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19440" windowHeight="10440" tabRatio="767"/>
  </bookViews>
  <sheets>
    <sheet name="Loss Map" sheetId="15" r:id="rId1"/>
    <sheet name="Loss Structure" sheetId="2" r:id="rId2"/>
    <sheet name="Summary" sheetId="12" r:id="rId3"/>
    <sheet name="Sheet2" sheetId="5" state="hidden" r:id="rId4"/>
    <sheet name="Prod Order 2015" sheetId="4" state="hidden" r:id="rId5"/>
    <sheet name="Sheet4" sheetId="7" state="hidden" r:id="rId6"/>
    <sheet name="Prod Order 2016" sheetId="6" state="hidden" r:id="rId7"/>
    <sheet name="Fact Sheet" sheetId="8" state="hidden" r:id="rId8"/>
    <sheet name="HIBE Stock" sheetId="9" state="hidden" r:id="rId9"/>
    <sheet name="Block" sheetId="10" state="hidden" r:id="rId10"/>
    <sheet name="Sheet8" sheetId="11" state="hidden" r:id="rId11"/>
    <sheet name="Graph" sheetId="13" r:id="rId12"/>
    <sheet name="Impactability" sheetId="14" r:id="rId13"/>
  </sheets>
  <externalReferences>
    <externalReference r:id="rId14"/>
    <externalReference r:id="rId15"/>
  </externalReferences>
  <definedNames>
    <definedName name="_xlnm._FilterDatabase" localSheetId="9" hidden="1">Block!$A$1:$S$89</definedName>
  </definedNames>
  <calcPr calcId="191029"/>
  <pivotCaches>
    <pivotCache cacheId="0" r:id="rId16"/>
    <pivotCache cacheId="1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2" l="1"/>
  <c r="F13" i="12" s="1"/>
  <c r="G13" i="12" s="1"/>
  <c r="D9" i="12" l="1"/>
  <c r="D17" i="12"/>
  <c r="F17" i="12" s="1"/>
  <c r="F9" i="12" l="1"/>
  <c r="G9" i="12" s="1"/>
  <c r="D5" i="12"/>
  <c r="D12" i="12"/>
  <c r="F5" i="12" l="1"/>
  <c r="F12" i="12"/>
  <c r="D11" i="12"/>
  <c r="D7" i="12"/>
  <c r="D6" i="12"/>
  <c r="D16" i="12"/>
  <c r="F16" i="12" s="1"/>
  <c r="F7" i="12" l="1"/>
  <c r="G7" i="12" s="1"/>
  <c r="F6" i="12"/>
  <c r="G6" i="12" s="1"/>
  <c r="F11" i="12"/>
  <c r="G11" i="12" s="1"/>
  <c r="G16" i="12"/>
  <c r="D4" i="12"/>
  <c r="D8" i="12"/>
  <c r="D14" i="12"/>
  <c r="F14" i="12" s="1"/>
  <c r="G14" i="12" l="1"/>
  <c r="F8" i="12"/>
  <c r="G8" i="12" s="1"/>
  <c r="F4" i="12"/>
  <c r="G4" i="12" s="1"/>
  <c r="D10" i="12"/>
  <c r="D15" i="12"/>
  <c r="F15" i="12" l="1"/>
  <c r="G15" i="12" s="1"/>
  <c r="F10" i="12"/>
  <c r="G10" i="12" s="1"/>
  <c r="D18" i="12"/>
  <c r="G18" i="12" l="1"/>
  <c r="F18" i="12"/>
  <c r="G19" i="12" s="1"/>
  <c r="I10" i="7" l="1"/>
  <c r="I9" i="7"/>
  <c r="I8" i="7"/>
  <c r="I11" i="7"/>
  <c r="L37" i="11" l="1"/>
  <c r="L11" i="9"/>
  <c r="L15" i="8"/>
  <c r="L131" i="8" s="1"/>
  <c r="J134" i="8"/>
  <c r="I134" i="8"/>
  <c r="H134" i="8"/>
  <c r="U130" i="8"/>
  <c r="V130" i="8"/>
  <c r="V132" i="8" s="1"/>
  <c r="W130" i="8"/>
  <c r="X130" i="8"/>
  <c r="X132" i="8" s="1"/>
  <c r="Y130" i="8"/>
  <c r="Y132" i="8" s="1"/>
  <c r="M130" i="8"/>
  <c r="M132" i="8" s="1"/>
  <c r="N130" i="8"/>
  <c r="N132" i="8" s="1"/>
  <c r="O130" i="8"/>
  <c r="P130" i="8"/>
  <c r="P132" i="8" s="1"/>
  <c r="Q130" i="8"/>
  <c r="Q132" i="8" s="1"/>
  <c r="R130" i="8"/>
  <c r="R132" i="8" s="1"/>
  <c r="S130" i="8"/>
  <c r="S132" i="8" s="1"/>
  <c r="Z131" i="8"/>
  <c r="T131" i="8"/>
  <c r="W132" i="8"/>
  <c r="K132" i="8"/>
  <c r="J132" i="8"/>
  <c r="I132" i="8"/>
  <c r="H132" i="8"/>
  <c r="U120" i="8"/>
  <c r="U127" i="8" s="1"/>
  <c r="V120" i="8"/>
  <c r="V127" i="8" s="1"/>
  <c r="V128" i="8" s="1"/>
  <c r="W120" i="8"/>
  <c r="W127" i="8" s="1"/>
  <c r="W128" i="8" s="1"/>
  <c r="X120" i="8"/>
  <c r="X127" i="8" s="1"/>
  <c r="X128" i="8" s="1"/>
  <c r="Y120" i="8"/>
  <c r="Y127" i="8" s="1"/>
  <c r="Y128" i="8" s="1"/>
  <c r="M120" i="8"/>
  <c r="M127" i="8" s="1"/>
  <c r="N120" i="8"/>
  <c r="N127" i="8" s="1"/>
  <c r="N128" i="8" s="1"/>
  <c r="O120" i="8"/>
  <c r="O127" i="8" s="1"/>
  <c r="O128" i="8" s="1"/>
  <c r="P120" i="8"/>
  <c r="P127" i="8" s="1"/>
  <c r="P128" i="8" s="1"/>
  <c r="Q120" i="8"/>
  <c r="Q127" i="8" s="1"/>
  <c r="Q128" i="8" s="1"/>
  <c r="R120" i="8"/>
  <c r="R123" i="8" s="1"/>
  <c r="S120" i="8"/>
  <c r="S127" i="8" s="1"/>
  <c r="S128" i="8" s="1"/>
  <c r="Z125" i="8"/>
  <c r="T125" i="8"/>
  <c r="L128" i="8"/>
  <c r="K128" i="8"/>
  <c r="J128" i="8"/>
  <c r="I128" i="8"/>
  <c r="H127" i="8"/>
  <c r="H125" i="8"/>
  <c r="H126" i="8" s="1"/>
  <c r="G127" i="8"/>
  <c r="G128" i="8" s="1"/>
  <c r="F128" i="8"/>
  <c r="Z124" i="8"/>
  <c r="T124" i="8"/>
  <c r="Y126" i="8"/>
  <c r="X126" i="8"/>
  <c r="W126" i="8"/>
  <c r="V126" i="8"/>
  <c r="U126" i="8"/>
  <c r="S126" i="8"/>
  <c r="R126" i="8"/>
  <c r="Q126" i="8"/>
  <c r="P126" i="8"/>
  <c r="O126" i="8"/>
  <c r="N126" i="8"/>
  <c r="M126" i="8"/>
  <c r="L126" i="8"/>
  <c r="I126" i="8"/>
  <c r="F126" i="8"/>
  <c r="L123" i="8"/>
  <c r="Z121" i="8"/>
  <c r="O121" i="8"/>
  <c r="T121" i="8" s="1"/>
  <c r="U116" i="8"/>
  <c r="V116" i="8"/>
  <c r="V118" i="8" s="1"/>
  <c r="W116" i="8"/>
  <c r="W118" i="8" s="1"/>
  <c r="X116" i="8"/>
  <c r="Y116" i="8"/>
  <c r="Y118" i="8" s="1"/>
  <c r="M116" i="8"/>
  <c r="N116" i="8"/>
  <c r="N118" i="8" s="1"/>
  <c r="O116" i="8"/>
  <c r="P116" i="8"/>
  <c r="Q116" i="8"/>
  <c r="Q118" i="8" s="1"/>
  <c r="R116" i="8"/>
  <c r="R118" i="8" s="1"/>
  <c r="S116" i="8"/>
  <c r="P118" i="8"/>
  <c r="L118" i="8"/>
  <c r="K118" i="8"/>
  <c r="J118" i="8"/>
  <c r="I118" i="8"/>
  <c r="H118" i="8"/>
  <c r="U111" i="8"/>
  <c r="V111" i="8"/>
  <c r="W111" i="8"/>
  <c r="X111" i="8"/>
  <c r="Y111" i="8"/>
  <c r="M111" i="8"/>
  <c r="N111" i="8"/>
  <c r="O111" i="8"/>
  <c r="P111" i="8"/>
  <c r="Q111" i="8"/>
  <c r="R111" i="8"/>
  <c r="S111" i="8"/>
  <c r="L117" i="8"/>
  <c r="K117" i="8"/>
  <c r="J117" i="8"/>
  <c r="I117" i="8"/>
  <c r="H117" i="8"/>
  <c r="F117" i="8"/>
  <c r="U114" i="8"/>
  <c r="V114" i="8"/>
  <c r="W114" i="8"/>
  <c r="X114" i="8"/>
  <c r="Y114" i="8"/>
  <c r="M114" i="8"/>
  <c r="N114" i="8"/>
  <c r="O114" i="8"/>
  <c r="P114" i="8"/>
  <c r="Q114" i="8"/>
  <c r="R114" i="8"/>
  <c r="S114" i="8"/>
  <c r="L115" i="8"/>
  <c r="K115" i="8"/>
  <c r="J115" i="8"/>
  <c r="I115" i="8"/>
  <c r="H115" i="8"/>
  <c r="G115" i="8"/>
  <c r="F115" i="8"/>
  <c r="M112" i="8"/>
  <c r="N112" i="8"/>
  <c r="O112" i="8"/>
  <c r="P112" i="8"/>
  <c r="Q112" i="8"/>
  <c r="R112" i="8"/>
  <c r="S112" i="8"/>
  <c r="U112" i="8"/>
  <c r="V112" i="8"/>
  <c r="W112" i="8"/>
  <c r="X112" i="8"/>
  <c r="Y112" i="8"/>
  <c r="L113" i="8"/>
  <c r="K113" i="8"/>
  <c r="J113" i="8"/>
  <c r="I113" i="8"/>
  <c r="H112" i="8"/>
  <c r="H113" i="8" s="1"/>
  <c r="U95" i="8"/>
  <c r="V95" i="8"/>
  <c r="W95" i="8"/>
  <c r="X95" i="8"/>
  <c r="Y95" i="8"/>
  <c r="M95" i="8"/>
  <c r="N95" i="8"/>
  <c r="O95" i="8"/>
  <c r="P95" i="8"/>
  <c r="Q95" i="8"/>
  <c r="R95" i="8"/>
  <c r="S95" i="8"/>
  <c r="U96" i="8"/>
  <c r="V96" i="8"/>
  <c r="W96" i="8"/>
  <c r="X96" i="8"/>
  <c r="Y96" i="8"/>
  <c r="M96" i="8"/>
  <c r="N96" i="8"/>
  <c r="O96" i="8"/>
  <c r="P96" i="8"/>
  <c r="Q96" i="8"/>
  <c r="R96" i="8"/>
  <c r="S96" i="8"/>
  <c r="U97" i="8"/>
  <c r="V97" i="8"/>
  <c r="W97" i="8"/>
  <c r="X97" i="8"/>
  <c r="Y97" i="8"/>
  <c r="M97" i="8"/>
  <c r="N97" i="8"/>
  <c r="O97" i="8"/>
  <c r="P97" i="8"/>
  <c r="Q97" i="8"/>
  <c r="R97" i="8"/>
  <c r="S97" i="8"/>
  <c r="U98" i="8"/>
  <c r="V98" i="8"/>
  <c r="W98" i="8"/>
  <c r="X98" i="8"/>
  <c r="Y98" i="8"/>
  <c r="M98" i="8"/>
  <c r="N98" i="8"/>
  <c r="O98" i="8"/>
  <c r="P98" i="8"/>
  <c r="Q98" i="8"/>
  <c r="R98" i="8"/>
  <c r="S98" i="8"/>
  <c r="AA99" i="8"/>
  <c r="U100" i="8"/>
  <c r="V100" i="8"/>
  <c r="W100" i="8"/>
  <c r="X100" i="8"/>
  <c r="Y100" i="8"/>
  <c r="M100" i="8"/>
  <c r="N100" i="8"/>
  <c r="O100" i="8"/>
  <c r="P100" i="8"/>
  <c r="Q100" i="8"/>
  <c r="R100" i="8"/>
  <c r="S100" i="8"/>
  <c r="U101" i="8"/>
  <c r="U104" i="8" s="1"/>
  <c r="V101" i="8"/>
  <c r="V104" i="8" s="1"/>
  <c r="W101" i="8"/>
  <c r="W104" i="8" s="1"/>
  <c r="X101" i="8"/>
  <c r="X104" i="8" s="1"/>
  <c r="Y101" i="8"/>
  <c r="M101" i="8"/>
  <c r="M104" i="8" s="1"/>
  <c r="N101" i="8"/>
  <c r="N104" i="8" s="1"/>
  <c r="O101" i="8"/>
  <c r="O104" i="8" s="1"/>
  <c r="P101" i="8"/>
  <c r="P104" i="8" s="1"/>
  <c r="Q101" i="8"/>
  <c r="Q104" i="8" s="1"/>
  <c r="R101" i="8"/>
  <c r="R104" i="8" s="1"/>
  <c r="S101" i="8"/>
  <c r="S104" i="8" s="1"/>
  <c r="U102" i="8"/>
  <c r="V102" i="8"/>
  <c r="W102" i="8"/>
  <c r="X102" i="8"/>
  <c r="Y102" i="8"/>
  <c r="M102" i="8"/>
  <c r="N102" i="8"/>
  <c r="O102" i="8"/>
  <c r="P102" i="8"/>
  <c r="Q102" i="8"/>
  <c r="R102" i="8"/>
  <c r="S102" i="8"/>
  <c r="Z6" i="8"/>
  <c r="T6" i="8"/>
  <c r="Z7" i="8"/>
  <c r="T7" i="8"/>
  <c r="Z8" i="8"/>
  <c r="T8" i="8"/>
  <c r="Z9" i="8"/>
  <c r="T9" i="8"/>
  <c r="Z10" i="8"/>
  <c r="T10" i="8"/>
  <c r="Y94" i="8"/>
  <c r="Y99" i="8"/>
  <c r="Y5" i="8"/>
  <c r="Y19" i="8" s="1"/>
  <c r="X94" i="8"/>
  <c r="X99" i="8"/>
  <c r="X5" i="8"/>
  <c r="X21" i="8" s="1"/>
  <c r="W94" i="8"/>
  <c r="W99" i="8"/>
  <c r="W5" i="8"/>
  <c r="W19" i="8" s="1"/>
  <c r="V94" i="8"/>
  <c r="V99" i="8"/>
  <c r="V5" i="8"/>
  <c r="V4" i="8" s="1"/>
  <c r="V56" i="8" s="1"/>
  <c r="U94" i="8"/>
  <c r="U99" i="8"/>
  <c r="U5" i="8"/>
  <c r="U40" i="8" s="1"/>
  <c r="S94" i="8"/>
  <c r="S99" i="8"/>
  <c r="S5" i="8"/>
  <c r="S4" i="8" s="1"/>
  <c r="S56" i="8" s="1"/>
  <c r="R94" i="8"/>
  <c r="R99" i="8"/>
  <c r="R5" i="8"/>
  <c r="R4" i="8" s="1"/>
  <c r="R56" i="8" s="1"/>
  <c r="Q94" i="8"/>
  <c r="Q99" i="8"/>
  <c r="Q5" i="8"/>
  <c r="Q25" i="8" s="1"/>
  <c r="P94" i="8"/>
  <c r="P99" i="8"/>
  <c r="P5" i="8"/>
  <c r="P21" i="8" s="1"/>
  <c r="O94" i="8"/>
  <c r="O99" i="8"/>
  <c r="O5" i="8"/>
  <c r="O25" i="8" s="1"/>
  <c r="N94" i="8"/>
  <c r="N99" i="8"/>
  <c r="N5" i="8"/>
  <c r="N4" i="8" s="1"/>
  <c r="M94" i="8"/>
  <c r="M99" i="8"/>
  <c r="M5" i="8"/>
  <c r="M4" i="8" s="1"/>
  <c r="L103" i="8"/>
  <c r="L5" i="8"/>
  <c r="L21" i="8" s="1"/>
  <c r="H103" i="8"/>
  <c r="H6" i="8"/>
  <c r="H5" i="8" s="1"/>
  <c r="Z66" i="8"/>
  <c r="T66" i="8"/>
  <c r="Y104" i="8"/>
  <c r="L66" i="8"/>
  <c r="L104" i="8" s="1"/>
  <c r="I104" i="8"/>
  <c r="I103" i="8"/>
  <c r="U91" i="8"/>
  <c r="V91" i="8"/>
  <c r="W91" i="8"/>
  <c r="X91" i="8"/>
  <c r="Y91" i="8"/>
  <c r="M91" i="8"/>
  <c r="M92" i="8" s="1"/>
  <c r="N91" i="8"/>
  <c r="O91" i="8"/>
  <c r="P91" i="8"/>
  <c r="Q91" i="8"/>
  <c r="R91" i="8"/>
  <c r="S91" i="8"/>
  <c r="L92" i="8"/>
  <c r="U88" i="8"/>
  <c r="V88" i="8"/>
  <c r="V89" i="8" s="1"/>
  <c r="W88" i="8"/>
  <c r="W90" i="8" s="1"/>
  <c r="X88" i="8"/>
  <c r="Y88" i="8"/>
  <c r="Y90" i="8" s="1"/>
  <c r="M88" i="8"/>
  <c r="N88" i="8"/>
  <c r="O88" i="8"/>
  <c r="O90" i="8" s="1"/>
  <c r="P88" i="8"/>
  <c r="P90" i="8" s="1"/>
  <c r="Q88" i="8"/>
  <c r="Q90" i="8" s="1"/>
  <c r="R88" i="8"/>
  <c r="S88" i="8"/>
  <c r="S90" i="8" s="1"/>
  <c r="L90" i="8"/>
  <c r="K90" i="8"/>
  <c r="J88" i="8"/>
  <c r="J90" i="8" s="1"/>
  <c r="I88" i="8"/>
  <c r="I89" i="8" s="1"/>
  <c r="G90" i="8"/>
  <c r="F90" i="8"/>
  <c r="L89" i="8"/>
  <c r="K89" i="8"/>
  <c r="F89" i="8"/>
  <c r="U85" i="8"/>
  <c r="V85" i="8"/>
  <c r="W85" i="8"/>
  <c r="X85" i="8"/>
  <c r="Y85" i="8"/>
  <c r="M85" i="8"/>
  <c r="N85" i="8"/>
  <c r="O85" i="8"/>
  <c r="P85" i="8"/>
  <c r="Q85" i="8"/>
  <c r="R85" i="8"/>
  <c r="S85" i="8"/>
  <c r="L87" i="8"/>
  <c r="J85" i="8"/>
  <c r="I85" i="8"/>
  <c r="U82" i="8"/>
  <c r="V82" i="8"/>
  <c r="W82" i="8"/>
  <c r="X82" i="8"/>
  <c r="Y82" i="8"/>
  <c r="M82" i="8"/>
  <c r="N82" i="8"/>
  <c r="O82" i="8"/>
  <c r="P82" i="8"/>
  <c r="Q82" i="8"/>
  <c r="R82" i="8"/>
  <c r="S82" i="8"/>
  <c r="U83" i="8"/>
  <c r="V83" i="8"/>
  <c r="W83" i="8"/>
  <c r="X83" i="8"/>
  <c r="Y83" i="8"/>
  <c r="M83" i="8"/>
  <c r="N83" i="8"/>
  <c r="O83" i="8"/>
  <c r="P83" i="8"/>
  <c r="Q83" i="8"/>
  <c r="R83" i="8"/>
  <c r="S83" i="8"/>
  <c r="U84" i="8"/>
  <c r="L83" i="8"/>
  <c r="L84" i="8" s="1"/>
  <c r="K84" i="8"/>
  <c r="J84" i="8"/>
  <c r="I84" i="8"/>
  <c r="F84" i="8"/>
  <c r="U79" i="8"/>
  <c r="V79" i="8"/>
  <c r="W79" i="8"/>
  <c r="X79" i="8"/>
  <c r="Y79" i="8"/>
  <c r="M79" i="8"/>
  <c r="N79" i="8"/>
  <c r="O79" i="8"/>
  <c r="P79" i="8"/>
  <c r="Q79" i="8"/>
  <c r="R79" i="8"/>
  <c r="S79" i="8"/>
  <c r="L81" i="8"/>
  <c r="I81" i="8"/>
  <c r="U74" i="8"/>
  <c r="U76" i="8" s="1"/>
  <c r="V74" i="8"/>
  <c r="V76" i="8" s="1"/>
  <c r="W74" i="8"/>
  <c r="X74" i="8"/>
  <c r="X76" i="8" s="1"/>
  <c r="Y74" i="8"/>
  <c r="M74" i="8"/>
  <c r="N74" i="8"/>
  <c r="N76" i="8" s="1"/>
  <c r="O74" i="8"/>
  <c r="O76" i="8" s="1"/>
  <c r="P74" i="8"/>
  <c r="P76" i="8" s="1"/>
  <c r="Q74" i="8"/>
  <c r="R74" i="8"/>
  <c r="R76" i="8" s="1"/>
  <c r="S74" i="8"/>
  <c r="S76" i="8" s="1"/>
  <c r="Y76" i="8"/>
  <c r="U73" i="8"/>
  <c r="V73" i="8"/>
  <c r="W73" i="8"/>
  <c r="X73" i="8"/>
  <c r="Y73" i="8"/>
  <c r="M73" i="8"/>
  <c r="N73" i="8"/>
  <c r="O73" i="8"/>
  <c r="P73" i="8"/>
  <c r="Q73" i="8"/>
  <c r="R73" i="8"/>
  <c r="S73" i="8"/>
  <c r="U70" i="8"/>
  <c r="U71" i="8" s="1"/>
  <c r="V70" i="8"/>
  <c r="V71" i="8" s="1"/>
  <c r="W70" i="8"/>
  <c r="X70" i="8"/>
  <c r="X71" i="8" s="1"/>
  <c r="Y70" i="8"/>
  <c r="M70" i="8"/>
  <c r="N70" i="8"/>
  <c r="N71" i="8" s="1"/>
  <c r="O70" i="8"/>
  <c r="O71" i="8" s="1"/>
  <c r="P70" i="8"/>
  <c r="P71" i="8" s="1"/>
  <c r="Q70" i="8"/>
  <c r="Q71" i="8" s="1"/>
  <c r="R70" i="8"/>
  <c r="R71" i="8" s="1"/>
  <c r="S70" i="8"/>
  <c r="S71" i="8" s="1"/>
  <c r="Y71" i="8"/>
  <c r="L71" i="8"/>
  <c r="U69" i="8"/>
  <c r="V69" i="8"/>
  <c r="W69" i="8"/>
  <c r="X69" i="8"/>
  <c r="Y69" i="8"/>
  <c r="M69" i="8"/>
  <c r="N69" i="8"/>
  <c r="O69" i="8"/>
  <c r="P69" i="8"/>
  <c r="Q69" i="8"/>
  <c r="R69" i="8"/>
  <c r="S69" i="8"/>
  <c r="Z68" i="8"/>
  <c r="T68" i="8"/>
  <c r="U65" i="8"/>
  <c r="V65" i="8"/>
  <c r="V67" i="8" s="1"/>
  <c r="W65" i="8"/>
  <c r="W67" i="8" s="1"/>
  <c r="X65" i="8"/>
  <c r="X67" i="8" s="1"/>
  <c r="Y65" i="8"/>
  <c r="Y67" i="8" s="1"/>
  <c r="M65" i="8"/>
  <c r="N65" i="8"/>
  <c r="N67" i="8" s="1"/>
  <c r="O65" i="8"/>
  <c r="O67" i="8" s="1"/>
  <c r="P65" i="8"/>
  <c r="P67" i="8" s="1"/>
  <c r="Q65" i="8"/>
  <c r="Q67" i="8" s="1"/>
  <c r="R65" i="8"/>
  <c r="R67" i="8" s="1"/>
  <c r="S65" i="8"/>
  <c r="S67" i="8" s="1"/>
  <c r="U67" i="8"/>
  <c r="M67" i="8"/>
  <c r="H67" i="8"/>
  <c r="G67" i="8"/>
  <c r="U63" i="8"/>
  <c r="V63" i="8"/>
  <c r="V64" i="8" s="1"/>
  <c r="W63" i="8"/>
  <c r="W64" i="8" s="1"/>
  <c r="X63" i="8"/>
  <c r="X64" i="8" s="1"/>
  <c r="Y63" i="8"/>
  <c r="Y64" i="8" s="1"/>
  <c r="M63" i="8"/>
  <c r="M64" i="8" s="1"/>
  <c r="N63" i="8"/>
  <c r="N64" i="8" s="1"/>
  <c r="O63" i="8"/>
  <c r="P63" i="8"/>
  <c r="P64" i="8" s="1"/>
  <c r="Q63" i="8"/>
  <c r="Q64" i="8" s="1"/>
  <c r="R63" i="8"/>
  <c r="R64" i="8" s="1"/>
  <c r="S63" i="8"/>
  <c r="S64" i="8" s="1"/>
  <c r="L64" i="8"/>
  <c r="U57" i="8"/>
  <c r="U62" i="8" s="1"/>
  <c r="V57" i="8"/>
  <c r="W57" i="8"/>
  <c r="W62" i="8" s="1"/>
  <c r="X57" i="8"/>
  <c r="X62" i="8" s="1"/>
  <c r="Y57" i="8"/>
  <c r="M57" i="8"/>
  <c r="M62" i="8" s="1"/>
  <c r="N57" i="8"/>
  <c r="N62" i="8" s="1"/>
  <c r="O57" i="8"/>
  <c r="P57" i="8"/>
  <c r="Q57" i="8"/>
  <c r="Q62" i="8" s="1"/>
  <c r="R57" i="8"/>
  <c r="R62" i="8" s="1"/>
  <c r="S57" i="8"/>
  <c r="Y62" i="8"/>
  <c r="L62" i="8"/>
  <c r="G62" i="8"/>
  <c r="F62" i="8"/>
  <c r="M60" i="8"/>
  <c r="M61" i="8" s="1"/>
  <c r="N60" i="8"/>
  <c r="O60" i="8"/>
  <c r="P60" i="8"/>
  <c r="P61" i="8" s="1"/>
  <c r="Q60" i="8"/>
  <c r="Q61" i="8" s="1"/>
  <c r="R60" i="8"/>
  <c r="R61" i="8" s="1"/>
  <c r="S60" i="8"/>
  <c r="S61" i="8" s="1"/>
  <c r="U60" i="8"/>
  <c r="V60" i="8"/>
  <c r="V61" i="8" s="1"/>
  <c r="W60" i="8"/>
  <c r="W61" i="8" s="1"/>
  <c r="X60" i="8"/>
  <c r="X61" i="8" s="1"/>
  <c r="Y60" i="8"/>
  <c r="Y61" i="8" s="1"/>
  <c r="L61" i="8"/>
  <c r="L59" i="8"/>
  <c r="H59" i="8"/>
  <c r="G59" i="8"/>
  <c r="Z55" i="8"/>
  <c r="M53" i="8"/>
  <c r="M52" i="8"/>
  <c r="N53" i="8"/>
  <c r="N52" i="8"/>
  <c r="O53" i="8"/>
  <c r="O52" i="8"/>
  <c r="L53" i="8"/>
  <c r="L55" i="8" s="1"/>
  <c r="L4" i="8"/>
  <c r="K55" i="8"/>
  <c r="K56" i="8" s="1"/>
  <c r="F56" i="8"/>
  <c r="U53" i="8"/>
  <c r="V53" i="8"/>
  <c r="W53" i="8"/>
  <c r="X53" i="8"/>
  <c r="Y53" i="8"/>
  <c r="P53" i="8"/>
  <c r="Q53" i="8"/>
  <c r="R53" i="8"/>
  <c r="S53" i="8"/>
  <c r="K54" i="8"/>
  <c r="AC52" i="8"/>
  <c r="U52" i="8"/>
  <c r="V52" i="8"/>
  <c r="W52" i="8"/>
  <c r="X52" i="8"/>
  <c r="Y52" i="8"/>
  <c r="P52" i="8"/>
  <c r="Q52" i="8"/>
  <c r="R52" i="8"/>
  <c r="S52" i="8"/>
  <c r="Y51" i="8"/>
  <c r="X51" i="8"/>
  <c r="W51" i="8"/>
  <c r="V51" i="8"/>
  <c r="U51" i="8"/>
  <c r="S51" i="8"/>
  <c r="R51" i="8"/>
  <c r="Q51" i="8"/>
  <c r="P51" i="8"/>
  <c r="O51" i="8"/>
  <c r="N51" i="8"/>
  <c r="M51" i="8"/>
  <c r="AD50" i="8"/>
  <c r="AC50" i="8"/>
  <c r="U50" i="8"/>
  <c r="V50" i="8"/>
  <c r="W50" i="8"/>
  <c r="X50" i="8"/>
  <c r="Y50" i="8"/>
  <c r="M50" i="8"/>
  <c r="N50" i="8"/>
  <c r="O50" i="8"/>
  <c r="P50" i="8"/>
  <c r="Q50" i="8"/>
  <c r="R50" i="8"/>
  <c r="S50" i="8"/>
  <c r="L50" i="8"/>
  <c r="L49" i="8" s="1"/>
  <c r="K49" i="8"/>
  <c r="AC49" i="8" s="1"/>
  <c r="U48" i="8"/>
  <c r="V48" i="8"/>
  <c r="W48" i="8"/>
  <c r="X48" i="8"/>
  <c r="Y48" i="8"/>
  <c r="M48" i="8"/>
  <c r="N48" i="8"/>
  <c r="O48" i="8"/>
  <c r="P48" i="8"/>
  <c r="Q48" i="8"/>
  <c r="R48" i="8"/>
  <c r="S48" i="8"/>
  <c r="AE48" i="8"/>
  <c r="AC48" i="8"/>
  <c r="U41" i="8"/>
  <c r="V41" i="8"/>
  <c r="W41" i="8"/>
  <c r="X41" i="8"/>
  <c r="Y41" i="8"/>
  <c r="M41" i="8"/>
  <c r="N41" i="8"/>
  <c r="O41" i="8"/>
  <c r="P41" i="8"/>
  <c r="Q41" i="8"/>
  <c r="R41" i="8"/>
  <c r="S41" i="8"/>
  <c r="K47" i="8"/>
  <c r="J47" i="8"/>
  <c r="I5" i="8"/>
  <c r="I47" i="8" s="1"/>
  <c r="F47" i="8"/>
  <c r="U43" i="8"/>
  <c r="V43" i="8"/>
  <c r="W43" i="8"/>
  <c r="X43" i="8"/>
  <c r="Y43" i="8"/>
  <c r="M43" i="8"/>
  <c r="N43" i="8"/>
  <c r="O43" i="8"/>
  <c r="P43" i="8"/>
  <c r="Q43" i="8"/>
  <c r="R43" i="8"/>
  <c r="S43" i="8"/>
  <c r="K46" i="8"/>
  <c r="J46" i="8"/>
  <c r="G5" i="8"/>
  <c r="G33" i="8" s="1"/>
  <c r="F46" i="8"/>
  <c r="U45" i="8"/>
  <c r="V45" i="8"/>
  <c r="W45" i="8"/>
  <c r="X45" i="8"/>
  <c r="Y45" i="8"/>
  <c r="M45" i="8"/>
  <c r="N45" i="8"/>
  <c r="O45" i="8"/>
  <c r="P45" i="8"/>
  <c r="Q45" i="8"/>
  <c r="R45" i="8"/>
  <c r="S45" i="8"/>
  <c r="AA44" i="8"/>
  <c r="Y44" i="8"/>
  <c r="X44" i="8"/>
  <c r="W44" i="8"/>
  <c r="V44" i="8"/>
  <c r="U44" i="8"/>
  <c r="S44" i="8"/>
  <c r="R44" i="8"/>
  <c r="Q44" i="8"/>
  <c r="P44" i="8"/>
  <c r="O44" i="8"/>
  <c r="N44" i="8"/>
  <c r="M44" i="8"/>
  <c r="L42" i="8"/>
  <c r="K40" i="8"/>
  <c r="Z39" i="8"/>
  <c r="T39" i="8"/>
  <c r="J40" i="8"/>
  <c r="AC39" i="8"/>
  <c r="Z37" i="8"/>
  <c r="T37" i="8"/>
  <c r="U14" i="8"/>
  <c r="V14" i="8"/>
  <c r="W14" i="8"/>
  <c r="X14" i="8"/>
  <c r="Y14" i="8"/>
  <c r="M14" i="8"/>
  <c r="N14" i="8"/>
  <c r="O14" i="8"/>
  <c r="P14" i="8"/>
  <c r="Q14" i="8"/>
  <c r="R14" i="8"/>
  <c r="S14" i="8"/>
  <c r="L14" i="8"/>
  <c r="U28" i="8"/>
  <c r="U30" i="8"/>
  <c r="V28" i="8"/>
  <c r="V30" i="8"/>
  <c r="W28" i="8"/>
  <c r="W30" i="8"/>
  <c r="X28" i="8"/>
  <c r="X30" i="8"/>
  <c r="Y28" i="8"/>
  <c r="Y30" i="8"/>
  <c r="M28" i="8"/>
  <c r="M30" i="8"/>
  <c r="N28" i="8"/>
  <c r="N30" i="8"/>
  <c r="O28" i="8"/>
  <c r="O30" i="8"/>
  <c r="P28" i="8"/>
  <c r="P30" i="8"/>
  <c r="Q28" i="8"/>
  <c r="Q30" i="8"/>
  <c r="R28" i="8"/>
  <c r="R30" i="8"/>
  <c r="S28" i="8"/>
  <c r="S30" i="8"/>
  <c r="L29" i="8"/>
  <c r="K34" i="8"/>
  <c r="J34" i="8"/>
  <c r="H29" i="8"/>
  <c r="H31" i="8" s="1"/>
  <c r="F34" i="8"/>
  <c r="K33" i="8"/>
  <c r="J33" i="8"/>
  <c r="F33" i="8"/>
  <c r="K31" i="8"/>
  <c r="K32" i="8" s="1"/>
  <c r="J31" i="8"/>
  <c r="J32" i="8" s="1"/>
  <c r="I31" i="8"/>
  <c r="M26" i="8"/>
  <c r="N26" i="8"/>
  <c r="O26" i="8"/>
  <c r="P26" i="8"/>
  <c r="Q26" i="8"/>
  <c r="R26" i="8"/>
  <c r="U26" i="8"/>
  <c r="V26" i="8"/>
  <c r="W26" i="8"/>
  <c r="X26" i="8"/>
  <c r="Y26" i="8"/>
  <c r="T24" i="8"/>
  <c r="Z24" i="8"/>
  <c r="J25" i="8"/>
  <c r="T22" i="8"/>
  <c r="Z22" i="8"/>
  <c r="J23" i="8"/>
  <c r="T20" i="8"/>
  <c r="Z20" i="8"/>
  <c r="J21" i="8"/>
  <c r="T18" i="8"/>
  <c r="Z18" i="8"/>
  <c r="J19" i="8"/>
  <c r="Z16" i="8"/>
  <c r="T16" i="8"/>
  <c r="Z15" i="8"/>
  <c r="T15" i="8"/>
  <c r="K14" i="8"/>
  <c r="J14" i="8"/>
  <c r="I14" i="8"/>
  <c r="Z12" i="8"/>
  <c r="T12" i="8"/>
  <c r="Z11" i="8"/>
  <c r="T11" i="8"/>
  <c r="I4" i="8"/>
  <c r="G4" i="8"/>
  <c r="H9" i="5"/>
  <c r="H7" i="5"/>
  <c r="I9" i="5"/>
  <c r="I10" i="5"/>
  <c r="I8" i="5"/>
  <c r="H8" i="5"/>
  <c r="H10" i="5"/>
  <c r="I7" i="5"/>
  <c r="Y25" i="8" l="1"/>
  <c r="L25" i="8"/>
  <c r="N25" i="8"/>
  <c r="W25" i="8"/>
  <c r="U21" i="8"/>
  <c r="Y23" i="8"/>
  <c r="P25" i="8"/>
  <c r="V46" i="8"/>
  <c r="S25" i="8"/>
  <c r="Y46" i="8"/>
  <c r="L19" i="8"/>
  <c r="L23" i="8"/>
  <c r="S40" i="8"/>
  <c r="L46" i="8"/>
  <c r="O4" i="8"/>
  <c r="O33" i="8" s="1"/>
  <c r="O19" i="8"/>
  <c r="S23" i="8"/>
  <c r="L33" i="8"/>
  <c r="W40" i="8"/>
  <c r="L40" i="8"/>
  <c r="AC40" i="8" s="1"/>
  <c r="S46" i="8"/>
  <c r="O46" i="8"/>
  <c r="X46" i="8"/>
  <c r="L47" i="8"/>
  <c r="W4" i="8"/>
  <c r="W56" i="8" s="1"/>
  <c r="X19" i="8"/>
  <c r="O21" i="8"/>
  <c r="W23" i="8"/>
  <c r="R25" i="8"/>
  <c r="W46" i="8"/>
  <c r="U4" i="8"/>
  <c r="U56" i="8" s="1"/>
  <c r="U19" i="8"/>
  <c r="Q23" i="8"/>
  <c r="S35" i="8"/>
  <c r="O35" i="8"/>
  <c r="O40" i="8"/>
  <c r="V40" i="8"/>
  <c r="V19" i="8"/>
  <c r="V21" i="8"/>
  <c r="Q40" i="8"/>
  <c r="P46" i="8"/>
  <c r="P19" i="8"/>
  <c r="Q21" i="8"/>
  <c r="Y21" i="8"/>
  <c r="U23" i="8"/>
  <c r="Y40" i="8"/>
  <c r="P47" i="8"/>
  <c r="Y47" i="8"/>
  <c r="P4" i="8"/>
  <c r="P56" i="8" s="1"/>
  <c r="Y4" i="8"/>
  <c r="Y56" i="8" s="1"/>
  <c r="T5" i="8"/>
  <c r="AC5" i="8" s="1"/>
  <c r="T4" i="8"/>
  <c r="S19" i="8"/>
  <c r="S21" i="8"/>
  <c r="O23" i="8"/>
  <c r="V23" i="8"/>
  <c r="U25" i="8"/>
  <c r="L35" i="8"/>
  <c r="P35" i="8"/>
  <c r="Y35" i="8"/>
  <c r="U35" i="8"/>
  <c r="S47" i="8"/>
  <c r="Z4" i="8"/>
  <c r="Z56" i="8" s="1"/>
  <c r="N23" i="8"/>
  <c r="R23" i="8"/>
  <c r="X25" i="8"/>
  <c r="X35" i="8"/>
  <c r="N40" i="8"/>
  <c r="R40" i="8"/>
  <c r="R46" i="8"/>
  <c r="N46" i="8"/>
  <c r="X47" i="8"/>
  <c r="X4" i="8"/>
  <c r="X56" i="8" s="1"/>
  <c r="Q19" i="8"/>
  <c r="N21" i="8"/>
  <c r="R21" i="8"/>
  <c r="W21" i="8"/>
  <c r="X23" i="8"/>
  <c r="R35" i="8"/>
  <c r="N35" i="8"/>
  <c r="W35" i="8"/>
  <c r="X40" i="8"/>
  <c r="Q46" i="8"/>
  <c r="R47" i="8"/>
  <c r="Q4" i="8"/>
  <c r="Q56" i="8" s="1"/>
  <c r="N19" i="8"/>
  <c r="R19" i="8"/>
  <c r="P23" i="8"/>
  <c r="V25" i="8"/>
  <c r="Q35" i="8"/>
  <c r="V35" i="8"/>
  <c r="P40" i="8"/>
  <c r="Q47" i="8"/>
  <c r="O84" i="8"/>
  <c r="M19" i="8"/>
  <c r="M21" i="8"/>
  <c r="M23" i="8"/>
  <c r="M25" i="8"/>
  <c r="M35" i="8"/>
  <c r="M40" i="8"/>
  <c r="H64" i="8"/>
  <c r="Z101" i="8"/>
  <c r="H4" i="8"/>
  <c r="M47" i="8"/>
  <c r="H62" i="8"/>
  <c r="S54" i="8"/>
  <c r="L105" i="8"/>
  <c r="P103" i="8"/>
  <c r="P105" i="8" s="1"/>
  <c r="O115" i="8"/>
  <c r="L134" i="8"/>
  <c r="L132" i="8"/>
  <c r="Z126" i="8"/>
  <c r="H128" i="8"/>
  <c r="I19" i="8"/>
  <c r="I34" i="8"/>
  <c r="AE50" i="8"/>
  <c r="J89" i="8"/>
  <c r="AA22" i="8"/>
  <c r="T23" i="8"/>
  <c r="I25" i="8"/>
  <c r="J87" i="8"/>
  <c r="V87" i="8"/>
  <c r="AA15" i="8"/>
  <c r="I23" i="8"/>
  <c r="I32" i="8"/>
  <c r="S33" i="8"/>
  <c r="I46" i="8"/>
  <c r="V90" i="8"/>
  <c r="I33" i="8"/>
  <c r="R29" i="8"/>
  <c r="R31" i="8" s="1"/>
  <c r="R32" i="8" s="1"/>
  <c r="W29" i="8"/>
  <c r="W31" i="8" s="1"/>
  <c r="W32" i="8" s="1"/>
  <c r="Z14" i="8"/>
  <c r="H71" i="8"/>
  <c r="Y81" i="8"/>
  <c r="W89" i="8"/>
  <c r="AA8" i="8"/>
  <c r="T14" i="8"/>
  <c r="L54" i="8"/>
  <c r="AA121" i="8"/>
  <c r="I90" i="8"/>
  <c r="AA6" i="8"/>
  <c r="AA9" i="8"/>
  <c r="AA131" i="8"/>
  <c r="V33" i="8"/>
  <c r="AA37" i="8"/>
  <c r="L56" i="8"/>
  <c r="AA7" i="8"/>
  <c r="G32" i="8"/>
  <c r="G46" i="8"/>
  <c r="U81" i="8"/>
  <c r="I87" i="8"/>
  <c r="O89" i="8"/>
  <c r="H90" i="8"/>
  <c r="AA66" i="8"/>
  <c r="H33" i="8"/>
  <c r="H25" i="8"/>
  <c r="H23" i="8"/>
  <c r="H47" i="8"/>
  <c r="H40" i="8"/>
  <c r="H34" i="8"/>
  <c r="H32" i="8"/>
  <c r="H21" i="8"/>
  <c r="H46" i="8"/>
  <c r="H19" i="8"/>
  <c r="T83" i="8"/>
  <c r="I21" i="8"/>
  <c r="N33" i="8"/>
  <c r="I40" i="8"/>
  <c r="AC53" i="8"/>
  <c r="AE53" i="8" s="1"/>
  <c r="AA68" i="8"/>
  <c r="S75" i="8"/>
  <c r="X75" i="8"/>
  <c r="Y84" i="8"/>
  <c r="AA10" i="8"/>
  <c r="V113" i="8"/>
  <c r="Q113" i="8"/>
  <c r="M113" i="8"/>
  <c r="AA124" i="8"/>
  <c r="AA12" i="8"/>
  <c r="AA16" i="8"/>
  <c r="AA39" i="8"/>
  <c r="V54" i="8"/>
  <c r="S84" i="8"/>
  <c r="X84" i="8"/>
  <c r="Y113" i="8"/>
  <c r="S115" i="8"/>
  <c r="X115" i="8"/>
  <c r="M115" i="8"/>
  <c r="P123" i="8"/>
  <c r="Z83" i="8"/>
  <c r="R84" i="8"/>
  <c r="N84" i="8"/>
  <c r="N87" i="8"/>
  <c r="W87" i="8"/>
  <c r="H105" i="8"/>
  <c r="O103" i="8"/>
  <c r="O105" i="8" s="1"/>
  <c r="Y103" i="8"/>
  <c r="Y105" i="8" s="1"/>
  <c r="R115" i="8"/>
  <c r="N115" i="8"/>
  <c r="W115" i="8"/>
  <c r="T126" i="8"/>
  <c r="N54" i="8"/>
  <c r="O81" i="8"/>
  <c r="X81" i="8"/>
  <c r="Q115" i="8"/>
  <c r="Q123" i="8"/>
  <c r="Y115" i="8"/>
  <c r="U117" i="8"/>
  <c r="V123" i="8"/>
  <c r="M29" i="8"/>
  <c r="M34" i="8" s="1"/>
  <c r="X29" i="8"/>
  <c r="X34" i="8" s="1"/>
  <c r="W59" i="8"/>
  <c r="T96" i="8"/>
  <c r="M123" i="8"/>
  <c r="X123" i="8"/>
  <c r="T52" i="8"/>
  <c r="Z96" i="8"/>
  <c r="Z65" i="8"/>
  <c r="Z91" i="8"/>
  <c r="V42" i="8"/>
  <c r="R75" i="8"/>
  <c r="N75" i="8"/>
  <c r="Q117" i="8"/>
  <c r="V117" i="8"/>
  <c r="T30" i="8"/>
  <c r="M49" i="8"/>
  <c r="L67" i="8"/>
  <c r="V103" i="8"/>
  <c r="V105" i="8" s="1"/>
  <c r="Z102" i="8"/>
  <c r="P117" i="8"/>
  <c r="Y117" i="8"/>
  <c r="T65" i="8"/>
  <c r="T67" i="8" s="1"/>
  <c r="S87" i="8"/>
  <c r="N113" i="8"/>
  <c r="N123" i="8"/>
  <c r="W123" i="8"/>
  <c r="Z82" i="8"/>
  <c r="T102" i="8"/>
  <c r="T114" i="8"/>
  <c r="R127" i="8"/>
  <c r="R128" i="8" s="1"/>
  <c r="S29" i="8"/>
  <c r="S31" i="8" s="1"/>
  <c r="S32" i="8" s="1"/>
  <c r="O29" i="8"/>
  <c r="O31" i="8" s="1"/>
  <c r="O32" i="8" s="1"/>
  <c r="Y29" i="8"/>
  <c r="Y34" i="8" s="1"/>
  <c r="M42" i="8"/>
  <c r="O49" i="8"/>
  <c r="Z48" i="8"/>
  <c r="T50" i="8"/>
  <c r="N55" i="8"/>
  <c r="N56" i="8" s="1"/>
  <c r="M59" i="8"/>
  <c r="V75" i="8"/>
  <c r="Q87" i="8"/>
  <c r="M87" i="8"/>
  <c r="P89" i="8"/>
  <c r="T91" i="8"/>
  <c r="Z114" i="8"/>
  <c r="Z111" i="8"/>
  <c r="Z130" i="8"/>
  <c r="Z132" i="8" s="1"/>
  <c r="Z45" i="8"/>
  <c r="Z50" i="8"/>
  <c r="Z53" i="8"/>
  <c r="V47" i="8"/>
  <c r="M55" i="8"/>
  <c r="Z26" i="8"/>
  <c r="T45" i="8"/>
  <c r="R42" i="8"/>
  <c r="Q59" i="8"/>
  <c r="P87" i="8"/>
  <c r="Y87" i="8"/>
  <c r="S89" i="8"/>
  <c r="T111" i="8"/>
  <c r="X117" i="8"/>
  <c r="T130" i="8"/>
  <c r="T132" i="8" s="1"/>
  <c r="T82" i="8"/>
  <c r="U123" i="8"/>
  <c r="Y123" i="8"/>
  <c r="AA11" i="8"/>
  <c r="AA20" i="8"/>
  <c r="T43" i="8"/>
  <c r="N42" i="8"/>
  <c r="T48" i="8"/>
  <c r="L34" i="8"/>
  <c r="L31" i="8"/>
  <c r="L32" i="8" s="1"/>
  <c r="V29" i="8"/>
  <c r="V34" i="8" s="1"/>
  <c r="Q42" i="8"/>
  <c r="M54" i="8"/>
  <c r="R59" i="8"/>
  <c r="P62" i="8"/>
  <c r="P59" i="8"/>
  <c r="M128" i="8"/>
  <c r="Z30" i="8"/>
  <c r="T41" i="8"/>
  <c r="N61" i="8"/>
  <c r="N59" i="8"/>
  <c r="W42" i="8"/>
  <c r="R54" i="8"/>
  <c r="V62" i="8"/>
  <c r="V59" i="8"/>
  <c r="AA24" i="8"/>
  <c r="AA18" i="8"/>
  <c r="R33" i="8"/>
  <c r="P29" i="8"/>
  <c r="P34" i="8" s="1"/>
  <c r="N29" i="8"/>
  <c r="N34" i="8" s="1"/>
  <c r="N47" i="8"/>
  <c r="W47" i="8"/>
  <c r="Z41" i="8"/>
  <c r="Z52" i="8"/>
  <c r="O55" i="8"/>
  <c r="T60" i="8"/>
  <c r="AC60" i="8" s="1"/>
  <c r="O61" i="8"/>
  <c r="S59" i="8"/>
  <c r="T57" i="8"/>
  <c r="T62" i="8" s="1"/>
  <c r="T26" i="8"/>
  <c r="Q29" i="8"/>
  <c r="Q34" i="8" s="1"/>
  <c r="U29" i="8"/>
  <c r="U34" i="8" s="1"/>
  <c r="Z43" i="8"/>
  <c r="S62" i="8"/>
  <c r="P75" i="8"/>
  <c r="Y75" i="8"/>
  <c r="Q81" i="8"/>
  <c r="P84" i="8"/>
  <c r="V84" i="8"/>
  <c r="Q103" i="8"/>
  <c r="Q105" i="8" s="1"/>
  <c r="X103" i="8"/>
  <c r="X105" i="8" s="1"/>
  <c r="Z5" i="8"/>
  <c r="T101" i="8"/>
  <c r="X113" i="8"/>
  <c r="U115" i="8"/>
  <c r="S117" i="8"/>
  <c r="O117" i="8"/>
  <c r="AA125" i="8"/>
  <c r="R87" i="8"/>
  <c r="W103" i="8"/>
  <c r="W105" i="8" s="1"/>
  <c r="Z98" i="8"/>
  <c r="T95" i="8"/>
  <c r="Z112" i="8"/>
  <c r="O132" i="8"/>
  <c r="Z63" i="8"/>
  <c r="S81" i="8"/>
  <c r="W84" i="8"/>
  <c r="N103" i="8"/>
  <c r="N105" i="8" s="1"/>
  <c r="S103" i="8"/>
  <c r="S105" i="8" s="1"/>
  <c r="U103" i="8"/>
  <c r="U105" i="8" s="1"/>
  <c r="T100" i="8"/>
  <c r="T98" i="8"/>
  <c r="Z97" i="8"/>
  <c r="Z95" i="8"/>
  <c r="AA95" i="8" s="1"/>
  <c r="R113" i="8"/>
  <c r="S113" i="8"/>
  <c r="O113" i="8"/>
  <c r="W117" i="8"/>
  <c r="R117" i="8"/>
  <c r="N117" i="8"/>
  <c r="T116" i="8"/>
  <c r="T120" i="8"/>
  <c r="T123" i="8" s="1"/>
  <c r="T63" i="8"/>
  <c r="T64" i="8" s="1"/>
  <c r="Z69" i="8"/>
  <c r="R81" i="8"/>
  <c r="N81" i="8"/>
  <c r="Q84" i="8"/>
  <c r="M84" i="8"/>
  <c r="M103" i="8"/>
  <c r="M105" i="8" s="1"/>
  <c r="R103" i="8"/>
  <c r="R105" i="8" s="1"/>
  <c r="Z100" i="8"/>
  <c r="T97" i="8"/>
  <c r="W113" i="8"/>
  <c r="P115" i="8"/>
  <c r="V115" i="8"/>
  <c r="M117" i="8"/>
  <c r="X118" i="8"/>
  <c r="Z116" i="8"/>
  <c r="O123" i="8"/>
  <c r="S123" i="8"/>
  <c r="Z120" i="8"/>
  <c r="Z123" i="8" s="1"/>
  <c r="U132" i="8"/>
  <c r="M33" i="8"/>
  <c r="T28" i="8"/>
  <c r="O42" i="8"/>
  <c r="S42" i="8"/>
  <c r="O47" i="8"/>
  <c r="N49" i="8"/>
  <c r="T53" i="8"/>
  <c r="O62" i="8"/>
  <c r="O64" i="8"/>
  <c r="U64" i="8"/>
  <c r="Z73" i="8"/>
  <c r="U75" i="8"/>
  <c r="P81" i="8"/>
  <c r="W81" i="8"/>
  <c r="Z79" i="8"/>
  <c r="T85" i="8"/>
  <c r="O87" i="8"/>
  <c r="X87" i="8"/>
  <c r="T88" i="8"/>
  <c r="Z28" i="8"/>
  <c r="P42" i="8"/>
  <c r="X42" i="8"/>
  <c r="M46" i="8"/>
  <c r="U46" i="8"/>
  <c r="O59" i="8"/>
  <c r="X59" i="8"/>
  <c r="T69" i="8"/>
  <c r="T73" i="8"/>
  <c r="O75" i="8"/>
  <c r="T79" i="8"/>
  <c r="M81" i="8"/>
  <c r="V81" i="8"/>
  <c r="Z88" i="8"/>
  <c r="Z127" i="8"/>
  <c r="U128" i="8"/>
  <c r="Z60" i="8"/>
  <c r="U61" i="8"/>
  <c r="Y59" i="8"/>
  <c r="U59" i="8"/>
  <c r="U42" i="8"/>
  <c r="Y42" i="8"/>
  <c r="U47" i="8"/>
  <c r="Z57" i="8"/>
  <c r="W71" i="8"/>
  <c r="Z70" i="8"/>
  <c r="W76" i="8"/>
  <c r="Z74" i="8"/>
  <c r="W75" i="8"/>
  <c r="X90" i="8"/>
  <c r="X89" i="8"/>
  <c r="T70" i="8"/>
  <c r="T71" i="8" s="1"/>
  <c r="M71" i="8"/>
  <c r="Q75" i="8"/>
  <c r="Q76" i="8"/>
  <c r="M75" i="8"/>
  <c r="T74" i="8"/>
  <c r="T76" i="8" s="1"/>
  <c r="M76" i="8"/>
  <c r="Z85" i="8"/>
  <c r="U87" i="8"/>
  <c r="R90" i="8"/>
  <c r="R89" i="8"/>
  <c r="N90" i="8"/>
  <c r="N89" i="8"/>
  <c r="T112" i="8"/>
  <c r="O118" i="8"/>
  <c r="S118" i="8"/>
  <c r="M89" i="8"/>
  <c r="Q89" i="8"/>
  <c r="U89" i="8"/>
  <c r="Y89" i="8"/>
  <c r="M90" i="8"/>
  <c r="U90" i="8"/>
  <c r="P113" i="8"/>
  <c r="U113" i="8"/>
  <c r="M118" i="8"/>
  <c r="U118" i="8"/>
  <c r="P54" i="8" l="1"/>
  <c r="Q33" i="8"/>
  <c r="T21" i="8"/>
  <c r="U54" i="8"/>
  <c r="U33" i="8"/>
  <c r="T46" i="8"/>
  <c r="Z54" i="8"/>
  <c r="AC61" i="8"/>
  <c r="O56" i="8"/>
  <c r="O54" i="8"/>
  <c r="T25" i="8"/>
  <c r="T47" i="8"/>
  <c r="AC37" i="8"/>
  <c r="T54" i="8"/>
  <c r="X33" i="8"/>
  <c r="P33" i="8"/>
  <c r="W54" i="8"/>
  <c r="W33" i="8"/>
  <c r="Y33" i="8"/>
  <c r="Y54" i="8"/>
  <c r="T35" i="8"/>
  <c r="T40" i="8"/>
  <c r="Q54" i="8"/>
  <c r="T19" i="8"/>
  <c r="X54" i="8"/>
  <c r="AA96" i="8"/>
  <c r="S34" i="8"/>
  <c r="AA101" i="8"/>
  <c r="AA104" i="8" s="1"/>
  <c r="T84" i="8"/>
  <c r="Z35" i="8"/>
  <c r="AA52" i="8"/>
  <c r="X31" i="8"/>
  <c r="X32" i="8" s="1"/>
  <c r="R34" i="8"/>
  <c r="AA65" i="8"/>
  <c r="AA67" i="8" s="1"/>
  <c r="AA91" i="8"/>
  <c r="AA92" i="8" s="1"/>
  <c r="Y31" i="8"/>
  <c r="Y32" i="8" s="1"/>
  <c r="AA114" i="8"/>
  <c r="Z84" i="8"/>
  <c r="AA48" i="8"/>
  <c r="AA50" i="8"/>
  <c r="T81" i="8"/>
  <c r="AA126" i="8"/>
  <c r="AA83" i="8"/>
  <c r="AA82" i="8"/>
  <c r="AA102" i="8"/>
  <c r="Z67" i="8"/>
  <c r="M31" i="8"/>
  <c r="M32" i="8" s="1"/>
  <c r="O34" i="8"/>
  <c r="P31" i="8"/>
  <c r="P32" i="8" s="1"/>
  <c r="AA130" i="8"/>
  <c r="AA132" i="8" s="1"/>
  <c r="W34" i="8"/>
  <c r="Z117" i="8"/>
  <c r="AA30" i="8"/>
  <c r="AA14" i="8"/>
  <c r="AA4" i="8"/>
  <c r="AA69" i="8"/>
  <c r="AA5" i="8"/>
  <c r="AA23" i="8" s="1"/>
  <c r="AA26" i="8"/>
  <c r="Z29" i="8"/>
  <c r="Z31" i="8" s="1"/>
  <c r="Z32" i="8" s="1"/>
  <c r="T55" i="8"/>
  <c r="AA55" i="8" s="1"/>
  <c r="V31" i="8"/>
  <c r="V32" i="8" s="1"/>
  <c r="M56" i="8"/>
  <c r="Z103" i="8"/>
  <c r="Z105" i="8" s="1"/>
  <c r="T103" i="8"/>
  <c r="T105" i="8" s="1"/>
  <c r="Z104" i="8"/>
  <c r="T117" i="8"/>
  <c r="Z118" i="8"/>
  <c r="AA43" i="8"/>
  <c r="Z46" i="8"/>
  <c r="AA100" i="8"/>
  <c r="T49" i="8"/>
  <c r="U31" i="8"/>
  <c r="U32" i="8" s="1"/>
  <c r="T104" i="8"/>
  <c r="AA63" i="8"/>
  <c r="AA64" i="8" s="1"/>
  <c r="AA41" i="8"/>
  <c r="Z64" i="8"/>
  <c r="T42" i="8"/>
  <c r="T127" i="8"/>
  <c r="T128" i="8" s="1"/>
  <c r="AA45" i="8"/>
  <c r="T115" i="8"/>
  <c r="Z115" i="8"/>
  <c r="AA116" i="8"/>
  <c r="AA118" i="8" s="1"/>
  <c r="T118" i="8"/>
  <c r="T61" i="8"/>
  <c r="Z42" i="8"/>
  <c r="Z113" i="8"/>
  <c r="T59" i="8"/>
  <c r="Z49" i="8"/>
  <c r="N31" i="8"/>
  <c r="N32" i="8" s="1"/>
  <c r="AA120" i="8"/>
  <c r="AA123" i="8" s="1"/>
  <c r="AA111" i="8"/>
  <c r="Q31" i="8"/>
  <c r="Q32" i="8" s="1"/>
  <c r="Z47" i="8"/>
  <c r="Z19" i="8"/>
  <c r="T29" i="8"/>
  <c r="T34" i="8" s="1"/>
  <c r="AA97" i="8"/>
  <c r="Z25" i="8"/>
  <c r="AA98" i="8"/>
  <c r="Z23" i="8"/>
  <c r="Z40" i="8"/>
  <c r="Z21" i="8"/>
  <c r="AA60" i="8"/>
  <c r="AA61" i="8" s="1"/>
  <c r="Z61" i="8"/>
  <c r="T90" i="8"/>
  <c r="T89" i="8"/>
  <c r="Z81" i="8"/>
  <c r="AA79" i="8"/>
  <c r="AA73" i="8"/>
  <c r="Z75" i="8"/>
  <c r="AA112" i="8"/>
  <c r="T113" i="8"/>
  <c r="AA85" i="8"/>
  <c r="Z87" i="8"/>
  <c r="Z71" i="8"/>
  <c r="AA70" i="8"/>
  <c r="AA71" i="8" s="1"/>
  <c r="AA57" i="8"/>
  <c r="Z59" i="8"/>
  <c r="Z62" i="8"/>
  <c r="Z90" i="8"/>
  <c r="Z89" i="8"/>
  <c r="AA88" i="8"/>
  <c r="T33" i="8"/>
  <c r="AA53" i="8"/>
  <c r="Z128" i="8"/>
  <c r="T75" i="8"/>
  <c r="Z76" i="8"/>
  <c r="AA74" i="8"/>
  <c r="AA76" i="8" s="1"/>
  <c r="AA28" i="8"/>
  <c r="Z33" i="8"/>
  <c r="T87" i="8"/>
  <c r="AA81" i="8" l="1"/>
  <c r="AA127" i="8"/>
  <c r="AA128" i="8" s="1"/>
  <c r="T56" i="8"/>
  <c r="Z34" i="8"/>
  <c r="AA113" i="8"/>
  <c r="AA115" i="8"/>
  <c r="AA46" i="8"/>
  <c r="AA49" i="8"/>
  <c r="AA54" i="8"/>
  <c r="AA56" i="8"/>
  <c r="AA84" i="8"/>
  <c r="AA47" i="8"/>
  <c r="AA19" i="8"/>
  <c r="AA21" i="8"/>
  <c r="AA25" i="8"/>
  <c r="AA40" i="8"/>
  <c r="AA35" i="8"/>
  <c r="AA103" i="8"/>
  <c r="AA105" i="8" s="1"/>
  <c r="T31" i="8"/>
  <c r="T32" i="8" s="1"/>
  <c r="AA29" i="8"/>
  <c r="AA34" i="8" s="1"/>
  <c r="AA42" i="8"/>
  <c r="AA117" i="8"/>
  <c r="AA89" i="8"/>
  <c r="AA90" i="8"/>
  <c r="AA33" i="8"/>
  <c r="AA59" i="8"/>
  <c r="AA62" i="8"/>
  <c r="AA87" i="8"/>
  <c r="AA75" i="8"/>
  <c r="AA31" i="8" l="1"/>
  <c r="AA32" i="8" s="1"/>
</calcChain>
</file>

<file path=xl/comments1.xml><?xml version="1.0" encoding="utf-8"?>
<comments xmlns="http://schemas.openxmlformats.org/spreadsheetml/2006/main">
  <authors>
    <author>Author</author>
  </authors>
  <commentList>
    <comment ref="E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Based on the brain storming with the team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D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Remember to deduct the ONLY LABEL litres
</t>
        </r>
      </text>
    </comment>
    <comment ref="D7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Gebruik geen Wet Glue nie en ook nie shrinkwrap nie.</t>
        </r>
      </text>
    </comment>
    <comment ref="D8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Lyn 15 - net Pongrcz, LaVal, Pinot Noir
Kyk of daar enige LABELLING op 'n Fill&amp;Label orders vir die maand gedoen is en tel dit ook apart by (sal nie op SAP wees as ZLBL nie).</t>
        </r>
      </text>
    </comment>
    <comment ref="D9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not to include in cents per litre on financial report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Line 15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Line 15</t>
        </r>
      </text>
    </comment>
    <comment ref="D17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Note - Abnormal incomes taken out of the fact sheet</t>
        </r>
      </text>
    </comment>
    <comment ref="D37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water &amp; water treatment</t>
        </r>
      </text>
    </comment>
    <comment ref="D39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Livelink
JCleRoux&gt;Finance&gt;Working folder (Ops Manager) Services.</t>
        </r>
      </text>
    </comment>
    <comment ref="L39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Geskatte litres, nie op working papers nie</t>
        </r>
      </text>
    </comment>
    <comment ref="D41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As per Opex account - Production only (incl municipal services), exclude workers houses</t>
        </r>
      </text>
    </comment>
    <comment ref="D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Avg tariff of peak, med + low usage for month</t>
        </r>
      </text>
    </comment>
    <comment ref="D4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Only production</t>
        </r>
      </text>
    </comment>
    <comment ref="D48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Info always one month in arrears according to reading date on data sheet received from municipality</t>
        </r>
      </text>
    </comment>
    <comment ref="L5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Based on Act14/15 - rounded</t>
        </r>
      </text>
    </comment>
    <comment ref="D6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Incl MCC liters</t>
        </r>
      </text>
    </comment>
    <comment ref="D6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Machine Hours total  - ZCO07. Inclu Line 1 AND MCC line (on RCCP).</t>
        </r>
      </text>
    </comment>
    <comment ref="E67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Line lubricant costs / Required running hours as per RCCP
</t>
        </r>
      </text>
    </comment>
    <comment ref="D69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232OSSJ Stretch Wrap summary under G-Drive Opex</t>
        </r>
      </text>
    </comment>
    <comment ref="D7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Material 5002505</t>
        </r>
      </text>
    </comment>
    <comment ref="D7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Only fill and fill&amp;Label liters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Use hot glue for boxes/cartons
</t>
        </r>
      </text>
    </comment>
    <comment ref="D8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Line 1  + 38 ( MCC Cartons)</t>
        </r>
      </text>
    </comment>
    <comment ref="D8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Use cold glue for labels
</t>
        </r>
      </text>
    </comment>
    <comment ref="D111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As per Dept Dashboards</t>
        </r>
      </text>
    </comment>
    <comment ref="M11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Due to 19kg @ cheaper price ex A/TAS</t>
        </r>
      </text>
    </comment>
    <comment ref="N11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Due to Moving Avg Price as well as 19kg cannisters @ cheaper price per kg ex A/Tas</t>
        </r>
      </text>
    </comment>
    <comment ref="O11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Due to Moving Average Price</t>
        </r>
      </text>
    </comment>
    <comment ref="D114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As per Dept Dashboards</t>
        </r>
      </text>
    </comment>
    <comment ref="N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O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P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Q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R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S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U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V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W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X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Y12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Pmt on SAP always one for previoius month. E.g. Sep pmt is for Aug usage.</t>
        </r>
      </text>
    </comment>
    <comment ref="M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N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O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P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Q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R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S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U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V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W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X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Y13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Training 710OSSJ from budget and actual</t>
        </r>
      </text>
    </comment>
    <comment ref="D131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Actual = Actual heads + Learnerships</t>
        </r>
      </text>
    </comment>
    <comment ref="J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</t>
        </r>
      </text>
    </comment>
    <comment ref="M131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Exclude the 8 Admin staff</t>
        </r>
      </text>
    </comment>
    <comment ref="N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 minus 8 admin staff</t>
        </r>
      </text>
    </comment>
    <comment ref="O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 minus 8 admin staff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 minus 8 admin staff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
For Food purposes, deduct the 8 Mngmt/Admin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
For Food purposes, deduct the 8 Mngmt/Admin</t>
        </r>
      </text>
    </comment>
    <comment ref="S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
For Food purposes, deduct the 8 Mngmt/Admin</t>
        </r>
      </text>
    </comment>
    <comment ref="T131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Includes learnerships until Jun13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
For Food purposes, deduct the 8 Mngmt/Admin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
For Food purposes, deduct the 8 Mngmt/Admin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 PERMANENT + 1 LEARNERSHIP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Material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Material Description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Plant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Storage Location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DF stor. loc. level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Base Unit of Measure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Unrestricted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In Quality Insp.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Blocked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Transit and Transfer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Returns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Value Unrestricted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Value Rets Blocked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Value Restricted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Value in QualInsp.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Value in Stock Tfr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Value in Transit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Valuated Goods Receipt Blocked Stock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</rPr>
          <t>Value BlockedStock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Material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Material Description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Plant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Storage Location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DF stor. loc. level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Base Unit of Measure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Unrestricted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In Quality Insp.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Blocked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Transit and Transfer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Returns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Value Unrestricted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Value Rets Blocked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Value Restricted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Value in QualInsp.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Value in Stock Tfr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Value in Transit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Valuated Goods Receipt Blocked Stock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</rPr>
          <t>Value BlockedStock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Introduce 3 shifts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Short-staffed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Team can go up to 97,5%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Introduce 3 shifts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Linked to not following procedure</t>
        </r>
      </text>
    </comment>
  </commentList>
</comments>
</file>

<file path=xl/sharedStrings.xml><?xml version="1.0" encoding="utf-8"?>
<sst xmlns="http://schemas.openxmlformats.org/spreadsheetml/2006/main" count="76043" uniqueCount="2254">
  <si>
    <t>Lost Production Time</t>
  </si>
  <si>
    <t>Effluent</t>
  </si>
  <si>
    <t>Water</t>
  </si>
  <si>
    <t>Electricity</t>
  </si>
  <si>
    <t>Loss and Waste Areas</t>
  </si>
  <si>
    <t>%</t>
  </si>
  <si>
    <t>Cost/Unit</t>
  </si>
  <si>
    <t>Target/Budget</t>
  </si>
  <si>
    <t>Unit Of Measure</t>
  </si>
  <si>
    <t>Litres</t>
  </si>
  <si>
    <t>Order No</t>
  </si>
  <si>
    <t>Component Material</t>
  </si>
  <si>
    <t>Trans Type</t>
  </si>
  <si>
    <t>Mat Type</t>
  </si>
  <si>
    <t>Actual Cost</t>
  </si>
  <si>
    <t>BOM Cost</t>
  </si>
  <si>
    <t>BOM/Act Cost</t>
  </si>
  <si>
    <t>Target Cost</t>
  </si>
  <si>
    <t>Tgt/Act Cost</t>
  </si>
  <si>
    <t>Actual Qty</t>
  </si>
  <si>
    <t>BOM Qty</t>
  </si>
  <si>
    <t>BOM/Act Qty</t>
  </si>
  <si>
    <t>Target Qty</t>
  </si>
  <si>
    <t>Tgt/Act Qty</t>
  </si>
  <si>
    <t>1392325</t>
  </si>
  <si>
    <t xml:space="preserve"> </t>
  </si>
  <si>
    <t>SE</t>
  </si>
  <si>
    <t>#</t>
  </si>
  <si>
    <t>OH:UNUSED CAPACITY</t>
  </si>
  <si>
    <t>OH</t>
  </si>
  <si>
    <t>OH: BULK PREP DEPREC</t>
  </si>
  <si>
    <t>OH: INDIRECT DEPREC</t>
  </si>
  <si>
    <t>JCL LINE 1          / MACHINE HOUR</t>
  </si>
  <si>
    <t>CO</t>
  </si>
  <si>
    <t>JCL LINE 1          / MACHINE DEPR</t>
  </si>
  <si>
    <t>JCL LINE 1          / LABOUR HOURS</t>
  </si>
  <si>
    <t>OVERHEAD: BULK PREP</t>
  </si>
  <si>
    <t>OVERHEAD: INDIRECT</t>
  </si>
  <si>
    <t>JCLEROUX LAFLEUR 12X750ML</t>
  </si>
  <si>
    <t>GR</t>
  </si>
  <si>
    <t>FERT</t>
  </si>
  <si>
    <t>LAB JCLEROUX LAFLEUR 750 7.5% V5H BCK</t>
  </si>
  <si>
    <t>GI</t>
  </si>
  <si>
    <t>ROH</t>
  </si>
  <si>
    <t>PAR CHIP 12X750 BN0503           V3</t>
  </si>
  <si>
    <t>LAB JCLEROUX LAFLEUR 750 V3 BDY</t>
  </si>
  <si>
    <t>LAB JCLEROUX LAFLEUR 750 V3 NCK</t>
  </si>
  <si>
    <t>WIR JCLEROUX GEN SPARK       750&amp;1.5L V2</t>
  </si>
  <si>
    <t>FOI+RIB JCLEROUX LAFLEUR ALU 750</t>
  </si>
  <si>
    <t>CTN JCLEROUX LAFLEUR 12X750 BN503</t>
  </si>
  <si>
    <t>CORK SPARK FIRST UNPRT 750</t>
  </si>
  <si>
    <t>BOT 0503 750 FLINT CORK  JCL    H17  NEW</t>
  </si>
  <si>
    <t>BULK JCLEROUX LAFLEUR</t>
  </si>
  <si>
    <t>ZBLK</t>
  </si>
  <si>
    <t>CO2</t>
  </si>
  <si>
    <t>ZROH</t>
  </si>
  <si>
    <t>1393752</t>
  </si>
  <si>
    <t>ULS PONGRACZ                1X1.5L   MDC</t>
  </si>
  <si>
    <t>HALB</t>
  </si>
  <si>
    <t>UNDERSEAL CLEAR 1200X1400</t>
  </si>
  <si>
    <t>CRO CROWN CORK NR043 750  GRN</t>
  </si>
  <si>
    <t>BOT 4940 1.5 GRN   CORK  SPARK  IMP  NEW</t>
  </si>
  <si>
    <t>BULK PONGRACZ</t>
  </si>
  <si>
    <t>1393753</t>
  </si>
  <si>
    <t>ULS JCLEROUX LAVAL     1X750ML  MDC</t>
  </si>
  <si>
    <t>BULK JCLEROUX LA VALLEE</t>
  </si>
  <si>
    <t>1393754</t>
  </si>
  <si>
    <t>ULS JCLEROUX SCINTILLA 2014 1X750ML  MDC</t>
  </si>
  <si>
    <t>BOT 2455 750 AQGRN CORK  FACETS      NEW</t>
  </si>
  <si>
    <t>BULK JCLEROUX SCINTILLA</t>
  </si>
  <si>
    <t>1393755</t>
  </si>
  <si>
    <t>ULS PDM GRAND BRUT  2014     1X750ML MDC</t>
  </si>
  <si>
    <t>BOT 2855 750 ANT GRN CORK  NEW</t>
  </si>
  <si>
    <t>BULK PDM PNR CHA MCC</t>
  </si>
  <si>
    <t>1393756</t>
  </si>
  <si>
    <t>ULS PONGRACZ                1X750ML  MDC</t>
  </si>
  <si>
    <t>BOT 0917 750 DKGRN CORK PONGRA SPARK NEW</t>
  </si>
  <si>
    <t>1393757</t>
  </si>
  <si>
    <t>1393913</t>
  </si>
  <si>
    <t>5TH AVE C/DUCK      12X750ML</t>
  </si>
  <si>
    <t>PAR CHIP 12X750 BN966            V2</t>
  </si>
  <si>
    <t>LAB 5TH AVE C/DUCK 750 V5H BCK</t>
  </si>
  <si>
    <t>LAB 5TH AVE C/DUCK 750  V3 BDY</t>
  </si>
  <si>
    <t>LAB 5TH AVE C/DUCK 750 V3  NCK</t>
  </si>
  <si>
    <t>WIR GENERIC TIN 36MM UNPRT GOLD LACQUER</t>
  </si>
  <si>
    <t>CTN 5TH AVE C/DUCK 12X750 BN966   V6</t>
  </si>
  <si>
    <t>FOI 5TH AVE C/DUCK 34X148 ALU750BLKGLDV2</t>
  </si>
  <si>
    <t>CORK GMX 30.5X47 STD 3 PRT</t>
  </si>
  <si>
    <t>BOT 0966 750 GRN   CORK  SPARK       NEW</t>
  </si>
  <si>
    <t>BULK 5TH AVENUE COLD DUCK</t>
  </si>
  <si>
    <t>1393918</t>
  </si>
  <si>
    <t>JCLEROUX LAFLEUR  6X750ML        EU</t>
  </si>
  <si>
    <t>LAB 100X125MMWHT SEMI-GLOSSS/ADHOUTERCTN</t>
  </si>
  <si>
    <t>LAB JCLEROUX LAFLEUR 750 7.5% DIST V3BCK</t>
  </si>
  <si>
    <t>PAR CHIP 6X750  BN0503 &amp; IMP FACETSV2</t>
  </si>
  <si>
    <t>CTN JCLEROUX LAFLEUR 6X750 BN503 V2</t>
  </si>
  <si>
    <t>1393922</t>
  </si>
  <si>
    <t>JCLEROUX LEDOMN      6X750ML     EU</t>
  </si>
  <si>
    <t>LAB JCLEROUX LEDOMN 750 7.5% DIST V3 BCK</t>
  </si>
  <si>
    <t>LAB JCLEROUX LEDOMN 750 V6 BDY</t>
  </si>
  <si>
    <t>LAB JCLEROUX LEDOMN 750 V8 NCK</t>
  </si>
  <si>
    <t>FOI+RIB JCLEROUX LEDOMN 34X127 ALU 750V6</t>
  </si>
  <si>
    <t>CTN JCLEROUX LEDOMN 6X750 BN503 V2</t>
  </si>
  <si>
    <t>BOT 0503 750 GRN   CORK  SPARKLING   NEW</t>
  </si>
  <si>
    <t>BULK JCLEROUX LED</t>
  </si>
  <si>
    <t>1393923</t>
  </si>
  <si>
    <t>JCLEROUX LEDOMN     12X750ML</t>
  </si>
  <si>
    <t>LAB JCLEROUX LEDOMN 750 7.5%     V9H BCK</t>
  </si>
  <si>
    <t>LAB JCLEROUX LEDOMN 750 7.5% V8H BCKDEAD</t>
  </si>
  <si>
    <t>CTN JCLEROUX LEDOMN 12X750 BN503 V6</t>
  </si>
  <si>
    <t>1393926</t>
  </si>
  <si>
    <t>JCLEROUX SAVBL 2014 12X750ML</t>
  </si>
  <si>
    <t>LAB JCLEROUX SAVBL 750 12.5% WC V10H BCK</t>
  </si>
  <si>
    <t>LAB JCLEROUX SAVBL 750 12% WC  V11H BCK</t>
  </si>
  <si>
    <t>LAB JCLEROUX SAVBL 750 NA  WC  V12 BCK</t>
  </si>
  <si>
    <t>LAB JCLEROUX SAVBL 750 V10 BDY</t>
  </si>
  <si>
    <t>LAB JCLEROUX SAVBL 750 2014 V9 NCK</t>
  </si>
  <si>
    <t>FOI+RIB JCLEROUX SAVBL   ALU 750      V5</t>
  </si>
  <si>
    <t>CTN JCLEROUX SAVBL 12X750 BN503 V7</t>
  </si>
  <si>
    <t>BULK JCLEROUX SBL</t>
  </si>
  <si>
    <t>1393927</t>
  </si>
  <si>
    <t>T OCEAN SAVBL EXTDRY 2014 12X750ML CANA</t>
  </si>
  <si>
    <t>LAB T OCEAN SAVBL EXT DRY 750 CANA V6BCK</t>
  </si>
  <si>
    <t>PAR CHIP 12X750 BN966 FH</t>
  </si>
  <si>
    <t>LABTOCEANSAVBLEXTDRY750'1412.5%CANAV6BDY</t>
  </si>
  <si>
    <t>LAB T OCEAN SAVBL EXT DRY 750 V5 NCK</t>
  </si>
  <si>
    <t>WIR TWO OCEANS 750 V2</t>
  </si>
  <si>
    <t>CTN T OCEAN SAVBL EXT DRY 12X750BN966CCF</t>
  </si>
  <si>
    <t>FOI T OCEANS 34X150 ALU 750 V3</t>
  </si>
  <si>
    <t>BOT 0966 750 FLINT CORK SPARK       NEW</t>
  </si>
  <si>
    <t>1393928</t>
  </si>
  <si>
    <t>CHAMDOR PEACH       12X750ML        GENR</t>
  </si>
  <si>
    <t>LAB 100X125MM 144C  S/ADH OUTER CTN</t>
  </si>
  <si>
    <t>LAB CHAMDOR PEACH 750 -BBEF NOIMP V3SBCK</t>
  </si>
  <si>
    <t>LAB CHAMDOR PEACH 750      V5 BDY</t>
  </si>
  <si>
    <t>LAB CHAMDOR PEACH 750 EXP  V5 NCK</t>
  </si>
  <si>
    <t>FOI G/JUICE      35X130 ALU 750      GLD</t>
  </si>
  <si>
    <t>CTN CHAMDOR GEN 12X750 BN503 V4</t>
  </si>
  <si>
    <t>BULK CHAMDOR PEACH</t>
  </si>
  <si>
    <t>1393991</t>
  </si>
  <si>
    <t>CHAMDOR RED         6X750ML     GENR</t>
  </si>
  <si>
    <t>LAB 100X125MM 201C  S/ADH OUTER CTN</t>
  </si>
  <si>
    <t>LAB CHAMDOR RED 750 -BBEF NOIMP  V3S BCK</t>
  </si>
  <si>
    <t>LAB CHAMDOR RED 750      V5 BDY</t>
  </si>
  <si>
    <t>LAB CHAMDOR RED 750 EXP  V5 NCK</t>
  </si>
  <si>
    <t>CTN CHAMDOR GEN 6X750 BN503 V2</t>
  </si>
  <si>
    <t>BULK CHAMDOR RED</t>
  </si>
  <si>
    <t>1393992</t>
  </si>
  <si>
    <t>CHAMDOR RED         12X750ML        GENR</t>
  </si>
  <si>
    <t>1393994</t>
  </si>
  <si>
    <t>CHAMDOR WHITE       12X750ML        GENR</t>
  </si>
  <si>
    <t>LAB 100X125MM 363C  S/ADH OUTER CTN</t>
  </si>
  <si>
    <t>LAB CHAMDOR WHT 750 -BBEF NOIMP  V3S BCK</t>
  </si>
  <si>
    <t>LAB CHAMDOR WHT 750      V4 BDY</t>
  </si>
  <si>
    <t>LAB CHAMDOR WHT 750  EXP V5 NCK</t>
  </si>
  <si>
    <t>BULK CHAMDOR WHITE</t>
  </si>
  <si>
    <t>1393995</t>
  </si>
  <si>
    <t>CHAMDOR WHITE       6X750ML     GENR</t>
  </si>
  <si>
    <t>1393999</t>
  </si>
  <si>
    <t>JCLEROUX PNOIR 2009  6X750ML</t>
  </si>
  <si>
    <t>ULS JCLEROUX PNOIR2009 1X750ML  DGO</t>
  </si>
  <si>
    <t>LAB JCLEROUX PNOIR 750 12% V8 BCK</t>
  </si>
  <si>
    <t>LAB JCLEROUX PNOIR 750 NA V8 BCK</t>
  </si>
  <si>
    <t>FOI JCLEROUX PNOIR 34X127 ALU750SILBLKV8</t>
  </si>
  <si>
    <t>LAB JCLEROUX PNOIR 750 2009  V5 BDY</t>
  </si>
  <si>
    <t>LAB JCLEROUX PNOIR 750 V6 NCK</t>
  </si>
  <si>
    <t>CTN JCLEROUX GEN    6X750 BN503 MCC V2</t>
  </si>
  <si>
    <t>1394000</t>
  </si>
  <si>
    <t>JCLEROUX PNOIRROSE 2009 6X750ML</t>
  </si>
  <si>
    <t>ULS JCLEROUX PNOIR ROSE 2009 1X750ML DGO</t>
  </si>
  <si>
    <t>LAB JCLEROUX PNOIRROSE 750 12% V7 BCK</t>
  </si>
  <si>
    <t>LAB JCLEROUX PNOIRROSE 750 NA V7 BCK</t>
  </si>
  <si>
    <t>FOI JCLEROUXPNOIRRSE34X127ALU750REDBLKV5</t>
  </si>
  <si>
    <t>LAB JCLEROUX PNOIR ROSE 750 2009 V4 BDY</t>
  </si>
  <si>
    <t>LAB JCLEROUX PNOIRROSE 750 V5 NCK</t>
  </si>
  <si>
    <t>1394001</t>
  </si>
  <si>
    <t>PONGRACZ             6X750ML         EU</t>
  </si>
  <si>
    <t>ULS PONGRACZ                1X750ML  DGO</t>
  </si>
  <si>
    <t>LAB PONGRACZ 750 12.5% 53X77 DISTV7H BCK</t>
  </si>
  <si>
    <t>PAR CHIP 6X750  BN R0917         V2</t>
  </si>
  <si>
    <t>LAB PONGRACZ 750 12% 53X77 DIST V7 BCK</t>
  </si>
  <si>
    <t>LAB PONGRACZ 750 PNOIR/CHRD  V6 BDY</t>
  </si>
  <si>
    <t>LAB PONGRACZ 750      V7 NCK</t>
  </si>
  <si>
    <t>FOI PONGRACZ 35X152 POLY 750  V4</t>
  </si>
  <si>
    <t>CTN PONGRACZ     6X750  BN917 MCC V6</t>
  </si>
  <si>
    <t>1394002</t>
  </si>
  <si>
    <t>PONGRACZ             6X750ML</t>
  </si>
  <si>
    <t>LAB PONGRACZ 750 12.5% 53X77 V6H BCK</t>
  </si>
  <si>
    <t>LAB PONGRACZ 750 12% 53X77  V6H BCK</t>
  </si>
  <si>
    <t>1394003</t>
  </si>
  <si>
    <t>PONGRACZ ROSE       6X750ML</t>
  </si>
  <si>
    <t>ULS PONGRACZ ROSE           1X750ML  DGO</t>
  </si>
  <si>
    <t>LAB PONGRACZ ROSE 750 12.5% HBCK</t>
  </si>
  <si>
    <t>LAB PONGRACZ ROSE 750 12% HBCK</t>
  </si>
  <si>
    <t>LAB PONGRACZ ROSE 750                BDY</t>
  </si>
  <si>
    <t>LAB PONGRACZ ROSE 750           NCK</t>
  </si>
  <si>
    <t>FOI PONGRACZ ROSE 35X152 POLY 750</t>
  </si>
  <si>
    <t>CTN PONGRACZ ROSE 6X750 BN917 MCC V2</t>
  </si>
  <si>
    <t>1394004</t>
  </si>
  <si>
    <t>PONGRACZ            12X375ML</t>
  </si>
  <si>
    <t>ULS PONGRACZ                1X375ML  DGO</t>
  </si>
  <si>
    <t>PAR CHIP 12X375 BN3552</t>
  </si>
  <si>
    <t>LAB PONGRACZ 375 11.5%  V2 BCK</t>
  </si>
  <si>
    <t>LAB PONGRACZ 375 PNOIR/CHRD    BDY</t>
  </si>
  <si>
    <t>LAB PONGRACZ 375      V2 NCK</t>
  </si>
  <si>
    <t>CTN PONGRACZ     12X375 BN3552 MCC V2</t>
  </si>
  <si>
    <t>FOI PONGRACZ 36X135 POLY 375 V2</t>
  </si>
  <si>
    <t>1394006</t>
  </si>
  <si>
    <t>PONGRACZ ROSE      12X375ML</t>
  </si>
  <si>
    <t>ULS PONGRACZ ROSE           1X375ML  DGO</t>
  </si>
  <si>
    <t>LAB PONGRACZ ROSE 375 11.5% V2 BCK</t>
  </si>
  <si>
    <t>LAB PONGRACZ ROSE 375           NCK</t>
  </si>
  <si>
    <t>LAB PONGRACZ ROSE 375                BDY</t>
  </si>
  <si>
    <t>CTN PONGRACZ ROSE 12X375 BN3552 MCC</t>
  </si>
  <si>
    <t>FOI PONGRACZ ROSE 36X140 POLY 375</t>
  </si>
  <si>
    <t>1394007</t>
  </si>
  <si>
    <t>PONGRACZ ROSE       6X750ML        EU</t>
  </si>
  <si>
    <t>LAB PONGRACZ ROSE 750 12.5% DIST BCK</t>
  </si>
  <si>
    <t>LAB PONGRACZ ROSE 750 12% DIST BCK</t>
  </si>
  <si>
    <t>1394008</t>
  </si>
  <si>
    <t>NED CUVEE BRUT 12X750ML              NEW</t>
  </si>
  <si>
    <t>WIR NED TIN  36MM PRT V3</t>
  </si>
  <si>
    <t>LAB NED CUVEE BRUT 750 11.5%  V7  BCK</t>
  </si>
  <si>
    <t>LAB NED CUVEE BRUT 750 NA     V7  BCK</t>
  </si>
  <si>
    <t>WIR NED TIN  36MM PRT V2  DEAD</t>
  </si>
  <si>
    <t>LAB NED CUVEE BRUT 750 V4 BDY</t>
  </si>
  <si>
    <t>LAB NED CUVEE BRUT 750/1.5L  V5 NCK</t>
  </si>
  <si>
    <t>CTN NED CUVEE BRUT 12X750 BN966 V3</t>
  </si>
  <si>
    <t>FOI NED CUVEE BRUT  34X150 ALU    GLD V2</t>
  </si>
  <si>
    <t>CORK NED SPARK 48X30.5 EXTRA PRT</t>
  </si>
  <si>
    <t>BULK NED CUVEE BRUT</t>
  </si>
  <si>
    <t>1394009</t>
  </si>
  <si>
    <t>NED CUVEE BRUT  6X750ML           EU NEW</t>
  </si>
  <si>
    <t>CTN NED CUVEE BRUT  6X750  BN966 V2</t>
  </si>
  <si>
    <t>LAB NED CUVEE BRUT 750 11.5% DIST/UK BCK</t>
  </si>
  <si>
    <t>PAR CHIP 6X750  BN966            V2</t>
  </si>
  <si>
    <t>LAB NED CUVEE BRUT 750 NA DIST V7 BCK</t>
  </si>
  <si>
    <t>CTN NED CUVEE BRUT  6X750  BN966</t>
  </si>
  <si>
    <t>1394010</t>
  </si>
  <si>
    <t>NED CUVEE BRUT 12X750ML          EXP NEW</t>
  </si>
  <si>
    <t>LAB NED CUVEE BRUT 750 11.5% EXP V5 BCK</t>
  </si>
  <si>
    <t>LAB NED CUVEE BRUT 750 NA EXP V5 BCK</t>
  </si>
  <si>
    <t>1394013</t>
  </si>
  <si>
    <t>OBIKWA CUVEE BRUT  2014 6X750ML JBUS NEW</t>
  </si>
  <si>
    <t>LAB OBIKWA CUVBRUT 750 11.5% JBUS V3 BCK</t>
  </si>
  <si>
    <t>LAB OBIKWA CUV BRUT 750 NA JBUS V4 BCK</t>
  </si>
  <si>
    <t>LAB OBIKWA CUV BRUT7502014AUST/NEWZV3BDY</t>
  </si>
  <si>
    <t>LAB OBIKWA GEN SPARK 750 NCK</t>
  </si>
  <si>
    <t>FOI OBIKWA GENSPARK34X148ALU750BLKGLDWHT</t>
  </si>
  <si>
    <t>CTN OBIKWA GEN SPARK 6X750  BN966 RSC</t>
  </si>
  <si>
    <t>BULK OBIKWA CUVEE BRUT</t>
  </si>
  <si>
    <t>1394211</t>
  </si>
  <si>
    <t>ULS NED MCC  2014     1X750ML MDC</t>
  </si>
  <si>
    <t>BULK NED PNR CHA MCC</t>
  </si>
  <si>
    <t>1394309</t>
  </si>
  <si>
    <t>ULS DHILLS CHRD 2014    1X750ML MDC</t>
  </si>
  <si>
    <t>BULK DHILLS CHA MCC</t>
  </si>
  <si>
    <t>1394505</t>
  </si>
  <si>
    <t>JCL RIBBON ROOM     / MACHINE DEPR</t>
  </si>
  <si>
    <t>JCL RIBBON ROOM     / MACHINE HOUR</t>
  </si>
  <si>
    <t>JCL RIBBON ROOM     / LABOUR HOURS</t>
  </si>
  <si>
    <t>FOI JCLEROUX LEDOMN 34X127 ALU 750 WHTV7</t>
  </si>
  <si>
    <t>RIB JCLEROUX     RED</t>
  </si>
  <si>
    <t>FOI JCLEROUX LEDOMN 34X127 ALU 750 WHTV6</t>
  </si>
  <si>
    <t>1394506</t>
  </si>
  <si>
    <t>1394507</t>
  </si>
  <si>
    <t>RIB JCLEROUX        SILVER</t>
  </si>
  <si>
    <t>FOI JCLE ROUX LA FLEUR 34X127 ALU 750 V2</t>
  </si>
  <si>
    <t>1394509</t>
  </si>
  <si>
    <t>RIB JCLEROUX      CAMEL/GLD V3</t>
  </si>
  <si>
    <t>FOI JCLEROUX SAVBL 34X127 ALU 750  BLKV5</t>
  </si>
  <si>
    <t>1394510</t>
  </si>
  <si>
    <t>FOI+RIB JCLEROUX LACHSN 34X127 ALU 750V6</t>
  </si>
  <si>
    <t>FOI JCLEROUX LACHSN34X127ALU750REDV5DEAD</t>
  </si>
  <si>
    <t>1394736</t>
  </si>
  <si>
    <t>CHAMDOR PEACH       6X750ML     GENR</t>
  </si>
  <si>
    <t>1394793</t>
  </si>
  <si>
    <t>ULS PONGRACZ BLDBL     2014 1X750ML  MDC</t>
  </si>
  <si>
    <t>BULK PONGRACZ BLDBL</t>
  </si>
  <si>
    <t>1395736</t>
  </si>
  <si>
    <t>FOI JCLEROUX SAVBL 34X127ALU750BLKV4DEAD</t>
  </si>
  <si>
    <t>1395739</t>
  </si>
  <si>
    <t>FOI JCLEROUX LAFLEUR34X127 ALU 750  DEAD</t>
  </si>
  <si>
    <t>1395744</t>
  </si>
  <si>
    <t>FOI+RIB JCLEROUX LAFLEUR NO ALC ALU 750</t>
  </si>
  <si>
    <t>FOI JCLEROUX LAFLEUR NO ALC 34X127ALU750</t>
  </si>
  <si>
    <t>1395955</t>
  </si>
  <si>
    <t>JCLEROUX LAFLEUR NO ALC 12X750ML</t>
  </si>
  <si>
    <t>LAB JCLEROUX LAFLEUR NO ALC 750 V2 BCK</t>
  </si>
  <si>
    <t>LAB JCLEROUX LAFLEUR NO ALC 750 BDY</t>
  </si>
  <si>
    <t>LAB JCLEROUX LAFLEUR NO ALC 750 NCK</t>
  </si>
  <si>
    <t>CTN JCLEROUX LAFLEUR NO ALC 12X750 BN503</t>
  </si>
  <si>
    <t>BULK JCLEROUX LAFLEUR NON-ALC</t>
  </si>
  <si>
    <t>1395956</t>
  </si>
  <si>
    <t>JCLEROUX LEDOMN NO ALC 12X750ML</t>
  </si>
  <si>
    <t>LAB JCLEROUX LEDOMN NO ALC 750 V2 BCK</t>
  </si>
  <si>
    <t>LAB JCLEROUX LEDOMN NO ALC 750 BDY</t>
  </si>
  <si>
    <t>LAB JCLEROUX LEDOMN NO ALC 750 NCK</t>
  </si>
  <si>
    <t>FOI+RIB JCLEROUXLEDOMN34X127ALU750REDGLD</t>
  </si>
  <si>
    <t>CTN JCLEROUX LEDOMN NOALC12X750 BN503 V2</t>
  </si>
  <si>
    <t>BULK JC LE ROUX LED NON ALC</t>
  </si>
  <si>
    <t>1395962</t>
  </si>
  <si>
    <t>JCLEROUX LAVAL  6X750ML</t>
  </si>
  <si>
    <t>ULS JCLEROUX LAVAL     1X750ML  DGO</t>
  </si>
  <si>
    <t>LAB JCLEROUX LAVAL 750 12% WCAPE V11 BCK</t>
  </si>
  <si>
    <t>LAB JCLEROUX LAVAL 750 NA WCAPE V11 BCK</t>
  </si>
  <si>
    <t>FOI JCLEROUX LAVAL 34X127 ALU750GLDBLKV4</t>
  </si>
  <si>
    <t>LAB JCLEROUX LAVAL 750 V5 BDY</t>
  </si>
  <si>
    <t>LAB JCLEROUX LAVAL 750 V5 NCK</t>
  </si>
  <si>
    <t>CTN JCLEROUX LAVAL  6X750 BN503 MCC V2</t>
  </si>
  <si>
    <t>1395964</t>
  </si>
  <si>
    <t>JCLEROUX LAVAL ROSE 6X750ML</t>
  </si>
  <si>
    <t>ULS JCLEROUX LAVAL ROSE   1X750ML  DGO</t>
  </si>
  <si>
    <t>LAB JCLEROUX LAVAL ROSE750 12%WCAPEV3BCK</t>
  </si>
  <si>
    <t>LAB JCLEROUX LAVAL ROSE 750 NAWCAPEV3BCK</t>
  </si>
  <si>
    <t>FOI JCLEROUX LAVAL ROSE 34X127 ALU 750</t>
  </si>
  <si>
    <t>LAB JCLEROUX LAVAL ROSE 750   V2  BDY</t>
  </si>
  <si>
    <t>LAB JCLEROUX LAVAL ROSE 750 V2   NCK</t>
  </si>
  <si>
    <t>CTN JCLEROUX LAVAL ROSE 6X750 BN503MCCV2</t>
  </si>
  <si>
    <t>1396200</t>
  </si>
  <si>
    <t>FOI JCLEROUX LEDOMN 34X127ALU750REDGLDV2</t>
  </si>
  <si>
    <t>1396202</t>
  </si>
  <si>
    <t>LAB 100X125MM 2577C S/ADH OUTER CTN</t>
  </si>
  <si>
    <t>FOI JCLEROUX LEDOMN 34X127ALU750REDGLDV3</t>
  </si>
  <si>
    <t>1396206</t>
  </si>
  <si>
    <t>FOI JCLEROUX LACHSN 34X127 ALU 750 REDV6</t>
  </si>
  <si>
    <t>1396208</t>
  </si>
  <si>
    <t>GMX VIN DOUX        12X750ML</t>
  </si>
  <si>
    <t>LAB GMX VIN DOUX  750 11% V4H BCK</t>
  </si>
  <si>
    <t>LAB GMX VIN DOUX  750  V2 BDY</t>
  </si>
  <si>
    <t>LAB GMX VIN DOUX  750  V3 NCK</t>
  </si>
  <si>
    <t>CTN GMX GEN 12X750 BN966 V6</t>
  </si>
  <si>
    <t>FOI GMX VIN DOUX 34X148  ALU 750 V2</t>
  </si>
  <si>
    <t>BULK GMX VIN DOUX</t>
  </si>
  <si>
    <t>1396209</t>
  </si>
  <si>
    <t>PECHE ROYALE        12X750ML</t>
  </si>
  <si>
    <t>LAB PECHE ROYALE 750 V6  BCK</t>
  </si>
  <si>
    <t>LAB PECHE ROYALE 750  V3 BDY</t>
  </si>
  <si>
    <t>ROPP PLSTCP 31.5MM MCP01    OVERCAP</t>
  </si>
  <si>
    <t>LAB PECHE ROYALE 750  V2 NCK</t>
  </si>
  <si>
    <t>CTN PECHE ROYALE 12X750 BN966 V4</t>
  </si>
  <si>
    <t>ROPP 31.5X23.5 MCN01          COP</t>
  </si>
  <si>
    <t>FOI PECHE ROYALE 34X153 ALU 750PCHORNGV2</t>
  </si>
  <si>
    <t>BOT 0966 750 GRN   ROPP              NEW</t>
  </si>
  <si>
    <t>BULK PECHE ROYALE</t>
  </si>
  <si>
    <t>1396217</t>
  </si>
  <si>
    <t>JCL CHAMPENOIS      / MACHINE DEPR</t>
  </si>
  <si>
    <t>JCL CHAMPENOIS      / MACHINE HOUR</t>
  </si>
  <si>
    <t>JCL CHAMPENOIS      / LABOUR HOURS</t>
  </si>
  <si>
    <t>WIR PONGRACZ NR087 750 PINK</t>
  </si>
  <si>
    <t>CORK PONGRACZ 30.5  EXTRA 750 V2</t>
  </si>
  <si>
    <t>DOSAGE PNOIR ROSE NEW</t>
  </si>
  <si>
    <t>1396218</t>
  </si>
  <si>
    <t>1396220</t>
  </si>
  <si>
    <t>WIR PONGRACZ NR087 750  V2</t>
  </si>
  <si>
    <t>DOSAGE MCC NEW</t>
  </si>
  <si>
    <t>1396221</t>
  </si>
  <si>
    <t>1396222</t>
  </si>
  <si>
    <t>1396223</t>
  </si>
  <si>
    <t>1396291</t>
  </si>
  <si>
    <t>1396292</t>
  </si>
  <si>
    <t>1396294</t>
  </si>
  <si>
    <t>1396296</t>
  </si>
  <si>
    <t>ULS PONGRACZ                1X375ML  MDC</t>
  </si>
  <si>
    <t>1396397</t>
  </si>
  <si>
    <t>1396398</t>
  </si>
  <si>
    <t>1396401</t>
  </si>
  <si>
    <t>CHAMDOR RED         6X750ML  PENT NEWZ</t>
  </si>
  <si>
    <t>LAB CHAMDOR RED 750 -BBEF NEWZ GENDV2BCK</t>
  </si>
  <si>
    <t>1396403</t>
  </si>
  <si>
    <t>1396405</t>
  </si>
  <si>
    <t>1396406</t>
  </si>
  <si>
    <t>1396407</t>
  </si>
  <si>
    <t>1396541</t>
  </si>
  <si>
    <t>JCLEROUX LACHSN     12X750ML</t>
  </si>
  <si>
    <t>LAB JCLEROUX LACHSN 750 7.5% V10H BCK</t>
  </si>
  <si>
    <t>LAB JCLEROUX LACHSN 750 V9 BDY</t>
  </si>
  <si>
    <t>LAB JCLEROUX LACHSN 1.5L/750  V10 NCK</t>
  </si>
  <si>
    <t>CTN JCLEROUX LACHSN 12X750 BN503 V6</t>
  </si>
  <si>
    <t>BULK JCLEROUX LAC</t>
  </si>
  <si>
    <t>1396542</t>
  </si>
  <si>
    <t>1396543</t>
  </si>
  <si>
    <t>JCLEROUX LACHSN     24X187ML</t>
  </si>
  <si>
    <t>LAB 100X50MM ROLL S/ADH WHITE</t>
  </si>
  <si>
    <t>LAB JCLEROUX LACHSN 187 7.5% V8H BCK</t>
  </si>
  <si>
    <t>PAR CHIP 24X187 BN R0865 ECONO CELL LH</t>
  </si>
  <si>
    <t>ROPP PLSTCP 28MM            OVERCAP</t>
  </si>
  <si>
    <t>LAB JCLEROUX LACHSN 187 V6 BDY</t>
  </si>
  <si>
    <t>ROPP SPARK  28MM   NR001 250 GLD</t>
  </si>
  <si>
    <t>CTN JCLEROUX GEN    24X187 BN865 V4</t>
  </si>
  <si>
    <t>LAB JCLEROUX LACHSN 187 V7 NCK</t>
  </si>
  <si>
    <t>FOI JCLEROUX LACHSN 32X92 ALU 187  REDV4</t>
  </si>
  <si>
    <t>BOT 0865 187.5 GRN ROPP  SPARK       NEW</t>
  </si>
  <si>
    <t>1396544</t>
  </si>
  <si>
    <t>JCLEROUX LAFLEUR   24X187ML</t>
  </si>
  <si>
    <t>LAB JCLEROUX LAFLEUR 187 7.5% V2H BCK</t>
  </si>
  <si>
    <t>LAB JCLEROUX LAFLEUR 187 BDY</t>
  </si>
  <si>
    <t>CTN JCLEROUX LAFLEUR 24X187 BN0865</t>
  </si>
  <si>
    <t>LAB JCLEROUX LAFLEUR 187 V2 NCK</t>
  </si>
  <si>
    <t>FOI JCLEROUX LAFLEUR 32X92 ALU 187</t>
  </si>
  <si>
    <t>BOT 0865 187 FLINT ROPP  SPARK       NEW</t>
  </si>
  <si>
    <t>1396545</t>
  </si>
  <si>
    <t>JCLEROUX LAFLEUR  5+1 PROMO    URUQ</t>
  </si>
  <si>
    <t>CTN JCLEROUX LAFLEUR 5+1 PROMO BN503</t>
  </si>
  <si>
    <t>1396549</t>
  </si>
  <si>
    <t>1396558</t>
  </si>
  <si>
    <t>JCLEROUX LEDOMN     24X187ML</t>
  </si>
  <si>
    <t>LAB JCLEROUX LEDOMN 187 7.5% V7H BCK</t>
  </si>
  <si>
    <t>LAB JCLEROUX LEDOMN 187 V5 BDY</t>
  </si>
  <si>
    <t>LAB JCLEROUX LEDOMN 187 V6 NCK</t>
  </si>
  <si>
    <t>FOI JCLEROUX LEDOMN 32X92  ALU 187 WHTV4</t>
  </si>
  <si>
    <t>1396559</t>
  </si>
  <si>
    <t>JCLEROUX LEDOMN 5+1 PROMO      URUQ</t>
  </si>
  <si>
    <t>CTN JCLEROUX LEDOMN 5+1 PROMO BN503</t>
  </si>
  <si>
    <t>1396561</t>
  </si>
  <si>
    <t>1396562</t>
  </si>
  <si>
    <t>1396563</t>
  </si>
  <si>
    <t>JCLEROUX SAVBL 2014 24X187ML</t>
  </si>
  <si>
    <t>LAB JCLEROUX SAVBL 187 12% WC V7H BCK</t>
  </si>
  <si>
    <t>LAB JCLEROUX SAVBL 187 NA WC V7H BCK</t>
  </si>
  <si>
    <t>LAB JCLEROUX SAVBL 187 V8 BDY</t>
  </si>
  <si>
    <t>LAB JCLEROUX SAVBL 187 2014 V10 NCK</t>
  </si>
  <si>
    <t>FOI JCLEROUX SAVBL 32X92 ALU 187  BLK V4</t>
  </si>
  <si>
    <t>1396566</t>
  </si>
  <si>
    <t>JCLEROUX BRUT 6X750ML</t>
  </si>
  <si>
    <t>ULS JCLEROUX BRUT   1X750ML  DGO</t>
  </si>
  <si>
    <t>LAB JCLEROUX BRUT 750 12% H BCK</t>
  </si>
  <si>
    <t>FOI JCLEROUX BRUT 34X127 ALU 750 BLUE</t>
  </si>
  <si>
    <t>LAB JCLEROUX BRUT 750    BDY</t>
  </si>
  <si>
    <t>LAB JCLEROUX BRUT 750    NCK</t>
  </si>
  <si>
    <t>CTN JCLEROUX BRUT 6X750  BN503 V2</t>
  </si>
  <si>
    <t>1396567</t>
  </si>
  <si>
    <t>FOI JCLEROUX LAVAL 34X127 ALU750GLDBLKV5</t>
  </si>
  <si>
    <t>1396568</t>
  </si>
  <si>
    <t>1396569</t>
  </si>
  <si>
    <t>1396570</t>
  </si>
  <si>
    <t>1396822</t>
  </si>
  <si>
    <t>WIR PONGRACZ NR087 750 PINK  V2</t>
  </si>
  <si>
    <t>1396823</t>
  </si>
  <si>
    <t>1396824</t>
  </si>
  <si>
    <t>ULS JCLEROUX PNOIR     2009 1X750ML  MDC</t>
  </si>
  <si>
    <t>WIR JCLEROUX MCC GENERIC     750&amp;1.5L V2</t>
  </si>
  <si>
    <t>WIR JCLEROUX PNOIR           750&amp;1.5L V2</t>
  </si>
  <si>
    <t>CORK SPARK MCC   EXTRA 750 V2</t>
  </si>
  <si>
    <t>1396825</t>
  </si>
  <si>
    <t>1396826</t>
  </si>
  <si>
    <t>ULS JCLEROUX BRUT   1X750ML  MDC</t>
  </si>
  <si>
    <t>1396827</t>
  </si>
  <si>
    <t>DOSAGE LA VALLEE ROSE NEW</t>
  </si>
  <si>
    <t>1396828</t>
  </si>
  <si>
    <t>DOSAGE LA VALLEE NEW</t>
  </si>
  <si>
    <t>1396829</t>
  </si>
  <si>
    <t>1396830</t>
  </si>
  <si>
    <t>1397011</t>
  </si>
  <si>
    <t>1397402</t>
  </si>
  <si>
    <t>1397407</t>
  </si>
  <si>
    <t>FOI JCLEROUX LAFLEURNOALC34X127ALU750 V2</t>
  </si>
  <si>
    <t>1397829</t>
  </si>
  <si>
    <t>1397830</t>
  </si>
  <si>
    <t>WHALE POINT CUVEE BRUT 2014 6X750ML GEND</t>
  </si>
  <si>
    <t>LAB WHALE PNT CUVEE BRUT 750 12%GEND BCK</t>
  </si>
  <si>
    <t>LAB WHALEPNTCUVEEBRUT7502014AUST/NEWZBDY</t>
  </si>
  <si>
    <t>LAB WHALE PNT CUVEE BRUT 750 NA GEND BCK</t>
  </si>
  <si>
    <t>LAB WHALE PNT CUVEE BRUT 750  NCK</t>
  </si>
  <si>
    <t>CTN WHALE PNT CUVEEBRUT6X750BN0966RR</t>
  </si>
  <si>
    <t>FOI WHALE PNTCUVEEBRUT34X148ALU750BLKSIL</t>
  </si>
  <si>
    <t>1398296</t>
  </si>
  <si>
    <t>JCLEROUXLAFLEUR6X750MLANGL/MOZMXMASPROMO</t>
  </si>
  <si>
    <t>LAB JCLEROUXLAFLEUR7507.5%ANGL/MOZMV2BCK</t>
  </si>
  <si>
    <t>LAB JCLEROUXLAFLEUR7507.5%ANGL/MOZMV3BCK</t>
  </si>
  <si>
    <t>FOI+RIB JCLEROUX PINK 34X127 ALU750PROMO</t>
  </si>
  <si>
    <t>CORK SPARK NR030 FIRSTGRD PROMO 750</t>
  </si>
  <si>
    <t>1398297</t>
  </si>
  <si>
    <t>FOI JCLEROUX PINK 34X127 ALU 750 PROMO</t>
  </si>
  <si>
    <t>1398298</t>
  </si>
  <si>
    <t>FOI+RIB JCLEROUX WHT 34X127 ALU 750PROMO</t>
  </si>
  <si>
    <t>FOI JCLEROUX RED 34X127 ALU 750 PROMO</t>
  </si>
  <si>
    <t>1398299</t>
  </si>
  <si>
    <t>1398300</t>
  </si>
  <si>
    <t>1398301</t>
  </si>
  <si>
    <t>1398303</t>
  </si>
  <si>
    <t>JCLEROUX LEDOMN 12X750ML ANGL XMAS PROMO</t>
  </si>
  <si>
    <t>LAB JCLEROUX LEDOMN 750 7.5% ANGL V4 BCK</t>
  </si>
  <si>
    <t>1398304</t>
  </si>
  <si>
    <t>1398305</t>
  </si>
  <si>
    <t>1398306</t>
  </si>
  <si>
    <t>1398307</t>
  </si>
  <si>
    <t>1398308</t>
  </si>
  <si>
    <t>1398722</t>
  </si>
  <si>
    <t>1398797</t>
  </si>
  <si>
    <t>JCLEROUX LEDOMN     12X750ML        ANGL</t>
  </si>
  <si>
    <t>1398798</t>
  </si>
  <si>
    <t>1398806</t>
  </si>
  <si>
    <t>1398807</t>
  </si>
  <si>
    <t>1398808</t>
  </si>
  <si>
    <t>1398810</t>
  </si>
  <si>
    <t>1398858</t>
  </si>
  <si>
    <t>ULS DESIDERIUS      2008  1X750ML    DGO</t>
  </si>
  <si>
    <t>ULS DESIDERIUS      2008  1X750ML    MDC</t>
  </si>
  <si>
    <t>1398866</t>
  </si>
  <si>
    <t>LAB JCLEROUX LACHSN 750  V10 NCK</t>
  </si>
  <si>
    <t>1399056</t>
  </si>
  <si>
    <t>1399057</t>
  </si>
  <si>
    <t>1399063</t>
  </si>
  <si>
    <t>ULS PDM GRAND BRUT  2012    1X750ML  DGO</t>
  </si>
  <si>
    <t>ULS PDM GRAND BRUT  2012     1X750ML MDC</t>
  </si>
  <si>
    <t>WIR PDM GRAND BRUT 750</t>
  </si>
  <si>
    <t>CORK PDM GRAND BRUT SPARK 30.5 EXTRA 750</t>
  </si>
  <si>
    <t>1399070</t>
  </si>
  <si>
    <t>1399083</t>
  </si>
  <si>
    <t>1399084</t>
  </si>
  <si>
    <t>1399086</t>
  </si>
  <si>
    <t>1399087</t>
  </si>
  <si>
    <t>1399112</t>
  </si>
  <si>
    <t>1399113</t>
  </si>
  <si>
    <t>1399114</t>
  </si>
  <si>
    <t>1399129</t>
  </si>
  <si>
    <t>ULS PDM GRAND BRUT  2011    1X750ML  DGO</t>
  </si>
  <si>
    <t>ULS PDM GRAND BRUT  2011     1X750ML MDC</t>
  </si>
  <si>
    <t>1399172</t>
  </si>
  <si>
    <t>1399173</t>
  </si>
  <si>
    <t>CHAMDOR PEACH       6X750ML  PENT NEWZ</t>
  </si>
  <si>
    <t>LAB CHAMDOR PEACH 750 -BBEFNEWZGENDV3BCK</t>
  </si>
  <si>
    <t>1399292</t>
  </si>
  <si>
    <t>1399338</t>
  </si>
  <si>
    <t>1399577</t>
  </si>
  <si>
    <t>JCLEROUX LAFLEUR  6X1.5L</t>
  </si>
  <si>
    <t>LAB JCLEROUX LAFLEUR 1.5L 7.5%   BCK</t>
  </si>
  <si>
    <t>PAR CHIP 6X1.5L BN 1353</t>
  </si>
  <si>
    <t>LAB JCLEROUX LAFLEUR  1.5            BDY</t>
  </si>
  <si>
    <t>LAB JCLEROUX LAFLEUR 1.5    NCK</t>
  </si>
  <si>
    <t>FOI+RIB JCLEROUX LAFLEUR ALU 1.5</t>
  </si>
  <si>
    <t>CTN JCLEROUX LAFLEUR 6X1.5L BN1353</t>
  </si>
  <si>
    <t>BOT 1353 1.5 FLINT CORK SPARK      NEW</t>
  </si>
  <si>
    <t>1399581</t>
  </si>
  <si>
    <t>1399590</t>
  </si>
  <si>
    <t>1399688</t>
  </si>
  <si>
    <t>1399689</t>
  </si>
  <si>
    <t>1399690</t>
  </si>
  <si>
    <t>1399712</t>
  </si>
  <si>
    <t>1399714</t>
  </si>
  <si>
    <t>JCLEROUX LEDOMN      6X1.5L</t>
  </si>
  <si>
    <t>LAB JCLEROUX LEDOMN 1.5L 7.5% V9H BCK</t>
  </si>
  <si>
    <t>LAB JCLEROUX LEDOMN 1.5L V6 BDY</t>
  </si>
  <si>
    <t>LAB JCLEROUX LEDOMN 1.5L V8 NCK</t>
  </si>
  <si>
    <t>FOI+RIB JCLEROUX LEDOMN 34X147 ALU 1.5</t>
  </si>
  <si>
    <t>CTN JCLEROUX LEDOMN 6X1.5L BN1353</t>
  </si>
  <si>
    <t>BOT 1353 1.5 GRN CORK SPARK      NEW</t>
  </si>
  <si>
    <t>1399715</t>
  </si>
  <si>
    <t>JCLEROUX LEDOMN      6X1.5L         ANGL</t>
  </si>
  <si>
    <t>LAB JCLEROUX LEDOMN 1.5L 7.5% ANGL V3BCK</t>
  </si>
  <si>
    <t>1399723</t>
  </si>
  <si>
    <t>1399724</t>
  </si>
  <si>
    <t>1399725</t>
  </si>
  <si>
    <t>1399728</t>
  </si>
  <si>
    <t>1399729</t>
  </si>
  <si>
    <t>1399731</t>
  </si>
  <si>
    <t>1399732</t>
  </si>
  <si>
    <t>1399733</t>
  </si>
  <si>
    <t>CHAMDOR WHITE       6X750ML  PENT  NEWZ</t>
  </si>
  <si>
    <t>LAB CHAMDOR WHT 750 -BBEF NEWZ GENDV2BCK</t>
  </si>
  <si>
    <t>1399735</t>
  </si>
  <si>
    <t>1399736</t>
  </si>
  <si>
    <t>1399737</t>
  </si>
  <si>
    <t>PONGRACZ GRAND            6X750ML</t>
  </si>
  <si>
    <t>LAB PONGRACZ LEGISLATION 22X57 SIDE12.5%</t>
  </si>
  <si>
    <t>LAB PONGRACZ LEGISLATION 22X57 SIDE</t>
  </si>
  <si>
    <t>LAB PONGRACZ GRAND 750        NCK</t>
  </si>
  <si>
    <t>LAB PONGRACZ GRAND 750  BCK</t>
  </si>
  <si>
    <t>FOI PONGRACZ GRAND 35X152 POLY 750</t>
  </si>
  <si>
    <t>1399738</t>
  </si>
  <si>
    <t>PONGRACZ GRAND ROSE       6X750ML</t>
  </si>
  <si>
    <t>LABPONGRACZLEGISLATION22X57SIDEROSE12.5%</t>
  </si>
  <si>
    <t>LAB PONGRACZ LEGISLATION 22X57 SIDE ROSE</t>
  </si>
  <si>
    <t>LAB PONGRACZ ROSE GRAND  750         NCK</t>
  </si>
  <si>
    <t>LAB PONGRACZ ROSE GRAND 750 BCK</t>
  </si>
  <si>
    <t>FOI PONGRACZ ROSE GRAND 35X152 POLY 750</t>
  </si>
  <si>
    <t>1399739</t>
  </si>
  <si>
    <t>1399740</t>
  </si>
  <si>
    <t>1399742</t>
  </si>
  <si>
    <t>1399743</t>
  </si>
  <si>
    <t>1399744</t>
  </si>
  <si>
    <t>1399746</t>
  </si>
  <si>
    <t>1399748</t>
  </si>
  <si>
    <t>1399753</t>
  </si>
  <si>
    <t>FOI JCLEROUX LEDOMN34X127ALU750WHTV6DEAD</t>
  </si>
  <si>
    <t>1399754</t>
  </si>
  <si>
    <t>1399757</t>
  </si>
  <si>
    <t>1399758</t>
  </si>
  <si>
    <t>1399841</t>
  </si>
  <si>
    <t>1399887</t>
  </si>
  <si>
    <t>1400384</t>
  </si>
  <si>
    <t>1400385</t>
  </si>
  <si>
    <t>1400610</t>
  </si>
  <si>
    <t>1400631</t>
  </si>
  <si>
    <t>1400633</t>
  </si>
  <si>
    <t>JCLEROUX SAVBL 12X750ML XMAS PROMO</t>
  </si>
  <si>
    <t>CTN JCLEROUXSAVBL12X750BN503XMASPROMO V2</t>
  </si>
  <si>
    <t>1400634</t>
  </si>
  <si>
    <t>1400635</t>
  </si>
  <si>
    <t>JCLEROUX LAFLEUR NOALC 12X750MLXMASPROMO</t>
  </si>
  <si>
    <t>LAB JCLEROUX LAFLEUR NO ALC 750 V2 BDY</t>
  </si>
  <si>
    <t>LAB JCLEROUX LAFLEUR NO ALC 750 V2 NCK</t>
  </si>
  <si>
    <t>CTNJCROUXLAFLEURNOALC12X750BN503XMASPROM</t>
  </si>
  <si>
    <t>1400638</t>
  </si>
  <si>
    <t>LAB JCLEROUX LAFLEUR NO ALC 750 V3 BCK</t>
  </si>
  <si>
    <t>1400643</t>
  </si>
  <si>
    <t>JCLEROUX LEDOMN 12X750ML XMAS PROMO</t>
  </si>
  <si>
    <t>CTNJCLEROUXLEDOMN12X750BN503XMASPROMO V2</t>
  </si>
  <si>
    <t>1400644</t>
  </si>
  <si>
    <t>1400651</t>
  </si>
  <si>
    <t>JCLEROUX LAFLEUR 12X750ML XMAS PROMO</t>
  </si>
  <si>
    <t>CTNJCLEROUXLAFLEUR12X750BN503XMASPROMOV2</t>
  </si>
  <si>
    <t>1400653</t>
  </si>
  <si>
    <t>JCLEROUX LACHSN 12X750ML XMAS PROMO</t>
  </si>
  <si>
    <t>CTNJCLEROUXLACHSN12X750BN503XMASPROMO V2</t>
  </si>
  <si>
    <t>1400892</t>
  </si>
  <si>
    <t>1400898</t>
  </si>
  <si>
    <t>1400951</t>
  </si>
  <si>
    <t>1400954</t>
  </si>
  <si>
    <t>1400959</t>
  </si>
  <si>
    <t>1400960</t>
  </si>
  <si>
    <t>1400961</t>
  </si>
  <si>
    <t>1400963</t>
  </si>
  <si>
    <t>1401168</t>
  </si>
  <si>
    <t>1401207</t>
  </si>
  <si>
    <t>1401209</t>
  </si>
  <si>
    <t>1401210</t>
  </si>
  <si>
    <t>1401336</t>
  </si>
  <si>
    <t>1401692</t>
  </si>
  <si>
    <t>1401717</t>
  </si>
  <si>
    <t>ULS PONGRACZ                1X3.0L   MDC</t>
  </si>
  <si>
    <t>WIR NED 3.0L 42MM</t>
  </si>
  <si>
    <t>WIR PONGRACZ       3.0L</t>
  </si>
  <si>
    <t>CORK SPARK 36X56 SUPER 3.0&amp;6.0L</t>
  </si>
  <si>
    <t>CRO CROWN CORK       3.0L</t>
  </si>
  <si>
    <t>BOT IMP  3.0 GRN   CORK  SPARK  IMP  NEW</t>
  </si>
  <si>
    <t>1401782</t>
  </si>
  <si>
    <t>JCLEROUX LACHSN 6X750ML ANGL XMAS PROMO</t>
  </si>
  <si>
    <t>LAB JCLEROUX LACHSN 750 7.5% ANGL V3 BCK</t>
  </si>
  <si>
    <t>FOI+RIB JCLEROUX RED 34X127 ALU 750PROMO</t>
  </si>
  <si>
    <t>LAB JCLEROUX LACHSN 750 7.5% ANGL V4 BCK</t>
  </si>
  <si>
    <t>CTN JCLEROUX LACHSN 6X750 BN503</t>
  </si>
  <si>
    <t>1401783</t>
  </si>
  <si>
    <t>1401928</t>
  </si>
  <si>
    <t>1402199</t>
  </si>
  <si>
    <t>1402200</t>
  </si>
  <si>
    <t>1402629</t>
  </si>
  <si>
    <t>1402636</t>
  </si>
  <si>
    <t>FOI JCLEROUX LEDOMN 34X147 ALU 1.5 WHT</t>
  </si>
  <si>
    <t>1402638</t>
  </si>
  <si>
    <t>1402787</t>
  </si>
  <si>
    <t>LAB WHALE PNTCUVEE BRUT750 11.5% GENDBCK</t>
  </si>
  <si>
    <t>1403093</t>
  </si>
  <si>
    <t>ULS PONGRACZ                1X1.5L   DGO</t>
  </si>
  <si>
    <t>1403529</t>
  </si>
  <si>
    <t>1403693</t>
  </si>
  <si>
    <t>UL OBIKWA CUV BRUT 2014  6X750ML</t>
  </si>
  <si>
    <t>1403694</t>
  </si>
  <si>
    <t>1403695</t>
  </si>
  <si>
    <t>1403696</t>
  </si>
  <si>
    <t>1403697</t>
  </si>
  <si>
    <t>1403699</t>
  </si>
  <si>
    <t>1403759</t>
  </si>
  <si>
    <t>1403796</t>
  </si>
  <si>
    <t>1403827</t>
  </si>
  <si>
    <t>1403963</t>
  </si>
  <si>
    <t>1403968</t>
  </si>
  <si>
    <t>1403969</t>
  </si>
  <si>
    <t>1404044</t>
  </si>
  <si>
    <t>1404045</t>
  </si>
  <si>
    <t>1404046</t>
  </si>
  <si>
    <t>1404048</t>
  </si>
  <si>
    <t>1404165</t>
  </si>
  <si>
    <t>1404166</t>
  </si>
  <si>
    <t>1404168</t>
  </si>
  <si>
    <t>1404251</t>
  </si>
  <si>
    <t>1404256</t>
  </si>
  <si>
    <t>1404373</t>
  </si>
  <si>
    <t>1404378</t>
  </si>
  <si>
    <t>1404380</t>
  </si>
  <si>
    <t>1404381</t>
  </si>
  <si>
    <t>1404385</t>
  </si>
  <si>
    <t>1404388</t>
  </si>
  <si>
    <t>1404390</t>
  </si>
  <si>
    <t>1404391</t>
  </si>
  <si>
    <t>1404395</t>
  </si>
  <si>
    <t>1404396</t>
  </si>
  <si>
    <t>LABTOCEANSAVBLEXTDRY750 '14 12%CANAV6BDY</t>
  </si>
  <si>
    <t>1404397</t>
  </si>
  <si>
    <t>1404398</t>
  </si>
  <si>
    <t>1404399</t>
  </si>
  <si>
    <t>1404400</t>
  </si>
  <si>
    <t>LAFAYETTE PEACH     12X750ML        HKON</t>
  </si>
  <si>
    <t>LAB LAFAYETTE PEACH 750 HHIG V6 BCK</t>
  </si>
  <si>
    <t>LAB LAFAYETTE PEACH 750 EXP  V5 BDY</t>
  </si>
  <si>
    <t>LAB LAFAYETTE PEACH 750 EXP  V5 NCK</t>
  </si>
  <si>
    <t>CTN LAFAYETTE  GEN 12X750 BN503 V5</t>
  </si>
  <si>
    <t>1404402</t>
  </si>
  <si>
    <t>1404403</t>
  </si>
  <si>
    <t>1404404</t>
  </si>
  <si>
    <t>1404408</t>
  </si>
  <si>
    <t>1404409</t>
  </si>
  <si>
    <t>1404410</t>
  </si>
  <si>
    <t>1404416</t>
  </si>
  <si>
    <t>1404417</t>
  </si>
  <si>
    <t>1404418</t>
  </si>
  <si>
    <t>1404419</t>
  </si>
  <si>
    <t>1404420</t>
  </si>
  <si>
    <t>1404421</t>
  </si>
  <si>
    <t>FOI PONGRACZ ROSE 36X135 POLY 375 V2</t>
  </si>
  <si>
    <t>1404423</t>
  </si>
  <si>
    <t>OBIKWA CUVEE BRUT  2014 6X750ML GEND</t>
  </si>
  <si>
    <t>LAB OBIKWA CUV BRUT 750 NA NEWZ V4 BCK</t>
  </si>
  <si>
    <t>1404443</t>
  </si>
  <si>
    <t>1404444</t>
  </si>
  <si>
    <t>1404445</t>
  </si>
  <si>
    <t>1404446</t>
  </si>
  <si>
    <t>1404447</t>
  </si>
  <si>
    <t>ULS JCLEROUX SCINTILLA 2008 1X750ML  DGO</t>
  </si>
  <si>
    <t>ULS JCLEROUX SCINTILLA 2008 1X750ML  MDC</t>
  </si>
  <si>
    <t>1404496</t>
  </si>
  <si>
    <t>1404497</t>
  </si>
  <si>
    <t>1404533</t>
  </si>
  <si>
    <t>1404536</t>
  </si>
  <si>
    <t>LAB JCLEROUX LAVAL 750 12.5% WCAPEV11BCK</t>
  </si>
  <si>
    <t>1404538</t>
  </si>
  <si>
    <t>1404539</t>
  </si>
  <si>
    <t>1404540</t>
  </si>
  <si>
    <t>1404557</t>
  </si>
  <si>
    <t>1404624</t>
  </si>
  <si>
    <t>1404764</t>
  </si>
  <si>
    <t>1404765</t>
  </si>
  <si>
    <t>1404767</t>
  </si>
  <si>
    <t>1405036</t>
  </si>
  <si>
    <t>1405262</t>
  </si>
  <si>
    <t>1405263</t>
  </si>
  <si>
    <t>1405367</t>
  </si>
  <si>
    <t>JCLEROUX LEDOMN NO ALC 12X750MLXMASPROMO</t>
  </si>
  <si>
    <t>LAB JCLEROUX LEDOMN NO ALC 750 V3 BCK</t>
  </si>
  <si>
    <t>CTNJCLROUXLEDOMNOALC12X750BN503XMASPROV2</t>
  </si>
  <si>
    <t>1405498</t>
  </si>
  <si>
    <t>1405504</t>
  </si>
  <si>
    <t>1405505</t>
  </si>
  <si>
    <t>1405508</t>
  </si>
  <si>
    <t>1405911</t>
  </si>
  <si>
    <t>1405986</t>
  </si>
  <si>
    <t>1405987</t>
  </si>
  <si>
    <t>1406147</t>
  </si>
  <si>
    <t>1406271</t>
  </si>
  <si>
    <t>1406274</t>
  </si>
  <si>
    <t>1406275</t>
  </si>
  <si>
    <t>1406276</t>
  </si>
  <si>
    <t>1406277</t>
  </si>
  <si>
    <t>1406284</t>
  </si>
  <si>
    <t>1406423</t>
  </si>
  <si>
    <t>LAFAYETTE RED       12X750ML        HKON</t>
  </si>
  <si>
    <t>LAB LAFAYETTE RED 750 HHIG V5 BCK</t>
  </si>
  <si>
    <t>LAB LAFAYETTE RED 750 EXP  V5 BDY</t>
  </si>
  <si>
    <t>LAB LAFAYETTE RED 750 EXP  V7 NCK</t>
  </si>
  <si>
    <t>1406677</t>
  </si>
  <si>
    <t>1406695</t>
  </si>
  <si>
    <t>1406771</t>
  </si>
  <si>
    <t>WIR PONGRACZ NR087 750  V3</t>
  </si>
  <si>
    <t>1406922</t>
  </si>
  <si>
    <t>UL CHAMDOR/LAFAYETTE WHITE 12X750ML  EXP</t>
  </si>
  <si>
    <t>CTN CRFTPRBLKST 12X750 BN503 V1</t>
  </si>
  <si>
    <t>1406924</t>
  </si>
  <si>
    <t>1406950</t>
  </si>
  <si>
    <t>1407031</t>
  </si>
  <si>
    <t>LAB PONGRACZ ROSE 375        V2 NCK</t>
  </si>
  <si>
    <t>1407042</t>
  </si>
  <si>
    <t>1407139</t>
  </si>
  <si>
    <t>1407142</t>
  </si>
  <si>
    <t>1407144</t>
  </si>
  <si>
    <t>1407145</t>
  </si>
  <si>
    <t>1407146</t>
  </si>
  <si>
    <t>1407147</t>
  </si>
  <si>
    <t>1407148</t>
  </si>
  <si>
    <t>1407172</t>
  </si>
  <si>
    <t>1407435</t>
  </si>
  <si>
    <t>1407436</t>
  </si>
  <si>
    <t>1407437</t>
  </si>
  <si>
    <t>1407438</t>
  </si>
  <si>
    <t>1407439</t>
  </si>
  <si>
    <t>1407440</t>
  </si>
  <si>
    <t>1407441</t>
  </si>
  <si>
    <t>1407442</t>
  </si>
  <si>
    <t>1407443</t>
  </si>
  <si>
    <t>1407444</t>
  </si>
  <si>
    <t>1407446</t>
  </si>
  <si>
    <t>1407447</t>
  </si>
  <si>
    <t>1407448</t>
  </si>
  <si>
    <t>1407449</t>
  </si>
  <si>
    <t>1407450</t>
  </si>
  <si>
    <t>1407451</t>
  </si>
  <si>
    <t>1407453</t>
  </si>
  <si>
    <t>1407454</t>
  </si>
  <si>
    <t>LAB JCLEROUX LEDOMN NO ALC 750 V2 BDY</t>
  </si>
  <si>
    <t>LAB JCLEROUX LEDOMN NO ALC 750 V3 NCK</t>
  </si>
  <si>
    <t>1407455</t>
  </si>
  <si>
    <t>1407456</t>
  </si>
  <si>
    <t>1407458</t>
  </si>
  <si>
    <t>1407460</t>
  </si>
  <si>
    <t>1407461</t>
  </si>
  <si>
    <t>1407462</t>
  </si>
  <si>
    <t>1407467</t>
  </si>
  <si>
    <t>1407470</t>
  </si>
  <si>
    <t>1407486</t>
  </si>
  <si>
    <t>1407491</t>
  </si>
  <si>
    <t>1407492</t>
  </si>
  <si>
    <t>1407493</t>
  </si>
  <si>
    <t>1407498</t>
  </si>
  <si>
    <t>1407685</t>
  </si>
  <si>
    <t>1407686</t>
  </si>
  <si>
    <t>1407687</t>
  </si>
  <si>
    <t>1408062</t>
  </si>
  <si>
    <t>1408063</t>
  </si>
  <si>
    <t>1408171</t>
  </si>
  <si>
    <t>1408172</t>
  </si>
  <si>
    <t>1408273</t>
  </si>
  <si>
    <t>1408284</t>
  </si>
  <si>
    <t>1408285</t>
  </si>
  <si>
    <t>1408286</t>
  </si>
  <si>
    <t>1408289</t>
  </si>
  <si>
    <t>WIR PONGRACZ NR087 750  V2          DEAD</t>
  </si>
  <si>
    <t>1408290</t>
  </si>
  <si>
    <t>1408352</t>
  </si>
  <si>
    <t>1408354</t>
  </si>
  <si>
    <t>1408355</t>
  </si>
  <si>
    <t>1408357</t>
  </si>
  <si>
    <t>1408358</t>
  </si>
  <si>
    <t>1408359</t>
  </si>
  <si>
    <t>1408360</t>
  </si>
  <si>
    <t>1408361</t>
  </si>
  <si>
    <t>1408362</t>
  </si>
  <si>
    <t>1408775</t>
  </si>
  <si>
    <t>1408776</t>
  </si>
  <si>
    <t>1408778</t>
  </si>
  <si>
    <t>1409153</t>
  </si>
  <si>
    <t>UL WHALEPOINTCUVEEBRUT 2014 6X750ML</t>
  </si>
  <si>
    <t>1409180</t>
  </si>
  <si>
    <t>NED CUVEE BRUT  6X750ML           EU/UK</t>
  </si>
  <si>
    <t>LAB NED CUVEE BRUT 750 NA DIST/UK BCK</t>
  </si>
  <si>
    <t>1409184</t>
  </si>
  <si>
    <t>1409185</t>
  </si>
  <si>
    <t>1409384</t>
  </si>
  <si>
    <t>1409420</t>
  </si>
  <si>
    <t>1409421</t>
  </si>
  <si>
    <t>1409498</t>
  </si>
  <si>
    <t>1409615</t>
  </si>
  <si>
    <t>1409616</t>
  </si>
  <si>
    <t>1409620</t>
  </si>
  <si>
    <t>1409621</t>
  </si>
  <si>
    <t>1409622</t>
  </si>
  <si>
    <t>1409625</t>
  </si>
  <si>
    <t>1409729</t>
  </si>
  <si>
    <t>1409730</t>
  </si>
  <si>
    <t>1409756</t>
  </si>
  <si>
    <t>1409757</t>
  </si>
  <si>
    <t>1409758</t>
  </si>
  <si>
    <t>1409759</t>
  </si>
  <si>
    <t>1409761</t>
  </si>
  <si>
    <t>1409762</t>
  </si>
  <si>
    <t>1409764</t>
  </si>
  <si>
    <t>1409769</t>
  </si>
  <si>
    <t>1409770</t>
  </si>
  <si>
    <t>1409891</t>
  </si>
  <si>
    <t>1409892</t>
  </si>
  <si>
    <t>1409893</t>
  </si>
  <si>
    <t>1409894</t>
  </si>
  <si>
    <t>1409895</t>
  </si>
  <si>
    <t>1409896</t>
  </si>
  <si>
    <t>1409897</t>
  </si>
  <si>
    <t>1409898</t>
  </si>
  <si>
    <t>1409899</t>
  </si>
  <si>
    <t>1409900</t>
  </si>
  <si>
    <t>1409911</t>
  </si>
  <si>
    <t>1409912</t>
  </si>
  <si>
    <t>FOIJCLEROUXLEDOM34X127ALU750REDGLDV2DEAD</t>
  </si>
  <si>
    <t>1409913</t>
  </si>
  <si>
    <t>1409914</t>
  </si>
  <si>
    <t>1409917</t>
  </si>
  <si>
    <t>1409919</t>
  </si>
  <si>
    <t>1410395</t>
  </si>
  <si>
    <t>1410398</t>
  </si>
  <si>
    <t>1410488</t>
  </si>
  <si>
    <t>LAB WHALE PNT CUVEEBRUT750 NA GENDV2BCK</t>
  </si>
  <si>
    <t>LAB WHALEPNTCUVEEBRUT 750 2014AUSTZV2BDY</t>
  </si>
  <si>
    <t>LAB WHALE PNT CUVEE BRUT 750  V2 NCK</t>
  </si>
  <si>
    <t>1410549</t>
  </si>
  <si>
    <t>1410550</t>
  </si>
  <si>
    <t>JCLEROUX LACHSN      6X750ML        ANGL</t>
  </si>
  <si>
    <t>1410722</t>
  </si>
  <si>
    <t>1410759</t>
  </si>
  <si>
    <t>1410760</t>
  </si>
  <si>
    <t>1410763</t>
  </si>
  <si>
    <t>1410869</t>
  </si>
  <si>
    <t>LAFAYETTE WHITE     12X750ML        HKON</t>
  </si>
  <si>
    <t>LAB LAFAYETTE WHT 750 HHIG V5 BCK</t>
  </si>
  <si>
    <t>LAB LAFAYETTE WHT 750 EXP  V4 BDY</t>
  </si>
  <si>
    <t>LAB LAFAYETTE WHT 750 EXP  V5 NCK</t>
  </si>
  <si>
    <t>1410888</t>
  </si>
  <si>
    <t>1410889</t>
  </si>
  <si>
    <t>1411057</t>
  </si>
  <si>
    <t>1411058</t>
  </si>
  <si>
    <t>1411059</t>
  </si>
  <si>
    <t>1411065</t>
  </si>
  <si>
    <t>1411162</t>
  </si>
  <si>
    <t>1411307</t>
  </si>
  <si>
    <t>1411318</t>
  </si>
  <si>
    <t>1411319</t>
  </si>
  <si>
    <t>1411320</t>
  </si>
  <si>
    <t>1411382</t>
  </si>
  <si>
    <t>1411458</t>
  </si>
  <si>
    <t>1411460</t>
  </si>
  <si>
    <t>1411559</t>
  </si>
  <si>
    <t>1411689</t>
  </si>
  <si>
    <t>1411690</t>
  </si>
  <si>
    <t>1411692</t>
  </si>
  <si>
    <t>1411693</t>
  </si>
  <si>
    <t>1411698</t>
  </si>
  <si>
    <t>1411699</t>
  </si>
  <si>
    <t>1411701</t>
  </si>
  <si>
    <t>1411702</t>
  </si>
  <si>
    <t>1411703</t>
  </si>
  <si>
    <t>1411710</t>
  </si>
  <si>
    <t>1411731</t>
  </si>
  <si>
    <t>1411732</t>
  </si>
  <si>
    <t>1411734</t>
  </si>
  <si>
    <t>1411735</t>
  </si>
  <si>
    <t>1411737</t>
  </si>
  <si>
    <t>1411738</t>
  </si>
  <si>
    <t>1411739</t>
  </si>
  <si>
    <t>1411740</t>
  </si>
  <si>
    <t>1411741</t>
  </si>
  <si>
    <t>LAB JCLEROUXLAVALROSE750 12.5%WCAPEV3BCK</t>
  </si>
  <si>
    <t>1411742</t>
  </si>
  <si>
    <t>1411743</t>
  </si>
  <si>
    <t>1411744</t>
  </si>
  <si>
    <t>1411746</t>
  </si>
  <si>
    <t>1411747</t>
  </si>
  <si>
    <t>1411748</t>
  </si>
  <si>
    <t>1411749</t>
  </si>
  <si>
    <t>1411792</t>
  </si>
  <si>
    <t>1411797</t>
  </si>
  <si>
    <t>1411798</t>
  </si>
  <si>
    <t>1411880</t>
  </si>
  <si>
    <t>1411902</t>
  </si>
  <si>
    <t>1411903</t>
  </si>
  <si>
    <t>1411904</t>
  </si>
  <si>
    <t>1411932</t>
  </si>
  <si>
    <t>1412122</t>
  </si>
  <si>
    <t>1412123</t>
  </si>
  <si>
    <t>1412124</t>
  </si>
  <si>
    <t>1412126</t>
  </si>
  <si>
    <t>1412128</t>
  </si>
  <si>
    <t>1412144</t>
  </si>
  <si>
    <t>1412146</t>
  </si>
  <si>
    <t>1412311</t>
  </si>
  <si>
    <t>1412312</t>
  </si>
  <si>
    <t>1412512</t>
  </si>
  <si>
    <t>1412853</t>
  </si>
  <si>
    <t>1413252</t>
  </si>
  <si>
    <t>1413470</t>
  </si>
  <si>
    <t>1413551</t>
  </si>
  <si>
    <t>1413637</t>
  </si>
  <si>
    <t>1413638</t>
  </si>
  <si>
    <t>1413886</t>
  </si>
  <si>
    <t>1413887</t>
  </si>
  <si>
    <t>1413888</t>
  </si>
  <si>
    <t>1413889</t>
  </si>
  <si>
    <t>1413890</t>
  </si>
  <si>
    <t>1414077</t>
  </si>
  <si>
    <t>1414078</t>
  </si>
  <si>
    <t>1414273</t>
  </si>
  <si>
    <t>1414278</t>
  </si>
  <si>
    <t>1414280</t>
  </si>
  <si>
    <t>1414502</t>
  </si>
  <si>
    <t>1414503</t>
  </si>
  <si>
    <t>1414536</t>
  </si>
  <si>
    <t>1414555</t>
  </si>
  <si>
    <t>1414845</t>
  </si>
  <si>
    <t>1415005</t>
  </si>
  <si>
    <t>1415006</t>
  </si>
  <si>
    <t>1415318</t>
  </si>
  <si>
    <t>1415321</t>
  </si>
  <si>
    <t>1415322</t>
  </si>
  <si>
    <t>1415323</t>
  </si>
  <si>
    <t>1415324</t>
  </si>
  <si>
    <t>1415326</t>
  </si>
  <si>
    <t>1415327</t>
  </si>
  <si>
    <t>1415604</t>
  </si>
  <si>
    <t>1415607</t>
  </si>
  <si>
    <t>1415608</t>
  </si>
  <si>
    <t>1415609</t>
  </si>
  <si>
    <t>1415610</t>
  </si>
  <si>
    <t>1415711</t>
  </si>
  <si>
    <t>1415715</t>
  </si>
  <si>
    <t>1415716</t>
  </si>
  <si>
    <t>1415732</t>
  </si>
  <si>
    <t>1415798</t>
  </si>
  <si>
    <t>1415800</t>
  </si>
  <si>
    <t>1415802</t>
  </si>
  <si>
    <t>1415804</t>
  </si>
  <si>
    <t>1415806</t>
  </si>
  <si>
    <t>1415808</t>
  </si>
  <si>
    <t>1415836</t>
  </si>
  <si>
    <t>1415838</t>
  </si>
  <si>
    <t>1415839</t>
  </si>
  <si>
    <t>1415841</t>
  </si>
  <si>
    <t>JCLEROUX LEDOMN     24X187ML        ANGL</t>
  </si>
  <si>
    <t>LAB JCLEROUX LEDOMN 187 7.5% ANGL V3 BCK</t>
  </si>
  <si>
    <t>1415892</t>
  </si>
  <si>
    <t>1415895</t>
  </si>
  <si>
    <t>1415896</t>
  </si>
  <si>
    <t>1415929</t>
  </si>
  <si>
    <t>1415991</t>
  </si>
  <si>
    <t>1416020</t>
  </si>
  <si>
    <t>1416022</t>
  </si>
  <si>
    <t>1416023</t>
  </si>
  <si>
    <t>1416028</t>
  </si>
  <si>
    <t>1416029</t>
  </si>
  <si>
    <t>1416030</t>
  </si>
  <si>
    <t>1416191</t>
  </si>
  <si>
    <t>1416193</t>
  </si>
  <si>
    <t>1416376</t>
  </si>
  <si>
    <t>1416423</t>
  </si>
  <si>
    <t>1416424</t>
  </si>
  <si>
    <t>1416479</t>
  </si>
  <si>
    <t>1416484</t>
  </si>
  <si>
    <t>1416485</t>
  </si>
  <si>
    <t>1416729</t>
  </si>
  <si>
    <t>1417034</t>
  </si>
  <si>
    <t>1417115</t>
  </si>
  <si>
    <t>1417117</t>
  </si>
  <si>
    <t>1417118</t>
  </si>
  <si>
    <t>1417222</t>
  </si>
  <si>
    <t>1417224</t>
  </si>
  <si>
    <t>LAFAYETTE WHITE     12X750ML       GENR</t>
  </si>
  <si>
    <t>LAB LAFAYETTE WHT 750     V3S BCK</t>
  </si>
  <si>
    <t>1417226</t>
  </si>
  <si>
    <t>1417435</t>
  </si>
  <si>
    <t>JCLEROUX LAFLEUR 6X750ML ANGL/MOZM</t>
  </si>
  <si>
    <t>1417436</t>
  </si>
  <si>
    <t>1417437</t>
  </si>
  <si>
    <t>1417520</t>
  </si>
  <si>
    <t>1417526</t>
  </si>
  <si>
    <t>1417527</t>
  </si>
  <si>
    <t>1417688</t>
  </si>
  <si>
    <t>1417689</t>
  </si>
  <si>
    <t>1417761</t>
  </si>
  <si>
    <t>UL JCLEROUX LAFLEUR 12X750ML</t>
  </si>
  <si>
    <t>1417861</t>
  </si>
  <si>
    <t>1417864</t>
  </si>
  <si>
    <t>1417962</t>
  </si>
  <si>
    <t>1417966</t>
  </si>
  <si>
    <t>1417968</t>
  </si>
  <si>
    <t>1418041</t>
  </si>
  <si>
    <t>JCLEROUX SAVBL 2014 12X750ML        ANGL</t>
  </si>
  <si>
    <t>LAB JCLEROUX SAVBL 750 12% ANGL V3 BCK</t>
  </si>
  <si>
    <t>LAB JCLEROUX SAVBL 750 NA ANGL V5 BCK</t>
  </si>
  <si>
    <t>1418042</t>
  </si>
  <si>
    <t>1418043</t>
  </si>
  <si>
    <t>1418044</t>
  </si>
  <si>
    <t>1418437</t>
  </si>
  <si>
    <t>1418438</t>
  </si>
  <si>
    <t>1418439</t>
  </si>
  <si>
    <t>1418525</t>
  </si>
  <si>
    <t>1418527</t>
  </si>
  <si>
    <t>1418528</t>
  </si>
  <si>
    <t>1418529</t>
  </si>
  <si>
    <t>1418530</t>
  </si>
  <si>
    <t>1418631</t>
  </si>
  <si>
    <t>1418632</t>
  </si>
  <si>
    <t>1418633</t>
  </si>
  <si>
    <t>1418635</t>
  </si>
  <si>
    <t>1418636</t>
  </si>
  <si>
    <t>1418637</t>
  </si>
  <si>
    <t>1418638</t>
  </si>
  <si>
    <t>1418642</t>
  </si>
  <si>
    <t>1418643</t>
  </si>
  <si>
    <t>1418645</t>
  </si>
  <si>
    <t>1418647</t>
  </si>
  <si>
    <t>1418649</t>
  </si>
  <si>
    <t>1418651</t>
  </si>
  <si>
    <t>1418767</t>
  </si>
  <si>
    <t>1418768</t>
  </si>
  <si>
    <t>1418769</t>
  </si>
  <si>
    <t>1418770</t>
  </si>
  <si>
    <t>1418777</t>
  </si>
  <si>
    <t>NED FT CUVEE BRUT  6X750ML    EU/UK</t>
  </si>
  <si>
    <t>LAB NED FT CUVEE BRUT 750 ??% DIST/UKBCK</t>
  </si>
  <si>
    <t>LAB NED FT CUVEE BRUT 750            BDY</t>
  </si>
  <si>
    <t>BULK NED CUVEE BRUT FT</t>
  </si>
  <si>
    <t>1418778</t>
  </si>
  <si>
    <t>JCLEROUX LEDOMN 6X750ML         EXP</t>
  </si>
  <si>
    <t>1418779</t>
  </si>
  <si>
    <t>JCLEROUX LACHSN      6X750ML         EXP</t>
  </si>
  <si>
    <t>1418780</t>
  </si>
  <si>
    <t>JCLEROUX LAFLEUR 6X750ML          EXP</t>
  </si>
  <si>
    <t>1418781</t>
  </si>
  <si>
    <t>1418782</t>
  </si>
  <si>
    <t>1418783</t>
  </si>
  <si>
    <t>1418785</t>
  </si>
  <si>
    <t>1418941</t>
  </si>
  <si>
    <t>1418944</t>
  </si>
  <si>
    <t>1419527</t>
  </si>
  <si>
    <t>1419731</t>
  </si>
  <si>
    <t>1419775</t>
  </si>
  <si>
    <t>1419776</t>
  </si>
  <si>
    <t>1419778</t>
  </si>
  <si>
    <t>1419780</t>
  </si>
  <si>
    <t>1420485</t>
  </si>
  <si>
    <t>1420780</t>
  </si>
  <si>
    <t>1420787</t>
  </si>
  <si>
    <t>1420788</t>
  </si>
  <si>
    <t>1421123</t>
  </si>
  <si>
    <t>1421124</t>
  </si>
  <si>
    <t>1421188</t>
  </si>
  <si>
    <t>1421700</t>
  </si>
  <si>
    <t>1421703</t>
  </si>
  <si>
    <t>1422005</t>
  </si>
  <si>
    <t>1422072</t>
  </si>
  <si>
    <t>1422076</t>
  </si>
  <si>
    <t>1422078</t>
  </si>
  <si>
    <t>1422079</t>
  </si>
  <si>
    <t>1422081</t>
  </si>
  <si>
    <t>1422082</t>
  </si>
  <si>
    <t>1422084</t>
  </si>
  <si>
    <t>1422086</t>
  </si>
  <si>
    <t>1422088</t>
  </si>
  <si>
    <t>1422131</t>
  </si>
  <si>
    <t>1422143</t>
  </si>
  <si>
    <t>1422147</t>
  </si>
  <si>
    <t>1422149</t>
  </si>
  <si>
    <t>1422150</t>
  </si>
  <si>
    <t>1422211</t>
  </si>
  <si>
    <t>1422213</t>
  </si>
  <si>
    <t>1422237</t>
  </si>
  <si>
    <t>1422626</t>
  </si>
  <si>
    <t>1422897</t>
  </si>
  <si>
    <t>1422907</t>
  </si>
  <si>
    <t>LAB LAFAYETTE WHT 750 EXP  V5 BDY</t>
  </si>
  <si>
    <t>LAB LAFAYETTE WHT 750 EXP  V6 NCK</t>
  </si>
  <si>
    <t>1423092</t>
  </si>
  <si>
    <t>1423093</t>
  </si>
  <si>
    <t>1423290</t>
  </si>
  <si>
    <t>1423315</t>
  </si>
  <si>
    <t>1423316</t>
  </si>
  <si>
    <t>1423318</t>
  </si>
  <si>
    <t>1423319</t>
  </si>
  <si>
    <t>1423320</t>
  </si>
  <si>
    <t>1423321</t>
  </si>
  <si>
    <t>1423322</t>
  </si>
  <si>
    <t>1423323</t>
  </si>
  <si>
    <t>1423324</t>
  </si>
  <si>
    <t>1423325</t>
  </si>
  <si>
    <t>1424191</t>
  </si>
  <si>
    <t>1424211</t>
  </si>
  <si>
    <t>1424217</t>
  </si>
  <si>
    <t>1424222</t>
  </si>
  <si>
    <t>LAFAYETTE RED       12X750ML        GENR</t>
  </si>
  <si>
    <t>LAB LAFAYETTE RED 750     V3S BCK</t>
  </si>
  <si>
    <t>1424538</t>
  </si>
  <si>
    <t>1424539</t>
  </si>
  <si>
    <t>ULS PDM GRAND BRUT  2013    1X750ML  DGO</t>
  </si>
  <si>
    <t>ULS PDM GRAND BRUT  2013     1X750ML MDC</t>
  </si>
  <si>
    <t>1424540</t>
  </si>
  <si>
    <t>1424679</t>
  </si>
  <si>
    <t>1424932</t>
  </si>
  <si>
    <t>1424934</t>
  </si>
  <si>
    <t>1425119</t>
  </si>
  <si>
    <t>1425121</t>
  </si>
  <si>
    <t>1425122</t>
  </si>
  <si>
    <t>1425124</t>
  </si>
  <si>
    <t>JCLEROUX SAVBL 2015 24X187ML</t>
  </si>
  <si>
    <t>LAB JCLEROUX SAVBL 187 13% WC V7H BCK</t>
  </si>
  <si>
    <t>LAB JCLEROUX SAVBL 187 2015 V10 NCK</t>
  </si>
  <si>
    <t>1425125</t>
  </si>
  <si>
    <t>JCLEROUX SAVBL 2015 12X750ML</t>
  </si>
  <si>
    <t>LAB JCLEROUX SAVBL 750 2015 V9 NCK</t>
  </si>
  <si>
    <t>1425126</t>
  </si>
  <si>
    <t>T OCEAN SAVBL EXTDRY 2015 12X750ML CANA</t>
  </si>
  <si>
    <t>LABTOCEANSAVBLEXTDRY750'1513%CANAV6BDY</t>
  </si>
  <si>
    <t>LABTOCEANSAVBLEXTDRY750'1512.5%CANAV6BDY</t>
  </si>
  <si>
    <t>1425127</t>
  </si>
  <si>
    <t>1425128</t>
  </si>
  <si>
    <t>JCLEROUX LEDOMN      6X1.5L          CPI</t>
  </si>
  <si>
    <t>1425129</t>
  </si>
  <si>
    <t>1425130</t>
  </si>
  <si>
    <t>1425211</t>
  </si>
  <si>
    <t>1425213</t>
  </si>
  <si>
    <t>1425214</t>
  </si>
  <si>
    <t>JCLEROUX LEDOMN 12X750ML MOZM</t>
  </si>
  <si>
    <t>LAB JCLEROUX LEDOMN 750 7.5% MOZM BCK</t>
  </si>
  <si>
    <t>1425215</t>
  </si>
  <si>
    <t>1425411</t>
  </si>
  <si>
    <t>1425412</t>
  </si>
  <si>
    <t>1425416</t>
  </si>
  <si>
    <t>1425427</t>
  </si>
  <si>
    <t>ULS DESIDERIUS      2012  1X750ML    MDC</t>
  </si>
  <si>
    <t>BOT 6932 750 FLINT CORK  CORSIC      NEW</t>
  </si>
  <si>
    <t>BULK DESIDERIUS</t>
  </si>
  <si>
    <t>1425742</t>
  </si>
  <si>
    <t>LAB JCLEROUX LAFLEUR 750 7.5% DIST V4BCK</t>
  </si>
  <si>
    <t>1425743</t>
  </si>
  <si>
    <t>1425744</t>
  </si>
  <si>
    <t>1425745</t>
  </si>
  <si>
    <t>1425749</t>
  </si>
  <si>
    <t>1425750</t>
  </si>
  <si>
    <t>1425814</t>
  </si>
  <si>
    <t>1425816</t>
  </si>
  <si>
    <t>1425822</t>
  </si>
  <si>
    <t>1425823</t>
  </si>
  <si>
    <t>1425831</t>
  </si>
  <si>
    <t>1425842</t>
  </si>
  <si>
    <t>1425845</t>
  </si>
  <si>
    <t>1425846</t>
  </si>
  <si>
    <t>1425847</t>
  </si>
  <si>
    <t>1425848</t>
  </si>
  <si>
    <t>1425871</t>
  </si>
  <si>
    <t>LAB JCLEROUX LEDOMN NO ALC750V2BCK DEAD</t>
  </si>
  <si>
    <t>LAB JCLEROUX LEDOMN NO ALC 750 BDY DEAD</t>
  </si>
  <si>
    <t>LAB JCLEROUX LEDOMN NO ALC 750 NCK DEAD</t>
  </si>
  <si>
    <t>1425886</t>
  </si>
  <si>
    <t>1425888</t>
  </si>
  <si>
    <t>1426066</t>
  </si>
  <si>
    <t>1426067</t>
  </si>
  <si>
    <t>1426159</t>
  </si>
  <si>
    <t>1426160</t>
  </si>
  <si>
    <t>1426162</t>
  </si>
  <si>
    <t>1426166</t>
  </si>
  <si>
    <t>1426167</t>
  </si>
  <si>
    <t>1426168</t>
  </si>
  <si>
    <t>1426169</t>
  </si>
  <si>
    <t>1426170</t>
  </si>
  <si>
    <t>1426317</t>
  </si>
  <si>
    <t>TIRAGE PONGRACZ</t>
  </si>
  <si>
    <t>1426323</t>
  </si>
  <si>
    <t>1426324</t>
  </si>
  <si>
    <t>1426360</t>
  </si>
  <si>
    <t>LAFAYETTE PEACH     12X750ML        GENR</t>
  </si>
  <si>
    <t>LAB LAFAYETTE PEACH 750     V3S BCK</t>
  </si>
  <si>
    <t>1426361</t>
  </si>
  <si>
    <t>1426362</t>
  </si>
  <si>
    <t>1426363</t>
  </si>
  <si>
    <t>1426488</t>
  </si>
  <si>
    <t>1426681</t>
  </si>
  <si>
    <t>1426879</t>
  </si>
  <si>
    <t>1427031</t>
  </si>
  <si>
    <t>1427038</t>
  </si>
  <si>
    <t>1427244</t>
  </si>
  <si>
    <t>1427245</t>
  </si>
  <si>
    <t>1427294</t>
  </si>
  <si>
    <t>1427295</t>
  </si>
  <si>
    <t>1427870</t>
  </si>
  <si>
    <t>1428092</t>
  </si>
  <si>
    <t>1428093</t>
  </si>
  <si>
    <t>1428096</t>
  </si>
  <si>
    <t>1428098</t>
  </si>
  <si>
    <t>1428154</t>
  </si>
  <si>
    <t>JCLEROUX LAFLEUR 12X750ML MOZM</t>
  </si>
  <si>
    <t>LAB JCLEROUXLAFLEUR 750 7.5% MOZM BCK</t>
  </si>
  <si>
    <t>1428173</t>
  </si>
  <si>
    <t>1428179</t>
  </si>
  <si>
    <t>1428304</t>
  </si>
  <si>
    <t>LAB LAFAYETTE PEACH 750 EXP  V6 NCK</t>
  </si>
  <si>
    <t>LAB LAFAYETTE PEACH 750 EXP  V6 BDY</t>
  </si>
  <si>
    <t>1428307</t>
  </si>
  <si>
    <t>1428308</t>
  </si>
  <si>
    <t>1428310</t>
  </si>
  <si>
    <t>1428354</t>
  </si>
  <si>
    <t>1428356</t>
  </si>
  <si>
    <t>1428776</t>
  </si>
  <si>
    <t>1429554</t>
  </si>
  <si>
    <t>1429556</t>
  </si>
  <si>
    <t>1429557</t>
  </si>
  <si>
    <t>1429558</t>
  </si>
  <si>
    <t>1429670</t>
  </si>
  <si>
    <t>1429849</t>
  </si>
  <si>
    <t>FOI+RIBJCLEROUXLACHSN34X127ALU750PROMO</t>
  </si>
  <si>
    <t>FOI JCLEROUX LACHSN 34X127ALU750REDPROMO</t>
  </si>
  <si>
    <t>1429895</t>
  </si>
  <si>
    <t>1430031</t>
  </si>
  <si>
    <t>FOI+RIBJCLEROUXLAFLEUR34X127ALU750PROMO</t>
  </si>
  <si>
    <t>FOI JCLEROUXLAFLEUR34X127ALU750SLVPROMO</t>
  </si>
  <si>
    <t>1430039</t>
  </si>
  <si>
    <t>1430043</t>
  </si>
  <si>
    <t>1430129</t>
  </si>
  <si>
    <t>FOI+RIBJCLEROUXLEDOMN34X127ALU750PROMO</t>
  </si>
  <si>
    <t>FOI JCLEROUX LEDOMN 34X127ALU750WHTPROMO</t>
  </si>
  <si>
    <t>1430138</t>
  </si>
  <si>
    <t>1430172</t>
  </si>
  <si>
    <t>1430347</t>
  </si>
  <si>
    <t>1430348</t>
  </si>
  <si>
    <t>1430414</t>
  </si>
  <si>
    <t>OBIKWA CUVEE BRUT  2015 6X750ML GEND</t>
  </si>
  <si>
    <t>LAB OBIKWA CUV BRUT7502015AUST/NEWZV3BDY</t>
  </si>
  <si>
    <t>1430419</t>
  </si>
  <si>
    <t>JCLEROUX LACHSN 12X750ML WNTERSOLSTPROMO</t>
  </si>
  <si>
    <t>LAB 100X160MM S/ADH OUTER CTN SOL PROMO</t>
  </si>
  <si>
    <t>CTNJCLEROUXLACHSN12X750BN503XMSPROV2</t>
  </si>
  <si>
    <t>1430596</t>
  </si>
  <si>
    <t>JCLEROUX LAFLEUR 12X750ML WNTERSOLSPROMO</t>
  </si>
  <si>
    <t>CTNJCLEROUXLFLEUR12X750BN503XMSPROV2</t>
  </si>
  <si>
    <t>1430597</t>
  </si>
  <si>
    <t>JCLEROUX LEDOMN 12X750ML WNTERSOLSTPROMO</t>
  </si>
  <si>
    <t>CTNJCLEROUXLEDOMN12X750BN503XMSPROV2</t>
  </si>
  <si>
    <t>1430598</t>
  </si>
  <si>
    <t>1430738</t>
  </si>
  <si>
    <t>1430788</t>
  </si>
  <si>
    <t>UL JCLEROUX LACHSN      12X750ML</t>
  </si>
  <si>
    <t>WIR JCLEROUX GEN SPARK       750&amp;1.5L</t>
  </si>
  <si>
    <t>CTN JCLEROUX LACHSN 12X750 BN503 V4</t>
  </si>
  <si>
    <t>1430985</t>
  </si>
  <si>
    <t>1431038</t>
  </si>
  <si>
    <t>1431143</t>
  </si>
  <si>
    <t>1431193</t>
  </si>
  <si>
    <t>1431380</t>
  </si>
  <si>
    <t>1431381</t>
  </si>
  <si>
    <t>1431389</t>
  </si>
  <si>
    <t>1431413</t>
  </si>
  <si>
    <t>1431418</t>
  </si>
  <si>
    <t>1431816</t>
  </si>
  <si>
    <t>1431817</t>
  </si>
  <si>
    <t>1431867</t>
  </si>
  <si>
    <t>1431868</t>
  </si>
  <si>
    <t>1431869</t>
  </si>
  <si>
    <t>1432092</t>
  </si>
  <si>
    <t>1432202</t>
  </si>
  <si>
    <t>1432205</t>
  </si>
  <si>
    <t>1432852</t>
  </si>
  <si>
    <t>1432976</t>
  </si>
  <si>
    <t>1432977</t>
  </si>
  <si>
    <t>1433208</t>
  </si>
  <si>
    <t>1433209</t>
  </si>
  <si>
    <t>1433210</t>
  </si>
  <si>
    <t>1433773</t>
  </si>
  <si>
    <t>1434460</t>
  </si>
  <si>
    <t>1434910</t>
  </si>
  <si>
    <t>JCLEROUX SAVBL 2015 12X750ML    ANGL CPI</t>
  </si>
  <si>
    <t>1435011</t>
  </si>
  <si>
    <t>Row Labels</t>
  </si>
  <si>
    <t>Grand Total</t>
  </si>
  <si>
    <t>Sum of BOM Qty</t>
  </si>
  <si>
    <t>Sum of Actual Qty</t>
  </si>
  <si>
    <t>Sum of Calc Act vs BOM Qty Trend</t>
  </si>
  <si>
    <t>Sum of BOM Cost</t>
  </si>
  <si>
    <t>Sum of Actual Cost</t>
  </si>
  <si>
    <t>Sum of Calc Act vs BOM Cost Trend</t>
  </si>
  <si>
    <t>1422089</t>
  </si>
  <si>
    <t>1422090</t>
  </si>
  <si>
    <t>1422134</t>
  </si>
  <si>
    <t>1426215</t>
  </si>
  <si>
    <t>1427661</t>
  </si>
  <si>
    <t>ULS DHILLS BLDBL 2012    1X750ML DGO</t>
  </si>
  <si>
    <t>ULS DHILLS BLDBL 2012    1X750ML MDC</t>
  </si>
  <si>
    <t>WIR DHILLS BLDBL 750ML</t>
  </si>
  <si>
    <t>1427768</t>
  </si>
  <si>
    <t>ULS PDM GRAND BRUT  2015     1X750ML MDC</t>
  </si>
  <si>
    <t>1427839</t>
  </si>
  <si>
    <t>ULS JCLEROUX SCINTILLA 2015 1X750ML  MDC</t>
  </si>
  <si>
    <t>1428174</t>
  </si>
  <si>
    <t>CORK SPARK FIRST UNPRT 750 1 DISK</t>
  </si>
  <si>
    <t>1428303</t>
  </si>
  <si>
    <t>1428305</t>
  </si>
  <si>
    <t>1428306</t>
  </si>
  <si>
    <t>1428352</t>
  </si>
  <si>
    <t>1429253</t>
  </si>
  <si>
    <t>1430139</t>
  </si>
  <si>
    <t>1430594</t>
  </si>
  <si>
    <t>1430595</t>
  </si>
  <si>
    <t>1431280</t>
  </si>
  <si>
    <t>1431282</t>
  </si>
  <si>
    <t>1431284</t>
  </si>
  <si>
    <t>1431286</t>
  </si>
  <si>
    <t>1431287</t>
  </si>
  <si>
    <t>1431288</t>
  </si>
  <si>
    <t>1431289</t>
  </si>
  <si>
    <t>1431290</t>
  </si>
  <si>
    <t>1431371</t>
  </si>
  <si>
    <t>1431373</t>
  </si>
  <si>
    <t>1431374</t>
  </si>
  <si>
    <t>1431375</t>
  </si>
  <si>
    <t>1431377</t>
  </si>
  <si>
    <t>1431378</t>
  </si>
  <si>
    <t>1431379</t>
  </si>
  <si>
    <t>1431382</t>
  </si>
  <si>
    <t>1431384</t>
  </si>
  <si>
    <t>1431385</t>
  </si>
  <si>
    <t>1431386</t>
  </si>
  <si>
    <t>1431387</t>
  </si>
  <si>
    <t>1431388</t>
  </si>
  <si>
    <t>1431411</t>
  </si>
  <si>
    <t>1431412</t>
  </si>
  <si>
    <t>1431416</t>
  </si>
  <si>
    <t>1431419</t>
  </si>
  <si>
    <t>1431422</t>
  </si>
  <si>
    <t>1431424</t>
  </si>
  <si>
    <t>1431425</t>
  </si>
  <si>
    <t>1431426</t>
  </si>
  <si>
    <t>1431427</t>
  </si>
  <si>
    <t>1431430</t>
  </si>
  <si>
    <t>1431433</t>
  </si>
  <si>
    <t>1432206</t>
  </si>
  <si>
    <t>1432516</t>
  </si>
  <si>
    <t>1432663</t>
  </si>
  <si>
    <t>1432753</t>
  </si>
  <si>
    <t>1432905</t>
  </si>
  <si>
    <t>1433157</t>
  </si>
  <si>
    <t>1433322</t>
  </si>
  <si>
    <t>1433329</t>
  </si>
  <si>
    <t>UL JCLEROUX LEDOMN NO ALC  12X750ML</t>
  </si>
  <si>
    <t>1433508</t>
  </si>
  <si>
    <t>1433509</t>
  </si>
  <si>
    <t>1433551</t>
  </si>
  <si>
    <t>1433552</t>
  </si>
  <si>
    <t>1433553</t>
  </si>
  <si>
    <t>1433554</t>
  </si>
  <si>
    <t>1433780</t>
  </si>
  <si>
    <t>ULS NED MCC  2015     1X750ML MDC</t>
  </si>
  <si>
    <t>1433825</t>
  </si>
  <si>
    <t>ULS DHILLS BLDBL 2015    1X750ML MDC</t>
  </si>
  <si>
    <t>BULK DHILLS BLDBL MCC</t>
  </si>
  <si>
    <t>1433826</t>
  </si>
  <si>
    <t>1433909</t>
  </si>
  <si>
    <t>ULS PONGRACZ BLDBL     2015 1X750ML  MDC</t>
  </si>
  <si>
    <t>1434029</t>
  </si>
  <si>
    <t>1434030</t>
  </si>
  <si>
    <t>1434051</t>
  </si>
  <si>
    <t>1434052</t>
  </si>
  <si>
    <t>1434053</t>
  </si>
  <si>
    <t>1434054</t>
  </si>
  <si>
    <t>1434055</t>
  </si>
  <si>
    <t>1434056</t>
  </si>
  <si>
    <t>1434057</t>
  </si>
  <si>
    <t>1434058</t>
  </si>
  <si>
    <t>1434060</t>
  </si>
  <si>
    <t>1434062</t>
  </si>
  <si>
    <t>1434067</t>
  </si>
  <si>
    <t>1434115</t>
  </si>
  <si>
    <t>1434116</t>
  </si>
  <si>
    <t>1434118</t>
  </si>
  <si>
    <t>1434119</t>
  </si>
  <si>
    <t>1434120</t>
  </si>
  <si>
    <t>1434122</t>
  </si>
  <si>
    <t>1434124</t>
  </si>
  <si>
    <t>1434128</t>
  </si>
  <si>
    <t>1434130</t>
  </si>
  <si>
    <t>1434172</t>
  </si>
  <si>
    <t>1434173</t>
  </si>
  <si>
    <t>1434175</t>
  </si>
  <si>
    <t>1434176</t>
  </si>
  <si>
    <t>1434178</t>
  </si>
  <si>
    <t>1434179</t>
  </si>
  <si>
    <t>1434180</t>
  </si>
  <si>
    <t>1434486</t>
  </si>
  <si>
    <t>1434734</t>
  </si>
  <si>
    <t>1434854</t>
  </si>
  <si>
    <t>1434857</t>
  </si>
  <si>
    <t>1434858</t>
  </si>
  <si>
    <t>1434991</t>
  </si>
  <si>
    <t>1434992</t>
  </si>
  <si>
    <t>1434993</t>
  </si>
  <si>
    <t>1434997</t>
  </si>
  <si>
    <t>ULS JCLEROUX SCINTILLA 2009 1X750ML  DGO</t>
  </si>
  <si>
    <t>ULS JCLEROUX SCINTILLA 2009 1X750ML  MDC</t>
  </si>
  <si>
    <t>1435013</t>
  </si>
  <si>
    <t>1435014</t>
  </si>
  <si>
    <t>1435015</t>
  </si>
  <si>
    <t>1435160</t>
  </si>
  <si>
    <t>1435161</t>
  </si>
  <si>
    <t>1435163</t>
  </si>
  <si>
    <t>1435164</t>
  </si>
  <si>
    <t>1435530</t>
  </si>
  <si>
    <t>1436035</t>
  </si>
  <si>
    <t>1436193</t>
  </si>
  <si>
    <t>LAB JCLEROUX BRUT 750 11.5% H BCK</t>
  </si>
  <si>
    <t>1436194</t>
  </si>
  <si>
    <t>1436245</t>
  </si>
  <si>
    <t>1436483</t>
  </si>
  <si>
    <t>1436511</t>
  </si>
  <si>
    <t>1436512</t>
  </si>
  <si>
    <t>1436529</t>
  </si>
  <si>
    <t>1436668</t>
  </si>
  <si>
    <t>1436669</t>
  </si>
  <si>
    <t>1436670</t>
  </si>
  <si>
    <t>1436741</t>
  </si>
  <si>
    <t>1436831</t>
  </si>
  <si>
    <t>1436832</t>
  </si>
  <si>
    <t>1436907</t>
  </si>
  <si>
    <t>1436908</t>
  </si>
  <si>
    <t>1436915</t>
  </si>
  <si>
    <t>1436990</t>
  </si>
  <si>
    <t>1437031</t>
  </si>
  <si>
    <t>1437071</t>
  </si>
  <si>
    <t>1437082</t>
  </si>
  <si>
    <t>1437083</t>
  </si>
  <si>
    <t>1437085</t>
  </si>
  <si>
    <t>1437127</t>
  </si>
  <si>
    <t>1437171</t>
  </si>
  <si>
    <t>1437172</t>
  </si>
  <si>
    <t>1437199</t>
  </si>
  <si>
    <t>JCLEROUX LACHSN 12X750ML PROMO</t>
  </si>
  <si>
    <t>LAB JCLEROUX GEN  750  NCK PROMO</t>
  </si>
  <si>
    <t>CTN JCLEROUX LACHSN GEN 12X750BN503PROMO</t>
  </si>
  <si>
    <t>FOI+RIBJCLEROUXLACHSN34X127ALU750PROMV2</t>
  </si>
  <si>
    <t>1437200</t>
  </si>
  <si>
    <t>1437201</t>
  </si>
  <si>
    <t>JCLEROUX LACHSN 6X750ML  ANGL PROMO</t>
  </si>
  <si>
    <t>LAB JCLEROUX LAFLEUR  750 NCK PROMO</t>
  </si>
  <si>
    <t>CTN JCLEROUX LACHSN 6X750 BN503 ANGPROMO</t>
  </si>
  <si>
    <t>1437202</t>
  </si>
  <si>
    <t>JCLEROUX LAFLEUR 6X750ML ANGL PROMO</t>
  </si>
  <si>
    <t>CTN JCLEROUXLAFLEUR  6X750 BN503ANGPROMO</t>
  </si>
  <si>
    <t>FOI+RIBJCLEROUXLAFLEUR34X127ALU750PROMV2</t>
  </si>
  <si>
    <t>1437204</t>
  </si>
  <si>
    <t>JCLEROUX LAFLEUR 12X750ML PROMO</t>
  </si>
  <si>
    <t>CTN JCLEROUXLAFLEUR GEN 12X750BN503PROMO</t>
  </si>
  <si>
    <t>1437205</t>
  </si>
  <si>
    <t>1437208</t>
  </si>
  <si>
    <t>JCLEROUX LAFLEUR 12X750ML MOZM PROMO</t>
  </si>
  <si>
    <t>1437209</t>
  </si>
  <si>
    <t>JCLEROUX SAVBL 12X750ML  PROMO</t>
  </si>
  <si>
    <t>LAB JCLEROUX SAVBL 750 2015 NCK  PROMO</t>
  </si>
  <si>
    <t>CTN JCLEROUX SAVBL 12X750 BN503 PROMO V3</t>
  </si>
  <si>
    <t>FOI+RIB JCLEROUX SAVBL 34X127ALU750PROMO</t>
  </si>
  <si>
    <t>1437274</t>
  </si>
  <si>
    <t>BOT 3552 375 DKGRN CORK PONGRA SPARK NEW</t>
  </si>
  <si>
    <t>1437279</t>
  </si>
  <si>
    <t>1437485</t>
  </si>
  <si>
    <t>1437531</t>
  </si>
  <si>
    <t>JCLEROUX LEDOMN 12X750ML ANGL  PROMO</t>
  </si>
  <si>
    <t>CTN JCLEROUXLEDOMN GEN 12X750 BN503PROMO</t>
  </si>
  <si>
    <t>FOI+RIBJCLEROUXLEDOMN34X127ALU750PROMOV2</t>
  </si>
  <si>
    <t>1437532</t>
  </si>
  <si>
    <t>1437533</t>
  </si>
  <si>
    <t>1437538</t>
  </si>
  <si>
    <t>JCLEROUX LEDOMN 12X750ML PROMO</t>
  </si>
  <si>
    <t>1437539</t>
  </si>
  <si>
    <t>JCLEROUX LEDOMN 12X750ML MOZM PROMO</t>
  </si>
  <si>
    <t>1437540</t>
  </si>
  <si>
    <t>1437541</t>
  </si>
  <si>
    <t>1437542</t>
  </si>
  <si>
    <t>1437543</t>
  </si>
  <si>
    <t>1437544</t>
  </si>
  <si>
    <t>1437546</t>
  </si>
  <si>
    <t>1437547</t>
  </si>
  <si>
    <t>1437548</t>
  </si>
  <si>
    <t>1437549</t>
  </si>
  <si>
    <t>1437550</t>
  </si>
  <si>
    <t>RIB JCLEROUX SAVBL PROMO</t>
  </si>
  <si>
    <t>FOI JCLEROUX SAVBL 34X127 ALU 750  PROMO</t>
  </si>
  <si>
    <t>1437551</t>
  </si>
  <si>
    <t>1437552</t>
  </si>
  <si>
    <t>1437553</t>
  </si>
  <si>
    <t>RIB JCLEROUX LACHSN PROMO</t>
  </si>
  <si>
    <t>FOI JCLEROUX LACHSN 34X127ALU750 PROMO</t>
  </si>
  <si>
    <t>1437554</t>
  </si>
  <si>
    <t>1437555</t>
  </si>
  <si>
    <t>1437557</t>
  </si>
  <si>
    <t>1437558</t>
  </si>
  <si>
    <t>RIB JCLEROUX LA FLEUR  PROMO</t>
  </si>
  <si>
    <t>FOIJCLEROUXLAFLEUR34X127ALU750SLVPROMOV2</t>
  </si>
  <si>
    <t>1437559</t>
  </si>
  <si>
    <t>1437560</t>
  </si>
  <si>
    <t>LAB 100X125MM 401C  S/ADH OUTER CTN</t>
  </si>
  <si>
    <t>1437561</t>
  </si>
  <si>
    <t>1437562</t>
  </si>
  <si>
    <t>RIB JCLEROUX  LEDOMN PROMO</t>
  </si>
  <si>
    <t>FOI JCLEROUX LEDOMN 34X127 ALU750PROMOV2</t>
  </si>
  <si>
    <t>1437563</t>
  </si>
  <si>
    <t>1437564</t>
  </si>
  <si>
    <t>1437565</t>
  </si>
  <si>
    <t>1437570</t>
  </si>
  <si>
    <t>1437571</t>
  </si>
  <si>
    <t>1437573</t>
  </si>
  <si>
    <t>LAB JCLEROUX LEDOMN 750 7.5% DIST V4 BCK</t>
  </si>
  <si>
    <t>1437575</t>
  </si>
  <si>
    <t>1437576</t>
  </si>
  <si>
    <t>1437577</t>
  </si>
  <si>
    <t>1437578</t>
  </si>
  <si>
    <t>1437579</t>
  </si>
  <si>
    <t>1437580</t>
  </si>
  <si>
    <t>1437583</t>
  </si>
  <si>
    <t>1437585</t>
  </si>
  <si>
    <t>1437588</t>
  </si>
  <si>
    <t>1437590</t>
  </si>
  <si>
    <t>1437594</t>
  </si>
  <si>
    <t>1437596</t>
  </si>
  <si>
    <t>1437597</t>
  </si>
  <si>
    <t>1437598</t>
  </si>
  <si>
    <t>1437599</t>
  </si>
  <si>
    <t>1437601</t>
  </si>
  <si>
    <t>1437682</t>
  </si>
  <si>
    <t>1437688</t>
  </si>
  <si>
    <t>1437689</t>
  </si>
  <si>
    <t>1437713</t>
  </si>
  <si>
    <t>1437715</t>
  </si>
  <si>
    <t>1437879</t>
  </si>
  <si>
    <t>1437882</t>
  </si>
  <si>
    <t>1438023</t>
  </si>
  <si>
    <t>1438091</t>
  </si>
  <si>
    <t>1438092</t>
  </si>
  <si>
    <t>1438266</t>
  </si>
  <si>
    <t>1438357</t>
  </si>
  <si>
    <t>1438380</t>
  </si>
  <si>
    <t>1438429</t>
  </si>
  <si>
    <t>LAB JCLEROUX LAFLEUR NO ALC 750V2BCKDEAD</t>
  </si>
  <si>
    <t>LAB JCLEROUX LAFLEUR NO ALC 750 BDY DEAD</t>
  </si>
  <si>
    <t>LAB JCLEROUX LAFLEUR NO ALC 750 NCK DEAD</t>
  </si>
  <si>
    <t>1438680</t>
  </si>
  <si>
    <t>1438681</t>
  </si>
  <si>
    <t>1438682</t>
  </si>
  <si>
    <t>1438719</t>
  </si>
  <si>
    <t>1438805</t>
  </si>
  <si>
    <t>1438923</t>
  </si>
  <si>
    <t>1438926</t>
  </si>
  <si>
    <t>1439276</t>
  </si>
  <si>
    <t>1439472</t>
  </si>
  <si>
    <t>1439585</t>
  </si>
  <si>
    <t>1439586</t>
  </si>
  <si>
    <t>1439587</t>
  </si>
  <si>
    <t>1439588</t>
  </si>
  <si>
    <t>1439589</t>
  </si>
  <si>
    <t>1439621</t>
  </si>
  <si>
    <t>1440052</t>
  </si>
  <si>
    <t>1440251</t>
  </si>
  <si>
    <t>1440512</t>
  </si>
  <si>
    <t>1440514</t>
  </si>
  <si>
    <t>1440515</t>
  </si>
  <si>
    <t>1440517</t>
  </si>
  <si>
    <t>1440520</t>
  </si>
  <si>
    <t>1440522</t>
  </si>
  <si>
    <t>1440524</t>
  </si>
  <si>
    <t>1440560</t>
  </si>
  <si>
    <t>1440562</t>
  </si>
  <si>
    <t>CORK GMX 30.5X47 STD 3 PRT          DEAD</t>
  </si>
  <si>
    <t>1440579</t>
  </si>
  <si>
    <t>1440581</t>
  </si>
  <si>
    <t>1440587</t>
  </si>
  <si>
    <t>1440588</t>
  </si>
  <si>
    <t>1440605</t>
  </si>
  <si>
    <t>1440606</t>
  </si>
  <si>
    <t>1440607</t>
  </si>
  <si>
    <t>1440608</t>
  </si>
  <si>
    <t>1440612</t>
  </si>
  <si>
    <t>1440613</t>
  </si>
  <si>
    <t>1440618</t>
  </si>
  <si>
    <t>1440619</t>
  </si>
  <si>
    <t>1440622</t>
  </si>
  <si>
    <t>1440624</t>
  </si>
  <si>
    <t>1440626</t>
  </si>
  <si>
    <t>1440708</t>
  </si>
  <si>
    <t>1440731</t>
  </si>
  <si>
    <t>1440890</t>
  </si>
  <si>
    <t>1440911</t>
  </si>
  <si>
    <t>1440913</t>
  </si>
  <si>
    <t>1440940</t>
  </si>
  <si>
    <t>1441051</t>
  </si>
  <si>
    <t>1441155</t>
  </si>
  <si>
    <t>1441157</t>
  </si>
  <si>
    <t>1441223</t>
  </si>
  <si>
    <t>1441225</t>
  </si>
  <si>
    <t>1441226</t>
  </si>
  <si>
    <t>1441227</t>
  </si>
  <si>
    <t>1441228</t>
  </si>
  <si>
    <t>1441229</t>
  </si>
  <si>
    <t>1441287</t>
  </si>
  <si>
    <t>1441319</t>
  </si>
  <si>
    <t>1441459</t>
  </si>
  <si>
    <t>1441544</t>
  </si>
  <si>
    <t>1441718</t>
  </si>
  <si>
    <t>1441719</t>
  </si>
  <si>
    <t>1441814</t>
  </si>
  <si>
    <t>1441881</t>
  </si>
  <si>
    <t>1441882</t>
  </si>
  <si>
    <t>1441888</t>
  </si>
  <si>
    <t>1441957</t>
  </si>
  <si>
    <t>1441958</t>
  </si>
  <si>
    <t>1441966</t>
  </si>
  <si>
    <t>1442084</t>
  </si>
  <si>
    <t>1442085</t>
  </si>
  <si>
    <t>1442196</t>
  </si>
  <si>
    <t>1442341</t>
  </si>
  <si>
    <t>1442415</t>
  </si>
  <si>
    <t>1442416</t>
  </si>
  <si>
    <t>1442651</t>
  </si>
  <si>
    <t>1442652</t>
  </si>
  <si>
    <t>1442653</t>
  </si>
  <si>
    <t>1442655</t>
  </si>
  <si>
    <t>1442657</t>
  </si>
  <si>
    <t>1442821</t>
  </si>
  <si>
    <t>1442916</t>
  </si>
  <si>
    <t>1443137</t>
  </si>
  <si>
    <t>1443213</t>
  </si>
  <si>
    <t>1443214</t>
  </si>
  <si>
    <t>1443215</t>
  </si>
  <si>
    <t>1443216</t>
  </si>
  <si>
    <t>1443217</t>
  </si>
  <si>
    <t>1443218</t>
  </si>
  <si>
    <t>1443219</t>
  </si>
  <si>
    <t>1443220</t>
  </si>
  <si>
    <t>1443221</t>
  </si>
  <si>
    <t>1443222</t>
  </si>
  <si>
    <t>1443223</t>
  </si>
  <si>
    <t>1443224</t>
  </si>
  <si>
    <t>1443339</t>
  </si>
  <si>
    <t>1443340</t>
  </si>
  <si>
    <t>1443341</t>
  </si>
  <si>
    <t>1443342</t>
  </si>
  <si>
    <t>1443474</t>
  </si>
  <si>
    <t>1443555</t>
  </si>
  <si>
    <t>1443625</t>
  </si>
  <si>
    <t>1443629</t>
  </si>
  <si>
    <t>1443991</t>
  </si>
  <si>
    <t>1444144</t>
  </si>
  <si>
    <t>1444145</t>
  </si>
  <si>
    <t>1444146</t>
  </si>
  <si>
    <t>1444147</t>
  </si>
  <si>
    <t>1444150</t>
  </si>
  <si>
    <t>1444463</t>
  </si>
  <si>
    <t>1444570</t>
  </si>
  <si>
    <t>1444576</t>
  </si>
  <si>
    <t>1444577</t>
  </si>
  <si>
    <t>1444578</t>
  </si>
  <si>
    <t>1444579</t>
  </si>
  <si>
    <t>1444719</t>
  </si>
  <si>
    <t>1444811</t>
  </si>
  <si>
    <t>1444814</t>
  </si>
  <si>
    <t>1444941</t>
  </si>
  <si>
    <t>1444942</t>
  </si>
  <si>
    <t>1444943</t>
  </si>
  <si>
    <t>1444946</t>
  </si>
  <si>
    <t>1444998</t>
  </si>
  <si>
    <t>UL JCLEROUX LAFLEUR NO ALC  12X750ML</t>
  </si>
  <si>
    <t>1445199</t>
  </si>
  <si>
    <t>1445200</t>
  </si>
  <si>
    <t>1445206</t>
  </si>
  <si>
    <t>1445208</t>
  </si>
  <si>
    <t>1445210</t>
  </si>
  <si>
    <t>1445593</t>
  </si>
  <si>
    <t>1445596</t>
  </si>
  <si>
    <t>1445682</t>
  </si>
  <si>
    <t>1445699</t>
  </si>
  <si>
    <t>1445772</t>
  </si>
  <si>
    <t>1445773</t>
  </si>
  <si>
    <t>1446264</t>
  </si>
  <si>
    <t>1446266</t>
  </si>
  <si>
    <t>1446516</t>
  </si>
  <si>
    <t>1446517</t>
  </si>
  <si>
    <t>1446923</t>
  </si>
  <si>
    <t>1446939</t>
  </si>
  <si>
    <t>1447129</t>
  </si>
  <si>
    <t>1447187</t>
  </si>
  <si>
    <t>1447550</t>
  </si>
  <si>
    <t>1447712</t>
  </si>
  <si>
    <t>1447714</t>
  </si>
  <si>
    <t>LAB 100X125MM 160C  S/ADH OUTER CTN</t>
  </si>
  <si>
    <t>1447797</t>
  </si>
  <si>
    <t>1447798</t>
  </si>
  <si>
    <t>1447800</t>
  </si>
  <si>
    <t>FACT SHEET - JC LE ROUX 15 16</t>
  </si>
  <si>
    <t>Unit of measure</t>
  </si>
  <si>
    <t>Actual 09/10</t>
  </si>
  <si>
    <t>Actual 10/11</t>
  </si>
  <si>
    <t>Actual 11/12</t>
  </si>
  <si>
    <t>Actual 12/13</t>
  </si>
  <si>
    <t>Actual 13/14</t>
  </si>
  <si>
    <t>Actual 14/15</t>
  </si>
  <si>
    <t>Bud 15/16</t>
  </si>
  <si>
    <t>Jul'15</t>
  </si>
  <si>
    <t>Aug'15</t>
  </si>
  <si>
    <t>Sep'15</t>
  </si>
  <si>
    <t>Oct'15</t>
  </si>
  <si>
    <t>Nov'15</t>
  </si>
  <si>
    <t>Dec'15</t>
  </si>
  <si>
    <t>Jan'16</t>
  </si>
  <si>
    <t>7months</t>
  </si>
  <si>
    <t>Feb'16</t>
  </si>
  <si>
    <t>Mar'16</t>
  </si>
  <si>
    <t>Apr'16</t>
  </si>
  <si>
    <t>May'16</t>
  </si>
  <si>
    <t>Jun'16</t>
  </si>
  <si>
    <t>5months</t>
  </si>
  <si>
    <t>YTD</t>
  </si>
  <si>
    <t>2ndFC Fact for Paraffin
Excl MCC</t>
  </si>
  <si>
    <t>Total bulk volumes handled</t>
  </si>
  <si>
    <t xml:space="preserve">Total bottling litres </t>
  </si>
  <si>
    <t>Fill and labelled</t>
  </si>
  <si>
    <t>Fill only (Line 15)</t>
  </si>
  <si>
    <t xml:space="preserve">Label only </t>
  </si>
  <si>
    <t>Hand work (Line 35)</t>
  </si>
  <si>
    <t>MCC (Line 38)</t>
  </si>
  <si>
    <t>BOTTLES (Line 15 only)</t>
  </si>
  <si>
    <t>CASES (Line 15 only)</t>
  </si>
  <si>
    <t>SKU's</t>
  </si>
  <si>
    <t xml:space="preserve">Headcount </t>
  </si>
  <si>
    <t>Heads</t>
  </si>
  <si>
    <t>Permanent Employees</t>
  </si>
  <si>
    <t>Casuals</t>
  </si>
  <si>
    <t>Sundry Income volume from Scrap Sales</t>
  </si>
  <si>
    <t>Carton kg</t>
  </si>
  <si>
    <t>kg</t>
  </si>
  <si>
    <t>Carton kg/L'000 (excl MCC litres)</t>
  </si>
  <si>
    <t>kg/Lt</t>
  </si>
  <si>
    <t>Glass kg</t>
  </si>
  <si>
    <t xml:space="preserve">Glass kg/L'000 </t>
  </si>
  <si>
    <t>Plastic kg</t>
  </si>
  <si>
    <t>Plastic kg/L'000 (excl Lable Only &amp; Handwork litres)</t>
  </si>
  <si>
    <t>Trays Units</t>
  </si>
  <si>
    <t>Trays units/L'000 (excl MCC, Fill Only &amp; Label Only litres)</t>
  </si>
  <si>
    <t xml:space="preserve">       200000  Sale of Scrap Material</t>
  </si>
  <si>
    <t xml:space="preserve">Total Scrap Sales </t>
  </si>
  <si>
    <t>Value</t>
  </si>
  <si>
    <t>Personnel Costs</t>
  </si>
  <si>
    <t>**     Personnel Costs: Salary and Bonusses</t>
  </si>
  <si>
    <t>Fixed  personnel cost (Salary and Bonuses)</t>
  </si>
  <si>
    <t>R value</t>
  </si>
  <si>
    <t>****   Personnel Costs</t>
  </si>
  <si>
    <t>Variable personnel cost (Meals,O/time,Casuals&amp;Shift)</t>
  </si>
  <si>
    <t>***    Personnel Costs: Other</t>
  </si>
  <si>
    <t>Other personnel cost</t>
  </si>
  <si>
    <t>Total personnel cost</t>
  </si>
  <si>
    <t>Personnel Cost per litre bottled</t>
  </si>
  <si>
    <t>R/Lt</t>
  </si>
  <si>
    <t>Fixed  personnel cost per litre bottled</t>
  </si>
  <si>
    <t>Variable personnel cost per litre bottled</t>
  </si>
  <si>
    <t>Productivity Litres per employee</t>
  </si>
  <si>
    <t>Supplies - Rates</t>
  </si>
  <si>
    <t>Water(Rand value) - Borehole</t>
  </si>
  <si>
    <t>Rate per kilo litre N/A</t>
  </si>
  <si>
    <t>Tariff</t>
  </si>
  <si>
    <t>Usage(kl) in Winery</t>
  </si>
  <si>
    <t>Consumption per litre *</t>
  </si>
  <si>
    <t>Usage</t>
  </si>
  <si>
    <r>
      <t xml:space="preserve">Electricity (Rand value) </t>
    </r>
    <r>
      <rPr>
        <sz val="8"/>
        <color theme="1"/>
        <rFont val="Arial"/>
        <family val="2"/>
      </rPr>
      <t>(Production only)</t>
    </r>
  </si>
  <si>
    <t>Rate (kWh)</t>
  </si>
  <si>
    <t>Site Usage(kWh)</t>
  </si>
  <si>
    <t>Rate (KVA)</t>
  </si>
  <si>
    <t>Usage(KVA)</t>
  </si>
  <si>
    <t>Site kWh per litre produced</t>
  </si>
  <si>
    <t>Electricity cent per litre*</t>
  </si>
  <si>
    <t>Effluent (Rand Value)</t>
  </si>
  <si>
    <t>Effluent charge</t>
  </si>
  <si>
    <t>Basic levy</t>
  </si>
  <si>
    <t xml:space="preserve">Fixed </t>
  </si>
  <si>
    <t>x</t>
  </si>
  <si>
    <t>Treatment rate per kg COD</t>
  </si>
  <si>
    <t>COD (mg/l)</t>
  </si>
  <si>
    <t>Volume effluent kl</t>
  </si>
  <si>
    <t>Volume effluent / liter produced</t>
  </si>
  <si>
    <t>Kg COD</t>
  </si>
  <si>
    <t>Effluent(kg COD) per production litre*</t>
  </si>
  <si>
    <t>Production fuel (Rand value) (Total site, incl MCC)</t>
  </si>
  <si>
    <t>Rate (Coal price per ton)</t>
  </si>
  <si>
    <t>N/A</t>
  </si>
  <si>
    <t>Rate (Paraffin price per litre)</t>
  </si>
  <si>
    <t>Usage(L)</t>
  </si>
  <si>
    <t>L Paraffin per Prod Litre</t>
  </si>
  <si>
    <t>Prod fuel cent per 1000 litre*</t>
  </si>
  <si>
    <t xml:space="preserve">       240400  Filtering materials</t>
  </si>
  <si>
    <t>Filtration Cost(Rand Value)</t>
  </si>
  <si>
    <t>Filtration cost per bottled litre</t>
  </si>
  <si>
    <t xml:space="preserve">       240000  Line lubricant</t>
  </si>
  <si>
    <t>Line Lubricant (Rand Value)</t>
  </si>
  <si>
    <t>Running hours</t>
  </si>
  <si>
    <t>Line lubricant cost per required running hour</t>
  </si>
  <si>
    <t>R/h</t>
  </si>
  <si>
    <t>Non-BOM Packaging Materials (80/20 Principal)</t>
  </si>
  <si>
    <r>
      <t xml:space="preserve">Stretch Wrap </t>
    </r>
    <r>
      <rPr>
        <sz val="8"/>
        <color theme="1"/>
        <rFont val="Arial"/>
        <family val="2"/>
      </rPr>
      <t>cost - 13 micron roll</t>
    </r>
  </si>
  <si>
    <t>Usage(rolls)</t>
  </si>
  <si>
    <t>Litre per roll</t>
  </si>
  <si>
    <t>Pallets per roll</t>
  </si>
  <si>
    <r>
      <t>CO2</t>
    </r>
    <r>
      <rPr>
        <sz val="8"/>
        <color theme="1"/>
        <rFont val="Arial"/>
        <family val="2"/>
      </rPr>
      <t xml:space="preserve"> cost</t>
    </r>
  </si>
  <si>
    <t>CO2 kilogram</t>
  </si>
  <si>
    <t>CO2 cost per kilogram</t>
  </si>
  <si>
    <t>Gram per liter</t>
  </si>
  <si>
    <r>
      <t xml:space="preserve">Nitrogen </t>
    </r>
    <r>
      <rPr>
        <sz val="8"/>
        <color theme="1"/>
        <rFont val="Arial"/>
        <family val="2"/>
      </rPr>
      <t>cost per kilogram</t>
    </r>
  </si>
  <si>
    <t>Usage per litre produced</t>
  </si>
  <si>
    <t>gram/lt</t>
  </si>
  <si>
    <r>
      <t xml:space="preserve">Glue - Hot </t>
    </r>
    <r>
      <rPr>
        <sz val="7"/>
        <color theme="1"/>
        <rFont val="Arial"/>
        <family val="2"/>
      </rPr>
      <t>(Hotmelt  Instant lock 2600)</t>
    </r>
  </si>
  <si>
    <t>25 Kg</t>
  </si>
  <si>
    <t>R/mil liter bottled</t>
  </si>
  <si>
    <t>Price per 25kg</t>
  </si>
  <si>
    <t>Usage(kg)</t>
  </si>
  <si>
    <t>Cartons produced (Only Line 15) As per SAP</t>
  </si>
  <si>
    <t>Total: Hot Glue Gram per carton</t>
  </si>
  <si>
    <t>gram/carton</t>
  </si>
  <si>
    <r>
      <t xml:space="preserve">Glue for labelling (cold) </t>
    </r>
    <r>
      <rPr>
        <sz val="7"/>
        <color theme="1"/>
        <rFont val="Arial"/>
        <family val="2"/>
      </rPr>
      <t>(Eticol,Optal,Permoseal,Aquene</t>
    </r>
    <r>
      <rPr>
        <sz val="8"/>
        <color theme="1"/>
        <rFont val="Arial"/>
        <family val="2"/>
      </rPr>
      <t>)</t>
    </r>
  </si>
  <si>
    <t>gram/liter</t>
  </si>
  <si>
    <t>Total: Cold Glue Gram per liter</t>
  </si>
  <si>
    <t xml:space="preserve">       465000  Property rates</t>
  </si>
  <si>
    <t>Rates and Taxes</t>
  </si>
  <si>
    <t>Percentage increase</t>
  </si>
  <si>
    <t>Maintenance</t>
  </si>
  <si>
    <t xml:space="preserve">       450000  Maintenance Routine</t>
  </si>
  <si>
    <t>Maintenance Routine 450000</t>
  </si>
  <si>
    <t xml:space="preserve">       450090  Maintenance Equipment</t>
  </si>
  <si>
    <t>Maintenance Routine Plant &amp; Machinery 450090</t>
  </si>
  <si>
    <t xml:space="preserve">       450100  Maintenance Building</t>
  </si>
  <si>
    <t>Maintenance Routine Buildings 450100</t>
  </si>
  <si>
    <t xml:space="preserve">       450050  Maintenance - Contracts (IT)</t>
  </si>
  <si>
    <t>Maintenance Other (IT Contracts etc)</t>
  </si>
  <si>
    <t xml:space="preserve">       450005  Small Capital Items</t>
  </si>
  <si>
    <t>Maintenance Small Capital Items 450005</t>
  </si>
  <si>
    <t xml:space="preserve">       450010  Maintenance Abnormal</t>
  </si>
  <si>
    <t xml:space="preserve">Maintenance Abnormal </t>
  </si>
  <si>
    <t xml:space="preserve">       450011  Maintenance Abnormal - Buildings &amp;</t>
  </si>
  <si>
    <t>Maintenance Abn Buildings &amp; Land 450011</t>
  </si>
  <si>
    <t xml:space="preserve">       450012  Maintenance Abnormal - Plant &amp; Mach</t>
  </si>
  <si>
    <t>Maintenance Abn Plant &amp; Machinery 450012</t>
  </si>
  <si>
    <t xml:space="preserve">       202010  Internal recoveries</t>
  </si>
  <si>
    <t>Maintenance Allocations/W-shop charge outs 202010</t>
  </si>
  <si>
    <t>Total Maintenance</t>
  </si>
  <si>
    <t>Maintenance per running hour</t>
  </si>
  <si>
    <t>Maintenance per bottling litre</t>
  </si>
  <si>
    <t>Vehicle &amp; Transport</t>
  </si>
  <si>
    <t>Forklift detail</t>
  </si>
  <si>
    <t>Number forklifts - LP   Gas</t>
  </si>
  <si>
    <t>Units</t>
  </si>
  <si>
    <t>Number forklifts - Electric</t>
  </si>
  <si>
    <t>Number forklifts - Petrol</t>
  </si>
  <si>
    <t>Total running hours</t>
  </si>
  <si>
    <t>Hours</t>
  </si>
  <si>
    <t>The Item: 2014-2015 JCL Usage Tracking.xlsx can be accessed via the following link: http://brandcrafters.dnetza.net/cs10/llisapi.dll/open/365724911</t>
  </si>
  <si>
    <t xml:space="preserve">Forklift fuel(Rand value) </t>
  </si>
  <si>
    <t>LP Gas price (Rand per Kg)</t>
  </si>
  <si>
    <t>Average kilogram LP gas usage per hour</t>
  </si>
  <si>
    <t xml:space="preserve">       490230  Forklifts: maintenance</t>
  </si>
  <si>
    <t xml:space="preserve">       490250  Forklifts: liquid petroleum gas (LP</t>
  </si>
  <si>
    <t>Total forklift cost (maint,fuel,tyres)</t>
  </si>
  <si>
    <t>Average maintenance cost per running hour</t>
  </si>
  <si>
    <t>R/hour</t>
  </si>
  <si>
    <t>Average maintenance cost per forklift</t>
  </si>
  <si>
    <t>R/forklift</t>
  </si>
  <si>
    <t>Vehicle detail</t>
  </si>
  <si>
    <t xml:space="preserve">       490070  Vehicles: petrol</t>
  </si>
  <si>
    <t>Vehicle fuel(Rand value) SAP</t>
  </si>
  <si>
    <t>Vehicle fuel(Rand value) FML Report</t>
  </si>
  <si>
    <t>The Item: Fuel can be accessed via the following link: http://brandcrafters.dnetza.net/cs10/llisapi.dll/open/342539253</t>
  </si>
  <si>
    <t>Diesel price</t>
  </si>
  <si>
    <t>R/lt</t>
  </si>
  <si>
    <t>Average Petrol price</t>
  </si>
  <si>
    <t>Total kilometres travelled</t>
  </si>
  <si>
    <t>Km's</t>
  </si>
  <si>
    <t>Consumption(km/l)</t>
  </si>
  <si>
    <t xml:space="preserve">       461040  Rental FML: vehicles</t>
  </si>
  <si>
    <t>Total vehicle cost
(maint,fuel,tyres, FML-lease) 490070,461040</t>
  </si>
  <si>
    <t>Average cost per km</t>
  </si>
  <si>
    <t>R/km</t>
  </si>
  <si>
    <t>Services</t>
  </si>
  <si>
    <t>Food (Excl Training, MLM, Refreshments)</t>
  </si>
  <si>
    <t>Permanent staff members</t>
  </si>
  <si>
    <t>Price per person</t>
  </si>
  <si>
    <t>*</t>
  </si>
  <si>
    <t>Basic water charges and water treatment charges are not included in consumption per litre calculation.</t>
  </si>
  <si>
    <t>**</t>
  </si>
  <si>
    <t>Tariffs may vary from region to region. Please provide detailed comments.</t>
  </si>
  <si>
    <t>***</t>
  </si>
  <si>
    <t>Please comment if anything other than effluent forms part of your effluent account, eg waste removal, water treatment, etc.</t>
  </si>
  <si>
    <t>****</t>
  </si>
  <si>
    <t>Non Bom Packaging Material</t>
  </si>
  <si>
    <t>Please submit unit of measure if it differs from the standard and motivate why it differs.</t>
  </si>
  <si>
    <t>*****</t>
  </si>
  <si>
    <t>Forklifts detail</t>
  </si>
  <si>
    <t>Should include all forklifts on site.</t>
  </si>
  <si>
    <t>Material</t>
  </si>
  <si>
    <t>Material Description</t>
  </si>
  <si>
    <t>Plant</t>
  </si>
  <si>
    <t>Storage Location</t>
  </si>
  <si>
    <t>DF stor. loc. level</t>
  </si>
  <si>
    <t>Base Unit of Measure</t>
  </si>
  <si>
    <t>Unrestricted</t>
  </si>
  <si>
    <t>In Quality Insp.</t>
  </si>
  <si>
    <t>Blocked</t>
  </si>
  <si>
    <t>Transit and Transfer</t>
  </si>
  <si>
    <t>Returns</t>
  </si>
  <si>
    <t>Value Unrestricted</t>
  </si>
  <si>
    <t>Value Rets Blocked</t>
  </si>
  <si>
    <t>Value Restricted</t>
  </si>
  <si>
    <t>Value in QualInsp.</t>
  </si>
  <si>
    <t>Value in Stock Tfr</t>
  </si>
  <si>
    <t>Value in Transit</t>
  </si>
  <si>
    <t>Valuated Goods Receipt Blocked Stock</t>
  </si>
  <si>
    <t>Value BlockedStock</t>
  </si>
  <si>
    <t>8000728</t>
  </si>
  <si>
    <t>STRETCH FILM 500X2500X13MIC 7 LAYER CAST</t>
  </si>
  <si>
    <t>0104</t>
  </si>
  <si>
    <t>DG05</t>
  </si>
  <si>
    <t/>
  </si>
  <si>
    <t>ROL</t>
  </si>
  <si>
    <t>8001032</t>
  </si>
  <si>
    <t>ETICOL 4489EC Glue (25Kg)</t>
  </si>
  <si>
    <t>KG</t>
  </si>
  <si>
    <t>8001481</t>
  </si>
  <si>
    <t>Trisol 2000 Caustic</t>
  </si>
  <si>
    <t>L</t>
  </si>
  <si>
    <t>8001880</t>
  </si>
  <si>
    <t>CAST FILM EASYWRAP 450mm X400mm LD(17um)</t>
  </si>
  <si>
    <t>8004010</t>
  </si>
  <si>
    <t>HOTMELT HMP 600C</t>
  </si>
  <si>
    <t>8004459</t>
  </si>
  <si>
    <t>Diesel</t>
  </si>
  <si>
    <t>FFJC</t>
  </si>
  <si>
    <t>8004464</t>
  </si>
  <si>
    <t>PARAFFIN</t>
  </si>
  <si>
    <t>8005273</t>
  </si>
  <si>
    <t>LUBODRIVE 1X200L</t>
  </si>
  <si>
    <t>0000168</t>
  </si>
  <si>
    <t>GMX Vin Doux        12x750ml</t>
  </si>
  <si>
    <t>FW01</t>
  </si>
  <si>
    <t>CS</t>
  </si>
  <si>
    <t>0000174</t>
  </si>
  <si>
    <t>Ned Cuvee Brut 12x750ml              New</t>
  </si>
  <si>
    <t>0000182</t>
  </si>
  <si>
    <t>5th Ave C/Duck      12x750ml</t>
  </si>
  <si>
    <t>0000515</t>
  </si>
  <si>
    <t>Peche Royale        12x750ml</t>
  </si>
  <si>
    <t>0011475</t>
  </si>
  <si>
    <t>Pongracz             6x750ml         Eu</t>
  </si>
  <si>
    <t>0018898</t>
  </si>
  <si>
    <t>Ned Cuvee Brut 12x750ml          Exp New</t>
  </si>
  <si>
    <t>0029209</t>
  </si>
  <si>
    <t>JCleRoux LaFleur 12x750ml</t>
  </si>
  <si>
    <t>0030402</t>
  </si>
  <si>
    <t>Pongracz Rose       6x750ml</t>
  </si>
  <si>
    <t>0033022</t>
  </si>
  <si>
    <t>JCleRoux LaFleur   24x187ml</t>
  </si>
  <si>
    <t>0033031</t>
  </si>
  <si>
    <t>Pongracz             6x750ml</t>
  </si>
  <si>
    <t>0034008</t>
  </si>
  <si>
    <t>JCleRoux LaFleur  6x750ml        Eu</t>
  </si>
  <si>
    <t>0034009</t>
  </si>
  <si>
    <t>JCleRoux LeDomn      6x750ml     Eu</t>
  </si>
  <si>
    <t>0035546</t>
  </si>
  <si>
    <t>JCleRoux Brut 6x750ml</t>
  </si>
  <si>
    <t>0035783</t>
  </si>
  <si>
    <t>JCleRoux LaVal  6x750ml</t>
  </si>
  <si>
    <t>0035784</t>
  </si>
  <si>
    <t>JCleRoux LaVal Rose 6x750ml</t>
  </si>
  <si>
    <t>0035798</t>
  </si>
  <si>
    <t>JCleRoux PNoir 2009  6x750ml</t>
  </si>
  <si>
    <t>0035799</t>
  </si>
  <si>
    <t>JCleRoux PNoirRose 2009 6x750ml</t>
  </si>
  <si>
    <t>0035837</t>
  </si>
  <si>
    <t>JCleRoux LeDomn 6x750ml         Exp</t>
  </si>
  <si>
    <t>0035868</t>
  </si>
  <si>
    <t>JCleRoux LaFleur  6x1.5L             Cpi</t>
  </si>
  <si>
    <t>0036517</t>
  </si>
  <si>
    <t>JCleRoux Scintilla    2009  6x750ml</t>
  </si>
  <si>
    <t>0037042</t>
  </si>
  <si>
    <t>Pongracz            12x375ml</t>
  </si>
  <si>
    <t>0037043</t>
  </si>
  <si>
    <t>Pongracz Rose      12x375ml</t>
  </si>
  <si>
    <t>0038438</t>
  </si>
  <si>
    <t>Pongracz Grand Rose       6x750ml</t>
  </si>
  <si>
    <t>0040109</t>
  </si>
  <si>
    <t>JCleRoux LeDomn No Alc 12x750ml</t>
  </si>
  <si>
    <t>0042713</t>
  </si>
  <si>
    <t>Desiderius     2008  6x750ml Gft</t>
  </si>
  <si>
    <t>0042716</t>
  </si>
  <si>
    <t>Pongracz Shimmy Beach    6x750ml</t>
  </si>
  <si>
    <t>0042717</t>
  </si>
  <si>
    <t>Pongracz Shimmy Beach Rose    6x750ml</t>
  </si>
  <si>
    <t>0042930</t>
  </si>
  <si>
    <t>JCleRoux LaFleur No Alc 12x750ml</t>
  </si>
  <si>
    <t>0043096</t>
  </si>
  <si>
    <t>JCleRoux LeDomn 12x750ml Angl  Promo</t>
  </si>
  <si>
    <t>0043106</t>
  </si>
  <si>
    <t>JCleRoux LaChsn 12x750ml Promo</t>
  </si>
  <si>
    <t>0043112</t>
  </si>
  <si>
    <t>JCleRoux LaFleur 12x750ml Promo</t>
  </si>
  <si>
    <t>0043113</t>
  </si>
  <si>
    <t>JCleRoux LeDomn 12x750ml Promo</t>
  </si>
  <si>
    <t>0043115</t>
  </si>
  <si>
    <t>JCleRoux SavBl 12x750ml  Promo</t>
  </si>
  <si>
    <t>0046156</t>
  </si>
  <si>
    <t>PDM Grand Brut 2013 6x750ml</t>
  </si>
  <si>
    <t>0046399</t>
  </si>
  <si>
    <t>JCleRoux SavBl 2015 12x750ml</t>
  </si>
  <si>
    <t>0046401</t>
  </si>
  <si>
    <t>JCleRoux SavBl 2015 24x187ml</t>
  </si>
  <si>
    <t>0046614</t>
  </si>
  <si>
    <t>T Ocean SavBl ExtDry 2015 12x750ml Cana</t>
  </si>
  <si>
    <t>0046934</t>
  </si>
  <si>
    <t>JCleRoux LeDomn 12x750ml Mozm</t>
  </si>
  <si>
    <t>0046998</t>
  </si>
  <si>
    <t>Obikwa Cuvee Brut  2015 6x750ml GenD</t>
  </si>
  <si>
    <t>0048382</t>
  </si>
  <si>
    <t>DHills BldBl 2012 6x750ml</t>
  </si>
  <si>
    <t>1305101</t>
  </si>
  <si>
    <t>JCleRoux LeDomn     12x750ml</t>
  </si>
  <si>
    <t>1305168</t>
  </si>
  <si>
    <t>JCleRoux LeDomn     24x187ml</t>
  </si>
  <si>
    <t>1308101</t>
  </si>
  <si>
    <t>JCleRoux LaChsn     12x750ml</t>
  </si>
  <si>
    <t>1308168</t>
  </si>
  <si>
    <t>JCleRoux LaChsn     24x187ml</t>
  </si>
  <si>
    <t>3000108</t>
  </si>
  <si>
    <t>ULS Pongracz                1x750ml  DGo</t>
  </si>
  <si>
    <t>FW02</t>
  </si>
  <si>
    <t>3000121</t>
  </si>
  <si>
    <t>ULS Pongracz                1x750ml  Mdc</t>
  </si>
  <si>
    <t>3000122</t>
  </si>
  <si>
    <t>ULS Pongracz                1x3.0L   Mdc</t>
  </si>
  <si>
    <t>3000123</t>
  </si>
  <si>
    <t>ULS Pongracz                1x1.5L   Mdc</t>
  </si>
  <si>
    <t>3007105</t>
  </si>
  <si>
    <t>ULS JCleRoux LaVal     1x750ml  Mdc</t>
  </si>
  <si>
    <t>3009753</t>
  </si>
  <si>
    <t>ULS Desiderius      2008  1x750ml    DGo</t>
  </si>
  <si>
    <t>3009830</t>
  </si>
  <si>
    <t>ULS Pongracz Rose           1x750ml  DGo</t>
  </si>
  <si>
    <t>3010250</t>
  </si>
  <si>
    <t>ULS Desiderius      2009  1x750ml    Mdc</t>
  </si>
  <si>
    <t>3010374</t>
  </si>
  <si>
    <t>ULS JCleRoux PNoir2009 1x750ml  Dgo</t>
  </si>
  <si>
    <t>3010414</t>
  </si>
  <si>
    <t>ULS JCleRoux PNoir Rose 2009 1x750ml DGo</t>
  </si>
  <si>
    <t>3010415</t>
  </si>
  <si>
    <t>ULS JCleRoux Scintilla 2009 1x750ml  DGo</t>
  </si>
  <si>
    <t>3011024</t>
  </si>
  <si>
    <t>ULS JCleRoux Brut   1x750ml  Mdc</t>
  </si>
  <si>
    <t>3011170</t>
  </si>
  <si>
    <t>ULS Pongracz                1x375ml  Mdc</t>
  </si>
  <si>
    <t>3011381</t>
  </si>
  <si>
    <t>ULS JCleRoux PNoir     2010 1x750ml  Mdc</t>
  </si>
  <si>
    <t>3011959</t>
  </si>
  <si>
    <t>ULS Desiderius      2011  1x750ml    Mdc</t>
  </si>
  <si>
    <t>3012187</t>
  </si>
  <si>
    <t>ULS JCleRoux Scintilla 2011 1x750ml  Mdc</t>
  </si>
  <si>
    <t>3012974</t>
  </si>
  <si>
    <t>ULS Desiderius      2012  1x750ml    Mdc</t>
  </si>
  <si>
    <t>3013155</t>
  </si>
  <si>
    <t>ULS JCleRoux PNoir     2012 1x750ml  Mdc</t>
  </si>
  <si>
    <t>3013157</t>
  </si>
  <si>
    <t>ULS JCleRoux Scintilla 2012 1x750ml  Mdc</t>
  </si>
  <si>
    <t>3013667</t>
  </si>
  <si>
    <t>ULS DHills BldBl 2012    1x750ml Mdc</t>
  </si>
  <si>
    <t>3013860</t>
  </si>
  <si>
    <t>ULS Desiderius      2013  1x750ml    Mdc</t>
  </si>
  <si>
    <t>3014582</t>
  </si>
  <si>
    <t>ULS Ned MCC  2013     1x750ml Mdc</t>
  </si>
  <si>
    <t>3014675</t>
  </si>
  <si>
    <t>ULS Pongracz BldBl     2013 1x750ml  Mdc</t>
  </si>
  <si>
    <t>3015128</t>
  </si>
  <si>
    <t>ULS PDM Grand Brut  2014     1x750ml Mdc</t>
  </si>
  <si>
    <t>3015201</t>
  </si>
  <si>
    <t>ULS JCleRoux Scintilla 2014 1x750ml  Mdc</t>
  </si>
  <si>
    <t>3015340</t>
  </si>
  <si>
    <t>ULS Ned MCC  2014     1x750ml Mdc</t>
  </si>
  <si>
    <t>3015350</t>
  </si>
  <si>
    <t>ULS Pongracz BldBl     2014 1x750ml  Mdc</t>
  </si>
  <si>
    <t>3015352</t>
  </si>
  <si>
    <t>ULS DHills BldBl 2014    1x750ml Mdc</t>
  </si>
  <si>
    <t>3015902</t>
  </si>
  <si>
    <t>SFin PDM Grand Brut 2012 6x750ml</t>
  </si>
  <si>
    <t>WP01</t>
  </si>
  <si>
    <t>3016071</t>
  </si>
  <si>
    <t>ULS PDM Grand Brut  2015     1x750ml Mdc</t>
  </si>
  <si>
    <t>3016072</t>
  </si>
  <si>
    <t>ULS JCleRoux Scintilla 2015 1x750ml  Mdc</t>
  </si>
  <si>
    <t>3016077</t>
  </si>
  <si>
    <t>ULS Ned MCC  2015     1x750ml Mdc</t>
  </si>
  <si>
    <t>3016111</t>
  </si>
  <si>
    <t>ULS DHills BldBl 2015    1x750ml Mdc</t>
  </si>
  <si>
    <t>3016182</t>
  </si>
  <si>
    <t>ULS Pongracz BldBl     2015 1x750ml  Mdc</t>
  </si>
  <si>
    <t>3016381</t>
  </si>
  <si>
    <t>UL JCleRoux LaFleur No Alc  12x750ml</t>
  </si>
  <si>
    <t>4000094</t>
  </si>
  <si>
    <t>Divider Board Distell</t>
  </si>
  <si>
    <t>PC</t>
  </si>
  <si>
    <t>4015334</t>
  </si>
  <si>
    <t>Pal Export Amka (820x1150x145mm)</t>
  </si>
  <si>
    <t>4023385</t>
  </si>
  <si>
    <t>Pal Distell 4-Way (1000x1200) New</t>
  </si>
  <si>
    <t>4043480</t>
  </si>
  <si>
    <t>Amka Anti-slip 1150 x 900 x 1.2mm</t>
  </si>
  <si>
    <t>4043481</t>
  </si>
  <si>
    <t>ISO Anti-slip 1280 x 1080 x 0.8mm</t>
  </si>
  <si>
    <t>Category</t>
  </si>
  <si>
    <t>Total</t>
  </si>
  <si>
    <t>Potential Savings</t>
  </si>
  <si>
    <t>Labour Losses</t>
  </si>
  <si>
    <t>Excessive Operational Costs</t>
  </si>
  <si>
    <t>Material Losses</t>
  </si>
  <si>
    <t>Source</t>
  </si>
  <si>
    <t>Department</t>
  </si>
  <si>
    <t>Overtime</t>
  </si>
  <si>
    <t>Brainstorm</t>
  </si>
  <si>
    <t>Fishbone Diagram</t>
  </si>
  <si>
    <t>Cause &amp; Effect Analysis</t>
  </si>
  <si>
    <t>Man</t>
  </si>
  <si>
    <t>Problem Statement</t>
  </si>
  <si>
    <t>Method</t>
  </si>
  <si>
    <t>Machine</t>
  </si>
  <si>
    <t>Average Monthly Loss</t>
  </si>
  <si>
    <t>Line Downtime</t>
  </si>
  <si>
    <t>Start-up</t>
  </si>
  <si>
    <t>Change over</t>
  </si>
  <si>
    <t>Gas energy usage</t>
  </si>
  <si>
    <t xml:space="preserve">Bun </t>
  </si>
  <si>
    <t xml:space="preserve">Yield </t>
  </si>
  <si>
    <t>Buns</t>
  </si>
  <si>
    <t>Not Achieving Yield Target</t>
  </si>
  <si>
    <t>Experience (Tech &amp; Process)</t>
  </si>
  <si>
    <t>Excessive working hours</t>
  </si>
  <si>
    <t>Not following procedure</t>
  </si>
  <si>
    <t>Lack of skills</t>
  </si>
  <si>
    <t>Absenteeism</t>
  </si>
  <si>
    <t>Quality inconsistency of Raw materials ( Flour &amp; Seeds)</t>
  </si>
  <si>
    <t>Late delivery</t>
  </si>
  <si>
    <t>Sanitation</t>
  </si>
  <si>
    <t>Incorrect set-up</t>
  </si>
  <si>
    <t>Supervion (short staff)</t>
  </si>
  <si>
    <t>Old tech spares</t>
  </si>
  <si>
    <t>Packaging machinery quality of spares</t>
  </si>
  <si>
    <t>Reliability (Age and lack of maintenance)</t>
  </si>
  <si>
    <t>Equipment shortage (trays/ crates)</t>
  </si>
  <si>
    <t>88,7%  to 95%</t>
  </si>
  <si>
    <t xml:space="preserve"> Annualised Loss</t>
  </si>
  <si>
    <t>Hours/month</t>
  </si>
  <si>
    <t>1*Month - loss</t>
  </si>
  <si>
    <t>Actual</t>
  </si>
  <si>
    <t>Speed/ Performance</t>
  </si>
  <si>
    <t>12 Months loss'</t>
  </si>
  <si>
    <t>Dough</t>
  </si>
  <si>
    <t>Un-accounted</t>
  </si>
  <si>
    <t>QC (number of doughs)</t>
  </si>
  <si>
    <t>Monthly</t>
  </si>
  <si>
    <t>Manning Levels (Contractors)</t>
  </si>
  <si>
    <t xml:space="preserve"> Annualised cost</t>
  </si>
  <si>
    <t xml:space="preserve">Total </t>
  </si>
  <si>
    <t>`</t>
  </si>
  <si>
    <t>Loss</t>
  </si>
  <si>
    <t>Annualised Losses (Predicted)</t>
  </si>
  <si>
    <t>Yield (Time)</t>
  </si>
  <si>
    <t>Start-up (T)</t>
  </si>
  <si>
    <t>Change over (T)</t>
  </si>
  <si>
    <t>Line Downtime (T)</t>
  </si>
  <si>
    <t>Speed/ Performance (T)</t>
  </si>
  <si>
    <t>QC (number of doughs) (M)</t>
  </si>
  <si>
    <t>Bun Waste (M)</t>
  </si>
  <si>
    <t>Dough (M)</t>
  </si>
  <si>
    <t>Un-accounted (M)</t>
  </si>
  <si>
    <t>Approved Customer Claims</t>
  </si>
  <si>
    <t>Impactability (%)</t>
  </si>
  <si>
    <t>Approved Customer Claims (Returns)</t>
  </si>
  <si>
    <t>Pans</t>
  </si>
  <si>
    <t>Loss Map Example:  Process flow with loss areas identified:  Material, Time and Labour</t>
  </si>
  <si>
    <t>Process:  Production of bread rolls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</si>
</sst>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#,###&quot; &quot;\ &quot;kg&quot;"/>
    <numFmt numFmtId="166" formatCode="#,###&quot; &quot;\ &quot;pc&quot;"/>
    <numFmt numFmtId="167" formatCode="&quot;R&quot;\ #,##0.00"/>
    <numFmt numFmtId="168" formatCode="&quot;R&quot;\ #,##0"/>
    <numFmt numFmtId="169" formatCode="_(* #,##0_);_(* \(#,##0\);_(* &quot;-&quot;??_);_(@_)"/>
    <numFmt numFmtId="170" formatCode="#,###&quot; &quot;\ &quot;kl&quot;"/>
    <numFmt numFmtId="171" formatCode="0.000"/>
    <numFmt numFmtId="172" formatCode="#,##0.000"/>
    <numFmt numFmtId="173" formatCode="#,##0.0000"/>
    <numFmt numFmtId="174" formatCode="0.00000"/>
    <numFmt numFmtId="175" formatCode="&quot;R&quot;\ #,##0.000"/>
    <numFmt numFmtId="176" formatCode="&quot;R&quot;\ #,##0.0000"/>
    <numFmt numFmtId="177" formatCode="#,###.00&quot; &quot;\ &quot;gr&quot;"/>
    <numFmt numFmtId="178" formatCode="#,###.000&quot; &quot;\ &quot;gr&quot;"/>
    <numFmt numFmtId="179" formatCode="0.0000"/>
    <numFmt numFmtId="180" formatCode="#,###&quot; &quot;\ &quot;h&quot;"/>
    <numFmt numFmtId="181" formatCode="#,###.0&quot; &quot;\ &quot;kg/h&quot;"/>
    <numFmt numFmtId="182" formatCode="#,###.000&quot; &quot;\ &quot;kg/h&quot;"/>
    <numFmt numFmtId="183" formatCode="_-[$R-1C09]* #,##0.00_-;\-[$R-1C09]* #,##0.00_-;_-[$R-1C09]* &quot;-&quot;??_-;_-@_-"/>
    <numFmt numFmtId="184" formatCode="_ &quot;R&quot;\ * #,##0_ ;_ &quot;R&quot;\ * \-#,##0_ ;_ &quot;R&quot;\ * &quot;-&quot;??_ ;_ @_ "/>
    <numFmt numFmtId="185" formatCode="_ [$NAD]\ * #,##0.00_ ;_ [$NAD]\ * \-#,##0.00_ ;_ [$NAD]\ * &quot;-&quot;??_ ;_ @_ "/>
    <numFmt numFmtId="186" formatCode="_-[$R-1C09]* #,##0_-;\-[$R-1C09]* #,##0_-;_-[$R-1C09]* &quot;-&quot;??_-;_-@_-"/>
    <numFmt numFmtId="187" formatCode="0.0"/>
    <numFmt numFmtId="188" formatCode="_ * #,##0.0_ ;_ * \-#,##0.0_ ;_ * &quot;-&quot;??_ ;_ @_ "/>
    <numFmt numFmtId="189" formatCode="_ * #,##0_ ;_ * \-#,##0_ ;_ * &quot;-&quot;??_ ;_ @_ "/>
    <numFmt numFmtId="190" formatCode="&quot;R&quot;#,##0.00"/>
  </numFmts>
  <fonts count="6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6"/>
      <color indexed="23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rgb="FFFF99CC"/>
      <name val="Arial"/>
      <family val="2"/>
    </font>
    <font>
      <b/>
      <u/>
      <sz val="11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color rgb="FF0000FF"/>
      <name val="Arial"/>
      <family val="2"/>
    </font>
    <font>
      <b/>
      <sz val="8"/>
      <color rgb="FF0000FF"/>
      <name val="Arial"/>
      <family val="2"/>
    </font>
    <font>
      <b/>
      <sz val="8"/>
      <color rgb="FFFF99CC"/>
      <name val="Arial"/>
      <family val="2"/>
    </font>
    <font>
      <b/>
      <sz val="8"/>
      <color theme="1"/>
      <name val="Arial"/>
      <family val="2"/>
    </font>
    <font>
      <sz val="10"/>
      <color rgb="FFFF99CC"/>
      <name val="Arial"/>
      <family val="2"/>
    </font>
    <font>
      <sz val="7"/>
      <color theme="1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3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3C3E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5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0090D0"/>
        <bgColor indexed="64"/>
      </patternFill>
    </fill>
    <fill>
      <patternFill patternType="solid">
        <fgColor rgb="FF0090D1"/>
        <bgColor indexed="64"/>
      </patternFill>
    </fill>
    <fill>
      <patternFill patternType="solid">
        <fgColor rgb="FFC00000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0090D0"/>
      </left>
      <right/>
      <top/>
      <bottom style="thin">
        <color rgb="FF0090D0"/>
      </bottom>
      <diagonal/>
    </border>
    <border>
      <left/>
      <right/>
      <top/>
      <bottom style="thin">
        <color rgb="FF0090D0"/>
      </bottom>
      <diagonal/>
    </border>
    <border>
      <left/>
      <right style="thin">
        <color rgb="FF0090D0"/>
      </right>
      <top/>
      <bottom style="thin">
        <color rgb="FF0090D0"/>
      </bottom>
      <diagonal/>
    </border>
    <border>
      <left style="thin">
        <color rgb="FF0090D0"/>
      </left>
      <right/>
      <top style="thin">
        <color rgb="FF0090D0"/>
      </top>
      <bottom style="thin">
        <color rgb="FF0090D0"/>
      </bottom>
      <diagonal/>
    </border>
    <border>
      <left/>
      <right/>
      <top style="thin">
        <color rgb="FF0090D0"/>
      </top>
      <bottom style="thin">
        <color rgb="FF0090D0"/>
      </bottom>
      <diagonal/>
    </border>
    <border>
      <left/>
      <right style="thin">
        <color rgb="FF0090D0"/>
      </right>
      <top style="thin">
        <color rgb="FF0090D0"/>
      </top>
      <bottom style="thin">
        <color rgb="FF0090D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rgb="FF0090D0"/>
      </left>
      <right style="thin">
        <color rgb="FF0090D0"/>
      </right>
      <top style="thin">
        <color rgb="FF0090D0"/>
      </top>
      <bottom style="thin">
        <color rgb="FF0090D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rgb="FF0090D0"/>
      </top>
      <bottom style="thin">
        <color rgb="FF0090D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69">
    <xf numFmtId="0" fontId="0" fillId="0" borderId="0"/>
    <xf numFmtId="0" fontId="6" fillId="0" borderId="0" applyNumberFormat="0" applyFill="0" applyBorder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11" applyNumberFormat="0" applyAlignment="0" applyProtection="0"/>
    <xf numFmtId="0" fontId="14" fillId="9" borderId="12" applyNumberFormat="0" applyAlignment="0" applyProtection="0"/>
    <xf numFmtId="0" fontId="15" fillId="9" borderId="11" applyNumberFormat="0" applyAlignment="0" applyProtection="0"/>
    <xf numFmtId="0" fontId="16" fillId="0" borderId="13" applyNumberFormat="0" applyFill="0" applyAlignment="0" applyProtection="0"/>
    <xf numFmtId="0" fontId="17" fillId="10" borderId="14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16" applyNumberFormat="0" applyFill="0" applyAlignment="0" applyProtection="0"/>
    <xf numFmtId="0" fontId="20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0" fillId="35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" fontId="25" fillId="43" borderId="18" applyNumberFormat="0" applyProtection="0">
      <alignment vertical="center"/>
    </xf>
    <xf numFmtId="4" fontId="27" fillId="44" borderId="18" applyNumberFormat="0" applyProtection="0">
      <alignment vertical="center"/>
    </xf>
    <xf numFmtId="4" fontId="25" fillId="44" borderId="18" applyNumberFormat="0" applyProtection="0">
      <alignment horizontal="left" vertical="center" indent="1"/>
    </xf>
    <xf numFmtId="0" fontId="25" fillId="44" borderId="18" applyNumberFormat="0" applyProtection="0">
      <alignment horizontal="left" vertical="top" indent="1"/>
    </xf>
    <xf numFmtId="4" fontId="23" fillId="45" borderId="0">
      <alignment horizontal="left" vertical="center" indent="1"/>
    </xf>
    <xf numFmtId="4" fontId="26" fillId="38" borderId="18" applyNumberFormat="0" applyProtection="0">
      <alignment horizontal="right" vertical="center"/>
    </xf>
    <xf numFmtId="4" fontId="26" fillId="37" borderId="18" applyNumberFormat="0" applyProtection="0">
      <alignment horizontal="right" vertical="center"/>
    </xf>
    <xf numFmtId="4" fontId="26" fillId="40" borderId="18" applyNumberFormat="0" applyProtection="0">
      <alignment horizontal="right" vertical="center"/>
    </xf>
    <xf numFmtId="4" fontId="26" fillId="41" borderId="18" applyNumberFormat="0" applyProtection="0">
      <alignment horizontal="right" vertical="center"/>
    </xf>
    <xf numFmtId="4" fontId="26" fillId="46" borderId="18" applyNumberFormat="0" applyProtection="0">
      <alignment horizontal="right" vertical="center"/>
    </xf>
    <xf numFmtId="4" fontId="26" fillId="47" borderId="18" applyNumberFormat="0" applyProtection="0">
      <alignment horizontal="right" vertical="center"/>
    </xf>
    <xf numFmtId="4" fontId="26" fillId="39" borderId="18" applyNumberFormat="0" applyProtection="0">
      <alignment horizontal="right" vertical="center"/>
    </xf>
    <xf numFmtId="4" fontId="26" fillId="42" borderId="18" applyNumberFormat="0" applyProtection="0">
      <alignment horizontal="right" vertical="center"/>
    </xf>
    <xf numFmtId="4" fontId="26" fillId="48" borderId="18" applyNumberFormat="0" applyProtection="0">
      <alignment horizontal="right" vertical="center"/>
    </xf>
    <xf numFmtId="4" fontId="25" fillId="49" borderId="19" applyNumberFormat="0" applyProtection="0">
      <alignment horizontal="left" vertical="center" indent="1"/>
    </xf>
    <xf numFmtId="4" fontId="26" fillId="50" borderId="0" applyNumberFormat="0" applyProtection="0">
      <alignment horizontal="left" vertical="center" indent="1"/>
    </xf>
    <xf numFmtId="4" fontId="24" fillId="45" borderId="0" applyNumberFormat="0" applyProtection="0">
      <alignment horizontal="left" vertical="center" indent="1"/>
    </xf>
    <xf numFmtId="4" fontId="26" fillId="36" borderId="18" applyNumberFormat="0" applyProtection="0">
      <alignment horizontal="right" vertical="center"/>
    </xf>
    <xf numFmtId="4" fontId="26" fillId="50" borderId="0" applyNumberFormat="0" applyProtection="0">
      <alignment horizontal="left" vertical="center" indent="1"/>
    </xf>
    <xf numFmtId="4" fontId="26" fillId="51" borderId="0" applyNumberFormat="0" applyProtection="0">
      <alignment horizontal="left" vertical="center" indent="1"/>
    </xf>
    <xf numFmtId="0" fontId="21" fillId="45" borderId="18" applyNumberFormat="0" applyProtection="0">
      <alignment horizontal="left" vertical="center" indent="1"/>
    </xf>
    <xf numFmtId="0" fontId="21" fillId="45" borderId="18" applyNumberFormat="0" applyProtection="0">
      <alignment horizontal="left" vertical="top" indent="1"/>
    </xf>
    <xf numFmtId="0" fontId="21" fillId="51" borderId="18" applyNumberFormat="0" applyProtection="0">
      <alignment horizontal="left" vertical="center" indent="1"/>
    </xf>
    <xf numFmtId="0" fontId="21" fillId="51" borderId="18" applyNumberFormat="0" applyProtection="0">
      <alignment horizontal="left" vertical="top" indent="1"/>
    </xf>
    <xf numFmtId="0" fontId="21" fillId="52" borderId="18" applyNumberFormat="0" applyProtection="0">
      <alignment horizontal="left" vertical="center" indent="1"/>
    </xf>
    <xf numFmtId="0" fontId="21" fillId="52" borderId="18" applyNumberFormat="0" applyProtection="0">
      <alignment horizontal="left" vertical="top" indent="1"/>
    </xf>
    <xf numFmtId="0" fontId="21" fillId="53" borderId="18" applyNumberFormat="0" applyProtection="0">
      <alignment horizontal="left" vertical="center" indent="1"/>
    </xf>
    <xf numFmtId="0" fontId="21" fillId="53" borderId="18" applyNumberFormat="0" applyProtection="0">
      <alignment horizontal="left" vertical="top" indent="1"/>
    </xf>
    <xf numFmtId="4" fontId="26" fillId="54" borderId="18" applyNumberFormat="0" applyProtection="0">
      <alignment vertical="center"/>
    </xf>
    <xf numFmtId="4" fontId="28" fillId="54" borderId="18" applyNumberFormat="0" applyProtection="0">
      <alignment vertical="center"/>
    </xf>
    <xf numFmtId="4" fontId="26" fillId="54" borderId="18" applyNumberFormat="0" applyProtection="0">
      <alignment horizontal="left" vertical="center" indent="1"/>
    </xf>
    <xf numFmtId="0" fontId="26" fillId="54" borderId="18" applyNumberFormat="0" applyProtection="0">
      <alignment horizontal="left" vertical="top" indent="1"/>
    </xf>
    <xf numFmtId="4" fontId="23" fillId="53" borderId="18">
      <alignment horizontal="right" vertical="center"/>
    </xf>
    <xf numFmtId="4" fontId="28" fillId="50" borderId="18" applyNumberFormat="0" applyProtection="0">
      <alignment horizontal="right" vertical="center"/>
    </xf>
    <xf numFmtId="4" fontId="24" fillId="52" borderId="18">
      <alignment horizontal="left" vertical="center" indent="1"/>
    </xf>
    <xf numFmtId="0" fontId="26" fillId="51" borderId="18" applyNumberFormat="0" applyProtection="0">
      <alignment horizontal="left" vertical="top" indent="1"/>
    </xf>
    <xf numFmtId="4" fontId="29" fillId="55" borderId="0" applyNumberFormat="0" applyProtection="0">
      <alignment horizontal="left" vertical="center" indent="1"/>
    </xf>
    <xf numFmtId="4" fontId="22" fillId="50" borderId="18" applyNumberFormat="0" applyProtection="0">
      <alignment horizontal="right" vertical="center"/>
    </xf>
    <xf numFmtId="0" fontId="21" fillId="0" borderId="0"/>
    <xf numFmtId="164" fontId="21" fillId="0" borderId="0" applyFont="0" applyFill="0" applyBorder="0" applyAlignment="0" applyProtection="0"/>
    <xf numFmtId="4" fontId="26" fillId="50" borderId="0" applyNumberFormat="0" applyProtection="0">
      <alignment horizontal="left" vertical="center" indent="1"/>
    </xf>
    <xf numFmtId="4" fontId="26" fillId="51" borderId="0" applyNumberFormat="0" applyProtection="0">
      <alignment horizontal="left" vertical="center" indent="1"/>
    </xf>
    <xf numFmtId="4" fontId="23" fillId="53" borderId="18">
      <alignment horizontal="right" vertical="center"/>
    </xf>
    <xf numFmtId="4" fontId="26" fillId="36" borderId="18" applyNumberFormat="0" applyProtection="0">
      <alignment horizontal="left" vertical="center" indent="1"/>
    </xf>
    <xf numFmtId="0" fontId="21" fillId="0" borderId="0"/>
    <xf numFmtId="4" fontId="25" fillId="51" borderId="0" applyNumberFormat="0" applyProtection="0">
      <alignment horizontal="left" vertical="center" indent="1"/>
    </xf>
    <xf numFmtId="4" fontId="26" fillId="50" borderId="0" applyNumberFormat="0" applyProtection="0">
      <alignment horizontal="left" vertical="center" indent="1"/>
    </xf>
    <xf numFmtId="4" fontId="26" fillId="51" borderId="0" applyNumberFormat="0" applyProtection="0">
      <alignment horizontal="left" vertical="center" indent="1"/>
    </xf>
    <xf numFmtId="4" fontId="26" fillId="50" borderId="18" applyNumberFormat="0" applyProtection="0">
      <alignment horizontal="right" vertical="center"/>
    </xf>
    <xf numFmtId="4" fontId="26" fillId="36" borderId="18" applyNumberFormat="0" applyProtection="0">
      <alignment horizontal="left" vertical="center" indent="1"/>
    </xf>
    <xf numFmtId="0" fontId="5" fillId="0" borderId="0"/>
    <xf numFmtId="0" fontId="5" fillId="0" borderId="0"/>
    <xf numFmtId="0" fontId="5" fillId="0" borderId="0"/>
    <xf numFmtId="0" fontId="5" fillId="0" borderId="0"/>
    <xf numFmtId="4" fontId="26" fillId="44" borderId="20" applyNumberFormat="0" applyProtection="0">
      <alignment vertical="center"/>
    </xf>
    <xf numFmtId="4" fontId="28" fillId="44" borderId="20" applyNumberFormat="0" applyProtection="0">
      <alignment vertical="center"/>
    </xf>
    <xf numFmtId="4" fontId="26" fillId="44" borderId="20" applyNumberFormat="0" applyProtection="0">
      <alignment horizontal="left" vertical="center" indent="1"/>
    </xf>
    <xf numFmtId="4" fontId="26" fillId="44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4" fontId="26" fillId="59" borderId="20" applyNumberFormat="0" applyProtection="0">
      <alignment horizontal="right" vertical="center"/>
    </xf>
    <xf numFmtId="4" fontId="26" fillId="60" borderId="20" applyNumberFormat="0" applyProtection="0">
      <alignment horizontal="right" vertical="center"/>
    </xf>
    <xf numFmtId="4" fontId="26" fillId="61" borderId="20" applyNumberFormat="0" applyProtection="0">
      <alignment horizontal="right" vertical="center"/>
    </xf>
    <xf numFmtId="4" fontId="26" fillId="62" borderId="20" applyNumberFormat="0" applyProtection="0">
      <alignment horizontal="right" vertical="center"/>
    </xf>
    <xf numFmtId="4" fontId="26" fillId="63" borderId="20" applyNumberFormat="0" applyProtection="0">
      <alignment horizontal="right" vertical="center"/>
    </xf>
    <xf numFmtId="4" fontId="26" fillId="64" borderId="20" applyNumberFormat="0" applyProtection="0">
      <alignment horizontal="right" vertical="center"/>
    </xf>
    <xf numFmtId="4" fontId="26" fillId="65" borderId="20" applyNumberFormat="0" applyProtection="0">
      <alignment horizontal="right" vertical="center"/>
    </xf>
    <xf numFmtId="4" fontId="26" fillId="57" borderId="20" applyNumberFormat="0" applyProtection="0">
      <alignment horizontal="right" vertical="center"/>
    </xf>
    <xf numFmtId="4" fontId="26" fillId="66" borderId="20" applyNumberFormat="0" applyProtection="0">
      <alignment horizontal="right" vertical="center"/>
    </xf>
    <xf numFmtId="4" fontId="25" fillId="67" borderId="20" applyNumberFormat="0" applyProtection="0">
      <alignment horizontal="left" vertical="center" indent="1"/>
    </xf>
    <xf numFmtId="4" fontId="26" fillId="68" borderId="21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4" fontId="26" fillId="68" borderId="20" applyNumberFormat="0" applyProtection="0">
      <alignment horizontal="left" vertical="center" indent="1"/>
    </xf>
    <xf numFmtId="4" fontId="26" fillId="69" borderId="20" applyNumberFormat="0" applyProtection="0">
      <alignment horizontal="left" vertical="center" indent="1"/>
    </xf>
    <xf numFmtId="0" fontId="21" fillId="69" borderId="20" applyNumberFormat="0" applyProtection="0">
      <alignment horizontal="left" vertical="center" indent="1"/>
    </xf>
    <xf numFmtId="0" fontId="21" fillId="69" borderId="20" applyNumberFormat="0" applyProtection="0">
      <alignment horizontal="left" vertical="center" indent="1"/>
    </xf>
    <xf numFmtId="0" fontId="21" fillId="70" borderId="20" applyNumberFormat="0" applyProtection="0">
      <alignment horizontal="left" vertical="center" indent="1"/>
    </xf>
    <xf numFmtId="0" fontId="21" fillId="70" borderId="20" applyNumberFormat="0" applyProtection="0">
      <alignment horizontal="left" vertical="center" indent="1"/>
    </xf>
    <xf numFmtId="0" fontId="21" fillId="56" borderId="20" applyNumberFormat="0" applyProtection="0">
      <alignment horizontal="left" vertical="center" indent="1"/>
    </xf>
    <xf numFmtId="0" fontId="21" fillId="56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4" fontId="26" fillId="54" borderId="20" applyNumberFormat="0" applyProtection="0">
      <alignment vertical="center"/>
    </xf>
    <xf numFmtId="4" fontId="28" fillId="54" borderId="20" applyNumberFormat="0" applyProtection="0">
      <alignment vertical="center"/>
    </xf>
    <xf numFmtId="4" fontId="26" fillId="54" borderId="20" applyNumberFormat="0" applyProtection="0">
      <alignment horizontal="left" vertical="center" indent="1"/>
    </xf>
    <xf numFmtId="4" fontId="26" fillId="54" borderId="20" applyNumberFormat="0" applyProtection="0">
      <alignment horizontal="left" vertical="center" indent="1"/>
    </xf>
    <xf numFmtId="4" fontId="26" fillId="68" borderId="20" applyNumberFormat="0" applyProtection="0">
      <alignment horizontal="right" vertical="center"/>
    </xf>
    <xf numFmtId="4" fontId="28" fillId="68" borderId="20" applyNumberFormat="0" applyProtection="0">
      <alignment horizontal="right" vertical="center"/>
    </xf>
    <xf numFmtId="0" fontId="21" fillId="58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30" fillId="0" borderId="0"/>
    <xf numFmtId="4" fontId="22" fillId="68" borderId="20" applyNumberFormat="0" applyProtection="0">
      <alignment horizontal="right" vertical="center"/>
    </xf>
    <xf numFmtId="9" fontId="21" fillId="0" borderId="0" applyFont="0" applyFill="0" applyBorder="0" applyAlignment="0" applyProtection="0"/>
    <xf numFmtId="4" fontId="25" fillId="43" borderId="18" applyNumberFormat="0" applyProtection="0">
      <alignment vertical="center"/>
    </xf>
    <xf numFmtId="4" fontId="27" fillId="44" borderId="18" applyNumberFormat="0" applyProtection="0">
      <alignment vertical="center"/>
    </xf>
    <xf numFmtId="4" fontId="25" fillId="44" borderId="18" applyNumberFormat="0" applyProtection="0">
      <alignment horizontal="left" vertical="center" indent="1"/>
    </xf>
    <xf numFmtId="0" fontId="25" fillId="44" borderId="18" applyNumberFormat="0" applyProtection="0">
      <alignment horizontal="left" vertical="top" indent="1"/>
    </xf>
    <xf numFmtId="4" fontId="26" fillId="38" borderId="18" applyNumberFormat="0" applyProtection="0">
      <alignment horizontal="right" vertical="center"/>
    </xf>
    <xf numFmtId="4" fontId="26" fillId="37" borderId="18" applyNumberFormat="0" applyProtection="0">
      <alignment horizontal="right" vertical="center"/>
    </xf>
    <xf numFmtId="4" fontId="26" fillId="40" borderId="18" applyNumberFormat="0" applyProtection="0">
      <alignment horizontal="right" vertical="center"/>
    </xf>
    <xf numFmtId="4" fontId="26" fillId="41" borderId="18" applyNumberFormat="0" applyProtection="0">
      <alignment horizontal="right" vertical="center"/>
    </xf>
    <xf numFmtId="4" fontId="26" fillId="46" borderId="18" applyNumberFormat="0" applyProtection="0">
      <alignment horizontal="right" vertical="center"/>
    </xf>
    <xf numFmtId="4" fontId="26" fillId="47" borderId="18" applyNumberFormat="0" applyProtection="0">
      <alignment horizontal="right" vertical="center"/>
    </xf>
    <xf numFmtId="4" fontId="26" fillId="39" borderId="18" applyNumberFormat="0" applyProtection="0">
      <alignment horizontal="right" vertical="center"/>
    </xf>
    <xf numFmtId="4" fontId="26" fillId="42" borderId="18" applyNumberFormat="0" applyProtection="0">
      <alignment horizontal="right" vertical="center"/>
    </xf>
    <xf numFmtId="4" fontId="26" fillId="48" borderId="18" applyNumberFormat="0" applyProtection="0">
      <alignment horizontal="right" vertical="center"/>
    </xf>
    <xf numFmtId="4" fontId="25" fillId="49" borderId="19" applyNumberFormat="0" applyProtection="0">
      <alignment horizontal="left" vertical="center" indent="1"/>
    </xf>
    <xf numFmtId="4" fontId="26" fillId="50" borderId="0" applyNumberFormat="0" applyProtection="0">
      <alignment horizontal="left" vertical="center" indent="1"/>
    </xf>
    <xf numFmtId="4" fontId="26" fillId="36" borderId="18" applyNumberFormat="0" applyProtection="0">
      <alignment horizontal="right" vertical="center"/>
    </xf>
    <xf numFmtId="0" fontId="21" fillId="45" borderId="18" applyNumberFormat="0" applyProtection="0">
      <alignment horizontal="left" vertical="center" indent="1"/>
    </xf>
    <xf numFmtId="0" fontId="21" fillId="45" borderId="18" applyNumberFormat="0" applyProtection="0">
      <alignment horizontal="left" vertical="top" indent="1"/>
    </xf>
    <xf numFmtId="0" fontId="21" fillId="51" borderId="18" applyNumberFormat="0" applyProtection="0">
      <alignment horizontal="left" vertical="center" indent="1"/>
    </xf>
    <xf numFmtId="0" fontId="21" fillId="51" borderId="18" applyNumberFormat="0" applyProtection="0">
      <alignment horizontal="left" vertical="top" indent="1"/>
    </xf>
    <xf numFmtId="0" fontId="21" fillId="52" borderId="18" applyNumberFormat="0" applyProtection="0">
      <alignment horizontal="left" vertical="center" indent="1"/>
    </xf>
    <xf numFmtId="0" fontId="21" fillId="52" borderId="18" applyNumberFormat="0" applyProtection="0">
      <alignment horizontal="left" vertical="top" indent="1"/>
    </xf>
    <xf numFmtId="0" fontId="21" fillId="53" borderId="18" applyNumberFormat="0" applyProtection="0">
      <alignment horizontal="left" vertical="center" indent="1"/>
    </xf>
    <xf numFmtId="0" fontId="21" fillId="53" borderId="18" applyNumberFormat="0" applyProtection="0">
      <alignment horizontal="left" vertical="top" indent="1"/>
    </xf>
    <xf numFmtId="4" fontId="26" fillId="54" borderId="18" applyNumberFormat="0" applyProtection="0">
      <alignment vertical="center"/>
    </xf>
    <xf numFmtId="4" fontId="28" fillId="54" borderId="18" applyNumberFormat="0" applyProtection="0">
      <alignment vertical="center"/>
    </xf>
    <xf numFmtId="4" fontId="26" fillId="54" borderId="18" applyNumberFormat="0" applyProtection="0">
      <alignment horizontal="left" vertical="center" indent="1"/>
    </xf>
    <xf numFmtId="0" fontId="26" fillId="54" borderId="18" applyNumberFormat="0" applyProtection="0">
      <alignment horizontal="left" vertical="top" indent="1"/>
    </xf>
    <xf numFmtId="4" fontId="28" fillId="50" borderId="18" applyNumberFormat="0" applyProtection="0">
      <alignment horizontal="right" vertical="center"/>
    </xf>
    <xf numFmtId="0" fontId="26" fillId="51" borderId="18" applyNumberFormat="0" applyProtection="0">
      <alignment horizontal="left" vertical="top" indent="1"/>
    </xf>
    <xf numFmtId="4" fontId="29" fillId="55" borderId="0" applyNumberFormat="0" applyProtection="0">
      <alignment horizontal="left" vertical="center" indent="1"/>
    </xf>
    <xf numFmtId="4" fontId="22" fillId="50" borderId="18" applyNumberFormat="0" applyProtection="0">
      <alignment horizontal="right" vertical="center"/>
    </xf>
    <xf numFmtId="0" fontId="5" fillId="0" borderId="0"/>
    <xf numFmtId="0" fontId="5" fillId="0" borderId="0"/>
    <xf numFmtId="164" fontId="21" fillId="0" borderId="0" applyFont="0" applyFill="0" applyBorder="0" applyAlignment="0" applyProtection="0"/>
    <xf numFmtId="0" fontId="5" fillId="0" borderId="0"/>
    <xf numFmtId="0" fontId="5" fillId="11" borderId="15" applyNumberFormat="0" applyFont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11" borderId="15" applyNumberFormat="0" applyFont="0" applyAlignment="0" applyProtection="0"/>
    <xf numFmtId="0" fontId="21" fillId="0" borderId="0"/>
    <xf numFmtId="0" fontId="21" fillId="0" borderId="0"/>
    <xf numFmtId="4" fontId="26" fillId="68" borderId="20" applyNumberFormat="0" applyProtection="0">
      <alignment horizontal="left" vertical="center" indent="1"/>
    </xf>
    <xf numFmtId="4" fontId="26" fillId="69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4" fontId="24" fillId="45" borderId="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4" fontId="26" fillId="68" borderId="20" applyNumberFormat="0" applyProtection="0">
      <alignment horizontal="left" vertical="center" indent="1"/>
    </xf>
    <xf numFmtId="4" fontId="26" fillId="69" borderId="20" applyNumberFormat="0" applyProtection="0">
      <alignment horizontal="left" vertical="center" indent="1"/>
    </xf>
    <xf numFmtId="0" fontId="21" fillId="69" borderId="20" applyNumberFormat="0" applyProtection="0">
      <alignment horizontal="left" vertical="center" indent="1"/>
    </xf>
    <xf numFmtId="0" fontId="21" fillId="69" borderId="20" applyNumberFormat="0" applyProtection="0">
      <alignment horizontal="left" vertical="center" indent="1"/>
    </xf>
    <xf numFmtId="0" fontId="21" fillId="70" borderId="20" applyNumberFormat="0" applyProtection="0">
      <alignment horizontal="left" vertical="center" indent="1"/>
    </xf>
    <xf numFmtId="0" fontId="21" fillId="70" borderId="20" applyNumberFormat="0" applyProtection="0">
      <alignment horizontal="left" vertical="center" indent="1"/>
    </xf>
    <xf numFmtId="0" fontId="21" fillId="56" borderId="20" applyNumberFormat="0" applyProtection="0">
      <alignment horizontal="left" vertical="center" indent="1"/>
    </xf>
    <xf numFmtId="0" fontId="21" fillId="56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21" fillId="0" borderId="0"/>
    <xf numFmtId="0" fontId="21" fillId="58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30" fillId="0" borderId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11" borderId="15" applyNumberFormat="0" applyFont="0" applyAlignment="0" applyProtection="0"/>
    <xf numFmtId="0" fontId="5" fillId="0" borderId="0"/>
    <xf numFmtId="0" fontId="21" fillId="58" borderId="20" applyNumberFormat="0" applyProtection="0">
      <alignment horizontal="left" vertical="center" indent="1"/>
    </xf>
    <xf numFmtId="4" fontId="24" fillId="45" borderId="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21" fillId="69" borderId="20" applyNumberFormat="0" applyProtection="0">
      <alignment horizontal="left" vertical="center" indent="1"/>
    </xf>
    <xf numFmtId="0" fontId="21" fillId="69" borderId="20" applyNumberFormat="0" applyProtection="0">
      <alignment horizontal="left" vertical="center" indent="1"/>
    </xf>
    <xf numFmtId="0" fontId="21" fillId="70" borderId="20" applyNumberFormat="0" applyProtection="0">
      <alignment horizontal="left" vertical="center" indent="1"/>
    </xf>
    <xf numFmtId="0" fontId="21" fillId="70" borderId="20" applyNumberFormat="0" applyProtection="0">
      <alignment horizontal="left" vertical="center" indent="1"/>
    </xf>
    <xf numFmtId="0" fontId="21" fillId="56" borderId="20" applyNumberFormat="0" applyProtection="0">
      <alignment horizontal="left" vertical="center" indent="1"/>
    </xf>
    <xf numFmtId="0" fontId="21" fillId="56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21" fillId="0" borderId="0"/>
    <xf numFmtId="0" fontId="21" fillId="58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30" fillId="0" borderId="0"/>
    <xf numFmtId="0" fontId="21" fillId="58" borderId="20" applyNumberFormat="0" applyProtection="0">
      <alignment horizontal="left" vertical="center" indent="1"/>
    </xf>
    <xf numFmtId="4" fontId="24" fillId="45" borderId="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4" fontId="26" fillId="68" borderId="20" applyNumberFormat="0" applyProtection="0">
      <alignment horizontal="left" vertical="center" indent="1"/>
    </xf>
    <xf numFmtId="4" fontId="26" fillId="69" borderId="20" applyNumberFormat="0" applyProtection="0">
      <alignment horizontal="left" vertical="center" indent="1"/>
    </xf>
    <xf numFmtId="0" fontId="21" fillId="69" borderId="20" applyNumberFormat="0" applyProtection="0">
      <alignment horizontal="left" vertical="center" indent="1"/>
    </xf>
    <xf numFmtId="0" fontId="21" fillId="69" borderId="20" applyNumberFormat="0" applyProtection="0">
      <alignment horizontal="left" vertical="center" indent="1"/>
    </xf>
    <xf numFmtId="0" fontId="21" fillId="70" borderId="20" applyNumberFormat="0" applyProtection="0">
      <alignment horizontal="left" vertical="center" indent="1"/>
    </xf>
    <xf numFmtId="0" fontId="21" fillId="70" borderId="20" applyNumberFormat="0" applyProtection="0">
      <alignment horizontal="left" vertical="center" indent="1"/>
    </xf>
    <xf numFmtId="0" fontId="21" fillId="56" borderId="20" applyNumberFormat="0" applyProtection="0">
      <alignment horizontal="left" vertical="center" indent="1"/>
    </xf>
    <xf numFmtId="0" fontId="21" fillId="56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21" fillId="0" borderId="0"/>
    <xf numFmtId="0" fontId="21" fillId="58" borderId="20" applyNumberFormat="0" applyProtection="0">
      <alignment horizontal="left" vertical="center" indent="1"/>
    </xf>
    <xf numFmtId="0" fontId="21" fillId="58" borderId="20" applyNumberFormat="0" applyProtection="0">
      <alignment horizontal="left" vertical="center" indent="1"/>
    </xf>
    <xf numFmtId="0" fontId="30" fillId="0" borderId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11" borderId="15" applyNumberFormat="0" applyFont="0" applyAlignment="0" applyProtection="0"/>
    <xf numFmtId="164" fontId="5" fillId="0" borderId="0" applyFont="0" applyFill="0" applyBorder="0" applyAlignment="0" applyProtection="0"/>
    <xf numFmtId="0" fontId="49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507"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Alignment="1">
      <alignment horizontal="center" vertical="top"/>
    </xf>
    <xf numFmtId="49" fontId="31" fillId="71" borderId="22" xfId="0" applyNumberFormat="1" applyFont="1" applyFill="1" applyBorder="1"/>
    <xf numFmtId="49" fontId="32" fillId="53" borderId="22" xfId="0" applyNumberFormat="1" applyFont="1" applyFill="1" applyBorder="1"/>
    <xf numFmtId="3" fontId="32" fillId="53" borderId="22" xfId="0" applyNumberFormat="1" applyFont="1" applyFill="1" applyBorder="1"/>
    <xf numFmtId="49" fontId="31" fillId="0" borderId="22" xfId="0" applyNumberFormat="1" applyFont="1" applyFill="1" applyBorder="1"/>
    <xf numFmtId="0" fontId="0" fillId="0" borderId="0" xfId="0" applyFill="1"/>
    <xf numFmtId="49" fontId="32" fillId="0" borderId="22" xfId="0" applyNumberFormat="1" applyFont="1" applyFill="1" applyBorder="1"/>
    <xf numFmtId="3" fontId="32" fillId="0" borderId="22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3" fontId="0" fillId="0" borderId="0" xfId="0" applyNumberFormat="1"/>
    <xf numFmtId="0" fontId="0" fillId="0" borderId="0" xfId="0" applyAlignment="1">
      <alignment horizontal="left" indent="1"/>
    </xf>
    <xf numFmtId="0" fontId="33" fillId="0" borderId="0" xfId="0" applyFont="1" applyAlignment="1">
      <alignment vertical="top"/>
    </xf>
    <xf numFmtId="0" fontId="34" fillId="0" borderId="0" xfId="0" applyFont="1" applyAlignment="1">
      <alignment horizontal="left" vertical="top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vertical="top"/>
    </xf>
    <xf numFmtId="0" fontId="36" fillId="0" borderId="0" xfId="0" applyFont="1" applyAlignment="1">
      <alignment vertical="top"/>
    </xf>
    <xf numFmtId="0" fontId="36" fillId="0" borderId="0" xfId="0" applyFont="1" applyAlignment="1">
      <alignment horizontal="center" vertical="top"/>
    </xf>
    <xf numFmtId="0" fontId="37" fillId="0" borderId="0" xfId="0" applyFont="1"/>
    <xf numFmtId="0" fontId="38" fillId="0" borderId="17" xfId="0" applyFont="1" applyBorder="1" applyAlignment="1">
      <alignment vertical="top"/>
    </xf>
    <xf numFmtId="49" fontId="39" fillId="0" borderId="17" xfId="0" applyNumberFormat="1" applyFont="1" applyFill="1" applyBorder="1" applyAlignment="1">
      <alignment horizontal="center" vertical="top" wrapText="1"/>
    </xf>
    <xf numFmtId="49" fontId="39" fillId="72" borderId="17" xfId="0" applyNumberFormat="1" applyFont="1" applyFill="1" applyBorder="1" applyAlignment="1">
      <alignment horizontal="center" vertical="top" wrapText="1" shrinkToFit="1"/>
    </xf>
    <xf numFmtId="49" fontId="39" fillId="73" borderId="17" xfId="0" applyNumberFormat="1" applyFont="1" applyFill="1" applyBorder="1" applyAlignment="1">
      <alignment horizontal="center" vertical="top" wrapText="1" shrinkToFit="1"/>
    </xf>
    <xf numFmtId="49" fontId="39" fillId="74" borderId="17" xfId="0" applyNumberFormat="1" applyFont="1" applyFill="1" applyBorder="1" applyAlignment="1">
      <alignment horizontal="center" vertical="top" wrapText="1" shrinkToFit="1"/>
    </xf>
    <xf numFmtId="49" fontId="39" fillId="75" borderId="17" xfId="0" applyNumberFormat="1" applyFont="1" applyFill="1" applyBorder="1" applyAlignment="1">
      <alignment horizontal="center" vertical="top" wrapText="1" shrinkToFit="1"/>
    </xf>
    <xf numFmtId="49" fontId="39" fillId="76" borderId="17" xfId="0" applyNumberFormat="1" applyFont="1" applyFill="1" applyBorder="1" applyAlignment="1">
      <alignment horizontal="center" vertical="top" wrapText="1" shrinkToFit="1"/>
    </xf>
    <xf numFmtId="49" fontId="39" fillId="77" borderId="17" xfId="0" applyNumberFormat="1" applyFont="1" applyFill="1" applyBorder="1" applyAlignment="1">
      <alignment horizontal="center" vertical="top" wrapText="1" shrinkToFit="1"/>
    </xf>
    <xf numFmtId="49" fontId="39" fillId="78" borderId="17" xfId="0" applyNumberFormat="1" applyFont="1" applyFill="1" applyBorder="1" applyAlignment="1">
      <alignment horizontal="center" vertical="top" wrapText="1" shrinkToFit="1"/>
    </xf>
    <xf numFmtId="49" fontId="39" fillId="0" borderId="17" xfId="0" applyNumberFormat="1" applyFont="1" applyFill="1" applyBorder="1" applyAlignment="1">
      <alignment horizontal="center" vertical="top" wrapText="1" shrinkToFit="1"/>
    </xf>
    <xf numFmtId="49" fontId="40" fillId="79" borderId="17" xfId="0" applyNumberFormat="1" applyFont="1" applyFill="1" applyBorder="1" applyAlignment="1">
      <alignment horizontal="center" vertical="top" wrapText="1" shrinkToFit="1"/>
    </xf>
    <xf numFmtId="0" fontId="35" fillId="80" borderId="0" xfId="0" applyFont="1" applyFill="1" applyAlignment="1">
      <alignment horizontal="center" wrapText="1"/>
    </xf>
    <xf numFmtId="0" fontId="38" fillId="0" borderId="24" xfId="0" applyFont="1" applyBorder="1" applyAlignment="1">
      <alignment vertical="top"/>
    </xf>
    <xf numFmtId="0" fontId="35" fillId="0" borderId="24" xfId="0" applyFont="1" applyBorder="1" applyAlignment="1">
      <alignment horizontal="center" vertical="top"/>
    </xf>
    <xf numFmtId="3" fontId="39" fillId="0" borderId="24" xfId="0" applyNumberFormat="1" applyFont="1" applyFill="1" applyBorder="1" applyAlignment="1">
      <alignment horizontal="center" vertical="top"/>
    </xf>
    <xf numFmtId="3" fontId="39" fillId="79" borderId="24" xfId="0" applyNumberFormat="1" applyFont="1" applyFill="1" applyBorder="1" applyAlignment="1">
      <alignment horizontal="center" vertical="top"/>
    </xf>
    <xf numFmtId="0" fontId="38" fillId="0" borderId="4" xfId="0" applyFont="1" applyBorder="1" applyAlignment="1">
      <alignment vertical="top"/>
    </xf>
    <xf numFmtId="0" fontId="35" fillId="0" borderId="4" xfId="0" applyFont="1" applyBorder="1" applyAlignment="1">
      <alignment horizontal="center" vertical="top"/>
    </xf>
    <xf numFmtId="3" fontId="39" fillId="0" borderId="4" xfId="0" applyNumberFormat="1" applyFont="1" applyFill="1" applyBorder="1" applyAlignment="1">
      <alignment horizontal="center" vertical="top"/>
    </xf>
    <xf numFmtId="3" fontId="39" fillId="79" borderId="4" xfId="0" applyNumberFormat="1" applyFont="1" applyFill="1" applyBorder="1" applyAlignment="1">
      <alignment horizontal="center" vertical="top"/>
    </xf>
    <xf numFmtId="3" fontId="0" fillId="80" borderId="0" xfId="0" applyNumberFormat="1" applyFill="1"/>
    <xf numFmtId="0" fontId="41" fillId="0" borderId="4" xfId="0" applyFont="1" applyBorder="1" applyAlignment="1">
      <alignment horizontal="center" vertical="top"/>
    </xf>
    <xf numFmtId="3" fontId="41" fillId="0" borderId="4" xfId="0" applyNumberFormat="1" applyFont="1" applyFill="1" applyBorder="1" applyAlignment="1">
      <alignment horizontal="center" vertical="top"/>
    </xf>
    <xf numFmtId="3" fontId="41" fillId="79" borderId="4" xfId="0" applyNumberFormat="1" applyFont="1" applyFill="1" applyBorder="1" applyAlignment="1">
      <alignment horizontal="center" vertical="top"/>
    </xf>
    <xf numFmtId="0" fontId="41" fillId="0" borderId="0" xfId="0" applyFont="1" applyAlignment="1">
      <alignment vertical="top"/>
    </xf>
    <xf numFmtId="3" fontId="42" fillId="0" borderId="4" xfId="0" applyNumberFormat="1" applyFont="1" applyFill="1" applyBorder="1" applyAlignment="1">
      <alignment horizontal="center" vertical="top"/>
    </xf>
    <xf numFmtId="0" fontId="41" fillId="0" borderId="4" xfId="0" applyFont="1" applyBorder="1" applyAlignment="1">
      <alignment vertical="top"/>
    </xf>
    <xf numFmtId="0" fontId="38" fillId="0" borderId="25" xfId="0" applyFont="1" applyBorder="1" applyAlignment="1">
      <alignment vertical="top"/>
    </xf>
    <xf numFmtId="0" fontId="41" fillId="0" borderId="25" xfId="0" applyFont="1" applyBorder="1" applyAlignment="1">
      <alignment horizontal="center" vertical="top"/>
    </xf>
    <xf numFmtId="3" fontId="42" fillId="0" borderId="25" xfId="0" applyNumberFormat="1" applyFont="1" applyFill="1" applyBorder="1" applyAlignment="1">
      <alignment horizontal="center" vertical="top"/>
    </xf>
    <xf numFmtId="3" fontId="41" fillId="0" borderId="25" xfId="0" applyNumberFormat="1" applyFont="1" applyFill="1" applyBorder="1" applyAlignment="1">
      <alignment horizontal="center" vertical="top"/>
    </xf>
    <xf numFmtId="3" fontId="41" fillId="79" borderId="25" xfId="0" applyNumberFormat="1" applyFont="1" applyFill="1" applyBorder="1" applyAlignment="1">
      <alignment horizontal="center" vertical="top"/>
    </xf>
    <xf numFmtId="0" fontId="38" fillId="0" borderId="4" xfId="0" applyFont="1" applyFill="1" applyBorder="1" applyAlignment="1">
      <alignment vertical="top"/>
    </xf>
    <xf numFmtId="3" fontId="42" fillId="0" borderId="24" xfId="0" applyNumberFormat="1" applyFont="1" applyFill="1" applyBorder="1" applyAlignment="1">
      <alignment horizontal="center" vertical="top"/>
    </xf>
    <xf numFmtId="3" fontId="41" fillId="0" borderId="24" xfId="0" applyNumberFormat="1" applyFont="1" applyFill="1" applyBorder="1" applyAlignment="1">
      <alignment horizontal="center" vertical="top"/>
    </xf>
    <xf numFmtId="3" fontId="41" fillId="81" borderId="24" xfId="0" applyNumberFormat="1" applyFont="1" applyFill="1" applyBorder="1" applyAlignment="1">
      <alignment horizontal="center" vertical="top"/>
    </xf>
    <xf numFmtId="3" fontId="41" fillId="79" borderId="24" xfId="0" applyNumberFormat="1" applyFont="1" applyFill="1" applyBorder="1" applyAlignment="1">
      <alignment horizontal="center" vertical="top"/>
    </xf>
    <xf numFmtId="0" fontId="38" fillId="0" borderId="25" xfId="0" applyFont="1" applyFill="1" applyBorder="1" applyAlignment="1">
      <alignment vertical="top"/>
    </xf>
    <xf numFmtId="0" fontId="43" fillId="0" borderId="0" xfId="0" applyFont="1" applyAlignment="1">
      <alignment vertical="top"/>
    </xf>
    <xf numFmtId="0" fontId="44" fillId="0" borderId="24" xfId="0" applyFont="1" applyBorder="1" applyAlignment="1">
      <alignment vertical="top"/>
    </xf>
    <xf numFmtId="0" fontId="39" fillId="0" borderId="24" xfId="0" applyFont="1" applyBorder="1" applyAlignment="1">
      <alignment horizontal="center" vertical="top"/>
    </xf>
    <xf numFmtId="0" fontId="39" fillId="0" borderId="0" xfId="0" applyFont="1" applyAlignment="1">
      <alignment vertical="top"/>
    </xf>
    <xf numFmtId="0" fontId="35" fillId="0" borderId="7" xfId="0" applyFont="1" applyBorder="1" applyAlignment="1">
      <alignment horizontal="center" vertical="top"/>
    </xf>
    <xf numFmtId="3" fontId="35" fillId="0" borderId="4" xfId="0" applyNumberFormat="1" applyFont="1" applyFill="1" applyBorder="1" applyAlignment="1">
      <alignment horizontal="center" vertical="top"/>
    </xf>
    <xf numFmtId="3" fontId="35" fillId="79" borderId="4" xfId="0" applyNumberFormat="1" applyFont="1" applyFill="1" applyBorder="1" applyAlignment="1">
      <alignment horizontal="center" vertical="top"/>
    </xf>
    <xf numFmtId="0" fontId="35" fillId="0" borderId="26" xfId="0" applyFont="1" applyBorder="1" applyAlignment="1">
      <alignment horizontal="center" vertical="top"/>
    </xf>
    <xf numFmtId="3" fontId="35" fillId="0" borderId="25" xfId="0" applyNumberFormat="1" applyFont="1" applyFill="1" applyBorder="1" applyAlignment="1">
      <alignment horizontal="center" vertical="top"/>
    </xf>
    <xf numFmtId="3" fontId="35" fillId="81" borderId="25" xfId="0" applyNumberFormat="1" applyFont="1" applyFill="1" applyBorder="1" applyAlignment="1">
      <alignment horizontal="center" vertical="top"/>
    </xf>
    <xf numFmtId="3" fontId="35" fillId="79" borderId="25" xfId="0" applyNumberFormat="1" applyFont="1" applyFill="1" applyBorder="1" applyAlignment="1">
      <alignment horizontal="center" vertical="top"/>
    </xf>
    <xf numFmtId="165" fontId="35" fillId="0" borderId="4" xfId="0" applyNumberFormat="1" applyFont="1" applyFill="1" applyBorder="1" applyAlignment="1">
      <alignment horizontal="center" vertical="top"/>
    </xf>
    <xf numFmtId="165" fontId="35" fillId="79" borderId="4" xfId="0" applyNumberFormat="1" applyFont="1" applyFill="1" applyBorder="1" applyAlignment="1">
      <alignment horizontal="center" vertical="top"/>
    </xf>
    <xf numFmtId="2" fontId="33" fillId="0" borderId="0" xfId="0" applyNumberFormat="1" applyFont="1" applyAlignment="1">
      <alignment vertical="top"/>
    </xf>
    <xf numFmtId="2" fontId="38" fillId="0" borderId="4" xfId="0" applyNumberFormat="1" applyFont="1" applyBorder="1" applyAlignment="1">
      <alignment vertical="top"/>
    </xf>
    <xf numFmtId="2" fontId="35" fillId="0" borderId="4" xfId="0" applyNumberFormat="1" applyFont="1" applyFill="1" applyBorder="1" applyAlignment="1">
      <alignment horizontal="center" vertical="top"/>
    </xf>
    <xf numFmtId="2" fontId="35" fillId="82" borderId="4" xfId="0" applyNumberFormat="1" applyFont="1" applyFill="1" applyBorder="1" applyAlignment="1">
      <alignment horizontal="center" vertical="top"/>
    </xf>
    <xf numFmtId="2" fontId="35" fillId="83" borderId="4" xfId="0" applyNumberFormat="1" applyFont="1" applyFill="1" applyBorder="1" applyAlignment="1">
      <alignment horizontal="center" vertical="top"/>
    </xf>
    <xf numFmtId="2" fontId="35" fillId="0" borderId="0" xfId="0" applyNumberFormat="1" applyFont="1" applyAlignment="1">
      <alignment vertical="top"/>
    </xf>
    <xf numFmtId="166" fontId="33" fillId="0" borderId="0" xfId="0" applyNumberFormat="1" applyFont="1" applyAlignment="1">
      <alignment vertical="top"/>
    </xf>
    <xf numFmtId="166" fontId="38" fillId="0" borderId="4" xfId="0" applyNumberFormat="1" applyFont="1" applyBorder="1" applyAlignment="1">
      <alignment vertical="top"/>
    </xf>
    <xf numFmtId="166" fontId="35" fillId="0" borderId="4" xfId="0" applyNumberFormat="1" applyFont="1" applyBorder="1" applyAlignment="1">
      <alignment horizontal="center" vertical="top"/>
    </xf>
    <xf numFmtId="166" fontId="35" fillId="0" borderId="4" xfId="0" applyNumberFormat="1" applyFont="1" applyFill="1" applyBorder="1" applyAlignment="1">
      <alignment horizontal="center" vertical="top"/>
    </xf>
    <xf numFmtId="166" fontId="35" fillId="79" borderId="4" xfId="0" applyNumberFormat="1" applyFont="1" applyFill="1" applyBorder="1" applyAlignment="1">
      <alignment horizontal="center" vertical="top"/>
    </xf>
    <xf numFmtId="166" fontId="35" fillId="0" borderId="0" xfId="0" applyNumberFormat="1" applyFont="1" applyAlignment="1">
      <alignment vertical="top"/>
    </xf>
    <xf numFmtId="49" fontId="45" fillId="81" borderId="4" xfId="0" applyNumberFormat="1" applyFont="1" applyFill="1" applyBorder="1" applyAlignment="1">
      <alignment horizontal="left"/>
    </xf>
    <xf numFmtId="0" fontId="44" fillId="0" borderId="4" xfId="0" applyFont="1" applyBorder="1" applyAlignment="1">
      <alignment vertical="top"/>
    </xf>
    <xf numFmtId="167" fontId="35" fillId="0" borderId="4" xfId="0" applyNumberFormat="1" applyFont="1" applyFill="1" applyBorder="1" applyAlignment="1">
      <alignment horizontal="center" vertical="top"/>
    </xf>
    <xf numFmtId="168" fontId="35" fillId="0" borderId="4" xfId="0" applyNumberFormat="1" applyFont="1" applyFill="1" applyBorder="1" applyAlignment="1">
      <alignment horizontal="center" vertical="top"/>
    </xf>
    <xf numFmtId="168" fontId="35" fillId="79" borderId="4" xfId="0" applyNumberFormat="1" applyFont="1" applyFill="1" applyBorder="1" applyAlignment="1">
      <alignment horizontal="center" vertical="top"/>
    </xf>
    <xf numFmtId="49" fontId="44" fillId="0" borderId="24" xfId="0" applyNumberFormat="1" applyFont="1" applyFill="1" applyBorder="1" applyAlignment="1">
      <alignment horizontal="left" vertical="top"/>
    </xf>
    <xf numFmtId="49" fontId="39" fillId="0" borderId="27" xfId="0" applyNumberFormat="1" applyFont="1" applyFill="1" applyBorder="1" applyAlignment="1">
      <alignment horizontal="center" vertical="top"/>
    </xf>
    <xf numFmtId="43" fontId="35" fillId="0" borderId="24" xfId="0" applyNumberFormat="1" applyFont="1" applyFill="1" applyBorder="1" applyAlignment="1">
      <alignment horizontal="center" vertical="top"/>
    </xf>
    <xf numFmtId="43" fontId="35" fillId="79" borderId="24" xfId="0" applyNumberFormat="1" applyFont="1" applyFill="1" applyBorder="1" applyAlignment="1">
      <alignment horizontal="center" vertical="top"/>
    </xf>
    <xf numFmtId="0" fontId="35" fillId="0" borderId="7" xfId="0" applyFont="1" applyFill="1" applyBorder="1" applyAlignment="1">
      <alignment horizontal="center" vertical="top"/>
    </xf>
    <xf numFmtId="0" fontId="39" fillId="0" borderId="7" xfId="0" applyFont="1" applyFill="1" applyBorder="1" applyAlignment="1">
      <alignment horizontal="center" vertical="top"/>
    </xf>
    <xf numFmtId="168" fontId="39" fillId="0" borderId="4" xfId="0" applyNumberFormat="1" applyFont="1" applyFill="1" applyBorder="1" applyAlignment="1">
      <alignment horizontal="center" vertical="top"/>
    </xf>
    <xf numFmtId="168" fontId="39" fillId="79" borderId="4" xfId="0" applyNumberFormat="1" applyFont="1" applyFill="1" applyBorder="1" applyAlignment="1">
      <alignment horizontal="center" vertical="top"/>
    </xf>
    <xf numFmtId="0" fontId="35" fillId="0" borderId="0" xfId="0" applyFont="1" applyFill="1" applyBorder="1" applyAlignment="1">
      <alignment horizontal="center" vertical="top"/>
    </xf>
    <xf numFmtId="167" fontId="35" fillId="82" borderId="4" xfId="0" applyNumberFormat="1" applyFont="1" applyFill="1" applyBorder="1" applyAlignment="1">
      <alignment horizontal="center" vertical="top"/>
    </xf>
    <xf numFmtId="167" fontId="35" fillId="56" borderId="4" xfId="0" applyNumberFormat="1" applyFont="1" applyFill="1" applyBorder="1" applyAlignment="1">
      <alignment horizontal="center" vertical="top"/>
    </xf>
    <xf numFmtId="167" fontId="35" fillId="83" borderId="4" xfId="0" applyNumberFormat="1" applyFont="1" applyFill="1" applyBorder="1" applyAlignment="1">
      <alignment horizontal="center" vertical="top"/>
    </xf>
    <xf numFmtId="167" fontId="35" fillId="84" borderId="4" xfId="0" applyNumberFormat="1" applyFont="1" applyFill="1" applyBorder="1" applyAlignment="1">
      <alignment horizontal="center" vertical="top"/>
    </xf>
    <xf numFmtId="4" fontId="35" fillId="82" borderId="4" xfId="0" applyNumberFormat="1" applyFont="1" applyFill="1" applyBorder="1" applyAlignment="1">
      <alignment horizontal="center" vertical="top"/>
    </xf>
    <xf numFmtId="4" fontId="35" fillId="84" borderId="4" xfId="0" applyNumberFormat="1" applyFont="1" applyFill="1" applyBorder="1" applyAlignment="1">
      <alignment horizontal="center" vertical="top"/>
    </xf>
    <xf numFmtId="49" fontId="44" fillId="0" borderId="17" xfId="0" applyNumberFormat="1" applyFont="1" applyFill="1" applyBorder="1" applyAlignment="1">
      <alignment horizontal="left" vertical="top"/>
    </xf>
    <xf numFmtId="0" fontId="35" fillId="0" borderId="28" xfId="0" applyFont="1" applyBorder="1" applyAlignment="1">
      <alignment horizontal="center" vertical="top"/>
    </xf>
    <xf numFmtId="0" fontId="35" fillId="0" borderId="17" xfId="0" applyFont="1" applyBorder="1" applyAlignment="1">
      <alignment horizontal="center" vertical="top"/>
    </xf>
    <xf numFmtId="0" fontId="35" fillId="0" borderId="17" xfId="0" applyFont="1" applyFill="1" applyBorder="1" applyAlignment="1">
      <alignment horizontal="center" vertical="top"/>
    </xf>
    <xf numFmtId="0" fontId="35" fillId="79" borderId="17" xfId="0" applyFont="1" applyFill="1" applyBorder="1" applyAlignment="1">
      <alignment horizontal="center" vertical="top"/>
    </xf>
    <xf numFmtId="49" fontId="35" fillId="0" borderId="24" xfId="0" applyNumberFormat="1" applyFont="1" applyFill="1" applyBorder="1" applyAlignment="1">
      <alignment horizontal="center" vertical="top"/>
    </xf>
    <xf numFmtId="168" fontId="35" fillId="0" borderId="24" xfId="0" applyNumberFormat="1" applyFont="1" applyFill="1" applyBorder="1" applyAlignment="1">
      <alignment horizontal="center" vertical="top"/>
    </xf>
    <xf numFmtId="168" fontId="35" fillId="79" borderId="24" xfId="0" applyNumberFormat="1" applyFont="1" applyFill="1" applyBorder="1" applyAlignment="1">
      <alignment horizontal="center" vertical="top"/>
    </xf>
    <xf numFmtId="169" fontId="0" fillId="0" borderId="0" xfId="266" applyNumberFormat="1" applyFont="1"/>
    <xf numFmtId="49" fontId="38" fillId="0" borderId="4" xfId="0" applyNumberFormat="1" applyFont="1" applyFill="1" applyBorder="1" applyAlignment="1">
      <alignment horizontal="left" vertical="top"/>
    </xf>
    <xf numFmtId="49" fontId="35" fillId="0" borderId="4" xfId="0" applyNumberFormat="1" applyFont="1" applyFill="1" applyBorder="1" applyAlignment="1">
      <alignment horizontal="center" vertical="top"/>
    </xf>
    <xf numFmtId="170" fontId="35" fillId="0" borderId="4" xfId="0" applyNumberFormat="1" applyFont="1" applyFill="1" applyBorder="1" applyAlignment="1">
      <alignment horizontal="center" vertical="top"/>
    </xf>
    <xf numFmtId="170" fontId="35" fillId="81" borderId="4" xfId="0" applyNumberFormat="1" applyFont="1" applyFill="1" applyBorder="1" applyAlignment="1">
      <alignment horizontal="center" vertical="top"/>
    </xf>
    <xf numFmtId="170" fontId="35" fillId="79" borderId="4" xfId="0" applyNumberFormat="1" applyFont="1" applyFill="1" applyBorder="1" applyAlignment="1">
      <alignment horizontal="center" vertical="top"/>
    </xf>
    <xf numFmtId="9" fontId="0" fillId="0" borderId="0" xfId="134" applyFont="1"/>
    <xf numFmtId="49" fontId="38" fillId="0" borderId="25" xfId="0" applyNumberFormat="1" applyFont="1" applyFill="1" applyBorder="1" applyAlignment="1">
      <alignment horizontal="left" vertical="top"/>
    </xf>
    <xf numFmtId="49" fontId="35" fillId="0" borderId="25" xfId="0" applyNumberFormat="1" applyFont="1" applyFill="1" applyBorder="1" applyAlignment="1">
      <alignment horizontal="center" vertical="top"/>
    </xf>
    <xf numFmtId="171" fontId="35" fillId="56" borderId="25" xfId="0" applyNumberFormat="1" applyFont="1" applyFill="1" applyBorder="1" applyAlignment="1">
      <alignment horizontal="center" vertical="top"/>
    </xf>
    <xf numFmtId="171" fontId="35" fillId="83" borderId="25" xfId="0" applyNumberFormat="1" applyFont="1" applyFill="1" applyBorder="1" applyAlignment="1">
      <alignment horizontal="center" vertical="top"/>
    </xf>
    <xf numFmtId="0" fontId="44" fillId="0" borderId="24" xfId="0" applyFont="1" applyFill="1" applyBorder="1" applyAlignment="1">
      <alignment vertical="top"/>
    </xf>
    <xf numFmtId="2" fontId="35" fillId="81" borderId="4" xfId="0" applyNumberFormat="1" applyFont="1" applyFill="1" applyBorder="1" applyAlignment="1">
      <alignment horizontal="center" vertical="top"/>
    </xf>
    <xf numFmtId="171" fontId="35" fillId="0" borderId="4" xfId="0" applyNumberFormat="1" applyFont="1" applyFill="1" applyBorder="1" applyAlignment="1">
      <alignment horizontal="center" vertical="top"/>
    </xf>
    <xf numFmtId="171" fontId="35" fillId="79" borderId="4" xfId="0" applyNumberFormat="1" applyFont="1" applyFill="1" applyBorder="1" applyAlignment="1">
      <alignment horizontal="center" vertical="top"/>
    </xf>
    <xf numFmtId="3" fontId="35" fillId="0" borderId="4" xfId="266" applyNumberFormat="1" applyFont="1" applyFill="1" applyBorder="1" applyAlignment="1">
      <alignment horizontal="center" vertical="top"/>
    </xf>
    <xf numFmtId="3" fontId="35" fillId="79" borderId="4" xfId="266" applyNumberFormat="1" applyFont="1" applyFill="1" applyBorder="1" applyAlignment="1">
      <alignment horizontal="center" vertical="top"/>
    </xf>
    <xf numFmtId="2" fontId="35" fillId="79" borderId="4" xfId="0" applyNumberFormat="1" applyFont="1" applyFill="1" applyBorder="1" applyAlignment="1">
      <alignment horizontal="center" vertical="top"/>
    </xf>
    <xf numFmtId="1" fontId="35" fillId="0" borderId="4" xfId="0" applyNumberFormat="1" applyFont="1" applyFill="1" applyBorder="1" applyAlignment="1">
      <alignment horizontal="center" vertical="top"/>
    </xf>
    <xf numFmtId="171" fontId="35" fillId="82" borderId="4" xfId="0" applyNumberFormat="1" applyFont="1" applyFill="1" applyBorder="1" applyAlignment="1">
      <alignment horizontal="center" vertical="top"/>
    </xf>
    <xf numFmtId="172" fontId="35" fillId="84" borderId="4" xfId="266" applyNumberFormat="1" applyFont="1" applyFill="1" applyBorder="1" applyAlignment="1">
      <alignment horizontal="center" vertical="top"/>
    </xf>
    <xf numFmtId="0" fontId="35" fillId="0" borderId="25" xfId="0" applyFont="1" applyBorder="1" applyAlignment="1">
      <alignment horizontal="center" vertical="top"/>
    </xf>
    <xf numFmtId="167" fontId="35" fillId="56" borderId="25" xfId="0" applyNumberFormat="1" applyFont="1" applyFill="1" applyBorder="1" applyAlignment="1">
      <alignment horizontal="center" vertical="top"/>
    </xf>
    <xf numFmtId="167" fontId="35" fillId="83" borderId="25" xfId="0" applyNumberFormat="1" applyFont="1" applyFill="1" applyBorder="1" applyAlignment="1">
      <alignment horizontal="center" vertical="top"/>
    </xf>
    <xf numFmtId="0" fontId="44" fillId="85" borderId="24" xfId="0" applyFont="1" applyFill="1" applyBorder="1" applyAlignment="1">
      <alignment vertical="top"/>
    </xf>
    <xf numFmtId="168" fontId="35" fillId="86" borderId="24" xfId="0" applyNumberFormat="1" applyFont="1" applyFill="1" applyBorder="1" applyAlignment="1">
      <alignment horizontal="center" vertical="top"/>
    </xf>
    <xf numFmtId="0" fontId="38" fillId="85" borderId="4" xfId="0" applyFont="1" applyFill="1" applyBorder="1" applyAlignment="1">
      <alignment vertical="top"/>
    </xf>
    <xf numFmtId="168" fontId="35" fillId="86" borderId="4" xfId="0" applyNumberFormat="1" applyFont="1" applyFill="1" applyBorder="1" applyAlignment="1">
      <alignment horizontal="center" vertical="top"/>
    </xf>
    <xf numFmtId="168" fontId="35" fillId="87" borderId="4" xfId="0" applyNumberFormat="1" applyFont="1" applyFill="1" applyBorder="1" applyAlignment="1">
      <alignment horizontal="center" vertical="top"/>
    </xf>
    <xf numFmtId="167" fontId="35" fillId="81" borderId="4" xfId="0" applyNumberFormat="1" applyFont="1" applyFill="1" applyBorder="1" applyAlignment="1">
      <alignment horizontal="center" vertical="top"/>
    </xf>
    <xf numFmtId="168" fontId="35" fillId="0" borderId="0" xfId="0" applyNumberFormat="1" applyFont="1" applyAlignment="1">
      <alignment vertical="top"/>
    </xf>
    <xf numFmtId="167" fontId="35" fillId="0" borderId="5" xfId="0" applyNumberFormat="1" applyFont="1" applyFill="1" applyBorder="1" applyAlignment="1">
      <alignment horizontal="center" vertical="top"/>
    </xf>
    <xf numFmtId="167" fontId="35" fillId="0" borderId="5" xfId="0" applyNumberFormat="1" applyFont="1" applyFill="1" applyBorder="1" applyAlignment="1" applyProtection="1">
      <alignment horizontal="center"/>
      <protection locked="0"/>
    </xf>
    <xf numFmtId="167" fontId="35" fillId="79" borderId="4" xfId="0" applyNumberFormat="1" applyFont="1" applyFill="1" applyBorder="1" applyAlignment="1">
      <alignment horizontal="center" vertical="top"/>
    </xf>
    <xf numFmtId="167" fontId="35" fillId="0" borderId="0" xfId="0" applyNumberFormat="1" applyFont="1" applyAlignment="1">
      <alignment vertical="top"/>
    </xf>
    <xf numFmtId="4" fontId="35" fillId="0" borderId="4" xfId="0" applyNumberFormat="1" applyFont="1" applyFill="1" applyBorder="1" applyAlignment="1">
      <alignment horizontal="center" vertical="top"/>
    </xf>
    <xf numFmtId="4" fontId="35" fillId="86" borderId="4" xfId="0" applyNumberFormat="1" applyFont="1" applyFill="1" applyBorder="1" applyAlignment="1">
      <alignment horizontal="center" vertical="top"/>
    </xf>
    <xf numFmtId="4" fontId="35" fillId="81" borderId="4" xfId="0" applyNumberFormat="1" applyFont="1" applyFill="1" applyBorder="1" applyAlignment="1">
      <alignment horizontal="center" vertical="top"/>
    </xf>
    <xf numFmtId="3" fontId="35" fillId="87" borderId="4" xfId="0" applyNumberFormat="1" applyFont="1" applyFill="1" applyBorder="1" applyAlignment="1">
      <alignment horizontal="center" vertical="top"/>
    </xf>
    <xf numFmtId="3" fontId="35" fillId="86" borderId="4" xfId="0" applyNumberFormat="1" applyFont="1" applyFill="1" applyBorder="1" applyAlignment="1">
      <alignment horizontal="center" vertical="top"/>
    </xf>
    <xf numFmtId="3" fontId="35" fillId="81" borderId="4" xfId="0" applyNumberFormat="1" applyFont="1" applyFill="1" applyBorder="1" applyAlignment="1">
      <alignment horizontal="center" vertical="top"/>
    </xf>
    <xf numFmtId="3" fontId="35" fillId="0" borderId="5" xfId="0" applyNumberFormat="1" applyFont="1" applyFill="1" applyBorder="1" applyAlignment="1">
      <alignment horizontal="center" vertical="top"/>
    </xf>
    <xf numFmtId="3" fontId="35" fillId="87" borderId="5" xfId="0" applyNumberFormat="1" applyFont="1" applyFill="1" applyBorder="1" applyAlignment="1" applyProtection="1">
      <alignment horizontal="center"/>
      <protection locked="0"/>
    </xf>
    <xf numFmtId="172" fontId="35" fillId="0" borderId="4" xfId="0" applyNumberFormat="1" applyFont="1" applyFill="1" applyBorder="1" applyAlignment="1">
      <alignment horizontal="center" vertical="top"/>
    </xf>
    <xf numFmtId="172" fontId="35" fillId="87" borderId="5" xfId="0" applyNumberFormat="1" applyFont="1" applyFill="1" applyBorder="1" applyAlignment="1" applyProtection="1">
      <alignment horizontal="center"/>
      <protection locked="0"/>
    </xf>
    <xf numFmtId="172" fontId="35" fillId="79" borderId="4" xfId="0" applyNumberFormat="1" applyFont="1" applyFill="1" applyBorder="1" applyAlignment="1">
      <alignment horizontal="center" vertical="top"/>
    </xf>
    <xf numFmtId="0" fontId="38" fillId="85" borderId="25" xfId="0" applyFont="1" applyFill="1" applyBorder="1" applyAlignment="1">
      <alignment vertical="top"/>
    </xf>
    <xf numFmtId="173" fontId="35" fillId="56" borderId="25" xfId="0" applyNumberFormat="1" applyFont="1" applyFill="1" applyBorder="1" applyAlignment="1">
      <alignment horizontal="center" vertical="top"/>
    </xf>
    <xf numFmtId="173" fontId="35" fillId="83" borderId="25" xfId="0" applyNumberFormat="1" applyFont="1" applyFill="1" applyBorder="1" applyAlignment="1">
      <alignment horizontal="center" vertical="top"/>
    </xf>
    <xf numFmtId="0" fontId="35" fillId="0" borderId="4" xfId="0" applyFont="1" applyFill="1" applyBorder="1" applyAlignment="1">
      <alignment horizontal="center" vertical="top"/>
    </xf>
    <xf numFmtId="0" fontId="35" fillId="0" borderId="4" xfId="0" applyNumberFormat="1" applyFont="1" applyFill="1" applyBorder="1" applyAlignment="1">
      <alignment horizontal="center" vertical="top"/>
    </xf>
    <xf numFmtId="0" fontId="35" fillId="79" borderId="4" xfId="0" applyNumberFormat="1" applyFont="1" applyFill="1" applyBorder="1" applyAlignment="1">
      <alignment horizontal="center" vertical="top"/>
    </xf>
    <xf numFmtId="1" fontId="35" fillId="79" borderId="4" xfId="0" applyNumberFormat="1" applyFont="1" applyFill="1" applyBorder="1" applyAlignment="1">
      <alignment horizontal="center" vertical="top"/>
    </xf>
    <xf numFmtId="0" fontId="0" fillId="80" borderId="0" xfId="0" applyFill="1"/>
    <xf numFmtId="174" fontId="35" fillId="0" borderId="4" xfId="0" applyNumberFormat="1" applyFont="1" applyFill="1" applyBorder="1" applyAlignment="1">
      <alignment horizontal="center" vertical="top"/>
    </xf>
    <xf numFmtId="174" fontId="35" fillId="79" borderId="4" xfId="0" applyNumberFormat="1" applyFont="1" applyFill="1" applyBorder="1" applyAlignment="1">
      <alignment horizontal="center" vertical="top"/>
    </xf>
    <xf numFmtId="174" fontId="0" fillId="80" borderId="0" xfId="0" applyNumberFormat="1" applyFill="1"/>
    <xf numFmtId="0" fontId="35" fillId="0" borderId="25" xfId="0" applyFont="1" applyFill="1" applyBorder="1" applyAlignment="1">
      <alignment horizontal="center" vertical="top"/>
    </xf>
    <xf numFmtId="175" fontId="35" fillId="56" borderId="25" xfId="0" applyNumberFormat="1" applyFont="1" applyFill="1" applyBorder="1" applyAlignment="1">
      <alignment horizontal="center" vertical="top"/>
    </xf>
    <xf numFmtId="175" fontId="35" fillId="83" borderId="25" xfId="0" applyNumberFormat="1" applyFont="1" applyFill="1" applyBorder="1" applyAlignment="1">
      <alignment horizontal="center" vertical="top"/>
    </xf>
    <xf numFmtId="0" fontId="44" fillId="0" borderId="4" xfId="0" applyFont="1" applyFill="1" applyBorder="1" applyAlignment="1">
      <alignment vertical="top"/>
    </xf>
    <xf numFmtId="176" fontId="35" fillId="56" borderId="4" xfId="0" applyNumberFormat="1" applyFont="1" applyFill="1" applyBorder="1" applyAlignment="1">
      <alignment horizontal="center" vertical="top"/>
    </xf>
    <xf numFmtId="176" fontId="35" fillId="83" borderId="4" xfId="0" applyNumberFormat="1" applyFont="1" applyFill="1" applyBorder="1" applyAlignment="1">
      <alignment horizontal="center" vertical="top"/>
    </xf>
    <xf numFmtId="0" fontId="44" fillId="0" borderId="4" xfId="0" applyFont="1" applyFill="1" applyBorder="1" applyAlignment="1" applyProtection="1">
      <alignment vertical="top"/>
    </xf>
    <xf numFmtId="0" fontId="35" fillId="0" borderId="4" xfId="0" applyFont="1" applyFill="1" applyBorder="1" applyAlignment="1" applyProtection="1">
      <alignment horizontal="center" vertical="top"/>
    </xf>
    <xf numFmtId="0" fontId="38" fillId="0" borderId="4" xfId="0" applyFont="1" applyFill="1" applyBorder="1" applyAlignment="1" applyProtection="1">
      <alignment vertical="top"/>
    </xf>
    <xf numFmtId="0" fontId="44" fillId="0" borderId="24" xfId="0" applyFont="1" applyFill="1" applyBorder="1" applyAlignment="1">
      <alignment vertical="top" wrapText="1"/>
    </xf>
    <xf numFmtId="0" fontId="35" fillId="0" borderId="24" xfId="0" applyFont="1" applyFill="1" applyBorder="1" applyAlignment="1">
      <alignment horizontal="center" vertical="top"/>
    </xf>
    <xf numFmtId="168" fontId="35" fillId="0" borderId="17" xfId="0" applyNumberFormat="1" applyFont="1" applyFill="1" applyBorder="1" applyAlignment="1">
      <alignment horizontal="center" vertical="top"/>
    </xf>
    <xf numFmtId="168" fontId="35" fillId="79" borderId="17" xfId="0" applyNumberFormat="1" applyFont="1" applyFill="1" applyBorder="1" applyAlignment="1">
      <alignment horizontal="center" vertical="top"/>
    </xf>
    <xf numFmtId="167" fontId="35" fillId="79" borderId="24" xfId="0" applyNumberFormat="1" applyFont="1" applyFill="1" applyBorder="1" applyAlignment="1">
      <alignment horizontal="center" vertical="top"/>
    </xf>
    <xf numFmtId="3" fontId="35" fillId="3" borderId="4" xfId="0" applyNumberFormat="1" applyFont="1" applyFill="1" applyBorder="1" applyAlignment="1">
      <alignment horizontal="center" vertical="top"/>
    </xf>
    <xf numFmtId="3" fontId="35" fillId="73" borderId="5" xfId="0" applyNumberFormat="1" applyFont="1" applyFill="1" applyBorder="1" applyAlignment="1">
      <alignment horizontal="center" vertical="top"/>
    </xf>
    <xf numFmtId="3" fontId="35" fillId="73" borderId="4" xfId="0" applyNumberFormat="1" applyFont="1" applyFill="1" applyBorder="1" applyAlignment="1">
      <alignment horizontal="center" vertical="top"/>
    </xf>
    <xf numFmtId="0" fontId="35" fillId="73" borderId="25" xfId="0" applyFont="1" applyFill="1" applyBorder="1" applyAlignment="1">
      <alignment horizontal="center" vertical="top"/>
    </xf>
    <xf numFmtId="0" fontId="35" fillId="79" borderId="25" xfId="0" applyFont="1" applyFill="1" applyBorder="1" applyAlignment="1">
      <alignment horizontal="center" vertical="top"/>
    </xf>
    <xf numFmtId="167" fontId="35" fillId="0" borderId="24" xfId="0" applyNumberFormat="1" applyFont="1" applyFill="1" applyBorder="1" applyAlignment="1">
      <alignment horizontal="center" vertical="top"/>
    </xf>
    <xf numFmtId="0" fontId="35" fillId="0" borderId="0" xfId="0" applyFont="1" applyBorder="1" applyAlignment="1">
      <alignment vertical="top"/>
    </xf>
    <xf numFmtId="177" fontId="35" fillId="0" borderId="25" xfId="0" applyNumberFormat="1" applyFont="1" applyFill="1" applyBorder="1" applyAlignment="1">
      <alignment horizontal="center" vertical="top"/>
    </xf>
    <xf numFmtId="177" fontId="35" fillId="0" borderId="4" xfId="0" applyNumberFormat="1" applyFont="1" applyFill="1" applyBorder="1" applyAlignment="1">
      <alignment horizontal="center" vertical="top"/>
    </xf>
    <xf numFmtId="177" fontId="35" fillId="79" borderId="4" xfId="0" applyNumberFormat="1" applyFont="1" applyFill="1" applyBorder="1" applyAlignment="1">
      <alignment horizontal="center" vertical="top"/>
    </xf>
    <xf numFmtId="177" fontId="35" fillId="79" borderId="25" xfId="0" applyNumberFormat="1" applyFont="1" applyFill="1" applyBorder="1" applyAlignment="1">
      <alignment horizontal="center" vertical="top"/>
    </xf>
    <xf numFmtId="167" fontId="35" fillId="71" borderId="24" xfId="0" applyNumberFormat="1" applyFont="1" applyFill="1" applyBorder="1" applyAlignment="1">
      <alignment horizontal="center" vertical="top"/>
    </xf>
    <xf numFmtId="0" fontId="35" fillId="71" borderId="25" xfId="0" applyFont="1" applyFill="1" applyBorder="1" applyAlignment="1">
      <alignment horizontal="center" vertical="top"/>
    </xf>
    <xf numFmtId="0" fontId="47" fillId="0" borderId="24" xfId="0" applyFont="1" applyFill="1" applyBorder="1" applyAlignment="1">
      <alignment horizontal="center" vertical="top"/>
    </xf>
    <xf numFmtId="168" fontId="35" fillId="0" borderId="32" xfId="0" applyNumberFormat="1" applyFont="1" applyFill="1" applyBorder="1" applyAlignment="1">
      <alignment horizontal="center" vertical="top"/>
    </xf>
    <xf numFmtId="168" fontId="35" fillId="88" borderId="24" xfId="0" applyNumberFormat="1" applyFont="1" applyFill="1" applyBorder="1" applyAlignment="1">
      <alignment horizontal="center" vertical="top"/>
    </xf>
    <xf numFmtId="0" fontId="47" fillId="0" borderId="4" xfId="0" applyFont="1" applyFill="1" applyBorder="1" applyAlignment="1">
      <alignment horizontal="center" vertical="top" wrapText="1"/>
    </xf>
    <xf numFmtId="168" fontId="35" fillId="0" borderId="5" xfId="0" applyNumberFormat="1" applyFont="1" applyFill="1" applyBorder="1" applyAlignment="1">
      <alignment horizontal="center" vertical="top"/>
    </xf>
    <xf numFmtId="0" fontId="48" fillId="0" borderId="4" xfId="0" applyFont="1" applyFill="1" applyBorder="1" applyAlignment="1">
      <alignment horizontal="center" vertical="top"/>
    </xf>
    <xf numFmtId="165" fontId="35" fillId="0" borderId="5" xfId="0" applyNumberFormat="1" applyFont="1" applyFill="1" applyBorder="1" applyAlignment="1">
      <alignment horizontal="center" vertical="top"/>
    </xf>
    <xf numFmtId="0" fontId="44" fillId="0" borderId="25" xfId="0" applyFont="1" applyFill="1" applyBorder="1" applyAlignment="1">
      <alignment vertical="top"/>
    </xf>
    <xf numFmtId="178" fontId="35" fillId="56" borderId="33" xfId="0" applyNumberFormat="1" applyFont="1" applyFill="1" applyBorder="1" applyAlignment="1">
      <alignment horizontal="center" vertical="top"/>
    </xf>
    <xf numFmtId="178" fontId="35" fillId="56" borderId="25" xfId="0" applyNumberFormat="1" applyFont="1" applyFill="1" applyBorder="1" applyAlignment="1">
      <alignment horizontal="center" vertical="top"/>
    </xf>
    <xf numFmtId="178" fontId="35" fillId="83" borderId="25" xfId="0" applyNumberFormat="1" applyFont="1" applyFill="1" applyBorder="1" applyAlignment="1">
      <alignment horizontal="center" vertical="top"/>
    </xf>
    <xf numFmtId="168" fontId="35" fillId="0" borderId="7" xfId="0" applyNumberFormat="1" applyFont="1" applyFill="1" applyBorder="1" applyAlignment="1">
      <alignment horizontal="center" vertical="top"/>
    </xf>
    <xf numFmtId="165" fontId="33" fillId="0" borderId="0" xfId="0" applyNumberFormat="1" applyFont="1" applyAlignment="1">
      <alignment vertical="top"/>
    </xf>
    <xf numFmtId="165" fontId="38" fillId="0" borderId="4" xfId="0" applyNumberFormat="1" applyFont="1" applyFill="1" applyBorder="1" applyAlignment="1">
      <alignment vertical="top"/>
    </xf>
    <xf numFmtId="165" fontId="35" fillId="0" borderId="7" xfId="0" applyNumberFormat="1" applyFont="1" applyFill="1" applyBorder="1" applyAlignment="1">
      <alignment horizontal="center" vertical="top"/>
    </xf>
    <xf numFmtId="165" fontId="35" fillId="0" borderId="0" xfId="0" applyNumberFormat="1" applyFont="1" applyAlignment="1">
      <alignment vertical="top"/>
    </xf>
    <xf numFmtId="171" fontId="35" fillId="56" borderId="4" xfId="0" applyNumberFormat="1" applyFont="1" applyFill="1" applyBorder="1" applyAlignment="1">
      <alignment horizontal="center" vertical="top"/>
    </xf>
    <xf numFmtId="171" fontId="35" fillId="83" borderId="4" xfId="0" applyNumberFormat="1" applyFont="1" applyFill="1" applyBorder="1" applyAlignment="1">
      <alignment horizontal="center" vertical="top"/>
    </xf>
    <xf numFmtId="179" fontId="35" fillId="56" borderId="25" xfId="0" applyNumberFormat="1" applyFont="1" applyFill="1" applyBorder="1" applyAlignment="1">
      <alignment horizontal="center" vertical="top"/>
    </xf>
    <xf numFmtId="179" fontId="35" fillId="83" borderId="25" xfId="0" applyNumberFormat="1" applyFont="1" applyFill="1" applyBorder="1" applyAlignment="1">
      <alignment horizontal="center" vertical="top"/>
    </xf>
    <xf numFmtId="168" fontId="35" fillId="0" borderId="4" xfId="0" applyNumberFormat="1" applyFont="1" applyFill="1" applyBorder="1" applyAlignment="1" applyProtection="1">
      <alignment horizontal="center" vertical="top"/>
      <protection locked="0"/>
    </xf>
    <xf numFmtId="168" fontId="35" fillId="79" borderId="4" xfId="0" applyNumberFormat="1" applyFont="1" applyFill="1" applyBorder="1" applyAlignment="1" applyProtection="1">
      <alignment horizontal="center" vertical="top"/>
      <protection locked="0"/>
    </xf>
    <xf numFmtId="9" fontId="35" fillId="0" borderId="4" xfId="134" applyFont="1" applyFill="1" applyBorder="1" applyAlignment="1">
      <alignment horizontal="center" vertical="top"/>
    </xf>
    <xf numFmtId="9" fontId="35" fillId="79" borderId="4" xfId="134" applyFont="1" applyFill="1" applyBorder="1" applyAlignment="1">
      <alignment horizontal="center" vertical="top"/>
    </xf>
    <xf numFmtId="0" fontId="39" fillId="0" borderId="24" xfId="0" applyFont="1" applyFill="1" applyBorder="1" applyAlignment="1">
      <alignment horizontal="center" vertical="top"/>
    </xf>
    <xf numFmtId="49" fontId="0" fillId="89" borderId="4" xfId="0" applyNumberFormat="1" applyFill="1" applyBorder="1" applyAlignment="1">
      <alignment horizontal="left"/>
    </xf>
    <xf numFmtId="0" fontId="39" fillId="0" borderId="4" xfId="0" applyFont="1" applyFill="1" applyBorder="1" applyAlignment="1">
      <alignment horizontal="center" vertical="top"/>
    </xf>
    <xf numFmtId="167" fontId="39" fillId="0" borderId="4" xfId="0" applyNumberFormat="1" applyFont="1" applyFill="1" applyBorder="1" applyAlignment="1">
      <alignment horizontal="center" vertical="top"/>
    </xf>
    <xf numFmtId="167" fontId="39" fillId="79" borderId="4" xfId="0" applyNumberFormat="1" applyFont="1" applyFill="1" applyBorder="1" applyAlignment="1">
      <alignment horizontal="center" vertical="top"/>
    </xf>
    <xf numFmtId="49" fontId="44" fillId="0" borderId="4" xfId="0" applyNumberFormat="1" applyFont="1" applyFill="1" applyBorder="1" applyAlignment="1">
      <alignment horizontal="left" vertical="top"/>
    </xf>
    <xf numFmtId="49" fontId="39" fillId="0" borderId="4" xfId="0" applyNumberFormat="1" applyFont="1" applyFill="1" applyBorder="1" applyAlignment="1">
      <alignment horizontal="center" vertical="top"/>
    </xf>
    <xf numFmtId="0" fontId="35" fillId="79" borderId="4" xfId="0" applyFont="1" applyFill="1" applyBorder="1" applyAlignment="1">
      <alignment horizontal="center" vertical="top"/>
    </xf>
    <xf numFmtId="49" fontId="39" fillId="0" borderId="24" xfId="0" applyNumberFormat="1" applyFont="1" applyFill="1" applyBorder="1" applyAlignment="1">
      <alignment horizontal="center" vertical="top"/>
    </xf>
    <xf numFmtId="0" fontId="35" fillId="79" borderId="24" xfId="0" applyFont="1" applyFill="1" applyBorder="1" applyAlignment="1">
      <alignment horizontal="center" vertical="top"/>
    </xf>
    <xf numFmtId="180" fontId="35" fillId="0" borderId="4" xfId="0" applyNumberFormat="1" applyFont="1" applyFill="1" applyBorder="1" applyAlignment="1">
      <alignment horizontal="center" vertical="top"/>
    </xf>
    <xf numFmtId="180" fontId="35" fillId="79" borderId="4" xfId="0" applyNumberFormat="1" applyFont="1" applyFill="1" applyBorder="1" applyAlignment="1">
      <alignment horizontal="center" vertical="top"/>
    </xf>
    <xf numFmtId="0" fontId="49" fillId="0" borderId="0" xfId="267" applyAlignment="1">
      <alignment vertical="center"/>
    </xf>
    <xf numFmtId="49" fontId="45" fillId="0" borderId="4" xfId="0" applyNumberFormat="1" applyFont="1" applyFill="1" applyBorder="1" applyAlignment="1">
      <alignment horizontal="left"/>
    </xf>
    <xf numFmtId="167" fontId="35" fillId="3" borderId="4" xfId="0" applyNumberFormat="1" applyFont="1" applyFill="1" applyBorder="1" applyAlignment="1">
      <alignment horizontal="center" vertical="top"/>
    </xf>
    <xf numFmtId="2" fontId="35" fillId="3" borderId="4" xfId="0" applyNumberFormat="1" applyFont="1" applyFill="1" applyBorder="1" applyAlignment="1">
      <alignment horizontal="center" vertical="top"/>
    </xf>
    <xf numFmtId="181" fontId="33" fillId="0" borderId="0" xfId="0" applyNumberFormat="1" applyFont="1" applyAlignment="1">
      <alignment vertical="top"/>
    </xf>
    <xf numFmtId="181" fontId="38" fillId="0" borderId="4" xfId="0" applyNumberFormat="1" applyFont="1" applyFill="1" applyBorder="1" applyAlignment="1">
      <alignment vertical="top"/>
    </xf>
    <xf numFmtId="181" fontId="35" fillId="0" borderId="4" xfId="0" applyNumberFormat="1" applyFont="1" applyFill="1" applyBorder="1" applyAlignment="1">
      <alignment horizontal="center" vertical="top"/>
    </xf>
    <xf numFmtId="181" fontId="35" fillId="56" borderId="4" xfId="0" applyNumberFormat="1" applyFont="1" applyFill="1" applyBorder="1" applyAlignment="1">
      <alignment horizontal="center" vertical="top"/>
    </xf>
    <xf numFmtId="182" fontId="35" fillId="83" borderId="4" xfId="0" applyNumberFormat="1" applyFont="1" applyFill="1" applyBorder="1" applyAlignment="1">
      <alignment horizontal="center" vertical="top"/>
    </xf>
    <xf numFmtId="181" fontId="35" fillId="83" borderId="4" xfId="0" applyNumberFormat="1" applyFont="1" applyFill="1" applyBorder="1" applyAlignment="1">
      <alignment horizontal="center" vertical="top"/>
    </xf>
    <xf numFmtId="181" fontId="35" fillId="0" borderId="0" xfId="0" applyNumberFormat="1" applyFont="1" applyAlignment="1">
      <alignment vertical="top"/>
    </xf>
    <xf numFmtId="168" fontId="35" fillId="56" borderId="4" xfId="0" applyNumberFormat="1" applyFont="1" applyFill="1" applyBorder="1" applyAlignment="1">
      <alignment horizontal="center" vertical="top"/>
    </xf>
    <xf numFmtId="168" fontId="35" fillId="83" borderId="4" xfId="0" applyNumberFormat="1" applyFont="1" applyFill="1" applyBorder="1" applyAlignment="1">
      <alignment horizontal="center" vertical="top"/>
    </xf>
    <xf numFmtId="168" fontId="35" fillId="56" borderId="25" xfId="0" applyNumberFormat="1" applyFont="1" applyFill="1" applyBorder="1" applyAlignment="1">
      <alignment horizontal="center" vertical="top"/>
    </xf>
    <xf numFmtId="168" fontId="35" fillId="83" borderId="25" xfId="0" applyNumberFormat="1" applyFont="1" applyFill="1" applyBorder="1" applyAlignment="1">
      <alignment horizontal="center" vertical="top"/>
    </xf>
    <xf numFmtId="49" fontId="0" fillId="0" borderId="4" xfId="0" applyNumberFormat="1" applyFill="1" applyBorder="1" applyAlignment="1">
      <alignment horizontal="left"/>
    </xf>
    <xf numFmtId="168" fontId="35" fillId="0" borderId="30" xfId="0" applyNumberFormat="1" applyFont="1" applyFill="1" applyBorder="1" applyAlignment="1">
      <alignment horizontal="center" vertical="top"/>
    </xf>
    <xf numFmtId="167" fontId="35" fillId="87" borderId="4" xfId="0" applyNumberFormat="1" applyFont="1" applyFill="1" applyBorder="1" applyAlignment="1">
      <alignment horizontal="center" vertical="top"/>
    </xf>
    <xf numFmtId="167" fontId="35" fillId="90" borderId="4" xfId="0" applyNumberFormat="1" applyFont="1" applyFill="1" applyBorder="1" applyAlignment="1">
      <alignment horizontal="center" vertical="top"/>
    </xf>
    <xf numFmtId="4" fontId="50" fillId="0" borderId="4" xfId="0" applyNumberFormat="1" applyFont="1" applyFill="1" applyBorder="1" applyAlignment="1">
      <alignment horizontal="center" vertical="top"/>
    </xf>
    <xf numFmtId="4" fontId="50" fillId="88" borderId="4" xfId="0" applyNumberFormat="1" applyFont="1" applyFill="1" applyBorder="1" applyAlignment="1">
      <alignment horizontal="center" vertical="top"/>
    </xf>
    <xf numFmtId="4" fontId="35" fillId="79" borderId="4" xfId="0" applyNumberFormat="1" applyFont="1" applyFill="1" applyBorder="1" applyAlignment="1">
      <alignment horizontal="center" vertical="top"/>
    </xf>
    <xf numFmtId="0" fontId="38" fillId="0" borderId="4" xfId="0" applyFont="1" applyBorder="1" applyAlignment="1">
      <alignment horizontal="left" vertical="top" wrapText="1"/>
    </xf>
    <xf numFmtId="168" fontId="39" fillId="0" borderId="17" xfId="0" applyNumberFormat="1" applyFont="1" applyFill="1" applyBorder="1" applyAlignment="1">
      <alignment horizontal="center" vertical="top"/>
    </xf>
    <xf numFmtId="168" fontId="39" fillId="79" borderId="17" xfId="0" applyNumberFormat="1" applyFont="1" applyFill="1" applyBorder="1" applyAlignment="1">
      <alignment horizontal="center" vertical="top"/>
    </xf>
    <xf numFmtId="0" fontId="35" fillId="0" borderId="34" xfId="0" applyFont="1" applyFill="1" applyBorder="1" applyAlignment="1">
      <alignment horizontal="center" vertical="top"/>
    </xf>
    <xf numFmtId="167" fontId="35" fillId="0" borderId="34" xfId="0" applyNumberFormat="1" applyFont="1" applyFill="1" applyBorder="1" applyAlignment="1">
      <alignment horizontal="center" vertical="top"/>
    </xf>
    <xf numFmtId="167" fontId="35" fillId="0" borderId="0" xfId="0" applyNumberFormat="1" applyFont="1" applyFill="1" applyBorder="1" applyAlignment="1">
      <alignment horizontal="center" vertical="top"/>
    </xf>
    <xf numFmtId="0" fontId="35" fillId="0" borderId="35" xfId="0" applyFont="1" applyFill="1" applyBorder="1" applyAlignment="1">
      <alignment horizontal="center" vertical="top"/>
    </xf>
    <xf numFmtId="0" fontId="35" fillId="0" borderId="35" xfId="0" applyFont="1" applyFill="1" applyBorder="1" applyAlignment="1">
      <alignment vertical="top"/>
    </xf>
    <xf numFmtId="167" fontId="35" fillId="87" borderId="25" xfId="0" applyNumberFormat="1" applyFont="1" applyFill="1" applyBorder="1" applyAlignment="1">
      <alignment horizontal="center" vertical="top"/>
    </xf>
    <xf numFmtId="0" fontId="33" fillId="0" borderId="0" xfId="0" applyFont="1" applyAlignment="1" applyProtection="1">
      <alignment vertical="top"/>
    </xf>
    <xf numFmtId="0" fontId="51" fillId="0" borderId="0" xfId="0" applyFont="1" applyAlignment="1" applyProtection="1">
      <alignment vertical="top"/>
    </xf>
    <xf numFmtId="0" fontId="38" fillId="0" borderId="0" xfId="0" applyFont="1" applyFill="1" applyBorder="1" applyAlignment="1" applyProtection="1">
      <alignment vertical="top"/>
    </xf>
    <xf numFmtId="1" fontId="35" fillId="0" borderId="0" xfId="0" applyNumberFormat="1" applyFont="1" applyAlignment="1">
      <alignment vertical="top"/>
    </xf>
    <xf numFmtId="0" fontId="51" fillId="0" borderId="0" xfId="0" applyFont="1" applyFill="1" applyBorder="1" applyAlignment="1" applyProtection="1">
      <alignment vertical="top"/>
    </xf>
    <xf numFmtId="0" fontId="38" fillId="0" borderId="0" xfId="0" applyFont="1" applyAlignment="1" applyProtection="1">
      <alignment vertical="top"/>
    </xf>
    <xf numFmtId="0" fontId="38" fillId="0" borderId="0" xfId="0" applyFont="1" applyAlignment="1">
      <alignment vertical="top"/>
    </xf>
    <xf numFmtId="0" fontId="0" fillId="56" borderId="17" xfId="0" applyFill="1" applyBorder="1" applyAlignment="1">
      <alignment vertical="top"/>
    </xf>
    <xf numFmtId="0" fontId="0" fillId="56" borderId="17" xfId="0" applyFill="1" applyBorder="1" applyAlignment="1">
      <alignment vertical="top" wrapText="1"/>
    </xf>
    <xf numFmtId="3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172" fontId="0" fillId="0" borderId="0" xfId="0" applyNumberFormat="1" applyAlignment="1">
      <alignment horizontal="right" vertical="top"/>
    </xf>
    <xf numFmtId="4" fontId="0" fillId="0" borderId="0" xfId="0" applyNumberFormat="1" applyAlignment="1">
      <alignment vertical="top"/>
    </xf>
    <xf numFmtId="0" fontId="26" fillId="69" borderId="36" xfId="0" applyFont="1" applyFill="1" applyBorder="1"/>
    <xf numFmtId="0" fontId="26" fillId="69" borderId="37" xfId="0" applyFont="1" applyFill="1" applyBorder="1"/>
    <xf numFmtId="49" fontId="26" fillId="92" borderId="38" xfId="0" applyNumberFormat="1" applyFont="1" applyFill="1" applyBorder="1"/>
    <xf numFmtId="49" fontId="26" fillId="92" borderId="39" xfId="0" applyNumberFormat="1" applyFont="1" applyFill="1" applyBorder="1"/>
    <xf numFmtId="49" fontId="54" fillId="54" borderId="37" xfId="0" applyNumberFormat="1" applyFont="1" applyFill="1" applyBorder="1"/>
    <xf numFmtId="49" fontId="26" fillId="92" borderId="40" xfId="0" applyNumberFormat="1" applyFont="1" applyFill="1" applyBorder="1"/>
    <xf numFmtId="49" fontId="26" fillId="57" borderId="38" xfId="0" applyNumberFormat="1" applyFont="1" applyFill="1" applyBorder="1"/>
    <xf numFmtId="0" fontId="26" fillId="57" borderId="38" xfId="0" applyFont="1" applyFill="1" applyBorder="1"/>
    <xf numFmtId="0" fontId="26" fillId="71" borderId="38" xfId="0" applyFont="1" applyFill="1" applyBorder="1"/>
    <xf numFmtId="4" fontId="26" fillId="57" borderId="38" xfId="0" applyNumberFormat="1" applyFont="1" applyFill="1" applyBorder="1"/>
    <xf numFmtId="49" fontId="26" fillId="92" borderId="36" xfId="0" applyNumberFormat="1" applyFont="1" applyFill="1" applyBorder="1"/>
    <xf numFmtId="49" fontId="26" fillId="92" borderId="41" xfId="0" applyNumberFormat="1" applyFont="1" applyFill="1" applyBorder="1"/>
    <xf numFmtId="49" fontId="26" fillId="54" borderId="42" xfId="0" applyNumberFormat="1" applyFont="1" applyFill="1" applyBorder="1"/>
    <xf numFmtId="49" fontId="26" fillId="92" borderId="43" xfId="0" applyNumberFormat="1" applyFont="1" applyFill="1" applyBorder="1"/>
    <xf numFmtId="49" fontId="26" fillId="57" borderId="36" xfId="0" applyNumberFormat="1" applyFont="1" applyFill="1" applyBorder="1"/>
    <xf numFmtId="4" fontId="26" fillId="57" borderId="36" xfId="0" applyNumberFormat="1" applyFont="1" applyFill="1" applyBorder="1"/>
    <xf numFmtId="0" fontId="26" fillId="71" borderId="36" xfId="0" applyFont="1" applyFill="1" applyBorder="1"/>
    <xf numFmtId="3" fontId="26" fillId="57" borderId="36" xfId="0" applyNumberFormat="1" applyFont="1" applyFill="1" applyBorder="1"/>
    <xf numFmtId="0" fontId="26" fillId="57" borderId="36" xfId="0" applyFont="1" applyFill="1" applyBorder="1"/>
    <xf numFmtId="49" fontId="26" fillId="71" borderId="36" xfId="0" applyNumberFormat="1" applyFont="1" applyFill="1" applyBorder="1"/>
    <xf numFmtId="49" fontId="26" fillId="92" borderId="37" xfId="0" applyNumberFormat="1" applyFont="1" applyFill="1" applyBorder="1"/>
    <xf numFmtId="49" fontId="26" fillId="92" borderId="23" xfId="0" applyNumberFormat="1" applyFont="1" applyFill="1" applyBorder="1"/>
    <xf numFmtId="49" fontId="26" fillId="92" borderId="44" xfId="0" applyNumberFormat="1" applyFont="1" applyFill="1" applyBorder="1"/>
    <xf numFmtId="49" fontId="26" fillId="57" borderId="37" xfId="0" applyNumberFormat="1" applyFont="1" applyFill="1" applyBorder="1"/>
    <xf numFmtId="0" fontId="26" fillId="57" borderId="37" xfId="0" applyFont="1" applyFill="1" applyBorder="1"/>
    <xf numFmtId="0" fontId="26" fillId="71" borderId="37" xfId="0" applyFont="1" applyFill="1" applyBorder="1"/>
    <xf numFmtId="49" fontId="25" fillId="54" borderId="23" xfId="0" applyNumberFormat="1" applyFont="1" applyFill="1" applyBorder="1"/>
    <xf numFmtId="49" fontId="25" fillId="54" borderId="45" xfId="0" applyNumberFormat="1" applyFont="1" applyFill="1" applyBorder="1"/>
    <xf numFmtId="49" fontId="25" fillId="54" borderId="0" xfId="0" applyNumberFormat="1" applyFont="1" applyFill="1" applyBorder="1"/>
    <xf numFmtId="4" fontId="25" fillId="54" borderId="45" xfId="0" applyNumberFormat="1" applyFont="1" applyFill="1" applyBorder="1"/>
    <xf numFmtId="0" fontId="25" fillId="54" borderId="45" xfId="0" applyFont="1" applyFill="1" applyBorder="1"/>
    <xf numFmtId="0" fontId="25" fillId="54" borderId="44" xfId="0" applyFont="1" applyFill="1" applyBorder="1"/>
    <xf numFmtId="49" fontId="25" fillId="54" borderId="46" xfId="0" applyNumberFormat="1" applyFont="1" applyFill="1" applyBorder="1"/>
    <xf numFmtId="3" fontId="25" fillId="54" borderId="0" xfId="0" applyNumberFormat="1" applyFont="1" applyFill="1" applyBorder="1"/>
    <xf numFmtId="0" fontId="25" fillId="54" borderId="0" xfId="0" applyFont="1" applyFill="1" applyBorder="1"/>
    <xf numFmtId="0" fontId="25" fillId="54" borderId="47" xfId="0" applyFont="1" applyFill="1" applyBorder="1"/>
    <xf numFmtId="49" fontId="25" fillId="91" borderId="23" xfId="0" applyNumberFormat="1" applyFont="1" applyFill="1" applyBorder="1"/>
    <xf numFmtId="49" fontId="25" fillId="91" borderId="45" xfId="0" applyNumberFormat="1" applyFont="1" applyFill="1" applyBorder="1"/>
    <xf numFmtId="4" fontId="25" fillId="91" borderId="45" xfId="0" applyNumberFormat="1" applyFont="1" applyFill="1" applyBorder="1"/>
    <xf numFmtId="0" fontId="25" fillId="91" borderId="45" xfId="0" applyFont="1" applyFill="1" applyBorder="1"/>
    <xf numFmtId="0" fontId="25" fillId="91" borderId="44" xfId="0" applyFont="1" applyFill="1" applyBorder="1"/>
    <xf numFmtId="49" fontId="25" fillId="91" borderId="39" xfId="0" applyNumberFormat="1" applyFont="1" applyFill="1" applyBorder="1"/>
    <xf numFmtId="49" fontId="25" fillId="91" borderId="48" xfId="0" applyNumberFormat="1" applyFont="1" applyFill="1" applyBorder="1"/>
    <xf numFmtId="3" fontId="25" fillId="91" borderId="48" xfId="0" applyNumberFormat="1" applyFont="1" applyFill="1" applyBorder="1"/>
    <xf numFmtId="0" fontId="25" fillId="91" borderId="48" xfId="0" applyFont="1" applyFill="1" applyBorder="1"/>
    <xf numFmtId="0" fontId="25" fillId="91" borderId="40" xfId="0" applyFont="1" applyFill="1" applyBorder="1"/>
    <xf numFmtId="3" fontId="26" fillId="57" borderId="38" xfId="0" applyNumberFormat="1" applyFont="1" applyFill="1" applyBorder="1"/>
    <xf numFmtId="4" fontId="26" fillId="57" borderId="37" xfId="0" applyNumberFormat="1" applyFont="1" applyFill="1" applyBorder="1"/>
    <xf numFmtId="4" fontId="0" fillId="0" borderId="0" xfId="0" applyNumberFormat="1"/>
    <xf numFmtId="183" fontId="0" fillId="0" borderId="0" xfId="0" applyNumberFormat="1"/>
    <xf numFmtId="0" fontId="0" fillId="2" borderId="0" xfId="0" applyFill="1"/>
    <xf numFmtId="183" fontId="0" fillId="2" borderId="0" xfId="0" applyNumberFormat="1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84" fontId="0" fillId="0" borderId="0" xfId="268" applyNumberFormat="1" applyFont="1" applyAlignment="1">
      <alignment horizontal="center"/>
    </xf>
    <xf numFmtId="0" fontId="0" fillId="3" borderId="0" xfId="0" applyFill="1" applyAlignment="1">
      <alignment horizontal="center"/>
    </xf>
    <xf numFmtId="0" fontId="0" fillId="87" borderId="0" xfId="0" applyFill="1" applyAlignment="1">
      <alignment vertical="top"/>
    </xf>
    <xf numFmtId="0" fontId="1" fillId="87" borderId="1" xfId="0" applyFont="1" applyFill="1" applyBorder="1" applyAlignment="1">
      <alignment vertical="top"/>
    </xf>
    <xf numFmtId="185" fontId="0" fillId="0" borderId="0" xfId="0" applyNumberFormat="1" applyAlignment="1">
      <alignment horizontal="center"/>
    </xf>
    <xf numFmtId="0" fontId="35" fillId="4" borderId="0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57" fillId="4" borderId="56" xfId="0" applyFont="1" applyFill="1" applyBorder="1" applyAlignment="1" applyProtection="1">
      <alignment vertical="top" wrapText="1"/>
      <protection locked="0"/>
    </xf>
    <xf numFmtId="0" fontId="35" fillId="4" borderId="0" xfId="0" applyFont="1" applyFill="1" applyBorder="1" applyAlignment="1" applyProtection="1">
      <alignment vertical="center" wrapText="1"/>
      <protection locked="0"/>
    </xf>
    <xf numFmtId="0" fontId="58" fillId="4" borderId="55" xfId="0" applyFont="1" applyFill="1" applyBorder="1" applyAlignment="1" applyProtection="1">
      <alignment horizontal="center" wrapText="1"/>
      <protection locked="0"/>
    </xf>
    <xf numFmtId="0" fontId="57" fillId="4" borderId="55" xfId="0" applyFont="1" applyFill="1" applyBorder="1" applyAlignment="1" applyProtection="1">
      <alignment vertical="top" wrapText="1"/>
      <protection locked="0"/>
    </xf>
    <xf numFmtId="0" fontId="55" fillId="4" borderId="55" xfId="0" applyFont="1" applyFill="1" applyBorder="1" applyAlignment="1" applyProtection="1">
      <alignment horizontal="center" wrapText="1"/>
      <protection locked="0"/>
    </xf>
    <xf numFmtId="0" fontId="57" fillId="71" borderId="57" xfId="0" applyFont="1" applyFill="1" applyBorder="1" applyAlignment="1" applyProtection="1">
      <alignment vertical="top" wrapText="1"/>
      <protection locked="0"/>
    </xf>
    <xf numFmtId="0" fontId="55" fillId="71" borderId="58" xfId="0" applyFont="1" applyFill="1" applyBorder="1" applyAlignment="1" applyProtection="1">
      <alignment horizontal="center" wrapText="1"/>
      <protection locked="0"/>
    </xf>
    <xf numFmtId="0" fontId="57" fillId="71" borderId="58" xfId="0" applyFont="1" applyFill="1" applyBorder="1" applyAlignment="1" applyProtection="1">
      <alignment vertical="top" wrapText="1"/>
      <protection locked="0"/>
    </xf>
    <xf numFmtId="0" fontId="58" fillId="71" borderId="58" xfId="0" applyFont="1" applyFill="1" applyBorder="1" applyAlignment="1" applyProtection="1">
      <alignment horizontal="center" wrapText="1"/>
      <protection locked="0"/>
    </xf>
    <xf numFmtId="0" fontId="37" fillId="93" borderId="59" xfId="0" applyFont="1" applyFill="1" applyBorder="1" applyAlignment="1">
      <alignment horizontal="center" vertical="center" wrapText="1"/>
    </xf>
    <xf numFmtId="0" fontId="0" fillId="95" borderId="60" xfId="0" applyFill="1" applyBorder="1" applyAlignment="1">
      <alignment wrapText="1"/>
    </xf>
    <xf numFmtId="0" fontId="0" fillId="95" borderId="61" xfId="0" applyFill="1" applyBorder="1" applyAlignment="1">
      <alignment wrapText="1"/>
    </xf>
    <xf numFmtId="0" fontId="0" fillId="71" borderId="62" xfId="0" applyFill="1" applyBorder="1" applyAlignment="1" applyProtection="1">
      <alignment horizontal="center" wrapText="1"/>
      <protection locked="0"/>
    </xf>
    <xf numFmtId="0" fontId="57" fillId="4" borderId="63" xfId="0" applyFont="1" applyFill="1" applyBorder="1" applyAlignment="1" applyProtection="1">
      <alignment vertical="top" wrapText="1"/>
      <protection locked="0"/>
    </xf>
    <xf numFmtId="0" fontId="58" fillId="4" borderId="64" xfId="0" applyFont="1" applyFill="1" applyBorder="1" applyAlignment="1" applyProtection="1">
      <alignment horizontal="center" wrapText="1"/>
      <protection locked="0"/>
    </xf>
    <xf numFmtId="0" fontId="57" fillId="4" borderId="64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/>
    </xf>
    <xf numFmtId="0" fontId="0" fillId="0" borderId="0" xfId="0" applyBorder="1" applyAlignment="1">
      <alignment horizontal="center"/>
    </xf>
    <xf numFmtId="0" fontId="59" fillId="0" borderId="0" xfId="0" applyFont="1"/>
    <xf numFmtId="0" fontId="0" fillId="0" borderId="0" xfId="0" applyBorder="1"/>
    <xf numFmtId="0" fontId="57" fillId="4" borderId="56" xfId="0" applyFont="1" applyFill="1" applyBorder="1" applyAlignment="1" applyProtection="1">
      <alignment vertical="center" wrapText="1"/>
      <protection locked="0"/>
    </xf>
    <xf numFmtId="0" fontId="57" fillId="4" borderId="0" xfId="0" applyFont="1" applyFill="1" applyBorder="1" applyAlignment="1" applyProtection="1">
      <alignment horizontal="right" vertical="center" wrapText="1"/>
    </xf>
    <xf numFmtId="190" fontId="0" fillId="0" borderId="0" xfId="0" applyNumberFormat="1" applyAlignment="1">
      <alignment vertical="top"/>
    </xf>
    <xf numFmtId="1" fontId="17" fillId="85" borderId="1" xfId="0" applyNumberFormat="1" applyFont="1" applyFill="1" applyBorder="1" applyAlignment="1">
      <alignment horizontal="right" vertical="center" wrapText="1"/>
    </xf>
    <xf numFmtId="0" fontId="17" fillId="85" borderId="1" xfId="0" applyFont="1" applyFill="1" applyBorder="1" applyAlignment="1">
      <alignment horizontal="right" vertical="center" wrapText="1"/>
    </xf>
    <xf numFmtId="1" fontId="0" fillId="87" borderId="1" xfId="0" applyNumberFormat="1" applyFill="1" applyBorder="1" applyAlignment="1">
      <alignment horizontal="right" vertical="top"/>
    </xf>
    <xf numFmtId="183" fontId="0" fillId="87" borderId="1" xfId="0" applyNumberFormat="1" applyFill="1" applyBorder="1" applyAlignment="1">
      <alignment horizontal="right" vertical="top"/>
    </xf>
    <xf numFmtId="1" fontId="0" fillId="0" borderId="2" xfId="0" applyNumberFormat="1" applyFill="1" applyBorder="1" applyAlignment="1">
      <alignment horizontal="right" vertical="top"/>
    </xf>
    <xf numFmtId="183" fontId="0" fillId="0" borderId="2" xfId="0" applyNumberFormat="1" applyFill="1" applyBorder="1" applyAlignment="1">
      <alignment horizontal="right" vertical="top"/>
    </xf>
    <xf numFmtId="1" fontId="0" fillId="0" borderId="0" xfId="0" applyNumberFormat="1" applyAlignment="1">
      <alignment horizontal="right" vertical="top"/>
    </xf>
    <xf numFmtId="187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186" fontId="0" fillId="87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186" fontId="0" fillId="2" borderId="66" xfId="268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7" xfId="0" applyFill="1" applyBorder="1" applyAlignment="1">
      <alignment vertical="top"/>
    </xf>
    <xf numFmtId="186" fontId="0" fillId="0" borderId="26" xfId="0" applyNumberFormat="1" applyBorder="1" applyAlignment="1">
      <alignment horizontal="center" vertical="center"/>
    </xf>
    <xf numFmtId="186" fontId="0" fillId="0" borderId="25" xfId="0" applyNumberFormat="1" applyBorder="1" applyAlignment="1">
      <alignment horizontal="center" vertical="center"/>
    </xf>
    <xf numFmtId="186" fontId="0" fillId="0" borderId="70" xfId="0" applyNumberFormat="1" applyBorder="1" applyAlignment="1">
      <alignment horizontal="center" vertical="center"/>
    </xf>
    <xf numFmtId="0" fontId="1" fillId="87" borderId="3" xfId="0" applyFont="1" applyFill="1" applyBorder="1" applyAlignment="1">
      <alignment horizontal="center" vertical="center" wrapText="1"/>
    </xf>
    <xf numFmtId="0" fontId="1" fillId="87" borderId="69" xfId="0" applyFont="1" applyFill="1" applyBorder="1" applyAlignment="1">
      <alignment horizontal="center" vertical="center" wrapText="1"/>
    </xf>
    <xf numFmtId="1" fontId="0" fillId="0" borderId="25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68" xfId="0" applyNumberFormat="1" applyBorder="1" applyAlignment="1">
      <alignment horizontal="center" vertical="center"/>
    </xf>
    <xf numFmtId="0" fontId="0" fillId="0" borderId="2" xfId="0" applyFill="1" applyBorder="1" applyAlignment="1">
      <alignment vertical="top"/>
    </xf>
    <xf numFmtId="187" fontId="0" fillId="0" borderId="2" xfId="0" applyNumberFormat="1" applyFill="1" applyBorder="1" applyAlignment="1">
      <alignment horizontal="right" vertical="top"/>
    </xf>
    <xf numFmtId="0" fontId="0" fillId="4" borderId="17" xfId="0" applyFill="1" applyBorder="1" applyAlignment="1">
      <alignment vertical="top"/>
    </xf>
    <xf numFmtId="183" fontId="0" fillId="0" borderId="70" xfId="268" applyNumberFormat="1" applyFont="1" applyBorder="1" applyAlignment="1">
      <alignment horizontal="center" vertical="center"/>
    </xf>
    <xf numFmtId="164" fontId="0" fillId="0" borderId="0" xfId="266" applyFont="1" applyAlignment="1">
      <alignment horizontal="right" vertical="top"/>
    </xf>
    <xf numFmtId="0" fontId="1" fillId="87" borderId="6" xfId="0" applyFont="1" applyFill="1" applyBorder="1" applyAlignment="1">
      <alignment horizontal="center" vertical="center" wrapText="1"/>
    </xf>
    <xf numFmtId="186" fontId="0" fillId="87" borderId="6" xfId="0" applyNumberFormat="1" applyFill="1" applyBorder="1" applyAlignment="1">
      <alignment horizontal="center"/>
    </xf>
    <xf numFmtId="0" fontId="1" fillId="87" borderId="71" xfId="0" applyFont="1" applyFill="1" applyBorder="1" applyAlignment="1">
      <alignment horizontal="left" vertical="center" wrapText="1"/>
    </xf>
    <xf numFmtId="0" fontId="0" fillId="0" borderId="73" xfId="0" applyFont="1" applyFill="1" applyBorder="1" applyAlignment="1">
      <alignment horizontal="left" vertical="top"/>
    </xf>
    <xf numFmtId="0" fontId="0" fillId="0" borderId="74" xfId="0" applyFont="1" applyFill="1" applyBorder="1" applyAlignment="1">
      <alignment horizontal="left" vertical="top"/>
    </xf>
    <xf numFmtId="0" fontId="0" fillId="0" borderId="73" xfId="0" applyFill="1" applyBorder="1" applyAlignment="1">
      <alignment horizontal="left" vertical="top"/>
    </xf>
    <xf numFmtId="0" fontId="0" fillId="0" borderId="74" xfId="0" applyFill="1" applyBorder="1" applyAlignment="1">
      <alignment horizontal="left" vertical="top"/>
    </xf>
    <xf numFmtId="0" fontId="0" fillId="0" borderId="73" xfId="0" applyFill="1" applyBorder="1" applyAlignment="1">
      <alignment vertical="top"/>
    </xf>
    <xf numFmtId="0" fontId="60" fillId="87" borderId="67" xfId="0" applyFont="1" applyFill="1" applyBorder="1" applyAlignment="1">
      <alignment horizontal="left"/>
    </xf>
    <xf numFmtId="0" fontId="0" fillId="0" borderId="72" xfId="0" applyFill="1" applyBorder="1" applyAlignment="1">
      <alignment horizontal="left" vertical="top"/>
    </xf>
    <xf numFmtId="0" fontId="0" fillId="4" borderId="0" xfId="0" applyFill="1" applyBorder="1" applyAlignment="1">
      <alignment vertical="top"/>
    </xf>
    <xf numFmtId="0" fontId="0" fillId="4" borderId="0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top"/>
    </xf>
    <xf numFmtId="0" fontId="17" fillId="85" borderId="66" xfId="0" applyFont="1" applyFill="1" applyBorder="1" applyAlignment="1">
      <alignment horizontal="right" vertical="center" wrapText="1"/>
    </xf>
    <xf numFmtId="183" fontId="0" fillId="87" borderId="66" xfId="0" applyNumberFormat="1" applyFill="1" applyBorder="1" applyAlignment="1">
      <alignment horizontal="right" vertical="top"/>
    </xf>
    <xf numFmtId="183" fontId="0" fillId="0" borderId="72" xfId="0" applyNumberFormat="1" applyFill="1" applyBorder="1" applyAlignment="1">
      <alignment horizontal="right" vertical="top"/>
    </xf>
    <xf numFmtId="183" fontId="0" fillId="0" borderId="73" xfId="0" applyNumberFormat="1" applyFill="1" applyBorder="1" applyAlignment="1">
      <alignment horizontal="right" vertical="top"/>
    </xf>
    <xf numFmtId="183" fontId="0" fillId="0" borderId="67" xfId="0" applyNumberFormat="1" applyFill="1" applyBorder="1" applyAlignment="1">
      <alignment horizontal="right" vertical="top"/>
    </xf>
    <xf numFmtId="183" fontId="0" fillId="0" borderId="72" xfId="266" applyNumberFormat="1" applyFont="1" applyFill="1" applyBorder="1" applyAlignment="1">
      <alignment horizontal="right" vertical="top"/>
    </xf>
    <xf numFmtId="190" fontId="0" fillId="0" borderId="75" xfId="0" applyNumberFormat="1" applyFill="1" applyBorder="1" applyAlignment="1">
      <alignment horizontal="right" vertical="top"/>
    </xf>
    <xf numFmtId="183" fontId="0" fillId="0" borderId="35" xfId="0" applyNumberFormat="1" applyFill="1" applyBorder="1" applyAlignment="1">
      <alignment horizontal="right" vertical="top"/>
    </xf>
    <xf numFmtId="183" fontId="0" fillId="0" borderId="76" xfId="0" applyNumberFormat="1" applyFill="1" applyBorder="1" applyAlignment="1">
      <alignment horizontal="right" vertical="top"/>
    </xf>
    <xf numFmtId="183" fontId="0" fillId="0" borderId="35" xfId="266" applyNumberFormat="1" applyFont="1" applyFill="1" applyBorder="1" applyAlignment="1">
      <alignment horizontal="right" vertical="top"/>
    </xf>
    <xf numFmtId="183" fontId="0" fillId="0" borderId="2" xfId="266" applyNumberFormat="1" applyFont="1" applyFill="1" applyBorder="1" applyAlignment="1">
      <alignment horizontal="right" vertical="top"/>
    </xf>
    <xf numFmtId="2" fontId="17" fillId="85" borderId="66" xfId="0" applyNumberFormat="1" applyFont="1" applyFill="1" applyBorder="1" applyAlignment="1">
      <alignment horizontal="right" vertical="center" wrapText="1"/>
    </xf>
    <xf numFmtId="2" fontId="0" fillId="87" borderId="66" xfId="0" applyNumberFormat="1" applyFill="1" applyBorder="1" applyAlignment="1">
      <alignment horizontal="right" vertical="top"/>
    </xf>
    <xf numFmtId="2" fontId="4" fillId="0" borderId="72" xfId="0" applyNumberFormat="1" applyFont="1" applyFill="1" applyBorder="1" applyAlignment="1">
      <alignment horizontal="right" vertical="top"/>
    </xf>
    <xf numFmtId="2" fontId="4" fillId="0" borderId="73" xfId="0" applyNumberFormat="1" applyFont="1" applyFill="1" applyBorder="1" applyAlignment="1">
      <alignment horizontal="right" vertical="top"/>
    </xf>
    <xf numFmtId="2" fontId="4" fillId="4" borderId="73" xfId="0" applyNumberFormat="1" applyFont="1" applyFill="1" applyBorder="1" applyAlignment="1">
      <alignment horizontal="right" vertical="top"/>
    </xf>
    <xf numFmtId="2" fontId="0" fillId="0" borderId="67" xfId="0" applyNumberFormat="1" applyFill="1" applyBorder="1" applyAlignment="1">
      <alignment horizontal="right" vertical="top"/>
    </xf>
    <xf numFmtId="2" fontId="0" fillId="0" borderId="73" xfId="0" applyNumberFormat="1" applyFill="1" applyBorder="1" applyAlignment="1">
      <alignment horizontal="right" vertical="top"/>
    </xf>
    <xf numFmtId="190" fontId="0" fillId="0" borderId="72" xfId="0" applyNumberFormat="1" applyFill="1" applyBorder="1" applyAlignment="1">
      <alignment horizontal="right" vertical="top"/>
    </xf>
    <xf numFmtId="190" fontId="0" fillId="0" borderId="73" xfId="0" applyNumberFormat="1" applyFill="1" applyBorder="1" applyAlignment="1">
      <alignment horizontal="right" vertical="top"/>
    </xf>
    <xf numFmtId="187" fontId="17" fillId="85" borderId="1" xfId="0" applyNumberFormat="1" applyFont="1" applyFill="1" applyBorder="1" applyAlignment="1">
      <alignment horizontal="right" vertical="center" wrapText="1"/>
    </xf>
    <xf numFmtId="187" fontId="0" fillId="87" borderId="1" xfId="0" applyNumberFormat="1" applyFill="1" applyBorder="1" applyAlignment="1">
      <alignment horizontal="right" vertical="top"/>
    </xf>
    <xf numFmtId="187" fontId="0" fillId="0" borderId="35" xfId="0" applyNumberFormat="1" applyFill="1" applyBorder="1" applyAlignment="1">
      <alignment horizontal="right" vertical="top"/>
    </xf>
    <xf numFmtId="187" fontId="0" fillId="0" borderId="76" xfId="0" applyNumberFormat="1" applyFill="1" applyBorder="1" applyAlignment="1">
      <alignment horizontal="right" vertical="top"/>
    </xf>
    <xf numFmtId="187" fontId="0" fillId="4" borderId="76" xfId="0" applyNumberFormat="1" applyFill="1" applyBorder="1" applyAlignment="1">
      <alignment horizontal="right" vertical="top"/>
    </xf>
    <xf numFmtId="187" fontId="0" fillId="0" borderId="35" xfId="266" applyNumberFormat="1" applyFont="1" applyFill="1" applyBorder="1" applyAlignment="1">
      <alignment horizontal="right" vertical="top"/>
    </xf>
    <xf numFmtId="187" fontId="0" fillId="0" borderId="76" xfId="266" applyNumberFormat="1" applyFont="1" applyFill="1" applyBorder="1" applyAlignment="1">
      <alignment horizontal="right" vertical="top"/>
    </xf>
    <xf numFmtId="164" fontId="0" fillId="0" borderId="76" xfId="266" applyFont="1" applyFill="1" applyBorder="1" applyAlignment="1">
      <alignment horizontal="right" vertical="top"/>
    </xf>
    <xf numFmtId="164" fontId="0" fillId="0" borderId="77" xfId="266" applyFont="1" applyFill="1" applyBorder="1" applyAlignment="1">
      <alignment horizontal="right" vertical="top"/>
    </xf>
    <xf numFmtId="1" fontId="17" fillId="85" borderId="66" xfId="0" applyNumberFormat="1" applyFont="1" applyFill="1" applyBorder="1" applyAlignment="1">
      <alignment horizontal="right" vertical="center" wrapText="1"/>
    </xf>
    <xf numFmtId="1" fontId="0" fillId="87" borderId="66" xfId="0" applyNumberFormat="1" applyFill="1" applyBorder="1" applyAlignment="1">
      <alignment horizontal="right" vertical="top"/>
    </xf>
    <xf numFmtId="1" fontId="0" fillId="0" borderId="72" xfId="0" applyNumberFormat="1" applyFill="1" applyBorder="1" applyAlignment="1">
      <alignment horizontal="right" vertical="top"/>
    </xf>
    <xf numFmtId="164" fontId="0" fillId="0" borderId="73" xfId="266" applyFont="1" applyFill="1" applyBorder="1" applyAlignment="1">
      <alignment horizontal="right" vertical="top"/>
    </xf>
    <xf numFmtId="188" fontId="0" fillId="4" borderId="73" xfId="266" applyNumberFormat="1" applyFont="1" applyFill="1" applyBorder="1" applyAlignment="1">
      <alignment horizontal="right" vertical="top"/>
    </xf>
    <xf numFmtId="1" fontId="0" fillId="4" borderId="73" xfId="0" applyNumberFormat="1" applyFill="1" applyBorder="1" applyAlignment="1">
      <alignment horizontal="right" vertical="top"/>
    </xf>
    <xf numFmtId="1" fontId="0" fillId="0" borderId="73" xfId="0" applyNumberFormat="1" applyFill="1" applyBorder="1" applyAlignment="1">
      <alignment horizontal="right" vertical="top"/>
    </xf>
    <xf numFmtId="1" fontId="0" fillId="0" borderId="67" xfId="0" applyNumberFormat="1" applyFill="1" applyBorder="1" applyAlignment="1">
      <alignment horizontal="right" vertical="top"/>
    </xf>
    <xf numFmtId="1" fontId="0" fillId="0" borderId="72" xfId="266" applyNumberFormat="1" applyFont="1" applyFill="1" applyBorder="1" applyAlignment="1">
      <alignment horizontal="right" vertical="top"/>
    </xf>
    <xf numFmtId="1" fontId="0" fillId="0" borderId="73" xfId="266" applyNumberFormat="1" applyFont="1" applyFill="1" applyBorder="1" applyAlignment="1">
      <alignment horizontal="right" vertical="top"/>
    </xf>
    <xf numFmtId="2" fontId="0" fillId="0" borderId="72" xfId="266" applyNumberFormat="1" applyFont="1" applyFill="1" applyBorder="1" applyAlignment="1">
      <alignment horizontal="right" vertical="top"/>
    </xf>
    <xf numFmtId="1" fontId="0" fillId="0" borderId="75" xfId="0" applyNumberFormat="1" applyFill="1" applyBorder="1" applyAlignment="1">
      <alignment horizontal="right" vertical="top"/>
    </xf>
    <xf numFmtId="1" fontId="0" fillId="0" borderId="35" xfId="0" applyNumberFormat="1" applyFill="1" applyBorder="1" applyAlignment="1">
      <alignment horizontal="right" vertical="top"/>
    </xf>
    <xf numFmtId="188" fontId="0" fillId="4" borderId="76" xfId="266" applyNumberFormat="1" applyFont="1" applyFill="1" applyBorder="1" applyAlignment="1">
      <alignment horizontal="right" vertical="top"/>
    </xf>
    <xf numFmtId="189" fontId="0" fillId="4" borderId="76" xfId="266" applyNumberFormat="1" applyFont="1" applyFill="1" applyBorder="1" applyAlignment="1">
      <alignment horizontal="right" vertical="top"/>
    </xf>
    <xf numFmtId="189" fontId="0" fillId="0" borderId="76" xfId="266" applyNumberFormat="1" applyFont="1" applyFill="1" applyBorder="1" applyAlignment="1">
      <alignment horizontal="right" vertical="top"/>
    </xf>
    <xf numFmtId="1" fontId="0" fillId="0" borderId="35" xfId="266" applyNumberFormat="1" applyFont="1" applyFill="1" applyBorder="1" applyAlignment="1">
      <alignment horizontal="right" vertical="top"/>
    </xf>
    <xf numFmtId="1" fontId="0" fillId="0" borderId="76" xfId="0" applyNumberFormat="1" applyBorder="1" applyAlignment="1">
      <alignment horizontal="right"/>
    </xf>
    <xf numFmtId="1" fontId="0" fillId="0" borderId="76" xfId="0" applyNumberFormat="1" applyFill="1" applyBorder="1" applyAlignment="1">
      <alignment horizontal="right" vertical="top"/>
    </xf>
    <xf numFmtId="1" fontId="0" fillId="0" borderId="76" xfId="266" applyNumberFormat="1" applyFont="1" applyFill="1" applyBorder="1" applyAlignment="1">
      <alignment horizontal="right" vertical="top"/>
    </xf>
    <xf numFmtId="187" fontId="0" fillId="0" borderId="77" xfId="0" applyNumberFormat="1" applyFill="1" applyBorder="1" applyAlignment="1">
      <alignment horizontal="right" vertical="top"/>
    </xf>
    <xf numFmtId="190" fontId="17" fillId="85" borderId="66" xfId="0" applyNumberFormat="1" applyFont="1" applyFill="1" applyBorder="1" applyAlignment="1">
      <alignment horizontal="center" vertical="center" wrapText="1"/>
    </xf>
    <xf numFmtId="190" fontId="0" fillId="87" borderId="66" xfId="0" applyNumberFormat="1" applyFill="1" applyBorder="1" applyAlignment="1">
      <alignment vertical="top"/>
    </xf>
    <xf numFmtId="190" fontId="0" fillId="0" borderId="72" xfId="0" applyNumberFormat="1" applyFill="1" applyBorder="1" applyAlignment="1">
      <alignment vertical="top"/>
    </xf>
    <xf numFmtId="190" fontId="0" fillId="0" borderId="73" xfId="0" applyNumberFormat="1" applyFill="1" applyBorder="1" applyAlignment="1">
      <alignment vertical="top"/>
    </xf>
    <xf numFmtId="190" fontId="0" fillId="0" borderId="67" xfId="0" applyNumberFormat="1" applyFill="1" applyBorder="1" applyAlignment="1">
      <alignment vertical="top"/>
    </xf>
    <xf numFmtId="0" fontId="17" fillId="85" borderId="1" xfId="0" applyFont="1" applyFill="1" applyBorder="1" applyAlignment="1">
      <alignment horizontal="center" vertical="center" wrapText="1"/>
    </xf>
    <xf numFmtId="0" fontId="0" fillId="87" borderId="1" xfId="0" applyFill="1" applyBorder="1" applyAlignment="1">
      <alignment vertical="top"/>
    </xf>
    <xf numFmtId="0" fontId="0" fillId="0" borderId="35" xfId="0" applyFill="1" applyBorder="1" applyAlignment="1">
      <alignment vertical="top"/>
    </xf>
    <xf numFmtId="0" fontId="0" fillId="0" borderId="76" xfId="0" applyFill="1" applyBorder="1" applyAlignment="1">
      <alignment vertical="top"/>
    </xf>
    <xf numFmtId="0" fontId="0" fillId="4" borderId="76" xfId="0" applyFill="1" applyBorder="1" applyAlignment="1">
      <alignment vertical="top"/>
    </xf>
    <xf numFmtId="0" fontId="4" fillId="0" borderId="35" xfId="0" applyFont="1" applyBorder="1"/>
    <xf numFmtId="0" fontId="0" fillId="0" borderId="77" xfId="0" applyFill="1" applyBorder="1" applyAlignment="1">
      <alignment vertical="top"/>
    </xf>
    <xf numFmtId="0" fontId="17" fillId="85" borderId="66" xfId="0" applyFont="1" applyFill="1" applyBorder="1" applyAlignment="1">
      <alignment horizontal="center" vertical="center" wrapText="1"/>
    </xf>
    <xf numFmtId="0" fontId="0" fillId="87" borderId="66" xfId="0" applyFill="1" applyBorder="1" applyAlignment="1">
      <alignment horizontal="center" vertical="top"/>
    </xf>
    <xf numFmtId="0" fontId="0" fillId="0" borderId="72" xfId="0" applyFill="1" applyBorder="1" applyAlignment="1">
      <alignment horizontal="center" vertical="top"/>
    </xf>
    <xf numFmtId="0" fontId="0" fillId="0" borderId="73" xfId="0" applyFill="1" applyBorder="1" applyAlignment="1">
      <alignment horizontal="center" vertical="top"/>
    </xf>
    <xf numFmtId="0" fontId="0" fillId="4" borderId="73" xfId="0" applyFill="1" applyBorder="1" applyAlignment="1">
      <alignment horizontal="center" vertical="top"/>
    </xf>
    <xf numFmtId="0" fontId="0" fillId="0" borderId="67" xfId="0" applyFill="1" applyBorder="1" applyAlignment="1">
      <alignment horizontal="center" vertical="top"/>
    </xf>
    <xf numFmtId="0" fontId="0" fillId="0" borderId="75" xfId="0" applyFill="1" applyBorder="1" applyAlignment="1">
      <alignment horizontal="center" vertical="top"/>
    </xf>
    <xf numFmtId="0" fontId="1" fillId="87" borderId="66" xfId="0" applyFont="1" applyFill="1" applyBorder="1" applyAlignment="1">
      <alignment vertical="top"/>
    </xf>
    <xf numFmtId="0" fontId="0" fillId="0" borderId="72" xfId="0" applyFont="1" applyFill="1" applyBorder="1" applyAlignment="1">
      <alignment horizontal="left" vertical="top"/>
    </xf>
    <xf numFmtId="0" fontId="0" fillId="4" borderId="73" xfId="0" applyFill="1" applyBorder="1" applyAlignment="1">
      <alignment horizontal="left" vertical="top"/>
    </xf>
    <xf numFmtId="0" fontId="0" fillId="0" borderId="67" xfId="0" applyFill="1" applyBorder="1" applyAlignment="1">
      <alignment vertical="top"/>
    </xf>
    <xf numFmtId="0" fontId="0" fillId="0" borderId="72" xfId="0" applyFill="1" applyBorder="1" applyAlignment="1">
      <alignment vertical="top"/>
    </xf>
    <xf numFmtId="0" fontId="0" fillId="0" borderId="75" xfId="0" applyFill="1" applyBorder="1" applyAlignment="1">
      <alignment vertical="top"/>
    </xf>
    <xf numFmtId="0" fontId="0" fillId="0" borderId="78" xfId="0" applyBorder="1"/>
    <xf numFmtId="183" fontId="0" fillId="0" borderId="73" xfId="268" applyNumberFormat="1" applyFont="1" applyFill="1" applyBorder="1" applyAlignment="1">
      <alignment vertical="top"/>
    </xf>
    <xf numFmtId="189" fontId="0" fillId="0" borderId="75" xfId="266" applyNumberFormat="1" applyFont="1" applyFill="1" applyBorder="1" applyAlignment="1">
      <alignment horizontal="right" vertical="top"/>
    </xf>
    <xf numFmtId="164" fontId="0" fillId="0" borderId="72" xfId="266" applyFont="1" applyFill="1" applyBorder="1" applyAlignment="1">
      <alignment horizontal="right" vertical="top"/>
    </xf>
    <xf numFmtId="164" fontId="0" fillId="0" borderId="67" xfId="266" applyFont="1" applyBorder="1"/>
    <xf numFmtId="186" fontId="0" fillId="0" borderId="0" xfId="0" applyNumberFormat="1"/>
    <xf numFmtId="0" fontId="0" fillId="0" borderId="0" xfId="0" applyFill="1" applyBorder="1" applyAlignment="1">
      <alignment vertical="center" wrapText="1"/>
    </xf>
    <xf numFmtId="0" fontId="0" fillId="0" borderId="79" xfId="0" applyBorder="1" applyAlignment="1">
      <alignment vertical="top"/>
    </xf>
    <xf numFmtId="0" fontId="61" fillId="0" borderId="0" xfId="0" applyFont="1"/>
    <xf numFmtId="167" fontId="35" fillId="0" borderId="29" xfId="0" applyNumberFormat="1" applyFont="1" applyFill="1" applyBorder="1" applyAlignment="1">
      <alignment horizontal="center" vertical="top"/>
    </xf>
    <xf numFmtId="167" fontId="35" fillId="0" borderId="30" xfId="0" applyNumberFormat="1" applyFont="1" applyFill="1" applyBorder="1" applyAlignment="1">
      <alignment horizontal="center" vertical="top"/>
    </xf>
    <xf numFmtId="167" fontId="35" fillId="0" borderId="31" xfId="0" applyNumberFormat="1" applyFont="1" applyFill="1" applyBorder="1" applyAlignment="1">
      <alignment horizontal="center" vertical="top"/>
    </xf>
    <xf numFmtId="0" fontId="37" fillId="93" borderId="65" xfId="0" applyFont="1" applyFill="1" applyBorder="1" applyAlignment="1" applyProtection="1">
      <alignment horizontal="center" vertical="center" wrapText="1"/>
    </xf>
    <xf numFmtId="0" fontId="37" fillId="93" borderId="53" xfId="0" applyFont="1" applyFill="1" applyBorder="1" applyAlignment="1" applyProtection="1">
      <alignment horizontal="center" vertical="center" wrapText="1"/>
    </xf>
    <xf numFmtId="0" fontId="37" fillId="93" borderId="54" xfId="0" applyFont="1" applyFill="1" applyBorder="1" applyAlignment="1" applyProtection="1">
      <alignment horizontal="center" vertical="center" wrapText="1"/>
    </xf>
    <xf numFmtId="0" fontId="37" fillId="93" borderId="52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5" fillId="4" borderId="0" xfId="0" applyFont="1" applyFill="1" applyBorder="1" applyAlignment="1" applyProtection="1">
      <alignment horizontal="center" vertical="center" wrapText="1"/>
    </xf>
    <xf numFmtId="0" fontId="56" fillId="4" borderId="0" xfId="0" applyFont="1" applyFill="1" applyBorder="1" applyAlignment="1" applyProtection="1">
      <alignment horizontal="center" vertical="center" wrapText="1"/>
    </xf>
    <xf numFmtId="0" fontId="37" fillId="93" borderId="0" xfId="0" applyFont="1" applyFill="1" applyBorder="1" applyAlignment="1" applyProtection="1">
      <alignment horizontal="center" vertical="center" wrapText="1"/>
    </xf>
    <xf numFmtId="0" fontId="37" fillId="93" borderId="49" xfId="0" applyFont="1" applyFill="1" applyBorder="1" applyAlignment="1" applyProtection="1">
      <alignment horizontal="center" vertical="center" wrapText="1"/>
    </xf>
    <xf numFmtId="0" fontId="37" fillId="93" borderId="50" xfId="0" applyFont="1" applyFill="1" applyBorder="1" applyAlignment="1" applyProtection="1">
      <alignment horizontal="center" vertical="center" wrapText="1"/>
    </xf>
    <xf numFmtId="0" fontId="37" fillId="93" borderId="51" xfId="0" applyFont="1" applyFill="1" applyBorder="1" applyAlignment="1" applyProtection="1">
      <alignment horizontal="center" vertical="center" wrapText="1"/>
    </xf>
    <xf numFmtId="0" fontId="37" fillId="94" borderId="0" xfId="0" applyFont="1" applyFill="1" applyBorder="1" applyAlignment="1" applyProtection="1">
      <alignment horizontal="center" vertical="center" wrapText="1"/>
    </xf>
  </cellXfs>
  <cellStyles count="269">
    <cellStyle name="20% - Accent1" xfId="18" builtinId="30" customBuiltin="1"/>
    <cellStyle name="20% - Accent1 2" xfId="172"/>
    <cellStyle name="20% - Accent1 3" xfId="206"/>
    <cellStyle name="20% - Accent1 4" xfId="252"/>
    <cellStyle name="20% - Accent2" xfId="22" builtinId="34" customBuiltin="1"/>
    <cellStyle name="20% - Accent2 2" xfId="173"/>
    <cellStyle name="20% - Accent2 3" xfId="207"/>
    <cellStyle name="20% - Accent2 4" xfId="254"/>
    <cellStyle name="20% - Accent3" xfId="26" builtinId="38" customBuiltin="1"/>
    <cellStyle name="20% - Accent3 2" xfId="174"/>
    <cellStyle name="20% - Accent3 3" xfId="208"/>
    <cellStyle name="20% - Accent3 4" xfId="256"/>
    <cellStyle name="20% - Accent4" xfId="30" builtinId="42" customBuiltin="1"/>
    <cellStyle name="20% - Accent4 2" xfId="175"/>
    <cellStyle name="20% - Accent4 3" xfId="209"/>
    <cellStyle name="20% - Accent4 4" xfId="258"/>
    <cellStyle name="20% - Accent5" xfId="34" builtinId="46" customBuiltin="1"/>
    <cellStyle name="20% - Accent5 2" xfId="176"/>
    <cellStyle name="20% - Accent5 3" xfId="210"/>
    <cellStyle name="20% - Accent5 4" xfId="260"/>
    <cellStyle name="20% - Accent6" xfId="38" builtinId="50" customBuiltin="1"/>
    <cellStyle name="20% - Accent6 2" xfId="177"/>
    <cellStyle name="20% - Accent6 3" xfId="211"/>
    <cellStyle name="20% - Accent6 4" xfId="262"/>
    <cellStyle name="40% - Accent1" xfId="19" builtinId="31" customBuiltin="1"/>
    <cellStyle name="40% - Accent1 2" xfId="178"/>
    <cellStyle name="40% - Accent1 3" xfId="212"/>
    <cellStyle name="40% - Accent1 4" xfId="253"/>
    <cellStyle name="40% - Accent2" xfId="23" builtinId="35" customBuiltin="1"/>
    <cellStyle name="40% - Accent2 2" xfId="179"/>
    <cellStyle name="40% - Accent2 3" xfId="213"/>
    <cellStyle name="40% - Accent2 4" xfId="255"/>
    <cellStyle name="40% - Accent3" xfId="27" builtinId="39" customBuiltin="1"/>
    <cellStyle name="40% - Accent3 2" xfId="180"/>
    <cellStyle name="40% - Accent3 3" xfId="214"/>
    <cellStyle name="40% - Accent3 4" xfId="257"/>
    <cellStyle name="40% - Accent4" xfId="31" builtinId="43" customBuiltin="1"/>
    <cellStyle name="40% - Accent4 2" xfId="181"/>
    <cellStyle name="40% - Accent4 3" xfId="215"/>
    <cellStyle name="40% - Accent4 4" xfId="259"/>
    <cellStyle name="40% - Accent5" xfId="35" builtinId="47" customBuiltin="1"/>
    <cellStyle name="40% - Accent5 2" xfId="182"/>
    <cellStyle name="40% - Accent5 3" xfId="216"/>
    <cellStyle name="40% - Accent5 4" xfId="261"/>
    <cellStyle name="40% - Accent6" xfId="39" builtinId="51" customBuiltin="1"/>
    <cellStyle name="40% - Accent6 2" xfId="183"/>
    <cellStyle name="40% - Accent6 3" xfId="217"/>
    <cellStyle name="40% - Accent6 4" xfId="263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266" builtinId="3"/>
    <cellStyle name="Comma 2" xfId="82"/>
    <cellStyle name="Comma 3" xfId="169"/>
    <cellStyle name="Currency" xfId="268" builtinId="4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267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7"/>
    <cellStyle name="Normal 2 2" xfId="170"/>
    <cellStyle name="Normal 2 3" xfId="219"/>
    <cellStyle name="Normal 2 4" xfId="264"/>
    <cellStyle name="Normal 3" xfId="93"/>
    <cellStyle name="Normal 3 2" xfId="95"/>
    <cellStyle name="Normal 3 3" xfId="167"/>
    <cellStyle name="Normal 3 4" xfId="186"/>
    <cellStyle name="Normal 4" xfId="94"/>
    <cellStyle name="Normal 4 2" xfId="96"/>
    <cellStyle name="Normal 4 3" xfId="168"/>
    <cellStyle name="Normal 5" xfId="81"/>
    <cellStyle name="Normal 6" xfId="41"/>
    <cellStyle name="Note 2" xfId="171"/>
    <cellStyle name="Note 2 2" xfId="184"/>
    <cellStyle name="Note 2 3" xfId="218"/>
    <cellStyle name="Note 2 4" xfId="265"/>
    <cellStyle name="Output" xfId="10" builtinId="21" customBuiltin="1"/>
    <cellStyle name="Percent 2" xfId="134"/>
    <cellStyle name="Percent 3" xfId="42"/>
    <cellStyle name="SAPBEXaggData" xfId="43"/>
    <cellStyle name="SAPBEXaggData 2" xfId="135"/>
    <cellStyle name="SAPBEXaggData 3" xfId="97"/>
    <cellStyle name="SAPBEXaggDataEmph" xfId="44"/>
    <cellStyle name="SAPBEXaggDataEmph 2" xfId="136"/>
    <cellStyle name="SAPBEXaggDataEmph 3" xfId="98"/>
    <cellStyle name="SAPBEXaggItem" xfId="45"/>
    <cellStyle name="SAPBEXaggItem 2" xfId="137"/>
    <cellStyle name="SAPBEXaggItem 3" xfId="99"/>
    <cellStyle name="SAPBEXaggItemX" xfId="46"/>
    <cellStyle name="SAPBEXaggItemX 2" xfId="138"/>
    <cellStyle name="SAPBEXaggItemX 3" xfId="100"/>
    <cellStyle name="SAPBEXchaText" xfId="47"/>
    <cellStyle name="SAPBEXchaText 2" xfId="88"/>
    <cellStyle name="SAPBEXchaText 2 2" xfId="189"/>
    <cellStyle name="SAPBEXchaText 2 3" xfId="220"/>
    <cellStyle name="SAPBEXchaText 3" xfId="101"/>
    <cellStyle name="SAPBEXchaText 3 2" xfId="235"/>
    <cellStyle name="SAPBEXexcBad7" xfId="48"/>
    <cellStyle name="SAPBEXexcBad7 2" xfId="139"/>
    <cellStyle name="SAPBEXexcBad7 3" xfId="102"/>
    <cellStyle name="SAPBEXexcBad8" xfId="49"/>
    <cellStyle name="SAPBEXexcBad8 2" xfId="140"/>
    <cellStyle name="SAPBEXexcBad8 3" xfId="103"/>
    <cellStyle name="SAPBEXexcBad9" xfId="50"/>
    <cellStyle name="SAPBEXexcBad9 2" xfId="141"/>
    <cellStyle name="SAPBEXexcBad9 3" xfId="104"/>
    <cellStyle name="SAPBEXexcCritical4" xfId="51"/>
    <cellStyle name="SAPBEXexcCritical4 2" xfId="142"/>
    <cellStyle name="SAPBEXexcCritical4 3" xfId="105"/>
    <cellStyle name="SAPBEXexcCritical5" xfId="52"/>
    <cellStyle name="SAPBEXexcCritical5 2" xfId="143"/>
    <cellStyle name="SAPBEXexcCritical5 3" xfId="106"/>
    <cellStyle name="SAPBEXexcCritical6" xfId="53"/>
    <cellStyle name="SAPBEXexcCritical6 2" xfId="144"/>
    <cellStyle name="SAPBEXexcCritical6 3" xfId="107"/>
    <cellStyle name="SAPBEXexcGood1" xfId="54"/>
    <cellStyle name="SAPBEXexcGood1 2" xfId="145"/>
    <cellStyle name="SAPBEXexcGood1 3" xfId="108"/>
    <cellStyle name="SAPBEXexcGood2" xfId="55"/>
    <cellStyle name="SAPBEXexcGood2 2" xfId="146"/>
    <cellStyle name="SAPBEXexcGood2 3" xfId="109"/>
    <cellStyle name="SAPBEXexcGood3" xfId="56"/>
    <cellStyle name="SAPBEXexcGood3 2" xfId="147"/>
    <cellStyle name="SAPBEXexcGood3 3" xfId="110"/>
    <cellStyle name="SAPBEXfilterDrill" xfId="57"/>
    <cellStyle name="SAPBEXfilterDrill 2" xfId="148"/>
    <cellStyle name="SAPBEXfilterDrill 3" xfId="111"/>
    <cellStyle name="SAPBEXfilterItem" xfId="58"/>
    <cellStyle name="SAPBEXfilterItem 2" xfId="149"/>
    <cellStyle name="SAPBEXfilterItem 3" xfId="112"/>
    <cellStyle name="SAPBEXfilterText" xfId="59"/>
    <cellStyle name="SAPBEXfilterText 2" xfId="190"/>
    <cellStyle name="SAPBEXfilterText 2 2" xfId="221"/>
    <cellStyle name="SAPBEXfilterText 3" xfId="236"/>
    <cellStyle name="SAPBEXformats" xfId="60"/>
    <cellStyle name="SAPBEXformats 2" xfId="150"/>
    <cellStyle name="SAPBEXformats 2 2" xfId="191"/>
    <cellStyle name="SAPBEXformats 2 3" xfId="222"/>
    <cellStyle name="SAPBEXformats 3" xfId="113"/>
    <cellStyle name="SAPBEXformats 3 2" xfId="237"/>
    <cellStyle name="SAPBEXheaderItem" xfId="61"/>
    <cellStyle name="SAPBEXheaderItem 2" xfId="89"/>
    <cellStyle name="SAPBEXheaderItem 2 2" xfId="187"/>
    <cellStyle name="SAPBEXheaderItem 3" xfId="83"/>
    <cellStyle name="SAPBEXheaderItem 3 2" xfId="114"/>
    <cellStyle name="SAPBEXheaderItem 3 3" xfId="192"/>
    <cellStyle name="SAPBEXheaderItem 4" xfId="238"/>
    <cellStyle name="SAPBEXheaderText" xfId="62"/>
    <cellStyle name="SAPBEXheaderText 2" xfId="90"/>
    <cellStyle name="SAPBEXheaderText 2 2" xfId="188"/>
    <cellStyle name="SAPBEXheaderText 3" xfId="84"/>
    <cellStyle name="SAPBEXheaderText 3 2" xfId="115"/>
    <cellStyle name="SAPBEXheaderText 3 3" xfId="193"/>
    <cellStyle name="SAPBEXheaderText 4" xfId="239"/>
    <cellStyle name="SAPBEXHLevel0" xfId="63"/>
    <cellStyle name="SAPBEXHLevel0 2" xfId="151"/>
    <cellStyle name="SAPBEXHLevel0 2 2" xfId="194"/>
    <cellStyle name="SAPBEXHLevel0 2 3" xfId="223"/>
    <cellStyle name="SAPBEXHLevel0 3" xfId="116"/>
    <cellStyle name="SAPBEXHLevel0 3 2" xfId="240"/>
    <cellStyle name="SAPBEXHLevel0X" xfId="64"/>
    <cellStyle name="SAPBEXHLevel0X 2" xfId="152"/>
    <cellStyle name="SAPBEXHLevel0X 2 2" xfId="195"/>
    <cellStyle name="SAPBEXHLevel0X 2 3" xfId="224"/>
    <cellStyle name="SAPBEXHLevel0X 3" xfId="117"/>
    <cellStyle name="SAPBEXHLevel0X 3 2" xfId="241"/>
    <cellStyle name="SAPBEXHLevel1" xfId="65"/>
    <cellStyle name="SAPBEXHLevel1 2" xfId="153"/>
    <cellStyle name="SAPBEXHLevel1 2 2" xfId="196"/>
    <cellStyle name="SAPBEXHLevel1 2 3" xfId="225"/>
    <cellStyle name="SAPBEXHLevel1 3" xfId="118"/>
    <cellStyle name="SAPBEXHLevel1 3 2" xfId="242"/>
    <cellStyle name="SAPBEXHLevel1X" xfId="66"/>
    <cellStyle name="SAPBEXHLevel1X 2" xfId="154"/>
    <cellStyle name="SAPBEXHLevel1X 2 2" xfId="197"/>
    <cellStyle name="SAPBEXHLevel1X 2 3" xfId="226"/>
    <cellStyle name="SAPBEXHLevel1X 3" xfId="119"/>
    <cellStyle name="SAPBEXHLevel1X 3 2" xfId="243"/>
    <cellStyle name="SAPBEXHLevel2" xfId="67"/>
    <cellStyle name="SAPBEXHLevel2 2" xfId="155"/>
    <cellStyle name="SAPBEXHLevel2 2 2" xfId="198"/>
    <cellStyle name="SAPBEXHLevel2 2 3" xfId="227"/>
    <cellStyle name="SAPBEXHLevel2 3" xfId="120"/>
    <cellStyle name="SAPBEXHLevel2 3 2" xfId="244"/>
    <cellStyle name="SAPBEXHLevel2X" xfId="68"/>
    <cellStyle name="SAPBEXHLevel2X 2" xfId="156"/>
    <cellStyle name="SAPBEXHLevel2X 2 2" xfId="199"/>
    <cellStyle name="SAPBEXHLevel2X 2 3" xfId="228"/>
    <cellStyle name="SAPBEXHLevel2X 3" xfId="121"/>
    <cellStyle name="SAPBEXHLevel2X 3 2" xfId="245"/>
    <cellStyle name="SAPBEXHLevel3" xfId="69"/>
    <cellStyle name="SAPBEXHLevel3 2" xfId="157"/>
    <cellStyle name="SAPBEXHLevel3 2 2" xfId="200"/>
    <cellStyle name="SAPBEXHLevel3 2 3" xfId="229"/>
    <cellStyle name="SAPBEXHLevel3 3" xfId="122"/>
    <cellStyle name="SAPBEXHLevel3 3 2" xfId="246"/>
    <cellStyle name="SAPBEXHLevel3X" xfId="70"/>
    <cellStyle name="SAPBEXHLevel3X 2" xfId="158"/>
    <cellStyle name="SAPBEXHLevel3X 2 2" xfId="201"/>
    <cellStyle name="SAPBEXHLevel3X 2 3" xfId="230"/>
    <cellStyle name="SAPBEXHLevel3X 3" xfId="123"/>
    <cellStyle name="SAPBEXHLevel3X 3 2" xfId="247"/>
    <cellStyle name="SAPBEXinputData" xfId="185"/>
    <cellStyle name="SAPBEXinputData 2" xfId="202"/>
    <cellStyle name="SAPBEXinputData 2 2" xfId="231"/>
    <cellStyle name="SAPBEXinputData 3" xfId="248"/>
    <cellStyle name="SAPBEXresData" xfId="71"/>
    <cellStyle name="SAPBEXresData 2" xfId="159"/>
    <cellStyle name="SAPBEXresData 3" xfId="124"/>
    <cellStyle name="SAPBEXresDataEmph" xfId="72"/>
    <cellStyle name="SAPBEXresDataEmph 2" xfId="160"/>
    <cellStyle name="SAPBEXresDataEmph 3" xfId="125"/>
    <cellStyle name="SAPBEXresItem" xfId="73"/>
    <cellStyle name="SAPBEXresItem 2" xfId="161"/>
    <cellStyle name="SAPBEXresItem 3" xfId="126"/>
    <cellStyle name="SAPBEXresItemX" xfId="74"/>
    <cellStyle name="SAPBEXresItemX 2" xfId="162"/>
    <cellStyle name="SAPBEXresItemX 3" xfId="127"/>
    <cellStyle name="SAPBEXstdData" xfId="75"/>
    <cellStyle name="SAPBEXstdData 2" xfId="91"/>
    <cellStyle name="SAPBEXstdData 3" xfId="85"/>
    <cellStyle name="SAPBEXstdData 3 2" xfId="128"/>
    <cellStyle name="SAPBEXstdDataEmph" xfId="76"/>
    <cellStyle name="SAPBEXstdDataEmph 2" xfId="163"/>
    <cellStyle name="SAPBEXstdDataEmph 3" xfId="129"/>
    <cellStyle name="SAPBEXstdItem" xfId="77"/>
    <cellStyle name="SAPBEXstdItem 2" xfId="92"/>
    <cellStyle name="SAPBEXstdItem 2 2" xfId="203"/>
    <cellStyle name="SAPBEXstdItem 2 3" xfId="232"/>
    <cellStyle name="SAPBEXstdItem 3" xfId="130"/>
    <cellStyle name="SAPBEXstdItem 3 2" xfId="249"/>
    <cellStyle name="SAPBEXstdItem_Prod Plants" xfId="86"/>
    <cellStyle name="SAPBEXstdItemX" xfId="78"/>
    <cellStyle name="SAPBEXstdItemX 2" xfId="164"/>
    <cellStyle name="SAPBEXstdItemX 2 2" xfId="204"/>
    <cellStyle name="SAPBEXstdItemX 2 3" xfId="233"/>
    <cellStyle name="SAPBEXstdItemX 3" xfId="131"/>
    <cellStyle name="SAPBEXstdItemX 3 2" xfId="250"/>
    <cellStyle name="SAPBEXtitle" xfId="79"/>
    <cellStyle name="SAPBEXtitle 2" xfId="165"/>
    <cellStyle name="SAPBEXtitle 2 2" xfId="205"/>
    <cellStyle name="SAPBEXtitle 2 3" xfId="234"/>
    <cellStyle name="SAPBEXtitle 3" xfId="132"/>
    <cellStyle name="SAPBEXtitle 3 2" xfId="251"/>
    <cellStyle name="SAPBEXundefined" xfId="80"/>
    <cellStyle name="SAPBEXundefined 2" xfId="166"/>
    <cellStyle name="SAPBEXundefined 3" xfId="133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400" b="1" i="0" baseline="0">
                <a:effectLst/>
              </a:rPr>
              <a:t>Loss and Waste Assessment: Summary</a:t>
            </a:r>
            <a:endParaRPr lang="en-ZA" sz="2400">
              <a:effectLst/>
            </a:endParaRPr>
          </a:p>
        </c:rich>
      </c:tx>
      <c:layout>
        <c:manualLayout>
          <c:xMode val="edge"/>
          <c:yMode val="edge"/>
          <c:x val="0.36115523072066069"/>
          <c:y val="1.89051886183321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921719228220493E-2"/>
          <c:y val="0.2960788232239574"/>
          <c:w val="0.90267081622273559"/>
          <c:h val="0.647512758211197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Summary!$C$4</c:f>
              <c:strCache>
                <c:ptCount val="1"/>
                <c:pt idx="0">
                  <c:v>Un-accounted (M)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(Summary!$D$4,Summary!$F$4)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D4-4222-8A98-FBC1FD9F1925}"/>
            </c:ext>
          </c:extLst>
        </c:ser>
        <c:ser>
          <c:idx val="1"/>
          <c:order val="1"/>
          <c:tx>
            <c:strRef>
              <c:f>Summary!$C$5</c:f>
              <c:strCache>
                <c:ptCount val="1"/>
                <c:pt idx="0">
                  <c:v>Manning Levels (Contractors)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(Summary!$D$5,Summary!$F$5)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D4-4222-8A98-FBC1FD9F1925}"/>
            </c:ext>
          </c:extLst>
        </c:ser>
        <c:ser>
          <c:idx val="2"/>
          <c:order val="2"/>
          <c:tx>
            <c:strRef>
              <c:f>Summary!$C$6</c:f>
              <c:strCache>
                <c:ptCount val="1"/>
                <c:pt idx="0">
                  <c:v>QC (number of doughs) (M)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(Summary!$D$6,Summary!$F$6)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D4-4222-8A98-FBC1FD9F1925}"/>
            </c:ext>
          </c:extLst>
        </c:ser>
        <c:ser>
          <c:idx val="3"/>
          <c:order val="3"/>
          <c:tx>
            <c:strRef>
              <c:f>Summary!$C$7</c:f>
              <c:strCache>
                <c:ptCount val="1"/>
                <c:pt idx="0">
                  <c:v>Bun Waste (M)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(Summary!$D$7,Summary!$F$7)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D4-4222-8A98-FBC1FD9F1925}"/>
            </c:ext>
          </c:extLst>
        </c:ser>
        <c:ser>
          <c:idx val="4"/>
          <c:order val="4"/>
          <c:tx>
            <c:strRef>
              <c:f>Summary!$C$8</c:f>
              <c:strCache>
                <c:ptCount val="1"/>
                <c:pt idx="0">
                  <c:v>Yield (Time)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(Summary!$D$8,Summary!$F$8)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D4-4222-8A98-FBC1FD9F1925}"/>
            </c:ext>
          </c:extLst>
        </c:ser>
        <c:ser>
          <c:idx val="5"/>
          <c:order val="5"/>
          <c:tx>
            <c:strRef>
              <c:f>Summary!$C$9</c:f>
              <c:strCache>
                <c:ptCount val="1"/>
                <c:pt idx="0">
                  <c:v>Electricity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(Summary!$D$9,Summary!$F$9)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D4-4222-8A98-FBC1FD9F1925}"/>
            </c:ext>
          </c:extLst>
        </c:ser>
        <c:ser>
          <c:idx val="6"/>
          <c:order val="6"/>
          <c:tx>
            <c:strRef>
              <c:f>Summary!$C$10</c:f>
              <c:strCache>
                <c:ptCount val="1"/>
                <c:pt idx="0">
                  <c:v>Speed/ Performance (T)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(Summary!$D$10,Summary!$F$10)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D4-4222-8A98-FBC1FD9F1925}"/>
            </c:ext>
          </c:extLst>
        </c:ser>
        <c:ser>
          <c:idx val="7"/>
          <c:order val="7"/>
          <c:tx>
            <c:strRef>
              <c:f>Summary!$C$11</c:f>
              <c:strCache>
                <c:ptCount val="1"/>
                <c:pt idx="0">
                  <c:v>Dough (M)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60-4E64-A87C-5C840EED6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(Summary!$D$11,Summary!$F$11)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D4-4222-8A98-FBC1FD9F1925}"/>
            </c:ext>
          </c:extLst>
        </c:ser>
        <c:ser>
          <c:idx val="8"/>
          <c:order val="8"/>
          <c:tx>
            <c:strRef>
              <c:f>Summary!$C$12</c:f>
              <c:strCache>
                <c:ptCount val="1"/>
                <c:pt idx="0">
                  <c:v>Overtime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(Summary!$D$12,Summary!$F$12)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D4-4222-8A98-FBC1FD9F1925}"/>
            </c:ext>
          </c:extLst>
        </c:ser>
        <c:ser>
          <c:idx val="9"/>
          <c:order val="9"/>
          <c:tx>
            <c:strRef>
              <c:f>Summary!$C$13</c:f>
              <c:strCache>
                <c:ptCount val="1"/>
                <c:pt idx="0">
                  <c:v>Approved Customer Claims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(Summary!$D$13,Summary!$F$13)</c:f>
              <c:numCache>
                <c:formatCode>_-[$R-1C09]* #,##0_-;\-[$R-1C09]* #,##0_-;_-[$R-1C09]* "-"??_-;_-@_-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D4-4222-8A98-FBC1FD9F1925}"/>
            </c:ext>
          </c:extLst>
        </c:ser>
        <c:ser>
          <c:idx val="10"/>
          <c:order val="10"/>
          <c:tx>
            <c:strRef>
              <c:f>Summary!$C$14</c:f>
              <c:strCache>
                <c:ptCount val="1"/>
                <c:pt idx="0">
                  <c:v>Change over (T)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(Summary!$D$14,Summary!$F$14)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D4-4222-8A98-FBC1FD9F1925}"/>
            </c:ext>
          </c:extLst>
        </c:ser>
        <c:ser>
          <c:idx val="11"/>
          <c:order val="11"/>
          <c:tx>
            <c:strRef>
              <c:f>Summary!$C$15</c:f>
              <c:strCache>
                <c:ptCount val="1"/>
                <c:pt idx="0">
                  <c:v>Line Downtime (T)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(Summary!$D$15,Summary!$F$15)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D4-4222-8A98-FBC1FD9F1925}"/>
            </c:ext>
          </c:extLst>
        </c:ser>
        <c:ser>
          <c:idx val="12"/>
          <c:order val="12"/>
          <c:tx>
            <c:strRef>
              <c:f>Summary!$C$16</c:f>
              <c:strCache>
                <c:ptCount val="1"/>
                <c:pt idx="0">
                  <c:v>Start-up (T)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(Summary!$D$16,Summary!$F$16)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AD4-4222-8A98-FBC1FD9F1925}"/>
            </c:ext>
          </c:extLst>
        </c:ser>
        <c:ser>
          <c:idx val="13"/>
          <c:order val="13"/>
          <c:tx>
            <c:strRef>
              <c:f>Summary!$C$17</c:f>
              <c:strCache>
                <c:ptCount val="1"/>
                <c:pt idx="0">
                  <c:v>Gas energy usage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(Summary!$D$3,Summary!$F$3)</c:f>
              <c:strCache>
                <c:ptCount val="2"/>
                <c:pt idx="0">
                  <c:v> Annualised cost</c:v>
                </c:pt>
                <c:pt idx="1">
                  <c:v>Annualised Losses (Predicted)</c:v>
                </c:pt>
              </c:strCache>
            </c:strRef>
          </c:cat>
          <c:val>
            <c:numRef>
              <c:f>(Summary!$D$17,Summary!$F$17)</c:f>
              <c:numCache>
                <c:formatCode>_-[$R-1C09]* #,##0_-;\-[$R-1C09]* #,##0_-;_-[$R-1C09]*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60-4E64-A87C-5C840EED6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2322528"/>
        <c:axId val="742320352"/>
      </c:barChart>
      <c:catAx>
        <c:axId val="74232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742320352"/>
        <c:crosses val="autoZero"/>
        <c:auto val="1"/>
        <c:lblAlgn val="ctr"/>
        <c:lblOffset val="100"/>
        <c:noMultiLvlLbl val="0"/>
      </c:catAx>
      <c:valAx>
        <c:axId val="74232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R-1C09]* #,##0_-;\-[$R-1C09]* #,##0_-;_-[$R-1C09]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74232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390345214070202"/>
          <c:y val="8.4665742821479428E-2"/>
          <c:w val="0.69171664676812583"/>
          <c:h val="0.2012030151053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579924</xdr:colOff>
      <xdr:row>64</xdr:row>
      <xdr:rowOff>163445</xdr:rowOff>
    </xdr:from>
    <xdr:to>
      <xdr:col>18</xdr:col>
      <xdr:colOff>590079</xdr:colOff>
      <xdr:row>69</xdr:row>
      <xdr:rowOff>3240</xdr:rowOff>
    </xdr:to>
    <xdr:cxnSp macro="">
      <xdr:nvCxnSpPr>
        <xdr:cNvPr id="195" name="Straight Arrow Connector 194">
          <a:extLst>
            <a:ext uri="{FF2B5EF4-FFF2-40B4-BE49-F238E27FC236}">
              <a16:creationId xmlns:a16="http://schemas.microsoft.com/office/drawing/2014/main" id="{00000000-0008-0000-0C00-0000C3000000}"/>
            </a:ext>
          </a:extLst>
        </xdr:cNvPr>
        <xdr:cNvCxnSpPr/>
      </xdr:nvCxnSpPr>
      <xdr:spPr>
        <a:xfrm flipH="1">
          <a:off x="11543393" y="11797552"/>
          <a:ext cx="10155" cy="763137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16</xdr:col>
      <xdr:colOff>98535</xdr:colOff>
      <xdr:row>36</xdr:row>
      <xdr:rowOff>169535</xdr:rowOff>
    </xdr:from>
    <xdr:to>
      <xdr:col>21</xdr:col>
      <xdr:colOff>591205</xdr:colOff>
      <xdr:row>36</xdr:row>
      <xdr:rowOff>175009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00000000-0008-0000-0C00-0000AA000000}"/>
            </a:ext>
          </a:extLst>
        </xdr:cNvPr>
        <xdr:cNvCxnSpPr/>
      </xdr:nvCxnSpPr>
      <xdr:spPr>
        <a:xfrm flipH="1" flipV="1">
          <a:off x="9820604" y="6683759"/>
          <a:ext cx="3530817" cy="5474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6</xdr:col>
      <xdr:colOff>457994</xdr:colOff>
      <xdr:row>0</xdr:row>
      <xdr:rowOff>0</xdr:rowOff>
    </xdr:from>
    <xdr:to>
      <xdr:col>13</xdr:col>
      <xdr:colOff>217488</xdr:colOff>
      <xdr:row>0</xdr:row>
      <xdr:rowOff>0</xdr:rowOff>
    </xdr:to>
    <xdr:cxnSp macro="">
      <xdr:nvCxnSpPr>
        <xdr:cNvPr id="31" name="Elbow Connector 30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CxnSpPr/>
      </xdr:nvCxnSpPr>
      <xdr:spPr>
        <a:xfrm rot="5400000">
          <a:off x="5823348" y="-872728"/>
          <a:ext cx="641350" cy="4037807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464344</xdr:colOff>
      <xdr:row>0</xdr:row>
      <xdr:rowOff>0</xdr:rowOff>
    </xdr:from>
    <xdr:to>
      <xdr:col>13</xdr:col>
      <xdr:colOff>217488</xdr:colOff>
      <xdr:row>0</xdr:row>
      <xdr:rowOff>0</xdr:rowOff>
    </xdr:to>
    <xdr:cxnSp macro="">
      <xdr:nvCxnSpPr>
        <xdr:cNvPr id="37" name="Elbow Connector 36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CxnSpPr/>
      </xdr:nvCxnSpPr>
      <xdr:spPr>
        <a:xfrm rot="5400000">
          <a:off x="4903392" y="-1779984"/>
          <a:ext cx="654050" cy="5865019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482600</xdr:colOff>
      <xdr:row>0</xdr:row>
      <xdr:rowOff>0</xdr:rowOff>
    </xdr:from>
    <xdr:to>
      <xdr:col>6</xdr:col>
      <xdr:colOff>12700</xdr:colOff>
      <xdr:row>0</xdr:row>
      <xdr:rowOff>0</xdr:rowOff>
    </xdr:to>
    <xdr:cxnSp macro="">
      <xdr:nvCxnSpPr>
        <xdr:cNvPr id="69" name="Elbow Connector 68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CxnSpPr/>
      </xdr:nvCxnSpPr>
      <xdr:spPr>
        <a:xfrm rot="16200000" flipH="1">
          <a:off x="-1632712" y="10465562"/>
          <a:ext cx="8027924" cy="257810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217489</xdr:colOff>
      <xdr:row>0</xdr:row>
      <xdr:rowOff>0</xdr:rowOff>
    </xdr:from>
    <xdr:to>
      <xdr:col>19</xdr:col>
      <xdr:colOff>476250</xdr:colOff>
      <xdr:row>0</xdr:row>
      <xdr:rowOff>0</xdr:rowOff>
    </xdr:to>
    <xdr:cxnSp macro="">
      <xdr:nvCxnSpPr>
        <xdr:cNvPr id="110" name="Elbow Connector 109">
          <a:extLst>
            <a:ext uri="{FF2B5EF4-FFF2-40B4-BE49-F238E27FC236}">
              <a16:creationId xmlns:a16="http://schemas.microsoft.com/office/drawing/2014/main" id="{00000000-0008-0000-0C00-00006E000000}"/>
            </a:ext>
          </a:extLst>
        </xdr:cNvPr>
        <xdr:cNvCxnSpPr/>
      </xdr:nvCxnSpPr>
      <xdr:spPr>
        <a:xfrm rot="16200000" flipH="1">
          <a:off x="9163051" y="-174625"/>
          <a:ext cx="1925637" cy="392588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582085</xdr:colOff>
      <xdr:row>6</xdr:row>
      <xdr:rowOff>42333</xdr:rowOff>
    </xdr:from>
    <xdr:to>
      <xdr:col>7</xdr:col>
      <xdr:colOff>441739</xdr:colOff>
      <xdr:row>14</xdr:row>
      <xdr:rowOff>151191</xdr:rowOff>
    </xdr:to>
    <xdr:sp macro="" textlink="">
      <xdr:nvSpPr>
        <xdr:cNvPr id="111" name="Flowchart: Alternate Process 110">
          <a:extLst>
            <a:ext uri="{FF2B5EF4-FFF2-40B4-BE49-F238E27FC236}">
              <a16:creationId xmlns:a16="http://schemas.microsoft.com/office/drawing/2014/main" id="{00000000-0008-0000-0C00-00006F000000}"/>
            </a:ext>
          </a:extLst>
        </xdr:cNvPr>
        <xdr:cNvSpPr/>
      </xdr:nvSpPr>
      <xdr:spPr>
        <a:xfrm>
          <a:off x="3619042" y="962623"/>
          <a:ext cx="1074436" cy="1581322"/>
        </a:xfrm>
        <a:prstGeom prst="flowChartAlternateProcess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Raw Material</a:t>
          </a:r>
          <a:r>
            <a:rPr lang="en-ZA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and Ingredient mixing </a:t>
          </a:r>
          <a:endParaRPr lang="en-ZA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441739</xdr:colOff>
      <xdr:row>10</xdr:row>
      <xdr:rowOff>76353</xdr:rowOff>
    </xdr:from>
    <xdr:to>
      <xdr:col>12</xdr:col>
      <xdr:colOff>370417</xdr:colOff>
      <xdr:row>10</xdr:row>
      <xdr:rowOff>96762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CxnSpPr>
          <a:stCxn id="111" idx="3"/>
          <a:endCxn id="23" idx="1"/>
        </xdr:cNvCxnSpPr>
      </xdr:nvCxnSpPr>
      <xdr:spPr>
        <a:xfrm flipV="1">
          <a:off x="4693478" y="1732875"/>
          <a:ext cx="2965635" cy="2040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370417</xdr:colOff>
      <xdr:row>6</xdr:row>
      <xdr:rowOff>152705</xdr:rowOff>
    </xdr:from>
    <xdr:to>
      <xdr:col>14</xdr:col>
      <xdr:colOff>332619</xdr:colOff>
      <xdr:row>14</xdr:row>
      <xdr:rowOff>1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/>
      </xdr:nvSpPr>
      <xdr:spPr>
        <a:xfrm>
          <a:off x="7627560" y="1059848"/>
          <a:ext cx="1171726" cy="1298724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</a:rPr>
            <a:t>Dough Sponge Setting </a:t>
          </a:r>
        </a:p>
      </xdr:txBody>
    </xdr:sp>
    <xdr:clientData/>
  </xdr:twoCellAnchor>
  <xdr:twoCellAnchor>
    <xdr:from>
      <xdr:col>9</xdr:col>
      <xdr:colOff>393095</xdr:colOff>
      <xdr:row>24</xdr:row>
      <xdr:rowOff>0</xdr:rowOff>
    </xdr:from>
    <xdr:to>
      <xdr:col>9</xdr:col>
      <xdr:colOff>438453</xdr:colOff>
      <xdr:row>24</xdr:row>
      <xdr:rowOff>15119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CxnSpPr/>
      </xdr:nvCxnSpPr>
      <xdr:spPr>
        <a:xfrm flipH="1">
          <a:off x="5835952" y="4172857"/>
          <a:ext cx="45358" cy="151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589644</xdr:colOff>
      <xdr:row>22</xdr:row>
      <xdr:rowOff>22678</xdr:rowOff>
    </xdr:from>
    <xdr:to>
      <xdr:col>10</xdr:col>
      <xdr:colOff>551846</xdr:colOff>
      <xdr:row>29</xdr:row>
      <xdr:rowOff>51402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00000000-0008-0000-0C00-000073000000}"/>
            </a:ext>
          </a:extLst>
        </xdr:cNvPr>
        <xdr:cNvSpPr/>
      </xdr:nvSpPr>
      <xdr:spPr>
        <a:xfrm>
          <a:off x="5488215" y="3832678"/>
          <a:ext cx="1186845" cy="1298724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Batching /Mixing</a:t>
          </a:r>
        </a:p>
      </xdr:txBody>
    </xdr:sp>
    <xdr:clientData/>
  </xdr:twoCellAnchor>
  <xdr:twoCellAnchor>
    <xdr:from>
      <xdr:col>6</xdr:col>
      <xdr:colOff>496956</xdr:colOff>
      <xdr:row>17</xdr:row>
      <xdr:rowOff>49267</xdr:rowOff>
    </xdr:from>
    <xdr:to>
      <xdr:col>13</xdr:col>
      <xdr:colOff>322974</xdr:colOff>
      <xdr:row>17</xdr:row>
      <xdr:rowOff>64420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00000000-0008-0000-0C00-00007C000000}"/>
            </a:ext>
          </a:extLst>
        </xdr:cNvPr>
        <xdr:cNvCxnSpPr/>
      </xdr:nvCxnSpPr>
      <xdr:spPr>
        <a:xfrm flipV="1">
          <a:off x="4142732" y="3027198"/>
          <a:ext cx="4079423" cy="1515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581693</xdr:colOff>
      <xdr:row>17</xdr:row>
      <xdr:rowOff>46921</xdr:rowOff>
    </xdr:from>
    <xdr:to>
      <xdr:col>9</xdr:col>
      <xdr:colOff>600592</xdr:colOff>
      <xdr:row>21</xdr:row>
      <xdr:rowOff>165005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CxnSpPr/>
      </xdr:nvCxnSpPr>
      <xdr:spPr>
        <a:xfrm flipH="1">
          <a:off x="6050357" y="3024852"/>
          <a:ext cx="18899" cy="86256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570744</xdr:colOff>
      <xdr:row>29</xdr:row>
      <xdr:rowOff>51402</xdr:rowOff>
    </xdr:from>
    <xdr:to>
      <xdr:col>9</xdr:col>
      <xdr:colOff>570745</xdr:colOff>
      <xdr:row>33</xdr:row>
      <xdr:rowOff>120953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00000000-0008-0000-0C00-00007E000000}"/>
            </a:ext>
          </a:extLst>
        </xdr:cNvPr>
        <xdr:cNvCxnSpPr>
          <a:stCxn id="115" idx="2"/>
          <a:endCxn id="129" idx="0"/>
        </xdr:cNvCxnSpPr>
      </xdr:nvCxnSpPr>
      <xdr:spPr>
        <a:xfrm flipH="1">
          <a:off x="6039408" y="5262781"/>
          <a:ext cx="1" cy="81403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589643</xdr:colOff>
      <xdr:row>33</xdr:row>
      <xdr:rowOff>120953</xdr:rowOff>
    </xdr:from>
    <xdr:to>
      <xdr:col>10</xdr:col>
      <xdr:colOff>551845</xdr:colOff>
      <xdr:row>40</xdr:row>
      <xdr:rowOff>149677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00000000-0008-0000-0C00-000081000000}"/>
            </a:ext>
          </a:extLst>
        </xdr:cNvPr>
        <xdr:cNvSpPr/>
      </xdr:nvSpPr>
      <xdr:spPr>
        <a:xfrm>
          <a:off x="5488214" y="5926667"/>
          <a:ext cx="1186845" cy="1298724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Dividing</a:t>
          </a:r>
        </a:p>
      </xdr:txBody>
    </xdr:sp>
    <xdr:clientData/>
  </xdr:twoCellAnchor>
  <xdr:twoCellAnchor>
    <xdr:from>
      <xdr:col>9</xdr:col>
      <xdr:colOff>573548</xdr:colOff>
      <xdr:row>40</xdr:row>
      <xdr:rowOff>174112</xdr:rowOff>
    </xdr:from>
    <xdr:to>
      <xdr:col>9</xdr:col>
      <xdr:colOff>584889</xdr:colOff>
      <xdr:row>45</xdr:row>
      <xdr:rowOff>65353</xdr:rowOff>
    </xdr:to>
    <xdr:cxnSp macro="">
      <xdr:nvCxnSpPr>
        <xdr:cNvPr id="147" name="Straight Arrow Connector 146">
          <a:extLst>
            <a:ext uri="{FF2B5EF4-FFF2-40B4-BE49-F238E27FC236}">
              <a16:creationId xmlns:a16="http://schemas.microsoft.com/office/drawing/2014/main" id="{00000000-0008-0000-0C00-000093000000}"/>
            </a:ext>
          </a:extLst>
        </xdr:cNvPr>
        <xdr:cNvCxnSpPr/>
      </xdr:nvCxnSpPr>
      <xdr:spPr>
        <a:xfrm flipH="1">
          <a:off x="6104193" y="7363951"/>
          <a:ext cx="11341" cy="813015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9</xdr:col>
      <xdr:colOff>199414</xdr:colOff>
      <xdr:row>20</xdr:row>
      <xdr:rowOff>155918</xdr:rowOff>
    </xdr:from>
    <xdr:to>
      <xdr:col>17</xdr:col>
      <xdr:colOff>59532</xdr:colOff>
      <xdr:row>46</xdr:row>
      <xdr:rowOff>162916</xdr:rowOff>
    </xdr:to>
    <xdr:cxnSp macro="">
      <xdr:nvCxnSpPr>
        <xdr:cNvPr id="62" name="Elbow Connector 6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CxnSpPr/>
      </xdr:nvCxnSpPr>
      <xdr:spPr>
        <a:xfrm flipV="1">
          <a:off x="5676289" y="3674876"/>
          <a:ext cx="4728451" cy="4822415"/>
        </a:xfrm>
        <a:prstGeom prst="bentConnector3">
          <a:avLst>
            <a:gd name="adj1" fmla="val 81127"/>
          </a:avLst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595313</xdr:colOff>
      <xdr:row>13</xdr:row>
      <xdr:rowOff>170089</xdr:rowOff>
    </xdr:from>
    <xdr:to>
      <xdr:col>20</xdr:col>
      <xdr:colOff>306160</xdr:colOff>
      <xdr:row>23</xdr:row>
      <xdr:rowOff>48568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00000000-0008-0000-0C00-000095000000}"/>
            </a:ext>
          </a:extLst>
        </xdr:cNvPr>
        <xdr:cNvSpPr/>
      </xdr:nvSpPr>
      <xdr:spPr>
        <a:xfrm>
          <a:off x="10392456" y="2347232"/>
          <a:ext cx="2160133" cy="1692765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Proofing</a:t>
          </a:r>
        </a:p>
      </xdr:txBody>
    </xdr:sp>
    <xdr:clientData/>
  </xdr:twoCellAnchor>
  <xdr:twoCellAnchor>
    <xdr:from>
      <xdr:col>9</xdr:col>
      <xdr:colOff>27367</xdr:colOff>
      <xdr:row>45</xdr:row>
      <xdr:rowOff>53396</xdr:rowOff>
    </xdr:from>
    <xdr:to>
      <xdr:col>10</xdr:col>
      <xdr:colOff>593836</xdr:colOff>
      <xdr:row>52</xdr:row>
      <xdr:rowOff>82120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00000000-0008-0000-0C00-000092000000}"/>
            </a:ext>
          </a:extLst>
        </xdr:cNvPr>
        <xdr:cNvSpPr/>
      </xdr:nvSpPr>
      <xdr:spPr>
        <a:xfrm>
          <a:off x="5485513" y="8215643"/>
          <a:ext cx="1172930" cy="1327264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Panning</a:t>
          </a:r>
        </a:p>
      </xdr:txBody>
    </xdr:sp>
    <xdr:clientData/>
  </xdr:twoCellAnchor>
  <xdr:twoCellAnchor>
    <xdr:from>
      <xdr:col>16</xdr:col>
      <xdr:colOff>22678</xdr:colOff>
      <xdr:row>23</xdr:row>
      <xdr:rowOff>48567</xdr:rowOff>
    </xdr:from>
    <xdr:to>
      <xdr:col>21</xdr:col>
      <xdr:colOff>532946</xdr:colOff>
      <xdr:row>30</xdr:row>
      <xdr:rowOff>169735</xdr:rowOff>
    </xdr:to>
    <xdr:grpSp>
      <xdr:nvGrpSpPr>
        <xdr:cNvPr id="167" name="Group 166">
          <a:extLst>
            <a:ext uri="{FF2B5EF4-FFF2-40B4-BE49-F238E27FC236}">
              <a16:creationId xmlns:a16="http://schemas.microsoft.com/office/drawing/2014/main" id="{00000000-0008-0000-0C00-0000A7000000}"/>
            </a:ext>
          </a:extLst>
        </xdr:cNvPr>
        <xdr:cNvGrpSpPr/>
      </xdr:nvGrpSpPr>
      <xdr:grpSpPr>
        <a:xfrm>
          <a:off x="9819821" y="4593353"/>
          <a:ext cx="3571875" cy="1454668"/>
          <a:chOff x="9819821" y="4039997"/>
          <a:chExt cx="3571875" cy="1386948"/>
        </a:xfrm>
      </xdr:grpSpPr>
      <xdr:cxnSp macro="">
        <xdr:nvCxnSpPr>
          <xdr:cNvPr id="68" name="Straight Connector 67">
            <a:extLst>
              <a:ext uri="{FF2B5EF4-FFF2-40B4-BE49-F238E27FC236}">
                <a16:creationId xmlns:a16="http://schemas.microsoft.com/office/drawing/2014/main" id="{00000000-0008-0000-0C00-000044000000}"/>
              </a:ext>
            </a:extLst>
          </xdr:cNvPr>
          <xdr:cNvCxnSpPr>
            <a:stCxn id="149" idx="2"/>
          </xdr:cNvCxnSpPr>
        </xdr:nvCxnSpPr>
        <xdr:spPr>
          <a:xfrm flipH="1">
            <a:off x="11464018" y="4039997"/>
            <a:ext cx="8505" cy="699824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51" name="Straight Connector 150">
            <a:extLst>
              <a:ext uri="{FF2B5EF4-FFF2-40B4-BE49-F238E27FC236}">
                <a16:creationId xmlns:a16="http://schemas.microsoft.com/office/drawing/2014/main" id="{00000000-0008-0000-0C00-000097000000}"/>
              </a:ext>
            </a:extLst>
          </xdr:cNvPr>
          <xdr:cNvCxnSpPr/>
        </xdr:nvCxnSpPr>
        <xdr:spPr>
          <a:xfrm>
            <a:off x="9819821" y="4717143"/>
            <a:ext cx="3571875" cy="22678"/>
          </a:xfrm>
          <a:prstGeom prst="line">
            <a:avLst/>
          </a:prstGeom>
          <a:noFill/>
          <a:ln w="25400" cap="flat" cmpd="sng" algn="ctr">
            <a:solidFill>
              <a:sysClr val="windowText" lastClr="000000"/>
            </a:solidFill>
            <a:prstDash val="solid"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xdr:spPr>
      </xdr:cxnSp>
      <xdr:cxnSp macro="">
        <xdr:nvCxnSpPr>
          <xdr:cNvPr id="154" name="Straight Connector 153">
            <a:extLst>
              <a:ext uri="{FF2B5EF4-FFF2-40B4-BE49-F238E27FC236}">
                <a16:creationId xmlns:a16="http://schemas.microsoft.com/office/drawing/2014/main" id="{00000000-0008-0000-0C00-00009A000000}"/>
              </a:ext>
            </a:extLst>
          </xdr:cNvPr>
          <xdr:cNvCxnSpPr/>
        </xdr:nvCxnSpPr>
        <xdr:spPr>
          <a:xfrm flipH="1">
            <a:off x="9819821" y="4717143"/>
            <a:ext cx="8505" cy="699824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56" name="Straight Connector 155">
            <a:extLst>
              <a:ext uri="{FF2B5EF4-FFF2-40B4-BE49-F238E27FC236}">
                <a16:creationId xmlns:a16="http://schemas.microsoft.com/office/drawing/2014/main" id="{00000000-0008-0000-0C00-00009C000000}"/>
              </a:ext>
            </a:extLst>
          </xdr:cNvPr>
          <xdr:cNvCxnSpPr/>
        </xdr:nvCxnSpPr>
        <xdr:spPr>
          <a:xfrm flipH="1">
            <a:off x="10600871" y="4727121"/>
            <a:ext cx="8505" cy="699824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58" name="Straight Connector 157">
            <a:extLst>
              <a:ext uri="{FF2B5EF4-FFF2-40B4-BE49-F238E27FC236}">
                <a16:creationId xmlns:a16="http://schemas.microsoft.com/office/drawing/2014/main" id="{00000000-0008-0000-0C00-00009E000000}"/>
              </a:ext>
            </a:extLst>
          </xdr:cNvPr>
          <xdr:cNvCxnSpPr/>
        </xdr:nvCxnSpPr>
        <xdr:spPr>
          <a:xfrm flipH="1">
            <a:off x="11449957" y="4725761"/>
            <a:ext cx="8505" cy="699824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498929</xdr:colOff>
      <xdr:row>30</xdr:row>
      <xdr:rowOff>90715</xdr:rowOff>
    </xdr:from>
    <xdr:to>
      <xdr:col>16</xdr:col>
      <xdr:colOff>487589</xdr:colOff>
      <xdr:row>34</xdr:row>
      <xdr:rowOff>45357</xdr:rowOff>
    </xdr:to>
    <xdr:sp macro="" textlink="">
      <xdr:nvSpPr>
        <xdr:cNvPr id="162" name="Rectangle 161">
          <a:extLst>
            <a:ext uri="{FF2B5EF4-FFF2-40B4-BE49-F238E27FC236}">
              <a16:creationId xmlns:a16="http://schemas.microsoft.com/office/drawing/2014/main" id="{00000000-0008-0000-0C00-0000A2000000}"/>
            </a:ext>
          </a:extLst>
        </xdr:cNvPr>
        <xdr:cNvSpPr/>
      </xdr:nvSpPr>
      <xdr:spPr>
        <a:xfrm>
          <a:off x="9683750" y="5352144"/>
          <a:ext cx="600982" cy="680356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Flour</a:t>
          </a:r>
        </a:p>
      </xdr:txBody>
    </xdr:sp>
    <xdr:clientData/>
  </xdr:twoCellAnchor>
  <xdr:twoCellAnchor>
    <xdr:from>
      <xdr:col>16</xdr:col>
      <xdr:colOff>597202</xdr:colOff>
      <xdr:row>30</xdr:row>
      <xdr:rowOff>98274</xdr:rowOff>
    </xdr:from>
    <xdr:to>
      <xdr:col>17</xdr:col>
      <xdr:colOff>585863</xdr:colOff>
      <xdr:row>34</xdr:row>
      <xdr:rowOff>52916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00000000-0008-0000-0C00-0000A3000000}"/>
            </a:ext>
          </a:extLst>
        </xdr:cNvPr>
        <xdr:cNvSpPr/>
      </xdr:nvSpPr>
      <xdr:spPr>
        <a:xfrm>
          <a:off x="10394345" y="5359703"/>
          <a:ext cx="600982" cy="680356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Seed</a:t>
          </a:r>
        </a:p>
      </xdr:txBody>
    </xdr:sp>
    <xdr:clientData/>
  </xdr:twoCellAnchor>
  <xdr:twoCellAnchor>
    <xdr:from>
      <xdr:col>18</xdr:col>
      <xdr:colOff>136072</xdr:colOff>
      <xdr:row>30</xdr:row>
      <xdr:rowOff>113394</xdr:rowOff>
    </xdr:from>
    <xdr:to>
      <xdr:col>19</xdr:col>
      <xdr:colOff>124733</xdr:colOff>
      <xdr:row>34</xdr:row>
      <xdr:rowOff>68036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00000000-0008-0000-0C00-0000A4000000}"/>
            </a:ext>
          </a:extLst>
        </xdr:cNvPr>
        <xdr:cNvSpPr/>
      </xdr:nvSpPr>
      <xdr:spPr>
        <a:xfrm>
          <a:off x="11157858" y="5374823"/>
          <a:ext cx="600982" cy="680356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Split</a:t>
          </a:r>
        </a:p>
      </xdr:txBody>
    </xdr:sp>
    <xdr:clientData/>
  </xdr:twoCellAnchor>
  <xdr:twoCellAnchor>
    <xdr:from>
      <xdr:col>19</xdr:col>
      <xdr:colOff>514048</xdr:colOff>
      <xdr:row>30</xdr:row>
      <xdr:rowOff>120953</xdr:rowOff>
    </xdr:from>
    <xdr:to>
      <xdr:col>20</xdr:col>
      <xdr:colOff>502708</xdr:colOff>
      <xdr:row>34</xdr:row>
      <xdr:rowOff>75595</xdr:rowOff>
    </xdr:to>
    <xdr:sp macro="" textlink="">
      <xdr:nvSpPr>
        <xdr:cNvPr id="165" name="Rectangle 164">
          <a:extLst>
            <a:ext uri="{FF2B5EF4-FFF2-40B4-BE49-F238E27FC236}">
              <a16:creationId xmlns:a16="http://schemas.microsoft.com/office/drawing/2014/main" id="{00000000-0008-0000-0C00-0000A5000000}"/>
            </a:ext>
          </a:extLst>
        </xdr:cNvPr>
        <xdr:cNvSpPr/>
      </xdr:nvSpPr>
      <xdr:spPr>
        <a:xfrm>
          <a:off x="12148155" y="5382382"/>
          <a:ext cx="600982" cy="680356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Glaze</a:t>
          </a:r>
        </a:p>
      </xdr:txBody>
    </xdr:sp>
    <xdr:clientData/>
  </xdr:twoCellAnchor>
  <xdr:twoCellAnchor>
    <xdr:from>
      <xdr:col>21</xdr:col>
      <xdr:colOff>211666</xdr:colOff>
      <xdr:row>30</xdr:row>
      <xdr:rowOff>136071</xdr:rowOff>
    </xdr:from>
    <xdr:to>
      <xdr:col>22</xdr:col>
      <xdr:colOff>200327</xdr:colOff>
      <xdr:row>34</xdr:row>
      <xdr:rowOff>90713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0000000-0008-0000-0C00-0000A6000000}"/>
            </a:ext>
          </a:extLst>
        </xdr:cNvPr>
        <xdr:cNvSpPr/>
      </xdr:nvSpPr>
      <xdr:spPr>
        <a:xfrm>
          <a:off x="13070416" y="5397500"/>
          <a:ext cx="600982" cy="680356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Plain</a:t>
          </a:r>
        </a:p>
      </xdr:txBody>
    </xdr:sp>
    <xdr:clientData/>
  </xdr:twoCellAnchor>
  <xdr:twoCellAnchor>
    <xdr:from>
      <xdr:col>18</xdr:col>
      <xdr:colOff>45357</xdr:colOff>
      <xdr:row>46</xdr:row>
      <xdr:rowOff>128512</xdr:rowOff>
    </xdr:from>
    <xdr:to>
      <xdr:col>20</xdr:col>
      <xdr:colOff>5365</xdr:colOff>
      <xdr:row>53</xdr:row>
      <xdr:rowOff>157236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/>
      </xdr:nvSpPr>
      <xdr:spPr>
        <a:xfrm>
          <a:off x="11067143" y="8292798"/>
          <a:ext cx="1184651" cy="1298724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Oven</a:t>
          </a:r>
        </a:p>
      </xdr:txBody>
    </xdr:sp>
    <xdr:clientData/>
  </xdr:twoCellAnchor>
  <xdr:twoCellAnchor>
    <xdr:from>
      <xdr:col>18</xdr:col>
      <xdr:colOff>50757</xdr:colOff>
      <xdr:row>58</xdr:row>
      <xdr:rowOff>26999</xdr:rowOff>
    </xdr:from>
    <xdr:to>
      <xdr:col>19</xdr:col>
      <xdr:colOff>519448</xdr:colOff>
      <xdr:row>65</xdr:row>
      <xdr:rowOff>49677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/>
      </xdr:nvSpPr>
      <xdr:spPr>
        <a:xfrm>
          <a:off x="11014226" y="10553096"/>
          <a:ext cx="1077773" cy="1315357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Depanner</a:t>
          </a:r>
        </a:p>
      </xdr:txBody>
    </xdr:sp>
    <xdr:clientData/>
  </xdr:twoCellAnchor>
  <xdr:twoCellAnchor>
    <xdr:from>
      <xdr:col>18</xdr:col>
      <xdr:colOff>44277</xdr:colOff>
      <xdr:row>68</xdr:row>
      <xdr:rowOff>170629</xdr:rowOff>
    </xdr:from>
    <xdr:to>
      <xdr:col>20</xdr:col>
      <xdr:colOff>4285</xdr:colOff>
      <xdr:row>76</xdr:row>
      <xdr:rowOff>17924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/>
      </xdr:nvSpPr>
      <xdr:spPr>
        <a:xfrm>
          <a:off x="11007746" y="12543410"/>
          <a:ext cx="1178172" cy="1324642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Cooler</a:t>
          </a:r>
        </a:p>
      </xdr:txBody>
    </xdr:sp>
    <xdr:clientData/>
  </xdr:twoCellAnchor>
  <xdr:twoCellAnchor>
    <xdr:from>
      <xdr:col>14</xdr:col>
      <xdr:colOff>332619</xdr:colOff>
      <xdr:row>80</xdr:row>
      <xdr:rowOff>173869</xdr:rowOff>
    </xdr:from>
    <xdr:to>
      <xdr:col>19</xdr:col>
      <xdr:colOff>321733</xdr:colOff>
      <xdr:row>81</xdr:row>
      <xdr:rowOff>16934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CxnSpPr/>
      </xdr:nvCxnSpPr>
      <xdr:spPr>
        <a:xfrm>
          <a:off x="8867019" y="14888936"/>
          <a:ext cx="3037114" cy="2933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</xdr:col>
      <xdr:colOff>400655</xdr:colOff>
      <xdr:row>75</xdr:row>
      <xdr:rowOff>166310</xdr:rowOff>
    </xdr:from>
    <xdr:to>
      <xdr:col>16</xdr:col>
      <xdr:colOff>536726</xdr:colOff>
      <xdr:row>79</xdr:row>
      <xdr:rowOff>83154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/>
      </xdr:nvSpPr>
      <xdr:spPr>
        <a:xfrm>
          <a:off x="9585476" y="13592024"/>
          <a:ext cx="748393" cy="642559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QC station</a:t>
          </a:r>
        </a:p>
      </xdr:txBody>
    </xdr:sp>
    <xdr:clientData/>
  </xdr:twoCellAnchor>
  <xdr:twoCellAnchor>
    <xdr:from>
      <xdr:col>13</xdr:col>
      <xdr:colOff>449847</xdr:colOff>
      <xdr:row>83</xdr:row>
      <xdr:rowOff>95437</xdr:rowOff>
    </xdr:from>
    <xdr:to>
      <xdr:col>15</xdr:col>
      <xdr:colOff>207943</xdr:colOff>
      <xdr:row>87</xdr:row>
      <xdr:rowOff>5194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/>
      </xdr:nvSpPr>
      <xdr:spPr>
        <a:xfrm>
          <a:off x="8373173" y="15205035"/>
          <a:ext cx="977069" cy="646811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Single Packaging</a:t>
          </a:r>
        </a:p>
      </xdr:txBody>
    </xdr:sp>
    <xdr:clientData/>
  </xdr:twoCellAnchor>
  <xdr:twoCellAnchor>
    <xdr:from>
      <xdr:col>18</xdr:col>
      <xdr:colOff>279702</xdr:colOff>
      <xdr:row>83</xdr:row>
      <xdr:rowOff>128512</xdr:rowOff>
    </xdr:from>
    <xdr:to>
      <xdr:col>20</xdr:col>
      <xdr:colOff>7559</xdr:colOff>
      <xdr:row>87</xdr:row>
      <xdr:rowOff>45357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00000000-0008-0000-0C00-000057000000}"/>
            </a:ext>
          </a:extLst>
        </xdr:cNvPr>
        <xdr:cNvSpPr/>
      </xdr:nvSpPr>
      <xdr:spPr>
        <a:xfrm>
          <a:off x="11301488" y="15005655"/>
          <a:ext cx="952500" cy="642559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Bulk Packaging</a:t>
          </a:r>
        </a:p>
      </xdr:txBody>
    </xdr:sp>
    <xdr:clientData/>
  </xdr:twoCellAnchor>
  <xdr:twoCellAnchor>
    <xdr:from>
      <xdr:col>16</xdr:col>
      <xdr:colOff>75596</xdr:colOff>
      <xdr:row>83</xdr:row>
      <xdr:rowOff>107043</xdr:rowOff>
    </xdr:from>
    <xdr:to>
      <xdr:col>17</xdr:col>
      <xdr:colOff>506489</xdr:colOff>
      <xdr:row>87</xdr:row>
      <xdr:rowOff>23888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00000000-0008-0000-0C00-000058000000}"/>
            </a:ext>
          </a:extLst>
        </xdr:cNvPr>
        <xdr:cNvSpPr/>
      </xdr:nvSpPr>
      <xdr:spPr>
        <a:xfrm>
          <a:off x="9872739" y="14984186"/>
          <a:ext cx="1043214" cy="642559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6 Pack Packaging</a:t>
          </a:r>
        </a:p>
      </xdr:txBody>
    </xdr:sp>
    <xdr:clientData/>
  </xdr:twoCellAnchor>
  <xdr:twoCellAnchor>
    <xdr:from>
      <xdr:col>9</xdr:col>
      <xdr:colOff>599326</xdr:colOff>
      <xdr:row>52</xdr:row>
      <xdr:rowOff>82120</xdr:rowOff>
    </xdr:from>
    <xdr:to>
      <xdr:col>10</xdr:col>
      <xdr:colOff>7371</xdr:colOff>
      <xdr:row>62</xdr:row>
      <xdr:rowOff>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CxnSpPr>
          <a:endCxn id="146" idx="2"/>
        </xdr:cNvCxnSpPr>
      </xdr:nvCxnSpPr>
      <xdr:spPr>
        <a:xfrm flipV="1">
          <a:off x="6057472" y="9542907"/>
          <a:ext cx="14506" cy="178007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594032</xdr:colOff>
      <xdr:row>94</xdr:row>
      <xdr:rowOff>10242</xdr:rowOff>
    </xdr:from>
    <xdr:to>
      <xdr:col>17</xdr:col>
      <xdr:colOff>554041</xdr:colOff>
      <xdr:row>101</xdr:row>
      <xdr:rowOff>41892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00000000-0008-0000-0C00-000060000000}"/>
            </a:ext>
          </a:extLst>
        </xdr:cNvPr>
        <xdr:cNvSpPr/>
      </xdr:nvSpPr>
      <xdr:spPr>
        <a:xfrm>
          <a:off x="9811774" y="17155242"/>
          <a:ext cx="1189041" cy="1322134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Finished Goods/ Freezing</a:t>
          </a:r>
        </a:p>
      </xdr:txBody>
    </xdr:sp>
    <xdr:clientData/>
  </xdr:twoCellAnchor>
  <xdr:twoCellAnchor>
    <xdr:from>
      <xdr:col>16</xdr:col>
      <xdr:colOff>573548</xdr:colOff>
      <xdr:row>101</xdr:row>
      <xdr:rowOff>41892</xdr:rowOff>
    </xdr:from>
    <xdr:to>
      <xdr:col>16</xdr:col>
      <xdr:colOff>574037</xdr:colOff>
      <xdr:row>105</xdr:row>
      <xdr:rowOff>61452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CxnSpPr>
          <a:stCxn id="96" idx="2"/>
        </xdr:cNvCxnSpPr>
      </xdr:nvCxnSpPr>
      <xdr:spPr>
        <a:xfrm flipH="1">
          <a:off x="10405806" y="18764150"/>
          <a:ext cx="489" cy="75697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471129</xdr:colOff>
      <xdr:row>105</xdr:row>
      <xdr:rowOff>61452</xdr:rowOff>
    </xdr:from>
    <xdr:to>
      <xdr:col>19</xdr:col>
      <xdr:colOff>10242</xdr:colOff>
      <xdr:row>105</xdr:row>
      <xdr:rowOff>71694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0000000-0008-0000-0C00-00006B000000}"/>
            </a:ext>
          </a:extLst>
        </xdr:cNvPr>
        <xdr:cNvCxnSpPr/>
      </xdr:nvCxnSpPr>
      <xdr:spPr>
        <a:xfrm>
          <a:off x="9074355" y="19521129"/>
          <a:ext cx="2611693" cy="1024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14</xdr:col>
      <xdr:colOff>481371</xdr:colOff>
      <xdr:row>105</xdr:row>
      <xdr:rowOff>71694</xdr:rowOff>
    </xdr:from>
    <xdr:to>
      <xdr:col>14</xdr:col>
      <xdr:colOff>481860</xdr:colOff>
      <xdr:row>109</xdr:row>
      <xdr:rowOff>91253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00000000-0008-0000-0C00-000072000000}"/>
            </a:ext>
          </a:extLst>
        </xdr:cNvPr>
        <xdr:cNvCxnSpPr/>
      </xdr:nvCxnSpPr>
      <xdr:spPr>
        <a:xfrm flipH="1">
          <a:off x="9084597" y="19531371"/>
          <a:ext cx="489" cy="756979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19</xdr:col>
      <xdr:colOff>10242</xdr:colOff>
      <xdr:row>105</xdr:row>
      <xdr:rowOff>71694</xdr:rowOff>
    </xdr:from>
    <xdr:to>
      <xdr:col>19</xdr:col>
      <xdr:colOff>10731</xdr:colOff>
      <xdr:row>109</xdr:row>
      <xdr:rowOff>91253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00000000-0008-0000-0C00-000075000000}"/>
            </a:ext>
          </a:extLst>
        </xdr:cNvPr>
        <xdr:cNvCxnSpPr/>
      </xdr:nvCxnSpPr>
      <xdr:spPr>
        <a:xfrm flipH="1">
          <a:off x="11686048" y="19531371"/>
          <a:ext cx="489" cy="756979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13</xdr:col>
      <xdr:colOff>553065</xdr:colOff>
      <xdr:row>109</xdr:row>
      <xdr:rowOff>112661</xdr:rowOff>
    </xdr:from>
    <xdr:to>
      <xdr:col>15</xdr:col>
      <xdr:colOff>513074</xdr:colOff>
      <xdr:row>116</xdr:row>
      <xdr:rowOff>144311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00000000-0008-0000-0C00-000078000000}"/>
            </a:ext>
          </a:extLst>
        </xdr:cNvPr>
        <xdr:cNvSpPr/>
      </xdr:nvSpPr>
      <xdr:spPr>
        <a:xfrm>
          <a:off x="8541775" y="20309758"/>
          <a:ext cx="1189041" cy="1322134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Dispatch</a:t>
          </a:r>
        </a:p>
      </xdr:txBody>
    </xdr:sp>
    <xdr:clientData/>
  </xdr:twoCellAnchor>
  <xdr:twoCellAnchor>
    <xdr:from>
      <xdr:col>18</xdr:col>
      <xdr:colOff>40968</xdr:colOff>
      <xdr:row>109</xdr:row>
      <xdr:rowOff>122902</xdr:rowOff>
    </xdr:from>
    <xdr:to>
      <xdr:col>20</xdr:col>
      <xdr:colOff>976</xdr:colOff>
      <xdr:row>116</xdr:row>
      <xdr:rowOff>154552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00000000-0008-0000-0C00-00007B000000}"/>
            </a:ext>
          </a:extLst>
        </xdr:cNvPr>
        <xdr:cNvSpPr/>
      </xdr:nvSpPr>
      <xdr:spPr>
        <a:xfrm>
          <a:off x="11102258" y="20319999"/>
          <a:ext cx="1189041" cy="1322134"/>
        </a:xfrm>
        <a:prstGeom prst="rect">
          <a:avLst/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Quarantine</a:t>
          </a:r>
        </a:p>
      </xdr:txBody>
    </xdr:sp>
    <xdr:clientData/>
  </xdr:twoCellAnchor>
  <xdr:twoCellAnchor>
    <xdr:from>
      <xdr:col>15</xdr:col>
      <xdr:colOff>513074</xdr:colOff>
      <xdr:row>113</xdr:row>
      <xdr:rowOff>36309</xdr:rowOff>
    </xdr:from>
    <xdr:to>
      <xdr:col>18</xdr:col>
      <xdr:colOff>40968</xdr:colOff>
      <xdr:row>113</xdr:row>
      <xdr:rowOff>46550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00000000-0008-0000-0C00-00007D000000}"/>
            </a:ext>
          </a:extLst>
        </xdr:cNvPr>
        <xdr:cNvCxnSpPr>
          <a:stCxn id="123" idx="1"/>
          <a:endCxn id="120" idx="3"/>
        </xdr:cNvCxnSpPr>
      </xdr:nvCxnSpPr>
      <xdr:spPr>
        <a:xfrm flipH="1" flipV="1">
          <a:off x="9730816" y="20970825"/>
          <a:ext cx="1371442" cy="10241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18</xdr:col>
      <xdr:colOff>604274</xdr:colOff>
      <xdr:row>116</xdr:row>
      <xdr:rowOff>163870</xdr:rowOff>
    </xdr:from>
    <xdr:to>
      <xdr:col>18</xdr:col>
      <xdr:colOff>604763</xdr:colOff>
      <xdr:row>120</xdr:row>
      <xdr:rowOff>183430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id="{00000000-0008-0000-0C00-000080000000}"/>
            </a:ext>
          </a:extLst>
        </xdr:cNvPr>
        <xdr:cNvCxnSpPr/>
      </xdr:nvCxnSpPr>
      <xdr:spPr>
        <a:xfrm flipH="1">
          <a:off x="11665564" y="21651451"/>
          <a:ext cx="489" cy="756979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18</xdr:col>
      <xdr:colOff>20484</xdr:colOff>
      <xdr:row>120</xdr:row>
      <xdr:rowOff>184354</xdr:rowOff>
    </xdr:from>
    <xdr:to>
      <xdr:col>19</xdr:col>
      <xdr:colOff>595009</xdr:colOff>
      <xdr:row>127</xdr:row>
      <xdr:rowOff>30725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00000000-0008-0000-0C00-000083000000}"/>
            </a:ext>
          </a:extLst>
        </xdr:cNvPr>
        <xdr:cNvSpPr/>
      </xdr:nvSpPr>
      <xdr:spPr>
        <a:xfrm>
          <a:off x="11081774" y="22409354"/>
          <a:ext cx="1189041" cy="1136855"/>
        </a:xfrm>
        <a:prstGeom prst="rect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Dumping / Associates</a:t>
          </a:r>
        </a:p>
      </xdr:txBody>
    </xdr:sp>
    <xdr:clientData/>
  </xdr:twoCellAnchor>
  <xdr:twoCellAnchor>
    <xdr:from>
      <xdr:col>10</xdr:col>
      <xdr:colOff>518226</xdr:colOff>
      <xdr:row>36</xdr:row>
      <xdr:rowOff>81665</xdr:rowOff>
    </xdr:from>
    <xdr:to>
      <xdr:col>12</xdr:col>
      <xdr:colOff>317163</xdr:colOff>
      <xdr:row>38</xdr:row>
      <xdr:rowOff>66972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00000000-0008-0000-0C00-000085000000}"/>
            </a:ext>
          </a:extLst>
        </xdr:cNvPr>
        <xdr:cNvSpPr/>
      </xdr:nvSpPr>
      <xdr:spPr>
        <a:xfrm>
          <a:off x="6570570" y="6679712"/>
          <a:ext cx="1009406" cy="362338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Material</a:t>
          </a:r>
        </a:p>
      </xdr:txBody>
    </xdr:sp>
    <xdr:clientData/>
  </xdr:twoCellAnchor>
  <xdr:twoCellAnchor>
    <xdr:from>
      <xdr:col>11</xdr:col>
      <xdr:colOff>2291</xdr:colOff>
      <xdr:row>24</xdr:row>
      <xdr:rowOff>174015</xdr:rowOff>
    </xdr:from>
    <xdr:to>
      <xdr:col>12</xdr:col>
      <xdr:colOff>406462</xdr:colOff>
      <xdr:row>26</xdr:row>
      <xdr:rowOff>159320</xdr:rowOff>
    </xdr:to>
    <xdr:sp macro="" textlink="">
      <xdr:nvSpPr>
        <xdr:cNvPr id="135" name="Oval 134">
          <a:extLst>
            <a:ext uri="{FF2B5EF4-FFF2-40B4-BE49-F238E27FC236}">
              <a16:creationId xmlns:a16="http://schemas.microsoft.com/office/drawing/2014/main" id="{00000000-0008-0000-0C00-000087000000}"/>
            </a:ext>
          </a:extLst>
        </xdr:cNvPr>
        <xdr:cNvSpPr/>
      </xdr:nvSpPr>
      <xdr:spPr>
        <a:xfrm>
          <a:off x="6659869" y="4509874"/>
          <a:ext cx="1009406" cy="362337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Labour</a:t>
          </a:r>
        </a:p>
      </xdr:txBody>
    </xdr:sp>
    <xdr:clientData/>
  </xdr:twoCellAnchor>
  <xdr:twoCellAnchor>
    <xdr:from>
      <xdr:col>16</xdr:col>
      <xdr:colOff>395724</xdr:colOff>
      <xdr:row>28</xdr:row>
      <xdr:rowOff>110435</xdr:rowOff>
    </xdr:from>
    <xdr:to>
      <xdr:col>18</xdr:col>
      <xdr:colOff>197847</xdr:colOff>
      <xdr:row>30</xdr:row>
      <xdr:rowOff>94856</xdr:rowOff>
    </xdr:to>
    <xdr:sp macro="" textlink="">
      <xdr:nvSpPr>
        <xdr:cNvPr id="138" name="Oval 137">
          <a:extLst>
            <a:ext uri="{FF2B5EF4-FFF2-40B4-BE49-F238E27FC236}">
              <a16:creationId xmlns:a16="http://schemas.microsoft.com/office/drawing/2014/main" id="{00000000-0008-0000-0C00-00008A000000}"/>
            </a:ext>
          </a:extLst>
        </xdr:cNvPr>
        <xdr:cNvSpPr/>
      </xdr:nvSpPr>
      <xdr:spPr>
        <a:xfrm>
          <a:off x="10113985" y="5080000"/>
          <a:ext cx="1016905" cy="352537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Material</a:t>
          </a:r>
        </a:p>
      </xdr:txBody>
    </xdr:sp>
    <xdr:clientData/>
  </xdr:twoCellAnchor>
  <xdr:twoCellAnchor>
    <xdr:from>
      <xdr:col>13</xdr:col>
      <xdr:colOff>322101</xdr:colOff>
      <xdr:row>14</xdr:row>
      <xdr:rowOff>0</xdr:rowOff>
    </xdr:from>
    <xdr:to>
      <xdr:col>13</xdr:col>
      <xdr:colOff>341002</xdr:colOff>
      <xdr:row>17</xdr:row>
      <xdr:rowOff>64420</xdr:rowOff>
    </xdr:to>
    <xdr:cxnSp macro="">
      <xdr:nvCxnSpPr>
        <xdr:cNvPr id="144" name="Straight Arrow Connector 143">
          <a:extLst>
            <a:ext uri="{FF2B5EF4-FFF2-40B4-BE49-F238E27FC236}">
              <a16:creationId xmlns:a16="http://schemas.microsoft.com/office/drawing/2014/main" id="{00000000-0008-0000-0C00-000090000000}"/>
            </a:ext>
          </a:extLst>
        </xdr:cNvPr>
        <xdr:cNvCxnSpPr/>
      </xdr:nvCxnSpPr>
      <xdr:spPr>
        <a:xfrm flipH="1">
          <a:off x="8218188" y="2392754"/>
          <a:ext cx="18901" cy="61659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495152</xdr:colOff>
      <xdr:row>14</xdr:row>
      <xdr:rowOff>158750</xdr:rowOff>
    </xdr:from>
    <xdr:to>
      <xdr:col>6</xdr:col>
      <xdr:colOff>503621</xdr:colOff>
      <xdr:row>17</xdr:row>
      <xdr:rowOff>71164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00000000-0008-0000-0C00-000094000000}"/>
            </a:ext>
          </a:extLst>
        </xdr:cNvPr>
        <xdr:cNvCxnSpPr/>
      </xdr:nvCxnSpPr>
      <xdr:spPr>
        <a:xfrm>
          <a:off x="4140928" y="2578319"/>
          <a:ext cx="8469" cy="470776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16</xdr:col>
      <xdr:colOff>16423</xdr:colOff>
      <xdr:row>27</xdr:row>
      <xdr:rowOff>0</xdr:rowOff>
    </xdr:from>
    <xdr:to>
      <xdr:col>16</xdr:col>
      <xdr:colOff>43793</xdr:colOff>
      <xdr:row>30</xdr:row>
      <xdr:rowOff>80500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id="{00000000-0008-0000-0C00-000099000000}"/>
            </a:ext>
          </a:extLst>
        </xdr:cNvPr>
        <xdr:cNvCxnSpPr/>
      </xdr:nvCxnSpPr>
      <xdr:spPr>
        <a:xfrm flipH="1">
          <a:off x="9738492" y="4839138"/>
          <a:ext cx="27370" cy="638862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18</xdr:col>
      <xdr:colOff>427763</xdr:colOff>
      <xdr:row>27</xdr:row>
      <xdr:rowOff>48568</xdr:rowOff>
    </xdr:from>
    <xdr:to>
      <xdr:col>18</xdr:col>
      <xdr:colOff>434217</xdr:colOff>
      <xdr:row>30</xdr:row>
      <xdr:rowOff>113394</xdr:rowOff>
    </xdr:to>
    <xdr:cxnSp macro="">
      <xdr:nvCxnSpPr>
        <xdr:cNvPr id="160" name="Straight Arrow Connector 159">
          <a:extLst>
            <a:ext uri="{FF2B5EF4-FFF2-40B4-BE49-F238E27FC236}">
              <a16:creationId xmlns:a16="http://schemas.microsoft.com/office/drawing/2014/main" id="{00000000-0008-0000-0C00-0000A0000000}"/>
            </a:ext>
          </a:extLst>
        </xdr:cNvPr>
        <xdr:cNvCxnSpPr>
          <a:endCxn id="164" idx="0"/>
        </xdr:cNvCxnSpPr>
      </xdr:nvCxnSpPr>
      <xdr:spPr>
        <a:xfrm>
          <a:off x="11365091" y="4887706"/>
          <a:ext cx="6454" cy="623188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20</xdr:col>
      <xdr:colOff>204564</xdr:colOff>
      <xdr:row>27</xdr:row>
      <xdr:rowOff>10948</xdr:rowOff>
    </xdr:from>
    <xdr:to>
      <xdr:col>20</xdr:col>
      <xdr:colOff>229914</xdr:colOff>
      <xdr:row>30</xdr:row>
      <xdr:rowOff>120953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00000000-0008-0000-0C00-0000AE000000}"/>
            </a:ext>
          </a:extLst>
        </xdr:cNvPr>
        <xdr:cNvCxnSpPr>
          <a:endCxn id="165" idx="0"/>
        </xdr:cNvCxnSpPr>
      </xdr:nvCxnSpPr>
      <xdr:spPr>
        <a:xfrm flipH="1">
          <a:off x="12357150" y="4850086"/>
          <a:ext cx="25350" cy="668367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21</xdr:col>
      <xdr:colOff>503621</xdr:colOff>
      <xdr:row>27</xdr:row>
      <xdr:rowOff>27371</xdr:rowOff>
    </xdr:from>
    <xdr:to>
      <xdr:col>21</xdr:col>
      <xdr:colOff>528971</xdr:colOff>
      <xdr:row>30</xdr:row>
      <xdr:rowOff>137376</xdr:rowOff>
    </xdr:to>
    <xdr:cxnSp macro="">
      <xdr:nvCxnSpPr>
        <xdr:cNvPr id="179" name="Straight Arrow Connector 178">
          <a:extLst>
            <a:ext uri="{FF2B5EF4-FFF2-40B4-BE49-F238E27FC236}">
              <a16:creationId xmlns:a16="http://schemas.microsoft.com/office/drawing/2014/main" id="{00000000-0008-0000-0C00-0000B3000000}"/>
            </a:ext>
          </a:extLst>
        </xdr:cNvPr>
        <xdr:cNvCxnSpPr/>
      </xdr:nvCxnSpPr>
      <xdr:spPr>
        <a:xfrm flipH="1">
          <a:off x="13263837" y="4866509"/>
          <a:ext cx="25350" cy="668367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20</xdr:col>
      <xdr:colOff>175173</xdr:colOff>
      <xdr:row>34</xdr:row>
      <xdr:rowOff>82111</xdr:rowOff>
    </xdr:from>
    <xdr:to>
      <xdr:col>20</xdr:col>
      <xdr:colOff>189575</xdr:colOff>
      <xdr:row>36</xdr:row>
      <xdr:rowOff>180647</xdr:rowOff>
    </xdr:to>
    <xdr:cxnSp macro="">
      <xdr:nvCxnSpPr>
        <xdr:cNvPr id="182" name="Straight Arrow Connector 181">
          <a:extLst>
            <a:ext uri="{FF2B5EF4-FFF2-40B4-BE49-F238E27FC236}">
              <a16:creationId xmlns:a16="http://schemas.microsoft.com/office/drawing/2014/main" id="{00000000-0008-0000-0C00-0000B6000000}"/>
            </a:ext>
          </a:extLst>
        </xdr:cNvPr>
        <xdr:cNvCxnSpPr/>
      </xdr:nvCxnSpPr>
      <xdr:spPr>
        <a:xfrm flipH="1">
          <a:off x="12327759" y="6224094"/>
          <a:ext cx="14402" cy="470777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16</xdr:col>
      <xdr:colOff>129358</xdr:colOff>
      <xdr:row>34</xdr:row>
      <xdr:rowOff>38319</xdr:rowOff>
    </xdr:from>
    <xdr:to>
      <xdr:col>16</xdr:col>
      <xdr:colOff>131379</xdr:colOff>
      <xdr:row>36</xdr:row>
      <xdr:rowOff>153276</xdr:rowOff>
    </xdr:to>
    <xdr:cxnSp macro="">
      <xdr:nvCxnSpPr>
        <xdr:cNvPr id="184" name="Straight Arrow Connector 183">
          <a:extLst>
            <a:ext uri="{FF2B5EF4-FFF2-40B4-BE49-F238E27FC236}">
              <a16:creationId xmlns:a16="http://schemas.microsoft.com/office/drawing/2014/main" id="{00000000-0008-0000-0C00-0000B8000000}"/>
            </a:ext>
          </a:extLst>
        </xdr:cNvPr>
        <xdr:cNvCxnSpPr/>
      </xdr:nvCxnSpPr>
      <xdr:spPr>
        <a:xfrm>
          <a:off x="9851427" y="6180302"/>
          <a:ext cx="2021" cy="487198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17</xdr:col>
      <xdr:colOff>273707</xdr:colOff>
      <xdr:row>34</xdr:row>
      <xdr:rowOff>38319</xdr:rowOff>
    </xdr:from>
    <xdr:to>
      <xdr:col>17</xdr:col>
      <xdr:colOff>282634</xdr:colOff>
      <xdr:row>36</xdr:row>
      <xdr:rowOff>180647</xdr:rowOff>
    </xdr:to>
    <xdr:cxnSp macro="">
      <xdr:nvCxnSpPr>
        <xdr:cNvPr id="186" name="Straight Arrow Connector 185">
          <a:extLst>
            <a:ext uri="{FF2B5EF4-FFF2-40B4-BE49-F238E27FC236}">
              <a16:creationId xmlns:a16="http://schemas.microsoft.com/office/drawing/2014/main" id="{00000000-0008-0000-0C00-0000BA000000}"/>
            </a:ext>
          </a:extLst>
        </xdr:cNvPr>
        <xdr:cNvCxnSpPr/>
      </xdr:nvCxnSpPr>
      <xdr:spPr>
        <a:xfrm flipH="1">
          <a:off x="10603405" y="6180302"/>
          <a:ext cx="8927" cy="514569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18</xdr:col>
      <xdr:colOff>394138</xdr:colOff>
      <xdr:row>34</xdr:row>
      <xdr:rowOff>60215</xdr:rowOff>
    </xdr:from>
    <xdr:to>
      <xdr:col>18</xdr:col>
      <xdr:colOff>403066</xdr:colOff>
      <xdr:row>36</xdr:row>
      <xdr:rowOff>164224</xdr:rowOff>
    </xdr:to>
    <xdr:cxnSp macro="">
      <xdr:nvCxnSpPr>
        <xdr:cNvPr id="187" name="Straight Arrow Connector 186">
          <a:extLst>
            <a:ext uri="{FF2B5EF4-FFF2-40B4-BE49-F238E27FC236}">
              <a16:creationId xmlns:a16="http://schemas.microsoft.com/office/drawing/2014/main" id="{00000000-0008-0000-0C00-0000BB000000}"/>
            </a:ext>
          </a:extLst>
        </xdr:cNvPr>
        <xdr:cNvCxnSpPr/>
      </xdr:nvCxnSpPr>
      <xdr:spPr>
        <a:xfrm flipH="1">
          <a:off x="11331466" y="6202198"/>
          <a:ext cx="8928" cy="476250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21</xdr:col>
      <xdr:colOff>530991</xdr:colOff>
      <xdr:row>34</xdr:row>
      <xdr:rowOff>76637</xdr:rowOff>
    </xdr:from>
    <xdr:to>
      <xdr:col>21</xdr:col>
      <xdr:colOff>550867</xdr:colOff>
      <xdr:row>36</xdr:row>
      <xdr:rowOff>169698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00000000-0008-0000-0C00-0000BD000000}"/>
            </a:ext>
          </a:extLst>
        </xdr:cNvPr>
        <xdr:cNvCxnSpPr/>
      </xdr:nvCxnSpPr>
      <xdr:spPr>
        <a:xfrm flipH="1">
          <a:off x="13291207" y="6218620"/>
          <a:ext cx="19876" cy="465302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19</xdr:col>
      <xdr:colOff>25361</xdr:colOff>
      <xdr:row>36</xdr:row>
      <xdr:rowOff>146538</xdr:rowOff>
    </xdr:from>
    <xdr:to>
      <xdr:col>19</xdr:col>
      <xdr:colOff>36634</xdr:colOff>
      <xdr:row>46</xdr:row>
      <xdr:rowOff>128512</xdr:rowOff>
    </xdr:to>
    <xdr:cxnSp macro="">
      <xdr:nvCxnSpPr>
        <xdr:cNvPr id="191" name="Straight Arrow Connector 190">
          <a:extLst>
            <a:ext uri="{FF2B5EF4-FFF2-40B4-BE49-F238E27FC236}">
              <a16:creationId xmlns:a16="http://schemas.microsoft.com/office/drawing/2014/main" id="{00000000-0008-0000-0C00-0000BF000000}"/>
            </a:ext>
          </a:extLst>
        </xdr:cNvPr>
        <xdr:cNvCxnSpPr>
          <a:endCxn id="45" idx="0"/>
        </xdr:cNvCxnSpPr>
      </xdr:nvCxnSpPr>
      <xdr:spPr>
        <a:xfrm flipH="1">
          <a:off x="11626323" y="6557596"/>
          <a:ext cx="11273" cy="1813704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18</xdr:col>
      <xdr:colOff>590370</xdr:colOff>
      <xdr:row>53</xdr:row>
      <xdr:rowOff>178189</xdr:rowOff>
    </xdr:from>
    <xdr:to>
      <xdr:col>18</xdr:col>
      <xdr:colOff>601253</xdr:colOff>
      <xdr:row>58</xdr:row>
      <xdr:rowOff>26999</xdr:rowOff>
    </xdr:to>
    <xdr:cxnSp macro="">
      <xdr:nvCxnSpPr>
        <xdr:cNvPr id="193" name="Straight Arrow Connector 192">
          <a:extLst>
            <a:ext uri="{FF2B5EF4-FFF2-40B4-BE49-F238E27FC236}">
              <a16:creationId xmlns:a16="http://schemas.microsoft.com/office/drawing/2014/main" id="{00000000-0008-0000-0C00-0000C1000000}"/>
            </a:ext>
          </a:extLst>
        </xdr:cNvPr>
        <xdr:cNvCxnSpPr>
          <a:endCxn id="49" idx="0"/>
        </xdr:cNvCxnSpPr>
      </xdr:nvCxnSpPr>
      <xdr:spPr>
        <a:xfrm flipH="1">
          <a:off x="11553839" y="9780944"/>
          <a:ext cx="10883" cy="772152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18</xdr:col>
      <xdr:colOff>581338</xdr:colOff>
      <xdr:row>76</xdr:row>
      <xdr:rowOff>8467</xdr:rowOff>
    </xdr:from>
    <xdr:to>
      <xdr:col>19</xdr:col>
      <xdr:colOff>1690</xdr:colOff>
      <xdr:row>80</xdr:row>
      <xdr:rowOff>178873</xdr:rowOff>
    </xdr:to>
    <xdr:cxnSp macro="">
      <xdr:nvCxnSpPr>
        <xdr:cNvPr id="201" name="Straight Arrow Connector 200">
          <a:extLst>
            <a:ext uri="{FF2B5EF4-FFF2-40B4-BE49-F238E27FC236}">
              <a16:creationId xmlns:a16="http://schemas.microsoft.com/office/drawing/2014/main" id="{00000000-0008-0000-0C00-0000C9000000}"/>
            </a:ext>
          </a:extLst>
        </xdr:cNvPr>
        <xdr:cNvCxnSpPr/>
      </xdr:nvCxnSpPr>
      <xdr:spPr>
        <a:xfrm flipH="1">
          <a:off x="11528380" y="14094735"/>
          <a:ext cx="28521" cy="921673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19</xdr:col>
      <xdr:colOff>311929</xdr:colOff>
      <xdr:row>81</xdr:row>
      <xdr:rowOff>0</xdr:rowOff>
    </xdr:from>
    <xdr:to>
      <xdr:col>19</xdr:col>
      <xdr:colOff>323423</xdr:colOff>
      <xdr:row>83</xdr:row>
      <xdr:rowOff>133684</xdr:rowOff>
    </xdr:to>
    <xdr:cxnSp macro="">
      <xdr:nvCxnSpPr>
        <xdr:cNvPr id="204" name="Straight Arrow Connector 203">
          <a:extLst>
            <a:ext uri="{FF2B5EF4-FFF2-40B4-BE49-F238E27FC236}">
              <a16:creationId xmlns:a16="http://schemas.microsoft.com/office/drawing/2014/main" id="{00000000-0008-0000-0C00-0000CC000000}"/>
            </a:ext>
          </a:extLst>
        </xdr:cNvPr>
        <xdr:cNvCxnSpPr/>
      </xdr:nvCxnSpPr>
      <xdr:spPr>
        <a:xfrm flipH="1">
          <a:off x="11953596" y="15150877"/>
          <a:ext cx="11494" cy="512456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16</xdr:col>
      <xdr:colOff>592928</xdr:colOff>
      <xdr:row>80</xdr:row>
      <xdr:rowOff>169826</xdr:rowOff>
    </xdr:from>
    <xdr:to>
      <xdr:col>16</xdr:col>
      <xdr:colOff>595621</xdr:colOff>
      <xdr:row>83</xdr:row>
      <xdr:rowOff>107043</xdr:rowOff>
    </xdr:to>
    <xdr:cxnSp macro="">
      <xdr:nvCxnSpPr>
        <xdr:cNvPr id="209" name="Straight Arrow Connector 208">
          <a:extLst>
            <a:ext uri="{FF2B5EF4-FFF2-40B4-BE49-F238E27FC236}">
              <a16:creationId xmlns:a16="http://schemas.microsoft.com/office/drawing/2014/main" id="{00000000-0008-0000-0C00-0000D1000000}"/>
            </a:ext>
          </a:extLst>
        </xdr:cNvPr>
        <xdr:cNvCxnSpPr>
          <a:endCxn id="88" idx="0"/>
        </xdr:cNvCxnSpPr>
      </xdr:nvCxnSpPr>
      <xdr:spPr>
        <a:xfrm>
          <a:off x="10339440" y="14752675"/>
          <a:ext cx="2693" cy="490996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14</xdr:col>
      <xdr:colOff>328895</xdr:colOff>
      <xdr:row>80</xdr:row>
      <xdr:rowOff>161585</xdr:rowOff>
    </xdr:from>
    <xdr:to>
      <xdr:col>14</xdr:col>
      <xdr:colOff>337344</xdr:colOff>
      <xdr:row>83</xdr:row>
      <xdr:rowOff>95437</xdr:rowOff>
    </xdr:to>
    <xdr:cxnSp macro="">
      <xdr:nvCxnSpPr>
        <xdr:cNvPr id="211" name="Straight Arrow Connector 210">
          <a:extLst>
            <a:ext uri="{FF2B5EF4-FFF2-40B4-BE49-F238E27FC236}">
              <a16:creationId xmlns:a16="http://schemas.microsoft.com/office/drawing/2014/main" id="{00000000-0008-0000-0C00-0000D3000000}"/>
            </a:ext>
          </a:extLst>
        </xdr:cNvPr>
        <xdr:cNvCxnSpPr>
          <a:endCxn id="85" idx="0"/>
        </xdr:cNvCxnSpPr>
      </xdr:nvCxnSpPr>
      <xdr:spPr>
        <a:xfrm flipH="1">
          <a:off x="8861708" y="14718393"/>
          <a:ext cx="8449" cy="486642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14</xdr:col>
      <xdr:colOff>328575</xdr:colOff>
      <xdr:row>86</xdr:row>
      <xdr:rowOff>180901</xdr:rowOff>
    </xdr:from>
    <xdr:to>
      <xdr:col>14</xdr:col>
      <xdr:colOff>335959</xdr:colOff>
      <xdr:row>90</xdr:row>
      <xdr:rowOff>114447</xdr:rowOff>
    </xdr:to>
    <xdr:cxnSp macro="">
      <xdr:nvCxnSpPr>
        <xdr:cNvPr id="217" name="Straight Arrow Connector 216">
          <a:extLst>
            <a:ext uri="{FF2B5EF4-FFF2-40B4-BE49-F238E27FC236}">
              <a16:creationId xmlns:a16="http://schemas.microsoft.com/office/drawing/2014/main" id="{00000000-0008-0000-0C00-0000D9000000}"/>
            </a:ext>
          </a:extLst>
        </xdr:cNvPr>
        <xdr:cNvCxnSpPr/>
      </xdr:nvCxnSpPr>
      <xdr:spPr>
        <a:xfrm flipH="1">
          <a:off x="8856773" y="15871308"/>
          <a:ext cx="7384" cy="815901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16</xdr:col>
      <xdr:colOff>605465</xdr:colOff>
      <xdr:row>87</xdr:row>
      <xdr:rowOff>14767</xdr:rowOff>
    </xdr:from>
    <xdr:to>
      <xdr:col>17</xdr:col>
      <xdr:colOff>3692</xdr:colOff>
      <xdr:row>90</xdr:row>
      <xdr:rowOff>132906</xdr:rowOff>
    </xdr:to>
    <xdr:cxnSp macro="">
      <xdr:nvCxnSpPr>
        <xdr:cNvPr id="220" name="Straight Arrow Connector 219">
          <a:extLst>
            <a:ext uri="{FF2B5EF4-FFF2-40B4-BE49-F238E27FC236}">
              <a16:creationId xmlns:a16="http://schemas.microsoft.com/office/drawing/2014/main" id="{00000000-0008-0000-0C00-0000DC000000}"/>
            </a:ext>
          </a:extLst>
        </xdr:cNvPr>
        <xdr:cNvCxnSpPr/>
      </xdr:nvCxnSpPr>
      <xdr:spPr>
        <a:xfrm flipH="1">
          <a:off x="10351977" y="15889767"/>
          <a:ext cx="7384" cy="815901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19</xdr:col>
      <xdr:colOff>280581</xdr:colOff>
      <xdr:row>87</xdr:row>
      <xdr:rowOff>47994</xdr:rowOff>
    </xdr:from>
    <xdr:to>
      <xdr:col>19</xdr:col>
      <xdr:colOff>287965</xdr:colOff>
      <xdr:row>90</xdr:row>
      <xdr:rowOff>166133</xdr:rowOff>
    </xdr:to>
    <xdr:cxnSp macro="">
      <xdr:nvCxnSpPr>
        <xdr:cNvPr id="222" name="Straight Arrow Connector 221">
          <a:extLst>
            <a:ext uri="{FF2B5EF4-FFF2-40B4-BE49-F238E27FC236}">
              <a16:creationId xmlns:a16="http://schemas.microsoft.com/office/drawing/2014/main" id="{00000000-0008-0000-0C00-0000DE000000}"/>
            </a:ext>
          </a:extLst>
        </xdr:cNvPr>
        <xdr:cNvCxnSpPr/>
      </xdr:nvCxnSpPr>
      <xdr:spPr>
        <a:xfrm flipH="1">
          <a:off x="11854564" y="15922994"/>
          <a:ext cx="7384" cy="815901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16</xdr:col>
      <xdr:colOff>574036</xdr:colOff>
      <xdr:row>91</xdr:row>
      <xdr:rowOff>55702</xdr:rowOff>
    </xdr:from>
    <xdr:to>
      <xdr:col>16</xdr:col>
      <xdr:colOff>579298</xdr:colOff>
      <xdr:row>94</xdr:row>
      <xdr:rowOff>10242</xdr:rowOff>
    </xdr:to>
    <xdr:cxnSp macro="">
      <xdr:nvCxnSpPr>
        <xdr:cNvPr id="225" name="Straight Arrow Connector 224">
          <a:extLst>
            <a:ext uri="{FF2B5EF4-FFF2-40B4-BE49-F238E27FC236}">
              <a16:creationId xmlns:a16="http://schemas.microsoft.com/office/drawing/2014/main" id="{00000000-0008-0000-0C00-0000E1000000}"/>
            </a:ext>
          </a:extLst>
        </xdr:cNvPr>
        <xdr:cNvCxnSpPr>
          <a:endCxn id="96" idx="0"/>
        </xdr:cNvCxnSpPr>
      </xdr:nvCxnSpPr>
      <xdr:spPr>
        <a:xfrm flipH="1">
          <a:off x="10377545" y="17245263"/>
          <a:ext cx="5262" cy="667523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</xdr:col>
      <xdr:colOff>136750</xdr:colOff>
      <xdr:row>24</xdr:row>
      <xdr:rowOff>127008</xdr:rowOff>
    </xdr:from>
    <xdr:to>
      <xdr:col>8</xdr:col>
      <xdr:colOff>549154</xdr:colOff>
      <xdr:row>26</xdr:row>
      <xdr:rowOff>111132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00000000-0008-0000-0C00-000070000000}"/>
            </a:ext>
          </a:extLst>
        </xdr:cNvPr>
        <xdr:cNvSpPr/>
      </xdr:nvSpPr>
      <xdr:spPr>
        <a:xfrm>
          <a:off x="4425785" y="4482885"/>
          <a:ext cx="1025123" cy="362896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Time</a:t>
          </a:r>
        </a:p>
      </xdr:txBody>
    </xdr:sp>
    <xdr:clientData/>
  </xdr:twoCellAnchor>
  <xdr:twoCellAnchor>
    <xdr:from>
      <xdr:col>7</xdr:col>
      <xdr:colOff>234309</xdr:colOff>
      <xdr:row>36</xdr:row>
      <xdr:rowOff>51899</xdr:rowOff>
    </xdr:from>
    <xdr:to>
      <xdr:col>9</xdr:col>
      <xdr:colOff>41479</xdr:colOff>
      <xdr:row>38</xdr:row>
      <xdr:rowOff>36024</xdr:rowOff>
    </xdr:to>
    <xdr:sp macro="" textlink="">
      <xdr:nvSpPr>
        <xdr:cNvPr id="237" name="Oval 236">
          <a:extLst>
            <a:ext uri="{FF2B5EF4-FFF2-40B4-BE49-F238E27FC236}">
              <a16:creationId xmlns:a16="http://schemas.microsoft.com/office/drawing/2014/main" id="{00000000-0008-0000-0C00-0000ED000000}"/>
            </a:ext>
          </a:extLst>
        </xdr:cNvPr>
        <xdr:cNvSpPr/>
      </xdr:nvSpPr>
      <xdr:spPr>
        <a:xfrm>
          <a:off x="4470950" y="6649946"/>
          <a:ext cx="1017638" cy="361156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Time</a:t>
          </a:r>
        </a:p>
      </xdr:txBody>
    </xdr:sp>
    <xdr:clientData/>
  </xdr:twoCellAnchor>
  <xdr:twoCellAnchor>
    <xdr:from>
      <xdr:col>14</xdr:col>
      <xdr:colOff>469900</xdr:colOff>
      <xdr:row>23</xdr:row>
      <xdr:rowOff>152400</xdr:rowOff>
    </xdr:from>
    <xdr:to>
      <xdr:col>16</xdr:col>
      <xdr:colOff>271726</xdr:colOff>
      <xdr:row>25</xdr:row>
      <xdr:rowOff>136525</xdr:rowOff>
    </xdr:to>
    <xdr:sp macro="" textlink="">
      <xdr:nvSpPr>
        <xdr:cNvPr id="238" name="Oval 237">
          <a:extLst>
            <a:ext uri="{FF2B5EF4-FFF2-40B4-BE49-F238E27FC236}">
              <a16:creationId xmlns:a16="http://schemas.microsoft.com/office/drawing/2014/main" id="{00000000-0008-0000-0C00-0000EE000000}"/>
            </a:ext>
          </a:extLst>
        </xdr:cNvPr>
        <xdr:cNvSpPr/>
      </xdr:nvSpPr>
      <xdr:spPr>
        <a:xfrm>
          <a:off x="9017977" y="4182208"/>
          <a:ext cx="1022980" cy="350471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Time</a:t>
          </a:r>
        </a:p>
      </xdr:txBody>
    </xdr:sp>
    <xdr:clientData/>
  </xdr:twoCellAnchor>
  <xdr:twoCellAnchor>
    <xdr:from>
      <xdr:col>19</xdr:col>
      <xdr:colOff>481592</xdr:colOff>
      <xdr:row>47</xdr:row>
      <xdr:rowOff>148065</xdr:rowOff>
    </xdr:from>
    <xdr:to>
      <xdr:col>21</xdr:col>
      <xdr:colOff>288760</xdr:colOff>
      <xdr:row>49</xdr:row>
      <xdr:rowOff>132190</xdr:rowOff>
    </xdr:to>
    <xdr:sp macro="" textlink="">
      <xdr:nvSpPr>
        <xdr:cNvPr id="240" name="Oval 239">
          <a:extLst>
            <a:ext uri="{FF2B5EF4-FFF2-40B4-BE49-F238E27FC236}">
              <a16:creationId xmlns:a16="http://schemas.microsoft.com/office/drawing/2014/main" id="{00000000-0008-0000-0C00-0000F0000000}"/>
            </a:ext>
          </a:extLst>
        </xdr:cNvPr>
        <xdr:cNvSpPr/>
      </xdr:nvSpPr>
      <xdr:spPr>
        <a:xfrm>
          <a:off x="11981045" y="8819784"/>
          <a:ext cx="1017637" cy="361156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Time</a:t>
          </a:r>
        </a:p>
      </xdr:txBody>
    </xdr:sp>
    <xdr:clientData/>
  </xdr:twoCellAnchor>
  <xdr:twoCellAnchor>
    <xdr:from>
      <xdr:col>7</xdr:col>
      <xdr:colOff>412902</xdr:colOff>
      <xdr:row>47</xdr:row>
      <xdr:rowOff>40451</xdr:rowOff>
    </xdr:from>
    <xdr:to>
      <xdr:col>9</xdr:col>
      <xdr:colOff>217183</xdr:colOff>
      <xdr:row>49</xdr:row>
      <xdr:rowOff>25759</xdr:rowOff>
    </xdr:to>
    <xdr:sp macro="" textlink="">
      <xdr:nvSpPr>
        <xdr:cNvPr id="243" name="Oval 242">
          <a:extLst>
            <a:ext uri="{FF2B5EF4-FFF2-40B4-BE49-F238E27FC236}">
              <a16:creationId xmlns:a16="http://schemas.microsoft.com/office/drawing/2014/main" id="{00000000-0008-0000-0C00-0000F3000000}"/>
            </a:ext>
          </a:extLst>
        </xdr:cNvPr>
        <xdr:cNvSpPr/>
      </xdr:nvSpPr>
      <xdr:spPr>
        <a:xfrm>
          <a:off x="4649543" y="8712170"/>
          <a:ext cx="1014749" cy="362339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Material</a:t>
          </a:r>
        </a:p>
      </xdr:txBody>
    </xdr:sp>
    <xdr:clientData/>
  </xdr:twoCellAnchor>
  <xdr:twoCellAnchor>
    <xdr:from>
      <xdr:col>19</xdr:col>
      <xdr:colOff>441904</xdr:colOff>
      <xdr:row>60</xdr:row>
      <xdr:rowOff>62339</xdr:rowOff>
    </xdr:from>
    <xdr:to>
      <xdr:col>21</xdr:col>
      <xdr:colOff>240841</xdr:colOff>
      <xdr:row>62</xdr:row>
      <xdr:rowOff>53996</xdr:rowOff>
    </xdr:to>
    <xdr:sp macro="" textlink="">
      <xdr:nvSpPr>
        <xdr:cNvPr id="245" name="Oval 244">
          <a:extLst>
            <a:ext uri="{FF2B5EF4-FFF2-40B4-BE49-F238E27FC236}">
              <a16:creationId xmlns:a16="http://schemas.microsoft.com/office/drawing/2014/main" id="{00000000-0008-0000-0C00-0000F5000000}"/>
            </a:ext>
          </a:extLst>
        </xdr:cNvPr>
        <xdr:cNvSpPr/>
      </xdr:nvSpPr>
      <xdr:spPr>
        <a:xfrm>
          <a:off x="11941357" y="11184761"/>
          <a:ext cx="1009406" cy="368688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Material</a:t>
          </a:r>
        </a:p>
      </xdr:txBody>
    </xdr:sp>
    <xdr:clientData/>
  </xdr:twoCellAnchor>
  <xdr:twoCellAnchor>
    <xdr:from>
      <xdr:col>16</xdr:col>
      <xdr:colOff>525096</xdr:colOff>
      <xdr:row>76</xdr:row>
      <xdr:rowOff>109904</xdr:rowOff>
    </xdr:from>
    <xdr:to>
      <xdr:col>18</xdr:col>
      <xdr:colOff>327219</xdr:colOff>
      <xdr:row>78</xdr:row>
      <xdr:rowOff>94325</xdr:rowOff>
    </xdr:to>
    <xdr:sp macro="" textlink="">
      <xdr:nvSpPr>
        <xdr:cNvPr id="247" name="Oval 246">
          <a:extLst>
            <a:ext uri="{FF2B5EF4-FFF2-40B4-BE49-F238E27FC236}">
              <a16:creationId xmlns:a16="http://schemas.microsoft.com/office/drawing/2014/main" id="{00000000-0008-0000-0C00-0000F7000000}"/>
            </a:ext>
          </a:extLst>
        </xdr:cNvPr>
        <xdr:cNvSpPr/>
      </xdr:nvSpPr>
      <xdr:spPr>
        <a:xfrm>
          <a:off x="10294327" y="13847885"/>
          <a:ext cx="1023277" cy="350767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Material</a:t>
          </a:r>
        </a:p>
      </xdr:txBody>
    </xdr:sp>
    <xdr:clientData/>
  </xdr:twoCellAnchor>
  <xdr:twoCellAnchor>
    <xdr:from>
      <xdr:col>13</xdr:col>
      <xdr:colOff>573943</xdr:colOff>
      <xdr:row>106</xdr:row>
      <xdr:rowOff>85481</xdr:rowOff>
    </xdr:from>
    <xdr:to>
      <xdr:col>15</xdr:col>
      <xdr:colOff>376066</xdr:colOff>
      <xdr:row>108</xdr:row>
      <xdr:rowOff>69902</xdr:rowOff>
    </xdr:to>
    <xdr:sp macro="" textlink="">
      <xdr:nvSpPr>
        <xdr:cNvPr id="250" name="Oval 249">
          <a:extLst>
            <a:ext uri="{FF2B5EF4-FFF2-40B4-BE49-F238E27FC236}">
              <a16:creationId xmlns:a16="http://schemas.microsoft.com/office/drawing/2014/main" id="{00000000-0008-0000-0C00-0000FA000000}"/>
            </a:ext>
          </a:extLst>
        </xdr:cNvPr>
        <xdr:cNvSpPr/>
      </xdr:nvSpPr>
      <xdr:spPr>
        <a:xfrm>
          <a:off x="8511443" y="19611731"/>
          <a:ext cx="1023277" cy="350767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Material</a:t>
          </a:r>
        </a:p>
      </xdr:txBody>
    </xdr:sp>
    <xdr:clientData/>
  </xdr:twoCellAnchor>
  <xdr:twoCellAnchor>
    <xdr:from>
      <xdr:col>18</xdr:col>
      <xdr:colOff>109904</xdr:colOff>
      <xdr:row>117</xdr:row>
      <xdr:rowOff>73269</xdr:rowOff>
    </xdr:from>
    <xdr:to>
      <xdr:col>19</xdr:col>
      <xdr:colOff>522604</xdr:colOff>
      <xdr:row>119</xdr:row>
      <xdr:rowOff>57690</xdr:rowOff>
    </xdr:to>
    <xdr:sp macro="" textlink="">
      <xdr:nvSpPr>
        <xdr:cNvPr id="252" name="Oval 251">
          <a:extLst>
            <a:ext uri="{FF2B5EF4-FFF2-40B4-BE49-F238E27FC236}">
              <a16:creationId xmlns:a16="http://schemas.microsoft.com/office/drawing/2014/main" id="{00000000-0008-0000-0C00-0000FC000000}"/>
            </a:ext>
          </a:extLst>
        </xdr:cNvPr>
        <xdr:cNvSpPr/>
      </xdr:nvSpPr>
      <xdr:spPr>
        <a:xfrm>
          <a:off x="11100289" y="21614423"/>
          <a:ext cx="1023277" cy="350767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Material</a:t>
          </a:r>
        </a:p>
      </xdr:txBody>
    </xdr:sp>
    <xdr:clientData/>
  </xdr:twoCellAnchor>
  <xdr:twoCellAnchor>
    <xdr:from>
      <xdr:col>15</xdr:col>
      <xdr:colOff>374196</xdr:colOff>
      <xdr:row>20</xdr:row>
      <xdr:rowOff>154971</xdr:rowOff>
    </xdr:from>
    <xdr:to>
      <xdr:col>17</xdr:col>
      <xdr:colOff>11340</xdr:colOff>
      <xdr:row>20</xdr:row>
      <xdr:rowOff>154971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00000000-0008-0000-0C00-000059000000}"/>
            </a:ext>
          </a:extLst>
        </xdr:cNvPr>
        <xdr:cNvCxnSpPr/>
      </xdr:nvCxnSpPr>
      <xdr:spPr>
        <a:xfrm>
          <a:off x="9502321" y="3673929"/>
          <a:ext cx="854227" cy="0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triangle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12</xdr:col>
      <xdr:colOff>456405</xdr:colOff>
      <xdr:row>6</xdr:row>
      <xdr:rowOff>119063</xdr:rowOff>
    </xdr:from>
    <xdr:to>
      <xdr:col>14</xdr:col>
      <xdr:colOff>255343</xdr:colOff>
      <xdr:row>8</xdr:row>
      <xdr:rowOff>104370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00000000-0008-0000-0C00-00005C000000}"/>
            </a:ext>
          </a:extLst>
        </xdr:cNvPr>
        <xdr:cNvSpPr/>
      </xdr:nvSpPr>
      <xdr:spPr>
        <a:xfrm>
          <a:off x="7719218" y="1061641"/>
          <a:ext cx="1009406" cy="362338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Material</a:t>
          </a:r>
        </a:p>
      </xdr:txBody>
    </xdr:sp>
    <xdr:clientData/>
  </xdr:twoCellAnchor>
  <xdr:twoCellAnchor>
    <xdr:from>
      <xdr:col>18</xdr:col>
      <xdr:colOff>0</xdr:colOff>
      <xdr:row>89</xdr:row>
      <xdr:rowOff>0</xdr:rowOff>
    </xdr:from>
    <xdr:to>
      <xdr:col>19</xdr:col>
      <xdr:colOff>412403</xdr:colOff>
      <xdr:row>90</xdr:row>
      <xdr:rowOff>33734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00000000-0008-0000-0C00-00005E000000}"/>
            </a:ext>
          </a:extLst>
        </xdr:cNvPr>
        <xdr:cNvSpPr/>
      </xdr:nvSpPr>
      <xdr:spPr>
        <a:xfrm>
          <a:off x="10894219" y="16589375"/>
          <a:ext cx="1017637" cy="361156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Time</a:t>
          </a:r>
        </a:p>
      </xdr:txBody>
    </xdr:sp>
    <xdr:clientData/>
  </xdr:twoCellAnchor>
  <xdr:twoCellAnchor>
    <xdr:from>
      <xdr:col>14</xdr:col>
      <xdr:colOff>486172</xdr:colOff>
      <xdr:row>88</xdr:row>
      <xdr:rowOff>148829</xdr:rowOff>
    </xdr:from>
    <xdr:to>
      <xdr:col>16</xdr:col>
      <xdr:colOff>288295</xdr:colOff>
      <xdr:row>89</xdr:row>
      <xdr:rowOff>321765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00000000-0008-0000-0C00-000061000000}"/>
            </a:ext>
          </a:extLst>
        </xdr:cNvPr>
        <xdr:cNvSpPr/>
      </xdr:nvSpPr>
      <xdr:spPr>
        <a:xfrm>
          <a:off x="8959453" y="16549688"/>
          <a:ext cx="1012592" cy="361452"/>
        </a:xfrm>
        <a:prstGeom prst="ellipse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Material</a:t>
          </a:r>
        </a:p>
      </xdr:txBody>
    </xdr:sp>
    <xdr:clientData/>
  </xdr:twoCellAnchor>
  <xdr:twoCellAnchor>
    <xdr:from>
      <xdr:col>14</xdr:col>
      <xdr:colOff>311931</xdr:colOff>
      <xdr:row>90</xdr:row>
      <xdr:rowOff>155966</xdr:rowOff>
    </xdr:from>
    <xdr:to>
      <xdr:col>19</xdr:col>
      <xdr:colOff>301045</xdr:colOff>
      <xdr:row>90</xdr:row>
      <xdr:rowOff>188417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00000000-0008-0000-0C00-00005B000000}"/>
            </a:ext>
          </a:extLst>
        </xdr:cNvPr>
        <xdr:cNvCxnSpPr/>
      </xdr:nvCxnSpPr>
      <xdr:spPr>
        <a:xfrm>
          <a:off x="8890001" y="17156141"/>
          <a:ext cx="3052711" cy="3245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25582</xdr:colOff>
      <xdr:row>0</xdr:row>
      <xdr:rowOff>0</xdr:rowOff>
    </xdr:from>
    <xdr:to>
      <xdr:col>20</xdr:col>
      <xdr:colOff>603250</xdr:colOff>
      <xdr:row>44</xdr:row>
      <xdr:rowOff>144946</xdr:rowOff>
    </xdr:to>
    <xdr:graphicFrame macro="">
      <xdr:nvGraphicFramePr>
        <xdr:cNvPr id="12" name="Chart 3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15</xdr:col>
      <xdr:colOff>202595</xdr:colOff>
      <xdr:row>22</xdr:row>
      <xdr:rowOff>142421</xdr:rowOff>
    </xdr:from>
    <xdr:ext cx="1877785" cy="335644"/>
    <xdr:sp macro="" textlink="Summary!G19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9410095" y="4100588"/>
          <a:ext cx="1877785" cy="335644"/>
        </a:xfrm>
        <a:prstGeom prst="rect">
          <a:avLst/>
        </a:prstGeom>
        <a:noFill/>
        <a:ln w="1905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957AF89B-11B9-4BCD-A20C-ED6BC41F763D}" type="TxLink">
            <a:rPr lang="en-US" sz="1400" b="1" i="0" u="none" strike="noStrike">
              <a:solidFill>
                <a:srgbClr val="00B050"/>
              </a:solidFill>
              <a:latin typeface="Arial Black" panose="020B0A04020102020204" pitchFamily="34" charset="0"/>
              <a:cs typeface="Calibri"/>
            </a:rPr>
            <a:pPr algn="ctr"/>
            <a:t> R-   </a:t>
          </a:fld>
          <a:endParaRPr lang="en-ZA" sz="1400" b="1">
            <a:solidFill>
              <a:srgbClr val="00B050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14</xdr:col>
      <xdr:colOff>563936</xdr:colOff>
      <xdr:row>17</xdr:row>
      <xdr:rowOff>103717</xdr:rowOff>
    </xdr:from>
    <xdr:ext cx="2272396" cy="75141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9157603" y="3162300"/>
          <a:ext cx="2272396" cy="751416"/>
        </a:xfrm>
        <a:prstGeom prst="rect">
          <a:avLst/>
        </a:prstGeom>
        <a:noFill/>
        <a:ln w="1905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indent="0" algn="ctr"/>
          <a:r>
            <a:rPr lang="en-ZA" sz="1400" b="0" i="0" u="none" strike="noStrike">
              <a:solidFill>
                <a:srgbClr val="00B050"/>
              </a:solidFill>
              <a:latin typeface="Arial Black" panose="020B0A04020102020204" pitchFamily="34" charset="0"/>
              <a:ea typeface="+mn-ea"/>
              <a:cs typeface="Calibri"/>
            </a:rPr>
            <a:t>Potential Savings </a:t>
          </a:r>
        </a:p>
        <a:p>
          <a:pPr marL="0" indent="0" algn="ctr"/>
          <a:r>
            <a:rPr lang="en-ZA" sz="1400" b="0" i="0" u="none" strike="noStrike">
              <a:solidFill>
                <a:srgbClr val="00B050"/>
              </a:solidFill>
              <a:latin typeface="Arial Black" panose="020B0A04020102020204" pitchFamily="34" charset="0"/>
              <a:ea typeface="+mn-ea"/>
              <a:cs typeface="Calibri"/>
            </a:rPr>
            <a:t>in</a:t>
          </a:r>
          <a:r>
            <a:rPr lang="en-ZA" sz="1400" b="0" i="0" u="none" strike="noStrike" baseline="0">
              <a:solidFill>
                <a:srgbClr val="00B050"/>
              </a:solidFill>
              <a:latin typeface="Arial Black" panose="020B0A04020102020204" pitchFamily="34" charset="0"/>
              <a:ea typeface="+mn-ea"/>
              <a:cs typeface="Calibri"/>
            </a:rPr>
            <a:t> </a:t>
          </a:r>
          <a:r>
            <a:rPr lang="en-ZA" sz="1400" b="0" i="0" u="none" strike="noStrike">
              <a:solidFill>
                <a:srgbClr val="00B050"/>
              </a:solidFill>
              <a:latin typeface="Arial Black" panose="020B0A04020102020204" pitchFamily="34" charset="0"/>
              <a:ea typeface="+mn-ea"/>
              <a:cs typeface="Calibri"/>
            </a:rPr>
            <a:t>12</a:t>
          </a:r>
          <a:r>
            <a:rPr lang="en-ZA" sz="1400" b="0" i="0" u="none" strike="noStrike" baseline="0">
              <a:solidFill>
                <a:srgbClr val="00B050"/>
              </a:solidFill>
              <a:latin typeface="Arial Black" panose="020B0A04020102020204" pitchFamily="34" charset="0"/>
              <a:ea typeface="+mn-ea"/>
              <a:cs typeface="Calibri"/>
            </a:rPr>
            <a:t> -18 Months</a:t>
          </a:r>
          <a:endParaRPr lang="en-ZA" sz="1400" b="0" i="0" u="none" strike="noStrike">
            <a:solidFill>
              <a:srgbClr val="00B050"/>
            </a:solidFill>
            <a:latin typeface="Arial Black" panose="020B0A04020102020204" pitchFamily="34" charset="0"/>
            <a:ea typeface="+mn-ea"/>
            <a:cs typeface="Calibri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82550</xdr:rowOff>
    </xdr:from>
    <xdr:to>
      <xdr:col>9</xdr:col>
      <xdr:colOff>0</xdr:colOff>
      <xdr:row>19</xdr:row>
      <xdr:rowOff>82550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400050" y="4883150"/>
          <a:ext cx="49149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28577</xdr:colOff>
      <xdr:row>4</xdr:row>
      <xdr:rowOff>92073</xdr:rowOff>
    </xdr:from>
    <xdr:to>
      <xdr:col>2</xdr:col>
      <xdr:colOff>50787</xdr:colOff>
      <xdr:row>17</xdr:row>
      <xdr:rowOff>19052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CxnSpPr/>
      </xdr:nvCxnSpPr>
      <xdr:spPr bwMode="auto">
        <a:xfrm rot="16200000" flipH="1">
          <a:off x="-577858" y="1905008"/>
          <a:ext cx="3832229" cy="181926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38099</xdr:rowOff>
    </xdr:from>
    <xdr:to>
      <xdr:col>6</xdr:col>
      <xdr:colOff>28575</xdr:colOff>
      <xdr:row>17</xdr:row>
      <xdr:rowOff>15874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 bwMode="auto">
        <a:xfrm rot="16200000" flipH="1">
          <a:off x="2143125" y="1800224"/>
          <a:ext cx="3495675" cy="182562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12703</xdr:colOff>
      <xdr:row>17</xdr:row>
      <xdr:rowOff>183248</xdr:rowOff>
    </xdr:from>
    <xdr:to>
      <xdr:col>2</xdr:col>
      <xdr:colOff>114302</xdr:colOff>
      <xdr:row>29</xdr:row>
      <xdr:rowOff>139700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 bwMode="auto">
        <a:xfrm flipV="1">
          <a:off x="412753" y="3853548"/>
          <a:ext cx="1898649" cy="250915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18</xdr:row>
      <xdr:rowOff>1816</xdr:rowOff>
    </xdr:from>
    <xdr:to>
      <xdr:col>5</xdr:col>
      <xdr:colOff>1771650</xdr:colOff>
      <xdr:row>29</xdr:row>
      <xdr:rowOff>158756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CxnSpPr/>
      </xdr:nvCxnSpPr>
      <xdr:spPr bwMode="auto">
        <a:xfrm rot="5400000" flipH="1" flipV="1">
          <a:off x="2115455" y="5525411"/>
          <a:ext cx="3554190" cy="171450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139699</xdr:colOff>
      <xdr:row>15</xdr:row>
      <xdr:rowOff>155576</xdr:rowOff>
    </xdr:from>
    <xdr:to>
      <xdr:col>11</xdr:col>
      <xdr:colOff>604837</xdr:colOff>
      <xdr:row>18</xdr:row>
      <xdr:rowOff>33337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 txBox="1"/>
      </xdr:nvSpPr>
      <xdr:spPr>
        <a:xfrm>
          <a:off x="7235824" y="4656139"/>
          <a:ext cx="639763" cy="401636"/>
        </a:xfrm>
        <a:prstGeom prst="rect">
          <a:avLst/>
        </a:prstGeom>
        <a:solidFill>
          <a:srgbClr val="FF000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600">
              <a:solidFill>
                <a:schemeClr val="bg1"/>
              </a:solidFill>
            </a:rPr>
            <a:t>100%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randcrafters.dnetza.net/cs10dav/nodes/319017966/FACT%20SHEET%2015%2016%20Workshe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UDGET%20Working%20Papers\Working%20papers%2015-16\SCHEDULES\JCL%20-%20Secondary%20production%20-%20schedules%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Jun14"/>
      <sheetName val="Fact Sheet 15-16"/>
      <sheetName val="Forklifts"/>
      <sheetName val="Effluent"/>
      <sheetName val="ESKOM"/>
      <sheetName val="CO2"/>
      <sheetName val="Glue"/>
      <sheetName val="Easywrap"/>
      <sheetName val="Easywrap1213"/>
      <sheetName val="paraf"/>
      <sheetName val="Food"/>
      <sheetName val="SAP"/>
    </sheetNames>
    <sheetDataSet>
      <sheetData sheetId="0"/>
      <sheetData sheetId="1"/>
      <sheetData sheetId="2">
        <row r="14">
          <cell r="E14">
            <v>18456.919999999998</v>
          </cell>
          <cell r="F14">
            <v>4599.2199999999957</v>
          </cell>
          <cell r="G14">
            <v>41278.17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8">
          <cell r="E18">
            <v>975.54600000000005</v>
          </cell>
          <cell r="F18">
            <v>672.21100000000001</v>
          </cell>
          <cell r="G18">
            <v>1685.0400000000002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21">
          <cell r="E21">
            <v>522</v>
          </cell>
          <cell r="F21">
            <v>315</v>
          </cell>
          <cell r="G21">
            <v>607</v>
          </cell>
        </row>
        <row r="26">
          <cell r="E26">
            <v>22704.46</v>
          </cell>
          <cell r="F26">
            <v>7582.1799999999957</v>
          </cell>
          <cell r="G26">
            <v>45982.17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</sheetData>
      <sheetData sheetId="3">
        <row r="17">
          <cell r="D17">
            <v>8.01</v>
          </cell>
          <cell r="E17">
            <v>8.01</v>
          </cell>
          <cell r="F17">
            <v>8.01</v>
          </cell>
        </row>
        <row r="18">
          <cell r="D18">
            <v>2095</v>
          </cell>
          <cell r="E18">
            <v>2245</v>
          </cell>
          <cell r="F18">
            <v>1299</v>
          </cell>
        </row>
        <row r="19">
          <cell r="D19">
            <v>2426</v>
          </cell>
          <cell r="E19">
            <v>1853</v>
          </cell>
          <cell r="F19">
            <v>2294</v>
          </cell>
        </row>
        <row r="21">
          <cell r="D21">
            <v>53197.89</v>
          </cell>
          <cell r="E21">
            <v>53197.89</v>
          </cell>
          <cell r="F21">
            <v>53197.89</v>
          </cell>
        </row>
        <row r="24">
          <cell r="D24">
            <v>93908.47</v>
          </cell>
          <cell r="E24">
            <v>86510.38</v>
          </cell>
          <cell r="F24">
            <v>77064.34</v>
          </cell>
        </row>
      </sheetData>
      <sheetData sheetId="4">
        <row r="33">
          <cell r="C33">
            <v>23807.4</v>
          </cell>
          <cell r="D33">
            <v>20621.169999999998</v>
          </cell>
          <cell r="E33">
            <v>28119.19</v>
          </cell>
        </row>
        <row r="34">
          <cell r="C34">
            <v>69316.240000000005</v>
          </cell>
          <cell r="D34">
            <v>60573.49</v>
          </cell>
          <cell r="E34">
            <v>38061.879999999997</v>
          </cell>
        </row>
        <row r="35">
          <cell r="C35">
            <v>55645.7</v>
          </cell>
          <cell r="D35">
            <v>51630.83</v>
          </cell>
          <cell r="E35">
            <v>52642.77</v>
          </cell>
        </row>
        <row r="36">
          <cell r="C36">
            <v>55046</v>
          </cell>
          <cell r="D36">
            <v>47679</v>
          </cell>
          <cell r="E36">
            <v>73105</v>
          </cell>
        </row>
        <row r="37">
          <cell r="C37">
            <v>26362</v>
          </cell>
          <cell r="D37">
            <v>23037</v>
          </cell>
          <cell r="E37">
            <v>33283</v>
          </cell>
        </row>
        <row r="38">
          <cell r="C38">
            <v>69854</v>
          </cell>
          <cell r="D38">
            <v>64814</v>
          </cell>
          <cell r="E38">
            <v>84202</v>
          </cell>
        </row>
        <row r="53">
          <cell r="C53">
            <v>38673.56</v>
          </cell>
          <cell r="D53">
            <v>35772.93</v>
          </cell>
          <cell r="E53">
            <v>46179.45</v>
          </cell>
        </row>
        <row r="63">
          <cell r="C63">
            <v>572.30999999999995</v>
          </cell>
          <cell r="D63">
            <v>572.30999999999995</v>
          </cell>
          <cell r="E63">
            <v>572.30999999999995</v>
          </cell>
        </row>
        <row r="65">
          <cell r="C65">
            <v>13.789991438206567</v>
          </cell>
          <cell r="D65">
            <v>13.789991438206567</v>
          </cell>
          <cell r="E65">
            <v>13.789991438206567</v>
          </cell>
        </row>
      </sheetData>
      <sheetData sheetId="5">
        <row r="8">
          <cell r="C8">
            <v>74107.019999999975</v>
          </cell>
          <cell r="D8">
            <v>50066.500000000015</v>
          </cell>
          <cell r="E8">
            <v>128904.12000000005</v>
          </cell>
        </row>
        <row r="9">
          <cell r="C9">
            <v>13474.000000000002</v>
          </cell>
          <cell r="D9">
            <v>9103.0000000000018</v>
          </cell>
          <cell r="E9">
            <v>23437.112999999994</v>
          </cell>
        </row>
      </sheetData>
      <sheetData sheetId="6">
        <row r="2">
          <cell r="C2">
            <v>14986.64</v>
          </cell>
          <cell r="D2">
            <v>8743.6700000000019</v>
          </cell>
          <cell r="E2">
            <v>19331.21</v>
          </cell>
        </row>
        <row r="3">
          <cell r="C3">
            <v>370</v>
          </cell>
          <cell r="D3">
            <v>215</v>
          </cell>
          <cell r="E3">
            <v>475</v>
          </cell>
        </row>
        <row r="5">
          <cell r="C5">
            <v>22223.539999999997</v>
          </cell>
          <cell r="D5">
            <v>15456.05</v>
          </cell>
          <cell r="E5">
            <v>45900.62</v>
          </cell>
        </row>
        <row r="6">
          <cell r="C6">
            <v>895</v>
          </cell>
          <cell r="D6">
            <v>500</v>
          </cell>
          <cell r="E6">
            <v>1425</v>
          </cell>
        </row>
        <row r="8">
          <cell r="C8">
            <v>0</v>
          </cell>
          <cell r="D8">
            <v>0</v>
          </cell>
          <cell r="E8">
            <v>0</v>
          </cell>
        </row>
        <row r="9">
          <cell r="C9">
            <v>0</v>
          </cell>
          <cell r="D9">
            <v>0</v>
          </cell>
          <cell r="E9">
            <v>0</v>
          </cell>
        </row>
        <row r="11">
          <cell r="C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</row>
        <row r="14">
          <cell r="C14">
            <v>0</v>
          </cell>
          <cell r="D14">
            <v>0</v>
          </cell>
          <cell r="E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</row>
      </sheetData>
      <sheetData sheetId="7">
        <row r="7">
          <cell r="B7">
            <v>19748.27</v>
          </cell>
          <cell r="C7">
            <v>12289.52</v>
          </cell>
          <cell r="D7">
            <v>32251.52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49</v>
          </cell>
          <cell r="C8">
            <v>30</v>
          </cell>
          <cell r="D8">
            <v>78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</sheetData>
      <sheetData sheetId="8"/>
      <sheetData sheetId="9">
        <row r="2">
          <cell r="C2">
            <v>42867.979999999996</v>
          </cell>
          <cell r="D2">
            <v>38363.51</v>
          </cell>
          <cell r="E2">
            <v>41875.910000000003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C3">
            <v>5600</v>
          </cell>
          <cell r="D3">
            <v>4325</v>
          </cell>
          <cell r="E3">
            <v>5250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</sheetData>
      <sheetData sheetId="10">
        <row r="23">
          <cell r="U23">
            <v>5756.59</v>
          </cell>
          <cell r="V23">
            <v>0</v>
          </cell>
          <cell r="W23">
            <v>5673.91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</sheetData>
      <sheetData sheetId="11">
        <row r="1">
          <cell r="B1" t="str">
            <v>Distell Group Ltd</v>
          </cell>
        </row>
        <row r="2">
          <cell r="B2" t="str">
            <v>Report Group:Z003 CCA Actual per Month</v>
          </cell>
        </row>
        <row r="3">
          <cell r="B3" t="str">
            <v>Report:Z0000014   Actual per Month by Cost Center (ZAR)</v>
          </cell>
        </row>
        <row r="4">
          <cell r="B4" t="str">
            <v>14.10.2015   ASNYMAN</v>
          </cell>
        </row>
        <row r="5">
          <cell r="B5" t="str">
            <v>Cost Center/Group: J00108     JC le Roux Secondary Production Excl QC</v>
          </cell>
        </row>
        <row r="6">
          <cell r="B6" t="str">
            <v>Cost Element/Group:N00        Total OPEX</v>
          </cell>
        </row>
        <row r="7">
          <cell r="B7" t="str">
            <v>Fiscal Year: 2016</v>
          </cell>
        </row>
        <row r="9">
          <cell r="B9" t="str">
            <v>Values in Group Currency</v>
          </cell>
          <cell r="C9" t="str">
            <v>Total</v>
          </cell>
          <cell r="D9" t="str">
            <v>July</v>
          </cell>
          <cell r="E9" t="str">
            <v>August</v>
          </cell>
          <cell r="F9" t="str">
            <v>September</v>
          </cell>
          <cell r="G9" t="str">
            <v>October</v>
          </cell>
          <cell r="H9" t="str">
            <v>November</v>
          </cell>
          <cell r="I9" t="str">
            <v>December</v>
          </cell>
          <cell r="J9" t="str">
            <v>January</v>
          </cell>
          <cell r="K9" t="str">
            <v>February</v>
          </cell>
          <cell r="L9" t="str">
            <v>March</v>
          </cell>
          <cell r="M9" t="str">
            <v>April</v>
          </cell>
          <cell r="N9" t="str">
            <v>May</v>
          </cell>
          <cell r="O9" t="str">
            <v>June</v>
          </cell>
        </row>
        <row r="10">
          <cell r="B10" t="str">
            <v xml:space="preserve">       200000  Sale of Scrap Material</v>
          </cell>
          <cell r="C10">
            <v>-123792.86</v>
          </cell>
          <cell r="D10">
            <v>-43994</v>
          </cell>
          <cell r="E10">
            <v>-33095.86</v>
          </cell>
          <cell r="F10">
            <v>-46703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 t="str">
            <v>***    Sundry Inc: Sale of Scrap Material</v>
          </cell>
          <cell r="C11">
            <v>-123792.86</v>
          </cell>
          <cell r="D11">
            <v>-43994</v>
          </cell>
          <cell r="E11">
            <v>-33095.86</v>
          </cell>
          <cell r="F11">
            <v>-46703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 t="str">
            <v xml:space="preserve">       202010  Internal recoveries</v>
          </cell>
          <cell r="C12">
            <v>-17569.8</v>
          </cell>
          <cell r="D12">
            <v>-7536.4</v>
          </cell>
          <cell r="E12">
            <v>-5788.5</v>
          </cell>
          <cell r="F12">
            <v>-4244.8999999999996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 t="str">
            <v>***    Sundry Inc: Recoveries</v>
          </cell>
          <cell r="C13">
            <v>-17569.8</v>
          </cell>
          <cell r="D13">
            <v>-7536.4</v>
          </cell>
          <cell r="E13">
            <v>-5788.5</v>
          </cell>
          <cell r="F13">
            <v>-4244.8999999999996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 t="str">
            <v>****   Sundry Income &amp; Recoveries</v>
          </cell>
          <cell r="C14">
            <v>-141362.66</v>
          </cell>
          <cell r="D14">
            <v>-51530.400000000001</v>
          </cell>
          <cell r="E14">
            <v>-38884.36</v>
          </cell>
          <cell r="F14">
            <v>-50947.9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 xml:space="preserve">       430100  UIF</v>
          </cell>
          <cell r="C15">
            <v>19303.71</v>
          </cell>
          <cell r="D15">
            <v>6322.39</v>
          </cell>
          <cell r="E15">
            <v>6589.14</v>
          </cell>
          <cell r="F15">
            <v>6392.18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 xml:space="preserve">       430150  Fringe benefit liquor</v>
          </cell>
          <cell r="C16">
            <v>64380</v>
          </cell>
          <cell r="D16">
            <v>64380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 xml:space="preserve">       430170  Differential wages</v>
          </cell>
          <cell r="C17">
            <v>9148.57</v>
          </cell>
          <cell r="D17">
            <v>1682.56</v>
          </cell>
          <cell r="E17">
            <v>3996.81</v>
          </cell>
          <cell r="F17">
            <v>3469.2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 xml:space="preserve">       430250  Car allowance finance scheme</v>
          </cell>
          <cell r="C18">
            <v>74070</v>
          </cell>
          <cell r="D18">
            <v>24690</v>
          </cell>
          <cell r="E18">
            <v>24690</v>
          </cell>
          <cell r="F18">
            <v>24690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 t="str">
            <v xml:space="preserve">       430290  Cellphone allowance</v>
          </cell>
          <cell r="C19">
            <v>7857</v>
          </cell>
          <cell r="D19">
            <v>2619</v>
          </cell>
          <cell r="E19">
            <v>2619</v>
          </cell>
          <cell r="F19">
            <v>2619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 t="str">
            <v xml:space="preserve">       430350  Company contribution: Retirement</v>
          </cell>
          <cell r="C20">
            <v>223113.46000000002</v>
          </cell>
          <cell r="D20">
            <v>74587.44</v>
          </cell>
          <cell r="E20">
            <v>74587.44</v>
          </cell>
          <cell r="F20">
            <v>73938.58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 xml:space="preserve">       430500  Salaries: general</v>
          </cell>
          <cell r="C21">
            <v>2138355.8000000003</v>
          </cell>
          <cell r="D21">
            <v>713377.39</v>
          </cell>
          <cell r="E21">
            <v>713811.52</v>
          </cell>
          <cell r="F21">
            <v>711166.89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 t="str">
            <v xml:space="preserve">       430550  Bonus: monthly</v>
          </cell>
          <cell r="C22">
            <v>56160.3</v>
          </cell>
          <cell r="D22">
            <v>18720.099999999999</v>
          </cell>
          <cell r="E22">
            <v>58625.68</v>
          </cell>
          <cell r="F22">
            <v>-21185.48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 t="str">
            <v xml:space="preserve">       431330  Medical aid subsidies</v>
          </cell>
          <cell r="C23">
            <v>186996.94</v>
          </cell>
          <cell r="D23">
            <v>61925.09</v>
          </cell>
          <cell r="E23">
            <v>62489.81</v>
          </cell>
          <cell r="F23">
            <v>62582.04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 t="str">
            <v>**     Personnel Costs: Salary and Bonusses</v>
          </cell>
          <cell r="C24">
            <v>2779385.7800000003</v>
          </cell>
          <cell r="D24">
            <v>968303.97</v>
          </cell>
          <cell r="E24">
            <v>947409.4</v>
          </cell>
          <cell r="F24">
            <v>863672.41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 xml:space="preserve">       430190  Meal allowance</v>
          </cell>
          <cell r="C25">
            <v>50733.72</v>
          </cell>
          <cell r="D25">
            <v>12948.87</v>
          </cell>
          <cell r="E25">
            <v>20295.169999999998</v>
          </cell>
          <cell r="F25">
            <v>17489.68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 t="str">
            <v xml:space="preserve">       430510  Salaries: overtime</v>
          </cell>
          <cell r="C26">
            <v>224693.28</v>
          </cell>
          <cell r="D26">
            <v>52200.09</v>
          </cell>
          <cell r="E26">
            <v>50560.84</v>
          </cell>
          <cell r="F26">
            <v>121932.35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**     Personnel Costs: Overtime</v>
          </cell>
          <cell r="C27">
            <v>275427</v>
          </cell>
          <cell r="D27">
            <v>65148.959999999999</v>
          </cell>
          <cell r="E27">
            <v>70856.009999999995</v>
          </cell>
          <cell r="F27">
            <v>139422.03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 xml:space="preserve">       430570  Wages: shift allowance</v>
          </cell>
          <cell r="C28">
            <v>41886.1</v>
          </cell>
          <cell r="D28">
            <v>9394.81</v>
          </cell>
          <cell r="E28">
            <v>17666.29</v>
          </cell>
          <cell r="F28">
            <v>14825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 t="str">
            <v xml:space="preserve">       430575  Wages: contracted overtime</v>
          </cell>
          <cell r="C29">
            <v>66764.959999999992</v>
          </cell>
          <cell r="D29">
            <v>10122.09</v>
          </cell>
          <cell r="E29">
            <v>7748.02</v>
          </cell>
          <cell r="F29">
            <v>48894.85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 xml:space="preserve">       430585  Wages: Meal Allowance</v>
          </cell>
          <cell r="C30">
            <v>27438.93</v>
          </cell>
          <cell r="D30">
            <v>15044.18</v>
          </cell>
          <cell r="E30">
            <v>2198.48</v>
          </cell>
          <cell r="F30">
            <v>10196.27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 xml:space="preserve">       430590  Wages: contracted casuals</v>
          </cell>
          <cell r="C31">
            <v>641161.62</v>
          </cell>
          <cell r="D31">
            <v>225588.35</v>
          </cell>
          <cell r="E31">
            <v>168323.68</v>
          </cell>
          <cell r="F31">
            <v>247249.59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**     Personnel Costs: Casuals &amp; Temps</v>
          </cell>
          <cell r="C32">
            <v>777251.6100000001</v>
          </cell>
          <cell r="D32">
            <v>260149.43</v>
          </cell>
          <cell r="E32">
            <v>195936.47</v>
          </cell>
          <cell r="F32">
            <v>321165.71000000002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 xml:space="preserve">       430010  Shift Allowance: Permanent employee</v>
          </cell>
          <cell r="C33">
            <v>111248.95999999999</v>
          </cell>
          <cell r="D33">
            <v>33459.75</v>
          </cell>
          <cell r="E33">
            <v>24857.83</v>
          </cell>
          <cell r="F33">
            <v>52931.38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 xml:space="preserve">       430540  Salaries: leave paid</v>
          </cell>
          <cell r="C34">
            <v>11101.53</v>
          </cell>
          <cell r="D34">
            <v>0</v>
          </cell>
          <cell r="E34">
            <v>11101.53</v>
          </cell>
          <cell r="F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 t="str">
            <v>**     Personnel Costs: Other Remuneration</v>
          </cell>
          <cell r="C35">
            <v>122350.48999999999</v>
          </cell>
          <cell r="D35">
            <v>33459.75</v>
          </cell>
          <cell r="E35">
            <v>35959.360000000001</v>
          </cell>
          <cell r="F35">
            <v>52931.38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***    Personnel Costs: Remuneration</v>
          </cell>
          <cell r="C36">
            <v>3954414.88</v>
          </cell>
          <cell r="D36">
            <v>1327062.1100000001</v>
          </cell>
          <cell r="E36">
            <v>1250161.24</v>
          </cell>
          <cell r="F36">
            <v>1377191.53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 xml:space="preserve">       431000  Personnel transport</v>
          </cell>
          <cell r="C37">
            <v>39282</v>
          </cell>
          <cell r="D37">
            <v>12759</v>
          </cell>
          <cell r="E37">
            <v>11624</v>
          </cell>
          <cell r="F37">
            <v>14899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 t="str">
            <v xml:space="preserve">       431230  Medical expenses</v>
          </cell>
          <cell r="C38">
            <v>28127.100000000002</v>
          </cell>
          <cell r="D38">
            <v>9375.7000000000007</v>
          </cell>
          <cell r="E38">
            <v>9375.7000000000007</v>
          </cell>
          <cell r="F38">
            <v>9375.7000000000007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 xml:space="preserve">       431370  Birthday Packs</v>
          </cell>
          <cell r="C39">
            <v>8544.4000000000015</v>
          </cell>
          <cell r="D39">
            <v>4746.8900000000003</v>
          </cell>
          <cell r="E39">
            <v>949.38</v>
          </cell>
          <cell r="F39">
            <v>2848.13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***    Personnel Costs: Other</v>
          </cell>
          <cell r="C40">
            <v>75953.5</v>
          </cell>
          <cell r="D40">
            <v>26881.59</v>
          </cell>
          <cell r="E40">
            <v>21949.08</v>
          </cell>
          <cell r="F40">
            <v>27122.83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****   Personnel Costs</v>
          </cell>
          <cell r="C41">
            <v>4030368.38</v>
          </cell>
          <cell r="D41">
            <v>1353943.7</v>
          </cell>
          <cell r="E41">
            <v>1272110.32</v>
          </cell>
          <cell r="F41">
            <v>1404314.36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 xml:space="preserve">       400000  Loss Inventory - Bottled Stock</v>
          </cell>
          <cell r="C42">
            <v>136167.19999999998</v>
          </cell>
          <cell r="D42">
            <v>477.69</v>
          </cell>
          <cell r="E42">
            <v>100.58</v>
          </cell>
          <cell r="F42">
            <v>135588.93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 xml:space="preserve">       400010  Gain Inventory - Bottled Stock</v>
          </cell>
          <cell r="C43">
            <v>-121398.36</v>
          </cell>
          <cell r="D43">
            <v>-92.05</v>
          </cell>
          <cell r="E43">
            <v>-649.36</v>
          </cell>
          <cell r="F43">
            <v>-120656.95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 xml:space="preserve">       403010  Loss/Gain Inv - Crates, layer brds</v>
          </cell>
          <cell r="C44">
            <v>16499.36</v>
          </cell>
          <cell r="D44">
            <v>6220.56</v>
          </cell>
          <cell r="E44">
            <v>-2136.62</v>
          </cell>
          <cell r="F44">
            <v>12415.42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 xml:space="preserve">       403020  Loss/Gain Inv - Own Pallets</v>
          </cell>
          <cell r="C45">
            <v>2760</v>
          </cell>
          <cell r="D45">
            <v>0</v>
          </cell>
          <cell r="E45">
            <v>0</v>
          </cell>
          <cell r="F45">
            <v>2760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**     Losses: Controllable</v>
          </cell>
          <cell r="C46">
            <v>34028.200000000004</v>
          </cell>
          <cell r="D46">
            <v>6606.2</v>
          </cell>
          <cell r="E46">
            <v>-2685.4</v>
          </cell>
          <cell r="F46">
            <v>30107.4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 t="str">
            <v>***    Losses</v>
          </cell>
          <cell r="C47">
            <v>34028.200000000004</v>
          </cell>
          <cell r="D47">
            <v>6606.2</v>
          </cell>
          <cell r="E47">
            <v>-2685.4</v>
          </cell>
          <cell r="F47">
            <v>30107.4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 t="str">
            <v>****   Write Offs &amp; Losses</v>
          </cell>
          <cell r="C48">
            <v>34028.200000000004</v>
          </cell>
          <cell r="D48">
            <v>6606.2</v>
          </cell>
          <cell r="E48">
            <v>-2685.4</v>
          </cell>
          <cell r="F48">
            <v>30107.4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 t="str">
            <v xml:space="preserve">       240000  Line lubricant</v>
          </cell>
          <cell r="C49">
            <v>7214.73</v>
          </cell>
          <cell r="D49">
            <v>1887.68</v>
          </cell>
          <cell r="E49">
            <v>2453.9899999999998</v>
          </cell>
          <cell r="F49">
            <v>2873.06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 t="str">
            <v xml:space="preserve">       240100  Protective clothing</v>
          </cell>
          <cell r="C50">
            <v>5249.26</v>
          </cell>
          <cell r="D50">
            <v>4169.26</v>
          </cell>
          <cell r="E50">
            <v>1080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 t="str">
            <v xml:space="preserve">       240620  Paraffin Production</v>
          </cell>
          <cell r="C51">
            <v>101790.13</v>
          </cell>
          <cell r="D51">
            <v>42867.98</v>
          </cell>
          <cell r="E51">
            <v>27132</v>
          </cell>
          <cell r="F51">
            <v>31790.15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 t="str">
            <v>***    Supplies: Production Expenses</v>
          </cell>
          <cell r="C52">
            <v>114254.12</v>
          </cell>
          <cell r="D52">
            <v>48924.92</v>
          </cell>
          <cell r="E52">
            <v>30665.99</v>
          </cell>
          <cell r="F52">
            <v>34663.21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 t="str">
            <v xml:space="preserve">       680564  Waste removal allocation</v>
          </cell>
          <cell r="C53">
            <v>7592.64</v>
          </cell>
          <cell r="D53">
            <v>2530.88</v>
          </cell>
          <cell r="E53">
            <v>2530.88</v>
          </cell>
          <cell r="F53">
            <v>2530.88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 xml:space="preserve">       241000  Cleaning materials</v>
          </cell>
          <cell r="C54">
            <v>50531.820000000007</v>
          </cell>
          <cell r="D54">
            <v>17978.02</v>
          </cell>
          <cell r="E54">
            <v>25331.89</v>
          </cell>
          <cell r="F54">
            <v>7221.91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 xml:space="preserve">       241010  Cleaning services</v>
          </cell>
          <cell r="C55">
            <v>31883.09</v>
          </cell>
          <cell r="D55">
            <v>10627.69</v>
          </cell>
          <cell r="E55">
            <v>10627.7</v>
          </cell>
          <cell r="F55">
            <v>10627.7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 t="str">
            <v xml:space="preserve">       241120  Waste removal</v>
          </cell>
          <cell r="C56">
            <v>4228.7999999999993</v>
          </cell>
          <cell r="D56">
            <v>1409.6</v>
          </cell>
          <cell r="E56">
            <v>1409.6</v>
          </cell>
          <cell r="F56">
            <v>1409.6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***    Supplies: Washing &amp; Cleaning</v>
          </cell>
          <cell r="C57">
            <v>94236.349999999991</v>
          </cell>
          <cell r="D57">
            <v>32546.19</v>
          </cell>
          <cell r="E57">
            <v>39900.07</v>
          </cell>
          <cell r="F57">
            <v>21790.09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 xml:space="preserve">       242000  Stationery</v>
          </cell>
          <cell r="C58">
            <v>12337.029999999999</v>
          </cell>
          <cell r="D58">
            <v>4509.04</v>
          </cell>
          <cell r="E58">
            <v>4898.95</v>
          </cell>
          <cell r="F58">
            <v>2929.04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 xml:space="preserve">       265200  Pre-printed Stationery</v>
          </cell>
          <cell r="C59">
            <v>2685.46</v>
          </cell>
          <cell r="D59">
            <v>0</v>
          </cell>
          <cell r="E59">
            <v>-35.090000000000003</v>
          </cell>
          <cell r="F59">
            <v>2720.55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***    Supplies: Stationery</v>
          </cell>
          <cell r="C60">
            <v>15022.49</v>
          </cell>
          <cell r="D60">
            <v>4509.04</v>
          </cell>
          <cell r="E60">
            <v>4863.8599999999997</v>
          </cell>
          <cell r="F60">
            <v>5649.59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 xml:space="preserve">       243000  Water</v>
          </cell>
          <cell r="C61">
            <v>265.84000000000003</v>
          </cell>
          <cell r="D61">
            <v>56.53</v>
          </cell>
          <cell r="E61">
            <v>152.78</v>
          </cell>
          <cell r="F61">
            <v>56.53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 xml:space="preserve">       243100  Effluent</v>
          </cell>
          <cell r="C62">
            <v>268334.08000000002</v>
          </cell>
          <cell r="D62">
            <v>97924</v>
          </cell>
          <cell r="E62">
            <v>93908.47</v>
          </cell>
          <cell r="F62">
            <v>76501.61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 xml:space="preserve">       243200  Electricity</v>
          </cell>
          <cell r="C63">
            <v>565441.34</v>
          </cell>
          <cell r="D63">
            <v>206020.65</v>
          </cell>
          <cell r="E63">
            <v>178467.27</v>
          </cell>
          <cell r="F63">
            <v>180953.42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 xml:space="preserve">       680100  Electricity alloc</v>
          </cell>
          <cell r="C64">
            <v>-322301.56</v>
          </cell>
          <cell r="D64">
            <v>-117431.77</v>
          </cell>
          <cell r="E64">
            <v>-101726.34</v>
          </cell>
          <cell r="F64">
            <v>-103143.45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 t="str">
            <v xml:space="preserve">       680300  Water allocation</v>
          </cell>
          <cell r="C65">
            <v>-162.16</v>
          </cell>
          <cell r="D65">
            <v>-34.479999999999997</v>
          </cell>
          <cell r="E65">
            <v>-93.2</v>
          </cell>
          <cell r="F65">
            <v>-34.479999999999997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 xml:space="preserve">       680315  Effluent allocation</v>
          </cell>
          <cell r="C66">
            <v>-147583.75</v>
          </cell>
          <cell r="D66">
            <v>-53858.2</v>
          </cell>
          <cell r="E66">
            <v>-51649.66</v>
          </cell>
          <cell r="F66">
            <v>-42075.89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***    Supplies: Water &amp; Electricity</v>
          </cell>
          <cell r="C67">
            <v>363993.79000000004</v>
          </cell>
          <cell r="D67">
            <v>132676.73000000001</v>
          </cell>
          <cell r="E67">
            <v>119059.32</v>
          </cell>
          <cell r="F67">
            <v>112257.74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 t="str">
            <v xml:space="preserve">       244010  Non-BOM Packaging Materials</v>
          </cell>
          <cell r="C68">
            <v>176810.7</v>
          </cell>
          <cell r="D68">
            <v>64354.26</v>
          </cell>
          <cell r="E68">
            <v>36950.620000000003</v>
          </cell>
          <cell r="F68">
            <v>75505.820000000007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***    Supplies: Other</v>
          </cell>
          <cell r="C69">
            <v>176810.7</v>
          </cell>
          <cell r="D69">
            <v>64354.26</v>
          </cell>
          <cell r="E69">
            <v>36950.620000000003</v>
          </cell>
          <cell r="F69">
            <v>75505.820000000007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****   Supplies</v>
          </cell>
          <cell r="C70">
            <v>764317.45</v>
          </cell>
          <cell r="D70">
            <v>283011.14</v>
          </cell>
          <cell r="E70">
            <v>231439.86</v>
          </cell>
          <cell r="F70">
            <v>249866.45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 xml:space="preserve">       261000  Firefighting equipment</v>
          </cell>
          <cell r="C71">
            <v>3644.66</v>
          </cell>
          <cell r="D71">
            <v>0</v>
          </cell>
          <cell r="E71">
            <v>0</v>
          </cell>
          <cell r="F71">
            <v>3644.66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 xml:space="preserve">       261010  Security services</v>
          </cell>
          <cell r="C72">
            <v>227713.44</v>
          </cell>
          <cell r="D72">
            <v>71608</v>
          </cell>
          <cell r="E72">
            <v>75904.479999999996</v>
          </cell>
          <cell r="F72">
            <v>80200.960000000006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 xml:space="preserve">       261020  Security expenses</v>
          </cell>
          <cell r="C73">
            <v>1250</v>
          </cell>
          <cell r="D73">
            <v>0</v>
          </cell>
          <cell r="E73">
            <v>0</v>
          </cell>
          <cell r="F73">
            <v>1250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 xml:space="preserve">       261040  Burglar alarms monitoring</v>
          </cell>
          <cell r="C74">
            <v>1237.98</v>
          </cell>
          <cell r="D74">
            <v>412.66</v>
          </cell>
          <cell r="E74">
            <v>412.66</v>
          </cell>
          <cell r="F74">
            <v>412.66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 xml:space="preserve">       680510  Security allocation</v>
          </cell>
          <cell r="C75">
            <v>-117277.65</v>
          </cell>
          <cell r="D75">
            <v>-36110.839999999997</v>
          </cell>
          <cell r="E75">
            <v>-38296.86</v>
          </cell>
          <cell r="F75">
            <v>-42869.95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***    Services: Safety &amp; Security</v>
          </cell>
          <cell r="C76">
            <v>116568.43000000001</v>
          </cell>
          <cell r="D76">
            <v>35909.82</v>
          </cell>
          <cell r="E76">
            <v>38020.28</v>
          </cell>
          <cell r="F76">
            <v>42638.33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 t="str">
            <v xml:space="preserve">       274000  Contracted Services</v>
          </cell>
          <cell r="C77">
            <v>1032</v>
          </cell>
          <cell r="D77">
            <v>344</v>
          </cell>
          <cell r="E77">
            <v>344</v>
          </cell>
          <cell r="F77">
            <v>344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***    Services: Other</v>
          </cell>
          <cell r="C78">
            <v>1032</v>
          </cell>
          <cell r="D78">
            <v>344</v>
          </cell>
          <cell r="E78">
            <v>344</v>
          </cell>
          <cell r="F78">
            <v>344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 xml:space="preserve">       264050  Food</v>
          </cell>
          <cell r="C79">
            <v>16578.03</v>
          </cell>
          <cell r="D79">
            <v>6445.52</v>
          </cell>
          <cell r="E79">
            <v>0</v>
          </cell>
          <cell r="F79">
            <v>10132.51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 t="str">
            <v>***    Services: Restaurant Costs</v>
          </cell>
          <cell r="C80">
            <v>16578.03</v>
          </cell>
          <cell r="D80">
            <v>6445.52</v>
          </cell>
          <cell r="E80">
            <v>0</v>
          </cell>
          <cell r="F80">
            <v>10132.51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 xml:space="preserve">       265050  Seals usage</v>
          </cell>
          <cell r="C81">
            <v>1548</v>
          </cell>
          <cell r="D81">
            <v>1548</v>
          </cell>
          <cell r="E81">
            <v>0</v>
          </cell>
          <cell r="F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 xml:space="preserve">       265100  Telephone (land lines)</v>
          </cell>
          <cell r="C82">
            <v>12211.7</v>
          </cell>
          <cell r="D82">
            <v>3917.84</v>
          </cell>
          <cell r="E82">
            <v>4097.8100000000004</v>
          </cell>
          <cell r="F82">
            <v>4196.05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***    Services: Postage &amp; Telephone</v>
          </cell>
          <cell r="C83">
            <v>13759.7</v>
          </cell>
          <cell r="D83">
            <v>5465.84</v>
          </cell>
          <cell r="E83">
            <v>4097.8100000000004</v>
          </cell>
          <cell r="F83">
            <v>4196.05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 xml:space="preserve">       267000  Courses</v>
          </cell>
          <cell r="C84">
            <v>820</v>
          </cell>
          <cell r="D84">
            <v>820</v>
          </cell>
          <cell r="E84">
            <v>0</v>
          </cell>
          <cell r="F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***    Services: Courses</v>
          </cell>
          <cell r="C85">
            <v>820</v>
          </cell>
          <cell r="D85">
            <v>820</v>
          </cell>
          <cell r="E85">
            <v>0</v>
          </cell>
          <cell r="F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 xml:space="preserve">       270000  Admin fees Autocard</v>
          </cell>
          <cell r="C86">
            <v>94.389999999999986</v>
          </cell>
          <cell r="D86">
            <v>30.1</v>
          </cell>
          <cell r="E86">
            <v>34.69</v>
          </cell>
          <cell r="F86">
            <v>29.6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***    Services: Admin Fees: Autocard</v>
          </cell>
          <cell r="C87">
            <v>94.389999999999986</v>
          </cell>
          <cell r="D87">
            <v>30.1</v>
          </cell>
          <cell r="E87">
            <v>34.69</v>
          </cell>
          <cell r="F87">
            <v>29.6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****   Services</v>
          </cell>
          <cell r="C88">
            <v>148852.54999999999</v>
          </cell>
          <cell r="D88">
            <v>49015.28</v>
          </cell>
          <cell r="E88">
            <v>42496.78</v>
          </cell>
          <cell r="F88">
            <v>57340.49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B89" t="str">
            <v xml:space="preserve">       461020  Rental paid: machinery</v>
          </cell>
          <cell r="C89">
            <v>20744.939999999999</v>
          </cell>
          <cell r="D89">
            <v>6914.98</v>
          </cell>
          <cell r="E89">
            <v>6914.98</v>
          </cell>
          <cell r="F89">
            <v>6914.98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 xml:space="preserve">       461070  Rental paid: office machinery</v>
          </cell>
          <cell r="C90">
            <v>5377.14</v>
          </cell>
          <cell r="D90">
            <v>1769.41</v>
          </cell>
          <cell r="E90">
            <v>1788.19</v>
          </cell>
          <cell r="F90">
            <v>1819.54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***    Charges: Rental Paid</v>
          </cell>
          <cell r="C91">
            <v>26122.079999999998</v>
          </cell>
          <cell r="D91">
            <v>8684.39</v>
          </cell>
          <cell r="E91">
            <v>8703.17</v>
          </cell>
          <cell r="F91">
            <v>8734.52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 xml:space="preserve">       465000  Property rates</v>
          </cell>
          <cell r="C92">
            <v>14548.61</v>
          </cell>
          <cell r="D92">
            <v>5062.87</v>
          </cell>
          <cell r="E92">
            <v>4742.87</v>
          </cell>
          <cell r="F92">
            <v>4742.87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 xml:space="preserve">       680520  Prop rates alloc</v>
          </cell>
          <cell r="C93">
            <v>-7274.32</v>
          </cell>
          <cell r="D93">
            <v>-2531.44</v>
          </cell>
          <cell r="E93">
            <v>-2371.44</v>
          </cell>
          <cell r="F93">
            <v>-2371.44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***    Charges: Property Rates</v>
          </cell>
          <cell r="C94">
            <v>7274.2899999999991</v>
          </cell>
          <cell r="D94">
            <v>2531.4299999999998</v>
          </cell>
          <cell r="E94">
            <v>2371.4299999999998</v>
          </cell>
          <cell r="F94">
            <v>2371.4299999999998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 xml:space="preserve">       466000  Licences: sundry</v>
          </cell>
          <cell r="C95">
            <v>1926.32</v>
          </cell>
          <cell r="D95">
            <v>0</v>
          </cell>
          <cell r="E95">
            <v>0</v>
          </cell>
          <cell r="F95">
            <v>1926.32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***    Charges: Licences</v>
          </cell>
          <cell r="C96">
            <v>1926.32</v>
          </cell>
          <cell r="D96">
            <v>0</v>
          </cell>
          <cell r="E96">
            <v>0</v>
          </cell>
          <cell r="F96">
            <v>1926.32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****   Charges</v>
          </cell>
          <cell r="C97">
            <v>35322.69</v>
          </cell>
          <cell r="D97">
            <v>11215.82</v>
          </cell>
          <cell r="E97">
            <v>11074.6</v>
          </cell>
          <cell r="F97">
            <v>13032.27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 xml:space="preserve">       450005  Small Capital Items</v>
          </cell>
          <cell r="C98">
            <v>472.5</v>
          </cell>
          <cell r="D98">
            <v>472.5</v>
          </cell>
          <cell r="E98">
            <v>0</v>
          </cell>
          <cell r="F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 xml:space="preserve">       450050  Maintenance - Contracts (IT)</v>
          </cell>
          <cell r="C99">
            <v>13723.77</v>
          </cell>
          <cell r="D99">
            <v>11111.87</v>
          </cell>
          <cell r="E99">
            <v>0</v>
          </cell>
          <cell r="F99">
            <v>2611.9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 xml:space="preserve">       450090  Maintenance Equipment</v>
          </cell>
          <cell r="C100">
            <v>370674.71</v>
          </cell>
          <cell r="D100">
            <v>103527.52</v>
          </cell>
          <cell r="E100">
            <v>182751.98</v>
          </cell>
          <cell r="F100">
            <v>84395.21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 t="str">
            <v xml:space="preserve">       450100  Maintenance Building</v>
          </cell>
          <cell r="C101">
            <v>82237.03</v>
          </cell>
          <cell r="D101">
            <v>8845.3700000000008</v>
          </cell>
          <cell r="E101">
            <v>53018.98</v>
          </cell>
          <cell r="F101">
            <v>20372.68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****   Maintenance</v>
          </cell>
          <cell r="C102">
            <v>467108.00999999995</v>
          </cell>
          <cell r="D102">
            <v>123957.26</v>
          </cell>
          <cell r="E102">
            <v>235770.96</v>
          </cell>
          <cell r="F102">
            <v>107379.79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 xml:space="preserve">       490070  Vehicles: petrol</v>
          </cell>
          <cell r="C103">
            <v>3206.6</v>
          </cell>
          <cell r="D103">
            <v>869.38</v>
          </cell>
          <cell r="E103">
            <v>1415.34</v>
          </cell>
          <cell r="F103">
            <v>921.88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*      Vehicles &amp; Transport: Vehicles</v>
          </cell>
          <cell r="C104">
            <v>3206.6</v>
          </cell>
          <cell r="D104">
            <v>869.38</v>
          </cell>
          <cell r="E104">
            <v>1415.34</v>
          </cell>
          <cell r="F104">
            <v>921.88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**     Vehicle &amp; Transport: Vehicles &amp; Trailers</v>
          </cell>
          <cell r="C105">
            <v>3206.6</v>
          </cell>
          <cell r="D105">
            <v>869.38</v>
          </cell>
          <cell r="E105">
            <v>1415.34</v>
          </cell>
          <cell r="F105">
            <v>921.88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 xml:space="preserve">       490220  Forklifts: petrol</v>
          </cell>
          <cell r="C106">
            <v>384.5</v>
          </cell>
          <cell r="D106">
            <v>384.54</v>
          </cell>
          <cell r="E106">
            <v>-0.04</v>
          </cell>
          <cell r="F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 xml:space="preserve">       490230  Forklifts: maintenance</v>
          </cell>
          <cell r="C107">
            <v>11550</v>
          </cell>
          <cell r="D107">
            <v>3863</v>
          </cell>
          <cell r="E107">
            <v>2983</v>
          </cell>
          <cell r="F107">
            <v>4704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 xml:space="preserve">       490250  Forklifts: liquid petroleum gas (LP</v>
          </cell>
          <cell r="C108">
            <v>73442.28</v>
          </cell>
          <cell r="D108">
            <v>18456.919999999998</v>
          </cell>
          <cell r="E108">
            <v>121270.58</v>
          </cell>
          <cell r="F108">
            <v>-66285.22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*      Handling Equipment: Forklifts</v>
          </cell>
          <cell r="C109">
            <v>85376.78</v>
          </cell>
          <cell r="D109">
            <v>22704.46</v>
          </cell>
          <cell r="E109">
            <v>124253.54</v>
          </cell>
          <cell r="F109">
            <v>-61581.22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**     Vehicle &amp; Transport: Handling Equipment</v>
          </cell>
          <cell r="C110">
            <v>85376.78</v>
          </cell>
          <cell r="D110">
            <v>22704.46</v>
          </cell>
          <cell r="E110">
            <v>124253.54</v>
          </cell>
          <cell r="F110">
            <v>-61581.22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***    Vehicle &amp; Transport: Veh, F/lifts &amp;Roops</v>
          </cell>
          <cell r="C111">
            <v>88583.38</v>
          </cell>
          <cell r="D111">
            <v>23573.84</v>
          </cell>
          <cell r="E111">
            <v>125668.88</v>
          </cell>
          <cell r="F111">
            <v>-60659.34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 xml:space="preserve">       461040  Rental FML: vehicles</v>
          </cell>
          <cell r="C112">
            <v>10823.95</v>
          </cell>
          <cell r="D112">
            <v>3591.11</v>
          </cell>
          <cell r="E112">
            <v>3616.42</v>
          </cell>
          <cell r="F112">
            <v>3616.42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 t="str">
            <v>***    Vehicle &amp; Transport: FML Charges</v>
          </cell>
          <cell r="C113">
            <v>10823.95</v>
          </cell>
          <cell r="D113">
            <v>3591.11</v>
          </cell>
          <cell r="E113">
            <v>3616.42</v>
          </cell>
          <cell r="F113">
            <v>3616.42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****   Vehicle &amp; Transport</v>
          </cell>
          <cell r="C114">
            <v>99407.33</v>
          </cell>
          <cell r="D114">
            <v>27164.95</v>
          </cell>
          <cell r="E114">
            <v>129285.3</v>
          </cell>
          <cell r="F114">
            <v>-57042.92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 xml:space="preserve">       281010  Gardening services</v>
          </cell>
          <cell r="C115">
            <v>20460.75</v>
          </cell>
          <cell r="D115">
            <v>6820.25</v>
          </cell>
          <cell r="E115">
            <v>6820.25</v>
          </cell>
          <cell r="F115">
            <v>6820.25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 xml:space="preserve">       281030  Pest control</v>
          </cell>
          <cell r="C116">
            <v>3085.7999999999997</v>
          </cell>
          <cell r="D116">
            <v>1028.5999999999999</v>
          </cell>
          <cell r="E116">
            <v>1028.5999999999999</v>
          </cell>
          <cell r="F116">
            <v>1028.5999999999999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***    Sundry Expenses: Site Costs</v>
          </cell>
          <cell r="C117">
            <v>23546.550000000003</v>
          </cell>
          <cell r="D117">
            <v>7848.85</v>
          </cell>
          <cell r="E117">
            <v>7848.85</v>
          </cell>
          <cell r="F117">
            <v>7848.85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 xml:space="preserve">       282070  Flowers &amp; books</v>
          </cell>
          <cell r="C118">
            <v>250</v>
          </cell>
          <cell r="D118">
            <v>250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***    Sundry Expenses: General</v>
          </cell>
          <cell r="C119">
            <v>250</v>
          </cell>
          <cell r="D119">
            <v>250</v>
          </cell>
          <cell r="E119">
            <v>0</v>
          </cell>
          <cell r="F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****   Sundry Expense</v>
          </cell>
          <cell r="C120">
            <v>23796.550000000003</v>
          </cell>
          <cell r="D120">
            <v>8098.85</v>
          </cell>
          <cell r="E120">
            <v>7848.85</v>
          </cell>
          <cell r="F120">
            <v>7848.85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 xml:space="preserve">       480000  Travel: local</v>
          </cell>
          <cell r="C121">
            <v>1563</v>
          </cell>
          <cell r="D121">
            <v>900.9</v>
          </cell>
          <cell r="E121">
            <v>-191.7</v>
          </cell>
          <cell r="F121">
            <v>853.8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 xml:space="preserve">       480070  Travel: training</v>
          </cell>
          <cell r="C122">
            <v>1155</v>
          </cell>
          <cell r="D122">
            <v>0</v>
          </cell>
          <cell r="E122">
            <v>1155</v>
          </cell>
          <cell r="F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***    Travel &amp; Accommodation: General</v>
          </cell>
          <cell r="C123">
            <v>2718</v>
          </cell>
          <cell r="D123">
            <v>900.9</v>
          </cell>
          <cell r="E123">
            <v>963.3</v>
          </cell>
          <cell r="F123">
            <v>853.8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****   Travel &amp; Accommodation</v>
          </cell>
          <cell r="C124">
            <v>2718</v>
          </cell>
          <cell r="D124">
            <v>900.9</v>
          </cell>
          <cell r="E124">
            <v>963.3</v>
          </cell>
          <cell r="F124">
            <v>853.8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</row>
        <row r="125">
          <cell r="B125" t="str">
            <v>*****  Total Cash OPEX</v>
          </cell>
          <cell r="C125">
            <v>5464556.5</v>
          </cell>
          <cell r="D125">
            <v>1812383.7</v>
          </cell>
          <cell r="E125">
            <v>1889420.21</v>
          </cell>
          <cell r="F125">
            <v>1762752.59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 t="str">
            <v xml:space="preserve">       620200  Overhead: Indirect production</v>
          </cell>
          <cell r="C126">
            <v>-3634897.26</v>
          </cell>
          <cell r="D126">
            <v>-1123474.6599999999</v>
          </cell>
          <cell r="E126">
            <v>-907729.17</v>
          </cell>
          <cell r="F126">
            <v>-1603693.43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 t="str">
            <v xml:space="preserve">       620205  Overhead: Indirect prod Depreciatio</v>
          </cell>
          <cell r="C127">
            <v>-129017.8</v>
          </cell>
          <cell r="D127">
            <v>-39876.83</v>
          </cell>
          <cell r="E127">
            <v>-32219.14</v>
          </cell>
          <cell r="F127">
            <v>-56921.83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 t="str">
            <v xml:space="preserve">       620280  Overhead: Unused capacity</v>
          </cell>
          <cell r="C128">
            <v>-919205</v>
          </cell>
          <cell r="D128">
            <v>-284108.01</v>
          </cell>
          <cell r="E128">
            <v>-229549.64</v>
          </cell>
          <cell r="F128">
            <v>-405547.35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 t="str">
            <v xml:space="preserve">       601000  Activity cost: Machine hours</v>
          </cell>
          <cell r="C129">
            <v>-382666.58999999997</v>
          </cell>
          <cell r="D129">
            <v>-126504.24</v>
          </cell>
          <cell r="E129">
            <v>-105685.75999999999</v>
          </cell>
          <cell r="F129">
            <v>-150476.59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 t="str">
            <v xml:space="preserve">       601100  Activity cost:Machine Depreciation</v>
          </cell>
          <cell r="C130">
            <v>-1589736.04</v>
          </cell>
          <cell r="D130">
            <v>-532343.64</v>
          </cell>
          <cell r="E130">
            <v>-449557.61</v>
          </cell>
          <cell r="F130">
            <v>-607834.79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 t="str">
            <v xml:space="preserve">       602000  Activity cost: Labour Hours</v>
          </cell>
          <cell r="C131">
            <v>-2825672.93</v>
          </cell>
          <cell r="D131">
            <v>-886077.43</v>
          </cell>
          <cell r="E131">
            <v>-697070.19</v>
          </cell>
          <cell r="F131">
            <v>-1242525.31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B132" t="str">
            <v xml:space="preserve">       603000  Activity cost: Plant maintenance ho</v>
          </cell>
          <cell r="C132">
            <v>-88.22</v>
          </cell>
          <cell r="D132">
            <v>-0.35</v>
          </cell>
          <cell r="E132">
            <v>-69.290000000000006</v>
          </cell>
          <cell r="F132">
            <v>-18.579999999999998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 t="str">
            <v>***    Recoveries from Production</v>
          </cell>
          <cell r="C133">
            <v>-9481283.8399999999</v>
          </cell>
          <cell r="D133">
            <v>-2992385.16</v>
          </cell>
          <cell r="E133">
            <v>-2421880.7999999998</v>
          </cell>
          <cell r="F133">
            <v>-4067017.88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 t="str">
            <v>****   Secondary Cost Elements</v>
          </cell>
          <cell r="C134">
            <v>-9481283.8399999999</v>
          </cell>
          <cell r="D134">
            <v>-2992385.16</v>
          </cell>
          <cell r="E134">
            <v>-2421880.7999999998</v>
          </cell>
          <cell r="F134">
            <v>-4067017.88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 t="str">
            <v xml:space="preserve">       210000  Depreciation - Buildings</v>
          </cell>
          <cell r="C135">
            <v>34150.82</v>
          </cell>
          <cell r="D135">
            <v>11383.61</v>
          </cell>
          <cell r="E135">
            <v>11383.6</v>
          </cell>
          <cell r="F135">
            <v>11383.61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B136" t="str">
            <v>***    Depreciation: Property &amp; Buildings</v>
          </cell>
          <cell r="C136">
            <v>34150.82</v>
          </cell>
          <cell r="D136">
            <v>11383.61</v>
          </cell>
          <cell r="E136">
            <v>11383.6</v>
          </cell>
          <cell r="F136">
            <v>11383.61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 t="str">
            <v xml:space="preserve">       211000  Depreciation - Machinery &amp; Equipmen</v>
          </cell>
          <cell r="C137">
            <v>1375633.52</v>
          </cell>
          <cell r="D137">
            <v>458544.51</v>
          </cell>
          <cell r="E137">
            <v>458544.52</v>
          </cell>
          <cell r="F137">
            <v>458544.49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 t="str">
            <v>***    Depreciation: Machinery &amp; Equipment</v>
          </cell>
          <cell r="C138">
            <v>1375633.52</v>
          </cell>
          <cell r="D138">
            <v>458544.51</v>
          </cell>
          <cell r="E138">
            <v>458544.52</v>
          </cell>
          <cell r="F138">
            <v>458544.49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 xml:space="preserve">       212000  Depreciation - Vehicles</v>
          </cell>
          <cell r="C139">
            <v>1775.7799999999997</v>
          </cell>
          <cell r="D139">
            <v>591.92999999999995</v>
          </cell>
          <cell r="E139">
            <v>591.91999999999996</v>
          </cell>
          <cell r="F139">
            <v>591.92999999999995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 t="str">
            <v xml:space="preserve">       212010  Depreciation - Forklifts</v>
          </cell>
          <cell r="C140">
            <v>18580.689999999999</v>
          </cell>
          <cell r="D140">
            <v>6193.57</v>
          </cell>
          <cell r="E140">
            <v>6193.55</v>
          </cell>
          <cell r="F140">
            <v>6193.57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 t="str">
            <v>***    Depreciation: Vehicles &amp; Forklifts</v>
          </cell>
          <cell r="C141">
            <v>20356.47</v>
          </cell>
          <cell r="D141">
            <v>6785.5</v>
          </cell>
          <cell r="E141">
            <v>6785.47</v>
          </cell>
          <cell r="F141">
            <v>6785.5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 t="str">
            <v xml:space="preserve">       213000  Depreciation - Computer Equipment</v>
          </cell>
          <cell r="C142">
            <v>19874.780000000002</v>
          </cell>
          <cell r="D142">
            <v>9299.3700000000008</v>
          </cell>
          <cell r="E142">
            <v>9299.36</v>
          </cell>
          <cell r="F142">
            <v>1276.05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B143" t="str">
            <v>***    Depreciation: Computer Equipment</v>
          </cell>
          <cell r="C143">
            <v>19874.780000000002</v>
          </cell>
          <cell r="D143">
            <v>9299.3700000000008</v>
          </cell>
          <cell r="E143">
            <v>9299.36</v>
          </cell>
          <cell r="F143">
            <v>1276.05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 xml:space="preserve">       214000  Depreciation - Furniture &amp; Office E</v>
          </cell>
          <cell r="C144">
            <v>9151.1899999999987</v>
          </cell>
          <cell r="D144">
            <v>3050.39</v>
          </cell>
          <cell r="E144">
            <v>3050.43</v>
          </cell>
          <cell r="F144">
            <v>3050.37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 t="str">
            <v>***    Depreciation: Furniture</v>
          </cell>
          <cell r="C145">
            <v>9151.1899999999987</v>
          </cell>
          <cell r="D145">
            <v>3050.39</v>
          </cell>
          <cell r="E145">
            <v>3050.43</v>
          </cell>
          <cell r="F145">
            <v>3050.37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 t="str">
            <v>****   Depreciation</v>
          </cell>
          <cell r="C146">
            <v>1459166.78</v>
          </cell>
          <cell r="D146">
            <v>489063.38</v>
          </cell>
          <cell r="E146">
            <v>489063.38</v>
          </cell>
          <cell r="F146">
            <v>481040.02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</row>
        <row r="147">
          <cell r="B147" t="str">
            <v>*****  Total Non-Cash OPEX</v>
          </cell>
          <cell r="C147">
            <v>-8022117.0599999987</v>
          </cell>
          <cell r="D147">
            <v>-2503321.7799999998</v>
          </cell>
          <cell r="E147">
            <v>-1932817.42</v>
          </cell>
          <cell r="F147">
            <v>-3585977.86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****** Total</v>
          </cell>
          <cell r="C148">
            <v>-2557560.56</v>
          </cell>
          <cell r="D148">
            <v>-690938.08</v>
          </cell>
          <cell r="E148">
            <v>-43397.21</v>
          </cell>
          <cell r="F148">
            <v>-1823225.27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ACT SHEET"/>
      <sheetName val="Demographics of job grades"/>
      <sheetName val="Manpower Reconciliation"/>
      <sheetName val="Abnormal Maintenance"/>
      <sheetName val="Vehicle Cost"/>
      <sheetName val="Forklift Cost"/>
      <sheetName val="Roop Costs"/>
      <sheetName val="Key Performance Indicators"/>
      <sheetName val="1"/>
      <sheetName val="c per l"/>
      <sheetName val="Fixed vs Variable"/>
      <sheetName val="2"/>
      <sheetName val="261"/>
      <sheetName val="262"/>
      <sheetName val="Cost per line (incl depr)"/>
      <sheetName val="Cost per line (excl depr)"/>
      <sheetName val="Machine &amp; labour hours "/>
      <sheetName val="RCCP"/>
      <sheetName val="Table"/>
      <sheetName val="Skills Development"/>
      <sheetName val="Forklits statistics"/>
      <sheetName val="Maintenance Schedule"/>
      <sheetName val="Promo Liqou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">
          <cell r="C7">
            <v>2886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JC%20Le%20Roux_Loss%20and%20Waste_Draft_v5_Jul%202016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JC%20Le%20Roux_Loss%20and%20Waste_Draft_v5_Jul%202016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2311.763413078705" createdVersion="4" refreshedVersion="4" minRefreshableVersion="3" recordCount="13067">
  <cacheSource type="worksheet">
    <worksheetSource ref="A1:N13068" sheet="Prod Order 2015" r:id="rId2"/>
  </cacheSource>
  <cacheFields count="16">
    <cacheField name="Order No" numFmtId="49">
      <sharedItems/>
    </cacheField>
    <cacheField name="Component Material" numFmtId="49">
      <sharedItems count="520">
        <s v=" "/>
        <s v="OH:UNUSED CAPACITY"/>
        <s v="OH: BULK PREP DEPREC"/>
        <s v="OH: INDIRECT DEPREC"/>
        <s v="JCL LINE 1          / MACHINE HOUR"/>
        <s v="JCL LINE 1          / MACHINE DEPR"/>
        <s v="JCL LINE 1          / LABOUR HOURS"/>
        <s v="OVERHEAD: BULK PREP"/>
        <s v="OVERHEAD: INDIRECT"/>
        <s v="JCLEROUX LAFLEUR 12X750ML"/>
        <s v="LAB JCLEROUX LAFLEUR 750 7.5% V5H BCK"/>
        <s v="PAR CHIP 12X750 BN0503           V3"/>
        <s v="LAB JCLEROUX LAFLEUR 750 V3 BDY"/>
        <s v="LAB JCLEROUX LAFLEUR 750 V3 NCK"/>
        <s v="WIR JCLEROUX GEN SPARK       750&amp;1.5L V2"/>
        <s v="FOI+RIB JCLEROUX LAFLEUR ALU 750"/>
        <s v="CTN JCLEROUX LAFLEUR 12X750 BN503"/>
        <s v="CORK SPARK FIRST UNPRT 750"/>
        <s v="BOT 0503 750 FLINT CORK  JCL    H17  NEW"/>
        <s v="BULK JCLEROUX LAFLEUR"/>
        <s v="CO2"/>
        <s v="ULS PONGRACZ                1X1.5L   MDC"/>
        <s v="UNDERSEAL CLEAR 1200X1400"/>
        <s v="CRO CROWN CORK NR043 750  GRN"/>
        <s v="BOT 4940 1.5 GRN   CORK  SPARK  IMP  NEW"/>
        <s v="BULK PONGRACZ"/>
        <s v="ULS JCLEROUX LAVAL     1X750ML  MDC"/>
        <s v="BULK JCLEROUX LA VALLEE"/>
        <s v="ULS JCLEROUX SCINTILLA 2014 1X750ML  MDC"/>
        <s v="BOT 2455 750 AQGRN CORK  FACETS      NEW"/>
        <s v="BULK JCLEROUX SCINTILLA"/>
        <s v="ULS PDM GRAND BRUT  2014     1X750ML MDC"/>
        <s v="BOT 2855 750 ANT GRN CORK  NEW"/>
        <s v="BULK PDM PNR CHA MCC"/>
        <s v="ULS PONGRACZ                1X750ML  MDC"/>
        <s v="BOT 0917 750 DKGRN CORK PONGRA SPARK NEW"/>
        <s v="5TH AVE C/DUCK      12X750ML"/>
        <s v="PAR CHIP 12X750 BN966            V2"/>
        <s v="LAB 5TH AVE C/DUCK 750 V5H BCK"/>
        <s v="LAB 5TH AVE C/DUCK 750  V3 BDY"/>
        <s v="LAB 5TH AVE C/DUCK 750 V3  NCK"/>
        <s v="WIR GENERIC TIN 36MM UNPRT GOLD LACQUER"/>
        <s v="CTN 5TH AVE C/DUCK 12X750 BN966   V6"/>
        <s v="FOI 5TH AVE C/DUCK 34X148 ALU750BLKGLDV2"/>
        <s v="CORK GMX 30.5X47 STD 3 PRT"/>
        <s v="BOT 0966 750 GRN   CORK  SPARK       NEW"/>
        <s v="BULK 5TH AVENUE COLD DUCK"/>
        <s v="JCLEROUX LAFLEUR  6X750ML        EU"/>
        <s v="LAB 100X125MMWHT SEMI-GLOSSS/ADHOUTERCTN"/>
        <s v="LAB JCLEROUX LAFLEUR 750 7.5% DIST V3BCK"/>
        <s v="PAR CHIP 6X750  BN0503 &amp; IMP FACETSV2"/>
        <s v="CTN JCLEROUX LAFLEUR 6X750 BN503 V2"/>
        <s v="JCLEROUX LEDOMN      6X750ML     EU"/>
        <s v="LAB JCLEROUX LEDOMN 750 7.5% DIST V3 BCK"/>
        <s v="LAB JCLEROUX LEDOMN 750 V6 BDY"/>
        <s v="LAB JCLEROUX LEDOMN 750 V8 NCK"/>
        <s v="FOI+RIB JCLEROUX LEDOMN 34X127 ALU 750V6"/>
        <s v="CTN JCLEROUX LEDOMN 6X750 BN503 V2"/>
        <s v="BOT 0503 750 GRN   CORK  SPARKLING   NEW"/>
        <s v="BULK JCLEROUX LED"/>
        <s v="JCLEROUX LEDOMN     12X750ML"/>
        <s v="LAB JCLEROUX LEDOMN 750 7.5%     V9H BCK"/>
        <s v="LAB JCLEROUX LEDOMN 750 7.5% V8H BCKDEAD"/>
        <s v="CTN JCLEROUX LEDOMN 12X750 BN503 V6"/>
        <s v="JCLEROUX SAVBL 2014 12X750ML"/>
        <s v="LAB JCLEROUX SAVBL 750 12.5% WC V10H BCK"/>
        <s v="LAB JCLEROUX SAVBL 750 12% WC  V11H BCK"/>
        <s v="LAB JCLEROUX SAVBL 750 NA  WC  V12 BCK"/>
        <s v="LAB JCLEROUX SAVBL 750 V10 BDY"/>
        <s v="LAB JCLEROUX SAVBL 750 2014 V9 NCK"/>
        <s v="FOI+RIB JCLEROUX SAVBL   ALU 750      V5"/>
        <s v="CTN JCLEROUX SAVBL 12X750 BN503 V7"/>
        <s v="BULK JCLEROUX SBL"/>
        <s v="T OCEAN SAVBL EXTDRY 2014 12X750ML CANA"/>
        <s v="LAB T OCEAN SAVBL EXT DRY 750 CANA V6BCK"/>
        <s v="PAR CHIP 12X750 BN966 FH"/>
        <s v="LABTOCEANSAVBLEXTDRY750'1412.5%CANAV6BDY"/>
        <s v="LAB T OCEAN SAVBL EXT DRY 750 V5 NCK"/>
        <s v="WIR TWO OCEANS 750 V2"/>
        <s v="CTN T OCEAN SAVBL EXT DRY 12X750BN966CCF"/>
        <s v="FOI T OCEANS 34X150 ALU 750 V3"/>
        <s v="BOT 0966 750 FLINT CORK SPARK       NEW"/>
        <s v="CHAMDOR PEACH       12X750ML        GENR"/>
        <s v="LAB 100X125MM 144C  S/ADH OUTER CTN"/>
        <s v="LAB CHAMDOR PEACH 750 -BBEF NOIMP V3SBCK"/>
        <s v="LAB CHAMDOR PEACH 750      V5 BDY"/>
        <s v="LAB CHAMDOR PEACH 750 EXP  V5 NCK"/>
        <s v="FOI G/JUICE      35X130 ALU 750      GLD"/>
        <s v="CTN CHAMDOR GEN 12X750 BN503 V4"/>
        <s v="BULK CHAMDOR PEACH"/>
        <s v="CHAMDOR RED         6X750ML     GENR"/>
        <s v="LAB 100X125MM 201C  S/ADH OUTER CTN"/>
        <s v="LAB CHAMDOR RED 750 -BBEF NOIMP  V3S BCK"/>
        <s v="LAB CHAMDOR RED 750      V5 BDY"/>
        <s v="LAB CHAMDOR RED 750 EXP  V5 NCK"/>
        <s v="CTN CHAMDOR GEN 6X750 BN503 V2"/>
        <s v="BULK CHAMDOR RED"/>
        <s v="CHAMDOR RED         12X750ML        GENR"/>
        <s v="CHAMDOR WHITE       12X750ML        GENR"/>
        <s v="LAB 100X125MM 363C  S/ADH OUTER CTN"/>
        <s v="LAB CHAMDOR WHT 750 -BBEF NOIMP  V3S BCK"/>
        <s v="LAB CHAMDOR WHT 750      V4 BDY"/>
        <s v="LAB CHAMDOR WHT 750  EXP V5 NCK"/>
        <s v="BULK CHAMDOR WHITE"/>
        <s v="CHAMDOR WHITE       6X750ML     GENR"/>
        <s v="JCLEROUX PNOIR 2009  6X750ML"/>
        <s v="ULS JCLEROUX PNOIR2009 1X750ML  DGO"/>
        <s v="LAB JCLEROUX PNOIR 750 12% V8 BCK"/>
        <s v="LAB JCLEROUX PNOIR 750 NA V8 BCK"/>
        <s v="FOI JCLEROUX PNOIR 34X127 ALU750SILBLKV8"/>
        <s v="LAB JCLEROUX PNOIR 750 2009  V5 BDY"/>
        <s v="LAB JCLEROUX PNOIR 750 V6 NCK"/>
        <s v="CTN JCLEROUX GEN    6X750 BN503 MCC V2"/>
        <s v="JCLEROUX PNOIRROSE 2009 6X750ML"/>
        <s v="ULS JCLEROUX PNOIR ROSE 2009 1X750ML DGO"/>
        <s v="LAB JCLEROUX PNOIRROSE 750 12% V7 BCK"/>
        <s v="LAB JCLEROUX PNOIRROSE 750 NA V7 BCK"/>
        <s v="FOI JCLEROUXPNOIRRSE34X127ALU750REDBLKV5"/>
        <s v="LAB JCLEROUX PNOIR ROSE 750 2009 V4 BDY"/>
        <s v="LAB JCLEROUX PNOIRROSE 750 V5 NCK"/>
        <s v="PONGRACZ             6X750ML         EU"/>
        <s v="ULS PONGRACZ                1X750ML  DGO"/>
        <s v="LAB PONGRACZ 750 12.5% 53X77 DISTV7H BCK"/>
        <s v="PAR CHIP 6X750  BN R0917         V2"/>
        <s v="LAB PONGRACZ 750 12% 53X77 DIST V7 BCK"/>
        <s v="LAB PONGRACZ 750 PNOIR/CHRD  V6 BDY"/>
        <s v="LAB PONGRACZ 750      V7 NCK"/>
        <s v="FOI PONGRACZ 35X152 POLY 750  V4"/>
        <s v="CTN PONGRACZ     6X750  BN917 MCC V6"/>
        <s v="PONGRACZ             6X750ML"/>
        <s v="LAB PONGRACZ 750 12.5% 53X77 V6H BCK"/>
        <s v="LAB PONGRACZ 750 12% 53X77  V6H BCK"/>
        <s v="PONGRACZ ROSE       6X750ML"/>
        <s v="ULS PONGRACZ ROSE           1X750ML  DGO"/>
        <s v="LAB PONGRACZ ROSE 750 12.5% HBCK"/>
        <s v="LAB PONGRACZ ROSE 750 12% HBCK"/>
        <s v="LAB PONGRACZ ROSE 750                BDY"/>
        <s v="LAB PONGRACZ ROSE 750           NCK"/>
        <s v="FOI PONGRACZ ROSE 35X152 POLY 750"/>
        <s v="CTN PONGRACZ ROSE 6X750 BN917 MCC V2"/>
        <s v="PONGRACZ            12X375ML"/>
        <s v="ULS PONGRACZ                1X375ML  DGO"/>
        <s v="PAR CHIP 12X375 BN3552"/>
        <s v="LAB PONGRACZ 375 11.5%  V2 BCK"/>
        <s v="LAB PONGRACZ 375 PNOIR/CHRD    BDY"/>
        <s v="LAB PONGRACZ 375      V2 NCK"/>
        <s v="CTN PONGRACZ     12X375 BN3552 MCC V2"/>
        <s v="FOI PONGRACZ 36X135 POLY 375 V2"/>
        <s v="PONGRACZ ROSE      12X375ML"/>
        <s v="ULS PONGRACZ ROSE           1X375ML  DGO"/>
        <s v="LAB PONGRACZ ROSE 375 11.5% V2 BCK"/>
        <s v="LAB PONGRACZ ROSE 375           NCK"/>
        <s v="LAB PONGRACZ ROSE 375                BDY"/>
        <s v="CTN PONGRACZ ROSE 12X375 BN3552 MCC"/>
        <s v="FOI PONGRACZ ROSE 36X140 POLY 375"/>
        <s v="PONGRACZ ROSE       6X750ML        EU"/>
        <s v="LAB PONGRACZ ROSE 750 12.5% DIST BCK"/>
        <s v="LAB PONGRACZ ROSE 750 12% DIST BCK"/>
        <s v="NED CUVEE BRUT 12X750ML              NEW"/>
        <s v="WIR NED TIN  36MM PRT V3"/>
        <s v="LAB NED CUVEE BRUT 750 11.5%  V7  BCK"/>
        <s v="LAB NED CUVEE BRUT 750 NA     V7  BCK"/>
        <s v="WIR NED TIN  36MM PRT V2  DEAD"/>
        <s v="LAB NED CUVEE BRUT 750 V4 BDY"/>
        <s v="LAB NED CUVEE BRUT 750/1.5L  V5 NCK"/>
        <s v="CTN NED CUVEE BRUT 12X750 BN966 V3"/>
        <s v="FOI NED CUVEE BRUT  34X150 ALU    GLD V2"/>
        <s v="CORK NED SPARK 48X30.5 EXTRA PRT"/>
        <s v="BULK NED CUVEE BRUT"/>
        <s v="NED CUVEE BRUT  6X750ML           EU NEW"/>
        <s v="CTN NED CUVEE BRUT  6X750  BN966 V2"/>
        <s v="LAB NED CUVEE BRUT 750 11.5% DIST/UK BCK"/>
        <s v="PAR CHIP 6X750  BN966            V2"/>
        <s v="LAB NED CUVEE BRUT 750 NA DIST V7 BCK"/>
        <s v="CTN NED CUVEE BRUT  6X750  BN966"/>
        <s v="NED CUVEE BRUT 12X750ML          EXP NEW"/>
        <s v="LAB NED CUVEE BRUT 750 11.5% EXP V5 BCK"/>
        <s v="LAB NED CUVEE BRUT 750 NA EXP V5 BCK"/>
        <s v="OBIKWA CUVEE BRUT  2014 6X750ML JBUS NEW"/>
        <s v="LAB OBIKWA CUVBRUT 750 11.5% JBUS V3 BCK"/>
        <s v="LAB OBIKWA CUV BRUT 750 NA JBUS V4 BCK"/>
        <s v="LAB OBIKWA CUV BRUT7502014AUST/NEWZV3BDY"/>
        <s v="LAB OBIKWA GEN SPARK 750 NCK"/>
        <s v="FOI OBIKWA GENSPARK34X148ALU750BLKGLDWHT"/>
        <s v="CTN OBIKWA GEN SPARK 6X750  BN966 RSC"/>
        <s v="BULK OBIKWA CUVEE BRUT"/>
        <s v="ULS NED MCC  2014     1X750ML MDC"/>
        <s v="BULK NED PNR CHA MCC"/>
        <s v="ULS DHILLS CHRD 2014    1X750ML MDC"/>
        <s v="BULK DHILLS CHA MCC"/>
        <s v="JCL RIBBON ROOM     / MACHINE DEPR"/>
        <s v="JCL RIBBON ROOM     / MACHINE HOUR"/>
        <s v="JCL RIBBON ROOM     / LABOUR HOURS"/>
        <s v="FOI JCLEROUX LEDOMN 34X127 ALU 750 WHTV7"/>
        <s v="RIB JCLEROUX     RED"/>
        <s v="FOI JCLEROUX LEDOMN 34X127 ALU 750 WHTV6"/>
        <s v="RIB JCLEROUX        SILVER"/>
        <s v="FOI JCLE ROUX LA FLEUR 34X127 ALU 750 V2"/>
        <s v="RIB JCLEROUX      CAMEL/GLD V3"/>
        <s v="FOI JCLEROUX SAVBL 34X127 ALU 750  BLKV5"/>
        <s v="FOI+RIB JCLEROUX LACHSN 34X127 ALU 750V6"/>
        <s v="FOI JCLEROUX LACHSN34X127ALU750REDV5DEAD"/>
        <s v="CHAMDOR PEACH       6X750ML     GENR"/>
        <s v="ULS PONGRACZ BLDBL     2014 1X750ML  MDC"/>
        <s v="BULK PONGRACZ BLDBL"/>
        <s v="FOI JCLEROUX SAVBL 34X127ALU750BLKV4DEAD"/>
        <s v="FOI JCLEROUX LAFLEUR34X127 ALU 750  DEAD"/>
        <s v="FOI+RIB JCLEROUX LAFLEUR NO ALC ALU 750"/>
        <s v="FOI JCLEROUX LAFLEUR NO ALC 34X127ALU750"/>
        <s v="JCLEROUX LAFLEUR NO ALC 12X750ML"/>
        <s v="LAB JCLEROUX LAFLEUR NO ALC 750 V2 BCK"/>
        <s v="LAB JCLEROUX LAFLEUR NO ALC 750 BDY"/>
        <s v="LAB JCLEROUX LAFLEUR NO ALC 750 NCK"/>
        <s v="CTN JCLEROUX LAFLEUR NO ALC 12X750 BN503"/>
        <s v="BULK JCLEROUX LAFLEUR NON-ALC"/>
        <s v="JCLEROUX LEDOMN NO ALC 12X750ML"/>
        <s v="LAB JCLEROUX LEDOMN NO ALC 750 V2 BCK"/>
        <s v="LAB JCLEROUX LEDOMN NO ALC 750 BDY"/>
        <s v="LAB JCLEROUX LEDOMN NO ALC 750 NCK"/>
        <s v="FOI+RIB JCLEROUXLEDOMN34X127ALU750REDGLD"/>
        <s v="CTN JCLEROUX LEDOMN NOALC12X750 BN503 V2"/>
        <s v="BULK JC LE ROUX LED NON ALC"/>
        <s v="JCLEROUX LAVAL  6X750ML"/>
        <s v="ULS JCLEROUX LAVAL     1X750ML  DGO"/>
        <s v="LAB JCLEROUX LAVAL 750 12% WCAPE V11 BCK"/>
        <s v="LAB JCLEROUX LAVAL 750 NA WCAPE V11 BCK"/>
        <s v="FOI JCLEROUX LAVAL 34X127 ALU750GLDBLKV4"/>
        <s v="LAB JCLEROUX LAVAL 750 V5 BDY"/>
        <s v="LAB JCLEROUX LAVAL 750 V5 NCK"/>
        <s v="CTN JCLEROUX LAVAL  6X750 BN503 MCC V2"/>
        <s v="JCLEROUX LAVAL ROSE 6X750ML"/>
        <s v="ULS JCLEROUX LAVAL ROSE   1X750ML  DGO"/>
        <s v="LAB JCLEROUX LAVAL ROSE750 12%WCAPEV3BCK"/>
        <s v="LAB JCLEROUX LAVAL ROSE 750 NAWCAPEV3BCK"/>
        <s v="FOI JCLEROUX LAVAL ROSE 34X127 ALU 750"/>
        <s v="LAB JCLEROUX LAVAL ROSE 750   V2  BDY"/>
        <s v="LAB JCLEROUX LAVAL ROSE 750 V2   NCK"/>
        <s v="CTN JCLEROUX LAVAL ROSE 6X750 BN503MCCV2"/>
        <s v="FOI JCLEROUX LEDOMN 34X127ALU750REDGLDV2"/>
        <s v="LAB 100X125MM 2577C S/ADH OUTER CTN"/>
        <s v="FOI JCLEROUX LEDOMN 34X127ALU750REDGLDV3"/>
        <s v="FOI JCLEROUX LACHSN 34X127 ALU 750 REDV6"/>
        <s v="GMX VIN DOUX        12X750ML"/>
        <s v="LAB GMX VIN DOUX  750 11% V4H BCK"/>
        <s v="LAB GMX VIN DOUX  750  V2 BDY"/>
        <s v="LAB GMX VIN DOUX  750  V3 NCK"/>
        <s v="CTN GMX GEN 12X750 BN966 V6"/>
        <s v="FOI GMX VIN DOUX 34X148  ALU 750 V2"/>
        <s v="BULK GMX VIN DOUX"/>
        <s v="PECHE ROYALE        12X750ML"/>
        <s v="LAB PECHE ROYALE 750 V6  BCK"/>
        <s v="LAB PECHE ROYALE 750  V3 BDY"/>
        <s v="ROPP PLSTCP 31.5MM MCP01    OVERCAP"/>
        <s v="LAB PECHE ROYALE 750  V2 NCK"/>
        <s v="CTN PECHE ROYALE 12X750 BN966 V4"/>
        <s v="ROPP 31.5X23.5 MCN01          COP"/>
        <s v="FOI PECHE ROYALE 34X153 ALU 750PCHORNGV2"/>
        <s v="BOT 0966 750 GRN   ROPP              NEW"/>
        <s v="BULK PECHE ROYALE"/>
        <s v="JCL CHAMPENOIS      / MACHINE DEPR"/>
        <s v="JCL CHAMPENOIS      / MACHINE HOUR"/>
        <s v="JCL CHAMPENOIS      / LABOUR HOURS"/>
        <s v="WIR PONGRACZ NR087 750 PINK"/>
        <s v="CORK PONGRACZ 30.5  EXTRA 750 V2"/>
        <s v="DOSAGE PNOIR ROSE NEW"/>
        <s v="WIR PONGRACZ NR087 750  V2"/>
        <s v="DOSAGE MCC NEW"/>
        <s v="ULS PONGRACZ                1X375ML  MDC"/>
        <s v="CHAMDOR RED         6X750ML  PENT NEWZ"/>
        <s v="LAB CHAMDOR RED 750 -BBEF NEWZ GENDV2BCK"/>
        <s v="JCLEROUX LACHSN     12X750ML"/>
        <s v="LAB JCLEROUX LACHSN 750 7.5% V10H BCK"/>
        <s v="LAB JCLEROUX LACHSN 750 V9 BDY"/>
        <s v="LAB JCLEROUX LACHSN 1.5L/750  V10 NCK"/>
        <s v="CTN JCLEROUX LACHSN 12X750 BN503 V6"/>
        <s v="BULK JCLEROUX LAC"/>
        <s v="JCLEROUX LACHSN     24X187ML"/>
        <s v="LAB 100X50MM ROLL S/ADH WHITE"/>
        <s v="LAB JCLEROUX LACHSN 187 7.5% V8H BCK"/>
        <s v="PAR CHIP 24X187 BN R0865 ECONO CELL LH"/>
        <s v="ROPP PLSTCP 28MM            OVERCAP"/>
        <s v="LAB JCLEROUX LACHSN 187 V6 BDY"/>
        <s v="ROPP SPARK  28MM   NR001 250 GLD"/>
        <s v="CTN JCLEROUX GEN    24X187 BN865 V4"/>
        <s v="LAB JCLEROUX LACHSN 187 V7 NCK"/>
        <s v="FOI JCLEROUX LACHSN 32X92 ALU 187  REDV4"/>
        <s v="BOT 0865 187.5 GRN ROPP  SPARK       NEW"/>
        <s v="JCLEROUX LAFLEUR   24X187ML"/>
        <s v="LAB JCLEROUX LAFLEUR 187 7.5% V2H BCK"/>
        <s v="LAB JCLEROUX LAFLEUR 187 BDY"/>
        <s v="CTN JCLEROUX LAFLEUR 24X187 BN0865"/>
        <s v="LAB JCLEROUX LAFLEUR 187 V2 NCK"/>
        <s v="FOI JCLEROUX LAFLEUR 32X92 ALU 187"/>
        <s v="BOT 0865 187 FLINT ROPP  SPARK       NEW"/>
        <s v="JCLEROUX LAFLEUR  5+1 PROMO    URUQ"/>
        <s v="CTN JCLEROUX LAFLEUR 5+1 PROMO BN503"/>
        <s v="JCLEROUX LEDOMN     24X187ML"/>
        <s v="LAB JCLEROUX LEDOMN 187 7.5% V7H BCK"/>
        <s v="LAB JCLEROUX LEDOMN 187 V5 BDY"/>
        <s v="LAB JCLEROUX LEDOMN 187 V6 NCK"/>
        <s v="FOI JCLEROUX LEDOMN 32X92  ALU 187 WHTV4"/>
        <s v="JCLEROUX LEDOMN 5+1 PROMO      URUQ"/>
        <s v="CTN JCLEROUX LEDOMN 5+1 PROMO BN503"/>
        <s v="JCLEROUX SAVBL 2014 24X187ML"/>
        <s v="LAB JCLEROUX SAVBL 187 12% WC V7H BCK"/>
        <s v="LAB JCLEROUX SAVBL 187 NA WC V7H BCK"/>
        <s v="LAB JCLEROUX SAVBL 187 V8 BDY"/>
        <s v="LAB JCLEROUX SAVBL 187 2014 V10 NCK"/>
        <s v="FOI JCLEROUX SAVBL 32X92 ALU 187  BLK V4"/>
        <s v="JCLEROUX BRUT 6X750ML"/>
        <s v="ULS JCLEROUX BRUT   1X750ML  DGO"/>
        <s v="LAB JCLEROUX BRUT 750 12% H BCK"/>
        <s v="FOI JCLEROUX BRUT 34X127 ALU 750 BLUE"/>
        <s v="LAB JCLEROUX BRUT 750    BDY"/>
        <s v="LAB JCLEROUX BRUT 750    NCK"/>
        <s v="CTN JCLEROUX BRUT 6X750  BN503 V2"/>
        <s v="FOI JCLEROUX LAVAL 34X127 ALU750GLDBLKV5"/>
        <s v="WIR PONGRACZ NR087 750 PINK  V2"/>
        <s v="ULS JCLEROUX PNOIR     2009 1X750ML  MDC"/>
        <s v="WIR JCLEROUX MCC GENERIC     750&amp;1.5L V2"/>
        <s v="WIR JCLEROUX PNOIR           750&amp;1.5L V2"/>
        <s v="CORK SPARK MCC   EXTRA 750 V2"/>
        <s v="ULS JCLEROUX BRUT   1X750ML  MDC"/>
        <s v="DOSAGE LA VALLEE ROSE NEW"/>
        <s v="DOSAGE LA VALLEE NEW"/>
        <s v="FOI JCLEROUX LAFLEURNOALC34X127ALU750 V2"/>
        <s v="WHALE POINT CUVEE BRUT 2014 6X750ML GEND"/>
        <s v="LAB WHALE PNT CUVEE BRUT 750 12%GEND BCK"/>
        <s v="LAB WHALEPNTCUVEEBRUT7502014AUST/NEWZBDY"/>
        <s v="LAB WHALE PNT CUVEE BRUT 750 NA GEND BCK"/>
        <s v="LAB WHALE PNT CUVEE BRUT 750  NCK"/>
        <s v="CTN WHALE PNT CUVEEBRUT6X750BN0966RR"/>
        <s v="FOI WHALE PNTCUVEEBRUT34X148ALU750BLKSIL"/>
        <s v="JCLEROUXLAFLEUR6X750MLANGL/MOZMXMASPROMO"/>
        <s v="LAB JCLEROUXLAFLEUR7507.5%ANGL/MOZMV2BCK"/>
        <s v="LAB JCLEROUXLAFLEUR7507.5%ANGL/MOZMV3BCK"/>
        <s v="FOI+RIB JCLEROUX PINK 34X127 ALU750PROMO"/>
        <s v="CORK SPARK NR030 FIRSTGRD PROMO 750"/>
        <s v="FOI JCLEROUX PINK 34X127 ALU 750 PROMO"/>
        <s v="FOI+RIB JCLEROUX WHT 34X127 ALU 750PROMO"/>
        <s v="FOI JCLEROUX RED 34X127 ALU 750 PROMO"/>
        <s v="JCLEROUX LEDOMN 12X750ML ANGL XMAS PROMO"/>
        <s v="LAB JCLEROUX LEDOMN 750 7.5% ANGL V4 BCK"/>
        <s v="JCLEROUX LEDOMN     12X750ML        ANGL"/>
        <s v="ULS DESIDERIUS      2008  1X750ML    DGO"/>
        <s v="ULS DESIDERIUS      2008  1X750ML    MDC"/>
        <s v="LAB JCLEROUX LACHSN 750  V10 NCK"/>
        <s v="ULS PDM GRAND BRUT  2012    1X750ML  DGO"/>
        <s v="ULS PDM GRAND BRUT  2012     1X750ML MDC"/>
        <s v="WIR PDM GRAND BRUT 750"/>
        <s v="CORK PDM GRAND BRUT SPARK 30.5 EXTRA 750"/>
        <s v="ULS PDM GRAND BRUT  2011    1X750ML  DGO"/>
        <s v="ULS PDM GRAND BRUT  2011     1X750ML MDC"/>
        <s v="CHAMDOR PEACH       6X750ML  PENT NEWZ"/>
        <s v="LAB CHAMDOR PEACH 750 -BBEFNEWZGENDV3BCK"/>
        <s v="JCLEROUX LAFLEUR  6X1.5L"/>
        <s v="LAB JCLEROUX LAFLEUR 1.5L 7.5%   BCK"/>
        <s v="PAR CHIP 6X1.5L BN 1353"/>
        <s v="LAB JCLEROUX LAFLEUR  1.5            BDY"/>
        <s v="LAB JCLEROUX LAFLEUR 1.5    NCK"/>
        <s v="FOI+RIB JCLEROUX LAFLEUR ALU 1.5"/>
        <s v="CTN JCLEROUX LAFLEUR 6X1.5L BN1353"/>
        <s v="BOT 1353 1.5 FLINT CORK SPARK      NEW"/>
        <s v="JCLEROUX LEDOMN      6X1.5L"/>
        <s v="LAB JCLEROUX LEDOMN 1.5L 7.5% V9H BCK"/>
        <s v="LAB JCLEROUX LEDOMN 1.5L V6 BDY"/>
        <s v="LAB JCLEROUX LEDOMN 1.5L V8 NCK"/>
        <s v="FOI+RIB JCLEROUX LEDOMN 34X147 ALU 1.5"/>
        <s v="CTN JCLEROUX LEDOMN 6X1.5L BN1353"/>
        <s v="BOT 1353 1.5 GRN CORK SPARK      NEW"/>
        <s v="JCLEROUX LEDOMN      6X1.5L         ANGL"/>
        <s v="LAB JCLEROUX LEDOMN 1.5L 7.5% ANGL V3BCK"/>
        <s v="CHAMDOR WHITE       6X750ML  PENT  NEWZ"/>
        <s v="LAB CHAMDOR WHT 750 -BBEF NEWZ GENDV2BCK"/>
        <s v="PONGRACZ GRAND            6X750ML"/>
        <s v="LAB PONGRACZ LEGISLATION 22X57 SIDE12.5%"/>
        <s v="LAB PONGRACZ LEGISLATION 22X57 SIDE"/>
        <s v="LAB PONGRACZ GRAND 750        NCK"/>
        <s v="LAB PONGRACZ GRAND 750  BCK"/>
        <s v="FOI PONGRACZ GRAND 35X152 POLY 750"/>
        <s v="PONGRACZ GRAND ROSE       6X750ML"/>
        <s v="LABPONGRACZLEGISLATION22X57SIDEROSE12.5%"/>
        <s v="LAB PONGRACZ LEGISLATION 22X57 SIDE ROSE"/>
        <s v="LAB PONGRACZ ROSE GRAND  750         NCK"/>
        <s v="LAB PONGRACZ ROSE GRAND 750 BCK"/>
        <s v="FOI PONGRACZ ROSE GRAND 35X152 POLY 750"/>
        <s v="FOI JCLEROUX LEDOMN34X127ALU750WHTV6DEAD"/>
        <s v="JCLEROUX SAVBL 12X750ML XMAS PROMO"/>
        <s v="CTN JCLEROUXSAVBL12X750BN503XMASPROMO V2"/>
        <s v="JCLEROUX LAFLEUR NOALC 12X750MLXMASPROMO"/>
        <s v="LAB JCLEROUX LAFLEUR NO ALC 750 V2 BDY"/>
        <s v="LAB JCLEROUX LAFLEUR NO ALC 750 V2 NCK"/>
        <s v="CTNJCROUXLAFLEURNOALC12X750BN503XMASPROM"/>
        <s v="LAB JCLEROUX LAFLEUR NO ALC 750 V3 BCK"/>
        <s v="JCLEROUX LEDOMN 12X750ML XMAS PROMO"/>
        <s v="CTNJCLEROUXLEDOMN12X750BN503XMASPROMO V2"/>
        <s v="JCLEROUX LAFLEUR 12X750ML XMAS PROMO"/>
        <s v="CTNJCLEROUXLAFLEUR12X750BN503XMASPROMOV2"/>
        <s v="JCLEROUX LACHSN 12X750ML XMAS PROMO"/>
        <s v="CTNJCLEROUXLACHSN12X750BN503XMASPROMO V2"/>
        <s v="ULS PONGRACZ                1X3.0L   MDC"/>
        <s v="WIR NED 3.0L 42MM"/>
        <s v="WIR PONGRACZ       3.0L"/>
        <s v="CORK SPARK 36X56 SUPER 3.0&amp;6.0L"/>
        <s v="CRO CROWN CORK       3.0L"/>
        <s v="BOT IMP  3.0 GRN   CORK  SPARK  IMP  NEW"/>
        <s v="JCLEROUX LACHSN 6X750ML ANGL XMAS PROMO"/>
        <s v="LAB JCLEROUX LACHSN 750 7.5% ANGL V3 BCK"/>
        <s v="FOI+RIB JCLEROUX RED 34X127 ALU 750PROMO"/>
        <s v="LAB JCLEROUX LACHSN 750 7.5% ANGL V4 BCK"/>
        <s v="CTN JCLEROUX LACHSN 6X750 BN503"/>
        <s v="FOI JCLEROUX LEDOMN 34X147 ALU 1.5 WHT"/>
        <s v="LAB WHALE PNTCUVEE BRUT750 11.5% GENDBCK"/>
        <s v="ULS PONGRACZ                1X1.5L   DGO"/>
        <s v="UL OBIKWA CUV BRUT 2014  6X750ML"/>
        <s v="LABTOCEANSAVBLEXTDRY750 '14 12%CANAV6BDY"/>
        <s v="LAFAYETTE PEACH     12X750ML        HKON"/>
        <s v="LAB LAFAYETTE PEACH 750 HHIG V6 BCK"/>
        <s v="LAB LAFAYETTE PEACH 750 EXP  V5 BDY"/>
        <s v="LAB LAFAYETTE PEACH 750 EXP  V5 NCK"/>
        <s v="CTN LAFAYETTE  GEN 12X750 BN503 V5"/>
        <s v="FOI PONGRACZ ROSE 36X135 POLY 375 V2"/>
        <s v="OBIKWA CUVEE BRUT  2014 6X750ML GEND"/>
        <s v="LAB OBIKWA CUV BRUT 750 NA NEWZ V4 BCK"/>
        <s v="ULS JCLEROUX SCINTILLA 2008 1X750ML  DGO"/>
        <s v="ULS JCLEROUX SCINTILLA 2008 1X750ML  MDC"/>
        <s v="LAB JCLEROUX LAVAL 750 12.5% WCAPEV11BCK"/>
        <s v="JCLEROUX LEDOMN NO ALC 12X750MLXMASPROMO"/>
        <s v="LAB JCLEROUX LEDOMN NO ALC 750 V3 BCK"/>
        <s v="CTNJCLROUXLEDOMNOALC12X750BN503XMASPROV2"/>
        <s v="LAFAYETTE RED       12X750ML        HKON"/>
        <s v="LAB LAFAYETTE RED 750 HHIG V5 BCK"/>
        <s v="LAB LAFAYETTE RED 750 EXP  V5 BDY"/>
        <s v="LAB LAFAYETTE RED 750 EXP  V7 NCK"/>
        <s v="WIR PONGRACZ NR087 750  V3"/>
        <s v="UL CHAMDOR/LAFAYETTE WHITE 12X750ML  EXP"/>
        <s v="CTN CRFTPRBLKST 12X750 BN503 V1"/>
        <s v="LAB PONGRACZ ROSE 375        V2 NCK"/>
        <s v="LAB JCLEROUX LEDOMN NO ALC 750 V2 BDY"/>
        <s v="LAB JCLEROUX LEDOMN NO ALC 750 V3 NCK"/>
        <s v="WIR PONGRACZ NR087 750  V2          DEAD"/>
        <s v="UL WHALEPOINTCUVEEBRUT 2014 6X750ML"/>
        <s v="NED CUVEE BRUT  6X750ML           EU/UK"/>
        <s v="LAB NED CUVEE BRUT 750 NA DIST/UK BCK"/>
        <s v="FOIJCLEROUXLEDOM34X127ALU750REDGLDV2DEAD"/>
        <s v="LAB WHALE PNT CUVEEBRUT750 NA GENDV2BCK"/>
        <s v="LAB WHALEPNTCUVEEBRUT 750 2014AUSTZV2BDY"/>
        <s v="LAB WHALE PNT CUVEE BRUT 750  V2 NCK"/>
        <s v="JCLEROUX LACHSN      6X750ML        ANGL"/>
        <s v="LAFAYETTE WHITE     12X750ML        HKON"/>
        <s v="LAB LAFAYETTE WHT 750 HHIG V5 BCK"/>
        <s v="LAB LAFAYETTE WHT 750 EXP  V4 BDY"/>
        <s v="LAB LAFAYETTE WHT 750 EXP  V5 NCK"/>
        <s v="LAB JCLEROUXLAVALROSE750 12.5%WCAPEV3BCK"/>
        <s v="JCLEROUX LEDOMN     24X187ML        ANGL"/>
        <s v="LAB JCLEROUX LEDOMN 187 7.5% ANGL V3 BCK"/>
        <s v="LAFAYETTE WHITE     12X750ML       GENR"/>
        <s v="LAB LAFAYETTE WHT 750     V3S BCK"/>
        <s v="JCLEROUX LAFLEUR 6X750ML ANGL/MOZM"/>
        <s v="UL JCLEROUX LAFLEUR 12X750ML"/>
        <s v="JCLEROUX SAVBL 2014 12X750ML        ANGL"/>
        <s v="LAB JCLEROUX SAVBL 750 12% ANGL V3 BCK"/>
        <s v="LAB JCLEROUX SAVBL 750 NA ANGL V5 BCK"/>
        <s v="NED FT CUVEE BRUT  6X750ML    EU/UK"/>
        <s v="LAB NED FT CUVEE BRUT 750 ??% DIST/UKBCK"/>
        <s v="LAB NED FT CUVEE BRUT 750            BDY"/>
        <s v="BULK NED CUVEE BRUT FT"/>
        <s v="JCLEROUX LEDOMN 6X750ML         EXP"/>
        <s v="JCLEROUX LACHSN      6X750ML         EXP"/>
        <s v="JCLEROUX LAFLEUR 6X750ML          EXP"/>
        <s v="LAB LAFAYETTE WHT 750 EXP  V5 BDY"/>
        <s v="LAB LAFAYETTE WHT 750 EXP  V6 NCK"/>
        <s v="LAFAYETTE RED       12X750ML        GENR"/>
        <s v="LAB LAFAYETTE RED 750     V3S BCK"/>
        <s v="ULS PDM GRAND BRUT  2013    1X750ML  DGO"/>
        <s v="ULS PDM GRAND BRUT  2013     1X750ML MDC"/>
        <s v="JCLEROUX SAVBL 2015 24X187ML"/>
        <s v="LAB JCLEROUX SAVBL 187 13% WC V7H BCK"/>
        <s v="LAB JCLEROUX SAVBL 187 2015 V10 NCK"/>
        <s v="JCLEROUX SAVBL 2015 12X750ML"/>
        <s v="LAB JCLEROUX SAVBL 750 2015 V9 NCK"/>
        <s v="T OCEAN SAVBL EXTDRY 2015 12X750ML CANA"/>
        <s v="LABTOCEANSAVBLEXTDRY750'1513%CANAV6BDY"/>
        <s v="LABTOCEANSAVBLEXTDRY750'1512.5%CANAV6BDY"/>
        <s v="JCLEROUX LEDOMN      6X1.5L          CPI"/>
        <s v="JCLEROUX LEDOMN 12X750ML MOZM"/>
        <s v="LAB JCLEROUX LEDOMN 750 7.5% MOZM BCK"/>
        <s v="ULS DESIDERIUS      2012  1X750ML    MDC"/>
        <s v="BOT 6932 750 FLINT CORK  CORSIC      NEW"/>
        <s v="BULK DESIDERIUS"/>
        <s v="LAB JCLEROUX LAFLEUR 750 7.5% DIST V4BCK"/>
        <s v="LAB JCLEROUX LEDOMN NO ALC750V2BCK DEAD"/>
        <s v="LAB JCLEROUX LEDOMN NO ALC 750 BDY DEAD"/>
        <s v="LAB JCLEROUX LEDOMN NO ALC 750 NCK DEAD"/>
        <s v="TIRAGE PONGRACZ"/>
        <s v="LAFAYETTE PEACH     12X750ML        GENR"/>
        <s v="LAB LAFAYETTE PEACH 750     V3S BCK"/>
        <s v="JCLEROUX LAFLEUR 12X750ML MOZM"/>
        <s v="LAB JCLEROUXLAFLEUR 750 7.5% MOZM BCK"/>
        <s v="LAB LAFAYETTE PEACH 750 EXP  V6 NCK"/>
        <s v="LAB LAFAYETTE PEACH 750 EXP  V6 BDY"/>
        <s v="FOI+RIBJCLEROUXLACHSN34X127ALU750PROMO"/>
        <s v="FOI JCLEROUX LACHSN 34X127ALU750REDPROMO"/>
        <s v="FOI+RIBJCLEROUXLAFLEUR34X127ALU750PROMO"/>
        <s v="FOI JCLEROUXLAFLEUR34X127ALU750SLVPROMO"/>
        <s v="FOI+RIBJCLEROUXLEDOMN34X127ALU750PROMO"/>
        <s v="FOI JCLEROUX LEDOMN 34X127ALU750WHTPROMO"/>
        <s v="OBIKWA CUVEE BRUT  2015 6X750ML GEND"/>
        <s v="LAB OBIKWA CUV BRUT7502015AUST/NEWZV3BDY"/>
        <s v="JCLEROUX LACHSN 12X750ML WNTERSOLSTPROMO"/>
        <s v="LAB 100X160MM S/ADH OUTER CTN SOL PROMO"/>
        <s v="CTNJCLEROUXLACHSN12X750BN503XMSPROV2"/>
        <s v="JCLEROUX LAFLEUR 12X750ML WNTERSOLSPROMO"/>
        <s v="CTNJCLEROUXLFLEUR12X750BN503XMSPROV2"/>
        <s v="JCLEROUX LEDOMN 12X750ML WNTERSOLSTPROMO"/>
        <s v="CTNJCLEROUXLEDOMN12X750BN503XMSPROV2"/>
        <s v="UL JCLEROUX LACHSN      12X750ML"/>
        <s v="WIR JCLEROUX GEN SPARK       750&amp;1.5L"/>
        <s v="CTN JCLEROUX LACHSN 12X750 BN503 V4"/>
        <s v="JCLEROUX SAVBL 2015 12X750ML    ANGL CPI"/>
      </sharedItems>
    </cacheField>
    <cacheField name="Trans Type" numFmtId="49">
      <sharedItems count="5">
        <s v="SE"/>
        <s v="OH"/>
        <s v="CO"/>
        <s v="GR"/>
        <s v="GI"/>
      </sharedItems>
    </cacheField>
    <cacheField name="Mat Type" numFmtId="49">
      <sharedItems count="6">
        <s v="#"/>
        <s v="FERT"/>
        <s v="ROH"/>
        <s v="ZBLK"/>
        <s v="ZROH"/>
        <s v="HALB"/>
      </sharedItems>
    </cacheField>
    <cacheField name="Actual Cost" numFmtId="3">
      <sharedItems containsSemiMixedTypes="0" containsString="0" containsNumber="1" minValue="-9809192.5899999999" maxValue="4955714.09"/>
    </cacheField>
    <cacheField name="BOM Cost" numFmtId="3">
      <sharedItems containsSemiMixedTypes="0" containsString="0" containsNumber="1" minValue="0" maxValue="4894571.393034826"/>
    </cacheField>
    <cacheField name="BOM/Act Cost" numFmtId="3">
      <sharedItems containsSemiMixedTypes="0" containsString="0" containsNumber="1" minValue="-9809192.5899999999" maxValue="399726.21"/>
    </cacheField>
    <cacheField name="Target Cost" numFmtId="3">
      <sharedItems containsSemiMixedTypes="0" containsString="0" containsNumber="1" minValue="-9809190.5099999998" maxValue="4919044.25"/>
    </cacheField>
    <cacheField name="Tgt/Act Cost" numFmtId="3">
      <sharedItems containsSemiMixedTypes="0" containsString="0" containsNumber="1" minValue="-287492.71000000002" maxValue="399726.21"/>
    </cacheField>
    <cacheField name="Actual Qty" numFmtId="3">
      <sharedItems containsSemiMixedTypes="0" containsString="0" containsNumber="1" minValue="-517147" maxValue="519453"/>
    </cacheField>
    <cacheField name="BOM Qty" numFmtId="3">
      <sharedItems containsSemiMixedTypes="0" containsString="0" containsNumber="1" minValue="0" maxValue="517147"/>
    </cacheField>
    <cacheField name="BOM/Act Qty" numFmtId="3">
      <sharedItems containsSemiMixedTypes="0" containsString="0" containsNumber="1" minValue="-517147" maxValue="249200"/>
    </cacheField>
    <cacheField name="Target Qty" numFmtId="3">
      <sharedItems containsSemiMixedTypes="0" containsString="0" containsNumber="1" minValue="-517147" maxValue="522318.47"/>
    </cacheField>
    <cacheField name="Tgt/Act Qty" numFmtId="3">
      <sharedItems containsSemiMixedTypes="0" containsString="0" containsNumber="1" minValue="-252625.38" maxValue="249200"/>
    </cacheField>
    <cacheField name="Calc Act vs BOM Qty Trend" numFmtId="0" formula="'Actual Qty'/'BOM Qty'*100" databaseField="0"/>
    <cacheField name="Calc Act vs BOM Cost Trend" numFmtId="0" formula="'Actual Cost'/'BOM Cost'*1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2311.76696458333" createdVersion="4" refreshedVersion="4" minRefreshableVersion="3" recordCount="5648">
  <cacheSource type="worksheet">
    <worksheetSource ref="A1:N5649" sheet="Prod Order 2016" r:id="rId2"/>
  </cacheSource>
  <cacheFields count="16">
    <cacheField name="Order No" numFmtId="49">
      <sharedItems/>
    </cacheField>
    <cacheField name="Component Material" numFmtId="49">
      <sharedItems/>
    </cacheField>
    <cacheField name="Trans Type" numFmtId="49">
      <sharedItems count="5">
        <s v="SE"/>
        <s v="OH"/>
        <s v="CO"/>
        <s v="GR"/>
        <s v="GI"/>
      </sharedItems>
    </cacheField>
    <cacheField name="Mat Type" numFmtId="49">
      <sharedItems count="6">
        <s v="#"/>
        <s v="HALB"/>
        <s v="ROH"/>
        <s v="ZBLK"/>
        <s v="FERT"/>
        <s v="ZROH"/>
      </sharedItems>
    </cacheField>
    <cacheField name="Actual Cost" numFmtId="3">
      <sharedItems containsSemiMixedTypes="0" containsString="0" containsNumber="1" minValue="-6928972.4400000004" maxValue="3413703.42"/>
    </cacheField>
    <cacheField name="BOM Cost" numFmtId="3">
      <sharedItems containsSemiMixedTypes="0" containsString="0" containsNumber="1" minValue="0" maxValue="3373674.5373134329"/>
    </cacheField>
    <cacheField name="BOM/Act Cost" numFmtId="3">
      <sharedItems containsSemiMixedTypes="0" containsString="0" containsNumber="1" minValue="-6928972.4400000004" maxValue="371040.53"/>
    </cacheField>
    <cacheField name="Target Cost" numFmtId="3">
      <sharedItems containsSemiMixedTypes="0" containsString="0" containsNumber="1" minValue="-6928972.0899999999" maxValue="3390542.91"/>
    </cacheField>
    <cacheField name="Tgt/Act Cost" numFmtId="3">
      <sharedItems containsSemiMixedTypes="0" containsString="0" containsNumber="1" minValue="-444734.06000000006" maxValue="371040.53"/>
    </cacheField>
    <cacheField name="Actual Qty" numFmtId="3">
      <sharedItems containsSemiMixedTypes="0" containsString="0" containsNumber="1" minValue="-349556" maxValue="439480"/>
    </cacheField>
    <cacheField name="BOM Qty" numFmtId="3">
      <sharedItems containsSemiMixedTypes="0" containsString="0" containsNumber="1" minValue="0" maxValue="429132"/>
    </cacheField>
    <cacheField name="BOM/Act Qty" numFmtId="3">
      <sharedItems containsSemiMixedTypes="0" containsString="0" containsNumber="1" minValue="-354632" maxValue="356660"/>
    </cacheField>
    <cacheField name="Target Qty" numFmtId="3">
      <sharedItems containsSemiMixedTypes="0" containsString="0" containsNumber="1" minValue="-349556" maxValue="437714.64"/>
    </cacheField>
    <cacheField name="Tgt/Act Qty" numFmtId="3">
      <sharedItems containsSemiMixedTypes="0" containsString="0" containsNumber="1" minValue="-356777.66" maxValue="356660"/>
    </cacheField>
    <cacheField name="Calc Act vs BOM Qty Trend" numFmtId="0" formula="'Actual Qty'/'BOM Qty'*100" databaseField="0"/>
    <cacheField name="Calc Act vs BOM Cost Trend" numFmtId="0" formula="'Actual Cost'/'BOM Cost'*1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067">
  <r>
    <s v="1392325"/>
    <x v="0"/>
    <x v="0"/>
    <x v="0"/>
    <n v="125.8"/>
    <n v="0"/>
    <n v="125.8"/>
    <n v="0"/>
    <n v="125.8"/>
    <n v="0"/>
    <n v="0"/>
    <n v="0"/>
    <n v="0"/>
    <n v="0"/>
  </r>
  <r>
    <s v="1392325"/>
    <x v="1"/>
    <x v="1"/>
    <x v="0"/>
    <n v="9.24"/>
    <n v="0"/>
    <n v="9.24"/>
    <n v="9.27"/>
    <n v="-2.9999999999999361E-2"/>
    <n v="0"/>
    <n v="0"/>
    <n v="0"/>
    <n v="0"/>
    <n v="0"/>
  </r>
  <r>
    <s v="1392325"/>
    <x v="2"/>
    <x v="1"/>
    <x v="0"/>
    <n v="215.7"/>
    <n v="0"/>
    <n v="215.7"/>
    <n v="216.34"/>
    <n v="-0.64000000000001478"/>
    <n v="0"/>
    <n v="0"/>
    <n v="0"/>
    <n v="0"/>
    <n v="0"/>
  </r>
  <r>
    <s v="1392325"/>
    <x v="3"/>
    <x v="1"/>
    <x v="0"/>
    <n v="1448.26"/>
    <n v="0"/>
    <n v="1448.26"/>
    <n v="1452.54"/>
    <n v="-4.2799999999999727"/>
    <n v="0"/>
    <n v="0"/>
    <n v="0"/>
    <n v="0"/>
    <n v="0"/>
  </r>
  <r>
    <s v="1392325"/>
    <x v="4"/>
    <x v="2"/>
    <x v="0"/>
    <n v="2937.86"/>
    <n v="0"/>
    <n v="2937.86"/>
    <n v="2379.17"/>
    <n v="558.69000000000005"/>
    <n v="8.33"/>
    <n v="0"/>
    <n v="8.33"/>
    <n v="6.7460000000000004"/>
    <n v="1.5839999999999996"/>
  </r>
  <r>
    <s v="1392325"/>
    <x v="5"/>
    <x v="2"/>
    <x v="0"/>
    <n v="10099.049999999999"/>
    <n v="0"/>
    <n v="10099.049999999999"/>
    <n v="8178.52"/>
    <n v="1920.5299999999988"/>
    <n v="8.33"/>
    <n v="0"/>
    <n v="8.33"/>
    <n v="6.7460000000000004"/>
    <n v="1.5839999999999996"/>
  </r>
  <r>
    <s v="1392325"/>
    <x v="6"/>
    <x v="2"/>
    <x v="0"/>
    <n v="10801.62"/>
    <n v="0"/>
    <n v="10801.62"/>
    <n v="8848.59"/>
    <n v="1953.0300000000007"/>
    <n v="172.93"/>
    <n v="0"/>
    <n v="172.93"/>
    <n v="141.66300000000001"/>
    <n v="31.266999999999996"/>
  </r>
  <r>
    <s v="1392325"/>
    <x v="7"/>
    <x v="1"/>
    <x v="0"/>
    <n v="16225.77"/>
    <n v="0"/>
    <n v="16225.77"/>
    <n v="16273.74"/>
    <n v="-47.969999999999345"/>
    <n v="0"/>
    <n v="0"/>
    <n v="0"/>
    <n v="0"/>
    <n v="0"/>
  </r>
  <r>
    <s v="1392325"/>
    <x v="8"/>
    <x v="1"/>
    <x v="0"/>
    <n v="37522.21"/>
    <n v="0"/>
    <n v="37522.21"/>
    <n v="37633.129999999997"/>
    <n v="-110.91999999999825"/>
    <n v="0"/>
    <n v="0"/>
    <n v="0"/>
    <n v="0"/>
    <n v="0"/>
  </r>
  <r>
    <s v="1392325"/>
    <x v="9"/>
    <x v="3"/>
    <x v="1"/>
    <n v="-919527.24"/>
    <n v="0"/>
    <n v="-919527.24"/>
    <n v="-919527.47"/>
    <n v="0.22999999998137355"/>
    <n v="-4857"/>
    <n v="0"/>
    <n v="-4857"/>
    <n v="-4857"/>
    <n v="0"/>
  </r>
  <r>
    <s v="1392325"/>
    <x v="10"/>
    <x v="4"/>
    <x v="2"/>
    <n v="3528.72"/>
    <n v="3515.694581280788"/>
    <n v="13.025418719211757"/>
    <n v="3568.43"/>
    <n v="-39.710000000000036"/>
    <n v="58500"/>
    <n v="58284"/>
    <n v="216"/>
    <n v="59158.26"/>
    <n v="-658.26000000000204"/>
  </r>
  <r>
    <s v="1392325"/>
    <x v="11"/>
    <x v="4"/>
    <x v="2"/>
    <n v="4519.12"/>
    <n v="4502.4378109452737"/>
    <n v="16.682189054726223"/>
    <n v="4524.95"/>
    <n v="-5.8299999999999272"/>
    <n v="4875"/>
    <n v="4857"/>
    <n v="18"/>
    <n v="4881.2849999999999"/>
    <n v="-6.2849999999998545"/>
  </r>
  <r>
    <s v="1392325"/>
    <x v="12"/>
    <x v="4"/>
    <x v="2"/>
    <n v="15085.12"/>
    <n v="15080.985221674877"/>
    <n v="4.1347783251239889"/>
    <n v="15307.2"/>
    <n v="-222.07999999999993"/>
    <n v="58300"/>
    <n v="58284"/>
    <n v="16"/>
    <n v="59158.26"/>
    <n v="-858.26000000000204"/>
  </r>
  <r>
    <s v="1392325"/>
    <x v="13"/>
    <x v="4"/>
    <x v="2"/>
    <n v="18272.189999999999"/>
    <n v="18235.901477832511"/>
    <n v="36.288522167487827"/>
    <n v="18509.439999999999"/>
    <n v="-237.25"/>
    <n v="58400"/>
    <n v="58284"/>
    <n v="116"/>
    <n v="59158.26"/>
    <n v="-758.26000000000204"/>
  </r>
  <r>
    <s v="1392325"/>
    <x v="14"/>
    <x v="4"/>
    <x v="2"/>
    <n v="27506.12"/>
    <n v="27404.558823529413"/>
    <n v="101.56117647058636"/>
    <n v="27952.65"/>
    <n v="-446.53000000000247"/>
    <n v="58500"/>
    <n v="58284"/>
    <n v="216"/>
    <n v="59449.68"/>
    <n v="-949.68000000000029"/>
  </r>
  <r>
    <s v="1392325"/>
    <x v="15"/>
    <x v="4"/>
    <x v="2"/>
    <n v="50070.84"/>
    <n v="49321.142857142855"/>
    <n v="749.69714285714144"/>
    <n v="50060.959999999999"/>
    <n v="9.8799999999973807"/>
    <n v="59170"/>
    <n v="58284"/>
    <n v="886"/>
    <n v="59158.26"/>
    <n v="11.739999999997963"/>
  </r>
  <r>
    <s v="1392325"/>
    <x v="16"/>
    <x v="4"/>
    <x v="2"/>
    <n v="63072.54"/>
    <n v="62801.014778325123"/>
    <n v="271.52522167487768"/>
    <n v="63743.03"/>
    <n v="-670.48999999999796"/>
    <n v="4878"/>
    <n v="4856.9999999999991"/>
    <n v="21.000000000000909"/>
    <n v="4929.8549999999996"/>
    <n v="-51.854999999999563"/>
  </r>
  <r>
    <s v="1392325"/>
    <x v="17"/>
    <x v="4"/>
    <x v="2"/>
    <n v="79443"/>
    <n v="79149.67164179105"/>
    <n v="293.32835820894979"/>
    <n v="79545.42"/>
    <n v="-102.41999999999825"/>
    <n v="58500"/>
    <n v="58284"/>
    <n v="216"/>
    <n v="58575.42"/>
    <n v="-75.419999999998254"/>
  </r>
  <r>
    <s v="1392325"/>
    <x v="18"/>
    <x v="4"/>
    <x v="2"/>
    <n v="315204.15000000002"/>
    <n v="313975.91089108912"/>
    <n v="1228.2391089109005"/>
    <n v="317115.67"/>
    <n v="-1911.5199999999604"/>
    <n v="58512"/>
    <n v="58284"/>
    <n v="228"/>
    <n v="58866.84"/>
    <n v="-354.83999999999651"/>
  </r>
  <r>
    <s v="1392325"/>
    <x v="19"/>
    <x v="4"/>
    <x v="3"/>
    <n v="260497.16"/>
    <n v="258678.89108910892"/>
    <n v="1818.2689108910854"/>
    <n v="261265.68"/>
    <n v="-768.51999999998952"/>
    <n v="44020"/>
    <n v="43713"/>
    <n v="307"/>
    <n v="44150.13"/>
    <n v="-130.12999999999738"/>
  </r>
  <r>
    <s v="1392325"/>
    <x v="20"/>
    <x v="4"/>
    <x v="4"/>
    <n v="2942.77"/>
    <n v="2885.0588235294117"/>
    <n v="57.711176470588271"/>
    <n v="2942.76"/>
    <n v="9.9999999997635314E-3"/>
    <n v="535.048"/>
    <n v="524.55588235294124"/>
    <n v="10.492117647058762"/>
    <n v="535.04700000000003"/>
    <n v="9.9999999997635314E-4"/>
  </r>
  <r>
    <s v="1393752"/>
    <x v="0"/>
    <x v="0"/>
    <x v="0"/>
    <n v="10107.540000000001"/>
    <n v="0"/>
    <n v="10107.540000000001"/>
    <n v="0"/>
    <n v="10107.540000000001"/>
    <n v="0"/>
    <n v="0"/>
    <n v="0"/>
    <n v="0"/>
    <n v="0"/>
  </r>
  <r>
    <s v="1393752"/>
    <x v="1"/>
    <x v="1"/>
    <x v="0"/>
    <n v="2.14"/>
    <n v="0"/>
    <n v="2.14"/>
    <n v="2.09"/>
    <n v="5.0000000000000266E-2"/>
    <n v="0"/>
    <n v="0"/>
    <n v="0"/>
    <n v="0"/>
    <n v="0"/>
  </r>
  <r>
    <s v="1393752"/>
    <x v="2"/>
    <x v="1"/>
    <x v="0"/>
    <n v="49.91"/>
    <n v="0"/>
    <n v="49.91"/>
    <n v="48.68"/>
    <n v="1.2299999999999969"/>
    <n v="0"/>
    <n v="0"/>
    <n v="0"/>
    <n v="0"/>
    <n v="0"/>
  </r>
  <r>
    <s v="1393752"/>
    <x v="3"/>
    <x v="1"/>
    <x v="0"/>
    <n v="335.09"/>
    <n v="0"/>
    <n v="335.09"/>
    <n v="326.83999999999997"/>
    <n v="8.25"/>
    <n v="0"/>
    <n v="0"/>
    <n v="0"/>
    <n v="0"/>
    <n v="0"/>
  </r>
  <r>
    <s v="1393752"/>
    <x v="4"/>
    <x v="2"/>
    <x v="0"/>
    <n v="1177.97"/>
    <n v="0"/>
    <n v="1177.97"/>
    <n v="3468.86"/>
    <n v="-2290.8900000000003"/>
    <n v="3.34"/>
    <n v="0"/>
    <n v="3.34"/>
    <n v="9.8360000000000003"/>
    <n v="-6.4960000000000004"/>
  </r>
  <r>
    <s v="1393752"/>
    <x v="7"/>
    <x v="1"/>
    <x v="0"/>
    <n v="3754.19"/>
    <n v="0"/>
    <n v="3754.19"/>
    <n v="3661.83"/>
    <n v="92.360000000000127"/>
    <n v="0"/>
    <n v="0"/>
    <n v="0"/>
    <n v="0"/>
    <n v="0"/>
  </r>
  <r>
    <s v="1393752"/>
    <x v="8"/>
    <x v="1"/>
    <x v="0"/>
    <n v="8681.59"/>
    <n v="0"/>
    <n v="8681.59"/>
    <n v="8468"/>
    <n v="213.59000000000015"/>
    <n v="0"/>
    <n v="0"/>
    <n v="0"/>
    <n v="0"/>
    <n v="0"/>
  </r>
  <r>
    <s v="1393752"/>
    <x v="6"/>
    <x v="2"/>
    <x v="0"/>
    <n v="4381.1099999999997"/>
    <n v="0"/>
    <n v="4381.1099999999997"/>
    <n v="8601.16"/>
    <n v="-4220.05"/>
    <n v="70.14"/>
    <n v="0"/>
    <n v="70.14"/>
    <n v="137.70099999999999"/>
    <n v="-67.560999999999993"/>
  </r>
  <r>
    <s v="1393752"/>
    <x v="5"/>
    <x v="2"/>
    <x v="0"/>
    <n v="4049.32"/>
    <n v="0"/>
    <n v="4049.32"/>
    <n v="11924.36"/>
    <n v="-7875.0400000000009"/>
    <n v="3.34"/>
    <n v="0"/>
    <n v="3.34"/>
    <n v="9.8360000000000003"/>
    <n v="-6.4960000000000004"/>
  </r>
  <r>
    <s v="1393752"/>
    <x v="21"/>
    <x v="3"/>
    <x v="5"/>
    <n v="-307135.19"/>
    <n v="0"/>
    <n v="-307135.19"/>
    <n v="-307135.21000000002"/>
    <n v="2.0000000018626451E-2"/>
    <n v="-6590"/>
    <n v="0"/>
    <n v="-6590"/>
    <n v="-6590"/>
    <n v="0"/>
  </r>
  <r>
    <s v="1393752"/>
    <x v="22"/>
    <x v="4"/>
    <x v="2"/>
    <n v="582.72"/>
    <n v="0"/>
    <n v="582.72"/>
    <n v="0"/>
    <n v="582.72"/>
    <n v="220"/>
    <n v="0"/>
    <n v="220"/>
    <n v="0"/>
    <n v="220"/>
  </r>
  <r>
    <s v="1393752"/>
    <x v="23"/>
    <x v="4"/>
    <x v="2"/>
    <n v="2203.04"/>
    <n v="2233.5522388059699"/>
    <n v="-30.512238805969901"/>
    <n v="2244.7199999999998"/>
    <n v="-41.679999999999836"/>
    <n v="6500"/>
    <n v="6590"/>
    <n v="-90"/>
    <n v="6622.95"/>
    <n v="-122.94999999999982"/>
  </r>
  <r>
    <s v="1393752"/>
    <x v="24"/>
    <x v="4"/>
    <x v="2"/>
    <n v="143281.98000000001"/>
    <n v="141605.92079207924"/>
    <n v="1676.0592079207709"/>
    <n v="143021.98000000001"/>
    <n v="260"/>
    <n v="6668"/>
    <n v="6590"/>
    <n v="78"/>
    <n v="6655.9"/>
    <n v="12.100000000000364"/>
  </r>
  <r>
    <s v="1393752"/>
    <x v="25"/>
    <x v="4"/>
    <x v="3"/>
    <n v="128528.59"/>
    <n v="124742.96517412935"/>
    <n v="3785.6248258706473"/>
    <n v="125366.68"/>
    <n v="3161.9100000000035"/>
    <n v="10185"/>
    <n v="9884.9999999999982"/>
    <n v="300.00000000000182"/>
    <n v="9934.4249999999993"/>
    <n v="250.57500000000073"/>
  </r>
  <r>
    <s v="1393753"/>
    <x v="0"/>
    <x v="0"/>
    <x v="0"/>
    <n v="14916.65"/>
    <n v="0"/>
    <n v="14916.65"/>
    <n v="0"/>
    <n v="14916.65"/>
    <n v="0"/>
    <n v="0"/>
    <n v="0"/>
    <n v="0"/>
    <n v="0"/>
  </r>
  <r>
    <s v="1393753"/>
    <x v="1"/>
    <x v="1"/>
    <x v="0"/>
    <n v="17.09"/>
    <n v="0"/>
    <n v="17.09"/>
    <n v="17.2"/>
    <n v="-0.10999999999999943"/>
    <n v="0"/>
    <n v="0"/>
    <n v="0"/>
    <n v="0"/>
    <n v="0"/>
  </r>
  <r>
    <s v="1393753"/>
    <x v="2"/>
    <x v="1"/>
    <x v="0"/>
    <n v="398.74"/>
    <n v="0"/>
    <n v="398.74"/>
    <n v="401.37"/>
    <n v="-2.6299999999999955"/>
    <n v="0"/>
    <n v="0"/>
    <n v="0"/>
    <n v="0"/>
    <n v="0"/>
  </r>
  <r>
    <s v="1393753"/>
    <x v="3"/>
    <x v="1"/>
    <x v="0"/>
    <n v="2677.24"/>
    <n v="0"/>
    <n v="2677.24"/>
    <n v="2694.94"/>
    <n v="-17.700000000000273"/>
    <n v="0"/>
    <n v="0"/>
    <n v="0"/>
    <n v="0"/>
    <n v="0"/>
  </r>
  <r>
    <s v="1393753"/>
    <x v="4"/>
    <x v="2"/>
    <x v="0"/>
    <n v="6291.9"/>
    <n v="0"/>
    <n v="6291.9"/>
    <n v="6967.96"/>
    <n v="-676.0600000000004"/>
    <n v="17.84"/>
    <n v="0"/>
    <n v="17.84"/>
    <n v="19.757000000000001"/>
    <n v="-1.9170000000000016"/>
  </r>
  <r>
    <s v="1393753"/>
    <x v="6"/>
    <x v="2"/>
    <x v="0"/>
    <n v="20057.93"/>
    <n v="0"/>
    <n v="20057.93"/>
    <n v="22215.25"/>
    <n v="-2157.3199999999997"/>
    <n v="321.12"/>
    <n v="0"/>
    <n v="321.12"/>
    <n v="355.65699999999998"/>
    <n v="-34.536999999999978"/>
  </r>
  <r>
    <s v="1393753"/>
    <x v="5"/>
    <x v="2"/>
    <x v="0"/>
    <n v="21628.69"/>
    <n v="0"/>
    <n v="21628.69"/>
    <n v="23952.73"/>
    <n v="-2324.0400000000009"/>
    <n v="17.84"/>
    <n v="0"/>
    <n v="17.84"/>
    <n v="19.757000000000001"/>
    <n v="-1.9170000000000016"/>
  </r>
  <r>
    <s v="1393753"/>
    <x v="7"/>
    <x v="1"/>
    <x v="0"/>
    <n v="29994.83"/>
    <n v="0"/>
    <n v="29994.83"/>
    <n v="30193.14"/>
    <n v="-198.30999999999767"/>
    <n v="0"/>
    <n v="0"/>
    <n v="0"/>
    <n v="0"/>
    <n v="0"/>
  </r>
  <r>
    <s v="1393753"/>
    <x v="8"/>
    <x v="1"/>
    <x v="0"/>
    <n v="69363.240000000005"/>
    <n v="0"/>
    <n v="69363.240000000005"/>
    <n v="69821.850000000006"/>
    <n v="-458.61000000000058"/>
    <n v="0"/>
    <n v="0"/>
    <n v="0"/>
    <n v="0"/>
    <n v="0"/>
  </r>
  <r>
    <s v="1393753"/>
    <x v="26"/>
    <x v="3"/>
    <x v="5"/>
    <n v="-1579217.97"/>
    <n v="0"/>
    <n v="-1579217.97"/>
    <n v="-1579220.36"/>
    <n v="2.3900000001303852"/>
    <n v="-108674"/>
    <n v="0"/>
    <n v="-108674"/>
    <n v="-108674"/>
    <n v="0"/>
  </r>
  <r>
    <s v="1393753"/>
    <x v="22"/>
    <x v="4"/>
    <x v="2"/>
    <n v="7416.44"/>
    <n v="7484.05"/>
    <n v="-67.610000000000582"/>
    <n v="7484.05"/>
    <n v="-67.610000000000582"/>
    <n v="2800"/>
    <n v="2825.5239999999994"/>
    <n v="-25.523999999999432"/>
    <n v="2825.5239999999999"/>
    <n v="-25.523999999999887"/>
  </r>
  <r>
    <s v="1393753"/>
    <x v="23"/>
    <x v="4"/>
    <x v="2"/>
    <n v="36943.370000000003"/>
    <n v="36832.875621890547"/>
    <n v="110.49437810945528"/>
    <n v="37017.040000000001"/>
    <n v="-73.669999999998254"/>
    <n v="109000"/>
    <n v="108674"/>
    <n v="326"/>
    <n v="109217.37"/>
    <n v="-217.36999999999534"/>
  </r>
  <r>
    <s v="1393753"/>
    <x v="18"/>
    <x v="4"/>
    <x v="2"/>
    <n v="587506.24"/>
    <n v="585426.84158415836"/>
    <n v="2079.3984158416279"/>
    <n v="591281.11"/>
    <n v="-3774.8699999999953"/>
    <n v="109060"/>
    <n v="108674"/>
    <n v="386"/>
    <n v="109760.74"/>
    <n v="-700.74000000000524"/>
  </r>
  <r>
    <s v="1393753"/>
    <x v="27"/>
    <x v="4"/>
    <x v="3"/>
    <n v="782005.61"/>
    <n v="783257.58208955219"/>
    <n v="-1251.9720895522041"/>
    <n v="787173.87"/>
    <n v="-5168.2600000000093"/>
    <n v="81375"/>
    <n v="81505.499502487568"/>
    <n v="-130.49950248756795"/>
    <n v="81913.027000000002"/>
    <n v="-538.02700000000186"/>
  </r>
  <r>
    <s v="1393754"/>
    <x v="0"/>
    <x v="0"/>
    <x v="0"/>
    <n v="-482.14"/>
    <n v="0"/>
    <n v="-482.14"/>
    <n v="0"/>
    <n v="-482.14"/>
    <n v="0"/>
    <n v="0"/>
    <n v="0"/>
    <n v="0"/>
    <n v="0"/>
  </r>
  <r>
    <s v="1393754"/>
    <x v="1"/>
    <x v="1"/>
    <x v="0"/>
    <n v="2.16"/>
    <n v="0"/>
    <n v="2.16"/>
    <n v="2.12"/>
    <n v="4.0000000000000036E-2"/>
    <n v="0"/>
    <n v="0"/>
    <n v="0"/>
    <n v="0"/>
    <n v="0"/>
  </r>
  <r>
    <s v="1393754"/>
    <x v="2"/>
    <x v="1"/>
    <x v="0"/>
    <n v="50.47"/>
    <n v="0"/>
    <n v="50.47"/>
    <n v="49.52"/>
    <n v="0.94999999999999574"/>
    <n v="0"/>
    <n v="0"/>
    <n v="0"/>
    <n v="0"/>
    <n v="0"/>
  </r>
  <r>
    <s v="1393754"/>
    <x v="3"/>
    <x v="1"/>
    <x v="0"/>
    <n v="338.87"/>
    <n v="0"/>
    <n v="338.87"/>
    <n v="332.51"/>
    <n v="6.3600000000000136"/>
    <n v="0"/>
    <n v="0"/>
    <n v="0"/>
    <n v="0"/>
    <n v="0"/>
  </r>
  <r>
    <s v="1393754"/>
    <x v="4"/>
    <x v="2"/>
    <x v="0"/>
    <n v="1266.1400000000001"/>
    <n v="0"/>
    <n v="1266.1400000000001"/>
    <n v="1176.3800000000001"/>
    <n v="89.759999999999991"/>
    <n v="3.59"/>
    <n v="0"/>
    <n v="3.59"/>
    <n v="3.3359999999999999"/>
    <n v="0.254"/>
  </r>
  <r>
    <s v="1393754"/>
    <x v="7"/>
    <x v="1"/>
    <x v="0"/>
    <n v="3796.58"/>
    <n v="0"/>
    <n v="3796.58"/>
    <n v="3725.28"/>
    <n v="71.299999999999727"/>
    <n v="0"/>
    <n v="0"/>
    <n v="0"/>
    <n v="0"/>
    <n v="0"/>
  </r>
  <r>
    <s v="1393754"/>
    <x v="6"/>
    <x v="2"/>
    <x v="0"/>
    <n v="4709.04"/>
    <n v="0"/>
    <n v="4709.04"/>
    <n v="3750.18"/>
    <n v="958.86000000000013"/>
    <n v="75.39"/>
    <n v="0"/>
    <n v="75.39"/>
    <n v="60.039000000000001"/>
    <n v="15.350999999999999"/>
  </r>
  <r>
    <s v="1393754"/>
    <x v="5"/>
    <x v="2"/>
    <x v="0"/>
    <n v="3637.11"/>
    <n v="0"/>
    <n v="3637.11"/>
    <n v="4043.87"/>
    <n v="-406.75999999999976"/>
    <n v="3"/>
    <n v="0"/>
    <n v="3"/>
    <n v="3.3359999999999999"/>
    <n v="-0.33599999999999985"/>
  </r>
  <r>
    <s v="1393754"/>
    <x v="8"/>
    <x v="1"/>
    <x v="0"/>
    <n v="8779.6200000000008"/>
    <n v="0"/>
    <n v="8779.6200000000008"/>
    <n v="8614.73"/>
    <n v="164.89000000000124"/>
    <n v="0"/>
    <n v="0"/>
    <n v="0"/>
    <n v="0"/>
    <n v="0"/>
  </r>
  <r>
    <s v="1393754"/>
    <x v="28"/>
    <x v="3"/>
    <x v="5"/>
    <n v="-428343.58"/>
    <n v="0"/>
    <n v="-428343.58"/>
    <n v="-428343.02"/>
    <n v="-0.55999999999767169"/>
    <n v="-13342"/>
    <n v="0"/>
    <n v="-13342"/>
    <n v="-13342"/>
    <n v="0"/>
  </r>
  <r>
    <s v="1393754"/>
    <x v="22"/>
    <x v="4"/>
    <x v="2"/>
    <n v="916.46"/>
    <n v="918.82"/>
    <n v="-2.3600000000000136"/>
    <n v="918.82"/>
    <n v="-2.3600000000000136"/>
    <n v="346"/>
    <n v="346.892"/>
    <n v="-0.89199999999999591"/>
    <n v="346.892"/>
    <n v="-0.89199999999999591"/>
  </r>
  <r>
    <s v="1393754"/>
    <x v="23"/>
    <x v="4"/>
    <x v="2"/>
    <n v="4530.4799999999996"/>
    <n v="4521.9999999999991"/>
    <n v="8.4800000000004729"/>
    <n v="4544.6099999999997"/>
    <n v="-14.130000000000109"/>
    <n v="13367"/>
    <n v="13342"/>
    <n v="25"/>
    <n v="13408.71"/>
    <n v="-41.709999999999127"/>
  </r>
  <r>
    <s v="1393754"/>
    <x v="29"/>
    <x v="4"/>
    <x v="2"/>
    <n v="278611.95"/>
    <n v="278507.57425742579"/>
    <n v="104.37574257422239"/>
    <n v="281292.65000000002"/>
    <n v="-2680.7000000000116"/>
    <n v="13347"/>
    <n v="13342"/>
    <n v="5"/>
    <n v="13475.42"/>
    <n v="-128.42000000000007"/>
  </r>
  <r>
    <s v="1393754"/>
    <x v="30"/>
    <x v="4"/>
    <x v="3"/>
    <n v="122186.84"/>
    <n v="118705.26732673268"/>
    <n v="3481.5726732673211"/>
    <n v="119892.32"/>
    <n v="2294.5199999999895"/>
    <n v="10300"/>
    <n v="10006.5"/>
    <n v="293.5"/>
    <n v="10106.565000000001"/>
    <n v="193.43499999999949"/>
  </r>
  <r>
    <s v="1393755"/>
    <x v="0"/>
    <x v="0"/>
    <x v="0"/>
    <n v="-489.53"/>
    <n v="0"/>
    <n v="-489.53"/>
    <n v="0"/>
    <n v="-489.53"/>
    <n v="0"/>
    <n v="0"/>
    <n v="0"/>
    <n v="0"/>
    <n v="0"/>
  </r>
  <r>
    <s v="1393755"/>
    <x v="1"/>
    <x v="1"/>
    <x v="0"/>
    <n v="3.18"/>
    <n v="0"/>
    <n v="3.18"/>
    <n v="3.17"/>
    <n v="1.0000000000000231E-2"/>
    <n v="0"/>
    <n v="0"/>
    <n v="0"/>
    <n v="0"/>
    <n v="0"/>
  </r>
  <r>
    <s v="1393755"/>
    <x v="2"/>
    <x v="1"/>
    <x v="0"/>
    <n v="74.09"/>
    <n v="0"/>
    <n v="74.09"/>
    <n v="73.900000000000006"/>
    <n v="0.18999999999999773"/>
    <n v="0"/>
    <n v="0"/>
    <n v="0"/>
    <n v="0"/>
    <n v="0"/>
  </r>
  <r>
    <s v="1393755"/>
    <x v="3"/>
    <x v="1"/>
    <x v="0"/>
    <n v="497.45"/>
    <n v="0"/>
    <n v="497.45"/>
    <n v="496.19"/>
    <n v="1.2599999999999909"/>
    <n v="0"/>
    <n v="0"/>
    <n v="0"/>
    <n v="0"/>
    <n v="0"/>
  </r>
  <r>
    <s v="1393755"/>
    <x v="4"/>
    <x v="2"/>
    <x v="0"/>
    <n v="1089.8"/>
    <n v="0"/>
    <n v="1089.8"/>
    <n v="1276.5899999999999"/>
    <n v="-186.78999999999996"/>
    <n v="3.09"/>
    <n v="0"/>
    <n v="3.09"/>
    <n v="3.62"/>
    <n v="-0.53000000000000025"/>
  </r>
  <r>
    <s v="1393755"/>
    <x v="6"/>
    <x v="2"/>
    <x v="0"/>
    <n v="3474.16"/>
    <n v="0"/>
    <n v="3474.16"/>
    <n v="4070.02"/>
    <n v="-595.86000000000013"/>
    <n v="55.62"/>
    <n v="0"/>
    <n v="55.62"/>
    <n v="65.159000000000006"/>
    <n v="-9.5390000000000086"/>
  </r>
  <r>
    <s v="1393755"/>
    <x v="5"/>
    <x v="2"/>
    <x v="0"/>
    <n v="3746.23"/>
    <n v="0"/>
    <n v="3746.23"/>
    <n v="4388.34"/>
    <n v="-642.11000000000013"/>
    <n v="3.09"/>
    <n v="0"/>
    <n v="3.09"/>
    <n v="3.62"/>
    <n v="-0.53000000000000025"/>
  </r>
  <r>
    <s v="1393755"/>
    <x v="7"/>
    <x v="1"/>
    <x v="0"/>
    <n v="5573.23"/>
    <n v="0"/>
    <n v="5573.23"/>
    <n v="5559.16"/>
    <n v="14.069999999999709"/>
    <n v="0"/>
    <n v="0"/>
    <n v="0"/>
    <n v="0"/>
    <n v="0"/>
  </r>
  <r>
    <s v="1393755"/>
    <x v="8"/>
    <x v="1"/>
    <x v="0"/>
    <n v="12888.14"/>
    <n v="0"/>
    <n v="12888.14"/>
    <n v="12855.6"/>
    <n v="32.539999999999054"/>
    <n v="0"/>
    <n v="0"/>
    <n v="0"/>
    <n v="0"/>
    <n v="0"/>
  </r>
  <r>
    <s v="1393755"/>
    <x v="31"/>
    <x v="3"/>
    <x v="5"/>
    <n v="-422287.12"/>
    <n v="0"/>
    <n v="-422287.12"/>
    <n v="-422288.09"/>
    <n v="0.97000000003026798"/>
    <n v="-19910"/>
    <n v="0"/>
    <n v="-19910"/>
    <n v="-19910"/>
    <n v="0"/>
  </r>
  <r>
    <s v="1393755"/>
    <x v="22"/>
    <x v="4"/>
    <x v="2"/>
    <n v="1589.24"/>
    <n v="1582.09"/>
    <n v="7.1500000000000909"/>
    <n v="1582.09"/>
    <n v="7.1500000000000909"/>
    <n v="600"/>
    <n v="597.29999999999995"/>
    <n v="2.7000000000000455"/>
    <n v="597.29999999999995"/>
    <n v="2.7000000000000455"/>
  </r>
  <r>
    <s v="1393755"/>
    <x v="23"/>
    <x v="4"/>
    <x v="2"/>
    <n v="6880.28"/>
    <n v="6748.0995024875619"/>
    <n v="132.1804975124378"/>
    <n v="6781.84"/>
    <n v="98.4399999999996"/>
    <n v="20300"/>
    <n v="19910"/>
    <n v="390"/>
    <n v="20009.55"/>
    <n v="290.45000000000073"/>
  </r>
  <r>
    <s v="1393755"/>
    <x v="32"/>
    <x v="4"/>
    <x v="2"/>
    <n v="196155.51999999999"/>
    <n v="192947.81188118813"/>
    <n v="3207.7081188118609"/>
    <n v="194877.29"/>
    <n v="1278.2299999999814"/>
    <n v="20241"/>
    <n v="19909.999999999996"/>
    <n v="331.00000000000364"/>
    <n v="20109.099999999999"/>
    <n v="131.90000000000146"/>
  </r>
  <r>
    <s v="1393755"/>
    <x v="33"/>
    <x v="4"/>
    <x v="3"/>
    <n v="190805.33"/>
    <n v="188439.48514851485"/>
    <n v="2365.8448514851334"/>
    <n v="190323.88"/>
    <n v="481.44999999998254"/>
    <n v="15120"/>
    <n v="14932.5"/>
    <n v="187.5"/>
    <n v="15081.825000000001"/>
    <n v="38.174999999999272"/>
  </r>
  <r>
    <s v="1393756"/>
    <x v="0"/>
    <x v="0"/>
    <x v="0"/>
    <n v="-26249.59"/>
    <n v="0"/>
    <n v="-26249.59"/>
    <n v="0"/>
    <n v="-26249.59"/>
    <n v="0"/>
    <n v="0"/>
    <n v="0"/>
    <n v="0"/>
    <n v="0"/>
  </r>
  <r>
    <s v="1393756"/>
    <x v="1"/>
    <x v="1"/>
    <x v="0"/>
    <n v="82.47"/>
    <n v="0"/>
    <n v="82.47"/>
    <n v="81.86"/>
    <n v="0.60999999999999943"/>
    <n v="0"/>
    <n v="0"/>
    <n v="0"/>
    <n v="0"/>
    <n v="0"/>
  </r>
  <r>
    <s v="1393756"/>
    <x v="2"/>
    <x v="1"/>
    <x v="0"/>
    <n v="1924.26"/>
    <n v="0"/>
    <n v="1924.26"/>
    <n v="1910.02"/>
    <n v="14.240000000000009"/>
    <n v="0"/>
    <n v="0"/>
    <n v="0"/>
    <n v="0"/>
    <n v="0"/>
  </r>
  <r>
    <s v="1393756"/>
    <x v="3"/>
    <x v="1"/>
    <x v="0"/>
    <n v="12920.03"/>
    <n v="0"/>
    <n v="12920.03"/>
    <n v="12824.41"/>
    <n v="95.6200000000008"/>
    <n v="0"/>
    <n v="0"/>
    <n v="0"/>
    <n v="0"/>
    <n v="0"/>
  </r>
  <r>
    <s v="1393756"/>
    <x v="4"/>
    <x v="2"/>
    <x v="0"/>
    <n v="30404.98"/>
    <n v="0"/>
    <n v="30404.98"/>
    <n v="30404.62"/>
    <n v="0.36000000000058208"/>
    <n v="86.21"/>
    <n v="0"/>
    <n v="86.21"/>
    <n v="86.207999999999998"/>
    <n v="1.9999999999953388E-3"/>
  </r>
  <r>
    <s v="1393756"/>
    <x v="6"/>
    <x v="2"/>
    <x v="0"/>
    <n v="105756.96"/>
    <n v="0"/>
    <n v="105756.96"/>
    <n v="96906.62"/>
    <n v="8850.3400000000111"/>
    <n v="1693.13"/>
    <n v="0"/>
    <n v="1693.13"/>
    <n v="1551.441"/>
    <n v="141.68900000000008"/>
  </r>
  <r>
    <s v="1393756"/>
    <x v="5"/>
    <x v="2"/>
    <x v="0"/>
    <n v="104518.47"/>
    <n v="0"/>
    <n v="104518.47"/>
    <n v="104516.44"/>
    <n v="2.0299999999988358"/>
    <n v="86.21"/>
    <n v="0"/>
    <n v="86.21"/>
    <n v="86.207999999999998"/>
    <n v="1.9999999999953388E-3"/>
  </r>
  <r>
    <s v="1393756"/>
    <x v="7"/>
    <x v="1"/>
    <x v="0"/>
    <n v="144751.43"/>
    <n v="0"/>
    <n v="144751.43"/>
    <n v="143680.10999999999"/>
    <n v="1071.320000000007"/>
    <n v="0"/>
    <n v="0"/>
    <n v="0"/>
    <n v="0"/>
    <n v="0"/>
  </r>
  <r>
    <s v="1393756"/>
    <x v="8"/>
    <x v="1"/>
    <x v="0"/>
    <n v="334738.67"/>
    <n v="0"/>
    <n v="334738.67"/>
    <n v="332261.24"/>
    <n v="2477.429999999993"/>
    <n v="0"/>
    <n v="0"/>
    <n v="0"/>
    <n v="0"/>
    <n v="0"/>
  </r>
  <r>
    <s v="1393756"/>
    <x v="34"/>
    <x v="3"/>
    <x v="5"/>
    <n v="-9809192.5899999999"/>
    <n v="0"/>
    <n v="-9809192.5899999999"/>
    <n v="-9809190.5099999998"/>
    <n v="-2.0800000000745058"/>
    <n v="-517147"/>
    <n v="0"/>
    <n v="-517147"/>
    <n v="-517147"/>
    <n v="0"/>
  </r>
  <r>
    <s v="1393756"/>
    <x v="22"/>
    <x v="4"/>
    <x v="2"/>
    <n v="40191.83"/>
    <n v="41093.480000000003"/>
    <n v="-901.65000000000146"/>
    <n v="41093.480000000003"/>
    <n v="-901.65000000000146"/>
    <n v="15174"/>
    <n v="15514.41"/>
    <n v="-340.40999999999985"/>
    <n v="15514.41"/>
    <n v="-340.40999999999985"/>
  </r>
  <r>
    <s v="1393756"/>
    <x v="23"/>
    <x v="4"/>
    <x v="2"/>
    <n v="175795.20000000001"/>
    <n v="175276.63681592038"/>
    <n v="518.56318407962681"/>
    <n v="176153.02"/>
    <n v="-357.81999999997788"/>
    <n v="518677"/>
    <n v="517147"/>
    <n v="1530"/>
    <n v="519732.73499999999"/>
    <n v="-1055.734999999986"/>
  </r>
  <r>
    <s v="1393756"/>
    <x v="35"/>
    <x v="4"/>
    <x v="2"/>
    <n v="3928643.79"/>
    <n v="3911203.4455445544"/>
    <n v="17440.344455445651"/>
    <n v="3950315.48"/>
    <n v="-21671.689999999944"/>
    <n v="519453"/>
    <n v="517147"/>
    <n v="2306"/>
    <n v="522318.47"/>
    <n v="-2865.4699999999721"/>
  </r>
  <r>
    <s v="1393756"/>
    <x v="25"/>
    <x v="4"/>
    <x v="3"/>
    <n v="4955714.09"/>
    <n v="4894571.393034826"/>
    <n v="61142.696965173818"/>
    <n v="4919044.25"/>
    <n v="36669.839999999851"/>
    <n v="392706"/>
    <n v="387860.24975124374"/>
    <n v="4845.7502487562597"/>
    <n v="389799.55099999998"/>
    <n v="2906.4490000000224"/>
  </r>
  <r>
    <s v="1393757"/>
    <x v="0"/>
    <x v="0"/>
    <x v="0"/>
    <n v="42454.54"/>
    <n v="0"/>
    <n v="42454.54"/>
    <n v="0"/>
    <n v="42454.54"/>
    <n v="0"/>
    <n v="0"/>
    <n v="0"/>
    <n v="0"/>
    <n v="0"/>
  </r>
  <r>
    <s v="1393757"/>
    <x v="1"/>
    <x v="1"/>
    <x v="0"/>
    <n v="46.52"/>
    <n v="0"/>
    <n v="46.52"/>
    <n v="46.76"/>
    <n v="-0.23999999999999488"/>
    <n v="0"/>
    <n v="0"/>
    <n v="0"/>
    <n v="0"/>
    <n v="0"/>
  </r>
  <r>
    <s v="1393757"/>
    <x v="2"/>
    <x v="1"/>
    <x v="0"/>
    <n v="1085.55"/>
    <n v="0"/>
    <n v="1085.55"/>
    <n v="1090.97"/>
    <n v="-5.4200000000000728"/>
    <n v="0"/>
    <n v="0"/>
    <n v="0"/>
    <n v="0"/>
    <n v="0"/>
  </r>
  <r>
    <s v="1393757"/>
    <x v="3"/>
    <x v="1"/>
    <x v="0"/>
    <n v="7288.67"/>
    <n v="0"/>
    <n v="7288.67"/>
    <n v="7325.09"/>
    <n v="-36.420000000000073"/>
    <n v="0"/>
    <n v="0"/>
    <n v="0"/>
    <n v="0"/>
    <n v="0"/>
  </r>
  <r>
    <s v="1393757"/>
    <x v="4"/>
    <x v="2"/>
    <x v="0"/>
    <n v="15437.03"/>
    <n v="0"/>
    <n v="15437.03"/>
    <n v="17366.63"/>
    <n v="-1929.6000000000004"/>
    <n v="43.77"/>
    <n v="0"/>
    <n v="43.77"/>
    <n v="49.241"/>
    <n v="-5.4709999999999965"/>
  </r>
  <r>
    <s v="1393757"/>
    <x v="6"/>
    <x v="2"/>
    <x v="0"/>
    <n v="49211.63"/>
    <n v="0"/>
    <n v="49211.63"/>
    <n v="55351.5"/>
    <n v="-6139.8700000000026"/>
    <n v="787.86"/>
    <n v="0"/>
    <n v="787.86"/>
    <n v="886.15800000000002"/>
    <n v="-98.298000000000002"/>
  </r>
  <r>
    <s v="1393757"/>
    <x v="5"/>
    <x v="2"/>
    <x v="0"/>
    <n v="53065.46"/>
    <n v="0"/>
    <n v="53065.46"/>
    <n v="59698.1"/>
    <n v="-6632.6399999999994"/>
    <n v="43.77"/>
    <n v="0"/>
    <n v="43.77"/>
    <n v="49.241"/>
    <n v="-5.4709999999999965"/>
  </r>
  <r>
    <s v="1393757"/>
    <x v="7"/>
    <x v="1"/>
    <x v="0"/>
    <n v="81659.64"/>
    <n v="0"/>
    <n v="81659.64"/>
    <n v="82067.759999999995"/>
    <n v="-408.11999999999534"/>
    <n v="0"/>
    <n v="0"/>
    <n v="0"/>
    <n v="0"/>
    <n v="0"/>
  </r>
  <r>
    <s v="1393757"/>
    <x v="8"/>
    <x v="1"/>
    <x v="0"/>
    <n v="188838.48"/>
    <n v="0"/>
    <n v="188838.48"/>
    <n v="189782.24"/>
    <n v="-943.75999999998021"/>
    <n v="0"/>
    <n v="0"/>
    <n v="0"/>
    <n v="0"/>
    <n v="0"/>
  </r>
  <r>
    <s v="1393757"/>
    <x v="34"/>
    <x v="3"/>
    <x v="5"/>
    <n v="-5602852.1100000003"/>
    <n v="0"/>
    <n v="-5602852.1100000003"/>
    <n v="-5602850.9299999997"/>
    <n v="-1.1800000006332994"/>
    <n v="-295386"/>
    <n v="0"/>
    <n v="-295386"/>
    <n v="-295386"/>
    <n v="0"/>
  </r>
  <r>
    <s v="1393757"/>
    <x v="22"/>
    <x v="4"/>
    <x v="2"/>
    <n v="23573.7"/>
    <n v="23471.93"/>
    <n v="101.77000000000044"/>
    <n v="23471.93"/>
    <n v="101.77000000000044"/>
    <n v="8900"/>
    <n v="8861.58"/>
    <n v="38.420000000000073"/>
    <n v="8861.58"/>
    <n v="38.420000000000073"/>
  </r>
  <r>
    <s v="1393757"/>
    <x v="23"/>
    <x v="4"/>
    <x v="2"/>
    <n v="100323.28"/>
    <n v="100115.17412935324"/>
    <n v="208.10587064675929"/>
    <n v="100615.75"/>
    <n v="-292.47000000000116"/>
    <n v="296000"/>
    <n v="295386"/>
    <n v="614"/>
    <n v="296862.93"/>
    <n v="-862.92999999999302"/>
  </r>
  <r>
    <s v="1393757"/>
    <x v="35"/>
    <x v="4"/>
    <x v="2"/>
    <n v="2244165.73"/>
    <n v="2234016.1287128711"/>
    <n v="10149.601287128869"/>
    <n v="2256356.29"/>
    <n v="-12190.560000000056"/>
    <n v="296728"/>
    <n v="295386"/>
    <n v="1342"/>
    <n v="298339.86"/>
    <n v="-1611.859999999986"/>
  </r>
  <r>
    <s v="1393757"/>
    <x v="25"/>
    <x v="4"/>
    <x v="3"/>
    <n v="2795701.88"/>
    <n v="2795699.9900497515"/>
    <n v="1.8899502484127879"/>
    <n v="2809678.49"/>
    <n v="-13976.610000000335"/>
    <n v="221540"/>
    <n v="221539.49950248757"/>
    <n v="0.5004975124320481"/>
    <n v="222647.19699999999"/>
    <n v="-1107.1969999999856"/>
  </r>
  <r>
    <s v="1393913"/>
    <x v="0"/>
    <x v="0"/>
    <x v="0"/>
    <n v="-277.94"/>
    <n v="0"/>
    <n v="-277.94"/>
    <n v="0"/>
    <n v="-277.94"/>
    <n v="0"/>
    <n v="0"/>
    <n v="0"/>
    <n v="0"/>
    <n v="0"/>
  </r>
  <r>
    <s v="1393913"/>
    <x v="1"/>
    <x v="1"/>
    <x v="0"/>
    <n v="5.73"/>
    <n v="0"/>
    <n v="5.73"/>
    <n v="5.72"/>
    <n v="1.0000000000000675E-2"/>
    <n v="0"/>
    <n v="0"/>
    <n v="0"/>
    <n v="0"/>
    <n v="0"/>
  </r>
  <r>
    <s v="1393913"/>
    <x v="2"/>
    <x v="1"/>
    <x v="0"/>
    <n v="133.77000000000001"/>
    <n v="0"/>
    <n v="133.77000000000001"/>
    <n v="133.58000000000001"/>
    <n v="0.18999999999999773"/>
    <n v="0"/>
    <n v="0"/>
    <n v="0"/>
    <n v="0"/>
    <n v="0"/>
  </r>
  <r>
    <s v="1393913"/>
    <x v="3"/>
    <x v="1"/>
    <x v="0"/>
    <n v="898.17"/>
    <n v="0"/>
    <n v="898.17"/>
    <n v="896.91"/>
    <n v="1.2599999999999909"/>
    <n v="0"/>
    <n v="0"/>
    <n v="0"/>
    <n v="0"/>
    <n v="0"/>
  </r>
  <r>
    <s v="1393913"/>
    <x v="4"/>
    <x v="2"/>
    <x v="0"/>
    <n v="1558.87"/>
    <n v="0"/>
    <n v="1558.87"/>
    <n v="1635.41"/>
    <n v="-76.540000000000191"/>
    <n v="4.42"/>
    <n v="0"/>
    <n v="4.42"/>
    <n v="4.6369999999999996"/>
    <n v="-0.21699999999999964"/>
  </r>
  <r>
    <s v="1393913"/>
    <x v="5"/>
    <x v="2"/>
    <x v="0"/>
    <n v="5358.68"/>
    <n v="0"/>
    <n v="5358.68"/>
    <n v="5621.81"/>
    <n v="-263.13000000000011"/>
    <n v="4.42"/>
    <n v="0"/>
    <n v="4.42"/>
    <n v="4.6369999999999996"/>
    <n v="-0.21699999999999964"/>
  </r>
  <r>
    <s v="1393913"/>
    <x v="6"/>
    <x v="2"/>
    <x v="0"/>
    <n v="5797.76"/>
    <n v="0"/>
    <n v="5797.76"/>
    <n v="6082.3"/>
    <n v="-284.53999999999996"/>
    <n v="92.82"/>
    <n v="0"/>
    <n v="92.82"/>
    <n v="97.375"/>
    <n v="-4.5550000000000068"/>
  </r>
  <r>
    <s v="1393913"/>
    <x v="7"/>
    <x v="1"/>
    <x v="0"/>
    <n v="10062.780000000001"/>
    <n v="0"/>
    <n v="10062.780000000001"/>
    <n v="10048.64"/>
    <n v="14.140000000001237"/>
    <n v="0"/>
    <n v="0"/>
    <n v="0"/>
    <n v="0"/>
    <n v="0"/>
  </r>
  <r>
    <s v="1393913"/>
    <x v="8"/>
    <x v="1"/>
    <x v="0"/>
    <n v="23270.25"/>
    <n v="0"/>
    <n v="23270.25"/>
    <n v="23237.54"/>
    <n v="32.709999999999127"/>
    <n v="0"/>
    <n v="0"/>
    <n v="0"/>
    <n v="0"/>
    <n v="0"/>
  </r>
  <r>
    <s v="1393913"/>
    <x v="36"/>
    <x v="3"/>
    <x v="1"/>
    <n v="-518236.8"/>
    <n v="0"/>
    <n v="-518236.8"/>
    <n v="-518236.75"/>
    <n v="-4.9999999988358468E-2"/>
    <n v="-3014"/>
    <n v="0"/>
    <n v="-3014"/>
    <n v="-3014"/>
    <n v="0"/>
  </r>
  <r>
    <s v="1393913"/>
    <x v="37"/>
    <x v="4"/>
    <x v="2"/>
    <n v="3337.1"/>
    <n v="3330.4676616915422"/>
    <n v="6.6323383084577472"/>
    <n v="3347.12"/>
    <n v="-10.019999999999982"/>
    <n v="3020"/>
    <n v="3014"/>
    <n v="6"/>
    <n v="3029.07"/>
    <n v="-9.0700000000001637"/>
  </r>
  <r>
    <s v="1393913"/>
    <x v="38"/>
    <x v="4"/>
    <x v="2"/>
    <n v="3764.61"/>
    <n v="3730.3645320197043"/>
    <n v="34.245467980295871"/>
    <n v="3786.32"/>
    <n v="-21.710000000000036"/>
    <n v="36500"/>
    <n v="36167.999999999993"/>
    <n v="332.00000000000728"/>
    <n v="36710.519999999997"/>
    <n v="-210.5199999999968"/>
  </r>
  <r>
    <s v="1393913"/>
    <x v="39"/>
    <x v="4"/>
    <x v="2"/>
    <n v="6148.28"/>
    <n v="6026.3152709359601"/>
    <n v="121.9647290640396"/>
    <n v="6116.71"/>
    <n v="31.569999999999709"/>
    <n v="36900"/>
    <n v="36167.999999999993"/>
    <n v="732.00000000000728"/>
    <n v="36710.519999999997"/>
    <n v="189.4800000000032"/>
  </r>
  <r>
    <s v="1393913"/>
    <x v="40"/>
    <x v="4"/>
    <x v="2"/>
    <n v="11061.25"/>
    <n v="10930.689655172413"/>
    <n v="130.56034482758696"/>
    <n v="11094.65"/>
    <n v="-33.399999999999636"/>
    <n v="36600"/>
    <n v="36167.999999999993"/>
    <n v="432.00000000000728"/>
    <n v="36710.519999999997"/>
    <n v="-110.5199999999968"/>
  </r>
  <r>
    <s v="1393913"/>
    <x v="41"/>
    <x v="4"/>
    <x v="2"/>
    <n v="14920.44"/>
    <n v="14696.14705882353"/>
    <n v="224.29294117647078"/>
    <n v="14990.07"/>
    <n v="-69.6299999999992"/>
    <n v="36720"/>
    <n v="36168"/>
    <n v="552"/>
    <n v="36891.360000000001"/>
    <n v="-171.36000000000058"/>
  </r>
  <r>
    <s v="1393913"/>
    <x v="42"/>
    <x v="4"/>
    <x v="2"/>
    <n v="22244.82"/>
    <n v="21761.083743842366"/>
    <n v="483.73625615763376"/>
    <n v="22087.5"/>
    <n v="157.31999999999971"/>
    <n v="3081"/>
    <n v="3014"/>
    <n v="67"/>
    <n v="3059.21"/>
    <n v="21.789999999999964"/>
  </r>
  <r>
    <s v="1393913"/>
    <x v="43"/>
    <x v="4"/>
    <x v="2"/>
    <n v="29676.43"/>
    <n v="29450.876847290641"/>
    <n v="225.55315270935898"/>
    <n v="29892.639999999999"/>
    <n v="-216.20999999999913"/>
    <n v="36445"/>
    <n v="36167.999999999993"/>
    <n v="277.00000000000728"/>
    <n v="36710.519999999997"/>
    <n v="-265.5199999999968"/>
  </r>
  <r>
    <s v="1393913"/>
    <x v="44"/>
    <x v="4"/>
    <x v="2"/>
    <n v="50001.56"/>
    <n v="49116.139303482589"/>
    <n v="885.42069651740894"/>
    <n v="49361.72"/>
    <n v="639.83999999999651"/>
    <n v="36820"/>
    <n v="36167.999999999993"/>
    <n v="652.00000000000728"/>
    <n v="36348.839999999997"/>
    <n v="471.16000000000349"/>
  </r>
  <r>
    <s v="1393913"/>
    <x v="45"/>
    <x v="4"/>
    <x v="2"/>
    <n v="185194.1"/>
    <n v="183188.38613861386"/>
    <n v="2005.7138613861462"/>
    <n v="185020.27"/>
    <n v="173.8300000000163"/>
    <n v="36564"/>
    <n v="36168"/>
    <n v="396"/>
    <n v="36529.68"/>
    <n v="34.319999999999709"/>
  </r>
  <r>
    <s v="1393913"/>
    <x v="46"/>
    <x v="4"/>
    <x v="3"/>
    <n v="143254.01999999999"/>
    <n v="142340"/>
    <n v="914.01999999998952"/>
    <n v="143051.70000000001"/>
    <n v="202.31999999997788"/>
    <n v="27300"/>
    <n v="27126"/>
    <n v="174"/>
    <n v="27261.63"/>
    <n v="38.369999999998981"/>
  </r>
  <r>
    <s v="1393913"/>
    <x v="20"/>
    <x v="4"/>
    <x v="4"/>
    <n v="1826.12"/>
    <n v="1790.313725490196"/>
    <n v="35.80627450980387"/>
    <n v="1826.12"/>
    <n v="0"/>
    <n v="332.02199999999999"/>
    <n v="325.51176470588234"/>
    <n v="6.5102352941176491"/>
    <n v="332.02199999999999"/>
    <n v="0"/>
  </r>
  <r>
    <s v="1393918"/>
    <x v="0"/>
    <x v="0"/>
    <x v="0"/>
    <n v="-96.73"/>
    <n v="0"/>
    <n v="-96.73"/>
    <n v="0"/>
    <n v="-96.73"/>
    <n v="0"/>
    <n v="0"/>
    <n v="0"/>
    <n v="0"/>
    <n v="0"/>
  </r>
  <r>
    <s v="1393918"/>
    <x v="1"/>
    <x v="1"/>
    <x v="0"/>
    <n v="1.42"/>
    <n v="0"/>
    <n v="1.42"/>
    <n v="1.43"/>
    <n v="-1.0000000000000009E-2"/>
    <n v="0"/>
    <n v="0"/>
    <n v="0"/>
    <n v="0"/>
    <n v="0"/>
  </r>
  <r>
    <s v="1393918"/>
    <x v="2"/>
    <x v="1"/>
    <x v="0"/>
    <n v="33.08"/>
    <n v="0"/>
    <n v="33.08"/>
    <n v="33.409999999999997"/>
    <n v="-0.32999999999999829"/>
    <n v="0"/>
    <n v="0"/>
    <n v="0"/>
    <n v="0"/>
    <n v="0"/>
  </r>
  <r>
    <s v="1393918"/>
    <x v="3"/>
    <x v="1"/>
    <x v="0"/>
    <n v="222.08"/>
    <n v="0"/>
    <n v="222.08"/>
    <n v="224.3"/>
    <n v="-2.2199999999999989"/>
    <n v="0"/>
    <n v="0"/>
    <n v="0"/>
    <n v="0"/>
    <n v="0"/>
  </r>
  <r>
    <s v="1393918"/>
    <x v="4"/>
    <x v="2"/>
    <x v="0"/>
    <n v="500.82"/>
    <n v="0"/>
    <n v="500.82"/>
    <n v="529.03"/>
    <n v="-28.20999999999998"/>
    <n v="1.42"/>
    <n v="0"/>
    <n v="1.42"/>
    <n v="1.5"/>
    <n v="-8.0000000000000071E-2"/>
  </r>
  <r>
    <s v="1393918"/>
    <x v="5"/>
    <x v="2"/>
    <x v="0"/>
    <n v="1721.56"/>
    <n v="0"/>
    <n v="1721.56"/>
    <n v="1818.56"/>
    <n v="-97"/>
    <n v="1.42"/>
    <n v="0"/>
    <n v="1.42"/>
    <n v="1.5"/>
    <n v="-8.0000000000000071E-2"/>
  </r>
  <r>
    <s v="1393918"/>
    <x v="6"/>
    <x v="2"/>
    <x v="0"/>
    <n v="1862.63"/>
    <n v="0"/>
    <n v="1862.63"/>
    <n v="1967.57"/>
    <n v="-104.93999999999983"/>
    <n v="29.82"/>
    <n v="0"/>
    <n v="29.82"/>
    <n v="31.5"/>
    <n v="-1.6799999999999997"/>
  </r>
  <r>
    <s v="1393918"/>
    <x v="7"/>
    <x v="1"/>
    <x v="0"/>
    <n v="2488.0500000000002"/>
    <n v="0"/>
    <n v="2488.0500000000002"/>
    <n v="2512.9299999999998"/>
    <n v="-24.879999999999654"/>
    <n v="0"/>
    <n v="0"/>
    <n v="0"/>
    <n v="0"/>
    <n v="0"/>
  </r>
  <r>
    <s v="1393918"/>
    <x v="8"/>
    <x v="1"/>
    <x v="0"/>
    <n v="5753.63"/>
    <n v="0"/>
    <n v="5753.63"/>
    <n v="5811.17"/>
    <n v="-57.539999999999964"/>
    <n v="0"/>
    <n v="0"/>
    <n v="0"/>
    <n v="0"/>
    <n v="0"/>
  </r>
  <r>
    <s v="1393918"/>
    <x v="47"/>
    <x v="3"/>
    <x v="1"/>
    <n v="-146303.85"/>
    <n v="0"/>
    <n v="-146303.85"/>
    <n v="-146303.81"/>
    <n v="-4.0000000008149073E-2"/>
    <n v="-1500"/>
    <n v="0"/>
    <n v="-1500"/>
    <n v="-1500"/>
    <n v="0"/>
  </r>
  <r>
    <s v="1393918"/>
    <x v="48"/>
    <x v="4"/>
    <x v="2"/>
    <n v="134.52000000000001"/>
    <n v="114"/>
    <n v="20.52000000000001"/>
    <n v="115.14"/>
    <n v="19.38000000000001"/>
    <n v="1770"/>
    <n v="1500"/>
    <n v="270"/>
    <n v="1515"/>
    <n v="255"/>
  </r>
  <r>
    <s v="1393918"/>
    <x v="49"/>
    <x v="4"/>
    <x v="2"/>
    <n v="518.04"/>
    <n v="518.03940886699502"/>
    <n v="5.9113300494573195E-4"/>
    <n v="525.80999999999995"/>
    <n v="-7.7699999999999818"/>
    <n v="9000"/>
    <n v="9000"/>
    <n v="0"/>
    <n v="9135"/>
    <n v="-135"/>
  </r>
  <r>
    <s v="1393918"/>
    <x v="50"/>
    <x v="4"/>
    <x v="2"/>
    <n v="886.71"/>
    <n v="882"/>
    <n v="4.7100000000000364"/>
    <n v="886.41"/>
    <n v="0.30000000000006821"/>
    <n v="1508"/>
    <n v="1500"/>
    <n v="8"/>
    <n v="1507.5"/>
    <n v="0.5"/>
  </r>
  <r>
    <s v="1393918"/>
    <x v="12"/>
    <x v="4"/>
    <x v="2"/>
    <n v="2328.75"/>
    <n v="2328.7487684729062"/>
    <n v="1.2315270937506284E-3"/>
    <n v="2363.6799999999998"/>
    <n v="-34.929999999999836"/>
    <n v="9000"/>
    <n v="9000"/>
    <n v="0"/>
    <n v="9135"/>
    <n v="-135"/>
  </r>
  <r>
    <s v="1393918"/>
    <x v="13"/>
    <x v="4"/>
    <x v="2"/>
    <n v="2815.92"/>
    <n v="2815.92118226601"/>
    <n v="-1.1822660098914639E-3"/>
    <n v="2858.16"/>
    <n v="-42.239999999999782"/>
    <n v="9000"/>
    <n v="9000"/>
    <n v="0"/>
    <n v="9135"/>
    <n v="-135"/>
  </r>
  <r>
    <s v="1393918"/>
    <x v="14"/>
    <x v="4"/>
    <x v="2"/>
    <n v="4316.34"/>
    <n v="4231.7058823529414"/>
    <n v="84.634117647058702"/>
    <n v="4316.34"/>
    <n v="0"/>
    <n v="9180"/>
    <n v="9000"/>
    <n v="180"/>
    <n v="9180"/>
    <n v="0"/>
  </r>
  <r>
    <s v="1393918"/>
    <x v="15"/>
    <x v="4"/>
    <x v="2"/>
    <n v="8462.2000000000007"/>
    <n v="7615.9901477832509"/>
    <n v="846.20985221674982"/>
    <n v="7730.23"/>
    <n v="731.97000000000116"/>
    <n v="10000"/>
    <n v="9000"/>
    <n v="1000"/>
    <n v="9135"/>
    <n v="865"/>
  </r>
  <r>
    <s v="1393918"/>
    <x v="17"/>
    <x v="4"/>
    <x v="2"/>
    <n v="12283.11"/>
    <n v="12222"/>
    <n v="61.110000000000582"/>
    <n v="12283.11"/>
    <n v="0"/>
    <n v="9045"/>
    <n v="9000"/>
    <n v="45"/>
    <n v="9045"/>
    <n v="0"/>
  </r>
  <r>
    <s v="1393918"/>
    <x v="51"/>
    <x v="4"/>
    <x v="2"/>
    <n v="12705"/>
    <n v="12375.004926108375"/>
    <n v="329.995073891625"/>
    <n v="12560.63"/>
    <n v="144.3700000000008"/>
    <n v="1540"/>
    <n v="1500"/>
    <n v="40"/>
    <n v="1522.5"/>
    <n v="17.5"/>
  </r>
  <r>
    <s v="1393918"/>
    <x v="18"/>
    <x v="4"/>
    <x v="2"/>
    <n v="48967.83"/>
    <n v="48483"/>
    <n v="484.83000000000175"/>
    <n v="48967.83"/>
    <n v="0"/>
    <n v="9090"/>
    <n v="9000"/>
    <n v="90"/>
    <n v="9090"/>
    <n v="0"/>
  </r>
  <r>
    <s v="1393918"/>
    <x v="19"/>
    <x v="4"/>
    <x v="3"/>
    <n v="39944.480000000003"/>
    <n v="39944.237623762376"/>
    <n v="0.24237623762746807"/>
    <n v="40343.68"/>
    <n v="-399.19999999999709"/>
    <n v="6750"/>
    <n v="6750"/>
    <n v="0"/>
    <n v="6817.5"/>
    <n v="-67.5"/>
  </r>
  <r>
    <s v="1393918"/>
    <x v="20"/>
    <x v="4"/>
    <x v="4"/>
    <n v="454.41"/>
    <n v="445.5"/>
    <n v="8.910000000000025"/>
    <n v="454.41"/>
    <n v="0"/>
    <n v="82.62"/>
    <n v="81"/>
    <n v="1.6200000000000045"/>
    <n v="82.62"/>
    <n v="0"/>
  </r>
  <r>
    <s v="1393922"/>
    <x v="0"/>
    <x v="0"/>
    <x v="0"/>
    <n v="-6190.16"/>
    <n v="0"/>
    <n v="-6190.16"/>
    <n v="0"/>
    <n v="-6190.16"/>
    <n v="0"/>
    <n v="0"/>
    <n v="0"/>
    <n v="0"/>
    <n v="0"/>
  </r>
  <r>
    <s v="1393922"/>
    <x v="1"/>
    <x v="1"/>
    <x v="0"/>
    <n v="0.71"/>
    <n v="0"/>
    <n v="0.71"/>
    <n v="0.71"/>
    <n v="0"/>
    <n v="0"/>
    <n v="0"/>
    <n v="0"/>
    <n v="0"/>
    <n v="0"/>
  </r>
  <r>
    <s v="1393922"/>
    <x v="2"/>
    <x v="1"/>
    <x v="0"/>
    <n v="16.54"/>
    <n v="0"/>
    <n v="16.54"/>
    <n v="16.62"/>
    <n v="-8.0000000000001847E-2"/>
    <n v="0"/>
    <n v="0"/>
    <n v="0"/>
    <n v="0"/>
    <n v="0"/>
  </r>
  <r>
    <s v="1393922"/>
    <x v="3"/>
    <x v="1"/>
    <x v="0"/>
    <n v="111.04"/>
    <n v="0"/>
    <n v="111.04"/>
    <n v="111.59"/>
    <n v="-0.54999999999999716"/>
    <n v="0"/>
    <n v="0"/>
    <n v="0"/>
    <n v="0"/>
    <n v="0"/>
  </r>
  <r>
    <s v="1393922"/>
    <x v="4"/>
    <x v="2"/>
    <x v="0"/>
    <n v="909.93"/>
    <n v="0"/>
    <n v="909.93"/>
    <n v="264.51"/>
    <n v="645.41999999999996"/>
    <n v="2.58"/>
    <n v="0"/>
    <n v="2.58"/>
    <n v="0.75"/>
    <n v="1.83"/>
  </r>
  <r>
    <s v="1393922"/>
    <x v="5"/>
    <x v="2"/>
    <x v="0"/>
    <n v="3127.92"/>
    <n v="0"/>
    <n v="3127.92"/>
    <n v="909.28"/>
    <n v="2218.6400000000003"/>
    <n v="2.58"/>
    <n v="0"/>
    <n v="2.58"/>
    <n v="0.75"/>
    <n v="1.83"/>
  </r>
  <r>
    <s v="1393922"/>
    <x v="6"/>
    <x v="2"/>
    <x v="0"/>
    <n v="3384.21"/>
    <n v="0"/>
    <n v="3384.21"/>
    <n v="983.78"/>
    <n v="2400.4300000000003"/>
    <n v="54.18"/>
    <n v="0"/>
    <n v="54.18"/>
    <n v="15.75"/>
    <n v="38.43"/>
  </r>
  <r>
    <s v="1393922"/>
    <x v="7"/>
    <x v="1"/>
    <x v="0"/>
    <n v="1244.03"/>
    <n v="0"/>
    <n v="1244.03"/>
    <n v="1250.25"/>
    <n v="-6.2200000000000273"/>
    <n v="0"/>
    <n v="0"/>
    <n v="0"/>
    <n v="0"/>
    <n v="0"/>
  </r>
  <r>
    <s v="1393922"/>
    <x v="8"/>
    <x v="1"/>
    <x v="0"/>
    <n v="2876.82"/>
    <n v="0"/>
    <n v="2876.82"/>
    <n v="2891.2"/>
    <n v="-14.379999999999654"/>
    <n v="0"/>
    <n v="0"/>
    <n v="0"/>
    <n v="0"/>
    <n v="0"/>
  </r>
  <r>
    <s v="1393922"/>
    <x v="52"/>
    <x v="3"/>
    <x v="1"/>
    <n v="-68661.98"/>
    <n v="0"/>
    <n v="-68661.98"/>
    <n v="-68662.009999999995"/>
    <n v="2.9999999998835847E-2"/>
    <n v="-750"/>
    <n v="0"/>
    <n v="-750"/>
    <n v="-750"/>
    <n v="0"/>
  </r>
  <r>
    <s v="1393922"/>
    <x v="48"/>
    <x v="4"/>
    <x v="2"/>
    <n v="64.599999999999994"/>
    <n v="57"/>
    <n v="7.5999999999999943"/>
    <n v="57.57"/>
    <n v="7.029999999999994"/>
    <n v="850"/>
    <n v="750"/>
    <n v="100"/>
    <n v="757.5"/>
    <n v="92.5"/>
  </r>
  <r>
    <s v="1393922"/>
    <x v="53"/>
    <x v="4"/>
    <x v="2"/>
    <n v="255.39"/>
    <n v="223.15270935960592"/>
    <n v="32.237290640394065"/>
    <n v="226.5"/>
    <n v="28.889999999999986"/>
    <n v="5150"/>
    <n v="4500"/>
    <n v="650"/>
    <n v="4567.5"/>
    <n v="582.5"/>
  </r>
  <r>
    <s v="1393922"/>
    <x v="50"/>
    <x v="4"/>
    <x v="2"/>
    <n v="443.35"/>
    <n v="441.00497512437812"/>
    <n v="2.3450248756219025"/>
    <n v="443.21"/>
    <n v="0.1400000000000432"/>
    <n v="754"/>
    <n v="750"/>
    <n v="4"/>
    <n v="753.75"/>
    <n v="0.25"/>
  </r>
  <r>
    <s v="1393922"/>
    <x v="54"/>
    <x v="4"/>
    <x v="2"/>
    <n v="1161.79"/>
    <n v="1015.1527093596061"/>
    <n v="146.63729064039387"/>
    <n v="1030.3800000000001"/>
    <n v="131.40999999999985"/>
    <n v="5150"/>
    <n v="4500"/>
    <n v="650"/>
    <n v="4567.5"/>
    <n v="582.5"/>
  </r>
  <r>
    <s v="1393922"/>
    <x v="55"/>
    <x v="4"/>
    <x v="2"/>
    <n v="1492.83"/>
    <n v="1304.4137931034484"/>
    <n v="188.41620689655156"/>
    <n v="1323.98"/>
    <n v="168.84999999999991"/>
    <n v="5150"/>
    <n v="4500"/>
    <n v="650"/>
    <n v="4567.5"/>
    <n v="582.5"/>
  </r>
  <r>
    <s v="1393922"/>
    <x v="14"/>
    <x v="4"/>
    <x v="2"/>
    <n v="2158.17"/>
    <n v="2115.8529411764707"/>
    <n v="42.317058823529351"/>
    <n v="2158.17"/>
    <n v="0"/>
    <n v="4590"/>
    <n v="4500"/>
    <n v="90"/>
    <n v="4590"/>
    <n v="0"/>
  </r>
  <r>
    <s v="1393922"/>
    <x v="56"/>
    <x v="4"/>
    <x v="2"/>
    <n v="3788.85"/>
    <n v="3409.960591133005"/>
    <n v="378.88940886699493"/>
    <n v="3461.11"/>
    <n v="327.73999999999978"/>
    <n v="5000"/>
    <n v="4500"/>
    <n v="500"/>
    <n v="4567.5"/>
    <n v="432.5"/>
  </r>
  <r>
    <s v="1393922"/>
    <x v="57"/>
    <x v="4"/>
    <x v="2"/>
    <n v="6187.93"/>
    <n v="5722.5024630541875"/>
    <n v="465.42753694581279"/>
    <n v="5808.34"/>
    <n v="379.59000000000015"/>
    <n v="811"/>
    <n v="750"/>
    <n v="61"/>
    <n v="761.25"/>
    <n v="49.75"/>
  </r>
  <r>
    <s v="1393922"/>
    <x v="17"/>
    <x v="4"/>
    <x v="2"/>
    <n v="6142.23"/>
    <n v="6111.0049751243778"/>
    <n v="31.225024875621784"/>
    <n v="6141.56"/>
    <n v="0.66999999999916326"/>
    <n v="4523"/>
    <n v="4500"/>
    <n v="23"/>
    <n v="4522.5"/>
    <n v="0.5"/>
  </r>
  <r>
    <s v="1393922"/>
    <x v="58"/>
    <x v="4"/>
    <x v="2"/>
    <n v="21740.639999999999"/>
    <n v="21525.38613861386"/>
    <n v="215.25386138613976"/>
    <n v="21740.639999999999"/>
    <n v="0"/>
    <n v="4545"/>
    <n v="4500"/>
    <n v="45"/>
    <n v="4545"/>
    <n v="0"/>
  </r>
  <r>
    <s v="1393922"/>
    <x v="59"/>
    <x v="4"/>
    <x v="3"/>
    <n v="19517.96"/>
    <n v="19517.810945273635"/>
    <n v="0.1490547263638291"/>
    <n v="19615.400000000001"/>
    <n v="-97.440000000002328"/>
    <n v="3375"/>
    <n v="3375"/>
    <n v="0"/>
    <n v="3391.875"/>
    <n v="-16.875"/>
  </r>
  <r>
    <s v="1393922"/>
    <x v="20"/>
    <x v="4"/>
    <x v="4"/>
    <n v="227.2"/>
    <n v="222.75490196078431"/>
    <n v="4.4450980392156794"/>
    <n v="227.21"/>
    <n v="-1.0000000000019327E-2"/>
    <n v="41.31"/>
    <n v="40.5"/>
    <n v="0.81000000000000227"/>
    <n v="41.31"/>
    <n v="0"/>
  </r>
  <r>
    <s v="1393923"/>
    <x v="0"/>
    <x v="0"/>
    <x v="0"/>
    <n v="11273.68"/>
    <n v="0"/>
    <n v="11273.68"/>
    <n v="0"/>
    <n v="11273.68"/>
    <n v="0"/>
    <n v="0"/>
    <n v="0"/>
    <n v="0"/>
    <n v="0"/>
  </r>
  <r>
    <s v="1393923"/>
    <x v="1"/>
    <x v="1"/>
    <x v="0"/>
    <n v="28.22"/>
    <n v="0"/>
    <n v="28.22"/>
    <n v="28.17"/>
    <n v="4.9999999999997158E-2"/>
    <n v="0"/>
    <n v="0"/>
    <n v="0"/>
    <n v="0"/>
    <n v="0"/>
  </r>
  <r>
    <s v="1393923"/>
    <x v="2"/>
    <x v="1"/>
    <x v="0"/>
    <n v="658.55"/>
    <n v="0"/>
    <n v="658.55"/>
    <n v="657.32"/>
    <n v="1.2299999999999045"/>
    <n v="0"/>
    <n v="0"/>
    <n v="0"/>
    <n v="0"/>
    <n v="0"/>
  </r>
  <r>
    <s v="1393923"/>
    <x v="3"/>
    <x v="1"/>
    <x v="0"/>
    <n v="4421.6899999999996"/>
    <n v="0"/>
    <n v="4421.6899999999996"/>
    <n v="4413.42"/>
    <n v="8.2699999999995271"/>
    <n v="0"/>
    <n v="0"/>
    <n v="0"/>
    <n v="0"/>
    <n v="0"/>
  </r>
  <r>
    <s v="1393923"/>
    <x v="4"/>
    <x v="2"/>
    <x v="0"/>
    <n v="6432.98"/>
    <n v="0"/>
    <n v="6432.98"/>
    <n v="7264.88"/>
    <n v="-831.90000000000055"/>
    <n v="18.239999999999998"/>
    <n v="0"/>
    <n v="18.239999999999998"/>
    <n v="20.599"/>
    <n v="-2.3590000000000018"/>
  </r>
  <r>
    <s v="1393923"/>
    <x v="5"/>
    <x v="2"/>
    <x v="0"/>
    <n v="22113.64"/>
    <n v="0"/>
    <n v="22113.64"/>
    <n v="24973.360000000001"/>
    <n v="-2859.7200000000012"/>
    <n v="18.239999999999998"/>
    <n v="0"/>
    <n v="18.239999999999998"/>
    <n v="20.599"/>
    <n v="-2.3590000000000018"/>
  </r>
  <r>
    <s v="1393923"/>
    <x v="6"/>
    <x v="2"/>
    <x v="0"/>
    <n v="23925.599999999999"/>
    <n v="0"/>
    <n v="23925.599999999999"/>
    <n v="27019.439999999999"/>
    <n v="-3093.84"/>
    <n v="383.04"/>
    <n v="0"/>
    <n v="383.04"/>
    <n v="432.57100000000003"/>
    <n v="-49.531000000000006"/>
  </r>
  <r>
    <s v="1393923"/>
    <x v="7"/>
    <x v="1"/>
    <x v="0"/>
    <n v="49539.05"/>
    <n v="0"/>
    <n v="49539.05"/>
    <n v="49446.36"/>
    <n v="92.690000000002328"/>
    <n v="0"/>
    <n v="0"/>
    <n v="0"/>
    <n v="0"/>
    <n v="0"/>
  </r>
  <r>
    <s v="1393923"/>
    <x v="8"/>
    <x v="1"/>
    <x v="0"/>
    <n v="114559.4"/>
    <n v="0"/>
    <n v="114559.4"/>
    <n v="114345.05"/>
    <n v="214.34999999999127"/>
    <n v="0"/>
    <n v="0"/>
    <n v="0"/>
    <n v="0"/>
    <n v="0"/>
  </r>
  <r>
    <s v="1393923"/>
    <x v="60"/>
    <x v="3"/>
    <x v="1"/>
    <n v="-2622207.71"/>
    <n v="0"/>
    <n v="-2622207.71"/>
    <n v="-2622207.71"/>
    <n v="0"/>
    <n v="-14831"/>
    <n v="0"/>
    <n v="-14831"/>
    <n v="-14831"/>
    <n v="0"/>
  </r>
  <r>
    <s v="1393923"/>
    <x v="48"/>
    <x v="4"/>
    <x v="2"/>
    <n v="91.2"/>
    <n v="0"/>
    <n v="91.2"/>
    <n v="0"/>
    <n v="91.2"/>
    <n v="1200"/>
    <n v="0"/>
    <n v="1200"/>
    <n v="0"/>
    <n v="1200"/>
  </r>
  <r>
    <s v="1393923"/>
    <x v="61"/>
    <x v="4"/>
    <x v="2"/>
    <n v="1039.5999999999999"/>
    <n v="0"/>
    <n v="1039.5999999999999"/>
    <n v="0"/>
    <n v="1039.5999999999999"/>
    <n v="20000"/>
    <n v="0"/>
    <n v="20000"/>
    <n v="0"/>
    <n v="20000"/>
  </r>
  <r>
    <s v="1393923"/>
    <x v="62"/>
    <x v="4"/>
    <x v="2"/>
    <n v="7909.61"/>
    <n v="8825.6354679802953"/>
    <n v="-916.02546798029562"/>
    <n v="8958.02"/>
    <n v="-1048.4100000000008"/>
    <n v="159500"/>
    <n v="177972"/>
    <n v="-18472"/>
    <n v="180641.58"/>
    <n v="-21141.579999999987"/>
  </r>
  <r>
    <s v="1393923"/>
    <x v="11"/>
    <x v="4"/>
    <x v="2"/>
    <n v="13761.32"/>
    <n v="13748.338308457711"/>
    <n v="12.9816915422889"/>
    <n v="13817.08"/>
    <n v="-55.760000000000218"/>
    <n v="14845"/>
    <n v="14831"/>
    <n v="14"/>
    <n v="14905.155000000001"/>
    <n v="-60.155000000000655"/>
  </r>
  <r>
    <s v="1393923"/>
    <x v="54"/>
    <x v="4"/>
    <x v="2"/>
    <n v="40245.26"/>
    <n v="40148.699507389159"/>
    <n v="96.56049261084263"/>
    <n v="40750.93"/>
    <n v="-505.66999999999825"/>
    <n v="178400"/>
    <n v="177972"/>
    <n v="428"/>
    <n v="180641.58"/>
    <n v="-2241.5799999999872"/>
  </r>
  <r>
    <s v="1393923"/>
    <x v="55"/>
    <x v="4"/>
    <x v="2"/>
    <n v="51741.8"/>
    <n v="51588.738916256159"/>
    <n v="153.06108374384348"/>
    <n v="52362.57"/>
    <n v="-620.7699999999968"/>
    <n v="178500"/>
    <n v="177972"/>
    <n v="528"/>
    <n v="180641.58"/>
    <n v="-2141.5799999999872"/>
  </r>
  <r>
    <s v="1393923"/>
    <x v="14"/>
    <x v="4"/>
    <x v="2"/>
    <n v="84164.01"/>
    <n v="83680.656862745105"/>
    <n v="483.35313725488959"/>
    <n v="85354.27"/>
    <n v="-1190.2600000000093"/>
    <n v="179000"/>
    <n v="177972"/>
    <n v="1028"/>
    <n v="181531.44"/>
    <n v="-2531.4400000000023"/>
  </r>
  <r>
    <s v="1393923"/>
    <x v="56"/>
    <x v="4"/>
    <x v="2"/>
    <n v="140410.99"/>
    <n v="134861.48768472907"/>
    <n v="5549.5023152709182"/>
    <n v="136884.41"/>
    <n v="3526.5799999999872"/>
    <n v="185295"/>
    <n v="177972"/>
    <n v="7323"/>
    <n v="180641.58"/>
    <n v="4653.4200000000128"/>
  </r>
  <r>
    <s v="1393923"/>
    <x v="63"/>
    <x v="4"/>
    <x v="2"/>
    <n v="167200.98000000001"/>
    <n v="165958.88669950739"/>
    <n v="1242.0933004926192"/>
    <n v="168448.27"/>
    <n v="-1247.289999999979"/>
    <n v="14942"/>
    <n v="14831"/>
    <n v="111"/>
    <n v="15053.465"/>
    <n v="-111.46500000000015"/>
  </r>
  <r>
    <s v="1393923"/>
    <x v="17"/>
    <x v="4"/>
    <x v="2"/>
    <n v="243082"/>
    <n v="241685.98009950249"/>
    <n v="1396.0199004975148"/>
    <n v="242894.41"/>
    <n v="187.58999999999651"/>
    <n v="179000"/>
    <n v="177972"/>
    <n v="1028"/>
    <n v="178861.86"/>
    <n v="138.14000000001397"/>
  </r>
  <r>
    <s v="1393923"/>
    <x v="58"/>
    <x v="4"/>
    <x v="2"/>
    <n v="853386.05"/>
    <n v="851314.82178217825"/>
    <n v="2071.2282178218011"/>
    <n v="859827.97"/>
    <n v="-6441.9199999999255"/>
    <n v="178405"/>
    <n v="177972"/>
    <n v="433"/>
    <n v="179751.72"/>
    <n v="-1346.7200000000012"/>
  </r>
  <r>
    <s v="1393923"/>
    <x v="59"/>
    <x v="4"/>
    <x v="3"/>
    <n v="777236.28"/>
    <n v="771916.3980099503"/>
    <n v="5319.8819900497328"/>
    <n v="775775.98"/>
    <n v="1460.3000000000466"/>
    <n v="134397.864"/>
    <n v="133478.99999999997"/>
    <n v="918.8640000000305"/>
    <n v="134146.39499999999"/>
    <n v="251.46900000001187"/>
  </r>
  <r>
    <s v="1393923"/>
    <x v="20"/>
    <x v="4"/>
    <x v="4"/>
    <n v="8985.7999999999993"/>
    <n v="8809.6176470588234"/>
    <n v="176.18235294117585"/>
    <n v="8985.81"/>
    <n v="-1.0000000000218279E-2"/>
    <n v="1633.7819999999999"/>
    <n v="1601.748039215686"/>
    <n v="32.033960784313877"/>
    <n v="1633.7829999999999"/>
    <n v="-9.9999999997635314E-4"/>
  </r>
  <r>
    <s v="1393926"/>
    <x v="0"/>
    <x v="0"/>
    <x v="0"/>
    <n v="-113.94"/>
    <n v="0"/>
    <n v="-113.94"/>
    <n v="0"/>
    <n v="-113.94"/>
    <n v="0"/>
    <n v="0"/>
    <n v="0"/>
    <n v="0"/>
    <n v="0"/>
  </r>
  <r>
    <s v="1393926"/>
    <x v="1"/>
    <x v="1"/>
    <x v="0"/>
    <n v="4.78"/>
    <n v="0"/>
    <n v="4.78"/>
    <n v="4.79"/>
    <n v="-9.9999999999997868E-3"/>
    <n v="0"/>
    <n v="0"/>
    <n v="0"/>
    <n v="0"/>
    <n v="0"/>
  </r>
  <r>
    <s v="1393926"/>
    <x v="2"/>
    <x v="1"/>
    <x v="0"/>
    <n v="111.5"/>
    <n v="0"/>
    <n v="111.5"/>
    <n v="111.86"/>
    <n v="-0.35999999999999943"/>
    <n v="0"/>
    <n v="0"/>
    <n v="0"/>
    <n v="0"/>
    <n v="0"/>
  </r>
  <r>
    <s v="1393926"/>
    <x v="3"/>
    <x v="1"/>
    <x v="0"/>
    <n v="748.67"/>
    <n v="0"/>
    <n v="748.67"/>
    <n v="751.09"/>
    <n v="-2.4200000000000728"/>
    <n v="0"/>
    <n v="0"/>
    <n v="0"/>
    <n v="0"/>
    <n v="0"/>
  </r>
  <r>
    <s v="1393926"/>
    <x v="4"/>
    <x v="2"/>
    <x v="0"/>
    <n v="1647.04"/>
    <n v="0"/>
    <n v="1647.04"/>
    <n v="1236.3699999999999"/>
    <n v="410.67000000000007"/>
    <n v="4.67"/>
    <n v="0"/>
    <n v="4.67"/>
    <n v="3.5059999999999998"/>
    <n v="1.1640000000000001"/>
  </r>
  <r>
    <s v="1393926"/>
    <x v="5"/>
    <x v="2"/>
    <x v="0"/>
    <n v="5661.77"/>
    <n v="0"/>
    <n v="5661.77"/>
    <n v="4250.07"/>
    <n v="1411.7000000000007"/>
    <n v="4.67"/>
    <n v="0"/>
    <n v="4.67"/>
    <n v="3.5059999999999998"/>
    <n v="1.1640000000000001"/>
  </r>
  <r>
    <s v="1393926"/>
    <x v="6"/>
    <x v="2"/>
    <x v="0"/>
    <n v="6125.69"/>
    <n v="0"/>
    <n v="6125.69"/>
    <n v="4598.28"/>
    <n v="1527.4099999999999"/>
    <n v="98.07"/>
    <n v="0"/>
    <n v="98.07"/>
    <n v="73.617000000000004"/>
    <n v="24.452999999999989"/>
  </r>
  <r>
    <s v="1393926"/>
    <x v="7"/>
    <x v="1"/>
    <x v="0"/>
    <n v="8387.86"/>
    <n v="0"/>
    <n v="8387.86"/>
    <n v="8414.98"/>
    <n v="-27.119999999998981"/>
    <n v="0"/>
    <n v="0"/>
    <n v="0"/>
    <n v="0"/>
    <n v="0"/>
  </r>
  <r>
    <s v="1393926"/>
    <x v="8"/>
    <x v="1"/>
    <x v="0"/>
    <n v="19396.990000000002"/>
    <n v="0"/>
    <n v="19396.990000000002"/>
    <n v="19459.71"/>
    <n v="-62.719999999997526"/>
    <n v="0"/>
    <n v="0"/>
    <n v="0"/>
    <n v="0"/>
    <n v="0"/>
  </r>
  <r>
    <s v="1393926"/>
    <x v="64"/>
    <x v="3"/>
    <x v="1"/>
    <n v="-531694.23"/>
    <n v="0"/>
    <n v="-531694.23"/>
    <n v="-531694.14"/>
    <n v="-8.999999996740371E-2"/>
    <n v="-2524"/>
    <n v="0"/>
    <n v="-2524"/>
    <n v="-2524"/>
    <n v="0"/>
  </r>
  <r>
    <s v="1393926"/>
    <x v="48"/>
    <x v="4"/>
    <x v="2"/>
    <n v="15.2"/>
    <n v="0"/>
    <n v="15.2"/>
    <n v="0"/>
    <n v="15.2"/>
    <n v="200"/>
    <n v="0"/>
    <n v="200"/>
    <n v="0"/>
    <n v="200"/>
  </r>
  <r>
    <s v="1393926"/>
    <x v="65"/>
    <x v="4"/>
    <x v="2"/>
    <n v="661.94"/>
    <n v="0"/>
    <n v="661.94"/>
    <n v="0"/>
    <n v="661.94"/>
    <n v="11500"/>
    <n v="0"/>
    <n v="11500"/>
    <n v="0"/>
    <n v="11500"/>
  </r>
  <r>
    <s v="1393926"/>
    <x v="66"/>
    <x v="4"/>
    <x v="2"/>
    <n v="1087.8800000000001"/>
    <n v="0"/>
    <n v="1087.8800000000001"/>
    <n v="0"/>
    <n v="1087.8800000000001"/>
    <n v="18900"/>
    <n v="0"/>
    <n v="18900"/>
    <n v="0"/>
    <n v="18900"/>
  </r>
  <r>
    <s v="1393926"/>
    <x v="67"/>
    <x v="4"/>
    <x v="2"/>
    <n v="0"/>
    <n v="1826.9753694581282"/>
    <n v="-1826.9753694581282"/>
    <n v="1854.38"/>
    <n v="-1854.38"/>
    <n v="0"/>
    <n v="30288"/>
    <n v="-30288"/>
    <n v="30742.32"/>
    <n v="-30742.32"/>
  </r>
  <r>
    <s v="1393926"/>
    <x v="11"/>
    <x v="4"/>
    <x v="2"/>
    <n v="2264.66"/>
    <n v="2339.7512437810942"/>
    <n v="-75.091243781094363"/>
    <n v="2351.4499999999998"/>
    <n v="-86.789999999999964"/>
    <n v="2443"/>
    <n v="2524"/>
    <n v="-81"/>
    <n v="2536.62"/>
    <n v="-93.619999999999891"/>
  </r>
  <r>
    <s v="1393926"/>
    <x v="68"/>
    <x v="4"/>
    <x v="2"/>
    <n v="7142.65"/>
    <n v="7069.8226600985217"/>
    <n v="72.827339901477899"/>
    <n v="7175.87"/>
    <n v="-33.220000000000255"/>
    <n v="30600"/>
    <n v="30288"/>
    <n v="312"/>
    <n v="30742.32"/>
    <n v="-142.31999999999971"/>
  </r>
  <r>
    <s v="1393926"/>
    <x v="69"/>
    <x v="4"/>
    <x v="2"/>
    <n v="9359.4"/>
    <n v="9129.7087378640772"/>
    <n v="229.69126213592244"/>
    <n v="9403.6"/>
    <n v="-44.200000000000728"/>
    <n v="31050"/>
    <n v="30288"/>
    <n v="762"/>
    <n v="31196.639999999999"/>
    <n v="-146.63999999999942"/>
  </r>
  <r>
    <s v="1393926"/>
    <x v="14"/>
    <x v="4"/>
    <x v="2"/>
    <n v="14387.81"/>
    <n v="14241.117647058823"/>
    <n v="146.69235294117607"/>
    <n v="14525.94"/>
    <n v="-138.13000000000102"/>
    <n v="30600"/>
    <n v="30288"/>
    <n v="312"/>
    <n v="30893.759999999998"/>
    <n v="-293.7599999999984"/>
  </r>
  <r>
    <s v="1393926"/>
    <x v="70"/>
    <x v="4"/>
    <x v="2"/>
    <n v="25018.6"/>
    <n v="24783.645320197043"/>
    <n v="234.95467980295507"/>
    <n v="25155.4"/>
    <n v="-136.80000000000291"/>
    <n v="30575"/>
    <n v="30288"/>
    <n v="287"/>
    <n v="30742.32"/>
    <n v="-167.31999999999971"/>
  </r>
  <r>
    <s v="1393926"/>
    <x v="71"/>
    <x v="4"/>
    <x v="2"/>
    <n v="32512.5"/>
    <n v="32181.004926108373"/>
    <n v="331.49507389162682"/>
    <n v="32663.72"/>
    <n v="-151.22000000000116"/>
    <n v="2550"/>
    <n v="2524"/>
    <n v="26"/>
    <n v="2561.86"/>
    <n v="-11.860000000000127"/>
  </r>
  <r>
    <s v="1393926"/>
    <x v="17"/>
    <x v="4"/>
    <x v="2"/>
    <n v="40943.699999999997"/>
    <n v="41131.104477611938"/>
    <n v="-187.40447761194082"/>
    <n v="41336.76"/>
    <n v="-393.06000000000495"/>
    <n v="30150"/>
    <n v="30288"/>
    <n v="-138"/>
    <n v="30439.439999999999"/>
    <n v="-289.43999999999869"/>
  </r>
  <r>
    <s v="1393926"/>
    <x v="58"/>
    <x v="4"/>
    <x v="2"/>
    <n v="144937.63"/>
    <n v="144880.22772277228"/>
    <n v="57.402277227723971"/>
    <n v="146329.03"/>
    <n v="-1391.3999999999942"/>
    <n v="30300"/>
    <n v="30288"/>
    <n v="12"/>
    <n v="30590.880000000001"/>
    <n v="-290.88000000000102"/>
  </r>
  <r>
    <s v="1393926"/>
    <x v="72"/>
    <x v="4"/>
    <x v="3"/>
    <n v="209862.66"/>
    <n v="209494.12935323382"/>
    <n v="368.53064676618669"/>
    <n v="210541.6"/>
    <n v="-678.94000000000233"/>
    <n v="22756"/>
    <n v="22716"/>
    <n v="40"/>
    <n v="22829.58"/>
    <n v="-73.580000000001746"/>
  </r>
  <r>
    <s v="1393926"/>
    <x v="20"/>
    <x v="4"/>
    <x v="4"/>
    <n v="1529.24"/>
    <n v="1499.2549019607843"/>
    <n v="29.9850980392157"/>
    <n v="1529.24"/>
    <n v="0"/>
    <n v="278.04399999999998"/>
    <n v="272.59215686274507"/>
    <n v="5.4518431372549117"/>
    <n v="278.04399999999998"/>
    <n v="0"/>
  </r>
  <r>
    <s v="1393927"/>
    <x v="0"/>
    <x v="0"/>
    <x v="0"/>
    <n v="-9517.94"/>
    <n v="0"/>
    <n v="-9517.94"/>
    <n v="0"/>
    <n v="-9517.94"/>
    <n v="0"/>
    <n v="0"/>
    <n v="0"/>
    <n v="0"/>
    <n v="0"/>
  </r>
  <r>
    <s v="1393927"/>
    <x v="1"/>
    <x v="1"/>
    <x v="0"/>
    <n v="0.98"/>
    <n v="0"/>
    <n v="0.98"/>
    <n v="0.98"/>
    <n v="0"/>
    <n v="0"/>
    <n v="0"/>
    <n v="0"/>
    <n v="0"/>
    <n v="0"/>
  </r>
  <r>
    <s v="1393927"/>
    <x v="2"/>
    <x v="1"/>
    <x v="0"/>
    <n v="22.76"/>
    <n v="0"/>
    <n v="22.76"/>
    <n v="22.87"/>
    <n v="-0.10999999999999943"/>
    <n v="0"/>
    <n v="0"/>
    <n v="0"/>
    <n v="0"/>
    <n v="0"/>
  </r>
  <r>
    <s v="1393927"/>
    <x v="3"/>
    <x v="1"/>
    <x v="0"/>
    <n v="152.79"/>
    <n v="0"/>
    <n v="152.79"/>
    <n v="153.55000000000001"/>
    <n v="-0.76000000000001933"/>
    <n v="0"/>
    <n v="0"/>
    <n v="0"/>
    <n v="0"/>
    <n v="0"/>
  </r>
  <r>
    <s v="1393927"/>
    <x v="4"/>
    <x v="2"/>
    <x v="0"/>
    <n v="909.93"/>
    <n v="0"/>
    <n v="909.93"/>
    <n v="279.98"/>
    <n v="629.94999999999993"/>
    <n v="2.58"/>
    <n v="0"/>
    <n v="2.58"/>
    <n v="0.79400000000000004"/>
    <n v="1.786"/>
  </r>
  <r>
    <s v="1393927"/>
    <x v="5"/>
    <x v="2"/>
    <x v="0"/>
    <n v="3127.92"/>
    <n v="0"/>
    <n v="3127.92"/>
    <n v="962.46"/>
    <n v="2165.46"/>
    <n v="2.58"/>
    <n v="0"/>
    <n v="2.58"/>
    <n v="0.79400000000000004"/>
    <n v="1.786"/>
  </r>
  <r>
    <s v="1393927"/>
    <x v="6"/>
    <x v="2"/>
    <x v="0"/>
    <n v="3384.21"/>
    <n v="0"/>
    <n v="3384.21"/>
    <n v="1041.3"/>
    <n v="2342.91"/>
    <n v="54.18"/>
    <n v="0"/>
    <n v="54.18"/>
    <n v="16.670999999999999"/>
    <n v="37.509"/>
  </r>
  <r>
    <s v="1393927"/>
    <x v="7"/>
    <x v="1"/>
    <x v="0"/>
    <n v="1711.78"/>
    <n v="0"/>
    <n v="1711.78"/>
    <n v="1720.34"/>
    <n v="-8.5599999999999454"/>
    <n v="0"/>
    <n v="0"/>
    <n v="0"/>
    <n v="0"/>
    <n v="0"/>
  </r>
  <r>
    <s v="1393927"/>
    <x v="8"/>
    <x v="1"/>
    <x v="0"/>
    <n v="3958.5"/>
    <n v="0"/>
    <n v="3958.5"/>
    <n v="3978.29"/>
    <n v="-19.789999999999964"/>
    <n v="0"/>
    <n v="0"/>
    <n v="0"/>
    <n v="0"/>
    <n v="0"/>
  </r>
  <r>
    <s v="1393927"/>
    <x v="73"/>
    <x v="3"/>
    <x v="1"/>
    <n v="-116031.78"/>
    <n v="0"/>
    <n v="-116031.78"/>
    <n v="-116031.79"/>
    <n v="9.9999999947613105E-3"/>
    <n v="-516"/>
    <n v="0"/>
    <n v="-516"/>
    <n v="-516"/>
    <n v="0"/>
  </r>
  <r>
    <s v="1393927"/>
    <x v="74"/>
    <x v="4"/>
    <x v="2"/>
    <n v="1050.8499999999999"/>
    <n v="1001.064039408867"/>
    <n v="49.785960591132948"/>
    <n v="1016.08"/>
    <n v="34.769999999999868"/>
    <n v="6500"/>
    <n v="6192"/>
    <n v="308"/>
    <n v="6284.88"/>
    <n v="215.11999999999989"/>
  </r>
  <r>
    <s v="1393927"/>
    <x v="75"/>
    <x v="4"/>
    <x v="2"/>
    <n v="1527.63"/>
    <n v="1560.8955223880596"/>
    <n v="-33.26552238805948"/>
    <n v="1568.7"/>
    <n v="-41.069999999999936"/>
    <n v="505"/>
    <n v="516"/>
    <n v="-11"/>
    <n v="518.58000000000004"/>
    <n v="-13.580000000000041"/>
  </r>
  <r>
    <s v="1393927"/>
    <x v="76"/>
    <x v="4"/>
    <x v="2"/>
    <n v="2379"/>
    <n v="2266.2758620689656"/>
    <n v="112.72413793103442"/>
    <n v="2300.27"/>
    <n v="78.730000000000018"/>
    <n v="6500"/>
    <n v="6192"/>
    <n v="308"/>
    <n v="6284.88"/>
    <n v="215.11999999999989"/>
  </r>
  <r>
    <s v="1393927"/>
    <x v="77"/>
    <x v="4"/>
    <x v="2"/>
    <n v="2452.9699999999998"/>
    <n v="2336.7389162561576"/>
    <n v="116.23108374384219"/>
    <n v="2371.79"/>
    <n v="81.179999999999836"/>
    <n v="6500"/>
    <n v="6192"/>
    <n v="308"/>
    <n v="6284.88"/>
    <n v="215.11999999999989"/>
  </r>
  <r>
    <s v="1393927"/>
    <x v="78"/>
    <x v="4"/>
    <x v="2"/>
    <n v="3849.89"/>
    <n v="3516"/>
    <n v="333.88999999999987"/>
    <n v="3586.32"/>
    <n v="263.56999999999971"/>
    <n v="6780"/>
    <n v="6192"/>
    <n v="588"/>
    <n v="6315.84"/>
    <n v="464.15999999999985"/>
  </r>
  <r>
    <s v="1393927"/>
    <x v="79"/>
    <x v="4"/>
    <x v="2"/>
    <n v="5697.9"/>
    <n v="5025.842364532019"/>
    <n v="672.05763546798062"/>
    <n v="5101.2299999999996"/>
    <n v="596.67000000000007"/>
    <n v="585"/>
    <n v="516"/>
    <n v="69"/>
    <n v="523.74"/>
    <n v="61.259999999999991"/>
  </r>
  <r>
    <s v="1393927"/>
    <x v="80"/>
    <x v="4"/>
    <x v="2"/>
    <n v="5683.51"/>
    <n v="5364.6896551724139"/>
    <n v="318.82034482758627"/>
    <n v="5445.16"/>
    <n v="238.35000000000036"/>
    <n v="6560"/>
    <n v="6192"/>
    <n v="368"/>
    <n v="6284.88"/>
    <n v="275.11999999999989"/>
  </r>
  <r>
    <s v="1393927"/>
    <x v="44"/>
    <x v="4"/>
    <x v="2"/>
    <n v="8827"/>
    <n v="8408.7363184079622"/>
    <n v="418.26368159203776"/>
    <n v="8450.7800000000007"/>
    <n v="376.21999999999935"/>
    <n v="6500"/>
    <n v="6192"/>
    <n v="308"/>
    <n v="6222.96"/>
    <n v="277.03999999999996"/>
  </r>
  <r>
    <s v="1393927"/>
    <x v="81"/>
    <x v="4"/>
    <x v="2"/>
    <n v="37671.1"/>
    <n v="34333.158415841586"/>
    <n v="3337.9415841584123"/>
    <n v="34676.49"/>
    <n v="2994.6100000000006"/>
    <n v="6794"/>
    <n v="6192"/>
    <n v="602"/>
    <n v="6253.92"/>
    <n v="540.07999999999993"/>
  </r>
  <r>
    <s v="1393927"/>
    <x v="72"/>
    <x v="4"/>
    <x v="3"/>
    <n v="42828.36"/>
    <n v="42828.437810945274"/>
    <n v="-7.7810945273085963E-2"/>
    <n v="43042.58"/>
    <n v="-214.22000000000116"/>
    <n v="4644"/>
    <n v="4644"/>
    <n v="0"/>
    <n v="4667.22"/>
    <n v="-23.220000000000255"/>
  </r>
  <r>
    <s v="1393927"/>
    <x v="20"/>
    <x v="4"/>
    <x v="4"/>
    <n v="312.64"/>
    <n v="306.50980392156862"/>
    <n v="6.1301960784313678"/>
    <n v="312.64"/>
    <n v="0"/>
    <n v="56.843000000000004"/>
    <n v="55.728431372549018"/>
    <n v="1.1145686274509856"/>
    <n v="56.843000000000004"/>
    <n v="0"/>
  </r>
  <r>
    <s v="1393928"/>
    <x v="0"/>
    <x v="0"/>
    <x v="0"/>
    <n v="1221.8599999999999"/>
    <n v="0"/>
    <n v="1221.8599999999999"/>
    <n v="0"/>
    <n v="1221.8599999999999"/>
    <n v="0"/>
    <n v="0"/>
    <n v="0"/>
    <n v="0"/>
    <n v="0"/>
  </r>
  <r>
    <s v="1393928"/>
    <x v="1"/>
    <x v="1"/>
    <x v="0"/>
    <n v="2.9"/>
    <n v="0"/>
    <n v="2.9"/>
    <n v="2.9"/>
    <n v="0"/>
    <n v="0"/>
    <n v="0"/>
    <n v="0"/>
    <n v="0"/>
    <n v="0"/>
  </r>
  <r>
    <s v="1393928"/>
    <x v="2"/>
    <x v="1"/>
    <x v="0"/>
    <n v="67.77"/>
    <n v="0"/>
    <n v="67.77"/>
    <n v="67.72"/>
    <n v="4.9999999999997158E-2"/>
    <n v="0"/>
    <n v="0"/>
    <n v="0"/>
    <n v="0"/>
    <n v="0"/>
  </r>
  <r>
    <s v="1393928"/>
    <x v="3"/>
    <x v="1"/>
    <x v="0"/>
    <n v="455.01"/>
    <n v="0"/>
    <n v="455.01"/>
    <n v="454.67"/>
    <n v="0.33999999999997499"/>
    <n v="0"/>
    <n v="0"/>
    <n v="0"/>
    <n v="0"/>
    <n v="0"/>
  </r>
  <r>
    <s v="1393928"/>
    <x v="4"/>
    <x v="2"/>
    <x v="0"/>
    <n v="588.98"/>
    <n v="0"/>
    <n v="588.98"/>
    <n v="735.26"/>
    <n v="-146.27999999999997"/>
    <n v="1.67"/>
    <n v="0"/>
    <n v="1.67"/>
    <n v="2.085"/>
    <n v="-0.41500000000000004"/>
  </r>
  <r>
    <s v="1393928"/>
    <x v="5"/>
    <x v="2"/>
    <x v="0"/>
    <n v="2024.66"/>
    <n v="0"/>
    <n v="2024.66"/>
    <n v="2527.48"/>
    <n v="-502.81999999999994"/>
    <n v="1.67"/>
    <n v="0"/>
    <n v="1.67"/>
    <n v="2.085"/>
    <n v="-0.41500000000000004"/>
  </r>
  <r>
    <s v="1393928"/>
    <x v="6"/>
    <x v="2"/>
    <x v="0"/>
    <n v="2190.56"/>
    <n v="0"/>
    <n v="2190.56"/>
    <n v="2734.55"/>
    <n v="-543.99000000000024"/>
    <n v="35.07"/>
    <n v="0"/>
    <n v="35.07"/>
    <n v="43.779000000000003"/>
    <n v="-8.7090000000000032"/>
  </r>
  <r>
    <s v="1393928"/>
    <x v="7"/>
    <x v="1"/>
    <x v="0"/>
    <n v="5097.74"/>
    <n v="0"/>
    <n v="5097.74"/>
    <n v="5093.9399999999996"/>
    <n v="3.8000000000001819"/>
    <n v="0"/>
    <n v="0"/>
    <n v="0"/>
    <n v="0"/>
    <n v="0"/>
  </r>
  <r>
    <s v="1393928"/>
    <x v="8"/>
    <x v="1"/>
    <x v="0"/>
    <n v="11788.55"/>
    <n v="0"/>
    <n v="11788.55"/>
    <n v="11779.78"/>
    <n v="8.7699999999986176"/>
    <n v="0"/>
    <n v="0"/>
    <n v="0"/>
    <n v="0"/>
    <n v="0"/>
  </r>
  <r>
    <s v="1393928"/>
    <x v="82"/>
    <x v="3"/>
    <x v="1"/>
    <n v="-231546.12"/>
    <n v="0"/>
    <n v="-231546.12"/>
    <n v="-231546.12"/>
    <n v="0"/>
    <n v="-1501"/>
    <n v="0"/>
    <n v="-1501"/>
    <n v="-1501"/>
    <n v="0"/>
  </r>
  <r>
    <s v="1393928"/>
    <x v="83"/>
    <x v="4"/>
    <x v="2"/>
    <n v="164.65"/>
    <n v="133.58415841584156"/>
    <n v="31.065841584158449"/>
    <n v="134.91999999999999"/>
    <n v="29.730000000000018"/>
    <n v="1850"/>
    <n v="1501"/>
    <n v="349"/>
    <n v="1516.01"/>
    <n v="333.99"/>
  </r>
  <r>
    <s v="1393928"/>
    <x v="84"/>
    <x v="4"/>
    <x v="2"/>
    <n v="1237.8599999999999"/>
    <n v="1231.8423645320197"/>
    <n v="6.0176354679801989"/>
    <n v="1250.32"/>
    <n v="-12.460000000000036"/>
    <n v="18100"/>
    <n v="18012"/>
    <n v="88"/>
    <n v="18282.18"/>
    <n v="-182.18000000000029"/>
  </r>
  <r>
    <s v="1393928"/>
    <x v="11"/>
    <x v="4"/>
    <x v="2"/>
    <n v="1397.92"/>
    <n v="1391.4228855721392"/>
    <n v="6.497114427860879"/>
    <n v="1398.38"/>
    <n v="-0.46000000000003638"/>
    <n v="1508"/>
    <n v="1501"/>
    <n v="7"/>
    <n v="1508.5050000000001"/>
    <n v="-0.50500000000010914"/>
  </r>
  <r>
    <s v="1393928"/>
    <x v="85"/>
    <x v="4"/>
    <x v="2"/>
    <n v="2365.67"/>
    <n v="2347.6847290640394"/>
    <n v="17.985270935960671"/>
    <n v="2382.9"/>
    <n v="-17.230000000000018"/>
    <n v="18150"/>
    <n v="18012"/>
    <n v="138"/>
    <n v="18282.18"/>
    <n v="-132.18000000000029"/>
  </r>
  <r>
    <s v="1393928"/>
    <x v="86"/>
    <x v="4"/>
    <x v="2"/>
    <n v="3106.86"/>
    <n v="3091.7635467980294"/>
    <n v="15.096453201970689"/>
    <n v="3138.14"/>
    <n v="-31.279999999999745"/>
    <n v="18100"/>
    <n v="18012"/>
    <n v="88"/>
    <n v="18282.18"/>
    <n v="-182.18000000000029"/>
  </r>
  <r>
    <s v="1393928"/>
    <x v="41"/>
    <x v="4"/>
    <x v="2"/>
    <n v="7370.83"/>
    <n v="7318.8137254901958"/>
    <n v="52.016274509804134"/>
    <n v="7465.19"/>
    <n v="-94.359999999999673"/>
    <n v="18140"/>
    <n v="18012"/>
    <n v="128"/>
    <n v="18372.240000000002"/>
    <n v="-232.2400000000016"/>
  </r>
  <r>
    <s v="1393928"/>
    <x v="87"/>
    <x v="4"/>
    <x v="2"/>
    <n v="9759.7800000000007"/>
    <n v="9725.763546798029"/>
    <n v="34.016453201971672"/>
    <n v="9871.65"/>
    <n v="-111.86999999999898"/>
    <n v="18075"/>
    <n v="18012"/>
    <n v="63"/>
    <n v="18282.18"/>
    <n v="-207.18000000000029"/>
  </r>
  <r>
    <s v="1393928"/>
    <x v="88"/>
    <x v="4"/>
    <x v="2"/>
    <n v="11382.28"/>
    <n v="11137.418719211822"/>
    <n v="244.86128078817819"/>
    <n v="11304.48"/>
    <n v="77.800000000001091"/>
    <n v="1534"/>
    <n v="1501"/>
    <n v="33"/>
    <n v="1523.5150000000001"/>
    <n v="10.4849999999999"/>
  </r>
  <r>
    <s v="1393928"/>
    <x v="17"/>
    <x v="4"/>
    <x v="2"/>
    <n v="24715.599999999999"/>
    <n v="24460.298507462685"/>
    <n v="255.30149253731361"/>
    <n v="24582.6"/>
    <n v="133"/>
    <n v="18200"/>
    <n v="18012"/>
    <n v="188"/>
    <n v="18102.060000000001"/>
    <n v="97.93999999999869"/>
  </r>
  <r>
    <s v="1393928"/>
    <x v="58"/>
    <x v="4"/>
    <x v="2"/>
    <n v="86962.58"/>
    <n v="86158.960396039605"/>
    <n v="803.61960396039649"/>
    <n v="87020.55"/>
    <n v="-57.970000000001164"/>
    <n v="18180"/>
    <n v="18012"/>
    <n v="168"/>
    <n v="18192.12"/>
    <n v="-12.119999999998981"/>
  </r>
  <r>
    <s v="1393928"/>
    <x v="89"/>
    <x v="4"/>
    <x v="3"/>
    <n v="58734.63"/>
    <n v="57371.720430107525"/>
    <n v="1362.9095698924721"/>
    <n v="58691.27"/>
    <n v="43.360000000000582"/>
    <n v="13830"/>
    <n v="13509"/>
    <n v="321"/>
    <n v="13819.707"/>
    <n v="10.292999999999665"/>
  </r>
  <r>
    <s v="1393928"/>
    <x v="20"/>
    <x v="4"/>
    <x v="4"/>
    <n v="909.43"/>
    <n v="891.5980392156863"/>
    <n v="17.831960784313651"/>
    <n v="909.43"/>
    <n v="0"/>
    <n v="165.35"/>
    <n v="162.10784313725489"/>
    <n v="3.2421568627451052"/>
    <n v="165.35"/>
    <n v="0"/>
  </r>
  <r>
    <s v="1393991"/>
    <x v="0"/>
    <x v="0"/>
    <x v="0"/>
    <n v="65940.820000000007"/>
    <n v="0"/>
    <n v="65940.820000000007"/>
    <n v="0"/>
    <n v="65940.820000000007"/>
    <n v="0"/>
    <n v="0"/>
    <n v="0"/>
    <n v="0"/>
    <n v="0"/>
  </r>
  <r>
    <s v="1393991"/>
    <x v="1"/>
    <x v="1"/>
    <x v="0"/>
    <n v="33.18"/>
    <n v="0"/>
    <n v="33.18"/>
    <n v="34.04"/>
    <n v="-0.85999999999999943"/>
    <n v="0"/>
    <n v="0"/>
    <n v="0"/>
    <n v="0"/>
    <n v="0"/>
  </r>
  <r>
    <s v="1393991"/>
    <x v="2"/>
    <x v="1"/>
    <x v="0"/>
    <n v="774.09"/>
    <n v="0"/>
    <n v="774.09"/>
    <n v="794.33"/>
    <n v="-20.240000000000009"/>
    <n v="0"/>
    <n v="0"/>
    <n v="0"/>
    <n v="0"/>
    <n v="0"/>
  </r>
  <r>
    <s v="1393991"/>
    <x v="3"/>
    <x v="1"/>
    <x v="0"/>
    <n v="5197.4399999999996"/>
    <n v="0"/>
    <n v="5197.4399999999996"/>
    <n v="5333.34"/>
    <n v="-135.90000000000055"/>
    <n v="0"/>
    <n v="0"/>
    <n v="0"/>
    <n v="0"/>
    <n v="0"/>
  </r>
  <r>
    <s v="1393991"/>
    <x v="4"/>
    <x v="2"/>
    <x v="0"/>
    <n v="7871.93"/>
    <n v="0"/>
    <n v="7871.93"/>
    <n v="10799.96"/>
    <n v="-2928.0299999999988"/>
    <n v="22.32"/>
    <n v="0"/>
    <n v="22.32"/>
    <n v="30.622"/>
    <n v="-8.3019999999999996"/>
  </r>
  <r>
    <s v="1393991"/>
    <x v="5"/>
    <x v="2"/>
    <x v="0"/>
    <n v="27060.12"/>
    <n v="0"/>
    <n v="27060.12"/>
    <n v="37125.31"/>
    <n v="-10065.189999999999"/>
    <n v="22.32"/>
    <n v="0"/>
    <n v="22.32"/>
    <n v="30.622"/>
    <n v="-8.3019999999999996"/>
  </r>
  <r>
    <s v="1393991"/>
    <x v="6"/>
    <x v="2"/>
    <x v="0"/>
    <n v="28621.51"/>
    <n v="0"/>
    <n v="28621.51"/>
    <n v="40165.79"/>
    <n v="-11544.280000000002"/>
    <n v="458.22"/>
    <n v="0"/>
    <n v="458.22"/>
    <n v="643.03899999999999"/>
    <n v="-184.81899999999996"/>
  </r>
  <r>
    <s v="1393991"/>
    <x v="7"/>
    <x v="1"/>
    <x v="0"/>
    <n v="58230.32"/>
    <n v="0"/>
    <n v="58230.32"/>
    <n v="59752.88"/>
    <n v="-1522.5599999999977"/>
    <n v="0"/>
    <n v="0"/>
    <n v="0"/>
    <n v="0"/>
    <n v="0"/>
  </r>
  <r>
    <s v="1393991"/>
    <x v="8"/>
    <x v="1"/>
    <x v="0"/>
    <n v="134658.01999999999"/>
    <n v="0"/>
    <n v="134658.01999999999"/>
    <n v="138178.94"/>
    <n v="-3520.9200000000128"/>
    <n v="0"/>
    <n v="0"/>
    <n v="0"/>
    <n v="0"/>
    <n v="0"/>
  </r>
  <r>
    <s v="1393991"/>
    <x v="90"/>
    <x v="3"/>
    <x v="1"/>
    <n v="-2818713.8"/>
    <n v="0"/>
    <n v="-2818713.8"/>
    <n v="-2818713.82"/>
    <n v="2.0000000018626451E-2"/>
    <n v="-35214"/>
    <n v="0"/>
    <n v="-35214"/>
    <n v="-35214"/>
    <n v="0"/>
  </r>
  <r>
    <s v="1393991"/>
    <x v="48"/>
    <x v="4"/>
    <x v="2"/>
    <n v="102.6"/>
    <n v="0"/>
    <n v="102.6"/>
    <n v="0"/>
    <n v="102.6"/>
    <n v="1350"/>
    <n v="0"/>
    <n v="1350"/>
    <n v="0"/>
    <n v="1350"/>
  </r>
  <r>
    <s v="1393991"/>
    <x v="91"/>
    <x v="4"/>
    <x v="2"/>
    <n v="3168.67"/>
    <n v="3134.0495049504952"/>
    <n v="34.620495049504825"/>
    <n v="3165.39"/>
    <n v="3.2800000000002001"/>
    <n v="35603"/>
    <n v="35214"/>
    <n v="389"/>
    <n v="35566.14"/>
    <n v="36.860000000000582"/>
  </r>
  <r>
    <s v="1393991"/>
    <x v="92"/>
    <x v="4"/>
    <x v="2"/>
    <n v="14803.02"/>
    <n v="14449.714285714286"/>
    <n v="353.3057142857142"/>
    <n v="14666.46"/>
    <n v="136.56000000000131"/>
    <n v="216450"/>
    <n v="211284"/>
    <n v="5166"/>
    <n v="214453.26"/>
    <n v="1996.7399999999907"/>
  </r>
  <r>
    <s v="1393991"/>
    <x v="50"/>
    <x v="4"/>
    <x v="2"/>
    <n v="20782.27"/>
    <n v="20705.830845771143"/>
    <n v="76.43915422885766"/>
    <n v="20809.36"/>
    <n v="-27.090000000000146"/>
    <n v="35344"/>
    <n v="35214"/>
    <n v="130"/>
    <n v="35390.07"/>
    <n v="-46.069999999999709"/>
  </r>
  <r>
    <s v="1393991"/>
    <x v="93"/>
    <x v="4"/>
    <x v="2"/>
    <n v="27482.19"/>
    <n v="27538.758620689656"/>
    <n v="-56.568620689657109"/>
    <n v="27951.84"/>
    <n v="-469.65000000000146"/>
    <n v="210850"/>
    <n v="211284"/>
    <n v="-434"/>
    <n v="214453.26"/>
    <n v="-3603.2600000000093"/>
  </r>
  <r>
    <s v="1393991"/>
    <x v="94"/>
    <x v="4"/>
    <x v="2"/>
    <n v="38533.730000000003"/>
    <n v="38394.532019704428"/>
    <n v="139.19798029557569"/>
    <n v="38970.449999999997"/>
    <n v="-436.71999999999389"/>
    <n v="212050"/>
    <n v="211284"/>
    <n v="766"/>
    <n v="214453.26"/>
    <n v="-2403.2600000000093"/>
  </r>
  <r>
    <s v="1393991"/>
    <x v="41"/>
    <x v="4"/>
    <x v="2"/>
    <n v="85669.81"/>
    <n v="85851.029411764699"/>
    <n v="-181.21941176470136"/>
    <n v="87568.05"/>
    <n v="-1898.2400000000052"/>
    <n v="210838"/>
    <n v="211284"/>
    <n v="-446"/>
    <n v="215509.68"/>
    <n v="-4671.679999999993"/>
  </r>
  <r>
    <s v="1393991"/>
    <x v="87"/>
    <x v="4"/>
    <x v="2"/>
    <n v="114144.84"/>
    <n v="114084.90640394088"/>
    <n v="59.93359605911246"/>
    <n v="115796.18"/>
    <n v="-1651.3399999999965"/>
    <n v="211395"/>
    <n v="211284"/>
    <n v="111"/>
    <n v="214453.26"/>
    <n v="-3058.2600000000093"/>
  </r>
  <r>
    <s v="1393991"/>
    <x v="95"/>
    <x v="4"/>
    <x v="2"/>
    <n v="149670.74"/>
    <n v="148603.08374384238"/>
    <n v="1067.6562561576138"/>
    <n v="150832.13"/>
    <n v="-1161.390000000014"/>
    <n v="35467"/>
    <n v="35214"/>
    <n v="253"/>
    <n v="35742.21"/>
    <n v="-275.20999999999913"/>
  </r>
  <r>
    <s v="1393991"/>
    <x v="17"/>
    <x v="4"/>
    <x v="2"/>
    <n v="288803.14"/>
    <n v="286923.67164179101"/>
    <n v="1879.4683582090074"/>
    <n v="288358.28999999998"/>
    <n v="444.85000000003492"/>
    <n v="212668"/>
    <n v="211284"/>
    <n v="1384"/>
    <n v="212340.42"/>
    <n v="327.57999999998719"/>
  </r>
  <r>
    <s v="1393991"/>
    <x v="58"/>
    <x v="4"/>
    <x v="2"/>
    <n v="1008555.41"/>
    <n v="1010660.1089108911"/>
    <n v="-2104.6989108910784"/>
    <n v="1020766.71"/>
    <n v="-12211.29999999993"/>
    <n v="210844"/>
    <n v="211284"/>
    <n v="-440"/>
    <n v="213396.84"/>
    <n v="-2552.8399999999965"/>
  </r>
  <r>
    <s v="1393991"/>
    <x v="96"/>
    <x v="4"/>
    <x v="3"/>
    <n v="727942.22"/>
    <n v="730182.45356793748"/>
    <n v="-2240.2335679375101"/>
    <n v="746976.65"/>
    <n v="-19034.430000000051"/>
    <n v="157977"/>
    <n v="158463"/>
    <n v="-486"/>
    <n v="162107.649"/>
    <n v="-4130.6490000000049"/>
  </r>
  <r>
    <s v="1393991"/>
    <x v="20"/>
    <x v="4"/>
    <x v="4"/>
    <n v="10667.73"/>
    <n v="10458.558823529413"/>
    <n v="209.17117647058694"/>
    <n v="10667.73"/>
    <n v="0"/>
    <n v="1939.588"/>
    <n v="1901.5558823529414"/>
    <n v="38.032117647058612"/>
    <n v="1939.587"/>
    <n v="9.9999999997635314E-4"/>
  </r>
  <r>
    <s v="1393992"/>
    <x v="0"/>
    <x v="0"/>
    <x v="0"/>
    <n v="157.57"/>
    <n v="0"/>
    <n v="157.57"/>
    <n v="0"/>
    <n v="157.57"/>
    <n v="0"/>
    <n v="0"/>
    <n v="0"/>
    <n v="0"/>
    <n v="0"/>
  </r>
  <r>
    <s v="1393992"/>
    <x v="1"/>
    <x v="1"/>
    <x v="0"/>
    <n v="2.56"/>
    <n v="0"/>
    <n v="2.56"/>
    <n v="2.61"/>
    <n v="-4.9999999999999822E-2"/>
    <n v="0"/>
    <n v="0"/>
    <n v="0"/>
    <n v="0"/>
    <n v="0"/>
  </r>
  <r>
    <s v="1393992"/>
    <x v="2"/>
    <x v="1"/>
    <x v="0"/>
    <n v="59.62"/>
    <n v="0"/>
    <n v="59.62"/>
    <n v="60.99"/>
    <n v="-1.3700000000000045"/>
    <n v="0"/>
    <n v="0"/>
    <n v="0"/>
    <n v="0"/>
    <n v="0"/>
  </r>
  <r>
    <s v="1393992"/>
    <x v="3"/>
    <x v="1"/>
    <x v="0"/>
    <n v="400.33"/>
    <n v="0"/>
    <n v="400.33"/>
    <n v="409.53"/>
    <n v="-9.1999999999999886"/>
    <n v="0"/>
    <n v="0"/>
    <n v="0"/>
    <n v="0"/>
    <n v="0"/>
  </r>
  <r>
    <s v="1393992"/>
    <x v="4"/>
    <x v="2"/>
    <x v="0"/>
    <n v="765.33"/>
    <n v="0"/>
    <n v="765.33"/>
    <n v="662.27"/>
    <n v="103.06000000000006"/>
    <n v="2.17"/>
    <n v="0"/>
    <n v="2.17"/>
    <n v="1.8779999999999999"/>
    <n v="0.29200000000000004"/>
  </r>
  <r>
    <s v="1393992"/>
    <x v="5"/>
    <x v="2"/>
    <x v="0"/>
    <n v="2630.84"/>
    <n v="0"/>
    <n v="2630.84"/>
    <n v="2276.58"/>
    <n v="354.26000000000022"/>
    <n v="2.17"/>
    <n v="0"/>
    <n v="2.17"/>
    <n v="1.8779999999999999"/>
    <n v="0.29200000000000004"/>
  </r>
  <r>
    <s v="1393992"/>
    <x v="6"/>
    <x v="2"/>
    <x v="0"/>
    <n v="2846.41"/>
    <n v="0"/>
    <n v="2846.41"/>
    <n v="2463.1"/>
    <n v="383.30999999999995"/>
    <n v="45.57"/>
    <n v="0"/>
    <n v="45.57"/>
    <n v="39.433"/>
    <n v="6.1370000000000005"/>
  </r>
  <r>
    <s v="1393992"/>
    <x v="7"/>
    <x v="1"/>
    <x v="0"/>
    <n v="4485.12"/>
    <n v="0"/>
    <n v="4485.12"/>
    <n v="4588.28"/>
    <n v="-103.15999999999985"/>
    <n v="0"/>
    <n v="0"/>
    <n v="0"/>
    <n v="0"/>
    <n v="0"/>
  </r>
  <r>
    <s v="1393992"/>
    <x v="8"/>
    <x v="1"/>
    <x v="0"/>
    <n v="10371.879999999999"/>
    <n v="0"/>
    <n v="10371.879999999999"/>
    <n v="10610.43"/>
    <n v="-238.55000000000109"/>
    <n v="0"/>
    <n v="0"/>
    <n v="0"/>
    <n v="0"/>
    <n v="0"/>
  </r>
  <r>
    <s v="1393992"/>
    <x v="97"/>
    <x v="3"/>
    <x v="1"/>
    <n v="-213220.45"/>
    <n v="0"/>
    <n v="-213220.45"/>
    <n v="-213220.44"/>
    <n v="-1.0000000009313226E-2"/>
    <n v="-1352"/>
    <n v="0"/>
    <n v="-1352"/>
    <n v="-1352"/>
    <n v="0"/>
  </r>
  <r>
    <s v="1393992"/>
    <x v="48"/>
    <x v="4"/>
    <x v="2"/>
    <n v="9.8800000000000008"/>
    <n v="0"/>
    <n v="9.8800000000000008"/>
    <n v="0"/>
    <n v="9.8800000000000008"/>
    <n v="130"/>
    <n v="0"/>
    <n v="130"/>
    <n v="0"/>
    <n v="130"/>
  </r>
  <r>
    <s v="1393992"/>
    <x v="91"/>
    <x v="4"/>
    <x v="2"/>
    <n v="134.83000000000001"/>
    <n v="120.32673267326733"/>
    <n v="14.503267326732683"/>
    <n v="121.53"/>
    <n v="13.300000000000011"/>
    <n v="1515"/>
    <n v="1352"/>
    <n v="163"/>
    <n v="1365.52"/>
    <n v="149.48000000000002"/>
  </r>
  <r>
    <s v="1393992"/>
    <x v="92"/>
    <x v="4"/>
    <x v="2"/>
    <n v="1148.95"/>
    <n v="1109.5566502463055"/>
    <n v="39.393349753694565"/>
    <n v="1126.2"/>
    <n v="22.75"/>
    <n v="16800"/>
    <n v="16224"/>
    <n v="576"/>
    <n v="16467.36"/>
    <n v="332.63999999999942"/>
  </r>
  <r>
    <s v="1393992"/>
    <x v="11"/>
    <x v="4"/>
    <x v="2"/>
    <n v="1263.5"/>
    <n v="1253.3034825870648"/>
    <n v="10.196517412935236"/>
    <n v="1259.57"/>
    <n v="3.9300000000000637"/>
    <n v="1363"/>
    <n v="1352"/>
    <n v="11"/>
    <n v="1358.76"/>
    <n v="4.2400000000000091"/>
  </r>
  <r>
    <s v="1393992"/>
    <x v="93"/>
    <x v="4"/>
    <x v="2"/>
    <n v="2189.71"/>
    <n v="2114.6403940886698"/>
    <n v="75.0696059113302"/>
    <n v="2146.36"/>
    <n v="43.349999999999909"/>
    <n v="16800"/>
    <n v="16224"/>
    <n v="576"/>
    <n v="16467.36"/>
    <n v="332.63999999999942"/>
  </r>
  <r>
    <s v="1393992"/>
    <x v="94"/>
    <x v="4"/>
    <x v="2"/>
    <n v="3052.9"/>
    <n v="2948.2266009852215"/>
    <n v="104.67339901477862"/>
    <n v="2992.45"/>
    <n v="60.450000000000273"/>
    <n v="16800"/>
    <n v="16224"/>
    <n v="576"/>
    <n v="16467.36"/>
    <n v="332.63999999999942"/>
  </r>
  <r>
    <s v="1393992"/>
    <x v="41"/>
    <x v="4"/>
    <x v="2"/>
    <n v="6647.56"/>
    <n v="6592.2941176470586"/>
    <n v="55.265882352941844"/>
    <n v="6724.14"/>
    <n v="-76.579999999999927"/>
    <n v="16360"/>
    <n v="16224"/>
    <n v="136"/>
    <n v="16548.48"/>
    <n v="-188.47999999999956"/>
  </r>
  <r>
    <s v="1393992"/>
    <x v="87"/>
    <x v="4"/>
    <x v="2"/>
    <n v="8785.15"/>
    <n v="8760.3152709359601"/>
    <n v="24.834729064039493"/>
    <n v="8891.7199999999993"/>
    <n v="-106.56999999999971"/>
    <n v="16270"/>
    <n v="16224"/>
    <n v="46"/>
    <n v="16467.36"/>
    <n v="-197.36000000000058"/>
  </r>
  <r>
    <s v="1393992"/>
    <x v="88"/>
    <x v="4"/>
    <x v="2"/>
    <n v="10810.94"/>
    <n v="10031.84236453202"/>
    <n v="779.09763546798058"/>
    <n v="10182.32"/>
    <n v="628.6200000000008"/>
    <n v="1457"/>
    <n v="1352"/>
    <n v="105"/>
    <n v="1372.28"/>
    <n v="84.720000000000027"/>
  </r>
  <r>
    <s v="1393992"/>
    <x v="17"/>
    <x v="4"/>
    <x v="2"/>
    <n v="22216.880000000001"/>
    <n v="22032.189054726368"/>
    <n v="184.69094527363268"/>
    <n v="22142.35"/>
    <n v="74.530000000002474"/>
    <n v="16360"/>
    <n v="16224"/>
    <n v="136"/>
    <n v="16305.12"/>
    <n v="54.8799999999992"/>
  </r>
  <r>
    <s v="1393992"/>
    <x v="58"/>
    <x v="4"/>
    <x v="2"/>
    <n v="78352.41"/>
    <n v="77606.207920792076"/>
    <n v="746.20207920792745"/>
    <n v="78382.27"/>
    <n v="-29.860000000000582"/>
    <n v="16380"/>
    <n v="16224"/>
    <n v="156"/>
    <n v="16386.240000000002"/>
    <n v="-6.2400000000016007"/>
  </r>
  <r>
    <s v="1393992"/>
    <x v="96"/>
    <x v="4"/>
    <x v="3"/>
    <n v="56068.93"/>
    <n v="56068.98338220919"/>
    <n v="-5.3382209189294372E-2"/>
    <n v="57358.57"/>
    <n v="-1289.6399999999994"/>
    <n v="12168"/>
    <n v="12168"/>
    <n v="0"/>
    <n v="12447.864"/>
    <n v="-279.86399999999958"/>
  </r>
  <r>
    <s v="1393992"/>
    <x v="20"/>
    <x v="4"/>
    <x v="4"/>
    <n v="819.15"/>
    <n v="803.08823529411768"/>
    <n v="16.061764705882297"/>
    <n v="819.15"/>
    <n v="0"/>
    <n v="148.93600000000001"/>
    <n v="146.01568627450982"/>
    <n v="2.920313725490189"/>
    <n v="148.93600000000001"/>
    <n v="0"/>
  </r>
  <r>
    <s v="1393994"/>
    <x v="0"/>
    <x v="0"/>
    <x v="0"/>
    <n v="-4054.13"/>
    <n v="0"/>
    <n v="-4054.13"/>
    <n v="0"/>
    <n v="-4054.13"/>
    <n v="0"/>
    <n v="0"/>
    <n v="0"/>
    <n v="0"/>
    <n v="0"/>
  </r>
  <r>
    <s v="1393994"/>
    <x v="1"/>
    <x v="1"/>
    <x v="0"/>
    <n v="3.07"/>
    <n v="0"/>
    <n v="3.07"/>
    <n v="3.1"/>
    <n v="-3.0000000000000249E-2"/>
    <n v="0"/>
    <n v="0"/>
    <n v="0"/>
    <n v="0"/>
    <n v="0"/>
  </r>
  <r>
    <s v="1393994"/>
    <x v="2"/>
    <x v="1"/>
    <x v="0"/>
    <n v="71.540000000000006"/>
    <n v="0"/>
    <n v="71.540000000000006"/>
    <n v="72.23"/>
    <n v="-0.68999999999999773"/>
    <n v="0"/>
    <n v="0"/>
    <n v="0"/>
    <n v="0"/>
    <n v="0"/>
  </r>
  <r>
    <s v="1393994"/>
    <x v="3"/>
    <x v="1"/>
    <x v="0"/>
    <n v="480.34"/>
    <n v="0"/>
    <n v="480.34"/>
    <n v="484.96"/>
    <n v="-4.6200000000000045"/>
    <n v="0"/>
    <n v="0"/>
    <n v="0"/>
    <n v="0"/>
    <n v="0"/>
  </r>
  <r>
    <s v="1393994"/>
    <x v="4"/>
    <x v="2"/>
    <x v="0"/>
    <n v="1322.57"/>
    <n v="0"/>
    <n v="1322.57"/>
    <n v="784.24"/>
    <n v="538.32999999999993"/>
    <n v="3.75"/>
    <n v="0"/>
    <n v="3.75"/>
    <n v="2.2240000000000002"/>
    <n v="1.5259999999999998"/>
  </r>
  <r>
    <s v="1393994"/>
    <x v="5"/>
    <x v="2"/>
    <x v="0"/>
    <n v="4546.3900000000003"/>
    <n v="0"/>
    <n v="4546.3900000000003"/>
    <n v="2695.86"/>
    <n v="1850.5300000000002"/>
    <n v="3.75"/>
    <n v="0"/>
    <n v="3.75"/>
    <n v="2.2240000000000002"/>
    <n v="1.5259999999999998"/>
  </r>
  <r>
    <s v="1393994"/>
    <x v="6"/>
    <x v="2"/>
    <x v="0"/>
    <n v="4918.91"/>
    <n v="0"/>
    <n v="4918.91"/>
    <n v="2916.74"/>
    <n v="2002.17"/>
    <n v="78.75"/>
    <n v="0"/>
    <n v="78.75"/>
    <n v="46.695999999999998"/>
    <n v="32.054000000000002"/>
  </r>
  <r>
    <s v="1393994"/>
    <x v="7"/>
    <x v="1"/>
    <x v="0"/>
    <n v="5381.56"/>
    <n v="0"/>
    <n v="5381.56"/>
    <n v="5433.31"/>
    <n v="-51.75"/>
    <n v="0"/>
    <n v="0"/>
    <n v="0"/>
    <n v="0"/>
    <n v="0"/>
  </r>
  <r>
    <s v="1393994"/>
    <x v="8"/>
    <x v="1"/>
    <x v="0"/>
    <n v="12444.89"/>
    <n v="0"/>
    <n v="12444.89"/>
    <n v="12564.58"/>
    <n v="-119.69000000000051"/>
    <n v="0"/>
    <n v="0"/>
    <n v="0"/>
    <n v="0"/>
    <n v="0"/>
  </r>
  <r>
    <s v="1393994"/>
    <x v="98"/>
    <x v="3"/>
    <x v="1"/>
    <n v="-251990.57"/>
    <n v="0"/>
    <n v="-251990.57"/>
    <n v="-251990.56"/>
    <n v="-1.0000000009313226E-2"/>
    <n v="-1601"/>
    <n v="0"/>
    <n v="-1601"/>
    <n v="-1601"/>
    <n v="0"/>
  </r>
  <r>
    <s v="1393994"/>
    <x v="48"/>
    <x v="4"/>
    <x v="2"/>
    <n v="10.26"/>
    <n v="0"/>
    <n v="10.26"/>
    <n v="0"/>
    <n v="10.26"/>
    <n v="135"/>
    <n v="0"/>
    <n v="135"/>
    <n v="0"/>
    <n v="135"/>
  </r>
  <r>
    <s v="1393994"/>
    <x v="99"/>
    <x v="4"/>
    <x v="2"/>
    <n v="145.25"/>
    <n v="142.49019607843138"/>
    <n v="2.7598039215686185"/>
    <n v="145.34"/>
    <n v="-9.0000000000003411E-2"/>
    <n v="1632"/>
    <n v="1601"/>
    <n v="31"/>
    <n v="1633.02"/>
    <n v="-1.0199999999999818"/>
  </r>
  <r>
    <s v="1393994"/>
    <x v="100"/>
    <x v="4"/>
    <x v="2"/>
    <n v="1333.6"/>
    <n v="1313.9113300492611"/>
    <n v="19.688669950738813"/>
    <n v="1333.62"/>
    <n v="-1.999999999998181E-2"/>
    <n v="19500"/>
    <n v="19212"/>
    <n v="288"/>
    <n v="19500.18"/>
    <n v="-0.18000000000029104"/>
  </r>
  <r>
    <s v="1393994"/>
    <x v="11"/>
    <x v="4"/>
    <x v="2"/>
    <n v="1490.62"/>
    <n v="1484.1293532338309"/>
    <n v="6.4906467661689931"/>
    <n v="1491.55"/>
    <n v="-0.93000000000006366"/>
    <n v="1608"/>
    <n v="1601"/>
    <n v="7"/>
    <n v="1609.0050000000001"/>
    <n v="-1.0050000000001091"/>
  </r>
  <r>
    <s v="1393994"/>
    <x v="101"/>
    <x v="4"/>
    <x v="2"/>
    <n v="2541.63"/>
    <n v="2504.0886699507391"/>
    <n v="37.541330049260978"/>
    <n v="2541.65"/>
    <n v="-1.999999999998181E-2"/>
    <n v="19500"/>
    <n v="19212"/>
    <n v="288"/>
    <n v="19500.18"/>
    <n v="-0.18000000000029104"/>
  </r>
  <r>
    <s v="1393994"/>
    <x v="102"/>
    <x v="4"/>
    <x v="2"/>
    <n v="3347.18"/>
    <n v="3297.7438423645322"/>
    <n v="49.43615763546768"/>
    <n v="3347.21"/>
    <n v="-3.0000000000200089E-2"/>
    <n v="19500"/>
    <n v="19212"/>
    <n v="288"/>
    <n v="19500.18"/>
    <n v="-0.18000000000029104"/>
  </r>
  <r>
    <s v="1393994"/>
    <x v="41"/>
    <x v="4"/>
    <x v="2"/>
    <n v="7957.57"/>
    <n v="7806.411764705882"/>
    <n v="151.15823529411773"/>
    <n v="7962.54"/>
    <n v="-4.9700000000002547"/>
    <n v="19584"/>
    <n v="19212"/>
    <n v="372"/>
    <n v="19596.240000000002"/>
    <n v="-12.240000000001601"/>
  </r>
  <r>
    <s v="1393994"/>
    <x v="87"/>
    <x v="4"/>
    <x v="2"/>
    <n v="10529.22"/>
    <n v="10373.714285714286"/>
    <n v="155.50571428571311"/>
    <n v="10529.32"/>
    <n v="-0.1000000000003638"/>
    <n v="19500"/>
    <n v="19212"/>
    <n v="288"/>
    <n v="19500.18"/>
    <n v="-0.18000000000029104"/>
  </r>
  <r>
    <s v="1393994"/>
    <x v="88"/>
    <x v="4"/>
    <x v="2"/>
    <n v="11953.62"/>
    <n v="11879.418719211822"/>
    <n v="74.201280788178337"/>
    <n v="12057.61"/>
    <n v="-103.98999999999978"/>
    <n v="1611"/>
    <n v="1601"/>
    <n v="10"/>
    <n v="1625.0150000000001"/>
    <n v="-14.0150000000001"/>
  </r>
  <r>
    <s v="1393994"/>
    <x v="17"/>
    <x v="4"/>
    <x v="2"/>
    <n v="26345.200000000001"/>
    <n v="26089.900497512437"/>
    <n v="255.29950248756359"/>
    <n v="26220.35"/>
    <n v="124.85000000000218"/>
    <n v="19400"/>
    <n v="19212"/>
    <n v="188"/>
    <n v="19308.060000000001"/>
    <n v="91.93999999999869"/>
  </r>
  <r>
    <s v="1393994"/>
    <x v="58"/>
    <x v="4"/>
    <x v="2"/>
    <n v="93276.69"/>
    <n v="91899.069306930687"/>
    <n v="1377.6206930693152"/>
    <n v="92818.06"/>
    <n v="458.63000000000466"/>
    <n v="19500"/>
    <n v="19212"/>
    <n v="288"/>
    <n v="19404.12"/>
    <n v="95.880000000001019"/>
  </r>
  <r>
    <s v="1393994"/>
    <x v="103"/>
    <x v="4"/>
    <x v="3"/>
    <n v="66974.58"/>
    <n v="66098.044965786903"/>
    <n v="876.5350342130987"/>
    <n v="67618.3"/>
    <n v="-643.72000000000116"/>
    <n v="14600"/>
    <n v="14409"/>
    <n v="191"/>
    <n v="14740.406999999999"/>
    <n v="-140.40699999999924"/>
  </r>
  <r>
    <s v="1393994"/>
    <x v="20"/>
    <x v="4"/>
    <x v="4"/>
    <n v="970.01"/>
    <n v="950.99019607843138"/>
    <n v="19.019803921568609"/>
    <n v="970.01"/>
    <n v="0"/>
    <n v="176.36600000000001"/>
    <n v="172.90784313725493"/>
    <n v="3.4581568627450849"/>
    <n v="176.36600000000001"/>
    <n v="0"/>
  </r>
  <r>
    <s v="1393995"/>
    <x v="0"/>
    <x v="0"/>
    <x v="0"/>
    <n v="2010.65"/>
    <n v="0"/>
    <n v="2010.65"/>
    <n v="0"/>
    <n v="2010.65"/>
    <n v="0"/>
    <n v="0"/>
    <n v="0"/>
    <n v="0"/>
    <n v="0"/>
  </r>
  <r>
    <s v="1393995"/>
    <x v="1"/>
    <x v="1"/>
    <x v="0"/>
    <n v="3.11"/>
    <n v="0"/>
    <n v="3.11"/>
    <n v="3.12"/>
    <n v="-1.0000000000000231E-2"/>
    <n v="0"/>
    <n v="0"/>
    <n v="0"/>
    <n v="0"/>
    <n v="0"/>
  </r>
  <r>
    <s v="1393995"/>
    <x v="2"/>
    <x v="1"/>
    <x v="0"/>
    <n v="72.52"/>
    <n v="0"/>
    <n v="72.52"/>
    <n v="72.88"/>
    <n v="-0.35999999999999943"/>
    <n v="0"/>
    <n v="0"/>
    <n v="0"/>
    <n v="0"/>
    <n v="0"/>
  </r>
  <r>
    <s v="1393995"/>
    <x v="3"/>
    <x v="1"/>
    <x v="0"/>
    <n v="486.92"/>
    <n v="0"/>
    <n v="486.92"/>
    <n v="489.35"/>
    <n v="-2.4300000000000068"/>
    <n v="0"/>
    <n v="0"/>
    <n v="0"/>
    <n v="0"/>
    <n v="0"/>
  </r>
  <r>
    <s v="1393995"/>
    <x v="4"/>
    <x v="2"/>
    <x v="0"/>
    <n v="648.94000000000005"/>
    <n v="0"/>
    <n v="648.94000000000005"/>
    <n v="990.93"/>
    <n v="-341.9899999999999"/>
    <n v="1.84"/>
    <n v="0"/>
    <n v="1.84"/>
    <n v="2.81"/>
    <n v="-0.97"/>
  </r>
  <r>
    <s v="1393995"/>
    <x v="5"/>
    <x v="2"/>
    <x v="0"/>
    <n v="2230.7600000000002"/>
    <n v="0"/>
    <n v="2230.7600000000002"/>
    <n v="3406.37"/>
    <n v="-1175.6099999999997"/>
    <n v="1.84"/>
    <n v="0"/>
    <n v="1.84"/>
    <n v="2.81"/>
    <n v="-0.97"/>
  </r>
  <r>
    <s v="1393995"/>
    <x v="6"/>
    <x v="2"/>
    <x v="0"/>
    <n v="2476.0100000000002"/>
    <n v="0"/>
    <n v="2476.0100000000002"/>
    <n v="3685.34"/>
    <n v="-1209.33"/>
    <n v="39.64"/>
    <n v="0"/>
    <n v="39.64"/>
    <n v="59.000999999999998"/>
    <n v="-19.360999999999997"/>
  </r>
  <r>
    <s v="1393995"/>
    <x v="7"/>
    <x v="1"/>
    <x v="0"/>
    <n v="5455.28"/>
    <n v="0"/>
    <n v="5455.28"/>
    <n v="5482.52"/>
    <n v="-27.240000000000691"/>
    <n v="0"/>
    <n v="0"/>
    <n v="0"/>
    <n v="0"/>
    <n v="0"/>
  </r>
  <r>
    <s v="1393995"/>
    <x v="8"/>
    <x v="1"/>
    <x v="0"/>
    <n v="12615.37"/>
    <n v="0"/>
    <n v="12615.37"/>
    <n v="12678.37"/>
    <n v="-63"/>
    <n v="0"/>
    <n v="0"/>
    <n v="0"/>
    <n v="0"/>
    <n v="0"/>
  </r>
  <r>
    <s v="1393995"/>
    <x v="104"/>
    <x v="3"/>
    <x v="1"/>
    <n v="-258124.13"/>
    <n v="0"/>
    <n v="-258124.13"/>
    <n v="-258124.12"/>
    <n v="-1.0000000009313226E-2"/>
    <n v="-3231"/>
    <n v="0"/>
    <n v="-3231"/>
    <n v="-3231"/>
    <n v="0"/>
  </r>
  <r>
    <s v="1393995"/>
    <x v="48"/>
    <x v="4"/>
    <x v="2"/>
    <n v="11.02"/>
    <n v="0"/>
    <n v="11.02"/>
    <n v="0"/>
    <n v="11.02"/>
    <n v="145"/>
    <n v="0"/>
    <n v="145"/>
    <n v="0"/>
    <n v="145"/>
  </r>
  <r>
    <s v="1393995"/>
    <x v="99"/>
    <x v="4"/>
    <x v="2"/>
    <n v="508.9"/>
    <n v="287.55882352941177"/>
    <n v="221.34117647058821"/>
    <n v="293.31"/>
    <n v="215.58999999999997"/>
    <n v="5718"/>
    <n v="3231"/>
    <n v="2487"/>
    <n v="3295.62"/>
    <n v="2422.38"/>
  </r>
  <r>
    <s v="1393995"/>
    <x v="100"/>
    <x v="4"/>
    <x v="2"/>
    <n v="1692.66"/>
    <n v="1325.8128078817733"/>
    <n v="366.84719211822676"/>
    <n v="1345.7"/>
    <n v="346.96000000000004"/>
    <n v="24750"/>
    <n v="19386"/>
    <n v="5364"/>
    <n v="19676.79"/>
    <n v="5073.2099999999991"/>
  </r>
  <r>
    <s v="1393995"/>
    <x v="50"/>
    <x v="4"/>
    <x v="2"/>
    <n v="1902.77"/>
    <n v="1899.8308457711444"/>
    <n v="2.9391542288556138"/>
    <n v="1909.33"/>
    <n v="-6.5599999999999454"/>
    <n v="3236"/>
    <n v="3231"/>
    <n v="5"/>
    <n v="3247.1550000000002"/>
    <n v="-11.1550000000002"/>
  </r>
  <r>
    <s v="1393995"/>
    <x v="101"/>
    <x v="4"/>
    <x v="2"/>
    <n v="2535.12"/>
    <n v="2526.768472906404"/>
    <n v="8.3515270935959052"/>
    <n v="2564.67"/>
    <n v="-29.550000000000182"/>
    <n v="19450"/>
    <n v="19386"/>
    <n v="64"/>
    <n v="19676.79"/>
    <n v="-226.79000000000087"/>
  </r>
  <r>
    <s v="1393995"/>
    <x v="102"/>
    <x v="4"/>
    <x v="2"/>
    <n v="3347.17"/>
    <n v="3327.6059113300494"/>
    <n v="19.564088669950706"/>
    <n v="3377.52"/>
    <n v="-30.349999999999909"/>
    <n v="19500"/>
    <n v="19386"/>
    <n v="114"/>
    <n v="19676.79"/>
    <n v="-176.79000000000087"/>
  </r>
  <r>
    <s v="1393995"/>
    <x v="41"/>
    <x v="4"/>
    <x v="2"/>
    <n v="8068.9"/>
    <n v="7877.1176470588234"/>
    <n v="191.78235294117621"/>
    <n v="8034.66"/>
    <n v="34.239999999999782"/>
    <n v="19858"/>
    <n v="19386"/>
    <n v="472"/>
    <n v="19773.72"/>
    <n v="84.279999999998836"/>
  </r>
  <r>
    <s v="1393995"/>
    <x v="87"/>
    <x v="4"/>
    <x v="2"/>
    <n v="10664.21"/>
    <n v="10467.665024630542"/>
    <n v="196.54497536945746"/>
    <n v="10624.68"/>
    <n v="39.529999999998836"/>
    <n v="19750"/>
    <n v="19386"/>
    <n v="364"/>
    <n v="19676.79"/>
    <n v="73.209999999999127"/>
  </r>
  <r>
    <s v="1393995"/>
    <x v="95"/>
    <x v="4"/>
    <x v="2"/>
    <n v="13672.8"/>
    <n v="13634.817733990149"/>
    <n v="37.982266009850719"/>
    <n v="13839.34"/>
    <n v="-166.54000000000087"/>
    <n v="3240"/>
    <n v="3231"/>
    <n v="9"/>
    <n v="3279.4650000000001"/>
    <n v="-39.465000000000146"/>
  </r>
  <r>
    <s v="1393995"/>
    <x v="17"/>
    <x v="4"/>
    <x v="2"/>
    <n v="26616.799999999999"/>
    <n v="26326.189054726368"/>
    <n v="290.61094527363093"/>
    <n v="26457.82"/>
    <n v="158.97999999999956"/>
    <n v="19600"/>
    <n v="19386"/>
    <n v="214"/>
    <n v="19482.93"/>
    <n v="117.06999999999971"/>
  </r>
  <r>
    <s v="1393995"/>
    <x v="58"/>
    <x v="4"/>
    <x v="2"/>
    <n v="94233.38"/>
    <n v="92731.376237623757"/>
    <n v="1502.0037623762473"/>
    <n v="93658.69"/>
    <n v="574.69000000000233"/>
    <n v="19700"/>
    <n v="19386"/>
    <n v="314"/>
    <n v="19579.86"/>
    <n v="120.13999999999942"/>
  </r>
  <r>
    <s v="1393995"/>
    <x v="103"/>
    <x v="4"/>
    <x v="3"/>
    <n v="67892.039999999994"/>
    <n v="66696.686217008813"/>
    <n v="1195.3537829911802"/>
    <n v="68230.710000000006"/>
    <n v="-338.67000000001281"/>
    <n v="14800"/>
    <n v="14539.500488758553"/>
    <n v="260.49951124144718"/>
    <n v="14873.909"/>
    <n v="-73.908999999999651"/>
  </r>
  <r>
    <s v="1393995"/>
    <x v="20"/>
    <x v="4"/>
    <x v="4"/>
    <n v="978.8"/>
    <n v="959.60784313725492"/>
    <n v="19.192156862745037"/>
    <n v="978.8"/>
    <n v="0"/>
    <n v="177.96299999999999"/>
    <n v="174.4735294117647"/>
    <n v="3.4894705882352923"/>
    <n v="177.96299999999999"/>
    <n v="0"/>
  </r>
  <r>
    <s v="1393999"/>
    <x v="0"/>
    <x v="0"/>
    <x v="0"/>
    <n v="-1703.08"/>
    <n v="0"/>
    <n v="-1703.08"/>
    <n v="0"/>
    <n v="-1703.08"/>
    <n v="0"/>
    <n v="0"/>
    <n v="0"/>
    <n v="0"/>
    <n v="0"/>
  </r>
  <r>
    <s v="1393999"/>
    <x v="4"/>
    <x v="2"/>
    <x v="0"/>
    <n v="412.64"/>
    <n v="0"/>
    <n v="412.64"/>
    <n v="240.33"/>
    <n v="172.30999999999997"/>
    <n v="1.17"/>
    <n v="0"/>
    <n v="1.17"/>
    <n v="0.68100000000000005"/>
    <n v="0.48899999999999988"/>
  </r>
  <r>
    <s v="1393999"/>
    <x v="5"/>
    <x v="2"/>
    <x v="0"/>
    <n v="1418.47"/>
    <n v="0"/>
    <n v="1418.47"/>
    <n v="826.16"/>
    <n v="592.31000000000006"/>
    <n v="1.17"/>
    <n v="0"/>
    <n v="1.17"/>
    <n v="0.68100000000000005"/>
    <n v="0.48899999999999988"/>
  </r>
  <r>
    <s v="1393999"/>
    <x v="6"/>
    <x v="2"/>
    <x v="0"/>
    <n v="1534.7"/>
    <n v="0"/>
    <n v="1534.7"/>
    <n v="893.84"/>
    <n v="640.86"/>
    <n v="24.57"/>
    <n v="0"/>
    <n v="24.57"/>
    <n v="14.31"/>
    <n v="10.26"/>
  </r>
  <r>
    <s v="1393999"/>
    <x v="105"/>
    <x v="3"/>
    <x v="1"/>
    <n v="-98182.73"/>
    <n v="0"/>
    <n v="-98182.73"/>
    <n v="-98182.720000000001"/>
    <n v="-9.9999999947613105E-3"/>
    <n v="-477"/>
    <n v="0"/>
    <n v="-477"/>
    <n v="-477"/>
    <n v="0"/>
  </r>
  <r>
    <s v="1393999"/>
    <x v="106"/>
    <x v="4"/>
    <x v="5"/>
    <n v="82588.53"/>
    <n v="82129.512437810947"/>
    <n v="459.01756218905211"/>
    <n v="82540.160000000003"/>
    <n v="48.369999999995343"/>
    <n v="2878"/>
    <n v="2862"/>
    <n v="16"/>
    <n v="2876.31"/>
    <n v="1.6900000000000546"/>
  </r>
  <r>
    <s v="1393999"/>
    <x v="107"/>
    <x v="4"/>
    <x v="2"/>
    <n v="1303.51"/>
    <n v="0"/>
    <n v="1303.51"/>
    <n v="0"/>
    <n v="1303.51"/>
    <n v="2950"/>
    <n v="0"/>
    <n v="2950"/>
    <n v="0"/>
    <n v="2950"/>
  </r>
  <r>
    <s v="1393999"/>
    <x v="48"/>
    <x v="4"/>
    <x v="2"/>
    <n v="45.6"/>
    <n v="36.24752475247525"/>
    <n v="9.352475247524751"/>
    <n v="36.61"/>
    <n v="8.990000000000002"/>
    <n v="600"/>
    <n v="477"/>
    <n v="123"/>
    <n v="481.77"/>
    <n v="118.23000000000002"/>
  </r>
  <r>
    <s v="1393999"/>
    <x v="50"/>
    <x v="4"/>
    <x v="2"/>
    <n v="284.58999999999997"/>
    <n v="280.47761194029852"/>
    <n v="4.112388059701459"/>
    <n v="281.88"/>
    <n v="2.7099999999999795"/>
    <n v="484"/>
    <n v="477"/>
    <n v="7"/>
    <n v="479.38499999999999"/>
    <n v="4.6150000000000091"/>
  </r>
  <r>
    <s v="1393999"/>
    <x v="108"/>
    <x v="4"/>
    <x v="2"/>
    <n v="0"/>
    <n v="1264.630541871921"/>
    <n v="-1264.630541871921"/>
    <n v="1283.5999999999999"/>
    <n v="-1283.5999999999999"/>
    <n v="0"/>
    <n v="2862"/>
    <n v="-2862"/>
    <n v="2904.93"/>
    <n v="-2904.93"/>
  </r>
  <r>
    <s v="1393999"/>
    <x v="109"/>
    <x v="4"/>
    <x v="2"/>
    <n v="2273.7800000000002"/>
    <n v="2243.9802955665023"/>
    <n v="29.799704433497936"/>
    <n v="2277.64"/>
    <n v="-3.8599999999996726"/>
    <n v="2900"/>
    <n v="2862"/>
    <n v="38"/>
    <n v="2904.93"/>
    <n v="-4.9299999999998363"/>
  </r>
  <r>
    <s v="1393999"/>
    <x v="110"/>
    <x v="4"/>
    <x v="2"/>
    <n v="2647.17"/>
    <n v="2612.4926108374384"/>
    <n v="34.677389162561667"/>
    <n v="2651.68"/>
    <n v="-4.5099999999997635"/>
    <n v="2900"/>
    <n v="2862"/>
    <n v="38"/>
    <n v="2904.93"/>
    <n v="-4.9299999999998363"/>
  </r>
  <r>
    <s v="1393999"/>
    <x v="111"/>
    <x v="4"/>
    <x v="2"/>
    <n v="3018.67"/>
    <n v="2928.6305418719212"/>
    <n v="90.039458128078877"/>
    <n v="2972.56"/>
    <n v="46.110000000000127"/>
    <n v="2950"/>
    <n v="2862"/>
    <n v="88"/>
    <n v="2904.93"/>
    <n v="45.070000000000164"/>
  </r>
  <r>
    <s v="1393999"/>
    <x v="112"/>
    <x v="4"/>
    <x v="2"/>
    <n v="4358.1499999999996"/>
    <n v="4116.5123152709357"/>
    <n v="241.63768472906395"/>
    <n v="4178.26"/>
    <n v="179.88999999999942"/>
    <n v="505"/>
    <n v="477"/>
    <n v="28"/>
    <n v="484.15499999999997"/>
    <n v="20.845000000000027"/>
  </r>
  <r>
    <s v="1394000"/>
    <x v="0"/>
    <x v="0"/>
    <x v="0"/>
    <n v="-885.2"/>
    <n v="0"/>
    <n v="-885.2"/>
    <n v="0"/>
    <n v="-885.2"/>
    <n v="0"/>
    <n v="0"/>
    <n v="0"/>
    <n v="0"/>
    <n v="0"/>
  </r>
  <r>
    <s v="1394000"/>
    <x v="4"/>
    <x v="2"/>
    <x v="0"/>
    <n v="264.51"/>
    <n v="0"/>
    <n v="264.51"/>
    <n v="191.97"/>
    <n v="72.539999999999992"/>
    <n v="0.75"/>
    <n v="0"/>
    <n v="0.75"/>
    <n v="0.54400000000000004"/>
    <n v="0.20599999999999996"/>
  </r>
  <r>
    <s v="1394000"/>
    <x v="5"/>
    <x v="2"/>
    <x v="0"/>
    <n v="909.28"/>
    <n v="0"/>
    <n v="909.28"/>
    <n v="659.89"/>
    <n v="249.39"/>
    <n v="0.75"/>
    <n v="0"/>
    <n v="0.75"/>
    <n v="0.54400000000000004"/>
    <n v="0.20599999999999996"/>
  </r>
  <r>
    <s v="1394000"/>
    <x v="6"/>
    <x v="2"/>
    <x v="0"/>
    <n v="983.78"/>
    <n v="0"/>
    <n v="983.78"/>
    <n v="713.95"/>
    <n v="269.82999999999993"/>
    <n v="15.75"/>
    <n v="0"/>
    <n v="15.75"/>
    <n v="11.43"/>
    <n v="4.32"/>
  </r>
  <r>
    <s v="1394000"/>
    <x v="113"/>
    <x v="3"/>
    <x v="1"/>
    <n v="-77580.399999999994"/>
    <n v="0"/>
    <n v="-77580.399999999994"/>
    <n v="-77580.42"/>
    <n v="2.0000000004074536E-2"/>
    <n v="-381"/>
    <n v="0"/>
    <n v="-381"/>
    <n v="-381"/>
    <n v="0"/>
  </r>
  <r>
    <s v="1394000"/>
    <x v="114"/>
    <x v="4"/>
    <x v="5"/>
    <n v="64888.639999999999"/>
    <n v="64578"/>
    <n v="310.63999999999942"/>
    <n v="64900.89"/>
    <n v="-12.25"/>
    <n v="2297"/>
    <n v="2285.9999999999995"/>
    <n v="11.000000000000455"/>
    <n v="2297.4299999999998"/>
    <n v="-0.42999999999983629"/>
  </r>
  <r>
    <s v="1394000"/>
    <x v="115"/>
    <x v="4"/>
    <x v="2"/>
    <n v="1032.43"/>
    <n v="0"/>
    <n v="1032.43"/>
    <n v="0"/>
    <n v="1032.43"/>
    <n v="2500"/>
    <n v="0"/>
    <n v="2500"/>
    <n v="0"/>
    <n v="2500"/>
  </r>
  <r>
    <s v="1394000"/>
    <x v="48"/>
    <x v="4"/>
    <x v="2"/>
    <n v="41.8"/>
    <n v="28.96039603960396"/>
    <n v="12.839603960396037"/>
    <n v="29.25"/>
    <n v="12.549999999999997"/>
    <n v="550"/>
    <n v="381"/>
    <n v="169"/>
    <n v="384.81"/>
    <n v="165.19"/>
  </r>
  <r>
    <s v="1394000"/>
    <x v="50"/>
    <x v="4"/>
    <x v="2"/>
    <n v="229.32"/>
    <n v="224.02985074626866"/>
    <n v="5.2901492537313288"/>
    <n v="225.15"/>
    <n v="4.1699999999999875"/>
    <n v="390"/>
    <n v="381"/>
    <n v="9"/>
    <n v="382.90499999999997"/>
    <n v="7.0950000000000273"/>
  </r>
  <r>
    <s v="1394000"/>
    <x v="116"/>
    <x v="4"/>
    <x v="2"/>
    <n v="0"/>
    <n v="1010.1182266009852"/>
    <n v="-1010.1182266009852"/>
    <n v="1025.27"/>
    <n v="-1025.27"/>
    <n v="0"/>
    <n v="2286"/>
    <n v="-2286"/>
    <n v="2320.29"/>
    <n v="-2320.29"/>
  </r>
  <r>
    <s v="1394000"/>
    <x v="117"/>
    <x v="4"/>
    <x v="2"/>
    <n v="2159.65"/>
    <n v="1974.7881773399015"/>
    <n v="184.8618226600986"/>
    <n v="2004.41"/>
    <n v="155.24"/>
    <n v="2500"/>
    <n v="2286"/>
    <n v="214"/>
    <n v="2320.29"/>
    <n v="179.71000000000004"/>
  </r>
  <r>
    <s v="1394000"/>
    <x v="118"/>
    <x v="4"/>
    <x v="2"/>
    <n v="2099.4899999999998"/>
    <n v="2086.7093596059117"/>
    <n v="12.780640394088095"/>
    <n v="2118.0100000000002"/>
    <n v="-18.520000000000437"/>
    <n v="2300"/>
    <n v="2286"/>
    <n v="14"/>
    <n v="2320.29"/>
    <n v="-20.289999999999964"/>
  </r>
  <r>
    <s v="1394000"/>
    <x v="119"/>
    <x v="4"/>
    <x v="2"/>
    <n v="2404.6999999999998"/>
    <n v="2339.2216748768474"/>
    <n v="65.478325123152445"/>
    <n v="2374.31"/>
    <n v="30.389999999999873"/>
    <n v="2350"/>
    <n v="2286"/>
    <n v="64"/>
    <n v="2320.29"/>
    <n v="29.710000000000036"/>
  </r>
  <r>
    <s v="1394000"/>
    <x v="112"/>
    <x v="4"/>
    <x v="2"/>
    <n v="3452"/>
    <n v="3288.0295566502464"/>
    <n v="163.97044334975362"/>
    <n v="3337.35"/>
    <n v="114.65000000000009"/>
    <n v="400"/>
    <n v="381"/>
    <n v="19"/>
    <n v="386.71499999999997"/>
    <n v="13.285000000000025"/>
  </r>
  <r>
    <s v="1394001"/>
    <x v="0"/>
    <x v="0"/>
    <x v="0"/>
    <n v="-1491.45"/>
    <n v="0"/>
    <n v="-1491.45"/>
    <n v="0"/>
    <n v="-1491.45"/>
    <n v="0"/>
    <n v="0"/>
    <n v="0"/>
    <n v="0"/>
    <n v="0"/>
  </r>
  <r>
    <s v="1394001"/>
    <x v="4"/>
    <x v="2"/>
    <x v="0"/>
    <n v="1939.77"/>
    <n v="0"/>
    <n v="1939.77"/>
    <n v="1511.54"/>
    <n v="428.23"/>
    <n v="5.5"/>
    <n v="0"/>
    <n v="5.5"/>
    <n v="4.2859999999999996"/>
    <n v="1.2140000000000004"/>
  </r>
  <r>
    <s v="1394001"/>
    <x v="5"/>
    <x v="2"/>
    <x v="0"/>
    <n v="6668.04"/>
    <n v="0"/>
    <n v="6668.04"/>
    <n v="5195.9799999999996"/>
    <n v="1472.0600000000004"/>
    <n v="5.5"/>
    <n v="0"/>
    <n v="5.5"/>
    <n v="4.2859999999999996"/>
    <n v="1.2140000000000004"/>
  </r>
  <r>
    <s v="1394001"/>
    <x v="6"/>
    <x v="2"/>
    <x v="0"/>
    <n v="7214.41"/>
    <n v="0"/>
    <n v="7214.41"/>
    <n v="5621.62"/>
    <n v="1592.79"/>
    <n v="115.5"/>
    <n v="0"/>
    <n v="115.5"/>
    <n v="90"/>
    <n v="25.5"/>
  </r>
  <r>
    <s v="1394001"/>
    <x v="120"/>
    <x v="3"/>
    <x v="1"/>
    <n v="-512625.84"/>
    <n v="0"/>
    <n v="-512625.84"/>
    <n v="-512625.84"/>
    <n v="0"/>
    <n v="-3000"/>
    <n v="0"/>
    <n v="-3000"/>
    <n v="-3000"/>
    <n v="0"/>
  </r>
  <r>
    <s v="1394001"/>
    <x v="121"/>
    <x v="4"/>
    <x v="5"/>
    <n v="423868.98"/>
    <n v="423727.74129353237"/>
    <n v="141.23870646761497"/>
    <n v="425846.38"/>
    <n v="-1977.4000000000233"/>
    <n v="18006"/>
    <n v="18000"/>
    <n v="6"/>
    <n v="18090"/>
    <n v="-84"/>
  </r>
  <r>
    <s v="1394001"/>
    <x v="122"/>
    <x v="4"/>
    <x v="2"/>
    <n v="1852.29"/>
    <n v="0"/>
    <n v="1852.29"/>
    <n v="0"/>
    <n v="1852.29"/>
    <n v="18050"/>
    <n v="0"/>
    <n v="18050"/>
    <n v="0"/>
    <n v="18050"/>
  </r>
  <r>
    <s v="1394001"/>
    <x v="48"/>
    <x v="4"/>
    <x v="2"/>
    <n v="494"/>
    <n v="456"/>
    <n v="38"/>
    <n v="460.56"/>
    <n v="33.44"/>
    <n v="6500"/>
    <n v="6000"/>
    <n v="500"/>
    <n v="6060"/>
    <n v="440"/>
  </r>
  <r>
    <s v="1394001"/>
    <x v="123"/>
    <x v="4"/>
    <x v="2"/>
    <n v="1115.55"/>
    <n v="1110"/>
    <n v="5.5499999999999545"/>
    <n v="1115.55"/>
    <n v="0"/>
    <n v="3015"/>
    <n v="3000"/>
    <n v="15"/>
    <n v="3015"/>
    <n v="0"/>
  </r>
  <r>
    <s v="1394001"/>
    <x v="124"/>
    <x v="4"/>
    <x v="2"/>
    <n v="0"/>
    <n v="1847.1625615763546"/>
    <n v="-1847.1625615763546"/>
    <n v="1874.87"/>
    <n v="-1874.87"/>
    <n v="0"/>
    <n v="18000"/>
    <n v="-18000"/>
    <n v="18270"/>
    <n v="-18270"/>
  </r>
  <r>
    <s v="1394001"/>
    <x v="125"/>
    <x v="4"/>
    <x v="2"/>
    <n v="8462.02"/>
    <n v="8438.5812807881775"/>
    <n v="23.4387192118229"/>
    <n v="8565.16"/>
    <n v="-103.13999999999942"/>
    <n v="18050"/>
    <n v="18000"/>
    <n v="50"/>
    <n v="18270"/>
    <n v="-220"/>
  </r>
  <r>
    <s v="1394001"/>
    <x v="126"/>
    <x v="4"/>
    <x v="2"/>
    <n v="14482.23"/>
    <n v="14442.118226600986"/>
    <n v="40.111773399014055"/>
    <n v="14658.75"/>
    <n v="-176.52000000000044"/>
    <n v="18050"/>
    <n v="18000"/>
    <n v="50"/>
    <n v="18270"/>
    <n v="-220"/>
  </r>
  <r>
    <s v="1394001"/>
    <x v="127"/>
    <x v="4"/>
    <x v="2"/>
    <n v="19671.05"/>
    <n v="19139.399014778326"/>
    <n v="531.65098522167318"/>
    <n v="19426.490000000002"/>
    <n v="244.55999999999767"/>
    <n v="18500"/>
    <n v="18000"/>
    <n v="500"/>
    <n v="18270"/>
    <n v="230"/>
  </r>
  <r>
    <s v="1394001"/>
    <x v="128"/>
    <x v="4"/>
    <x v="2"/>
    <n v="28348.95"/>
    <n v="27930"/>
    <n v="418.95000000000073"/>
    <n v="28348.95"/>
    <n v="0"/>
    <n v="3045"/>
    <n v="3000"/>
    <n v="45"/>
    <n v="3045"/>
    <n v="0"/>
  </r>
  <r>
    <s v="1394002"/>
    <x v="0"/>
    <x v="0"/>
    <x v="0"/>
    <n v="3432.01"/>
    <n v="0"/>
    <n v="3432.01"/>
    <n v="0"/>
    <n v="3432.01"/>
    <n v="0"/>
    <n v="0"/>
    <n v="0"/>
    <n v="0"/>
    <n v="0"/>
  </r>
  <r>
    <s v="1394002"/>
    <x v="4"/>
    <x v="2"/>
    <x v="0"/>
    <n v="2027.94"/>
    <n v="0"/>
    <n v="2027.94"/>
    <n v="2028.99"/>
    <n v="-1.0499999999999545"/>
    <n v="5.75"/>
    <n v="0"/>
    <n v="5.75"/>
    <n v="5.7530000000000001"/>
    <n v="-3.0000000000001137E-3"/>
  </r>
  <r>
    <s v="1394002"/>
    <x v="5"/>
    <x v="2"/>
    <x v="0"/>
    <n v="6971.14"/>
    <n v="0"/>
    <n v="6971.14"/>
    <n v="6974.74"/>
    <n v="-3.5999999999994543"/>
    <n v="5.75"/>
    <n v="0"/>
    <n v="5.75"/>
    <n v="5.7530000000000001"/>
    <n v="-3.0000000000001137E-3"/>
  </r>
  <r>
    <s v="1394002"/>
    <x v="6"/>
    <x v="2"/>
    <x v="0"/>
    <n v="7542.33"/>
    <n v="0"/>
    <n v="7542.33"/>
    <n v="7546.08"/>
    <n v="-3.75"/>
    <n v="120.75"/>
    <n v="0"/>
    <n v="120.75"/>
    <n v="120.81"/>
    <n v="-6.0000000000002274E-2"/>
  </r>
  <r>
    <s v="1394002"/>
    <x v="129"/>
    <x v="3"/>
    <x v="1"/>
    <n v="-687805.56"/>
    <n v="0"/>
    <n v="-687805.56"/>
    <n v="-687805.64"/>
    <n v="7.9999999958090484E-2"/>
    <n v="-4027"/>
    <n v="0"/>
    <n v="-4027"/>
    <n v="-4027"/>
    <n v="0"/>
  </r>
  <r>
    <s v="1394002"/>
    <x v="121"/>
    <x v="4"/>
    <x v="5"/>
    <n v="569089.89"/>
    <n v="568783.87064676615"/>
    <n v="306.01935323385987"/>
    <n v="571627.79"/>
    <n v="-2537.9000000000233"/>
    <n v="24175"/>
    <n v="24162"/>
    <n v="13"/>
    <n v="24282.81"/>
    <n v="-107.81000000000131"/>
  </r>
  <r>
    <s v="1394002"/>
    <x v="130"/>
    <x v="4"/>
    <x v="2"/>
    <n v="2483.4"/>
    <n v="0"/>
    <n v="2483.4"/>
    <n v="0"/>
    <n v="2483.4"/>
    <n v="24200"/>
    <n v="0"/>
    <n v="24200"/>
    <n v="0"/>
    <n v="24200"/>
  </r>
  <r>
    <s v="1394002"/>
    <x v="48"/>
    <x v="4"/>
    <x v="2"/>
    <n v="342"/>
    <n v="306.04950495049508"/>
    <n v="35.950495049504923"/>
    <n v="309.11"/>
    <n v="32.889999999999986"/>
    <n v="4500"/>
    <n v="4027"/>
    <n v="473"/>
    <n v="4067.27"/>
    <n v="432.73"/>
  </r>
  <r>
    <s v="1394002"/>
    <x v="123"/>
    <x v="4"/>
    <x v="2"/>
    <n v="1489.99"/>
    <n v="1489.9900497512438"/>
    <n v="-4.9751243750506546E-5"/>
    <n v="1497.44"/>
    <n v="-7.4500000000000455"/>
    <n v="4027"/>
    <n v="4027"/>
    <n v="0"/>
    <n v="4047.1350000000002"/>
    <n v="-20.135000000000218"/>
  </r>
  <r>
    <s v="1394002"/>
    <x v="131"/>
    <x v="4"/>
    <x v="2"/>
    <n v="0"/>
    <n v="2479.5073891625611"/>
    <n v="-2479.5073891625611"/>
    <n v="2516.6999999999998"/>
    <n v="-2516.6999999999998"/>
    <n v="0"/>
    <n v="24162"/>
    <n v="-24162"/>
    <n v="24524.43"/>
    <n v="-24524.43"/>
  </r>
  <r>
    <s v="1394002"/>
    <x v="125"/>
    <x v="4"/>
    <x v="2"/>
    <n v="11462.4"/>
    <n v="11327.389162561576"/>
    <n v="135.01083743842355"/>
    <n v="11497.3"/>
    <n v="-34.899999999999636"/>
    <n v="24450"/>
    <n v="24162"/>
    <n v="288"/>
    <n v="24524.43"/>
    <n v="-74.430000000000291"/>
  </r>
  <r>
    <s v="1394002"/>
    <x v="126"/>
    <x v="4"/>
    <x v="2"/>
    <n v="19456.740000000002"/>
    <n v="19386.137931034482"/>
    <n v="70.60206896551972"/>
    <n v="19676.93"/>
    <n v="-220.18999999999869"/>
    <n v="24250"/>
    <n v="24162"/>
    <n v="88"/>
    <n v="24524.43"/>
    <n v="-274.43000000000029"/>
  </r>
  <r>
    <s v="1394002"/>
    <x v="127"/>
    <x v="4"/>
    <x v="2"/>
    <n v="25923.25"/>
    <n v="25691.458128078819"/>
    <n v="231.79187192118115"/>
    <n v="26076.83"/>
    <n v="-153.58000000000175"/>
    <n v="24380"/>
    <n v="24162"/>
    <n v="218"/>
    <n v="24524.43"/>
    <n v="-144.43000000000029"/>
  </r>
  <r>
    <s v="1394002"/>
    <x v="128"/>
    <x v="4"/>
    <x v="2"/>
    <n v="37584.47"/>
    <n v="37491.36945812808"/>
    <n v="93.10054187192145"/>
    <n v="38053.74"/>
    <n v="-469.2699999999968"/>
    <n v="4037"/>
    <n v="4027"/>
    <n v="10"/>
    <n v="4087.4050000000002"/>
    <n v="-50.4050000000002"/>
  </r>
  <r>
    <s v="1394003"/>
    <x v="0"/>
    <x v="0"/>
    <x v="0"/>
    <n v="-2766.17"/>
    <n v="0"/>
    <n v="-2766.17"/>
    <n v="0"/>
    <n v="-2766.17"/>
    <n v="0"/>
    <n v="0"/>
    <n v="0"/>
    <n v="0"/>
    <n v="0"/>
  </r>
  <r>
    <s v="1394003"/>
    <x v="4"/>
    <x v="2"/>
    <x v="0"/>
    <n v="1174.44"/>
    <n v="0"/>
    <n v="1174.44"/>
    <n v="806.15"/>
    <n v="368.29000000000008"/>
    <n v="3.33"/>
    <n v="0"/>
    <n v="3.33"/>
    <n v="2.286"/>
    <n v="1.044"/>
  </r>
  <r>
    <s v="1394003"/>
    <x v="5"/>
    <x v="2"/>
    <x v="0"/>
    <n v="4037.19"/>
    <n v="0"/>
    <n v="4037.19"/>
    <n v="2771.19"/>
    <n v="1266"/>
    <n v="3.33"/>
    <n v="0"/>
    <n v="3.33"/>
    <n v="2.286"/>
    <n v="1.044"/>
  </r>
  <r>
    <s v="1394003"/>
    <x v="6"/>
    <x v="2"/>
    <x v="0"/>
    <n v="4368"/>
    <n v="0"/>
    <n v="4368"/>
    <n v="2998.2"/>
    <n v="1369.8000000000002"/>
    <n v="69.930000000000007"/>
    <n v="0"/>
    <n v="69.930000000000007"/>
    <n v="48"/>
    <n v="21.930000000000007"/>
  </r>
  <r>
    <s v="1394003"/>
    <x v="132"/>
    <x v="3"/>
    <x v="1"/>
    <n v="-287637.59999999998"/>
    <n v="0"/>
    <n v="-287637.59999999998"/>
    <n v="-287637.62"/>
    <n v="2.0000000018626451E-2"/>
    <n v="-1600"/>
    <n v="0"/>
    <n v="-1600"/>
    <n v="-1600"/>
    <n v="0"/>
  </r>
  <r>
    <s v="1394003"/>
    <x v="133"/>
    <x v="4"/>
    <x v="5"/>
    <n v="226005.1"/>
    <n v="225769.88059701491"/>
    <n v="235.21940298509435"/>
    <n v="226898.73"/>
    <n v="-893.63000000000466"/>
    <n v="9610"/>
    <n v="9600"/>
    <n v="10"/>
    <n v="9648"/>
    <n v="-38"/>
  </r>
  <r>
    <s v="1394003"/>
    <x v="134"/>
    <x v="4"/>
    <x v="2"/>
    <n v="2642.37"/>
    <n v="0"/>
    <n v="2642.37"/>
    <n v="0"/>
    <n v="2642.37"/>
    <n v="9800"/>
    <n v="0"/>
    <n v="9800"/>
    <n v="0"/>
    <n v="9800"/>
  </r>
  <r>
    <s v="1394003"/>
    <x v="123"/>
    <x v="4"/>
    <x v="2"/>
    <n v="594.96"/>
    <n v="592"/>
    <n v="2.9600000000000364"/>
    <n v="594.96"/>
    <n v="0"/>
    <n v="1608"/>
    <n v="1600"/>
    <n v="8"/>
    <n v="1608"/>
    <n v="0"/>
  </r>
  <r>
    <s v="1394003"/>
    <x v="135"/>
    <x v="4"/>
    <x v="2"/>
    <n v="0"/>
    <n v="2588.4433497536947"/>
    <n v="-2588.4433497536947"/>
    <n v="2627.27"/>
    <n v="-2627.27"/>
    <n v="0"/>
    <n v="9600"/>
    <n v="-9600"/>
    <n v="9744"/>
    <n v="-9744"/>
  </r>
  <r>
    <s v="1394003"/>
    <x v="136"/>
    <x v="4"/>
    <x v="2"/>
    <n v="10775.79"/>
    <n v="10141.921182266009"/>
    <n v="633.86881773399182"/>
    <n v="10294.049999999999"/>
    <n v="481.7400000000016"/>
    <n v="10200"/>
    <n v="9600"/>
    <n v="600"/>
    <n v="9744"/>
    <n v="456"/>
  </r>
  <r>
    <s v="1394003"/>
    <x v="137"/>
    <x v="4"/>
    <x v="2"/>
    <n v="11615.3"/>
    <n v="11150.689655172413"/>
    <n v="464.61034482758623"/>
    <n v="11317.95"/>
    <n v="297.34999999999854"/>
    <n v="10000"/>
    <n v="9600"/>
    <n v="400"/>
    <n v="9744"/>
    <n v="256"/>
  </r>
  <r>
    <s v="1394003"/>
    <x v="138"/>
    <x v="4"/>
    <x v="2"/>
    <n v="14217.34"/>
    <n v="14143.68472906404"/>
    <n v="73.655270935960289"/>
    <n v="14355.84"/>
    <n v="-138.5"/>
    <n v="9650"/>
    <n v="9600"/>
    <n v="50"/>
    <n v="9744"/>
    <n v="-94"/>
  </r>
  <r>
    <s v="1394003"/>
    <x v="139"/>
    <x v="4"/>
    <x v="2"/>
    <n v="14973.28"/>
    <n v="14752"/>
    <n v="221.28000000000065"/>
    <n v="14973.28"/>
    <n v="0"/>
    <n v="1624"/>
    <n v="1600"/>
    <n v="24"/>
    <n v="1624"/>
    <n v="0"/>
  </r>
  <r>
    <s v="1394004"/>
    <x v="0"/>
    <x v="0"/>
    <x v="0"/>
    <n v="4683.0200000000004"/>
    <n v="0"/>
    <n v="4683.0200000000004"/>
    <n v="0"/>
    <n v="4683.0200000000004"/>
    <n v="0"/>
    <n v="0"/>
    <n v="0"/>
    <n v="0"/>
    <n v="0"/>
  </r>
  <r>
    <s v="1394004"/>
    <x v="4"/>
    <x v="2"/>
    <x v="0"/>
    <n v="88.17"/>
    <n v="0"/>
    <n v="88.17"/>
    <n v="623.07000000000005"/>
    <n v="-534.90000000000009"/>
    <n v="0.25"/>
    <n v="0"/>
    <n v="0.25"/>
    <n v="1.7669999999999999"/>
    <n v="-1.5169999999999999"/>
  </r>
  <r>
    <s v="1394004"/>
    <x v="5"/>
    <x v="2"/>
    <x v="0"/>
    <n v="303.08999999999997"/>
    <n v="0"/>
    <n v="303.08999999999997"/>
    <n v="2141.83"/>
    <n v="-1838.74"/>
    <n v="0.25"/>
    <n v="0"/>
    <n v="0.25"/>
    <n v="1.7669999999999999"/>
    <n v="-1.5169999999999999"/>
  </r>
  <r>
    <s v="1394004"/>
    <x v="6"/>
    <x v="2"/>
    <x v="0"/>
    <n v="327.93"/>
    <n v="0"/>
    <n v="327.93"/>
    <n v="2317.36"/>
    <n v="-1989.43"/>
    <n v="5.25"/>
    <n v="0"/>
    <n v="5.25"/>
    <n v="37.1"/>
    <n v="-31.85"/>
  </r>
  <r>
    <s v="1394004"/>
    <x v="140"/>
    <x v="3"/>
    <x v="1"/>
    <n v="-271969.81"/>
    <n v="0"/>
    <n v="-271969.81"/>
    <n v="-271969.81"/>
    <n v="0"/>
    <n v="-795"/>
    <n v="0"/>
    <n v="-795"/>
    <n v="-795"/>
    <n v="0"/>
  </r>
  <r>
    <s v="1394004"/>
    <x v="141"/>
    <x v="4"/>
    <x v="5"/>
    <n v="234171.57"/>
    <n v="233730.57711442787"/>
    <n v="440.99288557213731"/>
    <n v="234899.23"/>
    <n v="-727.66000000000349"/>
    <n v="9558"/>
    <n v="9540"/>
    <n v="18"/>
    <n v="9587.7000000000007"/>
    <n v="-29.700000000000728"/>
  </r>
  <r>
    <s v="1394004"/>
    <x v="142"/>
    <x v="4"/>
    <x v="2"/>
    <n v="505.94"/>
    <n v="490.51741293532336"/>
    <n v="15.422587064676634"/>
    <n v="492.97"/>
    <n v="12.96999999999997"/>
    <n v="820"/>
    <n v="795"/>
    <n v="25"/>
    <n v="798.97500000000002"/>
    <n v="21.024999999999977"/>
  </r>
  <r>
    <s v="1394004"/>
    <x v="143"/>
    <x v="4"/>
    <x v="2"/>
    <n v="848.36"/>
    <n v="834.36453201970448"/>
    <n v="13.99546798029553"/>
    <n v="846.88"/>
    <n v="1.4800000000000182"/>
    <n v="9700"/>
    <n v="9540"/>
    <n v="160"/>
    <n v="9683.1"/>
    <n v="16.899999999999636"/>
  </r>
  <r>
    <s v="1394004"/>
    <x v="144"/>
    <x v="4"/>
    <x v="2"/>
    <n v="3908.63"/>
    <n v="3804.9359605911332"/>
    <n v="103.69403940886696"/>
    <n v="3862.01"/>
    <n v="46.619999999999891"/>
    <n v="9800"/>
    <n v="9540"/>
    <n v="260"/>
    <n v="9683.1"/>
    <n v="116.89999999999964"/>
  </r>
  <r>
    <s v="1394004"/>
    <x v="145"/>
    <x v="4"/>
    <x v="2"/>
    <n v="5480.57"/>
    <n v="5362.5320197044339"/>
    <n v="118.03798029556583"/>
    <n v="5442.97"/>
    <n v="37.599999999999454"/>
    <n v="9750"/>
    <n v="9540"/>
    <n v="210"/>
    <n v="9683.1"/>
    <n v="66.899999999999636"/>
  </r>
  <r>
    <s v="1394004"/>
    <x v="146"/>
    <x v="4"/>
    <x v="2"/>
    <n v="7521.36"/>
    <n v="7345.8029556650245"/>
    <n v="175.55704433497522"/>
    <n v="7455.99"/>
    <n v="65.369999999999891"/>
    <n v="814"/>
    <n v="795"/>
    <n v="19"/>
    <n v="806.92499999999995"/>
    <n v="7.0750000000000455"/>
  </r>
  <r>
    <s v="1394004"/>
    <x v="147"/>
    <x v="4"/>
    <x v="2"/>
    <n v="14131.17"/>
    <n v="13682.266009852217"/>
    <n v="448.90399014778268"/>
    <n v="13887.5"/>
    <n v="243.67000000000007"/>
    <n v="9853"/>
    <n v="9540"/>
    <n v="313"/>
    <n v="9683.1"/>
    <n v="169.89999999999964"/>
  </r>
  <r>
    <s v="1394006"/>
    <x v="0"/>
    <x v="0"/>
    <x v="0"/>
    <n v="2284.31"/>
    <n v="0"/>
    <n v="2284.31"/>
    <n v="0"/>
    <n v="2284.31"/>
    <n v="0"/>
    <n v="0"/>
    <n v="0"/>
    <n v="0"/>
    <n v="0"/>
  </r>
  <r>
    <s v="1394006"/>
    <x v="4"/>
    <x v="2"/>
    <x v="0"/>
    <n v="469.07"/>
    <n v="0"/>
    <n v="469.07"/>
    <n v="625.41999999999996"/>
    <n v="-156.34999999999997"/>
    <n v="1.33"/>
    <n v="0"/>
    <n v="1.33"/>
    <n v="1.7729999999999999"/>
    <n v="-0.44299999999999984"/>
  </r>
  <r>
    <s v="1394006"/>
    <x v="5"/>
    <x v="2"/>
    <x v="0"/>
    <n v="1612.45"/>
    <n v="0"/>
    <n v="1612.45"/>
    <n v="2149.92"/>
    <n v="-537.47"/>
    <n v="1.33"/>
    <n v="0"/>
    <n v="1.33"/>
    <n v="1.7729999999999999"/>
    <n v="-0.44299999999999984"/>
  </r>
  <r>
    <s v="1394006"/>
    <x v="6"/>
    <x v="2"/>
    <x v="0"/>
    <n v="1744.57"/>
    <n v="0"/>
    <n v="1744.57"/>
    <n v="2326.1"/>
    <n v="-581.53"/>
    <n v="27.93"/>
    <n v="0"/>
    <n v="27.93"/>
    <n v="37.24"/>
    <n v="-9.3100000000000023"/>
  </r>
  <r>
    <s v="1394006"/>
    <x v="148"/>
    <x v="3"/>
    <x v="1"/>
    <n v="-278968.76"/>
    <n v="0"/>
    <n v="-278968.76"/>
    <n v="-278968.78000000003"/>
    <n v="2.0000000018626451E-2"/>
    <n v="-798"/>
    <n v="0"/>
    <n v="-798"/>
    <n v="-798"/>
    <n v="0"/>
  </r>
  <r>
    <s v="1394006"/>
    <x v="149"/>
    <x v="4"/>
    <x v="5"/>
    <n v="235512.52"/>
    <n v="235242.32835820896"/>
    <n v="270.19164179102518"/>
    <n v="236418.54"/>
    <n v="-906.02000000001863"/>
    <n v="9587"/>
    <n v="9575.9999999999982"/>
    <n v="11.000000000001819"/>
    <n v="9623.8799999999992"/>
    <n v="-36.8799999999992"/>
  </r>
  <r>
    <s v="1394006"/>
    <x v="142"/>
    <x v="4"/>
    <x v="2"/>
    <n v="515.20000000000005"/>
    <n v="492.3681592039801"/>
    <n v="22.831840796019947"/>
    <n v="494.83"/>
    <n v="20.370000000000061"/>
    <n v="835"/>
    <n v="798"/>
    <n v="37"/>
    <n v="801.99"/>
    <n v="33.009999999999991"/>
  </r>
  <r>
    <s v="1394006"/>
    <x v="150"/>
    <x v="4"/>
    <x v="2"/>
    <n v="1813.73"/>
    <n v="1809.192118226601"/>
    <n v="4.5378817733990218"/>
    <n v="1836.33"/>
    <n v="-22.599999999999909"/>
    <n v="9600"/>
    <n v="9576"/>
    <n v="24"/>
    <n v="9719.64"/>
    <n v="-119.63999999999942"/>
  </r>
  <r>
    <s v="1394006"/>
    <x v="151"/>
    <x v="4"/>
    <x v="2"/>
    <n v="6726.05"/>
    <n v="6674.4729064039411"/>
    <n v="51.577093596059058"/>
    <n v="6774.59"/>
    <n v="-48.539999999999964"/>
    <n v="9650"/>
    <n v="9576"/>
    <n v="74"/>
    <n v="9719.64"/>
    <n v="-69.639999999999418"/>
  </r>
  <r>
    <s v="1394006"/>
    <x v="152"/>
    <x v="4"/>
    <x v="2"/>
    <n v="7171.79"/>
    <n v="7080.1083743842364"/>
    <n v="91.681625615763551"/>
    <n v="7186.31"/>
    <n v="-14.520000000000437"/>
    <n v="9700"/>
    <n v="9576"/>
    <n v="124"/>
    <n v="9719.64"/>
    <n v="-19.639999999999418"/>
  </r>
  <r>
    <s v="1394006"/>
    <x v="153"/>
    <x v="4"/>
    <x v="2"/>
    <n v="7350.75"/>
    <n v="7110.1773399014783"/>
    <n v="240.57266009852174"/>
    <n v="7216.83"/>
    <n v="133.92000000000007"/>
    <n v="825"/>
    <n v="798"/>
    <n v="27"/>
    <n v="809.97"/>
    <n v="15.029999999999973"/>
  </r>
  <r>
    <s v="1394006"/>
    <x v="154"/>
    <x v="4"/>
    <x v="2"/>
    <n v="13768.32"/>
    <n v="13733.901477832513"/>
    <n v="34.418522167487026"/>
    <n v="13939.91"/>
    <n v="-171.59000000000015"/>
    <n v="9600"/>
    <n v="9576"/>
    <n v="24"/>
    <n v="9719.64"/>
    <n v="-119.63999999999942"/>
  </r>
  <r>
    <s v="1394007"/>
    <x v="0"/>
    <x v="0"/>
    <x v="0"/>
    <n v="2441.67"/>
    <n v="0"/>
    <n v="2441.67"/>
    <n v="0"/>
    <n v="2441.67"/>
    <n v="0"/>
    <n v="0"/>
    <n v="0"/>
    <n v="0"/>
    <n v="0"/>
  </r>
  <r>
    <s v="1394007"/>
    <x v="4"/>
    <x v="2"/>
    <x v="0"/>
    <n v="176.34"/>
    <n v="0"/>
    <n v="176.34"/>
    <n v="400.56"/>
    <n v="-224.22"/>
    <n v="0.5"/>
    <n v="0"/>
    <n v="0.5"/>
    <n v="1.1359999999999999"/>
    <n v="-0.6359999999999999"/>
  </r>
  <r>
    <s v="1394007"/>
    <x v="5"/>
    <x v="2"/>
    <x v="0"/>
    <n v="606.19000000000005"/>
    <n v="0"/>
    <n v="606.19000000000005"/>
    <n v="1376.93"/>
    <n v="-770.74"/>
    <n v="0.5"/>
    <n v="0"/>
    <n v="0.5"/>
    <n v="1.1359999999999999"/>
    <n v="-0.6359999999999999"/>
  </r>
  <r>
    <s v="1394007"/>
    <x v="6"/>
    <x v="2"/>
    <x v="0"/>
    <n v="655.86"/>
    <n v="0"/>
    <n v="655.86"/>
    <n v="1489.73"/>
    <n v="-833.87"/>
    <n v="10.5"/>
    <n v="0"/>
    <n v="10.5"/>
    <n v="23.85"/>
    <n v="-13.350000000000001"/>
  </r>
  <r>
    <s v="1394007"/>
    <x v="155"/>
    <x v="3"/>
    <x v="1"/>
    <n v="-143041.97"/>
    <n v="0"/>
    <n v="-143041.97"/>
    <n v="-143041.99"/>
    <n v="1.9999999989522621E-2"/>
    <n v="-795"/>
    <n v="0"/>
    <n v="-795"/>
    <n v="-795"/>
    <n v="0"/>
  </r>
  <r>
    <s v="1394007"/>
    <x v="133"/>
    <x v="4"/>
    <x v="5"/>
    <n v="112344.05"/>
    <n v="112179.41293532339"/>
    <n v="164.63706467661541"/>
    <n v="112740.31"/>
    <n v="-396.25999999999476"/>
    <n v="4777"/>
    <n v="4770"/>
    <n v="7"/>
    <n v="4793.8500000000004"/>
    <n v="-16.850000000000364"/>
  </r>
  <r>
    <s v="1394007"/>
    <x v="156"/>
    <x v="4"/>
    <x v="2"/>
    <n v="1294.23"/>
    <n v="0"/>
    <n v="1294.23"/>
    <n v="0"/>
    <n v="1294.23"/>
    <n v="4800"/>
    <n v="0"/>
    <n v="4800"/>
    <n v="0"/>
    <n v="4800"/>
  </r>
  <r>
    <s v="1394007"/>
    <x v="48"/>
    <x v="4"/>
    <x v="2"/>
    <n v="124.26"/>
    <n v="120.84158415841584"/>
    <n v="3.4184158415841637"/>
    <n v="122.05"/>
    <n v="2.210000000000008"/>
    <n v="1635"/>
    <n v="1590"/>
    <n v="45"/>
    <n v="1605.9"/>
    <n v="29.099999999999909"/>
  </r>
  <r>
    <s v="1394007"/>
    <x v="123"/>
    <x v="4"/>
    <x v="2"/>
    <n v="296"/>
    <n v="294.14925373134326"/>
    <n v="1.8507462686567351"/>
    <n v="295.62"/>
    <n v="0.37999999999999545"/>
    <n v="800"/>
    <n v="795"/>
    <n v="5"/>
    <n v="798.97500000000002"/>
    <n v="1.0249999999999773"/>
  </r>
  <r>
    <s v="1394007"/>
    <x v="157"/>
    <x v="4"/>
    <x v="2"/>
    <n v="0"/>
    <n v="1286.1379310344828"/>
    <n v="-1286.1379310344828"/>
    <n v="1305.43"/>
    <n v="-1305.43"/>
    <n v="0"/>
    <n v="4770"/>
    <n v="-4770"/>
    <n v="4841.55"/>
    <n v="-4841.55"/>
  </r>
  <r>
    <s v="1394007"/>
    <x v="136"/>
    <x v="4"/>
    <x v="2"/>
    <n v="5070.96"/>
    <n v="5039.2709359605906"/>
    <n v="31.689064039409459"/>
    <n v="5114.8599999999997"/>
    <n v="-43.899999999999636"/>
    <n v="4800"/>
    <n v="4770"/>
    <n v="30"/>
    <n v="4841.55"/>
    <n v="-41.550000000000182"/>
  </r>
  <r>
    <s v="1394007"/>
    <x v="137"/>
    <x v="4"/>
    <x v="2"/>
    <n v="5575.35"/>
    <n v="5540.5024630541875"/>
    <n v="34.847536945812863"/>
    <n v="5623.61"/>
    <n v="-48.259999999999309"/>
    <n v="4800"/>
    <n v="4770"/>
    <n v="30"/>
    <n v="4841.55"/>
    <n v="-41.550000000000182"/>
  </r>
  <r>
    <s v="1394007"/>
    <x v="138"/>
    <x v="4"/>
    <x v="2"/>
    <n v="7071.84"/>
    <n v="7027.6453201970444"/>
    <n v="44.194679802955761"/>
    <n v="7133.06"/>
    <n v="-61.220000000000255"/>
    <n v="4800"/>
    <n v="4770"/>
    <n v="30"/>
    <n v="4841.55"/>
    <n v="-41.550000000000182"/>
  </r>
  <r>
    <s v="1394007"/>
    <x v="139"/>
    <x v="4"/>
    <x v="2"/>
    <n v="7385.22"/>
    <n v="7329.9014778325127"/>
    <n v="55.318522167487572"/>
    <n v="7439.85"/>
    <n v="-54.630000000000109"/>
    <n v="801"/>
    <n v="795"/>
    <n v="6"/>
    <n v="806.92499999999995"/>
    <n v="-5.9249999999999545"/>
  </r>
  <r>
    <s v="1394008"/>
    <x v="0"/>
    <x v="0"/>
    <x v="0"/>
    <n v="-988.11"/>
    <n v="0"/>
    <n v="-988.11"/>
    <n v="0"/>
    <n v="-988.11"/>
    <n v="0"/>
    <n v="0"/>
    <n v="0"/>
    <n v="0"/>
    <n v="0"/>
  </r>
  <r>
    <s v="1394008"/>
    <x v="1"/>
    <x v="1"/>
    <x v="0"/>
    <n v="2.94"/>
    <n v="0"/>
    <n v="2.94"/>
    <n v="2.93"/>
    <n v="9.9999999999997868E-3"/>
    <n v="0"/>
    <n v="0"/>
    <n v="0"/>
    <n v="0"/>
    <n v="0"/>
  </r>
  <r>
    <s v="1394008"/>
    <x v="2"/>
    <x v="1"/>
    <x v="0"/>
    <n v="68.540000000000006"/>
    <n v="0"/>
    <n v="68.540000000000006"/>
    <n v="68.25"/>
    <n v="0.29000000000000625"/>
    <n v="0"/>
    <n v="0"/>
    <n v="0"/>
    <n v="0"/>
    <n v="0"/>
  </r>
  <r>
    <s v="1394008"/>
    <x v="3"/>
    <x v="1"/>
    <x v="0"/>
    <n v="460.17"/>
    <n v="0"/>
    <n v="460.17"/>
    <n v="458.27"/>
    <n v="1.9000000000000341"/>
    <n v="0"/>
    <n v="0"/>
    <n v="0"/>
    <n v="0"/>
    <n v="0"/>
  </r>
  <r>
    <s v="1394008"/>
    <x v="4"/>
    <x v="2"/>
    <x v="0"/>
    <n v="969.88"/>
    <n v="0"/>
    <n v="969.88"/>
    <n v="835.61"/>
    <n v="134.26999999999998"/>
    <n v="2.75"/>
    <n v="0"/>
    <n v="2.75"/>
    <n v="2.3690000000000002"/>
    <n v="0.38099999999999978"/>
  </r>
  <r>
    <s v="1394008"/>
    <x v="5"/>
    <x v="2"/>
    <x v="0"/>
    <n v="3334.02"/>
    <n v="0"/>
    <n v="3334.02"/>
    <n v="2872.46"/>
    <n v="461.55999999999995"/>
    <n v="2.75"/>
    <n v="0"/>
    <n v="2.75"/>
    <n v="2.3690000000000002"/>
    <n v="0.38099999999999978"/>
  </r>
  <r>
    <s v="1394008"/>
    <x v="6"/>
    <x v="2"/>
    <x v="0"/>
    <n v="3607.2"/>
    <n v="0"/>
    <n v="3607.2"/>
    <n v="3107.74"/>
    <n v="499.46000000000004"/>
    <n v="57.75"/>
    <n v="0"/>
    <n v="57.75"/>
    <n v="49.753999999999998"/>
    <n v="7.9960000000000022"/>
  </r>
  <r>
    <s v="1394008"/>
    <x v="7"/>
    <x v="1"/>
    <x v="0"/>
    <n v="5155.6099999999997"/>
    <n v="0"/>
    <n v="5155.6099999999997"/>
    <n v="5134.34"/>
    <n v="21.269999999999527"/>
    <n v="0"/>
    <n v="0"/>
    <n v="0"/>
    <n v="0"/>
    <n v="0"/>
  </r>
  <r>
    <s v="1394008"/>
    <x v="8"/>
    <x v="1"/>
    <x v="0"/>
    <n v="11922.38"/>
    <n v="0"/>
    <n v="11922.38"/>
    <n v="11873.2"/>
    <n v="49.179999999998472"/>
    <n v="0"/>
    <n v="0"/>
    <n v="0"/>
    <n v="0"/>
    <n v="0"/>
  </r>
  <r>
    <s v="1394008"/>
    <x v="158"/>
    <x v="3"/>
    <x v="1"/>
    <n v="-290538.40000000002"/>
    <n v="0"/>
    <n v="-290538.40000000002"/>
    <n v="-290538.38"/>
    <n v="-2.0000000018626451E-2"/>
    <n v="-1540"/>
    <n v="0"/>
    <n v="-1540"/>
    <n v="-1540"/>
    <n v="0"/>
  </r>
  <r>
    <s v="1394008"/>
    <x v="159"/>
    <x v="4"/>
    <x v="2"/>
    <n v="8929.41"/>
    <n v="0"/>
    <n v="8929.41"/>
    <n v="0"/>
    <n v="8929.41"/>
    <n v="18555"/>
    <n v="0"/>
    <n v="18555"/>
    <n v="0"/>
    <n v="18555"/>
  </r>
  <r>
    <s v="1394008"/>
    <x v="160"/>
    <x v="4"/>
    <x v="2"/>
    <n v="3520.19"/>
    <n v="0"/>
    <n v="3520.19"/>
    <n v="0"/>
    <n v="3520.19"/>
    <n v="18650"/>
    <n v="0"/>
    <n v="18650"/>
    <n v="0"/>
    <n v="18650"/>
  </r>
  <r>
    <s v="1394008"/>
    <x v="48"/>
    <x v="4"/>
    <x v="2"/>
    <n v="129.19999999999999"/>
    <n v="117.03960396039604"/>
    <n v="12.160396039603953"/>
    <n v="118.21"/>
    <n v="10.989999999999995"/>
    <n v="1700"/>
    <n v="1540"/>
    <n v="160"/>
    <n v="1555.4"/>
    <n v="144.59999999999991"/>
  </r>
  <r>
    <s v="1394008"/>
    <x v="37"/>
    <x v="4"/>
    <x v="2"/>
    <n v="1710.54"/>
    <n v="1701.7014925373135"/>
    <n v="8.8385074626864935"/>
    <n v="1710.21"/>
    <n v="0.32999999999992724"/>
    <n v="1548"/>
    <n v="1540"/>
    <n v="8"/>
    <n v="1547.7"/>
    <n v="0.29999999999995453"/>
  </r>
  <r>
    <s v="1394008"/>
    <x v="161"/>
    <x v="4"/>
    <x v="2"/>
    <n v="0"/>
    <n v="3488.0985221674878"/>
    <n v="-3488.0985221674878"/>
    <n v="3540.42"/>
    <n v="-3540.42"/>
    <n v="0"/>
    <n v="18480"/>
    <n v="-18480"/>
    <n v="18757.2"/>
    <n v="-18757.2"/>
  </r>
  <r>
    <s v="1394008"/>
    <x v="162"/>
    <x v="4"/>
    <x v="2"/>
    <n v="0"/>
    <n v="7972.2745098039213"/>
    <n v="-7972.2745098039213"/>
    <n v="8131.72"/>
    <n v="-8131.72"/>
    <n v="0"/>
    <n v="18479.999999999996"/>
    <n v="-18479.999999999996"/>
    <n v="18849.599999999999"/>
    <n v="-18849.599999999999"/>
  </r>
  <r>
    <s v="1394008"/>
    <x v="163"/>
    <x v="4"/>
    <x v="2"/>
    <n v="9952.76"/>
    <n v="9862.0394088669946"/>
    <n v="90.720591133005655"/>
    <n v="10009.969999999999"/>
    <n v="-57.209999999999127"/>
    <n v="18650"/>
    <n v="18480"/>
    <n v="170"/>
    <n v="18757.2"/>
    <n v="-107.20000000000073"/>
  </r>
  <r>
    <s v="1394008"/>
    <x v="164"/>
    <x v="4"/>
    <x v="2"/>
    <n v="14625.33"/>
    <n v="14492.019704433498"/>
    <n v="133.31029556650174"/>
    <n v="14709.4"/>
    <n v="-84.069999999999709"/>
    <n v="18650"/>
    <n v="18480"/>
    <n v="170"/>
    <n v="18757.2"/>
    <n v="-107.20000000000073"/>
  </r>
  <r>
    <s v="1394008"/>
    <x v="165"/>
    <x v="4"/>
    <x v="2"/>
    <n v="14915.04"/>
    <n v="14876.403940886699"/>
    <n v="38.636059113301599"/>
    <n v="15099.55"/>
    <n v="-184.5099999999984"/>
    <n v="1544"/>
    <n v="1540"/>
    <n v="4"/>
    <n v="1563.1"/>
    <n v="-19.099999999999909"/>
  </r>
  <r>
    <s v="1394008"/>
    <x v="166"/>
    <x v="4"/>
    <x v="2"/>
    <n v="15271.82"/>
    <n v="15047.891625615763"/>
    <n v="223.92837438423703"/>
    <n v="15273.61"/>
    <n v="-1.7900000000008731"/>
    <n v="18755"/>
    <n v="18480"/>
    <n v="275"/>
    <n v="18757.2"/>
    <n v="-2.2000000000007276"/>
  </r>
  <r>
    <s v="1394008"/>
    <x v="167"/>
    <x v="4"/>
    <x v="2"/>
    <n v="25197.69"/>
    <n v="25095.8407960199"/>
    <n v="101.84920398009854"/>
    <n v="25221.32"/>
    <n v="-23.630000000001019"/>
    <n v="18555"/>
    <n v="18480"/>
    <n v="75"/>
    <n v="18572.400000000001"/>
    <n v="-17.400000000001455"/>
  </r>
  <r>
    <s v="1394008"/>
    <x v="45"/>
    <x v="4"/>
    <x v="2"/>
    <n v="93599.9"/>
    <n v="93599.910891089108"/>
    <n v="-1.0891089114011265E-2"/>
    <n v="94535.91"/>
    <n v="-936.01000000000931"/>
    <n v="18480"/>
    <n v="18480"/>
    <n v="0"/>
    <n v="18664.8"/>
    <n v="-184.79999999999927"/>
  </r>
  <r>
    <s v="1394008"/>
    <x v="168"/>
    <x v="4"/>
    <x v="3"/>
    <n v="77220.83"/>
    <n v="76519.621890547263"/>
    <n v="701.20810945273843"/>
    <n v="76902.22"/>
    <n v="318.61000000000058"/>
    <n v="13987"/>
    <n v="13860"/>
    <n v="127"/>
    <n v="13929.3"/>
    <n v="57.700000000000728"/>
  </r>
  <r>
    <s v="1394008"/>
    <x v="20"/>
    <x v="4"/>
    <x v="4"/>
    <n v="933.06"/>
    <n v="914.75490196078431"/>
    <n v="18.305098039215636"/>
    <n v="933.05"/>
    <n v="9.9999999999909051E-3"/>
    <n v="169.64699999999999"/>
    <n v="166.31960784313725"/>
    <n v="3.3273921568627429"/>
    <n v="169.64599999999999"/>
    <n v="1.0000000000047748E-3"/>
  </r>
  <r>
    <s v="1394009"/>
    <x v="0"/>
    <x v="0"/>
    <x v="0"/>
    <n v="-2122.61"/>
    <n v="0"/>
    <n v="-2122.61"/>
    <n v="0"/>
    <n v="-2122.61"/>
    <n v="0"/>
    <n v="0"/>
    <n v="0"/>
    <n v="0"/>
    <n v="0"/>
  </r>
  <r>
    <s v="1394009"/>
    <x v="1"/>
    <x v="1"/>
    <x v="0"/>
    <n v="0.48"/>
    <n v="0"/>
    <n v="0.48"/>
    <n v="0.48"/>
    <n v="0"/>
    <n v="0"/>
    <n v="0"/>
    <n v="0"/>
    <n v="0"/>
    <n v="0"/>
  </r>
  <r>
    <s v="1394009"/>
    <x v="2"/>
    <x v="1"/>
    <x v="0"/>
    <n v="11.14"/>
    <n v="0"/>
    <n v="11.14"/>
    <n v="11.19"/>
    <n v="-4.9999999999998934E-2"/>
    <n v="0"/>
    <n v="0"/>
    <n v="0"/>
    <n v="0"/>
    <n v="0"/>
  </r>
  <r>
    <s v="1394009"/>
    <x v="3"/>
    <x v="1"/>
    <x v="0"/>
    <n v="74.78"/>
    <n v="0"/>
    <n v="74.78"/>
    <n v="75.14"/>
    <n v="-0.35999999999999943"/>
    <n v="0"/>
    <n v="0"/>
    <n v="0"/>
    <n v="0"/>
    <n v="0"/>
  </r>
  <r>
    <s v="1394009"/>
    <x v="4"/>
    <x v="2"/>
    <x v="0"/>
    <n v="352.69"/>
    <n v="0"/>
    <n v="352.69"/>
    <n v="197.89"/>
    <n v="154.80000000000001"/>
    <n v="1"/>
    <n v="0"/>
    <n v="1"/>
    <n v="0.56100000000000005"/>
    <n v="0.43899999999999995"/>
  </r>
  <r>
    <s v="1394009"/>
    <x v="5"/>
    <x v="2"/>
    <x v="0"/>
    <n v="1212.3699999999999"/>
    <n v="0"/>
    <n v="1212.3699999999999"/>
    <n v="680.27"/>
    <n v="532.09999999999991"/>
    <n v="1"/>
    <n v="0"/>
    <n v="1"/>
    <n v="0.56100000000000005"/>
    <n v="0.43899999999999995"/>
  </r>
  <r>
    <s v="1394009"/>
    <x v="6"/>
    <x v="2"/>
    <x v="0"/>
    <n v="1311.71"/>
    <n v="0"/>
    <n v="1311.71"/>
    <n v="736.01"/>
    <n v="575.70000000000005"/>
    <n v="21"/>
    <n v="0"/>
    <n v="21"/>
    <n v="11.782999999999999"/>
    <n v="9.2170000000000005"/>
  </r>
  <r>
    <s v="1394009"/>
    <x v="7"/>
    <x v="1"/>
    <x v="0"/>
    <n v="837.83"/>
    <n v="0"/>
    <n v="837.83"/>
    <n v="841.83"/>
    <n v="-4"/>
    <n v="0"/>
    <n v="0"/>
    <n v="0"/>
    <n v="0"/>
    <n v="0"/>
  </r>
  <r>
    <s v="1394009"/>
    <x v="8"/>
    <x v="1"/>
    <x v="0"/>
    <n v="1937.48"/>
    <n v="0"/>
    <n v="1937.48"/>
    <n v="1946.74"/>
    <n v="-9.2599999999999909"/>
    <n v="0"/>
    <n v="0"/>
    <n v="0"/>
    <n v="0"/>
    <n v="0"/>
  </r>
  <r>
    <s v="1394009"/>
    <x v="169"/>
    <x v="3"/>
    <x v="1"/>
    <n v="-47712.35"/>
    <n v="0"/>
    <n v="-47712.35"/>
    <n v="-47712.33"/>
    <n v="-1.9999999996798579E-2"/>
    <n v="-505"/>
    <n v="0"/>
    <n v="-505"/>
    <n v="-505"/>
    <n v="0"/>
  </r>
  <r>
    <s v="1394009"/>
    <x v="170"/>
    <x v="4"/>
    <x v="2"/>
    <n v="2658.66"/>
    <n v="0"/>
    <n v="2658.66"/>
    <n v="0"/>
    <n v="2658.66"/>
    <n v="438"/>
    <n v="0"/>
    <n v="438"/>
    <n v="0"/>
    <n v="438"/>
  </r>
  <r>
    <s v="1394009"/>
    <x v="159"/>
    <x v="4"/>
    <x v="2"/>
    <n v="1472.59"/>
    <n v="0"/>
    <n v="1472.59"/>
    <n v="0"/>
    <n v="1472.59"/>
    <n v="3060"/>
    <n v="0"/>
    <n v="3060"/>
    <n v="0"/>
    <n v="3060"/>
  </r>
  <r>
    <s v="1394009"/>
    <x v="171"/>
    <x v="4"/>
    <x v="2"/>
    <n v="585.13"/>
    <n v="0"/>
    <n v="585.13"/>
    <n v="0"/>
    <n v="585.13"/>
    <n v="3100"/>
    <n v="0"/>
    <n v="3100"/>
    <n v="0"/>
    <n v="3100"/>
  </r>
  <r>
    <s v="1394009"/>
    <x v="48"/>
    <x v="4"/>
    <x v="2"/>
    <n v="83.6"/>
    <n v="76.762376237623769"/>
    <n v="6.837623762376225"/>
    <n v="77.53"/>
    <n v="6.0699999999999932"/>
    <n v="1100"/>
    <n v="1010"/>
    <n v="90"/>
    <n v="1020.1"/>
    <n v="79.899999999999977"/>
  </r>
  <r>
    <s v="1394009"/>
    <x v="172"/>
    <x v="4"/>
    <x v="2"/>
    <n v="177.55"/>
    <n v="169.17412935323384"/>
    <n v="8.3758706467661739"/>
    <n v="170.02"/>
    <n v="7.5300000000000011"/>
    <n v="530"/>
    <n v="505"/>
    <n v="25"/>
    <n v="507.52499999999998"/>
    <n v="22.475000000000023"/>
  </r>
  <r>
    <s v="1394009"/>
    <x v="173"/>
    <x v="4"/>
    <x v="2"/>
    <n v="0"/>
    <n v="571.9113300492611"/>
    <n v="-571.9113300492611"/>
    <n v="580.49"/>
    <n v="-580.49"/>
    <n v="0"/>
    <n v="3030"/>
    <n v="-3030"/>
    <n v="3075.45"/>
    <n v="-3075.45"/>
  </r>
  <r>
    <s v="1394009"/>
    <x v="162"/>
    <x v="4"/>
    <x v="2"/>
    <n v="0"/>
    <n v="1307.1372549019609"/>
    <n v="-1307.1372549019609"/>
    <n v="1333.28"/>
    <n v="-1333.28"/>
    <n v="0"/>
    <n v="3030"/>
    <n v="-3030"/>
    <n v="3090.6"/>
    <n v="-3090.6"/>
  </r>
  <r>
    <s v="1394009"/>
    <x v="163"/>
    <x v="4"/>
    <x v="2"/>
    <n v="1654.35"/>
    <n v="1616.9852216748768"/>
    <n v="37.364778325123098"/>
    <n v="1641.24"/>
    <n v="13.1099999999999"/>
    <n v="3100"/>
    <n v="3030"/>
    <n v="70"/>
    <n v="3075.45"/>
    <n v="24.550000000000182"/>
  </r>
  <r>
    <s v="1394009"/>
    <x v="174"/>
    <x v="4"/>
    <x v="2"/>
    <n v="411"/>
    <n v="2075.5467980295562"/>
    <n v="-1664.5467980295562"/>
    <n v="2106.6799999999998"/>
    <n v="-1695.6799999999998"/>
    <n v="100"/>
    <n v="505"/>
    <n v="-405"/>
    <n v="512.57500000000005"/>
    <n v="-412.57500000000005"/>
  </r>
  <r>
    <s v="1394009"/>
    <x v="164"/>
    <x v="4"/>
    <x v="2"/>
    <n v="2431.02"/>
    <n v="2376.1280788177341"/>
    <n v="54.891921182265833"/>
    <n v="2411.77"/>
    <n v="19.25"/>
    <n v="3100"/>
    <n v="3030"/>
    <n v="70"/>
    <n v="3075.45"/>
    <n v="24.550000000000182"/>
  </r>
  <r>
    <s v="1394009"/>
    <x v="166"/>
    <x v="4"/>
    <x v="2"/>
    <n v="2479.48"/>
    <n v="2467.2709359605915"/>
    <n v="12.209064039408531"/>
    <n v="2504.2800000000002"/>
    <n v="-24.800000000000182"/>
    <n v="3045"/>
    <n v="3030"/>
    <n v="15"/>
    <n v="3075.45"/>
    <n v="-30.449999999999818"/>
  </r>
  <r>
    <s v="1394009"/>
    <x v="167"/>
    <x v="4"/>
    <x v="2"/>
    <n v="4094.37"/>
    <n v="4114.7363184079604"/>
    <n v="-20.366318407960534"/>
    <n v="4135.3100000000004"/>
    <n v="-40.940000000000509"/>
    <n v="3015"/>
    <n v="3030"/>
    <n v="-15"/>
    <n v="3045.15"/>
    <n v="-30.150000000000091"/>
  </r>
  <r>
    <s v="1394009"/>
    <x v="45"/>
    <x v="4"/>
    <x v="2"/>
    <n v="15346.74"/>
    <n v="15346.742574257425"/>
    <n v="-2.5742574252944905E-3"/>
    <n v="15500.21"/>
    <n v="-153.46999999999935"/>
    <n v="3030"/>
    <n v="3030"/>
    <n v="0"/>
    <n v="3060.3"/>
    <n v="-30.300000000000182"/>
  </r>
  <r>
    <s v="1394009"/>
    <x v="168"/>
    <x v="4"/>
    <x v="3"/>
    <n v="12549.01"/>
    <n v="12546.23880597015"/>
    <n v="2.7711940298504487"/>
    <n v="12608.97"/>
    <n v="-59.959999999999127"/>
    <n v="2273"/>
    <n v="2272.5004975124375"/>
    <n v="0.49950248756249493"/>
    <n v="2283.8629999999998"/>
    <n v="-10.862999999999829"/>
  </r>
  <r>
    <s v="1394009"/>
    <x v="20"/>
    <x v="4"/>
    <x v="4"/>
    <n v="152.97999999999999"/>
    <n v="149.98039215686273"/>
    <n v="2.9996078431372553"/>
    <n v="152.97999999999999"/>
    <n v="0"/>
    <n v="27.815000000000001"/>
    <n v="27.269607843137255"/>
    <n v="0.54539215686274645"/>
    <n v="27.815000000000001"/>
    <n v="0"/>
  </r>
  <r>
    <s v="1394010"/>
    <x v="0"/>
    <x v="0"/>
    <x v="0"/>
    <n v="-3182.97"/>
    <n v="0"/>
    <n v="-3182.97"/>
    <n v="0"/>
    <n v="-3182.97"/>
    <n v="0"/>
    <n v="0"/>
    <n v="0"/>
    <n v="0"/>
    <n v="0"/>
  </r>
  <r>
    <s v="1394010"/>
    <x v="1"/>
    <x v="1"/>
    <x v="0"/>
    <n v="2.13"/>
    <n v="0"/>
    <n v="2.13"/>
    <n v="2.12"/>
    <n v="9.9999999999997868E-3"/>
    <n v="0"/>
    <n v="0"/>
    <n v="0"/>
    <n v="0"/>
    <n v="0"/>
  </r>
  <r>
    <s v="1394010"/>
    <x v="2"/>
    <x v="1"/>
    <x v="0"/>
    <n v="49.69"/>
    <n v="0"/>
    <n v="49.69"/>
    <n v="49.51"/>
    <n v="0.17999999999999972"/>
    <n v="0"/>
    <n v="0"/>
    <n v="0"/>
    <n v="0"/>
    <n v="0"/>
  </r>
  <r>
    <s v="1394010"/>
    <x v="3"/>
    <x v="1"/>
    <x v="0"/>
    <n v="333.61"/>
    <n v="0"/>
    <n v="333.61"/>
    <n v="332.4"/>
    <n v="1.2100000000000364"/>
    <n v="0"/>
    <n v="0"/>
    <n v="0"/>
    <n v="0"/>
    <n v="0"/>
  </r>
  <r>
    <s v="1394010"/>
    <x v="4"/>
    <x v="2"/>
    <x v="0"/>
    <n v="881.71"/>
    <n v="0"/>
    <n v="881.71"/>
    <n v="606.09"/>
    <n v="275.62"/>
    <n v="2.5"/>
    <n v="0"/>
    <n v="2.5"/>
    <n v="1.7190000000000001"/>
    <n v="0.78099999999999992"/>
  </r>
  <r>
    <s v="1394010"/>
    <x v="5"/>
    <x v="2"/>
    <x v="0"/>
    <n v="3030.93"/>
    <n v="0"/>
    <n v="3030.93"/>
    <n v="2083.46"/>
    <n v="947.4699999999998"/>
    <n v="2.5"/>
    <n v="0"/>
    <n v="2.5"/>
    <n v="1.7190000000000001"/>
    <n v="0.78099999999999992"/>
  </r>
  <r>
    <s v="1394010"/>
    <x v="6"/>
    <x v="2"/>
    <x v="0"/>
    <n v="3279.28"/>
    <n v="0"/>
    <n v="3279.28"/>
    <n v="2254.12"/>
    <n v="1025.1600000000003"/>
    <n v="52.5"/>
    <n v="0"/>
    <n v="52.5"/>
    <n v="36.088000000000001"/>
    <n v="16.411999999999999"/>
  </r>
  <r>
    <s v="1394010"/>
    <x v="7"/>
    <x v="1"/>
    <x v="0"/>
    <n v="3737.6"/>
    <n v="0"/>
    <n v="3737.6"/>
    <n v="3724.06"/>
    <n v="13.539999999999964"/>
    <n v="0"/>
    <n v="0"/>
    <n v="0"/>
    <n v="0"/>
    <n v="0"/>
  </r>
  <r>
    <s v="1394010"/>
    <x v="8"/>
    <x v="1"/>
    <x v="0"/>
    <n v="8643.23"/>
    <n v="0"/>
    <n v="8643.23"/>
    <n v="8611.92"/>
    <n v="31.309999999999491"/>
    <n v="0"/>
    <n v="0"/>
    <n v="0"/>
    <n v="0"/>
    <n v="0"/>
  </r>
  <r>
    <s v="1394010"/>
    <x v="175"/>
    <x v="3"/>
    <x v="1"/>
    <n v="-210734.67"/>
    <n v="0"/>
    <n v="-210734.67"/>
    <n v="-210734.66"/>
    <n v="-1.0000000009313226E-2"/>
    <n v="-1117"/>
    <n v="0"/>
    <n v="-1117"/>
    <n v="-1117"/>
    <n v="0"/>
  </r>
  <r>
    <s v="1394010"/>
    <x v="159"/>
    <x v="4"/>
    <x v="2"/>
    <n v="6460.65"/>
    <n v="0"/>
    <n v="6460.65"/>
    <n v="0"/>
    <n v="6460.65"/>
    <n v="13425"/>
    <n v="0"/>
    <n v="13425"/>
    <n v="0"/>
    <n v="13425"/>
  </r>
  <r>
    <s v="1394010"/>
    <x v="176"/>
    <x v="4"/>
    <x v="2"/>
    <n v="2567"/>
    <n v="0"/>
    <n v="2567"/>
    <n v="0"/>
    <n v="2567"/>
    <n v="13600"/>
    <n v="0"/>
    <n v="13600"/>
    <n v="0"/>
    <n v="13600"/>
  </r>
  <r>
    <s v="1394010"/>
    <x v="48"/>
    <x v="4"/>
    <x v="2"/>
    <n v="912"/>
    <n v="84.89108910891089"/>
    <n v="827.10891089108907"/>
    <n v="85.74"/>
    <n v="826.26"/>
    <n v="12000"/>
    <n v="1117"/>
    <n v="10883"/>
    <n v="1128.17"/>
    <n v="10871.83"/>
  </r>
  <r>
    <s v="1394010"/>
    <x v="37"/>
    <x v="4"/>
    <x v="2"/>
    <n v="1222.1300000000001"/>
    <n v="1234.2885572139303"/>
    <n v="-12.15855721393018"/>
    <n v="1240.46"/>
    <n v="-18.329999999999927"/>
    <n v="1106"/>
    <n v="1117"/>
    <n v="-11"/>
    <n v="1122.585"/>
    <n v="-16.585000000000036"/>
  </r>
  <r>
    <s v="1394010"/>
    <x v="177"/>
    <x v="4"/>
    <x v="2"/>
    <n v="0"/>
    <n v="2530.0098522167486"/>
    <n v="-2530.0098522167486"/>
    <n v="2567.96"/>
    <n v="-2567.96"/>
    <n v="0"/>
    <n v="13404"/>
    <n v="-13404"/>
    <n v="13605.06"/>
    <n v="-13605.06"/>
  </r>
  <r>
    <s v="1394010"/>
    <x v="162"/>
    <x v="4"/>
    <x v="2"/>
    <n v="0"/>
    <n v="5782.4901960784309"/>
    <n v="-5782.4901960784309"/>
    <n v="5898.14"/>
    <n v="-5898.14"/>
    <n v="0"/>
    <n v="13404"/>
    <n v="-13404"/>
    <n v="13672.08"/>
    <n v="-13672.08"/>
  </r>
  <r>
    <s v="1394010"/>
    <x v="163"/>
    <x v="4"/>
    <x v="2"/>
    <n v="7337.82"/>
    <n v="7153.1822660098524"/>
    <n v="184.63773399014735"/>
    <n v="7260.48"/>
    <n v="77.340000000000146"/>
    <n v="13750"/>
    <n v="13404"/>
    <n v="346"/>
    <n v="13605.06"/>
    <n v="144.94000000000051"/>
  </r>
  <r>
    <s v="1394010"/>
    <x v="164"/>
    <x v="4"/>
    <x v="2"/>
    <n v="10782.75"/>
    <n v="10511.418719211822"/>
    <n v="271.33128078817754"/>
    <n v="10669.09"/>
    <n v="113.65999999999985"/>
    <n v="13750"/>
    <n v="13404"/>
    <n v="346"/>
    <n v="13605.06"/>
    <n v="144.94000000000051"/>
  </r>
  <r>
    <s v="1394010"/>
    <x v="165"/>
    <x v="4"/>
    <x v="2"/>
    <n v="10790.22"/>
    <n v="10790.216748768473"/>
    <n v="3.2512315265194047E-3"/>
    <n v="10952.07"/>
    <n v="-161.85000000000036"/>
    <n v="1117"/>
    <n v="1117"/>
    <n v="0"/>
    <n v="1133.7550000000001"/>
    <n v="-16.755000000000109"/>
  </r>
  <r>
    <s v="1394010"/>
    <x v="166"/>
    <x v="4"/>
    <x v="2"/>
    <n v="11359.21"/>
    <n v="10914.610837438424"/>
    <n v="444.59916256157521"/>
    <n v="11078.33"/>
    <n v="280.8799999999992"/>
    <n v="13950"/>
    <n v="13404"/>
    <n v="546"/>
    <n v="13605.06"/>
    <n v="344.94000000000051"/>
  </r>
  <r>
    <s v="1394010"/>
    <x v="167"/>
    <x v="4"/>
    <x v="2"/>
    <n v="18373.740000000002"/>
    <n v="18202.636815920399"/>
    <n v="171.10318407960222"/>
    <n v="18293.650000000001"/>
    <n v="80.090000000000146"/>
    <n v="13530"/>
    <n v="13404"/>
    <n v="126"/>
    <n v="13471.02"/>
    <n v="58.979999999999563"/>
  </r>
  <r>
    <s v="1394010"/>
    <x v="45"/>
    <x v="4"/>
    <x v="2"/>
    <n v="67495.25"/>
    <n v="67890.316831683172"/>
    <n v="-395.0668316831725"/>
    <n v="68569.22"/>
    <n v="-1073.9700000000012"/>
    <n v="13326"/>
    <n v="13404"/>
    <n v="-78"/>
    <n v="13538.04"/>
    <n v="-212.04000000000087"/>
  </r>
  <r>
    <s v="1394010"/>
    <x v="168"/>
    <x v="4"/>
    <x v="3"/>
    <n v="55981.919999999998"/>
    <n v="55501.572139303484"/>
    <n v="480.34786069651454"/>
    <n v="55779.08"/>
    <n v="202.83999999999651"/>
    <n v="10140"/>
    <n v="10053"/>
    <n v="87"/>
    <n v="10103.264999999999"/>
    <n v="36.735000000000582"/>
  </r>
  <r>
    <s v="1394010"/>
    <x v="20"/>
    <x v="4"/>
    <x v="4"/>
    <n v="676.77"/>
    <n v="663.5"/>
    <n v="13.269999999999982"/>
    <n v="676.77"/>
    <n v="0"/>
    <n v="123.04900000000001"/>
    <n v="120.63627450980394"/>
    <n v="2.4127254901960669"/>
    <n v="123.04900000000001"/>
    <n v="0"/>
  </r>
  <r>
    <s v="1394013"/>
    <x v="0"/>
    <x v="0"/>
    <x v="0"/>
    <n v="-5068.42"/>
    <n v="0"/>
    <n v="-5068.42"/>
    <n v="0"/>
    <n v="-5068.42"/>
    <n v="0"/>
    <n v="0"/>
    <n v="0"/>
    <n v="0"/>
    <n v="0"/>
  </r>
  <r>
    <s v="1394013"/>
    <x v="1"/>
    <x v="1"/>
    <x v="0"/>
    <n v="2.0299999999999998"/>
    <n v="0"/>
    <n v="2.0299999999999998"/>
    <n v="1.98"/>
    <n v="4.9999999999999822E-2"/>
    <n v="0"/>
    <n v="0"/>
    <n v="0"/>
    <n v="0"/>
    <n v="0"/>
  </r>
  <r>
    <s v="1394013"/>
    <x v="2"/>
    <x v="1"/>
    <x v="0"/>
    <n v="47.38"/>
    <n v="0"/>
    <n v="47.38"/>
    <n v="46.29"/>
    <n v="1.0900000000000034"/>
    <n v="0"/>
    <n v="0"/>
    <n v="0"/>
    <n v="0"/>
    <n v="0"/>
  </r>
  <r>
    <s v="1394013"/>
    <x v="3"/>
    <x v="1"/>
    <x v="0"/>
    <n v="318.14"/>
    <n v="0"/>
    <n v="318.14"/>
    <n v="310.82"/>
    <n v="7.3199999999999932"/>
    <n v="0"/>
    <n v="0"/>
    <n v="0"/>
    <n v="0"/>
    <n v="0"/>
  </r>
  <r>
    <s v="1394013"/>
    <x v="4"/>
    <x v="2"/>
    <x v="0"/>
    <n v="1029.8399999999999"/>
    <n v="0"/>
    <n v="1029.8399999999999"/>
    <n v="818.61"/>
    <n v="211.2299999999999"/>
    <n v="2.92"/>
    <n v="0"/>
    <n v="2.92"/>
    <n v="2.3210000000000002"/>
    <n v="0.59899999999999975"/>
  </r>
  <r>
    <s v="1394013"/>
    <x v="5"/>
    <x v="2"/>
    <x v="0"/>
    <n v="3540.12"/>
    <n v="0"/>
    <n v="3540.12"/>
    <n v="2814.02"/>
    <n v="726.09999999999991"/>
    <n v="2.92"/>
    <n v="0"/>
    <n v="2.92"/>
    <n v="2.3210000000000002"/>
    <n v="0.59899999999999975"/>
  </r>
  <r>
    <s v="1394013"/>
    <x v="6"/>
    <x v="2"/>
    <x v="0"/>
    <n v="3830.19"/>
    <n v="0"/>
    <n v="3830.19"/>
    <n v="3044.62"/>
    <n v="785.57000000000016"/>
    <n v="61.32"/>
    <n v="0"/>
    <n v="61.32"/>
    <n v="48.743000000000002"/>
    <n v="12.576999999999998"/>
  </r>
  <r>
    <s v="1394013"/>
    <x v="7"/>
    <x v="1"/>
    <x v="0"/>
    <n v="3564.36"/>
    <n v="0"/>
    <n v="3564.36"/>
    <n v="3482.35"/>
    <n v="82.010000000000218"/>
    <n v="0"/>
    <n v="0"/>
    <n v="0"/>
    <n v="0"/>
    <n v="0"/>
  </r>
  <r>
    <s v="1394013"/>
    <x v="8"/>
    <x v="1"/>
    <x v="0"/>
    <n v="8242.61"/>
    <n v="0"/>
    <n v="8242.61"/>
    <n v="8052.96"/>
    <n v="189.65000000000055"/>
    <n v="0"/>
    <n v="0"/>
    <n v="0"/>
    <n v="0"/>
    <n v="0"/>
  </r>
  <r>
    <s v="1394013"/>
    <x v="178"/>
    <x v="3"/>
    <x v="1"/>
    <n v="-182260.03"/>
    <n v="0"/>
    <n v="-182260.03"/>
    <n v="-182259.95"/>
    <n v="-7.9999999987194315E-2"/>
    <n v="-2089"/>
    <n v="0"/>
    <n v="-2089"/>
    <n v="-2089"/>
    <n v="0"/>
  </r>
  <r>
    <s v="1394013"/>
    <x v="179"/>
    <x v="4"/>
    <x v="2"/>
    <n v="1658.25"/>
    <n v="0"/>
    <n v="1658.25"/>
    <n v="0"/>
    <n v="1658.25"/>
    <n v="12950"/>
    <n v="0"/>
    <n v="12950"/>
    <n v="0"/>
    <n v="12950"/>
  </r>
  <r>
    <s v="1394013"/>
    <x v="48"/>
    <x v="4"/>
    <x v="2"/>
    <n v="342"/>
    <n v="317.52475247524751"/>
    <n v="24.47524752475249"/>
    <n v="320.7"/>
    <n v="21.300000000000011"/>
    <n v="4500"/>
    <n v="4178"/>
    <n v="322"/>
    <n v="4219.78"/>
    <n v="280.22000000000025"/>
  </r>
  <r>
    <s v="1394013"/>
    <x v="172"/>
    <x v="4"/>
    <x v="2"/>
    <n v="703.5"/>
    <n v="699.81094527363189"/>
    <n v="3.6890547263681128"/>
    <n v="703.31"/>
    <n v="0.19000000000005457"/>
    <n v="2100"/>
    <n v="2089"/>
    <n v="11"/>
    <n v="2099.4450000000002"/>
    <n v="0.55499999999983629"/>
  </r>
  <r>
    <s v="1394013"/>
    <x v="180"/>
    <x v="4"/>
    <x v="2"/>
    <n v="0"/>
    <n v="1604.9753694581282"/>
    <n v="-1604.9753694581282"/>
    <n v="1629.05"/>
    <n v="-1629.05"/>
    <n v="0"/>
    <n v="12534"/>
    <n v="-12534"/>
    <n v="12722.01"/>
    <n v="-12722.01"/>
  </r>
  <r>
    <s v="1394013"/>
    <x v="181"/>
    <x v="4"/>
    <x v="2"/>
    <n v="2691.04"/>
    <n v="2426.5812807881775"/>
    <n v="264.45871921182243"/>
    <n v="2462.98"/>
    <n v="228.05999999999995"/>
    <n v="13900"/>
    <n v="12534"/>
    <n v="1366"/>
    <n v="12722.01"/>
    <n v="1177.9899999999998"/>
  </r>
  <r>
    <s v="1394013"/>
    <x v="182"/>
    <x v="4"/>
    <x v="2"/>
    <n v="3829.98"/>
    <n v="3428.9261083743841"/>
    <n v="401.05389162561596"/>
    <n v="3480.36"/>
    <n v="349.61999999999989"/>
    <n v="14000"/>
    <n v="12534"/>
    <n v="1466"/>
    <n v="12722.01"/>
    <n v="1277.9899999999998"/>
  </r>
  <r>
    <s v="1394013"/>
    <x v="41"/>
    <x v="4"/>
    <x v="2"/>
    <n v="5136.01"/>
    <n v="5092.9411764705883"/>
    <n v="43.068823529411929"/>
    <n v="5194.8"/>
    <n v="-58.789999999999964"/>
    <n v="12640"/>
    <n v="12534"/>
    <n v="106"/>
    <n v="12784.68"/>
    <n v="-144.68000000000029"/>
  </r>
  <r>
    <s v="1394013"/>
    <x v="183"/>
    <x v="4"/>
    <x v="2"/>
    <n v="8217.49"/>
    <n v="8002.9556650246304"/>
    <n v="214.53433497536935"/>
    <n v="8123"/>
    <n v="94.489999999999782"/>
    <n v="12870"/>
    <n v="12534"/>
    <n v="336"/>
    <n v="12722.01"/>
    <n v="147.98999999999978"/>
  </r>
  <r>
    <s v="1394013"/>
    <x v="184"/>
    <x v="4"/>
    <x v="2"/>
    <n v="8812.3799999999992"/>
    <n v="8063.536945812808"/>
    <n v="748.84305418719123"/>
    <n v="8184.49"/>
    <n v="627.88999999999942"/>
    <n v="2283"/>
    <n v="2089"/>
    <n v="194"/>
    <n v="2120.335"/>
    <n v="162.66499999999996"/>
  </r>
  <r>
    <s v="1394013"/>
    <x v="17"/>
    <x v="4"/>
    <x v="2"/>
    <n v="17192.28"/>
    <n v="17021.174129353232"/>
    <n v="171.10587064676656"/>
    <n v="17106.28"/>
    <n v="86"/>
    <n v="12660"/>
    <n v="12534"/>
    <n v="126"/>
    <n v="12596.67"/>
    <n v="63.329999999999927"/>
  </r>
  <r>
    <s v="1394013"/>
    <x v="45"/>
    <x v="4"/>
    <x v="2"/>
    <n v="64587.99"/>
    <n v="63483.831683168319"/>
    <n v="1104.1583168316793"/>
    <n v="64118.67"/>
    <n v="469.31999999999971"/>
    <n v="12752"/>
    <n v="12534"/>
    <n v="218"/>
    <n v="12659.34"/>
    <n v="92.659999999999854"/>
  </r>
  <r>
    <s v="1394013"/>
    <x v="185"/>
    <x v="4"/>
    <x v="3"/>
    <n v="52950.02"/>
    <n v="51474.427860696516"/>
    <n v="1475.5921393034805"/>
    <n v="51731.8"/>
    <n v="1218.2199999999939"/>
    <n v="9670"/>
    <n v="9400.5004975124375"/>
    <n v="269.49950248756249"/>
    <n v="9447.5030000000006"/>
    <n v="222.49699999999939"/>
  </r>
  <r>
    <s v="1394013"/>
    <x v="20"/>
    <x v="4"/>
    <x v="4"/>
    <n v="632.84"/>
    <n v="620.43137254901956"/>
    <n v="12.408627450980475"/>
    <n v="632.84"/>
    <n v="0"/>
    <n v="115.062"/>
    <n v="112.80588235294117"/>
    <n v="2.2561176470588293"/>
    <n v="115.062"/>
    <n v="0"/>
  </r>
  <r>
    <s v="1394211"/>
    <x v="0"/>
    <x v="0"/>
    <x v="0"/>
    <n v="-4252.79"/>
    <n v="0"/>
    <n v="-4252.79"/>
    <n v="0"/>
    <n v="-4252.79"/>
    <n v="0"/>
    <n v="0"/>
    <n v="0"/>
    <n v="0"/>
    <n v="0"/>
  </r>
  <r>
    <s v="1394211"/>
    <x v="1"/>
    <x v="1"/>
    <x v="0"/>
    <n v="1.19"/>
    <n v="0"/>
    <n v="1.19"/>
    <n v="1.1200000000000001"/>
    <n v="6.999999999999984E-2"/>
    <n v="0"/>
    <n v="0"/>
    <n v="0"/>
    <n v="0"/>
    <n v="0"/>
  </r>
  <r>
    <s v="1394211"/>
    <x v="2"/>
    <x v="1"/>
    <x v="0"/>
    <n v="27.83"/>
    <n v="0"/>
    <n v="27.83"/>
    <n v="26.16"/>
    <n v="1.6699999999999982"/>
    <n v="0"/>
    <n v="0"/>
    <n v="0"/>
    <n v="0"/>
    <n v="0"/>
  </r>
  <r>
    <s v="1394211"/>
    <x v="3"/>
    <x v="1"/>
    <x v="0"/>
    <n v="186.87"/>
    <n v="0"/>
    <n v="186.87"/>
    <n v="175.67"/>
    <n v="11.200000000000017"/>
    <n v="0"/>
    <n v="0"/>
    <n v="0"/>
    <n v="0"/>
    <n v="0"/>
  </r>
  <r>
    <s v="1394211"/>
    <x v="4"/>
    <x v="2"/>
    <x v="0"/>
    <n v="440.86"/>
    <n v="0"/>
    <n v="440.86"/>
    <n v="451.97"/>
    <n v="-11.110000000000014"/>
    <n v="1.25"/>
    <n v="0"/>
    <n v="1.25"/>
    <n v="1.282"/>
    <n v="-3.2000000000000028E-2"/>
  </r>
  <r>
    <s v="1394211"/>
    <x v="6"/>
    <x v="2"/>
    <x v="0"/>
    <n v="1405.4"/>
    <n v="0"/>
    <n v="1405.4"/>
    <n v="1440.96"/>
    <n v="-35.559999999999945"/>
    <n v="22.5"/>
    <n v="0"/>
    <n v="22.5"/>
    <n v="23.068999999999999"/>
    <n v="-0.56899999999999906"/>
  </r>
  <r>
    <s v="1394211"/>
    <x v="5"/>
    <x v="2"/>
    <x v="0"/>
    <n v="1515.46"/>
    <n v="0"/>
    <n v="1515.46"/>
    <n v="1553.66"/>
    <n v="-38.200000000000045"/>
    <n v="1.25"/>
    <n v="0"/>
    <n v="1.25"/>
    <n v="1.282"/>
    <n v="-3.2000000000000028E-2"/>
  </r>
  <r>
    <s v="1394211"/>
    <x v="7"/>
    <x v="1"/>
    <x v="0"/>
    <n v="2093.65"/>
    <n v="0"/>
    <n v="2093.65"/>
    <n v="1968.18"/>
    <n v="125.47000000000003"/>
    <n v="0"/>
    <n v="0"/>
    <n v="0"/>
    <n v="0"/>
    <n v="0"/>
  </r>
  <r>
    <s v="1394211"/>
    <x v="8"/>
    <x v="1"/>
    <x v="0"/>
    <n v="4841.58"/>
    <n v="0"/>
    <n v="4841.58"/>
    <n v="4551.4399999999996"/>
    <n v="290.14000000000033"/>
    <n v="0"/>
    <n v="0"/>
    <n v="0"/>
    <n v="0"/>
    <n v="0"/>
  </r>
  <r>
    <s v="1394211"/>
    <x v="186"/>
    <x v="3"/>
    <x v="5"/>
    <n v="-148386.38"/>
    <n v="0"/>
    <n v="-148386.38"/>
    <n v="-148386.19"/>
    <n v="-0.19000000000232831"/>
    <n v="-7049"/>
    <n v="0"/>
    <n v="-7049"/>
    <n v="-7049"/>
    <n v="0"/>
  </r>
  <r>
    <s v="1394211"/>
    <x v="22"/>
    <x v="4"/>
    <x v="2"/>
    <n v="529.75"/>
    <n v="485.44"/>
    <n v="44.31"/>
    <n v="485.44"/>
    <n v="44.31"/>
    <n v="200"/>
    <n v="183.274"/>
    <n v="16.725999999999999"/>
    <n v="183.274"/>
    <n v="16.725999999999999"/>
  </r>
  <r>
    <s v="1394211"/>
    <x v="23"/>
    <x v="4"/>
    <x v="2"/>
    <n v="2419.96"/>
    <n v="2389.1144278606967"/>
    <n v="30.845572139303385"/>
    <n v="2401.06"/>
    <n v="18.900000000000091"/>
    <n v="7140"/>
    <n v="7049"/>
    <n v="91"/>
    <n v="7084.2449999999999"/>
    <n v="55.755000000000109"/>
  </r>
  <r>
    <s v="1394211"/>
    <x v="32"/>
    <x v="4"/>
    <x v="2"/>
    <n v="68612.28"/>
    <n v="68311.861386138611"/>
    <n v="300.41861386138771"/>
    <n v="68994.98"/>
    <n v="-382.69999999999709"/>
    <n v="7080"/>
    <n v="7049"/>
    <n v="31"/>
    <n v="7119.49"/>
    <n v="-39.489999999999782"/>
  </r>
  <r>
    <s v="1394211"/>
    <x v="187"/>
    <x v="4"/>
    <x v="3"/>
    <n v="70564.34"/>
    <n v="65678.742574257427"/>
    <n v="4885.5974257425696"/>
    <n v="66335.53"/>
    <n v="4228.8099999999977"/>
    <n v="5680"/>
    <n v="5286.749504950496"/>
    <n v="393.25049504950402"/>
    <n v="5339.6170000000002"/>
    <n v="340.38299999999981"/>
  </r>
  <r>
    <s v="1394309"/>
    <x v="0"/>
    <x v="0"/>
    <x v="0"/>
    <n v="-2154.4699999999998"/>
    <n v="0"/>
    <n v="-2154.4699999999998"/>
    <n v="0"/>
    <n v="-2154.4699999999998"/>
    <n v="0"/>
    <n v="0"/>
    <n v="0"/>
    <n v="0"/>
    <n v="0"/>
  </r>
  <r>
    <s v="1394309"/>
    <x v="2"/>
    <x v="1"/>
    <x v="0"/>
    <n v="20.97"/>
    <n v="0"/>
    <n v="20.97"/>
    <n v="20.309999999999999"/>
    <n v="0.66000000000000014"/>
    <n v="0"/>
    <n v="0"/>
    <n v="0"/>
    <n v="0"/>
    <n v="0"/>
  </r>
  <r>
    <s v="1394309"/>
    <x v="4"/>
    <x v="2"/>
    <x v="0"/>
    <n v="349.16"/>
    <n v="0"/>
    <n v="349.16"/>
    <n v="350.85"/>
    <n v="-1.6899999999999977"/>
    <n v="0.99"/>
    <n v="0"/>
    <n v="0.99"/>
    <n v="0.995"/>
    <n v="-5.0000000000000044E-3"/>
  </r>
  <r>
    <s v="1394309"/>
    <x v="6"/>
    <x v="2"/>
    <x v="0"/>
    <n v="1113.08"/>
    <n v="0"/>
    <n v="1113.08"/>
    <n v="1118.5899999999999"/>
    <n v="-5.5099999999999909"/>
    <n v="17.82"/>
    <n v="0"/>
    <n v="17.82"/>
    <n v="17.908000000000001"/>
    <n v="-8.8000000000000966E-2"/>
  </r>
  <r>
    <s v="1394309"/>
    <x v="5"/>
    <x v="2"/>
    <x v="0"/>
    <n v="1200.25"/>
    <n v="0"/>
    <n v="1200.25"/>
    <n v="1206.08"/>
    <n v="-5.8299999999999272"/>
    <n v="0.99"/>
    <n v="0"/>
    <n v="0.99"/>
    <n v="0.995"/>
    <n v="-5.0000000000000044E-3"/>
  </r>
  <r>
    <s v="1394309"/>
    <x v="7"/>
    <x v="1"/>
    <x v="0"/>
    <n v="1577.61"/>
    <n v="0"/>
    <n v="1577.61"/>
    <n v="1527.86"/>
    <n v="49.75"/>
    <n v="0"/>
    <n v="0"/>
    <n v="0"/>
    <n v="0"/>
    <n v="0"/>
  </r>
  <r>
    <s v="1394309"/>
    <x v="188"/>
    <x v="3"/>
    <x v="5"/>
    <n v="-107511.67"/>
    <n v="0"/>
    <n v="-107511.67"/>
    <n v="-107511.65"/>
    <n v="-2.0000000004074536E-2"/>
    <n v="-5472"/>
    <n v="0"/>
    <n v="-5472"/>
    <n v="-5472"/>
    <n v="0"/>
  </r>
  <r>
    <s v="1394309"/>
    <x v="22"/>
    <x v="4"/>
    <x v="2"/>
    <n v="476.77"/>
    <n v="434.82"/>
    <n v="41.949999999999989"/>
    <n v="434.82"/>
    <n v="41.949999999999989"/>
    <n v="180"/>
    <n v="164.16"/>
    <n v="15.840000000000003"/>
    <n v="164.16"/>
    <n v="15.840000000000003"/>
  </r>
  <r>
    <s v="1394309"/>
    <x v="23"/>
    <x v="4"/>
    <x v="2"/>
    <n v="1898"/>
    <n v="1854.6268656716418"/>
    <n v="43.373134328358219"/>
    <n v="1863.9"/>
    <n v="34.099999999999909"/>
    <n v="5600"/>
    <n v="5472"/>
    <n v="128"/>
    <n v="5499.36"/>
    <n v="100.64000000000033"/>
  </r>
  <r>
    <s v="1394309"/>
    <x v="32"/>
    <x v="4"/>
    <x v="2"/>
    <n v="54056.4"/>
    <n v="53029.148514851484"/>
    <n v="1027.2514851485175"/>
    <n v="53559.44"/>
    <n v="496.95999999999913"/>
    <n v="5578"/>
    <n v="5472"/>
    <n v="106"/>
    <n v="5526.72"/>
    <n v="51.279999999999745"/>
  </r>
  <r>
    <s v="1394309"/>
    <x v="189"/>
    <x v="4"/>
    <x v="3"/>
    <n v="48973.9"/>
    <n v="46960.188118811879"/>
    <n v="2013.7118811881228"/>
    <n v="47429.79"/>
    <n v="1544.1100000000006"/>
    <n v="4280"/>
    <n v="4104"/>
    <n v="176"/>
    <n v="4145.04"/>
    <n v="134.96000000000004"/>
  </r>
  <r>
    <s v="1394505"/>
    <x v="0"/>
    <x v="0"/>
    <x v="0"/>
    <n v="-6011.4"/>
    <n v="0"/>
    <n v="-6011.4"/>
    <n v="0"/>
    <n v="-6011.4"/>
    <n v="0"/>
    <n v="0"/>
    <n v="0"/>
    <n v="0"/>
    <n v="0"/>
  </r>
  <r>
    <s v="1394505"/>
    <x v="190"/>
    <x v="2"/>
    <x v="0"/>
    <n v="260.97000000000003"/>
    <n v="0"/>
    <n v="260.97000000000003"/>
    <n v="263.12"/>
    <n v="-2.1499999999999773"/>
    <n v="34.515000000000001"/>
    <n v="0"/>
    <n v="34.515000000000001"/>
    <n v="34.807000000000002"/>
    <n v="-0.29200000000000159"/>
  </r>
  <r>
    <s v="1394505"/>
    <x v="191"/>
    <x v="2"/>
    <x v="0"/>
    <n v="535.48"/>
    <n v="0"/>
    <n v="535.48"/>
    <n v="539.99"/>
    <n v="-4.5099999999999909"/>
    <n v="34.515000000000001"/>
    <n v="0"/>
    <n v="34.515000000000001"/>
    <n v="34.807000000000002"/>
    <n v="-0.29200000000000159"/>
  </r>
  <r>
    <s v="1394505"/>
    <x v="192"/>
    <x v="2"/>
    <x v="0"/>
    <n v="21109.55"/>
    <n v="0"/>
    <n v="21109.55"/>
    <n v="21283.54"/>
    <n v="-173.9900000000016"/>
    <n v="345.15"/>
    <n v="0"/>
    <n v="345.15"/>
    <n v="347.99400000000003"/>
    <n v="-2.8440000000000509"/>
  </r>
  <r>
    <s v="1394505"/>
    <x v="56"/>
    <x v="3"/>
    <x v="2"/>
    <n v="-122622.34"/>
    <n v="0"/>
    <n v="-122622.34"/>
    <n v="-122622.02"/>
    <n v="-0.319999999992433"/>
    <n v="-161820"/>
    <n v="0"/>
    <n v="-161820"/>
    <n v="-161820"/>
    <n v="0"/>
  </r>
  <r>
    <s v="1394505"/>
    <x v="193"/>
    <x v="4"/>
    <x v="2"/>
    <n v="94069.54"/>
    <n v="0"/>
    <n v="94069.54"/>
    <n v="0"/>
    <n v="94069.54"/>
    <n v="162270"/>
    <n v="0"/>
    <n v="162270"/>
    <n v="0"/>
    <n v="162270"/>
  </r>
  <r>
    <s v="1394505"/>
    <x v="194"/>
    <x v="4"/>
    <x v="2"/>
    <n v="12658.2"/>
    <n v="12658.343195266272"/>
    <n v="-0.14319526627150481"/>
    <n v="12835.56"/>
    <n v="-177.35999999999876"/>
    <n v="26700"/>
    <n v="26700.299802761339"/>
    <n v="-0.29980276133937878"/>
    <n v="27074.103999999999"/>
    <n v="-374.10399999999936"/>
  </r>
  <r>
    <s v="1394505"/>
    <x v="195"/>
    <x v="4"/>
    <x v="2"/>
    <n v="0"/>
    <n v="86403.793103448275"/>
    <n v="-86403.793103448275"/>
    <n v="87699.85"/>
    <n v="-87699.85"/>
    <n v="0"/>
    <n v="161819.99999999997"/>
    <n v="-161819.99999999997"/>
    <n v="164247.29999999999"/>
    <n v="-164247.29999999999"/>
  </r>
  <r>
    <s v="1394506"/>
    <x v="0"/>
    <x v="0"/>
    <x v="0"/>
    <n v="-5602.62"/>
    <n v="0"/>
    <n v="-5602.62"/>
    <n v="0"/>
    <n v="-5602.62"/>
    <n v="0"/>
    <n v="0"/>
    <n v="0"/>
    <n v="0"/>
    <n v="0"/>
  </r>
  <r>
    <s v="1394506"/>
    <x v="190"/>
    <x v="2"/>
    <x v="0"/>
    <n v="285.35000000000002"/>
    <n v="0"/>
    <n v="285.35000000000002"/>
    <n v="303.29000000000002"/>
    <n v="-17.939999999999998"/>
    <n v="37.74"/>
    <n v="0"/>
    <n v="37.74"/>
    <n v="40.122"/>
    <n v="-2.3819999999999979"/>
  </r>
  <r>
    <s v="1394506"/>
    <x v="191"/>
    <x v="2"/>
    <x v="0"/>
    <n v="585.52"/>
    <n v="0"/>
    <n v="585.52"/>
    <n v="622.42999999999995"/>
    <n v="-36.909999999999968"/>
    <n v="37.74"/>
    <n v="0"/>
    <n v="37.74"/>
    <n v="40.122"/>
    <n v="-2.3819999999999979"/>
  </r>
  <r>
    <s v="1394506"/>
    <x v="192"/>
    <x v="2"/>
    <x v="0"/>
    <n v="23081.97"/>
    <n v="0"/>
    <n v="23081.97"/>
    <n v="24532.89"/>
    <n v="-1450.9199999999983"/>
    <n v="377.4"/>
    <n v="0"/>
    <n v="377.4"/>
    <n v="401.12200000000001"/>
    <n v="-23.722000000000037"/>
  </r>
  <r>
    <s v="1394506"/>
    <x v="56"/>
    <x v="3"/>
    <x v="2"/>
    <n v="-141343.04999999999"/>
    <n v="0"/>
    <n v="-141343.04999999999"/>
    <n v="-141342.68"/>
    <n v="-0.36999999999534339"/>
    <n v="-186525"/>
    <n v="0"/>
    <n v="-186525"/>
    <n v="-186525"/>
    <n v="0"/>
  </r>
  <r>
    <s v="1394506"/>
    <x v="193"/>
    <x v="4"/>
    <x v="2"/>
    <n v="108399.39"/>
    <n v="0"/>
    <n v="108399.39"/>
    <n v="0"/>
    <n v="108399.39"/>
    <n v="186989"/>
    <n v="0"/>
    <n v="186989"/>
    <n v="0"/>
    <n v="186989"/>
  </r>
  <r>
    <s v="1394506"/>
    <x v="194"/>
    <x v="4"/>
    <x v="2"/>
    <n v="14593.44"/>
    <n v="14590.887573964495"/>
    <n v="2.5524260355050501"/>
    <n v="14795.16"/>
    <n v="-201.71999999999935"/>
    <n v="30782"/>
    <n v="30776.625246548319"/>
    <n v="5.3747534516805899"/>
    <n v="31207.498"/>
    <n v="-425.49799999999959"/>
  </r>
  <r>
    <s v="1394506"/>
    <x v="195"/>
    <x v="4"/>
    <x v="2"/>
    <n v="0"/>
    <n v="99595.02463054187"/>
    <n v="-99595.02463054187"/>
    <n v="101088.95"/>
    <n v="-101088.95"/>
    <n v="0"/>
    <n v="186525"/>
    <n v="-186525"/>
    <n v="189322.875"/>
    <n v="-189322.875"/>
  </r>
  <r>
    <s v="1394507"/>
    <x v="0"/>
    <x v="0"/>
    <x v="0"/>
    <n v="856.71"/>
    <n v="0"/>
    <n v="856.71"/>
    <n v="0"/>
    <n v="856.71"/>
    <n v="0"/>
    <n v="0"/>
    <n v="0"/>
    <n v="0"/>
    <n v="0"/>
  </r>
  <r>
    <s v="1394507"/>
    <x v="190"/>
    <x v="2"/>
    <x v="0"/>
    <n v="154.24"/>
    <n v="0"/>
    <n v="154.24"/>
    <n v="162.72999999999999"/>
    <n v="-8.4899999999999807"/>
    <n v="20.399999999999999"/>
    <n v="0"/>
    <n v="20.399999999999999"/>
    <n v="21.527000000000001"/>
    <n v="-1.1270000000000024"/>
  </r>
  <r>
    <s v="1394507"/>
    <x v="191"/>
    <x v="2"/>
    <x v="0"/>
    <n v="316.5"/>
    <n v="0"/>
    <n v="316.5"/>
    <n v="333.97"/>
    <n v="-17.470000000000027"/>
    <n v="20.399999999999999"/>
    <n v="0"/>
    <n v="20.399999999999999"/>
    <n v="21.527000000000001"/>
    <n v="-1.1270000000000024"/>
  </r>
  <r>
    <s v="1394507"/>
    <x v="192"/>
    <x v="2"/>
    <x v="0"/>
    <n v="12476.74"/>
    <n v="0"/>
    <n v="12476.74"/>
    <n v="13163.12"/>
    <n v="-686.38000000000102"/>
    <n v="204"/>
    <n v="0"/>
    <n v="204"/>
    <n v="215.22200000000001"/>
    <n v="-11.222000000000008"/>
  </r>
  <r>
    <s v="1394507"/>
    <x v="15"/>
    <x v="3"/>
    <x v="2"/>
    <n v="-90128.05"/>
    <n v="0"/>
    <n v="-90128.05"/>
    <n v="-90128.45"/>
    <n v="0.39999999999417923"/>
    <n v="-100080"/>
    <n v="0"/>
    <n v="-100080"/>
    <n v="-100080"/>
    <n v="0"/>
  </r>
  <r>
    <s v="1394507"/>
    <x v="196"/>
    <x v="4"/>
    <x v="2"/>
    <n v="7465.89"/>
    <n v="7464.625246548323"/>
    <n v="1.2647534516772794"/>
    <n v="7569.13"/>
    <n v="-103.23999999999978"/>
    <n v="16516"/>
    <n v="16513.200197238657"/>
    <n v="2.7998027613430168"/>
    <n v="16744.384999999998"/>
    <n v="-228.3849999999984"/>
  </r>
  <r>
    <s v="1394507"/>
    <x v="197"/>
    <x v="4"/>
    <x v="2"/>
    <n v="68857.97"/>
    <n v="67881.261083743841"/>
    <n v="976.70891625616059"/>
    <n v="68899.48"/>
    <n v="-41.509999999994761"/>
    <n v="101520"/>
    <n v="100080"/>
    <n v="1440"/>
    <n v="101581.2"/>
    <n v="-61.19999999999709"/>
  </r>
  <r>
    <s v="1394509"/>
    <x v="0"/>
    <x v="0"/>
    <x v="0"/>
    <n v="-200.42"/>
    <n v="0"/>
    <n v="-200.42"/>
    <n v="0"/>
    <n v="-200.42"/>
    <n v="0"/>
    <n v="0"/>
    <n v="0"/>
    <n v="0"/>
    <n v="0"/>
  </r>
  <r>
    <s v="1394509"/>
    <x v="190"/>
    <x v="2"/>
    <x v="0"/>
    <n v="38.56"/>
    <n v="0"/>
    <n v="38.56"/>
    <n v="38.93"/>
    <n v="-0.36999999999999744"/>
    <n v="5.0999999999999996"/>
    <n v="0"/>
    <n v="5.0999999999999996"/>
    <n v="5.149"/>
    <n v="-4.9000000000000377E-2"/>
  </r>
  <r>
    <s v="1394509"/>
    <x v="191"/>
    <x v="2"/>
    <x v="0"/>
    <n v="79.12"/>
    <n v="0"/>
    <n v="79.12"/>
    <n v="79.89"/>
    <n v="-0.76999999999999602"/>
    <n v="5.0999999999999996"/>
    <n v="0"/>
    <n v="5.0999999999999996"/>
    <n v="5.149"/>
    <n v="-4.9000000000000377E-2"/>
  </r>
  <r>
    <s v="1394509"/>
    <x v="192"/>
    <x v="2"/>
    <x v="0"/>
    <n v="3119.19"/>
    <n v="0"/>
    <n v="3119.19"/>
    <n v="3148.73"/>
    <n v="-29.539999999999964"/>
    <n v="51"/>
    <n v="0"/>
    <n v="51"/>
    <n v="51.482999999999997"/>
    <n v="-0.48299999999999699"/>
  </r>
  <r>
    <s v="1394509"/>
    <x v="70"/>
    <x v="3"/>
    <x v="2"/>
    <n v="-20813.91"/>
    <n v="0"/>
    <n v="-20813.91"/>
    <n v="-20813.96"/>
    <n v="4.9999999999272404E-2"/>
    <n v="-23940"/>
    <n v="0"/>
    <n v="-23940"/>
    <n v="-23940"/>
    <n v="0"/>
  </r>
  <r>
    <s v="1394509"/>
    <x v="198"/>
    <x v="4"/>
    <x v="2"/>
    <n v="2003.32"/>
    <n v="2003.3727810650887"/>
    <n v="-5.2781065088765899E-2"/>
    <n v="2031.42"/>
    <n v="-28.100000000000136"/>
    <n v="3950"/>
    <n v="3950.0996055226819"/>
    <n v="-9.9605522681940784E-2"/>
    <n v="4005.4009999999998"/>
    <n v="-55.40099999999984"/>
  </r>
  <r>
    <s v="1394509"/>
    <x v="199"/>
    <x v="4"/>
    <x v="2"/>
    <n v="15774.14"/>
    <n v="15285.694581280788"/>
    <n v="488.44541871921137"/>
    <n v="15514.98"/>
    <n v="259.15999999999985"/>
    <n v="24705"/>
    <n v="23940"/>
    <n v="765"/>
    <n v="24299.1"/>
    <n v="405.90000000000146"/>
  </r>
  <r>
    <s v="1394510"/>
    <x v="0"/>
    <x v="0"/>
    <x v="0"/>
    <n v="931.61"/>
    <n v="0"/>
    <n v="931.61"/>
    <n v="0"/>
    <n v="931.61"/>
    <n v="0"/>
    <n v="0"/>
    <n v="0"/>
    <n v="0"/>
    <n v="0"/>
  </r>
  <r>
    <s v="1394510"/>
    <x v="190"/>
    <x v="2"/>
    <x v="0"/>
    <n v="100.26"/>
    <n v="0"/>
    <n v="100.26"/>
    <n v="104.34"/>
    <n v="-4.0799999999999983"/>
    <n v="13.26"/>
    <n v="0"/>
    <n v="13.26"/>
    <n v="13.803000000000001"/>
    <n v="-0.54300000000000104"/>
  </r>
  <r>
    <s v="1394510"/>
    <x v="191"/>
    <x v="2"/>
    <x v="0"/>
    <n v="205.72"/>
    <n v="0"/>
    <n v="205.72"/>
    <n v="214.14"/>
    <n v="-8.4199999999999875"/>
    <n v="13.26"/>
    <n v="0"/>
    <n v="13.26"/>
    <n v="13.803000000000001"/>
    <n v="-0.54300000000000104"/>
  </r>
  <r>
    <s v="1394510"/>
    <x v="192"/>
    <x v="2"/>
    <x v="0"/>
    <n v="8109.88"/>
    <n v="0"/>
    <n v="8109.88"/>
    <n v="8440.02"/>
    <n v="-330.14000000000033"/>
    <n v="132.6"/>
    <n v="0"/>
    <n v="132.6"/>
    <n v="137.99799999999999"/>
    <n v="-5.3979999999999961"/>
  </r>
  <r>
    <s v="1394510"/>
    <x v="200"/>
    <x v="3"/>
    <x v="2"/>
    <n v="-48980.32"/>
    <n v="0"/>
    <n v="-48980.32"/>
    <n v="-48980.51"/>
    <n v="0.19000000000232831"/>
    <n v="-64170"/>
    <n v="0"/>
    <n v="-64170"/>
    <n v="-64170"/>
    <n v="0"/>
  </r>
  <r>
    <s v="1394510"/>
    <x v="198"/>
    <x v="4"/>
    <x v="2"/>
    <n v="5369.92"/>
    <n v="5369.9408284023666"/>
    <n v="-2.0828402366532828E-2"/>
    <n v="5445.12"/>
    <n v="-75.199999999999818"/>
    <n v="10588"/>
    <n v="10588.050295857987"/>
    <n v="-5.0295857987293857E-2"/>
    <n v="10736.282999999999"/>
    <n v="-148.28299999999945"/>
  </r>
  <r>
    <s v="1394510"/>
    <x v="201"/>
    <x v="4"/>
    <x v="2"/>
    <n v="34262.93"/>
    <n v="34262.926108374391"/>
    <n v="3.8916256089578383E-3"/>
    <n v="34776.870000000003"/>
    <n v="-513.94000000000233"/>
    <n v="64170"/>
    <n v="64170"/>
    <n v="0"/>
    <n v="65132.55"/>
    <n v="-962.55000000000291"/>
  </r>
  <r>
    <s v="1394736"/>
    <x v="0"/>
    <x v="0"/>
    <x v="0"/>
    <n v="3429.09"/>
    <n v="0"/>
    <n v="3429.09"/>
    <n v="0"/>
    <n v="3429.09"/>
    <n v="0"/>
    <n v="0"/>
    <n v="0"/>
    <n v="0"/>
    <n v="0"/>
  </r>
  <r>
    <s v="1394736"/>
    <x v="1"/>
    <x v="1"/>
    <x v="0"/>
    <n v="3.14"/>
    <n v="0"/>
    <n v="3.14"/>
    <n v="3.14"/>
    <n v="0"/>
    <n v="0"/>
    <n v="0"/>
    <n v="0"/>
    <n v="0"/>
    <n v="0"/>
  </r>
  <r>
    <s v="1394736"/>
    <x v="2"/>
    <x v="1"/>
    <x v="0"/>
    <n v="73.349999999999994"/>
    <n v="0"/>
    <n v="73.349999999999994"/>
    <n v="73.290000000000006"/>
    <n v="5.9999999999988063E-2"/>
    <n v="0"/>
    <n v="0"/>
    <n v="0"/>
    <n v="0"/>
    <n v="0"/>
  </r>
  <r>
    <s v="1394736"/>
    <x v="3"/>
    <x v="1"/>
    <x v="0"/>
    <n v="492.51"/>
    <n v="0"/>
    <n v="492.51"/>
    <n v="492.08"/>
    <n v="0.43000000000000682"/>
    <n v="0"/>
    <n v="0"/>
    <n v="0"/>
    <n v="0"/>
    <n v="0"/>
  </r>
  <r>
    <s v="1394736"/>
    <x v="4"/>
    <x v="2"/>
    <x v="0"/>
    <n v="645.41"/>
    <n v="0"/>
    <n v="645.41"/>
    <n v="996.45"/>
    <n v="-351.04000000000008"/>
    <n v="1.83"/>
    <n v="0"/>
    <n v="1.83"/>
    <n v="2.8250000000000002"/>
    <n v="-0.99500000000000011"/>
  </r>
  <r>
    <s v="1394736"/>
    <x v="5"/>
    <x v="2"/>
    <x v="0"/>
    <n v="2218.64"/>
    <n v="0"/>
    <n v="2218.64"/>
    <n v="3425.35"/>
    <n v="-1206.71"/>
    <n v="1.83"/>
    <n v="0"/>
    <n v="1.83"/>
    <n v="2.8250000000000002"/>
    <n v="-0.99500000000000011"/>
  </r>
  <r>
    <s v="1394736"/>
    <x v="6"/>
    <x v="2"/>
    <x v="0"/>
    <n v="2400.4299999999998"/>
    <n v="0"/>
    <n v="2400.4299999999998"/>
    <n v="3705.87"/>
    <n v="-1305.44"/>
    <n v="38.43"/>
    <n v="0"/>
    <n v="38.43"/>
    <n v="59.33"/>
    <n v="-20.9"/>
  </r>
  <r>
    <s v="1394736"/>
    <x v="7"/>
    <x v="1"/>
    <x v="0"/>
    <n v="5517.94"/>
    <n v="0"/>
    <n v="5517.94"/>
    <n v="5513.07"/>
    <n v="4.8699999999998909"/>
    <n v="0"/>
    <n v="0"/>
    <n v="0"/>
    <n v="0"/>
    <n v="0"/>
  </r>
  <r>
    <s v="1394736"/>
    <x v="8"/>
    <x v="1"/>
    <x v="0"/>
    <n v="12760.28"/>
    <n v="0"/>
    <n v="12760.28"/>
    <n v="12749"/>
    <n v="11.280000000000655"/>
    <n v="0"/>
    <n v="0"/>
    <n v="0"/>
    <n v="0"/>
    <n v="0"/>
  </r>
  <r>
    <s v="1394736"/>
    <x v="202"/>
    <x v="3"/>
    <x v="1"/>
    <n v="-254468.73"/>
    <n v="0"/>
    <n v="-254468.73"/>
    <n v="-254468.72"/>
    <n v="-1.0000000009313226E-2"/>
    <n v="-3249"/>
    <n v="0"/>
    <n v="-3249"/>
    <n v="-3249"/>
    <n v="0"/>
  </r>
  <r>
    <s v="1394736"/>
    <x v="83"/>
    <x v="4"/>
    <x v="2"/>
    <n v="311.5"/>
    <n v="289.15841584158414"/>
    <n v="22.341584158415856"/>
    <n v="292.05"/>
    <n v="19.449999999999989"/>
    <n v="3500"/>
    <n v="3249"/>
    <n v="251"/>
    <n v="3281.49"/>
    <n v="218.51000000000022"/>
  </r>
  <r>
    <s v="1394736"/>
    <x v="84"/>
    <x v="4"/>
    <x v="2"/>
    <n v="1337.02"/>
    <n v="1333.192118226601"/>
    <n v="3.8278817733989854"/>
    <n v="1353.19"/>
    <n v="-16.170000000000073"/>
    <n v="19550"/>
    <n v="19494"/>
    <n v="56"/>
    <n v="19786.41"/>
    <n v="-236.40999999999985"/>
  </r>
  <r>
    <s v="1394736"/>
    <x v="50"/>
    <x v="4"/>
    <x v="2"/>
    <n v="1936.28"/>
    <n v="1910.4079601990049"/>
    <n v="25.872039800995026"/>
    <n v="1919.96"/>
    <n v="16.319999999999936"/>
    <n v="3293"/>
    <n v="3249"/>
    <n v="44"/>
    <n v="3265.2449999999999"/>
    <n v="27.755000000000109"/>
  </r>
  <r>
    <s v="1394736"/>
    <x v="85"/>
    <x v="4"/>
    <x v="2"/>
    <n v="2548.15"/>
    <n v="2540.847290640394"/>
    <n v="7.3027093596060695"/>
    <n v="2578.96"/>
    <n v="-30.809999999999945"/>
    <n v="19550"/>
    <n v="19494"/>
    <n v="56"/>
    <n v="19786.41"/>
    <n v="-236.40999999999985"/>
  </r>
  <r>
    <s v="1394736"/>
    <x v="86"/>
    <x v="4"/>
    <x v="2"/>
    <n v="3355.76"/>
    <n v="3346.1477832512314"/>
    <n v="9.6122167487687875"/>
    <n v="3396.34"/>
    <n v="-40.579999999999927"/>
    <n v="19550"/>
    <n v="19494"/>
    <n v="56"/>
    <n v="19786.41"/>
    <n v="-236.40999999999985"/>
  </r>
  <r>
    <s v="1394736"/>
    <x v="41"/>
    <x v="4"/>
    <x v="2"/>
    <n v="7964.07"/>
    <n v="7921"/>
    <n v="43.069999999999709"/>
    <n v="8079.42"/>
    <n v="-115.35000000000036"/>
    <n v="19600"/>
    <n v="19494"/>
    <n v="106"/>
    <n v="19883.88"/>
    <n v="-283.88000000000102"/>
  </r>
  <r>
    <s v="1394736"/>
    <x v="87"/>
    <x v="4"/>
    <x v="2"/>
    <n v="10583.22"/>
    <n v="10525.980295566502"/>
    <n v="57.239704433497536"/>
    <n v="10683.87"/>
    <n v="-100.65000000000146"/>
    <n v="19600"/>
    <n v="19494"/>
    <n v="106"/>
    <n v="19786.41"/>
    <n v="-186.40999999999985"/>
  </r>
  <r>
    <s v="1394736"/>
    <x v="95"/>
    <x v="4"/>
    <x v="2"/>
    <n v="13959.76"/>
    <n v="13710.778325123152"/>
    <n v="248.98167487684805"/>
    <n v="13916.44"/>
    <n v="43.319999999999709"/>
    <n v="3308"/>
    <n v="3249"/>
    <n v="59"/>
    <n v="3297.7350000000001"/>
    <n v="10.264999999999873"/>
  </r>
  <r>
    <s v="1394736"/>
    <x v="17"/>
    <x v="4"/>
    <x v="2"/>
    <n v="26616.799999999999"/>
    <n v="26472.855721393036"/>
    <n v="143.94427860696305"/>
    <n v="26605.22"/>
    <n v="11.579999999998108"/>
    <n v="19600"/>
    <n v="19494"/>
    <n v="106"/>
    <n v="19591.47"/>
    <n v="8.5299999999988358"/>
  </r>
  <r>
    <s v="1394736"/>
    <x v="58"/>
    <x v="4"/>
    <x v="2"/>
    <n v="93755.03"/>
    <n v="93247.990099009898"/>
    <n v="507.03990099010116"/>
    <n v="94180.47"/>
    <n v="-425.44000000000233"/>
    <n v="19600"/>
    <n v="19493.999999999996"/>
    <n v="106.00000000000364"/>
    <n v="19688.939999999999"/>
    <n v="-88.93999999999869"/>
  </r>
  <r>
    <s v="1394736"/>
    <x v="89"/>
    <x v="4"/>
    <x v="3"/>
    <n v="63576.1"/>
    <n v="62092.179863147605"/>
    <n v="1483.9201368523936"/>
    <n v="63520.3"/>
    <n v="55.799999999995634"/>
    <n v="14970"/>
    <n v="14620.500488758555"/>
    <n v="349.49951124144536"/>
    <n v="14956.772000000001"/>
    <n v="13.227999999999156"/>
  </r>
  <r>
    <s v="1394736"/>
    <x v="20"/>
    <x v="4"/>
    <x v="4"/>
    <n v="984.25"/>
    <n v="964.95098039215691"/>
    <n v="19.299019607843093"/>
    <n v="984.25"/>
    <n v="0"/>
    <n v="178.95500000000001"/>
    <n v="175.44607843137254"/>
    <n v="3.5089215686274713"/>
    <n v="178.95500000000001"/>
    <n v="0"/>
  </r>
  <r>
    <s v="1394793"/>
    <x v="0"/>
    <x v="0"/>
    <x v="0"/>
    <n v="1809.98"/>
    <n v="0"/>
    <n v="1809.98"/>
    <n v="0"/>
    <n v="1809.98"/>
    <n v="0"/>
    <n v="0"/>
    <n v="0"/>
    <n v="0"/>
    <n v="0"/>
  </r>
  <r>
    <s v="1394793"/>
    <x v="1"/>
    <x v="1"/>
    <x v="0"/>
    <n v="4.17"/>
    <n v="0"/>
    <n v="4.17"/>
    <n v="4.18"/>
    <n v="-9.9999999999997868E-3"/>
    <n v="0"/>
    <n v="0"/>
    <n v="0"/>
    <n v="0"/>
    <n v="0"/>
  </r>
  <r>
    <s v="1394793"/>
    <x v="2"/>
    <x v="1"/>
    <x v="0"/>
    <n v="97.24"/>
    <n v="0"/>
    <n v="97.24"/>
    <n v="97.5"/>
    <n v="-0.26000000000000512"/>
    <n v="0"/>
    <n v="0"/>
    <n v="0"/>
    <n v="0"/>
    <n v="0"/>
  </r>
  <r>
    <s v="1394793"/>
    <x v="3"/>
    <x v="1"/>
    <x v="0"/>
    <n v="652.9"/>
    <n v="0"/>
    <n v="652.9"/>
    <n v="654.63"/>
    <n v="-1.7300000000000182"/>
    <n v="0"/>
    <n v="0"/>
    <n v="0"/>
    <n v="0"/>
    <n v="0"/>
  </r>
  <r>
    <s v="1394793"/>
    <x v="4"/>
    <x v="2"/>
    <x v="0"/>
    <n v="1498.91"/>
    <n v="0"/>
    <n v="1498.91"/>
    <n v="1605.08"/>
    <n v="-106.16999999999985"/>
    <n v="4.25"/>
    <n v="0"/>
    <n v="4.25"/>
    <n v="4.5510000000000002"/>
    <n v="-0.30100000000000016"/>
  </r>
  <r>
    <s v="1394793"/>
    <x v="6"/>
    <x v="2"/>
    <x v="0"/>
    <n v="4778.37"/>
    <n v="0"/>
    <n v="4778.37"/>
    <n v="5117.1499999999996"/>
    <n v="-338.77999999999975"/>
    <n v="76.5"/>
    <n v="0"/>
    <n v="76.5"/>
    <n v="81.924000000000007"/>
    <n v="-5.4240000000000066"/>
  </r>
  <r>
    <s v="1394793"/>
    <x v="5"/>
    <x v="2"/>
    <x v="0"/>
    <n v="5152.58"/>
    <n v="0"/>
    <n v="5152.58"/>
    <n v="5517.53"/>
    <n v="-364.94999999999982"/>
    <n v="4.25"/>
    <n v="0"/>
    <n v="4.25"/>
    <n v="4.5510000000000002"/>
    <n v="-0.30100000000000016"/>
  </r>
  <r>
    <s v="1394793"/>
    <x v="7"/>
    <x v="1"/>
    <x v="0"/>
    <n v="7314.87"/>
    <n v="0"/>
    <n v="7314.87"/>
    <n v="7334.22"/>
    <n v="-19.350000000000364"/>
    <n v="0"/>
    <n v="0"/>
    <n v="0"/>
    <n v="0"/>
    <n v="0"/>
  </r>
  <r>
    <s v="1394793"/>
    <x v="8"/>
    <x v="1"/>
    <x v="0"/>
    <n v="16915.68"/>
    <n v="0"/>
    <n v="16915.68"/>
    <n v="16960.419999999998"/>
    <n v="-44.739999999997963"/>
    <n v="0"/>
    <n v="0"/>
    <n v="0"/>
    <n v="0"/>
    <n v="0"/>
  </r>
  <r>
    <s v="1394793"/>
    <x v="203"/>
    <x v="3"/>
    <x v="5"/>
    <n v="-477703.49"/>
    <n v="0"/>
    <n v="-477703.49"/>
    <n v="-477703.59"/>
    <n v="0.1000000000349246"/>
    <n v="-26398"/>
    <n v="0"/>
    <n v="-26398"/>
    <n v="-26398"/>
    <n v="0"/>
  </r>
  <r>
    <s v="1394793"/>
    <x v="22"/>
    <x v="4"/>
    <x v="2"/>
    <n v="2034.23"/>
    <n v="2097.64"/>
    <n v="-63.409999999999854"/>
    <n v="2097.64"/>
    <n v="-63.409999999999854"/>
    <n v="768"/>
    <n v="791.94"/>
    <n v="-23.940000000000055"/>
    <n v="791.94"/>
    <n v="-23.940000000000055"/>
  </r>
  <r>
    <s v="1394793"/>
    <x v="23"/>
    <x v="4"/>
    <x v="2"/>
    <n v="9009.7800000000007"/>
    <n v="8947.0746268656712"/>
    <n v="62.70537313432942"/>
    <n v="8991.81"/>
    <n v="17.970000000001164"/>
    <n v="26583"/>
    <n v="26398"/>
    <n v="185"/>
    <n v="26529.99"/>
    <n v="53.009999999998399"/>
  </r>
  <r>
    <s v="1394793"/>
    <x v="35"/>
    <x v="4"/>
    <x v="2"/>
    <n v="201358.37"/>
    <n v="199649.12871287129"/>
    <n v="1709.2412871287088"/>
    <n v="201645.62"/>
    <n v="-287.25"/>
    <n v="26624"/>
    <n v="26398"/>
    <n v="226"/>
    <n v="26661.98"/>
    <n v="-37.979999999999563"/>
  </r>
  <r>
    <s v="1394793"/>
    <x v="204"/>
    <x v="4"/>
    <x v="3"/>
    <n v="227076.41"/>
    <n v="226545.15422885571"/>
    <n v="531.25577114429325"/>
    <n v="227677.88"/>
    <n v="-601.47000000000116"/>
    <n v="19845"/>
    <n v="19798.500497512436"/>
    <n v="46.499502487564314"/>
    <n v="19897.492999999999"/>
    <n v="-52.492999999998574"/>
  </r>
  <r>
    <s v="1395736"/>
    <x v="0"/>
    <x v="0"/>
    <x v="0"/>
    <n v="635.6"/>
    <n v="0"/>
    <n v="635.6"/>
    <n v="0"/>
    <n v="635.6"/>
    <n v="0"/>
    <n v="0"/>
    <n v="0"/>
    <n v="0"/>
    <n v="0"/>
  </r>
  <r>
    <s v="1395736"/>
    <x v="190"/>
    <x v="2"/>
    <x v="0"/>
    <n v="61.7"/>
    <n v="0"/>
    <n v="61.7"/>
    <n v="66.150000000000006"/>
    <n v="-4.4500000000000028"/>
    <n v="8.16"/>
    <n v="0"/>
    <n v="8.16"/>
    <n v="8.75"/>
    <n v="-0.58999999999999986"/>
  </r>
  <r>
    <s v="1395736"/>
    <x v="191"/>
    <x v="2"/>
    <x v="0"/>
    <n v="126.6"/>
    <n v="0"/>
    <n v="126.6"/>
    <n v="135.75"/>
    <n v="-9.1500000000000057"/>
    <n v="8.16"/>
    <n v="0"/>
    <n v="8.16"/>
    <n v="8.75"/>
    <n v="-0.58999999999999986"/>
  </r>
  <r>
    <s v="1395736"/>
    <x v="192"/>
    <x v="2"/>
    <x v="0"/>
    <n v="4990.7"/>
    <n v="0"/>
    <n v="4990.7"/>
    <n v="5350.48"/>
    <n v="-359.77999999999975"/>
    <n v="81.599999999999994"/>
    <n v="0"/>
    <n v="81.599999999999994"/>
    <n v="87.481999999999999"/>
    <n v="-5.882000000000005"/>
  </r>
  <r>
    <s v="1395736"/>
    <x v="70"/>
    <x v="3"/>
    <x v="2"/>
    <n v="-33287.230000000003"/>
    <n v="0"/>
    <n v="-33287.230000000003"/>
    <n v="-33287.06"/>
    <n v="-0.17000000000552973"/>
    <n v="-40680"/>
    <n v="0"/>
    <n v="-40680"/>
    <n v="-40680"/>
    <n v="0"/>
  </r>
  <r>
    <s v="1395736"/>
    <x v="198"/>
    <x v="4"/>
    <x v="2"/>
    <n v="3404.63"/>
    <n v="3404.2307692307691"/>
    <n v="0.39923076923105327"/>
    <n v="3451.89"/>
    <n v="-47.259999999999764"/>
    <n v="6713"/>
    <n v="6712.2001972386579"/>
    <n v="0.79980276134210726"/>
    <n v="6806.1710000000003"/>
    <n v="-93.171000000000276"/>
  </r>
  <r>
    <s v="1395736"/>
    <x v="205"/>
    <x v="4"/>
    <x v="2"/>
    <n v="24068"/>
    <n v="23923.911330049261"/>
    <n v="144.08866995073913"/>
    <n v="24282.77"/>
    <n v="-214.77000000000044"/>
    <n v="40925"/>
    <n v="40679.999999999993"/>
    <n v="245.00000000000728"/>
    <n v="41290.199999999997"/>
    <n v="-365.19999999999709"/>
  </r>
  <r>
    <s v="1395739"/>
    <x v="0"/>
    <x v="0"/>
    <x v="0"/>
    <n v="-849.44"/>
    <n v="0"/>
    <n v="-849.44"/>
    <n v="0"/>
    <n v="-849.44"/>
    <n v="0"/>
    <n v="0"/>
    <n v="0"/>
    <n v="0"/>
    <n v="0"/>
  </r>
  <r>
    <s v="1395739"/>
    <x v="190"/>
    <x v="2"/>
    <x v="0"/>
    <n v="30.85"/>
    <n v="0"/>
    <n v="30.85"/>
    <n v="31.54"/>
    <n v="-0.68999999999999773"/>
    <n v="4.08"/>
    <n v="0"/>
    <n v="4.08"/>
    <n v="4.1719999999999997"/>
    <n v="-9.1999999999999638E-2"/>
  </r>
  <r>
    <s v="1395739"/>
    <x v="191"/>
    <x v="2"/>
    <x v="0"/>
    <n v="63.3"/>
    <n v="0"/>
    <n v="63.3"/>
    <n v="64.72"/>
    <n v="-1.4200000000000017"/>
    <n v="4.08"/>
    <n v="0"/>
    <n v="4.08"/>
    <n v="4.1719999999999997"/>
    <n v="-9.1999999999999638E-2"/>
  </r>
  <r>
    <s v="1395739"/>
    <x v="192"/>
    <x v="2"/>
    <x v="0"/>
    <n v="2495.35"/>
    <n v="0"/>
    <n v="2495.35"/>
    <n v="2550.9499999999998"/>
    <n v="-55.599999999999909"/>
    <n v="40.799999999999997"/>
    <n v="0"/>
    <n v="40.799999999999997"/>
    <n v="41.709000000000003"/>
    <n v="-0.90900000000000603"/>
  </r>
  <r>
    <s v="1395739"/>
    <x v="15"/>
    <x v="3"/>
    <x v="2"/>
    <n v="-16412.439999999999"/>
    <n v="0"/>
    <n v="-16412.439999999999"/>
    <n v="-16412.46"/>
    <n v="2.0000000000436557E-2"/>
    <n v="-19395"/>
    <n v="0"/>
    <n v="-19395"/>
    <n v="-19395"/>
    <n v="0"/>
  </r>
  <r>
    <s v="1395739"/>
    <x v="197"/>
    <x v="4"/>
    <x v="2"/>
    <n v="10835.36"/>
    <n v="0"/>
    <n v="10835.36"/>
    <n v="0"/>
    <n v="10835.36"/>
    <n v="15975"/>
    <n v="0"/>
    <n v="15975"/>
    <n v="0"/>
    <n v="15975"/>
  </r>
  <r>
    <s v="1395739"/>
    <x v="196"/>
    <x v="4"/>
    <x v="2"/>
    <n v="1447.43"/>
    <n v="1446.6074950690333"/>
    <n v="0.82250493096671562"/>
    <n v="1466.86"/>
    <n v="-19.429999999999836"/>
    <n v="3202"/>
    <n v="3200.1745562130177"/>
    <n v="1.825443786982305"/>
    <n v="3244.9769999999999"/>
    <n v="-42.976999999999862"/>
  </r>
  <r>
    <s v="1395739"/>
    <x v="206"/>
    <x v="4"/>
    <x v="2"/>
    <n v="2389.59"/>
    <n v="12116.64039408867"/>
    <n v="-9727.0503940886701"/>
    <n v="12298.39"/>
    <n v="-9908.7999999999993"/>
    <n v="3825"/>
    <n v="19395"/>
    <n v="-15570"/>
    <n v="19685.924999999999"/>
    <n v="-15860.924999999999"/>
  </r>
  <r>
    <s v="1395744"/>
    <x v="0"/>
    <x v="0"/>
    <x v="0"/>
    <n v="540.99"/>
    <n v="0"/>
    <n v="540.99"/>
    <n v="0"/>
    <n v="540.99"/>
    <n v="0"/>
    <n v="0"/>
    <n v="0"/>
    <n v="0"/>
    <n v="0"/>
  </r>
  <r>
    <s v="1395744"/>
    <x v="190"/>
    <x v="2"/>
    <x v="0"/>
    <n v="53.99"/>
    <n v="0"/>
    <n v="53.99"/>
    <n v="57.88"/>
    <n v="-3.8900000000000006"/>
    <n v="7.14"/>
    <n v="0"/>
    <n v="7.14"/>
    <n v="7.6559999999999997"/>
    <n v="-0.51600000000000001"/>
  </r>
  <r>
    <s v="1395744"/>
    <x v="191"/>
    <x v="2"/>
    <x v="0"/>
    <n v="110.77"/>
    <n v="0"/>
    <n v="110.77"/>
    <n v="118.78"/>
    <n v="-8.0100000000000051"/>
    <n v="7.14"/>
    <n v="0"/>
    <n v="7.14"/>
    <n v="7.6559999999999997"/>
    <n v="-0.51600000000000001"/>
  </r>
  <r>
    <s v="1395744"/>
    <x v="192"/>
    <x v="2"/>
    <x v="0"/>
    <n v="4366.8599999999997"/>
    <n v="0"/>
    <n v="4366.8599999999997"/>
    <n v="4681.67"/>
    <n v="-314.8100000000004"/>
    <n v="71.400000000000006"/>
    <n v="0"/>
    <n v="71.400000000000006"/>
    <n v="76.546999999999997"/>
    <n v="-5.1469999999999914"/>
  </r>
  <r>
    <s v="1395744"/>
    <x v="207"/>
    <x v="3"/>
    <x v="2"/>
    <n v="-31431.81"/>
    <n v="0"/>
    <n v="-31431.81"/>
    <n v="-31431.63"/>
    <n v="-0.18000000000029104"/>
    <n v="-35595"/>
    <n v="0"/>
    <n v="-35595"/>
    <n v="-35595"/>
    <n v="0"/>
  </r>
  <r>
    <s v="1395744"/>
    <x v="196"/>
    <x v="4"/>
    <x v="2"/>
    <n v="2655.74"/>
    <n v="2654.9112426035504"/>
    <n v="0.82875739644941859"/>
    <n v="2692.08"/>
    <n v="-36.340000000000146"/>
    <n v="5875"/>
    <n v="5873.1745562130172"/>
    <n v="1.8254437869827598"/>
    <n v="5955.3990000000003"/>
    <n v="-80.399000000000342"/>
  </r>
  <r>
    <s v="1395744"/>
    <x v="208"/>
    <x v="4"/>
    <x v="2"/>
    <n v="23703.46"/>
    <n v="23528.295566502464"/>
    <n v="175.16443349753536"/>
    <n v="23881.22"/>
    <n v="-177.76000000000204"/>
    <n v="35860"/>
    <n v="35595"/>
    <n v="265"/>
    <n v="36128.925000000003"/>
    <n v="-268.92500000000291"/>
  </r>
  <r>
    <s v="1395955"/>
    <x v="0"/>
    <x v="0"/>
    <x v="0"/>
    <n v="1548.47"/>
    <n v="0"/>
    <n v="1548.47"/>
    <n v="0"/>
    <n v="1548.47"/>
    <n v="0"/>
    <n v="0"/>
    <n v="0"/>
    <n v="0"/>
    <n v="0"/>
  </r>
  <r>
    <s v="1395955"/>
    <x v="1"/>
    <x v="1"/>
    <x v="0"/>
    <n v="5.67"/>
    <n v="0"/>
    <n v="5.67"/>
    <n v="5.64"/>
    <n v="3.0000000000000249E-2"/>
    <n v="0"/>
    <n v="0"/>
    <n v="0"/>
    <n v="0"/>
    <n v="0"/>
  </r>
  <r>
    <s v="1395955"/>
    <x v="2"/>
    <x v="1"/>
    <x v="0"/>
    <n v="132.30000000000001"/>
    <n v="0"/>
    <n v="132.30000000000001"/>
    <n v="131.71"/>
    <n v="0.59000000000000341"/>
    <n v="0"/>
    <n v="0"/>
    <n v="0"/>
    <n v="0"/>
    <n v="0"/>
  </r>
  <r>
    <s v="1395955"/>
    <x v="3"/>
    <x v="1"/>
    <x v="0"/>
    <n v="888.3"/>
    <n v="0"/>
    <n v="888.3"/>
    <n v="884.32"/>
    <n v="3.9799999999999045"/>
    <n v="0"/>
    <n v="0"/>
    <n v="0"/>
    <n v="0"/>
    <n v="0"/>
  </r>
  <r>
    <s v="1395955"/>
    <x v="4"/>
    <x v="2"/>
    <x v="0"/>
    <n v="1234.4000000000001"/>
    <n v="0"/>
    <n v="1234.4000000000001"/>
    <n v="1448.47"/>
    <n v="-214.06999999999994"/>
    <n v="3.5"/>
    <n v="0"/>
    <n v="3.5"/>
    <n v="4.1070000000000002"/>
    <n v="-0.60700000000000021"/>
  </r>
  <r>
    <s v="1395955"/>
    <x v="5"/>
    <x v="2"/>
    <x v="0"/>
    <n v="4243.3"/>
    <n v="0"/>
    <n v="4243.3"/>
    <n v="4979.18"/>
    <n v="-735.88000000000011"/>
    <n v="3.5"/>
    <n v="0"/>
    <n v="3.5"/>
    <n v="4.1070000000000002"/>
    <n v="-0.60700000000000021"/>
  </r>
  <r>
    <s v="1395955"/>
    <x v="6"/>
    <x v="2"/>
    <x v="0"/>
    <n v="4590.99"/>
    <n v="0"/>
    <n v="4590.99"/>
    <n v="5387.13"/>
    <n v="-796.14000000000033"/>
    <n v="73.5"/>
    <n v="0"/>
    <n v="73.5"/>
    <n v="86.245999999999995"/>
    <n v="-12.745999999999995"/>
  </r>
  <r>
    <s v="1395955"/>
    <x v="7"/>
    <x v="1"/>
    <x v="0"/>
    <n v="9952.2000000000007"/>
    <n v="0"/>
    <n v="9952.2000000000007"/>
    <n v="9907.65"/>
    <n v="44.550000000001091"/>
    <n v="0"/>
    <n v="0"/>
    <n v="0"/>
    <n v="0"/>
    <n v="0"/>
  </r>
  <r>
    <s v="1395955"/>
    <x v="8"/>
    <x v="1"/>
    <x v="0"/>
    <n v="23014.53"/>
    <n v="0"/>
    <n v="23014.53"/>
    <n v="22911.5"/>
    <n v="103.02999999999884"/>
    <n v="0"/>
    <n v="0"/>
    <n v="0"/>
    <n v="0"/>
    <n v="0"/>
  </r>
  <r>
    <s v="1395955"/>
    <x v="209"/>
    <x v="3"/>
    <x v="1"/>
    <n v="-593139.6"/>
    <n v="0"/>
    <n v="-593139.6"/>
    <n v="-593139.54"/>
    <n v="-5.9999999939464033E-2"/>
    <n v="-2957"/>
    <n v="0"/>
    <n v="-2957"/>
    <n v="-2957"/>
    <n v="0"/>
  </r>
  <r>
    <s v="1395955"/>
    <x v="48"/>
    <x v="4"/>
    <x v="2"/>
    <n v="26.6"/>
    <n v="0"/>
    <n v="26.6"/>
    <n v="0"/>
    <n v="26.6"/>
    <n v="350"/>
    <n v="0"/>
    <n v="350"/>
    <n v="0"/>
    <n v="350"/>
  </r>
  <r>
    <s v="1395955"/>
    <x v="210"/>
    <x v="4"/>
    <x v="2"/>
    <n v="2054.89"/>
    <n v="2042.463054187192"/>
    <n v="12.426945812807844"/>
    <n v="2073.1"/>
    <n v="-18.210000000000036"/>
    <n v="35700"/>
    <n v="35484"/>
    <n v="216"/>
    <n v="36016.26"/>
    <n v="-316.26000000000204"/>
  </r>
  <r>
    <s v="1395955"/>
    <x v="11"/>
    <x v="4"/>
    <x v="2"/>
    <n v="2746.7"/>
    <n v="2741.1343283582091"/>
    <n v="5.5656716417906864"/>
    <n v="2754.84"/>
    <n v="-8.1400000000003274"/>
    <n v="2963"/>
    <n v="2957"/>
    <n v="6"/>
    <n v="2971.7849999999999"/>
    <n v="-8.7849999999998545"/>
  </r>
  <r>
    <s v="1395955"/>
    <x v="211"/>
    <x v="4"/>
    <x v="2"/>
    <n v="8839.02"/>
    <n v="8760.995073891625"/>
    <n v="78.024926108375439"/>
    <n v="8892.41"/>
    <n v="-53.389999999999418"/>
    <n v="35800"/>
    <n v="35484"/>
    <n v="316"/>
    <n v="36016.26"/>
    <n v="-216.26000000000204"/>
  </r>
  <r>
    <s v="1395955"/>
    <x v="212"/>
    <x v="4"/>
    <x v="2"/>
    <n v="10717.95"/>
    <n v="10593.743842364533"/>
    <n v="124.20615763546812"/>
    <n v="10752.65"/>
    <n v="-34.699999999998909"/>
    <n v="35900"/>
    <n v="35484"/>
    <n v="416"/>
    <n v="36016.26"/>
    <n v="-116.26000000000204"/>
  </r>
  <r>
    <s v="1395955"/>
    <x v="14"/>
    <x v="4"/>
    <x v="2"/>
    <n v="16842.21"/>
    <n v="16684.225490196077"/>
    <n v="157.98450980392226"/>
    <n v="17017.91"/>
    <n v="-175.70000000000073"/>
    <n v="35820"/>
    <n v="35484"/>
    <n v="336"/>
    <n v="36193.68"/>
    <n v="-373.68000000000029"/>
  </r>
  <r>
    <s v="1395955"/>
    <x v="207"/>
    <x v="4"/>
    <x v="2"/>
    <n v="32725.46"/>
    <n v="31333.615763546797"/>
    <n v="1391.844236453202"/>
    <n v="31803.62"/>
    <n v="921.84000000000015"/>
    <n v="37060"/>
    <n v="35484"/>
    <n v="1576"/>
    <n v="36016.26"/>
    <n v="1043.739999999998"/>
  </r>
  <r>
    <s v="1395955"/>
    <x v="213"/>
    <x v="4"/>
    <x v="2"/>
    <n v="32522.76"/>
    <n v="32467.862068965511"/>
    <n v="54.897931034487556"/>
    <n v="32954.879999999997"/>
    <n v="-432.11999999999898"/>
    <n v="2962"/>
    <n v="2957"/>
    <n v="5"/>
    <n v="3001.355"/>
    <n v="-39.355000000000018"/>
  </r>
  <r>
    <s v="1395955"/>
    <x v="17"/>
    <x v="4"/>
    <x v="2"/>
    <n v="48643.56"/>
    <n v="48187.273631840799"/>
    <n v="456.2863681591989"/>
    <n v="48428.21"/>
    <n v="215.34999999999854"/>
    <n v="35820"/>
    <n v="35484"/>
    <n v="336"/>
    <n v="35661.42"/>
    <n v="158.58000000000175"/>
  </r>
  <r>
    <s v="1395955"/>
    <x v="18"/>
    <x v="4"/>
    <x v="2"/>
    <n v="191777.2"/>
    <n v="191152.30693069307"/>
    <n v="624.89306930694147"/>
    <n v="193063.83"/>
    <n v="-1286.6299999999756"/>
    <n v="35600"/>
    <n v="35483.999999999993"/>
    <n v="116.00000000000728"/>
    <n v="35838.839999999997"/>
    <n v="-238.83999999999651"/>
  </r>
  <r>
    <s v="1395955"/>
    <x v="214"/>
    <x v="4"/>
    <x v="3"/>
    <n v="198841.5"/>
    <n v="195990.99009900991"/>
    <n v="2850.5099009900878"/>
    <n v="197950.9"/>
    <n v="890.60000000000582"/>
    <n v="27000"/>
    <n v="26613"/>
    <n v="387"/>
    <n v="26879.13"/>
    <n v="120.86999999999898"/>
  </r>
  <r>
    <s v="1395955"/>
    <x v="20"/>
    <x v="4"/>
    <x v="4"/>
    <n v="1791.59"/>
    <n v="1756.4607843137255"/>
    <n v="35.129215686274392"/>
    <n v="1791.59"/>
    <n v="0"/>
    <n v="325.74299999999999"/>
    <n v="319.35588235294119"/>
    <n v="6.3871176470588011"/>
    <n v="325.74299999999999"/>
    <n v="0"/>
  </r>
  <r>
    <s v="1395956"/>
    <x v="0"/>
    <x v="0"/>
    <x v="0"/>
    <n v="-338.01"/>
    <n v="0"/>
    <n v="-338.01"/>
    <n v="0"/>
    <n v="-338.01"/>
    <n v="0"/>
    <n v="0"/>
    <n v="0"/>
    <n v="0"/>
    <n v="0"/>
  </r>
  <r>
    <s v="1395956"/>
    <x v="1"/>
    <x v="1"/>
    <x v="0"/>
    <n v="5.71"/>
    <n v="0"/>
    <n v="5.71"/>
    <n v="5.65"/>
    <n v="5.9999999999999609E-2"/>
    <n v="0"/>
    <n v="0"/>
    <n v="0"/>
    <n v="0"/>
    <n v="0"/>
  </r>
  <r>
    <s v="1395956"/>
    <x v="2"/>
    <x v="1"/>
    <x v="0"/>
    <n v="133.28"/>
    <n v="0"/>
    <n v="133.28"/>
    <n v="131.84"/>
    <n v="1.4399999999999977"/>
    <n v="0"/>
    <n v="0"/>
    <n v="0"/>
    <n v="0"/>
    <n v="0"/>
  </r>
  <r>
    <s v="1395956"/>
    <x v="3"/>
    <x v="1"/>
    <x v="0"/>
    <n v="894.88"/>
    <n v="0"/>
    <n v="894.88"/>
    <n v="885.22"/>
    <n v="9.6599999999999682"/>
    <n v="0"/>
    <n v="0"/>
    <n v="0"/>
    <n v="0"/>
    <n v="0"/>
  </r>
  <r>
    <s v="1395956"/>
    <x v="4"/>
    <x v="2"/>
    <x v="0"/>
    <n v="1234.4000000000001"/>
    <n v="0"/>
    <n v="1234.4000000000001"/>
    <n v="1449.94"/>
    <n v="-215.53999999999996"/>
    <n v="3.5"/>
    <n v="0"/>
    <n v="3.5"/>
    <n v="4.1109999999999998"/>
    <n v="-0.61099999999999977"/>
  </r>
  <r>
    <s v="1395956"/>
    <x v="5"/>
    <x v="2"/>
    <x v="0"/>
    <n v="4243.3"/>
    <n v="0"/>
    <n v="4243.3"/>
    <n v="4984.2299999999996"/>
    <n v="-740.92999999999938"/>
    <n v="3.5"/>
    <n v="0"/>
    <n v="3.5"/>
    <n v="4.1109999999999998"/>
    <n v="-0.61099999999999977"/>
  </r>
  <r>
    <s v="1395956"/>
    <x v="6"/>
    <x v="2"/>
    <x v="0"/>
    <n v="4590.99"/>
    <n v="0"/>
    <n v="4590.99"/>
    <n v="5392.59"/>
    <n v="-801.60000000000036"/>
    <n v="73.5"/>
    <n v="0"/>
    <n v="73.5"/>
    <n v="86.332999999999998"/>
    <n v="-12.832999999999998"/>
  </r>
  <r>
    <s v="1395956"/>
    <x v="7"/>
    <x v="1"/>
    <x v="0"/>
    <n v="10025.92"/>
    <n v="0"/>
    <n v="10025.92"/>
    <n v="9917.7000000000007"/>
    <n v="108.21999999999935"/>
    <n v="0"/>
    <n v="0"/>
    <n v="0"/>
    <n v="0"/>
    <n v="0"/>
  </r>
  <r>
    <s v="1395956"/>
    <x v="8"/>
    <x v="1"/>
    <x v="0"/>
    <n v="23185.01"/>
    <n v="0"/>
    <n v="23185.01"/>
    <n v="22934.75"/>
    <n v="250.2599999999984"/>
    <n v="0"/>
    <n v="0"/>
    <n v="0"/>
    <n v="0"/>
    <n v="0"/>
  </r>
  <r>
    <s v="1395956"/>
    <x v="215"/>
    <x v="3"/>
    <x v="1"/>
    <n v="-527831.23"/>
    <n v="0"/>
    <n v="-527831.23"/>
    <n v="-527831.23"/>
    <n v="0"/>
    <n v="-2960"/>
    <n v="0"/>
    <n v="-2960"/>
    <n v="-2960"/>
    <n v="0"/>
  </r>
  <r>
    <s v="1395956"/>
    <x v="48"/>
    <x v="4"/>
    <x v="2"/>
    <n v="19"/>
    <n v="0"/>
    <n v="19"/>
    <n v="0"/>
    <n v="19"/>
    <n v="250"/>
    <n v="0"/>
    <n v="250"/>
    <n v="0"/>
    <n v="250"/>
  </r>
  <r>
    <s v="1395956"/>
    <x v="216"/>
    <x v="4"/>
    <x v="2"/>
    <n v="1775.32"/>
    <n v="1761.4384236453202"/>
    <n v="13.881576354679737"/>
    <n v="1787.86"/>
    <n v="-12.539999999999964"/>
    <n v="35800"/>
    <n v="35520"/>
    <n v="280"/>
    <n v="36052.800000000003"/>
    <n v="-252.80000000000291"/>
  </r>
  <r>
    <s v="1395956"/>
    <x v="11"/>
    <x v="4"/>
    <x v="2"/>
    <n v="2748.55"/>
    <n v="2743.9203980099501"/>
    <n v="4.6296019900501051"/>
    <n v="2757.64"/>
    <n v="-9.0899999999996908"/>
    <n v="2965"/>
    <n v="2960"/>
    <n v="5"/>
    <n v="2974.8"/>
    <n v="-9.8000000000001819"/>
  </r>
  <r>
    <s v="1395956"/>
    <x v="217"/>
    <x v="4"/>
    <x v="2"/>
    <n v="7210.87"/>
    <n v="7134.5517241379312"/>
    <n v="76.318275862068731"/>
    <n v="7241.57"/>
    <n v="-30.699999999999818"/>
    <n v="35900"/>
    <n v="35520"/>
    <n v="380"/>
    <n v="36052.800000000003"/>
    <n v="-152.80000000000291"/>
  </r>
  <r>
    <s v="1395956"/>
    <x v="218"/>
    <x v="4"/>
    <x v="2"/>
    <n v="9162"/>
    <n v="9039.8423645320199"/>
    <n v="122.15763546798007"/>
    <n v="9175.44"/>
    <n v="-13.440000000000509"/>
    <n v="36000"/>
    <n v="35520"/>
    <n v="480"/>
    <n v="36052.800000000003"/>
    <n v="-52.80000000000291"/>
  </r>
  <r>
    <s v="1395956"/>
    <x v="14"/>
    <x v="4"/>
    <x v="2"/>
    <n v="17218.36"/>
    <n v="16701.147058823528"/>
    <n v="517.21294117647267"/>
    <n v="17035.169999999998"/>
    <n v="183.19000000000233"/>
    <n v="36620"/>
    <n v="35520"/>
    <n v="1100"/>
    <n v="36230.400000000001"/>
    <n v="389.59999999999854"/>
  </r>
  <r>
    <s v="1395956"/>
    <x v="219"/>
    <x v="4"/>
    <x v="2"/>
    <n v="31352.33"/>
    <n v="30414.857142857141"/>
    <n v="937.47285714286045"/>
    <n v="30871.08"/>
    <n v="481.25"/>
    <n v="36615"/>
    <n v="35520"/>
    <n v="1095"/>
    <n v="36052.800000000003"/>
    <n v="562.19999999999709"/>
  </r>
  <r>
    <s v="1395956"/>
    <x v="220"/>
    <x v="4"/>
    <x v="2"/>
    <n v="32815.31"/>
    <n v="32826.403940886703"/>
    <n v="-11.093940886705241"/>
    <n v="33318.800000000003"/>
    <n v="-503.49000000000524"/>
    <n v="2959"/>
    <n v="2960"/>
    <n v="-1"/>
    <n v="3004.4"/>
    <n v="-45.400000000000091"/>
  </r>
  <r>
    <s v="1395956"/>
    <x v="17"/>
    <x v="4"/>
    <x v="2"/>
    <n v="48725.04"/>
    <n v="48236.159203980096"/>
    <n v="488.88079601990466"/>
    <n v="48477.34"/>
    <n v="247.70000000000437"/>
    <n v="35880"/>
    <n v="35520"/>
    <n v="360"/>
    <n v="35697.599999999999"/>
    <n v="182.40000000000146"/>
  </r>
  <r>
    <s v="1395956"/>
    <x v="58"/>
    <x v="4"/>
    <x v="2"/>
    <n v="171246.44"/>
    <n v="169907.07920792079"/>
    <n v="1339.3607920792128"/>
    <n v="171606.15"/>
    <n v="-359.70999999999185"/>
    <n v="35800"/>
    <n v="35519.999999999993"/>
    <n v="280.00000000000728"/>
    <n v="35875.199999999997"/>
    <n v="-75.19999999999709"/>
  </r>
  <r>
    <s v="1395956"/>
    <x v="221"/>
    <x v="4"/>
    <x v="3"/>
    <n v="159789.12"/>
    <n v="156499.8811881188"/>
    <n v="3289.2388118811941"/>
    <n v="158064.88"/>
    <n v="1724.2399999999907"/>
    <n v="27200"/>
    <n v="26640"/>
    <n v="560"/>
    <n v="26906.400000000001"/>
    <n v="293.59999999999854"/>
  </r>
  <r>
    <s v="1395956"/>
    <x v="20"/>
    <x v="4"/>
    <x v="4"/>
    <n v="1793.41"/>
    <n v="1758.2450980392157"/>
    <n v="35.164901960784391"/>
    <n v="1793.41"/>
    <n v="0"/>
    <n v="326.07400000000001"/>
    <n v="319.68039215686275"/>
    <n v="6.3936078431372607"/>
    <n v="326.07400000000001"/>
    <n v="0"/>
  </r>
  <r>
    <s v="1395962"/>
    <x v="0"/>
    <x v="0"/>
    <x v="0"/>
    <n v="5507.95"/>
    <n v="0"/>
    <n v="5507.95"/>
    <n v="0"/>
    <n v="5507.95"/>
    <n v="0"/>
    <n v="0"/>
    <n v="0"/>
    <n v="0"/>
    <n v="0"/>
  </r>
  <r>
    <s v="1395962"/>
    <x v="4"/>
    <x v="2"/>
    <x v="0"/>
    <n v="998.1"/>
    <n v="0"/>
    <n v="998.1"/>
    <n v="1400.19"/>
    <n v="-402.09000000000003"/>
    <n v="2.83"/>
    <n v="0"/>
    <n v="2.83"/>
    <n v="3.97"/>
    <n v="-1.1400000000000001"/>
  </r>
  <r>
    <s v="1395962"/>
    <x v="5"/>
    <x v="2"/>
    <x v="0"/>
    <n v="3431.01"/>
    <n v="0"/>
    <n v="3431.01"/>
    <n v="4813.21"/>
    <n v="-1382.1999999999998"/>
    <n v="2.83"/>
    <n v="0"/>
    <n v="2.83"/>
    <n v="3.97"/>
    <n v="-1.1400000000000001"/>
  </r>
  <r>
    <s v="1395962"/>
    <x v="6"/>
    <x v="2"/>
    <x v="0"/>
    <n v="3712.14"/>
    <n v="0"/>
    <n v="3712.14"/>
    <n v="5207.49"/>
    <n v="-1495.35"/>
    <n v="59.43"/>
    <n v="0"/>
    <n v="59.43"/>
    <n v="83.37"/>
    <n v="-23.940000000000005"/>
  </r>
  <r>
    <s v="1395962"/>
    <x v="222"/>
    <x v="3"/>
    <x v="1"/>
    <n v="-407797.69"/>
    <n v="0"/>
    <n v="-407797.69"/>
    <n v="-407797.61"/>
    <n v="-8.0000000016298145E-2"/>
    <n v="-2779"/>
    <n v="0"/>
    <n v="-2779"/>
    <n v="-2779"/>
    <n v="0"/>
  </r>
  <r>
    <s v="1395962"/>
    <x v="223"/>
    <x v="4"/>
    <x v="5"/>
    <n v="315945.56"/>
    <n v="315681.02487562189"/>
    <n v="264.53512437810423"/>
    <n v="317259.43"/>
    <n v="-1313.8699999999953"/>
    <n v="16688"/>
    <n v="16674"/>
    <n v="14"/>
    <n v="16757.37"/>
    <n v="-69.369999999998981"/>
  </r>
  <r>
    <s v="1395962"/>
    <x v="48"/>
    <x v="4"/>
    <x v="2"/>
    <n v="7.98"/>
    <n v="0"/>
    <n v="7.98"/>
    <n v="0"/>
    <n v="7.98"/>
    <n v="105"/>
    <n v="0"/>
    <n v="105"/>
    <n v="0"/>
    <n v="105"/>
  </r>
  <r>
    <s v="1395962"/>
    <x v="224"/>
    <x v="4"/>
    <x v="2"/>
    <n v="7401.32"/>
    <n v="0"/>
    <n v="7401.32"/>
    <n v="0"/>
    <n v="7401.32"/>
    <n v="16750"/>
    <n v="0"/>
    <n v="16750"/>
    <n v="0"/>
    <n v="16750"/>
  </r>
  <r>
    <s v="1395962"/>
    <x v="50"/>
    <x v="4"/>
    <x v="2"/>
    <n v="1637.58"/>
    <n v="1634.0497512437812"/>
    <n v="3.5302487562187252"/>
    <n v="1642.22"/>
    <n v="-4.6400000000001"/>
    <n v="2785"/>
    <n v="2779"/>
    <n v="6"/>
    <n v="2792.895"/>
    <n v="-7.8949999999999818"/>
  </r>
  <r>
    <s v="1395962"/>
    <x v="225"/>
    <x v="4"/>
    <x v="2"/>
    <n v="0"/>
    <n v="7367.7438423645317"/>
    <n v="-7367.7438423645317"/>
    <n v="7478.26"/>
    <n v="-7478.26"/>
    <n v="0"/>
    <n v="16674"/>
    <n v="-16674"/>
    <n v="16924.11"/>
    <n v="-16924.11"/>
  </r>
  <r>
    <s v="1395962"/>
    <x v="226"/>
    <x v="4"/>
    <x v="2"/>
    <n v="12106.6"/>
    <n v="12030.128078817734"/>
    <n v="76.471921182266669"/>
    <n v="12210.58"/>
    <n v="-103.97999999999956"/>
    <n v="16780"/>
    <n v="16674"/>
    <n v="106"/>
    <n v="16924.11"/>
    <n v="-144.11000000000058"/>
  </r>
  <r>
    <s v="1395962"/>
    <x v="227"/>
    <x v="4"/>
    <x v="2"/>
    <n v="15244.09"/>
    <n v="15220.364532019705"/>
    <n v="23.725467980295434"/>
    <n v="15448.67"/>
    <n v="-204.57999999999993"/>
    <n v="16700"/>
    <n v="16674"/>
    <n v="26"/>
    <n v="16924.11"/>
    <n v="-224.11000000000058"/>
  </r>
  <r>
    <s v="1395962"/>
    <x v="228"/>
    <x v="4"/>
    <x v="2"/>
    <n v="17191.11"/>
    <n v="17062.167487684728"/>
    <n v="128.94251231527232"/>
    <n v="17318.099999999999"/>
    <n v="-126.98999999999796"/>
    <n v="16800"/>
    <n v="16674"/>
    <n v="126"/>
    <n v="16924.11"/>
    <n v="-124.11000000000058"/>
  </r>
  <r>
    <s v="1395962"/>
    <x v="229"/>
    <x v="4"/>
    <x v="2"/>
    <n v="24614.25"/>
    <n v="24649.733990147783"/>
    <n v="-35.483990147782606"/>
    <n v="25019.48"/>
    <n v="-405.22999999999956"/>
    <n v="2775"/>
    <n v="2779"/>
    <n v="-4"/>
    <n v="2820.6849999999999"/>
    <n v="-45.684999999999945"/>
  </r>
  <r>
    <s v="1395964"/>
    <x v="0"/>
    <x v="0"/>
    <x v="0"/>
    <n v="1174.3"/>
    <n v="0"/>
    <n v="1174.3"/>
    <n v="0"/>
    <n v="1174.3"/>
    <n v="0"/>
    <n v="0"/>
    <n v="0"/>
    <n v="0"/>
    <n v="0"/>
  </r>
  <r>
    <s v="1395964"/>
    <x v="4"/>
    <x v="2"/>
    <x v="0"/>
    <n v="673.63"/>
    <n v="0"/>
    <n v="673.63"/>
    <n v="757.28"/>
    <n v="-83.649999999999977"/>
    <n v="1.91"/>
    <n v="0"/>
    <n v="1.91"/>
    <n v="2.1469999999999998"/>
    <n v="-0.23699999999999988"/>
  </r>
  <r>
    <s v="1395964"/>
    <x v="5"/>
    <x v="2"/>
    <x v="0"/>
    <n v="2315.63"/>
    <n v="0"/>
    <n v="2315.63"/>
    <n v="2603.19"/>
    <n v="-287.55999999999995"/>
    <n v="1.91"/>
    <n v="0"/>
    <n v="1.91"/>
    <n v="2.1469999999999998"/>
    <n v="-0.23699999999999988"/>
  </r>
  <r>
    <s v="1395964"/>
    <x v="6"/>
    <x v="2"/>
    <x v="0"/>
    <n v="2505.37"/>
    <n v="0"/>
    <n v="2505.37"/>
    <n v="2816.43"/>
    <n v="-311.05999999999995"/>
    <n v="40.11"/>
    <n v="0"/>
    <n v="40.11"/>
    <n v="45.09"/>
    <n v="-4.980000000000004"/>
  </r>
  <r>
    <s v="1395964"/>
    <x v="230"/>
    <x v="3"/>
    <x v="1"/>
    <n v="-219460.69"/>
    <n v="0"/>
    <n v="-219460.69"/>
    <n v="-219460.67"/>
    <n v="-1.9999999989522621E-2"/>
    <n v="-1503"/>
    <n v="0"/>
    <n v="-1503"/>
    <n v="-1503"/>
    <n v="0"/>
  </r>
  <r>
    <s v="1395964"/>
    <x v="231"/>
    <x v="4"/>
    <x v="5"/>
    <n v="169758"/>
    <n v="169569.68159203979"/>
    <n v="188.31840796020697"/>
    <n v="170417.53"/>
    <n v="-659.52999999999884"/>
    <n v="9028"/>
    <n v="9018"/>
    <n v="10"/>
    <n v="9063.09"/>
    <n v="-35.090000000000146"/>
  </r>
  <r>
    <s v="1395964"/>
    <x v="48"/>
    <x v="4"/>
    <x v="2"/>
    <n v="9.1199999999999992"/>
    <n v="0"/>
    <n v="9.1199999999999992"/>
    <n v="0"/>
    <n v="9.1199999999999992"/>
    <n v="120"/>
    <n v="0"/>
    <n v="120"/>
    <n v="0"/>
    <n v="120"/>
  </r>
  <r>
    <s v="1395964"/>
    <x v="232"/>
    <x v="4"/>
    <x v="2"/>
    <n v="4021.02"/>
    <n v="0"/>
    <n v="4021.02"/>
    <n v="0"/>
    <n v="4021.02"/>
    <n v="9100"/>
    <n v="0"/>
    <n v="9100"/>
    <n v="0"/>
    <n v="9100"/>
  </r>
  <r>
    <s v="1395964"/>
    <x v="50"/>
    <x v="4"/>
    <x v="2"/>
    <n v="886.7"/>
    <n v="883.7611940298508"/>
    <n v="2.9388059701492466"/>
    <n v="888.18"/>
    <n v="-1.4799999999999045"/>
    <n v="1508"/>
    <n v="1503"/>
    <n v="5"/>
    <n v="1510.5150000000001"/>
    <n v="-2.5150000000001"/>
  </r>
  <r>
    <s v="1395964"/>
    <x v="233"/>
    <x v="4"/>
    <x v="2"/>
    <n v="0"/>
    <n v="3984.7881773399013"/>
    <n v="-3984.7881773399013"/>
    <n v="4044.56"/>
    <n v="-4044.56"/>
    <n v="0"/>
    <n v="9018"/>
    <n v="-9018"/>
    <n v="9153.27"/>
    <n v="-9153.27"/>
  </r>
  <r>
    <s v="1395964"/>
    <x v="234"/>
    <x v="4"/>
    <x v="2"/>
    <n v="6590.81"/>
    <n v="6506.3940886699511"/>
    <n v="84.415911330049312"/>
    <n v="6603.99"/>
    <n v="-13.179999999999382"/>
    <n v="9135"/>
    <n v="9018"/>
    <n v="117"/>
    <n v="9153.27"/>
    <n v="-18.270000000000437"/>
  </r>
  <r>
    <s v="1395964"/>
    <x v="235"/>
    <x v="4"/>
    <x v="2"/>
    <n v="8261.02"/>
    <n v="8231.8128078817754"/>
    <n v="29.207192118225066"/>
    <n v="8355.2900000000009"/>
    <n v="-94.270000000000437"/>
    <n v="9050"/>
    <n v="9018"/>
    <n v="32"/>
    <n v="9153.27"/>
    <n v="-103.27000000000044"/>
  </r>
  <r>
    <s v="1395964"/>
    <x v="236"/>
    <x v="4"/>
    <x v="2"/>
    <n v="9260.69"/>
    <n v="9227.9408866995072"/>
    <n v="32.749113300493264"/>
    <n v="9366.36"/>
    <n v="-105.67000000000007"/>
    <n v="9050"/>
    <n v="9018"/>
    <n v="32"/>
    <n v="9153.27"/>
    <n v="-103.27000000000044"/>
  </r>
  <r>
    <s v="1395964"/>
    <x v="237"/>
    <x v="4"/>
    <x v="2"/>
    <n v="14004.4"/>
    <n v="13406.758620689656"/>
    <n v="597.64137931034384"/>
    <n v="13607.86"/>
    <n v="396.53999999999905"/>
    <n v="1570"/>
    <n v="1503"/>
    <n v="67"/>
    <n v="1525.5450000000001"/>
    <n v="44.454999999999927"/>
  </r>
  <r>
    <s v="1396200"/>
    <x v="0"/>
    <x v="0"/>
    <x v="0"/>
    <n v="-1277.26"/>
    <n v="0"/>
    <n v="-1277.26"/>
    <n v="0"/>
    <n v="-1277.26"/>
    <n v="0"/>
    <n v="0"/>
    <n v="0"/>
    <n v="0"/>
    <n v="0"/>
  </r>
  <r>
    <s v="1396200"/>
    <x v="190"/>
    <x v="2"/>
    <x v="0"/>
    <n v="30.85"/>
    <n v="0"/>
    <n v="30.85"/>
    <n v="29.27"/>
    <n v="1.5800000000000018"/>
    <n v="4.08"/>
    <n v="0"/>
    <n v="4.08"/>
    <n v="3.8719999999999999"/>
    <n v="0.20800000000000018"/>
  </r>
  <r>
    <s v="1396200"/>
    <x v="191"/>
    <x v="2"/>
    <x v="0"/>
    <n v="63.3"/>
    <n v="0"/>
    <n v="63.3"/>
    <n v="60.07"/>
    <n v="3.2299999999999969"/>
    <n v="4.08"/>
    <n v="0"/>
    <n v="4.08"/>
    <n v="3.8719999999999999"/>
    <n v="0.20800000000000018"/>
  </r>
  <r>
    <s v="1396200"/>
    <x v="192"/>
    <x v="2"/>
    <x v="0"/>
    <n v="2495.35"/>
    <n v="0"/>
    <n v="2495.35"/>
    <n v="2367.4699999999998"/>
    <n v="127.88000000000011"/>
    <n v="40.799999999999997"/>
    <n v="0"/>
    <n v="40.799999999999997"/>
    <n v="38.709000000000003"/>
    <n v="2.090999999999994"/>
  </r>
  <r>
    <s v="1396200"/>
    <x v="219"/>
    <x v="3"/>
    <x v="2"/>
    <n v="-15412.86"/>
    <n v="0"/>
    <n v="-15412.86"/>
    <n v="-15412.93"/>
    <n v="6.9999999999708962E-2"/>
    <n v="-18000"/>
    <n v="0"/>
    <n v="-18000"/>
    <n v="-18000"/>
    <n v="0"/>
  </r>
  <r>
    <s v="1396200"/>
    <x v="194"/>
    <x v="4"/>
    <x v="2"/>
    <n v="1408.05"/>
    <n v="1408.0473372781064"/>
    <n v="2.6627218935573183E-3"/>
    <n v="1427.76"/>
    <n v="-19.710000000000036"/>
    <n v="2970"/>
    <n v="2970"/>
    <n v="0"/>
    <n v="3011.58"/>
    <n v="-41.579999999999927"/>
  </r>
  <r>
    <s v="1396200"/>
    <x v="238"/>
    <x v="4"/>
    <x v="2"/>
    <n v="12692.57"/>
    <n v="11358"/>
    <n v="1334.5699999999997"/>
    <n v="11528.37"/>
    <n v="1164.1999999999989"/>
    <n v="20115"/>
    <n v="18000"/>
    <n v="2115"/>
    <n v="18270"/>
    <n v="1845"/>
  </r>
  <r>
    <s v="1396202"/>
    <x v="0"/>
    <x v="0"/>
    <x v="0"/>
    <n v="-3404.78"/>
    <n v="0"/>
    <n v="-3404.78"/>
    <n v="0"/>
    <n v="-3404.78"/>
    <n v="0"/>
    <n v="0"/>
    <n v="0"/>
    <n v="0"/>
    <n v="0"/>
  </r>
  <r>
    <s v="1396202"/>
    <x v="190"/>
    <x v="2"/>
    <x v="0"/>
    <n v="123.4"/>
    <n v="0"/>
    <n v="123.4"/>
    <n v="129.88"/>
    <n v="-6.4799999999999898"/>
    <n v="16.32"/>
    <n v="0"/>
    <n v="16.32"/>
    <n v="17.181000000000001"/>
    <n v="-0.86100000000000065"/>
  </r>
  <r>
    <s v="1396202"/>
    <x v="191"/>
    <x v="2"/>
    <x v="0"/>
    <n v="253.2"/>
    <n v="0"/>
    <n v="253.2"/>
    <n v="266.54000000000002"/>
    <n v="-13.340000000000032"/>
    <n v="16.32"/>
    <n v="0"/>
    <n v="16.32"/>
    <n v="17.181000000000001"/>
    <n v="-0.86100000000000065"/>
  </r>
  <r>
    <s v="1396202"/>
    <x v="192"/>
    <x v="2"/>
    <x v="0"/>
    <n v="9981.39"/>
    <n v="0"/>
    <n v="9981.39"/>
    <n v="10505.64"/>
    <n v="-524.25"/>
    <n v="163.19999999999999"/>
    <n v="0"/>
    <n v="163.19999999999999"/>
    <n v="171.77099999999999"/>
    <n v="-8.570999999999998"/>
  </r>
  <r>
    <s v="1396202"/>
    <x v="219"/>
    <x v="3"/>
    <x v="2"/>
    <n v="-68394.570000000007"/>
    <n v="0"/>
    <n v="-68394.570000000007"/>
    <n v="-68394.89"/>
    <n v="0.319999999992433"/>
    <n v="-79875"/>
    <n v="0"/>
    <n v="-79875"/>
    <n v="-79875"/>
    <n v="0"/>
  </r>
  <r>
    <s v="1396202"/>
    <x v="239"/>
    <x v="4"/>
    <x v="2"/>
    <n v="99.68"/>
    <n v="0"/>
    <n v="99.68"/>
    <n v="0"/>
    <n v="99.68"/>
    <n v="1000"/>
    <n v="0"/>
    <n v="1000"/>
    <n v="0"/>
    <n v="1000"/>
  </r>
  <r>
    <s v="1396202"/>
    <x v="240"/>
    <x v="4"/>
    <x v="2"/>
    <n v="51884.53"/>
    <n v="0"/>
    <n v="51884.53"/>
    <n v="0"/>
    <n v="51884.53"/>
    <n v="75735"/>
    <n v="0"/>
    <n v="75735"/>
    <n v="0"/>
    <n v="75735"/>
  </r>
  <r>
    <s v="1396202"/>
    <x v="194"/>
    <x v="4"/>
    <x v="2"/>
    <n v="6248.51"/>
    <n v="6248.2051282051279"/>
    <n v="0.30487179487226967"/>
    <n v="6335.68"/>
    <n v="-87.170000000000073"/>
    <n v="13180"/>
    <n v="13179.374753451677"/>
    <n v="0.62524654832304805"/>
    <n v="13363.886"/>
    <n v="-183.88600000000042"/>
  </r>
  <r>
    <s v="1396202"/>
    <x v="238"/>
    <x v="4"/>
    <x v="2"/>
    <n v="3208.64"/>
    <n v="50401.123152709362"/>
    <n v="-47192.483152709363"/>
    <n v="51157.14"/>
    <n v="-47948.5"/>
    <n v="5085"/>
    <n v="79875"/>
    <n v="-74790"/>
    <n v="81073.125"/>
    <n v="-75988.125"/>
  </r>
  <r>
    <s v="1396206"/>
    <x v="0"/>
    <x v="0"/>
    <x v="0"/>
    <n v="780.68"/>
    <n v="0"/>
    <n v="780.68"/>
    <n v="0"/>
    <n v="780.68"/>
    <n v="0"/>
    <n v="0"/>
    <n v="0"/>
    <n v="0"/>
    <n v="0"/>
  </r>
  <r>
    <s v="1396206"/>
    <x v="190"/>
    <x v="2"/>
    <x v="0"/>
    <n v="185.09"/>
    <n v="0"/>
    <n v="185.09"/>
    <n v="193.17"/>
    <n v="-8.0799999999999841"/>
    <n v="24.48"/>
    <n v="0"/>
    <n v="24.48"/>
    <n v="25.553999999999998"/>
    <n v="-1.0739999999999981"/>
  </r>
  <r>
    <s v="1396206"/>
    <x v="191"/>
    <x v="2"/>
    <x v="0"/>
    <n v="379.79"/>
    <n v="0"/>
    <n v="379.79"/>
    <n v="396.44"/>
    <n v="-16.649999999999977"/>
    <n v="24.48"/>
    <n v="0"/>
    <n v="24.48"/>
    <n v="25.553999999999998"/>
    <n v="-1.0739999999999981"/>
  </r>
  <r>
    <s v="1396206"/>
    <x v="192"/>
    <x v="2"/>
    <x v="0"/>
    <n v="14972.09"/>
    <n v="0"/>
    <n v="14972.09"/>
    <n v="15625.29"/>
    <n v="-653.20000000000073"/>
    <n v="244.8"/>
    <n v="0"/>
    <n v="244.8"/>
    <n v="255.47900000000001"/>
    <n v="-10.679000000000002"/>
  </r>
  <r>
    <s v="1396206"/>
    <x v="200"/>
    <x v="3"/>
    <x v="2"/>
    <n v="-96197.11"/>
    <n v="0"/>
    <n v="-96197.11"/>
    <n v="-96197.11"/>
    <n v="0"/>
    <n v="-118800"/>
    <n v="0"/>
    <n v="-118800"/>
    <n v="-118800"/>
    <n v="0"/>
  </r>
  <r>
    <s v="1396206"/>
    <x v="198"/>
    <x v="4"/>
    <x v="2"/>
    <n v="9941.5499999999993"/>
    <n v="9941.5483234713993"/>
    <n v="1.6765286000008928E-3"/>
    <n v="10080.73"/>
    <n v="-139.18000000000029"/>
    <n v="19602"/>
    <n v="19602"/>
    <n v="0"/>
    <n v="19876.428"/>
    <n v="-274.42799999999988"/>
  </r>
  <r>
    <s v="1396206"/>
    <x v="241"/>
    <x v="4"/>
    <x v="2"/>
    <n v="69937.91"/>
    <n v="68868.36453201971"/>
    <n v="1069.5454679802933"/>
    <n v="69901.39"/>
    <n v="36.520000000004075"/>
    <n v="120645"/>
    <n v="118800"/>
    <n v="1845"/>
    <n v="120582"/>
    <n v="63"/>
  </r>
  <r>
    <s v="1396208"/>
    <x v="0"/>
    <x v="0"/>
    <x v="0"/>
    <n v="1894.25"/>
    <n v="0"/>
    <n v="1894.25"/>
    <n v="0"/>
    <n v="1894.25"/>
    <n v="0"/>
    <n v="0"/>
    <n v="0"/>
    <n v="0"/>
    <n v="0"/>
  </r>
  <r>
    <s v="1396208"/>
    <x v="1"/>
    <x v="1"/>
    <x v="0"/>
    <n v="5.67"/>
    <n v="0"/>
    <n v="5.67"/>
    <n v="5.69"/>
    <n v="-2.0000000000000462E-2"/>
    <n v="0"/>
    <n v="0"/>
    <n v="0"/>
    <n v="0"/>
    <n v="0"/>
  </r>
  <r>
    <s v="1396208"/>
    <x v="2"/>
    <x v="1"/>
    <x v="0"/>
    <n v="132.30000000000001"/>
    <n v="0"/>
    <n v="132.30000000000001"/>
    <n v="132.65"/>
    <n v="-0.34999999999999432"/>
    <n v="0"/>
    <n v="0"/>
    <n v="0"/>
    <n v="0"/>
    <n v="0"/>
  </r>
  <r>
    <s v="1396208"/>
    <x v="3"/>
    <x v="1"/>
    <x v="0"/>
    <n v="888.3"/>
    <n v="0"/>
    <n v="888.3"/>
    <n v="890.66"/>
    <n v="-2.3600000000000136"/>
    <n v="0"/>
    <n v="0"/>
    <n v="0"/>
    <n v="0"/>
    <n v="0"/>
  </r>
  <r>
    <s v="1396208"/>
    <x v="4"/>
    <x v="2"/>
    <x v="0"/>
    <n v="1234.4000000000001"/>
    <n v="0"/>
    <n v="1234.4000000000001"/>
    <n v="1624.02"/>
    <n v="-389.61999999999989"/>
    <n v="3.5"/>
    <n v="0"/>
    <n v="3.5"/>
    <n v="4.6050000000000004"/>
    <n v="-1.1050000000000004"/>
  </r>
  <r>
    <s v="1396208"/>
    <x v="5"/>
    <x v="2"/>
    <x v="0"/>
    <n v="4243.3"/>
    <n v="0"/>
    <n v="4243.3"/>
    <n v="5582.64"/>
    <n v="-1339.3400000000001"/>
    <n v="3.5"/>
    <n v="0"/>
    <n v="3.5"/>
    <n v="4.6050000000000004"/>
    <n v="-1.1050000000000004"/>
  </r>
  <r>
    <s v="1396208"/>
    <x v="6"/>
    <x v="2"/>
    <x v="0"/>
    <n v="4590.99"/>
    <n v="0"/>
    <n v="4590.99"/>
    <n v="6039.92"/>
    <n v="-1448.9300000000003"/>
    <n v="73.5"/>
    <n v="0"/>
    <n v="73.5"/>
    <n v="96.697000000000003"/>
    <n v="-23.197000000000003"/>
  </r>
  <r>
    <s v="1396208"/>
    <x v="7"/>
    <x v="1"/>
    <x v="0"/>
    <n v="9952.2000000000007"/>
    <n v="0"/>
    <n v="9952.2000000000007"/>
    <n v="9978.6200000000008"/>
    <n v="-26.420000000000073"/>
    <n v="0"/>
    <n v="0"/>
    <n v="0"/>
    <n v="0"/>
    <n v="0"/>
  </r>
  <r>
    <s v="1396208"/>
    <x v="8"/>
    <x v="1"/>
    <x v="0"/>
    <n v="23014.53"/>
    <n v="0"/>
    <n v="23014.53"/>
    <n v="23075.63"/>
    <n v="-61.100000000002183"/>
    <n v="0"/>
    <n v="0"/>
    <n v="0"/>
    <n v="0"/>
    <n v="0"/>
  </r>
  <r>
    <s v="1396208"/>
    <x v="242"/>
    <x v="3"/>
    <x v="1"/>
    <n v="-504870.31"/>
    <n v="0"/>
    <n v="-504870.31"/>
    <n v="-504870.43"/>
    <n v="0.11999999999534339"/>
    <n v="-2993"/>
    <n v="0"/>
    <n v="-2993"/>
    <n v="-2993"/>
    <n v="0"/>
  </r>
  <r>
    <s v="1396208"/>
    <x v="48"/>
    <x v="4"/>
    <x v="2"/>
    <n v="21.28"/>
    <n v="254.76237623762376"/>
    <n v="-233.48237623762375"/>
    <n v="257.31"/>
    <n v="-236.03"/>
    <n v="250"/>
    <n v="2993"/>
    <n v="-2743"/>
    <n v="3022.93"/>
    <n v="-2772.93"/>
  </r>
  <r>
    <s v="1396208"/>
    <x v="243"/>
    <x v="4"/>
    <x v="2"/>
    <n v="2604.6"/>
    <n v="2598.5221674876848"/>
    <n v="6.0778325123151262"/>
    <n v="2637.5"/>
    <n v="-32.900000000000091"/>
    <n v="36000"/>
    <n v="35916"/>
    <n v="84"/>
    <n v="36454.74"/>
    <n v="-454.73999999999796"/>
  </r>
  <r>
    <s v="1396208"/>
    <x v="37"/>
    <x v="4"/>
    <x v="2"/>
    <n v="3315"/>
    <n v="3307.2636815920396"/>
    <n v="7.7363184079604252"/>
    <n v="3323.8"/>
    <n v="-8.8000000000001819"/>
    <n v="3000"/>
    <n v="2993"/>
    <n v="7"/>
    <n v="3007.9650000000001"/>
    <n v="-7.9650000000001455"/>
  </r>
  <r>
    <s v="1396208"/>
    <x v="244"/>
    <x v="4"/>
    <x v="2"/>
    <n v="5977.8"/>
    <n v="5963.8522167487681"/>
    <n v="13.947783251232067"/>
    <n v="6053.31"/>
    <n v="-75.510000000000218"/>
    <n v="36000"/>
    <n v="35916"/>
    <n v="84"/>
    <n v="36454.74"/>
    <n v="-454.73999999999796"/>
  </r>
  <r>
    <s v="1396208"/>
    <x v="245"/>
    <x v="4"/>
    <x v="2"/>
    <n v="10718.28"/>
    <n v="10693.270935960591"/>
    <n v="25.009064039410077"/>
    <n v="10853.67"/>
    <n v="-135.38999999999942"/>
    <n v="36000"/>
    <n v="35916"/>
    <n v="84"/>
    <n v="36454.74"/>
    <n v="-454.73999999999796"/>
  </r>
  <r>
    <s v="1396208"/>
    <x v="41"/>
    <x v="4"/>
    <x v="2"/>
    <n v="14709.15"/>
    <n v="14593.745098039215"/>
    <n v="115.40490196078463"/>
    <n v="14885.62"/>
    <n v="-176.47000000000116"/>
    <n v="36200"/>
    <n v="35916"/>
    <n v="284"/>
    <n v="36634.32"/>
    <n v="-434.31999999999971"/>
  </r>
  <r>
    <s v="1396208"/>
    <x v="246"/>
    <x v="4"/>
    <x v="2"/>
    <n v="22475.86"/>
    <n v="21609.458128078819"/>
    <n v="866.40187192118174"/>
    <n v="21933.599999999999"/>
    <n v="542.26000000000204"/>
    <n v="3113"/>
    <n v="2993"/>
    <n v="120"/>
    <n v="3037.895"/>
    <n v="75.105000000000018"/>
  </r>
  <r>
    <s v="1396208"/>
    <x v="247"/>
    <x v="4"/>
    <x v="2"/>
    <n v="26647.5"/>
    <n v="24956.236453201971"/>
    <n v="1691.263546798029"/>
    <n v="25330.58"/>
    <n v="1316.9199999999983"/>
    <n v="38350"/>
    <n v="35916"/>
    <n v="2434"/>
    <n v="36454.74"/>
    <n v="1895.260000000002"/>
  </r>
  <r>
    <s v="1396208"/>
    <x v="44"/>
    <x v="4"/>
    <x v="2"/>
    <n v="49132.44"/>
    <n v="48773.930348258706"/>
    <n v="358.50965174129669"/>
    <n v="49017.8"/>
    <n v="114.63999999999942"/>
    <n v="36180"/>
    <n v="35916"/>
    <n v="264"/>
    <n v="36095.58"/>
    <n v="84.419999999998254"/>
  </r>
  <r>
    <s v="1396208"/>
    <x v="45"/>
    <x v="4"/>
    <x v="2"/>
    <n v="184160.86"/>
    <n v="181912.02970297029"/>
    <n v="2248.8302970296936"/>
    <n v="183731.15"/>
    <n v="429.70999999999185"/>
    <n v="36360"/>
    <n v="35916"/>
    <n v="444"/>
    <n v="36275.160000000003"/>
    <n v="84.839999999996508"/>
  </r>
  <r>
    <s v="1396208"/>
    <x v="248"/>
    <x v="4"/>
    <x v="3"/>
    <n v="137338.20000000001"/>
    <n v="137017.77114427858"/>
    <n v="320.42885572143132"/>
    <n v="137702.85999999999"/>
    <n v="-364.65999999997439"/>
    <n v="27000"/>
    <n v="26937"/>
    <n v="63"/>
    <n v="27071.685000000001"/>
    <n v="-71.68500000000131"/>
  </r>
  <r>
    <s v="1396208"/>
    <x v="20"/>
    <x v="4"/>
    <x v="4"/>
    <n v="1813.4"/>
    <n v="1777.8431372549019"/>
    <n v="35.556862745098215"/>
    <n v="1813.4"/>
    <n v="0"/>
    <n v="329.709"/>
    <n v="323.24411764705883"/>
    <n v="6.4648823529411743"/>
    <n v="329.709"/>
    <n v="0"/>
  </r>
  <r>
    <s v="1396209"/>
    <x v="0"/>
    <x v="0"/>
    <x v="0"/>
    <n v="9105.89"/>
    <n v="0"/>
    <n v="9105.89"/>
    <n v="0"/>
    <n v="9105.89"/>
    <n v="0"/>
    <n v="0"/>
    <n v="0"/>
    <n v="0"/>
    <n v="0"/>
  </r>
  <r>
    <s v="1396209"/>
    <x v="1"/>
    <x v="1"/>
    <x v="0"/>
    <n v="12.31"/>
    <n v="0"/>
    <n v="12.31"/>
    <n v="12.4"/>
    <n v="-8.9999999999999858E-2"/>
    <n v="0"/>
    <n v="0"/>
    <n v="0"/>
    <n v="0"/>
    <n v="0"/>
  </r>
  <r>
    <s v="1396209"/>
    <x v="3"/>
    <x v="1"/>
    <x v="0"/>
    <n v="1929.09"/>
    <n v="0"/>
    <n v="1929.09"/>
    <n v="1944.6"/>
    <n v="-15.509999999999991"/>
    <n v="0"/>
    <n v="0"/>
    <n v="0"/>
    <n v="0"/>
    <n v="0"/>
  </r>
  <r>
    <s v="1396209"/>
    <x v="4"/>
    <x v="2"/>
    <x v="0"/>
    <n v="3470.42"/>
    <n v="0"/>
    <n v="3470.42"/>
    <n v="3545.39"/>
    <n v="-74.9699999999998"/>
    <n v="9.84"/>
    <n v="0"/>
    <n v="9.84"/>
    <n v="10.053000000000001"/>
    <n v="-0.21300000000000097"/>
  </r>
  <r>
    <s v="1396209"/>
    <x v="5"/>
    <x v="2"/>
    <x v="0"/>
    <n v="11929.72"/>
    <n v="0"/>
    <n v="11929.72"/>
    <n v="12187.43"/>
    <n v="-257.71000000000095"/>
    <n v="9.84"/>
    <n v="0"/>
    <n v="9.84"/>
    <n v="10.053000000000001"/>
    <n v="-0.21300000000000097"/>
  </r>
  <r>
    <s v="1396209"/>
    <x v="6"/>
    <x v="2"/>
    <x v="0"/>
    <n v="12907.23"/>
    <n v="0"/>
    <n v="12907.23"/>
    <n v="13185.72"/>
    <n v="-278.48999999999978"/>
    <n v="206.64"/>
    <n v="0"/>
    <n v="206.64"/>
    <n v="211.09899999999999"/>
    <n v="-4.4590000000000032"/>
  </r>
  <r>
    <s v="1396209"/>
    <x v="8"/>
    <x v="1"/>
    <x v="0"/>
    <n v="49974.68"/>
    <n v="0"/>
    <n v="49974.68"/>
    <n v="50376.24"/>
    <n v="-401.55999999999767"/>
    <n v="0"/>
    <n v="0"/>
    <n v="0"/>
    <n v="0"/>
    <n v="0"/>
  </r>
  <r>
    <s v="1396209"/>
    <x v="249"/>
    <x v="3"/>
    <x v="1"/>
    <n v="-1090727.1499999999"/>
    <n v="0"/>
    <n v="-1090727.1499999999"/>
    <n v="-1090727"/>
    <n v="-0.14999999990686774"/>
    <n v="-6534"/>
    <n v="0"/>
    <n v="-6534"/>
    <n v="-6534"/>
    <n v="0"/>
  </r>
  <r>
    <s v="1396209"/>
    <x v="250"/>
    <x v="4"/>
    <x v="2"/>
    <n v="5416.92"/>
    <n v="5396.8177339901476"/>
    <n v="20.102266009852428"/>
    <n v="5477.77"/>
    <n v="-60.850000000000364"/>
    <n v="78700"/>
    <n v="78408"/>
    <n v="292"/>
    <n v="79584.12"/>
    <n v="-884.11999999999534"/>
  </r>
  <r>
    <s v="1396209"/>
    <x v="37"/>
    <x v="4"/>
    <x v="2"/>
    <n v="7221.17"/>
    <n v="7220.0696517412935"/>
    <n v="1.1003482587066173"/>
    <n v="7256.17"/>
    <n v="-35"/>
    <n v="6535"/>
    <n v="6534"/>
    <n v="1"/>
    <n v="6566.67"/>
    <n v="-31.670000000000073"/>
  </r>
  <r>
    <s v="1396209"/>
    <x v="251"/>
    <x v="4"/>
    <x v="2"/>
    <n v="13716.77"/>
    <n v="13613.980295566502"/>
    <n v="102.78970443349863"/>
    <n v="13818.19"/>
    <n v="-101.42000000000007"/>
    <n v="79000"/>
    <n v="78408"/>
    <n v="592"/>
    <n v="79584.12"/>
    <n v="-584.11999999999534"/>
  </r>
  <r>
    <s v="1396209"/>
    <x v="252"/>
    <x v="4"/>
    <x v="2"/>
    <n v="20156.830000000002"/>
    <n v="20210.445544554455"/>
    <n v="-53.615544554453663"/>
    <n v="20412.55"/>
    <n v="-255.71999999999753"/>
    <n v="78200"/>
    <n v="78408"/>
    <n v="-208"/>
    <n v="79192.08"/>
    <n v="-992.08000000000175"/>
  </r>
  <r>
    <s v="1396209"/>
    <x v="253"/>
    <x v="4"/>
    <x v="2"/>
    <n v="22680.22"/>
    <n v="22567.389162561576"/>
    <n v="112.83083743842508"/>
    <n v="22905.9"/>
    <n v="-225.68000000000029"/>
    <n v="78800"/>
    <n v="78408"/>
    <n v="392"/>
    <n v="79584.12"/>
    <n v="-784.11999999999534"/>
  </r>
  <r>
    <s v="1396209"/>
    <x v="254"/>
    <x v="4"/>
    <x v="2"/>
    <n v="50946.25"/>
    <n v="50246.463054187196"/>
    <n v="699.78694581280433"/>
    <n v="51000.160000000003"/>
    <n v="-53.910000000003492"/>
    <n v="6625"/>
    <n v="6534"/>
    <n v="91"/>
    <n v="6632.01"/>
    <n v="-7.0100000000002183"/>
  </r>
  <r>
    <s v="1396209"/>
    <x v="255"/>
    <x v="4"/>
    <x v="2"/>
    <n v="55348.93"/>
    <n v="54795.435643564357"/>
    <n v="553.49435643564357"/>
    <n v="55343.39"/>
    <n v="5.5400000000008731"/>
    <n v="79200"/>
    <n v="78408"/>
    <n v="792"/>
    <n v="79192.08"/>
    <n v="7.9199999999982538"/>
  </r>
  <r>
    <s v="1396209"/>
    <x v="256"/>
    <x v="4"/>
    <x v="2"/>
    <n v="62923.49"/>
    <n v="63846.068965517239"/>
    <n v="-922.57896551724116"/>
    <n v="64803.76"/>
    <n v="-1880.2700000000041"/>
    <n v="77275"/>
    <n v="78408"/>
    <n v="-1133"/>
    <n v="79584.12"/>
    <n v="-2309.1199999999953"/>
  </r>
  <r>
    <s v="1396209"/>
    <x v="257"/>
    <x v="4"/>
    <x v="2"/>
    <n v="398528.95"/>
    <n v="397131.02970297029"/>
    <n v="1397.9202970297192"/>
    <n v="401102.34"/>
    <n v="-2573.390000000014"/>
    <n v="78684"/>
    <n v="78408"/>
    <n v="276"/>
    <n v="79192.08"/>
    <n v="-508.08000000000175"/>
  </r>
  <r>
    <s v="1396209"/>
    <x v="258"/>
    <x v="4"/>
    <x v="3"/>
    <n v="360499.45"/>
    <n v="361588.2089552239"/>
    <n v="-1088.7589552238933"/>
    <n v="363396.15"/>
    <n v="-2896.7000000000116"/>
    <n v="4661"/>
    <n v="4675.0766169154231"/>
    <n v="-14.076616915423074"/>
    <n v="4698.4520000000002"/>
    <n v="-37.452000000000226"/>
  </r>
  <r>
    <s v="1396209"/>
    <x v="20"/>
    <x v="4"/>
    <x v="4"/>
    <n v="3958.83"/>
    <n v="3881.1960784313724"/>
    <n v="77.633921568627557"/>
    <n v="3958.82"/>
    <n v="9.9999999997635314E-3"/>
    <n v="719.78599999999994"/>
    <n v="705.67156862745094"/>
    <n v="14.114431372549006"/>
    <n v="719.78499999999997"/>
    <n v="9.9999999997635314E-4"/>
  </r>
  <r>
    <s v="1396217"/>
    <x v="0"/>
    <x v="0"/>
    <x v="0"/>
    <n v="3503.47"/>
    <n v="0"/>
    <n v="3503.47"/>
    <n v="0"/>
    <n v="3503.47"/>
    <n v="0"/>
    <n v="0"/>
    <n v="0"/>
    <n v="0"/>
    <n v="0"/>
  </r>
  <r>
    <s v="1396217"/>
    <x v="1"/>
    <x v="1"/>
    <x v="0"/>
    <n v="0.09"/>
    <n v="0"/>
    <n v="0.09"/>
    <n v="0.03"/>
    <n v="0.06"/>
    <n v="0"/>
    <n v="0"/>
    <n v="0"/>
    <n v="0"/>
    <n v="0"/>
  </r>
  <r>
    <s v="1396217"/>
    <x v="2"/>
    <x v="1"/>
    <x v="0"/>
    <n v="2.0099999999999998"/>
    <n v="0"/>
    <n v="2.0099999999999998"/>
    <n v="0.71"/>
    <n v="1.2999999999999998"/>
    <n v="0"/>
    <n v="0"/>
    <n v="0"/>
    <n v="0"/>
    <n v="0"/>
  </r>
  <r>
    <s v="1396217"/>
    <x v="3"/>
    <x v="1"/>
    <x v="0"/>
    <n v="13.49"/>
    <n v="0"/>
    <n v="13.49"/>
    <n v="4.78"/>
    <n v="8.7100000000000009"/>
    <n v="0"/>
    <n v="0"/>
    <n v="0"/>
    <n v="0"/>
    <n v="0"/>
  </r>
  <r>
    <s v="1396217"/>
    <x v="7"/>
    <x v="1"/>
    <x v="0"/>
    <n v="151.13"/>
    <n v="0"/>
    <n v="151.13"/>
    <n v="53.51"/>
    <n v="97.62"/>
    <n v="0"/>
    <n v="0"/>
    <n v="0"/>
    <n v="0"/>
    <n v="0"/>
  </r>
  <r>
    <s v="1396217"/>
    <x v="8"/>
    <x v="1"/>
    <x v="0"/>
    <n v="349.48"/>
    <n v="0"/>
    <n v="349.48"/>
    <n v="123.73"/>
    <n v="225.75"/>
    <n v="0"/>
    <n v="0"/>
    <n v="0"/>
    <n v="0"/>
    <n v="0"/>
  </r>
  <r>
    <s v="1396217"/>
    <x v="259"/>
    <x v="2"/>
    <x v="0"/>
    <n v="1821.9"/>
    <n v="0"/>
    <n v="1821.9"/>
    <n v="2299.71"/>
    <n v="-477.80999999999995"/>
    <n v="11.5"/>
    <n v="0"/>
    <n v="11.5"/>
    <n v="14.516"/>
    <n v="-3.016"/>
  </r>
  <r>
    <s v="1396217"/>
    <x v="260"/>
    <x v="2"/>
    <x v="0"/>
    <n v="5788.11"/>
    <n v="0"/>
    <n v="5788.11"/>
    <n v="7306.11"/>
    <n v="-1518"/>
    <n v="11.5"/>
    <n v="0"/>
    <n v="11.5"/>
    <n v="14.516"/>
    <n v="-3.016"/>
  </r>
  <r>
    <s v="1396217"/>
    <x v="261"/>
    <x v="2"/>
    <x v="0"/>
    <n v="5816.28"/>
    <n v="0"/>
    <n v="5816.28"/>
    <n v="7341.66"/>
    <n v="-1525.38"/>
    <n v="69"/>
    <n v="0"/>
    <n v="69"/>
    <n v="87.096000000000004"/>
    <n v="-18.096000000000004"/>
  </r>
  <r>
    <s v="1396217"/>
    <x v="133"/>
    <x v="3"/>
    <x v="5"/>
    <n v="-341382.93"/>
    <n v="0"/>
    <n v="-341382.93"/>
    <n v="-341382.88"/>
    <n v="-4.9999999988358468E-2"/>
    <n v="-14516"/>
    <n v="0"/>
    <n v="-14516"/>
    <n v="-14516"/>
    <n v="0"/>
  </r>
  <r>
    <s v="1396217"/>
    <x v="34"/>
    <x v="4"/>
    <x v="5"/>
    <n v="282545.84000000003"/>
    <n v="286351.5"/>
    <n v="-3805.6599999999744"/>
    <n v="286351.5"/>
    <n v="-3805.6599999999744"/>
    <n v="14896"/>
    <n v="15096.64"/>
    <n v="-200.63999999999942"/>
    <n v="15096.64"/>
    <n v="-200.63999999999942"/>
  </r>
  <r>
    <s v="1396217"/>
    <x v="262"/>
    <x v="4"/>
    <x v="2"/>
    <n v="7291.32"/>
    <n v="7084.3921568627447"/>
    <n v="206.92784313725497"/>
    <n v="7226.08"/>
    <n v="65.239999999999782"/>
    <n v="14940"/>
    <n v="14516"/>
    <n v="424"/>
    <n v="14806.32"/>
    <n v="133.68000000000029"/>
  </r>
  <r>
    <s v="1396217"/>
    <x v="263"/>
    <x v="4"/>
    <x v="2"/>
    <n v="30075"/>
    <n v="29104.577114427862"/>
    <n v="970.4228855721376"/>
    <n v="29250.1"/>
    <n v="824.90000000000146"/>
    <n v="15000"/>
    <n v="14516"/>
    <n v="484"/>
    <n v="14588.58"/>
    <n v="411.42000000000007"/>
  </r>
  <r>
    <s v="1396217"/>
    <x v="264"/>
    <x v="4"/>
    <x v="3"/>
    <n v="4024.81"/>
    <n v="1424.98"/>
    <n v="2599.83"/>
    <n v="1424.98"/>
    <n v="2599.83"/>
    <n v="410"/>
    <n v="145.16"/>
    <n v="264.84000000000003"/>
    <n v="145.16"/>
    <n v="264.84000000000003"/>
  </r>
  <r>
    <s v="1396218"/>
    <x v="0"/>
    <x v="0"/>
    <x v="0"/>
    <n v="21144.01"/>
    <n v="0"/>
    <n v="21144.01"/>
    <n v="0"/>
    <n v="21144.01"/>
    <n v="0"/>
    <n v="0"/>
    <n v="0"/>
    <n v="0"/>
    <n v="0"/>
  </r>
  <r>
    <s v="1396218"/>
    <x v="1"/>
    <x v="1"/>
    <x v="0"/>
    <n v="0"/>
    <n v="0"/>
    <n v="0"/>
    <n v="0.08"/>
    <n v="-0.08"/>
    <n v="0"/>
    <n v="0"/>
    <n v="0"/>
    <n v="0"/>
    <n v="0"/>
  </r>
  <r>
    <s v="1396218"/>
    <x v="2"/>
    <x v="1"/>
    <x v="0"/>
    <n v="0"/>
    <n v="0"/>
    <n v="0"/>
    <n v="1.79"/>
    <n v="-1.79"/>
    <n v="0"/>
    <n v="0"/>
    <n v="0"/>
    <n v="0"/>
    <n v="0"/>
  </r>
  <r>
    <s v="1396218"/>
    <x v="3"/>
    <x v="1"/>
    <x v="0"/>
    <n v="0"/>
    <n v="0"/>
    <n v="0"/>
    <n v="12.02"/>
    <n v="-12.02"/>
    <n v="0"/>
    <n v="0"/>
    <n v="0"/>
    <n v="0"/>
    <n v="0"/>
  </r>
  <r>
    <s v="1396218"/>
    <x v="7"/>
    <x v="1"/>
    <x v="0"/>
    <n v="0"/>
    <n v="0"/>
    <n v="0"/>
    <n v="134.69"/>
    <n v="-134.69"/>
    <n v="0"/>
    <n v="0"/>
    <n v="0"/>
    <n v="0"/>
    <n v="0"/>
  </r>
  <r>
    <s v="1396218"/>
    <x v="8"/>
    <x v="1"/>
    <x v="0"/>
    <n v="0"/>
    <n v="0"/>
    <n v="0"/>
    <n v="311.45999999999998"/>
    <n v="-311.45999999999998"/>
    <n v="0"/>
    <n v="0"/>
    <n v="0"/>
    <n v="0"/>
    <n v="0"/>
  </r>
  <r>
    <s v="1396218"/>
    <x v="259"/>
    <x v="2"/>
    <x v="0"/>
    <n v="4831.99"/>
    <n v="0"/>
    <n v="4831.99"/>
    <n v="5788.89"/>
    <n v="-956.90000000000055"/>
    <n v="30.5"/>
    <n v="0"/>
    <n v="30.5"/>
    <n v="36.54"/>
    <n v="-6.0399999999999991"/>
  </r>
  <r>
    <s v="1396218"/>
    <x v="260"/>
    <x v="2"/>
    <x v="0"/>
    <n v="15351.06"/>
    <n v="0"/>
    <n v="15351.06"/>
    <n v="18391.09"/>
    <n v="-3040.0300000000007"/>
    <n v="30.5"/>
    <n v="0"/>
    <n v="30.5"/>
    <n v="36.54"/>
    <n v="-6.0399999999999991"/>
  </r>
  <r>
    <s v="1396218"/>
    <x v="261"/>
    <x v="2"/>
    <x v="0"/>
    <n v="15425.78"/>
    <n v="0"/>
    <n v="15425.78"/>
    <n v="18480.580000000002"/>
    <n v="-3054.8000000000011"/>
    <n v="183"/>
    <n v="0"/>
    <n v="183"/>
    <n v="219.24"/>
    <n v="-36.240000000000009"/>
  </r>
  <r>
    <s v="1396218"/>
    <x v="133"/>
    <x v="3"/>
    <x v="5"/>
    <n v="-859701.79"/>
    <n v="0"/>
    <n v="-859701.79"/>
    <n v="-859701.83"/>
    <n v="3.9999999920837581E-2"/>
    <n v="-36540"/>
    <n v="0"/>
    <n v="-36540"/>
    <n v="-36540"/>
    <n v="0"/>
  </r>
  <r>
    <s v="1396218"/>
    <x v="34"/>
    <x v="4"/>
    <x v="5"/>
    <n v="698657.03"/>
    <n v="721175.59"/>
    <n v="-22518.559999999939"/>
    <n v="721175.59"/>
    <n v="-22518.559999999939"/>
    <n v="36815"/>
    <n v="38001.599999999999"/>
    <n v="-1186.5999999999985"/>
    <n v="38001.599999999999"/>
    <n v="-1186.5999999999985"/>
  </r>
  <r>
    <s v="1396218"/>
    <x v="262"/>
    <x v="4"/>
    <x v="2"/>
    <n v="18360.060000000001"/>
    <n v="17832.980392156864"/>
    <n v="527.07960784313764"/>
    <n v="18189.64"/>
    <n v="170.42000000000189"/>
    <n v="37620"/>
    <n v="36540"/>
    <n v="1080"/>
    <n v="37270.800000000003"/>
    <n v="349.19999999999709"/>
  </r>
  <r>
    <s v="1396218"/>
    <x v="263"/>
    <x v="4"/>
    <x v="2"/>
    <n v="75428.100000000006"/>
    <n v="73262.696517412929"/>
    <n v="2165.4034825870767"/>
    <n v="73629.009999999995"/>
    <n v="1799.0900000000111"/>
    <n v="37620"/>
    <n v="36539.999999999993"/>
    <n v="1080.0000000000073"/>
    <n v="36722.699999999997"/>
    <n v="897.30000000000291"/>
  </r>
  <r>
    <s v="1396218"/>
    <x v="264"/>
    <x v="4"/>
    <x v="3"/>
    <n v="10503.76"/>
    <n v="3586.99"/>
    <n v="6916.77"/>
    <n v="3586.99"/>
    <n v="6916.77"/>
    <n v="1070"/>
    <n v="365.4"/>
    <n v="704.6"/>
    <n v="365.4"/>
    <n v="704.6"/>
  </r>
  <r>
    <s v="1396220"/>
    <x v="0"/>
    <x v="0"/>
    <x v="0"/>
    <n v="-23864.17"/>
    <n v="0"/>
    <n v="-23864.17"/>
    <n v="0"/>
    <n v="-23864.17"/>
    <n v="0"/>
    <n v="0"/>
    <n v="0"/>
    <n v="0"/>
    <n v="0"/>
  </r>
  <r>
    <s v="1396220"/>
    <x v="2"/>
    <x v="1"/>
    <x v="0"/>
    <n v="0.38"/>
    <n v="0"/>
    <n v="0.38"/>
    <n v="0.38"/>
    <n v="0"/>
    <n v="0"/>
    <n v="0"/>
    <n v="0"/>
    <n v="0"/>
    <n v="0"/>
  </r>
  <r>
    <s v="1396220"/>
    <x v="1"/>
    <x v="1"/>
    <x v="0"/>
    <n v="0.93"/>
    <n v="0"/>
    <n v="0.93"/>
    <n v="0.93"/>
    <n v="0"/>
    <n v="0"/>
    <n v="0"/>
    <n v="0"/>
    <n v="0"/>
    <n v="0"/>
  </r>
  <r>
    <s v="1396220"/>
    <x v="3"/>
    <x v="1"/>
    <x v="0"/>
    <n v="4.04"/>
    <n v="0"/>
    <n v="4.04"/>
    <n v="4.05"/>
    <n v="-9.9999999999997868E-3"/>
    <n v="0"/>
    <n v="0"/>
    <n v="0"/>
    <n v="0"/>
    <n v="0"/>
  </r>
  <r>
    <s v="1396220"/>
    <x v="7"/>
    <x v="1"/>
    <x v="0"/>
    <n v="71.34"/>
    <n v="0"/>
    <n v="71.34"/>
    <n v="71.430000000000007"/>
    <n v="-9.0000000000003411E-2"/>
    <n v="0"/>
    <n v="0"/>
    <n v="0"/>
    <n v="0"/>
    <n v="0"/>
  </r>
  <r>
    <s v="1396220"/>
    <x v="8"/>
    <x v="1"/>
    <x v="0"/>
    <n v="158.38999999999999"/>
    <n v="0"/>
    <n v="158.38999999999999"/>
    <n v="158.58000000000001"/>
    <n v="-0.19000000000002615"/>
    <n v="0"/>
    <n v="0"/>
    <n v="0"/>
    <n v="0"/>
    <n v="0"/>
  </r>
  <r>
    <s v="1396220"/>
    <x v="259"/>
    <x v="2"/>
    <x v="0"/>
    <n v="2363.46"/>
    <n v="0"/>
    <n v="2363.46"/>
    <n v="2868.24"/>
    <n v="-504.77999999999975"/>
    <n v="16.5"/>
    <n v="0"/>
    <n v="16.5"/>
    <n v="20.024000000000001"/>
    <n v="-3.5240000000000009"/>
  </r>
  <r>
    <s v="1396220"/>
    <x v="260"/>
    <x v="2"/>
    <x v="0"/>
    <n v="5817.9"/>
    <n v="0"/>
    <n v="5817.9"/>
    <n v="7060.46"/>
    <n v="-1242.5600000000004"/>
    <n v="16.5"/>
    <n v="0"/>
    <n v="16.5"/>
    <n v="20.024000000000001"/>
    <n v="-3.5240000000000009"/>
  </r>
  <r>
    <s v="1396220"/>
    <x v="261"/>
    <x v="2"/>
    <x v="0"/>
    <n v="7406.19"/>
    <n v="0"/>
    <n v="7406.19"/>
    <n v="8987.9699999999993"/>
    <n v="-1581.7799999999997"/>
    <n v="99"/>
    <n v="0"/>
    <n v="99"/>
    <n v="120.14400000000001"/>
    <n v="-21.144000000000005"/>
  </r>
  <r>
    <s v="1396220"/>
    <x v="121"/>
    <x v="3"/>
    <x v="5"/>
    <n v="-460256.45"/>
    <n v="0"/>
    <n v="-460256.45"/>
    <n v="-460256.53"/>
    <n v="8.0000000016298145E-2"/>
    <n v="-20024"/>
    <n v="0"/>
    <n v="-20024"/>
    <n v="-20024"/>
    <n v="0"/>
  </r>
  <r>
    <s v="1396220"/>
    <x v="34"/>
    <x v="4"/>
    <x v="5"/>
    <n v="415770.1"/>
    <n v="388408.29"/>
    <n v="27361.809999999998"/>
    <n v="388408.29"/>
    <n v="27361.809999999998"/>
    <n v="22292"/>
    <n v="20824.96"/>
    <n v="1467.0400000000009"/>
    <n v="20824.96"/>
    <n v="1467.0400000000009"/>
  </r>
  <r>
    <s v="1396220"/>
    <x v="265"/>
    <x v="4"/>
    <x v="2"/>
    <n v="9643.2099999999991"/>
    <n v="9568.6666666666679"/>
    <n v="74.543333333331248"/>
    <n v="9760.0400000000009"/>
    <n v="-116.83000000000175"/>
    <n v="20180"/>
    <n v="20024"/>
    <n v="156"/>
    <n v="20424.48"/>
    <n v="-244.47999999999956"/>
  </r>
  <r>
    <s v="1396220"/>
    <x v="263"/>
    <x v="4"/>
    <x v="2"/>
    <n v="40300.5"/>
    <n v="40148.119402985074"/>
    <n v="152.38059701492602"/>
    <n v="40348.86"/>
    <n v="-48.360000000000582"/>
    <n v="20100"/>
    <n v="20024"/>
    <n v="76"/>
    <n v="20124.12"/>
    <n v="-24.119999999998981"/>
  </r>
  <r>
    <s v="1396220"/>
    <x v="266"/>
    <x v="4"/>
    <x v="3"/>
    <n v="2584.1799999999998"/>
    <n v="2587.29"/>
    <n v="-3.1100000000001273"/>
    <n v="2587.29"/>
    <n v="-3.1100000000001273"/>
    <n v="200"/>
    <n v="200.24"/>
    <n v="-0.24000000000000909"/>
    <n v="200.24"/>
    <n v="-0.24000000000000909"/>
  </r>
  <r>
    <s v="1396221"/>
    <x v="0"/>
    <x v="0"/>
    <x v="0"/>
    <n v="6256.79"/>
    <n v="0"/>
    <n v="6256.79"/>
    <n v="0"/>
    <n v="6256.79"/>
    <n v="0"/>
    <n v="0"/>
    <n v="0"/>
    <n v="0"/>
    <n v="0"/>
  </r>
  <r>
    <s v="1396221"/>
    <x v="1"/>
    <x v="1"/>
    <x v="0"/>
    <n v="0.03"/>
    <n v="0"/>
    <n v="0.03"/>
    <n v="0.03"/>
    <n v="0"/>
    <n v="0"/>
    <n v="0"/>
    <n v="0"/>
    <n v="0"/>
    <n v="0"/>
  </r>
  <r>
    <s v="1396221"/>
    <x v="2"/>
    <x v="1"/>
    <x v="0"/>
    <n v="0.69"/>
    <n v="0"/>
    <n v="0.69"/>
    <n v="0.8"/>
    <n v="-0.1100000000000001"/>
    <n v="0"/>
    <n v="0"/>
    <n v="0"/>
    <n v="0"/>
    <n v="0"/>
  </r>
  <r>
    <s v="1396221"/>
    <x v="3"/>
    <x v="1"/>
    <x v="0"/>
    <n v="4.6100000000000003"/>
    <n v="0"/>
    <n v="4.6100000000000003"/>
    <n v="5.35"/>
    <n v="-0.73999999999999932"/>
    <n v="0"/>
    <n v="0"/>
    <n v="0"/>
    <n v="0"/>
    <n v="0"/>
  </r>
  <r>
    <s v="1396221"/>
    <x v="7"/>
    <x v="1"/>
    <x v="0"/>
    <n v="51.6"/>
    <n v="0"/>
    <n v="51.6"/>
    <n v="59.91"/>
    <n v="-8.3099999999999952"/>
    <n v="0"/>
    <n v="0"/>
    <n v="0"/>
    <n v="0"/>
    <n v="0"/>
  </r>
  <r>
    <s v="1396221"/>
    <x v="8"/>
    <x v="1"/>
    <x v="0"/>
    <n v="119.33"/>
    <n v="0"/>
    <n v="119.33"/>
    <n v="138.55000000000001"/>
    <n v="-19.220000000000013"/>
    <n v="0"/>
    <n v="0"/>
    <n v="0"/>
    <n v="0"/>
    <n v="0"/>
  </r>
  <r>
    <s v="1396221"/>
    <x v="259"/>
    <x v="2"/>
    <x v="0"/>
    <n v="2138.75"/>
    <n v="0"/>
    <n v="2138.75"/>
    <n v="2575.06"/>
    <n v="-436.30999999999995"/>
    <n v="13.5"/>
    <n v="0"/>
    <n v="13.5"/>
    <n v="16.254000000000001"/>
    <n v="-2.7540000000000013"/>
  </r>
  <r>
    <s v="1396221"/>
    <x v="260"/>
    <x v="2"/>
    <x v="0"/>
    <n v="6794.73"/>
    <n v="0"/>
    <n v="6794.73"/>
    <n v="8180.87"/>
    <n v="-1386.1400000000003"/>
    <n v="13.5"/>
    <n v="0"/>
    <n v="13.5"/>
    <n v="16.254000000000001"/>
    <n v="-2.7540000000000013"/>
  </r>
  <r>
    <s v="1396221"/>
    <x v="261"/>
    <x v="2"/>
    <x v="0"/>
    <n v="6827.81"/>
    <n v="0"/>
    <n v="6827.81"/>
    <n v="8220.67"/>
    <n v="-1392.8599999999997"/>
    <n v="81"/>
    <n v="0"/>
    <n v="81"/>
    <n v="97.524000000000001"/>
    <n v="-16.524000000000001"/>
  </r>
  <r>
    <s v="1396221"/>
    <x v="121"/>
    <x v="3"/>
    <x v="5"/>
    <n v="-382626.15"/>
    <n v="0"/>
    <n v="-382626.15"/>
    <n v="-382626.15"/>
    <n v="0"/>
    <n v="-16254"/>
    <n v="0"/>
    <n v="-16254"/>
    <n v="-16254"/>
    <n v="0"/>
  </r>
  <r>
    <s v="1396221"/>
    <x v="34"/>
    <x v="4"/>
    <x v="5"/>
    <n v="316251.8"/>
    <n v="320636.34999999998"/>
    <n v="-4384.5499999999884"/>
    <n v="320636.34999999998"/>
    <n v="-4384.5499999999884"/>
    <n v="16673"/>
    <n v="16904.16"/>
    <n v="-231.15999999999985"/>
    <n v="16904.16"/>
    <n v="-231.15999999999985"/>
  </r>
  <r>
    <s v="1396221"/>
    <x v="265"/>
    <x v="4"/>
    <x v="2"/>
    <n v="7856.02"/>
    <n v="7767.1372549019607"/>
    <n v="88.882745098039777"/>
    <n v="7922.48"/>
    <n v="-66.459999999999127"/>
    <n v="16440"/>
    <n v="16254"/>
    <n v="186"/>
    <n v="16579.080000000002"/>
    <n v="-139.08000000000175"/>
  </r>
  <r>
    <s v="1396221"/>
    <x v="263"/>
    <x v="4"/>
    <x v="2"/>
    <n v="34486"/>
    <n v="32589.273631840795"/>
    <n v="1896.7263681592049"/>
    <n v="32752.22"/>
    <n v="1733.7799999999988"/>
    <n v="17200"/>
    <n v="16254"/>
    <n v="946"/>
    <n v="16335.27"/>
    <n v="864.72999999999956"/>
  </r>
  <r>
    <s v="1396221"/>
    <x v="266"/>
    <x v="4"/>
    <x v="3"/>
    <n v="1837.99"/>
    <n v="2133.91"/>
    <n v="-295.91999999999985"/>
    <n v="2133.91"/>
    <n v="-295.91999999999985"/>
    <n v="140"/>
    <n v="162.54"/>
    <n v="-22.539999999999992"/>
    <n v="162.54"/>
    <n v="-22.539999999999992"/>
  </r>
  <r>
    <s v="1396222"/>
    <x v="0"/>
    <x v="0"/>
    <x v="0"/>
    <n v="-1276.94"/>
    <n v="0"/>
    <n v="-1276.94"/>
    <n v="0"/>
    <n v="-1276.94"/>
    <n v="0"/>
    <n v="0"/>
    <n v="0"/>
    <n v="0"/>
    <n v="0"/>
  </r>
  <r>
    <s v="1396222"/>
    <x v="1"/>
    <x v="1"/>
    <x v="0"/>
    <n v="0.03"/>
    <n v="0"/>
    <n v="0.03"/>
    <n v="0.03"/>
    <n v="0"/>
    <n v="0"/>
    <n v="0"/>
    <n v="0"/>
    <n v="0"/>
    <n v="0"/>
  </r>
  <r>
    <s v="1396222"/>
    <x v="2"/>
    <x v="1"/>
    <x v="0"/>
    <n v="0.64"/>
    <n v="0"/>
    <n v="0.64"/>
    <n v="0.62"/>
    <n v="2.0000000000000018E-2"/>
    <n v="0"/>
    <n v="0"/>
    <n v="0"/>
    <n v="0"/>
    <n v="0"/>
  </r>
  <r>
    <s v="1396222"/>
    <x v="3"/>
    <x v="1"/>
    <x v="0"/>
    <n v="4.28"/>
    <n v="0"/>
    <n v="4.28"/>
    <n v="4.16"/>
    <n v="0.12000000000000011"/>
    <n v="0"/>
    <n v="0"/>
    <n v="0"/>
    <n v="0"/>
    <n v="0"/>
  </r>
  <r>
    <s v="1396222"/>
    <x v="7"/>
    <x v="1"/>
    <x v="0"/>
    <n v="47.92"/>
    <n v="0"/>
    <n v="47.92"/>
    <n v="46.6"/>
    <n v="1.3200000000000003"/>
    <n v="0"/>
    <n v="0"/>
    <n v="0"/>
    <n v="0"/>
    <n v="0"/>
  </r>
  <r>
    <s v="1396222"/>
    <x v="8"/>
    <x v="1"/>
    <x v="0"/>
    <n v="110.81"/>
    <n v="0"/>
    <n v="110.81"/>
    <n v="107.76"/>
    <n v="3.0499999999999972"/>
    <n v="0"/>
    <n v="0"/>
    <n v="0"/>
    <n v="0"/>
    <n v="0"/>
  </r>
  <r>
    <s v="1396222"/>
    <x v="259"/>
    <x v="2"/>
    <x v="0"/>
    <n v="1584.26"/>
    <n v="0"/>
    <n v="1584.26"/>
    <n v="2002.82"/>
    <n v="-418.55999999999995"/>
    <n v="10"/>
    <n v="0"/>
    <n v="10"/>
    <n v="12.641999999999999"/>
    <n v="-2.6419999999999995"/>
  </r>
  <r>
    <s v="1396222"/>
    <x v="260"/>
    <x v="2"/>
    <x v="0"/>
    <n v="5033.1400000000003"/>
    <n v="0"/>
    <n v="5033.1400000000003"/>
    <n v="6362.9"/>
    <n v="-1329.7599999999993"/>
    <n v="10"/>
    <n v="0"/>
    <n v="10"/>
    <n v="12.641999999999999"/>
    <n v="-2.6419999999999995"/>
  </r>
  <r>
    <s v="1396222"/>
    <x v="261"/>
    <x v="2"/>
    <x v="0"/>
    <n v="5057.63"/>
    <n v="0"/>
    <n v="5057.63"/>
    <n v="6393.86"/>
    <n v="-1336.2299999999996"/>
    <n v="60"/>
    <n v="0"/>
    <n v="60"/>
    <n v="75.852000000000004"/>
    <n v="-15.852000000000004"/>
  </r>
  <r>
    <s v="1396222"/>
    <x v="121"/>
    <x v="3"/>
    <x v="5"/>
    <n v="-297598.12"/>
    <n v="0"/>
    <n v="-297598.12"/>
    <n v="-297598.12"/>
    <n v="0"/>
    <n v="-12642"/>
    <n v="0"/>
    <n v="-12642"/>
    <n v="-12642"/>
    <n v="0"/>
  </r>
  <r>
    <s v="1396222"/>
    <x v="34"/>
    <x v="4"/>
    <x v="5"/>
    <n v="252804.17"/>
    <n v="249383.83"/>
    <n v="3420.3400000000256"/>
    <n v="249383.83"/>
    <n v="3420.3400000000256"/>
    <n v="13328"/>
    <n v="13147.68"/>
    <n v="180.31999999999971"/>
    <n v="13147.68"/>
    <n v="180.31999999999971"/>
  </r>
  <r>
    <s v="1396222"/>
    <x v="265"/>
    <x v="4"/>
    <x v="2"/>
    <n v="6259.97"/>
    <n v="6041.1078431372553"/>
    <n v="218.862156862745"/>
    <n v="6161.93"/>
    <n v="98.039999999999964"/>
    <n v="13100"/>
    <n v="12642"/>
    <n v="458"/>
    <n v="12894.84"/>
    <n v="205.15999999999985"/>
  </r>
  <r>
    <s v="1396222"/>
    <x v="263"/>
    <x v="4"/>
    <x v="2"/>
    <n v="26265.5"/>
    <n v="25347.213930348258"/>
    <n v="918.28606965174185"/>
    <n v="25473.95"/>
    <n v="791.54999999999927"/>
    <n v="13100"/>
    <n v="12642"/>
    <n v="458"/>
    <n v="12705.21"/>
    <n v="394.79000000000087"/>
  </r>
  <r>
    <s v="1396222"/>
    <x v="266"/>
    <x v="4"/>
    <x v="3"/>
    <n v="1706.71"/>
    <n v="1659.7"/>
    <n v="47.009999999999991"/>
    <n v="1659.7"/>
    <n v="47.009999999999991"/>
    <n v="130"/>
    <n v="126.42"/>
    <n v="3.5799999999999983"/>
    <n v="126.42"/>
    <n v="3.5799999999999983"/>
  </r>
  <r>
    <s v="1396223"/>
    <x v="0"/>
    <x v="0"/>
    <x v="0"/>
    <n v="19599.11"/>
    <n v="0"/>
    <n v="19599.11"/>
    <n v="0"/>
    <n v="19599.11"/>
    <n v="0"/>
    <n v="0"/>
    <n v="0"/>
    <n v="0"/>
    <n v="0"/>
  </r>
  <r>
    <s v="1396223"/>
    <x v="1"/>
    <x v="1"/>
    <x v="0"/>
    <n v="0"/>
    <n v="0"/>
    <n v="0"/>
    <n v="0.06"/>
    <n v="-0.06"/>
    <n v="0"/>
    <n v="0"/>
    <n v="0"/>
    <n v="0"/>
    <n v="0"/>
  </r>
  <r>
    <s v="1396223"/>
    <x v="2"/>
    <x v="1"/>
    <x v="0"/>
    <n v="0"/>
    <n v="0"/>
    <n v="0"/>
    <n v="1.5"/>
    <n v="-1.5"/>
    <n v="0"/>
    <n v="0"/>
    <n v="0"/>
    <n v="0"/>
    <n v="0"/>
  </r>
  <r>
    <s v="1396223"/>
    <x v="3"/>
    <x v="1"/>
    <x v="0"/>
    <n v="0"/>
    <n v="0"/>
    <n v="0"/>
    <n v="10.050000000000001"/>
    <n v="-10.050000000000001"/>
    <n v="0"/>
    <n v="0"/>
    <n v="0"/>
    <n v="0"/>
    <n v="0"/>
  </r>
  <r>
    <s v="1396223"/>
    <x v="7"/>
    <x v="1"/>
    <x v="0"/>
    <n v="0"/>
    <n v="0"/>
    <n v="0"/>
    <n v="112.62"/>
    <n v="-112.62"/>
    <n v="0"/>
    <n v="0"/>
    <n v="0"/>
    <n v="0"/>
    <n v="0"/>
  </r>
  <r>
    <s v="1396223"/>
    <x v="8"/>
    <x v="1"/>
    <x v="0"/>
    <n v="0"/>
    <n v="0"/>
    <n v="0"/>
    <n v="260.43"/>
    <n v="-260.43"/>
    <n v="0"/>
    <n v="0"/>
    <n v="0"/>
    <n v="0"/>
    <n v="0"/>
  </r>
  <r>
    <s v="1396223"/>
    <x v="259"/>
    <x v="2"/>
    <x v="0"/>
    <n v="3960.65"/>
    <n v="0"/>
    <n v="3960.65"/>
    <n v="4840.3900000000003"/>
    <n v="-879.74000000000024"/>
    <n v="25"/>
    <n v="0"/>
    <n v="25"/>
    <n v="30.553000000000001"/>
    <n v="-5.5530000000000008"/>
  </r>
  <r>
    <s v="1396223"/>
    <x v="260"/>
    <x v="2"/>
    <x v="0"/>
    <n v="12582.84"/>
    <n v="0"/>
    <n v="12582.84"/>
    <n v="15377.75"/>
    <n v="-2794.91"/>
    <n v="25"/>
    <n v="0"/>
    <n v="25"/>
    <n v="30.553000000000001"/>
    <n v="-5.5530000000000008"/>
  </r>
  <r>
    <s v="1396223"/>
    <x v="261"/>
    <x v="2"/>
    <x v="0"/>
    <n v="12644.09"/>
    <n v="0"/>
    <n v="12644.09"/>
    <n v="15452.58"/>
    <n v="-2808.49"/>
    <n v="150"/>
    <n v="0"/>
    <n v="150"/>
    <n v="183.31800000000001"/>
    <n v="-33.318000000000012"/>
  </r>
  <r>
    <s v="1396223"/>
    <x v="121"/>
    <x v="3"/>
    <x v="5"/>
    <n v="-719230.76"/>
    <n v="0"/>
    <n v="-719230.76"/>
    <n v="-719230.76"/>
    <n v="0"/>
    <n v="-30553"/>
    <n v="0"/>
    <n v="-30553"/>
    <n v="-30553"/>
    <n v="0"/>
  </r>
  <r>
    <s v="1396223"/>
    <x v="34"/>
    <x v="4"/>
    <x v="5"/>
    <n v="589465.43000000005"/>
    <n v="602707.17000000004"/>
    <n v="-13241.739999999991"/>
    <n v="602707.17000000004"/>
    <n v="-13241.739999999991"/>
    <n v="31077"/>
    <n v="31775.119999999999"/>
    <n v="-698.11999999999898"/>
    <n v="31775.119999999999"/>
    <n v="-698.11999999999898"/>
  </r>
  <r>
    <s v="1396223"/>
    <x v="265"/>
    <x v="4"/>
    <x v="2"/>
    <n v="14622.52"/>
    <n v="14600.058823529413"/>
    <n v="22.461176470587816"/>
    <n v="14892.06"/>
    <n v="-269.53999999999905"/>
    <n v="30600"/>
    <n v="30553"/>
    <n v="47"/>
    <n v="31164.06"/>
    <n v="-564.06000000000131"/>
  </r>
  <r>
    <s v="1396223"/>
    <x v="263"/>
    <x v="4"/>
    <x v="2"/>
    <n v="62155"/>
    <n v="61258.766169154231"/>
    <n v="896.23383084576926"/>
    <n v="61565.06"/>
    <n v="589.94000000000233"/>
    <n v="31000"/>
    <n v="30553"/>
    <n v="447"/>
    <n v="30705.764999999999"/>
    <n v="294.23500000000058"/>
  </r>
  <r>
    <s v="1396223"/>
    <x v="266"/>
    <x v="4"/>
    <x v="3"/>
    <n v="4201.12"/>
    <n v="4011.15"/>
    <n v="189.9699999999998"/>
    <n v="4011.15"/>
    <n v="189.9699999999998"/>
    <n v="320"/>
    <n v="305.52999999999997"/>
    <n v="14.470000000000027"/>
    <n v="305.52999999999997"/>
    <n v="14.470000000000027"/>
  </r>
  <r>
    <s v="1396291"/>
    <x v="0"/>
    <x v="0"/>
    <x v="0"/>
    <n v="-8303.52"/>
    <n v="0"/>
    <n v="-8303.52"/>
    <n v="0"/>
    <n v="-8303.52"/>
    <n v="0"/>
    <n v="0"/>
    <n v="0"/>
    <n v="0"/>
    <n v="0"/>
  </r>
  <r>
    <s v="1396291"/>
    <x v="1"/>
    <x v="1"/>
    <x v="0"/>
    <n v="5.36"/>
    <n v="0"/>
    <n v="5.36"/>
    <n v="5.17"/>
    <n v="0.19000000000000039"/>
    <n v="0"/>
    <n v="0"/>
    <n v="0"/>
    <n v="0"/>
    <n v="0"/>
  </r>
  <r>
    <s v="1396291"/>
    <x v="2"/>
    <x v="1"/>
    <x v="0"/>
    <n v="125.03"/>
    <n v="0"/>
    <n v="125.03"/>
    <n v="120.71"/>
    <n v="4.3200000000000074"/>
    <n v="0"/>
    <n v="0"/>
    <n v="0"/>
    <n v="0"/>
    <n v="0"/>
  </r>
  <r>
    <s v="1396291"/>
    <x v="3"/>
    <x v="1"/>
    <x v="0"/>
    <n v="839.51"/>
    <n v="0"/>
    <n v="839.51"/>
    <n v="810.46"/>
    <n v="29.049999999999955"/>
    <n v="0"/>
    <n v="0"/>
    <n v="0"/>
    <n v="0"/>
    <n v="0"/>
  </r>
  <r>
    <s v="1396291"/>
    <x v="4"/>
    <x v="2"/>
    <x v="0"/>
    <n v="2172.54"/>
    <n v="0"/>
    <n v="2172.54"/>
    <n v="2134.5"/>
    <n v="38.039999999999964"/>
    <n v="6.16"/>
    <n v="0"/>
    <n v="6.16"/>
    <n v="6.0519999999999996"/>
    <n v="0.10800000000000054"/>
  </r>
  <r>
    <s v="1396291"/>
    <x v="5"/>
    <x v="2"/>
    <x v="0"/>
    <n v="7468.2"/>
    <n v="0"/>
    <n v="7468.2"/>
    <n v="7337.46"/>
    <n v="130.73999999999978"/>
    <n v="6.16"/>
    <n v="0"/>
    <n v="6.16"/>
    <n v="6.0519999999999996"/>
    <n v="0.10800000000000054"/>
  </r>
  <r>
    <s v="1396291"/>
    <x v="6"/>
    <x v="2"/>
    <x v="0"/>
    <n v="8080.14"/>
    <n v="0"/>
    <n v="8080.14"/>
    <n v="7938.75"/>
    <n v="141.39000000000033"/>
    <n v="129.36000000000001"/>
    <n v="0"/>
    <n v="129.36000000000001"/>
    <n v="127.096"/>
    <n v="2.26400000000001"/>
  </r>
  <r>
    <s v="1396291"/>
    <x v="7"/>
    <x v="1"/>
    <x v="0"/>
    <n v="9405.57"/>
    <n v="0"/>
    <n v="9405.57"/>
    <n v="9080.11"/>
    <n v="325.45999999999913"/>
    <n v="0"/>
    <n v="0"/>
    <n v="0"/>
    <n v="0"/>
    <n v="0"/>
  </r>
  <r>
    <s v="1396291"/>
    <x v="8"/>
    <x v="1"/>
    <x v="0"/>
    <n v="21750.44"/>
    <n v="0"/>
    <n v="21750.44"/>
    <n v="20997.82"/>
    <n v="752.61999999999898"/>
    <n v="0"/>
    <n v="0"/>
    <n v="0"/>
    <n v="0"/>
    <n v="0"/>
  </r>
  <r>
    <s v="1396291"/>
    <x v="178"/>
    <x v="3"/>
    <x v="1"/>
    <n v="-477235.64"/>
    <n v="0"/>
    <n v="-477235.64"/>
    <n v="-477235.73"/>
    <n v="8.999999996740371E-2"/>
    <n v="-5447"/>
    <n v="0"/>
    <n v="-5447"/>
    <n v="-5447"/>
    <n v="0"/>
  </r>
  <r>
    <s v="1396291"/>
    <x v="48"/>
    <x v="4"/>
    <x v="2"/>
    <n v="1034.21"/>
    <n v="927.29702970297035"/>
    <n v="106.91297029702969"/>
    <n v="936.57"/>
    <n v="97.639999999999986"/>
    <n v="12150"/>
    <n v="10894"/>
    <n v="1256"/>
    <n v="11002.94"/>
    <n v="1147.0599999999995"/>
  </r>
  <r>
    <s v="1396291"/>
    <x v="172"/>
    <x v="4"/>
    <x v="2"/>
    <n v="1830.44"/>
    <n v="1824.7462686567164"/>
    <n v="5.6937313432836163"/>
    <n v="1833.87"/>
    <n v="-3.4299999999998363"/>
    <n v="5464"/>
    <n v="5447"/>
    <n v="17"/>
    <n v="5474.2349999999997"/>
    <n v="-10.234999999999673"/>
  </r>
  <r>
    <s v="1396291"/>
    <x v="180"/>
    <x v="4"/>
    <x v="2"/>
    <n v="4779.97"/>
    <n v="4425.467980295567"/>
    <n v="354.50201970443322"/>
    <n v="4491.8500000000004"/>
    <n v="288.11999999999989"/>
    <n v="35300"/>
    <n v="32682"/>
    <n v="2618"/>
    <n v="33172.230000000003"/>
    <n v="2127.7699999999968"/>
  </r>
  <r>
    <s v="1396291"/>
    <x v="181"/>
    <x v="4"/>
    <x v="2"/>
    <n v="8312.51"/>
    <n v="7442.9950738916259"/>
    <n v="869.51492610837431"/>
    <n v="7554.64"/>
    <n v="757.86999999999989"/>
    <n v="36500"/>
    <n v="32682"/>
    <n v="3818"/>
    <n v="33172.230000000003"/>
    <n v="3327.7699999999968"/>
  </r>
  <r>
    <s v="1396291"/>
    <x v="182"/>
    <x v="4"/>
    <x v="2"/>
    <n v="10414.799999999999"/>
    <n v="9454.9064039408859"/>
    <n v="959.89359605911341"/>
    <n v="9596.73"/>
    <n v="818.06999999999971"/>
    <n v="36000"/>
    <n v="32682"/>
    <n v="3318"/>
    <n v="33172.230000000003"/>
    <n v="2827.7699999999968"/>
  </r>
  <r>
    <s v="1396291"/>
    <x v="41"/>
    <x v="4"/>
    <x v="2"/>
    <n v="13327.62"/>
    <n v="13279.676470588236"/>
    <n v="47.943529411764757"/>
    <n v="13545.27"/>
    <n v="-217.64999999999964"/>
    <n v="32800"/>
    <n v="32682"/>
    <n v="118"/>
    <n v="33335.64"/>
    <n v="-535.63999999999942"/>
  </r>
  <r>
    <s v="1396291"/>
    <x v="183"/>
    <x v="4"/>
    <x v="2"/>
    <n v="22296.43"/>
    <n v="20867.458128078819"/>
    <n v="1428.9718719211814"/>
    <n v="21180.47"/>
    <n v="1115.9599999999991"/>
    <n v="34920"/>
    <n v="32682"/>
    <n v="2238"/>
    <n v="33172.230000000003"/>
    <n v="1747.7699999999968"/>
  </r>
  <r>
    <s v="1396291"/>
    <x v="184"/>
    <x v="4"/>
    <x v="2"/>
    <n v="21650.74"/>
    <n v="21025.418719211822"/>
    <n v="625.32128078817914"/>
    <n v="21340.799999999999"/>
    <n v="309.94000000000233"/>
    <n v="5609"/>
    <n v="5447"/>
    <n v="162"/>
    <n v="5528.7049999999999"/>
    <n v="80.295000000000073"/>
  </r>
  <r>
    <s v="1396291"/>
    <x v="17"/>
    <x v="4"/>
    <x v="2"/>
    <n v="44542.400000000001"/>
    <n v="44382.159203980096"/>
    <n v="160.24079601990525"/>
    <n v="44604.07"/>
    <n v="-61.669999999998254"/>
    <n v="32800"/>
    <n v="32682"/>
    <n v="118"/>
    <n v="32845.410000000003"/>
    <n v="-45.410000000003492"/>
  </r>
  <r>
    <s v="1396291"/>
    <x v="45"/>
    <x v="4"/>
    <x v="2"/>
    <n v="166129.70000000001"/>
    <n v="165532.03960396038"/>
    <n v="597.66039603963145"/>
    <n v="167187.35999999999"/>
    <n v="-1057.6599999999744"/>
    <n v="32800"/>
    <n v="32682"/>
    <n v="118"/>
    <n v="33008.82"/>
    <n v="-208.81999999999971"/>
  </r>
  <r>
    <s v="1396291"/>
    <x v="185"/>
    <x v="4"/>
    <x v="3"/>
    <n v="139723.44"/>
    <n v="134217.8905472637"/>
    <n v="5505.5494527363044"/>
    <n v="134888.98000000001"/>
    <n v="4834.4599999999919"/>
    <n v="25517"/>
    <n v="24511.499502487564"/>
    <n v="1005.5004975124357"/>
    <n v="24634.057000000001"/>
    <n v="882.9429999999993"/>
  </r>
  <r>
    <s v="1396291"/>
    <x v="20"/>
    <x v="4"/>
    <x v="4"/>
    <n v="1650.11"/>
    <n v="1617.7647058823529"/>
    <n v="32.345294117646972"/>
    <n v="1650.12"/>
    <n v="-9.9999999999909051E-3"/>
    <n v="300.02100000000002"/>
    <n v="294.13823529411769"/>
    <n v="5.8827647058823231"/>
    <n v="300.02100000000002"/>
    <n v="0"/>
  </r>
  <r>
    <s v="1396292"/>
    <x v="0"/>
    <x v="0"/>
    <x v="0"/>
    <n v="-10523.04"/>
    <n v="0"/>
    <n v="-10523.04"/>
    <n v="0"/>
    <n v="-10523.04"/>
    <n v="0"/>
    <n v="0"/>
    <n v="0"/>
    <n v="0"/>
    <n v="0"/>
  </r>
  <r>
    <s v="1396292"/>
    <x v="1"/>
    <x v="1"/>
    <x v="0"/>
    <n v="2.74"/>
    <n v="0"/>
    <n v="2.74"/>
    <n v="2.74"/>
    <n v="0"/>
    <n v="0"/>
    <n v="0"/>
    <n v="0"/>
    <n v="0"/>
    <n v="0"/>
  </r>
  <r>
    <s v="1396292"/>
    <x v="2"/>
    <x v="1"/>
    <x v="0"/>
    <n v="63.85"/>
    <n v="0"/>
    <n v="63.85"/>
    <n v="63.82"/>
    <n v="3.0000000000001137E-2"/>
    <n v="0"/>
    <n v="0"/>
    <n v="0"/>
    <n v="0"/>
    <n v="0"/>
  </r>
  <r>
    <s v="1396292"/>
    <x v="3"/>
    <x v="1"/>
    <x v="0"/>
    <n v="428.69"/>
    <n v="0"/>
    <n v="428.69"/>
    <n v="428.52"/>
    <n v="0.17000000000001592"/>
    <n v="0"/>
    <n v="0"/>
    <n v="0"/>
    <n v="0"/>
    <n v="0"/>
  </r>
  <r>
    <s v="1396292"/>
    <x v="4"/>
    <x v="2"/>
    <x v="0"/>
    <n v="2059.6799999999998"/>
    <n v="0"/>
    <n v="2059.6799999999998"/>
    <n v="781.35"/>
    <n v="1278.33"/>
    <n v="5.84"/>
    <n v="0"/>
    <n v="5.84"/>
    <n v="2.2149999999999999"/>
    <n v="3.625"/>
  </r>
  <r>
    <s v="1396292"/>
    <x v="5"/>
    <x v="2"/>
    <x v="0"/>
    <n v="7080.25"/>
    <n v="0"/>
    <n v="7080.25"/>
    <n v="2685.93"/>
    <n v="4394.32"/>
    <n v="5.84"/>
    <n v="0"/>
    <n v="5.84"/>
    <n v="2.2149999999999999"/>
    <n v="3.625"/>
  </r>
  <r>
    <s v="1396292"/>
    <x v="6"/>
    <x v="2"/>
    <x v="0"/>
    <n v="7660.39"/>
    <n v="0"/>
    <n v="7660.39"/>
    <n v="2905.94"/>
    <n v="4754.4500000000007"/>
    <n v="122.64"/>
    <n v="0"/>
    <n v="122.64"/>
    <n v="46.523000000000003"/>
    <n v="76.11699999999999"/>
  </r>
  <r>
    <s v="1396292"/>
    <x v="7"/>
    <x v="1"/>
    <x v="0"/>
    <n v="4802.8599999999997"/>
    <n v="0"/>
    <n v="4802.8599999999997"/>
    <n v="4800.9399999999996"/>
    <n v="1.9200000000000728"/>
    <n v="0"/>
    <n v="0"/>
    <n v="0"/>
    <n v="0"/>
    <n v="0"/>
  </r>
  <r>
    <s v="1396292"/>
    <x v="8"/>
    <x v="1"/>
    <x v="0"/>
    <n v="11106.64"/>
    <n v="0"/>
    <n v="11106.64"/>
    <n v="11102.21"/>
    <n v="4.430000000000291"/>
    <n v="0"/>
    <n v="0"/>
    <n v="0"/>
    <n v="0"/>
    <n v="0"/>
  </r>
  <r>
    <s v="1396292"/>
    <x v="175"/>
    <x v="3"/>
    <x v="1"/>
    <n v="-272563.92"/>
    <n v="0"/>
    <n v="-272563.92"/>
    <n v="-272563.98"/>
    <n v="5.9999999997671694E-2"/>
    <n v="-1440"/>
    <n v="0"/>
    <n v="-1440"/>
    <n v="-1440"/>
    <n v="0"/>
  </r>
  <r>
    <s v="1396292"/>
    <x v="176"/>
    <x v="4"/>
    <x v="2"/>
    <n v="3378.62"/>
    <n v="0"/>
    <n v="3378.62"/>
    <n v="0"/>
    <n v="3378.62"/>
    <n v="17900"/>
    <n v="0"/>
    <n v="17900"/>
    <n v="0"/>
    <n v="17900"/>
  </r>
  <r>
    <s v="1396292"/>
    <x v="48"/>
    <x v="4"/>
    <x v="2"/>
    <n v="157.05000000000001"/>
    <n v="122.57425742574257"/>
    <n v="34.475742574257438"/>
    <n v="123.8"/>
    <n v="33.250000000000014"/>
    <n v="1845"/>
    <n v="1440"/>
    <n v="405"/>
    <n v="1454.4"/>
    <n v="390.59999999999991"/>
  </r>
  <r>
    <s v="1396292"/>
    <x v="37"/>
    <x v="4"/>
    <x v="2"/>
    <n v="1600.04"/>
    <n v="1591.2039800995026"/>
    <n v="8.8360199004973765"/>
    <n v="1599.16"/>
    <n v="0.87999999999988177"/>
    <n v="1448"/>
    <n v="1440"/>
    <n v="8"/>
    <n v="1447.2"/>
    <n v="0.79999999999995453"/>
  </r>
  <r>
    <s v="1396292"/>
    <x v="177"/>
    <x v="4"/>
    <x v="2"/>
    <n v="0"/>
    <n v="3261.5960591133003"/>
    <n v="-3261.5960591133003"/>
    <n v="3310.52"/>
    <n v="-3310.52"/>
    <n v="0"/>
    <n v="17280"/>
    <n v="-17280"/>
    <n v="17539.2"/>
    <n v="-17539.2"/>
  </r>
  <r>
    <s v="1396292"/>
    <x v="159"/>
    <x v="4"/>
    <x v="2"/>
    <n v="8373.58"/>
    <n v="8315.823529411764"/>
    <n v="57.75647058823597"/>
    <n v="8482.14"/>
    <n v="-108.55999999999949"/>
    <n v="17400"/>
    <n v="17279.999999999996"/>
    <n v="120.00000000000364"/>
    <n v="17625.599999999999"/>
    <n v="-225.59999999999854"/>
  </r>
  <r>
    <s v="1396292"/>
    <x v="163"/>
    <x v="4"/>
    <x v="2"/>
    <n v="9552.51"/>
    <n v="9221.6453201970435"/>
    <n v="330.86467980295674"/>
    <n v="9359.9699999999993"/>
    <n v="192.54000000000087"/>
    <n v="17900"/>
    <n v="17280"/>
    <n v="620"/>
    <n v="17539.2"/>
    <n v="360.79999999999927"/>
  </r>
  <r>
    <s v="1396292"/>
    <x v="164"/>
    <x v="4"/>
    <x v="2"/>
    <n v="14037.18"/>
    <n v="13550.975369458129"/>
    <n v="486.20463054187167"/>
    <n v="13754.24"/>
    <n v="282.94000000000051"/>
    <n v="17900"/>
    <n v="17280"/>
    <n v="620"/>
    <n v="17539.2"/>
    <n v="360.79999999999927"/>
  </r>
  <r>
    <s v="1396292"/>
    <x v="165"/>
    <x v="4"/>
    <x v="2"/>
    <n v="14045.64"/>
    <n v="13910.403940886699"/>
    <n v="135.23605911330014"/>
    <n v="14119.06"/>
    <n v="-73.420000000000073"/>
    <n v="1454"/>
    <n v="1440"/>
    <n v="14"/>
    <n v="1461.6"/>
    <n v="-7.5999999999999091"/>
  </r>
  <r>
    <s v="1396292"/>
    <x v="166"/>
    <x v="4"/>
    <x v="2"/>
    <n v="14168.47"/>
    <n v="14070.758620689656"/>
    <n v="97.711379310343546"/>
    <n v="14281.82"/>
    <n v="-113.35000000000036"/>
    <n v="17400"/>
    <n v="17280"/>
    <n v="120"/>
    <n v="17539.2"/>
    <n v="-139.20000000000073"/>
  </r>
  <r>
    <s v="1396292"/>
    <x v="167"/>
    <x v="4"/>
    <x v="2"/>
    <n v="23629.200000000001"/>
    <n v="23466.238805970148"/>
    <n v="162.96119402985278"/>
    <n v="23583.57"/>
    <n v="45.630000000001019"/>
    <n v="17400"/>
    <n v="17280"/>
    <n v="120"/>
    <n v="17366.400000000001"/>
    <n v="33.599999999998545"/>
  </r>
  <r>
    <s v="1396292"/>
    <x v="45"/>
    <x v="4"/>
    <x v="2"/>
    <n v="88129.78"/>
    <n v="87521.990099009898"/>
    <n v="607.78990099010116"/>
    <n v="88397.21"/>
    <n v="-267.43000000000757"/>
    <n v="17400"/>
    <n v="17280"/>
    <n v="120"/>
    <n v="17452.8"/>
    <n v="-52.799999999999272"/>
  </r>
  <r>
    <s v="1396292"/>
    <x v="168"/>
    <x v="4"/>
    <x v="3"/>
    <n v="71937.320000000007"/>
    <n v="71550.815920398018"/>
    <n v="386.50407960198936"/>
    <n v="71908.570000000007"/>
    <n v="28.75"/>
    <n v="13030"/>
    <n v="12960"/>
    <n v="70"/>
    <n v="13024.8"/>
    <n v="5.2000000000007276"/>
  </r>
  <r>
    <s v="1396292"/>
    <x v="20"/>
    <x v="4"/>
    <x v="4"/>
    <n v="872.47"/>
    <n v="855.36274509803923"/>
    <n v="17.1072549019608"/>
    <n v="872.47"/>
    <n v="0"/>
    <n v="158.631"/>
    <n v="155.51960784313727"/>
    <n v="3.1113921568627347"/>
    <n v="158.63"/>
    <n v="1.0000000000047748E-3"/>
  </r>
  <r>
    <s v="1396294"/>
    <x v="0"/>
    <x v="0"/>
    <x v="0"/>
    <n v="-4524.3900000000003"/>
    <n v="0"/>
    <n v="-4524.3900000000003"/>
    <n v="0"/>
    <n v="-4524.3900000000003"/>
    <n v="0"/>
    <n v="0"/>
    <n v="0"/>
    <n v="0"/>
    <n v="0"/>
  </r>
  <r>
    <s v="1396294"/>
    <x v="1"/>
    <x v="1"/>
    <x v="0"/>
    <n v="2.77"/>
    <n v="0"/>
    <n v="2.77"/>
    <n v="2.77"/>
    <n v="0"/>
    <n v="0"/>
    <n v="0"/>
    <n v="0"/>
    <n v="0"/>
    <n v="0"/>
  </r>
  <r>
    <s v="1396294"/>
    <x v="2"/>
    <x v="1"/>
    <x v="0"/>
    <n v="64.599999999999994"/>
    <n v="0"/>
    <n v="64.599999999999994"/>
    <n v="64.569999999999993"/>
    <n v="3.0000000000001137E-2"/>
    <n v="0"/>
    <n v="0"/>
    <n v="0"/>
    <n v="0"/>
    <n v="0"/>
  </r>
  <r>
    <s v="1396294"/>
    <x v="3"/>
    <x v="1"/>
    <x v="0"/>
    <n v="433.75"/>
    <n v="0"/>
    <n v="433.75"/>
    <n v="433.57"/>
    <n v="0.18000000000000682"/>
    <n v="0"/>
    <n v="0"/>
    <n v="0"/>
    <n v="0"/>
    <n v="0"/>
  </r>
  <r>
    <s v="1396294"/>
    <x v="4"/>
    <x v="2"/>
    <x v="0"/>
    <n v="1322.57"/>
    <n v="0"/>
    <n v="1322.57"/>
    <n v="790.58"/>
    <n v="531.9899999999999"/>
    <n v="3.75"/>
    <n v="0"/>
    <n v="3.75"/>
    <n v="2.242"/>
    <n v="1.508"/>
  </r>
  <r>
    <s v="1396294"/>
    <x v="5"/>
    <x v="2"/>
    <x v="0"/>
    <n v="4546.3900000000003"/>
    <n v="0"/>
    <n v="4546.3900000000003"/>
    <n v="2717.64"/>
    <n v="1828.7500000000005"/>
    <n v="3.75"/>
    <n v="0"/>
    <n v="3.75"/>
    <n v="2.242"/>
    <n v="1.508"/>
  </r>
  <r>
    <s v="1396294"/>
    <x v="6"/>
    <x v="2"/>
    <x v="0"/>
    <n v="4918.91"/>
    <n v="0"/>
    <n v="4918.91"/>
    <n v="2940.25"/>
    <n v="1978.6599999999999"/>
    <n v="78.75"/>
    <n v="0"/>
    <n v="78.75"/>
    <n v="47.072000000000003"/>
    <n v="31.677999999999997"/>
  </r>
  <r>
    <s v="1396294"/>
    <x v="7"/>
    <x v="1"/>
    <x v="0"/>
    <n v="4859.62"/>
    <n v="0"/>
    <n v="4859.62"/>
    <n v="4857.62"/>
    <n v="2"/>
    <n v="0"/>
    <n v="0"/>
    <n v="0"/>
    <n v="0"/>
    <n v="0"/>
  </r>
  <r>
    <s v="1396294"/>
    <x v="8"/>
    <x v="1"/>
    <x v="0"/>
    <n v="11237.91"/>
    <n v="0"/>
    <n v="11237.91"/>
    <n v="11233.28"/>
    <n v="4.6299999999991996"/>
    <n v="0"/>
    <n v="0"/>
    <n v="0"/>
    <n v="0"/>
    <n v="0"/>
  </r>
  <r>
    <s v="1396294"/>
    <x v="158"/>
    <x v="3"/>
    <x v="1"/>
    <n v="-275781.69"/>
    <n v="0"/>
    <n v="-275781.69"/>
    <n v="-275781.75"/>
    <n v="5.9999999997671694E-2"/>
    <n v="-1457"/>
    <n v="0"/>
    <n v="-1457"/>
    <n v="-1457"/>
    <n v="0"/>
  </r>
  <r>
    <s v="1396294"/>
    <x v="160"/>
    <x v="4"/>
    <x v="2"/>
    <n v="3350.31"/>
    <n v="0"/>
    <n v="3350.31"/>
    <n v="0"/>
    <n v="3350.31"/>
    <n v="17750"/>
    <n v="0"/>
    <n v="17750"/>
    <n v="0"/>
    <n v="17750"/>
  </r>
  <r>
    <s v="1396294"/>
    <x v="48"/>
    <x v="4"/>
    <x v="2"/>
    <n v="157.05000000000001"/>
    <n v="124.01980198019803"/>
    <n v="33.030198019801986"/>
    <n v="125.26"/>
    <n v="31.790000000000006"/>
    <n v="1845"/>
    <n v="1457"/>
    <n v="388"/>
    <n v="1471.57"/>
    <n v="373.43000000000006"/>
  </r>
  <r>
    <s v="1396294"/>
    <x v="37"/>
    <x v="4"/>
    <x v="2"/>
    <n v="1618.83"/>
    <n v="1609.9800995024875"/>
    <n v="8.849900497512408"/>
    <n v="1618.03"/>
    <n v="0.79999999999995453"/>
    <n v="1465"/>
    <n v="1457"/>
    <n v="8"/>
    <n v="1464.2850000000001"/>
    <n v="0.71499999999991815"/>
  </r>
  <r>
    <s v="1396294"/>
    <x v="161"/>
    <x v="4"/>
    <x v="2"/>
    <n v="0"/>
    <n v="3300.1083743842364"/>
    <n v="-3300.1083743842364"/>
    <n v="3349.61"/>
    <n v="-3349.61"/>
    <n v="0"/>
    <n v="17483.999999999996"/>
    <n v="-17483.999999999996"/>
    <n v="17746.259999999998"/>
    <n v="-17746.259999999998"/>
  </r>
  <r>
    <s v="1396294"/>
    <x v="159"/>
    <x v="4"/>
    <x v="2"/>
    <n v="8436.1299999999992"/>
    <n v="8414"/>
    <n v="22.1299999999992"/>
    <n v="8582.2800000000007"/>
    <n v="-146.15000000000146"/>
    <n v="17530"/>
    <n v="17484"/>
    <n v="46"/>
    <n v="17833.68"/>
    <n v="-303.68000000000029"/>
  </r>
  <r>
    <s v="1396294"/>
    <x v="163"/>
    <x v="4"/>
    <x v="2"/>
    <n v="9552.51"/>
    <n v="9330.5123152709348"/>
    <n v="221.99768472906544"/>
    <n v="9470.4699999999993"/>
    <n v="82.040000000000873"/>
    <n v="17900"/>
    <n v="17483.999999999996"/>
    <n v="416.00000000000364"/>
    <n v="17746.259999999998"/>
    <n v="153.7400000000016"/>
  </r>
  <r>
    <s v="1396294"/>
    <x v="164"/>
    <x v="4"/>
    <x v="2"/>
    <n v="14272.44"/>
    <n v="13710.95566502463"/>
    <n v="561.48433497537007"/>
    <n v="13916.62"/>
    <n v="355.81999999999971"/>
    <n v="18200"/>
    <n v="17483.999999999996"/>
    <n v="716.00000000000364"/>
    <n v="17746.259999999998"/>
    <n v="453.7400000000016"/>
  </r>
  <r>
    <s v="1396294"/>
    <x v="165"/>
    <x v="4"/>
    <x v="2"/>
    <n v="14151.9"/>
    <n v="14074.620689655172"/>
    <n v="77.279310344827536"/>
    <n v="14285.74"/>
    <n v="-133.84000000000015"/>
    <n v="1465"/>
    <n v="1457"/>
    <n v="8"/>
    <n v="1478.855"/>
    <n v="-13.855000000000018"/>
  </r>
  <r>
    <s v="1396294"/>
    <x v="166"/>
    <x v="4"/>
    <x v="2"/>
    <n v="14734.4"/>
    <n v="14236.866995073891"/>
    <n v="497.53300492610833"/>
    <n v="14450.42"/>
    <n v="283.97999999999956"/>
    <n v="18095"/>
    <n v="17483.999999999996"/>
    <n v="611.00000000000364"/>
    <n v="17746.259999999998"/>
    <n v="348.7400000000016"/>
  </r>
  <r>
    <s v="1396294"/>
    <x v="167"/>
    <x v="4"/>
    <x v="2"/>
    <n v="23832.9"/>
    <n v="23743.273631840795"/>
    <n v="89.626368159206322"/>
    <n v="23861.99"/>
    <n v="-29.090000000000146"/>
    <n v="17550"/>
    <n v="17483.999999999996"/>
    <n v="66.000000000003638"/>
    <n v="17571.419999999998"/>
    <n v="-21.419999999998254"/>
  </r>
  <r>
    <s v="1396294"/>
    <x v="45"/>
    <x v="4"/>
    <x v="2"/>
    <n v="89142.77"/>
    <n v="88555.237623762383"/>
    <n v="587.53237623762107"/>
    <n v="89440.79"/>
    <n v="-298.01999999998952"/>
    <n v="17600"/>
    <n v="17484"/>
    <n v="116"/>
    <n v="17658.84"/>
    <n v="-58.840000000000146"/>
  </r>
  <r>
    <s v="1396294"/>
    <x v="168"/>
    <x v="4"/>
    <x v="3"/>
    <n v="72787.55"/>
    <n v="72395.512437810961"/>
    <n v="392.03756218904164"/>
    <n v="72757.490000000005"/>
    <n v="30.059999999997672"/>
    <n v="13184"/>
    <n v="13113"/>
    <n v="71"/>
    <n v="13178.565000000001"/>
    <n v="5.4349999999994907"/>
  </r>
  <r>
    <s v="1396294"/>
    <x v="20"/>
    <x v="4"/>
    <x v="4"/>
    <n v="882.77"/>
    <n v="865.46078431372553"/>
    <n v="17.309215686274456"/>
    <n v="882.77"/>
    <n v="0"/>
    <n v="160.50299999999999"/>
    <n v="157.35588235294117"/>
    <n v="3.1471176470588205"/>
    <n v="160.50299999999999"/>
    <n v="0"/>
  </r>
  <r>
    <s v="1396296"/>
    <x v="0"/>
    <x v="0"/>
    <x v="0"/>
    <n v="9221.89"/>
    <n v="0"/>
    <n v="9221.89"/>
    <n v="0"/>
    <n v="9221.89"/>
    <n v="0"/>
    <n v="0"/>
    <n v="0"/>
    <n v="0"/>
    <n v="0"/>
  </r>
  <r>
    <s v="1396296"/>
    <x v="1"/>
    <x v="1"/>
    <x v="0"/>
    <n v="0.03"/>
    <n v="0"/>
    <n v="0.03"/>
    <n v="0.01"/>
    <n v="1.9999999999999997E-2"/>
    <n v="0"/>
    <n v="0"/>
    <n v="0"/>
    <n v="0"/>
    <n v="0"/>
  </r>
  <r>
    <s v="1396296"/>
    <x v="2"/>
    <x v="1"/>
    <x v="0"/>
    <n v="0.64"/>
    <n v="0"/>
    <n v="0.64"/>
    <n v="0.23"/>
    <n v="0.41000000000000003"/>
    <n v="0"/>
    <n v="0"/>
    <n v="0"/>
    <n v="0"/>
    <n v="0"/>
  </r>
  <r>
    <s v="1396296"/>
    <x v="3"/>
    <x v="1"/>
    <x v="0"/>
    <n v="4.28"/>
    <n v="0"/>
    <n v="4.28"/>
    <n v="1.58"/>
    <n v="2.7"/>
    <n v="0"/>
    <n v="0"/>
    <n v="0"/>
    <n v="0"/>
    <n v="0"/>
  </r>
  <r>
    <s v="1396296"/>
    <x v="7"/>
    <x v="1"/>
    <x v="0"/>
    <n v="47.92"/>
    <n v="0"/>
    <n v="47.92"/>
    <n v="17.670000000000002"/>
    <n v="30.25"/>
    <n v="0"/>
    <n v="0"/>
    <n v="0"/>
    <n v="0"/>
    <n v="0"/>
  </r>
  <r>
    <s v="1396296"/>
    <x v="8"/>
    <x v="1"/>
    <x v="0"/>
    <n v="110.81"/>
    <n v="0"/>
    <n v="110.81"/>
    <n v="40.86"/>
    <n v="69.95"/>
    <n v="0"/>
    <n v="0"/>
    <n v="0"/>
    <n v="0"/>
    <n v="0"/>
  </r>
  <r>
    <s v="1396296"/>
    <x v="259"/>
    <x v="2"/>
    <x v="0"/>
    <n v="1346.62"/>
    <n v="0"/>
    <n v="1346.62"/>
    <n v="1903.25"/>
    <n v="-556.63000000000011"/>
    <n v="8.5"/>
    <n v="0"/>
    <n v="8.5"/>
    <n v="12.013"/>
    <n v="-3.5129999999999999"/>
  </r>
  <r>
    <s v="1396296"/>
    <x v="260"/>
    <x v="2"/>
    <x v="0"/>
    <n v="4278.16"/>
    <n v="0"/>
    <n v="4278.16"/>
    <n v="6046.54"/>
    <n v="-1768.38"/>
    <n v="8.5"/>
    <n v="0"/>
    <n v="8.5"/>
    <n v="12.013"/>
    <n v="-3.5129999999999999"/>
  </r>
  <r>
    <s v="1396296"/>
    <x v="261"/>
    <x v="2"/>
    <x v="0"/>
    <n v="4298.99"/>
    <n v="0"/>
    <n v="4298.99"/>
    <n v="6076.14"/>
    <n v="-1777.1500000000005"/>
    <n v="51"/>
    <n v="0"/>
    <n v="51"/>
    <n v="72.082999999999998"/>
    <n v="-21.082999999999998"/>
  </r>
  <r>
    <s v="1396296"/>
    <x v="149"/>
    <x v="3"/>
    <x v="5"/>
    <n v="-235512.52"/>
    <n v="0"/>
    <n v="-235512.52"/>
    <n v="-235512.55"/>
    <n v="2.9999999998835847E-2"/>
    <n v="-9587"/>
    <n v="0"/>
    <n v="-9587"/>
    <n v="-9587"/>
    <n v="0"/>
  </r>
  <r>
    <s v="1396296"/>
    <x v="267"/>
    <x v="4"/>
    <x v="5"/>
    <n v="190734.77"/>
    <n v="196865.25"/>
    <n v="-6130.4800000000105"/>
    <n v="196865.25"/>
    <n v="-6130.4800000000105"/>
    <n v="9660"/>
    <n v="9970.48"/>
    <n v="-310.47999999999956"/>
    <n v="9970.48"/>
    <n v="-310.47999999999956"/>
  </r>
  <r>
    <s v="1396296"/>
    <x v="262"/>
    <x v="4"/>
    <x v="2"/>
    <n v="4743.75"/>
    <n v="4678.8431372549021"/>
    <n v="64.906862745097897"/>
    <n v="4772.42"/>
    <n v="-28.670000000000073"/>
    <n v="9720"/>
    <n v="9587"/>
    <n v="133"/>
    <n v="9778.74"/>
    <n v="-58.739999999999782"/>
  </r>
  <r>
    <s v="1396296"/>
    <x v="263"/>
    <x v="4"/>
    <x v="2"/>
    <n v="19448.5"/>
    <n v="19221.930348258706"/>
    <n v="226.56965174129436"/>
    <n v="19318.04"/>
    <n v="130.45999999999913"/>
    <n v="9700"/>
    <n v="9587"/>
    <n v="113"/>
    <n v="9634.9349999999995"/>
    <n v="65.065000000000509"/>
  </r>
  <r>
    <s v="1396296"/>
    <x v="264"/>
    <x v="4"/>
    <x v="3"/>
    <n v="1276.1600000000001"/>
    <n v="470.56"/>
    <n v="805.60000000000014"/>
    <n v="470.56"/>
    <n v="805.60000000000014"/>
    <n v="130"/>
    <n v="47.935000000000002"/>
    <n v="82.064999999999998"/>
    <n v="47.935000000000002"/>
    <n v="82.064999999999998"/>
  </r>
  <r>
    <s v="1396397"/>
    <x v="0"/>
    <x v="0"/>
    <x v="0"/>
    <n v="6757.56"/>
    <n v="0"/>
    <n v="6757.56"/>
    <n v="0"/>
    <n v="6757.56"/>
    <n v="0"/>
    <n v="0"/>
    <n v="0"/>
    <n v="0"/>
    <n v="0"/>
  </r>
  <r>
    <s v="1396397"/>
    <x v="1"/>
    <x v="1"/>
    <x v="0"/>
    <n v="4.42"/>
    <n v="0"/>
    <n v="4.42"/>
    <n v="4.5"/>
    <n v="-8.0000000000000071E-2"/>
    <n v="0"/>
    <n v="0"/>
    <n v="0"/>
    <n v="0"/>
    <n v="0"/>
  </r>
  <r>
    <s v="1396397"/>
    <x v="2"/>
    <x v="1"/>
    <x v="0"/>
    <n v="103.11"/>
    <n v="0"/>
    <n v="103.11"/>
    <n v="105.05"/>
    <n v="-1.9399999999999977"/>
    <n v="0"/>
    <n v="0"/>
    <n v="0"/>
    <n v="0"/>
    <n v="0"/>
  </r>
  <r>
    <s v="1396397"/>
    <x v="3"/>
    <x v="1"/>
    <x v="0"/>
    <n v="692.28"/>
    <n v="0"/>
    <n v="692.28"/>
    <n v="705.33"/>
    <n v="-13.050000000000068"/>
    <n v="0"/>
    <n v="0"/>
    <n v="0"/>
    <n v="0"/>
    <n v="0"/>
  </r>
  <r>
    <s v="1396397"/>
    <x v="4"/>
    <x v="2"/>
    <x v="0"/>
    <n v="1001.63"/>
    <n v="0"/>
    <n v="1001.63"/>
    <n v="1428.28"/>
    <n v="-426.65"/>
    <n v="2.84"/>
    <n v="0"/>
    <n v="2.84"/>
    <n v="4.05"/>
    <n v="-1.21"/>
  </r>
  <r>
    <s v="1396397"/>
    <x v="5"/>
    <x v="2"/>
    <x v="0"/>
    <n v="3443.13"/>
    <n v="0"/>
    <n v="3443.13"/>
    <n v="4909.7700000000004"/>
    <n v="-1466.6400000000003"/>
    <n v="2.84"/>
    <n v="0"/>
    <n v="2.84"/>
    <n v="4.05"/>
    <n v="-1.21"/>
  </r>
  <r>
    <s v="1396397"/>
    <x v="6"/>
    <x v="2"/>
    <x v="0"/>
    <n v="3725.26"/>
    <n v="0"/>
    <n v="3725.26"/>
    <n v="5311.87"/>
    <n v="-1586.6099999999997"/>
    <n v="59.64"/>
    <n v="0"/>
    <n v="59.64"/>
    <n v="85.040999999999997"/>
    <n v="-25.400999999999996"/>
  </r>
  <r>
    <s v="1396397"/>
    <x v="7"/>
    <x v="1"/>
    <x v="0"/>
    <n v="7756.08"/>
    <n v="0"/>
    <n v="7756.08"/>
    <n v="7902.23"/>
    <n v="-146.14999999999964"/>
    <n v="0"/>
    <n v="0"/>
    <n v="0"/>
    <n v="0"/>
    <n v="0"/>
  </r>
  <r>
    <s v="1396397"/>
    <x v="8"/>
    <x v="1"/>
    <x v="0"/>
    <n v="17935.990000000002"/>
    <n v="0"/>
    <n v="17935.990000000002"/>
    <n v="18273.96"/>
    <n v="-337.96999999999753"/>
    <n v="0"/>
    <n v="0"/>
    <n v="0"/>
    <n v="0"/>
    <n v="0"/>
  </r>
  <r>
    <s v="1396397"/>
    <x v="104"/>
    <x v="3"/>
    <x v="1"/>
    <n v="-372097.79"/>
    <n v="0"/>
    <n v="-372097.79"/>
    <n v="-372097.79"/>
    <n v="0"/>
    <n v="-4657"/>
    <n v="0"/>
    <n v="-4657"/>
    <n v="-4657"/>
    <n v="0"/>
  </r>
  <r>
    <s v="1396397"/>
    <x v="48"/>
    <x v="4"/>
    <x v="2"/>
    <n v="16.600000000000001"/>
    <n v="0"/>
    <n v="16.600000000000001"/>
    <n v="0"/>
    <n v="16.600000000000001"/>
    <n v="195"/>
    <n v="0"/>
    <n v="195"/>
    <n v="0"/>
    <n v="195"/>
  </r>
  <r>
    <s v="1396397"/>
    <x v="99"/>
    <x v="4"/>
    <x v="2"/>
    <n v="518.34"/>
    <n v="464.20588235294116"/>
    <n v="54.134117647058872"/>
    <n v="473.49"/>
    <n v="44.850000000000023"/>
    <n v="5200"/>
    <n v="4657"/>
    <n v="543"/>
    <n v="4750.1400000000003"/>
    <n v="449.85999999999967"/>
  </r>
  <r>
    <s v="1396397"/>
    <x v="100"/>
    <x v="4"/>
    <x v="2"/>
    <n v="1928.6"/>
    <n v="1910.9556650246304"/>
    <n v="17.644334975369475"/>
    <n v="1939.62"/>
    <n v="-11.019999999999982"/>
    <n v="28200"/>
    <n v="27942"/>
    <n v="258"/>
    <n v="28361.13"/>
    <n v="-161.13000000000102"/>
  </r>
  <r>
    <s v="1396397"/>
    <x v="50"/>
    <x v="4"/>
    <x v="2"/>
    <n v="2742.43"/>
    <n v="2738.3184079601988"/>
    <n v="4.111592039801053"/>
    <n v="2752.01"/>
    <n v="-9.580000000000382"/>
    <n v="4664"/>
    <n v="4657"/>
    <n v="7"/>
    <n v="4680.2849999999999"/>
    <n v="-16.284999999999854"/>
  </r>
  <r>
    <s v="1396397"/>
    <x v="101"/>
    <x v="4"/>
    <x v="2"/>
    <n v="3695.14"/>
    <n v="3641.960591133005"/>
    <n v="53.179408866994891"/>
    <n v="3696.59"/>
    <n v="-1.4500000000002728"/>
    <n v="28350"/>
    <n v="27942"/>
    <n v="408"/>
    <n v="28361.13"/>
    <n v="-11.130000000001019"/>
  </r>
  <r>
    <s v="1396397"/>
    <x v="102"/>
    <x v="4"/>
    <x v="2"/>
    <n v="4917.7700000000004"/>
    <n v="4796.2463054187183"/>
    <n v="121.52369458128214"/>
    <n v="4868.1899999999996"/>
    <n v="49.580000000000837"/>
    <n v="28650"/>
    <n v="27942"/>
    <n v="708"/>
    <n v="28361.13"/>
    <n v="288.86999999999898"/>
  </r>
  <r>
    <s v="1396397"/>
    <x v="41"/>
    <x v="4"/>
    <x v="2"/>
    <n v="11417.87"/>
    <n v="11353.676470588236"/>
    <n v="64.193529411764757"/>
    <n v="11580.75"/>
    <n v="-162.8799999999992"/>
    <n v="28100"/>
    <n v="27942"/>
    <n v="158"/>
    <n v="28500.84"/>
    <n v="-400.84000000000015"/>
  </r>
  <r>
    <s v="1396397"/>
    <x v="87"/>
    <x v="4"/>
    <x v="2"/>
    <n v="15172.88"/>
    <n v="15087.566502463054"/>
    <n v="85.313497536944851"/>
    <n v="15313.88"/>
    <n v="-141"/>
    <n v="28100"/>
    <n v="27942"/>
    <n v="158"/>
    <n v="28361.13"/>
    <n v="-261.13000000000102"/>
  </r>
  <r>
    <s v="1396397"/>
    <x v="95"/>
    <x v="4"/>
    <x v="2"/>
    <n v="19758.04"/>
    <n v="19652.541871921185"/>
    <n v="105.49812807881608"/>
    <n v="19947.330000000002"/>
    <n v="-189.29000000000087"/>
    <n v="4682"/>
    <n v="4656.9999999999991"/>
    <n v="25.000000000000909"/>
    <n v="4726.8549999999996"/>
    <n v="-44.854999999999563"/>
  </r>
  <r>
    <s v="1396397"/>
    <x v="17"/>
    <x v="4"/>
    <x v="2"/>
    <n v="38159.800000000003"/>
    <n v="37945.233830845769"/>
    <n v="214.56616915423365"/>
    <n v="38134.959999999999"/>
    <n v="24.840000000003783"/>
    <n v="28100"/>
    <n v="27942"/>
    <n v="158"/>
    <n v="28081.71"/>
    <n v="18.290000000000873"/>
  </r>
  <r>
    <s v="1396397"/>
    <x v="58"/>
    <x v="4"/>
    <x v="2"/>
    <n v="134414.1"/>
    <n v="133658.31683168316"/>
    <n v="755.78316831684788"/>
    <n v="134994.9"/>
    <n v="-580.79999999998836"/>
    <n v="28100"/>
    <n v="27942"/>
    <n v="158"/>
    <n v="28221.42"/>
    <n v="-121.41999999999825"/>
  </r>
  <r>
    <s v="1396397"/>
    <x v="103"/>
    <x v="4"/>
    <x v="3"/>
    <n v="96525.97"/>
    <n v="96133.235581622677"/>
    <n v="392.73441837732389"/>
    <n v="98344.3"/>
    <n v="-1818.3300000000017"/>
    <n v="21042"/>
    <n v="20956.500488758553"/>
    <n v="85.499511241447181"/>
    <n v="21438.5"/>
    <n v="-396.5"/>
  </r>
  <r>
    <s v="1396397"/>
    <x v="20"/>
    <x v="4"/>
    <x v="4"/>
    <n v="1410.79"/>
    <n v="1383.1274509803923"/>
    <n v="27.662549019607695"/>
    <n v="1410.79"/>
    <n v="0"/>
    <n v="256.50799999999998"/>
    <n v="251.47843137254901"/>
    <n v="5.0295686274509706"/>
    <n v="256.50799999999998"/>
    <n v="0"/>
  </r>
  <r>
    <s v="1396398"/>
    <x v="0"/>
    <x v="0"/>
    <x v="0"/>
    <n v="8482.43"/>
    <n v="0"/>
    <n v="8482.43"/>
    <n v="0"/>
    <n v="8482.43"/>
    <n v="0"/>
    <n v="0"/>
    <n v="0"/>
    <n v="0"/>
    <n v="0"/>
  </r>
  <r>
    <s v="1396398"/>
    <x v="1"/>
    <x v="1"/>
    <x v="0"/>
    <n v="4.93"/>
    <n v="0"/>
    <n v="4.93"/>
    <n v="5.0199999999999996"/>
    <n v="-8.9999999999999858E-2"/>
    <n v="0"/>
    <n v="0"/>
    <n v="0"/>
    <n v="0"/>
    <n v="0"/>
  </r>
  <r>
    <s v="1396398"/>
    <x v="2"/>
    <x v="1"/>
    <x v="0"/>
    <n v="115.03"/>
    <n v="0"/>
    <n v="115.03"/>
    <n v="117.21"/>
    <n v="-2.1799999999999926"/>
    <n v="0"/>
    <n v="0"/>
    <n v="0"/>
    <n v="0"/>
    <n v="0"/>
  </r>
  <r>
    <s v="1396398"/>
    <x v="3"/>
    <x v="1"/>
    <x v="0"/>
    <n v="772.36"/>
    <n v="0"/>
    <n v="772.36"/>
    <n v="786.96"/>
    <n v="-14.600000000000023"/>
    <n v="0"/>
    <n v="0"/>
    <n v="0"/>
    <n v="0"/>
    <n v="0"/>
  </r>
  <r>
    <s v="1396398"/>
    <x v="4"/>
    <x v="2"/>
    <x v="0"/>
    <n v="529.03"/>
    <n v="0"/>
    <n v="529.03"/>
    <n v="1272.6099999999999"/>
    <n v="-743.57999999999993"/>
    <n v="1.5"/>
    <n v="0"/>
    <n v="1.5"/>
    <n v="3.6080000000000001"/>
    <n v="-2.1080000000000001"/>
  </r>
  <r>
    <s v="1396398"/>
    <x v="5"/>
    <x v="2"/>
    <x v="0"/>
    <n v="1818.56"/>
    <n v="0"/>
    <n v="1818.56"/>
    <n v="4374.67"/>
    <n v="-2556.11"/>
    <n v="1.5"/>
    <n v="0"/>
    <n v="1.5"/>
    <n v="3.6080000000000001"/>
    <n v="-2.1080000000000001"/>
  </r>
  <r>
    <s v="1396398"/>
    <x v="6"/>
    <x v="2"/>
    <x v="0"/>
    <n v="1967.57"/>
    <n v="0"/>
    <n v="1967.57"/>
    <n v="4733.09"/>
    <n v="-2765.5200000000004"/>
    <n v="31.5"/>
    <n v="0"/>
    <n v="31.5"/>
    <n v="75.775000000000006"/>
    <n v="-44.275000000000006"/>
  </r>
  <r>
    <s v="1396398"/>
    <x v="7"/>
    <x v="1"/>
    <x v="0"/>
    <n v="8653.25"/>
    <n v="0"/>
    <n v="8653.25"/>
    <n v="8816.83"/>
    <n v="-163.57999999999993"/>
    <n v="0"/>
    <n v="0"/>
    <n v="0"/>
    <n v="0"/>
    <n v="0"/>
  </r>
  <r>
    <s v="1396398"/>
    <x v="8"/>
    <x v="1"/>
    <x v="0"/>
    <n v="20010.71"/>
    <n v="0"/>
    <n v="20010.71"/>
    <n v="20388.990000000002"/>
    <n v="-378.28000000000247"/>
    <n v="0"/>
    <n v="0"/>
    <n v="0"/>
    <n v="0"/>
    <n v="0"/>
  </r>
  <r>
    <s v="1396398"/>
    <x v="98"/>
    <x v="3"/>
    <x v="1"/>
    <n v="-408942.4"/>
    <n v="0"/>
    <n v="-408942.4"/>
    <n v="-408942.4"/>
    <n v="0"/>
    <n v="-2598"/>
    <n v="0"/>
    <n v="-2598"/>
    <n v="-2598"/>
    <n v="0"/>
  </r>
  <r>
    <s v="1396398"/>
    <x v="48"/>
    <x v="4"/>
    <x v="2"/>
    <n v="17.88"/>
    <n v="0"/>
    <n v="17.88"/>
    <n v="0"/>
    <n v="17.88"/>
    <n v="210"/>
    <n v="0"/>
    <n v="210"/>
    <n v="0"/>
    <n v="210"/>
  </r>
  <r>
    <s v="1396398"/>
    <x v="99"/>
    <x v="4"/>
    <x v="2"/>
    <n v="279.10000000000002"/>
    <n v="258.97058823529409"/>
    <n v="20.129411764705935"/>
    <n v="264.14999999999998"/>
    <n v="14.950000000000045"/>
    <n v="2800"/>
    <n v="2598"/>
    <n v="202"/>
    <n v="2649.96"/>
    <n v="150.03999999999996"/>
  </r>
  <r>
    <s v="1396398"/>
    <x v="100"/>
    <x v="4"/>
    <x v="2"/>
    <n v="2144.0300000000002"/>
    <n v="2132.1280788177341"/>
    <n v="11.901921182266051"/>
    <n v="2164.11"/>
    <n v="-20.079999999999927"/>
    <n v="31350"/>
    <n v="31176"/>
    <n v="174"/>
    <n v="31643.64"/>
    <n v="-293.63999999999942"/>
  </r>
  <r>
    <s v="1396398"/>
    <x v="11"/>
    <x v="4"/>
    <x v="2"/>
    <n v="2422.25"/>
    <n v="2408.3482587064677"/>
    <n v="13.901741293532268"/>
    <n v="2420.39"/>
    <n v="1.8600000000001273"/>
    <n v="2613"/>
    <n v="2597.9999999999995"/>
    <n v="15.000000000000455"/>
    <n v="2610.9899999999998"/>
    <n v="2.0100000000002183"/>
  </r>
  <r>
    <s v="1396398"/>
    <x v="101"/>
    <x v="4"/>
    <x v="2"/>
    <n v="4086.15"/>
    <n v="4063.4778325123152"/>
    <n v="22.672167487684874"/>
    <n v="4124.43"/>
    <n v="-38.2800000000002"/>
    <n v="31350"/>
    <n v="31176"/>
    <n v="174"/>
    <n v="31643.64"/>
    <n v="-293.63999999999942"/>
  </r>
  <r>
    <s v="1396398"/>
    <x v="102"/>
    <x v="4"/>
    <x v="2"/>
    <n v="5381.23"/>
    <n v="5351.3596059113297"/>
    <n v="29.870394088669855"/>
    <n v="5431.63"/>
    <n v="-50.400000000000546"/>
    <n v="31350"/>
    <n v="31176"/>
    <n v="174"/>
    <n v="31643.64"/>
    <n v="-293.63999999999942"/>
  </r>
  <r>
    <s v="1396398"/>
    <x v="41"/>
    <x v="4"/>
    <x v="2"/>
    <n v="12799.4"/>
    <n v="12667.745098039215"/>
    <n v="131.65490196078463"/>
    <n v="12921.1"/>
    <n v="-121.70000000000073"/>
    <n v="31500"/>
    <n v="31176"/>
    <n v="324"/>
    <n v="31799.52"/>
    <n v="-299.52000000000044"/>
  </r>
  <r>
    <s v="1396398"/>
    <x v="87"/>
    <x v="4"/>
    <x v="2"/>
    <n v="17099.45"/>
    <n v="16833.793103448275"/>
    <n v="265.65689655172537"/>
    <n v="17086.3"/>
    <n v="13.150000000001455"/>
    <n v="31668"/>
    <n v="31176"/>
    <n v="492"/>
    <n v="31643.64"/>
    <n v="24.360000000000582"/>
  </r>
  <r>
    <s v="1396398"/>
    <x v="88"/>
    <x v="4"/>
    <x v="2"/>
    <n v="19581.38"/>
    <n v="19277.162561576355"/>
    <n v="304.21743842364594"/>
    <n v="19566.32"/>
    <n v="15.06000000000131"/>
    <n v="2639"/>
    <n v="2598"/>
    <n v="41"/>
    <n v="2636.97"/>
    <n v="2.0300000000002001"/>
  </r>
  <r>
    <s v="1396398"/>
    <x v="17"/>
    <x v="4"/>
    <x v="2"/>
    <n v="42777"/>
    <n v="42337.004975124379"/>
    <n v="439.99502487562131"/>
    <n v="42548.69"/>
    <n v="228.30999999999767"/>
    <n v="31500"/>
    <n v="31176"/>
    <n v="324"/>
    <n v="31331.88"/>
    <n v="168.11999999999898"/>
  </r>
  <r>
    <s v="1396398"/>
    <x v="58"/>
    <x v="4"/>
    <x v="2"/>
    <n v="150735.13"/>
    <n v="149127.90099009901"/>
    <n v="1607.2290099009988"/>
    <n v="150619.18"/>
    <n v="115.95000000001164"/>
    <n v="31512"/>
    <n v="31176"/>
    <n v="336"/>
    <n v="31487.759999999998"/>
    <n v="24.240000000001601"/>
  </r>
  <r>
    <s v="1396398"/>
    <x v="103"/>
    <x v="4"/>
    <x v="3"/>
    <n v="107691.45"/>
    <n v="107259.66764418378"/>
    <n v="431.78235581621993"/>
    <n v="109726.64"/>
    <n v="-2035.1900000000023"/>
    <n v="23476"/>
    <n v="23382"/>
    <n v="94"/>
    <n v="23919.786"/>
    <n v="-443.78600000000006"/>
  </r>
  <r>
    <s v="1396398"/>
    <x v="20"/>
    <x v="4"/>
    <x v="4"/>
    <n v="1574.08"/>
    <n v="1543.2156862745098"/>
    <n v="30.864313725490092"/>
    <n v="1574.08"/>
    <n v="0"/>
    <n v="286.19600000000003"/>
    <n v="280.58431372549023"/>
    <n v="5.6116862745097933"/>
    <n v="286.19600000000003"/>
    <n v="0"/>
  </r>
  <r>
    <s v="1396401"/>
    <x v="0"/>
    <x v="0"/>
    <x v="0"/>
    <n v="89.28"/>
    <n v="0"/>
    <n v="89.28"/>
    <n v="0"/>
    <n v="89.28"/>
    <n v="0"/>
    <n v="0"/>
    <n v="0"/>
    <n v="0"/>
    <n v="0"/>
  </r>
  <r>
    <s v="1396401"/>
    <x v="1"/>
    <x v="1"/>
    <x v="0"/>
    <n v="0.76"/>
    <n v="0"/>
    <n v="0.76"/>
    <n v="0.78"/>
    <n v="-2.0000000000000018E-2"/>
    <n v="0"/>
    <n v="0"/>
    <n v="0"/>
    <n v="0"/>
    <n v="0"/>
  </r>
  <r>
    <s v="1396401"/>
    <x v="2"/>
    <x v="1"/>
    <x v="0"/>
    <n v="17.84"/>
    <n v="0"/>
    <n v="17.84"/>
    <n v="18.32"/>
    <n v="-0.48000000000000043"/>
    <n v="0"/>
    <n v="0"/>
    <n v="0"/>
    <n v="0"/>
    <n v="0"/>
  </r>
  <r>
    <s v="1396401"/>
    <x v="3"/>
    <x v="1"/>
    <x v="0"/>
    <n v="119.79"/>
    <n v="0"/>
    <n v="119.79"/>
    <n v="122.98"/>
    <n v="-3.1899999999999977"/>
    <n v="0"/>
    <n v="0"/>
    <n v="0"/>
    <n v="0"/>
    <n v="0"/>
  </r>
  <r>
    <s v="1396401"/>
    <x v="4"/>
    <x v="2"/>
    <x v="0"/>
    <n v="232.77"/>
    <n v="0"/>
    <n v="232.77"/>
    <n v="249.04"/>
    <n v="-16.269999999999982"/>
    <n v="0.66"/>
    <n v="0"/>
    <n v="0.66"/>
    <n v="0.70599999999999996"/>
    <n v="-4.599999999999993E-2"/>
  </r>
  <r>
    <s v="1396401"/>
    <x v="5"/>
    <x v="2"/>
    <x v="0"/>
    <n v="800.16"/>
    <n v="0"/>
    <n v="800.16"/>
    <n v="856.07"/>
    <n v="-55.910000000000082"/>
    <n v="0.66"/>
    <n v="0"/>
    <n v="0.66"/>
    <n v="0.70599999999999996"/>
    <n v="-4.599999999999993E-2"/>
  </r>
  <r>
    <s v="1396401"/>
    <x v="6"/>
    <x v="2"/>
    <x v="0"/>
    <n v="865.73"/>
    <n v="0"/>
    <n v="865.73"/>
    <n v="926.18"/>
    <n v="-60.449999999999932"/>
    <n v="13.86"/>
    <n v="0"/>
    <n v="13.86"/>
    <n v="14.827999999999999"/>
    <n v="-0.96799999999999997"/>
  </r>
  <r>
    <s v="1396401"/>
    <x v="7"/>
    <x v="1"/>
    <x v="0"/>
    <n v="1342.07"/>
    <n v="0"/>
    <n v="1342.07"/>
    <n v="1377.84"/>
    <n v="-35.769999999999982"/>
    <n v="0"/>
    <n v="0"/>
    <n v="0"/>
    <n v="0"/>
    <n v="0"/>
  </r>
  <r>
    <s v="1396401"/>
    <x v="8"/>
    <x v="1"/>
    <x v="0"/>
    <n v="3103.55"/>
    <n v="0"/>
    <n v="3103.55"/>
    <n v="3186.27"/>
    <n v="-82.7199999999998"/>
    <n v="0"/>
    <n v="0"/>
    <n v="0"/>
    <n v="0"/>
    <n v="0"/>
  </r>
  <r>
    <s v="1396401"/>
    <x v="268"/>
    <x v="3"/>
    <x v="1"/>
    <n v="-65005.47"/>
    <n v="0"/>
    <n v="-65005.47"/>
    <n v="-65005.51"/>
    <n v="4.0000000000873115E-2"/>
    <n v="-812"/>
    <n v="0"/>
    <n v="-812"/>
    <n v="-812"/>
    <n v="0"/>
  </r>
  <r>
    <s v="1396401"/>
    <x v="48"/>
    <x v="4"/>
    <x v="2"/>
    <n v="3.83"/>
    <n v="0"/>
    <n v="3.83"/>
    <n v="0"/>
    <n v="3.83"/>
    <n v="45"/>
    <n v="0"/>
    <n v="45"/>
    <n v="0"/>
    <n v="45"/>
  </r>
  <r>
    <s v="1396401"/>
    <x v="269"/>
    <x v="4"/>
    <x v="2"/>
    <n v="366.5"/>
    <n v="0"/>
    <n v="366.5"/>
    <n v="0"/>
    <n v="366.5"/>
    <n v="4950"/>
    <n v="0"/>
    <n v="4950"/>
    <n v="0"/>
    <n v="4950"/>
  </r>
  <r>
    <s v="1396401"/>
    <x v="91"/>
    <x v="4"/>
    <x v="2"/>
    <n v="94.7"/>
    <n v="80.940594059405939"/>
    <n v="13.759405940594064"/>
    <n v="81.75"/>
    <n v="12.950000000000003"/>
    <n v="950"/>
    <n v="812"/>
    <n v="138"/>
    <n v="820.12"/>
    <n v="129.88"/>
  </r>
  <r>
    <s v="1396401"/>
    <x v="92"/>
    <x v="4"/>
    <x v="2"/>
    <n v="0"/>
    <n v="333.192118226601"/>
    <n v="-333.192118226601"/>
    <n v="338.19"/>
    <n v="-338.19"/>
    <n v="0"/>
    <n v="4872"/>
    <n v="-4872"/>
    <n v="4945.08"/>
    <n v="-4945.08"/>
  </r>
  <r>
    <s v="1396401"/>
    <x v="50"/>
    <x v="4"/>
    <x v="2"/>
    <n v="480.4"/>
    <n v="477.45273631840797"/>
    <n v="2.9472636815920055"/>
    <n v="479.84"/>
    <n v="0.56000000000000227"/>
    <n v="817"/>
    <n v="812"/>
    <n v="5"/>
    <n v="816.06"/>
    <n v="0.94000000000005457"/>
  </r>
  <r>
    <s v="1396401"/>
    <x v="93"/>
    <x v="4"/>
    <x v="2"/>
    <n v="645.17999999999995"/>
    <n v="635.01477832512319"/>
    <n v="10.165221674876761"/>
    <n v="644.54"/>
    <n v="0.63999999999998636"/>
    <n v="4950"/>
    <n v="4872"/>
    <n v="78"/>
    <n v="4945.08"/>
    <n v="4.9200000000000728"/>
  </r>
  <r>
    <s v="1396401"/>
    <x v="94"/>
    <x v="4"/>
    <x v="2"/>
    <n v="899.51"/>
    <n v="885.33990147783254"/>
    <n v="14.17009852216745"/>
    <n v="898.62"/>
    <n v="0.88999999999998636"/>
    <n v="4950"/>
    <n v="4872"/>
    <n v="78"/>
    <n v="4945.08"/>
    <n v="4.9200000000000728"/>
  </r>
  <r>
    <s v="1396401"/>
    <x v="41"/>
    <x v="4"/>
    <x v="2"/>
    <n v="2031.65"/>
    <n v="1979.6372549019609"/>
    <n v="52.012745098039204"/>
    <n v="2019.23"/>
    <n v="12.420000000000073"/>
    <n v="5000"/>
    <n v="4871.9999999999991"/>
    <n v="128.00000000000091"/>
    <n v="4969.4399999999996"/>
    <n v="30.5600000000004"/>
  </r>
  <r>
    <s v="1396401"/>
    <x v="87"/>
    <x v="4"/>
    <x v="2"/>
    <n v="2699.8"/>
    <n v="2630.6896551724139"/>
    <n v="69.110344827586232"/>
    <n v="2670.15"/>
    <n v="29.650000000000091"/>
    <n v="5000"/>
    <n v="4872"/>
    <n v="128"/>
    <n v="4945.08"/>
    <n v="54.920000000000073"/>
  </r>
  <r>
    <s v="1396401"/>
    <x v="95"/>
    <x v="4"/>
    <x v="2"/>
    <n v="3481.5"/>
    <n v="3426.6403940886698"/>
    <n v="54.859605911330164"/>
    <n v="3478.04"/>
    <n v="3.4600000000000364"/>
    <n v="825"/>
    <n v="812"/>
    <n v="13"/>
    <n v="824.18"/>
    <n v="0.82000000000005002"/>
  </r>
  <r>
    <s v="1396401"/>
    <x v="17"/>
    <x v="4"/>
    <x v="2"/>
    <n v="6790"/>
    <n v="6616.1791044776119"/>
    <n v="173.82089552238813"/>
    <n v="6649.26"/>
    <n v="140.73999999999978"/>
    <n v="5000"/>
    <n v="4871.9999999999991"/>
    <n v="128.00000000000091"/>
    <n v="4896.3599999999997"/>
    <n v="103.64000000000033"/>
  </r>
  <r>
    <s v="1396401"/>
    <x v="58"/>
    <x v="4"/>
    <x v="2"/>
    <n v="23917.1"/>
    <n v="23304.821782178216"/>
    <n v="612.27821782178216"/>
    <n v="23537.87"/>
    <n v="379.22999999999956"/>
    <n v="5000"/>
    <n v="4872"/>
    <n v="128"/>
    <n v="4920.72"/>
    <n v="79.279999999999745"/>
  </r>
  <r>
    <s v="1396401"/>
    <x v="96"/>
    <x v="4"/>
    <x v="3"/>
    <n v="16777.36"/>
    <n v="16837.282502443792"/>
    <n v="-59.922502443791018"/>
    <n v="17224.54"/>
    <n v="-447.18000000000029"/>
    <n v="3641"/>
    <n v="3654"/>
    <n v="-13"/>
    <n v="3738.0419999999999"/>
    <n v="-97.041999999999916"/>
  </r>
  <r>
    <s v="1396401"/>
    <x v="20"/>
    <x v="4"/>
    <x v="4"/>
    <n v="245.99"/>
    <n v="241.16666666666666"/>
    <n v="4.8233333333333519"/>
    <n v="245.99"/>
    <n v="0"/>
    <n v="44.725000000000001"/>
    <n v="43.848039215686278"/>
    <n v="0.87696078431372371"/>
    <n v="44.725000000000001"/>
    <n v="0"/>
  </r>
  <r>
    <s v="1396403"/>
    <x v="0"/>
    <x v="0"/>
    <x v="0"/>
    <n v="13522.6"/>
    <n v="0"/>
    <n v="13522.6"/>
    <n v="0"/>
    <n v="13522.6"/>
    <n v="0"/>
    <n v="0"/>
    <n v="0"/>
    <n v="0"/>
    <n v="0"/>
  </r>
  <r>
    <s v="1396403"/>
    <x v="1"/>
    <x v="1"/>
    <x v="0"/>
    <n v="13.44"/>
    <n v="0"/>
    <n v="13.44"/>
    <n v="13.8"/>
    <n v="-0.36000000000000121"/>
    <n v="0"/>
    <n v="0"/>
    <n v="0"/>
    <n v="0"/>
    <n v="0"/>
  </r>
  <r>
    <s v="1396403"/>
    <x v="2"/>
    <x v="1"/>
    <x v="0"/>
    <n v="313.69"/>
    <n v="0"/>
    <n v="313.69"/>
    <n v="321.98"/>
    <n v="-8.2900000000000205"/>
    <n v="0"/>
    <n v="0"/>
    <n v="0"/>
    <n v="0"/>
    <n v="0"/>
  </r>
  <r>
    <s v="1396403"/>
    <x v="3"/>
    <x v="1"/>
    <x v="0"/>
    <n v="2106.23"/>
    <n v="0"/>
    <n v="2106.23"/>
    <n v="2161.87"/>
    <n v="-55.639999999999873"/>
    <n v="0"/>
    <n v="0"/>
    <n v="0"/>
    <n v="0"/>
    <n v="0"/>
  </r>
  <r>
    <s v="1396403"/>
    <x v="4"/>
    <x v="2"/>
    <x v="0"/>
    <n v="3794.89"/>
    <n v="0"/>
    <n v="3794.89"/>
    <n v="3496.02"/>
    <n v="298.86999999999989"/>
    <n v="10.76"/>
    <n v="0"/>
    <n v="10.76"/>
    <n v="9.9130000000000003"/>
    <n v="0.84699999999999953"/>
  </r>
  <r>
    <s v="1396403"/>
    <x v="5"/>
    <x v="2"/>
    <x v="0"/>
    <n v="13045.11"/>
    <n v="0"/>
    <n v="13045.11"/>
    <n v="12017.72"/>
    <n v="1027.3900000000012"/>
    <n v="10.76"/>
    <n v="0"/>
    <n v="10.76"/>
    <n v="9.9130000000000003"/>
    <n v="0.84699999999999953"/>
  </r>
  <r>
    <s v="1396403"/>
    <x v="6"/>
    <x v="2"/>
    <x v="0"/>
    <n v="14114"/>
    <n v="0"/>
    <n v="14114"/>
    <n v="13002.34"/>
    <n v="1111.6599999999999"/>
    <n v="225.96"/>
    <n v="0"/>
    <n v="225.96"/>
    <n v="208.16300000000001"/>
    <n v="17.796999999999997"/>
  </r>
  <r>
    <s v="1396403"/>
    <x v="7"/>
    <x v="1"/>
    <x v="0"/>
    <n v="23597.4"/>
    <n v="0"/>
    <n v="23597.4"/>
    <n v="24220.84"/>
    <n v="-623.43999999999869"/>
    <n v="0"/>
    <n v="0"/>
    <n v="0"/>
    <n v="0"/>
    <n v="0"/>
  </r>
  <r>
    <s v="1396403"/>
    <x v="8"/>
    <x v="1"/>
    <x v="0"/>
    <n v="54569.16"/>
    <n v="0"/>
    <n v="54569.16"/>
    <n v="56010.85"/>
    <n v="-1441.6899999999951"/>
    <n v="0"/>
    <n v="0"/>
    <n v="0"/>
    <n v="0"/>
    <n v="0"/>
  </r>
  <r>
    <s v="1396403"/>
    <x v="97"/>
    <x v="3"/>
    <x v="1"/>
    <n v="-1125634.94"/>
    <n v="0"/>
    <n v="-1125634.94"/>
    <n v="-1125634.9099999999"/>
    <n v="-3.0000000027939677E-2"/>
    <n v="-7137"/>
    <n v="0"/>
    <n v="-7137"/>
    <n v="-7137"/>
    <n v="0"/>
  </r>
  <r>
    <s v="1396403"/>
    <x v="48"/>
    <x v="4"/>
    <x v="2"/>
    <n v="48.09"/>
    <n v="0"/>
    <n v="48.09"/>
    <n v="0"/>
    <n v="48.09"/>
    <n v="565"/>
    <n v="0"/>
    <n v="565"/>
    <n v="0"/>
    <n v="565"/>
  </r>
  <r>
    <s v="1396403"/>
    <x v="91"/>
    <x v="4"/>
    <x v="2"/>
    <n v="757.57"/>
    <n v="711.41584158415844"/>
    <n v="46.154158415841607"/>
    <n v="718.53"/>
    <n v="39.040000000000077"/>
    <n v="7600"/>
    <n v="7137"/>
    <n v="463"/>
    <n v="7208.37"/>
    <n v="391.63000000000011"/>
  </r>
  <r>
    <s v="1396403"/>
    <x v="92"/>
    <x v="4"/>
    <x v="2"/>
    <n v="5861.02"/>
    <n v="5857.1921182266005"/>
    <n v="3.8278817733998949"/>
    <n v="5945.05"/>
    <n v="-84.029999999999745"/>
    <n v="85700"/>
    <n v="85644"/>
    <n v="56"/>
    <n v="86928.66"/>
    <n v="-1228.6600000000035"/>
  </r>
  <r>
    <s v="1396403"/>
    <x v="11"/>
    <x v="4"/>
    <x v="2"/>
    <n v="6634.54"/>
    <n v="6616"/>
    <n v="18.539999999999964"/>
    <n v="6649.08"/>
    <n v="-14.539999999999964"/>
    <n v="7157"/>
    <n v="7137"/>
    <n v="20"/>
    <n v="7172.6850000000004"/>
    <n v="-15.6850000000004"/>
  </r>
  <r>
    <s v="1396403"/>
    <x v="93"/>
    <x v="4"/>
    <x v="2"/>
    <n v="11183.17"/>
    <n v="11162.837438423645"/>
    <n v="20.332561576355147"/>
    <n v="11330.28"/>
    <n v="-147.11000000000058"/>
    <n v="85800"/>
    <n v="85644"/>
    <n v="156"/>
    <n v="86928.66"/>
    <n v="-1128.6600000000035"/>
  </r>
  <r>
    <s v="1396403"/>
    <x v="94"/>
    <x v="4"/>
    <x v="2"/>
    <n v="15655.18"/>
    <n v="15563.231527093596"/>
    <n v="91.948472906404277"/>
    <n v="15796.68"/>
    <n v="-141.5"/>
    <n v="86150"/>
    <n v="85644"/>
    <n v="506"/>
    <n v="86928.66"/>
    <n v="-778.66000000000349"/>
  </r>
  <r>
    <s v="1396403"/>
    <x v="41"/>
    <x v="4"/>
    <x v="2"/>
    <n v="34884.239999999998"/>
    <n v="34799.725490196077"/>
    <n v="84.514509803921101"/>
    <n v="35495.72"/>
    <n v="-611.4800000000032"/>
    <n v="85852"/>
    <n v="85644"/>
    <n v="208"/>
    <n v="87356.88"/>
    <n v="-1504.8800000000047"/>
  </r>
  <r>
    <s v="1396403"/>
    <x v="87"/>
    <x v="4"/>
    <x v="2"/>
    <n v="46416.04"/>
    <n v="46244.334975369457"/>
    <n v="171.70502463054436"/>
    <n v="46938"/>
    <n v="-521.95999999999913"/>
    <n v="85962"/>
    <n v="85644"/>
    <n v="318"/>
    <n v="86928.66"/>
    <n v="-966.66000000000349"/>
  </r>
  <r>
    <s v="1396403"/>
    <x v="88"/>
    <x v="4"/>
    <x v="2"/>
    <n v="53290.44"/>
    <n v="52956.541871921181"/>
    <n v="333.89812807882117"/>
    <n v="53750.89"/>
    <n v="-460.44999999999709"/>
    <n v="7182"/>
    <n v="7137"/>
    <n v="45"/>
    <n v="7244.0550000000003"/>
    <n v="-62.055000000000291"/>
  </r>
  <r>
    <s v="1396403"/>
    <x v="17"/>
    <x v="4"/>
    <x v="2"/>
    <n v="116839.6"/>
    <n v="116304.5472636816"/>
    <n v="535.05273631840828"/>
    <n v="116886.07"/>
    <n v="-46.470000000001164"/>
    <n v="86038"/>
    <n v="85644"/>
    <n v="394"/>
    <n v="86072.22"/>
    <n v="-34.220000000001164"/>
  </r>
  <r>
    <s v="1396403"/>
    <x v="58"/>
    <x v="4"/>
    <x v="2"/>
    <n v="409671.22"/>
    <n v="409671.21782178216"/>
    <n v="2.1782178082503378E-3"/>
    <n v="413767.93"/>
    <n v="-4096.710000000021"/>
    <n v="85644"/>
    <n v="85644"/>
    <n v="0"/>
    <n v="86500.44"/>
    <n v="-856.44000000000233"/>
  </r>
  <r>
    <s v="1396403"/>
    <x v="96"/>
    <x v="4"/>
    <x v="3"/>
    <n v="294993.14"/>
    <n v="295979.56011730211"/>
    <n v="-986.42011730209924"/>
    <n v="302787.09000000003"/>
    <n v="-7793.9500000000116"/>
    <n v="64019"/>
    <n v="64232.999999999993"/>
    <n v="-213.99999999999272"/>
    <n v="65710.358999999997"/>
    <n v="-1691.3589999999967"/>
  </r>
  <r>
    <s v="1396403"/>
    <x v="20"/>
    <x v="4"/>
    <x v="4"/>
    <n v="4324.17"/>
    <n v="4239.3823529411766"/>
    <n v="84.787647058823495"/>
    <n v="4324.17"/>
    <n v="0"/>
    <n v="786.21199999999999"/>
    <n v="770.79607843137251"/>
    <n v="15.415921568627482"/>
    <n v="786.21199999999999"/>
    <n v="0"/>
  </r>
  <r>
    <s v="1396405"/>
    <x v="0"/>
    <x v="0"/>
    <x v="0"/>
    <n v="-2745.44"/>
    <n v="0"/>
    <n v="-2745.44"/>
    <n v="0"/>
    <n v="-2745.44"/>
    <n v="0"/>
    <n v="0"/>
    <n v="0"/>
    <n v="0"/>
    <n v="0"/>
  </r>
  <r>
    <s v="1396405"/>
    <x v="1"/>
    <x v="1"/>
    <x v="0"/>
    <n v="2.5499999999999998"/>
    <n v="0"/>
    <n v="2.5499999999999998"/>
    <n v="2.5499999999999998"/>
    <n v="0"/>
    <n v="0"/>
    <n v="0"/>
    <n v="0"/>
    <n v="0"/>
    <n v="0"/>
  </r>
  <r>
    <s v="1396405"/>
    <x v="2"/>
    <x v="1"/>
    <x v="0"/>
    <n v="59.41"/>
    <n v="0"/>
    <n v="59.41"/>
    <n v="59.55"/>
    <n v="-0.14000000000000057"/>
    <n v="0"/>
    <n v="0"/>
    <n v="0"/>
    <n v="0"/>
    <n v="0"/>
  </r>
  <r>
    <s v="1396405"/>
    <x v="3"/>
    <x v="1"/>
    <x v="0"/>
    <n v="398.88"/>
    <n v="0"/>
    <n v="398.88"/>
    <n v="399.84"/>
    <n v="-0.95999999999997954"/>
    <n v="0"/>
    <n v="0"/>
    <n v="0"/>
    <n v="0"/>
    <n v="0"/>
  </r>
  <r>
    <s v="1396405"/>
    <x v="4"/>
    <x v="2"/>
    <x v="0"/>
    <n v="1174.45"/>
    <n v="0"/>
    <n v="1174.45"/>
    <n v="809.67"/>
    <n v="364.78000000000009"/>
    <n v="3.33"/>
    <n v="0"/>
    <n v="3.33"/>
    <n v="2.2959999999999998"/>
    <n v="1.0340000000000003"/>
  </r>
  <r>
    <s v="1396405"/>
    <x v="5"/>
    <x v="2"/>
    <x v="0"/>
    <n v="4037.19"/>
    <n v="0"/>
    <n v="4037.19"/>
    <n v="2783.29"/>
    <n v="1253.9000000000001"/>
    <n v="3.33"/>
    <n v="0"/>
    <n v="3.33"/>
    <n v="2.2959999999999998"/>
    <n v="1.0340000000000003"/>
  </r>
  <r>
    <s v="1396405"/>
    <x v="6"/>
    <x v="2"/>
    <x v="0"/>
    <n v="4368"/>
    <n v="0"/>
    <n v="4368"/>
    <n v="3011.24"/>
    <n v="1356.7600000000002"/>
    <n v="69.930000000000007"/>
    <n v="0"/>
    <n v="69.930000000000007"/>
    <n v="48.209000000000003"/>
    <n v="21.721000000000004"/>
  </r>
  <r>
    <s v="1396405"/>
    <x v="7"/>
    <x v="1"/>
    <x v="0"/>
    <n v="4468.91"/>
    <n v="0"/>
    <n v="4468.91"/>
    <n v="4479.68"/>
    <n v="-10.770000000000437"/>
    <n v="0"/>
    <n v="0"/>
    <n v="0"/>
    <n v="0"/>
    <n v="0"/>
  </r>
  <r>
    <s v="1396405"/>
    <x v="8"/>
    <x v="1"/>
    <x v="0"/>
    <n v="10334.379999999999"/>
    <n v="0"/>
    <n v="10334.379999999999"/>
    <n v="10359.299999999999"/>
    <n v="-24.920000000000073"/>
    <n v="0"/>
    <n v="0"/>
    <n v="0"/>
    <n v="0"/>
    <n v="0"/>
  </r>
  <r>
    <s v="1396405"/>
    <x v="202"/>
    <x v="3"/>
    <x v="1"/>
    <n v="-206799.01"/>
    <n v="0"/>
    <n v="-206799.01"/>
    <n v="-206799"/>
    <n v="-1.0000000009313226E-2"/>
    <n v="-2640"/>
    <n v="0"/>
    <n v="-2640"/>
    <n v="-2640"/>
    <n v="0"/>
  </r>
  <r>
    <s v="1396405"/>
    <x v="83"/>
    <x v="4"/>
    <x v="2"/>
    <n v="279.10000000000002"/>
    <n v="263.1584158415842"/>
    <n v="15.941584158415822"/>
    <n v="265.79000000000002"/>
    <n v="13.310000000000002"/>
    <n v="2800"/>
    <n v="2640"/>
    <n v="160"/>
    <n v="2666.4"/>
    <n v="133.59999999999991"/>
  </r>
  <r>
    <s v="1396405"/>
    <x v="84"/>
    <x v="4"/>
    <x v="2"/>
    <n v="1101.08"/>
    <n v="1083.3004926108374"/>
    <n v="17.779507389162518"/>
    <n v="1099.55"/>
    <n v="1.5299999999999727"/>
    <n v="16100"/>
    <n v="15840"/>
    <n v="260"/>
    <n v="16077.6"/>
    <n v="22.399999999999636"/>
  </r>
  <r>
    <s v="1396405"/>
    <x v="50"/>
    <x v="4"/>
    <x v="2"/>
    <n v="1617"/>
    <n v="1552.318407960199"/>
    <n v="64.681592039800989"/>
    <n v="1560.08"/>
    <n v="56.920000000000073"/>
    <n v="2750"/>
    <n v="2640"/>
    <n v="110"/>
    <n v="2653.2"/>
    <n v="96.800000000000182"/>
  </r>
  <r>
    <s v="1396405"/>
    <x v="85"/>
    <x v="4"/>
    <x v="2"/>
    <n v="2098.48"/>
    <n v="2064.5812807881775"/>
    <n v="33.898719211822481"/>
    <n v="2095.5500000000002"/>
    <n v="2.9299999999998363"/>
    <n v="16100"/>
    <n v="15840"/>
    <n v="260"/>
    <n v="16077.6"/>
    <n v="22.399999999999636"/>
  </r>
  <r>
    <s v="1396405"/>
    <x v="86"/>
    <x v="4"/>
    <x v="2"/>
    <n v="2763.56"/>
    <n v="2718.9359605911332"/>
    <n v="44.624039408866793"/>
    <n v="2759.72"/>
    <n v="3.8400000000001455"/>
    <n v="16100"/>
    <n v="15840"/>
    <n v="260"/>
    <n v="16077.6"/>
    <n v="22.399999999999636"/>
  </r>
  <r>
    <s v="1396405"/>
    <x v="41"/>
    <x v="4"/>
    <x v="2"/>
    <n v="6530.53"/>
    <n v="6436.2647058823532"/>
    <n v="94.26529411764659"/>
    <n v="6564.99"/>
    <n v="-34.460000000000036"/>
    <n v="16072"/>
    <n v="15840"/>
    <n v="232"/>
    <n v="16156.8"/>
    <n v="-84.799999999999272"/>
  </r>
  <r>
    <s v="1396405"/>
    <x v="87"/>
    <x v="4"/>
    <x v="2"/>
    <n v="8585.36"/>
    <n v="8552.9655172413786"/>
    <n v="32.394482758621962"/>
    <n v="8681.26"/>
    <n v="-95.899999999999636"/>
    <n v="15900"/>
    <n v="15840"/>
    <n v="60"/>
    <n v="16077.6"/>
    <n v="-177.60000000000036"/>
  </r>
  <r>
    <s v="1396405"/>
    <x v="95"/>
    <x v="4"/>
    <x v="2"/>
    <n v="11419.32"/>
    <n v="11140.79802955665"/>
    <n v="278.52197044334935"/>
    <n v="11307.91"/>
    <n v="111.40999999999985"/>
    <n v="2706"/>
    <n v="2640"/>
    <n v="66"/>
    <n v="2679.6"/>
    <n v="26.400000000000091"/>
  </r>
  <r>
    <s v="1396405"/>
    <x v="17"/>
    <x v="4"/>
    <x v="2"/>
    <n v="21673.68"/>
    <n v="21510.716417910447"/>
    <n v="162.9635820895528"/>
    <n v="21618.27"/>
    <n v="55.409999999999854"/>
    <n v="15960"/>
    <n v="15840"/>
    <n v="120"/>
    <n v="15919.2"/>
    <n v="40.799999999999272"/>
  </r>
  <r>
    <s v="1396405"/>
    <x v="58"/>
    <x v="4"/>
    <x v="2"/>
    <n v="76343.39"/>
    <n v="75769.376237623772"/>
    <n v="574.01376237622753"/>
    <n v="76527.070000000007"/>
    <n v="-183.68000000000757"/>
    <n v="15960"/>
    <n v="15840"/>
    <n v="120"/>
    <n v="15998.4"/>
    <n v="-38.399999999999636"/>
  </r>
  <r>
    <s v="1396405"/>
    <x v="89"/>
    <x v="4"/>
    <x v="3"/>
    <n v="51489.42"/>
    <n v="50453.47996089932"/>
    <n v="1035.9400391006784"/>
    <n v="51613.91"/>
    <n v="-124.49000000000524"/>
    <n v="12124"/>
    <n v="11880"/>
    <n v="244"/>
    <n v="12153.24"/>
    <n v="-29.239999999999782"/>
  </r>
  <r>
    <s v="1396405"/>
    <x v="20"/>
    <x v="4"/>
    <x v="4"/>
    <n v="799.76"/>
    <n v="784.07843137254906"/>
    <n v="15.681568627450929"/>
    <n v="799.76"/>
    <n v="0"/>
    <n v="145.411"/>
    <n v="142.55980392156863"/>
    <n v="2.8511960784313715"/>
    <n v="145.411"/>
    <n v="0"/>
  </r>
  <r>
    <s v="1396406"/>
    <x v="0"/>
    <x v="0"/>
    <x v="0"/>
    <n v="-1206.19"/>
    <n v="0"/>
    <n v="-1206.19"/>
    <n v="0"/>
    <n v="-1206.19"/>
    <n v="0"/>
    <n v="0"/>
    <n v="0"/>
    <n v="0"/>
    <n v="0"/>
  </r>
  <r>
    <s v="1396406"/>
    <x v="1"/>
    <x v="1"/>
    <x v="0"/>
    <n v="4.55"/>
    <n v="0"/>
    <n v="4.55"/>
    <n v="4.5599999999999996"/>
    <n v="-9.9999999999997868E-3"/>
    <n v="0"/>
    <n v="0"/>
    <n v="0"/>
    <n v="0"/>
    <n v="0"/>
  </r>
  <r>
    <s v="1396406"/>
    <x v="2"/>
    <x v="1"/>
    <x v="0"/>
    <n v="106.21"/>
    <n v="0"/>
    <n v="106.21"/>
    <n v="106.47"/>
    <n v="-0.26000000000000512"/>
    <n v="0"/>
    <n v="0"/>
    <n v="0"/>
    <n v="0"/>
    <n v="0"/>
  </r>
  <r>
    <s v="1396406"/>
    <x v="3"/>
    <x v="1"/>
    <x v="0"/>
    <n v="713.14"/>
    <n v="0"/>
    <n v="713.14"/>
    <n v="714.87"/>
    <n v="-1.7300000000000182"/>
    <n v="0"/>
    <n v="0"/>
    <n v="0"/>
    <n v="0"/>
    <n v="0"/>
  </r>
  <r>
    <s v="1396406"/>
    <x v="4"/>
    <x v="2"/>
    <x v="0"/>
    <n v="1410.74"/>
    <n v="0"/>
    <n v="1410.74"/>
    <n v="1156.03"/>
    <n v="254.71000000000004"/>
    <n v="4"/>
    <n v="0"/>
    <n v="4"/>
    <n v="3.278"/>
    <n v="0.72199999999999998"/>
  </r>
  <r>
    <s v="1396406"/>
    <x v="5"/>
    <x v="2"/>
    <x v="0"/>
    <n v="4849.4799999999996"/>
    <n v="0"/>
    <n v="4849.4799999999996"/>
    <n v="3973.91"/>
    <n v="875.56999999999971"/>
    <n v="4"/>
    <n v="0"/>
    <n v="4"/>
    <n v="3.278"/>
    <n v="0.72199999999999998"/>
  </r>
  <r>
    <s v="1396406"/>
    <x v="6"/>
    <x v="2"/>
    <x v="0"/>
    <n v="5246.84"/>
    <n v="0"/>
    <n v="5246.84"/>
    <n v="4299.5"/>
    <n v="947.34000000000015"/>
    <n v="84"/>
    <n v="0"/>
    <n v="84"/>
    <n v="68.832999999999998"/>
    <n v="15.167000000000002"/>
  </r>
  <r>
    <s v="1396406"/>
    <x v="7"/>
    <x v="1"/>
    <x v="0"/>
    <n v="7989.77"/>
    <n v="0"/>
    <n v="7989.77"/>
    <n v="8009.13"/>
    <n v="-19.359999999999673"/>
    <n v="0"/>
    <n v="0"/>
    <n v="0"/>
    <n v="0"/>
    <n v="0"/>
  </r>
  <r>
    <s v="1396406"/>
    <x v="8"/>
    <x v="1"/>
    <x v="0"/>
    <n v="18476.41"/>
    <n v="0"/>
    <n v="18476.41"/>
    <n v="18521.169999999998"/>
    <n v="-44.759999999998399"/>
    <n v="0"/>
    <n v="0"/>
    <n v="0"/>
    <n v="0"/>
    <n v="0"/>
  </r>
  <r>
    <s v="1396406"/>
    <x v="82"/>
    <x v="3"/>
    <x v="1"/>
    <n v="-364081.99"/>
    <n v="0"/>
    <n v="-364081.99"/>
    <n v="-364081.99"/>
    <n v="0"/>
    <n v="-2360"/>
    <n v="0"/>
    <n v="-2360"/>
    <n v="-2360"/>
    <n v="0"/>
  </r>
  <r>
    <s v="1396406"/>
    <x v="83"/>
    <x v="4"/>
    <x v="2"/>
    <n v="244.22"/>
    <n v="235.24752475247524"/>
    <n v="8.9724752475247556"/>
    <n v="237.6"/>
    <n v="6.6200000000000045"/>
    <n v="2450"/>
    <n v="2360"/>
    <n v="90"/>
    <n v="2383.6"/>
    <n v="66.400000000000091"/>
  </r>
  <r>
    <s v="1396406"/>
    <x v="84"/>
    <x v="4"/>
    <x v="2"/>
    <n v="1918.34"/>
    <n v="1936.807881773399"/>
    <n v="-18.467881773399085"/>
    <n v="1965.86"/>
    <n v="-47.519999999999982"/>
    <n v="28050"/>
    <n v="28320"/>
    <n v="-270"/>
    <n v="28744.799999999999"/>
    <n v="-694.79999999999927"/>
  </r>
  <r>
    <s v="1396406"/>
    <x v="11"/>
    <x v="4"/>
    <x v="2"/>
    <n v="2196.9899999999998"/>
    <n v="2187.7213930348257"/>
    <n v="9.2686069651740581"/>
    <n v="2198.66"/>
    <n v="-1.6700000000000728"/>
    <n v="2370"/>
    <n v="2360"/>
    <n v="10"/>
    <n v="2371.8000000000002"/>
    <n v="-1.8000000000001819"/>
  </r>
  <r>
    <s v="1396406"/>
    <x v="85"/>
    <x v="4"/>
    <x v="2"/>
    <n v="3734.24"/>
    <n v="3691.231527093596"/>
    <n v="43.008472906403767"/>
    <n v="3746.6"/>
    <n v="-12.360000000000127"/>
    <n v="28650"/>
    <n v="28320"/>
    <n v="330"/>
    <n v="28744.799999999999"/>
    <n v="-94.799999999999272"/>
  </r>
  <r>
    <s v="1396406"/>
    <x v="86"/>
    <x v="4"/>
    <x v="2"/>
    <n v="4960.68"/>
    <n v="4861.1231527093596"/>
    <n v="99.55684729064069"/>
    <n v="4934.04"/>
    <n v="26.640000000000327"/>
    <n v="28900"/>
    <n v="28320"/>
    <n v="580"/>
    <n v="28744.799999999999"/>
    <n v="155.20000000000073"/>
  </r>
  <r>
    <s v="1396406"/>
    <x v="41"/>
    <x v="4"/>
    <x v="2"/>
    <n v="11550.34"/>
    <n v="11507.264705882353"/>
    <n v="43.07529411764699"/>
    <n v="11737.41"/>
    <n v="-187.06999999999971"/>
    <n v="28426"/>
    <n v="28320"/>
    <n v="106"/>
    <n v="28886.400000000001"/>
    <n v="-460.40000000000146"/>
  </r>
  <r>
    <s v="1396406"/>
    <x v="87"/>
    <x v="4"/>
    <x v="2"/>
    <n v="15348.36"/>
    <n v="15291.665024630542"/>
    <n v="56.694975369458916"/>
    <n v="15521.04"/>
    <n v="-172.68000000000029"/>
    <n v="28425"/>
    <n v="28320"/>
    <n v="105"/>
    <n v="28744.799999999999"/>
    <n v="-319.79999999999927"/>
  </r>
  <r>
    <s v="1396406"/>
    <x v="88"/>
    <x v="4"/>
    <x v="2"/>
    <n v="18067.7"/>
    <n v="17511.201970443351"/>
    <n v="556.49802955664927"/>
    <n v="17773.87"/>
    <n v="293.83000000000175"/>
    <n v="2435"/>
    <n v="2360"/>
    <n v="75"/>
    <n v="2395.4"/>
    <n v="39.599999999999909"/>
  </r>
  <r>
    <s v="1396406"/>
    <x v="17"/>
    <x v="4"/>
    <x v="2"/>
    <n v="38838.800000000003"/>
    <n v="38458.557213930348"/>
    <n v="380.24278606965527"/>
    <n v="38650.85"/>
    <n v="187.95000000000437"/>
    <n v="28600"/>
    <n v="28320"/>
    <n v="280"/>
    <n v="28461.599999999999"/>
    <n v="138.40000000000146"/>
  </r>
  <r>
    <s v="1396406"/>
    <x v="58"/>
    <x v="4"/>
    <x v="2"/>
    <n v="136145.69"/>
    <n v="135466.45544554456"/>
    <n v="679.23455445544096"/>
    <n v="136821.12"/>
    <n v="-675.42999999999302"/>
    <n v="28462"/>
    <n v="28320"/>
    <n v="142"/>
    <n v="28603.200000000001"/>
    <n v="-141.20000000000073"/>
  </r>
  <r>
    <s v="1396406"/>
    <x v="89"/>
    <x v="4"/>
    <x v="3"/>
    <n v="92055.8"/>
    <n v="90204.711632453575"/>
    <n v="1851.0883675464283"/>
    <n v="92279.42"/>
    <n v="-223.61999999999534"/>
    <n v="21676"/>
    <n v="21240"/>
    <n v="436"/>
    <n v="21728.52"/>
    <n v="-52.520000000000437"/>
  </r>
  <r>
    <s v="1396406"/>
    <x v="20"/>
    <x v="4"/>
    <x v="4"/>
    <n v="1429.88"/>
    <n v="1401.8431372549019"/>
    <n v="28.036862745098233"/>
    <n v="1429.88"/>
    <n v="0"/>
    <n v="259.97800000000001"/>
    <n v="254.88039215686274"/>
    <n v="5.0976078431372684"/>
    <n v="259.97800000000001"/>
    <n v="0"/>
  </r>
  <r>
    <s v="1396407"/>
    <x v="0"/>
    <x v="0"/>
    <x v="0"/>
    <n v="7736.75"/>
    <n v="0"/>
    <n v="7736.75"/>
    <n v="0"/>
    <n v="7736.75"/>
    <n v="0"/>
    <n v="0"/>
    <n v="0"/>
    <n v="0"/>
    <n v="0"/>
  </r>
  <r>
    <s v="1396407"/>
    <x v="1"/>
    <x v="1"/>
    <x v="0"/>
    <n v="5.43"/>
    <n v="0"/>
    <n v="5.43"/>
    <n v="5.57"/>
    <n v="-0.14000000000000057"/>
    <n v="0"/>
    <n v="0"/>
    <n v="0"/>
    <n v="0"/>
    <n v="0"/>
  </r>
  <r>
    <s v="1396407"/>
    <x v="2"/>
    <x v="1"/>
    <x v="0"/>
    <n v="126.62"/>
    <n v="0"/>
    <n v="126.62"/>
    <n v="129.94999999999999"/>
    <n v="-3.3299999999999841"/>
    <n v="0"/>
    <n v="0"/>
    <n v="0"/>
    <n v="0"/>
    <n v="0"/>
  </r>
  <r>
    <s v="1396407"/>
    <x v="3"/>
    <x v="1"/>
    <x v="0"/>
    <n v="850.14"/>
    <n v="0"/>
    <n v="850.14"/>
    <n v="872.53"/>
    <n v="-22.389999999999986"/>
    <n v="0"/>
    <n v="0"/>
    <n v="0"/>
    <n v="0"/>
    <n v="0"/>
  </r>
  <r>
    <s v="1396407"/>
    <x v="4"/>
    <x v="2"/>
    <x v="0"/>
    <n v="1498.91"/>
    <n v="0"/>
    <n v="1498.91"/>
    <n v="1766.87"/>
    <n v="-267.95999999999981"/>
    <n v="4.25"/>
    <n v="0"/>
    <n v="4.25"/>
    <n v="5.01"/>
    <n v="-0.75999999999999979"/>
  </r>
  <r>
    <s v="1396407"/>
    <x v="5"/>
    <x v="2"/>
    <x v="0"/>
    <n v="5152.58"/>
    <n v="0"/>
    <n v="5152.58"/>
    <n v="6073.69"/>
    <n v="-921.10999999999967"/>
    <n v="4.25"/>
    <n v="0"/>
    <n v="4.25"/>
    <n v="5.01"/>
    <n v="-0.75999999999999979"/>
  </r>
  <r>
    <s v="1396407"/>
    <x v="6"/>
    <x v="2"/>
    <x v="0"/>
    <n v="5574.77"/>
    <n v="0"/>
    <n v="5574.77"/>
    <n v="6571.11"/>
    <n v="-996.33999999999924"/>
    <n v="89.25"/>
    <n v="0"/>
    <n v="89.25"/>
    <n v="105.20099999999999"/>
    <n v="-15.950999999999993"/>
  </r>
  <r>
    <s v="1396407"/>
    <x v="7"/>
    <x v="1"/>
    <x v="0"/>
    <n v="9524.6200000000008"/>
    <n v="0"/>
    <n v="9524.6200000000008"/>
    <n v="9775.5499999999993"/>
    <n v="-250.92999999999847"/>
    <n v="0"/>
    <n v="0"/>
    <n v="0"/>
    <n v="0"/>
    <n v="0"/>
  </r>
  <r>
    <s v="1396407"/>
    <x v="8"/>
    <x v="1"/>
    <x v="0"/>
    <n v="22025.759999999998"/>
    <n v="0"/>
    <n v="22025.759999999998"/>
    <n v="22606.03"/>
    <n v="-580.27000000000044"/>
    <n v="0"/>
    <n v="0"/>
    <n v="0"/>
    <n v="0"/>
    <n v="0"/>
  </r>
  <r>
    <s v="1396407"/>
    <x v="90"/>
    <x v="3"/>
    <x v="1"/>
    <n v="-461202.9"/>
    <n v="0"/>
    <n v="-461202.9"/>
    <n v="-461202.89"/>
    <n v="-1.0000000009313226E-2"/>
    <n v="-5761"/>
    <n v="0"/>
    <n v="-5761"/>
    <n v="-5761"/>
    <n v="0"/>
  </r>
  <r>
    <s v="1396407"/>
    <x v="48"/>
    <x v="4"/>
    <x v="2"/>
    <n v="37.450000000000003"/>
    <n v="0"/>
    <n v="37.450000000000003"/>
    <n v="0"/>
    <n v="37.450000000000003"/>
    <n v="440"/>
    <n v="0"/>
    <n v="440"/>
    <n v="0"/>
    <n v="440"/>
  </r>
  <r>
    <s v="1396407"/>
    <x v="91"/>
    <x v="4"/>
    <x v="2"/>
    <n v="623"/>
    <n v="574.25742574257424"/>
    <n v="48.742574257425758"/>
    <n v="580"/>
    <n v="43"/>
    <n v="6250"/>
    <n v="5761"/>
    <n v="489"/>
    <n v="5818.61"/>
    <n v="431.39000000000033"/>
  </r>
  <r>
    <s v="1396407"/>
    <x v="92"/>
    <x v="4"/>
    <x v="2"/>
    <n v="2397.0700000000002"/>
    <n v="2363.9704433497536"/>
    <n v="33.099556650246541"/>
    <n v="2399.4299999999998"/>
    <n v="-2.3599999999996726"/>
    <n v="35050"/>
    <n v="34566"/>
    <n v="484"/>
    <n v="35084.49"/>
    <n v="-34.489999999997963"/>
  </r>
  <r>
    <s v="1396407"/>
    <x v="50"/>
    <x v="4"/>
    <x v="2"/>
    <n v="3392.76"/>
    <n v="3387.4726368159204"/>
    <n v="5.2873631840798225"/>
    <n v="3404.41"/>
    <n v="-11.649999999999636"/>
    <n v="5770"/>
    <n v="5761"/>
    <n v="9"/>
    <n v="5789.8050000000003"/>
    <n v="-19.805000000000291"/>
  </r>
  <r>
    <s v="1396407"/>
    <x v="93"/>
    <x v="4"/>
    <x v="2"/>
    <n v="4529.3100000000004"/>
    <n v="4505.3300492610833"/>
    <n v="23.979950738917069"/>
    <n v="4572.91"/>
    <n v="-43.599999999999454"/>
    <n v="34750"/>
    <n v="34566"/>
    <n v="184"/>
    <n v="35084.49"/>
    <n v="-334.48999999999796"/>
  </r>
  <r>
    <s v="1396407"/>
    <x v="94"/>
    <x v="4"/>
    <x v="2"/>
    <n v="6314.77"/>
    <n v="6281.3300492610833"/>
    <n v="33.439950738917105"/>
    <n v="6375.55"/>
    <n v="-60.779999999999745"/>
    <n v="34750"/>
    <n v="34566"/>
    <n v="184"/>
    <n v="35084.49"/>
    <n v="-334.48999999999796"/>
  </r>
  <r>
    <s v="1396407"/>
    <x v="41"/>
    <x v="4"/>
    <x v="2"/>
    <n v="14172.79"/>
    <n v="14045.205882352941"/>
    <n v="127.58411764706034"/>
    <n v="14326.11"/>
    <n v="-153.31999999999971"/>
    <n v="34880"/>
    <n v="34566"/>
    <n v="314"/>
    <n v="35257.32"/>
    <n v="-377.31999999999971"/>
  </r>
  <r>
    <s v="1396407"/>
    <x v="87"/>
    <x v="4"/>
    <x v="2"/>
    <n v="18833.810000000001"/>
    <n v="18664.256157635467"/>
    <n v="169.55384236453392"/>
    <n v="18944.22"/>
    <n v="-110.40999999999985"/>
    <n v="34880"/>
    <n v="34566"/>
    <n v="314"/>
    <n v="35084.49"/>
    <n v="-204.48999999999796"/>
  </r>
  <r>
    <s v="1396407"/>
    <x v="95"/>
    <x v="4"/>
    <x v="2"/>
    <n v="24872.68"/>
    <n v="24311.418719211822"/>
    <n v="561.26128078817783"/>
    <n v="24676.09"/>
    <n v="196.59000000000015"/>
    <n v="5894"/>
    <n v="5761"/>
    <n v="133"/>
    <n v="5847.415"/>
    <n v="46.585000000000036"/>
  </r>
  <r>
    <s v="1396407"/>
    <x v="17"/>
    <x v="4"/>
    <x v="2"/>
    <n v="47367.040000000001"/>
    <n v="46940.626865671642"/>
    <n v="426.41313432835886"/>
    <n v="47175.33"/>
    <n v="191.70999999999913"/>
    <n v="34880"/>
    <n v="34566"/>
    <n v="314"/>
    <n v="34738.83"/>
    <n v="141.16999999999825"/>
  </r>
  <r>
    <s v="1396407"/>
    <x v="58"/>
    <x v="4"/>
    <x v="2"/>
    <n v="165353.26"/>
    <n v="165343.69306930693"/>
    <n v="9.5669306930794846"/>
    <n v="166997.13"/>
    <n v="-1643.8699999999953"/>
    <n v="34568"/>
    <n v="34566"/>
    <n v="2"/>
    <n v="34911.660000000003"/>
    <n v="-343.66000000000349"/>
  </r>
  <r>
    <s v="1396407"/>
    <x v="96"/>
    <x v="4"/>
    <x v="3"/>
    <n v="119068.14"/>
    <n v="119457.63440860216"/>
    <n v="-389.49440860215691"/>
    <n v="122205.16"/>
    <n v="-3137.0200000000041"/>
    <n v="25840"/>
    <n v="25924.499511241447"/>
    <n v="-84.499511241447181"/>
    <n v="26520.762999999999"/>
    <n v="-680.76299999999901"/>
  </r>
  <r>
    <s v="1396407"/>
    <x v="20"/>
    <x v="4"/>
    <x v="4"/>
    <n v="1745.24"/>
    <n v="1711.0196078431372"/>
    <n v="34.220392156862772"/>
    <n v="1745.24"/>
    <n v="0"/>
    <n v="317.31599999999997"/>
    <n v="311.09411764705879"/>
    <n v="6.2218823529411793"/>
    <n v="317.31599999999997"/>
    <n v="0"/>
  </r>
  <r>
    <s v="1396541"/>
    <x v="0"/>
    <x v="0"/>
    <x v="0"/>
    <n v="1770.72"/>
    <n v="0"/>
    <n v="1770.72"/>
    <n v="0"/>
    <n v="1770.72"/>
    <n v="0"/>
    <n v="0"/>
    <n v="0"/>
    <n v="0"/>
    <n v="0"/>
  </r>
  <r>
    <s v="1396541"/>
    <x v="1"/>
    <x v="1"/>
    <x v="0"/>
    <n v="7.09"/>
    <n v="0"/>
    <n v="7.09"/>
    <n v="7.13"/>
    <n v="-4.0000000000000036E-2"/>
    <n v="0"/>
    <n v="0"/>
    <n v="0"/>
    <n v="0"/>
    <n v="0"/>
  </r>
  <r>
    <s v="1396541"/>
    <x v="2"/>
    <x v="1"/>
    <x v="0"/>
    <n v="165.34"/>
    <n v="0"/>
    <n v="165.34"/>
    <n v="166.29"/>
    <n v="-0.94999999999998863"/>
    <n v="0"/>
    <n v="0"/>
    <n v="0"/>
    <n v="0"/>
    <n v="0"/>
  </r>
  <r>
    <s v="1396541"/>
    <x v="3"/>
    <x v="1"/>
    <x v="0"/>
    <n v="1110.1099999999999"/>
    <n v="0"/>
    <n v="1110.1099999999999"/>
    <n v="1116.52"/>
    <n v="-6.4100000000000819"/>
    <n v="0"/>
    <n v="0"/>
    <n v="0"/>
    <n v="0"/>
    <n v="0"/>
  </r>
  <r>
    <s v="1396541"/>
    <x v="4"/>
    <x v="2"/>
    <x v="0"/>
    <n v="2027.94"/>
    <n v="0"/>
    <n v="2027.94"/>
    <n v="1837.89"/>
    <n v="190.04999999999995"/>
    <n v="5.75"/>
    <n v="0"/>
    <n v="5.75"/>
    <n v="5.2110000000000003"/>
    <n v="0.5389999999999997"/>
  </r>
  <r>
    <s v="1396541"/>
    <x v="5"/>
    <x v="2"/>
    <x v="0"/>
    <n v="6971.13"/>
    <n v="0"/>
    <n v="6971.13"/>
    <n v="6317.85"/>
    <n v="653.27999999999975"/>
    <n v="5.75"/>
    <n v="0"/>
    <n v="5.75"/>
    <n v="5.2110000000000003"/>
    <n v="0.5389999999999997"/>
  </r>
  <r>
    <s v="1396541"/>
    <x v="6"/>
    <x v="2"/>
    <x v="0"/>
    <n v="7542.34"/>
    <n v="0"/>
    <n v="7542.34"/>
    <n v="6835.48"/>
    <n v="706.86000000000058"/>
    <n v="120.75"/>
    <n v="0"/>
    <n v="120.75"/>
    <n v="109.43300000000001"/>
    <n v="11.316999999999993"/>
  </r>
  <r>
    <s v="1396541"/>
    <x v="7"/>
    <x v="1"/>
    <x v="0"/>
    <n v="12437.3"/>
    <n v="0"/>
    <n v="12437.3"/>
    <n v="12509.12"/>
    <n v="-71.820000000001528"/>
    <n v="0"/>
    <n v="0"/>
    <n v="0"/>
    <n v="0"/>
    <n v="0"/>
  </r>
  <r>
    <s v="1396541"/>
    <x v="8"/>
    <x v="1"/>
    <x v="0"/>
    <n v="28761.34"/>
    <n v="0"/>
    <n v="28761.34"/>
    <n v="28927.42"/>
    <n v="-166.07999999999811"/>
    <n v="0"/>
    <n v="0"/>
    <n v="0"/>
    <n v="0"/>
    <n v="0"/>
  </r>
  <r>
    <s v="1396541"/>
    <x v="270"/>
    <x v="3"/>
    <x v="1"/>
    <n v="-677547.27"/>
    <n v="0"/>
    <n v="-677547.27"/>
    <n v="-677547.28"/>
    <n v="1.0000000009313226E-2"/>
    <n v="-3752"/>
    <n v="0"/>
    <n v="-3752"/>
    <n v="-3752"/>
    <n v="0"/>
  </r>
  <r>
    <s v="1396541"/>
    <x v="271"/>
    <x v="4"/>
    <x v="2"/>
    <n v="2684.24"/>
    <n v="2715.8522167487686"/>
    <n v="-31.612216748768788"/>
    <n v="2756.59"/>
    <n v="-72.350000000000364"/>
    <n v="44500"/>
    <n v="45024"/>
    <n v="-524"/>
    <n v="45699.360000000001"/>
    <n v="-1199.3600000000006"/>
  </r>
  <r>
    <s v="1396541"/>
    <x v="11"/>
    <x v="4"/>
    <x v="2"/>
    <n v="3489.23"/>
    <n v="3478.0995024875624"/>
    <n v="11.130497512437614"/>
    <n v="3495.49"/>
    <n v="-6.2599999999997635"/>
    <n v="3764"/>
    <n v="3752"/>
    <n v="12"/>
    <n v="3770.76"/>
    <n v="-6.7600000000002183"/>
  </r>
  <r>
    <s v="1396541"/>
    <x v="272"/>
    <x v="4"/>
    <x v="2"/>
    <n v="10597.27"/>
    <n v="10509.497536945813"/>
    <n v="87.772463054187028"/>
    <n v="10667.14"/>
    <n v="-69.869999999998981"/>
    <n v="45400"/>
    <n v="45024"/>
    <n v="376"/>
    <n v="45699.360000000001"/>
    <n v="-299.36000000000058"/>
  </r>
  <r>
    <s v="1396541"/>
    <x v="273"/>
    <x v="4"/>
    <x v="2"/>
    <n v="13654.78"/>
    <n v="13571.586206896553"/>
    <n v="83.193793103448115"/>
    <n v="13775.16"/>
    <n v="-120.3799999999992"/>
    <n v="45300"/>
    <n v="45024"/>
    <n v="276"/>
    <n v="45699.360000000001"/>
    <n v="-399.36000000000058"/>
  </r>
  <r>
    <s v="1396541"/>
    <x v="14"/>
    <x v="4"/>
    <x v="2"/>
    <n v="21393.65"/>
    <n v="21169.833333333332"/>
    <n v="223.81666666666933"/>
    <n v="21593.23"/>
    <n v="-199.57999999999811"/>
    <n v="45500"/>
    <n v="45024"/>
    <n v="476"/>
    <n v="45924.480000000003"/>
    <n v="-424.4800000000032"/>
  </r>
  <r>
    <s v="1396541"/>
    <x v="200"/>
    <x v="4"/>
    <x v="2"/>
    <n v="37248.04"/>
    <n v="36457.733990147783"/>
    <n v="790.30600985221827"/>
    <n v="37004.6"/>
    <n v="243.44000000000233"/>
    <n v="46000"/>
    <n v="45024"/>
    <n v="976"/>
    <n v="45699.360000000001"/>
    <n v="300.63999999999942"/>
  </r>
  <r>
    <s v="1396541"/>
    <x v="274"/>
    <x v="4"/>
    <x v="2"/>
    <n v="42242.25"/>
    <n v="41984.876847290638"/>
    <n v="257.37315270936233"/>
    <n v="42614.65"/>
    <n v="-372.40000000000146"/>
    <n v="3775"/>
    <n v="3752"/>
    <n v="23"/>
    <n v="3808.28"/>
    <n v="-33.2800000000002"/>
  </r>
  <r>
    <s v="1396541"/>
    <x v="17"/>
    <x v="4"/>
    <x v="2"/>
    <n v="61789"/>
    <n v="61142.58706467662"/>
    <n v="646.41293532338022"/>
    <n v="61448.3"/>
    <n v="340.69999999999709"/>
    <n v="45500"/>
    <n v="45024"/>
    <n v="476"/>
    <n v="45249.120000000003"/>
    <n v="250.87999999999738"/>
  </r>
  <r>
    <s v="1396541"/>
    <x v="58"/>
    <x v="4"/>
    <x v="2"/>
    <n v="215890.09"/>
    <n v="215368.70297029702"/>
    <n v="521.38702970297891"/>
    <n v="217522.39"/>
    <n v="-1632.3000000000175"/>
    <n v="45133"/>
    <n v="45024"/>
    <n v="109"/>
    <n v="45474.239999999998"/>
    <n v="-341.23999999999796"/>
  </r>
  <r>
    <s v="1396541"/>
    <x v="275"/>
    <x v="4"/>
    <x v="3"/>
    <n v="205492.15"/>
    <n v="205650.49751243781"/>
    <n v="-158.34751243781648"/>
    <n v="206678.75"/>
    <n v="-1186.6000000000058"/>
    <n v="33742"/>
    <n v="33767.999999999993"/>
    <n v="-25.999999999992724"/>
    <n v="33936.839999999997"/>
    <n v="-194.83999999999651"/>
  </r>
  <r>
    <s v="1396541"/>
    <x v="20"/>
    <x v="4"/>
    <x v="4"/>
    <n v="2273.2600000000002"/>
    <n v="2228.6862745098042"/>
    <n v="44.573725490196011"/>
    <n v="2273.2600000000002"/>
    <n v="0"/>
    <n v="413.32100000000003"/>
    <n v="405.21568627450978"/>
    <n v="8.1053137254902481"/>
    <n v="413.32"/>
    <n v="1.0000000000331966E-3"/>
  </r>
  <r>
    <s v="1396542"/>
    <x v="0"/>
    <x v="0"/>
    <x v="0"/>
    <n v="9211.4699999999993"/>
    <n v="0"/>
    <n v="9211.4699999999993"/>
    <n v="0"/>
    <n v="9211.4699999999993"/>
    <n v="0"/>
    <n v="0"/>
    <n v="0"/>
    <n v="0"/>
    <n v="0"/>
  </r>
  <r>
    <s v="1396542"/>
    <x v="1"/>
    <x v="1"/>
    <x v="0"/>
    <n v="9.6999999999999993"/>
    <n v="0"/>
    <n v="9.6999999999999993"/>
    <n v="9.76"/>
    <n v="-6.0000000000000497E-2"/>
    <n v="0"/>
    <n v="0"/>
    <n v="0"/>
    <n v="0"/>
    <n v="0"/>
  </r>
  <r>
    <s v="1396542"/>
    <x v="2"/>
    <x v="1"/>
    <x v="0"/>
    <n v="226.38"/>
    <n v="0"/>
    <n v="226.38"/>
    <n v="227.67"/>
    <n v="-1.289999999999992"/>
    <n v="0"/>
    <n v="0"/>
    <n v="0"/>
    <n v="0"/>
    <n v="0"/>
  </r>
  <r>
    <s v="1396542"/>
    <x v="3"/>
    <x v="1"/>
    <x v="0"/>
    <n v="1519.98"/>
    <n v="0"/>
    <n v="1519.98"/>
    <n v="1528.67"/>
    <n v="-8.6900000000000546"/>
    <n v="0"/>
    <n v="0"/>
    <n v="0"/>
    <n v="0"/>
    <n v="0"/>
  </r>
  <r>
    <s v="1396542"/>
    <x v="4"/>
    <x v="2"/>
    <x v="0"/>
    <n v="2059.6799999999998"/>
    <n v="0"/>
    <n v="2059.6799999999998"/>
    <n v="2516.33"/>
    <n v="-456.65000000000009"/>
    <n v="5.84"/>
    <n v="0"/>
    <n v="5.84"/>
    <n v="7.1349999999999998"/>
    <n v="-1.2949999999999999"/>
  </r>
  <r>
    <s v="1396542"/>
    <x v="5"/>
    <x v="2"/>
    <x v="0"/>
    <n v="7080.25"/>
    <n v="0"/>
    <n v="7080.25"/>
    <n v="8650"/>
    <n v="-1569.75"/>
    <n v="5.84"/>
    <n v="0"/>
    <n v="5.84"/>
    <n v="7.1349999999999998"/>
    <n v="-1.2949999999999999"/>
  </r>
  <r>
    <s v="1396542"/>
    <x v="6"/>
    <x v="2"/>
    <x v="0"/>
    <n v="7660.39"/>
    <n v="0"/>
    <n v="7660.39"/>
    <n v="9358.7000000000007"/>
    <n v="-1698.3100000000004"/>
    <n v="122.64"/>
    <n v="0"/>
    <n v="122.64"/>
    <n v="149.82900000000001"/>
    <n v="-27.189000000000007"/>
  </r>
  <r>
    <s v="1396542"/>
    <x v="7"/>
    <x v="1"/>
    <x v="0"/>
    <n v="17029.32"/>
    <n v="0"/>
    <n v="17029.32"/>
    <n v="17126.689999999999"/>
    <n v="-97.369999999998981"/>
    <n v="0"/>
    <n v="0"/>
    <n v="0"/>
    <n v="0"/>
    <n v="0"/>
  </r>
  <r>
    <s v="1396542"/>
    <x v="8"/>
    <x v="1"/>
    <x v="0"/>
    <n v="39380.42"/>
    <n v="0"/>
    <n v="39380.42"/>
    <n v="39605.589999999997"/>
    <n v="-225.16999999999825"/>
    <n v="0"/>
    <n v="0"/>
    <n v="0"/>
    <n v="0"/>
    <n v="0"/>
  </r>
  <r>
    <s v="1396542"/>
    <x v="270"/>
    <x v="3"/>
    <x v="1"/>
    <n v="-924748.56"/>
    <n v="0"/>
    <n v="-924748.56"/>
    <n v="-924748.56"/>
    <n v="0"/>
    <n v="-5137"/>
    <n v="0"/>
    <n v="-5137"/>
    <n v="-5137"/>
    <n v="0"/>
  </r>
  <r>
    <s v="1396542"/>
    <x v="48"/>
    <x v="4"/>
    <x v="2"/>
    <n v="30.4"/>
    <n v="0"/>
    <n v="30.4"/>
    <n v="0"/>
    <n v="30.4"/>
    <n v="400"/>
    <n v="0"/>
    <n v="400"/>
    <n v="0"/>
    <n v="400"/>
  </r>
  <r>
    <s v="1396542"/>
    <x v="271"/>
    <x v="4"/>
    <x v="2"/>
    <n v="3739.84"/>
    <n v="3718.3645320197043"/>
    <n v="21.475467980295889"/>
    <n v="3774.14"/>
    <n v="-34.299999999999727"/>
    <n v="62000"/>
    <n v="61644"/>
    <n v="356"/>
    <n v="62568.66"/>
    <n v="-568.66000000000349"/>
  </r>
  <r>
    <s v="1396542"/>
    <x v="11"/>
    <x v="4"/>
    <x v="2"/>
    <n v="4774.05"/>
    <n v="4762"/>
    <n v="12.050000000000182"/>
    <n v="4785.8100000000004"/>
    <n v="-11.760000000000218"/>
    <n v="5150"/>
    <n v="5137"/>
    <n v="13"/>
    <n v="5162.6850000000004"/>
    <n v="-12.6850000000004"/>
  </r>
  <r>
    <s v="1396542"/>
    <x v="272"/>
    <x v="4"/>
    <x v="2"/>
    <n v="14472.04"/>
    <n v="14388.945812807882"/>
    <n v="83.094187192118625"/>
    <n v="14604.78"/>
    <n v="-132.73999999999978"/>
    <n v="62000"/>
    <n v="61644"/>
    <n v="356"/>
    <n v="62568.66"/>
    <n v="-568.66000000000349"/>
  </r>
  <r>
    <s v="1396542"/>
    <x v="273"/>
    <x v="4"/>
    <x v="2"/>
    <n v="18718.8"/>
    <n v="18581.34975369458"/>
    <n v="137.45024630541957"/>
    <n v="18860.07"/>
    <n v="-141.27000000000044"/>
    <n v="62100"/>
    <n v="61644"/>
    <n v="456"/>
    <n v="62568.66"/>
    <n v="-468.66000000000349"/>
  </r>
  <r>
    <s v="1396542"/>
    <x v="14"/>
    <x v="4"/>
    <x v="2"/>
    <n v="29151.78"/>
    <n v="28984.392156862745"/>
    <n v="167.38784313725409"/>
    <n v="29564.080000000002"/>
    <n v="-412.30000000000291"/>
    <n v="62000"/>
    <n v="61644"/>
    <n v="356"/>
    <n v="62876.88"/>
    <n v="-876.87999999999738"/>
  </r>
  <r>
    <s v="1396542"/>
    <x v="200"/>
    <x v="4"/>
    <x v="2"/>
    <n v="46644.65"/>
    <n v="47052.433497536949"/>
    <n v="-407.78349753694783"/>
    <n v="47758.22"/>
    <n v="-1113.5699999999997"/>
    <n v="61110"/>
    <n v="61644"/>
    <n v="-534"/>
    <n v="62568.66"/>
    <n v="-1458.6600000000035"/>
  </r>
  <r>
    <s v="1396542"/>
    <x v="274"/>
    <x v="4"/>
    <x v="2"/>
    <n v="57796.35"/>
    <n v="57483.034482758623"/>
    <n v="313.31551724137535"/>
    <n v="58345.279999999999"/>
    <n v="-548.93000000000029"/>
    <n v="5165"/>
    <n v="5137"/>
    <n v="28"/>
    <n v="5214.0550000000003"/>
    <n v="-49.055000000000291"/>
  </r>
  <r>
    <s v="1396542"/>
    <x v="17"/>
    <x v="4"/>
    <x v="2"/>
    <n v="84196"/>
    <n v="83712.547263681598"/>
    <n v="483.45273631840246"/>
    <n v="84131.11"/>
    <n v="64.889999999999418"/>
    <n v="62000"/>
    <n v="61644"/>
    <n v="356"/>
    <n v="61952.22"/>
    <n v="47.779999999998836"/>
  </r>
  <r>
    <s v="1396542"/>
    <x v="58"/>
    <x v="4"/>
    <x v="2"/>
    <n v="296572.03999999998"/>
    <n v="294869.1386138614"/>
    <n v="1702.9013861385756"/>
    <n v="297817.83"/>
    <n v="-1245.7900000000373"/>
    <n v="62000"/>
    <n v="61644"/>
    <n v="356"/>
    <n v="62260.44"/>
    <n v="-260.44000000000233"/>
  </r>
  <r>
    <s v="1396542"/>
    <x v="275"/>
    <x v="4"/>
    <x v="3"/>
    <n v="281362.62"/>
    <n v="281563.59203980095"/>
    <n v="-200.97203980095219"/>
    <n v="282971.40999999997"/>
    <n v="-1608.789999999979"/>
    <n v="46200"/>
    <n v="46233"/>
    <n v="-33"/>
    <n v="46464.165000000001"/>
    <n v="-264.16500000000087"/>
  </r>
  <r>
    <s v="1396542"/>
    <x v="20"/>
    <x v="4"/>
    <x v="4"/>
    <n v="3112.4"/>
    <n v="3051.3823529411766"/>
    <n v="61.017647058823513"/>
    <n v="3112.41"/>
    <n v="-9.9999999997635314E-3"/>
    <n v="565.89200000000005"/>
    <n v="554.79607843137262"/>
    <n v="11.095921568627432"/>
    <n v="565.89200000000005"/>
    <n v="0"/>
  </r>
  <r>
    <s v="1396543"/>
    <x v="0"/>
    <x v="0"/>
    <x v="0"/>
    <n v="4668.22"/>
    <n v="0"/>
    <n v="4668.22"/>
    <n v="0"/>
    <n v="4668.22"/>
    <n v="0"/>
    <n v="0"/>
    <n v="0"/>
    <n v="0"/>
    <n v="0"/>
  </r>
  <r>
    <s v="1396543"/>
    <x v="1"/>
    <x v="1"/>
    <x v="0"/>
    <n v="2.68"/>
    <n v="0"/>
    <n v="2.68"/>
    <n v="2.66"/>
    <n v="2.0000000000000018E-2"/>
    <n v="0"/>
    <n v="0"/>
    <n v="0"/>
    <n v="0"/>
    <n v="0"/>
  </r>
  <r>
    <s v="1396543"/>
    <x v="2"/>
    <x v="1"/>
    <x v="0"/>
    <n v="62.51"/>
    <n v="0"/>
    <n v="62.51"/>
    <n v="62.04"/>
    <n v="0.46999999999999886"/>
    <n v="0"/>
    <n v="0"/>
    <n v="0"/>
    <n v="0"/>
    <n v="0"/>
  </r>
  <r>
    <s v="1396543"/>
    <x v="3"/>
    <x v="1"/>
    <x v="0"/>
    <n v="419.74"/>
    <n v="0"/>
    <n v="419.74"/>
    <n v="416.54"/>
    <n v="3.1999999999999886"/>
    <n v="0"/>
    <n v="0"/>
    <n v="0"/>
    <n v="0"/>
    <n v="0"/>
  </r>
  <r>
    <s v="1396543"/>
    <x v="4"/>
    <x v="2"/>
    <x v="0"/>
    <n v="2789.74"/>
    <n v="0"/>
    <n v="2789.74"/>
    <n v="3193.5"/>
    <n v="-403.76000000000022"/>
    <n v="7.91"/>
    <n v="0"/>
    <n v="7.91"/>
    <n v="9.0549999999999997"/>
    <n v="-1.1449999999999996"/>
  </r>
  <r>
    <s v="1396543"/>
    <x v="7"/>
    <x v="1"/>
    <x v="0"/>
    <n v="4702.6000000000004"/>
    <n v="0"/>
    <n v="4702.6000000000004"/>
    <n v="4666.7700000000004"/>
    <n v="35.829999999999927"/>
    <n v="0"/>
    <n v="0"/>
    <n v="0"/>
    <n v="0"/>
    <n v="0"/>
  </r>
  <r>
    <s v="1396543"/>
    <x v="8"/>
    <x v="1"/>
    <x v="0"/>
    <n v="10874.79"/>
    <n v="0"/>
    <n v="10874.79"/>
    <n v="10791.94"/>
    <n v="82.850000000000364"/>
    <n v="0"/>
    <n v="0"/>
    <n v="0"/>
    <n v="0"/>
    <n v="0"/>
  </r>
  <r>
    <s v="1396543"/>
    <x v="5"/>
    <x v="2"/>
    <x v="0"/>
    <n v="9589.85"/>
    <n v="0"/>
    <n v="9589.85"/>
    <n v="10977.8"/>
    <n v="-1387.9499999999989"/>
    <n v="7.91"/>
    <n v="0"/>
    <n v="7.91"/>
    <n v="9.0549999999999997"/>
    <n v="-1.1449999999999996"/>
  </r>
  <r>
    <s v="1396543"/>
    <x v="6"/>
    <x v="2"/>
    <x v="0"/>
    <n v="10375.629999999999"/>
    <n v="0"/>
    <n v="10375.629999999999"/>
    <n v="11877.32"/>
    <n v="-1501.6900000000005"/>
    <n v="166.11"/>
    <n v="0"/>
    <n v="166.11"/>
    <n v="190.15199999999999"/>
    <n v="-24.041999999999973"/>
  </r>
  <r>
    <s v="1396543"/>
    <x v="276"/>
    <x v="3"/>
    <x v="1"/>
    <n v="-413191.46"/>
    <n v="0"/>
    <n v="-413191.46"/>
    <n v="-413191.46"/>
    <n v="0"/>
    <n v="-2807"/>
    <n v="0"/>
    <n v="-2807"/>
    <n v="-2807"/>
    <n v="0"/>
  </r>
  <r>
    <s v="1396543"/>
    <x v="277"/>
    <x v="4"/>
    <x v="2"/>
    <n v="125.44"/>
    <n v="110.03921568627452"/>
    <n v="15.400784313725481"/>
    <n v="112.24"/>
    <n v="13.200000000000003"/>
    <n v="3200"/>
    <n v="2807"/>
    <n v="393"/>
    <n v="2863.14"/>
    <n v="336.86000000000013"/>
  </r>
  <r>
    <s v="1396543"/>
    <x v="278"/>
    <x v="4"/>
    <x v="2"/>
    <n v="2256.17"/>
    <n v="2250.0886699507391"/>
    <n v="6.0813300492609415"/>
    <n v="2283.84"/>
    <n v="-27.670000000000073"/>
    <n v="67550"/>
    <n v="67368"/>
    <n v="182"/>
    <n v="68378.52"/>
    <n v="-828.52000000000407"/>
  </r>
  <r>
    <s v="1396543"/>
    <x v="279"/>
    <x v="4"/>
    <x v="2"/>
    <n v="3079.25"/>
    <n v="3059.6318407960198"/>
    <n v="19.618159203980213"/>
    <n v="3074.93"/>
    <n v="4.3200000000001637"/>
    <n v="2825"/>
    <n v="2807"/>
    <n v="18"/>
    <n v="2821.0349999999999"/>
    <n v="3.9650000000001455"/>
  </r>
  <r>
    <s v="1396543"/>
    <x v="280"/>
    <x v="4"/>
    <x v="2"/>
    <n v="10395"/>
    <n v="10374.673267326732"/>
    <n v="20.326732673267543"/>
    <n v="10478.42"/>
    <n v="-83.420000000000073"/>
    <n v="67500"/>
    <n v="67367.999999999985"/>
    <n v="132.00000000001455"/>
    <n v="68041.679999999993"/>
    <n v="-541.67999999999302"/>
  </r>
  <r>
    <s v="1396543"/>
    <x v="281"/>
    <x v="4"/>
    <x v="2"/>
    <n v="11116.57"/>
    <n v="11094.837438423645"/>
    <n v="21.732561576354783"/>
    <n v="11261.26"/>
    <n v="-144.69000000000051"/>
    <n v="67500"/>
    <n v="67368"/>
    <n v="132"/>
    <n v="68378.52"/>
    <n v="-878.52000000000407"/>
  </r>
  <r>
    <s v="1396543"/>
    <x v="282"/>
    <x v="4"/>
    <x v="2"/>
    <n v="18605.03"/>
    <n v="18568.643564356436"/>
    <n v="36.386435643562436"/>
    <n v="18754.330000000002"/>
    <n v="-149.30000000000291"/>
    <n v="67500"/>
    <n v="67367.999999999985"/>
    <n v="132.00000000001455"/>
    <n v="68041.679999999993"/>
    <n v="-541.67999999999302"/>
  </r>
  <r>
    <s v="1396543"/>
    <x v="283"/>
    <x v="4"/>
    <x v="2"/>
    <n v="20709.7"/>
    <n v="20687.586206896551"/>
    <n v="22.113793103450007"/>
    <n v="20997.9"/>
    <n v="-288.20000000000073"/>
    <n v="2810"/>
    <n v="2807"/>
    <n v="3"/>
    <n v="2849.105"/>
    <n v="-39.105000000000018"/>
  </r>
  <r>
    <s v="1396543"/>
    <x v="284"/>
    <x v="4"/>
    <x v="2"/>
    <n v="25494.07"/>
    <n v="25444.216748768475"/>
    <n v="49.853251231525064"/>
    <n v="25825.88"/>
    <n v="-331.81000000000131"/>
    <n v="67500"/>
    <n v="67368"/>
    <n v="132"/>
    <n v="68378.52"/>
    <n v="-878.52000000000407"/>
  </r>
  <r>
    <s v="1396543"/>
    <x v="285"/>
    <x v="4"/>
    <x v="2"/>
    <n v="36151.68"/>
    <n v="35632.28571428571"/>
    <n v="519.39428571429016"/>
    <n v="36166.769999999997"/>
    <n v="-15.089999999996508"/>
    <n v="68350"/>
    <n v="67368"/>
    <n v="982"/>
    <n v="68378.52"/>
    <n v="-28.520000000004075"/>
  </r>
  <r>
    <s v="1396543"/>
    <x v="286"/>
    <x v="4"/>
    <x v="2"/>
    <n v="163224.93"/>
    <n v="162664.75247524751"/>
    <n v="560.17752475247835"/>
    <n v="164291.4"/>
    <n v="-1066.4700000000012"/>
    <n v="67600"/>
    <n v="67367.999999999985"/>
    <n v="232.00000000001455"/>
    <n v="68041.679999999993"/>
    <n v="-441.67999999999302"/>
  </r>
  <r>
    <s v="1396543"/>
    <x v="275"/>
    <x v="4"/>
    <x v="3"/>
    <n v="77697.5"/>
    <n v="76721.960199004985"/>
    <n v="975.53980099501496"/>
    <n v="77105.570000000007"/>
    <n v="591.92999999999302"/>
    <n v="12758"/>
    <n v="12597.81592039801"/>
    <n v="160.18407960198965"/>
    <n v="12660.805"/>
    <n v="97.194999999999709"/>
  </r>
  <r>
    <s v="1396543"/>
    <x v="20"/>
    <x v="4"/>
    <x v="4"/>
    <n v="850.36"/>
    <n v="833.68627450980387"/>
    <n v="16.673725490196148"/>
    <n v="850.36"/>
    <n v="0"/>
    <n v="154.61000000000001"/>
    <n v="151.57843137254903"/>
    <n v="3.0315686274509801"/>
    <n v="154.61000000000001"/>
    <n v="0"/>
  </r>
  <r>
    <s v="1396544"/>
    <x v="0"/>
    <x v="0"/>
    <x v="0"/>
    <n v="-1181.69"/>
    <n v="0"/>
    <n v="-1181.69"/>
    <n v="0"/>
    <n v="-1181.69"/>
    <n v="0"/>
    <n v="0"/>
    <n v="0"/>
    <n v="0"/>
    <n v="0"/>
  </r>
  <r>
    <s v="1396544"/>
    <x v="1"/>
    <x v="1"/>
    <x v="0"/>
    <n v="0.95"/>
    <n v="0"/>
    <n v="0.95"/>
    <n v="0.92"/>
    <n v="2.9999999999999916E-2"/>
    <n v="0"/>
    <n v="0"/>
    <n v="0"/>
    <n v="0"/>
    <n v="0"/>
  </r>
  <r>
    <s v="1396544"/>
    <x v="2"/>
    <x v="1"/>
    <x v="0"/>
    <n v="22.05"/>
    <n v="0"/>
    <n v="22.05"/>
    <n v="21.37"/>
    <n v="0.67999999999999972"/>
    <n v="0"/>
    <n v="0"/>
    <n v="0"/>
    <n v="0"/>
    <n v="0"/>
  </r>
  <r>
    <s v="1396544"/>
    <x v="3"/>
    <x v="1"/>
    <x v="0"/>
    <n v="148.05000000000001"/>
    <n v="0"/>
    <n v="148.05000000000001"/>
    <n v="143.46"/>
    <n v="4.5900000000000034"/>
    <n v="0"/>
    <n v="0"/>
    <n v="0"/>
    <n v="0"/>
    <n v="0"/>
  </r>
  <r>
    <s v="1396544"/>
    <x v="4"/>
    <x v="2"/>
    <x v="0"/>
    <n v="969.88"/>
    <n v="0"/>
    <n v="969.88"/>
    <n v="1094.46"/>
    <n v="-124.58000000000004"/>
    <n v="2.75"/>
    <n v="0"/>
    <n v="2.75"/>
    <n v="3.1030000000000002"/>
    <n v="-0.3530000000000002"/>
  </r>
  <r>
    <s v="1396544"/>
    <x v="7"/>
    <x v="1"/>
    <x v="0"/>
    <n v="1658.7"/>
    <n v="0"/>
    <n v="1658.7"/>
    <n v="1607.33"/>
    <n v="51.370000000000118"/>
    <n v="0"/>
    <n v="0"/>
    <n v="0"/>
    <n v="0"/>
    <n v="0"/>
  </r>
  <r>
    <s v="1396544"/>
    <x v="8"/>
    <x v="1"/>
    <x v="0"/>
    <n v="3835.76"/>
    <n v="0"/>
    <n v="3835.76"/>
    <n v="3716.96"/>
    <n v="118.80000000000018"/>
    <n v="0"/>
    <n v="0"/>
    <n v="0"/>
    <n v="0"/>
    <n v="0"/>
  </r>
  <r>
    <s v="1396544"/>
    <x v="5"/>
    <x v="2"/>
    <x v="0"/>
    <n v="3334.02"/>
    <n v="0"/>
    <n v="3334.02"/>
    <n v="3762.25"/>
    <n v="-428.23"/>
    <n v="2.75"/>
    <n v="0"/>
    <n v="2.75"/>
    <n v="3.1030000000000002"/>
    <n v="-0.3530000000000002"/>
  </r>
  <r>
    <s v="1396544"/>
    <x v="6"/>
    <x v="2"/>
    <x v="0"/>
    <n v="3607.2"/>
    <n v="0"/>
    <n v="3607.2"/>
    <n v="4070.53"/>
    <n v="-463.33000000000038"/>
    <n v="57.75"/>
    <n v="0"/>
    <n v="57.75"/>
    <n v="65.168000000000006"/>
    <n v="-7.4180000000000064"/>
  </r>
  <r>
    <s v="1396544"/>
    <x v="287"/>
    <x v="3"/>
    <x v="1"/>
    <n v="-164523.54999999999"/>
    <n v="0"/>
    <n v="-164523.54999999999"/>
    <n v="-164523.54"/>
    <n v="-9.9999999802093953E-3"/>
    <n v="-962"/>
    <n v="0"/>
    <n v="-962"/>
    <n v="-962"/>
    <n v="0"/>
  </r>
  <r>
    <s v="1396544"/>
    <x v="288"/>
    <x v="4"/>
    <x v="2"/>
    <n v="791.58"/>
    <n v="771.14285714285711"/>
    <n v="20.437142857142931"/>
    <n v="782.71"/>
    <n v="8.8700000000000045"/>
    <n v="23700"/>
    <n v="23088"/>
    <n v="612"/>
    <n v="23434.32"/>
    <n v="265.68000000000029"/>
  </r>
  <r>
    <s v="1396544"/>
    <x v="279"/>
    <x v="4"/>
    <x v="2"/>
    <n v="1051.8499999999999"/>
    <n v="1048.5771144278608"/>
    <n v="3.2728855721391028"/>
    <n v="1053.82"/>
    <n v="-1.9700000000000273"/>
    <n v="965"/>
    <n v="962"/>
    <n v="3"/>
    <n v="966.81"/>
    <n v="-1.8099999999999454"/>
  </r>
  <r>
    <s v="1396544"/>
    <x v="280"/>
    <x v="4"/>
    <x v="2"/>
    <n v="3619"/>
    <n v="3555.5544554455446"/>
    <n v="63.44554455445541"/>
    <n v="3591.11"/>
    <n v="27.889999999999873"/>
    <n v="23500"/>
    <n v="23088"/>
    <n v="412"/>
    <n v="23318.880000000001"/>
    <n v="181.11999999999898"/>
  </r>
  <r>
    <s v="1396544"/>
    <x v="289"/>
    <x v="4"/>
    <x v="2"/>
    <n v="4235.24"/>
    <n v="4196.7093596059112"/>
    <n v="38.53064039408855"/>
    <n v="4259.66"/>
    <n v="-24.420000000000073"/>
    <n v="23300"/>
    <n v="23088"/>
    <n v="212"/>
    <n v="23434.32"/>
    <n v="-134.31999999999971"/>
  </r>
  <r>
    <s v="1396544"/>
    <x v="282"/>
    <x v="4"/>
    <x v="2"/>
    <n v="6477.3"/>
    <n v="6363.742574257426"/>
    <n v="113.5574257425742"/>
    <n v="6427.38"/>
    <n v="49.920000000000073"/>
    <n v="23500"/>
    <n v="23088"/>
    <n v="412"/>
    <n v="23318.880000000001"/>
    <n v="181.11999999999898"/>
  </r>
  <r>
    <s v="1396544"/>
    <x v="290"/>
    <x v="4"/>
    <x v="2"/>
    <n v="7187.04"/>
    <n v="7157.2807881773397"/>
    <n v="29.759211822660291"/>
    <n v="7264.64"/>
    <n v="-77.600000000000364"/>
    <n v="966"/>
    <n v="962"/>
    <n v="4"/>
    <n v="976.43"/>
    <n v="-10.42999999999995"/>
  </r>
  <r>
    <s v="1396544"/>
    <x v="291"/>
    <x v="4"/>
    <x v="2"/>
    <n v="9790.33"/>
    <n v="9618.689655172413"/>
    <n v="171.64034482758689"/>
    <n v="9762.9699999999993"/>
    <n v="27.360000000000582"/>
    <n v="23500"/>
    <n v="23088"/>
    <n v="412"/>
    <n v="23434.32"/>
    <n v="65.680000000000291"/>
  </r>
  <r>
    <s v="1396544"/>
    <x v="292"/>
    <x v="4"/>
    <x v="2"/>
    <n v="14593.55"/>
    <n v="12909.428571428571"/>
    <n v="1684.1214285714286"/>
    <n v="13103.07"/>
    <n v="1490.4799999999996"/>
    <n v="26100"/>
    <n v="23088"/>
    <n v="3012"/>
    <n v="23434.32"/>
    <n v="2665.6800000000003"/>
  </r>
  <r>
    <s v="1396544"/>
    <x v="293"/>
    <x v="4"/>
    <x v="2"/>
    <n v="77461.66"/>
    <n v="76994.782178217822"/>
    <n v="466.87782178218185"/>
    <n v="77764.73"/>
    <n v="-303.06999999999243"/>
    <n v="23228"/>
    <n v="23088"/>
    <n v="140"/>
    <n v="23318.880000000001"/>
    <n v="-90.880000000001019"/>
  </r>
  <r>
    <s v="1396544"/>
    <x v="19"/>
    <x v="4"/>
    <x v="3"/>
    <n v="26629.65"/>
    <n v="25549.257425742573"/>
    <n v="1080.3925742574284"/>
    <n v="25804.75"/>
    <n v="824.90000000000146"/>
    <n v="4500"/>
    <n v="4317.4564356435649"/>
    <n v="182.54356435643513"/>
    <n v="4360.6310000000003"/>
    <n v="139.36899999999969"/>
  </r>
  <r>
    <s v="1396544"/>
    <x v="20"/>
    <x v="4"/>
    <x v="4"/>
    <n v="291.43"/>
    <n v="285.71568627450978"/>
    <n v="5.7143137254902285"/>
    <n v="291.43"/>
    <n v="0"/>
    <n v="52.987000000000002"/>
    <n v="51.948039215686272"/>
    <n v="1.0389607843137298"/>
    <n v="52.987000000000002"/>
    <n v="0"/>
  </r>
  <r>
    <s v="1396545"/>
    <x v="0"/>
    <x v="0"/>
    <x v="0"/>
    <n v="314.63"/>
    <n v="0"/>
    <n v="314.63"/>
    <n v="0"/>
    <n v="314.63"/>
    <n v="0"/>
    <n v="0"/>
    <n v="0"/>
    <n v="0"/>
    <n v="0"/>
  </r>
  <r>
    <s v="1396545"/>
    <x v="1"/>
    <x v="1"/>
    <x v="0"/>
    <n v="0.52"/>
    <n v="0"/>
    <n v="0.52"/>
    <n v="0.53"/>
    <n v="-1.0000000000000009E-2"/>
    <n v="0"/>
    <n v="0"/>
    <n v="0"/>
    <n v="0"/>
    <n v="0"/>
  </r>
  <r>
    <s v="1396545"/>
    <x v="2"/>
    <x v="1"/>
    <x v="0"/>
    <n v="12.15"/>
    <n v="0"/>
    <n v="12.15"/>
    <n v="12.27"/>
    <n v="-0.11999999999999922"/>
    <n v="0"/>
    <n v="0"/>
    <n v="0"/>
    <n v="0"/>
    <n v="0"/>
  </r>
  <r>
    <s v="1396545"/>
    <x v="3"/>
    <x v="1"/>
    <x v="0"/>
    <n v="81.59"/>
    <n v="0"/>
    <n v="81.59"/>
    <n v="82.39"/>
    <n v="-0.79999999999999716"/>
    <n v="0"/>
    <n v="0"/>
    <n v="0"/>
    <n v="0"/>
    <n v="0"/>
  </r>
  <r>
    <s v="1396545"/>
    <x v="4"/>
    <x v="2"/>
    <x v="0"/>
    <n v="88.17"/>
    <n v="0"/>
    <n v="88.17"/>
    <n v="194.33"/>
    <n v="-106.16000000000001"/>
    <n v="0.25"/>
    <n v="0"/>
    <n v="0.25"/>
    <n v="0.55100000000000005"/>
    <n v="-0.30100000000000005"/>
  </r>
  <r>
    <s v="1396545"/>
    <x v="5"/>
    <x v="2"/>
    <x v="0"/>
    <n v="303.08999999999997"/>
    <n v="0"/>
    <n v="303.08999999999997"/>
    <n v="668.02"/>
    <n v="-364.93"/>
    <n v="0.25"/>
    <n v="0"/>
    <n v="0.25"/>
    <n v="0.55100000000000005"/>
    <n v="-0.30100000000000005"/>
  </r>
  <r>
    <s v="1396545"/>
    <x v="6"/>
    <x v="2"/>
    <x v="0"/>
    <n v="327.93"/>
    <n v="0"/>
    <n v="327.93"/>
    <n v="722.75"/>
    <n v="-394.82"/>
    <n v="5.25"/>
    <n v="0"/>
    <n v="5.25"/>
    <n v="11.571"/>
    <n v="-6.3209999999999997"/>
  </r>
  <r>
    <s v="1396545"/>
    <x v="7"/>
    <x v="1"/>
    <x v="0"/>
    <n v="914.13"/>
    <n v="0"/>
    <n v="914.13"/>
    <n v="923.08"/>
    <n v="-8.9500000000000455"/>
    <n v="0"/>
    <n v="0"/>
    <n v="0"/>
    <n v="0"/>
    <n v="0"/>
  </r>
  <r>
    <s v="1396545"/>
    <x v="8"/>
    <x v="1"/>
    <x v="0"/>
    <n v="2113.9299999999998"/>
    <n v="0"/>
    <n v="2113.9299999999998"/>
    <n v="2134.64"/>
    <n v="-20.710000000000036"/>
    <n v="0"/>
    <n v="0"/>
    <n v="0"/>
    <n v="0"/>
    <n v="0"/>
  </r>
  <r>
    <s v="1396545"/>
    <x v="294"/>
    <x v="3"/>
    <x v="1"/>
    <n v="-53360.05"/>
    <n v="0"/>
    <n v="-53360.05"/>
    <n v="-53360.04"/>
    <n v="-1.0000000002037268E-2"/>
    <n v="-551"/>
    <n v="0"/>
    <n v="-551"/>
    <n v="-551"/>
    <n v="0"/>
  </r>
  <r>
    <s v="1396545"/>
    <x v="48"/>
    <x v="4"/>
    <x v="2"/>
    <n v="53.2"/>
    <n v="41.871287128712872"/>
    <n v="11.328712871287131"/>
    <n v="42.29"/>
    <n v="10.910000000000004"/>
    <n v="700"/>
    <n v="551"/>
    <n v="149"/>
    <n v="556.51"/>
    <n v="143.49"/>
  </r>
  <r>
    <s v="1396545"/>
    <x v="10"/>
    <x v="4"/>
    <x v="2"/>
    <n v="211.12"/>
    <n v="199.41871921182266"/>
    <n v="11.701280788177343"/>
    <n v="202.41"/>
    <n v="8.710000000000008"/>
    <n v="3500"/>
    <n v="3306"/>
    <n v="194"/>
    <n v="3355.59"/>
    <n v="144.40999999999985"/>
  </r>
  <r>
    <s v="1396545"/>
    <x v="50"/>
    <x v="4"/>
    <x v="2"/>
    <n v="326.33999999999997"/>
    <n v="323.99004975124376"/>
    <n v="2.3499502487562154"/>
    <n v="325.61"/>
    <n v="0.72999999999996135"/>
    <n v="555"/>
    <n v="551"/>
    <n v="4"/>
    <n v="553.755"/>
    <n v="1.2450000000000045"/>
  </r>
  <r>
    <s v="1396545"/>
    <x v="12"/>
    <x v="4"/>
    <x v="2"/>
    <n v="905.63"/>
    <n v="855.42857142857144"/>
    <n v="50.201428571428551"/>
    <n v="868.26"/>
    <n v="37.370000000000005"/>
    <n v="3500"/>
    <n v="3306"/>
    <n v="194"/>
    <n v="3355.59"/>
    <n v="144.40999999999985"/>
  </r>
  <r>
    <s v="1396545"/>
    <x v="13"/>
    <x v="4"/>
    <x v="2"/>
    <n v="1095.08"/>
    <n v="1034.3842364532022"/>
    <n v="60.695763546797707"/>
    <n v="1049.9000000000001"/>
    <n v="45.179999999999836"/>
    <n v="3500"/>
    <n v="3306"/>
    <n v="194"/>
    <n v="3355.59"/>
    <n v="144.40999999999985"/>
  </r>
  <r>
    <s v="1396545"/>
    <x v="14"/>
    <x v="4"/>
    <x v="2"/>
    <n v="1582.66"/>
    <n v="1554.4509803921569"/>
    <n v="28.209019607843175"/>
    <n v="1585.54"/>
    <n v="-2.8799999999998818"/>
    <n v="3366"/>
    <n v="3306"/>
    <n v="60"/>
    <n v="3372.12"/>
    <n v="-6.1199999999998909"/>
  </r>
  <r>
    <s v="1396545"/>
    <x v="15"/>
    <x v="4"/>
    <x v="2"/>
    <n v="3469.5"/>
    <n v="2797.6059113300494"/>
    <n v="671.89408866995063"/>
    <n v="2839.57"/>
    <n v="629.92999999999984"/>
    <n v="4100"/>
    <n v="3306"/>
    <n v="794"/>
    <n v="3355.59"/>
    <n v="744.40999999999985"/>
  </r>
  <r>
    <s v="1396545"/>
    <x v="295"/>
    <x v="4"/>
    <x v="2"/>
    <n v="4258.2"/>
    <n v="4160.0492610837437"/>
    <n v="98.150738916256159"/>
    <n v="4222.45"/>
    <n v="35.75"/>
    <n v="564"/>
    <n v="551"/>
    <n v="13"/>
    <n v="559.26499999999999"/>
    <n v="4.7350000000000136"/>
  </r>
  <r>
    <s v="1396545"/>
    <x v="17"/>
    <x v="4"/>
    <x v="2"/>
    <n v="4504.49"/>
    <n v="4489.5522388059699"/>
    <n v="14.937761194029918"/>
    <n v="4512"/>
    <n v="-7.5100000000002183"/>
    <n v="3317"/>
    <n v="3306"/>
    <n v="11"/>
    <n v="3322.53"/>
    <n v="-5.5300000000002001"/>
  </r>
  <r>
    <s v="1396545"/>
    <x v="18"/>
    <x v="4"/>
    <x v="2"/>
    <n v="17954.87"/>
    <n v="17809.425742574258"/>
    <n v="145.44425742574094"/>
    <n v="17987.52"/>
    <n v="-32.650000000001455"/>
    <n v="3333"/>
    <n v="3306"/>
    <n v="27"/>
    <n v="3339.06"/>
    <n v="-6.0599999999999454"/>
  </r>
  <r>
    <s v="1396545"/>
    <x v="19"/>
    <x v="4"/>
    <x v="3"/>
    <n v="14675.9"/>
    <n v="14672.851485148514"/>
    <n v="3.048514851485379"/>
    <n v="14819.58"/>
    <n v="-143.68000000000029"/>
    <n v="2480"/>
    <n v="2479.5"/>
    <n v="0.5"/>
    <n v="2504.2950000000001"/>
    <n v="-24.295000000000073"/>
  </r>
  <r>
    <s v="1396545"/>
    <x v="20"/>
    <x v="4"/>
    <x v="4"/>
    <n v="166.92"/>
    <n v="163.64705882352942"/>
    <n v="3.2729411764705674"/>
    <n v="166.92"/>
    <n v="0"/>
    <n v="30.349"/>
    <n v="29.753921568627451"/>
    <n v="0.59507843137254923"/>
    <n v="30.349"/>
    <n v="0"/>
  </r>
  <r>
    <s v="1396549"/>
    <x v="0"/>
    <x v="0"/>
    <x v="0"/>
    <n v="-2953.11"/>
    <n v="0"/>
    <n v="-2953.11"/>
    <n v="0"/>
    <n v="-2953.11"/>
    <n v="0"/>
    <n v="0"/>
    <n v="0"/>
    <n v="0"/>
    <n v="0"/>
  </r>
  <r>
    <s v="1396549"/>
    <x v="1"/>
    <x v="1"/>
    <x v="0"/>
    <n v="8.75"/>
    <n v="0"/>
    <n v="8.75"/>
    <n v="8.75"/>
    <n v="0"/>
    <n v="0"/>
    <n v="0"/>
    <n v="0"/>
    <n v="0"/>
    <n v="0"/>
  </r>
  <r>
    <s v="1396549"/>
    <x v="2"/>
    <x v="1"/>
    <x v="0"/>
    <n v="204.17"/>
    <n v="0"/>
    <n v="204.17"/>
    <n v="204.17"/>
    <n v="0"/>
    <n v="0"/>
    <n v="0"/>
    <n v="0"/>
    <n v="0"/>
    <n v="0"/>
  </r>
  <r>
    <s v="1396549"/>
    <x v="3"/>
    <x v="1"/>
    <x v="0"/>
    <n v="1370.84"/>
    <n v="0"/>
    <n v="1370.84"/>
    <n v="1370.84"/>
    <n v="0"/>
    <n v="0"/>
    <n v="0"/>
    <n v="0"/>
    <n v="0"/>
    <n v="0"/>
  </r>
  <r>
    <s v="1396549"/>
    <x v="4"/>
    <x v="2"/>
    <x v="0"/>
    <n v="2789.74"/>
    <n v="0"/>
    <n v="2789.74"/>
    <n v="2245.36"/>
    <n v="544.37999999999965"/>
    <n v="7.91"/>
    <n v="0"/>
    <n v="7.91"/>
    <n v="6.3659999999999997"/>
    <n v="1.5440000000000005"/>
  </r>
  <r>
    <s v="1396549"/>
    <x v="5"/>
    <x v="2"/>
    <x v="0"/>
    <n v="9589.85"/>
    <n v="0"/>
    <n v="9589.85"/>
    <n v="7718.54"/>
    <n v="1871.3100000000004"/>
    <n v="7.91"/>
    <n v="0"/>
    <n v="7.91"/>
    <n v="6.3659999999999997"/>
    <n v="1.5440000000000005"/>
  </r>
  <r>
    <s v="1396549"/>
    <x v="6"/>
    <x v="2"/>
    <x v="0"/>
    <n v="10375.629999999999"/>
    <n v="0"/>
    <n v="10375.629999999999"/>
    <n v="8350.92"/>
    <n v="2024.7099999999991"/>
    <n v="166.11"/>
    <n v="0"/>
    <n v="166.11"/>
    <n v="133.69499999999999"/>
    <n v="32.41500000000002"/>
  </r>
  <r>
    <s v="1396549"/>
    <x v="7"/>
    <x v="1"/>
    <x v="0"/>
    <n v="15358.46"/>
    <n v="0"/>
    <n v="15358.46"/>
    <n v="15358.46"/>
    <n v="0"/>
    <n v="0"/>
    <n v="0"/>
    <n v="0"/>
    <n v="0"/>
    <n v="0"/>
  </r>
  <r>
    <s v="1396549"/>
    <x v="8"/>
    <x v="1"/>
    <x v="0"/>
    <n v="35516.53"/>
    <n v="0"/>
    <n v="35516.53"/>
    <n v="35516.550000000003"/>
    <n v="-2.0000000004074536E-2"/>
    <n v="0"/>
    <n v="0"/>
    <n v="0"/>
    <n v="0"/>
    <n v="0"/>
  </r>
  <r>
    <s v="1396549"/>
    <x v="9"/>
    <x v="3"/>
    <x v="1"/>
    <n v="-870844.73"/>
    <n v="0"/>
    <n v="-870844.73"/>
    <n v="-870844.94"/>
    <n v="0.2099999999627471"/>
    <n v="-4583.83"/>
    <n v="0"/>
    <n v="-4583.83"/>
    <n v="-4583.83"/>
    <n v="0"/>
  </r>
  <r>
    <s v="1396549"/>
    <x v="48"/>
    <x v="4"/>
    <x v="2"/>
    <n v="30.64"/>
    <n v="0"/>
    <n v="30.64"/>
    <n v="0"/>
    <n v="30.64"/>
    <n v="360"/>
    <n v="0"/>
    <n v="360"/>
    <n v="0"/>
    <n v="360"/>
  </r>
  <r>
    <s v="1396549"/>
    <x v="10"/>
    <x v="4"/>
    <x v="2"/>
    <n v="3344.74"/>
    <n v="3317.960591133005"/>
    <n v="26.7794088669948"/>
    <n v="3367.73"/>
    <n v="-22.990000000000236"/>
    <n v="55450"/>
    <n v="55005.959605911332"/>
    <n v="444.04039408866811"/>
    <n v="55831.048999999999"/>
    <n v="-381.04899999999907"/>
  </r>
  <r>
    <s v="1396549"/>
    <x v="11"/>
    <x v="4"/>
    <x v="2"/>
    <n v="4264.2"/>
    <n v="4249.2139303482591"/>
    <n v="14.986069651740763"/>
    <n v="4270.46"/>
    <n v="-6.2600000000002183"/>
    <n v="4600"/>
    <n v="4583.8298507462687"/>
    <n v="16.170149253731324"/>
    <n v="4606.7489999999998"/>
    <n v="-6.7489999999997963"/>
  </r>
  <r>
    <s v="1396549"/>
    <x v="12"/>
    <x v="4"/>
    <x v="2"/>
    <n v="14360.62"/>
    <n v="14232.788177339902"/>
    <n v="127.83182266009862"/>
    <n v="14446.28"/>
    <n v="-85.659999999999854"/>
    <n v="55500"/>
    <n v="55005.959605911332"/>
    <n v="494.04039408866811"/>
    <n v="55831.048999999999"/>
    <n v="-331.04899999999907"/>
  </r>
  <r>
    <s v="1396549"/>
    <x v="13"/>
    <x v="4"/>
    <x v="2"/>
    <n v="17427.419999999998"/>
    <n v="17210.266009852214"/>
    <n v="217.1539901477845"/>
    <n v="17468.419999999998"/>
    <n v="-41"/>
    <n v="55700"/>
    <n v="55005.959605911332"/>
    <n v="694.04039408866811"/>
    <n v="55831.048999999999"/>
    <n v="-131.04899999999907"/>
  </r>
  <r>
    <s v="1396549"/>
    <x v="14"/>
    <x v="4"/>
    <x v="2"/>
    <n v="26001.51"/>
    <n v="25863.254901960783"/>
    <n v="138.25509803921523"/>
    <n v="26380.52"/>
    <n v="-379.01000000000204"/>
    <n v="55300"/>
    <n v="55005.959803921563"/>
    <n v="294.04019607843657"/>
    <n v="56106.078999999998"/>
    <n v="-806.0789999999979"/>
  </r>
  <r>
    <s v="1396549"/>
    <x v="15"/>
    <x v="4"/>
    <x v="2"/>
    <n v="51345.43"/>
    <n v="49536.384236453203"/>
    <n v="1809.0457635467974"/>
    <n v="50279.43"/>
    <n v="1066"/>
    <n v="57015"/>
    <n v="55005.959605911332"/>
    <n v="2009.0403940886681"/>
    <n v="55831.048999999999"/>
    <n v="1183.9510000000009"/>
  </r>
  <r>
    <s v="1396549"/>
    <x v="16"/>
    <x v="4"/>
    <x v="2"/>
    <n v="59309.91"/>
    <n v="59268.916256157638"/>
    <n v="40.993743842365802"/>
    <n v="60157.95"/>
    <n v="-848.0399999999936"/>
    <n v="4587"/>
    <n v="4583.8295566502466"/>
    <n v="3.170443349753441"/>
    <n v="4652.5870000000004"/>
    <n v="-65.587000000000444"/>
  </r>
  <r>
    <s v="1396549"/>
    <x v="17"/>
    <x v="4"/>
    <x v="2"/>
    <n v="75097.399999999994"/>
    <n v="74698.089552238802"/>
    <n v="399.31044776119234"/>
    <n v="75071.58"/>
    <n v="25.819999999992433"/>
    <n v="55300"/>
    <n v="55005.960199004978"/>
    <n v="294.03980099502223"/>
    <n v="55280.99"/>
    <n v="19.010000000002037"/>
  </r>
  <r>
    <s v="1396549"/>
    <x v="18"/>
    <x v="4"/>
    <x v="2"/>
    <n v="298051.94"/>
    <n v="296317.10891089111"/>
    <n v="1734.8310891088913"/>
    <n v="299280.28000000003"/>
    <n v="-1228.3400000000256"/>
    <n v="55328"/>
    <n v="55005.960396039605"/>
    <n v="322.03960396039474"/>
    <n v="55556.02"/>
    <n v="-228.0199999999968"/>
  </r>
  <r>
    <s v="1396549"/>
    <x v="19"/>
    <x v="4"/>
    <x v="3"/>
    <n v="246572.81"/>
    <n v="244130.13861386137"/>
    <n v="2442.6713861386233"/>
    <n v="246571.44"/>
    <n v="1.3699999999953434"/>
    <n v="41667"/>
    <n v="41254.4702970297"/>
    <n v="412.5297029702997"/>
    <n v="41667.014999999999"/>
    <n v="-1.4999999999417923E-2"/>
  </r>
  <r>
    <s v="1396549"/>
    <x v="20"/>
    <x v="4"/>
    <x v="4"/>
    <n v="2777.25"/>
    <n v="2722.794117647059"/>
    <n v="54.455882352940989"/>
    <n v="2777.25"/>
    <n v="0"/>
    <n v="504.95499999999998"/>
    <n v="495.05392156862746"/>
    <n v="9.9010784313725253"/>
    <n v="504.95499999999998"/>
    <n v="0"/>
  </r>
  <r>
    <s v="1396558"/>
    <x v="0"/>
    <x v="0"/>
    <x v="0"/>
    <n v="10393.36"/>
    <n v="0"/>
    <n v="10393.36"/>
    <n v="0"/>
    <n v="10393.36"/>
    <n v="0"/>
    <n v="0"/>
    <n v="0"/>
    <n v="0"/>
    <n v="0"/>
  </r>
  <r>
    <s v="1396558"/>
    <x v="1"/>
    <x v="1"/>
    <x v="0"/>
    <n v="3.3"/>
    <n v="0"/>
    <n v="3.3"/>
    <n v="3.31"/>
    <n v="-1.0000000000000231E-2"/>
    <n v="0"/>
    <n v="0"/>
    <n v="0"/>
    <n v="0"/>
    <n v="0"/>
  </r>
  <r>
    <s v="1396558"/>
    <x v="2"/>
    <x v="1"/>
    <x v="0"/>
    <n v="76.930000000000007"/>
    <n v="0"/>
    <n v="76.930000000000007"/>
    <n v="77.13"/>
    <n v="-0.19999999999998863"/>
    <n v="0"/>
    <n v="0"/>
    <n v="0"/>
    <n v="0"/>
    <n v="0"/>
  </r>
  <r>
    <s v="1396558"/>
    <x v="3"/>
    <x v="1"/>
    <x v="0"/>
    <n v="516.53"/>
    <n v="0"/>
    <n v="516.53"/>
    <n v="517.89"/>
    <n v="-1.3600000000000136"/>
    <n v="0"/>
    <n v="0"/>
    <n v="0"/>
    <n v="0"/>
    <n v="0"/>
  </r>
  <r>
    <s v="1396558"/>
    <x v="4"/>
    <x v="2"/>
    <x v="0"/>
    <n v="3057.78"/>
    <n v="0"/>
    <n v="3057.78"/>
    <n v="3970.55"/>
    <n v="-912.77"/>
    <n v="8.67"/>
    <n v="0"/>
    <n v="8.67"/>
    <n v="11.257999999999999"/>
    <n v="-2.5879999999999992"/>
  </r>
  <r>
    <s v="1396558"/>
    <x v="7"/>
    <x v="1"/>
    <x v="0"/>
    <n v="5787.02"/>
    <n v="0"/>
    <n v="5787.02"/>
    <n v="5802.29"/>
    <n v="-15.269999999999527"/>
    <n v="0"/>
    <n v="0"/>
    <n v="0"/>
    <n v="0"/>
    <n v="0"/>
  </r>
  <r>
    <s v="1396558"/>
    <x v="8"/>
    <x v="1"/>
    <x v="0"/>
    <n v="13382.52"/>
    <n v="0"/>
    <n v="13382.52"/>
    <n v="13417.84"/>
    <n v="-35.319999999999709"/>
    <n v="0"/>
    <n v="0"/>
    <n v="0"/>
    <n v="0"/>
    <n v="0"/>
  </r>
  <r>
    <s v="1396558"/>
    <x v="5"/>
    <x v="2"/>
    <x v="0"/>
    <n v="10511.26"/>
    <n v="0"/>
    <n v="10511.26"/>
    <n v="13648.92"/>
    <n v="-3137.66"/>
    <n v="8.67"/>
    <n v="0"/>
    <n v="8.67"/>
    <n v="11.257999999999999"/>
    <n v="-2.5879999999999992"/>
  </r>
  <r>
    <s v="1396558"/>
    <x v="6"/>
    <x v="2"/>
    <x v="0"/>
    <n v="11372.53"/>
    <n v="0"/>
    <n v="11372.53"/>
    <n v="14767.31"/>
    <n v="-3394.7799999999988"/>
    <n v="182.07"/>
    <n v="0"/>
    <n v="182.07"/>
    <n v="236.41900000000001"/>
    <n v="-54.349000000000018"/>
  </r>
  <r>
    <s v="1396558"/>
    <x v="296"/>
    <x v="3"/>
    <x v="1"/>
    <n v="-495439.6"/>
    <n v="0"/>
    <n v="-495439.6"/>
    <n v="-495439.59"/>
    <n v="-9.9999999511055648E-3"/>
    <n v="-3490"/>
    <n v="0"/>
    <n v="-3490"/>
    <n v="-3490"/>
    <n v="0"/>
  </r>
  <r>
    <s v="1396558"/>
    <x v="277"/>
    <x v="4"/>
    <x v="2"/>
    <n v="156.80000000000001"/>
    <n v="136.80392156862746"/>
    <n v="19.996078431372553"/>
    <n v="139.54"/>
    <n v="17.260000000000019"/>
    <n v="4000"/>
    <n v="3490"/>
    <n v="510"/>
    <n v="3559.8"/>
    <n v="440.19999999999982"/>
  </r>
  <r>
    <s v="1396558"/>
    <x v="297"/>
    <x v="4"/>
    <x v="2"/>
    <n v="2328.37"/>
    <n v="2313.4482758620688"/>
    <n v="14.921724137931051"/>
    <n v="2348.15"/>
    <n v="-19.7800000000002"/>
    <n v="84300"/>
    <n v="83760"/>
    <n v="540"/>
    <n v="85016.4"/>
    <n v="-716.39999999999418"/>
  </r>
  <r>
    <s v="1396558"/>
    <x v="279"/>
    <x v="4"/>
    <x v="2"/>
    <n v="3818.27"/>
    <n v="3804.0995024875624"/>
    <n v="14.170497512437578"/>
    <n v="3823.12"/>
    <n v="-4.8499999999999091"/>
    <n v="3503"/>
    <n v="3490"/>
    <n v="13"/>
    <n v="3507.45"/>
    <n v="-4.4499999999998181"/>
  </r>
  <r>
    <s v="1396558"/>
    <x v="298"/>
    <x v="4"/>
    <x v="2"/>
    <n v="9886.76"/>
    <n v="9835.1034482758605"/>
    <n v="51.656551724139717"/>
    <n v="9982.6299999999992"/>
    <n v="-95.869999999998981"/>
    <n v="84200"/>
    <n v="83760"/>
    <n v="440"/>
    <n v="85016.4"/>
    <n v="-816.39999999999418"/>
  </r>
  <r>
    <s v="1396558"/>
    <x v="280"/>
    <x v="4"/>
    <x v="2"/>
    <n v="12936"/>
    <n v="12899.039603960397"/>
    <n v="36.960396039603438"/>
    <n v="13028.03"/>
    <n v="-92.030000000000655"/>
    <n v="84000"/>
    <n v="83760"/>
    <n v="240"/>
    <n v="84597.6"/>
    <n v="-597.60000000000582"/>
  </r>
  <r>
    <s v="1396558"/>
    <x v="299"/>
    <x v="4"/>
    <x v="2"/>
    <n v="22886.639999999999"/>
    <n v="22821.251231527094"/>
    <n v="65.388768472905213"/>
    <n v="23163.57"/>
    <n v="-276.93000000000029"/>
    <n v="84000"/>
    <n v="83760"/>
    <n v="240"/>
    <n v="85016.4"/>
    <n v="-1016.3999999999942"/>
  </r>
  <r>
    <s v="1396558"/>
    <x v="282"/>
    <x v="4"/>
    <x v="2"/>
    <n v="23152.92"/>
    <n v="23086.772277227723"/>
    <n v="66.147722772275301"/>
    <n v="23317.64"/>
    <n v="-164.72000000000116"/>
    <n v="84000"/>
    <n v="83760"/>
    <n v="240"/>
    <n v="84597.6"/>
    <n v="-597.60000000000582"/>
  </r>
  <r>
    <s v="1396558"/>
    <x v="283"/>
    <x v="4"/>
    <x v="2"/>
    <n v="26104.54"/>
    <n v="25721.300492610837"/>
    <n v="383.23950738916392"/>
    <n v="26107.119999999999"/>
    <n v="-2.5799999999981083"/>
    <n v="3542"/>
    <n v="3490"/>
    <n v="52"/>
    <n v="3542.35"/>
    <n v="-0.34999999999990905"/>
  </r>
  <r>
    <s v="1396558"/>
    <x v="300"/>
    <x v="4"/>
    <x v="2"/>
    <n v="44392.26"/>
    <n v="44302.334975369457"/>
    <n v="89.925024630545522"/>
    <n v="44966.87"/>
    <n v="-574.61000000000058"/>
    <n v="83930"/>
    <n v="83760"/>
    <n v="170"/>
    <n v="85016.4"/>
    <n v="-1086.3999999999942"/>
  </r>
  <r>
    <s v="1396558"/>
    <x v="286"/>
    <x v="4"/>
    <x v="2"/>
    <n v="202823.88"/>
    <n v="202244.38613861386"/>
    <n v="579.493861386145"/>
    <n v="204266.83"/>
    <n v="-1442.9499999999825"/>
    <n v="84000"/>
    <n v="83760"/>
    <n v="240"/>
    <n v="84597.6"/>
    <n v="-597.60000000000582"/>
  </r>
  <r>
    <s v="1396558"/>
    <x v="59"/>
    <x v="4"/>
    <x v="3"/>
    <n v="90794.67"/>
    <n v="90580.686567164186"/>
    <n v="213.98343283581198"/>
    <n v="91033.59"/>
    <n v="-238.91999999999825"/>
    <n v="15700"/>
    <n v="15663.120398009949"/>
    <n v="36.879601990051015"/>
    <n v="15741.436"/>
    <n v="-41.435999999999694"/>
  </r>
  <r>
    <s v="1396558"/>
    <x v="20"/>
    <x v="4"/>
    <x v="4"/>
    <n v="1057.26"/>
    <n v="1036.5294117647059"/>
    <n v="20.730588235294135"/>
    <n v="1057.26"/>
    <n v="0"/>
    <n v="192.23"/>
    <n v="188.45980392156864"/>
    <n v="3.7701960784313542"/>
    <n v="192.22900000000001"/>
    <n v="9.9999999997635314E-4"/>
  </r>
  <r>
    <s v="1396559"/>
    <x v="0"/>
    <x v="0"/>
    <x v="0"/>
    <n v="-493.95"/>
    <n v="0"/>
    <n v="-493.95"/>
    <n v="0"/>
    <n v="-493.95"/>
    <n v="0"/>
    <n v="0"/>
    <n v="0"/>
    <n v="0"/>
    <n v="0"/>
  </r>
  <r>
    <s v="1396559"/>
    <x v="1"/>
    <x v="1"/>
    <x v="0"/>
    <n v="0.9"/>
    <n v="0"/>
    <n v="0.9"/>
    <n v="0.9"/>
    <n v="0"/>
    <n v="0"/>
    <n v="0"/>
    <n v="0"/>
    <n v="0"/>
    <n v="0"/>
  </r>
  <r>
    <s v="1396559"/>
    <x v="2"/>
    <x v="1"/>
    <x v="0"/>
    <n v="20.97"/>
    <n v="0"/>
    <n v="20.97"/>
    <n v="21.07"/>
    <n v="-0.10000000000000142"/>
    <n v="0"/>
    <n v="0"/>
    <n v="0"/>
    <n v="0"/>
    <n v="0"/>
  </r>
  <r>
    <s v="1396559"/>
    <x v="3"/>
    <x v="1"/>
    <x v="0"/>
    <n v="140.81"/>
    <n v="0"/>
    <n v="140.81"/>
    <n v="141.5"/>
    <n v="-0.68999999999999773"/>
    <n v="0"/>
    <n v="0"/>
    <n v="0"/>
    <n v="0"/>
    <n v="0"/>
  </r>
  <r>
    <s v="1396559"/>
    <x v="4"/>
    <x v="2"/>
    <x v="0"/>
    <n v="352.69"/>
    <n v="0"/>
    <n v="352.69"/>
    <n v="335.4"/>
    <n v="17.29000000000002"/>
    <n v="1"/>
    <n v="0"/>
    <n v="1"/>
    <n v="0.95099999999999996"/>
    <n v="4.9000000000000044E-2"/>
  </r>
  <r>
    <s v="1396559"/>
    <x v="5"/>
    <x v="2"/>
    <x v="0"/>
    <n v="1212.3699999999999"/>
    <n v="0"/>
    <n v="1212.3699999999999"/>
    <n v="1152.96"/>
    <n v="59.409999999999854"/>
    <n v="1"/>
    <n v="0"/>
    <n v="1"/>
    <n v="0.95099999999999996"/>
    <n v="4.9000000000000044E-2"/>
  </r>
  <r>
    <s v="1396559"/>
    <x v="6"/>
    <x v="2"/>
    <x v="0"/>
    <n v="1311.71"/>
    <n v="0"/>
    <n v="1311.71"/>
    <n v="1247.44"/>
    <n v="64.269999999999982"/>
    <n v="21"/>
    <n v="0"/>
    <n v="21"/>
    <n v="19.971"/>
    <n v="1.0289999999999999"/>
  </r>
  <r>
    <s v="1396559"/>
    <x v="7"/>
    <x v="1"/>
    <x v="0"/>
    <n v="1577.61"/>
    <n v="0"/>
    <n v="1577.61"/>
    <n v="1585.31"/>
    <n v="-7.7000000000000455"/>
    <n v="0"/>
    <n v="0"/>
    <n v="0"/>
    <n v="0"/>
    <n v="0"/>
  </r>
  <r>
    <s v="1396559"/>
    <x v="8"/>
    <x v="1"/>
    <x v="0"/>
    <n v="3648.23"/>
    <n v="0"/>
    <n v="3648.23"/>
    <n v="3666.04"/>
    <n v="-17.809999999999945"/>
    <n v="0"/>
    <n v="0"/>
    <n v="0"/>
    <n v="0"/>
    <n v="0"/>
  </r>
  <r>
    <s v="1396559"/>
    <x v="301"/>
    <x v="3"/>
    <x v="1"/>
    <n v="-86986.17"/>
    <n v="0"/>
    <n v="-86986.17"/>
    <n v="-86986.2"/>
    <n v="2.9999999998835847E-2"/>
    <n v="-951"/>
    <n v="0"/>
    <n v="-951"/>
    <n v="-951"/>
    <n v="0"/>
  </r>
  <r>
    <s v="1396559"/>
    <x v="44"/>
    <x v="4"/>
    <x v="2"/>
    <n v="1792.56"/>
    <n v="0"/>
    <n v="1792.56"/>
    <n v="0"/>
    <n v="1792.56"/>
    <n v="1320"/>
    <n v="0"/>
    <n v="1320"/>
    <n v="0"/>
    <n v="1320"/>
  </r>
  <r>
    <s v="1396559"/>
    <x v="48"/>
    <x v="4"/>
    <x v="2"/>
    <n v="91.2"/>
    <n v="72.277227722772281"/>
    <n v="18.922772277227722"/>
    <n v="73"/>
    <n v="18.200000000000003"/>
    <n v="1200"/>
    <n v="951"/>
    <n v="249"/>
    <n v="960.51"/>
    <n v="239.49"/>
  </r>
  <r>
    <s v="1396559"/>
    <x v="62"/>
    <x v="4"/>
    <x v="2"/>
    <n v="287.62"/>
    <n v="282.95566502463055"/>
    <n v="4.6643349753694565"/>
    <n v="287.2"/>
    <n v="0.42000000000001592"/>
    <n v="5800"/>
    <n v="5706"/>
    <n v="94"/>
    <n v="5791.59"/>
    <n v="8.4099999999998545"/>
  </r>
  <r>
    <s v="1396559"/>
    <x v="50"/>
    <x v="4"/>
    <x v="2"/>
    <n v="567.41999999999996"/>
    <n v="559.18407960199011"/>
    <n v="8.2359203980098528"/>
    <n v="561.98"/>
    <n v="5.4399999999999409"/>
    <n v="965"/>
    <n v="951"/>
    <n v="14"/>
    <n v="955.755"/>
    <n v="9.2450000000000045"/>
  </r>
  <r>
    <s v="1396559"/>
    <x v="54"/>
    <x v="4"/>
    <x v="2"/>
    <n v="1308.43"/>
    <n v="1287.2118226600985"/>
    <n v="21.218177339901558"/>
    <n v="1306.52"/>
    <n v="1.9100000000000819"/>
    <n v="5800"/>
    <n v="5706"/>
    <n v="94"/>
    <n v="5791.59"/>
    <n v="8.4099999999998545"/>
  </r>
  <r>
    <s v="1396559"/>
    <x v="55"/>
    <x v="4"/>
    <x v="2"/>
    <n v="1681.25"/>
    <n v="1654"/>
    <n v="27.25"/>
    <n v="1678.81"/>
    <n v="2.4400000000000546"/>
    <n v="5800"/>
    <n v="5706"/>
    <n v="94"/>
    <n v="5791.59"/>
    <n v="8.4099999999998545"/>
  </r>
  <r>
    <s v="1396559"/>
    <x v="14"/>
    <x v="4"/>
    <x v="2"/>
    <n v="2733.68"/>
    <n v="2682.9019607843138"/>
    <n v="50.778039215686022"/>
    <n v="2736.56"/>
    <n v="-2.8800000000001091"/>
    <n v="5814"/>
    <n v="5706"/>
    <n v="108"/>
    <n v="5820.12"/>
    <n v="-6.1199999999998909"/>
  </r>
  <r>
    <s v="1396559"/>
    <x v="56"/>
    <x v="4"/>
    <x v="2"/>
    <n v="4546.62"/>
    <n v="4323.8226600985217"/>
    <n v="222.79733990147815"/>
    <n v="4388.68"/>
    <n v="157.9399999999996"/>
    <n v="6000"/>
    <n v="5706"/>
    <n v="294"/>
    <n v="5791.59"/>
    <n v="208.40999999999985"/>
  </r>
  <r>
    <s v="1396559"/>
    <x v="302"/>
    <x v="4"/>
    <x v="2"/>
    <n v="7338.6"/>
    <n v="7180.0492610837437"/>
    <n v="158.55073891625671"/>
    <n v="7287.75"/>
    <n v="50.850000000000364"/>
    <n v="972"/>
    <n v="951"/>
    <n v="21"/>
    <n v="965.26499999999999"/>
    <n v="6.7350000000000136"/>
  </r>
  <r>
    <s v="1396559"/>
    <x v="17"/>
    <x v="4"/>
    <x v="2"/>
    <n v="6083.84"/>
    <n v="7748.746268656716"/>
    <n v="-1664.9062686567158"/>
    <n v="7787.49"/>
    <n v="-1703.6499999999996"/>
    <n v="4480"/>
    <n v="5706"/>
    <n v="-1226"/>
    <n v="5734.53"/>
    <n v="-1254.5299999999997"/>
  </r>
  <r>
    <s v="1396559"/>
    <x v="58"/>
    <x v="4"/>
    <x v="2"/>
    <n v="27743.84"/>
    <n v="27294.198019801981"/>
    <n v="449.64198019801916"/>
    <n v="27567.14"/>
    <n v="176.70000000000073"/>
    <n v="5800"/>
    <n v="5706"/>
    <n v="94"/>
    <n v="5763.06"/>
    <n v="36.9399999999996"/>
  </r>
  <r>
    <s v="1396559"/>
    <x v="59"/>
    <x v="4"/>
    <x v="3"/>
    <n v="24751.67"/>
    <n v="24748.587064676616"/>
    <n v="3.0829353233821166"/>
    <n v="24872.33"/>
    <n v="-120.66000000000349"/>
    <n v="4280"/>
    <n v="4279.5004975124375"/>
    <n v="0.49950248756249493"/>
    <n v="4300.8980000000001"/>
    <n v="-20.898000000000138"/>
  </r>
  <r>
    <s v="1396559"/>
    <x v="20"/>
    <x v="4"/>
    <x v="4"/>
    <n v="288.10000000000002"/>
    <n v="282.45098039215691"/>
    <n v="5.6490196078431154"/>
    <n v="288.10000000000002"/>
    <n v="0"/>
    <n v="52.381"/>
    <n v="51.353921568627456"/>
    <n v="1.0270784313725443"/>
    <n v="52.381"/>
    <n v="0"/>
  </r>
  <r>
    <s v="1396561"/>
    <x v="0"/>
    <x v="0"/>
    <x v="0"/>
    <n v="4036.96"/>
    <n v="0"/>
    <n v="4036.96"/>
    <n v="0"/>
    <n v="4036.96"/>
    <n v="0"/>
    <n v="0"/>
    <n v="0"/>
    <n v="0"/>
    <n v="0"/>
  </r>
  <r>
    <s v="1396561"/>
    <x v="1"/>
    <x v="1"/>
    <x v="0"/>
    <n v="15.79"/>
    <n v="0"/>
    <n v="15.79"/>
    <n v="15.91"/>
    <n v="-0.12000000000000099"/>
    <n v="0"/>
    <n v="0"/>
    <n v="0"/>
    <n v="0"/>
    <n v="0"/>
  </r>
  <r>
    <s v="1396561"/>
    <x v="2"/>
    <x v="1"/>
    <x v="0"/>
    <n v="368.48"/>
    <n v="0"/>
    <n v="368.48"/>
    <n v="371.17"/>
    <n v="-2.6899999999999977"/>
    <n v="0"/>
    <n v="0"/>
    <n v="0"/>
    <n v="0"/>
    <n v="0"/>
  </r>
  <r>
    <s v="1396561"/>
    <x v="3"/>
    <x v="1"/>
    <x v="0"/>
    <n v="2474.08"/>
    <n v="0"/>
    <n v="2474.08"/>
    <n v="2492.11"/>
    <n v="-18.0300000000002"/>
    <n v="0"/>
    <n v="0"/>
    <n v="0"/>
    <n v="0"/>
    <n v="0"/>
  </r>
  <r>
    <s v="1396561"/>
    <x v="4"/>
    <x v="2"/>
    <x v="0"/>
    <n v="5025.7700000000004"/>
    <n v="0"/>
    <n v="5025.7700000000004"/>
    <n v="4102.24"/>
    <n v="923.53000000000065"/>
    <n v="14.25"/>
    <n v="0"/>
    <n v="14.25"/>
    <n v="11.631"/>
    <n v="2.6189999999999998"/>
  </r>
  <r>
    <s v="1396561"/>
    <x v="5"/>
    <x v="2"/>
    <x v="0"/>
    <n v="17276.29"/>
    <n v="0"/>
    <n v="17276.29"/>
    <n v="14101.64"/>
    <n v="3174.6500000000015"/>
    <n v="14.25"/>
    <n v="0"/>
    <n v="14.25"/>
    <n v="11.631"/>
    <n v="2.6189999999999998"/>
  </r>
  <r>
    <s v="1396561"/>
    <x v="6"/>
    <x v="2"/>
    <x v="0"/>
    <n v="18691.87"/>
    <n v="0"/>
    <n v="18691.87"/>
    <n v="15256.99"/>
    <n v="3434.8799999999992"/>
    <n v="299.25"/>
    <n v="0"/>
    <n v="299.25"/>
    <n v="244.25899999999999"/>
    <n v="54.991000000000014"/>
  </r>
  <r>
    <s v="1396561"/>
    <x v="7"/>
    <x v="1"/>
    <x v="0"/>
    <n v="27718.720000000001"/>
    <n v="0"/>
    <n v="27718.720000000001"/>
    <n v="27920.74"/>
    <n v="-202.02000000000044"/>
    <n v="0"/>
    <n v="0"/>
    <n v="0"/>
    <n v="0"/>
    <n v="0"/>
  </r>
  <r>
    <s v="1396561"/>
    <x v="8"/>
    <x v="1"/>
    <x v="0"/>
    <n v="64099.73"/>
    <n v="0"/>
    <n v="64099.73"/>
    <n v="64566.9"/>
    <n v="-467.16999999999825"/>
    <n v="0"/>
    <n v="0"/>
    <n v="0"/>
    <n v="0"/>
    <n v="0"/>
  </r>
  <r>
    <s v="1396561"/>
    <x v="64"/>
    <x v="3"/>
    <x v="1"/>
    <n v="-1771039.43"/>
    <n v="0"/>
    <n v="-1771039.43"/>
    <n v="-1771039.52"/>
    <n v="9.0000000083819032E-2"/>
    <n v="-8374.58"/>
    <n v="0"/>
    <n v="-8374.58"/>
    <n v="-8374.58"/>
    <n v="0"/>
  </r>
  <r>
    <s v="1396561"/>
    <x v="48"/>
    <x v="4"/>
    <x v="2"/>
    <n v="59.58"/>
    <n v="0"/>
    <n v="59.58"/>
    <n v="0"/>
    <n v="59.58"/>
    <n v="700"/>
    <n v="0"/>
    <n v="700"/>
    <n v="0"/>
    <n v="700"/>
  </r>
  <r>
    <s v="1396561"/>
    <x v="66"/>
    <x v="4"/>
    <x v="2"/>
    <n v="851.89"/>
    <n v="0"/>
    <n v="851.89"/>
    <n v="0"/>
    <n v="851.89"/>
    <n v="14800"/>
    <n v="0"/>
    <n v="14800"/>
    <n v="0"/>
    <n v="14800"/>
  </r>
  <r>
    <s v="1396561"/>
    <x v="67"/>
    <x v="4"/>
    <x v="2"/>
    <n v="5229.74"/>
    <n v="6061.8522167487681"/>
    <n v="-832.11221674876833"/>
    <n v="6152.78"/>
    <n v="-923.04"/>
    <n v="86700"/>
    <n v="100494.95960591134"/>
    <n v="-13794.959605911339"/>
    <n v="102002.38400000001"/>
    <n v="-15302.384000000005"/>
  </r>
  <r>
    <s v="1396561"/>
    <x v="11"/>
    <x v="4"/>
    <x v="2"/>
    <n v="7772.89"/>
    <n v="7763.2338308457711"/>
    <n v="9.6561691542292465"/>
    <n v="7802.05"/>
    <n v="-29.159999999999854"/>
    <n v="8385"/>
    <n v="8374.5800995024874"/>
    <n v="10.419900497512572"/>
    <n v="8416.4529999999995"/>
    <n v="-31.45299999999952"/>
  </r>
  <r>
    <s v="1396561"/>
    <x v="68"/>
    <x v="4"/>
    <x v="2"/>
    <n v="23633.77"/>
    <n v="23457.536945812808"/>
    <n v="176.23305418719247"/>
    <n v="23809.4"/>
    <n v="-175.63000000000102"/>
    <n v="101250"/>
    <n v="100494.95960591134"/>
    <n v="755.04039408866083"/>
    <n v="102002.38400000001"/>
    <n v="-752.38400000000547"/>
  </r>
  <r>
    <s v="1396561"/>
    <x v="69"/>
    <x v="4"/>
    <x v="2"/>
    <n v="30715.72"/>
    <n v="30292.194174757282"/>
    <n v="423.52582524271929"/>
    <n v="31200.959999999999"/>
    <n v="-485.23999999999796"/>
    <n v="101900"/>
    <n v="100494.96019417474"/>
    <n v="1405.0398058252613"/>
    <n v="103509.80899999999"/>
    <n v="-1609.8089999999938"/>
  </r>
  <r>
    <s v="1396561"/>
    <x v="14"/>
    <x v="4"/>
    <x v="2"/>
    <n v="47301.11"/>
    <n v="47251.725490196077"/>
    <n v="49.38450980392372"/>
    <n v="48196.76"/>
    <n v="-895.65000000000146"/>
    <n v="100600"/>
    <n v="100494.95980392158"/>
    <n v="105.04019607842201"/>
    <n v="102504.859"/>
    <n v="-1904.8589999999967"/>
  </r>
  <r>
    <s v="1396561"/>
    <x v="70"/>
    <x v="4"/>
    <x v="2"/>
    <n v="89828.47"/>
    <n v="87372.532019704435"/>
    <n v="2455.9379802955664"/>
    <n v="88683.12"/>
    <n v="1145.3500000000058"/>
    <n v="103320"/>
    <n v="100494.95960591134"/>
    <n v="2825.0403940886608"/>
    <n v="102002.38400000001"/>
    <n v="1317.6159999999945"/>
  </r>
  <r>
    <s v="1396561"/>
    <x v="71"/>
    <x v="4"/>
    <x v="2"/>
    <n v="107380.5"/>
    <n v="106775.90147783251"/>
    <n v="604.59852216749277"/>
    <n v="108377.54"/>
    <n v="-997.0399999999936"/>
    <n v="8422"/>
    <n v="8374.5802955665022"/>
    <n v="47.419704433497827"/>
    <n v="8500.1990000000005"/>
    <n v="-78.199000000000524"/>
  </r>
  <r>
    <s v="1396561"/>
    <x v="17"/>
    <x v="4"/>
    <x v="2"/>
    <n v="136614.79999999999"/>
    <n v="136472.15920398009"/>
    <n v="142.64079601989943"/>
    <n v="137154.51999999999"/>
    <n v="-539.72000000000116"/>
    <n v="100600"/>
    <n v="100494.96019900497"/>
    <n v="105.03980099502951"/>
    <n v="100997.435"/>
    <n v="-397.43499999999767"/>
  </r>
  <r>
    <s v="1396561"/>
    <x v="58"/>
    <x v="4"/>
    <x v="2"/>
    <n v="481690.4"/>
    <n v="480709.60396039602"/>
    <n v="980.79603960399982"/>
    <n v="485516.7"/>
    <n v="-3826.2999999999884"/>
    <n v="100700"/>
    <n v="100494.96039603961"/>
    <n v="205.03960396039474"/>
    <n v="101499.91"/>
    <n v="-799.91000000000349"/>
  </r>
  <r>
    <s v="1396561"/>
    <x v="72"/>
    <x v="4"/>
    <x v="3"/>
    <n v="695178.88"/>
    <n v="696760.19900497515"/>
    <n v="-1581.3190049751429"/>
    <n v="700244"/>
    <n v="-5065.1199999999953"/>
    <n v="75200"/>
    <n v="75371.219900497512"/>
    <n v="-171.21990049751184"/>
    <n v="75748.076000000001"/>
    <n v="-548.07600000000093"/>
  </r>
  <r>
    <s v="1396561"/>
    <x v="20"/>
    <x v="4"/>
    <x v="4"/>
    <n v="5073.99"/>
    <n v="4974.5"/>
    <n v="99.489999999999782"/>
    <n v="5073.99"/>
    <n v="0"/>
    <n v="922.54300000000001"/>
    <n v="904.45490196078424"/>
    <n v="18.088098039215765"/>
    <n v="922.54399999999998"/>
    <n v="-9.9999999997635314E-4"/>
  </r>
  <r>
    <s v="1396562"/>
    <x v="0"/>
    <x v="0"/>
    <x v="0"/>
    <n v="-3221.13"/>
    <n v="0"/>
    <n v="-3221.13"/>
    <n v="0"/>
    <n v="-3221.13"/>
    <n v="0"/>
    <n v="0"/>
    <n v="0"/>
    <n v="0"/>
    <n v="0"/>
  </r>
  <r>
    <s v="1396562"/>
    <x v="1"/>
    <x v="1"/>
    <x v="0"/>
    <n v="5.63"/>
    <n v="0"/>
    <n v="5.63"/>
    <n v="5.6"/>
    <n v="3.0000000000000249E-2"/>
    <n v="0"/>
    <n v="0"/>
    <n v="0"/>
    <n v="0"/>
    <n v="0"/>
  </r>
  <r>
    <s v="1396562"/>
    <x v="2"/>
    <x v="1"/>
    <x v="0"/>
    <n v="131.32"/>
    <n v="0"/>
    <n v="131.32"/>
    <n v="130.66"/>
    <n v="0.65999999999999659"/>
    <n v="0"/>
    <n v="0"/>
    <n v="0"/>
    <n v="0"/>
    <n v="0"/>
  </r>
  <r>
    <s v="1396562"/>
    <x v="3"/>
    <x v="1"/>
    <x v="0"/>
    <n v="881.72"/>
    <n v="0"/>
    <n v="881.72"/>
    <n v="877.27"/>
    <n v="4.4500000000000455"/>
    <n v="0"/>
    <n v="0"/>
    <n v="0"/>
    <n v="0"/>
    <n v="0"/>
  </r>
  <r>
    <s v="1396562"/>
    <x v="4"/>
    <x v="2"/>
    <x v="0"/>
    <n v="1558.87"/>
    <n v="0"/>
    <n v="1558.87"/>
    <n v="1444.06"/>
    <n v="114.80999999999995"/>
    <n v="4.42"/>
    <n v="0"/>
    <n v="4.42"/>
    <n v="4.0940000000000003"/>
    <n v="0.32599999999999962"/>
  </r>
  <r>
    <s v="1396562"/>
    <x v="5"/>
    <x v="2"/>
    <x v="0"/>
    <n v="5358.68"/>
    <n v="0"/>
    <n v="5358.68"/>
    <n v="4964.03"/>
    <n v="394.65000000000055"/>
    <n v="4.42"/>
    <n v="0"/>
    <n v="4.42"/>
    <n v="4.0940000000000003"/>
    <n v="0.32599999999999962"/>
  </r>
  <r>
    <s v="1396562"/>
    <x v="6"/>
    <x v="2"/>
    <x v="0"/>
    <n v="5797.76"/>
    <n v="0"/>
    <n v="5797.76"/>
    <n v="5370.73"/>
    <n v="427.03000000000065"/>
    <n v="92.82"/>
    <n v="0"/>
    <n v="92.82"/>
    <n v="85.983000000000004"/>
    <n v="6.8369999999999891"/>
  </r>
  <r>
    <s v="1396562"/>
    <x v="7"/>
    <x v="1"/>
    <x v="0"/>
    <n v="9878.48"/>
    <n v="0"/>
    <n v="9878.48"/>
    <n v="9828.59"/>
    <n v="49.889999999999418"/>
    <n v="0"/>
    <n v="0"/>
    <n v="0"/>
    <n v="0"/>
    <n v="0"/>
  </r>
  <r>
    <s v="1396562"/>
    <x v="8"/>
    <x v="1"/>
    <x v="0"/>
    <n v="22844.05"/>
    <n v="0"/>
    <n v="22844.05"/>
    <n v="22728.69"/>
    <n v="115.36000000000058"/>
    <n v="0"/>
    <n v="0"/>
    <n v="0"/>
    <n v="0"/>
    <n v="0"/>
  </r>
  <r>
    <s v="1396562"/>
    <x v="64"/>
    <x v="3"/>
    <x v="1"/>
    <n v="-623437.14"/>
    <n v="0"/>
    <n v="-623437.14"/>
    <n v="-623437.18000000005"/>
    <n v="4.0000000037252903E-2"/>
    <n v="-2948"/>
    <n v="0"/>
    <n v="-2948"/>
    <n v="-2948"/>
    <n v="0"/>
  </r>
  <r>
    <s v="1396562"/>
    <x v="48"/>
    <x v="4"/>
    <x v="2"/>
    <n v="21.28"/>
    <n v="0"/>
    <n v="21.28"/>
    <n v="0"/>
    <n v="21.28"/>
    <n v="250"/>
    <n v="0"/>
    <n v="250"/>
    <n v="0"/>
    <n v="250"/>
  </r>
  <r>
    <s v="1396562"/>
    <x v="66"/>
    <x v="4"/>
    <x v="2"/>
    <n v="2026.11"/>
    <n v="0"/>
    <n v="2026.11"/>
    <n v="0"/>
    <n v="2026.11"/>
    <n v="35200"/>
    <n v="0"/>
    <n v="35200"/>
    <n v="0"/>
    <n v="35200"/>
  </r>
  <r>
    <s v="1396562"/>
    <x v="67"/>
    <x v="4"/>
    <x v="2"/>
    <n v="0"/>
    <n v="2133.8817733990149"/>
    <n v="-2133.8817733990149"/>
    <n v="2165.89"/>
    <n v="-2165.89"/>
    <n v="0"/>
    <n v="35376"/>
    <n v="-35376"/>
    <n v="35906.639999999999"/>
    <n v="-35906.639999999999"/>
  </r>
  <r>
    <s v="1396562"/>
    <x v="11"/>
    <x v="4"/>
    <x v="2"/>
    <n v="2739.28"/>
    <n v="2732.7960199004974"/>
    <n v="6.4839800995027872"/>
    <n v="2746.46"/>
    <n v="-7.1799999999998363"/>
    <n v="2955"/>
    <n v="2948"/>
    <n v="7"/>
    <n v="2962.74"/>
    <n v="-7.7399999999997817"/>
  </r>
  <r>
    <s v="1396562"/>
    <x v="68"/>
    <x v="4"/>
    <x v="2"/>
    <n v="8263.07"/>
    <n v="8257.467980295567"/>
    <n v="5.6020197044326778"/>
    <n v="8381.33"/>
    <n v="-118.26000000000022"/>
    <n v="35400"/>
    <n v="35376"/>
    <n v="24"/>
    <n v="35906.639999999999"/>
    <n v="-506.63999999999942"/>
  </r>
  <r>
    <s v="1396562"/>
    <x v="69"/>
    <x v="4"/>
    <x v="2"/>
    <n v="10685.69"/>
    <n v="10663.388349514564"/>
    <n v="22.301650485436767"/>
    <n v="10983.29"/>
    <n v="-297.60000000000036"/>
    <n v="35450"/>
    <n v="35376"/>
    <n v="74"/>
    <n v="36437.279999999999"/>
    <n v="-987.27999999999884"/>
  </r>
  <r>
    <s v="1396562"/>
    <x v="14"/>
    <x v="4"/>
    <x v="2"/>
    <n v="17265.38"/>
    <n v="16633.441176470587"/>
    <n v="631.93882352941364"/>
    <n v="16966.11"/>
    <n v="299.27000000000044"/>
    <n v="36720"/>
    <n v="35375.999999999993"/>
    <n v="1344.0000000000073"/>
    <n v="36083.519999999997"/>
    <n v="636.4800000000032"/>
  </r>
  <r>
    <s v="1396562"/>
    <x v="70"/>
    <x v="4"/>
    <x v="2"/>
    <n v="31807.73"/>
    <n v="30756.669950738917"/>
    <n v="1051.0600492610829"/>
    <n v="31218.02"/>
    <n v="589.70999999999913"/>
    <n v="36585"/>
    <n v="35376"/>
    <n v="1209"/>
    <n v="35906.639999999999"/>
    <n v="678.36000000000058"/>
  </r>
  <r>
    <s v="1396562"/>
    <x v="71"/>
    <x v="4"/>
    <x v="2"/>
    <n v="38224.5"/>
    <n v="37587.004926108377"/>
    <n v="637.49507389162318"/>
    <n v="38150.81"/>
    <n v="73.690000000002328"/>
    <n v="2998"/>
    <n v="2948"/>
    <n v="50"/>
    <n v="2992.22"/>
    <n v="5.7800000000002001"/>
  </r>
  <r>
    <s v="1396562"/>
    <x v="17"/>
    <x v="4"/>
    <x v="2"/>
    <n v="49132.44"/>
    <n v="48040.606965174127"/>
    <n v="1091.8330348258751"/>
    <n v="48280.81"/>
    <n v="851.63000000000466"/>
    <n v="36180"/>
    <n v="35375.999999999993"/>
    <n v="804.00000000000728"/>
    <n v="35552.879999999997"/>
    <n v="627.12000000000262"/>
  </r>
  <r>
    <s v="1396562"/>
    <x v="58"/>
    <x v="4"/>
    <x v="2"/>
    <n v="170500.22"/>
    <n v="169218.26732673266"/>
    <n v="1281.9526732673403"/>
    <n v="170910.45"/>
    <n v="-410.23000000001048"/>
    <n v="35644"/>
    <n v="35376"/>
    <n v="268"/>
    <n v="35729.760000000002"/>
    <n v="-85.760000000002037"/>
  </r>
  <r>
    <s v="1396562"/>
    <x v="72"/>
    <x v="4"/>
    <x v="3"/>
    <n v="247749.92"/>
    <n v="245271.89054726367"/>
    <n v="2478.029452736344"/>
    <n v="246498.25"/>
    <n v="1251.6700000000128"/>
    <n v="26800"/>
    <n v="26532"/>
    <n v="268"/>
    <n v="26664.66"/>
    <n v="135.34000000000015"/>
  </r>
  <r>
    <s v="1396562"/>
    <x v="20"/>
    <x v="4"/>
    <x v="4"/>
    <n v="1786.14"/>
    <n v="1751.1176470588234"/>
    <n v="35.022352941176678"/>
    <n v="1786.14"/>
    <n v="0"/>
    <n v="324.75200000000001"/>
    <n v="318.38431372549019"/>
    <n v="6.3676862745098219"/>
    <n v="324.75200000000001"/>
    <n v="0"/>
  </r>
  <r>
    <s v="1396563"/>
    <x v="0"/>
    <x v="0"/>
    <x v="0"/>
    <n v="-2828.37"/>
    <n v="0"/>
    <n v="-2828.37"/>
    <n v="0"/>
    <n v="-2828.37"/>
    <n v="0"/>
    <n v="0"/>
    <n v="0"/>
    <n v="0"/>
    <n v="0"/>
  </r>
  <r>
    <s v="1396563"/>
    <x v="1"/>
    <x v="1"/>
    <x v="0"/>
    <n v="1.1299999999999999"/>
    <n v="0"/>
    <n v="1.1299999999999999"/>
    <n v="1.05"/>
    <n v="7.9999999999999849E-2"/>
    <n v="0"/>
    <n v="0"/>
    <n v="0"/>
    <n v="0"/>
    <n v="0"/>
  </r>
  <r>
    <s v="1396563"/>
    <x v="2"/>
    <x v="1"/>
    <x v="0"/>
    <n v="26.46"/>
    <n v="0"/>
    <n v="26.46"/>
    <n v="24.51"/>
    <n v="1.9499999999999993"/>
    <n v="0"/>
    <n v="0"/>
    <n v="0"/>
    <n v="0"/>
    <n v="0"/>
  </r>
  <r>
    <s v="1396563"/>
    <x v="3"/>
    <x v="1"/>
    <x v="0"/>
    <n v="177.66"/>
    <n v="0"/>
    <n v="177.66"/>
    <n v="164.57"/>
    <n v="13.090000000000003"/>
    <n v="0"/>
    <n v="0"/>
    <n v="0"/>
    <n v="0"/>
    <n v="0"/>
  </r>
  <r>
    <s v="1396563"/>
    <x v="4"/>
    <x v="2"/>
    <x v="0"/>
    <n v="1146.23"/>
    <n v="0"/>
    <n v="1146.23"/>
    <n v="1261.7"/>
    <n v="-115.47000000000003"/>
    <n v="3.25"/>
    <n v="0"/>
    <n v="3.25"/>
    <n v="3.577"/>
    <n v="-0.32699999999999996"/>
  </r>
  <r>
    <s v="1396563"/>
    <x v="7"/>
    <x v="1"/>
    <x v="0"/>
    <n v="1990.44"/>
    <n v="0"/>
    <n v="1990.44"/>
    <n v="1843.77"/>
    <n v="146.67000000000007"/>
    <n v="0"/>
    <n v="0"/>
    <n v="0"/>
    <n v="0"/>
    <n v="0"/>
  </r>
  <r>
    <s v="1396563"/>
    <x v="8"/>
    <x v="1"/>
    <x v="0"/>
    <n v="4602.91"/>
    <n v="0"/>
    <n v="4602.91"/>
    <n v="4263.72"/>
    <n v="339.1899999999996"/>
    <n v="0"/>
    <n v="0"/>
    <n v="0"/>
    <n v="0"/>
    <n v="0"/>
  </r>
  <r>
    <s v="1396563"/>
    <x v="5"/>
    <x v="2"/>
    <x v="0"/>
    <n v="3940.2"/>
    <n v="0"/>
    <n v="3940.2"/>
    <n v="4337.1499999999996"/>
    <n v="-396.94999999999982"/>
    <n v="3.25"/>
    <n v="0"/>
    <n v="3.25"/>
    <n v="3.577"/>
    <n v="-0.32699999999999996"/>
  </r>
  <r>
    <s v="1396563"/>
    <x v="6"/>
    <x v="2"/>
    <x v="0"/>
    <n v="4263.0600000000004"/>
    <n v="0"/>
    <n v="4263.0600000000004"/>
    <n v="4692.54"/>
    <n v="-429.47999999999956"/>
    <n v="68.25"/>
    <n v="0"/>
    <n v="68.25"/>
    <n v="75.126000000000005"/>
    <n v="-6.8760000000000048"/>
  </r>
  <r>
    <s v="1396563"/>
    <x v="303"/>
    <x v="3"/>
    <x v="1"/>
    <n v="-179422"/>
    <n v="0"/>
    <n v="-179422"/>
    <n v="-179421.96"/>
    <n v="-4.0000000008149073E-2"/>
    <n v="-1109"/>
    <n v="0"/>
    <n v="-1109"/>
    <n v="-1109"/>
    <n v="0"/>
  </r>
  <r>
    <s v="1396563"/>
    <x v="304"/>
    <x v="4"/>
    <x v="2"/>
    <n v="895.12"/>
    <n v="0"/>
    <n v="895.12"/>
    <n v="0"/>
    <n v="895.12"/>
    <n v="26800"/>
    <n v="0"/>
    <n v="26800"/>
    <n v="0"/>
    <n v="26800"/>
  </r>
  <r>
    <s v="1396563"/>
    <x v="277"/>
    <x v="4"/>
    <x v="2"/>
    <n v="50.96"/>
    <n v="43.470588235294116"/>
    <n v="7.4894117647058849"/>
    <n v="44.34"/>
    <n v="6.6199999999999974"/>
    <n v="1300"/>
    <n v="1109"/>
    <n v="191"/>
    <n v="1131.18"/>
    <n v="168.81999999999994"/>
  </r>
  <r>
    <s v="1396563"/>
    <x v="305"/>
    <x v="4"/>
    <x v="2"/>
    <n v="0"/>
    <n v="791.29064039408865"/>
    <n v="-791.29064039408865"/>
    <n v="803.16"/>
    <n v="-803.16"/>
    <n v="0"/>
    <n v="26616"/>
    <n v="-26616"/>
    <n v="27015.24"/>
    <n v="-27015.24"/>
  </r>
  <r>
    <s v="1396563"/>
    <x v="279"/>
    <x v="4"/>
    <x v="2"/>
    <n v="1215.3499999999999"/>
    <n v="1208.8059701492537"/>
    <n v="6.5440298507462558"/>
    <n v="1214.8499999999999"/>
    <n v="0.5"/>
    <n v="1115"/>
    <n v="1109"/>
    <n v="6"/>
    <n v="1114.5450000000001"/>
    <n v="0.45499999999992724"/>
  </r>
  <r>
    <s v="1396563"/>
    <x v="280"/>
    <x v="4"/>
    <x v="2"/>
    <n v="4158"/>
    <n v="4098.8613861386148"/>
    <n v="59.138613861385238"/>
    <n v="4139.8500000000004"/>
    <n v="18.149999999999636"/>
    <n v="27000"/>
    <n v="26616"/>
    <n v="384"/>
    <n v="26882.16"/>
    <n v="117.84000000000015"/>
  </r>
  <r>
    <s v="1396563"/>
    <x v="306"/>
    <x v="4"/>
    <x v="2"/>
    <n v="4413.6899999999996"/>
    <n v="4383.389162561577"/>
    <n v="30.300837438422604"/>
    <n v="4449.1400000000003"/>
    <n v="-35.450000000000728"/>
    <n v="26800"/>
    <n v="26616"/>
    <n v="184"/>
    <n v="27015.24"/>
    <n v="-215.2400000000016"/>
  </r>
  <r>
    <s v="1396563"/>
    <x v="282"/>
    <x v="4"/>
    <x v="2"/>
    <n v="7442.01"/>
    <n v="7336.1683168316831"/>
    <n v="105.8416831683171"/>
    <n v="7409.53"/>
    <n v="32.480000000000473"/>
    <n v="27000"/>
    <n v="26616"/>
    <n v="384"/>
    <n v="26882.16"/>
    <n v="117.84000000000015"/>
  </r>
  <r>
    <s v="1396563"/>
    <x v="283"/>
    <x v="4"/>
    <x v="2"/>
    <n v="8254.4"/>
    <n v="8173.3300492610833"/>
    <n v="81.069950738916305"/>
    <n v="8295.93"/>
    <n v="-41.530000000000655"/>
    <n v="1120"/>
    <n v="1109"/>
    <n v="11"/>
    <n v="1125.635"/>
    <n v="-5.6349999999999909"/>
  </r>
  <r>
    <s v="1396563"/>
    <x v="307"/>
    <x v="4"/>
    <x v="2"/>
    <n v="10122.1"/>
    <n v="10052.592233009709"/>
    <n v="69.507766990291202"/>
    <n v="10354.17"/>
    <n v="-232.06999999999971"/>
    <n v="26800"/>
    <n v="26616"/>
    <n v="184"/>
    <n v="27414.48"/>
    <n v="-614.47999999999956"/>
  </r>
  <r>
    <s v="1396563"/>
    <x v="308"/>
    <x v="4"/>
    <x v="2"/>
    <n v="14584.45"/>
    <n v="14419.753694581281"/>
    <n v="164.69630541871993"/>
    <n v="14636.05"/>
    <n v="-51.599999999998545"/>
    <n v="26920"/>
    <n v="26616"/>
    <n v="304"/>
    <n v="27015.24"/>
    <n v="-95.240000000001601"/>
  </r>
  <r>
    <s v="1396563"/>
    <x v="286"/>
    <x v="4"/>
    <x v="2"/>
    <n v="64710.48"/>
    <n v="64266.198019801981"/>
    <n v="444.28198019802221"/>
    <n v="64908.86"/>
    <n v="-198.37999999999738"/>
    <n v="26800"/>
    <n v="26616"/>
    <n v="184"/>
    <n v="26882.16"/>
    <n v="-82.159999999999854"/>
  </r>
  <r>
    <s v="1396563"/>
    <x v="72"/>
    <x v="4"/>
    <x v="3"/>
    <n v="49919.76"/>
    <n v="46011.054726368158"/>
    <n v="3908.7052736318437"/>
    <n v="46241.11"/>
    <n v="3678.6500000000015"/>
    <n v="5400"/>
    <n v="4977.1920398009952"/>
    <n v="422.80796019900481"/>
    <n v="5002.0780000000004"/>
    <n v="397.92199999999957"/>
  </r>
  <r>
    <s v="1396563"/>
    <x v="20"/>
    <x v="4"/>
    <x v="4"/>
    <n v="335.96"/>
    <n v="329.37254901960785"/>
    <n v="6.5874509803921342"/>
    <n v="335.96"/>
    <n v="0"/>
    <n v="61.084000000000003"/>
    <n v="59.886274509803926"/>
    <n v="1.1977254901960777"/>
    <n v="61.084000000000003"/>
    <n v="0"/>
  </r>
  <r>
    <s v="1396566"/>
    <x v="0"/>
    <x v="0"/>
    <x v="0"/>
    <n v="-3212.65"/>
    <n v="0"/>
    <n v="-3212.65"/>
    <n v="0"/>
    <n v="-3212.65"/>
    <n v="0"/>
    <n v="0"/>
    <n v="0"/>
    <n v="0"/>
    <n v="0"/>
  </r>
  <r>
    <s v="1396566"/>
    <x v="4"/>
    <x v="2"/>
    <x v="0"/>
    <n v="1234.3900000000001"/>
    <n v="0"/>
    <n v="1234.3900000000001"/>
    <n v="1033.8900000000001"/>
    <n v="200.5"/>
    <n v="3.5"/>
    <n v="0"/>
    <n v="3.5"/>
    <n v="2.931"/>
    <n v="0.56899999999999995"/>
  </r>
  <r>
    <s v="1396566"/>
    <x v="5"/>
    <x v="2"/>
    <x v="0"/>
    <n v="4243.3"/>
    <n v="0"/>
    <n v="4243.3"/>
    <n v="3554.05"/>
    <n v="689.25"/>
    <n v="3.5"/>
    <n v="0"/>
    <n v="3.5"/>
    <n v="2.931"/>
    <n v="0.56899999999999995"/>
  </r>
  <r>
    <s v="1396566"/>
    <x v="6"/>
    <x v="2"/>
    <x v="0"/>
    <n v="4590.9799999999996"/>
    <n v="0"/>
    <n v="4590.9799999999996"/>
    <n v="3845.19"/>
    <n v="745.78999999999951"/>
    <n v="73.5"/>
    <n v="0"/>
    <n v="73.5"/>
    <n v="61.56"/>
    <n v="11.939999999999998"/>
  </r>
  <r>
    <s v="1396566"/>
    <x v="309"/>
    <x v="3"/>
    <x v="1"/>
    <n v="-346822.07"/>
    <n v="0"/>
    <n v="-346822.07"/>
    <n v="-346822.11"/>
    <n v="3.9999999979045242E-2"/>
    <n v="-2052"/>
    <n v="0"/>
    <n v="-2052"/>
    <n v="-2052"/>
    <n v="0"/>
  </r>
  <r>
    <s v="1396566"/>
    <x v="310"/>
    <x v="4"/>
    <x v="5"/>
    <n v="276653.63"/>
    <n v="276317.34328358207"/>
    <n v="336.28671641793335"/>
    <n v="277698.93"/>
    <n v="-1045.2999999999884"/>
    <n v="12327"/>
    <n v="12312"/>
    <n v="15"/>
    <n v="12373.56"/>
    <n v="-46.559999999999491"/>
  </r>
  <r>
    <s v="1396566"/>
    <x v="50"/>
    <x v="4"/>
    <x v="2"/>
    <n v="2904.13"/>
    <n v="1206.5771144278606"/>
    <n v="1697.5528855721395"/>
    <n v="1212.6099999999999"/>
    <n v="1691.5200000000002"/>
    <n v="4939"/>
    <n v="2052"/>
    <n v="2887"/>
    <n v="2062.2600000000002"/>
    <n v="2876.74"/>
  </r>
  <r>
    <s v="1396566"/>
    <x v="311"/>
    <x v="4"/>
    <x v="2"/>
    <n v="5457.1"/>
    <n v="5440.305418719212"/>
    <n v="16.794581280788407"/>
    <n v="5521.91"/>
    <n v="-64.809999999999491"/>
    <n v="12350"/>
    <n v="12312"/>
    <n v="38"/>
    <n v="12496.68"/>
    <n v="-146.68000000000029"/>
  </r>
  <r>
    <s v="1396566"/>
    <x v="312"/>
    <x v="4"/>
    <x v="2"/>
    <n v="8917.6200000000008"/>
    <n v="8882.9852216748768"/>
    <n v="34.634778325123989"/>
    <n v="9016.23"/>
    <n v="-98.609999999998763"/>
    <n v="12360"/>
    <n v="12312"/>
    <n v="48"/>
    <n v="12496.68"/>
    <n v="-136.68000000000029"/>
  </r>
  <r>
    <s v="1396566"/>
    <x v="313"/>
    <x v="4"/>
    <x v="2"/>
    <n v="11410.25"/>
    <n v="11238.64039408867"/>
    <n v="171.60960591132971"/>
    <n v="11407.22"/>
    <n v="3.0300000000006548"/>
    <n v="12500"/>
    <n v="12312"/>
    <n v="188"/>
    <n v="12496.68"/>
    <n v="3.319999999999709"/>
  </r>
  <r>
    <s v="1396566"/>
    <x v="314"/>
    <x v="4"/>
    <x v="2"/>
    <n v="12791"/>
    <n v="12598.620689655172"/>
    <n v="192.3793103448279"/>
    <n v="12787.6"/>
    <n v="3.3999999999996362"/>
    <n v="12500"/>
    <n v="12312"/>
    <n v="188"/>
    <n v="12496.68"/>
    <n v="3.319999999999709"/>
  </r>
  <r>
    <s v="1396566"/>
    <x v="315"/>
    <x v="4"/>
    <x v="2"/>
    <n v="21832.32"/>
    <n v="20437.921182266011"/>
    <n v="1394.3988177339888"/>
    <n v="20744.490000000002"/>
    <n v="1087.8299999999981"/>
    <n v="2192"/>
    <n v="2052"/>
    <n v="140"/>
    <n v="2082.7800000000002"/>
    <n v="109.2199999999998"/>
  </r>
  <r>
    <s v="1396567"/>
    <x v="0"/>
    <x v="0"/>
    <x v="0"/>
    <n v="713.06"/>
    <n v="0"/>
    <n v="713.06"/>
    <n v="0"/>
    <n v="713.06"/>
    <n v="0"/>
    <n v="0"/>
    <n v="0"/>
    <n v="0"/>
    <n v="0"/>
  </r>
  <r>
    <s v="1396567"/>
    <x v="4"/>
    <x v="2"/>
    <x v="0"/>
    <n v="941.67"/>
    <n v="0"/>
    <n v="941.67"/>
    <n v="1040.95"/>
    <n v="-99.280000000000086"/>
    <n v="2.67"/>
    <n v="0"/>
    <n v="2.67"/>
    <n v="2.9510000000000001"/>
    <n v="-0.28100000000000014"/>
  </r>
  <r>
    <s v="1396567"/>
    <x v="5"/>
    <x v="2"/>
    <x v="0"/>
    <n v="3237.03"/>
    <n v="0"/>
    <n v="3237.03"/>
    <n v="3578.3"/>
    <n v="-341.27"/>
    <n v="2.67"/>
    <n v="0"/>
    <n v="2.67"/>
    <n v="2.9510000000000001"/>
    <n v="-0.28100000000000014"/>
  </r>
  <r>
    <s v="1396567"/>
    <x v="6"/>
    <x v="2"/>
    <x v="0"/>
    <n v="3502.27"/>
    <n v="0"/>
    <n v="3502.27"/>
    <n v="3871.42"/>
    <n v="-369.15000000000009"/>
    <n v="56.07"/>
    <n v="0"/>
    <n v="56.07"/>
    <n v="61.98"/>
    <n v="-5.9099999999999966"/>
  </r>
  <r>
    <s v="1396567"/>
    <x v="222"/>
    <x v="3"/>
    <x v="1"/>
    <n v="-303171.45"/>
    <n v="0"/>
    <n v="-303171.45"/>
    <n v="-303171.38"/>
    <n v="-7.0000000006984919E-2"/>
    <n v="-2066"/>
    <n v="0"/>
    <n v="-2066"/>
    <n v="-2066"/>
    <n v="0"/>
  </r>
  <r>
    <s v="1396567"/>
    <x v="223"/>
    <x v="4"/>
    <x v="5"/>
    <n v="234934.63"/>
    <n v="234688.8656716418"/>
    <n v="245.76432835820015"/>
    <n v="235862.31"/>
    <n v="-927.67999999999302"/>
    <n v="12409"/>
    <n v="12396"/>
    <n v="13"/>
    <n v="12457.98"/>
    <n v="-48.979999999999563"/>
  </r>
  <r>
    <s v="1396567"/>
    <x v="316"/>
    <x v="4"/>
    <x v="2"/>
    <n v="6060.51"/>
    <n v="0"/>
    <n v="6060.51"/>
    <n v="0"/>
    <n v="6060.51"/>
    <n v="8400"/>
    <n v="0"/>
    <n v="8400"/>
    <n v="0"/>
    <n v="8400"/>
  </r>
  <r>
    <s v="1396567"/>
    <x v="224"/>
    <x v="4"/>
    <x v="2"/>
    <n v="5633.84"/>
    <n v="0"/>
    <n v="5633.84"/>
    <n v="0"/>
    <n v="5633.84"/>
    <n v="12750"/>
    <n v="0"/>
    <n v="12750"/>
    <n v="0"/>
    <n v="12750"/>
  </r>
  <r>
    <s v="1396567"/>
    <x v="50"/>
    <x v="4"/>
    <x v="2"/>
    <n v="1217.1600000000001"/>
    <n v="1214.8059701492539"/>
    <n v="2.3540298507462012"/>
    <n v="1220.8800000000001"/>
    <n v="-3.7200000000000273"/>
    <n v="2070"/>
    <n v="2066"/>
    <n v="4"/>
    <n v="2076.33"/>
    <n v="-6.3299999999999272"/>
  </r>
  <r>
    <s v="1396567"/>
    <x v="225"/>
    <x v="4"/>
    <x v="2"/>
    <n v="0"/>
    <n v="5477.4187192118225"/>
    <n v="-5477.4187192118225"/>
    <n v="5559.58"/>
    <n v="-5559.58"/>
    <n v="0"/>
    <n v="12396"/>
    <n v="-12396"/>
    <n v="12581.94"/>
    <n v="-12581.94"/>
  </r>
  <r>
    <s v="1396567"/>
    <x v="226"/>
    <x v="4"/>
    <x v="2"/>
    <n v="3419.86"/>
    <n v="8943.5862068965525"/>
    <n v="-5523.726206896552"/>
    <n v="9077.74"/>
    <n v="-5657.8799999999992"/>
    <n v="4740"/>
    <n v="12396"/>
    <n v="-7656"/>
    <n v="12581.94"/>
    <n v="-7841.9400000000005"/>
  </r>
  <r>
    <s v="1396567"/>
    <x v="227"/>
    <x v="4"/>
    <x v="2"/>
    <n v="11684.1"/>
    <n v="11315.320197044335"/>
    <n v="368.77980295566522"/>
    <n v="11485.05"/>
    <n v="199.05000000000109"/>
    <n v="12800"/>
    <n v="12396"/>
    <n v="404"/>
    <n v="12581.94"/>
    <n v="218.05999999999949"/>
  </r>
  <r>
    <s v="1396567"/>
    <x v="228"/>
    <x v="4"/>
    <x v="2"/>
    <n v="13200.32"/>
    <n v="12684.581280788178"/>
    <n v="515.73871921182217"/>
    <n v="12874.85"/>
    <n v="325.46999999999935"/>
    <n v="12900"/>
    <n v="12396"/>
    <n v="504"/>
    <n v="12581.94"/>
    <n v="318.05999999999949"/>
  </r>
  <r>
    <s v="1396567"/>
    <x v="229"/>
    <x v="4"/>
    <x v="2"/>
    <n v="18627"/>
    <n v="18325.418719211822"/>
    <n v="301.58128078817754"/>
    <n v="18600.3"/>
    <n v="26.700000000000728"/>
    <n v="2100"/>
    <n v="2065.9999999999995"/>
    <n v="34.000000000000455"/>
    <n v="2096.9899999999998"/>
    <n v="3.0100000000002183"/>
  </r>
  <r>
    <s v="1396568"/>
    <x v="0"/>
    <x v="0"/>
    <x v="0"/>
    <n v="16310.45"/>
    <n v="0"/>
    <n v="16310.45"/>
    <n v="0"/>
    <n v="16310.45"/>
    <n v="0"/>
    <n v="0"/>
    <n v="0"/>
    <n v="0"/>
    <n v="0"/>
  </r>
  <r>
    <s v="1396568"/>
    <x v="4"/>
    <x v="2"/>
    <x v="0"/>
    <n v="3085.99"/>
    <n v="0"/>
    <n v="3085.99"/>
    <n v="4348.6899999999996"/>
    <n v="-1262.6999999999998"/>
    <n v="8.75"/>
    <n v="0"/>
    <n v="8.75"/>
    <n v="12.33"/>
    <n v="-3.58"/>
  </r>
  <r>
    <s v="1396568"/>
    <x v="5"/>
    <x v="2"/>
    <x v="0"/>
    <n v="10608.24"/>
    <n v="0"/>
    <n v="10608.24"/>
    <n v="14948.83"/>
    <n v="-4340.59"/>
    <n v="8.75"/>
    <n v="0"/>
    <n v="8.75"/>
    <n v="12.33"/>
    <n v="-3.58"/>
  </r>
  <r>
    <s v="1396568"/>
    <x v="6"/>
    <x v="2"/>
    <x v="0"/>
    <n v="11477.47"/>
    <n v="0"/>
    <n v="11477.47"/>
    <n v="16173.39"/>
    <n v="-4695.92"/>
    <n v="183.75"/>
    <n v="0"/>
    <n v="183.75"/>
    <n v="258.93"/>
    <n v="-75.180000000000007"/>
  </r>
  <r>
    <s v="1396568"/>
    <x v="129"/>
    <x v="3"/>
    <x v="1"/>
    <n v="-1474241.26"/>
    <n v="0"/>
    <n v="-1474241.26"/>
    <n v="-1474241.53"/>
    <n v="0.27000000001862645"/>
    <n v="-8631"/>
    <n v="0"/>
    <n v="-8631"/>
    <n v="-8631"/>
    <n v="0"/>
  </r>
  <r>
    <s v="1396568"/>
    <x v="121"/>
    <x v="4"/>
    <x v="5"/>
    <n v="1219629.68"/>
    <n v="1219064.7064676618"/>
    <n v="564.97353233816102"/>
    <n v="1225160.03"/>
    <n v="-5530.3500000000931"/>
    <n v="51810"/>
    <n v="51786"/>
    <n v="24"/>
    <n v="52044.93"/>
    <n v="-234.93000000000029"/>
  </r>
  <r>
    <s v="1396568"/>
    <x v="130"/>
    <x v="4"/>
    <x v="2"/>
    <n v="5336.24"/>
    <n v="0"/>
    <n v="5336.24"/>
    <n v="0"/>
    <n v="5336.24"/>
    <n v="52000"/>
    <n v="0"/>
    <n v="52000"/>
    <n v="0"/>
    <n v="52000"/>
  </r>
  <r>
    <s v="1396568"/>
    <x v="48"/>
    <x v="4"/>
    <x v="2"/>
    <n v="766.08"/>
    <n v="734.67326732673268"/>
    <n v="31.406732673267356"/>
    <n v="742.02"/>
    <n v="24.060000000000059"/>
    <n v="9000"/>
    <n v="8631"/>
    <n v="369"/>
    <n v="8717.31"/>
    <n v="282.69000000000051"/>
  </r>
  <r>
    <s v="1396568"/>
    <x v="123"/>
    <x v="4"/>
    <x v="2"/>
    <n v="3201.61"/>
    <n v="3193.4726368159204"/>
    <n v="8.1373631840797316"/>
    <n v="3209.44"/>
    <n v="-7.8299999999999272"/>
    <n v="8653"/>
    <n v="8631"/>
    <n v="22"/>
    <n v="8674.1550000000007"/>
    <n v="-21.155000000000655"/>
  </r>
  <r>
    <s v="1396568"/>
    <x v="131"/>
    <x v="4"/>
    <x v="2"/>
    <n v="0"/>
    <n v="5314.2758620689656"/>
    <n v="-5314.2758620689656"/>
    <n v="5393.99"/>
    <n v="-5393.99"/>
    <n v="0"/>
    <n v="51786"/>
    <n v="-51786"/>
    <n v="52562.79"/>
    <n v="-52562.79"/>
  </r>
  <r>
    <s v="1396568"/>
    <x v="125"/>
    <x v="4"/>
    <x v="2"/>
    <n v="24331.24"/>
    <n v="24277.793103448275"/>
    <n v="53.44689655172624"/>
    <n v="24641.96"/>
    <n v="-310.71999999999753"/>
    <n v="51900"/>
    <n v="51786"/>
    <n v="114"/>
    <n v="52562.79"/>
    <n v="-662.79000000000087"/>
  </r>
  <r>
    <s v="1396568"/>
    <x v="126"/>
    <x v="4"/>
    <x v="2"/>
    <n v="41842.04"/>
    <n v="41549.9802955665"/>
    <n v="292.05970443350088"/>
    <n v="42173.23"/>
    <n v="-331.19000000000233"/>
    <n v="52150"/>
    <n v="51786"/>
    <n v="364"/>
    <n v="52562.79"/>
    <n v="-412.79000000000087"/>
  </r>
  <r>
    <s v="1396568"/>
    <x v="127"/>
    <x v="4"/>
    <x v="2"/>
    <n v="56748.32"/>
    <n v="55064.049261083746"/>
    <n v="1684.2707389162533"/>
    <n v="55890.01"/>
    <n v="858.30999999999767"/>
    <n v="53370"/>
    <n v="51786"/>
    <n v="1584"/>
    <n v="52562.79"/>
    <n v="807.20999999999913"/>
  </r>
  <r>
    <s v="1396568"/>
    <x v="128"/>
    <x v="4"/>
    <x v="2"/>
    <n v="80903.899999999994"/>
    <n v="80354.61083743842"/>
    <n v="549.2891625615739"/>
    <n v="81559.929999999993"/>
    <n v="-656.02999999999884"/>
    <n v="8690"/>
    <n v="8631"/>
    <n v="59"/>
    <n v="8760.4650000000001"/>
    <n v="-70.465000000000146"/>
  </r>
  <r>
    <s v="1396569"/>
    <x v="0"/>
    <x v="0"/>
    <x v="0"/>
    <n v="4457.04"/>
    <n v="0"/>
    <n v="4457.04"/>
    <n v="0"/>
    <n v="4457.04"/>
    <n v="0"/>
    <n v="0"/>
    <n v="0"/>
    <n v="0"/>
    <n v="0"/>
  </r>
  <r>
    <s v="1396569"/>
    <x v="4"/>
    <x v="2"/>
    <x v="0"/>
    <n v="998.1"/>
    <n v="0"/>
    <n v="998.1"/>
    <n v="1511.54"/>
    <n v="-513.43999999999994"/>
    <n v="2.83"/>
    <n v="0"/>
    <n v="2.83"/>
    <n v="4.2859999999999996"/>
    <n v="-1.4559999999999995"/>
  </r>
  <r>
    <s v="1396569"/>
    <x v="5"/>
    <x v="2"/>
    <x v="0"/>
    <n v="3431.01"/>
    <n v="0"/>
    <n v="3431.01"/>
    <n v="5195.9799999999996"/>
    <n v="-1764.9699999999993"/>
    <n v="2.83"/>
    <n v="0"/>
    <n v="2.83"/>
    <n v="4.2859999999999996"/>
    <n v="-1.4559999999999995"/>
  </r>
  <r>
    <s v="1396569"/>
    <x v="6"/>
    <x v="2"/>
    <x v="0"/>
    <n v="3712.14"/>
    <n v="0"/>
    <n v="3712.14"/>
    <n v="5621.62"/>
    <n v="-1909.48"/>
    <n v="59.43"/>
    <n v="0"/>
    <n v="59.43"/>
    <n v="90"/>
    <n v="-30.57"/>
  </r>
  <r>
    <s v="1396569"/>
    <x v="120"/>
    <x v="3"/>
    <x v="1"/>
    <n v="-512681.1"/>
    <n v="0"/>
    <n v="-512681.1"/>
    <n v="-512681.11"/>
    <n v="1.0000000009313226E-2"/>
    <n v="-3000"/>
    <n v="0"/>
    <n v="-3000"/>
    <n v="-3000"/>
    <n v="0"/>
  </r>
  <r>
    <s v="1396569"/>
    <x v="121"/>
    <x v="4"/>
    <x v="5"/>
    <n v="423727.74"/>
    <n v="423727.74129353237"/>
    <n v="-1.2935323757119477E-3"/>
    <n v="425846.38"/>
    <n v="-2118.640000000014"/>
    <n v="18000"/>
    <n v="18000"/>
    <n v="0"/>
    <n v="18090"/>
    <n v="-90"/>
  </r>
  <r>
    <s v="1396569"/>
    <x v="122"/>
    <x v="4"/>
    <x v="2"/>
    <n v="1872.81"/>
    <n v="0"/>
    <n v="1872.81"/>
    <n v="0"/>
    <n v="1872.81"/>
    <n v="18250"/>
    <n v="0"/>
    <n v="18250"/>
    <n v="0"/>
    <n v="18250"/>
  </r>
  <r>
    <s v="1396569"/>
    <x v="48"/>
    <x v="4"/>
    <x v="2"/>
    <n v="553.28"/>
    <n v="510.72277227722782"/>
    <n v="42.557227722772154"/>
    <n v="515.83000000000004"/>
    <n v="37.449999999999932"/>
    <n v="6500"/>
    <n v="6000"/>
    <n v="500"/>
    <n v="6060"/>
    <n v="440"/>
  </r>
  <r>
    <s v="1396569"/>
    <x v="123"/>
    <x v="4"/>
    <x v="2"/>
    <n v="1115.55"/>
    <n v="1110"/>
    <n v="5.5499999999999545"/>
    <n v="1115.55"/>
    <n v="0"/>
    <n v="3015"/>
    <n v="3000"/>
    <n v="15"/>
    <n v="3015"/>
    <n v="0"/>
  </r>
  <r>
    <s v="1396569"/>
    <x v="124"/>
    <x v="4"/>
    <x v="2"/>
    <n v="0"/>
    <n v="1847.1625615763546"/>
    <n v="-1847.1625615763546"/>
    <n v="1874.87"/>
    <n v="-1874.87"/>
    <n v="0"/>
    <n v="18000"/>
    <n v="-18000"/>
    <n v="18270"/>
    <n v="-18270"/>
  </r>
  <r>
    <s v="1396569"/>
    <x v="125"/>
    <x v="4"/>
    <x v="2"/>
    <n v="8555.7800000000007"/>
    <n v="8438.5812807881775"/>
    <n v="117.19871921182312"/>
    <n v="8565.16"/>
    <n v="-9.3799999999991996"/>
    <n v="18250"/>
    <n v="18000"/>
    <n v="250"/>
    <n v="18270"/>
    <n v="-20"/>
  </r>
  <r>
    <s v="1396569"/>
    <x v="126"/>
    <x v="4"/>
    <x v="2"/>
    <n v="14642.7"/>
    <n v="14442.118226600986"/>
    <n v="200.58177339901522"/>
    <n v="14658.75"/>
    <n v="-16.049999999999272"/>
    <n v="18250"/>
    <n v="18000"/>
    <n v="250"/>
    <n v="18270"/>
    <n v="-20"/>
  </r>
  <r>
    <s v="1396569"/>
    <x v="127"/>
    <x v="4"/>
    <x v="2"/>
    <n v="21266"/>
    <n v="19139.399014778326"/>
    <n v="2126.6009852216739"/>
    <n v="19426.490000000002"/>
    <n v="1839.5099999999984"/>
    <n v="20000"/>
    <n v="18000"/>
    <n v="2000"/>
    <n v="18270"/>
    <n v="1730"/>
  </r>
  <r>
    <s v="1396569"/>
    <x v="128"/>
    <x v="4"/>
    <x v="2"/>
    <n v="28348.95"/>
    <n v="27930"/>
    <n v="418.95000000000073"/>
    <n v="28348.95"/>
    <n v="0"/>
    <n v="3045"/>
    <n v="3000"/>
    <n v="45"/>
    <n v="3045"/>
    <n v="0"/>
  </r>
  <r>
    <s v="1396570"/>
    <x v="0"/>
    <x v="0"/>
    <x v="0"/>
    <n v="7083.58"/>
    <n v="0"/>
    <n v="7083.58"/>
    <n v="0"/>
    <n v="7083.58"/>
    <n v="0"/>
    <n v="0"/>
    <n v="0"/>
    <n v="0"/>
    <n v="0"/>
  </r>
  <r>
    <s v="1396570"/>
    <x v="4"/>
    <x v="2"/>
    <x v="0"/>
    <n v="881.71"/>
    <n v="0"/>
    <n v="881.71"/>
    <n v="1418.83"/>
    <n v="-537.11999999999989"/>
    <n v="2.5"/>
    <n v="0"/>
    <n v="2.5"/>
    <n v="4.0229999999999997"/>
    <n v="-1.5229999999999997"/>
  </r>
  <r>
    <s v="1396570"/>
    <x v="5"/>
    <x v="2"/>
    <x v="0"/>
    <n v="3030.93"/>
    <n v="0"/>
    <n v="3030.93"/>
    <n v="4877.29"/>
    <n v="-1846.3600000000001"/>
    <n v="2.5"/>
    <n v="0"/>
    <n v="2.5"/>
    <n v="4.0229999999999997"/>
    <n v="-1.5229999999999997"/>
  </r>
  <r>
    <s v="1396570"/>
    <x v="6"/>
    <x v="2"/>
    <x v="0"/>
    <n v="3279.28"/>
    <n v="0"/>
    <n v="3279.28"/>
    <n v="5276.82"/>
    <n v="-1997.5399999999995"/>
    <n v="52.5"/>
    <n v="0"/>
    <n v="52.5"/>
    <n v="84.48"/>
    <n v="-31.980000000000004"/>
  </r>
  <r>
    <s v="1396570"/>
    <x v="132"/>
    <x v="3"/>
    <x v="1"/>
    <n v="-506242.18"/>
    <n v="0"/>
    <n v="-506242.18"/>
    <n v="-506242.2"/>
    <n v="2.0000000018626451E-2"/>
    <n v="-2816"/>
    <n v="0"/>
    <n v="-2816"/>
    <n v="-2816"/>
    <n v="0"/>
  </r>
  <r>
    <s v="1396570"/>
    <x v="133"/>
    <x v="4"/>
    <x v="5"/>
    <n v="397355.06"/>
    <n v="397354.99502487562"/>
    <n v="6.4975124376360327E-2"/>
    <n v="399341.77"/>
    <n v="-1986.710000000021"/>
    <n v="16896"/>
    <n v="16896"/>
    <n v="0"/>
    <n v="16980.48"/>
    <n v="-84.479999999999563"/>
  </r>
  <r>
    <s v="1396570"/>
    <x v="134"/>
    <x v="4"/>
    <x v="2"/>
    <n v="4583.71"/>
    <n v="0"/>
    <n v="4583.71"/>
    <n v="0"/>
    <n v="4583.71"/>
    <n v="17000"/>
    <n v="0"/>
    <n v="17000"/>
    <n v="0"/>
    <n v="17000"/>
  </r>
  <r>
    <s v="1396570"/>
    <x v="123"/>
    <x v="4"/>
    <x v="2"/>
    <n v="1045.25"/>
    <n v="1041.9203980099503"/>
    <n v="3.3296019900496958"/>
    <n v="1047.1300000000001"/>
    <n v="-1.8800000000001091"/>
    <n v="2825"/>
    <n v="2816"/>
    <n v="9"/>
    <n v="2830.08"/>
    <n v="-5.0799999999999272"/>
  </r>
  <r>
    <s v="1396570"/>
    <x v="135"/>
    <x v="4"/>
    <x v="2"/>
    <n v="0"/>
    <n v="4555.6650246305417"/>
    <n v="-4555.6650246305417"/>
    <n v="4624"/>
    <n v="-4624"/>
    <n v="0"/>
    <n v="16895.999999999996"/>
    <n v="-16895.999999999996"/>
    <n v="17149.439999999999"/>
    <n v="-17149.439999999999"/>
  </r>
  <r>
    <s v="1396570"/>
    <x v="136"/>
    <x v="4"/>
    <x v="2"/>
    <n v="17959.650000000001"/>
    <n v="17849.783251231525"/>
    <n v="109.8667487684761"/>
    <n v="18117.53"/>
    <n v="-157.87999999999738"/>
    <n v="17000"/>
    <n v="16895.999999999996"/>
    <n v="104.00000000000364"/>
    <n v="17149.439999999999"/>
    <n v="-149.43999999999869"/>
  </r>
  <r>
    <s v="1396570"/>
    <x v="137"/>
    <x v="4"/>
    <x v="2"/>
    <n v="19746.009999999998"/>
    <n v="19625.211822660098"/>
    <n v="120.79817733990058"/>
    <n v="19919.59"/>
    <n v="-173.58000000000175"/>
    <n v="17000"/>
    <n v="16895.999999999996"/>
    <n v="104.00000000000364"/>
    <n v="17149.439999999999"/>
    <n v="-149.43999999999869"/>
  </r>
  <r>
    <s v="1396570"/>
    <x v="138"/>
    <x v="4"/>
    <x v="2"/>
    <n v="25046.1"/>
    <n v="24892.876847290641"/>
    <n v="153.22315270935724"/>
    <n v="25266.27"/>
    <n v="-220.17000000000189"/>
    <n v="17000"/>
    <n v="16895.999999999996"/>
    <n v="104.00000000000364"/>
    <n v="17149.439999999999"/>
    <n v="-149.43999999999869"/>
  </r>
  <r>
    <s v="1396570"/>
    <x v="139"/>
    <x v="4"/>
    <x v="2"/>
    <n v="26230.9"/>
    <n v="25963.517241379312"/>
    <n v="267.38275862068986"/>
    <n v="26352.97"/>
    <n v="-122.06999999999971"/>
    <n v="2845"/>
    <n v="2816"/>
    <n v="29"/>
    <n v="2858.24"/>
    <n v="-13.239999999999782"/>
  </r>
  <r>
    <s v="1396822"/>
    <x v="0"/>
    <x v="0"/>
    <x v="0"/>
    <n v="5382.12"/>
    <n v="0"/>
    <n v="5382.12"/>
    <n v="0"/>
    <n v="5382.12"/>
    <n v="0"/>
    <n v="0"/>
    <n v="0"/>
    <n v="0"/>
    <n v="0"/>
  </r>
  <r>
    <s v="1396822"/>
    <x v="1"/>
    <x v="1"/>
    <x v="0"/>
    <n v="0.02"/>
    <n v="0"/>
    <n v="0.02"/>
    <n v="0.01"/>
    <n v="0.01"/>
    <n v="0"/>
    <n v="0"/>
    <n v="0"/>
    <n v="0"/>
    <n v="0"/>
  </r>
  <r>
    <s v="1396822"/>
    <x v="2"/>
    <x v="1"/>
    <x v="0"/>
    <n v="0.49"/>
    <n v="0"/>
    <n v="0.49"/>
    <n v="0.15"/>
    <n v="0.33999999999999997"/>
    <n v="0"/>
    <n v="0"/>
    <n v="0"/>
    <n v="0"/>
    <n v="0"/>
  </r>
  <r>
    <s v="1396822"/>
    <x v="3"/>
    <x v="1"/>
    <x v="0"/>
    <n v="3.29"/>
    <n v="0"/>
    <n v="3.29"/>
    <n v="1"/>
    <n v="2.29"/>
    <n v="0"/>
    <n v="0"/>
    <n v="0"/>
    <n v="0"/>
    <n v="0"/>
  </r>
  <r>
    <s v="1396822"/>
    <x v="7"/>
    <x v="1"/>
    <x v="0"/>
    <n v="36.86"/>
    <n v="0"/>
    <n v="36.86"/>
    <n v="11.18"/>
    <n v="25.68"/>
    <n v="0"/>
    <n v="0"/>
    <n v="0"/>
    <n v="0"/>
    <n v="0"/>
  </r>
  <r>
    <s v="1396822"/>
    <x v="8"/>
    <x v="1"/>
    <x v="0"/>
    <n v="85.24"/>
    <n v="0"/>
    <n v="85.24"/>
    <n v="25.86"/>
    <n v="59.379999999999995"/>
    <n v="0"/>
    <n v="0"/>
    <n v="0"/>
    <n v="0"/>
    <n v="0"/>
  </r>
  <r>
    <s v="1396822"/>
    <x v="259"/>
    <x v="2"/>
    <x v="0"/>
    <n v="712.92"/>
    <n v="0"/>
    <n v="712.92"/>
    <n v="1204.6400000000001"/>
    <n v="-491.72000000000014"/>
    <n v="4.5"/>
    <n v="0"/>
    <n v="4.5"/>
    <n v="7.6040000000000001"/>
    <n v="-3.1040000000000001"/>
  </r>
  <r>
    <s v="1396822"/>
    <x v="260"/>
    <x v="2"/>
    <x v="0"/>
    <n v="2264.91"/>
    <n v="0"/>
    <n v="2264.91"/>
    <n v="3827.1"/>
    <n v="-1562.19"/>
    <n v="4.5"/>
    <n v="0"/>
    <n v="4.5"/>
    <n v="7.6040000000000001"/>
    <n v="-3.1040000000000001"/>
  </r>
  <r>
    <s v="1396822"/>
    <x v="261"/>
    <x v="2"/>
    <x v="0"/>
    <n v="2275.94"/>
    <n v="0"/>
    <n v="2275.94"/>
    <n v="3845.83"/>
    <n v="-1569.8899999999999"/>
    <n v="27"/>
    <n v="0"/>
    <n v="27"/>
    <n v="45.624000000000002"/>
    <n v="-18.624000000000002"/>
  </r>
  <r>
    <s v="1396822"/>
    <x v="149"/>
    <x v="3"/>
    <x v="5"/>
    <n v="-149102.95000000001"/>
    <n v="0"/>
    <n v="-149102.95000000001"/>
    <n v="-149102.94"/>
    <n v="-1.0000000009313226E-2"/>
    <n v="-6068"/>
    <n v="0"/>
    <n v="-6068"/>
    <n v="-6068"/>
    <n v="0"/>
  </r>
  <r>
    <s v="1396822"/>
    <x v="267"/>
    <x v="4"/>
    <x v="5"/>
    <n v="121585.31"/>
    <n v="124641.38"/>
    <n v="-3056.070000000007"/>
    <n v="124641.38"/>
    <n v="-3056.070000000007"/>
    <n v="6156"/>
    <n v="6310.72"/>
    <n v="-154.72000000000025"/>
    <n v="6310.72"/>
    <n v="-154.72000000000025"/>
  </r>
  <r>
    <s v="1396822"/>
    <x v="317"/>
    <x v="4"/>
    <x v="2"/>
    <n v="3262.59"/>
    <n v="0"/>
    <n v="3262.59"/>
    <n v="0"/>
    <n v="3262.59"/>
    <n v="6240"/>
    <n v="0"/>
    <n v="6240"/>
    <n v="0"/>
    <n v="6240"/>
  </r>
  <r>
    <s v="1396822"/>
    <x v="262"/>
    <x v="4"/>
    <x v="2"/>
    <n v="0"/>
    <n v="2961.4313725490197"/>
    <n v="-2961.4313725490197"/>
    <n v="3020.66"/>
    <n v="-3020.66"/>
    <n v="0"/>
    <n v="6068"/>
    <n v="-6068"/>
    <n v="6189.36"/>
    <n v="-6189.36"/>
  </r>
  <r>
    <s v="1396822"/>
    <x v="263"/>
    <x v="4"/>
    <x v="2"/>
    <n v="12511.2"/>
    <n v="12166.338308457711"/>
    <n v="344.86169154228992"/>
    <n v="12227.17"/>
    <n v="284.03000000000065"/>
    <n v="6240"/>
    <n v="6068"/>
    <n v="172"/>
    <n v="6098.34"/>
    <n v="141.65999999999985"/>
  </r>
  <r>
    <s v="1396822"/>
    <x v="264"/>
    <x v="4"/>
    <x v="3"/>
    <n v="982.06"/>
    <n v="297.95999999999998"/>
    <n v="684.09999999999991"/>
    <n v="297.95999999999998"/>
    <n v="684.09999999999991"/>
    <n v="100"/>
    <n v="30.34"/>
    <n v="69.66"/>
    <n v="30.34"/>
    <n v="69.66"/>
  </r>
  <r>
    <s v="1396823"/>
    <x v="1"/>
    <x v="1"/>
    <x v="0"/>
    <n v="0.02"/>
    <n v="0"/>
    <n v="0.02"/>
    <n v="0"/>
    <n v="0.02"/>
    <n v="0"/>
    <n v="0"/>
    <n v="0"/>
    <n v="0"/>
    <n v="0"/>
  </r>
  <r>
    <s v="1396823"/>
    <x v="2"/>
    <x v="1"/>
    <x v="0"/>
    <n v="0.37"/>
    <n v="0"/>
    <n v="0.37"/>
    <n v="0"/>
    <n v="0.37"/>
    <n v="0"/>
    <n v="0"/>
    <n v="0"/>
    <n v="0"/>
    <n v="0"/>
  </r>
  <r>
    <s v="1396823"/>
    <x v="3"/>
    <x v="1"/>
    <x v="0"/>
    <n v="2.4700000000000002"/>
    <n v="0"/>
    <n v="2.4700000000000002"/>
    <n v="0"/>
    <n v="2.4700000000000002"/>
    <n v="0"/>
    <n v="0"/>
    <n v="0"/>
    <n v="0"/>
    <n v="0"/>
  </r>
  <r>
    <s v="1396823"/>
    <x v="7"/>
    <x v="1"/>
    <x v="0"/>
    <n v="27.65"/>
    <n v="0"/>
    <n v="27.65"/>
    <n v="0"/>
    <n v="27.65"/>
    <n v="0"/>
    <n v="0"/>
    <n v="0"/>
    <n v="0"/>
    <n v="0"/>
  </r>
  <r>
    <s v="1396823"/>
    <x v="8"/>
    <x v="1"/>
    <x v="0"/>
    <n v="63.93"/>
    <n v="0"/>
    <n v="63.93"/>
    <n v="0"/>
    <n v="63.93"/>
    <n v="0"/>
    <n v="0"/>
    <n v="0"/>
    <n v="0"/>
    <n v="0"/>
  </r>
  <r>
    <s v="1396823"/>
    <x v="0"/>
    <x v="0"/>
    <x v="0"/>
    <n v="1827.4"/>
    <n v="0"/>
    <n v="1827.4"/>
    <n v="0"/>
    <n v="1827.4"/>
    <n v="0"/>
    <n v="0"/>
    <n v="0"/>
    <n v="0"/>
    <n v="0"/>
  </r>
  <r>
    <s v="1396823"/>
    <x v="259"/>
    <x v="2"/>
    <x v="0"/>
    <n v="633.70000000000005"/>
    <n v="0"/>
    <n v="633.70000000000005"/>
    <n v="1009.1"/>
    <n v="-375.4"/>
    <n v="4"/>
    <n v="0"/>
    <n v="4"/>
    <n v="6.37"/>
    <n v="-2.37"/>
  </r>
  <r>
    <s v="1396823"/>
    <x v="260"/>
    <x v="2"/>
    <x v="0"/>
    <n v="2013.25"/>
    <n v="0"/>
    <n v="2013.25"/>
    <n v="3205.86"/>
    <n v="-1192.6100000000001"/>
    <n v="4"/>
    <n v="0"/>
    <n v="4"/>
    <n v="6.37"/>
    <n v="-2.37"/>
  </r>
  <r>
    <s v="1396823"/>
    <x v="261"/>
    <x v="2"/>
    <x v="0"/>
    <n v="2023.05"/>
    <n v="0"/>
    <n v="2023.05"/>
    <n v="3221.55"/>
    <n v="-1198.5"/>
    <n v="24"/>
    <n v="0"/>
    <n v="24"/>
    <n v="38.218000000000004"/>
    <n v="-14.218000000000004"/>
  </r>
  <r>
    <s v="1396823"/>
    <x v="141"/>
    <x v="3"/>
    <x v="5"/>
    <n v="-124565.16"/>
    <n v="0"/>
    <n v="-124565.16"/>
    <n v="-124565.14"/>
    <n v="-2.0000000004074536E-2"/>
    <n v="-5083"/>
    <n v="0"/>
    <n v="-5083"/>
    <n v="-5083"/>
    <n v="0"/>
  </r>
  <r>
    <s v="1396823"/>
    <x v="267"/>
    <x v="4"/>
    <x v="5"/>
    <n v="102091.37"/>
    <n v="104408.73"/>
    <n v="-2317.3600000000006"/>
    <n v="104408.73"/>
    <n v="-2317.3600000000006"/>
    <n v="5169"/>
    <n v="5286.32"/>
    <n v="-117.31999999999971"/>
    <n v="5286.32"/>
    <n v="-117.31999999999971"/>
  </r>
  <r>
    <s v="1396823"/>
    <x v="265"/>
    <x v="4"/>
    <x v="2"/>
    <n v="2867.16"/>
    <n v="2428.9607843137255"/>
    <n v="438.19921568627433"/>
    <n v="2477.54"/>
    <n v="389.61999999999989"/>
    <n v="6000"/>
    <n v="5083"/>
    <n v="917"/>
    <n v="5184.66"/>
    <n v="815.34000000000015"/>
  </r>
  <r>
    <s v="1396823"/>
    <x v="263"/>
    <x v="4"/>
    <x v="2"/>
    <n v="12030"/>
    <n v="10191.412935323384"/>
    <n v="1838.5870646766161"/>
    <n v="10242.370000000001"/>
    <n v="1787.6299999999992"/>
    <n v="6000"/>
    <n v="5083"/>
    <n v="917"/>
    <n v="5108.415"/>
    <n v="891.58500000000004"/>
  </r>
  <r>
    <s v="1396823"/>
    <x v="266"/>
    <x v="4"/>
    <x v="3"/>
    <n v="984.79"/>
    <n v="0"/>
    <n v="984.79"/>
    <n v="0"/>
    <n v="984.79"/>
    <n v="75"/>
    <n v="0"/>
    <n v="75"/>
    <n v="0"/>
    <n v="75"/>
  </r>
  <r>
    <s v="1396824"/>
    <x v="0"/>
    <x v="0"/>
    <x v="0"/>
    <n v="6391.52"/>
    <n v="0"/>
    <n v="6391.52"/>
    <n v="0"/>
    <n v="6391.52"/>
    <n v="0"/>
    <n v="0"/>
    <n v="0"/>
    <n v="0"/>
    <n v="0"/>
  </r>
  <r>
    <s v="1396824"/>
    <x v="1"/>
    <x v="1"/>
    <x v="0"/>
    <n v="0.01"/>
    <n v="0"/>
    <n v="0.01"/>
    <n v="0.04"/>
    <n v="-0.03"/>
    <n v="0"/>
    <n v="0"/>
    <n v="0"/>
    <n v="0"/>
    <n v="0"/>
  </r>
  <r>
    <s v="1396824"/>
    <x v="2"/>
    <x v="1"/>
    <x v="0"/>
    <n v="0.25"/>
    <n v="0"/>
    <n v="0.25"/>
    <n v="0.93"/>
    <n v="-0.68"/>
    <n v="0"/>
    <n v="0"/>
    <n v="0"/>
    <n v="0"/>
    <n v="0"/>
  </r>
  <r>
    <s v="1396824"/>
    <x v="3"/>
    <x v="1"/>
    <x v="0"/>
    <n v="1.65"/>
    <n v="0"/>
    <n v="1.65"/>
    <n v="6.25"/>
    <n v="-4.5999999999999996"/>
    <n v="0"/>
    <n v="0"/>
    <n v="0"/>
    <n v="0"/>
    <n v="0"/>
  </r>
  <r>
    <s v="1396824"/>
    <x v="7"/>
    <x v="1"/>
    <x v="0"/>
    <n v="18.43"/>
    <n v="0"/>
    <n v="18.43"/>
    <n v="70.03"/>
    <n v="-51.6"/>
    <n v="0"/>
    <n v="0"/>
    <n v="0"/>
    <n v="0"/>
    <n v="0"/>
  </r>
  <r>
    <s v="1396824"/>
    <x v="8"/>
    <x v="1"/>
    <x v="0"/>
    <n v="42.62"/>
    <n v="0"/>
    <n v="42.62"/>
    <n v="161.94999999999999"/>
    <n v="-119.32999999999998"/>
    <n v="0"/>
    <n v="0"/>
    <n v="0"/>
    <n v="0"/>
    <n v="0"/>
  </r>
  <r>
    <s v="1396824"/>
    <x v="259"/>
    <x v="2"/>
    <x v="0"/>
    <n v="633.70000000000005"/>
    <n v="0"/>
    <n v="633.70000000000005"/>
    <n v="942.99"/>
    <n v="-309.28999999999996"/>
    <n v="4"/>
    <n v="0"/>
    <n v="4"/>
    <n v="5.952"/>
    <n v="-1.952"/>
  </r>
  <r>
    <s v="1396824"/>
    <x v="260"/>
    <x v="2"/>
    <x v="0"/>
    <n v="2013.25"/>
    <n v="0"/>
    <n v="2013.25"/>
    <n v="2995.83"/>
    <n v="-982.57999999999993"/>
    <n v="4"/>
    <n v="0"/>
    <n v="4"/>
    <n v="5.952"/>
    <n v="-1.952"/>
  </r>
  <r>
    <s v="1396824"/>
    <x v="261"/>
    <x v="2"/>
    <x v="0"/>
    <n v="2023.05"/>
    <n v="0"/>
    <n v="2023.05"/>
    <n v="3010.5"/>
    <n v="-987.45"/>
    <n v="24"/>
    <n v="0"/>
    <n v="24"/>
    <n v="35.713999999999999"/>
    <n v="-11.713999999999999"/>
  </r>
  <r>
    <s v="1396824"/>
    <x v="106"/>
    <x v="3"/>
    <x v="5"/>
    <n v="-136308.38"/>
    <n v="0"/>
    <n v="-136308.38"/>
    <n v="-136308.59"/>
    <n v="0.20999999999185093"/>
    <n v="-4750"/>
    <n v="0"/>
    <n v="-4750"/>
    <n v="-4750"/>
    <n v="0"/>
  </r>
  <r>
    <s v="1396824"/>
    <x v="318"/>
    <x v="4"/>
    <x v="5"/>
    <n v="113019.6"/>
    <n v="116410.39"/>
    <n v="-3390.7899999999936"/>
    <n v="116410.39"/>
    <n v="-3390.7899999999936"/>
    <n v="4750"/>
    <n v="4892.5"/>
    <n v="-142.5"/>
    <n v="4892.5"/>
    <n v="-142.5"/>
  </r>
  <r>
    <s v="1396824"/>
    <x v="319"/>
    <x v="4"/>
    <x v="2"/>
    <n v="2850.62"/>
    <n v="0"/>
    <n v="2850.62"/>
    <n v="0"/>
    <n v="2850.62"/>
    <n v="4750"/>
    <n v="0"/>
    <n v="4750"/>
    <n v="0"/>
    <n v="4750"/>
  </r>
  <r>
    <s v="1396824"/>
    <x v="320"/>
    <x v="4"/>
    <x v="2"/>
    <n v="0"/>
    <n v="1660.8823529411766"/>
    <n v="-1660.8823529411766"/>
    <n v="1694.1"/>
    <n v="-1694.1"/>
    <n v="0"/>
    <n v="4750"/>
    <n v="-4750"/>
    <n v="4845"/>
    <n v="-4845"/>
  </r>
  <r>
    <s v="1396824"/>
    <x v="321"/>
    <x v="4"/>
    <x v="2"/>
    <n v="8657.25"/>
    <n v="8478.746268656716"/>
    <n v="178.50373134328402"/>
    <n v="8521.14"/>
    <n v="136.11000000000058"/>
    <n v="4850"/>
    <n v="4750"/>
    <n v="100"/>
    <n v="4773.75"/>
    <n v="76.25"/>
  </r>
  <r>
    <s v="1396824"/>
    <x v="266"/>
    <x v="4"/>
    <x v="3"/>
    <n v="656.43"/>
    <n v="2494.41"/>
    <n v="-1837.98"/>
    <n v="2494.41"/>
    <n v="-1837.98"/>
    <n v="50"/>
    <n v="190"/>
    <n v="-140"/>
    <n v="190"/>
    <n v="-140"/>
  </r>
  <r>
    <s v="1396825"/>
    <x v="0"/>
    <x v="0"/>
    <x v="0"/>
    <n v="1743.64"/>
    <n v="0"/>
    <n v="1743.64"/>
    <n v="0"/>
    <n v="1743.64"/>
    <n v="0"/>
    <n v="0"/>
    <n v="0"/>
    <n v="0"/>
    <n v="0"/>
  </r>
  <r>
    <s v="1396825"/>
    <x v="1"/>
    <x v="1"/>
    <x v="0"/>
    <n v="0.03"/>
    <n v="0"/>
    <n v="0.03"/>
    <n v="0.01"/>
    <n v="1.9999999999999997E-2"/>
    <n v="0"/>
    <n v="0"/>
    <n v="0"/>
    <n v="0"/>
    <n v="0"/>
  </r>
  <r>
    <s v="1396825"/>
    <x v="2"/>
    <x v="1"/>
    <x v="0"/>
    <n v="0.69"/>
    <n v="0"/>
    <n v="0.69"/>
    <n v="0.31"/>
    <n v="0.37999999999999995"/>
    <n v="0"/>
    <n v="0"/>
    <n v="0"/>
    <n v="0"/>
    <n v="0"/>
  </r>
  <r>
    <s v="1396825"/>
    <x v="3"/>
    <x v="1"/>
    <x v="0"/>
    <n v="4.6100000000000003"/>
    <n v="0"/>
    <n v="4.6100000000000003"/>
    <n v="2.0499999999999998"/>
    <n v="2.5600000000000005"/>
    <n v="0"/>
    <n v="0"/>
    <n v="0"/>
    <n v="0"/>
    <n v="0"/>
  </r>
  <r>
    <s v="1396825"/>
    <x v="7"/>
    <x v="1"/>
    <x v="0"/>
    <n v="51.6"/>
    <n v="0"/>
    <n v="51.6"/>
    <n v="22.97"/>
    <n v="28.630000000000003"/>
    <n v="0"/>
    <n v="0"/>
    <n v="0"/>
    <n v="0"/>
    <n v="0"/>
  </r>
  <r>
    <s v="1396825"/>
    <x v="8"/>
    <x v="1"/>
    <x v="0"/>
    <n v="119.33"/>
    <n v="0"/>
    <n v="119.33"/>
    <n v="53.11"/>
    <n v="66.22"/>
    <n v="0"/>
    <n v="0"/>
    <n v="0"/>
    <n v="0"/>
    <n v="0"/>
  </r>
  <r>
    <s v="1396825"/>
    <x v="259"/>
    <x v="2"/>
    <x v="0"/>
    <n v="871.34"/>
    <n v="0"/>
    <n v="871.34"/>
    <n v="1237"/>
    <n v="-365.65999999999997"/>
    <n v="5.5"/>
    <n v="0"/>
    <n v="5.5"/>
    <n v="7.8079999999999998"/>
    <n v="-2.3079999999999998"/>
  </r>
  <r>
    <s v="1396825"/>
    <x v="260"/>
    <x v="2"/>
    <x v="0"/>
    <n v="2768.22"/>
    <n v="0"/>
    <n v="2768.22"/>
    <n v="3929.9"/>
    <n v="-1161.6800000000003"/>
    <n v="5.5"/>
    <n v="0"/>
    <n v="5.5"/>
    <n v="7.8079999999999998"/>
    <n v="-2.3079999999999998"/>
  </r>
  <r>
    <s v="1396825"/>
    <x v="261"/>
    <x v="2"/>
    <x v="0"/>
    <n v="2781.7"/>
    <n v="0"/>
    <n v="2781.7"/>
    <n v="3949.14"/>
    <n v="-1167.44"/>
    <n v="33"/>
    <n v="0"/>
    <n v="33"/>
    <n v="46.85"/>
    <n v="-13.850000000000001"/>
  </r>
  <r>
    <s v="1396825"/>
    <x v="114"/>
    <x v="3"/>
    <x v="5"/>
    <n v="-176021.39"/>
    <n v="0"/>
    <n v="-176021.39"/>
    <n v="-176021.66"/>
    <n v="0.26999999998952262"/>
    <n v="-6231"/>
    <n v="0"/>
    <n v="-6231"/>
    <n v="-6231"/>
    <n v="0"/>
  </r>
  <r>
    <s v="1396825"/>
    <x v="318"/>
    <x v="4"/>
    <x v="5"/>
    <n v="151327.29"/>
    <n v="151223.34"/>
    <n v="103.95000000001164"/>
    <n v="151223.34"/>
    <n v="103.95000000001164"/>
    <n v="6360"/>
    <n v="6355.62"/>
    <n v="4.3800000000001091"/>
    <n v="6355.62"/>
    <n v="4.3800000000001091"/>
  </r>
  <r>
    <s v="1396825"/>
    <x v="319"/>
    <x v="4"/>
    <x v="2"/>
    <n v="3768.82"/>
    <n v="3739.4117647058824"/>
    <n v="29.408235294117731"/>
    <n v="3814.2"/>
    <n v="-45.379999999999654"/>
    <n v="6280"/>
    <n v="6231"/>
    <n v="49"/>
    <n v="6355.62"/>
    <n v="-75.619999999999891"/>
  </r>
  <r>
    <s v="1396825"/>
    <x v="321"/>
    <x v="4"/>
    <x v="2"/>
    <n v="11209.8"/>
    <n v="11122.338308457711"/>
    <n v="87.461691542288463"/>
    <n v="11177.95"/>
    <n v="31.849999999998545"/>
    <n v="6280"/>
    <n v="6231"/>
    <n v="49"/>
    <n v="6262.1549999999997"/>
    <n v="17.845000000000255"/>
  </r>
  <r>
    <s v="1396825"/>
    <x v="264"/>
    <x v="4"/>
    <x v="3"/>
    <n v="1374.32"/>
    <n v="611.66999999999996"/>
    <n v="762.65"/>
    <n v="611.66999999999996"/>
    <n v="762.65"/>
    <n v="140"/>
    <n v="62.31"/>
    <n v="77.69"/>
    <n v="62.31"/>
    <n v="77.69"/>
  </r>
  <r>
    <s v="1396826"/>
    <x v="0"/>
    <x v="0"/>
    <x v="0"/>
    <n v="10506.45"/>
    <n v="0"/>
    <n v="10506.45"/>
    <n v="0"/>
    <n v="10506.45"/>
    <n v="0"/>
    <n v="0"/>
    <n v="0"/>
    <n v="0"/>
    <n v="0"/>
  </r>
  <r>
    <s v="1396826"/>
    <x v="1"/>
    <x v="1"/>
    <x v="0"/>
    <n v="0"/>
    <n v="0"/>
    <n v="0"/>
    <n v="0.1"/>
    <n v="-0.1"/>
    <n v="0"/>
    <n v="0"/>
    <n v="0"/>
    <n v="0"/>
    <n v="0"/>
  </r>
  <r>
    <s v="1396826"/>
    <x v="2"/>
    <x v="1"/>
    <x v="0"/>
    <n v="0"/>
    <n v="0"/>
    <n v="0"/>
    <n v="2.42"/>
    <n v="-2.42"/>
    <n v="0"/>
    <n v="0"/>
    <n v="0"/>
    <n v="0"/>
    <n v="0"/>
  </r>
  <r>
    <s v="1396826"/>
    <x v="3"/>
    <x v="1"/>
    <x v="0"/>
    <n v="0"/>
    <n v="0"/>
    <n v="0"/>
    <n v="16.22"/>
    <n v="-16.22"/>
    <n v="0"/>
    <n v="0"/>
    <n v="0"/>
    <n v="0"/>
    <n v="0"/>
  </r>
  <r>
    <s v="1396826"/>
    <x v="7"/>
    <x v="1"/>
    <x v="0"/>
    <n v="0"/>
    <n v="0"/>
    <n v="0"/>
    <n v="181.75"/>
    <n v="-181.75"/>
    <n v="0"/>
    <n v="0"/>
    <n v="0"/>
    <n v="0"/>
    <n v="0"/>
  </r>
  <r>
    <s v="1396826"/>
    <x v="8"/>
    <x v="1"/>
    <x v="0"/>
    <n v="0"/>
    <n v="0"/>
    <n v="0"/>
    <n v="420.3"/>
    <n v="-420.3"/>
    <n v="0"/>
    <n v="0"/>
    <n v="0"/>
    <n v="0"/>
    <n v="0"/>
  </r>
  <r>
    <s v="1396826"/>
    <x v="259"/>
    <x v="2"/>
    <x v="0"/>
    <n v="1742.69"/>
    <n v="0"/>
    <n v="1742.69"/>
    <n v="2447.21"/>
    <n v="-704.52"/>
    <n v="11"/>
    <n v="0"/>
    <n v="11"/>
    <n v="15.446999999999999"/>
    <n v="-4.4469999999999992"/>
  </r>
  <r>
    <s v="1396826"/>
    <x v="260"/>
    <x v="2"/>
    <x v="0"/>
    <n v="5536.45"/>
    <n v="0"/>
    <n v="5536.45"/>
    <n v="7774.66"/>
    <n v="-2238.21"/>
    <n v="11"/>
    <n v="0"/>
    <n v="11"/>
    <n v="15.446999999999999"/>
    <n v="-4.4469999999999992"/>
  </r>
  <r>
    <s v="1396826"/>
    <x v="261"/>
    <x v="2"/>
    <x v="0"/>
    <n v="5563.4"/>
    <n v="0"/>
    <n v="5563.4"/>
    <n v="7812.72"/>
    <n v="-2249.3200000000006"/>
    <n v="66"/>
    <n v="0"/>
    <n v="66"/>
    <n v="92.683999999999997"/>
    <n v="-26.683999999999997"/>
  </r>
  <r>
    <s v="1396826"/>
    <x v="310"/>
    <x v="3"/>
    <x v="5"/>
    <n v="-276653.63"/>
    <n v="0"/>
    <n v="-276653.63"/>
    <n v="-276653.99"/>
    <n v="0.35999999998603016"/>
    <n v="-12327"/>
    <n v="0"/>
    <n v="-12327"/>
    <n v="-12327"/>
    <n v="0"/>
  </r>
  <r>
    <s v="1396826"/>
    <x v="322"/>
    <x v="4"/>
    <x v="5"/>
    <n v="220697.45"/>
    <n v="221865.75"/>
    <n v="-1168.2999999999884"/>
    <n v="221865.75"/>
    <n v="-1168.2999999999884"/>
    <n v="12446"/>
    <n v="12511.905000000001"/>
    <n v="-65.905000000000655"/>
    <n v="12511.905000000001"/>
    <n v="-65.905000000000655"/>
  </r>
  <r>
    <s v="1396826"/>
    <x v="319"/>
    <x v="4"/>
    <x v="2"/>
    <n v="7411.6"/>
    <n v="7397.8039215686276"/>
    <n v="13.796078431372734"/>
    <n v="7545.76"/>
    <n v="-134.15999999999985"/>
    <n v="12350"/>
    <n v="12327"/>
    <n v="23"/>
    <n v="12573.54"/>
    <n v="-223.54000000000087"/>
  </r>
  <r>
    <s v="1396826"/>
    <x v="321"/>
    <x v="4"/>
    <x v="2"/>
    <n v="22044.75"/>
    <n v="22003.691542288558"/>
    <n v="41.058457711442315"/>
    <n v="22113.71"/>
    <n v="-68.959999999999127"/>
    <n v="12350"/>
    <n v="12327"/>
    <n v="23"/>
    <n v="12388.635"/>
    <n v="-38.635000000000218"/>
  </r>
  <r>
    <s v="1396826"/>
    <x v="266"/>
    <x v="4"/>
    <x v="3"/>
    <n v="3150.84"/>
    <n v="6473.4"/>
    <n v="-3322.5599999999995"/>
    <n v="6473.4"/>
    <n v="-3322.5599999999995"/>
    <n v="240"/>
    <n v="493.08"/>
    <n v="-253.07999999999998"/>
    <n v="493.08"/>
    <n v="-253.07999999999998"/>
  </r>
  <r>
    <s v="1396827"/>
    <x v="0"/>
    <x v="0"/>
    <x v="0"/>
    <n v="1537.04"/>
    <n v="0"/>
    <n v="1537.04"/>
    <n v="0"/>
    <n v="1537.04"/>
    <n v="0"/>
    <n v="0"/>
    <n v="0"/>
    <n v="0"/>
    <n v="0"/>
  </r>
  <r>
    <s v="1396827"/>
    <x v="2"/>
    <x v="1"/>
    <x v="0"/>
    <n v="2.6"/>
    <n v="0"/>
    <n v="2.6"/>
    <n v="1.83"/>
    <n v="0.77"/>
    <n v="0"/>
    <n v="0"/>
    <n v="0"/>
    <n v="0"/>
    <n v="0"/>
  </r>
  <r>
    <s v="1396827"/>
    <x v="7"/>
    <x v="1"/>
    <x v="0"/>
    <n v="195.36"/>
    <n v="0"/>
    <n v="195.36"/>
    <n v="137.71"/>
    <n v="57.650000000000006"/>
    <n v="0"/>
    <n v="0"/>
    <n v="0"/>
    <n v="0"/>
    <n v="0"/>
  </r>
  <r>
    <s v="1396827"/>
    <x v="259"/>
    <x v="2"/>
    <x v="0"/>
    <n v="1267.4100000000001"/>
    <n v="0"/>
    <n v="1267.4100000000001"/>
    <n v="1479.7"/>
    <n v="-212.28999999999996"/>
    <n v="8"/>
    <n v="0"/>
    <n v="8"/>
    <n v="9.34"/>
    <n v="-1.3399999999999999"/>
  </r>
  <r>
    <s v="1396827"/>
    <x v="260"/>
    <x v="2"/>
    <x v="0"/>
    <n v="4026.51"/>
    <n v="0"/>
    <n v="4026.51"/>
    <n v="4700.95"/>
    <n v="-674.4399999999996"/>
    <n v="8"/>
    <n v="0"/>
    <n v="8"/>
    <n v="9.34"/>
    <n v="-1.3399999999999999"/>
  </r>
  <r>
    <s v="1396827"/>
    <x v="261"/>
    <x v="2"/>
    <x v="0"/>
    <n v="4046.11"/>
    <n v="0"/>
    <n v="4046.11"/>
    <n v="4723.83"/>
    <n v="-677.7199999999998"/>
    <n v="48"/>
    <n v="0"/>
    <n v="48"/>
    <n v="56.04"/>
    <n v="-8.0399999999999991"/>
  </r>
  <r>
    <s v="1396827"/>
    <x v="231"/>
    <x v="3"/>
    <x v="5"/>
    <n v="-175624.69"/>
    <n v="0"/>
    <n v="-175624.69"/>
    <n v="-175624.4"/>
    <n v="-0.29000000000814907"/>
    <n v="-9340"/>
    <n v="0"/>
    <n v="-9340"/>
    <n v="-9340"/>
    <n v="0"/>
  </r>
  <r>
    <s v="1396827"/>
    <x v="26"/>
    <x v="4"/>
    <x v="5"/>
    <n v="135726.07999999999"/>
    <n v="137762.18"/>
    <n v="-2036.1000000000058"/>
    <n v="137762.18"/>
    <n v="-2036.1000000000058"/>
    <n v="9340"/>
    <n v="9480.1"/>
    <n v="-140.10000000000036"/>
    <n v="9480.1"/>
    <n v="-140.10000000000036"/>
  </r>
  <r>
    <s v="1396827"/>
    <x v="319"/>
    <x v="4"/>
    <x v="2"/>
    <n v="5701.23"/>
    <n v="5605.2156862745096"/>
    <n v="96.014313725489956"/>
    <n v="5717.32"/>
    <n v="-16.090000000000146"/>
    <n v="9500"/>
    <n v="9339.9999999999982"/>
    <n v="160.00000000000182"/>
    <n v="9526.7999999999993"/>
    <n v="-26.799999999999272"/>
  </r>
  <r>
    <s v="1396827"/>
    <x v="321"/>
    <x v="4"/>
    <x v="2"/>
    <n v="16957.5"/>
    <n v="16671.900497512437"/>
    <n v="285.59950248756286"/>
    <n v="16755.259999999998"/>
    <n v="202.2400000000016"/>
    <n v="9500"/>
    <n v="9340"/>
    <n v="160"/>
    <n v="9386.7000000000007"/>
    <n v="113.29999999999927"/>
  </r>
  <r>
    <s v="1396827"/>
    <x v="323"/>
    <x v="4"/>
    <x v="3"/>
    <n v="6164.85"/>
    <n v="4345.6400000000003"/>
    <n v="1819.21"/>
    <n v="4345.6400000000003"/>
    <n v="1819.21"/>
    <n v="530"/>
    <n v="373.6"/>
    <n v="156.39999999999998"/>
    <n v="373.6"/>
    <n v="156.39999999999998"/>
  </r>
  <r>
    <s v="1396828"/>
    <x v="0"/>
    <x v="0"/>
    <x v="0"/>
    <n v="4092.32"/>
    <n v="0"/>
    <n v="4092.32"/>
    <n v="0"/>
    <n v="4092.32"/>
    <n v="0"/>
    <n v="0"/>
    <n v="0"/>
    <n v="0"/>
    <n v="0"/>
  </r>
  <r>
    <s v="1396828"/>
    <x v="1"/>
    <x v="1"/>
    <x v="0"/>
    <n v="0.12"/>
    <n v="0"/>
    <n v="0.12"/>
    <n v="0.14000000000000001"/>
    <n v="-2.0000000000000018E-2"/>
    <n v="0"/>
    <n v="0"/>
    <n v="0"/>
    <n v="0"/>
    <n v="0"/>
  </r>
  <r>
    <s v="1396828"/>
    <x v="2"/>
    <x v="1"/>
    <x v="0"/>
    <n v="2.74"/>
    <n v="0"/>
    <n v="2.74"/>
    <n v="3.27"/>
    <n v="-0.5299999999999998"/>
    <n v="0"/>
    <n v="0"/>
    <n v="0"/>
    <n v="0"/>
    <n v="0"/>
  </r>
  <r>
    <s v="1396828"/>
    <x v="3"/>
    <x v="1"/>
    <x v="0"/>
    <n v="18.420000000000002"/>
    <n v="0"/>
    <n v="18.420000000000002"/>
    <n v="21.96"/>
    <n v="-3.5399999999999991"/>
    <n v="0"/>
    <n v="0"/>
    <n v="0"/>
    <n v="0"/>
    <n v="0"/>
  </r>
  <r>
    <s v="1396828"/>
    <x v="7"/>
    <x v="1"/>
    <x v="0"/>
    <n v="206.42"/>
    <n v="0"/>
    <n v="206.42"/>
    <n v="246.05"/>
    <n v="-39.630000000000024"/>
    <n v="0"/>
    <n v="0"/>
    <n v="0"/>
    <n v="0"/>
    <n v="0"/>
  </r>
  <r>
    <s v="1396828"/>
    <x v="8"/>
    <x v="1"/>
    <x v="0"/>
    <n v="477.34"/>
    <n v="0"/>
    <n v="477.34"/>
    <n v="568.99"/>
    <n v="-91.650000000000034"/>
    <n v="0"/>
    <n v="0"/>
    <n v="0"/>
    <n v="0"/>
    <n v="0"/>
  </r>
  <r>
    <s v="1396828"/>
    <x v="259"/>
    <x v="2"/>
    <x v="0"/>
    <n v="2455.6"/>
    <n v="0"/>
    <n v="2455.6"/>
    <n v="2643.81"/>
    <n v="-188.21000000000004"/>
    <n v="15.5"/>
    <n v="0"/>
    <n v="15.5"/>
    <n v="16.687999999999999"/>
    <n v="-1.1879999999999988"/>
  </r>
  <r>
    <s v="1396828"/>
    <x v="260"/>
    <x v="2"/>
    <x v="0"/>
    <n v="7801.36"/>
    <n v="0"/>
    <n v="7801.36"/>
    <n v="8399.2999999999993"/>
    <n v="-597.9399999999996"/>
    <n v="15.5"/>
    <n v="0"/>
    <n v="15.5"/>
    <n v="16.687999999999999"/>
    <n v="-1.1879999999999988"/>
  </r>
  <r>
    <s v="1396828"/>
    <x v="261"/>
    <x v="2"/>
    <x v="0"/>
    <n v="7839.33"/>
    <n v="0"/>
    <n v="7839.33"/>
    <n v="8440.17"/>
    <n v="-600.84000000000015"/>
    <n v="93"/>
    <n v="0"/>
    <n v="93"/>
    <n v="100.128"/>
    <n v="-7.1280000000000001"/>
  </r>
  <r>
    <s v="1396828"/>
    <x v="223"/>
    <x v="3"/>
    <x v="5"/>
    <n v="-315945.56"/>
    <n v="0"/>
    <n v="-315945.56"/>
    <n v="-315946.08"/>
    <n v="0.52000000001862645"/>
    <n v="-16688"/>
    <n v="0"/>
    <n v="-16688"/>
    <n v="-16688"/>
    <n v="0"/>
  </r>
  <r>
    <s v="1396828"/>
    <x v="26"/>
    <x v="4"/>
    <x v="5"/>
    <n v="245760.11"/>
    <n v="246142.96"/>
    <n v="-382.85000000000582"/>
    <n v="246142.96"/>
    <n v="-382.85000000000582"/>
    <n v="16912"/>
    <n v="16938.32"/>
    <n v="-26.319999999999709"/>
    <n v="16938.32"/>
    <n v="-26.319999999999709"/>
  </r>
  <r>
    <s v="1396828"/>
    <x v="319"/>
    <x v="4"/>
    <x v="2"/>
    <n v="10514.28"/>
    <n v="10014.970588235294"/>
    <n v="499.30941176470697"/>
    <n v="10215.27"/>
    <n v="299.01000000000022"/>
    <n v="17520"/>
    <n v="16687.999999999996"/>
    <n v="832.00000000000364"/>
    <n v="17021.759999999998"/>
    <n v="498.2400000000016"/>
  </r>
  <r>
    <s v="1396828"/>
    <x v="321"/>
    <x v="4"/>
    <x v="2"/>
    <n v="28952.7"/>
    <n v="29788.079601990048"/>
    <n v="-835.37960199004738"/>
    <n v="29937.02"/>
    <n v="-984.31999999999971"/>
    <n v="16220"/>
    <n v="16687.999999999996"/>
    <n v="-467.99999999999636"/>
    <n v="16771.439999999999"/>
    <n v="-551.43999999999869"/>
  </r>
  <r>
    <s v="1396828"/>
    <x v="324"/>
    <x v="4"/>
    <x v="3"/>
    <n v="7824.82"/>
    <n v="9327.17"/>
    <n v="-1502.3500000000004"/>
    <n v="9327.17"/>
    <n v="-1502.3500000000004"/>
    <n v="560"/>
    <n v="667.52"/>
    <n v="-107.51999999999998"/>
    <n v="667.52"/>
    <n v="-107.51999999999998"/>
  </r>
  <r>
    <s v="1396829"/>
    <x v="0"/>
    <x v="0"/>
    <x v="0"/>
    <n v="1599.21"/>
    <n v="0"/>
    <n v="1599.21"/>
    <n v="0"/>
    <n v="1599.21"/>
    <n v="0"/>
    <n v="0"/>
    <n v="0"/>
    <n v="0"/>
    <n v="0"/>
  </r>
  <r>
    <s v="1396829"/>
    <x v="1"/>
    <x v="1"/>
    <x v="0"/>
    <n v="0"/>
    <n v="0"/>
    <n v="0"/>
    <n v="0.04"/>
    <n v="-0.04"/>
    <n v="0"/>
    <n v="0"/>
    <n v="0"/>
    <n v="0"/>
    <n v="0"/>
  </r>
  <r>
    <s v="1396829"/>
    <x v="2"/>
    <x v="1"/>
    <x v="0"/>
    <n v="0"/>
    <n v="0"/>
    <n v="0"/>
    <n v="0.83"/>
    <n v="-0.83"/>
    <n v="0"/>
    <n v="0"/>
    <n v="0"/>
    <n v="0"/>
    <n v="0"/>
  </r>
  <r>
    <s v="1396829"/>
    <x v="3"/>
    <x v="1"/>
    <x v="0"/>
    <n v="0"/>
    <n v="0"/>
    <n v="0"/>
    <n v="5.6"/>
    <n v="-5.6"/>
    <n v="0"/>
    <n v="0"/>
    <n v="0"/>
    <n v="0"/>
    <n v="0"/>
  </r>
  <r>
    <s v="1396829"/>
    <x v="7"/>
    <x v="1"/>
    <x v="0"/>
    <n v="0"/>
    <n v="0"/>
    <n v="0"/>
    <n v="62.77"/>
    <n v="-62.77"/>
    <n v="0"/>
    <n v="0"/>
    <n v="0"/>
    <n v="0"/>
    <n v="0"/>
  </r>
  <r>
    <s v="1396829"/>
    <x v="8"/>
    <x v="1"/>
    <x v="0"/>
    <n v="0"/>
    <n v="0"/>
    <n v="0"/>
    <n v="145.13999999999999"/>
    <n v="-145.13999999999999"/>
    <n v="0"/>
    <n v="0"/>
    <n v="0"/>
    <n v="0"/>
    <n v="0"/>
  </r>
  <r>
    <s v="1396829"/>
    <x v="259"/>
    <x v="2"/>
    <x v="0"/>
    <n v="2376.39"/>
    <n v="0"/>
    <n v="2376.39"/>
    <n v="2697.68"/>
    <n v="-321.28999999999996"/>
    <n v="15"/>
    <n v="0"/>
    <n v="15"/>
    <n v="17.027999999999999"/>
    <n v="-2.0279999999999987"/>
  </r>
  <r>
    <s v="1396829"/>
    <x v="260"/>
    <x v="2"/>
    <x v="0"/>
    <n v="7549.7"/>
    <n v="0"/>
    <n v="7549.7"/>
    <n v="8570.43"/>
    <n v="-1020.7300000000005"/>
    <n v="15"/>
    <n v="0"/>
    <n v="15"/>
    <n v="17.027999999999999"/>
    <n v="-2.0279999999999987"/>
  </r>
  <r>
    <s v="1396829"/>
    <x v="261"/>
    <x v="2"/>
    <x v="0"/>
    <n v="7586.45"/>
    <n v="0"/>
    <n v="7586.45"/>
    <n v="8612.1299999999992"/>
    <n v="-1025.6799999999994"/>
    <n v="90"/>
    <n v="0"/>
    <n v="90"/>
    <n v="102.16800000000001"/>
    <n v="-12.168000000000006"/>
  </r>
  <r>
    <s v="1396829"/>
    <x v="121"/>
    <x v="3"/>
    <x v="5"/>
    <n v="-400846.44"/>
    <n v="0"/>
    <n v="-400846.44"/>
    <n v="-400846.44"/>
    <n v="0"/>
    <n v="-17028"/>
    <n v="0"/>
    <n v="-17028"/>
    <n v="-17028"/>
    <n v="0"/>
  </r>
  <r>
    <s v="1396829"/>
    <x v="34"/>
    <x v="4"/>
    <x v="5"/>
    <n v="335921.51"/>
    <n v="335904.75"/>
    <n v="16.760000000009313"/>
    <n v="335904.75"/>
    <n v="16.760000000009313"/>
    <n v="17710"/>
    <n v="17709.12"/>
    <n v="0.88000000000101863"/>
    <n v="17709.12"/>
    <n v="0.88000000000101863"/>
  </r>
  <r>
    <s v="1396829"/>
    <x v="265"/>
    <x v="4"/>
    <x v="2"/>
    <n v="8362.5499999999993"/>
    <n v="8137"/>
    <n v="225.54999999999927"/>
    <n v="8299.74"/>
    <n v="62.809999999999491"/>
    <n v="17500"/>
    <n v="17028"/>
    <n v="472"/>
    <n v="17368.560000000001"/>
    <n v="131.43999999999869"/>
  </r>
  <r>
    <s v="1396829"/>
    <x v="263"/>
    <x v="4"/>
    <x v="2"/>
    <n v="35087.5"/>
    <n v="34141.144278606967"/>
    <n v="946.35572139303258"/>
    <n v="34311.85"/>
    <n v="775.65000000000146"/>
    <n v="17500"/>
    <n v="17028"/>
    <n v="472"/>
    <n v="17113.14"/>
    <n v="386.86000000000058"/>
  </r>
  <r>
    <s v="1396829"/>
    <x v="266"/>
    <x v="4"/>
    <x v="3"/>
    <n v="2363.13"/>
    <n v="2235.52"/>
    <n v="127.61000000000013"/>
    <n v="2235.52"/>
    <n v="127.61000000000013"/>
    <n v="180"/>
    <n v="170.28"/>
    <n v="9.7199999999999989"/>
    <n v="170.28"/>
    <n v="9.7199999999999989"/>
  </r>
  <r>
    <s v="1396830"/>
    <x v="0"/>
    <x v="0"/>
    <x v="0"/>
    <n v="15178.5"/>
    <n v="0"/>
    <n v="15178.5"/>
    <n v="0"/>
    <n v="15178.5"/>
    <n v="0"/>
    <n v="0"/>
    <n v="0"/>
    <n v="0"/>
    <n v="0"/>
  </r>
  <r>
    <s v="1396830"/>
    <x v="1"/>
    <x v="1"/>
    <x v="0"/>
    <n v="0"/>
    <n v="0"/>
    <n v="0"/>
    <n v="0.05"/>
    <n v="-0.05"/>
    <n v="0"/>
    <n v="0"/>
    <n v="0"/>
    <n v="0"/>
    <n v="0"/>
  </r>
  <r>
    <s v="1396830"/>
    <x v="2"/>
    <x v="1"/>
    <x v="0"/>
    <n v="0"/>
    <n v="0"/>
    <n v="0"/>
    <n v="1.21"/>
    <n v="-1.21"/>
    <n v="0"/>
    <n v="0"/>
    <n v="0"/>
    <n v="0"/>
    <n v="0"/>
  </r>
  <r>
    <s v="1396830"/>
    <x v="3"/>
    <x v="1"/>
    <x v="0"/>
    <n v="0"/>
    <n v="0"/>
    <n v="0"/>
    <n v="8.15"/>
    <n v="-8.15"/>
    <n v="0"/>
    <n v="0"/>
    <n v="0"/>
    <n v="0"/>
    <n v="0"/>
  </r>
  <r>
    <s v="1396830"/>
    <x v="7"/>
    <x v="1"/>
    <x v="0"/>
    <n v="0"/>
    <n v="0"/>
    <n v="0"/>
    <n v="91.29"/>
    <n v="-91.29"/>
    <n v="0"/>
    <n v="0"/>
    <n v="0"/>
    <n v="0"/>
    <n v="0"/>
  </r>
  <r>
    <s v="1396830"/>
    <x v="8"/>
    <x v="1"/>
    <x v="0"/>
    <n v="0"/>
    <n v="0"/>
    <n v="0"/>
    <n v="211.12"/>
    <n v="-211.12"/>
    <n v="0"/>
    <n v="0"/>
    <n v="0"/>
    <n v="0"/>
    <n v="0"/>
  </r>
  <r>
    <s v="1396830"/>
    <x v="259"/>
    <x v="2"/>
    <x v="0"/>
    <n v="3247.73"/>
    <n v="0"/>
    <n v="3247.73"/>
    <n v="3923.9"/>
    <n v="-676.17000000000007"/>
    <n v="20.5"/>
    <n v="0"/>
    <n v="20.5"/>
    <n v="24.768000000000001"/>
    <n v="-4.2680000000000007"/>
  </r>
  <r>
    <s v="1396830"/>
    <x v="260"/>
    <x v="2"/>
    <x v="0"/>
    <n v="10317.93"/>
    <n v="0"/>
    <n v="10317.93"/>
    <n v="12466.08"/>
    <n v="-2148.1499999999996"/>
    <n v="20.5"/>
    <n v="0"/>
    <n v="20.5"/>
    <n v="24.768000000000001"/>
    <n v="-4.2680000000000007"/>
  </r>
  <r>
    <s v="1396830"/>
    <x v="261"/>
    <x v="2"/>
    <x v="0"/>
    <n v="10368.15"/>
    <n v="0"/>
    <n v="10368.15"/>
    <n v="12526.74"/>
    <n v="-2158.59"/>
    <n v="123"/>
    <n v="0"/>
    <n v="123"/>
    <n v="148.608"/>
    <n v="-25.608000000000004"/>
  </r>
  <r>
    <s v="1396830"/>
    <x v="121"/>
    <x v="3"/>
    <x v="5"/>
    <n v="-583049.37"/>
    <n v="0"/>
    <n v="-583049.37"/>
    <n v="-583049.37"/>
    <n v="0"/>
    <n v="-24768"/>
    <n v="0"/>
    <n v="-24768"/>
    <n v="-24768"/>
    <n v="0"/>
  </r>
  <r>
    <s v="1396830"/>
    <x v="34"/>
    <x v="4"/>
    <x v="5"/>
    <n v="478465.28000000003"/>
    <n v="488588.72"/>
    <n v="-10123.439999999944"/>
    <n v="488588.72"/>
    <n v="-10123.439999999944"/>
    <n v="25225"/>
    <n v="25758.720000000001"/>
    <n v="-533.72000000000116"/>
    <n v="25758.720000000001"/>
    <n v="-533.72000000000116"/>
  </r>
  <r>
    <s v="1396830"/>
    <x v="265"/>
    <x v="4"/>
    <x v="2"/>
    <n v="11946.5"/>
    <n v="11835.637254901962"/>
    <n v="110.86274509803843"/>
    <n v="12072.35"/>
    <n v="-125.85000000000036"/>
    <n v="25000"/>
    <n v="24768"/>
    <n v="232"/>
    <n v="25263.360000000001"/>
    <n v="-263.36000000000058"/>
  </r>
  <r>
    <s v="1396830"/>
    <x v="263"/>
    <x v="4"/>
    <x v="2"/>
    <n v="50125"/>
    <n v="49659.840796019904"/>
    <n v="465.15920398009621"/>
    <n v="49908.14"/>
    <n v="216.86000000000058"/>
    <n v="25000"/>
    <n v="24768"/>
    <n v="232"/>
    <n v="24891.84"/>
    <n v="108.15999999999985"/>
  </r>
  <r>
    <s v="1396830"/>
    <x v="266"/>
    <x v="4"/>
    <x v="3"/>
    <n v="3400.28"/>
    <n v="3251.67"/>
    <n v="148.61000000000013"/>
    <n v="3251.67"/>
    <n v="148.61000000000013"/>
    <n v="259"/>
    <n v="247.68"/>
    <n v="11.319999999999993"/>
    <n v="247.68"/>
    <n v="11.319999999999993"/>
  </r>
  <r>
    <s v="1397011"/>
    <x v="0"/>
    <x v="0"/>
    <x v="0"/>
    <n v="-1189.1500000000001"/>
    <n v="0"/>
    <n v="-1189.1500000000001"/>
    <n v="0"/>
    <n v="-1189.1500000000001"/>
    <n v="0"/>
    <n v="0"/>
    <n v="0"/>
    <n v="0"/>
    <n v="0"/>
  </r>
  <r>
    <s v="1397011"/>
    <x v="1"/>
    <x v="1"/>
    <x v="0"/>
    <n v="2.7"/>
    <n v="0"/>
    <n v="2.7"/>
    <n v="2.71"/>
    <n v="-9.9999999999997868E-3"/>
    <n v="0"/>
    <n v="0"/>
    <n v="0"/>
    <n v="0"/>
    <n v="0"/>
  </r>
  <r>
    <s v="1397011"/>
    <x v="2"/>
    <x v="1"/>
    <x v="0"/>
    <n v="62.89"/>
    <n v="0"/>
    <n v="62.89"/>
    <n v="63.2"/>
    <n v="-0.31000000000000227"/>
    <n v="0"/>
    <n v="0"/>
    <n v="0"/>
    <n v="0"/>
    <n v="0"/>
  </r>
  <r>
    <s v="1397011"/>
    <x v="3"/>
    <x v="1"/>
    <x v="0"/>
    <n v="422.24"/>
    <n v="0"/>
    <n v="422.24"/>
    <n v="424.35"/>
    <n v="-2.1100000000000136"/>
    <n v="0"/>
    <n v="0"/>
    <n v="0"/>
    <n v="0"/>
    <n v="0"/>
  </r>
  <r>
    <s v="1397011"/>
    <x v="4"/>
    <x v="2"/>
    <x v="0"/>
    <n v="941.67"/>
    <n v="0"/>
    <n v="941.67"/>
    <n v="698.52"/>
    <n v="243.14999999999998"/>
    <n v="2.67"/>
    <n v="0"/>
    <n v="2.67"/>
    <n v="1.9810000000000001"/>
    <n v="0.68899999999999983"/>
  </r>
  <r>
    <s v="1397011"/>
    <x v="5"/>
    <x v="2"/>
    <x v="0"/>
    <n v="3237.03"/>
    <n v="0"/>
    <n v="3237.03"/>
    <n v="2401.19"/>
    <n v="835.84000000000015"/>
    <n v="2.67"/>
    <n v="0"/>
    <n v="2.67"/>
    <n v="1.9810000000000001"/>
    <n v="0.68899999999999983"/>
  </r>
  <r>
    <s v="1397011"/>
    <x v="6"/>
    <x v="2"/>
    <x v="0"/>
    <n v="3502.27"/>
    <n v="0"/>
    <n v="3502.27"/>
    <n v="2597.92"/>
    <n v="904.34999999999991"/>
    <n v="56.07"/>
    <n v="0"/>
    <n v="56.07"/>
    <n v="41.591999999999999"/>
    <n v="14.478000000000002"/>
  </r>
  <r>
    <s v="1397011"/>
    <x v="7"/>
    <x v="1"/>
    <x v="0"/>
    <n v="4730.6099999999997"/>
    <n v="0"/>
    <n v="4730.6099999999997"/>
    <n v="4754.2700000000004"/>
    <n v="-23.660000000000764"/>
    <n v="0"/>
    <n v="0"/>
    <n v="0"/>
    <n v="0"/>
    <n v="0"/>
  </r>
  <r>
    <s v="1397011"/>
    <x v="8"/>
    <x v="1"/>
    <x v="0"/>
    <n v="10939.57"/>
    <n v="0"/>
    <n v="10939.57"/>
    <n v="10994.27"/>
    <n v="-54.700000000000728"/>
    <n v="0"/>
    <n v="0"/>
    <n v="0"/>
    <n v="0"/>
    <n v="0"/>
  </r>
  <r>
    <s v="1397011"/>
    <x v="270"/>
    <x v="3"/>
    <x v="1"/>
    <n v="-256704.59"/>
    <n v="0"/>
    <n v="-256704.59"/>
    <n v="-256704.58"/>
    <n v="-1.0000000009313226E-2"/>
    <n v="-1426"/>
    <n v="0"/>
    <n v="-1426"/>
    <n v="-1426"/>
    <n v="0"/>
  </r>
  <r>
    <s v="1397011"/>
    <x v="48"/>
    <x v="4"/>
    <x v="2"/>
    <n v="30.4"/>
    <n v="0"/>
    <n v="30.4"/>
    <n v="0"/>
    <n v="30.4"/>
    <n v="400"/>
    <n v="0"/>
    <n v="400"/>
    <n v="0"/>
    <n v="400"/>
  </r>
  <r>
    <s v="1397011"/>
    <x v="271"/>
    <x v="4"/>
    <x v="2"/>
    <n v="1034.48"/>
    <n v="1032.1970443349753"/>
    <n v="2.2829556650247014"/>
    <n v="1047.68"/>
    <n v="-13.200000000000045"/>
    <n v="17150"/>
    <n v="17112"/>
    <n v="38"/>
    <n v="17368.68"/>
    <n v="-218.68000000000029"/>
  </r>
  <r>
    <s v="1397011"/>
    <x v="11"/>
    <x v="4"/>
    <x v="2"/>
    <n v="1325.61"/>
    <n v="1321.9004975124378"/>
    <n v="3.7095024875620766"/>
    <n v="1328.51"/>
    <n v="-2.9000000000000909"/>
    <n v="1430"/>
    <n v="1426"/>
    <n v="4"/>
    <n v="1433.13"/>
    <n v="-3.1300000000001091"/>
  </r>
  <r>
    <s v="1397011"/>
    <x v="272"/>
    <x v="4"/>
    <x v="2"/>
    <n v="4084.85"/>
    <n v="3994.2857142857142"/>
    <n v="90.564285714285688"/>
    <n v="4054.2"/>
    <n v="30.650000000000091"/>
    <n v="17500"/>
    <n v="17112"/>
    <n v="388"/>
    <n v="17368.68"/>
    <n v="131.31999999999971"/>
  </r>
  <r>
    <s v="1397011"/>
    <x v="273"/>
    <x v="4"/>
    <x v="2"/>
    <n v="5184.6000000000004"/>
    <n v="5158.0689655172409"/>
    <n v="26.531034482759424"/>
    <n v="5235.4399999999996"/>
    <n v="-50.839999999999236"/>
    <n v="17200"/>
    <n v="17112"/>
    <n v="88"/>
    <n v="17368.68"/>
    <n v="-168.68000000000029"/>
  </r>
  <r>
    <s v="1397011"/>
    <x v="14"/>
    <x v="4"/>
    <x v="2"/>
    <n v="8087.27"/>
    <n v="8045.8921568627447"/>
    <n v="41.377843137255695"/>
    <n v="8206.81"/>
    <n v="-119.53999999999905"/>
    <n v="17200"/>
    <n v="17112"/>
    <n v="88"/>
    <n v="17454.240000000002"/>
    <n v="-254.2400000000016"/>
  </r>
  <r>
    <s v="1397011"/>
    <x v="200"/>
    <x v="4"/>
    <x v="2"/>
    <n v="13407.19"/>
    <n v="13061.467980295567"/>
    <n v="345.72201970443348"/>
    <n v="13257.39"/>
    <n v="149.80000000000109"/>
    <n v="17565"/>
    <n v="17112"/>
    <n v="453"/>
    <n v="17368.68"/>
    <n v="196.31999999999971"/>
  </r>
  <r>
    <s v="1397011"/>
    <x v="274"/>
    <x v="4"/>
    <x v="2"/>
    <n v="16449.3"/>
    <n v="15956.935960591132"/>
    <n v="492.36403940886703"/>
    <n v="16196.29"/>
    <n v="253.0099999999984"/>
    <n v="1470"/>
    <n v="1426"/>
    <n v="44"/>
    <n v="1447.39"/>
    <n v="22.6099999999999"/>
  </r>
  <r>
    <s v="1397011"/>
    <x v="17"/>
    <x v="4"/>
    <x v="2"/>
    <n v="23357.599999999999"/>
    <n v="23238.099502487563"/>
    <n v="119.50049751243569"/>
    <n v="23354.29"/>
    <n v="3.3099999999976717"/>
    <n v="17200"/>
    <n v="17112"/>
    <n v="88"/>
    <n v="17197.560000000001"/>
    <n v="2.4399999999986903"/>
  </r>
  <r>
    <s v="1397011"/>
    <x v="58"/>
    <x v="4"/>
    <x v="2"/>
    <n v="82069.14"/>
    <n v="81853.881188118816"/>
    <n v="215.25881188118365"/>
    <n v="82672.42"/>
    <n v="-603.27999999999884"/>
    <n v="17157"/>
    <n v="17112"/>
    <n v="45"/>
    <n v="17283.12"/>
    <n v="-126.11999999999898"/>
  </r>
  <r>
    <s v="1397011"/>
    <x v="275"/>
    <x v="4"/>
    <x v="3"/>
    <n v="78160.34"/>
    <n v="78160.348258706465"/>
    <n v="-8.2587064680410549E-3"/>
    <n v="78551.149999999994"/>
    <n v="-390.80999999999767"/>
    <n v="12834"/>
    <n v="12834"/>
    <n v="0"/>
    <n v="12898.17"/>
    <n v="-64.170000000000073"/>
  </r>
  <r>
    <s v="1397011"/>
    <x v="20"/>
    <x v="4"/>
    <x v="4"/>
    <n v="863.98"/>
    <n v="847.03921568627447"/>
    <n v="16.940784313725544"/>
    <n v="863.98"/>
    <n v="0"/>
    <n v="157.08799999999999"/>
    <n v="154.00784313725489"/>
    <n v="3.080156862745099"/>
    <n v="157.08799999999999"/>
    <n v="0"/>
  </r>
  <r>
    <s v="1397402"/>
    <x v="0"/>
    <x v="0"/>
    <x v="0"/>
    <n v="-5396.99"/>
    <n v="0"/>
    <n v="-5396.99"/>
    <n v="0"/>
    <n v="-5396.99"/>
    <n v="0"/>
    <n v="0"/>
    <n v="0"/>
    <n v="0"/>
    <n v="0"/>
  </r>
  <r>
    <s v="1397402"/>
    <x v="190"/>
    <x v="2"/>
    <x v="0"/>
    <n v="202.23"/>
    <n v="0"/>
    <n v="202.23"/>
    <n v="192.98"/>
    <n v="9.25"/>
    <n v="26.745999999999999"/>
    <n v="0"/>
    <n v="26.745999999999999"/>
    <n v="25.529"/>
    <n v="1.2169999999999987"/>
  </r>
  <r>
    <s v="1397402"/>
    <x v="191"/>
    <x v="2"/>
    <x v="0"/>
    <n v="414.95"/>
    <n v="0"/>
    <n v="414.95"/>
    <n v="396.05"/>
    <n v="18.899999999999977"/>
    <n v="26.745999999999999"/>
    <n v="0"/>
    <n v="26.745999999999999"/>
    <n v="25.529"/>
    <n v="1.2169999999999987"/>
  </r>
  <r>
    <s v="1397402"/>
    <x v="192"/>
    <x v="2"/>
    <x v="0"/>
    <n v="16357.99"/>
    <n v="0"/>
    <n v="16357.99"/>
    <n v="15609.9"/>
    <n v="748.09000000000015"/>
    <n v="267.45999999999998"/>
    <n v="0"/>
    <n v="267.45999999999998"/>
    <n v="255.22800000000001"/>
    <n v="12.231999999999971"/>
  </r>
  <r>
    <s v="1397402"/>
    <x v="56"/>
    <x v="3"/>
    <x v="2"/>
    <n v="-89934.42"/>
    <n v="0"/>
    <n v="-89934.42"/>
    <n v="-89934.18"/>
    <n v="-0.24000000000523869"/>
    <n v="-118683"/>
    <n v="0"/>
    <n v="-118683"/>
    <n v="-118683"/>
    <n v="0"/>
  </r>
  <r>
    <s v="1397402"/>
    <x v="193"/>
    <x v="4"/>
    <x v="2"/>
    <n v="69070.710000000006"/>
    <n v="0"/>
    <n v="69070.710000000006"/>
    <n v="0"/>
    <n v="69070.710000000006"/>
    <n v="119147"/>
    <n v="0"/>
    <n v="119147"/>
    <n v="0"/>
    <n v="119147"/>
  </r>
  <r>
    <s v="1397402"/>
    <x v="194"/>
    <x v="4"/>
    <x v="2"/>
    <n v="9285.5300000000007"/>
    <n v="9283.9644970414192"/>
    <n v="1.5655029585814191"/>
    <n v="9413.94"/>
    <n v="-128.40999999999985"/>
    <n v="19586"/>
    <n v="19582.695266272185"/>
    <n v="3.3047337278148916"/>
    <n v="19856.852999999999"/>
    <n v="-270.85299999999916"/>
  </r>
  <r>
    <s v="1397402"/>
    <x v="195"/>
    <x v="4"/>
    <x v="2"/>
    <n v="0"/>
    <n v="63370.788177339899"/>
    <n v="-63370.788177339899"/>
    <n v="64321.35"/>
    <n v="-64321.35"/>
    <n v="0"/>
    <n v="118683"/>
    <n v="-118683"/>
    <n v="120463.245"/>
    <n v="-120463.245"/>
  </r>
  <r>
    <s v="1397407"/>
    <x v="0"/>
    <x v="0"/>
    <x v="0"/>
    <n v="-3085.72"/>
    <n v="0"/>
    <n v="-3085.72"/>
    <n v="0"/>
    <n v="-3085.72"/>
    <n v="0"/>
    <n v="0"/>
    <n v="0"/>
    <n v="0"/>
    <n v="0"/>
  </r>
  <r>
    <s v="1397407"/>
    <x v="190"/>
    <x v="2"/>
    <x v="0"/>
    <n v="154.24"/>
    <n v="0"/>
    <n v="154.24"/>
    <n v="164.41"/>
    <n v="-10.169999999999987"/>
    <n v="20.399999999999999"/>
    <n v="0"/>
    <n v="20.399999999999999"/>
    <n v="21.75"/>
    <n v="-1.3500000000000014"/>
  </r>
  <r>
    <s v="1397407"/>
    <x v="191"/>
    <x v="2"/>
    <x v="0"/>
    <n v="316.5"/>
    <n v="0"/>
    <n v="316.5"/>
    <n v="337.42"/>
    <n v="-20.920000000000016"/>
    <n v="20.399999999999999"/>
    <n v="0"/>
    <n v="20.399999999999999"/>
    <n v="21.75"/>
    <n v="-1.3500000000000014"/>
  </r>
  <r>
    <s v="1397407"/>
    <x v="192"/>
    <x v="2"/>
    <x v="0"/>
    <n v="12476.74"/>
    <n v="0"/>
    <n v="12476.74"/>
    <n v="13299.25"/>
    <n v="-822.51000000000022"/>
    <n v="204"/>
    <n v="0"/>
    <n v="204"/>
    <n v="217.44800000000001"/>
    <n v="-13.448000000000008"/>
  </r>
  <r>
    <s v="1397407"/>
    <x v="207"/>
    <x v="3"/>
    <x v="2"/>
    <n v="-89288.59"/>
    <n v="0"/>
    <n v="-89288.59"/>
    <n v="-89288.08"/>
    <n v="-0.50999999999476131"/>
    <n v="-101115"/>
    <n v="0"/>
    <n v="-101115"/>
    <n v="-101115"/>
    <n v="0"/>
  </r>
  <r>
    <s v="1397407"/>
    <x v="325"/>
    <x v="4"/>
    <x v="2"/>
    <n v="63942.62"/>
    <n v="0"/>
    <n v="63942.62"/>
    <n v="0"/>
    <n v="63942.62"/>
    <n v="89100"/>
    <n v="0"/>
    <n v="89100"/>
    <n v="0"/>
    <n v="89100"/>
  </r>
  <r>
    <s v="1397407"/>
    <x v="196"/>
    <x v="4"/>
    <x v="2"/>
    <n v="7542.29"/>
    <n v="7541.8244575936878"/>
    <n v="0.46554240631212451"/>
    <n v="7647.41"/>
    <n v="-105.11999999999989"/>
    <n v="16685"/>
    <n v="16683.975345167652"/>
    <n v="1.0246548323484603"/>
    <n v="16917.550999999999"/>
    <n v="-232.55099999999948"/>
  </r>
  <r>
    <s v="1397407"/>
    <x v="208"/>
    <x v="4"/>
    <x v="2"/>
    <n v="7941.92"/>
    <n v="66837.01477832513"/>
    <n v="-58895.094778325132"/>
    <n v="67839.570000000007"/>
    <n v="-59897.650000000009"/>
    <n v="12015"/>
    <n v="101115"/>
    <n v="-89100"/>
    <n v="102631.72500000001"/>
    <n v="-90616.725000000006"/>
  </r>
  <r>
    <s v="1397829"/>
    <x v="0"/>
    <x v="0"/>
    <x v="0"/>
    <n v="-285.04000000000002"/>
    <n v="0"/>
    <n v="-285.04000000000002"/>
    <n v="0"/>
    <n v="-285.04000000000002"/>
    <n v="0"/>
    <n v="0"/>
    <n v="0"/>
    <n v="0"/>
    <n v="0"/>
  </r>
  <r>
    <s v="1397829"/>
    <x v="1"/>
    <x v="1"/>
    <x v="0"/>
    <n v="0.97"/>
    <n v="0"/>
    <n v="0.97"/>
    <n v="0.96"/>
    <n v="1.0000000000000009E-2"/>
    <n v="0"/>
    <n v="0"/>
    <n v="0"/>
    <n v="0"/>
    <n v="0"/>
  </r>
  <r>
    <s v="1397829"/>
    <x v="2"/>
    <x v="1"/>
    <x v="0"/>
    <n v="22.6"/>
    <n v="0"/>
    <n v="22.6"/>
    <n v="22.49"/>
    <n v="0.11000000000000298"/>
    <n v="0"/>
    <n v="0"/>
    <n v="0"/>
    <n v="0"/>
    <n v="0"/>
  </r>
  <r>
    <s v="1397829"/>
    <x v="3"/>
    <x v="1"/>
    <x v="0"/>
    <n v="151.77000000000001"/>
    <n v="0"/>
    <n v="151.77000000000001"/>
    <n v="151.02000000000001"/>
    <n v="0.75"/>
    <n v="0"/>
    <n v="0"/>
    <n v="0"/>
    <n v="0"/>
    <n v="0"/>
  </r>
  <r>
    <s v="1397829"/>
    <x v="4"/>
    <x v="2"/>
    <x v="0"/>
    <n v="384.43"/>
    <n v="0"/>
    <n v="384.43"/>
    <n v="357.98"/>
    <n v="26.449999999999989"/>
    <n v="1.0900000000000001"/>
    <n v="0"/>
    <n v="1.0900000000000001"/>
    <n v="1.0149999999999999"/>
    <n v="7.5000000000000178E-2"/>
  </r>
  <r>
    <s v="1397829"/>
    <x v="5"/>
    <x v="2"/>
    <x v="0"/>
    <n v="1321.48"/>
    <n v="0"/>
    <n v="1321.48"/>
    <n v="1230.56"/>
    <n v="90.920000000000073"/>
    <n v="1.0900000000000001"/>
    <n v="0"/>
    <n v="1.0900000000000001"/>
    <n v="1.0149999999999999"/>
    <n v="7.5000000000000178E-2"/>
  </r>
  <r>
    <s v="1397829"/>
    <x v="6"/>
    <x v="2"/>
    <x v="0"/>
    <n v="1429.76"/>
    <n v="0"/>
    <n v="1429.76"/>
    <n v="1331.39"/>
    <n v="98.369999999999891"/>
    <n v="22.89"/>
    <n v="0"/>
    <n v="22.89"/>
    <n v="21.315000000000001"/>
    <n v="1.5749999999999993"/>
  </r>
  <r>
    <s v="1397829"/>
    <x v="7"/>
    <x v="1"/>
    <x v="0"/>
    <n v="1700.35"/>
    <n v="0"/>
    <n v="1700.35"/>
    <n v="1692"/>
    <n v="8.3499999999999091"/>
    <n v="0"/>
    <n v="0"/>
    <n v="0"/>
    <n v="0"/>
    <n v="0"/>
  </r>
  <r>
    <s v="1397829"/>
    <x v="8"/>
    <x v="1"/>
    <x v="0"/>
    <n v="3932.08"/>
    <n v="0"/>
    <n v="3932.08"/>
    <n v="3912.76"/>
    <n v="19.319999999999709"/>
    <n v="0"/>
    <n v="0"/>
    <n v="0"/>
    <n v="0"/>
    <n v="0"/>
  </r>
  <r>
    <s v="1397829"/>
    <x v="301"/>
    <x v="3"/>
    <x v="1"/>
    <n v="-92864.28"/>
    <n v="0"/>
    <n v="-92864.28"/>
    <n v="-92864.28"/>
    <n v="0"/>
    <n v="-1015"/>
    <n v="0"/>
    <n v="-1015"/>
    <n v="-1015"/>
    <n v="0"/>
  </r>
  <r>
    <s v="1397829"/>
    <x v="48"/>
    <x v="4"/>
    <x v="2"/>
    <n v="97.89"/>
    <n v="86.396039603960389"/>
    <n v="11.493960396039611"/>
    <n v="87.26"/>
    <n v="10.629999999999995"/>
    <n v="1150"/>
    <n v="1015"/>
    <n v="135"/>
    <n v="1025.1500000000001"/>
    <n v="124.84999999999991"/>
  </r>
  <r>
    <s v="1397829"/>
    <x v="61"/>
    <x v="4"/>
    <x v="2"/>
    <n v="322.27999999999997"/>
    <n v="316.5615763546798"/>
    <n v="5.718423645320172"/>
    <n v="321.31"/>
    <n v="0.96999999999997044"/>
    <n v="6200"/>
    <n v="6090"/>
    <n v="110"/>
    <n v="6181.35"/>
    <n v="18.649999999999636"/>
  </r>
  <r>
    <s v="1397829"/>
    <x v="50"/>
    <x v="4"/>
    <x v="2"/>
    <n v="599.76"/>
    <n v="596.81592039800989"/>
    <n v="2.9440796019900972"/>
    <n v="599.79999999999995"/>
    <n v="-3.999999999996362E-2"/>
    <n v="1020"/>
    <n v="1015"/>
    <n v="5"/>
    <n v="1020.075"/>
    <n v="-7.5000000000045475E-2"/>
  </r>
  <r>
    <s v="1397829"/>
    <x v="54"/>
    <x v="4"/>
    <x v="2"/>
    <n v="1421.22"/>
    <n v="1373.8423645320197"/>
    <n v="47.377635467980326"/>
    <n v="1394.45"/>
    <n v="26.769999999999982"/>
    <n v="6300"/>
    <n v="6090"/>
    <n v="210"/>
    <n v="6181.35"/>
    <n v="118.64999999999964"/>
  </r>
  <r>
    <s v="1397829"/>
    <x v="55"/>
    <x v="4"/>
    <x v="2"/>
    <n v="1826.18"/>
    <n v="1765.3103448275863"/>
    <n v="60.869655172413786"/>
    <n v="1791.79"/>
    <n v="34.3900000000001"/>
    <n v="6300"/>
    <n v="6090"/>
    <n v="210"/>
    <n v="6181.35"/>
    <n v="118.64999999999964"/>
  </r>
  <r>
    <s v="1397829"/>
    <x v="14"/>
    <x v="4"/>
    <x v="2"/>
    <n v="2868.16"/>
    <n v="2863.4607843137255"/>
    <n v="4.6992156862743286"/>
    <n v="2920.73"/>
    <n v="-52.570000000000164"/>
    <n v="6100"/>
    <n v="6090"/>
    <n v="10"/>
    <n v="6211.8"/>
    <n v="-111.80000000000018"/>
  </r>
  <r>
    <s v="1397829"/>
    <x v="56"/>
    <x v="4"/>
    <x v="2"/>
    <n v="4944.45"/>
    <n v="4614.8078817733995"/>
    <n v="329.64211822660036"/>
    <n v="4684.03"/>
    <n v="260.42000000000007"/>
    <n v="6525"/>
    <n v="6090"/>
    <n v="435"/>
    <n v="6181.35"/>
    <n v="343.64999999999964"/>
  </r>
  <r>
    <s v="1397829"/>
    <x v="302"/>
    <x v="4"/>
    <x v="2"/>
    <n v="7678.35"/>
    <n v="7663.2512315270933"/>
    <n v="15.098768472907068"/>
    <n v="7778.2"/>
    <n v="-99.849999999999454"/>
    <n v="1017"/>
    <n v="1014.9999999999999"/>
    <n v="2.0000000000001137"/>
    <n v="1030.2249999999999"/>
    <n v="-13.224999999999909"/>
  </r>
  <r>
    <s v="1397829"/>
    <x v="17"/>
    <x v="4"/>
    <x v="2"/>
    <n v="8283.7999999999993"/>
    <n v="8270.2189054726368"/>
    <n v="13.581094527362438"/>
    <n v="8311.57"/>
    <n v="-27.770000000000437"/>
    <n v="6100"/>
    <n v="6090"/>
    <n v="10"/>
    <n v="6120.45"/>
    <n v="-20.449999999999818"/>
  </r>
  <r>
    <s v="1397829"/>
    <x v="58"/>
    <x v="4"/>
    <x v="2"/>
    <n v="29178.87"/>
    <n v="29131.029702970296"/>
    <n v="47.840297029702924"/>
    <n v="29422.34"/>
    <n v="-243.47000000000116"/>
    <n v="6100"/>
    <n v="6090"/>
    <n v="10"/>
    <n v="6150.9"/>
    <n v="-50.899999999999636"/>
  </r>
  <r>
    <s v="1397829"/>
    <x v="59"/>
    <x v="4"/>
    <x v="3"/>
    <n v="26677.439999999999"/>
    <n v="26414.109452736317"/>
    <n v="263.33054726368209"/>
    <n v="26546.18"/>
    <n v="131.2599999999984"/>
    <n v="4613"/>
    <n v="4567.5004975124375"/>
    <n v="45.499502487562495"/>
    <n v="4590.3379999999997"/>
    <n v="22.662000000000262"/>
  </r>
  <r>
    <s v="1397829"/>
    <x v="20"/>
    <x v="4"/>
    <x v="4"/>
    <n v="307.48"/>
    <n v="301.45098039215685"/>
    <n v="6.0290196078431677"/>
    <n v="307.48"/>
    <n v="0"/>
    <n v="55.905999999999999"/>
    <n v="54.809803921568623"/>
    <n v="1.096196078431376"/>
    <n v="55.905999999999999"/>
    <n v="0"/>
  </r>
  <r>
    <s v="1397830"/>
    <x v="0"/>
    <x v="0"/>
    <x v="0"/>
    <n v="-4015.31"/>
    <n v="0"/>
    <n v="-4015.31"/>
    <n v="0"/>
    <n v="-4015.31"/>
    <n v="0"/>
    <n v="0"/>
    <n v="0"/>
    <n v="0"/>
    <n v="0"/>
  </r>
  <r>
    <s v="1397830"/>
    <x v="1"/>
    <x v="1"/>
    <x v="0"/>
    <n v="0.85"/>
    <n v="0"/>
    <n v="0.85"/>
    <n v="0.84"/>
    <n v="1.0000000000000009E-2"/>
    <n v="0"/>
    <n v="0"/>
    <n v="0"/>
    <n v="0"/>
    <n v="0"/>
  </r>
  <r>
    <s v="1397830"/>
    <x v="2"/>
    <x v="1"/>
    <x v="0"/>
    <n v="19.940000000000001"/>
    <n v="0"/>
    <n v="19.940000000000001"/>
    <n v="19.52"/>
    <n v="0.42000000000000171"/>
    <n v="0"/>
    <n v="0"/>
    <n v="0"/>
    <n v="0"/>
    <n v="0"/>
  </r>
  <r>
    <s v="1397830"/>
    <x v="3"/>
    <x v="1"/>
    <x v="0"/>
    <n v="133.9"/>
    <n v="0"/>
    <n v="133.9"/>
    <n v="131.08000000000001"/>
    <n v="2.8199999999999932"/>
    <n v="0"/>
    <n v="0"/>
    <n v="0"/>
    <n v="0"/>
    <n v="0"/>
  </r>
  <r>
    <s v="1397830"/>
    <x v="4"/>
    <x v="2"/>
    <x v="0"/>
    <n v="529.03"/>
    <n v="0"/>
    <n v="529.03"/>
    <n v="345.24"/>
    <n v="183.78999999999996"/>
    <n v="1.5"/>
    <n v="0"/>
    <n v="1.5"/>
    <n v="0.97899999999999998"/>
    <n v="0.52100000000000002"/>
  </r>
  <r>
    <s v="1397830"/>
    <x v="5"/>
    <x v="2"/>
    <x v="0"/>
    <n v="1818.56"/>
    <n v="0"/>
    <n v="1818.56"/>
    <n v="1186.76"/>
    <n v="631.79999999999995"/>
    <n v="1.5"/>
    <n v="0"/>
    <n v="1.5"/>
    <n v="0.97899999999999998"/>
    <n v="0.52100000000000002"/>
  </r>
  <r>
    <s v="1397830"/>
    <x v="6"/>
    <x v="2"/>
    <x v="0"/>
    <n v="1967.57"/>
    <n v="0"/>
    <n v="1967.57"/>
    <n v="1284.02"/>
    <n v="683.55"/>
    <n v="31.5"/>
    <n v="0"/>
    <n v="31.5"/>
    <n v="20.556999999999999"/>
    <n v="10.943000000000001"/>
  </r>
  <r>
    <s v="1397830"/>
    <x v="7"/>
    <x v="1"/>
    <x v="0"/>
    <n v="1500.2"/>
    <n v="0"/>
    <n v="1500.2"/>
    <n v="1468.62"/>
    <n v="31.580000000000155"/>
    <n v="0"/>
    <n v="0"/>
    <n v="0"/>
    <n v="0"/>
    <n v="0"/>
  </r>
  <r>
    <s v="1397830"/>
    <x v="8"/>
    <x v="1"/>
    <x v="0"/>
    <n v="3469.23"/>
    <n v="0"/>
    <n v="3469.23"/>
    <n v="3396.2"/>
    <n v="73.0300000000002"/>
    <n v="0"/>
    <n v="0"/>
    <n v="0"/>
    <n v="0"/>
    <n v="0"/>
  </r>
  <r>
    <s v="1397830"/>
    <x v="326"/>
    <x v="3"/>
    <x v="1"/>
    <n v="-78744.13"/>
    <n v="0"/>
    <n v="-78744.13"/>
    <n v="-78744.11"/>
    <n v="-2.0000000004074536E-2"/>
    <n v="-881"/>
    <n v="0"/>
    <n v="-881"/>
    <n v="-881"/>
    <n v="0"/>
  </r>
  <r>
    <s v="1397830"/>
    <x v="327"/>
    <x v="4"/>
    <x v="2"/>
    <n v="996.54"/>
    <n v="0"/>
    <n v="996.54"/>
    <n v="0"/>
    <n v="996.54"/>
    <n v="6400"/>
    <n v="0"/>
    <n v="6400"/>
    <n v="0"/>
    <n v="6400"/>
  </r>
  <r>
    <s v="1397830"/>
    <x v="48"/>
    <x v="4"/>
    <x v="2"/>
    <n v="76"/>
    <n v="66.960396039603964"/>
    <n v="9.0396039603960361"/>
    <n v="67.63"/>
    <n v="8.3700000000000045"/>
    <n v="1000"/>
    <n v="881"/>
    <n v="119"/>
    <n v="889.81"/>
    <n v="110.19000000000005"/>
  </r>
  <r>
    <s v="1397830"/>
    <x v="172"/>
    <x v="4"/>
    <x v="2"/>
    <n v="296.48"/>
    <n v="295.13432835820896"/>
    <n v="1.345671641791057"/>
    <n v="296.61"/>
    <n v="-0.12999999999999545"/>
    <n v="885"/>
    <n v="881"/>
    <n v="4"/>
    <n v="885.40499999999997"/>
    <n v="-0.40499999999997272"/>
  </r>
  <r>
    <s v="1397830"/>
    <x v="328"/>
    <x v="4"/>
    <x v="2"/>
    <n v="938.49"/>
    <n v="813.25123152709364"/>
    <n v="125.23876847290637"/>
    <n v="825.45"/>
    <n v="113.03999999999996"/>
    <n v="6100"/>
    <n v="5286"/>
    <n v="814"/>
    <n v="5365.29"/>
    <n v="734.71"/>
  </r>
  <r>
    <s v="1397830"/>
    <x v="329"/>
    <x v="4"/>
    <x v="2"/>
    <n v="0"/>
    <n v="823.08374384236458"/>
    <n v="-823.08374384236458"/>
    <n v="835.43"/>
    <n v="-835.43"/>
    <n v="0"/>
    <n v="5286"/>
    <n v="-5286"/>
    <n v="5365.29"/>
    <n v="-5365.29"/>
  </r>
  <r>
    <s v="1397830"/>
    <x v="330"/>
    <x v="4"/>
    <x v="2"/>
    <n v="1903.2"/>
    <n v="1676.7192118226601"/>
    <n v="226.48078817733995"/>
    <n v="1701.87"/>
    <n v="201.33000000000015"/>
    <n v="6000"/>
    <n v="5286"/>
    <n v="714"/>
    <n v="5365.29"/>
    <n v="634.71"/>
  </r>
  <r>
    <s v="1397830"/>
    <x v="41"/>
    <x v="4"/>
    <x v="2"/>
    <n v="2177.92"/>
    <n v="2147.8627450980393"/>
    <n v="30.057254901960732"/>
    <n v="2190.8200000000002"/>
    <n v="-12.900000000000091"/>
    <n v="5360"/>
    <n v="5286"/>
    <n v="74"/>
    <n v="5391.72"/>
    <n v="-31.720000000000255"/>
  </r>
  <r>
    <s v="1397830"/>
    <x v="331"/>
    <x v="4"/>
    <x v="2"/>
    <n v="4275"/>
    <n v="3964.502463054187"/>
    <n v="310.49753694581295"/>
    <n v="4023.97"/>
    <n v="251.0300000000002"/>
    <n v="950"/>
    <n v="881"/>
    <n v="69"/>
    <n v="894.21500000000003"/>
    <n v="55.784999999999968"/>
  </r>
  <r>
    <s v="1397830"/>
    <x v="332"/>
    <x v="4"/>
    <x v="2"/>
    <n v="4777.42"/>
    <n v="4562.5024630541866"/>
    <n v="214.91753694581348"/>
    <n v="4630.9399999999996"/>
    <n v="146.48000000000047"/>
    <n v="5535"/>
    <n v="5286"/>
    <n v="249"/>
    <n v="5365.29"/>
    <n v="169.71000000000004"/>
  </r>
  <r>
    <s v="1397830"/>
    <x v="17"/>
    <x v="4"/>
    <x v="2"/>
    <n v="7469"/>
    <n v="7178.3880597014922"/>
    <n v="290.61194029850776"/>
    <n v="7214.28"/>
    <n v="254.72000000000025"/>
    <n v="5500"/>
    <n v="5286"/>
    <n v="214"/>
    <n v="5312.43"/>
    <n v="187.56999999999971"/>
  </r>
  <r>
    <s v="1397830"/>
    <x v="45"/>
    <x v="4"/>
    <x v="2"/>
    <n v="27857.119999999999"/>
    <n v="26773.217821782178"/>
    <n v="1083.9021782178206"/>
    <n v="27040.95"/>
    <n v="816.16999999999825"/>
    <n v="5500"/>
    <n v="5286"/>
    <n v="214"/>
    <n v="5338.86"/>
    <n v="161.14000000000033"/>
  </r>
  <r>
    <s v="1397830"/>
    <x v="185"/>
    <x v="4"/>
    <x v="3"/>
    <n v="22286.1"/>
    <n v="21708.457711442785"/>
    <n v="577.64228855721376"/>
    <n v="21817"/>
    <n v="469.09999999999854"/>
    <n v="4070"/>
    <n v="3964.4995024875625"/>
    <n v="105.50049751243751"/>
    <n v="3984.3220000000001"/>
    <n v="85.677999999999884"/>
  </r>
  <r>
    <s v="1397830"/>
    <x v="20"/>
    <x v="4"/>
    <x v="4"/>
    <n v="266.89"/>
    <n v="261.65686274509807"/>
    <n v="5.2331372549019193"/>
    <n v="266.89"/>
    <n v="0"/>
    <n v="48.526000000000003"/>
    <n v="47.573529411764703"/>
    <n v="0.9524705882353004"/>
    <n v="48.524999999999999"/>
    <n v="1.0000000000047748E-3"/>
  </r>
  <r>
    <s v="1398296"/>
    <x v="0"/>
    <x v="0"/>
    <x v="0"/>
    <n v="-756.92"/>
    <n v="0"/>
    <n v="-756.92"/>
    <n v="0"/>
    <n v="-756.92"/>
    <n v="0"/>
    <n v="0"/>
    <n v="0"/>
    <n v="0"/>
    <n v="0"/>
  </r>
  <r>
    <s v="1398296"/>
    <x v="1"/>
    <x v="1"/>
    <x v="0"/>
    <n v="3.69"/>
    <n v="0"/>
    <n v="3.69"/>
    <n v="3.68"/>
    <n v="9.9999999999997868E-3"/>
    <n v="0"/>
    <n v="0"/>
    <n v="0"/>
    <n v="0"/>
    <n v="0"/>
  </r>
  <r>
    <s v="1398296"/>
    <x v="2"/>
    <x v="1"/>
    <x v="0"/>
    <n v="86.07"/>
    <n v="0"/>
    <n v="86.07"/>
    <n v="85.76"/>
    <n v="0.30999999999998806"/>
    <n v="0"/>
    <n v="0"/>
    <n v="0"/>
    <n v="0"/>
    <n v="0"/>
  </r>
  <r>
    <s v="1398296"/>
    <x v="3"/>
    <x v="1"/>
    <x v="0"/>
    <n v="577.89"/>
    <n v="0"/>
    <n v="577.89"/>
    <n v="575.84"/>
    <n v="2.0499999999999545"/>
    <n v="0"/>
    <n v="0"/>
    <n v="0"/>
    <n v="0"/>
    <n v="0"/>
  </r>
  <r>
    <s v="1398296"/>
    <x v="4"/>
    <x v="2"/>
    <x v="0"/>
    <n v="1118.01"/>
    <n v="0"/>
    <n v="1118.01"/>
    <n v="1358.19"/>
    <n v="-240.18000000000006"/>
    <n v="3.17"/>
    <n v="0"/>
    <n v="3.17"/>
    <n v="3.851"/>
    <n v="-0.68100000000000005"/>
  </r>
  <r>
    <s v="1398296"/>
    <x v="5"/>
    <x v="2"/>
    <x v="0"/>
    <n v="3843.21"/>
    <n v="0"/>
    <n v="3843.21"/>
    <n v="4668.84"/>
    <n v="-825.63000000000011"/>
    <n v="3.17"/>
    <n v="0"/>
    <n v="3.17"/>
    <n v="3.851"/>
    <n v="-0.68100000000000005"/>
  </r>
  <r>
    <s v="1398296"/>
    <x v="6"/>
    <x v="2"/>
    <x v="0"/>
    <n v="4158.12"/>
    <n v="0"/>
    <n v="4158.12"/>
    <n v="5051.3999999999996"/>
    <n v="-893.27999999999975"/>
    <n v="66.569999999999993"/>
    <n v="0"/>
    <n v="66.569999999999993"/>
    <n v="80.870999999999995"/>
    <n v="-14.301000000000002"/>
  </r>
  <r>
    <s v="1398296"/>
    <x v="7"/>
    <x v="1"/>
    <x v="0"/>
    <n v="6474.46"/>
    <n v="0"/>
    <n v="6474.46"/>
    <n v="6451.53"/>
    <n v="22.930000000000291"/>
    <n v="0"/>
    <n v="0"/>
    <n v="0"/>
    <n v="0"/>
    <n v="0"/>
  </r>
  <r>
    <s v="1398296"/>
    <x v="8"/>
    <x v="1"/>
    <x v="0"/>
    <n v="14972.23"/>
    <n v="0"/>
    <n v="14972.23"/>
    <n v="14919.21"/>
    <n v="53.020000000000437"/>
    <n v="0"/>
    <n v="0"/>
    <n v="0"/>
    <n v="0"/>
    <n v="0"/>
  </r>
  <r>
    <s v="1398296"/>
    <x v="333"/>
    <x v="3"/>
    <x v="1"/>
    <n v="-367271.03"/>
    <n v="0"/>
    <n v="-367271.03"/>
    <n v="-367270.86"/>
    <n v="-0.17000000004190952"/>
    <n v="-3851"/>
    <n v="0"/>
    <n v="-3851"/>
    <n v="-3851"/>
    <n v="0"/>
  </r>
  <r>
    <s v="1398296"/>
    <x v="334"/>
    <x v="4"/>
    <x v="2"/>
    <n v="1352.66"/>
    <n v="0"/>
    <n v="1352.66"/>
    <n v="0"/>
    <n v="1352.66"/>
    <n v="23500"/>
    <n v="0"/>
    <n v="23500"/>
    <n v="0"/>
    <n v="23500"/>
  </r>
  <r>
    <s v="1398296"/>
    <x v="48"/>
    <x v="4"/>
    <x v="2"/>
    <n v="357.5"/>
    <n v="327.80198019801981"/>
    <n v="29.698019801980195"/>
    <n v="331.08"/>
    <n v="26.420000000000016"/>
    <n v="4200"/>
    <n v="3851"/>
    <n v="349"/>
    <n v="3889.51"/>
    <n v="310.48999999999978"/>
  </r>
  <r>
    <s v="1398296"/>
    <x v="335"/>
    <x v="4"/>
    <x v="2"/>
    <n v="0"/>
    <n v="1393.7536945812808"/>
    <n v="-1393.7536945812808"/>
    <n v="1414.66"/>
    <n v="-1414.66"/>
    <n v="0"/>
    <n v="23106"/>
    <n v="-23106"/>
    <n v="23452.59"/>
    <n v="-23452.59"/>
  </r>
  <r>
    <s v="1398296"/>
    <x v="50"/>
    <x v="4"/>
    <x v="2"/>
    <n v="2275.56"/>
    <n v="2264.3880597014927"/>
    <n v="11.171940298507252"/>
    <n v="2275.71"/>
    <n v="-0.15000000000009095"/>
    <n v="3870"/>
    <n v="3851"/>
    <n v="19"/>
    <n v="3870.2550000000001"/>
    <n v="-0.25500000000010914"/>
  </r>
  <r>
    <s v="1398296"/>
    <x v="12"/>
    <x v="4"/>
    <x v="2"/>
    <n v="6080.62"/>
    <n v="5978.6798029556649"/>
    <n v="101.94019704433504"/>
    <n v="6068.36"/>
    <n v="12.260000000000218"/>
    <n v="23500"/>
    <n v="23106"/>
    <n v="394"/>
    <n v="23452.59"/>
    <n v="47.409999999999854"/>
  </r>
  <r>
    <s v="1398296"/>
    <x v="13"/>
    <x v="4"/>
    <x v="2"/>
    <n v="7352.68"/>
    <n v="7229.4088669950743"/>
    <n v="123.27113300492601"/>
    <n v="7337.85"/>
    <n v="14.829999999999927"/>
    <n v="23500"/>
    <n v="23106"/>
    <n v="394"/>
    <n v="23452.59"/>
    <n v="47.409999999999854"/>
  </r>
  <r>
    <s v="1398296"/>
    <x v="14"/>
    <x v="4"/>
    <x v="2"/>
    <n v="11049.47"/>
    <n v="10864.205882352941"/>
    <n v="185.26411764705881"/>
    <n v="11081.49"/>
    <n v="-32.020000000000437"/>
    <n v="23500"/>
    <n v="23106"/>
    <n v="394"/>
    <n v="23568.12"/>
    <n v="-68.119999999998981"/>
  </r>
  <r>
    <s v="1398296"/>
    <x v="336"/>
    <x v="4"/>
    <x v="2"/>
    <n v="21886.49"/>
    <n v="20966.266009852217"/>
    <n v="920.22399014778421"/>
    <n v="21280.76"/>
    <n v="605.7300000000032"/>
    <n v="24120"/>
    <n v="23106"/>
    <n v="1014"/>
    <n v="23452.59"/>
    <n v="667.40999999999985"/>
  </r>
  <r>
    <s v="1398296"/>
    <x v="337"/>
    <x v="4"/>
    <x v="2"/>
    <n v="23100.5"/>
    <n v="22713.194029850747"/>
    <n v="387.30597014925297"/>
    <n v="22826.76"/>
    <n v="273.7400000000016"/>
    <n v="23500"/>
    <n v="23106"/>
    <n v="394"/>
    <n v="23221.53"/>
    <n v="278.47000000000116"/>
  </r>
  <r>
    <s v="1398296"/>
    <x v="51"/>
    <x v="4"/>
    <x v="2"/>
    <n v="32175"/>
    <n v="31770.748768472906"/>
    <n v="404.25123152709421"/>
    <n v="32247.31"/>
    <n v="-72.31000000000131"/>
    <n v="3900"/>
    <n v="3851"/>
    <n v="49"/>
    <n v="3908.7649999999999"/>
    <n v="-8.7649999999998727"/>
  </r>
  <r>
    <s v="1398296"/>
    <x v="18"/>
    <x v="4"/>
    <x v="2"/>
    <n v="127219.39"/>
    <n v="124472.0198019802"/>
    <n v="2747.3701980197948"/>
    <n v="125716.74"/>
    <n v="1502.6499999999942"/>
    <n v="23616"/>
    <n v="23106"/>
    <n v="510"/>
    <n v="23337.06"/>
    <n v="278.93999999999869"/>
  </r>
  <r>
    <s v="1398296"/>
    <x v="19"/>
    <x v="4"/>
    <x v="3"/>
    <n v="103944.4"/>
    <n v="102550.17821782178"/>
    <n v="1394.2217821782106"/>
    <n v="103575.67999999999"/>
    <n v="368.72000000000116"/>
    <n v="17565"/>
    <n v="17329.499999999996"/>
    <n v="235.50000000000364"/>
    <n v="17502.794999999998"/>
    <n v="62.205000000001746"/>
  </r>
  <r>
    <s v="1398297"/>
    <x v="0"/>
    <x v="0"/>
    <x v="0"/>
    <n v="-6.29"/>
    <n v="0"/>
    <n v="-6.29"/>
    <n v="0"/>
    <n v="-6.29"/>
    <n v="0"/>
    <n v="0"/>
    <n v="0"/>
    <n v="0"/>
    <n v="0"/>
  </r>
  <r>
    <s v="1398297"/>
    <x v="190"/>
    <x v="2"/>
    <x v="0"/>
    <n v="46.27"/>
    <n v="0"/>
    <n v="46.27"/>
    <n v="43.68"/>
    <n v="2.5900000000000034"/>
    <n v="6.12"/>
    <n v="0"/>
    <n v="6.12"/>
    <n v="5.7789999999999999"/>
    <n v="0.34100000000000019"/>
  </r>
  <r>
    <s v="1398297"/>
    <x v="191"/>
    <x v="2"/>
    <x v="0"/>
    <n v="94.95"/>
    <n v="0"/>
    <n v="94.95"/>
    <n v="89.65"/>
    <n v="5.2999999999999972"/>
    <n v="6.12"/>
    <n v="0"/>
    <n v="6.12"/>
    <n v="5.7789999999999999"/>
    <n v="0.34100000000000019"/>
  </r>
  <r>
    <s v="1398297"/>
    <x v="192"/>
    <x v="2"/>
    <x v="0"/>
    <n v="3743.02"/>
    <n v="0"/>
    <n v="3743.02"/>
    <n v="3533.45"/>
    <n v="209.57000000000016"/>
    <n v="61.2"/>
    <n v="0"/>
    <n v="61.2"/>
    <n v="57.773000000000003"/>
    <n v="3.4269999999999996"/>
  </r>
  <r>
    <s v="1398297"/>
    <x v="336"/>
    <x v="3"/>
    <x v="2"/>
    <n v="-24377.3"/>
    <n v="0"/>
    <n v="-24377.3"/>
    <n v="-24377.17"/>
    <n v="-0.13000000000101863"/>
    <n v="-26865"/>
    <n v="0"/>
    <n v="-26865"/>
    <n v="-26865"/>
    <n v="0"/>
  </r>
  <r>
    <s v="1398297"/>
    <x v="196"/>
    <x v="4"/>
    <x v="2"/>
    <n v="2004.35"/>
    <n v="2003.7672583826429"/>
    <n v="0.58274161735698726"/>
    <n v="2031.82"/>
    <n v="-27.470000000000027"/>
    <n v="4434"/>
    <n v="4432.7248520710064"/>
    <n v="1.2751479289936469"/>
    <n v="4494.7830000000004"/>
    <n v="-60.783000000000357"/>
  </r>
  <r>
    <s v="1398297"/>
    <x v="338"/>
    <x v="4"/>
    <x v="2"/>
    <n v="18495"/>
    <n v="18402.522167487688"/>
    <n v="92.477832512311579"/>
    <n v="18678.560000000001"/>
    <n v="-183.56000000000131"/>
    <n v="27000"/>
    <n v="26865"/>
    <n v="135"/>
    <n v="27267.974999999999"/>
    <n v="-267.97499999999854"/>
  </r>
  <r>
    <s v="1398298"/>
    <x v="0"/>
    <x v="0"/>
    <x v="0"/>
    <n v="853.51"/>
    <n v="0"/>
    <n v="853.51"/>
    <n v="0"/>
    <n v="853.51"/>
    <n v="0"/>
    <n v="0"/>
    <n v="0"/>
    <n v="0"/>
    <n v="0"/>
  </r>
  <r>
    <s v="1398298"/>
    <x v="190"/>
    <x v="2"/>
    <x v="0"/>
    <n v="131.11000000000001"/>
    <n v="0"/>
    <n v="131.11000000000001"/>
    <n v="131.78"/>
    <n v="-0.66999999999998749"/>
    <n v="17.34"/>
    <n v="0"/>
    <n v="17.34"/>
    <n v="17.433"/>
    <n v="-9.2999999999999972E-2"/>
  </r>
  <r>
    <s v="1398298"/>
    <x v="191"/>
    <x v="2"/>
    <x v="0"/>
    <n v="269.02"/>
    <n v="0"/>
    <n v="269.02"/>
    <n v="270.45"/>
    <n v="-1.4300000000000068"/>
    <n v="17.34"/>
    <n v="0"/>
    <n v="17.34"/>
    <n v="17.433"/>
    <n v="-9.2999999999999972E-2"/>
  </r>
  <r>
    <s v="1398298"/>
    <x v="192"/>
    <x v="2"/>
    <x v="0"/>
    <n v="10605.23"/>
    <n v="0"/>
    <n v="10605.23"/>
    <n v="10659.52"/>
    <n v="-54.290000000000873"/>
    <n v="173.4"/>
    <n v="0"/>
    <n v="173.4"/>
    <n v="174.28700000000001"/>
    <n v="-0.88700000000000045"/>
  </r>
  <r>
    <s v="1398298"/>
    <x v="339"/>
    <x v="3"/>
    <x v="2"/>
    <n v="-73838.48"/>
    <n v="0"/>
    <n v="-73838.48"/>
    <n v="-73838.8"/>
    <n v="0.32000000000698492"/>
    <n v="-81045"/>
    <n v="0"/>
    <n v="-81045"/>
    <n v="-81045"/>
    <n v="0"/>
  </r>
  <r>
    <s v="1398298"/>
    <x v="194"/>
    <x v="4"/>
    <x v="2"/>
    <n v="6340.48"/>
    <n v="6339.7337278106506"/>
    <n v="0.7462721893489288"/>
    <n v="6428.49"/>
    <n v="-88.010000000000218"/>
    <n v="13374"/>
    <n v="13372.425049309662"/>
    <n v="1.5749506903375732"/>
    <n v="13559.638999999999"/>
    <n v="-185.63899999999921"/>
  </r>
  <r>
    <s v="1398298"/>
    <x v="340"/>
    <x v="4"/>
    <x v="2"/>
    <n v="55639.13"/>
    <n v="55515.822660098522"/>
    <n v="123.30733990147564"/>
    <n v="56348.56"/>
    <n v="-709.43000000000029"/>
    <n v="81225"/>
    <n v="81045"/>
    <n v="180"/>
    <n v="82260.675000000003"/>
    <n v="-1035.6750000000029"/>
  </r>
  <r>
    <s v="1398299"/>
    <x v="0"/>
    <x v="0"/>
    <x v="0"/>
    <n v="1005.4"/>
    <n v="0"/>
    <n v="1005.4"/>
    <n v="0"/>
    <n v="1005.4"/>
    <n v="0"/>
    <n v="0"/>
    <n v="0"/>
    <n v="0"/>
    <n v="0"/>
  </r>
  <r>
    <s v="1398299"/>
    <x v="190"/>
    <x v="2"/>
    <x v="0"/>
    <n v="231.37"/>
    <n v="0"/>
    <n v="231.37"/>
    <n v="234.14"/>
    <n v="-2.7699999999999818"/>
    <n v="30.6"/>
    <n v="0"/>
    <n v="30.6"/>
    <n v="30.974"/>
    <n v="-0.37399999999999878"/>
  </r>
  <r>
    <s v="1398299"/>
    <x v="191"/>
    <x v="2"/>
    <x v="0"/>
    <n v="474.74"/>
    <n v="0"/>
    <n v="474.74"/>
    <n v="480.53"/>
    <n v="-5.7899999999999636"/>
    <n v="30.6"/>
    <n v="0"/>
    <n v="30.6"/>
    <n v="30.974"/>
    <n v="-0.37399999999999878"/>
  </r>
  <r>
    <s v="1398299"/>
    <x v="192"/>
    <x v="2"/>
    <x v="0"/>
    <n v="18715.11"/>
    <n v="0"/>
    <n v="18715.11"/>
    <n v="18939.740000000002"/>
    <n v="-224.63000000000102"/>
    <n v="306"/>
    <n v="0"/>
    <n v="306"/>
    <n v="309.67200000000003"/>
    <n v="-3.6720000000000255"/>
  </r>
  <r>
    <s v="1398299"/>
    <x v="339"/>
    <x v="3"/>
    <x v="2"/>
    <n v="-131195.51999999999"/>
    <n v="0"/>
    <n v="-131195.51999999999"/>
    <n v="-131196.1"/>
    <n v="0.58000000001629815"/>
    <n v="-144000"/>
    <n v="0"/>
    <n v="-144000"/>
    <n v="-144000"/>
    <n v="0"/>
  </r>
  <r>
    <s v="1398299"/>
    <x v="194"/>
    <x v="4"/>
    <x v="2"/>
    <n v="11265.8"/>
    <n v="11264.378698224851"/>
    <n v="1.4213017751480947"/>
    <n v="11422.08"/>
    <n v="-156.28000000000065"/>
    <n v="23763"/>
    <n v="23760"/>
    <n v="3"/>
    <n v="24092.639999999999"/>
    <n v="-329.63999999999942"/>
  </r>
  <r>
    <s v="1398299"/>
    <x v="340"/>
    <x v="4"/>
    <x v="2"/>
    <n v="99503.1"/>
    <n v="98640"/>
    <n v="863.10000000000582"/>
    <n v="100119.6"/>
    <n v="-616.5"/>
    <n v="145260"/>
    <n v="144000"/>
    <n v="1260"/>
    <n v="146160"/>
    <n v="-900"/>
  </r>
  <r>
    <s v="1398300"/>
    <x v="0"/>
    <x v="0"/>
    <x v="0"/>
    <n v="2426.3000000000002"/>
    <n v="0"/>
    <n v="2426.3000000000002"/>
    <n v="0"/>
    <n v="2426.3000000000002"/>
    <n v="0"/>
    <n v="0"/>
    <n v="0"/>
    <n v="0"/>
    <n v="0"/>
  </r>
  <r>
    <s v="1398300"/>
    <x v="190"/>
    <x v="2"/>
    <x v="0"/>
    <n v="285.35000000000002"/>
    <n v="0"/>
    <n v="285.35000000000002"/>
    <n v="292.83"/>
    <n v="-7.4799999999999613"/>
    <n v="37.74"/>
    <n v="0"/>
    <n v="37.74"/>
    <n v="38.737000000000002"/>
    <n v="-0.99699999999999989"/>
  </r>
  <r>
    <s v="1398300"/>
    <x v="191"/>
    <x v="2"/>
    <x v="0"/>
    <n v="585.52"/>
    <n v="0"/>
    <n v="585.52"/>
    <n v="600.96"/>
    <n v="-15.440000000000055"/>
    <n v="37.74"/>
    <n v="0"/>
    <n v="37.74"/>
    <n v="38.737000000000002"/>
    <n v="-0.99699999999999989"/>
  </r>
  <r>
    <s v="1398300"/>
    <x v="192"/>
    <x v="2"/>
    <x v="0"/>
    <n v="23081.97"/>
    <n v="0"/>
    <n v="23081.97"/>
    <n v="23686.52"/>
    <n v="-604.54999999999927"/>
    <n v="377.4"/>
    <n v="0"/>
    <n v="377.4"/>
    <n v="387.28399999999999"/>
    <n v="-9.8840000000000146"/>
  </r>
  <r>
    <s v="1398300"/>
    <x v="339"/>
    <x v="3"/>
    <x v="2"/>
    <n v="-164076.4"/>
    <n v="0"/>
    <n v="-164076.4"/>
    <n v="-164077.12"/>
    <n v="0.72000000000116415"/>
    <n v="-180090"/>
    <n v="0"/>
    <n v="-180090"/>
    <n v="-180090"/>
    <n v="0"/>
  </r>
  <r>
    <s v="1398300"/>
    <x v="194"/>
    <x v="4"/>
    <x v="2"/>
    <n v="14089.01"/>
    <n v="14087.514792899408"/>
    <n v="1.4952071005918697"/>
    <n v="14284.74"/>
    <n v="-195.72999999999956"/>
    <n v="29718"/>
    <n v="29714.850098619325"/>
    <n v="3.1499013806751464"/>
    <n v="30130.858"/>
    <n v="-412.85800000000017"/>
  </r>
  <r>
    <s v="1398300"/>
    <x v="340"/>
    <x v="4"/>
    <x v="2"/>
    <n v="123608.25"/>
    <n v="123361.64532019704"/>
    <n v="246.60467980295653"/>
    <n v="125212.07"/>
    <n v="-1603.820000000007"/>
    <n v="180450"/>
    <n v="180090"/>
    <n v="360"/>
    <n v="182791.35"/>
    <n v="-2341.3500000000058"/>
  </r>
  <r>
    <s v="1398301"/>
    <x v="0"/>
    <x v="0"/>
    <x v="0"/>
    <n v="1807.45"/>
    <n v="0"/>
    <n v="1807.45"/>
    <n v="0"/>
    <n v="1807.45"/>
    <n v="0"/>
    <n v="0"/>
    <n v="0"/>
    <n v="0"/>
    <n v="0"/>
  </r>
  <r>
    <s v="1398301"/>
    <x v="190"/>
    <x v="2"/>
    <x v="0"/>
    <n v="154.24"/>
    <n v="0"/>
    <n v="154.24"/>
    <n v="162.88"/>
    <n v="-8.6399999999999864"/>
    <n v="20.399999999999999"/>
    <n v="0"/>
    <n v="20.399999999999999"/>
    <n v="21.547000000000001"/>
    <n v="-1.147000000000002"/>
  </r>
  <r>
    <s v="1398301"/>
    <x v="191"/>
    <x v="2"/>
    <x v="0"/>
    <n v="316.5"/>
    <n v="0"/>
    <n v="316.5"/>
    <n v="334.27"/>
    <n v="-17.769999999999982"/>
    <n v="20.399999999999999"/>
    <n v="0"/>
    <n v="20.399999999999999"/>
    <n v="21.547000000000001"/>
    <n v="-1.147000000000002"/>
  </r>
  <r>
    <s v="1398301"/>
    <x v="192"/>
    <x v="2"/>
    <x v="0"/>
    <n v="12476.74"/>
    <n v="0"/>
    <n v="12476.74"/>
    <n v="13174.96"/>
    <n v="-698.21999999999935"/>
    <n v="204"/>
    <n v="0"/>
    <n v="204"/>
    <n v="215.416"/>
    <n v="-11.415999999999997"/>
  </r>
  <r>
    <s v="1398301"/>
    <x v="339"/>
    <x v="3"/>
    <x v="2"/>
    <n v="-91262.89"/>
    <n v="0"/>
    <n v="-91262.89"/>
    <n v="-91263.28"/>
    <n v="0.38999999999941792"/>
    <n v="-100170"/>
    <n v="0"/>
    <n v="-100170"/>
    <n v="-100170"/>
    <n v="0"/>
  </r>
  <r>
    <s v="1398301"/>
    <x v="194"/>
    <x v="4"/>
    <x v="2"/>
    <n v="7836.71"/>
    <n v="7835.7790927021688"/>
    <n v="0.93090729783125425"/>
    <n v="7945.48"/>
    <n v="-108.76999999999953"/>
    <n v="16530"/>
    <n v="16528.050295857985"/>
    <n v="1.9497041420145251"/>
    <n v="16759.442999999999"/>
    <n v="-229.4429999999993"/>
  </r>
  <r>
    <s v="1398301"/>
    <x v="340"/>
    <x v="4"/>
    <x v="2"/>
    <n v="68671.25"/>
    <n v="68616.453201970449"/>
    <n v="54.7967980295507"/>
    <n v="69645.7"/>
    <n v="-974.44999999999709"/>
    <n v="100250"/>
    <n v="100170"/>
    <n v="80"/>
    <n v="101672.55"/>
    <n v="-1422.5500000000029"/>
  </r>
  <r>
    <s v="1398303"/>
    <x v="0"/>
    <x v="0"/>
    <x v="0"/>
    <n v="23993.25"/>
    <n v="0"/>
    <n v="23993.25"/>
    <n v="0"/>
    <n v="23993.25"/>
    <n v="0"/>
    <n v="0"/>
    <n v="0"/>
    <n v="0"/>
    <n v="0"/>
  </r>
  <r>
    <s v="1398303"/>
    <x v="1"/>
    <x v="1"/>
    <x v="0"/>
    <n v="57.89"/>
    <n v="0"/>
    <n v="57.89"/>
    <n v="58.18"/>
    <n v="-0.28999999999999915"/>
    <n v="0"/>
    <n v="0"/>
    <n v="0"/>
    <n v="0"/>
    <n v="0"/>
  </r>
  <r>
    <s v="1398303"/>
    <x v="2"/>
    <x v="1"/>
    <x v="0"/>
    <n v="1350.87"/>
    <n v="0"/>
    <n v="1350.87"/>
    <n v="1357.63"/>
    <n v="-6.7600000000002183"/>
    <n v="0"/>
    <n v="0"/>
    <n v="0"/>
    <n v="0"/>
    <n v="0"/>
  </r>
  <r>
    <s v="1398303"/>
    <x v="3"/>
    <x v="1"/>
    <x v="0"/>
    <n v="9070.14"/>
    <n v="0"/>
    <n v="9070.14"/>
    <n v="9115.49"/>
    <n v="-45.350000000000364"/>
    <n v="0"/>
    <n v="0"/>
    <n v="0"/>
    <n v="0"/>
    <n v="0"/>
  </r>
  <r>
    <s v="1398303"/>
    <x v="4"/>
    <x v="2"/>
    <x v="0"/>
    <n v="14756.33"/>
    <n v="0"/>
    <n v="14756.33"/>
    <n v="15004.9"/>
    <n v="-248.56999999999971"/>
    <n v="41.84"/>
    <n v="0"/>
    <n v="41.84"/>
    <n v="42.545000000000002"/>
    <n v="-0.70499999999999829"/>
  </r>
  <r>
    <s v="1398303"/>
    <x v="5"/>
    <x v="2"/>
    <x v="0"/>
    <n v="50725.58"/>
    <n v="0"/>
    <n v="50725.58"/>
    <n v="51580.06"/>
    <n v="-854.47999999999593"/>
    <n v="41.84"/>
    <n v="0"/>
    <n v="41.84"/>
    <n v="42.545000000000002"/>
    <n v="-0.70499999999999829"/>
  </r>
  <r>
    <s v="1398303"/>
    <x v="6"/>
    <x v="2"/>
    <x v="0"/>
    <n v="54881.96"/>
    <n v="0"/>
    <n v="54881.96"/>
    <n v="55806.05"/>
    <n v="-924.09000000000378"/>
    <n v="878.64"/>
    <n v="0"/>
    <n v="878.64"/>
    <n v="893.43399999999997"/>
    <n v="-14.793999999999983"/>
  </r>
  <r>
    <s v="1398303"/>
    <x v="7"/>
    <x v="1"/>
    <x v="0"/>
    <n v="101618.6"/>
    <n v="0"/>
    <n v="101618.6"/>
    <n v="102126.69"/>
    <n v="-508.08999999999651"/>
    <n v="0"/>
    <n v="0"/>
    <n v="0"/>
    <n v="0"/>
    <n v="0"/>
  </r>
  <r>
    <s v="1398303"/>
    <x v="8"/>
    <x v="1"/>
    <x v="0"/>
    <n v="234993.69"/>
    <n v="0"/>
    <n v="234993.69"/>
    <n v="236168.66"/>
    <n v="-1174.9700000000012"/>
    <n v="0"/>
    <n v="0"/>
    <n v="0"/>
    <n v="0"/>
    <n v="0"/>
  </r>
  <r>
    <s v="1398303"/>
    <x v="341"/>
    <x v="3"/>
    <x v="1"/>
    <n v="-5319553.12"/>
    <n v="0"/>
    <n v="-5319553.12"/>
    <n v="-5319551.59"/>
    <n v="-1.5300000002607703"/>
    <n v="-30632"/>
    <n v="0"/>
    <n v="-30632"/>
    <n v="-30632"/>
    <n v="0"/>
  </r>
  <r>
    <s v="1398303"/>
    <x v="48"/>
    <x v="4"/>
    <x v="2"/>
    <n v="2723.84"/>
    <n v="2607.3960396039606"/>
    <n v="116.44396039603953"/>
    <n v="2633.47"/>
    <n v="90.370000000000346"/>
    <n v="32000"/>
    <n v="30632"/>
    <n v="1368"/>
    <n v="30938.32"/>
    <n v="1061.6800000000003"/>
  </r>
  <r>
    <s v="1398303"/>
    <x v="342"/>
    <x v="4"/>
    <x v="2"/>
    <n v="19105.25"/>
    <n v="19107.014778325123"/>
    <n v="-1.7647783251231886"/>
    <n v="19393.62"/>
    <n v="-288.36999999999898"/>
    <n v="367550"/>
    <n v="367584"/>
    <n v="-34"/>
    <n v="373097.76"/>
    <n v="-5547.7600000000093"/>
  </r>
  <r>
    <s v="1398303"/>
    <x v="11"/>
    <x v="4"/>
    <x v="2"/>
    <n v="28412.55"/>
    <n v="28395.860696517411"/>
    <n v="16.689303482588002"/>
    <n v="28537.84"/>
    <n v="-125.29000000000087"/>
    <n v="30650"/>
    <n v="30632"/>
    <n v="18"/>
    <n v="30785.16"/>
    <n v="-135.15999999999985"/>
  </r>
  <r>
    <s v="1398303"/>
    <x v="54"/>
    <x v="4"/>
    <x v="2"/>
    <n v="83581.100000000006"/>
    <n v="82923.270935960594"/>
    <n v="657.82906403941161"/>
    <n v="84167.12"/>
    <n v="-586.01999999998952"/>
    <n v="370500"/>
    <n v="367584"/>
    <n v="2916"/>
    <n v="373097.76"/>
    <n v="-2597.7600000000093"/>
  </r>
  <r>
    <s v="1398303"/>
    <x v="55"/>
    <x v="4"/>
    <x v="2"/>
    <n v="108324.42"/>
    <n v="106551.5763546798"/>
    <n v="1772.8436453202012"/>
    <n v="108149.85"/>
    <n v="174.56999999999243"/>
    <n v="373700"/>
    <n v="367584"/>
    <n v="6116"/>
    <n v="373097.76"/>
    <n v="602.23999999999069"/>
  </r>
  <r>
    <s v="1398303"/>
    <x v="14"/>
    <x v="4"/>
    <x v="2"/>
    <n v="173735.2"/>
    <n v="172834.32352941178"/>
    <n v="900.87647058823495"/>
    <n v="176291.01"/>
    <n v="-2555.8099999999977"/>
    <n v="369500"/>
    <n v="367584"/>
    <n v="1916"/>
    <n v="374935.68"/>
    <n v="-5435.679999999993"/>
  </r>
  <r>
    <s v="1398303"/>
    <x v="339"/>
    <x v="4"/>
    <x v="2"/>
    <n v="346210.4"/>
    <n v="334899.90147783252"/>
    <n v="11310.498522167502"/>
    <n v="339923.4"/>
    <n v="6287"/>
    <n v="380000"/>
    <n v="367584"/>
    <n v="12416"/>
    <n v="373097.76"/>
    <n v="6902.2399999999907"/>
  </r>
  <r>
    <s v="1398303"/>
    <x v="63"/>
    <x v="4"/>
    <x v="2"/>
    <n v="344293.92"/>
    <n v="342772.07881773397"/>
    <n v="1521.8411822660128"/>
    <n v="347913.66"/>
    <n v="-3619.7399999999907"/>
    <n v="30768"/>
    <n v="30632"/>
    <n v="136"/>
    <n v="31091.48"/>
    <n v="-323.47999999999956"/>
  </r>
  <r>
    <s v="1398303"/>
    <x v="337"/>
    <x v="4"/>
    <x v="2"/>
    <n v="363218.5"/>
    <n v="361335.07462686568"/>
    <n v="1883.4253731343197"/>
    <n v="363141.75"/>
    <n v="76.75"/>
    <n v="369500"/>
    <n v="367584"/>
    <n v="1916"/>
    <n v="369421.92"/>
    <n v="78.080000000016298"/>
  </r>
  <r>
    <s v="1398303"/>
    <x v="58"/>
    <x v="4"/>
    <x v="2"/>
    <n v="1764168.36"/>
    <n v="1758308.6534653464"/>
    <n v="5859.7065346536692"/>
    <n v="1775891.74"/>
    <n v="-11723.379999999888"/>
    <n v="368809"/>
    <n v="367584"/>
    <n v="1225"/>
    <n v="371259.84"/>
    <n v="-2450.8400000000256"/>
  </r>
  <r>
    <s v="1398303"/>
    <x v="59"/>
    <x v="4"/>
    <x v="3"/>
    <n v="1594331.27"/>
    <n v="1594318.8656716419"/>
    <n v="12.404328358126804"/>
    <n v="1602290.46"/>
    <n v="-7959.1899999999441"/>
    <n v="275688"/>
    <n v="275688"/>
    <n v="0"/>
    <n v="277066.44"/>
    <n v="-1378.4400000000023"/>
  </r>
  <r>
    <s v="1398304"/>
    <x v="0"/>
    <x v="0"/>
    <x v="0"/>
    <n v="5213.13"/>
    <n v="0"/>
    <n v="5213.13"/>
    <n v="0"/>
    <n v="5213.13"/>
    <n v="0"/>
    <n v="0"/>
    <n v="0"/>
    <n v="0"/>
    <n v="0"/>
  </r>
  <r>
    <s v="1398304"/>
    <x v="1"/>
    <x v="1"/>
    <x v="0"/>
    <n v="47.25"/>
    <n v="0"/>
    <n v="47.25"/>
    <n v="46.85"/>
    <n v="0.39999999999999858"/>
    <n v="0"/>
    <n v="0"/>
    <n v="0"/>
    <n v="0"/>
    <n v="0"/>
  </r>
  <r>
    <s v="1398304"/>
    <x v="2"/>
    <x v="1"/>
    <x v="0"/>
    <n v="1102.56"/>
    <n v="0"/>
    <n v="1102.56"/>
    <n v="1093.08"/>
    <n v="9.4800000000000182"/>
    <n v="0"/>
    <n v="0"/>
    <n v="0"/>
    <n v="0"/>
    <n v="0"/>
  </r>
  <r>
    <s v="1398304"/>
    <x v="3"/>
    <x v="1"/>
    <x v="0"/>
    <n v="7402.89"/>
    <n v="0"/>
    <n v="7402.89"/>
    <n v="7339.23"/>
    <n v="63.660000000000764"/>
    <n v="0"/>
    <n v="0"/>
    <n v="0"/>
    <n v="0"/>
    <n v="0"/>
  </r>
  <r>
    <s v="1398304"/>
    <x v="4"/>
    <x v="2"/>
    <x v="0"/>
    <n v="10933.23"/>
    <n v="0"/>
    <n v="10933.23"/>
    <n v="12081.02"/>
    <n v="-1147.7900000000009"/>
    <n v="31"/>
    <n v="0"/>
    <n v="31"/>
    <n v="34.253999999999998"/>
    <n v="-3.2539999999999978"/>
  </r>
  <r>
    <s v="1398304"/>
    <x v="5"/>
    <x v="2"/>
    <x v="0"/>
    <n v="37583.480000000003"/>
    <n v="0"/>
    <n v="37583.480000000003"/>
    <n v="41529.089999999997"/>
    <n v="-3945.6099999999933"/>
    <n v="31"/>
    <n v="0"/>
    <n v="31"/>
    <n v="34.253999999999998"/>
    <n v="-3.2539999999999978"/>
  </r>
  <r>
    <s v="1398304"/>
    <x v="6"/>
    <x v="2"/>
    <x v="0"/>
    <n v="40663.019999999997"/>
    <n v="0"/>
    <n v="40663.019999999997"/>
    <n v="44931.6"/>
    <n v="-4268.5800000000017"/>
    <n v="651"/>
    <n v="0"/>
    <n v="651"/>
    <n v="719.33799999999997"/>
    <n v="-68.337999999999965"/>
  </r>
  <r>
    <s v="1398304"/>
    <x v="7"/>
    <x v="1"/>
    <x v="0"/>
    <n v="82939.42"/>
    <n v="0"/>
    <n v="82939.42"/>
    <n v="82226.12"/>
    <n v="713.30000000000291"/>
    <n v="0"/>
    <n v="0"/>
    <n v="0"/>
    <n v="0"/>
    <n v="0"/>
  </r>
  <r>
    <s v="1398304"/>
    <x v="8"/>
    <x v="1"/>
    <x v="0"/>
    <n v="191797.98"/>
    <n v="0"/>
    <n v="191797.98"/>
    <n v="190148.46"/>
    <n v="1649.5200000000186"/>
    <n v="0"/>
    <n v="0"/>
    <n v="0"/>
    <n v="0"/>
    <n v="0"/>
  </r>
  <r>
    <s v="1398304"/>
    <x v="341"/>
    <x v="3"/>
    <x v="1"/>
    <n v="-4282976.58"/>
    <n v="0"/>
    <n v="-4282976.58"/>
    <n v="-4282975.3499999996"/>
    <n v="-1.2300000004470348"/>
    <n v="-24663"/>
    <n v="0"/>
    <n v="-24663"/>
    <n v="-24663"/>
    <n v="0"/>
  </r>
  <r>
    <s v="1398304"/>
    <x v="48"/>
    <x v="4"/>
    <x v="2"/>
    <n v="2366.34"/>
    <n v="2099.3168316831684"/>
    <n v="267.02316831683174"/>
    <n v="2120.31"/>
    <n v="246.0300000000002"/>
    <n v="27800"/>
    <n v="24663"/>
    <n v="3137"/>
    <n v="24909.63"/>
    <n v="2890.369999999999"/>
  </r>
  <r>
    <s v="1398304"/>
    <x v="342"/>
    <x v="4"/>
    <x v="2"/>
    <n v="15396.48"/>
    <n v="15383.793103448275"/>
    <n v="12.686896551724203"/>
    <n v="15614.55"/>
    <n v="-218.06999999999971"/>
    <n v="296200"/>
    <n v="295956"/>
    <n v="244"/>
    <n v="300395.34000000003"/>
    <n v="-4195.3400000000256"/>
  </r>
  <r>
    <s v="1398304"/>
    <x v="11"/>
    <x v="4"/>
    <x v="2"/>
    <n v="22876.51"/>
    <n v="22862.597014925374"/>
    <n v="13.912985074624885"/>
    <n v="22976.91"/>
    <n v="-100.40000000000146"/>
    <n v="24678"/>
    <n v="24663"/>
    <n v="15"/>
    <n v="24786.314999999999"/>
    <n v="-108.31499999999869"/>
  </r>
  <r>
    <s v="1398304"/>
    <x v="54"/>
    <x v="4"/>
    <x v="2"/>
    <n v="67158.14"/>
    <n v="66764.709359605898"/>
    <n v="393.43064039410092"/>
    <n v="67766.179999999993"/>
    <n v="-608.0399999999936"/>
    <n v="297700"/>
    <n v="295956"/>
    <n v="1744"/>
    <n v="300395.34000000003"/>
    <n v="-2695.3400000000256"/>
  </r>
  <r>
    <s v="1398304"/>
    <x v="55"/>
    <x v="4"/>
    <x v="2"/>
    <n v="87105.94"/>
    <n v="85788.768472906406"/>
    <n v="1317.1715270935965"/>
    <n v="87075.6"/>
    <n v="30.339999999996508"/>
    <n v="300500"/>
    <n v="295956"/>
    <n v="4544"/>
    <n v="300395.34000000003"/>
    <n v="104.65999999997439"/>
  </r>
  <r>
    <s v="1398304"/>
    <x v="14"/>
    <x v="4"/>
    <x v="2"/>
    <n v="139520.42000000001"/>
    <n v="139155.54901960783"/>
    <n v="364.87098039218108"/>
    <n v="141938.66"/>
    <n v="-2418.2399999999907"/>
    <n v="296732"/>
    <n v="295956"/>
    <n v="776"/>
    <n v="301875.12"/>
    <n v="-5143.1199999999953"/>
  </r>
  <r>
    <s v="1398304"/>
    <x v="339"/>
    <x v="4"/>
    <x v="2"/>
    <n v="281560.17"/>
    <n v="269640.77832512313"/>
    <n v="11919.391674876853"/>
    <n v="273685.39"/>
    <n v="7874.7799999999697"/>
    <n v="309040"/>
    <n v="295956"/>
    <n v="13084"/>
    <n v="300395.34000000003"/>
    <n v="8644.6599999999744"/>
  </r>
  <r>
    <s v="1398304"/>
    <x v="63"/>
    <x v="4"/>
    <x v="2"/>
    <n v="276952.5"/>
    <n v="275978.96551724139"/>
    <n v="973.53448275860865"/>
    <n v="280118.65000000002"/>
    <n v="-3166.1500000000233"/>
    <n v="24750"/>
    <n v="24663"/>
    <n v="87"/>
    <n v="25032.945"/>
    <n v="-282.94499999999971"/>
  </r>
  <r>
    <s v="1398304"/>
    <x v="337"/>
    <x v="4"/>
    <x v="2"/>
    <n v="292806.21000000002"/>
    <n v="290924.74626865675"/>
    <n v="1881.4637313432759"/>
    <n v="292379.37"/>
    <n v="426.84000000002561"/>
    <n v="297870"/>
    <n v="295956"/>
    <n v="1914"/>
    <n v="297435.78000000003"/>
    <n v="434.21999999997206"/>
  </r>
  <r>
    <s v="1398304"/>
    <x v="58"/>
    <x v="4"/>
    <x v="2"/>
    <n v="1418284.02"/>
    <n v="1415681.8514851485"/>
    <n v="2602.1685148514807"/>
    <n v="1429838.67"/>
    <n v="-11554.649999999907"/>
    <n v="296500"/>
    <n v="295956"/>
    <n v="544"/>
    <n v="298915.56"/>
    <n v="-2415.5599999999977"/>
  </r>
  <r>
    <s v="1398304"/>
    <x v="59"/>
    <x v="4"/>
    <x v="3"/>
    <n v="1301266.8899999999"/>
    <n v="1283647.3731343285"/>
    <n v="17619.516865671379"/>
    <n v="1290065.6100000001"/>
    <n v="11201.279999999795"/>
    <n v="225012"/>
    <n v="221967"/>
    <n v="3045"/>
    <n v="223076.83499999999"/>
    <n v="1935.1650000000081"/>
  </r>
  <r>
    <s v="1398305"/>
    <x v="0"/>
    <x v="0"/>
    <x v="0"/>
    <n v="2017.8"/>
    <n v="0"/>
    <n v="2017.8"/>
    <n v="0"/>
    <n v="2017.8"/>
    <n v="0"/>
    <n v="0"/>
    <n v="0"/>
    <n v="0"/>
    <n v="0"/>
  </r>
  <r>
    <s v="1398305"/>
    <x v="1"/>
    <x v="1"/>
    <x v="0"/>
    <n v="38.15"/>
    <n v="0"/>
    <n v="38.15"/>
    <n v="38.64"/>
    <n v="-0.49000000000000199"/>
    <n v="0"/>
    <n v="0"/>
    <n v="0"/>
    <n v="0"/>
    <n v="0"/>
  </r>
  <r>
    <s v="1398305"/>
    <x v="2"/>
    <x v="1"/>
    <x v="0"/>
    <n v="890.17"/>
    <n v="0"/>
    <n v="890.17"/>
    <n v="901.7"/>
    <n v="-11.530000000000086"/>
    <n v="0"/>
    <n v="0"/>
    <n v="0"/>
    <n v="0"/>
    <n v="0"/>
  </r>
  <r>
    <s v="1398305"/>
    <x v="3"/>
    <x v="1"/>
    <x v="0"/>
    <n v="5976.84"/>
    <n v="0"/>
    <n v="5976.84"/>
    <n v="6054.28"/>
    <n v="-77.4399999999996"/>
    <n v="0"/>
    <n v="0"/>
    <n v="0"/>
    <n v="0"/>
    <n v="0"/>
  </r>
  <r>
    <s v="1398305"/>
    <x v="4"/>
    <x v="2"/>
    <x v="0"/>
    <n v="9406.1"/>
    <n v="0"/>
    <n v="9406.1"/>
    <n v="9965.8799999999992"/>
    <n v="-559.77999999999884"/>
    <n v="26.67"/>
    <n v="0"/>
    <n v="26.67"/>
    <n v="28.257000000000001"/>
    <n v="-1.5869999999999997"/>
  </r>
  <r>
    <s v="1398305"/>
    <x v="5"/>
    <x v="2"/>
    <x v="0"/>
    <n v="32333.919999999998"/>
    <n v="0"/>
    <n v="32333.919999999998"/>
    <n v="34258.17"/>
    <n v="-1924.25"/>
    <n v="26.67"/>
    <n v="0"/>
    <n v="26.67"/>
    <n v="28.257000000000001"/>
    <n v="-1.5869999999999997"/>
  </r>
  <r>
    <s v="1398305"/>
    <x v="6"/>
    <x v="2"/>
    <x v="0"/>
    <n v="34983.32"/>
    <n v="0"/>
    <n v="34983.32"/>
    <n v="37064.97"/>
    <n v="-2081.6500000000015"/>
    <n v="560.07000000000005"/>
    <n v="0"/>
    <n v="560.07000000000005"/>
    <n v="593.39700000000005"/>
    <n v="-33.326999999999998"/>
  </r>
  <r>
    <s v="1398305"/>
    <x v="7"/>
    <x v="1"/>
    <x v="0"/>
    <n v="66962.460000000006"/>
    <n v="0"/>
    <n v="66962.460000000006"/>
    <n v="67829.97"/>
    <n v="-867.50999999999476"/>
    <n v="0"/>
    <n v="0"/>
    <n v="0"/>
    <n v="0"/>
    <n v="0"/>
  </r>
  <r>
    <s v="1398305"/>
    <x v="8"/>
    <x v="1"/>
    <x v="0"/>
    <n v="154851.13"/>
    <n v="0"/>
    <n v="154851.13"/>
    <n v="156857.26"/>
    <n v="-2006.1300000000047"/>
    <n v="0"/>
    <n v="0"/>
    <n v="0"/>
    <n v="0"/>
    <n v="0"/>
  </r>
  <r>
    <s v="1398305"/>
    <x v="341"/>
    <x v="3"/>
    <x v="1"/>
    <n v="-3625122.96"/>
    <n v="0"/>
    <n v="-3625122.96"/>
    <n v="-3625121.95"/>
    <n v="-1.0099999997764826"/>
    <n v="-20345"/>
    <n v="0"/>
    <n v="-20345"/>
    <n v="-20345"/>
    <n v="0"/>
  </r>
  <r>
    <s v="1398305"/>
    <x v="48"/>
    <x v="4"/>
    <x v="2"/>
    <n v="1899.03"/>
    <n v="1731.7623762376238"/>
    <n v="167.26762376237616"/>
    <n v="1749.08"/>
    <n v="149.95000000000005"/>
    <n v="22310"/>
    <n v="20345"/>
    <n v="1965"/>
    <n v="20548.45"/>
    <n v="1761.5499999999993"/>
  </r>
  <r>
    <s v="1398305"/>
    <x v="342"/>
    <x v="4"/>
    <x v="2"/>
    <n v="12859.85"/>
    <n v="12690.394088669951"/>
    <n v="169.45591133004928"/>
    <n v="12880.75"/>
    <n v="-20.899999999999636"/>
    <n v="247400"/>
    <n v="244140"/>
    <n v="3260"/>
    <n v="247802.1"/>
    <n v="-402.10000000000582"/>
  </r>
  <r>
    <s v="1398305"/>
    <x v="11"/>
    <x v="4"/>
    <x v="2"/>
    <n v="19151.82"/>
    <n v="18859.810945273632"/>
    <n v="292.00905472636805"/>
    <n v="18954.11"/>
    <n v="197.70999999999913"/>
    <n v="20660"/>
    <n v="20344.999999999996"/>
    <n v="315.00000000000364"/>
    <n v="20446.724999999999"/>
    <n v="213.27500000000146"/>
  </r>
  <r>
    <s v="1398305"/>
    <x v="54"/>
    <x v="4"/>
    <x v="2"/>
    <n v="55224.43"/>
    <n v="55075.546798029558"/>
    <n v="148.88320197044231"/>
    <n v="55901.68"/>
    <n v="-677.25"/>
    <n v="244800"/>
    <n v="244140"/>
    <n v="660"/>
    <n v="247802.1"/>
    <n v="-3002.1000000000058"/>
  </r>
  <r>
    <s v="1398305"/>
    <x v="55"/>
    <x v="4"/>
    <x v="2"/>
    <n v="70525.37"/>
    <n v="70768.857142857145"/>
    <n v="-243.48714285714959"/>
    <n v="71830.39"/>
    <n v="-1305.0200000000041"/>
    <n v="243300"/>
    <n v="244140"/>
    <n v="-840"/>
    <n v="247802.1"/>
    <n v="-4502.1000000000058"/>
  </r>
  <r>
    <s v="1398305"/>
    <x v="14"/>
    <x v="4"/>
    <x v="2"/>
    <n v="114813.81"/>
    <n v="114792.1862745098"/>
    <n v="21.623725490193465"/>
    <n v="117088.03"/>
    <n v="-2274.2200000000012"/>
    <n v="244186"/>
    <n v="244140"/>
    <n v="46"/>
    <n v="249022.8"/>
    <n v="-4836.7999999999884"/>
  </r>
  <r>
    <s v="1398305"/>
    <x v="339"/>
    <x v="4"/>
    <x v="2"/>
    <n v="230863.12"/>
    <n v="222432.04926108374"/>
    <n v="8431.0707389162562"/>
    <n v="225768.53"/>
    <n v="5094.5899999999965"/>
    <n v="253395"/>
    <n v="244140"/>
    <n v="9255"/>
    <n v="247802.1"/>
    <n v="5592.8999999999942"/>
  </r>
  <r>
    <s v="1398305"/>
    <x v="63"/>
    <x v="4"/>
    <x v="2"/>
    <n v="229495.71"/>
    <n v="227660.55172413794"/>
    <n v="1835.1582758620498"/>
    <n v="231075.46"/>
    <n v="-1579.75"/>
    <n v="20509"/>
    <n v="20345"/>
    <n v="164"/>
    <n v="20650.174999999999"/>
    <n v="-141.17499999999927"/>
  </r>
  <r>
    <s v="1398305"/>
    <x v="337"/>
    <x v="4"/>
    <x v="2"/>
    <n v="328228.59999999998"/>
    <n v="331542.11940298509"/>
    <n v="-3313.5194029851118"/>
    <n v="333199.83"/>
    <n v="-4971.2300000000396"/>
    <n v="241700"/>
    <n v="244140"/>
    <n v="-2440"/>
    <n v="245360.7"/>
    <n v="-3660.7000000000116"/>
  </r>
  <r>
    <s v="1398305"/>
    <x v="58"/>
    <x v="4"/>
    <x v="2"/>
    <n v="1171937.8999999999"/>
    <n v="1167824.1584158414"/>
    <n v="4113.7415841585025"/>
    <n v="1179502.3999999999"/>
    <n v="-7564.5"/>
    <n v="245000"/>
    <n v="244140"/>
    <n v="860"/>
    <n v="246581.4"/>
    <n v="-1581.3999999999942"/>
  </r>
  <r>
    <s v="1398305"/>
    <x v="59"/>
    <x v="4"/>
    <x v="3"/>
    <n v="1050598.43"/>
    <n v="1058906.288557214"/>
    <n v="-8307.8585572140291"/>
    <n v="1064200.82"/>
    <n v="-13602.39000000013"/>
    <n v="181667"/>
    <n v="183105"/>
    <n v="-1438"/>
    <n v="184020.52499999999"/>
    <n v="-2353.5249999999942"/>
  </r>
  <r>
    <s v="1398305"/>
    <x v="20"/>
    <x v="4"/>
    <x v="4"/>
    <n v="32065"/>
    <n v="0"/>
    <n v="32065"/>
    <n v="0"/>
    <n v="32065"/>
    <n v="5830"/>
    <n v="0"/>
    <n v="5830"/>
    <n v="0"/>
    <n v="5830"/>
  </r>
  <r>
    <s v="1398306"/>
    <x v="0"/>
    <x v="0"/>
    <x v="0"/>
    <n v="-18305.27"/>
    <n v="0"/>
    <n v="-18305.27"/>
    <n v="0"/>
    <n v="-18305.27"/>
    <n v="0"/>
    <n v="0"/>
    <n v="0"/>
    <n v="0"/>
    <n v="0"/>
  </r>
  <r>
    <s v="1398306"/>
    <x v="1"/>
    <x v="1"/>
    <x v="0"/>
    <n v="76.02"/>
    <n v="0"/>
    <n v="76.02"/>
    <n v="75.650000000000006"/>
    <n v="0.36999999999999034"/>
    <n v="0"/>
    <n v="0"/>
    <n v="0"/>
    <n v="0"/>
    <n v="0"/>
  </r>
  <r>
    <s v="1398306"/>
    <x v="2"/>
    <x v="1"/>
    <x v="0"/>
    <n v="1773.84"/>
    <n v="0"/>
    <n v="1773.84"/>
    <n v="1765.06"/>
    <n v="8.7799999999999727"/>
    <n v="0"/>
    <n v="0"/>
    <n v="0"/>
    <n v="0"/>
    <n v="0"/>
  </r>
  <r>
    <s v="1398306"/>
    <x v="3"/>
    <x v="1"/>
    <x v="0"/>
    <n v="11910.1"/>
    <n v="0"/>
    <n v="11910.1"/>
    <n v="11851.14"/>
    <n v="58.960000000000946"/>
    <n v="0"/>
    <n v="0"/>
    <n v="0"/>
    <n v="0"/>
    <n v="0"/>
  </r>
  <r>
    <s v="1398306"/>
    <x v="4"/>
    <x v="2"/>
    <x v="0"/>
    <n v="17782.37"/>
    <n v="0"/>
    <n v="17782.37"/>
    <n v="19508.04"/>
    <n v="-1725.6700000000019"/>
    <n v="50.42"/>
    <n v="0"/>
    <n v="50.42"/>
    <n v="55.313000000000002"/>
    <n v="-4.8930000000000007"/>
  </r>
  <r>
    <s v="1398306"/>
    <x v="5"/>
    <x v="2"/>
    <x v="0"/>
    <n v="61127.73"/>
    <n v="0"/>
    <n v="61127.73"/>
    <n v="67059.8"/>
    <n v="-5932.07"/>
    <n v="50.42"/>
    <n v="0"/>
    <n v="50.42"/>
    <n v="55.313000000000002"/>
    <n v="-4.8930000000000007"/>
  </r>
  <r>
    <s v="1398306"/>
    <x v="6"/>
    <x v="2"/>
    <x v="0"/>
    <n v="66136.44"/>
    <n v="0"/>
    <n v="66136.44"/>
    <n v="72554.06"/>
    <n v="-6417.6199999999953"/>
    <n v="1058.82"/>
    <n v="0"/>
    <n v="1058.82"/>
    <n v="1161.5640000000001"/>
    <n v="-102.74400000000014"/>
  </r>
  <r>
    <s v="1398306"/>
    <x v="7"/>
    <x v="1"/>
    <x v="0"/>
    <n v="133436.51999999999"/>
    <n v="0"/>
    <n v="133436.51999999999"/>
    <n v="132776.03"/>
    <n v="660.48999999999069"/>
    <n v="0"/>
    <n v="0"/>
    <n v="0"/>
    <n v="0"/>
    <n v="0"/>
  </r>
  <r>
    <s v="1398306"/>
    <x v="8"/>
    <x v="1"/>
    <x v="0"/>
    <n v="308572.84999999998"/>
    <n v="0"/>
    <n v="308572.84999999998"/>
    <n v="307045.48"/>
    <n v="1527.3699999999953"/>
    <n v="0"/>
    <n v="0"/>
    <n v="0"/>
    <n v="0"/>
    <n v="0"/>
  </r>
  <r>
    <s v="1398306"/>
    <x v="341"/>
    <x v="3"/>
    <x v="1"/>
    <n v="-7096118.0599999996"/>
    <n v="0"/>
    <n v="-7096118.0599999996"/>
    <n v="-7096116.0700000003"/>
    <n v="-1.9899999992921948"/>
    <n v="-39825"/>
    <n v="0"/>
    <n v="-39825"/>
    <n v="-39825"/>
    <n v="0"/>
  </r>
  <r>
    <s v="1398306"/>
    <x v="48"/>
    <x v="4"/>
    <x v="2"/>
    <n v="3756.77"/>
    <n v="3389.90099009901"/>
    <n v="366.86900990099002"/>
    <n v="3423.8"/>
    <n v="332.9699999999998"/>
    <n v="44135"/>
    <n v="39825"/>
    <n v="4310"/>
    <n v="40223.25"/>
    <n v="3911.75"/>
  </r>
  <r>
    <s v="1398306"/>
    <x v="342"/>
    <x v="4"/>
    <x v="2"/>
    <n v="25012.78"/>
    <n v="24841.241379310344"/>
    <n v="171.53862068965464"/>
    <n v="25213.86"/>
    <n v="-201.08000000000175"/>
    <n v="481200"/>
    <n v="477900"/>
    <n v="3300"/>
    <n v="485068.5"/>
    <n v="-3868.5"/>
  </r>
  <r>
    <s v="1398306"/>
    <x v="11"/>
    <x v="4"/>
    <x v="2"/>
    <n v="36940.949999999997"/>
    <n v="36917.771144278609"/>
    <n v="23.178855721387663"/>
    <n v="37102.36"/>
    <n v="-161.41000000000349"/>
    <n v="39850"/>
    <n v="39825"/>
    <n v="25"/>
    <n v="40024.125"/>
    <n v="-174.125"/>
  </r>
  <r>
    <s v="1398306"/>
    <x v="54"/>
    <x v="4"/>
    <x v="2"/>
    <n v="108689.26"/>
    <n v="107809.45812807881"/>
    <n v="879.80187192118319"/>
    <n v="109426.6"/>
    <n v="-737.34000000001106"/>
    <n v="481800"/>
    <n v="477900"/>
    <n v="3900"/>
    <n v="485068.5"/>
    <n v="-3268.5"/>
  </r>
  <r>
    <s v="1398306"/>
    <x v="55"/>
    <x v="4"/>
    <x v="2"/>
    <n v="138978.17000000001"/>
    <n v="138528.87684729064"/>
    <n v="449.29315270937514"/>
    <n v="140606.81"/>
    <n v="-1628.6399999999849"/>
    <n v="479450"/>
    <n v="477900"/>
    <n v="1550"/>
    <n v="485068.5"/>
    <n v="-5618.5"/>
  </r>
  <r>
    <s v="1398306"/>
    <x v="14"/>
    <x v="4"/>
    <x v="2"/>
    <n v="225173.99"/>
    <n v="224703.80392156861"/>
    <n v="470.18607843137579"/>
    <n v="229197.88"/>
    <n v="-4023.890000000014"/>
    <n v="478900"/>
    <n v="477900"/>
    <n v="1000"/>
    <n v="487458"/>
    <n v="-8558"/>
  </r>
  <r>
    <s v="1398306"/>
    <x v="339"/>
    <x v="4"/>
    <x v="2"/>
    <n v="454305.49"/>
    <n v="435407.04433497536"/>
    <n v="18898.445665024628"/>
    <n v="441938.15"/>
    <n v="12367.339999999967"/>
    <n v="498645"/>
    <n v="477900"/>
    <n v="20745"/>
    <n v="485068.5"/>
    <n v="13576.5"/>
  </r>
  <r>
    <s v="1398306"/>
    <x v="63"/>
    <x v="4"/>
    <x v="2"/>
    <n v="446760.75"/>
    <n v="445641.75369458128"/>
    <n v="1118.9963054187247"/>
    <n v="452326.38"/>
    <n v="-5565.6300000000047"/>
    <n v="39925"/>
    <n v="39825"/>
    <n v="100"/>
    <n v="40422.375"/>
    <n v="-497.375"/>
  </r>
  <r>
    <s v="1398306"/>
    <x v="337"/>
    <x v="4"/>
    <x v="2"/>
    <n v="652790.6"/>
    <n v="648988.19900497515"/>
    <n v="3802.4009950248292"/>
    <n v="652233.14"/>
    <n v="557.45999999996275"/>
    <n v="480700"/>
    <n v="477900"/>
    <n v="2800"/>
    <n v="480289.5"/>
    <n v="410.5"/>
  </r>
  <r>
    <s v="1398306"/>
    <x v="58"/>
    <x v="4"/>
    <x v="2"/>
    <n v="2287905"/>
    <n v="2285996.4158415841"/>
    <n v="1908.5841584159061"/>
    <n v="2308856.38"/>
    <n v="-20951.379999999888"/>
    <n v="478299"/>
    <n v="477900"/>
    <n v="399"/>
    <n v="482679"/>
    <n v="-4380"/>
  </r>
  <r>
    <s v="1398306"/>
    <x v="59"/>
    <x v="4"/>
    <x v="3"/>
    <n v="2093534.25"/>
    <n v="2072791.4925373134"/>
    <n v="20742.757462686626"/>
    <n v="2083155.45"/>
    <n v="10378.800000000047"/>
    <n v="362009"/>
    <n v="358425"/>
    <n v="3584"/>
    <n v="360217.125"/>
    <n v="1791.875"/>
  </r>
  <r>
    <s v="1398306"/>
    <x v="20"/>
    <x v="4"/>
    <x v="4"/>
    <n v="39759.449999999997"/>
    <n v="0"/>
    <n v="39759.449999999997"/>
    <n v="0"/>
    <n v="39759.449999999997"/>
    <n v="7228.9920000000002"/>
    <n v="0"/>
    <n v="7228.9920000000002"/>
    <n v="0"/>
    <n v="7228.9920000000002"/>
  </r>
  <r>
    <s v="1398307"/>
    <x v="0"/>
    <x v="0"/>
    <x v="0"/>
    <n v="12828.42"/>
    <n v="0"/>
    <n v="12828.42"/>
    <n v="0"/>
    <n v="12828.42"/>
    <n v="0"/>
    <n v="0"/>
    <n v="0"/>
    <n v="0"/>
    <n v="0"/>
  </r>
  <r>
    <s v="1398307"/>
    <x v="1"/>
    <x v="1"/>
    <x v="0"/>
    <n v="19.350000000000001"/>
    <n v="0"/>
    <n v="19.350000000000001"/>
    <n v="19.489999999999998"/>
    <n v="-0.13999999999999702"/>
    <n v="0"/>
    <n v="0"/>
    <n v="0"/>
    <n v="0"/>
    <n v="0"/>
  </r>
  <r>
    <s v="1398307"/>
    <x v="2"/>
    <x v="1"/>
    <x v="0"/>
    <n v="451.54"/>
    <n v="0"/>
    <n v="451.54"/>
    <n v="454.77"/>
    <n v="-3.2299999999999613"/>
    <n v="0"/>
    <n v="0"/>
    <n v="0"/>
    <n v="0"/>
    <n v="0"/>
  </r>
  <r>
    <s v="1398307"/>
    <x v="3"/>
    <x v="1"/>
    <x v="0"/>
    <n v="3031.8"/>
    <n v="0"/>
    <n v="3031.8"/>
    <n v="3053.47"/>
    <n v="-21.669999999999618"/>
    <n v="0"/>
    <n v="0"/>
    <n v="0"/>
    <n v="0"/>
    <n v="0"/>
  </r>
  <r>
    <s v="1398307"/>
    <x v="4"/>
    <x v="2"/>
    <x v="0"/>
    <n v="4119.3599999999997"/>
    <n v="0"/>
    <n v="4119.3599999999997"/>
    <n v="5026.29"/>
    <n v="-906.93000000000029"/>
    <n v="11.68"/>
    <n v="0"/>
    <n v="11.68"/>
    <n v="14.252000000000001"/>
    <n v="-2.572000000000001"/>
  </r>
  <r>
    <s v="1398307"/>
    <x v="5"/>
    <x v="2"/>
    <x v="0"/>
    <n v="14160.49"/>
    <n v="0"/>
    <n v="14160.49"/>
    <n v="17278.11"/>
    <n v="-3117.6200000000008"/>
    <n v="11.68"/>
    <n v="0"/>
    <n v="11.68"/>
    <n v="14.252000000000001"/>
    <n v="-2.572000000000001"/>
  </r>
  <r>
    <s v="1398307"/>
    <x v="6"/>
    <x v="2"/>
    <x v="0"/>
    <n v="15302.04"/>
    <n v="0"/>
    <n v="15302.04"/>
    <n v="18693.72"/>
    <n v="-3391.6800000000003"/>
    <n v="244.98"/>
    <n v="0"/>
    <n v="244.98"/>
    <n v="299.27999999999997"/>
    <n v="-54.299999999999983"/>
  </r>
  <r>
    <s v="1398307"/>
    <x v="7"/>
    <x v="1"/>
    <x v="0"/>
    <n v="33967.230000000003"/>
    <n v="0"/>
    <n v="33967.230000000003"/>
    <n v="34210.04"/>
    <n v="-242.80999999999767"/>
    <n v="0"/>
    <n v="0"/>
    <n v="0"/>
    <n v="0"/>
    <n v="0"/>
  </r>
  <r>
    <s v="1398307"/>
    <x v="8"/>
    <x v="1"/>
    <x v="0"/>
    <n v="78549.440000000002"/>
    <n v="0"/>
    <n v="78549.440000000002"/>
    <n v="79110.95"/>
    <n v="-561.50999999999476"/>
    <n v="0"/>
    <n v="0"/>
    <n v="0"/>
    <n v="0"/>
    <n v="0"/>
  </r>
  <r>
    <s v="1398307"/>
    <x v="341"/>
    <x v="3"/>
    <x v="1"/>
    <n v="-1834825.85"/>
    <n v="0"/>
    <n v="-1834825.85"/>
    <n v="-1834825.49"/>
    <n v="-0.36000000010244548"/>
    <n v="-10261"/>
    <n v="0"/>
    <n v="-10261"/>
    <n v="-10261"/>
    <n v="0"/>
  </r>
  <r>
    <s v="1398307"/>
    <x v="48"/>
    <x v="4"/>
    <x v="2"/>
    <n v="893.76"/>
    <n v="873.41584158415844"/>
    <n v="20.344158415841548"/>
    <n v="882.15"/>
    <n v="11.610000000000014"/>
    <n v="10500"/>
    <n v="10261"/>
    <n v="239"/>
    <n v="10363.61"/>
    <n v="136.38999999999942"/>
  </r>
  <r>
    <s v="1398307"/>
    <x v="342"/>
    <x v="4"/>
    <x v="2"/>
    <n v="6414.33"/>
    <n v="6400.4039408866993"/>
    <n v="13.926059113300653"/>
    <n v="6496.41"/>
    <n v="-82.079999999999927"/>
    <n v="123400"/>
    <n v="123132"/>
    <n v="268"/>
    <n v="124978.98"/>
    <n v="-1578.9799999999959"/>
  </r>
  <r>
    <s v="1398307"/>
    <x v="11"/>
    <x v="4"/>
    <x v="2"/>
    <n v="9520.2900000000009"/>
    <n v="9511.9502487562186"/>
    <n v="8.3397512437823025"/>
    <n v="9559.51"/>
    <n v="-39.219999999999345"/>
    <n v="10270"/>
    <n v="10261"/>
    <n v="9"/>
    <n v="10312.305"/>
    <n v="-42.305000000000291"/>
  </r>
  <r>
    <s v="1398307"/>
    <x v="54"/>
    <x v="4"/>
    <x v="2"/>
    <n v="27860.36"/>
    <n v="27777.34975369458"/>
    <n v="83.010246305420878"/>
    <n v="28194.01"/>
    <n v="-333.64999999999782"/>
    <n v="123500"/>
    <n v="123132"/>
    <n v="368"/>
    <n v="124978.98"/>
    <n v="-1478.9799999999959"/>
  </r>
  <r>
    <s v="1398307"/>
    <x v="55"/>
    <x v="4"/>
    <x v="2"/>
    <n v="36393.18"/>
    <n v="35692.275862068971"/>
    <n v="700.90413793102925"/>
    <n v="36227.660000000003"/>
    <n v="165.5199999999968"/>
    <n v="125550"/>
    <n v="123132"/>
    <n v="2418"/>
    <n v="124978.98"/>
    <n v="571.02000000000407"/>
  </r>
  <r>
    <s v="1398307"/>
    <x v="14"/>
    <x v="4"/>
    <x v="2"/>
    <n v="58303.56"/>
    <n v="57895.431372549021"/>
    <n v="408.12862745097664"/>
    <n v="59053.34"/>
    <n v="-749.77999999999884"/>
    <n v="124000"/>
    <n v="123132"/>
    <n v="868"/>
    <n v="125594.64"/>
    <n v="-1594.6399999999994"/>
  </r>
  <r>
    <s v="1398307"/>
    <x v="339"/>
    <x v="4"/>
    <x v="2"/>
    <n v="118216.27"/>
    <n v="112183.5960591133"/>
    <n v="6032.6739408866997"/>
    <n v="113866.35"/>
    <n v="4349.9199999999983"/>
    <n v="129754"/>
    <n v="123132"/>
    <n v="6622"/>
    <n v="124978.98"/>
    <n v="4775.0200000000041"/>
  </r>
  <r>
    <s v="1398307"/>
    <x v="63"/>
    <x v="4"/>
    <x v="2"/>
    <n v="115257"/>
    <n v="114820.59113300493"/>
    <n v="436.40886699507246"/>
    <n v="116542.9"/>
    <n v="-1285.8999999999942"/>
    <n v="10300"/>
    <n v="10261"/>
    <n v="39"/>
    <n v="10414.915000000001"/>
    <n v="-114.91500000000087"/>
  </r>
  <r>
    <s v="1398307"/>
    <x v="337"/>
    <x v="4"/>
    <x v="2"/>
    <n v="170279.62"/>
    <n v="167213.25373134328"/>
    <n v="3066.3662686567113"/>
    <n v="168049.32"/>
    <n v="2230.2999999999884"/>
    <n v="125390"/>
    <n v="123132"/>
    <n v="2258"/>
    <n v="123747.66"/>
    <n v="1642.3399999999965"/>
  </r>
  <r>
    <s v="1398307"/>
    <x v="58"/>
    <x v="4"/>
    <x v="2"/>
    <n v="589963.11"/>
    <n v="588992.06930693064"/>
    <n v="971.04069306934252"/>
    <n v="594881.99"/>
    <n v="-4918.8800000000047"/>
    <n v="123335"/>
    <n v="123132"/>
    <n v="203"/>
    <n v="124363.32"/>
    <n v="-1028.320000000007"/>
  </r>
  <r>
    <s v="1398307"/>
    <x v="59"/>
    <x v="4"/>
    <x v="3"/>
    <n v="533200.69999999995"/>
    <n v="534336.39800995018"/>
    <n v="-1135.6980099502252"/>
    <n v="537008.07999999996"/>
    <n v="-3807.3800000000047"/>
    <n v="92152"/>
    <n v="92349"/>
    <n v="-197"/>
    <n v="92810.744999999995"/>
    <n v="-658.74499999999534"/>
  </r>
  <r>
    <s v="1398307"/>
    <x v="20"/>
    <x v="4"/>
    <x v="4"/>
    <n v="6094"/>
    <n v="6095.0392156862745"/>
    <n v="-1.0392156862744741"/>
    <n v="6216.94"/>
    <n v="-122.9399999999996"/>
    <n v="1108"/>
    <n v="1108.1882352941177"/>
    <n v="-0.18823529411770323"/>
    <n v="1130.3520000000001"/>
    <n v="-22.352000000000089"/>
  </r>
  <r>
    <s v="1398308"/>
    <x v="0"/>
    <x v="0"/>
    <x v="0"/>
    <n v="1896.22"/>
    <n v="0"/>
    <n v="1896.22"/>
    <n v="0"/>
    <n v="1896.22"/>
    <n v="0"/>
    <n v="0"/>
    <n v="0"/>
    <n v="0"/>
    <n v="0"/>
  </r>
  <r>
    <s v="1398308"/>
    <x v="1"/>
    <x v="1"/>
    <x v="0"/>
    <n v="16.77"/>
    <n v="0"/>
    <n v="16.77"/>
    <n v="16.77"/>
    <n v="0"/>
    <n v="0"/>
    <n v="0"/>
    <n v="0"/>
    <n v="0"/>
    <n v="0"/>
  </r>
  <r>
    <s v="1398308"/>
    <x v="2"/>
    <x v="1"/>
    <x v="0"/>
    <n v="391.22"/>
    <n v="0"/>
    <n v="391.22"/>
    <n v="391.22"/>
    <n v="0"/>
    <n v="0"/>
    <n v="0"/>
    <n v="0"/>
    <n v="0"/>
    <n v="0"/>
  </r>
  <r>
    <s v="1398308"/>
    <x v="3"/>
    <x v="1"/>
    <x v="0"/>
    <n v="2626.74"/>
    <n v="0"/>
    <n v="2626.74"/>
    <n v="2626.74"/>
    <n v="0"/>
    <n v="0"/>
    <n v="0"/>
    <n v="0"/>
    <n v="0"/>
    <n v="0"/>
  </r>
  <r>
    <s v="1398308"/>
    <x v="4"/>
    <x v="2"/>
    <x v="0"/>
    <n v="3759.62"/>
    <n v="0"/>
    <n v="3759.62"/>
    <n v="4323.8500000000004"/>
    <n v="-564.23000000000047"/>
    <n v="10.66"/>
    <n v="0"/>
    <n v="10.66"/>
    <n v="12.26"/>
    <n v="-1.5999999999999996"/>
  </r>
  <r>
    <s v="1398308"/>
    <x v="5"/>
    <x v="2"/>
    <x v="0"/>
    <n v="12923.87"/>
    <n v="0"/>
    <n v="12923.87"/>
    <n v="14863.45"/>
    <n v="-1939.58"/>
    <n v="10.66"/>
    <n v="0"/>
    <n v="10.66"/>
    <n v="12.26"/>
    <n v="-1.5999999999999996"/>
  </r>
  <r>
    <s v="1398308"/>
    <x v="6"/>
    <x v="2"/>
    <x v="0"/>
    <n v="13982.83"/>
    <n v="0"/>
    <n v="13982.83"/>
    <n v="16081.22"/>
    <n v="-2098.3899999999994"/>
    <n v="223.86"/>
    <n v="0"/>
    <n v="223.86"/>
    <n v="257.45400000000001"/>
    <n v="-33.593999999999994"/>
  </r>
  <r>
    <s v="1398308"/>
    <x v="7"/>
    <x v="1"/>
    <x v="0"/>
    <n v="29429.02"/>
    <n v="0"/>
    <n v="29429.02"/>
    <n v="29429.1"/>
    <n v="-7.9999999998108251E-2"/>
    <n v="0"/>
    <n v="0"/>
    <n v="0"/>
    <n v="0"/>
    <n v="0"/>
  </r>
  <r>
    <s v="1398308"/>
    <x v="8"/>
    <x v="1"/>
    <x v="0"/>
    <n v="68054.820000000007"/>
    <n v="0"/>
    <n v="68054.820000000007"/>
    <n v="68055"/>
    <n v="-0.17999999999301508"/>
    <n v="0"/>
    <n v="0"/>
    <n v="0"/>
    <n v="0"/>
    <n v="0"/>
  </r>
  <r>
    <s v="1398308"/>
    <x v="341"/>
    <x v="3"/>
    <x v="1"/>
    <n v="-1572816.93"/>
    <n v="0"/>
    <n v="-1572816.93"/>
    <n v="-1572816.49"/>
    <n v="-0.43999999994412065"/>
    <n v="-8827"/>
    <n v="0"/>
    <n v="-8827"/>
    <n v="-8827"/>
    <n v="0"/>
  </r>
  <r>
    <s v="1398308"/>
    <x v="48"/>
    <x v="4"/>
    <x v="2"/>
    <n v="808.64"/>
    <n v="751.3564356435644"/>
    <n v="57.283564356435591"/>
    <n v="758.87"/>
    <n v="49.769999999999982"/>
    <n v="9500"/>
    <n v="8827"/>
    <n v="673"/>
    <n v="8915.27"/>
    <n v="584.72999999999956"/>
  </r>
  <r>
    <s v="1398308"/>
    <x v="342"/>
    <x v="4"/>
    <x v="2"/>
    <n v="5520.28"/>
    <n v="5505.9310344827591"/>
    <n v="14.348965517240686"/>
    <n v="5588.52"/>
    <n v="-68.240000000000691"/>
    <n v="106200"/>
    <n v="105924"/>
    <n v="276"/>
    <n v="107512.86"/>
    <n v="-1312.8600000000006"/>
  </r>
  <r>
    <s v="1398308"/>
    <x v="11"/>
    <x v="4"/>
    <x v="2"/>
    <n v="8198.39"/>
    <n v="8182.6268656716429"/>
    <n v="15.7631343283565"/>
    <n v="8223.5400000000009"/>
    <n v="-25.150000000001455"/>
    <n v="8844"/>
    <n v="8827"/>
    <n v="17"/>
    <n v="8871.1350000000002"/>
    <n v="-27.135000000000218"/>
  </r>
  <r>
    <s v="1398308"/>
    <x v="54"/>
    <x v="4"/>
    <x v="2"/>
    <n v="23957.66"/>
    <n v="23895.399014778326"/>
    <n v="62.260985221673764"/>
    <n v="24253.83"/>
    <n v="-296.17000000000189"/>
    <n v="106200"/>
    <n v="105924"/>
    <n v="276"/>
    <n v="107512.86"/>
    <n v="-1312.8600000000006"/>
  </r>
  <r>
    <s v="1398308"/>
    <x v="55"/>
    <x v="4"/>
    <x v="2"/>
    <n v="30784.19"/>
    <n v="30704.187192118228"/>
    <n v="80.002807881770423"/>
    <n v="31164.75"/>
    <n v="-380.56000000000131"/>
    <n v="106200"/>
    <n v="105924"/>
    <n v="276"/>
    <n v="107512.86"/>
    <n v="-1312.8600000000006"/>
  </r>
  <r>
    <s v="1398308"/>
    <x v="14"/>
    <x v="4"/>
    <x v="2"/>
    <n v="50075.23"/>
    <n v="49804.401960784315"/>
    <n v="270.82803921568848"/>
    <n v="50800.49"/>
    <n v="-725.25999999999476"/>
    <n v="106500"/>
    <n v="105924"/>
    <n v="576"/>
    <n v="108042.48"/>
    <n v="-1542.4799999999959"/>
  </r>
  <r>
    <s v="1398308"/>
    <x v="339"/>
    <x v="4"/>
    <x v="2"/>
    <n v="98168.87"/>
    <n v="96505.665024630536"/>
    <n v="1663.2049753694591"/>
    <n v="97953.25"/>
    <n v="215.61999999999534"/>
    <n v="107750"/>
    <n v="105924"/>
    <n v="1826"/>
    <n v="107512.86"/>
    <n v="237.13999999999942"/>
  </r>
  <r>
    <s v="1398308"/>
    <x v="63"/>
    <x v="4"/>
    <x v="2"/>
    <n v="99949.08"/>
    <n v="98774.128078817739"/>
    <n v="1174.9519211822626"/>
    <n v="100255.74"/>
    <n v="-306.66000000000349"/>
    <n v="8932"/>
    <n v="8827"/>
    <n v="105"/>
    <n v="8959.4050000000007"/>
    <n v="-27.405000000000655"/>
  </r>
  <r>
    <s v="1398308"/>
    <x v="337"/>
    <x v="4"/>
    <x v="2"/>
    <n v="147788.42000000001"/>
    <n v="143844.79601990047"/>
    <n v="3943.623980099539"/>
    <n v="144564.01999999999"/>
    <n v="3224.4000000000233"/>
    <n v="108828"/>
    <n v="105924"/>
    <n v="2904"/>
    <n v="106453.62"/>
    <n v="2374.3800000000047"/>
  </r>
  <r>
    <s v="1398308"/>
    <x v="58"/>
    <x v="4"/>
    <x v="2"/>
    <n v="507520.86"/>
    <n v="506678.98019801982"/>
    <n v="841.87980198016157"/>
    <n v="511745.77"/>
    <n v="-4224.9100000000326"/>
    <n v="106100"/>
    <n v="105924"/>
    <n v="176"/>
    <n v="106983.24"/>
    <n v="-883.24000000000524"/>
  </r>
  <r>
    <s v="1398308"/>
    <x v="59"/>
    <x v="4"/>
    <x v="3"/>
    <n v="461722.7"/>
    <n v="459423.2338308458"/>
    <n v="2299.4661691542133"/>
    <n v="461720.35"/>
    <n v="2.3500000000349246"/>
    <n v="79840"/>
    <n v="79443"/>
    <n v="397"/>
    <n v="79840.214999999997"/>
    <n v="-0.21499999999650754"/>
  </r>
  <r>
    <s v="1398308"/>
    <x v="20"/>
    <x v="4"/>
    <x v="4"/>
    <n v="5241.5"/>
    <n v="0"/>
    <n v="5241.5"/>
    <n v="0"/>
    <n v="5241.5"/>
    <n v="953"/>
    <n v="0"/>
    <n v="953"/>
    <n v="0"/>
    <n v="953"/>
  </r>
  <r>
    <s v="1398722"/>
    <x v="0"/>
    <x v="0"/>
    <x v="0"/>
    <n v="-91.47"/>
    <n v="0"/>
    <n v="-91.47"/>
    <n v="0"/>
    <n v="-91.47"/>
    <n v="0"/>
    <n v="0"/>
    <n v="0"/>
    <n v="0"/>
    <n v="0"/>
  </r>
  <r>
    <s v="1398722"/>
    <x v="190"/>
    <x v="2"/>
    <x v="0"/>
    <n v="28.96"/>
    <n v="0"/>
    <n v="28.96"/>
    <n v="27.22"/>
    <n v="1.740000000000002"/>
    <n v="3.83"/>
    <n v="0"/>
    <n v="3.83"/>
    <n v="3.601"/>
    <n v="0.22900000000000009"/>
  </r>
  <r>
    <s v="1398722"/>
    <x v="191"/>
    <x v="2"/>
    <x v="0"/>
    <n v="59.42"/>
    <n v="0"/>
    <n v="59.42"/>
    <n v="55.86"/>
    <n v="3.5600000000000023"/>
    <n v="3.83"/>
    <n v="0"/>
    <n v="3.83"/>
    <n v="3.601"/>
    <n v="0.22900000000000009"/>
  </r>
  <r>
    <s v="1398722"/>
    <x v="192"/>
    <x v="2"/>
    <x v="0"/>
    <n v="2345.5100000000002"/>
    <n v="0"/>
    <n v="2345.5100000000002"/>
    <n v="2201.75"/>
    <n v="143.76000000000022"/>
    <n v="38.35"/>
    <n v="0"/>
    <n v="38.35"/>
    <n v="35.999000000000002"/>
    <n v="2.3509999999999991"/>
  </r>
  <r>
    <s v="1398722"/>
    <x v="200"/>
    <x v="3"/>
    <x v="2"/>
    <n v="-12777.48"/>
    <n v="0"/>
    <n v="-12777.48"/>
    <n v="-12777.52"/>
    <n v="4.0000000000873115E-2"/>
    <n v="-16740"/>
    <n v="0"/>
    <n v="-16740"/>
    <n v="-16740"/>
    <n v="0"/>
  </r>
  <r>
    <s v="1398722"/>
    <x v="198"/>
    <x v="4"/>
    <x v="2"/>
    <n v="1400.8"/>
    <n v="1400.8579881656804"/>
    <n v="-5.7988165680399106E-2"/>
    <n v="1420.47"/>
    <n v="-19.670000000000073"/>
    <n v="2762"/>
    <n v="2762.0996055226819"/>
    <n v="-9.9605522681940784E-2"/>
    <n v="2800.7689999999998"/>
    <n v="-38.768999999999778"/>
  </r>
  <r>
    <s v="1398722"/>
    <x v="201"/>
    <x v="4"/>
    <x v="2"/>
    <n v="9034.26"/>
    <n v="8938.1576354679801"/>
    <n v="96.102364532020147"/>
    <n v="9072.23"/>
    <n v="-37.969999999999345"/>
    <n v="16920"/>
    <n v="16739.999999999996"/>
    <n v="180.00000000000364"/>
    <n v="16991.099999999999"/>
    <n v="-71.099999999998545"/>
  </r>
  <r>
    <s v="1398797"/>
    <x v="0"/>
    <x v="0"/>
    <x v="0"/>
    <n v="12998.62"/>
    <n v="0"/>
    <n v="12998.62"/>
    <n v="0"/>
    <n v="12998.62"/>
    <n v="0"/>
    <n v="0"/>
    <n v="0"/>
    <n v="0"/>
    <n v="0"/>
  </r>
  <r>
    <s v="1398797"/>
    <x v="1"/>
    <x v="1"/>
    <x v="0"/>
    <n v="18.54"/>
    <n v="0"/>
    <n v="18.54"/>
    <n v="18.649999999999999"/>
    <n v="-0.10999999999999943"/>
    <n v="0"/>
    <n v="0"/>
    <n v="0"/>
    <n v="0"/>
    <n v="0"/>
  </r>
  <r>
    <s v="1398797"/>
    <x v="2"/>
    <x v="1"/>
    <x v="0"/>
    <n v="432.52"/>
    <n v="0"/>
    <n v="432.52"/>
    <n v="435.14"/>
    <n v="-2.6200000000000045"/>
    <n v="0"/>
    <n v="0"/>
    <n v="0"/>
    <n v="0"/>
    <n v="0"/>
  </r>
  <r>
    <s v="1398797"/>
    <x v="3"/>
    <x v="1"/>
    <x v="0"/>
    <n v="2904.08"/>
    <n v="0"/>
    <n v="2904.08"/>
    <n v="2921.65"/>
    <n v="-17.570000000000164"/>
    <n v="0"/>
    <n v="0"/>
    <n v="0"/>
    <n v="0"/>
    <n v="0"/>
  </r>
  <r>
    <s v="1398797"/>
    <x v="4"/>
    <x v="2"/>
    <x v="0"/>
    <n v="4556.6899999999996"/>
    <n v="0"/>
    <n v="4556.6899999999996"/>
    <n v="4809.29"/>
    <n v="-252.60000000000036"/>
    <n v="12.92"/>
    <n v="0"/>
    <n v="12.92"/>
    <n v="13.635999999999999"/>
    <n v="-0.7159999999999993"/>
  </r>
  <r>
    <s v="1398797"/>
    <x v="5"/>
    <x v="2"/>
    <x v="0"/>
    <n v="15663.83"/>
    <n v="0"/>
    <n v="15663.83"/>
    <n v="16532.16"/>
    <n v="-868.32999999999993"/>
    <n v="12.92"/>
    <n v="0"/>
    <n v="12.92"/>
    <n v="13.635999999999999"/>
    <n v="-0.7159999999999993"/>
  </r>
  <r>
    <s v="1398797"/>
    <x v="6"/>
    <x v="2"/>
    <x v="0"/>
    <n v="16947.3"/>
    <n v="0"/>
    <n v="16947.3"/>
    <n v="17886.650000000001"/>
    <n v="-939.35000000000218"/>
    <n v="271.32"/>
    <n v="0"/>
    <n v="271.32"/>
    <n v="286.35899999999998"/>
    <n v="-15.038999999999987"/>
  </r>
  <r>
    <s v="1398797"/>
    <x v="7"/>
    <x v="1"/>
    <x v="0"/>
    <n v="32536.32"/>
    <n v="0"/>
    <n v="32536.32"/>
    <n v="32733.08"/>
    <n v="-196.76000000000204"/>
    <n v="0"/>
    <n v="0"/>
    <n v="0"/>
    <n v="0"/>
    <n v="0"/>
  </r>
  <r>
    <s v="1398797"/>
    <x v="8"/>
    <x v="1"/>
    <x v="0"/>
    <n v="75240.47"/>
    <n v="0"/>
    <n v="75240.47"/>
    <n v="75695.48"/>
    <n v="-455.00999999999476"/>
    <n v="0"/>
    <n v="0"/>
    <n v="0"/>
    <n v="0"/>
    <n v="0"/>
  </r>
  <r>
    <s v="1398797"/>
    <x v="343"/>
    <x v="3"/>
    <x v="1"/>
    <n v="-1736919.07"/>
    <n v="0"/>
    <n v="-1736919.07"/>
    <n v="-1736919.37"/>
    <n v="0.30000000004656613"/>
    <n v="-9818"/>
    <n v="0"/>
    <n v="-9818"/>
    <n v="-9818"/>
    <n v="0"/>
  </r>
  <r>
    <s v="1398797"/>
    <x v="44"/>
    <x v="4"/>
    <x v="2"/>
    <n v="2037"/>
    <n v="0"/>
    <n v="2037"/>
    <n v="0"/>
    <n v="2037"/>
    <n v="1500"/>
    <n v="0"/>
    <n v="1500"/>
    <n v="0"/>
    <n v="1500"/>
  </r>
  <r>
    <s v="1398797"/>
    <x v="48"/>
    <x v="4"/>
    <x v="2"/>
    <n v="775.2"/>
    <n v="746.16831683168311"/>
    <n v="29.031683168316931"/>
    <n v="753.63"/>
    <n v="21.57000000000005"/>
    <n v="10200"/>
    <n v="9818"/>
    <n v="382"/>
    <n v="9916.18"/>
    <n v="283.81999999999971"/>
  </r>
  <r>
    <s v="1398797"/>
    <x v="342"/>
    <x v="4"/>
    <x v="2"/>
    <n v="6177.82"/>
    <n v="6124.07881773399"/>
    <n v="53.741182266009673"/>
    <n v="6215.94"/>
    <n v="-38.119999999999891"/>
    <n v="118850"/>
    <n v="117816"/>
    <n v="1034"/>
    <n v="119583.24"/>
    <n v="-733.24000000000524"/>
  </r>
  <r>
    <s v="1398797"/>
    <x v="11"/>
    <x v="4"/>
    <x v="2"/>
    <n v="9107.77"/>
    <n v="9101.2835820895525"/>
    <n v="6.4864179104479263"/>
    <n v="9146.7900000000009"/>
    <n v="-39.020000000000437"/>
    <n v="9825"/>
    <n v="9818"/>
    <n v="7"/>
    <n v="9867.09"/>
    <n v="-42.090000000000146"/>
  </r>
  <r>
    <s v="1398797"/>
    <x v="54"/>
    <x v="4"/>
    <x v="2"/>
    <n v="26811.37"/>
    <n v="26578.108374384236"/>
    <n v="233.26162561576348"/>
    <n v="26976.78"/>
    <n v="-165.40999999999985"/>
    <n v="118850"/>
    <n v="117816"/>
    <n v="1034"/>
    <n v="119583.24"/>
    <n v="-733.24000000000524"/>
  </r>
  <r>
    <s v="1398797"/>
    <x v="55"/>
    <x v="4"/>
    <x v="2"/>
    <n v="34451.050000000003"/>
    <n v="34151.320197044333"/>
    <n v="299.72980295566958"/>
    <n v="34663.589999999997"/>
    <n v="-212.5399999999936"/>
    <n v="118850"/>
    <n v="117816"/>
    <n v="1034"/>
    <n v="119583.24"/>
    <n v="-733.24000000000524"/>
  </r>
  <r>
    <s v="1398797"/>
    <x v="14"/>
    <x v="4"/>
    <x v="2"/>
    <n v="55529.440000000002"/>
    <n v="55395.901960784315"/>
    <n v="133.5380392156876"/>
    <n v="56503.82"/>
    <n v="-974.37999999999738"/>
    <n v="118100"/>
    <n v="117816"/>
    <n v="284"/>
    <n v="120172.32"/>
    <n v="-2072.320000000007"/>
  </r>
  <r>
    <s v="1398797"/>
    <x v="56"/>
    <x v="4"/>
    <x v="2"/>
    <n v="91311.28"/>
    <n v="89277.192118226594"/>
    <n v="2034.0878817734047"/>
    <n v="90616.35"/>
    <n v="694.92999999999302"/>
    <n v="120500"/>
    <n v="117816"/>
    <n v="2684"/>
    <n v="119583.24"/>
    <n v="916.75999999999476"/>
  </r>
  <r>
    <s v="1398797"/>
    <x v="63"/>
    <x v="4"/>
    <x v="2"/>
    <n v="110221.5"/>
    <n v="109863.41871921183"/>
    <n v="358.0812807881739"/>
    <n v="111511.37"/>
    <n v="-1289.8699999999953"/>
    <n v="9850"/>
    <n v="9818"/>
    <n v="32"/>
    <n v="9965.27"/>
    <n v="-115.27000000000044"/>
  </r>
  <r>
    <s v="1398797"/>
    <x v="17"/>
    <x v="4"/>
    <x v="2"/>
    <n v="158331.94"/>
    <n v="159994.12935323382"/>
    <n v="-1662.1893532338145"/>
    <n v="160794.1"/>
    <n v="-2462.1600000000035"/>
    <n v="116592"/>
    <n v="117816"/>
    <n v="-1224"/>
    <n v="118405.08"/>
    <n v="-1813.0800000000017"/>
  </r>
  <r>
    <s v="1398797"/>
    <x v="58"/>
    <x v="4"/>
    <x v="2"/>
    <n v="564443.56000000006"/>
    <n v="563563.40594059404"/>
    <n v="880.15405940602068"/>
    <n v="569199.04"/>
    <n v="-4755.4799999999814"/>
    <n v="118000"/>
    <n v="117816"/>
    <n v="184"/>
    <n v="118994.16"/>
    <n v="-994.16000000000349"/>
  </r>
  <r>
    <s v="1398797"/>
    <x v="59"/>
    <x v="4"/>
    <x v="3"/>
    <n v="510474.23999999999"/>
    <n v="511002.30845771142"/>
    <n v="-528.0684577114298"/>
    <n v="513557.32"/>
    <n v="-3083.0800000000163"/>
    <n v="88270"/>
    <n v="88362"/>
    <n v="-92"/>
    <n v="88803.81"/>
    <n v="-533.80999999999767"/>
  </r>
  <r>
    <s v="1398797"/>
    <x v="20"/>
    <x v="4"/>
    <x v="4"/>
    <n v="5948.53"/>
    <n v="5831.8921568627447"/>
    <n v="116.637843137255"/>
    <n v="5948.53"/>
    <n v="0"/>
    <n v="1081.5509999999999"/>
    <n v="1060.3441176470587"/>
    <n v="21.206882352941193"/>
    <n v="1081.5509999999999"/>
    <n v="0"/>
  </r>
  <r>
    <s v="1398798"/>
    <x v="0"/>
    <x v="0"/>
    <x v="0"/>
    <n v="4429.43"/>
    <n v="0"/>
    <n v="4429.43"/>
    <n v="0"/>
    <n v="4429.43"/>
    <n v="0"/>
    <n v="0"/>
    <n v="0"/>
    <n v="0"/>
    <n v="0"/>
  </r>
  <r>
    <s v="1398798"/>
    <x v="1"/>
    <x v="1"/>
    <x v="0"/>
    <n v="9.66"/>
    <n v="0"/>
    <n v="9.66"/>
    <n v="9.6999999999999993"/>
    <n v="-3.9999999999999147E-2"/>
    <n v="0"/>
    <n v="0"/>
    <n v="0"/>
    <n v="0"/>
    <n v="0"/>
  </r>
  <r>
    <s v="1398798"/>
    <x v="2"/>
    <x v="1"/>
    <x v="0"/>
    <n v="225.31"/>
    <n v="0"/>
    <n v="225.31"/>
    <n v="226.43"/>
    <n v="-1.1200000000000045"/>
    <n v="0"/>
    <n v="0"/>
    <n v="0"/>
    <n v="0"/>
    <n v="0"/>
  </r>
  <r>
    <s v="1398798"/>
    <x v="3"/>
    <x v="1"/>
    <x v="0"/>
    <n v="1512.77"/>
    <n v="0"/>
    <n v="1512.77"/>
    <n v="1520.34"/>
    <n v="-7.5699999999999363"/>
    <n v="0"/>
    <n v="0"/>
    <n v="0"/>
    <n v="0"/>
    <n v="0"/>
  </r>
  <r>
    <s v="1398798"/>
    <x v="4"/>
    <x v="2"/>
    <x v="0"/>
    <n v="2176.0700000000002"/>
    <n v="0"/>
    <n v="2176.0700000000002"/>
    <n v="2502.61"/>
    <n v="-326.53999999999996"/>
    <n v="6.17"/>
    <n v="0"/>
    <n v="6.17"/>
    <n v="7.0960000000000001"/>
    <n v="-0.92600000000000016"/>
  </r>
  <r>
    <s v="1398798"/>
    <x v="5"/>
    <x v="2"/>
    <x v="0"/>
    <n v="7480.33"/>
    <n v="0"/>
    <n v="7480.33"/>
    <n v="8602.85"/>
    <n v="-1122.5200000000004"/>
    <n v="6.17"/>
    <n v="0"/>
    <n v="6.17"/>
    <n v="7.0960000000000001"/>
    <n v="-0.92600000000000016"/>
  </r>
  <r>
    <s v="1398798"/>
    <x v="6"/>
    <x v="2"/>
    <x v="0"/>
    <n v="8093.25"/>
    <n v="0"/>
    <n v="8093.25"/>
    <n v="9307.69"/>
    <n v="-1214.4400000000005"/>
    <n v="129.57"/>
    <n v="0"/>
    <n v="129.57"/>
    <n v="149.01300000000001"/>
    <n v="-19.443000000000012"/>
  </r>
  <r>
    <s v="1398798"/>
    <x v="7"/>
    <x v="1"/>
    <x v="0"/>
    <n v="16948.599999999999"/>
    <n v="0"/>
    <n v="16948.599999999999"/>
    <n v="17033.34"/>
    <n v="-84.740000000001601"/>
    <n v="0"/>
    <n v="0"/>
    <n v="0"/>
    <n v="0"/>
    <n v="0"/>
  </r>
  <r>
    <s v="1398798"/>
    <x v="8"/>
    <x v="1"/>
    <x v="0"/>
    <n v="39193.74"/>
    <n v="0"/>
    <n v="39193.74"/>
    <n v="39389.71"/>
    <n v="-195.97000000000116"/>
    <n v="0"/>
    <n v="0"/>
    <n v="0"/>
    <n v="0"/>
    <n v="0"/>
  </r>
  <r>
    <s v="1398798"/>
    <x v="343"/>
    <x v="3"/>
    <x v="1"/>
    <n v="-903841.88"/>
    <n v="0"/>
    <n v="-903841.88"/>
    <n v="-903842.03"/>
    <n v="0.15000000002328306"/>
    <n v="-5109"/>
    <n v="0"/>
    <n v="-5109"/>
    <n v="-5109"/>
    <n v="0"/>
  </r>
  <r>
    <s v="1398798"/>
    <x v="48"/>
    <x v="4"/>
    <x v="2"/>
    <n v="410.4"/>
    <n v="388.28712871287127"/>
    <n v="22.112871287128712"/>
    <n v="392.17"/>
    <n v="18.229999999999961"/>
    <n v="5400"/>
    <n v="5109"/>
    <n v="291"/>
    <n v="5160.09"/>
    <n v="239.90999999999985"/>
  </r>
  <r>
    <s v="1398798"/>
    <x v="342"/>
    <x v="4"/>
    <x v="2"/>
    <n v="3212.36"/>
    <n v="3186.7881773399013"/>
    <n v="25.57182266009886"/>
    <n v="3234.59"/>
    <n v="-22.230000000000018"/>
    <n v="61800"/>
    <n v="61308"/>
    <n v="492"/>
    <n v="62227.62"/>
    <n v="-427.62000000000262"/>
  </r>
  <r>
    <s v="1398798"/>
    <x v="11"/>
    <x v="4"/>
    <x v="2"/>
    <n v="4746.24"/>
    <n v="4736.039800995025"/>
    <n v="10.20019900497482"/>
    <n v="4759.72"/>
    <n v="-13.480000000000473"/>
    <n v="5120"/>
    <n v="5109"/>
    <n v="11"/>
    <n v="5134.5450000000001"/>
    <n v="-14.545000000000073"/>
  </r>
  <r>
    <s v="1398798"/>
    <x v="54"/>
    <x v="4"/>
    <x v="2"/>
    <n v="13941.46"/>
    <n v="13830.47290640394"/>
    <n v="110.98709359605891"/>
    <n v="14037.93"/>
    <n v="-96.470000000001164"/>
    <n v="61800"/>
    <n v="61308"/>
    <n v="492"/>
    <n v="62227.62"/>
    <n v="-427.62000000000262"/>
  </r>
  <r>
    <s v="1398798"/>
    <x v="55"/>
    <x v="4"/>
    <x v="2"/>
    <n v="17913.97"/>
    <n v="17771.34975369458"/>
    <n v="142.62024630542146"/>
    <n v="18037.919999999998"/>
    <n v="-123.94999999999709"/>
    <n v="61800"/>
    <n v="61308"/>
    <n v="492"/>
    <n v="62227.62"/>
    <n v="-427.62000000000262"/>
  </r>
  <r>
    <s v="1398798"/>
    <x v="14"/>
    <x v="4"/>
    <x v="2"/>
    <n v="29010.720000000001"/>
    <n v="28826.411764705881"/>
    <n v="184.3082352941201"/>
    <n v="29402.94"/>
    <n v="-392.21999999999753"/>
    <n v="61700"/>
    <n v="61308"/>
    <n v="392"/>
    <n v="62534.16"/>
    <n v="-834.16000000000349"/>
  </r>
  <r>
    <s v="1398798"/>
    <x v="56"/>
    <x v="4"/>
    <x v="2"/>
    <n v="49255.05"/>
    <n v="46457.241379310348"/>
    <n v="2797.8086206896551"/>
    <n v="47154.1"/>
    <n v="2100.9500000000044"/>
    <n v="65000"/>
    <n v="61308"/>
    <n v="3692"/>
    <n v="62227.62"/>
    <n v="2772.3799999999974"/>
  </r>
  <r>
    <s v="1398798"/>
    <x v="63"/>
    <x v="4"/>
    <x v="2"/>
    <n v="57348.75"/>
    <n v="57169.714285714283"/>
    <n v="179.0357142857174"/>
    <n v="58027.26"/>
    <n v="-678.51000000000204"/>
    <n v="5125"/>
    <n v="5109"/>
    <n v="16"/>
    <n v="5185.6350000000002"/>
    <n v="-60.635000000000218"/>
  </r>
  <r>
    <s v="1398798"/>
    <x v="17"/>
    <x v="4"/>
    <x v="2"/>
    <n v="83788.600000000006"/>
    <n v="83256.26865671642"/>
    <n v="532.33134328358574"/>
    <n v="83672.55"/>
    <n v="116.05000000000291"/>
    <n v="61700"/>
    <n v="61308"/>
    <n v="392"/>
    <n v="61614.54"/>
    <n v="85.459999999999127"/>
  </r>
  <r>
    <s v="1398798"/>
    <x v="58"/>
    <x v="4"/>
    <x v="2"/>
    <n v="295137.01"/>
    <n v="293261.91089108912"/>
    <n v="1875.0991089108866"/>
    <n v="296194.53000000003"/>
    <n v="-1057.5200000000186"/>
    <n v="61700"/>
    <n v="61308"/>
    <n v="392"/>
    <n v="61921.08"/>
    <n v="-221.08000000000175"/>
  </r>
  <r>
    <s v="1398798"/>
    <x v="59"/>
    <x v="4"/>
    <x v="3"/>
    <n v="265912.71999999997"/>
    <n v="265910.65671641793"/>
    <n v="2.0632835820433684"/>
    <n v="267240.21000000002"/>
    <n v="-1327.4900000000489"/>
    <n v="45981"/>
    <n v="45981"/>
    <n v="0"/>
    <n v="46210.904999999999"/>
    <n v="-229.90499999999884"/>
  </r>
  <r>
    <s v="1398798"/>
    <x v="20"/>
    <x v="4"/>
    <x v="4"/>
    <n v="3095.44"/>
    <n v="3034.7450980392155"/>
    <n v="60.694901960784591"/>
    <n v="3095.44"/>
    <n v="0"/>
    <n v="562.80700000000002"/>
    <n v="551.77156862745107"/>
    <n v="11.035431372548942"/>
    <n v="562.80700000000002"/>
    <n v="0"/>
  </r>
  <r>
    <s v="1398806"/>
    <x v="0"/>
    <x v="0"/>
    <x v="0"/>
    <n v="3283.04"/>
    <n v="0"/>
    <n v="3283.04"/>
    <n v="0"/>
    <n v="3283.04"/>
    <n v="0"/>
    <n v="0"/>
    <n v="0"/>
    <n v="0"/>
    <n v="0"/>
  </r>
  <r>
    <s v="1398806"/>
    <x v="1"/>
    <x v="1"/>
    <x v="0"/>
    <n v="7.58"/>
    <n v="0"/>
    <n v="7.58"/>
    <n v="7.7"/>
    <n v="-0.12000000000000011"/>
    <n v="0"/>
    <n v="0"/>
    <n v="0"/>
    <n v="0"/>
    <n v="0"/>
  </r>
  <r>
    <s v="1398806"/>
    <x v="2"/>
    <x v="1"/>
    <x v="0"/>
    <n v="176.91"/>
    <n v="0"/>
    <n v="176.91"/>
    <n v="179.76"/>
    <n v="-2.8499999999999943"/>
    <n v="0"/>
    <n v="0"/>
    <n v="0"/>
    <n v="0"/>
    <n v="0"/>
  </r>
  <r>
    <s v="1398806"/>
    <x v="3"/>
    <x v="1"/>
    <x v="0"/>
    <n v="1187.8499999999999"/>
    <n v="0"/>
    <n v="1187.8499999999999"/>
    <n v="1206.99"/>
    <n v="-19.1400000000001"/>
    <n v="0"/>
    <n v="0"/>
    <n v="0"/>
    <n v="0"/>
    <n v="0"/>
  </r>
  <r>
    <s v="1398806"/>
    <x v="4"/>
    <x v="2"/>
    <x v="0"/>
    <n v="1823.38"/>
    <n v="0"/>
    <n v="1823.38"/>
    <n v="1986.81"/>
    <n v="-163.42999999999984"/>
    <n v="5.17"/>
    <n v="0"/>
    <n v="5.17"/>
    <n v="5.633"/>
    <n v="-0.46300000000000008"/>
  </r>
  <r>
    <s v="1398806"/>
    <x v="5"/>
    <x v="2"/>
    <x v="0"/>
    <n v="6267.96"/>
    <n v="0"/>
    <n v="6267.96"/>
    <n v="6829.74"/>
    <n v="-561.77999999999975"/>
    <n v="5.17"/>
    <n v="0"/>
    <n v="5.17"/>
    <n v="5.633"/>
    <n v="-0.46300000000000008"/>
  </r>
  <r>
    <s v="1398806"/>
    <x v="6"/>
    <x v="2"/>
    <x v="0"/>
    <n v="6781.54"/>
    <n v="0"/>
    <n v="6781.54"/>
    <n v="7389.31"/>
    <n v="-607.77000000000044"/>
    <n v="108.57"/>
    <n v="0"/>
    <n v="108.57"/>
    <n v="118.3"/>
    <n v="-9.730000000000004"/>
  </r>
  <r>
    <s v="1398806"/>
    <x v="7"/>
    <x v="1"/>
    <x v="0"/>
    <n v="13308.3"/>
    <n v="0"/>
    <n v="13308.3"/>
    <n v="13522.65"/>
    <n v="-214.35000000000036"/>
    <n v="0"/>
    <n v="0"/>
    <n v="0"/>
    <n v="0"/>
    <n v="0"/>
  </r>
  <r>
    <s v="1398806"/>
    <x v="8"/>
    <x v="1"/>
    <x v="0"/>
    <n v="30775.54"/>
    <n v="0"/>
    <n v="30775.54"/>
    <n v="31271.22"/>
    <n v="-495.68000000000029"/>
    <n v="0"/>
    <n v="0"/>
    <n v="0"/>
    <n v="0"/>
    <n v="0"/>
  </r>
  <r>
    <s v="1398806"/>
    <x v="270"/>
    <x v="3"/>
    <x v="1"/>
    <n v="-732444.48"/>
    <n v="0"/>
    <n v="-732444.48"/>
    <n v="-732444.5"/>
    <n v="2.0000000018626451E-2"/>
    <n v="-4056"/>
    <n v="0"/>
    <n v="-4056"/>
    <n v="-4056"/>
    <n v="0"/>
  </r>
  <r>
    <s v="1398806"/>
    <x v="271"/>
    <x v="4"/>
    <x v="2"/>
    <n v="2955.68"/>
    <n v="2935.8916256157636"/>
    <n v="19.788374384236249"/>
    <n v="2979.93"/>
    <n v="-24.25"/>
    <n v="49000"/>
    <n v="48672"/>
    <n v="328"/>
    <n v="49402.080000000002"/>
    <n v="-402.08000000000175"/>
  </r>
  <r>
    <s v="1398806"/>
    <x v="11"/>
    <x v="4"/>
    <x v="2"/>
    <n v="3768.26"/>
    <n v="3759.9104477611941"/>
    <n v="8.3495522388061545"/>
    <n v="3778.71"/>
    <n v="-10.449999999999818"/>
    <n v="4065"/>
    <n v="4056"/>
    <n v="9"/>
    <n v="4076.28"/>
    <n v="-11.2800000000002"/>
  </r>
  <r>
    <s v="1398806"/>
    <x v="272"/>
    <x v="4"/>
    <x v="2"/>
    <n v="11414.24"/>
    <n v="11361.014778325123"/>
    <n v="53.225221674876593"/>
    <n v="11531.43"/>
    <n v="-117.19000000000051"/>
    <n v="48900"/>
    <n v="48672"/>
    <n v="228"/>
    <n v="49402.080000000002"/>
    <n v="-502.08000000000175"/>
  </r>
  <r>
    <s v="1398806"/>
    <x v="273"/>
    <x v="4"/>
    <x v="2"/>
    <n v="14830.36"/>
    <n v="14671.20197044335"/>
    <n v="159.15802955665094"/>
    <n v="14891.27"/>
    <n v="-60.909999999999854"/>
    <n v="49200"/>
    <n v="48672"/>
    <n v="528"/>
    <n v="49402.080000000002"/>
    <n v="-202.08000000000175"/>
  </r>
  <r>
    <s v="1398806"/>
    <x v="14"/>
    <x v="4"/>
    <x v="2"/>
    <n v="23039.31"/>
    <n v="22885.088235294119"/>
    <n v="154.22176470588238"/>
    <n v="23342.79"/>
    <n v="-303.47999999999956"/>
    <n v="49000"/>
    <n v="48672"/>
    <n v="328"/>
    <n v="49645.440000000002"/>
    <n v="-645.44000000000233"/>
  </r>
  <r>
    <s v="1398806"/>
    <x v="200"/>
    <x v="4"/>
    <x v="2"/>
    <n v="44491.16"/>
    <n v="39411.665024630536"/>
    <n v="5079.4949753694673"/>
    <n v="40002.839999999997"/>
    <n v="4488.320000000007"/>
    <n v="54945"/>
    <n v="48672"/>
    <n v="6273"/>
    <n v="49402.080000000002"/>
    <n v="5542.9199999999983"/>
  </r>
  <r>
    <s v="1398806"/>
    <x v="274"/>
    <x v="4"/>
    <x v="2"/>
    <n v="46102.8"/>
    <n v="45386.640394088667"/>
    <n v="716.15960591133626"/>
    <n v="46067.44"/>
    <n v="35.360000000000582"/>
    <n v="4120"/>
    <n v="4056"/>
    <n v="64"/>
    <n v="4116.84"/>
    <n v="3.1599999999998545"/>
  </r>
  <r>
    <s v="1398806"/>
    <x v="17"/>
    <x v="4"/>
    <x v="2"/>
    <n v="66459.16"/>
    <n v="66096.577114427855"/>
    <n v="362.58288557214837"/>
    <n v="66427.06"/>
    <n v="32.100000000005821"/>
    <n v="48939"/>
    <n v="48672"/>
    <n v="267"/>
    <n v="48915.360000000001"/>
    <n v="23.639999999999418"/>
  </r>
  <r>
    <s v="1398806"/>
    <x v="58"/>
    <x v="4"/>
    <x v="2"/>
    <n v="233430.9"/>
    <n v="232818.61386138614"/>
    <n v="612.28613861385384"/>
    <n v="235146.8"/>
    <n v="-1715.8999999999942"/>
    <n v="48800"/>
    <n v="48672"/>
    <n v="128"/>
    <n v="49158.720000000001"/>
    <n v="-358.72000000000116"/>
  </r>
  <r>
    <s v="1398806"/>
    <x v="275"/>
    <x v="4"/>
    <x v="3"/>
    <n v="219883.06"/>
    <n v="222313.01492537314"/>
    <n v="-2429.9549253731384"/>
    <n v="223424.58"/>
    <n v="-3541.5199999999895"/>
    <n v="36105"/>
    <n v="36503.999999999993"/>
    <n v="-398.99999999999272"/>
    <n v="36686.519999999997"/>
    <n v="-581.5199999999968"/>
  </r>
  <r>
    <s v="1398806"/>
    <x v="20"/>
    <x v="4"/>
    <x v="4"/>
    <n v="2457.4499999999998"/>
    <n v="2409.2647058823527"/>
    <n v="48.185294117647118"/>
    <n v="2457.4499999999998"/>
    <n v="0"/>
    <n v="446.80900000000003"/>
    <n v="438.04803921568629"/>
    <n v="8.7609607843137383"/>
    <n v="446.80900000000003"/>
    <n v="0"/>
  </r>
  <r>
    <s v="1398807"/>
    <x v="0"/>
    <x v="0"/>
    <x v="0"/>
    <n v="8147.61"/>
    <n v="0"/>
    <n v="8147.61"/>
    <n v="0"/>
    <n v="8147.61"/>
    <n v="0"/>
    <n v="0"/>
    <n v="0"/>
    <n v="0"/>
    <n v="0"/>
  </r>
  <r>
    <s v="1398807"/>
    <x v="1"/>
    <x v="1"/>
    <x v="0"/>
    <n v="8.39"/>
    <n v="0"/>
    <n v="8.39"/>
    <n v="8.43"/>
    <n v="-3.9999999999999147E-2"/>
    <n v="0"/>
    <n v="0"/>
    <n v="0"/>
    <n v="0"/>
    <n v="0"/>
  </r>
  <r>
    <s v="1398807"/>
    <x v="2"/>
    <x v="1"/>
    <x v="0"/>
    <n v="195.76"/>
    <n v="0"/>
    <n v="195.76"/>
    <n v="196.78"/>
    <n v="-1.0200000000000102"/>
    <n v="0"/>
    <n v="0"/>
    <n v="0"/>
    <n v="0"/>
    <n v="0"/>
  </r>
  <r>
    <s v="1398807"/>
    <x v="3"/>
    <x v="1"/>
    <x v="0"/>
    <n v="1314.36"/>
    <n v="0"/>
    <n v="1314.36"/>
    <n v="1321.25"/>
    <n v="-6.8900000000001"/>
    <n v="0"/>
    <n v="0"/>
    <n v="0"/>
    <n v="0"/>
    <n v="0"/>
  </r>
  <r>
    <s v="1398807"/>
    <x v="4"/>
    <x v="2"/>
    <x v="0"/>
    <n v="1851.6"/>
    <n v="0"/>
    <n v="1851.6"/>
    <n v="2164.13"/>
    <n v="-312.5300000000002"/>
    <n v="5.25"/>
    <n v="0"/>
    <n v="5.25"/>
    <n v="6.1360000000000001"/>
    <n v="-0.88600000000000012"/>
  </r>
  <r>
    <s v="1398807"/>
    <x v="5"/>
    <x v="2"/>
    <x v="0"/>
    <n v="6364.95"/>
    <n v="0"/>
    <n v="6364.95"/>
    <n v="7439.3"/>
    <n v="-1074.3500000000004"/>
    <n v="5.25"/>
    <n v="0"/>
    <n v="5.25"/>
    <n v="6.1360000000000001"/>
    <n v="-0.88600000000000012"/>
  </r>
  <r>
    <s v="1398807"/>
    <x v="6"/>
    <x v="2"/>
    <x v="0"/>
    <n v="6886.48"/>
    <n v="0"/>
    <n v="6886.48"/>
    <n v="8048.81"/>
    <n v="-1162.3300000000008"/>
    <n v="110.25"/>
    <n v="0"/>
    <n v="110.25"/>
    <n v="128.858"/>
    <n v="-18.608000000000004"/>
  </r>
  <r>
    <s v="1398807"/>
    <x v="7"/>
    <x v="1"/>
    <x v="0"/>
    <n v="14725.57"/>
    <n v="0"/>
    <n v="14725.57"/>
    <n v="14802.84"/>
    <n v="-77.270000000000437"/>
    <n v="0"/>
    <n v="0"/>
    <n v="0"/>
    <n v="0"/>
    <n v="0"/>
  </r>
  <r>
    <s v="1398807"/>
    <x v="8"/>
    <x v="1"/>
    <x v="0"/>
    <n v="34052.980000000003"/>
    <n v="0"/>
    <n v="34052.980000000003"/>
    <n v="34231.660000000003"/>
    <n v="-178.68000000000029"/>
    <n v="0"/>
    <n v="0"/>
    <n v="0"/>
    <n v="0"/>
    <n v="0"/>
  </r>
  <r>
    <s v="1398807"/>
    <x v="9"/>
    <x v="3"/>
    <x v="1"/>
    <n v="-836415.76"/>
    <n v="0"/>
    <n v="-836415.76"/>
    <n v="-836415.97"/>
    <n v="0.2099999999627471"/>
    <n v="-4418"/>
    <n v="0"/>
    <n v="-4418"/>
    <n v="-4418"/>
    <n v="0"/>
  </r>
  <r>
    <s v="1398807"/>
    <x v="48"/>
    <x v="4"/>
    <x v="2"/>
    <n v="30.4"/>
    <n v="0"/>
    <n v="30.4"/>
    <n v="0"/>
    <n v="30.4"/>
    <n v="400"/>
    <n v="0"/>
    <n v="400"/>
    <n v="0"/>
    <n v="400"/>
  </r>
  <r>
    <s v="1398807"/>
    <x v="10"/>
    <x v="4"/>
    <x v="2"/>
    <n v="3202.99"/>
    <n v="3197.92118226601"/>
    <n v="5.0688177339898175"/>
    <n v="3245.89"/>
    <n v="-42.900000000000091"/>
    <n v="53100"/>
    <n v="53016"/>
    <n v="84"/>
    <n v="53811.24"/>
    <n v="-711.23999999999796"/>
  </r>
  <r>
    <s v="1398807"/>
    <x v="11"/>
    <x v="4"/>
    <x v="2"/>
    <n v="4103.83"/>
    <n v="4095.4825870646764"/>
    <n v="8.3474129353235185"/>
    <n v="4115.96"/>
    <n v="-12.130000000000109"/>
    <n v="4427"/>
    <n v="4418"/>
    <n v="9"/>
    <n v="4440.09"/>
    <n v="-13.090000000000146"/>
  </r>
  <r>
    <s v="1398807"/>
    <x v="12"/>
    <x v="4"/>
    <x v="2"/>
    <n v="13778.44"/>
    <n v="13717.891625615763"/>
    <n v="60.548374384237832"/>
    <n v="13923.66"/>
    <n v="-145.21999999999935"/>
    <n v="53250"/>
    <n v="53016"/>
    <n v="234"/>
    <n v="53811.24"/>
    <n v="-561.23999999999796"/>
  </r>
  <r>
    <s v="1398807"/>
    <x v="13"/>
    <x v="4"/>
    <x v="2"/>
    <n v="16707.79"/>
    <n v="16587.645320197043"/>
    <n v="120.1446798029574"/>
    <n v="16836.46"/>
    <n v="-128.66999999999825"/>
    <n v="53400"/>
    <n v="53016"/>
    <n v="384"/>
    <n v="53811.24"/>
    <n v="-411.23999999999796"/>
  </r>
  <r>
    <s v="1398807"/>
    <x v="14"/>
    <x v="4"/>
    <x v="2"/>
    <n v="25034.799999999999"/>
    <n v="24927.588235294119"/>
    <n v="107.21176470588034"/>
    <n v="25426.14"/>
    <n v="-391.34000000000015"/>
    <n v="53244"/>
    <n v="53016"/>
    <n v="228"/>
    <n v="54076.32"/>
    <n v="-832.31999999999971"/>
  </r>
  <r>
    <s v="1398807"/>
    <x v="15"/>
    <x v="4"/>
    <x v="2"/>
    <n v="45725.51"/>
    <n v="44863.251231527094"/>
    <n v="862.25876847290783"/>
    <n v="45536.2"/>
    <n v="189.31000000000495"/>
    <n v="54035"/>
    <n v="53016"/>
    <n v="1019"/>
    <n v="53811.24"/>
    <n v="223.76000000000204"/>
  </r>
  <r>
    <s v="1398807"/>
    <x v="16"/>
    <x v="4"/>
    <x v="2"/>
    <n v="57745.38"/>
    <n v="57124.738916256159"/>
    <n v="620.64108374383795"/>
    <n v="57981.61"/>
    <n v="-236.2300000000032"/>
    <n v="4466"/>
    <n v="4418"/>
    <n v="48"/>
    <n v="4484.2700000000004"/>
    <n v="-18.270000000000437"/>
  </r>
  <r>
    <s v="1398807"/>
    <x v="17"/>
    <x v="4"/>
    <x v="2"/>
    <n v="72305.350000000006"/>
    <n v="71995.731343283594"/>
    <n v="309.61865671641135"/>
    <n v="72355.710000000006"/>
    <n v="-50.360000000000582"/>
    <n v="53244"/>
    <n v="53016"/>
    <n v="228"/>
    <n v="53281.08"/>
    <n v="-37.080000000001746"/>
  </r>
  <r>
    <s v="1398807"/>
    <x v="18"/>
    <x v="4"/>
    <x v="2"/>
    <n v="285144.68"/>
    <n v="285597.18811881187"/>
    <n v="-452.50811881187838"/>
    <n v="288453.15999999997"/>
    <n v="-3308.4799999999814"/>
    <n v="52932"/>
    <n v="53016"/>
    <n v="-84"/>
    <n v="53546.16"/>
    <n v="-614.16000000000349"/>
  </r>
  <r>
    <s v="1398807"/>
    <x v="19"/>
    <x v="4"/>
    <x v="3"/>
    <n v="236412.11"/>
    <n v="235298.19801980199"/>
    <n v="1113.9119801979978"/>
    <n v="237651.18"/>
    <n v="-1239.070000000007"/>
    <n v="39950"/>
    <n v="39762"/>
    <n v="188"/>
    <n v="40159.620000000003"/>
    <n v="-209.62000000000262"/>
  </r>
  <r>
    <s v="1398807"/>
    <x v="20"/>
    <x v="4"/>
    <x v="4"/>
    <n v="2676.78"/>
    <n v="2624.294117647059"/>
    <n v="52.485882352941189"/>
    <n v="2676.78"/>
    <n v="0"/>
    <n v="486.68700000000001"/>
    <n v="477.14411764705886"/>
    <n v="9.5428823529411488"/>
    <n v="486.68700000000001"/>
    <n v="0"/>
  </r>
  <r>
    <s v="1398808"/>
    <x v="0"/>
    <x v="0"/>
    <x v="0"/>
    <n v="4589.72"/>
    <n v="0"/>
    <n v="4589.72"/>
    <n v="0"/>
    <n v="4589.72"/>
    <n v="0"/>
    <n v="0"/>
    <n v="0"/>
    <n v="0"/>
    <n v="0"/>
  </r>
  <r>
    <s v="1398808"/>
    <x v="4"/>
    <x v="2"/>
    <x v="0"/>
    <n v="1294.3499999999999"/>
    <n v="0"/>
    <n v="1294.3499999999999"/>
    <n v="1515.06"/>
    <n v="-220.71000000000004"/>
    <n v="3.67"/>
    <n v="0"/>
    <n v="3.67"/>
    <n v="4.2960000000000003"/>
    <n v="-0.62600000000000033"/>
  </r>
  <r>
    <s v="1398808"/>
    <x v="5"/>
    <x v="2"/>
    <x v="0"/>
    <n v="4449.3999999999996"/>
    <n v="0"/>
    <n v="4449.3999999999996"/>
    <n v="5208.1000000000004"/>
    <n v="-758.70000000000073"/>
    <n v="3.67"/>
    <n v="0"/>
    <n v="3.67"/>
    <n v="4.2960000000000003"/>
    <n v="-0.62600000000000033"/>
  </r>
  <r>
    <s v="1398808"/>
    <x v="6"/>
    <x v="2"/>
    <x v="0"/>
    <n v="4813.9799999999996"/>
    <n v="0"/>
    <n v="4813.9799999999996"/>
    <n v="5634.73"/>
    <n v="-820.75"/>
    <n v="77.069999999999993"/>
    <n v="0"/>
    <n v="77.069999999999993"/>
    <n v="90.21"/>
    <n v="-13.14"/>
  </r>
  <r>
    <s v="1398808"/>
    <x v="120"/>
    <x v="3"/>
    <x v="1"/>
    <n v="-513821.97"/>
    <n v="0"/>
    <n v="-513821.97"/>
    <n v="-513821.97"/>
    <n v="0"/>
    <n v="-3007"/>
    <n v="0"/>
    <n v="-3007"/>
    <n v="-3007"/>
    <n v="0"/>
  </r>
  <r>
    <s v="1398808"/>
    <x v="121"/>
    <x v="4"/>
    <x v="5"/>
    <n v="424716.44"/>
    <n v="424716.43781094527"/>
    <n v="2.1890547359362245E-3"/>
    <n v="426840.02"/>
    <n v="-2123.5800000000163"/>
    <n v="18042"/>
    <n v="18042"/>
    <n v="0"/>
    <n v="18132.21"/>
    <n v="-90.209999999999127"/>
  </r>
  <r>
    <s v="1398808"/>
    <x v="122"/>
    <x v="4"/>
    <x v="2"/>
    <n v="1867.68"/>
    <n v="0"/>
    <n v="1867.68"/>
    <n v="0"/>
    <n v="1867.68"/>
    <n v="18200"/>
    <n v="0"/>
    <n v="18200"/>
    <n v="0"/>
    <n v="18200"/>
  </r>
  <r>
    <s v="1398808"/>
    <x v="48"/>
    <x v="4"/>
    <x v="2"/>
    <n v="494"/>
    <n v="457.05940594059405"/>
    <n v="36.940594059405953"/>
    <n v="461.63"/>
    <n v="32.370000000000005"/>
    <n v="6500"/>
    <n v="6014"/>
    <n v="486"/>
    <n v="6074.14"/>
    <n v="425.85999999999967"/>
  </r>
  <r>
    <s v="1398808"/>
    <x v="123"/>
    <x v="4"/>
    <x v="2"/>
    <n v="1113.7"/>
    <n v="1112.587064676617"/>
    <n v="1.1129353233829988"/>
    <n v="1118.1500000000001"/>
    <n v="-4.4500000000000455"/>
    <n v="3010"/>
    <n v="3007"/>
    <n v="3"/>
    <n v="3022.0349999999999"/>
    <n v="-12.034999999999854"/>
  </r>
  <r>
    <s v="1398808"/>
    <x v="124"/>
    <x v="4"/>
    <x v="2"/>
    <n v="0"/>
    <n v="1851.4679802955666"/>
    <n v="-1851.4679802955666"/>
    <n v="1879.24"/>
    <n v="-1879.24"/>
    <n v="0"/>
    <n v="18042"/>
    <n v="-18042"/>
    <n v="18312.63"/>
    <n v="-18312.63"/>
  </r>
  <r>
    <s v="1398808"/>
    <x v="125"/>
    <x v="4"/>
    <x v="2"/>
    <n v="8485.4699999999993"/>
    <n v="8458.2660098522174"/>
    <n v="27.203990147781951"/>
    <n v="8585.14"/>
    <n v="-99.670000000000073"/>
    <n v="18100"/>
    <n v="18042"/>
    <n v="58"/>
    <n v="18312.63"/>
    <n v="-212.63000000000102"/>
  </r>
  <r>
    <s v="1398808"/>
    <x v="126"/>
    <x v="4"/>
    <x v="2"/>
    <n v="14522.36"/>
    <n v="14475.822660098522"/>
    <n v="46.537339901478845"/>
    <n v="14692.96"/>
    <n v="-170.59999999999854"/>
    <n v="18100"/>
    <n v="18042"/>
    <n v="58"/>
    <n v="18312.63"/>
    <n v="-212.63000000000102"/>
  </r>
  <r>
    <s v="1398808"/>
    <x v="127"/>
    <x v="4"/>
    <x v="2"/>
    <n v="19405.22"/>
    <n v="19184.059113300493"/>
    <n v="221.16088669950841"/>
    <n v="19471.82"/>
    <n v="-66.599999999998545"/>
    <n v="18250"/>
    <n v="18042"/>
    <n v="208"/>
    <n v="18312.63"/>
    <n v="-62.630000000001019"/>
  </r>
  <r>
    <s v="1398808"/>
    <x v="128"/>
    <x v="4"/>
    <x v="2"/>
    <n v="28069.65"/>
    <n v="27995.172413793105"/>
    <n v="74.477586206896376"/>
    <n v="28415.1"/>
    <n v="-345.44999999999709"/>
    <n v="3015"/>
    <n v="3007"/>
    <n v="8"/>
    <n v="3052.105"/>
    <n v="-37.105000000000018"/>
  </r>
  <r>
    <s v="1398810"/>
    <x v="0"/>
    <x v="0"/>
    <x v="0"/>
    <n v="959.73"/>
    <n v="0"/>
    <n v="959.73"/>
    <n v="0"/>
    <n v="959.73"/>
    <n v="0"/>
    <n v="0"/>
    <n v="0"/>
    <n v="0"/>
    <n v="0"/>
  </r>
  <r>
    <s v="1398810"/>
    <x v="1"/>
    <x v="1"/>
    <x v="0"/>
    <n v="6.12"/>
    <n v="0"/>
    <n v="6.12"/>
    <n v="6.1"/>
    <n v="2.0000000000000462E-2"/>
    <n v="0"/>
    <n v="0"/>
    <n v="0"/>
    <n v="0"/>
    <n v="0"/>
  </r>
  <r>
    <s v="1398810"/>
    <x v="2"/>
    <x v="1"/>
    <x v="0"/>
    <n v="142.76"/>
    <n v="0"/>
    <n v="142.76"/>
    <n v="142.26"/>
    <n v="0.5"/>
    <n v="0"/>
    <n v="0"/>
    <n v="0"/>
    <n v="0"/>
    <n v="0"/>
  </r>
  <r>
    <s v="1398810"/>
    <x v="3"/>
    <x v="1"/>
    <x v="0"/>
    <n v="958.54"/>
    <n v="0"/>
    <n v="958.54"/>
    <n v="955.2"/>
    <n v="3.3399999999999181"/>
    <n v="0"/>
    <n v="0"/>
    <n v="0"/>
    <n v="0"/>
    <n v="0"/>
  </r>
  <r>
    <s v="1398810"/>
    <x v="4"/>
    <x v="2"/>
    <x v="0"/>
    <n v="1943.3"/>
    <n v="0"/>
    <n v="1943.3"/>
    <n v="1564.56"/>
    <n v="378.74"/>
    <n v="5.51"/>
    <n v="0"/>
    <n v="5.51"/>
    <n v="4.4359999999999999"/>
    <n v="1.0739999999999998"/>
  </r>
  <r>
    <s v="1398810"/>
    <x v="5"/>
    <x v="2"/>
    <x v="0"/>
    <n v="6680.17"/>
    <n v="0"/>
    <n v="6680.17"/>
    <n v="5378.26"/>
    <n v="1301.9099999999999"/>
    <n v="5.51"/>
    <n v="0"/>
    <n v="5.51"/>
    <n v="4.4359999999999999"/>
    <n v="1.0739999999999998"/>
  </r>
  <r>
    <s v="1398810"/>
    <x v="6"/>
    <x v="2"/>
    <x v="0"/>
    <n v="7227.52"/>
    <n v="0"/>
    <n v="7227.52"/>
    <n v="5818.9"/>
    <n v="1408.6200000000008"/>
    <n v="115.71"/>
    <n v="0"/>
    <n v="115.71"/>
    <n v="93.158000000000001"/>
    <n v="22.551999999999992"/>
  </r>
  <r>
    <s v="1398810"/>
    <x v="7"/>
    <x v="1"/>
    <x v="0"/>
    <n v="10739.16"/>
    <n v="0"/>
    <n v="10739.16"/>
    <n v="10701.73"/>
    <n v="37.430000000000291"/>
    <n v="0"/>
    <n v="0"/>
    <n v="0"/>
    <n v="0"/>
    <n v="0"/>
  </r>
  <r>
    <s v="1398810"/>
    <x v="8"/>
    <x v="1"/>
    <x v="0"/>
    <n v="24834.38"/>
    <n v="0"/>
    <n v="24834.38"/>
    <n v="24747.83"/>
    <n v="86.549999999999272"/>
    <n v="0"/>
    <n v="0"/>
    <n v="0"/>
    <n v="0"/>
    <n v="0"/>
  </r>
  <r>
    <s v="1398810"/>
    <x v="9"/>
    <x v="3"/>
    <x v="1"/>
    <n v="-606802.18000000005"/>
    <n v="0"/>
    <n v="-606802.18000000005"/>
    <n v="-606802.32999999996"/>
    <n v="0.14999999990686774"/>
    <n v="-3194"/>
    <n v="0"/>
    <n v="-3194"/>
    <n v="-3194"/>
    <n v="0"/>
  </r>
  <r>
    <s v="1398810"/>
    <x v="48"/>
    <x v="4"/>
    <x v="2"/>
    <n v="21.28"/>
    <n v="0"/>
    <n v="21.28"/>
    <n v="0"/>
    <n v="21.28"/>
    <n v="250"/>
    <n v="0"/>
    <n v="250"/>
    <n v="0"/>
    <n v="250"/>
  </r>
  <r>
    <s v="1398810"/>
    <x v="10"/>
    <x v="4"/>
    <x v="2"/>
    <n v="2289.15"/>
    <n v="2311.9408866995072"/>
    <n v="-22.790886699507155"/>
    <n v="2346.62"/>
    <n v="-57.4699999999998"/>
    <n v="37950"/>
    <n v="38328"/>
    <n v="-378"/>
    <n v="38902.92"/>
    <n v="-952.91999999999825"/>
  </r>
  <r>
    <s v="1398810"/>
    <x v="11"/>
    <x v="4"/>
    <x v="2"/>
    <n v="2888.53"/>
    <n v="2960.8358208955224"/>
    <n v="-72.305820895522174"/>
    <n v="2975.64"/>
    <n v="-87.109999999999673"/>
    <n v="3116"/>
    <n v="3194"/>
    <n v="-78"/>
    <n v="3209.97"/>
    <n v="-93.9699999999998"/>
  </r>
  <r>
    <s v="1398810"/>
    <x v="12"/>
    <x v="4"/>
    <x v="2"/>
    <n v="9690.19"/>
    <n v="9917.3694581280779"/>
    <n v="-227.17945812807739"/>
    <n v="10066.129999999999"/>
    <n v="-375.93999999999869"/>
    <n v="37450"/>
    <n v="38328"/>
    <n v="-878"/>
    <n v="38902.92"/>
    <n v="-1452.9199999999983"/>
  </r>
  <r>
    <s v="1398810"/>
    <x v="13"/>
    <x v="4"/>
    <x v="2"/>
    <n v="12014.59"/>
    <n v="11992.068965517241"/>
    <n v="22.521034482759205"/>
    <n v="12171.95"/>
    <n v="-157.36000000000058"/>
    <n v="38400"/>
    <n v="38328"/>
    <n v="72"/>
    <n v="38902.92"/>
    <n v="-502.91999999999825"/>
  </r>
  <r>
    <s v="1398810"/>
    <x v="14"/>
    <x v="4"/>
    <x v="2"/>
    <n v="18416.400000000001"/>
    <n v="18021.441176470587"/>
    <n v="394.95882352941408"/>
    <n v="18381.87"/>
    <n v="34.530000000002474"/>
    <n v="39168"/>
    <n v="38328"/>
    <n v="840"/>
    <n v="39094.559999999998"/>
    <n v="73.440000000002328"/>
  </r>
  <r>
    <s v="1398810"/>
    <x v="15"/>
    <x v="4"/>
    <x v="2"/>
    <n v="33311.71"/>
    <n v="34516.817733990145"/>
    <n v="-1205.1077339901458"/>
    <n v="35034.57"/>
    <n v="-1722.8600000000006"/>
    <n v="36990"/>
    <n v="38328"/>
    <n v="-1338"/>
    <n v="38902.92"/>
    <n v="-1912.9199999999983"/>
  </r>
  <r>
    <s v="1398810"/>
    <x v="16"/>
    <x v="4"/>
    <x v="2"/>
    <n v="41983.71"/>
    <n v="41298.423645320196"/>
    <n v="685.28635467980348"/>
    <n v="41917.9"/>
    <n v="65.809999999997672"/>
    <n v="3247"/>
    <n v="3194"/>
    <n v="53"/>
    <n v="3241.91"/>
    <n v="5.0900000000001455"/>
  </r>
  <r>
    <s v="1398810"/>
    <x v="17"/>
    <x v="4"/>
    <x v="2"/>
    <n v="52407.94"/>
    <n v="52049.422885572138"/>
    <n v="358.51711442786473"/>
    <n v="52309.67"/>
    <n v="98.270000000004075"/>
    <n v="38592"/>
    <n v="38328"/>
    <n v="264"/>
    <n v="38519.64"/>
    <n v="72.360000000000582"/>
  </r>
  <r>
    <s v="1398810"/>
    <x v="18"/>
    <x v="4"/>
    <x v="2"/>
    <n v="205939.62"/>
    <n v="206472.94059405942"/>
    <n v="-533.32059405941982"/>
    <n v="208537.67"/>
    <n v="-2598.0500000000175"/>
    <n v="38229"/>
    <n v="38328"/>
    <n v="-99"/>
    <n v="38711.279999999999"/>
    <n v="-482.27999999999884"/>
  </r>
  <r>
    <s v="1398810"/>
    <x v="19"/>
    <x v="4"/>
    <x v="3"/>
    <n v="172412.19"/>
    <n v="170109.19801980199"/>
    <n v="2302.9919801980141"/>
    <n v="171810.29"/>
    <n v="601.89999999999418"/>
    <n v="29135"/>
    <n v="28746"/>
    <n v="389"/>
    <n v="29033.46"/>
    <n v="101.54000000000087"/>
  </r>
  <r>
    <s v="1398810"/>
    <x v="20"/>
    <x v="4"/>
    <x v="4"/>
    <n v="1935.19"/>
    <n v="1897.2352941176471"/>
    <n v="37.954705882352982"/>
    <n v="1935.18"/>
    <n v="9.9999999999909051E-3"/>
    <n v="351.85199999999998"/>
    <n v="344.95196078431371"/>
    <n v="6.9000392156862631"/>
    <n v="351.851"/>
    <n v="9.9999999997635314E-4"/>
  </r>
  <r>
    <s v="1398858"/>
    <x v="0"/>
    <x v="0"/>
    <x v="0"/>
    <n v="9097.4599999999991"/>
    <n v="0"/>
    <n v="9097.4599999999991"/>
    <n v="0"/>
    <n v="9097.4599999999991"/>
    <n v="0"/>
    <n v="0"/>
    <n v="0"/>
    <n v="0"/>
    <n v="0"/>
  </r>
  <r>
    <s v="1398858"/>
    <x v="1"/>
    <x v="1"/>
    <x v="0"/>
    <n v="0.02"/>
    <n v="0"/>
    <n v="0.02"/>
    <n v="0.02"/>
    <n v="0"/>
    <n v="0"/>
    <n v="0"/>
    <n v="0"/>
    <n v="0"/>
    <n v="0"/>
  </r>
  <r>
    <s v="1398858"/>
    <x v="2"/>
    <x v="1"/>
    <x v="0"/>
    <n v="0.49"/>
    <n v="0"/>
    <n v="0.49"/>
    <n v="0.35"/>
    <n v="0.14000000000000001"/>
    <n v="0"/>
    <n v="0"/>
    <n v="0"/>
    <n v="0"/>
    <n v="0"/>
  </r>
  <r>
    <s v="1398858"/>
    <x v="3"/>
    <x v="1"/>
    <x v="0"/>
    <n v="3.29"/>
    <n v="0"/>
    <n v="3.29"/>
    <n v="2.37"/>
    <n v="0.91999999999999993"/>
    <n v="0"/>
    <n v="0"/>
    <n v="0"/>
    <n v="0"/>
    <n v="0"/>
  </r>
  <r>
    <s v="1398858"/>
    <x v="7"/>
    <x v="1"/>
    <x v="0"/>
    <n v="36.86"/>
    <n v="0"/>
    <n v="36.86"/>
    <n v="26.53"/>
    <n v="10.329999999999998"/>
    <n v="0"/>
    <n v="0"/>
    <n v="0"/>
    <n v="0"/>
    <n v="0"/>
  </r>
  <r>
    <s v="1398858"/>
    <x v="8"/>
    <x v="1"/>
    <x v="0"/>
    <n v="85.24"/>
    <n v="0"/>
    <n v="85.24"/>
    <n v="61.36"/>
    <n v="23.879999999999995"/>
    <n v="0"/>
    <n v="0"/>
    <n v="0"/>
    <n v="0"/>
    <n v="0"/>
  </r>
  <r>
    <s v="1398858"/>
    <x v="259"/>
    <x v="2"/>
    <x v="0"/>
    <n v="1267.4100000000001"/>
    <n v="0"/>
    <n v="1267.4100000000001"/>
    <n v="1428.98"/>
    <n v="-161.56999999999994"/>
    <n v="8"/>
    <n v="0"/>
    <n v="8"/>
    <n v="9.02"/>
    <n v="-1.0199999999999996"/>
  </r>
  <r>
    <s v="1398858"/>
    <x v="260"/>
    <x v="2"/>
    <x v="0"/>
    <n v="4026.51"/>
    <n v="0"/>
    <n v="4026.51"/>
    <n v="4539.79"/>
    <n v="-513.27999999999975"/>
    <n v="8"/>
    <n v="0"/>
    <n v="8"/>
    <n v="9.02"/>
    <n v="-1.0199999999999996"/>
  </r>
  <r>
    <s v="1398858"/>
    <x v="261"/>
    <x v="2"/>
    <x v="0"/>
    <n v="4046.11"/>
    <n v="0"/>
    <n v="4046.11"/>
    <n v="4562.01"/>
    <n v="-515.90000000000009"/>
    <n v="48"/>
    <n v="0"/>
    <n v="48"/>
    <n v="54.12"/>
    <n v="-6.1199999999999974"/>
  </r>
  <r>
    <s v="1398858"/>
    <x v="344"/>
    <x v="3"/>
    <x v="5"/>
    <n v="-318731.76"/>
    <n v="0"/>
    <n v="-318731.76"/>
    <n v="-318731.64"/>
    <n v="-0.11999999999534339"/>
    <n v="-7198"/>
    <n v="0"/>
    <n v="-7198"/>
    <n v="-7198"/>
    <n v="0"/>
  </r>
  <r>
    <s v="1398858"/>
    <x v="345"/>
    <x v="4"/>
    <x v="5"/>
    <n v="280730.64"/>
    <n v="289152.68"/>
    <n v="-8422.039999999979"/>
    <n v="289152.68"/>
    <n v="-8422.039999999979"/>
    <n v="7198"/>
    <n v="7413.94"/>
    <n v="-215.9399999999996"/>
    <n v="7413.94"/>
    <n v="-215.9399999999996"/>
  </r>
  <r>
    <s v="1398858"/>
    <x v="265"/>
    <x v="4"/>
    <x v="2"/>
    <n v="3488.38"/>
    <n v="3439.6372549019607"/>
    <n v="48.74274509803945"/>
    <n v="3508.43"/>
    <n v="-20.049999999999727"/>
    <n v="7300"/>
    <n v="7198"/>
    <n v="102"/>
    <n v="7341.96"/>
    <n v="-41.960000000000036"/>
  </r>
  <r>
    <s v="1398858"/>
    <x v="263"/>
    <x v="4"/>
    <x v="2"/>
    <n v="14636.5"/>
    <n v="14431.990049751244"/>
    <n v="204.50995024875556"/>
    <n v="14504.15"/>
    <n v="132.35000000000036"/>
    <n v="7300"/>
    <n v="7198"/>
    <n v="102"/>
    <n v="7233.99"/>
    <n v="66.010000000000218"/>
  </r>
  <r>
    <s v="1398858"/>
    <x v="266"/>
    <x v="4"/>
    <x v="3"/>
    <n v="1312.85"/>
    <n v="944.99"/>
    <n v="367.8599999999999"/>
    <n v="944.99"/>
    <n v="367.8599999999999"/>
    <n v="100"/>
    <n v="71.98"/>
    <n v="28.019999999999996"/>
    <n v="71.98"/>
    <n v="28.019999999999996"/>
  </r>
  <r>
    <s v="1398866"/>
    <x v="0"/>
    <x v="0"/>
    <x v="0"/>
    <n v="3867.54"/>
    <n v="0"/>
    <n v="3867.54"/>
    <n v="0"/>
    <n v="3867.54"/>
    <n v="0"/>
    <n v="0"/>
    <n v="0"/>
    <n v="0"/>
    <n v="0"/>
  </r>
  <r>
    <s v="1398866"/>
    <x v="1"/>
    <x v="1"/>
    <x v="0"/>
    <n v="12.21"/>
    <n v="0"/>
    <n v="12.21"/>
    <n v="12.25"/>
    <n v="-3.9999999999999147E-2"/>
    <n v="0"/>
    <n v="0"/>
    <n v="0"/>
    <n v="0"/>
    <n v="0"/>
  </r>
  <r>
    <s v="1398866"/>
    <x v="2"/>
    <x v="1"/>
    <x v="0"/>
    <n v="284.85000000000002"/>
    <n v="0"/>
    <n v="284.85000000000002"/>
    <n v="285.87"/>
    <n v="-1.0199999999999818"/>
    <n v="0"/>
    <n v="0"/>
    <n v="0"/>
    <n v="0"/>
    <n v="0"/>
  </r>
  <r>
    <s v="1398866"/>
    <x v="3"/>
    <x v="1"/>
    <x v="0"/>
    <n v="1912.54"/>
    <n v="0"/>
    <n v="1912.54"/>
    <n v="1919.39"/>
    <n v="-6.8500000000001364"/>
    <n v="0"/>
    <n v="0"/>
    <n v="0"/>
    <n v="0"/>
    <n v="0"/>
  </r>
  <r>
    <s v="1398866"/>
    <x v="4"/>
    <x v="2"/>
    <x v="0"/>
    <n v="3160.06"/>
    <n v="0"/>
    <n v="3160.06"/>
    <n v="3159.49"/>
    <n v="0.57000000000016371"/>
    <n v="8.9600000000000009"/>
    <n v="0"/>
    <n v="8.9600000000000009"/>
    <n v="8.9580000000000002"/>
    <n v="2.0000000000006679E-3"/>
  </r>
  <r>
    <s v="1398866"/>
    <x v="5"/>
    <x v="2"/>
    <x v="0"/>
    <n v="10862.84"/>
    <n v="0"/>
    <n v="10862.84"/>
    <n v="10860.91"/>
    <n v="1.930000000000291"/>
    <n v="8.9600000000000009"/>
    <n v="0"/>
    <n v="8.9600000000000009"/>
    <n v="8.9580000000000002"/>
    <n v="2.0000000000006679E-3"/>
  </r>
  <r>
    <s v="1398866"/>
    <x v="6"/>
    <x v="2"/>
    <x v="0"/>
    <n v="11753.55"/>
    <n v="0"/>
    <n v="11753.55"/>
    <n v="11750.75"/>
    <n v="2.7999999999992724"/>
    <n v="188.17"/>
    <n v="0"/>
    <n v="188.17"/>
    <n v="188.125"/>
    <n v="4.4999999999987494E-2"/>
  </r>
  <r>
    <s v="1398866"/>
    <x v="7"/>
    <x v="1"/>
    <x v="0"/>
    <n v="21427.46"/>
    <n v="0"/>
    <n v="21427.46"/>
    <n v="21504.22"/>
    <n v="-76.760000000002037"/>
    <n v="0"/>
    <n v="0"/>
    <n v="0"/>
    <n v="0"/>
    <n v="0"/>
  </r>
  <r>
    <s v="1398866"/>
    <x v="8"/>
    <x v="1"/>
    <x v="0"/>
    <n v="49551.14"/>
    <n v="0"/>
    <n v="49551.14"/>
    <n v="49728.65"/>
    <n v="-177.51000000000204"/>
    <n v="0"/>
    <n v="0"/>
    <n v="0"/>
    <n v="0"/>
    <n v="0"/>
  </r>
  <r>
    <s v="1398866"/>
    <x v="270"/>
    <x v="3"/>
    <x v="1"/>
    <n v="-1164760.0900000001"/>
    <n v="0"/>
    <n v="-1164760.0900000001"/>
    <n v="-1164760.1200000001"/>
    <n v="3.0000000027939677E-2"/>
    <n v="-6450"/>
    <n v="0"/>
    <n v="-6450"/>
    <n v="-6450"/>
    <n v="0"/>
  </r>
  <r>
    <s v="1398866"/>
    <x v="48"/>
    <x v="4"/>
    <x v="2"/>
    <n v="42.56"/>
    <n v="0"/>
    <n v="42.56"/>
    <n v="0"/>
    <n v="42.56"/>
    <n v="500"/>
    <n v="0"/>
    <n v="500"/>
    <n v="0"/>
    <n v="500"/>
  </r>
  <r>
    <s v="1398866"/>
    <x v="271"/>
    <x v="4"/>
    <x v="2"/>
    <n v="4714.6099999999997"/>
    <n v="4668.768472906404"/>
    <n v="45.841527093595687"/>
    <n v="4738.8"/>
    <n v="-24.190000000000509"/>
    <n v="78160"/>
    <n v="77400"/>
    <n v="760"/>
    <n v="78561"/>
    <n v="-401"/>
  </r>
  <r>
    <s v="1398866"/>
    <x v="11"/>
    <x v="4"/>
    <x v="2"/>
    <n v="5984.71"/>
    <n v="5979.1542288557212"/>
    <n v="5.5557711442788786"/>
    <n v="6009.05"/>
    <n v="-24.340000000000146"/>
    <n v="6456"/>
    <n v="6450"/>
    <n v="6"/>
    <n v="6482.25"/>
    <n v="-26.25"/>
  </r>
  <r>
    <s v="1398866"/>
    <x v="272"/>
    <x v="4"/>
    <x v="2"/>
    <n v="18547.55"/>
    <n v="18066.709359605913"/>
    <n v="480.84064039408622"/>
    <n v="18337.71"/>
    <n v="209.84000000000015"/>
    <n v="79460"/>
    <n v="77400"/>
    <n v="2060"/>
    <n v="78561"/>
    <n v="899"/>
  </r>
  <r>
    <s v="1398866"/>
    <x v="346"/>
    <x v="4"/>
    <x v="2"/>
    <n v="24162.63"/>
    <n v="23330.679802955667"/>
    <n v="831.95019704433435"/>
    <n v="23680.639999999999"/>
    <n v="481.9900000000016"/>
    <n v="80160"/>
    <n v="77400"/>
    <n v="2760"/>
    <n v="78561"/>
    <n v="1599"/>
  </r>
  <r>
    <s v="1398866"/>
    <x v="14"/>
    <x v="4"/>
    <x v="2"/>
    <n v="36533.760000000002"/>
    <n v="36392.705882352944"/>
    <n v="141.05411764705786"/>
    <n v="37120.559999999998"/>
    <n v="-586.79999999999563"/>
    <n v="77700"/>
    <n v="77400"/>
    <n v="300"/>
    <n v="78948"/>
    <n v="-1248"/>
  </r>
  <r>
    <s v="1398866"/>
    <x v="200"/>
    <x v="4"/>
    <x v="2"/>
    <n v="63309.52"/>
    <n v="62673.871921182268"/>
    <n v="635.64807881772867"/>
    <n v="63613.98"/>
    <n v="-304.4600000000064"/>
    <n v="78185"/>
    <n v="77400"/>
    <n v="785"/>
    <n v="78561"/>
    <n v="-376"/>
  </r>
  <r>
    <s v="1398866"/>
    <x v="274"/>
    <x v="4"/>
    <x v="2"/>
    <n v="72679.05"/>
    <n v="72175.497536945812"/>
    <n v="503.55246305419132"/>
    <n v="73258.13"/>
    <n v="-579.08000000000175"/>
    <n v="6495"/>
    <n v="6450"/>
    <n v="45"/>
    <n v="6546.75"/>
    <n v="-51.75"/>
  </r>
  <r>
    <s v="1398866"/>
    <x v="17"/>
    <x v="4"/>
    <x v="2"/>
    <n v="105516.6"/>
    <n v="105109.2039800995"/>
    <n v="407.39601990050869"/>
    <n v="105634.75"/>
    <n v="-118.14999999999418"/>
    <n v="77700"/>
    <n v="77400"/>
    <n v="300"/>
    <n v="77787"/>
    <n v="-87"/>
  </r>
  <r>
    <s v="1398866"/>
    <x v="58"/>
    <x v="4"/>
    <x v="2"/>
    <n v="372499.27"/>
    <n v="370236.71287128713"/>
    <n v="2262.5571287128842"/>
    <n v="373939.08"/>
    <n v="-1439.8099999999977"/>
    <n v="77873"/>
    <n v="77400"/>
    <n v="473"/>
    <n v="78174"/>
    <n v="-301"/>
  </r>
  <r>
    <s v="1398866"/>
    <x v="275"/>
    <x v="4"/>
    <x v="3"/>
    <n v="354029.7"/>
    <n v="353530.30845771142"/>
    <n v="499.39154228859115"/>
    <n v="355297.96"/>
    <n v="-1268.2600000000093"/>
    <n v="58132"/>
    <n v="58050"/>
    <n v="82"/>
    <n v="58340.25"/>
    <n v="-208.25"/>
  </r>
  <r>
    <s v="1398866"/>
    <x v="20"/>
    <x v="4"/>
    <x v="4"/>
    <n v="3907.94"/>
    <n v="3831.3039215686276"/>
    <n v="76.636078431372425"/>
    <n v="3907.93"/>
    <n v="1.0000000000218279E-2"/>
    <n v="710.53300000000002"/>
    <n v="696.6"/>
    <n v="13.932999999999993"/>
    <n v="710.53200000000004"/>
    <n v="9.9999999997635314E-4"/>
  </r>
  <r>
    <s v="1399056"/>
    <x v="0"/>
    <x v="0"/>
    <x v="0"/>
    <n v="-7383.62"/>
    <n v="0"/>
    <n v="-7383.62"/>
    <n v="0"/>
    <n v="-7383.62"/>
    <n v="0"/>
    <n v="0"/>
    <n v="0"/>
    <n v="0"/>
    <n v="0"/>
  </r>
  <r>
    <s v="1399056"/>
    <x v="1"/>
    <x v="1"/>
    <x v="0"/>
    <n v="15.29"/>
    <n v="0"/>
    <n v="15.29"/>
    <n v="15.25"/>
    <n v="3.9999999999999147E-2"/>
    <n v="0"/>
    <n v="0"/>
    <n v="0"/>
    <n v="0"/>
    <n v="0"/>
  </r>
  <r>
    <s v="1399056"/>
    <x v="2"/>
    <x v="1"/>
    <x v="0"/>
    <n v="356.82"/>
    <n v="0"/>
    <n v="356.82"/>
    <n v="355.76"/>
    <n v="1.0600000000000023"/>
    <n v="0"/>
    <n v="0"/>
    <n v="0"/>
    <n v="0"/>
    <n v="0"/>
  </r>
  <r>
    <s v="1399056"/>
    <x v="3"/>
    <x v="1"/>
    <x v="0"/>
    <n v="2395.8200000000002"/>
    <n v="0"/>
    <n v="2395.8200000000002"/>
    <n v="2388.6799999999998"/>
    <n v="7.1400000000003274"/>
    <n v="0"/>
    <n v="0"/>
    <n v="0"/>
    <n v="0"/>
    <n v="0"/>
  </r>
  <r>
    <s v="1399056"/>
    <x v="4"/>
    <x v="2"/>
    <x v="0"/>
    <n v="5053.9799999999996"/>
    <n v="0"/>
    <n v="5053.9799999999996"/>
    <n v="3931.98"/>
    <n v="1121.9999999999995"/>
    <n v="14.33"/>
    <n v="0"/>
    <n v="14.33"/>
    <n v="11.148999999999999"/>
    <n v="3.1810000000000009"/>
  </r>
  <r>
    <s v="1399056"/>
    <x v="5"/>
    <x v="2"/>
    <x v="0"/>
    <n v="17373.27"/>
    <n v="0"/>
    <n v="17373.27"/>
    <n v="13516.36"/>
    <n v="3856.91"/>
    <n v="14.33"/>
    <n v="0"/>
    <n v="14.33"/>
    <n v="11.148999999999999"/>
    <n v="3.1810000000000009"/>
  </r>
  <r>
    <s v="1399056"/>
    <x v="6"/>
    <x v="2"/>
    <x v="0"/>
    <n v="18796.810000000001"/>
    <n v="0"/>
    <n v="18796.810000000001"/>
    <n v="14623.77"/>
    <n v="4173.0400000000009"/>
    <n v="300.93"/>
    <n v="0"/>
    <n v="300.93"/>
    <n v="234.12100000000001"/>
    <n v="66.808999999999997"/>
  </r>
  <r>
    <s v="1399056"/>
    <x v="7"/>
    <x v="1"/>
    <x v="0"/>
    <n v="26841.95"/>
    <n v="0"/>
    <n v="26841.95"/>
    <n v="26761.91"/>
    <n v="80.040000000000873"/>
    <n v="0"/>
    <n v="0"/>
    <n v="0"/>
    <n v="0"/>
    <n v="0"/>
  </r>
  <r>
    <s v="1399056"/>
    <x v="8"/>
    <x v="1"/>
    <x v="0"/>
    <n v="62072.2"/>
    <n v="0"/>
    <n v="62072.2"/>
    <n v="61887.11"/>
    <n v="185.08999999999651"/>
    <n v="0"/>
    <n v="0"/>
    <n v="0"/>
    <n v="0"/>
    <n v="0"/>
  </r>
  <r>
    <s v="1399056"/>
    <x v="343"/>
    <x v="3"/>
    <x v="1"/>
    <n v="-1420070.22"/>
    <n v="0"/>
    <n v="-1420070.22"/>
    <n v="-1420070.46"/>
    <n v="0.23999999999068677"/>
    <n v="-8027"/>
    <n v="0"/>
    <n v="-8027"/>
    <n v="-8027"/>
    <n v="0"/>
  </r>
  <r>
    <s v="1399056"/>
    <x v="48"/>
    <x v="4"/>
    <x v="2"/>
    <n v="676.4"/>
    <n v="610.04950495049502"/>
    <n v="66.350495049504957"/>
    <n v="616.15"/>
    <n v="60.25"/>
    <n v="8900"/>
    <n v="8027"/>
    <n v="873"/>
    <n v="8107.27"/>
    <n v="792.72999999999956"/>
  </r>
  <r>
    <s v="1399056"/>
    <x v="342"/>
    <x v="4"/>
    <x v="2"/>
    <n v="5021.2700000000004"/>
    <n v="5006.9261083743841"/>
    <n v="14.343891625616379"/>
    <n v="5082.03"/>
    <n v="-60.759999999999309"/>
    <n v="96600"/>
    <n v="96324"/>
    <n v="276"/>
    <n v="97768.86"/>
    <n v="-1168.8600000000006"/>
  </r>
  <r>
    <s v="1399056"/>
    <x v="11"/>
    <x v="4"/>
    <x v="2"/>
    <n v="7453.08"/>
    <n v="7441.0248756218907"/>
    <n v="12.055124378109213"/>
    <n v="7478.23"/>
    <n v="-25.149999999999636"/>
    <n v="8040"/>
    <n v="8027"/>
    <n v="13"/>
    <n v="8067.1350000000002"/>
    <n v="-27.135000000000218"/>
  </r>
  <r>
    <s v="1399056"/>
    <x v="54"/>
    <x v="4"/>
    <x v="2"/>
    <n v="21769.43"/>
    <n v="21729.733990147783"/>
    <n v="39.696009852217685"/>
    <n v="22055.68"/>
    <n v="-286.25"/>
    <n v="96500"/>
    <n v="96324"/>
    <n v="176"/>
    <n v="97768.86"/>
    <n v="-1268.8600000000006"/>
  </r>
  <r>
    <s v="1399056"/>
    <x v="55"/>
    <x v="4"/>
    <x v="2"/>
    <n v="28030.43"/>
    <n v="27921.438423645319"/>
    <n v="108.99157635468146"/>
    <n v="28340.26"/>
    <n v="-309.82999999999811"/>
    <n v="96700"/>
    <n v="96324"/>
    <n v="376"/>
    <n v="97768.86"/>
    <n v="-1068.8600000000006"/>
  </r>
  <r>
    <s v="1399056"/>
    <x v="14"/>
    <x v="4"/>
    <x v="2"/>
    <n v="46041.01"/>
    <n v="45290.578431372553"/>
    <n v="750.43156862744945"/>
    <n v="46196.39"/>
    <n v="-155.37999999999738"/>
    <n v="97920"/>
    <n v="96324"/>
    <n v="1596"/>
    <n v="98250.48"/>
    <n v="-330.47999999999593"/>
  </r>
  <r>
    <s v="1399056"/>
    <x v="56"/>
    <x v="4"/>
    <x v="2"/>
    <n v="75777"/>
    <n v="72991.241379310348"/>
    <n v="2785.7586206896522"/>
    <n v="74086.11"/>
    <n v="1690.8899999999994"/>
    <n v="100000"/>
    <n v="96324"/>
    <n v="3676"/>
    <n v="97768.86"/>
    <n v="2231.1399999999994"/>
  </r>
  <r>
    <s v="1399056"/>
    <x v="63"/>
    <x v="4"/>
    <x v="2"/>
    <n v="89799.75"/>
    <n v="89822.128078817739"/>
    <n v="-22.378078817739151"/>
    <n v="91169.46"/>
    <n v="-1369.7100000000064"/>
    <n v="8025"/>
    <n v="8027"/>
    <n v="-2"/>
    <n v="8147.4049999999997"/>
    <n v="-122.40499999999975"/>
  </r>
  <r>
    <s v="1399056"/>
    <x v="17"/>
    <x v="4"/>
    <x v="2"/>
    <n v="131617.35999999999"/>
    <n v="130807.99004975124"/>
    <n v="809.36995024874341"/>
    <n v="131462.03"/>
    <n v="155.32999999998719"/>
    <n v="96920"/>
    <n v="96324"/>
    <n v="596"/>
    <n v="96805.62"/>
    <n v="114.38000000000466"/>
  </r>
  <r>
    <s v="1399056"/>
    <x v="58"/>
    <x v="4"/>
    <x v="2"/>
    <n v="462365.37"/>
    <n v="460758.14851485146"/>
    <n v="1607.2214851485332"/>
    <n v="465365.73"/>
    <n v="-3000.359999999986"/>
    <n v="96660"/>
    <n v="96324"/>
    <n v="336"/>
    <n v="97287.24"/>
    <n v="-627.24000000000524"/>
  </r>
  <r>
    <s v="1399056"/>
    <x v="59"/>
    <x v="4"/>
    <x v="3"/>
    <n v="421133.2"/>
    <n v="417785.24378109456"/>
    <n v="3347.9562189054559"/>
    <n v="419874.17"/>
    <n v="1259.0300000000279"/>
    <n v="72821.358999999997"/>
    <n v="72243"/>
    <n v="578.35899999999674"/>
    <n v="72604.214999999997"/>
    <n v="217.14400000000023"/>
  </r>
  <r>
    <s v="1399056"/>
    <x v="20"/>
    <x v="4"/>
    <x v="4"/>
    <n v="4863.3999999999996"/>
    <n v="4768.0392156862736"/>
    <n v="95.360784313726072"/>
    <n v="4863.3999999999996"/>
    <n v="0"/>
    <n v="884.25400000000002"/>
    <n v="866.91568627450988"/>
    <n v="17.338313725490138"/>
    <n v="884.25400000000002"/>
    <n v="0"/>
  </r>
  <r>
    <s v="1399057"/>
    <x v="0"/>
    <x v="0"/>
    <x v="0"/>
    <n v="36110.089999999997"/>
    <n v="0"/>
    <n v="36110.089999999997"/>
    <n v="0"/>
    <n v="36110.089999999997"/>
    <n v="0"/>
    <n v="0"/>
    <n v="0"/>
    <n v="0"/>
    <n v="0"/>
  </r>
  <r>
    <s v="1399057"/>
    <x v="1"/>
    <x v="1"/>
    <x v="0"/>
    <n v="39.159999999999997"/>
    <n v="0"/>
    <n v="39.159999999999997"/>
    <n v="39.4"/>
    <n v="-0.24000000000000199"/>
    <n v="0"/>
    <n v="0"/>
    <n v="0"/>
    <n v="0"/>
    <n v="0"/>
  </r>
  <r>
    <s v="1399057"/>
    <x v="2"/>
    <x v="1"/>
    <x v="0"/>
    <n v="913.72"/>
    <n v="0"/>
    <n v="913.72"/>
    <n v="919.25"/>
    <n v="-5.5299999999999727"/>
    <n v="0"/>
    <n v="0"/>
    <n v="0"/>
    <n v="0"/>
    <n v="0"/>
  </r>
  <r>
    <s v="1399057"/>
    <x v="3"/>
    <x v="1"/>
    <x v="0"/>
    <n v="6134.99"/>
    <n v="0"/>
    <n v="6134.99"/>
    <n v="6172.12"/>
    <n v="-37.130000000000109"/>
    <n v="0"/>
    <n v="0"/>
    <n v="0"/>
    <n v="0"/>
    <n v="0"/>
  </r>
  <r>
    <s v="1399057"/>
    <x v="4"/>
    <x v="2"/>
    <x v="0"/>
    <n v="8905.2900000000009"/>
    <n v="0"/>
    <n v="8905.2900000000009"/>
    <n v="10159.85"/>
    <n v="-1254.5599999999995"/>
    <n v="25.25"/>
    <n v="0"/>
    <n v="25.25"/>
    <n v="28.806999999999999"/>
    <n v="-3.5569999999999986"/>
  </r>
  <r>
    <s v="1399057"/>
    <x v="5"/>
    <x v="2"/>
    <x v="0"/>
    <n v="30612.36"/>
    <n v="0"/>
    <n v="30612.36"/>
    <n v="34924.980000000003"/>
    <n v="-4312.6200000000026"/>
    <n v="25.25"/>
    <n v="0"/>
    <n v="25.25"/>
    <n v="28.806999999999999"/>
    <n v="-3.5569999999999986"/>
  </r>
  <r>
    <s v="1399057"/>
    <x v="6"/>
    <x v="2"/>
    <x v="0"/>
    <n v="33120.69"/>
    <n v="0"/>
    <n v="33120.69"/>
    <n v="37786.410000000003"/>
    <n v="-4665.7200000000012"/>
    <n v="530.25"/>
    <n v="0"/>
    <n v="530.25"/>
    <n v="604.947"/>
    <n v="-74.697000000000003"/>
  </r>
  <r>
    <s v="1399057"/>
    <x v="7"/>
    <x v="1"/>
    <x v="0"/>
    <n v="68734.320000000007"/>
    <n v="0"/>
    <n v="68734.320000000007"/>
    <n v="69150.22"/>
    <n v="-415.89999999999418"/>
    <n v="0"/>
    <n v="0"/>
    <n v="0"/>
    <n v="0"/>
    <n v="0"/>
  </r>
  <r>
    <s v="1399057"/>
    <x v="8"/>
    <x v="1"/>
    <x v="0"/>
    <n v="158948.57"/>
    <n v="0"/>
    <n v="158948.57"/>
    <n v="159910.35999999999"/>
    <n v="-961.78999999997905"/>
    <n v="0"/>
    <n v="0"/>
    <n v="0"/>
    <n v="0"/>
    <n v="0"/>
  </r>
  <r>
    <s v="1399057"/>
    <x v="60"/>
    <x v="3"/>
    <x v="1"/>
    <n v="-3667130.34"/>
    <n v="0"/>
    <n v="-3667130.34"/>
    <n v="-3667130.34"/>
    <n v="0"/>
    <n v="-20741"/>
    <n v="0"/>
    <n v="-20741"/>
    <n v="-20741"/>
    <n v="0"/>
  </r>
  <r>
    <s v="1399057"/>
    <x v="48"/>
    <x v="4"/>
    <x v="2"/>
    <n v="121.6"/>
    <n v="0"/>
    <n v="121.6"/>
    <n v="0"/>
    <n v="121.6"/>
    <n v="1600"/>
    <n v="0"/>
    <n v="1600"/>
    <n v="0"/>
    <n v="1600"/>
  </r>
  <r>
    <s v="1399057"/>
    <x v="61"/>
    <x v="4"/>
    <x v="2"/>
    <n v="12953.42"/>
    <n v="0"/>
    <n v="12953.42"/>
    <n v="0"/>
    <n v="12953.42"/>
    <n v="249200"/>
    <n v="0"/>
    <n v="249200"/>
    <n v="0"/>
    <n v="249200"/>
  </r>
  <r>
    <s v="1399057"/>
    <x v="62"/>
    <x v="4"/>
    <x v="2"/>
    <n v="0"/>
    <n v="12342.551724137931"/>
    <n v="-12342.551724137931"/>
    <n v="12527.69"/>
    <n v="-12527.69"/>
    <n v="0"/>
    <n v="248892"/>
    <n v="-248892"/>
    <n v="252625.38"/>
    <n v="-252625.38"/>
  </r>
  <r>
    <s v="1399057"/>
    <x v="11"/>
    <x v="4"/>
    <x v="2"/>
    <n v="19237.11"/>
    <n v="19226.905472636816"/>
    <n v="10.204527363184752"/>
    <n v="19323.04"/>
    <n v="-85.930000000000291"/>
    <n v="20752"/>
    <n v="20741"/>
    <n v="11"/>
    <n v="20844.705000000002"/>
    <n v="-92.705000000001746"/>
  </r>
  <r>
    <s v="1399057"/>
    <x v="54"/>
    <x v="4"/>
    <x v="2"/>
    <n v="56284.7"/>
    <n v="56147.546798029558"/>
    <n v="137.15320197043911"/>
    <n v="56989.760000000002"/>
    <n v="-705.06000000000495"/>
    <n v="249500"/>
    <n v="248892"/>
    <n v="608"/>
    <n v="252625.38"/>
    <n v="-3125.3800000000047"/>
  </r>
  <r>
    <s v="1399057"/>
    <x v="55"/>
    <x v="4"/>
    <x v="2"/>
    <n v="72322.559999999998"/>
    <n v="72146.32512315271"/>
    <n v="176.23487684728752"/>
    <n v="73228.52"/>
    <n v="-905.9600000000064"/>
    <n v="249500"/>
    <n v="248892"/>
    <n v="608"/>
    <n v="252625.38"/>
    <n v="-3125.3800000000047"/>
  </r>
  <r>
    <s v="1399057"/>
    <x v="14"/>
    <x v="4"/>
    <x v="2"/>
    <n v="117312.41"/>
    <n v="117026.5294117647"/>
    <n v="285.88058823530446"/>
    <n v="119367.06"/>
    <n v="-2054.6499999999942"/>
    <n v="249500"/>
    <n v="248892"/>
    <n v="608"/>
    <n v="253869.84"/>
    <n v="-4369.8399999999965"/>
  </r>
  <r>
    <s v="1399057"/>
    <x v="56"/>
    <x v="4"/>
    <x v="2"/>
    <n v="192309.9"/>
    <n v="188602.39408866994"/>
    <n v="3707.5059113300522"/>
    <n v="191431.43"/>
    <n v="878.47000000000116"/>
    <n v="253784"/>
    <n v="248892"/>
    <n v="4892"/>
    <n v="252625.38"/>
    <n v="1158.6199999999953"/>
  </r>
  <r>
    <s v="1399057"/>
    <x v="63"/>
    <x v="4"/>
    <x v="2"/>
    <n v="233154.84"/>
    <n v="232091.79310344829"/>
    <n v="1063.0468965517066"/>
    <n v="235573.17"/>
    <n v="-2418.3300000000163"/>
    <n v="20836"/>
    <n v="20741"/>
    <n v="95"/>
    <n v="21052.115000000002"/>
    <n v="-216.1150000000016"/>
  </r>
  <r>
    <s v="1399057"/>
    <x v="17"/>
    <x v="4"/>
    <x v="2"/>
    <n v="338821"/>
    <n v="337995.33333333331"/>
    <n v="825.66666666668607"/>
    <n v="339685.31"/>
    <n v="-864.30999999999767"/>
    <n v="249500"/>
    <n v="248892"/>
    <n v="608"/>
    <n v="250136.46"/>
    <n v="-636.45999999999185"/>
  </r>
  <r>
    <s v="1399057"/>
    <x v="58"/>
    <x v="4"/>
    <x v="2"/>
    <n v="1190129.26"/>
    <n v="1190554.9702970297"/>
    <n v="-425.71029702969827"/>
    <n v="1202460.52"/>
    <n v="-12331.260000000009"/>
    <n v="248803"/>
    <n v="248892"/>
    <n v="-89"/>
    <n v="251380.92"/>
    <n v="-2577.9200000000128"/>
  </r>
  <r>
    <s v="1399057"/>
    <x v="59"/>
    <x v="4"/>
    <x v="3"/>
    <n v="1078397.79"/>
    <n v="1079517.0945273631"/>
    <n v="-1119.3045273630414"/>
    <n v="1084914.68"/>
    <n v="-6516.8899999998976"/>
    <n v="186474"/>
    <n v="186669"/>
    <n v="-195"/>
    <n v="187602.345"/>
    <n v="-1128.3450000000012"/>
  </r>
  <r>
    <s v="1399057"/>
    <x v="20"/>
    <x v="4"/>
    <x v="4"/>
    <n v="12566.56"/>
    <n v="12320.156862745098"/>
    <n v="246.40313725490159"/>
    <n v="12566.56"/>
    <n v="0"/>
    <n v="2284.828"/>
    <n v="2240.0284313725492"/>
    <n v="44.799568627450753"/>
    <n v="2284.8290000000002"/>
    <n v="-1.0000000002037268E-3"/>
  </r>
  <r>
    <s v="1399063"/>
    <x v="1"/>
    <x v="1"/>
    <x v="0"/>
    <n v="0.01"/>
    <n v="0"/>
    <n v="0.01"/>
    <n v="0"/>
    <n v="0.01"/>
    <n v="0"/>
    <n v="0"/>
    <n v="0"/>
    <n v="0"/>
    <n v="0"/>
  </r>
  <r>
    <s v="1399063"/>
    <x v="0"/>
    <x v="0"/>
    <x v="0"/>
    <n v="1802.56"/>
    <n v="0"/>
    <n v="1802.56"/>
    <n v="0"/>
    <n v="1802.56"/>
    <n v="0"/>
    <n v="0"/>
    <n v="0"/>
    <n v="0"/>
    <n v="0"/>
  </r>
  <r>
    <s v="1399063"/>
    <x v="2"/>
    <x v="1"/>
    <x v="0"/>
    <n v="0.28999999999999998"/>
    <n v="0"/>
    <n v="0.28999999999999998"/>
    <n v="0.12"/>
    <n v="0.16999999999999998"/>
    <n v="0"/>
    <n v="0"/>
    <n v="0"/>
    <n v="0"/>
    <n v="0"/>
  </r>
  <r>
    <s v="1399063"/>
    <x v="3"/>
    <x v="1"/>
    <x v="0"/>
    <n v="1.97"/>
    <n v="0"/>
    <n v="1.97"/>
    <n v="0.77"/>
    <n v="1.2"/>
    <n v="0"/>
    <n v="0"/>
    <n v="0"/>
    <n v="0"/>
    <n v="0"/>
  </r>
  <r>
    <s v="1399063"/>
    <x v="7"/>
    <x v="1"/>
    <x v="0"/>
    <n v="22.12"/>
    <n v="0"/>
    <n v="22.12"/>
    <n v="8.66"/>
    <n v="13.46"/>
    <n v="0"/>
    <n v="0"/>
    <n v="0"/>
    <n v="0"/>
    <n v="0"/>
  </r>
  <r>
    <s v="1399063"/>
    <x v="8"/>
    <x v="1"/>
    <x v="0"/>
    <n v="51.14"/>
    <n v="0"/>
    <n v="51.14"/>
    <n v="20.03"/>
    <n v="31.11"/>
    <n v="0"/>
    <n v="0"/>
    <n v="0"/>
    <n v="0"/>
    <n v="0"/>
  </r>
  <r>
    <s v="1399063"/>
    <x v="259"/>
    <x v="2"/>
    <x v="0"/>
    <n v="316.85000000000002"/>
    <n v="0"/>
    <n v="316.85000000000002"/>
    <n v="372.3"/>
    <n v="-55.449999999999989"/>
    <n v="2"/>
    <n v="0"/>
    <n v="2"/>
    <n v="2.35"/>
    <n v="-0.35000000000000009"/>
  </r>
  <r>
    <s v="1399063"/>
    <x v="260"/>
    <x v="2"/>
    <x v="0"/>
    <n v="1006.63"/>
    <n v="0"/>
    <n v="1006.63"/>
    <n v="1182.79"/>
    <n v="-176.15999999999997"/>
    <n v="2"/>
    <n v="0"/>
    <n v="2"/>
    <n v="2.35"/>
    <n v="-0.35000000000000009"/>
  </r>
  <r>
    <s v="1399063"/>
    <x v="261"/>
    <x v="2"/>
    <x v="0"/>
    <n v="1011.53"/>
    <n v="0"/>
    <n v="1011.53"/>
    <n v="1188.54"/>
    <n v="-177.01"/>
    <n v="12"/>
    <n v="0"/>
    <n v="12"/>
    <n v="14.1"/>
    <n v="-2.0999999999999996"/>
  </r>
  <r>
    <s v="1399063"/>
    <x v="347"/>
    <x v="3"/>
    <x v="5"/>
    <n v="-59750.400000000001"/>
    <n v="0"/>
    <n v="-59750.400000000001"/>
    <n v="-59750.29"/>
    <n v="-0.11000000000058208"/>
    <n v="-2350"/>
    <n v="0"/>
    <n v="-2350"/>
    <n v="-2350"/>
    <n v="0"/>
  </r>
  <r>
    <s v="1399063"/>
    <x v="348"/>
    <x v="4"/>
    <x v="5"/>
    <n v="48291.37"/>
    <n v="50137.8"/>
    <n v="-1846.4300000000003"/>
    <n v="50137.8"/>
    <n v="-1846.4300000000003"/>
    <n v="2354"/>
    <n v="2444"/>
    <n v="-90"/>
    <n v="2444"/>
    <n v="-90"/>
  </r>
  <r>
    <s v="1399063"/>
    <x v="349"/>
    <x v="4"/>
    <x v="2"/>
    <n v="3154.22"/>
    <n v="3174.4705882352941"/>
    <n v="-20.250588235294344"/>
    <n v="3237.96"/>
    <n v="-83.740000000000236"/>
    <n v="2335"/>
    <n v="2350"/>
    <n v="-15"/>
    <n v="2397"/>
    <n v="-62"/>
  </r>
  <r>
    <s v="1399063"/>
    <x v="350"/>
    <x v="4"/>
    <x v="2"/>
    <n v="3304"/>
    <n v="3290"/>
    <n v="14"/>
    <n v="3306.45"/>
    <n v="-2.4499999999998181"/>
    <n v="2360"/>
    <n v="2350"/>
    <n v="10"/>
    <n v="2361.75"/>
    <n v="-1.75"/>
  </r>
  <r>
    <s v="1399063"/>
    <x v="266"/>
    <x v="4"/>
    <x v="3"/>
    <n v="787.71"/>
    <n v="308.52"/>
    <n v="479.19000000000005"/>
    <n v="308.52"/>
    <n v="479.19000000000005"/>
    <n v="60"/>
    <n v="23.5"/>
    <n v="36.5"/>
    <n v="23.5"/>
    <n v="36.5"/>
  </r>
  <r>
    <s v="1399070"/>
    <x v="0"/>
    <x v="0"/>
    <x v="0"/>
    <n v="-4036.4"/>
    <n v="0"/>
    <n v="-4036.4"/>
    <n v="0"/>
    <n v="-4036.4"/>
    <n v="0"/>
    <n v="0"/>
    <n v="0"/>
    <n v="0"/>
    <n v="0"/>
  </r>
  <r>
    <s v="1399070"/>
    <x v="190"/>
    <x v="2"/>
    <x v="0"/>
    <n v="146.53"/>
    <n v="0"/>
    <n v="146.53"/>
    <n v="142.29"/>
    <n v="4.2400000000000091"/>
    <n v="19.38"/>
    <n v="0"/>
    <n v="19.38"/>
    <n v="18.823"/>
    <n v="0.55699999999999861"/>
  </r>
  <r>
    <s v="1399070"/>
    <x v="191"/>
    <x v="2"/>
    <x v="0"/>
    <n v="300.67"/>
    <n v="0"/>
    <n v="300.67"/>
    <n v="292.02"/>
    <n v="8.6500000000000341"/>
    <n v="19.38"/>
    <n v="0"/>
    <n v="19.38"/>
    <n v="18.823"/>
    <n v="0.55699999999999861"/>
  </r>
  <r>
    <s v="1399070"/>
    <x v="192"/>
    <x v="2"/>
    <x v="0"/>
    <n v="11852.9"/>
    <n v="0"/>
    <n v="11852.9"/>
    <n v="11509.84"/>
    <n v="343.05999999999949"/>
    <n v="193.8"/>
    <n v="0"/>
    <n v="193.8"/>
    <n v="188.19"/>
    <n v="5.6100000000000136"/>
  </r>
  <r>
    <s v="1399070"/>
    <x v="56"/>
    <x v="3"/>
    <x v="2"/>
    <n v="-66312.45"/>
    <n v="0"/>
    <n v="-66312.45"/>
    <n v="-66312.28"/>
    <n v="-0.16999999999825377"/>
    <n v="-87510"/>
    <n v="0"/>
    <n v="-87510"/>
    <n v="-87510"/>
    <n v="0"/>
  </r>
  <r>
    <s v="1399070"/>
    <x v="193"/>
    <x v="4"/>
    <x v="2"/>
    <n v="51202.89"/>
    <n v="0"/>
    <n v="51202.89"/>
    <n v="0"/>
    <n v="51202.89"/>
    <n v="88325"/>
    <n v="0"/>
    <n v="88325"/>
    <n v="0"/>
    <n v="88325"/>
  </r>
  <r>
    <s v="1399070"/>
    <x v="194"/>
    <x v="4"/>
    <x v="2"/>
    <n v="6845.86"/>
    <n v="6845.4536489151869"/>
    <n v="0.40635108481274074"/>
    <n v="6941.29"/>
    <n v="-95.430000000000291"/>
    <n v="14440"/>
    <n v="14439.14990138067"/>
    <n v="0.85009861933031061"/>
    <n v="14641.298000000001"/>
    <n v="-201.29800000000068"/>
  </r>
  <r>
    <s v="1399070"/>
    <x v="195"/>
    <x v="4"/>
    <x v="2"/>
    <n v="0"/>
    <n v="46725.960591133007"/>
    <n v="-46725.960591133007"/>
    <n v="47426.85"/>
    <n v="-47426.85"/>
    <n v="0"/>
    <n v="87510"/>
    <n v="-87510"/>
    <n v="88822.65"/>
    <n v="-88822.65"/>
  </r>
  <r>
    <s v="1399083"/>
    <x v="0"/>
    <x v="0"/>
    <x v="0"/>
    <n v="3370.45"/>
    <n v="0"/>
    <n v="3370.45"/>
    <n v="0"/>
    <n v="3370.45"/>
    <n v="0"/>
    <n v="0"/>
    <n v="0"/>
    <n v="0"/>
    <n v="0"/>
  </r>
  <r>
    <s v="1399083"/>
    <x v="190"/>
    <x v="2"/>
    <x v="0"/>
    <n v="254.5"/>
    <n v="0"/>
    <n v="254.5"/>
    <n v="271.89999999999998"/>
    <n v="-17.399999999999977"/>
    <n v="33.659999999999997"/>
    <n v="0"/>
    <n v="33.659999999999997"/>
    <n v="35.969000000000001"/>
    <n v="-2.3090000000000046"/>
  </r>
  <r>
    <s v="1399083"/>
    <x v="191"/>
    <x v="2"/>
    <x v="0"/>
    <n v="512.91"/>
    <n v="0"/>
    <n v="512.91"/>
    <n v="558.01"/>
    <n v="-45.100000000000023"/>
    <n v="33.06"/>
    <n v="0"/>
    <n v="33.06"/>
    <n v="35.969000000000001"/>
    <n v="-2.9089999999999989"/>
  </r>
  <r>
    <s v="1399083"/>
    <x v="192"/>
    <x v="2"/>
    <x v="0"/>
    <n v="20586.62"/>
    <n v="0"/>
    <n v="20586.62"/>
    <n v="21993.78"/>
    <n v="-1407.1599999999999"/>
    <n v="336.6"/>
    <n v="0"/>
    <n v="336.6"/>
    <n v="359.60700000000003"/>
    <n v="-23.007000000000005"/>
  </r>
  <r>
    <s v="1399083"/>
    <x v="339"/>
    <x v="3"/>
    <x v="2"/>
    <n v="-152350.79999999999"/>
    <n v="0"/>
    <n v="-152350.79999999999"/>
    <n v="-152351.47"/>
    <n v="0.67000000001280569"/>
    <n v="-167220"/>
    <n v="0"/>
    <n v="-167220"/>
    <n v="-167220"/>
    <n v="0"/>
  </r>
  <r>
    <s v="1399083"/>
    <x v="194"/>
    <x v="4"/>
    <x v="2"/>
    <n v="13080.62"/>
    <n v="13080.75936883629"/>
    <n v="-0.1393688362895773"/>
    <n v="13263.89"/>
    <n v="-183.26999999999862"/>
    <n v="27591"/>
    <n v="27591.299802761343"/>
    <n v="-0.29980276134301675"/>
    <n v="27977.578000000001"/>
    <n v="-386.57800000000134"/>
  </r>
  <r>
    <s v="1399083"/>
    <x v="340"/>
    <x v="4"/>
    <x v="2"/>
    <n v="114545.7"/>
    <n v="114545.70443349754"/>
    <n v="-4.4334975391393527E-3"/>
    <n v="116263.89"/>
    <n v="-1718.1900000000023"/>
    <n v="167220"/>
    <n v="167220"/>
    <n v="0"/>
    <n v="169728.3"/>
    <n v="-2508.2999999999884"/>
  </r>
  <r>
    <s v="1399084"/>
    <x v="0"/>
    <x v="0"/>
    <x v="0"/>
    <n v="1748.88"/>
    <n v="0"/>
    <n v="1748.88"/>
    <n v="0"/>
    <n v="1748.88"/>
    <n v="0"/>
    <n v="0"/>
    <n v="0"/>
    <n v="0"/>
    <n v="0"/>
  </r>
  <r>
    <s v="1399084"/>
    <x v="190"/>
    <x v="2"/>
    <x v="0"/>
    <n v="161.96"/>
    <n v="0"/>
    <n v="161.96"/>
    <n v="171"/>
    <n v="-9.039999999999992"/>
    <n v="21.42"/>
    <n v="0"/>
    <n v="21.42"/>
    <n v="22.620999999999999"/>
    <n v="-1.200999999999997"/>
  </r>
  <r>
    <s v="1399084"/>
    <x v="191"/>
    <x v="2"/>
    <x v="0"/>
    <n v="332.32"/>
    <n v="0"/>
    <n v="332.32"/>
    <n v="350.94"/>
    <n v="-18.620000000000005"/>
    <n v="21.42"/>
    <n v="0"/>
    <n v="21.42"/>
    <n v="22.620999999999999"/>
    <n v="-1.200999999999997"/>
  </r>
  <r>
    <s v="1399084"/>
    <x v="192"/>
    <x v="2"/>
    <x v="0"/>
    <n v="13100.58"/>
    <n v="0"/>
    <n v="13100.58"/>
    <n v="13831.93"/>
    <n v="-731.35000000000036"/>
    <n v="214.2"/>
    <n v="0"/>
    <n v="214.2"/>
    <n v="226.15700000000001"/>
    <n v="-11.957000000000022"/>
  </r>
  <r>
    <s v="1399084"/>
    <x v="339"/>
    <x v="3"/>
    <x v="2"/>
    <n v="-95813.73"/>
    <n v="0"/>
    <n v="-95813.73"/>
    <n v="-95814.15"/>
    <n v="0.41999999999825377"/>
    <n v="-105165"/>
    <n v="0"/>
    <n v="-105165"/>
    <n v="-105165"/>
    <n v="0"/>
  </r>
  <r>
    <s v="1399084"/>
    <x v="194"/>
    <x v="4"/>
    <x v="2"/>
    <n v="8227.83"/>
    <n v="8226.5187376725826"/>
    <n v="1.3112623274173529"/>
    <n v="8341.69"/>
    <n v="-113.86000000000058"/>
    <n v="17355"/>
    <n v="17352.224852071002"/>
    <n v="2.7751479289981944"/>
    <n v="17595.155999999999"/>
    <n v="-240.15599999999904"/>
  </r>
  <r>
    <s v="1399084"/>
    <x v="340"/>
    <x v="4"/>
    <x v="2"/>
    <n v="72242.16"/>
    <n v="72038.029556650261"/>
    <n v="204.13044334974256"/>
    <n v="73118.600000000006"/>
    <n v="-876.44000000000233"/>
    <n v="105463"/>
    <n v="105165"/>
    <n v="298"/>
    <n v="106742.47500000001"/>
    <n v="-1279.4750000000058"/>
  </r>
  <r>
    <s v="1399086"/>
    <x v="0"/>
    <x v="0"/>
    <x v="0"/>
    <n v="1317.1"/>
    <n v="0"/>
    <n v="1317.1"/>
    <n v="0"/>
    <n v="1317.1"/>
    <n v="0"/>
    <n v="0"/>
    <n v="0"/>
    <n v="0"/>
    <n v="0"/>
  </r>
  <r>
    <s v="1399086"/>
    <x v="190"/>
    <x v="2"/>
    <x v="0"/>
    <n v="185.09"/>
    <n v="0"/>
    <n v="185.09"/>
    <n v="188.71"/>
    <n v="-3.6200000000000045"/>
    <n v="24.48"/>
    <n v="0"/>
    <n v="24.48"/>
    <n v="24.963000000000001"/>
    <n v="-0.48300000000000054"/>
  </r>
  <r>
    <s v="1399086"/>
    <x v="191"/>
    <x v="2"/>
    <x v="0"/>
    <n v="379.79"/>
    <n v="0"/>
    <n v="379.79"/>
    <n v="387.28"/>
    <n v="-7.4899999999999523"/>
    <n v="24.48"/>
    <n v="0"/>
    <n v="24.48"/>
    <n v="24.963000000000001"/>
    <n v="-0.48300000000000054"/>
  </r>
  <r>
    <s v="1399086"/>
    <x v="192"/>
    <x v="2"/>
    <x v="0"/>
    <n v="14972.09"/>
    <n v="0"/>
    <n v="14972.09"/>
    <n v="15264.25"/>
    <n v="-292.15999999999985"/>
    <n v="244.8"/>
    <n v="0"/>
    <n v="244.8"/>
    <n v="249.57599999999999"/>
    <n v="-4.775999999999982"/>
  </r>
  <r>
    <s v="1399086"/>
    <x v="339"/>
    <x v="3"/>
    <x v="2"/>
    <n v="-105735.39"/>
    <n v="0"/>
    <n v="-105735.39"/>
    <n v="-105735.85"/>
    <n v="0.46000000000640284"/>
    <n v="-116055"/>
    <n v="0"/>
    <n v="-116055"/>
    <n v="-116055"/>
    <n v="0"/>
  </r>
  <r>
    <s v="1399086"/>
    <x v="194"/>
    <x v="4"/>
    <x v="2"/>
    <n v="9078.82"/>
    <n v="9078.3826429980272"/>
    <n v="0.43735700197248661"/>
    <n v="9205.48"/>
    <n v="-126.65999999999985"/>
    <n v="19150"/>
    <n v="19149.074950690334"/>
    <n v="0.9250493096660648"/>
    <n v="19417.162"/>
    <n v="-267.16200000000026"/>
  </r>
  <r>
    <s v="1399086"/>
    <x v="340"/>
    <x v="4"/>
    <x v="2"/>
    <n v="79802.5"/>
    <n v="79497.67487684729"/>
    <n v="304.82512315271015"/>
    <n v="80690.14"/>
    <n v="-887.63999999999942"/>
    <n v="116500"/>
    <n v="116055"/>
    <n v="445"/>
    <n v="117795.825"/>
    <n v="-1295.8249999999971"/>
  </r>
  <r>
    <s v="1399087"/>
    <x v="0"/>
    <x v="0"/>
    <x v="0"/>
    <n v="2009.82"/>
    <n v="0"/>
    <n v="2009.82"/>
    <n v="0"/>
    <n v="2009.82"/>
    <n v="0"/>
    <n v="0"/>
    <n v="0"/>
    <n v="0"/>
    <n v="0"/>
  </r>
  <r>
    <s v="1399087"/>
    <x v="190"/>
    <x v="2"/>
    <x v="0"/>
    <n v="329.79"/>
    <n v="0"/>
    <n v="329.79"/>
    <n v="334.09"/>
    <n v="-4.2999999999999545"/>
    <n v="43.616999999999997"/>
    <n v="0"/>
    <n v="43.616999999999997"/>
    <n v="44.197000000000003"/>
    <n v="-0.5800000000000054"/>
  </r>
  <r>
    <s v="1399087"/>
    <x v="191"/>
    <x v="2"/>
    <x v="0"/>
    <n v="676.7"/>
    <n v="0"/>
    <n v="676.7"/>
    <n v="685.65"/>
    <n v="-8.9499999999999318"/>
    <n v="43.616999999999997"/>
    <n v="0"/>
    <n v="43.616999999999997"/>
    <n v="44.197000000000003"/>
    <n v="-0.5800000000000054"/>
  </r>
  <r>
    <s v="1399087"/>
    <x v="192"/>
    <x v="2"/>
    <x v="0"/>
    <n v="26676.38"/>
    <n v="0"/>
    <n v="26676.38"/>
    <n v="27024.65"/>
    <n v="-348.27000000000044"/>
    <n v="436.17"/>
    <n v="0"/>
    <n v="436.17"/>
    <n v="441.863"/>
    <n v="-5.6929999999999836"/>
  </r>
  <r>
    <s v="1399087"/>
    <x v="339"/>
    <x v="3"/>
    <x v="2"/>
    <n v="-187199.61"/>
    <n v="0"/>
    <n v="-187199.61"/>
    <n v="-187200.43"/>
    <n v="0.82000000000698492"/>
    <n v="-205470"/>
    <n v="0"/>
    <n v="-205470"/>
    <n v="-205470"/>
    <n v="0"/>
  </r>
  <r>
    <s v="1399087"/>
    <x v="194"/>
    <x v="4"/>
    <x v="2"/>
    <n v="16074.97"/>
    <n v="16072.859960552267"/>
    <n v="2.1100394477325608"/>
    <n v="16297.88"/>
    <n v="-222.90999999999985"/>
    <n v="33907"/>
    <n v="33902.550295857989"/>
    <n v="4.4497041420108872"/>
    <n v="34377.186000000002"/>
    <n v="-470.18600000000151"/>
  </r>
  <r>
    <s v="1399087"/>
    <x v="340"/>
    <x v="4"/>
    <x v="2"/>
    <n v="141431.95000000001"/>
    <n v="140746.94581280788"/>
    <n v="685.00418719212757"/>
    <n v="142858.15"/>
    <n v="-1426.1999999999825"/>
    <n v="206470"/>
    <n v="205470"/>
    <n v="1000"/>
    <n v="208552.05"/>
    <n v="-2082.0499999999884"/>
  </r>
  <r>
    <s v="1399112"/>
    <x v="0"/>
    <x v="0"/>
    <x v="0"/>
    <n v="1461.98"/>
    <n v="0"/>
    <n v="1461.98"/>
    <n v="0"/>
    <n v="1461.98"/>
    <n v="0"/>
    <n v="0"/>
    <n v="0"/>
    <n v="0"/>
    <n v="0"/>
  </r>
  <r>
    <s v="1399112"/>
    <x v="190"/>
    <x v="2"/>
    <x v="0"/>
    <n v="154.24"/>
    <n v="0"/>
    <n v="154.24"/>
    <n v="162.72999999999999"/>
    <n v="-8.4899999999999807"/>
    <n v="20.399999999999999"/>
    <n v="0"/>
    <n v="20.399999999999999"/>
    <n v="21.527000000000001"/>
    <n v="-1.1270000000000024"/>
  </r>
  <r>
    <s v="1399112"/>
    <x v="191"/>
    <x v="2"/>
    <x v="0"/>
    <n v="316.5"/>
    <n v="0"/>
    <n v="316.5"/>
    <n v="333.97"/>
    <n v="-17.470000000000027"/>
    <n v="20.399999999999999"/>
    <n v="0"/>
    <n v="20.399999999999999"/>
    <n v="21.527000000000001"/>
    <n v="-1.1270000000000024"/>
  </r>
  <r>
    <s v="1399112"/>
    <x v="192"/>
    <x v="2"/>
    <x v="0"/>
    <n v="12476.74"/>
    <n v="0"/>
    <n v="12476.74"/>
    <n v="13163.12"/>
    <n v="-686.38000000000102"/>
    <n v="204"/>
    <n v="0"/>
    <n v="204"/>
    <n v="215.22200000000001"/>
    <n v="-11.222000000000008"/>
  </r>
  <r>
    <s v="1399112"/>
    <x v="339"/>
    <x v="3"/>
    <x v="2"/>
    <n v="-91180.89"/>
    <n v="0"/>
    <n v="-91180.89"/>
    <n v="-91181.29"/>
    <n v="0.39999999999417923"/>
    <n v="-100080"/>
    <n v="0"/>
    <n v="-100080"/>
    <n v="-100080"/>
    <n v="0"/>
  </r>
  <r>
    <s v="1399112"/>
    <x v="194"/>
    <x v="4"/>
    <x v="2"/>
    <n v="7829.6"/>
    <n v="7828.747534516765"/>
    <n v="0.85246548323539173"/>
    <n v="7938.35"/>
    <n v="-108.75"/>
    <n v="16515"/>
    <n v="16513.200197238657"/>
    <n v="1.7998027613430168"/>
    <n v="16744.384999999998"/>
    <n v="-229.3849999999984"/>
  </r>
  <r>
    <s v="1399112"/>
    <x v="340"/>
    <x v="4"/>
    <x v="2"/>
    <n v="68941.83"/>
    <n v="68554.798029556652"/>
    <n v="387.03197044334956"/>
    <n v="69583.12"/>
    <n v="-641.2899999999936"/>
    <n v="100645"/>
    <n v="100080"/>
    <n v="565"/>
    <n v="101581.2"/>
    <n v="-936.19999999999709"/>
  </r>
  <r>
    <s v="1399113"/>
    <x v="0"/>
    <x v="0"/>
    <x v="0"/>
    <n v="3058.62"/>
    <n v="0"/>
    <n v="3058.62"/>
    <n v="0"/>
    <n v="3058.62"/>
    <n v="0"/>
    <n v="0"/>
    <n v="0"/>
    <n v="0"/>
    <n v="0"/>
  </r>
  <r>
    <s v="1399113"/>
    <x v="190"/>
    <x v="2"/>
    <x v="0"/>
    <n v="308.49"/>
    <n v="0"/>
    <n v="308.49"/>
    <n v="321.29000000000002"/>
    <n v="-12.800000000000011"/>
    <n v="40.799999999999997"/>
    <n v="0"/>
    <n v="40.799999999999997"/>
    <n v="42.503"/>
    <n v="-1.703000000000003"/>
  </r>
  <r>
    <s v="1399113"/>
    <x v="191"/>
    <x v="2"/>
    <x v="0"/>
    <n v="632.99"/>
    <n v="0"/>
    <n v="632.99"/>
    <n v="659.37"/>
    <n v="-26.379999999999995"/>
    <n v="40.799999999999997"/>
    <n v="0"/>
    <n v="40.799999999999997"/>
    <n v="42.503"/>
    <n v="-1.703000000000003"/>
  </r>
  <r>
    <s v="1399113"/>
    <x v="192"/>
    <x v="2"/>
    <x v="0"/>
    <n v="24953.48"/>
    <n v="0"/>
    <n v="24953.48"/>
    <n v="25988.880000000001"/>
    <n v="-1035.4000000000015"/>
    <n v="408"/>
    <n v="0"/>
    <n v="408"/>
    <n v="424.928"/>
    <n v="-16.927999999999997"/>
  </r>
  <r>
    <s v="1399113"/>
    <x v="339"/>
    <x v="3"/>
    <x v="2"/>
    <n v="-180024.86"/>
    <n v="0"/>
    <n v="-180024.86"/>
    <n v="-180025.64"/>
    <n v="0.78000000002793968"/>
    <n v="-197595"/>
    <n v="0"/>
    <n v="-197595"/>
    <n v="-197595"/>
    <n v="0"/>
  </r>
  <r>
    <s v="1399113"/>
    <x v="239"/>
    <x v="4"/>
    <x v="2"/>
    <n v="199.36"/>
    <n v="0"/>
    <n v="199.36"/>
    <n v="0"/>
    <n v="199.36"/>
    <n v="2000"/>
    <n v="0"/>
    <n v="2000"/>
    <n v="0"/>
    <n v="2000"/>
  </r>
  <r>
    <s v="1399113"/>
    <x v="194"/>
    <x v="4"/>
    <x v="2"/>
    <n v="15457.7"/>
    <n v="15456.834319526626"/>
    <n v="0.86568047337459575"/>
    <n v="15673.23"/>
    <n v="-215.52999999999884"/>
    <n v="32605"/>
    <n v="32603.174556213016"/>
    <n v="1.8254437869836693"/>
    <n v="33059.618999999999"/>
    <n v="-454.61899999999878"/>
  </r>
  <r>
    <s v="1399113"/>
    <x v="340"/>
    <x v="4"/>
    <x v="2"/>
    <n v="135414.22"/>
    <n v="135352.57142857142"/>
    <n v="61.648571428580908"/>
    <n v="137382.85999999999"/>
    <n v="-1968.6399999999849"/>
    <n v="197685"/>
    <n v="197595"/>
    <n v="90"/>
    <n v="200558.92499999999"/>
    <n v="-2873.9249999999884"/>
  </r>
  <r>
    <s v="1399114"/>
    <x v="0"/>
    <x v="0"/>
    <x v="0"/>
    <n v="531.83000000000004"/>
    <n v="0"/>
    <n v="531.83000000000004"/>
    <n v="0"/>
    <n v="531.83000000000004"/>
    <n v="0"/>
    <n v="0"/>
    <n v="0"/>
    <n v="0"/>
    <n v="0"/>
  </r>
  <r>
    <s v="1399114"/>
    <x v="190"/>
    <x v="2"/>
    <x v="0"/>
    <n v="131.52000000000001"/>
    <n v="0"/>
    <n v="131.52000000000001"/>
    <n v="131.34"/>
    <n v="0.18000000000000682"/>
    <n v="17.395"/>
    <n v="0"/>
    <n v="17.395"/>
    <n v="17.375"/>
    <n v="1.9999999999999574E-2"/>
  </r>
  <r>
    <s v="1399114"/>
    <x v="191"/>
    <x v="2"/>
    <x v="0"/>
    <n v="269.87"/>
    <n v="0"/>
    <n v="269.87"/>
    <n v="269.55"/>
    <n v="0.31999999999999318"/>
    <n v="17.395"/>
    <n v="0"/>
    <n v="17.395"/>
    <n v="17.375"/>
    <n v="1.9999999999999574E-2"/>
  </r>
  <r>
    <s v="1399114"/>
    <x v="192"/>
    <x v="2"/>
    <x v="0"/>
    <n v="10638.87"/>
    <n v="0"/>
    <n v="10638.87"/>
    <n v="10624.01"/>
    <n v="14.860000000000582"/>
    <n v="173.95"/>
    <n v="0"/>
    <n v="173.95"/>
    <n v="173.70699999999999"/>
    <n v="0.242999999999995"/>
  </r>
  <r>
    <s v="1399114"/>
    <x v="339"/>
    <x v="3"/>
    <x v="2"/>
    <n v="-73592.490000000005"/>
    <n v="0"/>
    <n v="-73592.490000000005"/>
    <n v="-73592.81"/>
    <n v="0.319999999992433"/>
    <n v="-80775"/>
    <n v="0"/>
    <n v="-80775"/>
    <n v="-80775"/>
    <n v="0"/>
  </r>
  <r>
    <s v="1399114"/>
    <x v="194"/>
    <x v="4"/>
    <x v="2"/>
    <n v="6319.62"/>
    <n v="6318.6094674556207"/>
    <n v="1.0105325443792026"/>
    <n v="6407.07"/>
    <n v="-87.449999999999818"/>
    <n v="13330"/>
    <n v="13327.874753451675"/>
    <n v="2.125246548324867"/>
    <n v="13514.465"/>
    <n v="-184.46500000000015"/>
  </r>
  <r>
    <s v="1399114"/>
    <x v="340"/>
    <x v="4"/>
    <x v="2"/>
    <n v="55700.78"/>
    <n v="55330.876847290638"/>
    <n v="369.90315270936117"/>
    <n v="56160.84"/>
    <n v="-460.05999999999767"/>
    <n v="81315"/>
    <n v="80775"/>
    <n v="540"/>
    <n v="81986.625"/>
    <n v="-671.625"/>
  </r>
  <r>
    <s v="1399129"/>
    <x v="0"/>
    <x v="0"/>
    <x v="0"/>
    <n v="2645.29"/>
    <n v="0"/>
    <n v="2645.29"/>
    <n v="0"/>
    <n v="2645.29"/>
    <n v="0"/>
    <n v="0"/>
    <n v="0"/>
    <n v="0"/>
    <n v="0"/>
  </r>
  <r>
    <s v="1399129"/>
    <x v="1"/>
    <x v="1"/>
    <x v="0"/>
    <n v="0"/>
    <n v="0"/>
    <n v="0"/>
    <n v="0.01"/>
    <n v="-0.01"/>
    <n v="0"/>
    <n v="0"/>
    <n v="0"/>
    <n v="0"/>
    <n v="0"/>
  </r>
  <r>
    <s v="1399129"/>
    <x v="2"/>
    <x v="1"/>
    <x v="0"/>
    <n v="0"/>
    <n v="0"/>
    <n v="0"/>
    <n v="0.15"/>
    <n v="-0.15"/>
    <n v="0"/>
    <n v="0"/>
    <n v="0"/>
    <n v="0"/>
    <n v="0"/>
  </r>
  <r>
    <s v="1399129"/>
    <x v="3"/>
    <x v="1"/>
    <x v="0"/>
    <n v="0.03"/>
    <n v="0"/>
    <n v="0.03"/>
    <n v="0.98"/>
    <n v="-0.95"/>
    <n v="0"/>
    <n v="0"/>
    <n v="0"/>
    <n v="0"/>
    <n v="0"/>
  </r>
  <r>
    <s v="1399129"/>
    <x v="7"/>
    <x v="1"/>
    <x v="0"/>
    <n v="0.37"/>
    <n v="0"/>
    <n v="0.37"/>
    <n v="11"/>
    <n v="-10.63"/>
    <n v="0"/>
    <n v="0"/>
    <n v="0"/>
    <n v="0"/>
    <n v="0"/>
  </r>
  <r>
    <s v="1399129"/>
    <x v="8"/>
    <x v="1"/>
    <x v="0"/>
    <n v="0.85"/>
    <n v="0"/>
    <n v="0.85"/>
    <n v="25.44"/>
    <n v="-24.59"/>
    <n v="0"/>
    <n v="0"/>
    <n v="0"/>
    <n v="0"/>
    <n v="0"/>
  </r>
  <r>
    <s v="1399129"/>
    <x v="259"/>
    <x v="2"/>
    <x v="0"/>
    <n v="475.28"/>
    <n v="0"/>
    <n v="475.28"/>
    <n v="472.74"/>
    <n v="2.5399999999999636"/>
    <n v="3"/>
    <n v="0"/>
    <n v="3"/>
    <n v="2.984"/>
    <n v="1.6000000000000014E-2"/>
  </r>
  <r>
    <s v="1399129"/>
    <x v="260"/>
    <x v="2"/>
    <x v="0"/>
    <n v="1509.94"/>
    <n v="0"/>
    <n v="1509.94"/>
    <n v="1501.89"/>
    <n v="8.0499999999999545"/>
    <n v="3"/>
    <n v="0"/>
    <n v="3"/>
    <n v="2.984"/>
    <n v="1.6000000000000014E-2"/>
  </r>
  <r>
    <s v="1399129"/>
    <x v="261"/>
    <x v="2"/>
    <x v="0"/>
    <n v="1517.29"/>
    <n v="0"/>
    <n v="1517.29"/>
    <n v="1509.2"/>
    <n v="8.0899999999999181"/>
    <n v="18"/>
    <n v="0"/>
    <n v="18"/>
    <n v="17.904"/>
    <n v="9.6000000000000085E-2"/>
  </r>
  <r>
    <s v="1399129"/>
    <x v="351"/>
    <x v="3"/>
    <x v="5"/>
    <n v="-74827.38"/>
    <n v="0"/>
    <n v="-74827.38"/>
    <n v="-74827.44"/>
    <n v="5.9999999997671694E-2"/>
    <n v="-2984"/>
    <n v="0"/>
    <n v="-2984"/>
    <n v="-2984"/>
    <n v="0"/>
  </r>
  <r>
    <s v="1399129"/>
    <x v="352"/>
    <x v="4"/>
    <x v="5"/>
    <n v="60221.599999999999"/>
    <n v="62630.61"/>
    <n v="-2409.010000000002"/>
    <n v="62630.61"/>
    <n v="-2409.010000000002"/>
    <n v="2984"/>
    <n v="3103.36"/>
    <n v="-119.36000000000013"/>
    <n v="3103.36"/>
    <n v="-119.36000000000013"/>
  </r>
  <r>
    <s v="1399129"/>
    <x v="349"/>
    <x v="4"/>
    <x v="2"/>
    <n v="4187.6000000000004"/>
    <n v="4030.9019607843143"/>
    <n v="156.69803921568609"/>
    <n v="4111.5200000000004"/>
    <n v="76.079999999999927"/>
    <n v="3100"/>
    <n v="2984"/>
    <n v="116"/>
    <n v="3043.68"/>
    <n v="56.320000000000164"/>
  </r>
  <r>
    <s v="1399129"/>
    <x v="350"/>
    <x v="4"/>
    <x v="2"/>
    <n v="4256"/>
    <n v="4177.6019900497513"/>
    <n v="78.398009950248706"/>
    <n v="4198.49"/>
    <n v="57.510000000000218"/>
    <n v="3040"/>
    <n v="2984"/>
    <n v="56"/>
    <n v="2998.92"/>
    <n v="41.079999999999927"/>
  </r>
  <r>
    <s v="1399129"/>
    <x v="266"/>
    <x v="4"/>
    <x v="3"/>
    <n v="13.13"/>
    <n v="391.75"/>
    <n v="-378.62"/>
    <n v="391.75"/>
    <n v="-378.62"/>
    <n v="1"/>
    <n v="29.84"/>
    <n v="-28.84"/>
    <n v="29.84"/>
    <n v="-28.84"/>
  </r>
  <r>
    <s v="1399172"/>
    <x v="0"/>
    <x v="0"/>
    <x v="0"/>
    <n v="114.9"/>
    <n v="0"/>
    <n v="114.9"/>
    <n v="0"/>
    <n v="114.9"/>
    <n v="0"/>
    <n v="0"/>
    <n v="0"/>
    <n v="0"/>
    <n v="0"/>
  </r>
  <r>
    <s v="1399172"/>
    <x v="1"/>
    <x v="1"/>
    <x v="0"/>
    <n v="0.47"/>
    <n v="0"/>
    <n v="0.47"/>
    <n v="0.48"/>
    <n v="-1.0000000000000009E-2"/>
    <n v="0"/>
    <n v="0"/>
    <n v="0"/>
    <n v="0"/>
    <n v="0"/>
  </r>
  <r>
    <s v="1399172"/>
    <x v="2"/>
    <x v="1"/>
    <x v="0"/>
    <n v="11.05"/>
    <n v="0"/>
    <n v="11.05"/>
    <n v="11.3"/>
    <n v="-0.25"/>
    <n v="0"/>
    <n v="0"/>
    <n v="0"/>
    <n v="0"/>
    <n v="0"/>
  </r>
  <r>
    <s v="1399172"/>
    <x v="3"/>
    <x v="1"/>
    <x v="0"/>
    <n v="74.19"/>
    <n v="0"/>
    <n v="74.19"/>
    <n v="75.88"/>
    <n v="-1.6899999999999977"/>
    <n v="0"/>
    <n v="0"/>
    <n v="0"/>
    <n v="0"/>
    <n v="0"/>
  </r>
  <r>
    <s v="1399172"/>
    <x v="4"/>
    <x v="2"/>
    <x v="0"/>
    <n v="176.34"/>
    <n v="0"/>
    <n v="176.34"/>
    <n v="153.65"/>
    <n v="22.689999999999998"/>
    <n v="0.5"/>
    <n v="0"/>
    <n v="0.5"/>
    <n v="0.436"/>
    <n v="6.4000000000000001E-2"/>
  </r>
  <r>
    <s v="1399172"/>
    <x v="5"/>
    <x v="2"/>
    <x v="0"/>
    <n v="606.19000000000005"/>
    <n v="0"/>
    <n v="606.19000000000005"/>
    <n v="528.19000000000005"/>
    <n v="78"/>
    <n v="0.5"/>
    <n v="0"/>
    <n v="0.5"/>
    <n v="0.436"/>
    <n v="6.4000000000000001E-2"/>
  </r>
  <r>
    <s v="1399172"/>
    <x v="6"/>
    <x v="2"/>
    <x v="0"/>
    <n v="655.86"/>
    <n v="0"/>
    <n v="655.86"/>
    <n v="571.45000000000005"/>
    <n v="84.409999999999968"/>
    <n v="10.5"/>
    <n v="0"/>
    <n v="10.5"/>
    <n v="9.1489999999999991"/>
    <n v="1.3510000000000009"/>
  </r>
  <r>
    <s v="1399172"/>
    <x v="7"/>
    <x v="1"/>
    <x v="0"/>
    <n v="831.19"/>
    <n v="0"/>
    <n v="831.19"/>
    <n v="850.12"/>
    <n v="-18.92999999999995"/>
    <n v="0"/>
    <n v="0"/>
    <n v="0"/>
    <n v="0"/>
    <n v="0"/>
  </r>
  <r>
    <s v="1399172"/>
    <x v="8"/>
    <x v="1"/>
    <x v="0"/>
    <n v="1922.14"/>
    <n v="0"/>
    <n v="1922.14"/>
    <n v="1965.91"/>
    <n v="-43.769999999999982"/>
    <n v="0"/>
    <n v="0"/>
    <n v="0"/>
    <n v="0"/>
    <n v="0"/>
  </r>
  <r>
    <s v="1399172"/>
    <x v="268"/>
    <x v="3"/>
    <x v="1"/>
    <n v="-40102.699999999997"/>
    <n v="0"/>
    <n v="-40102.699999999997"/>
    <n v="-40102.68"/>
    <n v="-1.9999999996798579E-2"/>
    <n v="-501"/>
    <n v="0"/>
    <n v="-501"/>
    <n v="-501"/>
    <n v="0"/>
  </r>
  <r>
    <s v="1399172"/>
    <x v="48"/>
    <x v="4"/>
    <x v="2"/>
    <n v="2.2799999999999998"/>
    <n v="0"/>
    <n v="2.2799999999999998"/>
    <n v="0"/>
    <n v="2.2799999999999998"/>
    <n v="30"/>
    <n v="0"/>
    <n v="30"/>
    <n v="0"/>
    <n v="30"/>
  </r>
  <r>
    <s v="1399172"/>
    <x v="269"/>
    <x v="4"/>
    <x v="2"/>
    <n v="229.53"/>
    <n v="0"/>
    <n v="229.53"/>
    <n v="0"/>
    <n v="229.53"/>
    <n v="3100"/>
    <n v="0"/>
    <n v="3100"/>
    <n v="0"/>
    <n v="3100"/>
  </r>
  <r>
    <s v="1399172"/>
    <x v="91"/>
    <x v="4"/>
    <x v="2"/>
    <n v="53.4"/>
    <n v="44.584158415841586"/>
    <n v="8.815841584158413"/>
    <n v="45.03"/>
    <n v="8.3699999999999974"/>
    <n v="600"/>
    <n v="501"/>
    <n v="99"/>
    <n v="506.01"/>
    <n v="93.990000000000009"/>
  </r>
  <r>
    <s v="1399172"/>
    <x v="92"/>
    <x v="4"/>
    <x v="2"/>
    <n v="0"/>
    <n v="205.57635467980296"/>
    <n v="-205.57635467980296"/>
    <n v="208.66"/>
    <n v="-208.66"/>
    <n v="0"/>
    <n v="3006"/>
    <n v="-3006"/>
    <n v="3051.09"/>
    <n v="-3051.09"/>
  </r>
  <r>
    <s v="1399172"/>
    <x v="50"/>
    <x v="4"/>
    <x v="2"/>
    <n v="295.76"/>
    <n v="294.58706467661693"/>
    <n v="1.1729353233830579"/>
    <n v="296.06"/>
    <n v="-0.30000000000001137"/>
    <n v="503"/>
    <n v="501"/>
    <n v="2"/>
    <n v="503.505"/>
    <n v="-0.50499999999999545"/>
  </r>
  <r>
    <s v="1399172"/>
    <x v="93"/>
    <x v="4"/>
    <x v="2"/>
    <n v="404.05"/>
    <n v="391.80295566502463"/>
    <n v="12.247044334975385"/>
    <n v="397.68"/>
    <n v="6.3700000000000045"/>
    <n v="3100"/>
    <n v="3006"/>
    <n v="94"/>
    <n v="3051.09"/>
    <n v="48.909999999999854"/>
  </r>
  <r>
    <s v="1399172"/>
    <x v="94"/>
    <x v="4"/>
    <x v="2"/>
    <n v="563.33000000000004"/>
    <n v="546.24630541871932"/>
    <n v="17.083694581280724"/>
    <n v="554.44000000000005"/>
    <n v="8.8899999999999864"/>
    <n v="3100"/>
    <n v="3006"/>
    <n v="94"/>
    <n v="3051.09"/>
    <n v="48.909999999999854"/>
  </r>
  <r>
    <s v="1399172"/>
    <x v="41"/>
    <x v="4"/>
    <x v="2"/>
    <n v="1243.3699999999999"/>
    <n v="1221.4313725490194"/>
    <n v="21.938627450980448"/>
    <n v="1245.8599999999999"/>
    <n v="-2.4900000000000091"/>
    <n v="3060"/>
    <n v="3006"/>
    <n v="54"/>
    <n v="3066.12"/>
    <n v="-6.1199999999998909"/>
  </r>
  <r>
    <s v="1399172"/>
    <x v="87"/>
    <x v="4"/>
    <x v="2"/>
    <n v="1644.18"/>
    <n v="1623.1231527093596"/>
    <n v="21.056847290640462"/>
    <n v="1647.47"/>
    <n v="-3.2899999999999636"/>
    <n v="3045"/>
    <n v="3006"/>
    <n v="39"/>
    <n v="3051.09"/>
    <n v="-6.0900000000001455"/>
  </r>
  <r>
    <s v="1399172"/>
    <x v="95"/>
    <x v="4"/>
    <x v="2"/>
    <n v="2143.7600000000002"/>
    <n v="2114.2167487684728"/>
    <n v="29.543251231527393"/>
    <n v="2145.9299999999998"/>
    <n v="-2.169999999999618"/>
    <n v="508"/>
    <n v="501"/>
    <n v="7"/>
    <n v="508.51499999999999"/>
    <n v="-0.51499999999998636"/>
  </r>
  <r>
    <s v="1399172"/>
    <x v="17"/>
    <x v="4"/>
    <x v="2"/>
    <n v="4094.37"/>
    <n v="4082.1492537313438"/>
    <n v="12.220746268656058"/>
    <n v="4102.5600000000004"/>
    <n v="-8.1900000000005093"/>
    <n v="3015"/>
    <n v="3006"/>
    <n v="9"/>
    <n v="3021.03"/>
    <n v="-6.0300000000002001"/>
  </r>
  <r>
    <s v="1399172"/>
    <x v="58"/>
    <x v="4"/>
    <x v="2"/>
    <n v="14493.76"/>
    <n v="14378.960396039603"/>
    <n v="114.79960396039678"/>
    <n v="14522.75"/>
    <n v="-28.989999999999782"/>
    <n v="3030"/>
    <n v="3006"/>
    <n v="24"/>
    <n v="3036.06"/>
    <n v="-6.0599999999999454"/>
  </r>
  <r>
    <s v="1399172"/>
    <x v="96"/>
    <x v="4"/>
    <x v="3"/>
    <n v="10390.81"/>
    <n v="10388.52394916911"/>
    <n v="2.2860508308895078"/>
    <n v="10627.46"/>
    <n v="-236.64999999999964"/>
    <n v="2255"/>
    <n v="2254.5004887585533"/>
    <n v="0.49951124144672576"/>
    <n v="2306.3539999999998"/>
    <n v="-51.353999999999814"/>
  </r>
  <r>
    <s v="1399172"/>
    <x v="20"/>
    <x v="4"/>
    <x v="4"/>
    <n v="151.77000000000001"/>
    <n v="148.79411764705884"/>
    <n v="2.97588235294117"/>
    <n v="151.77000000000001"/>
    <n v="0"/>
    <n v="27.594999999999999"/>
    <n v="27.053921568627452"/>
    <n v="0.54107843137254719"/>
    <n v="27.594999999999999"/>
    <n v="0"/>
  </r>
  <r>
    <s v="1399173"/>
    <x v="0"/>
    <x v="0"/>
    <x v="0"/>
    <n v="-704.33"/>
    <n v="0"/>
    <n v="-704.33"/>
    <n v="0"/>
    <n v="-704.33"/>
    <n v="0"/>
    <n v="0"/>
    <n v="0"/>
    <n v="0"/>
    <n v="0"/>
  </r>
  <r>
    <s v="1399173"/>
    <x v="1"/>
    <x v="1"/>
    <x v="0"/>
    <n v="0.48"/>
    <n v="0"/>
    <n v="0.48"/>
    <n v="0.48"/>
    <n v="0"/>
    <n v="0"/>
    <n v="0"/>
    <n v="0"/>
    <n v="0"/>
    <n v="0"/>
  </r>
  <r>
    <s v="1399173"/>
    <x v="2"/>
    <x v="1"/>
    <x v="0"/>
    <n v="11.27"/>
    <n v="0"/>
    <n v="11.27"/>
    <n v="11.28"/>
    <n v="-9.9999999999997868E-3"/>
    <n v="0"/>
    <n v="0"/>
    <n v="0"/>
    <n v="0"/>
    <n v="0"/>
  </r>
  <r>
    <s v="1399173"/>
    <x v="3"/>
    <x v="1"/>
    <x v="0"/>
    <n v="75.67"/>
    <n v="0"/>
    <n v="75.67"/>
    <n v="75.73"/>
    <n v="-6.0000000000002274E-2"/>
    <n v="0"/>
    <n v="0"/>
    <n v="0"/>
    <n v="0"/>
    <n v="0"/>
  </r>
  <r>
    <s v="1399173"/>
    <x v="4"/>
    <x v="2"/>
    <x v="0"/>
    <n v="204.56"/>
    <n v="0"/>
    <n v="204.56"/>
    <n v="153.35"/>
    <n v="51.210000000000008"/>
    <n v="0.57999999999999996"/>
    <n v="0"/>
    <n v="0.57999999999999996"/>
    <n v="0.435"/>
    <n v="0.14499999999999996"/>
  </r>
  <r>
    <s v="1399173"/>
    <x v="5"/>
    <x v="2"/>
    <x v="0"/>
    <n v="703.17"/>
    <n v="0"/>
    <n v="703.17"/>
    <n v="527.14"/>
    <n v="176.02999999999997"/>
    <n v="0.57999999999999996"/>
    <n v="0"/>
    <n v="0.57999999999999996"/>
    <n v="0.435"/>
    <n v="0.14499999999999996"/>
  </r>
  <r>
    <s v="1399173"/>
    <x v="6"/>
    <x v="2"/>
    <x v="0"/>
    <n v="760.79"/>
    <n v="0"/>
    <n v="760.79"/>
    <n v="570.30999999999995"/>
    <n v="190.48000000000002"/>
    <n v="12.18"/>
    <n v="0"/>
    <n v="12.18"/>
    <n v="9.1300000000000008"/>
    <n v="3.0499999999999989"/>
  </r>
  <r>
    <s v="1399173"/>
    <x v="7"/>
    <x v="1"/>
    <x v="0"/>
    <n v="847.78"/>
    <n v="0"/>
    <n v="847.78"/>
    <n v="848.43"/>
    <n v="-0.64999999999997726"/>
    <n v="0"/>
    <n v="0"/>
    <n v="0"/>
    <n v="0"/>
    <n v="0"/>
  </r>
  <r>
    <s v="1399173"/>
    <x v="8"/>
    <x v="1"/>
    <x v="0"/>
    <n v="1960.5"/>
    <n v="0"/>
    <n v="1960.5"/>
    <n v="1961.99"/>
    <n v="-1.4900000000000091"/>
    <n v="0"/>
    <n v="0"/>
    <n v="0"/>
    <n v="0"/>
    <n v="0"/>
  </r>
  <r>
    <s v="1399173"/>
    <x v="353"/>
    <x v="3"/>
    <x v="1"/>
    <n v="-39161.1"/>
    <n v="0"/>
    <n v="-39161.1"/>
    <n v="-39161.08"/>
    <n v="-1.9999999996798579E-2"/>
    <n v="-500"/>
    <n v="0"/>
    <n v="-500"/>
    <n v="-500"/>
    <n v="0"/>
  </r>
  <r>
    <s v="1399173"/>
    <x v="354"/>
    <x v="4"/>
    <x v="2"/>
    <n v="225.82"/>
    <n v="0"/>
    <n v="225.82"/>
    <n v="0"/>
    <n v="225.82"/>
    <n v="3050"/>
    <n v="0"/>
    <n v="3050"/>
    <n v="0"/>
    <n v="3050"/>
  </r>
  <r>
    <s v="1399173"/>
    <x v="83"/>
    <x v="4"/>
    <x v="2"/>
    <n v="62.3"/>
    <n v="44.504950495049506"/>
    <n v="17.795049504950491"/>
    <n v="44.95"/>
    <n v="17.349999999999994"/>
    <n v="700"/>
    <n v="500"/>
    <n v="200"/>
    <n v="505"/>
    <n v="195"/>
  </r>
  <r>
    <s v="1399173"/>
    <x v="84"/>
    <x v="4"/>
    <x v="2"/>
    <n v="0"/>
    <n v="205.17241379310346"/>
    <n v="-205.17241379310346"/>
    <n v="208.25"/>
    <n v="-208.25"/>
    <n v="0"/>
    <n v="3000"/>
    <n v="-3000"/>
    <n v="3045"/>
    <n v="-3045"/>
  </r>
  <r>
    <s v="1399173"/>
    <x v="50"/>
    <x v="4"/>
    <x v="2"/>
    <n v="295.76"/>
    <n v="294"/>
    <n v="1.7599999999999909"/>
    <n v="295.47000000000003"/>
    <n v="0.28999999999996362"/>
    <n v="503"/>
    <n v="500"/>
    <n v="3"/>
    <n v="502.5"/>
    <n v="0.5"/>
  </r>
  <r>
    <s v="1399173"/>
    <x v="85"/>
    <x v="4"/>
    <x v="2"/>
    <n v="397.54"/>
    <n v="391.02463054187194"/>
    <n v="6.5153694581280774"/>
    <n v="396.89"/>
    <n v="0.65000000000003411"/>
    <n v="3050"/>
    <n v="3000"/>
    <n v="50"/>
    <n v="3045"/>
    <n v="5"/>
  </r>
  <r>
    <s v="1399173"/>
    <x v="86"/>
    <x v="4"/>
    <x v="2"/>
    <n v="781.01"/>
    <n v="514.94581280788168"/>
    <n v="266.06418719211831"/>
    <n v="522.66999999999996"/>
    <n v="258.34000000000003"/>
    <n v="4550"/>
    <n v="3000"/>
    <n v="1550"/>
    <n v="3045"/>
    <n v="1505"/>
  </r>
  <r>
    <s v="1399173"/>
    <x v="41"/>
    <x v="4"/>
    <x v="2"/>
    <n v="1243.3699999999999"/>
    <n v="1218.9901960784312"/>
    <n v="24.379803921568737"/>
    <n v="1243.3699999999999"/>
    <n v="0"/>
    <n v="3060"/>
    <n v="3000"/>
    <n v="60"/>
    <n v="3060"/>
    <n v="0"/>
  </r>
  <r>
    <s v="1399173"/>
    <x v="87"/>
    <x v="4"/>
    <x v="2"/>
    <n v="1644.18"/>
    <n v="1619.8817733990147"/>
    <n v="24.298226600985345"/>
    <n v="1644.18"/>
    <n v="0"/>
    <n v="3045"/>
    <n v="3000"/>
    <n v="45"/>
    <n v="3045"/>
    <n v="0"/>
  </r>
  <r>
    <s v="1399173"/>
    <x v="95"/>
    <x v="4"/>
    <x v="2"/>
    <n v="2143.7600000000002"/>
    <n v="2110"/>
    <n v="33.760000000000218"/>
    <n v="2141.65"/>
    <n v="2.1100000000001273"/>
    <n v="508"/>
    <n v="500"/>
    <n v="8"/>
    <n v="507.5"/>
    <n v="0.5"/>
  </r>
  <r>
    <s v="1399173"/>
    <x v="17"/>
    <x v="4"/>
    <x v="2"/>
    <n v="4094.37"/>
    <n v="4074"/>
    <n v="20.369999999999891"/>
    <n v="4094.37"/>
    <n v="0"/>
    <n v="3015"/>
    <n v="3000"/>
    <n v="15"/>
    <n v="3015"/>
    <n v="0"/>
  </r>
  <r>
    <s v="1399173"/>
    <x v="58"/>
    <x v="4"/>
    <x v="2"/>
    <n v="14493.76"/>
    <n v="14350.257425742575"/>
    <n v="143.50257425742529"/>
    <n v="14493.76"/>
    <n v="0"/>
    <n v="3030"/>
    <n v="3000"/>
    <n v="30"/>
    <n v="3030"/>
    <n v="0"/>
  </r>
  <r>
    <s v="1399173"/>
    <x v="89"/>
    <x v="4"/>
    <x v="3"/>
    <n v="9767.8700000000008"/>
    <n v="9555.5816226783973"/>
    <n v="212.28837732160355"/>
    <n v="9775.36"/>
    <n v="-7.4899999999997817"/>
    <n v="2300"/>
    <n v="2250"/>
    <n v="50"/>
    <n v="2301.75"/>
    <n v="-1.75"/>
  </r>
  <r>
    <s v="1399173"/>
    <x v="20"/>
    <x v="4"/>
    <x v="4"/>
    <n v="151.47"/>
    <n v="148.5"/>
    <n v="2.9699999999999989"/>
    <n v="151.47"/>
    <n v="0"/>
    <n v="27.54"/>
    <n v="27"/>
    <n v="0.53999999999999915"/>
    <n v="27.54"/>
    <n v="0"/>
  </r>
  <r>
    <s v="1399292"/>
    <x v="0"/>
    <x v="0"/>
    <x v="0"/>
    <n v="-248.08"/>
    <n v="0"/>
    <n v="-248.08"/>
    <n v="0"/>
    <n v="-248.08"/>
    <n v="0"/>
    <n v="0"/>
    <n v="0"/>
    <n v="0"/>
    <n v="0"/>
  </r>
  <r>
    <s v="1399292"/>
    <x v="190"/>
    <x v="2"/>
    <x v="0"/>
    <n v="38.56"/>
    <n v="0"/>
    <n v="38.56"/>
    <n v="40.32"/>
    <n v="-1.759999999999998"/>
    <n v="5.0999999999999996"/>
    <n v="0"/>
    <n v="5.0999999999999996"/>
    <n v="5.3330000000000002"/>
    <n v="-0.23300000000000054"/>
  </r>
  <r>
    <s v="1399292"/>
    <x v="191"/>
    <x v="2"/>
    <x v="0"/>
    <n v="79.12"/>
    <n v="0"/>
    <n v="79.12"/>
    <n v="82.74"/>
    <n v="-3.6199999999999903"/>
    <n v="5.0999999999999996"/>
    <n v="0"/>
    <n v="5.0999999999999996"/>
    <n v="5.3330000000000002"/>
    <n v="-0.23300000000000054"/>
  </r>
  <r>
    <s v="1399292"/>
    <x v="192"/>
    <x v="2"/>
    <x v="0"/>
    <n v="3119.19"/>
    <n v="0"/>
    <n v="3119.19"/>
    <n v="3261.19"/>
    <n v="-142"/>
    <n v="51"/>
    <n v="0"/>
    <n v="51"/>
    <n v="53.322000000000003"/>
    <n v="-2.3220000000000027"/>
  </r>
  <r>
    <s v="1399292"/>
    <x v="70"/>
    <x v="3"/>
    <x v="2"/>
    <n v="-20289"/>
    <n v="0"/>
    <n v="-20289"/>
    <n v="-20288.91"/>
    <n v="-9.0000000000145519E-2"/>
    <n v="-24795"/>
    <n v="0"/>
    <n v="-24795"/>
    <n v="-24795"/>
    <n v="0"/>
  </r>
  <r>
    <s v="1399292"/>
    <x v="199"/>
    <x v="4"/>
    <x v="2"/>
    <n v="8741.07"/>
    <n v="0"/>
    <n v="8741.07"/>
    <n v="0"/>
    <n v="8741.07"/>
    <n v="13690"/>
    <n v="0"/>
    <n v="13690"/>
    <n v="0"/>
    <n v="13690"/>
  </r>
  <r>
    <s v="1399292"/>
    <x v="198"/>
    <x v="4"/>
    <x v="2"/>
    <n v="2075.34"/>
    <n v="2074.9211045364887"/>
    <n v="0.41889546351148965"/>
    <n v="2103.9699999999998"/>
    <n v="-28.629999999999654"/>
    <n v="4092"/>
    <n v="4091.1745562130172"/>
    <n v="0.82544378698275978"/>
    <n v="4148.451"/>
    <n v="-56.451000000000022"/>
  </r>
  <r>
    <s v="1399292"/>
    <x v="205"/>
    <x v="4"/>
    <x v="2"/>
    <n v="6483.8"/>
    <n v="14581.940886699507"/>
    <n v="-8098.1408866995071"/>
    <n v="14800.67"/>
    <n v="-8316.869999999999"/>
    <n v="11025"/>
    <n v="24795"/>
    <n v="-13770"/>
    <n v="25166.924999999999"/>
    <n v="-14141.924999999999"/>
  </r>
  <r>
    <s v="1399338"/>
    <x v="0"/>
    <x v="0"/>
    <x v="0"/>
    <n v="1940.02"/>
    <n v="0"/>
    <n v="1940.02"/>
    <n v="0"/>
    <n v="1940.02"/>
    <n v="0"/>
    <n v="0"/>
    <n v="0"/>
    <n v="0"/>
    <n v="0"/>
  </r>
  <r>
    <s v="1399338"/>
    <x v="1"/>
    <x v="1"/>
    <x v="0"/>
    <n v="6.84"/>
    <n v="0"/>
    <n v="6.84"/>
    <n v="6.85"/>
    <n v="-9.9999999999997868E-3"/>
    <n v="0"/>
    <n v="0"/>
    <n v="0"/>
    <n v="0"/>
    <n v="0"/>
  </r>
  <r>
    <s v="1399338"/>
    <x v="2"/>
    <x v="1"/>
    <x v="0"/>
    <n v="159.57"/>
    <n v="0"/>
    <n v="159.57"/>
    <n v="159.78"/>
    <n v="-0.21000000000000796"/>
    <n v="0"/>
    <n v="0"/>
    <n v="0"/>
    <n v="0"/>
    <n v="0"/>
  </r>
  <r>
    <s v="1399338"/>
    <x v="3"/>
    <x v="1"/>
    <x v="0"/>
    <n v="1071.42"/>
    <n v="0"/>
    <n v="1071.42"/>
    <n v="1072.78"/>
    <n v="-1.3599999999999"/>
    <n v="0"/>
    <n v="0"/>
    <n v="0"/>
    <n v="0"/>
    <n v="0"/>
  </r>
  <r>
    <s v="1399338"/>
    <x v="4"/>
    <x v="2"/>
    <x v="0"/>
    <n v="1647.04"/>
    <n v="0"/>
    <n v="1647.04"/>
    <n v="1765.89"/>
    <n v="-118.85000000000014"/>
    <n v="4.67"/>
    <n v="0"/>
    <n v="4.67"/>
    <n v="5.0069999999999997"/>
    <n v="-0.33699999999999974"/>
  </r>
  <r>
    <s v="1399338"/>
    <x v="5"/>
    <x v="2"/>
    <x v="0"/>
    <n v="5661.77"/>
    <n v="0"/>
    <n v="5661.77"/>
    <n v="6070.32"/>
    <n v="-408.54999999999927"/>
    <n v="4.67"/>
    <n v="0"/>
    <n v="4.67"/>
    <n v="5.0069999999999997"/>
    <n v="-0.33699999999999974"/>
  </r>
  <r>
    <s v="1399338"/>
    <x v="6"/>
    <x v="2"/>
    <x v="0"/>
    <n v="6125.69"/>
    <n v="0"/>
    <n v="6125.69"/>
    <n v="6567.67"/>
    <n v="-441.98000000000047"/>
    <n v="98.07"/>
    <n v="0"/>
    <n v="98.07"/>
    <n v="105.146"/>
    <n v="-7.0760000000000076"/>
  </r>
  <r>
    <s v="1399338"/>
    <x v="7"/>
    <x v="1"/>
    <x v="0"/>
    <n v="12003.83"/>
    <n v="0"/>
    <n v="12003.83"/>
    <n v="12019.02"/>
    <n v="-15.190000000000509"/>
    <n v="0"/>
    <n v="0"/>
    <n v="0"/>
    <n v="0"/>
    <n v="0"/>
  </r>
  <r>
    <s v="1399338"/>
    <x v="8"/>
    <x v="1"/>
    <x v="0"/>
    <n v="27758.93"/>
    <n v="0"/>
    <n v="27758.93"/>
    <n v="27794.07"/>
    <n v="-35.139999999999418"/>
    <n v="0"/>
    <n v="0"/>
    <n v="0"/>
    <n v="0"/>
    <n v="0"/>
  </r>
  <r>
    <s v="1399338"/>
    <x v="270"/>
    <x v="3"/>
    <x v="1"/>
    <n v="-648962.15"/>
    <n v="0"/>
    <n v="-648962.15"/>
    <n v="-648962.15"/>
    <n v="0"/>
    <n v="-3605"/>
    <n v="0"/>
    <n v="-3605"/>
    <n v="-3605"/>
    <n v="0"/>
  </r>
  <r>
    <s v="1399338"/>
    <x v="271"/>
    <x v="4"/>
    <x v="2"/>
    <n v="2611.86"/>
    <n v="2609.4384236453202"/>
    <n v="2.421576354679928"/>
    <n v="2648.58"/>
    <n v="-36.7199999999998"/>
    <n v="43300"/>
    <n v="43260"/>
    <n v="40"/>
    <n v="43908.9"/>
    <n v="-608.90000000000146"/>
  </r>
  <r>
    <s v="1399338"/>
    <x v="11"/>
    <x v="4"/>
    <x v="2"/>
    <n v="3346.47"/>
    <n v="3341.8308457711441"/>
    <n v="4.6391542288556593"/>
    <n v="3358.54"/>
    <n v="-12.070000000000164"/>
    <n v="3610"/>
    <n v="3605"/>
    <n v="5"/>
    <n v="3623.0250000000001"/>
    <n v="-13.025000000000091"/>
  </r>
  <r>
    <s v="1399338"/>
    <x v="272"/>
    <x v="4"/>
    <x v="2"/>
    <n v="10107.09"/>
    <n v="10097.753694581279"/>
    <n v="9.3363054187211674"/>
    <n v="10249.219999999999"/>
    <n v="-142.1299999999992"/>
    <n v="43300"/>
    <n v="43260"/>
    <n v="40"/>
    <n v="43908.9"/>
    <n v="-608.90000000000146"/>
  </r>
  <r>
    <s v="1399338"/>
    <x v="273"/>
    <x v="4"/>
    <x v="2"/>
    <n v="13142.34"/>
    <n v="13039.862068965518"/>
    <n v="102.47793103448203"/>
    <n v="13235.46"/>
    <n v="-93.119999999998981"/>
    <n v="43600"/>
    <n v="43260"/>
    <n v="340"/>
    <n v="43908.9"/>
    <n v="-308.90000000000146"/>
  </r>
  <r>
    <s v="1399338"/>
    <x v="14"/>
    <x v="4"/>
    <x v="2"/>
    <n v="20359.22"/>
    <n v="20340.421568627451"/>
    <n v="18.798431372550112"/>
    <n v="20747.23"/>
    <n v="-388.0099999999984"/>
    <n v="43300"/>
    <n v="43260"/>
    <n v="40"/>
    <n v="44125.2"/>
    <n v="-825.19999999999709"/>
  </r>
  <r>
    <s v="1399338"/>
    <x v="200"/>
    <x v="4"/>
    <x v="2"/>
    <n v="33832.83"/>
    <n v="33020.059113300493"/>
    <n v="812.77088669950899"/>
    <n v="33515.360000000001"/>
    <n v="317.47000000000116"/>
    <n v="44325"/>
    <n v="43260"/>
    <n v="1065"/>
    <n v="43908.9"/>
    <n v="416.09999999999854"/>
  </r>
  <r>
    <s v="1399338"/>
    <x v="274"/>
    <x v="4"/>
    <x v="2"/>
    <n v="40395.9"/>
    <n v="40339.950738916261"/>
    <n v="55.949261083740566"/>
    <n v="40945.050000000003"/>
    <n v="-549.15000000000146"/>
    <n v="3610"/>
    <n v="3605"/>
    <n v="5"/>
    <n v="3659.0749999999998"/>
    <n v="-49.074999999999818"/>
  </r>
  <r>
    <s v="1399338"/>
    <x v="17"/>
    <x v="4"/>
    <x v="2"/>
    <n v="58801.4"/>
    <n v="58747.08457711443"/>
    <n v="54.315422885571024"/>
    <n v="59040.82"/>
    <n v="-239.41999999999825"/>
    <n v="43300"/>
    <n v="43260"/>
    <n v="40"/>
    <n v="43476.3"/>
    <n v="-176.30000000000291"/>
  </r>
  <r>
    <s v="1399338"/>
    <x v="58"/>
    <x v="4"/>
    <x v="2"/>
    <n v="209475.53"/>
    <n v="206930.75247524751"/>
    <n v="2544.7775247524842"/>
    <n v="209000.06"/>
    <n v="475.47000000000116"/>
    <n v="43792"/>
    <n v="43260"/>
    <n v="532"/>
    <n v="43692.6"/>
    <n v="99.400000000001455"/>
  </r>
  <r>
    <s v="1399338"/>
    <x v="275"/>
    <x v="4"/>
    <x v="3"/>
    <n v="198330.2"/>
    <n v="197593.29353233831"/>
    <n v="736.90646766169812"/>
    <n v="198581.26"/>
    <n v="-251.05999999999767"/>
    <n v="32566"/>
    <n v="32445"/>
    <n v="121"/>
    <n v="32607.224999999999"/>
    <n v="-41.224999999998545"/>
  </r>
  <r>
    <s v="1399338"/>
    <x v="20"/>
    <x v="4"/>
    <x v="4"/>
    <n v="2184.1999999999998"/>
    <n v="2141.3725490196075"/>
    <n v="42.827450980392314"/>
    <n v="2184.1999999999998"/>
    <n v="0"/>
    <n v="397.12700000000001"/>
    <n v="389.3401960784314"/>
    <n v="7.7868039215686053"/>
    <n v="397.12700000000001"/>
    <n v="0"/>
  </r>
  <r>
    <s v="1399577"/>
    <x v="0"/>
    <x v="0"/>
    <x v="0"/>
    <n v="-8567.99"/>
    <n v="0"/>
    <n v="-8567.99"/>
    <n v="0"/>
    <n v="-8567.99"/>
    <n v="0"/>
    <n v="0"/>
    <n v="0"/>
    <n v="0"/>
    <n v="0"/>
  </r>
  <r>
    <s v="1399577"/>
    <x v="1"/>
    <x v="1"/>
    <x v="0"/>
    <n v="3.09"/>
    <n v="0"/>
    <n v="3.09"/>
    <n v="3.09"/>
    <n v="0"/>
    <n v="0"/>
    <n v="0"/>
    <n v="0"/>
    <n v="0"/>
    <n v="0"/>
  </r>
  <r>
    <s v="1399577"/>
    <x v="2"/>
    <x v="1"/>
    <x v="0"/>
    <n v="72.11"/>
    <n v="0"/>
    <n v="72.11"/>
    <n v="72.11"/>
    <n v="0"/>
    <n v="0"/>
    <n v="0"/>
    <n v="0"/>
    <n v="0"/>
    <n v="0"/>
  </r>
  <r>
    <s v="1399577"/>
    <x v="3"/>
    <x v="1"/>
    <x v="0"/>
    <n v="484.19"/>
    <n v="0"/>
    <n v="484.19"/>
    <n v="484.18"/>
    <n v="9.9999999999909051E-3"/>
    <n v="0"/>
    <n v="0"/>
    <n v="0"/>
    <n v="0"/>
    <n v="0"/>
  </r>
  <r>
    <s v="1399577"/>
    <x v="4"/>
    <x v="2"/>
    <x v="0"/>
    <n v="1410.74"/>
    <n v="0"/>
    <n v="1410.74"/>
    <n v="815.73"/>
    <n v="595.01"/>
    <n v="4"/>
    <n v="0"/>
    <n v="4"/>
    <n v="2.3130000000000002"/>
    <n v="1.6869999999999998"/>
  </r>
  <r>
    <s v="1399577"/>
    <x v="5"/>
    <x v="2"/>
    <x v="0"/>
    <n v="4849.4799999999996"/>
    <n v="0"/>
    <n v="4849.4799999999996"/>
    <n v="2804.1"/>
    <n v="2045.3799999999997"/>
    <n v="4"/>
    <n v="0"/>
    <n v="4"/>
    <n v="2.3130000000000002"/>
    <n v="1.6869999999999998"/>
  </r>
  <r>
    <s v="1399577"/>
    <x v="6"/>
    <x v="2"/>
    <x v="0"/>
    <n v="5246.84"/>
    <n v="0"/>
    <n v="5246.84"/>
    <n v="3033.8"/>
    <n v="2213.04"/>
    <n v="84"/>
    <n v="0"/>
    <n v="84"/>
    <n v="48.57"/>
    <n v="35.43"/>
  </r>
  <r>
    <s v="1399577"/>
    <x v="7"/>
    <x v="1"/>
    <x v="0"/>
    <n v="5424.69"/>
    <n v="0"/>
    <n v="5424.69"/>
    <n v="5424.58"/>
    <n v="0.10999999999967258"/>
    <n v="0"/>
    <n v="0"/>
    <n v="0"/>
    <n v="0"/>
    <n v="0"/>
  </r>
  <r>
    <s v="1399577"/>
    <x v="8"/>
    <x v="1"/>
    <x v="0"/>
    <n v="12544.62"/>
    <n v="0"/>
    <n v="12544.62"/>
    <n v="12544.38"/>
    <n v="0.24000000000160071"/>
    <n v="0"/>
    <n v="0"/>
    <n v="0"/>
    <n v="0"/>
    <n v="0"/>
  </r>
  <r>
    <s v="1399577"/>
    <x v="355"/>
    <x v="3"/>
    <x v="1"/>
    <n v="-351217.44"/>
    <n v="0"/>
    <n v="-351217.44"/>
    <n v="-351217.49"/>
    <n v="4.9999999988358468E-2"/>
    <n v="-1619"/>
    <n v="0"/>
    <n v="-1619"/>
    <n v="-1619"/>
    <n v="0"/>
  </r>
  <r>
    <s v="1399577"/>
    <x v="48"/>
    <x v="4"/>
    <x v="2"/>
    <n v="13.62"/>
    <n v="0"/>
    <n v="13.62"/>
    <n v="0"/>
    <n v="13.62"/>
    <n v="160"/>
    <n v="0"/>
    <n v="160"/>
    <n v="0"/>
    <n v="160"/>
  </r>
  <r>
    <s v="1399577"/>
    <x v="356"/>
    <x v="4"/>
    <x v="2"/>
    <n v="972.57"/>
    <n v="926.22660098522169"/>
    <n v="46.343399014778356"/>
    <n v="940.12"/>
    <n v="32.450000000000045"/>
    <n v="10200"/>
    <n v="9713.9999999999982"/>
    <n v="486.00000000000182"/>
    <n v="9859.7099999999991"/>
    <n v="340.29000000000087"/>
  </r>
  <r>
    <s v="1399577"/>
    <x v="357"/>
    <x v="4"/>
    <x v="2"/>
    <n v="989.62"/>
    <n v="985.97014925373139"/>
    <n v="3.6498507462686121"/>
    <n v="990.9"/>
    <n v="-1.2799999999999727"/>
    <n v="1625"/>
    <n v="1619"/>
    <n v="6"/>
    <n v="1627.095"/>
    <n v="-2.0950000000000273"/>
  </r>
  <r>
    <s v="1399577"/>
    <x v="14"/>
    <x v="4"/>
    <x v="2"/>
    <n v="4607.8599999999997"/>
    <n v="4567.421568627452"/>
    <n v="40.438431372547711"/>
    <n v="4658.7700000000004"/>
    <n v="-50.910000000000764"/>
    <n v="9800"/>
    <n v="9714"/>
    <n v="86"/>
    <n v="9908.2800000000007"/>
    <n v="-108.28000000000065"/>
  </r>
  <r>
    <s v="1399577"/>
    <x v="358"/>
    <x v="4"/>
    <x v="2"/>
    <n v="4868.87"/>
    <n v="4636.8768472906404"/>
    <n v="231.99315270935949"/>
    <n v="4706.43"/>
    <n v="162.4399999999996"/>
    <n v="10200"/>
    <n v="9713.9999999999982"/>
    <n v="486.00000000000182"/>
    <n v="9859.7099999999991"/>
    <n v="340.29000000000087"/>
  </r>
  <r>
    <s v="1399577"/>
    <x v="359"/>
    <x v="4"/>
    <x v="2"/>
    <n v="5966.98"/>
    <n v="5600.3152709359601"/>
    <n v="366.66472906403942"/>
    <n v="5684.32"/>
    <n v="282.65999999999985"/>
    <n v="10350"/>
    <n v="9713.9999999999982"/>
    <n v="636.00000000000182"/>
    <n v="9859.7099999999991"/>
    <n v="490.29000000000087"/>
  </r>
  <r>
    <s v="1399577"/>
    <x v="360"/>
    <x v="4"/>
    <x v="2"/>
    <n v="11413.28"/>
    <n v="10410.226600985221"/>
    <n v="1003.0533990147796"/>
    <n v="10566.38"/>
    <n v="846.90000000000146"/>
    <n v="10650"/>
    <n v="9713.9999999999982"/>
    <n v="936.00000000000182"/>
    <n v="9859.7099999999991"/>
    <n v="790.29000000000087"/>
  </r>
  <r>
    <s v="1399577"/>
    <x v="17"/>
    <x v="4"/>
    <x v="2"/>
    <n v="13308.4"/>
    <n v="13191.611940298508"/>
    <n v="116.78805970149187"/>
    <n v="13257.57"/>
    <n v="50.829999999999927"/>
    <n v="9800"/>
    <n v="9714"/>
    <n v="86"/>
    <n v="9762.57"/>
    <n v="37.430000000000291"/>
  </r>
  <r>
    <s v="1399577"/>
    <x v="361"/>
    <x v="4"/>
    <x v="2"/>
    <n v="19769.88"/>
    <n v="19363.241379310344"/>
    <n v="406.63862068965682"/>
    <n v="19653.689999999999"/>
    <n v="116.19000000000233"/>
    <n v="1653"/>
    <n v="1619"/>
    <n v="34"/>
    <n v="1643.2850000000001"/>
    <n v="9.7149999999999181"/>
  </r>
  <r>
    <s v="1399577"/>
    <x v="362"/>
    <x v="4"/>
    <x v="2"/>
    <n v="179766.88"/>
    <n v="175750.34653465348"/>
    <n v="4016.5334653465252"/>
    <n v="177507.85"/>
    <n v="2259.0299999999988"/>
    <n v="9936"/>
    <n v="9714"/>
    <n v="222"/>
    <n v="9811.14"/>
    <n v="124.86000000000058"/>
  </r>
  <r>
    <s v="1399577"/>
    <x v="19"/>
    <x v="4"/>
    <x v="3"/>
    <n v="87090.79"/>
    <n v="86226.297029702968"/>
    <n v="864.49297029702575"/>
    <n v="87088.56"/>
    <n v="2.2299999999959255"/>
    <n v="14717"/>
    <n v="14571"/>
    <n v="146"/>
    <n v="14716.71"/>
    <n v="0.29000000000087311"/>
  </r>
  <r>
    <s v="1399577"/>
    <x v="20"/>
    <x v="4"/>
    <x v="4"/>
    <n v="980.92"/>
    <n v="961.68627450980387"/>
    <n v="19.233725490196093"/>
    <n v="980.92"/>
    <n v="0"/>
    <n v="178.34899999999999"/>
    <n v="174.85196078431372"/>
    <n v="3.4970392156862715"/>
    <n v="178.34899999999999"/>
    <n v="0"/>
  </r>
  <r>
    <s v="1399581"/>
    <x v="0"/>
    <x v="0"/>
    <x v="0"/>
    <n v="3006.64"/>
    <n v="0"/>
    <n v="3006.64"/>
    <n v="0"/>
    <n v="3006.64"/>
    <n v="0"/>
    <n v="0"/>
    <n v="0"/>
    <n v="0"/>
    <n v="0"/>
  </r>
  <r>
    <s v="1399581"/>
    <x v="1"/>
    <x v="1"/>
    <x v="0"/>
    <n v="5.75"/>
    <n v="0"/>
    <n v="5.75"/>
    <n v="5.73"/>
    <n v="1.9999999999999574E-2"/>
    <n v="0"/>
    <n v="0"/>
    <n v="0"/>
    <n v="0"/>
    <n v="0"/>
  </r>
  <r>
    <s v="1399581"/>
    <x v="2"/>
    <x v="1"/>
    <x v="0"/>
    <n v="134.26"/>
    <n v="0"/>
    <n v="134.26"/>
    <n v="133.63"/>
    <n v="0.62999999999999545"/>
    <n v="0"/>
    <n v="0"/>
    <n v="0"/>
    <n v="0"/>
    <n v="0"/>
  </r>
  <r>
    <s v="1399581"/>
    <x v="3"/>
    <x v="1"/>
    <x v="0"/>
    <n v="901.46"/>
    <n v="0"/>
    <n v="901.46"/>
    <n v="897.21"/>
    <n v="4.25"/>
    <n v="0"/>
    <n v="0"/>
    <n v="0"/>
    <n v="0"/>
    <n v="0"/>
  </r>
  <r>
    <s v="1399581"/>
    <x v="4"/>
    <x v="2"/>
    <x v="0"/>
    <n v="1438.96"/>
    <n v="0"/>
    <n v="1438.96"/>
    <n v="1635.96"/>
    <n v="-197"/>
    <n v="4.08"/>
    <n v="0"/>
    <n v="4.08"/>
    <n v="4.6390000000000002"/>
    <n v="-0.55900000000000016"/>
  </r>
  <r>
    <s v="1399581"/>
    <x v="5"/>
    <x v="2"/>
    <x v="0"/>
    <n v="4946.47"/>
    <n v="0"/>
    <n v="4946.47"/>
    <n v="5623.67"/>
    <n v="-677.19999999999982"/>
    <n v="4.08"/>
    <n v="0"/>
    <n v="4.08"/>
    <n v="4.6390000000000002"/>
    <n v="-0.55900000000000016"/>
  </r>
  <r>
    <s v="1399581"/>
    <x v="6"/>
    <x v="2"/>
    <x v="0"/>
    <n v="5351.78"/>
    <n v="0"/>
    <n v="5351.78"/>
    <n v="6084.32"/>
    <n v="-732.54"/>
    <n v="85.68"/>
    <n v="0"/>
    <n v="85.68"/>
    <n v="97.408000000000001"/>
    <n v="-11.727999999999994"/>
  </r>
  <r>
    <s v="1399581"/>
    <x v="7"/>
    <x v="1"/>
    <x v="0"/>
    <n v="10099.64"/>
    <n v="0"/>
    <n v="10099.64"/>
    <n v="10051.969999999999"/>
    <n v="47.670000000000073"/>
    <n v="0"/>
    <n v="0"/>
    <n v="0"/>
    <n v="0"/>
    <n v="0"/>
  </r>
  <r>
    <s v="1399581"/>
    <x v="8"/>
    <x v="1"/>
    <x v="0"/>
    <n v="23355.49"/>
    <n v="0"/>
    <n v="23355.49"/>
    <n v="23245.25"/>
    <n v="110.2400000000016"/>
    <n v="0"/>
    <n v="0"/>
    <n v="0"/>
    <n v="0"/>
    <n v="0"/>
  </r>
  <r>
    <s v="1399581"/>
    <x v="36"/>
    <x v="3"/>
    <x v="1"/>
    <n v="-517853.08"/>
    <n v="0"/>
    <n v="-517853.08"/>
    <n v="-517853.13"/>
    <n v="4.9999999988358468E-2"/>
    <n v="-3015"/>
    <n v="0"/>
    <n v="-3015"/>
    <n v="-3015"/>
    <n v="0"/>
  </r>
  <r>
    <s v="1399581"/>
    <x v="37"/>
    <x v="4"/>
    <x v="2"/>
    <n v="3331.57"/>
    <n v="3331.5721393034828"/>
    <n v="-2.1393034826360235E-3"/>
    <n v="3348.23"/>
    <n v="-16.659999999999854"/>
    <n v="3015"/>
    <n v="3015"/>
    <n v="0"/>
    <n v="3030.0749999999998"/>
    <n v="-15.074999999999818"/>
  </r>
  <r>
    <s v="1399581"/>
    <x v="38"/>
    <x v="4"/>
    <x v="2"/>
    <n v="3759.45"/>
    <n v="3731.6059113300494"/>
    <n v="27.844088669950452"/>
    <n v="3787.58"/>
    <n v="-28.130000000000109"/>
    <n v="36450"/>
    <n v="36179.999999999993"/>
    <n v="270.00000000000728"/>
    <n v="36722.699999999997"/>
    <n v="-272.69999999999709"/>
  </r>
  <r>
    <s v="1399581"/>
    <x v="39"/>
    <x v="4"/>
    <x v="2"/>
    <n v="6081.63"/>
    <n v="6028.3152709359601"/>
    <n v="53.314729064039966"/>
    <n v="6118.74"/>
    <n v="-37.109999999999673"/>
    <n v="36500"/>
    <n v="36179.999999999993"/>
    <n v="320.00000000000728"/>
    <n v="36722.699999999997"/>
    <n v="-222.69999999999709"/>
  </r>
  <r>
    <s v="1399581"/>
    <x v="40"/>
    <x v="4"/>
    <x v="2"/>
    <n v="10970.59"/>
    <n v="10934.31527093596"/>
    <n v="36.274729064040002"/>
    <n v="11098.33"/>
    <n v="-127.73999999999978"/>
    <n v="36300"/>
    <n v="36179.999999999993"/>
    <n v="120.00000000000728"/>
    <n v="36722.699999999997"/>
    <n v="-422.69999999999709"/>
  </r>
  <r>
    <s v="1399581"/>
    <x v="41"/>
    <x v="4"/>
    <x v="2"/>
    <n v="14600.25"/>
    <n v="14701.019607843138"/>
    <n v="-100.76960784313815"/>
    <n v="14995.04"/>
    <n v="-394.79000000000087"/>
    <n v="35932"/>
    <n v="36180"/>
    <n v="-248"/>
    <n v="36903.599999999999"/>
    <n v="-971.59999999999854"/>
  </r>
  <r>
    <s v="1399581"/>
    <x v="42"/>
    <x v="4"/>
    <x v="2"/>
    <n v="22252.04"/>
    <n v="21768.295566502464"/>
    <n v="483.7444334975371"/>
    <n v="22094.82"/>
    <n v="157.22000000000116"/>
    <n v="3082"/>
    <n v="3015"/>
    <n v="67"/>
    <n v="3060.2249999999999"/>
    <n v="21.775000000000091"/>
  </r>
  <r>
    <s v="1399581"/>
    <x v="43"/>
    <x v="4"/>
    <x v="2"/>
    <n v="29521.72"/>
    <n v="29460.65024630542"/>
    <n v="61.069753694580868"/>
    <n v="29902.560000000001"/>
    <n v="-380.84000000000015"/>
    <n v="36255"/>
    <n v="36179.999999999993"/>
    <n v="75.000000000007276"/>
    <n v="36722.699999999997"/>
    <n v="-467.69999999999709"/>
  </r>
  <r>
    <s v="1399581"/>
    <x v="44"/>
    <x v="4"/>
    <x v="2"/>
    <n v="48888"/>
    <n v="49132.437810945274"/>
    <n v="-244.43781094527367"/>
    <n v="49378.1"/>
    <n v="-490.09999999999854"/>
    <n v="36000"/>
    <n v="36180"/>
    <n v="-180"/>
    <n v="36360.9"/>
    <n v="-360.90000000000146"/>
  </r>
  <r>
    <s v="1399581"/>
    <x v="45"/>
    <x v="4"/>
    <x v="2"/>
    <n v="184160.85"/>
    <n v="183249.1683168317"/>
    <n v="911.68168316830997"/>
    <n v="185081.66"/>
    <n v="-920.80999999999767"/>
    <n v="36360"/>
    <n v="36180"/>
    <n v="180"/>
    <n v="36541.800000000003"/>
    <n v="-181.80000000000291"/>
  </r>
  <r>
    <s v="1399581"/>
    <x v="46"/>
    <x v="4"/>
    <x v="3"/>
    <n v="143219.79999999999"/>
    <n v="141834.42786069651"/>
    <n v="1385.3721393034793"/>
    <n v="142543.6"/>
    <n v="676.19999999998254"/>
    <n v="27400"/>
    <n v="27135"/>
    <n v="265"/>
    <n v="27270.674999999999"/>
    <n v="129.32500000000073"/>
  </r>
  <r>
    <s v="1399581"/>
    <x v="20"/>
    <x v="4"/>
    <x v="4"/>
    <n v="1826.73"/>
    <n v="1790.9117647058824"/>
    <n v="35.818235294117585"/>
    <n v="1826.73"/>
    <n v="0"/>
    <n v="332.13200000000001"/>
    <n v="325.6196078431372"/>
    <n v="6.512392156862802"/>
    <n v="332.13200000000001"/>
    <n v="0"/>
  </r>
  <r>
    <s v="1399590"/>
    <x v="0"/>
    <x v="0"/>
    <x v="0"/>
    <n v="-1717.1"/>
    <n v="0"/>
    <n v="-1717.1"/>
    <n v="0"/>
    <n v="-1717.1"/>
    <n v="0"/>
    <n v="0"/>
    <n v="0"/>
    <n v="0"/>
    <n v="0"/>
  </r>
  <r>
    <s v="1399590"/>
    <x v="1"/>
    <x v="1"/>
    <x v="0"/>
    <n v="1.41"/>
    <n v="0"/>
    <n v="1.41"/>
    <n v="1.44"/>
    <n v="-3.0000000000000027E-2"/>
    <n v="0"/>
    <n v="0"/>
    <n v="0"/>
    <n v="0"/>
    <n v="0"/>
  </r>
  <r>
    <s v="1399590"/>
    <x v="2"/>
    <x v="1"/>
    <x v="0"/>
    <n v="32.85"/>
    <n v="0"/>
    <n v="32.85"/>
    <n v="33.49"/>
    <n v="-0.64000000000000057"/>
    <n v="0"/>
    <n v="0"/>
    <n v="0"/>
    <n v="0"/>
    <n v="0"/>
  </r>
  <r>
    <s v="1399590"/>
    <x v="3"/>
    <x v="1"/>
    <x v="0"/>
    <n v="220.59"/>
    <n v="0"/>
    <n v="220.59"/>
    <n v="224.89"/>
    <n v="-4.2999999999999829"/>
    <n v="0"/>
    <n v="0"/>
    <n v="0"/>
    <n v="0"/>
    <n v="0"/>
  </r>
  <r>
    <s v="1399590"/>
    <x v="4"/>
    <x v="2"/>
    <x v="0"/>
    <n v="737.11"/>
    <n v="0"/>
    <n v="737.11"/>
    <n v="530.44000000000005"/>
    <n v="206.66999999999996"/>
    <n v="2.09"/>
    <n v="0"/>
    <n v="2.09"/>
    <n v="1.504"/>
    <n v="0.58599999999999985"/>
  </r>
  <r>
    <s v="1399590"/>
    <x v="5"/>
    <x v="2"/>
    <x v="0"/>
    <n v="2533.85"/>
    <n v="0"/>
    <n v="2533.85"/>
    <n v="1823.41"/>
    <n v="710.43999999999983"/>
    <n v="2.09"/>
    <n v="0"/>
    <n v="2.09"/>
    <n v="1.504"/>
    <n v="0.58599999999999985"/>
  </r>
  <r>
    <s v="1399590"/>
    <x v="6"/>
    <x v="2"/>
    <x v="0"/>
    <n v="2741.47"/>
    <n v="0"/>
    <n v="2741.47"/>
    <n v="1972.81"/>
    <n v="768.65999999999985"/>
    <n v="43.89"/>
    <n v="0"/>
    <n v="43.89"/>
    <n v="31.584"/>
    <n v="12.306000000000001"/>
  </r>
  <r>
    <s v="1399590"/>
    <x v="7"/>
    <x v="1"/>
    <x v="0"/>
    <n v="2471.46"/>
    <n v="0"/>
    <n v="2471.46"/>
    <n v="2519.63"/>
    <n v="-48.170000000000073"/>
    <n v="0"/>
    <n v="0"/>
    <n v="0"/>
    <n v="0"/>
    <n v="0"/>
  </r>
  <r>
    <s v="1399590"/>
    <x v="8"/>
    <x v="1"/>
    <x v="0"/>
    <n v="5715.27"/>
    <n v="0"/>
    <n v="5715.27"/>
    <n v="5826.67"/>
    <n v="-111.39999999999964"/>
    <n v="0"/>
    <n v="0"/>
    <n v="0"/>
    <n v="0"/>
    <n v="0"/>
  </r>
  <r>
    <s v="1399590"/>
    <x v="47"/>
    <x v="3"/>
    <x v="1"/>
    <n v="-147205.5"/>
    <n v="0"/>
    <n v="-147205.5"/>
    <n v="-147205.56"/>
    <n v="5.9999999997671694E-2"/>
    <n v="-1504"/>
    <n v="0"/>
    <n v="-1504"/>
    <n v="-1504"/>
    <n v="0"/>
  </r>
  <r>
    <s v="1399590"/>
    <x v="48"/>
    <x v="4"/>
    <x v="2"/>
    <n v="150.66"/>
    <n v="128.01980198019803"/>
    <n v="22.640198019801971"/>
    <n v="129.30000000000001"/>
    <n v="21.359999999999985"/>
    <n v="1770"/>
    <n v="1504"/>
    <n v="266"/>
    <n v="1519.04"/>
    <n v="250.96000000000004"/>
  </r>
  <r>
    <s v="1399590"/>
    <x v="49"/>
    <x v="4"/>
    <x v="2"/>
    <n v="552.58000000000004"/>
    <n v="519.41871921182269"/>
    <n v="33.161280788177351"/>
    <n v="527.21"/>
    <n v="25.370000000000005"/>
    <n v="9600"/>
    <n v="9024"/>
    <n v="576"/>
    <n v="9159.36"/>
    <n v="440.63999999999942"/>
  </r>
  <r>
    <s v="1399590"/>
    <x v="50"/>
    <x v="4"/>
    <x v="2"/>
    <n v="886.7"/>
    <n v="884.34825870646762"/>
    <n v="2.3517412935324273"/>
    <n v="888.77"/>
    <n v="-2.0699999999999363"/>
    <n v="1508"/>
    <n v="1504"/>
    <n v="4"/>
    <n v="1511.52"/>
    <n v="-3.5199999999999818"/>
  </r>
  <r>
    <s v="1399590"/>
    <x v="12"/>
    <x v="4"/>
    <x v="2"/>
    <n v="2484"/>
    <n v="2334.9556650246304"/>
    <n v="149.04433497536957"/>
    <n v="2369.98"/>
    <n v="114.01999999999998"/>
    <n v="9600"/>
    <n v="9024"/>
    <n v="576"/>
    <n v="9159.36"/>
    <n v="440.63999999999942"/>
  </r>
  <r>
    <s v="1399590"/>
    <x v="13"/>
    <x v="4"/>
    <x v="2"/>
    <n v="3003.65"/>
    <n v="2823.4285714285716"/>
    <n v="180.22142857142853"/>
    <n v="2865.78"/>
    <n v="137.86999999999989"/>
    <n v="9600"/>
    <n v="9024"/>
    <n v="576"/>
    <n v="9159.36"/>
    <n v="440.63999999999942"/>
  </r>
  <r>
    <s v="1399590"/>
    <x v="14"/>
    <x v="4"/>
    <x v="2"/>
    <n v="4278.7299999999996"/>
    <n v="4242.9901960784318"/>
    <n v="35.739803921567727"/>
    <n v="4327.8500000000004"/>
    <n v="-49.1200000000008"/>
    <n v="9100"/>
    <n v="9024"/>
    <n v="76"/>
    <n v="9204.48"/>
    <n v="-104.47999999999956"/>
  </r>
  <r>
    <s v="1399590"/>
    <x v="15"/>
    <x v="4"/>
    <x v="2"/>
    <n v="9005.6"/>
    <n v="8126.6896551724139"/>
    <n v="878.91034482758641"/>
    <n v="8248.59"/>
    <n v="757.01000000000022"/>
    <n v="10000"/>
    <n v="9024"/>
    <n v="976"/>
    <n v="9159.36"/>
    <n v="840.63999999999942"/>
  </r>
  <r>
    <s v="1399590"/>
    <x v="17"/>
    <x v="4"/>
    <x v="2"/>
    <n v="12357.8"/>
    <n v="12254.587064676616"/>
    <n v="103.21293532338314"/>
    <n v="12315.86"/>
    <n v="41.93999999999869"/>
    <n v="9100"/>
    <n v="9024"/>
    <n v="76"/>
    <n v="9069.1200000000008"/>
    <n v="30.8799999999992"/>
  </r>
  <r>
    <s v="1399590"/>
    <x v="51"/>
    <x v="4"/>
    <x v="2"/>
    <n v="12647.25"/>
    <n v="12408"/>
    <n v="239.25"/>
    <n v="12594.12"/>
    <n v="53.1299999999992"/>
    <n v="1533"/>
    <n v="1504"/>
    <n v="29"/>
    <n v="1526.56"/>
    <n v="6.4400000000000546"/>
  </r>
  <r>
    <s v="1399590"/>
    <x v="18"/>
    <x v="4"/>
    <x v="2"/>
    <n v="48967.83"/>
    <n v="48612.287128712873"/>
    <n v="355.54287128712895"/>
    <n v="49098.41"/>
    <n v="-130.58000000000175"/>
    <n v="9090"/>
    <n v="9024"/>
    <n v="66"/>
    <n v="9114.24"/>
    <n v="-24.239999999999782"/>
  </r>
  <r>
    <s v="1399590"/>
    <x v="19"/>
    <x v="4"/>
    <x v="3"/>
    <n v="39678.17"/>
    <n v="40050.752475247522"/>
    <n v="-372.58247524752369"/>
    <n v="40451.26"/>
    <n v="-773.09000000000378"/>
    <n v="6705"/>
    <n v="6768"/>
    <n v="-63"/>
    <n v="6835.68"/>
    <n v="-130.68000000000029"/>
  </r>
  <r>
    <s v="1399590"/>
    <x v="20"/>
    <x v="4"/>
    <x v="4"/>
    <n v="455.62"/>
    <n v="446.68627450980392"/>
    <n v="8.9337254901960819"/>
    <n v="455.62"/>
    <n v="0"/>
    <n v="82.84"/>
    <n v="81.215686274509807"/>
    <n v="1.6243137254901967"/>
    <n v="82.84"/>
    <n v="0"/>
  </r>
  <r>
    <s v="1399688"/>
    <x v="0"/>
    <x v="0"/>
    <x v="0"/>
    <n v="220.48"/>
    <n v="0"/>
    <n v="220.48"/>
    <n v="0"/>
    <n v="220.48"/>
    <n v="0"/>
    <n v="0"/>
    <n v="0"/>
    <n v="0"/>
    <n v="0"/>
  </r>
  <r>
    <s v="1399688"/>
    <x v="190"/>
    <x v="2"/>
    <x v="0"/>
    <n v="192.81"/>
    <n v="0"/>
    <n v="192.81"/>
    <n v="204.8"/>
    <n v="-11.990000000000009"/>
    <n v="25.5"/>
    <n v="0"/>
    <n v="25.5"/>
    <n v="27.093"/>
    <n v="-1.593"/>
  </r>
  <r>
    <s v="1399688"/>
    <x v="191"/>
    <x v="2"/>
    <x v="0"/>
    <n v="395.62"/>
    <n v="0"/>
    <n v="395.62"/>
    <n v="420.31"/>
    <n v="-24.689999999999998"/>
    <n v="25.5"/>
    <n v="0"/>
    <n v="25.5"/>
    <n v="27.093"/>
    <n v="-1.593"/>
  </r>
  <r>
    <s v="1399688"/>
    <x v="192"/>
    <x v="2"/>
    <x v="0"/>
    <n v="15595.93"/>
    <n v="0"/>
    <n v="15595.93"/>
    <n v="16566.36"/>
    <n v="-970.43000000000029"/>
    <n v="255"/>
    <n v="0"/>
    <n v="255"/>
    <n v="270.86599999999999"/>
    <n v="-15.865999999999985"/>
  </r>
  <r>
    <s v="1399688"/>
    <x v="15"/>
    <x v="3"/>
    <x v="2"/>
    <n v="-113430.03"/>
    <n v="0"/>
    <n v="-113430.03"/>
    <n v="-113430.54"/>
    <n v="0.50999999999476131"/>
    <n v="-125955"/>
    <n v="0"/>
    <n v="-125955"/>
    <n v="-125955"/>
    <n v="0"/>
  </r>
  <r>
    <s v="1399688"/>
    <x v="196"/>
    <x v="4"/>
    <x v="2"/>
    <n v="9396.1"/>
    <n v="9394.5562130177514"/>
    <n v="1.5437869822490029"/>
    <n v="9526.08"/>
    <n v="-129.97999999999956"/>
    <n v="20786"/>
    <n v="20782.574950690334"/>
    <n v="3.4250493096660648"/>
    <n v="21073.530999999999"/>
    <n v="-287.53099999999904"/>
  </r>
  <r>
    <s v="1399688"/>
    <x v="197"/>
    <x v="4"/>
    <x v="2"/>
    <n v="87629.09"/>
    <n v="85431.497536945812"/>
    <n v="2197.5924630541849"/>
    <n v="86712.97"/>
    <n v="916.11999999999534"/>
    <n v="129195"/>
    <n v="125955"/>
    <n v="3240"/>
    <n v="127844.325"/>
    <n v="1350.6750000000029"/>
  </r>
  <r>
    <s v="1399689"/>
    <x v="0"/>
    <x v="0"/>
    <x v="0"/>
    <n v="1843.68"/>
    <n v="0"/>
    <n v="1843.68"/>
    <n v="0"/>
    <n v="1843.68"/>
    <n v="0"/>
    <n v="0"/>
    <n v="0"/>
    <n v="0"/>
    <n v="0"/>
  </r>
  <r>
    <s v="1399689"/>
    <x v="190"/>
    <x v="2"/>
    <x v="0"/>
    <n v="185.09"/>
    <n v="0"/>
    <n v="185.09"/>
    <n v="195.44"/>
    <n v="-10.349999999999994"/>
    <n v="24.48"/>
    <n v="0"/>
    <n v="24.48"/>
    <n v="25.853999999999999"/>
    <n v="-1.3739999999999988"/>
  </r>
  <r>
    <s v="1399689"/>
    <x v="191"/>
    <x v="2"/>
    <x v="0"/>
    <n v="379.79"/>
    <n v="0"/>
    <n v="379.79"/>
    <n v="401.09"/>
    <n v="-21.299999999999955"/>
    <n v="24.48"/>
    <n v="0"/>
    <n v="24.48"/>
    <n v="25.853999999999999"/>
    <n v="-1.3739999999999988"/>
  </r>
  <r>
    <s v="1399689"/>
    <x v="192"/>
    <x v="2"/>
    <x v="0"/>
    <n v="14972.09"/>
    <n v="0"/>
    <n v="14972.09"/>
    <n v="15808.77"/>
    <n v="-836.68000000000029"/>
    <n v="244.8"/>
    <n v="0"/>
    <n v="244.8"/>
    <n v="258.47899999999998"/>
    <n v="-13.678999999999974"/>
  </r>
  <r>
    <s v="1399689"/>
    <x v="70"/>
    <x v="3"/>
    <x v="2"/>
    <n v="-104499.93"/>
    <n v="0"/>
    <n v="-104499.93"/>
    <n v="-104500.18"/>
    <n v="0.25"/>
    <n v="-120195"/>
    <n v="0"/>
    <n v="-120195"/>
    <n v="-120195"/>
    <n v="0"/>
  </r>
  <r>
    <s v="1399689"/>
    <x v="198"/>
    <x v="4"/>
    <x v="2"/>
    <n v="10058.700000000001"/>
    <n v="10058.284023668639"/>
    <n v="0.41597633136188961"/>
    <n v="10199.1"/>
    <n v="-140.39999999999964"/>
    <n v="19833"/>
    <n v="19832.174556213016"/>
    <n v="0.82544378698366927"/>
    <n v="20109.825000000001"/>
    <n v="-276.82500000000073"/>
  </r>
  <r>
    <s v="1399689"/>
    <x v="199"/>
    <x v="4"/>
    <x v="2"/>
    <n v="77060.58"/>
    <n v="76744.512315270928"/>
    <n v="316.06768472907424"/>
    <n v="77895.679999999993"/>
    <n v="-835.09999999999127"/>
    <n v="120690"/>
    <n v="120195"/>
    <n v="495"/>
    <n v="121997.925"/>
    <n v="-1307.9250000000029"/>
  </r>
  <r>
    <s v="1399690"/>
    <x v="0"/>
    <x v="0"/>
    <x v="0"/>
    <n v="1526.48"/>
    <n v="0"/>
    <n v="1526.48"/>
    <n v="0"/>
    <n v="1526.48"/>
    <n v="0"/>
    <n v="0"/>
    <n v="0"/>
    <n v="0"/>
    <n v="0"/>
  </r>
  <r>
    <s v="1399690"/>
    <x v="190"/>
    <x v="2"/>
    <x v="0"/>
    <n v="239.08"/>
    <n v="0"/>
    <n v="239.08"/>
    <n v="240.22"/>
    <n v="-1.1399999999999864"/>
    <n v="31.62"/>
    <n v="0"/>
    <n v="31.62"/>
    <n v="31.777999999999999"/>
    <n v="-0.1579999999999977"/>
  </r>
  <r>
    <s v="1399690"/>
    <x v="191"/>
    <x v="2"/>
    <x v="0"/>
    <n v="490.57"/>
    <n v="0"/>
    <n v="490.57"/>
    <n v="492.99"/>
    <n v="-2.4200000000000159"/>
    <n v="31.62"/>
    <n v="0"/>
    <n v="31.62"/>
    <n v="31.777999999999999"/>
    <n v="-0.1579999999999977"/>
  </r>
  <r>
    <s v="1399690"/>
    <x v="192"/>
    <x v="2"/>
    <x v="0"/>
    <n v="19338.95"/>
    <n v="0"/>
    <n v="19338.95"/>
    <n v="19430.990000000002"/>
    <n v="-92.040000000000873"/>
    <n v="316.2"/>
    <n v="0"/>
    <n v="316.2"/>
    <n v="317.70400000000001"/>
    <n v="-1.5040000000000191"/>
  </r>
  <r>
    <s v="1399690"/>
    <x v="200"/>
    <x v="3"/>
    <x v="2"/>
    <n v="-119626.94"/>
    <n v="0"/>
    <n v="-119626.94"/>
    <n v="-119626.94"/>
    <n v="0"/>
    <n v="-147735"/>
    <n v="0"/>
    <n v="-147735"/>
    <n v="-147735"/>
    <n v="0"/>
  </r>
  <r>
    <s v="1399690"/>
    <x v="198"/>
    <x v="4"/>
    <x v="2"/>
    <n v="12363.79"/>
    <n v="12362.9191321499"/>
    <n v="0.87086785010069434"/>
    <n v="12536"/>
    <n v="-172.20999999999913"/>
    <n v="24378"/>
    <n v="24376.275147928995"/>
    <n v="1.7248520710054436"/>
    <n v="24717.543000000001"/>
    <n v="-339.54300000000148"/>
  </r>
  <r>
    <s v="1399690"/>
    <x v="241"/>
    <x v="4"/>
    <x v="2"/>
    <n v="85668.07"/>
    <n v="85641.980295566507"/>
    <n v="26.089704433499719"/>
    <n v="86926.61"/>
    <n v="-1258.5399999999936"/>
    <n v="147780"/>
    <n v="147735"/>
    <n v="45"/>
    <n v="149951.02499999999"/>
    <n v="-2171.0249999999942"/>
  </r>
  <r>
    <s v="1399712"/>
    <x v="0"/>
    <x v="0"/>
    <x v="0"/>
    <n v="593.05999999999995"/>
    <n v="0"/>
    <n v="593.05999999999995"/>
    <n v="0"/>
    <n v="593.05999999999995"/>
    <n v="0"/>
    <n v="0"/>
    <n v="0"/>
    <n v="0"/>
    <n v="0"/>
  </r>
  <r>
    <s v="1399712"/>
    <x v="1"/>
    <x v="1"/>
    <x v="0"/>
    <n v="3.25"/>
    <n v="0"/>
    <n v="3.25"/>
    <n v="3.31"/>
    <n v="-6.0000000000000053E-2"/>
    <n v="0"/>
    <n v="0"/>
    <n v="0"/>
    <n v="0"/>
    <n v="0"/>
  </r>
  <r>
    <s v="1399712"/>
    <x v="2"/>
    <x v="1"/>
    <x v="0"/>
    <n v="75.84"/>
    <n v="0"/>
    <n v="75.84"/>
    <n v="77.319999999999993"/>
    <n v="-1.4799999999999898"/>
    <n v="0"/>
    <n v="0"/>
    <n v="0"/>
    <n v="0"/>
    <n v="0"/>
  </r>
  <r>
    <s v="1399712"/>
    <x v="3"/>
    <x v="1"/>
    <x v="0"/>
    <n v="509.23"/>
    <n v="0"/>
    <n v="509.23"/>
    <n v="519.16999999999996"/>
    <n v="-9.9399999999999409"/>
    <n v="0"/>
    <n v="0"/>
    <n v="0"/>
    <n v="0"/>
    <n v="0"/>
  </r>
  <r>
    <s v="1399712"/>
    <x v="4"/>
    <x v="2"/>
    <x v="0"/>
    <n v="1054.53"/>
    <n v="0"/>
    <n v="1054.53"/>
    <n v="850.37"/>
    <n v="204.15999999999997"/>
    <n v="2.99"/>
    <n v="0"/>
    <n v="2.99"/>
    <n v="2.411"/>
    <n v="0.57900000000000018"/>
  </r>
  <r>
    <s v="1399712"/>
    <x v="5"/>
    <x v="2"/>
    <x v="0"/>
    <n v="3624.99"/>
    <n v="0"/>
    <n v="3624.99"/>
    <n v="2923.18"/>
    <n v="701.81"/>
    <n v="2.99"/>
    <n v="0"/>
    <n v="2.99"/>
    <n v="2.411"/>
    <n v="0.57900000000000018"/>
  </r>
  <r>
    <s v="1399712"/>
    <x v="6"/>
    <x v="2"/>
    <x v="0"/>
    <n v="3922.01"/>
    <n v="0"/>
    <n v="3922.01"/>
    <n v="3162.68"/>
    <n v="759.33000000000038"/>
    <n v="62.79"/>
    <n v="0"/>
    <n v="62.79"/>
    <n v="50.633000000000003"/>
    <n v="12.156999999999996"/>
  </r>
  <r>
    <s v="1399712"/>
    <x v="7"/>
    <x v="1"/>
    <x v="0"/>
    <n v="5705.19"/>
    <n v="0"/>
    <n v="5705.19"/>
    <n v="5816.6"/>
    <n v="-111.41000000000076"/>
    <n v="0"/>
    <n v="0"/>
    <n v="0"/>
    <n v="0"/>
    <n v="0"/>
  </r>
  <r>
    <s v="1399712"/>
    <x v="8"/>
    <x v="1"/>
    <x v="0"/>
    <n v="13193.29"/>
    <n v="0"/>
    <n v="13193.29"/>
    <n v="13450.92"/>
    <n v="-257.6299999999992"/>
    <n v="0"/>
    <n v="0"/>
    <n v="0"/>
    <n v="0"/>
    <n v="0"/>
  </r>
  <r>
    <s v="1399712"/>
    <x v="9"/>
    <x v="3"/>
    <x v="1"/>
    <n v="-329808.58"/>
    <n v="0"/>
    <n v="-329808.58"/>
    <n v="-329808.65999999997"/>
    <n v="7.9999999958090484E-2"/>
    <n v="-1736"/>
    <n v="0"/>
    <n v="-1736"/>
    <n v="-1736"/>
    <n v="0"/>
  </r>
  <r>
    <s v="1399712"/>
    <x v="48"/>
    <x v="4"/>
    <x v="2"/>
    <n v="11.92"/>
    <n v="0"/>
    <n v="11.92"/>
    <n v="0"/>
    <n v="11.92"/>
    <n v="140"/>
    <n v="0"/>
    <n v="140"/>
    <n v="0"/>
    <n v="140"/>
  </r>
  <r>
    <s v="1399712"/>
    <x v="10"/>
    <x v="4"/>
    <x v="2"/>
    <n v="1302.9100000000001"/>
    <n v="1256.5911330049262"/>
    <n v="46.318866995073904"/>
    <n v="1275.44"/>
    <n v="27.470000000000027"/>
    <n v="21600"/>
    <n v="20832"/>
    <n v="768"/>
    <n v="21144.48"/>
    <n v="455.52000000000044"/>
  </r>
  <r>
    <s v="1399712"/>
    <x v="11"/>
    <x v="4"/>
    <x v="2"/>
    <n v="1612.98"/>
    <n v="1609.273631840796"/>
    <n v="3.7063681592039757"/>
    <n v="1617.32"/>
    <n v="-4.3399999999999181"/>
    <n v="1740"/>
    <n v="1736"/>
    <n v="4"/>
    <n v="1744.68"/>
    <n v="-4.6800000000000637"/>
  </r>
  <r>
    <s v="1399712"/>
    <x v="12"/>
    <x v="4"/>
    <x v="2"/>
    <n v="5614.87"/>
    <n v="5390.2758620689656"/>
    <n v="224.59413793103431"/>
    <n v="5471.13"/>
    <n v="143.73999999999978"/>
    <n v="21700"/>
    <n v="20832"/>
    <n v="868"/>
    <n v="21144.48"/>
    <n v="555.52000000000044"/>
  </r>
  <r>
    <s v="1399712"/>
    <x v="13"/>
    <x v="4"/>
    <x v="2"/>
    <n v="6351.46"/>
    <n v="6517.9113300492609"/>
    <n v="-166.45133004926083"/>
    <n v="6615.68"/>
    <n v="-264.22000000000025"/>
    <n v="20300"/>
    <n v="20832"/>
    <n v="-532"/>
    <n v="21144.48"/>
    <n v="-844.47999999999956"/>
  </r>
  <r>
    <s v="1399712"/>
    <x v="14"/>
    <x v="4"/>
    <x v="2"/>
    <n v="9873.98"/>
    <n v="9795"/>
    <n v="78.979999999999563"/>
    <n v="9990.9"/>
    <n v="-116.92000000000007"/>
    <n v="21000"/>
    <n v="20832"/>
    <n v="168"/>
    <n v="21248.639999999999"/>
    <n v="-248.63999999999942"/>
  </r>
  <r>
    <s v="1399712"/>
    <x v="15"/>
    <x v="4"/>
    <x v="2"/>
    <n v="19560.16"/>
    <n v="18760.551724137931"/>
    <n v="799.60827586206869"/>
    <n v="19041.96"/>
    <n v="518.20000000000073"/>
    <n v="21720"/>
    <n v="20832"/>
    <n v="888"/>
    <n v="21144.48"/>
    <n v="575.52000000000044"/>
  </r>
  <r>
    <s v="1399712"/>
    <x v="16"/>
    <x v="4"/>
    <x v="2"/>
    <n v="22911.96"/>
    <n v="22446.482758620688"/>
    <n v="465.47724137931073"/>
    <n v="22783.18"/>
    <n v="128.77999999999884"/>
    <n v="1772"/>
    <n v="1736"/>
    <n v="36"/>
    <n v="1762.04"/>
    <n v="9.9600000000000364"/>
  </r>
  <r>
    <s v="1399712"/>
    <x v="17"/>
    <x v="4"/>
    <x v="2"/>
    <n v="28518"/>
    <n v="28289.860696517411"/>
    <n v="228.13930348258873"/>
    <n v="28431.31"/>
    <n v="86.68999999999869"/>
    <n v="21000"/>
    <n v="20832"/>
    <n v="168"/>
    <n v="20936.16"/>
    <n v="63.840000000000146"/>
  </r>
  <r>
    <s v="1399712"/>
    <x v="18"/>
    <x v="4"/>
    <x v="2"/>
    <n v="112722.98"/>
    <n v="112221.9801980198"/>
    <n v="500.99980198020057"/>
    <n v="113344.2"/>
    <n v="-621.22000000000116"/>
    <n v="20925"/>
    <n v="20832"/>
    <n v="93"/>
    <n v="21040.32"/>
    <n v="-115.31999999999971"/>
  </r>
  <r>
    <s v="1399712"/>
    <x v="19"/>
    <x v="4"/>
    <x v="3"/>
    <n v="91594.16"/>
    <n v="92457.594059405936"/>
    <n v="-863.4340594059322"/>
    <n v="93382.17"/>
    <n v="-1788.0099999999948"/>
    <n v="15478"/>
    <n v="15624"/>
    <n v="-146"/>
    <n v="15780.24"/>
    <n v="-302.23999999999978"/>
  </r>
  <r>
    <s v="1399712"/>
    <x v="20"/>
    <x v="4"/>
    <x v="4"/>
    <n v="1051.81"/>
    <n v="1031.186274509804"/>
    <n v="20.623725490195966"/>
    <n v="1051.81"/>
    <n v="0"/>
    <n v="191.238"/>
    <n v="187.48823529411763"/>
    <n v="3.7497647058823702"/>
    <n v="191.238"/>
    <n v="0"/>
  </r>
  <r>
    <s v="1399714"/>
    <x v="0"/>
    <x v="0"/>
    <x v="0"/>
    <n v="-1299.5"/>
    <n v="0"/>
    <n v="-1299.5"/>
    <n v="0"/>
    <n v="-1299.5"/>
    <n v="0"/>
    <n v="0"/>
    <n v="0"/>
    <n v="0"/>
    <n v="0"/>
  </r>
  <r>
    <s v="1399714"/>
    <x v="1"/>
    <x v="1"/>
    <x v="0"/>
    <n v="3.73"/>
    <n v="0"/>
    <n v="3.73"/>
    <n v="3.71"/>
    <n v="2.0000000000000018E-2"/>
    <n v="0"/>
    <n v="0"/>
    <n v="0"/>
    <n v="0"/>
    <n v="0"/>
  </r>
  <r>
    <s v="1399714"/>
    <x v="2"/>
    <x v="1"/>
    <x v="0"/>
    <n v="87.11"/>
    <n v="0"/>
    <n v="87.11"/>
    <n v="86.68"/>
    <n v="0.42999999999999261"/>
    <n v="0"/>
    <n v="0"/>
    <n v="0"/>
    <n v="0"/>
    <n v="0"/>
  </r>
  <r>
    <s v="1399714"/>
    <x v="3"/>
    <x v="1"/>
    <x v="0"/>
    <n v="584.86"/>
    <n v="0"/>
    <n v="584.86"/>
    <n v="581.97"/>
    <n v="2.8899999999999864"/>
    <n v="0"/>
    <n v="0"/>
    <n v="0"/>
    <n v="0"/>
    <n v="0"/>
  </r>
  <r>
    <s v="1399714"/>
    <x v="4"/>
    <x v="2"/>
    <x v="0"/>
    <n v="885.24"/>
    <n v="0"/>
    <n v="885.24"/>
    <n v="985.35"/>
    <n v="-100.11000000000001"/>
    <n v="2.5099999999999998"/>
    <n v="0"/>
    <n v="2.5099999999999998"/>
    <n v="2.794"/>
    <n v="-0.28400000000000025"/>
  </r>
  <r>
    <s v="1399714"/>
    <x v="5"/>
    <x v="2"/>
    <x v="0"/>
    <n v="3043.05"/>
    <n v="0"/>
    <n v="3043.05"/>
    <n v="3387.19"/>
    <n v="-344.13999999999987"/>
    <n v="2.5099999999999998"/>
    <n v="0"/>
    <n v="2.5099999999999998"/>
    <n v="2.794"/>
    <n v="-0.28400000000000025"/>
  </r>
  <r>
    <s v="1399714"/>
    <x v="6"/>
    <x v="2"/>
    <x v="0"/>
    <n v="3292.39"/>
    <n v="0"/>
    <n v="3292.39"/>
    <n v="3664.66"/>
    <n v="-372.27"/>
    <n v="52.71"/>
    <n v="0"/>
    <n v="52.71"/>
    <n v="58.67"/>
    <n v="-5.9600000000000009"/>
  </r>
  <r>
    <s v="1399714"/>
    <x v="7"/>
    <x v="1"/>
    <x v="0"/>
    <n v="6552.6"/>
    <n v="0"/>
    <n v="6552.6"/>
    <n v="6520.15"/>
    <n v="32.450000000000728"/>
    <n v="0"/>
    <n v="0"/>
    <n v="0"/>
    <n v="0"/>
    <n v="0"/>
  </r>
  <r>
    <s v="1399714"/>
    <x v="8"/>
    <x v="1"/>
    <x v="0"/>
    <n v="15152.94"/>
    <n v="0"/>
    <n v="15152.94"/>
    <n v="15077.88"/>
    <n v="75.06000000000131"/>
    <n v="0"/>
    <n v="0"/>
    <n v="0"/>
    <n v="0"/>
    <n v="0"/>
  </r>
  <r>
    <s v="1399714"/>
    <x v="363"/>
    <x v="3"/>
    <x v="1"/>
    <n v="-423839.13"/>
    <n v="0"/>
    <n v="-423839.13"/>
    <n v="-423839.11"/>
    <n v="-2.0000000018626451E-2"/>
    <n v="-1955.66"/>
    <n v="0"/>
    <n v="-1955.66"/>
    <n v="-1955.66"/>
    <n v="0"/>
  </r>
  <r>
    <s v="1399714"/>
    <x v="48"/>
    <x v="4"/>
    <x v="2"/>
    <n v="195.78"/>
    <n v="166.46534653465346"/>
    <n v="29.314653465346538"/>
    <n v="168.13"/>
    <n v="27.650000000000006"/>
    <n v="2300"/>
    <n v="1955.6603960396042"/>
    <n v="344.33960396039583"/>
    <n v="1975.2170000000001"/>
    <n v="324.7829999999999"/>
  </r>
  <r>
    <s v="1399714"/>
    <x v="364"/>
    <x v="4"/>
    <x v="2"/>
    <n v="833.91"/>
    <n v="829.24137931034488"/>
    <n v="4.6686206896550857"/>
    <n v="841.68"/>
    <n v="-7.7699999999999818"/>
    <n v="11800"/>
    <n v="11733.959605911328"/>
    <n v="66.040394088671746"/>
    <n v="11909.968999999999"/>
    <n v="-109.96899999999914"/>
  </r>
  <r>
    <s v="1399714"/>
    <x v="357"/>
    <x v="4"/>
    <x v="2"/>
    <n v="1193.6400000000001"/>
    <n v="1190.995024875622"/>
    <n v="2.6449751243781066"/>
    <n v="1196.95"/>
    <n v="-3.3099999999999454"/>
    <n v="1960"/>
    <n v="1955.6597014925376"/>
    <n v="4.3402985074624212"/>
    <n v="1965.4380000000001"/>
    <n v="-5.4380000000001019"/>
  </r>
  <r>
    <s v="1399714"/>
    <x v="365"/>
    <x v="4"/>
    <x v="2"/>
    <n v="4258.74"/>
    <n v="4234.9064039408868"/>
    <n v="23.833596059113006"/>
    <n v="4298.43"/>
    <n v="-39.690000000000509"/>
    <n v="11800"/>
    <n v="11733.959605911328"/>
    <n v="66.040394088671746"/>
    <n v="11909.968999999999"/>
    <n v="-109.96899999999914"/>
  </r>
  <r>
    <s v="1399714"/>
    <x v="366"/>
    <x v="4"/>
    <x v="2"/>
    <n v="5434.97"/>
    <n v="5404.5418719211821"/>
    <n v="30.42812807881819"/>
    <n v="5485.61"/>
    <n v="-50.639999999999418"/>
    <n v="11800"/>
    <n v="11733.959605911328"/>
    <n v="66.040394088671746"/>
    <n v="11909.968999999999"/>
    <n v="-109.96899999999914"/>
  </r>
  <r>
    <s v="1399714"/>
    <x v="14"/>
    <x v="4"/>
    <x v="2"/>
    <n v="5548.24"/>
    <n v="5517.1862745098042"/>
    <n v="31.053725490195575"/>
    <n v="5627.53"/>
    <n v="-79.289999999999964"/>
    <n v="11800"/>
    <n v="11733.959803921567"/>
    <n v="66.040196078432928"/>
    <n v="11968.638999999999"/>
    <n v="-168.63899999999921"/>
  </r>
  <r>
    <s v="1399714"/>
    <x v="367"/>
    <x v="4"/>
    <x v="2"/>
    <n v="12202.25"/>
    <n v="11454.413793103447"/>
    <n v="747.83620689655254"/>
    <n v="11626.23"/>
    <n v="576.02000000000044"/>
    <n v="12500"/>
    <n v="11733.959605911328"/>
    <n v="766.04039408867175"/>
    <n v="11909.968999999999"/>
    <n v="590.03100000000086"/>
  </r>
  <r>
    <s v="1399714"/>
    <x v="17"/>
    <x v="4"/>
    <x v="2"/>
    <n v="16024.4"/>
    <n v="15934.716417910447"/>
    <n v="89.683582089552146"/>
    <n v="16014.39"/>
    <n v="10.010000000000218"/>
    <n v="11800"/>
    <n v="11733.960199004976"/>
    <n v="66.039800995024052"/>
    <n v="11792.63"/>
    <n v="7.3700000000008004"/>
  </r>
  <r>
    <s v="1399714"/>
    <x v="368"/>
    <x v="4"/>
    <x v="2"/>
    <n v="21564.720000000001"/>
    <n v="21473.152709359605"/>
    <n v="91.567290640396095"/>
    <n v="21795.25"/>
    <n v="-230.52999999999884"/>
    <n v="1964"/>
    <n v="1955.6600985221676"/>
    <n v="8.3399014778324272"/>
    <n v="1984.9949999999999"/>
    <n v="-20.994999999999891"/>
  </r>
  <r>
    <s v="1399714"/>
    <x v="369"/>
    <x v="4"/>
    <x v="2"/>
    <n v="224288.99"/>
    <n v="220788.42574257427"/>
    <n v="3500.5642574257217"/>
    <n v="222996.31"/>
    <n v="1292.679999999993"/>
    <n v="11920"/>
    <n v="11733.960396039603"/>
    <n v="186.03960396039656"/>
    <n v="11851.3"/>
    <n v="68.700000000000728"/>
  </r>
  <r>
    <s v="1399714"/>
    <x v="59"/>
    <x v="4"/>
    <x v="3"/>
    <n v="102806.17"/>
    <n v="101787.2039800995"/>
    <n v="1018.9660199005011"/>
    <n v="102296.14"/>
    <n v="510.02999999999884"/>
    <n v="17777"/>
    <n v="17600.940298507463"/>
    <n v="176.05970149253699"/>
    <n v="17688.945"/>
    <n v="88.055000000000291"/>
  </r>
  <r>
    <s v="1399714"/>
    <x v="20"/>
    <x v="4"/>
    <x v="4"/>
    <n v="1184.9000000000001"/>
    <n v="1161.6666666666667"/>
    <n v="23.233333333333348"/>
    <n v="1184.9000000000001"/>
    <n v="0"/>
    <n v="215.43600000000001"/>
    <n v="211.21176470588239"/>
    <n v="4.2242352941176193"/>
    <n v="215.43600000000001"/>
    <n v="0"/>
  </r>
  <r>
    <s v="1399715"/>
    <x v="0"/>
    <x v="0"/>
    <x v="0"/>
    <n v="-5248.46"/>
    <n v="0"/>
    <n v="-5248.46"/>
    <n v="0"/>
    <n v="-5248.46"/>
    <n v="0"/>
    <n v="0"/>
    <n v="0"/>
    <n v="0"/>
    <n v="0"/>
  </r>
  <r>
    <s v="1399715"/>
    <x v="1"/>
    <x v="1"/>
    <x v="0"/>
    <n v="6.12"/>
    <n v="0"/>
    <n v="6.12"/>
    <n v="6.09"/>
    <n v="3.0000000000000249E-2"/>
    <n v="0"/>
    <n v="0"/>
    <n v="0"/>
    <n v="0"/>
    <n v="0"/>
  </r>
  <r>
    <s v="1399715"/>
    <x v="2"/>
    <x v="1"/>
    <x v="0"/>
    <n v="142.75"/>
    <n v="0"/>
    <n v="142.75"/>
    <n v="142.05000000000001"/>
    <n v="0.69999999999998863"/>
    <n v="0"/>
    <n v="0"/>
    <n v="0"/>
    <n v="0"/>
    <n v="0"/>
  </r>
  <r>
    <s v="1399715"/>
    <x v="3"/>
    <x v="1"/>
    <x v="0"/>
    <n v="958.48"/>
    <n v="0"/>
    <n v="958.48"/>
    <n v="953.75"/>
    <n v="4.7300000000000182"/>
    <n v="0"/>
    <n v="0"/>
    <n v="0"/>
    <n v="0"/>
    <n v="0"/>
  </r>
  <r>
    <s v="1399715"/>
    <x v="4"/>
    <x v="2"/>
    <x v="0"/>
    <n v="2144.33"/>
    <n v="0"/>
    <n v="2144.33"/>
    <n v="1614.83"/>
    <n v="529.5"/>
    <n v="6.08"/>
    <n v="0"/>
    <n v="6.08"/>
    <n v="4.5789999999999997"/>
    <n v="1.5010000000000003"/>
  </r>
  <r>
    <s v="1399715"/>
    <x v="5"/>
    <x v="2"/>
    <x v="0"/>
    <n v="7371.21"/>
    <n v="0"/>
    <n v="7371.21"/>
    <n v="5551.04"/>
    <n v="1820.17"/>
    <n v="6.08"/>
    <n v="0"/>
    <n v="6.08"/>
    <n v="4.5789999999999997"/>
    <n v="1.5010000000000003"/>
  </r>
  <r>
    <s v="1399715"/>
    <x v="6"/>
    <x v="2"/>
    <x v="0"/>
    <n v="7975.2"/>
    <n v="0"/>
    <n v="7975.2"/>
    <n v="6005.76"/>
    <n v="1969.4399999999996"/>
    <n v="127.68"/>
    <n v="0"/>
    <n v="127.68"/>
    <n v="96.15"/>
    <n v="31.53"/>
  </r>
  <r>
    <s v="1399715"/>
    <x v="7"/>
    <x v="1"/>
    <x v="0"/>
    <n v="10738.42"/>
    <n v="0"/>
    <n v="10738.42"/>
    <n v="10685.43"/>
    <n v="52.989999999999782"/>
    <n v="0"/>
    <n v="0"/>
    <n v="0"/>
    <n v="0"/>
    <n v="0"/>
  </r>
  <r>
    <s v="1399715"/>
    <x v="8"/>
    <x v="1"/>
    <x v="0"/>
    <n v="24832.68"/>
    <n v="0"/>
    <n v="24832.68"/>
    <n v="24710.13"/>
    <n v="122.54999999999927"/>
    <n v="0"/>
    <n v="0"/>
    <n v="0"/>
    <n v="0"/>
    <n v="0"/>
  </r>
  <r>
    <s v="1399715"/>
    <x v="370"/>
    <x v="3"/>
    <x v="1"/>
    <n v="-694601.38"/>
    <n v="0"/>
    <n v="-694601.38"/>
    <n v="-694601.5"/>
    <n v="0.11999999999534339"/>
    <n v="-3205"/>
    <n v="0"/>
    <n v="-3205"/>
    <n v="-3205"/>
    <n v="0"/>
  </r>
  <r>
    <s v="1399715"/>
    <x v="48"/>
    <x v="4"/>
    <x v="2"/>
    <n v="318.77"/>
    <n v="272.81188118811883"/>
    <n v="45.95811881188115"/>
    <n v="275.54000000000002"/>
    <n v="43.229999999999961"/>
    <n v="3745"/>
    <n v="3205"/>
    <n v="540"/>
    <n v="3237.05"/>
    <n v="507.94999999999982"/>
  </r>
  <r>
    <s v="1399715"/>
    <x v="371"/>
    <x v="4"/>
    <x v="2"/>
    <n v="1378.06"/>
    <n v="1358.9852216748768"/>
    <n v="19.074778325123134"/>
    <n v="1379.37"/>
    <n v="-1.3099999999999454"/>
    <n v="19500"/>
    <n v="19230"/>
    <n v="270"/>
    <n v="19518.45"/>
    <n v="-18.450000000000728"/>
  </r>
  <r>
    <s v="1399715"/>
    <x v="357"/>
    <x v="4"/>
    <x v="2"/>
    <n v="1950.02"/>
    <n v="1951.8407960199006"/>
    <n v="-1.8207960199006266"/>
    <n v="1961.6"/>
    <n v="-11.579999999999927"/>
    <n v="3202"/>
    <n v="3205"/>
    <n v="-3"/>
    <n v="3221.0250000000001"/>
    <n v="-19.025000000000091"/>
  </r>
  <r>
    <s v="1399715"/>
    <x v="365"/>
    <x v="4"/>
    <x v="2"/>
    <n v="7001.65"/>
    <n v="6940.2955665024629"/>
    <n v="61.354433497536775"/>
    <n v="7044.4"/>
    <n v="-42.75"/>
    <n v="19400"/>
    <n v="19230"/>
    <n v="170"/>
    <n v="19518.45"/>
    <n v="-118.45000000000073"/>
  </r>
  <r>
    <s v="1399715"/>
    <x v="366"/>
    <x v="4"/>
    <x v="2"/>
    <n v="8889.39"/>
    <n v="8857.1428571428569"/>
    <n v="32.247142857142535"/>
    <n v="8990"/>
    <n v="-100.61000000000058"/>
    <n v="19300"/>
    <n v="19230"/>
    <n v="70"/>
    <n v="19518.45"/>
    <n v="-218.45000000000073"/>
  </r>
  <r>
    <s v="1399715"/>
    <x v="14"/>
    <x v="4"/>
    <x v="2"/>
    <n v="9121.69"/>
    <n v="9041.754901960785"/>
    <n v="79.935098039215518"/>
    <n v="9222.59"/>
    <n v="-100.89999999999964"/>
    <n v="19400"/>
    <n v="19229.999999999996"/>
    <n v="170.00000000000364"/>
    <n v="19614.599999999999"/>
    <n v="-214.59999999999854"/>
  </r>
  <r>
    <s v="1399715"/>
    <x v="367"/>
    <x v="4"/>
    <x v="2"/>
    <n v="18957.419999999998"/>
    <n v="18771.862068965514"/>
    <n v="185.55793103448377"/>
    <n v="19053.439999999999"/>
    <n v="-96.020000000000437"/>
    <n v="19420"/>
    <n v="19230"/>
    <n v="190"/>
    <n v="19518.45"/>
    <n v="-98.450000000000728"/>
  </r>
  <r>
    <s v="1399715"/>
    <x v="17"/>
    <x v="4"/>
    <x v="2"/>
    <n v="26345.200000000001"/>
    <n v="26114.338308457711"/>
    <n v="230.86169154228992"/>
    <n v="26244.91"/>
    <n v="100.29000000000087"/>
    <n v="19400"/>
    <n v="19230"/>
    <n v="170"/>
    <n v="19326.150000000001"/>
    <n v="73.849999999998545"/>
  </r>
  <r>
    <s v="1399715"/>
    <x v="368"/>
    <x v="4"/>
    <x v="2"/>
    <n v="35322.660000000003"/>
    <n v="35190.896551724138"/>
    <n v="131.76344827586581"/>
    <n v="35718.76"/>
    <n v="-396.09999999999854"/>
    <n v="3217"/>
    <n v="3205"/>
    <n v="12"/>
    <n v="3253.0749999999998"/>
    <n v="-36.074999999999818"/>
  </r>
  <r>
    <s v="1399715"/>
    <x v="369"/>
    <x v="4"/>
    <x v="2"/>
    <n v="365974.89"/>
    <n v="361835.33663366339"/>
    <n v="4139.5533663366223"/>
    <n v="365453.69"/>
    <n v="521.20000000001164"/>
    <n v="19450"/>
    <n v="19230"/>
    <n v="220"/>
    <n v="19422.3"/>
    <n v="27.700000000000728"/>
  </r>
  <r>
    <s v="1399715"/>
    <x v="59"/>
    <x v="4"/>
    <x v="3"/>
    <n v="168479.05"/>
    <n v="166812.21890547263"/>
    <n v="1666.8310945273552"/>
    <n v="167646.28"/>
    <n v="832.76999999998952"/>
    <n v="29133"/>
    <n v="28845"/>
    <n v="288"/>
    <n v="28989.224999999999"/>
    <n v="143.77500000000146"/>
  </r>
  <r>
    <s v="1399715"/>
    <x v="20"/>
    <x v="4"/>
    <x v="4"/>
    <n v="1941.85"/>
    <n v="1903.7745098039215"/>
    <n v="38.075490196078363"/>
    <n v="1941.85"/>
    <n v="0"/>
    <n v="353.06299999999999"/>
    <n v="346.1401960784313"/>
    <n v="6.9228039215686863"/>
    <n v="353.06299999999999"/>
    <n v="0"/>
  </r>
  <r>
    <s v="1399723"/>
    <x v="0"/>
    <x v="0"/>
    <x v="0"/>
    <n v="-2665.12"/>
    <n v="0"/>
    <n v="-2665.12"/>
    <n v="0"/>
    <n v="-2665.12"/>
    <n v="0"/>
    <n v="0"/>
    <n v="0"/>
    <n v="0"/>
    <n v="0"/>
  </r>
  <r>
    <s v="1399723"/>
    <x v="1"/>
    <x v="1"/>
    <x v="0"/>
    <n v="5.78"/>
    <n v="0"/>
    <n v="5.78"/>
    <n v="5.62"/>
    <n v="0.16000000000000014"/>
    <n v="0"/>
    <n v="0"/>
    <n v="0"/>
    <n v="0"/>
    <n v="0"/>
  </r>
  <r>
    <s v="1399723"/>
    <x v="2"/>
    <x v="1"/>
    <x v="0"/>
    <n v="134.82"/>
    <n v="0"/>
    <n v="134.82"/>
    <n v="131.16999999999999"/>
    <n v="3.6500000000000057"/>
    <n v="0"/>
    <n v="0"/>
    <n v="0"/>
    <n v="0"/>
    <n v="0"/>
  </r>
  <r>
    <s v="1399723"/>
    <x v="3"/>
    <x v="1"/>
    <x v="0"/>
    <n v="905.24"/>
    <n v="0"/>
    <n v="905.24"/>
    <n v="880.71"/>
    <n v="24.529999999999973"/>
    <n v="0"/>
    <n v="0"/>
    <n v="0"/>
    <n v="0"/>
    <n v="0"/>
  </r>
  <r>
    <s v="1399723"/>
    <x v="4"/>
    <x v="2"/>
    <x v="0"/>
    <n v="1911.55"/>
    <n v="0"/>
    <n v="1911.55"/>
    <n v="1783.43"/>
    <n v="128.11999999999989"/>
    <n v="5.42"/>
    <n v="0"/>
    <n v="5.42"/>
    <n v="5.0570000000000004"/>
    <n v="0.36299999999999955"/>
  </r>
  <r>
    <s v="1399723"/>
    <x v="5"/>
    <x v="2"/>
    <x v="0"/>
    <n v="6571.05"/>
    <n v="0"/>
    <n v="6571.05"/>
    <n v="6130.62"/>
    <n v="440.43000000000029"/>
    <n v="5.42"/>
    <n v="0"/>
    <n v="5.42"/>
    <n v="5.0570000000000004"/>
    <n v="0.36299999999999955"/>
  </r>
  <r>
    <s v="1399723"/>
    <x v="6"/>
    <x v="2"/>
    <x v="0"/>
    <n v="7109.47"/>
    <n v="0"/>
    <n v="7109.47"/>
    <n v="6632.71"/>
    <n v="476.76000000000022"/>
    <n v="113.82"/>
    <n v="0"/>
    <n v="113.82"/>
    <n v="106.187"/>
    <n v="7.6329999999999956"/>
  </r>
  <r>
    <s v="1399723"/>
    <x v="7"/>
    <x v="1"/>
    <x v="0"/>
    <n v="10142.030000000001"/>
    <n v="0"/>
    <n v="10142.030000000001"/>
    <n v="9867.18"/>
    <n v="274.85000000000036"/>
    <n v="0"/>
    <n v="0"/>
    <n v="0"/>
    <n v="0"/>
    <n v="0"/>
  </r>
  <r>
    <s v="1399723"/>
    <x v="8"/>
    <x v="1"/>
    <x v="0"/>
    <n v="23453.51"/>
    <n v="0"/>
    <n v="23453.51"/>
    <n v="22817.93"/>
    <n v="635.57999999999811"/>
    <n v="0"/>
    <n v="0"/>
    <n v="0"/>
    <n v="0"/>
    <n v="0"/>
  </r>
  <r>
    <s v="1399723"/>
    <x v="353"/>
    <x v="3"/>
    <x v="1"/>
    <n v="-456257.11"/>
    <n v="0"/>
    <n v="-456257.11"/>
    <n v="-456256.9"/>
    <n v="-0.2099999999627471"/>
    <n v="-5815"/>
    <n v="0"/>
    <n v="-5815"/>
    <n v="-5815"/>
    <n v="0"/>
  </r>
  <r>
    <s v="1399723"/>
    <x v="48"/>
    <x v="4"/>
    <x v="2"/>
    <n v="20"/>
    <n v="0"/>
    <n v="20"/>
    <n v="0"/>
    <n v="20"/>
    <n v="235"/>
    <n v="0"/>
    <n v="235"/>
    <n v="0"/>
    <n v="235"/>
  </r>
  <r>
    <s v="1399723"/>
    <x v="354"/>
    <x v="4"/>
    <x v="2"/>
    <n v="2584"/>
    <n v="0"/>
    <n v="2584"/>
    <n v="0"/>
    <n v="2584"/>
    <n v="34900"/>
    <n v="0"/>
    <n v="34900"/>
    <n v="0"/>
    <n v="34900"/>
  </r>
  <r>
    <s v="1399723"/>
    <x v="83"/>
    <x v="4"/>
    <x v="2"/>
    <n v="608.04999999999995"/>
    <n v="579.64356435643572"/>
    <n v="28.406435643564237"/>
    <n v="585.44000000000005"/>
    <n v="22.6099999999999"/>
    <n v="6100"/>
    <n v="5815"/>
    <n v="285"/>
    <n v="5873.15"/>
    <n v="226.85000000000036"/>
  </r>
  <r>
    <s v="1399723"/>
    <x v="84"/>
    <x v="4"/>
    <x v="2"/>
    <n v="0"/>
    <n v="2386.1280788177341"/>
    <n v="-2386.1280788177341"/>
    <n v="2421.92"/>
    <n v="-2421.92"/>
    <n v="0"/>
    <n v="34890"/>
    <n v="-34890"/>
    <n v="35413.35"/>
    <n v="-35413.35"/>
  </r>
  <r>
    <s v="1399723"/>
    <x v="50"/>
    <x v="4"/>
    <x v="2"/>
    <n v="3436.86"/>
    <n v="3419.2238805970151"/>
    <n v="17.636119402985059"/>
    <n v="3436.32"/>
    <n v="0.53999999999996362"/>
    <n v="5845"/>
    <n v="5815"/>
    <n v="30"/>
    <n v="5844.0749999999998"/>
    <n v="0.9250000000001819"/>
  </r>
  <r>
    <s v="1399723"/>
    <x v="85"/>
    <x v="4"/>
    <x v="2"/>
    <n v="4548.87"/>
    <n v="4547.5665024630543"/>
    <n v="1.3034975369455424"/>
    <n v="4615.78"/>
    <n v="-66.909999999999854"/>
    <n v="34900"/>
    <n v="34890"/>
    <n v="10"/>
    <n v="35413.35"/>
    <n v="-513.34999999999854"/>
  </r>
  <r>
    <s v="1399723"/>
    <x v="86"/>
    <x v="4"/>
    <x v="2"/>
    <n v="5990.59"/>
    <n v="6728.5418719211821"/>
    <n v="-737.95187192118192"/>
    <n v="6829.47"/>
    <n v="-838.88000000000011"/>
    <n v="34900"/>
    <n v="34890"/>
    <n v="10"/>
    <n v="35413.35"/>
    <n v="-513.34999999999854"/>
  </r>
  <r>
    <s v="1399723"/>
    <x v="41"/>
    <x v="4"/>
    <x v="2"/>
    <n v="14460.47"/>
    <n v="14176.85294117647"/>
    <n v="283.61705882352908"/>
    <n v="14460.39"/>
    <n v="7.999999999992724E-2"/>
    <n v="35588"/>
    <n v="34890"/>
    <n v="698"/>
    <n v="35587.800000000003"/>
    <n v="0.19999999999708962"/>
  </r>
  <r>
    <s v="1399723"/>
    <x v="87"/>
    <x v="4"/>
    <x v="2"/>
    <n v="18871.599999999999"/>
    <n v="18839.201970443351"/>
    <n v="32.398029556647089"/>
    <n v="19121.79"/>
    <n v="-250.19000000000233"/>
    <n v="34950"/>
    <n v="34890"/>
    <n v="60"/>
    <n v="35413.35"/>
    <n v="-463.34999999999854"/>
  </r>
  <r>
    <s v="1399723"/>
    <x v="95"/>
    <x v="4"/>
    <x v="2"/>
    <n v="24910.66"/>
    <n v="24539.300492610837"/>
    <n v="371.3595073891629"/>
    <n v="24907.39"/>
    <n v="3.2700000000004366"/>
    <n v="5903"/>
    <n v="5815"/>
    <n v="88"/>
    <n v="5902.2250000000004"/>
    <n v="0.7749999999996362"/>
  </r>
  <r>
    <s v="1399723"/>
    <x v="17"/>
    <x v="4"/>
    <x v="2"/>
    <n v="47462.1"/>
    <n v="47380.616915422885"/>
    <n v="81.483084577113914"/>
    <n v="47617.52"/>
    <n v="-155.41999999999825"/>
    <n v="34950"/>
    <n v="34889.999999999993"/>
    <n v="60.000000000007276"/>
    <n v="35064.449999999997"/>
    <n v="-114.44999999999709"/>
  </r>
  <r>
    <s v="1399723"/>
    <x v="58"/>
    <x v="4"/>
    <x v="2"/>
    <n v="167180.53"/>
    <n v="166893.52475247523"/>
    <n v="287.00524752476485"/>
    <n v="168562.46"/>
    <n v="-1381.929999999993"/>
    <n v="34950"/>
    <n v="34890"/>
    <n v="60"/>
    <n v="35238.9"/>
    <n v="-288.90000000000146"/>
  </r>
  <r>
    <s v="1399723"/>
    <x v="89"/>
    <x v="4"/>
    <x v="3"/>
    <n v="116853.45"/>
    <n v="111131.43695014663"/>
    <n v="5722.013049853369"/>
    <n v="113687.46"/>
    <n v="3165.9899999999907"/>
    <n v="27515"/>
    <n v="26167.500488758553"/>
    <n v="1347.4995112414472"/>
    <n v="26769.352999999999"/>
    <n v="745.64700000000084"/>
  </r>
  <r>
    <s v="1399723"/>
    <x v="20"/>
    <x v="4"/>
    <x v="4"/>
    <n v="1761.6"/>
    <n v="1727.0588235294117"/>
    <n v="34.541176470588198"/>
    <n v="1761.6"/>
    <n v="0"/>
    <n v="320.291"/>
    <n v="314.00980392156868"/>
    <n v="6.2811960784313214"/>
    <n v="320.29000000000002"/>
    <n v="9.9999999997635314E-4"/>
  </r>
  <r>
    <s v="1399724"/>
    <x v="0"/>
    <x v="0"/>
    <x v="0"/>
    <n v="2456.98"/>
    <n v="0"/>
    <n v="2456.98"/>
    <n v="0"/>
    <n v="2456.98"/>
    <n v="0"/>
    <n v="0"/>
    <n v="0"/>
    <n v="0"/>
    <n v="0"/>
  </r>
  <r>
    <s v="1399724"/>
    <x v="1"/>
    <x v="1"/>
    <x v="0"/>
    <n v="1.9"/>
    <n v="0"/>
    <n v="1.9"/>
    <n v="1.92"/>
    <n v="-2.0000000000000018E-2"/>
    <n v="0"/>
    <n v="0"/>
    <n v="0"/>
    <n v="0"/>
    <n v="0"/>
  </r>
  <r>
    <s v="1399724"/>
    <x v="2"/>
    <x v="1"/>
    <x v="0"/>
    <n v="44.35"/>
    <n v="0"/>
    <n v="44.35"/>
    <n v="44.91"/>
    <n v="-0.55999999999999517"/>
    <n v="0"/>
    <n v="0"/>
    <n v="0"/>
    <n v="0"/>
    <n v="0"/>
  </r>
  <r>
    <s v="1399724"/>
    <x v="3"/>
    <x v="1"/>
    <x v="0"/>
    <n v="297.75"/>
    <n v="0"/>
    <n v="297.75"/>
    <n v="301.55"/>
    <n v="-3.8000000000000114"/>
    <n v="0"/>
    <n v="0"/>
    <n v="0"/>
    <n v="0"/>
    <n v="0"/>
  </r>
  <r>
    <s v="1399724"/>
    <x v="4"/>
    <x v="2"/>
    <x v="0"/>
    <n v="440.86"/>
    <n v="0"/>
    <n v="440.86"/>
    <n v="610.63"/>
    <n v="-169.76999999999998"/>
    <n v="1.25"/>
    <n v="0"/>
    <n v="1.25"/>
    <n v="1.7310000000000001"/>
    <n v="-0.48100000000000009"/>
  </r>
  <r>
    <s v="1399724"/>
    <x v="5"/>
    <x v="2"/>
    <x v="0"/>
    <n v="1515.46"/>
    <n v="0"/>
    <n v="1515.46"/>
    <n v="2099.0700000000002"/>
    <n v="-583.61000000000013"/>
    <n v="1.25"/>
    <n v="0"/>
    <n v="1.25"/>
    <n v="1.7310000000000001"/>
    <n v="-0.48100000000000009"/>
  </r>
  <r>
    <s v="1399724"/>
    <x v="6"/>
    <x v="2"/>
    <x v="0"/>
    <n v="1639.64"/>
    <n v="0"/>
    <n v="1639.64"/>
    <n v="2270.9699999999998"/>
    <n v="-631.3299999999997"/>
    <n v="26.25"/>
    <n v="0"/>
    <n v="26.25"/>
    <n v="36.356999999999999"/>
    <n v="-10.106999999999999"/>
  </r>
  <r>
    <s v="1399724"/>
    <x v="7"/>
    <x v="1"/>
    <x v="0"/>
    <n v="3335.83"/>
    <n v="0"/>
    <n v="3335.83"/>
    <n v="3378.43"/>
    <n v="-42.599999999999909"/>
    <n v="0"/>
    <n v="0"/>
    <n v="0"/>
    <n v="0"/>
    <n v="0"/>
  </r>
  <r>
    <s v="1399724"/>
    <x v="8"/>
    <x v="1"/>
    <x v="0"/>
    <n v="7714.13"/>
    <n v="0"/>
    <n v="7714.13"/>
    <n v="7812.64"/>
    <n v="-98.510000000000218"/>
    <n v="0"/>
    <n v="0"/>
    <n v="0"/>
    <n v="0"/>
    <n v="0"/>
  </r>
  <r>
    <s v="1399724"/>
    <x v="202"/>
    <x v="3"/>
    <x v="1"/>
    <n v="-156217.96"/>
    <n v="0"/>
    <n v="-156217.96"/>
    <n v="-156217.97"/>
    <n v="1.0000000009313226E-2"/>
    <n v="-1991"/>
    <n v="0"/>
    <n v="-1991"/>
    <n v="-1991"/>
    <n v="0"/>
  </r>
  <r>
    <s v="1399724"/>
    <x v="83"/>
    <x v="4"/>
    <x v="2"/>
    <n v="244.21"/>
    <n v="198.46534653465346"/>
    <n v="45.744653465346545"/>
    <n v="200.45"/>
    <n v="43.760000000000019"/>
    <n v="2450"/>
    <n v="1991"/>
    <n v="459"/>
    <n v="2010.91"/>
    <n v="439.08999999999992"/>
  </r>
  <r>
    <s v="1399724"/>
    <x v="84"/>
    <x v="4"/>
    <x v="2"/>
    <n v="820.68"/>
    <n v="816.98522167487681"/>
    <n v="3.6947783251231385"/>
    <n v="829.24"/>
    <n v="-8.5600000000000591"/>
    <n v="12000"/>
    <n v="11946"/>
    <n v="54"/>
    <n v="12125.19"/>
    <n v="-125.19000000000051"/>
  </r>
  <r>
    <s v="1399724"/>
    <x v="50"/>
    <x v="4"/>
    <x v="2"/>
    <n v="1173.6500000000001"/>
    <n v="1170.7064676616915"/>
    <n v="2.9435323383086143"/>
    <n v="1176.56"/>
    <n v="-2.9099999999998545"/>
    <n v="1996"/>
    <n v="1991"/>
    <n v="5"/>
    <n v="2000.9549999999999"/>
    <n v="-4.9549999999999272"/>
  </r>
  <r>
    <s v="1399724"/>
    <x v="85"/>
    <x v="4"/>
    <x v="2"/>
    <n v="1551.05"/>
    <n v="1557.0443349753696"/>
    <n v="-5.9943349753696111"/>
    <n v="1580.4"/>
    <n v="-29.350000000000136"/>
    <n v="11900"/>
    <n v="11946"/>
    <n v="-46"/>
    <n v="12125.19"/>
    <n v="-225.19000000000051"/>
  </r>
  <r>
    <s v="1399724"/>
    <x v="86"/>
    <x v="4"/>
    <x v="2"/>
    <n v="2111.3000000000002"/>
    <n v="2303.7832512315272"/>
    <n v="-192.48325123152699"/>
    <n v="2338.34"/>
    <n v="-227.03999999999996"/>
    <n v="12300"/>
    <n v="11946"/>
    <n v="354"/>
    <n v="12125.19"/>
    <n v="174.80999999999949"/>
  </r>
  <r>
    <s v="1399724"/>
    <x v="41"/>
    <x v="4"/>
    <x v="2"/>
    <n v="4896.28"/>
    <n v="4854.0196078431381"/>
    <n v="42.260392156861599"/>
    <n v="4951.1000000000004"/>
    <n v="-54.820000000000618"/>
    <n v="12050"/>
    <n v="11946"/>
    <n v="104"/>
    <n v="12184.92"/>
    <n v="-134.92000000000007"/>
  </r>
  <r>
    <s v="1399724"/>
    <x v="87"/>
    <x v="4"/>
    <x v="2"/>
    <n v="6479.52"/>
    <n v="6450.3645320197047"/>
    <n v="29.155467980295725"/>
    <n v="6547.12"/>
    <n v="-67.599999999999454"/>
    <n v="12000"/>
    <n v="11946"/>
    <n v="54"/>
    <n v="12125.19"/>
    <n v="-125.19000000000051"/>
  </r>
  <r>
    <s v="1399724"/>
    <x v="95"/>
    <x v="4"/>
    <x v="2"/>
    <n v="8452.66"/>
    <n v="8402.0197044334964"/>
    <n v="50.640295566503482"/>
    <n v="8528.0499999999993"/>
    <n v="-75.389999999999418"/>
    <n v="2003"/>
    <n v="1991"/>
    <n v="12"/>
    <n v="2020.865"/>
    <n v="-17.865000000000009"/>
  </r>
  <r>
    <s v="1399724"/>
    <x v="17"/>
    <x v="4"/>
    <x v="2"/>
    <n v="16363.9"/>
    <n v="16222.666666666666"/>
    <n v="141.23333333333358"/>
    <n v="16303.78"/>
    <n v="60.119999999998981"/>
    <n v="12050"/>
    <n v="11946"/>
    <n v="104"/>
    <n v="12005.73"/>
    <n v="44.270000000000437"/>
  </r>
  <r>
    <s v="1399724"/>
    <x v="58"/>
    <x v="4"/>
    <x v="2"/>
    <n v="57640.21"/>
    <n v="57142.732673267325"/>
    <n v="497.47732673267456"/>
    <n v="57714.16"/>
    <n v="-73.950000000004366"/>
    <n v="12050"/>
    <n v="11946"/>
    <n v="104"/>
    <n v="12065.46"/>
    <n v="-15.459999999999127"/>
  </r>
  <r>
    <s v="1399724"/>
    <x v="89"/>
    <x v="4"/>
    <x v="3"/>
    <n v="38434.449999999997"/>
    <n v="38050.33235581623"/>
    <n v="384.11764418376697"/>
    <n v="38925.49"/>
    <n v="-491.04000000000087"/>
    <n v="9050"/>
    <n v="8959.4995112414472"/>
    <n v="90.500488758552819"/>
    <n v="9165.5679999999993"/>
    <n v="-115.5679999999993"/>
  </r>
  <r>
    <s v="1399724"/>
    <x v="20"/>
    <x v="4"/>
    <x v="4"/>
    <n v="603.15"/>
    <n v="591.32352941176475"/>
    <n v="11.826470588235225"/>
    <n v="603.15"/>
    <n v="0"/>
    <n v="109.664"/>
    <n v="107.51372549019608"/>
    <n v="2.1502745098039213"/>
    <n v="109.664"/>
    <n v="0"/>
  </r>
  <r>
    <s v="1399725"/>
    <x v="0"/>
    <x v="0"/>
    <x v="0"/>
    <n v="3230"/>
    <n v="0"/>
    <n v="3230"/>
    <n v="0"/>
    <n v="3230"/>
    <n v="0"/>
    <n v="0"/>
    <n v="0"/>
    <n v="0"/>
    <n v="0"/>
  </r>
  <r>
    <s v="1399725"/>
    <x v="1"/>
    <x v="1"/>
    <x v="0"/>
    <n v="1.6"/>
    <n v="0"/>
    <n v="1.6"/>
    <n v="1.62"/>
    <n v="-2.0000000000000018E-2"/>
    <n v="0"/>
    <n v="0"/>
    <n v="0"/>
    <n v="0"/>
    <n v="0"/>
  </r>
  <r>
    <s v="1399725"/>
    <x v="2"/>
    <x v="1"/>
    <x v="0"/>
    <n v="37.409999999999997"/>
    <n v="0"/>
    <n v="37.409999999999997"/>
    <n v="37.9"/>
    <n v="-0.49000000000000199"/>
    <n v="0"/>
    <n v="0"/>
    <n v="0"/>
    <n v="0"/>
    <n v="0"/>
  </r>
  <r>
    <s v="1399725"/>
    <x v="3"/>
    <x v="1"/>
    <x v="0"/>
    <n v="251.19"/>
    <n v="0"/>
    <n v="251.19"/>
    <n v="254.44"/>
    <n v="-3.25"/>
    <n v="0"/>
    <n v="0"/>
    <n v="0"/>
    <n v="0"/>
    <n v="0"/>
  </r>
  <r>
    <s v="1399725"/>
    <x v="4"/>
    <x v="2"/>
    <x v="0"/>
    <n v="176.34"/>
    <n v="0"/>
    <n v="176.34"/>
    <n v="411.47"/>
    <n v="-235.13000000000002"/>
    <n v="0.5"/>
    <n v="0"/>
    <n v="0.5"/>
    <n v="1.167"/>
    <n v="-0.66700000000000004"/>
  </r>
  <r>
    <s v="1399725"/>
    <x v="5"/>
    <x v="2"/>
    <x v="0"/>
    <n v="606.19000000000005"/>
    <n v="0"/>
    <n v="606.19000000000005"/>
    <n v="1414.44"/>
    <n v="-808.25"/>
    <n v="0.5"/>
    <n v="0"/>
    <n v="0.5"/>
    <n v="1.167"/>
    <n v="-0.66700000000000004"/>
  </r>
  <r>
    <s v="1399725"/>
    <x v="6"/>
    <x v="2"/>
    <x v="0"/>
    <n v="655.86"/>
    <n v="0"/>
    <n v="655.86"/>
    <n v="1530.33"/>
    <n v="-874.46999999999991"/>
    <n v="10.5"/>
    <n v="0"/>
    <n v="10.5"/>
    <n v="24.5"/>
    <n v="-14"/>
  </r>
  <r>
    <s v="1399725"/>
    <x v="7"/>
    <x v="1"/>
    <x v="0"/>
    <n v="2814.26"/>
    <n v="0"/>
    <n v="2814.26"/>
    <n v="2850.71"/>
    <n v="-36.449999999999818"/>
    <n v="0"/>
    <n v="0"/>
    <n v="0"/>
    <n v="0"/>
    <n v="0"/>
  </r>
  <r>
    <s v="1399725"/>
    <x v="8"/>
    <x v="1"/>
    <x v="0"/>
    <n v="6508"/>
    <n v="0"/>
    <n v="6508"/>
    <n v="6592.28"/>
    <n v="-84.279999999999745"/>
    <n v="0"/>
    <n v="0"/>
    <n v="0"/>
    <n v="0"/>
    <n v="0"/>
  </r>
  <r>
    <s v="1399725"/>
    <x v="82"/>
    <x v="3"/>
    <x v="1"/>
    <n v="-129805.41"/>
    <n v="0"/>
    <n v="-129805.41"/>
    <n v="-129805.41"/>
    <n v="0"/>
    <n v="-840"/>
    <n v="0"/>
    <n v="-840"/>
    <n v="-840"/>
    <n v="0"/>
  </r>
  <r>
    <s v="1399725"/>
    <x v="48"/>
    <x v="4"/>
    <x v="2"/>
    <n v="7.24"/>
    <n v="0"/>
    <n v="7.24"/>
    <n v="0"/>
    <n v="7.24"/>
    <n v="85"/>
    <n v="0"/>
    <n v="85"/>
    <n v="0"/>
    <n v="85"/>
  </r>
  <r>
    <s v="1399725"/>
    <x v="83"/>
    <x v="4"/>
    <x v="2"/>
    <n v="124.6"/>
    <n v="83.732673267326732"/>
    <n v="40.867326732673263"/>
    <n v="84.57"/>
    <n v="40.03"/>
    <n v="1250"/>
    <n v="840"/>
    <n v="410"/>
    <n v="848.4"/>
    <n v="401.6"/>
  </r>
  <r>
    <s v="1399725"/>
    <x v="84"/>
    <x v="4"/>
    <x v="2"/>
    <n v="697.58"/>
    <n v="689.3694581280788"/>
    <n v="8.2105418719212366"/>
    <n v="699.71"/>
    <n v="-2.1299999999999955"/>
    <n v="10200"/>
    <n v="10080"/>
    <n v="120"/>
    <n v="10231.200000000001"/>
    <n v="-31.200000000000728"/>
  </r>
  <r>
    <s v="1399725"/>
    <x v="11"/>
    <x v="4"/>
    <x v="2"/>
    <n v="787.95"/>
    <n v="778.67661691542287"/>
    <n v="9.2733830845771763"/>
    <n v="782.57"/>
    <n v="5.3799999999999955"/>
    <n v="850"/>
    <n v="840"/>
    <n v="10"/>
    <n v="844.2"/>
    <n v="5.7999999999999545"/>
  </r>
  <r>
    <s v="1399725"/>
    <x v="85"/>
    <x v="4"/>
    <x v="2"/>
    <n v="1329.47"/>
    <n v="1313.8226600985222"/>
    <n v="15.647339901477835"/>
    <n v="1333.53"/>
    <n v="-4.0599999999999454"/>
    <n v="10200"/>
    <n v="10080"/>
    <n v="120"/>
    <n v="10231.200000000001"/>
    <n v="-31.200000000000728"/>
  </r>
  <r>
    <s v="1399725"/>
    <x v="86"/>
    <x v="4"/>
    <x v="2"/>
    <n v="1750.83"/>
    <n v="1943.9310344827586"/>
    <n v="-193.10103448275868"/>
    <n v="1973.09"/>
    <n v="-222.26"/>
    <n v="10200"/>
    <n v="10080"/>
    <n v="120"/>
    <n v="10231.200000000001"/>
    <n v="-31.200000000000728"/>
  </r>
  <r>
    <s v="1399725"/>
    <x v="41"/>
    <x v="4"/>
    <x v="2"/>
    <n v="4103.93"/>
    <n v="4095.8039215686276"/>
    <n v="8.1260784313726617"/>
    <n v="4177.72"/>
    <n v="-73.789999999999964"/>
    <n v="10100"/>
    <n v="10080"/>
    <n v="20"/>
    <n v="10281.6"/>
    <n v="-181.60000000000036"/>
  </r>
  <r>
    <s v="1399725"/>
    <x v="87"/>
    <x v="4"/>
    <x v="2"/>
    <n v="5453.6"/>
    <n v="5442.7980295566504"/>
    <n v="10.801970443350001"/>
    <n v="5524.44"/>
    <n v="-70.839999999999236"/>
    <n v="10100"/>
    <n v="10080"/>
    <n v="20"/>
    <n v="10231.200000000001"/>
    <n v="-131.20000000000073"/>
  </r>
  <r>
    <s v="1399725"/>
    <x v="88"/>
    <x v="4"/>
    <x v="2"/>
    <n v="6307"/>
    <n v="6232.7980295566504"/>
    <n v="74.201970443349637"/>
    <n v="6326.29"/>
    <n v="-19.289999999999964"/>
    <n v="850"/>
    <n v="840"/>
    <n v="10"/>
    <n v="852.6"/>
    <n v="-2.6000000000000227"/>
  </r>
  <r>
    <s v="1399725"/>
    <x v="17"/>
    <x v="4"/>
    <x v="2"/>
    <n v="13715.8"/>
    <n v="13688.636815920398"/>
    <n v="27.163184079601706"/>
    <n v="13757.08"/>
    <n v="-41.280000000000655"/>
    <n v="10100"/>
    <n v="10080"/>
    <n v="20"/>
    <n v="10130.4"/>
    <n v="-30.399999999999636"/>
  </r>
  <r>
    <s v="1399725"/>
    <x v="58"/>
    <x v="4"/>
    <x v="2"/>
    <n v="48312.54"/>
    <n v="48216.871287128713"/>
    <n v="95.668712871287426"/>
    <n v="48699.040000000001"/>
    <n v="-386.5"/>
    <n v="10100"/>
    <n v="10079.999999999998"/>
    <n v="20.000000000001819"/>
    <n v="10180.799999999999"/>
    <n v="-80.799999999999272"/>
  </r>
  <r>
    <s v="1399725"/>
    <x v="89"/>
    <x v="4"/>
    <x v="3"/>
    <n v="32425.08"/>
    <n v="32106.764418377323"/>
    <n v="318.31558162267902"/>
    <n v="32845.22"/>
    <n v="-420.13999999999942"/>
    <n v="7635"/>
    <n v="7560"/>
    <n v="75"/>
    <n v="7733.88"/>
    <n v="-98.880000000000109"/>
  </r>
  <r>
    <s v="1399725"/>
    <x v="20"/>
    <x v="4"/>
    <x v="4"/>
    <n v="508.94"/>
    <n v="498.96078431372547"/>
    <n v="9.9792156862745287"/>
    <n v="508.94"/>
    <n v="0"/>
    <n v="92.534999999999997"/>
    <n v="90.719607843137268"/>
    <n v="1.8153921568627283"/>
    <n v="92.534000000000006"/>
    <n v="9.9999999999056399E-4"/>
  </r>
  <r>
    <s v="1399728"/>
    <x v="0"/>
    <x v="0"/>
    <x v="0"/>
    <n v="-1284.46"/>
    <n v="0"/>
    <n v="-1284.46"/>
    <n v="0"/>
    <n v="-1284.46"/>
    <n v="0"/>
    <n v="0"/>
    <n v="0"/>
    <n v="0"/>
    <n v="0"/>
  </r>
  <r>
    <s v="1399728"/>
    <x v="1"/>
    <x v="1"/>
    <x v="0"/>
    <n v="4.01"/>
    <n v="0"/>
    <n v="4.01"/>
    <n v="4.0599999999999996"/>
    <n v="-4.9999999999999822E-2"/>
    <n v="0"/>
    <n v="0"/>
    <n v="0"/>
    <n v="0"/>
    <n v="0"/>
  </r>
  <r>
    <s v="1399728"/>
    <x v="2"/>
    <x v="1"/>
    <x v="0"/>
    <n v="93.54"/>
    <n v="0"/>
    <n v="93.54"/>
    <n v="94.74"/>
    <n v="-1.1999999999999886"/>
    <n v="0"/>
    <n v="0"/>
    <n v="0"/>
    <n v="0"/>
    <n v="0"/>
  </r>
  <r>
    <s v="1399728"/>
    <x v="3"/>
    <x v="1"/>
    <x v="0"/>
    <n v="628.03"/>
    <n v="0"/>
    <n v="628.03"/>
    <n v="636.11"/>
    <n v="-8.0800000000000409"/>
    <n v="0"/>
    <n v="0"/>
    <n v="0"/>
    <n v="0"/>
    <n v="0"/>
  </r>
  <r>
    <s v="1399728"/>
    <x v="4"/>
    <x v="2"/>
    <x v="0"/>
    <n v="1322.57"/>
    <n v="0"/>
    <n v="1322.57"/>
    <n v="1028.67"/>
    <n v="293.89999999999986"/>
    <n v="3.75"/>
    <n v="0"/>
    <n v="3.75"/>
    <n v="2.9169999999999998"/>
    <n v="0.83300000000000018"/>
  </r>
  <r>
    <s v="1399728"/>
    <x v="5"/>
    <x v="2"/>
    <x v="0"/>
    <n v="4546.3900000000003"/>
    <n v="0"/>
    <n v="4546.3900000000003"/>
    <n v="3536.11"/>
    <n v="1010.2800000000002"/>
    <n v="3.75"/>
    <n v="0"/>
    <n v="3.75"/>
    <n v="2.9169999999999998"/>
    <n v="0.83300000000000018"/>
  </r>
  <r>
    <s v="1399728"/>
    <x v="6"/>
    <x v="2"/>
    <x v="0"/>
    <n v="4918.91"/>
    <n v="0"/>
    <n v="4918.91"/>
    <n v="3825.83"/>
    <n v="1093.08"/>
    <n v="78.75"/>
    <n v="0"/>
    <n v="78.75"/>
    <n v="61.25"/>
    <n v="17.5"/>
  </r>
  <r>
    <s v="1399728"/>
    <x v="7"/>
    <x v="1"/>
    <x v="0"/>
    <n v="7036.21"/>
    <n v="0"/>
    <n v="7036.21"/>
    <n v="7126.77"/>
    <n v="-90.5600000000004"/>
    <n v="0"/>
    <n v="0"/>
    <n v="0"/>
    <n v="0"/>
    <n v="0"/>
  </r>
  <r>
    <s v="1399728"/>
    <x v="8"/>
    <x v="1"/>
    <x v="0"/>
    <n v="16271.27"/>
    <n v="0"/>
    <n v="16271.27"/>
    <n v="16480.7"/>
    <n v="-209.43000000000029"/>
    <n v="0"/>
    <n v="0"/>
    <n v="0"/>
    <n v="0"/>
    <n v="0"/>
  </r>
  <r>
    <s v="1399728"/>
    <x v="97"/>
    <x v="3"/>
    <x v="1"/>
    <n v="-331208.26"/>
    <n v="0"/>
    <n v="-331208.26"/>
    <n v="-331208.25"/>
    <n v="-1.0000000009313226E-2"/>
    <n v="-2100"/>
    <n v="0"/>
    <n v="-2100"/>
    <n v="-2100"/>
    <n v="0"/>
  </r>
  <r>
    <s v="1399728"/>
    <x v="91"/>
    <x v="4"/>
    <x v="2"/>
    <n v="211.42"/>
    <n v="209.32673267326732"/>
    <n v="2.093267326732672"/>
    <n v="211.42"/>
    <n v="0"/>
    <n v="2121"/>
    <n v="2100"/>
    <n v="21"/>
    <n v="2121"/>
    <n v="0"/>
  </r>
  <r>
    <s v="1399728"/>
    <x v="92"/>
    <x v="4"/>
    <x v="2"/>
    <n v="1730.27"/>
    <n v="1723.4285714285713"/>
    <n v="6.8414285714286507"/>
    <n v="1749.28"/>
    <n v="-19.009999999999991"/>
    <n v="25300"/>
    <n v="25200"/>
    <n v="100"/>
    <n v="25578"/>
    <n v="-278"/>
  </r>
  <r>
    <s v="1399728"/>
    <x v="11"/>
    <x v="4"/>
    <x v="2"/>
    <n v="1956.9"/>
    <n v="1946.6965174129352"/>
    <n v="10.203482587064855"/>
    <n v="1956.43"/>
    <n v="0.47000000000002728"/>
    <n v="2111"/>
    <n v="2100"/>
    <n v="11"/>
    <n v="2110.5"/>
    <n v="0.5"/>
  </r>
  <r>
    <s v="1399728"/>
    <x v="93"/>
    <x v="4"/>
    <x v="2"/>
    <n v="3297.6"/>
    <n v="3284.5714285714284"/>
    <n v="13.028571428571468"/>
    <n v="3333.84"/>
    <n v="-36.240000000000236"/>
    <n v="25300"/>
    <n v="25200"/>
    <n v="100"/>
    <n v="25578"/>
    <n v="-278"/>
  </r>
  <r>
    <s v="1399728"/>
    <x v="94"/>
    <x v="4"/>
    <x v="2"/>
    <n v="4597.5200000000004"/>
    <n v="4579.3399014778324"/>
    <n v="18.180098522168009"/>
    <n v="4648.03"/>
    <n v="-50.509999999999309"/>
    <n v="25300"/>
    <n v="25200"/>
    <n v="100"/>
    <n v="25578"/>
    <n v="-278"/>
  </r>
  <r>
    <s v="1399728"/>
    <x v="41"/>
    <x v="4"/>
    <x v="2"/>
    <n v="10444.31"/>
    <n v="10239.519607843138"/>
    <n v="204.79039215686134"/>
    <n v="10444.31"/>
    <n v="0"/>
    <n v="25704"/>
    <n v="25200"/>
    <n v="504"/>
    <n v="25704"/>
    <n v="0"/>
  </r>
  <r>
    <s v="1399728"/>
    <x v="87"/>
    <x v="4"/>
    <x v="2"/>
    <n v="13811.1"/>
    <n v="13606.995073891625"/>
    <n v="204.10492610837537"/>
    <n v="13811.1"/>
    <n v="0"/>
    <n v="25578"/>
    <n v="25200"/>
    <n v="378"/>
    <n v="25578"/>
    <n v="0"/>
  </r>
  <r>
    <s v="1399728"/>
    <x v="88"/>
    <x v="4"/>
    <x v="2"/>
    <n v="16249.8"/>
    <n v="15582"/>
    <n v="667.79999999999927"/>
    <n v="15815.73"/>
    <n v="434.06999999999971"/>
    <n v="2190"/>
    <n v="2100"/>
    <n v="90"/>
    <n v="2131.5"/>
    <n v="58.5"/>
  </r>
  <r>
    <s v="1399728"/>
    <x v="17"/>
    <x v="4"/>
    <x v="2"/>
    <n v="34392.71"/>
    <n v="34221.601990049749"/>
    <n v="171.10800995025056"/>
    <n v="34392.71"/>
    <n v="0"/>
    <n v="25326"/>
    <n v="25200"/>
    <n v="126"/>
    <n v="25326"/>
    <n v="0"/>
  </r>
  <r>
    <s v="1399728"/>
    <x v="58"/>
    <x v="4"/>
    <x v="2"/>
    <n v="121747.61"/>
    <n v="120542.18811881189"/>
    <n v="1205.4218811881146"/>
    <n v="121747.61"/>
    <n v="0"/>
    <n v="25452"/>
    <n v="25200"/>
    <n v="252"/>
    <n v="25452"/>
    <n v="0"/>
  </r>
  <r>
    <s v="1399728"/>
    <x v="96"/>
    <x v="4"/>
    <x v="3"/>
    <n v="87960.2"/>
    <n v="87089.403714565007"/>
    <n v="870.79628543498984"/>
    <n v="89092.46"/>
    <n v="-1132.2600000000093"/>
    <n v="19089"/>
    <n v="18900"/>
    <n v="189"/>
    <n v="19334.7"/>
    <n v="-245.70000000000073"/>
  </r>
  <r>
    <s v="1399728"/>
    <x v="20"/>
    <x v="4"/>
    <x v="4"/>
    <n v="1272.3499999999999"/>
    <n v="1247.4019607843136"/>
    <n v="24.948039215686322"/>
    <n v="1272.3499999999999"/>
    <n v="0"/>
    <n v="231.33600000000001"/>
    <n v="226.8"/>
    <n v="4.5360000000000014"/>
    <n v="231.33600000000001"/>
    <n v="0"/>
  </r>
  <r>
    <s v="1399729"/>
    <x v="0"/>
    <x v="0"/>
    <x v="0"/>
    <n v="126728.54"/>
    <n v="0"/>
    <n v="126728.54"/>
    <n v="0"/>
    <n v="126728.54"/>
    <n v="0"/>
    <n v="0"/>
    <n v="0"/>
    <n v="0"/>
    <n v="0"/>
  </r>
  <r>
    <s v="1399729"/>
    <x v="1"/>
    <x v="1"/>
    <x v="0"/>
    <n v="61.96"/>
    <n v="0"/>
    <n v="61.96"/>
    <n v="63.75"/>
    <n v="-1.7899999999999991"/>
    <n v="0"/>
    <n v="0"/>
    <n v="0"/>
    <n v="0"/>
    <n v="0"/>
  </r>
  <r>
    <s v="1399729"/>
    <x v="2"/>
    <x v="1"/>
    <x v="0"/>
    <n v="1445.76"/>
    <n v="0"/>
    <n v="1445.76"/>
    <n v="1487.4"/>
    <n v="-41.6400000000001"/>
    <n v="0"/>
    <n v="0"/>
    <n v="0"/>
    <n v="0"/>
    <n v="0"/>
  </r>
  <r>
    <s v="1399729"/>
    <x v="3"/>
    <x v="1"/>
    <x v="0"/>
    <n v="9707.24"/>
    <n v="0"/>
    <n v="9707.24"/>
    <n v="9986.7999999999993"/>
    <n v="-279.55999999999949"/>
    <n v="0"/>
    <n v="0"/>
    <n v="0"/>
    <n v="0"/>
    <n v="0"/>
  </r>
  <r>
    <s v="1399729"/>
    <x v="4"/>
    <x v="2"/>
    <x v="0"/>
    <n v="14576.47"/>
    <n v="0"/>
    <n v="14576.47"/>
    <n v="20223.16"/>
    <n v="-5646.6900000000005"/>
    <n v="41.33"/>
    <n v="0"/>
    <n v="41.33"/>
    <n v="57.341000000000001"/>
    <n v="-16.011000000000003"/>
  </r>
  <r>
    <s v="1399729"/>
    <x v="5"/>
    <x v="2"/>
    <x v="0"/>
    <n v="50107.27"/>
    <n v="0"/>
    <n v="50107.27"/>
    <n v="69517.97"/>
    <n v="-19410.700000000004"/>
    <n v="41.33"/>
    <n v="0"/>
    <n v="41.33"/>
    <n v="57.341000000000001"/>
    <n v="-16.011000000000003"/>
  </r>
  <r>
    <s v="1399729"/>
    <x v="6"/>
    <x v="2"/>
    <x v="0"/>
    <n v="54212.99"/>
    <n v="0"/>
    <n v="54212.99"/>
    <n v="75211.34"/>
    <n v="-20998.35"/>
    <n v="867.93"/>
    <n v="0"/>
    <n v="867.93"/>
    <n v="1204.105"/>
    <n v="-336.17500000000007"/>
  </r>
  <r>
    <s v="1399729"/>
    <x v="7"/>
    <x v="1"/>
    <x v="0"/>
    <n v="108756.54"/>
    <n v="0"/>
    <n v="108756.54"/>
    <n v="111888.6"/>
    <n v="-3132.0600000000122"/>
    <n v="0"/>
    <n v="0"/>
    <n v="0"/>
    <n v="0"/>
    <n v="0"/>
  </r>
  <r>
    <s v="1399729"/>
    <x v="8"/>
    <x v="1"/>
    <x v="0"/>
    <n v="251500.23"/>
    <n v="0"/>
    <n v="251500.23"/>
    <n v="258743.14"/>
    <n v="-7242.9100000000035"/>
    <n v="0"/>
    <n v="0"/>
    <n v="0"/>
    <n v="0"/>
    <n v="0"/>
  </r>
  <r>
    <s v="1399729"/>
    <x v="90"/>
    <x v="3"/>
    <x v="1"/>
    <n v="-5278815.88"/>
    <n v="0"/>
    <n v="-5278815.88"/>
    <n v="-5278815.75"/>
    <n v="-0.12999999988824129"/>
    <n v="-65939"/>
    <n v="0"/>
    <n v="-65939"/>
    <n v="-65939"/>
    <n v="0"/>
  </r>
  <r>
    <s v="1399729"/>
    <x v="91"/>
    <x v="4"/>
    <x v="2"/>
    <n v="6543.99"/>
    <n v="6572.8019801980199"/>
    <n v="-28.811980198020137"/>
    <n v="6638.53"/>
    <n v="-94.539999999999964"/>
    <n v="65650"/>
    <n v="65939"/>
    <n v="-289"/>
    <n v="66598.39"/>
    <n v="-948.38999999999942"/>
  </r>
  <r>
    <s v="1399729"/>
    <x v="92"/>
    <x v="4"/>
    <x v="2"/>
    <n v="27308.13"/>
    <n v="27057.408866995072"/>
    <n v="250.72113300492856"/>
    <n v="27463.27"/>
    <n v="-155.13999999999942"/>
    <n v="399300"/>
    <n v="395634"/>
    <n v="3666"/>
    <n v="401568.51"/>
    <n v="-2268.5100000000093"/>
  </r>
  <r>
    <s v="1399729"/>
    <x v="50"/>
    <x v="4"/>
    <x v="2"/>
    <n v="38788.61"/>
    <n v="38772.129353233831"/>
    <n v="16.48064676616923"/>
    <n v="38965.99"/>
    <n v="-177.37999999999738"/>
    <n v="65967"/>
    <n v="65939"/>
    <n v="28"/>
    <n v="66268.695000000007"/>
    <n v="-301.69500000000698"/>
  </r>
  <r>
    <s v="1399729"/>
    <x v="93"/>
    <x v="4"/>
    <x v="2"/>
    <n v="51529.919999999998"/>
    <n v="51566.93596059113"/>
    <n v="-37.015960591132171"/>
    <n v="52340.44"/>
    <n v="-810.52000000000407"/>
    <n v="395350"/>
    <n v="395634"/>
    <n v="-284"/>
    <n v="401568.51"/>
    <n v="-6218.5100000000093"/>
  </r>
  <r>
    <s v="1399729"/>
    <x v="94"/>
    <x v="4"/>
    <x v="2"/>
    <n v="72388.160000000003"/>
    <n v="71894.61083743842"/>
    <n v="493.54916256158322"/>
    <n v="72973.03"/>
    <n v="-584.86999999999534"/>
    <n v="398350"/>
    <n v="395634"/>
    <n v="2716"/>
    <n v="401568.51"/>
    <n v="-3218.5100000000093"/>
  </r>
  <r>
    <s v="1399729"/>
    <x v="41"/>
    <x v="4"/>
    <x v="2"/>
    <n v="160693.76999999999"/>
    <n v="160757.96078431373"/>
    <n v="-64.190784313745098"/>
    <n v="163973.12"/>
    <n v="-3279.3500000000058"/>
    <n v="395476"/>
    <n v="395634"/>
    <n v="-158"/>
    <n v="403546.68"/>
    <n v="-8070.679999999993"/>
  </r>
  <r>
    <s v="1399729"/>
    <x v="87"/>
    <x v="4"/>
    <x v="2"/>
    <n v="213306.33"/>
    <n v="213626.53201970443"/>
    <n v="-320.20201970444759"/>
    <n v="216830.93"/>
    <n v="-3524.6000000000058"/>
    <n v="395041"/>
    <n v="395634"/>
    <n v="-593"/>
    <n v="401568.51"/>
    <n v="-6527.5100000000093"/>
  </r>
  <r>
    <s v="1399729"/>
    <x v="95"/>
    <x v="4"/>
    <x v="2"/>
    <n v="278655.03999999998"/>
    <n v="278262.58128078817"/>
    <n v="392.45871921180515"/>
    <n v="282436.52"/>
    <n v="-3781.4800000000396"/>
    <n v="66032"/>
    <n v="65939"/>
    <n v="93"/>
    <n v="66928.085000000006"/>
    <n v="-896.0850000000064"/>
  </r>
  <r>
    <s v="1399729"/>
    <x v="17"/>
    <x v="4"/>
    <x v="2"/>
    <n v="540155.36"/>
    <n v="537270.97512437799"/>
    <n v="2884.3848756219959"/>
    <n v="539957.32999999996"/>
    <n v="198.03000000002794"/>
    <n v="397758"/>
    <n v="395634"/>
    <n v="2124"/>
    <n v="397612.17"/>
    <n v="145.8300000000163"/>
  </r>
  <r>
    <s v="1399729"/>
    <x v="58"/>
    <x v="4"/>
    <x v="2"/>
    <n v="1892799.3"/>
    <n v="1892483.5841584159"/>
    <n v="315.71584158414043"/>
    <n v="1911408.42"/>
    <n v="-18609.119999999879"/>
    <n v="395700"/>
    <n v="395634"/>
    <n v="66"/>
    <n v="399590.34"/>
    <n v="-3890.3400000000256"/>
  </r>
  <r>
    <s v="1399729"/>
    <x v="96"/>
    <x v="4"/>
    <x v="3"/>
    <n v="1359574.72"/>
    <n v="1367282.9130009776"/>
    <n v="-7708.1930009776261"/>
    <n v="1398730.42"/>
    <n v="-39155.699999999953"/>
    <n v="295053"/>
    <n v="296725.50048875855"/>
    <n v="-1672.5004887585528"/>
    <n v="303550.18699999998"/>
    <n v="-8497.1869999999763"/>
  </r>
  <r>
    <s v="1399729"/>
    <x v="20"/>
    <x v="4"/>
    <x v="4"/>
    <n v="19975.55"/>
    <n v="19583.882352941178"/>
    <n v="391.66764705882088"/>
    <n v="19975.560000000001"/>
    <n v="-1.0000000002037268E-2"/>
    <n v="3631.9189999999999"/>
    <n v="3560.705882352941"/>
    <n v="71.21311764705888"/>
    <n v="3631.92"/>
    <n v="-1.0000000002037268E-3"/>
  </r>
  <r>
    <s v="1399731"/>
    <x v="0"/>
    <x v="0"/>
    <x v="0"/>
    <n v="2266.61"/>
    <n v="0"/>
    <n v="2266.61"/>
    <n v="0"/>
    <n v="2266.61"/>
    <n v="0"/>
    <n v="0"/>
    <n v="0"/>
    <n v="0"/>
    <n v="0"/>
  </r>
  <r>
    <s v="1399731"/>
    <x v="1"/>
    <x v="1"/>
    <x v="0"/>
    <n v="2.8"/>
    <n v="0"/>
    <n v="2.8"/>
    <n v="2.86"/>
    <n v="-6.0000000000000053E-2"/>
    <n v="0"/>
    <n v="0"/>
    <n v="0"/>
    <n v="0"/>
    <n v="0"/>
  </r>
  <r>
    <s v="1399731"/>
    <x v="2"/>
    <x v="1"/>
    <x v="0"/>
    <n v="65.42"/>
    <n v="0"/>
    <n v="65.42"/>
    <n v="66.77"/>
    <n v="-1.3499999999999943"/>
    <n v="0"/>
    <n v="0"/>
    <n v="0"/>
    <n v="0"/>
    <n v="0"/>
  </r>
  <r>
    <s v="1399731"/>
    <x v="3"/>
    <x v="1"/>
    <x v="0"/>
    <n v="439.22"/>
    <n v="0"/>
    <n v="439.22"/>
    <n v="448.31"/>
    <n v="-9.089999999999975"/>
    <n v="0"/>
    <n v="0"/>
    <n v="0"/>
    <n v="0"/>
    <n v="0"/>
  </r>
  <r>
    <s v="1399731"/>
    <x v="4"/>
    <x v="2"/>
    <x v="0"/>
    <n v="645.41"/>
    <n v="0"/>
    <n v="645.41"/>
    <n v="724.97"/>
    <n v="-79.560000000000059"/>
    <n v="1.83"/>
    <n v="0"/>
    <n v="1.83"/>
    <n v="2.056"/>
    <n v="-0.22599999999999998"/>
  </r>
  <r>
    <s v="1399731"/>
    <x v="5"/>
    <x v="2"/>
    <x v="0"/>
    <n v="2218.64"/>
    <n v="0"/>
    <n v="2218.64"/>
    <n v="2492.12"/>
    <n v="-273.48"/>
    <n v="1.83"/>
    <n v="0"/>
    <n v="1.83"/>
    <n v="2.056"/>
    <n v="-0.22599999999999998"/>
  </r>
  <r>
    <s v="1399731"/>
    <x v="6"/>
    <x v="2"/>
    <x v="0"/>
    <n v="2400.4299999999998"/>
    <n v="0"/>
    <n v="2400.4299999999998"/>
    <n v="2696.3"/>
    <n v="-295.87000000000035"/>
    <n v="38.43"/>
    <n v="0"/>
    <n v="38.43"/>
    <n v="43.167000000000002"/>
    <n v="-4.7370000000000019"/>
  </r>
  <r>
    <s v="1399731"/>
    <x v="7"/>
    <x v="1"/>
    <x v="0"/>
    <n v="4920.8100000000004"/>
    <n v="0"/>
    <n v="4920.8100000000004"/>
    <n v="5022.68"/>
    <n v="-101.86999999999989"/>
    <n v="0"/>
    <n v="0"/>
    <n v="0"/>
    <n v="0"/>
    <n v="0"/>
  </r>
  <r>
    <s v="1399731"/>
    <x v="8"/>
    <x v="1"/>
    <x v="0"/>
    <n v="11379.41"/>
    <n v="0"/>
    <n v="11379.41"/>
    <n v="11614.97"/>
    <n v="-235.55999999999949"/>
    <n v="0"/>
    <n v="0"/>
    <n v="0"/>
    <n v="0"/>
    <n v="0"/>
  </r>
  <r>
    <s v="1399731"/>
    <x v="98"/>
    <x v="3"/>
    <x v="1"/>
    <n v="-233343.96"/>
    <n v="0"/>
    <n v="-233343.96"/>
    <n v="-233343.96"/>
    <n v="0"/>
    <n v="-1480"/>
    <n v="0"/>
    <n v="-1480"/>
    <n v="-1480"/>
    <n v="0"/>
  </r>
  <r>
    <s v="1399731"/>
    <x v="99"/>
    <x v="4"/>
    <x v="2"/>
    <n v="159.49"/>
    <n v="147.52941176470586"/>
    <n v="11.960588235294153"/>
    <n v="150.47999999999999"/>
    <n v="9.0100000000000193"/>
    <n v="1600"/>
    <n v="1480"/>
    <n v="120"/>
    <n v="1509.6"/>
    <n v="90.400000000000091"/>
  </r>
  <r>
    <s v="1399731"/>
    <x v="100"/>
    <x v="4"/>
    <x v="2"/>
    <n v="1234.44"/>
    <n v="1214.6108374384237"/>
    <n v="19.829162561576368"/>
    <n v="1232.83"/>
    <n v="1.6100000000001273"/>
    <n v="18050"/>
    <n v="17760"/>
    <n v="290"/>
    <n v="18026.400000000001"/>
    <n v="23.599999999998545"/>
  </r>
  <r>
    <s v="1399731"/>
    <x v="11"/>
    <x v="4"/>
    <x v="2"/>
    <n v="1379.38"/>
    <n v="1371.960199004975"/>
    <n v="7.4198009950250707"/>
    <n v="1378.82"/>
    <n v="0.5600000000001728"/>
    <n v="1488"/>
    <n v="1480"/>
    <n v="8"/>
    <n v="1487.4"/>
    <n v="0.59999999999990905"/>
  </r>
  <r>
    <s v="1399731"/>
    <x v="101"/>
    <x v="4"/>
    <x v="2"/>
    <n v="2404.7800000000002"/>
    <n v="2314.8374384236454"/>
    <n v="89.942561576354819"/>
    <n v="2349.56"/>
    <n v="55.220000000000255"/>
    <n v="18450"/>
    <n v="17760"/>
    <n v="690"/>
    <n v="18026.400000000001"/>
    <n v="423.59999999999854"/>
  </r>
  <r>
    <s v="1399731"/>
    <x v="102"/>
    <x v="4"/>
    <x v="2"/>
    <n v="3235.6"/>
    <n v="3425.0147783251232"/>
    <n v="-189.41477832512328"/>
    <n v="3476.39"/>
    <n v="-240.78999999999996"/>
    <n v="18850"/>
    <n v="17760"/>
    <n v="1090"/>
    <n v="18026.400000000001"/>
    <n v="823.59999999999854"/>
  </r>
  <r>
    <s v="1399731"/>
    <x v="41"/>
    <x v="4"/>
    <x v="2"/>
    <n v="7361.07"/>
    <n v="7216.4215686274511"/>
    <n v="144.64843137254866"/>
    <n v="7360.75"/>
    <n v="0.31999999999970896"/>
    <n v="18116"/>
    <n v="17760"/>
    <n v="356"/>
    <n v="18115.2"/>
    <n v="0.7999999999992724"/>
  </r>
  <r>
    <s v="1399731"/>
    <x v="87"/>
    <x v="4"/>
    <x v="2"/>
    <n v="9733.86"/>
    <n v="9589.6847290640399"/>
    <n v="144.17527093596073"/>
    <n v="9733.5300000000007"/>
    <n v="0.32999999999992724"/>
    <n v="18027"/>
    <n v="17760"/>
    <n v="267"/>
    <n v="18026.400000000001"/>
    <n v="0.59999999999854481"/>
  </r>
  <r>
    <s v="1399731"/>
    <x v="88"/>
    <x v="4"/>
    <x v="2"/>
    <n v="11315.5"/>
    <n v="10981.596059113301"/>
    <n v="333.90394088669927"/>
    <n v="11146.32"/>
    <n v="169.18000000000029"/>
    <n v="1525"/>
    <n v="1480"/>
    <n v="45"/>
    <n v="1502.2"/>
    <n v="22.799999999999955"/>
  </r>
  <r>
    <s v="1399731"/>
    <x v="17"/>
    <x v="4"/>
    <x v="2"/>
    <n v="24238.94"/>
    <n v="24118.079601990048"/>
    <n v="120.86039800995059"/>
    <n v="24238.67"/>
    <n v="0.27000000000043656"/>
    <n v="17849"/>
    <n v="17760"/>
    <n v="89"/>
    <n v="17848.8"/>
    <n v="0.2000000000007276"/>
  </r>
  <r>
    <s v="1399731"/>
    <x v="58"/>
    <x v="4"/>
    <x v="2"/>
    <n v="85804.99"/>
    <n v="84953.534653465351"/>
    <n v="851.45534653465438"/>
    <n v="85803.07"/>
    <n v="1.9199999999982538"/>
    <n v="17938"/>
    <n v="17759.999999999996"/>
    <n v="178.00000000000364"/>
    <n v="17937.599999999999"/>
    <n v="0.40000000000145519"/>
  </r>
  <r>
    <s v="1399731"/>
    <x v="103"/>
    <x v="4"/>
    <x v="3"/>
    <n v="61240.46"/>
    <n v="61102.502443792771"/>
    <n v="137.95755620722775"/>
    <n v="62507.86"/>
    <n v="-1267.4000000000015"/>
    <n v="13350"/>
    <n v="13320"/>
    <n v="30"/>
    <n v="13626.36"/>
    <n v="-276.36000000000058"/>
  </r>
  <r>
    <s v="1399731"/>
    <x v="20"/>
    <x v="4"/>
    <x v="4"/>
    <n v="896.7"/>
    <n v="879.11764705882354"/>
    <n v="17.582352941176509"/>
    <n v="896.7"/>
    <n v="0"/>
    <n v="163.03700000000001"/>
    <n v="159.84019607843138"/>
    <n v="3.1968039215686304"/>
    <n v="163.03700000000001"/>
    <n v="0"/>
  </r>
  <r>
    <s v="1399732"/>
    <x v="0"/>
    <x v="0"/>
    <x v="0"/>
    <n v="14546.32"/>
    <n v="0"/>
    <n v="14546.32"/>
    <n v="0"/>
    <n v="14546.32"/>
    <n v="0"/>
    <n v="0"/>
    <n v="0"/>
    <n v="0"/>
    <n v="0"/>
  </r>
  <r>
    <s v="1399732"/>
    <x v="1"/>
    <x v="1"/>
    <x v="0"/>
    <n v="7.77"/>
    <n v="0"/>
    <n v="7.77"/>
    <n v="7.93"/>
    <n v="-0.16000000000000014"/>
    <n v="0"/>
    <n v="0"/>
    <n v="0"/>
    <n v="0"/>
    <n v="0"/>
  </r>
  <r>
    <s v="1399732"/>
    <x v="2"/>
    <x v="1"/>
    <x v="0"/>
    <n v="181.24"/>
    <n v="0"/>
    <n v="181.24"/>
    <n v="184.99"/>
    <n v="-3.75"/>
    <n v="0"/>
    <n v="0"/>
    <n v="0"/>
    <n v="0"/>
    <n v="0"/>
  </r>
  <r>
    <s v="1399732"/>
    <x v="3"/>
    <x v="1"/>
    <x v="0"/>
    <n v="1216.9100000000001"/>
    <n v="0"/>
    <n v="1216.9100000000001"/>
    <n v="1242.08"/>
    <n v="-25.169999999999845"/>
    <n v="0"/>
    <n v="0"/>
    <n v="0"/>
    <n v="0"/>
    <n v="0"/>
  </r>
  <r>
    <s v="1399732"/>
    <x v="4"/>
    <x v="2"/>
    <x v="0"/>
    <n v="1438.96"/>
    <n v="0"/>
    <n v="1438.96"/>
    <n v="2515.21"/>
    <n v="-1076.25"/>
    <n v="4.08"/>
    <n v="0"/>
    <n v="4.08"/>
    <n v="7.1319999999999997"/>
    <n v="-3.0519999999999996"/>
  </r>
  <r>
    <s v="1399732"/>
    <x v="5"/>
    <x v="2"/>
    <x v="0"/>
    <n v="4946.47"/>
    <n v="0"/>
    <n v="4946.47"/>
    <n v="8646.1299999999992"/>
    <n v="-3699.6599999999989"/>
    <n v="4.08"/>
    <n v="0"/>
    <n v="4.08"/>
    <n v="7.1319999999999997"/>
    <n v="-3.0519999999999996"/>
  </r>
  <r>
    <s v="1399732"/>
    <x v="6"/>
    <x v="2"/>
    <x v="0"/>
    <n v="5351.78"/>
    <n v="0"/>
    <n v="5351.78"/>
    <n v="9354.2199999999993"/>
    <n v="-4002.4399999999996"/>
    <n v="85.68"/>
    <n v="0"/>
    <n v="85.68"/>
    <n v="149.75800000000001"/>
    <n v="-64.078000000000003"/>
  </r>
  <r>
    <s v="1399732"/>
    <x v="7"/>
    <x v="1"/>
    <x v="0"/>
    <n v="13633.78"/>
    <n v="0"/>
    <n v="13633.78"/>
    <n v="13915.87"/>
    <n v="-282.09000000000015"/>
    <n v="0"/>
    <n v="0"/>
    <n v="0"/>
    <n v="0"/>
    <n v="0"/>
  </r>
  <r>
    <s v="1399732"/>
    <x v="8"/>
    <x v="1"/>
    <x v="0"/>
    <n v="31528.2"/>
    <n v="0"/>
    <n v="31528.2"/>
    <n v="32180.54"/>
    <n v="-652.34000000000015"/>
    <n v="0"/>
    <n v="0"/>
    <n v="0"/>
    <n v="0"/>
    <n v="0"/>
  </r>
  <r>
    <s v="1399732"/>
    <x v="104"/>
    <x v="3"/>
    <x v="1"/>
    <n v="-656324.88"/>
    <n v="0"/>
    <n v="-656324.88"/>
    <n v="-656324.86"/>
    <n v="-2.0000000018626451E-2"/>
    <n v="-8201"/>
    <n v="0"/>
    <n v="-8201"/>
    <n v="-8201"/>
    <n v="0"/>
  </r>
  <r>
    <s v="1399732"/>
    <x v="99"/>
    <x v="4"/>
    <x v="2"/>
    <n v="847.28"/>
    <n v="817.48039215686276"/>
    <n v="29.79960784313721"/>
    <n v="833.83"/>
    <n v="13.449999999999932"/>
    <n v="8500"/>
    <n v="8201"/>
    <n v="299"/>
    <n v="8365.02"/>
    <n v="134.97999999999956"/>
  </r>
  <r>
    <s v="1399732"/>
    <x v="100"/>
    <x v="4"/>
    <x v="2"/>
    <n v="3378.47"/>
    <n v="3365.2019704433496"/>
    <n v="13.268029556650163"/>
    <n v="3415.68"/>
    <n v="-37.210000000000036"/>
    <n v="49400"/>
    <n v="49206"/>
    <n v="194"/>
    <n v="49944.09"/>
    <n v="-544.08999999999651"/>
  </r>
  <r>
    <s v="1399732"/>
    <x v="50"/>
    <x v="4"/>
    <x v="2"/>
    <n v="4845.71"/>
    <n v="4822.1890547263683"/>
    <n v="23.520945273631696"/>
    <n v="4846.3"/>
    <n v="-0.59000000000014552"/>
    <n v="8241"/>
    <n v="8200.9999999999982"/>
    <n v="40.000000000001819"/>
    <n v="8242.0049999999992"/>
    <n v="-1.0049999999991996"/>
  </r>
  <r>
    <s v="1399732"/>
    <x v="101"/>
    <x v="4"/>
    <x v="2"/>
    <n v="6438.8"/>
    <n v="6413.5073891625616"/>
    <n v="25.292610837438588"/>
    <n v="6509.71"/>
    <n v="-70.909999999999854"/>
    <n v="49400"/>
    <n v="49206"/>
    <n v="194"/>
    <n v="49944.09"/>
    <n v="-544.08999999999651"/>
  </r>
  <r>
    <s v="1399732"/>
    <x v="102"/>
    <x v="4"/>
    <x v="2"/>
    <n v="8479.51"/>
    <n v="9489.3793103448261"/>
    <n v="-1009.8693103448259"/>
    <n v="9631.7199999999993"/>
    <n v="-1152.2099999999991"/>
    <n v="49400"/>
    <n v="49206"/>
    <n v="194"/>
    <n v="49944.09"/>
    <n v="-544.08999999999651"/>
  </r>
  <r>
    <s v="1399732"/>
    <x v="41"/>
    <x v="4"/>
    <x v="2"/>
    <n v="20391.259999999998"/>
    <n v="19993.872549019608"/>
    <n v="397.38745098038999"/>
    <n v="20393.75"/>
    <n v="-2.4900000000016007"/>
    <n v="50184"/>
    <n v="49206"/>
    <n v="978"/>
    <n v="50190.12"/>
    <n v="-6.1200000000026193"/>
  </r>
  <r>
    <s v="1399732"/>
    <x v="87"/>
    <x v="4"/>
    <x v="2"/>
    <n v="26964.52"/>
    <n v="26569.270935960591"/>
    <n v="395.24906403940986"/>
    <n v="26967.81"/>
    <n v="-3.2900000000008731"/>
    <n v="49938"/>
    <n v="49206"/>
    <n v="732"/>
    <n v="49944.09"/>
    <n v="-6.0899999999965075"/>
  </r>
  <r>
    <s v="1399732"/>
    <x v="95"/>
    <x v="4"/>
    <x v="2"/>
    <n v="35123.06"/>
    <n v="34608.216748768471"/>
    <n v="514.84325123152666"/>
    <n v="35127.339999999997"/>
    <n v="-4.2799999999988358"/>
    <n v="8323"/>
    <n v="8201"/>
    <n v="122"/>
    <n v="8324.0149999999994"/>
    <n v="-1.0149999999994179"/>
  </r>
  <r>
    <s v="1399732"/>
    <x v="17"/>
    <x v="4"/>
    <x v="2"/>
    <n v="67147.67"/>
    <n v="66821.751243781095"/>
    <n v="325.91875621890358"/>
    <n v="67155.86"/>
    <n v="-8.1900000000023283"/>
    <n v="49446"/>
    <n v="49206"/>
    <n v="240"/>
    <n v="49452.03"/>
    <n v="-6.0299999999988358"/>
  </r>
  <r>
    <s v="1399732"/>
    <x v="58"/>
    <x v="4"/>
    <x v="2"/>
    <n v="237697.71"/>
    <n v="235372.96039603959"/>
    <n v="2324.7496039604011"/>
    <n v="237726.69"/>
    <n v="-28.980000000010477"/>
    <n v="49692"/>
    <n v="49206"/>
    <n v="486"/>
    <n v="49698.06"/>
    <n v="-6.0599999999976717"/>
  </r>
  <r>
    <s v="1399732"/>
    <x v="103"/>
    <x v="4"/>
    <x v="3"/>
    <n v="169675.05"/>
    <n v="169291.09481915933"/>
    <n v="383.95518084065407"/>
    <n v="173184.79"/>
    <n v="-3509.7400000000198"/>
    <n v="36988"/>
    <n v="36904.500488758546"/>
    <n v="83.499511241454456"/>
    <n v="37753.303999999996"/>
    <n v="-765.30399999999645"/>
  </r>
  <r>
    <s v="1399732"/>
    <x v="20"/>
    <x v="4"/>
    <x v="4"/>
    <n v="2484.41"/>
    <n v="2435.6960784313724"/>
    <n v="48.713921568627484"/>
    <n v="2484.41"/>
    <n v="0"/>
    <n v="451.71100000000001"/>
    <n v="442.85392156862741"/>
    <n v="8.8570784313725994"/>
    <n v="451.71100000000001"/>
    <n v="0"/>
  </r>
  <r>
    <s v="1399733"/>
    <x v="0"/>
    <x v="0"/>
    <x v="0"/>
    <n v="13804.79"/>
    <n v="0"/>
    <n v="13804.79"/>
    <n v="0"/>
    <n v="13804.79"/>
    <n v="0"/>
    <n v="0"/>
    <n v="0"/>
    <n v="0"/>
    <n v="0"/>
  </r>
  <r>
    <s v="1399733"/>
    <x v="1"/>
    <x v="1"/>
    <x v="0"/>
    <n v="9.14"/>
    <n v="0"/>
    <n v="9.14"/>
    <n v="9.33"/>
    <n v="-0.1899999999999995"/>
    <n v="0"/>
    <n v="0"/>
    <n v="0"/>
    <n v="0"/>
    <n v="0"/>
  </r>
  <r>
    <s v="1399733"/>
    <x v="2"/>
    <x v="1"/>
    <x v="0"/>
    <n v="213.26"/>
    <n v="0"/>
    <n v="213.26"/>
    <n v="217.68"/>
    <n v="-4.4200000000000159"/>
    <n v="0"/>
    <n v="0"/>
    <n v="0"/>
    <n v="0"/>
    <n v="0"/>
  </r>
  <r>
    <s v="1399733"/>
    <x v="3"/>
    <x v="1"/>
    <x v="0"/>
    <n v="1431.91"/>
    <n v="0"/>
    <n v="1431.91"/>
    <n v="1461.54"/>
    <n v="-29.629999999999882"/>
    <n v="0"/>
    <n v="0"/>
    <n v="0"/>
    <n v="0"/>
    <n v="0"/>
  </r>
  <r>
    <s v="1399733"/>
    <x v="4"/>
    <x v="2"/>
    <x v="0"/>
    <n v="2027.94"/>
    <n v="0"/>
    <n v="2027.94"/>
    <n v="2959.61"/>
    <n v="-931.67000000000007"/>
    <n v="5.75"/>
    <n v="0"/>
    <n v="5.75"/>
    <n v="8.3919999999999995"/>
    <n v="-2.6419999999999995"/>
  </r>
  <r>
    <s v="1399733"/>
    <x v="5"/>
    <x v="2"/>
    <x v="0"/>
    <n v="6971.13"/>
    <n v="0"/>
    <n v="6971.13"/>
    <n v="10173.77"/>
    <n v="-3202.6400000000003"/>
    <n v="5.75"/>
    <n v="0"/>
    <n v="5.75"/>
    <n v="8.3919999999999995"/>
    <n v="-2.6419999999999995"/>
  </r>
  <r>
    <s v="1399733"/>
    <x v="6"/>
    <x v="2"/>
    <x v="0"/>
    <n v="7542.33"/>
    <n v="0"/>
    <n v="7542.33"/>
    <n v="11006.98"/>
    <n v="-3464.6499999999996"/>
    <n v="120.75"/>
    <n v="0"/>
    <n v="120.75"/>
    <n v="176.21799999999999"/>
    <n v="-55.467999999999989"/>
  </r>
  <r>
    <s v="1399733"/>
    <x v="7"/>
    <x v="1"/>
    <x v="0"/>
    <n v="16042.58"/>
    <n v="0"/>
    <n v="16042.58"/>
    <n v="16374.6"/>
    <n v="-332.02000000000044"/>
    <n v="0"/>
    <n v="0"/>
    <n v="0"/>
    <n v="0"/>
    <n v="0"/>
  </r>
  <r>
    <s v="1399733"/>
    <x v="8"/>
    <x v="1"/>
    <x v="0"/>
    <n v="37098.57"/>
    <n v="0"/>
    <n v="37098.57"/>
    <n v="37866.379999999997"/>
    <n v="-767.80999999999767"/>
    <n v="0"/>
    <n v="0"/>
    <n v="0"/>
    <n v="0"/>
    <n v="0"/>
  </r>
  <r>
    <s v="1399733"/>
    <x v="372"/>
    <x v="3"/>
    <x v="1"/>
    <n v="-772288.54"/>
    <n v="0"/>
    <n v="-772288.54"/>
    <n v="-772288.12"/>
    <n v="-0.42000000004190952"/>
    <n v="-9650"/>
    <n v="0"/>
    <n v="-9650"/>
    <n v="-9650"/>
    <n v="0"/>
  </r>
  <r>
    <s v="1399733"/>
    <x v="373"/>
    <x v="4"/>
    <x v="2"/>
    <n v="4342.45"/>
    <n v="0"/>
    <n v="4342.45"/>
    <n v="0"/>
    <n v="4342.45"/>
    <n v="58650"/>
    <n v="0"/>
    <n v="58650"/>
    <n v="0"/>
    <n v="58650"/>
  </r>
  <r>
    <s v="1399733"/>
    <x v="99"/>
    <x v="4"/>
    <x v="2"/>
    <n v="996.8"/>
    <n v="961.91176470588232"/>
    <n v="34.888235294117635"/>
    <n v="981.15"/>
    <n v="15.649999999999977"/>
    <n v="10000"/>
    <n v="9650"/>
    <n v="350"/>
    <n v="9843"/>
    <n v="157"/>
  </r>
  <r>
    <s v="1399733"/>
    <x v="100"/>
    <x v="4"/>
    <x v="2"/>
    <n v="0"/>
    <n v="3959.7832512315272"/>
    <n v="-3959.7832512315272"/>
    <n v="4019.18"/>
    <n v="-4019.18"/>
    <n v="0"/>
    <n v="57900"/>
    <n v="-57900"/>
    <n v="58768.5"/>
    <n v="-58768.5"/>
  </r>
  <r>
    <s v="1399733"/>
    <x v="50"/>
    <x v="4"/>
    <x v="2"/>
    <n v="5703.01"/>
    <n v="5674.1990049751248"/>
    <n v="28.81099502487541"/>
    <n v="5702.57"/>
    <n v="0.44000000000050932"/>
    <n v="9699"/>
    <n v="9650"/>
    <n v="49"/>
    <n v="9698.25"/>
    <n v="0.75"/>
  </r>
  <r>
    <s v="1399733"/>
    <x v="101"/>
    <x v="4"/>
    <x v="2"/>
    <n v="7644.44"/>
    <n v="7546.6896551724139"/>
    <n v="97.75034482758565"/>
    <n v="7659.89"/>
    <n v="-15.450000000000728"/>
    <n v="58650"/>
    <n v="57900"/>
    <n v="750"/>
    <n v="58768.5"/>
    <n v="-118.5"/>
  </r>
  <r>
    <s v="1399733"/>
    <x v="102"/>
    <x v="4"/>
    <x v="2"/>
    <n v="10067.27"/>
    <n v="11166.019704433498"/>
    <n v="-1098.7497044334978"/>
    <n v="11333.51"/>
    <n v="-1266.2399999999998"/>
    <n v="58650"/>
    <n v="57900"/>
    <n v="750"/>
    <n v="58768.5"/>
    <n v="-118.5"/>
  </r>
  <r>
    <s v="1399733"/>
    <x v="41"/>
    <x v="4"/>
    <x v="2"/>
    <n v="23997.040000000001"/>
    <n v="23526.50980392157"/>
    <n v="470.53019607843089"/>
    <n v="23997.040000000001"/>
    <n v="0"/>
    <n v="59058"/>
    <n v="57900"/>
    <n v="1158"/>
    <n v="59058"/>
    <n v="0"/>
  </r>
  <r>
    <s v="1399733"/>
    <x v="87"/>
    <x v="4"/>
    <x v="2"/>
    <n v="31732.91"/>
    <n v="31263.68472906404"/>
    <n v="469.22527093596"/>
    <n v="31732.639999999999"/>
    <n v="0.27000000000043656"/>
    <n v="58769"/>
    <n v="57900"/>
    <n v="869"/>
    <n v="58768.5"/>
    <n v="0.5"/>
  </r>
  <r>
    <s v="1399733"/>
    <x v="95"/>
    <x v="4"/>
    <x v="2"/>
    <n v="41334.9"/>
    <n v="40723.004926108377"/>
    <n v="611.89507389162463"/>
    <n v="41333.85"/>
    <n v="1.0500000000029104"/>
    <n v="9795"/>
    <n v="9650"/>
    <n v="145"/>
    <n v="9794.75"/>
    <n v="0.25"/>
  </r>
  <r>
    <s v="1399733"/>
    <x v="17"/>
    <x v="4"/>
    <x v="2"/>
    <n v="79022.02"/>
    <n v="78628.199004975118"/>
    <n v="393.82099502488563"/>
    <n v="79021.34"/>
    <n v="0.680000000007567"/>
    <n v="58190"/>
    <n v="57900"/>
    <n v="290"/>
    <n v="58189.5"/>
    <n v="0.5"/>
  </r>
  <r>
    <s v="1399733"/>
    <x v="58"/>
    <x v="4"/>
    <x v="2"/>
    <n v="279729.62"/>
    <n v="276960.01980198018"/>
    <n v="2769.6001980198198"/>
    <n v="279729.62"/>
    <n v="0"/>
    <n v="58479"/>
    <n v="57900"/>
    <n v="579"/>
    <n v="58479"/>
    <n v="0"/>
  </r>
  <r>
    <s v="1399733"/>
    <x v="103"/>
    <x v="4"/>
    <x v="3"/>
    <n v="199653.06"/>
    <n v="199202.41446725317"/>
    <n v="450.64553274682839"/>
    <n v="203784.07"/>
    <n v="-4131.0100000000093"/>
    <n v="43523"/>
    <n v="43425"/>
    <n v="98"/>
    <n v="44423.775000000001"/>
    <n v="-900.77500000000146"/>
  </r>
  <r>
    <s v="1399733"/>
    <x v="20"/>
    <x v="4"/>
    <x v="4"/>
    <n v="2923.37"/>
    <n v="2866.0490196078431"/>
    <n v="57.320980392156798"/>
    <n v="2923.37"/>
    <n v="0"/>
    <n v="531.52200000000005"/>
    <n v="521.1"/>
    <n v="10.422000000000025"/>
    <n v="531.52200000000005"/>
    <n v="0"/>
  </r>
  <r>
    <s v="1399735"/>
    <x v="0"/>
    <x v="0"/>
    <x v="0"/>
    <n v="18015.53"/>
    <n v="0"/>
    <n v="18015.53"/>
    <n v="0"/>
    <n v="18015.53"/>
    <n v="0"/>
    <n v="0"/>
    <n v="0"/>
    <n v="0"/>
    <n v="0"/>
  </r>
  <r>
    <s v="1399735"/>
    <x v="4"/>
    <x v="2"/>
    <x v="0"/>
    <n v="1911.55"/>
    <n v="0"/>
    <n v="1911.55"/>
    <n v="3336.38"/>
    <n v="-1424.8300000000002"/>
    <n v="5.42"/>
    <n v="0"/>
    <n v="5.42"/>
    <n v="9.4600000000000009"/>
    <n v="-4.0400000000000009"/>
  </r>
  <r>
    <s v="1399735"/>
    <x v="5"/>
    <x v="2"/>
    <x v="0"/>
    <n v="6571.05"/>
    <n v="0"/>
    <n v="6571.05"/>
    <n v="11468.97"/>
    <n v="-4897.9199999999992"/>
    <n v="5.42"/>
    <n v="0"/>
    <n v="5.42"/>
    <n v="9.4600000000000009"/>
    <n v="-4.0400000000000009"/>
  </r>
  <r>
    <s v="1399735"/>
    <x v="6"/>
    <x v="2"/>
    <x v="0"/>
    <n v="7109.47"/>
    <n v="0"/>
    <n v="7109.47"/>
    <n v="12408.47"/>
    <n v="-5298.9999999999991"/>
    <n v="113.82"/>
    <n v="0"/>
    <n v="113.82"/>
    <n v="198.655"/>
    <n v="-84.835000000000008"/>
  </r>
  <r>
    <s v="1399735"/>
    <x v="129"/>
    <x v="3"/>
    <x v="1"/>
    <n v="-1131459.3600000001"/>
    <n v="0"/>
    <n v="-1131459.3600000001"/>
    <n v="-1131459.3700000001"/>
    <n v="1.0000000009313226E-2"/>
    <n v="-6621.8329999999996"/>
    <n v="0"/>
    <n v="-6621.8329999999996"/>
    <n v="-6621.8329999999996"/>
    <n v="0"/>
  </r>
  <r>
    <s v="1399735"/>
    <x v="121"/>
    <x v="4"/>
    <x v="5"/>
    <n v="935894.08"/>
    <n v="935681.89054726367"/>
    <n v="212.18945273628924"/>
    <n v="940360.3"/>
    <n v="-4466.2200000000885"/>
    <n v="39740"/>
    <n v="39730.99800995025"/>
    <n v="9.0019900497500203"/>
    <n v="39929.652999999998"/>
    <n v="-189.65299999999843"/>
  </r>
  <r>
    <s v="1399735"/>
    <x v="172"/>
    <x v="4"/>
    <x v="2"/>
    <n v="73.7"/>
    <n v="0"/>
    <n v="73.7"/>
    <n v="0"/>
    <n v="73.7"/>
    <n v="220"/>
    <n v="0"/>
    <n v="220"/>
    <n v="0"/>
    <n v="220"/>
  </r>
  <r>
    <s v="1399735"/>
    <x v="130"/>
    <x v="4"/>
    <x v="2"/>
    <n v="4084.27"/>
    <n v="0"/>
    <n v="4084.27"/>
    <n v="0"/>
    <n v="4084.27"/>
    <n v="39800"/>
    <n v="0"/>
    <n v="39800"/>
    <n v="0"/>
    <n v="39800"/>
  </r>
  <r>
    <s v="1399735"/>
    <x v="48"/>
    <x v="4"/>
    <x v="2"/>
    <n v="595.84"/>
    <n v="563.65346534653463"/>
    <n v="32.186534653465401"/>
    <n v="569.29"/>
    <n v="26.550000000000068"/>
    <n v="7000"/>
    <n v="6621.8326732673277"/>
    <n v="378.16732673267234"/>
    <n v="6688.0510000000004"/>
    <n v="311.94899999999961"/>
  </r>
  <r>
    <s v="1399735"/>
    <x v="123"/>
    <x v="4"/>
    <x v="2"/>
    <n v="2372.81"/>
    <n v="2450.0796019900499"/>
    <n v="-77.269601990049978"/>
    <n v="2462.33"/>
    <n v="-89.519999999999982"/>
    <n v="6413"/>
    <n v="6621.8328358208946"/>
    <n v="-208.83283582089462"/>
    <n v="6654.942"/>
    <n v="-241.94200000000001"/>
  </r>
  <r>
    <s v="1399735"/>
    <x v="131"/>
    <x v="4"/>
    <x v="2"/>
    <n v="0"/>
    <n v="4077.1921182266015"/>
    <n v="-4077.1921182266015"/>
    <n v="4138.3500000000004"/>
    <n v="-4138.3500000000004"/>
    <n v="0"/>
    <n v="39730.998029556657"/>
    <n v="-39730.998029556657"/>
    <n v="40326.963000000003"/>
    <n v="-40326.963000000003"/>
  </r>
  <r>
    <s v="1399735"/>
    <x v="125"/>
    <x v="4"/>
    <x v="2"/>
    <n v="18658.63"/>
    <n v="18626.285714285714"/>
    <n v="32.344285714287253"/>
    <n v="18905.68"/>
    <n v="-247.04999999999927"/>
    <n v="39800"/>
    <n v="39730.998029556657"/>
    <n v="69.001970443343453"/>
    <n v="40326.963000000003"/>
    <n v="-526.96300000000338"/>
  </r>
  <r>
    <s v="1399735"/>
    <x v="126"/>
    <x v="4"/>
    <x v="2"/>
    <n v="32013.38"/>
    <n v="31877.773399014779"/>
    <n v="135.60660098522203"/>
    <n v="32355.94"/>
    <n v="-342.55999999999767"/>
    <n v="39900"/>
    <n v="39730.998029556657"/>
    <n v="169.00197044334345"/>
    <n v="40326.963000000003"/>
    <n v="-426.96300000000338"/>
  </r>
  <r>
    <s v="1399735"/>
    <x v="127"/>
    <x v="4"/>
    <x v="2"/>
    <n v="42266.17"/>
    <n v="42245.970443349754"/>
    <n v="20.199556650244631"/>
    <n v="42879.66"/>
    <n v="-613.49000000000524"/>
    <n v="39750"/>
    <n v="39730.998029556657"/>
    <n v="19.001970443343453"/>
    <n v="40326.963000000003"/>
    <n v="-576.96300000000338"/>
  </r>
  <r>
    <s v="1399735"/>
    <x v="128"/>
    <x v="4"/>
    <x v="2"/>
    <n v="61892.88"/>
    <n v="61649.261083743841"/>
    <n v="243.61891625615681"/>
    <n v="62574"/>
    <n v="-681.12000000000262"/>
    <n v="6648"/>
    <n v="6621.8325123152708"/>
    <n v="26.167487684729167"/>
    <n v="6721.16"/>
    <n v="-73.159999999999854"/>
  </r>
  <r>
    <s v="1399736"/>
    <x v="0"/>
    <x v="0"/>
    <x v="0"/>
    <n v="5985.65"/>
    <n v="0"/>
    <n v="5985.65"/>
    <n v="0"/>
    <n v="5985.65"/>
    <n v="0"/>
    <n v="0"/>
    <n v="0"/>
    <n v="0"/>
    <n v="0"/>
  </r>
  <r>
    <s v="1399736"/>
    <x v="4"/>
    <x v="2"/>
    <x v="0"/>
    <n v="1587.09"/>
    <n v="0"/>
    <n v="1587.09"/>
    <n v="2061.7399999999998"/>
    <n v="-474.64999999999986"/>
    <n v="4.5"/>
    <n v="0"/>
    <n v="4.5"/>
    <n v="5.8460000000000001"/>
    <n v="-1.3460000000000001"/>
  </r>
  <r>
    <s v="1399736"/>
    <x v="5"/>
    <x v="2"/>
    <x v="0"/>
    <n v="5455.67"/>
    <n v="0"/>
    <n v="5455.67"/>
    <n v="7087.32"/>
    <n v="-1631.6499999999996"/>
    <n v="4.5"/>
    <n v="0"/>
    <n v="4.5"/>
    <n v="5.8460000000000001"/>
    <n v="-1.3460000000000001"/>
  </r>
  <r>
    <s v="1399736"/>
    <x v="6"/>
    <x v="2"/>
    <x v="0"/>
    <n v="5902.69"/>
    <n v="0"/>
    <n v="5902.69"/>
    <n v="7667.88"/>
    <n v="-1765.1900000000005"/>
    <n v="94.5"/>
    <n v="0"/>
    <n v="94.5"/>
    <n v="122.76"/>
    <n v="-28.260000000000005"/>
  </r>
  <r>
    <s v="1399736"/>
    <x v="120"/>
    <x v="3"/>
    <x v="1"/>
    <n v="-699543.64"/>
    <n v="0"/>
    <n v="-699543.64"/>
    <n v="-699543.65"/>
    <n v="1.0000000009313226E-2"/>
    <n v="-4092"/>
    <n v="0"/>
    <n v="-4092"/>
    <n v="-4092"/>
    <n v="0"/>
  </r>
  <r>
    <s v="1399736"/>
    <x v="121"/>
    <x v="4"/>
    <x v="5"/>
    <n v="578210.16"/>
    <n v="578210.02985074616"/>
    <n v="0.13014925387687981"/>
    <n v="581101.07999999996"/>
    <n v="-2890.9199999999255"/>
    <n v="24552"/>
    <n v="24552"/>
    <n v="0"/>
    <n v="24674.76"/>
    <n v="-122.7599999999984"/>
  </r>
  <r>
    <s v="1399736"/>
    <x v="122"/>
    <x v="4"/>
    <x v="2"/>
    <n v="2524.4499999999998"/>
    <n v="0"/>
    <n v="2524.4499999999998"/>
    <n v="0"/>
    <n v="2524.4499999999998"/>
    <n v="24600"/>
    <n v="0"/>
    <n v="24600"/>
    <n v="0"/>
    <n v="24600"/>
  </r>
  <r>
    <s v="1399736"/>
    <x v="48"/>
    <x v="4"/>
    <x v="2"/>
    <n v="723.52"/>
    <n v="696.62376237623766"/>
    <n v="26.896237623762318"/>
    <n v="703.59"/>
    <n v="19.92999999999995"/>
    <n v="8500"/>
    <n v="8184"/>
    <n v="316"/>
    <n v="8265.84"/>
    <n v="234.15999999999985"/>
  </r>
  <r>
    <s v="1399736"/>
    <x v="123"/>
    <x v="4"/>
    <x v="2"/>
    <n v="1517"/>
    <n v="1514.039800995025"/>
    <n v="2.9601990049750384"/>
    <n v="1521.61"/>
    <n v="-4.6099999999999"/>
    <n v="4100"/>
    <n v="4092"/>
    <n v="8"/>
    <n v="4112.46"/>
    <n v="-12.460000000000036"/>
  </r>
  <r>
    <s v="1399736"/>
    <x v="124"/>
    <x v="4"/>
    <x v="2"/>
    <n v="0"/>
    <n v="2519.5270935960593"/>
    <n v="-2519.5270935960593"/>
    <n v="2557.3200000000002"/>
    <n v="-2557.3200000000002"/>
    <n v="0"/>
    <n v="24552"/>
    <n v="-24552"/>
    <n v="24920.28"/>
    <n v="-24920.28"/>
  </r>
  <r>
    <s v="1399736"/>
    <x v="125"/>
    <x v="4"/>
    <x v="2"/>
    <n v="11532.73"/>
    <n v="11510.226600985221"/>
    <n v="22.503399014778552"/>
    <n v="11682.88"/>
    <n v="-150.14999999999964"/>
    <n v="24600"/>
    <n v="24552"/>
    <n v="48"/>
    <n v="24920.28"/>
    <n v="-320.27999999999884"/>
  </r>
  <r>
    <s v="1399736"/>
    <x v="126"/>
    <x v="4"/>
    <x v="2"/>
    <n v="19737.560000000001"/>
    <n v="19699.05418719212"/>
    <n v="38.505812807881739"/>
    <n v="19994.54"/>
    <n v="-256.97999999999956"/>
    <n v="24600"/>
    <n v="24552"/>
    <n v="48"/>
    <n v="24920.28"/>
    <n v="-320.27999999999884"/>
  </r>
  <r>
    <s v="1399736"/>
    <x v="127"/>
    <x v="4"/>
    <x v="2"/>
    <n v="28103.02"/>
    <n v="26106.137931034482"/>
    <n v="1996.8820689655186"/>
    <n v="26497.73"/>
    <n v="1605.2900000000009"/>
    <n v="26430"/>
    <n v="24552"/>
    <n v="1878"/>
    <n v="24920.28"/>
    <n v="1509.7200000000012"/>
  </r>
  <r>
    <s v="1399736"/>
    <x v="128"/>
    <x v="4"/>
    <x v="2"/>
    <n v="38264.1"/>
    <n v="38096.522167487681"/>
    <n v="167.5778325123174"/>
    <n v="38667.97"/>
    <n v="-403.87000000000262"/>
    <n v="4110"/>
    <n v="4092"/>
    <n v="18"/>
    <n v="4153.38"/>
    <n v="-43.380000000000109"/>
  </r>
  <r>
    <s v="1399737"/>
    <x v="0"/>
    <x v="0"/>
    <x v="0"/>
    <n v="-1490.5"/>
    <n v="0"/>
    <n v="-1490.5"/>
    <n v="0"/>
    <n v="-1490.5"/>
    <n v="0"/>
    <n v="0"/>
    <n v="0"/>
    <n v="0"/>
    <n v="0"/>
  </r>
  <r>
    <s v="1399737"/>
    <x v="4"/>
    <x v="2"/>
    <x v="0"/>
    <n v="176.34"/>
    <n v="0"/>
    <n v="176.34"/>
    <n v="88.68"/>
    <n v="87.66"/>
    <n v="0.5"/>
    <n v="0"/>
    <n v="0.5"/>
    <n v="0.251"/>
    <n v="0.249"/>
  </r>
  <r>
    <s v="1399737"/>
    <x v="5"/>
    <x v="2"/>
    <x v="0"/>
    <n v="606.19000000000005"/>
    <n v="0"/>
    <n v="606.19000000000005"/>
    <n v="304.83"/>
    <n v="301.36000000000007"/>
    <n v="0.5"/>
    <n v="0"/>
    <n v="0.5"/>
    <n v="0.251"/>
    <n v="0.249"/>
  </r>
  <r>
    <s v="1399737"/>
    <x v="6"/>
    <x v="2"/>
    <x v="0"/>
    <n v="655.86"/>
    <n v="0"/>
    <n v="655.86"/>
    <n v="329.8"/>
    <n v="326.06"/>
    <n v="10.5"/>
    <n v="0"/>
    <n v="10.5"/>
    <n v="5.28"/>
    <n v="5.22"/>
  </r>
  <r>
    <s v="1399737"/>
    <x v="374"/>
    <x v="3"/>
    <x v="1"/>
    <n v="-39275.67"/>
    <n v="0"/>
    <n v="-39275.67"/>
    <n v="-39275.67"/>
    <n v="0"/>
    <n v="-176"/>
    <n v="0"/>
    <n v="-176"/>
    <n v="-176"/>
    <n v="0"/>
  </r>
  <r>
    <s v="1399737"/>
    <x v="121"/>
    <x v="4"/>
    <x v="5"/>
    <n v="24871.74"/>
    <n v="24871.731343283584"/>
    <n v="8.6567164180451073E-3"/>
    <n v="24996.09"/>
    <n v="-124.34999999999854"/>
    <n v="1056"/>
    <n v="1056"/>
    <n v="0"/>
    <n v="1061.28"/>
    <n v="-5.2799999999999727"/>
  </r>
  <r>
    <s v="1399737"/>
    <x v="48"/>
    <x v="4"/>
    <x v="2"/>
    <n v="22.56"/>
    <n v="0"/>
    <n v="22.56"/>
    <n v="0"/>
    <n v="22.56"/>
    <n v="265"/>
    <n v="0"/>
    <n v="265"/>
    <n v="0"/>
    <n v="265"/>
  </r>
  <r>
    <s v="1399737"/>
    <x v="375"/>
    <x v="4"/>
    <x v="2"/>
    <n v="986.21"/>
    <n v="0"/>
    <n v="986.21"/>
    <n v="0"/>
    <n v="986.21"/>
    <n v="1100"/>
    <n v="0"/>
    <n v="1100"/>
    <n v="0"/>
    <n v="1100"/>
  </r>
  <r>
    <s v="1399737"/>
    <x v="123"/>
    <x v="4"/>
    <x v="2"/>
    <n v="66.599999999999994"/>
    <n v="65.124378109452735"/>
    <n v="1.4756218905472593"/>
    <n v="65.45"/>
    <n v="1.1499999999999915"/>
    <n v="180"/>
    <n v="176"/>
    <n v="4"/>
    <n v="176.88"/>
    <n v="3.1200000000000045"/>
  </r>
  <r>
    <s v="1399737"/>
    <x v="125"/>
    <x v="4"/>
    <x v="2"/>
    <n v="515.69000000000005"/>
    <n v="495.06403940886702"/>
    <n v="20.625960591133037"/>
    <n v="502.49"/>
    <n v="13.200000000000045"/>
    <n v="1100"/>
    <n v="1055.9999999999998"/>
    <n v="44.000000000000227"/>
    <n v="1071.8399999999999"/>
    <n v="28.160000000000082"/>
  </r>
  <r>
    <s v="1399737"/>
    <x v="376"/>
    <x v="4"/>
    <x v="2"/>
    <n v="0"/>
    <n v="946.75621890547268"/>
    <n v="-946.75621890547268"/>
    <n v="951.49"/>
    <n v="-951.49"/>
    <n v="0"/>
    <n v="1056"/>
    <n v="-1056"/>
    <n v="1061.28"/>
    <n v="-1061.28"/>
  </r>
  <r>
    <s v="1399737"/>
    <x v="128"/>
    <x v="4"/>
    <x v="2"/>
    <n v="1675.8"/>
    <n v="1638.5615763546798"/>
    <n v="37.238423645320154"/>
    <n v="1663.14"/>
    <n v="12.659999999999854"/>
    <n v="180"/>
    <n v="176"/>
    <n v="4"/>
    <n v="178.64"/>
    <n v="1.3600000000000136"/>
  </r>
  <r>
    <s v="1399737"/>
    <x v="377"/>
    <x v="4"/>
    <x v="2"/>
    <n v="3751.33"/>
    <n v="3047.231527093596"/>
    <n v="704.09847290640391"/>
    <n v="3092.94"/>
    <n v="658.38999999999987"/>
    <n v="1300"/>
    <n v="1055.9999999999998"/>
    <n v="244.00000000000023"/>
    <n v="1071.8399999999999"/>
    <n v="228.16000000000008"/>
  </r>
  <r>
    <s v="1399737"/>
    <x v="378"/>
    <x v="4"/>
    <x v="2"/>
    <n v="3710.85"/>
    <n v="3562.4137931034484"/>
    <n v="148.43620689655154"/>
    <n v="3615.85"/>
    <n v="95"/>
    <n v="1100"/>
    <n v="1055.9999999999998"/>
    <n v="44.000000000000227"/>
    <n v="1071.8399999999999"/>
    <n v="28.160000000000082"/>
  </r>
  <r>
    <s v="1399737"/>
    <x v="379"/>
    <x v="4"/>
    <x v="2"/>
    <n v="3727"/>
    <n v="3610.7487684729062"/>
    <n v="116.25123152709375"/>
    <n v="3664.91"/>
    <n v="62.090000000000146"/>
    <n v="1090"/>
    <n v="1055.9999999999998"/>
    <n v="34.000000000000227"/>
    <n v="1071.8399999999999"/>
    <n v="18.160000000000082"/>
  </r>
  <r>
    <s v="1399738"/>
    <x v="0"/>
    <x v="0"/>
    <x v="0"/>
    <n v="-3470.28"/>
    <n v="0"/>
    <n v="-3470.28"/>
    <n v="0"/>
    <n v="-3470.28"/>
    <n v="0"/>
    <n v="0"/>
    <n v="0"/>
    <n v="0"/>
    <n v="0"/>
  </r>
  <r>
    <s v="1399738"/>
    <x v="4"/>
    <x v="2"/>
    <x v="0"/>
    <n v="204.56"/>
    <n v="0"/>
    <n v="204.56"/>
    <n v="75.58"/>
    <n v="128.98000000000002"/>
    <n v="0.57999999999999996"/>
    <n v="0"/>
    <n v="0.57999999999999996"/>
    <n v="0.214"/>
    <n v="0.36599999999999999"/>
  </r>
  <r>
    <s v="1399738"/>
    <x v="5"/>
    <x v="2"/>
    <x v="0"/>
    <n v="703.17"/>
    <n v="0"/>
    <n v="703.17"/>
    <n v="259.8"/>
    <n v="443.36999999999995"/>
    <n v="0.57999999999999996"/>
    <n v="0"/>
    <n v="0.57999999999999996"/>
    <n v="0.214"/>
    <n v="0.36599999999999999"/>
  </r>
  <r>
    <s v="1399738"/>
    <x v="6"/>
    <x v="2"/>
    <x v="0"/>
    <n v="760.79"/>
    <n v="0"/>
    <n v="760.79"/>
    <n v="281.08"/>
    <n v="479.71"/>
    <n v="12.18"/>
    <n v="0"/>
    <n v="12.18"/>
    <n v="4.5"/>
    <n v="7.68"/>
  </r>
  <r>
    <s v="1399738"/>
    <x v="380"/>
    <x v="3"/>
    <x v="1"/>
    <n v="-33972.959999999999"/>
    <n v="0"/>
    <n v="-33972.959999999999"/>
    <n v="-33972.949999999997"/>
    <n v="-1.0000000002037268E-2"/>
    <n v="-150"/>
    <n v="0"/>
    <n v="-150"/>
    <n v="-150"/>
    <n v="0"/>
  </r>
  <r>
    <s v="1399738"/>
    <x v="133"/>
    <x v="4"/>
    <x v="5"/>
    <n v="21076.79"/>
    <n v="21076.796019900499"/>
    <n v="-6.0199004983587656E-3"/>
    <n v="21182.18"/>
    <n v="-105.38999999999942"/>
    <n v="900"/>
    <n v="900"/>
    <n v="0"/>
    <n v="904.5"/>
    <n v="-4.5"/>
  </r>
  <r>
    <s v="1399738"/>
    <x v="381"/>
    <x v="4"/>
    <x v="2"/>
    <n v="896.55"/>
    <n v="0"/>
    <n v="896.55"/>
    <n v="0"/>
    <n v="896.55"/>
    <n v="1000"/>
    <n v="0"/>
    <n v="1000"/>
    <n v="0"/>
    <n v="1000"/>
  </r>
  <r>
    <s v="1399738"/>
    <x v="137"/>
    <x v="4"/>
    <x v="2"/>
    <n v="1161.53"/>
    <n v="0"/>
    <n v="1161.53"/>
    <n v="0"/>
    <n v="1161.53"/>
    <n v="1000"/>
    <n v="0"/>
    <n v="1000"/>
    <n v="0"/>
    <n v="1000"/>
  </r>
  <r>
    <s v="1399738"/>
    <x v="123"/>
    <x v="4"/>
    <x v="2"/>
    <n v="57.53"/>
    <n v="57.154228855721392"/>
    <n v="0.37577114427860892"/>
    <n v="57.44"/>
    <n v="9.0000000000003411E-2"/>
    <n v="151"/>
    <n v="150"/>
    <n v="1"/>
    <n v="150.75"/>
    <n v="0.25"/>
  </r>
  <r>
    <s v="1399738"/>
    <x v="382"/>
    <x v="4"/>
    <x v="2"/>
    <n v="0"/>
    <n v="806.8955223880597"/>
    <n v="-806.8955223880597"/>
    <n v="810.93"/>
    <n v="-810.93"/>
    <n v="0"/>
    <n v="900"/>
    <n v="-900"/>
    <n v="904.5"/>
    <n v="-904.5"/>
  </r>
  <r>
    <s v="1399738"/>
    <x v="136"/>
    <x v="4"/>
    <x v="2"/>
    <n v="1162.0899999999999"/>
    <n v="950.807881773399"/>
    <n v="211.28211822660091"/>
    <n v="965.07"/>
    <n v="197.01999999999987"/>
    <n v="1100"/>
    <n v="900"/>
    <n v="200"/>
    <n v="913.5"/>
    <n v="186.5"/>
  </r>
  <r>
    <s v="1399738"/>
    <x v="139"/>
    <x v="4"/>
    <x v="2"/>
    <n v="1507.05"/>
    <n v="1477.4975369458127"/>
    <n v="29.552463054187228"/>
    <n v="1499.66"/>
    <n v="7.3899999999998727"/>
    <n v="153"/>
    <n v="150"/>
    <n v="3"/>
    <n v="152.25"/>
    <n v="0.75"/>
  </r>
  <r>
    <s v="1399738"/>
    <x v="383"/>
    <x v="4"/>
    <x v="2"/>
    <n v="2885.64"/>
    <n v="2597.0738916256159"/>
    <n v="288.56610837438393"/>
    <n v="2636.03"/>
    <n v="249.60999999999967"/>
    <n v="1000"/>
    <n v="900"/>
    <n v="100"/>
    <n v="913.5"/>
    <n v="86.5"/>
  </r>
  <r>
    <s v="1399738"/>
    <x v="384"/>
    <x v="4"/>
    <x v="2"/>
    <n v="3710.85"/>
    <n v="3036.1477832512314"/>
    <n v="674.70221674876848"/>
    <n v="3081.69"/>
    <n v="629.15999999999985"/>
    <n v="1100"/>
    <n v="900"/>
    <n v="200"/>
    <n v="913.5"/>
    <n v="186.5"/>
  </r>
  <r>
    <s v="1399738"/>
    <x v="385"/>
    <x v="4"/>
    <x v="2"/>
    <n v="3316.69"/>
    <n v="3077.3399014778324"/>
    <n v="239.35009852216763"/>
    <n v="3123.5"/>
    <n v="193.19000000000005"/>
    <n v="970"/>
    <n v="900"/>
    <n v="70"/>
    <n v="913.5"/>
    <n v="56.5"/>
  </r>
  <r>
    <s v="1399739"/>
    <x v="0"/>
    <x v="0"/>
    <x v="0"/>
    <n v="9360.7199999999993"/>
    <n v="0"/>
    <n v="9360.7199999999993"/>
    <n v="0"/>
    <n v="9360.7199999999993"/>
    <n v="0"/>
    <n v="0"/>
    <n v="0"/>
    <n v="0"/>
    <n v="0"/>
  </r>
  <r>
    <s v="1399739"/>
    <x v="4"/>
    <x v="2"/>
    <x v="0"/>
    <n v="1262.6099999999999"/>
    <n v="0"/>
    <n v="1262.6099999999999"/>
    <n v="1928.72"/>
    <n v="-666.11000000000013"/>
    <n v="3.58"/>
    <n v="0"/>
    <n v="3.58"/>
    <n v="5.4690000000000003"/>
    <n v="-1.8890000000000002"/>
  </r>
  <r>
    <s v="1399739"/>
    <x v="5"/>
    <x v="2"/>
    <x v="0"/>
    <n v="4340.29"/>
    <n v="0"/>
    <n v="4340.29"/>
    <n v="6630.07"/>
    <n v="-2289.7799999999997"/>
    <n v="3.58"/>
    <n v="0"/>
    <n v="3.58"/>
    <n v="5.4690000000000003"/>
    <n v="-1.8890000000000002"/>
  </r>
  <r>
    <s v="1399739"/>
    <x v="6"/>
    <x v="2"/>
    <x v="0"/>
    <n v="4695.92"/>
    <n v="0"/>
    <n v="4695.92"/>
    <n v="7173.18"/>
    <n v="-2477.2600000000002"/>
    <n v="75.180000000000007"/>
    <n v="0"/>
    <n v="75.180000000000007"/>
    <n v="114.84"/>
    <n v="-39.659999999999997"/>
  </r>
  <r>
    <s v="1399739"/>
    <x v="132"/>
    <x v="3"/>
    <x v="1"/>
    <n v="-688403.79"/>
    <n v="0"/>
    <n v="-688403.79"/>
    <n v="-688403.71"/>
    <n v="-8.0000000074505806E-2"/>
    <n v="-3828"/>
    <n v="0"/>
    <n v="-3828"/>
    <n v="-3828"/>
    <n v="0"/>
  </r>
  <r>
    <s v="1399739"/>
    <x v="133"/>
    <x v="4"/>
    <x v="5"/>
    <n v="540383.98"/>
    <n v="540384.00995024887"/>
    <n v="-2.995024889241904E-2"/>
    <n v="543085.93000000005"/>
    <n v="-2701.9500000000698"/>
    <n v="22968"/>
    <n v="22968"/>
    <n v="0"/>
    <n v="23082.84"/>
    <n v="-114.84000000000015"/>
  </r>
  <r>
    <s v="1399739"/>
    <x v="134"/>
    <x v="4"/>
    <x v="2"/>
    <n v="6201.49"/>
    <n v="0"/>
    <n v="6201.49"/>
    <n v="0"/>
    <n v="6201.49"/>
    <n v="23000"/>
    <n v="0"/>
    <n v="23000"/>
    <n v="0"/>
    <n v="23000"/>
  </r>
  <r>
    <s v="1399739"/>
    <x v="123"/>
    <x v="4"/>
    <x v="2"/>
    <n v="1420.06"/>
    <n v="1416.358208955224"/>
    <n v="3.7017910447759732"/>
    <n v="1423.44"/>
    <n v="-3.3800000000001091"/>
    <n v="3838"/>
    <n v="3828"/>
    <n v="10"/>
    <n v="3847.14"/>
    <n v="-9.1399999999998727"/>
  </r>
  <r>
    <s v="1399739"/>
    <x v="135"/>
    <x v="4"/>
    <x v="2"/>
    <n v="0"/>
    <n v="6192.8571428571431"/>
    <n v="-6192.8571428571431"/>
    <n v="6285.75"/>
    <n v="-6285.75"/>
    <n v="0"/>
    <n v="22968"/>
    <n v="-22968"/>
    <n v="23312.52"/>
    <n v="-23312.52"/>
  </r>
  <r>
    <s v="1399739"/>
    <x v="136"/>
    <x v="4"/>
    <x v="2"/>
    <n v="24298.35"/>
    <n v="24264.541871921181"/>
    <n v="33.80812807881739"/>
    <n v="24628.51"/>
    <n v="-330.15999999999985"/>
    <n v="23000"/>
    <n v="22968"/>
    <n v="32"/>
    <n v="23312.52"/>
    <n v="-312.52000000000044"/>
  </r>
  <r>
    <s v="1399739"/>
    <x v="137"/>
    <x v="4"/>
    <x v="2"/>
    <n v="27063.65"/>
    <n v="26678.019704433496"/>
    <n v="385.63029556650508"/>
    <n v="27078.19"/>
    <n v="-14.539999999997235"/>
    <n v="23300"/>
    <n v="22968"/>
    <n v="332"/>
    <n v="23312.52"/>
    <n v="-12.520000000000437"/>
  </r>
  <r>
    <s v="1399739"/>
    <x v="138"/>
    <x v="4"/>
    <x v="2"/>
    <n v="34386.82"/>
    <n v="33838.758620689652"/>
    <n v="548.06137931034755"/>
    <n v="34346.339999999997"/>
    <n v="40.480000000003201"/>
    <n v="23340"/>
    <n v="22968"/>
    <n v="372"/>
    <n v="23312.52"/>
    <n v="27.479999999999563"/>
  </r>
  <r>
    <s v="1399739"/>
    <x v="139"/>
    <x v="4"/>
    <x v="2"/>
    <n v="34989.9"/>
    <n v="35294.157635467978"/>
    <n v="-304.2576354679768"/>
    <n v="35823.57"/>
    <n v="-833.66999999999825"/>
    <n v="3795"/>
    <n v="3828"/>
    <n v="-33"/>
    <n v="3885.42"/>
    <n v="-90.420000000000073"/>
  </r>
  <r>
    <s v="1399740"/>
    <x v="0"/>
    <x v="0"/>
    <x v="0"/>
    <n v="4433.91"/>
    <n v="0"/>
    <n v="4433.91"/>
    <n v="0"/>
    <n v="4433.91"/>
    <n v="0"/>
    <n v="0"/>
    <n v="0"/>
    <n v="0"/>
    <n v="0"/>
  </r>
  <r>
    <s v="1399740"/>
    <x v="4"/>
    <x v="2"/>
    <x v="0"/>
    <n v="969.88"/>
    <n v="0"/>
    <n v="969.88"/>
    <n v="1166.9100000000001"/>
    <n v="-197.03000000000009"/>
    <n v="2.75"/>
    <n v="0"/>
    <n v="2.75"/>
    <n v="3.3090000000000002"/>
    <n v="-0.55900000000000016"/>
  </r>
  <r>
    <s v="1399740"/>
    <x v="5"/>
    <x v="2"/>
    <x v="0"/>
    <n v="3334.02"/>
    <n v="0"/>
    <n v="3334.02"/>
    <n v="4011.3"/>
    <n v="-677.2800000000002"/>
    <n v="2.75"/>
    <n v="0"/>
    <n v="2.75"/>
    <n v="3.3090000000000002"/>
    <n v="-0.55900000000000016"/>
  </r>
  <r>
    <s v="1399740"/>
    <x v="6"/>
    <x v="2"/>
    <x v="0"/>
    <n v="3607.2"/>
    <n v="0"/>
    <n v="3607.2"/>
    <n v="4339.8900000000003"/>
    <n v="-732.69000000000051"/>
    <n v="57.75"/>
    <n v="0"/>
    <n v="57.75"/>
    <n v="69.48"/>
    <n v="-11.730000000000004"/>
  </r>
  <r>
    <s v="1399740"/>
    <x v="155"/>
    <x v="3"/>
    <x v="1"/>
    <n v="-416893.2"/>
    <n v="0"/>
    <n v="-416893.2"/>
    <n v="-416893.25"/>
    <n v="4.9999999988358468E-2"/>
    <n v="-2316"/>
    <n v="0"/>
    <n v="-2316"/>
    <n v="-2316"/>
    <n v="0"/>
  </r>
  <r>
    <s v="1399740"/>
    <x v="133"/>
    <x v="4"/>
    <x v="5"/>
    <n v="326282.01"/>
    <n v="326940.79601990047"/>
    <n v="-658.78601990046445"/>
    <n v="328575.5"/>
    <n v="-2293.4899999999907"/>
    <n v="13868"/>
    <n v="13896"/>
    <n v="-28"/>
    <n v="13965.48"/>
    <n v="-97.479999999999563"/>
  </r>
  <r>
    <s v="1399740"/>
    <x v="156"/>
    <x v="4"/>
    <x v="2"/>
    <n v="3774.82"/>
    <n v="0"/>
    <n v="3774.82"/>
    <n v="0"/>
    <n v="3774.82"/>
    <n v="14000"/>
    <n v="0"/>
    <n v="14000"/>
    <n v="0"/>
    <n v="14000"/>
  </r>
  <r>
    <s v="1399740"/>
    <x v="48"/>
    <x v="4"/>
    <x v="2"/>
    <n v="425.6"/>
    <n v="394.2772277227723"/>
    <n v="31.322772277227727"/>
    <n v="398.22"/>
    <n v="27.379999999999995"/>
    <n v="5000"/>
    <n v="4632"/>
    <n v="368"/>
    <n v="4678.32"/>
    <n v="321.68000000000029"/>
  </r>
  <r>
    <s v="1399740"/>
    <x v="123"/>
    <x v="4"/>
    <x v="2"/>
    <n v="859.14"/>
    <n v="856.91542288557218"/>
    <n v="2.2245771144278024"/>
    <n v="861.2"/>
    <n v="-2.0600000000000591"/>
    <n v="2322"/>
    <n v="2316"/>
    <n v="6"/>
    <n v="2327.58"/>
    <n v="-5.5799999999999272"/>
  </r>
  <r>
    <s v="1399740"/>
    <x v="157"/>
    <x v="4"/>
    <x v="2"/>
    <n v="0"/>
    <n v="3746.7783251231526"/>
    <n v="-3746.7783251231526"/>
    <n v="3802.98"/>
    <n v="-3802.98"/>
    <n v="0"/>
    <n v="13896"/>
    <n v="-13896"/>
    <n v="14104.44"/>
    <n v="-14104.44"/>
  </r>
  <r>
    <s v="1399740"/>
    <x v="136"/>
    <x v="4"/>
    <x v="2"/>
    <n v="14790.3"/>
    <n v="14680.433497536946"/>
    <n v="109.86650246305362"/>
    <n v="14900.64"/>
    <n v="-110.34000000000015"/>
    <n v="14000"/>
    <n v="13896"/>
    <n v="104"/>
    <n v="14104.44"/>
    <n v="-104.44000000000051"/>
  </r>
  <r>
    <s v="1399740"/>
    <x v="137"/>
    <x v="4"/>
    <x v="2"/>
    <n v="16261.42"/>
    <n v="16140.620689655172"/>
    <n v="120.79931034482797"/>
    <n v="16382.73"/>
    <n v="-121.30999999999949"/>
    <n v="14000"/>
    <n v="13896"/>
    <n v="104"/>
    <n v="14104.44"/>
    <n v="-104.44000000000051"/>
  </r>
  <r>
    <s v="1399740"/>
    <x v="138"/>
    <x v="4"/>
    <x v="2"/>
    <n v="20626.2"/>
    <n v="20472.975369458127"/>
    <n v="153.22463054187392"/>
    <n v="20780.07"/>
    <n v="-153.86999999999898"/>
    <n v="14000"/>
    <n v="13896"/>
    <n v="104"/>
    <n v="14104.44"/>
    <n v="-104.44000000000051"/>
  </r>
  <r>
    <s v="1399740"/>
    <x v="139"/>
    <x v="4"/>
    <x v="2"/>
    <n v="21528.7"/>
    <n v="21353.517241379312"/>
    <n v="175.18275862068913"/>
    <n v="21673.82"/>
    <n v="-145.11999999999898"/>
    <n v="2335"/>
    <n v="2315.9999999999995"/>
    <n v="19.000000000000455"/>
    <n v="2350.7399999999998"/>
    <n v="-15.739999999999782"/>
  </r>
  <r>
    <s v="1399742"/>
    <x v="0"/>
    <x v="0"/>
    <x v="0"/>
    <n v="3350.73"/>
    <n v="0"/>
    <n v="3350.73"/>
    <n v="0"/>
    <n v="3350.73"/>
    <n v="0"/>
    <n v="0"/>
    <n v="0"/>
    <n v="0"/>
    <n v="0"/>
  </r>
  <r>
    <s v="1399742"/>
    <x v="1"/>
    <x v="1"/>
    <x v="0"/>
    <n v="2.6"/>
    <n v="0"/>
    <n v="2.6"/>
    <n v="2.6"/>
    <n v="0"/>
    <n v="0"/>
    <n v="0"/>
    <n v="0"/>
    <n v="0"/>
    <n v="0"/>
  </r>
  <r>
    <s v="1399742"/>
    <x v="2"/>
    <x v="1"/>
    <x v="0"/>
    <n v="60.63"/>
    <n v="0"/>
    <n v="60.63"/>
    <n v="60.67"/>
    <n v="-3.9999999999999147E-2"/>
    <n v="0"/>
    <n v="0"/>
    <n v="0"/>
    <n v="0"/>
    <n v="0"/>
  </r>
  <r>
    <s v="1399742"/>
    <x v="3"/>
    <x v="1"/>
    <x v="0"/>
    <n v="407.1"/>
    <n v="0"/>
    <n v="407.1"/>
    <n v="407.39"/>
    <n v="-0.28999999999996362"/>
    <n v="0"/>
    <n v="0"/>
    <n v="0"/>
    <n v="0"/>
    <n v="0"/>
  </r>
  <r>
    <s v="1399742"/>
    <x v="4"/>
    <x v="2"/>
    <x v="0"/>
    <n v="292.73"/>
    <n v="0"/>
    <n v="292.73"/>
    <n v="742.83"/>
    <n v="-450.1"/>
    <n v="0.83"/>
    <n v="0"/>
    <n v="0.83"/>
    <n v="2.1059999999999999"/>
    <n v="-1.2759999999999998"/>
  </r>
  <r>
    <s v="1399742"/>
    <x v="5"/>
    <x v="2"/>
    <x v="0"/>
    <n v="1006.27"/>
    <n v="0"/>
    <n v="1006.27"/>
    <n v="2553.5"/>
    <n v="-1547.23"/>
    <n v="0.83"/>
    <n v="0"/>
    <n v="0.83"/>
    <n v="2.1059999999999999"/>
    <n v="-1.2759999999999998"/>
  </r>
  <r>
    <s v="1399742"/>
    <x v="6"/>
    <x v="2"/>
    <x v="0"/>
    <n v="1088.72"/>
    <n v="0"/>
    <n v="1088.72"/>
    <n v="2762.66"/>
    <n v="-1673.9399999999998"/>
    <n v="17.43"/>
    <n v="0"/>
    <n v="17.43"/>
    <n v="44.228999999999999"/>
    <n v="-26.798999999999999"/>
  </r>
  <r>
    <s v="1399742"/>
    <x v="7"/>
    <x v="1"/>
    <x v="0"/>
    <n v="4561.0600000000004"/>
    <n v="0"/>
    <n v="4561.0600000000004"/>
    <n v="4564.2299999999996"/>
    <n v="-3.1699999999991633"/>
    <n v="0"/>
    <n v="0"/>
    <n v="0"/>
    <n v="0"/>
    <n v="0"/>
  </r>
  <r>
    <s v="1399742"/>
    <x v="8"/>
    <x v="1"/>
    <x v="0"/>
    <n v="10547.47"/>
    <n v="0"/>
    <n v="10547.47"/>
    <n v="10554.81"/>
    <n v="-7.3400000000001455"/>
    <n v="0"/>
    <n v="0"/>
    <n v="0"/>
    <n v="0"/>
    <n v="0"/>
  </r>
  <r>
    <s v="1399742"/>
    <x v="158"/>
    <x v="3"/>
    <x v="1"/>
    <n v="-259125"/>
    <n v="0"/>
    <n v="-259125"/>
    <n v="-259125.06"/>
    <n v="5.9999999997671694E-2"/>
    <n v="-1369"/>
    <n v="0"/>
    <n v="-1369"/>
    <n v="-1369"/>
    <n v="0"/>
  </r>
  <r>
    <s v="1399742"/>
    <x v="160"/>
    <x v="4"/>
    <x v="2"/>
    <n v="3208.75"/>
    <n v="0"/>
    <n v="3208.75"/>
    <n v="0"/>
    <n v="3208.75"/>
    <n v="17000"/>
    <n v="0"/>
    <n v="17000"/>
    <n v="0"/>
    <n v="17000"/>
  </r>
  <r>
    <s v="1399742"/>
    <x v="48"/>
    <x v="4"/>
    <x v="2"/>
    <n v="127.68"/>
    <n v="116.52475247524752"/>
    <n v="11.155247524752482"/>
    <n v="117.69"/>
    <n v="9.9900000000000091"/>
    <n v="1500"/>
    <n v="1369"/>
    <n v="131"/>
    <n v="1382.69"/>
    <n v="117.30999999999995"/>
  </r>
  <r>
    <s v="1399742"/>
    <x v="37"/>
    <x v="4"/>
    <x v="2"/>
    <n v="1521.59"/>
    <n v="1512.7462686567164"/>
    <n v="8.8437313432834799"/>
    <n v="1520.31"/>
    <n v="1.2799999999999727"/>
    <n v="1377"/>
    <n v="1369"/>
    <n v="8"/>
    <n v="1375.845"/>
    <n v="1.1549999999999727"/>
  </r>
  <r>
    <s v="1399742"/>
    <x v="161"/>
    <x v="4"/>
    <x v="2"/>
    <n v="0"/>
    <n v="3100.7881773399013"/>
    <n v="-3100.7881773399013"/>
    <n v="3147.3"/>
    <n v="-3147.3"/>
    <n v="0"/>
    <n v="16427.999999999996"/>
    <n v="-16427.999999999996"/>
    <n v="16674.419999999998"/>
    <n v="-16674.419999999998"/>
  </r>
  <r>
    <s v="1399742"/>
    <x v="159"/>
    <x v="4"/>
    <x v="2"/>
    <n v="7978"/>
    <n v="7905.8137254901958"/>
    <n v="72.186274509804207"/>
    <n v="8063.93"/>
    <n v="-85.930000000000291"/>
    <n v="16578"/>
    <n v="16428"/>
    <n v="150"/>
    <n v="16756.560000000001"/>
    <n v="-178.56000000000131"/>
  </r>
  <r>
    <s v="1399742"/>
    <x v="163"/>
    <x v="4"/>
    <x v="2"/>
    <n v="9072.2199999999993"/>
    <n v="8766.9655172413786"/>
    <n v="305.25448275862072"/>
    <n v="8898.4699999999993"/>
    <n v="173.75"/>
    <n v="17000"/>
    <n v="16427.999999999996"/>
    <n v="572.00000000000364"/>
    <n v="16674.419999999998"/>
    <n v="325.58000000000175"/>
  </r>
  <r>
    <s v="1399742"/>
    <x v="164"/>
    <x v="4"/>
    <x v="2"/>
    <n v="13331.4"/>
    <n v="12882.837438423645"/>
    <n v="448.56256157635471"/>
    <n v="13076.08"/>
    <n v="255.31999999999971"/>
    <n v="17000"/>
    <n v="16427.999999999996"/>
    <n v="572.00000000000364"/>
    <n v="16674.419999999998"/>
    <n v="325.58000000000175"/>
  </r>
  <r>
    <s v="1399742"/>
    <x v="165"/>
    <x v="4"/>
    <x v="2"/>
    <n v="13475.7"/>
    <n v="13224.541871921183"/>
    <n v="251.15812807881775"/>
    <n v="13422.91"/>
    <n v="52.790000000000873"/>
    <n v="1395"/>
    <n v="1369"/>
    <n v="26"/>
    <n v="1389.5350000000001"/>
    <n v="5.4649999999999181"/>
  </r>
  <r>
    <s v="1399742"/>
    <x v="166"/>
    <x v="4"/>
    <x v="2"/>
    <n v="13842.76"/>
    <n v="13376.995073891625"/>
    <n v="465.76492610837522"/>
    <n v="13577.65"/>
    <n v="265.11000000000058"/>
    <n v="17000"/>
    <n v="16427.999999999996"/>
    <n v="572.00000000000364"/>
    <n v="16674.419999999998"/>
    <n v="325.58000000000175"/>
  </r>
  <r>
    <s v="1399742"/>
    <x v="167"/>
    <x v="4"/>
    <x v="2"/>
    <n v="22512.92"/>
    <n v="22309.223880597016"/>
    <n v="203.69611940298273"/>
    <n v="22420.77"/>
    <n v="92.149999999997817"/>
    <n v="16578"/>
    <n v="16428"/>
    <n v="150"/>
    <n v="16510.14"/>
    <n v="67.860000000000582"/>
  </r>
  <r>
    <s v="1399742"/>
    <x v="45"/>
    <x v="4"/>
    <x v="2"/>
    <n v="83591.600000000006"/>
    <n v="83206.67326732674"/>
    <n v="384.92673267326609"/>
    <n v="84038.74"/>
    <n v="-447.13999999999942"/>
    <n v="16504"/>
    <n v="16428"/>
    <n v="76"/>
    <n v="16592.28"/>
    <n v="-88.279999999998836"/>
  </r>
  <r>
    <s v="1399742"/>
    <x v="168"/>
    <x v="4"/>
    <x v="3"/>
    <n v="68315.62"/>
    <n v="68022.955223880606"/>
    <n v="292.66477611938899"/>
    <n v="68363.070000000007"/>
    <n v="-47.450000000011642"/>
    <n v="12374"/>
    <n v="12321"/>
    <n v="53"/>
    <n v="12382.605"/>
    <n v="-8.6049999999995634"/>
  </r>
  <r>
    <s v="1399742"/>
    <x v="20"/>
    <x v="4"/>
    <x v="4"/>
    <n v="829.45"/>
    <n v="813.18627450980387"/>
    <n v="16.26372549019618"/>
    <n v="829.45"/>
    <n v="0"/>
    <n v="150.809"/>
    <n v="147.85196078431372"/>
    <n v="2.9570392156862795"/>
    <n v="150.809"/>
    <n v="0"/>
  </r>
  <r>
    <s v="1399743"/>
    <x v="0"/>
    <x v="0"/>
    <x v="0"/>
    <n v="-1525.28"/>
    <n v="0"/>
    <n v="-1525.28"/>
    <n v="0"/>
    <n v="-1525.28"/>
    <n v="0"/>
    <n v="0"/>
    <n v="0"/>
    <n v="0"/>
    <n v="0"/>
  </r>
  <r>
    <s v="1399743"/>
    <x v="1"/>
    <x v="1"/>
    <x v="0"/>
    <n v="2.68"/>
    <n v="0"/>
    <n v="2.68"/>
    <n v="2.69"/>
    <n v="-9.9999999999997868E-3"/>
    <n v="0"/>
    <n v="0"/>
    <n v="0"/>
    <n v="0"/>
    <n v="0"/>
  </r>
  <r>
    <s v="1399743"/>
    <x v="2"/>
    <x v="1"/>
    <x v="0"/>
    <n v="62.62"/>
    <n v="0"/>
    <n v="62.62"/>
    <n v="62.67"/>
    <n v="-5.0000000000004263E-2"/>
    <n v="0"/>
    <n v="0"/>
    <n v="0"/>
    <n v="0"/>
    <n v="0"/>
  </r>
  <r>
    <s v="1399743"/>
    <x v="3"/>
    <x v="1"/>
    <x v="0"/>
    <n v="420.46"/>
    <n v="0"/>
    <n v="420.46"/>
    <n v="420.78"/>
    <n v="-0.31999999999999318"/>
    <n v="0"/>
    <n v="0"/>
    <n v="0"/>
    <n v="0"/>
    <n v="0"/>
  </r>
  <r>
    <s v="1399743"/>
    <x v="4"/>
    <x v="2"/>
    <x v="0"/>
    <n v="969.89"/>
    <n v="0"/>
    <n v="969.89"/>
    <n v="767.24"/>
    <n v="202.64999999999998"/>
    <n v="2.75"/>
    <n v="0"/>
    <n v="2.75"/>
    <n v="2.1749999999999998"/>
    <n v="0.57500000000000018"/>
  </r>
  <r>
    <s v="1399743"/>
    <x v="5"/>
    <x v="2"/>
    <x v="0"/>
    <n v="3334.02"/>
    <n v="0"/>
    <n v="3334.02"/>
    <n v="2637.44"/>
    <n v="696.57999999999993"/>
    <n v="2.75"/>
    <n v="0"/>
    <n v="2.75"/>
    <n v="2.1749999999999998"/>
    <n v="0.57500000000000018"/>
  </r>
  <r>
    <s v="1399743"/>
    <x v="6"/>
    <x v="2"/>
    <x v="0"/>
    <n v="3607.2"/>
    <n v="0"/>
    <n v="3607.2"/>
    <n v="2853.47"/>
    <n v="753.73"/>
    <n v="57.75"/>
    <n v="0"/>
    <n v="57.75"/>
    <n v="45.683"/>
    <n v="12.067"/>
  </r>
  <r>
    <s v="1399743"/>
    <x v="7"/>
    <x v="1"/>
    <x v="0"/>
    <n v="4710.71"/>
    <n v="0"/>
    <n v="4710.71"/>
    <n v="4714.26"/>
    <n v="-3.5500000000001819"/>
    <n v="0"/>
    <n v="0"/>
    <n v="0"/>
    <n v="0"/>
    <n v="0"/>
  </r>
  <r>
    <s v="1399743"/>
    <x v="8"/>
    <x v="1"/>
    <x v="0"/>
    <n v="10893.54"/>
    <n v="0"/>
    <n v="10893.54"/>
    <n v="10901.75"/>
    <n v="-8.2099999999991269"/>
    <n v="0"/>
    <n v="0"/>
    <n v="0"/>
    <n v="0"/>
    <n v="0"/>
  </r>
  <r>
    <s v="1399743"/>
    <x v="175"/>
    <x v="3"/>
    <x v="1"/>
    <n v="-267642.63"/>
    <n v="0"/>
    <n v="-267642.63"/>
    <n v="-267642.68"/>
    <n v="4.9999999988358468E-2"/>
    <n v="-1414"/>
    <n v="0"/>
    <n v="-1414"/>
    <n v="-1414"/>
    <n v="0"/>
  </r>
  <r>
    <s v="1399743"/>
    <x v="176"/>
    <x v="4"/>
    <x v="2"/>
    <n v="3359.75"/>
    <n v="0"/>
    <n v="3359.75"/>
    <n v="0"/>
    <n v="3359.75"/>
    <n v="17800"/>
    <n v="0"/>
    <n v="17800"/>
    <n v="0"/>
    <n v="17800"/>
  </r>
  <r>
    <s v="1399743"/>
    <x v="48"/>
    <x v="4"/>
    <x v="2"/>
    <n v="136.19"/>
    <n v="120.35643564356435"/>
    <n v="15.833564356435645"/>
    <n v="121.56"/>
    <n v="14.629999999999995"/>
    <n v="1600"/>
    <n v="1414"/>
    <n v="186"/>
    <n v="1428.14"/>
    <n v="171.8599999999999"/>
  </r>
  <r>
    <s v="1399743"/>
    <x v="37"/>
    <x v="4"/>
    <x v="2"/>
    <n v="1571.32"/>
    <n v="1562.4676616915424"/>
    <n v="8.8523383084575471"/>
    <n v="1570.28"/>
    <n v="1.0399999999999636"/>
    <n v="1422"/>
    <n v="1414"/>
    <n v="8"/>
    <n v="1421.07"/>
    <n v="0.93000000000006366"/>
  </r>
  <r>
    <s v="1399743"/>
    <x v="177"/>
    <x v="4"/>
    <x v="2"/>
    <n v="0"/>
    <n v="3202.7093596059112"/>
    <n v="-3202.7093596059112"/>
    <n v="3250.75"/>
    <n v="-3250.75"/>
    <n v="0"/>
    <n v="16968"/>
    <n v="-16968"/>
    <n v="17222.52"/>
    <n v="-17222.52"/>
  </r>
  <r>
    <s v="1399743"/>
    <x v="159"/>
    <x v="4"/>
    <x v="2"/>
    <n v="8151.24"/>
    <n v="8165.6764705882351"/>
    <n v="-14.436470588235352"/>
    <n v="8328.99"/>
    <n v="-177.75"/>
    <n v="16938"/>
    <n v="16968"/>
    <n v="-30"/>
    <n v="17307.36"/>
    <n v="-369.36000000000058"/>
  </r>
  <r>
    <s v="1399743"/>
    <x v="163"/>
    <x v="4"/>
    <x v="2"/>
    <n v="9285.68"/>
    <n v="9055.1428571428569"/>
    <n v="230.53714285714341"/>
    <n v="9190.9699999999993"/>
    <n v="94.710000000000946"/>
    <n v="17400"/>
    <n v="16968"/>
    <n v="432"/>
    <n v="17222.52"/>
    <n v="177.47999999999956"/>
  </r>
  <r>
    <s v="1399743"/>
    <x v="164"/>
    <x v="4"/>
    <x v="2"/>
    <n v="13801.92"/>
    <n v="13306.305418719212"/>
    <n v="495.61458128078812"/>
    <n v="13505.9"/>
    <n v="296.02000000000044"/>
    <n v="17600"/>
    <n v="16968"/>
    <n v="632"/>
    <n v="17222.52"/>
    <n v="377.47999999999956"/>
  </r>
  <r>
    <s v="1399743"/>
    <x v="165"/>
    <x v="4"/>
    <x v="2"/>
    <n v="14055.3"/>
    <n v="13659.241379310344"/>
    <n v="396.05862068965507"/>
    <n v="13864.13"/>
    <n v="191.17000000000007"/>
    <n v="1455"/>
    <n v="1414"/>
    <n v="41"/>
    <n v="1435.21"/>
    <n v="19.789999999999964"/>
  </r>
  <r>
    <s v="1399743"/>
    <x v="166"/>
    <x v="4"/>
    <x v="2"/>
    <n v="13962.46"/>
    <n v="13816.699507389163"/>
    <n v="145.76049261083608"/>
    <n v="14023.95"/>
    <n v="-61.490000000001601"/>
    <n v="17147"/>
    <n v="16968"/>
    <n v="179"/>
    <n v="17222.52"/>
    <n v="-75.520000000000437"/>
  </r>
  <r>
    <s v="1399743"/>
    <x v="167"/>
    <x v="4"/>
    <x v="2"/>
    <n v="23066.99"/>
    <n v="23042.54726368159"/>
    <n v="24.442736318411335"/>
    <n v="23157.759999999998"/>
    <n v="-90.769999999996799"/>
    <n v="16986"/>
    <n v="16968"/>
    <n v="18"/>
    <n v="17052.84"/>
    <n v="-66.840000000000146"/>
  </r>
  <r>
    <s v="1399743"/>
    <x v="45"/>
    <x v="4"/>
    <x v="2"/>
    <n v="86362.12"/>
    <n v="85941.732673267325"/>
    <n v="420.38732673267077"/>
    <n v="86801.15"/>
    <n v="-439.02999999999884"/>
    <n v="17051"/>
    <n v="16968"/>
    <n v="83"/>
    <n v="17137.68"/>
    <n v="-86.680000000000291"/>
  </r>
  <r>
    <s v="1399743"/>
    <x v="168"/>
    <x v="4"/>
    <x v="3"/>
    <n v="70557.100000000006"/>
    <n v="70258.925373134334"/>
    <n v="298.1746268656716"/>
    <n v="70610.22"/>
    <n v="-53.119999999995343"/>
    <n v="12780"/>
    <n v="12726"/>
    <n v="54"/>
    <n v="12789.63"/>
    <n v="-9.6299999999991996"/>
  </r>
  <r>
    <s v="1399743"/>
    <x v="20"/>
    <x v="4"/>
    <x v="4"/>
    <n v="856.72"/>
    <n v="839.91176470588232"/>
    <n v="16.808235294117708"/>
    <n v="856.71"/>
    <n v="9.9999999999909051E-3"/>
    <n v="155.767"/>
    <n v="152.71176470588233"/>
    <n v="3.055235294117665"/>
    <n v="155.76599999999999"/>
    <n v="1.0000000000047748E-3"/>
  </r>
  <r>
    <s v="1399744"/>
    <x v="0"/>
    <x v="0"/>
    <x v="0"/>
    <n v="-12960.16"/>
    <n v="0"/>
    <n v="-12960.16"/>
    <n v="0"/>
    <n v="-12960.16"/>
    <n v="0"/>
    <n v="0"/>
    <n v="0"/>
    <n v="0"/>
    <n v="0"/>
  </r>
  <r>
    <s v="1399744"/>
    <x v="1"/>
    <x v="1"/>
    <x v="0"/>
    <n v="6.13"/>
    <n v="0"/>
    <n v="6.13"/>
    <n v="6.07"/>
    <n v="5.9999999999999609E-2"/>
    <n v="0"/>
    <n v="0"/>
    <n v="0"/>
    <n v="0"/>
    <n v="0"/>
  </r>
  <r>
    <s v="1399744"/>
    <x v="3"/>
    <x v="1"/>
    <x v="0"/>
    <n v="961.28"/>
    <n v="0"/>
    <n v="961.28"/>
    <n v="952.36"/>
    <n v="8.9199999999999591"/>
    <n v="0"/>
    <n v="0"/>
    <n v="0"/>
    <n v="0"/>
    <n v="0"/>
  </r>
  <r>
    <s v="1399744"/>
    <x v="4"/>
    <x v="2"/>
    <x v="0"/>
    <n v="1851.6"/>
    <n v="0"/>
    <n v="1851.6"/>
    <n v="1736.34"/>
    <n v="115.25999999999999"/>
    <n v="5.25"/>
    <n v="0"/>
    <n v="5.25"/>
    <n v="4.923"/>
    <n v="0.32699999999999996"/>
  </r>
  <r>
    <s v="1399744"/>
    <x v="5"/>
    <x v="2"/>
    <x v="0"/>
    <n v="6364.95"/>
    <n v="0"/>
    <n v="6364.95"/>
    <n v="5968.74"/>
    <n v="396.21000000000004"/>
    <n v="5.25"/>
    <n v="0"/>
    <n v="5.25"/>
    <n v="4.923"/>
    <n v="0.32699999999999996"/>
  </r>
  <r>
    <s v="1399744"/>
    <x v="6"/>
    <x v="2"/>
    <x v="0"/>
    <n v="6886.48"/>
    <n v="0"/>
    <n v="6886.48"/>
    <n v="6457.65"/>
    <n v="428.82999999999993"/>
    <n v="110.25"/>
    <n v="0"/>
    <n v="110.25"/>
    <n v="103.38500000000001"/>
    <n v="6.8649999999999949"/>
  </r>
  <r>
    <s v="1399744"/>
    <x v="8"/>
    <x v="1"/>
    <x v="0"/>
    <n v="24902.639999999999"/>
    <n v="0"/>
    <n v="24902.639999999999"/>
    <n v="24671.56"/>
    <n v="231.07999999999811"/>
    <n v="0"/>
    <n v="0"/>
    <n v="0"/>
    <n v="0"/>
    <n v="0"/>
  </r>
  <r>
    <s v="1399744"/>
    <x v="249"/>
    <x v="3"/>
    <x v="1"/>
    <n v="-534179.19999999995"/>
    <n v="0"/>
    <n v="-534179.19999999995"/>
    <n v="-534179.13"/>
    <n v="-6.9999999948777258E-2"/>
    <n v="-3200"/>
    <n v="0"/>
    <n v="-3200"/>
    <n v="-3200"/>
    <n v="0"/>
  </r>
  <r>
    <s v="1399744"/>
    <x v="250"/>
    <x v="4"/>
    <x v="2"/>
    <n v="3235.02"/>
    <n v="2643.0738916256159"/>
    <n v="591.94610837438404"/>
    <n v="2682.72"/>
    <n v="552.30000000000018"/>
    <n v="47000"/>
    <n v="38400"/>
    <n v="8600"/>
    <n v="38976"/>
    <n v="8024"/>
  </r>
  <r>
    <s v="1399744"/>
    <x v="37"/>
    <x v="4"/>
    <x v="2"/>
    <n v="3698.44"/>
    <n v="3536"/>
    <n v="162.44000000000005"/>
    <n v="3553.68"/>
    <n v="144.76000000000022"/>
    <n v="3347"/>
    <n v="3200"/>
    <n v="147"/>
    <n v="3216"/>
    <n v="131"/>
  </r>
  <r>
    <s v="1399744"/>
    <x v="251"/>
    <x v="4"/>
    <x v="2"/>
    <n v="9115.58"/>
    <n v="6667.3891625615761"/>
    <n v="2448.1908374384238"/>
    <n v="6767.4"/>
    <n v="2348.1800000000003"/>
    <n v="52500"/>
    <n v="38400"/>
    <n v="14100"/>
    <n v="38976"/>
    <n v="13524"/>
  </r>
  <r>
    <s v="1399744"/>
    <x v="252"/>
    <x v="4"/>
    <x v="2"/>
    <n v="10258.85"/>
    <n v="9897.9801980198008"/>
    <n v="360.86980198019955"/>
    <n v="9996.9599999999991"/>
    <n v="261.89000000000124"/>
    <n v="39800"/>
    <n v="38400"/>
    <n v="1400"/>
    <n v="38784"/>
    <n v="1016"/>
  </r>
  <r>
    <s v="1399744"/>
    <x v="253"/>
    <x v="4"/>
    <x v="2"/>
    <n v="14160.74"/>
    <n v="11052.285714285714"/>
    <n v="3108.454285714286"/>
    <n v="11218.07"/>
    <n v="2942.67"/>
    <n v="49200"/>
    <n v="38400"/>
    <n v="10800"/>
    <n v="38976"/>
    <n v="10224"/>
  </r>
  <r>
    <s v="1399744"/>
    <x v="254"/>
    <x v="4"/>
    <x v="2"/>
    <n v="25992.2"/>
    <n v="24608"/>
    <n v="1384.2000000000007"/>
    <n v="24977.119999999999"/>
    <n v="1015.0800000000017"/>
    <n v="3380"/>
    <n v="3200"/>
    <n v="180"/>
    <n v="3248"/>
    <n v="132"/>
  </r>
  <r>
    <s v="1399744"/>
    <x v="255"/>
    <x v="4"/>
    <x v="2"/>
    <n v="27464.81"/>
    <n v="26835.841584158417"/>
    <n v="628.96841584158392"/>
    <n v="27104.2"/>
    <n v="360.61000000000058"/>
    <n v="39300"/>
    <n v="38400"/>
    <n v="900"/>
    <n v="38784"/>
    <n v="516"/>
  </r>
  <r>
    <s v="1399744"/>
    <x v="256"/>
    <x v="4"/>
    <x v="2"/>
    <n v="31398.63"/>
    <n v="31268.354679802957"/>
    <n v="130.27532019704449"/>
    <n v="31737.38"/>
    <n v="-338.75"/>
    <n v="38560"/>
    <n v="38400"/>
    <n v="160"/>
    <n v="38976"/>
    <n v="-416"/>
  </r>
  <r>
    <s v="1399744"/>
    <x v="257"/>
    <x v="4"/>
    <x v="2"/>
    <n v="199264.48"/>
    <n v="194493.31683168316"/>
    <n v="4771.1631683168525"/>
    <n v="196438.25"/>
    <n v="2826.2300000000105"/>
    <n v="39342"/>
    <n v="38400"/>
    <n v="942"/>
    <n v="38784"/>
    <n v="558"/>
  </r>
  <r>
    <s v="1399744"/>
    <x v="258"/>
    <x v="4"/>
    <x v="3"/>
    <n v="179638.71"/>
    <n v="177086.37810945272"/>
    <n v="2552.3318905472697"/>
    <n v="177971.81"/>
    <n v="1666.8999999999942"/>
    <n v="2322.6"/>
    <n v="2289.6"/>
    <n v="33"/>
    <n v="2301.0479999999998"/>
    <n v="21.552000000000135"/>
  </r>
  <r>
    <s v="1399744"/>
    <x v="20"/>
    <x v="4"/>
    <x v="4"/>
    <n v="1938.82"/>
    <n v="1900.8039215686274"/>
    <n v="38.016078431372534"/>
    <n v="1938.82"/>
    <n v="0"/>
    <n v="352.512"/>
    <n v="345.59999999999997"/>
    <n v="6.9120000000000346"/>
    <n v="352.512"/>
    <n v="0"/>
  </r>
  <r>
    <s v="1399746"/>
    <x v="0"/>
    <x v="0"/>
    <x v="0"/>
    <n v="2467.62"/>
    <n v="0"/>
    <n v="2467.62"/>
    <n v="0"/>
    <n v="2467.62"/>
    <n v="0"/>
    <n v="0"/>
    <n v="0"/>
    <n v="0"/>
    <n v="0"/>
  </r>
  <r>
    <s v="1399746"/>
    <x v="1"/>
    <x v="1"/>
    <x v="0"/>
    <n v="2.96"/>
    <n v="0"/>
    <n v="2.96"/>
    <n v="2.91"/>
    <n v="4.9999999999999822E-2"/>
    <n v="0"/>
    <n v="0"/>
    <n v="0"/>
    <n v="0"/>
    <n v="0"/>
  </r>
  <r>
    <s v="1399746"/>
    <x v="2"/>
    <x v="1"/>
    <x v="0"/>
    <n v="69.09"/>
    <n v="0"/>
    <n v="69.09"/>
    <n v="67.92"/>
    <n v="1.1700000000000017"/>
    <n v="0"/>
    <n v="0"/>
    <n v="0"/>
    <n v="0"/>
    <n v="0"/>
  </r>
  <r>
    <s v="1399746"/>
    <x v="3"/>
    <x v="1"/>
    <x v="0"/>
    <n v="463.89"/>
    <n v="0"/>
    <n v="463.89"/>
    <n v="456.04"/>
    <n v="7.8499999999999659"/>
    <n v="0"/>
    <n v="0"/>
    <n v="0"/>
    <n v="0"/>
    <n v="0"/>
  </r>
  <r>
    <s v="1399746"/>
    <x v="4"/>
    <x v="2"/>
    <x v="0"/>
    <n v="793.54"/>
    <n v="0"/>
    <n v="793.54"/>
    <n v="1201.08"/>
    <n v="-407.53999999999996"/>
    <n v="2.25"/>
    <n v="0"/>
    <n v="2.25"/>
    <n v="3.4060000000000001"/>
    <n v="-1.1560000000000001"/>
  </r>
  <r>
    <s v="1399746"/>
    <x v="5"/>
    <x v="2"/>
    <x v="0"/>
    <n v="2727.83"/>
    <n v="0"/>
    <n v="2727.83"/>
    <n v="4128.75"/>
    <n v="-1400.92"/>
    <n v="2.25"/>
    <n v="0"/>
    <n v="2.25"/>
    <n v="3.4060000000000001"/>
    <n v="-1.1560000000000001"/>
  </r>
  <r>
    <s v="1399746"/>
    <x v="6"/>
    <x v="2"/>
    <x v="0"/>
    <n v="2951.35"/>
    <n v="0"/>
    <n v="2951.35"/>
    <n v="4467.1000000000004"/>
    <n v="-1515.7500000000005"/>
    <n v="47.25"/>
    <n v="0"/>
    <n v="47.25"/>
    <n v="71.516999999999996"/>
    <n v="-24.266999999999996"/>
  </r>
  <r>
    <s v="1399746"/>
    <x v="7"/>
    <x v="1"/>
    <x v="0"/>
    <n v="5197.26"/>
    <n v="0"/>
    <n v="5197.26"/>
    <n v="5109.34"/>
    <n v="87.920000000000073"/>
    <n v="0"/>
    <n v="0"/>
    <n v="0"/>
    <n v="0"/>
    <n v="0"/>
  </r>
  <r>
    <s v="1399746"/>
    <x v="8"/>
    <x v="1"/>
    <x v="0"/>
    <n v="12018.7"/>
    <n v="0"/>
    <n v="12018.7"/>
    <n v="11815.37"/>
    <n v="203.32999999999993"/>
    <n v="0"/>
    <n v="0"/>
    <n v="0"/>
    <n v="0"/>
    <n v="0"/>
  </r>
  <r>
    <s v="1399746"/>
    <x v="178"/>
    <x v="3"/>
    <x v="1"/>
    <n v="-268538.13"/>
    <n v="0"/>
    <n v="-268538.13"/>
    <n v="-268538.19"/>
    <n v="5.9999999997671694E-2"/>
    <n v="-3065"/>
    <n v="0"/>
    <n v="-3065"/>
    <n v="-3065"/>
    <n v="0"/>
  </r>
  <r>
    <s v="1399746"/>
    <x v="48"/>
    <x v="4"/>
    <x v="2"/>
    <n v="510.72"/>
    <n v="521.78217821782175"/>
    <n v="-11.062178217821725"/>
    <n v="527"/>
    <n v="-16.279999999999973"/>
    <n v="6000"/>
    <n v="6130"/>
    <n v="-130"/>
    <n v="6191.3"/>
    <n v="-191.30000000000018"/>
  </r>
  <r>
    <s v="1399746"/>
    <x v="172"/>
    <x v="4"/>
    <x v="2"/>
    <n v="993.95"/>
    <n v="1026.7761194029852"/>
    <n v="-32.826119402985114"/>
    <n v="1031.9100000000001"/>
    <n v="-37.960000000000036"/>
    <n v="2967"/>
    <n v="3065"/>
    <n v="-98"/>
    <n v="3080.3249999999998"/>
    <n v="-113.32499999999982"/>
  </r>
  <r>
    <s v="1399746"/>
    <x v="180"/>
    <x v="4"/>
    <x v="2"/>
    <n v="2513.21"/>
    <n v="2490.1871921182264"/>
    <n v="23.022807881773588"/>
    <n v="2527.54"/>
    <n v="-14.329999999999927"/>
    <n v="18560"/>
    <n v="18389.999999999996"/>
    <n v="170.00000000000364"/>
    <n v="18665.849999999999"/>
    <n v="-105.84999999999854"/>
  </r>
  <r>
    <s v="1399746"/>
    <x v="181"/>
    <x v="4"/>
    <x v="2"/>
    <n v="4295.18"/>
    <n v="4188.1379310344828"/>
    <n v="107.0420689655175"/>
    <n v="4250.96"/>
    <n v="44.220000000000255"/>
    <n v="18860"/>
    <n v="18389.999999999996"/>
    <n v="470.00000000000364"/>
    <n v="18665.849999999999"/>
    <n v="194.15000000000146"/>
  </r>
  <r>
    <s v="1399746"/>
    <x v="182"/>
    <x v="4"/>
    <x v="2"/>
    <n v="5311.55"/>
    <n v="5320.2266009852219"/>
    <n v="-8.6766009852217394"/>
    <n v="5400.03"/>
    <n v="-88.479999999999563"/>
    <n v="18360"/>
    <n v="18389.999999999996"/>
    <n v="-29.999999999996362"/>
    <n v="18665.849999999999"/>
    <n v="-305.84999999999854"/>
  </r>
  <r>
    <s v="1399746"/>
    <x v="41"/>
    <x v="4"/>
    <x v="2"/>
    <n v="7507.35"/>
    <n v="7472.411764705882"/>
    <n v="34.938235294118385"/>
    <n v="7621.86"/>
    <n v="-114.50999999999931"/>
    <n v="18476"/>
    <n v="18390"/>
    <n v="86"/>
    <n v="18757.8"/>
    <n v="-281.79999999999927"/>
  </r>
  <r>
    <s v="1399746"/>
    <x v="183"/>
    <x v="4"/>
    <x v="2"/>
    <n v="11665.4"/>
    <n v="11742.019704433498"/>
    <n v="-76.619704433498555"/>
    <n v="11918.15"/>
    <n v="-252.75"/>
    <n v="18270"/>
    <n v="18389.999999999996"/>
    <n v="-119.99999999999636"/>
    <n v="18665.849999999999"/>
    <n v="-395.84999999999854"/>
  </r>
  <r>
    <s v="1399746"/>
    <x v="184"/>
    <x v="4"/>
    <x v="2"/>
    <n v="12371.3"/>
    <n v="11830.896551724138"/>
    <n v="540.40344827586159"/>
    <n v="12008.36"/>
    <n v="362.93999999999869"/>
    <n v="3205"/>
    <n v="3065"/>
    <n v="140"/>
    <n v="3110.9749999999999"/>
    <n v="94.025000000000091"/>
  </r>
  <r>
    <s v="1399746"/>
    <x v="17"/>
    <x v="4"/>
    <x v="2"/>
    <n v="25078.19"/>
    <n v="24973.621890547263"/>
    <n v="104.56810945273537"/>
    <n v="25098.49"/>
    <n v="-20.30000000000291"/>
    <n v="18467"/>
    <n v="18390"/>
    <n v="77"/>
    <n v="18481.95"/>
    <n v="-14.950000000000728"/>
  </r>
  <r>
    <s v="1399746"/>
    <x v="45"/>
    <x v="4"/>
    <x v="2"/>
    <n v="93463.15"/>
    <n v="93144.059405940599"/>
    <n v="319.09059405939479"/>
    <n v="94075.5"/>
    <n v="-612.35000000000582"/>
    <n v="18453"/>
    <n v="18390"/>
    <n v="63"/>
    <n v="18573.900000000001"/>
    <n v="-120.90000000000146"/>
  </r>
  <r>
    <s v="1399746"/>
    <x v="185"/>
    <x v="4"/>
    <x v="3"/>
    <n v="77207.37"/>
    <n v="75523.751243781095"/>
    <n v="1683.6187562189007"/>
    <n v="75901.37"/>
    <n v="1306"/>
    <n v="14100"/>
    <n v="13792.500497512438"/>
    <n v="307.49950248756249"/>
    <n v="13861.463"/>
    <n v="238.53700000000026"/>
  </r>
  <r>
    <s v="1399746"/>
    <x v="20"/>
    <x v="4"/>
    <x v="4"/>
    <n v="928.52"/>
    <n v="910.3039215686274"/>
    <n v="18.21607843137258"/>
    <n v="928.51"/>
    <n v="9.9999999999909051E-3"/>
    <n v="168.821"/>
    <n v="165.50980392156862"/>
    <n v="3.3111960784313794"/>
    <n v="168.82"/>
    <n v="1.0000000000047748E-3"/>
  </r>
  <r>
    <s v="1399748"/>
    <x v="0"/>
    <x v="0"/>
    <x v="0"/>
    <n v="1969.69"/>
    <n v="0"/>
    <n v="1969.69"/>
    <n v="0"/>
    <n v="1969.69"/>
    <n v="0"/>
    <n v="0"/>
    <n v="0"/>
    <n v="0"/>
    <n v="0"/>
  </r>
  <r>
    <s v="1399748"/>
    <x v="1"/>
    <x v="1"/>
    <x v="0"/>
    <n v="2.2200000000000002"/>
    <n v="0"/>
    <n v="2.2200000000000002"/>
    <n v="2.25"/>
    <n v="-2.9999999999999805E-2"/>
    <n v="0"/>
    <n v="0"/>
    <n v="0"/>
    <n v="0"/>
    <n v="0"/>
  </r>
  <r>
    <s v="1399748"/>
    <x v="2"/>
    <x v="1"/>
    <x v="0"/>
    <n v="51.73"/>
    <n v="0"/>
    <n v="51.73"/>
    <n v="52.4"/>
    <n v="-0.67000000000000171"/>
    <n v="0"/>
    <n v="0"/>
    <n v="0"/>
    <n v="0"/>
    <n v="0"/>
  </r>
  <r>
    <s v="1399748"/>
    <x v="3"/>
    <x v="1"/>
    <x v="0"/>
    <n v="347.36"/>
    <n v="0"/>
    <n v="347.36"/>
    <n v="351.83"/>
    <n v="-4.4699999999999704"/>
    <n v="0"/>
    <n v="0"/>
    <n v="0"/>
    <n v="0"/>
    <n v="0"/>
  </r>
  <r>
    <s v="1399748"/>
    <x v="4"/>
    <x v="2"/>
    <x v="0"/>
    <n v="733.59"/>
    <n v="0"/>
    <n v="733.59"/>
    <n v="712.45"/>
    <n v="21.139999999999986"/>
    <n v="2.08"/>
    <n v="0"/>
    <n v="2.08"/>
    <n v="2.02"/>
    <n v="6.0000000000000053E-2"/>
  </r>
  <r>
    <s v="1399748"/>
    <x v="5"/>
    <x v="2"/>
    <x v="0"/>
    <n v="2521.73"/>
    <n v="0"/>
    <n v="2521.73"/>
    <n v="2449.09"/>
    <n v="72.639999999999873"/>
    <n v="2.08"/>
    <n v="0"/>
    <n v="2.08"/>
    <n v="2.02"/>
    <n v="6.0000000000000053E-2"/>
  </r>
  <r>
    <s v="1399748"/>
    <x v="6"/>
    <x v="2"/>
    <x v="0"/>
    <n v="2728.36"/>
    <n v="0"/>
    <n v="2728.36"/>
    <n v="2649.66"/>
    <n v="78.700000000000273"/>
    <n v="43.68"/>
    <n v="0"/>
    <n v="43.68"/>
    <n v="42.42"/>
    <n v="1.259999999999998"/>
  </r>
  <r>
    <s v="1399748"/>
    <x v="7"/>
    <x v="1"/>
    <x v="0"/>
    <n v="3891.68"/>
    <n v="0"/>
    <n v="3891.68"/>
    <n v="3941.78"/>
    <n v="-50.100000000000364"/>
    <n v="0"/>
    <n v="0"/>
    <n v="0"/>
    <n v="0"/>
    <n v="0"/>
  </r>
  <r>
    <s v="1399748"/>
    <x v="8"/>
    <x v="1"/>
    <x v="0"/>
    <n v="8999.5300000000007"/>
    <n v="0"/>
    <n v="8999.5300000000007"/>
    <n v="9115.4"/>
    <n v="-115.86999999999898"/>
    <n v="0"/>
    <n v="0"/>
    <n v="0"/>
    <n v="0"/>
    <n v="0"/>
  </r>
  <r>
    <s v="1399748"/>
    <x v="90"/>
    <x v="3"/>
    <x v="1"/>
    <n v="-185970.21"/>
    <n v="0"/>
    <n v="-185970.21"/>
    <n v="-185970.2"/>
    <n v="-9.9999999802093953E-3"/>
    <n v="-2323"/>
    <n v="0"/>
    <n v="-2323"/>
    <n v="-2323"/>
    <n v="0"/>
  </r>
  <r>
    <s v="1399748"/>
    <x v="91"/>
    <x v="4"/>
    <x v="2"/>
    <n v="251.69"/>
    <n v="231.55445544554456"/>
    <n v="20.135544554455436"/>
    <n v="233.87"/>
    <n v="17.819999999999993"/>
    <n v="2525"/>
    <n v="2323"/>
    <n v="202"/>
    <n v="2346.23"/>
    <n v="178.76999999999998"/>
  </r>
  <r>
    <s v="1399748"/>
    <x v="92"/>
    <x v="4"/>
    <x v="2"/>
    <n v="988.24"/>
    <n v="953.22167487684726"/>
    <n v="35.018325123152749"/>
    <n v="967.52"/>
    <n v="20.720000000000027"/>
    <n v="14450"/>
    <n v="13938"/>
    <n v="512"/>
    <n v="14147.07"/>
    <n v="302.93000000000029"/>
  </r>
  <r>
    <s v="1399748"/>
    <x v="50"/>
    <x v="4"/>
    <x v="2"/>
    <n v="1365.92"/>
    <n v="1365.9203980099503"/>
    <n v="-3.9800995023142605E-4"/>
    <n v="1372.75"/>
    <n v="-6.8299999999999272"/>
    <n v="2323"/>
    <n v="2322.9999999999995"/>
    <n v="4.5474735088646412E-13"/>
    <n v="2334.6149999999998"/>
    <n v="-11.614999999999782"/>
  </r>
  <r>
    <s v="1399748"/>
    <x v="93"/>
    <x v="4"/>
    <x v="2"/>
    <n v="1707.45"/>
    <n v="1816.6798029556651"/>
    <n v="-109.22980295566504"/>
    <n v="1843.93"/>
    <n v="-136.48000000000002"/>
    <n v="13100"/>
    <n v="13938"/>
    <n v="-838"/>
    <n v="14147.07"/>
    <n v="-1047.0699999999997"/>
  </r>
  <r>
    <s v="1399748"/>
    <x v="94"/>
    <x v="4"/>
    <x v="2"/>
    <n v="2625.85"/>
    <n v="2532.8177339901476"/>
    <n v="93.032266009852265"/>
    <n v="2570.81"/>
    <n v="55.039999999999964"/>
    <n v="14450"/>
    <n v="13938"/>
    <n v="512"/>
    <n v="14147.07"/>
    <n v="302.93000000000029"/>
  </r>
  <r>
    <s v="1399748"/>
    <x v="41"/>
    <x v="4"/>
    <x v="2"/>
    <n v="5688.62"/>
    <n v="5663.4313725490192"/>
    <n v="25.188627450980675"/>
    <n v="5776.7"/>
    <n v="-88.079999999999927"/>
    <n v="14000"/>
    <n v="13938"/>
    <n v="62"/>
    <n v="14216.76"/>
    <n v="-216.76000000000022"/>
  </r>
  <r>
    <s v="1399748"/>
    <x v="87"/>
    <x v="4"/>
    <x v="2"/>
    <n v="6896.37"/>
    <n v="7525.9605911330045"/>
    <n v="-629.59059113300464"/>
    <n v="7638.85"/>
    <n v="-742.48000000000047"/>
    <n v="12772"/>
    <n v="13938"/>
    <n v="-1166"/>
    <n v="14147.07"/>
    <n v="-1375.0699999999997"/>
  </r>
  <r>
    <s v="1399748"/>
    <x v="95"/>
    <x v="4"/>
    <x v="2"/>
    <n v="9866.36"/>
    <n v="9803.0640394088678"/>
    <n v="63.295960591132825"/>
    <n v="9950.11"/>
    <n v="-83.75"/>
    <n v="2338"/>
    <n v="2322.9999999999995"/>
    <n v="15.000000000000455"/>
    <n v="2357.8449999999998"/>
    <n v="-19.8449999999998"/>
  </r>
  <r>
    <s v="1399748"/>
    <x v="17"/>
    <x v="4"/>
    <x v="2"/>
    <n v="19012"/>
    <n v="18927.800995024874"/>
    <n v="84.199004975125717"/>
    <n v="19022.439999999999"/>
    <n v="-10.43999999999869"/>
    <n v="14000"/>
    <n v="13938"/>
    <n v="62"/>
    <n v="14007.69"/>
    <n v="-7.6900000000005093"/>
  </r>
  <r>
    <s v="1399748"/>
    <x v="58"/>
    <x v="4"/>
    <x v="2"/>
    <n v="66967.88"/>
    <n v="66671.30693069307"/>
    <n v="296.57306930693449"/>
    <n v="67338.02"/>
    <n v="-370.13999999999942"/>
    <n v="14000"/>
    <n v="13938"/>
    <n v="62"/>
    <n v="14077.38"/>
    <n v="-77.3799999999992"/>
  </r>
  <r>
    <s v="1399748"/>
    <x v="96"/>
    <x v="4"/>
    <x v="3"/>
    <n v="48650.21"/>
    <n v="48168.739002932554"/>
    <n v="481.47099706744484"/>
    <n v="49276.62"/>
    <n v="-626.41000000000349"/>
    <n v="10558"/>
    <n v="10453.500488758555"/>
    <n v="104.49951124144536"/>
    <n v="10693.931"/>
    <n v="-135.93100000000049"/>
  </r>
  <r>
    <s v="1399748"/>
    <x v="20"/>
    <x v="4"/>
    <x v="4"/>
    <n v="703.73"/>
    <n v="689.93137254901956"/>
    <n v="13.798627450980462"/>
    <n v="703.73"/>
    <n v="0"/>
    <n v="127.95099999999999"/>
    <n v="125.44215686274508"/>
    <n v="2.5088431372549138"/>
    <n v="127.95099999999999"/>
    <n v="0"/>
  </r>
  <r>
    <s v="1399753"/>
    <x v="0"/>
    <x v="0"/>
    <x v="0"/>
    <n v="-2522.4299999999998"/>
    <n v="0"/>
    <n v="-2522.4299999999998"/>
    <n v="0"/>
    <n v="-2522.4299999999998"/>
    <n v="0"/>
    <n v="0"/>
    <n v="0"/>
    <n v="0"/>
    <n v="0"/>
  </r>
  <r>
    <s v="1399753"/>
    <x v="190"/>
    <x v="2"/>
    <x v="0"/>
    <n v="123.4"/>
    <n v="0"/>
    <n v="123.4"/>
    <n v="128.19"/>
    <n v="-4.789999999999992"/>
    <n v="16.32"/>
    <n v="0"/>
    <n v="16.32"/>
    <n v="16.957999999999998"/>
    <n v="-0.63799999999999812"/>
  </r>
  <r>
    <s v="1399753"/>
    <x v="191"/>
    <x v="2"/>
    <x v="0"/>
    <n v="253.2"/>
    <n v="0"/>
    <n v="253.2"/>
    <n v="263.08999999999997"/>
    <n v="-9.8899999999999864"/>
    <n v="16.32"/>
    <n v="0"/>
    <n v="16.32"/>
    <n v="16.957999999999998"/>
    <n v="-0.63799999999999812"/>
  </r>
  <r>
    <s v="1399753"/>
    <x v="192"/>
    <x v="2"/>
    <x v="0"/>
    <n v="9981.39"/>
    <n v="0"/>
    <n v="9981.39"/>
    <n v="10369.51"/>
    <n v="-388.1200000000008"/>
    <n v="163.19999999999999"/>
    <n v="0"/>
    <n v="163.19999999999999"/>
    <n v="169.54499999999999"/>
    <n v="-6.3449999999999989"/>
  </r>
  <r>
    <s v="1399753"/>
    <x v="56"/>
    <x v="3"/>
    <x v="2"/>
    <n v="-59742.59"/>
    <n v="0"/>
    <n v="-59742.59"/>
    <n v="-59742.43"/>
    <n v="-0.1599999999962165"/>
    <n v="-78840"/>
    <n v="0"/>
    <n v="-78840"/>
    <n v="-78840"/>
    <n v="0"/>
  </r>
  <r>
    <s v="1399753"/>
    <x v="193"/>
    <x v="4"/>
    <x v="2"/>
    <n v="45739.12"/>
    <n v="0"/>
    <n v="45739.12"/>
    <n v="0"/>
    <n v="45739.12"/>
    <n v="78900"/>
    <n v="0"/>
    <n v="78900"/>
    <n v="0"/>
    <n v="78900"/>
  </r>
  <r>
    <s v="1399753"/>
    <x v="194"/>
    <x v="4"/>
    <x v="2"/>
    <n v="6167.91"/>
    <n v="6167.248520710059"/>
    <n v="0.66147928994087124"/>
    <n v="6253.59"/>
    <n v="-85.680000000000291"/>
    <n v="13010"/>
    <n v="13008.599605522682"/>
    <n v="1.4003944773176045"/>
    <n v="13190.72"/>
    <n v="-180.71999999999935"/>
  </r>
  <r>
    <s v="1399753"/>
    <x v="386"/>
    <x v="4"/>
    <x v="2"/>
    <n v="0"/>
    <n v="42096.620689655174"/>
    <n v="-42096.620689655174"/>
    <n v="42728.07"/>
    <n v="-42728.07"/>
    <n v="0"/>
    <n v="78840"/>
    <n v="-78840"/>
    <n v="80022.600000000006"/>
    <n v="-80022.600000000006"/>
  </r>
  <r>
    <s v="1399754"/>
    <x v="0"/>
    <x v="0"/>
    <x v="0"/>
    <n v="948.73"/>
    <n v="0"/>
    <n v="948.73"/>
    <n v="0"/>
    <n v="948.73"/>
    <n v="0"/>
    <n v="0"/>
    <n v="0"/>
    <n v="0"/>
    <n v="0"/>
  </r>
  <r>
    <s v="1399754"/>
    <x v="190"/>
    <x v="2"/>
    <x v="0"/>
    <n v="154.24"/>
    <n v="0"/>
    <n v="154.24"/>
    <n v="162.72999999999999"/>
    <n v="-8.4899999999999807"/>
    <n v="20.399999999999999"/>
    <n v="0"/>
    <n v="20.399999999999999"/>
    <n v="21.527000000000001"/>
    <n v="-1.1270000000000024"/>
  </r>
  <r>
    <s v="1399754"/>
    <x v="191"/>
    <x v="2"/>
    <x v="0"/>
    <n v="316.5"/>
    <n v="0"/>
    <n v="316.5"/>
    <n v="333.97"/>
    <n v="-17.470000000000027"/>
    <n v="20.399999999999999"/>
    <n v="0"/>
    <n v="20.399999999999999"/>
    <n v="21.527000000000001"/>
    <n v="-1.1270000000000024"/>
  </r>
  <r>
    <s v="1399754"/>
    <x v="192"/>
    <x v="2"/>
    <x v="0"/>
    <n v="12476.74"/>
    <n v="0"/>
    <n v="12476.74"/>
    <n v="13163.12"/>
    <n v="-686.38000000000102"/>
    <n v="204"/>
    <n v="0"/>
    <n v="204"/>
    <n v="215.22200000000001"/>
    <n v="-11.222000000000008"/>
  </r>
  <r>
    <s v="1399754"/>
    <x v="15"/>
    <x v="3"/>
    <x v="2"/>
    <n v="-90128.05"/>
    <n v="0"/>
    <n v="-90128.05"/>
    <n v="-90128.45"/>
    <n v="0.39999999999417923"/>
    <n v="-100080"/>
    <n v="0"/>
    <n v="-100080"/>
    <n v="-100080"/>
    <n v="0"/>
  </r>
  <r>
    <s v="1399754"/>
    <x v="196"/>
    <x v="4"/>
    <x v="2"/>
    <n v="7465.43"/>
    <n v="7464.625246548323"/>
    <n v="0.80475345167724299"/>
    <n v="7569.13"/>
    <n v="-103.69999999999982"/>
    <n v="16515"/>
    <n v="16513.200197238657"/>
    <n v="1.7998027613430168"/>
    <n v="16744.384999999998"/>
    <n v="-229.3849999999984"/>
  </r>
  <r>
    <s v="1399754"/>
    <x v="197"/>
    <x v="4"/>
    <x v="2"/>
    <n v="68766.41"/>
    <n v="67881.261083743841"/>
    <n v="885.14891625616292"/>
    <n v="68899.48"/>
    <n v="-133.06999999999243"/>
    <n v="101385"/>
    <n v="100080"/>
    <n v="1305"/>
    <n v="101581.2"/>
    <n v="-196.19999999999709"/>
  </r>
  <r>
    <s v="1399757"/>
    <x v="0"/>
    <x v="0"/>
    <x v="0"/>
    <n v="-4805.09"/>
    <n v="0"/>
    <n v="-4805.09"/>
    <n v="0"/>
    <n v="-4805.09"/>
    <n v="0"/>
    <n v="0"/>
    <n v="0"/>
    <n v="0"/>
    <n v="0"/>
  </r>
  <r>
    <s v="1399757"/>
    <x v="190"/>
    <x v="2"/>
    <x v="0"/>
    <n v="123.4"/>
    <n v="0"/>
    <n v="123.4"/>
    <n v="62.27"/>
    <n v="61.13"/>
    <n v="16.32"/>
    <n v="0"/>
    <n v="16.32"/>
    <n v="8.2370000000000001"/>
    <n v="8.0830000000000002"/>
  </r>
  <r>
    <s v="1399757"/>
    <x v="191"/>
    <x v="2"/>
    <x v="0"/>
    <n v="253.2"/>
    <n v="0"/>
    <n v="253.2"/>
    <n v="127.79"/>
    <n v="125.40999999999998"/>
    <n v="16.32"/>
    <n v="0"/>
    <n v="16.32"/>
    <n v="8.2370000000000001"/>
    <n v="8.0830000000000002"/>
  </r>
  <r>
    <s v="1399757"/>
    <x v="192"/>
    <x v="2"/>
    <x v="0"/>
    <n v="9981.39"/>
    <n v="0"/>
    <n v="9981.39"/>
    <n v="5036.79"/>
    <n v="4944.5999999999995"/>
    <n v="163.19999999999999"/>
    <n v="0"/>
    <n v="163.19999999999999"/>
    <n v="82.352999999999994"/>
    <n v="80.846999999999994"/>
  </r>
  <r>
    <s v="1399757"/>
    <x v="200"/>
    <x v="3"/>
    <x v="2"/>
    <n v="-31008.99"/>
    <n v="0"/>
    <n v="-31008.99"/>
    <n v="-31008.99"/>
    <n v="0"/>
    <n v="-38295"/>
    <n v="0"/>
    <n v="-38295"/>
    <n v="-38295"/>
    <n v="0"/>
  </r>
  <r>
    <s v="1399757"/>
    <x v="198"/>
    <x v="4"/>
    <x v="2"/>
    <n v="3204.3"/>
    <n v="3204.644970414201"/>
    <n v="-0.34497041420081587"/>
    <n v="3249.51"/>
    <n v="-45.210000000000036"/>
    <n v="6318"/>
    <n v="6318.6745562130181"/>
    <n v="-0.67455621301814972"/>
    <n v="6407.1360000000004"/>
    <n v="-89.136000000000422"/>
  </r>
  <r>
    <s v="1399757"/>
    <x v="241"/>
    <x v="4"/>
    <x v="2"/>
    <n v="22251.79"/>
    <n v="22199.615763546797"/>
    <n v="52.174236453203775"/>
    <n v="22532.61"/>
    <n v="-280.81999999999971"/>
    <n v="38385"/>
    <n v="38295"/>
    <n v="90"/>
    <n v="38869.425000000003"/>
    <n v="-484.42500000000291"/>
  </r>
  <r>
    <s v="1399758"/>
    <x v="0"/>
    <x v="0"/>
    <x v="0"/>
    <n v="1403.99"/>
    <n v="0"/>
    <n v="1403.99"/>
    <n v="0"/>
    <n v="1403.99"/>
    <n v="0"/>
    <n v="0"/>
    <n v="0"/>
    <n v="0"/>
    <n v="0"/>
  </r>
  <r>
    <s v="1399758"/>
    <x v="190"/>
    <x v="2"/>
    <x v="0"/>
    <n v="115.68"/>
    <n v="0"/>
    <n v="115.68"/>
    <n v="124.02"/>
    <n v="-8.3399999999999892"/>
    <n v="15.3"/>
    <n v="0"/>
    <n v="15.3"/>
    <n v="16.407"/>
    <n v="-1.1069999999999993"/>
  </r>
  <r>
    <s v="1399758"/>
    <x v="191"/>
    <x v="2"/>
    <x v="0"/>
    <n v="237.37"/>
    <n v="0"/>
    <n v="237.37"/>
    <n v="254.53"/>
    <n v="-17.159999999999997"/>
    <n v="15.3"/>
    <n v="0"/>
    <n v="15.3"/>
    <n v="16.407"/>
    <n v="-1.1069999999999993"/>
  </r>
  <r>
    <s v="1399758"/>
    <x v="192"/>
    <x v="2"/>
    <x v="0"/>
    <n v="9357.56"/>
    <n v="0"/>
    <n v="9357.56"/>
    <n v="10032.15"/>
    <n v="-674.59000000000015"/>
    <n v="153"/>
    <n v="0"/>
    <n v="153"/>
    <n v="164.029"/>
    <n v="-11.028999999999996"/>
  </r>
  <r>
    <s v="1399758"/>
    <x v="56"/>
    <x v="3"/>
    <x v="2"/>
    <n v="-61341.88"/>
    <n v="0"/>
    <n v="-61341.88"/>
    <n v="-61341.5"/>
    <n v="-0.37999999999738066"/>
    <n v="-76275"/>
    <n v="0"/>
    <n v="-76275"/>
    <n v="-76275"/>
    <n v="0"/>
  </r>
  <r>
    <s v="1399758"/>
    <x v="194"/>
    <x v="4"/>
    <x v="2"/>
    <n v="5966.42"/>
    <n v="5966.5976331360944"/>
    <n v="-0.17763313609430043"/>
    <n v="6050.13"/>
    <n v="-83.710000000000036"/>
    <n v="12585"/>
    <n v="12585.374753451675"/>
    <n v="-0.37475345167513296"/>
    <n v="12761.57"/>
    <n v="-176.56999999999971"/>
  </r>
  <r>
    <s v="1399758"/>
    <x v="193"/>
    <x v="4"/>
    <x v="2"/>
    <n v="44260.86"/>
    <n v="44217.379310344826"/>
    <n v="43.480689655174501"/>
    <n v="44880.639999999999"/>
    <n v="-619.77999999999884"/>
    <n v="76350"/>
    <n v="76275"/>
    <n v="75"/>
    <n v="77419.125"/>
    <n v="-1069.125"/>
  </r>
  <r>
    <s v="1399841"/>
    <x v="0"/>
    <x v="0"/>
    <x v="0"/>
    <n v="498.24"/>
    <n v="0"/>
    <n v="498.24"/>
    <n v="0"/>
    <n v="498.24"/>
    <n v="0"/>
    <n v="0"/>
    <n v="0"/>
    <n v="0"/>
    <n v="0"/>
  </r>
  <r>
    <s v="1399841"/>
    <x v="1"/>
    <x v="1"/>
    <x v="0"/>
    <n v="0.84"/>
    <n v="0"/>
    <n v="0.84"/>
    <n v="0.85"/>
    <n v="-1.0000000000000009E-2"/>
    <n v="0"/>
    <n v="0"/>
    <n v="0"/>
    <n v="0"/>
    <n v="0"/>
  </r>
  <r>
    <s v="1399841"/>
    <x v="2"/>
    <x v="1"/>
    <x v="0"/>
    <n v="19.510000000000002"/>
    <n v="0"/>
    <n v="19.510000000000002"/>
    <n v="19.87"/>
    <n v="-0.35999999999999943"/>
    <n v="0"/>
    <n v="0"/>
    <n v="0"/>
    <n v="0"/>
    <n v="0"/>
  </r>
  <r>
    <s v="1399841"/>
    <x v="3"/>
    <x v="1"/>
    <x v="0"/>
    <n v="131.01"/>
    <n v="0"/>
    <n v="131.01"/>
    <n v="133.43"/>
    <n v="-2.4200000000000159"/>
    <n v="0"/>
    <n v="0"/>
    <n v="0"/>
    <n v="0"/>
    <n v="0"/>
  </r>
  <r>
    <s v="1399841"/>
    <x v="4"/>
    <x v="2"/>
    <x v="0"/>
    <n v="292.73"/>
    <n v="0"/>
    <n v="292.73"/>
    <n v="270.2"/>
    <n v="22.53000000000003"/>
    <n v="0.83"/>
    <n v="0"/>
    <n v="0.83"/>
    <n v="0.76600000000000001"/>
    <n v="6.3999999999999946E-2"/>
  </r>
  <r>
    <s v="1399841"/>
    <x v="5"/>
    <x v="2"/>
    <x v="0"/>
    <n v="1006.27"/>
    <n v="0"/>
    <n v="1006.27"/>
    <n v="928.82"/>
    <n v="77.449999999999932"/>
    <n v="0.83"/>
    <n v="0"/>
    <n v="0.83"/>
    <n v="0.76600000000000001"/>
    <n v="6.3999999999999946E-2"/>
  </r>
  <r>
    <s v="1399841"/>
    <x v="6"/>
    <x v="2"/>
    <x v="0"/>
    <n v="1088.72"/>
    <n v="0"/>
    <n v="1088.72"/>
    <n v="1004.89"/>
    <n v="83.830000000000041"/>
    <n v="17.43"/>
    <n v="0"/>
    <n v="17.43"/>
    <n v="16.088000000000001"/>
    <n v="1.3419999999999987"/>
  </r>
  <r>
    <s v="1399841"/>
    <x v="7"/>
    <x v="1"/>
    <x v="0"/>
    <n v="1467.77"/>
    <n v="0"/>
    <n v="1467.77"/>
    <n v="1494.93"/>
    <n v="-27.160000000000082"/>
    <n v="0"/>
    <n v="0"/>
    <n v="0"/>
    <n v="0"/>
    <n v="0"/>
  </r>
  <r>
    <s v="1399841"/>
    <x v="8"/>
    <x v="1"/>
    <x v="0"/>
    <n v="3394.22"/>
    <n v="0"/>
    <n v="3394.22"/>
    <n v="3457.02"/>
    <n v="-62.800000000000182"/>
    <n v="0"/>
    <n v="0"/>
    <n v="0"/>
    <n v="0"/>
    <n v="0"/>
  </r>
  <r>
    <s v="1399841"/>
    <x v="372"/>
    <x v="3"/>
    <x v="1"/>
    <n v="-70392.52"/>
    <n v="0"/>
    <n v="-70392.52"/>
    <n v="-70392.56"/>
    <n v="3.9999999993597157E-2"/>
    <n v="-881"/>
    <n v="0"/>
    <n v="-881"/>
    <n v="-881"/>
    <n v="0"/>
  </r>
  <r>
    <s v="1399841"/>
    <x v="48"/>
    <x v="4"/>
    <x v="2"/>
    <n v="4.26"/>
    <n v="0"/>
    <n v="4.26"/>
    <n v="0"/>
    <n v="4.26"/>
    <n v="50"/>
    <n v="0"/>
    <n v="50"/>
    <n v="0"/>
    <n v="50"/>
  </r>
  <r>
    <s v="1399841"/>
    <x v="373"/>
    <x v="4"/>
    <x v="2"/>
    <n v="396.11"/>
    <n v="0"/>
    <n v="396.11"/>
    <n v="0"/>
    <n v="396.11"/>
    <n v="5350"/>
    <n v="0"/>
    <n v="5350"/>
    <n v="0"/>
    <n v="5350"/>
  </r>
  <r>
    <s v="1399841"/>
    <x v="99"/>
    <x v="4"/>
    <x v="2"/>
    <n v="99.68"/>
    <n v="87.813725490196077"/>
    <n v="11.86627450980393"/>
    <n v="89.57"/>
    <n v="10.110000000000014"/>
    <n v="1000"/>
    <n v="881"/>
    <n v="119"/>
    <n v="898.62"/>
    <n v="101.38"/>
  </r>
  <r>
    <s v="1399841"/>
    <x v="100"/>
    <x v="4"/>
    <x v="2"/>
    <n v="0"/>
    <n v="361.50738916256159"/>
    <n v="-361.50738916256159"/>
    <n v="366.93"/>
    <n v="-366.93"/>
    <n v="0"/>
    <n v="5286"/>
    <n v="-5286"/>
    <n v="5365.29"/>
    <n v="-5365.29"/>
  </r>
  <r>
    <s v="1399841"/>
    <x v="50"/>
    <x v="4"/>
    <x v="2"/>
    <n v="523.32000000000005"/>
    <n v="518.02985074626861"/>
    <n v="5.2901492537314425"/>
    <n v="520.62"/>
    <n v="2.7000000000000455"/>
    <n v="890"/>
    <n v="881"/>
    <n v="9"/>
    <n v="885.40499999999997"/>
    <n v="4.5950000000000273"/>
  </r>
  <r>
    <s v="1399841"/>
    <x v="101"/>
    <x v="4"/>
    <x v="2"/>
    <n v="697.32"/>
    <n v="688.97536945812806"/>
    <n v="8.344630541871993"/>
    <n v="699.31"/>
    <n v="-1.9899999999998954"/>
    <n v="5350"/>
    <n v="5286"/>
    <n v="64"/>
    <n v="5365.29"/>
    <n v="-15.289999999999964"/>
  </r>
  <r>
    <s v="1399841"/>
    <x v="102"/>
    <x v="4"/>
    <x v="2"/>
    <n v="918.33"/>
    <n v="907.33990147783254"/>
    <n v="10.9900985221675"/>
    <n v="920.95"/>
    <n v="-2.6200000000000045"/>
    <n v="5350"/>
    <n v="5286"/>
    <n v="64"/>
    <n v="5365.29"/>
    <n v="-15.289999999999964"/>
  </r>
  <r>
    <s v="1399841"/>
    <x v="41"/>
    <x v="4"/>
    <x v="2"/>
    <n v="2153.5500000000002"/>
    <n v="2147.8627450980393"/>
    <n v="5.6872549019608414"/>
    <n v="2190.8200000000002"/>
    <n v="-37.269999999999982"/>
    <n v="5300"/>
    <n v="5286"/>
    <n v="14"/>
    <n v="5391.72"/>
    <n v="-91.720000000000255"/>
  </r>
  <r>
    <s v="1399841"/>
    <x v="87"/>
    <x v="4"/>
    <x v="2"/>
    <n v="2861.79"/>
    <n v="2854.2266009852215"/>
    <n v="7.5633990147784971"/>
    <n v="2897.04"/>
    <n v="-35.25"/>
    <n v="5300"/>
    <n v="5286"/>
    <n v="14"/>
    <n v="5365.29"/>
    <n v="-65.289999999999964"/>
  </r>
  <r>
    <s v="1399841"/>
    <x v="95"/>
    <x v="4"/>
    <x v="2"/>
    <n v="3755.8"/>
    <n v="3717.8226600985222"/>
    <n v="37.97733990147799"/>
    <n v="3773.59"/>
    <n v="-17.789999999999964"/>
    <n v="890"/>
    <n v="881"/>
    <n v="9"/>
    <n v="894.21500000000003"/>
    <n v="-4.2150000000000318"/>
  </r>
  <r>
    <s v="1399841"/>
    <x v="17"/>
    <x v="4"/>
    <x v="2"/>
    <n v="7197.4"/>
    <n v="7178.3880597014922"/>
    <n v="19.011940298507398"/>
    <n v="7214.28"/>
    <n v="-16.880000000000109"/>
    <n v="5300"/>
    <n v="5286"/>
    <n v="14"/>
    <n v="5312.43"/>
    <n v="-12.430000000000291"/>
  </r>
  <r>
    <s v="1399841"/>
    <x v="58"/>
    <x v="4"/>
    <x v="2"/>
    <n v="25352.13"/>
    <n v="25285.158415841583"/>
    <n v="66.971584158418409"/>
    <n v="25538.01"/>
    <n v="-185.87999999999738"/>
    <n v="5300"/>
    <n v="5286"/>
    <n v="14"/>
    <n v="5338.86"/>
    <n v="-38.859999999999673"/>
  </r>
  <r>
    <s v="1399841"/>
    <x v="103"/>
    <x v="4"/>
    <x v="3"/>
    <n v="18266.63"/>
    <n v="18186.256109481918"/>
    <n v="80.373890518083499"/>
    <n v="18604.54"/>
    <n v="-337.90999999999985"/>
    <n v="3982"/>
    <n v="3964.5004887585537"/>
    <n v="17.499511241446271"/>
    <n v="4055.6840000000002"/>
    <n v="-73.684000000000196"/>
  </r>
  <r>
    <s v="1399841"/>
    <x v="20"/>
    <x v="4"/>
    <x v="4"/>
    <n v="266.89"/>
    <n v="261.65686274509807"/>
    <n v="5.2331372549019193"/>
    <n v="266.89"/>
    <n v="0"/>
    <n v="48.526000000000003"/>
    <n v="47.573529411764703"/>
    <n v="0.9524705882353004"/>
    <n v="48.524999999999999"/>
    <n v="1.0000000000047748E-3"/>
  </r>
  <r>
    <s v="1399887"/>
    <x v="0"/>
    <x v="0"/>
    <x v="0"/>
    <n v="463.23"/>
    <n v="0"/>
    <n v="463.23"/>
    <n v="0"/>
    <n v="463.23"/>
    <n v="0"/>
    <n v="0"/>
    <n v="0"/>
    <n v="0"/>
    <n v="0"/>
  </r>
  <r>
    <s v="1399887"/>
    <x v="190"/>
    <x v="2"/>
    <x v="0"/>
    <n v="61.7"/>
    <n v="0"/>
    <n v="61.7"/>
    <n v="66.150000000000006"/>
    <n v="-4.4500000000000028"/>
    <n v="8.16"/>
    <n v="0"/>
    <n v="8.16"/>
    <n v="8.75"/>
    <n v="-0.58999999999999986"/>
  </r>
  <r>
    <s v="1399887"/>
    <x v="191"/>
    <x v="2"/>
    <x v="0"/>
    <n v="126.6"/>
    <n v="0"/>
    <n v="126.6"/>
    <n v="135.75"/>
    <n v="-9.1500000000000057"/>
    <n v="8.16"/>
    <n v="0"/>
    <n v="8.16"/>
    <n v="8.75"/>
    <n v="-0.58999999999999986"/>
  </r>
  <r>
    <s v="1399887"/>
    <x v="192"/>
    <x v="2"/>
    <x v="0"/>
    <n v="4990.7"/>
    <n v="0"/>
    <n v="4990.7"/>
    <n v="5350.48"/>
    <n v="-359.77999999999975"/>
    <n v="81.599999999999994"/>
    <n v="0"/>
    <n v="81.599999999999994"/>
    <n v="87.481999999999999"/>
    <n v="-5.882000000000005"/>
  </r>
  <r>
    <s v="1399887"/>
    <x v="200"/>
    <x v="3"/>
    <x v="2"/>
    <n v="-32940.22"/>
    <n v="0"/>
    <n v="-32940.22"/>
    <n v="-32940.22"/>
    <n v="0"/>
    <n v="-40680"/>
    <n v="0"/>
    <n v="-40680"/>
    <n v="-40680"/>
    <n v="0"/>
  </r>
  <r>
    <s v="1399887"/>
    <x v="198"/>
    <x v="4"/>
    <x v="2"/>
    <n v="3405.65"/>
    <n v="3404.2307692307691"/>
    <n v="1.4192307692310351"/>
    <n v="3451.89"/>
    <n v="-46.239999999999782"/>
    <n v="6715"/>
    <n v="6712.2001972386579"/>
    <n v="2.7998027613421073"/>
    <n v="6806.1710000000003"/>
    <n v="-91.171000000000276"/>
  </r>
  <r>
    <s v="1399887"/>
    <x v="241"/>
    <x v="4"/>
    <x v="2"/>
    <n v="23892.34"/>
    <n v="23582.197044334975"/>
    <n v="310.14295566502551"/>
    <n v="23935.93"/>
    <n v="-43.590000000000146"/>
    <n v="41215"/>
    <n v="40679.999999999993"/>
    <n v="535.00000000000728"/>
    <n v="41290.199999999997"/>
    <n v="-75.19999999999709"/>
  </r>
  <r>
    <s v="1400384"/>
    <x v="0"/>
    <x v="0"/>
    <x v="0"/>
    <n v="-9594.16"/>
    <n v="0"/>
    <n v="-9594.16"/>
    <n v="0"/>
    <n v="-9594.16"/>
    <n v="0"/>
    <n v="0"/>
    <n v="0"/>
    <n v="0"/>
    <n v="0"/>
  </r>
  <r>
    <s v="1400384"/>
    <x v="1"/>
    <x v="1"/>
    <x v="0"/>
    <n v="0.48"/>
    <n v="0"/>
    <n v="0.48"/>
    <n v="0.48"/>
    <n v="0"/>
    <n v="0"/>
    <n v="0"/>
    <n v="0"/>
    <n v="0"/>
    <n v="0"/>
  </r>
  <r>
    <s v="1400384"/>
    <x v="2"/>
    <x v="1"/>
    <x v="0"/>
    <n v="11.2"/>
    <n v="0"/>
    <n v="11.2"/>
    <n v="11.19"/>
    <n v="9.9999999999997868E-3"/>
    <n v="0"/>
    <n v="0"/>
    <n v="0"/>
    <n v="0"/>
    <n v="0"/>
  </r>
  <r>
    <s v="1400384"/>
    <x v="3"/>
    <x v="1"/>
    <x v="0"/>
    <n v="75.209999999999994"/>
    <n v="0"/>
    <n v="75.209999999999994"/>
    <n v="75.14"/>
    <n v="6.9999999999993179E-2"/>
    <n v="0"/>
    <n v="0"/>
    <n v="0"/>
    <n v="0"/>
    <n v="0"/>
  </r>
  <r>
    <s v="1400384"/>
    <x v="4"/>
    <x v="2"/>
    <x v="0"/>
    <n v="1177.97"/>
    <n v="0"/>
    <n v="1177.97"/>
    <n v="197.89"/>
    <n v="980.08"/>
    <n v="3.34"/>
    <n v="0"/>
    <n v="3.34"/>
    <n v="0.56100000000000005"/>
    <n v="2.7789999999999999"/>
  </r>
  <r>
    <s v="1400384"/>
    <x v="5"/>
    <x v="2"/>
    <x v="0"/>
    <n v="4049.32"/>
    <n v="0"/>
    <n v="4049.32"/>
    <n v="680.27"/>
    <n v="3369.05"/>
    <n v="3.34"/>
    <n v="0"/>
    <n v="3.34"/>
    <n v="0.56100000000000005"/>
    <n v="2.7789999999999999"/>
  </r>
  <r>
    <s v="1400384"/>
    <x v="6"/>
    <x v="2"/>
    <x v="0"/>
    <n v="4381.1099999999997"/>
    <n v="0"/>
    <n v="4381.1099999999997"/>
    <n v="736.01"/>
    <n v="3645.0999999999995"/>
    <n v="70.14"/>
    <n v="0"/>
    <n v="70.14"/>
    <n v="11.782999999999999"/>
    <n v="58.356999999999999"/>
  </r>
  <r>
    <s v="1400384"/>
    <x v="7"/>
    <x v="1"/>
    <x v="0"/>
    <n v="842.62"/>
    <n v="0"/>
    <n v="842.62"/>
    <n v="841.83"/>
    <n v="0.78999999999996362"/>
    <n v="0"/>
    <n v="0"/>
    <n v="0"/>
    <n v="0"/>
    <n v="0"/>
  </r>
  <r>
    <s v="1400384"/>
    <x v="8"/>
    <x v="1"/>
    <x v="0"/>
    <n v="1948.56"/>
    <n v="0"/>
    <n v="1948.56"/>
    <n v="1946.74"/>
    <n v="1.8199999999999363"/>
    <n v="0"/>
    <n v="0"/>
    <n v="0"/>
    <n v="0"/>
    <n v="0"/>
  </r>
  <r>
    <s v="1400384"/>
    <x v="169"/>
    <x v="3"/>
    <x v="1"/>
    <n v="-47875.67"/>
    <n v="0"/>
    <n v="-47875.67"/>
    <n v="-47875.67"/>
    <n v="0"/>
    <n v="-505"/>
    <n v="0"/>
    <n v="-505"/>
    <n v="-505"/>
    <n v="0"/>
  </r>
  <r>
    <s v="1400384"/>
    <x v="170"/>
    <x v="4"/>
    <x v="2"/>
    <n v="3113.91"/>
    <n v="0"/>
    <n v="3113.91"/>
    <n v="0"/>
    <n v="3113.91"/>
    <n v="513"/>
    <n v="0"/>
    <n v="513"/>
    <n v="0"/>
    <n v="513"/>
  </r>
  <r>
    <s v="1400384"/>
    <x v="171"/>
    <x v="4"/>
    <x v="2"/>
    <n v="660.62"/>
    <n v="0"/>
    <n v="660.62"/>
    <n v="0"/>
    <n v="660.62"/>
    <n v="3500"/>
    <n v="0"/>
    <n v="3500"/>
    <n v="0"/>
    <n v="3500"/>
  </r>
  <r>
    <s v="1400384"/>
    <x v="48"/>
    <x v="4"/>
    <x v="2"/>
    <n v="112.78"/>
    <n v="85.970297029702976"/>
    <n v="26.809702970297025"/>
    <n v="86.83"/>
    <n v="25.950000000000003"/>
    <n v="1325"/>
    <n v="1010"/>
    <n v="315"/>
    <n v="1020.1"/>
    <n v="304.89999999999998"/>
  </r>
  <r>
    <s v="1400384"/>
    <x v="172"/>
    <x v="4"/>
    <x v="2"/>
    <n v="168.51"/>
    <n v="169.17412935323384"/>
    <n v="-0.66412935323384659"/>
    <n v="170.02"/>
    <n v="-1.5100000000000193"/>
    <n v="503"/>
    <n v="505"/>
    <n v="-2"/>
    <n v="507.52499999999998"/>
    <n v="-4.5249999999999773"/>
  </r>
  <r>
    <s v="1400384"/>
    <x v="173"/>
    <x v="4"/>
    <x v="2"/>
    <n v="0"/>
    <n v="571.9113300492611"/>
    <n v="-571.9113300492611"/>
    <n v="580.49"/>
    <n v="-580.49"/>
    <n v="0"/>
    <n v="3030"/>
    <n v="-3030"/>
    <n v="3075.45"/>
    <n v="-3075.45"/>
  </r>
  <r>
    <s v="1400384"/>
    <x v="159"/>
    <x v="4"/>
    <x v="2"/>
    <n v="1467.78"/>
    <n v="1458.1568627450981"/>
    <n v="9.6231372549018488"/>
    <n v="1487.32"/>
    <n v="-19.539999999999964"/>
    <n v="3050"/>
    <n v="3030"/>
    <n v="20"/>
    <n v="3090.6"/>
    <n v="-40.599999999999909"/>
  </r>
  <r>
    <s v="1400384"/>
    <x v="163"/>
    <x v="4"/>
    <x v="2"/>
    <n v="1867.81"/>
    <n v="1616.9852216748768"/>
    <n v="250.82477832512313"/>
    <n v="1641.24"/>
    <n v="226.56999999999994"/>
    <n v="3500"/>
    <n v="3030"/>
    <n v="470"/>
    <n v="3075.45"/>
    <n v="424.55000000000018"/>
  </r>
  <r>
    <s v="1400384"/>
    <x v="174"/>
    <x v="4"/>
    <x v="2"/>
    <n v="0"/>
    <n v="2075.5467980295562"/>
    <n v="-2075.5467980295562"/>
    <n v="2106.6799999999998"/>
    <n v="-2106.6799999999998"/>
    <n v="0"/>
    <n v="505"/>
    <n v="-505"/>
    <n v="512.57500000000005"/>
    <n v="-512.57500000000005"/>
  </r>
  <r>
    <s v="1400384"/>
    <x v="164"/>
    <x v="4"/>
    <x v="2"/>
    <n v="2744.7"/>
    <n v="2376.1280788177341"/>
    <n v="368.57192118226567"/>
    <n v="2411.77"/>
    <n v="332.92999999999984"/>
    <n v="3500"/>
    <n v="3030"/>
    <n v="470"/>
    <n v="3075.45"/>
    <n v="424.55000000000018"/>
  </r>
  <r>
    <s v="1400384"/>
    <x v="166"/>
    <x v="4"/>
    <x v="2"/>
    <n v="2483.5500000000002"/>
    <n v="2467.2709359605915"/>
    <n v="16.279064039408695"/>
    <n v="2504.2800000000002"/>
    <n v="-20.730000000000018"/>
    <n v="3050"/>
    <n v="3030"/>
    <n v="20"/>
    <n v="3075.45"/>
    <n v="-25.449999999999818"/>
  </r>
  <r>
    <s v="1400384"/>
    <x v="167"/>
    <x v="4"/>
    <x v="2"/>
    <n v="4141.8999999999996"/>
    <n v="4114.7363184079604"/>
    <n v="27.163681592039211"/>
    <n v="4135.3100000000004"/>
    <n v="6.589999999999236"/>
    <n v="3050"/>
    <n v="3030"/>
    <n v="20"/>
    <n v="3045.15"/>
    <n v="4.8499999999999091"/>
  </r>
  <r>
    <s v="1400384"/>
    <x v="45"/>
    <x v="4"/>
    <x v="2"/>
    <n v="15448.04"/>
    <n v="15346.742574257425"/>
    <n v="101.2974257425758"/>
    <n v="15500.21"/>
    <n v="-52.169999999998254"/>
    <n v="3050"/>
    <n v="3030"/>
    <n v="20"/>
    <n v="3060.3"/>
    <n v="-10.300000000000182"/>
  </r>
  <r>
    <s v="1400384"/>
    <x v="168"/>
    <x v="4"/>
    <x v="3"/>
    <n v="12620.78"/>
    <n v="12546.23880597015"/>
    <n v="74.541194029850885"/>
    <n v="12608.97"/>
    <n v="11.81000000000131"/>
    <n v="2286"/>
    <n v="2272.5004975124375"/>
    <n v="13.499502487562495"/>
    <n v="2283.8629999999998"/>
    <n v="2.137000000000171"/>
  </r>
  <r>
    <s v="1400384"/>
    <x v="20"/>
    <x v="4"/>
    <x v="4"/>
    <n v="152.97999999999999"/>
    <n v="149.98039215686273"/>
    <n v="2.9996078431372553"/>
    <n v="152.97999999999999"/>
    <n v="0"/>
    <n v="27.815000000000001"/>
    <n v="27.269607843137255"/>
    <n v="0.54539215686274645"/>
    <n v="27.815000000000001"/>
    <n v="0"/>
  </r>
  <r>
    <s v="1400385"/>
    <x v="0"/>
    <x v="0"/>
    <x v="0"/>
    <n v="-2978.32"/>
    <n v="0"/>
    <n v="-2978.32"/>
    <n v="0"/>
    <n v="-2978.32"/>
    <n v="0"/>
    <n v="0"/>
    <n v="0"/>
    <n v="0"/>
    <n v="0"/>
  </r>
  <r>
    <s v="1400385"/>
    <x v="1"/>
    <x v="1"/>
    <x v="0"/>
    <n v="1.1399999999999999"/>
    <n v="0"/>
    <n v="1.1399999999999999"/>
    <n v="1.1399999999999999"/>
    <n v="0"/>
    <n v="0"/>
    <n v="0"/>
    <n v="0"/>
    <n v="0"/>
    <n v="0"/>
  </r>
  <r>
    <s v="1400385"/>
    <x v="2"/>
    <x v="1"/>
    <x v="0"/>
    <n v="26.69"/>
    <n v="0"/>
    <n v="26.69"/>
    <n v="26.7"/>
    <n v="-9.9999999999980105E-3"/>
    <n v="0"/>
    <n v="0"/>
    <n v="0"/>
    <n v="0"/>
    <n v="0"/>
  </r>
  <r>
    <s v="1400385"/>
    <x v="3"/>
    <x v="1"/>
    <x v="0"/>
    <n v="179.17"/>
    <n v="0"/>
    <n v="179.17"/>
    <n v="179.29"/>
    <n v="-0.12000000000000455"/>
    <n v="0"/>
    <n v="0"/>
    <n v="0"/>
    <n v="0"/>
    <n v="0"/>
  </r>
  <r>
    <s v="1400385"/>
    <x v="4"/>
    <x v="2"/>
    <x v="0"/>
    <n v="588.98"/>
    <n v="0"/>
    <n v="588.98"/>
    <n v="472.2"/>
    <n v="116.78000000000003"/>
    <n v="1.67"/>
    <n v="0"/>
    <n v="1.67"/>
    <n v="1.339"/>
    <n v="0.33099999999999996"/>
  </r>
  <r>
    <s v="1400385"/>
    <x v="5"/>
    <x v="2"/>
    <x v="0"/>
    <n v="2024.66"/>
    <n v="0"/>
    <n v="2024.66"/>
    <n v="1623.21"/>
    <n v="401.45000000000005"/>
    <n v="1.67"/>
    <n v="0"/>
    <n v="1.67"/>
    <n v="1.339"/>
    <n v="0.33099999999999996"/>
  </r>
  <r>
    <s v="1400385"/>
    <x v="6"/>
    <x v="2"/>
    <x v="0"/>
    <n v="2190.56"/>
    <n v="0"/>
    <n v="2190.56"/>
    <n v="1756.23"/>
    <n v="434.32999999999993"/>
    <n v="35.07"/>
    <n v="0"/>
    <n v="35.07"/>
    <n v="28.117000000000001"/>
    <n v="6.9529999999999994"/>
  </r>
  <r>
    <s v="1400385"/>
    <x v="7"/>
    <x v="1"/>
    <x v="0"/>
    <n v="2007.4"/>
    <n v="0"/>
    <n v="2007.4"/>
    <n v="2008.73"/>
    <n v="-1.3299999999999272"/>
    <n v="0"/>
    <n v="0"/>
    <n v="0"/>
    <n v="0"/>
    <n v="0"/>
  </r>
  <r>
    <s v="1400385"/>
    <x v="8"/>
    <x v="1"/>
    <x v="0"/>
    <n v="4642.12"/>
    <n v="0"/>
    <n v="4642.12"/>
    <n v="4645.2"/>
    <n v="-3.0799999999999272"/>
    <n v="0"/>
    <n v="0"/>
    <n v="0"/>
    <n v="0"/>
    <n v="0"/>
  </r>
  <r>
    <s v="1400385"/>
    <x v="169"/>
    <x v="3"/>
    <x v="1"/>
    <n v="-114237.98"/>
    <n v="0"/>
    <n v="-114237.98"/>
    <n v="-114237.98"/>
    <n v="0"/>
    <n v="-1205"/>
    <n v="0"/>
    <n v="-1205"/>
    <n v="-1205"/>
    <n v="0"/>
  </r>
  <r>
    <s v="1400385"/>
    <x v="170"/>
    <x v="4"/>
    <x v="2"/>
    <n v="7356.84"/>
    <n v="0"/>
    <n v="7356.84"/>
    <n v="0"/>
    <n v="7356.84"/>
    <n v="1212"/>
    <n v="0"/>
    <n v="1212"/>
    <n v="0"/>
    <n v="1212"/>
  </r>
  <r>
    <s v="1400385"/>
    <x v="171"/>
    <x v="4"/>
    <x v="2"/>
    <n v="1377.87"/>
    <n v="0"/>
    <n v="1377.87"/>
    <n v="0"/>
    <n v="1377.87"/>
    <n v="7300"/>
    <n v="0"/>
    <n v="7300"/>
    <n v="0"/>
    <n v="7300"/>
  </r>
  <r>
    <s v="1400385"/>
    <x v="48"/>
    <x v="4"/>
    <x v="2"/>
    <n v="221.31"/>
    <n v="205.13861386138615"/>
    <n v="16.171386138613855"/>
    <n v="207.19"/>
    <n v="14.120000000000005"/>
    <n v="2600"/>
    <n v="2410"/>
    <n v="190"/>
    <n v="2434.1"/>
    <n v="165.90000000000009"/>
  </r>
  <r>
    <s v="1400385"/>
    <x v="172"/>
    <x v="4"/>
    <x v="2"/>
    <n v="403.67"/>
    <n v="403.67164179104475"/>
    <n v="-1.6417910447330542E-3"/>
    <n v="405.69"/>
    <n v="-2.0199999999999818"/>
    <n v="1205"/>
    <n v="1205"/>
    <n v="0"/>
    <n v="1211.0250000000001"/>
    <n v="-6.0250000000000909"/>
  </r>
  <r>
    <s v="1400385"/>
    <x v="173"/>
    <x v="4"/>
    <x v="2"/>
    <n v="0"/>
    <n v="1364.6600985221676"/>
    <n v="-1364.6600985221676"/>
    <n v="1385.13"/>
    <n v="-1385.13"/>
    <n v="0"/>
    <n v="7230"/>
    <n v="-7230"/>
    <n v="7338.45"/>
    <n v="-7338.45"/>
  </r>
  <r>
    <s v="1400385"/>
    <x v="159"/>
    <x v="4"/>
    <x v="2"/>
    <n v="3534.23"/>
    <n v="3479.3627450980393"/>
    <n v="54.867254901960678"/>
    <n v="3548.95"/>
    <n v="-14.7199999999998"/>
    <n v="7344"/>
    <n v="7230"/>
    <n v="114"/>
    <n v="7374.6"/>
    <n v="-30.600000000000364"/>
  </r>
  <r>
    <s v="1400385"/>
    <x v="163"/>
    <x v="4"/>
    <x v="2"/>
    <n v="3895.72"/>
    <n v="3858.3645320197043"/>
    <n v="37.355467980295543"/>
    <n v="3916.24"/>
    <n v="-20.519999999999982"/>
    <n v="7300"/>
    <n v="7230"/>
    <n v="70"/>
    <n v="7338.45"/>
    <n v="-38.449999999999818"/>
  </r>
  <r>
    <s v="1400385"/>
    <x v="174"/>
    <x v="4"/>
    <x v="2"/>
    <n v="0"/>
    <n v="4952.5517241379312"/>
    <n v="-4952.5517241379312"/>
    <n v="5026.84"/>
    <n v="-5026.84"/>
    <n v="0"/>
    <n v="1205"/>
    <n v="-1205"/>
    <n v="1223.075"/>
    <n v="-1223.075"/>
  </r>
  <r>
    <s v="1400385"/>
    <x v="164"/>
    <x v="4"/>
    <x v="2"/>
    <n v="5724.66"/>
    <n v="5669.7635467980299"/>
    <n v="54.896453201969962"/>
    <n v="5754.81"/>
    <n v="-30.150000000000546"/>
    <n v="7300"/>
    <n v="7230"/>
    <n v="70"/>
    <n v="7338.45"/>
    <n v="-38.449999999999818"/>
  </r>
  <r>
    <s v="1400385"/>
    <x v="166"/>
    <x v="4"/>
    <x v="2"/>
    <n v="5950.76"/>
    <n v="5887.2413793103451"/>
    <n v="63.518620689655108"/>
    <n v="5975.55"/>
    <n v="-24.789999999999964"/>
    <n v="7308"/>
    <n v="7230"/>
    <n v="78"/>
    <n v="7338.45"/>
    <n v="-30.449999999999818"/>
  </r>
  <r>
    <s v="1400385"/>
    <x v="167"/>
    <x v="4"/>
    <x v="2"/>
    <n v="9826.49"/>
    <n v="9818.3383084577108"/>
    <n v="8.1516915422889724"/>
    <n v="9867.43"/>
    <n v="-40.940000000000509"/>
    <n v="7236"/>
    <n v="7230"/>
    <n v="6"/>
    <n v="7266.15"/>
    <n v="-30.149999999999636"/>
  </r>
  <r>
    <s v="1400385"/>
    <x v="45"/>
    <x v="4"/>
    <x v="2"/>
    <n v="36832.17"/>
    <n v="36619.445544554459"/>
    <n v="212.72445544553921"/>
    <n v="36985.64"/>
    <n v="-153.47000000000116"/>
    <n v="7272"/>
    <n v="7230"/>
    <n v="42"/>
    <n v="7302.3"/>
    <n v="-30.300000000000182"/>
  </r>
  <r>
    <s v="1400385"/>
    <x v="168"/>
    <x v="4"/>
    <x v="3"/>
    <n v="30066.82"/>
    <n v="29937.064676616916"/>
    <n v="129.75532338308403"/>
    <n v="30086.75"/>
    <n v="-19.930000000000291"/>
    <n v="5446"/>
    <n v="5422.5004975124384"/>
    <n v="23.499502487561585"/>
    <n v="5449.6130000000003"/>
    <n v="-3.6130000000002838"/>
  </r>
  <r>
    <s v="1400385"/>
    <x v="20"/>
    <x v="4"/>
    <x v="4"/>
    <n v="365.04"/>
    <n v="357.88235294117646"/>
    <n v="7.1576470588235566"/>
    <n v="365.04"/>
    <n v="0"/>
    <n v="66.370999999999995"/>
    <n v="65.069607843137248"/>
    <n v="1.3013921568627467"/>
    <n v="66.370999999999995"/>
    <n v="0"/>
  </r>
  <r>
    <s v="1400610"/>
    <x v="0"/>
    <x v="0"/>
    <x v="0"/>
    <n v="10601.07"/>
    <n v="0"/>
    <n v="10601.07"/>
    <n v="0"/>
    <n v="10601.07"/>
    <n v="0"/>
    <n v="0"/>
    <n v="0"/>
    <n v="0"/>
    <n v="0"/>
  </r>
  <r>
    <s v="1400610"/>
    <x v="1"/>
    <x v="1"/>
    <x v="0"/>
    <n v="0.05"/>
    <n v="0"/>
    <n v="0.05"/>
    <n v="0.03"/>
    <n v="2.0000000000000004E-2"/>
    <n v="0"/>
    <n v="0"/>
    <n v="0"/>
    <n v="0"/>
    <n v="0"/>
  </r>
  <r>
    <s v="1400610"/>
    <x v="2"/>
    <x v="1"/>
    <x v="0"/>
    <n v="1.27"/>
    <n v="0"/>
    <n v="1.27"/>
    <n v="0.8"/>
    <n v="0.47"/>
    <n v="0"/>
    <n v="0"/>
    <n v="0"/>
    <n v="0"/>
    <n v="0"/>
  </r>
  <r>
    <s v="1400610"/>
    <x v="3"/>
    <x v="1"/>
    <x v="0"/>
    <n v="8.5500000000000007"/>
    <n v="0"/>
    <n v="8.5500000000000007"/>
    <n v="5.35"/>
    <n v="3.2000000000000011"/>
    <n v="0"/>
    <n v="0"/>
    <n v="0"/>
    <n v="0"/>
    <n v="0"/>
  </r>
  <r>
    <s v="1400610"/>
    <x v="7"/>
    <x v="1"/>
    <x v="0"/>
    <n v="95.84"/>
    <n v="0"/>
    <n v="95.84"/>
    <n v="59.91"/>
    <n v="35.930000000000007"/>
    <n v="0"/>
    <n v="0"/>
    <n v="0"/>
    <n v="0"/>
    <n v="0"/>
  </r>
  <r>
    <s v="1400610"/>
    <x v="8"/>
    <x v="1"/>
    <x v="0"/>
    <n v="221.62"/>
    <n v="0"/>
    <n v="221.62"/>
    <n v="138.55000000000001"/>
    <n v="83.07"/>
    <n v="0"/>
    <n v="0"/>
    <n v="0"/>
    <n v="0"/>
    <n v="0"/>
  </r>
  <r>
    <s v="1400610"/>
    <x v="259"/>
    <x v="2"/>
    <x v="0"/>
    <n v="2138.75"/>
    <n v="0"/>
    <n v="2138.75"/>
    <n v="2575.06"/>
    <n v="-436.30999999999995"/>
    <n v="13.5"/>
    <n v="0"/>
    <n v="13.5"/>
    <n v="16.254000000000001"/>
    <n v="-2.7540000000000013"/>
  </r>
  <r>
    <s v="1400610"/>
    <x v="260"/>
    <x v="2"/>
    <x v="0"/>
    <n v="6794.73"/>
    <n v="0"/>
    <n v="6794.73"/>
    <n v="8180.87"/>
    <n v="-1386.1400000000003"/>
    <n v="13.5"/>
    <n v="0"/>
    <n v="13.5"/>
    <n v="16.254000000000001"/>
    <n v="-2.7540000000000013"/>
  </r>
  <r>
    <s v="1400610"/>
    <x v="261"/>
    <x v="2"/>
    <x v="0"/>
    <n v="6827.81"/>
    <n v="0"/>
    <n v="6827.81"/>
    <n v="8220.67"/>
    <n v="-1392.8599999999997"/>
    <n v="81"/>
    <n v="0"/>
    <n v="81"/>
    <n v="97.524000000000001"/>
    <n v="-16.524000000000001"/>
  </r>
  <r>
    <s v="1400610"/>
    <x v="121"/>
    <x v="3"/>
    <x v="5"/>
    <n v="-382626.15"/>
    <n v="0"/>
    <n v="-382626.15"/>
    <n v="-382626.15"/>
    <n v="0"/>
    <n v="-16254"/>
    <n v="0"/>
    <n v="-16254"/>
    <n v="-16254"/>
    <n v="0"/>
  </r>
  <r>
    <s v="1400610"/>
    <x v="34"/>
    <x v="4"/>
    <x v="5"/>
    <n v="312097.83"/>
    <n v="320636.34999999998"/>
    <n v="-8538.5199999999604"/>
    <n v="320636.34999999998"/>
    <n v="-8538.5199999999604"/>
    <n v="16454"/>
    <n v="16904.16"/>
    <n v="-450.15999999999985"/>
    <n v="16904.16"/>
    <n v="-450.15999999999985"/>
  </r>
  <r>
    <s v="1400610"/>
    <x v="265"/>
    <x v="4"/>
    <x v="2"/>
    <n v="7743.72"/>
    <n v="7767.1372549019607"/>
    <n v="-23.417254901960405"/>
    <n v="7922.48"/>
    <n v="-178.75999999999931"/>
    <n v="16205"/>
    <n v="16254"/>
    <n v="-49"/>
    <n v="16579.080000000002"/>
    <n v="-374.08000000000175"/>
  </r>
  <r>
    <s v="1400610"/>
    <x v="263"/>
    <x v="4"/>
    <x v="2"/>
    <n v="32681.5"/>
    <n v="32589.273631840795"/>
    <n v="92.226368159204867"/>
    <n v="32752.22"/>
    <n v="-70.720000000001164"/>
    <n v="16300"/>
    <n v="16254"/>
    <n v="46"/>
    <n v="16335.27"/>
    <n v="-35.270000000000437"/>
  </r>
  <r>
    <s v="1400610"/>
    <x v="266"/>
    <x v="4"/>
    <x v="3"/>
    <n v="3413.41"/>
    <n v="2133.91"/>
    <n v="1279.5"/>
    <n v="2133.91"/>
    <n v="1279.5"/>
    <n v="260"/>
    <n v="162.54"/>
    <n v="97.460000000000008"/>
    <n v="162.54"/>
    <n v="97.460000000000008"/>
  </r>
  <r>
    <s v="1400631"/>
    <x v="0"/>
    <x v="0"/>
    <x v="0"/>
    <n v="29.79"/>
    <n v="0"/>
    <n v="29.79"/>
    <n v="0"/>
    <n v="29.79"/>
    <n v="0"/>
    <n v="0"/>
    <n v="0"/>
    <n v="0"/>
    <n v="0"/>
  </r>
  <r>
    <s v="1400631"/>
    <x v="1"/>
    <x v="1"/>
    <x v="0"/>
    <n v="0.11"/>
    <n v="0"/>
    <n v="0.11"/>
    <n v="0.11"/>
    <n v="0"/>
    <n v="0"/>
    <n v="0"/>
    <n v="0"/>
    <n v="0"/>
    <n v="0"/>
  </r>
  <r>
    <s v="1400631"/>
    <x v="2"/>
    <x v="1"/>
    <x v="0"/>
    <n v="2.4500000000000002"/>
    <n v="0"/>
    <n v="2.4500000000000002"/>
    <n v="2.46"/>
    <n v="-9.9999999999997868E-3"/>
    <n v="0"/>
    <n v="0"/>
    <n v="0"/>
    <n v="0"/>
    <n v="0"/>
  </r>
  <r>
    <s v="1400631"/>
    <x v="3"/>
    <x v="1"/>
    <x v="0"/>
    <n v="16.45"/>
    <n v="0"/>
    <n v="16.45"/>
    <n v="16.489999999999998"/>
    <n v="-3.9999999999999147E-2"/>
    <n v="0"/>
    <n v="0"/>
    <n v="0"/>
    <n v="0"/>
    <n v="0"/>
  </r>
  <r>
    <s v="1400631"/>
    <x v="7"/>
    <x v="1"/>
    <x v="0"/>
    <n v="184.3"/>
    <n v="0"/>
    <n v="184.3"/>
    <n v="184.7"/>
    <n v="-0.39999999999997726"/>
    <n v="0"/>
    <n v="0"/>
    <n v="0"/>
    <n v="0"/>
    <n v="0"/>
  </r>
  <r>
    <s v="1400631"/>
    <x v="8"/>
    <x v="1"/>
    <x v="0"/>
    <n v="426.2"/>
    <n v="0"/>
    <n v="426.2"/>
    <n v="427.12"/>
    <n v="-0.92000000000001592"/>
    <n v="0"/>
    <n v="0"/>
    <n v="0"/>
    <n v="0"/>
    <n v="0"/>
  </r>
  <r>
    <s v="1400631"/>
    <x v="259"/>
    <x v="2"/>
    <x v="0"/>
    <n v="1901.11"/>
    <n v="0"/>
    <n v="1901.11"/>
    <n v="1984.6"/>
    <n v="-83.490000000000009"/>
    <n v="12"/>
    <n v="0"/>
    <n v="12"/>
    <n v="12.526999999999999"/>
    <n v="-0.52699999999999925"/>
  </r>
  <r>
    <s v="1400631"/>
    <x v="260"/>
    <x v="2"/>
    <x v="0"/>
    <n v="6039.76"/>
    <n v="0"/>
    <n v="6039.76"/>
    <n v="6305.01"/>
    <n v="-265.25"/>
    <n v="12"/>
    <n v="0"/>
    <n v="12"/>
    <n v="12.526999999999999"/>
    <n v="-0.52699999999999925"/>
  </r>
  <r>
    <s v="1400631"/>
    <x v="261"/>
    <x v="2"/>
    <x v="0"/>
    <n v="6069.16"/>
    <n v="0"/>
    <n v="6069.16"/>
    <n v="6335.69"/>
    <n v="-266.52999999999975"/>
    <n v="72"/>
    <n v="0"/>
    <n v="72"/>
    <n v="75.162000000000006"/>
    <n v="-3.1620000000000061"/>
  </r>
  <r>
    <s v="1400631"/>
    <x v="223"/>
    <x v="3"/>
    <x v="5"/>
    <n v="-237168.68"/>
    <n v="0"/>
    <n v="-237168.68"/>
    <n v="-237169.04"/>
    <n v="0.36000000001513399"/>
    <n v="-12527"/>
    <n v="0"/>
    <n v="-12527"/>
    <n v="-12527"/>
    <n v="0"/>
  </r>
  <r>
    <s v="1400631"/>
    <x v="26"/>
    <x v="4"/>
    <x v="5"/>
    <n v="183100.68"/>
    <n v="184770.69"/>
    <n v="-1670.0100000000093"/>
    <n v="184770.69"/>
    <n v="-1670.0100000000093"/>
    <n v="12600"/>
    <n v="12714.905000000001"/>
    <n v="-114.90500000000065"/>
    <n v="12714.905000000001"/>
    <n v="-114.90500000000065"/>
  </r>
  <r>
    <s v="1400631"/>
    <x v="319"/>
    <x v="4"/>
    <x v="2"/>
    <n v="7957.72"/>
    <n v="7517.833333333333"/>
    <n v="439.88666666666722"/>
    <n v="7668.19"/>
    <n v="289.53000000000065"/>
    <n v="13260"/>
    <n v="12527"/>
    <n v="733"/>
    <n v="12777.54"/>
    <n v="482.45999999999913"/>
  </r>
  <r>
    <s v="1400631"/>
    <x v="321"/>
    <x v="4"/>
    <x v="2"/>
    <n v="24454.5"/>
    <n v="22360.696517412936"/>
    <n v="2093.8034825870636"/>
    <n v="22472.5"/>
    <n v="1982"/>
    <n v="13700"/>
    <n v="12527"/>
    <n v="1173"/>
    <n v="12589.635"/>
    <n v="1110.3649999999998"/>
  </r>
  <r>
    <s v="1400631"/>
    <x v="324"/>
    <x v="4"/>
    <x v="3"/>
    <n v="6986.45"/>
    <n v="7001.53"/>
    <n v="-15.079999999999927"/>
    <n v="7001.53"/>
    <n v="-15.079999999999927"/>
    <n v="500"/>
    <n v="501.08"/>
    <n v="-1.0799999999999841"/>
    <n v="501.08"/>
    <n v="-1.0799999999999841"/>
  </r>
  <r>
    <s v="1400633"/>
    <x v="0"/>
    <x v="0"/>
    <x v="0"/>
    <n v="-6784.81"/>
    <n v="0"/>
    <n v="-6784.81"/>
    <n v="0"/>
    <n v="-6784.81"/>
    <n v="0"/>
    <n v="0"/>
    <n v="0"/>
    <n v="0"/>
    <n v="0"/>
  </r>
  <r>
    <s v="1400633"/>
    <x v="1"/>
    <x v="1"/>
    <x v="0"/>
    <n v="16.760000000000002"/>
    <n v="0"/>
    <n v="16.760000000000002"/>
    <n v="16.84"/>
    <n v="-7.9999999999998295E-2"/>
    <n v="0"/>
    <n v="0"/>
    <n v="0"/>
    <n v="0"/>
    <n v="0"/>
  </r>
  <r>
    <s v="1400633"/>
    <x v="2"/>
    <x v="1"/>
    <x v="0"/>
    <n v="391.02"/>
    <n v="0"/>
    <n v="391.02"/>
    <n v="393.03"/>
    <n v="-2.0099999999999909"/>
    <n v="0"/>
    <n v="0"/>
    <n v="0"/>
    <n v="0"/>
    <n v="0"/>
  </r>
  <r>
    <s v="1400633"/>
    <x v="3"/>
    <x v="1"/>
    <x v="0"/>
    <n v="2625.42"/>
    <n v="0"/>
    <n v="2625.42"/>
    <n v="2638.94"/>
    <n v="-13.519999999999982"/>
    <n v="0"/>
    <n v="0"/>
    <n v="0"/>
    <n v="0"/>
    <n v="0"/>
  </r>
  <r>
    <s v="1400633"/>
    <x v="4"/>
    <x v="2"/>
    <x v="0"/>
    <n v="3935.96"/>
    <n v="0"/>
    <n v="3935.96"/>
    <n v="4566"/>
    <n v="-630.04"/>
    <n v="11.16"/>
    <n v="0"/>
    <n v="11.16"/>
    <n v="12.946"/>
    <n v="-1.7859999999999996"/>
  </r>
  <r>
    <s v="1400633"/>
    <x v="5"/>
    <x v="2"/>
    <x v="0"/>
    <n v="13530.06"/>
    <n v="0"/>
    <n v="13530.06"/>
    <n v="15695.83"/>
    <n v="-2165.7700000000004"/>
    <n v="11.16"/>
    <n v="0"/>
    <n v="11.16"/>
    <n v="12.946"/>
    <n v="-1.7859999999999996"/>
  </r>
  <r>
    <s v="1400633"/>
    <x v="6"/>
    <x v="2"/>
    <x v="0"/>
    <n v="14638.69"/>
    <n v="0"/>
    <n v="14638.69"/>
    <n v="16981.37"/>
    <n v="-2342.6799999999985"/>
    <n v="234.36"/>
    <n v="0"/>
    <n v="234.36"/>
    <n v="271.86500000000001"/>
    <n v="-37.504999999999995"/>
  </r>
  <r>
    <s v="1400633"/>
    <x v="7"/>
    <x v="1"/>
    <x v="0"/>
    <n v="29414.28"/>
    <n v="0"/>
    <n v="29414.28"/>
    <n v="29565.8"/>
    <n v="-151.52000000000044"/>
    <n v="0"/>
    <n v="0"/>
    <n v="0"/>
    <n v="0"/>
    <n v="0"/>
  </r>
  <r>
    <s v="1400633"/>
    <x v="8"/>
    <x v="1"/>
    <x v="0"/>
    <n v="68020.72"/>
    <n v="0"/>
    <n v="68020.72"/>
    <n v="68371.11"/>
    <n v="-350.38999999999942"/>
    <n v="0"/>
    <n v="0"/>
    <n v="0"/>
    <n v="0"/>
    <n v="0"/>
  </r>
  <r>
    <s v="1400633"/>
    <x v="387"/>
    <x v="3"/>
    <x v="1"/>
    <n v="-1836832.38"/>
    <n v="0"/>
    <n v="-1836832.38"/>
    <n v="-1836832.44"/>
    <n v="6.0000000055879354E-2"/>
    <n v="-8868"/>
    <n v="0"/>
    <n v="-8868"/>
    <n v="-8868"/>
    <n v="0"/>
  </r>
  <r>
    <s v="1400633"/>
    <x v="48"/>
    <x v="4"/>
    <x v="2"/>
    <n v="59.58"/>
    <n v="0"/>
    <n v="59.58"/>
    <n v="0"/>
    <n v="59.58"/>
    <n v="700"/>
    <n v="0"/>
    <n v="700"/>
    <n v="0"/>
    <n v="700"/>
  </r>
  <r>
    <s v="1400633"/>
    <x v="67"/>
    <x v="4"/>
    <x v="2"/>
    <n v="6475.35"/>
    <n v="6419.0147783251232"/>
    <n v="56.335221674877175"/>
    <n v="6515.3"/>
    <n v="-39.949999999999818"/>
    <n v="107350"/>
    <n v="106416"/>
    <n v="934"/>
    <n v="108012.24"/>
    <n v="-662.24000000000524"/>
  </r>
  <r>
    <s v="1400633"/>
    <x v="11"/>
    <x v="4"/>
    <x v="2"/>
    <n v="8227.1299999999992"/>
    <n v="8220.6368159203976"/>
    <n v="6.4931840796016331"/>
    <n v="8261.74"/>
    <n v="-34.610000000000582"/>
    <n v="8875"/>
    <n v="8868"/>
    <n v="7"/>
    <n v="8912.34"/>
    <n v="-37.340000000000146"/>
  </r>
  <r>
    <s v="1400633"/>
    <x v="68"/>
    <x v="4"/>
    <x v="2"/>
    <n v="24975.94"/>
    <n v="24839.625615763547"/>
    <n v="136.31438423645159"/>
    <n v="25212.22"/>
    <n v="-236.28000000000247"/>
    <n v="107000"/>
    <n v="106416"/>
    <n v="584"/>
    <n v="108012.24"/>
    <n v="-1012.2400000000052"/>
  </r>
  <r>
    <s v="1400633"/>
    <x v="69"/>
    <x v="4"/>
    <x v="2"/>
    <n v="32433.87"/>
    <n v="32076.970873786409"/>
    <n v="356.89912621358962"/>
    <n v="33039.279999999999"/>
    <n v="-605.40999999999985"/>
    <n v="107600"/>
    <n v="106416"/>
    <n v="1184"/>
    <n v="109608.48"/>
    <n v="-2008.4799999999959"/>
  </r>
  <r>
    <s v="1400633"/>
    <x v="14"/>
    <x v="4"/>
    <x v="2"/>
    <n v="50358.29"/>
    <n v="50035.73529411765"/>
    <n v="322.55470588235039"/>
    <n v="51036.45"/>
    <n v="-678.15999999999622"/>
    <n v="107102"/>
    <n v="106416"/>
    <n v="686"/>
    <n v="108544.32000000001"/>
    <n v="-1442.320000000007"/>
  </r>
  <r>
    <s v="1400633"/>
    <x v="388"/>
    <x v="4"/>
    <x v="2"/>
    <n v="88954.2"/>
    <n v="85930.916256157638"/>
    <n v="3023.2837438423594"/>
    <n v="87219.88"/>
    <n v="1734.3199999999924"/>
    <n v="9180"/>
    <n v="8868"/>
    <n v="312"/>
    <n v="9001.02"/>
    <n v="178.97999999999956"/>
  </r>
  <r>
    <s v="1400633"/>
    <x v="70"/>
    <x v="4"/>
    <x v="2"/>
    <n v="95149.33"/>
    <n v="92520.413793103449"/>
    <n v="2628.9162068965525"/>
    <n v="93908.22"/>
    <n v="1241.1100000000006"/>
    <n v="109440"/>
    <n v="106416"/>
    <n v="3024"/>
    <n v="108012.24"/>
    <n v="1427.7599999999948"/>
  </r>
  <r>
    <s v="1400633"/>
    <x v="17"/>
    <x v="4"/>
    <x v="2"/>
    <n v="145432.29"/>
    <n v="144512.92537313432"/>
    <n v="919.36462686568848"/>
    <n v="145235.49"/>
    <n v="196.80000000001746"/>
    <n v="107093"/>
    <n v="106416"/>
    <n v="677"/>
    <n v="106948.08"/>
    <n v="144.91999999999825"/>
  </r>
  <r>
    <s v="1400633"/>
    <x v="58"/>
    <x v="4"/>
    <x v="2"/>
    <n v="510036.94"/>
    <n v="509032.42574257427"/>
    <n v="1004.5142574257334"/>
    <n v="514122.75"/>
    <n v="-4085.8099999999977"/>
    <n v="106626"/>
    <n v="106416"/>
    <n v="210"/>
    <n v="107480.16"/>
    <n v="-854.16000000000349"/>
  </r>
  <r>
    <s v="1400633"/>
    <x v="72"/>
    <x v="4"/>
    <x v="3"/>
    <n v="743568.42"/>
    <n v="725053.95024875621"/>
    <n v="18514.469751243829"/>
    <n v="728679.22"/>
    <n v="14889.20000000007"/>
    <n v="79800"/>
    <n v="79812"/>
    <n v="-12"/>
    <n v="80211.06"/>
    <n v="-411.05999999999767"/>
  </r>
  <r>
    <s v="1400633"/>
    <x v="20"/>
    <x v="4"/>
    <x v="4"/>
    <n v="5372.94"/>
    <n v="5267.588235294118"/>
    <n v="105.35176470588158"/>
    <n v="5372.94"/>
    <n v="0"/>
    <n v="976.899"/>
    <n v="957.74411764705872"/>
    <n v="19.154882352941286"/>
    <n v="976.899"/>
    <n v="0"/>
  </r>
  <r>
    <s v="1400634"/>
    <x v="0"/>
    <x v="0"/>
    <x v="0"/>
    <n v="-9057.83"/>
    <n v="0"/>
    <n v="-9057.83"/>
    <n v="0"/>
    <n v="-9057.83"/>
    <n v="0"/>
    <n v="0"/>
    <n v="0"/>
    <n v="0"/>
    <n v="0"/>
  </r>
  <r>
    <s v="1400634"/>
    <x v="1"/>
    <x v="1"/>
    <x v="0"/>
    <n v="2.9"/>
    <n v="0"/>
    <n v="2.9"/>
    <n v="2.87"/>
    <n v="2.9999999999999805E-2"/>
    <n v="0"/>
    <n v="0"/>
    <n v="0"/>
    <n v="0"/>
    <n v="0"/>
  </r>
  <r>
    <s v="1400634"/>
    <x v="2"/>
    <x v="1"/>
    <x v="0"/>
    <n v="67.58"/>
    <n v="0"/>
    <n v="67.58"/>
    <n v="66.92"/>
    <n v="0.65999999999999659"/>
    <n v="0"/>
    <n v="0"/>
    <n v="0"/>
    <n v="0"/>
    <n v="0"/>
  </r>
  <r>
    <s v="1400634"/>
    <x v="3"/>
    <x v="1"/>
    <x v="0"/>
    <n v="453.76"/>
    <n v="0"/>
    <n v="453.76"/>
    <n v="449.35"/>
    <n v="4.4099999999999682"/>
    <n v="0"/>
    <n v="0"/>
    <n v="0"/>
    <n v="0"/>
    <n v="0"/>
  </r>
  <r>
    <s v="1400634"/>
    <x v="4"/>
    <x v="2"/>
    <x v="0"/>
    <n v="1851.6"/>
    <n v="0"/>
    <n v="1851.6"/>
    <n v="777.48"/>
    <n v="1074.1199999999999"/>
    <n v="5.25"/>
    <n v="0"/>
    <n v="5.25"/>
    <n v="2.2040000000000002"/>
    <n v="3.0459999999999998"/>
  </r>
  <r>
    <s v="1400634"/>
    <x v="5"/>
    <x v="2"/>
    <x v="0"/>
    <n v="6364.94"/>
    <n v="0"/>
    <n v="6364.94"/>
    <n v="2672.61"/>
    <n v="3692.3299999999995"/>
    <n v="5.25"/>
    <n v="0"/>
    <n v="5.25"/>
    <n v="2.2040000000000002"/>
    <n v="3.0459999999999998"/>
  </r>
  <r>
    <s v="1400634"/>
    <x v="6"/>
    <x v="2"/>
    <x v="0"/>
    <n v="6886.48"/>
    <n v="0"/>
    <n v="6886.48"/>
    <n v="2891.51"/>
    <n v="3994.9699999999993"/>
    <n v="110.25"/>
    <n v="0"/>
    <n v="110.25"/>
    <n v="46.292000000000002"/>
    <n v="63.957999999999998"/>
  </r>
  <r>
    <s v="1400634"/>
    <x v="7"/>
    <x v="1"/>
    <x v="0"/>
    <n v="5083.7299999999996"/>
    <n v="0"/>
    <n v="5083.7299999999996"/>
    <n v="5034.32"/>
    <n v="49.409999999999854"/>
    <n v="0"/>
    <n v="0"/>
    <n v="0"/>
    <n v="0"/>
    <n v="0"/>
  </r>
  <r>
    <s v="1400634"/>
    <x v="8"/>
    <x v="1"/>
    <x v="0"/>
    <n v="11756.16"/>
    <n v="0"/>
    <n v="11756.16"/>
    <n v="11641.9"/>
    <n v="114.26000000000022"/>
    <n v="0"/>
    <n v="0"/>
    <n v="0"/>
    <n v="0"/>
    <n v="0"/>
  </r>
  <r>
    <s v="1400634"/>
    <x v="387"/>
    <x v="3"/>
    <x v="1"/>
    <n v="-312774.61"/>
    <n v="0"/>
    <n v="-312774.61"/>
    <n v="-312774.67"/>
    <n v="5.9999999997671694E-2"/>
    <n v="-1510"/>
    <n v="0"/>
    <n v="-1510"/>
    <n v="-1510"/>
    <n v="0"/>
  </r>
  <r>
    <s v="1400634"/>
    <x v="48"/>
    <x v="4"/>
    <x v="2"/>
    <n v="8.51"/>
    <n v="0"/>
    <n v="8.51"/>
    <n v="0"/>
    <n v="8.51"/>
    <n v="100"/>
    <n v="0"/>
    <n v="100"/>
    <n v="0"/>
    <n v="100"/>
  </r>
  <r>
    <s v="1400634"/>
    <x v="67"/>
    <x v="4"/>
    <x v="2"/>
    <n v="1149.0899999999999"/>
    <n v="1092.9950738916257"/>
    <n v="56.094926108374239"/>
    <n v="1109.3900000000001"/>
    <n v="39.699999999999818"/>
    <n v="19050"/>
    <n v="18120"/>
    <n v="930"/>
    <n v="18391.8"/>
    <n v="658.20000000000073"/>
  </r>
  <r>
    <s v="1400634"/>
    <x v="11"/>
    <x v="4"/>
    <x v="2"/>
    <n v="1409.04"/>
    <n v="1399.7711442786069"/>
    <n v="9.268855721393038"/>
    <n v="1406.77"/>
    <n v="2.2699999999999818"/>
    <n v="1520"/>
    <n v="1510"/>
    <n v="10"/>
    <n v="1517.55"/>
    <n v="2.4500000000000455"/>
  </r>
  <r>
    <s v="1400634"/>
    <x v="68"/>
    <x v="4"/>
    <x v="2"/>
    <n v="4399.97"/>
    <n v="4229.5665024630543"/>
    <n v="170.40349753694591"/>
    <n v="4293.01"/>
    <n v="106.96000000000004"/>
    <n v="18850"/>
    <n v="18120"/>
    <n v="730"/>
    <n v="18391.8"/>
    <n v="458.20000000000073"/>
  </r>
  <r>
    <s v="1400634"/>
    <x v="69"/>
    <x v="4"/>
    <x v="2"/>
    <n v="5817.6"/>
    <n v="5461.9126213592235"/>
    <n v="355.68737864077684"/>
    <n v="5625.77"/>
    <n v="191.82999999999993"/>
    <n v="19300"/>
    <n v="18119.999999999996"/>
    <n v="1180.0000000000036"/>
    <n v="18663.599999999999"/>
    <n v="636.40000000000146"/>
  </r>
  <r>
    <s v="1400634"/>
    <x v="14"/>
    <x v="4"/>
    <x v="2"/>
    <n v="8600.25"/>
    <n v="8519.8431372549021"/>
    <n v="80.406862745097897"/>
    <n v="8690.24"/>
    <n v="-89.989999999999782"/>
    <n v="18291"/>
    <n v="18120"/>
    <n v="171"/>
    <n v="18482.400000000001"/>
    <n v="-191.40000000000146"/>
  </r>
  <r>
    <s v="1400634"/>
    <x v="388"/>
    <x v="4"/>
    <x v="2"/>
    <n v="14399.34"/>
    <n v="14631.901477832513"/>
    <n v="-232.56147783251254"/>
    <n v="14851.38"/>
    <n v="-452.03999999999905"/>
    <n v="1486"/>
    <n v="1510"/>
    <n v="-24"/>
    <n v="1532.65"/>
    <n v="-46.650000000000091"/>
  </r>
  <r>
    <s v="1400634"/>
    <x v="70"/>
    <x v="4"/>
    <x v="2"/>
    <n v="11971.91"/>
    <n v="15753.931034482759"/>
    <n v="-3782.0210344827592"/>
    <n v="15990.24"/>
    <n v="-4018.33"/>
    <n v="13770"/>
    <n v="18120"/>
    <n v="-4350"/>
    <n v="18391.8"/>
    <n v="-4621.7999999999993"/>
  </r>
  <r>
    <s v="1400634"/>
    <x v="17"/>
    <x v="4"/>
    <x v="2"/>
    <n v="24903"/>
    <n v="24606.955223880595"/>
    <n v="296.04477611940456"/>
    <n v="24729.99"/>
    <n v="173.0099999999984"/>
    <n v="18338"/>
    <n v="18119.999999999996"/>
    <n v="218.00000000000364"/>
    <n v="18210.599999999999"/>
    <n v="127.40000000000146"/>
  </r>
  <r>
    <s v="1400634"/>
    <x v="58"/>
    <x v="4"/>
    <x v="2"/>
    <n v="87326.12"/>
    <n v="86675.574257425746"/>
    <n v="650.54574257424974"/>
    <n v="87542.33"/>
    <n v="-216.2100000000064"/>
    <n v="18256"/>
    <n v="18120"/>
    <n v="136"/>
    <n v="18301.2"/>
    <n v="-45.200000000000728"/>
  </r>
  <r>
    <s v="1400634"/>
    <x v="72"/>
    <x v="4"/>
    <x v="3"/>
    <n v="128465.58"/>
    <n v="123466.38805970149"/>
    <n v="4999.1919402985077"/>
    <n v="124083.72"/>
    <n v="4381.8600000000006"/>
    <n v="13792"/>
    <n v="13590"/>
    <n v="202"/>
    <n v="13657.95"/>
    <n v="134.04999999999927"/>
  </r>
  <r>
    <s v="1400634"/>
    <x v="20"/>
    <x v="4"/>
    <x v="4"/>
    <n v="914.88"/>
    <n v="896.94117647058829"/>
    <n v="17.938823529411707"/>
    <n v="914.88"/>
    <n v="0"/>
    <n v="166.34200000000001"/>
    <n v="163.08039215686276"/>
    <n v="3.2616078431372557"/>
    <n v="166.34200000000001"/>
    <n v="0"/>
  </r>
  <r>
    <s v="1400635"/>
    <x v="0"/>
    <x v="0"/>
    <x v="0"/>
    <n v="15420.25"/>
    <n v="0"/>
    <n v="15420.25"/>
    <n v="0"/>
    <n v="15420.25"/>
    <n v="0"/>
    <n v="0"/>
    <n v="0"/>
    <n v="0"/>
    <n v="0"/>
  </r>
  <r>
    <s v="1400635"/>
    <x v="1"/>
    <x v="1"/>
    <x v="0"/>
    <n v="16.510000000000002"/>
    <n v="0"/>
    <n v="16.510000000000002"/>
    <n v="16.559999999999999"/>
    <n v="-4.9999999999997158E-2"/>
    <n v="0"/>
    <n v="0"/>
    <n v="0"/>
    <n v="0"/>
    <n v="0"/>
  </r>
  <r>
    <s v="1400635"/>
    <x v="2"/>
    <x v="1"/>
    <x v="0"/>
    <n v="385.14"/>
    <n v="0"/>
    <n v="385.14"/>
    <n v="386.35"/>
    <n v="-1.2100000000000364"/>
    <n v="0"/>
    <n v="0"/>
    <n v="0"/>
    <n v="0"/>
    <n v="0"/>
  </r>
  <r>
    <s v="1400635"/>
    <x v="3"/>
    <x v="1"/>
    <x v="0"/>
    <n v="2585.94"/>
    <n v="0"/>
    <n v="2585.94"/>
    <n v="2594.06"/>
    <n v="-8.1199999999998909"/>
    <n v="0"/>
    <n v="0"/>
    <n v="0"/>
    <n v="0"/>
    <n v="0"/>
  </r>
  <r>
    <s v="1400635"/>
    <x v="4"/>
    <x v="2"/>
    <x v="0"/>
    <n v="2380.62"/>
    <n v="0"/>
    <n v="2380.62"/>
    <n v="4248.91"/>
    <n v="-1868.29"/>
    <n v="6.75"/>
    <n v="0"/>
    <n v="6.75"/>
    <n v="12.047000000000001"/>
    <n v="-5.2970000000000006"/>
  </r>
  <r>
    <s v="1400635"/>
    <x v="5"/>
    <x v="2"/>
    <x v="0"/>
    <n v="8183.5"/>
    <n v="0"/>
    <n v="8183.5"/>
    <n v="14605.82"/>
    <n v="-6422.32"/>
    <n v="6.75"/>
    <n v="0"/>
    <n v="6.75"/>
    <n v="12.047000000000001"/>
    <n v="-5.2970000000000006"/>
  </r>
  <r>
    <s v="1400635"/>
    <x v="6"/>
    <x v="2"/>
    <x v="0"/>
    <n v="8854.0400000000009"/>
    <n v="0"/>
    <n v="8854.0400000000009"/>
    <n v="15802.48"/>
    <n v="-6948.4399999999987"/>
    <n v="141.75"/>
    <n v="0"/>
    <n v="141.75"/>
    <n v="252.99199999999999"/>
    <n v="-111.24199999999999"/>
  </r>
  <r>
    <s v="1400635"/>
    <x v="7"/>
    <x v="1"/>
    <x v="0"/>
    <n v="28971.96"/>
    <n v="0"/>
    <n v="28971.96"/>
    <n v="29062.880000000001"/>
    <n v="-90.920000000001892"/>
    <n v="0"/>
    <n v="0"/>
    <n v="0"/>
    <n v="0"/>
    <n v="0"/>
  </r>
  <r>
    <s v="1400635"/>
    <x v="8"/>
    <x v="1"/>
    <x v="0"/>
    <n v="66997.850000000006"/>
    <n v="0"/>
    <n v="66997.850000000006"/>
    <n v="67208.100000000006"/>
    <n v="-210.25"/>
    <n v="0"/>
    <n v="0"/>
    <n v="0"/>
    <n v="0"/>
    <n v="0"/>
  </r>
  <r>
    <s v="1400635"/>
    <x v="389"/>
    <x v="3"/>
    <x v="1"/>
    <n v="-1726475.56"/>
    <n v="0"/>
    <n v="-1726475.56"/>
    <n v="-1726475.69"/>
    <n v="0.12999999988824129"/>
    <n v="-8674"/>
    <n v="0"/>
    <n v="-8674"/>
    <n v="-8674"/>
    <n v="0"/>
  </r>
  <r>
    <s v="1400635"/>
    <x v="48"/>
    <x v="4"/>
    <x v="2"/>
    <n v="276.64"/>
    <n v="0"/>
    <n v="276.64"/>
    <n v="0"/>
    <n v="276.64"/>
    <n v="3250"/>
    <n v="0"/>
    <n v="3250"/>
    <n v="0"/>
    <n v="3250"/>
  </r>
  <r>
    <s v="1400635"/>
    <x v="390"/>
    <x v="4"/>
    <x v="2"/>
    <n v="11255.63"/>
    <n v="0"/>
    <n v="11255.63"/>
    <n v="0"/>
    <n v="11255.63"/>
    <n v="43500"/>
    <n v="0"/>
    <n v="43500"/>
    <n v="0"/>
    <n v="43500"/>
  </r>
  <r>
    <s v="1400635"/>
    <x v="391"/>
    <x v="4"/>
    <x v="2"/>
    <n v="15565.78"/>
    <n v="0"/>
    <n v="15565.78"/>
    <n v="0"/>
    <n v="15565.78"/>
    <n v="49750"/>
    <n v="0"/>
    <n v="49750"/>
    <n v="0"/>
    <n v="49750"/>
  </r>
  <r>
    <s v="1400635"/>
    <x v="210"/>
    <x v="4"/>
    <x v="2"/>
    <n v="5986.24"/>
    <n v="5991.3004926108379"/>
    <n v="-5.0604926108380823"/>
    <n v="6081.17"/>
    <n v="-94.930000000000291"/>
    <n v="104000"/>
    <n v="104088"/>
    <n v="-88"/>
    <n v="105649.32"/>
    <n v="-1649.320000000007"/>
  </r>
  <r>
    <s v="1400635"/>
    <x v="11"/>
    <x v="4"/>
    <x v="2"/>
    <n v="8064.9"/>
    <n v="8040.7960199004974"/>
    <n v="24.103980099502223"/>
    <n v="8081"/>
    <n v="-16.100000000000364"/>
    <n v="8700"/>
    <n v="8674"/>
    <n v="26"/>
    <n v="8717.3700000000008"/>
    <n v="-17.3700000000008"/>
  </r>
  <r>
    <s v="1400635"/>
    <x v="211"/>
    <x v="4"/>
    <x v="2"/>
    <n v="15060.9"/>
    <n v="25699.330049261083"/>
    <n v="-10638.430049261084"/>
    <n v="26084.82"/>
    <n v="-11023.92"/>
    <n v="61000"/>
    <n v="104088"/>
    <n v="-43088"/>
    <n v="105649.32"/>
    <n v="-44649.320000000007"/>
  </r>
  <r>
    <s v="1400635"/>
    <x v="212"/>
    <x v="4"/>
    <x v="2"/>
    <n v="16718.8"/>
    <n v="31075.467980295565"/>
    <n v="-14356.667980295566"/>
    <n v="31541.599999999999"/>
    <n v="-14822.8"/>
    <n v="56000"/>
    <n v="104088"/>
    <n v="-48088"/>
    <n v="105649.32"/>
    <n v="-49649.320000000007"/>
  </r>
  <r>
    <s v="1400635"/>
    <x v="14"/>
    <x v="4"/>
    <x v="2"/>
    <n v="49225.13"/>
    <n v="48941.137254901958"/>
    <n v="283.99274509803945"/>
    <n v="49919.96"/>
    <n v="-694.83000000000175"/>
    <n v="104692"/>
    <n v="104088"/>
    <n v="604"/>
    <n v="106169.76"/>
    <n v="-1477.7599999999948"/>
  </r>
  <r>
    <s v="1400635"/>
    <x v="392"/>
    <x v="4"/>
    <x v="2"/>
    <n v="85272"/>
    <n v="84051.06403940887"/>
    <n v="1220.9359605911304"/>
    <n v="85311.83"/>
    <n v="-39.830000000001746"/>
    <n v="8800"/>
    <n v="8674"/>
    <n v="126"/>
    <n v="8804.11"/>
    <n v="-4.1100000000005821"/>
  </r>
  <r>
    <s v="1400635"/>
    <x v="207"/>
    <x v="4"/>
    <x v="2"/>
    <n v="94449.96"/>
    <n v="91913.34975369458"/>
    <n v="2536.6102463054267"/>
    <n v="93292.05"/>
    <n v="1157.9100000000035"/>
    <n v="106960"/>
    <n v="104088"/>
    <n v="2872"/>
    <n v="105649.32"/>
    <n v="1310.679999999993"/>
  </r>
  <r>
    <s v="1400635"/>
    <x v="17"/>
    <x v="4"/>
    <x v="2"/>
    <n v="142037.29"/>
    <n v="141351.50248756219"/>
    <n v="685.7875124378188"/>
    <n v="142058.26"/>
    <n v="-20.970000000001164"/>
    <n v="104593"/>
    <n v="104088"/>
    <n v="505"/>
    <n v="104608.44"/>
    <n v="-15.440000000002328"/>
  </r>
  <r>
    <s v="1400635"/>
    <x v="18"/>
    <x v="4"/>
    <x v="2"/>
    <n v="566728.56999999995"/>
    <n v="560722.05940594058"/>
    <n v="6006.5105940593639"/>
    <n v="566329.28"/>
    <n v="399.28999999992084"/>
    <n v="105203"/>
    <n v="104088"/>
    <n v="1115"/>
    <n v="105128.88"/>
    <n v="74.119999999995343"/>
  </r>
  <r>
    <s v="1400635"/>
    <x v="214"/>
    <x v="4"/>
    <x v="3"/>
    <n v="576782.51"/>
    <n v="572866.49504950491"/>
    <n v="3916.0149504950969"/>
    <n v="578595.16"/>
    <n v="-1812.6500000000233"/>
    <n v="78600"/>
    <n v="78066"/>
    <n v="534"/>
    <n v="78846.66"/>
    <n v="-246.66000000000349"/>
  </r>
  <r>
    <s v="1400635"/>
    <x v="20"/>
    <x v="4"/>
    <x v="4"/>
    <n v="5255.4"/>
    <n v="5152.3529411764703"/>
    <n v="103.04705882352937"/>
    <n v="5255.4"/>
    <n v="0"/>
    <n v="955.52800000000002"/>
    <n v="936.79215686274517"/>
    <n v="18.735843137254847"/>
    <n v="955.52800000000002"/>
    <n v="0"/>
  </r>
  <r>
    <s v="1400638"/>
    <x v="0"/>
    <x v="0"/>
    <x v="0"/>
    <n v="-2818.3"/>
    <n v="0"/>
    <n v="-2818.3"/>
    <n v="0"/>
    <n v="-2818.3"/>
    <n v="0"/>
    <n v="0"/>
    <n v="0"/>
    <n v="0"/>
    <n v="0"/>
  </r>
  <r>
    <s v="1400638"/>
    <x v="1"/>
    <x v="1"/>
    <x v="0"/>
    <n v="2.85"/>
    <n v="0"/>
    <n v="2.85"/>
    <n v="2.88"/>
    <n v="-2.9999999999999805E-2"/>
    <n v="0"/>
    <n v="0"/>
    <n v="0"/>
    <n v="0"/>
    <n v="0"/>
  </r>
  <r>
    <s v="1400638"/>
    <x v="2"/>
    <x v="1"/>
    <x v="0"/>
    <n v="66.59"/>
    <n v="0"/>
    <n v="66.59"/>
    <n v="67.260000000000005"/>
    <n v="-0.67000000000000171"/>
    <n v="0"/>
    <n v="0"/>
    <n v="0"/>
    <n v="0"/>
    <n v="0"/>
  </r>
  <r>
    <s v="1400638"/>
    <x v="3"/>
    <x v="1"/>
    <x v="0"/>
    <n v="447.11"/>
    <n v="0"/>
    <n v="447.11"/>
    <n v="451.58"/>
    <n v="-4.4699999999999704"/>
    <n v="0"/>
    <n v="0"/>
    <n v="0"/>
    <n v="0"/>
    <n v="0"/>
  </r>
  <r>
    <s v="1400638"/>
    <x v="4"/>
    <x v="2"/>
    <x v="0"/>
    <n v="821.76"/>
    <n v="0"/>
    <n v="821.76"/>
    <n v="739.66"/>
    <n v="82.100000000000023"/>
    <n v="2.33"/>
    <n v="0"/>
    <n v="2.33"/>
    <n v="2.097"/>
    <n v="0.2330000000000001"/>
  </r>
  <r>
    <s v="1400638"/>
    <x v="5"/>
    <x v="2"/>
    <x v="0"/>
    <n v="2824.82"/>
    <n v="0"/>
    <n v="2824.82"/>
    <n v="2542.63"/>
    <n v="282.19000000000005"/>
    <n v="2.33"/>
    <n v="0"/>
    <n v="2.33"/>
    <n v="2.097"/>
    <n v="0.2330000000000001"/>
  </r>
  <r>
    <s v="1400638"/>
    <x v="6"/>
    <x v="2"/>
    <x v="0"/>
    <n v="3056.29"/>
    <n v="0"/>
    <n v="3056.29"/>
    <n v="2750.95"/>
    <n v="305.34000000000015"/>
    <n v="48.93"/>
    <n v="0"/>
    <n v="48.93"/>
    <n v="44.042000000000002"/>
    <n v="4.8879999999999981"/>
  </r>
  <r>
    <s v="1400638"/>
    <x v="7"/>
    <x v="1"/>
    <x v="0"/>
    <n v="5009.2700000000004"/>
    <n v="0"/>
    <n v="5009.2700000000004"/>
    <n v="5059.37"/>
    <n v="-50.099999999999454"/>
    <n v="0"/>
    <n v="0"/>
    <n v="0"/>
    <n v="0"/>
    <n v="0"/>
  </r>
  <r>
    <s v="1400638"/>
    <x v="8"/>
    <x v="1"/>
    <x v="0"/>
    <n v="11583.98"/>
    <n v="0"/>
    <n v="11583.98"/>
    <n v="11699.82"/>
    <n v="-115.84000000000015"/>
    <n v="0"/>
    <n v="0"/>
    <n v="0"/>
    <n v="0"/>
    <n v="0"/>
  </r>
  <r>
    <s v="1400638"/>
    <x v="389"/>
    <x v="3"/>
    <x v="1"/>
    <n v="-301180.37"/>
    <n v="0"/>
    <n v="-301180.37"/>
    <n v="-301180.3"/>
    <n v="-7.0000000006984919E-2"/>
    <n v="-1510"/>
    <n v="0"/>
    <n v="-1510"/>
    <n v="-1510"/>
    <n v="0"/>
  </r>
  <r>
    <s v="1400638"/>
    <x v="48"/>
    <x v="4"/>
    <x v="2"/>
    <n v="10.210000000000001"/>
    <n v="0"/>
    <n v="10.210000000000001"/>
    <n v="0"/>
    <n v="10.210000000000001"/>
    <n v="120"/>
    <n v="0"/>
    <n v="120"/>
    <n v="0"/>
    <n v="120"/>
  </r>
  <r>
    <s v="1400638"/>
    <x v="393"/>
    <x v="4"/>
    <x v="2"/>
    <n v="1097.82"/>
    <n v="0"/>
    <n v="1097.82"/>
    <n v="0"/>
    <n v="1097.82"/>
    <n v="18200"/>
    <n v="0"/>
    <n v="18200"/>
    <n v="0"/>
    <n v="18200"/>
  </r>
  <r>
    <s v="1400638"/>
    <x v="390"/>
    <x v="4"/>
    <x v="2"/>
    <n v="4709.25"/>
    <n v="0"/>
    <n v="4709.25"/>
    <n v="0"/>
    <n v="4709.25"/>
    <n v="18200"/>
    <n v="0"/>
    <n v="18200"/>
    <n v="0"/>
    <n v="18200"/>
  </r>
  <r>
    <s v="1400638"/>
    <x v="391"/>
    <x v="4"/>
    <x v="2"/>
    <n v="5788.28"/>
    <n v="0"/>
    <n v="5788.28"/>
    <n v="0"/>
    <n v="5788.28"/>
    <n v="18500"/>
    <n v="0"/>
    <n v="18500"/>
    <n v="0"/>
    <n v="18500"/>
  </r>
  <r>
    <s v="1400638"/>
    <x v="210"/>
    <x v="4"/>
    <x v="2"/>
    <n v="0"/>
    <n v="1042.985221674877"/>
    <n v="-1042.985221674877"/>
    <n v="1058.6300000000001"/>
    <n v="-1058.6300000000001"/>
    <n v="0"/>
    <n v="18120"/>
    <n v="-18120"/>
    <n v="18391.8"/>
    <n v="-18391.8"/>
  </r>
  <r>
    <s v="1400638"/>
    <x v="11"/>
    <x v="4"/>
    <x v="2"/>
    <n v="1501.36"/>
    <n v="1496.4079601990049"/>
    <n v="4.9520398009949531"/>
    <n v="1503.89"/>
    <n v="-2.5300000000002001"/>
    <n v="1515"/>
    <n v="1510"/>
    <n v="5"/>
    <n v="1517.55"/>
    <n v="-2.5499999999999545"/>
  </r>
  <r>
    <s v="1400638"/>
    <x v="211"/>
    <x v="4"/>
    <x v="2"/>
    <n v="0"/>
    <n v="4473.8325123152699"/>
    <n v="-4473.8325123152699"/>
    <n v="4540.9399999999996"/>
    <n v="-4540.9399999999996"/>
    <n v="0"/>
    <n v="18120"/>
    <n v="-18120"/>
    <n v="18391.8"/>
    <n v="-18391.8"/>
  </r>
  <r>
    <s v="1400638"/>
    <x v="212"/>
    <x v="4"/>
    <x v="2"/>
    <n v="0"/>
    <n v="5409.7241379310344"/>
    <n v="-5409.7241379310344"/>
    <n v="5490.87"/>
    <n v="-5490.87"/>
    <n v="0"/>
    <n v="18120"/>
    <n v="-18120"/>
    <n v="18391.8"/>
    <n v="-18391.8"/>
  </r>
  <r>
    <s v="1400638"/>
    <x v="14"/>
    <x v="4"/>
    <x v="2"/>
    <n v="8698.51"/>
    <n v="8519.8431372549021"/>
    <n v="178.66686274509811"/>
    <n v="8690.24"/>
    <n v="8.2700000000004366"/>
    <n v="18500"/>
    <n v="18120"/>
    <n v="380"/>
    <n v="18482.400000000001"/>
    <n v="17.599999999998545"/>
  </r>
  <r>
    <s v="1400638"/>
    <x v="392"/>
    <x v="4"/>
    <x v="2"/>
    <n v="15814.25"/>
    <n v="15658.699507389163"/>
    <n v="155.55049261083695"/>
    <n v="15893.58"/>
    <n v="-79.329999999999927"/>
    <n v="1525"/>
    <n v="1510"/>
    <n v="15"/>
    <n v="1532.65"/>
    <n v="-7.6500000000000909"/>
  </r>
  <r>
    <s v="1400638"/>
    <x v="207"/>
    <x v="4"/>
    <x v="2"/>
    <n v="17660.8"/>
    <n v="16000.591133004926"/>
    <n v="1660.2088669950735"/>
    <n v="16240.6"/>
    <n v="1420.1999999999989"/>
    <n v="20000"/>
    <n v="18120"/>
    <n v="1880"/>
    <n v="18391.8"/>
    <n v="1608.2000000000007"/>
  </r>
  <r>
    <s v="1400638"/>
    <x v="17"/>
    <x v="4"/>
    <x v="2"/>
    <n v="24605"/>
    <n v="24099.601990049752"/>
    <n v="505.3980099502478"/>
    <n v="24220.1"/>
    <n v="384.90000000000146"/>
    <n v="18500"/>
    <n v="18119.999999999996"/>
    <n v="380.00000000000364"/>
    <n v="18210.599999999999"/>
    <n v="289.40000000000146"/>
  </r>
  <r>
    <s v="1400638"/>
    <x v="18"/>
    <x v="4"/>
    <x v="2"/>
    <n v="99659.5"/>
    <n v="97612.435643564357"/>
    <n v="2047.0643564356433"/>
    <n v="98588.56"/>
    <n v="1070.9400000000023"/>
    <n v="18500"/>
    <n v="18120"/>
    <n v="380"/>
    <n v="18301.2"/>
    <n v="198.79999999999927"/>
  </r>
  <r>
    <s v="1400638"/>
    <x v="214"/>
    <x v="4"/>
    <x v="3"/>
    <n v="99726.14"/>
    <n v="99726.584158415848"/>
    <n v="-0.44415841584850568"/>
    <n v="100723.85"/>
    <n v="-997.7100000000064"/>
    <n v="13590"/>
    <n v="13590"/>
    <n v="0"/>
    <n v="13725.9"/>
    <n v="-135.89999999999964"/>
  </r>
  <r>
    <s v="1400638"/>
    <x v="20"/>
    <x v="4"/>
    <x v="4"/>
    <n v="914.88"/>
    <n v="896.94117647058829"/>
    <n v="17.938823529411707"/>
    <n v="914.88"/>
    <n v="0"/>
    <n v="166.34200000000001"/>
    <n v="163.08039215686276"/>
    <n v="3.2616078431372557"/>
    <n v="166.34200000000001"/>
    <n v="0"/>
  </r>
  <r>
    <s v="1400643"/>
    <x v="0"/>
    <x v="0"/>
    <x v="0"/>
    <n v="5130.0200000000004"/>
    <n v="0"/>
    <n v="5130.0200000000004"/>
    <n v="0"/>
    <n v="5130.0200000000004"/>
    <n v="0"/>
    <n v="0"/>
    <n v="0"/>
    <n v="0"/>
    <n v="0"/>
  </r>
  <r>
    <s v="1400643"/>
    <x v="1"/>
    <x v="1"/>
    <x v="0"/>
    <n v="9.5399999999999991"/>
    <n v="0"/>
    <n v="9.5399999999999991"/>
    <n v="9.66"/>
    <n v="-0.12000000000000099"/>
    <n v="0"/>
    <n v="0"/>
    <n v="0"/>
    <n v="0"/>
    <n v="0"/>
  </r>
  <r>
    <s v="1400643"/>
    <x v="2"/>
    <x v="1"/>
    <x v="0"/>
    <n v="222.56"/>
    <n v="0"/>
    <n v="222.56"/>
    <n v="225.44"/>
    <n v="-2.8799999999999955"/>
    <n v="0"/>
    <n v="0"/>
    <n v="0"/>
    <n v="0"/>
    <n v="0"/>
  </r>
  <r>
    <s v="1400643"/>
    <x v="3"/>
    <x v="1"/>
    <x v="0"/>
    <n v="1494.32"/>
    <n v="0"/>
    <n v="1494.32"/>
    <n v="1513.64"/>
    <n v="-19.320000000000164"/>
    <n v="0"/>
    <n v="0"/>
    <n v="0"/>
    <n v="0"/>
    <n v="0"/>
  </r>
  <r>
    <s v="1400643"/>
    <x v="4"/>
    <x v="2"/>
    <x v="0"/>
    <n v="2440.58"/>
    <n v="0"/>
    <n v="2440.58"/>
    <n v="2491.59"/>
    <n v="-51.010000000000218"/>
    <n v="6.92"/>
    <n v="0"/>
    <n v="6.92"/>
    <n v="7.0650000000000004"/>
    <n v="-0.14500000000000046"/>
  </r>
  <r>
    <s v="1400643"/>
    <x v="5"/>
    <x v="2"/>
    <x v="0"/>
    <n v="8389.6"/>
    <n v="0"/>
    <n v="8389.6"/>
    <n v="8564.9599999999991"/>
    <n v="-175.35999999999876"/>
    <n v="6.92"/>
    <n v="0"/>
    <n v="6.92"/>
    <n v="7.0650000000000004"/>
    <n v="-0.14500000000000046"/>
  </r>
  <r>
    <s v="1400643"/>
    <x v="6"/>
    <x v="2"/>
    <x v="0"/>
    <n v="9077.0400000000009"/>
    <n v="0"/>
    <n v="9077.0400000000009"/>
    <n v="9266.7000000000007"/>
    <n v="-189.65999999999985"/>
    <n v="145.32"/>
    <n v="0"/>
    <n v="145.32"/>
    <n v="148.35599999999999"/>
    <n v="-3.0360000000000014"/>
  </r>
  <r>
    <s v="1400643"/>
    <x v="7"/>
    <x v="1"/>
    <x v="0"/>
    <n v="16741.810000000001"/>
    <n v="0"/>
    <n v="16741.810000000001"/>
    <n v="16958.330000000002"/>
    <n v="-216.52000000000044"/>
    <n v="0"/>
    <n v="0"/>
    <n v="0"/>
    <n v="0"/>
    <n v="0"/>
  </r>
  <r>
    <s v="1400643"/>
    <x v="8"/>
    <x v="1"/>
    <x v="0"/>
    <n v="38715.550000000003"/>
    <n v="0"/>
    <n v="38715.550000000003"/>
    <n v="39216.239999999998"/>
    <n v="-500.68999999999505"/>
    <n v="0"/>
    <n v="0"/>
    <n v="0"/>
    <n v="0"/>
    <n v="0"/>
  </r>
  <r>
    <s v="1400643"/>
    <x v="394"/>
    <x v="3"/>
    <x v="1"/>
    <n v="-891727.04"/>
    <n v="0"/>
    <n v="-891727.04"/>
    <n v="-891726.88"/>
    <n v="-0.16000000003259629"/>
    <n v="-5086.5"/>
    <n v="0"/>
    <n v="-5086.5"/>
    <n v="-5086.5"/>
    <n v="0"/>
  </r>
  <r>
    <s v="1400643"/>
    <x v="48"/>
    <x v="4"/>
    <x v="2"/>
    <n v="34.049999999999997"/>
    <n v="0"/>
    <n v="34.049999999999997"/>
    <n v="0"/>
    <n v="34.049999999999997"/>
    <n v="400"/>
    <n v="0"/>
    <n v="400"/>
    <n v="0"/>
    <n v="400"/>
  </r>
  <r>
    <s v="1400643"/>
    <x v="61"/>
    <x v="4"/>
    <x v="2"/>
    <n v="3212.36"/>
    <n v="3172.7586206896553"/>
    <n v="39.601379310344782"/>
    <n v="3220.35"/>
    <n v="-7.9899999999997817"/>
    <n v="61800"/>
    <n v="61038"/>
    <n v="762"/>
    <n v="61953.57"/>
    <n v="-153.56999999999971"/>
  </r>
  <r>
    <s v="1400643"/>
    <x v="11"/>
    <x v="4"/>
    <x v="2"/>
    <n v="4727.7"/>
    <n v="4715.1840796019897"/>
    <n v="12.515920398010167"/>
    <n v="4738.76"/>
    <n v="-11.0600000000004"/>
    <n v="5100"/>
    <n v="5086.5004975124375"/>
    <n v="13.499502487562495"/>
    <n v="5111.933"/>
    <n v="-11.932999999999993"/>
  </r>
  <r>
    <s v="1400643"/>
    <x v="54"/>
    <x v="4"/>
    <x v="2"/>
    <n v="13783.55"/>
    <n v="13769.566502463054"/>
    <n v="13.983497536944924"/>
    <n v="13976.11"/>
    <n v="-192.56000000000131"/>
    <n v="61100"/>
    <n v="61038"/>
    <n v="62"/>
    <n v="61953.57"/>
    <n v="-853.56999999999971"/>
  </r>
  <r>
    <s v="1400643"/>
    <x v="55"/>
    <x v="4"/>
    <x v="2"/>
    <n v="17798.02"/>
    <n v="17693.083743842366"/>
    <n v="104.93625615763449"/>
    <n v="17958.48"/>
    <n v="-160.45999999999913"/>
    <n v="61400"/>
    <n v="61038"/>
    <n v="362"/>
    <n v="61953.57"/>
    <n v="-553.56999999999971"/>
  </r>
  <r>
    <s v="1400643"/>
    <x v="14"/>
    <x v="4"/>
    <x v="2"/>
    <n v="28822.65"/>
    <n v="28699.460784313724"/>
    <n v="123.18921568627775"/>
    <n v="29273.45"/>
    <n v="-450.79999999999927"/>
    <n v="61300"/>
    <n v="61038"/>
    <n v="262"/>
    <n v="62258.76"/>
    <n v="-958.76000000000204"/>
  </r>
  <r>
    <s v="1400643"/>
    <x v="56"/>
    <x v="4"/>
    <x v="2"/>
    <n v="48853.43"/>
    <n v="46252.640394088667"/>
    <n v="2600.7896059113336"/>
    <n v="46946.43"/>
    <n v="1907"/>
    <n v="64470"/>
    <n v="61038"/>
    <n v="3432"/>
    <n v="61953.57"/>
    <n v="2516.4300000000003"/>
  </r>
  <r>
    <s v="1400643"/>
    <x v="395"/>
    <x v="4"/>
    <x v="2"/>
    <n v="50533.35"/>
    <n v="49288.187192118225"/>
    <n v="1245.1628078817739"/>
    <n v="50027.51"/>
    <n v="505.83999999999651"/>
    <n v="5215"/>
    <n v="5086.5004926108377"/>
    <n v="128.49950738916232"/>
    <n v="5162.7979999999998"/>
    <n v="52.202000000000226"/>
  </r>
  <r>
    <s v="1400643"/>
    <x v="17"/>
    <x v="4"/>
    <x v="2"/>
    <n v="83245.399999999994"/>
    <n v="82889.601990049749"/>
    <n v="355.79800995024561"/>
    <n v="83304.05"/>
    <n v="-58.650000000008731"/>
    <n v="61300"/>
    <n v="61038"/>
    <n v="262"/>
    <n v="61343.19"/>
    <n v="-43.190000000002328"/>
  </r>
  <r>
    <s v="1400643"/>
    <x v="58"/>
    <x v="4"/>
    <x v="2"/>
    <n v="292745.3"/>
    <n v="291970.38613861392"/>
    <n v="774.91386138607049"/>
    <n v="294890.09000000003"/>
    <n v="-2144.7900000000373"/>
    <n v="61200"/>
    <n v="61038"/>
    <n v="162"/>
    <n v="61648.38"/>
    <n v="-448.37999999999738"/>
  </r>
  <r>
    <s v="1400643"/>
    <x v="59"/>
    <x v="4"/>
    <x v="3"/>
    <n v="262668.40000000002"/>
    <n v="264739.58208955225"/>
    <n v="-2071.1820895522251"/>
    <n v="266063.28000000003"/>
    <n v="-3394.8800000000047"/>
    <n v="45420"/>
    <n v="45778.500497512439"/>
    <n v="-358.50049751243932"/>
    <n v="46007.392999999996"/>
    <n v="-587.39299999999639"/>
  </r>
  <r>
    <s v="1400643"/>
    <x v="20"/>
    <x v="4"/>
    <x v="4"/>
    <n v="3081.81"/>
    <n v="3021.3823529411766"/>
    <n v="60.427647058823368"/>
    <n v="3081.81"/>
    <n v="0"/>
    <n v="560.32899999999995"/>
    <n v="549.34215686274501"/>
    <n v="10.986843137254937"/>
    <n v="560.32899999999995"/>
    <n v="0"/>
  </r>
  <r>
    <s v="1400644"/>
    <x v="0"/>
    <x v="0"/>
    <x v="0"/>
    <n v="19650.060000000001"/>
    <n v="0"/>
    <n v="19650.060000000001"/>
    <n v="0"/>
    <n v="19650.060000000001"/>
    <n v="0"/>
    <n v="0"/>
    <n v="0"/>
    <n v="0"/>
    <n v="0"/>
  </r>
  <r>
    <s v="1400644"/>
    <x v="1"/>
    <x v="1"/>
    <x v="0"/>
    <n v="28.65"/>
    <n v="0"/>
    <n v="28.65"/>
    <n v="28.8"/>
    <n v="-0.15000000000000213"/>
    <n v="0"/>
    <n v="0"/>
    <n v="0"/>
    <n v="0"/>
    <n v="0"/>
  </r>
  <r>
    <s v="1400644"/>
    <x v="2"/>
    <x v="1"/>
    <x v="0"/>
    <n v="668.6"/>
    <n v="0"/>
    <n v="668.6"/>
    <n v="671.94"/>
    <n v="-3.3400000000000318"/>
    <n v="0"/>
    <n v="0"/>
    <n v="0"/>
    <n v="0"/>
    <n v="0"/>
  </r>
  <r>
    <s v="1400644"/>
    <x v="3"/>
    <x v="1"/>
    <x v="0"/>
    <n v="4489.17"/>
    <n v="0"/>
    <n v="4489.17"/>
    <n v="4511.62"/>
    <n v="-22.449999999999818"/>
    <n v="0"/>
    <n v="0"/>
    <n v="0"/>
    <n v="0"/>
    <n v="0"/>
  </r>
  <r>
    <s v="1400644"/>
    <x v="4"/>
    <x v="2"/>
    <x v="0"/>
    <n v="6672.8"/>
    <n v="0"/>
    <n v="6672.8"/>
    <n v="7426.52"/>
    <n v="-753.72000000000025"/>
    <n v="18.920000000000002"/>
    <n v="0"/>
    <n v="18.920000000000002"/>
    <n v="21.056999999999999"/>
    <n v="-2.1369999999999969"/>
  </r>
  <r>
    <s v="1400644"/>
    <x v="5"/>
    <x v="2"/>
    <x v="0"/>
    <n v="22938.05"/>
    <n v="0"/>
    <n v="22938.05"/>
    <n v="25529.03"/>
    <n v="-2590.9799999999996"/>
    <n v="18.920000000000002"/>
    <n v="0"/>
    <n v="18.920000000000002"/>
    <n v="21.056999999999999"/>
    <n v="-2.1369999999999969"/>
  </r>
  <r>
    <s v="1400644"/>
    <x v="6"/>
    <x v="2"/>
    <x v="0"/>
    <n v="24817.57"/>
    <n v="0"/>
    <n v="24817.57"/>
    <n v="27620.639999999999"/>
    <n v="-2803.0699999999997"/>
    <n v="397.32"/>
    <n v="0"/>
    <n v="397.32"/>
    <n v="442.19600000000003"/>
    <n v="-44.876000000000033"/>
  </r>
  <r>
    <s v="1400644"/>
    <x v="7"/>
    <x v="1"/>
    <x v="0"/>
    <n v="50295.1"/>
    <n v="0"/>
    <n v="50295.1"/>
    <n v="50546.58"/>
    <n v="-251.4800000000032"/>
    <n v="0"/>
    <n v="0"/>
    <n v="0"/>
    <n v="0"/>
    <n v="0"/>
  </r>
  <r>
    <s v="1400644"/>
    <x v="8"/>
    <x v="1"/>
    <x v="0"/>
    <n v="116307.76"/>
    <n v="0"/>
    <n v="116307.76"/>
    <n v="116889.3"/>
    <n v="-581.54000000000815"/>
    <n v="0"/>
    <n v="0"/>
    <n v="0"/>
    <n v="0"/>
    <n v="0"/>
  </r>
  <r>
    <s v="1400644"/>
    <x v="394"/>
    <x v="3"/>
    <x v="1"/>
    <n v="-2657912.81"/>
    <n v="0"/>
    <n v="-2657912.81"/>
    <n v="-2657912.36"/>
    <n v="-0.45000000018626451"/>
    <n v="-15161"/>
    <n v="0"/>
    <n v="-15161"/>
    <n v="-15161"/>
    <n v="0"/>
  </r>
  <r>
    <s v="1400644"/>
    <x v="61"/>
    <x v="4"/>
    <x v="2"/>
    <n v="9460.36"/>
    <n v="9456.8275862068967"/>
    <n v="3.5324137931038422"/>
    <n v="9598.68"/>
    <n v="-138.31999999999971"/>
    <n v="182000"/>
    <n v="181932"/>
    <n v="68"/>
    <n v="184660.98"/>
    <n v="-2660.9800000000105"/>
  </r>
  <r>
    <s v="1400644"/>
    <x v="11"/>
    <x v="4"/>
    <x v="2"/>
    <n v="14059.81"/>
    <n v="14054.248756218905"/>
    <n v="5.5612437810941628"/>
    <n v="14124.52"/>
    <n v="-64.710000000000946"/>
    <n v="15167"/>
    <n v="15161"/>
    <n v="6"/>
    <n v="15236.805"/>
    <n v="-69.805000000000291"/>
  </r>
  <r>
    <s v="1400644"/>
    <x v="54"/>
    <x v="4"/>
    <x v="2"/>
    <n v="41057.379999999997"/>
    <n v="41042.039408866993"/>
    <n v="15.340591133004637"/>
    <n v="41657.67"/>
    <n v="-600.29000000000087"/>
    <n v="182000"/>
    <n v="181932"/>
    <n v="68"/>
    <n v="184660.98"/>
    <n v="-2660.9800000000105"/>
  </r>
  <r>
    <s v="1400644"/>
    <x v="55"/>
    <x v="4"/>
    <x v="2"/>
    <n v="52756.34"/>
    <n v="52736.63054187192"/>
    <n v="19.709458128076221"/>
    <n v="53527.68"/>
    <n v="-771.34000000000378"/>
    <n v="182000"/>
    <n v="181932"/>
    <n v="68"/>
    <n v="184660.98"/>
    <n v="-2660.9800000000105"/>
  </r>
  <r>
    <s v="1400644"/>
    <x v="14"/>
    <x v="4"/>
    <x v="2"/>
    <n v="85715.64"/>
    <n v="85542.607843137259"/>
    <n v="173.03215686274052"/>
    <n v="87253.46"/>
    <n v="-1537.820000000007"/>
    <n v="182300"/>
    <n v="181932"/>
    <n v="368"/>
    <n v="185570.64"/>
    <n v="-3270.640000000014"/>
  </r>
  <r>
    <s v="1400644"/>
    <x v="56"/>
    <x v="4"/>
    <x v="2"/>
    <n v="143976.29999999999"/>
    <n v="137862.24630541872"/>
    <n v="6114.0536945812637"/>
    <n v="139930.18"/>
    <n v="4046.1199999999953"/>
    <n v="190000"/>
    <n v="181932"/>
    <n v="8068"/>
    <n v="184660.98"/>
    <n v="5339.0199999999895"/>
  </r>
  <r>
    <s v="1400644"/>
    <x v="395"/>
    <x v="4"/>
    <x v="2"/>
    <n v="147045.75"/>
    <n v="146910.08866995072"/>
    <n v="135.66133004927542"/>
    <n v="149113.74"/>
    <n v="-2067.9899999999907"/>
    <n v="15175"/>
    <n v="15161"/>
    <n v="14"/>
    <n v="15388.415000000001"/>
    <n v="-213.41500000000087"/>
  </r>
  <r>
    <s v="1400644"/>
    <x v="17"/>
    <x v="4"/>
    <x v="2"/>
    <n v="247672.04"/>
    <n v="247063.65174129352"/>
    <n v="608.38825870648725"/>
    <n v="248298.97"/>
    <n v="-626.92999999999302"/>
    <n v="182380"/>
    <n v="181932"/>
    <n v="448"/>
    <n v="182841.66"/>
    <n v="-461.66000000000349"/>
  </r>
  <r>
    <s v="1400644"/>
    <x v="58"/>
    <x v="4"/>
    <x v="2"/>
    <n v="872017.47"/>
    <n v="870257.1683168317"/>
    <n v="1760.3016831682762"/>
    <n v="878959.74"/>
    <n v="-6942.2700000000186"/>
    <n v="182300"/>
    <n v="181932"/>
    <n v="368"/>
    <n v="183751.32"/>
    <n v="-1451.320000000007"/>
  </r>
  <r>
    <s v="1400644"/>
    <x v="59"/>
    <x v="4"/>
    <x v="3"/>
    <n v="789098.21"/>
    <n v="789092.0696517413"/>
    <n v="6.1403482586611062"/>
    <n v="793037.53"/>
    <n v="-3939.3200000000652"/>
    <n v="136449"/>
    <n v="136449"/>
    <n v="0"/>
    <n v="137131.245"/>
    <n v="-682.24499999999534"/>
  </r>
  <r>
    <s v="1400644"/>
    <x v="20"/>
    <x v="4"/>
    <x v="4"/>
    <n v="9185.75"/>
    <n v="9005.6372549019616"/>
    <n v="180.11274509803843"/>
    <n v="9185.75"/>
    <n v="0"/>
    <n v="1670.136"/>
    <n v="1637.3882352941177"/>
    <n v="32.747764705882219"/>
    <n v="1670.136"/>
    <n v="0"/>
  </r>
  <r>
    <s v="1400651"/>
    <x v="0"/>
    <x v="0"/>
    <x v="0"/>
    <n v="13558.61"/>
    <n v="0"/>
    <n v="13558.61"/>
    <n v="0"/>
    <n v="13558.61"/>
    <n v="0"/>
    <n v="0"/>
    <n v="0"/>
    <n v="0"/>
    <n v="0"/>
  </r>
  <r>
    <s v="1400651"/>
    <x v="1"/>
    <x v="1"/>
    <x v="0"/>
    <n v="8.48"/>
    <n v="0"/>
    <n v="8.48"/>
    <n v="8.69"/>
    <n v="-0.20999999999999908"/>
    <n v="0"/>
    <n v="0"/>
    <n v="0"/>
    <n v="0"/>
    <n v="0"/>
  </r>
  <r>
    <s v="1400651"/>
    <x v="2"/>
    <x v="1"/>
    <x v="0"/>
    <n v="197.96"/>
    <n v="0"/>
    <n v="197.96"/>
    <n v="202.77"/>
    <n v="-4.8100000000000023"/>
    <n v="0"/>
    <n v="0"/>
    <n v="0"/>
    <n v="0"/>
    <n v="0"/>
  </r>
  <r>
    <s v="1400651"/>
    <x v="3"/>
    <x v="1"/>
    <x v="0"/>
    <n v="1329.16"/>
    <n v="0"/>
    <n v="1329.16"/>
    <n v="1361.48"/>
    <n v="-32.319999999999936"/>
    <n v="0"/>
    <n v="0"/>
    <n v="0"/>
    <n v="0"/>
    <n v="0"/>
  </r>
  <r>
    <s v="1400651"/>
    <x v="4"/>
    <x v="2"/>
    <x v="0"/>
    <n v="2172.54"/>
    <n v="0"/>
    <n v="2172.54"/>
    <n v="2230.0100000000002"/>
    <n v="-57.470000000000255"/>
    <n v="6.16"/>
    <n v="0"/>
    <n v="6.16"/>
    <n v="6.3230000000000004"/>
    <n v="-0.16300000000000026"/>
  </r>
  <r>
    <s v="1400651"/>
    <x v="5"/>
    <x v="2"/>
    <x v="0"/>
    <n v="7468.21"/>
    <n v="0"/>
    <n v="7468.21"/>
    <n v="7665.78"/>
    <n v="-197.56999999999971"/>
    <n v="6.16"/>
    <n v="0"/>
    <n v="6.16"/>
    <n v="6.3230000000000004"/>
    <n v="-0.16300000000000026"/>
  </r>
  <r>
    <s v="1400651"/>
    <x v="6"/>
    <x v="2"/>
    <x v="0"/>
    <n v="8080.13"/>
    <n v="0"/>
    <n v="8080.13"/>
    <n v="8293.84"/>
    <n v="-213.71000000000004"/>
    <n v="129.36000000000001"/>
    <n v="0"/>
    <n v="129.36000000000001"/>
    <n v="132.78100000000001"/>
    <n v="-3.4209999999999923"/>
  </r>
  <r>
    <s v="1400651"/>
    <x v="7"/>
    <x v="1"/>
    <x v="0"/>
    <n v="14891.44"/>
    <n v="0"/>
    <n v="14891.44"/>
    <n v="15253.49"/>
    <n v="-362.04999999999927"/>
    <n v="0"/>
    <n v="0"/>
    <n v="0"/>
    <n v="0"/>
    <n v="0"/>
  </r>
  <r>
    <s v="1400651"/>
    <x v="8"/>
    <x v="1"/>
    <x v="0"/>
    <n v="34436.559999999998"/>
    <n v="0"/>
    <n v="34436.559999999998"/>
    <n v="35273.79"/>
    <n v="-837.2300000000032"/>
    <n v="0"/>
    <n v="0"/>
    <n v="0"/>
    <n v="0"/>
    <n v="0"/>
  </r>
  <r>
    <s v="1400651"/>
    <x v="396"/>
    <x v="3"/>
    <x v="1"/>
    <n v="-849921.25"/>
    <n v="0"/>
    <n v="-849921.25"/>
    <n v="-849921.45"/>
    <n v="0.19999999995343387"/>
    <n v="-4552.5"/>
    <n v="0"/>
    <n v="-4552.5"/>
    <n v="-4552.5"/>
    <n v="0"/>
  </r>
  <r>
    <s v="1400651"/>
    <x v="48"/>
    <x v="4"/>
    <x v="2"/>
    <n v="29.79"/>
    <n v="0"/>
    <n v="29.79"/>
    <n v="0"/>
    <n v="29.79"/>
    <n v="350"/>
    <n v="0"/>
    <n v="350"/>
    <n v="0"/>
    <n v="350"/>
  </r>
  <r>
    <s v="1400651"/>
    <x v="10"/>
    <x v="4"/>
    <x v="2"/>
    <n v="3299.51"/>
    <n v="3295.2807881773401"/>
    <n v="4.2292118226600905"/>
    <n v="3344.71"/>
    <n v="-45.199999999999818"/>
    <n v="54700"/>
    <n v="54630"/>
    <n v="70"/>
    <n v="55449.45"/>
    <n v="-749.44999999999709"/>
  </r>
  <r>
    <s v="1400651"/>
    <x v="11"/>
    <x v="4"/>
    <x v="2"/>
    <n v="4227.12"/>
    <n v="4220.1691542288563"/>
    <n v="6.9508457711435767"/>
    <n v="4241.2700000000004"/>
    <n v="-14.150000000000546"/>
    <n v="4560"/>
    <n v="4552.4995024875616"/>
    <n v="7.5004975124384146"/>
    <n v="4575.2619999999997"/>
    <n v="-15.261999999999716"/>
  </r>
  <r>
    <s v="1400651"/>
    <x v="12"/>
    <x v="4"/>
    <x v="2"/>
    <n v="14179.5"/>
    <n v="14135.51724137931"/>
    <n v="43.98275862069022"/>
    <n v="14347.55"/>
    <n v="-168.04999999999927"/>
    <n v="54800"/>
    <n v="54630"/>
    <n v="170"/>
    <n v="55449.45"/>
    <n v="-649.44999999999709"/>
  </r>
  <r>
    <s v="1400651"/>
    <x v="13"/>
    <x v="4"/>
    <x v="2"/>
    <n v="17208.41"/>
    <n v="17092.63054187192"/>
    <n v="115.77945812807957"/>
    <n v="17349.02"/>
    <n v="-140.61000000000058"/>
    <n v="55000"/>
    <n v="54630"/>
    <n v="370"/>
    <n v="55449.45"/>
    <n v="-449.44999999999709"/>
  </r>
  <r>
    <s v="1400651"/>
    <x v="14"/>
    <x v="4"/>
    <x v="2"/>
    <n v="25866.080000000002"/>
    <n v="25686.480392156864"/>
    <n v="179.59960784313807"/>
    <n v="26200.21"/>
    <n v="-334.12999999999738"/>
    <n v="55012"/>
    <n v="54630"/>
    <n v="382"/>
    <n v="55722.6"/>
    <n v="-710.59999999999854"/>
  </r>
  <r>
    <s v="1400651"/>
    <x v="397"/>
    <x v="4"/>
    <x v="2"/>
    <n v="44331.75"/>
    <n v="44113.724137931036"/>
    <n v="218.02586206896376"/>
    <n v="44775.43"/>
    <n v="-443.68000000000029"/>
    <n v="4575"/>
    <n v="4552.4995073891623"/>
    <n v="22.500492610837682"/>
    <n v="4620.7870000000003"/>
    <n v="-45.787000000000262"/>
  </r>
  <r>
    <s v="1400651"/>
    <x v="15"/>
    <x v="4"/>
    <x v="2"/>
    <n v="49076.02"/>
    <n v="49197.812807881775"/>
    <n v="-121.79280788177857"/>
    <n v="49935.78"/>
    <n v="-859.76000000000204"/>
    <n v="54495"/>
    <n v="54630"/>
    <n v="-135"/>
    <n v="55449.45"/>
    <n v="-954.44999999999709"/>
  </r>
  <r>
    <s v="1400651"/>
    <x v="17"/>
    <x v="4"/>
    <x v="2"/>
    <n v="74690"/>
    <n v="74187.542288557219"/>
    <n v="502.45771144278115"/>
    <n v="74558.48"/>
    <n v="131.52000000000407"/>
    <n v="55000"/>
    <n v="54630"/>
    <n v="370"/>
    <n v="54903.15"/>
    <n v="96.849999999998545"/>
  </r>
  <r>
    <s v="1400651"/>
    <x v="18"/>
    <x v="4"/>
    <x v="2"/>
    <n v="293036.64"/>
    <n v="294291.81188118813"/>
    <n v="-1255.1718811881146"/>
    <n v="297234.73"/>
    <n v="-4198.0899999999674"/>
    <n v="54397"/>
    <n v="54630"/>
    <n v="-233"/>
    <n v="55176.3"/>
    <n v="-779.30000000000291"/>
  </r>
  <r>
    <s v="1400651"/>
    <x v="19"/>
    <x v="4"/>
    <x v="3"/>
    <n v="239075.08"/>
    <n v="242461.52475247523"/>
    <n v="-3386.4447524752468"/>
    <n v="244886.14"/>
    <n v="-5811.0600000000268"/>
    <n v="40400"/>
    <n v="40972.5"/>
    <n v="-572.5"/>
    <n v="41382.224999999999"/>
    <n v="-982.22499999999854"/>
  </r>
  <r>
    <s v="1400651"/>
    <x v="20"/>
    <x v="4"/>
    <x v="4"/>
    <n v="2758.26"/>
    <n v="2704.1862745098038"/>
    <n v="54.073725490196466"/>
    <n v="2758.27"/>
    <n v="-9.9999999997635314E-3"/>
    <n v="501.50299999999999"/>
    <n v="491.66960784313721"/>
    <n v="9.8333921568627716"/>
    <n v="501.50299999999999"/>
    <n v="0"/>
  </r>
  <r>
    <s v="1400653"/>
    <x v="0"/>
    <x v="0"/>
    <x v="0"/>
    <n v="18839.599999999999"/>
    <n v="0"/>
    <n v="18839.599999999999"/>
    <n v="0"/>
    <n v="18839.599999999999"/>
    <n v="0"/>
    <n v="0"/>
    <n v="0"/>
    <n v="0"/>
    <n v="0"/>
  </r>
  <r>
    <s v="1400653"/>
    <x v="1"/>
    <x v="1"/>
    <x v="0"/>
    <n v="19.45"/>
    <n v="0"/>
    <n v="19.45"/>
    <n v="19.55"/>
    <n v="-0.10000000000000142"/>
    <n v="0"/>
    <n v="0"/>
    <n v="0"/>
    <n v="0"/>
    <n v="0"/>
  </r>
  <r>
    <s v="1400653"/>
    <x v="2"/>
    <x v="1"/>
    <x v="0"/>
    <n v="453.74"/>
    <n v="0"/>
    <n v="453.74"/>
    <n v="456.15"/>
    <n v="-2.4099999999999682"/>
    <n v="0"/>
    <n v="0"/>
    <n v="0"/>
    <n v="0"/>
    <n v="0"/>
  </r>
  <r>
    <s v="1400653"/>
    <x v="3"/>
    <x v="1"/>
    <x v="0"/>
    <n v="3046.54"/>
    <n v="0"/>
    <n v="3046.54"/>
    <n v="3062.7"/>
    <n v="-16.159999999999854"/>
    <n v="0"/>
    <n v="0"/>
    <n v="0"/>
    <n v="0"/>
    <n v="0"/>
  </r>
  <r>
    <s v="1400653"/>
    <x v="4"/>
    <x v="2"/>
    <x v="0"/>
    <n v="3826.63"/>
    <n v="0"/>
    <n v="3826.63"/>
    <n v="5041.47"/>
    <n v="-1214.8400000000001"/>
    <n v="10.85"/>
    <n v="0"/>
    <n v="10.85"/>
    <n v="14.295"/>
    <n v="-3.4450000000000003"/>
  </r>
  <r>
    <s v="1400653"/>
    <x v="5"/>
    <x v="2"/>
    <x v="0"/>
    <n v="13154.22"/>
    <n v="0"/>
    <n v="13154.22"/>
    <n v="17330.310000000001"/>
    <n v="-4176.090000000002"/>
    <n v="10.85"/>
    <n v="0"/>
    <n v="10.85"/>
    <n v="14.295"/>
    <n v="-3.4450000000000003"/>
  </r>
  <r>
    <s v="1400653"/>
    <x v="6"/>
    <x v="2"/>
    <x v="0"/>
    <n v="14232.05"/>
    <n v="0"/>
    <n v="14232.05"/>
    <n v="18750.189999999999"/>
    <n v="-4518.1399999999994"/>
    <n v="227.85"/>
    <n v="0"/>
    <n v="227.85"/>
    <n v="300.18400000000003"/>
    <n v="-72.334000000000032"/>
  </r>
  <r>
    <s v="1400653"/>
    <x v="7"/>
    <x v="1"/>
    <x v="0"/>
    <n v="34132.36"/>
    <n v="0"/>
    <n v="34132.36"/>
    <n v="34313.39"/>
    <n v="-181.02999999999884"/>
    <n v="0"/>
    <n v="0"/>
    <n v="0"/>
    <n v="0"/>
    <n v="0"/>
  </r>
  <r>
    <s v="1400653"/>
    <x v="8"/>
    <x v="1"/>
    <x v="0"/>
    <n v="78931.31"/>
    <n v="0"/>
    <n v="78931.31"/>
    <n v="79349.960000000006"/>
    <n v="-418.65000000000873"/>
    <n v="0"/>
    <n v="0"/>
    <n v="0"/>
    <n v="0"/>
    <n v="0"/>
  </r>
  <r>
    <s v="1400653"/>
    <x v="398"/>
    <x v="3"/>
    <x v="1"/>
    <n v="-1842890.26"/>
    <n v="0"/>
    <n v="-1842890.26"/>
    <n v="-1842890.3"/>
    <n v="4.0000000037252903E-2"/>
    <n v="-10292"/>
    <n v="0"/>
    <n v="-10292"/>
    <n v="-10292"/>
    <n v="0"/>
  </r>
  <r>
    <s v="1400653"/>
    <x v="271"/>
    <x v="4"/>
    <x v="2"/>
    <n v="7467.62"/>
    <n v="7449.7635467980299"/>
    <n v="17.856453201969998"/>
    <n v="7561.51"/>
    <n v="-93.890000000000327"/>
    <n v="123800"/>
    <n v="123504"/>
    <n v="296"/>
    <n v="125356.56"/>
    <n v="-1556.5599999999977"/>
  </r>
  <r>
    <s v="1400653"/>
    <x v="11"/>
    <x v="4"/>
    <x v="2"/>
    <n v="9522.15"/>
    <n v="9540.686567164179"/>
    <n v="-18.53656716417936"/>
    <n v="9588.39"/>
    <n v="-66.239999999999782"/>
    <n v="10272"/>
    <n v="10291.999999999998"/>
    <n v="-19.999999999998181"/>
    <n v="10343.459999999999"/>
    <n v="-71.459999999999127"/>
  </r>
  <r>
    <s v="1400653"/>
    <x v="272"/>
    <x v="4"/>
    <x v="2"/>
    <n v="28885.72"/>
    <n v="28828.30541871921"/>
    <n v="57.414581280791026"/>
    <n v="29260.73"/>
    <n v="-375.0099999999984"/>
    <n v="123750"/>
    <n v="123504"/>
    <n v="246"/>
    <n v="125356.56"/>
    <n v="-1606.5599999999977"/>
  </r>
  <r>
    <s v="1400653"/>
    <x v="346"/>
    <x v="4"/>
    <x v="2"/>
    <n v="37226.61"/>
    <n v="37227.812807881775"/>
    <n v="-1.2028078817747883"/>
    <n v="37786.230000000003"/>
    <n v="-559.62000000000262"/>
    <n v="123500"/>
    <n v="123504"/>
    <n v="-4"/>
    <n v="125356.56"/>
    <n v="-1856.5599999999977"/>
  </r>
  <r>
    <s v="1400653"/>
    <x v="14"/>
    <x v="4"/>
    <x v="2"/>
    <n v="58817.48"/>
    <n v="58070.343137254902"/>
    <n v="747.1368627451011"/>
    <n v="59231.75"/>
    <n v="-414.2699999999968"/>
    <n v="125093"/>
    <n v="123504"/>
    <n v="1589"/>
    <n v="125974.08"/>
    <n v="-881.08000000000175"/>
  </r>
  <r>
    <s v="1400653"/>
    <x v="399"/>
    <x v="4"/>
    <x v="2"/>
    <n v="100146.15"/>
    <n v="99729.477832512319"/>
    <n v="416.67216748767532"/>
    <n v="101225.42"/>
    <n v="-1079.2700000000041"/>
    <n v="10335"/>
    <n v="10291.999999999998"/>
    <n v="43.000000000001819"/>
    <n v="10446.379999999999"/>
    <n v="-111.3799999999992"/>
  </r>
  <r>
    <s v="1400653"/>
    <x v="200"/>
    <x v="4"/>
    <x v="2"/>
    <n v="102751.96"/>
    <n v="100006.12807881774"/>
    <n v="2745.8319211822673"/>
    <n v="101506.22"/>
    <n v="1245.7400000000052"/>
    <n v="126895"/>
    <n v="123504"/>
    <n v="3391"/>
    <n v="125356.56"/>
    <n v="1538.4400000000023"/>
  </r>
  <r>
    <s v="1400653"/>
    <x v="17"/>
    <x v="4"/>
    <x v="2"/>
    <n v="168113.61"/>
    <n v="167718.42786069651"/>
    <n v="395.18213930347702"/>
    <n v="168557.02"/>
    <n v="-443.41000000000349"/>
    <n v="123795"/>
    <n v="123504"/>
    <n v="291"/>
    <n v="124121.52"/>
    <n v="-326.52000000000407"/>
  </r>
  <r>
    <s v="1400653"/>
    <x v="58"/>
    <x v="4"/>
    <x v="2"/>
    <n v="593144.07999999996"/>
    <n v="590771.50495049509"/>
    <n v="2372.5750495048705"/>
    <n v="596679.22"/>
    <n v="-3535.140000000014"/>
    <n v="124000"/>
    <n v="123504"/>
    <n v="496"/>
    <n v="124739.04"/>
    <n v="-739.0399999999936"/>
  </r>
  <r>
    <s v="1400653"/>
    <x v="275"/>
    <x v="4"/>
    <x v="3"/>
    <n v="563943.26"/>
    <n v="564113.78109452734"/>
    <n v="-170.52109452732839"/>
    <n v="566934.35"/>
    <n v="-2991.0899999999674"/>
    <n v="92600"/>
    <n v="92628"/>
    <n v="-28"/>
    <n v="93091.14"/>
    <n v="-491.13999999999942"/>
  </r>
  <r>
    <s v="1400653"/>
    <x v="20"/>
    <x v="4"/>
    <x v="4"/>
    <n v="6235.72"/>
    <n v="6113.4509803921565"/>
    <n v="122.2690196078438"/>
    <n v="6235.72"/>
    <n v="0"/>
    <n v="1133.768"/>
    <n v="1111.5362745098041"/>
    <n v="22.231725490195913"/>
    <n v="1133.7670000000001"/>
    <n v="9.9999999997635314E-4"/>
  </r>
  <r>
    <s v="1400892"/>
    <x v="0"/>
    <x v="0"/>
    <x v="0"/>
    <n v="5715.01"/>
    <n v="0"/>
    <n v="5715.01"/>
    <n v="0"/>
    <n v="5715.01"/>
    <n v="0"/>
    <n v="0"/>
    <n v="0"/>
    <n v="0"/>
    <n v="0"/>
  </r>
  <r>
    <s v="1400892"/>
    <x v="1"/>
    <x v="1"/>
    <x v="0"/>
    <n v="3.1"/>
    <n v="0"/>
    <n v="3.1"/>
    <n v="3.12"/>
    <n v="-2.0000000000000018E-2"/>
    <n v="0"/>
    <n v="0"/>
    <n v="0"/>
    <n v="0"/>
    <n v="0"/>
  </r>
  <r>
    <s v="1400892"/>
    <x v="2"/>
    <x v="1"/>
    <x v="0"/>
    <n v="72.319999999999993"/>
    <n v="0"/>
    <n v="72.319999999999993"/>
    <n v="72.69"/>
    <n v="-0.37000000000000455"/>
    <n v="0"/>
    <n v="0"/>
    <n v="0"/>
    <n v="0"/>
    <n v="0"/>
  </r>
  <r>
    <s v="1400892"/>
    <x v="3"/>
    <x v="1"/>
    <x v="0"/>
    <n v="485.6"/>
    <n v="0"/>
    <n v="485.6"/>
    <n v="488.03"/>
    <n v="-2.42999999999995"/>
    <n v="0"/>
    <n v="0"/>
    <n v="0"/>
    <n v="0"/>
    <n v="0"/>
  </r>
  <r>
    <s v="1400892"/>
    <x v="4"/>
    <x v="2"/>
    <x v="0"/>
    <n v="793.54"/>
    <n v="0"/>
    <n v="793.54"/>
    <n v="803.34"/>
    <n v="-9.8000000000000682"/>
    <n v="2.25"/>
    <n v="0"/>
    <n v="2.25"/>
    <n v="2.278"/>
    <n v="-2.8000000000000025E-2"/>
  </r>
  <r>
    <s v="1400892"/>
    <x v="5"/>
    <x v="2"/>
    <x v="0"/>
    <n v="2727.84"/>
    <n v="0"/>
    <n v="2727.84"/>
    <n v="2761.53"/>
    <n v="-33.690000000000055"/>
    <n v="2.25"/>
    <n v="0"/>
    <n v="2.25"/>
    <n v="2.278"/>
    <n v="-2.8000000000000025E-2"/>
  </r>
  <r>
    <s v="1400892"/>
    <x v="6"/>
    <x v="2"/>
    <x v="0"/>
    <n v="2951.35"/>
    <n v="0"/>
    <n v="2951.35"/>
    <n v="2987.79"/>
    <n v="-36.440000000000055"/>
    <n v="47.25"/>
    <n v="0"/>
    <n v="47.25"/>
    <n v="47.832999999999998"/>
    <n v="-0.58299999999999841"/>
  </r>
  <r>
    <s v="1400892"/>
    <x v="7"/>
    <x v="1"/>
    <x v="0"/>
    <n v="5440.54"/>
    <n v="0"/>
    <n v="5440.54"/>
    <n v="5467.74"/>
    <n v="-27.199999999999818"/>
    <n v="0"/>
    <n v="0"/>
    <n v="0"/>
    <n v="0"/>
    <n v="0"/>
  </r>
  <r>
    <s v="1400892"/>
    <x v="8"/>
    <x v="1"/>
    <x v="0"/>
    <n v="12581.28"/>
    <n v="0"/>
    <n v="12581.28"/>
    <n v="12644.18"/>
    <n v="-62.899999999999636"/>
    <n v="0"/>
    <n v="0"/>
    <n v="0"/>
    <n v="0"/>
    <n v="0"/>
  </r>
  <r>
    <s v="1400892"/>
    <x v="60"/>
    <x v="3"/>
    <x v="1"/>
    <n v="-290009.34999999998"/>
    <n v="0"/>
    <n v="-290009.34999999998"/>
    <n v="-290009.34999999998"/>
    <n v="0"/>
    <n v="-1640"/>
    <n v="0"/>
    <n v="-1640"/>
    <n v="-1640"/>
    <n v="0"/>
  </r>
  <r>
    <s v="1400892"/>
    <x v="48"/>
    <x v="4"/>
    <x v="2"/>
    <n v="10.64"/>
    <n v="0"/>
    <n v="10.64"/>
    <n v="0"/>
    <n v="10.64"/>
    <n v="125"/>
    <n v="0"/>
    <n v="125"/>
    <n v="0"/>
    <n v="125"/>
  </r>
  <r>
    <s v="1400892"/>
    <x v="61"/>
    <x v="4"/>
    <x v="2"/>
    <n v="1029.2"/>
    <n v="1022.9655172413793"/>
    <n v="6.234482758620743"/>
    <n v="1038.31"/>
    <n v="-9.1099999999999"/>
    <n v="19800"/>
    <n v="19680"/>
    <n v="120"/>
    <n v="19975.2"/>
    <n v="-175.20000000000073"/>
  </r>
  <r>
    <s v="1400892"/>
    <x v="11"/>
    <x v="4"/>
    <x v="2"/>
    <n v="1483.2"/>
    <n v="1520.278606965174"/>
    <n v="-37.078606965174004"/>
    <n v="1527.88"/>
    <n v="-44.680000000000064"/>
    <n v="1600"/>
    <n v="1640"/>
    <n v="-40"/>
    <n v="1648.2"/>
    <n v="-48.200000000000045"/>
  </r>
  <r>
    <s v="1400892"/>
    <x v="54"/>
    <x v="4"/>
    <x v="2"/>
    <n v="4466.6899999999996"/>
    <n v="4439.615763546798"/>
    <n v="27.074236453201593"/>
    <n v="4506.21"/>
    <n v="-39.520000000000437"/>
    <n v="19800"/>
    <n v="19680"/>
    <n v="120"/>
    <n v="19975.2"/>
    <n v="-175.20000000000073"/>
  </r>
  <r>
    <s v="1400892"/>
    <x v="55"/>
    <x v="4"/>
    <x v="2"/>
    <n v="5739.43"/>
    <n v="5704.6403940886703"/>
    <n v="34.78960591133"/>
    <n v="5790.21"/>
    <n v="-50.779999999999745"/>
    <n v="19800"/>
    <n v="19680"/>
    <n v="120"/>
    <n v="19975.2"/>
    <n v="-175.20000000000073"/>
  </r>
  <r>
    <s v="1400892"/>
    <x v="14"/>
    <x v="4"/>
    <x v="2"/>
    <n v="8910.11"/>
    <n v="9253.3431372549021"/>
    <n v="-343.23313725490152"/>
    <n v="9438.41"/>
    <n v="-528.29999999999927"/>
    <n v="18950"/>
    <n v="19679.999999999996"/>
    <n v="-729.99999999999636"/>
    <n v="20073.599999999999"/>
    <n v="-1123.5999999999985"/>
  </r>
  <r>
    <s v="1400892"/>
    <x v="56"/>
    <x v="4"/>
    <x v="2"/>
    <n v="15344.84"/>
    <n v="14912.876847290639"/>
    <n v="431.96315270936066"/>
    <n v="15136.57"/>
    <n v="208.27000000000044"/>
    <n v="20250"/>
    <n v="19680"/>
    <n v="570"/>
    <n v="19975.2"/>
    <n v="274.79999999999927"/>
  </r>
  <r>
    <s v="1400892"/>
    <x v="63"/>
    <x v="4"/>
    <x v="2"/>
    <n v="17904"/>
    <n v="18351.596059113301"/>
    <n v="-447.59605911330073"/>
    <n v="18626.87"/>
    <n v="-722.86999999999898"/>
    <n v="1600"/>
    <n v="1640"/>
    <n v="-40"/>
    <n v="1664.6"/>
    <n v="-64.599999999999909"/>
  </r>
  <r>
    <s v="1400892"/>
    <x v="17"/>
    <x v="4"/>
    <x v="2"/>
    <n v="26209.4"/>
    <n v="26725.442786069652"/>
    <n v="-516.0427860696509"/>
    <n v="26859.07"/>
    <n v="-649.66999999999825"/>
    <n v="19300"/>
    <n v="19680"/>
    <n v="-380"/>
    <n v="19778.400000000001"/>
    <n v="-478.40000000000146"/>
  </r>
  <r>
    <s v="1400892"/>
    <x v="58"/>
    <x v="4"/>
    <x v="2"/>
    <n v="92152.58"/>
    <n v="94137.702970297032"/>
    <n v="-1985.1229702970304"/>
    <n v="95079.08"/>
    <n v="-2926.5"/>
    <n v="19265"/>
    <n v="19680"/>
    <n v="-415"/>
    <n v="19876.8"/>
    <n v="-611.79999999999927"/>
  </r>
  <r>
    <s v="1400892"/>
    <x v="59"/>
    <x v="4"/>
    <x v="3"/>
    <n v="85358.56"/>
    <n v="85357.890547263683"/>
    <n v="0.66945273631426971"/>
    <n v="85784.68"/>
    <n v="-426.11999999999534"/>
    <n v="14760"/>
    <n v="14760"/>
    <n v="0"/>
    <n v="14833.8"/>
    <n v="-73.799999999999272"/>
  </r>
  <r>
    <s v="1400892"/>
    <x v="20"/>
    <x v="4"/>
    <x v="4"/>
    <n v="630.12"/>
    <n v="974.15686274509801"/>
    <n v="-344.03686274509801"/>
    <n v="993.64"/>
    <n v="-363.52"/>
    <n v="114.56699999999999"/>
    <n v="177.11960784313726"/>
    <n v="-62.552607843137267"/>
    <n v="180.66200000000001"/>
    <n v="-66.095000000000013"/>
  </r>
  <r>
    <s v="1400898"/>
    <x v="0"/>
    <x v="0"/>
    <x v="0"/>
    <n v="-2076.6999999999998"/>
    <n v="0"/>
    <n v="-2076.6999999999998"/>
    <n v="0"/>
    <n v="-2076.6999999999998"/>
    <n v="0"/>
    <n v="0"/>
    <n v="0"/>
    <n v="0"/>
    <n v="0"/>
  </r>
  <r>
    <s v="1400898"/>
    <x v="190"/>
    <x v="2"/>
    <x v="0"/>
    <n v="92.55"/>
    <n v="0"/>
    <n v="92.55"/>
    <n v="100.39"/>
    <n v="-7.8400000000000034"/>
    <n v="12.24"/>
    <n v="0"/>
    <n v="12.24"/>
    <n v="13.28"/>
    <n v="-1.0399999999999991"/>
  </r>
  <r>
    <s v="1400898"/>
    <x v="191"/>
    <x v="2"/>
    <x v="0"/>
    <n v="189.9"/>
    <n v="0"/>
    <n v="189.9"/>
    <n v="206.03"/>
    <n v="-16.129999999999995"/>
    <n v="12.24"/>
    <n v="0"/>
    <n v="12.24"/>
    <n v="13.28"/>
    <n v="-1.0399999999999991"/>
  </r>
  <r>
    <s v="1400898"/>
    <x v="192"/>
    <x v="2"/>
    <x v="0"/>
    <n v="7486.05"/>
    <n v="0"/>
    <n v="7486.05"/>
    <n v="8120.55"/>
    <n v="-634.5"/>
    <n v="122.4"/>
    <n v="0"/>
    <n v="122.4"/>
    <n v="132.774"/>
    <n v="-10.373999999999995"/>
  </r>
  <r>
    <s v="1400898"/>
    <x v="56"/>
    <x v="3"/>
    <x v="2"/>
    <n v="-46785.48"/>
    <n v="0"/>
    <n v="-46785.48"/>
    <n v="-46785.35"/>
    <n v="-0.13000000000465661"/>
    <n v="-61741"/>
    <n v="0"/>
    <n v="-61741"/>
    <n v="-61741"/>
    <n v="0"/>
  </r>
  <r>
    <s v="1400898"/>
    <x v="193"/>
    <x v="4"/>
    <x v="2"/>
    <n v="36263.18"/>
    <n v="0"/>
    <n v="36263.18"/>
    <n v="0"/>
    <n v="36263.18"/>
    <n v="62554"/>
    <n v="0"/>
    <n v="62554"/>
    <n v="0"/>
    <n v="62554"/>
  </r>
  <r>
    <s v="1400898"/>
    <x v="194"/>
    <x v="4"/>
    <x v="2"/>
    <n v="4830.5"/>
    <n v="4829.6844181459564"/>
    <n v="0.81558185404355754"/>
    <n v="4897.3"/>
    <n v="-66.800000000000182"/>
    <n v="10189"/>
    <n v="10187.265285996054"/>
    <n v="1.7347140039455553"/>
    <n v="10329.887000000001"/>
    <n v="-140.88700000000063"/>
  </r>
  <r>
    <s v="1400898"/>
    <x v="195"/>
    <x v="4"/>
    <x v="2"/>
    <n v="0"/>
    <n v="32966.61083743842"/>
    <n v="-32966.61083743842"/>
    <n v="33461.11"/>
    <n v="-33461.11"/>
    <n v="0"/>
    <n v="61741"/>
    <n v="-61741"/>
    <n v="62667.114999999998"/>
    <n v="-62667.114999999998"/>
  </r>
  <r>
    <s v="1400951"/>
    <x v="0"/>
    <x v="0"/>
    <x v="0"/>
    <n v="-2589.8000000000002"/>
    <n v="0"/>
    <n v="-2589.8000000000002"/>
    <n v="0"/>
    <n v="-2589.8000000000002"/>
    <n v="0"/>
    <n v="0"/>
    <n v="0"/>
    <n v="0"/>
    <n v="0"/>
  </r>
  <r>
    <s v="1400951"/>
    <x v="190"/>
    <x v="2"/>
    <x v="0"/>
    <n v="100.26"/>
    <n v="0"/>
    <n v="100.26"/>
    <n v="102.58"/>
    <n v="-2.3199999999999932"/>
    <n v="13.26"/>
    <n v="0"/>
    <n v="13.26"/>
    <n v="13.571"/>
    <n v="-0.31099999999999994"/>
  </r>
  <r>
    <s v="1400951"/>
    <x v="191"/>
    <x v="2"/>
    <x v="0"/>
    <n v="205.72"/>
    <n v="0"/>
    <n v="205.72"/>
    <n v="210.53"/>
    <n v="-4.8100000000000023"/>
    <n v="13.26"/>
    <n v="0"/>
    <n v="13.26"/>
    <n v="13.571"/>
    <n v="-0.31099999999999994"/>
  </r>
  <r>
    <s v="1400951"/>
    <x v="192"/>
    <x v="2"/>
    <x v="0"/>
    <n v="8109.88"/>
    <n v="0"/>
    <n v="8109.88"/>
    <n v="8297.98"/>
    <n v="-188.09999999999945"/>
    <n v="132.6"/>
    <n v="0"/>
    <n v="132.6"/>
    <n v="135.67500000000001"/>
    <n v="-3.0750000000000171"/>
  </r>
  <r>
    <s v="1400951"/>
    <x v="56"/>
    <x v="3"/>
    <x v="2"/>
    <n v="-47807.71"/>
    <n v="0"/>
    <n v="-47807.71"/>
    <n v="-47807.58"/>
    <n v="-0.12999999999738066"/>
    <n v="-63090"/>
    <n v="0"/>
    <n v="-63090"/>
    <n v="-63090"/>
    <n v="0"/>
  </r>
  <r>
    <s v="1400951"/>
    <x v="193"/>
    <x v="4"/>
    <x v="2"/>
    <n v="37046.370000000003"/>
    <n v="0"/>
    <n v="37046.370000000003"/>
    <n v="0"/>
    <n v="37046.370000000003"/>
    <n v="63905"/>
    <n v="0"/>
    <n v="63905"/>
    <n v="0"/>
    <n v="63905"/>
  </r>
  <r>
    <s v="1400951"/>
    <x v="194"/>
    <x v="4"/>
    <x v="2"/>
    <n v="4935.28"/>
    <n v="4935.207100591716"/>
    <n v="7.2899408283774392E-2"/>
    <n v="5004.3"/>
    <n v="-69.020000000000437"/>
    <n v="10410"/>
    <n v="10409.850098619328"/>
    <n v="0.14990138067150838"/>
    <n v="10555.588"/>
    <n v="-145.58799999999974"/>
  </r>
  <r>
    <s v="1400951"/>
    <x v="195"/>
    <x v="4"/>
    <x v="2"/>
    <n v="0"/>
    <n v="33686.906403940884"/>
    <n v="-33686.906403940884"/>
    <n v="34192.21"/>
    <n v="-34192.21"/>
    <n v="0"/>
    <n v="63090"/>
    <n v="-63090"/>
    <n v="64036.35"/>
    <n v="-64036.35"/>
  </r>
  <r>
    <s v="1400954"/>
    <x v="0"/>
    <x v="0"/>
    <x v="0"/>
    <n v="-707.62"/>
    <n v="0"/>
    <n v="-707.62"/>
    <n v="0"/>
    <n v="-707.62"/>
    <n v="0"/>
    <n v="0"/>
    <n v="0"/>
    <n v="0"/>
    <n v="0"/>
  </r>
  <r>
    <s v="1400954"/>
    <x v="190"/>
    <x v="2"/>
    <x v="0"/>
    <n v="30.85"/>
    <n v="0"/>
    <n v="30.85"/>
    <n v="23.05"/>
    <n v="7.8000000000000007"/>
    <n v="4.08"/>
    <n v="0"/>
    <n v="4.08"/>
    <n v="3.0489999999999999"/>
    <n v="1.0310000000000001"/>
  </r>
  <r>
    <s v="1400954"/>
    <x v="191"/>
    <x v="2"/>
    <x v="0"/>
    <n v="63.3"/>
    <n v="0"/>
    <n v="63.3"/>
    <n v="47.3"/>
    <n v="16"/>
    <n v="4.08"/>
    <n v="0"/>
    <n v="4.08"/>
    <n v="3.0489999999999999"/>
    <n v="1.0310000000000001"/>
  </r>
  <r>
    <s v="1400954"/>
    <x v="192"/>
    <x v="2"/>
    <x v="0"/>
    <n v="2495.35"/>
    <n v="0"/>
    <n v="2495.35"/>
    <n v="1864.38"/>
    <n v="630.9699999999998"/>
    <n v="40.799999999999997"/>
    <n v="0"/>
    <n v="40.799999999999997"/>
    <n v="30.483000000000001"/>
    <n v="10.316999999999997"/>
  </r>
  <r>
    <s v="1400954"/>
    <x v="207"/>
    <x v="3"/>
    <x v="2"/>
    <n v="-12517.09"/>
    <n v="0"/>
    <n v="-12517.09"/>
    <n v="-12517.02"/>
    <n v="-6.9999999999708962E-2"/>
    <n v="-14175"/>
    <n v="0"/>
    <n v="-14175"/>
    <n v="-14175"/>
    <n v="0"/>
  </r>
  <r>
    <s v="1400954"/>
    <x v="196"/>
    <x v="4"/>
    <x v="2"/>
    <n v="1057.32"/>
    <n v="1057.2682445759369"/>
    <n v="5.1755424063003375E-2"/>
    <n v="1072.07"/>
    <n v="-14.75"/>
    <n v="2339"/>
    <n v="2338.8747534516765"/>
    <n v="0.12524654832350279"/>
    <n v="2371.6190000000001"/>
    <n v="-32.619000000000142"/>
  </r>
  <r>
    <s v="1400954"/>
    <x v="208"/>
    <x v="4"/>
    <x v="2"/>
    <n v="9577.89"/>
    <n v="9369.6748768472899"/>
    <n v="208.21512315270957"/>
    <n v="9510.2199999999993"/>
    <n v="67.670000000000073"/>
    <n v="14490"/>
    <n v="14175"/>
    <n v="315"/>
    <n v="14387.625"/>
    <n v="102.375"/>
  </r>
  <r>
    <s v="1400959"/>
    <x v="0"/>
    <x v="0"/>
    <x v="0"/>
    <n v="-1235.99"/>
    <n v="0"/>
    <n v="-1235.99"/>
    <n v="0"/>
    <n v="-1235.99"/>
    <n v="0"/>
    <n v="0"/>
    <n v="0"/>
    <n v="0"/>
    <n v="0"/>
  </r>
  <r>
    <s v="1400959"/>
    <x v="190"/>
    <x v="2"/>
    <x v="0"/>
    <n v="46.27"/>
    <n v="0"/>
    <n v="46.27"/>
    <n v="44.41"/>
    <n v="1.8600000000000065"/>
    <n v="6.12"/>
    <n v="0"/>
    <n v="6.12"/>
    <n v="5.875"/>
    <n v="0.24500000000000011"/>
  </r>
  <r>
    <s v="1400959"/>
    <x v="191"/>
    <x v="2"/>
    <x v="0"/>
    <n v="94.95"/>
    <n v="0"/>
    <n v="94.95"/>
    <n v="91.15"/>
    <n v="3.7999999999999972"/>
    <n v="6.12"/>
    <n v="0"/>
    <n v="6.12"/>
    <n v="5.875"/>
    <n v="0.24500000000000011"/>
  </r>
  <r>
    <s v="1400959"/>
    <x v="192"/>
    <x v="2"/>
    <x v="0"/>
    <n v="3743.02"/>
    <n v="0"/>
    <n v="3743.02"/>
    <n v="3592.63"/>
    <n v="150.38999999999987"/>
    <n v="61.2"/>
    <n v="0"/>
    <n v="61.2"/>
    <n v="58.741"/>
    <n v="2.4590000000000032"/>
  </r>
  <r>
    <s v="1400959"/>
    <x v="56"/>
    <x v="3"/>
    <x v="2"/>
    <n v="-20698.490000000002"/>
    <n v="0"/>
    <n v="-20698.490000000002"/>
    <n v="-20698.43"/>
    <n v="-6.0000000001309672E-2"/>
    <n v="-27315"/>
    <n v="0"/>
    <n v="-27315"/>
    <n v="-27315"/>
    <n v="0"/>
  </r>
  <r>
    <s v="1400959"/>
    <x v="193"/>
    <x v="4"/>
    <x v="2"/>
    <n v="15913.04"/>
    <n v="0"/>
    <n v="15913.04"/>
    <n v="0"/>
    <n v="15913.04"/>
    <n v="27450"/>
    <n v="0"/>
    <n v="27450"/>
    <n v="0"/>
    <n v="27450"/>
  </r>
  <r>
    <s v="1400959"/>
    <x v="194"/>
    <x v="4"/>
    <x v="2"/>
    <n v="2137.1999999999998"/>
    <n v="2136.7159763313607"/>
    <n v="0.48402366863911084"/>
    <n v="2166.63"/>
    <n v="-29.430000000000291"/>
    <n v="4508"/>
    <n v="4506.9753451676534"/>
    <n v="1.0246548323466413"/>
    <n v="4570.0730000000003"/>
    <n v="-62.07300000000032"/>
  </r>
  <r>
    <s v="1400959"/>
    <x v="195"/>
    <x v="4"/>
    <x v="2"/>
    <n v="0"/>
    <n v="14584.847290640395"/>
    <n v="-14584.847290640395"/>
    <n v="14803.62"/>
    <n v="-14803.62"/>
    <n v="0"/>
    <n v="27315"/>
    <n v="-27315"/>
    <n v="27724.724999999999"/>
    <n v="-27724.724999999999"/>
  </r>
  <r>
    <s v="1400960"/>
    <x v="0"/>
    <x v="0"/>
    <x v="0"/>
    <n v="-637.53"/>
    <n v="0"/>
    <n v="-637.53"/>
    <n v="0"/>
    <n v="-637.53"/>
    <n v="0"/>
    <n v="0"/>
    <n v="0"/>
    <n v="0"/>
    <n v="0"/>
  </r>
  <r>
    <s v="1400960"/>
    <x v="190"/>
    <x v="2"/>
    <x v="0"/>
    <n v="30.85"/>
    <n v="0"/>
    <n v="30.85"/>
    <n v="33.07"/>
    <n v="-2.2199999999999989"/>
    <n v="4.08"/>
    <n v="0"/>
    <n v="4.08"/>
    <n v="4.375"/>
    <n v="-0.29499999999999993"/>
  </r>
  <r>
    <s v="1400960"/>
    <x v="191"/>
    <x v="2"/>
    <x v="0"/>
    <n v="63.3"/>
    <n v="0"/>
    <n v="63.3"/>
    <n v="67.87"/>
    <n v="-4.5700000000000074"/>
    <n v="4.08"/>
    <n v="0"/>
    <n v="4.08"/>
    <n v="4.375"/>
    <n v="-0.29499999999999993"/>
  </r>
  <r>
    <s v="1400960"/>
    <x v="192"/>
    <x v="2"/>
    <x v="0"/>
    <n v="2495.35"/>
    <n v="0"/>
    <n v="2495.35"/>
    <n v="2675.24"/>
    <n v="-179.88999999999987"/>
    <n v="40.799999999999997"/>
    <n v="0"/>
    <n v="40.799999999999997"/>
    <n v="43.741"/>
    <n v="-2.9410000000000025"/>
  </r>
  <r>
    <s v="1400960"/>
    <x v="56"/>
    <x v="3"/>
    <x v="2"/>
    <n v="-15413.05"/>
    <n v="0"/>
    <n v="-15413.05"/>
    <n v="-15413"/>
    <n v="-4.9999999999272404E-2"/>
    <n v="-20340"/>
    <n v="0"/>
    <n v="-20340"/>
    <n v="-20340"/>
    <n v="0"/>
  </r>
  <r>
    <s v="1400960"/>
    <x v="193"/>
    <x v="4"/>
    <x v="2"/>
    <n v="11869.56"/>
    <n v="0"/>
    <n v="11869.56"/>
    <n v="0"/>
    <n v="11869.56"/>
    <n v="20475"/>
    <n v="0"/>
    <n v="20475"/>
    <n v="0"/>
    <n v="20475"/>
  </r>
  <r>
    <s v="1400960"/>
    <x v="194"/>
    <x v="4"/>
    <x v="2"/>
    <n v="1591.52"/>
    <n v="1591.094674556213"/>
    <n v="0.42532544378696002"/>
    <n v="1613.37"/>
    <n v="-21.849999999999909"/>
    <n v="3357"/>
    <n v="3356.0996055226824"/>
    <n v="0.90039447731760447"/>
    <n v="3403.085"/>
    <n v="-46.085000000000036"/>
  </r>
  <r>
    <s v="1400960"/>
    <x v="195"/>
    <x v="4"/>
    <x v="2"/>
    <n v="0"/>
    <n v="10860.541871921183"/>
    <n v="-10860.541871921183"/>
    <n v="11023.45"/>
    <n v="-11023.45"/>
    <n v="0"/>
    <n v="20339.999999999996"/>
    <n v="-20339.999999999996"/>
    <n v="20645.099999999999"/>
    <n v="-20645.099999999999"/>
  </r>
  <r>
    <s v="1400961"/>
    <x v="0"/>
    <x v="0"/>
    <x v="0"/>
    <n v="-1095.3"/>
    <n v="0"/>
    <n v="-1095.3"/>
    <n v="0"/>
    <n v="-1095.3"/>
    <n v="0"/>
    <n v="0"/>
    <n v="0"/>
    <n v="0"/>
    <n v="0"/>
  </r>
  <r>
    <s v="1400961"/>
    <x v="190"/>
    <x v="2"/>
    <x v="0"/>
    <n v="38.56"/>
    <n v="0"/>
    <n v="38.56"/>
    <n v="39.44"/>
    <n v="-0.87999999999999545"/>
    <n v="5.0999999999999996"/>
    <n v="0"/>
    <n v="5.0999999999999996"/>
    <n v="5.2169999999999996"/>
    <n v="-0.11699999999999999"/>
  </r>
  <r>
    <s v="1400961"/>
    <x v="191"/>
    <x v="2"/>
    <x v="0"/>
    <n v="79.12"/>
    <n v="0"/>
    <n v="79.12"/>
    <n v="80.94"/>
    <n v="-1.8199999999999932"/>
    <n v="5.0999999999999996"/>
    <n v="0"/>
    <n v="5.0999999999999996"/>
    <n v="5.2169999999999996"/>
    <n v="-0.11699999999999999"/>
  </r>
  <r>
    <s v="1400961"/>
    <x v="192"/>
    <x v="2"/>
    <x v="0"/>
    <n v="3119.19"/>
    <n v="0"/>
    <n v="3119.19"/>
    <n v="3190.16"/>
    <n v="-70.9699999999998"/>
    <n v="51"/>
    <n v="0"/>
    <n v="51"/>
    <n v="52.16"/>
    <n v="-1.1599999999999966"/>
  </r>
  <r>
    <s v="1400961"/>
    <x v="15"/>
    <x v="3"/>
    <x v="2"/>
    <n v="-20525.07"/>
    <n v="0"/>
    <n v="-20525.07"/>
    <n v="-20525.09"/>
    <n v="2.0000000000436557E-2"/>
    <n v="-24255"/>
    <n v="0"/>
    <n v="-24255"/>
    <n v="-24255"/>
    <n v="0"/>
  </r>
  <r>
    <s v="1400961"/>
    <x v="197"/>
    <x v="4"/>
    <x v="2"/>
    <n v="16573.53"/>
    <n v="0"/>
    <n v="16573.53"/>
    <n v="0"/>
    <n v="16573.53"/>
    <n v="24435"/>
    <n v="0"/>
    <n v="24435"/>
    <n v="0"/>
    <n v="24435"/>
  </r>
  <r>
    <s v="1400961"/>
    <x v="196"/>
    <x v="4"/>
    <x v="2"/>
    <n v="1809.97"/>
    <n v="1809.102564102564"/>
    <n v="0.86743589743605298"/>
    <n v="1834.43"/>
    <n v="-24.460000000000036"/>
    <n v="4004"/>
    <n v="4002.0749506903348"/>
    <n v="1.9250493096651553"/>
    <n v="4058.1039999999998"/>
    <n v="-54.103999999999814"/>
  </r>
  <r>
    <s v="1400961"/>
    <x v="206"/>
    <x v="4"/>
    <x v="2"/>
    <n v="0"/>
    <n v="15152.827586206897"/>
    <n v="-15152.827586206897"/>
    <n v="15380.12"/>
    <n v="-15380.12"/>
    <n v="0"/>
    <n v="24255"/>
    <n v="-24255"/>
    <n v="24618.825000000001"/>
    <n v="-24618.825000000001"/>
  </r>
  <r>
    <s v="1400963"/>
    <x v="0"/>
    <x v="0"/>
    <x v="0"/>
    <n v="-1064.8499999999999"/>
    <n v="0"/>
    <n v="-1064.8499999999999"/>
    <n v="0"/>
    <n v="-1064.8499999999999"/>
    <n v="0"/>
    <n v="0"/>
    <n v="0"/>
    <n v="0"/>
    <n v="0"/>
  </r>
  <r>
    <s v="1400963"/>
    <x v="190"/>
    <x v="2"/>
    <x v="0"/>
    <n v="38.56"/>
    <n v="0"/>
    <n v="38.56"/>
    <n v="36.659999999999997"/>
    <n v="1.9000000000000057"/>
    <n v="5.0999999999999996"/>
    <n v="0"/>
    <n v="5.0999999999999996"/>
    <n v="4.8490000000000002"/>
    <n v="0.25099999999999945"/>
  </r>
  <r>
    <s v="1400963"/>
    <x v="191"/>
    <x v="2"/>
    <x v="0"/>
    <n v="79.12"/>
    <n v="0"/>
    <n v="79.12"/>
    <n v="75.23"/>
    <n v="3.8900000000000006"/>
    <n v="5.0999999999999996"/>
    <n v="0"/>
    <n v="5.0999999999999996"/>
    <n v="4.8490000000000002"/>
    <n v="0.25099999999999945"/>
  </r>
  <r>
    <s v="1400963"/>
    <x v="192"/>
    <x v="2"/>
    <x v="0"/>
    <n v="3119.19"/>
    <n v="0"/>
    <n v="3119.19"/>
    <n v="2965.25"/>
    <n v="153.94000000000005"/>
    <n v="51"/>
    <n v="0"/>
    <n v="51"/>
    <n v="48.482999999999997"/>
    <n v="2.517000000000003"/>
  </r>
  <r>
    <s v="1400963"/>
    <x v="56"/>
    <x v="3"/>
    <x v="2"/>
    <n v="-17083.93"/>
    <n v="0"/>
    <n v="-17083.93"/>
    <n v="-17083.88"/>
    <n v="-4.9999999999272404E-2"/>
    <n v="-22545"/>
    <n v="0"/>
    <n v="-22545"/>
    <n v="-22545"/>
    <n v="0"/>
  </r>
  <r>
    <s v="1400963"/>
    <x v="193"/>
    <x v="4"/>
    <x v="2"/>
    <n v="13147.82"/>
    <n v="0"/>
    <n v="13147.82"/>
    <n v="0"/>
    <n v="13147.82"/>
    <n v="22680"/>
    <n v="0"/>
    <n v="22680"/>
    <n v="0"/>
    <n v="22680"/>
  </r>
  <r>
    <s v="1400963"/>
    <x v="194"/>
    <x v="4"/>
    <x v="2"/>
    <n v="1764.09"/>
    <n v="1763.5798816568047"/>
    <n v="0.51011834319524496"/>
    <n v="1788.27"/>
    <n v="-24.180000000000064"/>
    <n v="3721"/>
    <n v="3719.9250493096642"/>
    <n v="1.0749506903357542"/>
    <n v="3772.0039999999999"/>
    <n v="-51.003999999999905"/>
  </r>
  <r>
    <s v="1400963"/>
    <x v="195"/>
    <x v="4"/>
    <x v="2"/>
    <n v="0"/>
    <n v="12037.901477832513"/>
    <n v="-12037.901477832513"/>
    <n v="12218.47"/>
    <n v="-12218.47"/>
    <n v="0"/>
    <n v="22545"/>
    <n v="-22545"/>
    <n v="22883.174999999999"/>
    <n v="-22883.174999999999"/>
  </r>
  <r>
    <s v="1401168"/>
    <x v="0"/>
    <x v="0"/>
    <x v="0"/>
    <n v="-221.68"/>
    <n v="0"/>
    <n v="-221.68"/>
    <n v="0"/>
    <n v="-221.68"/>
    <n v="0"/>
    <n v="0"/>
    <n v="0"/>
    <n v="0"/>
    <n v="0"/>
  </r>
  <r>
    <s v="1401168"/>
    <x v="190"/>
    <x v="2"/>
    <x v="0"/>
    <n v="61.7"/>
    <n v="0"/>
    <n v="61.7"/>
    <n v="55.54"/>
    <n v="6.1600000000000037"/>
    <n v="8.16"/>
    <n v="0"/>
    <n v="8.16"/>
    <n v="7.3470000000000004"/>
    <n v="0.81299999999999972"/>
  </r>
  <r>
    <s v="1401168"/>
    <x v="191"/>
    <x v="2"/>
    <x v="0"/>
    <n v="126.6"/>
    <n v="0"/>
    <n v="126.6"/>
    <n v="113.98"/>
    <n v="12.61999999999999"/>
    <n v="8.16"/>
    <n v="0"/>
    <n v="8.16"/>
    <n v="7.3470000000000004"/>
    <n v="0.81299999999999972"/>
  </r>
  <r>
    <s v="1401168"/>
    <x v="192"/>
    <x v="2"/>
    <x v="0"/>
    <n v="4990.7"/>
    <n v="0"/>
    <n v="4990.7"/>
    <n v="4492.2700000000004"/>
    <n v="498.42999999999938"/>
    <n v="81.599999999999994"/>
    <n v="0"/>
    <n v="81.599999999999994"/>
    <n v="73.45"/>
    <n v="8.1499999999999915"/>
  </r>
  <r>
    <s v="1401168"/>
    <x v="339"/>
    <x v="3"/>
    <x v="2"/>
    <n v="-31117.94"/>
    <n v="0"/>
    <n v="-31117.94"/>
    <n v="-31118.07"/>
    <n v="0.13000000000101863"/>
    <n v="-34155"/>
    <n v="0"/>
    <n v="-34155"/>
    <n v="-34155"/>
    <n v="0"/>
  </r>
  <r>
    <s v="1401168"/>
    <x v="194"/>
    <x v="4"/>
    <x v="2"/>
    <n v="2671.97"/>
    <n v="2671.7652859960549"/>
    <n v="0.20471400394490047"/>
    <n v="2709.17"/>
    <n v="-37.200000000000273"/>
    <n v="5636"/>
    <n v="5635.5749506903358"/>
    <n v="0.42504930966424581"/>
    <n v="5714.473"/>
    <n v="-78.472999999999956"/>
  </r>
  <r>
    <s v="1401168"/>
    <x v="340"/>
    <x v="4"/>
    <x v="2"/>
    <n v="23488.65"/>
    <n v="23396.177339901478"/>
    <n v="92.472660098523193"/>
    <n v="23747.119999999999"/>
    <n v="-258.46999999999753"/>
    <n v="34290"/>
    <n v="34154.999999999993"/>
    <n v="135.00000000000728"/>
    <n v="34667.324999999997"/>
    <n v="-377.32499999999709"/>
  </r>
  <r>
    <s v="1401207"/>
    <x v="0"/>
    <x v="0"/>
    <x v="0"/>
    <n v="17000.689999999999"/>
    <n v="0"/>
    <n v="17000.689999999999"/>
    <n v="0"/>
    <n v="17000.689999999999"/>
    <n v="0"/>
    <n v="0"/>
    <n v="0"/>
    <n v="0"/>
    <n v="0"/>
  </r>
  <r>
    <s v="1401207"/>
    <x v="1"/>
    <x v="1"/>
    <x v="0"/>
    <n v="0"/>
    <n v="0"/>
    <n v="0"/>
    <n v="7.0000000000000007E-2"/>
    <n v="-7.0000000000000007E-2"/>
    <n v="0"/>
    <n v="0"/>
    <n v="0"/>
    <n v="0"/>
    <n v="0"/>
  </r>
  <r>
    <s v="1401207"/>
    <x v="2"/>
    <x v="1"/>
    <x v="0"/>
    <n v="0"/>
    <n v="0"/>
    <n v="0"/>
    <n v="1.59"/>
    <n v="-1.59"/>
    <n v="0"/>
    <n v="0"/>
    <n v="0"/>
    <n v="0"/>
    <n v="0"/>
  </r>
  <r>
    <s v="1401207"/>
    <x v="3"/>
    <x v="1"/>
    <x v="0"/>
    <n v="0"/>
    <n v="0"/>
    <n v="0"/>
    <n v="10.66"/>
    <n v="-10.66"/>
    <n v="0"/>
    <n v="0"/>
    <n v="0"/>
    <n v="0"/>
    <n v="0"/>
  </r>
  <r>
    <s v="1401207"/>
    <x v="7"/>
    <x v="1"/>
    <x v="0"/>
    <n v="0"/>
    <n v="0"/>
    <n v="0"/>
    <n v="119.43"/>
    <n v="-119.43"/>
    <n v="0"/>
    <n v="0"/>
    <n v="0"/>
    <n v="0"/>
    <n v="0"/>
  </r>
  <r>
    <s v="1401207"/>
    <x v="8"/>
    <x v="1"/>
    <x v="0"/>
    <n v="0"/>
    <n v="0"/>
    <n v="0"/>
    <n v="276.17"/>
    <n v="-276.17"/>
    <n v="0"/>
    <n v="0"/>
    <n v="0"/>
    <n v="0"/>
    <n v="0"/>
  </r>
  <r>
    <s v="1401207"/>
    <x v="259"/>
    <x v="2"/>
    <x v="0"/>
    <n v="4198.29"/>
    <n v="0"/>
    <n v="4198.29"/>
    <n v="5133"/>
    <n v="-934.71"/>
    <n v="26.5"/>
    <n v="0"/>
    <n v="26.5"/>
    <n v="32.4"/>
    <n v="-5.8999999999999986"/>
  </r>
  <r>
    <s v="1401207"/>
    <x v="260"/>
    <x v="2"/>
    <x v="0"/>
    <n v="13337.81"/>
    <n v="0"/>
    <n v="13337.81"/>
    <n v="16307.37"/>
    <n v="-2969.5600000000013"/>
    <n v="26.5"/>
    <n v="0"/>
    <n v="26.5"/>
    <n v="32.4"/>
    <n v="-5.8999999999999986"/>
  </r>
  <r>
    <s v="1401207"/>
    <x v="261"/>
    <x v="2"/>
    <x v="0"/>
    <n v="13402.73"/>
    <n v="0"/>
    <n v="13402.73"/>
    <n v="16386.72"/>
    <n v="-2983.9900000000016"/>
    <n v="159"/>
    <n v="0"/>
    <n v="159"/>
    <n v="194.4"/>
    <n v="-35.400000000000006"/>
  </r>
  <r>
    <s v="1401207"/>
    <x v="121"/>
    <x v="3"/>
    <x v="5"/>
    <n v="-762709.93"/>
    <n v="0"/>
    <n v="-762709.93"/>
    <n v="-762709.93"/>
    <n v="0"/>
    <n v="-32400"/>
    <n v="0"/>
    <n v="-32400"/>
    <n v="-32400"/>
    <n v="0"/>
  </r>
  <r>
    <s v="1401207"/>
    <x v="34"/>
    <x v="4"/>
    <x v="5"/>
    <n v="630246.41"/>
    <n v="639142.22"/>
    <n v="-8895.8099999999395"/>
    <n v="639142.22"/>
    <n v="-8895.8099999999395"/>
    <n v="33227"/>
    <n v="33696"/>
    <n v="-469"/>
    <n v="33696"/>
    <n v="-469"/>
  </r>
  <r>
    <s v="1401207"/>
    <x v="265"/>
    <x v="4"/>
    <x v="2"/>
    <n v="15664.25"/>
    <n v="15482.666666666666"/>
    <n v="181.58333333333394"/>
    <n v="15792.32"/>
    <n v="-128.06999999999971"/>
    <n v="32780"/>
    <n v="32400"/>
    <n v="380"/>
    <n v="33048"/>
    <n v="-268"/>
  </r>
  <r>
    <s v="1401207"/>
    <x v="263"/>
    <x v="4"/>
    <x v="2"/>
    <n v="64330.42"/>
    <n v="64962"/>
    <n v="-631.58000000000175"/>
    <n v="65286.81"/>
    <n v="-956.38999999999942"/>
    <n v="32085"/>
    <n v="32400"/>
    <n v="-315"/>
    <n v="32562"/>
    <n v="-477"/>
  </r>
  <r>
    <s v="1401207"/>
    <x v="266"/>
    <x v="4"/>
    <x v="3"/>
    <n v="4529.33"/>
    <n v="4253.63"/>
    <n v="275.69999999999982"/>
    <n v="4253.63"/>
    <n v="275.69999999999982"/>
    <n v="345"/>
    <n v="324"/>
    <n v="21"/>
    <n v="324"/>
    <n v="21"/>
  </r>
  <r>
    <s v="1401209"/>
    <x v="0"/>
    <x v="0"/>
    <x v="0"/>
    <n v="10580.52"/>
    <n v="0"/>
    <n v="10580.52"/>
    <n v="0"/>
    <n v="10580.52"/>
    <n v="0"/>
    <n v="0"/>
    <n v="0"/>
    <n v="0"/>
    <n v="0"/>
  </r>
  <r>
    <s v="1401209"/>
    <x v="1"/>
    <x v="1"/>
    <x v="0"/>
    <n v="0.05"/>
    <n v="0"/>
    <n v="0.05"/>
    <n v="0.03"/>
    <n v="2.0000000000000004E-2"/>
    <n v="0"/>
    <n v="0"/>
    <n v="0"/>
    <n v="0"/>
    <n v="0"/>
  </r>
  <r>
    <s v="1401209"/>
    <x v="2"/>
    <x v="1"/>
    <x v="0"/>
    <n v="1.18"/>
    <n v="0"/>
    <n v="1.18"/>
    <n v="0.78"/>
    <n v="0.39999999999999991"/>
    <n v="0"/>
    <n v="0"/>
    <n v="0"/>
    <n v="0"/>
    <n v="0"/>
  </r>
  <r>
    <s v="1401209"/>
    <x v="3"/>
    <x v="1"/>
    <x v="0"/>
    <n v="7.9"/>
    <n v="0"/>
    <n v="7.9"/>
    <n v="5.26"/>
    <n v="2.6400000000000006"/>
    <n v="0"/>
    <n v="0"/>
    <n v="0"/>
    <n v="0"/>
    <n v="0"/>
  </r>
  <r>
    <s v="1401209"/>
    <x v="7"/>
    <x v="1"/>
    <x v="0"/>
    <n v="88.46"/>
    <n v="0"/>
    <n v="88.46"/>
    <n v="58.96"/>
    <n v="29.499999999999993"/>
    <n v="0"/>
    <n v="0"/>
    <n v="0"/>
    <n v="0"/>
    <n v="0"/>
  </r>
  <r>
    <s v="1401209"/>
    <x v="8"/>
    <x v="1"/>
    <x v="0"/>
    <n v="204.57"/>
    <n v="0"/>
    <n v="204.57"/>
    <n v="136.35"/>
    <n v="68.22"/>
    <n v="0"/>
    <n v="0"/>
    <n v="0"/>
    <n v="0"/>
    <n v="0"/>
  </r>
  <r>
    <s v="1401209"/>
    <x v="259"/>
    <x v="2"/>
    <x v="0"/>
    <n v="2138.75"/>
    <n v="0"/>
    <n v="2138.75"/>
    <n v="2534.1799999999998"/>
    <n v="-395.42999999999984"/>
    <n v="13.5"/>
    <n v="0"/>
    <n v="13.5"/>
    <n v="15.996"/>
    <n v="-2.4960000000000004"/>
  </r>
  <r>
    <s v="1401209"/>
    <x v="260"/>
    <x v="2"/>
    <x v="0"/>
    <n v="6794.73"/>
    <n v="0"/>
    <n v="6794.73"/>
    <n v="8051.01"/>
    <n v="-1256.2800000000007"/>
    <n v="13.5"/>
    <n v="0"/>
    <n v="13.5"/>
    <n v="15.996"/>
    <n v="-2.4960000000000004"/>
  </r>
  <r>
    <s v="1401209"/>
    <x v="261"/>
    <x v="2"/>
    <x v="0"/>
    <n v="6827.81"/>
    <n v="0"/>
    <n v="6827.81"/>
    <n v="8090.18"/>
    <n v="-1262.3699999999999"/>
    <n v="81"/>
    <n v="0"/>
    <n v="81"/>
    <n v="95.975999999999999"/>
    <n v="-14.975999999999999"/>
  </r>
  <r>
    <s v="1401209"/>
    <x v="121"/>
    <x v="3"/>
    <x v="5"/>
    <n v="-376712.68"/>
    <n v="0"/>
    <n v="-376712.68"/>
    <n v="-376712.6"/>
    <n v="-8.0000000016298145E-2"/>
    <n v="-15996"/>
    <n v="0"/>
    <n v="-15996"/>
    <n v="-15996"/>
    <n v="0"/>
  </r>
  <r>
    <s v="1401209"/>
    <x v="34"/>
    <x v="4"/>
    <x v="5"/>
    <n v="306695.53999999998"/>
    <n v="315706.75"/>
    <n v="-9011.210000000021"/>
    <n v="315706.75"/>
    <n v="-9011.210000000021"/>
    <n v="16161"/>
    <n v="16635.84"/>
    <n v="-474.84000000000015"/>
    <n v="16635.84"/>
    <n v="-474.84000000000015"/>
  </r>
  <r>
    <s v="1401209"/>
    <x v="265"/>
    <x v="4"/>
    <x v="2"/>
    <n v="7741.33"/>
    <n v="7643.8529411764703"/>
    <n v="97.47705882352966"/>
    <n v="7796.73"/>
    <n v="-55.399999999999636"/>
    <n v="16200"/>
    <n v="15996"/>
    <n v="204"/>
    <n v="16315.92"/>
    <n v="-115.92000000000007"/>
  </r>
  <r>
    <s v="1401209"/>
    <x v="263"/>
    <x v="4"/>
    <x v="2"/>
    <n v="32481"/>
    <n v="32071.980099502489"/>
    <n v="409.01990049751112"/>
    <n v="32232.34"/>
    <n v="248.65999999999985"/>
    <n v="16200"/>
    <n v="15996"/>
    <n v="204"/>
    <n v="16075.98"/>
    <n v="124.02000000000044"/>
  </r>
  <r>
    <s v="1401209"/>
    <x v="266"/>
    <x v="4"/>
    <x v="3"/>
    <n v="3150.84"/>
    <n v="2100.0300000000002"/>
    <n v="1050.81"/>
    <n v="2100.0300000000002"/>
    <n v="1050.81"/>
    <n v="240"/>
    <n v="159.96"/>
    <n v="80.039999999999992"/>
    <n v="159.96"/>
    <n v="80.039999999999992"/>
  </r>
  <r>
    <s v="1401210"/>
    <x v="0"/>
    <x v="0"/>
    <x v="0"/>
    <n v="27201.39"/>
    <n v="0"/>
    <n v="27201.39"/>
    <n v="0"/>
    <n v="27201.39"/>
    <n v="0"/>
    <n v="0"/>
    <n v="0"/>
    <n v="0"/>
    <n v="0"/>
  </r>
  <r>
    <s v="1401210"/>
    <x v="1"/>
    <x v="1"/>
    <x v="0"/>
    <n v="0.09"/>
    <n v="0"/>
    <n v="0.09"/>
    <n v="0.09"/>
    <n v="0"/>
    <n v="0"/>
    <n v="0"/>
    <n v="0"/>
    <n v="0"/>
    <n v="0"/>
  </r>
  <r>
    <s v="1401210"/>
    <x v="2"/>
    <x v="1"/>
    <x v="0"/>
    <n v="2.0099999999999998"/>
    <n v="0"/>
    <n v="2.0099999999999998"/>
    <n v="2.0099999999999998"/>
    <n v="0"/>
    <n v="0"/>
    <n v="0"/>
    <n v="0"/>
    <n v="0"/>
    <n v="0"/>
  </r>
  <r>
    <s v="1401210"/>
    <x v="3"/>
    <x v="1"/>
    <x v="0"/>
    <n v="13.49"/>
    <n v="0"/>
    <n v="13.49"/>
    <n v="13.48"/>
    <n v="9.9999999999997868E-3"/>
    <n v="0"/>
    <n v="0"/>
    <n v="0"/>
    <n v="0"/>
    <n v="0"/>
  </r>
  <r>
    <s v="1401210"/>
    <x v="7"/>
    <x v="1"/>
    <x v="0"/>
    <n v="151.13"/>
    <n v="0"/>
    <n v="151.13"/>
    <n v="151.05000000000001"/>
    <n v="7.9999999999984084E-2"/>
    <n v="0"/>
    <n v="0"/>
    <n v="0"/>
    <n v="0"/>
    <n v="0"/>
  </r>
  <r>
    <s v="1401210"/>
    <x v="8"/>
    <x v="1"/>
    <x v="0"/>
    <n v="349.48"/>
    <n v="0"/>
    <n v="349.48"/>
    <n v="349.3"/>
    <n v="0.18000000000000682"/>
    <n v="0"/>
    <n v="0"/>
    <n v="0"/>
    <n v="0"/>
    <n v="0"/>
  </r>
  <r>
    <s v="1401210"/>
    <x v="259"/>
    <x v="2"/>
    <x v="0"/>
    <n v="4831.99"/>
    <n v="0"/>
    <n v="4831.99"/>
    <n v="6492.14"/>
    <n v="-1660.1500000000005"/>
    <n v="30.5"/>
    <n v="0"/>
    <n v="30.5"/>
    <n v="40.978999999999999"/>
    <n v="-10.478999999999999"/>
  </r>
  <r>
    <s v="1401210"/>
    <x v="260"/>
    <x v="2"/>
    <x v="0"/>
    <n v="15351.06"/>
    <n v="0"/>
    <n v="15351.06"/>
    <n v="20625.3"/>
    <n v="-5274.24"/>
    <n v="30.5"/>
    <n v="0"/>
    <n v="30.5"/>
    <n v="40.978999999999999"/>
    <n v="-10.478999999999999"/>
  </r>
  <r>
    <s v="1401210"/>
    <x v="261"/>
    <x v="2"/>
    <x v="0"/>
    <n v="15425.78"/>
    <n v="0"/>
    <n v="15425.78"/>
    <n v="20725.66"/>
    <n v="-5299.8799999999992"/>
    <n v="183"/>
    <n v="0"/>
    <n v="183"/>
    <n v="245.874"/>
    <n v="-62.873999999999995"/>
  </r>
  <r>
    <s v="1401210"/>
    <x v="121"/>
    <x v="3"/>
    <x v="5"/>
    <n v="-965073.07"/>
    <n v="0"/>
    <n v="-965073.07"/>
    <n v="-965072.87"/>
    <n v="-0.19999999995343387"/>
    <n v="-40979"/>
    <n v="0"/>
    <n v="-40979"/>
    <n v="-40979"/>
    <n v="0"/>
  </r>
  <r>
    <s v="1401210"/>
    <x v="34"/>
    <x v="4"/>
    <x v="5"/>
    <n v="796884.62"/>
    <n v="808786.39"/>
    <n v="-11901.770000000019"/>
    <n v="808786.39"/>
    <n v="-11901.770000000019"/>
    <n v="41991"/>
    <n v="42618.16"/>
    <n v="-627.16000000000349"/>
    <n v="42618.16"/>
    <n v="-627.16000000000349"/>
  </r>
  <r>
    <s v="1401210"/>
    <x v="265"/>
    <x v="4"/>
    <x v="2"/>
    <n v="19840.75"/>
    <n v="19582.225490196077"/>
    <n v="258.52450980392314"/>
    <n v="19973.87"/>
    <n v="-133.11999999999898"/>
    <n v="41520"/>
    <n v="40979"/>
    <n v="541"/>
    <n v="41798.58"/>
    <n v="-278.58000000000175"/>
  </r>
  <r>
    <s v="1401210"/>
    <x v="263"/>
    <x v="4"/>
    <x v="2"/>
    <n v="79638.600000000006"/>
    <n v="82162.895522388062"/>
    <n v="-2524.2955223880563"/>
    <n v="82573.710000000006"/>
    <n v="-2935.1100000000006"/>
    <n v="39720"/>
    <n v="40978.999999999993"/>
    <n v="-1258.9999999999927"/>
    <n v="41183.894999999997"/>
    <n v="-1463.8949999999968"/>
  </r>
  <r>
    <s v="1401210"/>
    <x v="266"/>
    <x v="4"/>
    <x v="3"/>
    <n v="5382.68"/>
    <n v="5379.93"/>
    <n v="2.75"/>
    <n v="5379.93"/>
    <n v="2.75"/>
    <n v="410"/>
    <n v="409.79"/>
    <n v="0.20999999999997954"/>
    <n v="409.79"/>
    <n v="0.20999999999997954"/>
  </r>
  <r>
    <s v="1401336"/>
    <x v="0"/>
    <x v="0"/>
    <x v="0"/>
    <n v="481.77"/>
    <n v="0"/>
    <n v="481.77"/>
    <n v="0"/>
    <n v="481.77"/>
    <n v="0"/>
    <n v="0"/>
    <n v="0"/>
    <n v="0"/>
    <n v="0"/>
  </r>
  <r>
    <s v="1401336"/>
    <x v="190"/>
    <x v="2"/>
    <x v="0"/>
    <n v="145.62"/>
    <n v="0"/>
    <n v="145.62"/>
    <n v="140.49"/>
    <n v="5.1299999999999955"/>
    <n v="19.260000000000002"/>
    <n v="0"/>
    <n v="19.260000000000002"/>
    <n v="18.585000000000001"/>
    <n v="0.67500000000000071"/>
  </r>
  <r>
    <s v="1401336"/>
    <x v="191"/>
    <x v="2"/>
    <x v="0"/>
    <n v="298.81"/>
    <n v="0"/>
    <n v="298.81"/>
    <n v="288.32"/>
    <n v="10.490000000000009"/>
    <n v="19.260000000000002"/>
    <n v="0"/>
    <n v="19.260000000000002"/>
    <n v="18.585000000000001"/>
    <n v="0.67500000000000071"/>
  </r>
  <r>
    <s v="1401336"/>
    <x v="192"/>
    <x v="2"/>
    <x v="0"/>
    <n v="11779.51"/>
    <n v="0"/>
    <n v="11779.51"/>
    <n v="11363.85"/>
    <n v="415.65999999999985"/>
    <n v="192.6"/>
    <n v="0"/>
    <n v="192.6"/>
    <n v="185.803"/>
    <n v="6.796999999999997"/>
  </r>
  <r>
    <s v="1401336"/>
    <x v="339"/>
    <x v="3"/>
    <x v="2"/>
    <n v="-78717.31"/>
    <n v="0"/>
    <n v="-78717.31"/>
    <n v="-78717.66"/>
    <n v="0.35000000000582077"/>
    <n v="-86400"/>
    <n v="0"/>
    <n v="-86400"/>
    <n v="-86400"/>
    <n v="0"/>
  </r>
  <r>
    <s v="1401336"/>
    <x v="194"/>
    <x v="4"/>
    <x v="2"/>
    <n v="6759.1"/>
    <n v="6758.6291913214982"/>
    <n v="0.47080867850218056"/>
    <n v="6853.25"/>
    <n v="-94.149999999999636"/>
    <n v="14257"/>
    <n v="14256"/>
    <n v="1"/>
    <n v="14455.584000000001"/>
    <n v="-198.58400000000074"/>
  </r>
  <r>
    <s v="1401336"/>
    <x v="340"/>
    <x v="4"/>
    <x v="2"/>
    <n v="59252.5"/>
    <n v="59184"/>
    <n v="68.5"/>
    <n v="60071.76"/>
    <n v="-819.26000000000204"/>
    <n v="86500"/>
    <n v="86400"/>
    <n v="100"/>
    <n v="87696"/>
    <n v="-1196"/>
  </r>
  <r>
    <s v="1401692"/>
    <x v="0"/>
    <x v="0"/>
    <x v="0"/>
    <n v="5936.72"/>
    <n v="0"/>
    <n v="5936.72"/>
    <n v="0"/>
    <n v="5936.72"/>
    <n v="0"/>
    <n v="0"/>
    <n v="0"/>
    <n v="0"/>
    <n v="0"/>
  </r>
  <r>
    <s v="1401692"/>
    <x v="1"/>
    <x v="1"/>
    <x v="0"/>
    <n v="24.14"/>
    <n v="0"/>
    <n v="24.14"/>
    <n v="24.27"/>
    <n v="-0.12999999999999901"/>
    <n v="0"/>
    <n v="0"/>
    <n v="0"/>
    <n v="0"/>
    <n v="0"/>
  </r>
  <r>
    <s v="1401692"/>
    <x v="2"/>
    <x v="1"/>
    <x v="0"/>
    <n v="563.21"/>
    <n v="0"/>
    <n v="563.21"/>
    <n v="566.36"/>
    <n v="-3.1499999999999773"/>
    <n v="0"/>
    <n v="0"/>
    <n v="0"/>
    <n v="0"/>
    <n v="0"/>
  </r>
  <r>
    <s v="1401692"/>
    <x v="3"/>
    <x v="1"/>
    <x v="0"/>
    <n v="3781.53"/>
    <n v="0"/>
    <n v="3781.53"/>
    <n v="3802.71"/>
    <n v="-21.179999999999836"/>
    <n v="0"/>
    <n v="0"/>
    <n v="0"/>
    <n v="0"/>
    <n v="0"/>
  </r>
  <r>
    <s v="1401692"/>
    <x v="4"/>
    <x v="2"/>
    <x v="0"/>
    <n v="6112.03"/>
    <n v="0"/>
    <n v="6112.03"/>
    <n v="6259.59"/>
    <n v="-147.5600000000004"/>
    <n v="17.329999999999998"/>
    <n v="0"/>
    <n v="17.329999999999998"/>
    <n v="17.748000000000001"/>
    <n v="-0.41800000000000281"/>
  </r>
  <r>
    <s v="1401692"/>
    <x v="5"/>
    <x v="2"/>
    <x v="0"/>
    <n v="21010.38"/>
    <n v="0"/>
    <n v="21010.38"/>
    <n v="21517.65"/>
    <n v="-507.27000000000044"/>
    <n v="17.329999999999998"/>
    <n v="0"/>
    <n v="17.329999999999998"/>
    <n v="17.748000000000001"/>
    <n v="-0.41800000000000281"/>
  </r>
  <r>
    <s v="1401692"/>
    <x v="6"/>
    <x v="2"/>
    <x v="0"/>
    <n v="22731.95"/>
    <n v="0"/>
    <n v="22731.95"/>
    <n v="23280.61"/>
    <n v="-548.65999999999985"/>
    <n v="363.93"/>
    <n v="0"/>
    <n v="363.93"/>
    <n v="372.714"/>
    <n v="-8.7839999999999918"/>
  </r>
  <r>
    <s v="1401692"/>
    <x v="7"/>
    <x v="1"/>
    <x v="0"/>
    <n v="42366.879999999997"/>
    <n v="0"/>
    <n v="42366.879999999997"/>
    <n v="42604.19"/>
    <n v="-237.31000000000495"/>
    <n v="0"/>
    <n v="0"/>
    <n v="0"/>
    <n v="0"/>
    <n v="0"/>
  </r>
  <r>
    <s v="1401692"/>
    <x v="8"/>
    <x v="1"/>
    <x v="0"/>
    <n v="97973.71"/>
    <n v="0"/>
    <n v="97973.71"/>
    <n v="98522.47"/>
    <n v="-548.75999999999476"/>
    <n v="0"/>
    <n v="0"/>
    <n v="0"/>
    <n v="0"/>
    <n v="0"/>
  </r>
  <r>
    <s v="1401692"/>
    <x v="341"/>
    <x v="3"/>
    <x v="1"/>
    <n v="-2219157.73"/>
    <n v="0"/>
    <n v="-2219157.73"/>
    <n v="-2219157.09"/>
    <n v="-0.64000000013038516"/>
    <n v="-12778.75"/>
    <n v="0"/>
    <n v="-12778.75"/>
    <n v="-12778.75"/>
    <n v="0"/>
  </r>
  <r>
    <s v="1401692"/>
    <x v="48"/>
    <x v="4"/>
    <x v="2"/>
    <n v="1276.8"/>
    <n v="1087.7227722772275"/>
    <n v="189.07722772277248"/>
    <n v="1098.5999999999999"/>
    <n v="178.20000000000005"/>
    <n v="15000"/>
    <n v="12778.750495049506"/>
    <n v="2221.2495049504942"/>
    <n v="12906.538"/>
    <n v="2093.4619999999995"/>
  </r>
  <r>
    <s v="1401692"/>
    <x v="342"/>
    <x v="4"/>
    <x v="2"/>
    <n v="8020.51"/>
    <n v="7970.8768472906404"/>
    <n v="49.63315270935982"/>
    <n v="8090.44"/>
    <n v="-69.929999999999382"/>
    <n v="154300"/>
    <n v="153344.99999999997"/>
    <n v="955.0000000000291"/>
    <n v="155645.17499999999"/>
    <n v="-1345.1749999999884"/>
  </r>
  <r>
    <s v="1401692"/>
    <x v="11"/>
    <x v="4"/>
    <x v="2"/>
    <n v="11865.6"/>
    <n v="11845.900497512437"/>
    <n v="19.699502487563223"/>
    <n v="11905.13"/>
    <n v="-39.529999999998836"/>
    <n v="12800"/>
    <n v="12778.750248756218"/>
    <n v="21.249751243782157"/>
    <n v="12842.644"/>
    <n v="-42.644000000000233"/>
  </r>
  <r>
    <s v="1401692"/>
    <x v="54"/>
    <x v="4"/>
    <x v="2"/>
    <n v="34853.65"/>
    <n v="34593.103448275862"/>
    <n v="260.54655172413914"/>
    <n v="35112"/>
    <n v="-258.34999999999854"/>
    <n v="154500"/>
    <n v="153344.99999999997"/>
    <n v="1155.0000000000291"/>
    <n v="155645.17499999999"/>
    <n v="-1145.1749999999884"/>
  </r>
  <r>
    <s v="1401692"/>
    <x v="55"/>
    <x v="4"/>
    <x v="2"/>
    <n v="44625.48"/>
    <n v="44450.118226600986"/>
    <n v="175.36177339901769"/>
    <n v="45116.87"/>
    <n v="-491.38999999999942"/>
    <n v="153950"/>
    <n v="153344.99999999997"/>
    <n v="605.0000000000291"/>
    <n v="155645.17499999999"/>
    <n v="-1695.1749999999884"/>
  </r>
  <r>
    <s v="1401692"/>
    <x v="14"/>
    <x v="4"/>
    <x v="2"/>
    <n v="72409.259999999995"/>
    <n v="72101.284313725497"/>
    <n v="307.975686274498"/>
    <n v="73543.31"/>
    <n v="-1134.0500000000029"/>
    <n v="154000"/>
    <n v="153345"/>
    <n v="655"/>
    <n v="156411.9"/>
    <n v="-2411.8999999999942"/>
  </r>
  <r>
    <s v="1401692"/>
    <x v="339"/>
    <x v="4"/>
    <x v="2"/>
    <n v="147020.98000000001"/>
    <n v="139710.17733990145"/>
    <n v="7310.8026600985613"/>
    <n v="141805.82999999999"/>
    <n v="5215.1500000000233"/>
    <n v="161370"/>
    <n v="153344.99999999997"/>
    <n v="8025.0000000000291"/>
    <n v="155645.17499999999"/>
    <n v="5724.8250000000116"/>
  </r>
  <r>
    <s v="1401692"/>
    <x v="63"/>
    <x v="4"/>
    <x v="2"/>
    <n v="143791.5"/>
    <n v="142994.20689655171"/>
    <n v="797.29310344828991"/>
    <n v="145139.12"/>
    <n v="-1347.6199999999953"/>
    <n v="12850"/>
    <n v="12778.749753694583"/>
    <n v="71.250246305417022"/>
    <n v="12970.431"/>
    <n v="-120.43100000000049"/>
  </r>
  <r>
    <s v="1401692"/>
    <x v="337"/>
    <x v="4"/>
    <x v="2"/>
    <n v="151676.9"/>
    <n v="150738.13930348257"/>
    <n v="938.76069651742"/>
    <n v="151491.82999999999"/>
    <n v="185.07000000000698"/>
    <n v="154300"/>
    <n v="153345"/>
    <n v="955"/>
    <n v="154111.72500000001"/>
    <n v="188.27499999999418"/>
  </r>
  <r>
    <s v="1401692"/>
    <x v="58"/>
    <x v="4"/>
    <x v="2"/>
    <n v="738406.99"/>
    <n v="733513.54455445544"/>
    <n v="4893.4454455445521"/>
    <n v="740848.68"/>
    <n v="-2441.6900000000605"/>
    <n v="154368"/>
    <n v="153345"/>
    <n v="1023"/>
    <n v="154878.45000000001"/>
    <n v="-510.45000000001164"/>
  </r>
  <r>
    <s v="1401692"/>
    <x v="59"/>
    <x v="4"/>
    <x v="3"/>
    <n v="664709.51"/>
    <n v="665101.93034825858"/>
    <n v="-392.42034825857263"/>
    <n v="668427.43999999994"/>
    <n v="-3717.9299999999348"/>
    <n v="114940"/>
    <n v="115008.7502487562"/>
    <n v="-68.750248756201472"/>
    <n v="115583.79399999999"/>
    <n v="-643.79399999999441"/>
  </r>
  <r>
    <s v="1401717"/>
    <x v="0"/>
    <x v="0"/>
    <x v="0"/>
    <n v="-2137.6999999999998"/>
    <n v="0"/>
    <n v="-2137.6999999999998"/>
    <n v="0"/>
    <n v="-2137.6999999999998"/>
    <n v="0"/>
    <n v="0"/>
    <n v="0"/>
    <n v="0"/>
    <n v="0"/>
  </r>
  <r>
    <s v="1401717"/>
    <x v="4"/>
    <x v="2"/>
    <x v="0"/>
    <n v="352.69"/>
    <n v="0"/>
    <n v="352.69"/>
    <n v="0"/>
    <n v="352.69"/>
    <n v="1"/>
    <n v="0"/>
    <n v="1"/>
    <n v="0"/>
    <n v="1"/>
  </r>
  <r>
    <s v="1401717"/>
    <x v="5"/>
    <x v="2"/>
    <x v="0"/>
    <n v="1212.3699999999999"/>
    <n v="0"/>
    <n v="1212.3699999999999"/>
    <n v="0"/>
    <n v="1212.3699999999999"/>
    <n v="1"/>
    <n v="0"/>
    <n v="1"/>
    <n v="0"/>
    <n v="1"/>
  </r>
  <r>
    <s v="1401717"/>
    <x v="1"/>
    <x v="1"/>
    <x v="0"/>
    <n v="0.02"/>
    <n v="0"/>
    <n v="0.02"/>
    <n v="0.02"/>
    <n v="0"/>
    <n v="0"/>
    <n v="0"/>
    <n v="0"/>
    <n v="0"/>
    <n v="0"/>
  </r>
  <r>
    <s v="1401717"/>
    <x v="2"/>
    <x v="1"/>
    <x v="0"/>
    <n v="0.44"/>
    <n v="0"/>
    <n v="0.44"/>
    <n v="0.44"/>
    <n v="0"/>
    <n v="0"/>
    <n v="0"/>
    <n v="0"/>
    <n v="0"/>
    <n v="0"/>
  </r>
  <r>
    <s v="1401717"/>
    <x v="3"/>
    <x v="1"/>
    <x v="0"/>
    <n v="2.96"/>
    <n v="0"/>
    <n v="2.96"/>
    <n v="2.98"/>
    <n v="-2.0000000000000018E-2"/>
    <n v="0"/>
    <n v="0"/>
    <n v="0"/>
    <n v="0"/>
    <n v="0"/>
  </r>
  <r>
    <s v="1401717"/>
    <x v="7"/>
    <x v="1"/>
    <x v="0"/>
    <n v="33.17"/>
    <n v="0"/>
    <n v="33.17"/>
    <n v="33.340000000000003"/>
    <n v="-0.17000000000000171"/>
    <n v="0"/>
    <n v="0"/>
    <n v="0"/>
    <n v="0"/>
    <n v="0"/>
  </r>
  <r>
    <s v="1401717"/>
    <x v="8"/>
    <x v="1"/>
    <x v="0"/>
    <n v="76.72"/>
    <n v="0"/>
    <n v="76.72"/>
    <n v="77.099999999999994"/>
    <n v="-0.37999999999999545"/>
    <n v="0"/>
    <n v="0"/>
    <n v="0"/>
    <n v="0"/>
    <n v="0"/>
  </r>
  <r>
    <s v="1401717"/>
    <x v="6"/>
    <x v="2"/>
    <x v="0"/>
    <n v="1124.32"/>
    <n v="0"/>
    <n v="1124.32"/>
    <n v="936.94"/>
    <n v="187.37999999999988"/>
    <n v="18"/>
    <n v="0"/>
    <n v="18"/>
    <n v="15"/>
    <n v="3"/>
  </r>
  <r>
    <s v="1401717"/>
    <x v="400"/>
    <x v="3"/>
    <x v="5"/>
    <n v="-3141.65"/>
    <n v="0"/>
    <n v="-3141.65"/>
    <n v="-3141.65"/>
    <n v="0"/>
    <n v="-30"/>
    <n v="0"/>
    <n v="-30"/>
    <n v="-30"/>
    <n v="0"/>
  </r>
  <r>
    <s v="1401717"/>
    <x v="401"/>
    <x v="4"/>
    <x v="2"/>
    <n v="58.5"/>
    <n v="0"/>
    <n v="58.5"/>
    <n v="0"/>
    <n v="58.5"/>
    <n v="15"/>
    <n v="0"/>
    <n v="15"/>
    <n v="0"/>
    <n v="15"/>
  </r>
  <r>
    <s v="1401717"/>
    <x v="402"/>
    <x v="4"/>
    <x v="2"/>
    <n v="116.03"/>
    <n v="0"/>
    <n v="116.03"/>
    <n v="0"/>
    <n v="116.03"/>
    <n v="32"/>
    <n v="0"/>
    <n v="32"/>
    <n v="0"/>
    <n v="32"/>
  </r>
  <r>
    <s v="1401717"/>
    <x v="403"/>
    <x v="4"/>
    <x v="2"/>
    <n v="250.25"/>
    <n v="0"/>
    <n v="250.25"/>
    <n v="0"/>
    <n v="250.25"/>
    <n v="35"/>
    <n v="0"/>
    <n v="35"/>
    <n v="0"/>
    <n v="35"/>
  </r>
  <r>
    <s v="1401717"/>
    <x v="404"/>
    <x v="4"/>
    <x v="2"/>
    <n v="0"/>
    <n v="24"/>
    <n v="-24"/>
    <n v="24.12"/>
    <n v="-24.12"/>
    <n v="0"/>
    <n v="30"/>
    <n v="-30"/>
    <n v="30.15"/>
    <n v="-30.15"/>
  </r>
  <r>
    <s v="1401717"/>
    <x v="405"/>
    <x v="4"/>
    <x v="2"/>
    <n v="916.13"/>
    <n v="916.12871287128712"/>
    <n v="1.2871287128746189E-3"/>
    <n v="925.29"/>
    <n v="-9.1599999999999682"/>
    <n v="30"/>
    <n v="30"/>
    <n v="0"/>
    <n v="30.3"/>
    <n v="-0.30000000000000071"/>
  </r>
  <r>
    <s v="1401717"/>
    <x v="25"/>
    <x v="4"/>
    <x v="3"/>
    <n v="1135.75"/>
    <n v="1135.7512437810944"/>
    <n v="-1.2437810944447847E-3"/>
    <n v="1141.43"/>
    <n v="-5.6800000000000637"/>
    <n v="90"/>
    <n v="90"/>
    <n v="0"/>
    <n v="90.45"/>
    <n v="-0.45000000000000284"/>
  </r>
  <r>
    <s v="1401782"/>
    <x v="0"/>
    <x v="0"/>
    <x v="0"/>
    <n v="3877.5"/>
    <n v="0"/>
    <n v="3877.5"/>
    <n v="0"/>
    <n v="3877.5"/>
    <n v="0"/>
    <n v="0"/>
    <n v="0"/>
    <n v="0"/>
    <n v="0"/>
  </r>
  <r>
    <s v="1401782"/>
    <x v="1"/>
    <x v="1"/>
    <x v="0"/>
    <n v="2.16"/>
    <n v="0"/>
    <n v="2.16"/>
    <n v="2.2000000000000002"/>
    <n v="-4.0000000000000036E-2"/>
    <n v="0"/>
    <n v="0"/>
    <n v="0"/>
    <n v="0"/>
    <n v="0"/>
  </r>
  <r>
    <s v="1401782"/>
    <x v="2"/>
    <x v="1"/>
    <x v="0"/>
    <n v="50.45"/>
    <n v="0"/>
    <n v="50.45"/>
    <n v="51.26"/>
    <n v="-0.80999999999999517"/>
    <n v="0"/>
    <n v="0"/>
    <n v="0"/>
    <n v="0"/>
    <n v="0"/>
  </r>
  <r>
    <s v="1401782"/>
    <x v="3"/>
    <x v="1"/>
    <x v="0"/>
    <n v="338.71"/>
    <n v="0"/>
    <n v="338.71"/>
    <n v="344.15"/>
    <n v="-5.4399999999999977"/>
    <n v="0"/>
    <n v="0"/>
    <n v="0"/>
    <n v="0"/>
    <n v="0"/>
  </r>
  <r>
    <s v="1401782"/>
    <x v="4"/>
    <x v="2"/>
    <x v="0"/>
    <n v="529.03"/>
    <n v="0"/>
    <n v="529.03"/>
    <n v="815.76"/>
    <n v="-286.73"/>
    <n v="1.5"/>
    <n v="0"/>
    <n v="1.5"/>
    <n v="2.3130000000000002"/>
    <n v="-0.81300000000000017"/>
  </r>
  <r>
    <s v="1401782"/>
    <x v="5"/>
    <x v="2"/>
    <x v="0"/>
    <n v="1818.56"/>
    <n v="0"/>
    <n v="1818.56"/>
    <n v="2804.21"/>
    <n v="-985.65000000000009"/>
    <n v="1.5"/>
    <n v="0"/>
    <n v="1.5"/>
    <n v="2.3130000000000002"/>
    <n v="-0.81300000000000017"/>
  </r>
  <r>
    <s v="1401782"/>
    <x v="6"/>
    <x v="2"/>
    <x v="0"/>
    <n v="1967.57"/>
    <n v="0"/>
    <n v="1967.57"/>
    <n v="3033.99"/>
    <n v="-1066.4199999999998"/>
    <n v="31.5"/>
    <n v="0"/>
    <n v="31.5"/>
    <n v="48.573"/>
    <n v="-17.073"/>
  </r>
  <r>
    <s v="1401782"/>
    <x v="7"/>
    <x v="1"/>
    <x v="0"/>
    <n v="3794.74"/>
    <n v="0"/>
    <n v="3794.74"/>
    <n v="3855.76"/>
    <n v="-61.020000000000437"/>
    <n v="0"/>
    <n v="0"/>
    <n v="0"/>
    <n v="0"/>
    <n v="0"/>
  </r>
  <r>
    <s v="1401782"/>
    <x v="8"/>
    <x v="1"/>
    <x v="0"/>
    <n v="8775.36"/>
    <n v="0"/>
    <n v="8775.36"/>
    <n v="8916.4599999999991"/>
    <n v="-141.09999999999854"/>
    <n v="0"/>
    <n v="0"/>
    <n v="0"/>
    <n v="0"/>
    <n v="0"/>
  </r>
  <r>
    <s v="1401782"/>
    <x v="406"/>
    <x v="3"/>
    <x v="1"/>
    <n v="-211639.73"/>
    <n v="0"/>
    <n v="-211639.73"/>
    <n v="-211639.73"/>
    <n v="0"/>
    <n v="-2313"/>
    <n v="0"/>
    <n v="-2313"/>
    <n v="-2313"/>
    <n v="0"/>
  </r>
  <r>
    <s v="1401782"/>
    <x v="407"/>
    <x v="4"/>
    <x v="2"/>
    <n v="800.08"/>
    <n v="0"/>
    <n v="800.08"/>
    <n v="0"/>
    <n v="800.08"/>
    <n v="13900"/>
    <n v="0"/>
    <n v="13900"/>
    <n v="0"/>
    <n v="13900"/>
  </r>
  <r>
    <s v="1401782"/>
    <x v="408"/>
    <x v="4"/>
    <x v="2"/>
    <n v="12869.35"/>
    <n v="0"/>
    <n v="12869.35"/>
    <n v="0"/>
    <n v="12869.35"/>
    <n v="14040"/>
    <n v="0"/>
    <n v="14040"/>
    <n v="0"/>
    <n v="14040"/>
  </r>
  <r>
    <s v="1401782"/>
    <x v="48"/>
    <x v="4"/>
    <x v="2"/>
    <n v="238.34"/>
    <n v="196.88118811881188"/>
    <n v="41.458811881188126"/>
    <n v="198.85"/>
    <n v="39.490000000000009"/>
    <n v="2800"/>
    <n v="2313"/>
    <n v="487"/>
    <n v="2336.13"/>
    <n v="463.86999999999989"/>
  </r>
  <r>
    <s v="1401782"/>
    <x v="409"/>
    <x v="4"/>
    <x v="2"/>
    <n v="0"/>
    <n v="837.1231527093596"/>
    <n v="-837.1231527093596"/>
    <n v="849.68"/>
    <n v="-849.68"/>
    <n v="0"/>
    <n v="13878"/>
    <n v="-13878"/>
    <n v="14086.17"/>
    <n v="-14086.17"/>
  </r>
  <r>
    <s v="1401782"/>
    <x v="50"/>
    <x v="4"/>
    <x v="2"/>
    <n v="1364.16"/>
    <n v="1360.039800995025"/>
    <n v="4.1201990049751203"/>
    <n v="1366.84"/>
    <n v="-2.6799999999998363"/>
    <n v="2320"/>
    <n v="2313"/>
    <n v="7"/>
    <n v="2324.5650000000001"/>
    <n v="-4.5650000000000546"/>
  </r>
  <r>
    <s v="1401782"/>
    <x v="272"/>
    <x v="4"/>
    <x v="2"/>
    <n v="3244.53"/>
    <n v="3239.3990147783252"/>
    <n v="5.1309852216750187"/>
    <n v="3287.99"/>
    <n v="-43.459999999999582"/>
    <n v="13900"/>
    <n v="13878"/>
    <n v="22"/>
    <n v="14086.17"/>
    <n v="-186.17000000000007"/>
  </r>
  <r>
    <s v="1401782"/>
    <x v="273"/>
    <x v="4"/>
    <x v="2"/>
    <n v="4189.87"/>
    <n v="4183.2413793103451"/>
    <n v="6.628620689654781"/>
    <n v="4245.99"/>
    <n v="-56.119999999999891"/>
    <n v="13900"/>
    <n v="13878"/>
    <n v="22"/>
    <n v="14086.17"/>
    <n v="-186.17000000000007"/>
  </r>
  <r>
    <s v="1401782"/>
    <x v="14"/>
    <x v="4"/>
    <x v="2"/>
    <n v="6647.55"/>
    <n v="6525.2941176470586"/>
    <n v="122.25588235294163"/>
    <n v="6655.8"/>
    <n v="-8.25"/>
    <n v="14138"/>
    <n v="13878"/>
    <n v="260"/>
    <n v="14155.56"/>
    <n v="-17.559999999999491"/>
  </r>
  <r>
    <s v="1401782"/>
    <x v="339"/>
    <x v="4"/>
    <x v="2"/>
    <n v="0"/>
    <n v="12644.019704433498"/>
    <n v="-12644.019704433498"/>
    <n v="12833.68"/>
    <n v="-12833.68"/>
    <n v="0"/>
    <n v="13878"/>
    <n v="-13878"/>
    <n v="14086.17"/>
    <n v="-14086.17"/>
  </r>
  <r>
    <s v="1401782"/>
    <x v="337"/>
    <x v="4"/>
    <x v="2"/>
    <n v="13693.19"/>
    <n v="13642.069651741294"/>
    <n v="51.120348258706144"/>
    <n v="13710.28"/>
    <n v="-17.090000000000146"/>
    <n v="13930"/>
    <n v="13878"/>
    <n v="52"/>
    <n v="13947.39"/>
    <n v="-17.389999999999418"/>
  </r>
  <r>
    <s v="1401782"/>
    <x v="410"/>
    <x v="4"/>
    <x v="2"/>
    <n v="17777.900000000001"/>
    <n v="17648.187192118228"/>
    <n v="129.71280788177319"/>
    <n v="17912.91"/>
    <n v="-135.0099999999984"/>
    <n v="2330"/>
    <n v="2313"/>
    <n v="17"/>
    <n v="2347.6950000000002"/>
    <n v="-17.695000000000164"/>
  </r>
  <r>
    <s v="1401782"/>
    <x v="58"/>
    <x v="4"/>
    <x v="2"/>
    <n v="66963.100000000006"/>
    <n v="66384.306930693056"/>
    <n v="578.7930693069502"/>
    <n v="67048.149999999994"/>
    <n v="-85.049999999988358"/>
    <n v="13999"/>
    <n v="13878"/>
    <n v="121"/>
    <n v="14016.78"/>
    <n v="-17.780000000000655"/>
  </r>
  <r>
    <s v="1401782"/>
    <x v="275"/>
    <x v="4"/>
    <x v="3"/>
    <n v="62697.58"/>
    <n v="63388.805970149253"/>
    <n v="-691.22597014925122"/>
    <n v="63705.75"/>
    <n v="-1008.1699999999983"/>
    <n v="10295"/>
    <n v="10408.500497512438"/>
    <n v="-113.50049751243751"/>
    <n v="10460.543"/>
    <n v="-165.54299999999967"/>
  </r>
  <r>
    <s v="1401783"/>
    <x v="0"/>
    <x v="0"/>
    <x v="0"/>
    <n v="145.85"/>
    <n v="0"/>
    <n v="145.85"/>
    <n v="0"/>
    <n v="145.85"/>
    <n v="0"/>
    <n v="0"/>
    <n v="0"/>
    <n v="0"/>
    <n v="0"/>
  </r>
  <r>
    <s v="1401783"/>
    <x v="190"/>
    <x v="2"/>
    <x v="0"/>
    <n v="23.14"/>
    <n v="0"/>
    <n v="23.14"/>
    <n v="24.8"/>
    <n v="-1.6600000000000001"/>
    <n v="3.06"/>
    <n v="0"/>
    <n v="3.06"/>
    <n v="3.2810000000000001"/>
    <n v="-0.22100000000000009"/>
  </r>
  <r>
    <s v="1401783"/>
    <x v="191"/>
    <x v="2"/>
    <x v="0"/>
    <n v="47.47"/>
    <n v="0"/>
    <n v="47.47"/>
    <n v="50.91"/>
    <n v="-3.4399999999999977"/>
    <n v="3.06"/>
    <n v="0"/>
    <n v="3.06"/>
    <n v="3.2810000000000001"/>
    <n v="-0.22100000000000009"/>
  </r>
  <r>
    <s v="1401783"/>
    <x v="192"/>
    <x v="2"/>
    <x v="0"/>
    <n v="1871.51"/>
    <n v="0"/>
    <n v="1871.51"/>
    <n v="2006.43"/>
    <n v="-134.92000000000007"/>
    <n v="30.6"/>
    <n v="0"/>
    <n v="30.6"/>
    <n v="32.805999999999997"/>
    <n v="-2.205999999999996"/>
  </r>
  <r>
    <s v="1401783"/>
    <x v="408"/>
    <x v="3"/>
    <x v="2"/>
    <n v="-13983.03"/>
    <n v="0"/>
    <n v="-13983.03"/>
    <n v="-13983.02"/>
    <n v="-1.0000000000218279E-2"/>
    <n v="-15255"/>
    <n v="0"/>
    <n v="-15255"/>
    <n v="-15255"/>
    <n v="0"/>
  </r>
  <r>
    <s v="1401783"/>
    <x v="198"/>
    <x v="4"/>
    <x v="2"/>
    <n v="1277.56"/>
    <n v="1276.5877712031559"/>
    <n v="0.97222879684409236"/>
    <n v="1294.46"/>
    <n v="-16.900000000000091"/>
    <n v="2519"/>
    <n v="2517.0749506903353"/>
    <n v="1.9250493096647006"/>
    <n v="2552.3139999999999"/>
    <n v="-33.313999999999851"/>
  </r>
  <r>
    <s v="1401783"/>
    <x v="340"/>
    <x v="4"/>
    <x v="2"/>
    <n v="10617.5"/>
    <n v="10449.67487684729"/>
    <n v="167.82512315271015"/>
    <n v="10606.42"/>
    <n v="11.079999999999927"/>
    <n v="15500"/>
    <n v="15255"/>
    <n v="245"/>
    <n v="15483.825000000001"/>
    <n v="16.174999999999272"/>
  </r>
  <r>
    <s v="1401928"/>
    <x v="0"/>
    <x v="0"/>
    <x v="0"/>
    <n v="1467.3"/>
    <n v="0"/>
    <n v="1467.3"/>
    <n v="0"/>
    <n v="1467.3"/>
    <n v="0"/>
    <n v="0"/>
    <n v="0"/>
    <n v="0"/>
    <n v="0"/>
  </r>
  <r>
    <s v="1401928"/>
    <x v="190"/>
    <x v="2"/>
    <x v="0"/>
    <n v="123.4"/>
    <n v="0"/>
    <n v="123.4"/>
    <n v="132.29"/>
    <n v="-8.8899999999999864"/>
    <n v="16.32"/>
    <n v="0"/>
    <n v="16.32"/>
    <n v="17.501000000000001"/>
    <n v="-1.1810000000000009"/>
  </r>
  <r>
    <s v="1401928"/>
    <x v="191"/>
    <x v="2"/>
    <x v="0"/>
    <n v="253.2"/>
    <n v="0"/>
    <n v="253.2"/>
    <n v="271.5"/>
    <n v="-18.300000000000011"/>
    <n v="16.32"/>
    <n v="0"/>
    <n v="16.32"/>
    <n v="17.501000000000001"/>
    <n v="-1.1810000000000009"/>
  </r>
  <r>
    <s v="1401928"/>
    <x v="192"/>
    <x v="2"/>
    <x v="0"/>
    <n v="9981.39"/>
    <n v="0"/>
    <n v="9981.39"/>
    <n v="10700.96"/>
    <n v="-719.56999999999971"/>
    <n v="163.19999999999999"/>
    <n v="0"/>
    <n v="163.19999999999999"/>
    <n v="174.965"/>
    <n v="-11.765000000000015"/>
  </r>
  <r>
    <s v="1401928"/>
    <x v="339"/>
    <x v="3"/>
    <x v="2"/>
    <n v="-74125.47"/>
    <n v="0"/>
    <n v="-74125.47"/>
    <n v="-74125.789999999994"/>
    <n v="0.319999999992433"/>
    <n v="-81360"/>
    <n v="0"/>
    <n v="-81360"/>
    <n v="-81360"/>
    <n v="0"/>
  </r>
  <r>
    <s v="1401928"/>
    <x v="194"/>
    <x v="4"/>
    <x v="2"/>
    <n v="6365.13"/>
    <n v="6364.3786982248521"/>
    <n v="0.75130177514802199"/>
    <n v="6453.48"/>
    <n v="-88.349999999999454"/>
    <n v="13426"/>
    <n v="13424.400394477316"/>
    <n v="1.5996055226842145"/>
    <n v="13612.342000000001"/>
    <n v="-186.34200000000055"/>
  </r>
  <r>
    <s v="1401928"/>
    <x v="340"/>
    <x v="4"/>
    <x v="2"/>
    <n v="55935.05"/>
    <n v="55731.596059113297"/>
    <n v="203.45394088670582"/>
    <n v="56567.57"/>
    <n v="-632.5199999999968"/>
    <n v="81657"/>
    <n v="81359.999999999985"/>
    <n v="297.00000000001455"/>
    <n v="82580.399999999994"/>
    <n v="-923.39999999999418"/>
  </r>
  <r>
    <s v="1402199"/>
    <x v="0"/>
    <x v="0"/>
    <x v="0"/>
    <n v="611.94000000000005"/>
    <n v="0"/>
    <n v="611.94000000000005"/>
    <n v="0"/>
    <n v="611.94000000000005"/>
    <n v="0"/>
    <n v="0"/>
    <n v="0"/>
    <n v="0"/>
    <n v="0"/>
  </r>
  <r>
    <s v="1402199"/>
    <x v="190"/>
    <x v="2"/>
    <x v="0"/>
    <n v="77.12"/>
    <n v="0"/>
    <n v="77.12"/>
    <n v="80.19"/>
    <n v="-3.0699999999999932"/>
    <n v="10.199999999999999"/>
    <n v="0"/>
    <n v="10.199999999999999"/>
    <n v="10.609"/>
    <n v="-0.4090000000000007"/>
  </r>
  <r>
    <s v="1402199"/>
    <x v="191"/>
    <x v="2"/>
    <x v="0"/>
    <n v="158.25"/>
    <n v="0"/>
    <n v="158.25"/>
    <n v="164.58"/>
    <n v="-6.3300000000000125"/>
    <n v="10.199999999999999"/>
    <n v="0"/>
    <n v="10.199999999999999"/>
    <n v="10.609"/>
    <n v="-0.4090000000000007"/>
  </r>
  <r>
    <s v="1402199"/>
    <x v="192"/>
    <x v="2"/>
    <x v="0"/>
    <n v="6238.37"/>
    <n v="0"/>
    <n v="6238.37"/>
    <n v="6486.86"/>
    <n v="-248.48999999999978"/>
    <n v="102"/>
    <n v="0"/>
    <n v="102"/>
    <n v="106.063"/>
    <n v="-4.0630000000000024"/>
  </r>
  <r>
    <s v="1402199"/>
    <x v="339"/>
    <x v="3"/>
    <x v="2"/>
    <n v="-44934.47"/>
    <n v="0"/>
    <n v="-44934.47"/>
    <n v="-44934.66"/>
    <n v="0.19000000000232831"/>
    <n v="-49320"/>
    <n v="0"/>
    <n v="-49320"/>
    <n v="-49320"/>
    <n v="0"/>
  </r>
  <r>
    <s v="1402199"/>
    <x v="194"/>
    <x v="4"/>
    <x v="2"/>
    <n v="3859.09"/>
    <n v="3858.0473372781062"/>
    <n v="1.0426627218939757"/>
    <n v="3912.06"/>
    <n v="-52.9699999999998"/>
    <n v="8140"/>
    <n v="8137.7998027613403"/>
    <n v="2.2001972386597117"/>
    <n v="8251.7289999999994"/>
    <n v="-111.72899999999936"/>
  </r>
  <r>
    <s v="1402199"/>
    <x v="340"/>
    <x v="4"/>
    <x v="2"/>
    <n v="33989.699999999997"/>
    <n v="33784.197044334978"/>
    <n v="205.50295566501882"/>
    <n v="34290.959999999999"/>
    <n v="-301.26000000000204"/>
    <n v="49620"/>
    <n v="49320"/>
    <n v="300"/>
    <n v="50059.8"/>
    <n v="-439.80000000000291"/>
  </r>
  <r>
    <s v="1402200"/>
    <x v="0"/>
    <x v="0"/>
    <x v="0"/>
    <n v="1671.7"/>
    <n v="0"/>
    <n v="1671.7"/>
    <n v="0"/>
    <n v="1671.7"/>
    <n v="0"/>
    <n v="0"/>
    <n v="0"/>
    <n v="0"/>
    <n v="0"/>
  </r>
  <r>
    <s v="1402200"/>
    <x v="190"/>
    <x v="2"/>
    <x v="0"/>
    <n v="123.4"/>
    <n v="0"/>
    <n v="123.4"/>
    <n v="132.29"/>
    <n v="-8.8899999999999864"/>
    <n v="16.32"/>
    <n v="0"/>
    <n v="16.32"/>
    <n v="17.501000000000001"/>
    <n v="-1.1810000000000009"/>
  </r>
  <r>
    <s v="1402200"/>
    <x v="191"/>
    <x v="2"/>
    <x v="0"/>
    <n v="253.2"/>
    <n v="0"/>
    <n v="253.2"/>
    <n v="271.5"/>
    <n v="-18.300000000000011"/>
    <n v="16.32"/>
    <n v="0"/>
    <n v="16.32"/>
    <n v="17.501000000000001"/>
    <n v="-1.1810000000000009"/>
  </r>
  <r>
    <s v="1402200"/>
    <x v="192"/>
    <x v="2"/>
    <x v="0"/>
    <n v="9981.39"/>
    <n v="0"/>
    <n v="9981.39"/>
    <n v="10700.96"/>
    <n v="-719.56999999999971"/>
    <n v="163.19999999999999"/>
    <n v="0"/>
    <n v="163.19999999999999"/>
    <n v="174.965"/>
    <n v="-11.765000000000015"/>
  </r>
  <r>
    <s v="1402200"/>
    <x v="339"/>
    <x v="3"/>
    <x v="2"/>
    <n v="-74125.47"/>
    <n v="0"/>
    <n v="-74125.47"/>
    <n v="-74125.789999999994"/>
    <n v="0.319999999992433"/>
    <n v="-81360"/>
    <n v="0"/>
    <n v="-81360"/>
    <n v="-81360"/>
    <n v="0"/>
  </r>
  <r>
    <s v="1402200"/>
    <x v="194"/>
    <x v="4"/>
    <x v="2"/>
    <n v="6364.18"/>
    <n v="6364.3786982248521"/>
    <n v="-0.19869822485179611"/>
    <n v="6453.48"/>
    <n v="-89.299999999999272"/>
    <n v="13424"/>
    <n v="13424.400394477316"/>
    <n v="-0.40039447731578548"/>
    <n v="13612.342000000001"/>
    <n v="-188.34200000000055"/>
  </r>
  <r>
    <s v="1402200"/>
    <x v="340"/>
    <x v="4"/>
    <x v="2"/>
    <n v="55731.6"/>
    <n v="55731.596059113297"/>
    <n v="3.9408867014572024E-3"/>
    <n v="56567.57"/>
    <n v="-835.97000000000116"/>
    <n v="81360"/>
    <n v="81359.999999999985"/>
    <n v="1.4551915228366852E-11"/>
    <n v="82580.399999999994"/>
    <n v="-1220.3999999999942"/>
  </r>
  <r>
    <s v="1402629"/>
    <x v="0"/>
    <x v="0"/>
    <x v="0"/>
    <n v="868.65"/>
    <n v="0"/>
    <n v="868.65"/>
    <n v="0"/>
    <n v="868.65"/>
    <n v="0"/>
    <n v="0"/>
    <n v="0"/>
    <n v="0"/>
    <n v="0"/>
  </r>
  <r>
    <s v="1402629"/>
    <x v="190"/>
    <x v="2"/>
    <x v="0"/>
    <n v="107.97"/>
    <n v="0"/>
    <n v="107.97"/>
    <n v="109.68"/>
    <n v="-1.710000000000008"/>
    <n v="14.28"/>
    <n v="0"/>
    <n v="14.28"/>
    <n v="14.51"/>
    <n v="-0.23000000000000043"/>
  </r>
  <r>
    <s v="1402629"/>
    <x v="191"/>
    <x v="2"/>
    <x v="0"/>
    <n v="221.55"/>
    <n v="0"/>
    <n v="221.55"/>
    <n v="225.1"/>
    <n v="-3.5499999999999829"/>
    <n v="14.28"/>
    <n v="0"/>
    <n v="14.28"/>
    <n v="14.51"/>
    <n v="-0.23000000000000043"/>
  </r>
  <r>
    <s v="1402629"/>
    <x v="192"/>
    <x v="2"/>
    <x v="0"/>
    <n v="8733.7199999999993"/>
    <n v="0"/>
    <n v="8733.7199999999993"/>
    <n v="8872.09"/>
    <n v="-138.3700000000008"/>
    <n v="142.80000000000001"/>
    <n v="0"/>
    <n v="142.80000000000001"/>
    <n v="145.06200000000001"/>
    <n v="-2.2620000000000005"/>
  </r>
  <r>
    <s v="1402629"/>
    <x v="70"/>
    <x v="3"/>
    <x v="2"/>
    <n v="-58646.720000000001"/>
    <n v="0"/>
    <n v="-58646.720000000001"/>
    <n v="-58646.86"/>
    <n v="0.13999999999941792"/>
    <n v="-67455"/>
    <n v="0"/>
    <n v="-67455"/>
    <n v="-67455"/>
    <n v="0"/>
  </r>
  <r>
    <s v="1402629"/>
    <x v="198"/>
    <x v="4"/>
    <x v="2"/>
    <n v="5644.8"/>
    <n v="5644.8422090729782"/>
    <n v="-4.220907297803933E-2"/>
    <n v="5723.87"/>
    <n v="-79.069999999999709"/>
    <n v="11130"/>
    <n v="11130.074950690336"/>
    <n v="-7.4950690335754189E-2"/>
    <n v="11285.896000000001"/>
    <n v="-155.89600000000064"/>
  </r>
  <r>
    <s v="1402629"/>
    <x v="199"/>
    <x v="4"/>
    <x v="2"/>
    <n v="43070.03"/>
    <n v="43070.0197044335"/>
    <n v="1.0295566498825792E-2"/>
    <n v="43716.07"/>
    <n v="-646.04000000000087"/>
    <n v="67455"/>
    <n v="67455"/>
    <n v="0"/>
    <n v="68466.824999999997"/>
    <n v="-1011.8249999999971"/>
  </r>
  <r>
    <s v="1402636"/>
    <x v="0"/>
    <x v="0"/>
    <x v="0"/>
    <n v="411.01"/>
    <n v="0"/>
    <n v="411.01"/>
    <n v="0"/>
    <n v="411.01"/>
    <n v="0"/>
    <n v="0"/>
    <n v="0"/>
    <n v="0"/>
    <n v="0"/>
  </r>
  <r>
    <s v="1402636"/>
    <x v="190"/>
    <x v="2"/>
    <x v="0"/>
    <n v="30.85"/>
    <n v="0"/>
    <n v="30.85"/>
    <n v="32.78"/>
    <n v="-1.9299999999999997"/>
    <n v="4.08"/>
    <n v="0"/>
    <n v="4.08"/>
    <n v="4.3360000000000003"/>
    <n v="-0.25600000000000023"/>
  </r>
  <r>
    <s v="1402636"/>
    <x v="191"/>
    <x v="2"/>
    <x v="0"/>
    <n v="63.3"/>
    <n v="0"/>
    <n v="63.3"/>
    <n v="67.27"/>
    <n v="-3.9699999999999989"/>
    <n v="4.08"/>
    <n v="0"/>
    <n v="4.08"/>
    <n v="4.3360000000000003"/>
    <n v="-0.25600000000000023"/>
  </r>
  <r>
    <s v="1402636"/>
    <x v="192"/>
    <x v="2"/>
    <x v="0"/>
    <n v="2495.35"/>
    <n v="0"/>
    <n v="2495.35"/>
    <n v="2651.56"/>
    <n v="-156.21000000000004"/>
    <n v="40.799999999999997"/>
    <n v="0"/>
    <n v="40.799999999999997"/>
    <n v="43.353999999999999"/>
    <n v="-2.554000000000002"/>
  </r>
  <r>
    <s v="1402636"/>
    <x v="367"/>
    <x v="3"/>
    <x v="2"/>
    <n v="-19679.79"/>
    <n v="0"/>
    <n v="-19679.79"/>
    <n v="-19679.71"/>
    <n v="-8.000000000174623E-2"/>
    <n v="-20160"/>
    <n v="0"/>
    <n v="-20160"/>
    <n v="-20160"/>
    <n v="0"/>
  </r>
  <r>
    <s v="1402636"/>
    <x v="194"/>
    <x v="4"/>
    <x v="2"/>
    <n v="1576.82"/>
    <n v="1577.0118343195265"/>
    <n v="-0.19183431952660612"/>
    <n v="1599.09"/>
    <n v="-22.269999999999982"/>
    <n v="3326"/>
    <n v="3326.4003944773171"/>
    <n v="-0.40039447731714972"/>
    <n v="3372.97"/>
    <n v="-46.9699999999998"/>
  </r>
  <r>
    <s v="1402636"/>
    <x v="411"/>
    <x v="4"/>
    <x v="2"/>
    <n v="15102.46"/>
    <n v="15102.463054187192"/>
    <n v="-3.0541871929017361E-3"/>
    <n v="15329"/>
    <n v="-226.54000000000087"/>
    <n v="20160"/>
    <n v="20160"/>
    <n v="0"/>
    <n v="20462.400000000001"/>
    <n v="-302.40000000000146"/>
  </r>
  <r>
    <s v="1402638"/>
    <x v="0"/>
    <x v="0"/>
    <x v="0"/>
    <n v="-31.87"/>
    <n v="0"/>
    <n v="-31.87"/>
    <n v="0"/>
    <n v="-31.87"/>
    <n v="0"/>
    <n v="0"/>
    <n v="0"/>
    <n v="0"/>
    <n v="0"/>
  </r>
  <r>
    <s v="1402638"/>
    <x v="1"/>
    <x v="1"/>
    <x v="0"/>
    <n v="0.06"/>
    <n v="0"/>
    <n v="0.06"/>
    <n v="0.06"/>
    <n v="0"/>
    <n v="0"/>
    <n v="0"/>
    <n v="0"/>
    <n v="0"/>
    <n v="0"/>
  </r>
  <r>
    <s v="1402638"/>
    <x v="2"/>
    <x v="1"/>
    <x v="0"/>
    <n v="1.39"/>
    <n v="0"/>
    <n v="1.39"/>
    <n v="1.4"/>
    <n v="-1.0000000000000009E-2"/>
    <n v="0"/>
    <n v="0"/>
    <n v="0"/>
    <n v="0"/>
    <n v="0"/>
  </r>
  <r>
    <s v="1402638"/>
    <x v="3"/>
    <x v="1"/>
    <x v="0"/>
    <n v="9.34"/>
    <n v="0"/>
    <n v="9.34"/>
    <n v="9.3699999999999992"/>
    <n v="-2.9999999999999361E-2"/>
    <n v="0"/>
    <n v="0"/>
    <n v="0"/>
    <n v="0"/>
    <n v="0"/>
  </r>
  <r>
    <s v="1402638"/>
    <x v="4"/>
    <x v="2"/>
    <x v="0"/>
    <n v="98.75"/>
    <n v="0"/>
    <n v="98.75"/>
    <n v="99.49"/>
    <n v="-0.73999999999999488"/>
    <n v="0.28000000000000003"/>
    <n v="0"/>
    <n v="0.28000000000000003"/>
    <n v="0.28199999999999997"/>
    <n v="-1.9999999999999463E-3"/>
  </r>
  <r>
    <s v="1402638"/>
    <x v="7"/>
    <x v="1"/>
    <x v="0"/>
    <n v="104.68"/>
    <n v="0"/>
    <n v="104.68"/>
    <n v="105.02"/>
    <n v="-0.3399999999999892"/>
    <n v="0"/>
    <n v="0"/>
    <n v="0"/>
    <n v="0"/>
    <n v="0"/>
  </r>
  <r>
    <s v="1402638"/>
    <x v="8"/>
    <x v="1"/>
    <x v="0"/>
    <n v="242.08"/>
    <n v="0"/>
    <n v="242.08"/>
    <n v="242.86"/>
    <n v="-0.78000000000000114"/>
    <n v="0"/>
    <n v="0"/>
    <n v="0"/>
    <n v="0"/>
    <n v="0"/>
  </r>
  <r>
    <s v="1402638"/>
    <x v="6"/>
    <x v="2"/>
    <x v="0"/>
    <n v="246.1"/>
    <n v="0"/>
    <n v="246.1"/>
    <n v="246.68"/>
    <n v="-0.58000000000001251"/>
    <n v="3.94"/>
    <n v="0"/>
    <n v="3.94"/>
    <n v="3.9489999999999998"/>
    <n v="-8.999999999999897E-3"/>
  </r>
  <r>
    <s v="1402638"/>
    <x v="5"/>
    <x v="2"/>
    <x v="0"/>
    <n v="339.46"/>
    <n v="0"/>
    <n v="339.46"/>
    <n v="341.99"/>
    <n v="-2.5300000000000296"/>
    <n v="0.28000000000000003"/>
    <n v="0"/>
    <n v="0.28000000000000003"/>
    <n v="0.28199999999999997"/>
    <n v="-1.9999999999999463E-3"/>
  </r>
  <r>
    <s v="1402638"/>
    <x v="21"/>
    <x v="3"/>
    <x v="5"/>
    <n v="-8808.58"/>
    <n v="0"/>
    <n v="-8808.58"/>
    <n v="-8808.58"/>
    <n v="0"/>
    <n v="-189"/>
    <n v="0"/>
    <n v="-189"/>
    <n v="-189"/>
    <n v="0"/>
  </r>
  <r>
    <s v="1402638"/>
    <x v="22"/>
    <x v="4"/>
    <x v="2"/>
    <n v="21.19"/>
    <n v="0"/>
    <n v="21.19"/>
    <n v="0"/>
    <n v="21.19"/>
    <n v="8"/>
    <n v="0"/>
    <n v="8"/>
    <n v="0"/>
    <n v="8"/>
  </r>
  <r>
    <s v="1402638"/>
    <x v="23"/>
    <x v="4"/>
    <x v="2"/>
    <n v="67.790000000000006"/>
    <n v="64.059701492537314"/>
    <n v="3.7302985074626918"/>
    <n v="64.38"/>
    <n v="3.4100000000000108"/>
    <n v="200"/>
    <n v="189"/>
    <n v="11"/>
    <n v="189.94499999999999"/>
    <n v="10.055000000000007"/>
  </r>
  <r>
    <s v="1402638"/>
    <x v="24"/>
    <x v="4"/>
    <x v="2"/>
    <n v="4125.7"/>
    <n v="4061.227722772277"/>
    <n v="64.47227722772277"/>
    <n v="4101.84"/>
    <n v="23.859999999999673"/>
    <n v="192"/>
    <n v="189"/>
    <n v="3"/>
    <n v="190.89"/>
    <n v="1.1100000000000136"/>
  </r>
  <r>
    <s v="1402638"/>
    <x v="25"/>
    <x v="4"/>
    <x v="3"/>
    <n v="3583.91"/>
    <n v="3577.6119402985073"/>
    <n v="6.2980597014925479"/>
    <n v="3595.5"/>
    <n v="-11.590000000000146"/>
    <n v="284"/>
    <n v="283.50049751243779"/>
    <n v="0.49950248756221072"/>
    <n v="284.91800000000001"/>
    <n v="-0.91800000000000637"/>
  </r>
  <r>
    <s v="1402787"/>
    <x v="0"/>
    <x v="0"/>
    <x v="0"/>
    <n v="-7415.09"/>
    <n v="0"/>
    <n v="-7415.09"/>
    <n v="0"/>
    <n v="-7415.09"/>
    <n v="0"/>
    <n v="0"/>
    <n v="0"/>
    <n v="0"/>
    <n v="0"/>
  </r>
  <r>
    <s v="1402787"/>
    <x v="1"/>
    <x v="1"/>
    <x v="0"/>
    <n v="0.2"/>
    <n v="0"/>
    <n v="0.2"/>
    <n v="0.19"/>
    <n v="1.0000000000000009E-2"/>
    <n v="0"/>
    <n v="0"/>
    <n v="0"/>
    <n v="0"/>
    <n v="0"/>
  </r>
  <r>
    <s v="1402787"/>
    <x v="2"/>
    <x v="1"/>
    <x v="0"/>
    <n v="4.6399999999999997"/>
    <n v="0"/>
    <n v="4.6399999999999997"/>
    <n v="4.4800000000000004"/>
    <n v="0.15999999999999925"/>
    <n v="0"/>
    <n v="0"/>
    <n v="0"/>
    <n v="0"/>
    <n v="0"/>
  </r>
  <r>
    <s v="1402787"/>
    <x v="3"/>
    <x v="1"/>
    <x v="0"/>
    <n v="31.12"/>
    <n v="0"/>
    <n v="31.12"/>
    <n v="30.06"/>
    <n v="1.0600000000000023"/>
    <n v="0"/>
    <n v="0"/>
    <n v="0"/>
    <n v="0"/>
    <n v="0"/>
  </r>
  <r>
    <s v="1402787"/>
    <x v="4"/>
    <x v="2"/>
    <x v="0"/>
    <n v="853.5"/>
    <n v="0"/>
    <n v="853.5"/>
    <n v="79.16"/>
    <n v="774.34"/>
    <n v="2.42"/>
    <n v="0"/>
    <n v="2.42"/>
    <n v="0.224"/>
    <n v="2.1959999999999997"/>
  </r>
  <r>
    <s v="1402787"/>
    <x v="5"/>
    <x v="2"/>
    <x v="0"/>
    <n v="2933.94"/>
    <n v="0"/>
    <n v="2933.94"/>
    <n v="272.11"/>
    <n v="2661.83"/>
    <n v="2.42"/>
    <n v="0"/>
    <n v="2.42"/>
    <n v="0.224"/>
    <n v="2.1959999999999997"/>
  </r>
  <r>
    <s v="1402787"/>
    <x v="6"/>
    <x v="2"/>
    <x v="0"/>
    <n v="3174.34"/>
    <n v="0"/>
    <n v="3174.34"/>
    <n v="294.41000000000003"/>
    <n v="2879.9300000000003"/>
    <n v="50.82"/>
    <n v="0"/>
    <n v="50.82"/>
    <n v="4.7130000000000001"/>
    <n v="46.106999999999999"/>
  </r>
  <r>
    <s v="1402787"/>
    <x v="7"/>
    <x v="1"/>
    <x v="0"/>
    <n v="348.7"/>
    <n v="0"/>
    <n v="348.7"/>
    <n v="336.73"/>
    <n v="11.96999999999997"/>
    <n v="0"/>
    <n v="0"/>
    <n v="0"/>
    <n v="0"/>
    <n v="0"/>
  </r>
  <r>
    <s v="1402787"/>
    <x v="8"/>
    <x v="1"/>
    <x v="0"/>
    <n v="806.36"/>
    <n v="0"/>
    <n v="806.36"/>
    <n v="778.7"/>
    <n v="27.659999999999968"/>
    <n v="0"/>
    <n v="0"/>
    <n v="0"/>
    <n v="0"/>
    <n v="0"/>
  </r>
  <r>
    <s v="1402787"/>
    <x v="326"/>
    <x v="3"/>
    <x v="1"/>
    <n v="-18122.689999999999"/>
    <n v="0"/>
    <n v="-18122.689999999999"/>
    <n v="-18122.7"/>
    <n v="1.0000000002037268E-2"/>
    <n v="-202"/>
    <n v="0"/>
    <n v="-202"/>
    <n v="-202"/>
    <n v="0"/>
  </r>
  <r>
    <s v="1402787"/>
    <x v="412"/>
    <x v="4"/>
    <x v="2"/>
    <n v="107.03"/>
    <n v="0"/>
    <n v="107.03"/>
    <n v="0"/>
    <n v="107.03"/>
    <n v="650"/>
    <n v="0"/>
    <n v="650"/>
    <n v="0"/>
    <n v="650"/>
  </r>
  <r>
    <s v="1402787"/>
    <x v="327"/>
    <x v="4"/>
    <x v="2"/>
    <n v="263.45999999999998"/>
    <n v="0"/>
    <n v="263.45999999999998"/>
    <n v="0"/>
    <n v="263.45999999999998"/>
    <n v="1600"/>
    <n v="0"/>
    <n v="1600"/>
    <n v="0"/>
    <n v="1600"/>
  </r>
  <r>
    <s v="1402787"/>
    <x v="48"/>
    <x v="4"/>
    <x v="2"/>
    <n v="51.07"/>
    <n v="17.198019801980198"/>
    <n v="33.871980198019799"/>
    <n v="17.37"/>
    <n v="33.700000000000003"/>
    <n v="600"/>
    <n v="202"/>
    <n v="398"/>
    <n v="204.02"/>
    <n v="395.98"/>
  </r>
  <r>
    <s v="1402787"/>
    <x v="172"/>
    <x v="4"/>
    <x v="2"/>
    <n v="168.5"/>
    <n v="67.671641791044792"/>
    <n v="100.82835820895521"/>
    <n v="68.010000000000005"/>
    <n v="100.49"/>
    <n v="503"/>
    <n v="202"/>
    <n v="301"/>
    <n v="203.01"/>
    <n v="299.99"/>
  </r>
  <r>
    <s v="1402787"/>
    <x v="329"/>
    <x v="4"/>
    <x v="2"/>
    <n v="0"/>
    <n v="199.56650246305418"/>
    <n v="-199.56650246305418"/>
    <n v="202.56"/>
    <n v="-202.56"/>
    <n v="0"/>
    <n v="1212"/>
    <n v="-1212"/>
    <n v="1230.18"/>
    <n v="-1230.18"/>
  </r>
  <r>
    <s v="1402787"/>
    <x v="328"/>
    <x v="4"/>
    <x v="2"/>
    <n v="288.5"/>
    <n v="218.53201970443351"/>
    <n v="69.967980295566491"/>
    <n v="221.81"/>
    <n v="66.69"/>
    <n v="1600"/>
    <n v="1212"/>
    <n v="388"/>
    <n v="1230.18"/>
    <n v="369.81999999999994"/>
  </r>
  <r>
    <s v="1402787"/>
    <x v="330"/>
    <x v="4"/>
    <x v="2"/>
    <n v="503.16"/>
    <n v="406.55172413793105"/>
    <n v="96.608275862068979"/>
    <n v="412.65"/>
    <n v="90.510000000000048"/>
    <n v="1500"/>
    <n v="1212"/>
    <n v="288"/>
    <n v="1230.18"/>
    <n v="269.81999999999994"/>
  </r>
  <r>
    <s v="1402787"/>
    <x v="41"/>
    <x v="4"/>
    <x v="2"/>
    <n v="507.91"/>
    <n v="492.47058823529414"/>
    <n v="15.439411764705881"/>
    <n v="502.32"/>
    <n v="5.5900000000000318"/>
    <n v="1250"/>
    <n v="1212"/>
    <n v="38"/>
    <n v="1236.24"/>
    <n v="13.759999999999991"/>
  </r>
  <r>
    <s v="1402787"/>
    <x v="331"/>
    <x v="4"/>
    <x v="2"/>
    <n v="1125"/>
    <n v="909.00492610837443"/>
    <n v="215.99507389162557"/>
    <n v="922.64"/>
    <n v="202.36"/>
    <n v="250"/>
    <n v="202"/>
    <n v="48"/>
    <n v="205.03"/>
    <n v="44.97"/>
  </r>
  <r>
    <s v="1402787"/>
    <x v="332"/>
    <x v="4"/>
    <x v="2"/>
    <n v="1100.49"/>
    <n v="1046.1182266009853"/>
    <n v="54.371773399014728"/>
    <n v="1061.81"/>
    <n v="38.680000000000064"/>
    <n v="1275"/>
    <n v="1212"/>
    <n v="63"/>
    <n v="1230.18"/>
    <n v="44.819999999999936"/>
  </r>
  <r>
    <s v="1402787"/>
    <x v="17"/>
    <x v="4"/>
    <x v="2"/>
    <n v="1697.5"/>
    <n v="1645.9004975124378"/>
    <n v="51.599502487562177"/>
    <n v="1654.13"/>
    <n v="43.369999999999891"/>
    <n v="1250"/>
    <n v="1212"/>
    <n v="38"/>
    <n v="1218.06"/>
    <n v="31.940000000000055"/>
  </r>
  <r>
    <s v="1402787"/>
    <x v="45"/>
    <x v="4"/>
    <x v="2"/>
    <n v="6331.16"/>
    <n v="6138.6930693069307"/>
    <n v="192.46693069306912"/>
    <n v="6200.08"/>
    <n v="131.07999999999993"/>
    <n v="1250"/>
    <n v="1211.9999999999998"/>
    <n v="38.000000000000227"/>
    <n v="1224.1199999999999"/>
    <n v="25.880000000000109"/>
  </r>
  <r>
    <s v="1402787"/>
    <x v="185"/>
    <x v="4"/>
    <x v="3"/>
    <n v="5180.01"/>
    <n v="4977.4228855721403"/>
    <n v="202.58711442785989"/>
    <n v="5002.3100000000004"/>
    <n v="177.69999999999982"/>
    <n v="946"/>
    <n v="909"/>
    <n v="37"/>
    <n v="913.54499999999996"/>
    <n v="32.455000000000041"/>
  </r>
  <r>
    <s v="1402787"/>
    <x v="20"/>
    <x v="4"/>
    <x v="4"/>
    <n v="61.19"/>
    <n v="59.990196078431374"/>
    <n v="1.1998039215686234"/>
    <n v="61.19"/>
    <n v="0"/>
    <n v="11.125999999999999"/>
    <n v="10.907843137254901"/>
    <n v="0.21815686274509893"/>
    <n v="11.125999999999999"/>
    <n v="0"/>
  </r>
  <r>
    <s v="1403093"/>
    <x v="0"/>
    <x v="0"/>
    <x v="0"/>
    <n v="-2074.42"/>
    <n v="0"/>
    <n v="-2074.42"/>
    <n v="0"/>
    <n v="-2074.42"/>
    <n v="0"/>
    <n v="0"/>
    <n v="0"/>
    <n v="0"/>
    <n v="0"/>
  </r>
  <r>
    <s v="1403093"/>
    <x v="2"/>
    <x v="1"/>
    <x v="0"/>
    <n v="0.1"/>
    <n v="0"/>
    <n v="0.1"/>
    <n v="0.03"/>
    <n v="7.0000000000000007E-2"/>
    <n v="0"/>
    <n v="0"/>
    <n v="0"/>
    <n v="0"/>
    <n v="0"/>
  </r>
  <r>
    <s v="1403093"/>
    <x v="3"/>
    <x v="1"/>
    <x v="0"/>
    <n v="0.66"/>
    <n v="0"/>
    <n v="0.66"/>
    <n v="0.21"/>
    <n v="0.45000000000000007"/>
    <n v="0"/>
    <n v="0"/>
    <n v="0"/>
    <n v="0"/>
    <n v="0"/>
  </r>
  <r>
    <s v="1403093"/>
    <x v="7"/>
    <x v="1"/>
    <x v="0"/>
    <n v="7.37"/>
    <n v="0"/>
    <n v="7.37"/>
    <n v="2.3199999999999998"/>
    <n v="5.0500000000000007"/>
    <n v="0"/>
    <n v="0"/>
    <n v="0"/>
    <n v="0"/>
    <n v="0"/>
  </r>
  <r>
    <s v="1403093"/>
    <x v="8"/>
    <x v="1"/>
    <x v="0"/>
    <n v="17.05"/>
    <n v="0"/>
    <n v="17.05"/>
    <n v="5.37"/>
    <n v="11.68"/>
    <n v="0"/>
    <n v="0"/>
    <n v="0"/>
    <n v="0"/>
    <n v="0"/>
  </r>
  <r>
    <s v="1403093"/>
    <x v="259"/>
    <x v="2"/>
    <x v="0"/>
    <n v="316.85000000000002"/>
    <n v="0"/>
    <n v="316.85000000000002"/>
    <n v="226.84"/>
    <n v="90.010000000000019"/>
    <n v="2"/>
    <n v="0"/>
    <n v="2"/>
    <n v="1.4319999999999999"/>
    <n v="0.56800000000000006"/>
  </r>
  <r>
    <s v="1403093"/>
    <x v="261"/>
    <x v="2"/>
    <x v="0"/>
    <n v="1011.53"/>
    <n v="0"/>
    <n v="1011.53"/>
    <n v="482.77"/>
    <n v="528.76"/>
    <n v="12"/>
    <n v="0"/>
    <n v="12"/>
    <n v="5.7270000000000003"/>
    <n v="6.2729999999999997"/>
  </r>
  <r>
    <s v="1403093"/>
    <x v="260"/>
    <x v="2"/>
    <x v="0"/>
    <n v="1006.63"/>
    <n v="0"/>
    <n v="1006.63"/>
    <n v="720.66"/>
    <n v="285.97000000000003"/>
    <n v="2"/>
    <n v="0"/>
    <n v="2"/>
    <n v="1.4319999999999999"/>
    <n v="0.56800000000000006"/>
  </r>
  <r>
    <s v="1403093"/>
    <x v="413"/>
    <x v="3"/>
    <x v="5"/>
    <n v="-16990.150000000001"/>
    <n v="0"/>
    <n v="-16990.150000000001"/>
    <n v="-16990.150000000001"/>
    <n v="0"/>
    <n v="-315"/>
    <n v="0"/>
    <n v="-315"/>
    <n v="-315"/>
    <n v="0"/>
  </r>
  <r>
    <s v="1403093"/>
    <x v="21"/>
    <x v="4"/>
    <x v="5"/>
    <n v="15659.7"/>
    <n v="14680.97"/>
    <n v="978.73000000000138"/>
    <n v="14680.97"/>
    <n v="978.73000000000138"/>
    <n v="336"/>
    <n v="315"/>
    <n v="21"/>
    <n v="315"/>
    <n v="21"/>
  </r>
  <r>
    <s v="1403093"/>
    <x v="265"/>
    <x v="4"/>
    <x v="2"/>
    <n v="150.53"/>
    <n v="150.52941176470588"/>
    <n v="5.8823529411711206E-4"/>
    <n v="153.54"/>
    <n v="-3.0099999999999909"/>
    <n v="315"/>
    <n v="315"/>
    <n v="0"/>
    <n v="321.3"/>
    <n v="-6.3000000000000114"/>
  </r>
  <r>
    <s v="1403093"/>
    <x v="263"/>
    <x v="4"/>
    <x v="2"/>
    <n v="631.58000000000004"/>
    <n v="631.57213930348257"/>
    <n v="7.8606965174685683E-3"/>
    <n v="634.73"/>
    <n v="-3.1499999999999773"/>
    <n v="315"/>
    <n v="315"/>
    <n v="0"/>
    <n v="316.57499999999999"/>
    <n v="-1.5749999999999886"/>
  </r>
  <r>
    <s v="1403093"/>
    <x v="266"/>
    <x v="4"/>
    <x v="3"/>
    <n v="262.57"/>
    <n v="82.71"/>
    <n v="179.86"/>
    <n v="82.71"/>
    <n v="179.86"/>
    <n v="20"/>
    <n v="6.3"/>
    <n v="13.7"/>
    <n v="6.3"/>
    <n v="13.7"/>
  </r>
  <r>
    <s v="1403529"/>
    <x v="0"/>
    <x v="0"/>
    <x v="0"/>
    <n v="897.14"/>
    <n v="0"/>
    <n v="897.14"/>
    <n v="0"/>
    <n v="897.14"/>
    <n v="0"/>
    <n v="0"/>
    <n v="0"/>
    <n v="0"/>
    <n v="0"/>
  </r>
  <r>
    <s v="1403529"/>
    <x v="190"/>
    <x v="2"/>
    <x v="0"/>
    <n v="107.97"/>
    <n v="0"/>
    <n v="107.97"/>
    <n v="109.54"/>
    <n v="-1.5700000000000074"/>
    <n v="14.28"/>
    <n v="0"/>
    <n v="14.28"/>
    <n v="14.49"/>
    <n v="-0.21000000000000085"/>
  </r>
  <r>
    <s v="1403529"/>
    <x v="191"/>
    <x v="2"/>
    <x v="0"/>
    <n v="221.55"/>
    <n v="0"/>
    <n v="221.55"/>
    <n v="224.8"/>
    <n v="-3.25"/>
    <n v="14.28"/>
    <n v="0"/>
    <n v="14.28"/>
    <n v="14.49"/>
    <n v="-0.21000000000000085"/>
  </r>
  <r>
    <s v="1403529"/>
    <x v="192"/>
    <x v="2"/>
    <x v="0"/>
    <n v="8733.7199999999993"/>
    <n v="0"/>
    <n v="8733.7199999999993"/>
    <n v="8860.25"/>
    <n v="-126.53000000000065"/>
    <n v="142.80000000000001"/>
    <n v="0"/>
    <n v="142.80000000000001"/>
    <n v="144.86799999999999"/>
    <n v="-2.0679999999999836"/>
  </r>
  <r>
    <s v="1403529"/>
    <x v="339"/>
    <x v="3"/>
    <x v="2"/>
    <n v="-61374.91"/>
    <n v="0"/>
    <n v="-61374.91"/>
    <n v="-61375.17"/>
    <n v="0.25999999999476131"/>
    <n v="-67365"/>
    <n v="0"/>
    <n v="-67365"/>
    <n v="-67365"/>
    <n v="0"/>
  </r>
  <r>
    <s v="1403529"/>
    <x v="194"/>
    <x v="4"/>
    <x v="2"/>
    <n v="5269.51"/>
    <n v="5269.6153846153848"/>
    <n v="-0.10538461538453703"/>
    <n v="5343.39"/>
    <n v="-73.880000000000109"/>
    <n v="11115"/>
    <n v="11115.224852071005"/>
    <n v="-0.22485207100544358"/>
    <n v="11270.838"/>
    <n v="-155.83799999999974"/>
  </r>
  <r>
    <s v="1403529"/>
    <x v="340"/>
    <x v="4"/>
    <x v="2"/>
    <n v="46145.02"/>
    <n v="46145.02463054187"/>
    <n v="-4.6305418727570213E-3"/>
    <n v="46837.2"/>
    <n v="-692.18000000000029"/>
    <n v="67365"/>
    <n v="67365"/>
    <n v="0"/>
    <n v="68375.475000000006"/>
    <n v="-1010.4750000000058"/>
  </r>
  <r>
    <s v="1403693"/>
    <x v="0"/>
    <x v="0"/>
    <x v="0"/>
    <n v="-295.27"/>
    <n v="0"/>
    <n v="-295.27"/>
    <n v="0"/>
    <n v="-295.27"/>
    <n v="0"/>
    <n v="0"/>
    <n v="0"/>
    <n v="0"/>
    <n v="0"/>
  </r>
  <r>
    <s v="1403693"/>
    <x v="1"/>
    <x v="1"/>
    <x v="0"/>
    <n v="0.26"/>
    <n v="0"/>
    <n v="0.26"/>
    <n v="0.25"/>
    <n v="1.0000000000000009E-2"/>
    <n v="0"/>
    <n v="0"/>
    <n v="0"/>
    <n v="0"/>
    <n v="0"/>
  </r>
  <r>
    <s v="1403693"/>
    <x v="2"/>
    <x v="1"/>
    <x v="0"/>
    <n v="6.06"/>
    <n v="0"/>
    <n v="6.06"/>
    <n v="5.85"/>
    <n v="0.20999999999999996"/>
    <n v="0"/>
    <n v="0"/>
    <n v="0"/>
    <n v="0"/>
    <n v="0"/>
  </r>
  <r>
    <s v="1403693"/>
    <x v="3"/>
    <x v="1"/>
    <x v="0"/>
    <n v="40.700000000000003"/>
    <n v="0"/>
    <n v="40.700000000000003"/>
    <n v="39.28"/>
    <n v="1.4200000000000017"/>
    <n v="0"/>
    <n v="0"/>
    <n v="0"/>
    <n v="0"/>
    <n v="0"/>
  </r>
  <r>
    <s v="1403693"/>
    <x v="4"/>
    <x v="2"/>
    <x v="0"/>
    <n v="102.28"/>
    <n v="0"/>
    <n v="102.28"/>
    <n v="103.45"/>
    <n v="-1.1700000000000017"/>
    <n v="0.28999999999999998"/>
    <n v="0"/>
    <n v="0.28999999999999998"/>
    <n v="0.29299999999999998"/>
    <n v="-3.0000000000000027E-3"/>
  </r>
  <r>
    <s v="1403693"/>
    <x v="5"/>
    <x v="2"/>
    <x v="0"/>
    <n v="351.59"/>
    <n v="0"/>
    <n v="351.59"/>
    <n v="355.63"/>
    <n v="-4.0400000000000205"/>
    <n v="0.28999999999999998"/>
    <n v="0"/>
    <n v="0.28999999999999998"/>
    <n v="0.29299999999999998"/>
    <n v="-3.0000000000000027E-3"/>
  </r>
  <r>
    <s v="1403693"/>
    <x v="6"/>
    <x v="2"/>
    <x v="0"/>
    <n v="380.4"/>
    <n v="0"/>
    <n v="380.4"/>
    <n v="384.77"/>
    <n v="-4.3700000000000045"/>
    <n v="6.09"/>
    <n v="0"/>
    <n v="6.09"/>
    <n v="6.16"/>
    <n v="-7.0000000000000284E-2"/>
  </r>
  <r>
    <s v="1403693"/>
    <x v="7"/>
    <x v="1"/>
    <x v="0"/>
    <n v="455.96"/>
    <n v="0"/>
    <n v="455.96"/>
    <n v="440.09"/>
    <n v="15.870000000000005"/>
    <n v="0"/>
    <n v="0"/>
    <n v="0"/>
    <n v="0"/>
    <n v="0"/>
  </r>
  <r>
    <s v="1403693"/>
    <x v="8"/>
    <x v="1"/>
    <x v="0"/>
    <n v="1054.4100000000001"/>
    <n v="0"/>
    <n v="1054.4100000000001"/>
    <n v="1017.7"/>
    <n v="36.710000000000036"/>
    <n v="0"/>
    <n v="0"/>
    <n v="0"/>
    <n v="0"/>
    <n v="0"/>
  </r>
  <r>
    <s v="1403693"/>
    <x v="414"/>
    <x v="3"/>
    <x v="5"/>
    <n v="-21049.27"/>
    <n v="0"/>
    <n v="-21049.27"/>
    <n v="-21049.26"/>
    <n v="-1.0000000002037268E-2"/>
    <n v="-264"/>
    <n v="0"/>
    <n v="-264"/>
    <n v="-264"/>
    <n v="0"/>
  </r>
  <r>
    <s v="1403693"/>
    <x v="172"/>
    <x v="4"/>
    <x v="2"/>
    <n v="90.45"/>
    <n v="88.437810945273625"/>
    <n v="2.0121890547263774"/>
    <n v="88.88"/>
    <n v="1.5700000000000074"/>
    <n v="270"/>
    <n v="264"/>
    <n v="6"/>
    <n v="265.32"/>
    <n v="4.6800000000000068"/>
  </r>
  <r>
    <s v="1403693"/>
    <x v="41"/>
    <x v="4"/>
    <x v="2"/>
    <n v="650.13"/>
    <n v="643.62745098039215"/>
    <n v="6.5025490196078408"/>
    <n v="656.5"/>
    <n v="-6.3700000000000045"/>
    <n v="1600"/>
    <n v="1584"/>
    <n v="16"/>
    <n v="1615.68"/>
    <n v="-15.680000000000064"/>
  </r>
  <r>
    <s v="1403693"/>
    <x v="184"/>
    <x v="4"/>
    <x v="2"/>
    <n v="1042.2"/>
    <n v="1019.0443349753695"/>
    <n v="23.155665024630594"/>
    <n v="1034.33"/>
    <n v="7.8700000000001182"/>
    <n v="270"/>
    <n v="263.99999999999994"/>
    <n v="6.0000000000000568"/>
    <n v="267.95999999999998"/>
    <n v="2.0400000000000205"/>
  </r>
  <r>
    <s v="1403693"/>
    <x v="17"/>
    <x v="4"/>
    <x v="2"/>
    <n v="2172.8000000000002"/>
    <n v="2151.0746268656717"/>
    <n v="21.725373134328493"/>
    <n v="2161.83"/>
    <n v="10.970000000000255"/>
    <n v="1600"/>
    <n v="1584"/>
    <n v="16"/>
    <n v="1591.92"/>
    <n v="8.0799999999999272"/>
  </r>
  <r>
    <s v="1403693"/>
    <x v="45"/>
    <x v="4"/>
    <x v="2"/>
    <n v="8103.89"/>
    <n v="8022.8514851485152"/>
    <n v="81.038514851485161"/>
    <n v="8103.08"/>
    <n v="0.81000000000040018"/>
    <n v="1600"/>
    <n v="1584"/>
    <n v="16"/>
    <n v="1599.84"/>
    <n v="0.16000000000008185"/>
  </r>
  <r>
    <s v="1403693"/>
    <x v="185"/>
    <x v="4"/>
    <x v="3"/>
    <n v="6773.44"/>
    <n v="6505.1442786069656"/>
    <n v="268.295721393034"/>
    <n v="6537.67"/>
    <n v="235.76999999999953"/>
    <n v="1237"/>
    <n v="1188"/>
    <n v="49"/>
    <n v="1193.94"/>
    <n v="43.059999999999945"/>
  </r>
  <r>
    <s v="1403693"/>
    <x v="20"/>
    <x v="4"/>
    <x v="4"/>
    <n v="119.97"/>
    <n v="117.61764705882354"/>
    <n v="2.3523529411764628"/>
    <n v="119.97"/>
    <n v="0"/>
    <n v="21.812000000000001"/>
    <n v="21.384313725490198"/>
    <n v="0.4276862745098029"/>
    <n v="21.812000000000001"/>
    <n v="0"/>
  </r>
  <r>
    <s v="1403694"/>
    <x v="0"/>
    <x v="0"/>
    <x v="0"/>
    <n v="22127.29"/>
    <n v="0"/>
    <n v="22127.29"/>
    <n v="0"/>
    <n v="22127.29"/>
    <n v="0"/>
    <n v="0"/>
    <n v="0"/>
    <n v="0"/>
    <n v="0"/>
  </r>
  <r>
    <s v="1403694"/>
    <x v="1"/>
    <x v="1"/>
    <x v="0"/>
    <n v="19.399999999999999"/>
    <n v="0"/>
    <n v="19.399999999999999"/>
    <n v="19.510000000000002"/>
    <n v="-0.11000000000000298"/>
    <n v="0"/>
    <n v="0"/>
    <n v="0"/>
    <n v="0"/>
    <n v="0"/>
  </r>
  <r>
    <s v="1403694"/>
    <x v="2"/>
    <x v="1"/>
    <x v="0"/>
    <n v="452.76"/>
    <n v="0"/>
    <n v="452.76"/>
    <n v="455.22"/>
    <n v="-2.4600000000000364"/>
    <n v="0"/>
    <n v="0"/>
    <n v="0"/>
    <n v="0"/>
    <n v="0"/>
  </r>
  <r>
    <s v="1403694"/>
    <x v="3"/>
    <x v="1"/>
    <x v="0"/>
    <n v="3039.96"/>
    <n v="0"/>
    <n v="3039.96"/>
    <n v="3056.45"/>
    <n v="-16.489999999999782"/>
    <n v="0"/>
    <n v="0"/>
    <n v="0"/>
    <n v="0"/>
    <n v="0"/>
  </r>
  <r>
    <s v="1403694"/>
    <x v="4"/>
    <x v="2"/>
    <x v="0"/>
    <n v="4412.09"/>
    <n v="0"/>
    <n v="4412.09"/>
    <n v="5031.1899999999996"/>
    <n v="-619.09999999999945"/>
    <n v="12.51"/>
    <n v="0"/>
    <n v="12.51"/>
    <n v="14.265000000000001"/>
    <n v="-1.7550000000000008"/>
  </r>
  <r>
    <s v="1403694"/>
    <x v="5"/>
    <x v="2"/>
    <x v="0"/>
    <n v="15166.76"/>
    <n v="0"/>
    <n v="15166.76"/>
    <n v="17294.95"/>
    <n v="-2128.1900000000005"/>
    <n v="12.51"/>
    <n v="0"/>
    <n v="12.51"/>
    <n v="14.265000000000001"/>
    <n v="-1.7550000000000008"/>
  </r>
  <r>
    <s v="1403694"/>
    <x v="6"/>
    <x v="2"/>
    <x v="0"/>
    <n v="16409.5"/>
    <n v="0"/>
    <n v="16409.5"/>
    <n v="18711.93"/>
    <n v="-2302.4300000000003"/>
    <n v="262.70999999999998"/>
    <n v="0"/>
    <n v="262.70999999999998"/>
    <n v="299.57100000000003"/>
    <n v="-36.861000000000047"/>
  </r>
  <r>
    <s v="1403694"/>
    <x v="7"/>
    <x v="1"/>
    <x v="0"/>
    <n v="34058.639999999999"/>
    <n v="0"/>
    <n v="34058.639999999999"/>
    <n v="34243.379999999997"/>
    <n v="-184.73999999999796"/>
    <n v="0"/>
    <n v="0"/>
    <n v="0"/>
    <n v="0"/>
    <n v="0"/>
  </r>
  <r>
    <s v="1403694"/>
    <x v="8"/>
    <x v="1"/>
    <x v="0"/>
    <n v="78760.84"/>
    <n v="0"/>
    <n v="78760.84"/>
    <n v="79188.05"/>
    <n v="-427.2100000000064"/>
    <n v="0"/>
    <n v="0"/>
    <n v="0"/>
    <n v="0"/>
    <n v="0"/>
  </r>
  <r>
    <s v="1403694"/>
    <x v="398"/>
    <x v="3"/>
    <x v="1"/>
    <n v="-1839408.74"/>
    <n v="0"/>
    <n v="-1839408.74"/>
    <n v="-1839408.73"/>
    <n v="-1.0000000009313226E-2"/>
    <n v="-10271"/>
    <n v="0"/>
    <n v="-10271"/>
    <n v="-10271"/>
    <n v="0"/>
  </r>
  <r>
    <s v="1403694"/>
    <x v="48"/>
    <x v="4"/>
    <x v="2"/>
    <n v="85.12"/>
    <n v="0"/>
    <n v="85.12"/>
    <n v="0"/>
    <n v="85.12"/>
    <n v="1000"/>
    <n v="0"/>
    <n v="1000"/>
    <n v="0"/>
    <n v="1000"/>
  </r>
  <r>
    <s v="1403694"/>
    <x v="271"/>
    <x v="4"/>
    <x v="2"/>
    <n v="7449.52"/>
    <n v="7434.5615763546803"/>
    <n v="14.958423645320181"/>
    <n v="7546.08"/>
    <n v="-96.559999999999491"/>
    <n v="123500"/>
    <n v="123252"/>
    <n v="248"/>
    <n v="125100.78"/>
    <n v="-1600.7799999999988"/>
  </r>
  <r>
    <s v="1403694"/>
    <x v="11"/>
    <x v="4"/>
    <x v="2"/>
    <n v="9531.41"/>
    <n v="9521.2139303482581"/>
    <n v="10.196069651741709"/>
    <n v="9568.82"/>
    <n v="-37.409999999999854"/>
    <n v="10282"/>
    <n v="10271"/>
    <n v="11"/>
    <n v="10322.355"/>
    <n v="-40.354999999999563"/>
  </r>
  <r>
    <s v="1403694"/>
    <x v="272"/>
    <x v="4"/>
    <x v="2"/>
    <n v="28769.02"/>
    <n v="28769.477832512315"/>
    <n v="-0.45783251231478062"/>
    <n v="29201.02"/>
    <n v="-432"/>
    <n v="123250"/>
    <n v="123252"/>
    <n v="-2"/>
    <n v="125100.78"/>
    <n v="-1850.7799999999988"/>
  </r>
  <r>
    <s v="1403694"/>
    <x v="346"/>
    <x v="4"/>
    <x v="2"/>
    <n v="37256.74"/>
    <n v="37151.852216748761"/>
    <n v="104.88778325123712"/>
    <n v="37709.129999999997"/>
    <n v="-452.38999999999942"/>
    <n v="123600"/>
    <n v="123252"/>
    <n v="348"/>
    <n v="125100.78"/>
    <n v="-1500.7799999999988"/>
  </r>
  <r>
    <s v="1403694"/>
    <x v="14"/>
    <x v="4"/>
    <x v="2"/>
    <n v="58018.16"/>
    <n v="57951.862745098042"/>
    <n v="66.297254901961423"/>
    <n v="59110.9"/>
    <n v="-1092.739999999998"/>
    <n v="123393"/>
    <n v="123252"/>
    <n v="141"/>
    <n v="125717.04"/>
    <n v="-2324.0399999999936"/>
  </r>
  <r>
    <s v="1403694"/>
    <x v="399"/>
    <x v="4"/>
    <x v="2"/>
    <n v="100436.85"/>
    <n v="99525.990147783246"/>
    <n v="910.85985221675946"/>
    <n v="101018.88"/>
    <n v="-582.02999999999884"/>
    <n v="10365"/>
    <n v="10271"/>
    <n v="94"/>
    <n v="10425.065000000001"/>
    <n v="-60.065000000000509"/>
  </r>
  <r>
    <s v="1403694"/>
    <x v="200"/>
    <x v="4"/>
    <x v="2"/>
    <n v="95650.54"/>
    <n v="99802.078817733985"/>
    <n v="-4151.5388177339919"/>
    <n v="101299.11"/>
    <n v="-5648.570000000007"/>
    <n v="118125"/>
    <n v="123252"/>
    <n v="-5127"/>
    <n v="125100.78"/>
    <n v="-6975.7799999999988"/>
  </r>
  <r>
    <s v="1403694"/>
    <x v="17"/>
    <x v="4"/>
    <x v="2"/>
    <n v="167786.33"/>
    <n v="167376.21890547263"/>
    <n v="410.111094527354"/>
    <n v="168213.1"/>
    <n v="-426.77000000001863"/>
    <n v="123554"/>
    <n v="123252"/>
    <n v="302"/>
    <n v="123868.26"/>
    <n v="-314.25999999999476"/>
  </r>
  <r>
    <s v="1403694"/>
    <x v="58"/>
    <x v="4"/>
    <x v="2"/>
    <n v="590752.37"/>
    <n v="589566.07920792082"/>
    <n v="1186.2907920791768"/>
    <n v="595461.74"/>
    <n v="-4709.3699999999953"/>
    <n v="123500"/>
    <n v="123252"/>
    <n v="248"/>
    <n v="124484.52"/>
    <n v="-984.52000000000407"/>
  </r>
  <r>
    <s v="1403694"/>
    <x v="275"/>
    <x v="4"/>
    <x v="3"/>
    <n v="563002.43999999994"/>
    <n v="563240.0696517413"/>
    <n v="-237.62965174135752"/>
    <n v="566056.27"/>
    <n v="-3053.8300000000745"/>
    <n v="92400"/>
    <n v="92439"/>
    <n v="-39"/>
    <n v="92901.195000000007"/>
    <n v="-501.19500000000698"/>
  </r>
  <r>
    <s v="1403694"/>
    <x v="20"/>
    <x v="4"/>
    <x v="4"/>
    <n v="6223"/>
    <n v="6100.9705882352937"/>
    <n v="122.02941176470631"/>
    <n v="6222.99"/>
    <n v="1.0000000000218279E-2"/>
    <n v="1131.4549999999999"/>
    <n v="1109.2676470588235"/>
    <n v="22.187352941176414"/>
    <n v="1131.453"/>
    <n v="1.9999999999527063E-3"/>
  </r>
  <r>
    <s v="1403695"/>
    <x v="0"/>
    <x v="0"/>
    <x v="0"/>
    <n v="20429.689999999999"/>
    <n v="0"/>
    <n v="20429.689999999999"/>
    <n v="0"/>
    <n v="20429.689999999999"/>
    <n v="0"/>
    <n v="0"/>
    <n v="0"/>
    <n v="0"/>
    <n v="0"/>
  </r>
  <r>
    <s v="1403695"/>
    <x v="1"/>
    <x v="1"/>
    <x v="0"/>
    <n v="19.36"/>
    <n v="0"/>
    <n v="19.36"/>
    <n v="19.63"/>
    <n v="-0.26999999999999957"/>
    <n v="0"/>
    <n v="0"/>
    <n v="0"/>
    <n v="0"/>
    <n v="0"/>
  </r>
  <r>
    <s v="1403695"/>
    <x v="2"/>
    <x v="1"/>
    <x v="0"/>
    <n v="451.78"/>
    <n v="0"/>
    <n v="451.78"/>
    <n v="457.96"/>
    <n v="-6.1800000000000068"/>
    <n v="0"/>
    <n v="0"/>
    <n v="0"/>
    <n v="0"/>
    <n v="0"/>
  </r>
  <r>
    <s v="1403695"/>
    <x v="3"/>
    <x v="1"/>
    <x v="0"/>
    <n v="3033.38"/>
    <n v="0"/>
    <n v="3033.38"/>
    <n v="3074.87"/>
    <n v="-41.489999999999782"/>
    <n v="0"/>
    <n v="0"/>
    <n v="0"/>
    <n v="0"/>
    <n v="0"/>
  </r>
  <r>
    <s v="1403695"/>
    <x v="4"/>
    <x v="2"/>
    <x v="0"/>
    <n v="4584.91"/>
    <n v="0"/>
    <n v="4584.91"/>
    <n v="5036.45"/>
    <n v="-451.53999999999996"/>
    <n v="13"/>
    <n v="0"/>
    <n v="13"/>
    <n v="14.28"/>
    <n v="-1.2799999999999994"/>
  </r>
  <r>
    <s v="1403695"/>
    <x v="5"/>
    <x v="2"/>
    <x v="0"/>
    <n v="15760.82"/>
    <n v="0"/>
    <n v="15760.82"/>
    <n v="17313.05"/>
    <n v="-1552.2299999999996"/>
    <n v="13"/>
    <n v="0"/>
    <n v="13"/>
    <n v="14.28"/>
    <n v="-1.2799999999999994"/>
  </r>
  <r>
    <s v="1403695"/>
    <x v="6"/>
    <x v="2"/>
    <x v="0"/>
    <n v="17052.240000000002"/>
    <n v="0"/>
    <n v="17052.240000000002"/>
    <n v="18731.52"/>
    <n v="-1679.2799999999988"/>
    <n v="273"/>
    <n v="0"/>
    <n v="273"/>
    <n v="299.88499999999999"/>
    <n v="-26.884999999999991"/>
  </r>
  <r>
    <s v="1403695"/>
    <x v="7"/>
    <x v="1"/>
    <x v="0"/>
    <n v="33984.92"/>
    <n v="0"/>
    <n v="33984.92"/>
    <n v="34449.760000000002"/>
    <n v="-464.84000000000378"/>
    <n v="0"/>
    <n v="0"/>
    <n v="0"/>
    <n v="0"/>
    <n v="0"/>
  </r>
  <r>
    <s v="1403695"/>
    <x v="8"/>
    <x v="1"/>
    <x v="0"/>
    <n v="78590.36"/>
    <n v="0"/>
    <n v="78590.36"/>
    <n v="79665.31"/>
    <n v="-1074.9499999999971"/>
    <n v="0"/>
    <n v="0"/>
    <n v="0"/>
    <n v="0"/>
    <n v="0"/>
  </r>
  <r>
    <s v="1403695"/>
    <x v="396"/>
    <x v="3"/>
    <x v="1"/>
    <n v="-1919814.53"/>
    <n v="0"/>
    <n v="-1919814.53"/>
    <n v="-1919814.68"/>
    <n v="0.14999999990686774"/>
    <n v="-10281.75"/>
    <n v="0"/>
    <n v="-10281.75"/>
    <n v="-10281.75"/>
    <n v="0"/>
  </r>
  <r>
    <s v="1403695"/>
    <x v="10"/>
    <x v="4"/>
    <x v="2"/>
    <n v="7431.42"/>
    <n v="7442.3448275862065"/>
    <n v="-10.924827586206447"/>
    <n v="7553.98"/>
    <n v="-122.55999999999949"/>
    <n v="123200"/>
    <n v="123381"/>
    <n v="-181"/>
    <n v="125231.715"/>
    <n v="-2031.7149999999965"/>
  </r>
  <r>
    <s v="1403695"/>
    <x v="11"/>
    <x v="4"/>
    <x v="2"/>
    <n v="9548.1"/>
    <n v="9531.1840796019897"/>
    <n v="16.915920398010712"/>
    <n v="9578.84"/>
    <n v="-30.739999999999782"/>
    <n v="10300"/>
    <n v="10281.750248756218"/>
    <n v="18.249751243782157"/>
    <n v="10333.159"/>
    <n v="-33.158999999999651"/>
  </r>
  <r>
    <s v="1403695"/>
    <x v="12"/>
    <x v="4"/>
    <x v="2"/>
    <n v="31903.88"/>
    <n v="31924.837438423645"/>
    <n v="-20.957438423643907"/>
    <n v="32403.71"/>
    <n v="-499.82999999999811"/>
    <n v="123300"/>
    <n v="123381"/>
    <n v="-81"/>
    <n v="125231.715"/>
    <n v="-1931.7149999999965"/>
  </r>
  <r>
    <s v="1403695"/>
    <x v="13"/>
    <x v="4"/>
    <x v="2"/>
    <n v="38640.68"/>
    <n v="38603.448275862072"/>
    <n v="37.231724137927813"/>
    <n v="39182.5"/>
    <n v="-541.81999999999971"/>
    <n v="123500"/>
    <n v="123381"/>
    <n v="119"/>
    <n v="125231.715"/>
    <n v="-1731.7149999999965"/>
  </r>
  <r>
    <s v="1403695"/>
    <x v="14"/>
    <x v="4"/>
    <x v="2"/>
    <n v="58068.47"/>
    <n v="58012.509803921566"/>
    <n v="55.960196078434819"/>
    <n v="59172.76"/>
    <n v="-1104.2900000000009"/>
    <n v="123500"/>
    <n v="123381"/>
    <n v="119"/>
    <n v="125848.62"/>
    <n v="-2348.6199999999953"/>
  </r>
  <r>
    <s v="1403695"/>
    <x v="397"/>
    <x v="4"/>
    <x v="2"/>
    <n v="100533.75"/>
    <n v="99630.157635467986"/>
    <n v="903.59236453201447"/>
    <n v="101124.61"/>
    <n v="-590.86000000000058"/>
    <n v="10375"/>
    <n v="10281.749753694583"/>
    <n v="93.250246305417022"/>
    <n v="10435.976000000001"/>
    <n v="-60.976000000000568"/>
  </r>
  <r>
    <s v="1403695"/>
    <x v="15"/>
    <x v="4"/>
    <x v="2"/>
    <n v="113695.7"/>
    <n v="111112.4827586207"/>
    <n v="2583.2172413793014"/>
    <n v="112779.17"/>
    <n v="916.52999999999884"/>
    <n v="126250"/>
    <n v="123381"/>
    <n v="2869"/>
    <n v="125231.715"/>
    <n v="1018.2850000000035"/>
  </r>
  <r>
    <s v="1403695"/>
    <x v="17"/>
    <x v="4"/>
    <x v="2"/>
    <n v="167713"/>
    <n v="167551.39303482586"/>
    <n v="161.60696517414181"/>
    <n v="168389.15"/>
    <n v="-676.14999999999418"/>
    <n v="123500"/>
    <n v="123381"/>
    <n v="119"/>
    <n v="123997.905"/>
    <n v="-497.90499999999884"/>
  </r>
  <r>
    <s v="1403695"/>
    <x v="18"/>
    <x v="4"/>
    <x v="2"/>
    <n v="666318.03"/>
    <n v="664653.4455445545"/>
    <n v="1664.5844554455252"/>
    <n v="671299.98"/>
    <n v="-4981.9499999999534"/>
    <n v="123690"/>
    <n v="123381"/>
    <n v="309"/>
    <n v="124614.81"/>
    <n v="-924.80999999999767"/>
  </r>
  <r>
    <s v="1403695"/>
    <x v="19"/>
    <x v="4"/>
    <x v="3"/>
    <n v="545888.54"/>
    <n v="547873.17821782175"/>
    <n v="-1984.6382178217173"/>
    <n v="553351.91"/>
    <n v="-7463.3699999999953"/>
    <n v="92200"/>
    <n v="92535.750495049491"/>
    <n v="-335.75049504949129"/>
    <n v="93461.107999999993"/>
    <n v="-1261.1079999999929"/>
  </r>
  <r>
    <s v="1403695"/>
    <x v="20"/>
    <x v="4"/>
    <x v="4"/>
    <n v="6165.5"/>
    <n v="6107.3627450980393"/>
    <n v="58.137254901960659"/>
    <n v="6229.51"/>
    <n v="-64.010000000000218"/>
    <n v="1121"/>
    <n v="1110.4294117647057"/>
    <n v="10.570588235294281"/>
    <n v="1132.6379999999999"/>
    <n v="-11.63799999999992"/>
  </r>
  <r>
    <s v="1403696"/>
    <x v="0"/>
    <x v="0"/>
    <x v="0"/>
    <n v="3898.86"/>
    <n v="0"/>
    <n v="3898.86"/>
    <n v="0"/>
    <n v="3898.86"/>
    <n v="0"/>
    <n v="0"/>
    <n v="0"/>
    <n v="0"/>
    <n v="0"/>
  </r>
  <r>
    <s v="1403696"/>
    <x v="1"/>
    <x v="1"/>
    <x v="0"/>
    <n v="11.62"/>
    <n v="0"/>
    <n v="11.62"/>
    <n v="11.62"/>
    <n v="0"/>
    <n v="0"/>
    <n v="0"/>
    <n v="0"/>
    <n v="0"/>
    <n v="0"/>
  </r>
  <r>
    <s v="1403696"/>
    <x v="2"/>
    <x v="1"/>
    <x v="0"/>
    <n v="271.24"/>
    <n v="0"/>
    <n v="271.24"/>
    <n v="271.24"/>
    <n v="0"/>
    <n v="0"/>
    <n v="0"/>
    <n v="0"/>
    <n v="0"/>
    <n v="0"/>
  </r>
  <r>
    <s v="1403696"/>
    <x v="3"/>
    <x v="1"/>
    <x v="0"/>
    <n v="1821.18"/>
    <n v="0"/>
    <n v="1821.18"/>
    <n v="1821.19"/>
    <n v="-9.9999999999909051E-3"/>
    <n v="0"/>
    <n v="0"/>
    <n v="0"/>
    <n v="0"/>
    <n v="0"/>
  </r>
  <r>
    <s v="1403696"/>
    <x v="4"/>
    <x v="2"/>
    <x v="0"/>
    <n v="2821.48"/>
    <n v="0"/>
    <n v="2821.48"/>
    <n v="2997.85"/>
    <n v="-176.36999999999989"/>
    <n v="8"/>
    <n v="0"/>
    <n v="8"/>
    <n v="8.5"/>
    <n v="-0.5"/>
  </r>
  <r>
    <s v="1403696"/>
    <x v="5"/>
    <x v="2"/>
    <x v="0"/>
    <n v="9698.9599999999991"/>
    <n v="0"/>
    <n v="9698.9599999999991"/>
    <n v="10305.24"/>
    <n v="-606.28000000000065"/>
    <n v="8"/>
    <n v="0"/>
    <n v="8"/>
    <n v="8.5"/>
    <n v="-0.5"/>
  </r>
  <r>
    <s v="1403696"/>
    <x v="6"/>
    <x v="2"/>
    <x v="0"/>
    <n v="10493.68"/>
    <n v="0"/>
    <n v="10493.68"/>
    <n v="11149.55"/>
    <n v="-655.86999999999898"/>
    <n v="168"/>
    <n v="0"/>
    <n v="168"/>
    <n v="178.5"/>
    <n v="-10.5"/>
  </r>
  <r>
    <s v="1403696"/>
    <x v="7"/>
    <x v="1"/>
    <x v="0"/>
    <n v="20403.849999999999"/>
    <n v="0"/>
    <n v="20403.849999999999"/>
    <n v="20404"/>
    <n v="-0.15000000000145519"/>
    <n v="0"/>
    <n v="0"/>
    <n v="0"/>
    <n v="0"/>
    <n v="0"/>
  </r>
  <r>
    <s v="1403696"/>
    <x v="8"/>
    <x v="1"/>
    <x v="0"/>
    <n v="47184.05"/>
    <n v="0"/>
    <n v="47184.05"/>
    <n v="47184.39"/>
    <n v="-0.33999999999650754"/>
    <n v="0"/>
    <n v="0"/>
    <n v="0"/>
    <n v="0"/>
    <n v="0"/>
  </r>
  <r>
    <s v="1403696"/>
    <x v="343"/>
    <x v="3"/>
    <x v="1"/>
    <n v="-1082755.9099999999"/>
    <n v="0"/>
    <n v="-1082755.9099999999"/>
    <n v="-1082756.1599999999"/>
    <n v="0.25"/>
    <n v="-6120"/>
    <n v="0"/>
    <n v="-6120"/>
    <n v="-6120"/>
    <n v="0"/>
  </r>
  <r>
    <s v="1403696"/>
    <x v="48"/>
    <x v="4"/>
    <x v="2"/>
    <n v="553.28"/>
    <n v="520.93069306930693"/>
    <n v="32.349306930693047"/>
    <n v="526.14"/>
    <n v="27.139999999999986"/>
    <n v="6500"/>
    <n v="6120"/>
    <n v="380"/>
    <n v="6181.2"/>
    <n v="318.80000000000018"/>
  </r>
  <r>
    <s v="1403696"/>
    <x v="342"/>
    <x v="4"/>
    <x v="2"/>
    <n v="3830.93"/>
    <n v="3817.4088669950738"/>
    <n v="13.521133004926014"/>
    <n v="3874.67"/>
    <n v="-43.740000000000236"/>
    <n v="73700"/>
    <n v="73440"/>
    <n v="260"/>
    <n v="74541.600000000006"/>
    <n v="-841.60000000000582"/>
  </r>
  <r>
    <s v="1403696"/>
    <x v="11"/>
    <x v="4"/>
    <x v="2"/>
    <n v="5683.44"/>
    <n v="5673.2437810945275"/>
    <n v="10.196218905472051"/>
    <n v="5701.61"/>
    <n v="-18.170000000000073"/>
    <n v="6131"/>
    <n v="6120"/>
    <n v="11"/>
    <n v="6150.6"/>
    <n v="-19.600000000000364"/>
  </r>
  <r>
    <s v="1403696"/>
    <x v="54"/>
    <x v="4"/>
    <x v="2"/>
    <n v="16625.990000000002"/>
    <n v="16567.330049261083"/>
    <n v="58.659950738918269"/>
    <n v="16815.84"/>
    <n v="-189.84999999999854"/>
    <n v="73700"/>
    <n v="73440"/>
    <n v="260"/>
    <n v="74541.600000000006"/>
    <n v="-841.60000000000582"/>
  </r>
  <r>
    <s v="1403696"/>
    <x v="55"/>
    <x v="4"/>
    <x v="2"/>
    <n v="21363.42"/>
    <n v="21288.049261083743"/>
    <n v="75.370738916255505"/>
    <n v="21607.37"/>
    <n v="-243.95000000000073"/>
    <n v="73700"/>
    <n v="73440"/>
    <n v="260"/>
    <n v="74541.600000000006"/>
    <n v="-841.60000000000582"/>
  </r>
  <r>
    <s v="1403696"/>
    <x v="14"/>
    <x v="4"/>
    <x v="2"/>
    <n v="34794.06"/>
    <n v="34530.75490196079"/>
    <n v="263.30509803920722"/>
    <n v="35221.370000000003"/>
    <n v="-427.31000000000495"/>
    <n v="74000"/>
    <n v="73440"/>
    <n v="560"/>
    <n v="74908.800000000003"/>
    <n v="-908.80000000000291"/>
  </r>
  <r>
    <s v="1403696"/>
    <x v="56"/>
    <x v="4"/>
    <x v="2"/>
    <n v="54595.82"/>
    <n v="55650.482758620688"/>
    <n v="-1054.6627586206887"/>
    <n v="56485.24"/>
    <n v="-1889.4199999999983"/>
    <n v="72048"/>
    <n v="73440"/>
    <n v="-1392"/>
    <n v="74541.600000000006"/>
    <n v="-2493.6000000000058"/>
  </r>
  <r>
    <s v="1403696"/>
    <x v="63"/>
    <x v="4"/>
    <x v="2"/>
    <n v="70407.48"/>
    <n v="68482.798029556638"/>
    <n v="1924.6819704433583"/>
    <n v="69510.039999999994"/>
    <n v="897.44000000000233"/>
    <n v="6292"/>
    <n v="6120"/>
    <n v="172"/>
    <n v="6211.8"/>
    <n v="80.199999999999818"/>
  </r>
  <r>
    <s v="1403696"/>
    <x v="17"/>
    <x v="4"/>
    <x v="2"/>
    <n v="100492"/>
    <n v="99731.522388059704"/>
    <n v="760.4776119402959"/>
    <n v="100230.18"/>
    <n v="261.82000000000698"/>
    <n v="74000"/>
    <n v="73440"/>
    <n v="560"/>
    <n v="73807.199999999997"/>
    <n v="192.80000000000291"/>
  </r>
  <r>
    <s v="1403696"/>
    <x v="58"/>
    <x v="4"/>
    <x v="2"/>
    <n v="353973.08"/>
    <n v="351294.36633663368"/>
    <n v="2678.7136633663322"/>
    <n v="354807.31"/>
    <n v="-834.22999999998137"/>
    <n v="74000"/>
    <n v="73439.999999999985"/>
    <n v="560.00000000001455"/>
    <n v="74174.399999999994"/>
    <n v="-174.39999999999418"/>
  </r>
  <r>
    <s v="1403696"/>
    <x v="59"/>
    <x v="4"/>
    <x v="3"/>
    <n v="320123.5"/>
    <n v="318530.66666666669"/>
    <n v="1592.8333333333139"/>
    <n v="320123.32"/>
    <n v="0.17999999999301508"/>
    <n v="55355"/>
    <n v="55080"/>
    <n v="275"/>
    <n v="55355.4"/>
    <n v="-0.40000000000145519"/>
  </r>
  <r>
    <s v="1403696"/>
    <x v="20"/>
    <x v="4"/>
    <x v="4"/>
    <n v="3707.99"/>
    <n v="3635.2745098039218"/>
    <n v="72.715490196078008"/>
    <n v="3707.98"/>
    <n v="9.9999999997635314E-3"/>
    <n v="674.17899999999997"/>
    <n v="660.95980392156855"/>
    <n v="13.219196078431423"/>
    <n v="674.17899999999997"/>
    <n v="0"/>
  </r>
  <r>
    <s v="1403697"/>
    <x v="0"/>
    <x v="0"/>
    <x v="0"/>
    <n v="-4397.1000000000004"/>
    <n v="0"/>
    <n v="-4397.1000000000004"/>
    <n v="0"/>
    <n v="-4397.1000000000004"/>
    <n v="0"/>
    <n v="0"/>
    <n v="0"/>
    <n v="0"/>
    <n v="0"/>
  </r>
  <r>
    <s v="1403697"/>
    <x v="1"/>
    <x v="1"/>
    <x v="0"/>
    <n v="0"/>
    <n v="0"/>
    <n v="0"/>
    <n v="0.25"/>
    <n v="-0.25"/>
    <n v="0"/>
    <n v="0"/>
    <n v="0"/>
    <n v="0"/>
    <n v="0"/>
  </r>
  <r>
    <s v="1403697"/>
    <x v="2"/>
    <x v="1"/>
    <x v="0"/>
    <n v="0"/>
    <n v="0"/>
    <n v="0"/>
    <n v="5.85"/>
    <n v="-5.85"/>
    <n v="0"/>
    <n v="0"/>
    <n v="0"/>
    <n v="0"/>
    <n v="0"/>
  </r>
  <r>
    <s v="1403697"/>
    <x v="3"/>
    <x v="1"/>
    <x v="0"/>
    <n v="0"/>
    <n v="0"/>
    <n v="0"/>
    <n v="39.28"/>
    <n v="-39.28"/>
    <n v="0"/>
    <n v="0"/>
    <n v="0"/>
    <n v="0"/>
    <n v="0"/>
  </r>
  <r>
    <s v="1403697"/>
    <x v="4"/>
    <x v="2"/>
    <x v="0"/>
    <n v="529.03"/>
    <n v="0"/>
    <n v="529.03"/>
    <n v="103.45"/>
    <n v="425.58"/>
    <n v="1.5"/>
    <n v="0"/>
    <n v="1.5"/>
    <n v="0.29299999999999998"/>
    <n v="1.2070000000000001"/>
  </r>
  <r>
    <s v="1403697"/>
    <x v="5"/>
    <x v="2"/>
    <x v="0"/>
    <n v="1818.56"/>
    <n v="0"/>
    <n v="1818.56"/>
    <n v="355.63"/>
    <n v="1462.9299999999998"/>
    <n v="1.5"/>
    <n v="0"/>
    <n v="1.5"/>
    <n v="0.29299999999999998"/>
    <n v="1.2070000000000001"/>
  </r>
  <r>
    <s v="1403697"/>
    <x v="6"/>
    <x v="2"/>
    <x v="0"/>
    <n v="1967.57"/>
    <n v="0"/>
    <n v="1967.57"/>
    <n v="384.77"/>
    <n v="1582.8"/>
    <n v="31.5"/>
    <n v="0"/>
    <n v="31.5"/>
    <n v="6.16"/>
    <n v="25.34"/>
  </r>
  <r>
    <s v="1403697"/>
    <x v="7"/>
    <x v="1"/>
    <x v="0"/>
    <n v="0"/>
    <n v="0"/>
    <n v="0"/>
    <n v="440.09"/>
    <n v="-440.09"/>
    <n v="0"/>
    <n v="0"/>
    <n v="0"/>
    <n v="0"/>
    <n v="0"/>
  </r>
  <r>
    <s v="1403697"/>
    <x v="8"/>
    <x v="1"/>
    <x v="0"/>
    <n v="0"/>
    <n v="0"/>
    <n v="0"/>
    <n v="1017.7"/>
    <n v="-1017.7"/>
    <n v="0"/>
    <n v="0"/>
    <n v="0"/>
    <n v="0"/>
    <n v="0"/>
  </r>
  <r>
    <s v="1403697"/>
    <x v="178"/>
    <x v="3"/>
    <x v="1"/>
    <n v="-23130.21"/>
    <n v="0"/>
    <n v="-23130.21"/>
    <n v="-23130.21"/>
    <n v="0"/>
    <n v="-264"/>
    <n v="0"/>
    <n v="-264"/>
    <n v="-264"/>
    <n v="0"/>
  </r>
  <r>
    <s v="1403697"/>
    <x v="414"/>
    <x v="4"/>
    <x v="5"/>
    <n v="21049.27"/>
    <n v="0"/>
    <n v="21049.27"/>
    <n v="0"/>
    <n v="21049.27"/>
    <n v="264"/>
    <n v="0"/>
    <n v="264"/>
    <n v="0"/>
    <n v="264"/>
  </r>
  <r>
    <s v="1403697"/>
    <x v="48"/>
    <x v="4"/>
    <x v="2"/>
    <n v="41.28"/>
    <n v="44.940594059405939"/>
    <n v="-3.6605940594059376"/>
    <n v="45.39"/>
    <n v="-4.1099999999999994"/>
    <n v="485"/>
    <n v="528"/>
    <n v="-43"/>
    <n v="533.28"/>
    <n v="-48.279999999999973"/>
  </r>
  <r>
    <s v="1403697"/>
    <x v="172"/>
    <x v="4"/>
    <x v="2"/>
    <n v="9.3800000000000008"/>
    <n v="88.437810945273625"/>
    <n v="-79.05781094527363"/>
    <n v="88.88"/>
    <n v="-79.5"/>
    <n v="28"/>
    <n v="264"/>
    <n v="-236"/>
    <n v="265.32"/>
    <n v="-237.32"/>
  </r>
  <r>
    <s v="1403697"/>
    <x v="180"/>
    <x v="4"/>
    <x v="2"/>
    <n v="222.08"/>
    <n v="214.49261083743843"/>
    <n v="7.5873891625615784"/>
    <n v="217.71"/>
    <n v="4.3700000000000045"/>
    <n v="1640"/>
    <n v="1584"/>
    <n v="56"/>
    <n v="1607.76"/>
    <n v="32.240000000000009"/>
  </r>
  <r>
    <s v="1403697"/>
    <x v="181"/>
    <x v="4"/>
    <x v="2"/>
    <n v="373.49"/>
    <n v="360.73891625615761"/>
    <n v="12.751083743842401"/>
    <n v="366.15"/>
    <n v="7.3400000000000318"/>
    <n v="1640"/>
    <n v="1584"/>
    <n v="56"/>
    <n v="1607.76"/>
    <n v="32.240000000000009"/>
  </r>
  <r>
    <s v="1403697"/>
    <x v="182"/>
    <x v="4"/>
    <x v="2"/>
    <n v="474.45"/>
    <n v="458.2463054187192"/>
    <n v="16.203694581280786"/>
    <n v="465.12"/>
    <n v="9.3299999999999841"/>
    <n v="1640"/>
    <n v="1584"/>
    <n v="56"/>
    <n v="1607.76"/>
    <n v="32.240000000000009"/>
  </r>
  <r>
    <s v="1403697"/>
    <x v="41"/>
    <x v="4"/>
    <x v="2"/>
    <n v="0"/>
    <n v="643.62745098039215"/>
    <n v="-643.62745098039215"/>
    <n v="656.5"/>
    <n v="-656.5"/>
    <n v="0"/>
    <n v="1584"/>
    <n v="-1584"/>
    <n v="1615.68"/>
    <n v="-1615.68"/>
  </r>
  <r>
    <s v="1403697"/>
    <x v="183"/>
    <x v="4"/>
    <x v="2"/>
    <n v="0"/>
    <n v="1011.3793103448276"/>
    <n v="-1011.3793103448276"/>
    <n v="1026.55"/>
    <n v="-1026.55"/>
    <n v="0"/>
    <n v="1584"/>
    <n v="-1584"/>
    <n v="1607.76"/>
    <n v="-1607.76"/>
  </r>
  <r>
    <s v="1403697"/>
    <x v="184"/>
    <x v="4"/>
    <x v="2"/>
    <n v="1042.2"/>
    <n v="1019.0443349753695"/>
    <n v="23.155665024630594"/>
    <n v="1034.33"/>
    <n v="7.8700000000001182"/>
    <n v="270"/>
    <n v="263.99999999999994"/>
    <n v="6.0000000000000568"/>
    <n v="267.95999999999998"/>
    <n v="2.0400000000000205"/>
  </r>
  <r>
    <s v="1403697"/>
    <x v="17"/>
    <x v="4"/>
    <x v="2"/>
    <n v="0"/>
    <n v="2151.0746268656717"/>
    <n v="-2151.0746268656717"/>
    <n v="2161.83"/>
    <n v="-2161.83"/>
    <n v="0"/>
    <n v="1584"/>
    <n v="-1584"/>
    <n v="1591.92"/>
    <n v="-1591.92"/>
  </r>
  <r>
    <s v="1403697"/>
    <x v="45"/>
    <x v="4"/>
    <x v="2"/>
    <n v="0"/>
    <n v="8022.8514851485152"/>
    <n v="-8022.8514851485152"/>
    <n v="8103.08"/>
    <n v="-8103.08"/>
    <n v="0"/>
    <n v="1584"/>
    <n v="-1584"/>
    <n v="1599.84"/>
    <n v="-1599.84"/>
  </r>
  <r>
    <s v="1403697"/>
    <x v="185"/>
    <x v="4"/>
    <x v="3"/>
    <n v="0"/>
    <n v="6505.1442786069656"/>
    <n v="-6505.1442786069656"/>
    <n v="6537.67"/>
    <n v="-6537.67"/>
    <n v="0"/>
    <n v="1188"/>
    <n v="-1188"/>
    <n v="1193.94"/>
    <n v="-1193.94"/>
  </r>
  <r>
    <s v="1403697"/>
    <x v="20"/>
    <x v="4"/>
    <x v="4"/>
    <n v="0"/>
    <n v="78.411764705882348"/>
    <n v="-78.411764705882348"/>
    <n v="79.98"/>
    <n v="-79.98"/>
    <n v="0"/>
    <n v="14.255882352941178"/>
    <n v="-14.255882352941178"/>
    <n v="14.541"/>
    <n v="-14.541"/>
  </r>
  <r>
    <s v="1403699"/>
    <x v="0"/>
    <x v="0"/>
    <x v="0"/>
    <n v="873.24"/>
    <n v="0"/>
    <n v="873.24"/>
    <n v="0"/>
    <n v="873.24"/>
    <n v="0"/>
    <n v="0"/>
    <n v="0"/>
    <n v="0"/>
    <n v="0"/>
  </r>
  <r>
    <s v="1403699"/>
    <x v="1"/>
    <x v="1"/>
    <x v="0"/>
    <n v="0.52"/>
    <n v="0"/>
    <n v="0.52"/>
    <n v="0.53"/>
    <n v="-1.0000000000000009E-2"/>
    <n v="0"/>
    <n v="0"/>
    <n v="0"/>
    <n v="0"/>
    <n v="0"/>
  </r>
  <r>
    <s v="1403699"/>
    <x v="2"/>
    <x v="1"/>
    <x v="0"/>
    <n v="12.04"/>
    <n v="0"/>
    <n v="12.04"/>
    <n v="12.27"/>
    <n v="-0.23000000000000043"/>
    <n v="0"/>
    <n v="0"/>
    <n v="0"/>
    <n v="0"/>
    <n v="0"/>
  </r>
  <r>
    <s v="1403699"/>
    <x v="3"/>
    <x v="1"/>
    <x v="0"/>
    <n v="80.84"/>
    <n v="0"/>
    <n v="80.84"/>
    <n v="82.39"/>
    <n v="-1.5499999999999972"/>
    <n v="0"/>
    <n v="0"/>
    <n v="0"/>
    <n v="0"/>
    <n v="0"/>
  </r>
  <r>
    <s v="1403699"/>
    <x v="4"/>
    <x v="2"/>
    <x v="0"/>
    <n v="59.96"/>
    <n v="0"/>
    <n v="59.96"/>
    <n v="194.33"/>
    <n v="-134.37"/>
    <n v="0.17"/>
    <n v="0"/>
    <n v="0.17"/>
    <n v="0.55100000000000005"/>
    <n v="-0.38100000000000001"/>
  </r>
  <r>
    <s v="1403699"/>
    <x v="5"/>
    <x v="2"/>
    <x v="0"/>
    <n v="206.1"/>
    <n v="0"/>
    <n v="206.1"/>
    <n v="668.02"/>
    <n v="-461.91999999999996"/>
    <n v="0.17"/>
    <n v="0"/>
    <n v="0.17"/>
    <n v="0.55100000000000005"/>
    <n v="-0.38100000000000001"/>
  </r>
  <r>
    <s v="1403699"/>
    <x v="6"/>
    <x v="2"/>
    <x v="0"/>
    <n v="222.99"/>
    <n v="0"/>
    <n v="222.99"/>
    <n v="722.75"/>
    <n v="-499.76"/>
    <n v="3.57"/>
    <n v="0"/>
    <n v="3.57"/>
    <n v="11.571"/>
    <n v="-8.0009999999999994"/>
  </r>
  <r>
    <s v="1403699"/>
    <x v="7"/>
    <x v="1"/>
    <x v="0"/>
    <n v="905.65"/>
    <n v="0"/>
    <n v="905.65"/>
    <n v="923.08"/>
    <n v="-17.430000000000064"/>
    <n v="0"/>
    <n v="0"/>
    <n v="0"/>
    <n v="0"/>
    <n v="0"/>
  </r>
  <r>
    <s v="1403699"/>
    <x v="8"/>
    <x v="1"/>
    <x v="0"/>
    <n v="2094.3200000000002"/>
    <n v="0"/>
    <n v="2094.3200000000002"/>
    <n v="2134.64"/>
    <n v="-40.319999999999709"/>
    <n v="0"/>
    <n v="0"/>
    <n v="0"/>
    <n v="0"/>
    <n v="0"/>
  </r>
  <r>
    <s v="1403699"/>
    <x v="294"/>
    <x v="3"/>
    <x v="1"/>
    <n v="-53547.45"/>
    <n v="0"/>
    <n v="-53547.45"/>
    <n v="-53547.47"/>
    <n v="2.0000000004074536E-2"/>
    <n v="-551"/>
    <n v="0"/>
    <n v="-551"/>
    <n v="-551"/>
    <n v="0"/>
  </r>
  <r>
    <s v="1403699"/>
    <x v="48"/>
    <x v="4"/>
    <x v="2"/>
    <n v="62.14"/>
    <n v="46.900990099009903"/>
    <n v="15.239009900990098"/>
    <n v="47.37"/>
    <n v="14.770000000000003"/>
    <n v="730"/>
    <n v="551"/>
    <n v="179"/>
    <n v="556.51"/>
    <n v="173.49"/>
  </r>
  <r>
    <s v="1403699"/>
    <x v="10"/>
    <x v="4"/>
    <x v="2"/>
    <n v="205.09"/>
    <n v="199.41871921182266"/>
    <n v="5.6712807881773415"/>
    <n v="202.41"/>
    <n v="2.6800000000000068"/>
    <n v="3400"/>
    <n v="3306"/>
    <n v="94"/>
    <n v="3355.59"/>
    <n v="44.409999999999854"/>
  </r>
  <r>
    <s v="1403699"/>
    <x v="50"/>
    <x v="4"/>
    <x v="2"/>
    <n v="325.16000000000003"/>
    <n v="323.99004975124376"/>
    <n v="1.1699502487562654"/>
    <n v="325.61"/>
    <n v="-0.44999999999998863"/>
    <n v="553"/>
    <n v="551"/>
    <n v="2"/>
    <n v="553.755"/>
    <n v="-0.75499999999999545"/>
  </r>
  <r>
    <s v="1403699"/>
    <x v="12"/>
    <x v="4"/>
    <x v="2"/>
    <n v="879.75"/>
    <n v="855.42857142857144"/>
    <n v="24.321428571428555"/>
    <n v="868.26"/>
    <n v="11.490000000000009"/>
    <n v="3400"/>
    <n v="3306"/>
    <n v="94"/>
    <n v="3355.59"/>
    <n v="44.409999999999854"/>
  </r>
  <r>
    <s v="1403699"/>
    <x v="13"/>
    <x v="4"/>
    <x v="2"/>
    <n v="1063.79"/>
    <n v="1034.3842364532022"/>
    <n v="29.405763546797743"/>
    <n v="1049.9000000000001"/>
    <n v="13.889999999999873"/>
    <n v="3400"/>
    <n v="3306"/>
    <n v="94"/>
    <n v="3355.59"/>
    <n v="44.409999999999854"/>
  </r>
  <r>
    <s v="1403699"/>
    <x v="14"/>
    <x v="4"/>
    <x v="2"/>
    <n v="1575.14"/>
    <n v="1554.4509803921569"/>
    <n v="20.689019607843193"/>
    <n v="1585.54"/>
    <n v="-10.399999999999864"/>
    <n v="3350"/>
    <n v="3306"/>
    <n v="44"/>
    <n v="3372.12"/>
    <n v="-22.119999999999891"/>
  </r>
  <r>
    <s v="1403699"/>
    <x v="15"/>
    <x v="4"/>
    <x v="2"/>
    <n v="3602.24"/>
    <n v="2977.2610837438424"/>
    <n v="624.97891625615739"/>
    <n v="3021.92"/>
    <n v="580.31999999999971"/>
    <n v="4000"/>
    <n v="3306"/>
    <n v="694"/>
    <n v="3355.59"/>
    <n v="644.40999999999985"/>
  </r>
  <r>
    <s v="1403699"/>
    <x v="295"/>
    <x v="4"/>
    <x v="2"/>
    <n v="4167.6000000000004"/>
    <n v="4160.0492610837437"/>
    <n v="7.5507389162567051"/>
    <n v="4222.45"/>
    <n v="-54.849999999999454"/>
    <n v="552"/>
    <n v="551"/>
    <n v="1"/>
    <n v="559.26499999999999"/>
    <n v="-7.2649999999999864"/>
  </r>
  <r>
    <s v="1403699"/>
    <x v="17"/>
    <x v="4"/>
    <x v="2"/>
    <n v="4549.3"/>
    <n v="4489.5522388059699"/>
    <n v="59.747761194030318"/>
    <n v="4512"/>
    <n v="37.300000000000182"/>
    <n v="3350"/>
    <n v="3306"/>
    <n v="44"/>
    <n v="3322.53"/>
    <n v="27.4699999999998"/>
  </r>
  <r>
    <s v="1403699"/>
    <x v="18"/>
    <x v="4"/>
    <x v="2"/>
    <n v="17954.87"/>
    <n v="17809.425742574258"/>
    <n v="145.44425742574094"/>
    <n v="17987.52"/>
    <n v="-32.650000000001455"/>
    <n v="3333"/>
    <n v="3306"/>
    <n v="27"/>
    <n v="3339.06"/>
    <n v="-6.0599999999999454"/>
  </r>
  <r>
    <s v="1403699"/>
    <x v="19"/>
    <x v="4"/>
    <x v="3"/>
    <n v="14539.79"/>
    <n v="14672.851485148514"/>
    <n v="-133.06148514851338"/>
    <n v="14819.58"/>
    <n v="-279.78999999999905"/>
    <n v="2457"/>
    <n v="2479.5"/>
    <n v="-22.5"/>
    <n v="2504.2950000000001"/>
    <n v="-47.295000000000073"/>
  </r>
  <r>
    <s v="1403699"/>
    <x v="20"/>
    <x v="4"/>
    <x v="4"/>
    <n v="166.92"/>
    <n v="163.64705882352942"/>
    <n v="3.2729411764705674"/>
    <n v="166.92"/>
    <n v="0"/>
    <n v="30.349"/>
    <n v="29.753921568627451"/>
    <n v="0.59507843137254923"/>
    <n v="30.349"/>
    <n v="0"/>
  </r>
  <r>
    <s v="1403759"/>
    <x v="0"/>
    <x v="0"/>
    <x v="0"/>
    <n v="-7039.71"/>
    <n v="0"/>
    <n v="-7039.71"/>
    <n v="0"/>
    <n v="-7039.71"/>
    <n v="0"/>
    <n v="0"/>
    <n v="0"/>
    <n v="0"/>
    <n v="0"/>
  </r>
  <r>
    <s v="1403759"/>
    <x v="1"/>
    <x v="1"/>
    <x v="0"/>
    <n v="1.42"/>
    <n v="0"/>
    <n v="1.42"/>
    <n v="1.45"/>
    <n v="-3.0000000000000027E-2"/>
    <n v="0"/>
    <n v="0"/>
    <n v="0"/>
    <n v="0"/>
    <n v="0"/>
  </r>
  <r>
    <s v="1403759"/>
    <x v="2"/>
    <x v="1"/>
    <x v="0"/>
    <n v="33.200000000000003"/>
    <n v="0"/>
    <n v="33.200000000000003"/>
    <n v="33.85"/>
    <n v="-0.64999999999999858"/>
    <n v="0"/>
    <n v="0"/>
    <n v="0"/>
    <n v="0"/>
    <n v="0"/>
  </r>
  <r>
    <s v="1403759"/>
    <x v="3"/>
    <x v="1"/>
    <x v="0"/>
    <n v="222.93"/>
    <n v="0"/>
    <n v="222.93"/>
    <n v="227.29"/>
    <n v="-4.3599999999999852"/>
    <n v="0"/>
    <n v="0"/>
    <n v="0"/>
    <n v="0"/>
    <n v="0"/>
  </r>
  <r>
    <s v="1403759"/>
    <x v="4"/>
    <x v="2"/>
    <x v="0"/>
    <n v="1410.74"/>
    <n v="0"/>
    <n v="1410.74"/>
    <n v="536.08000000000004"/>
    <n v="874.66"/>
    <n v="4"/>
    <n v="0"/>
    <n v="4"/>
    <n v="1.52"/>
    <n v="2.48"/>
  </r>
  <r>
    <s v="1403759"/>
    <x v="5"/>
    <x v="2"/>
    <x v="0"/>
    <n v="4849.4799999999996"/>
    <n v="0"/>
    <n v="4849.4799999999996"/>
    <n v="1842.8"/>
    <n v="3006.6799999999994"/>
    <n v="4"/>
    <n v="0"/>
    <n v="4"/>
    <n v="1.52"/>
    <n v="2.48"/>
  </r>
  <r>
    <s v="1403759"/>
    <x v="6"/>
    <x v="2"/>
    <x v="0"/>
    <n v="5246.84"/>
    <n v="0"/>
    <n v="5246.84"/>
    <n v="1993.8"/>
    <n v="3253.04"/>
    <n v="84"/>
    <n v="0"/>
    <n v="84"/>
    <n v="31.92"/>
    <n v="52.08"/>
  </r>
  <r>
    <s v="1403759"/>
    <x v="7"/>
    <x v="1"/>
    <x v="0"/>
    <n v="2497.63"/>
    <n v="0"/>
    <n v="2497.63"/>
    <n v="2546.44"/>
    <n v="-48.809999999999945"/>
    <n v="0"/>
    <n v="0"/>
    <n v="0"/>
    <n v="0"/>
    <n v="0"/>
  </r>
  <r>
    <s v="1403759"/>
    <x v="8"/>
    <x v="1"/>
    <x v="0"/>
    <n v="5775.79"/>
    <n v="0"/>
    <n v="5775.79"/>
    <n v="5888.65"/>
    <n v="-112.85999999999967"/>
    <n v="0"/>
    <n v="0"/>
    <n v="0"/>
    <n v="0"/>
    <n v="0"/>
  </r>
  <r>
    <s v="1403759"/>
    <x v="47"/>
    <x v="3"/>
    <x v="1"/>
    <n v="-148771.51999999999"/>
    <n v="0"/>
    <n v="-148771.51999999999"/>
    <n v="-148771.57"/>
    <n v="5.0000000017462298E-2"/>
    <n v="-1520"/>
    <n v="0"/>
    <n v="-1520"/>
    <n v="-1520"/>
    <n v="0"/>
  </r>
  <r>
    <s v="1403759"/>
    <x v="48"/>
    <x v="4"/>
    <x v="2"/>
    <n v="284.73"/>
    <n v="129.38613861386139"/>
    <n v="155.34386138613863"/>
    <n v="130.68"/>
    <n v="154.05000000000001"/>
    <n v="3345"/>
    <n v="1520"/>
    <n v="1825"/>
    <n v="1535.2"/>
    <n v="1809.8"/>
  </r>
  <r>
    <s v="1403759"/>
    <x v="49"/>
    <x v="4"/>
    <x v="2"/>
    <n v="535.30999999999995"/>
    <n v="524.94581280788179"/>
    <n v="10.364187192118152"/>
    <n v="532.82000000000005"/>
    <n v="2.4899999999998954"/>
    <n v="9300"/>
    <n v="9119.9999999999982"/>
    <n v="180.00000000000182"/>
    <n v="9256.7999999999993"/>
    <n v="43.200000000000728"/>
  </r>
  <r>
    <s v="1403759"/>
    <x v="50"/>
    <x v="4"/>
    <x v="2"/>
    <n v="898.46"/>
    <n v="893.7611940298508"/>
    <n v="4.6988059701492375"/>
    <n v="898.23"/>
    <n v="0.23000000000001819"/>
    <n v="1528"/>
    <n v="1520"/>
    <n v="8"/>
    <n v="1527.6"/>
    <n v="0.40000000000009095"/>
  </r>
  <r>
    <s v="1403759"/>
    <x v="12"/>
    <x v="4"/>
    <x v="2"/>
    <n v="2406.37"/>
    <n v="2359.8029556650245"/>
    <n v="46.567044334975435"/>
    <n v="2395.1999999999998"/>
    <n v="11.170000000000073"/>
    <n v="9300"/>
    <n v="9119.9999999999982"/>
    <n v="180.00000000000182"/>
    <n v="9256.7999999999993"/>
    <n v="43.200000000000728"/>
  </r>
  <r>
    <s v="1403759"/>
    <x v="13"/>
    <x v="4"/>
    <x v="2"/>
    <n v="2909.78"/>
    <n v="2853.4679802955666"/>
    <n v="56.312019704433624"/>
    <n v="2896.27"/>
    <n v="13.510000000000218"/>
    <n v="9300"/>
    <n v="9119.9999999999982"/>
    <n v="180.00000000000182"/>
    <n v="9256.7999999999993"/>
    <n v="43.200000000000728"/>
  </r>
  <r>
    <s v="1403759"/>
    <x v="14"/>
    <x v="4"/>
    <x v="2"/>
    <n v="4325.75"/>
    <n v="4288.1372549019607"/>
    <n v="37.612745098039341"/>
    <n v="4373.8999999999996"/>
    <n v="-48.149999999999636"/>
    <n v="9200"/>
    <n v="9120"/>
    <n v="80"/>
    <n v="9302.4"/>
    <n v="-102.39999999999964"/>
  </r>
  <r>
    <s v="1403759"/>
    <x v="15"/>
    <x v="4"/>
    <x v="2"/>
    <n v="9005.6"/>
    <n v="8213.1428571428569"/>
    <n v="792.45714285714348"/>
    <n v="8336.34"/>
    <n v="669.26000000000022"/>
    <n v="10000"/>
    <n v="9119.9999999999982"/>
    <n v="880.00000000000182"/>
    <n v="9256.7999999999993"/>
    <n v="743.20000000000073"/>
  </r>
  <r>
    <s v="1403759"/>
    <x v="17"/>
    <x v="4"/>
    <x v="2"/>
    <n v="12493.6"/>
    <n v="12384.955223880597"/>
    <n v="108.6447761194031"/>
    <n v="12446.88"/>
    <n v="46.720000000001164"/>
    <n v="9200"/>
    <n v="9120"/>
    <n v="80"/>
    <n v="9165.6"/>
    <n v="34.399999999999636"/>
  </r>
  <r>
    <s v="1403759"/>
    <x v="51"/>
    <x v="4"/>
    <x v="2"/>
    <n v="12729.75"/>
    <n v="12540"/>
    <n v="189.75"/>
    <n v="12728.1"/>
    <n v="1.6499999999996362"/>
    <n v="1543"/>
    <n v="1520"/>
    <n v="23"/>
    <n v="1542.8"/>
    <n v="0.20000000000004547"/>
  </r>
  <r>
    <s v="1403759"/>
    <x v="18"/>
    <x v="4"/>
    <x v="2"/>
    <n v="49625.04"/>
    <n v="49129.435643564357"/>
    <n v="495.60435643564415"/>
    <n v="49620.73"/>
    <n v="4.3099999999976717"/>
    <n v="9212"/>
    <n v="9120"/>
    <n v="92"/>
    <n v="9211.2000000000007"/>
    <n v="0.7999999999992724"/>
  </r>
  <r>
    <s v="1403759"/>
    <x v="19"/>
    <x v="4"/>
    <x v="3"/>
    <n v="40098.339999999997"/>
    <n v="40476.831683168319"/>
    <n v="-378.4916831683222"/>
    <n v="40881.599999999999"/>
    <n v="-783.26000000000204"/>
    <n v="6776"/>
    <n v="6840"/>
    <n v="-64"/>
    <n v="6908.4"/>
    <n v="-132.39999999999964"/>
  </r>
  <r>
    <s v="1403759"/>
    <x v="20"/>
    <x v="4"/>
    <x v="4"/>
    <n v="460.47"/>
    <n v="451.44117647058823"/>
    <n v="9.0288235294117953"/>
    <n v="460.47"/>
    <n v="0"/>
    <n v="83.721999999999994"/>
    <n v="82.080392156862729"/>
    <n v="1.6416078431372654"/>
    <n v="83.721999999999994"/>
    <n v="0"/>
  </r>
  <r>
    <s v="1403796"/>
    <x v="0"/>
    <x v="0"/>
    <x v="0"/>
    <n v="19910.3"/>
    <n v="0"/>
    <n v="19910.3"/>
    <n v="0"/>
    <n v="19910.3"/>
    <n v="0"/>
    <n v="0"/>
    <n v="0"/>
    <n v="0"/>
    <n v="0"/>
  </r>
  <r>
    <s v="1403796"/>
    <x v="1"/>
    <x v="1"/>
    <x v="0"/>
    <n v="9.17"/>
    <n v="0"/>
    <n v="9.17"/>
    <n v="9.7100000000000009"/>
    <n v="-0.54000000000000092"/>
    <n v="0"/>
    <n v="0"/>
    <n v="0"/>
    <n v="0"/>
    <n v="0"/>
  </r>
  <r>
    <s v="1403796"/>
    <x v="2"/>
    <x v="1"/>
    <x v="0"/>
    <n v="214.07"/>
    <n v="0"/>
    <n v="214.07"/>
    <n v="226.48"/>
    <n v="-12.409999999999997"/>
    <n v="0"/>
    <n v="0"/>
    <n v="0"/>
    <n v="0"/>
    <n v="0"/>
  </r>
  <r>
    <s v="1403796"/>
    <x v="3"/>
    <x v="1"/>
    <x v="0"/>
    <n v="1437.34"/>
    <n v="0"/>
    <n v="1437.34"/>
    <n v="1520.64"/>
    <n v="-83.300000000000182"/>
    <n v="0"/>
    <n v="0"/>
    <n v="0"/>
    <n v="0"/>
    <n v="0"/>
  </r>
  <r>
    <s v="1403796"/>
    <x v="4"/>
    <x v="2"/>
    <x v="0"/>
    <n v="2087.9"/>
    <n v="0"/>
    <n v="2087.9"/>
    <n v="2503.1"/>
    <n v="-415.19999999999982"/>
    <n v="5.92"/>
    <n v="0"/>
    <n v="5.92"/>
    <n v="7.0970000000000004"/>
    <n v="-1.1770000000000005"/>
  </r>
  <r>
    <s v="1403796"/>
    <x v="5"/>
    <x v="2"/>
    <x v="0"/>
    <n v="7177.23"/>
    <n v="0"/>
    <n v="7177.23"/>
    <n v="8604.5300000000007"/>
    <n v="-1427.3000000000011"/>
    <n v="5.92"/>
    <n v="0"/>
    <n v="5.92"/>
    <n v="7.0970000000000004"/>
    <n v="-1.1770000000000005"/>
  </r>
  <r>
    <s v="1403796"/>
    <x v="6"/>
    <x v="2"/>
    <x v="0"/>
    <n v="7765.33"/>
    <n v="0"/>
    <n v="7765.33"/>
    <n v="9309.51"/>
    <n v="-1544.1800000000003"/>
    <n v="124.32"/>
    <n v="0"/>
    <n v="124.32"/>
    <n v="149.042"/>
    <n v="-24.722000000000008"/>
  </r>
  <r>
    <s v="1403796"/>
    <x v="7"/>
    <x v="1"/>
    <x v="0"/>
    <n v="16103.4"/>
    <n v="0"/>
    <n v="16103.4"/>
    <n v="17036.669999999998"/>
    <n v="-933.26999999999862"/>
    <n v="0"/>
    <n v="0"/>
    <n v="0"/>
    <n v="0"/>
    <n v="0"/>
  </r>
  <r>
    <s v="1403796"/>
    <x v="8"/>
    <x v="1"/>
    <x v="0"/>
    <n v="37239.21"/>
    <n v="0"/>
    <n v="37239.21"/>
    <n v="39397.42"/>
    <n v="-2158.2099999999991"/>
    <n v="0"/>
    <n v="0"/>
    <n v="0"/>
    <n v="0"/>
    <n v="0"/>
  </r>
  <r>
    <s v="1403796"/>
    <x v="394"/>
    <x v="3"/>
    <x v="1"/>
    <n v="-898876.08"/>
    <n v="0"/>
    <n v="-898876.08"/>
    <n v="-898876.24"/>
    <n v="0.16000000003259629"/>
    <n v="-5110"/>
    <n v="0"/>
    <n v="-5110"/>
    <n v="-5110"/>
    <n v="0"/>
  </r>
  <r>
    <s v="1403796"/>
    <x v="61"/>
    <x v="4"/>
    <x v="2"/>
    <n v="3196.77"/>
    <n v="3187.4088669950738"/>
    <n v="9.3611330049261596"/>
    <n v="3235.22"/>
    <n v="-38.449999999999818"/>
    <n v="61500"/>
    <n v="61320"/>
    <n v="180"/>
    <n v="62239.8"/>
    <n v="-739.80000000000291"/>
  </r>
  <r>
    <s v="1403796"/>
    <x v="11"/>
    <x v="4"/>
    <x v="2"/>
    <n v="4761.07"/>
    <n v="4736.9651741293528"/>
    <n v="24.104825870646891"/>
    <n v="4760.6499999999996"/>
    <n v="0.42000000000007276"/>
    <n v="5136"/>
    <n v="5110"/>
    <n v="26"/>
    <n v="5135.55"/>
    <n v="0.4499999999998181"/>
  </r>
  <r>
    <s v="1403796"/>
    <x v="54"/>
    <x v="4"/>
    <x v="2"/>
    <n v="13873.79"/>
    <n v="13833.182266009851"/>
    <n v="40.607733990149427"/>
    <n v="14040.68"/>
    <n v="-166.88999999999942"/>
    <n v="61500"/>
    <n v="61320"/>
    <n v="180"/>
    <n v="62239.8"/>
    <n v="-739.80000000000291"/>
  </r>
  <r>
    <s v="1403796"/>
    <x v="55"/>
    <x v="4"/>
    <x v="2"/>
    <n v="17827"/>
    <n v="17774.827586206895"/>
    <n v="52.172413793105079"/>
    <n v="18041.45"/>
    <n v="-214.45000000000073"/>
    <n v="61500"/>
    <n v="61320"/>
    <n v="180"/>
    <n v="62239.8"/>
    <n v="-739.80000000000291"/>
  </r>
  <r>
    <s v="1403796"/>
    <x v="14"/>
    <x v="4"/>
    <x v="2"/>
    <n v="29151.78"/>
    <n v="28832.049019607843"/>
    <n v="319.7309803921562"/>
    <n v="29408.69"/>
    <n v="-256.90999999999985"/>
    <n v="62000"/>
    <n v="61320"/>
    <n v="680"/>
    <n v="62546.400000000001"/>
    <n v="-546.40000000000146"/>
  </r>
  <r>
    <s v="1403796"/>
    <x v="56"/>
    <x v="4"/>
    <x v="2"/>
    <n v="52274.3"/>
    <n v="49314.463054187196"/>
    <n v="2959.8369458128072"/>
    <n v="50054.18"/>
    <n v="2220.1200000000026"/>
    <n v="65000"/>
    <n v="61320"/>
    <n v="3680"/>
    <n v="62239.8"/>
    <n v="2760.1999999999971"/>
  </r>
  <r>
    <s v="1403796"/>
    <x v="395"/>
    <x v="4"/>
    <x v="2"/>
    <n v="49515.9"/>
    <n v="49515.901477832515"/>
    <n v="-1.4778325130464509E-3"/>
    <n v="50258.64"/>
    <n v="-742.73999999999796"/>
    <n v="5110"/>
    <n v="5109.9999999999991"/>
    <n v="9.0949470177292824E-13"/>
    <n v="5186.6499999999996"/>
    <n v="-76.649999999999636"/>
  </r>
  <r>
    <s v="1403796"/>
    <x v="17"/>
    <x v="4"/>
    <x v="2"/>
    <n v="84196"/>
    <n v="83272.557213930355"/>
    <n v="923.44278606964508"/>
    <n v="83688.92"/>
    <n v="507.08000000000175"/>
    <n v="62000"/>
    <n v="61320"/>
    <n v="680"/>
    <n v="61626.6"/>
    <n v="373.40000000000146"/>
  </r>
  <r>
    <s v="1403796"/>
    <x v="58"/>
    <x v="4"/>
    <x v="2"/>
    <n v="296256.33"/>
    <n v="293319.31683168316"/>
    <n v="2937.0131683168584"/>
    <n v="296252.51"/>
    <n v="3.8200000000069849"/>
    <n v="61934"/>
    <n v="61320"/>
    <n v="614"/>
    <n v="61933.2"/>
    <n v="0.80000000000291038"/>
  </r>
  <r>
    <s v="1403796"/>
    <x v="59"/>
    <x v="4"/>
    <x v="3"/>
    <n v="252783.14"/>
    <n v="266100.66666666669"/>
    <n v="-13317.526666666672"/>
    <n v="267431.17"/>
    <n v="-14648.02999999997"/>
    <n v="43688"/>
    <n v="45990"/>
    <n v="-2302"/>
    <n v="46219.95"/>
    <n v="-2531.9499999999971"/>
  </r>
  <r>
    <s v="1403796"/>
    <x v="20"/>
    <x v="4"/>
    <x v="4"/>
    <n v="3096.05"/>
    <n v="3035.3431372549021"/>
    <n v="60.706862745098078"/>
    <n v="3096.05"/>
    <n v="0"/>
    <n v="562.91800000000001"/>
    <n v="551.88039215686274"/>
    <n v="11.037607843137266"/>
    <n v="562.91800000000001"/>
    <n v="0"/>
  </r>
  <r>
    <s v="1403827"/>
    <x v="0"/>
    <x v="0"/>
    <x v="0"/>
    <n v="282.8"/>
    <n v="0"/>
    <n v="282.8"/>
    <n v="0"/>
    <n v="282.8"/>
    <n v="0"/>
    <n v="0"/>
    <n v="0"/>
    <n v="0"/>
    <n v="0"/>
  </r>
  <r>
    <s v="1403827"/>
    <x v="190"/>
    <x v="2"/>
    <x v="0"/>
    <n v="77.12"/>
    <n v="0"/>
    <n v="77.12"/>
    <n v="80.78"/>
    <n v="-3.6599999999999966"/>
    <n v="10.199999999999999"/>
    <n v="0"/>
    <n v="10.199999999999999"/>
    <n v="10.686"/>
    <n v="-0.48600000000000065"/>
  </r>
  <r>
    <s v="1403827"/>
    <x v="191"/>
    <x v="2"/>
    <x v="0"/>
    <n v="158.25"/>
    <n v="0"/>
    <n v="158.25"/>
    <n v="165.78"/>
    <n v="-7.5300000000000011"/>
    <n v="10.199999999999999"/>
    <n v="0"/>
    <n v="10.199999999999999"/>
    <n v="10.686"/>
    <n v="-0.48600000000000065"/>
  </r>
  <r>
    <s v="1403827"/>
    <x v="192"/>
    <x v="2"/>
    <x v="0"/>
    <n v="6238.37"/>
    <n v="0"/>
    <n v="6238.37"/>
    <n v="6534.21"/>
    <n v="-295.84000000000015"/>
    <n v="102"/>
    <n v="0"/>
    <n v="102"/>
    <n v="106.837"/>
    <n v="-4.8370000000000033"/>
  </r>
  <r>
    <s v="1403827"/>
    <x v="70"/>
    <x v="3"/>
    <x v="2"/>
    <n v="-43192.79"/>
    <n v="0"/>
    <n v="-43192.79"/>
    <n v="-43192.88"/>
    <n v="8.999999999650754E-2"/>
    <n v="-49680"/>
    <n v="0"/>
    <n v="-49680"/>
    <n v="-49680"/>
    <n v="0"/>
  </r>
  <r>
    <s v="1403827"/>
    <x v="198"/>
    <x v="4"/>
    <x v="2"/>
    <n v="4158.79"/>
    <n v="4157.3767258382641"/>
    <n v="1.4132741617358988"/>
    <n v="4215.58"/>
    <n v="-56.789999999999964"/>
    <n v="8200"/>
    <n v="8197.2001972386588"/>
    <n v="2.7998027613411978"/>
    <n v="8311.9609999999993"/>
    <n v="-111.96099999999933"/>
  </r>
  <r>
    <s v="1403827"/>
    <x v="199"/>
    <x v="4"/>
    <x v="2"/>
    <n v="32277.46"/>
    <n v="31720.679802955667"/>
    <n v="556.78019704433245"/>
    <n v="32196.49"/>
    <n v="80.969999999997526"/>
    <n v="50552"/>
    <n v="49680"/>
    <n v="872"/>
    <n v="50425.2"/>
    <n v="126.80000000000291"/>
  </r>
  <r>
    <s v="1403963"/>
    <x v="0"/>
    <x v="0"/>
    <x v="0"/>
    <n v="18002.27"/>
    <n v="0"/>
    <n v="18002.27"/>
    <n v="0"/>
    <n v="18002.27"/>
    <n v="0"/>
    <n v="0"/>
    <n v="0"/>
    <n v="0"/>
    <n v="0"/>
  </r>
  <r>
    <s v="1403963"/>
    <x v="1"/>
    <x v="1"/>
    <x v="0"/>
    <n v="19.2"/>
    <n v="0"/>
    <n v="19.2"/>
    <n v="19.45"/>
    <n v="-0.25"/>
    <n v="0"/>
    <n v="0"/>
    <n v="0"/>
    <n v="0"/>
    <n v="0"/>
  </r>
  <r>
    <s v="1403963"/>
    <x v="2"/>
    <x v="1"/>
    <x v="0"/>
    <n v="448.08"/>
    <n v="0"/>
    <n v="448.08"/>
    <n v="453.89"/>
    <n v="-5.8100000000000023"/>
    <n v="0"/>
    <n v="0"/>
    <n v="0"/>
    <n v="0"/>
    <n v="0"/>
  </r>
  <r>
    <s v="1403963"/>
    <x v="3"/>
    <x v="1"/>
    <x v="0"/>
    <n v="3008.54"/>
    <n v="0"/>
    <n v="3008.54"/>
    <n v="3047.52"/>
    <n v="-38.980000000000018"/>
    <n v="0"/>
    <n v="0"/>
    <n v="0"/>
    <n v="0"/>
    <n v="0"/>
  </r>
  <r>
    <s v="1403963"/>
    <x v="4"/>
    <x v="2"/>
    <x v="0"/>
    <n v="4136.99"/>
    <n v="0"/>
    <n v="4136.99"/>
    <n v="5016.49"/>
    <n v="-879.5"/>
    <n v="11.73"/>
    <n v="0"/>
    <n v="11.73"/>
    <n v="14.224"/>
    <n v="-2.4939999999999998"/>
  </r>
  <r>
    <s v="1403963"/>
    <x v="5"/>
    <x v="2"/>
    <x v="0"/>
    <n v="14221.11"/>
    <n v="0"/>
    <n v="14221.11"/>
    <n v="17244.43"/>
    <n v="-3023.3199999999997"/>
    <n v="11.73"/>
    <n v="0"/>
    <n v="11.73"/>
    <n v="14.224"/>
    <n v="-2.4939999999999998"/>
  </r>
  <r>
    <s v="1403963"/>
    <x v="6"/>
    <x v="2"/>
    <x v="0"/>
    <n v="15386.36"/>
    <n v="0"/>
    <n v="15386.36"/>
    <n v="18657.28"/>
    <n v="-3270.9199999999983"/>
    <n v="246.33"/>
    <n v="0"/>
    <n v="246.33"/>
    <n v="298.69600000000003"/>
    <n v="-52.366000000000014"/>
  </r>
  <r>
    <s v="1403963"/>
    <x v="7"/>
    <x v="1"/>
    <x v="0"/>
    <n v="33706.629999999997"/>
    <n v="0"/>
    <n v="33706.629999999997"/>
    <n v="34143.360000000001"/>
    <n v="-436.7300000000032"/>
    <n v="0"/>
    <n v="0"/>
    <n v="0"/>
    <n v="0"/>
    <n v="0"/>
  </r>
  <r>
    <s v="1403963"/>
    <x v="8"/>
    <x v="1"/>
    <x v="0"/>
    <n v="77946.8"/>
    <n v="0"/>
    <n v="77946.8"/>
    <n v="78956.75"/>
    <n v="-1009.9499999999971"/>
    <n v="0"/>
    <n v="0"/>
    <n v="0"/>
    <n v="0"/>
    <n v="0"/>
  </r>
  <r>
    <s v="1403963"/>
    <x v="343"/>
    <x v="3"/>
    <x v="1"/>
    <n v="-1811846.94"/>
    <n v="0"/>
    <n v="-1811846.94"/>
    <n v="-1811847.36"/>
    <n v="0.42000000015832484"/>
    <n v="-10241"/>
    <n v="0"/>
    <n v="-10241"/>
    <n v="-10241"/>
    <n v="0"/>
  </r>
  <r>
    <s v="1403963"/>
    <x v="48"/>
    <x v="4"/>
    <x v="2"/>
    <n v="878.69"/>
    <n v="871.71287128712868"/>
    <n v="6.9771287128713766"/>
    <n v="880.43"/>
    <n v="-1.7399999999998954"/>
    <n v="10323"/>
    <n v="10241"/>
    <n v="82"/>
    <n v="10343.41"/>
    <n v="-20.409999999999854"/>
  </r>
  <r>
    <s v="1403963"/>
    <x v="342"/>
    <x v="4"/>
    <x v="2"/>
    <n v="6414.33"/>
    <n v="6387.9310344827591"/>
    <n v="26.398965517240867"/>
    <n v="6483.75"/>
    <n v="-69.420000000000073"/>
    <n v="123400"/>
    <n v="122892"/>
    <n v="508"/>
    <n v="124735.38"/>
    <n v="-1335.3800000000047"/>
  </r>
  <r>
    <s v="1403963"/>
    <x v="11"/>
    <x v="4"/>
    <x v="2"/>
    <n v="9498.9599999999991"/>
    <n v="9493.4029850746283"/>
    <n v="5.5570149253708223"/>
    <n v="9540.8700000000008"/>
    <n v="-41.910000000001673"/>
    <n v="10247"/>
    <n v="10241"/>
    <n v="6"/>
    <n v="10292.205"/>
    <n v="-45.204999999999927"/>
  </r>
  <r>
    <s v="1403963"/>
    <x v="54"/>
    <x v="4"/>
    <x v="2"/>
    <n v="27837.8"/>
    <n v="27723.201970443351"/>
    <n v="114.59802955664782"/>
    <n v="28139.05"/>
    <n v="-301.25"/>
    <n v="123400"/>
    <n v="122892"/>
    <n v="508"/>
    <n v="124735.38"/>
    <n v="-1335.3800000000047"/>
  </r>
  <r>
    <s v="1403963"/>
    <x v="55"/>
    <x v="4"/>
    <x v="2"/>
    <n v="35769.96"/>
    <n v="35622.699507389159"/>
    <n v="147.26049261083972"/>
    <n v="36157.040000000001"/>
    <n v="-387.08000000000175"/>
    <n v="123400"/>
    <n v="122892"/>
    <n v="508"/>
    <n v="124735.38"/>
    <n v="-1335.3800000000047"/>
  </r>
  <r>
    <s v="1403963"/>
    <x v="14"/>
    <x v="4"/>
    <x v="2"/>
    <n v="58347.29"/>
    <n v="57782.588235294119"/>
    <n v="564.70176470588194"/>
    <n v="58938.239999999998"/>
    <n v="-590.94999999999709"/>
    <n v="124093"/>
    <n v="122892"/>
    <n v="1201"/>
    <n v="125349.84"/>
    <n v="-1256.8399999999965"/>
  </r>
  <r>
    <s v="1403963"/>
    <x v="56"/>
    <x v="4"/>
    <x v="2"/>
    <n v="96786.17"/>
    <n v="93123.625615763551"/>
    <n v="3662.5443842364475"/>
    <n v="94520.48"/>
    <n v="2265.6900000000023"/>
    <n v="127725"/>
    <n v="122892"/>
    <n v="4833"/>
    <n v="124735.38"/>
    <n v="2989.6199999999953"/>
  </r>
  <r>
    <s v="1403963"/>
    <x v="63"/>
    <x v="4"/>
    <x v="2"/>
    <n v="116085.06"/>
    <n v="114596.7881773399"/>
    <n v="1488.2718226600991"/>
    <n v="116315.74"/>
    <n v="-230.68000000000757"/>
    <n v="10374"/>
    <n v="10241"/>
    <n v="133"/>
    <n v="10394.615"/>
    <n v="-20.614999999999782"/>
  </r>
  <r>
    <s v="1403963"/>
    <x v="17"/>
    <x v="4"/>
    <x v="2"/>
    <n v="167713"/>
    <n v="166887.33333333331"/>
    <n v="825.66666666668607"/>
    <n v="167721.76999999999"/>
    <n v="-8.7699999999895226"/>
    <n v="123500"/>
    <n v="122892"/>
    <n v="608"/>
    <n v="123506.46"/>
    <n v="-6.4600000000064028"/>
  </r>
  <r>
    <s v="1403963"/>
    <x v="58"/>
    <x v="4"/>
    <x v="2"/>
    <n v="590599.30000000005"/>
    <n v="587844.04950495053"/>
    <n v="2755.2504950495204"/>
    <n v="593722.49"/>
    <n v="-3123.1899999999441"/>
    <n v="123468"/>
    <n v="122892"/>
    <n v="576"/>
    <n v="124120.92"/>
    <n v="-652.91999999999825"/>
  </r>
  <r>
    <s v="1403963"/>
    <x v="59"/>
    <x v="4"/>
    <x v="3"/>
    <n v="528835.57999999996"/>
    <n v="533018.3980099503"/>
    <n v="-4182.818009950337"/>
    <n v="535683.49"/>
    <n v="-6847.9100000000326"/>
    <n v="91445"/>
    <n v="92169"/>
    <n v="-724"/>
    <n v="92629.845000000001"/>
    <n v="-1184.8450000000012"/>
  </r>
  <r>
    <s v="1403963"/>
    <x v="20"/>
    <x v="4"/>
    <x v="4"/>
    <n v="6204.82"/>
    <n v="6083.1568627450979"/>
    <n v="121.66313725490181"/>
    <n v="6204.82"/>
    <n v="0"/>
    <n v="1128.1489999999999"/>
    <n v="1106.028431372549"/>
    <n v="22.120568627450893"/>
    <n v="1128.1489999999999"/>
    <n v="0"/>
  </r>
  <r>
    <s v="1403968"/>
    <x v="0"/>
    <x v="0"/>
    <x v="0"/>
    <n v="-1080.52"/>
    <n v="0"/>
    <n v="-1080.52"/>
    <n v="0"/>
    <n v="-1080.52"/>
    <n v="0"/>
    <n v="0"/>
    <n v="0"/>
    <n v="0"/>
    <n v="0"/>
  </r>
  <r>
    <s v="1403968"/>
    <x v="4"/>
    <x v="2"/>
    <x v="0"/>
    <n v="204.56"/>
    <n v="0"/>
    <n v="204.56"/>
    <n v="251.92"/>
    <n v="-47.359999999999985"/>
    <n v="0.57999999999999996"/>
    <n v="0"/>
    <n v="0.57999999999999996"/>
    <n v="0.71399999999999997"/>
    <n v="-0.13400000000000001"/>
  </r>
  <r>
    <s v="1403968"/>
    <x v="5"/>
    <x v="2"/>
    <x v="0"/>
    <n v="703.17"/>
    <n v="0"/>
    <n v="703.17"/>
    <n v="866"/>
    <n v="-162.83000000000004"/>
    <n v="0.57999999999999996"/>
    <n v="0"/>
    <n v="0.57999999999999996"/>
    <n v="0.71399999999999997"/>
    <n v="-0.13400000000000001"/>
  </r>
  <r>
    <s v="1403968"/>
    <x v="6"/>
    <x v="2"/>
    <x v="0"/>
    <n v="760.79"/>
    <n v="0"/>
    <n v="760.79"/>
    <n v="936.94"/>
    <n v="-176.15000000000009"/>
    <n v="12.18"/>
    <n v="0"/>
    <n v="12.18"/>
    <n v="15"/>
    <n v="-2.8200000000000003"/>
  </r>
  <r>
    <s v="1403968"/>
    <x v="155"/>
    <x v="3"/>
    <x v="1"/>
    <n v="-89972.75"/>
    <n v="0"/>
    <n v="-89972.75"/>
    <n v="-89972.73"/>
    <n v="-2.0000000004074536E-2"/>
    <n v="-500"/>
    <n v="0"/>
    <n v="-500"/>
    <n v="-500"/>
    <n v="0"/>
  </r>
  <r>
    <s v="1403968"/>
    <x v="133"/>
    <x v="4"/>
    <x v="5"/>
    <n v="70553.100000000006"/>
    <n v="70553.084577114438"/>
    <n v="1.5422885568113998E-2"/>
    <n v="70905.850000000006"/>
    <n v="-352.75"/>
    <n v="3000"/>
    <n v="3000"/>
    <n v="0"/>
    <n v="3015"/>
    <n v="-15"/>
  </r>
  <r>
    <s v="1403968"/>
    <x v="156"/>
    <x v="4"/>
    <x v="2"/>
    <n v="889.78"/>
    <n v="0"/>
    <n v="889.78"/>
    <n v="0"/>
    <n v="889.78"/>
    <n v="3300"/>
    <n v="0"/>
    <n v="3300"/>
    <n v="0"/>
    <n v="3300"/>
  </r>
  <r>
    <s v="1403968"/>
    <x v="48"/>
    <x v="4"/>
    <x v="2"/>
    <n v="102.14"/>
    <n v="85.118811881188122"/>
    <n v="17.021188118811878"/>
    <n v="85.97"/>
    <n v="16.170000000000002"/>
    <n v="1200"/>
    <n v="1000"/>
    <n v="200"/>
    <n v="1010"/>
    <n v="190"/>
  </r>
  <r>
    <s v="1403968"/>
    <x v="123"/>
    <x v="4"/>
    <x v="2"/>
    <n v="186.11"/>
    <n v="185.00497512437812"/>
    <n v="1.1050248756218934"/>
    <n v="185.93"/>
    <n v="0.18000000000000682"/>
    <n v="503"/>
    <n v="500"/>
    <n v="3"/>
    <n v="502.5"/>
    <n v="0.5"/>
  </r>
  <r>
    <s v="1403968"/>
    <x v="157"/>
    <x v="4"/>
    <x v="2"/>
    <n v="0"/>
    <n v="808.88669950738915"/>
    <n v="-808.88669950738915"/>
    <n v="821.02"/>
    <n v="-821.02"/>
    <n v="0"/>
    <n v="3000"/>
    <n v="-3000"/>
    <n v="3045"/>
    <n v="-3045"/>
  </r>
  <r>
    <s v="1403968"/>
    <x v="136"/>
    <x v="4"/>
    <x v="2"/>
    <n v="3486.28"/>
    <n v="3169.3497536945811"/>
    <n v="316.93024630541913"/>
    <n v="3216.89"/>
    <n v="269.39000000000033"/>
    <n v="3300"/>
    <n v="3000"/>
    <n v="300"/>
    <n v="3045"/>
    <n v="255"/>
  </r>
  <r>
    <s v="1403968"/>
    <x v="137"/>
    <x v="4"/>
    <x v="2"/>
    <n v="3716.89"/>
    <n v="3484.5911330049262"/>
    <n v="232.29886699507369"/>
    <n v="3536.86"/>
    <n v="180.02999999999975"/>
    <n v="3200"/>
    <n v="3000"/>
    <n v="200"/>
    <n v="3045"/>
    <n v="155"/>
  </r>
  <r>
    <s v="1403968"/>
    <x v="138"/>
    <x v="4"/>
    <x v="2"/>
    <n v="5333.35"/>
    <n v="4419.9014778325127"/>
    <n v="913.44852216748768"/>
    <n v="4486.2"/>
    <n v="847.15000000000055"/>
    <n v="3620"/>
    <n v="3000"/>
    <n v="620"/>
    <n v="3045"/>
    <n v="575"/>
  </r>
  <r>
    <s v="1403968"/>
    <x v="139"/>
    <x v="4"/>
    <x v="2"/>
    <n v="5117.1000000000004"/>
    <n v="4609.9999999999991"/>
    <n v="507.10000000000127"/>
    <n v="4679.1499999999996"/>
    <n v="437.95000000000073"/>
    <n v="555"/>
    <n v="500"/>
    <n v="55"/>
    <n v="507.5"/>
    <n v="47.5"/>
  </r>
  <r>
    <s v="1403969"/>
    <x v="0"/>
    <x v="0"/>
    <x v="0"/>
    <n v="15115.68"/>
    <n v="0"/>
    <n v="15115.68"/>
    <n v="0"/>
    <n v="15115.68"/>
    <n v="0"/>
    <n v="0"/>
    <n v="0"/>
    <n v="0"/>
    <n v="0"/>
  </r>
  <r>
    <s v="1403969"/>
    <x v="1"/>
    <x v="1"/>
    <x v="0"/>
    <n v="17.73"/>
    <n v="0"/>
    <n v="17.73"/>
    <n v="17.96"/>
    <n v="-0.23000000000000043"/>
    <n v="0"/>
    <n v="0"/>
    <n v="0"/>
    <n v="0"/>
    <n v="0"/>
  </r>
  <r>
    <s v="1403969"/>
    <x v="2"/>
    <x v="1"/>
    <x v="0"/>
    <n v="413.74"/>
    <n v="0"/>
    <n v="413.74"/>
    <n v="419.09"/>
    <n v="-5.3499999999999659"/>
    <n v="0"/>
    <n v="0"/>
    <n v="0"/>
    <n v="0"/>
    <n v="0"/>
  </r>
  <r>
    <s v="1403969"/>
    <x v="3"/>
    <x v="1"/>
    <x v="0"/>
    <n v="2777.94"/>
    <n v="0"/>
    <n v="2777.94"/>
    <n v="2813.92"/>
    <n v="-35.980000000000018"/>
    <n v="0"/>
    <n v="0"/>
    <n v="0"/>
    <n v="0"/>
    <n v="0"/>
  </r>
  <r>
    <s v="1403969"/>
    <x v="4"/>
    <x v="2"/>
    <x v="0"/>
    <n v="4055.88"/>
    <n v="0"/>
    <n v="4055.88"/>
    <n v="4631.96"/>
    <n v="-576.07999999999993"/>
    <n v="11.5"/>
    <n v="0"/>
    <n v="11.5"/>
    <n v="13.132999999999999"/>
    <n v="-1.6329999999999991"/>
  </r>
  <r>
    <s v="1403969"/>
    <x v="5"/>
    <x v="2"/>
    <x v="0"/>
    <n v="13942.27"/>
    <n v="0"/>
    <n v="13942.27"/>
    <n v="15922.6"/>
    <n v="-1980.33"/>
    <n v="11.5"/>
    <n v="0"/>
    <n v="11.5"/>
    <n v="13.132999999999999"/>
    <n v="-1.6329999999999991"/>
  </r>
  <r>
    <s v="1403969"/>
    <x v="6"/>
    <x v="2"/>
    <x v="0"/>
    <n v="15084.67"/>
    <n v="0"/>
    <n v="15084.67"/>
    <n v="17227.150000000001"/>
    <n v="-2142.4800000000014"/>
    <n v="241.5"/>
    <n v="0"/>
    <n v="241.5"/>
    <n v="275.8"/>
    <n v="-34.300000000000011"/>
  </r>
  <r>
    <s v="1403969"/>
    <x v="7"/>
    <x v="1"/>
    <x v="0"/>
    <n v="31123.11"/>
    <n v="0"/>
    <n v="31123.11"/>
    <n v="31526.18"/>
    <n v="-403.06999999999971"/>
    <n v="0"/>
    <n v="0"/>
    <n v="0"/>
    <n v="0"/>
    <n v="0"/>
  </r>
  <r>
    <s v="1403969"/>
    <x v="8"/>
    <x v="1"/>
    <x v="0"/>
    <n v="71972.399999999994"/>
    <n v="0"/>
    <n v="71972.399999999994"/>
    <n v="72904.509999999995"/>
    <n v="-932.11000000000058"/>
    <n v="0"/>
    <n v="0"/>
    <n v="0"/>
    <n v="0"/>
    <n v="0"/>
  </r>
  <r>
    <s v="1403969"/>
    <x v="343"/>
    <x v="3"/>
    <x v="1"/>
    <n v="-1672964.04"/>
    <n v="0"/>
    <n v="-1672964.04"/>
    <n v="-1672964.42"/>
    <n v="0.37999999988824129"/>
    <n v="-9456"/>
    <n v="0"/>
    <n v="-9456"/>
    <n v="-9456"/>
    <n v="0"/>
  </r>
  <r>
    <s v="1403969"/>
    <x v="48"/>
    <x v="4"/>
    <x v="2"/>
    <n v="812.47"/>
    <n v="804.89108910891093"/>
    <n v="7.5789108910890945"/>
    <n v="812.94"/>
    <n v="-0.47000000000002728"/>
    <n v="9545"/>
    <n v="9456"/>
    <n v="89"/>
    <n v="9550.56"/>
    <n v="-5.5599999999994907"/>
  </r>
  <r>
    <s v="1403969"/>
    <x v="342"/>
    <x v="4"/>
    <x v="2"/>
    <n v="5910.13"/>
    <n v="5898.2758620689656"/>
    <n v="11.854137931034529"/>
    <n v="5986.75"/>
    <n v="-76.619999999999891"/>
    <n v="113700"/>
    <n v="113472"/>
    <n v="228"/>
    <n v="115174.08"/>
    <n v="-1474.0800000000017"/>
  </r>
  <r>
    <s v="1403969"/>
    <x v="11"/>
    <x v="4"/>
    <x v="2"/>
    <n v="8772.2000000000007"/>
    <n v="8765.7114427860706"/>
    <n v="6.4885572139301075"/>
    <n v="8809.5400000000009"/>
    <n v="-37.340000000000146"/>
    <n v="9463"/>
    <n v="9456"/>
    <n v="7"/>
    <n v="9503.2800000000007"/>
    <n v="-40.280000000000655"/>
  </r>
  <r>
    <s v="1403969"/>
    <x v="54"/>
    <x v="4"/>
    <x v="2"/>
    <n v="25649.59"/>
    <n v="25598.147783251232"/>
    <n v="51.44221674876826"/>
    <n v="25982.12"/>
    <n v="-332.52999999999884"/>
    <n v="113700"/>
    <n v="113472"/>
    <n v="228"/>
    <n v="115174.08"/>
    <n v="-1474.0800000000017"/>
  </r>
  <r>
    <s v="1403969"/>
    <x v="55"/>
    <x v="4"/>
    <x v="2"/>
    <n v="32958.22"/>
    <n v="32892.128078817732"/>
    <n v="66.091921182269289"/>
    <n v="33385.51"/>
    <n v="-427.29000000000087"/>
    <n v="113700"/>
    <n v="113472"/>
    <n v="228"/>
    <n v="115174.08"/>
    <n v="-1474.0800000000017"/>
  </r>
  <r>
    <s v="1403969"/>
    <x v="14"/>
    <x v="4"/>
    <x v="2"/>
    <n v="53633.64"/>
    <n v="53353.401960784315"/>
    <n v="280.23803921568469"/>
    <n v="54420.47"/>
    <n v="-786.83000000000175"/>
    <n v="114068"/>
    <n v="113472"/>
    <n v="596"/>
    <n v="115741.44"/>
    <n v="-1673.4400000000023"/>
  </r>
  <r>
    <s v="1403969"/>
    <x v="56"/>
    <x v="4"/>
    <x v="2"/>
    <n v="89227.42"/>
    <n v="85985.448275862072"/>
    <n v="3241.9717241379258"/>
    <n v="87275.23"/>
    <n v="1952.1900000000023"/>
    <n v="117750"/>
    <n v="113472"/>
    <n v="4278"/>
    <n v="115174.08"/>
    <n v="2575.9199999999983"/>
  </r>
  <r>
    <s v="1403969"/>
    <x v="63"/>
    <x v="4"/>
    <x v="2"/>
    <n v="107334.48"/>
    <n v="105812.64039408867"/>
    <n v="1521.8396059113293"/>
    <n v="107399.83"/>
    <n v="-65.350000000005821"/>
    <n v="9592"/>
    <n v="9456"/>
    <n v="136"/>
    <n v="9597.84"/>
    <n v="-5.8400000000001455"/>
  </r>
  <r>
    <s v="1403969"/>
    <x v="17"/>
    <x v="4"/>
    <x v="2"/>
    <n v="154812"/>
    <n v="154094.97512437814"/>
    <n v="717.02487562186434"/>
    <n v="154865.45000000001"/>
    <n v="-53.450000000011642"/>
    <n v="114000"/>
    <n v="113472"/>
    <n v="528"/>
    <n v="114039.36"/>
    <n v="-39.360000000000582"/>
  </r>
  <r>
    <s v="1403969"/>
    <x v="58"/>
    <x v="4"/>
    <x v="2"/>
    <n v="545319.44999999995"/>
    <n v="542784.23762376234"/>
    <n v="2535.2123762376141"/>
    <n v="548212.07999999996"/>
    <n v="-2892.6300000000047"/>
    <n v="114002"/>
    <n v="113472"/>
    <n v="530"/>
    <n v="114606.72"/>
    <n v="-604.72000000000116"/>
  </r>
  <r>
    <s v="1403969"/>
    <x v="59"/>
    <x v="4"/>
    <x v="3"/>
    <n v="488301.82"/>
    <n v="492161.11442786071"/>
    <n v="-3859.2944278607029"/>
    <n v="494621.92"/>
    <n v="-6320.0999999999767"/>
    <n v="84436"/>
    <n v="85104"/>
    <n v="-668"/>
    <n v="85529.52"/>
    <n v="-1093.5200000000041"/>
  </r>
  <r>
    <s v="1403969"/>
    <x v="20"/>
    <x v="4"/>
    <x v="4"/>
    <n v="5729.2"/>
    <n v="5616.8627450980393"/>
    <n v="112.33725490196048"/>
    <n v="5729.2"/>
    <n v="0"/>
    <n v="1041.673"/>
    <n v="1021.2480392156863"/>
    <n v="20.424960784313726"/>
    <n v="1041.673"/>
    <n v="0"/>
  </r>
  <r>
    <s v="1404044"/>
    <x v="0"/>
    <x v="0"/>
    <x v="0"/>
    <n v="-4868.13"/>
    <n v="0"/>
    <n v="-4868.13"/>
    <n v="0"/>
    <n v="-4868.13"/>
    <n v="0"/>
    <n v="0"/>
    <n v="0"/>
    <n v="0"/>
    <n v="0"/>
  </r>
  <r>
    <s v="1404044"/>
    <x v="190"/>
    <x v="2"/>
    <x v="0"/>
    <n v="185.09"/>
    <n v="0"/>
    <n v="185.09"/>
    <n v="182.41"/>
    <n v="2.6800000000000068"/>
    <n v="24.48"/>
    <n v="0"/>
    <n v="24.48"/>
    <n v="24.131"/>
    <n v="0.3490000000000002"/>
  </r>
  <r>
    <s v="1404044"/>
    <x v="191"/>
    <x v="2"/>
    <x v="0"/>
    <n v="379.79"/>
    <n v="0"/>
    <n v="379.79"/>
    <n v="374.36"/>
    <n v="5.4300000000000068"/>
    <n v="24.48"/>
    <n v="0"/>
    <n v="24.48"/>
    <n v="24.131"/>
    <n v="0.3490000000000002"/>
  </r>
  <r>
    <s v="1404044"/>
    <x v="192"/>
    <x v="2"/>
    <x v="0"/>
    <n v="14972.09"/>
    <n v="0"/>
    <n v="14972.09"/>
    <n v="14755.24"/>
    <n v="216.85000000000036"/>
    <n v="244.8"/>
    <n v="0"/>
    <n v="244.8"/>
    <n v="241.25399999999999"/>
    <n v="3.5460000000000207"/>
  </r>
  <r>
    <s v="1404044"/>
    <x v="56"/>
    <x v="3"/>
    <x v="2"/>
    <n v="-85010.43"/>
    <n v="0"/>
    <n v="-85010.43"/>
    <n v="-85010.2"/>
    <n v="-0.22999999999592546"/>
    <n v="-112185"/>
    <n v="0"/>
    <n v="-112185"/>
    <n v="-112185"/>
    <n v="0"/>
  </r>
  <r>
    <s v="1404044"/>
    <x v="193"/>
    <x v="4"/>
    <x v="2"/>
    <n v="65565.2"/>
    <n v="0"/>
    <n v="65565.2"/>
    <n v="0"/>
    <n v="65565.2"/>
    <n v="113100"/>
    <n v="0"/>
    <n v="113100"/>
    <n v="0"/>
    <n v="113100"/>
  </r>
  <r>
    <s v="1404044"/>
    <x v="194"/>
    <x v="4"/>
    <x v="2"/>
    <n v="8776.39"/>
    <n v="8775.6508875739637"/>
    <n v="0.73911242603571736"/>
    <n v="8898.51"/>
    <n v="-122.1200000000008"/>
    <n v="18512.080000000002"/>
    <n v="18510.524654832345"/>
    <n v="1.5553451676569239"/>
    <n v="18769.671999999999"/>
    <n v="-257.59199999999691"/>
  </r>
  <r>
    <s v="1404044"/>
    <x v="386"/>
    <x v="4"/>
    <x v="2"/>
    <n v="0"/>
    <n v="59901.182266009855"/>
    <n v="-59901.182266009855"/>
    <n v="60799.7"/>
    <n v="-60799.7"/>
    <n v="0"/>
    <n v="112185"/>
    <n v="-112185"/>
    <n v="113867.77499999999"/>
    <n v="-113867.77499999999"/>
  </r>
  <r>
    <s v="1404045"/>
    <x v="0"/>
    <x v="0"/>
    <x v="0"/>
    <n v="908.61"/>
    <n v="0"/>
    <n v="908.61"/>
    <n v="0"/>
    <n v="908.61"/>
    <n v="0"/>
    <n v="0"/>
    <n v="0"/>
    <n v="0"/>
    <n v="0"/>
  </r>
  <r>
    <s v="1404045"/>
    <x v="190"/>
    <x v="2"/>
    <x v="0"/>
    <n v="315.32"/>
    <n v="0"/>
    <n v="315.32"/>
    <n v="308.92"/>
    <n v="6.3999999999999773"/>
    <n v="41.704000000000001"/>
    <n v="0"/>
    <n v="41.704000000000001"/>
    <n v="40.866999999999997"/>
    <n v="0.8370000000000033"/>
  </r>
  <r>
    <s v="1404045"/>
    <x v="191"/>
    <x v="2"/>
    <x v="0"/>
    <n v="647.02"/>
    <n v="0"/>
    <n v="647.02"/>
    <n v="634"/>
    <n v="13.019999999999982"/>
    <n v="41.704000000000001"/>
    <n v="0"/>
    <n v="41.704000000000001"/>
    <n v="40.866999999999997"/>
    <n v="0.8370000000000033"/>
  </r>
  <r>
    <s v="1404045"/>
    <x v="192"/>
    <x v="2"/>
    <x v="0"/>
    <n v="25506.37"/>
    <n v="0"/>
    <n v="25506.37"/>
    <n v="24988.62"/>
    <n v="517.75"/>
    <n v="417.04"/>
    <n v="0"/>
    <n v="417.04"/>
    <n v="408.57299999999998"/>
    <n v="8.4670000000000414"/>
  </r>
  <r>
    <s v="1404045"/>
    <x v="56"/>
    <x v="3"/>
    <x v="2"/>
    <n v="-152793.76"/>
    <n v="0"/>
    <n v="-152793.76"/>
    <n v="-152792.81"/>
    <n v="-0.95000000001164153"/>
    <n v="-189990"/>
    <n v="0"/>
    <n v="-189990"/>
    <n v="-189990"/>
    <n v="0"/>
  </r>
  <r>
    <s v="1404045"/>
    <x v="194"/>
    <x v="4"/>
    <x v="2"/>
    <n v="14958.49"/>
    <n v="14861.942800788955"/>
    <n v="96.547199211045154"/>
    <n v="15070.01"/>
    <n v="-111.52000000000044"/>
    <n v="31552"/>
    <n v="31348.350098619325"/>
    <n v="203.64990138067515"/>
    <n v="31787.226999999999"/>
    <n v="-235.22699999999895"/>
  </r>
  <r>
    <s v="1404045"/>
    <x v="193"/>
    <x v="4"/>
    <x v="2"/>
    <n v="110457.95"/>
    <n v="110139.10344827586"/>
    <n v="318.84655172414205"/>
    <n v="111791.19"/>
    <n v="-1333.2400000000052"/>
    <n v="190540"/>
    <n v="189990"/>
    <n v="550"/>
    <n v="192839.85"/>
    <n v="-2299.8500000000058"/>
  </r>
  <r>
    <s v="1404046"/>
    <x v="0"/>
    <x v="0"/>
    <x v="0"/>
    <n v="926.9"/>
    <n v="0"/>
    <n v="926.9"/>
    <n v="0"/>
    <n v="926.9"/>
    <n v="0"/>
    <n v="0"/>
    <n v="0"/>
    <n v="0"/>
    <n v="0"/>
  </r>
  <r>
    <s v="1404046"/>
    <x v="190"/>
    <x v="2"/>
    <x v="0"/>
    <n v="154.24"/>
    <n v="0"/>
    <n v="154.24"/>
    <n v="160.1"/>
    <n v="-5.8599999999999852"/>
    <n v="20.399999999999999"/>
    <n v="0"/>
    <n v="20.399999999999999"/>
    <n v="21.178999999999998"/>
    <n v="-0.77899999999999991"/>
  </r>
  <r>
    <s v="1404046"/>
    <x v="191"/>
    <x v="2"/>
    <x v="0"/>
    <n v="316.5"/>
    <n v="0"/>
    <n v="316.5"/>
    <n v="328.56"/>
    <n v="-12.060000000000002"/>
    <n v="20.399999999999999"/>
    <n v="0"/>
    <n v="20.399999999999999"/>
    <n v="21.178999999999998"/>
    <n v="-0.77899999999999991"/>
  </r>
  <r>
    <s v="1404046"/>
    <x v="192"/>
    <x v="2"/>
    <x v="0"/>
    <n v="12476.74"/>
    <n v="0"/>
    <n v="12476.74"/>
    <n v="12950.05"/>
    <n v="-473.30999999999949"/>
    <n v="204"/>
    <n v="0"/>
    <n v="204"/>
    <n v="211.738"/>
    <n v="-7.7379999999999995"/>
  </r>
  <r>
    <s v="1404046"/>
    <x v="200"/>
    <x v="3"/>
    <x v="2"/>
    <n v="-79727"/>
    <n v="0"/>
    <n v="-79727"/>
    <n v="-79727"/>
    <n v="0"/>
    <n v="-98460"/>
    <n v="0"/>
    <n v="-98460"/>
    <n v="-98460"/>
    <n v="0"/>
  </r>
  <r>
    <s v="1404046"/>
    <x v="198"/>
    <x v="4"/>
    <x v="2"/>
    <n v="8305.7999999999993"/>
    <n v="8239.4378698224864"/>
    <n v="66.362130177512881"/>
    <n v="8354.7900000000009"/>
    <n v="-48.990000000001601"/>
    <n v="16376.75"/>
    <n v="16245.900394477318"/>
    <n v="130.8496055226824"/>
    <n v="16473.343000000001"/>
    <n v="-96.593000000000757"/>
  </r>
  <r>
    <s v="1404046"/>
    <x v="241"/>
    <x v="4"/>
    <x v="2"/>
    <n v="57546.82"/>
    <n v="57077.261083743841"/>
    <n v="469.55891625615914"/>
    <n v="57933.42"/>
    <n v="-386.59999999999854"/>
    <n v="99270"/>
    <n v="98460"/>
    <n v="810"/>
    <n v="99936.9"/>
    <n v="-666.89999999999418"/>
  </r>
  <r>
    <s v="1404048"/>
    <x v="0"/>
    <x v="0"/>
    <x v="0"/>
    <n v="328.64"/>
    <n v="0"/>
    <n v="328.64"/>
    <n v="0"/>
    <n v="328.64"/>
    <n v="0"/>
    <n v="0"/>
    <n v="0"/>
    <n v="0"/>
    <n v="0"/>
  </r>
  <r>
    <s v="1404048"/>
    <x v="190"/>
    <x v="2"/>
    <x v="0"/>
    <n v="30.85"/>
    <n v="0"/>
    <n v="30.85"/>
    <n v="32.119999999999997"/>
    <n v="-1.269999999999996"/>
    <n v="4.08"/>
    <n v="0"/>
    <n v="4.08"/>
    <n v="4.2489999999999997"/>
    <n v="-0.16899999999999959"/>
  </r>
  <r>
    <s v="1404048"/>
    <x v="191"/>
    <x v="2"/>
    <x v="0"/>
    <n v="63.3"/>
    <n v="0"/>
    <n v="63.3"/>
    <n v="65.92"/>
    <n v="-2.6200000000000045"/>
    <n v="4.08"/>
    <n v="0"/>
    <n v="4.08"/>
    <n v="4.2489999999999997"/>
    <n v="-0.16899999999999959"/>
  </r>
  <r>
    <s v="1404048"/>
    <x v="192"/>
    <x v="2"/>
    <x v="0"/>
    <n v="2495.35"/>
    <n v="0"/>
    <n v="2495.35"/>
    <n v="2598.3000000000002"/>
    <n v="-102.95000000000027"/>
    <n v="40.799999999999997"/>
    <n v="0"/>
    <n v="40.799999999999997"/>
    <n v="42.482999999999997"/>
    <n v="-1.6829999999999998"/>
  </r>
  <r>
    <s v="1404048"/>
    <x v="15"/>
    <x v="3"/>
    <x v="2"/>
    <n v="-17790.560000000001"/>
    <n v="0"/>
    <n v="-17790.560000000001"/>
    <n v="-17790.64"/>
    <n v="7.9999999998108251E-2"/>
    <n v="-19755"/>
    <n v="0"/>
    <n v="-19755"/>
    <n v="-19755"/>
    <n v="0"/>
  </r>
  <r>
    <s v="1404048"/>
    <x v="196"/>
    <x v="4"/>
    <x v="2"/>
    <n v="1473.2"/>
    <n v="1473.4615384615383"/>
    <n v="-0.26153846153829363"/>
    <n v="1494.09"/>
    <n v="-20.889999999999873"/>
    <n v="3259"/>
    <n v="3259.5749506903348"/>
    <n v="-0.57495069033484469"/>
    <n v="3305.2089999999998"/>
    <n v="-46.208999999999833"/>
  </r>
  <r>
    <s v="1404048"/>
    <x v="197"/>
    <x v="4"/>
    <x v="2"/>
    <n v="13399.22"/>
    <n v="13399.221674876848"/>
    <n v="-1.6748768484831089E-3"/>
    <n v="13600.21"/>
    <n v="-200.98999999999978"/>
    <n v="19755"/>
    <n v="19755"/>
    <n v="0"/>
    <n v="20051.325000000001"/>
    <n v="-296.32500000000073"/>
  </r>
  <r>
    <s v="1404165"/>
    <x v="0"/>
    <x v="0"/>
    <x v="0"/>
    <n v="-2727.32"/>
    <n v="0"/>
    <n v="-2727.32"/>
    <n v="0"/>
    <n v="-2727.32"/>
    <n v="0"/>
    <n v="0"/>
    <n v="0"/>
    <n v="0"/>
    <n v="0"/>
  </r>
  <r>
    <s v="1404165"/>
    <x v="190"/>
    <x v="2"/>
    <x v="0"/>
    <n v="138.82"/>
    <n v="0"/>
    <n v="138.82"/>
    <n v="146.78"/>
    <n v="-7.960000000000008"/>
    <n v="18.36"/>
    <n v="0"/>
    <n v="18.36"/>
    <n v="19.417000000000002"/>
    <n v="-1.0570000000000022"/>
  </r>
  <r>
    <s v="1404165"/>
    <x v="191"/>
    <x v="2"/>
    <x v="0"/>
    <n v="284.85000000000002"/>
    <n v="0"/>
    <n v="284.85000000000002"/>
    <n v="301.23"/>
    <n v="-16.379999999999995"/>
    <n v="18.36"/>
    <n v="0"/>
    <n v="18.36"/>
    <n v="19.417000000000002"/>
    <n v="-1.0570000000000022"/>
  </r>
  <r>
    <s v="1404165"/>
    <x v="192"/>
    <x v="2"/>
    <x v="0"/>
    <n v="11229.07"/>
    <n v="0"/>
    <n v="11229.07"/>
    <n v="11872.85"/>
    <n v="-643.78000000000065"/>
    <n v="183.6"/>
    <n v="0"/>
    <n v="183.6"/>
    <n v="194.126"/>
    <n v="-10.52600000000001"/>
  </r>
  <r>
    <s v="1404165"/>
    <x v="56"/>
    <x v="3"/>
    <x v="2"/>
    <n v="-68403.899999999994"/>
    <n v="0"/>
    <n v="-68403.899999999994"/>
    <n v="-68403.72"/>
    <n v="-0.17999999999301508"/>
    <n v="-90270"/>
    <n v="0"/>
    <n v="-90270"/>
    <n v="-90270"/>
    <n v="0"/>
  </r>
  <r>
    <s v="1404165"/>
    <x v="193"/>
    <x v="4"/>
    <x v="2"/>
    <n v="52417.38"/>
    <n v="0"/>
    <n v="52417.38"/>
    <n v="0"/>
    <n v="52417.38"/>
    <n v="90420"/>
    <n v="0"/>
    <n v="90420"/>
    <n v="0"/>
    <n v="90420"/>
  </r>
  <r>
    <s v="1404165"/>
    <x v="194"/>
    <x v="4"/>
    <x v="2"/>
    <n v="7061.1"/>
    <n v="7061.3609467455617"/>
    <n v="-0.26094674556134123"/>
    <n v="7160.22"/>
    <n v="-99.119999999999891"/>
    <n v="14894"/>
    <n v="14894.550295857989"/>
    <n v="-0.55029585798911285"/>
    <n v="15103.074000000001"/>
    <n v="-209.07400000000052"/>
  </r>
  <r>
    <s v="1404165"/>
    <x v="386"/>
    <x v="4"/>
    <x v="2"/>
    <n v="0"/>
    <n v="48199.665024630543"/>
    <n v="-48199.665024630543"/>
    <n v="48922.66"/>
    <n v="-48922.66"/>
    <n v="0"/>
    <n v="90270"/>
    <n v="-90270"/>
    <n v="91624.05"/>
    <n v="-91624.05"/>
  </r>
  <r>
    <s v="1404166"/>
    <x v="0"/>
    <x v="0"/>
    <x v="0"/>
    <n v="-6147.67"/>
    <n v="0"/>
    <n v="-6147.67"/>
    <n v="0"/>
    <n v="-6147.67"/>
    <n v="0"/>
    <n v="0"/>
    <n v="0"/>
    <n v="0"/>
    <n v="0"/>
  </r>
  <r>
    <s v="1404166"/>
    <x v="190"/>
    <x v="2"/>
    <x v="0"/>
    <n v="231.37"/>
    <n v="0"/>
    <n v="231.37"/>
    <n v="231.73"/>
    <n v="-0.35999999999998522"/>
    <n v="30.6"/>
    <n v="0"/>
    <n v="30.6"/>
    <n v="30.655000000000001"/>
    <n v="-5.4999999999999716E-2"/>
  </r>
  <r>
    <s v="1404166"/>
    <x v="191"/>
    <x v="2"/>
    <x v="0"/>
    <n v="474.74"/>
    <n v="0"/>
    <n v="474.74"/>
    <n v="475.57"/>
    <n v="-0.82999999999998408"/>
    <n v="30.6"/>
    <n v="0"/>
    <n v="30.6"/>
    <n v="30.655000000000001"/>
    <n v="-5.4999999999999716E-2"/>
  </r>
  <r>
    <s v="1404166"/>
    <x v="192"/>
    <x v="2"/>
    <x v="0"/>
    <n v="18715.11"/>
    <n v="0"/>
    <n v="18715.11"/>
    <n v="18744.43"/>
    <n v="-29.319999999999709"/>
    <n v="306"/>
    <n v="0"/>
    <n v="306"/>
    <n v="306.47899999999998"/>
    <n v="-0.47899999999998499"/>
  </r>
  <r>
    <s v="1404166"/>
    <x v="56"/>
    <x v="3"/>
    <x v="2"/>
    <n v="-107993.60000000001"/>
    <n v="0"/>
    <n v="-107993.60000000001"/>
    <n v="-107993.31"/>
    <n v="-0.29000000000814907"/>
    <n v="-142515"/>
    <n v="0"/>
    <n v="-142515"/>
    <n v="-142515"/>
    <n v="0"/>
  </r>
  <r>
    <s v="1404166"/>
    <x v="239"/>
    <x v="4"/>
    <x v="2"/>
    <n v="99.68"/>
    <n v="0"/>
    <n v="99.68"/>
    <n v="0"/>
    <n v="99.68"/>
    <n v="1000"/>
    <n v="0"/>
    <n v="1000"/>
    <n v="0"/>
    <n v="1000"/>
  </r>
  <r>
    <s v="1404166"/>
    <x v="193"/>
    <x v="4"/>
    <x v="2"/>
    <n v="82999.98"/>
    <n v="0"/>
    <n v="82999.98"/>
    <n v="0"/>
    <n v="82999.98"/>
    <n v="143175"/>
    <n v="0"/>
    <n v="143175"/>
    <n v="0"/>
    <n v="143175"/>
  </r>
  <r>
    <s v="1404166"/>
    <x v="194"/>
    <x v="4"/>
    <x v="2"/>
    <n v="11620.39"/>
    <n v="11148.214990138067"/>
    <n v="472.17500986193227"/>
    <n v="11304.29"/>
    <n v="316.09999999999854"/>
    <n v="24510.92"/>
    <n v="23514.975345167652"/>
    <n v="995.94465483234671"/>
    <n v="23844.185000000001"/>
    <n v="666.73499999999694"/>
  </r>
  <r>
    <s v="1404166"/>
    <x v="386"/>
    <x v="4"/>
    <x v="2"/>
    <n v="0"/>
    <n v="76095.881773399029"/>
    <n v="-76095.881773399029"/>
    <n v="77237.320000000007"/>
    <n v="-77237.320000000007"/>
    <n v="0"/>
    <n v="142515"/>
    <n v="-142515"/>
    <n v="144652.72500000001"/>
    <n v="-144652.72500000001"/>
  </r>
  <r>
    <s v="1404168"/>
    <x v="0"/>
    <x v="0"/>
    <x v="0"/>
    <n v="1487.69"/>
    <n v="0"/>
    <n v="1487.69"/>
    <n v="0"/>
    <n v="1487.69"/>
    <n v="0"/>
    <n v="0"/>
    <n v="0"/>
    <n v="0"/>
    <n v="0"/>
  </r>
  <r>
    <s v="1404168"/>
    <x v="190"/>
    <x v="2"/>
    <x v="0"/>
    <n v="154.24"/>
    <n v="0"/>
    <n v="154.24"/>
    <n v="161.78"/>
    <n v="-7.539999999999992"/>
    <n v="20.399999999999999"/>
    <n v="0"/>
    <n v="20.399999999999999"/>
    <n v="21.401"/>
    <n v="-1.0010000000000012"/>
  </r>
  <r>
    <s v="1404168"/>
    <x v="191"/>
    <x v="2"/>
    <x v="0"/>
    <n v="316.5"/>
    <n v="0"/>
    <n v="316.5"/>
    <n v="332.01"/>
    <n v="-15.509999999999991"/>
    <n v="20.399999999999999"/>
    <n v="0"/>
    <n v="20.399999999999999"/>
    <n v="21.401"/>
    <n v="-1.0010000000000012"/>
  </r>
  <r>
    <s v="1404168"/>
    <x v="192"/>
    <x v="2"/>
    <x v="0"/>
    <n v="12476.74"/>
    <n v="0"/>
    <n v="12476.74"/>
    <n v="13086.18"/>
    <n v="-609.44000000000051"/>
    <n v="204"/>
    <n v="0"/>
    <n v="204"/>
    <n v="213.964"/>
    <n v="-9.9639999999999986"/>
  </r>
  <r>
    <s v="1404168"/>
    <x v="56"/>
    <x v="3"/>
    <x v="2"/>
    <n v="-80015.87"/>
    <n v="0"/>
    <n v="-80015.87"/>
    <n v="-80015.37"/>
    <n v="-0.5"/>
    <n v="-99495"/>
    <n v="0"/>
    <n v="-99495"/>
    <n v="-99495"/>
    <n v="0"/>
  </r>
  <r>
    <s v="1404168"/>
    <x v="194"/>
    <x v="4"/>
    <x v="2"/>
    <n v="7783.61"/>
    <n v="7782.9783037475345"/>
    <n v="0.6316962524651899"/>
    <n v="7891.94"/>
    <n v="-108.32999999999993"/>
    <n v="16418"/>
    <n v="16416.67455621302"/>
    <n v="1.3254437869800313"/>
    <n v="16646.508000000002"/>
    <n v="-228.50800000000163"/>
  </r>
  <r>
    <s v="1404168"/>
    <x v="193"/>
    <x v="4"/>
    <x v="2"/>
    <n v="57797.09"/>
    <n v="57678.246305418717"/>
    <n v="118.84369458127912"/>
    <n v="58543.42"/>
    <n v="-746.33000000000175"/>
    <n v="99700"/>
    <n v="99495"/>
    <n v="205"/>
    <n v="100987.425"/>
    <n v="-1287.4250000000029"/>
  </r>
  <r>
    <s v="1404251"/>
    <x v="0"/>
    <x v="0"/>
    <x v="0"/>
    <n v="2585.54"/>
    <n v="0"/>
    <n v="2585.54"/>
    <n v="0"/>
    <n v="2585.54"/>
    <n v="0"/>
    <n v="0"/>
    <n v="0"/>
    <n v="0"/>
    <n v="0"/>
  </r>
  <r>
    <s v="1404251"/>
    <x v="190"/>
    <x v="2"/>
    <x v="0"/>
    <n v="231.37"/>
    <n v="0"/>
    <n v="231.37"/>
    <n v="244.61"/>
    <n v="-13.240000000000009"/>
    <n v="30.6"/>
    <n v="0"/>
    <n v="30.6"/>
    <n v="32.359000000000002"/>
    <n v="-1.7590000000000003"/>
  </r>
  <r>
    <s v="1404251"/>
    <x v="191"/>
    <x v="2"/>
    <x v="0"/>
    <n v="474.74"/>
    <n v="0"/>
    <n v="474.74"/>
    <n v="502"/>
    <n v="-27.259999999999991"/>
    <n v="30.6"/>
    <n v="0"/>
    <n v="30.6"/>
    <n v="32.359000000000002"/>
    <n v="-1.7590000000000003"/>
  </r>
  <r>
    <s v="1404251"/>
    <x v="192"/>
    <x v="2"/>
    <x v="0"/>
    <n v="18715.11"/>
    <n v="0"/>
    <n v="18715.11"/>
    <n v="19786.11"/>
    <n v="-1071"/>
    <n v="306"/>
    <n v="0"/>
    <n v="306"/>
    <n v="323.51"/>
    <n v="-17.509999999999991"/>
  </r>
  <r>
    <s v="1404251"/>
    <x v="56"/>
    <x v="3"/>
    <x v="2"/>
    <n v="-120982.83"/>
    <n v="0"/>
    <n v="-120982.83"/>
    <n v="-120982.08"/>
    <n v="-0.75"/>
    <n v="-150435"/>
    <n v="0"/>
    <n v="-150435"/>
    <n v="-150435"/>
    <n v="0"/>
  </r>
  <r>
    <s v="1404251"/>
    <x v="194"/>
    <x v="4"/>
    <x v="2"/>
    <n v="11767.39"/>
    <n v="11767.75147928994"/>
    <n v="-0.36147928994068934"/>
    <n v="11932.5"/>
    <n v="-165.11000000000058"/>
    <n v="24821"/>
    <n v="24821.775147928991"/>
    <n v="-0.77514792899091844"/>
    <n v="25169.279999999999"/>
    <n v="-348.27999999999884"/>
  </r>
  <r>
    <s v="1404251"/>
    <x v="193"/>
    <x v="4"/>
    <x v="2"/>
    <n v="87208.68"/>
    <n v="87208.669950738913"/>
    <n v="1.0049261079984717E-2"/>
    <n v="88516.800000000003"/>
    <n v="-1308.1200000000099"/>
    <n v="150435"/>
    <n v="150435"/>
    <n v="0"/>
    <n v="152691.52499999999"/>
    <n v="-2256.5249999999942"/>
  </r>
  <r>
    <s v="1404256"/>
    <x v="0"/>
    <x v="0"/>
    <x v="0"/>
    <n v="0.01"/>
    <n v="0"/>
    <n v="0.01"/>
    <n v="0"/>
    <n v="0.01"/>
    <n v="0"/>
    <n v="0"/>
    <n v="0"/>
    <n v="0"/>
    <n v="0"/>
  </r>
  <r>
    <s v="1404256"/>
    <x v="11"/>
    <x v="4"/>
    <x v="2"/>
    <n v="-0.01"/>
    <n v="0"/>
    <n v="-0.01"/>
    <n v="0"/>
    <n v="-0.01"/>
    <n v="0"/>
    <n v="0"/>
    <n v="0"/>
    <n v="0"/>
    <n v="0"/>
  </r>
  <r>
    <s v="1404373"/>
    <x v="0"/>
    <x v="0"/>
    <x v="0"/>
    <n v="-3868.01"/>
    <n v="0"/>
    <n v="-3868.01"/>
    <n v="0"/>
    <n v="-3868.01"/>
    <n v="0"/>
    <n v="0"/>
    <n v="0"/>
    <n v="0"/>
    <n v="0"/>
  </r>
  <r>
    <s v="1404373"/>
    <x v="190"/>
    <x v="2"/>
    <x v="0"/>
    <n v="131.11000000000001"/>
    <n v="0"/>
    <n v="131.11000000000001"/>
    <n v="136.83000000000001"/>
    <n v="-5.7199999999999989"/>
    <n v="17.34"/>
    <n v="0"/>
    <n v="17.34"/>
    <n v="18.100999999999999"/>
    <n v="-0.76099999999999923"/>
  </r>
  <r>
    <s v="1404373"/>
    <x v="191"/>
    <x v="2"/>
    <x v="0"/>
    <n v="269.02"/>
    <n v="0"/>
    <n v="269.02"/>
    <n v="280.81"/>
    <n v="-11.79000000000002"/>
    <n v="17.34"/>
    <n v="0"/>
    <n v="17.34"/>
    <n v="18.100999999999999"/>
    <n v="-0.76099999999999923"/>
  </r>
  <r>
    <s v="1404373"/>
    <x v="192"/>
    <x v="2"/>
    <x v="0"/>
    <n v="10605.23"/>
    <n v="0"/>
    <n v="10605.23"/>
    <n v="11067.91"/>
    <n v="-462.68000000000029"/>
    <n v="173.4"/>
    <n v="0"/>
    <n v="173.4"/>
    <n v="180.965"/>
    <n v="-7.5649999999999977"/>
  </r>
  <r>
    <s v="1404373"/>
    <x v="219"/>
    <x v="3"/>
    <x v="2"/>
    <n v="-72055.12"/>
    <n v="0"/>
    <n v="-72055.12"/>
    <n v="-72055.460000000006"/>
    <n v="0.34000000001105946"/>
    <n v="-84150"/>
    <n v="0"/>
    <n v="-84150"/>
    <n v="-84150"/>
    <n v="0"/>
  </r>
  <r>
    <s v="1404373"/>
    <x v="240"/>
    <x v="4"/>
    <x v="2"/>
    <n v="58334.559999999998"/>
    <n v="0"/>
    <n v="58334.559999999998"/>
    <n v="0"/>
    <n v="58334.559999999998"/>
    <n v="85150"/>
    <n v="0"/>
    <n v="85150"/>
    <n v="0"/>
    <n v="85150"/>
  </r>
  <r>
    <s v="1404373"/>
    <x v="194"/>
    <x v="4"/>
    <x v="2"/>
    <n v="6583.21"/>
    <n v="6582.623274161735"/>
    <n v="0.58672583826501068"/>
    <n v="6674.78"/>
    <n v="-91.569999999999709"/>
    <n v="13886"/>
    <n v="13884.749506903354"/>
    <n v="1.2504930966460961"/>
    <n v="14079.136"/>
    <n v="-193.13600000000042"/>
  </r>
  <r>
    <s v="1404373"/>
    <x v="238"/>
    <x v="4"/>
    <x v="2"/>
    <n v="0"/>
    <n v="53098.65024630542"/>
    <n v="-53098.65024630542"/>
    <n v="53895.13"/>
    <n v="-53895.13"/>
    <n v="0"/>
    <n v="84150"/>
    <n v="-84150"/>
    <n v="85412.25"/>
    <n v="-85412.25"/>
  </r>
  <r>
    <s v="1404378"/>
    <x v="0"/>
    <x v="0"/>
    <x v="0"/>
    <n v="508.73"/>
    <n v="0"/>
    <n v="508.73"/>
    <n v="0"/>
    <n v="508.73"/>
    <n v="0"/>
    <n v="0"/>
    <n v="0"/>
    <n v="0"/>
    <n v="0"/>
  </r>
  <r>
    <s v="1404378"/>
    <x v="1"/>
    <x v="1"/>
    <x v="0"/>
    <n v="19.09"/>
    <n v="0"/>
    <n v="19.09"/>
    <n v="19.149999999999999"/>
    <n v="-5.9999999999998721E-2"/>
    <n v="0"/>
    <n v="0"/>
    <n v="0"/>
    <n v="0"/>
    <n v="0"/>
  </r>
  <r>
    <s v="1404378"/>
    <x v="2"/>
    <x v="1"/>
    <x v="0"/>
    <n v="445.41"/>
    <n v="0"/>
    <n v="445.41"/>
    <n v="446.79"/>
    <n v="-1.3799999999999955"/>
    <n v="0"/>
    <n v="0"/>
    <n v="0"/>
    <n v="0"/>
    <n v="0"/>
  </r>
  <r>
    <s v="1404378"/>
    <x v="3"/>
    <x v="1"/>
    <x v="0"/>
    <n v="2990.61"/>
    <n v="0"/>
    <n v="2990.61"/>
    <n v="2999.91"/>
    <n v="-9.2999999999997272"/>
    <n v="0"/>
    <n v="0"/>
    <n v="0"/>
    <n v="0"/>
    <n v="0"/>
  </r>
  <r>
    <s v="1404378"/>
    <x v="4"/>
    <x v="2"/>
    <x v="0"/>
    <n v="4761.25"/>
    <n v="0"/>
    <n v="4761.25"/>
    <n v="4938.12"/>
    <n v="-176.86999999999989"/>
    <n v="13.5"/>
    <n v="0"/>
    <n v="13.5"/>
    <n v="14.002000000000001"/>
    <n v="-0.50200000000000067"/>
  </r>
  <r>
    <s v="1404378"/>
    <x v="5"/>
    <x v="2"/>
    <x v="0"/>
    <n v="16367"/>
    <n v="0"/>
    <n v="16367"/>
    <n v="16975.009999999998"/>
    <n v="-608.0099999999984"/>
    <n v="13.5"/>
    <n v="0"/>
    <n v="13.5"/>
    <n v="14.002000000000001"/>
    <n v="-0.50200000000000067"/>
  </r>
  <r>
    <s v="1404378"/>
    <x v="6"/>
    <x v="2"/>
    <x v="0"/>
    <n v="17708.09"/>
    <n v="0"/>
    <n v="17708.09"/>
    <n v="18365.79"/>
    <n v="-657.70000000000073"/>
    <n v="283.5"/>
    <n v="0"/>
    <n v="283.5"/>
    <n v="294.02999999999997"/>
    <n v="-10.529999999999973"/>
  </r>
  <r>
    <s v="1404378"/>
    <x v="7"/>
    <x v="1"/>
    <x v="0"/>
    <n v="33505.74"/>
    <n v="0"/>
    <n v="33505.74"/>
    <n v="33609.919999999998"/>
    <n v="-104.18000000000029"/>
    <n v="0"/>
    <n v="0"/>
    <n v="0"/>
    <n v="0"/>
    <n v="0"/>
  </r>
  <r>
    <s v="1404378"/>
    <x v="8"/>
    <x v="1"/>
    <x v="0"/>
    <n v="77482.25"/>
    <n v="0"/>
    <n v="77482.25"/>
    <n v="77723.17"/>
    <n v="-240.91999999999825"/>
    <n v="0"/>
    <n v="0"/>
    <n v="0"/>
    <n v="0"/>
    <n v="0"/>
  </r>
  <r>
    <s v="1404378"/>
    <x v="398"/>
    <x v="3"/>
    <x v="1"/>
    <n v="-1805382.09"/>
    <n v="0"/>
    <n v="-1805382.09"/>
    <n v="-1805382.09"/>
    <n v="0"/>
    <n v="-10081"/>
    <n v="0"/>
    <n v="-10081"/>
    <n v="-10081"/>
    <n v="0"/>
  </r>
  <r>
    <s v="1404378"/>
    <x v="48"/>
    <x v="4"/>
    <x v="2"/>
    <n v="76.61"/>
    <n v="0"/>
    <n v="76.61"/>
    <n v="0"/>
    <n v="76.61"/>
    <n v="900"/>
    <n v="0"/>
    <n v="900"/>
    <n v="0"/>
    <n v="900"/>
  </r>
  <r>
    <s v="1404378"/>
    <x v="271"/>
    <x v="4"/>
    <x v="2"/>
    <n v="7310.78"/>
    <n v="7297.0344827586205"/>
    <n v="13.745517241379275"/>
    <n v="7406.49"/>
    <n v="-95.710000000000036"/>
    <n v="121200"/>
    <n v="120972"/>
    <n v="228"/>
    <n v="122786.58"/>
    <n v="-1586.5800000000017"/>
  </r>
  <r>
    <s v="1404378"/>
    <x v="11"/>
    <x v="4"/>
    <x v="2"/>
    <n v="9355.2800000000007"/>
    <n v="9345.0845771144286"/>
    <n v="10.195422885572043"/>
    <n v="9391.81"/>
    <n v="-36.529999999998836"/>
    <n v="10092"/>
    <n v="10081"/>
    <n v="11"/>
    <n v="10131.405000000001"/>
    <n v="-39.405000000000655"/>
  </r>
  <r>
    <s v="1404378"/>
    <x v="272"/>
    <x v="4"/>
    <x v="2"/>
    <n v="28243.82"/>
    <n v="28237.280788177341"/>
    <n v="6.5392118226591265"/>
    <n v="28660.84"/>
    <n v="-417.02000000000044"/>
    <n v="121000"/>
    <n v="120972"/>
    <n v="28"/>
    <n v="122786.58"/>
    <n v="-1786.5800000000017"/>
  </r>
  <r>
    <s v="1404378"/>
    <x v="346"/>
    <x v="4"/>
    <x v="2"/>
    <n v="36533.32"/>
    <n v="36464.591133004928"/>
    <n v="68.728866995072167"/>
    <n v="37011.56"/>
    <n v="-478.23999999999796"/>
    <n v="121200"/>
    <n v="120972"/>
    <n v="228"/>
    <n v="122786.58"/>
    <n v="-1586.5800000000017"/>
  </r>
  <r>
    <s v="1404378"/>
    <x v="14"/>
    <x v="4"/>
    <x v="2"/>
    <n v="57171.81"/>
    <n v="56879.823529411762"/>
    <n v="291.98647058823553"/>
    <n v="58017.42"/>
    <n v="-845.61000000000058"/>
    <n v="121593"/>
    <n v="120972"/>
    <n v="621"/>
    <n v="123391.44"/>
    <n v="-1798.4400000000023"/>
  </r>
  <r>
    <s v="1404378"/>
    <x v="399"/>
    <x v="4"/>
    <x v="2"/>
    <n v="98140.32"/>
    <n v="97684.886699507391"/>
    <n v="455.43330049261567"/>
    <n v="99150.16"/>
    <n v="-1009.8399999999965"/>
    <n v="10128"/>
    <n v="10081"/>
    <n v="47"/>
    <n v="10232.215"/>
    <n v="-104.21500000000015"/>
  </r>
  <r>
    <s v="1404378"/>
    <x v="200"/>
    <x v="4"/>
    <x v="2"/>
    <n v="109205.58"/>
    <n v="97955.871921182261"/>
    <n v="11249.708078817741"/>
    <n v="99425.21"/>
    <n v="9780.3699999999953"/>
    <n v="134865"/>
    <n v="120972"/>
    <n v="13893"/>
    <n v="122786.58"/>
    <n v="12078.419999999998"/>
  </r>
  <r>
    <s v="1404378"/>
    <x v="17"/>
    <x v="4"/>
    <x v="2"/>
    <n v="165036.38"/>
    <n v="164279.98009950249"/>
    <n v="756.39990049751941"/>
    <n v="165101.38"/>
    <n v="-65"/>
    <n v="121529"/>
    <n v="120972"/>
    <n v="557"/>
    <n v="121576.86"/>
    <n v="-47.860000000000582"/>
  </r>
  <r>
    <s v="1404378"/>
    <x v="58"/>
    <x v="4"/>
    <x v="2"/>
    <n v="580549.34"/>
    <n v="578659.88118811883"/>
    <n v="1889.4588118811371"/>
    <n v="584446.48"/>
    <n v="-3897.140000000014"/>
    <n v="121367"/>
    <n v="120972"/>
    <n v="395"/>
    <n v="122181.72"/>
    <n v="-814.72000000000116"/>
  </r>
  <r>
    <s v="1404378"/>
    <x v="275"/>
    <x v="4"/>
    <x v="3"/>
    <n v="553862.80000000005"/>
    <n v="552820.86567164178"/>
    <n v="1041.9343283582712"/>
    <n v="555584.97"/>
    <n v="-1722.1699999999255"/>
    <n v="90900"/>
    <n v="90729"/>
    <n v="171"/>
    <n v="91182.645000000004"/>
    <n v="-282.64500000000407"/>
  </r>
  <r>
    <s v="1404378"/>
    <x v="20"/>
    <x v="4"/>
    <x v="4"/>
    <n v="6107.88"/>
    <n v="5988.1176470588234"/>
    <n v="119.76235294117669"/>
    <n v="6107.88"/>
    <n v="0"/>
    <n v="1110.5239999999999"/>
    <n v="1088.748039215686"/>
    <n v="21.775960784313838"/>
    <n v="1110.5229999999999"/>
    <n v="9.9999999997635314E-4"/>
  </r>
  <r>
    <s v="1404380"/>
    <x v="0"/>
    <x v="0"/>
    <x v="0"/>
    <n v="1492.64"/>
    <n v="0"/>
    <n v="1492.64"/>
    <n v="0"/>
    <n v="1492.64"/>
    <n v="0"/>
    <n v="0"/>
    <n v="0"/>
    <n v="0"/>
    <n v="0"/>
  </r>
  <r>
    <s v="1404380"/>
    <x v="1"/>
    <x v="1"/>
    <x v="0"/>
    <n v="2.36"/>
    <n v="0"/>
    <n v="2.36"/>
    <n v="2.39"/>
    <n v="-3.0000000000000249E-2"/>
    <n v="0"/>
    <n v="0"/>
    <n v="0"/>
    <n v="0"/>
    <n v="0"/>
  </r>
  <r>
    <s v="1404380"/>
    <x v="2"/>
    <x v="1"/>
    <x v="0"/>
    <n v="55.17"/>
    <n v="0"/>
    <n v="55.17"/>
    <n v="55.7"/>
    <n v="-0.53000000000000114"/>
    <n v="0"/>
    <n v="0"/>
    <n v="0"/>
    <n v="0"/>
    <n v="0"/>
  </r>
  <r>
    <s v="1404380"/>
    <x v="3"/>
    <x v="1"/>
    <x v="0"/>
    <n v="370.45"/>
    <n v="0"/>
    <n v="370.45"/>
    <n v="373.98"/>
    <n v="-3.5300000000000296"/>
    <n v="0"/>
    <n v="0"/>
    <n v="0"/>
    <n v="0"/>
    <n v="0"/>
  </r>
  <r>
    <s v="1404380"/>
    <x v="4"/>
    <x v="2"/>
    <x v="0"/>
    <n v="853.5"/>
    <n v="0"/>
    <n v="853.5"/>
    <n v="882.07"/>
    <n v="-28.57000000000005"/>
    <n v="2.42"/>
    <n v="0"/>
    <n v="2.42"/>
    <n v="2.5009999999999999"/>
    <n v="-8.0999999999999961E-2"/>
  </r>
  <r>
    <s v="1404380"/>
    <x v="5"/>
    <x v="2"/>
    <x v="0"/>
    <n v="2933.94"/>
    <n v="0"/>
    <n v="2933.94"/>
    <n v="3032.14"/>
    <n v="-98.199999999999818"/>
    <n v="2.42"/>
    <n v="0"/>
    <n v="2.42"/>
    <n v="2.5009999999999999"/>
    <n v="-8.0999999999999961E-2"/>
  </r>
  <r>
    <s v="1404380"/>
    <x v="6"/>
    <x v="2"/>
    <x v="0"/>
    <n v="3174.34"/>
    <n v="0"/>
    <n v="3174.34"/>
    <n v="3280.59"/>
    <n v="-106.25"/>
    <n v="50.82"/>
    <n v="0"/>
    <n v="50.82"/>
    <n v="52.521000000000001"/>
    <n v="-1.7010000000000005"/>
  </r>
  <r>
    <s v="1404380"/>
    <x v="7"/>
    <x v="1"/>
    <x v="0"/>
    <n v="4150.4399999999996"/>
    <n v="0"/>
    <n v="4150.4399999999996"/>
    <n v="4189.8900000000003"/>
    <n v="-39.450000000000728"/>
    <n v="0"/>
    <n v="0"/>
    <n v="0"/>
    <n v="0"/>
    <n v="0"/>
  </r>
  <r>
    <s v="1404380"/>
    <x v="8"/>
    <x v="1"/>
    <x v="0"/>
    <n v="9597.91"/>
    <n v="0"/>
    <n v="9597.91"/>
    <n v="9689.16"/>
    <n v="-91.25"/>
    <n v="0"/>
    <n v="0"/>
    <n v="0"/>
    <n v="0"/>
    <n v="0"/>
  </r>
  <r>
    <s v="1404380"/>
    <x v="47"/>
    <x v="3"/>
    <x v="1"/>
    <n v="-244822.14"/>
    <n v="0"/>
    <n v="-244822.14"/>
    <n v="-244822.07"/>
    <n v="-7.0000000006984919E-2"/>
    <n v="-2501"/>
    <n v="0"/>
    <n v="-2501"/>
    <n v="-2501"/>
    <n v="0"/>
  </r>
  <r>
    <s v="1404380"/>
    <x v="48"/>
    <x v="4"/>
    <x v="2"/>
    <n v="223.44"/>
    <n v="212.88118811881188"/>
    <n v="10.55881188118812"/>
    <n v="215.01"/>
    <n v="8.4300000000000068"/>
    <n v="2625"/>
    <n v="2501"/>
    <n v="124"/>
    <n v="2526.0100000000002"/>
    <n v="98.989999999999782"/>
  </r>
  <r>
    <s v="1404380"/>
    <x v="49"/>
    <x v="4"/>
    <x v="2"/>
    <n v="869.16"/>
    <n v="863.74384236453204"/>
    <n v="5.4161576354679255"/>
    <n v="876.7"/>
    <n v="-7.5400000000000773"/>
    <n v="15100"/>
    <n v="15006"/>
    <n v="94"/>
    <n v="15231.09"/>
    <n v="-131.09000000000015"/>
  </r>
  <r>
    <s v="1404380"/>
    <x v="50"/>
    <x v="4"/>
    <x v="2"/>
    <n v="1475.29"/>
    <n v="1470.5870646766168"/>
    <n v="4.7029353233831444"/>
    <n v="1477.94"/>
    <n v="-2.6500000000000909"/>
    <n v="2509"/>
    <n v="2501"/>
    <n v="8"/>
    <n v="2513.5050000000001"/>
    <n v="-4.5050000000001091"/>
  </r>
  <r>
    <s v="1404380"/>
    <x v="12"/>
    <x v="4"/>
    <x v="2"/>
    <n v="3907.12"/>
    <n v="3882.7980295566504"/>
    <n v="24.321970443349528"/>
    <n v="3941.04"/>
    <n v="-33.920000000000073"/>
    <n v="15100"/>
    <n v="15006"/>
    <n v="94"/>
    <n v="15231.09"/>
    <n v="-131.09000000000015"/>
  </r>
  <r>
    <s v="1404380"/>
    <x v="13"/>
    <x v="4"/>
    <x v="2"/>
    <n v="4724.49"/>
    <n v="4695.0738916256159"/>
    <n v="29.416108374383839"/>
    <n v="4765.5"/>
    <n v="-41.010000000000218"/>
    <n v="15100"/>
    <n v="15006"/>
    <n v="94"/>
    <n v="15231.09"/>
    <n v="-131.09000000000015"/>
  </r>
  <r>
    <s v="1404380"/>
    <x v="14"/>
    <x v="4"/>
    <x v="2"/>
    <n v="5689.3"/>
    <n v="7055.666666666667"/>
    <n v="-1366.3666666666668"/>
    <n v="7196.78"/>
    <n v="-1507.4799999999996"/>
    <n v="12100"/>
    <n v="15006"/>
    <n v="-2906"/>
    <n v="15306.12"/>
    <n v="-3206.1200000000008"/>
  </r>
  <r>
    <s v="1404380"/>
    <x v="15"/>
    <x v="4"/>
    <x v="2"/>
    <n v="14408.96"/>
    <n v="13513.862068965518"/>
    <n v="895.09793103448101"/>
    <n v="13716.57"/>
    <n v="692.38999999999942"/>
    <n v="16000"/>
    <n v="15006"/>
    <n v="994"/>
    <n v="15231.09"/>
    <n v="768.90999999999985"/>
  </r>
  <r>
    <s v="1404380"/>
    <x v="17"/>
    <x v="4"/>
    <x v="2"/>
    <n v="20471.849999999999"/>
    <n v="20378.149253731342"/>
    <n v="93.700746268656076"/>
    <n v="20480.04"/>
    <n v="-8.1900000000023283"/>
    <n v="15075"/>
    <n v="15006"/>
    <n v="69"/>
    <n v="15081.03"/>
    <n v="-6.0300000000006548"/>
  </r>
  <r>
    <s v="1404380"/>
    <x v="51"/>
    <x v="4"/>
    <x v="2"/>
    <n v="21384"/>
    <n v="20633.251231527094"/>
    <n v="750.74876847290579"/>
    <n v="20942.75"/>
    <n v="441.25"/>
    <n v="2592"/>
    <n v="2501"/>
    <n v="91"/>
    <n v="2538.5149999999999"/>
    <n v="53.485000000000127"/>
  </r>
  <r>
    <s v="1404380"/>
    <x v="18"/>
    <x v="4"/>
    <x v="2"/>
    <n v="81613.05"/>
    <n v="80837.32673267326"/>
    <n v="775.72326732674264"/>
    <n v="81645.7"/>
    <n v="-32.649999999994179"/>
    <n v="15150"/>
    <n v="15006"/>
    <n v="144"/>
    <n v="15156.06"/>
    <n v="-6.0599999999994907"/>
  </r>
  <r>
    <s v="1404380"/>
    <x v="19"/>
    <x v="4"/>
    <x v="3"/>
    <n v="66667.08"/>
    <n v="66634.128712871287"/>
    <n v="32.951287128715194"/>
    <n v="67300.47"/>
    <n v="-633.38999999999942"/>
    <n v="11260"/>
    <n v="11254.5"/>
    <n v="5.5"/>
    <n v="11367.045"/>
    <n v="-107.04500000000007"/>
  </r>
  <r>
    <s v="1404380"/>
    <x v="20"/>
    <x v="4"/>
    <x v="4"/>
    <n v="757.65"/>
    <n v="742.79411764705878"/>
    <n v="14.855882352941194"/>
    <n v="757.65"/>
    <n v="0"/>
    <n v="137.755"/>
    <n v="135.05392156862746"/>
    <n v="2.7010784313725367"/>
    <n v="137.755"/>
    <n v="0"/>
  </r>
  <r>
    <s v="1404381"/>
    <x v="0"/>
    <x v="0"/>
    <x v="0"/>
    <n v="5171.45"/>
    <n v="0"/>
    <n v="5171.45"/>
    <n v="0"/>
    <n v="5171.45"/>
    <n v="0"/>
    <n v="0"/>
    <n v="0"/>
    <n v="0"/>
    <n v="0"/>
  </r>
  <r>
    <s v="1404381"/>
    <x v="1"/>
    <x v="1"/>
    <x v="0"/>
    <n v="6.85"/>
    <n v="0"/>
    <n v="6.85"/>
    <n v="6.91"/>
    <n v="-6.0000000000000497E-2"/>
    <n v="0"/>
    <n v="0"/>
    <n v="0"/>
    <n v="0"/>
    <n v="0"/>
  </r>
  <r>
    <s v="1404381"/>
    <x v="2"/>
    <x v="1"/>
    <x v="0"/>
    <n v="159.84"/>
    <n v="0"/>
    <n v="159.84"/>
    <n v="161.33000000000001"/>
    <n v="-1.4900000000000091"/>
    <n v="0"/>
    <n v="0"/>
    <n v="0"/>
    <n v="0"/>
    <n v="0"/>
  </r>
  <r>
    <s v="1404381"/>
    <x v="3"/>
    <x v="1"/>
    <x v="0"/>
    <n v="1073.2"/>
    <n v="0"/>
    <n v="1073.2"/>
    <n v="1083.2"/>
    <n v="-10"/>
    <n v="0"/>
    <n v="0"/>
    <n v="0"/>
    <n v="0"/>
    <n v="0"/>
  </r>
  <r>
    <s v="1404381"/>
    <x v="4"/>
    <x v="2"/>
    <x v="0"/>
    <n v="1498.92"/>
    <n v="0"/>
    <n v="1498.92"/>
    <n v="1774.21"/>
    <n v="-275.28999999999996"/>
    <n v="4.25"/>
    <n v="0"/>
    <n v="4.25"/>
    <n v="5.0309999999999997"/>
    <n v="-0.78099999999999969"/>
  </r>
  <r>
    <s v="1404381"/>
    <x v="5"/>
    <x v="2"/>
    <x v="0"/>
    <n v="5152.57"/>
    <n v="0"/>
    <n v="5152.57"/>
    <n v="6098.95"/>
    <n v="-946.38000000000011"/>
    <n v="4.25"/>
    <n v="0"/>
    <n v="4.25"/>
    <n v="5.0309999999999997"/>
    <n v="-0.78099999999999969"/>
  </r>
  <r>
    <s v="1404381"/>
    <x v="6"/>
    <x v="2"/>
    <x v="0"/>
    <n v="5574.77"/>
    <n v="0"/>
    <n v="5574.77"/>
    <n v="6598.64"/>
    <n v="-1023.8699999999999"/>
    <n v="89.25"/>
    <n v="0"/>
    <n v="89.25"/>
    <n v="105.642"/>
    <n v="-16.391999999999996"/>
  </r>
  <r>
    <s v="1404381"/>
    <x v="7"/>
    <x v="1"/>
    <x v="0"/>
    <n v="12023.73"/>
    <n v="0"/>
    <n v="12023.73"/>
    <n v="12135.78"/>
    <n v="-112.05000000000109"/>
    <n v="0"/>
    <n v="0"/>
    <n v="0"/>
    <n v="0"/>
    <n v="0"/>
  </r>
  <r>
    <s v="1404381"/>
    <x v="8"/>
    <x v="1"/>
    <x v="0"/>
    <n v="27804.959999999999"/>
    <n v="0"/>
    <n v="27804.959999999999"/>
    <n v="28064.07"/>
    <n v="-259.11000000000058"/>
    <n v="0"/>
    <n v="0"/>
    <n v="0"/>
    <n v="0"/>
    <n v="0"/>
  </r>
  <r>
    <s v="1404381"/>
    <x v="396"/>
    <x v="3"/>
    <x v="1"/>
    <n v="-676302"/>
    <n v="0"/>
    <n v="-676302"/>
    <n v="-676302.07"/>
    <n v="6.9999999948777258E-2"/>
    <n v="-3622"/>
    <n v="0"/>
    <n v="-3622"/>
    <n v="-3622"/>
    <n v="0"/>
  </r>
  <r>
    <s v="1404381"/>
    <x v="48"/>
    <x v="4"/>
    <x v="2"/>
    <n v="10.210000000000001"/>
    <n v="0"/>
    <n v="10.210000000000001"/>
    <n v="0"/>
    <n v="10.210000000000001"/>
    <n v="120"/>
    <n v="0"/>
    <n v="120"/>
    <n v="0"/>
    <n v="120"/>
  </r>
  <r>
    <s v="1404381"/>
    <x v="10"/>
    <x v="4"/>
    <x v="2"/>
    <n v="2623.92"/>
    <n v="2621.7438423645322"/>
    <n v="2.1761576354679164"/>
    <n v="2661.07"/>
    <n v="-37.150000000000091"/>
    <n v="43500"/>
    <n v="43464"/>
    <n v="36"/>
    <n v="44115.96"/>
    <n v="-615.95999999999913"/>
  </r>
  <r>
    <s v="1404381"/>
    <x v="11"/>
    <x v="4"/>
    <x v="2"/>
    <n v="3367.79"/>
    <n v="3357.5920398009948"/>
    <n v="10.197960199005138"/>
    <n v="3374.38"/>
    <n v="-6.5900000000001455"/>
    <n v="3633"/>
    <n v="3622"/>
    <n v="11"/>
    <n v="3640.11"/>
    <n v="-7.1100000000001273"/>
  </r>
  <r>
    <s v="1404381"/>
    <x v="12"/>
    <x v="4"/>
    <x v="2"/>
    <n v="11346.18"/>
    <n v="11246.305418719212"/>
    <n v="99.874581280788334"/>
    <n v="11415"/>
    <n v="-68.819999999999709"/>
    <n v="43850"/>
    <n v="43464"/>
    <n v="386"/>
    <n v="44115.96"/>
    <n v="-265.95999999999913"/>
  </r>
  <r>
    <s v="1404381"/>
    <x v="13"/>
    <x v="4"/>
    <x v="2"/>
    <n v="13735.43"/>
    <n v="13599.014778325123"/>
    <n v="136.4152216748771"/>
    <n v="13803"/>
    <n v="-67.569999999999709"/>
    <n v="43900"/>
    <n v="43464"/>
    <n v="436"/>
    <n v="44115.96"/>
    <n v="-215.95999999999913"/>
  </r>
  <r>
    <s v="1404381"/>
    <x v="14"/>
    <x v="4"/>
    <x v="2"/>
    <n v="20661.09"/>
    <n v="20436.333333333336"/>
    <n v="224.75666666666439"/>
    <n v="20845.060000000001"/>
    <n v="-183.97000000000116"/>
    <n v="43942"/>
    <n v="43464"/>
    <n v="478"/>
    <n v="44333.279999999999"/>
    <n v="-391.27999999999884"/>
  </r>
  <r>
    <s v="1404381"/>
    <x v="397"/>
    <x v="4"/>
    <x v="2"/>
    <n v="35368.5"/>
    <n v="35097.182266009855"/>
    <n v="271.31773399014492"/>
    <n v="35623.64"/>
    <n v="-255.13999999999942"/>
    <n v="3650"/>
    <n v="3622"/>
    <n v="28"/>
    <n v="3676.33"/>
    <n v="-26.329999999999927"/>
  </r>
  <r>
    <s v="1404381"/>
    <x v="15"/>
    <x v="4"/>
    <x v="2"/>
    <n v="39624.639999999999"/>
    <n v="39142.118226600986"/>
    <n v="482.52177339901391"/>
    <n v="39729.25"/>
    <n v="-104.61000000000058"/>
    <n v="44000"/>
    <n v="43464"/>
    <n v="536"/>
    <n v="44115.96"/>
    <n v="-115.95999999999913"/>
  </r>
  <r>
    <s v="1404381"/>
    <x v="17"/>
    <x v="4"/>
    <x v="2"/>
    <n v="59135.47"/>
    <n v="59024.109452736317"/>
    <n v="111.36054726368457"/>
    <n v="59319.23"/>
    <n v="-183.76000000000204"/>
    <n v="43546"/>
    <n v="43464"/>
    <n v="82"/>
    <n v="43681.32"/>
    <n v="-135.31999999999971"/>
  </r>
  <r>
    <s v="1404381"/>
    <x v="18"/>
    <x v="4"/>
    <x v="2"/>
    <n v="236634.75"/>
    <n v="234140.56435643564"/>
    <n v="2494.1856435643567"/>
    <n v="236481.97"/>
    <n v="152.77999999999884"/>
    <n v="43927"/>
    <n v="43464"/>
    <n v="463"/>
    <n v="43898.64"/>
    <n v="28.360000000000582"/>
  </r>
  <r>
    <s v="1404381"/>
    <x v="19"/>
    <x v="4"/>
    <x v="3"/>
    <n v="193133.23"/>
    <n v="193001.84158415842"/>
    <n v="131.38841584158945"/>
    <n v="194931.86"/>
    <n v="-1798.6299999999756"/>
    <n v="32620"/>
    <n v="32598"/>
    <n v="22"/>
    <n v="32923.980000000003"/>
    <n v="-303.9800000000032"/>
  </r>
  <r>
    <s v="1404381"/>
    <x v="20"/>
    <x v="4"/>
    <x v="4"/>
    <n v="2194.5"/>
    <n v="2151.4705882352941"/>
    <n v="43.029411764705856"/>
    <n v="2194.5"/>
    <n v="0"/>
    <n v="399"/>
    <n v="391.1764705882353"/>
    <n v="7.8235294117646959"/>
    <n v="399"/>
    <n v="0"/>
  </r>
  <r>
    <s v="1404385"/>
    <x v="0"/>
    <x v="0"/>
    <x v="0"/>
    <n v="493.44"/>
    <n v="0"/>
    <n v="493.44"/>
    <n v="0"/>
    <n v="493.44"/>
    <n v="0"/>
    <n v="0"/>
    <n v="0"/>
    <n v="0"/>
    <n v="0"/>
  </r>
  <r>
    <s v="1404385"/>
    <x v="1"/>
    <x v="1"/>
    <x v="0"/>
    <n v="23.6"/>
    <n v="0"/>
    <n v="23.6"/>
    <n v="23.72"/>
    <n v="-0.11999999999999744"/>
    <n v="0"/>
    <n v="0"/>
    <n v="0"/>
    <n v="0"/>
    <n v="0"/>
  </r>
  <r>
    <s v="1404385"/>
    <x v="2"/>
    <x v="1"/>
    <x v="0"/>
    <n v="550.76"/>
    <n v="0"/>
    <n v="550.76"/>
    <n v="553.52"/>
    <n v="-2.7599999999999909"/>
    <n v="0"/>
    <n v="0"/>
    <n v="0"/>
    <n v="0"/>
    <n v="0"/>
  </r>
  <r>
    <s v="1404385"/>
    <x v="3"/>
    <x v="1"/>
    <x v="0"/>
    <n v="3697.99"/>
    <n v="0"/>
    <n v="3697.99"/>
    <n v="3716.48"/>
    <n v="-18.490000000000236"/>
    <n v="0"/>
    <n v="0"/>
    <n v="0"/>
    <n v="0"/>
    <n v="0"/>
  </r>
  <r>
    <s v="1404385"/>
    <x v="4"/>
    <x v="2"/>
    <x v="0"/>
    <n v="6672.8"/>
    <n v="0"/>
    <n v="6672.8"/>
    <n v="6117.66"/>
    <n v="555.14000000000033"/>
    <n v="18.920000000000002"/>
    <n v="0"/>
    <n v="18.920000000000002"/>
    <n v="17.346"/>
    <n v="1.5740000000000016"/>
  </r>
  <r>
    <s v="1404385"/>
    <x v="5"/>
    <x v="2"/>
    <x v="0"/>
    <n v="22938.05"/>
    <n v="0"/>
    <n v="22938.05"/>
    <n v="21029.75"/>
    <n v="1908.2999999999993"/>
    <n v="18.920000000000002"/>
    <n v="0"/>
    <n v="18.920000000000002"/>
    <n v="17.346"/>
    <n v="1.5740000000000016"/>
  </r>
  <r>
    <s v="1404385"/>
    <x v="6"/>
    <x v="2"/>
    <x v="0"/>
    <n v="24817.56"/>
    <n v="0"/>
    <n v="24817.56"/>
    <n v="22752.73"/>
    <n v="2064.8300000000017"/>
    <n v="397.32"/>
    <n v="0"/>
    <n v="397.32"/>
    <n v="364.26299999999998"/>
    <n v="33.057000000000016"/>
  </r>
  <r>
    <s v="1404385"/>
    <x v="7"/>
    <x v="1"/>
    <x v="0"/>
    <n v="41431.01"/>
    <n v="0"/>
    <n v="41431.01"/>
    <n v="41638.160000000003"/>
    <n v="-207.15000000000146"/>
    <n v="0"/>
    <n v="0"/>
    <n v="0"/>
    <n v="0"/>
    <n v="0"/>
  </r>
  <r>
    <s v="1404385"/>
    <x v="8"/>
    <x v="1"/>
    <x v="0"/>
    <n v="95809.49"/>
    <n v="0"/>
    <n v="95809.49"/>
    <n v="96288.54"/>
    <n v="-479.04999999998836"/>
    <n v="0"/>
    <n v="0"/>
    <n v="0"/>
    <n v="0"/>
    <n v="0"/>
  </r>
  <r>
    <s v="1404385"/>
    <x v="394"/>
    <x v="3"/>
    <x v="1"/>
    <n v="-2196881.29"/>
    <n v="0"/>
    <n v="-2196881.29"/>
    <n v="-2196881.67"/>
    <n v="0.37999999988824129"/>
    <n v="-12489"/>
    <n v="0"/>
    <n v="-12489"/>
    <n v="-12489"/>
    <n v="0"/>
  </r>
  <r>
    <s v="1404385"/>
    <x v="48"/>
    <x v="4"/>
    <x v="2"/>
    <n v="510.72"/>
    <n v="0"/>
    <n v="510.72"/>
    <n v="0"/>
    <n v="510.72"/>
    <n v="6000"/>
    <n v="0"/>
    <n v="6000"/>
    <n v="0"/>
    <n v="6000"/>
  </r>
  <r>
    <s v="1404385"/>
    <x v="61"/>
    <x v="4"/>
    <x v="2"/>
    <n v="7810"/>
    <n v="7790.1379310344828"/>
    <n v="19.86206896551721"/>
    <n v="7906.99"/>
    <n v="-96.989999999999782"/>
    <n v="150250"/>
    <n v="149867.99999999997"/>
    <n v="382.0000000000291"/>
    <n v="152116.01999999999"/>
    <n v="-1866.0199999999895"/>
  </r>
  <r>
    <s v="1404385"/>
    <x v="11"/>
    <x v="4"/>
    <x v="2"/>
    <n v="11581.01"/>
    <n v="11577.303482587065"/>
    <n v="3.7065174129347724"/>
    <n v="11635.19"/>
    <n v="-54.180000000000291"/>
    <n v="12493"/>
    <n v="12489"/>
    <n v="4"/>
    <n v="12551.445"/>
    <n v="-58.444999999999709"/>
  </r>
  <r>
    <s v="1404385"/>
    <x v="54"/>
    <x v="4"/>
    <x v="2"/>
    <n v="33894.9"/>
    <n v="33808.719211822659"/>
    <n v="86.180788177342038"/>
    <n v="34315.85"/>
    <n v="-420.94999999999709"/>
    <n v="150250"/>
    <n v="149867.99999999997"/>
    <n v="382.0000000000291"/>
    <n v="152116.01999999999"/>
    <n v="-1866.0199999999895"/>
  </r>
  <r>
    <s v="1404385"/>
    <x v="55"/>
    <x v="4"/>
    <x v="2"/>
    <n v="43987.78"/>
    <n v="43442.236453201971"/>
    <n v="545.54354679802782"/>
    <n v="44093.87"/>
    <n v="-106.09000000000378"/>
    <n v="151750"/>
    <n v="149867.99999999997"/>
    <n v="1882.0000000000291"/>
    <n v="152116.01999999999"/>
    <n v="-366.01999999998952"/>
  </r>
  <r>
    <s v="1404385"/>
    <x v="14"/>
    <x v="4"/>
    <x v="2"/>
    <n v="70502.17"/>
    <n v="70466.431372549006"/>
    <n v="35.738627450991771"/>
    <n v="71875.759999999995"/>
    <n v="-1373.5899999999965"/>
    <n v="149944"/>
    <n v="149867.99999999997"/>
    <n v="76.000000000029104"/>
    <n v="152865.35999999999"/>
    <n v="-2921.359999999986"/>
  </r>
  <r>
    <s v="1404385"/>
    <x v="56"/>
    <x v="4"/>
    <x v="2"/>
    <n v="126865.7"/>
    <n v="120526.09852216749"/>
    <n v="6339.6014778325043"/>
    <n v="122333.99"/>
    <n v="4531.7099999999919"/>
    <n v="157750"/>
    <n v="149867.99999999997"/>
    <n v="7882.0000000000291"/>
    <n v="152116.01999999999"/>
    <n v="5633.9800000000105"/>
  </r>
  <r>
    <s v="1404385"/>
    <x v="395"/>
    <x v="4"/>
    <x v="2"/>
    <n v="123159.9"/>
    <n v="121018.41379310345"/>
    <n v="2141.4862068965449"/>
    <n v="122833.69"/>
    <n v="326.20999999999185"/>
    <n v="12710"/>
    <n v="12489"/>
    <n v="221"/>
    <n v="12676.334999999999"/>
    <n v="33.665000000000873"/>
  </r>
  <r>
    <s v="1404385"/>
    <x v="17"/>
    <x v="4"/>
    <x v="2"/>
    <n v="203572.35"/>
    <n v="203520.74626865672"/>
    <n v="51.603731343289837"/>
    <n v="204538.35"/>
    <n v="-966"/>
    <n v="149906"/>
    <n v="149868"/>
    <n v="38"/>
    <n v="150617.34"/>
    <n v="-711.33999999999651"/>
  </r>
  <r>
    <s v="1404385"/>
    <x v="58"/>
    <x v="4"/>
    <x v="2"/>
    <n v="720631.79"/>
    <n v="716881.58415841579"/>
    <n v="3750.2058415842475"/>
    <n v="724050.4"/>
    <n v="-3418.609999999986"/>
    <n v="150652"/>
    <n v="149868"/>
    <n v="784"/>
    <n v="151366.68"/>
    <n v="-714.67999999999302"/>
  </r>
  <r>
    <s v="1404385"/>
    <x v="59"/>
    <x v="4"/>
    <x v="3"/>
    <n v="650363.42000000004"/>
    <n v="650358.36815920402"/>
    <n v="5.0518407960189506"/>
    <n v="653610.16"/>
    <n v="-3246.7399999999907"/>
    <n v="112401"/>
    <n v="112401"/>
    <n v="0"/>
    <n v="112963.005"/>
    <n v="-562.00500000000466"/>
  </r>
  <r>
    <s v="1404385"/>
    <x v="20"/>
    <x v="4"/>
    <x v="4"/>
    <n v="7566.85"/>
    <n v="7418.4607843137255"/>
    <n v="148.38921568627484"/>
    <n v="7566.83"/>
    <n v="2.0000000000436557E-2"/>
    <n v="1375.789"/>
    <n v="1348.8117647058823"/>
    <n v="26.977235294117691"/>
    <n v="1375.788"/>
    <n v="9.9999999997635314E-4"/>
  </r>
  <r>
    <s v="1404388"/>
    <x v="0"/>
    <x v="0"/>
    <x v="0"/>
    <n v="1763.31"/>
    <n v="0"/>
    <n v="1763.31"/>
    <n v="0"/>
    <n v="1763.31"/>
    <n v="0"/>
    <n v="0"/>
    <n v="0"/>
    <n v="0"/>
    <n v="0"/>
  </r>
  <r>
    <s v="1404388"/>
    <x v="1"/>
    <x v="1"/>
    <x v="0"/>
    <n v="14.18"/>
    <n v="0"/>
    <n v="14.18"/>
    <n v="14.25"/>
    <n v="-7.0000000000000284E-2"/>
    <n v="0"/>
    <n v="0"/>
    <n v="0"/>
    <n v="0"/>
    <n v="0"/>
  </r>
  <r>
    <s v="1404388"/>
    <x v="2"/>
    <x v="1"/>
    <x v="0"/>
    <n v="330.75"/>
    <n v="0"/>
    <n v="330.75"/>
    <n v="332.4"/>
    <n v="-1.6499999999999773"/>
    <n v="0"/>
    <n v="0"/>
    <n v="0"/>
    <n v="0"/>
    <n v="0"/>
  </r>
  <r>
    <s v="1404388"/>
    <x v="3"/>
    <x v="1"/>
    <x v="0"/>
    <n v="2220.75"/>
    <n v="0"/>
    <n v="2220.75"/>
    <n v="2231.85"/>
    <n v="-11.099999999999909"/>
    <n v="0"/>
    <n v="0"/>
    <n v="0"/>
    <n v="0"/>
    <n v="0"/>
  </r>
  <r>
    <s v="1404388"/>
    <x v="4"/>
    <x v="2"/>
    <x v="0"/>
    <n v="3382.25"/>
    <n v="0"/>
    <n v="3382.25"/>
    <n v="3673.83"/>
    <n v="-291.57999999999993"/>
    <n v="9.59"/>
    <n v="0"/>
    <n v="9.59"/>
    <n v="10.417"/>
    <n v="-0.82699999999999996"/>
  </r>
  <r>
    <s v="1404388"/>
    <x v="5"/>
    <x v="2"/>
    <x v="0"/>
    <n v="11626.63"/>
    <n v="0"/>
    <n v="11626.63"/>
    <n v="12628.97"/>
    <n v="-1002.3400000000001"/>
    <n v="9.59"/>
    <n v="0"/>
    <n v="9.59"/>
    <n v="10.417"/>
    <n v="-0.82699999999999996"/>
  </r>
  <r>
    <s v="1404388"/>
    <x v="6"/>
    <x v="2"/>
    <x v="0"/>
    <n v="12579.3"/>
    <n v="0"/>
    <n v="12579.3"/>
    <n v="13663.67"/>
    <n v="-1084.3700000000008"/>
    <n v="201.39"/>
    <n v="0"/>
    <n v="201.39"/>
    <n v="218.75"/>
    <n v="-17.360000000000014"/>
  </r>
  <r>
    <s v="1404388"/>
    <x v="7"/>
    <x v="1"/>
    <x v="0"/>
    <n v="24880.5"/>
    <n v="0"/>
    <n v="24880.5"/>
    <n v="25004.9"/>
    <n v="-124.40000000000146"/>
    <n v="0"/>
    <n v="0"/>
    <n v="0"/>
    <n v="0"/>
    <n v="0"/>
  </r>
  <r>
    <s v="1404388"/>
    <x v="8"/>
    <x v="1"/>
    <x v="0"/>
    <n v="57536.33"/>
    <n v="0"/>
    <n v="57536.33"/>
    <n v="57824.01"/>
    <n v="-287.68000000000029"/>
    <n v="0"/>
    <n v="0"/>
    <n v="0"/>
    <n v="0"/>
    <n v="0"/>
  </r>
  <r>
    <s v="1404388"/>
    <x v="60"/>
    <x v="3"/>
    <x v="1"/>
    <n v="-1330708.73"/>
    <n v="0"/>
    <n v="-1330708.73"/>
    <n v="-1330708.73"/>
    <n v="0"/>
    <n v="-7500"/>
    <n v="0"/>
    <n v="-7500"/>
    <n v="-7500"/>
    <n v="0"/>
  </r>
  <r>
    <s v="1404388"/>
    <x v="48"/>
    <x v="4"/>
    <x v="2"/>
    <n v="55.84"/>
    <n v="0"/>
    <n v="55.84"/>
    <n v="0"/>
    <n v="55.84"/>
    <n v="656"/>
    <n v="0"/>
    <n v="656"/>
    <n v="0"/>
    <n v="656"/>
  </r>
  <r>
    <s v="1404388"/>
    <x v="61"/>
    <x v="4"/>
    <x v="2"/>
    <n v="4636.62"/>
    <n v="4678.1970443349755"/>
    <n v="-41.577044334975653"/>
    <n v="4748.37"/>
    <n v="-111.75"/>
    <n v="89200"/>
    <n v="90000"/>
    <n v="-800"/>
    <n v="91350"/>
    <n v="-2150"/>
  </r>
  <r>
    <s v="1404388"/>
    <x v="11"/>
    <x v="4"/>
    <x v="2"/>
    <n v="6987.73"/>
    <n v="6952.4975124378107"/>
    <n v="35.232487562188908"/>
    <n v="6987.26"/>
    <n v="0.46999999999934516"/>
    <n v="7538"/>
    <n v="7500"/>
    <n v="38"/>
    <n v="7537.5"/>
    <n v="0.5"/>
  </r>
  <r>
    <s v="1404388"/>
    <x v="54"/>
    <x v="4"/>
    <x v="2"/>
    <n v="20122.63"/>
    <n v="20303.103448275866"/>
    <n v="-180.47344827586494"/>
    <n v="20607.650000000001"/>
    <n v="-485.02000000000044"/>
    <n v="89200"/>
    <n v="90000"/>
    <n v="-800"/>
    <n v="91350"/>
    <n v="-2150"/>
  </r>
  <r>
    <s v="1404388"/>
    <x v="55"/>
    <x v="4"/>
    <x v="2"/>
    <n v="25856.400000000001"/>
    <n v="26088.295566502464"/>
    <n v="-231.89556650246232"/>
    <n v="26479.62"/>
    <n v="-623.21999999999753"/>
    <n v="89200"/>
    <n v="90000"/>
    <n v="-800"/>
    <n v="91350"/>
    <n v="-2150"/>
  </r>
  <r>
    <s v="1404388"/>
    <x v="14"/>
    <x v="4"/>
    <x v="2"/>
    <n v="43163.44"/>
    <n v="42317.098039215685"/>
    <n v="846.34196078431705"/>
    <n v="43163.44"/>
    <n v="0"/>
    <n v="91800"/>
    <n v="90000"/>
    <n v="1800"/>
    <n v="91800"/>
    <n v="0"/>
  </r>
  <r>
    <s v="1404388"/>
    <x v="56"/>
    <x v="4"/>
    <x v="2"/>
    <n v="78612.5"/>
    <n v="72379.349753694565"/>
    <n v="6233.1502463054348"/>
    <n v="73465.039999999994"/>
    <n v="5147.4600000000064"/>
    <n v="97750"/>
    <n v="90000"/>
    <n v="7750"/>
    <n v="91350"/>
    <n v="6400"/>
  </r>
  <r>
    <s v="1404388"/>
    <x v="63"/>
    <x v="4"/>
    <x v="2"/>
    <n v="85189.47"/>
    <n v="83925.004926108377"/>
    <n v="1264.4650738916243"/>
    <n v="85183.88"/>
    <n v="5.5899999999965075"/>
    <n v="7613"/>
    <n v="7500"/>
    <n v="113"/>
    <n v="7612.5"/>
    <n v="0.5"/>
  </r>
  <r>
    <s v="1404388"/>
    <x v="17"/>
    <x v="4"/>
    <x v="2"/>
    <n v="122831.1"/>
    <n v="122220"/>
    <n v="611.10000000000582"/>
    <n v="122831.1"/>
    <n v="0"/>
    <n v="90450"/>
    <n v="90000"/>
    <n v="450"/>
    <n v="90450"/>
    <n v="0"/>
  </r>
  <r>
    <s v="1404388"/>
    <x v="58"/>
    <x v="4"/>
    <x v="2"/>
    <n v="433813.14"/>
    <n v="430507.80198019801"/>
    <n v="3305.3380198020022"/>
    <n v="434812.88"/>
    <n v="-999.73999999999069"/>
    <n v="90691"/>
    <n v="90000"/>
    <n v="691"/>
    <n v="90900"/>
    <n v="-209"/>
  </r>
  <r>
    <s v="1404388"/>
    <x v="59"/>
    <x v="4"/>
    <x v="3"/>
    <n v="390561.76"/>
    <n v="390558.71641791047"/>
    <n v="3.0435820895363577"/>
    <n v="392511.51"/>
    <n v="-1949.75"/>
    <n v="67500"/>
    <n v="67500"/>
    <n v="0"/>
    <n v="67837.5"/>
    <n v="-337.5"/>
  </r>
  <r>
    <s v="1404388"/>
    <x v="20"/>
    <x v="4"/>
    <x v="4"/>
    <n v="4544.1000000000004"/>
    <n v="4455"/>
    <n v="89.100000000000364"/>
    <n v="4544.1000000000004"/>
    <n v="0"/>
    <n v="826.2"/>
    <n v="810"/>
    <n v="16.200000000000045"/>
    <n v="826.2"/>
    <n v="0"/>
  </r>
  <r>
    <s v="1404390"/>
    <x v="0"/>
    <x v="0"/>
    <x v="0"/>
    <n v="19045.560000000001"/>
    <n v="0"/>
    <n v="19045.560000000001"/>
    <n v="0"/>
    <n v="19045.560000000001"/>
    <n v="0"/>
    <n v="0"/>
    <n v="0"/>
    <n v="0"/>
    <n v="0"/>
  </r>
  <r>
    <s v="1404390"/>
    <x v="1"/>
    <x v="1"/>
    <x v="0"/>
    <n v="41.61"/>
    <n v="0"/>
    <n v="41.61"/>
    <n v="41.82"/>
    <n v="-0.21000000000000085"/>
    <n v="0"/>
    <n v="0"/>
    <n v="0"/>
    <n v="0"/>
    <n v="0"/>
  </r>
  <r>
    <s v="1404390"/>
    <x v="2"/>
    <x v="1"/>
    <x v="0"/>
    <n v="970.99"/>
    <n v="0"/>
    <n v="970.99"/>
    <n v="975.85"/>
    <n v="-4.8600000000000136"/>
    <n v="0"/>
    <n v="0"/>
    <n v="0"/>
    <n v="0"/>
    <n v="0"/>
  </r>
  <r>
    <s v="1404390"/>
    <x v="3"/>
    <x v="1"/>
    <x v="0"/>
    <n v="6519.53"/>
    <n v="0"/>
    <n v="6519.53"/>
    <n v="6552.13"/>
    <n v="-32.600000000000364"/>
    <n v="0"/>
    <n v="0"/>
    <n v="0"/>
    <n v="0"/>
    <n v="0"/>
  </r>
  <r>
    <s v="1404390"/>
    <x v="4"/>
    <x v="2"/>
    <x v="0"/>
    <n v="10668.72"/>
    <n v="0"/>
    <n v="10668.72"/>
    <n v="10785.39"/>
    <n v="-116.67000000000007"/>
    <n v="30.25"/>
    <n v="0"/>
    <n v="30.25"/>
    <n v="30.581"/>
    <n v="-0.33099999999999952"/>
  </r>
  <r>
    <s v="1404390"/>
    <x v="5"/>
    <x v="2"/>
    <x v="0"/>
    <n v="36674.21"/>
    <n v="0"/>
    <n v="36674.21"/>
    <n v="37075.269999999997"/>
    <n v="-401.05999999999767"/>
    <n v="30.25"/>
    <n v="0"/>
    <n v="30.25"/>
    <n v="30.581"/>
    <n v="-0.33099999999999952"/>
  </r>
  <r>
    <s v="1404390"/>
    <x v="6"/>
    <x v="2"/>
    <x v="0"/>
    <n v="39679.24"/>
    <n v="0"/>
    <n v="39679.24"/>
    <n v="40112.879999999997"/>
    <n v="-433.63999999999942"/>
    <n v="635.25"/>
    <n v="0"/>
    <n v="635.25"/>
    <n v="642.19200000000001"/>
    <n v="-6.9420000000000073"/>
  </r>
  <r>
    <s v="1404390"/>
    <x v="7"/>
    <x v="1"/>
    <x v="0"/>
    <n v="73042.509999999995"/>
    <n v="0"/>
    <n v="73042.509999999995"/>
    <n v="73407.73"/>
    <n v="-365.22000000000116"/>
    <n v="0"/>
    <n v="0"/>
    <n v="0"/>
    <n v="0"/>
    <n v="0"/>
  </r>
  <r>
    <s v="1404390"/>
    <x v="8"/>
    <x v="1"/>
    <x v="0"/>
    <n v="168911.31"/>
    <n v="0"/>
    <n v="168911.31"/>
    <n v="169755.86"/>
    <n v="-844.54999999998836"/>
    <n v="0"/>
    <n v="0"/>
    <n v="0"/>
    <n v="0"/>
    <n v="0"/>
  </r>
  <r>
    <s v="1404390"/>
    <x v="343"/>
    <x v="3"/>
    <x v="1"/>
    <n v="-3908498.85"/>
    <n v="0"/>
    <n v="-3908498.85"/>
    <n v="-3908498.87"/>
    <n v="2.0000000018626451E-2"/>
    <n v="-22018"/>
    <n v="0"/>
    <n v="-22018"/>
    <n v="-22018"/>
    <n v="0"/>
  </r>
  <r>
    <s v="1404390"/>
    <x v="48"/>
    <x v="4"/>
    <x v="2"/>
    <n v="3234.56"/>
    <n v="1874.1683168316831"/>
    <n v="1360.3916831683168"/>
    <n v="1892.91"/>
    <n v="1341.6499999999999"/>
    <n v="38000"/>
    <n v="22018"/>
    <n v="15982"/>
    <n v="22238.18"/>
    <n v="15761.82"/>
  </r>
  <r>
    <s v="1404390"/>
    <x v="342"/>
    <x v="4"/>
    <x v="2"/>
    <n v="13774.7"/>
    <n v="13733.950738916255"/>
    <n v="40.749261083745296"/>
    <n v="13939.96"/>
    <n v="-165.2599999999984"/>
    <n v="265000"/>
    <n v="264216"/>
    <n v="784"/>
    <n v="268179.24"/>
    <n v="-3179.2399999999907"/>
  </r>
  <r>
    <s v="1404390"/>
    <x v="11"/>
    <x v="4"/>
    <x v="2"/>
    <n v="20495.97"/>
    <n v="20410.686567164183"/>
    <n v="85.28343283581853"/>
    <n v="20512.740000000002"/>
    <n v="-16.770000000000437"/>
    <n v="22110"/>
    <n v="22018"/>
    <n v="92"/>
    <n v="22128.09"/>
    <n v="-18.090000000000146"/>
  </r>
  <r>
    <s v="1404390"/>
    <x v="54"/>
    <x v="4"/>
    <x v="2"/>
    <n v="59781.35"/>
    <n v="59604.482758620688"/>
    <n v="176.86724137931014"/>
    <n v="60498.55"/>
    <n v="-717.20000000000437"/>
    <n v="265000"/>
    <n v="264216"/>
    <n v="784"/>
    <n v="268179.24"/>
    <n v="-3179.2399999999907"/>
  </r>
  <r>
    <s v="1404390"/>
    <x v="55"/>
    <x v="4"/>
    <x v="2"/>
    <n v="76815.55"/>
    <n v="76588.295566502464"/>
    <n v="227.25443349753914"/>
    <n v="77737.119999999995"/>
    <n v="-921.56999999999243"/>
    <n v="265000"/>
    <n v="264216"/>
    <n v="784"/>
    <n v="268179.24"/>
    <n v="-3179.2399999999907"/>
  </r>
  <r>
    <s v="1404390"/>
    <x v="14"/>
    <x v="4"/>
    <x v="2"/>
    <n v="124567.43"/>
    <n v="124231.72549019608"/>
    <n v="335.70450980390888"/>
    <n v="126716.36"/>
    <n v="-2148.9300000000076"/>
    <n v="264930"/>
    <n v="264216"/>
    <n v="714"/>
    <n v="269500.32"/>
    <n v="-4570.320000000007"/>
  </r>
  <r>
    <s v="1404390"/>
    <x v="56"/>
    <x v="4"/>
    <x v="2"/>
    <n v="219771.61"/>
    <n v="212486.47290640394"/>
    <n v="7285.137093596044"/>
    <n v="215673.77"/>
    <n v="4097.8399999999965"/>
    <n v="273273"/>
    <n v="264216"/>
    <n v="9057"/>
    <n v="268179.24"/>
    <n v="5093.7600000000093"/>
  </r>
  <r>
    <s v="1404390"/>
    <x v="63"/>
    <x v="4"/>
    <x v="2"/>
    <n v="248753.7"/>
    <n v="246381.41871921183"/>
    <n v="2372.2812807881855"/>
    <n v="250077.14"/>
    <n v="-1323.4400000000023"/>
    <n v="22230"/>
    <n v="22018"/>
    <n v="212"/>
    <n v="22348.27"/>
    <n v="-118.27000000000044"/>
  </r>
  <r>
    <s v="1404390"/>
    <x v="17"/>
    <x v="4"/>
    <x v="2"/>
    <n v="359940.62"/>
    <n v="358805.32338308456"/>
    <n v="1135.2966169154388"/>
    <n v="360599.35"/>
    <n v="-658.72999999998137"/>
    <n v="265052"/>
    <n v="264216"/>
    <n v="836"/>
    <n v="265537.08"/>
    <n v="-485.0800000000163"/>
  </r>
  <r>
    <s v="1404390"/>
    <x v="58"/>
    <x v="4"/>
    <x v="2"/>
    <n v="1265884.27"/>
    <n v="1263856.0990099008"/>
    <n v="2028.1709900991991"/>
    <n v="1276494.6599999999"/>
    <n v="-10610.389999999898"/>
    <n v="264640"/>
    <n v="264215.99999999994"/>
    <n v="424.00000000005821"/>
    <n v="266858.15999999997"/>
    <n v="-2218.1599999999744"/>
  </r>
  <r>
    <s v="1404390"/>
    <x v="59"/>
    <x v="4"/>
    <x v="3"/>
    <n v="1146585.1399999999"/>
    <n v="1146576.2288557217"/>
    <n v="8.9111442782450467"/>
    <n v="1152309.1100000001"/>
    <n v="-5723.9700000002049"/>
    <n v="198162"/>
    <n v="198162"/>
    <n v="0"/>
    <n v="199152.81"/>
    <n v="-990.80999999999767"/>
  </r>
  <r>
    <s v="1404390"/>
    <x v="20"/>
    <x v="4"/>
    <x v="4"/>
    <n v="13340.27"/>
    <n v="13078.696078431372"/>
    <n v="261.57392156862807"/>
    <n v="13340.27"/>
    <n v="0"/>
    <n v="2425.5030000000002"/>
    <n v="2377.9441176470591"/>
    <n v="47.558882352941055"/>
    <n v="2425.5030000000002"/>
    <n v="0"/>
  </r>
  <r>
    <s v="1404391"/>
    <x v="0"/>
    <x v="0"/>
    <x v="0"/>
    <n v="40215.78"/>
    <n v="0"/>
    <n v="40215.78"/>
    <n v="0"/>
    <n v="40215.78"/>
    <n v="0"/>
    <n v="0"/>
    <n v="0"/>
    <n v="0"/>
    <n v="0"/>
  </r>
  <r>
    <s v="1404391"/>
    <x v="1"/>
    <x v="1"/>
    <x v="0"/>
    <n v="49.11"/>
    <n v="0"/>
    <n v="49.11"/>
    <n v="49.39"/>
    <n v="-0.28000000000000114"/>
    <n v="0"/>
    <n v="0"/>
    <n v="0"/>
    <n v="0"/>
    <n v="0"/>
  </r>
  <r>
    <s v="1404391"/>
    <x v="2"/>
    <x v="1"/>
    <x v="0"/>
    <n v="1145.94"/>
    <n v="0"/>
    <n v="1145.94"/>
    <n v="1152.33"/>
    <n v="-6.3899999999998727"/>
    <n v="0"/>
    <n v="0"/>
    <n v="0"/>
    <n v="0"/>
    <n v="0"/>
  </r>
  <r>
    <s v="1404391"/>
    <x v="3"/>
    <x v="1"/>
    <x v="0"/>
    <n v="7694.16"/>
    <n v="0"/>
    <n v="7694.16"/>
    <n v="7737.09"/>
    <n v="-42.930000000000291"/>
    <n v="0"/>
    <n v="0"/>
    <n v="0"/>
    <n v="0"/>
    <n v="0"/>
  </r>
  <r>
    <s v="1404391"/>
    <x v="4"/>
    <x v="2"/>
    <x v="0"/>
    <n v="11434.04"/>
    <n v="0"/>
    <n v="11434.04"/>
    <n v="12735.94"/>
    <n v="-1301.8999999999996"/>
    <n v="32.42"/>
    <n v="0"/>
    <n v="32.42"/>
    <n v="36.110999999999997"/>
    <n v="-3.6909999999999954"/>
  </r>
  <r>
    <s v="1404391"/>
    <x v="5"/>
    <x v="2"/>
    <x v="0"/>
    <n v="39305.050000000003"/>
    <n v="0"/>
    <n v="39305.050000000003"/>
    <n v="43780.41"/>
    <n v="-4475.3600000000006"/>
    <n v="32.42"/>
    <n v="0"/>
    <n v="32.42"/>
    <n v="36.110999999999997"/>
    <n v="-3.6909999999999954"/>
  </r>
  <r>
    <s v="1404391"/>
    <x v="6"/>
    <x v="2"/>
    <x v="0"/>
    <n v="42525.66"/>
    <n v="0"/>
    <n v="42525.66"/>
    <n v="47367.37"/>
    <n v="-4841.7099999999991"/>
    <n v="680.82"/>
    <n v="0"/>
    <n v="680.82"/>
    <n v="758.33399999999995"/>
    <n v="-77.513999999999896"/>
  </r>
  <r>
    <s v="1404391"/>
    <x v="7"/>
    <x v="1"/>
    <x v="0"/>
    <n v="86202.64"/>
    <n v="0"/>
    <n v="86202.64"/>
    <n v="86683.66"/>
    <n v="-481.02000000000407"/>
    <n v="0"/>
    <n v="0"/>
    <n v="0"/>
    <n v="0"/>
    <n v="0"/>
  </r>
  <r>
    <s v="1404391"/>
    <x v="8"/>
    <x v="1"/>
    <x v="0"/>
    <n v="199344.19"/>
    <n v="0"/>
    <n v="199344.19"/>
    <n v="200456.56"/>
    <n v="-1112.3699999999953"/>
    <n v="0"/>
    <n v="0"/>
    <n v="0"/>
    <n v="0"/>
    <n v="0"/>
  </r>
  <r>
    <s v="1404391"/>
    <x v="343"/>
    <x v="3"/>
    <x v="1"/>
    <n v="-4615358.8"/>
    <n v="0"/>
    <n v="-4615358.8"/>
    <n v="-4615358.83"/>
    <n v="3.0000000260770321E-2"/>
    <n v="-26000"/>
    <n v="0"/>
    <n v="-26000"/>
    <n v="-26000"/>
    <n v="0"/>
  </r>
  <r>
    <s v="1404391"/>
    <x v="48"/>
    <x v="4"/>
    <x v="2"/>
    <n v="3340.96"/>
    <n v="2213.1188118811883"/>
    <n v="1127.8411881188117"/>
    <n v="2235.25"/>
    <n v="1105.71"/>
    <n v="39250"/>
    <n v="26000"/>
    <n v="13250"/>
    <n v="26260"/>
    <n v="12990"/>
  </r>
  <r>
    <s v="1404391"/>
    <x v="342"/>
    <x v="4"/>
    <x v="2"/>
    <n v="16259.34"/>
    <n v="16217.763546798029"/>
    <n v="41.576453201971162"/>
    <n v="16461.03"/>
    <n v="-201.68999999999869"/>
    <n v="312800"/>
    <n v="312000"/>
    <n v="800"/>
    <n v="316680"/>
    <n v="-3880"/>
  </r>
  <r>
    <s v="1404391"/>
    <x v="11"/>
    <x v="4"/>
    <x v="2"/>
    <n v="24109.42"/>
    <n v="24102"/>
    <n v="7.4199999999982538"/>
    <n v="24222.51"/>
    <n v="-113.09000000000015"/>
    <n v="26008"/>
    <n v="26000"/>
    <n v="8"/>
    <n v="26130"/>
    <n v="-122"/>
  </r>
  <r>
    <s v="1404391"/>
    <x v="54"/>
    <x v="4"/>
    <x v="2"/>
    <n v="70564.55"/>
    <n v="70384.078817733985"/>
    <n v="180.47118226601742"/>
    <n v="71439.839999999997"/>
    <n v="-875.2899999999936"/>
    <n v="312800"/>
    <n v="312000"/>
    <n v="800"/>
    <n v="316680"/>
    <n v="-3880"/>
  </r>
  <r>
    <s v="1404391"/>
    <x v="55"/>
    <x v="4"/>
    <x v="2"/>
    <n v="90830.76"/>
    <n v="90439.438423645319"/>
    <n v="391.32157635467593"/>
    <n v="91796.03"/>
    <n v="-965.27000000000407"/>
    <n v="313350"/>
    <n v="312000"/>
    <n v="1350"/>
    <n v="316680"/>
    <n v="-3330"/>
  </r>
  <r>
    <s v="1404391"/>
    <x v="14"/>
    <x v="4"/>
    <x v="2"/>
    <n v="146469.82999999999"/>
    <n v="146699.28431372548"/>
    <n v="-229.45431372549501"/>
    <n v="149633.26999999999"/>
    <n v="-3163.4400000000023"/>
    <n v="311512"/>
    <n v="312000"/>
    <n v="-488"/>
    <n v="318240"/>
    <n v="-6728"/>
  </r>
  <r>
    <s v="1404391"/>
    <x v="56"/>
    <x v="4"/>
    <x v="2"/>
    <n v="256175.42"/>
    <n v="250915.08374384238"/>
    <n v="5260.3362561576359"/>
    <n v="254678.81"/>
    <n v="1496.6100000000151"/>
    <n v="318539"/>
    <n v="312000"/>
    <n v="6539"/>
    <n v="316680"/>
    <n v="1859"/>
  </r>
  <r>
    <s v="1404391"/>
    <x v="63"/>
    <x v="4"/>
    <x v="2"/>
    <n v="291432.36"/>
    <n v="290939.99999999994"/>
    <n v="492.36000000004424"/>
    <n v="295304.09999999998"/>
    <n v="-3871.7399999999907"/>
    <n v="26044"/>
    <n v="26000"/>
    <n v="44"/>
    <n v="26390"/>
    <n v="-346"/>
  </r>
  <r>
    <s v="1404391"/>
    <x v="17"/>
    <x v="4"/>
    <x v="2"/>
    <n v="424842.15"/>
    <n v="423696"/>
    <n v="1146.1500000000233"/>
    <n v="425814.48"/>
    <n v="-972.32999999995809"/>
    <n v="312844"/>
    <n v="312000"/>
    <n v="844"/>
    <n v="313560"/>
    <n v="-716"/>
  </r>
  <r>
    <s v="1404391"/>
    <x v="58"/>
    <x v="4"/>
    <x v="2"/>
    <n v="1494498.27"/>
    <n v="1492427.0396039605"/>
    <n v="2071.2303960395511"/>
    <n v="1507351.31"/>
    <n v="-12853.040000000037"/>
    <n v="312433"/>
    <n v="312000"/>
    <n v="433"/>
    <n v="315120"/>
    <n v="-2687"/>
  </r>
  <r>
    <s v="1404391"/>
    <x v="59"/>
    <x v="4"/>
    <x v="3"/>
    <n v="1353166.28"/>
    <n v="1353936.8656716419"/>
    <n v="-770.58567164186388"/>
    <n v="1360706.55"/>
    <n v="-7540.2700000000186"/>
    <n v="233865"/>
    <n v="234000"/>
    <n v="-135"/>
    <n v="235170"/>
    <n v="-1305"/>
  </r>
  <r>
    <s v="1404391"/>
    <x v="20"/>
    <x v="4"/>
    <x v="4"/>
    <n v="15752.89"/>
    <n v="15444"/>
    <n v="308.88999999999942"/>
    <n v="15752.88"/>
    <n v="1.0000000000218279E-2"/>
    <n v="2864.1610000000001"/>
    <n v="2808"/>
    <n v="56.161000000000058"/>
    <n v="2864.16"/>
    <n v="1.0000000002037268E-3"/>
  </r>
  <r>
    <s v="1404395"/>
    <x v="0"/>
    <x v="0"/>
    <x v="0"/>
    <n v="-2348.2600000000002"/>
    <n v="0"/>
    <n v="-2348.2600000000002"/>
    <n v="0"/>
    <n v="-2348.2600000000002"/>
    <n v="0"/>
    <n v="0"/>
    <n v="0"/>
    <n v="0"/>
    <n v="0"/>
  </r>
  <r>
    <s v="1404395"/>
    <x v="1"/>
    <x v="1"/>
    <x v="0"/>
    <n v="2.69"/>
    <n v="0"/>
    <n v="2.69"/>
    <n v="2.66"/>
    <n v="2.9999999999999805E-2"/>
    <n v="0"/>
    <n v="0"/>
    <n v="0"/>
    <n v="0"/>
    <n v="0"/>
  </r>
  <r>
    <s v="1404395"/>
    <x v="2"/>
    <x v="1"/>
    <x v="0"/>
    <n v="62.66"/>
    <n v="0"/>
    <n v="62.66"/>
    <n v="62.05"/>
    <n v="0.60999999999999943"/>
    <n v="0"/>
    <n v="0"/>
    <n v="0"/>
    <n v="0"/>
    <n v="0"/>
  </r>
  <r>
    <s v="1404395"/>
    <x v="3"/>
    <x v="1"/>
    <x v="0"/>
    <n v="420.69"/>
    <n v="0"/>
    <n v="420.69"/>
    <n v="416.61"/>
    <n v="4.0799999999999841"/>
    <n v="0"/>
    <n v="0"/>
    <n v="0"/>
    <n v="0"/>
    <n v="0"/>
  </r>
  <r>
    <s v="1404395"/>
    <x v="4"/>
    <x v="2"/>
    <x v="0"/>
    <n v="617.20000000000005"/>
    <n v="0"/>
    <n v="617.20000000000005"/>
    <n v="685.78"/>
    <n v="-68.579999999999927"/>
    <n v="1.75"/>
    <n v="0"/>
    <n v="1.75"/>
    <n v="1.944"/>
    <n v="-0.19399999999999995"/>
  </r>
  <r>
    <s v="1404395"/>
    <x v="5"/>
    <x v="2"/>
    <x v="0"/>
    <n v="2121.65"/>
    <n v="0"/>
    <n v="2121.65"/>
    <n v="2357.41"/>
    <n v="-235.75999999999976"/>
    <n v="1.75"/>
    <n v="0"/>
    <n v="1.75"/>
    <n v="1.944"/>
    <n v="-0.19399999999999995"/>
  </r>
  <r>
    <s v="1404395"/>
    <x v="6"/>
    <x v="2"/>
    <x v="0"/>
    <n v="2295.4899999999998"/>
    <n v="0"/>
    <n v="2295.4899999999998"/>
    <n v="2550.5500000000002"/>
    <n v="-255.0600000000004"/>
    <n v="36.75"/>
    <n v="0"/>
    <n v="36.75"/>
    <n v="40.832999999999998"/>
    <n v="-4.0829999999999984"/>
  </r>
  <r>
    <s v="1404395"/>
    <x v="7"/>
    <x v="1"/>
    <x v="0"/>
    <n v="4713.29"/>
    <n v="0"/>
    <n v="4713.29"/>
    <n v="4667.58"/>
    <n v="45.710000000000036"/>
    <n v="0"/>
    <n v="0"/>
    <n v="0"/>
    <n v="0"/>
    <n v="0"/>
  </r>
  <r>
    <s v="1404395"/>
    <x v="8"/>
    <x v="1"/>
    <x v="0"/>
    <n v="10899.51"/>
    <n v="0"/>
    <n v="10899.51"/>
    <n v="10793.81"/>
    <n v="105.70000000000073"/>
    <n v="0"/>
    <n v="0"/>
    <n v="0"/>
    <n v="0"/>
    <n v="0"/>
  </r>
  <r>
    <s v="1404395"/>
    <x v="64"/>
    <x v="3"/>
    <x v="1"/>
    <n v="-297007.90000000002"/>
    <n v="0"/>
    <n v="-297007.90000000002"/>
    <n v="-297007.89"/>
    <n v="-1.0000000009313226E-2"/>
    <n v="-1400"/>
    <n v="0"/>
    <n v="-1400"/>
    <n v="-1400"/>
    <n v="0"/>
  </r>
  <r>
    <s v="1404395"/>
    <x v="48"/>
    <x v="4"/>
    <x v="2"/>
    <n v="17.02"/>
    <n v="0"/>
    <n v="17.02"/>
    <n v="0"/>
    <n v="17.02"/>
    <n v="200"/>
    <n v="0"/>
    <n v="200"/>
    <n v="0"/>
    <n v="200"/>
  </r>
  <r>
    <s v="1404395"/>
    <x v="67"/>
    <x v="4"/>
    <x v="2"/>
    <n v="1019.41"/>
    <n v="1013.3793103448276"/>
    <n v="6.0306896551724094"/>
    <n v="1028.58"/>
    <n v="-9.1699999999999591"/>
    <n v="16900"/>
    <n v="16800"/>
    <n v="100"/>
    <n v="17052"/>
    <n v="-152"/>
  </r>
  <r>
    <s v="1404395"/>
    <x v="11"/>
    <x v="4"/>
    <x v="2"/>
    <n v="1304.29"/>
    <n v="1297.8009950248756"/>
    <n v="6.4890049751243168"/>
    <n v="1304.29"/>
    <n v="0"/>
    <n v="1407"/>
    <n v="1400"/>
    <n v="7"/>
    <n v="1407"/>
    <n v="0"/>
  </r>
  <r>
    <s v="1404395"/>
    <x v="68"/>
    <x v="4"/>
    <x v="2"/>
    <n v="3944.8"/>
    <n v="3921.4581280788179"/>
    <n v="23.341871921182246"/>
    <n v="3980.28"/>
    <n v="-35.480000000000018"/>
    <n v="16900"/>
    <n v="16800"/>
    <n v="100"/>
    <n v="17052"/>
    <n v="-152"/>
  </r>
  <r>
    <s v="1404395"/>
    <x v="69"/>
    <x v="4"/>
    <x v="2"/>
    <n v="5094.17"/>
    <n v="5064.019417475728"/>
    <n v="30.150582524272068"/>
    <n v="5215.9399999999996"/>
    <n v="-121.76999999999953"/>
    <n v="16900"/>
    <n v="16800"/>
    <n v="100"/>
    <n v="17304"/>
    <n v="-404"/>
  </r>
  <r>
    <s v="1404395"/>
    <x v="14"/>
    <x v="4"/>
    <x v="2"/>
    <n v="8057.18"/>
    <n v="7899.1960784313724"/>
    <n v="157.98392156862792"/>
    <n v="8057.18"/>
    <n v="0"/>
    <n v="17136"/>
    <n v="16800"/>
    <n v="336"/>
    <n v="17136"/>
    <n v="0"/>
  </r>
  <r>
    <s v="1404395"/>
    <x v="70"/>
    <x v="4"/>
    <x v="2"/>
    <n v="15997.33"/>
    <n v="14606.285714285714"/>
    <n v="1391.0442857142862"/>
    <n v="14825.38"/>
    <n v="1171.9500000000007"/>
    <n v="18400"/>
    <n v="16800"/>
    <n v="1600"/>
    <n v="17052"/>
    <n v="1348"/>
  </r>
  <r>
    <s v="1404395"/>
    <x v="71"/>
    <x v="4"/>
    <x v="2"/>
    <n v="18742.5"/>
    <n v="17850"/>
    <n v="892.5"/>
    <n v="18117.75"/>
    <n v="624.75"/>
    <n v="1470"/>
    <n v="1400"/>
    <n v="70"/>
    <n v="1421"/>
    <n v="49"/>
  </r>
  <r>
    <s v="1404395"/>
    <x v="17"/>
    <x v="4"/>
    <x v="2"/>
    <n v="22928.47"/>
    <n v="22814.398009950248"/>
    <n v="114.07199004975337"/>
    <n v="22928.47"/>
    <n v="0"/>
    <n v="16884"/>
    <n v="16800"/>
    <n v="84"/>
    <n v="16884"/>
    <n v="0"/>
  </r>
  <r>
    <s v="1404395"/>
    <x v="58"/>
    <x v="4"/>
    <x v="2"/>
    <n v="81165.070000000007"/>
    <n v="80361.455445544561"/>
    <n v="803.61455445544561"/>
    <n v="81165.070000000007"/>
    <n v="0"/>
    <n v="16968"/>
    <n v="16800"/>
    <n v="168"/>
    <n v="16968"/>
    <n v="0"/>
  </r>
  <r>
    <s v="1404395"/>
    <x v="72"/>
    <x v="4"/>
    <x v="3"/>
    <n v="119104.51"/>
    <n v="117362.78606965175"/>
    <n v="1741.7239303482493"/>
    <n v="117949.6"/>
    <n v="1154.9099999999889"/>
    <n v="12787"/>
    <n v="12600"/>
    <n v="187"/>
    <n v="12663"/>
    <n v="124"/>
  </r>
  <r>
    <s v="1404395"/>
    <x v="20"/>
    <x v="4"/>
    <x v="4"/>
    <n v="848.23"/>
    <n v="831.5980392156863"/>
    <n v="16.631960784313719"/>
    <n v="848.23"/>
    <n v="0"/>
    <n v="154.22399999999999"/>
    <n v="151.19999999999999"/>
    <n v="3.0240000000000009"/>
    <n v="154.22399999999999"/>
    <n v="0"/>
  </r>
  <r>
    <s v="1404396"/>
    <x v="0"/>
    <x v="0"/>
    <x v="0"/>
    <n v="-2616.64"/>
    <n v="0"/>
    <n v="-2616.64"/>
    <n v="0"/>
    <n v="-2616.64"/>
    <n v="0"/>
    <n v="0"/>
    <n v="0"/>
    <n v="0"/>
    <n v="0"/>
  </r>
  <r>
    <s v="1404396"/>
    <x v="1"/>
    <x v="1"/>
    <x v="0"/>
    <n v="2.0699999999999998"/>
    <n v="0"/>
    <n v="2.0699999999999998"/>
    <n v="2.08"/>
    <n v="-1.0000000000000231E-2"/>
    <n v="0"/>
    <n v="0"/>
    <n v="0"/>
    <n v="0"/>
    <n v="0"/>
  </r>
  <r>
    <s v="1404396"/>
    <x v="2"/>
    <x v="1"/>
    <x v="0"/>
    <n v="48.25"/>
    <n v="0"/>
    <n v="48.25"/>
    <n v="48.49"/>
    <n v="-0.24000000000000199"/>
    <n v="0"/>
    <n v="0"/>
    <n v="0"/>
    <n v="0"/>
    <n v="0"/>
  </r>
  <r>
    <s v="1404396"/>
    <x v="3"/>
    <x v="1"/>
    <x v="0"/>
    <n v="323.93"/>
    <n v="0"/>
    <n v="323.93"/>
    <n v="325.55"/>
    <n v="-1.6200000000000045"/>
    <n v="0"/>
    <n v="0"/>
    <n v="0"/>
    <n v="0"/>
    <n v="0"/>
  </r>
  <r>
    <s v="1404396"/>
    <x v="4"/>
    <x v="2"/>
    <x v="0"/>
    <n v="617.20000000000005"/>
    <n v="0"/>
    <n v="617.20000000000005"/>
    <n v="593.61"/>
    <n v="23.590000000000032"/>
    <n v="1.75"/>
    <n v="0"/>
    <n v="1.75"/>
    <n v="1.6830000000000001"/>
    <n v="6.6999999999999948E-2"/>
  </r>
  <r>
    <s v="1404396"/>
    <x v="5"/>
    <x v="2"/>
    <x v="0"/>
    <n v="2121.65"/>
    <n v="0"/>
    <n v="2121.65"/>
    <n v="2040.56"/>
    <n v="81.090000000000146"/>
    <n v="1.75"/>
    <n v="0"/>
    <n v="1.75"/>
    <n v="1.6830000000000001"/>
    <n v="6.6999999999999948E-2"/>
  </r>
  <r>
    <s v="1404396"/>
    <x v="6"/>
    <x v="2"/>
    <x v="0"/>
    <n v="2295.4899999999998"/>
    <n v="0"/>
    <n v="2295.4899999999998"/>
    <n v="2207.71"/>
    <n v="87.779999999999745"/>
    <n v="36.75"/>
    <n v="0"/>
    <n v="36.75"/>
    <n v="35.344999999999999"/>
    <n v="1.4050000000000011"/>
  </r>
  <r>
    <s v="1404396"/>
    <x v="7"/>
    <x v="1"/>
    <x v="0"/>
    <n v="3629.24"/>
    <n v="0"/>
    <n v="3629.24"/>
    <n v="3647.38"/>
    <n v="-18.140000000000327"/>
    <n v="0"/>
    <n v="0"/>
    <n v="0"/>
    <n v="0"/>
    <n v="0"/>
  </r>
  <r>
    <s v="1404396"/>
    <x v="8"/>
    <x v="1"/>
    <x v="0"/>
    <n v="8392.6299999999992"/>
    <n v="0"/>
    <n v="8392.6299999999992"/>
    <n v="8434.6"/>
    <n v="-41.970000000001164"/>
    <n v="0"/>
    <n v="0"/>
    <n v="0"/>
    <n v="0"/>
    <n v="0"/>
  </r>
  <r>
    <s v="1404396"/>
    <x v="73"/>
    <x v="3"/>
    <x v="1"/>
    <n v="-249263.2"/>
    <n v="0"/>
    <n v="-249263.2"/>
    <n v="-249263.23"/>
    <n v="2.9999999998835847E-2"/>
    <n v="-1094"/>
    <n v="0"/>
    <n v="-1094"/>
    <n v="-1094"/>
    <n v="0"/>
  </r>
  <r>
    <s v="1404396"/>
    <x v="415"/>
    <x v="4"/>
    <x v="2"/>
    <n v="7277.31"/>
    <n v="0"/>
    <n v="7277.31"/>
    <n v="0"/>
    <n v="7277.31"/>
    <n v="13500"/>
    <n v="0"/>
    <n v="13500"/>
    <n v="0"/>
    <n v="13500"/>
  </r>
  <r>
    <s v="1404396"/>
    <x v="74"/>
    <x v="4"/>
    <x v="2"/>
    <n v="2182.5500000000002"/>
    <n v="2122.4039408866993"/>
    <n v="60.146059113300907"/>
    <n v="2154.2399999999998"/>
    <n v="28.3100000000004"/>
    <n v="13500"/>
    <n v="13128"/>
    <n v="372"/>
    <n v="13324.92"/>
    <n v="175.07999999999993"/>
  </r>
  <r>
    <s v="1404396"/>
    <x v="75"/>
    <x v="4"/>
    <x v="2"/>
    <n v="3403.13"/>
    <n v="3309.353233830846"/>
    <n v="93.776766169154143"/>
    <n v="3325.9"/>
    <n v="77.230000000000018"/>
    <n v="1125"/>
    <n v="1094"/>
    <n v="31"/>
    <n v="1099.47"/>
    <n v="25.529999999999973"/>
  </r>
  <r>
    <s v="1404396"/>
    <x v="77"/>
    <x v="4"/>
    <x v="2"/>
    <n v="5472.01"/>
    <n v="4954.2463054187201"/>
    <n v="517.76369458128011"/>
    <n v="5028.5600000000004"/>
    <n v="443.44999999999982"/>
    <n v="14500"/>
    <n v="13128"/>
    <n v="1372"/>
    <n v="13324.92"/>
    <n v="1175.08"/>
  </r>
  <r>
    <s v="1404396"/>
    <x v="76"/>
    <x v="4"/>
    <x v="2"/>
    <n v="0"/>
    <n v="7076.7783251231531"/>
    <n v="-7076.7783251231531"/>
    <n v="7182.93"/>
    <n v="-7182.93"/>
    <n v="0"/>
    <n v="13128"/>
    <n v="-13128"/>
    <n v="13324.92"/>
    <n v="-13324.92"/>
  </r>
  <r>
    <s v="1404396"/>
    <x v="78"/>
    <x v="4"/>
    <x v="2"/>
    <n v="7631.63"/>
    <n v="7454.4705882352937"/>
    <n v="177.15941176470642"/>
    <n v="7603.56"/>
    <n v="28.069999999999709"/>
    <n v="13440"/>
    <n v="13128"/>
    <n v="312"/>
    <n v="13390.56"/>
    <n v="49.440000000000509"/>
  </r>
  <r>
    <s v="1404396"/>
    <x v="79"/>
    <x v="4"/>
    <x v="2"/>
    <n v="10957.5"/>
    <n v="10655.556650246306"/>
    <n v="301.94334975369384"/>
    <n v="10815.39"/>
    <n v="142.11000000000058"/>
    <n v="1125"/>
    <n v="1094"/>
    <n v="31"/>
    <n v="1110.4100000000001"/>
    <n v="14.589999999999918"/>
  </r>
  <r>
    <s v="1404396"/>
    <x v="80"/>
    <x v="4"/>
    <x v="2"/>
    <n v="11748.25"/>
    <n v="11373.970443349754"/>
    <n v="374.27955665024638"/>
    <n v="11544.58"/>
    <n v="203.67000000000007"/>
    <n v="13560"/>
    <n v="13128"/>
    <n v="432"/>
    <n v="13324.92"/>
    <n v="235.07999999999993"/>
  </r>
  <r>
    <s v="1404396"/>
    <x v="44"/>
    <x v="4"/>
    <x v="2"/>
    <n v="18061.400000000001"/>
    <n v="17827.820895522389"/>
    <n v="233.57910447761242"/>
    <n v="17916.96"/>
    <n v="144.44000000000233"/>
    <n v="13300"/>
    <n v="13128"/>
    <n v="172"/>
    <n v="13193.64"/>
    <n v="106.36000000000058"/>
  </r>
  <r>
    <s v="1404396"/>
    <x v="81"/>
    <x v="4"/>
    <x v="2"/>
    <n v="75342.2"/>
    <n v="72791.61386138614"/>
    <n v="2550.5861386138567"/>
    <n v="73519.53"/>
    <n v="1822.6699999999983"/>
    <n v="13588"/>
    <n v="13128"/>
    <n v="460"/>
    <n v="13259.28"/>
    <n v="328.71999999999935"/>
  </r>
  <r>
    <s v="1404396"/>
    <x v="72"/>
    <x v="4"/>
    <x v="3"/>
    <n v="91710.57"/>
    <n v="91710.636815920399"/>
    <n v="-6.6815920392400585E-2"/>
    <n v="92169.19"/>
    <n v="-458.61999999999534"/>
    <n v="9846"/>
    <n v="9846"/>
    <n v="0"/>
    <n v="9895.23"/>
    <n v="-49.229999999999563"/>
  </r>
  <r>
    <s v="1404396"/>
    <x v="20"/>
    <x v="4"/>
    <x v="4"/>
    <n v="662.83"/>
    <n v="649.83333333333337"/>
    <n v="12.99666666666667"/>
    <n v="662.83"/>
    <n v="0"/>
    <n v="120.515"/>
    <n v="118.15196078431373"/>
    <n v="2.3630392156862712"/>
    <n v="120.515"/>
    <n v="0"/>
  </r>
  <r>
    <s v="1404397"/>
    <x v="0"/>
    <x v="0"/>
    <x v="0"/>
    <n v="-29.29"/>
    <n v="0"/>
    <n v="-29.29"/>
    <n v="0"/>
    <n v="-29.29"/>
    <n v="0"/>
    <n v="0"/>
    <n v="0"/>
    <n v="0"/>
    <n v="0"/>
  </r>
  <r>
    <s v="1404397"/>
    <x v="1"/>
    <x v="1"/>
    <x v="0"/>
    <n v="1.31"/>
    <n v="0"/>
    <n v="1.31"/>
    <n v="1.3"/>
    <n v="1.0000000000000009E-2"/>
    <n v="0"/>
    <n v="0"/>
    <n v="0"/>
    <n v="0"/>
    <n v="0"/>
  </r>
  <r>
    <s v="1404397"/>
    <x v="2"/>
    <x v="1"/>
    <x v="0"/>
    <n v="30.48"/>
    <n v="0"/>
    <n v="30.48"/>
    <n v="30.23"/>
    <n v="0.25"/>
    <n v="0"/>
    <n v="0"/>
    <n v="0"/>
    <n v="0"/>
    <n v="0"/>
  </r>
  <r>
    <s v="1404397"/>
    <x v="3"/>
    <x v="1"/>
    <x v="0"/>
    <n v="204.64"/>
    <n v="0"/>
    <n v="204.64"/>
    <n v="202.95"/>
    <n v="1.6899999999999977"/>
    <n v="0"/>
    <n v="0"/>
    <n v="0"/>
    <n v="0"/>
    <n v="0"/>
  </r>
  <r>
    <s v="1404397"/>
    <x v="4"/>
    <x v="2"/>
    <x v="0"/>
    <n v="324.47000000000003"/>
    <n v="0"/>
    <n v="324.47000000000003"/>
    <n v="328.2"/>
    <n v="-3.7299999999999613"/>
    <n v="0.92"/>
    <n v="0"/>
    <n v="0.92"/>
    <n v="0.93100000000000005"/>
    <n v="-1.100000000000001E-2"/>
  </r>
  <r>
    <s v="1404397"/>
    <x v="5"/>
    <x v="2"/>
    <x v="0"/>
    <n v="1115.3800000000001"/>
    <n v="0"/>
    <n v="1115.3800000000001"/>
    <n v="1128.19"/>
    <n v="-12.809999999999945"/>
    <n v="0.92"/>
    <n v="0"/>
    <n v="0.92"/>
    <n v="0.93100000000000005"/>
    <n v="-1.100000000000001E-2"/>
  </r>
  <r>
    <s v="1404397"/>
    <x v="6"/>
    <x v="2"/>
    <x v="0"/>
    <n v="1206.77"/>
    <n v="0"/>
    <n v="1206.77"/>
    <n v="1220.6199999999999"/>
    <n v="-13.849999999999909"/>
    <n v="19.32"/>
    <n v="0"/>
    <n v="19.32"/>
    <n v="19.542000000000002"/>
    <n v="-0.22200000000000131"/>
  </r>
  <r>
    <s v="1404397"/>
    <x v="7"/>
    <x v="1"/>
    <x v="0"/>
    <n v="2292.69"/>
    <n v="0"/>
    <n v="2292.69"/>
    <n v="2273.7800000000002"/>
    <n v="18.909999999999854"/>
    <n v="0"/>
    <n v="0"/>
    <n v="0"/>
    <n v="0"/>
    <n v="0"/>
  </r>
  <r>
    <s v="1404397"/>
    <x v="8"/>
    <x v="1"/>
    <x v="0"/>
    <n v="5301.87"/>
    <n v="0"/>
    <n v="5301.87"/>
    <n v="5258.13"/>
    <n v="43.739999999999782"/>
    <n v="0"/>
    <n v="0"/>
    <n v="0"/>
    <n v="0"/>
    <n v="0"/>
  </r>
  <r>
    <s v="1404397"/>
    <x v="82"/>
    <x v="3"/>
    <x v="1"/>
    <n v="-103566.11"/>
    <n v="0"/>
    <n v="-103566.11"/>
    <n v="-103566.11"/>
    <n v="0"/>
    <n v="-670"/>
    <n v="0"/>
    <n v="-670"/>
    <n v="-670"/>
    <n v="0"/>
  </r>
  <r>
    <s v="1404397"/>
    <x v="48"/>
    <x v="4"/>
    <x v="2"/>
    <n v="5.1100000000000003"/>
    <n v="0"/>
    <n v="5.1100000000000003"/>
    <n v="0"/>
    <n v="5.1100000000000003"/>
    <n v="60"/>
    <n v="0"/>
    <n v="60"/>
    <n v="0"/>
    <n v="60"/>
  </r>
  <r>
    <s v="1404397"/>
    <x v="83"/>
    <x v="4"/>
    <x v="2"/>
    <n v="67.48"/>
    <n v="66.78217821782178"/>
    <n v="0.69782178217822377"/>
    <n v="67.45"/>
    <n v="3.0000000000001137E-2"/>
    <n v="677"/>
    <n v="670"/>
    <n v="7"/>
    <n v="676.7"/>
    <n v="0.29999999999995453"/>
  </r>
  <r>
    <s v="1404397"/>
    <x v="84"/>
    <x v="4"/>
    <x v="2"/>
    <n v="553.96"/>
    <n v="549.85221674876846"/>
    <n v="4.1077832512315808"/>
    <n v="558.1"/>
    <n v="-4.1399999999999864"/>
    <n v="8100"/>
    <n v="8040"/>
    <n v="60"/>
    <n v="8160.6"/>
    <n v="-60.600000000000364"/>
  </r>
  <r>
    <s v="1404397"/>
    <x v="11"/>
    <x v="4"/>
    <x v="2"/>
    <n v="624.79999999999995"/>
    <n v="621.09452736318417"/>
    <n v="3.7054726368157844"/>
    <n v="624.20000000000005"/>
    <n v="0.59999999999990905"/>
    <n v="674"/>
    <n v="670"/>
    <n v="4"/>
    <n v="673.35"/>
    <n v="0.64999999999997726"/>
  </r>
  <r>
    <s v="1404397"/>
    <x v="85"/>
    <x v="4"/>
    <x v="2"/>
    <n v="1055.75"/>
    <n v="1047.9310344827588"/>
    <n v="7.8189655172411676"/>
    <n v="1063.6500000000001"/>
    <n v="-7.9000000000000909"/>
    <n v="8100"/>
    <n v="8040"/>
    <n v="60"/>
    <n v="8160.6"/>
    <n v="-60.600000000000364"/>
  </r>
  <r>
    <s v="1404397"/>
    <x v="86"/>
    <x v="4"/>
    <x v="2"/>
    <n v="1390.36"/>
    <n v="1550.5123152709359"/>
    <n v="-160.15231527093601"/>
    <n v="1573.77"/>
    <n v="-183.41000000000008"/>
    <n v="8100"/>
    <n v="8040"/>
    <n v="60"/>
    <n v="8160.6"/>
    <n v="-60.600000000000364"/>
  </r>
  <r>
    <s v="1404397"/>
    <x v="41"/>
    <x v="4"/>
    <x v="2"/>
    <n v="3332.31"/>
    <n v="3266.8921568627452"/>
    <n v="65.417843137254749"/>
    <n v="3332.23"/>
    <n v="7.999999999992724E-2"/>
    <n v="8201"/>
    <n v="8039.9999999999991"/>
    <n v="161.00000000000091"/>
    <n v="8200.7999999999993"/>
    <n v="0.2000000000007276"/>
  </r>
  <r>
    <s v="1404397"/>
    <x v="87"/>
    <x v="4"/>
    <x v="2"/>
    <n v="4406.6099999999997"/>
    <n v="4341.2807881773397"/>
    <n v="65.32921182266"/>
    <n v="4406.3999999999996"/>
    <n v="0.21000000000003638"/>
    <n v="8161"/>
    <n v="8040"/>
    <n v="121"/>
    <n v="8160.6"/>
    <n v="0.3999999999996362"/>
  </r>
  <r>
    <s v="1404397"/>
    <x v="88"/>
    <x v="4"/>
    <x v="2"/>
    <n v="5008.5"/>
    <n v="4971.3990147783252"/>
    <n v="37.100985221674819"/>
    <n v="5045.97"/>
    <n v="-37.470000000000255"/>
    <n v="675"/>
    <n v="670"/>
    <n v="5"/>
    <n v="680.05"/>
    <n v="-5.0499999999999545"/>
  </r>
  <r>
    <s v="1404397"/>
    <x v="17"/>
    <x v="4"/>
    <x v="2"/>
    <n v="10974"/>
    <n v="10918.3184079602"/>
    <n v="55.681592039800307"/>
    <n v="10972.91"/>
    <n v="1.0900000000001455"/>
    <n v="8081"/>
    <n v="8040"/>
    <n v="41"/>
    <n v="8080.2"/>
    <n v="0.8000000000001819"/>
  </r>
  <r>
    <s v="1404397"/>
    <x v="58"/>
    <x v="4"/>
    <x v="2"/>
    <n v="38846.15"/>
    <n v="38458.69306930693"/>
    <n v="387.45693069307163"/>
    <n v="38843.279999999999"/>
    <n v="2.8700000000026193"/>
    <n v="8121"/>
    <n v="8040"/>
    <n v="81"/>
    <n v="8120.4"/>
    <n v="0.6000000000003638"/>
  </r>
  <r>
    <s v="1404397"/>
    <x v="89"/>
    <x v="4"/>
    <x v="3"/>
    <n v="26446.82"/>
    <n v="25639.110459433039"/>
    <n v="807.70954056696064"/>
    <n v="26228.81"/>
    <n v="218.0099999999984"/>
    <n v="6220"/>
    <n v="6030"/>
    <n v="190"/>
    <n v="6168.69"/>
    <n v="51.3100000000004"/>
  </r>
  <r>
    <s v="1404397"/>
    <x v="20"/>
    <x v="4"/>
    <x v="4"/>
    <n v="405.94"/>
    <n v="397.98039215686276"/>
    <n v="7.9596078431372348"/>
    <n v="405.94"/>
    <n v="0"/>
    <n v="73.808000000000007"/>
    <n v="72.359803921568627"/>
    <n v="1.4481960784313799"/>
    <n v="73.807000000000002"/>
    <n v="1.0000000000047748E-3"/>
  </r>
  <r>
    <s v="1404398"/>
    <x v="0"/>
    <x v="0"/>
    <x v="0"/>
    <n v="3634.5"/>
    <n v="0"/>
    <n v="3634.5"/>
    <n v="0"/>
    <n v="3634.5"/>
    <n v="0"/>
    <n v="0"/>
    <n v="0"/>
    <n v="0"/>
    <n v="0"/>
  </r>
  <r>
    <s v="1404398"/>
    <x v="1"/>
    <x v="1"/>
    <x v="0"/>
    <n v="2.8"/>
    <n v="0"/>
    <n v="2.8"/>
    <n v="2.78"/>
    <n v="2.0000000000000018E-2"/>
    <n v="0"/>
    <n v="0"/>
    <n v="0"/>
    <n v="0"/>
    <n v="0"/>
  </r>
  <r>
    <s v="1404398"/>
    <x v="2"/>
    <x v="1"/>
    <x v="0"/>
    <n v="65.31"/>
    <n v="0"/>
    <n v="65.31"/>
    <n v="64.760000000000005"/>
    <n v="0.54999999999999716"/>
    <n v="0"/>
    <n v="0"/>
    <n v="0"/>
    <n v="0"/>
    <n v="0"/>
  </r>
  <r>
    <s v="1404398"/>
    <x v="3"/>
    <x v="1"/>
    <x v="0"/>
    <n v="438.49"/>
    <n v="0"/>
    <n v="438.49"/>
    <n v="434.83"/>
    <n v="3.660000000000025"/>
    <n v="0"/>
    <n v="0"/>
    <n v="0"/>
    <n v="0"/>
    <n v="0"/>
  </r>
  <r>
    <s v="1404398"/>
    <x v="4"/>
    <x v="2"/>
    <x v="0"/>
    <n v="500.81"/>
    <n v="0"/>
    <n v="500.81"/>
    <n v="880.52"/>
    <n v="-379.71"/>
    <n v="1.42"/>
    <n v="0"/>
    <n v="1.42"/>
    <n v="2.4969999999999999"/>
    <n v="-1.077"/>
  </r>
  <r>
    <s v="1404398"/>
    <x v="5"/>
    <x v="2"/>
    <x v="0"/>
    <n v="1721.57"/>
    <n v="0"/>
    <n v="1721.57"/>
    <n v="3026.83"/>
    <n v="-1305.26"/>
    <n v="1.42"/>
    <n v="0"/>
    <n v="1.42"/>
    <n v="2.4969999999999999"/>
    <n v="-1.077"/>
  </r>
  <r>
    <s v="1404398"/>
    <x v="6"/>
    <x v="2"/>
    <x v="0"/>
    <n v="1862.63"/>
    <n v="0"/>
    <n v="1862.63"/>
    <n v="3274.72"/>
    <n v="-1412.0899999999997"/>
    <n v="29.82"/>
    <n v="0"/>
    <n v="29.82"/>
    <n v="52.427"/>
    <n v="-22.606999999999999"/>
  </r>
  <r>
    <s v="1404398"/>
    <x v="7"/>
    <x v="1"/>
    <x v="0"/>
    <n v="4912.7"/>
    <n v="0"/>
    <n v="4912.7"/>
    <n v="4871.66"/>
    <n v="41.039999999999964"/>
    <n v="0"/>
    <n v="0"/>
    <n v="0"/>
    <n v="0"/>
    <n v="0"/>
  </r>
  <r>
    <s v="1404398"/>
    <x v="8"/>
    <x v="1"/>
    <x v="0"/>
    <n v="11360.65"/>
    <n v="0"/>
    <n v="11360.65"/>
    <n v="11265.74"/>
    <n v="94.909999999999854"/>
    <n v="0"/>
    <n v="0"/>
    <n v="0"/>
    <n v="0"/>
    <n v="0"/>
  </r>
  <r>
    <s v="1404398"/>
    <x v="202"/>
    <x v="3"/>
    <x v="1"/>
    <n v="-225330.66"/>
    <n v="0"/>
    <n v="-225330.66"/>
    <n v="-225330.66"/>
    <n v="0"/>
    <n v="-2871"/>
    <n v="0"/>
    <n v="-2871"/>
    <n v="-2871"/>
    <n v="0"/>
  </r>
  <r>
    <s v="1404398"/>
    <x v="48"/>
    <x v="4"/>
    <x v="2"/>
    <n v="21.28"/>
    <n v="0"/>
    <n v="21.28"/>
    <n v="0"/>
    <n v="21.28"/>
    <n v="250"/>
    <n v="0"/>
    <n v="250"/>
    <n v="0"/>
    <n v="250"/>
  </r>
  <r>
    <s v="1404398"/>
    <x v="83"/>
    <x v="4"/>
    <x v="2"/>
    <n v="364.23"/>
    <n v="286.1782178217822"/>
    <n v="78.05178217821782"/>
    <n v="289.04000000000002"/>
    <n v="75.19"/>
    <n v="3654"/>
    <n v="2871"/>
    <n v="783"/>
    <n v="2899.71"/>
    <n v="754.29"/>
  </r>
  <r>
    <s v="1404398"/>
    <x v="84"/>
    <x v="4"/>
    <x v="2"/>
    <n v="1155.79"/>
    <n v="1178.0886699507389"/>
    <n v="-22.29866995073894"/>
    <n v="1195.76"/>
    <n v="-39.970000000000027"/>
    <n v="16900"/>
    <n v="17226"/>
    <n v="-326"/>
    <n v="17484.39"/>
    <n v="-584.38999999999942"/>
  </r>
  <r>
    <s v="1404398"/>
    <x v="50"/>
    <x v="4"/>
    <x v="2"/>
    <n v="1691.09"/>
    <n v="1688.1492537313434"/>
    <n v="2.9407462686565395"/>
    <n v="1696.59"/>
    <n v="-5.5"/>
    <n v="2876"/>
    <n v="2871"/>
    <n v="5"/>
    <n v="2885.355"/>
    <n v="-9.3550000000000182"/>
  </r>
  <r>
    <s v="1404398"/>
    <x v="85"/>
    <x v="4"/>
    <x v="2"/>
    <n v="2320.0500000000002"/>
    <n v="2245.2413793103447"/>
    <n v="74.808620689655527"/>
    <n v="2278.92"/>
    <n v="41.130000000000109"/>
    <n v="17800"/>
    <n v="17226"/>
    <n v="574"/>
    <n v="17484.39"/>
    <n v="315.61000000000058"/>
  </r>
  <r>
    <s v="1404398"/>
    <x v="86"/>
    <x v="4"/>
    <x v="2"/>
    <n v="2875.13"/>
    <n v="3322.039408866995"/>
    <n v="-446.90940886699491"/>
    <n v="3371.87"/>
    <n v="-496.73999999999978"/>
    <n v="16750"/>
    <n v="17226"/>
    <n v="-476"/>
    <n v="17484.39"/>
    <n v="-734.38999999999942"/>
  </r>
  <r>
    <s v="1404398"/>
    <x v="41"/>
    <x v="4"/>
    <x v="2"/>
    <n v="7061.2"/>
    <n v="6999.4411764705883"/>
    <n v="61.758823529411529"/>
    <n v="7139.43"/>
    <n v="-78.230000000000473"/>
    <n v="17378"/>
    <n v="17226"/>
    <n v="152"/>
    <n v="17570.52"/>
    <n v="-192.52000000000044"/>
  </r>
  <r>
    <s v="1404398"/>
    <x v="87"/>
    <x v="4"/>
    <x v="2"/>
    <n v="9386.66"/>
    <n v="9301.3497536945815"/>
    <n v="85.310246305418332"/>
    <n v="9440.8700000000008"/>
    <n v="-54.210000000000946"/>
    <n v="17384"/>
    <n v="17226"/>
    <n v="158"/>
    <n v="17484.39"/>
    <n v="-100.38999999999942"/>
  </r>
  <r>
    <s v="1404398"/>
    <x v="95"/>
    <x v="4"/>
    <x v="2"/>
    <n v="12229.56"/>
    <n v="12115.615763546799"/>
    <n v="113.94423645320057"/>
    <n v="12297.35"/>
    <n v="-67.790000000000873"/>
    <n v="2898"/>
    <n v="2871"/>
    <n v="27"/>
    <n v="2914.0650000000001"/>
    <n v="-16.065000000000055"/>
  </r>
  <r>
    <s v="1404398"/>
    <x v="17"/>
    <x v="4"/>
    <x v="2"/>
    <n v="23486.61"/>
    <n v="23392.905472636816"/>
    <n v="93.704527363184752"/>
    <n v="23509.87"/>
    <n v="-23.259999999998399"/>
    <n v="17295"/>
    <n v="17226"/>
    <n v="69"/>
    <n v="17312.13"/>
    <n v="-17.130000000001019"/>
  </r>
  <r>
    <s v="1404398"/>
    <x v="58"/>
    <x v="4"/>
    <x v="2"/>
    <n v="82700.539999999994"/>
    <n v="82399.188118811871"/>
    <n v="301.35188118812221"/>
    <n v="83223.179999999993"/>
    <n v="-522.63999999999942"/>
    <n v="17289"/>
    <n v="17225.999999999996"/>
    <n v="63.000000000003638"/>
    <n v="17398.259999999998"/>
    <n v="-109.2599999999984"/>
  </r>
  <r>
    <s v="1404398"/>
    <x v="89"/>
    <x v="4"/>
    <x v="3"/>
    <n v="56669.32"/>
    <n v="54932.75659824047"/>
    <n v="1736.5634017595294"/>
    <n v="56196.21"/>
    <n v="473.11000000000058"/>
    <n v="13328"/>
    <n v="12919.500488758553"/>
    <n v="408.49951124144718"/>
    <n v="13216.648999999999"/>
    <n v="111.35100000000057"/>
  </r>
  <r>
    <s v="1404398"/>
    <x v="20"/>
    <x v="4"/>
    <x v="4"/>
    <n v="869.74"/>
    <n v="852.68627450980387"/>
    <n v="17.053725490196143"/>
    <n v="869.74"/>
    <n v="0"/>
    <n v="158.13499999999999"/>
    <n v="155.03431372549019"/>
    <n v="3.1006862745097976"/>
    <n v="158.13499999999999"/>
    <n v="0"/>
  </r>
  <r>
    <s v="1404399"/>
    <x v="0"/>
    <x v="0"/>
    <x v="0"/>
    <n v="1559.59"/>
    <n v="0"/>
    <n v="1559.59"/>
    <n v="0"/>
    <n v="1559.59"/>
    <n v="0"/>
    <n v="0"/>
    <n v="0"/>
    <n v="0"/>
    <n v="0"/>
  </r>
  <r>
    <s v="1404399"/>
    <x v="1"/>
    <x v="1"/>
    <x v="0"/>
    <n v="1.33"/>
    <n v="0"/>
    <n v="1.33"/>
    <n v="1.31"/>
    <n v="2.0000000000000018E-2"/>
    <n v="0"/>
    <n v="0"/>
    <n v="0"/>
    <n v="0"/>
    <n v="0"/>
  </r>
  <r>
    <s v="1404399"/>
    <x v="2"/>
    <x v="1"/>
    <x v="0"/>
    <n v="30.93"/>
    <n v="0"/>
    <n v="30.93"/>
    <n v="30.68"/>
    <n v="0.25"/>
    <n v="0"/>
    <n v="0"/>
    <n v="0"/>
    <n v="0"/>
    <n v="0"/>
  </r>
  <r>
    <s v="1404399"/>
    <x v="3"/>
    <x v="1"/>
    <x v="0"/>
    <n v="207.66"/>
    <n v="0"/>
    <n v="207.66"/>
    <n v="205.98"/>
    <n v="1.6800000000000068"/>
    <n v="0"/>
    <n v="0"/>
    <n v="0"/>
    <n v="0"/>
    <n v="0"/>
  </r>
  <r>
    <s v="1404399"/>
    <x v="4"/>
    <x v="2"/>
    <x v="0"/>
    <n v="264.51"/>
    <n v="0"/>
    <n v="264.51"/>
    <n v="417.11"/>
    <n v="-152.60000000000002"/>
    <n v="0.75"/>
    <n v="0"/>
    <n v="0.75"/>
    <n v="1.1830000000000001"/>
    <n v="-0.43300000000000005"/>
  </r>
  <r>
    <s v="1404399"/>
    <x v="5"/>
    <x v="2"/>
    <x v="0"/>
    <n v="909.28"/>
    <n v="0"/>
    <n v="909.28"/>
    <n v="1433.82"/>
    <n v="-524.54"/>
    <n v="0.75"/>
    <n v="0"/>
    <n v="0.75"/>
    <n v="1.1830000000000001"/>
    <n v="-0.43300000000000005"/>
  </r>
  <r>
    <s v="1404399"/>
    <x v="6"/>
    <x v="2"/>
    <x v="0"/>
    <n v="983.78"/>
    <n v="0"/>
    <n v="983.78"/>
    <n v="1551.24"/>
    <n v="-567.46"/>
    <n v="15.75"/>
    <n v="0"/>
    <n v="15.75"/>
    <n v="24.835000000000001"/>
    <n v="-9.0850000000000009"/>
  </r>
  <r>
    <s v="1404399"/>
    <x v="7"/>
    <x v="1"/>
    <x v="0"/>
    <n v="2326.6"/>
    <n v="0"/>
    <n v="2326.6"/>
    <n v="2307.7199999999998"/>
    <n v="18.880000000000109"/>
    <n v="0"/>
    <n v="0"/>
    <n v="0"/>
    <n v="0"/>
    <n v="0"/>
  </r>
  <r>
    <s v="1404399"/>
    <x v="8"/>
    <x v="1"/>
    <x v="0"/>
    <n v="5380.29"/>
    <n v="0"/>
    <n v="5380.29"/>
    <n v="5336.61"/>
    <n v="43.680000000000291"/>
    <n v="0"/>
    <n v="0"/>
    <n v="0"/>
    <n v="0"/>
    <n v="0"/>
  </r>
  <r>
    <s v="1404399"/>
    <x v="353"/>
    <x v="3"/>
    <x v="1"/>
    <n v="-106739.74"/>
    <n v="0"/>
    <n v="-106739.74"/>
    <n v="-106739.71"/>
    <n v="-2.9999999998835847E-2"/>
    <n v="-1360"/>
    <n v="0"/>
    <n v="-1360"/>
    <n v="-1360"/>
    <n v="0"/>
  </r>
  <r>
    <s v="1404399"/>
    <x v="48"/>
    <x v="4"/>
    <x v="2"/>
    <n v="5.1100000000000003"/>
    <n v="0"/>
    <n v="5.1100000000000003"/>
    <n v="0"/>
    <n v="5.1100000000000003"/>
    <n v="60"/>
    <n v="0"/>
    <n v="60"/>
    <n v="0"/>
    <n v="60"/>
  </r>
  <r>
    <s v="1404399"/>
    <x v="354"/>
    <x v="4"/>
    <x v="2"/>
    <n v="618.23"/>
    <n v="0"/>
    <n v="618.23"/>
    <n v="0"/>
    <n v="618.23"/>
    <n v="8350"/>
    <n v="0"/>
    <n v="8350"/>
    <n v="0"/>
    <n v="8350"/>
  </r>
  <r>
    <s v="1404399"/>
    <x v="83"/>
    <x v="4"/>
    <x v="2"/>
    <n v="135.96"/>
    <n v="135.56435643564356"/>
    <n v="0.39564356435644754"/>
    <n v="136.91999999999999"/>
    <n v="-0.95999999999997954"/>
    <n v="1364"/>
    <n v="1360"/>
    <n v="4"/>
    <n v="1373.6"/>
    <n v="-9.5999999999999091"/>
  </r>
  <r>
    <s v="1404399"/>
    <x v="84"/>
    <x v="4"/>
    <x v="2"/>
    <n v="0"/>
    <n v="558.05911330049253"/>
    <n v="-558.05911330049253"/>
    <n v="566.42999999999995"/>
    <n v="-566.42999999999995"/>
    <n v="0"/>
    <n v="8160"/>
    <n v="-8160"/>
    <n v="8282.4"/>
    <n v="-8282.4"/>
  </r>
  <r>
    <s v="1404399"/>
    <x v="50"/>
    <x v="4"/>
    <x v="2"/>
    <n v="803.8"/>
    <n v="799.68159203980099"/>
    <n v="4.1184079601989652"/>
    <n v="803.68"/>
    <n v="0.12000000000000455"/>
    <n v="1367"/>
    <n v="1360"/>
    <n v="7"/>
    <n v="1366.8"/>
    <n v="0.20000000000004547"/>
  </r>
  <r>
    <s v="1404399"/>
    <x v="85"/>
    <x v="4"/>
    <x v="2"/>
    <n v="990.59"/>
    <n v="1063.576354679803"/>
    <n v="-72.986354679802957"/>
    <n v="1079.53"/>
    <n v="-88.939999999999941"/>
    <n v="7600"/>
    <n v="8160"/>
    <n v="-560"/>
    <n v="8282.4"/>
    <n v="-682.39999999999964"/>
  </r>
  <r>
    <s v="1404399"/>
    <x v="86"/>
    <x v="4"/>
    <x v="2"/>
    <n v="1433.28"/>
    <n v="1573.655172413793"/>
    <n v="-140.37517241379305"/>
    <n v="1597.26"/>
    <n v="-163.98000000000002"/>
    <n v="8350"/>
    <n v="8160"/>
    <n v="190"/>
    <n v="8282.4"/>
    <n v="67.600000000000364"/>
  </r>
  <r>
    <s v="1404399"/>
    <x v="41"/>
    <x v="4"/>
    <x v="2"/>
    <n v="3357.1"/>
    <n v="3315.6568627450979"/>
    <n v="41.443137254902013"/>
    <n v="3381.97"/>
    <n v="-24.869999999999891"/>
    <n v="8262"/>
    <n v="8160"/>
    <n v="102"/>
    <n v="8323.2000000000007"/>
    <n v="-61.200000000000728"/>
  </r>
  <r>
    <s v="1404399"/>
    <x v="87"/>
    <x v="4"/>
    <x v="2"/>
    <n v="4439.55"/>
    <n v="4406.0689655172409"/>
    <n v="33.481034482759242"/>
    <n v="4472.16"/>
    <n v="-32.609999999999673"/>
    <n v="8222"/>
    <n v="8160"/>
    <n v="62"/>
    <n v="8282.4"/>
    <n v="-60.399999999999636"/>
  </r>
  <r>
    <s v="1404399"/>
    <x v="95"/>
    <x v="4"/>
    <x v="2"/>
    <n v="5785.62"/>
    <n v="5739.2019704433496"/>
    <n v="46.418029556650254"/>
    <n v="5825.29"/>
    <n v="-39.670000000000073"/>
    <n v="1371"/>
    <n v="1360"/>
    <n v="11"/>
    <n v="1380.4"/>
    <n v="-9.4000000000000909"/>
  </r>
  <r>
    <s v="1404399"/>
    <x v="17"/>
    <x v="4"/>
    <x v="2"/>
    <n v="11123.38"/>
    <n v="11081.283582089553"/>
    <n v="42.096417910446689"/>
    <n v="11136.69"/>
    <n v="-13.31000000000131"/>
    <n v="8191"/>
    <n v="8159.9999999999991"/>
    <n v="31.000000000000909"/>
    <n v="8200.7999999999993"/>
    <n v="-9.7999999999992724"/>
  </r>
  <r>
    <s v="1404399"/>
    <x v="58"/>
    <x v="4"/>
    <x v="2"/>
    <n v="39133.160000000003"/>
    <n v="39032.702970297032"/>
    <n v="100.45702970297134"/>
    <n v="39423.03"/>
    <n v="-289.86999999999534"/>
    <n v="8181"/>
    <n v="8160"/>
    <n v="21"/>
    <n v="8241.6"/>
    <n v="-60.600000000000364"/>
  </r>
  <r>
    <s v="1404399"/>
    <x v="89"/>
    <x v="4"/>
    <x v="3"/>
    <n v="26837.99"/>
    <n v="26021.788856304986"/>
    <n v="816.20114369501607"/>
    <n v="26620.29"/>
    <n v="217.70000000000073"/>
    <n v="6312"/>
    <n v="6120"/>
    <n v="192"/>
    <n v="6260.76"/>
    <n v="51.239999999999782"/>
  </r>
  <r>
    <s v="1404399"/>
    <x v="20"/>
    <x v="4"/>
    <x v="4"/>
    <n v="412"/>
    <n v="403.92156862745099"/>
    <n v="8.0784313725490051"/>
    <n v="412"/>
    <n v="0"/>
    <n v="74.909000000000006"/>
    <n v="73.440196078431384"/>
    <n v="1.4688039215686217"/>
    <n v="74.909000000000006"/>
    <n v="0"/>
  </r>
  <r>
    <s v="1404400"/>
    <x v="0"/>
    <x v="0"/>
    <x v="0"/>
    <n v="-2016.63"/>
    <n v="0"/>
    <n v="-2016.63"/>
    <n v="0"/>
    <n v="-2016.63"/>
    <n v="0"/>
    <n v="0"/>
    <n v="0"/>
    <n v="0"/>
    <n v="0"/>
  </r>
  <r>
    <s v="1404400"/>
    <x v="1"/>
    <x v="1"/>
    <x v="0"/>
    <n v="0.97"/>
    <n v="0"/>
    <n v="0.97"/>
    <n v="0.97"/>
    <n v="0"/>
    <n v="0"/>
    <n v="0"/>
    <n v="0"/>
    <n v="0"/>
    <n v="0"/>
  </r>
  <r>
    <s v="1404400"/>
    <x v="2"/>
    <x v="1"/>
    <x v="0"/>
    <n v="22.74"/>
    <n v="0"/>
    <n v="22.74"/>
    <n v="22.56"/>
    <n v="0.17999999999999972"/>
    <n v="0"/>
    <n v="0"/>
    <n v="0"/>
    <n v="0"/>
    <n v="0"/>
  </r>
  <r>
    <s v="1404400"/>
    <x v="3"/>
    <x v="1"/>
    <x v="0"/>
    <n v="152.66"/>
    <n v="0"/>
    <n v="152.66"/>
    <n v="151.46"/>
    <n v="1.1999999999999886"/>
    <n v="0"/>
    <n v="0"/>
    <n v="0"/>
    <n v="0"/>
    <n v="0"/>
  </r>
  <r>
    <s v="1404400"/>
    <x v="4"/>
    <x v="2"/>
    <x v="0"/>
    <n v="440.86"/>
    <n v="0"/>
    <n v="440.86"/>
    <n v="244.92"/>
    <n v="195.94000000000003"/>
    <n v="1.25"/>
    <n v="0"/>
    <n v="1.25"/>
    <n v="0.69399999999999995"/>
    <n v="0.55600000000000005"/>
  </r>
  <r>
    <s v="1404400"/>
    <x v="5"/>
    <x v="2"/>
    <x v="0"/>
    <n v="1515.47"/>
    <n v="0"/>
    <n v="1515.47"/>
    <n v="841.93"/>
    <n v="673.54000000000008"/>
    <n v="1.25"/>
    <n v="0"/>
    <n v="1.25"/>
    <n v="0.69399999999999995"/>
    <n v="0.55600000000000005"/>
  </r>
  <r>
    <s v="1404400"/>
    <x v="6"/>
    <x v="2"/>
    <x v="0"/>
    <n v="1639.64"/>
    <n v="0"/>
    <n v="1639.64"/>
    <n v="910.91"/>
    <n v="728.73000000000013"/>
    <n v="26.25"/>
    <n v="0"/>
    <n v="26.25"/>
    <n v="14.583"/>
    <n v="11.667"/>
  </r>
  <r>
    <s v="1404400"/>
    <x v="7"/>
    <x v="1"/>
    <x v="0"/>
    <n v="1710.3"/>
    <n v="0"/>
    <n v="1710.3"/>
    <n v="1696.85"/>
    <n v="13.450000000000045"/>
    <n v="0"/>
    <n v="0"/>
    <n v="0"/>
    <n v="0"/>
    <n v="0"/>
  </r>
  <r>
    <s v="1404400"/>
    <x v="8"/>
    <x v="1"/>
    <x v="0"/>
    <n v="3955.09"/>
    <n v="0"/>
    <n v="3955.09"/>
    <n v="3923.98"/>
    <n v="31.110000000000127"/>
    <n v="0"/>
    <n v="0"/>
    <n v="0"/>
    <n v="0"/>
    <n v="0"/>
  </r>
  <r>
    <s v="1404400"/>
    <x v="416"/>
    <x v="3"/>
    <x v="1"/>
    <n v="-77860.44"/>
    <n v="0"/>
    <n v="-77860.44"/>
    <n v="-77860.44"/>
    <n v="0"/>
    <n v="-500"/>
    <n v="0"/>
    <n v="-500"/>
    <n v="-500"/>
    <n v="0"/>
  </r>
  <r>
    <s v="1404400"/>
    <x v="48"/>
    <x v="4"/>
    <x v="2"/>
    <n v="5.96"/>
    <n v="0"/>
    <n v="5.96"/>
    <n v="0"/>
    <n v="5.96"/>
    <n v="70"/>
    <n v="0"/>
    <n v="70"/>
    <n v="0"/>
    <n v="70"/>
  </r>
  <r>
    <s v="1404400"/>
    <x v="83"/>
    <x v="4"/>
    <x v="2"/>
    <n v="50.34"/>
    <n v="49.841584158415841"/>
    <n v="0.49841584158416197"/>
    <n v="50.34"/>
    <n v="0"/>
    <n v="505"/>
    <n v="500"/>
    <n v="5"/>
    <n v="505"/>
    <n v="0"/>
  </r>
  <r>
    <s v="1404400"/>
    <x v="11"/>
    <x v="4"/>
    <x v="2"/>
    <n v="466.28"/>
    <n v="463.50248756218906"/>
    <n v="2.7775124378109126"/>
    <n v="465.82"/>
    <n v="0.45999999999997954"/>
    <n v="503"/>
    <n v="500"/>
    <n v="3"/>
    <n v="502.5"/>
    <n v="0.5"/>
  </r>
  <r>
    <s v="1404400"/>
    <x v="417"/>
    <x v="4"/>
    <x v="2"/>
    <n v="730.91"/>
    <n v="679.92118226600985"/>
    <n v="50.988817733990118"/>
    <n v="690.12"/>
    <n v="40.789999999999964"/>
    <n v="6450"/>
    <n v="6000"/>
    <n v="450"/>
    <n v="6090"/>
    <n v="360"/>
  </r>
  <r>
    <s v="1404400"/>
    <x v="418"/>
    <x v="4"/>
    <x v="2"/>
    <n v="1062.97"/>
    <n v="1037.0443349753693"/>
    <n v="25.925665024630689"/>
    <n v="1052.5999999999999"/>
    <n v="10.370000000000118"/>
    <n v="6150"/>
    <n v="6000"/>
    <n v="150"/>
    <n v="6090"/>
    <n v="60"/>
  </r>
  <r>
    <s v="1404400"/>
    <x v="419"/>
    <x v="4"/>
    <x v="2"/>
    <n v="1491"/>
    <n v="1431.3596059113299"/>
    <n v="59.640394088670064"/>
    <n v="1452.83"/>
    <n v="38.170000000000073"/>
    <n v="6250"/>
    <n v="6000"/>
    <n v="250"/>
    <n v="6090"/>
    <n v="160"/>
  </r>
  <r>
    <s v="1404400"/>
    <x v="41"/>
    <x v="4"/>
    <x v="2"/>
    <n v="2486.7399999999998"/>
    <n v="2437.9803921568623"/>
    <n v="48.759607843137474"/>
    <n v="2486.7399999999998"/>
    <n v="0"/>
    <n v="6120"/>
    <n v="6000"/>
    <n v="120"/>
    <n v="6120"/>
    <n v="0"/>
  </r>
  <r>
    <s v="1404400"/>
    <x v="87"/>
    <x v="4"/>
    <x v="2"/>
    <n v="3288.36"/>
    <n v="3239.7635467980294"/>
    <n v="48.596453201970689"/>
    <n v="3288.36"/>
    <n v="0"/>
    <n v="6090"/>
    <n v="6000"/>
    <n v="90"/>
    <n v="6090"/>
    <n v="0"/>
  </r>
  <r>
    <s v="1404400"/>
    <x v="420"/>
    <x v="4"/>
    <x v="2"/>
    <n v="3648.75"/>
    <n v="3475.0049261083745"/>
    <n v="173.74507389162545"/>
    <n v="3527.13"/>
    <n v="121.61999999999989"/>
    <n v="525"/>
    <n v="500"/>
    <n v="25"/>
    <n v="507.5"/>
    <n v="17.5"/>
  </r>
  <r>
    <s v="1404400"/>
    <x v="17"/>
    <x v="4"/>
    <x v="2"/>
    <n v="8188.74"/>
    <n v="8148"/>
    <n v="40.739999999999782"/>
    <n v="8188.74"/>
    <n v="0"/>
    <n v="6030"/>
    <n v="6000"/>
    <n v="30"/>
    <n v="6030"/>
    <n v="0"/>
  </r>
  <r>
    <s v="1404400"/>
    <x v="58"/>
    <x v="4"/>
    <x v="2"/>
    <n v="28987.53"/>
    <n v="28700.524752475249"/>
    <n v="287.0052475247503"/>
    <n v="28987.53"/>
    <n v="0"/>
    <n v="6060"/>
    <n v="6000"/>
    <n v="60"/>
    <n v="6060"/>
    <n v="0"/>
  </r>
  <r>
    <s v="1404400"/>
    <x v="89"/>
    <x v="4"/>
    <x v="3"/>
    <n v="19728.82"/>
    <n v="19133.665689149562"/>
    <n v="595.15431085043747"/>
    <n v="19573.740000000002"/>
    <n v="155.07999999999811"/>
    <n v="4640"/>
    <n v="4500"/>
    <n v="140"/>
    <n v="4603.5"/>
    <n v="36.5"/>
  </r>
  <r>
    <s v="1404400"/>
    <x v="20"/>
    <x v="4"/>
    <x v="4"/>
    <n v="302.94"/>
    <n v="297"/>
    <n v="5.9399999999999977"/>
    <n v="302.94"/>
    <n v="0"/>
    <n v="55.08"/>
    <n v="54"/>
    <n v="1.0799999999999983"/>
    <n v="55.08"/>
    <n v="0"/>
  </r>
  <r>
    <s v="1404402"/>
    <x v="0"/>
    <x v="0"/>
    <x v="0"/>
    <n v="3699.67"/>
    <n v="0"/>
    <n v="3699.67"/>
    <n v="0"/>
    <n v="3699.67"/>
    <n v="0"/>
    <n v="0"/>
    <n v="0"/>
    <n v="0"/>
    <n v="0"/>
  </r>
  <r>
    <s v="1404402"/>
    <x v="1"/>
    <x v="1"/>
    <x v="0"/>
    <n v="3.78"/>
    <n v="0"/>
    <n v="3.78"/>
    <n v="3.87"/>
    <n v="-9.0000000000000302E-2"/>
    <n v="0"/>
    <n v="0"/>
    <n v="0"/>
    <n v="0"/>
    <n v="0"/>
  </r>
  <r>
    <s v="1404402"/>
    <x v="2"/>
    <x v="1"/>
    <x v="0"/>
    <n v="88.2"/>
    <n v="0"/>
    <n v="88.2"/>
    <n v="90.23"/>
    <n v="-2.0300000000000011"/>
    <n v="0"/>
    <n v="0"/>
    <n v="0"/>
    <n v="0"/>
    <n v="0"/>
  </r>
  <r>
    <s v="1404402"/>
    <x v="3"/>
    <x v="1"/>
    <x v="0"/>
    <n v="592.20000000000005"/>
    <n v="0"/>
    <n v="592.20000000000005"/>
    <n v="605.82000000000005"/>
    <n v="-13.620000000000005"/>
    <n v="0"/>
    <n v="0"/>
    <n v="0"/>
    <n v="0"/>
    <n v="0"/>
  </r>
  <r>
    <s v="1404402"/>
    <x v="4"/>
    <x v="2"/>
    <x v="0"/>
    <n v="853.5"/>
    <n v="0"/>
    <n v="853.5"/>
    <n v="979.69"/>
    <n v="-126.19000000000005"/>
    <n v="2.42"/>
    <n v="0"/>
    <n v="2.42"/>
    <n v="2.778"/>
    <n v="-0.3580000000000001"/>
  </r>
  <r>
    <s v="1404402"/>
    <x v="5"/>
    <x v="2"/>
    <x v="0"/>
    <n v="2933.94"/>
    <n v="0"/>
    <n v="2933.94"/>
    <n v="3367.72"/>
    <n v="-433.77999999999975"/>
    <n v="2.42"/>
    <n v="0"/>
    <n v="2.42"/>
    <n v="2.778"/>
    <n v="-0.3580000000000001"/>
  </r>
  <r>
    <s v="1404402"/>
    <x v="6"/>
    <x v="2"/>
    <x v="0"/>
    <n v="3174.34"/>
    <n v="0"/>
    <n v="3174.34"/>
    <n v="3643.64"/>
    <n v="-469.29999999999973"/>
    <n v="50.82"/>
    <n v="0"/>
    <n v="50.82"/>
    <n v="58.332999999999998"/>
    <n v="-7.5129999999999981"/>
  </r>
  <r>
    <s v="1404402"/>
    <x v="7"/>
    <x v="1"/>
    <x v="0"/>
    <n v="6634.8"/>
    <n v="0"/>
    <n v="6634.8"/>
    <n v="6787.4"/>
    <n v="-152.59999999999945"/>
    <n v="0"/>
    <n v="0"/>
    <n v="0"/>
    <n v="0"/>
    <n v="0"/>
  </r>
  <r>
    <s v="1404402"/>
    <x v="8"/>
    <x v="1"/>
    <x v="0"/>
    <n v="15343.02"/>
    <n v="0"/>
    <n v="15343.02"/>
    <n v="15695.91"/>
    <n v="-352.88999999999942"/>
    <n v="0"/>
    <n v="0"/>
    <n v="0"/>
    <n v="0"/>
    <n v="0"/>
  </r>
  <r>
    <s v="1404402"/>
    <x v="97"/>
    <x v="3"/>
    <x v="1"/>
    <n v="-315528.5"/>
    <n v="0"/>
    <n v="-315528.5"/>
    <n v="-315528.5"/>
    <n v="0"/>
    <n v="-2000"/>
    <n v="0"/>
    <n v="-2000"/>
    <n v="-2000"/>
    <n v="0"/>
  </r>
  <r>
    <s v="1404402"/>
    <x v="91"/>
    <x v="4"/>
    <x v="2"/>
    <n v="209.33"/>
    <n v="199.35643564356437"/>
    <n v="9.9735643564356451"/>
    <n v="201.35"/>
    <n v="7.9800000000000182"/>
    <n v="2100"/>
    <n v="2000"/>
    <n v="100"/>
    <n v="2020"/>
    <n v="80"/>
  </r>
  <r>
    <s v="1404402"/>
    <x v="92"/>
    <x v="4"/>
    <x v="2"/>
    <n v="1648.2"/>
    <n v="1641.3596059113299"/>
    <n v="6.8403940886701093"/>
    <n v="1665.98"/>
    <n v="-17.779999999999973"/>
    <n v="24100"/>
    <n v="24000"/>
    <n v="100"/>
    <n v="24360"/>
    <n v="-260"/>
  </r>
  <r>
    <s v="1404402"/>
    <x v="11"/>
    <x v="4"/>
    <x v="2"/>
    <n v="1863.27"/>
    <n v="1854"/>
    <n v="9.2699999999999818"/>
    <n v="1863.27"/>
    <n v="0"/>
    <n v="2010"/>
    <n v="2000"/>
    <n v="10"/>
    <n v="2010"/>
    <n v="0"/>
  </r>
  <r>
    <s v="1404402"/>
    <x v="93"/>
    <x v="4"/>
    <x v="2"/>
    <n v="3141.19"/>
    <n v="3128.1576354679801"/>
    <n v="13.032364532019983"/>
    <n v="3175.08"/>
    <n v="-33.889999999999873"/>
    <n v="24100"/>
    <n v="24000"/>
    <n v="100"/>
    <n v="24360"/>
    <n v="-260"/>
  </r>
  <r>
    <s v="1404402"/>
    <x v="94"/>
    <x v="4"/>
    <x v="2"/>
    <n v="4379.45"/>
    <n v="4361.2807881773397"/>
    <n v="18.169211822660145"/>
    <n v="4426.7"/>
    <n v="-47.25"/>
    <n v="24100"/>
    <n v="24000"/>
    <n v="100"/>
    <n v="24360"/>
    <n v="-260"/>
  </r>
  <r>
    <s v="1404402"/>
    <x v="41"/>
    <x v="4"/>
    <x v="2"/>
    <n v="9946.9599999999991"/>
    <n v="9751.9215686274492"/>
    <n v="195.03843137254989"/>
    <n v="9946.9599999999991"/>
    <n v="0"/>
    <n v="24480"/>
    <n v="24000"/>
    <n v="480"/>
    <n v="24480"/>
    <n v="0"/>
  </r>
  <r>
    <s v="1404402"/>
    <x v="87"/>
    <x v="4"/>
    <x v="2"/>
    <n v="13153.43"/>
    <n v="12959.04433497537"/>
    <n v="194.38566502463073"/>
    <n v="13153.43"/>
    <n v="0"/>
    <n v="24360"/>
    <n v="24000"/>
    <n v="360"/>
    <n v="24360"/>
    <n v="0"/>
  </r>
  <r>
    <s v="1404402"/>
    <x v="88"/>
    <x v="4"/>
    <x v="2"/>
    <n v="14914.2"/>
    <n v="14840"/>
    <n v="74.200000000000728"/>
    <n v="15062.6"/>
    <n v="-148.39999999999964"/>
    <n v="2010"/>
    <n v="2000"/>
    <n v="10"/>
    <n v="2030"/>
    <n v="-20"/>
  </r>
  <r>
    <s v="1404402"/>
    <x v="17"/>
    <x v="4"/>
    <x v="2"/>
    <n v="32754.959999999999"/>
    <n v="32592"/>
    <n v="162.95999999999913"/>
    <n v="32754.959999999999"/>
    <n v="0"/>
    <n v="24120"/>
    <n v="24000"/>
    <n v="120"/>
    <n v="24120"/>
    <n v="0"/>
  </r>
  <r>
    <s v="1404402"/>
    <x v="58"/>
    <x v="4"/>
    <x v="2"/>
    <n v="115950.1"/>
    <n v="114802.07920792079"/>
    <n v="1148.0207920792163"/>
    <n v="115950.1"/>
    <n v="0"/>
    <n v="24240"/>
    <n v="24000"/>
    <n v="240"/>
    <n v="24240"/>
    <n v="0"/>
  </r>
  <r>
    <s v="1404402"/>
    <x v="96"/>
    <x v="4"/>
    <x v="3"/>
    <n v="83032.2"/>
    <n v="83032.287390029334"/>
    <n v="-8.7390029337257147E-2"/>
    <n v="84942.03"/>
    <n v="-1909.8300000000017"/>
    <n v="18000"/>
    <n v="18000"/>
    <n v="0"/>
    <n v="18414"/>
    <n v="-414"/>
  </r>
  <r>
    <s v="1404402"/>
    <x v="20"/>
    <x v="4"/>
    <x v="4"/>
    <n v="1211.76"/>
    <n v="1188"/>
    <n v="23.759999999999991"/>
    <n v="1211.76"/>
    <n v="0"/>
    <n v="220.32"/>
    <n v="216"/>
    <n v="4.3199999999999932"/>
    <n v="220.32"/>
    <n v="0"/>
  </r>
  <r>
    <s v="1404403"/>
    <x v="0"/>
    <x v="0"/>
    <x v="0"/>
    <n v="81135.649999999994"/>
    <n v="0"/>
    <n v="81135.649999999994"/>
    <n v="0"/>
    <n v="81135.649999999994"/>
    <n v="0"/>
    <n v="0"/>
    <n v="0"/>
    <n v="0"/>
    <n v="0"/>
  </r>
  <r>
    <s v="1404403"/>
    <x v="1"/>
    <x v="1"/>
    <x v="0"/>
    <n v="42.06"/>
    <n v="0"/>
    <n v="42.06"/>
    <n v="43.23"/>
    <n v="-1.1699999999999946"/>
    <n v="0"/>
    <n v="0"/>
    <n v="0"/>
    <n v="0"/>
    <n v="0"/>
  </r>
  <r>
    <s v="1404403"/>
    <x v="2"/>
    <x v="1"/>
    <x v="0"/>
    <n v="981.47"/>
    <n v="0"/>
    <n v="981.47"/>
    <n v="1008.8"/>
    <n v="-27.329999999999927"/>
    <n v="0"/>
    <n v="0"/>
    <n v="0"/>
    <n v="0"/>
    <n v="0"/>
  </r>
  <r>
    <s v="1404403"/>
    <x v="3"/>
    <x v="1"/>
    <x v="0"/>
    <n v="6589.84"/>
    <n v="0"/>
    <n v="6589.84"/>
    <n v="6773.38"/>
    <n v="-183.53999999999996"/>
    <n v="0"/>
    <n v="0"/>
    <n v="0"/>
    <n v="0"/>
    <n v="0"/>
  </r>
  <r>
    <s v="1404403"/>
    <x v="4"/>
    <x v="2"/>
    <x v="0"/>
    <n v="10464.16"/>
    <n v="0"/>
    <n v="10464.16"/>
    <n v="13716.01"/>
    <n v="-3251.8500000000004"/>
    <n v="29.67"/>
    <n v="0"/>
    <n v="29.67"/>
    <n v="38.89"/>
    <n v="-9.2199999999999989"/>
  </r>
  <r>
    <s v="1404403"/>
    <x v="5"/>
    <x v="2"/>
    <x v="0"/>
    <n v="35971.040000000001"/>
    <n v="0"/>
    <n v="35971.040000000001"/>
    <n v="47149.38"/>
    <n v="-11178.339999999997"/>
    <n v="29.67"/>
    <n v="0"/>
    <n v="29.67"/>
    <n v="38.89"/>
    <n v="-9.2199999999999989"/>
  </r>
  <r>
    <s v="1404403"/>
    <x v="6"/>
    <x v="2"/>
    <x v="0"/>
    <n v="38918.449999999997"/>
    <n v="0"/>
    <n v="38918.449999999997"/>
    <n v="51010.81"/>
    <n v="-12092.36"/>
    <n v="623.07000000000005"/>
    <n v="0"/>
    <n v="623.07000000000005"/>
    <n v="816.66399999999999"/>
    <n v="-193.59399999999994"/>
  </r>
  <r>
    <s v="1404403"/>
    <x v="7"/>
    <x v="1"/>
    <x v="0"/>
    <n v="73830.210000000006"/>
    <n v="0"/>
    <n v="73830.210000000006"/>
    <n v="75886.53"/>
    <n v="-2056.3199999999924"/>
    <n v="0"/>
    <n v="0"/>
    <n v="0"/>
    <n v="0"/>
    <n v="0"/>
  </r>
  <r>
    <s v="1404403"/>
    <x v="8"/>
    <x v="1"/>
    <x v="0"/>
    <n v="170732.86"/>
    <n v="0"/>
    <n v="170732.86"/>
    <n v="175488.12"/>
    <n v="-4755.2600000000093"/>
    <n v="0"/>
    <n v="0"/>
    <n v="0"/>
    <n v="0"/>
    <n v="0"/>
  </r>
  <r>
    <s v="1404403"/>
    <x v="90"/>
    <x v="3"/>
    <x v="1"/>
    <n v="-3581296.16"/>
    <n v="0"/>
    <n v="-3581296.16"/>
    <n v="-3581295.94"/>
    <n v="-0.22000000020489097"/>
    <n v="-44722"/>
    <n v="0"/>
    <n v="-44722"/>
    <n v="-44722"/>
    <n v="0"/>
  </r>
  <r>
    <s v="1404403"/>
    <x v="91"/>
    <x v="4"/>
    <x v="2"/>
    <n v="4530.46"/>
    <n v="4457.8910891089108"/>
    <n v="72.568910891089217"/>
    <n v="4502.47"/>
    <n v="27.989999999999782"/>
    <n v="45450"/>
    <n v="44722"/>
    <n v="728"/>
    <n v="45169.22"/>
    <n v="280.77999999999884"/>
  </r>
  <r>
    <s v="1404403"/>
    <x v="92"/>
    <x v="4"/>
    <x v="2"/>
    <n v="18502.91"/>
    <n v="18351.221674876848"/>
    <n v="151.68832512315203"/>
    <n v="18626.490000000002"/>
    <n v="-123.58000000000175"/>
    <n v="270550"/>
    <n v="268332"/>
    <n v="2218"/>
    <n v="272356.98"/>
    <n v="-1806.9799999999814"/>
  </r>
  <r>
    <s v="1404403"/>
    <x v="50"/>
    <x v="4"/>
    <x v="2"/>
    <n v="26298.89"/>
    <n v="26296.537313432837"/>
    <n v="2.3526865671628912"/>
    <n v="26428.02"/>
    <n v="-129.13000000000102"/>
    <n v="44726"/>
    <n v="44722"/>
    <n v="4"/>
    <n v="44945.61"/>
    <n v="-219.61000000000058"/>
  </r>
  <r>
    <s v="1404403"/>
    <x v="93"/>
    <x v="4"/>
    <x v="2"/>
    <n v="35061.46"/>
    <n v="34974.394088669949"/>
    <n v="87.065911330049857"/>
    <n v="35499.01"/>
    <n v="-437.55000000000291"/>
    <n v="269000"/>
    <n v="268332"/>
    <n v="668"/>
    <n v="272356.98"/>
    <n v="-3356.9799999999814"/>
  </r>
  <r>
    <s v="1404403"/>
    <x v="94"/>
    <x v="4"/>
    <x v="2"/>
    <n v="48946.28"/>
    <n v="48761.290640394087"/>
    <n v="184.98935960591189"/>
    <n v="49492.71"/>
    <n v="-546.43000000000029"/>
    <n v="269350"/>
    <n v="268332"/>
    <n v="1018"/>
    <n v="272356.98"/>
    <n v="-3006.9799999999814"/>
  </r>
  <r>
    <s v="1404403"/>
    <x v="41"/>
    <x v="4"/>
    <x v="2"/>
    <n v="109262.13"/>
    <n v="109031.34313725489"/>
    <n v="230.78686274510983"/>
    <n v="111211.97"/>
    <n v="-1949.8399999999965"/>
    <n v="268900"/>
    <n v="268332"/>
    <n v="568"/>
    <n v="273698.64"/>
    <n v="-4798.640000000014"/>
  </r>
  <r>
    <s v="1404403"/>
    <x v="87"/>
    <x v="4"/>
    <x v="2"/>
    <n v="144592.10999999999"/>
    <n v="144888.54187192119"/>
    <n v="-296.4318719212024"/>
    <n v="147061.87"/>
    <n v="-2469.7600000000093"/>
    <n v="267783"/>
    <n v="268332"/>
    <n v="-549"/>
    <n v="272356.98"/>
    <n v="-4573.9799999999814"/>
  </r>
  <r>
    <s v="1404403"/>
    <x v="95"/>
    <x v="4"/>
    <x v="2"/>
    <n v="189089.76"/>
    <n v="188726.83743842365"/>
    <n v="362.92256157635711"/>
    <n v="191557.74"/>
    <n v="-2467.9799999999814"/>
    <n v="44808"/>
    <n v="44722"/>
    <n v="86"/>
    <n v="45392.83"/>
    <n v="-584.83000000000175"/>
  </r>
  <r>
    <s v="1404403"/>
    <x v="17"/>
    <x v="4"/>
    <x v="2"/>
    <n v="365098.3"/>
    <n v="364394.85572139302"/>
    <n v="703.44427860697033"/>
    <n v="366216.83"/>
    <n v="-1118.5300000000279"/>
    <n v="268850"/>
    <n v="268331.99999999994"/>
    <n v="518.00000000005821"/>
    <n v="269673.65999999997"/>
    <n v="-823.65999999997439"/>
  </r>
  <r>
    <s v="1404403"/>
    <x v="58"/>
    <x v="4"/>
    <x v="2"/>
    <n v="1283740.78"/>
    <n v="1283544.6534653467"/>
    <n v="196.12653465336189"/>
    <n v="1296380.1000000001"/>
    <n v="-12639.320000000065"/>
    <n v="268373"/>
    <n v="268332"/>
    <n v="41"/>
    <n v="271015.32"/>
    <n v="-2642.320000000007"/>
  </r>
  <r>
    <s v="1404403"/>
    <x v="96"/>
    <x v="4"/>
    <x v="3"/>
    <n v="923959.27"/>
    <n v="928342.52199413488"/>
    <n v="-4383.2519941348583"/>
    <n v="949694.4"/>
    <n v="-25735.130000000005"/>
    <n v="200299"/>
    <n v="201249"/>
    <n v="-950"/>
    <n v="205877.72700000001"/>
    <n v="-5578.7270000000135"/>
  </r>
  <r>
    <s v="1404403"/>
    <x v="20"/>
    <x v="4"/>
    <x v="4"/>
    <n v="13548.07"/>
    <n v="13282.431372549019"/>
    <n v="265.63862745098049"/>
    <n v="13548.08"/>
    <n v="-1.0000000000218279E-2"/>
    <n v="2463.2869999999998"/>
    <n v="2414.9882352941177"/>
    <n v="48.298764705882149"/>
    <n v="2463.288"/>
    <n v="-1.0000000002037268E-3"/>
  </r>
  <r>
    <s v="1404404"/>
    <x v="0"/>
    <x v="0"/>
    <x v="0"/>
    <n v="6273.31"/>
    <n v="0"/>
    <n v="6273.31"/>
    <n v="0"/>
    <n v="6273.31"/>
    <n v="0"/>
    <n v="0"/>
    <n v="0"/>
    <n v="0"/>
    <n v="0"/>
  </r>
  <r>
    <s v="1404404"/>
    <x v="1"/>
    <x v="1"/>
    <x v="0"/>
    <n v="6.59"/>
    <n v="0"/>
    <n v="6.59"/>
    <n v="6.74"/>
    <n v="-0.15000000000000036"/>
    <n v="0"/>
    <n v="0"/>
    <n v="0"/>
    <n v="0"/>
    <n v="0"/>
  </r>
  <r>
    <s v="1404404"/>
    <x v="2"/>
    <x v="1"/>
    <x v="0"/>
    <n v="153.82"/>
    <n v="0"/>
    <n v="153.82"/>
    <n v="157.36000000000001"/>
    <n v="-3.5400000000000205"/>
    <n v="0"/>
    <n v="0"/>
    <n v="0"/>
    <n v="0"/>
    <n v="0"/>
  </r>
  <r>
    <s v="1404404"/>
    <x v="3"/>
    <x v="1"/>
    <x v="0"/>
    <n v="1032.8"/>
    <n v="0"/>
    <n v="1032.8"/>
    <n v="1056.55"/>
    <n v="-23.75"/>
    <n v="0"/>
    <n v="0"/>
    <n v="0"/>
    <n v="0"/>
    <n v="0"/>
  </r>
  <r>
    <s v="1404404"/>
    <x v="4"/>
    <x v="2"/>
    <x v="0"/>
    <n v="1883.34"/>
    <n v="0"/>
    <n v="1883.34"/>
    <n v="2139.5"/>
    <n v="-256.16000000000008"/>
    <n v="5.34"/>
    <n v="0"/>
    <n v="5.34"/>
    <n v="6.0659999999999998"/>
    <n v="-0.72599999999999998"/>
  </r>
  <r>
    <s v="1404404"/>
    <x v="5"/>
    <x v="2"/>
    <x v="0"/>
    <n v="6474.06"/>
    <n v="0"/>
    <n v="6474.06"/>
    <n v="7354.64"/>
    <n v="-880.57999999999993"/>
    <n v="5.34"/>
    <n v="0"/>
    <n v="5.34"/>
    <n v="6.0659999999999998"/>
    <n v="-0.72599999999999998"/>
  </r>
  <r>
    <s v="1404404"/>
    <x v="6"/>
    <x v="2"/>
    <x v="0"/>
    <n v="7004.54"/>
    <n v="0"/>
    <n v="7004.54"/>
    <n v="7956.97"/>
    <n v="-952.43000000000029"/>
    <n v="112.14"/>
    <n v="0"/>
    <n v="112.14"/>
    <n v="127.38800000000001"/>
    <n v="-15.248000000000005"/>
  </r>
  <r>
    <s v="1404404"/>
    <x v="7"/>
    <x v="1"/>
    <x v="0"/>
    <n v="11571.09"/>
    <n v="0"/>
    <n v="11571.09"/>
    <n v="11837.23"/>
    <n v="-266.13999999999942"/>
    <n v="0"/>
    <n v="0"/>
    <n v="0"/>
    <n v="0"/>
    <n v="0"/>
  </r>
  <r>
    <s v="1404404"/>
    <x v="8"/>
    <x v="1"/>
    <x v="0"/>
    <n v="26758.23"/>
    <n v="0"/>
    <n v="26758.23"/>
    <n v="27373.67"/>
    <n v="-615.43999999999869"/>
    <n v="0"/>
    <n v="0"/>
    <n v="0"/>
    <n v="0"/>
    <n v="0"/>
  </r>
  <r>
    <s v="1404404"/>
    <x v="268"/>
    <x v="3"/>
    <x v="1"/>
    <n v="-558631.80000000005"/>
    <n v="0"/>
    <n v="-558631.80000000005"/>
    <n v="-558631.56000000006"/>
    <n v="-0.23999999999068677"/>
    <n v="-6976"/>
    <n v="0"/>
    <n v="-6976"/>
    <n v="-6976"/>
    <n v="0"/>
  </r>
  <r>
    <s v="1404404"/>
    <x v="269"/>
    <x v="4"/>
    <x v="2"/>
    <n v="3109.67"/>
    <n v="0"/>
    <n v="3109.67"/>
    <n v="0"/>
    <n v="3109.67"/>
    <n v="42000"/>
    <n v="0"/>
    <n v="42000"/>
    <n v="0"/>
    <n v="42000"/>
  </r>
  <r>
    <s v="1404404"/>
    <x v="91"/>
    <x v="4"/>
    <x v="2"/>
    <n v="747.6"/>
    <n v="695.36633663366342"/>
    <n v="52.2336633663366"/>
    <n v="702.32"/>
    <n v="45.279999999999973"/>
    <n v="7500"/>
    <n v="6976"/>
    <n v="524"/>
    <n v="7045.76"/>
    <n v="454.23999999999978"/>
  </r>
  <r>
    <s v="1404404"/>
    <x v="92"/>
    <x v="4"/>
    <x v="2"/>
    <n v="0"/>
    <n v="2862.5320197044334"/>
    <n v="-2862.5320197044334"/>
    <n v="2905.47"/>
    <n v="-2905.47"/>
    <n v="0"/>
    <n v="41856"/>
    <n v="-41856"/>
    <n v="42483.839999999997"/>
    <n v="-42483.839999999997"/>
  </r>
  <r>
    <s v="1404404"/>
    <x v="50"/>
    <x v="4"/>
    <x v="2"/>
    <n v="4121.88"/>
    <n v="4101.8905472636807"/>
    <n v="19.989452736319436"/>
    <n v="4122.3999999999996"/>
    <n v="-0.51999999999952706"/>
    <n v="7010"/>
    <n v="6976"/>
    <n v="34"/>
    <n v="7010.88"/>
    <n v="-0.88000000000010914"/>
  </r>
  <r>
    <s v="1404404"/>
    <x v="93"/>
    <x v="4"/>
    <x v="2"/>
    <n v="5474.28"/>
    <n v="5455.5073891625616"/>
    <n v="18.772610837438151"/>
    <n v="5537.34"/>
    <n v="-63.0600000000004"/>
    <n v="42000"/>
    <n v="41856"/>
    <n v="144"/>
    <n v="42483.839999999997"/>
    <n v="-483.83999999999651"/>
  </r>
  <r>
    <s v="1404404"/>
    <x v="94"/>
    <x v="4"/>
    <x v="2"/>
    <n v="7632.24"/>
    <n v="7606.0689655172409"/>
    <n v="26.171034482758841"/>
    <n v="7720.16"/>
    <n v="-87.920000000000073"/>
    <n v="42000"/>
    <n v="41856"/>
    <n v="144"/>
    <n v="42483.839999999997"/>
    <n v="-483.83999999999651"/>
  </r>
  <r>
    <s v="1404404"/>
    <x v="41"/>
    <x v="4"/>
    <x v="2"/>
    <n v="17345.009999999998"/>
    <n v="17007.352941176472"/>
    <n v="337.65705882352631"/>
    <n v="17347.5"/>
    <n v="-2.4900000000016007"/>
    <n v="42687"/>
    <n v="41856"/>
    <n v="831"/>
    <n v="42693.120000000003"/>
    <n v="-6.1200000000026193"/>
  </r>
  <r>
    <s v="1404404"/>
    <x v="87"/>
    <x v="4"/>
    <x v="2"/>
    <n v="22936.42"/>
    <n v="22600.561576354681"/>
    <n v="335.85842364531709"/>
    <n v="22939.57"/>
    <n v="-3.1500000000014552"/>
    <n v="42478"/>
    <n v="41856"/>
    <n v="622"/>
    <n v="42483.839999999997"/>
    <n v="-5.8399999999965075"/>
  </r>
  <r>
    <s v="1404404"/>
    <x v="95"/>
    <x v="4"/>
    <x v="2"/>
    <n v="29877.599999999999"/>
    <n v="29438.719211822659"/>
    <n v="438.88078817733913"/>
    <n v="29880.3"/>
    <n v="-2.7000000000007276"/>
    <n v="7080"/>
    <n v="6976"/>
    <n v="104"/>
    <n v="7080.64"/>
    <n v="-0.64000000000032742"/>
  </r>
  <r>
    <s v="1404404"/>
    <x v="17"/>
    <x v="4"/>
    <x v="2"/>
    <n v="57117.48"/>
    <n v="56840.447761194031"/>
    <n v="277.03223880597216"/>
    <n v="57124.65"/>
    <n v="-7.1699999999982538"/>
    <n v="42060"/>
    <n v="41856"/>
    <n v="204"/>
    <n v="42065.279999999999"/>
    <n v="-5.2799999999988358"/>
  </r>
  <r>
    <s v="1404404"/>
    <x v="58"/>
    <x v="4"/>
    <x v="2"/>
    <n v="202190.38"/>
    <n v="200214.8316831683"/>
    <n v="1975.5483168317005"/>
    <n v="202216.98"/>
    <n v="-26.600000000005821"/>
    <n v="42269"/>
    <n v="41856"/>
    <n v="413"/>
    <n v="42274.559999999998"/>
    <n v="-5.5599999999976717"/>
  </r>
  <r>
    <s v="1404404"/>
    <x v="96"/>
    <x v="4"/>
    <x v="3"/>
    <n v="144808.15"/>
    <n v="144808.30889540567"/>
    <n v="-0.15889540567877702"/>
    <n v="148138.9"/>
    <n v="-3330.75"/>
    <n v="31392"/>
    <n v="31392"/>
    <n v="0"/>
    <n v="32114.016"/>
    <n v="-722.01599999999962"/>
  </r>
  <r>
    <s v="1404404"/>
    <x v="20"/>
    <x v="4"/>
    <x v="4"/>
    <n v="2113.31"/>
    <n v="2071.872549019608"/>
    <n v="41.437450980391986"/>
    <n v="2113.31"/>
    <n v="0"/>
    <n v="384.238"/>
    <n v="376.70392156862749"/>
    <n v="7.5340784313725067"/>
    <n v="384.238"/>
    <n v="0"/>
  </r>
  <r>
    <s v="1404408"/>
    <x v="0"/>
    <x v="0"/>
    <x v="0"/>
    <n v="1951.18"/>
    <n v="0"/>
    <n v="1951.18"/>
    <n v="0"/>
    <n v="1951.18"/>
    <n v="0"/>
    <n v="0"/>
    <n v="0"/>
    <n v="0"/>
    <n v="0"/>
  </r>
  <r>
    <s v="1404408"/>
    <x v="1"/>
    <x v="1"/>
    <x v="0"/>
    <n v="1.89"/>
    <n v="0"/>
    <n v="1.89"/>
    <n v="1.93"/>
    <n v="-4.0000000000000036E-2"/>
    <n v="0"/>
    <n v="0"/>
    <n v="0"/>
    <n v="0"/>
    <n v="0"/>
  </r>
  <r>
    <s v="1404408"/>
    <x v="2"/>
    <x v="1"/>
    <x v="0"/>
    <n v="44.1"/>
    <n v="0"/>
    <n v="44.1"/>
    <n v="45.11"/>
    <n v="-1.009999999999998"/>
    <n v="0"/>
    <n v="0"/>
    <n v="0"/>
    <n v="0"/>
    <n v="0"/>
  </r>
  <r>
    <s v="1404408"/>
    <x v="3"/>
    <x v="1"/>
    <x v="0"/>
    <n v="296.10000000000002"/>
    <n v="0"/>
    <n v="296.10000000000002"/>
    <n v="302.91000000000003"/>
    <n v="-6.8100000000000023"/>
    <n v="0"/>
    <n v="0"/>
    <n v="0"/>
    <n v="0"/>
    <n v="0"/>
  </r>
  <r>
    <s v="1404408"/>
    <x v="4"/>
    <x v="2"/>
    <x v="0"/>
    <n v="426.75"/>
    <n v="0"/>
    <n v="426.75"/>
    <n v="489.84"/>
    <n v="-63.089999999999975"/>
    <n v="1.21"/>
    <n v="0"/>
    <n v="1.21"/>
    <n v="1.389"/>
    <n v="-0.17900000000000005"/>
  </r>
  <r>
    <s v="1404408"/>
    <x v="5"/>
    <x v="2"/>
    <x v="0"/>
    <n v="1466.97"/>
    <n v="0"/>
    <n v="1466.97"/>
    <n v="1683.86"/>
    <n v="-216.88999999999987"/>
    <n v="1.21"/>
    <n v="0"/>
    <n v="1.21"/>
    <n v="1.389"/>
    <n v="-0.17900000000000005"/>
  </r>
  <r>
    <s v="1404408"/>
    <x v="6"/>
    <x v="2"/>
    <x v="0"/>
    <n v="1587.17"/>
    <n v="0"/>
    <n v="1587.17"/>
    <n v="1821.82"/>
    <n v="-234.64999999999986"/>
    <n v="25.41"/>
    <n v="0"/>
    <n v="25.41"/>
    <n v="29.167000000000002"/>
    <n v="-3.7570000000000014"/>
  </r>
  <r>
    <s v="1404408"/>
    <x v="7"/>
    <x v="1"/>
    <x v="0"/>
    <n v="3317.4"/>
    <n v="0"/>
    <n v="3317.4"/>
    <n v="3393.7"/>
    <n v="-76.299999999999727"/>
    <n v="0"/>
    <n v="0"/>
    <n v="0"/>
    <n v="0"/>
    <n v="0"/>
  </r>
  <r>
    <s v="1404408"/>
    <x v="8"/>
    <x v="1"/>
    <x v="0"/>
    <n v="7671.51"/>
    <n v="0"/>
    <n v="7671.51"/>
    <n v="7847.95"/>
    <n v="-176.4399999999996"/>
    <n v="0"/>
    <n v="0"/>
    <n v="0"/>
    <n v="0"/>
    <n v="0"/>
  </r>
  <r>
    <s v="1404408"/>
    <x v="98"/>
    <x v="3"/>
    <x v="1"/>
    <n v="-157710.87"/>
    <n v="0"/>
    <n v="-157710.87"/>
    <n v="-157710.87"/>
    <n v="0"/>
    <n v="-1000"/>
    <n v="0"/>
    <n v="-1000"/>
    <n v="-1000"/>
    <n v="0"/>
  </r>
  <r>
    <s v="1404408"/>
    <x v="99"/>
    <x v="4"/>
    <x v="2"/>
    <n v="109.65"/>
    <n v="99.67647058823529"/>
    <n v="9.9735294117647157"/>
    <n v="101.67"/>
    <n v="7.980000000000004"/>
    <n v="1100"/>
    <n v="1000"/>
    <n v="100"/>
    <n v="1020"/>
    <n v="80"/>
  </r>
  <r>
    <s v="1404408"/>
    <x v="100"/>
    <x v="4"/>
    <x v="2"/>
    <n v="827.52"/>
    <n v="820.67980295566497"/>
    <n v="6.8401970443350137"/>
    <n v="832.99"/>
    <n v="-5.4700000000000273"/>
    <n v="12100"/>
    <n v="12000"/>
    <n v="100"/>
    <n v="12180"/>
    <n v="-80"/>
  </r>
  <r>
    <s v="1404408"/>
    <x v="11"/>
    <x v="4"/>
    <x v="2"/>
    <n v="931.64"/>
    <n v="927.00497512437812"/>
    <n v="4.6350248756218662"/>
    <n v="931.64"/>
    <n v="0"/>
    <n v="1005"/>
    <n v="1000"/>
    <n v="5"/>
    <n v="1005"/>
    <n v="0"/>
  </r>
  <r>
    <s v="1404408"/>
    <x v="101"/>
    <x v="4"/>
    <x v="2"/>
    <n v="1577.11"/>
    <n v="1564.07881773399"/>
    <n v="13.031182266009864"/>
    <n v="1587.54"/>
    <n v="-10.430000000000064"/>
    <n v="12100"/>
    <n v="12000"/>
    <n v="100"/>
    <n v="12180"/>
    <n v="-80"/>
  </r>
  <r>
    <s v="1404408"/>
    <x v="102"/>
    <x v="4"/>
    <x v="2"/>
    <n v="2076.96"/>
    <n v="2314.1970443349755"/>
    <n v="-237.23704433497551"/>
    <n v="2348.91"/>
    <n v="-271.94999999999982"/>
    <n v="12100"/>
    <n v="12000"/>
    <n v="100"/>
    <n v="12180"/>
    <n v="-80"/>
  </r>
  <r>
    <s v="1404408"/>
    <x v="41"/>
    <x v="4"/>
    <x v="2"/>
    <n v="4973.4799999999996"/>
    <n v="4875.9607843137246"/>
    <n v="97.519215686274947"/>
    <n v="4973.4799999999996"/>
    <n v="0"/>
    <n v="12240"/>
    <n v="12000"/>
    <n v="240"/>
    <n v="12240"/>
    <n v="0"/>
  </r>
  <r>
    <s v="1404408"/>
    <x v="87"/>
    <x v="4"/>
    <x v="2"/>
    <n v="6576.71"/>
    <n v="6479.5172413793107"/>
    <n v="97.192758620689347"/>
    <n v="6576.71"/>
    <n v="0"/>
    <n v="12180"/>
    <n v="12000"/>
    <n v="180"/>
    <n v="12180"/>
    <n v="0"/>
  </r>
  <r>
    <s v="1404408"/>
    <x v="88"/>
    <x v="4"/>
    <x v="2"/>
    <n v="7531.3"/>
    <n v="7420"/>
    <n v="111.30000000000018"/>
    <n v="7531.3"/>
    <n v="0"/>
    <n v="1015"/>
    <n v="1000"/>
    <n v="15"/>
    <n v="1015"/>
    <n v="0"/>
  </r>
  <r>
    <s v="1404408"/>
    <x v="17"/>
    <x v="4"/>
    <x v="2"/>
    <n v="16431.8"/>
    <n v="16296"/>
    <n v="135.79999999999927"/>
    <n v="16377.48"/>
    <n v="54.319999999999709"/>
    <n v="12100"/>
    <n v="12000"/>
    <n v="100"/>
    <n v="12060"/>
    <n v="40"/>
  </r>
  <r>
    <s v="1404408"/>
    <x v="58"/>
    <x v="4"/>
    <x v="2"/>
    <n v="57975.05"/>
    <n v="57401.039603960395"/>
    <n v="574.01039603960817"/>
    <n v="57975.05"/>
    <n v="0"/>
    <n v="12120"/>
    <n v="12000"/>
    <n v="120"/>
    <n v="12120"/>
    <n v="0"/>
  </r>
  <r>
    <s v="1404408"/>
    <x v="103"/>
    <x v="4"/>
    <x v="3"/>
    <n v="41330.699999999997"/>
    <n v="41330.478983382207"/>
    <n v="0.22101661779015558"/>
    <n v="42281.08"/>
    <n v="-950.38000000000466"/>
    <n v="9000"/>
    <n v="9000"/>
    <n v="0"/>
    <n v="9207"/>
    <n v="-207"/>
  </r>
  <r>
    <s v="1404408"/>
    <x v="20"/>
    <x v="4"/>
    <x v="4"/>
    <n v="605.88"/>
    <n v="594"/>
    <n v="11.879999999999995"/>
    <n v="605.88"/>
    <n v="0"/>
    <n v="110.16"/>
    <n v="108"/>
    <n v="2.1599999999999966"/>
    <n v="110.16"/>
    <n v="0"/>
  </r>
  <r>
    <s v="1404409"/>
    <x v="0"/>
    <x v="0"/>
    <x v="0"/>
    <n v="-5143.76"/>
    <n v="0"/>
    <n v="-5143.76"/>
    <n v="0"/>
    <n v="-5143.76"/>
    <n v="0"/>
    <n v="0"/>
    <n v="0"/>
    <n v="0"/>
    <n v="0"/>
  </r>
  <r>
    <s v="1404409"/>
    <x v="1"/>
    <x v="1"/>
    <x v="0"/>
    <n v="3.64"/>
    <n v="0"/>
    <n v="3.64"/>
    <n v="3.53"/>
    <n v="0.11000000000000032"/>
    <n v="0"/>
    <n v="0"/>
    <n v="0"/>
    <n v="0"/>
    <n v="0"/>
  </r>
  <r>
    <s v="1404409"/>
    <x v="2"/>
    <x v="1"/>
    <x v="0"/>
    <n v="84.89"/>
    <n v="0"/>
    <n v="84.89"/>
    <n v="82.33"/>
    <n v="2.5600000000000023"/>
    <n v="0"/>
    <n v="0"/>
    <n v="0"/>
    <n v="0"/>
    <n v="0"/>
  </r>
  <r>
    <s v="1404409"/>
    <x v="3"/>
    <x v="1"/>
    <x v="0"/>
    <n v="569.99"/>
    <n v="0"/>
    <n v="569.99"/>
    <n v="552.80999999999995"/>
    <n v="17.180000000000064"/>
    <n v="0"/>
    <n v="0"/>
    <n v="0"/>
    <n v="0"/>
    <n v="0"/>
  </r>
  <r>
    <s v="1404409"/>
    <x v="4"/>
    <x v="2"/>
    <x v="0"/>
    <n v="1615.3"/>
    <n v="0"/>
    <n v="1615.3"/>
    <n v="1119.44"/>
    <n v="495.8599999999999"/>
    <n v="4.58"/>
    <n v="0"/>
    <n v="4.58"/>
    <n v="3.1739999999999999"/>
    <n v="1.4060000000000001"/>
  </r>
  <r>
    <s v="1404409"/>
    <x v="5"/>
    <x v="2"/>
    <x v="0"/>
    <n v="5552.66"/>
    <n v="0"/>
    <n v="5552.66"/>
    <n v="3848.11"/>
    <n v="1704.5499999999997"/>
    <n v="4.58"/>
    <n v="0"/>
    <n v="4.58"/>
    <n v="3.1739999999999999"/>
    <n v="1.4060000000000001"/>
  </r>
  <r>
    <s v="1404409"/>
    <x v="6"/>
    <x v="2"/>
    <x v="0"/>
    <n v="6007.63"/>
    <n v="0"/>
    <n v="6007.63"/>
    <n v="4163.26"/>
    <n v="1844.37"/>
    <n v="96.18"/>
    <n v="0"/>
    <n v="96.18"/>
    <n v="66.652000000000001"/>
    <n v="29.528000000000006"/>
  </r>
  <r>
    <s v="1404409"/>
    <x v="7"/>
    <x v="1"/>
    <x v="0"/>
    <n v="6386"/>
    <n v="0"/>
    <n v="6386"/>
    <n v="6193.5"/>
    <n v="192.5"/>
    <n v="0"/>
    <n v="0"/>
    <n v="0"/>
    <n v="0"/>
    <n v="0"/>
  </r>
  <r>
    <s v="1404409"/>
    <x v="8"/>
    <x v="1"/>
    <x v="0"/>
    <n v="14767.66"/>
    <n v="0"/>
    <n v="14767.66"/>
    <n v="14322.52"/>
    <n v="445.13999999999942"/>
    <n v="0"/>
    <n v="0"/>
    <n v="0"/>
    <n v="0"/>
    <n v="0"/>
  </r>
  <r>
    <s v="1404409"/>
    <x v="104"/>
    <x v="3"/>
    <x v="1"/>
    <n v="-292192.96999999997"/>
    <n v="0"/>
    <n v="-292192.96999999997"/>
    <n v="-292192.99"/>
    <n v="2.0000000018626451E-2"/>
    <n v="-3650"/>
    <n v="0"/>
    <n v="-3650"/>
    <n v="-3650"/>
    <n v="0"/>
  </r>
  <r>
    <s v="1404409"/>
    <x v="99"/>
    <x v="4"/>
    <x v="2"/>
    <n v="502.88"/>
    <n v="363.83333333333331"/>
    <n v="139.04666666666668"/>
    <n v="371.11"/>
    <n v="131.76999999999998"/>
    <n v="5045"/>
    <n v="3650"/>
    <n v="1395"/>
    <n v="3723"/>
    <n v="1322"/>
  </r>
  <r>
    <s v="1404409"/>
    <x v="100"/>
    <x v="4"/>
    <x v="2"/>
    <n v="1525.09"/>
    <n v="1497.7438423645319"/>
    <n v="27.346157635467989"/>
    <n v="1520.21"/>
    <n v="4.8799999999998818"/>
    <n v="22300"/>
    <n v="21900"/>
    <n v="400"/>
    <n v="22228.5"/>
    <n v="71.5"/>
  </r>
  <r>
    <s v="1404409"/>
    <x v="50"/>
    <x v="4"/>
    <x v="2"/>
    <n v="2150.91"/>
    <n v="2146.1990049751239"/>
    <n v="4.710995024875956"/>
    <n v="2156.9299999999998"/>
    <n v="-6.0199999999999818"/>
    <n v="3658"/>
    <n v="3650"/>
    <n v="8"/>
    <n v="3668.25"/>
    <n v="-10.25"/>
  </r>
  <r>
    <s v="1404409"/>
    <x v="101"/>
    <x v="4"/>
    <x v="2"/>
    <n v="2828.38"/>
    <n v="2854.4433497536947"/>
    <n v="-26.063349753694638"/>
    <n v="2897.26"/>
    <n v="-68.880000000000109"/>
    <n v="21700"/>
    <n v="21900"/>
    <n v="-200"/>
    <n v="22228.5"/>
    <n v="-528.5"/>
  </r>
  <r>
    <s v="1404409"/>
    <x v="102"/>
    <x v="4"/>
    <x v="2"/>
    <n v="3767.72"/>
    <n v="4223.4187192118234"/>
    <n v="-455.69871921182357"/>
    <n v="4286.7700000000004"/>
    <n v="-519.05000000000064"/>
    <n v="21950"/>
    <n v="21900"/>
    <n v="50"/>
    <n v="22228.5"/>
    <n v="-278.5"/>
  </r>
  <r>
    <s v="1404409"/>
    <x v="41"/>
    <x v="4"/>
    <x v="2"/>
    <n v="8939.26"/>
    <n v="8898.6274509803916"/>
    <n v="40.632549019608632"/>
    <n v="9076.6"/>
    <n v="-137.34000000000015"/>
    <n v="22000"/>
    <n v="21900"/>
    <n v="100"/>
    <n v="22338"/>
    <n v="-338"/>
  </r>
  <r>
    <s v="1404409"/>
    <x v="87"/>
    <x v="4"/>
    <x v="2"/>
    <n v="11838.08"/>
    <n v="11825.123152709361"/>
    <n v="12.956847290639416"/>
    <n v="12002.5"/>
    <n v="-164.42000000000007"/>
    <n v="21924"/>
    <n v="21900"/>
    <n v="24"/>
    <n v="22228.5"/>
    <n v="-304.5"/>
  </r>
  <r>
    <s v="1404409"/>
    <x v="95"/>
    <x v="4"/>
    <x v="2"/>
    <n v="15419.88"/>
    <n v="15403.004926108375"/>
    <n v="16.875073891624197"/>
    <n v="15634.05"/>
    <n v="-214.17000000000007"/>
    <n v="3654"/>
    <n v="3650"/>
    <n v="4"/>
    <n v="3704.75"/>
    <n v="-50.75"/>
  </r>
  <r>
    <s v="1404409"/>
    <x v="17"/>
    <x v="4"/>
    <x v="2"/>
    <n v="29876"/>
    <n v="29740.199004975126"/>
    <n v="135.80099502487428"/>
    <n v="29888.9"/>
    <n v="-12.900000000001455"/>
    <n v="22000"/>
    <n v="21900"/>
    <n v="100"/>
    <n v="22009.5"/>
    <n v="-9.5"/>
  </r>
  <r>
    <s v="1404409"/>
    <x v="58"/>
    <x v="4"/>
    <x v="2"/>
    <n v="104833.43"/>
    <n v="104756.90099009901"/>
    <n v="76.529009900987148"/>
    <n v="105804.47"/>
    <n v="-971.04000000000815"/>
    <n v="21916"/>
    <n v="21900"/>
    <n v="16"/>
    <n v="22119"/>
    <n v="-203"/>
  </r>
  <r>
    <s v="1404409"/>
    <x v="103"/>
    <x v="4"/>
    <x v="3"/>
    <n v="79561.600000000006"/>
    <n v="75428.113391984371"/>
    <n v="4133.4866080156353"/>
    <n v="77162.960000000006"/>
    <n v="2398.6399999999994"/>
    <n v="17325"/>
    <n v="16425"/>
    <n v="900"/>
    <n v="16802.775000000001"/>
    <n v="522.22499999999854"/>
  </r>
  <r>
    <s v="1404409"/>
    <x v="20"/>
    <x v="4"/>
    <x v="4"/>
    <n v="1105.73"/>
    <n v="1084.0490196078431"/>
    <n v="21.680980392156926"/>
    <n v="1105.73"/>
    <n v="0"/>
    <n v="201.042"/>
    <n v="197.1"/>
    <n v="3.9420000000000073"/>
    <n v="201.042"/>
    <n v="0"/>
  </r>
  <r>
    <s v="1404410"/>
    <x v="0"/>
    <x v="0"/>
    <x v="0"/>
    <n v="223.84"/>
    <n v="0"/>
    <n v="223.84"/>
    <n v="0"/>
    <n v="223.84"/>
    <n v="0"/>
    <n v="0"/>
    <n v="0"/>
    <n v="0"/>
    <n v="0"/>
  </r>
  <r>
    <s v="1404410"/>
    <x v="1"/>
    <x v="1"/>
    <x v="0"/>
    <n v="1.46"/>
    <n v="0"/>
    <n v="1.46"/>
    <n v="1.5"/>
    <n v="-4.0000000000000036E-2"/>
    <n v="0"/>
    <n v="0"/>
    <n v="0"/>
    <n v="0"/>
    <n v="0"/>
  </r>
  <r>
    <s v="1404410"/>
    <x v="2"/>
    <x v="1"/>
    <x v="0"/>
    <n v="34.18"/>
    <n v="0"/>
    <n v="34.18"/>
    <n v="34.96"/>
    <n v="-0.78000000000000114"/>
    <n v="0"/>
    <n v="0"/>
    <n v="0"/>
    <n v="0"/>
    <n v="0"/>
  </r>
  <r>
    <s v="1404410"/>
    <x v="3"/>
    <x v="1"/>
    <x v="0"/>
    <n v="229.48"/>
    <n v="0"/>
    <n v="229.48"/>
    <n v="234.76"/>
    <n v="-5.2800000000000011"/>
    <n v="0"/>
    <n v="0"/>
    <n v="0"/>
    <n v="0"/>
    <n v="0"/>
  </r>
  <r>
    <s v="1404410"/>
    <x v="4"/>
    <x v="2"/>
    <x v="0"/>
    <n v="560.77"/>
    <n v="0"/>
    <n v="560.77"/>
    <n v="475.38"/>
    <n v="85.389999999999986"/>
    <n v="1.59"/>
    <n v="0"/>
    <n v="1.59"/>
    <n v="1.3480000000000001"/>
    <n v="0.24199999999999999"/>
  </r>
  <r>
    <s v="1404410"/>
    <x v="5"/>
    <x v="2"/>
    <x v="0"/>
    <n v="1927.67"/>
    <n v="0"/>
    <n v="1927.67"/>
    <n v="1634.13"/>
    <n v="293.53999999999996"/>
    <n v="1.59"/>
    <n v="0"/>
    <n v="1.59"/>
    <n v="1.3480000000000001"/>
    <n v="0.24199999999999999"/>
  </r>
  <r>
    <s v="1404410"/>
    <x v="6"/>
    <x v="2"/>
    <x v="0"/>
    <n v="2085.62"/>
    <n v="0"/>
    <n v="2085.62"/>
    <n v="1767.96"/>
    <n v="317.65999999999985"/>
    <n v="33.39"/>
    <n v="0"/>
    <n v="33.39"/>
    <n v="28.303999999999998"/>
    <n v="5.0860000000000021"/>
  </r>
  <r>
    <s v="1404410"/>
    <x v="7"/>
    <x v="1"/>
    <x v="0"/>
    <n v="2570.9899999999998"/>
    <n v="0"/>
    <n v="2570.9899999999998"/>
    <n v="2630.12"/>
    <n v="-59.130000000000109"/>
    <n v="0"/>
    <n v="0"/>
    <n v="0"/>
    <n v="0"/>
    <n v="0"/>
  </r>
  <r>
    <s v="1404410"/>
    <x v="8"/>
    <x v="1"/>
    <x v="0"/>
    <n v="5945.42"/>
    <n v="0"/>
    <n v="5945.42"/>
    <n v="6082.16"/>
    <n v="-136.73999999999978"/>
    <n v="0"/>
    <n v="0"/>
    <n v="0"/>
    <n v="0"/>
    <n v="0"/>
  </r>
  <r>
    <s v="1404410"/>
    <x v="372"/>
    <x v="3"/>
    <x v="1"/>
    <n v="-124082"/>
    <n v="0"/>
    <n v="-124082"/>
    <n v="-124081.95"/>
    <n v="-5.0000000002910383E-2"/>
    <n v="-1550"/>
    <n v="0"/>
    <n v="-1550"/>
    <n v="-1550"/>
    <n v="0"/>
  </r>
  <r>
    <s v="1404410"/>
    <x v="373"/>
    <x v="4"/>
    <x v="2"/>
    <n v="721.89"/>
    <n v="0"/>
    <n v="721.89"/>
    <n v="0"/>
    <n v="721.89"/>
    <n v="9750"/>
    <n v="0"/>
    <n v="9750"/>
    <n v="0"/>
    <n v="9750"/>
  </r>
  <r>
    <s v="1404410"/>
    <x v="99"/>
    <x v="4"/>
    <x v="2"/>
    <n v="164.47"/>
    <n v="154.5"/>
    <n v="9.9699999999999989"/>
    <n v="157.59"/>
    <n v="6.8799999999999955"/>
    <n v="1650"/>
    <n v="1550"/>
    <n v="100"/>
    <n v="1581"/>
    <n v="69"/>
  </r>
  <r>
    <s v="1404410"/>
    <x v="100"/>
    <x v="4"/>
    <x v="2"/>
    <n v="0"/>
    <n v="636.02955665024638"/>
    <n v="-636.02955665024638"/>
    <n v="645.57000000000005"/>
    <n v="-645.57000000000005"/>
    <n v="0"/>
    <n v="9300"/>
    <n v="-9300"/>
    <n v="9439.5"/>
    <n v="-9439.5"/>
  </r>
  <r>
    <s v="1404410"/>
    <x v="50"/>
    <x v="4"/>
    <x v="2"/>
    <n v="916.1"/>
    <n v="911.40298507462683"/>
    <n v="4.6970149253731961"/>
    <n v="915.96"/>
    <n v="0.13999999999998636"/>
    <n v="1558"/>
    <n v="1550"/>
    <n v="8"/>
    <n v="1557.75"/>
    <n v="0.25"/>
  </r>
  <r>
    <s v="1404410"/>
    <x v="101"/>
    <x v="4"/>
    <x v="2"/>
    <n v="1270.81"/>
    <n v="1212.1576354679801"/>
    <n v="58.652364532019874"/>
    <n v="1230.3399999999999"/>
    <n v="40.470000000000027"/>
    <n v="9750"/>
    <n v="9300"/>
    <n v="450"/>
    <n v="9439.5"/>
    <n v="310.5"/>
  </r>
  <r>
    <s v="1404410"/>
    <x v="102"/>
    <x v="4"/>
    <x v="2"/>
    <n v="1673.59"/>
    <n v="1793.5073891625616"/>
    <n v="-119.91738916256168"/>
    <n v="1820.41"/>
    <n v="-146.82000000000016"/>
    <n v="9750"/>
    <n v="9300"/>
    <n v="450"/>
    <n v="9439.5"/>
    <n v="310.5"/>
  </r>
  <r>
    <s v="1404410"/>
    <x v="41"/>
    <x v="4"/>
    <x v="2"/>
    <n v="3819.5"/>
    <n v="3778.872549019608"/>
    <n v="40.627450980392041"/>
    <n v="3854.45"/>
    <n v="-34.949999999999818"/>
    <n v="9400"/>
    <n v="9300"/>
    <n v="100"/>
    <n v="9486"/>
    <n v="-86"/>
  </r>
  <r>
    <s v="1404410"/>
    <x v="87"/>
    <x v="4"/>
    <x v="2"/>
    <n v="5097.22"/>
    <n v="5021.6256157635471"/>
    <n v="75.594384236453152"/>
    <n v="5096.95"/>
    <n v="0.27000000000043656"/>
    <n v="9440"/>
    <n v="9300"/>
    <n v="140"/>
    <n v="9439.5"/>
    <n v="0.5"/>
  </r>
  <r>
    <s v="1404410"/>
    <x v="95"/>
    <x v="4"/>
    <x v="2"/>
    <n v="6642.28"/>
    <n v="6541.0049261083741"/>
    <n v="101.27507389162565"/>
    <n v="6639.12"/>
    <n v="3.1599999999998545"/>
    <n v="1574"/>
    <n v="1550"/>
    <n v="24"/>
    <n v="1573.25"/>
    <n v="0.75"/>
  </r>
  <r>
    <s v="1404410"/>
    <x v="17"/>
    <x v="4"/>
    <x v="2"/>
    <n v="12765.2"/>
    <n v="12629.402985074626"/>
    <n v="135.79701492537424"/>
    <n v="12692.55"/>
    <n v="72.650000000001455"/>
    <n v="9400"/>
    <n v="9300"/>
    <n v="100"/>
    <n v="9346.5"/>
    <n v="53.5"/>
  </r>
  <r>
    <s v="1404410"/>
    <x v="58"/>
    <x v="4"/>
    <x v="2"/>
    <n v="44930.66"/>
    <n v="44485.801980198019"/>
    <n v="444.85801980198448"/>
    <n v="44930.66"/>
    <n v="0"/>
    <n v="9393"/>
    <n v="9300"/>
    <n v="93"/>
    <n v="9393"/>
    <n v="0"/>
  </r>
  <r>
    <s v="1404410"/>
    <x v="103"/>
    <x v="4"/>
    <x v="3"/>
    <n v="32031.29"/>
    <n v="32031.114369501469"/>
    <n v="0.17563049853197299"/>
    <n v="32767.83"/>
    <n v="-736.54000000000087"/>
    <n v="6975"/>
    <n v="6975"/>
    <n v="0"/>
    <n v="7135.4250000000002"/>
    <n v="-160.42500000000018"/>
  </r>
  <r>
    <s v="1404410"/>
    <x v="20"/>
    <x v="4"/>
    <x v="4"/>
    <n v="469.56"/>
    <n v="460.35294117647061"/>
    <n v="9.207058823529394"/>
    <n v="469.56"/>
    <n v="0"/>
    <n v="85.373999999999995"/>
    <n v="83.7"/>
    <n v="1.6739999999999924"/>
    <n v="85.373999999999995"/>
    <n v="0"/>
  </r>
  <r>
    <s v="1404416"/>
    <x v="0"/>
    <x v="0"/>
    <x v="0"/>
    <n v="4834.46"/>
    <n v="0"/>
    <n v="4834.46"/>
    <n v="0"/>
    <n v="4834.46"/>
    <n v="0"/>
    <n v="0"/>
    <n v="0"/>
    <n v="0"/>
    <n v="0"/>
  </r>
  <r>
    <s v="1404416"/>
    <x v="4"/>
    <x v="2"/>
    <x v="0"/>
    <n v="821.76"/>
    <n v="0"/>
    <n v="821.76"/>
    <n v="1259.6199999999999"/>
    <n v="-437.8599999999999"/>
    <n v="2.33"/>
    <n v="0"/>
    <n v="2.33"/>
    <n v="3.5710000000000002"/>
    <n v="-1.2410000000000001"/>
  </r>
  <r>
    <s v="1404416"/>
    <x v="5"/>
    <x v="2"/>
    <x v="0"/>
    <n v="2824.82"/>
    <n v="0"/>
    <n v="2824.82"/>
    <n v="4329.9799999999996"/>
    <n v="-1505.1599999999994"/>
    <n v="2.33"/>
    <n v="0"/>
    <n v="2.33"/>
    <n v="3.5710000000000002"/>
    <n v="-1.2410000000000001"/>
  </r>
  <r>
    <s v="1404416"/>
    <x v="6"/>
    <x v="2"/>
    <x v="0"/>
    <n v="3056.29"/>
    <n v="0"/>
    <n v="3056.29"/>
    <n v="4684.68"/>
    <n v="-1628.3900000000003"/>
    <n v="48.93"/>
    <n v="0"/>
    <n v="48.93"/>
    <n v="75"/>
    <n v="-26.07"/>
  </r>
  <r>
    <s v="1404416"/>
    <x v="129"/>
    <x v="3"/>
    <x v="1"/>
    <n v="-427205.5"/>
    <n v="0"/>
    <n v="-427205.5"/>
    <n v="-427205.46"/>
    <n v="-3.9999999979045242E-2"/>
    <n v="-2500"/>
    <n v="0"/>
    <n v="-2500"/>
    <n v="-2500"/>
    <n v="0"/>
  </r>
  <r>
    <s v="1404416"/>
    <x v="121"/>
    <x v="4"/>
    <x v="5"/>
    <n v="353362.36"/>
    <n v="353291.65174129355"/>
    <n v="70.708258706436027"/>
    <n v="355058.11"/>
    <n v="-1695.75"/>
    <n v="15003"/>
    <n v="15000"/>
    <n v="3"/>
    <n v="15075"/>
    <n v="-72"/>
  </r>
  <r>
    <s v="1404416"/>
    <x v="130"/>
    <x v="4"/>
    <x v="2"/>
    <n v="1539.3"/>
    <n v="0"/>
    <n v="1539.3"/>
    <n v="0"/>
    <n v="1539.3"/>
    <n v="15000"/>
    <n v="0"/>
    <n v="15000"/>
    <n v="0"/>
    <n v="15000"/>
  </r>
  <r>
    <s v="1404416"/>
    <x v="48"/>
    <x v="4"/>
    <x v="2"/>
    <n v="229.82"/>
    <n v="212.80198019801981"/>
    <n v="17.018019801980188"/>
    <n v="214.93"/>
    <n v="14.889999999999986"/>
    <n v="2700"/>
    <n v="2500"/>
    <n v="200"/>
    <n v="2525"/>
    <n v="175"/>
  </r>
  <r>
    <s v="1404416"/>
    <x v="123"/>
    <x v="4"/>
    <x v="2"/>
    <n v="929.81"/>
    <n v="925.00497512437812"/>
    <n v="4.8050248756218252"/>
    <n v="929.63"/>
    <n v="0.17999999999994998"/>
    <n v="2513"/>
    <n v="2500"/>
    <n v="13"/>
    <n v="2512.5"/>
    <n v="0.5"/>
  </r>
  <r>
    <s v="1404416"/>
    <x v="131"/>
    <x v="4"/>
    <x v="2"/>
    <n v="0"/>
    <n v="1539.3004926108374"/>
    <n v="-1539.3004926108374"/>
    <n v="1562.39"/>
    <n v="-1562.39"/>
    <n v="0"/>
    <n v="15000"/>
    <n v="-15000"/>
    <n v="15225"/>
    <n v="-15225"/>
  </r>
  <r>
    <s v="1404416"/>
    <x v="125"/>
    <x v="4"/>
    <x v="2"/>
    <n v="7032.15"/>
    <n v="7032.1477832512319"/>
    <n v="2.216748767750687E-3"/>
    <n v="7137.63"/>
    <n v="-105.48000000000047"/>
    <n v="15000"/>
    <n v="15000"/>
    <n v="0"/>
    <n v="15225"/>
    <n v="-225"/>
  </r>
  <r>
    <s v="1404416"/>
    <x v="126"/>
    <x v="4"/>
    <x v="2"/>
    <n v="12757.21"/>
    <n v="12035.103448275862"/>
    <n v="722.10655172413681"/>
    <n v="12215.63"/>
    <n v="541.57999999999993"/>
    <n v="15900"/>
    <n v="15000"/>
    <n v="900"/>
    <n v="15225"/>
    <n v="675"/>
  </r>
  <r>
    <s v="1404416"/>
    <x v="127"/>
    <x v="4"/>
    <x v="2"/>
    <n v="16188.74"/>
    <n v="15949.497536945813"/>
    <n v="239.24246305418637"/>
    <n v="16188.74"/>
    <n v="0"/>
    <n v="15225"/>
    <n v="15000"/>
    <n v="225"/>
    <n v="15225"/>
    <n v="0"/>
  </r>
  <r>
    <s v="1404416"/>
    <x v="128"/>
    <x v="4"/>
    <x v="2"/>
    <n v="23628.78"/>
    <n v="23275.004926108373"/>
    <n v="353.77507389162565"/>
    <n v="23624.13"/>
    <n v="4.6499999999978172"/>
    <n v="2538"/>
    <n v="2500"/>
    <n v="38"/>
    <n v="2537.5"/>
    <n v="0.5"/>
  </r>
  <r>
    <s v="1404417"/>
    <x v="0"/>
    <x v="0"/>
    <x v="0"/>
    <n v="3078.45"/>
    <n v="0"/>
    <n v="3078.45"/>
    <n v="0"/>
    <n v="3078.45"/>
    <n v="0"/>
    <n v="0"/>
    <n v="0"/>
    <n v="0"/>
    <n v="0"/>
  </r>
  <r>
    <s v="1404417"/>
    <x v="4"/>
    <x v="2"/>
    <x v="0"/>
    <n v="969.88"/>
    <n v="0"/>
    <n v="969.88"/>
    <n v="1261.6300000000001"/>
    <n v="-291.75000000000011"/>
    <n v="2.75"/>
    <n v="0"/>
    <n v="2.75"/>
    <n v="3.577"/>
    <n v="-0.82699999999999996"/>
  </r>
  <r>
    <s v="1404417"/>
    <x v="5"/>
    <x v="2"/>
    <x v="0"/>
    <n v="3334.02"/>
    <n v="0"/>
    <n v="3334.02"/>
    <n v="4336.91"/>
    <n v="-1002.8899999999999"/>
    <n v="2.75"/>
    <n v="0"/>
    <n v="2.75"/>
    <n v="3.577"/>
    <n v="-0.82699999999999996"/>
  </r>
  <r>
    <s v="1404417"/>
    <x v="6"/>
    <x v="2"/>
    <x v="0"/>
    <n v="3607.2"/>
    <n v="0"/>
    <n v="3607.2"/>
    <n v="4692.18"/>
    <n v="-1084.9800000000005"/>
    <n v="57.75"/>
    <n v="0"/>
    <n v="57.75"/>
    <n v="75.12"/>
    <n v="-17.370000000000005"/>
  </r>
  <r>
    <s v="1404417"/>
    <x v="120"/>
    <x v="3"/>
    <x v="1"/>
    <n v="-428104.27"/>
    <n v="0"/>
    <n v="-428104.27"/>
    <n v="-428104.26"/>
    <n v="-1.0000000009313226E-2"/>
    <n v="-2504"/>
    <n v="0"/>
    <n v="-2504"/>
    <n v="-2504"/>
    <n v="0"/>
  </r>
  <r>
    <s v="1404417"/>
    <x v="121"/>
    <x v="4"/>
    <x v="5"/>
    <n v="353927.62"/>
    <n v="353856.92537313432"/>
    <n v="70.694626865675673"/>
    <n v="355626.21"/>
    <n v="-1698.5900000000256"/>
    <n v="15027"/>
    <n v="15024"/>
    <n v="3"/>
    <n v="15099.12"/>
    <n v="-72.1200000000008"/>
  </r>
  <r>
    <s v="1404417"/>
    <x v="122"/>
    <x v="4"/>
    <x v="2"/>
    <n v="1580.35"/>
    <n v="0"/>
    <n v="1580.35"/>
    <n v="0"/>
    <n v="1580.35"/>
    <n v="15400"/>
    <n v="0"/>
    <n v="15400"/>
    <n v="0"/>
    <n v="15400"/>
  </r>
  <r>
    <s v="1404417"/>
    <x v="48"/>
    <x v="4"/>
    <x v="2"/>
    <n v="459.65"/>
    <n v="426.2772277227723"/>
    <n v="33.372772277227682"/>
    <n v="430.54"/>
    <n v="29.109999999999957"/>
    <n v="5400"/>
    <n v="5008"/>
    <n v="392"/>
    <n v="5058.08"/>
    <n v="341.92000000000007"/>
  </r>
  <r>
    <s v="1404417"/>
    <x v="123"/>
    <x v="4"/>
    <x v="2"/>
    <n v="929.81"/>
    <n v="926.47761194029852"/>
    <n v="3.3323880597014295"/>
    <n v="931.11"/>
    <n v="-1.3000000000000682"/>
    <n v="2513"/>
    <n v="2504"/>
    <n v="9"/>
    <n v="2516.52"/>
    <n v="-3.5199999999999818"/>
  </r>
  <r>
    <s v="1404417"/>
    <x v="124"/>
    <x v="4"/>
    <x v="2"/>
    <n v="0"/>
    <n v="1541.7635467980297"/>
    <n v="-1541.7635467980297"/>
    <n v="1564.89"/>
    <n v="-1564.89"/>
    <n v="0"/>
    <n v="15024"/>
    <n v="-15024"/>
    <n v="15249.36"/>
    <n v="-15249.36"/>
  </r>
  <r>
    <s v="1404417"/>
    <x v="125"/>
    <x v="4"/>
    <x v="2"/>
    <n v="7219.67"/>
    <n v="7043.3990147783252"/>
    <n v="176.27098522167489"/>
    <n v="7149.05"/>
    <n v="70.619999999999891"/>
    <n v="15400"/>
    <n v="15024"/>
    <n v="376"/>
    <n v="15249.36"/>
    <n v="150.63999999999942"/>
  </r>
  <r>
    <s v="1404417"/>
    <x v="126"/>
    <x v="4"/>
    <x v="2"/>
    <n v="12356.04"/>
    <n v="12054.354679802957"/>
    <n v="301.68532019704435"/>
    <n v="12235.17"/>
    <n v="120.8700000000008"/>
    <n v="15400"/>
    <n v="15024"/>
    <n v="376"/>
    <n v="15249.36"/>
    <n v="150.63999999999942"/>
  </r>
  <r>
    <s v="1404417"/>
    <x v="127"/>
    <x v="4"/>
    <x v="2"/>
    <n v="17012.8"/>
    <n v="15975.014778325123"/>
    <n v="1037.7852216748761"/>
    <n v="16214.64"/>
    <n v="798.15999999999985"/>
    <n v="16000"/>
    <n v="15024"/>
    <n v="976"/>
    <n v="15249.36"/>
    <n v="750.63999999999942"/>
  </r>
  <r>
    <s v="1404417"/>
    <x v="128"/>
    <x v="4"/>
    <x v="2"/>
    <n v="23628.78"/>
    <n v="23312.236453201971"/>
    <n v="316.54354679802782"/>
    <n v="23661.919999999998"/>
    <n v="-33.139999999999418"/>
    <n v="2538"/>
    <n v="2504"/>
    <n v="34"/>
    <n v="2541.56"/>
    <n v="-3.5599999999999454"/>
  </r>
  <r>
    <s v="1404418"/>
    <x v="0"/>
    <x v="0"/>
    <x v="0"/>
    <n v="964.13"/>
    <n v="0"/>
    <n v="964.13"/>
    <n v="0"/>
    <n v="964.13"/>
    <n v="0"/>
    <n v="0"/>
    <n v="0"/>
    <n v="0"/>
    <n v="0"/>
  </r>
  <r>
    <s v="1404418"/>
    <x v="4"/>
    <x v="2"/>
    <x v="0"/>
    <n v="116.39"/>
    <n v="0"/>
    <n v="116.39"/>
    <n v="235.77"/>
    <n v="-119.38000000000001"/>
    <n v="0.33"/>
    <n v="0"/>
    <n v="0.33"/>
    <n v="0.66900000000000004"/>
    <n v="-0.33900000000000002"/>
  </r>
  <r>
    <s v="1404418"/>
    <x v="5"/>
    <x v="2"/>
    <x v="0"/>
    <n v="400.08"/>
    <n v="0"/>
    <n v="400.08"/>
    <n v="810.48"/>
    <n v="-410.40000000000003"/>
    <n v="0.33"/>
    <n v="0"/>
    <n v="0.33"/>
    <n v="0.66900000000000004"/>
    <n v="-0.33900000000000002"/>
  </r>
  <r>
    <s v="1404418"/>
    <x v="6"/>
    <x v="2"/>
    <x v="0"/>
    <n v="432.86"/>
    <n v="0"/>
    <n v="432.86"/>
    <n v="876.9"/>
    <n v="-444.03999999999996"/>
    <n v="6.93"/>
    <n v="0"/>
    <n v="6.93"/>
    <n v="14.039"/>
    <n v="-7.109"/>
  </r>
  <r>
    <s v="1404418"/>
    <x v="140"/>
    <x v="3"/>
    <x v="1"/>
    <n v="-102693.97"/>
    <n v="0"/>
    <n v="-102693.97"/>
    <n v="-102693.97"/>
    <n v="0"/>
    <n v="-300.83300000000003"/>
    <n v="0"/>
    <n v="-300.83300000000003"/>
    <n v="-300.83300000000003"/>
    <n v="0"/>
  </r>
  <r>
    <s v="1404418"/>
    <x v="141"/>
    <x v="4"/>
    <x v="5"/>
    <n v="88434.34"/>
    <n v="88068.288557213935"/>
    <n v="366.05144278606167"/>
    <n v="88508.63"/>
    <n v="-74.290000000008149"/>
    <n v="3625"/>
    <n v="3609.9960199004972"/>
    <n v="15.003980099502769"/>
    <n v="3628.0459999999998"/>
    <n v="-3.0459999999998217"/>
  </r>
  <r>
    <s v="1404418"/>
    <x v="48"/>
    <x v="4"/>
    <x v="2"/>
    <n v="1.28"/>
    <n v="0"/>
    <n v="1.28"/>
    <n v="0"/>
    <n v="1.28"/>
    <n v="15"/>
    <n v="0"/>
    <n v="15"/>
    <n v="0"/>
    <n v="15"/>
  </r>
  <r>
    <s v="1404418"/>
    <x v="142"/>
    <x v="4"/>
    <x v="2"/>
    <n v="154.61000000000001"/>
    <n v="151.01492537313436"/>
    <n v="3.595074626865653"/>
    <n v="151.77000000000001"/>
    <n v="2.8400000000000034"/>
    <n v="308"/>
    <n v="300.83283582089547"/>
    <n v="7.1671641791045317"/>
    <n v="302.33699999999999"/>
    <n v="5.6630000000000109"/>
  </r>
  <r>
    <s v="1404418"/>
    <x v="143"/>
    <x v="4"/>
    <x v="2"/>
    <n v="314.86"/>
    <n v="315.73399014778329"/>
    <n v="-0.87399014778327455"/>
    <n v="320.47000000000003"/>
    <n v="-5.6100000000000136"/>
    <n v="3600"/>
    <n v="3609.9960591133008"/>
    <n v="-9.9960591133008165"/>
    <n v="3664.1460000000002"/>
    <n v="-64.146000000000186"/>
  </r>
  <r>
    <s v="1404418"/>
    <x v="144"/>
    <x v="4"/>
    <x v="2"/>
    <n v="1475.71"/>
    <n v="1439.8128078817733"/>
    <n v="35.897192118226712"/>
    <n v="1461.41"/>
    <n v="14.299999999999955"/>
    <n v="3700"/>
    <n v="3609.9960591133008"/>
    <n v="90.003940886699183"/>
    <n v="3664.1460000000002"/>
    <n v="35.853999999999814"/>
  </r>
  <r>
    <s v="1404418"/>
    <x v="145"/>
    <x v="4"/>
    <x v="2"/>
    <n v="2023.6"/>
    <n v="2029.2118226600985"/>
    <n v="-5.6118226600985963"/>
    <n v="2059.65"/>
    <n v="-36.050000000000182"/>
    <n v="3600"/>
    <n v="3609.9960591133008"/>
    <n v="-9.9960591133008165"/>
    <n v="3664.1460000000002"/>
    <n v="-64.146000000000186"/>
  </r>
  <r>
    <s v="1404418"/>
    <x v="146"/>
    <x v="4"/>
    <x v="2"/>
    <n v="3069.57"/>
    <n v="2969.2216748768474"/>
    <n v="100.34832512315279"/>
    <n v="3013.76"/>
    <n v="55.809999999999945"/>
    <n v="311"/>
    <n v="300.83251231527095"/>
    <n v="10.167487684729053"/>
    <n v="305.34500000000003"/>
    <n v="5.6549999999999727"/>
  </r>
  <r>
    <s v="1404418"/>
    <x v="147"/>
    <x v="4"/>
    <x v="2"/>
    <n v="5306.54"/>
    <n v="5177.4581280788179"/>
    <n v="129.08187192118203"/>
    <n v="5255.12"/>
    <n v="51.420000000000073"/>
    <n v="3700"/>
    <n v="3609.9960591133008"/>
    <n v="90.003940886699183"/>
    <n v="3664.1460000000002"/>
    <n v="35.853999999999814"/>
  </r>
  <r>
    <s v="1404419"/>
    <x v="0"/>
    <x v="0"/>
    <x v="0"/>
    <n v="-982.93"/>
    <n v="0"/>
    <n v="-982.93"/>
    <n v="0"/>
    <n v="-982.93"/>
    <n v="0"/>
    <n v="0"/>
    <n v="0"/>
    <n v="0"/>
    <n v="0"/>
  </r>
  <r>
    <s v="1404419"/>
    <x v="4"/>
    <x v="2"/>
    <x v="0"/>
    <n v="1114.48"/>
    <n v="0"/>
    <n v="1114.48"/>
    <n v="960.33"/>
    <n v="154.14999999999998"/>
    <n v="3.16"/>
    <n v="0"/>
    <n v="3.16"/>
    <n v="2.7229999999999999"/>
    <n v="0.43700000000000028"/>
  </r>
  <r>
    <s v="1404419"/>
    <x v="5"/>
    <x v="2"/>
    <x v="0"/>
    <n v="3831.09"/>
    <n v="0"/>
    <n v="3831.09"/>
    <n v="3301.18"/>
    <n v="529.91000000000031"/>
    <n v="3.16"/>
    <n v="0"/>
    <n v="3.16"/>
    <n v="2.7229999999999999"/>
    <n v="0.43700000000000028"/>
  </r>
  <r>
    <s v="1404419"/>
    <x v="6"/>
    <x v="2"/>
    <x v="0"/>
    <n v="4145.01"/>
    <n v="0"/>
    <n v="4145.01"/>
    <n v="3571.6"/>
    <n v="573.41000000000031"/>
    <n v="66.36"/>
    <n v="0"/>
    <n v="66.36"/>
    <n v="57.18"/>
    <n v="9.18"/>
  </r>
  <r>
    <s v="1404419"/>
    <x v="132"/>
    <x v="3"/>
    <x v="1"/>
    <n v="-342790.48"/>
    <n v="0"/>
    <n v="-342790.48"/>
    <n v="-342790.43"/>
    <n v="-4.9999999988358468E-2"/>
    <n v="-1906"/>
    <n v="0"/>
    <n v="-1906"/>
    <n v="-1906"/>
    <n v="0"/>
  </r>
  <r>
    <s v="1404419"/>
    <x v="133"/>
    <x v="4"/>
    <x v="5"/>
    <n v="269089.77"/>
    <n v="269089.78109452734"/>
    <n v="-1.1094527319073677E-2"/>
    <n v="270435.23"/>
    <n v="-1345.4599999999627"/>
    <n v="11436"/>
    <n v="11436"/>
    <n v="0"/>
    <n v="11493.18"/>
    <n v="-57.180000000000291"/>
  </r>
  <r>
    <s v="1404419"/>
    <x v="48"/>
    <x v="4"/>
    <x v="2"/>
    <n v="8.51"/>
    <n v="0"/>
    <n v="8.51"/>
    <n v="0"/>
    <n v="8.51"/>
    <n v="100"/>
    <n v="0"/>
    <n v="100"/>
    <n v="0"/>
    <n v="100"/>
  </r>
  <r>
    <s v="1404419"/>
    <x v="134"/>
    <x v="4"/>
    <x v="2"/>
    <n v="3100.74"/>
    <n v="0"/>
    <n v="3100.74"/>
    <n v="0"/>
    <n v="3100.74"/>
    <n v="11500"/>
    <n v="0"/>
    <n v="11500"/>
    <n v="0"/>
    <n v="11500"/>
  </r>
  <r>
    <s v="1404419"/>
    <x v="123"/>
    <x v="4"/>
    <x v="2"/>
    <n v="706.7"/>
    <n v="705.22388059701495"/>
    <n v="1.4761194029850913"/>
    <n v="708.75"/>
    <n v="-2.0499999999999545"/>
    <n v="1910"/>
    <n v="1906"/>
    <n v="4"/>
    <n v="1915.53"/>
    <n v="-5.5299999999999727"/>
  </r>
  <r>
    <s v="1404419"/>
    <x v="135"/>
    <x v="4"/>
    <x v="2"/>
    <n v="0"/>
    <n v="3083.4876847290639"/>
    <n v="-3083.4876847290639"/>
    <n v="3129.74"/>
    <n v="-3129.74"/>
    <n v="0"/>
    <n v="11436"/>
    <n v="-11436"/>
    <n v="11607.54"/>
    <n v="-11607.54"/>
  </r>
  <r>
    <s v="1404419"/>
    <x v="136"/>
    <x v="4"/>
    <x v="2"/>
    <n v="12360.46"/>
    <n v="12081.566502463054"/>
    <n v="278.89349753694478"/>
    <n v="12262.79"/>
    <n v="97.669999999998254"/>
    <n v="11700"/>
    <n v="11436"/>
    <n v="264"/>
    <n v="11607.54"/>
    <n v="92.459999999999127"/>
  </r>
  <r>
    <s v="1404419"/>
    <x v="137"/>
    <x v="4"/>
    <x v="2"/>
    <n v="13822.21"/>
    <n v="13283.261083743842"/>
    <n v="538.94891625615674"/>
    <n v="13482.51"/>
    <n v="339.69999999999891"/>
    <n v="11900"/>
    <n v="11436"/>
    <n v="464"/>
    <n v="11607.54"/>
    <n v="292.45999999999913"/>
  </r>
  <r>
    <s v="1404419"/>
    <x v="138"/>
    <x v="4"/>
    <x v="2"/>
    <n v="17384.939999999999"/>
    <n v="16848.660098522167"/>
    <n v="536.27990147783203"/>
    <n v="17101.39"/>
    <n v="283.54999999999927"/>
    <n v="11800"/>
    <n v="11436"/>
    <n v="364"/>
    <n v="11607.54"/>
    <n v="192.45999999999913"/>
  </r>
  <r>
    <s v="1404419"/>
    <x v="139"/>
    <x v="4"/>
    <x v="2"/>
    <n v="18209.5"/>
    <n v="17573.320197044333"/>
    <n v="636.17980295566667"/>
    <n v="17836.919999999998"/>
    <n v="372.58000000000175"/>
    <n v="1975"/>
    <n v="1906"/>
    <n v="69"/>
    <n v="1934.59"/>
    <n v="40.410000000000082"/>
  </r>
  <r>
    <s v="1404420"/>
    <x v="0"/>
    <x v="0"/>
    <x v="0"/>
    <n v="705.7"/>
    <n v="0"/>
    <n v="705.7"/>
    <n v="0"/>
    <n v="705.7"/>
    <n v="0"/>
    <n v="0"/>
    <n v="0"/>
    <n v="0"/>
    <n v="0"/>
  </r>
  <r>
    <s v="1404420"/>
    <x v="4"/>
    <x v="2"/>
    <x v="0"/>
    <n v="500.81"/>
    <n v="0"/>
    <n v="500.81"/>
    <n v="503.85"/>
    <n v="-3.0400000000000205"/>
    <n v="1.42"/>
    <n v="0"/>
    <n v="1.42"/>
    <n v="1.429"/>
    <n v="-9.000000000000119E-3"/>
  </r>
  <r>
    <s v="1404420"/>
    <x v="5"/>
    <x v="2"/>
    <x v="0"/>
    <n v="1721.57"/>
    <n v="0"/>
    <n v="1721.57"/>
    <n v="1731.99"/>
    <n v="-10.420000000000073"/>
    <n v="1.42"/>
    <n v="0"/>
    <n v="1.42"/>
    <n v="1.429"/>
    <n v="-9.000000000000119E-3"/>
  </r>
  <r>
    <s v="1404420"/>
    <x v="6"/>
    <x v="2"/>
    <x v="0"/>
    <n v="1862.63"/>
    <n v="0"/>
    <n v="1862.63"/>
    <n v="1873.87"/>
    <n v="-11.239999999999782"/>
    <n v="29.82"/>
    <n v="0"/>
    <n v="29.82"/>
    <n v="30"/>
    <n v="-0.17999999999999972"/>
  </r>
  <r>
    <s v="1404420"/>
    <x v="155"/>
    <x v="3"/>
    <x v="1"/>
    <n v="-180020"/>
    <n v="0"/>
    <n v="-180020"/>
    <n v="-180020.01"/>
    <n v="1.0000000009313226E-2"/>
    <n v="-1000"/>
    <n v="0"/>
    <n v="-1000"/>
    <n v="-1000"/>
    <n v="0"/>
  </r>
  <r>
    <s v="1404420"/>
    <x v="133"/>
    <x v="4"/>
    <x v="5"/>
    <n v="141180.35999999999"/>
    <n v="141180.36815920396"/>
    <n v="-8.1592039787210524E-3"/>
    <n v="141886.26999999999"/>
    <n v="-705.91000000000349"/>
    <n v="6000"/>
    <n v="6000"/>
    <n v="0"/>
    <n v="6030"/>
    <n v="-30"/>
  </r>
  <r>
    <s v="1404420"/>
    <x v="156"/>
    <x v="4"/>
    <x v="2"/>
    <n v="1644.75"/>
    <n v="0"/>
    <n v="1644.75"/>
    <n v="0"/>
    <n v="1644.75"/>
    <n v="6100"/>
    <n v="0"/>
    <n v="6100"/>
    <n v="0"/>
    <n v="6100"/>
  </r>
  <r>
    <s v="1404420"/>
    <x v="48"/>
    <x v="4"/>
    <x v="2"/>
    <n v="171.94"/>
    <n v="170.23762376237624"/>
    <n v="1.7023762376237528"/>
    <n v="171.94"/>
    <n v="0"/>
    <n v="2020"/>
    <n v="2000"/>
    <n v="20"/>
    <n v="2020"/>
    <n v="0"/>
  </r>
  <r>
    <s v="1404420"/>
    <x v="123"/>
    <x v="4"/>
    <x v="2"/>
    <n v="371.85"/>
    <n v="370"/>
    <n v="1.8500000000000227"/>
    <n v="371.85"/>
    <n v="0"/>
    <n v="1005"/>
    <n v="1000"/>
    <n v="5"/>
    <n v="1005"/>
    <n v="0"/>
  </r>
  <r>
    <s v="1404420"/>
    <x v="157"/>
    <x v="4"/>
    <x v="2"/>
    <n v="0"/>
    <n v="1617.7832512315272"/>
    <n v="-1617.7832512315272"/>
    <n v="1642.05"/>
    <n v="-1642.05"/>
    <n v="0"/>
    <n v="6000"/>
    <n v="-6000"/>
    <n v="6090"/>
    <n v="-6090"/>
  </r>
  <r>
    <s v="1404420"/>
    <x v="136"/>
    <x v="4"/>
    <x v="2"/>
    <n v="6444.35"/>
    <n v="6338.6995073891621"/>
    <n v="105.65049261083823"/>
    <n v="6433.78"/>
    <n v="10.570000000000618"/>
    <n v="6100"/>
    <n v="6000"/>
    <n v="100"/>
    <n v="6090"/>
    <n v="10"/>
  </r>
  <r>
    <s v="1404420"/>
    <x v="137"/>
    <x v="4"/>
    <x v="2"/>
    <n v="7085.34"/>
    <n v="6969.1822660098524"/>
    <n v="116.15773399014779"/>
    <n v="7073.72"/>
    <n v="11.619999999999891"/>
    <n v="6100"/>
    <n v="6000"/>
    <n v="100"/>
    <n v="6090"/>
    <n v="10"/>
  </r>
  <r>
    <s v="1404420"/>
    <x v="138"/>
    <x v="4"/>
    <x v="2"/>
    <n v="8972.4"/>
    <n v="8839.8029556650254"/>
    <n v="132.59704433497427"/>
    <n v="8972.4"/>
    <n v="0"/>
    <n v="6090"/>
    <n v="6000"/>
    <n v="90"/>
    <n v="6090"/>
    <n v="0"/>
  </r>
  <r>
    <s v="1404420"/>
    <x v="139"/>
    <x v="4"/>
    <x v="2"/>
    <n v="9358.2999999999993"/>
    <n v="9219.9999999999982"/>
    <n v="138.30000000000109"/>
    <n v="9358.2999999999993"/>
    <n v="0"/>
    <n v="1015"/>
    <n v="1000"/>
    <n v="15"/>
    <n v="1015"/>
    <n v="0"/>
  </r>
  <r>
    <s v="1404421"/>
    <x v="0"/>
    <x v="0"/>
    <x v="0"/>
    <n v="-4038.68"/>
    <n v="0"/>
    <n v="-4038.68"/>
    <n v="0"/>
    <n v="-4038.68"/>
    <n v="0"/>
    <n v="0"/>
    <n v="0"/>
    <n v="0"/>
    <n v="0"/>
  </r>
  <r>
    <s v="1404421"/>
    <x v="4"/>
    <x v="2"/>
    <x v="0"/>
    <n v="645.41"/>
    <n v="0"/>
    <n v="645.41"/>
    <n v="152.83000000000001"/>
    <n v="492.57999999999993"/>
    <n v="1.83"/>
    <n v="0"/>
    <n v="1.83"/>
    <n v="0.433"/>
    <n v="1.397"/>
  </r>
  <r>
    <s v="1404421"/>
    <x v="5"/>
    <x v="2"/>
    <x v="0"/>
    <n v="2218.64"/>
    <n v="0"/>
    <n v="2218.64"/>
    <n v="525.36"/>
    <n v="1693.2799999999997"/>
    <n v="1.83"/>
    <n v="0"/>
    <n v="1.83"/>
    <n v="0.433"/>
    <n v="1.397"/>
  </r>
  <r>
    <s v="1404421"/>
    <x v="6"/>
    <x v="2"/>
    <x v="0"/>
    <n v="2392.31"/>
    <n v="0"/>
    <n v="2392.31"/>
    <n v="568.41"/>
    <n v="1823.9"/>
    <n v="38.299999999999997"/>
    <n v="0"/>
    <n v="38.299999999999997"/>
    <n v="9.1"/>
    <n v="29.199999999999996"/>
  </r>
  <r>
    <s v="1404421"/>
    <x v="148"/>
    <x v="3"/>
    <x v="1"/>
    <n v="-67749.38"/>
    <n v="0"/>
    <n v="-67749.38"/>
    <n v="-67749.38"/>
    <n v="0"/>
    <n v="-195"/>
    <n v="0"/>
    <n v="-195"/>
    <n v="-195"/>
    <n v="0"/>
  </r>
  <r>
    <s v="1404421"/>
    <x v="149"/>
    <x v="4"/>
    <x v="5"/>
    <n v="57017.42"/>
    <n v="56968.726368159201"/>
    <n v="48.693631840797025"/>
    <n v="57253.57"/>
    <n v="-236.15000000000146"/>
    <n v="2342"/>
    <n v="2339.9999999999995"/>
    <n v="2.0000000000004547"/>
    <n v="2351.6999999999998"/>
    <n v="-9.6999999999998181"/>
  </r>
  <r>
    <s v="1404421"/>
    <x v="421"/>
    <x v="4"/>
    <x v="2"/>
    <n v="172.1"/>
    <n v="0"/>
    <n v="172.1"/>
    <n v="0"/>
    <n v="172.1"/>
    <n v="120"/>
    <n v="0"/>
    <n v="120"/>
    <n v="0"/>
    <n v="120"/>
  </r>
  <r>
    <s v="1404421"/>
    <x v="142"/>
    <x v="4"/>
    <x v="2"/>
    <n v="100.4"/>
    <n v="97.890547263681597"/>
    <n v="2.5094527363184085"/>
    <n v="98.38"/>
    <n v="2.0200000000000102"/>
    <n v="200"/>
    <n v="195"/>
    <n v="5"/>
    <n v="195.97499999999999"/>
    <n v="4.0250000000000057"/>
  </r>
  <r>
    <s v="1404421"/>
    <x v="150"/>
    <x v="4"/>
    <x v="2"/>
    <n v="472.33"/>
    <n v="442.09852216748766"/>
    <n v="30.231477832512326"/>
    <n v="448.73"/>
    <n v="23.599999999999966"/>
    <n v="2500"/>
    <n v="2340"/>
    <n v="160"/>
    <n v="2375.1"/>
    <n v="124.90000000000009"/>
  </r>
  <r>
    <s v="1404421"/>
    <x v="151"/>
    <x v="4"/>
    <x v="2"/>
    <n v="1742.5"/>
    <n v="1630.9753694581282"/>
    <n v="111.52463054187183"/>
    <n v="1655.44"/>
    <n v="87.059999999999945"/>
    <n v="2500"/>
    <n v="2340"/>
    <n v="160"/>
    <n v="2375.1"/>
    <n v="124.90000000000009"/>
  </r>
  <r>
    <s v="1404421"/>
    <x v="152"/>
    <x v="4"/>
    <x v="2"/>
    <n v="1848.4"/>
    <n v="1730.0985221674878"/>
    <n v="118.30147783251232"/>
    <n v="1756.05"/>
    <n v="92.350000000000136"/>
    <n v="2500"/>
    <n v="2340"/>
    <n v="160"/>
    <n v="2375.1"/>
    <n v="124.90000000000009"/>
  </r>
  <r>
    <s v="1404421"/>
    <x v="153"/>
    <x v="4"/>
    <x v="2"/>
    <n v="1951.6"/>
    <n v="1856.4039408866995"/>
    <n v="95.196059113300407"/>
    <n v="1884.25"/>
    <n v="67.349999999999909"/>
    <n v="205"/>
    <n v="195"/>
    <n v="10"/>
    <n v="197.92500000000001"/>
    <n v="7.0749999999999886"/>
  </r>
  <r>
    <s v="1404421"/>
    <x v="154"/>
    <x v="4"/>
    <x v="2"/>
    <n v="3226.95"/>
    <n v="3356.0295566502464"/>
    <n v="-129.07955665024656"/>
    <n v="3406.37"/>
    <n v="-179.42000000000007"/>
    <n v="2250"/>
    <n v="2340"/>
    <n v="-90"/>
    <n v="2375.1"/>
    <n v="-125.09999999999991"/>
  </r>
  <r>
    <s v="1404423"/>
    <x v="0"/>
    <x v="0"/>
    <x v="0"/>
    <n v="-4220.8100000000004"/>
    <n v="0"/>
    <n v="-4220.8100000000004"/>
    <n v="0"/>
    <n v="-4220.8100000000004"/>
    <n v="0"/>
    <n v="0"/>
    <n v="0"/>
    <n v="0"/>
    <n v="0"/>
  </r>
  <r>
    <s v="1404423"/>
    <x v="1"/>
    <x v="1"/>
    <x v="0"/>
    <n v="0.49"/>
    <n v="0"/>
    <n v="0.49"/>
    <n v="0.48"/>
    <n v="1.0000000000000009E-2"/>
    <n v="0"/>
    <n v="0"/>
    <n v="0"/>
    <n v="0"/>
    <n v="0"/>
  </r>
  <r>
    <s v="1404423"/>
    <x v="2"/>
    <x v="1"/>
    <x v="0"/>
    <n v="11.5"/>
    <n v="0"/>
    <n v="11.5"/>
    <n v="11.21"/>
    <n v="0.28999999999999915"/>
    <n v="0"/>
    <n v="0"/>
    <n v="0"/>
    <n v="0"/>
    <n v="0"/>
  </r>
  <r>
    <s v="1404423"/>
    <x v="3"/>
    <x v="1"/>
    <x v="0"/>
    <n v="77.22"/>
    <n v="0"/>
    <n v="77.22"/>
    <n v="75.290000000000006"/>
    <n v="1.9299999999999926"/>
    <n v="0"/>
    <n v="0"/>
    <n v="0"/>
    <n v="0"/>
    <n v="0"/>
  </r>
  <r>
    <s v="1404423"/>
    <x v="4"/>
    <x v="2"/>
    <x v="0"/>
    <n v="677.16"/>
    <n v="0"/>
    <n v="677.16"/>
    <n v="198.29"/>
    <n v="478.87"/>
    <n v="1.92"/>
    <n v="0"/>
    <n v="1.92"/>
    <n v="0.56200000000000006"/>
    <n v="1.3579999999999999"/>
  </r>
  <r>
    <s v="1404423"/>
    <x v="5"/>
    <x v="2"/>
    <x v="0"/>
    <n v="2327.75"/>
    <n v="0"/>
    <n v="2327.75"/>
    <n v="681.61"/>
    <n v="1646.1399999999999"/>
    <n v="1.92"/>
    <n v="0"/>
    <n v="1.92"/>
    <n v="0.56200000000000006"/>
    <n v="1.3579999999999999"/>
  </r>
  <r>
    <s v="1404423"/>
    <x v="6"/>
    <x v="2"/>
    <x v="0"/>
    <n v="2518.48"/>
    <n v="0"/>
    <n v="2518.48"/>
    <n v="737.47"/>
    <n v="1781.01"/>
    <n v="40.32"/>
    <n v="0"/>
    <n v="40.32"/>
    <n v="11.807"/>
    <n v="28.512999999999998"/>
  </r>
  <r>
    <s v="1404423"/>
    <x v="7"/>
    <x v="1"/>
    <x v="0"/>
    <n v="865.1"/>
    <n v="0"/>
    <n v="865.1"/>
    <n v="843.5"/>
    <n v="21.600000000000023"/>
    <n v="0"/>
    <n v="0"/>
    <n v="0"/>
    <n v="0"/>
    <n v="0"/>
  </r>
  <r>
    <s v="1404423"/>
    <x v="8"/>
    <x v="1"/>
    <x v="0"/>
    <n v="2000.56"/>
    <n v="0"/>
    <n v="2000.56"/>
    <n v="1950.6"/>
    <n v="49.960000000000036"/>
    <n v="0"/>
    <n v="0"/>
    <n v="0"/>
    <n v="0"/>
    <n v="0"/>
  </r>
  <r>
    <s v="1404423"/>
    <x v="422"/>
    <x v="3"/>
    <x v="1"/>
    <n v="-44298.53"/>
    <n v="0"/>
    <n v="-44298.53"/>
    <n v="-44298.55"/>
    <n v="2.0000000004074536E-2"/>
    <n v="-506"/>
    <n v="0"/>
    <n v="-506"/>
    <n v="-506"/>
    <n v="0"/>
  </r>
  <r>
    <s v="1404423"/>
    <x v="48"/>
    <x v="4"/>
    <x v="2"/>
    <n v="51.07"/>
    <n v="43.069306930693067"/>
    <n v="8.0006930693069336"/>
    <n v="43.5"/>
    <n v="7.57"/>
    <n v="600"/>
    <n v="506"/>
    <n v="94"/>
    <n v="511.06"/>
    <n v="88.94"/>
  </r>
  <r>
    <s v="1404423"/>
    <x v="172"/>
    <x v="4"/>
    <x v="2"/>
    <n v="169.85"/>
    <n v="169.51243781094527"/>
    <n v="0.33756218905472224"/>
    <n v="170.36"/>
    <n v="-0.51000000000001933"/>
    <n v="507"/>
    <n v="506"/>
    <n v="1"/>
    <n v="508.53"/>
    <n v="-1.5299999999999727"/>
  </r>
  <r>
    <s v="1404423"/>
    <x v="423"/>
    <x v="4"/>
    <x v="2"/>
    <n v="419.77"/>
    <n v="411.10344827586209"/>
    <n v="8.6665517241378893"/>
    <n v="417.27"/>
    <n v="2.5"/>
    <n v="3100"/>
    <n v="3036"/>
    <n v="64"/>
    <n v="3081.54"/>
    <n v="18.460000000000036"/>
  </r>
  <r>
    <s v="1404423"/>
    <x v="181"/>
    <x v="4"/>
    <x v="2"/>
    <n v="705.99"/>
    <n v="691.41871921182269"/>
    <n v="14.571280788177319"/>
    <n v="701.79"/>
    <n v="4.2000000000000455"/>
    <n v="3100"/>
    <n v="3036"/>
    <n v="64"/>
    <n v="3081.54"/>
    <n v="18.460000000000036"/>
  </r>
  <r>
    <s v="1404423"/>
    <x v="182"/>
    <x v="4"/>
    <x v="2"/>
    <n v="896.83"/>
    <n v="878.3152709359606"/>
    <n v="18.514729064039443"/>
    <n v="891.49"/>
    <n v="5.3400000000000318"/>
    <n v="3100"/>
    <n v="3036"/>
    <n v="64"/>
    <n v="3081.54"/>
    <n v="18.460000000000036"/>
  </r>
  <r>
    <s v="1404423"/>
    <x v="41"/>
    <x v="4"/>
    <x v="2"/>
    <n v="1243.3699999999999"/>
    <n v="1233.6176470588234"/>
    <n v="9.7523529411764684"/>
    <n v="1258.29"/>
    <n v="-14.920000000000073"/>
    <n v="3060"/>
    <n v="3036"/>
    <n v="24"/>
    <n v="3096.72"/>
    <n v="-36.7199999999998"/>
  </r>
  <r>
    <s v="1404423"/>
    <x v="183"/>
    <x v="4"/>
    <x v="2"/>
    <n v="1752.68"/>
    <n v="1938.4827586206898"/>
    <n v="-185.8027586206897"/>
    <n v="1967.56"/>
    <n v="-214.87999999999988"/>
    <n v="2745"/>
    <n v="3036"/>
    <n v="-291"/>
    <n v="3081.54"/>
    <n v="-336.53999999999996"/>
  </r>
  <r>
    <s v="1404423"/>
    <x v="184"/>
    <x v="4"/>
    <x v="2"/>
    <n v="1960.88"/>
    <n v="1953.1625615763546"/>
    <n v="7.7174384236454898"/>
    <n v="1982.46"/>
    <n v="-21.579999999999927"/>
    <n v="508"/>
    <n v="506"/>
    <n v="2"/>
    <n v="513.59"/>
    <n v="-5.5900000000000318"/>
  </r>
  <r>
    <s v="1404423"/>
    <x v="17"/>
    <x v="4"/>
    <x v="2"/>
    <n v="4175.8500000000004"/>
    <n v="4122.8855721393038"/>
    <n v="52.96442786069656"/>
    <n v="4143.5"/>
    <n v="32.350000000000364"/>
    <n v="3075"/>
    <n v="3036"/>
    <n v="39"/>
    <n v="3051.18"/>
    <n v="23.820000000000164"/>
  </r>
  <r>
    <s v="1404423"/>
    <x v="45"/>
    <x v="4"/>
    <x v="2"/>
    <n v="15650.64"/>
    <n v="15377.128712871287"/>
    <n v="273.51128712871287"/>
    <n v="15530.9"/>
    <n v="119.73999999999978"/>
    <n v="3090"/>
    <n v="3036"/>
    <n v="54"/>
    <n v="3066.36"/>
    <n v="23.639999999999873"/>
  </r>
  <r>
    <s v="1404423"/>
    <x v="185"/>
    <x v="4"/>
    <x v="3"/>
    <n v="12860.86"/>
    <n v="12477.303482587065"/>
    <n v="383.55651741293514"/>
    <n v="12539.69"/>
    <n v="321.17000000000007"/>
    <n v="2347"/>
    <n v="2277"/>
    <n v="70"/>
    <n v="2288.3850000000002"/>
    <n v="58.614999999999782"/>
  </r>
  <r>
    <s v="1404423"/>
    <x v="20"/>
    <x v="4"/>
    <x v="4"/>
    <n v="153.29"/>
    <n v="150.28431372549019"/>
    <n v="3.0056862745097987"/>
    <n v="153.29"/>
    <n v="0"/>
    <n v="27.87"/>
    <n v="27.323529411764707"/>
    <n v="0.54647058823529449"/>
    <n v="27.87"/>
    <n v="0"/>
  </r>
  <r>
    <s v="1404443"/>
    <x v="0"/>
    <x v="0"/>
    <x v="0"/>
    <n v="4243.41"/>
    <n v="0"/>
    <n v="4243.41"/>
    <n v="0"/>
    <n v="4243.41"/>
    <n v="0"/>
    <n v="0"/>
    <n v="0"/>
    <n v="0"/>
    <n v="0"/>
  </r>
  <r>
    <s v="1404443"/>
    <x v="1"/>
    <x v="1"/>
    <x v="0"/>
    <n v="0"/>
    <n v="0"/>
    <n v="0"/>
    <n v="0.05"/>
    <n v="-0.05"/>
    <n v="0"/>
    <n v="0"/>
    <n v="0"/>
    <n v="0"/>
    <n v="0"/>
  </r>
  <r>
    <s v="1404443"/>
    <x v="2"/>
    <x v="1"/>
    <x v="0"/>
    <n v="0"/>
    <n v="0"/>
    <n v="0"/>
    <n v="1.26"/>
    <n v="-1.26"/>
    <n v="0"/>
    <n v="0"/>
    <n v="0"/>
    <n v="0"/>
    <n v="0"/>
  </r>
  <r>
    <s v="1404443"/>
    <x v="3"/>
    <x v="1"/>
    <x v="0"/>
    <n v="0"/>
    <n v="0"/>
    <n v="0"/>
    <n v="8.44"/>
    <n v="-8.44"/>
    <n v="0"/>
    <n v="0"/>
    <n v="0"/>
    <n v="0"/>
    <n v="0"/>
  </r>
  <r>
    <s v="1404443"/>
    <x v="7"/>
    <x v="1"/>
    <x v="0"/>
    <n v="0"/>
    <n v="0"/>
    <n v="0"/>
    <n v="94.55"/>
    <n v="-94.55"/>
    <n v="0"/>
    <n v="0"/>
    <n v="0"/>
    <n v="0"/>
    <n v="0"/>
  </r>
  <r>
    <s v="1404443"/>
    <x v="8"/>
    <x v="1"/>
    <x v="0"/>
    <n v="0"/>
    <n v="0"/>
    <n v="0"/>
    <n v="218.66"/>
    <n v="-218.66"/>
    <n v="0"/>
    <n v="0"/>
    <n v="0"/>
    <n v="0"/>
    <n v="0"/>
  </r>
  <r>
    <s v="1404443"/>
    <x v="259"/>
    <x v="2"/>
    <x v="0"/>
    <n v="871.34"/>
    <n v="0"/>
    <n v="871.34"/>
    <n v="1273.1300000000001"/>
    <n v="-401.79000000000008"/>
    <n v="5.5"/>
    <n v="0"/>
    <n v="5.5"/>
    <n v="8.0359999999999996"/>
    <n v="-2.5359999999999996"/>
  </r>
  <r>
    <s v="1404443"/>
    <x v="260"/>
    <x v="2"/>
    <x v="0"/>
    <n v="2768.22"/>
    <n v="0"/>
    <n v="2768.22"/>
    <n v="4044.69"/>
    <n v="-1276.4700000000003"/>
    <n v="5.5"/>
    <n v="0"/>
    <n v="5.5"/>
    <n v="8.0359999999999996"/>
    <n v="-2.5359999999999996"/>
  </r>
  <r>
    <s v="1404443"/>
    <x v="261"/>
    <x v="2"/>
    <x v="0"/>
    <n v="2781.7"/>
    <n v="0"/>
    <n v="2781.7"/>
    <n v="4064.49"/>
    <n v="-1282.79"/>
    <n v="33"/>
    <n v="0"/>
    <n v="33"/>
    <n v="48.218000000000004"/>
    <n v="-15.218000000000004"/>
  </r>
  <r>
    <s v="1404443"/>
    <x v="310"/>
    <x v="3"/>
    <x v="5"/>
    <n v="-143518.45000000001"/>
    <n v="0"/>
    <n v="-143518.45000000001"/>
    <n v="-143518.28"/>
    <n v="-0.17000000001280569"/>
    <n v="-6413"/>
    <n v="0"/>
    <n v="-6413"/>
    <n v="-6413"/>
    <n v="0"/>
  </r>
  <r>
    <s v="1404443"/>
    <x v="322"/>
    <x v="4"/>
    <x v="5"/>
    <n v="116494.65"/>
    <n v="115433.82"/>
    <n v="1060.8299999999872"/>
    <n v="115433.82"/>
    <n v="1060.8299999999872"/>
    <n v="6569"/>
    <n v="6509.1949999999997"/>
    <n v="59.805000000000291"/>
    <n v="6509.1949999999997"/>
    <n v="59.805000000000291"/>
  </r>
  <r>
    <s v="1404443"/>
    <x v="319"/>
    <x v="4"/>
    <x v="2"/>
    <n v="3906.85"/>
    <n v="3848.6372549019607"/>
    <n v="58.21274509803925"/>
    <n v="3925.61"/>
    <n v="-18.760000000000218"/>
    <n v="6510"/>
    <n v="6413"/>
    <n v="97"/>
    <n v="6541.26"/>
    <n v="-31.260000000000218"/>
  </r>
  <r>
    <s v="1404443"/>
    <x v="321"/>
    <x v="4"/>
    <x v="2"/>
    <n v="11008"/>
    <n v="11030.358208955224"/>
    <n v="-22.358208955223745"/>
    <n v="11085.51"/>
    <n v="-77.510000000000218"/>
    <n v="6400"/>
    <n v="6413"/>
    <n v="-13"/>
    <n v="6445.0649999999996"/>
    <n v="-45.0649999999996"/>
  </r>
  <r>
    <s v="1404443"/>
    <x v="266"/>
    <x v="4"/>
    <x v="3"/>
    <n v="1444.28"/>
    <n v="3368.07"/>
    <n v="-1923.7900000000002"/>
    <n v="3368.07"/>
    <n v="-1923.7900000000002"/>
    <n v="110"/>
    <n v="256.52"/>
    <n v="-146.51999999999998"/>
    <n v="256.52"/>
    <n v="-146.51999999999998"/>
  </r>
  <r>
    <s v="1404444"/>
    <x v="0"/>
    <x v="0"/>
    <x v="0"/>
    <n v="7723.2"/>
    <n v="0"/>
    <n v="7723.2"/>
    <n v="0"/>
    <n v="7723.2"/>
    <n v="0"/>
    <n v="0"/>
    <n v="0"/>
    <n v="0"/>
    <n v="0"/>
  </r>
  <r>
    <s v="1404444"/>
    <x v="1"/>
    <x v="1"/>
    <x v="0"/>
    <n v="0.14000000000000001"/>
    <n v="0"/>
    <n v="0.14000000000000001"/>
    <n v="0.13"/>
    <n v="1.0000000000000009E-2"/>
    <n v="0"/>
    <n v="0"/>
    <n v="0"/>
    <n v="0"/>
    <n v="0"/>
  </r>
  <r>
    <s v="1404444"/>
    <x v="2"/>
    <x v="1"/>
    <x v="0"/>
    <n v="3.23"/>
    <n v="0"/>
    <n v="3.23"/>
    <n v="3.15"/>
    <n v="8.0000000000000071E-2"/>
    <n v="0"/>
    <n v="0"/>
    <n v="0"/>
    <n v="0"/>
    <n v="0"/>
  </r>
  <r>
    <s v="1404444"/>
    <x v="3"/>
    <x v="1"/>
    <x v="0"/>
    <n v="21.71"/>
    <n v="0"/>
    <n v="21.71"/>
    <n v="21.15"/>
    <n v="0.56000000000000227"/>
    <n v="0"/>
    <n v="0"/>
    <n v="0"/>
    <n v="0"/>
    <n v="0"/>
  </r>
  <r>
    <s v="1404444"/>
    <x v="7"/>
    <x v="1"/>
    <x v="0"/>
    <n v="243.28"/>
    <n v="0"/>
    <n v="243.28"/>
    <n v="236.91"/>
    <n v="6.3700000000000045"/>
    <n v="0"/>
    <n v="0"/>
    <n v="0"/>
    <n v="0"/>
    <n v="0"/>
  </r>
  <r>
    <s v="1404444"/>
    <x v="8"/>
    <x v="1"/>
    <x v="0"/>
    <n v="562.58000000000004"/>
    <n v="0"/>
    <n v="562.58000000000004"/>
    <n v="547.85"/>
    <n v="14.730000000000018"/>
    <n v="0"/>
    <n v="0"/>
    <n v="0"/>
    <n v="0"/>
    <n v="0"/>
  </r>
  <r>
    <s v="1404444"/>
    <x v="259"/>
    <x v="2"/>
    <x v="0"/>
    <n v="1901.11"/>
    <n v="0"/>
    <n v="1901.11"/>
    <n v="2545.59"/>
    <n v="-644.48000000000025"/>
    <n v="12"/>
    <n v="0"/>
    <n v="12"/>
    <n v="16.068000000000001"/>
    <n v="-4.0680000000000014"/>
  </r>
  <r>
    <s v="1404444"/>
    <x v="260"/>
    <x v="2"/>
    <x v="0"/>
    <n v="6039.76"/>
    <n v="0"/>
    <n v="6039.76"/>
    <n v="8087.25"/>
    <n v="-2047.4899999999998"/>
    <n v="12"/>
    <n v="0"/>
    <n v="12"/>
    <n v="16.068000000000001"/>
    <n v="-4.0680000000000014"/>
  </r>
  <r>
    <s v="1404444"/>
    <x v="261"/>
    <x v="2"/>
    <x v="0"/>
    <n v="6069.16"/>
    <n v="0"/>
    <n v="6069.16"/>
    <n v="8126.6"/>
    <n v="-2057.4400000000005"/>
    <n v="72"/>
    <n v="0"/>
    <n v="72"/>
    <n v="96.408000000000001"/>
    <n v="-24.408000000000001"/>
  </r>
  <r>
    <s v="1404444"/>
    <x v="223"/>
    <x v="3"/>
    <x v="5"/>
    <n v="-304247.58"/>
    <n v="0"/>
    <n v="-304247.58"/>
    <n v="-304247.09999999998"/>
    <n v="-0.48000000003958121"/>
    <n v="-16068"/>
    <n v="0"/>
    <n v="-16068"/>
    <n v="-16068"/>
    <n v="0"/>
  </r>
  <r>
    <s v="1404444"/>
    <x v="26"/>
    <x v="4"/>
    <x v="5"/>
    <n v="233839.14"/>
    <n v="237036.26"/>
    <n v="-3197.1199999999953"/>
    <n v="237036.26"/>
    <n v="-3197.1199999999953"/>
    <n v="16089"/>
    <n v="16309.02"/>
    <n v="-220.02000000000044"/>
    <n v="16309.02"/>
    <n v="-220.02000000000044"/>
  </r>
  <r>
    <s v="1404444"/>
    <x v="319"/>
    <x v="4"/>
    <x v="2"/>
    <n v="9704.1"/>
    <n v="9642.8921568627447"/>
    <n v="61.207843137255622"/>
    <n v="9835.75"/>
    <n v="-131.64999999999964"/>
    <n v="16170"/>
    <n v="16068"/>
    <n v="102"/>
    <n v="16389.36"/>
    <n v="-219.36000000000058"/>
  </r>
  <r>
    <s v="1404444"/>
    <x v="321"/>
    <x v="4"/>
    <x v="2"/>
    <n v="28917"/>
    <n v="28681.383084577115"/>
    <n v="235.61691542288463"/>
    <n v="28824.79"/>
    <n v="92.209999999999127"/>
    <n v="16200"/>
    <n v="16068"/>
    <n v="132"/>
    <n v="16148.34"/>
    <n v="51.659999999999854"/>
  </r>
  <r>
    <s v="1404444"/>
    <x v="324"/>
    <x v="4"/>
    <x v="3"/>
    <n v="9223.17"/>
    <n v="8981.7099999999991"/>
    <n v="241.46000000000095"/>
    <n v="8981.7099999999991"/>
    <n v="241.46000000000095"/>
    <n v="660"/>
    <n v="642.72"/>
    <n v="17.279999999999973"/>
    <n v="642.72"/>
    <n v="17.279999999999973"/>
  </r>
  <r>
    <s v="1404445"/>
    <x v="0"/>
    <x v="0"/>
    <x v="0"/>
    <n v="105.08"/>
    <n v="0"/>
    <n v="105.08"/>
    <n v="0"/>
    <n v="105.08"/>
    <n v="0"/>
    <n v="0"/>
    <n v="0"/>
    <n v="0"/>
    <n v="0"/>
  </r>
  <r>
    <s v="1404445"/>
    <x v="2"/>
    <x v="1"/>
    <x v="0"/>
    <n v="0"/>
    <n v="0"/>
    <n v="0"/>
    <n v="0.62"/>
    <n v="-0.62"/>
    <n v="0"/>
    <n v="0"/>
    <n v="0"/>
    <n v="0"/>
    <n v="0"/>
  </r>
  <r>
    <s v="1404445"/>
    <x v="7"/>
    <x v="1"/>
    <x v="0"/>
    <n v="0"/>
    <n v="0"/>
    <n v="0"/>
    <n v="46.41"/>
    <n v="-46.41"/>
    <n v="0"/>
    <n v="0"/>
    <n v="0"/>
    <n v="0"/>
    <n v="0"/>
  </r>
  <r>
    <s v="1404445"/>
    <x v="259"/>
    <x v="2"/>
    <x v="0"/>
    <n v="475.28"/>
    <n v="0"/>
    <n v="475.28"/>
    <n v="498.73"/>
    <n v="-23.450000000000045"/>
    <n v="3"/>
    <n v="0"/>
    <n v="3"/>
    <n v="3.1480000000000001"/>
    <n v="-0.14800000000000013"/>
  </r>
  <r>
    <s v="1404445"/>
    <x v="260"/>
    <x v="2"/>
    <x v="0"/>
    <n v="1509.94"/>
    <n v="0"/>
    <n v="1509.94"/>
    <n v="1584.43"/>
    <n v="-74.490000000000009"/>
    <n v="3"/>
    <n v="0"/>
    <n v="3"/>
    <n v="3.1480000000000001"/>
    <n v="-0.14800000000000013"/>
  </r>
  <r>
    <s v="1404445"/>
    <x v="261"/>
    <x v="2"/>
    <x v="0"/>
    <n v="1517.29"/>
    <n v="0"/>
    <n v="1517.29"/>
    <n v="1592.14"/>
    <n v="-74.850000000000136"/>
    <n v="18"/>
    <n v="0"/>
    <n v="18"/>
    <n v="18.888000000000002"/>
    <n v="-0.88800000000000168"/>
  </r>
  <r>
    <s v="1404445"/>
    <x v="231"/>
    <x v="3"/>
    <x v="5"/>
    <n v="-58992.26"/>
    <n v="0"/>
    <n v="-58992.26"/>
    <n v="-58992.36"/>
    <n v="9.9999999998544808E-2"/>
    <n v="-3148"/>
    <n v="0"/>
    <n v="-3148"/>
    <n v="-3148"/>
    <n v="0"/>
  </r>
  <r>
    <s v="1404445"/>
    <x v="26"/>
    <x v="4"/>
    <x v="5"/>
    <n v="45750.83"/>
    <n v="46437.13"/>
    <n v="-686.29999999999563"/>
    <n v="46437.13"/>
    <n v="-686.29999999999563"/>
    <n v="3148"/>
    <n v="3195.22"/>
    <n v="-47.2199999999998"/>
    <n v="3195.22"/>
    <n v="-47.2199999999998"/>
  </r>
  <r>
    <s v="1404445"/>
    <x v="319"/>
    <x v="4"/>
    <x v="2"/>
    <n v="1920.41"/>
    <n v="1889.2058823529412"/>
    <n v="31.204117647058865"/>
    <n v="1926.99"/>
    <n v="-6.5799999999999272"/>
    <n v="3200"/>
    <n v="3148"/>
    <n v="52"/>
    <n v="3210.96"/>
    <n v="-10.960000000000036"/>
  </r>
  <r>
    <s v="1404445"/>
    <x v="321"/>
    <x v="4"/>
    <x v="2"/>
    <n v="5504"/>
    <n v="5414.5572139303486"/>
    <n v="89.442786069651447"/>
    <n v="5441.63"/>
    <n v="62.369999999999891"/>
    <n v="3200"/>
    <n v="3148"/>
    <n v="52"/>
    <n v="3163.74"/>
    <n v="36.260000000000218"/>
  </r>
  <r>
    <s v="1404445"/>
    <x v="323"/>
    <x v="4"/>
    <x v="3"/>
    <n v="2209.4299999999998"/>
    <n v="1464.27"/>
    <n v="745.15999999999985"/>
    <n v="1464.27"/>
    <n v="745.15999999999985"/>
    <n v="190"/>
    <n v="125.92"/>
    <n v="64.08"/>
    <n v="125.92"/>
    <n v="64.08"/>
  </r>
  <r>
    <s v="1404446"/>
    <x v="0"/>
    <x v="0"/>
    <x v="0"/>
    <n v="-691.77"/>
    <n v="0"/>
    <n v="-691.77"/>
    <n v="0"/>
    <n v="-691.77"/>
    <n v="0"/>
    <n v="0"/>
    <n v="0"/>
    <n v="0"/>
    <n v="0"/>
  </r>
  <r>
    <s v="1404446"/>
    <x v="1"/>
    <x v="1"/>
    <x v="0"/>
    <n v="0.01"/>
    <n v="0"/>
    <n v="0.01"/>
    <n v="0.01"/>
    <n v="0"/>
    <n v="0"/>
    <n v="0"/>
    <n v="0"/>
    <n v="0"/>
    <n v="0"/>
  </r>
  <r>
    <s v="1404446"/>
    <x v="2"/>
    <x v="1"/>
    <x v="0"/>
    <n v="0.32"/>
    <n v="0"/>
    <n v="0.32"/>
    <n v="0.16"/>
    <n v="0.16"/>
    <n v="0"/>
    <n v="0"/>
    <n v="0"/>
    <n v="0"/>
    <n v="0"/>
  </r>
  <r>
    <s v="1404446"/>
    <x v="3"/>
    <x v="1"/>
    <x v="0"/>
    <n v="2.14"/>
    <n v="0"/>
    <n v="2.14"/>
    <n v="1.07"/>
    <n v="1.07"/>
    <n v="0"/>
    <n v="0"/>
    <n v="0"/>
    <n v="0"/>
    <n v="0"/>
  </r>
  <r>
    <s v="1404446"/>
    <x v="7"/>
    <x v="1"/>
    <x v="0"/>
    <n v="23.96"/>
    <n v="0"/>
    <n v="23.96"/>
    <n v="11.95"/>
    <n v="12.010000000000002"/>
    <n v="0"/>
    <n v="0"/>
    <n v="0"/>
    <n v="0"/>
    <n v="0"/>
  </r>
  <r>
    <s v="1404446"/>
    <x v="8"/>
    <x v="1"/>
    <x v="0"/>
    <n v="55.41"/>
    <n v="0"/>
    <n v="55.41"/>
    <n v="27.63"/>
    <n v="27.779999999999998"/>
    <n v="0"/>
    <n v="0"/>
    <n v="0"/>
    <n v="0"/>
    <n v="0"/>
  </r>
  <r>
    <s v="1404446"/>
    <x v="259"/>
    <x v="2"/>
    <x v="0"/>
    <n v="554.49"/>
    <n v="0"/>
    <n v="554.49"/>
    <n v="643.41999999999996"/>
    <n v="-88.92999999999995"/>
    <n v="3.5"/>
    <n v="0"/>
    <n v="3.5"/>
    <n v="4.0609999999999999"/>
    <n v="-0.56099999999999994"/>
  </r>
  <r>
    <s v="1404446"/>
    <x v="260"/>
    <x v="2"/>
    <x v="0"/>
    <n v="1761.6"/>
    <n v="0"/>
    <n v="1761.6"/>
    <n v="2044.11"/>
    <n v="-282.51"/>
    <n v="3.5"/>
    <n v="0"/>
    <n v="3.5"/>
    <n v="4.0609999999999999"/>
    <n v="-0.56099999999999994"/>
  </r>
  <r>
    <s v="1404446"/>
    <x v="261"/>
    <x v="2"/>
    <x v="0"/>
    <n v="1770.17"/>
    <n v="0"/>
    <n v="1770.17"/>
    <n v="2054.11"/>
    <n v="-283.94000000000005"/>
    <n v="21"/>
    <n v="0"/>
    <n v="21"/>
    <n v="24.367999999999999"/>
    <n v="-3.3679999999999986"/>
  </r>
  <r>
    <s v="1404446"/>
    <x v="114"/>
    <x v="3"/>
    <x v="5"/>
    <n v="-92727.6"/>
    <n v="0"/>
    <n v="-92727.6"/>
    <n v="-92727.51"/>
    <n v="-9.0000000011059456E-2"/>
    <n v="-3241"/>
    <n v="0"/>
    <n v="-3241"/>
    <n v="-3241"/>
    <n v="0"/>
  </r>
  <r>
    <s v="1404446"/>
    <x v="318"/>
    <x v="4"/>
    <x v="5"/>
    <n v="80505.23"/>
    <n v="80040.84"/>
    <n v="464.38999999999942"/>
    <n v="80040.84"/>
    <n v="464.38999999999942"/>
    <n v="3325"/>
    <n v="3305.82"/>
    <n v="19.179999999999836"/>
    <n v="3305.82"/>
    <n v="19.179999999999836"/>
  </r>
  <r>
    <s v="1404446"/>
    <x v="319"/>
    <x v="4"/>
    <x v="2"/>
    <n v="2088.4499999999998"/>
    <n v="1945.0196078431372"/>
    <n v="143.43039215686258"/>
    <n v="1983.92"/>
    <n v="104.52999999999975"/>
    <n v="3480"/>
    <n v="3241"/>
    <n v="239"/>
    <n v="3305.82"/>
    <n v="174.17999999999984"/>
  </r>
  <r>
    <s v="1404446"/>
    <x v="321"/>
    <x v="4"/>
    <x v="2"/>
    <n v="6020"/>
    <n v="5574.5174129353236"/>
    <n v="445.48258706467641"/>
    <n v="5602.39"/>
    <n v="417.60999999999967"/>
    <n v="3500"/>
    <n v="3241"/>
    <n v="259"/>
    <n v="3257.2049999999999"/>
    <n v="242.79500000000007"/>
  </r>
  <r>
    <s v="1404446"/>
    <x v="264"/>
    <x v="4"/>
    <x v="3"/>
    <n v="637.59"/>
    <n v="317.91000000000003"/>
    <n v="319.68"/>
    <n v="317.91000000000003"/>
    <n v="319.68"/>
    <n v="65"/>
    <n v="32.409999999999997"/>
    <n v="32.590000000000003"/>
    <n v="32.409999999999997"/>
    <n v="32.590000000000003"/>
  </r>
  <r>
    <s v="1404447"/>
    <x v="0"/>
    <x v="0"/>
    <x v="0"/>
    <n v="-26989.87"/>
    <n v="0"/>
    <n v="-26989.87"/>
    <n v="0"/>
    <n v="-26989.87"/>
    <n v="0"/>
    <n v="0"/>
    <n v="0"/>
    <n v="0"/>
    <n v="0"/>
  </r>
  <r>
    <s v="1404447"/>
    <x v="1"/>
    <x v="1"/>
    <x v="0"/>
    <n v="0.01"/>
    <n v="0"/>
    <n v="0.01"/>
    <n v="0.01"/>
    <n v="0"/>
    <n v="0"/>
    <n v="0"/>
    <n v="0"/>
    <n v="0"/>
    <n v="0"/>
  </r>
  <r>
    <s v="1404447"/>
    <x v="2"/>
    <x v="1"/>
    <x v="0"/>
    <n v="0.25"/>
    <n v="0"/>
    <n v="0.25"/>
    <n v="0.18"/>
    <n v="7.0000000000000007E-2"/>
    <n v="0"/>
    <n v="0"/>
    <n v="0"/>
    <n v="0"/>
    <n v="0"/>
  </r>
  <r>
    <s v="1404447"/>
    <x v="3"/>
    <x v="1"/>
    <x v="0"/>
    <n v="1.65"/>
    <n v="0"/>
    <n v="1.65"/>
    <n v="1.22"/>
    <n v="0.42999999999999994"/>
    <n v="0"/>
    <n v="0"/>
    <n v="0"/>
    <n v="0"/>
    <n v="0"/>
  </r>
  <r>
    <s v="1404447"/>
    <x v="7"/>
    <x v="1"/>
    <x v="0"/>
    <n v="18.43"/>
    <n v="0"/>
    <n v="18.43"/>
    <n v="13.67"/>
    <n v="4.76"/>
    <n v="0"/>
    <n v="0"/>
    <n v="0"/>
    <n v="0"/>
    <n v="0"/>
  </r>
  <r>
    <s v="1404447"/>
    <x v="8"/>
    <x v="1"/>
    <x v="0"/>
    <n v="42.62"/>
    <n v="0"/>
    <n v="42.62"/>
    <n v="31.62"/>
    <n v="10.999999999999996"/>
    <n v="0"/>
    <n v="0"/>
    <n v="0"/>
    <n v="0"/>
    <n v="0"/>
  </r>
  <r>
    <s v="1404447"/>
    <x v="259"/>
    <x v="2"/>
    <x v="0"/>
    <n v="633.70000000000005"/>
    <n v="0"/>
    <n v="633.70000000000005"/>
    <n v="736.33"/>
    <n v="-102.63"/>
    <n v="4"/>
    <n v="0"/>
    <n v="4"/>
    <n v="4.6479999999999997"/>
    <n v="-0.64799999999999969"/>
  </r>
  <r>
    <s v="1404447"/>
    <x v="260"/>
    <x v="2"/>
    <x v="0"/>
    <n v="2013.25"/>
    <n v="0"/>
    <n v="2013.25"/>
    <n v="2339.27"/>
    <n v="-326.02"/>
    <n v="4"/>
    <n v="0"/>
    <n v="4"/>
    <n v="4.6479999999999997"/>
    <n v="-0.64799999999999969"/>
  </r>
  <r>
    <s v="1404447"/>
    <x v="261"/>
    <x v="2"/>
    <x v="0"/>
    <n v="2023.05"/>
    <n v="0"/>
    <n v="2023.05"/>
    <n v="2350.7199999999998"/>
    <n v="-327.66999999999985"/>
    <n v="24"/>
    <n v="0"/>
    <n v="24"/>
    <n v="27.887"/>
    <n v="-3.8870000000000005"/>
  </r>
  <r>
    <s v="1404447"/>
    <x v="424"/>
    <x v="3"/>
    <x v="5"/>
    <n v="-134768.37"/>
    <n v="0"/>
    <n v="-134768.37"/>
    <n v="-134768.31"/>
    <n v="-5.9999999997671694E-2"/>
    <n v="-3709"/>
    <n v="0"/>
    <n v="-3709"/>
    <n v="-3709"/>
    <n v="0"/>
  </r>
  <r>
    <s v="1404447"/>
    <x v="425"/>
    <x v="4"/>
    <x v="5"/>
    <n v="145742.15"/>
    <n v="119884.21"/>
    <n v="25857.939999999988"/>
    <n v="119884.21"/>
    <n v="25857.939999999988"/>
    <n v="4509"/>
    <n v="3709"/>
    <n v="800"/>
    <n v="3709"/>
    <n v="800"/>
  </r>
  <r>
    <s v="1404447"/>
    <x v="319"/>
    <x v="4"/>
    <x v="2"/>
    <n v="2772.6"/>
    <n v="2225.8823529411766"/>
    <n v="546.71764705882333"/>
    <n v="2270.4"/>
    <n v="502.19999999999982"/>
    <n v="4620"/>
    <n v="3709"/>
    <n v="911"/>
    <n v="3783.18"/>
    <n v="836.82000000000016"/>
  </r>
  <r>
    <s v="1404447"/>
    <x v="321"/>
    <x v="4"/>
    <x v="2"/>
    <n v="7854"/>
    <n v="6620.5671641791041"/>
    <n v="1233.4328358208959"/>
    <n v="6653.67"/>
    <n v="1200.33"/>
    <n v="4400"/>
    <n v="3709"/>
    <n v="691"/>
    <n v="3727.5450000000001"/>
    <n v="672.45499999999993"/>
  </r>
  <r>
    <s v="1404447"/>
    <x v="266"/>
    <x v="4"/>
    <x v="3"/>
    <n v="656.53"/>
    <n v="487.01"/>
    <n v="169.51999999999998"/>
    <n v="487.01"/>
    <n v="169.51999999999998"/>
    <n v="50"/>
    <n v="37.090000000000003"/>
    <n v="12.909999999999997"/>
    <n v="37.090000000000003"/>
    <n v="12.909999999999997"/>
  </r>
  <r>
    <s v="1404496"/>
    <x v="0"/>
    <x v="0"/>
    <x v="0"/>
    <n v="4777.3"/>
    <n v="0"/>
    <n v="4777.3"/>
    <n v="0"/>
    <n v="4777.3"/>
    <n v="0"/>
    <n v="0"/>
    <n v="0"/>
    <n v="0"/>
    <n v="0"/>
  </r>
  <r>
    <s v="1404496"/>
    <x v="1"/>
    <x v="1"/>
    <x v="0"/>
    <n v="6.12"/>
    <n v="0"/>
    <n v="6.12"/>
    <n v="6.11"/>
    <n v="9.9999999999997868E-3"/>
    <n v="0"/>
    <n v="0"/>
    <n v="0"/>
    <n v="0"/>
    <n v="0"/>
  </r>
  <r>
    <s v="1404496"/>
    <x v="3"/>
    <x v="1"/>
    <x v="0"/>
    <n v="959"/>
    <n v="0"/>
    <n v="959"/>
    <n v="957.42"/>
    <n v="1.5800000000000409"/>
    <n v="0"/>
    <n v="0"/>
    <n v="0"/>
    <n v="0"/>
    <n v="0"/>
  </r>
  <r>
    <s v="1404496"/>
    <x v="4"/>
    <x v="2"/>
    <x v="0"/>
    <n v="1382.53"/>
    <n v="0"/>
    <n v="1382.53"/>
    <n v="1745.56"/>
    <n v="-363.03"/>
    <n v="3.92"/>
    <n v="0"/>
    <n v="3.92"/>
    <n v="4.9489999999999998"/>
    <n v="-1.0289999999999999"/>
  </r>
  <r>
    <s v="1404496"/>
    <x v="5"/>
    <x v="2"/>
    <x v="0"/>
    <n v="4752.49"/>
    <n v="0"/>
    <n v="4752.49"/>
    <n v="6000.45"/>
    <n v="-1247.96"/>
    <n v="3.92"/>
    <n v="0"/>
    <n v="3.92"/>
    <n v="4.9489999999999998"/>
    <n v="-1.0289999999999999"/>
  </r>
  <r>
    <s v="1404496"/>
    <x v="6"/>
    <x v="2"/>
    <x v="0"/>
    <n v="5141.8999999999996"/>
    <n v="0"/>
    <n v="5141.8999999999996"/>
    <n v="6491.96"/>
    <n v="-1350.0600000000004"/>
    <n v="82.32"/>
    <n v="0"/>
    <n v="82.32"/>
    <n v="103.934"/>
    <n v="-21.614000000000004"/>
  </r>
  <r>
    <s v="1404496"/>
    <x v="8"/>
    <x v="1"/>
    <x v="0"/>
    <n v="24843.67"/>
    <n v="0"/>
    <n v="24843.67"/>
    <n v="24802.62"/>
    <n v="41.049999999999272"/>
    <n v="0"/>
    <n v="0"/>
    <n v="0"/>
    <n v="0"/>
    <n v="0"/>
  </r>
  <r>
    <s v="1404496"/>
    <x v="249"/>
    <x v="3"/>
    <x v="1"/>
    <n v="-537263.77"/>
    <n v="0"/>
    <n v="-537263.77"/>
    <n v="-537263.65"/>
    <n v="-0.11999999999534339"/>
    <n v="-3217"/>
    <n v="0"/>
    <n v="-3217"/>
    <n v="-3217"/>
    <n v="0"/>
  </r>
  <r>
    <s v="1404496"/>
    <x v="250"/>
    <x v="4"/>
    <x v="2"/>
    <n v="2684.37"/>
    <n v="2657.113300492611"/>
    <n v="27.25669950738893"/>
    <n v="2696.97"/>
    <n v="-12.599999999999909"/>
    <n v="39000"/>
    <n v="38604"/>
    <n v="396"/>
    <n v="39183.06"/>
    <n v="-183.05999999999767"/>
  </r>
  <r>
    <s v="1404496"/>
    <x v="37"/>
    <x v="4"/>
    <x v="2"/>
    <n v="3560.3"/>
    <n v="3554.7860696517414"/>
    <n v="5.513930348258782"/>
    <n v="3572.56"/>
    <n v="-12.259999999999764"/>
    <n v="3222"/>
    <n v="3217"/>
    <n v="5"/>
    <n v="3233.085"/>
    <n v="-11.085000000000036"/>
  </r>
  <r>
    <s v="1404496"/>
    <x v="251"/>
    <x v="4"/>
    <x v="2"/>
    <n v="6771.57"/>
    <n v="6702.8078817733995"/>
    <n v="68.762118226600251"/>
    <n v="6803.35"/>
    <n v="-31.780000000000655"/>
    <n v="39000"/>
    <n v="38604"/>
    <n v="396"/>
    <n v="39183.06"/>
    <n v="-183.05999999999767"/>
  </r>
  <r>
    <s v="1404496"/>
    <x v="252"/>
    <x v="4"/>
    <x v="2"/>
    <n v="9794.8799999999992"/>
    <n v="9950.5643564356433"/>
    <n v="-155.68435643564408"/>
    <n v="10050.07"/>
    <n v="-255.19000000000051"/>
    <n v="38000"/>
    <n v="38604"/>
    <n v="-604"/>
    <n v="38990.04"/>
    <n v="-990.04000000000087"/>
  </r>
  <r>
    <s v="1404496"/>
    <x v="253"/>
    <x v="4"/>
    <x v="2"/>
    <n v="11224.98"/>
    <n v="11111.004926108375"/>
    <n v="113.97507389162456"/>
    <n v="11277.67"/>
    <n v="-52.690000000000509"/>
    <n v="39000"/>
    <n v="38604"/>
    <n v="396"/>
    <n v="39183.06"/>
    <n v="-183.05999999999767"/>
  </r>
  <r>
    <s v="1404496"/>
    <x v="254"/>
    <x v="4"/>
    <x v="2"/>
    <n v="24354.23"/>
    <n v="24738.729064039409"/>
    <n v="-384.49906403940986"/>
    <n v="25109.81"/>
    <n v="-755.58000000000175"/>
    <n v="3167"/>
    <n v="3217"/>
    <n v="-50"/>
    <n v="3265.2550000000001"/>
    <n v="-98.255000000000109"/>
  </r>
  <r>
    <s v="1404496"/>
    <x v="255"/>
    <x v="4"/>
    <x v="2"/>
    <n v="27045.5"/>
    <n v="26978.405940594061"/>
    <n v="67.094059405939333"/>
    <n v="27248.19"/>
    <n v="-202.68999999999869"/>
    <n v="38700"/>
    <n v="38604"/>
    <n v="96"/>
    <n v="38990.04"/>
    <n v="-290.04000000000087"/>
  </r>
  <r>
    <s v="1404496"/>
    <x v="256"/>
    <x v="4"/>
    <x v="2"/>
    <n v="31691.78"/>
    <n v="31434.463054187192"/>
    <n v="257.31694581280681"/>
    <n v="31905.98"/>
    <n v="-214.20000000000073"/>
    <n v="38920"/>
    <n v="38604"/>
    <n v="316"/>
    <n v="39183.06"/>
    <n v="-263.05999999999767"/>
  </r>
  <r>
    <s v="1404496"/>
    <x v="257"/>
    <x v="4"/>
    <x v="2"/>
    <n v="196863.71"/>
    <n v="195526.55445544556"/>
    <n v="1337.1555445544363"/>
    <n v="197481.82"/>
    <n v="-618.11000000001513"/>
    <n v="38868"/>
    <n v="38604"/>
    <n v="264"/>
    <n v="38990.04"/>
    <n v="-122.04000000000087"/>
  </r>
  <r>
    <s v="1404496"/>
    <x v="258"/>
    <x v="4"/>
    <x v="3"/>
    <n v="179460.32"/>
    <n v="178272.59701492538"/>
    <n v="1187.7229850746226"/>
    <n v="179163.96"/>
    <n v="296.36000000001513"/>
    <n v="2317.1"/>
    <n v="2301.7631840796016"/>
    <n v="15.336815920398294"/>
    <n v="2313.2719999999999"/>
    <n v="3.8279999999999745"/>
  </r>
  <r>
    <s v="1404496"/>
    <x v="20"/>
    <x v="4"/>
    <x v="4"/>
    <n v="1949.12"/>
    <n v="1910.9019607843138"/>
    <n v="38.218039215686076"/>
    <n v="1949.12"/>
    <n v="0"/>
    <n v="354.38499999999999"/>
    <n v="347.43627450980392"/>
    <n v="6.9487254901960682"/>
    <n v="354.38499999999999"/>
    <n v="0"/>
  </r>
  <r>
    <s v="1404497"/>
    <x v="0"/>
    <x v="0"/>
    <x v="0"/>
    <n v="-1576.58"/>
    <n v="0"/>
    <n v="-1576.58"/>
    <n v="0"/>
    <n v="-1576.58"/>
    <n v="0"/>
    <n v="0"/>
    <n v="0"/>
    <n v="0"/>
    <n v="0"/>
  </r>
  <r>
    <s v="1404497"/>
    <x v="1"/>
    <x v="1"/>
    <x v="0"/>
    <n v="0.59"/>
    <n v="0"/>
    <n v="0.59"/>
    <n v="0.56999999999999995"/>
    <n v="2.0000000000000018E-2"/>
    <n v="0"/>
    <n v="0"/>
    <n v="0"/>
    <n v="0"/>
    <n v="0"/>
  </r>
  <r>
    <s v="1404497"/>
    <x v="2"/>
    <x v="1"/>
    <x v="0"/>
    <n v="13.66"/>
    <n v="0"/>
    <n v="13.66"/>
    <n v="13.32"/>
    <n v="0.33999999999999986"/>
    <n v="0"/>
    <n v="0"/>
    <n v="0"/>
    <n v="0"/>
    <n v="0"/>
  </r>
  <r>
    <s v="1404497"/>
    <x v="3"/>
    <x v="1"/>
    <x v="0"/>
    <n v="91.73"/>
    <n v="0"/>
    <n v="91.73"/>
    <n v="89.42"/>
    <n v="2.3100000000000023"/>
    <n v="0"/>
    <n v="0"/>
    <n v="0"/>
    <n v="0"/>
    <n v="0"/>
  </r>
  <r>
    <s v="1404497"/>
    <x v="4"/>
    <x v="2"/>
    <x v="0"/>
    <n v="296.26"/>
    <n v="0"/>
    <n v="296.26"/>
    <n v="235.51"/>
    <n v="60.75"/>
    <n v="0.84"/>
    <n v="0"/>
    <n v="0.84"/>
    <n v="0.66800000000000004"/>
    <n v="0.17199999999999993"/>
  </r>
  <r>
    <s v="1404497"/>
    <x v="5"/>
    <x v="2"/>
    <x v="0"/>
    <n v="1018.39"/>
    <n v="0"/>
    <n v="1018.39"/>
    <n v="809.59"/>
    <n v="208.79999999999995"/>
    <n v="0.84"/>
    <n v="0"/>
    <n v="0.84"/>
    <n v="0.66800000000000004"/>
    <n v="0.17199999999999993"/>
  </r>
  <r>
    <s v="1404497"/>
    <x v="6"/>
    <x v="2"/>
    <x v="0"/>
    <n v="1101.8399999999999"/>
    <n v="0"/>
    <n v="1101.8399999999999"/>
    <n v="875.93"/>
    <n v="225.90999999999997"/>
    <n v="17.64"/>
    <n v="0"/>
    <n v="17.64"/>
    <n v="14.023"/>
    <n v="3.6170000000000009"/>
  </r>
  <r>
    <s v="1404497"/>
    <x v="7"/>
    <x v="1"/>
    <x v="0"/>
    <n v="1027.6600000000001"/>
    <n v="0"/>
    <n v="1027.6600000000001"/>
    <n v="1001.86"/>
    <n v="25.800000000000068"/>
    <n v="0"/>
    <n v="0"/>
    <n v="0"/>
    <n v="0"/>
    <n v="0"/>
  </r>
  <r>
    <s v="1404497"/>
    <x v="8"/>
    <x v="1"/>
    <x v="0"/>
    <n v="2376.46"/>
    <n v="0"/>
    <n v="2376.46"/>
    <n v="2316.8200000000002"/>
    <n v="59.639999999999873"/>
    <n v="0"/>
    <n v="0"/>
    <n v="0"/>
    <n v="0"/>
    <n v="0"/>
  </r>
  <r>
    <s v="1404497"/>
    <x v="178"/>
    <x v="3"/>
    <x v="1"/>
    <n v="-52667.13"/>
    <n v="0"/>
    <n v="-52667.13"/>
    <n v="-52667.14"/>
    <n v="1.0000000002037268E-2"/>
    <n v="-601"/>
    <n v="0"/>
    <n v="-601"/>
    <n v="-601"/>
    <n v="0"/>
  </r>
  <r>
    <s v="1404497"/>
    <x v="48"/>
    <x v="4"/>
    <x v="2"/>
    <n v="119.17"/>
    <n v="102.31683168316832"/>
    <n v="16.853168316831685"/>
    <n v="103.34"/>
    <n v="15.829999999999998"/>
    <n v="1400"/>
    <n v="1202"/>
    <n v="198"/>
    <n v="1214.02"/>
    <n v="185.98000000000002"/>
  </r>
  <r>
    <s v="1404497"/>
    <x v="172"/>
    <x v="4"/>
    <x v="2"/>
    <n v="202"/>
    <n v="201.33333333333334"/>
    <n v="0.66666666666665719"/>
    <n v="202.34"/>
    <n v="-0.34000000000000341"/>
    <n v="603"/>
    <n v="601"/>
    <n v="2"/>
    <n v="604.005"/>
    <n v="-1.0049999999999955"/>
  </r>
  <r>
    <s v="1404497"/>
    <x v="180"/>
    <x v="4"/>
    <x v="2"/>
    <n v="548.41"/>
    <n v="488.28571428571428"/>
    <n v="60.124285714285691"/>
    <n v="495.61"/>
    <n v="52.799999999999955"/>
    <n v="4050"/>
    <n v="3606"/>
    <n v="444"/>
    <n v="3660.09"/>
    <n v="389.90999999999985"/>
  </r>
  <r>
    <s v="1404497"/>
    <x v="181"/>
    <x v="4"/>
    <x v="2"/>
    <n v="888.19"/>
    <n v="821.23152709359601"/>
    <n v="66.95847290640404"/>
    <n v="833.55"/>
    <n v="54.6400000000001"/>
    <n v="3900"/>
    <n v="3606"/>
    <n v="294"/>
    <n v="3660.09"/>
    <n v="239.90999999999985"/>
  </r>
  <r>
    <s v="1404497"/>
    <x v="182"/>
    <x v="4"/>
    <x v="2"/>
    <n v="1128.27"/>
    <n v="1043.2118226600983"/>
    <n v="85.058177339901704"/>
    <n v="1058.8599999999999"/>
    <n v="69.410000000000082"/>
    <n v="3900"/>
    <n v="3606"/>
    <n v="294"/>
    <n v="3660.09"/>
    <n v="239.90999999999985"/>
  </r>
  <r>
    <s v="1404497"/>
    <x v="41"/>
    <x v="4"/>
    <x v="2"/>
    <n v="1492.04"/>
    <n v="1465.2254901960785"/>
    <n v="26.81450980392151"/>
    <n v="1494.53"/>
    <n v="-2.4900000000000091"/>
    <n v="3672"/>
    <n v="3606"/>
    <n v="66"/>
    <n v="3678.12"/>
    <n v="-6.1199999999998909"/>
  </r>
  <r>
    <s v="1404497"/>
    <x v="183"/>
    <x v="4"/>
    <x v="2"/>
    <n v="2672.12"/>
    <n v="2302.4334975369457"/>
    <n v="369.68650246305424"/>
    <n v="2336.9699999999998"/>
    <n v="335.15000000000009"/>
    <n v="4185"/>
    <n v="3606"/>
    <n v="579"/>
    <n v="3660.09"/>
    <n v="524.90999999999985"/>
  </r>
  <r>
    <s v="1404497"/>
    <x v="184"/>
    <x v="4"/>
    <x v="2"/>
    <n v="2478.12"/>
    <n v="2319.8620689655172"/>
    <n v="158.25793103448268"/>
    <n v="2354.66"/>
    <n v="123.46000000000004"/>
    <n v="642"/>
    <n v="601"/>
    <n v="41"/>
    <n v="610.01499999999999"/>
    <n v="31.985000000000014"/>
  </r>
  <r>
    <s v="1404497"/>
    <x v="17"/>
    <x v="4"/>
    <x v="2"/>
    <n v="4913.24"/>
    <n v="4896.9452736318408"/>
    <n v="16.29472636815899"/>
    <n v="4921.43"/>
    <n v="-8.1900000000005093"/>
    <n v="3618"/>
    <n v="3606"/>
    <n v="12"/>
    <n v="3624.03"/>
    <n v="-6.0300000000002001"/>
  </r>
  <r>
    <s v="1404497"/>
    <x v="45"/>
    <x v="4"/>
    <x v="2"/>
    <n v="18416.09"/>
    <n v="18264.138613861385"/>
    <n v="151.95138613861491"/>
    <n v="18446.78"/>
    <n v="-30.68999999999869"/>
    <n v="3636"/>
    <n v="3606"/>
    <n v="30"/>
    <n v="3642.06"/>
    <n v="-6.0599999999999454"/>
  </r>
  <r>
    <s v="1404497"/>
    <x v="185"/>
    <x v="4"/>
    <x v="3"/>
    <n v="15277.4"/>
    <n v="14819.880597014926"/>
    <n v="457.51940298507361"/>
    <n v="14893.98"/>
    <n v="383.42000000000007"/>
    <n v="2788"/>
    <n v="2704.5004975124375"/>
    <n v="83.499502487562495"/>
    <n v="2718.0230000000001"/>
    <n v="69.976999999999862"/>
  </r>
  <r>
    <s v="1404497"/>
    <x v="20"/>
    <x v="4"/>
    <x v="4"/>
    <n v="182.07"/>
    <n v="178.5"/>
    <n v="3.5699999999999932"/>
    <n v="182.07"/>
    <n v="0"/>
    <n v="33.103000000000002"/>
    <n v="32.45392156862745"/>
    <n v="0.64907843137255128"/>
    <n v="33.103000000000002"/>
    <n v="0"/>
  </r>
  <r>
    <s v="1404533"/>
    <x v="0"/>
    <x v="0"/>
    <x v="0"/>
    <n v="4006.41"/>
    <n v="0"/>
    <n v="4006.41"/>
    <n v="0"/>
    <n v="4006.41"/>
    <n v="0"/>
    <n v="0"/>
    <n v="0"/>
    <n v="0"/>
    <n v="0"/>
  </r>
  <r>
    <s v="1404533"/>
    <x v="1"/>
    <x v="1"/>
    <x v="0"/>
    <n v="0"/>
    <n v="0"/>
    <n v="0"/>
    <n v="0.01"/>
    <n v="-0.01"/>
    <n v="0"/>
    <n v="0"/>
    <n v="0"/>
    <n v="0"/>
    <n v="0"/>
  </r>
  <r>
    <s v="1404533"/>
    <x v="2"/>
    <x v="1"/>
    <x v="0"/>
    <n v="0.1"/>
    <n v="0"/>
    <n v="0.1"/>
    <n v="0.13"/>
    <n v="-0.03"/>
    <n v="0"/>
    <n v="0"/>
    <n v="0"/>
    <n v="0"/>
    <n v="0"/>
  </r>
  <r>
    <s v="1404533"/>
    <x v="3"/>
    <x v="1"/>
    <x v="0"/>
    <n v="0.66"/>
    <n v="0"/>
    <n v="0.66"/>
    <n v="0.85"/>
    <n v="-0.18999999999999995"/>
    <n v="0"/>
    <n v="0"/>
    <n v="0"/>
    <n v="0"/>
    <n v="0"/>
  </r>
  <r>
    <s v="1404533"/>
    <x v="7"/>
    <x v="1"/>
    <x v="0"/>
    <n v="7.37"/>
    <n v="0"/>
    <n v="7.37"/>
    <n v="9.5399999999999991"/>
    <n v="-2.169999999999999"/>
    <n v="0"/>
    <n v="0"/>
    <n v="0"/>
    <n v="0"/>
    <n v="0"/>
  </r>
  <r>
    <s v="1404533"/>
    <x v="8"/>
    <x v="1"/>
    <x v="0"/>
    <n v="17.05"/>
    <n v="0"/>
    <n v="17.05"/>
    <n v="22.07"/>
    <n v="-5.0199999999999996"/>
    <n v="0"/>
    <n v="0"/>
    <n v="0"/>
    <n v="0"/>
    <n v="0"/>
  </r>
  <r>
    <s v="1404533"/>
    <x v="259"/>
    <x v="2"/>
    <x v="0"/>
    <n v="396.07"/>
    <n v="0"/>
    <n v="396.07"/>
    <n v="513.98"/>
    <n v="-117.91000000000003"/>
    <n v="2.5"/>
    <n v="0"/>
    <n v="2.5"/>
    <n v="3.2440000000000002"/>
    <n v="-0.74400000000000022"/>
  </r>
  <r>
    <s v="1404533"/>
    <x v="260"/>
    <x v="2"/>
    <x v="0"/>
    <n v="1258.28"/>
    <n v="0"/>
    <n v="1258.28"/>
    <n v="1632.89"/>
    <n v="-374.61000000000013"/>
    <n v="2.5"/>
    <n v="0"/>
    <n v="2.5"/>
    <n v="3.2440000000000002"/>
    <n v="-0.74400000000000022"/>
  </r>
  <r>
    <s v="1404533"/>
    <x v="261"/>
    <x v="2"/>
    <x v="0"/>
    <n v="1264.4100000000001"/>
    <n v="0"/>
    <n v="1264.4100000000001"/>
    <n v="1640.88"/>
    <n v="-376.47"/>
    <n v="15"/>
    <n v="0"/>
    <n v="15"/>
    <n v="19.466000000000001"/>
    <n v="-4.4660000000000011"/>
  </r>
  <r>
    <s v="1404533"/>
    <x v="344"/>
    <x v="3"/>
    <x v="5"/>
    <n v="-114642.73"/>
    <n v="0"/>
    <n v="-114642.73"/>
    <n v="-114642.69"/>
    <n v="-3.9999999993597157E-2"/>
    <n v="-2589"/>
    <n v="0"/>
    <n v="-2589"/>
    <n v="-2589"/>
    <n v="0"/>
  </r>
  <r>
    <s v="1404533"/>
    <x v="345"/>
    <x v="4"/>
    <x v="5"/>
    <n v="100974.37"/>
    <n v="104003.63"/>
    <n v="-3029.2600000000093"/>
    <n v="104003.63"/>
    <n v="-3029.2600000000093"/>
    <n v="2589"/>
    <n v="2666.67"/>
    <n v="-77.670000000000073"/>
    <n v="2666.67"/>
    <n v="-77.670000000000073"/>
  </r>
  <r>
    <s v="1404533"/>
    <x v="265"/>
    <x v="4"/>
    <x v="2"/>
    <n v="1242.44"/>
    <n v="1237.1764705882354"/>
    <n v="5.2635294117646936"/>
    <n v="1261.92"/>
    <n v="-19.480000000000018"/>
    <n v="2600"/>
    <n v="2589"/>
    <n v="11"/>
    <n v="2640.78"/>
    <n v="-40.7800000000002"/>
  </r>
  <r>
    <s v="1404533"/>
    <x v="263"/>
    <x v="4"/>
    <x v="2"/>
    <n v="5213"/>
    <n v="5190.9452736318399"/>
    <n v="22.054726368160118"/>
    <n v="5216.8999999999996"/>
    <n v="-3.8999999999996362"/>
    <n v="2600"/>
    <n v="2589"/>
    <n v="11"/>
    <n v="2601.9450000000002"/>
    <n v="-1.9450000000001637"/>
  </r>
  <r>
    <s v="1404533"/>
    <x v="266"/>
    <x v="4"/>
    <x v="3"/>
    <n v="262.57"/>
    <n v="339.9"/>
    <n v="-77.329999999999984"/>
    <n v="339.9"/>
    <n v="-77.329999999999984"/>
    <n v="20"/>
    <n v="25.89"/>
    <n v="-5.8900000000000006"/>
    <n v="25.89"/>
    <n v="-5.8900000000000006"/>
  </r>
  <r>
    <s v="1404536"/>
    <x v="0"/>
    <x v="0"/>
    <x v="0"/>
    <n v="2808.22"/>
    <n v="0"/>
    <n v="2808.22"/>
    <n v="0"/>
    <n v="2808.22"/>
    <n v="0"/>
    <n v="0"/>
    <n v="0"/>
    <n v="0"/>
    <n v="0"/>
  </r>
  <r>
    <s v="1404536"/>
    <x v="4"/>
    <x v="2"/>
    <x v="0"/>
    <n v="440.86"/>
    <n v="0"/>
    <n v="440.86"/>
    <n v="653.99"/>
    <n v="-213.13"/>
    <n v="1.25"/>
    <n v="0"/>
    <n v="1.25"/>
    <n v="1.8540000000000001"/>
    <n v="-0.60400000000000009"/>
  </r>
  <r>
    <s v="1404536"/>
    <x v="5"/>
    <x v="2"/>
    <x v="0"/>
    <n v="1515.46"/>
    <n v="0"/>
    <n v="1515.46"/>
    <n v="2248.13"/>
    <n v="-732.67000000000007"/>
    <n v="1.25"/>
    <n v="0"/>
    <n v="1.25"/>
    <n v="1.8540000000000001"/>
    <n v="-0.60400000000000009"/>
  </r>
  <r>
    <s v="1404536"/>
    <x v="6"/>
    <x v="2"/>
    <x v="0"/>
    <n v="1639.64"/>
    <n v="0"/>
    <n v="1639.64"/>
    <n v="2432.29"/>
    <n v="-792.64999999999986"/>
    <n v="26.25"/>
    <n v="0"/>
    <n v="26.25"/>
    <n v="38.94"/>
    <n v="-12.689999999999998"/>
  </r>
  <r>
    <s v="1404536"/>
    <x v="222"/>
    <x v="3"/>
    <x v="1"/>
    <n v="-190490.98"/>
    <n v="0"/>
    <n v="-190490.98"/>
    <n v="-190490.95"/>
    <n v="-2.9999999998835847E-2"/>
    <n v="-1298"/>
    <n v="0"/>
    <n v="-1298"/>
    <n v="-1298"/>
    <n v="0"/>
  </r>
  <r>
    <s v="1404536"/>
    <x v="223"/>
    <x v="4"/>
    <x v="5"/>
    <n v="147465.78"/>
    <n v="147465.54228855722"/>
    <n v="0.23771144277998246"/>
    <n v="148202.87"/>
    <n v="-737.08999999999651"/>
    <n v="7788"/>
    <n v="7788"/>
    <n v="0"/>
    <n v="7826.94"/>
    <n v="-38.9399999999996"/>
  </r>
  <r>
    <s v="1404536"/>
    <x v="237"/>
    <x v="4"/>
    <x v="2"/>
    <n v="178.4"/>
    <n v="0"/>
    <n v="178.4"/>
    <n v="0"/>
    <n v="178.4"/>
    <n v="20"/>
    <n v="0"/>
    <n v="20"/>
    <n v="0"/>
    <n v="20"/>
  </r>
  <r>
    <s v="1404536"/>
    <x v="48"/>
    <x v="4"/>
    <x v="2"/>
    <n v="5.53"/>
    <n v="0"/>
    <n v="5.53"/>
    <n v="0"/>
    <n v="5.53"/>
    <n v="65"/>
    <n v="0"/>
    <n v="65"/>
    <n v="0"/>
    <n v="65"/>
  </r>
  <r>
    <s v="1404536"/>
    <x v="316"/>
    <x v="4"/>
    <x v="2"/>
    <n v="5732.23"/>
    <n v="0"/>
    <n v="5732.23"/>
    <n v="0"/>
    <n v="5732.23"/>
    <n v="7945"/>
    <n v="0"/>
    <n v="7945"/>
    <n v="0"/>
    <n v="7945"/>
  </r>
  <r>
    <s v="1404536"/>
    <x v="426"/>
    <x v="4"/>
    <x v="2"/>
    <n v="3303.76"/>
    <n v="0"/>
    <n v="3303.76"/>
    <n v="0"/>
    <n v="3303.76"/>
    <n v="8000"/>
    <n v="0"/>
    <n v="8000"/>
    <n v="0"/>
    <n v="8000"/>
  </r>
  <r>
    <s v="1404536"/>
    <x v="50"/>
    <x v="4"/>
    <x v="2"/>
    <n v="768.52"/>
    <n v="763.22388059701495"/>
    <n v="5.2961194029850276"/>
    <n v="767.04"/>
    <n v="1.4800000000000182"/>
    <n v="1307"/>
    <n v="1298"/>
    <n v="9"/>
    <n v="1304.49"/>
    <n v="2.5099999999999909"/>
  </r>
  <r>
    <s v="1404536"/>
    <x v="225"/>
    <x v="4"/>
    <x v="2"/>
    <n v="0"/>
    <n v="3441.2807881773401"/>
    <n v="-3441.2807881773401"/>
    <n v="3492.9"/>
    <n v="-3492.9"/>
    <n v="0"/>
    <n v="7788"/>
    <n v="-7788"/>
    <n v="7904.82"/>
    <n v="-7904.82"/>
  </r>
  <r>
    <s v="1404536"/>
    <x v="226"/>
    <x v="4"/>
    <x v="2"/>
    <n v="0"/>
    <n v="5618.9655172413795"/>
    <n v="-5618.9655172413795"/>
    <n v="5703.25"/>
    <n v="-5703.25"/>
    <n v="0"/>
    <n v="7788"/>
    <n v="-7788"/>
    <n v="7904.82"/>
    <n v="-7904.82"/>
  </r>
  <r>
    <s v="1404536"/>
    <x v="227"/>
    <x v="4"/>
    <x v="2"/>
    <n v="7120"/>
    <n v="7109.0443349753696"/>
    <n v="10.955665024630434"/>
    <n v="7215.68"/>
    <n v="-95.680000000000291"/>
    <n v="7800"/>
    <n v="7788"/>
    <n v="12"/>
    <n v="7904.82"/>
    <n v="-104.81999999999971"/>
  </r>
  <r>
    <s v="1404536"/>
    <x v="228"/>
    <x v="4"/>
    <x v="2"/>
    <n v="7981.58"/>
    <n v="7969.3004926108379"/>
    <n v="12.279507389162063"/>
    <n v="8088.84"/>
    <n v="-107.26000000000022"/>
    <n v="7800"/>
    <n v="7788"/>
    <n v="12"/>
    <n v="7904.82"/>
    <n v="-104.81999999999971"/>
  </r>
  <r>
    <s v="1404536"/>
    <x v="229"/>
    <x v="4"/>
    <x v="2"/>
    <n v="11531"/>
    <n v="11513.261083743842"/>
    <n v="17.738916256157609"/>
    <n v="11685.96"/>
    <n v="-154.95999999999913"/>
    <n v="1300"/>
    <n v="1298"/>
    <n v="2"/>
    <n v="1317.47"/>
    <n v="-17.470000000000027"/>
  </r>
  <r>
    <s v="1404538"/>
    <x v="0"/>
    <x v="0"/>
    <x v="0"/>
    <n v="711.93"/>
    <n v="0"/>
    <n v="711.93"/>
    <n v="0"/>
    <n v="711.93"/>
    <n v="0"/>
    <n v="0"/>
    <n v="0"/>
    <n v="0"/>
    <n v="0"/>
  </r>
  <r>
    <s v="1404538"/>
    <x v="4"/>
    <x v="2"/>
    <x v="0"/>
    <n v="292.73"/>
    <n v="0"/>
    <n v="292.73"/>
    <n v="533.57000000000005"/>
    <n v="-240.84000000000003"/>
    <n v="0.83"/>
    <n v="0"/>
    <n v="0.83"/>
    <n v="1.5129999999999999"/>
    <n v="-0.68299999999999994"/>
  </r>
  <r>
    <s v="1404538"/>
    <x v="5"/>
    <x v="2"/>
    <x v="0"/>
    <n v="1006.27"/>
    <n v="0"/>
    <n v="1006.27"/>
    <n v="1834.18"/>
    <n v="-827.91000000000008"/>
    <n v="0.83"/>
    <n v="0"/>
    <n v="0.83"/>
    <n v="1.5129999999999999"/>
    <n v="-0.68299999999999994"/>
  </r>
  <r>
    <s v="1404538"/>
    <x v="6"/>
    <x v="2"/>
    <x v="0"/>
    <n v="1088.72"/>
    <n v="0"/>
    <n v="1088.72"/>
    <n v="1984.43"/>
    <n v="-895.71"/>
    <n v="17.43"/>
    <n v="0"/>
    <n v="17.43"/>
    <n v="31.77"/>
    <n v="-14.34"/>
  </r>
  <r>
    <s v="1404538"/>
    <x v="309"/>
    <x v="3"/>
    <x v="1"/>
    <n v="-179343.03"/>
    <n v="0"/>
    <n v="-179343.03"/>
    <n v="-179343.04"/>
    <n v="1.0000000009313226E-2"/>
    <n v="-1059"/>
    <n v="0"/>
    <n v="-1059"/>
    <n v="-1059"/>
    <n v="0"/>
  </r>
  <r>
    <s v="1404538"/>
    <x v="310"/>
    <x v="4"/>
    <x v="5"/>
    <n v="143518.45000000001"/>
    <n v="142197.90049751246"/>
    <n v="1320.5495024875563"/>
    <n v="142908.89000000001"/>
    <n v="609.55999999999767"/>
    <n v="6413"/>
    <n v="6354"/>
    <n v="59"/>
    <n v="6385.77"/>
    <n v="27.229999999999563"/>
  </r>
  <r>
    <s v="1404538"/>
    <x v="50"/>
    <x v="4"/>
    <x v="2"/>
    <n v="527.17999999999995"/>
    <n v="524.20895522388071"/>
    <n v="2.9710447761192427"/>
    <n v="526.83000000000004"/>
    <n v="0.34999999999990905"/>
    <n v="1065"/>
    <n v="1059"/>
    <n v="6"/>
    <n v="1064.2950000000001"/>
    <n v="0.70499999999992724"/>
  </r>
  <r>
    <s v="1404538"/>
    <x v="311"/>
    <x v="4"/>
    <x v="2"/>
    <n v="2850.06"/>
    <n v="2807.6453201970444"/>
    <n v="42.414679802955561"/>
    <n v="2849.76"/>
    <n v="0.29999999999972715"/>
    <n v="6450"/>
    <n v="6354"/>
    <n v="96"/>
    <n v="6449.31"/>
    <n v="0.68999999999959982"/>
  </r>
  <r>
    <s v="1404538"/>
    <x v="312"/>
    <x v="4"/>
    <x v="2"/>
    <n v="4541.78"/>
    <n v="4584.3448275862065"/>
    <n v="-42.564827586206775"/>
    <n v="4653.1099999999997"/>
    <n v="-111.32999999999993"/>
    <n v="6295"/>
    <n v="6354"/>
    <n v="-59"/>
    <n v="6449.31"/>
    <n v="-154.3100000000004"/>
  </r>
  <r>
    <s v="1404538"/>
    <x v="313"/>
    <x v="4"/>
    <x v="2"/>
    <n v="5796.41"/>
    <n v="5800.0591133004928"/>
    <n v="-3.6491133004928997"/>
    <n v="5887.06"/>
    <n v="-90.650000000000546"/>
    <n v="6350"/>
    <n v="6354"/>
    <n v="-4"/>
    <n v="6449.31"/>
    <n v="-99.3100000000004"/>
  </r>
  <r>
    <s v="1404538"/>
    <x v="314"/>
    <x v="4"/>
    <x v="2"/>
    <n v="6958.3"/>
    <n v="6501.92118226601"/>
    <n v="456.37881773399022"/>
    <n v="6599.45"/>
    <n v="358.85000000000036"/>
    <n v="6800"/>
    <n v="6354"/>
    <n v="446"/>
    <n v="6449.31"/>
    <n v="350.6899999999996"/>
  </r>
  <r>
    <s v="1404538"/>
    <x v="315"/>
    <x v="4"/>
    <x v="2"/>
    <n v="12051.2"/>
    <n v="11394.837438423645"/>
    <n v="656.3625615763558"/>
    <n v="11565.76"/>
    <n v="485.44000000000051"/>
    <n v="1120"/>
    <n v="1059"/>
    <n v="61"/>
    <n v="1074.885"/>
    <n v="45.115000000000009"/>
  </r>
  <r>
    <s v="1404539"/>
    <x v="0"/>
    <x v="0"/>
    <x v="0"/>
    <n v="27025.64"/>
    <n v="0"/>
    <n v="27025.64"/>
    <n v="0"/>
    <n v="27025.64"/>
    <n v="0"/>
    <n v="0"/>
    <n v="0"/>
    <n v="0"/>
    <n v="0"/>
  </r>
  <r>
    <s v="1404539"/>
    <x v="1"/>
    <x v="1"/>
    <x v="0"/>
    <n v="0.12"/>
    <n v="0"/>
    <n v="0.12"/>
    <n v="0.06"/>
    <n v="0.06"/>
    <n v="0"/>
    <n v="0"/>
    <n v="0"/>
    <n v="0"/>
    <n v="0"/>
  </r>
  <r>
    <s v="1404539"/>
    <x v="2"/>
    <x v="1"/>
    <x v="0"/>
    <n v="2.7"/>
    <n v="0"/>
    <n v="2.7"/>
    <n v="1.36"/>
    <n v="1.34"/>
    <n v="0"/>
    <n v="0"/>
    <n v="0"/>
    <n v="0"/>
    <n v="0"/>
  </r>
  <r>
    <s v="1404539"/>
    <x v="3"/>
    <x v="1"/>
    <x v="0"/>
    <n v="18.100000000000001"/>
    <n v="0"/>
    <n v="18.100000000000001"/>
    <n v="9.15"/>
    <n v="8.9500000000000011"/>
    <n v="0"/>
    <n v="0"/>
    <n v="0"/>
    <n v="0"/>
    <n v="0"/>
  </r>
  <r>
    <s v="1404539"/>
    <x v="7"/>
    <x v="1"/>
    <x v="0"/>
    <n v="202.73"/>
    <n v="0"/>
    <n v="202.73"/>
    <n v="102.55"/>
    <n v="100.17999999999999"/>
    <n v="0"/>
    <n v="0"/>
    <n v="0"/>
    <n v="0"/>
    <n v="0"/>
  </r>
  <r>
    <s v="1404539"/>
    <x v="8"/>
    <x v="1"/>
    <x v="0"/>
    <n v="468.81"/>
    <n v="0"/>
    <n v="468.81"/>
    <n v="237.14"/>
    <n v="231.67000000000002"/>
    <n v="0"/>
    <n v="0"/>
    <n v="0"/>
    <n v="0"/>
    <n v="0"/>
  </r>
  <r>
    <s v="1404539"/>
    <x v="259"/>
    <x v="2"/>
    <x v="0"/>
    <n v="3089.31"/>
    <n v="0"/>
    <n v="3089.31"/>
    <n v="4407.57"/>
    <n v="-1318.2599999999998"/>
    <n v="19.5"/>
    <n v="0"/>
    <n v="19.5"/>
    <n v="27.821000000000002"/>
    <n v="-8.3210000000000015"/>
  </r>
  <r>
    <s v="1404539"/>
    <x v="260"/>
    <x v="2"/>
    <x v="0"/>
    <n v="9814.61"/>
    <n v="0"/>
    <n v="9814.61"/>
    <n v="14002.7"/>
    <n v="-4188.09"/>
    <n v="19.5"/>
    <n v="0"/>
    <n v="19.5"/>
    <n v="27.821000000000002"/>
    <n v="-8.3210000000000015"/>
  </r>
  <r>
    <s v="1404539"/>
    <x v="261"/>
    <x v="2"/>
    <x v="0"/>
    <n v="9862.39"/>
    <n v="0"/>
    <n v="9862.39"/>
    <n v="14070.83"/>
    <n v="-4208.4400000000005"/>
    <n v="117"/>
    <n v="0"/>
    <n v="117"/>
    <n v="166.92599999999999"/>
    <n v="-49.925999999999988"/>
  </r>
  <r>
    <s v="1404539"/>
    <x v="121"/>
    <x v="3"/>
    <x v="5"/>
    <n v="-655261.89"/>
    <n v="0"/>
    <n v="-655261.89"/>
    <n v="-655261.81000000006"/>
    <n v="-7.9999999958090484E-2"/>
    <n v="-27821"/>
    <n v="0"/>
    <n v="-27821"/>
    <n v="-27821"/>
    <n v="0"/>
  </r>
  <r>
    <s v="1404539"/>
    <x v="34"/>
    <x v="4"/>
    <x v="5"/>
    <n v="528035.62"/>
    <n v="549156.96"/>
    <n v="-21121.339999999967"/>
    <n v="549156.96"/>
    <n v="-21121.339999999967"/>
    <n v="27821"/>
    <n v="28933.84"/>
    <n v="-1112.8400000000001"/>
    <n v="28933.84"/>
    <n v="-1112.8400000000001"/>
  </r>
  <r>
    <s v="1404539"/>
    <x v="265"/>
    <x v="4"/>
    <x v="2"/>
    <n v="13380.08"/>
    <n v="13294.539215686274"/>
    <n v="85.540784313725453"/>
    <n v="13560.43"/>
    <n v="-180.35000000000036"/>
    <n v="28000"/>
    <n v="27821"/>
    <n v="179"/>
    <n v="28377.42"/>
    <n v="-377.41999999999825"/>
  </r>
  <r>
    <s v="1404539"/>
    <x v="263"/>
    <x v="4"/>
    <x v="2"/>
    <n v="56140"/>
    <n v="55781.104477611938"/>
    <n v="358.89552238806209"/>
    <n v="56060.01"/>
    <n v="79.989999999997963"/>
    <n v="28000"/>
    <n v="27821"/>
    <n v="179"/>
    <n v="27960.105"/>
    <n v="39.895000000000437"/>
  </r>
  <r>
    <s v="1404539"/>
    <x v="266"/>
    <x v="4"/>
    <x v="3"/>
    <n v="7221.78"/>
    <n v="3653.04"/>
    <n v="3568.74"/>
    <n v="3653.04"/>
    <n v="3568.74"/>
    <n v="550"/>
    <n v="278.20999999999998"/>
    <n v="271.79000000000002"/>
    <n v="278.20999999999998"/>
    <n v="271.79000000000002"/>
  </r>
  <r>
    <s v="1404540"/>
    <x v="0"/>
    <x v="0"/>
    <x v="0"/>
    <n v="34300.480000000003"/>
    <n v="0"/>
    <n v="34300.480000000003"/>
    <n v="0"/>
    <n v="34300.480000000003"/>
    <n v="0"/>
    <n v="0"/>
    <n v="0"/>
    <n v="0"/>
    <n v="0"/>
  </r>
  <r>
    <s v="1404540"/>
    <x v="1"/>
    <x v="1"/>
    <x v="0"/>
    <n v="0"/>
    <n v="0"/>
    <n v="0"/>
    <n v="0.08"/>
    <n v="-0.08"/>
    <n v="0"/>
    <n v="0"/>
    <n v="0"/>
    <n v="0"/>
    <n v="0"/>
  </r>
  <r>
    <s v="1404540"/>
    <x v="2"/>
    <x v="1"/>
    <x v="0"/>
    <n v="0"/>
    <n v="0"/>
    <n v="0"/>
    <n v="1.9"/>
    <n v="-1.9"/>
    <n v="0"/>
    <n v="0"/>
    <n v="0"/>
    <n v="0"/>
    <n v="0"/>
  </r>
  <r>
    <s v="1404540"/>
    <x v="3"/>
    <x v="1"/>
    <x v="0"/>
    <n v="0"/>
    <n v="0"/>
    <n v="0"/>
    <n v="12.73"/>
    <n v="-12.73"/>
    <n v="0"/>
    <n v="0"/>
    <n v="0"/>
    <n v="0"/>
    <n v="0"/>
  </r>
  <r>
    <s v="1404540"/>
    <x v="7"/>
    <x v="1"/>
    <x v="0"/>
    <n v="0"/>
    <n v="0"/>
    <n v="0"/>
    <n v="142.65"/>
    <n v="-142.65"/>
    <n v="0"/>
    <n v="0"/>
    <n v="0"/>
    <n v="0"/>
    <n v="0"/>
  </r>
  <r>
    <s v="1404540"/>
    <x v="8"/>
    <x v="1"/>
    <x v="0"/>
    <n v="0"/>
    <n v="0"/>
    <n v="0"/>
    <n v="329.87"/>
    <n v="-329.87"/>
    <n v="0"/>
    <n v="0"/>
    <n v="0"/>
    <n v="0"/>
    <n v="0"/>
  </r>
  <r>
    <s v="1404540"/>
    <x v="259"/>
    <x v="2"/>
    <x v="0"/>
    <n v="4515.1400000000003"/>
    <n v="0"/>
    <n v="4515.1400000000003"/>
    <n v="6131.09"/>
    <n v="-1615.9499999999998"/>
    <n v="28.5"/>
    <n v="0"/>
    <n v="28.5"/>
    <n v="38.700000000000003"/>
    <n v="-10.200000000000003"/>
  </r>
  <r>
    <s v="1404540"/>
    <x v="260"/>
    <x v="2"/>
    <x v="0"/>
    <n v="14344.43"/>
    <n v="0"/>
    <n v="14344.43"/>
    <n v="19478.25"/>
    <n v="-5133.82"/>
    <n v="28.5"/>
    <n v="0"/>
    <n v="28.5"/>
    <n v="38.700000000000003"/>
    <n v="-10.200000000000003"/>
  </r>
  <r>
    <s v="1404540"/>
    <x v="261"/>
    <x v="2"/>
    <x v="0"/>
    <n v="14414.26"/>
    <n v="0"/>
    <n v="14414.26"/>
    <n v="19573.03"/>
    <n v="-5158.7699999999986"/>
    <n v="171"/>
    <n v="0"/>
    <n v="171"/>
    <n v="232.2"/>
    <n v="-61.199999999999989"/>
  </r>
  <r>
    <s v="1404540"/>
    <x v="133"/>
    <x v="3"/>
    <x v="5"/>
    <n v="-910521.6"/>
    <n v="0"/>
    <n v="-910521.6"/>
    <n v="-910521.64"/>
    <n v="4.0000000037252903E-2"/>
    <n v="-38700"/>
    <n v="0"/>
    <n v="-38700"/>
    <n v="-38700"/>
    <n v="0"/>
  </r>
  <r>
    <s v="1404540"/>
    <x v="34"/>
    <x v="4"/>
    <x v="5"/>
    <n v="734429.64"/>
    <n v="763806.66"/>
    <n v="-29377.020000000019"/>
    <n v="763806.66"/>
    <n v="-29377.020000000019"/>
    <n v="38700"/>
    <n v="40248"/>
    <n v="-1548"/>
    <n v="40248"/>
    <n v="-1548"/>
  </r>
  <r>
    <s v="1404540"/>
    <x v="262"/>
    <x v="4"/>
    <x v="2"/>
    <n v="19033.560000000001"/>
    <n v="18887.147058823528"/>
    <n v="146.4129411764734"/>
    <n v="19264.89"/>
    <n v="-231.32999999999811"/>
    <n v="39000"/>
    <n v="38700"/>
    <n v="300"/>
    <n v="39474"/>
    <n v="-474"/>
  </r>
  <r>
    <s v="1404540"/>
    <x v="263"/>
    <x v="4"/>
    <x v="2"/>
    <n v="78195"/>
    <n v="77593.502487562189"/>
    <n v="601.49751243781066"/>
    <n v="77981.47"/>
    <n v="213.52999999999884"/>
    <n v="39000"/>
    <n v="38700"/>
    <n v="300"/>
    <n v="38893.5"/>
    <n v="106.5"/>
  </r>
  <r>
    <s v="1404540"/>
    <x v="264"/>
    <x v="4"/>
    <x v="3"/>
    <n v="11289.09"/>
    <n v="3799.03"/>
    <n v="7490.0599999999995"/>
    <n v="3799.03"/>
    <n v="7490.0599999999995"/>
    <n v="1150"/>
    <n v="387"/>
    <n v="763"/>
    <n v="387"/>
    <n v="763"/>
  </r>
  <r>
    <s v="1404557"/>
    <x v="0"/>
    <x v="0"/>
    <x v="0"/>
    <n v="-937.28"/>
    <n v="0"/>
    <n v="-937.28"/>
    <n v="0"/>
    <n v="-937.28"/>
    <n v="0"/>
    <n v="0"/>
    <n v="0"/>
    <n v="0"/>
    <n v="0"/>
  </r>
  <r>
    <s v="1404557"/>
    <x v="1"/>
    <x v="1"/>
    <x v="0"/>
    <n v="0"/>
    <n v="0"/>
    <n v="0"/>
    <n v="0.04"/>
    <n v="-0.04"/>
    <n v="0"/>
    <n v="0"/>
    <n v="0"/>
    <n v="0"/>
    <n v="0"/>
  </r>
  <r>
    <s v="1404557"/>
    <x v="2"/>
    <x v="1"/>
    <x v="0"/>
    <n v="0"/>
    <n v="0"/>
    <n v="0"/>
    <n v="0.96"/>
    <n v="-0.96"/>
    <n v="0"/>
    <n v="0"/>
    <n v="0"/>
    <n v="0"/>
    <n v="0"/>
  </r>
  <r>
    <s v="1404557"/>
    <x v="3"/>
    <x v="1"/>
    <x v="0"/>
    <n v="0"/>
    <n v="0"/>
    <n v="0"/>
    <n v="6.42"/>
    <n v="-6.42"/>
    <n v="0"/>
    <n v="0"/>
    <n v="0"/>
    <n v="0"/>
    <n v="0"/>
  </r>
  <r>
    <s v="1404557"/>
    <x v="7"/>
    <x v="1"/>
    <x v="0"/>
    <n v="0"/>
    <n v="0"/>
    <n v="0"/>
    <n v="71.89"/>
    <n v="-71.89"/>
    <n v="0"/>
    <n v="0"/>
    <n v="0"/>
    <n v="0"/>
    <n v="0"/>
  </r>
  <r>
    <s v="1404557"/>
    <x v="8"/>
    <x v="1"/>
    <x v="0"/>
    <n v="0"/>
    <n v="0"/>
    <n v="0"/>
    <n v="166.25"/>
    <n v="-166.25"/>
    <n v="0"/>
    <n v="0"/>
    <n v="0"/>
    <n v="0"/>
    <n v="0"/>
  </r>
  <r>
    <s v="1404557"/>
    <x v="259"/>
    <x v="2"/>
    <x v="0"/>
    <n v="633.70000000000005"/>
    <n v="0"/>
    <n v="633.70000000000005"/>
    <n v="772.49"/>
    <n v="-138.78999999999996"/>
    <n v="4"/>
    <n v="0"/>
    <n v="4"/>
    <n v="4.8760000000000003"/>
    <n v="-0.87600000000000033"/>
  </r>
  <r>
    <s v="1404557"/>
    <x v="260"/>
    <x v="2"/>
    <x v="0"/>
    <n v="2013.25"/>
    <n v="0"/>
    <n v="2013.25"/>
    <n v="2454.16"/>
    <n v="-440.90999999999985"/>
    <n v="4"/>
    <n v="0"/>
    <n v="4"/>
    <n v="4.8760000000000003"/>
    <n v="-0.87600000000000033"/>
  </r>
  <r>
    <s v="1404557"/>
    <x v="261"/>
    <x v="2"/>
    <x v="0"/>
    <n v="2023.05"/>
    <n v="0"/>
    <n v="2023.05"/>
    <n v="2466.1"/>
    <n v="-443.04999999999995"/>
    <n v="24"/>
    <n v="0"/>
    <n v="24"/>
    <n v="29.256"/>
    <n v="-5.2560000000000002"/>
  </r>
  <r>
    <s v="1404557"/>
    <x v="223"/>
    <x v="3"/>
    <x v="5"/>
    <n v="-92004.76"/>
    <n v="0"/>
    <n v="-92004.76"/>
    <n v="-92004.59"/>
    <n v="-0.16999999999825377"/>
    <n v="-4876"/>
    <n v="0"/>
    <n v="-4876"/>
    <n v="-4876"/>
    <n v="0"/>
  </r>
  <r>
    <s v="1404557"/>
    <x v="26"/>
    <x v="4"/>
    <x v="5"/>
    <n v="72012.5"/>
    <n v="71927.399999999994"/>
    <n v="85.100000000005821"/>
    <n v="71927.399999999994"/>
    <n v="85.100000000005821"/>
    <n v="4955"/>
    <n v="4949.1400000000003"/>
    <n v="5.8599999999996726"/>
    <n v="4949.1400000000003"/>
    <n v="5.8599999999996726"/>
  </r>
  <r>
    <s v="1404557"/>
    <x v="319"/>
    <x v="4"/>
    <x v="2"/>
    <n v="2940.64"/>
    <n v="2926.2352941176468"/>
    <n v="14.404705882353028"/>
    <n v="2984.76"/>
    <n v="-44.120000000000346"/>
    <n v="4900"/>
    <n v="4876"/>
    <n v="24"/>
    <n v="4973.5200000000004"/>
    <n v="-73.520000000000437"/>
  </r>
  <r>
    <s v="1404557"/>
    <x v="321"/>
    <x v="4"/>
    <x v="2"/>
    <n v="8428"/>
    <n v="8386.7164179104475"/>
    <n v="41.28358208955251"/>
    <n v="8428.65"/>
    <n v="-0.6499999999996362"/>
    <n v="4900"/>
    <n v="4876"/>
    <n v="24"/>
    <n v="4900.38"/>
    <n v="-0.38000000000010914"/>
  </r>
  <r>
    <s v="1404557"/>
    <x v="324"/>
    <x v="4"/>
    <x v="3"/>
    <n v="4890.8999999999996"/>
    <n v="2725.48"/>
    <n v="2165.4199999999996"/>
    <n v="2725.48"/>
    <n v="2165.4199999999996"/>
    <n v="350"/>
    <n v="195.04"/>
    <n v="154.96"/>
    <n v="195.04"/>
    <n v="154.96"/>
  </r>
  <r>
    <s v="1404624"/>
    <x v="0"/>
    <x v="0"/>
    <x v="0"/>
    <n v="327.73"/>
    <n v="0"/>
    <n v="327.73"/>
    <n v="0"/>
    <n v="327.73"/>
    <n v="0"/>
    <n v="0"/>
    <n v="0"/>
    <n v="0"/>
    <n v="0"/>
  </r>
  <r>
    <s v="1404624"/>
    <x v="4"/>
    <x v="2"/>
    <x v="0"/>
    <n v="88.17"/>
    <n v="0"/>
    <n v="88.17"/>
    <n v="156.19"/>
    <n v="-68.02"/>
    <n v="0.25"/>
    <n v="0"/>
    <n v="0.25"/>
    <n v="0.443"/>
    <n v="-0.193"/>
  </r>
  <r>
    <s v="1404624"/>
    <x v="5"/>
    <x v="2"/>
    <x v="0"/>
    <n v="303.08999999999997"/>
    <n v="0"/>
    <n v="303.08999999999997"/>
    <n v="536.91999999999996"/>
    <n v="-233.82999999999998"/>
    <n v="0.25"/>
    <n v="0"/>
    <n v="0.25"/>
    <n v="0.443"/>
    <n v="-0.193"/>
  </r>
  <r>
    <s v="1404624"/>
    <x v="6"/>
    <x v="2"/>
    <x v="0"/>
    <n v="327.93"/>
    <n v="0"/>
    <n v="327.93"/>
    <n v="580.9"/>
    <n v="-252.96999999999997"/>
    <n v="5.25"/>
    <n v="0"/>
    <n v="5.25"/>
    <n v="9.3000000000000007"/>
    <n v="-4.0500000000000007"/>
  </r>
  <r>
    <s v="1404624"/>
    <x v="105"/>
    <x v="3"/>
    <x v="1"/>
    <n v="-63815.98"/>
    <n v="0"/>
    <n v="-63815.98"/>
    <n v="-63815.98"/>
    <n v="0"/>
    <n v="-310"/>
    <n v="0"/>
    <n v="-310"/>
    <n v="-310"/>
    <n v="0"/>
  </r>
  <r>
    <s v="1404624"/>
    <x v="106"/>
    <x v="4"/>
    <x v="5"/>
    <n v="53724.53"/>
    <n v="53380.199004975126"/>
    <n v="344.33099502487312"/>
    <n v="53647.1"/>
    <n v="77.430000000000291"/>
    <n v="1872"/>
    <n v="1860"/>
    <n v="12"/>
    <n v="1869.3"/>
    <n v="2.7000000000000455"/>
  </r>
  <r>
    <s v="1404624"/>
    <x v="107"/>
    <x v="4"/>
    <x v="2"/>
    <n v="861.65"/>
    <n v="0"/>
    <n v="861.65"/>
    <n v="0"/>
    <n v="861.65"/>
    <n v="1950"/>
    <n v="0"/>
    <n v="1950"/>
    <n v="0"/>
    <n v="1950"/>
  </r>
  <r>
    <s v="1404624"/>
    <x v="48"/>
    <x v="4"/>
    <x v="2"/>
    <n v="34.049999999999997"/>
    <n v="26.386138613861387"/>
    <n v="7.6638613861386098"/>
    <n v="26.65"/>
    <n v="7.3999999999999986"/>
    <n v="400"/>
    <n v="310"/>
    <n v="90"/>
    <n v="313.10000000000002"/>
    <n v="86.899999999999977"/>
  </r>
  <r>
    <s v="1404624"/>
    <x v="50"/>
    <x v="4"/>
    <x v="2"/>
    <n v="183.46"/>
    <n v="182.27860696517413"/>
    <n v="1.1813930348258737"/>
    <n v="183.19"/>
    <n v="0.27000000000001023"/>
    <n v="312"/>
    <n v="310"/>
    <n v="2"/>
    <n v="311.55"/>
    <n v="0.44999999999998863"/>
  </r>
  <r>
    <s v="1404624"/>
    <x v="108"/>
    <x v="4"/>
    <x v="2"/>
    <n v="0"/>
    <n v="821.88177339901483"/>
    <n v="-821.88177339901483"/>
    <n v="834.21"/>
    <n v="-834.21"/>
    <n v="0"/>
    <n v="1860"/>
    <n v="-1860"/>
    <n v="1887.9"/>
    <n v="-1887.9"/>
  </r>
  <r>
    <s v="1404624"/>
    <x v="109"/>
    <x v="4"/>
    <x v="2"/>
    <n v="1517.16"/>
    <n v="1458.3546798029556"/>
    <n v="58.805320197044466"/>
    <n v="1480.23"/>
    <n v="36.930000000000064"/>
    <n v="1935"/>
    <n v="1860"/>
    <n v="75"/>
    <n v="1887.9"/>
    <n v="47.099999999999909"/>
  </r>
  <r>
    <s v="1404624"/>
    <x v="110"/>
    <x v="4"/>
    <x v="2"/>
    <n v="1734.36"/>
    <n v="1697.8423645320197"/>
    <n v="36.517635467980199"/>
    <n v="1723.31"/>
    <n v="11.049999999999955"/>
    <n v="1900"/>
    <n v="1860"/>
    <n v="40"/>
    <n v="1887.9"/>
    <n v="12.099999999999909"/>
  </r>
  <r>
    <s v="1404624"/>
    <x v="111"/>
    <x v="4"/>
    <x v="2"/>
    <n v="1995.4"/>
    <n v="1903.3004926108374"/>
    <n v="92.099507389162682"/>
    <n v="1931.85"/>
    <n v="63.550000000000182"/>
    <n v="1950"/>
    <n v="1860"/>
    <n v="90"/>
    <n v="1887.9"/>
    <n v="62.099999999999909"/>
  </r>
  <r>
    <s v="1404624"/>
    <x v="112"/>
    <x v="4"/>
    <x v="2"/>
    <n v="2718.45"/>
    <n v="2675.3004926108374"/>
    <n v="43.149507389162409"/>
    <n v="2715.43"/>
    <n v="3.0199999999999818"/>
    <n v="315"/>
    <n v="309.99999999999994"/>
    <n v="5.0000000000000568"/>
    <n v="314.64999999999998"/>
    <n v="0.35000000000002274"/>
  </r>
  <r>
    <s v="1404764"/>
    <x v="0"/>
    <x v="0"/>
    <x v="0"/>
    <n v="15765.82"/>
    <n v="0"/>
    <n v="15765.82"/>
    <n v="0"/>
    <n v="15765.82"/>
    <n v="0"/>
    <n v="0"/>
    <n v="0"/>
    <n v="0"/>
    <n v="0"/>
  </r>
  <r>
    <s v="1404764"/>
    <x v="1"/>
    <x v="1"/>
    <x v="0"/>
    <n v="37.29"/>
    <n v="0"/>
    <n v="37.29"/>
    <n v="37.47"/>
    <n v="-0.17999999999999972"/>
    <n v="0"/>
    <n v="0"/>
    <n v="0"/>
    <n v="0"/>
    <n v="0"/>
  </r>
  <r>
    <s v="1404764"/>
    <x v="2"/>
    <x v="1"/>
    <x v="0"/>
    <n v="870"/>
    <n v="0"/>
    <n v="870"/>
    <n v="874.35"/>
    <n v="-4.3500000000000227"/>
    <n v="0"/>
    <n v="0"/>
    <n v="0"/>
    <n v="0"/>
    <n v="0"/>
  </r>
  <r>
    <s v="1404764"/>
    <x v="3"/>
    <x v="1"/>
    <x v="0"/>
    <n v="5841.46"/>
    <n v="0"/>
    <n v="5841.46"/>
    <n v="5870.67"/>
    <n v="-29.210000000000036"/>
    <n v="0"/>
    <n v="0"/>
    <n v="0"/>
    <n v="0"/>
    <n v="0"/>
  </r>
  <r>
    <s v="1404764"/>
    <x v="4"/>
    <x v="2"/>
    <x v="0"/>
    <n v="8644.31"/>
    <n v="0"/>
    <n v="8644.31"/>
    <n v="9663.64"/>
    <n v="-1019.3299999999999"/>
    <n v="24.51"/>
    <n v="0"/>
    <n v="24.51"/>
    <n v="27.4"/>
    <n v="-2.889999999999997"/>
  </r>
  <r>
    <s v="1404764"/>
    <x v="5"/>
    <x v="2"/>
    <x v="0"/>
    <n v="29715.200000000001"/>
    <n v="0"/>
    <n v="29715.200000000001"/>
    <n v="33219.230000000003"/>
    <n v="-3504.0300000000025"/>
    <n v="24.51"/>
    <n v="0"/>
    <n v="24.51"/>
    <n v="27.4"/>
    <n v="-2.889999999999997"/>
  </r>
  <r>
    <s v="1404764"/>
    <x v="6"/>
    <x v="2"/>
    <x v="0"/>
    <n v="32150.03"/>
    <n v="0"/>
    <n v="32150.03"/>
    <n v="35940.9"/>
    <n v="-3790.8700000000026"/>
    <n v="514.71"/>
    <n v="0"/>
    <n v="514.71"/>
    <n v="575.40099999999995"/>
    <n v="-60.690999999999917"/>
  </r>
  <r>
    <s v="1404764"/>
    <x v="7"/>
    <x v="1"/>
    <x v="0"/>
    <n v="65445.67"/>
    <n v="0"/>
    <n v="65445.67"/>
    <n v="65772.899999999994"/>
    <n v="-327.22999999999593"/>
    <n v="0"/>
    <n v="0"/>
    <n v="0"/>
    <n v="0"/>
    <n v="0"/>
  </r>
  <r>
    <s v="1404764"/>
    <x v="8"/>
    <x v="1"/>
    <x v="0"/>
    <n v="151343.54999999999"/>
    <n v="0"/>
    <n v="151343.54999999999"/>
    <n v="152100.26999999999"/>
    <n v="-756.72000000000116"/>
    <n v="0"/>
    <n v="0"/>
    <n v="0"/>
    <n v="0"/>
    <n v="0"/>
  </r>
  <r>
    <s v="1404764"/>
    <x v="341"/>
    <x v="3"/>
    <x v="1"/>
    <n v="-3515184.36"/>
    <n v="0"/>
    <n v="-3515184.36"/>
    <n v="-3515183.37"/>
    <n v="-0.98999999975785613"/>
    <n v="-19728"/>
    <n v="0"/>
    <n v="-19728"/>
    <n v="-19728"/>
    <n v="0"/>
  </r>
  <r>
    <s v="1404764"/>
    <x v="48"/>
    <x v="4"/>
    <x v="2"/>
    <n v="1702.4"/>
    <n v="1679.2475247524753"/>
    <n v="23.152475247524762"/>
    <n v="1696.04"/>
    <n v="6.3600000000001273"/>
    <n v="20000"/>
    <n v="19728"/>
    <n v="272"/>
    <n v="19925.28"/>
    <n v="74.720000000001164"/>
  </r>
  <r>
    <s v="1404764"/>
    <x v="342"/>
    <x v="4"/>
    <x v="2"/>
    <n v="12345.25"/>
    <n v="12305.536945812808"/>
    <n v="39.713054187192029"/>
    <n v="12490.12"/>
    <n v="-144.8700000000008"/>
    <n v="237500"/>
    <n v="236736"/>
    <n v="764"/>
    <n v="240287.04"/>
    <n v="-2787.0400000000081"/>
  </r>
  <r>
    <s v="1404764"/>
    <x v="11"/>
    <x v="4"/>
    <x v="2"/>
    <n v="18298.98"/>
    <n v="18287.860696517411"/>
    <n v="11.119303482588293"/>
    <n v="18379.3"/>
    <n v="-80.319999999999709"/>
    <n v="19740"/>
    <n v="19728"/>
    <n v="12"/>
    <n v="19826.64"/>
    <n v="-86.639999999999418"/>
  </r>
  <r>
    <s v="1404764"/>
    <x v="54"/>
    <x v="4"/>
    <x v="2"/>
    <n v="53577.62"/>
    <n v="53405.270935960594"/>
    <n v="172.3490640394084"/>
    <n v="54206.35"/>
    <n v="-628.72999999999593"/>
    <n v="237500"/>
    <n v="236736"/>
    <n v="764"/>
    <n v="240287.04"/>
    <n v="-2787.0400000000081"/>
  </r>
  <r>
    <s v="1404764"/>
    <x v="55"/>
    <x v="4"/>
    <x v="2"/>
    <n v="68844.12"/>
    <n v="68622.660098522174"/>
    <n v="221.4599014778214"/>
    <n v="69652"/>
    <n v="-807.88000000000466"/>
    <n v="237500"/>
    <n v="236736"/>
    <n v="764"/>
    <n v="240287.04"/>
    <n v="-2787.0400000000081"/>
  </r>
  <r>
    <s v="1404764"/>
    <x v="14"/>
    <x v="4"/>
    <x v="2"/>
    <n v="111495.22"/>
    <n v="111310.90196078431"/>
    <n v="184.31803921569372"/>
    <n v="113537.12"/>
    <n v="-2041.8999999999942"/>
    <n v="237128"/>
    <n v="236736"/>
    <n v="392"/>
    <n v="241470.72"/>
    <n v="-4342.7200000000012"/>
  </r>
  <r>
    <s v="1404764"/>
    <x v="339"/>
    <x v="4"/>
    <x v="2"/>
    <n v="222709.86"/>
    <n v="215686.38423645319"/>
    <n v="7023.4757635467977"/>
    <n v="218921.68"/>
    <n v="3788.179999999993"/>
    <n v="244446"/>
    <n v="236736"/>
    <n v="7710"/>
    <n v="240287.04"/>
    <n v="4158.9599999999919"/>
  </r>
  <r>
    <s v="1404764"/>
    <x v="63"/>
    <x v="4"/>
    <x v="2"/>
    <n v="221002.5"/>
    <n v="220756.31527093597"/>
    <n v="246.18472906402894"/>
    <n v="224067.66"/>
    <n v="-3065.1600000000035"/>
    <n v="19750"/>
    <n v="19727.999999999996"/>
    <n v="22.000000000003638"/>
    <n v="20023.919999999998"/>
    <n v="-273.91999999999825"/>
  </r>
  <r>
    <s v="1404764"/>
    <x v="337"/>
    <x v="4"/>
    <x v="2"/>
    <n v="322228.96000000002"/>
    <n v="321487.49253731343"/>
    <n v="741.46746268658899"/>
    <n v="323094.93"/>
    <n v="-865.96999999997206"/>
    <n v="237282"/>
    <n v="236736"/>
    <n v="546"/>
    <n v="237919.68"/>
    <n v="-637.67999999999302"/>
  </r>
  <r>
    <s v="1404764"/>
    <x v="58"/>
    <x v="4"/>
    <x v="2"/>
    <n v="1134474.1499999999"/>
    <n v="1132407.712871287"/>
    <n v="2066.4371287128888"/>
    <n v="1143731.79"/>
    <n v="-9257.6400000001304"/>
    <n v="237168"/>
    <n v="236736"/>
    <n v="432"/>
    <n v="239103.35999999999"/>
    <n v="-1935.359999999986"/>
  </r>
  <r>
    <s v="1404764"/>
    <x v="59"/>
    <x v="4"/>
    <x v="3"/>
    <n v="1026800.97"/>
    <n v="1026792.9850746269"/>
    <n v="7.9849253731081262"/>
    <n v="1031926.95"/>
    <n v="-5125.9799999999814"/>
    <n v="177552"/>
    <n v="177552"/>
    <n v="0"/>
    <n v="178439.76"/>
    <n v="-887.76000000000931"/>
  </r>
  <r>
    <s v="1404764"/>
    <x v="20"/>
    <x v="4"/>
    <x v="4"/>
    <n v="11891"/>
    <n v="0"/>
    <n v="11891"/>
    <n v="0"/>
    <n v="11891"/>
    <n v="2162"/>
    <n v="0"/>
    <n v="2162"/>
    <n v="0"/>
    <n v="2162"/>
  </r>
  <r>
    <s v="1404765"/>
    <x v="0"/>
    <x v="0"/>
    <x v="0"/>
    <n v="27723.98"/>
    <n v="0"/>
    <n v="27723.98"/>
    <n v="0"/>
    <n v="27723.98"/>
    <n v="0"/>
    <n v="0"/>
    <n v="0"/>
    <n v="0"/>
    <n v="0"/>
  </r>
  <r>
    <s v="1404765"/>
    <x v="1"/>
    <x v="1"/>
    <x v="0"/>
    <n v="18.86"/>
    <n v="0"/>
    <n v="18.86"/>
    <n v="19.14"/>
    <n v="-0.28000000000000114"/>
    <n v="0"/>
    <n v="0"/>
    <n v="0"/>
    <n v="0"/>
    <n v="0"/>
  </r>
  <r>
    <s v="1404765"/>
    <x v="2"/>
    <x v="1"/>
    <x v="0"/>
    <n v="440.02"/>
    <n v="0"/>
    <n v="440.02"/>
    <n v="446.63"/>
    <n v="-6.6100000000000136"/>
    <n v="0"/>
    <n v="0"/>
    <n v="0"/>
    <n v="0"/>
    <n v="0"/>
  </r>
  <r>
    <s v="1404765"/>
    <x v="3"/>
    <x v="1"/>
    <x v="0"/>
    <n v="2954.42"/>
    <n v="0"/>
    <n v="2954.42"/>
    <n v="2998.81"/>
    <n v="-44.389999999999873"/>
    <n v="0"/>
    <n v="0"/>
    <n v="0"/>
    <n v="0"/>
    <n v="0"/>
  </r>
  <r>
    <s v="1404765"/>
    <x v="4"/>
    <x v="2"/>
    <x v="0"/>
    <n v="4673.08"/>
    <n v="0"/>
    <n v="4673.08"/>
    <n v="6072.56"/>
    <n v="-1399.4800000000005"/>
    <n v="13.25"/>
    <n v="0"/>
    <n v="13.25"/>
    <n v="17.218"/>
    <n v="-3.968"/>
  </r>
  <r>
    <s v="1404765"/>
    <x v="5"/>
    <x v="2"/>
    <x v="0"/>
    <n v="16063.91"/>
    <n v="0"/>
    <n v="16063.91"/>
    <n v="20874.68"/>
    <n v="-4810.7700000000004"/>
    <n v="13.25"/>
    <n v="0"/>
    <n v="13.25"/>
    <n v="17.218"/>
    <n v="-3.968"/>
  </r>
  <r>
    <s v="1404765"/>
    <x v="6"/>
    <x v="2"/>
    <x v="0"/>
    <n v="17380.169999999998"/>
    <n v="0"/>
    <n v="17380.169999999998"/>
    <n v="22584.28"/>
    <n v="-5204.1100000000006"/>
    <n v="278.25"/>
    <n v="0"/>
    <n v="278.25"/>
    <n v="361.56599999999997"/>
    <n v="-83.315999999999974"/>
  </r>
  <r>
    <s v="1404765"/>
    <x v="7"/>
    <x v="1"/>
    <x v="0"/>
    <n v="33100.28"/>
    <n v="0"/>
    <n v="33100.28"/>
    <n v="33597.629999999997"/>
    <n v="-497.34999999999854"/>
    <n v="0"/>
    <n v="0"/>
    <n v="0"/>
    <n v="0"/>
    <n v="0"/>
  </r>
  <r>
    <s v="1404765"/>
    <x v="8"/>
    <x v="1"/>
    <x v="0"/>
    <n v="76544.62"/>
    <n v="0"/>
    <n v="76544.62"/>
    <n v="77694.75"/>
    <n v="-1150.1300000000047"/>
    <n v="0"/>
    <n v="0"/>
    <n v="0"/>
    <n v="0"/>
    <n v="0"/>
  </r>
  <r>
    <s v="1404765"/>
    <x v="90"/>
    <x v="3"/>
    <x v="1"/>
    <n v="-1585565.58"/>
    <n v="0"/>
    <n v="-1585565.58"/>
    <n v="-1585565.49"/>
    <n v="-9.0000000083819032E-2"/>
    <n v="-19800"/>
    <n v="0"/>
    <n v="-19800"/>
    <n v="-19800"/>
    <n v="0"/>
  </r>
  <r>
    <s v="1404765"/>
    <x v="91"/>
    <x v="4"/>
    <x v="2"/>
    <n v="2093.2800000000002"/>
    <n v="1973.6633663366338"/>
    <n v="119.61663366336643"/>
    <n v="1993.4"/>
    <n v="99.880000000000109"/>
    <n v="21000"/>
    <n v="19800"/>
    <n v="1200"/>
    <n v="19998"/>
    <n v="1002"/>
  </r>
  <r>
    <s v="1404765"/>
    <x v="92"/>
    <x v="4"/>
    <x v="2"/>
    <n v="8141.83"/>
    <n v="8124.7290640394085"/>
    <n v="17.100935960591414"/>
    <n v="8246.6"/>
    <n v="-104.77000000000044"/>
    <n v="119050"/>
    <n v="118800"/>
    <n v="250"/>
    <n v="120582"/>
    <n v="-1532"/>
  </r>
  <r>
    <s v="1404765"/>
    <x v="50"/>
    <x v="4"/>
    <x v="2"/>
    <n v="11648.28"/>
    <n v="11642.39800995025"/>
    <n v="5.8819900497510389"/>
    <n v="11700.61"/>
    <n v="-52.329999999999927"/>
    <n v="19810"/>
    <n v="19800"/>
    <n v="10"/>
    <n v="19899"/>
    <n v="-89"/>
  </r>
  <r>
    <s v="1404765"/>
    <x v="93"/>
    <x v="4"/>
    <x v="2"/>
    <n v="15445.29"/>
    <n v="15484.394088669951"/>
    <n v="-39.104088669950215"/>
    <n v="15716.66"/>
    <n v="-271.36999999999898"/>
    <n v="118500"/>
    <n v="118800"/>
    <n v="-300"/>
    <n v="120582"/>
    <n v="-2082"/>
  </r>
  <r>
    <s v="1404765"/>
    <x v="94"/>
    <x v="4"/>
    <x v="2"/>
    <n v="21688.29"/>
    <n v="21588.334975369457"/>
    <n v="99.955024630544358"/>
    <n v="21912.16"/>
    <n v="-223.86999999999898"/>
    <n v="119350"/>
    <n v="118800"/>
    <n v="550"/>
    <n v="120582"/>
    <n v="-1232"/>
  </r>
  <r>
    <s v="1404765"/>
    <x v="41"/>
    <x v="4"/>
    <x v="2"/>
    <n v="48418.28"/>
    <n v="48272"/>
    <n v="146.27999999999884"/>
    <n v="49237.440000000002"/>
    <n v="-819.16000000000349"/>
    <n v="119160"/>
    <n v="118800"/>
    <n v="360"/>
    <n v="121176"/>
    <n v="-2016"/>
  </r>
  <r>
    <s v="1404765"/>
    <x v="87"/>
    <x v="4"/>
    <x v="2"/>
    <n v="64386.45"/>
    <n v="64147.251231527094"/>
    <n v="239.19876847290288"/>
    <n v="65109.46"/>
    <n v="-723.01000000000204"/>
    <n v="119243"/>
    <n v="118800"/>
    <n v="443"/>
    <n v="120582"/>
    <n v="-1339"/>
  </r>
  <r>
    <s v="1404765"/>
    <x v="95"/>
    <x v="4"/>
    <x v="2"/>
    <n v="84121.48"/>
    <n v="83556"/>
    <n v="565.47999999999593"/>
    <n v="84809.34"/>
    <n v="-687.86000000000058"/>
    <n v="19934"/>
    <n v="19800"/>
    <n v="134"/>
    <n v="20097"/>
    <n v="-163"/>
  </r>
  <r>
    <s v="1404765"/>
    <x v="17"/>
    <x v="4"/>
    <x v="2"/>
    <n v="161737.79999999999"/>
    <n v="161330.39800995024"/>
    <n v="407.40199004975148"/>
    <n v="162137.04999999999"/>
    <n v="-399.25"/>
    <n v="119100"/>
    <n v="118800"/>
    <n v="300"/>
    <n v="119394"/>
    <n v="-294"/>
  </r>
  <r>
    <s v="1404765"/>
    <x v="58"/>
    <x v="4"/>
    <x v="2"/>
    <n v="568748.63"/>
    <n v="568270.29702970292"/>
    <n v="478.33297029708046"/>
    <n v="573953"/>
    <n v="-5204.3699999999953"/>
    <n v="118900"/>
    <n v="118800"/>
    <n v="100"/>
    <n v="119988"/>
    <n v="-1088"/>
  </r>
  <r>
    <s v="1404765"/>
    <x v="96"/>
    <x v="4"/>
    <x v="3"/>
    <n v="414238.42"/>
    <n v="411009.83382209192"/>
    <n v="3228.5861779080587"/>
    <n v="420463.06"/>
    <n v="-6224.640000000014"/>
    <n v="89800"/>
    <n v="89100"/>
    <n v="700"/>
    <n v="91149.3"/>
    <n v="-1349.3000000000029"/>
  </r>
  <r>
    <s v="1404765"/>
    <x v="20"/>
    <x v="4"/>
    <x v="4"/>
    <n v="5998.21"/>
    <n v="5880.5980392156862"/>
    <n v="117.61196078431385"/>
    <n v="5998.21"/>
    <n v="0"/>
    <n v="1090.5830000000001"/>
    <n v="1069.2"/>
    <n v="21.383000000000038"/>
    <n v="1090.5840000000001"/>
    <n v="-9.9999999997635314E-4"/>
  </r>
  <r>
    <s v="1404767"/>
    <x v="0"/>
    <x v="0"/>
    <x v="0"/>
    <n v="2092.29"/>
    <n v="0"/>
    <n v="2092.29"/>
    <n v="0"/>
    <n v="2092.29"/>
    <n v="0"/>
    <n v="0"/>
    <n v="0"/>
    <n v="0"/>
    <n v="0"/>
  </r>
  <r>
    <s v="1404767"/>
    <x v="190"/>
    <x v="2"/>
    <x v="0"/>
    <n v="233.05"/>
    <n v="0"/>
    <n v="233.05"/>
    <n v="242.56"/>
    <n v="-9.5099999999999909"/>
    <n v="30.823"/>
    <n v="0"/>
    <n v="30.823"/>
    <n v="32.088000000000001"/>
    <n v="-1.2650000000000006"/>
  </r>
  <r>
    <s v="1404767"/>
    <x v="191"/>
    <x v="2"/>
    <x v="0"/>
    <n v="478.2"/>
    <n v="0"/>
    <n v="478.2"/>
    <n v="497.8"/>
    <n v="-19.600000000000023"/>
    <n v="30.823"/>
    <n v="0"/>
    <n v="30.823"/>
    <n v="32.088000000000001"/>
    <n v="-1.2650000000000006"/>
  </r>
  <r>
    <s v="1404767"/>
    <x v="192"/>
    <x v="2"/>
    <x v="0"/>
    <n v="18851.5"/>
    <n v="0"/>
    <n v="18851.5"/>
    <n v="19620.39"/>
    <n v="-768.88999999999942"/>
    <n v="308.23"/>
    <n v="0"/>
    <n v="308.23"/>
    <n v="320.80099999999999"/>
    <n v="-12.57099999999997"/>
  </r>
  <r>
    <s v="1404767"/>
    <x v="339"/>
    <x v="3"/>
    <x v="2"/>
    <n v="-135910.35999999999"/>
    <n v="0"/>
    <n v="-135910.35999999999"/>
    <n v="-135910.96"/>
    <n v="0.60000000000582077"/>
    <n v="-149175"/>
    <n v="0"/>
    <n v="-149175"/>
    <n v="-149175"/>
    <n v="0"/>
  </r>
  <r>
    <s v="1404767"/>
    <x v="194"/>
    <x v="4"/>
    <x v="2"/>
    <n v="11669.72"/>
    <n v="11669.191321499013"/>
    <n v="0.52867850098664348"/>
    <n v="11832.56"/>
    <n v="-162.84000000000015"/>
    <n v="24615"/>
    <n v="24613.874753451673"/>
    <n v="1.125246548326686"/>
    <n v="24958.469000000001"/>
    <n v="-343.46900000000096"/>
  </r>
  <r>
    <s v="1404767"/>
    <x v="340"/>
    <x v="4"/>
    <x v="2"/>
    <n v="102585.60000000001"/>
    <n v="102184.87684729064"/>
    <n v="400.72315270936815"/>
    <n v="103717.65"/>
    <n v="-1132.0499999999884"/>
    <n v="149760"/>
    <n v="149175"/>
    <n v="585"/>
    <n v="151412.625"/>
    <n v="-1652.625"/>
  </r>
  <r>
    <s v="1405036"/>
    <x v="0"/>
    <x v="0"/>
    <x v="0"/>
    <n v="1085.56"/>
    <n v="0"/>
    <n v="1085.56"/>
    <n v="0"/>
    <n v="1085.56"/>
    <n v="0"/>
    <n v="0"/>
    <n v="0"/>
    <n v="0"/>
    <n v="0"/>
  </r>
  <r>
    <s v="1405036"/>
    <x v="190"/>
    <x v="2"/>
    <x v="0"/>
    <n v="123.4"/>
    <n v="0"/>
    <n v="123.4"/>
    <n v="132.29"/>
    <n v="-8.8899999999999864"/>
    <n v="16.32"/>
    <n v="0"/>
    <n v="16.32"/>
    <n v="17.501000000000001"/>
    <n v="-1.1810000000000009"/>
  </r>
  <r>
    <s v="1405036"/>
    <x v="191"/>
    <x v="2"/>
    <x v="0"/>
    <n v="253.2"/>
    <n v="0"/>
    <n v="253.2"/>
    <n v="271.5"/>
    <n v="-18.300000000000011"/>
    <n v="16.32"/>
    <n v="0"/>
    <n v="16.32"/>
    <n v="17.501000000000001"/>
    <n v="-1.1810000000000009"/>
  </r>
  <r>
    <s v="1405036"/>
    <x v="192"/>
    <x v="2"/>
    <x v="0"/>
    <n v="9981.39"/>
    <n v="0"/>
    <n v="9981.39"/>
    <n v="10700.96"/>
    <n v="-719.56999999999971"/>
    <n v="163.19999999999999"/>
    <n v="0"/>
    <n v="163.19999999999999"/>
    <n v="174.965"/>
    <n v="-11.765000000000015"/>
  </r>
  <r>
    <s v="1405036"/>
    <x v="339"/>
    <x v="3"/>
    <x v="2"/>
    <n v="-74125.47"/>
    <n v="0"/>
    <n v="-74125.47"/>
    <n v="-74125.789999999994"/>
    <n v="0.319999999992433"/>
    <n v="-81360"/>
    <n v="0"/>
    <n v="-81360"/>
    <n v="-81360"/>
    <n v="0"/>
  </r>
  <r>
    <s v="1405036"/>
    <x v="194"/>
    <x v="4"/>
    <x v="2"/>
    <n v="6364.65"/>
    <n v="6364.3786982248521"/>
    <n v="0.27130177514754905"/>
    <n v="6453.48"/>
    <n v="-88.829999999999927"/>
    <n v="13425"/>
    <n v="13424.400394477316"/>
    <n v="0.59960552268421452"/>
    <n v="13612.342000000001"/>
    <n v="-187.34200000000055"/>
  </r>
  <r>
    <s v="1405036"/>
    <x v="340"/>
    <x v="4"/>
    <x v="2"/>
    <n v="56317.27"/>
    <n v="55731.596059113297"/>
    <n v="585.67394088669971"/>
    <n v="56567.57"/>
    <n v="-250.30000000000291"/>
    <n v="82215"/>
    <n v="81359.999999999985"/>
    <n v="855.00000000001455"/>
    <n v="82580.399999999994"/>
    <n v="-365.39999999999418"/>
  </r>
  <r>
    <s v="1405262"/>
    <x v="0"/>
    <x v="0"/>
    <x v="0"/>
    <n v="1386.88"/>
    <n v="0"/>
    <n v="1386.88"/>
    <n v="0"/>
    <n v="1386.88"/>
    <n v="0"/>
    <n v="0"/>
    <n v="0"/>
    <n v="0"/>
    <n v="0"/>
  </r>
  <r>
    <s v="1405262"/>
    <x v="1"/>
    <x v="1"/>
    <x v="0"/>
    <n v="2.85"/>
    <n v="0"/>
    <n v="2.85"/>
    <n v="2.85"/>
    <n v="0"/>
    <n v="0"/>
    <n v="0"/>
    <n v="0"/>
    <n v="0"/>
    <n v="0"/>
  </r>
  <r>
    <s v="1405262"/>
    <x v="2"/>
    <x v="1"/>
    <x v="0"/>
    <n v="66.489999999999995"/>
    <n v="0"/>
    <n v="66.489999999999995"/>
    <n v="66.48"/>
    <n v="9.9999999999909051E-3"/>
    <n v="0"/>
    <n v="0"/>
    <n v="0"/>
    <n v="0"/>
    <n v="0"/>
  </r>
  <r>
    <s v="1405262"/>
    <x v="3"/>
    <x v="1"/>
    <x v="0"/>
    <n v="446.42"/>
    <n v="0"/>
    <n v="446.42"/>
    <n v="446.37"/>
    <n v="5.0000000000011369E-2"/>
    <n v="0"/>
    <n v="0"/>
    <n v="0"/>
    <n v="0"/>
    <n v="0"/>
  </r>
  <r>
    <s v="1405262"/>
    <x v="4"/>
    <x v="2"/>
    <x v="0"/>
    <n v="733.59"/>
    <n v="0"/>
    <n v="733.59"/>
    <n v="813.91"/>
    <n v="-80.319999999999936"/>
    <n v="2.08"/>
    <n v="0"/>
    <n v="2.08"/>
    <n v="2.3079999999999998"/>
    <n v="-0.22799999999999976"/>
  </r>
  <r>
    <s v="1405262"/>
    <x v="5"/>
    <x v="2"/>
    <x v="0"/>
    <n v="2521.73"/>
    <n v="0"/>
    <n v="2521.73"/>
    <n v="2797.85"/>
    <n v="-276.11999999999989"/>
    <n v="2.08"/>
    <n v="0"/>
    <n v="2.08"/>
    <n v="2.3079999999999998"/>
    <n v="-0.22799999999999976"/>
  </r>
  <r>
    <s v="1405262"/>
    <x v="6"/>
    <x v="2"/>
    <x v="0"/>
    <n v="2728.36"/>
    <n v="0"/>
    <n v="2728.36"/>
    <n v="3027.02"/>
    <n v="-298.65999999999985"/>
    <n v="43.68"/>
    <n v="0"/>
    <n v="43.68"/>
    <n v="48.462000000000003"/>
    <n v="-4.7820000000000036"/>
  </r>
  <r>
    <s v="1405262"/>
    <x v="7"/>
    <x v="1"/>
    <x v="0"/>
    <n v="5001.53"/>
    <n v="0"/>
    <n v="5001.53"/>
    <n v="5000.9799999999996"/>
    <n v="0.5500000000001819"/>
    <n v="0"/>
    <n v="0"/>
    <n v="0"/>
    <n v="0"/>
    <n v="0"/>
  </r>
  <r>
    <s v="1405262"/>
    <x v="8"/>
    <x v="1"/>
    <x v="0"/>
    <n v="11566.08"/>
    <n v="0"/>
    <n v="11566.08"/>
    <n v="11564.8"/>
    <n v="1.2800000000006548"/>
    <n v="0"/>
    <n v="0"/>
    <n v="0"/>
    <n v="0"/>
    <n v="0"/>
  </r>
  <r>
    <s v="1405262"/>
    <x v="158"/>
    <x v="3"/>
    <x v="1"/>
    <n v="-283988.7"/>
    <n v="0"/>
    <n v="-283988.7"/>
    <n v="-283988.65000000002"/>
    <n v="-4.9999999988358468E-2"/>
    <n v="-1500"/>
    <n v="0"/>
    <n v="-1500"/>
    <n v="-1500"/>
    <n v="0"/>
  </r>
  <r>
    <s v="1405262"/>
    <x v="48"/>
    <x v="4"/>
    <x v="2"/>
    <n v="128.96"/>
    <n v="127.68316831683168"/>
    <n v="1.2768316831683251"/>
    <n v="128.96"/>
    <n v="0"/>
    <n v="1515"/>
    <n v="1500"/>
    <n v="15"/>
    <n v="1515"/>
    <n v="0"/>
  </r>
  <r>
    <s v="1405262"/>
    <x v="37"/>
    <x v="4"/>
    <x v="2"/>
    <n v="1666.34"/>
    <n v="1657.5024875621891"/>
    <n v="8.8375124378108012"/>
    <n v="1665.79"/>
    <n v="0.54999999999995453"/>
    <n v="1508"/>
    <n v="1500"/>
    <n v="8"/>
    <n v="1507.5"/>
    <n v="0.5"/>
  </r>
  <r>
    <s v="1405262"/>
    <x v="161"/>
    <x v="4"/>
    <x v="2"/>
    <n v="3444.12"/>
    <n v="3397.497536945813"/>
    <n v="46.622463054186937"/>
    <n v="3448.46"/>
    <n v="-4.3400000000001455"/>
    <n v="18247"/>
    <n v="18000"/>
    <n v="247"/>
    <n v="18270"/>
    <n v="-23"/>
  </r>
  <r>
    <s v="1405262"/>
    <x v="159"/>
    <x v="4"/>
    <x v="2"/>
    <n v="8648.3700000000008"/>
    <n v="8662.323529411764"/>
    <n v="-13.953529411763157"/>
    <n v="8835.57"/>
    <n v="-187.19999999999891"/>
    <n v="17971"/>
    <n v="18000"/>
    <n v="-29"/>
    <n v="18360"/>
    <n v="-389"/>
  </r>
  <r>
    <s v="1405262"/>
    <x v="163"/>
    <x v="4"/>
    <x v="2"/>
    <n v="9924.48"/>
    <n v="9605.8817733990145"/>
    <n v="318.59822660098507"/>
    <n v="9749.9699999999993"/>
    <n v="174.51000000000022"/>
    <n v="18597"/>
    <n v="18000"/>
    <n v="597"/>
    <n v="18270"/>
    <n v="327"/>
  </r>
  <r>
    <s v="1405262"/>
    <x v="164"/>
    <x v="4"/>
    <x v="2"/>
    <n v="14583.77"/>
    <n v="14115.596059113301"/>
    <n v="468.17394088669971"/>
    <n v="14327.33"/>
    <n v="256.44000000000051"/>
    <n v="18597"/>
    <n v="18000"/>
    <n v="597"/>
    <n v="18270"/>
    <n v="327"/>
  </r>
  <r>
    <s v="1405262"/>
    <x v="165"/>
    <x v="4"/>
    <x v="2"/>
    <n v="14412.72"/>
    <n v="14490"/>
    <n v="-77.280000000000655"/>
    <n v="14707.35"/>
    <n v="-294.63000000000102"/>
    <n v="1492"/>
    <n v="1500"/>
    <n v="-8"/>
    <n v="1522.5"/>
    <n v="-30.5"/>
  </r>
  <r>
    <s v="1405262"/>
    <x v="166"/>
    <x v="4"/>
    <x v="2"/>
    <n v="14764.53"/>
    <n v="14657.04433497537"/>
    <n v="107.48566502463109"/>
    <n v="14876.9"/>
    <n v="-112.36999999999898"/>
    <n v="18132"/>
    <n v="18000"/>
    <n v="132"/>
    <n v="18270"/>
    <n v="-138"/>
  </r>
  <r>
    <s v="1405262"/>
    <x v="167"/>
    <x v="4"/>
    <x v="2"/>
    <n v="24340.79"/>
    <n v="24444"/>
    <n v="-103.20999999999913"/>
    <n v="24566.22"/>
    <n v="-225.43000000000029"/>
    <n v="17924"/>
    <n v="18000"/>
    <n v="-76"/>
    <n v="18090"/>
    <n v="-166"/>
  </r>
  <r>
    <s v="1405262"/>
    <x v="45"/>
    <x v="4"/>
    <x v="2"/>
    <n v="91730.94"/>
    <n v="91168.742574257427"/>
    <n v="562.19742574257543"/>
    <n v="92080.43"/>
    <n v="-349.48999999999069"/>
    <n v="18111"/>
    <n v="18000"/>
    <n v="111"/>
    <n v="18180"/>
    <n v="-69"/>
  </r>
  <r>
    <s v="1405262"/>
    <x v="168"/>
    <x v="4"/>
    <x v="3"/>
    <n v="74980.929999999993"/>
    <n v="74599.592039800991"/>
    <n v="381.33796019900183"/>
    <n v="74972.59"/>
    <n v="8.3399999999965075"/>
    <n v="13569"/>
    <n v="13500"/>
    <n v="69"/>
    <n v="13567.5"/>
    <n v="1.5"/>
  </r>
  <r>
    <s v="1405262"/>
    <x v="20"/>
    <x v="4"/>
    <x v="4"/>
    <n v="908.82"/>
    <n v="891"/>
    <n v="17.82000000000005"/>
    <n v="908.82"/>
    <n v="0"/>
    <n v="165.24"/>
    <n v="162"/>
    <n v="3.2400000000000091"/>
    <n v="165.24"/>
    <n v="0"/>
  </r>
  <r>
    <s v="1405263"/>
    <x v="0"/>
    <x v="0"/>
    <x v="0"/>
    <n v="220.39"/>
    <n v="0"/>
    <n v="220.39"/>
    <n v="0"/>
    <n v="220.39"/>
    <n v="0"/>
    <n v="0"/>
    <n v="0"/>
    <n v="0"/>
    <n v="0"/>
  </r>
  <r>
    <s v="1405263"/>
    <x v="1"/>
    <x v="1"/>
    <x v="0"/>
    <n v="2.5099999999999998"/>
    <n v="0"/>
    <n v="2.5099999999999998"/>
    <n v="2.5099999999999998"/>
    <n v="0"/>
    <n v="0"/>
    <n v="0"/>
    <n v="0"/>
    <n v="0"/>
    <n v="0"/>
  </r>
  <r>
    <s v="1405263"/>
    <x v="2"/>
    <x v="1"/>
    <x v="0"/>
    <n v="58.52"/>
    <n v="0"/>
    <n v="58.52"/>
    <n v="58.5"/>
    <n v="2.0000000000003126E-2"/>
    <n v="0"/>
    <n v="0"/>
    <n v="0"/>
    <n v="0"/>
    <n v="0"/>
  </r>
  <r>
    <s v="1405263"/>
    <x v="3"/>
    <x v="1"/>
    <x v="0"/>
    <n v="392.89"/>
    <n v="0"/>
    <n v="392.89"/>
    <n v="392.81"/>
    <n v="7.9999999999984084E-2"/>
    <n v="0"/>
    <n v="0"/>
    <n v="0"/>
    <n v="0"/>
    <n v="0"/>
  </r>
  <r>
    <s v="1405263"/>
    <x v="4"/>
    <x v="2"/>
    <x v="0"/>
    <n v="853.5"/>
    <n v="0"/>
    <n v="853.5"/>
    <n v="716.24"/>
    <n v="137.26"/>
    <n v="2.42"/>
    <n v="0"/>
    <n v="2.42"/>
    <n v="2.0310000000000001"/>
    <n v="0.38899999999999979"/>
  </r>
  <r>
    <s v="1405263"/>
    <x v="5"/>
    <x v="2"/>
    <x v="0"/>
    <n v="2933.93"/>
    <n v="0"/>
    <n v="2933.93"/>
    <n v="2462.11"/>
    <n v="471.81999999999971"/>
    <n v="2.42"/>
    <n v="0"/>
    <n v="2.42"/>
    <n v="2.0310000000000001"/>
    <n v="0.38899999999999979"/>
  </r>
  <r>
    <s v="1405263"/>
    <x v="6"/>
    <x v="2"/>
    <x v="0"/>
    <n v="3174.33"/>
    <n v="0"/>
    <n v="3174.33"/>
    <n v="2663.78"/>
    <n v="510.54999999999973"/>
    <n v="50.82"/>
    <n v="0"/>
    <n v="50.82"/>
    <n v="42.646000000000001"/>
    <n v="8.1739999999999995"/>
  </r>
  <r>
    <s v="1405263"/>
    <x v="7"/>
    <x v="1"/>
    <x v="0"/>
    <n v="4401.82"/>
    <n v="0"/>
    <n v="4401.82"/>
    <n v="4400.8599999999997"/>
    <n v="0.96000000000003638"/>
    <n v="0"/>
    <n v="0"/>
    <n v="0"/>
    <n v="0"/>
    <n v="0"/>
  </r>
  <r>
    <s v="1405263"/>
    <x v="8"/>
    <x v="1"/>
    <x v="0"/>
    <n v="10179.24"/>
    <n v="0"/>
    <n v="10179.24"/>
    <n v="10177.030000000001"/>
    <n v="2.2099999999991269"/>
    <n v="0"/>
    <n v="0"/>
    <n v="0"/>
    <n v="0"/>
    <n v="0"/>
  </r>
  <r>
    <s v="1405263"/>
    <x v="175"/>
    <x v="3"/>
    <x v="1"/>
    <n v="-249910.05"/>
    <n v="0"/>
    <n v="-249910.05"/>
    <n v="-249910.01"/>
    <n v="-3.9999999979045242E-2"/>
    <n v="-1320"/>
    <n v="0"/>
    <n v="-1320"/>
    <n v="-1320"/>
    <n v="0"/>
  </r>
  <r>
    <s v="1405263"/>
    <x v="48"/>
    <x v="4"/>
    <x v="2"/>
    <n v="114.4"/>
    <n v="112.35643564356435"/>
    <n v="2.0435643564356525"/>
    <n v="113.48"/>
    <n v="0.92000000000000171"/>
    <n v="1344"/>
    <n v="1320"/>
    <n v="24"/>
    <n v="1333.2"/>
    <n v="10.799999999999955"/>
  </r>
  <r>
    <s v="1405263"/>
    <x v="37"/>
    <x v="4"/>
    <x v="2"/>
    <n v="1458.6"/>
    <n v="1458.5970149253731"/>
    <n v="2.9850746268493822E-3"/>
    <n v="1465.89"/>
    <n v="-7.290000000000191"/>
    <n v="1320"/>
    <n v="1320"/>
    <n v="0"/>
    <n v="1326.6"/>
    <n v="-6.5999999999999091"/>
  </r>
  <r>
    <s v="1405263"/>
    <x v="177"/>
    <x v="4"/>
    <x v="2"/>
    <n v="3020"/>
    <n v="2989.8029556650245"/>
    <n v="30.197044334975544"/>
    <n v="3034.65"/>
    <n v="-14.650000000000091"/>
    <n v="16000"/>
    <n v="15840"/>
    <n v="160"/>
    <n v="16077.6"/>
    <n v="-77.600000000000364"/>
  </r>
  <r>
    <s v="1405263"/>
    <x v="159"/>
    <x v="4"/>
    <x v="2"/>
    <n v="7738.34"/>
    <n v="7622.8431372549021"/>
    <n v="115.49686274509804"/>
    <n v="7775.3"/>
    <n v="-36.960000000000036"/>
    <n v="16080"/>
    <n v="15840"/>
    <n v="240"/>
    <n v="16156.8"/>
    <n v="-76.799999999999272"/>
  </r>
  <r>
    <s v="1405263"/>
    <x v="163"/>
    <x v="4"/>
    <x v="2"/>
    <n v="8538.56"/>
    <n v="8453.1724137931014"/>
    <n v="85.38758620689805"/>
    <n v="8579.9699999999993"/>
    <n v="-41.409999999999854"/>
    <n v="16000"/>
    <n v="15840"/>
    <n v="160"/>
    <n v="16077.6"/>
    <n v="-77.600000000000364"/>
  </r>
  <r>
    <s v="1405263"/>
    <x v="164"/>
    <x v="4"/>
    <x v="2"/>
    <n v="12547.2"/>
    <n v="12421.724137931034"/>
    <n v="125.47586206896631"/>
    <n v="12608.05"/>
    <n v="-60.849999999998545"/>
    <n v="16000"/>
    <n v="15840"/>
    <n v="160"/>
    <n v="16077.6"/>
    <n v="-77.600000000000364"/>
  </r>
  <r>
    <s v="1405263"/>
    <x v="165"/>
    <x v="4"/>
    <x v="2"/>
    <n v="12799.5"/>
    <n v="12751.20197044335"/>
    <n v="48.298029556650363"/>
    <n v="12942.47"/>
    <n v="-142.96999999999935"/>
    <n v="1325"/>
    <n v="1320"/>
    <n v="5"/>
    <n v="1339.8"/>
    <n v="-14.799999999999955"/>
  </r>
  <r>
    <s v="1405263"/>
    <x v="166"/>
    <x v="4"/>
    <x v="2"/>
    <n v="12947.05"/>
    <n v="12898.197044334975"/>
    <n v="48.852955665024638"/>
    <n v="13091.67"/>
    <n v="-144.6200000000008"/>
    <n v="15900"/>
    <n v="15840"/>
    <n v="60"/>
    <n v="16077.6"/>
    <n v="-177.60000000000036"/>
  </r>
  <r>
    <s v="1405263"/>
    <x v="167"/>
    <x v="4"/>
    <x v="2"/>
    <n v="21510.720000000001"/>
    <n v="21510.716417910447"/>
    <n v="3.5820895536744501E-3"/>
    <n v="21618.27"/>
    <n v="-107.54999999999927"/>
    <n v="15840"/>
    <n v="15840"/>
    <n v="0"/>
    <n v="15919.2"/>
    <n v="-79.200000000000728"/>
  </r>
  <r>
    <s v="1405263"/>
    <x v="45"/>
    <x v="4"/>
    <x v="2"/>
    <n v="80228.490000000005"/>
    <n v="80228.495049504956"/>
    <n v="-5.0495049508754164E-3"/>
    <n v="81030.78"/>
    <n v="-802.2899999999936"/>
    <n v="15840"/>
    <n v="15840"/>
    <n v="0"/>
    <n v="15998.4"/>
    <n v="-158.39999999999964"/>
  </r>
  <r>
    <s v="1405263"/>
    <x v="168"/>
    <x v="4"/>
    <x v="3"/>
    <n v="65990.3"/>
    <n v="65647.641791044778"/>
    <n v="342.65820895522484"/>
    <n v="65975.88"/>
    <n v="14.419999999998254"/>
    <n v="11942"/>
    <n v="11880"/>
    <n v="62"/>
    <n v="11939.4"/>
    <n v="2.6000000000003638"/>
  </r>
  <r>
    <s v="1405263"/>
    <x v="20"/>
    <x v="4"/>
    <x v="4"/>
    <n v="799.76"/>
    <n v="784.07843137254906"/>
    <n v="15.681568627450929"/>
    <n v="799.76"/>
    <n v="0"/>
    <n v="145.41200000000001"/>
    <n v="142.55980392156863"/>
    <n v="2.8521960784313762"/>
    <n v="145.411"/>
    <n v="1.0000000000047748E-3"/>
  </r>
  <r>
    <s v="1405367"/>
    <x v="0"/>
    <x v="0"/>
    <x v="0"/>
    <n v="10468.66"/>
    <n v="0"/>
    <n v="10468.66"/>
    <n v="0"/>
    <n v="10468.66"/>
    <n v="0"/>
    <n v="0"/>
    <n v="0"/>
    <n v="0"/>
    <n v="0"/>
  </r>
  <r>
    <s v="1405367"/>
    <x v="1"/>
    <x v="1"/>
    <x v="0"/>
    <n v="12.33"/>
    <n v="0"/>
    <n v="12.33"/>
    <n v="12.37"/>
    <n v="-3.9999999999999147E-2"/>
    <n v="0"/>
    <n v="0"/>
    <n v="0"/>
    <n v="0"/>
    <n v="0"/>
  </r>
  <r>
    <s v="1405367"/>
    <x v="2"/>
    <x v="1"/>
    <x v="0"/>
    <n v="287.63"/>
    <n v="0"/>
    <n v="287.63"/>
    <n v="288.63"/>
    <n v="-1"/>
    <n v="0"/>
    <n v="0"/>
    <n v="0"/>
    <n v="0"/>
    <n v="0"/>
  </r>
  <r>
    <s v="1405367"/>
    <x v="3"/>
    <x v="1"/>
    <x v="0"/>
    <n v="1931.23"/>
    <n v="0"/>
    <n v="1931.23"/>
    <n v="1937.92"/>
    <n v="-6.6900000000000546"/>
    <n v="0"/>
    <n v="0"/>
    <n v="0"/>
    <n v="0"/>
    <n v="0"/>
  </r>
  <r>
    <s v="1405367"/>
    <x v="4"/>
    <x v="2"/>
    <x v="0"/>
    <n v="2497.0100000000002"/>
    <n v="0"/>
    <n v="2497.0100000000002"/>
    <n v="3174.19"/>
    <n v="-677.17999999999984"/>
    <n v="7.08"/>
    <n v="0"/>
    <n v="7.08"/>
    <n v="9"/>
    <n v="-1.92"/>
  </r>
  <r>
    <s v="1405367"/>
    <x v="5"/>
    <x v="2"/>
    <x v="0"/>
    <n v="8583.58"/>
    <n v="0"/>
    <n v="8583.58"/>
    <n v="10911.43"/>
    <n v="-2327.8500000000004"/>
    <n v="7.08"/>
    <n v="0"/>
    <n v="7.08"/>
    <n v="9"/>
    <n v="-1.92"/>
  </r>
  <r>
    <s v="1405367"/>
    <x v="6"/>
    <x v="2"/>
    <x v="0"/>
    <n v="9286.91"/>
    <n v="0"/>
    <n v="9286.91"/>
    <n v="11805.41"/>
    <n v="-2518.5"/>
    <n v="148.68"/>
    <n v="0"/>
    <n v="148.68"/>
    <n v="189"/>
    <n v="-40.319999999999993"/>
  </r>
  <r>
    <s v="1405367"/>
    <x v="7"/>
    <x v="1"/>
    <x v="0"/>
    <n v="21636.82"/>
    <n v="0"/>
    <n v="21636.82"/>
    <n v="21711.72"/>
    <n v="-74.900000000001455"/>
    <n v="0"/>
    <n v="0"/>
    <n v="0"/>
    <n v="0"/>
    <n v="0"/>
  </r>
  <r>
    <s v="1405367"/>
    <x v="8"/>
    <x v="1"/>
    <x v="0"/>
    <n v="50035.29"/>
    <n v="0"/>
    <n v="50035.29"/>
    <n v="50208.5"/>
    <n v="-173.20999999999913"/>
    <n v="0"/>
    <n v="0"/>
    <n v="0"/>
    <n v="0"/>
    <n v="0"/>
  </r>
  <r>
    <s v="1405367"/>
    <x v="427"/>
    <x v="3"/>
    <x v="1"/>
    <n v="-1146602.96"/>
    <n v="0"/>
    <n v="-1146602.96"/>
    <n v="-1146603.21"/>
    <n v="0.25"/>
    <n v="-6480"/>
    <n v="0"/>
    <n v="-6480"/>
    <n v="-6480"/>
    <n v="0"/>
  </r>
  <r>
    <s v="1405367"/>
    <x v="428"/>
    <x v="4"/>
    <x v="2"/>
    <n v="1195.54"/>
    <n v="0"/>
    <n v="1195.54"/>
    <n v="0"/>
    <n v="1195.54"/>
    <n v="23000"/>
    <n v="0"/>
    <n v="23000"/>
    <n v="0"/>
    <n v="23000"/>
  </r>
  <r>
    <s v="1405367"/>
    <x v="216"/>
    <x v="4"/>
    <x v="2"/>
    <n v="2727.45"/>
    <n v="3856.1182266009851"/>
    <n v="-1128.6682266009852"/>
    <n v="3913.96"/>
    <n v="-1186.5100000000002"/>
    <n v="55000"/>
    <n v="77759.999999999985"/>
    <n v="-22759.999999999985"/>
    <n v="78926.399999999994"/>
    <n v="-23926.399999999994"/>
  </r>
  <r>
    <s v="1405367"/>
    <x v="11"/>
    <x v="4"/>
    <x v="2"/>
    <n v="6019.94"/>
    <n v="6006.9552238805973"/>
    <n v="12.984776119402341"/>
    <n v="6036.99"/>
    <n v="-17.050000000000182"/>
    <n v="6494"/>
    <n v="6480"/>
    <n v="14"/>
    <n v="6512.4"/>
    <n v="-18.399999999999636"/>
  </r>
  <r>
    <s v="1405367"/>
    <x v="217"/>
    <x v="4"/>
    <x v="2"/>
    <n v="15626.91"/>
    <n v="15618.876847290639"/>
    <n v="8.0331527093603654"/>
    <n v="15853.16"/>
    <n v="-226.25"/>
    <n v="77800"/>
    <n v="77759.999999999985"/>
    <n v="40.000000000014552"/>
    <n v="78926.399999999994"/>
    <n v="-1126.3999999999942"/>
  </r>
  <r>
    <s v="1405367"/>
    <x v="218"/>
    <x v="4"/>
    <x v="2"/>
    <n v="19978.25"/>
    <n v="19789.921182266011"/>
    <n v="188.32881773398913"/>
    <n v="20086.77"/>
    <n v="-108.52000000000044"/>
    <n v="78500"/>
    <n v="77759.999999999985"/>
    <n v="740.00000000001455"/>
    <n v="78926.399999999994"/>
    <n v="-426.39999999999418"/>
  </r>
  <r>
    <s v="1405367"/>
    <x v="14"/>
    <x v="4"/>
    <x v="2"/>
    <n v="36674.82"/>
    <n v="36561.970588235294"/>
    <n v="112.84941176470602"/>
    <n v="37293.21"/>
    <n v="-618.38999999999942"/>
    <n v="78000"/>
    <n v="77760"/>
    <n v="240"/>
    <n v="79315.199999999997"/>
    <n v="-1315.1999999999971"/>
  </r>
  <r>
    <s v="1405367"/>
    <x v="429"/>
    <x v="4"/>
    <x v="2"/>
    <n v="63672.99"/>
    <n v="62791.201970443348"/>
    <n v="881.78802955665014"/>
    <n v="63733.07"/>
    <n v="-60.080000000001746"/>
    <n v="6571"/>
    <n v="6480"/>
    <n v="91"/>
    <n v="6577.2"/>
    <n v="-6.1999999999998181"/>
  </r>
  <r>
    <s v="1405367"/>
    <x v="219"/>
    <x v="4"/>
    <x v="2"/>
    <n v="67893.649999999994"/>
    <n v="66583.862068965522"/>
    <n v="1309.7879310344724"/>
    <n v="67582.62"/>
    <n v="311.02999999999884"/>
    <n v="79290"/>
    <n v="77759.999999999985"/>
    <n v="1530.0000000000146"/>
    <n v="78926.399999999994"/>
    <n v="363.60000000000582"/>
  </r>
  <r>
    <s v="1405367"/>
    <x v="17"/>
    <x v="4"/>
    <x v="2"/>
    <n v="105924"/>
    <n v="105598.07960199004"/>
    <n v="325.92039800995553"/>
    <n v="106126.07"/>
    <n v="-202.07000000000698"/>
    <n v="78000"/>
    <n v="77760"/>
    <n v="240"/>
    <n v="78148.800000000003"/>
    <n v="-148.80000000000291"/>
  </r>
  <r>
    <s v="1405367"/>
    <x v="58"/>
    <x v="4"/>
    <x v="2"/>
    <n v="373097.2"/>
    <n v="371958.74257425743"/>
    <n v="1138.4574257425847"/>
    <n v="375678.33"/>
    <n v="-2581.1300000000047"/>
    <n v="77998"/>
    <n v="77760"/>
    <n v="238"/>
    <n v="78537.600000000006"/>
    <n v="-539.60000000000582"/>
  </r>
  <r>
    <s v="1405367"/>
    <x v="221"/>
    <x v="4"/>
    <x v="3"/>
    <n v="345126.65"/>
    <n v="342893.84158415842"/>
    <n v="2232.8084158416023"/>
    <n v="346322.78"/>
    <n v="-1196.1300000000047"/>
    <n v="58700"/>
    <n v="58320"/>
    <n v="380"/>
    <n v="58903.199999999997"/>
    <n v="-203.19999999999709"/>
  </r>
  <r>
    <s v="1405367"/>
    <x v="20"/>
    <x v="4"/>
    <x v="4"/>
    <n v="3926.1"/>
    <n v="3849.1176470588234"/>
    <n v="76.982352941176487"/>
    <n v="3926.1"/>
    <n v="0"/>
    <n v="713.83699999999999"/>
    <n v="699.84019607843129"/>
    <n v="13.996803921568699"/>
    <n v="713.83699999999999"/>
    <n v="0"/>
  </r>
  <r>
    <s v="1405498"/>
    <x v="0"/>
    <x v="0"/>
    <x v="0"/>
    <n v="-1176.3599999999999"/>
    <n v="0"/>
    <n v="-1176.3599999999999"/>
    <n v="0"/>
    <n v="-1176.3599999999999"/>
    <n v="0"/>
    <n v="0"/>
    <n v="0"/>
    <n v="0"/>
    <n v="0"/>
  </r>
  <r>
    <s v="1405498"/>
    <x v="190"/>
    <x v="2"/>
    <x v="0"/>
    <n v="30.85"/>
    <n v="0"/>
    <n v="30.85"/>
    <n v="30.44"/>
    <n v="0.41000000000000014"/>
    <n v="4.08"/>
    <n v="0"/>
    <n v="4.08"/>
    <n v="4.0270000000000001"/>
    <n v="5.2999999999999936E-2"/>
  </r>
  <r>
    <s v="1405498"/>
    <x v="191"/>
    <x v="2"/>
    <x v="0"/>
    <n v="63.3"/>
    <n v="0"/>
    <n v="63.3"/>
    <n v="62.47"/>
    <n v="0.82999999999999829"/>
    <n v="4.08"/>
    <n v="0"/>
    <n v="4.08"/>
    <n v="4.0270000000000001"/>
    <n v="5.2999999999999936E-2"/>
  </r>
  <r>
    <s v="1405498"/>
    <x v="192"/>
    <x v="2"/>
    <x v="0"/>
    <n v="2495.35"/>
    <n v="0"/>
    <n v="2495.35"/>
    <n v="2462.17"/>
    <n v="33.179999999999836"/>
    <n v="40.799999999999997"/>
    <n v="0"/>
    <n v="40.799999999999997"/>
    <n v="40.256999999999998"/>
    <n v="0.54299999999999926"/>
  </r>
  <r>
    <s v="1405498"/>
    <x v="207"/>
    <x v="3"/>
    <x v="2"/>
    <n v="-16530.509999999998"/>
    <n v="0"/>
    <n v="-16530.509999999998"/>
    <n v="-16530.419999999998"/>
    <n v="-9.0000000000145519E-2"/>
    <n v="-18720"/>
    <n v="0"/>
    <n v="-18720"/>
    <n v="-18720"/>
    <n v="0"/>
  </r>
  <r>
    <s v="1405498"/>
    <x v="325"/>
    <x v="4"/>
    <x v="2"/>
    <n v="13721.47"/>
    <n v="0"/>
    <n v="13721.47"/>
    <n v="0"/>
    <n v="13721.47"/>
    <n v="19120"/>
    <n v="0"/>
    <n v="19120"/>
    <n v="0"/>
    <n v="19120"/>
  </r>
  <r>
    <s v="1405498"/>
    <x v="196"/>
    <x v="4"/>
    <x v="2"/>
    <n v="1395.9"/>
    <n v="1396.2623274161735"/>
    <n v="-0.3623274161734571"/>
    <n v="1415.81"/>
    <n v="-19.909999999999854"/>
    <n v="3088"/>
    <n v="3088.7998027613407"/>
    <n v="-0.79980276134074302"/>
    <n v="3132.0430000000001"/>
    <n v="-44.04300000000012"/>
  </r>
  <r>
    <s v="1405498"/>
    <x v="208"/>
    <x v="4"/>
    <x v="2"/>
    <n v="0"/>
    <n v="12373.921182266009"/>
    <n v="-12373.921182266009"/>
    <n v="12559.53"/>
    <n v="-12559.53"/>
    <n v="0"/>
    <n v="18720"/>
    <n v="-18720"/>
    <n v="19000.8"/>
    <n v="-19000.8"/>
  </r>
  <r>
    <s v="1405504"/>
    <x v="0"/>
    <x v="0"/>
    <x v="0"/>
    <n v="-3469.43"/>
    <n v="0"/>
    <n v="-3469.43"/>
    <n v="0"/>
    <n v="-3469.43"/>
    <n v="0"/>
    <n v="0"/>
    <n v="0"/>
    <n v="0"/>
    <n v="0"/>
  </r>
  <r>
    <s v="1405504"/>
    <x v="190"/>
    <x v="2"/>
    <x v="0"/>
    <n v="154.24"/>
    <n v="0"/>
    <n v="154.24"/>
    <n v="163.02000000000001"/>
    <n v="-8.7800000000000011"/>
    <n v="20.399999999999999"/>
    <n v="0"/>
    <n v="20.399999999999999"/>
    <n v="21.565999999999999"/>
    <n v="-1.1660000000000004"/>
  </r>
  <r>
    <s v="1405504"/>
    <x v="191"/>
    <x v="2"/>
    <x v="0"/>
    <n v="316.5"/>
    <n v="0"/>
    <n v="316.5"/>
    <n v="334.57"/>
    <n v="-18.069999999999993"/>
    <n v="20.399999999999999"/>
    <n v="0"/>
    <n v="20.399999999999999"/>
    <n v="21.565999999999999"/>
    <n v="-1.1660000000000004"/>
  </r>
  <r>
    <s v="1405504"/>
    <x v="192"/>
    <x v="2"/>
    <x v="0"/>
    <n v="12476.74"/>
    <n v="0"/>
    <n v="12476.74"/>
    <n v="13186.8"/>
    <n v="-710.05999999999949"/>
    <n v="204"/>
    <n v="0"/>
    <n v="204"/>
    <n v="215.60900000000001"/>
    <n v="-11.609000000000009"/>
  </r>
  <r>
    <s v="1405504"/>
    <x v="56"/>
    <x v="3"/>
    <x v="2"/>
    <n v="-75974.02"/>
    <n v="0"/>
    <n v="-75974.02"/>
    <n v="-75973.820000000007"/>
    <n v="-0.19999999999708962"/>
    <n v="-100260"/>
    <n v="0"/>
    <n v="-100260"/>
    <n v="-100260"/>
    <n v="0"/>
  </r>
  <r>
    <s v="1405504"/>
    <x v="193"/>
    <x v="4"/>
    <x v="2"/>
    <n v="58652.160000000003"/>
    <n v="0"/>
    <n v="58652.160000000003"/>
    <n v="0"/>
    <n v="58652.160000000003"/>
    <n v="101175"/>
    <n v="0"/>
    <n v="101175"/>
    <n v="0"/>
    <n v="101175"/>
  </r>
  <r>
    <s v="1405504"/>
    <x v="194"/>
    <x v="4"/>
    <x v="2"/>
    <n v="7843.81"/>
    <n v="7842.8205128205127"/>
    <n v="0.98948717948769627"/>
    <n v="7952.62"/>
    <n v="-108.80999999999949"/>
    <n v="16545"/>
    <n v="16542.900394477318"/>
    <n v="2.0996055226823955"/>
    <n v="16774.501"/>
    <n v="-229.5010000000002"/>
  </r>
  <r>
    <s v="1405504"/>
    <x v="386"/>
    <x v="4"/>
    <x v="2"/>
    <n v="0"/>
    <n v="53533.822660098522"/>
    <n v="-53533.822660098522"/>
    <n v="54336.83"/>
    <n v="-54336.83"/>
    <n v="0"/>
    <n v="100260"/>
    <n v="-100260"/>
    <n v="101763.9"/>
    <n v="-101763.9"/>
  </r>
  <r>
    <s v="1405505"/>
    <x v="0"/>
    <x v="0"/>
    <x v="0"/>
    <n v="-3009.65"/>
    <n v="0"/>
    <n v="-3009.65"/>
    <n v="0"/>
    <n v="-3009.65"/>
    <n v="0"/>
    <n v="0"/>
    <n v="0"/>
    <n v="0"/>
    <n v="0"/>
  </r>
  <r>
    <s v="1405505"/>
    <x v="190"/>
    <x v="2"/>
    <x v="0"/>
    <n v="134.53"/>
    <n v="0"/>
    <n v="134.53"/>
    <n v="138.72999999999999"/>
    <n v="-4.1999999999999886"/>
    <n v="17.792000000000002"/>
    <n v="0"/>
    <n v="17.792000000000002"/>
    <n v="18.352"/>
    <n v="-0.55999999999999872"/>
  </r>
  <r>
    <s v="1405505"/>
    <x v="191"/>
    <x v="2"/>
    <x v="0"/>
    <n v="276.02999999999997"/>
    <n v="0"/>
    <n v="276.02999999999997"/>
    <n v="284.70999999999998"/>
    <n v="-8.6800000000000068"/>
    <n v="17.792000000000002"/>
    <n v="0"/>
    <n v="17.792000000000002"/>
    <n v="18.352"/>
    <n v="-0.55999999999999872"/>
  </r>
  <r>
    <s v="1405505"/>
    <x v="192"/>
    <x v="2"/>
    <x v="0"/>
    <n v="10881.68"/>
    <n v="0"/>
    <n v="10881.68"/>
    <n v="11221.8"/>
    <n v="-340.11999999999898"/>
    <n v="177.92"/>
    <n v="0"/>
    <n v="177.92"/>
    <n v="183.48099999999999"/>
    <n v="-5.561000000000007"/>
  </r>
  <r>
    <s v="1405505"/>
    <x v="56"/>
    <x v="3"/>
    <x v="2"/>
    <n v="-64652.94"/>
    <n v="0"/>
    <n v="-64652.94"/>
    <n v="-64652.77"/>
    <n v="-0.17000000000552973"/>
    <n v="-85320"/>
    <n v="0"/>
    <n v="-85320"/>
    <n v="-85320"/>
    <n v="0"/>
  </r>
  <r>
    <s v="1405505"/>
    <x v="193"/>
    <x v="4"/>
    <x v="2"/>
    <n v="49695.64"/>
    <n v="0"/>
    <n v="49695.64"/>
    <n v="0"/>
    <n v="49695.64"/>
    <n v="85725"/>
    <n v="0"/>
    <n v="85725"/>
    <n v="0"/>
    <n v="85725"/>
  </r>
  <r>
    <s v="1405505"/>
    <x v="194"/>
    <x v="4"/>
    <x v="2"/>
    <n v="6674.71"/>
    <n v="6674.1420118343194"/>
    <n v="0.56798816568061739"/>
    <n v="6767.58"/>
    <n v="-92.869999999999891"/>
    <n v="14079"/>
    <n v="14077.799802761339"/>
    <n v="1.2001972386606212"/>
    <n v="14274.888999999999"/>
    <n v="-195.88899999999921"/>
  </r>
  <r>
    <s v="1405505"/>
    <x v="386"/>
    <x v="4"/>
    <x v="2"/>
    <n v="0"/>
    <n v="45556.61083743842"/>
    <n v="-45556.61083743842"/>
    <n v="46239.96"/>
    <n v="-46239.96"/>
    <n v="0"/>
    <n v="85320"/>
    <n v="-85320"/>
    <n v="86599.8"/>
    <n v="-86599.8"/>
  </r>
  <r>
    <s v="1405508"/>
    <x v="0"/>
    <x v="0"/>
    <x v="0"/>
    <n v="-276.26"/>
    <n v="0"/>
    <n v="-276.26"/>
    <n v="0"/>
    <n v="-276.26"/>
    <n v="0"/>
    <n v="0"/>
    <n v="0"/>
    <n v="0"/>
    <n v="0"/>
  </r>
  <r>
    <s v="1405508"/>
    <x v="1"/>
    <x v="1"/>
    <x v="0"/>
    <n v="1.42"/>
    <n v="0"/>
    <n v="1.42"/>
    <n v="1.42"/>
    <n v="0"/>
    <n v="0"/>
    <n v="0"/>
    <n v="0"/>
    <n v="0"/>
    <n v="0"/>
  </r>
  <r>
    <s v="1405508"/>
    <x v="2"/>
    <x v="1"/>
    <x v="0"/>
    <n v="33.24"/>
    <n v="0"/>
    <n v="33.24"/>
    <n v="33.24"/>
    <n v="0"/>
    <n v="0"/>
    <n v="0"/>
    <n v="0"/>
    <n v="0"/>
    <n v="0"/>
  </r>
  <r>
    <s v="1405508"/>
    <x v="3"/>
    <x v="1"/>
    <x v="0"/>
    <n v="223.19"/>
    <n v="0"/>
    <n v="223.19"/>
    <n v="223.19"/>
    <n v="0"/>
    <n v="0"/>
    <n v="0"/>
    <n v="0"/>
    <n v="0"/>
    <n v="0"/>
  </r>
  <r>
    <s v="1405508"/>
    <x v="4"/>
    <x v="2"/>
    <x v="0"/>
    <n v="529.03"/>
    <n v="0"/>
    <n v="529.03"/>
    <n v="529.03"/>
    <n v="0"/>
    <n v="1.5"/>
    <n v="0"/>
    <n v="1.5"/>
    <n v="1.5"/>
    <n v="0"/>
  </r>
  <r>
    <s v="1405508"/>
    <x v="5"/>
    <x v="2"/>
    <x v="0"/>
    <n v="1818.56"/>
    <n v="0"/>
    <n v="1818.56"/>
    <n v="1818.56"/>
    <n v="0"/>
    <n v="1.5"/>
    <n v="0"/>
    <n v="1.5"/>
    <n v="1.5"/>
    <n v="0"/>
  </r>
  <r>
    <s v="1405508"/>
    <x v="6"/>
    <x v="2"/>
    <x v="0"/>
    <n v="1967.57"/>
    <n v="0"/>
    <n v="1967.57"/>
    <n v="1967.57"/>
    <n v="0"/>
    <n v="31.5"/>
    <n v="0"/>
    <n v="31.5"/>
    <n v="31.5"/>
    <n v="0"/>
  </r>
  <r>
    <s v="1405508"/>
    <x v="7"/>
    <x v="1"/>
    <x v="0"/>
    <n v="2500.58"/>
    <n v="0"/>
    <n v="2500.58"/>
    <n v="2500.4899999999998"/>
    <n v="9.0000000000145519E-2"/>
    <n v="0"/>
    <n v="0"/>
    <n v="0"/>
    <n v="0"/>
    <n v="0"/>
  </r>
  <r>
    <s v="1405508"/>
    <x v="8"/>
    <x v="1"/>
    <x v="0"/>
    <n v="5782.61"/>
    <n v="0"/>
    <n v="5782.61"/>
    <n v="5782.4"/>
    <n v="0.21000000000003638"/>
    <n v="0"/>
    <n v="0"/>
    <n v="0"/>
    <n v="0"/>
    <n v="0"/>
  </r>
  <r>
    <s v="1405508"/>
    <x v="52"/>
    <x v="3"/>
    <x v="1"/>
    <n v="-137337.9"/>
    <n v="0"/>
    <n v="-137337.9"/>
    <n v="-137337.82999999999"/>
    <n v="-7.0000000006984919E-2"/>
    <n v="-1500"/>
    <n v="0"/>
    <n v="-1500"/>
    <n v="-1500"/>
    <n v="0"/>
  </r>
  <r>
    <s v="1405508"/>
    <x v="48"/>
    <x v="4"/>
    <x v="2"/>
    <n v="136.19"/>
    <n v="127.68316831683168"/>
    <n v="8.5068316831683148"/>
    <n v="128.96"/>
    <n v="7.2299999999999898"/>
    <n v="1600"/>
    <n v="1500"/>
    <n v="100"/>
    <n v="1515"/>
    <n v="85"/>
  </r>
  <r>
    <s v="1405508"/>
    <x v="53"/>
    <x v="4"/>
    <x v="2"/>
    <n v="451.27"/>
    <n v="446.30541871921184"/>
    <n v="4.9645812807881384"/>
    <n v="453"/>
    <n v="-1.7300000000000182"/>
    <n v="9100"/>
    <n v="9000"/>
    <n v="100"/>
    <n v="9135"/>
    <n v="-35"/>
  </r>
  <r>
    <s v="1405508"/>
    <x v="50"/>
    <x v="4"/>
    <x v="2"/>
    <n v="363.38"/>
    <n v="882"/>
    <n v="-518.62"/>
    <n v="886.41"/>
    <n v="-523.03"/>
    <n v="618"/>
    <n v="1500"/>
    <n v="-882"/>
    <n v="1507.5"/>
    <n v="-889.5"/>
  </r>
  <r>
    <s v="1405508"/>
    <x v="54"/>
    <x v="4"/>
    <x v="2"/>
    <n v="2052.87"/>
    <n v="2030.3054187192122"/>
    <n v="22.564581280787706"/>
    <n v="2060.7600000000002"/>
    <n v="-7.8900000000003274"/>
    <n v="9100"/>
    <n v="9000"/>
    <n v="100"/>
    <n v="9135"/>
    <n v="-35"/>
  </r>
  <r>
    <s v="1405508"/>
    <x v="55"/>
    <x v="4"/>
    <x v="2"/>
    <n v="2637.82"/>
    <n v="2608.8275862068967"/>
    <n v="28.992413793103424"/>
    <n v="2647.96"/>
    <n v="-10.139999999999873"/>
    <n v="9100"/>
    <n v="9000"/>
    <n v="100"/>
    <n v="9135"/>
    <n v="-35"/>
  </r>
  <r>
    <s v="1405508"/>
    <x v="14"/>
    <x v="4"/>
    <x v="2"/>
    <n v="4316.34"/>
    <n v="4231.7058823529414"/>
    <n v="84.634117647058702"/>
    <n v="4316.34"/>
    <n v="0"/>
    <n v="9180"/>
    <n v="9000"/>
    <n v="180"/>
    <n v="9180"/>
    <n v="0"/>
  </r>
  <r>
    <s v="1405508"/>
    <x v="56"/>
    <x v="4"/>
    <x v="2"/>
    <n v="7653.48"/>
    <n v="6819.9113300492609"/>
    <n v="833.56866995073869"/>
    <n v="6922.21"/>
    <n v="731.26999999999953"/>
    <n v="10100"/>
    <n v="9000"/>
    <n v="1100"/>
    <n v="9135"/>
    <n v="965"/>
  </r>
  <r>
    <s v="1405508"/>
    <x v="57"/>
    <x v="4"/>
    <x v="2"/>
    <n v="11559.45"/>
    <n v="11445.004926108375"/>
    <n v="114.44507389162573"/>
    <n v="11616.68"/>
    <n v="-57.229999999999563"/>
    <n v="1515"/>
    <n v="1500"/>
    <n v="15"/>
    <n v="1522.5"/>
    <n v="-7.5"/>
  </r>
  <r>
    <s v="1405508"/>
    <x v="17"/>
    <x v="4"/>
    <x v="2"/>
    <n v="12418.91"/>
    <n v="12222"/>
    <n v="196.90999999999985"/>
    <n v="12283.11"/>
    <n v="135.79999999999927"/>
    <n v="9145"/>
    <n v="9000"/>
    <n v="145"/>
    <n v="9045"/>
    <n v="100"/>
  </r>
  <r>
    <s v="1405508"/>
    <x v="58"/>
    <x v="4"/>
    <x v="2"/>
    <n v="43481.29"/>
    <n v="43050.782178217822"/>
    <n v="430.50782178217924"/>
    <n v="43481.29"/>
    <n v="0"/>
    <n v="9090"/>
    <n v="9000"/>
    <n v="90"/>
    <n v="9090"/>
    <n v="0"/>
  </r>
  <r>
    <s v="1405508"/>
    <x v="59"/>
    <x v="4"/>
    <x v="3"/>
    <n v="39232.550000000003"/>
    <n v="39035.621890547271"/>
    <n v="196.92810945273231"/>
    <n v="39230.800000000003"/>
    <n v="1.75"/>
    <n v="6784"/>
    <n v="6750"/>
    <n v="34"/>
    <n v="6783.75"/>
    <n v="0.25"/>
  </r>
  <r>
    <s v="1405508"/>
    <x v="20"/>
    <x v="4"/>
    <x v="4"/>
    <n v="454.41"/>
    <n v="445.5"/>
    <n v="8.910000000000025"/>
    <n v="454.41"/>
    <n v="0"/>
    <n v="82.62"/>
    <n v="81"/>
    <n v="1.6200000000000045"/>
    <n v="82.62"/>
    <n v="0"/>
  </r>
  <r>
    <s v="1405911"/>
    <x v="0"/>
    <x v="0"/>
    <x v="0"/>
    <n v="-78.8"/>
    <n v="0"/>
    <n v="-78.8"/>
    <n v="0"/>
    <n v="-78.8"/>
    <n v="0"/>
    <n v="0"/>
    <n v="0"/>
    <n v="0"/>
    <n v="0"/>
  </r>
  <r>
    <s v="1405911"/>
    <x v="1"/>
    <x v="1"/>
    <x v="0"/>
    <n v="1.19"/>
    <n v="0"/>
    <n v="1.19"/>
    <n v="1.18"/>
    <n v="1.0000000000000009E-2"/>
    <n v="0"/>
    <n v="0"/>
    <n v="0"/>
    <n v="0"/>
    <n v="0"/>
  </r>
  <r>
    <s v="1405911"/>
    <x v="2"/>
    <x v="1"/>
    <x v="0"/>
    <n v="27.77"/>
    <n v="0"/>
    <n v="27.77"/>
    <n v="27.64"/>
    <n v="0.12999999999999901"/>
    <n v="0"/>
    <n v="0"/>
    <n v="0"/>
    <n v="0"/>
    <n v="0"/>
  </r>
  <r>
    <s v="1405911"/>
    <x v="3"/>
    <x v="1"/>
    <x v="0"/>
    <n v="186.48"/>
    <n v="0"/>
    <n v="186.48"/>
    <n v="185.57"/>
    <n v="0.90999999999999659"/>
    <n v="0"/>
    <n v="0"/>
    <n v="0"/>
    <n v="0"/>
    <n v="0"/>
  </r>
  <r>
    <s v="1405911"/>
    <x v="4"/>
    <x v="2"/>
    <x v="0"/>
    <n v="303.31"/>
    <n v="0"/>
    <n v="303.31"/>
    <n v="305.45999999999998"/>
    <n v="-2.1499999999999773"/>
    <n v="0.86"/>
    <n v="0"/>
    <n v="0.86"/>
    <n v="0.86599999999999999"/>
    <n v="-6.0000000000000053E-3"/>
  </r>
  <r>
    <s v="1405911"/>
    <x v="5"/>
    <x v="2"/>
    <x v="0"/>
    <n v="1042.6400000000001"/>
    <n v="0"/>
    <n v="1042.6400000000001"/>
    <n v="1050.02"/>
    <n v="-7.3799999999998818"/>
    <n v="0.86"/>
    <n v="0"/>
    <n v="0.86"/>
    <n v="0.86599999999999999"/>
    <n v="-6.0000000000000053E-3"/>
  </r>
  <r>
    <s v="1405911"/>
    <x v="6"/>
    <x v="2"/>
    <x v="0"/>
    <n v="1128.07"/>
    <n v="0"/>
    <n v="1128.07"/>
    <n v="1136.05"/>
    <n v="-7.9800000000000182"/>
    <n v="18.059999999999999"/>
    <n v="0"/>
    <n v="18.059999999999999"/>
    <n v="18.187999999999999"/>
    <n v="-0.12800000000000011"/>
  </r>
  <r>
    <s v="1405911"/>
    <x v="7"/>
    <x v="1"/>
    <x v="0"/>
    <n v="2089.2199999999998"/>
    <n v="0"/>
    <n v="2089.2199999999998"/>
    <n v="2079.0100000000002"/>
    <n v="10.209999999999582"/>
    <n v="0"/>
    <n v="0"/>
    <n v="0"/>
    <n v="0"/>
    <n v="0"/>
  </r>
  <r>
    <s v="1405911"/>
    <x v="8"/>
    <x v="1"/>
    <x v="0"/>
    <n v="4831.3500000000004"/>
    <n v="0"/>
    <n v="4831.3500000000004"/>
    <n v="4807.72"/>
    <n v="23.630000000000109"/>
    <n v="0"/>
    <n v="0"/>
    <n v="0"/>
    <n v="0"/>
    <n v="0"/>
  </r>
  <r>
    <s v="1405911"/>
    <x v="270"/>
    <x v="3"/>
    <x v="1"/>
    <n v="-112607.92"/>
    <n v="0"/>
    <n v="-112607.92"/>
    <n v="-112607.92"/>
    <n v="0"/>
    <n v="-623.58000000000004"/>
    <n v="0"/>
    <n v="-623.58000000000004"/>
    <n v="-623.58000000000004"/>
    <n v="0"/>
  </r>
  <r>
    <s v="1405911"/>
    <x v="271"/>
    <x v="4"/>
    <x v="2"/>
    <n v="454.81"/>
    <n v="451.3694581280788"/>
    <n v="3.440541871921198"/>
    <n v="458.14"/>
    <n v="-3.3299999999999841"/>
    <n v="7540"/>
    <n v="7482.9596059113301"/>
    <n v="57.040394088669927"/>
    <n v="7595.2039999999997"/>
    <n v="-55.203999999999724"/>
  </r>
  <r>
    <s v="1405911"/>
    <x v="11"/>
    <x v="4"/>
    <x v="2"/>
    <n v="583.08000000000004"/>
    <n v="578.05970149253744"/>
    <n v="5.0202985074625985"/>
    <n v="580.95000000000005"/>
    <n v="2.1299999999999955"/>
    <n v="629"/>
    <n v="623.58009950248754"/>
    <n v="5.4199004975124581"/>
    <n v="626.69799999999998"/>
    <n v="2.3020000000000209"/>
  </r>
  <r>
    <s v="1405911"/>
    <x v="272"/>
    <x v="4"/>
    <x v="2"/>
    <n v="1759.98"/>
    <n v="1746.6699507389162"/>
    <n v="13.310049261083805"/>
    <n v="1772.87"/>
    <n v="-12.889999999999873"/>
    <n v="7540"/>
    <n v="7482.9596059113301"/>
    <n v="57.040394088669927"/>
    <n v="7595.2039999999997"/>
    <n v="-55.203999999999724"/>
  </r>
  <r>
    <s v="1405911"/>
    <x v="346"/>
    <x v="4"/>
    <x v="2"/>
    <n v="2272.7800000000002"/>
    <n v="2255.5862068965516"/>
    <n v="17.19379310344857"/>
    <n v="2289.42"/>
    <n v="-16.639999999999873"/>
    <n v="7540"/>
    <n v="7482.9596059113301"/>
    <n v="57.040394088669927"/>
    <n v="7595.2039999999997"/>
    <n v="-55.203999999999724"/>
  </r>
  <r>
    <s v="1405911"/>
    <x v="14"/>
    <x v="4"/>
    <x v="2"/>
    <n v="3521.26"/>
    <n v="3518.4117647058824"/>
    <n v="2.8482352941177851"/>
    <n v="3588.78"/>
    <n v="-67.519999999999982"/>
    <n v="7489"/>
    <n v="7482.9598039215689"/>
    <n v="6.0401960784311086"/>
    <n v="7632.6189999999997"/>
    <n v="-143.61899999999969"/>
  </r>
  <r>
    <s v="1405911"/>
    <x v="200"/>
    <x v="4"/>
    <x v="2"/>
    <n v="6477.92"/>
    <n v="6059.2512315270933"/>
    <n v="418.66876847290678"/>
    <n v="6150.14"/>
    <n v="327.77999999999975"/>
    <n v="8000"/>
    <n v="7482.9596059113301"/>
    <n v="517.04039408866993"/>
    <n v="7595.2039999999997"/>
    <n v="404.79600000000028"/>
  </r>
  <r>
    <s v="1405911"/>
    <x v="274"/>
    <x v="4"/>
    <x v="2"/>
    <n v="7049.7"/>
    <n v="6977.8620689655172"/>
    <n v="71.837931034482608"/>
    <n v="7082.53"/>
    <n v="-32.829999999999927"/>
    <n v="630"/>
    <n v="623.5802955665024"/>
    <n v="6.4197044334975999"/>
    <n v="632.93399999999997"/>
    <n v="-2.9339999999999691"/>
  </r>
  <r>
    <s v="1405911"/>
    <x v="17"/>
    <x v="4"/>
    <x v="2"/>
    <n v="10185"/>
    <n v="10161.860696517413"/>
    <n v="23.139303482586911"/>
    <n v="10212.67"/>
    <n v="-27.670000000000073"/>
    <n v="7500"/>
    <n v="7482.960199004975"/>
    <n v="17.039800995024962"/>
    <n v="7520.375"/>
    <n v="-20.375"/>
  </r>
  <r>
    <s v="1405911"/>
    <x v="58"/>
    <x v="4"/>
    <x v="2"/>
    <n v="35875.65"/>
    <n v="35794.138613861389"/>
    <n v="81.511386138612579"/>
    <n v="36152.080000000002"/>
    <n v="-276.43000000000029"/>
    <n v="7500"/>
    <n v="7482.9603960396043"/>
    <n v="17.039603960395652"/>
    <n v="7557.79"/>
    <n v="-57.789999999999964"/>
  </r>
  <r>
    <s v="1405911"/>
    <x v="275"/>
    <x v="4"/>
    <x v="3"/>
    <n v="34518.69"/>
    <n v="34178.985074626864"/>
    <n v="339.70492537313839"/>
    <n v="34349.879999999997"/>
    <n v="168.81000000000495"/>
    <n v="5668"/>
    <n v="5612.2199004975118"/>
    <n v="55.780099502488156"/>
    <n v="5640.2809999999999"/>
    <n v="27.719000000000051"/>
  </r>
  <r>
    <s v="1405911"/>
    <x v="20"/>
    <x v="4"/>
    <x v="4"/>
    <n v="377.82"/>
    <n v="370.41176470588238"/>
    <n v="7.4082352941176168"/>
    <n v="377.82"/>
    <n v="0"/>
    <n v="68.694000000000003"/>
    <n v="67.347058823529423"/>
    <n v="1.3469411764705796"/>
    <n v="68.694000000000003"/>
    <n v="0"/>
  </r>
  <r>
    <s v="1405986"/>
    <x v="0"/>
    <x v="0"/>
    <x v="0"/>
    <n v="5403.26"/>
    <n v="0"/>
    <n v="5403.26"/>
    <n v="0"/>
    <n v="5403.26"/>
    <n v="0"/>
    <n v="0"/>
    <n v="0"/>
    <n v="0"/>
    <n v="0"/>
  </r>
  <r>
    <s v="1405986"/>
    <x v="1"/>
    <x v="1"/>
    <x v="0"/>
    <n v="12.36"/>
    <n v="0"/>
    <n v="12.36"/>
    <n v="12.42"/>
    <n v="-6.0000000000000497E-2"/>
    <n v="0"/>
    <n v="0"/>
    <n v="0"/>
    <n v="0"/>
    <n v="0"/>
  </r>
  <r>
    <s v="1405986"/>
    <x v="2"/>
    <x v="1"/>
    <x v="0"/>
    <n v="288.37"/>
    <n v="0"/>
    <n v="288.37"/>
    <n v="289.81"/>
    <n v="-1.4399999999999977"/>
    <n v="0"/>
    <n v="0"/>
    <n v="0"/>
    <n v="0"/>
    <n v="0"/>
  </r>
  <r>
    <s v="1405986"/>
    <x v="3"/>
    <x v="1"/>
    <x v="0"/>
    <n v="1936.2"/>
    <n v="0"/>
    <n v="1936.2"/>
    <n v="1945.88"/>
    <n v="-9.6800000000000637"/>
    <n v="0"/>
    <n v="0"/>
    <n v="0"/>
    <n v="0"/>
    <n v="0"/>
  </r>
  <r>
    <s v="1405986"/>
    <x v="4"/>
    <x v="2"/>
    <x v="0"/>
    <n v="2525.2199999999998"/>
    <n v="0"/>
    <n v="2525.2199999999998"/>
    <n v="3203.09"/>
    <n v="-677.87000000000035"/>
    <n v="7.16"/>
    <n v="0"/>
    <n v="7.16"/>
    <n v="9.0820000000000007"/>
    <n v="-1.9220000000000006"/>
  </r>
  <r>
    <s v="1405986"/>
    <x v="5"/>
    <x v="2"/>
    <x v="0"/>
    <n v="8680.58"/>
    <n v="0"/>
    <n v="8680.58"/>
    <n v="11010.77"/>
    <n v="-2330.1900000000005"/>
    <n v="7.16"/>
    <n v="0"/>
    <n v="7.16"/>
    <n v="9.0820000000000007"/>
    <n v="-1.9220000000000006"/>
  </r>
  <r>
    <s v="1405986"/>
    <x v="6"/>
    <x v="2"/>
    <x v="0"/>
    <n v="9391.84"/>
    <n v="0"/>
    <n v="9391.84"/>
    <n v="11912.89"/>
    <n v="-2521.0499999999993"/>
    <n v="150.36000000000001"/>
    <n v="0"/>
    <n v="150.36000000000001"/>
    <n v="190.721"/>
    <n v="-40.36099999999999"/>
  </r>
  <r>
    <s v="1405986"/>
    <x v="7"/>
    <x v="1"/>
    <x v="0"/>
    <n v="21692.48"/>
    <n v="0"/>
    <n v="21692.48"/>
    <n v="21800.94"/>
    <n v="-108.45999999999913"/>
    <n v="0"/>
    <n v="0"/>
    <n v="0"/>
    <n v="0"/>
    <n v="0"/>
  </r>
  <r>
    <s v="1405986"/>
    <x v="8"/>
    <x v="1"/>
    <x v="0"/>
    <n v="50164"/>
    <n v="0"/>
    <n v="50164"/>
    <n v="50414.82"/>
    <n v="-250.81999999999971"/>
    <n v="0"/>
    <n v="0"/>
    <n v="0"/>
    <n v="0"/>
    <n v="0"/>
  </r>
  <r>
    <s v="1405986"/>
    <x v="394"/>
    <x v="3"/>
    <x v="1"/>
    <n v="-1150244.76"/>
    <n v="0"/>
    <n v="-1150244.76"/>
    <n v="-1150244.95"/>
    <n v="0.18999999994412065"/>
    <n v="-6539"/>
    <n v="0"/>
    <n v="-6539"/>
    <n v="-6539"/>
    <n v="0"/>
  </r>
  <r>
    <s v="1405986"/>
    <x v="48"/>
    <x v="4"/>
    <x v="2"/>
    <n v="42.56"/>
    <n v="0"/>
    <n v="42.56"/>
    <n v="0"/>
    <n v="42.56"/>
    <n v="500"/>
    <n v="0"/>
    <n v="500"/>
    <n v="0"/>
    <n v="500"/>
  </r>
  <r>
    <s v="1405986"/>
    <x v="61"/>
    <x v="4"/>
    <x v="2"/>
    <n v="4106.42"/>
    <n v="4078.768472906404"/>
    <n v="27.651527093596087"/>
    <n v="4139.95"/>
    <n v="-33.529999999999745"/>
    <n v="79000"/>
    <n v="78468"/>
    <n v="532"/>
    <n v="79645.02"/>
    <n v="-645.02000000000407"/>
  </r>
  <r>
    <s v="1405986"/>
    <x v="11"/>
    <x v="4"/>
    <x v="2"/>
    <n v="6129.32"/>
    <n v="6061.6517412935327"/>
    <n v="67.668258706466986"/>
    <n v="6091.96"/>
    <n v="37.359999999999673"/>
    <n v="6612"/>
    <n v="6539"/>
    <n v="73"/>
    <n v="6571.6949999999997"/>
    <n v="40.305000000000291"/>
  </r>
  <r>
    <s v="1405986"/>
    <x v="54"/>
    <x v="4"/>
    <x v="2"/>
    <n v="17821.61"/>
    <n v="17701.596059113301"/>
    <n v="120.01394088669986"/>
    <n v="17967.12"/>
    <n v="-145.5099999999984"/>
    <n v="79000"/>
    <n v="78468"/>
    <n v="532"/>
    <n v="79645.02"/>
    <n v="-645.02000000000407"/>
  </r>
  <r>
    <s v="1405986"/>
    <x v="55"/>
    <x v="4"/>
    <x v="2"/>
    <n v="22899.73"/>
    <n v="22745.517241379312"/>
    <n v="154.21275862068796"/>
    <n v="23086.7"/>
    <n v="-186.97000000000116"/>
    <n v="79000"/>
    <n v="78468"/>
    <n v="532"/>
    <n v="79645.02"/>
    <n v="-645.02000000000407"/>
  </r>
  <r>
    <s v="1405986"/>
    <x v="14"/>
    <x v="4"/>
    <x v="2"/>
    <n v="37380.1"/>
    <n v="36894.872549019601"/>
    <n v="485.22745098039741"/>
    <n v="37632.769999999997"/>
    <n v="-252.66999999999825"/>
    <n v="79500"/>
    <n v="78468"/>
    <n v="1032"/>
    <n v="80037.36"/>
    <n v="-537.36000000000058"/>
  </r>
  <r>
    <s v="1405986"/>
    <x v="56"/>
    <x v="4"/>
    <x v="2"/>
    <n v="68358.7"/>
    <n v="63105.142857142855"/>
    <n v="5253.557142857142"/>
    <n v="64051.72"/>
    <n v="4306.9799999999959"/>
    <n v="85000"/>
    <n v="78468"/>
    <n v="6532"/>
    <n v="79645.02"/>
    <n v="5354.9799999999959"/>
  </r>
  <r>
    <s v="1405986"/>
    <x v="395"/>
    <x v="4"/>
    <x v="2"/>
    <n v="63760.2"/>
    <n v="63362.906403940884"/>
    <n v="397.29359605911304"/>
    <n v="64313.35"/>
    <n v="-553.15000000000146"/>
    <n v="6580"/>
    <n v="6539"/>
    <n v="41"/>
    <n v="6637.085"/>
    <n v="-57.085000000000036"/>
  </r>
  <r>
    <s v="1405986"/>
    <x v="17"/>
    <x v="4"/>
    <x v="2"/>
    <n v="107282"/>
    <n v="106559.54228855722"/>
    <n v="722.45771144278115"/>
    <n v="107092.34"/>
    <n v="189.66000000000349"/>
    <n v="79000"/>
    <n v="78468"/>
    <n v="532"/>
    <n v="78860.34"/>
    <n v="139.66000000000349"/>
  </r>
  <r>
    <s v="1405986"/>
    <x v="58"/>
    <x v="4"/>
    <x v="2"/>
    <n v="377890.18"/>
    <n v="375345.39603960398"/>
    <n v="2544.7839603960165"/>
    <n v="379098.85"/>
    <n v="-1208.6699999999837"/>
    <n v="79000"/>
    <n v="78467.999999999985"/>
    <n v="532.00000000001455"/>
    <n v="79252.679999999993"/>
    <n v="-252.67999999999302"/>
  </r>
  <r>
    <s v="1405986"/>
    <x v="59"/>
    <x v="4"/>
    <x v="3"/>
    <n v="340517.78"/>
    <n v="340515.12437810947"/>
    <n v="2.6556218905607238"/>
    <n v="342217.7"/>
    <n v="-1699.9199999999837"/>
    <n v="58851"/>
    <n v="58851"/>
    <n v="0"/>
    <n v="59145.254999999997"/>
    <n v="-294.25499999999738"/>
  </r>
  <r>
    <s v="1405986"/>
    <x v="20"/>
    <x v="4"/>
    <x v="4"/>
    <n v="3961.85"/>
    <n v="3884.1666666666665"/>
    <n v="77.683333333333394"/>
    <n v="3961.85"/>
    <n v="0"/>
    <n v="720.33600000000001"/>
    <n v="706.21176470588239"/>
    <n v="14.124235294117625"/>
    <n v="720.33600000000001"/>
    <n v="0"/>
  </r>
  <r>
    <s v="1405987"/>
    <x v="0"/>
    <x v="0"/>
    <x v="0"/>
    <n v="2447.33"/>
    <n v="0"/>
    <n v="2447.33"/>
    <n v="0"/>
    <n v="2447.33"/>
    <n v="0"/>
    <n v="0"/>
    <n v="0"/>
    <n v="0"/>
    <n v="0"/>
  </r>
  <r>
    <s v="1405987"/>
    <x v="1"/>
    <x v="1"/>
    <x v="0"/>
    <n v="3.63"/>
    <n v="0"/>
    <n v="3.63"/>
    <n v="3.64"/>
    <n v="-1.0000000000000231E-2"/>
    <n v="0"/>
    <n v="0"/>
    <n v="0"/>
    <n v="0"/>
    <n v="0"/>
  </r>
  <r>
    <s v="1405987"/>
    <x v="2"/>
    <x v="1"/>
    <x v="0"/>
    <n v="84.58"/>
    <n v="0"/>
    <n v="84.58"/>
    <n v="85.01"/>
    <n v="-0.43000000000000682"/>
    <n v="0"/>
    <n v="0"/>
    <n v="0"/>
    <n v="0"/>
    <n v="0"/>
  </r>
  <r>
    <s v="1405987"/>
    <x v="3"/>
    <x v="1"/>
    <x v="0"/>
    <n v="567.91999999999996"/>
    <n v="0"/>
    <n v="567.91999999999996"/>
    <n v="570.76"/>
    <n v="-2.8400000000000318"/>
    <n v="0"/>
    <n v="0"/>
    <n v="0"/>
    <n v="0"/>
    <n v="0"/>
  </r>
  <r>
    <s v="1405987"/>
    <x v="4"/>
    <x v="2"/>
    <x v="0"/>
    <n v="733.59"/>
    <n v="0"/>
    <n v="733.59"/>
    <n v="939.52"/>
    <n v="-205.92999999999995"/>
    <n v="2.08"/>
    <n v="0"/>
    <n v="2.08"/>
    <n v="2.6640000000000001"/>
    <n v="-0.58400000000000007"/>
  </r>
  <r>
    <s v="1405987"/>
    <x v="5"/>
    <x v="2"/>
    <x v="0"/>
    <n v="2521.73"/>
    <n v="0"/>
    <n v="2521.73"/>
    <n v="3229.65"/>
    <n v="-707.92000000000007"/>
    <n v="2.08"/>
    <n v="0"/>
    <n v="2.08"/>
    <n v="2.6640000000000001"/>
    <n v="-0.58400000000000007"/>
  </r>
  <r>
    <s v="1405987"/>
    <x v="6"/>
    <x v="2"/>
    <x v="0"/>
    <n v="2728.36"/>
    <n v="0"/>
    <n v="2728.36"/>
    <n v="3494.25"/>
    <n v="-765.88999999999987"/>
    <n v="43.68"/>
    <n v="0"/>
    <n v="43.68"/>
    <n v="55.942"/>
    <n v="-12.262"/>
  </r>
  <r>
    <s v="1405987"/>
    <x v="7"/>
    <x v="1"/>
    <x v="0"/>
    <n v="6362.77"/>
    <n v="0"/>
    <n v="6362.77"/>
    <n v="6394.59"/>
    <n v="-31.819999999999709"/>
    <n v="0"/>
    <n v="0"/>
    <n v="0"/>
    <n v="0"/>
    <n v="0"/>
  </r>
  <r>
    <s v="1405987"/>
    <x v="8"/>
    <x v="1"/>
    <x v="0"/>
    <n v="14713.96"/>
    <n v="0"/>
    <n v="14713.96"/>
    <n v="14787.53"/>
    <n v="-73.570000000001528"/>
    <n v="0"/>
    <n v="0"/>
    <n v="0"/>
    <n v="0"/>
    <n v="0"/>
  </r>
  <r>
    <s v="1405987"/>
    <x v="341"/>
    <x v="3"/>
    <x v="1"/>
    <n v="-342968.13"/>
    <n v="0"/>
    <n v="-342968.13"/>
    <n v="-342968.06"/>
    <n v="-7.0000000006984919E-2"/>
    <n v="-1918"/>
    <n v="0"/>
    <n v="-1918"/>
    <n v="-1918"/>
    <n v="0"/>
  </r>
  <r>
    <s v="1405987"/>
    <x v="48"/>
    <x v="4"/>
    <x v="2"/>
    <n v="184.63"/>
    <n v="163.25742574257427"/>
    <n v="21.372574257425725"/>
    <n v="164.89"/>
    <n v="19.740000000000009"/>
    <n v="2169"/>
    <n v="1918"/>
    <n v="251"/>
    <n v="1937.18"/>
    <n v="231.81999999999994"/>
  </r>
  <r>
    <s v="1405987"/>
    <x v="342"/>
    <x v="4"/>
    <x v="2"/>
    <n v="1205.94"/>
    <n v="1196.3743842364531"/>
    <n v="9.5656157635469299"/>
    <n v="1214.32"/>
    <n v="-8.3799999999998818"/>
    <n v="23200"/>
    <n v="23016"/>
    <n v="184"/>
    <n v="23361.24"/>
    <n v="-161.2400000000016"/>
  </r>
  <r>
    <s v="1405987"/>
    <x v="11"/>
    <x v="4"/>
    <x v="2"/>
    <n v="1779.84"/>
    <n v="1777.9900497512438"/>
    <n v="1.8499502487561585"/>
    <n v="1786.88"/>
    <n v="-7.040000000000191"/>
    <n v="1920"/>
    <n v="1918"/>
    <n v="2"/>
    <n v="1927.59"/>
    <n v="-7.5899999999999181"/>
  </r>
  <r>
    <s v="1405987"/>
    <x v="54"/>
    <x v="4"/>
    <x v="2"/>
    <n v="5233.6899999999996"/>
    <n v="5192.1773399014783"/>
    <n v="41.512660098521337"/>
    <n v="5270.06"/>
    <n v="-36.3700000000008"/>
    <n v="23200"/>
    <n v="23016"/>
    <n v="184"/>
    <n v="23361.24"/>
    <n v="-161.2400000000016"/>
  </r>
  <r>
    <s v="1405987"/>
    <x v="55"/>
    <x v="4"/>
    <x v="2"/>
    <n v="6724.98"/>
    <n v="6671.6453201970444"/>
    <n v="53.334679802955179"/>
    <n v="6771.72"/>
    <n v="-46.740000000000691"/>
    <n v="23200"/>
    <n v="23016"/>
    <n v="184"/>
    <n v="23361.24"/>
    <n v="-161.2400000000016"/>
  </r>
  <r>
    <s v="1405987"/>
    <x v="14"/>
    <x v="4"/>
    <x v="2"/>
    <n v="10934.74"/>
    <n v="10821.892156862745"/>
    <n v="112.84784313725504"/>
    <n v="11038.33"/>
    <n v="-103.59000000000015"/>
    <n v="23256"/>
    <n v="23016"/>
    <n v="240"/>
    <n v="23476.32"/>
    <n v="-220.31999999999971"/>
  </r>
  <r>
    <s v="1405987"/>
    <x v="339"/>
    <x v="4"/>
    <x v="2"/>
    <n v="21647.27"/>
    <n v="20969.507389162562"/>
    <n v="677.76261083743884"/>
    <n v="21284.05"/>
    <n v="363.22000000000116"/>
    <n v="23760"/>
    <n v="23016"/>
    <n v="744"/>
    <n v="23361.24"/>
    <n v="398.7599999999984"/>
  </r>
  <r>
    <s v="1405987"/>
    <x v="63"/>
    <x v="4"/>
    <x v="2"/>
    <n v="21585.51"/>
    <n v="21462.423645320196"/>
    <n v="123.08635467980275"/>
    <n v="21784.36"/>
    <n v="-198.85000000000218"/>
    <n v="1929"/>
    <n v="1918"/>
    <n v="11"/>
    <n v="1946.77"/>
    <n v="-17.769999999999982"/>
  </r>
  <r>
    <s v="1405987"/>
    <x v="337"/>
    <x v="4"/>
    <x v="2"/>
    <n v="32320.400000000001"/>
    <n v="31255.731343283584"/>
    <n v="1064.6686567164179"/>
    <n v="31412.01"/>
    <n v="908.39000000000306"/>
    <n v="23800"/>
    <n v="23016"/>
    <n v="784"/>
    <n v="23131.08"/>
    <n v="668.91999999999825"/>
  </r>
  <r>
    <s v="1405987"/>
    <x v="58"/>
    <x v="4"/>
    <x v="2"/>
    <n v="110152.6"/>
    <n v="110095.19801980197"/>
    <n v="57.401980198032106"/>
    <n v="111196.15"/>
    <n v="-1043.5499999999884"/>
    <n v="23028"/>
    <n v="23016"/>
    <n v="12"/>
    <n v="23246.16"/>
    <n v="-218.15999999999985"/>
  </r>
  <r>
    <s v="1405987"/>
    <x v="59"/>
    <x v="4"/>
    <x v="3"/>
    <n v="99879.66"/>
    <n v="99878.885572139305"/>
    <n v="0.77442786069877911"/>
    <n v="100378.28"/>
    <n v="-498.61999999999534"/>
    <n v="17262"/>
    <n v="17262"/>
    <n v="0"/>
    <n v="17348.310000000001"/>
    <n v="-86.31000000000131"/>
  </r>
  <r>
    <s v="1405987"/>
    <x v="20"/>
    <x v="4"/>
    <x v="4"/>
    <n v="1155"/>
    <n v="1139.2941176470588"/>
    <n v="15.705882352941217"/>
    <n v="1162.08"/>
    <n v="-7.0799999999999272"/>
    <n v="210"/>
    <n v="207.14411764705883"/>
    <n v="2.8558823529411654"/>
    <n v="211.28700000000001"/>
    <n v="-1.2870000000000061"/>
  </r>
  <r>
    <s v="1406147"/>
    <x v="0"/>
    <x v="0"/>
    <x v="0"/>
    <n v="2291.88"/>
    <n v="0"/>
    <n v="2291.88"/>
    <n v="0"/>
    <n v="2291.88"/>
    <n v="0"/>
    <n v="0"/>
    <n v="0"/>
    <n v="0"/>
    <n v="0"/>
  </r>
  <r>
    <s v="1406147"/>
    <x v="4"/>
    <x v="2"/>
    <x v="0"/>
    <n v="529.03"/>
    <n v="0"/>
    <n v="529.03"/>
    <n v="755.77"/>
    <n v="-226.74"/>
    <n v="1.5"/>
    <n v="0"/>
    <n v="1.5"/>
    <n v="2.1429999999999998"/>
    <n v="-0.64299999999999979"/>
  </r>
  <r>
    <s v="1406147"/>
    <x v="5"/>
    <x v="2"/>
    <x v="0"/>
    <n v="1818.56"/>
    <n v="0"/>
    <n v="1818.56"/>
    <n v="2597.9899999999998"/>
    <n v="-779.42999999999984"/>
    <n v="1.5"/>
    <n v="0"/>
    <n v="1.5"/>
    <n v="2.1429999999999998"/>
    <n v="-0.64299999999999979"/>
  </r>
  <r>
    <s v="1406147"/>
    <x v="6"/>
    <x v="2"/>
    <x v="0"/>
    <n v="1967.57"/>
    <n v="0"/>
    <n v="1967.57"/>
    <n v="2810.81"/>
    <n v="-843.24"/>
    <n v="31.5"/>
    <n v="0"/>
    <n v="31.5"/>
    <n v="45"/>
    <n v="-13.5"/>
  </r>
  <r>
    <s v="1406147"/>
    <x v="129"/>
    <x v="3"/>
    <x v="1"/>
    <n v="-256302"/>
    <n v="0"/>
    <n v="-256302"/>
    <n v="-256302"/>
    <n v="0"/>
    <n v="-1500"/>
    <n v="0"/>
    <n v="-1500"/>
    <n v="-1500"/>
    <n v="0"/>
  </r>
  <r>
    <s v="1406147"/>
    <x v="121"/>
    <x v="4"/>
    <x v="5"/>
    <n v="211953.87"/>
    <n v="211953.8208955224"/>
    <n v="4.9104477599030361E-2"/>
    <n v="213013.59"/>
    <n v="-1059.7200000000012"/>
    <n v="9000"/>
    <n v="9000"/>
    <n v="0"/>
    <n v="9045"/>
    <n v="-45"/>
  </r>
  <r>
    <s v="1406147"/>
    <x v="130"/>
    <x v="4"/>
    <x v="2"/>
    <n v="933.85"/>
    <n v="0"/>
    <n v="933.85"/>
    <n v="0"/>
    <n v="933.85"/>
    <n v="9100"/>
    <n v="0"/>
    <n v="9100"/>
    <n v="0"/>
    <n v="9100"/>
  </r>
  <r>
    <s v="1406147"/>
    <x v="48"/>
    <x v="4"/>
    <x v="2"/>
    <n v="401.34"/>
    <n v="127.68316831683168"/>
    <n v="273.65683168316832"/>
    <n v="128.96"/>
    <n v="272.38"/>
    <n v="4715"/>
    <n v="1500"/>
    <n v="3215"/>
    <n v="1515"/>
    <n v="3200"/>
  </r>
  <r>
    <s v="1406147"/>
    <x v="123"/>
    <x v="4"/>
    <x v="2"/>
    <n v="557.96"/>
    <n v="555.00497512437812"/>
    <n v="2.9550248756219162"/>
    <n v="557.78"/>
    <n v="0.18000000000006366"/>
    <n v="1508"/>
    <n v="1500"/>
    <n v="8"/>
    <n v="1507.5"/>
    <n v="0.5"/>
  </r>
  <r>
    <s v="1406147"/>
    <x v="131"/>
    <x v="4"/>
    <x v="2"/>
    <n v="0"/>
    <n v="923.57635467980299"/>
    <n v="-923.57635467980299"/>
    <n v="937.43"/>
    <n v="-937.43"/>
    <n v="0"/>
    <n v="9000"/>
    <n v="-9000"/>
    <n v="9135"/>
    <n v="-9135"/>
  </r>
  <r>
    <s v="1406147"/>
    <x v="125"/>
    <x v="4"/>
    <x v="2"/>
    <n v="4266.17"/>
    <n v="4219.2906403940888"/>
    <n v="46.879359605911304"/>
    <n v="4282.58"/>
    <n v="-16.409999999999854"/>
    <n v="9100"/>
    <n v="9000"/>
    <n v="100"/>
    <n v="9135"/>
    <n v="-35"/>
  </r>
  <r>
    <s v="1406147"/>
    <x v="126"/>
    <x v="4"/>
    <x v="2"/>
    <n v="7301.29"/>
    <n v="7221.0640394088668"/>
    <n v="80.225960591133116"/>
    <n v="7329.38"/>
    <n v="-28.090000000000146"/>
    <n v="9100"/>
    <n v="9000"/>
    <n v="100"/>
    <n v="9135"/>
    <n v="-35"/>
  </r>
  <r>
    <s v="1406147"/>
    <x v="127"/>
    <x v="4"/>
    <x v="2"/>
    <n v="10101.35"/>
    <n v="9569.7044334975362"/>
    <n v="531.64556650246413"/>
    <n v="9713.25"/>
    <n v="388.10000000000036"/>
    <n v="9500"/>
    <n v="9000"/>
    <n v="500"/>
    <n v="9135"/>
    <n v="365"/>
  </r>
  <r>
    <s v="1406147"/>
    <x v="128"/>
    <x v="4"/>
    <x v="2"/>
    <n v="14179.13"/>
    <n v="13965.004926108375"/>
    <n v="214.1250738916242"/>
    <n v="14174.48"/>
    <n v="4.6499999999996362"/>
    <n v="1523"/>
    <n v="1500"/>
    <n v="23"/>
    <n v="1522.5"/>
    <n v="0.5"/>
  </r>
  <r>
    <s v="1406271"/>
    <x v="0"/>
    <x v="0"/>
    <x v="0"/>
    <n v="25509.68"/>
    <n v="0"/>
    <n v="25509.68"/>
    <n v="0"/>
    <n v="25509.68"/>
    <n v="0"/>
    <n v="0"/>
    <n v="0"/>
    <n v="0"/>
    <n v="0"/>
  </r>
  <r>
    <s v="1406271"/>
    <x v="4"/>
    <x v="2"/>
    <x v="0"/>
    <n v="4175.79"/>
    <n v="0"/>
    <n v="4175.79"/>
    <n v="6429.58"/>
    <n v="-2253.79"/>
    <n v="11.84"/>
    <n v="0"/>
    <n v="11.84"/>
    <n v="18.23"/>
    <n v="-6.3900000000000006"/>
  </r>
  <r>
    <s v="1406271"/>
    <x v="5"/>
    <x v="2"/>
    <x v="0"/>
    <n v="14354.47"/>
    <n v="0"/>
    <n v="14354.47"/>
    <n v="22101.96"/>
    <n v="-7747.49"/>
    <n v="11.84"/>
    <n v="0"/>
    <n v="11.84"/>
    <n v="18.23"/>
    <n v="-6.3900000000000006"/>
  </r>
  <r>
    <s v="1406271"/>
    <x v="6"/>
    <x v="2"/>
    <x v="0"/>
    <n v="15530.65"/>
    <n v="0"/>
    <n v="15530.65"/>
    <n v="23912.48"/>
    <n v="-8381.83"/>
    <n v="248.64"/>
    <n v="0"/>
    <n v="248.64"/>
    <n v="382.83"/>
    <n v="-134.19"/>
  </r>
  <r>
    <s v="1406271"/>
    <x v="132"/>
    <x v="3"/>
    <x v="1"/>
    <n v="-2295041.6"/>
    <n v="0"/>
    <n v="-2295041.6"/>
    <n v="-2295041.25"/>
    <n v="-0.35000000009313226"/>
    <n v="-12761"/>
    <n v="0"/>
    <n v="-12761"/>
    <n v="-12761"/>
    <n v="0"/>
  </r>
  <r>
    <s v="1406271"/>
    <x v="133"/>
    <x v="4"/>
    <x v="5"/>
    <n v="1803414.39"/>
    <n v="1801602.6467661692"/>
    <n v="1811.743233830668"/>
    <n v="1810610.66"/>
    <n v="-7196.2700000000186"/>
    <n v="76643"/>
    <n v="76566"/>
    <n v="77"/>
    <n v="76948.83"/>
    <n v="-305.83000000000175"/>
  </r>
  <r>
    <s v="1406271"/>
    <x v="48"/>
    <x v="4"/>
    <x v="2"/>
    <n v="2170.56"/>
    <n v="0"/>
    <n v="2170.56"/>
    <n v="0"/>
    <n v="2170.56"/>
    <n v="25500"/>
    <n v="0"/>
    <n v="25500"/>
    <n v="0"/>
    <n v="25500"/>
  </r>
  <r>
    <s v="1406271"/>
    <x v="134"/>
    <x v="4"/>
    <x v="2"/>
    <n v="20033.509999999998"/>
    <n v="0"/>
    <n v="20033.509999999998"/>
    <n v="0"/>
    <n v="20033.509999999998"/>
    <n v="74300"/>
    <n v="0"/>
    <n v="74300"/>
    <n v="0"/>
    <n v="74300"/>
  </r>
  <r>
    <s v="1406271"/>
    <x v="123"/>
    <x v="4"/>
    <x v="2"/>
    <n v="4728.6000000000004"/>
    <n v="4721.5721393034828"/>
    <n v="7.0278606965175641"/>
    <n v="4745.18"/>
    <n v="-16.579999999999927"/>
    <n v="12780"/>
    <n v="12761"/>
    <n v="19"/>
    <n v="12824.805"/>
    <n v="-44.805000000000291"/>
  </r>
  <r>
    <s v="1406271"/>
    <x v="135"/>
    <x v="4"/>
    <x v="2"/>
    <n v="0"/>
    <n v="20644.492610837438"/>
    <n v="-20644.492610837438"/>
    <n v="20954.16"/>
    <n v="-20954.16"/>
    <n v="0"/>
    <n v="76566"/>
    <n v="-76566"/>
    <n v="77714.490000000005"/>
    <n v="-77714.490000000005"/>
  </r>
  <r>
    <s v="1406271"/>
    <x v="136"/>
    <x v="4"/>
    <x v="2"/>
    <n v="81557.94"/>
    <n v="80888.147783251232"/>
    <n v="669.79221674877044"/>
    <n v="82101.47"/>
    <n v="-543.52999999999884"/>
    <n v="77200"/>
    <n v="76566"/>
    <n v="634"/>
    <n v="77714.490000000005"/>
    <n v="-514.49000000000524"/>
  </r>
  <r>
    <s v="1406271"/>
    <x v="137"/>
    <x v="4"/>
    <x v="2"/>
    <n v="90250.880000000005"/>
    <n v="88933.704433497536"/>
    <n v="1317.1755665024684"/>
    <n v="90267.71"/>
    <n v="-16.830000000001746"/>
    <n v="77700"/>
    <n v="76566"/>
    <n v="1134"/>
    <n v="77714.490000000005"/>
    <n v="-14.490000000005239"/>
  </r>
  <r>
    <s v="1406271"/>
    <x v="138"/>
    <x v="4"/>
    <x v="2"/>
    <n v="114902.67"/>
    <n v="112804.68965517242"/>
    <n v="2097.9803448275779"/>
    <n v="114496.76"/>
    <n v="405.91000000000349"/>
    <n v="77990"/>
    <n v="76566"/>
    <n v="1424"/>
    <n v="77714.490000000005"/>
    <n v="275.50999999999476"/>
  </r>
  <r>
    <s v="1406271"/>
    <x v="139"/>
    <x v="4"/>
    <x v="2"/>
    <n v="118412.46"/>
    <n v="117656.4236453202"/>
    <n v="756.03635467980348"/>
    <n v="119421.27"/>
    <n v="-1008.8099999999977"/>
    <n v="12843"/>
    <n v="12761"/>
    <n v="82"/>
    <n v="12952.415000000001"/>
    <n v="-109.41500000000087"/>
  </r>
  <r>
    <s v="1406274"/>
    <x v="0"/>
    <x v="0"/>
    <x v="0"/>
    <n v="26047.39"/>
    <n v="0"/>
    <n v="26047.39"/>
    <n v="0"/>
    <n v="26047.39"/>
    <n v="0"/>
    <n v="0"/>
    <n v="0"/>
    <n v="0"/>
    <n v="0"/>
  </r>
  <r>
    <s v="1406274"/>
    <x v="1"/>
    <x v="1"/>
    <x v="0"/>
    <n v="0.24"/>
    <n v="0"/>
    <n v="0.24"/>
    <n v="0.08"/>
    <n v="0.15999999999999998"/>
    <n v="0"/>
    <n v="0"/>
    <n v="0"/>
    <n v="0"/>
    <n v="0"/>
  </r>
  <r>
    <s v="1406274"/>
    <x v="2"/>
    <x v="1"/>
    <x v="0"/>
    <n v="5.68"/>
    <n v="0"/>
    <n v="5.68"/>
    <n v="1.96"/>
    <n v="3.7199999999999998"/>
    <n v="0"/>
    <n v="0"/>
    <n v="0"/>
    <n v="0"/>
    <n v="0"/>
  </r>
  <r>
    <s v="1406274"/>
    <x v="3"/>
    <x v="1"/>
    <x v="0"/>
    <n v="38.159999999999997"/>
    <n v="0"/>
    <n v="38.159999999999997"/>
    <n v="13.16"/>
    <n v="24.999999999999996"/>
    <n v="0"/>
    <n v="0"/>
    <n v="0"/>
    <n v="0"/>
    <n v="0"/>
  </r>
  <r>
    <s v="1406274"/>
    <x v="7"/>
    <x v="1"/>
    <x v="0"/>
    <n v="427.58"/>
    <n v="0"/>
    <n v="427.58"/>
    <n v="147.47"/>
    <n v="280.11"/>
    <n v="0"/>
    <n v="0"/>
    <n v="0"/>
    <n v="0"/>
    <n v="0"/>
  </r>
  <r>
    <s v="1406274"/>
    <x v="8"/>
    <x v="1"/>
    <x v="0"/>
    <n v="988.77"/>
    <n v="0"/>
    <n v="988.77"/>
    <n v="341.02"/>
    <n v="647.75"/>
    <n v="0"/>
    <n v="0"/>
    <n v="0"/>
    <n v="0"/>
    <n v="0"/>
  </r>
  <r>
    <s v="1406274"/>
    <x v="259"/>
    <x v="2"/>
    <x v="0"/>
    <n v="4435.93"/>
    <n v="0"/>
    <n v="4435.93"/>
    <n v="6338.15"/>
    <n v="-1902.2199999999993"/>
    <n v="28"/>
    <n v="0"/>
    <n v="28"/>
    <n v="40.006999999999998"/>
    <n v="-12.006999999999998"/>
  </r>
  <r>
    <s v="1406274"/>
    <x v="260"/>
    <x v="2"/>
    <x v="0"/>
    <n v="14092.78"/>
    <n v="0"/>
    <n v="14092.78"/>
    <n v="20136.080000000002"/>
    <n v="-6043.3000000000011"/>
    <n v="28"/>
    <n v="0"/>
    <n v="28"/>
    <n v="40.006999999999998"/>
    <n v="-12.006999999999998"/>
  </r>
  <r>
    <s v="1406274"/>
    <x v="261"/>
    <x v="2"/>
    <x v="0"/>
    <n v="14161.38"/>
    <n v="0"/>
    <n v="14161.38"/>
    <n v="20234.060000000001"/>
    <n v="-6072.6800000000021"/>
    <n v="168"/>
    <n v="0"/>
    <n v="168"/>
    <n v="240.042"/>
    <n v="-72.042000000000002"/>
  </r>
  <r>
    <s v="1406274"/>
    <x v="133"/>
    <x v="3"/>
    <x v="5"/>
    <n v="-941367.11"/>
    <n v="0"/>
    <n v="-941367.11"/>
    <n v="-941367.15"/>
    <n v="4.0000000037252903E-2"/>
    <n v="-40007"/>
    <n v="0"/>
    <n v="-40007"/>
    <n v="-40007"/>
    <n v="0"/>
  </r>
  <r>
    <s v="1406274"/>
    <x v="34"/>
    <x v="4"/>
    <x v="5"/>
    <n v="768850.69"/>
    <n v="789695.65"/>
    <n v="-20844.960000000079"/>
    <n v="789695.65"/>
    <n v="-20844.960000000079"/>
    <n v="40509"/>
    <n v="41607.279999999999"/>
    <n v="-1098.2799999999988"/>
    <n v="41607.279999999999"/>
    <n v="-1098.2799999999988"/>
  </r>
  <r>
    <s v="1406274"/>
    <x v="317"/>
    <x v="4"/>
    <x v="2"/>
    <n v="5772.26"/>
    <n v="0"/>
    <n v="5772.26"/>
    <n v="0"/>
    <n v="5772.26"/>
    <n v="11040"/>
    <n v="0"/>
    <n v="11040"/>
    <n v="0"/>
    <n v="11040"/>
  </r>
  <r>
    <s v="1406274"/>
    <x v="262"/>
    <x v="4"/>
    <x v="2"/>
    <n v="14553.35"/>
    <n v="19525.019607843136"/>
    <n v="-4971.669607843136"/>
    <n v="19915.52"/>
    <n v="-5362.17"/>
    <n v="29820"/>
    <n v="40007"/>
    <n v="-10187"/>
    <n v="40807.14"/>
    <n v="-10987.14"/>
  </r>
  <r>
    <s v="1406274"/>
    <x v="263"/>
    <x v="4"/>
    <x v="2"/>
    <n v="80601"/>
    <n v="80214.03980099503"/>
    <n v="386.96019900497049"/>
    <n v="80615.11"/>
    <n v="-14.110000000000582"/>
    <n v="40200"/>
    <n v="40007"/>
    <n v="193"/>
    <n v="40207.035000000003"/>
    <n v="-7.0350000000034925"/>
  </r>
  <r>
    <s v="1406274"/>
    <x v="264"/>
    <x v="4"/>
    <x v="3"/>
    <n v="11391.9"/>
    <n v="3928.91"/>
    <n v="7462.99"/>
    <n v="3928.91"/>
    <n v="7462.99"/>
    <n v="1160"/>
    <n v="400.07"/>
    <n v="759.93000000000006"/>
    <n v="400.07"/>
    <n v="759.93000000000006"/>
  </r>
  <r>
    <s v="1406275"/>
    <x v="0"/>
    <x v="0"/>
    <x v="0"/>
    <n v="4918.8999999999996"/>
    <n v="0"/>
    <n v="4918.8999999999996"/>
    <n v="0"/>
    <n v="4918.8999999999996"/>
    <n v="0"/>
    <n v="0"/>
    <n v="0"/>
    <n v="0"/>
    <n v="0"/>
  </r>
  <r>
    <s v="1406275"/>
    <x v="1"/>
    <x v="1"/>
    <x v="0"/>
    <n v="0.19"/>
    <n v="0"/>
    <n v="0.19"/>
    <n v="0.06"/>
    <n v="0.13"/>
    <n v="0"/>
    <n v="0"/>
    <n v="0"/>
    <n v="0"/>
    <n v="0"/>
  </r>
  <r>
    <s v="1406275"/>
    <x v="2"/>
    <x v="1"/>
    <x v="0"/>
    <n v="4.46"/>
    <n v="0"/>
    <n v="4.46"/>
    <n v="1.41"/>
    <n v="3.05"/>
    <n v="0"/>
    <n v="0"/>
    <n v="0"/>
    <n v="0"/>
    <n v="0"/>
  </r>
  <r>
    <s v="1406275"/>
    <x v="3"/>
    <x v="1"/>
    <x v="0"/>
    <n v="29.94"/>
    <n v="0"/>
    <n v="29.94"/>
    <n v="9.4700000000000006"/>
    <n v="20.47"/>
    <n v="0"/>
    <n v="0"/>
    <n v="0"/>
    <n v="0"/>
    <n v="0"/>
  </r>
  <r>
    <s v="1406275"/>
    <x v="7"/>
    <x v="1"/>
    <x v="0"/>
    <n v="335.43"/>
    <n v="0"/>
    <n v="335.43"/>
    <n v="106.11"/>
    <n v="229.32"/>
    <n v="0"/>
    <n v="0"/>
    <n v="0"/>
    <n v="0"/>
    <n v="0"/>
  </r>
  <r>
    <s v="1406275"/>
    <x v="8"/>
    <x v="1"/>
    <x v="0"/>
    <n v="775.67"/>
    <n v="0"/>
    <n v="775.67"/>
    <n v="245.39"/>
    <n v="530.28"/>
    <n v="0"/>
    <n v="0"/>
    <n v="0"/>
    <n v="0"/>
    <n v="0"/>
  </r>
  <r>
    <s v="1406275"/>
    <x v="259"/>
    <x v="2"/>
    <x v="0"/>
    <n v="3247.73"/>
    <n v="0"/>
    <n v="3247.73"/>
    <n v="4560.7700000000004"/>
    <n v="-1313.0400000000004"/>
    <n v="20.5"/>
    <n v="0"/>
    <n v="20.5"/>
    <n v="28.788"/>
    <n v="-8.2880000000000003"/>
  </r>
  <r>
    <s v="1406275"/>
    <x v="260"/>
    <x v="2"/>
    <x v="0"/>
    <n v="10317.93"/>
    <n v="0"/>
    <n v="10317.93"/>
    <n v="14489.4"/>
    <n v="-4171.4699999999993"/>
    <n v="20.5"/>
    <n v="0"/>
    <n v="20.5"/>
    <n v="28.788"/>
    <n v="-8.2880000000000003"/>
  </r>
  <r>
    <s v="1406275"/>
    <x v="261"/>
    <x v="2"/>
    <x v="0"/>
    <n v="10368.15"/>
    <n v="0"/>
    <n v="10368.15"/>
    <n v="14559.91"/>
    <n v="-4191.76"/>
    <n v="123"/>
    <n v="0"/>
    <n v="123"/>
    <n v="172.72800000000001"/>
    <n v="-49.728000000000009"/>
  </r>
  <r>
    <s v="1406275"/>
    <x v="133"/>
    <x v="3"/>
    <x v="5"/>
    <n v="-677383.37"/>
    <n v="0"/>
    <n v="-677383.37"/>
    <n v="-677383.4"/>
    <n v="3.0000000027939677E-2"/>
    <n v="-28788"/>
    <n v="0"/>
    <n v="-28788"/>
    <n v="-28788"/>
    <n v="0"/>
  </r>
  <r>
    <s v="1406275"/>
    <x v="34"/>
    <x v="4"/>
    <x v="5"/>
    <n v="563679.6"/>
    <n v="568244.51"/>
    <n v="-4564.9100000000326"/>
    <n v="568244.51"/>
    <n v="-4564.9100000000326"/>
    <n v="29699"/>
    <n v="29939.52"/>
    <n v="-240.52000000000044"/>
    <n v="29939.52"/>
    <n v="-240.52000000000044"/>
  </r>
  <r>
    <s v="1406275"/>
    <x v="317"/>
    <x v="4"/>
    <x v="2"/>
    <n v="15340.42"/>
    <n v="0"/>
    <n v="15340.42"/>
    <n v="0"/>
    <n v="15340.42"/>
    <n v="29340"/>
    <n v="0"/>
    <n v="29340"/>
    <n v="0"/>
    <n v="29340"/>
  </r>
  <r>
    <s v="1406275"/>
    <x v="262"/>
    <x v="4"/>
    <x v="2"/>
    <n v="0"/>
    <n v="14049.696078431372"/>
    <n v="-14049.696078431372"/>
    <n v="14330.69"/>
    <n v="-14330.69"/>
    <n v="0"/>
    <n v="28788"/>
    <n v="-28788"/>
    <n v="29363.759999999998"/>
    <n v="-29363.759999999998"/>
  </r>
  <r>
    <s v="1406275"/>
    <x v="263"/>
    <x v="4"/>
    <x v="2"/>
    <n v="59428.2"/>
    <n v="57719.940298507463"/>
    <n v="1708.2597014925341"/>
    <n v="58008.54"/>
    <n v="1419.6599999999962"/>
    <n v="29640"/>
    <n v="28788"/>
    <n v="852"/>
    <n v="28931.94"/>
    <n v="708.06000000000131"/>
  </r>
  <r>
    <s v="1406275"/>
    <x v="264"/>
    <x v="4"/>
    <x v="3"/>
    <n v="8936.75"/>
    <n v="2827.14"/>
    <n v="6109.6100000000006"/>
    <n v="2827.14"/>
    <n v="6109.6100000000006"/>
    <n v="910"/>
    <n v="287.88"/>
    <n v="622.12"/>
    <n v="287.88"/>
    <n v="622.12"/>
  </r>
  <r>
    <s v="1406276"/>
    <x v="0"/>
    <x v="0"/>
    <x v="0"/>
    <n v="2298.27"/>
    <n v="0"/>
    <n v="2298.27"/>
    <n v="0"/>
    <n v="2298.27"/>
    <n v="0"/>
    <n v="0"/>
    <n v="0"/>
    <n v="0"/>
    <n v="0"/>
  </r>
  <r>
    <s v="1406276"/>
    <x v="1"/>
    <x v="1"/>
    <x v="0"/>
    <n v="0.16"/>
    <n v="0"/>
    <n v="0.16"/>
    <n v="0.04"/>
    <n v="0.12"/>
    <n v="0"/>
    <n v="0"/>
    <n v="0"/>
    <n v="0"/>
    <n v="0"/>
  </r>
  <r>
    <s v="1406276"/>
    <x v="2"/>
    <x v="1"/>
    <x v="0"/>
    <n v="3.72"/>
    <n v="0"/>
    <n v="3.72"/>
    <n v="1.05"/>
    <n v="2.67"/>
    <n v="0"/>
    <n v="0"/>
    <n v="0"/>
    <n v="0"/>
    <n v="0"/>
  </r>
  <r>
    <s v="1406276"/>
    <x v="3"/>
    <x v="1"/>
    <x v="0"/>
    <n v="25"/>
    <n v="0"/>
    <n v="25"/>
    <n v="7.03"/>
    <n v="17.97"/>
    <n v="0"/>
    <n v="0"/>
    <n v="0"/>
    <n v="0"/>
    <n v="0"/>
  </r>
  <r>
    <s v="1406276"/>
    <x v="7"/>
    <x v="1"/>
    <x v="0"/>
    <n v="280.14"/>
    <n v="0"/>
    <n v="280.14"/>
    <n v="78.709999999999994"/>
    <n v="201.43"/>
    <n v="0"/>
    <n v="0"/>
    <n v="0"/>
    <n v="0"/>
    <n v="0"/>
  </r>
  <r>
    <s v="1406276"/>
    <x v="8"/>
    <x v="1"/>
    <x v="0"/>
    <n v="647.82000000000005"/>
    <n v="0"/>
    <n v="647.82000000000005"/>
    <n v="182.02"/>
    <n v="465.80000000000007"/>
    <n v="0"/>
    <n v="0"/>
    <n v="0"/>
    <n v="0"/>
    <n v="0"/>
  </r>
  <r>
    <s v="1406276"/>
    <x v="259"/>
    <x v="2"/>
    <x v="0"/>
    <n v="2851.67"/>
    <n v="0"/>
    <n v="2851.67"/>
    <n v="3383.03"/>
    <n v="-531.36000000000013"/>
    <n v="18"/>
    <n v="0"/>
    <n v="18"/>
    <n v="21.353999999999999"/>
    <n v="-3.3539999999999992"/>
  </r>
  <r>
    <s v="1406276"/>
    <x v="260"/>
    <x v="2"/>
    <x v="0"/>
    <n v="9059.64"/>
    <n v="0"/>
    <n v="9059.64"/>
    <n v="10747.77"/>
    <n v="-1688.130000000001"/>
    <n v="18"/>
    <n v="0"/>
    <n v="18"/>
    <n v="21.353999999999999"/>
    <n v="-3.3539999999999992"/>
  </r>
  <r>
    <s v="1406276"/>
    <x v="261"/>
    <x v="2"/>
    <x v="0"/>
    <n v="9103.74"/>
    <n v="0"/>
    <n v="9103.74"/>
    <n v="10800.06"/>
    <n v="-1696.3199999999997"/>
    <n v="108"/>
    <n v="0"/>
    <n v="108"/>
    <n v="128.124"/>
    <n v="-20.123999999999995"/>
  </r>
  <r>
    <s v="1406276"/>
    <x v="133"/>
    <x v="3"/>
    <x v="5"/>
    <n v="-500098.94"/>
    <n v="0"/>
    <n v="-500098.94"/>
    <n v="-500098.87"/>
    <n v="-7.0000000006984919E-2"/>
    <n v="-21354"/>
    <n v="0"/>
    <n v="-21354"/>
    <n v="-21354"/>
    <n v="0"/>
  </r>
  <r>
    <s v="1406276"/>
    <x v="34"/>
    <x v="4"/>
    <x v="5"/>
    <n v="416396.74"/>
    <n v="421505.26"/>
    <n v="-5108.5200000000186"/>
    <n v="421505.26"/>
    <n v="-5108.5200000000186"/>
    <n v="21939"/>
    <n v="22208.16"/>
    <n v="-269.15999999999985"/>
    <n v="22208.16"/>
    <n v="-269.15999999999985"/>
  </r>
  <r>
    <s v="1406276"/>
    <x v="317"/>
    <x v="4"/>
    <x v="2"/>
    <n v="11230.82"/>
    <n v="0"/>
    <n v="11230.82"/>
    <n v="0"/>
    <n v="11230.82"/>
    <n v="21480"/>
    <n v="0"/>
    <n v="21480"/>
    <n v="0"/>
    <n v="21480"/>
  </r>
  <r>
    <s v="1406276"/>
    <x v="262"/>
    <x v="4"/>
    <x v="2"/>
    <n v="0"/>
    <n v="10421.607843137255"/>
    <n v="-10421.607843137255"/>
    <n v="10630.04"/>
    <n v="-10630.04"/>
    <n v="0"/>
    <n v="21354"/>
    <n v="-21354"/>
    <n v="21781.08"/>
    <n v="-21781.08"/>
  </r>
  <r>
    <s v="1406276"/>
    <x v="263"/>
    <x v="4"/>
    <x v="2"/>
    <n v="40742.5"/>
    <n v="40465.830845771146"/>
    <n v="276.66915422885359"/>
    <n v="40668.160000000003"/>
    <n v="74.339999999996508"/>
    <n v="21500"/>
    <n v="21354"/>
    <n v="146"/>
    <n v="21460.77"/>
    <n v="39.229999999999563"/>
  </r>
  <r>
    <s v="1406276"/>
    <x v="264"/>
    <x v="4"/>
    <x v="3"/>
    <n v="7458.72"/>
    <n v="2095.71"/>
    <n v="5363.01"/>
    <n v="2095.71"/>
    <n v="5363.01"/>
    <n v="760"/>
    <n v="213.54"/>
    <n v="546.46"/>
    <n v="213.54"/>
    <n v="546.46"/>
  </r>
  <r>
    <s v="1406277"/>
    <x v="0"/>
    <x v="0"/>
    <x v="0"/>
    <n v="12387.26"/>
    <n v="0"/>
    <n v="12387.26"/>
    <n v="0"/>
    <n v="12387.26"/>
    <n v="0"/>
    <n v="0"/>
    <n v="0"/>
    <n v="0"/>
    <n v="0"/>
  </r>
  <r>
    <s v="1406277"/>
    <x v="1"/>
    <x v="1"/>
    <x v="0"/>
    <n v="0.11"/>
    <n v="0"/>
    <n v="0.11"/>
    <n v="0.1"/>
    <n v="9.999999999999995E-3"/>
    <n v="0"/>
    <n v="0"/>
    <n v="0"/>
    <n v="0"/>
    <n v="0"/>
  </r>
  <r>
    <s v="1406277"/>
    <x v="2"/>
    <x v="1"/>
    <x v="0"/>
    <n v="2.4700000000000002"/>
    <n v="0"/>
    <n v="2.4700000000000002"/>
    <n v="2.2599999999999998"/>
    <n v="0.21000000000000041"/>
    <n v="0"/>
    <n v="0"/>
    <n v="0"/>
    <n v="0"/>
    <n v="0"/>
  </r>
  <r>
    <s v="1406277"/>
    <x v="3"/>
    <x v="1"/>
    <x v="0"/>
    <n v="16.61"/>
    <n v="0"/>
    <n v="16.61"/>
    <n v="15.19"/>
    <n v="1.42"/>
    <n v="0"/>
    <n v="0"/>
    <n v="0"/>
    <n v="0"/>
    <n v="0"/>
  </r>
  <r>
    <s v="1406277"/>
    <x v="7"/>
    <x v="1"/>
    <x v="0"/>
    <n v="186.14"/>
    <n v="0"/>
    <n v="186.14"/>
    <n v="170.23"/>
    <n v="15.909999999999997"/>
    <n v="0"/>
    <n v="0"/>
    <n v="0"/>
    <n v="0"/>
    <n v="0"/>
  </r>
  <r>
    <s v="1406277"/>
    <x v="8"/>
    <x v="1"/>
    <x v="0"/>
    <n v="430.46"/>
    <n v="0"/>
    <n v="430.46"/>
    <n v="393.65"/>
    <n v="36.81"/>
    <n v="0"/>
    <n v="0"/>
    <n v="0"/>
    <n v="0"/>
    <n v="0"/>
  </r>
  <r>
    <s v="1406277"/>
    <x v="259"/>
    <x v="2"/>
    <x v="0"/>
    <n v="5703.34"/>
    <n v="0"/>
    <n v="5703.34"/>
    <n v="7316.43"/>
    <n v="-1613.0900000000001"/>
    <n v="36"/>
    <n v="0"/>
    <n v="36"/>
    <n v="46.182000000000002"/>
    <n v="-10.182000000000002"/>
  </r>
  <r>
    <s v="1406277"/>
    <x v="260"/>
    <x v="2"/>
    <x v="0"/>
    <n v="18119.29"/>
    <n v="0"/>
    <n v="18119.29"/>
    <n v="23244.05"/>
    <n v="-5124.7599999999984"/>
    <n v="36"/>
    <n v="0"/>
    <n v="36"/>
    <n v="46.182000000000002"/>
    <n v="-10.182000000000002"/>
  </r>
  <r>
    <s v="1406277"/>
    <x v="261"/>
    <x v="2"/>
    <x v="0"/>
    <n v="18207.48"/>
    <n v="0"/>
    <n v="18207.48"/>
    <n v="23357.15"/>
    <n v="-5149.6700000000019"/>
    <n v="216"/>
    <n v="0"/>
    <n v="216"/>
    <n v="277.09199999999998"/>
    <n v="-61.091999999999985"/>
  </r>
  <r>
    <s v="1406277"/>
    <x v="121"/>
    <x v="3"/>
    <x v="5"/>
    <n v="-1087714.49"/>
    <n v="0"/>
    <n v="-1087714.49"/>
    <n v="-1087714.3500000001"/>
    <n v="-0.13999999989755452"/>
    <n v="-46182"/>
    <n v="0"/>
    <n v="-46182"/>
    <n v="-46182"/>
    <n v="0"/>
  </r>
  <r>
    <s v="1406277"/>
    <x v="34"/>
    <x v="4"/>
    <x v="5"/>
    <n v="904916.52"/>
    <n v="911583.58"/>
    <n v="-6667.0599999999395"/>
    <n v="911583.58"/>
    <n v="-6667.0599999999395"/>
    <n v="47678"/>
    <n v="48029.279999999999"/>
    <n v="-351.27999999999884"/>
    <n v="48029.279999999999"/>
    <n v="-351.27999999999884"/>
  </r>
  <r>
    <s v="1406277"/>
    <x v="265"/>
    <x v="4"/>
    <x v="2"/>
    <n v="23310.01"/>
    <n v="22068.529411764706"/>
    <n v="1241.4805882352921"/>
    <n v="22509.9"/>
    <n v="800.10999999999694"/>
    <n v="48780"/>
    <n v="46182"/>
    <n v="2598"/>
    <n v="47105.64"/>
    <n v="1674.3600000000006"/>
  </r>
  <r>
    <s v="1406277"/>
    <x v="263"/>
    <x v="4"/>
    <x v="2"/>
    <n v="97803.9"/>
    <n v="92594.905472636819"/>
    <n v="5208.9945273631747"/>
    <n v="93057.88"/>
    <n v="4746.0199999999895"/>
    <n v="48780"/>
    <n v="46182"/>
    <n v="2598"/>
    <n v="46412.91"/>
    <n v="2367.0899999999965"/>
  </r>
  <r>
    <s v="1406277"/>
    <x v="266"/>
    <x v="4"/>
    <x v="3"/>
    <n v="6630.9"/>
    <n v="6063.94"/>
    <n v="566.96"/>
    <n v="6063.94"/>
    <n v="566.96"/>
    <n v="505"/>
    <n v="461.82"/>
    <n v="43.180000000000007"/>
    <n v="461.82"/>
    <n v="43.180000000000007"/>
  </r>
  <r>
    <s v="1406284"/>
    <x v="0"/>
    <x v="0"/>
    <x v="0"/>
    <n v="14351.98"/>
    <n v="0"/>
    <n v="14351.98"/>
    <n v="0"/>
    <n v="14351.98"/>
    <n v="0"/>
    <n v="0"/>
    <n v="0"/>
    <n v="0"/>
    <n v="0"/>
  </r>
  <r>
    <s v="1406284"/>
    <x v="4"/>
    <x v="2"/>
    <x v="0"/>
    <n v="1823.38"/>
    <n v="0"/>
    <n v="1823.38"/>
    <n v="3158.11"/>
    <n v="-1334.73"/>
    <n v="5.17"/>
    <n v="0"/>
    <n v="5.17"/>
    <n v="8.9540000000000006"/>
    <n v="-3.7840000000000007"/>
  </r>
  <r>
    <s v="1406284"/>
    <x v="5"/>
    <x v="2"/>
    <x v="0"/>
    <n v="6267.96"/>
    <n v="0"/>
    <n v="6267.96"/>
    <n v="10856.13"/>
    <n v="-4588.1699999999992"/>
    <n v="5.17"/>
    <n v="0"/>
    <n v="5.17"/>
    <n v="8.9540000000000006"/>
    <n v="-3.7840000000000007"/>
  </r>
  <r>
    <s v="1406284"/>
    <x v="6"/>
    <x v="2"/>
    <x v="0"/>
    <n v="6781.54"/>
    <n v="0"/>
    <n v="6781.54"/>
    <n v="11745.43"/>
    <n v="-4963.8900000000003"/>
    <n v="108.57"/>
    <n v="0"/>
    <n v="108.57"/>
    <n v="188.04"/>
    <n v="-79.47"/>
  </r>
  <r>
    <s v="1406284"/>
    <x v="129"/>
    <x v="3"/>
    <x v="1"/>
    <n v="-1071000.6200000001"/>
    <n v="0"/>
    <n v="-1071000.6200000001"/>
    <n v="-1071000.6299999999"/>
    <n v="9.9999997764825821E-3"/>
    <n v="-6268"/>
    <n v="0"/>
    <n v="-6268"/>
    <n v="-6268"/>
    <n v="0"/>
  </r>
  <r>
    <s v="1406284"/>
    <x v="121"/>
    <x v="4"/>
    <x v="5"/>
    <n v="885802.33"/>
    <n v="885684.38805970154"/>
    <n v="117.94194029842038"/>
    <n v="890112.81"/>
    <n v="-4310.4800000000978"/>
    <n v="37613"/>
    <n v="37608"/>
    <n v="5"/>
    <n v="37796.04"/>
    <n v="-183.04000000000087"/>
  </r>
  <r>
    <s v="1406284"/>
    <x v="130"/>
    <x v="4"/>
    <x v="2"/>
    <n v="3889.3"/>
    <n v="0"/>
    <n v="3889.3"/>
    <n v="0"/>
    <n v="3889.3"/>
    <n v="37900"/>
    <n v="0"/>
    <n v="37900"/>
    <n v="0"/>
    <n v="37900"/>
  </r>
  <r>
    <s v="1406284"/>
    <x v="48"/>
    <x v="4"/>
    <x v="2"/>
    <n v="553.28"/>
    <n v="533.53465346534654"/>
    <n v="19.745346534653436"/>
    <n v="538.87"/>
    <n v="14.409999999999968"/>
    <n v="6500"/>
    <n v="6268"/>
    <n v="232"/>
    <n v="6330.68"/>
    <n v="169.31999999999971"/>
  </r>
  <r>
    <s v="1406284"/>
    <x v="123"/>
    <x v="4"/>
    <x v="2"/>
    <n v="2302.14"/>
    <n v="2319.1641791044781"/>
    <n v="-17.024179104478208"/>
    <n v="2330.7600000000002"/>
    <n v="-28.620000000000346"/>
    <n v="6222"/>
    <n v="6268"/>
    <n v="-46"/>
    <n v="6299.34"/>
    <n v="-77.340000000000146"/>
  </r>
  <r>
    <s v="1406284"/>
    <x v="131"/>
    <x v="4"/>
    <x v="2"/>
    <n v="0"/>
    <n v="3859.3300492610838"/>
    <n v="-3859.3300492610838"/>
    <n v="3917.22"/>
    <n v="-3917.22"/>
    <n v="0"/>
    <n v="37608"/>
    <n v="-37608"/>
    <n v="38172.120000000003"/>
    <n v="-38172.120000000003"/>
  </r>
  <r>
    <s v="1406284"/>
    <x v="125"/>
    <x v="4"/>
    <x v="2"/>
    <n v="17603.82"/>
    <n v="17631.004926108373"/>
    <n v="-27.184926108373475"/>
    <n v="17895.47"/>
    <n v="-291.65000000000146"/>
    <n v="37550"/>
    <n v="37608"/>
    <n v="-58"/>
    <n v="38172.120000000003"/>
    <n v="-622.12000000000262"/>
  </r>
  <r>
    <s v="1406284"/>
    <x v="126"/>
    <x v="4"/>
    <x v="2"/>
    <n v="31130.79"/>
    <n v="30174.403940886699"/>
    <n v="956.3860591133016"/>
    <n v="30627.02"/>
    <n v="503.77000000000044"/>
    <n v="38800"/>
    <n v="37608"/>
    <n v="1192"/>
    <n v="38172.120000000003"/>
    <n v="627.87999999999738"/>
  </r>
  <r>
    <s v="1406284"/>
    <x v="127"/>
    <x v="4"/>
    <x v="2"/>
    <n v="41468.699999999997"/>
    <n v="39988.591133004928"/>
    <n v="1480.1088669950695"/>
    <n v="40588.42"/>
    <n v="880.27999999999884"/>
    <n v="39000"/>
    <n v="37608"/>
    <n v="1392"/>
    <n v="38172.120000000003"/>
    <n v="827.87999999999738"/>
  </r>
  <r>
    <s v="1406284"/>
    <x v="128"/>
    <x v="4"/>
    <x v="2"/>
    <n v="59025.4"/>
    <n v="58355.083743842362"/>
    <n v="670.31625615763915"/>
    <n v="59230.41"/>
    <n v="-205.01000000000204"/>
    <n v="6340"/>
    <n v="6268"/>
    <n v="72"/>
    <n v="6362.02"/>
    <n v="-22.020000000000437"/>
  </r>
  <r>
    <s v="1406423"/>
    <x v="0"/>
    <x v="0"/>
    <x v="0"/>
    <n v="-938.25"/>
    <n v="0"/>
    <n v="-938.25"/>
    <n v="0"/>
    <n v="-938.25"/>
    <n v="0"/>
    <n v="0"/>
    <n v="0"/>
    <n v="0"/>
    <n v="0"/>
  </r>
  <r>
    <s v="1406423"/>
    <x v="1"/>
    <x v="1"/>
    <x v="0"/>
    <n v="0.95"/>
    <n v="0"/>
    <n v="0.95"/>
    <n v="0.97"/>
    <n v="-2.0000000000000018E-2"/>
    <n v="0"/>
    <n v="0"/>
    <n v="0"/>
    <n v="0"/>
    <n v="0"/>
  </r>
  <r>
    <s v="1406423"/>
    <x v="2"/>
    <x v="1"/>
    <x v="0"/>
    <n v="22.09"/>
    <n v="0"/>
    <n v="22.09"/>
    <n v="22.6"/>
    <n v="-0.51000000000000156"/>
    <n v="0"/>
    <n v="0"/>
    <n v="0"/>
    <n v="0"/>
    <n v="0"/>
  </r>
  <r>
    <s v="1406423"/>
    <x v="3"/>
    <x v="1"/>
    <x v="0"/>
    <n v="148.35"/>
    <n v="0"/>
    <n v="148.35"/>
    <n v="151.76"/>
    <n v="-3.4099999999999966"/>
    <n v="0"/>
    <n v="0"/>
    <n v="0"/>
    <n v="0"/>
    <n v="0"/>
  </r>
  <r>
    <s v="1406423"/>
    <x v="4"/>
    <x v="2"/>
    <x v="0"/>
    <n v="440.86"/>
    <n v="0"/>
    <n v="440.86"/>
    <n v="245.41"/>
    <n v="195.45000000000002"/>
    <n v="1.25"/>
    <n v="0"/>
    <n v="1.25"/>
    <n v="0.69599999999999995"/>
    <n v="0.55400000000000005"/>
  </r>
  <r>
    <s v="1406423"/>
    <x v="5"/>
    <x v="2"/>
    <x v="0"/>
    <n v="1515.46"/>
    <n v="0"/>
    <n v="1515.46"/>
    <n v="843.61"/>
    <n v="671.85"/>
    <n v="1.25"/>
    <n v="0"/>
    <n v="1.25"/>
    <n v="0.69599999999999995"/>
    <n v="0.55400000000000005"/>
  </r>
  <r>
    <s v="1406423"/>
    <x v="6"/>
    <x v="2"/>
    <x v="0"/>
    <n v="1639.64"/>
    <n v="0"/>
    <n v="1639.64"/>
    <n v="912.73"/>
    <n v="726.91000000000008"/>
    <n v="26.25"/>
    <n v="0"/>
    <n v="26.25"/>
    <n v="14.613"/>
    <n v="11.637"/>
  </r>
  <r>
    <s v="1406423"/>
    <x v="7"/>
    <x v="1"/>
    <x v="0"/>
    <n v="1662.02"/>
    <n v="0"/>
    <n v="1662.02"/>
    <n v="1700.24"/>
    <n v="-38.220000000000027"/>
    <n v="0"/>
    <n v="0"/>
    <n v="0"/>
    <n v="0"/>
    <n v="0"/>
  </r>
  <r>
    <s v="1406423"/>
    <x v="8"/>
    <x v="1"/>
    <x v="0"/>
    <n v="3843.43"/>
    <n v="0"/>
    <n v="3843.43"/>
    <n v="3931.83"/>
    <n v="-88.400000000000091"/>
    <n v="0"/>
    <n v="0"/>
    <n v="0"/>
    <n v="0"/>
    <n v="0"/>
  </r>
  <r>
    <s v="1406423"/>
    <x v="430"/>
    <x v="3"/>
    <x v="1"/>
    <n v="-79946.02"/>
    <n v="0"/>
    <n v="-79946.02"/>
    <n v="-79946.02"/>
    <n v="0"/>
    <n v="-501"/>
    <n v="0"/>
    <n v="-501"/>
    <n v="-501"/>
    <n v="0"/>
  </r>
  <r>
    <s v="1406423"/>
    <x v="91"/>
    <x v="4"/>
    <x v="2"/>
    <n v="54.82"/>
    <n v="49.940594059405939"/>
    <n v="4.8794059405940615"/>
    <n v="50.44"/>
    <n v="4.3800000000000026"/>
    <n v="550"/>
    <n v="501"/>
    <n v="49"/>
    <n v="506.01"/>
    <n v="43.990000000000009"/>
  </r>
  <r>
    <s v="1406423"/>
    <x v="11"/>
    <x v="4"/>
    <x v="2"/>
    <n v="466.28"/>
    <n v="464.42786069651743"/>
    <n v="1.8521393034825451"/>
    <n v="466.75"/>
    <n v="-0.47000000000002728"/>
    <n v="503"/>
    <n v="501"/>
    <n v="2"/>
    <n v="503.505"/>
    <n v="-0.50499999999999545"/>
  </r>
  <r>
    <s v="1406423"/>
    <x v="431"/>
    <x v="4"/>
    <x v="2"/>
    <n v="691.25"/>
    <n v="681.2807881773399"/>
    <n v="9.9692118226600996"/>
    <n v="691.5"/>
    <n v="-0.25"/>
    <n v="6100"/>
    <n v="6012"/>
    <n v="88"/>
    <n v="6102.18"/>
    <n v="-2.180000000000291"/>
  </r>
  <r>
    <s v="1406423"/>
    <x v="432"/>
    <x v="4"/>
    <x v="2"/>
    <n v="1154.1600000000001"/>
    <n v="1146.9064039408865"/>
    <n v="7.2535960591135336"/>
    <n v="1164.1099999999999"/>
    <n v="-9.9499999999998181"/>
    <n v="6050"/>
    <n v="6012"/>
    <n v="38"/>
    <n v="6102.18"/>
    <n v="-52.180000000000291"/>
  </r>
  <r>
    <s v="1406423"/>
    <x v="433"/>
    <x v="4"/>
    <x v="2"/>
    <n v="1597.32"/>
    <n v="1587.2906403940888"/>
    <n v="10.029359605911168"/>
    <n v="1611.1"/>
    <n v="-13.779999999999973"/>
    <n v="6050"/>
    <n v="6012"/>
    <n v="38"/>
    <n v="6102.18"/>
    <n v="-52.180000000000291"/>
  </r>
  <r>
    <s v="1406423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06423"/>
    <x v="87"/>
    <x v="4"/>
    <x v="2"/>
    <n v="3288.36"/>
    <n v="3246.2364532019706"/>
    <n v="42.123546798029565"/>
    <n v="3294.93"/>
    <n v="-6.569999999999709"/>
    <n v="6090"/>
    <n v="6012"/>
    <n v="78"/>
    <n v="6102.18"/>
    <n v="-12.180000000000291"/>
  </r>
  <r>
    <s v="1406423"/>
    <x v="420"/>
    <x v="4"/>
    <x v="2"/>
    <n v="3593.15"/>
    <n v="3481.9507389162563"/>
    <n v="111.19926108374375"/>
    <n v="3534.18"/>
    <n v="58.970000000000255"/>
    <n v="517"/>
    <n v="501"/>
    <n v="16"/>
    <n v="508.51499999999999"/>
    <n v="8.4850000000000136"/>
  </r>
  <r>
    <s v="1406423"/>
    <x v="17"/>
    <x v="4"/>
    <x v="2"/>
    <n v="8188.74"/>
    <n v="8164.2985074626877"/>
    <n v="24.441492537312115"/>
    <n v="8205.1200000000008"/>
    <n v="-16.380000000001019"/>
    <n v="6030"/>
    <n v="6012"/>
    <n v="18"/>
    <n v="6042.06"/>
    <n v="-12.0600000000004"/>
  </r>
  <r>
    <s v="1406423"/>
    <x v="58"/>
    <x v="4"/>
    <x v="2"/>
    <n v="28987.53"/>
    <n v="28757.920792079207"/>
    <n v="229.60920792079196"/>
    <n v="29045.5"/>
    <n v="-57.970000000001164"/>
    <n v="6060"/>
    <n v="6012"/>
    <n v="48"/>
    <n v="6072.12"/>
    <n v="-12.119999999999891"/>
  </r>
  <r>
    <s v="1406423"/>
    <x v="96"/>
    <x v="4"/>
    <x v="3"/>
    <n v="20799.57"/>
    <n v="20799.58944281525"/>
    <n v="-1.94428152499313E-2"/>
    <n v="21277.98"/>
    <n v="-478.40999999999985"/>
    <n v="4509"/>
    <n v="4509"/>
    <n v="0"/>
    <n v="4612.7070000000003"/>
    <n v="-103.70700000000033"/>
  </r>
  <r>
    <s v="1406423"/>
    <x v="20"/>
    <x v="4"/>
    <x v="4"/>
    <n v="303.55"/>
    <n v="297.5980392156863"/>
    <n v="5.9519607843137123"/>
    <n v="303.55"/>
    <n v="0"/>
    <n v="55.19"/>
    <n v="54.107843137254903"/>
    <n v="1.0821568627450944"/>
    <n v="55.19"/>
    <n v="0"/>
  </r>
  <r>
    <s v="1406677"/>
    <x v="0"/>
    <x v="0"/>
    <x v="0"/>
    <n v="-1531.29"/>
    <n v="0"/>
    <n v="-1531.29"/>
    <n v="0"/>
    <n v="-1531.29"/>
    <n v="0"/>
    <n v="0"/>
    <n v="0"/>
    <n v="0"/>
    <n v="0"/>
  </r>
  <r>
    <s v="1406677"/>
    <x v="1"/>
    <x v="1"/>
    <x v="0"/>
    <n v="1.89"/>
    <n v="0"/>
    <n v="1.89"/>
    <n v="1.9"/>
    <n v="-1.0000000000000009E-2"/>
    <n v="0"/>
    <n v="0"/>
    <n v="0"/>
    <n v="0"/>
    <n v="0"/>
  </r>
  <r>
    <s v="1406677"/>
    <x v="2"/>
    <x v="1"/>
    <x v="0"/>
    <n v="44.1"/>
    <n v="0"/>
    <n v="44.1"/>
    <n v="44.32"/>
    <n v="-0.21999999999999886"/>
    <n v="0"/>
    <n v="0"/>
    <n v="0"/>
    <n v="0"/>
    <n v="0"/>
  </r>
  <r>
    <s v="1406677"/>
    <x v="3"/>
    <x v="1"/>
    <x v="0"/>
    <n v="296.10000000000002"/>
    <n v="0"/>
    <n v="296.10000000000002"/>
    <n v="297.58"/>
    <n v="-1.4799999999999613"/>
    <n v="0"/>
    <n v="0"/>
    <n v="0"/>
    <n v="0"/>
    <n v="0"/>
  </r>
  <r>
    <s v="1406677"/>
    <x v="4"/>
    <x v="2"/>
    <x v="0"/>
    <n v="733.59"/>
    <n v="0"/>
    <n v="733.59"/>
    <n v="705.37"/>
    <n v="28.220000000000027"/>
    <n v="2.08"/>
    <n v="0"/>
    <n v="2.08"/>
    <n v="2"/>
    <n v="8.0000000000000071E-2"/>
  </r>
  <r>
    <s v="1406677"/>
    <x v="5"/>
    <x v="2"/>
    <x v="0"/>
    <n v="2521.73"/>
    <n v="0"/>
    <n v="2521.73"/>
    <n v="2424.7399999999998"/>
    <n v="96.990000000000236"/>
    <n v="2.08"/>
    <n v="0"/>
    <n v="2.08"/>
    <n v="2"/>
    <n v="8.0000000000000071E-2"/>
  </r>
  <r>
    <s v="1406677"/>
    <x v="6"/>
    <x v="2"/>
    <x v="0"/>
    <n v="2728.36"/>
    <n v="0"/>
    <n v="2728.36"/>
    <n v="2623.42"/>
    <n v="104.94000000000005"/>
    <n v="43.68"/>
    <n v="0"/>
    <n v="43.68"/>
    <n v="42"/>
    <n v="1.6799999999999997"/>
  </r>
  <r>
    <s v="1406677"/>
    <x v="7"/>
    <x v="1"/>
    <x v="0"/>
    <n v="3317.4"/>
    <n v="0"/>
    <n v="3317.4"/>
    <n v="3333.99"/>
    <n v="-16.589999999999691"/>
    <n v="0"/>
    <n v="0"/>
    <n v="0"/>
    <n v="0"/>
    <n v="0"/>
  </r>
  <r>
    <s v="1406677"/>
    <x v="8"/>
    <x v="1"/>
    <x v="0"/>
    <n v="7671.51"/>
    <n v="0"/>
    <n v="7671.51"/>
    <n v="7709.87"/>
    <n v="-38.359999999999673"/>
    <n v="0"/>
    <n v="0"/>
    <n v="0"/>
    <n v="0"/>
    <n v="0"/>
  </r>
  <r>
    <s v="1406677"/>
    <x v="52"/>
    <x v="3"/>
    <x v="1"/>
    <n v="-183710"/>
    <n v="0"/>
    <n v="-183710"/>
    <n v="-183709.96"/>
    <n v="-4.0000000008149073E-2"/>
    <n v="-2000"/>
    <n v="0"/>
    <n v="-2000"/>
    <n v="-2000"/>
    <n v="0"/>
  </r>
  <r>
    <s v="1406677"/>
    <x v="48"/>
    <x v="4"/>
    <x v="2"/>
    <n v="180.45"/>
    <n v="170.23762376237624"/>
    <n v="10.212376237623744"/>
    <n v="171.94"/>
    <n v="8.5099999999999909"/>
    <n v="2120"/>
    <n v="2000"/>
    <n v="120"/>
    <n v="2020"/>
    <n v="100"/>
  </r>
  <r>
    <s v="1406677"/>
    <x v="53"/>
    <x v="4"/>
    <x v="2"/>
    <n v="600.04"/>
    <n v="595.08374384236458"/>
    <n v="4.9562561576353801"/>
    <n v="604.01"/>
    <n v="-3.9700000000000273"/>
    <n v="12100"/>
    <n v="12000"/>
    <n v="100"/>
    <n v="12180"/>
    <n v="-80"/>
  </r>
  <r>
    <s v="1406677"/>
    <x v="50"/>
    <x v="4"/>
    <x v="2"/>
    <n v="1181.8800000000001"/>
    <n v="1176"/>
    <n v="5.8800000000001091"/>
    <n v="1181.8800000000001"/>
    <n v="0"/>
    <n v="2010"/>
    <n v="2000"/>
    <n v="10"/>
    <n v="2010"/>
    <n v="0"/>
  </r>
  <r>
    <s v="1406677"/>
    <x v="54"/>
    <x v="4"/>
    <x v="2"/>
    <n v="2729.64"/>
    <n v="2707.0837438423646"/>
    <n v="22.556256157635289"/>
    <n v="2747.69"/>
    <n v="-18.050000000000182"/>
    <n v="12100"/>
    <n v="12000"/>
    <n v="100"/>
    <n v="12180"/>
    <n v="-80"/>
  </r>
  <r>
    <s v="1406677"/>
    <x v="55"/>
    <x v="4"/>
    <x v="2"/>
    <n v="3507.43"/>
    <n v="3478.4433497536947"/>
    <n v="28.986650246305089"/>
    <n v="3530.62"/>
    <n v="-23.190000000000055"/>
    <n v="12100"/>
    <n v="12000"/>
    <n v="100"/>
    <n v="12180"/>
    <n v="-80"/>
  </r>
  <r>
    <s v="1406677"/>
    <x v="14"/>
    <x v="4"/>
    <x v="2"/>
    <n v="5755.13"/>
    <n v="5642.2843137254904"/>
    <n v="112.84568627450972"/>
    <n v="5755.13"/>
    <n v="0"/>
    <n v="12240"/>
    <n v="12000"/>
    <n v="240"/>
    <n v="12240"/>
    <n v="0"/>
  </r>
  <r>
    <s v="1406677"/>
    <x v="56"/>
    <x v="4"/>
    <x v="2"/>
    <n v="11259.08"/>
    <n v="9650.5812807881775"/>
    <n v="1608.4987192118224"/>
    <n v="9795.34"/>
    <n v="1463.7399999999998"/>
    <n v="14000"/>
    <n v="12000"/>
    <n v="2000"/>
    <n v="12180"/>
    <n v="1820"/>
  </r>
  <r>
    <s v="1406677"/>
    <x v="57"/>
    <x v="4"/>
    <x v="2"/>
    <n v="15679.65"/>
    <n v="15260"/>
    <n v="419.64999999999964"/>
    <n v="15488.9"/>
    <n v="190.75"/>
    <n v="2055"/>
    <n v="2000"/>
    <n v="55"/>
    <n v="2030"/>
    <n v="25"/>
  </r>
  <r>
    <s v="1406677"/>
    <x v="17"/>
    <x v="4"/>
    <x v="2"/>
    <n v="16377.48"/>
    <n v="16296"/>
    <n v="81.479999999999563"/>
    <n v="16377.48"/>
    <n v="0"/>
    <n v="12060"/>
    <n v="12000"/>
    <n v="60"/>
    <n v="12060"/>
    <n v="0"/>
  </r>
  <r>
    <s v="1406677"/>
    <x v="58"/>
    <x v="4"/>
    <x v="2"/>
    <n v="57975.05"/>
    <n v="57401.039603960395"/>
    <n v="574.01039603960817"/>
    <n v="57975.05"/>
    <n v="0"/>
    <n v="12120"/>
    <n v="12000"/>
    <n v="120"/>
    <n v="12120"/>
    <n v="0"/>
  </r>
  <r>
    <s v="1406677"/>
    <x v="59"/>
    <x v="4"/>
    <x v="3"/>
    <n v="52074.9"/>
    <n v="52074.497512437811"/>
    <n v="0.40248756219079951"/>
    <n v="52334.87"/>
    <n v="-259.97000000000116"/>
    <n v="9000"/>
    <n v="9000"/>
    <n v="0"/>
    <n v="9045"/>
    <n v="-45"/>
  </r>
  <r>
    <s v="1406677"/>
    <x v="20"/>
    <x v="4"/>
    <x v="4"/>
    <n v="605.88"/>
    <n v="594"/>
    <n v="11.879999999999995"/>
    <n v="605.88"/>
    <n v="0"/>
    <n v="110.16"/>
    <n v="108"/>
    <n v="2.1599999999999966"/>
    <n v="110.16"/>
    <n v="0"/>
  </r>
  <r>
    <s v="1406695"/>
    <x v="0"/>
    <x v="0"/>
    <x v="0"/>
    <n v="-127.08"/>
    <n v="0"/>
    <n v="-127.08"/>
    <n v="0"/>
    <n v="-127.08"/>
    <n v="0"/>
    <n v="0"/>
    <n v="0"/>
    <n v="0"/>
    <n v="0"/>
  </r>
  <r>
    <s v="1406695"/>
    <x v="1"/>
    <x v="1"/>
    <x v="0"/>
    <n v="9.73"/>
    <n v="0"/>
    <n v="9.73"/>
    <n v="9.73"/>
    <n v="0"/>
    <n v="0"/>
    <n v="0"/>
    <n v="0"/>
    <n v="0"/>
    <n v="0"/>
  </r>
  <r>
    <s v="1406695"/>
    <x v="2"/>
    <x v="1"/>
    <x v="0"/>
    <n v="226.92"/>
    <n v="0"/>
    <n v="226.92"/>
    <n v="226.92"/>
    <n v="0"/>
    <n v="0"/>
    <n v="0"/>
    <n v="0"/>
    <n v="0"/>
    <n v="0"/>
  </r>
  <r>
    <s v="1406695"/>
    <x v="3"/>
    <x v="1"/>
    <x v="0"/>
    <n v="1523.6"/>
    <n v="0"/>
    <n v="1523.6"/>
    <n v="1523.61"/>
    <n v="-9.9999999999909051E-3"/>
    <n v="0"/>
    <n v="0"/>
    <n v="0"/>
    <n v="0"/>
    <n v="0"/>
  </r>
  <r>
    <s v="1406695"/>
    <x v="4"/>
    <x v="2"/>
    <x v="0"/>
    <n v="2468.8000000000002"/>
    <n v="0"/>
    <n v="2468.8000000000002"/>
    <n v="2508"/>
    <n v="-39.199999999999818"/>
    <n v="7"/>
    <n v="0"/>
    <n v="7"/>
    <n v="7.1109999999999998"/>
    <n v="-0.11099999999999977"/>
  </r>
  <r>
    <s v="1406695"/>
    <x v="5"/>
    <x v="2"/>
    <x v="0"/>
    <n v="8486.59"/>
    <n v="0"/>
    <n v="8486.59"/>
    <n v="8621.3700000000008"/>
    <n v="-134.78000000000065"/>
    <n v="7"/>
    <n v="0"/>
    <n v="7"/>
    <n v="7.1109999999999998"/>
    <n v="-0.11099999999999977"/>
  </r>
  <r>
    <s v="1406695"/>
    <x v="6"/>
    <x v="2"/>
    <x v="0"/>
    <n v="9181.9699999999993"/>
    <n v="0"/>
    <n v="9181.9699999999993"/>
    <n v="9327.73"/>
    <n v="-145.76000000000022"/>
    <n v="147"/>
    <n v="0"/>
    <n v="147"/>
    <n v="149.334"/>
    <n v="-2.3340000000000032"/>
  </r>
  <r>
    <s v="1406695"/>
    <x v="7"/>
    <x v="1"/>
    <x v="0"/>
    <n v="17069.87"/>
    <n v="0"/>
    <n v="17069.87"/>
    <n v="17070.009999999998"/>
    <n v="-0.13999999999941792"/>
    <n v="0"/>
    <n v="0"/>
    <n v="0"/>
    <n v="0"/>
    <n v="0"/>
  </r>
  <r>
    <s v="1406695"/>
    <x v="8"/>
    <x v="1"/>
    <x v="0"/>
    <n v="39474.18"/>
    <n v="0"/>
    <n v="39474.18"/>
    <n v="39474.519999999997"/>
    <n v="-0.33999999999650754"/>
    <n v="0"/>
    <n v="0"/>
    <n v="0"/>
    <n v="0"/>
    <n v="0"/>
  </r>
  <r>
    <s v="1406695"/>
    <x v="343"/>
    <x v="3"/>
    <x v="1"/>
    <n v="-905835.01"/>
    <n v="0"/>
    <n v="-905835.01"/>
    <n v="-905835.22"/>
    <n v="0.2099999999627471"/>
    <n v="-5120"/>
    <n v="0"/>
    <n v="-5120"/>
    <n v="-5120"/>
    <n v="0"/>
  </r>
  <r>
    <s v="1406695"/>
    <x v="48"/>
    <x v="4"/>
    <x v="2"/>
    <n v="439.39"/>
    <n v="435.81188118811883"/>
    <n v="3.5781188118811542"/>
    <n v="440.17"/>
    <n v="-0.78000000000002956"/>
    <n v="5162"/>
    <n v="5120"/>
    <n v="42"/>
    <n v="5171.2"/>
    <n v="-9.1999999999998181"/>
  </r>
  <r>
    <s v="1406695"/>
    <x v="342"/>
    <x v="4"/>
    <x v="2"/>
    <n v="3207.17"/>
    <n v="3193.655172413793"/>
    <n v="13.514827586207048"/>
    <n v="3241.56"/>
    <n v="-34.389999999999873"/>
    <n v="61700"/>
    <n v="61440"/>
    <n v="260"/>
    <n v="62361.599999999999"/>
    <n v="-661.59999999999854"/>
  </r>
  <r>
    <s v="1406695"/>
    <x v="11"/>
    <x v="4"/>
    <x v="2"/>
    <n v="4761.07"/>
    <n v="4746.2388059701489"/>
    <n v="14.831194029850849"/>
    <n v="4769.97"/>
    <n v="-8.9000000000005457"/>
    <n v="5136"/>
    <n v="5120"/>
    <n v="16"/>
    <n v="5145.6000000000004"/>
    <n v="-9.6000000000003638"/>
  </r>
  <r>
    <s v="1406695"/>
    <x v="54"/>
    <x v="4"/>
    <x v="2"/>
    <n v="13918.9"/>
    <n v="13860.246305418719"/>
    <n v="58.653694581280433"/>
    <n v="14068.15"/>
    <n v="-149.25"/>
    <n v="61700"/>
    <n v="61440"/>
    <n v="260"/>
    <n v="62361.599999999999"/>
    <n v="-661.59999999999854"/>
  </r>
  <r>
    <s v="1406695"/>
    <x v="55"/>
    <x v="4"/>
    <x v="2"/>
    <n v="17624.09"/>
    <n v="17809.615763546797"/>
    <n v="-185.52576354679695"/>
    <n v="18076.759999999998"/>
    <n v="-452.66999999999825"/>
    <n v="60800"/>
    <n v="61440"/>
    <n v="-640"/>
    <n v="62361.599999999999"/>
    <n v="-1561.5999999999985"/>
  </r>
  <r>
    <s v="1406695"/>
    <x v="14"/>
    <x v="4"/>
    <x v="2"/>
    <n v="29408.97"/>
    <n v="28888.470588235294"/>
    <n v="520.49941176470747"/>
    <n v="29466.240000000002"/>
    <n v="-57.270000000000437"/>
    <n v="62547"/>
    <n v="61440"/>
    <n v="1107"/>
    <n v="62668.800000000003"/>
    <n v="-121.80000000000291"/>
  </r>
  <r>
    <s v="1406695"/>
    <x v="56"/>
    <x v="4"/>
    <x v="2"/>
    <n v="49255.05"/>
    <n v="46557.261083743841"/>
    <n v="2697.7889162561623"/>
    <n v="47255.62"/>
    <n v="1999.4300000000003"/>
    <n v="65000"/>
    <n v="61440"/>
    <n v="3560"/>
    <n v="62361.599999999999"/>
    <n v="2638.4000000000015"/>
  </r>
  <r>
    <s v="1406695"/>
    <x v="63"/>
    <x v="4"/>
    <x v="2"/>
    <n v="58042.53"/>
    <n v="57292.798029556652"/>
    <n v="749.73197044334665"/>
    <n v="58152.19"/>
    <n v="-109.66000000000349"/>
    <n v="5187"/>
    <n v="5120"/>
    <n v="67"/>
    <n v="5196.8"/>
    <n v="-9.8000000000001819"/>
  </r>
  <r>
    <s v="1406695"/>
    <x v="17"/>
    <x v="4"/>
    <x v="2"/>
    <n v="83689.47"/>
    <n v="83435.522388059704"/>
    <n v="253.94761194029707"/>
    <n v="83852.7"/>
    <n v="-163.22999999999593"/>
    <n v="61627"/>
    <n v="61440"/>
    <n v="187"/>
    <n v="61747.199999999997"/>
    <n v="-120.19999999999709"/>
  </r>
  <r>
    <s v="1406695"/>
    <x v="58"/>
    <x v="4"/>
    <x v="2"/>
    <n v="296256.33"/>
    <n v="293893.32673267327"/>
    <n v="2363.0032673267415"/>
    <n v="296832.26"/>
    <n v="-575.92999999999302"/>
    <n v="61934"/>
    <n v="61440"/>
    <n v="494"/>
    <n v="62054.400000000001"/>
    <n v="-120.40000000000146"/>
  </r>
  <r>
    <s v="1406695"/>
    <x v="59"/>
    <x v="4"/>
    <x v="3"/>
    <n v="267815.36"/>
    <n v="266483.17412935325"/>
    <n v="1332.1858706467319"/>
    <n v="267815.59000000003"/>
    <n v="-0.23000000003958121"/>
    <n v="46310"/>
    <n v="46080"/>
    <n v="230"/>
    <n v="46310.400000000001"/>
    <n v="-0.40000000000145519"/>
  </r>
  <r>
    <s v="1406695"/>
    <x v="20"/>
    <x v="4"/>
    <x v="4"/>
    <n v="3102.1"/>
    <n v="3041.2745098039218"/>
    <n v="60.825490196078135"/>
    <n v="3102.1"/>
    <n v="0"/>
    <n v="564.01900000000001"/>
    <n v="552.95980392156866"/>
    <n v="11.059196078431341"/>
    <n v="564.01900000000001"/>
    <n v="0"/>
  </r>
  <r>
    <s v="1406771"/>
    <x v="0"/>
    <x v="0"/>
    <x v="0"/>
    <n v="3785.78"/>
    <n v="0"/>
    <n v="3785.78"/>
    <n v="0"/>
    <n v="3785.78"/>
    <n v="0"/>
    <n v="0"/>
    <n v="0"/>
    <n v="0"/>
    <n v="0"/>
  </r>
  <r>
    <s v="1406771"/>
    <x v="1"/>
    <x v="1"/>
    <x v="0"/>
    <n v="0.11"/>
    <n v="0"/>
    <n v="0.11"/>
    <n v="0.02"/>
    <n v="0.09"/>
    <n v="0"/>
    <n v="0"/>
    <n v="0"/>
    <n v="0"/>
    <n v="0"/>
  </r>
  <r>
    <s v="1406771"/>
    <x v="2"/>
    <x v="1"/>
    <x v="0"/>
    <n v="2.5499999999999998"/>
    <n v="0"/>
    <n v="2.5499999999999998"/>
    <n v="0.38"/>
    <n v="2.17"/>
    <n v="0"/>
    <n v="0"/>
    <n v="0"/>
    <n v="0"/>
    <n v="0"/>
  </r>
  <r>
    <s v="1406771"/>
    <x v="3"/>
    <x v="1"/>
    <x v="0"/>
    <n v="17.11"/>
    <n v="0"/>
    <n v="17.11"/>
    <n v="2.5499999999999998"/>
    <n v="14.559999999999999"/>
    <n v="0"/>
    <n v="0"/>
    <n v="0"/>
    <n v="0"/>
    <n v="0"/>
  </r>
  <r>
    <s v="1406771"/>
    <x v="7"/>
    <x v="1"/>
    <x v="0"/>
    <n v="191.67"/>
    <n v="0"/>
    <n v="191.67"/>
    <n v="28.59"/>
    <n v="163.07999999999998"/>
    <n v="0"/>
    <n v="0"/>
    <n v="0"/>
    <n v="0"/>
    <n v="0"/>
  </r>
  <r>
    <s v="1406771"/>
    <x v="8"/>
    <x v="1"/>
    <x v="0"/>
    <n v="443.24"/>
    <n v="0"/>
    <n v="443.24"/>
    <n v="66.11"/>
    <n v="377.13"/>
    <n v="0"/>
    <n v="0"/>
    <n v="0"/>
    <n v="0"/>
    <n v="0"/>
  </r>
  <r>
    <s v="1406771"/>
    <x v="259"/>
    <x v="2"/>
    <x v="0"/>
    <n v="1346.62"/>
    <n v="0"/>
    <n v="1346.62"/>
    <n v="1539.75"/>
    <n v="-193.13000000000011"/>
    <n v="8.5"/>
    <n v="0"/>
    <n v="8.5"/>
    <n v="9.7189999999999994"/>
    <n v="-1.2189999999999994"/>
  </r>
  <r>
    <s v="1406771"/>
    <x v="260"/>
    <x v="2"/>
    <x v="0"/>
    <n v="4278.16"/>
    <n v="0"/>
    <n v="4278.16"/>
    <n v="4891.72"/>
    <n v="-613.5600000000004"/>
    <n v="8.5"/>
    <n v="0"/>
    <n v="8.5"/>
    <n v="9.7189999999999994"/>
    <n v="-1.2189999999999994"/>
  </r>
  <r>
    <s v="1406771"/>
    <x v="261"/>
    <x v="2"/>
    <x v="0"/>
    <n v="4298.99"/>
    <n v="0"/>
    <n v="4298.99"/>
    <n v="4915.67"/>
    <n v="-616.68000000000029"/>
    <n v="51"/>
    <n v="0"/>
    <n v="51"/>
    <n v="58.316000000000003"/>
    <n v="-7.3160000000000025"/>
  </r>
  <r>
    <s v="1406771"/>
    <x v="344"/>
    <x v="3"/>
    <x v="5"/>
    <n v="-342601.91"/>
    <n v="0"/>
    <n v="-342601.91"/>
    <n v="-342601.71"/>
    <n v="-0.19999999995343387"/>
    <n v="-7756"/>
    <n v="0"/>
    <n v="-7756"/>
    <n v="-7756"/>
    <n v="0"/>
  </r>
  <r>
    <s v="1406771"/>
    <x v="345"/>
    <x v="4"/>
    <x v="5"/>
    <n v="302511.92"/>
    <n v="311586.99"/>
    <n v="-9075.070000000007"/>
    <n v="311586.99"/>
    <n v="-9075.070000000007"/>
    <n v="7756"/>
    <n v="7988.68"/>
    <n v="-232.68000000000029"/>
    <n v="7988.68"/>
    <n v="-232.68000000000029"/>
  </r>
  <r>
    <s v="1406771"/>
    <x v="434"/>
    <x v="4"/>
    <x v="2"/>
    <n v="3169.4"/>
    <n v="0"/>
    <n v="3169.4"/>
    <n v="0"/>
    <n v="3169.4"/>
    <n v="6300"/>
    <n v="0"/>
    <n v="6300"/>
    <n v="0"/>
    <n v="6300"/>
  </r>
  <r>
    <s v="1406771"/>
    <x v="265"/>
    <x v="4"/>
    <x v="2"/>
    <n v="0"/>
    <n v="3706.2843137254904"/>
    <n v="-3706.2843137254904"/>
    <n v="3780.41"/>
    <n v="-3780.41"/>
    <n v="0"/>
    <n v="7756"/>
    <n v="-7756"/>
    <n v="7911.12"/>
    <n v="-7911.12"/>
  </r>
  <r>
    <s v="1406771"/>
    <x v="263"/>
    <x v="4"/>
    <x v="2"/>
    <n v="15728.5"/>
    <n v="14697.621890547263"/>
    <n v="1030.8781094527367"/>
    <n v="14771.11"/>
    <n v="957.38999999999942"/>
    <n v="8300"/>
    <n v="7756"/>
    <n v="544"/>
    <n v="7794.78"/>
    <n v="505.22000000000025"/>
  </r>
  <r>
    <s v="1406771"/>
    <x v="266"/>
    <x v="4"/>
    <x v="3"/>
    <n v="6827.86"/>
    <n v="1018.4"/>
    <n v="5809.46"/>
    <n v="1018.4"/>
    <n v="5809.46"/>
    <n v="520"/>
    <n v="77.56"/>
    <n v="442.44"/>
    <n v="77.56"/>
    <n v="442.44"/>
  </r>
  <r>
    <s v="1406922"/>
    <x v="0"/>
    <x v="0"/>
    <x v="0"/>
    <n v="2606.1999999999998"/>
    <n v="0"/>
    <n v="2606.1999999999998"/>
    <n v="0"/>
    <n v="2606.1999999999998"/>
    <n v="0"/>
    <n v="0"/>
    <n v="0"/>
    <n v="0"/>
    <n v="0"/>
  </r>
  <r>
    <s v="1406922"/>
    <x v="1"/>
    <x v="1"/>
    <x v="0"/>
    <n v="0.7"/>
    <n v="0"/>
    <n v="0.7"/>
    <n v="0.72"/>
    <n v="-2.0000000000000018E-2"/>
    <n v="0"/>
    <n v="0"/>
    <n v="0"/>
    <n v="0"/>
    <n v="0"/>
  </r>
  <r>
    <s v="1406922"/>
    <x v="2"/>
    <x v="1"/>
    <x v="0"/>
    <n v="16.36"/>
    <n v="0"/>
    <n v="16.36"/>
    <n v="16.739999999999998"/>
    <n v="-0.37999999999999901"/>
    <n v="0"/>
    <n v="0"/>
    <n v="0"/>
    <n v="0"/>
    <n v="0"/>
  </r>
  <r>
    <s v="1406922"/>
    <x v="3"/>
    <x v="1"/>
    <x v="0"/>
    <n v="109.85"/>
    <n v="0"/>
    <n v="109.85"/>
    <n v="112.38"/>
    <n v="-2.5300000000000011"/>
    <n v="0"/>
    <n v="0"/>
    <n v="0"/>
    <n v="0"/>
    <n v="0"/>
  </r>
  <r>
    <s v="1406922"/>
    <x v="4"/>
    <x v="2"/>
    <x v="0"/>
    <n v="204.56"/>
    <n v="0"/>
    <n v="204.56"/>
    <n v="181.73"/>
    <n v="22.830000000000013"/>
    <n v="0.57999999999999996"/>
    <n v="0"/>
    <n v="0.57999999999999996"/>
    <n v="0.51500000000000001"/>
    <n v="6.4999999999999947E-2"/>
  </r>
  <r>
    <s v="1406922"/>
    <x v="5"/>
    <x v="2"/>
    <x v="0"/>
    <n v="703.17"/>
    <n v="0"/>
    <n v="703.17"/>
    <n v="624.71"/>
    <n v="78.459999999999923"/>
    <n v="0.57999999999999996"/>
    <n v="0"/>
    <n v="0.57999999999999996"/>
    <n v="0.51500000000000001"/>
    <n v="6.4999999999999947E-2"/>
  </r>
  <r>
    <s v="1406922"/>
    <x v="6"/>
    <x v="2"/>
    <x v="0"/>
    <n v="760.79"/>
    <n v="0"/>
    <n v="760.79"/>
    <n v="675.9"/>
    <n v="84.889999999999986"/>
    <n v="12.18"/>
    <n v="0"/>
    <n v="12.18"/>
    <n v="10.821"/>
    <n v="1.359"/>
  </r>
  <r>
    <s v="1406922"/>
    <x v="7"/>
    <x v="1"/>
    <x v="0"/>
    <n v="1230.76"/>
    <n v="0"/>
    <n v="1230.76"/>
    <n v="1259.06"/>
    <n v="-28.299999999999955"/>
    <n v="0"/>
    <n v="0"/>
    <n v="0"/>
    <n v="0"/>
    <n v="0"/>
  </r>
  <r>
    <s v="1406922"/>
    <x v="8"/>
    <x v="1"/>
    <x v="0"/>
    <n v="2846.13"/>
    <n v="0"/>
    <n v="2846.13"/>
    <n v="2911.59"/>
    <n v="-65.460000000000036"/>
    <n v="0"/>
    <n v="0"/>
    <n v="0"/>
    <n v="0"/>
    <n v="0"/>
  </r>
  <r>
    <s v="1406922"/>
    <x v="435"/>
    <x v="3"/>
    <x v="5"/>
    <n v="-56388.99"/>
    <n v="0"/>
    <n v="-56388.99"/>
    <n v="-56388.98"/>
    <n v="-9.9999999947613105E-3"/>
    <n v="-371"/>
    <n v="0"/>
    <n v="-371"/>
    <n v="-371"/>
    <n v="0"/>
  </r>
  <r>
    <s v="1406922"/>
    <x v="11"/>
    <x v="4"/>
    <x v="2"/>
    <n v="349.47"/>
    <n v="343.92039800995025"/>
    <n v="5.5496019900497799"/>
    <n v="345.64"/>
    <n v="3.8300000000000409"/>
    <n v="377"/>
    <n v="371"/>
    <n v="6"/>
    <n v="372.85500000000002"/>
    <n v="4.1449999999999818"/>
  </r>
  <r>
    <s v="1406922"/>
    <x v="41"/>
    <x v="4"/>
    <x v="2"/>
    <n v="1826.86"/>
    <n v="1808.9803921568628"/>
    <n v="17.879607843137137"/>
    <n v="1845.16"/>
    <n v="-18.300000000000182"/>
    <n v="4496"/>
    <n v="4452"/>
    <n v="44"/>
    <n v="4541.04"/>
    <n v="-45.039999999999964"/>
  </r>
  <r>
    <s v="1406922"/>
    <x v="87"/>
    <x v="4"/>
    <x v="2"/>
    <n v="0"/>
    <n v="2403.9014778325122"/>
    <n v="-2403.9014778325122"/>
    <n v="2439.96"/>
    <n v="-2439.96"/>
    <n v="0"/>
    <n v="4452"/>
    <n v="-4452"/>
    <n v="4518.78"/>
    <n v="-4518.78"/>
  </r>
  <r>
    <s v="1406922"/>
    <x v="436"/>
    <x v="4"/>
    <x v="2"/>
    <n v="2751.45"/>
    <n v="2459.7339901477831"/>
    <n v="291.71600985221676"/>
    <n v="2496.63"/>
    <n v="254.81999999999971"/>
    <n v="415"/>
    <n v="371"/>
    <n v="44"/>
    <n v="376.565"/>
    <n v="38.435000000000002"/>
  </r>
  <r>
    <s v="1406922"/>
    <x v="17"/>
    <x v="4"/>
    <x v="2"/>
    <n v="6116.43"/>
    <n v="6045.8208955223881"/>
    <n v="70.609104477612163"/>
    <n v="6076.05"/>
    <n v="40.380000000000109"/>
    <n v="4504"/>
    <n v="4452"/>
    <n v="52"/>
    <n v="4474.26"/>
    <n v="29.739999999999782"/>
  </r>
  <r>
    <s v="1406922"/>
    <x v="58"/>
    <x v="4"/>
    <x v="2"/>
    <n v="21324.49"/>
    <n v="21295.782178217822"/>
    <n v="28.707821782179963"/>
    <n v="21508.74"/>
    <n v="-184.25"/>
    <n v="4458"/>
    <n v="4452"/>
    <n v="6"/>
    <n v="4496.5200000000004"/>
    <n v="-38.520000000000437"/>
  </r>
  <r>
    <s v="1406922"/>
    <x v="103"/>
    <x v="4"/>
    <x v="3"/>
    <n v="15316.99"/>
    <n v="15316.911045943305"/>
    <n v="7.8954056694783503E-2"/>
    <n v="15669.2"/>
    <n v="-352.21000000000095"/>
    <n v="3339"/>
    <n v="3339"/>
    <n v="0"/>
    <n v="3415.797"/>
    <n v="-76.797000000000025"/>
  </r>
  <r>
    <s v="1406922"/>
    <x v="20"/>
    <x v="4"/>
    <x v="4"/>
    <n v="224.78"/>
    <n v="220.37254901960785"/>
    <n v="4.4074509803921558"/>
    <n v="224.78"/>
    <n v="0"/>
    <n v="40.869"/>
    <n v="40.067647058823532"/>
    <n v="0.80135294117646794"/>
    <n v="40.869"/>
    <n v="0"/>
  </r>
  <r>
    <s v="1406924"/>
    <x v="0"/>
    <x v="0"/>
    <x v="0"/>
    <n v="-251.51"/>
    <n v="0"/>
    <n v="-251.51"/>
    <n v="0"/>
    <n v="-251.51"/>
    <n v="0"/>
    <n v="0"/>
    <n v="0"/>
    <n v="0"/>
    <n v="0"/>
  </r>
  <r>
    <s v="1406924"/>
    <x v="1"/>
    <x v="1"/>
    <x v="0"/>
    <n v="3.4"/>
    <n v="0"/>
    <n v="3.4"/>
    <n v="3.41"/>
    <n v="-1.0000000000000231E-2"/>
    <n v="0"/>
    <n v="0"/>
    <n v="0"/>
    <n v="0"/>
    <n v="0"/>
  </r>
  <r>
    <s v="1406924"/>
    <x v="2"/>
    <x v="1"/>
    <x v="0"/>
    <n v="79.38"/>
    <n v="0"/>
    <n v="79.38"/>
    <n v="79.64"/>
    <n v="-0.26000000000000512"/>
    <n v="0"/>
    <n v="0"/>
    <n v="0"/>
    <n v="0"/>
    <n v="0"/>
  </r>
  <r>
    <s v="1406924"/>
    <x v="3"/>
    <x v="1"/>
    <x v="0"/>
    <n v="532.98"/>
    <n v="0"/>
    <n v="532.98"/>
    <n v="534.72"/>
    <n v="-1.7400000000000091"/>
    <n v="0"/>
    <n v="0"/>
    <n v="0"/>
    <n v="0"/>
    <n v="0"/>
  </r>
  <r>
    <s v="1406924"/>
    <x v="4"/>
    <x v="2"/>
    <x v="0"/>
    <n v="645.41"/>
    <n v="0"/>
    <n v="645.41"/>
    <n v="875.84"/>
    <n v="-230.43000000000006"/>
    <n v="1.83"/>
    <n v="0"/>
    <n v="1.83"/>
    <n v="2.4830000000000001"/>
    <n v="-0.65300000000000002"/>
  </r>
  <r>
    <s v="1406924"/>
    <x v="5"/>
    <x v="2"/>
    <x v="0"/>
    <n v="2218.64"/>
    <n v="0"/>
    <n v="2218.64"/>
    <n v="3010.75"/>
    <n v="-792.11000000000013"/>
    <n v="1.83"/>
    <n v="0"/>
    <n v="1.83"/>
    <n v="2.4830000000000001"/>
    <n v="-0.65300000000000002"/>
  </r>
  <r>
    <s v="1406924"/>
    <x v="6"/>
    <x v="2"/>
    <x v="0"/>
    <n v="2400.4299999999998"/>
    <n v="0"/>
    <n v="2400.4299999999998"/>
    <n v="3257.42"/>
    <n v="-856.99000000000024"/>
    <n v="38.43"/>
    <n v="0"/>
    <n v="38.43"/>
    <n v="52.15"/>
    <n v="-13.719999999999999"/>
  </r>
  <r>
    <s v="1406924"/>
    <x v="7"/>
    <x v="1"/>
    <x v="0"/>
    <n v="5971.32"/>
    <n v="0"/>
    <n v="5971.32"/>
    <n v="5990.83"/>
    <n v="-19.510000000000218"/>
    <n v="0"/>
    <n v="0"/>
    <n v="0"/>
    <n v="0"/>
    <n v="0"/>
  </r>
  <r>
    <s v="1406924"/>
    <x v="8"/>
    <x v="1"/>
    <x v="0"/>
    <n v="13808.72"/>
    <n v="0"/>
    <n v="13808.72"/>
    <n v="13853.83"/>
    <n v="-45.110000000000582"/>
    <n v="0"/>
    <n v="0"/>
    <n v="0"/>
    <n v="0"/>
    <n v="0"/>
  </r>
  <r>
    <s v="1406924"/>
    <x v="215"/>
    <x v="3"/>
    <x v="1"/>
    <n v="-318918.3"/>
    <n v="0"/>
    <n v="-318918.3"/>
    <n v="-318918.3"/>
    <n v="0"/>
    <n v="-1788"/>
    <n v="0"/>
    <n v="-1788"/>
    <n v="-1788"/>
    <n v="0"/>
  </r>
  <r>
    <s v="1406924"/>
    <x v="48"/>
    <x v="4"/>
    <x v="2"/>
    <n v="12.77"/>
    <n v="0"/>
    <n v="12.77"/>
    <n v="0"/>
    <n v="12.77"/>
    <n v="150"/>
    <n v="0"/>
    <n v="150"/>
    <n v="0"/>
    <n v="150"/>
  </r>
  <r>
    <s v="1406924"/>
    <x v="428"/>
    <x v="4"/>
    <x v="2"/>
    <n v="1122.77"/>
    <n v="0"/>
    <n v="1122.77"/>
    <n v="0"/>
    <n v="1122.77"/>
    <n v="21600"/>
    <n v="0"/>
    <n v="21600"/>
    <n v="0"/>
    <n v="21600"/>
  </r>
  <r>
    <s v="1406924"/>
    <x v="216"/>
    <x v="4"/>
    <x v="2"/>
    <n v="0"/>
    <n v="1064"/>
    <n v="-1064"/>
    <n v="1079.96"/>
    <n v="-1079.96"/>
    <n v="0"/>
    <n v="21456"/>
    <n v="-21456"/>
    <n v="21777.84"/>
    <n v="-21777.84"/>
  </r>
  <r>
    <s v="1406924"/>
    <x v="11"/>
    <x v="4"/>
    <x v="2"/>
    <n v="1659.33"/>
    <n v="1657.4726368159204"/>
    <n v="1.8573631840795315"/>
    <n v="1665.76"/>
    <n v="-6.4300000000000637"/>
    <n v="1790"/>
    <n v="1788"/>
    <n v="2"/>
    <n v="1796.94"/>
    <n v="-6.9400000000000546"/>
  </r>
  <r>
    <s v="1406924"/>
    <x v="217"/>
    <x v="4"/>
    <x v="2"/>
    <n v="4338.58"/>
    <n v="4309.6551724137935"/>
    <n v="28.924827586206447"/>
    <n v="4374.3"/>
    <n v="-35.720000000000255"/>
    <n v="21600"/>
    <n v="21456"/>
    <n v="144"/>
    <n v="21777.84"/>
    <n v="-177.84000000000015"/>
  </r>
  <r>
    <s v="1406924"/>
    <x v="218"/>
    <x v="4"/>
    <x v="2"/>
    <n v="5497.2"/>
    <n v="5460.5517241379312"/>
    <n v="36.648275862068658"/>
    <n v="5542.46"/>
    <n v="-45.260000000000218"/>
    <n v="21600"/>
    <n v="21456"/>
    <n v="144"/>
    <n v="21777.84"/>
    <n v="-177.84000000000015"/>
  </r>
  <r>
    <s v="1406924"/>
    <x v="14"/>
    <x v="4"/>
    <x v="2"/>
    <n v="10173.030000000001"/>
    <n v="10088.392156862745"/>
    <n v="84.637843137255913"/>
    <n v="10290.16"/>
    <n v="-117.1299999999992"/>
    <n v="21636"/>
    <n v="21456"/>
    <n v="180"/>
    <n v="21885.119999999999"/>
    <n v="-249.11999999999898"/>
  </r>
  <r>
    <s v="1406924"/>
    <x v="219"/>
    <x v="4"/>
    <x v="2"/>
    <n v="18938.12"/>
    <n v="18372.216748768475"/>
    <n v="565.90325123152434"/>
    <n v="18647.8"/>
    <n v="290.31999999999971"/>
    <n v="22117"/>
    <n v="21456"/>
    <n v="661"/>
    <n v="21777.84"/>
    <n v="339.15999999999985"/>
  </r>
  <r>
    <s v="1406924"/>
    <x v="220"/>
    <x v="4"/>
    <x v="2"/>
    <n v="22313.08"/>
    <n v="19828.916256157634"/>
    <n v="2484.1637438423677"/>
    <n v="20126.349999999999"/>
    <n v="2186.7300000000032"/>
    <n v="2012"/>
    <n v="1788"/>
    <n v="224"/>
    <n v="1814.82"/>
    <n v="197.18000000000006"/>
  </r>
  <r>
    <s v="1406924"/>
    <x v="17"/>
    <x v="4"/>
    <x v="2"/>
    <n v="29332.799999999999"/>
    <n v="29137.243781094527"/>
    <n v="195.55621890547263"/>
    <n v="29282.93"/>
    <n v="49.869999999998981"/>
    <n v="21600"/>
    <n v="21456"/>
    <n v="144"/>
    <n v="21563.279999999999"/>
    <n v="36.720000000001164"/>
  </r>
  <r>
    <s v="1406924"/>
    <x v="58"/>
    <x v="4"/>
    <x v="2"/>
    <n v="103790.64"/>
    <n v="102633.0594059406"/>
    <n v="1157.5805940594"/>
    <n v="103659.39"/>
    <n v="131.25"/>
    <n v="21698"/>
    <n v="21456"/>
    <n v="242"/>
    <n v="21670.560000000001"/>
    <n v="27.43999999999869"/>
  </r>
  <r>
    <s v="1406924"/>
    <x v="221"/>
    <x v="4"/>
    <x v="3"/>
    <n v="95247.9"/>
    <n v="94613.297029702968"/>
    <n v="634.60297029702633"/>
    <n v="95559.43"/>
    <n v="-311.52999999999884"/>
    <n v="16200"/>
    <n v="16092"/>
    <n v="108"/>
    <n v="16252.92"/>
    <n v="-52.920000000000073"/>
  </r>
  <r>
    <s v="1406924"/>
    <x v="20"/>
    <x v="4"/>
    <x v="4"/>
    <n v="1083.31"/>
    <n v="1062.0686274509803"/>
    <n v="21.241372549019616"/>
    <n v="1083.31"/>
    <n v="0"/>
    <n v="196.96600000000001"/>
    <n v="193.10392156862747"/>
    <n v="3.862078431372538"/>
    <n v="196.96600000000001"/>
    <n v="0"/>
  </r>
  <r>
    <s v="1406950"/>
    <x v="0"/>
    <x v="0"/>
    <x v="0"/>
    <n v="-3349.28"/>
    <n v="0"/>
    <n v="-3349.28"/>
    <n v="0"/>
    <n v="-3349.28"/>
    <n v="0"/>
    <n v="0"/>
    <n v="0"/>
    <n v="0"/>
    <n v="0"/>
  </r>
  <r>
    <s v="1406950"/>
    <x v="4"/>
    <x v="2"/>
    <x v="0"/>
    <n v="737.11"/>
    <n v="0"/>
    <n v="737.11"/>
    <n v="350.33"/>
    <n v="386.78000000000003"/>
    <n v="2.09"/>
    <n v="0"/>
    <n v="2.09"/>
    <n v="0.99299999999999999"/>
    <n v="1.097"/>
  </r>
  <r>
    <s v="1406950"/>
    <x v="5"/>
    <x v="2"/>
    <x v="0"/>
    <n v="2533.85"/>
    <n v="0"/>
    <n v="2533.85"/>
    <n v="1204.28"/>
    <n v="1329.57"/>
    <n v="2.09"/>
    <n v="0"/>
    <n v="2.09"/>
    <n v="0.99299999999999999"/>
    <n v="1.097"/>
  </r>
  <r>
    <s v="1406950"/>
    <x v="6"/>
    <x v="2"/>
    <x v="0"/>
    <n v="2741.47"/>
    <n v="0"/>
    <n v="2741.47"/>
    <n v="1302.97"/>
    <n v="1438.4999999999998"/>
    <n v="43.89"/>
    <n v="0"/>
    <n v="43.89"/>
    <n v="20.86"/>
    <n v="23.03"/>
  </r>
  <r>
    <s v="1406950"/>
    <x v="140"/>
    <x v="3"/>
    <x v="1"/>
    <n v="-152791"/>
    <n v="0"/>
    <n v="-152791"/>
    <n v="-152791"/>
    <n v="0"/>
    <n v="-447"/>
    <n v="0"/>
    <n v="-447"/>
    <n v="-447"/>
    <n v="0"/>
  </r>
  <r>
    <s v="1406950"/>
    <x v="141"/>
    <x v="4"/>
    <x v="5"/>
    <n v="131038.95"/>
    <n v="130990.13930348259"/>
    <n v="48.81069651740836"/>
    <n v="131645.09"/>
    <n v="-606.13999999999942"/>
    <n v="5366"/>
    <n v="5364"/>
    <n v="2"/>
    <n v="5390.82"/>
    <n v="-24.819999999999709"/>
  </r>
  <r>
    <s v="1406950"/>
    <x v="142"/>
    <x v="4"/>
    <x v="2"/>
    <n v="293.64999999999998"/>
    <n v="292.33830845771143"/>
    <n v="1.3116915422885427"/>
    <n v="293.8"/>
    <n v="-0.15000000000003411"/>
    <n v="449"/>
    <n v="447"/>
    <n v="2"/>
    <n v="449.23500000000001"/>
    <n v="-0.23500000000001364"/>
  </r>
  <r>
    <s v="1406950"/>
    <x v="143"/>
    <x v="4"/>
    <x v="2"/>
    <n v="506.48"/>
    <n v="469.13300492610836"/>
    <n v="37.346995073891662"/>
    <n v="476.17"/>
    <n v="30.310000000000002"/>
    <n v="5791"/>
    <n v="5364"/>
    <n v="427"/>
    <n v="5444.46"/>
    <n v="346.53999999999996"/>
  </r>
  <r>
    <s v="1406950"/>
    <x v="144"/>
    <x v="4"/>
    <x v="2"/>
    <n v="2150.15"/>
    <n v="2139.3793103448274"/>
    <n v="10.770689655172646"/>
    <n v="2171.4699999999998"/>
    <n v="-21.319999999999709"/>
    <n v="5391"/>
    <n v="5364"/>
    <n v="27"/>
    <n v="5444.46"/>
    <n v="-53.460000000000036"/>
  </r>
  <r>
    <s v="1406950"/>
    <x v="145"/>
    <x v="4"/>
    <x v="2"/>
    <n v="3255.18"/>
    <n v="3015.1625615763546"/>
    <n v="240.01743842364522"/>
    <n v="3060.39"/>
    <n v="194.78999999999996"/>
    <n v="5791"/>
    <n v="5364"/>
    <n v="427"/>
    <n v="5444.46"/>
    <n v="346.53999999999996"/>
  </r>
  <r>
    <s v="1406950"/>
    <x v="146"/>
    <x v="4"/>
    <x v="2"/>
    <n v="4678.38"/>
    <n v="4411.8916256157636"/>
    <n v="266.48837438423652"/>
    <n v="4478.07"/>
    <n v="200.3100000000004"/>
    <n v="474"/>
    <n v="447"/>
    <n v="27"/>
    <n v="453.70499999999998"/>
    <n v="20.295000000000016"/>
  </r>
  <r>
    <s v="1406950"/>
    <x v="147"/>
    <x v="4"/>
    <x v="2"/>
    <n v="8205.06"/>
    <n v="7693.0443349753696"/>
    <n v="512.01566502462993"/>
    <n v="7808.44"/>
    <n v="396.61999999999989"/>
    <n v="5721"/>
    <n v="5364"/>
    <n v="357"/>
    <n v="5444.46"/>
    <n v="276.53999999999996"/>
  </r>
  <r>
    <s v="1407031"/>
    <x v="0"/>
    <x v="0"/>
    <x v="0"/>
    <n v="-904.01"/>
    <n v="0"/>
    <n v="-904.01"/>
    <n v="0"/>
    <n v="-904.01"/>
    <n v="0"/>
    <n v="0"/>
    <n v="0"/>
    <n v="0"/>
    <n v="0"/>
  </r>
  <r>
    <s v="1407031"/>
    <x v="4"/>
    <x v="2"/>
    <x v="0"/>
    <n v="264.51"/>
    <n v="0"/>
    <n v="264.51"/>
    <n v="242.17"/>
    <n v="22.340000000000003"/>
    <n v="0.75"/>
    <n v="0"/>
    <n v="0.75"/>
    <n v="0.68700000000000006"/>
    <n v="6.2999999999999945E-2"/>
  </r>
  <r>
    <s v="1407031"/>
    <x v="5"/>
    <x v="2"/>
    <x v="0"/>
    <n v="909.28"/>
    <n v="0"/>
    <n v="909.28"/>
    <n v="832.49"/>
    <n v="76.789999999999964"/>
    <n v="0.75"/>
    <n v="0"/>
    <n v="0.75"/>
    <n v="0.68700000000000006"/>
    <n v="6.2999999999999945E-2"/>
  </r>
  <r>
    <s v="1407031"/>
    <x v="6"/>
    <x v="2"/>
    <x v="0"/>
    <n v="983.78"/>
    <n v="0"/>
    <n v="983.78"/>
    <n v="900.71"/>
    <n v="83.069999999999936"/>
    <n v="15.75"/>
    <n v="0"/>
    <n v="15.75"/>
    <n v="14.42"/>
    <n v="1.33"/>
  </r>
  <r>
    <s v="1407031"/>
    <x v="148"/>
    <x v="3"/>
    <x v="1"/>
    <n v="-107356.7"/>
    <n v="0"/>
    <n v="-107356.7"/>
    <n v="-107356.71"/>
    <n v="1.0000000009313226E-2"/>
    <n v="-309"/>
    <n v="0"/>
    <n v="-309"/>
    <n v="-309"/>
    <n v="0"/>
  </r>
  <r>
    <s v="1407031"/>
    <x v="149"/>
    <x v="4"/>
    <x v="5"/>
    <n v="90419.59"/>
    <n v="90273.512437810947"/>
    <n v="146.07756218904979"/>
    <n v="90724.88"/>
    <n v="-305.29000000000815"/>
    <n v="3714"/>
    <n v="3708"/>
    <n v="6"/>
    <n v="3726.54"/>
    <n v="-12.539999999999964"/>
  </r>
  <r>
    <s v="1407031"/>
    <x v="421"/>
    <x v="4"/>
    <x v="2"/>
    <n v="5514.5"/>
    <n v="0"/>
    <n v="5514.5"/>
    <n v="0"/>
    <n v="5514.5"/>
    <n v="3845"/>
    <n v="0"/>
    <n v="3845"/>
    <n v="0"/>
    <n v="3845"/>
  </r>
  <r>
    <s v="1407031"/>
    <x v="437"/>
    <x v="4"/>
    <x v="2"/>
    <n v="3251.36"/>
    <n v="0"/>
    <n v="3251.36"/>
    <n v="0"/>
    <n v="3251.36"/>
    <n v="4000"/>
    <n v="0"/>
    <n v="4000"/>
    <n v="0"/>
    <n v="4000"/>
  </r>
  <r>
    <s v="1407031"/>
    <x v="142"/>
    <x v="4"/>
    <x v="2"/>
    <n v="158.13"/>
    <n v="155.11442786069651"/>
    <n v="3.0155721393034867"/>
    <n v="155.88999999999999"/>
    <n v="2.2400000000000091"/>
    <n v="315"/>
    <n v="309"/>
    <n v="6"/>
    <n v="310.54500000000002"/>
    <n v="4.4549999999999841"/>
  </r>
  <r>
    <s v="1407031"/>
    <x v="150"/>
    <x v="4"/>
    <x v="2"/>
    <n v="755.72"/>
    <n v="700.55172413793105"/>
    <n v="55.168275862068981"/>
    <n v="711.06"/>
    <n v="44.660000000000082"/>
    <n v="4000"/>
    <n v="3708"/>
    <n v="292"/>
    <n v="3763.62"/>
    <n v="236.38000000000011"/>
  </r>
  <r>
    <s v="1407031"/>
    <x v="151"/>
    <x v="4"/>
    <x v="2"/>
    <n v="0"/>
    <n v="2584.4729064039407"/>
    <n v="-2584.4729064039407"/>
    <n v="2623.24"/>
    <n v="-2623.24"/>
    <n v="0"/>
    <n v="3708"/>
    <n v="-3708"/>
    <n v="3763.62"/>
    <n v="-3763.62"/>
  </r>
  <r>
    <s v="1407031"/>
    <x v="152"/>
    <x v="4"/>
    <x v="2"/>
    <n v="2957.44"/>
    <n v="2741.5467980295566"/>
    <n v="215.89320197044344"/>
    <n v="2782.67"/>
    <n v="174.76999999999998"/>
    <n v="4000"/>
    <n v="3708"/>
    <n v="292"/>
    <n v="3763.62"/>
    <n v="236.38000000000011"/>
  </r>
  <r>
    <s v="1407031"/>
    <x v="153"/>
    <x v="4"/>
    <x v="2"/>
    <n v="3046.4"/>
    <n v="2941.6847290640394"/>
    <n v="104.71527093596069"/>
    <n v="2985.81"/>
    <n v="60.590000000000146"/>
    <n v="320"/>
    <n v="309"/>
    <n v="11"/>
    <n v="313.63499999999999"/>
    <n v="6.3650000000000091"/>
  </r>
  <r>
    <s v="1407031"/>
    <x v="154"/>
    <x v="4"/>
    <x v="2"/>
    <n v="0"/>
    <n v="5318.0098522167491"/>
    <n v="-5318.0098522167491"/>
    <n v="5397.78"/>
    <n v="-5397.78"/>
    <n v="0"/>
    <n v="3708"/>
    <n v="-3708"/>
    <n v="3763.62"/>
    <n v="-3763.62"/>
  </r>
  <r>
    <s v="1407042"/>
    <x v="0"/>
    <x v="0"/>
    <x v="0"/>
    <n v="-494.6"/>
    <n v="0"/>
    <n v="-494.6"/>
    <n v="0"/>
    <n v="-494.6"/>
    <n v="0"/>
    <n v="0"/>
    <n v="0"/>
    <n v="0"/>
    <n v="0"/>
  </r>
  <r>
    <s v="1407042"/>
    <x v="4"/>
    <x v="2"/>
    <x v="0"/>
    <n v="440.86"/>
    <n v="0"/>
    <n v="440.86"/>
    <n v="329.52"/>
    <n v="111.34000000000003"/>
    <n v="1.25"/>
    <n v="0"/>
    <n v="1.25"/>
    <n v="0.93400000000000005"/>
    <n v="0.31599999999999995"/>
  </r>
  <r>
    <s v="1407042"/>
    <x v="5"/>
    <x v="2"/>
    <x v="0"/>
    <n v="1515.46"/>
    <n v="0"/>
    <n v="1515.46"/>
    <n v="1132.72"/>
    <n v="382.74"/>
    <n v="1.25"/>
    <n v="0"/>
    <n v="1.25"/>
    <n v="0.93400000000000005"/>
    <n v="0.31599999999999995"/>
  </r>
  <r>
    <s v="1407042"/>
    <x v="6"/>
    <x v="2"/>
    <x v="0"/>
    <n v="1639.64"/>
    <n v="0"/>
    <n v="1639.64"/>
    <n v="1225.51"/>
    <n v="414.13000000000011"/>
    <n v="26.25"/>
    <n v="0"/>
    <n v="26.25"/>
    <n v="19.62"/>
    <n v="6.629999999999999"/>
  </r>
  <r>
    <s v="1407042"/>
    <x v="113"/>
    <x v="3"/>
    <x v="1"/>
    <n v="-133185.14000000001"/>
    <n v="0"/>
    <n v="-133185.14000000001"/>
    <n v="-133185.12"/>
    <n v="-2.0000000018626451E-2"/>
    <n v="-654"/>
    <n v="0"/>
    <n v="-654"/>
    <n v="-654"/>
    <n v="0"/>
  </r>
  <r>
    <s v="1407042"/>
    <x v="114"/>
    <x v="4"/>
    <x v="5"/>
    <n v="111114.33"/>
    <n v="110859.93034825871"/>
    <n v="254.39965174128884"/>
    <n v="111414.23"/>
    <n v="-299.89999999999418"/>
    <n v="3933"/>
    <n v="3924"/>
    <n v="9"/>
    <n v="3943.62"/>
    <n v="-10.619999999999891"/>
  </r>
  <r>
    <s v="1407042"/>
    <x v="115"/>
    <x v="4"/>
    <x v="2"/>
    <n v="1651.89"/>
    <n v="0"/>
    <n v="1651.89"/>
    <n v="0"/>
    <n v="1651.89"/>
    <n v="4000"/>
    <n v="0"/>
    <n v="4000"/>
    <n v="0"/>
    <n v="4000"/>
  </r>
  <r>
    <s v="1407042"/>
    <x v="48"/>
    <x v="4"/>
    <x v="2"/>
    <n v="59.58"/>
    <n v="55.67326732673267"/>
    <n v="3.906732673267328"/>
    <n v="56.23"/>
    <n v="3.3500000000000014"/>
    <n v="700"/>
    <n v="654"/>
    <n v="46"/>
    <n v="660.54"/>
    <n v="39.460000000000036"/>
  </r>
  <r>
    <s v="1407042"/>
    <x v="50"/>
    <x v="4"/>
    <x v="2"/>
    <n v="387.49"/>
    <n v="384.54726368159203"/>
    <n v="2.9427363184079809"/>
    <n v="386.47"/>
    <n v="1.0199999999999818"/>
    <n v="659"/>
    <n v="654"/>
    <n v="5"/>
    <n v="657.27"/>
    <n v="1.7300000000000182"/>
  </r>
  <r>
    <s v="1407042"/>
    <x v="116"/>
    <x v="4"/>
    <x v="2"/>
    <n v="0"/>
    <n v="1733.9014778325122"/>
    <n v="-1733.9014778325122"/>
    <n v="1759.91"/>
    <n v="-1759.91"/>
    <n v="0"/>
    <n v="3924"/>
    <n v="-3924"/>
    <n v="3982.86"/>
    <n v="-3982.86"/>
  </r>
  <r>
    <s v="1407042"/>
    <x v="117"/>
    <x v="4"/>
    <x v="2"/>
    <n v="3567.75"/>
    <n v="3389.7832512315272"/>
    <n v="177.96674876847283"/>
    <n v="3440.63"/>
    <n v="127.11999999999989"/>
    <n v="4130"/>
    <n v="3924"/>
    <n v="206"/>
    <n v="3982.86"/>
    <n v="147.13999999999987"/>
  </r>
  <r>
    <s v="1407042"/>
    <x v="118"/>
    <x v="4"/>
    <x v="2"/>
    <n v="3651.28"/>
    <n v="3581.9014778325122"/>
    <n v="69.378522167487972"/>
    <n v="3635.63"/>
    <n v="15.650000000000091"/>
    <n v="4000"/>
    <n v="3924"/>
    <n v="76"/>
    <n v="3982.86"/>
    <n v="17.139999999999873"/>
  </r>
  <r>
    <s v="1407042"/>
    <x v="119"/>
    <x v="4"/>
    <x v="2"/>
    <n v="4041.96"/>
    <n v="4015.3497536945811"/>
    <n v="26.610246305418968"/>
    <n v="4075.58"/>
    <n v="-33.619999999999891"/>
    <n v="3950"/>
    <n v="3924"/>
    <n v="26"/>
    <n v="3982.86"/>
    <n v="-32.860000000000127"/>
  </r>
  <r>
    <s v="1407042"/>
    <x v="112"/>
    <x v="4"/>
    <x v="2"/>
    <n v="5609.5"/>
    <n v="5644.0197044334973"/>
    <n v="-34.519704433497282"/>
    <n v="5728.68"/>
    <n v="-119.18000000000029"/>
    <n v="650"/>
    <n v="654"/>
    <n v="-4"/>
    <n v="663.81"/>
    <n v="-13.809999999999945"/>
  </r>
  <r>
    <s v="1407139"/>
    <x v="0"/>
    <x v="0"/>
    <x v="0"/>
    <n v="971.91"/>
    <n v="0"/>
    <n v="971.91"/>
    <n v="0"/>
    <n v="971.91"/>
    <n v="0"/>
    <n v="0"/>
    <n v="0"/>
    <n v="0"/>
    <n v="0"/>
  </r>
  <r>
    <s v="1407139"/>
    <x v="190"/>
    <x v="2"/>
    <x v="0"/>
    <n v="92.55"/>
    <n v="0"/>
    <n v="92.55"/>
    <n v="97.68"/>
    <n v="-5.1300000000000097"/>
    <n v="12.24"/>
    <n v="0"/>
    <n v="12.24"/>
    <n v="12.922000000000001"/>
    <n v="-0.68200000000000038"/>
  </r>
  <r>
    <s v="1407139"/>
    <x v="191"/>
    <x v="2"/>
    <x v="0"/>
    <n v="189.9"/>
    <n v="0"/>
    <n v="189.9"/>
    <n v="200.47"/>
    <n v="-10.569999999999993"/>
    <n v="12.24"/>
    <n v="0"/>
    <n v="12.24"/>
    <n v="12.922000000000001"/>
    <n v="-0.68200000000000038"/>
  </r>
  <r>
    <s v="1407139"/>
    <x v="192"/>
    <x v="2"/>
    <x v="0"/>
    <n v="7486.05"/>
    <n v="0"/>
    <n v="7486.05"/>
    <n v="7901.42"/>
    <n v="-415.36999999999989"/>
    <n v="122.4"/>
    <n v="0"/>
    <n v="122.4"/>
    <n v="129.191"/>
    <n v="-6.7909999999999968"/>
  </r>
  <r>
    <s v="1407139"/>
    <x v="200"/>
    <x v="3"/>
    <x v="2"/>
    <n v="-48645.13"/>
    <n v="0"/>
    <n v="-48645.13"/>
    <n v="-48645.13"/>
    <n v="0"/>
    <n v="-60075"/>
    <n v="0"/>
    <n v="-60075"/>
    <n v="-60075"/>
    <n v="0"/>
  </r>
  <r>
    <s v="1407139"/>
    <x v="198"/>
    <x v="4"/>
    <x v="2"/>
    <n v="5027.07"/>
    <n v="5027.2583826429982"/>
    <n v="-0.18838264299847651"/>
    <n v="5097.6400000000003"/>
    <n v="-70.570000000000618"/>
    <n v="9912"/>
    <n v="9912.3747534516751"/>
    <n v="-0.37475345167513296"/>
    <n v="10051.147999999999"/>
    <n v="-139.14799999999923"/>
  </r>
  <r>
    <s v="1407139"/>
    <x v="241"/>
    <x v="4"/>
    <x v="2"/>
    <n v="34877.65"/>
    <n v="34825.477832512319"/>
    <n v="52.1721674876826"/>
    <n v="35347.86"/>
    <n v="-470.20999999999913"/>
    <n v="60165"/>
    <n v="60075"/>
    <n v="90"/>
    <n v="60976.125"/>
    <n v="-811.125"/>
  </r>
  <r>
    <s v="1407142"/>
    <x v="0"/>
    <x v="0"/>
    <x v="0"/>
    <n v="22037.08"/>
    <n v="0"/>
    <n v="22037.08"/>
    <n v="0"/>
    <n v="22037.08"/>
    <n v="0"/>
    <n v="0"/>
    <n v="0"/>
    <n v="0"/>
    <n v="0"/>
  </r>
  <r>
    <s v="1407142"/>
    <x v="1"/>
    <x v="1"/>
    <x v="0"/>
    <n v="21.13"/>
    <n v="0"/>
    <n v="21.13"/>
    <n v="21.37"/>
    <n v="-0.24000000000000199"/>
    <n v="0"/>
    <n v="0"/>
    <n v="0"/>
    <n v="0"/>
    <n v="0"/>
  </r>
  <r>
    <s v="1407142"/>
    <x v="2"/>
    <x v="1"/>
    <x v="0"/>
    <n v="493.05"/>
    <n v="0"/>
    <n v="493.05"/>
    <n v="498.73"/>
    <n v="-5.6800000000000068"/>
    <n v="0"/>
    <n v="0"/>
    <n v="0"/>
    <n v="0"/>
    <n v="0"/>
  </r>
  <r>
    <s v="1407142"/>
    <x v="3"/>
    <x v="1"/>
    <x v="0"/>
    <n v="3310.5"/>
    <n v="0"/>
    <n v="3310.5"/>
    <n v="3348.59"/>
    <n v="-38.090000000000146"/>
    <n v="0"/>
    <n v="0"/>
    <n v="0"/>
    <n v="0"/>
    <n v="0"/>
  </r>
  <r>
    <s v="1407142"/>
    <x v="4"/>
    <x v="2"/>
    <x v="0"/>
    <n v="4556.6899999999996"/>
    <n v="0"/>
    <n v="4556.6899999999996"/>
    <n v="5484.78"/>
    <n v="-928.09000000000015"/>
    <n v="12.92"/>
    <n v="0"/>
    <n v="12.92"/>
    <n v="15.552"/>
    <n v="-2.6319999999999997"/>
  </r>
  <r>
    <s v="1407142"/>
    <x v="5"/>
    <x v="2"/>
    <x v="0"/>
    <n v="15663.83"/>
    <n v="0"/>
    <n v="15663.83"/>
    <n v="18854.2"/>
    <n v="-3190.3700000000008"/>
    <n v="12.92"/>
    <n v="0"/>
    <n v="12.92"/>
    <n v="15.552"/>
    <n v="-2.6319999999999997"/>
  </r>
  <r>
    <s v="1407142"/>
    <x v="6"/>
    <x v="2"/>
    <x v="0"/>
    <n v="16947.29"/>
    <n v="0"/>
    <n v="16947.29"/>
    <n v="20398.939999999999"/>
    <n v="-3451.6499999999978"/>
    <n v="271.32"/>
    <n v="0"/>
    <n v="271.32"/>
    <n v="326.58"/>
    <n v="-55.259999999999991"/>
  </r>
  <r>
    <s v="1407142"/>
    <x v="7"/>
    <x v="1"/>
    <x v="0"/>
    <n v="37089.64"/>
    <n v="0"/>
    <n v="37089.64"/>
    <n v="37516.379999999997"/>
    <n v="-426.73999999999796"/>
    <n v="0"/>
    <n v="0"/>
    <n v="0"/>
    <n v="0"/>
    <n v="0"/>
  </r>
  <r>
    <s v="1407142"/>
    <x v="8"/>
    <x v="1"/>
    <x v="0"/>
    <n v="85770.04"/>
    <n v="0"/>
    <n v="85770.04"/>
    <n v="86756.88"/>
    <n v="-986.84000000001106"/>
    <n v="0"/>
    <n v="0"/>
    <n v="0"/>
    <n v="0"/>
    <n v="0"/>
  </r>
  <r>
    <s v="1407142"/>
    <x v="396"/>
    <x v="3"/>
    <x v="1"/>
    <n v="-2095378.59"/>
    <n v="0"/>
    <n v="-2095378.59"/>
    <n v="-2095378.08"/>
    <n v="-0.51000000000931323"/>
    <n v="-11197"/>
    <n v="0"/>
    <n v="-11197"/>
    <n v="-11197"/>
    <n v="0"/>
  </r>
  <r>
    <s v="1407142"/>
    <x v="48"/>
    <x v="4"/>
    <x v="2"/>
    <n v="69.709999999999994"/>
    <n v="0"/>
    <n v="69.709999999999994"/>
    <n v="0"/>
    <n v="69.709999999999994"/>
    <n v="819"/>
    <n v="0"/>
    <n v="819"/>
    <n v="0"/>
    <n v="819"/>
  </r>
  <r>
    <s v="1407142"/>
    <x v="10"/>
    <x v="4"/>
    <x v="2"/>
    <n v="8143.2"/>
    <n v="8104.8374384236449"/>
    <n v="38.362561576354892"/>
    <n v="8226.41"/>
    <n v="-83.210000000000036"/>
    <n v="135000"/>
    <n v="134364"/>
    <n v="636"/>
    <n v="136379.46"/>
    <n v="-1379.4599999999919"/>
  </r>
  <r>
    <s v="1407142"/>
    <x v="11"/>
    <x v="4"/>
    <x v="2"/>
    <n v="11104.15"/>
    <n v="11096.228855721392"/>
    <n v="7.9211442786072439"/>
    <n v="11151.71"/>
    <n v="-47.559999999999491"/>
    <n v="11205"/>
    <n v="11197"/>
    <n v="8"/>
    <n v="11252.985000000001"/>
    <n v="-47.985000000000582"/>
  </r>
  <r>
    <s v="1407142"/>
    <x v="12"/>
    <x v="4"/>
    <x v="2"/>
    <n v="34931.25"/>
    <n v="34766.689655172413"/>
    <n v="164.56034482758696"/>
    <n v="35288.19"/>
    <n v="-356.94000000000233"/>
    <n v="135000"/>
    <n v="134364"/>
    <n v="636"/>
    <n v="136379.46"/>
    <n v="-1379.4599999999919"/>
  </r>
  <r>
    <s v="1407142"/>
    <x v="13"/>
    <x v="4"/>
    <x v="2"/>
    <n v="42238.8"/>
    <n v="42039.812807881775"/>
    <n v="198.98719211822754"/>
    <n v="42670.41"/>
    <n v="-431.61000000000058"/>
    <n v="135000"/>
    <n v="134364"/>
    <n v="636"/>
    <n v="136379.46"/>
    <n v="-1379.4599999999919"/>
  </r>
  <r>
    <s v="1407142"/>
    <x v="14"/>
    <x v="4"/>
    <x v="2"/>
    <n v="63577.21"/>
    <n v="63176.607843137252"/>
    <n v="400.60215686274751"/>
    <n v="64440.14"/>
    <n v="-862.93000000000029"/>
    <n v="135216"/>
    <n v="134364"/>
    <n v="852"/>
    <n v="137051.28"/>
    <n v="-1835.2799999999988"/>
  </r>
  <r>
    <s v="1407142"/>
    <x v="397"/>
    <x v="4"/>
    <x v="2"/>
    <n v="116921.75"/>
    <n v="116112.88669950739"/>
    <n v="808.86330049260869"/>
    <n v="117854.58"/>
    <n v="-932.83000000000175"/>
    <n v="11275"/>
    <n v="11197"/>
    <n v="78"/>
    <n v="11364.955"/>
    <n v="-89.954999999999927"/>
  </r>
  <r>
    <s v="1407142"/>
    <x v="15"/>
    <x v="4"/>
    <x v="2"/>
    <n v="123601.86"/>
    <n v="121003.37931034483"/>
    <n v="2598.4806896551745"/>
    <n v="122818.43"/>
    <n v="783.43000000000757"/>
    <n v="137250"/>
    <n v="134364"/>
    <n v="2886"/>
    <n v="136379.46"/>
    <n v="870.54000000000815"/>
  </r>
  <r>
    <s v="1407142"/>
    <x v="17"/>
    <x v="4"/>
    <x v="2"/>
    <n v="179754.82"/>
    <n v="178704.11940298509"/>
    <n v="1050.7005970149185"/>
    <n v="179597.64"/>
    <n v="157.17999999999302"/>
    <n v="135154"/>
    <n v="134364"/>
    <n v="790"/>
    <n v="135035.82"/>
    <n v="118.17999999999302"/>
  </r>
  <r>
    <s v="1407142"/>
    <x v="18"/>
    <x v="4"/>
    <x v="2"/>
    <n v="726603.95"/>
    <n v="723818.87128712866"/>
    <n v="2785.0787128712982"/>
    <n v="731057.06"/>
    <n v="-4453.1100000001024"/>
    <n v="134881"/>
    <n v="134364"/>
    <n v="517"/>
    <n v="135707.64000000001"/>
    <n v="-826.64000000001397"/>
  </r>
  <r>
    <s v="1407142"/>
    <x v="19"/>
    <x v="4"/>
    <x v="3"/>
    <n v="595758.6"/>
    <n v="596643.17821782175"/>
    <n v="-884.5782178217778"/>
    <n v="602609.61"/>
    <n v="-6851.0100000000093"/>
    <n v="100623"/>
    <n v="100773"/>
    <n v="-150"/>
    <n v="101780.73"/>
    <n v="-1157.7299999999959"/>
  </r>
  <r>
    <s v="1407142"/>
    <x v="20"/>
    <x v="4"/>
    <x v="4"/>
    <n v="6784.04"/>
    <n v="6651.0196078431372"/>
    <n v="133.02039215686273"/>
    <n v="6784.04"/>
    <n v="0"/>
    <n v="1233.462"/>
    <n v="1209.2764705882353"/>
    <n v="24.185529411764719"/>
    <n v="1233.462"/>
    <n v="0"/>
  </r>
  <r>
    <s v="1407144"/>
    <x v="0"/>
    <x v="0"/>
    <x v="0"/>
    <n v="9386.84"/>
    <n v="0"/>
    <n v="9386.84"/>
    <n v="0"/>
    <n v="9386.84"/>
    <n v="0"/>
    <n v="0"/>
    <n v="0"/>
    <n v="0"/>
    <n v="0"/>
  </r>
  <r>
    <s v="1407144"/>
    <x v="1"/>
    <x v="1"/>
    <x v="0"/>
    <n v="13.95"/>
    <n v="0"/>
    <n v="13.95"/>
    <n v="14.04"/>
    <n v="-8.9999999999999858E-2"/>
    <n v="0"/>
    <n v="0"/>
    <n v="0"/>
    <n v="0"/>
    <n v="0"/>
  </r>
  <r>
    <s v="1407144"/>
    <x v="2"/>
    <x v="1"/>
    <x v="0"/>
    <n v="325.41000000000003"/>
    <n v="0"/>
    <n v="325.41000000000003"/>
    <n v="327.69"/>
    <n v="-2.2799999999999727"/>
    <n v="0"/>
    <n v="0"/>
    <n v="0"/>
    <n v="0"/>
    <n v="0"/>
  </r>
  <r>
    <s v="1407144"/>
    <x v="3"/>
    <x v="1"/>
    <x v="0"/>
    <n v="2184.89"/>
    <n v="0"/>
    <n v="2184.89"/>
    <n v="2200.19"/>
    <n v="-15.300000000000182"/>
    <n v="0"/>
    <n v="0"/>
    <n v="0"/>
    <n v="0"/>
    <n v="0"/>
  </r>
  <r>
    <s v="1407144"/>
    <x v="4"/>
    <x v="2"/>
    <x v="0"/>
    <n v="3057.78"/>
    <n v="0"/>
    <n v="3057.78"/>
    <n v="3603.78"/>
    <n v="-546"/>
    <n v="8.67"/>
    <n v="0"/>
    <n v="8.67"/>
    <n v="10.218"/>
    <n v="-1.548"/>
  </r>
  <r>
    <s v="1407144"/>
    <x v="5"/>
    <x v="2"/>
    <x v="0"/>
    <n v="10511.26"/>
    <n v="0"/>
    <n v="10511.26"/>
    <n v="12388.17"/>
    <n v="-1876.9099999999999"/>
    <n v="8.67"/>
    <n v="0"/>
    <n v="8.67"/>
    <n v="10.218"/>
    <n v="-1.548"/>
  </r>
  <r>
    <s v="1407144"/>
    <x v="6"/>
    <x v="2"/>
    <x v="0"/>
    <n v="11372.53"/>
    <n v="0"/>
    <n v="11372.53"/>
    <n v="13403.14"/>
    <n v="-2030.6099999999988"/>
    <n v="182.07"/>
    <n v="0"/>
    <n v="182.07"/>
    <n v="214.57900000000001"/>
    <n v="-32.509000000000015"/>
  </r>
  <r>
    <s v="1407144"/>
    <x v="7"/>
    <x v="1"/>
    <x v="0"/>
    <n v="24478.73"/>
    <n v="0"/>
    <n v="24478.73"/>
    <n v="24650.17"/>
    <n v="-171.43999999999869"/>
    <n v="0"/>
    <n v="0"/>
    <n v="0"/>
    <n v="0"/>
    <n v="0"/>
  </r>
  <r>
    <s v="1407144"/>
    <x v="8"/>
    <x v="1"/>
    <x v="0"/>
    <n v="56607.22"/>
    <n v="0"/>
    <n v="56607.22"/>
    <n v="57003.69"/>
    <n v="-396.47000000000116"/>
    <n v="0"/>
    <n v="0"/>
    <n v="0"/>
    <n v="0"/>
    <n v="0"/>
  </r>
  <r>
    <s v="1407144"/>
    <x v="209"/>
    <x v="3"/>
    <x v="1"/>
    <n v="-1477562.23"/>
    <n v="0"/>
    <n v="-1477562.23"/>
    <n v="-1477561.89"/>
    <n v="-0.34000000008381903"/>
    <n v="-7357"/>
    <n v="0"/>
    <n v="-7357"/>
    <n v="-7357"/>
    <n v="0"/>
  </r>
  <r>
    <s v="1407144"/>
    <x v="44"/>
    <x v="4"/>
    <x v="2"/>
    <n v="3591"/>
    <n v="0"/>
    <n v="3591"/>
    <n v="0"/>
    <n v="3591"/>
    <n v="2700"/>
    <n v="0"/>
    <n v="2700"/>
    <n v="0"/>
    <n v="2700"/>
  </r>
  <r>
    <s v="1407144"/>
    <x v="393"/>
    <x v="4"/>
    <x v="2"/>
    <n v="4572.26"/>
    <n v="0"/>
    <n v="4572.26"/>
    <n v="0"/>
    <n v="4572.26"/>
    <n v="75800"/>
    <n v="0"/>
    <n v="75800"/>
    <n v="0"/>
    <n v="75800"/>
  </r>
  <r>
    <s v="1407144"/>
    <x v="391"/>
    <x v="4"/>
    <x v="2"/>
    <n v="27455.22"/>
    <n v="0"/>
    <n v="27455.22"/>
    <n v="0"/>
    <n v="27455.22"/>
    <n v="87750"/>
    <n v="0"/>
    <n v="87750"/>
    <n v="0"/>
    <n v="87750"/>
  </r>
  <r>
    <s v="1407144"/>
    <x v="390"/>
    <x v="4"/>
    <x v="2"/>
    <n v="22873.5"/>
    <n v="0"/>
    <n v="22873.5"/>
    <n v="0"/>
    <n v="22873.5"/>
    <n v="88400"/>
    <n v="0"/>
    <n v="88400"/>
    <n v="0"/>
    <n v="88400"/>
  </r>
  <r>
    <s v="1407144"/>
    <x v="210"/>
    <x v="4"/>
    <x v="2"/>
    <n v="690.72"/>
    <n v="5081.6256157635471"/>
    <n v="-4390.9056157635468"/>
    <n v="5157.8500000000004"/>
    <n v="-4467.13"/>
    <n v="12000"/>
    <n v="88284"/>
    <n v="-76284"/>
    <n v="89608.26"/>
    <n v="-77608.259999999995"/>
  </r>
  <r>
    <s v="1407144"/>
    <x v="11"/>
    <x v="4"/>
    <x v="2"/>
    <n v="7096.55"/>
    <n v="7290.7860696517409"/>
    <n v="-194.23606965174076"/>
    <n v="7327.24"/>
    <n v="-230.6899999999996"/>
    <n v="7161"/>
    <n v="7357"/>
    <n v="-196"/>
    <n v="7393.7849999999999"/>
    <n v="-232.78499999999985"/>
  </r>
  <r>
    <s v="1407144"/>
    <x v="211"/>
    <x v="4"/>
    <x v="2"/>
    <n v="0"/>
    <n v="21797.320197044333"/>
    <n v="-21797.320197044333"/>
    <n v="22124.28"/>
    <n v="-22124.28"/>
    <n v="0"/>
    <n v="88284"/>
    <n v="-88284"/>
    <n v="89608.26"/>
    <n v="-89608.26"/>
  </r>
  <r>
    <s v="1407144"/>
    <x v="212"/>
    <x v="4"/>
    <x v="2"/>
    <n v="0"/>
    <n v="26357.192118226601"/>
    <n v="-26357.192118226601"/>
    <n v="26752.55"/>
    <n v="-26752.55"/>
    <n v="0"/>
    <n v="88284"/>
    <n v="-88284"/>
    <n v="89608.26"/>
    <n v="-89608.26"/>
  </r>
  <r>
    <s v="1407144"/>
    <x v="14"/>
    <x v="4"/>
    <x v="2"/>
    <n v="41974.33"/>
    <n v="41510.254901960783"/>
    <n v="464.07509803921857"/>
    <n v="42340.46"/>
    <n v="-366.12999999999738"/>
    <n v="89271"/>
    <n v="88284"/>
    <n v="987"/>
    <n v="90049.68"/>
    <n v="-778.67999999999302"/>
  </r>
  <r>
    <s v="1407144"/>
    <x v="207"/>
    <x v="4"/>
    <x v="2"/>
    <n v="78524.33"/>
    <n v="77957.862068965522"/>
    <n v="566.46793103447999"/>
    <n v="79127.23"/>
    <n v="-602.89999999999418"/>
    <n v="88925"/>
    <n v="88284"/>
    <n v="641"/>
    <n v="89608.26"/>
    <n v="-683.25999999999476"/>
  </r>
  <r>
    <s v="1407144"/>
    <x v="213"/>
    <x v="4"/>
    <x v="2"/>
    <n v="86837.19"/>
    <n v="86297.605911330043"/>
    <n v="539.58408866995887"/>
    <n v="87592.07"/>
    <n v="-754.88000000000466"/>
    <n v="7403"/>
    <n v="7357"/>
    <n v="46"/>
    <n v="7467.3549999999996"/>
    <n v="-64.354999999999563"/>
  </r>
  <r>
    <s v="1407144"/>
    <x v="17"/>
    <x v="4"/>
    <x v="2"/>
    <n v="117838"/>
    <n v="117417.72139303482"/>
    <n v="420.27860696517746"/>
    <n v="118004.81"/>
    <n v="-166.80999999999767"/>
    <n v="88600"/>
    <n v="88284"/>
    <n v="316"/>
    <n v="88725.42"/>
    <n v="-125.41999999999825"/>
  </r>
  <r>
    <s v="1407144"/>
    <x v="18"/>
    <x v="4"/>
    <x v="2"/>
    <n v="476383.19"/>
    <n v="475585.91089108912"/>
    <n v="797.27910891087959"/>
    <n v="480341.77"/>
    <n v="-3958.5800000000163"/>
    <n v="88432"/>
    <n v="88284"/>
    <n v="148"/>
    <n v="89166.84"/>
    <n v="-734.83999999999651"/>
  </r>
  <r>
    <s v="1407144"/>
    <x v="214"/>
    <x v="4"/>
    <x v="3"/>
    <n v="487329.86"/>
    <n v="485886.42574257427"/>
    <n v="1443.4342574257171"/>
    <n v="490745.29"/>
    <n v="-3415.429999999993"/>
    <n v="66410"/>
    <n v="66213"/>
    <n v="197"/>
    <n v="66875.13"/>
    <n v="-465.13000000000466"/>
  </r>
  <r>
    <s v="1407144"/>
    <x v="20"/>
    <x v="4"/>
    <x v="4"/>
    <n v="4457.47"/>
    <n v="4370.0588235294117"/>
    <n v="87.411176470588543"/>
    <n v="4457.46"/>
    <n v="1.0000000000218279E-2"/>
    <n v="810.44799999999998"/>
    <n v="794.55588235294113"/>
    <n v="15.892117647058853"/>
    <n v="810.447"/>
    <n v="9.9999999997635314E-4"/>
  </r>
  <r>
    <s v="1407145"/>
    <x v="0"/>
    <x v="0"/>
    <x v="0"/>
    <n v="3520.55"/>
    <n v="0"/>
    <n v="3520.55"/>
    <n v="0"/>
    <n v="3520.55"/>
    <n v="0"/>
    <n v="0"/>
    <n v="0"/>
    <n v="0"/>
    <n v="0"/>
  </r>
  <r>
    <s v="1407145"/>
    <x v="1"/>
    <x v="1"/>
    <x v="0"/>
    <n v="13.19"/>
    <n v="0"/>
    <n v="13.19"/>
    <n v="13.21"/>
    <n v="-2.000000000000135E-2"/>
    <n v="0"/>
    <n v="0"/>
    <n v="0"/>
    <n v="0"/>
    <n v="0"/>
  </r>
  <r>
    <s v="1407145"/>
    <x v="2"/>
    <x v="1"/>
    <x v="0"/>
    <n v="307.72000000000003"/>
    <n v="0"/>
    <n v="307.72000000000003"/>
    <n v="308.22000000000003"/>
    <n v="-0.5"/>
    <n v="0"/>
    <n v="0"/>
    <n v="0"/>
    <n v="0"/>
    <n v="0"/>
  </r>
  <r>
    <s v="1407145"/>
    <x v="3"/>
    <x v="1"/>
    <x v="0"/>
    <n v="2066.12"/>
    <n v="0"/>
    <n v="2066.12"/>
    <n v="2069.5"/>
    <n v="-3.3800000000001091"/>
    <n v="0"/>
    <n v="0"/>
    <n v="0"/>
    <n v="0"/>
    <n v="0"/>
  </r>
  <r>
    <s v="1407145"/>
    <x v="4"/>
    <x v="2"/>
    <x v="0"/>
    <n v="3555.07"/>
    <n v="0"/>
    <n v="3555.07"/>
    <n v="3389.72"/>
    <n v="165.35000000000036"/>
    <n v="10.08"/>
    <n v="0"/>
    <n v="10.08"/>
    <n v="9.6110000000000007"/>
    <n v="0.46899999999999942"/>
  </r>
  <r>
    <s v="1407145"/>
    <x v="5"/>
    <x v="2"/>
    <x v="0"/>
    <n v="12220.7"/>
    <n v="0"/>
    <n v="12220.7"/>
    <n v="11652.33"/>
    <n v="568.3700000000008"/>
    <n v="10.08"/>
    <n v="0"/>
    <n v="10.08"/>
    <n v="9.6110000000000007"/>
    <n v="0.46899999999999942"/>
  </r>
  <r>
    <s v="1407145"/>
    <x v="6"/>
    <x v="2"/>
    <x v="0"/>
    <n v="13222.04"/>
    <n v="0"/>
    <n v="13222.04"/>
    <n v="12607.01"/>
    <n v="615.03000000000065"/>
    <n v="211.68"/>
    <n v="0"/>
    <n v="211.68"/>
    <n v="201.834"/>
    <n v="9.8460000000000036"/>
  </r>
  <r>
    <s v="1407145"/>
    <x v="7"/>
    <x v="1"/>
    <x v="0"/>
    <n v="23148.080000000002"/>
    <n v="0"/>
    <n v="23148.080000000002"/>
    <n v="23185.97"/>
    <n v="-37.889999999999418"/>
    <n v="0"/>
    <n v="0"/>
    <n v="0"/>
    <n v="0"/>
    <n v="0"/>
  </r>
  <r>
    <s v="1407145"/>
    <x v="8"/>
    <x v="1"/>
    <x v="0"/>
    <n v="53530.09"/>
    <n v="0"/>
    <n v="53530.09"/>
    <n v="53617.72"/>
    <n v="-87.630000000004657"/>
    <n v="0"/>
    <n v="0"/>
    <n v="0"/>
    <n v="0"/>
    <n v="0"/>
  </r>
  <r>
    <s v="1407145"/>
    <x v="427"/>
    <x v="3"/>
    <x v="1"/>
    <n v="-1224458.71"/>
    <n v="0"/>
    <n v="-1224458.71"/>
    <n v="-1224458.98"/>
    <n v="0.27000000001862645"/>
    <n v="-6920"/>
    <n v="0"/>
    <n v="-6920"/>
    <n v="-6920"/>
    <n v="0"/>
  </r>
  <r>
    <s v="1407145"/>
    <x v="48"/>
    <x v="4"/>
    <x v="2"/>
    <n v="46.82"/>
    <n v="0"/>
    <n v="46.82"/>
    <n v="0"/>
    <n v="46.82"/>
    <n v="550"/>
    <n v="0"/>
    <n v="550"/>
    <n v="0"/>
    <n v="550"/>
  </r>
  <r>
    <s v="1407145"/>
    <x v="428"/>
    <x v="4"/>
    <x v="2"/>
    <n v="4324.7299999999996"/>
    <n v="0"/>
    <n v="4324.7299999999996"/>
    <n v="0"/>
    <n v="4324.7299999999996"/>
    <n v="83200"/>
    <n v="0"/>
    <n v="83200"/>
    <n v="0"/>
    <n v="83200"/>
  </r>
  <r>
    <s v="1407145"/>
    <x v="216"/>
    <x v="4"/>
    <x v="2"/>
    <n v="0"/>
    <n v="4117.9507389162563"/>
    <n v="-4117.9507389162563"/>
    <n v="4179.72"/>
    <n v="-4179.72"/>
    <n v="0"/>
    <n v="83040"/>
    <n v="-83040"/>
    <n v="84285.6"/>
    <n v="-84285.6"/>
  </r>
  <r>
    <s v="1407145"/>
    <x v="11"/>
    <x v="4"/>
    <x v="2"/>
    <n v="6428.74"/>
    <n v="6414.8358208955224"/>
    <n v="13.904179104477407"/>
    <n v="6446.91"/>
    <n v="-18.170000000000073"/>
    <n v="6935"/>
    <n v="6920"/>
    <n v="15"/>
    <n v="6954.6"/>
    <n v="-19.600000000000364"/>
  </r>
  <r>
    <s v="1407145"/>
    <x v="217"/>
    <x v="4"/>
    <x v="2"/>
    <n v="16751.72"/>
    <n v="16679.418719211822"/>
    <n v="72.301280788178701"/>
    <n v="16929.61"/>
    <n v="-177.88999999999942"/>
    <n v="83400"/>
    <n v="83040"/>
    <n v="360"/>
    <n v="84285.6"/>
    <n v="-885.60000000000582"/>
  </r>
  <r>
    <s v="1407145"/>
    <x v="218"/>
    <x v="4"/>
    <x v="2"/>
    <n v="21505.25"/>
    <n v="21133.68472906404"/>
    <n v="371.56527093596014"/>
    <n v="21450.69"/>
    <n v="54.56000000000131"/>
    <n v="84500"/>
    <n v="83040"/>
    <n v="1460"/>
    <n v="84285.6"/>
    <n v="214.39999999999418"/>
  </r>
  <r>
    <s v="1407145"/>
    <x v="14"/>
    <x v="4"/>
    <x v="2"/>
    <n v="39260.870000000003"/>
    <n v="39044.578431372553"/>
    <n v="216.29156862745003"/>
    <n v="39825.47"/>
    <n v="-564.59999999999854"/>
    <n v="83500"/>
    <n v="83040"/>
    <n v="460"/>
    <n v="84700.800000000003"/>
    <n v="-1200.8000000000029"/>
  </r>
  <r>
    <s v="1407145"/>
    <x v="429"/>
    <x v="4"/>
    <x v="2"/>
    <n v="67626.509999999995"/>
    <n v="67054.798029556652"/>
    <n v="571.71197044334258"/>
    <n v="68060.62"/>
    <n v="-434.11000000000058"/>
    <n v="6979"/>
    <n v="6920"/>
    <n v="59"/>
    <n v="7023.8"/>
    <n v="-44.800000000000182"/>
  </r>
  <r>
    <s v="1407145"/>
    <x v="219"/>
    <x v="4"/>
    <x v="2"/>
    <n v="71997.75"/>
    <n v="71104.995073891638"/>
    <n v="892.75492610836227"/>
    <n v="72171.570000000007"/>
    <n v="-173.82000000000698"/>
    <n v="84083"/>
    <n v="83040"/>
    <n v="1043"/>
    <n v="84285.6"/>
    <n v="-202.60000000000582"/>
  </r>
  <r>
    <s v="1407145"/>
    <x v="17"/>
    <x v="4"/>
    <x v="2"/>
    <n v="113393"/>
    <n v="112768.31840796019"/>
    <n v="624.68159203980758"/>
    <n v="113332.16"/>
    <n v="60.839999999996508"/>
    <n v="83500"/>
    <n v="83040"/>
    <n v="460"/>
    <n v="83455.199999999997"/>
    <n v="44.80000000000291"/>
  </r>
  <r>
    <s v="1407145"/>
    <x v="58"/>
    <x v="4"/>
    <x v="2"/>
    <n v="398114.48"/>
    <n v="397215.19801980199"/>
    <n v="899.28198019799311"/>
    <n v="401187.35"/>
    <n v="-3072.8699999999953"/>
    <n v="83228"/>
    <n v="83039.999999999985"/>
    <n v="188.00000000001455"/>
    <n v="83870.399999999994"/>
    <n v="-642.39999999999418"/>
  </r>
  <r>
    <s v="1407145"/>
    <x v="221"/>
    <x v="4"/>
    <x v="3"/>
    <n v="369232.59"/>
    <n v="366176.75247524754"/>
    <n v="3055.8375247524818"/>
    <n v="369838.52"/>
    <n v="-605.92999999999302"/>
    <n v="62800"/>
    <n v="62280"/>
    <n v="520"/>
    <n v="62902.8"/>
    <n v="-102.80000000000291"/>
  </r>
  <r>
    <s v="1407145"/>
    <x v="20"/>
    <x v="4"/>
    <x v="4"/>
    <n v="4192.6899999999996"/>
    <n v="4110.4803921568619"/>
    <n v="82.209607843137746"/>
    <n v="4192.6899999999996"/>
    <n v="0"/>
    <n v="762.30700000000002"/>
    <n v="747.35980392156864"/>
    <n v="14.947196078431375"/>
    <n v="762.30700000000002"/>
    <n v="0"/>
  </r>
  <r>
    <s v="1407146"/>
    <x v="0"/>
    <x v="0"/>
    <x v="0"/>
    <n v="3124.2"/>
    <n v="0"/>
    <n v="3124.2"/>
    <n v="0"/>
    <n v="3124.2"/>
    <n v="0"/>
    <n v="0"/>
    <n v="0"/>
    <n v="0"/>
    <n v="0"/>
  </r>
  <r>
    <s v="1407146"/>
    <x v="1"/>
    <x v="1"/>
    <x v="0"/>
    <n v="9.7799999999999994"/>
    <n v="0"/>
    <n v="9.7799999999999994"/>
    <n v="9.82"/>
    <n v="-4.0000000000000924E-2"/>
    <n v="0"/>
    <n v="0"/>
    <n v="0"/>
    <n v="0"/>
    <n v="0"/>
  </r>
  <r>
    <s v="1407146"/>
    <x v="2"/>
    <x v="1"/>
    <x v="0"/>
    <n v="228.09"/>
    <n v="0"/>
    <n v="228.09"/>
    <n v="229.23"/>
    <n v="-1.1399999999999864"/>
    <n v="0"/>
    <n v="0"/>
    <n v="0"/>
    <n v="0"/>
    <n v="0"/>
  </r>
  <r>
    <s v="1407146"/>
    <x v="3"/>
    <x v="1"/>
    <x v="0"/>
    <n v="1531.43"/>
    <n v="0"/>
    <n v="1531.43"/>
    <n v="1539.09"/>
    <n v="-7.6599999999998545"/>
    <n v="0"/>
    <n v="0"/>
    <n v="0"/>
    <n v="0"/>
    <n v="0"/>
  </r>
  <r>
    <s v="1407146"/>
    <x v="4"/>
    <x v="2"/>
    <x v="0"/>
    <n v="2532.2800000000002"/>
    <n v="0"/>
    <n v="2532.2800000000002"/>
    <n v="2533.4699999999998"/>
    <n v="-1.1899999999995998"/>
    <n v="7.18"/>
    <n v="0"/>
    <n v="7.18"/>
    <n v="7.1829999999999998"/>
    <n v="-3.0000000000001137E-3"/>
  </r>
  <r>
    <s v="1407146"/>
    <x v="5"/>
    <x v="2"/>
    <x v="0"/>
    <n v="8704.82"/>
    <n v="0"/>
    <n v="8704.82"/>
    <n v="8708.93"/>
    <n v="-4.1100000000005821"/>
    <n v="7.18"/>
    <n v="0"/>
    <n v="7.18"/>
    <n v="7.1829999999999998"/>
    <n v="-3.0000000000001137E-3"/>
  </r>
  <r>
    <s v="1407146"/>
    <x v="6"/>
    <x v="2"/>
    <x v="0"/>
    <n v="9418.08"/>
    <n v="0"/>
    <n v="9418.08"/>
    <n v="9422.4599999999991"/>
    <n v="-4.3799999999991996"/>
    <n v="150.78"/>
    <n v="0"/>
    <n v="150.78"/>
    <n v="150.85"/>
    <n v="-6.9999999999993179E-2"/>
  </r>
  <r>
    <s v="1407146"/>
    <x v="7"/>
    <x v="1"/>
    <x v="0"/>
    <n v="17157.59"/>
    <n v="0"/>
    <n v="17157.59"/>
    <n v="17243.38"/>
    <n v="-85.790000000000873"/>
    <n v="0"/>
    <n v="0"/>
    <n v="0"/>
    <n v="0"/>
    <n v="0"/>
  </r>
  <r>
    <s v="1407146"/>
    <x v="8"/>
    <x v="1"/>
    <x v="0"/>
    <n v="39677.050000000003"/>
    <n v="0"/>
    <n v="39677.050000000003"/>
    <n v="39875.43"/>
    <n v="-198.37999999999738"/>
    <n v="0"/>
    <n v="0"/>
    <n v="0"/>
    <n v="0"/>
    <n v="0"/>
  </r>
  <r>
    <s v="1407146"/>
    <x v="394"/>
    <x v="3"/>
    <x v="1"/>
    <n v="-909782.21"/>
    <n v="0"/>
    <n v="-909782.21"/>
    <n v="-909782.37"/>
    <n v="0.16000000003259629"/>
    <n v="-5172"/>
    <n v="0"/>
    <n v="-5172"/>
    <n v="-5172"/>
    <n v="0"/>
  </r>
  <r>
    <s v="1407146"/>
    <x v="61"/>
    <x v="4"/>
    <x v="2"/>
    <n v="3235.75"/>
    <n v="3226.0886699507391"/>
    <n v="9.6613300492608687"/>
    <n v="3274.48"/>
    <n v="-38.730000000000018"/>
    <n v="62250"/>
    <n v="62064"/>
    <n v="186"/>
    <n v="62994.96"/>
    <n v="-744.95999999999913"/>
  </r>
  <r>
    <s v="1407146"/>
    <x v="11"/>
    <x v="4"/>
    <x v="2"/>
    <n v="4802.79"/>
    <n v="4794.4477611940301"/>
    <n v="8.3422388059698278"/>
    <n v="4818.42"/>
    <n v="-15.630000000000109"/>
    <n v="5181"/>
    <n v="5171.9999999999991"/>
    <n v="9.0000000000009095"/>
    <n v="5197.8599999999997"/>
    <n v="-16.859999999999673"/>
  </r>
  <r>
    <s v="1407146"/>
    <x v="54"/>
    <x v="4"/>
    <x v="2"/>
    <n v="14042.98"/>
    <n v="14001.014778325123"/>
    <n v="41.965221674876375"/>
    <n v="14211.03"/>
    <n v="-168.05000000000109"/>
    <n v="62250"/>
    <n v="62064"/>
    <n v="186"/>
    <n v="62994.96"/>
    <n v="-744.95999999999913"/>
  </r>
  <r>
    <s v="1407146"/>
    <x v="55"/>
    <x v="4"/>
    <x v="2"/>
    <n v="18044.41"/>
    <n v="17990.492610837435"/>
    <n v="53.917389162565087"/>
    <n v="18260.349999999999"/>
    <n v="-215.93999999999869"/>
    <n v="62250"/>
    <n v="62064"/>
    <n v="186"/>
    <n v="62994.96"/>
    <n v="-744.95999999999913"/>
  </r>
  <r>
    <s v="1407146"/>
    <x v="14"/>
    <x v="4"/>
    <x v="2"/>
    <n v="29245.82"/>
    <n v="29181.872549019608"/>
    <n v="63.947450980391295"/>
    <n v="29765.51"/>
    <n v="-519.68999999999869"/>
    <n v="62200"/>
    <n v="62064"/>
    <n v="136"/>
    <n v="63305.279999999999"/>
    <n v="-1105.2799999999988"/>
  </r>
  <r>
    <s v="1407146"/>
    <x v="56"/>
    <x v="4"/>
    <x v="2"/>
    <n v="53498.32"/>
    <n v="49912.798029556652"/>
    <n v="3585.5219704433475"/>
    <n v="50661.49"/>
    <n v="2836.8300000000017"/>
    <n v="66522"/>
    <n v="62064"/>
    <n v="4458"/>
    <n v="62994.96"/>
    <n v="3527.0400000000009"/>
  </r>
  <r>
    <s v="1407146"/>
    <x v="395"/>
    <x v="4"/>
    <x v="2"/>
    <n v="50388"/>
    <n v="50116.679802955667"/>
    <n v="271.32019704433333"/>
    <n v="50868.43"/>
    <n v="-480.43000000000029"/>
    <n v="5200"/>
    <n v="5172"/>
    <n v="28"/>
    <n v="5249.58"/>
    <n v="-49.579999999999927"/>
  </r>
  <r>
    <s v="1407146"/>
    <x v="17"/>
    <x v="4"/>
    <x v="2"/>
    <n v="84467.6"/>
    <n v="84282.915422885577"/>
    <n v="184.68457711442898"/>
    <n v="84704.33"/>
    <n v="-236.72999999999593"/>
    <n v="62200"/>
    <n v="62064"/>
    <n v="136"/>
    <n v="62374.32"/>
    <n v="-174.31999999999971"/>
  </r>
  <r>
    <s v="1407146"/>
    <x v="58"/>
    <x v="4"/>
    <x v="2"/>
    <n v="297208.23"/>
    <n v="296878.17821782181"/>
    <n v="330.05178217816865"/>
    <n v="299846.96000000002"/>
    <n v="-2638.7300000000396"/>
    <n v="62133"/>
    <n v="62064"/>
    <n v="69"/>
    <n v="62684.639999999999"/>
    <n v="-551.63999999999942"/>
  </r>
  <r>
    <s v="1407146"/>
    <x v="59"/>
    <x v="4"/>
    <x v="3"/>
    <n v="269331.38"/>
    <n v="269329.28358208953"/>
    <n v="2.0964179104776122"/>
    <n v="270675.93"/>
    <n v="-1344.5499999999884"/>
    <n v="46548"/>
    <n v="46548"/>
    <n v="0"/>
    <n v="46780.74"/>
    <n v="-232.73999999999796"/>
  </r>
  <r>
    <s v="1407146"/>
    <x v="20"/>
    <x v="4"/>
    <x v="4"/>
    <n v="3133.61"/>
    <n v="3072.1666666666665"/>
    <n v="61.443333333333612"/>
    <n v="3133.61"/>
    <n v="0"/>
    <n v="569.74800000000005"/>
    <n v="558.57647058823534"/>
    <n v="11.171529411764709"/>
    <n v="569.74800000000005"/>
    <n v="0"/>
  </r>
  <r>
    <s v="1407147"/>
    <x v="0"/>
    <x v="0"/>
    <x v="0"/>
    <n v="20347.21"/>
    <n v="0"/>
    <n v="20347.21"/>
    <n v="0"/>
    <n v="20347.21"/>
    <n v="0"/>
    <n v="0"/>
    <n v="0"/>
    <n v="0"/>
    <n v="0"/>
  </r>
  <r>
    <s v="1407147"/>
    <x v="1"/>
    <x v="1"/>
    <x v="0"/>
    <n v="15.5"/>
    <n v="0"/>
    <n v="15.5"/>
    <n v="15.73"/>
    <n v="-0.23000000000000043"/>
    <n v="0"/>
    <n v="0"/>
    <n v="0"/>
    <n v="0"/>
    <n v="0"/>
  </r>
  <r>
    <s v="1407147"/>
    <x v="2"/>
    <x v="1"/>
    <x v="0"/>
    <n v="361.62"/>
    <n v="0"/>
    <n v="361.62"/>
    <n v="367"/>
    <n v="-5.3799999999999955"/>
    <n v="0"/>
    <n v="0"/>
    <n v="0"/>
    <n v="0"/>
    <n v="0"/>
  </r>
  <r>
    <s v="1407147"/>
    <x v="3"/>
    <x v="1"/>
    <x v="0"/>
    <n v="2428.02"/>
    <n v="0"/>
    <n v="2428.02"/>
    <n v="2464.1799999999998"/>
    <n v="-36.159999999999854"/>
    <n v="0"/>
    <n v="0"/>
    <n v="0"/>
    <n v="0"/>
    <n v="0"/>
  </r>
  <r>
    <s v="1407147"/>
    <x v="4"/>
    <x v="2"/>
    <x v="0"/>
    <n v="3967.71"/>
    <n v="0"/>
    <n v="3967.71"/>
    <n v="4989.93"/>
    <n v="-1022.2200000000003"/>
    <n v="11.25"/>
    <n v="0"/>
    <n v="11.25"/>
    <n v="14.148"/>
    <n v="-2.8979999999999997"/>
  </r>
  <r>
    <s v="1407147"/>
    <x v="5"/>
    <x v="2"/>
    <x v="0"/>
    <n v="13639.16"/>
    <n v="0"/>
    <n v="13639.16"/>
    <n v="17153.09"/>
    <n v="-3513.9300000000003"/>
    <n v="11.25"/>
    <n v="0"/>
    <n v="11.25"/>
    <n v="14.148"/>
    <n v="-2.8979999999999997"/>
  </r>
  <r>
    <s v="1407147"/>
    <x v="6"/>
    <x v="2"/>
    <x v="0"/>
    <n v="14756.74"/>
    <n v="0"/>
    <n v="14756.74"/>
    <n v="18557.89"/>
    <n v="-3801.1499999999996"/>
    <n v="236.25"/>
    <n v="0"/>
    <n v="236.25"/>
    <n v="297.10500000000002"/>
    <n v="-60.855000000000018"/>
  </r>
  <r>
    <s v="1407147"/>
    <x v="7"/>
    <x v="1"/>
    <x v="0"/>
    <n v="27202.68"/>
    <n v="0"/>
    <n v="27202.68"/>
    <n v="27607.75"/>
    <n v="-405.06999999999971"/>
    <n v="0"/>
    <n v="0"/>
    <n v="0"/>
    <n v="0"/>
    <n v="0"/>
  </r>
  <r>
    <s v="1407147"/>
    <x v="8"/>
    <x v="1"/>
    <x v="0"/>
    <n v="62906.38"/>
    <n v="0"/>
    <n v="62906.38"/>
    <n v="63843.11"/>
    <n v="-936.7300000000032"/>
    <n v="0"/>
    <n v="0"/>
    <n v="0"/>
    <n v="0"/>
    <n v="0"/>
  </r>
  <r>
    <s v="1407147"/>
    <x v="90"/>
    <x v="3"/>
    <x v="1"/>
    <n v="-1302886.47"/>
    <n v="0"/>
    <n v="-1302886.47"/>
    <n v="-1302886.3899999999"/>
    <n v="-8.0000000074505806E-2"/>
    <n v="-16270"/>
    <n v="0"/>
    <n v="-16270"/>
    <n v="-16270"/>
    <n v="0"/>
  </r>
  <r>
    <s v="1407147"/>
    <x v="48"/>
    <x v="4"/>
    <x v="2"/>
    <n v="1081.02"/>
    <n v="0"/>
    <n v="1081.02"/>
    <n v="0"/>
    <n v="1081.02"/>
    <n v="12700"/>
    <n v="0"/>
    <n v="12700"/>
    <n v="0"/>
    <n v="12700"/>
  </r>
  <r>
    <s v="1407147"/>
    <x v="91"/>
    <x v="4"/>
    <x v="2"/>
    <n v="1896.91"/>
    <n v="1621.7920792079208"/>
    <n v="275.1179207920793"/>
    <n v="1638.01"/>
    <n v="258.90000000000009"/>
    <n v="19030"/>
    <n v="16270"/>
    <n v="2760"/>
    <n v="16432.7"/>
    <n v="2597.2999999999993"/>
  </r>
  <r>
    <s v="1407147"/>
    <x v="92"/>
    <x v="4"/>
    <x v="2"/>
    <n v="6719.32"/>
    <n v="6676.2364532019701"/>
    <n v="43.083546798029602"/>
    <n v="6776.38"/>
    <n v="-57.0600000000004"/>
    <n v="98250"/>
    <n v="97620"/>
    <n v="630"/>
    <n v="99084.3"/>
    <n v="-834.30000000000291"/>
  </r>
  <r>
    <s v="1407147"/>
    <x v="50"/>
    <x v="4"/>
    <x v="2"/>
    <n v="9809.6"/>
    <n v="9566.7562189054734"/>
    <n v="242.843781094527"/>
    <n v="9614.59"/>
    <n v="195.01000000000022"/>
    <n v="16683"/>
    <n v="16270"/>
    <n v="413"/>
    <n v="16351.35"/>
    <n v="331.64999999999964"/>
  </r>
  <r>
    <s v="1407147"/>
    <x v="93"/>
    <x v="4"/>
    <x v="2"/>
    <n v="12760.28"/>
    <n v="12723.793103448275"/>
    <n v="36.486896551725295"/>
    <n v="12914.65"/>
    <n v="-154.36999999999898"/>
    <n v="97900"/>
    <n v="97620"/>
    <n v="280"/>
    <n v="99084.3"/>
    <n v="-1184.3000000000029"/>
  </r>
  <r>
    <s v="1407147"/>
    <x v="94"/>
    <x v="4"/>
    <x v="2"/>
    <n v="17672.27"/>
    <n v="17739.507389162558"/>
    <n v="-67.23738916255752"/>
    <n v="18005.599999999999"/>
    <n v="-333.32999999999811"/>
    <n v="97250"/>
    <n v="97620"/>
    <n v="-370"/>
    <n v="99084.3"/>
    <n v="-1834.3000000000029"/>
  </r>
  <r>
    <s v="1407147"/>
    <x v="41"/>
    <x v="4"/>
    <x v="2"/>
    <n v="40064.14"/>
    <n v="39665.931372549021"/>
    <n v="398.20862745097838"/>
    <n v="40459.25"/>
    <n v="-395.11000000000058"/>
    <n v="98600"/>
    <n v="97620"/>
    <n v="980"/>
    <n v="99572.4"/>
    <n v="-972.39999999999418"/>
  </r>
  <r>
    <s v="1407147"/>
    <x v="87"/>
    <x v="4"/>
    <x v="2"/>
    <n v="52688.22"/>
    <n v="52710.896551724138"/>
    <n v="-22.676551724136516"/>
    <n v="53501.56"/>
    <n v="-813.33999999999651"/>
    <n v="97578"/>
    <n v="97620"/>
    <n v="-42"/>
    <n v="99084.3"/>
    <n v="-1506.3000000000029"/>
  </r>
  <r>
    <s v="1407147"/>
    <x v="95"/>
    <x v="4"/>
    <x v="2"/>
    <n v="68832.42"/>
    <n v="68659.399014778319"/>
    <n v="173.02098522167944"/>
    <n v="69689.289999999994"/>
    <n v="-856.86999999999534"/>
    <n v="16311"/>
    <n v="16270"/>
    <n v="41"/>
    <n v="16514.05"/>
    <n v="-203.04999999999927"/>
  </r>
  <r>
    <s v="1407147"/>
    <x v="17"/>
    <x v="4"/>
    <x v="2"/>
    <n v="130501.08"/>
    <n v="132567.96019900497"/>
    <n v="-2066.8801990049687"/>
    <n v="133230.79999999999"/>
    <n v="-2729.7199999999866"/>
    <n v="96098"/>
    <n v="97620"/>
    <n v="-1522"/>
    <n v="98108.1"/>
    <n v="-2010.1000000000058"/>
  </r>
  <r>
    <s v="1407147"/>
    <x v="58"/>
    <x v="4"/>
    <x v="2"/>
    <n v="469875.34"/>
    <n v="466957.46534653468"/>
    <n v="2917.8746534653474"/>
    <n v="471627.04"/>
    <n v="-1751.6999999999534"/>
    <n v="98230"/>
    <n v="97620"/>
    <n v="610"/>
    <n v="98596.2"/>
    <n v="-366.19999999999709"/>
  </r>
  <r>
    <s v="1407147"/>
    <x v="96"/>
    <x v="4"/>
    <x v="3"/>
    <n v="340432.02"/>
    <n v="337733.84164222877"/>
    <n v="2698.1783577712486"/>
    <n v="345501.72"/>
    <n v="-5069.6999999999534"/>
    <n v="73800"/>
    <n v="73215"/>
    <n v="585"/>
    <n v="74898.945000000007"/>
    <n v="-1098.945000000007"/>
  </r>
  <r>
    <s v="1407147"/>
    <x v="20"/>
    <x v="4"/>
    <x v="4"/>
    <n v="4928.83"/>
    <n v="4832.1960784313724"/>
    <n v="96.633921568627557"/>
    <n v="4928.84"/>
    <n v="-1.0000000000218279E-2"/>
    <n v="896.15099999999995"/>
    <n v="878.5803921568629"/>
    <n v="17.570607843137054"/>
    <n v="896.15200000000004"/>
    <n v="-1.00000000009004E-3"/>
  </r>
  <r>
    <s v="1407148"/>
    <x v="0"/>
    <x v="0"/>
    <x v="0"/>
    <n v="9203.39"/>
    <n v="0"/>
    <n v="9203.39"/>
    <n v="0"/>
    <n v="9203.39"/>
    <n v="0"/>
    <n v="0"/>
    <n v="0"/>
    <n v="0"/>
    <n v="0"/>
  </r>
  <r>
    <s v="1407148"/>
    <x v="1"/>
    <x v="1"/>
    <x v="0"/>
    <n v="29.2"/>
    <n v="0"/>
    <n v="29.2"/>
    <n v="29.18"/>
    <n v="1.9999999999999574E-2"/>
    <n v="0"/>
    <n v="0"/>
    <n v="0"/>
    <n v="0"/>
    <n v="0"/>
  </r>
  <r>
    <s v="1407148"/>
    <x v="2"/>
    <x v="1"/>
    <x v="0"/>
    <n v="681.41"/>
    <n v="0"/>
    <n v="681.41"/>
    <n v="680.81"/>
    <n v="0.60000000000002274"/>
    <n v="0"/>
    <n v="0"/>
    <n v="0"/>
    <n v="0"/>
    <n v="0"/>
  </r>
  <r>
    <s v="1407148"/>
    <x v="3"/>
    <x v="1"/>
    <x v="0"/>
    <n v="4575.17"/>
    <n v="0"/>
    <n v="4575.17"/>
    <n v="4571.13"/>
    <n v="4.0399999999999636"/>
    <n v="0"/>
    <n v="0"/>
    <n v="0"/>
    <n v="0"/>
    <n v="0"/>
  </r>
  <r>
    <s v="1407148"/>
    <x v="4"/>
    <x v="2"/>
    <x v="0"/>
    <n v="6877.36"/>
    <n v="0"/>
    <n v="6877.36"/>
    <n v="7524.49"/>
    <n v="-647.13000000000011"/>
    <n v="19.5"/>
    <n v="0"/>
    <n v="19.5"/>
    <n v="21.335000000000001"/>
    <n v="-1.8350000000000009"/>
  </r>
  <r>
    <s v="1407148"/>
    <x v="5"/>
    <x v="2"/>
    <x v="0"/>
    <n v="23641.23"/>
    <n v="0"/>
    <n v="23641.23"/>
    <n v="25865.8"/>
    <n v="-2224.5699999999997"/>
    <n v="19.5"/>
    <n v="0"/>
    <n v="19.5"/>
    <n v="21.335000000000001"/>
    <n v="-1.8350000000000009"/>
  </r>
  <r>
    <s v="1407148"/>
    <x v="6"/>
    <x v="2"/>
    <x v="0"/>
    <n v="25578.35"/>
    <n v="0"/>
    <n v="25578.35"/>
    <n v="27985.01"/>
    <n v="-2406.66"/>
    <n v="409.5"/>
    <n v="0"/>
    <n v="409.5"/>
    <n v="448.03"/>
    <n v="-38.529999999999973"/>
  </r>
  <r>
    <s v="1407148"/>
    <x v="7"/>
    <x v="1"/>
    <x v="0"/>
    <n v="51258.62"/>
    <n v="0"/>
    <n v="51258.62"/>
    <n v="51213.37"/>
    <n v="45.25"/>
    <n v="0"/>
    <n v="0"/>
    <n v="0"/>
    <n v="0"/>
    <n v="0"/>
  </r>
  <r>
    <s v="1407148"/>
    <x v="8"/>
    <x v="1"/>
    <x v="0"/>
    <n v="118535.91"/>
    <n v="0"/>
    <n v="118535.91"/>
    <n v="118431.28"/>
    <n v="104.63000000000466"/>
    <n v="0"/>
    <n v="0"/>
    <n v="0"/>
    <n v="0"/>
    <n v="0"/>
  </r>
  <r>
    <s v="1407148"/>
    <x v="343"/>
    <x v="3"/>
    <x v="1"/>
    <n v="-2734439.26"/>
    <n v="0"/>
    <n v="-2734439.26"/>
    <n v="-2734439.89"/>
    <n v="0.63000000035390258"/>
    <n v="-15361"/>
    <n v="0"/>
    <n v="-15361"/>
    <n v="-15361"/>
    <n v="0"/>
  </r>
  <r>
    <s v="1407148"/>
    <x v="48"/>
    <x v="4"/>
    <x v="2"/>
    <n v="1484.06"/>
    <n v="1307.5247524752476"/>
    <n v="176.53524752475232"/>
    <n v="1320.6"/>
    <n v="163.46000000000004"/>
    <n v="17435"/>
    <n v="15361"/>
    <n v="2074"/>
    <n v="15514.61"/>
    <n v="1920.3899999999994"/>
  </r>
  <r>
    <s v="1407148"/>
    <x v="342"/>
    <x v="4"/>
    <x v="2"/>
    <n v="9616.2999999999993"/>
    <n v="9581.5763546798025"/>
    <n v="34.723645320196738"/>
    <n v="9725.2999999999993"/>
    <n v="-109"/>
    <n v="185000"/>
    <n v="184332"/>
    <n v="668"/>
    <n v="187096.98"/>
    <n v="-2096.9800000000105"/>
  </r>
  <r>
    <s v="1407148"/>
    <x v="11"/>
    <x v="4"/>
    <x v="2"/>
    <n v="15228.7"/>
    <n v="15222.746268656716"/>
    <n v="5.9537313432847441"/>
    <n v="15298.86"/>
    <n v="-70.159999999999854"/>
    <n v="15367"/>
    <n v="15361"/>
    <n v="6"/>
    <n v="15437.805"/>
    <n v="-70.805000000000291"/>
  </r>
  <r>
    <s v="1407148"/>
    <x v="54"/>
    <x v="4"/>
    <x v="2"/>
    <n v="41734.15"/>
    <n v="41583.458128078819"/>
    <n v="150.69187192118261"/>
    <n v="42207.21"/>
    <n v="-473.05999999999767"/>
    <n v="185000"/>
    <n v="184332"/>
    <n v="668"/>
    <n v="187096.98"/>
    <n v="-2096.9800000000105"/>
  </r>
  <r>
    <s v="1407148"/>
    <x v="55"/>
    <x v="4"/>
    <x v="2"/>
    <n v="53625.95"/>
    <n v="53432.315270935964"/>
    <n v="193.63472906403331"/>
    <n v="54233.8"/>
    <n v="-607.85000000000582"/>
    <n v="185000"/>
    <n v="184332"/>
    <n v="668"/>
    <n v="187096.98"/>
    <n v="-2096.9800000000105"/>
  </r>
  <r>
    <s v="1407148"/>
    <x v="14"/>
    <x v="4"/>
    <x v="2"/>
    <n v="87003.96"/>
    <n v="86671.058823529413"/>
    <n v="332.90117647059378"/>
    <n v="88404.479999999996"/>
    <n v="-1400.5199999999895"/>
    <n v="185040"/>
    <n v="184332"/>
    <n v="708"/>
    <n v="188018.64"/>
    <n v="-2978.640000000014"/>
  </r>
  <r>
    <s v="1407148"/>
    <x v="56"/>
    <x v="4"/>
    <x v="2"/>
    <n v="152801.79999999999"/>
    <n v="148242.5615763547"/>
    <n v="4559.2384236452926"/>
    <n v="150466.20000000001"/>
    <n v="2335.5999999999767"/>
    <n v="190000"/>
    <n v="184332"/>
    <n v="5668"/>
    <n v="187096.98"/>
    <n v="2903.0199999999895"/>
  </r>
  <r>
    <s v="1407148"/>
    <x v="63"/>
    <x v="4"/>
    <x v="2"/>
    <n v="183791"/>
    <n v="183563.95073891626"/>
    <n v="227.04926108373911"/>
    <n v="186317.41"/>
    <n v="-2526.4100000000035"/>
    <n v="15380"/>
    <n v="15361"/>
    <n v="19"/>
    <n v="15591.415000000001"/>
    <n v="-211.41500000000087"/>
  </r>
  <r>
    <s v="1407148"/>
    <x v="17"/>
    <x v="4"/>
    <x v="2"/>
    <n v="246073.94"/>
    <n v="245161.56218905473"/>
    <n v="912.37781094526872"/>
    <n v="246387.37"/>
    <n v="-313.42999999999302"/>
    <n v="185018"/>
    <n v="184332"/>
    <n v="686"/>
    <n v="185253.66"/>
    <n v="-235.66000000000349"/>
  </r>
  <r>
    <s v="1407148"/>
    <x v="58"/>
    <x v="4"/>
    <x v="2"/>
    <n v="888759.44"/>
    <n v="881737.37623762374"/>
    <n v="7022.0637623762013"/>
    <n v="890554.75"/>
    <n v="-1795.3100000000559"/>
    <n v="185800"/>
    <n v="184332"/>
    <n v="1468"/>
    <n v="186175.32"/>
    <n v="-375.32000000000698"/>
  </r>
  <r>
    <s v="1407148"/>
    <x v="59"/>
    <x v="4"/>
    <x v="3"/>
    <n v="804632.41"/>
    <n v="799916.31840796024"/>
    <n v="4716.0915920397965"/>
    <n v="803915.9"/>
    <n v="716.51000000000931"/>
    <n v="139063"/>
    <n v="138249"/>
    <n v="814"/>
    <n v="138940.245"/>
    <n v="122.75500000000466"/>
  </r>
  <r>
    <s v="1407148"/>
    <x v="20"/>
    <x v="4"/>
    <x v="4"/>
    <n v="9306.91"/>
    <n v="9124.4313725490192"/>
    <n v="182.47862745098064"/>
    <n v="9306.92"/>
    <n v="-1.0000000000218279E-2"/>
    <n v="1692.1669999999999"/>
    <n v="1658.9882352941174"/>
    <n v="33.178764705882486"/>
    <n v="1692.1679999999999"/>
    <n v="-9.9999999997635314E-4"/>
  </r>
  <r>
    <s v="1407172"/>
    <x v="0"/>
    <x v="0"/>
    <x v="0"/>
    <n v="2544.41"/>
    <n v="0"/>
    <n v="2544.41"/>
    <n v="0"/>
    <n v="2544.41"/>
    <n v="0"/>
    <n v="0"/>
    <n v="0"/>
    <n v="0"/>
    <n v="0"/>
  </r>
  <r>
    <s v="1407172"/>
    <x v="4"/>
    <x v="2"/>
    <x v="0"/>
    <n v="821.76"/>
    <n v="0"/>
    <n v="821.76"/>
    <n v="1015.75"/>
    <n v="-193.99"/>
    <n v="2.33"/>
    <n v="0"/>
    <n v="2.33"/>
    <n v="2.88"/>
    <n v="-0.54999999999999982"/>
  </r>
  <r>
    <s v="1407172"/>
    <x v="5"/>
    <x v="2"/>
    <x v="0"/>
    <n v="2824.82"/>
    <n v="0"/>
    <n v="2824.82"/>
    <n v="3491.7"/>
    <n v="-666.87999999999965"/>
    <n v="2.33"/>
    <n v="0"/>
    <n v="2.33"/>
    <n v="2.88"/>
    <n v="-0.54999999999999982"/>
  </r>
  <r>
    <s v="1407172"/>
    <x v="6"/>
    <x v="2"/>
    <x v="0"/>
    <n v="3056.29"/>
    <n v="0"/>
    <n v="3056.29"/>
    <n v="3777.73"/>
    <n v="-721.44"/>
    <n v="48.93"/>
    <n v="0"/>
    <n v="48.93"/>
    <n v="60.48"/>
    <n v="-11.549999999999997"/>
  </r>
  <r>
    <s v="1407172"/>
    <x v="120"/>
    <x v="3"/>
    <x v="1"/>
    <n v="-344643.2"/>
    <n v="0"/>
    <n v="-344643.2"/>
    <n v="-344643.21"/>
    <n v="1.0000000009313226E-2"/>
    <n v="-2016"/>
    <n v="0"/>
    <n v="-2016"/>
    <n v="-2016"/>
    <n v="0"/>
  </r>
  <r>
    <s v="1407172"/>
    <x v="121"/>
    <x v="4"/>
    <x v="5"/>
    <n v="285219.26"/>
    <n v="284865.94029850746"/>
    <n v="353.31970149255358"/>
    <n v="286290.27"/>
    <n v="-1071.0100000000093"/>
    <n v="12111"/>
    <n v="12096"/>
    <n v="15"/>
    <n v="12156.48"/>
    <n v="-45.479999999999563"/>
  </r>
  <r>
    <s v="1407172"/>
    <x v="122"/>
    <x v="4"/>
    <x v="2"/>
    <n v="1272.49"/>
    <n v="0"/>
    <n v="1272.49"/>
    <n v="0"/>
    <n v="1272.49"/>
    <n v="12400"/>
    <n v="0"/>
    <n v="12400"/>
    <n v="0"/>
    <n v="12400"/>
  </r>
  <r>
    <s v="1407172"/>
    <x v="48"/>
    <x v="4"/>
    <x v="2"/>
    <n v="343.88"/>
    <n v="343.20792079207922"/>
    <n v="0.67207920792077402"/>
    <n v="346.64"/>
    <n v="-2.7599999999999909"/>
    <n v="4040"/>
    <n v="4032"/>
    <n v="8"/>
    <n v="4072.32"/>
    <n v="-32.320000000000164"/>
  </r>
  <r>
    <s v="1407172"/>
    <x v="123"/>
    <x v="4"/>
    <x v="2"/>
    <n v="749.99"/>
    <n v="745.9203980099503"/>
    <n v="4.0696019900497049"/>
    <n v="749.65"/>
    <n v="0.34000000000003183"/>
    <n v="2027"/>
    <n v="2016"/>
    <n v="11"/>
    <n v="2026.08"/>
    <n v="0.92000000000007276"/>
  </r>
  <r>
    <s v="1407172"/>
    <x v="124"/>
    <x v="4"/>
    <x v="2"/>
    <n v="0"/>
    <n v="1241.2906403940888"/>
    <n v="-1241.2906403940888"/>
    <n v="1259.9100000000001"/>
    <n v="-1259.9100000000001"/>
    <n v="0"/>
    <n v="12096"/>
    <n v="-12096"/>
    <n v="12277.44"/>
    <n v="-12277.44"/>
  </r>
  <r>
    <s v="1407172"/>
    <x v="125"/>
    <x v="4"/>
    <x v="2"/>
    <n v="5719.48"/>
    <n v="5670.7290640394085"/>
    <n v="48.75093596059105"/>
    <n v="5755.79"/>
    <n v="-36.3100000000004"/>
    <n v="12200"/>
    <n v="12096"/>
    <n v="104"/>
    <n v="12277.44"/>
    <n v="-77.440000000000509"/>
  </r>
  <r>
    <s v="1407172"/>
    <x v="126"/>
    <x v="4"/>
    <x v="2"/>
    <n v="9788.5499999999993"/>
    <n v="9705.1034482758623"/>
    <n v="83.446551724136953"/>
    <n v="9850.68"/>
    <n v="-62.130000000001019"/>
    <n v="12200"/>
    <n v="12096"/>
    <n v="104"/>
    <n v="12277.44"/>
    <n v="-77.440000000000509"/>
  </r>
  <r>
    <s v="1407172"/>
    <x v="127"/>
    <x v="4"/>
    <x v="2"/>
    <n v="13291.25"/>
    <n v="12861.67487684729"/>
    <n v="429.57512315271015"/>
    <n v="13054.6"/>
    <n v="236.64999999999964"/>
    <n v="12500"/>
    <n v="12096"/>
    <n v="404"/>
    <n v="12277.44"/>
    <n v="222.55999999999949"/>
  </r>
  <r>
    <s v="1407172"/>
    <x v="128"/>
    <x v="4"/>
    <x v="2"/>
    <n v="19011.02"/>
    <n v="18768.955665024634"/>
    <n v="242.06433497536636"/>
    <n v="19050.490000000002"/>
    <n v="-39.470000000001164"/>
    <n v="2042"/>
    <n v="2016"/>
    <n v="26"/>
    <n v="2046.24"/>
    <n v="-4.2400000000000091"/>
  </r>
  <r>
    <s v="1407435"/>
    <x v="0"/>
    <x v="0"/>
    <x v="0"/>
    <n v="-1098.29"/>
    <n v="0"/>
    <n v="-1098.29"/>
    <n v="0"/>
    <n v="-1098.29"/>
    <n v="0"/>
    <n v="0"/>
    <n v="0"/>
    <n v="0"/>
    <n v="0"/>
  </r>
  <r>
    <s v="1407435"/>
    <x v="1"/>
    <x v="1"/>
    <x v="0"/>
    <n v="1.86"/>
    <n v="0"/>
    <n v="1.86"/>
    <n v="1.87"/>
    <n v="-1.0000000000000009E-2"/>
    <n v="0"/>
    <n v="0"/>
    <n v="0"/>
    <n v="0"/>
    <n v="0"/>
  </r>
  <r>
    <s v="1407435"/>
    <x v="2"/>
    <x v="1"/>
    <x v="0"/>
    <n v="43.44"/>
    <n v="0"/>
    <n v="43.44"/>
    <n v="43.52"/>
    <n v="-8.00000000000054E-2"/>
    <n v="0"/>
    <n v="0"/>
    <n v="0"/>
    <n v="0"/>
    <n v="0"/>
  </r>
  <r>
    <s v="1407435"/>
    <x v="3"/>
    <x v="1"/>
    <x v="0"/>
    <n v="291.66000000000003"/>
    <n v="0"/>
    <n v="291.66000000000003"/>
    <n v="292.22000000000003"/>
    <n v="-0.56000000000000227"/>
    <n v="0"/>
    <n v="0"/>
    <n v="0"/>
    <n v="0"/>
    <n v="0"/>
  </r>
  <r>
    <s v="1407435"/>
    <x v="4"/>
    <x v="2"/>
    <x v="0"/>
    <n v="469.07"/>
    <n v="0"/>
    <n v="469.07"/>
    <n v="481.03"/>
    <n v="-11.95999999999998"/>
    <n v="1.33"/>
    <n v="0"/>
    <n v="1.33"/>
    <n v="1.3640000000000001"/>
    <n v="-3.400000000000003E-2"/>
  </r>
  <r>
    <s v="1407435"/>
    <x v="5"/>
    <x v="2"/>
    <x v="0"/>
    <n v="1612.45"/>
    <n v="0"/>
    <n v="1612.45"/>
    <n v="1653.55"/>
    <n v="-41.099999999999909"/>
    <n v="1.33"/>
    <n v="0"/>
    <n v="1.33"/>
    <n v="1.3640000000000001"/>
    <n v="-3.400000000000003E-2"/>
  </r>
  <r>
    <s v="1407435"/>
    <x v="6"/>
    <x v="2"/>
    <x v="0"/>
    <n v="1744.57"/>
    <n v="0"/>
    <n v="1744.57"/>
    <n v="1789.03"/>
    <n v="-44.460000000000036"/>
    <n v="27.93"/>
    <n v="0"/>
    <n v="27.93"/>
    <n v="28.641999999999999"/>
    <n v="-0.71199999999999974"/>
  </r>
  <r>
    <s v="1407435"/>
    <x v="7"/>
    <x v="1"/>
    <x v="0"/>
    <n v="3267.64"/>
    <n v="0"/>
    <n v="3267.64"/>
    <n v="3273.98"/>
    <n v="-6.3400000000001455"/>
    <n v="0"/>
    <n v="0"/>
    <n v="0"/>
    <n v="0"/>
    <n v="0"/>
  </r>
  <r>
    <s v="1407435"/>
    <x v="8"/>
    <x v="1"/>
    <x v="0"/>
    <n v="7556.44"/>
    <n v="0"/>
    <n v="7556.44"/>
    <n v="7571.09"/>
    <n v="-14.650000000000546"/>
    <n v="0"/>
    <n v="0"/>
    <n v="0"/>
    <n v="0"/>
    <n v="0"/>
  </r>
  <r>
    <s v="1407435"/>
    <x v="270"/>
    <x v="3"/>
    <x v="1"/>
    <n v="-177848.2"/>
    <n v="0"/>
    <n v="-177848.2"/>
    <n v="-177848.19"/>
    <n v="-1.0000000009313226E-2"/>
    <n v="-982"/>
    <n v="0"/>
    <n v="-982"/>
    <n v="-982"/>
    <n v="0"/>
  </r>
  <r>
    <s v="1407435"/>
    <x v="48"/>
    <x v="4"/>
    <x v="2"/>
    <n v="8.51"/>
    <n v="0"/>
    <n v="8.51"/>
    <n v="0"/>
    <n v="8.51"/>
    <n v="100"/>
    <n v="0"/>
    <n v="100"/>
    <n v="0"/>
    <n v="100"/>
  </r>
  <r>
    <s v="1407435"/>
    <x v="271"/>
    <x v="4"/>
    <x v="2"/>
    <n v="778.13"/>
    <n v="710.807881773399"/>
    <n v="67.322118226600992"/>
    <n v="721.47"/>
    <n v="56.659999999999968"/>
    <n v="12900"/>
    <n v="11784"/>
    <n v="1116"/>
    <n v="11960.76"/>
    <n v="939.23999999999978"/>
  </r>
  <r>
    <s v="1407435"/>
    <x v="11"/>
    <x v="4"/>
    <x v="2"/>
    <n v="977.13"/>
    <n v="973.16417910447763"/>
    <n v="3.9658208955223699"/>
    <n v="978.03"/>
    <n v="-0.89999999999997726"/>
    <n v="986"/>
    <n v="982"/>
    <n v="4"/>
    <n v="986.91"/>
    <n v="-0.90999999999996817"/>
  </r>
  <r>
    <s v="1407435"/>
    <x v="272"/>
    <x v="4"/>
    <x v="2"/>
    <n v="2917.75"/>
    <n v="2750.6206896551726"/>
    <n v="167.12931034482745"/>
    <n v="2791.88"/>
    <n v="125.86999999999989"/>
    <n v="12500"/>
    <n v="11784"/>
    <n v="716"/>
    <n v="11960.76"/>
    <n v="539.23999999999978"/>
  </r>
  <r>
    <s v="1407435"/>
    <x v="346"/>
    <x v="4"/>
    <x v="2"/>
    <n v="3662.37"/>
    <n v="3552.0492610837437"/>
    <n v="110.32073891625623"/>
    <n v="3605.33"/>
    <n v="57.039999999999964"/>
    <n v="12150"/>
    <n v="11784"/>
    <n v="366"/>
    <n v="11960.76"/>
    <n v="189.23999999999978"/>
  </r>
  <r>
    <s v="1407435"/>
    <x v="14"/>
    <x v="4"/>
    <x v="2"/>
    <n v="5542.6"/>
    <n v="5540.7156862745096"/>
    <n v="1.884313725490756"/>
    <n v="5651.53"/>
    <n v="-108.92999999999938"/>
    <n v="11788"/>
    <n v="11784"/>
    <n v="4"/>
    <n v="12019.68"/>
    <n v="-231.68000000000029"/>
  </r>
  <r>
    <s v="1407435"/>
    <x v="200"/>
    <x v="4"/>
    <x v="2"/>
    <n v="9781.66"/>
    <n v="9541.9802955665018"/>
    <n v="239.67970443349805"/>
    <n v="9685.11"/>
    <n v="96.549999999999272"/>
    <n v="12080"/>
    <n v="11784"/>
    <n v="296"/>
    <n v="11960.76"/>
    <n v="119.23999999999978"/>
  </r>
  <r>
    <s v="1407435"/>
    <x v="274"/>
    <x v="4"/>
    <x v="2"/>
    <n v="12547.5"/>
    <n v="11734.896551724138"/>
    <n v="812.60344827586232"/>
    <n v="11910.92"/>
    <n v="636.57999999999993"/>
    <n v="1050"/>
    <n v="982"/>
    <n v="68"/>
    <n v="996.73"/>
    <n v="53.269999999999982"/>
  </r>
  <r>
    <s v="1407435"/>
    <x v="17"/>
    <x v="4"/>
    <x v="2"/>
    <n v="15789.76"/>
    <n v="15672.716417910447"/>
    <n v="117.04358208955273"/>
    <n v="15751.08"/>
    <n v="38.680000000000291"/>
    <n v="11872"/>
    <n v="11784"/>
    <n v="88"/>
    <n v="11842.92"/>
    <n v="29.079999999999927"/>
  </r>
  <r>
    <s v="1407435"/>
    <x v="58"/>
    <x v="4"/>
    <x v="2"/>
    <n v="57343.64"/>
    <n v="56367.821782178216"/>
    <n v="975.81821782178304"/>
    <n v="56931.5"/>
    <n v="412.13999999999942"/>
    <n v="11988"/>
    <n v="11784"/>
    <n v="204"/>
    <n v="11901.84"/>
    <n v="86.159999999999854"/>
  </r>
  <r>
    <s v="1407435"/>
    <x v="275"/>
    <x v="4"/>
    <x v="3"/>
    <n v="54015.33"/>
    <n v="53850.81592039801"/>
    <n v="164.5140796019914"/>
    <n v="54120.07"/>
    <n v="-104.73999999999796"/>
    <n v="8865"/>
    <n v="8838"/>
    <n v="27"/>
    <n v="8882.19"/>
    <n v="-17.190000000000509"/>
  </r>
  <r>
    <s v="1407435"/>
    <x v="20"/>
    <x v="4"/>
    <x v="4"/>
    <n v="594.98"/>
    <n v="583.3039215686274"/>
    <n v="11.676078431372616"/>
    <n v="594.97"/>
    <n v="9.9999999999909051E-3"/>
    <n v="108.178"/>
    <n v="106.05588235294118"/>
    <n v="2.1221176470588148"/>
    <n v="108.17700000000001"/>
    <n v="9.9999999999056399E-4"/>
  </r>
  <r>
    <s v="1407436"/>
    <x v="0"/>
    <x v="0"/>
    <x v="0"/>
    <n v="-1104.45"/>
    <n v="0"/>
    <n v="-1104.45"/>
    <n v="0"/>
    <n v="-1104.45"/>
    <n v="0"/>
    <n v="0"/>
    <n v="0"/>
    <n v="0"/>
    <n v="0"/>
  </r>
  <r>
    <s v="1407436"/>
    <x v="1"/>
    <x v="1"/>
    <x v="0"/>
    <n v="12.86"/>
    <n v="0"/>
    <n v="12.86"/>
    <n v="12.84"/>
    <n v="1.9999999999999574E-2"/>
    <n v="0"/>
    <n v="0"/>
    <n v="0"/>
    <n v="0"/>
    <n v="0"/>
  </r>
  <r>
    <s v="1407436"/>
    <x v="2"/>
    <x v="1"/>
    <x v="0"/>
    <n v="300.13"/>
    <n v="0"/>
    <n v="300.13"/>
    <n v="299.61"/>
    <n v="0.51999999999998181"/>
    <n v="0"/>
    <n v="0"/>
    <n v="0"/>
    <n v="0"/>
    <n v="0"/>
  </r>
  <r>
    <s v="1407436"/>
    <x v="3"/>
    <x v="1"/>
    <x v="0"/>
    <n v="2015.13"/>
    <n v="0"/>
    <n v="2015.13"/>
    <n v="2011.64"/>
    <n v="3.4900000000000091"/>
    <n v="0"/>
    <n v="0"/>
    <n v="0"/>
    <n v="0"/>
    <n v="0"/>
  </r>
  <r>
    <s v="1407436"/>
    <x v="4"/>
    <x v="2"/>
    <x v="0"/>
    <n v="3526.85"/>
    <n v="0"/>
    <n v="3526.85"/>
    <n v="3311.35"/>
    <n v="215.5"/>
    <n v="10"/>
    <n v="0"/>
    <n v="10"/>
    <n v="9.3889999999999993"/>
    <n v="0.61100000000000065"/>
  </r>
  <r>
    <s v="1407436"/>
    <x v="5"/>
    <x v="2"/>
    <x v="0"/>
    <n v="12123.71"/>
    <n v="0"/>
    <n v="12123.71"/>
    <n v="11382.91"/>
    <n v="740.79999999999927"/>
    <n v="10"/>
    <n v="0"/>
    <n v="10"/>
    <n v="9.3889999999999993"/>
    <n v="0.61100000000000065"/>
  </r>
  <r>
    <s v="1407436"/>
    <x v="6"/>
    <x v="2"/>
    <x v="0"/>
    <n v="13117.1"/>
    <n v="0"/>
    <n v="13117.1"/>
    <n v="12315.52"/>
    <n v="801.57999999999993"/>
    <n v="210"/>
    <n v="0"/>
    <n v="210"/>
    <n v="197.167"/>
    <n v="12.832999999999998"/>
  </r>
  <r>
    <s v="1407436"/>
    <x v="7"/>
    <x v="1"/>
    <x v="0"/>
    <n v="22576.75"/>
    <n v="0"/>
    <n v="22576.75"/>
    <n v="22537.75"/>
    <n v="39"/>
    <n v="0"/>
    <n v="0"/>
    <n v="0"/>
    <n v="0"/>
    <n v="0"/>
  </r>
  <r>
    <s v="1407436"/>
    <x v="8"/>
    <x v="1"/>
    <x v="0"/>
    <n v="52208.89"/>
    <n v="0"/>
    <n v="52208.89"/>
    <n v="52118.7"/>
    <n v="90.190000000002328"/>
    <n v="0"/>
    <n v="0"/>
    <n v="0"/>
    <n v="0"/>
    <n v="0"/>
  </r>
  <r>
    <s v="1407436"/>
    <x v="270"/>
    <x v="3"/>
    <x v="1"/>
    <n v="-1224291.03"/>
    <n v="0"/>
    <n v="-1224291.03"/>
    <n v="-1224291.02"/>
    <n v="-1.0000000009313226E-2"/>
    <n v="-6760"/>
    <n v="0"/>
    <n v="-6760"/>
    <n v="-6760"/>
    <n v="0"/>
  </r>
  <r>
    <s v="1407436"/>
    <x v="48"/>
    <x v="4"/>
    <x v="2"/>
    <n v="43.41"/>
    <n v="0"/>
    <n v="43.41"/>
    <n v="0"/>
    <n v="43.41"/>
    <n v="510"/>
    <n v="0"/>
    <n v="510"/>
    <n v="0"/>
    <n v="510"/>
  </r>
  <r>
    <s v="1407436"/>
    <x v="271"/>
    <x v="4"/>
    <x v="2"/>
    <n v="4885.92"/>
    <n v="4893.1625615763551"/>
    <n v="-7.2425615763550013"/>
    <n v="4966.5600000000004"/>
    <n v="-80.640000000000327"/>
    <n v="81000"/>
    <n v="81120"/>
    <n v="-120"/>
    <n v="82336.800000000003"/>
    <n v="-1336.8000000000029"/>
  </r>
  <r>
    <s v="1407436"/>
    <x v="11"/>
    <x v="4"/>
    <x v="2"/>
    <n v="6708.07"/>
    <n v="6699.1641791044776"/>
    <n v="8.9058208955220834"/>
    <n v="6732.66"/>
    <n v="-24.590000000000146"/>
    <n v="6769"/>
    <n v="6760"/>
    <n v="9"/>
    <n v="6793.8"/>
    <n v="-24.800000000000182"/>
  </r>
  <r>
    <s v="1407436"/>
    <x v="272"/>
    <x v="4"/>
    <x v="2"/>
    <n v="18907.02"/>
    <n v="18935.034482758623"/>
    <n v="-28.014482758622762"/>
    <n v="19219.060000000001"/>
    <n v="-312.04000000000087"/>
    <n v="81000"/>
    <n v="81120"/>
    <n v="-120"/>
    <n v="82336.800000000003"/>
    <n v="-1336.8000000000029"/>
  </r>
  <r>
    <s v="1407436"/>
    <x v="346"/>
    <x v="4"/>
    <x v="2"/>
    <n v="24476.12"/>
    <n v="24452"/>
    <n v="24.119999999998981"/>
    <n v="24818.78"/>
    <n v="-342.65999999999985"/>
    <n v="81200"/>
    <n v="81120"/>
    <n v="80"/>
    <n v="82336.800000000003"/>
    <n v="-1136.8000000000029"/>
  </r>
  <r>
    <s v="1407436"/>
    <x v="14"/>
    <x v="4"/>
    <x v="2"/>
    <n v="38188.83"/>
    <n v="38141.813725490196"/>
    <n v="47.016274509805953"/>
    <n v="38904.65"/>
    <n v="-715.81999999999971"/>
    <n v="81220"/>
    <n v="81119.999999999985"/>
    <n v="100.00000000001455"/>
    <n v="82742.399999999994"/>
    <n v="-1522.3999999999942"/>
  </r>
  <r>
    <s v="1407436"/>
    <x v="200"/>
    <x v="4"/>
    <x v="2"/>
    <n v="68321.81"/>
    <n v="65686.108374384232"/>
    <n v="2635.7016256157658"/>
    <n v="66671.399999999994"/>
    <n v="1650.4100000000035"/>
    <n v="84375"/>
    <n v="81120"/>
    <n v="3255"/>
    <n v="82336.800000000003"/>
    <n v="2038.1999999999971"/>
  </r>
  <r>
    <s v="1407436"/>
    <x v="274"/>
    <x v="4"/>
    <x v="2"/>
    <n v="81212.2"/>
    <n v="80782"/>
    <n v="430.19999999999709"/>
    <n v="81993.73"/>
    <n v="-781.52999999999884"/>
    <n v="6796"/>
    <n v="6760"/>
    <n v="36"/>
    <n v="6861.4"/>
    <n v="-65.399999999999636"/>
  </r>
  <r>
    <s v="1407436"/>
    <x v="17"/>
    <x v="4"/>
    <x v="2"/>
    <n v="108140.97"/>
    <n v="107889.60199004975"/>
    <n v="251.3680099502526"/>
    <n v="108429.05"/>
    <n v="-288.08000000000175"/>
    <n v="81309"/>
    <n v="81120"/>
    <n v="189"/>
    <n v="81525.600000000006"/>
    <n v="-216.60000000000582"/>
  </r>
  <r>
    <s v="1407436"/>
    <x v="58"/>
    <x v="4"/>
    <x v="2"/>
    <n v="391331.59"/>
    <n v="388031.02970297029"/>
    <n v="3300.5602970297332"/>
    <n v="391911.34"/>
    <n v="-579.75"/>
    <n v="81810"/>
    <n v="81120"/>
    <n v="690"/>
    <n v="81931.199999999997"/>
    <n v="-121.19999999999709"/>
  </r>
  <r>
    <s v="1407436"/>
    <x v="275"/>
    <x v="4"/>
    <x v="3"/>
    <n v="373202.37"/>
    <n v="370704.2089552239"/>
    <n v="2498.1610447760904"/>
    <n v="372557.73"/>
    <n v="644.64000000001397"/>
    <n v="61250"/>
    <n v="60840"/>
    <n v="410"/>
    <n v="61144.2"/>
    <n v="105.80000000000291"/>
  </r>
  <r>
    <s v="1407436"/>
    <x v="20"/>
    <x v="4"/>
    <x v="4"/>
    <n v="4095.75"/>
    <n v="4015.4411764705883"/>
    <n v="80.308823529411711"/>
    <n v="4095.75"/>
    <n v="0"/>
    <n v="744.68200000000002"/>
    <n v="730.08039215686267"/>
    <n v="14.601607843137344"/>
    <n v="744.68200000000002"/>
    <n v="0"/>
  </r>
  <r>
    <s v="1407437"/>
    <x v="0"/>
    <x v="0"/>
    <x v="0"/>
    <n v="-6988.82"/>
    <n v="0"/>
    <n v="-6988.82"/>
    <n v="0"/>
    <n v="-6988.82"/>
    <n v="0"/>
    <n v="0"/>
    <n v="0"/>
    <n v="0"/>
    <n v="0"/>
  </r>
  <r>
    <s v="1407437"/>
    <x v="1"/>
    <x v="1"/>
    <x v="0"/>
    <n v="2.29"/>
    <n v="0"/>
    <n v="2.29"/>
    <n v="2.16"/>
    <n v="0.12999999999999989"/>
    <n v="0"/>
    <n v="0"/>
    <n v="0"/>
    <n v="0"/>
    <n v="0"/>
  </r>
  <r>
    <s v="1407437"/>
    <x v="2"/>
    <x v="1"/>
    <x v="0"/>
    <n v="53.55"/>
    <n v="0"/>
    <n v="53.55"/>
    <n v="50.3"/>
    <n v="3.25"/>
    <n v="0"/>
    <n v="0"/>
    <n v="0"/>
    <n v="0"/>
    <n v="0"/>
  </r>
  <r>
    <s v="1407437"/>
    <x v="3"/>
    <x v="1"/>
    <x v="0"/>
    <n v="359.53"/>
    <n v="0"/>
    <n v="359.53"/>
    <n v="337.74"/>
    <n v="21.789999999999964"/>
    <n v="0"/>
    <n v="0"/>
    <n v="0"/>
    <n v="0"/>
    <n v="0"/>
  </r>
  <r>
    <s v="1407437"/>
    <x v="4"/>
    <x v="2"/>
    <x v="0"/>
    <n v="2588.71"/>
    <n v="0"/>
    <n v="2588.71"/>
    <n v="2589.39"/>
    <n v="-0.67999999999983629"/>
    <n v="7.34"/>
    <n v="0"/>
    <n v="7.34"/>
    <n v="7.3419999999999996"/>
    <n v="-1.9999999999997797E-3"/>
  </r>
  <r>
    <s v="1407437"/>
    <x v="7"/>
    <x v="1"/>
    <x v="0"/>
    <n v="4028.06"/>
    <n v="0"/>
    <n v="4028.06"/>
    <n v="3783.96"/>
    <n v="244.09999999999991"/>
    <n v="0"/>
    <n v="0"/>
    <n v="0"/>
    <n v="0"/>
    <n v="0"/>
  </r>
  <r>
    <s v="1407437"/>
    <x v="8"/>
    <x v="1"/>
    <x v="0"/>
    <n v="9314.92"/>
    <n v="0"/>
    <n v="9314.92"/>
    <n v="8750.43"/>
    <n v="564.48999999999978"/>
    <n v="0"/>
    <n v="0"/>
    <n v="0"/>
    <n v="0"/>
    <n v="0"/>
  </r>
  <r>
    <s v="1407437"/>
    <x v="5"/>
    <x v="2"/>
    <x v="0"/>
    <n v="8898.7999999999993"/>
    <n v="0"/>
    <n v="8898.7999999999993"/>
    <n v="8901.1299999999992"/>
    <n v="-2.3299999999999272"/>
    <n v="7.34"/>
    <n v="0"/>
    <n v="7.34"/>
    <n v="7.3419999999999996"/>
    <n v="-1.9999999999997797E-3"/>
  </r>
  <r>
    <s v="1407437"/>
    <x v="6"/>
    <x v="2"/>
    <x v="0"/>
    <n v="9627.9500000000007"/>
    <n v="0"/>
    <n v="9627.9500000000007"/>
    <n v="9630.49"/>
    <n v="-2.5399999999990541"/>
    <n v="154.13999999999999"/>
    <n v="0"/>
    <n v="154.13999999999999"/>
    <n v="154.18100000000001"/>
    <n v="-4.1000000000025238E-2"/>
  </r>
  <r>
    <s v="1407437"/>
    <x v="276"/>
    <x v="3"/>
    <x v="1"/>
    <n v="-336352.33"/>
    <n v="0"/>
    <n v="-336352.33"/>
    <n v="-336352.34"/>
    <n v="1.0000000009313226E-2"/>
    <n v="-2276"/>
    <n v="0"/>
    <n v="-2276"/>
    <n v="-2276"/>
    <n v="0"/>
  </r>
  <r>
    <s v="1407437"/>
    <x v="277"/>
    <x v="4"/>
    <x v="2"/>
    <n v="125.44"/>
    <n v="89.215686274509807"/>
    <n v="36.224313725490191"/>
    <n v="91"/>
    <n v="34.44"/>
    <n v="3200"/>
    <n v="2276"/>
    <n v="924"/>
    <n v="2321.52"/>
    <n v="878.48"/>
  </r>
  <r>
    <s v="1407437"/>
    <x v="278"/>
    <x v="4"/>
    <x v="2"/>
    <n v="1837"/>
    <n v="1824.4433497536945"/>
    <n v="12.55665024630548"/>
    <n v="1851.81"/>
    <n v="-14.809999999999945"/>
    <n v="55000"/>
    <n v="54624"/>
    <n v="376"/>
    <n v="55443.360000000001"/>
    <n v="-443.36000000000058"/>
  </r>
  <r>
    <s v="1407437"/>
    <x v="279"/>
    <x v="4"/>
    <x v="2"/>
    <n v="2616.08"/>
    <n v="2628.7761194029849"/>
    <n v="-12.696119402985005"/>
    <n v="2641.92"/>
    <n v="-25.840000000000146"/>
    <n v="2265"/>
    <n v="2276"/>
    <n v="-11"/>
    <n v="2287.38"/>
    <n v="-22.380000000000109"/>
  </r>
  <r>
    <s v="1407437"/>
    <x v="280"/>
    <x v="4"/>
    <x v="2"/>
    <n v="8504.9599999999991"/>
    <n v="8412.0990099009887"/>
    <n v="92.860990099010451"/>
    <n v="8496.2199999999993"/>
    <n v="8.7399999999997817"/>
    <n v="55227"/>
    <n v="54624"/>
    <n v="603"/>
    <n v="55170.239999999998"/>
    <n v="56.760000000002037"/>
  </r>
  <r>
    <s v="1407437"/>
    <x v="281"/>
    <x v="4"/>
    <x v="2"/>
    <n v="9025.01"/>
    <n v="8996.0295566502446"/>
    <n v="28.98044334975566"/>
    <n v="9130.9699999999993"/>
    <n v="-105.95999999999913"/>
    <n v="54800"/>
    <n v="54624"/>
    <n v="176"/>
    <n v="55443.360000000001"/>
    <n v="-643.36000000000058"/>
  </r>
  <r>
    <s v="1407437"/>
    <x v="282"/>
    <x v="4"/>
    <x v="2"/>
    <n v="14119.7"/>
    <n v="15056.009900990099"/>
    <n v="-936.30990099009796"/>
    <n v="15206.57"/>
    <n v="-1086.869999999999"/>
    <n v="51227"/>
    <n v="54624"/>
    <n v="-3397"/>
    <n v="55170.239999999998"/>
    <n v="-3943.239999999998"/>
  </r>
  <r>
    <s v="1407437"/>
    <x v="283"/>
    <x v="4"/>
    <x v="2"/>
    <n v="18179.7"/>
    <n v="17912.118226600986"/>
    <n v="267.58177339901522"/>
    <n v="18180.8"/>
    <n v="-1.0999999999985448"/>
    <n v="2310"/>
    <n v="2276"/>
    <n v="34"/>
    <n v="2310.14"/>
    <n v="-0.13999999999987267"/>
  </r>
  <r>
    <s v="1407437"/>
    <x v="284"/>
    <x v="4"/>
    <x v="2"/>
    <n v="20659.64"/>
    <n v="20630.935960591134"/>
    <n v="28.704039408865356"/>
    <n v="20940.400000000001"/>
    <n v="-280.76000000000204"/>
    <n v="54700"/>
    <n v="54624"/>
    <n v="76"/>
    <n v="55443.360000000001"/>
    <n v="-743.36000000000058"/>
  </r>
  <r>
    <s v="1407437"/>
    <x v="285"/>
    <x v="4"/>
    <x v="2"/>
    <n v="29357.71"/>
    <n v="28891.724137931036"/>
    <n v="465.98586206896289"/>
    <n v="29325.1"/>
    <n v="32.610000000000582"/>
    <n v="55505"/>
    <n v="54624"/>
    <n v="881"/>
    <n v="55443.360000000001"/>
    <n v="61.639999999999418"/>
  </r>
  <r>
    <s v="1407437"/>
    <x v="286"/>
    <x v="4"/>
    <x v="2"/>
    <n v="136778.14000000001"/>
    <n v="131893.47524752477"/>
    <n v="4884.664752475248"/>
    <n v="133212.41"/>
    <n v="3565.7300000000105"/>
    <n v="56647"/>
    <n v="54624"/>
    <n v="2023"/>
    <n v="55170.239999999998"/>
    <n v="1476.760000000002"/>
  </r>
  <r>
    <s v="1407437"/>
    <x v="275"/>
    <x v="4"/>
    <x v="3"/>
    <n v="66574.47"/>
    <n v="62228.895522388062"/>
    <n v="4345.5744776119391"/>
    <n v="62540.04"/>
    <n v="4034.4300000000003"/>
    <n v="10928"/>
    <n v="10214.687562189056"/>
    <n v="713.31243781094417"/>
    <n v="10265.761"/>
    <n v="662.23899999999958"/>
  </r>
  <r>
    <s v="1407437"/>
    <x v="20"/>
    <x v="4"/>
    <x v="4"/>
    <n v="689.49"/>
    <n v="675.97058823529414"/>
    <n v="13.519411764705865"/>
    <n v="689.49"/>
    <n v="0"/>
    <n v="125.36199999999999"/>
    <n v="122.90392156862744"/>
    <n v="2.4580784313725559"/>
    <n v="125.36199999999999"/>
    <n v="0"/>
  </r>
  <r>
    <s v="1407438"/>
    <x v="0"/>
    <x v="0"/>
    <x v="0"/>
    <n v="2771.47"/>
    <n v="0"/>
    <n v="2771.47"/>
    <n v="0"/>
    <n v="2771.47"/>
    <n v="0"/>
    <n v="0"/>
    <n v="0"/>
    <n v="0"/>
    <n v="0"/>
  </r>
  <r>
    <s v="1407438"/>
    <x v="1"/>
    <x v="1"/>
    <x v="0"/>
    <n v="1.45"/>
    <n v="0"/>
    <n v="1.45"/>
    <n v="1.46"/>
    <n v="-1.0000000000000009E-2"/>
    <n v="0"/>
    <n v="0"/>
    <n v="0"/>
    <n v="0"/>
    <n v="0"/>
  </r>
  <r>
    <s v="1407438"/>
    <x v="2"/>
    <x v="1"/>
    <x v="0"/>
    <n v="33.82"/>
    <n v="0"/>
    <n v="33.82"/>
    <n v="34.07"/>
    <n v="-0.25"/>
    <n v="0"/>
    <n v="0"/>
    <n v="0"/>
    <n v="0"/>
    <n v="0"/>
  </r>
  <r>
    <s v="1407438"/>
    <x v="3"/>
    <x v="1"/>
    <x v="0"/>
    <n v="227.11"/>
    <n v="0"/>
    <n v="227.11"/>
    <n v="228.77"/>
    <n v="-1.6599999999999966"/>
    <n v="0"/>
    <n v="0"/>
    <n v="0"/>
    <n v="0"/>
    <n v="0"/>
  </r>
  <r>
    <s v="1407438"/>
    <x v="4"/>
    <x v="2"/>
    <x v="0"/>
    <n v="1326.1"/>
    <n v="0"/>
    <n v="1326.1"/>
    <n v="1745.22"/>
    <n v="-419.12000000000012"/>
    <n v="3.76"/>
    <n v="0"/>
    <n v="3.76"/>
    <n v="4.9480000000000004"/>
    <n v="-1.1880000000000006"/>
  </r>
  <r>
    <s v="1407438"/>
    <x v="7"/>
    <x v="1"/>
    <x v="0"/>
    <n v="2544.4499999999998"/>
    <n v="0"/>
    <n v="2544.4499999999998"/>
    <n v="2563.04"/>
    <n v="-18.590000000000146"/>
    <n v="0"/>
    <n v="0"/>
    <n v="0"/>
    <n v="0"/>
    <n v="0"/>
  </r>
  <r>
    <s v="1407438"/>
    <x v="8"/>
    <x v="1"/>
    <x v="0"/>
    <n v="5884.05"/>
    <n v="0"/>
    <n v="5884.05"/>
    <n v="5927.04"/>
    <n v="-42.989999999999782"/>
    <n v="0"/>
    <n v="0"/>
    <n v="0"/>
    <n v="0"/>
    <n v="0"/>
  </r>
  <r>
    <s v="1407438"/>
    <x v="5"/>
    <x v="2"/>
    <x v="0"/>
    <n v="4558.51"/>
    <n v="0"/>
    <n v="4558.51"/>
    <n v="5999.27"/>
    <n v="-1440.7600000000002"/>
    <n v="3.76"/>
    <n v="0"/>
    <n v="3.76"/>
    <n v="4.9480000000000004"/>
    <n v="-1.1880000000000006"/>
  </r>
  <r>
    <s v="1407438"/>
    <x v="6"/>
    <x v="2"/>
    <x v="0"/>
    <n v="4931.41"/>
    <n v="0"/>
    <n v="4931.41"/>
    <n v="6490.85"/>
    <n v="-1559.4400000000005"/>
    <n v="78.95"/>
    <n v="0"/>
    <n v="78.95"/>
    <n v="103.916"/>
    <n v="-24.965999999999994"/>
  </r>
  <r>
    <s v="1407438"/>
    <x v="287"/>
    <x v="3"/>
    <x v="1"/>
    <n v="-263256.49"/>
    <n v="0"/>
    <n v="-263256.49"/>
    <n v="-263256.53999999998"/>
    <n v="4.9999999988358468E-2"/>
    <n v="-1534"/>
    <n v="0"/>
    <n v="-1534"/>
    <n v="-1534"/>
    <n v="0"/>
  </r>
  <r>
    <s v="1407438"/>
    <x v="288"/>
    <x v="4"/>
    <x v="2"/>
    <n v="1235.8"/>
    <n v="1229.655172413793"/>
    <n v="6.1448275862069295"/>
    <n v="1248.0999999999999"/>
    <n v="-12.299999999999955"/>
    <n v="37000"/>
    <n v="36816"/>
    <n v="184"/>
    <n v="37368.239999999998"/>
    <n v="-368.23999999999796"/>
  </r>
  <r>
    <s v="1407438"/>
    <x v="279"/>
    <x v="4"/>
    <x v="2"/>
    <n v="1778.7"/>
    <n v="1771.7711442786069"/>
    <n v="6.9288557213931199"/>
    <n v="1780.63"/>
    <n v="-1.9300000000000637"/>
    <n v="1540"/>
    <n v="1534"/>
    <n v="6"/>
    <n v="1541.67"/>
    <n v="-1.6700000000000728"/>
  </r>
  <r>
    <s v="1407438"/>
    <x v="280"/>
    <x v="4"/>
    <x v="2"/>
    <n v="5744.2"/>
    <n v="5669.6633663366338"/>
    <n v="74.536633663366047"/>
    <n v="5726.36"/>
    <n v="17.840000000000146"/>
    <n v="37300"/>
    <n v="36816"/>
    <n v="484"/>
    <n v="37184.160000000003"/>
    <n v="115.83999999999651"/>
  </r>
  <r>
    <s v="1407438"/>
    <x v="289"/>
    <x v="4"/>
    <x v="2"/>
    <n v="6716.4"/>
    <n v="6692.0394088669955"/>
    <n v="24.360591133004164"/>
    <n v="6792.42"/>
    <n v="-76.020000000000437"/>
    <n v="36950"/>
    <n v="36816"/>
    <n v="134"/>
    <n v="37368.239999999998"/>
    <n v="-418.23999999999796"/>
  </r>
  <r>
    <s v="1407438"/>
    <x v="282"/>
    <x v="4"/>
    <x v="2"/>
    <n v="10281"/>
    <n v="10147.594059405941"/>
    <n v="133.40594059405885"/>
    <n v="10249.07"/>
    <n v="31.930000000000291"/>
    <n v="37300"/>
    <n v="36816"/>
    <n v="484"/>
    <n v="37184.160000000003"/>
    <n v="115.83999999999651"/>
  </r>
  <r>
    <s v="1407438"/>
    <x v="290"/>
    <x v="4"/>
    <x v="2"/>
    <n v="12402"/>
    <n v="12195.300492610837"/>
    <n v="206.69950738916305"/>
    <n v="12378.23"/>
    <n v="23.770000000000437"/>
    <n v="1560"/>
    <n v="1534"/>
    <n v="26"/>
    <n v="1557.01"/>
    <n v="2.9900000000000091"/>
  </r>
  <r>
    <s v="1407438"/>
    <x v="291"/>
    <x v="4"/>
    <x v="2"/>
    <n v="15414.57"/>
    <n v="15337.911330049261"/>
    <n v="76.65866995073884"/>
    <n v="15567.98"/>
    <n v="-153.40999999999985"/>
    <n v="37000"/>
    <n v="36816"/>
    <n v="184"/>
    <n v="37368.239999999998"/>
    <n v="-368.23999999999796"/>
  </r>
  <r>
    <s v="1407438"/>
    <x v="292"/>
    <x v="4"/>
    <x v="2"/>
    <n v="20780.439999999999"/>
    <n v="20585.300492610841"/>
    <n v="195.1395073891581"/>
    <n v="20894.080000000002"/>
    <n v="-113.64000000000306"/>
    <n v="37165"/>
    <n v="36816"/>
    <n v="349"/>
    <n v="37368.239999999998"/>
    <n v="-203.23999999999796"/>
  </r>
  <r>
    <s v="1407438"/>
    <x v="293"/>
    <x v="4"/>
    <x v="2"/>
    <n v="125296.61"/>
    <n v="122775.46534653465"/>
    <n v="2521.1446534653514"/>
    <n v="124003.22"/>
    <n v="1293.3899999999994"/>
    <n v="37572"/>
    <n v="36816"/>
    <n v="756"/>
    <n v="37184.160000000003"/>
    <n v="387.83999999999651"/>
  </r>
  <r>
    <s v="1407438"/>
    <x v="19"/>
    <x v="4"/>
    <x v="3"/>
    <n v="40863.69"/>
    <n v="40754.475247524751"/>
    <n v="109.21475247525086"/>
    <n v="41162.019999999997"/>
    <n v="-298.32999999999447"/>
    <n v="6903"/>
    <n v="6884.5920792079214"/>
    <n v="18.407920792078585"/>
    <n v="6953.4380000000001"/>
    <n v="-50.438000000000102"/>
  </r>
  <r>
    <s v="1407438"/>
    <x v="20"/>
    <x v="4"/>
    <x v="4"/>
    <n v="464.71"/>
    <n v="455.5980392156863"/>
    <n v="9.1119607843136805"/>
    <n v="464.71"/>
    <n v="0"/>
    <n v="84.492999999999995"/>
    <n v="82.836274509803914"/>
    <n v="1.6567254901960808"/>
    <n v="84.492999999999995"/>
    <n v="0"/>
  </r>
  <r>
    <s v="1407439"/>
    <x v="0"/>
    <x v="0"/>
    <x v="0"/>
    <n v="458.18"/>
    <n v="0"/>
    <n v="458.18"/>
    <n v="0"/>
    <n v="458.18"/>
    <n v="0"/>
    <n v="0"/>
    <n v="0"/>
    <n v="0"/>
    <n v="0"/>
  </r>
  <r>
    <s v="1407439"/>
    <x v="1"/>
    <x v="1"/>
    <x v="0"/>
    <n v="0.53"/>
    <n v="0"/>
    <n v="0.53"/>
    <n v="0.53"/>
    <n v="0"/>
    <n v="0"/>
    <n v="0"/>
    <n v="0"/>
    <n v="0"/>
    <n v="0"/>
  </r>
  <r>
    <s v="1407439"/>
    <x v="2"/>
    <x v="1"/>
    <x v="0"/>
    <n v="12.35"/>
    <n v="0"/>
    <n v="12.35"/>
    <n v="12.47"/>
    <n v="-0.12000000000000099"/>
    <n v="0"/>
    <n v="0"/>
    <n v="0"/>
    <n v="0"/>
    <n v="0"/>
  </r>
  <r>
    <s v="1407439"/>
    <x v="3"/>
    <x v="1"/>
    <x v="0"/>
    <n v="82.91"/>
    <n v="0"/>
    <n v="82.91"/>
    <n v="83.74"/>
    <n v="-0.82999999999999829"/>
    <n v="0"/>
    <n v="0"/>
    <n v="0"/>
    <n v="0"/>
    <n v="0"/>
  </r>
  <r>
    <s v="1407439"/>
    <x v="4"/>
    <x v="2"/>
    <x v="0"/>
    <n v="148.13"/>
    <n v="0"/>
    <n v="148.13"/>
    <n v="197.5"/>
    <n v="-49.370000000000005"/>
    <n v="0.42"/>
    <n v="0"/>
    <n v="0.42"/>
    <n v="0.56000000000000005"/>
    <n v="-0.14000000000000007"/>
  </r>
  <r>
    <s v="1407439"/>
    <x v="5"/>
    <x v="2"/>
    <x v="0"/>
    <n v="509.2"/>
    <n v="0"/>
    <n v="509.2"/>
    <n v="678.93"/>
    <n v="-169.72999999999996"/>
    <n v="0.42"/>
    <n v="0"/>
    <n v="0.42"/>
    <n v="0.56000000000000005"/>
    <n v="-0.14000000000000007"/>
  </r>
  <r>
    <s v="1407439"/>
    <x v="6"/>
    <x v="2"/>
    <x v="0"/>
    <n v="550.91999999999996"/>
    <n v="0"/>
    <n v="550.91999999999996"/>
    <n v="734.56"/>
    <n v="-183.64"/>
    <n v="8.82"/>
    <n v="0"/>
    <n v="8.82"/>
    <n v="11.76"/>
    <n v="-2.9399999999999995"/>
  </r>
  <r>
    <s v="1407439"/>
    <x v="7"/>
    <x v="1"/>
    <x v="0"/>
    <n v="928.87"/>
    <n v="0"/>
    <n v="928.87"/>
    <n v="938.16"/>
    <n v="-9.2899999999999636"/>
    <n v="0"/>
    <n v="0"/>
    <n v="0"/>
    <n v="0"/>
    <n v="0"/>
  </r>
  <r>
    <s v="1407439"/>
    <x v="8"/>
    <x v="1"/>
    <x v="0"/>
    <n v="2148.02"/>
    <n v="0"/>
    <n v="2148.02"/>
    <n v="2169.5"/>
    <n v="-21.480000000000018"/>
    <n v="0"/>
    <n v="0"/>
    <n v="0"/>
    <n v="0"/>
    <n v="0"/>
  </r>
  <r>
    <s v="1407439"/>
    <x v="294"/>
    <x v="3"/>
    <x v="1"/>
    <n v="-54429.760000000002"/>
    <n v="0"/>
    <n v="-54429.760000000002"/>
    <n v="-54429.75"/>
    <n v="-1.0000000002037268E-2"/>
    <n v="-560"/>
    <n v="0"/>
    <n v="-560"/>
    <n v="-560"/>
    <n v="0"/>
  </r>
  <r>
    <s v="1407439"/>
    <x v="48"/>
    <x v="4"/>
    <x v="2"/>
    <n v="59.58"/>
    <n v="47.663366336633665"/>
    <n v="11.916633663366333"/>
    <n v="48.14"/>
    <n v="11.439999999999998"/>
    <n v="700"/>
    <n v="560"/>
    <n v="140"/>
    <n v="565.6"/>
    <n v="134.39999999999998"/>
  </r>
  <r>
    <s v="1407439"/>
    <x v="10"/>
    <x v="4"/>
    <x v="2"/>
    <n v="211.12"/>
    <n v="202.67980295566502"/>
    <n v="8.4401970443349796"/>
    <n v="205.72"/>
    <n v="5.4000000000000057"/>
    <n v="3500"/>
    <n v="3360"/>
    <n v="140"/>
    <n v="3410.4"/>
    <n v="89.599999999999909"/>
  </r>
  <r>
    <s v="1407439"/>
    <x v="50"/>
    <x v="4"/>
    <x v="2"/>
    <n v="335.16"/>
    <n v="329.28358208955223"/>
    <n v="5.8764179104477989"/>
    <n v="330.93"/>
    <n v="4.2300000000000182"/>
    <n v="570"/>
    <n v="559.99999999999989"/>
    <n v="10.000000000000114"/>
    <n v="562.79999999999995"/>
    <n v="7.2000000000000455"/>
  </r>
  <r>
    <s v="1407439"/>
    <x v="12"/>
    <x v="4"/>
    <x v="2"/>
    <n v="905.63"/>
    <n v="869.39901477832507"/>
    <n v="36.230985221674928"/>
    <n v="882.44"/>
    <n v="23.189999999999941"/>
    <n v="3500"/>
    <n v="3360"/>
    <n v="140"/>
    <n v="3410.4"/>
    <n v="89.599999999999909"/>
  </r>
  <r>
    <s v="1407439"/>
    <x v="13"/>
    <x v="4"/>
    <x v="2"/>
    <n v="1095.08"/>
    <n v="1051.2807881773399"/>
    <n v="43.799211822660027"/>
    <n v="1067.05"/>
    <n v="28.029999999999973"/>
    <n v="3500"/>
    <n v="3360"/>
    <n v="140"/>
    <n v="3410.4"/>
    <n v="89.599999999999909"/>
  </r>
  <r>
    <s v="1407439"/>
    <x v="14"/>
    <x v="4"/>
    <x v="2"/>
    <n v="1582.66"/>
    <n v="1579.8431372549019"/>
    <n v="2.8168627450982058"/>
    <n v="1611.44"/>
    <n v="-28.779999999999973"/>
    <n v="3366"/>
    <n v="3360"/>
    <n v="6"/>
    <n v="3427.2"/>
    <n v="-61.199999999999818"/>
  </r>
  <r>
    <s v="1407439"/>
    <x v="15"/>
    <x v="4"/>
    <x v="2"/>
    <n v="2881.8"/>
    <n v="3025.8916256157636"/>
    <n v="-144.09162561576341"/>
    <n v="3071.28"/>
    <n v="-189.48000000000002"/>
    <n v="3200"/>
    <n v="3360"/>
    <n v="-160"/>
    <n v="3410.4"/>
    <n v="-210.40000000000009"/>
  </r>
  <r>
    <s v="1407439"/>
    <x v="295"/>
    <x v="4"/>
    <x v="2"/>
    <n v="4295.95"/>
    <n v="4228"/>
    <n v="67.949999999999818"/>
    <n v="4291.42"/>
    <n v="4.5299999999997453"/>
    <n v="569"/>
    <n v="560"/>
    <n v="9"/>
    <n v="568.4"/>
    <n v="0.60000000000002274"/>
  </r>
  <r>
    <s v="1407439"/>
    <x v="17"/>
    <x v="4"/>
    <x v="2"/>
    <n v="4640.29"/>
    <n v="4562.8756218905464"/>
    <n v="77.414378109453537"/>
    <n v="4585.6899999999996"/>
    <n v="54.600000000000364"/>
    <n v="3417"/>
    <n v="3360"/>
    <n v="57"/>
    <n v="3376.8"/>
    <n v="40.199999999999818"/>
  </r>
  <r>
    <s v="1407439"/>
    <x v="18"/>
    <x v="4"/>
    <x v="2"/>
    <n v="18493.57"/>
    <n v="18100.316831683169"/>
    <n v="393.25316831683085"/>
    <n v="18281.32"/>
    <n v="212.25"/>
    <n v="3433"/>
    <n v="3360"/>
    <n v="73"/>
    <n v="3393.6"/>
    <n v="39.400000000000091"/>
  </r>
  <r>
    <s v="1407439"/>
    <x v="19"/>
    <x v="4"/>
    <x v="3"/>
    <n v="14920.16"/>
    <n v="14920.079207920791"/>
    <n v="8.0792079208549694E-2"/>
    <n v="15069.28"/>
    <n v="-149.1200000000008"/>
    <n v="2520"/>
    <n v="2519.9999999999995"/>
    <n v="4.5474735088646412E-13"/>
    <n v="2545.1999999999998"/>
    <n v="-25.199999999999818"/>
  </r>
  <r>
    <s v="1407439"/>
    <x v="20"/>
    <x v="4"/>
    <x v="4"/>
    <n v="169.65"/>
    <n v="166.3235294117647"/>
    <n v="3.3264705882353098"/>
    <n v="169.65"/>
    <n v="0"/>
    <n v="30.844999999999999"/>
    <n v="30.240196078431371"/>
    <n v="0.60480392156862806"/>
    <n v="30.844999999999999"/>
    <n v="0"/>
  </r>
  <r>
    <s v="1407440"/>
    <x v="0"/>
    <x v="0"/>
    <x v="0"/>
    <n v="1788.77"/>
    <n v="0"/>
    <n v="1788.77"/>
    <n v="0"/>
    <n v="1788.77"/>
    <n v="0"/>
    <n v="0"/>
    <n v="0"/>
    <n v="0"/>
    <n v="0"/>
  </r>
  <r>
    <s v="1407440"/>
    <x v="1"/>
    <x v="1"/>
    <x v="0"/>
    <n v="3.59"/>
    <n v="0"/>
    <n v="3.59"/>
    <n v="3.63"/>
    <n v="-4.0000000000000036E-2"/>
    <n v="0"/>
    <n v="0"/>
    <n v="0"/>
    <n v="0"/>
    <n v="0"/>
  </r>
  <r>
    <s v="1407440"/>
    <x v="2"/>
    <x v="1"/>
    <x v="0"/>
    <n v="83.86"/>
    <n v="0"/>
    <n v="83.86"/>
    <n v="84.69"/>
    <n v="-0.82999999999999829"/>
    <n v="0"/>
    <n v="0"/>
    <n v="0"/>
    <n v="0"/>
    <n v="0"/>
  </r>
  <r>
    <s v="1407440"/>
    <x v="3"/>
    <x v="1"/>
    <x v="0"/>
    <n v="563.04999999999995"/>
    <n v="0"/>
    <n v="563.04999999999995"/>
    <n v="568.66"/>
    <n v="-5.6100000000000136"/>
    <n v="0"/>
    <n v="0"/>
    <n v="0"/>
    <n v="0"/>
    <n v="0"/>
  </r>
  <r>
    <s v="1407440"/>
    <x v="4"/>
    <x v="2"/>
    <x v="0"/>
    <n v="1118.01"/>
    <n v="0"/>
    <n v="1118.01"/>
    <n v="1341.26"/>
    <n v="-223.25"/>
    <n v="3.17"/>
    <n v="0"/>
    <n v="3.17"/>
    <n v="3.8029999999999999"/>
    <n v="-0.63300000000000001"/>
  </r>
  <r>
    <s v="1407440"/>
    <x v="5"/>
    <x v="2"/>
    <x v="0"/>
    <n v="3843.21"/>
    <n v="0"/>
    <n v="3843.21"/>
    <n v="4610.6499999999996"/>
    <n v="-767.4399999999996"/>
    <n v="3.17"/>
    <n v="0"/>
    <n v="3.17"/>
    <n v="3.8029999999999999"/>
    <n v="-0.63300000000000001"/>
  </r>
  <r>
    <s v="1407440"/>
    <x v="6"/>
    <x v="2"/>
    <x v="0"/>
    <n v="4158.12"/>
    <n v="0"/>
    <n v="4158.12"/>
    <n v="4988.43"/>
    <n v="-830.3100000000004"/>
    <n v="66.569999999999993"/>
    <n v="0"/>
    <n v="66.569999999999993"/>
    <n v="79.863"/>
    <n v="-13.293000000000006"/>
  </r>
  <r>
    <s v="1407440"/>
    <x v="7"/>
    <x v="1"/>
    <x v="0"/>
    <n v="6308.22"/>
    <n v="0"/>
    <n v="6308.22"/>
    <n v="6371.12"/>
    <n v="-62.899999999999636"/>
    <n v="0"/>
    <n v="0"/>
    <n v="0"/>
    <n v="0"/>
    <n v="0"/>
  </r>
  <r>
    <s v="1407440"/>
    <x v="8"/>
    <x v="1"/>
    <x v="0"/>
    <n v="14587.8"/>
    <n v="0"/>
    <n v="14587.8"/>
    <n v="14733.25"/>
    <n v="-145.45000000000073"/>
    <n v="0"/>
    <n v="0"/>
    <n v="0"/>
    <n v="0"/>
    <n v="0"/>
  </r>
  <r>
    <s v="1407440"/>
    <x v="47"/>
    <x v="3"/>
    <x v="1"/>
    <n v="-373438.63"/>
    <n v="0"/>
    <n v="-373438.63"/>
    <n v="-373438.5"/>
    <n v="-0.13000000000465661"/>
    <n v="-3803"/>
    <n v="0"/>
    <n v="-3803"/>
    <n v="-3803"/>
    <n v="0"/>
  </r>
  <r>
    <s v="1407440"/>
    <x v="48"/>
    <x v="4"/>
    <x v="2"/>
    <n v="365.59"/>
    <n v="323.71287128712873"/>
    <n v="41.87712871287124"/>
    <n v="326.95"/>
    <n v="38.639999999999986"/>
    <n v="4295"/>
    <n v="3803"/>
    <n v="492"/>
    <n v="3841.03"/>
    <n v="453.9699999999998"/>
  </r>
  <r>
    <s v="1407440"/>
    <x v="49"/>
    <x v="4"/>
    <x v="2"/>
    <n v="1341.15"/>
    <n v="1313.4088669950738"/>
    <n v="27.741133004926269"/>
    <n v="1333.11"/>
    <n v="8.040000000000191"/>
    <n v="23300"/>
    <n v="22818"/>
    <n v="482"/>
    <n v="23160.27"/>
    <n v="139.72999999999956"/>
  </r>
  <r>
    <s v="1407440"/>
    <x v="50"/>
    <x v="4"/>
    <x v="2"/>
    <n v="1890.41"/>
    <n v="1882.4875621890546"/>
    <n v="7.9224378109454392"/>
    <n v="1891.9"/>
    <n v="-1.4900000000000091"/>
    <n v="3819"/>
    <n v="3803"/>
    <n v="16"/>
    <n v="3822.0149999999999"/>
    <n v="-3.0149999999998727"/>
  </r>
  <r>
    <s v="1407440"/>
    <x v="12"/>
    <x v="4"/>
    <x v="2"/>
    <n v="6028.88"/>
    <n v="5904.1576354679801"/>
    <n v="124.72236453202004"/>
    <n v="5992.72"/>
    <n v="36.159999999999854"/>
    <n v="23300"/>
    <n v="22818"/>
    <n v="482"/>
    <n v="23160.27"/>
    <n v="139.72999999999956"/>
  </r>
  <r>
    <s v="1407440"/>
    <x v="13"/>
    <x v="4"/>
    <x v="2"/>
    <n v="7290.1"/>
    <n v="7139.3004926108379"/>
    <n v="150.7995073891625"/>
    <n v="7246.39"/>
    <n v="43.710000000000036"/>
    <n v="23300"/>
    <n v="22818"/>
    <n v="482"/>
    <n v="23160.27"/>
    <n v="139.72999999999956"/>
  </r>
  <r>
    <s v="1407440"/>
    <x v="14"/>
    <x v="4"/>
    <x v="2"/>
    <n v="10934.74"/>
    <n v="10728.794117647059"/>
    <n v="205.94588235294032"/>
    <n v="10943.37"/>
    <n v="-8.6300000000010186"/>
    <n v="23256"/>
    <n v="22818"/>
    <n v="438"/>
    <n v="23274.36"/>
    <n v="-18.360000000000582"/>
  </r>
  <r>
    <s v="1407440"/>
    <x v="15"/>
    <x v="4"/>
    <x v="2"/>
    <n v="22514"/>
    <n v="20549.07389162562"/>
    <n v="1964.9261083743804"/>
    <n v="20857.310000000001"/>
    <n v="1656.6899999999987"/>
    <n v="25000"/>
    <n v="22818"/>
    <n v="2182"/>
    <n v="23160.27"/>
    <n v="1839.7299999999996"/>
  </r>
  <r>
    <s v="1407440"/>
    <x v="17"/>
    <x v="4"/>
    <x v="2"/>
    <n v="30475.62"/>
    <n v="30347.940298507463"/>
    <n v="127.67970149253597"/>
    <n v="30499.68"/>
    <n v="-24.06000000000131"/>
    <n v="22914"/>
    <n v="22818"/>
    <n v="96"/>
    <n v="22932.09"/>
    <n v="-18.090000000000146"/>
  </r>
  <r>
    <s v="1407440"/>
    <x v="51"/>
    <x v="4"/>
    <x v="2"/>
    <n v="34226.85"/>
    <n v="33504.433497536949"/>
    <n v="722.41650246304926"/>
    <n v="34007"/>
    <n v="219.84999999999854"/>
    <n v="3885"/>
    <n v="3803"/>
    <n v="82"/>
    <n v="3860.0450000000001"/>
    <n v="24.954999999999927"/>
  </r>
  <r>
    <s v="1407440"/>
    <x v="18"/>
    <x v="4"/>
    <x v="2"/>
    <n v="123437.72"/>
    <n v="122920.56435643564"/>
    <n v="517.15564356435789"/>
    <n v="124149.77"/>
    <n v="-712.05000000000291"/>
    <n v="22914"/>
    <n v="22818"/>
    <n v="96"/>
    <n v="23046.18"/>
    <n v="-132.18000000000029"/>
  </r>
  <r>
    <s v="1407440"/>
    <x v="19"/>
    <x v="4"/>
    <x v="3"/>
    <n v="101326.86"/>
    <n v="101323.29702970297"/>
    <n v="3.5629702970327344"/>
    <n v="102336.53"/>
    <n v="-1009.6699999999983"/>
    <n v="17114"/>
    <n v="17113.499999999996"/>
    <n v="0.50000000000363798"/>
    <n v="17284.634999999998"/>
    <n v="-170.6349999999984"/>
  </r>
  <r>
    <s v="1407440"/>
    <x v="20"/>
    <x v="4"/>
    <x v="4"/>
    <n v="1152.08"/>
    <n v="1129.4901960784314"/>
    <n v="22.589803921568546"/>
    <n v="1152.08"/>
    <n v="0"/>
    <n v="209.46899999999999"/>
    <n v="205.36176470588234"/>
    <n v="4.1072352941176575"/>
    <n v="209.46899999999999"/>
    <n v="0"/>
  </r>
  <r>
    <s v="1407441"/>
    <x v="0"/>
    <x v="0"/>
    <x v="0"/>
    <n v="-345.12"/>
    <n v="0"/>
    <n v="-345.12"/>
    <n v="0"/>
    <n v="-345.12"/>
    <n v="0"/>
    <n v="0"/>
    <n v="0"/>
    <n v="0"/>
    <n v="0"/>
  </r>
  <r>
    <s v="1407441"/>
    <x v="1"/>
    <x v="1"/>
    <x v="0"/>
    <n v="3.84"/>
    <n v="0"/>
    <n v="3.84"/>
    <n v="3.88"/>
    <n v="-4.0000000000000036E-2"/>
    <n v="0"/>
    <n v="0"/>
    <n v="0"/>
    <n v="0"/>
    <n v="0"/>
  </r>
  <r>
    <s v="1407441"/>
    <x v="2"/>
    <x v="1"/>
    <x v="0"/>
    <n v="89.49"/>
    <n v="0"/>
    <n v="89.49"/>
    <n v="90.52"/>
    <n v="-1.0300000000000011"/>
    <n v="0"/>
    <n v="0"/>
    <n v="0"/>
    <n v="0"/>
    <n v="0"/>
  </r>
  <r>
    <s v="1407441"/>
    <x v="3"/>
    <x v="1"/>
    <x v="0"/>
    <n v="600.85"/>
    <n v="0"/>
    <n v="600.85"/>
    <n v="607.77"/>
    <n v="-6.9199999999999591"/>
    <n v="0"/>
    <n v="0"/>
    <n v="0"/>
    <n v="0"/>
    <n v="0"/>
  </r>
  <r>
    <s v="1407441"/>
    <x v="4"/>
    <x v="2"/>
    <x v="0"/>
    <n v="909.93"/>
    <n v="0"/>
    <n v="909.93"/>
    <n v="995.49"/>
    <n v="-85.560000000000059"/>
    <n v="2.58"/>
    <n v="0"/>
    <n v="2.58"/>
    <n v="2.823"/>
    <n v="-0.24299999999999988"/>
  </r>
  <r>
    <s v="1407441"/>
    <x v="5"/>
    <x v="2"/>
    <x v="0"/>
    <n v="3127.92"/>
    <n v="0"/>
    <n v="3127.92"/>
    <n v="3422.03"/>
    <n v="-294.11000000000013"/>
    <n v="2.58"/>
    <n v="0"/>
    <n v="2.58"/>
    <n v="2.823"/>
    <n v="-0.24299999999999988"/>
  </r>
  <r>
    <s v="1407441"/>
    <x v="6"/>
    <x v="2"/>
    <x v="0"/>
    <n v="3384.22"/>
    <n v="0"/>
    <n v="3384.22"/>
    <n v="3702.4"/>
    <n v="-318.18000000000029"/>
    <n v="54.18"/>
    <n v="0"/>
    <n v="54.18"/>
    <n v="59.274000000000001"/>
    <n v="-5.0940000000000012"/>
  </r>
  <r>
    <s v="1407441"/>
    <x v="7"/>
    <x v="1"/>
    <x v="0"/>
    <n v="6731.74"/>
    <n v="0"/>
    <n v="6731.74"/>
    <n v="6809.2"/>
    <n v="-77.460000000000036"/>
    <n v="0"/>
    <n v="0"/>
    <n v="0"/>
    <n v="0"/>
    <n v="0"/>
  </r>
  <r>
    <s v="1407441"/>
    <x v="8"/>
    <x v="1"/>
    <x v="0"/>
    <n v="15567.2"/>
    <n v="0"/>
    <n v="15567.2"/>
    <n v="15746.33"/>
    <n v="-179.1299999999992"/>
    <n v="0"/>
    <n v="0"/>
    <n v="0"/>
    <n v="0"/>
    <n v="0"/>
  </r>
  <r>
    <s v="1407441"/>
    <x v="9"/>
    <x v="3"/>
    <x v="1"/>
    <n v="-387405.98"/>
    <n v="0"/>
    <n v="-387405.98"/>
    <n v="-387405.9"/>
    <n v="-7.9999999958090484E-2"/>
    <n v="-2032.25"/>
    <n v="0"/>
    <n v="-2032.25"/>
    <n v="-2032.25"/>
    <n v="0"/>
  </r>
  <r>
    <s v="1407441"/>
    <x v="48"/>
    <x v="4"/>
    <x v="2"/>
    <n v="19.920000000000002"/>
    <n v="0"/>
    <n v="19.920000000000002"/>
    <n v="0"/>
    <n v="19.920000000000002"/>
    <n v="234"/>
    <n v="0"/>
    <n v="234"/>
    <n v="0"/>
    <n v="234"/>
  </r>
  <r>
    <s v="1407441"/>
    <x v="10"/>
    <x v="4"/>
    <x v="2"/>
    <n v="1477.84"/>
    <n v="1471.0246305418718"/>
    <n v="6.8153694581280888"/>
    <n v="1493.09"/>
    <n v="-15.25"/>
    <n v="24500"/>
    <n v="24387"/>
    <n v="113"/>
    <n v="24752.805"/>
    <n v="-252.80500000000029"/>
  </r>
  <r>
    <s v="1407441"/>
    <x v="11"/>
    <x v="4"/>
    <x v="2"/>
    <n v="2024.61"/>
    <n v="2013.960199004975"/>
    <n v="10.649800995024862"/>
    <n v="2024.03"/>
    <n v="0.57999999999992724"/>
    <n v="2043"/>
    <n v="2032.2497512437812"/>
    <n v="10.750248756218753"/>
    <n v="2042.4110000000001"/>
    <n v="0.58899999999994179"/>
  </r>
  <r>
    <s v="1407441"/>
    <x v="12"/>
    <x v="4"/>
    <x v="2"/>
    <n v="6507.56"/>
    <n v="6310.1379310344828"/>
    <n v="197.42206896551761"/>
    <n v="6404.79"/>
    <n v="102.77000000000044"/>
    <n v="25150"/>
    <n v="24387"/>
    <n v="763"/>
    <n v="24752.805"/>
    <n v="397.19499999999971"/>
  </r>
  <r>
    <s v="1407441"/>
    <x v="13"/>
    <x v="4"/>
    <x v="2"/>
    <n v="7947.15"/>
    <n v="7630.2068965517237"/>
    <n v="316.94310344827591"/>
    <n v="7744.66"/>
    <n v="202.48999999999978"/>
    <n v="25400"/>
    <n v="24387"/>
    <n v="1013"/>
    <n v="24752.805"/>
    <n v="647.19499999999971"/>
  </r>
  <r>
    <s v="1407441"/>
    <x v="14"/>
    <x v="4"/>
    <x v="2"/>
    <n v="11525.29"/>
    <n v="11466.519607843138"/>
    <n v="58.770392156862727"/>
    <n v="11695.85"/>
    <n v="-170.55999999999949"/>
    <n v="24512"/>
    <n v="24387"/>
    <n v="125"/>
    <n v="24874.74"/>
    <n v="-362.7400000000016"/>
  </r>
  <r>
    <s v="1407441"/>
    <x v="15"/>
    <x v="4"/>
    <x v="2"/>
    <n v="21780.04"/>
    <n v="21962.059113300493"/>
    <n v="-182.01911330049188"/>
    <n v="22291.49"/>
    <n v="-511.45000000000073"/>
    <n v="24185"/>
    <n v="24387"/>
    <n v="-202"/>
    <n v="24752.805"/>
    <n v="-567.80500000000029"/>
  </r>
  <r>
    <s v="1407441"/>
    <x v="16"/>
    <x v="4"/>
    <x v="2"/>
    <n v="28269.07"/>
    <n v="28065.379310344826"/>
    <n v="203.69068965517363"/>
    <n v="28486.36"/>
    <n v="-217.29000000000087"/>
    <n v="2047"/>
    <n v="2032.2502463054186"/>
    <n v="14.749753694581386"/>
    <n v="2062.7339999999999"/>
    <n v="-15.733999999999924"/>
  </r>
  <r>
    <s v="1407441"/>
    <x v="17"/>
    <x v="4"/>
    <x v="2"/>
    <n v="32600.959999999999"/>
    <n v="32434.70646766169"/>
    <n v="166.25353233830901"/>
    <n v="32596.880000000001"/>
    <n v="4.0799999999981083"/>
    <n v="24512"/>
    <n v="24387"/>
    <n v="125"/>
    <n v="24508.935000000001"/>
    <n v="3.0649999999986903"/>
  </r>
  <r>
    <s v="1407441"/>
    <x v="18"/>
    <x v="4"/>
    <x v="2"/>
    <n v="135822.43"/>
    <n v="131372.77227722772"/>
    <n v="4449.6577227722737"/>
    <n v="132686.5"/>
    <n v="3135.929999999993"/>
    <n v="25213"/>
    <n v="24387"/>
    <n v="826"/>
    <n v="24630.87"/>
    <n v="582.13000000000102"/>
  </r>
  <r>
    <s v="1407441"/>
    <x v="19"/>
    <x v="4"/>
    <x v="3"/>
    <n v="108129.74"/>
    <n v="108290.44554455446"/>
    <n v="-160.70554455445381"/>
    <n v="109373.35"/>
    <n v="-1243.6100000000006"/>
    <n v="18263"/>
    <n v="18290.250495049502"/>
    <n v="-27.250495049502206"/>
    <n v="18473.152999999998"/>
    <n v="-210.15299999999843"/>
  </r>
  <r>
    <s v="1407441"/>
    <x v="20"/>
    <x v="4"/>
    <x v="4"/>
    <n v="1231.3"/>
    <n v="1207.1568627450981"/>
    <n v="24.143137254901831"/>
    <n v="1231.3"/>
    <n v="0"/>
    <n v="223.87200000000001"/>
    <n v="219.48333333333332"/>
    <n v="4.388666666666694"/>
    <n v="223.87299999999999"/>
    <n v="-9.9999999997635314E-4"/>
  </r>
  <r>
    <s v="1407442"/>
    <x v="0"/>
    <x v="0"/>
    <x v="0"/>
    <n v="19083.98"/>
    <n v="0"/>
    <n v="19083.98"/>
    <n v="0"/>
    <n v="19083.98"/>
    <n v="0"/>
    <n v="0"/>
    <n v="0"/>
    <n v="0"/>
    <n v="0"/>
  </r>
  <r>
    <s v="1407442"/>
    <x v="1"/>
    <x v="1"/>
    <x v="0"/>
    <n v="29.03"/>
    <n v="0"/>
    <n v="29.03"/>
    <n v="29.32"/>
    <n v="-0.28999999999999915"/>
    <n v="0"/>
    <n v="0"/>
    <n v="0"/>
    <n v="0"/>
    <n v="0"/>
  </r>
  <r>
    <s v="1407442"/>
    <x v="2"/>
    <x v="1"/>
    <x v="0"/>
    <n v="677.38"/>
    <n v="0"/>
    <n v="677.38"/>
    <n v="684.15"/>
    <n v="-6.7699999999999818"/>
    <n v="0"/>
    <n v="0"/>
    <n v="0"/>
    <n v="0"/>
    <n v="0"/>
  </r>
  <r>
    <s v="1407442"/>
    <x v="3"/>
    <x v="1"/>
    <x v="0"/>
    <n v="4548.1000000000004"/>
    <n v="0"/>
    <n v="4548.1000000000004"/>
    <n v="4593.58"/>
    <n v="-45.479999999999563"/>
    <n v="0"/>
    <n v="0"/>
    <n v="0"/>
    <n v="0"/>
    <n v="0"/>
  </r>
  <r>
    <s v="1407442"/>
    <x v="4"/>
    <x v="2"/>
    <x v="0"/>
    <n v="6701.01"/>
    <n v="0"/>
    <n v="6701.01"/>
    <n v="7524"/>
    <n v="-822.98999999999978"/>
    <n v="19"/>
    <n v="0"/>
    <n v="19"/>
    <n v="21.334"/>
    <n v="-2.3339999999999996"/>
  </r>
  <r>
    <s v="1407442"/>
    <x v="5"/>
    <x v="2"/>
    <x v="0"/>
    <n v="23035.040000000001"/>
    <n v="0"/>
    <n v="23035.040000000001"/>
    <n v="25864.12"/>
    <n v="-2829.0799999999981"/>
    <n v="19"/>
    <n v="0"/>
    <n v="19"/>
    <n v="21.334"/>
    <n v="-2.3339999999999996"/>
  </r>
  <r>
    <s v="1407442"/>
    <x v="6"/>
    <x v="2"/>
    <x v="0"/>
    <n v="24922.5"/>
    <n v="0"/>
    <n v="24922.5"/>
    <n v="27983.19"/>
    <n v="-3060.6899999999987"/>
    <n v="399"/>
    <n v="0"/>
    <n v="399"/>
    <n v="448.00099999999998"/>
    <n v="-49.000999999999976"/>
  </r>
  <r>
    <s v="1407442"/>
    <x v="7"/>
    <x v="1"/>
    <x v="0"/>
    <n v="50955.26"/>
    <n v="0"/>
    <n v="50955.26"/>
    <n v="51464.82"/>
    <n v="-509.55999999999767"/>
    <n v="0"/>
    <n v="0"/>
    <n v="0"/>
    <n v="0"/>
    <n v="0"/>
  </r>
  <r>
    <s v="1407442"/>
    <x v="8"/>
    <x v="1"/>
    <x v="0"/>
    <n v="117834.39"/>
    <n v="0"/>
    <n v="117834.39"/>
    <n v="119012.74"/>
    <n v="-1178.3500000000058"/>
    <n v="0"/>
    <n v="0"/>
    <n v="0"/>
    <n v="0"/>
    <n v="0"/>
  </r>
  <r>
    <s v="1407442"/>
    <x v="9"/>
    <x v="3"/>
    <x v="1"/>
    <n v="-2928062.98"/>
    <n v="0"/>
    <n v="-2928062.98"/>
    <n v="-2928062.28"/>
    <n v="-0.70000000018626451"/>
    <n v="-15360"/>
    <n v="0"/>
    <n v="-15360"/>
    <n v="-15360"/>
    <n v="0"/>
  </r>
  <r>
    <s v="1407442"/>
    <x v="48"/>
    <x v="4"/>
    <x v="2"/>
    <n v="97.89"/>
    <n v="0"/>
    <n v="97.89"/>
    <n v="0"/>
    <n v="97.89"/>
    <n v="1150"/>
    <n v="0"/>
    <n v="1150"/>
    <n v="0"/>
    <n v="1150"/>
  </r>
  <r>
    <s v="1407442"/>
    <x v="10"/>
    <x v="4"/>
    <x v="2"/>
    <n v="11159.2"/>
    <n v="11118.187192118226"/>
    <n v="41.012807881774279"/>
    <n v="11284.96"/>
    <n v="-125.7599999999984"/>
    <n v="185000"/>
    <n v="184320"/>
    <n v="680"/>
    <n v="187084.79999999999"/>
    <n v="-2084.7999999999884"/>
  </r>
  <r>
    <s v="1407442"/>
    <x v="11"/>
    <x v="4"/>
    <x v="2"/>
    <n v="15238.61"/>
    <n v="15221.76119402985"/>
    <n v="16.848805970150352"/>
    <n v="15297.87"/>
    <n v="-59.260000000000218"/>
    <n v="15377"/>
    <n v="15360"/>
    <n v="17"/>
    <n v="15436.8"/>
    <n v="-59.799999999999272"/>
  </r>
  <r>
    <s v="1407442"/>
    <x v="12"/>
    <x v="4"/>
    <x v="2"/>
    <n v="48308.63"/>
    <n v="47692.798029556652"/>
    <n v="615.8319704433452"/>
    <n v="48408.19"/>
    <n v="-99.560000000004948"/>
    <n v="186700"/>
    <n v="184320"/>
    <n v="2380"/>
    <n v="187084.79999999999"/>
    <n v="-384.79999999998836"/>
  </r>
  <r>
    <s v="1407442"/>
    <x v="13"/>
    <x v="4"/>
    <x v="2"/>
    <n v="58414.7"/>
    <n v="57670.039408866993"/>
    <n v="744.66059113300435"/>
    <n v="58535.09"/>
    <n v="-120.38999999999942"/>
    <n v="186700"/>
    <n v="184320"/>
    <n v="2380"/>
    <n v="187084.79999999999"/>
    <n v="-384.79999999998836"/>
  </r>
  <r>
    <s v="1407442"/>
    <x v="14"/>
    <x v="4"/>
    <x v="2"/>
    <n v="86985.15"/>
    <n v="86665.421568627455"/>
    <n v="319.72843137253949"/>
    <n v="88398.73"/>
    <n v="-1413.5800000000017"/>
    <n v="185000"/>
    <n v="184320"/>
    <n v="680"/>
    <n v="188006.39999999999"/>
    <n v="-3006.3999999999942"/>
  </r>
  <r>
    <s v="1407442"/>
    <x v="15"/>
    <x v="4"/>
    <x v="2"/>
    <n v="171444.12"/>
    <n v="165991.96059113301"/>
    <n v="5452.1594088669808"/>
    <n v="168481.84"/>
    <n v="2962.2799999999988"/>
    <n v="190375"/>
    <n v="184320"/>
    <n v="6055"/>
    <n v="187084.79999999999"/>
    <n v="3290.2000000000116"/>
  </r>
  <r>
    <s v="1407442"/>
    <x v="16"/>
    <x v="4"/>
    <x v="2"/>
    <n v="212812.1"/>
    <n v="212121.5960591133"/>
    <n v="690.50394088670146"/>
    <n v="215303.42"/>
    <n v="-2491.320000000007"/>
    <n v="15410"/>
    <n v="15360"/>
    <n v="50"/>
    <n v="15590.4"/>
    <n v="-180.39999999999964"/>
  </r>
  <r>
    <s v="1407442"/>
    <x v="17"/>
    <x v="4"/>
    <x v="2"/>
    <n v="246050"/>
    <n v="245145.60199004976"/>
    <n v="904.39800995023688"/>
    <n v="246371.33"/>
    <n v="-321.32999999998719"/>
    <n v="185000"/>
    <n v="184320"/>
    <n v="680"/>
    <n v="185241.60000000001"/>
    <n v="-241.60000000000582"/>
  </r>
  <r>
    <s v="1407442"/>
    <x v="18"/>
    <x v="4"/>
    <x v="2"/>
    <n v="1001982.01"/>
    <n v="992931.84158415836"/>
    <n v="9050.1684158416465"/>
    <n v="1002861.16"/>
    <n v="-879.15000000002328"/>
    <n v="186000"/>
    <n v="184320"/>
    <n v="1680"/>
    <n v="186163.20000000001"/>
    <n v="-163.20000000001164"/>
  </r>
  <r>
    <s v="1407442"/>
    <x v="19"/>
    <x v="4"/>
    <x v="3"/>
    <n v="818477.57"/>
    <n v="818472.73267326737"/>
    <n v="4.83732673258055"/>
    <n v="826657.46"/>
    <n v="-8179.890000000014"/>
    <n v="138240"/>
    <n v="138240"/>
    <n v="0"/>
    <n v="139622.39999999999"/>
    <n v="-1382.3999999999942"/>
  </r>
  <r>
    <s v="1407442"/>
    <x v="20"/>
    <x v="4"/>
    <x v="4"/>
    <n v="9306.31"/>
    <n v="9123.8431372549021"/>
    <n v="182.46686274509739"/>
    <n v="9306.32"/>
    <n v="-1.0000000000218279E-2"/>
    <n v="1692.058"/>
    <n v="1658.8803921568626"/>
    <n v="33.177607843137366"/>
    <n v="1692.058"/>
    <n v="0"/>
  </r>
  <r>
    <s v="1407443"/>
    <x v="0"/>
    <x v="0"/>
    <x v="0"/>
    <n v="3163.47"/>
    <n v="0"/>
    <n v="3163.47"/>
    <n v="0"/>
    <n v="3163.47"/>
    <n v="0"/>
    <n v="0"/>
    <n v="0"/>
    <n v="0"/>
    <n v="0"/>
  </r>
  <r>
    <s v="1407443"/>
    <x v="1"/>
    <x v="1"/>
    <x v="0"/>
    <n v="7.98"/>
    <n v="0"/>
    <n v="7.98"/>
    <n v="7.94"/>
    <n v="4.0000000000000036E-2"/>
    <n v="0"/>
    <n v="0"/>
    <n v="0"/>
    <n v="0"/>
    <n v="0"/>
  </r>
  <r>
    <s v="1407443"/>
    <x v="2"/>
    <x v="1"/>
    <x v="0"/>
    <n v="186.24"/>
    <n v="0"/>
    <n v="186.24"/>
    <n v="185.29"/>
    <n v="0.95000000000001705"/>
    <n v="0"/>
    <n v="0"/>
    <n v="0"/>
    <n v="0"/>
    <n v="0"/>
  </r>
  <r>
    <s v="1407443"/>
    <x v="3"/>
    <x v="1"/>
    <x v="0"/>
    <n v="1250.46"/>
    <n v="0"/>
    <n v="1250.46"/>
    <n v="1244.0899999999999"/>
    <n v="6.3700000000001182"/>
    <n v="0"/>
    <n v="0"/>
    <n v="0"/>
    <n v="0"/>
    <n v="0"/>
  </r>
  <r>
    <s v="1407443"/>
    <x v="4"/>
    <x v="2"/>
    <x v="0"/>
    <n v="1851.6"/>
    <n v="0"/>
    <n v="1851.6"/>
    <n v="2037.75"/>
    <n v="-186.15000000000009"/>
    <n v="5.25"/>
    <n v="0"/>
    <n v="5.25"/>
    <n v="5.7779999999999996"/>
    <n v="-0.52799999999999958"/>
  </r>
  <r>
    <s v="1407443"/>
    <x v="5"/>
    <x v="2"/>
    <x v="0"/>
    <n v="6364.94"/>
    <n v="0"/>
    <n v="6364.94"/>
    <n v="7004.87"/>
    <n v="-639.93000000000029"/>
    <n v="5.25"/>
    <n v="0"/>
    <n v="5.25"/>
    <n v="5.7779999999999996"/>
    <n v="-0.52799999999999958"/>
  </r>
  <r>
    <s v="1407443"/>
    <x v="6"/>
    <x v="2"/>
    <x v="0"/>
    <n v="6886.48"/>
    <n v="0"/>
    <n v="6886.48"/>
    <n v="7578.78"/>
    <n v="-692.30000000000018"/>
    <n v="110.25"/>
    <n v="0"/>
    <n v="110.25"/>
    <n v="121.333"/>
    <n v="-11.082999999999998"/>
  </r>
  <r>
    <s v="1407443"/>
    <x v="7"/>
    <x v="1"/>
    <x v="0"/>
    <n v="14009.75"/>
    <n v="0"/>
    <n v="14009.75"/>
    <n v="13938.39"/>
    <n v="71.360000000000582"/>
    <n v="0"/>
    <n v="0"/>
    <n v="0"/>
    <n v="0"/>
    <n v="0"/>
  </r>
  <r>
    <s v="1407443"/>
    <x v="8"/>
    <x v="1"/>
    <x v="0"/>
    <n v="32397.64"/>
    <n v="0"/>
    <n v="32397.64"/>
    <n v="32232.62"/>
    <n v="165.02000000000044"/>
    <n v="0"/>
    <n v="0"/>
    <n v="0"/>
    <n v="0"/>
    <n v="0"/>
  </r>
  <r>
    <s v="1407443"/>
    <x v="9"/>
    <x v="3"/>
    <x v="1"/>
    <n v="-793017.06"/>
    <n v="0"/>
    <n v="-793017.06"/>
    <n v="-793016.87"/>
    <n v="-0.19000000006053597"/>
    <n v="-4160"/>
    <n v="0"/>
    <n v="-4160"/>
    <n v="-4160"/>
    <n v="0"/>
  </r>
  <r>
    <s v="1407443"/>
    <x v="48"/>
    <x v="4"/>
    <x v="2"/>
    <n v="27.24"/>
    <n v="0"/>
    <n v="27.24"/>
    <n v="0"/>
    <n v="27.24"/>
    <n v="320"/>
    <n v="0"/>
    <n v="320"/>
    <n v="0"/>
    <n v="320"/>
  </r>
  <r>
    <s v="1407443"/>
    <x v="10"/>
    <x v="4"/>
    <x v="2"/>
    <n v="2997.9"/>
    <n v="3011.1724137931033"/>
    <n v="-13.272413793103169"/>
    <n v="3056.34"/>
    <n v="-58.440000000000055"/>
    <n v="49700"/>
    <n v="49920"/>
    <n v="-220"/>
    <n v="50668.800000000003"/>
    <n v="-968.80000000000291"/>
  </r>
  <r>
    <s v="1407443"/>
    <x v="11"/>
    <x v="4"/>
    <x v="2"/>
    <n v="4132.47"/>
    <n v="4122.5572139303486"/>
    <n v="9.9127860696517018"/>
    <n v="4143.17"/>
    <n v="-10.699999999999818"/>
    <n v="4170"/>
    <n v="4160"/>
    <n v="10"/>
    <n v="4180.8"/>
    <n v="-10.800000000000182"/>
  </r>
  <r>
    <s v="1407443"/>
    <x v="12"/>
    <x v="4"/>
    <x v="2"/>
    <n v="13066.87"/>
    <n v="12916.79802955665"/>
    <n v="150.07197044335044"/>
    <n v="13110.55"/>
    <n v="-43.679999999998472"/>
    <n v="50500"/>
    <n v="49920"/>
    <n v="580"/>
    <n v="50668.800000000003"/>
    <n v="-168.80000000000291"/>
  </r>
  <r>
    <s v="1407443"/>
    <x v="13"/>
    <x v="4"/>
    <x v="2"/>
    <n v="15800.44"/>
    <n v="15618.965517241379"/>
    <n v="181.47448275862189"/>
    <n v="15853.25"/>
    <n v="-52.809999999999491"/>
    <n v="50500"/>
    <n v="49920"/>
    <n v="580"/>
    <n v="50668.800000000003"/>
    <n v="-168.80000000000291"/>
  </r>
  <r>
    <s v="1407443"/>
    <x v="14"/>
    <x v="4"/>
    <x v="2"/>
    <n v="23556.52"/>
    <n v="23471.882352941175"/>
    <n v="84.637647058825678"/>
    <n v="23941.32"/>
    <n v="-384.79999999999927"/>
    <n v="50100"/>
    <n v="49920"/>
    <n v="180"/>
    <n v="50918.400000000001"/>
    <n v="-818.40000000000146"/>
  </r>
  <r>
    <s v="1407443"/>
    <x v="15"/>
    <x v="4"/>
    <x v="2"/>
    <n v="45145.07"/>
    <n v="44956.157635467978"/>
    <n v="188.91236453202146"/>
    <n v="45630.5"/>
    <n v="-485.43000000000029"/>
    <n v="50130"/>
    <n v="49920"/>
    <n v="210"/>
    <n v="50668.800000000003"/>
    <n v="-538.80000000000291"/>
  </r>
  <r>
    <s v="1407443"/>
    <x v="16"/>
    <x v="4"/>
    <x v="2"/>
    <n v="57007.68"/>
    <n v="57449.596059113297"/>
    <n v="-441.9160591132968"/>
    <n v="58311.34"/>
    <n v="-1303.6599999999962"/>
    <n v="4128"/>
    <n v="4159.9999999999991"/>
    <n v="-31.999999999999091"/>
    <n v="4222.3999999999996"/>
    <n v="-94.399999999999636"/>
  </r>
  <r>
    <s v="1407443"/>
    <x v="17"/>
    <x v="4"/>
    <x v="2"/>
    <n v="66633"/>
    <n v="66393.601990049763"/>
    <n v="239.39800995023688"/>
    <n v="66725.570000000007"/>
    <n v="-92.570000000006985"/>
    <n v="50100"/>
    <n v="49920"/>
    <n v="180"/>
    <n v="50169.599999999999"/>
    <n v="-69.599999999998545"/>
  </r>
  <r>
    <s v="1407443"/>
    <x v="18"/>
    <x v="4"/>
    <x v="2"/>
    <n v="270976.88"/>
    <n v="268919.03960396041"/>
    <n v="2057.8403960395954"/>
    <n v="271608.23"/>
    <n v="-631.34999999997672"/>
    <n v="50302"/>
    <n v="49920"/>
    <n v="382"/>
    <n v="50419.199999999997"/>
    <n v="-117.19999999999709"/>
  </r>
  <r>
    <s v="1407443"/>
    <x v="19"/>
    <x v="4"/>
    <x v="3"/>
    <n v="225033.97"/>
    <n v="221669.69306930693"/>
    <n v="3364.2769306930713"/>
    <n v="223886.39"/>
    <n v="1147.5799999999872"/>
    <n v="38008"/>
    <n v="37440"/>
    <n v="568"/>
    <n v="37814.400000000001"/>
    <n v="193.59999999999854"/>
  </r>
  <r>
    <s v="1407443"/>
    <x v="20"/>
    <x v="4"/>
    <x v="4"/>
    <n v="2520.46"/>
    <n v="2471.0392156862745"/>
    <n v="49.420784313725562"/>
    <n v="2520.46"/>
    <n v="0"/>
    <n v="458.26600000000002"/>
    <n v="449.28039215686272"/>
    <n v="8.9856078431373021"/>
    <n v="458.26600000000002"/>
    <n v="0"/>
  </r>
  <r>
    <s v="1407444"/>
    <x v="0"/>
    <x v="0"/>
    <x v="0"/>
    <n v="-11343.38"/>
    <n v="0"/>
    <n v="-11343.38"/>
    <n v="0"/>
    <n v="-11343.38"/>
    <n v="0"/>
    <n v="0"/>
    <n v="0"/>
    <n v="0"/>
    <n v="0"/>
  </r>
  <r>
    <s v="1407444"/>
    <x v="1"/>
    <x v="1"/>
    <x v="0"/>
    <n v="8.5299999999999994"/>
    <n v="0"/>
    <n v="8.5299999999999994"/>
    <n v="8.48"/>
    <n v="4.9999999999998934E-2"/>
    <n v="0"/>
    <n v="0"/>
    <n v="0"/>
    <n v="0"/>
    <n v="0"/>
  </r>
  <r>
    <s v="1407444"/>
    <x v="2"/>
    <x v="1"/>
    <x v="0"/>
    <n v="198.94"/>
    <n v="0"/>
    <n v="198.94"/>
    <n v="197.85"/>
    <n v="1.0900000000000034"/>
    <n v="0"/>
    <n v="0"/>
    <n v="0"/>
    <n v="0"/>
    <n v="0"/>
  </r>
  <r>
    <s v="1407444"/>
    <x v="3"/>
    <x v="1"/>
    <x v="0"/>
    <n v="1335.74"/>
    <n v="0"/>
    <n v="1335.74"/>
    <n v="1328.43"/>
    <n v="7.3099999999999454"/>
    <n v="0"/>
    <n v="0"/>
    <n v="0"/>
    <n v="0"/>
    <n v="0"/>
  </r>
  <r>
    <s v="1407444"/>
    <x v="4"/>
    <x v="2"/>
    <x v="0"/>
    <n v="2292.4499999999998"/>
    <n v="0"/>
    <n v="2292.4499999999998"/>
    <n v="2175.89"/>
    <n v="116.55999999999995"/>
    <n v="6.5"/>
    <n v="0"/>
    <n v="6.5"/>
    <n v="6.1689999999999996"/>
    <n v="0.33100000000000041"/>
  </r>
  <r>
    <s v="1407444"/>
    <x v="5"/>
    <x v="2"/>
    <x v="0"/>
    <n v="7880.41"/>
    <n v="0"/>
    <n v="7880.41"/>
    <n v="7479.72"/>
    <n v="400.6899999999996"/>
    <n v="6.5"/>
    <n v="0"/>
    <n v="6.5"/>
    <n v="6.1689999999999996"/>
    <n v="0.33100000000000041"/>
  </r>
  <r>
    <s v="1407444"/>
    <x v="6"/>
    <x v="2"/>
    <x v="0"/>
    <n v="8526.1200000000008"/>
    <n v="0"/>
    <n v="8526.1200000000008"/>
    <n v="8092.53"/>
    <n v="433.59000000000106"/>
    <n v="136.5"/>
    <n v="0"/>
    <n v="136.5"/>
    <n v="129.55799999999999"/>
    <n v="6.9420000000000073"/>
  </r>
  <r>
    <s v="1407444"/>
    <x v="7"/>
    <x v="1"/>
    <x v="0"/>
    <n v="14965.16"/>
    <n v="0"/>
    <n v="14965.16"/>
    <n v="14883.25"/>
    <n v="81.909999999999854"/>
    <n v="0"/>
    <n v="0"/>
    <n v="0"/>
    <n v="0"/>
    <n v="0"/>
  </r>
  <r>
    <s v="1407444"/>
    <x v="8"/>
    <x v="1"/>
    <x v="0"/>
    <n v="34607.03"/>
    <n v="0"/>
    <n v="34607.03"/>
    <n v="34417.620000000003"/>
    <n v="189.40999999999622"/>
    <n v="0"/>
    <n v="0"/>
    <n v="0"/>
    <n v="0"/>
    <n v="0"/>
  </r>
  <r>
    <s v="1407444"/>
    <x v="209"/>
    <x v="3"/>
    <x v="1"/>
    <n v="-892044.22"/>
    <n v="0"/>
    <n v="-892044.22"/>
    <n v="-892044.33"/>
    <n v="0.10999999998603016"/>
    <n v="-4442"/>
    <n v="0"/>
    <n v="-4442"/>
    <n v="-4442"/>
    <n v="0"/>
  </r>
  <r>
    <s v="1407444"/>
    <x v="48"/>
    <x v="4"/>
    <x v="2"/>
    <n v="28.94"/>
    <n v="0"/>
    <n v="28.94"/>
    <n v="0"/>
    <n v="28.94"/>
    <n v="340"/>
    <n v="0"/>
    <n v="340"/>
    <n v="0"/>
    <n v="340"/>
  </r>
  <r>
    <s v="1407444"/>
    <x v="393"/>
    <x v="4"/>
    <x v="2"/>
    <n v="3221.09"/>
    <n v="0"/>
    <n v="3221.09"/>
    <n v="0"/>
    <n v="3221.09"/>
    <n v="53400"/>
    <n v="0"/>
    <n v="53400"/>
    <n v="0"/>
    <n v="53400"/>
  </r>
  <r>
    <s v="1407444"/>
    <x v="391"/>
    <x v="4"/>
    <x v="2"/>
    <n v="16770.37"/>
    <n v="0"/>
    <n v="16770.37"/>
    <n v="0"/>
    <n v="16770.37"/>
    <n v="53600"/>
    <n v="0"/>
    <n v="53600"/>
    <n v="0"/>
    <n v="53600"/>
  </r>
  <r>
    <s v="1407444"/>
    <x v="390"/>
    <x v="4"/>
    <x v="2"/>
    <n v="13894.87"/>
    <n v="0"/>
    <n v="13894.87"/>
    <n v="0"/>
    <n v="13894.87"/>
    <n v="53700"/>
    <n v="0"/>
    <n v="53700"/>
    <n v="0"/>
    <n v="53700"/>
  </r>
  <r>
    <s v="1407444"/>
    <x v="210"/>
    <x v="4"/>
    <x v="2"/>
    <n v="0"/>
    <n v="3068.1773399014778"/>
    <n v="-3068.1773399014778"/>
    <n v="3114.2"/>
    <n v="-3114.2"/>
    <n v="0"/>
    <n v="53304"/>
    <n v="-53304"/>
    <n v="54103.56"/>
    <n v="-54103.56"/>
  </r>
  <r>
    <s v="1407444"/>
    <x v="11"/>
    <x v="4"/>
    <x v="2"/>
    <n v="4374.3500000000004"/>
    <n v="4366.4875621890551"/>
    <n v="7.8624378109452664"/>
    <n v="4388.32"/>
    <n v="-13.969999999999345"/>
    <n v="4450"/>
    <n v="4442"/>
    <n v="8"/>
    <n v="4464.21"/>
    <n v="-14.210000000000036"/>
  </r>
  <r>
    <s v="1407444"/>
    <x v="211"/>
    <x v="4"/>
    <x v="2"/>
    <n v="0"/>
    <n v="13160.758620689656"/>
    <n v="-13160.758620689656"/>
    <n v="13358.17"/>
    <n v="-13358.17"/>
    <n v="0"/>
    <n v="53304"/>
    <n v="-53304"/>
    <n v="54103.56"/>
    <n v="-54103.56"/>
  </r>
  <r>
    <s v="1407444"/>
    <x v="212"/>
    <x v="4"/>
    <x v="2"/>
    <n v="0"/>
    <n v="15913.911330049261"/>
    <n v="-15913.911330049261"/>
    <n v="16152.62"/>
    <n v="-16152.62"/>
    <n v="0"/>
    <n v="53304"/>
    <n v="-53304"/>
    <n v="54103.56"/>
    <n v="-54103.56"/>
  </r>
  <r>
    <s v="1407444"/>
    <x v="14"/>
    <x v="4"/>
    <x v="2"/>
    <n v="24842.02"/>
    <n v="25063.00980392157"/>
    <n v="-220.98980392156955"/>
    <n v="25564.27"/>
    <n v="-722.25"/>
    <n v="52834"/>
    <n v="53304"/>
    <n v="-470"/>
    <n v="54370.080000000002"/>
    <n v="-1536.0800000000017"/>
  </r>
  <r>
    <s v="1407444"/>
    <x v="207"/>
    <x v="4"/>
    <x v="2"/>
    <n v="49273.63"/>
    <n v="47069.300492610841"/>
    <n v="2204.3295073891568"/>
    <n v="47775.34"/>
    <n v="1498.2900000000009"/>
    <n v="55800"/>
    <n v="53304"/>
    <n v="2496"/>
    <n v="54103.56"/>
    <n v="1696.4400000000023"/>
  </r>
  <r>
    <s v="1407444"/>
    <x v="213"/>
    <x v="4"/>
    <x v="2"/>
    <n v="52749.81"/>
    <n v="52104.660098522167"/>
    <n v="645.14990147783101"/>
    <n v="52886.23"/>
    <n v="-136.42000000000553"/>
    <n v="4497"/>
    <n v="4442"/>
    <n v="55"/>
    <n v="4508.63"/>
    <n v="-11.630000000000109"/>
  </r>
  <r>
    <s v="1407444"/>
    <x v="17"/>
    <x v="4"/>
    <x v="2"/>
    <n v="71217.509999999995"/>
    <n v="70894.318407960192"/>
    <n v="323.19159203980234"/>
    <n v="71248.789999999994"/>
    <n v="-31.279999999998836"/>
    <n v="53547"/>
    <n v="53304"/>
    <n v="243"/>
    <n v="53570.52"/>
    <n v="-23.519999999996799"/>
  </r>
  <r>
    <s v="1407444"/>
    <x v="18"/>
    <x v="4"/>
    <x v="2"/>
    <n v="296618.99"/>
    <n v="287148.64356435643"/>
    <n v="9470.3464356435579"/>
    <n v="290020.13"/>
    <n v="6598.859999999986"/>
    <n v="55062"/>
    <n v="53304"/>
    <n v="1758"/>
    <n v="53837.04"/>
    <n v="1224.9599999999991"/>
  </r>
  <r>
    <s v="1407444"/>
    <x v="214"/>
    <x v="4"/>
    <x v="3"/>
    <n v="297890.32"/>
    <n v="293327.90099009901"/>
    <n v="4562.4190099010011"/>
    <n v="296261.18"/>
    <n v="1629.140000000014"/>
    <n v="40600"/>
    <n v="39978"/>
    <n v="622"/>
    <n v="40377.78"/>
    <n v="222.22000000000116"/>
  </r>
  <r>
    <s v="1407444"/>
    <x v="20"/>
    <x v="4"/>
    <x v="4"/>
    <n v="2691.32"/>
    <n v="2638.5490196078431"/>
    <n v="52.770980392157071"/>
    <n v="2691.32"/>
    <n v="0"/>
    <n v="489.33100000000002"/>
    <n v="479.73627450980393"/>
    <n v="9.5947254901960832"/>
    <n v="489.33100000000002"/>
    <n v="0"/>
  </r>
  <r>
    <s v="1407446"/>
    <x v="0"/>
    <x v="0"/>
    <x v="0"/>
    <n v="3026.2"/>
    <n v="0"/>
    <n v="3026.2"/>
    <n v="0"/>
    <n v="3026.2"/>
    <n v="0"/>
    <n v="0"/>
    <n v="0"/>
    <n v="0"/>
    <n v="0"/>
  </r>
  <r>
    <s v="1407446"/>
    <x v="1"/>
    <x v="1"/>
    <x v="0"/>
    <n v="9.67"/>
    <n v="0"/>
    <n v="9.67"/>
    <n v="9.7200000000000006"/>
    <n v="-5.0000000000000711E-2"/>
    <n v="0"/>
    <n v="0"/>
    <n v="0"/>
    <n v="0"/>
    <n v="0"/>
  </r>
  <r>
    <s v="1407446"/>
    <x v="2"/>
    <x v="1"/>
    <x v="0"/>
    <n v="225.66"/>
    <n v="0"/>
    <n v="225.66"/>
    <n v="226.79"/>
    <n v="-1.1299999999999955"/>
    <n v="0"/>
    <n v="0"/>
    <n v="0"/>
    <n v="0"/>
    <n v="0"/>
  </r>
  <r>
    <s v="1407446"/>
    <x v="3"/>
    <x v="1"/>
    <x v="0"/>
    <n v="1515.14"/>
    <n v="0"/>
    <n v="1515.14"/>
    <n v="1522.72"/>
    <n v="-7.5799999999999272"/>
    <n v="0"/>
    <n v="0"/>
    <n v="0"/>
    <n v="0"/>
    <n v="0"/>
  </r>
  <r>
    <s v="1407446"/>
    <x v="4"/>
    <x v="2"/>
    <x v="0"/>
    <n v="2320.67"/>
    <n v="0"/>
    <n v="2320.67"/>
    <n v="2506.5300000000002"/>
    <n v="-185.86000000000013"/>
    <n v="6.58"/>
    <n v="0"/>
    <n v="6.58"/>
    <n v="7.1070000000000002"/>
    <n v="-0.52700000000000014"/>
  </r>
  <r>
    <s v="1407446"/>
    <x v="5"/>
    <x v="2"/>
    <x v="0"/>
    <n v="7977.4"/>
    <n v="0"/>
    <n v="7977.4"/>
    <n v="8616.32"/>
    <n v="-638.92000000000007"/>
    <n v="6.58"/>
    <n v="0"/>
    <n v="6.58"/>
    <n v="7.1070000000000002"/>
    <n v="-0.52700000000000014"/>
  </r>
  <r>
    <s v="1407446"/>
    <x v="6"/>
    <x v="2"/>
    <x v="0"/>
    <n v="8631.0499999999993"/>
    <n v="0"/>
    <n v="8631.0499999999993"/>
    <n v="9322.26"/>
    <n v="-691.21000000000095"/>
    <n v="138.18"/>
    <n v="0"/>
    <n v="138.18"/>
    <n v="149.24600000000001"/>
    <n v="-11.066000000000003"/>
  </r>
  <r>
    <s v="1407446"/>
    <x v="7"/>
    <x v="1"/>
    <x v="0"/>
    <n v="16975.14"/>
    <n v="0"/>
    <n v="16975.14"/>
    <n v="17060.009999999998"/>
    <n v="-84.869999999998981"/>
    <n v="0"/>
    <n v="0"/>
    <n v="0"/>
    <n v="0"/>
    <n v="0"/>
  </r>
  <r>
    <s v="1407446"/>
    <x v="8"/>
    <x v="1"/>
    <x v="0"/>
    <n v="39255.120000000003"/>
    <n v="0"/>
    <n v="39255.120000000003"/>
    <n v="39451.39"/>
    <n v="-196.2699999999968"/>
    <n v="0"/>
    <n v="0"/>
    <n v="0"/>
    <n v="0"/>
    <n v="0"/>
  </r>
  <r>
    <s v="1407446"/>
    <x v="60"/>
    <x v="3"/>
    <x v="1"/>
    <n v="-910446.68"/>
    <n v="0"/>
    <n v="-910446.68"/>
    <n v="-910446.68"/>
    <n v="0"/>
    <n v="-5117"/>
    <n v="0"/>
    <n v="-5117"/>
    <n v="-5117"/>
    <n v="0"/>
  </r>
  <r>
    <s v="1407446"/>
    <x v="48"/>
    <x v="4"/>
    <x v="2"/>
    <n v="34.049999999999997"/>
    <n v="0"/>
    <n v="34.049999999999997"/>
    <n v="0"/>
    <n v="34.049999999999997"/>
    <n v="400"/>
    <n v="0"/>
    <n v="400"/>
    <n v="0"/>
    <n v="400"/>
  </r>
  <r>
    <s v="1407446"/>
    <x v="61"/>
    <x v="4"/>
    <x v="2"/>
    <n v="3207.17"/>
    <n v="3191.7832512315272"/>
    <n v="15.386748768472899"/>
    <n v="3239.66"/>
    <n v="-32.489999999999782"/>
    <n v="61700"/>
    <n v="61404"/>
    <n v="296"/>
    <n v="62325.06"/>
    <n v="-625.05999999999767"/>
  </r>
  <r>
    <s v="1407446"/>
    <x v="11"/>
    <x v="4"/>
    <x v="2"/>
    <n v="5089.78"/>
    <n v="5070.9452736318408"/>
    <n v="18.834726368158954"/>
    <n v="5096.3"/>
    <n v="-6.5200000000004366"/>
    <n v="5136"/>
    <n v="5117"/>
    <n v="19"/>
    <n v="5142.585"/>
    <n v="-6.5850000000000364"/>
  </r>
  <r>
    <s v="1407446"/>
    <x v="54"/>
    <x v="4"/>
    <x v="2"/>
    <n v="13873.79"/>
    <n v="13852.128078817734"/>
    <n v="21.661921182267179"/>
    <n v="14059.91"/>
    <n v="-186.11999999999898"/>
    <n v="61500"/>
    <n v="61404"/>
    <n v="96"/>
    <n v="62325.06"/>
    <n v="-825.05999999999767"/>
  </r>
  <r>
    <s v="1407446"/>
    <x v="55"/>
    <x v="4"/>
    <x v="2"/>
    <n v="17827"/>
    <n v="17799.182266009851"/>
    <n v="27.817733990148554"/>
    <n v="18066.169999999998"/>
    <n v="-239.16999999999825"/>
    <n v="61500"/>
    <n v="61404"/>
    <n v="96"/>
    <n v="62325.06"/>
    <n v="-825.05999999999767"/>
  </r>
  <r>
    <s v="1407446"/>
    <x v="14"/>
    <x v="4"/>
    <x v="2"/>
    <n v="29408.97"/>
    <n v="28871.549019607843"/>
    <n v="537.42098039215853"/>
    <n v="29448.98"/>
    <n v="-40.009999999998399"/>
    <n v="62547"/>
    <n v="61404"/>
    <n v="1143"/>
    <n v="62632.08"/>
    <n v="-85.080000000001746"/>
  </r>
  <r>
    <s v="1407446"/>
    <x v="56"/>
    <x v="4"/>
    <x v="2"/>
    <n v="51518.33"/>
    <n v="49382.0197044335"/>
    <n v="2136.3102955665017"/>
    <n v="50122.75"/>
    <n v="1395.5800000000017"/>
    <n v="64060"/>
    <n v="61404"/>
    <n v="2656"/>
    <n v="62325.06"/>
    <n v="1734.9400000000023"/>
  </r>
  <r>
    <s v="1407446"/>
    <x v="63"/>
    <x v="4"/>
    <x v="2"/>
    <n v="61267.65"/>
    <n v="61148.147783251232"/>
    <n v="119.50221674876957"/>
    <n v="62065.37"/>
    <n v="-797.72000000000116"/>
    <n v="5127"/>
    <n v="5117"/>
    <n v="10"/>
    <n v="5193.7550000000001"/>
    <n v="-66.755000000000109"/>
  </r>
  <r>
    <s v="1407446"/>
    <x v="17"/>
    <x v="4"/>
    <x v="2"/>
    <n v="82460"/>
    <n v="81667.323383084571"/>
    <n v="792.67661691542889"/>
    <n v="82075.66"/>
    <n v="384.33999999999651"/>
    <n v="62000"/>
    <n v="61404"/>
    <n v="596"/>
    <n v="61711.02"/>
    <n v="288.9800000000032"/>
  </r>
  <r>
    <s v="1407446"/>
    <x v="58"/>
    <x v="4"/>
    <x v="2"/>
    <n v="296256.34000000003"/>
    <n v="293721.11881188117"/>
    <n v="2535.2211881188559"/>
    <n v="296658.33"/>
    <n v="-401.98999999999069"/>
    <n v="61934"/>
    <n v="61404"/>
    <n v="530"/>
    <n v="62018.04"/>
    <n v="-84.040000000000873"/>
  </r>
  <r>
    <s v="1407446"/>
    <x v="59"/>
    <x v="4"/>
    <x v="3"/>
    <n v="266467.26"/>
    <n v="266465.19402985077"/>
    <n v="2.0659701492404565"/>
    <n v="267797.52"/>
    <n v="-1330.2600000000093"/>
    <n v="46053"/>
    <n v="46053"/>
    <n v="0"/>
    <n v="46283.264999999999"/>
    <n v="-230.26499999999942"/>
  </r>
  <r>
    <s v="1407446"/>
    <x v="20"/>
    <x v="4"/>
    <x v="4"/>
    <n v="3100.29"/>
    <n v="3039.5"/>
    <n v="60.789999999999964"/>
    <n v="3100.29"/>
    <n v="0"/>
    <n v="563.68899999999996"/>
    <n v="552.63627450980391"/>
    <n v="11.052725490196053"/>
    <n v="563.68899999999996"/>
    <n v="0"/>
  </r>
  <r>
    <s v="1407447"/>
    <x v="0"/>
    <x v="0"/>
    <x v="0"/>
    <n v="3857.46"/>
    <n v="0"/>
    <n v="3857.46"/>
    <n v="0"/>
    <n v="3857.46"/>
    <n v="0"/>
    <n v="0"/>
    <n v="0"/>
    <n v="0"/>
    <n v="0"/>
  </r>
  <r>
    <s v="1407447"/>
    <x v="1"/>
    <x v="1"/>
    <x v="0"/>
    <n v="17.66"/>
    <n v="0"/>
    <n v="17.66"/>
    <n v="17.649999999999999"/>
    <n v="1.0000000000001563E-2"/>
    <n v="0"/>
    <n v="0"/>
    <n v="0"/>
    <n v="0"/>
    <n v="0"/>
  </r>
  <r>
    <s v="1407447"/>
    <x v="2"/>
    <x v="1"/>
    <x v="0"/>
    <n v="412.09"/>
    <n v="0"/>
    <n v="412.09"/>
    <n v="411.83"/>
    <n v="0.25999999999999091"/>
    <n v="0"/>
    <n v="0"/>
    <n v="0"/>
    <n v="0"/>
    <n v="0"/>
  </r>
  <r>
    <s v="1407447"/>
    <x v="3"/>
    <x v="1"/>
    <x v="0"/>
    <n v="2766.89"/>
    <n v="0"/>
    <n v="2766.89"/>
    <n v="2765.12"/>
    <n v="1.7699999999999818"/>
    <n v="0"/>
    <n v="0"/>
    <n v="0"/>
    <n v="0"/>
    <n v="0"/>
  </r>
  <r>
    <s v="1407447"/>
    <x v="4"/>
    <x v="2"/>
    <x v="0"/>
    <n v="3763.15"/>
    <n v="0"/>
    <n v="3763.15"/>
    <n v="4551.63"/>
    <n v="-788.48"/>
    <n v="10.67"/>
    <n v="0"/>
    <n v="10.67"/>
    <n v="12.906000000000001"/>
    <n v="-2.2360000000000007"/>
  </r>
  <r>
    <s v="1407447"/>
    <x v="5"/>
    <x v="2"/>
    <x v="0"/>
    <n v="12935.99"/>
    <n v="0"/>
    <n v="12935.99"/>
    <n v="15646.45"/>
    <n v="-2710.4600000000009"/>
    <n v="10.67"/>
    <n v="0"/>
    <n v="10.67"/>
    <n v="12.906000000000001"/>
    <n v="-2.2360000000000007"/>
  </r>
  <r>
    <s v="1407447"/>
    <x v="6"/>
    <x v="2"/>
    <x v="0"/>
    <n v="13995.95"/>
    <n v="0"/>
    <n v="13995.95"/>
    <n v="16928.37"/>
    <n v="-2932.4199999999983"/>
    <n v="224.07"/>
    <n v="0"/>
    <n v="224.07"/>
    <n v="271.017"/>
    <n v="-46.947000000000003"/>
  </r>
  <r>
    <s v="1407447"/>
    <x v="7"/>
    <x v="1"/>
    <x v="0"/>
    <n v="30999.26"/>
    <n v="0"/>
    <n v="30999.26"/>
    <n v="30979.41"/>
    <n v="19.849999999998545"/>
    <n v="0"/>
    <n v="0"/>
    <n v="0"/>
    <n v="0"/>
    <n v="0"/>
  </r>
  <r>
    <s v="1407447"/>
    <x v="8"/>
    <x v="1"/>
    <x v="0"/>
    <n v="71686"/>
    <n v="0"/>
    <n v="71686"/>
    <n v="71640.09"/>
    <n v="45.910000000003492"/>
    <n v="0"/>
    <n v="0"/>
    <n v="0"/>
    <n v="0"/>
    <n v="0"/>
  </r>
  <r>
    <s v="1407447"/>
    <x v="60"/>
    <x v="3"/>
    <x v="1"/>
    <n v="-1653287.19"/>
    <n v="0"/>
    <n v="-1653287.19"/>
    <n v="-1653287.18"/>
    <n v="-1.0000000009313226E-2"/>
    <n v="-9292"/>
    <n v="0"/>
    <n v="-9292"/>
    <n v="-9292"/>
    <n v="0"/>
  </r>
  <r>
    <s v="1407447"/>
    <x v="48"/>
    <x v="4"/>
    <x v="2"/>
    <n v="62.56"/>
    <n v="0"/>
    <n v="62.56"/>
    <n v="0"/>
    <n v="62.56"/>
    <n v="735"/>
    <n v="0"/>
    <n v="735"/>
    <n v="0"/>
    <n v="735"/>
  </r>
  <r>
    <s v="1407447"/>
    <x v="61"/>
    <x v="4"/>
    <x v="2"/>
    <n v="5821.76"/>
    <n v="5795.9802955665027"/>
    <n v="25.7797044334975"/>
    <n v="5882.92"/>
    <n v="-61.159999999999854"/>
    <n v="112000"/>
    <n v="111504"/>
    <n v="496"/>
    <n v="113176.56"/>
    <n v="-1176.5599999999977"/>
  </r>
  <r>
    <s v="1407447"/>
    <x v="11"/>
    <x v="4"/>
    <x v="2"/>
    <n v="9225.2199999999993"/>
    <n v="9208.3681592039793"/>
    <n v="16.851840796020042"/>
    <n v="9254.41"/>
    <n v="-29.190000000000509"/>
    <n v="9309"/>
    <n v="9291.9999999999982"/>
    <n v="17.000000000001819"/>
    <n v="9338.4599999999991"/>
    <n v="-29.459999999999127"/>
  </r>
  <r>
    <s v="1407447"/>
    <x v="54"/>
    <x v="4"/>
    <x v="2"/>
    <n v="25198.400000000001"/>
    <n v="25154.187192118228"/>
    <n v="44.212807881773188"/>
    <n v="25531.5"/>
    <n v="-333.09999999999854"/>
    <n v="111700"/>
    <n v="111504"/>
    <n v="196"/>
    <n v="113176.56"/>
    <n v="-1476.5599999999977"/>
  </r>
  <r>
    <s v="1407447"/>
    <x v="55"/>
    <x v="4"/>
    <x v="2"/>
    <n v="32378.48"/>
    <n v="32321.665024630543"/>
    <n v="56.814975369456079"/>
    <n v="32806.49"/>
    <n v="-428.0099999999984"/>
    <n v="111700"/>
    <n v="111504"/>
    <n v="196"/>
    <n v="113176.56"/>
    <n v="-1476.5599999999977"/>
  </r>
  <r>
    <s v="1407447"/>
    <x v="14"/>
    <x v="4"/>
    <x v="2"/>
    <n v="52779.77"/>
    <n v="52428.068627450979"/>
    <n v="351.70137254901783"/>
    <n v="53476.63"/>
    <n v="-696.86000000000058"/>
    <n v="112252"/>
    <n v="111504"/>
    <n v="748"/>
    <n v="113734.08"/>
    <n v="-1482.0800000000017"/>
  </r>
  <r>
    <s v="1407447"/>
    <x v="56"/>
    <x v="4"/>
    <x v="2"/>
    <n v="98730.07"/>
    <n v="89673.192118226594"/>
    <n v="9056.8778817734128"/>
    <n v="91018.29"/>
    <n v="7711.7800000000134"/>
    <n v="122765"/>
    <n v="111504"/>
    <n v="11261"/>
    <n v="113176.56"/>
    <n v="9588.4400000000023"/>
  </r>
  <r>
    <s v="1407447"/>
    <x v="63"/>
    <x v="4"/>
    <x v="2"/>
    <n v="111290.35"/>
    <n v="111039.39901477832"/>
    <n v="250.95098522168701"/>
    <n v="112704.99"/>
    <n v="-1414.6399999999994"/>
    <n v="9313"/>
    <n v="9291.9999999999982"/>
    <n v="21.000000000001819"/>
    <n v="9431.3799999999992"/>
    <n v="-118.3799999999992"/>
  </r>
  <r>
    <s v="1407447"/>
    <x v="17"/>
    <x v="4"/>
    <x v="2"/>
    <n v="149210.04"/>
    <n v="148300.31840796021"/>
    <n v="909.72159203980118"/>
    <n v="149041.82"/>
    <n v="168.22000000000116"/>
    <n v="112188"/>
    <n v="111504"/>
    <n v="684"/>
    <n v="112061.52"/>
    <n v="126.47999999999593"/>
  </r>
  <r>
    <s v="1407447"/>
    <x v="58"/>
    <x v="4"/>
    <x v="2"/>
    <n v="535915.24"/>
    <n v="533370.46534653474"/>
    <n v="2544.7746534652542"/>
    <n v="538704.17000000004"/>
    <n v="-2788.9300000000512"/>
    <n v="112036"/>
    <n v="111504"/>
    <n v="532"/>
    <n v="112619.04"/>
    <n v="-583.0399999999936"/>
  </r>
  <r>
    <s v="1407447"/>
    <x v="59"/>
    <x v="4"/>
    <x v="3"/>
    <n v="486611.01"/>
    <n v="483876.2089552239"/>
    <n v="2734.8010447761044"/>
    <n v="486295.59"/>
    <n v="315.4199999999837"/>
    <n v="84100"/>
    <n v="83628"/>
    <n v="472"/>
    <n v="84046.14"/>
    <n v="53.860000000000582"/>
  </r>
  <r>
    <s v="1407447"/>
    <x v="20"/>
    <x v="4"/>
    <x v="4"/>
    <n v="5629.84"/>
    <n v="5519.4509803921565"/>
    <n v="110.38901960784369"/>
    <n v="5629.84"/>
    <n v="0"/>
    <n v="1023.607"/>
    <n v="1003.5362745098039"/>
    <n v="20.070725490196082"/>
    <n v="1023.607"/>
    <n v="0"/>
  </r>
  <r>
    <s v="1407448"/>
    <x v="0"/>
    <x v="0"/>
    <x v="0"/>
    <n v="6480.88"/>
    <n v="0"/>
    <n v="6480.88"/>
    <n v="0"/>
    <n v="6480.88"/>
    <n v="0"/>
    <n v="0"/>
    <n v="0"/>
    <n v="0"/>
    <n v="0"/>
  </r>
  <r>
    <s v="1407448"/>
    <x v="1"/>
    <x v="1"/>
    <x v="0"/>
    <n v="19.11"/>
    <n v="0"/>
    <n v="19.11"/>
    <n v="19.02"/>
    <n v="8.9999999999999858E-2"/>
    <n v="0"/>
    <n v="0"/>
    <n v="0"/>
    <n v="0"/>
    <n v="0"/>
  </r>
  <r>
    <s v="1407448"/>
    <x v="2"/>
    <x v="1"/>
    <x v="0"/>
    <n v="445.95"/>
    <n v="0"/>
    <n v="445.95"/>
    <n v="443.87"/>
    <n v="2.0799999999999841"/>
    <n v="0"/>
    <n v="0"/>
    <n v="0"/>
    <n v="0"/>
    <n v="0"/>
  </r>
  <r>
    <s v="1407448"/>
    <x v="3"/>
    <x v="1"/>
    <x v="0"/>
    <n v="2994.26"/>
    <n v="0"/>
    <n v="2994.26"/>
    <n v="2980.27"/>
    <n v="13.990000000000236"/>
    <n v="0"/>
    <n v="0"/>
    <n v="0"/>
    <n v="0"/>
    <n v="0"/>
  </r>
  <r>
    <s v="1407448"/>
    <x v="4"/>
    <x v="2"/>
    <x v="0"/>
    <n v="4584.8999999999996"/>
    <n v="0"/>
    <n v="4584.8999999999996"/>
    <n v="4905.79"/>
    <n v="-320.89000000000033"/>
    <n v="13"/>
    <n v="0"/>
    <n v="13"/>
    <n v="13.91"/>
    <n v="-0.91000000000000014"/>
  </r>
  <r>
    <s v="1407448"/>
    <x v="5"/>
    <x v="2"/>
    <x v="0"/>
    <n v="15760.82"/>
    <n v="0"/>
    <n v="15760.82"/>
    <n v="16863.88"/>
    <n v="-1103.0600000000013"/>
    <n v="13"/>
    <n v="0"/>
    <n v="13"/>
    <n v="13.91"/>
    <n v="-0.91000000000000014"/>
  </r>
  <r>
    <s v="1407448"/>
    <x v="6"/>
    <x v="2"/>
    <x v="0"/>
    <n v="17052.240000000002"/>
    <n v="0"/>
    <n v="17052.240000000002"/>
    <n v="18245.55"/>
    <n v="-1193.3099999999977"/>
    <n v="273"/>
    <n v="0"/>
    <n v="273"/>
    <n v="292.10500000000002"/>
    <n v="-19.105000000000018"/>
  </r>
  <r>
    <s v="1407448"/>
    <x v="7"/>
    <x v="1"/>
    <x v="0"/>
    <n v="33546.65"/>
    <n v="0"/>
    <n v="33546.65"/>
    <n v="33389.879999999997"/>
    <n v="156.77000000000407"/>
    <n v="0"/>
    <n v="0"/>
    <n v="0"/>
    <n v="0"/>
    <n v="0"/>
  </r>
  <r>
    <s v="1407448"/>
    <x v="8"/>
    <x v="1"/>
    <x v="0"/>
    <n v="77576.87"/>
    <n v="0"/>
    <n v="77576.87"/>
    <n v="77214.320000000007"/>
    <n v="362.54999999998836"/>
    <n v="0"/>
    <n v="0"/>
    <n v="0"/>
    <n v="0"/>
    <n v="0"/>
  </r>
  <r>
    <s v="1407448"/>
    <x v="60"/>
    <x v="3"/>
    <x v="1"/>
    <n v="-1781927.59"/>
    <n v="0"/>
    <n v="-1781927.59"/>
    <n v="-1781927.59"/>
    <n v="0"/>
    <n v="-10015"/>
    <n v="0"/>
    <n v="-10015"/>
    <n v="-10015"/>
    <n v="0"/>
  </r>
  <r>
    <s v="1407448"/>
    <x v="48"/>
    <x v="4"/>
    <x v="2"/>
    <n v="68.95"/>
    <n v="0"/>
    <n v="68.95"/>
    <n v="0"/>
    <n v="68.95"/>
    <n v="810"/>
    <n v="0"/>
    <n v="810"/>
    <n v="0"/>
    <n v="810"/>
  </r>
  <r>
    <s v="1407448"/>
    <x v="61"/>
    <x v="4"/>
    <x v="2"/>
    <n v="6263.59"/>
    <n v="6246.9556650246304"/>
    <n v="16.634334975369711"/>
    <n v="6340.66"/>
    <n v="-77.069999999999709"/>
    <n v="120500"/>
    <n v="120180"/>
    <n v="320"/>
    <n v="121982.7"/>
    <n v="-1482.6999999999971"/>
  </r>
  <r>
    <s v="1407448"/>
    <x v="11"/>
    <x v="4"/>
    <x v="2"/>
    <n v="9933.7800000000007"/>
    <n v="9924.8656716417918"/>
    <n v="8.914328358208877"/>
    <n v="9974.49"/>
    <n v="-40.709999999999127"/>
    <n v="10024"/>
    <n v="10015"/>
    <n v="9"/>
    <n v="10065.075000000001"/>
    <n v="-41.075000000000728"/>
  </r>
  <r>
    <s v="1407448"/>
    <x v="54"/>
    <x v="4"/>
    <x v="2"/>
    <n v="27093.360000000001"/>
    <n v="27111.408866995072"/>
    <n v="-18.048866995071876"/>
    <n v="27518.080000000002"/>
    <n v="-424.72000000000116"/>
    <n v="120100"/>
    <n v="120180"/>
    <n v="-80"/>
    <n v="121982.7"/>
    <n v="-1882.6999999999971"/>
  </r>
  <r>
    <s v="1407448"/>
    <x v="55"/>
    <x v="4"/>
    <x v="2"/>
    <n v="34929.339999999997"/>
    <n v="34836.581280788174"/>
    <n v="92.758719211822608"/>
    <n v="35359.129999999997"/>
    <n v="-429.79000000000087"/>
    <n v="120500"/>
    <n v="120180"/>
    <n v="320"/>
    <n v="121982.7"/>
    <n v="-1482.6999999999971"/>
  </r>
  <r>
    <s v="1407448"/>
    <x v="14"/>
    <x v="4"/>
    <x v="2"/>
    <n v="56607.12"/>
    <n v="56507.431372549021"/>
    <n v="99.688627450981585"/>
    <n v="57637.58"/>
    <n v="-1030.4599999999991"/>
    <n v="120392"/>
    <n v="120180"/>
    <n v="212"/>
    <n v="122583.6"/>
    <n v="-2191.6000000000058"/>
  </r>
  <r>
    <s v="1407448"/>
    <x v="56"/>
    <x v="4"/>
    <x v="2"/>
    <n v="98183.2"/>
    <n v="96650.561576354681"/>
    <n v="1532.6384236453159"/>
    <n v="98100.32"/>
    <n v="82.879999999990105"/>
    <n v="122085"/>
    <n v="120180"/>
    <n v="1905"/>
    <n v="121982.7"/>
    <n v="102.30000000000291"/>
  </r>
  <r>
    <s v="1407448"/>
    <x v="63"/>
    <x v="4"/>
    <x v="2"/>
    <n v="120240.9"/>
    <n v="119679.25123152709"/>
    <n v="561.64876847290725"/>
    <n v="121474.44"/>
    <n v="-1233.5400000000081"/>
    <n v="10062"/>
    <n v="10015"/>
    <n v="47"/>
    <n v="10165.225"/>
    <n v="-103.22500000000036"/>
  </r>
  <r>
    <s v="1407448"/>
    <x v="17"/>
    <x v="4"/>
    <x v="2"/>
    <n v="160062.84"/>
    <n v="159839.40298507462"/>
    <n v="223.43701492538094"/>
    <n v="160638.6"/>
    <n v="-575.76000000000931"/>
    <n v="120348"/>
    <n v="120180"/>
    <n v="168"/>
    <n v="120780.9"/>
    <n v="-432.89999999999418"/>
  </r>
  <r>
    <s v="1407448"/>
    <x v="58"/>
    <x v="4"/>
    <x v="2"/>
    <n v="577416.18999999994"/>
    <n v="574871.41584158421"/>
    <n v="2544.7741584157338"/>
    <n v="580620.13"/>
    <n v="-3203.9400000000605"/>
    <n v="120712"/>
    <n v="120180"/>
    <n v="532"/>
    <n v="121381.8"/>
    <n v="-669.80000000000291"/>
  </r>
  <r>
    <s v="1407448"/>
    <x v="59"/>
    <x v="4"/>
    <x v="3"/>
    <n v="526598.75"/>
    <n v="521526.0696517413"/>
    <n v="5072.6803482586984"/>
    <n v="524133.7"/>
    <n v="2465.0499999999884"/>
    <n v="91011"/>
    <n v="90135"/>
    <n v="876"/>
    <n v="90585.675000000003"/>
    <n v="425.32499999999709"/>
  </r>
  <r>
    <s v="1407448"/>
    <x v="20"/>
    <x v="4"/>
    <x v="4"/>
    <n v="6067.89"/>
    <n v="5948.911764705882"/>
    <n v="118.97823529411835"/>
    <n v="6067.89"/>
    <n v="0"/>
    <n v="1103.252"/>
    <n v="1081.6196078431371"/>
    <n v="21.632392156862807"/>
    <n v="1103.252"/>
    <n v="0"/>
  </r>
  <r>
    <s v="1407449"/>
    <x v="0"/>
    <x v="0"/>
    <x v="0"/>
    <n v="41094.699999999997"/>
    <n v="0"/>
    <n v="41094.699999999997"/>
    <n v="0"/>
    <n v="41094.699999999997"/>
    <n v="0"/>
    <n v="0"/>
    <n v="0"/>
    <n v="0"/>
    <n v="0"/>
  </r>
  <r>
    <s v="1407449"/>
    <x v="1"/>
    <x v="1"/>
    <x v="0"/>
    <n v="48.32"/>
    <n v="0"/>
    <n v="48.32"/>
    <n v="48.57"/>
    <n v="-0.25"/>
    <n v="0"/>
    <n v="0"/>
    <n v="0"/>
    <n v="0"/>
    <n v="0"/>
  </r>
  <r>
    <s v="1407449"/>
    <x v="2"/>
    <x v="1"/>
    <x v="0"/>
    <n v="1127.55"/>
    <n v="0"/>
    <n v="1127.55"/>
    <n v="1133.19"/>
    <n v="-5.6400000000001"/>
    <n v="0"/>
    <n v="0"/>
    <n v="0"/>
    <n v="0"/>
    <n v="0"/>
  </r>
  <r>
    <s v="1407449"/>
    <x v="3"/>
    <x v="1"/>
    <x v="0"/>
    <n v="7570.68"/>
    <n v="0"/>
    <n v="7570.68"/>
    <n v="7608.54"/>
    <n v="-37.859999999999673"/>
    <n v="0"/>
    <n v="0"/>
    <n v="0"/>
    <n v="0"/>
    <n v="0"/>
  </r>
  <r>
    <s v="1407449"/>
    <x v="4"/>
    <x v="2"/>
    <x v="0"/>
    <n v="10813.32"/>
    <n v="0"/>
    <n v="10813.32"/>
    <n v="12524.33"/>
    <n v="-1711.0100000000002"/>
    <n v="30.66"/>
    <n v="0"/>
    <n v="30.66"/>
    <n v="35.511000000000003"/>
    <n v="-4.8510000000000026"/>
  </r>
  <r>
    <s v="1407449"/>
    <x v="5"/>
    <x v="2"/>
    <x v="0"/>
    <n v="37171.279999999999"/>
    <n v="0"/>
    <n v="37171.279999999999"/>
    <n v="43052.98"/>
    <n v="-5881.7000000000044"/>
    <n v="30.66"/>
    <n v="0"/>
    <n v="30.66"/>
    <n v="35.511000000000003"/>
    <n v="-4.8510000000000026"/>
  </r>
  <r>
    <s v="1407449"/>
    <x v="6"/>
    <x v="2"/>
    <x v="0"/>
    <n v="40217.040000000001"/>
    <n v="0"/>
    <n v="40217.040000000001"/>
    <n v="46580.34"/>
    <n v="-6363.2999999999956"/>
    <n v="643.86"/>
    <n v="0"/>
    <n v="643.86"/>
    <n v="745.73400000000004"/>
    <n v="-101.87400000000002"/>
  </r>
  <r>
    <s v="1407449"/>
    <x v="7"/>
    <x v="1"/>
    <x v="0"/>
    <n v="84819.28"/>
    <n v="0"/>
    <n v="84819.28"/>
    <n v="85243.38"/>
    <n v="-424.10000000000582"/>
    <n v="0"/>
    <n v="0"/>
    <n v="0"/>
    <n v="0"/>
    <n v="0"/>
  </r>
  <r>
    <s v="1407449"/>
    <x v="8"/>
    <x v="1"/>
    <x v="0"/>
    <n v="196145.17"/>
    <n v="0"/>
    <n v="196145.17"/>
    <n v="197125.89"/>
    <n v="-980.72000000000116"/>
    <n v="0"/>
    <n v="0"/>
    <n v="0"/>
    <n v="0"/>
    <n v="0"/>
  </r>
  <r>
    <s v="1407449"/>
    <x v="343"/>
    <x v="3"/>
    <x v="1"/>
    <n v="-4551405.7"/>
    <n v="0"/>
    <n v="-4551405.7"/>
    <n v="-4551406.75"/>
    <n v="1.0499999998137355"/>
    <n v="-25568"/>
    <n v="0"/>
    <n v="-25568"/>
    <n v="-25568"/>
    <n v="0"/>
  </r>
  <r>
    <s v="1407449"/>
    <x v="48"/>
    <x v="4"/>
    <x v="2"/>
    <n v="2323.69"/>
    <n v="2176.3465346534654"/>
    <n v="147.34346534653469"/>
    <n v="2198.11"/>
    <n v="125.57999999999993"/>
    <n v="27299"/>
    <n v="25568"/>
    <n v="1731"/>
    <n v="25823.68"/>
    <n v="1475.3199999999997"/>
  </r>
  <r>
    <s v="1407449"/>
    <x v="342"/>
    <x v="4"/>
    <x v="2"/>
    <n v="15994.25"/>
    <n v="15948.295566502464"/>
    <n v="45.954433497536229"/>
    <n v="16187.52"/>
    <n v="-193.27000000000044"/>
    <n v="307700"/>
    <n v="306816"/>
    <n v="884"/>
    <n v="311418.23999999999"/>
    <n v="-3718.2399999999907"/>
  </r>
  <r>
    <s v="1407449"/>
    <x v="11"/>
    <x v="4"/>
    <x v="2"/>
    <n v="25347.8"/>
    <n v="25337.890547263683"/>
    <n v="9.9094527363158704"/>
    <n v="25464.58"/>
    <n v="-116.78000000000247"/>
    <n v="25578"/>
    <n v="25568"/>
    <n v="10"/>
    <n v="25695.84"/>
    <n v="-117.84000000000015"/>
  </r>
  <r>
    <s v="1407449"/>
    <x v="54"/>
    <x v="4"/>
    <x v="2"/>
    <n v="69301.25"/>
    <n v="69214.620689655174"/>
    <n v="86.629310344826081"/>
    <n v="70252.84"/>
    <n v="-951.58999999999651"/>
    <n v="307200"/>
    <n v="306816"/>
    <n v="384"/>
    <n v="311418.23999999999"/>
    <n v="-4218.2399999999907"/>
  </r>
  <r>
    <s v="1407449"/>
    <x v="55"/>
    <x v="4"/>
    <x v="2"/>
    <n v="89193"/>
    <n v="88936.758620689652"/>
    <n v="256.24137931034784"/>
    <n v="90270.81"/>
    <n v="-1077.8099999999977"/>
    <n v="307700"/>
    <n v="306816"/>
    <n v="884"/>
    <n v="311418.23999999999"/>
    <n v="-3718.2399999999907"/>
  </r>
  <r>
    <s v="1407449"/>
    <x v="14"/>
    <x v="4"/>
    <x v="2"/>
    <n v="144833.57"/>
    <n v="144261.81372549018"/>
    <n v="571.75627450982574"/>
    <n v="147147.04999999999"/>
    <n v="-2313.4799999999814"/>
    <n v="308032"/>
    <n v="306816"/>
    <n v="1216"/>
    <n v="312952.32000000001"/>
    <n v="-4920.320000000007"/>
  </r>
  <r>
    <s v="1407449"/>
    <x v="56"/>
    <x v="4"/>
    <x v="2"/>
    <n v="253675.12"/>
    <n v="246746.02955665023"/>
    <n v="6929.0904433497635"/>
    <n v="250447.22"/>
    <n v="3227.8999999999942"/>
    <n v="315430"/>
    <n v="306816"/>
    <n v="8614"/>
    <n v="311418.23999999999"/>
    <n v="4011.7600000000093"/>
  </r>
  <r>
    <s v="1407449"/>
    <x v="63"/>
    <x v="4"/>
    <x v="2"/>
    <n v="305728.8"/>
    <n v="305537.59605911328"/>
    <n v="191.2039408867131"/>
    <n v="310120.65999999997"/>
    <n v="-4391.859999999986"/>
    <n v="25584"/>
    <n v="25568"/>
    <n v="16"/>
    <n v="25951.52"/>
    <n v="-367.52000000000044"/>
  </r>
  <r>
    <s v="1407449"/>
    <x v="17"/>
    <x v="4"/>
    <x v="2"/>
    <n v="409816.89"/>
    <n v="408065.28358208953"/>
    <n v="1751.6064179104869"/>
    <n v="410105.61"/>
    <n v="-288.71999999997206"/>
    <n v="308133"/>
    <n v="306816"/>
    <n v="1317"/>
    <n v="308350.08000000002"/>
    <n v="-217.0800000000163"/>
  </r>
  <r>
    <s v="1407449"/>
    <x v="58"/>
    <x v="4"/>
    <x v="2"/>
    <n v="1469241.81"/>
    <n v="1467629.792079208"/>
    <n v="1612.0179207921028"/>
    <n v="1482306.09"/>
    <n v="-13064.280000000028"/>
    <n v="307153"/>
    <n v="306815.99999999994"/>
    <n v="337.00000000005821"/>
    <n v="309884.15999999997"/>
    <n v="-2731.1599999999744"/>
  </r>
  <r>
    <s v="1407449"/>
    <x v="59"/>
    <x v="4"/>
    <x v="3"/>
    <n v="1331451.04"/>
    <n v="1331440.686567164"/>
    <n v="10.353432836011052"/>
    <n v="1338097.8899999999"/>
    <n v="-6646.8499999998603"/>
    <n v="230112"/>
    <n v="230112"/>
    <n v="0"/>
    <n v="231262.56"/>
    <n v="-1150.5599999999977"/>
  </r>
  <r>
    <s v="1407449"/>
    <x v="20"/>
    <x v="4"/>
    <x v="4"/>
    <n v="15491.14"/>
    <n v="15187.392156862745"/>
    <n v="303.74784313725468"/>
    <n v="15491.14"/>
    <n v="0"/>
    <n v="2816.5709999999999"/>
    <n v="2761.3441176470587"/>
    <n v="55.226882352941175"/>
    <n v="2816.5709999999999"/>
    <n v="0"/>
  </r>
  <r>
    <s v="1407450"/>
    <x v="0"/>
    <x v="0"/>
    <x v="0"/>
    <n v="11058.67"/>
    <n v="0"/>
    <n v="11058.67"/>
    <n v="0"/>
    <n v="11058.67"/>
    <n v="0"/>
    <n v="0"/>
    <n v="0"/>
    <n v="0"/>
    <n v="0"/>
  </r>
  <r>
    <s v="1407450"/>
    <x v="1"/>
    <x v="1"/>
    <x v="0"/>
    <n v="14.67"/>
    <n v="0"/>
    <n v="14.67"/>
    <n v="14.74"/>
    <n v="-7.0000000000000284E-2"/>
    <n v="0"/>
    <n v="0"/>
    <n v="0"/>
    <n v="0"/>
    <n v="0"/>
  </r>
  <r>
    <s v="1407450"/>
    <x v="2"/>
    <x v="1"/>
    <x v="0"/>
    <n v="342.22"/>
    <n v="0"/>
    <n v="342.22"/>
    <n v="343.93"/>
    <n v="-1.7099999999999795"/>
    <n v="0"/>
    <n v="0"/>
    <n v="0"/>
    <n v="0"/>
    <n v="0"/>
  </r>
  <r>
    <s v="1407450"/>
    <x v="3"/>
    <x v="1"/>
    <x v="0"/>
    <n v="2297.7399999999998"/>
    <n v="0"/>
    <n v="2297.7399999999998"/>
    <n v="2309.2199999999998"/>
    <n v="-11.480000000000018"/>
    <n v="0"/>
    <n v="0"/>
    <n v="0"/>
    <n v="0"/>
    <n v="0"/>
  </r>
  <r>
    <s v="1407450"/>
    <x v="4"/>
    <x v="2"/>
    <x v="0"/>
    <n v="3382.25"/>
    <n v="0"/>
    <n v="3382.25"/>
    <n v="3801.19"/>
    <n v="-418.94000000000005"/>
    <n v="9.59"/>
    <n v="0"/>
    <n v="9.59"/>
    <n v="10.778"/>
    <n v="-1.1880000000000006"/>
  </r>
  <r>
    <s v="1407450"/>
    <x v="5"/>
    <x v="2"/>
    <x v="0"/>
    <n v="11626.64"/>
    <n v="0"/>
    <n v="11626.64"/>
    <n v="13066.77"/>
    <n v="-1440.130000000001"/>
    <n v="9.59"/>
    <n v="0"/>
    <n v="9.59"/>
    <n v="10.778"/>
    <n v="-1.1880000000000006"/>
  </r>
  <r>
    <s v="1407450"/>
    <x v="6"/>
    <x v="2"/>
    <x v="0"/>
    <n v="12579.31"/>
    <n v="0"/>
    <n v="12579.31"/>
    <n v="14137.34"/>
    <n v="-1558.0300000000007"/>
    <n v="201.39"/>
    <n v="0"/>
    <n v="201.39"/>
    <n v="226.334"/>
    <n v="-24.944000000000017"/>
  </r>
  <r>
    <s v="1407450"/>
    <x v="7"/>
    <x v="1"/>
    <x v="0"/>
    <n v="25743.02"/>
    <n v="0"/>
    <n v="25743.02"/>
    <n v="25871.74"/>
    <n v="-128.72000000000116"/>
    <n v="0"/>
    <n v="0"/>
    <n v="0"/>
    <n v="0"/>
    <n v="0"/>
  </r>
  <r>
    <s v="1407450"/>
    <x v="8"/>
    <x v="1"/>
    <x v="0"/>
    <n v="59530.92"/>
    <n v="0"/>
    <n v="59530.92"/>
    <n v="59828.57"/>
    <n v="-297.65000000000146"/>
    <n v="0"/>
    <n v="0"/>
    <n v="0"/>
    <n v="0"/>
    <n v="0"/>
  </r>
  <r>
    <s v="1407450"/>
    <x v="343"/>
    <x v="3"/>
    <x v="1"/>
    <n v="-1381371.57"/>
    <n v="0"/>
    <n v="-1381371.57"/>
    <n v="-1381371.89"/>
    <n v="0.31999999983236194"/>
    <n v="-7760"/>
    <n v="0"/>
    <n v="-7760"/>
    <n v="-7760"/>
    <n v="0"/>
  </r>
  <r>
    <s v="1407450"/>
    <x v="48"/>
    <x v="4"/>
    <x v="2"/>
    <n v="689.47"/>
    <n v="660.53465346534654"/>
    <n v="28.93534653465349"/>
    <n v="667.14"/>
    <n v="22.330000000000041"/>
    <n v="8100"/>
    <n v="7760"/>
    <n v="340"/>
    <n v="7837.6"/>
    <n v="262.39999999999964"/>
  </r>
  <r>
    <s v="1407450"/>
    <x v="342"/>
    <x v="4"/>
    <x v="2"/>
    <n v="4886.12"/>
    <n v="4840.3743842364529"/>
    <n v="45.745615763546994"/>
    <n v="4912.9799999999996"/>
    <n v="-26.859999999999673"/>
    <n v="94000"/>
    <n v="93120"/>
    <n v="880"/>
    <n v="94516.800000000003"/>
    <n v="-516.80000000000291"/>
  </r>
  <r>
    <s v="1407450"/>
    <x v="11"/>
    <x v="4"/>
    <x v="2"/>
    <n v="7699.08"/>
    <n v="7690.1592039800998"/>
    <n v="8.9207960199000809"/>
    <n v="7728.61"/>
    <n v="-29.529999999999745"/>
    <n v="7769"/>
    <n v="7760"/>
    <n v="9"/>
    <n v="7798.8"/>
    <n v="-29.800000000000182"/>
  </r>
  <r>
    <s v="1407450"/>
    <x v="54"/>
    <x v="4"/>
    <x v="2"/>
    <n v="21205.46"/>
    <n v="21006.935960591134"/>
    <n v="198.52403940886506"/>
    <n v="21322.04"/>
    <n v="-116.58000000000175"/>
    <n v="94000"/>
    <n v="93120"/>
    <n v="880"/>
    <n v="94516.800000000003"/>
    <n v="-516.80000000000291"/>
  </r>
  <r>
    <s v="1407450"/>
    <x v="55"/>
    <x v="4"/>
    <x v="2"/>
    <n v="27247.78"/>
    <n v="26992.689655172413"/>
    <n v="255.0903448275858"/>
    <n v="27397.58"/>
    <n v="-149.80000000000291"/>
    <n v="94000"/>
    <n v="93120"/>
    <n v="880"/>
    <n v="94516.800000000003"/>
    <n v="-516.80000000000291"/>
  </r>
  <r>
    <s v="1407450"/>
    <x v="14"/>
    <x v="4"/>
    <x v="2"/>
    <n v="43962.77"/>
    <n v="43784.088235294119"/>
    <n v="178.68176470587787"/>
    <n v="44659.77"/>
    <n v="-697"/>
    <n v="93500"/>
    <n v="93120"/>
    <n v="380"/>
    <n v="94982.399999999994"/>
    <n v="-1482.3999999999942"/>
  </r>
  <r>
    <s v="1407450"/>
    <x v="56"/>
    <x v="4"/>
    <x v="2"/>
    <n v="76803.009999999995"/>
    <n v="74888.502463054188"/>
    <n v="1914.5075369458064"/>
    <n v="76011.83"/>
    <n v="791.17999999999302"/>
    <n v="95500"/>
    <n v="93120"/>
    <n v="2380"/>
    <n v="94516.800000000003"/>
    <n v="983.19999999999709"/>
  </r>
  <r>
    <s v="1407450"/>
    <x v="63"/>
    <x v="4"/>
    <x v="2"/>
    <n v="92851.5"/>
    <n v="92732"/>
    <n v="119.5"/>
    <n v="94122.98"/>
    <n v="-1271.4799999999959"/>
    <n v="7770"/>
    <n v="7760"/>
    <n v="10"/>
    <n v="7876.4"/>
    <n v="-106.39999999999964"/>
  </r>
  <r>
    <s v="1407450"/>
    <x v="17"/>
    <x v="4"/>
    <x v="2"/>
    <n v="124355"/>
    <n v="123849.60199004975"/>
    <n v="505.39800995025143"/>
    <n v="124468.85"/>
    <n v="-113.85000000000582"/>
    <n v="93500"/>
    <n v="93120"/>
    <n v="380"/>
    <n v="93585.600000000006"/>
    <n v="-85.600000000005821"/>
  </r>
  <r>
    <s v="1407450"/>
    <x v="58"/>
    <x v="4"/>
    <x v="2"/>
    <n v="446293.09"/>
    <n v="445432.0693069307"/>
    <n v="861.0206930693239"/>
    <n v="449886.39"/>
    <n v="-3593.2999999999884"/>
    <n v="93300"/>
    <n v="93120"/>
    <n v="180"/>
    <n v="94051.199999999997"/>
    <n v="-751.19999999999709"/>
  </r>
  <r>
    <s v="1407450"/>
    <x v="59"/>
    <x v="4"/>
    <x v="3"/>
    <n v="404101.22"/>
    <n v="404098.07960199006"/>
    <n v="3.1403980099130422"/>
    <n v="406118.57"/>
    <n v="-2017.3500000000349"/>
    <n v="69840"/>
    <n v="69840"/>
    <n v="0"/>
    <n v="70189.2"/>
    <n v="-349.19999999999709"/>
  </r>
  <r>
    <s v="1407450"/>
    <x v="20"/>
    <x v="4"/>
    <x v="4"/>
    <n v="4701.63"/>
    <n v="4609.4411764705883"/>
    <n v="92.18882352941182"/>
    <n v="4701.63"/>
    <n v="0"/>
    <n v="854.84199999999998"/>
    <n v="838.08039215686267"/>
    <n v="16.761607843137313"/>
    <n v="854.84199999999998"/>
    <n v="0"/>
  </r>
  <r>
    <s v="1407451"/>
    <x v="0"/>
    <x v="0"/>
    <x v="0"/>
    <n v="4929.12"/>
    <n v="0"/>
    <n v="4929.12"/>
    <n v="0"/>
    <n v="4929.12"/>
    <n v="0"/>
    <n v="0"/>
    <n v="0"/>
    <n v="0"/>
    <n v="0"/>
  </r>
  <r>
    <s v="1407451"/>
    <x v="1"/>
    <x v="1"/>
    <x v="0"/>
    <n v="3.59"/>
    <n v="0"/>
    <n v="3.59"/>
    <n v="3.6"/>
    <n v="-1.0000000000000231E-2"/>
    <n v="0"/>
    <n v="0"/>
    <n v="0"/>
    <n v="0"/>
    <n v="0"/>
  </r>
  <r>
    <s v="1407451"/>
    <x v="2"/>
    <x v="1"/>
    <x v="0"/>
    <n v="83.86"/>
    <n v="0"/>
    <n v="83.86"/>
    <n v="84.05"/>
    <n v="-0.18999999999999773"/>
    <n v="0"/>
    <n v="0"/>
    <n v="0"/>
    <n v="0"/>
    <n v="0"/>
  </r>
  <r>
    <s v="1407451"/>
    <x v="3"/>
    <x v="1"/>
    <x v="0"/>
    <n v="563.04999999999995"/>
    <n v="0"/>
    <n v="563.04999999999995"/>
    <n v="564.34"/>
    <n v="-1.2900000000000773"/>
    <n v="0"/>
    <n v="0"/>
    <n v="0"/>
    <n v="0"/>
    <n v="0"/>
  </r>
  <r>
    <s v="1407451"/>
    <x v="4"/>
    <x v="2"/>
    <x v="0"/>
    <n v="4055.88"/>
    <n v="0"/>
    <n v="4055.88"/>
    <n v="4326.6400000000003"/>
    <n v="-270.76000000000022"/>
    <n v="11.5"/>
    <n v="0"/>
    <n v="11.5"/>
    <n v="12.268000000000001"/>
    <n v="-0.76800000000000068"/>
  </r>
  <r>
    <s v="1407451"/>
    <x v="7"/>
    <x v="1"/>
    <x v="0"/>
    <n v="6308.22"/>
    <n v="0"/>
    <n v="6308.22"/>
    <n v="6322.67"/>
    <n v="-14.449999999999818"/>
    <n v="0"/>
    <n v="0"/>
    <n v="0"/>
    <n v="0"/>
    <n v="0"/>
  </r>
  <r>
    <s v="1407451"/>
    <x v="8"/>
    <x v="1"/>
    <x v="0"/>
    <n v="14587.8"/>
    <n v="0"/>
    <n v="14587.8"/>
    <n v="14621.22"/>
    <n v="-33.420000000000073"/>
    <n v="0"/>
    <n v="0"/>
    <n v="0"/>
    <n v="0"/>
    <n v="0"/>
  </r>
  <r>
    <s v="1407451"/>
    <x v="5"/>
    <x v="2"/>
    <x v="0"/>
    <n v="13978.64"/>
    <n v="0"/>
    <n v="13978.64"/>
    <n v="14873.02"/>
    <n v="-894.38000000000102"/>
    <n v="11.53"/>
    <n v="0"/>
    <n v="11.53"/>
    <n v="12.268000000000001"/>
    <n v="-0.73800000000000132"/>
  </r>
  <r>
    <s v="1407451"/>
    <x v="6"/>
    <x v="2"/>
    <x v="0"/>
    <n v="15084.67"/>
    <n v="0"/>
    <n v="15084.67"/>
    <n v="16091.72"/>
    <n v="-1007.0499999999993"/>
    <n v="241.5"/>
    <n v="0"/>
    <n v="241.5"/>
    <n v="257.62200000000001"/>
    <n v="-16.122000000000014"/>
  </r>
  <r>
    <s v="1407451"/>
    <x v="296"/>
    <x v="3"/>
    <x v="1"/>
    <n v="-542085.75"/>
    <n v="0"/>
    <n v="-542085.75"/>
    <n v="-542085.76"/>
    <n v="1.0000000009313226E-2"/>
    <n v="-3803"/>
    <n v="0"/>
    <n v="-3803"/>
    <n v="-3803"/>
    <n v="0"/>
  </r>
  <r>
    <s v="1407451"/>
    <x v="277"/>
    <x v="4"/>
    <x v="2"/>
    <n v="172.48"/>
    <n v="149.07843137254903"/>
    <n v="23.401568627450956"/>
    <n v="152.06"/>
    <n v="20.419999999999987"/>
    <n v="4400"/>
    <n v="3803"/>
    <n v="597"/>
    <n v="3879.06"/>
    <n v="520.94000000000005"/>
  </r>
  <r>
    <s v="1407451"/>
    <x v="297"/>
    <x v="4"/>
    <x v="2"/>
    <n v="2547.94"/>
    <n v="2520.9359605911332"/>
    <n v="27.004039408866902"/>
    <n v="2558.75"/>
    <n v="-10.809999999999945"/>
    <n v="92250"/>
    <n v="91272"/>
    <n v="978"/>
    <n v="92641.08"/>
    <n v="-391.08000000000175"/>
  </r>
  <r>
    <s v="1407451"/>
    <x v="279"/>
    <x v="4"/>
    <x v="2"/>
    <n v="4399.3999999999996"/>
    <n v="4392.4676616915422"/>
    <n v="6.9323383084574743"/>
    <n v="4414.43"/>
    <n v="-15.030000000000655"/>
    <n v="3809"/>
    <n v="3803"/>
    <n v="6"/>
    <n v="3822.0149999999999"/>
    <n v="-13.014999999999873"/>
  </r>
  <r>
    <s v="1407451"/>
    <x v="298"/>
    <x v="4"/>
    <x v="2"/>
    <n v="10861.35"/>
    <n v="10717.162561576355"/>
    <n v="144.18743842364529"/>
    <n v="10877.92"/>
    <n v="-16.569999999999709"/>
    <n v="92500"/>
    <n v="91272"/>
    <n v="1228"/>
    <n v="92641.08"/>
    <n v="-141.08000000000175"/>
  </r>
  <r>
    <s v="1407451"/>
    <x v="280"/>
    <x v="4"/>
    <x v="2"/>
    <n v="14091"/>
    <n v="14055.891089108911"/>
    <n v="35.108910891089181"/>
    <n v="14196.45"/>
    <n v="-105.45000000000073"/>
    <n v="91500"/>
    <n v="91272"/>
    <n v="228"/>
    <n v="92184.72"/>
    <n v="-684.72000000000116"/>
  </r>
  <r>
    <s v="1407451"/>
    <x v="299"/>
    <x v="4"/>
    <x v="2"/>
    <n v="25066.32"/>
    <n v="24867.970443349754"/>
    <n v="198.34955665024609"/>
    <n v="25240.99"/>
    <n v="-174.67000000000189"/>
    <n v="92000"/>
    <n v="91272"/>
    <n v="728"/>
    <n v="92641.08"/>
    <n v="-641.08000000000175"/>
  </r>
  <r>
    <s v="1407451"/>
    <x v="282"/>
    <x v="4"/>
    <x v="2"/>
    <n v="25220.15"/>
    <n v="25157.297029702971"/>
    <n v="62.85297029702997"/>
    <n v="25408.87"/>
    <n v="-188.71999999999753"/>
    <n v="91500"/>
    <n v="91272"/>
    <n v="228"/>
    <n v="92184.72"/>
    <n v="-684.72000000000116"/>
  </r>
  <r>
    <s v="1407451"/>
    <x v="283"/>
    <x v="4"/>
    <x v="2"/>
    <n v="30031.919999999998"/>
    <n v="29929.605911330051"/>
    <n v="102.31408866994752"/>
    <n v="30378.55"/>
    <n v="-346.63000000000102"/>
    <n v="3816"/>
    <n v="3803"/>
    <n v="13"/>
    <n v="3860.0450000000001"/>
    <n v="-44.045000000000073"/>
  </r>
  <r>
    <s v="1407451"/>
    <x v="300"/>
    <x v="4"/>
    <x v="2"/>
    <n v="49250.38"/>
    <n v="48275.586206896551"/>
    <n v="974.79379310344666"/>
    <n v="48999.72"/>
    <n v="250.65999999999622"/>
    <n v="93115"/>
    <n v="91272"/>
    <n v="1843"/>
    <n v="92641.08"/>
    <n v="473.91999999999825"/>
  </r>
  <r>
    <s v="1407451"/>
    <x v="286"/>
    <x v="4"/>
    <x v="2"/>
    <n v="220691.7"/>
    <n v="220382.63366336634"/>
    <n v="309.06633663366665"/>
    <n v="222586.46"/>
    <n v="-1894.7599999999802"/>
    <n v="91400"/>
    <n v="91272"/>
    <n v="128"/>
    <n v="92184.72"/>
    <n v="-784.72000000000116"/>
  </r>
  <r>
    <s v="1407451"/>
    <x v="59"/>
    <x v="4"/>
    <x v="3"/>
    <n v="99006.2"/>
    <n v="98738.527363184083"/>
    <n v="267.6726368159143"/>
    <n v="99232.22"/>
    <n v="-226.02000000000407"/>
    <n v="17114"/>
    <n v="17067.86368159204"/>
    <n v="46.136318407960061"/>
    <n v="17153.203000000001"/>
    <n v="-39.203000000001339"/>
  </r>
  <r>
    <s v="1407451"/>
    <x v="20"/>
    <x v="4"/>
    <x v="4"/>
    <n v="1152.08"/>
    <n v="1129.4901960784314"/>
    <n v="22.589803921568546"/>
    <n v="1152.08"/>
    <n v="0"/>
    <n v="209.46899999999999"/>
    <n v="205.36176470588234"/>
    <n v="4.1072352941176575"/>
    <n v="209.46899999999999"/>
    <n v="0"/>
  </r>
  <r>
    <s v="1407453"/>
    <x v="0"/>
    <x v="0"/>
    <x v="0"/>
    <n v="354.15"/>
    <n v="0"/>
    <n v="354.15"/>
    <n v="0"/>
    <n v="354.15"/>
    <n v="0"/>
    <n v="0"/>
    <n v="0"/>
    <n v="0"/>
    <n v="0"/>
  </r>
  <r>
    <s v="1407453"/>
    <x v="1"/>
    <x v="1"/>
    <x v="0"/>
    <n v="0.9"/>
    <n v="0"/>
    <n v="0.9"/>
    <n v="0.9"/>
    <n v="0"/>
    <n v="0"/>
    <n v="0"/>
    <n v="0"/>
    <n v="0"/>
    <n v="0"/>
  </r>
  <r>
    <s v="1407453"/>
    <x v="2"/>
    <x v="1"/>
    <x v="0"/>
    <n v="20.95"/>
    <n v="0"/>
    <n v="20.95"/>
    <n v="21.05"/>
    <n v="-0.10000000000000142"/>
    <n v="0"/>
    <n v="0"/>
    <n v="0"/>
    <n v="0"/>
    <n v="0"/>
  </r>
  <r>
    <s v="1407453"/>
    <x v="3"/>
    <x v="1"/>
    <x v="0"/>
    <n v="140.65"/>
    <n v="0"/>
    <n v="140.65"/>
    <n v="141.35"/>
    <n v="-0.69999999999998863"/>
    <n v="0"/>
    <n v="0"/>
    <n v="0"/>
    <n v="0"/>
    <n v="0"/>
  </r>
  <r>
    <s v="1407453"/>
    <x v="4"/>
    <x v="2"/>
    <x v="0"/>
    <n v="204.56"/>
    <n v="0"/>
    <n v="204.56"/>
    <n v="335.05"/>
    <n v="-130.49"/>
    <n v="0.57999999999999996"/>
    <n v="0"/>
    <n v="0.57999999999999996"/>
    <n v="0.95"/>
    <n v="-0.37"/>
  </r>
  <r>
    <s v="1407453"/>
    <x v="5"/>
    <x v="2"/>
    <x v="0"/>
    <n v="703.17"/>
    <n v="0"/>
    <n v="703.17"/>
    <n v="1151.75"/>
    <n v="-448.58000000000004"/>
    <n v="0.57999999999999996"/>
    <n v="0"/>
    <n v="0.57999999999999996"/>
    <n v="0.95"/>
    <n v="-0.37"/>
  </r>
  <r>
    <s v="1407453"/>
    <x v="6"/>
    <x v="2"/>
    <x v="0"/>
    <n v="760.79"/>
    <n v="0"/>
    <n v="760.79"/>
    <n v="1246.1199999999999"/>
    <n v="-485.32999999999993"/>
    <n v="12.18"/>
    <n v="0"/>
    <n v="12.18"/>
    <n v="19.95"/>
    <n v="-7.77"/>
  </r>
  <r>
    <s v="1407453"/>
    <x v="7"/>
    <x v="1"/>
    <x v="0"/>
    <n v="1575.77"/>
    <n v="0"/>
    <n v="1575.77"/>
    <n v="1583.64"/>
    <n v="-7.8700000000001182"/>
    <n v="0"/>
    <n v="0"/>
    <n v="0"/>
    <n v="0"/>
    <n v="0"/>
  </r>
  <r>
    <s v="1407453"/>
    <x v="8"/>
    <x v="1"/>
    <x v="0"/>
    <n v="3643.97"/>
    <n v="0"/>
    <n v="3643.97"/>
    <n v="3662.19"/>
    <n v="-18.220000000000255"/>
    <n v="0"/>
    <n v="0"/>
    <n v="0"/>
    <n v="0"/>
    <n v="0"/>
  </r>
  <r>
    <s v="1407453"/>
    <x v="301"/>
    <x v="3"/>
    <x v="1"/>
    <n v="-87198.89"/>
    <n v="0"/>
    <n v="-87198.89"/>
    <n v="-87198.92"/>
    <n v="2.9999999998835847E-2"/>
    <n v="-950"/>
    <n v="0"/>
    <n v="-950"/>
    <n v="-950"/>
    <n v="0"/>
  </r>
  <r>
    <s v="1407453"/>
    <x v="48"/>
    <x v="4"/>
    <x v="2"/>
    <n v="97.89"/>
    <n v="80.861386138613867"/>
    <n v="17.028613861386134"/>
    <n v="81.67"/>
    <n v="16.22"/>
    <n v="1150"/>
    <n v="950"/>
    <n v="200"/>
    <n v="959.5"/>
    <n v="190.5"/>
  </r>
  <r>
    <s v="1407453"/>
    <x v="61"/>
    <x v="4"/>
    <x v="2"/>
    <n v="301.48"/>
    <n v="296.28571428571428"/>
    <n v="5.1942857142857406"/>
    <n v="300.73"/>
    <n v="0.75"/>
    <n v="5800"/>
    <n v="5700"/>
    <n v="100"/>
    <n v="5785.5"/>
    <n v="14.5"/>
  </r>
  <r>
    <s v="1407453"/>
    <x v="50"/>
    <x v="4"/>
    <x v="2"/>
    <n v="561.54"/>
    <n v="558.59701492537317"/>
    <n v="2.9429850746267903"/>
    <n v="561.39"/>
    <n v="0.14999999999997726"/>
    <n v="955"/>
    <n v="950"/>
    <n v="5"/>
    <n v="954.75"/>
    <n v="0.25"/>
  </r>
  <r>
    <s v="1407453"/>
    <x v="54"/>
    <x v="4"/>
    <x v="2"/>
    <n v="1308.42"/>
    <n v="1285.8620689655174"/>
    <n v="22.557931034482635"/>
    <n v="1305.1500000000001"/>
    <n v="3.2699999999999818"/>
    <n v="5800"/>
    <n v="5700"/>
    <n v="100"/>
    <n v="5785.5"/>
    <n v="14.5"/>
  </r>
  <r>
    <s v="1407453"/>
    <x v="55"/>
    <x v="4"/>
    <x v="2"/>
    <n v="1681.25"/>
    <n v="1652.2561576354681"/>
    <n v="28.993842364531929"/>
    <n v="1677.04"/>
    <n v="4.2100000000000364"/>
    <n v="5800"/>
    <n v="5700"/>
    <n v="100"/>
    <n v="5785.5"/>
    <n v="14.5"/>
  </r>
  <r>
    <s v="1407453"/>
    <x v="14"/>
    <x v="4"/>
    <x v="2"/>
    <n v="2733.68"/>
    <n v="2680.0784313725489"/>
    <n v="53.601568627450888"/>
    <n v="2733.68"/>
    <n v="0"/>
    <n v="5814"/>
    <n v="5700"/>
    <n v="114"/>
    <n v="5814"/>
    <n v="0"/>
  </r>
  <r>
    <s v="1407453"/>
    <x v="56"/>
    <x v="4"/>
    <x v="2"/>
    <n v="5557.97"/>
    <n v="4584.0295566502464"/>
    <n v="973.94044334975388"/>
    <n v="4652.79"/>
    <n v="905.18000000000029"/>
    <n v="6911"/>
    <n v="5700"/>
    <n v="1211"/>
    <n v="5785.5"/>
    <n v="1125.5"/>
  </r>
  <r>
    <s v="1407453"/>
    <x v="302"/>
    <x v="4"/>
    <x v="2"/>
    <n v="7210.25"/>
    <n v="7172.5024630541875"/>
    <n v="37.747536945812499"/>
    <n v="7280.09"/>
    <n v="-69.840000000000146"/>
    <n v="955"/>
    <n v="950"/>
    <n v="5"/>
    <n v="964.25"/>
    <n v="-9.25"/>
  </r>
  <r>
    <s v="1407453"/>
    <x v="17"/>
    <x v="4"/>
    <x v="2"/>
    <n v="7779.98"/>
    <n v="7740.5970149253735"/>
    <n v="39.382985074626049"/>
    <n v="7779.3"/>
    <n v="0.67999999999938154"/>
    <n v="5729"/>
    <n v="5700"/>
    <n v="29"/>
    <n v="5728.5"/>
    <n v="0.5"/>
  </r>
  <r>
    <s v="1407453"/>
    <x v="58"/>
    <x v="4"/>
    <x v="2"/>
    <n v="27538.15"/>
    <n v="27265.495049504949"/>
    <n v="272.65495049505262"/>
    <n v="27538.15"/>
    <n v="0"/>
    <n v="5757"/>
    <n v="5700"/>
    <n v="57"/>
    <n v="5757"/>
    <n v="0"/>
  </r>
  <r>
    <s v="1407453"/>
    <x v="59"/>
    <x v="4"/>
    <x v="3"/>
    <n v="24735.58"/>
    <n v="24735.383084577115"/>
    <n v="0.1969154228863772"/>
    <n v="24859.06"/>
    <n v="-123.47999999999956"/>
    <n v="4275"/>
    <n v="4275"/>
    <n v="0"/>
    <n v="4296.375"/>
    <n v="-21.375"/>
  </r>
  <r>
    <s v="1407453"/>
    <x v="20"/>
    <x v="4"/>
    <x v="4"/>
    <n v="287.79000000000002"/>
    <n v="282.14705882352945"/>
    <n v="5.6429411764705719"/>
    <n v="287.79000000000002"/>
    <n v="0"/>
    <n v="52.326000000000001"/>
    <n v="51.300000000000004"/>
    <n v="1.0259999999999962"/>
    <n v="52.326000000000001"/>
    <n v="0"/>
  </r>
  <r>
    <s v="1407454"/>
    <x v="0"/>
    <x v="0"/>
    <x v="0"/>
    <n v="2050.02"/>
    <n v="0"/>
    <n v="2050.02"/>
    <n v="0"/>
    <n v="2050.02"/>
    <n v="0"/>
    <n v="0"/>
    <n v="0"/>
    <n v="0"/>
    <n v="0"/>
  </r>
  <r>
    <s v="1407454"/>
    <x v="1"/>
    <x v="1"/>
    <x v="0"/>
    <n v="16.61"/>
    <n v="0"/>
    <n v="16.61"/>
    <n v="16.63"/>
    <n v="-1.9999999999999574E-2"/>
    <n v="0"/>
    <n v="0"/>
    <n v="0"/>
    <n v="0"/>
    <n v="0"/>
  </r>
  <r>
    <s v="1407454"/>
    <x v="2"/>
    <x v="1"/>
    <x v="0"/>
    <n v="387.59"/>
    <n v="0"/>
    <n v="387.59"/>
    <n v="387.95"/>
    <n v="-0.36000000000001364"/>
    <n v="0"/>
    <n v="0"/>
    <n v="0"/>
    <n v="0"/>
    <n v="0"/>
  </r>
  <r>
    <s v="1407454"/>
    <x v="3"/>
    <x v="1"/>
    <x v="0"/>
    <n v="2602.39"/>
    <n v="0"/>
    <n v="2602.39"/>
    <n v="2604.8200000000002"/>
    <n v="-2.430000000000291"/>
    <n v="0"/>
    <n v="0"/>
    <n v="0"/>
    <n v="0"/>
    <n v="0"/>
  </r>
  <r>
    <s v="1407454"/>
    <x v="4"/>
    <x v="2"/>
    <x v="0"/>
    <n v="4020.61"/>
    <n v="0"/>
    <n v="4020.61"/>
    <n v="4266.54"/>
    <n v="-245.92999999999984"/>
    <n v="11.4"/>
    <n v="0"/>
    <n v="11.4"/>
    <n v="12.097"/>
    <n v="-0.69699999999999918"/>
  </r>
  <r>
    <s v="1407454"/>
    <x v="5"/>
    <x v="2"/>
    <x v="0"/>
    <n v="13821.02"/>
    <n v="0"/>
    <n v="13821.02"/>
    <n v="14666.44"/>
    <n v="-845.42000000000007"/>
    <n v="11.4"/>
    <n v="0"/>
    <n v="11.4"/>
    <n v="12.097"/>
    <n v="-0.69699999999999918"/>
  </r>
  <r>
    <s v="1407454"/>
    <x v="6"/>
    <x v="2"/>
    <x v="0"/>
    <n v="14953.5"/>
    <n v="0"/>
    <n v="14953.5"/>
    <n v="15868.07"/>
    <n v="-914.56999999999971"/>
    <n v="239.4"/>
    <n v="0"/>
    <n v="239.4"/>
    <n v="254.042"/>
    <n v="-14.641999999999996"/>
  </r>
  <r>
    <s v="1407454"/>
    <x v="7"/>
    <x v="1"/>
    <x v="0"/>
    <n v="29156.26"/>
    <n v="0"/>
    <n v="29156.26"/>
    <n v="29183.5"/>
    <n v="-27.240000000001601"/>
    <n v="0"/>
    <n v="0"/>
    <n v="0"/>
    <n v="0"/>
    <n v="0"/>
  </r>
  <r>
    <s v="1407454"/>
    <x v="8"/>
    <x v="1"/>
    <x v="0"/>
    <n v="67424.05"/>
    <n v="0"/>
    <n v="67424.05"/>
    <n v="67487.039999999994"/>
    <n v="-62.989999999990687"/>
    <n v="0"/>
    <n v="0"/>
    <n v="0"/>
    <n v="0"/>
    <n v="0"/>
  </r>
  <r>
    <s v="1407454"/>
    <x v="215"/>
    <x v="3"/>
    <x v="1"/>
    <n v="-1557816.86"/>
    <n v="0"/>
    <n v="-1557816.86"/>
    <n v="-1557816.86"/>
    <n v="0"/>
    <n v="-8710"/>
    <n v="0"/>
    <n v="-8710"/>
    <n v="-8710"/>
    <n v="0"/>
  </r>
  <r>
    <s v="1407454"/>
    <x v="438"/>
    <x v="4"/>
    <x v="2"/>
    <n v="14542.57"/>
    <n v="0"/>
    <n v="14542.57"/>
    <n v="0"/>
    <n v="14542.57"/>
    <n v="63800"/>
    <n v="0"/>
    <n v="63800"/>
    <n v="0"/>
    <n v="63800"/>
  </r>
  <r>
    <s v="1407454"/>
    <x v="439"/>
    <x v="4"/>
    <x v="2"/>
    <n v="22406.95"/>
    <n v="0"/>
    <n v="22406.95"/>
    <n v="0"/>
    <n v="22406.95"/>
    <n v="77300"/>
    <n v="0"/>
    <n v="77300"/>
    <n v="0"/>
    <n v="77300"/>
  </r>
  <r>
    <s v="1407454"/>
    <x v="428"/>
    <x v="4"/>
    <x v="2"/>
    <n v="5442.31"/>
    <n v="0"/>
    <n v="5442.31"/>
    <n v="0"/>
    <n v="5442.31"/>
    <n v="104700"/>
    <n v="0"/>
    <n v="104700"/>
    <n v="0"/>
    <n v="104700"/>
  </r>
  <r>
    <s v="1407454"/>
    <x v="216"/>
    <x v="4"/>
    <x v="2"/>
    <n v="0"/>
    <n v="5183.1428571428569"/>
    <n v="-5183.1428571428569"/>
    <n v="5260.89"/>
    <n v="-5260.89"/>
    <n v="0"/>
    <n v="104520"/>
    <n v="-104520"/>
    <n v="106087.8"/>
    <n v="-106087.8"/>
  </r>
  <r>
    <s v="1407454"/>
    <x v="11"/>
    <x v="4"/>
    <x v="2"/>
    <n v="8636.57"/>
    <n v="8631.6119402985078"/>
    <n v="4.9580597014919476"/>
    <n v="8674.77"/>
    <n v="-38.200000000000728"/>
    <n v="8715"/>
    <n v="8709.9999999999982"/>
    <n v="5.000000000001819"/>
    <n v="8753.5499999999993"/>
    <n v="-38.549999999999272"/>
  </r>
  <r>
    <s v="1407454"/>
    <x v="217"/>
    <x v="4"/>
    <x v="2"/>
    <n v="8175"/>
    <n v="20993.891625615764"/>
    <n v="-12818.891625615764"/>
    <n v="21308.799999999999"/>
    <n v="-13133.8"/>
    <n v="40700"/>
    <n v="104520"/>
    <n v="-63820"/>
    <n v="106087.8"/>
    <n v="-65387.8"/>
  </r>
  <r>
    <s v="1407454"/>
    <x v="218"/>
    <x v="4"/>
    <x v="2"/>
    <n v="6973.3"/>
    <n v="26600.344827586207"/>
    <n v="-19627.044827586207"/>
    <n v="26999.35"/>
    <n v="-20026.05"/>
    <n v="27400"/>
    <n v="104520"/>
    <n v="-77120"/>
    <n v="106087.8"/>
    <n v="-78687.8"/>
  </r>
  <r>
    <s v="1407454"/>
    <x v="14"/>
    <x v="4"/>
    <x v="2"/>
    <n v="49074.2"/>
    <n v="49144.254901960783"/>
    <n v="-70.054901960786083"/>
    <n v="50127.14"/>
    <n v="-1052.9400000000023"/>
    <n v="104371"/>
    <n v="104520"/>
    <n v="-149"/>
    <n v="106610.4"/>
    <n v="-2239.3999999999942"/>
  </r>
  <r>
    <s v="1407454"/>
    <x v="219"/>
    <x v="4"/>
    <x v="2"/>
    <n v="92554.23"/>
    <n v="89497.753694581275"/>
    <n v="3056.4763054187206"/>
    <n v="90840.22"/>
    <n v="1714.0099999999948"/>
    <n v="108090"/>
    <n v="104520"/>
    <n v="3570"/>
    <n v="106087.8"/>
    <n v="2002.1999999999971"/>
  </r>
  <r>
    <s v="1407454"/>
    <x v="220"/>
    <x v="4"/>
    <x v="2"/>
    <n v="103457.92"/>
    <n v="103126.4039408867"/>
    <n v="331.51605911330262"/>
    <n v="104673.3"/>
    <n v="-1215.3800000000047"/>
    <n v="8738"/>
    <n v="8710"/>
    <n v="28"/>
    <n v="8840.65"/>
    <n v="-102.64999999999964"/>
  </r>
  <r>
    <s v="1407454"/>
    <x v="17"/>
    <x v="4"/>
    <x v="2"/>
    <n v="139517"/>
    <n v="139011.60199004976"/>
    <n v="505.39800995023688"/>
    <n v="139706.66"/>
    <n v="-189.66000000000349"/>
    <n v="104900"/>
    <n v="104520"/>
    <n v="380"/>
    <n v="105042.6"/>
    <n v="-142.60000000000582"/>
  </r>
  <r>
    <s v="1407454"/>
    <x v="58"/>
    <x v="4"/>
    <x v="2"/>
    <n v="502259.09"/>
    <n v="499963.05940594058"/>
    <n v="2296.0305940594408"/>
    <n v="504962.69"/>
    <n v="-2703.5999999999767"/>
    <n v="105000"/>
    <n v="104520"/>
    <n v="480"/>
    <n v="105565.2"/>
    <n v="-565.19999999999709"/>
  </r>
  <r>
    <s v="1407454"/>
    <x v="221"/>
    <x v="4"/>
    <x v="3"/>
    <n v="465068.45"/>
    <n v="460895.89108910889"/>
    <n v="4172.5589108911227"/>
    <n v="465504.85"/>
    <n v="-436.39999999996508"/>
    <n v="79100"/>
    <n v="78389.999999999985"/>
    <n v="710.00000000001455"/>
    <n v="79173.899999999994"/>
    <n v="-73.899999999994179"/>
  </r>
  <r>
    <s v="1407454"/>
    <x v="20"/>
    <x v="4"/>
    <x v="4"/>
    <n v="5277.22"/>
    <n v="5173.7450980392159"/>
    <n v="103.47490196078434"/>
    <n v="5277.22"/>
    <n v="0"/>
    <n v="959.49400000000003"/>
    <n v="940.68039215686281"/>
    <n v="18.81360784313722"/>
    <n v="959.49400000000003"/>
    <n v="0"/>
  </r>
  <r>
    <s v="1407455"/>
    <x v="0"/>
    <x v="0"/>
    <x v="0"/>
    <n v="9815.2900000000009"/>
    <n v="0"/>
    <n v="9815.2900000000009"/>
    <n v="0"/>
    <n v="9815.2900000000009"/>
    <n v="0"/>
    <n v="0"/>
    <n v="0"/>
    <n v="0"/>
    <n v="0"/>
  </r>
  <r>
    <s v="1407455"/>
    <x v="1"/>
    <x v="1"/>
    <x v="0"/>
    <n v="14.03"/>
    <n v="0"/>
    <n v="14.03"/>
    <n v="14.03"/>
    <n v="0"/>
    <n v="0"/>
    <n v="0"/>
    <n v="0"/>
    <n v="0"/>
    <n v="0"/>
  </r>
  <r>
    <s v="1407455"/>
    <x v="2"/>
    <x v="1"/>
    <x v="0"/>
    <n v="327.32"/>
    <n v="0"/>
    <n v="327.32"/>
    <n v="327.26"/>
    <n v="6.0000000000002274E-2"/>
    <n v="0"/>
    <n v="0"/>
    <n v="0"/>
    <n v="0"/>
    <n v="0"/>
  </r>
  <r>
    <s v="1407455"/>
    <x v="3"/>
    <x v="1"/>
    <x v="0"/>
    <n v="2197.7199999999998"/>
    <n v="0"/>
    <n v="2197.7199999999998"/>
    <n v="2197.33"/>
    <n v="0.38999999999987267"/>
    <n v="0"/>
    <n v="0"/>
    <n v="0"/>
    <n v="0"/>
    <n v="0"/>
  </r>
  <r>
    <s v="1407455"/>
    <x v="4"/>
    <x v="2"/>
    <x v="0"/>
    <n v="2765.06"/>
    <n v="0"/>
    <n v="2765.06"/>
    <n v="3617.01"/>
    <n v="-851.95000000000027"/>
    <n v="7.84"/>
    <n v="0"/>
    <n v="7.84"/>
    <n v="10.256"/>
    <n v="-2.4160000000000004"/>
  </r>
  <r>
    <s v="1407455"/>
    <x v="5"/>
    <x v="2"/>
    <x v="0"/>
    <n v="9504.98"/>
    <n v="0"/>
    <n v="9504.98"/>
    <n v="12433.64"/>
    <n v="-2928.66"/>
    <n v="7.84"/>
    <n v="0"/>
    <n v="7.84"/>
    <n v="10.256"/>
    <n v="-2.4160000000000004"/>
  </r>
  <r>
    <s v="1407455"/>
    <x v="6"/>
    <x v="2"/>
    <x v="0"/>
    <n v="10283.81"/>
    <n v="0"/>
    <n v="10283.81"/>
    <n v="13452.33"/>
    <n v="-3168.5200000000004"/>
    <n v="164.64"/>
    <n v="0"/>
    <n v="164.64"/>
    <n v="215.36699999999999"/>
    <n v="-50.727000000000004"/>
  </r>
  <r>
    <s v="1407455"/>
    <x v="7"/>
    <x v="1"/>
    <x v="0"/>
    <n v="24622.48"/>
    <n v="0"/>
    <n v="24622.48"/>
    <n v="24618.16"/>
    <n v="4.319999999999709"/>
    <n v="0"/>
    <n v="0"/>
    <n v="0"/>
    <n v="0"/>
    <n v="0"/>
  </r>
  <r>
    <s v="1407455"/>
    <x v="8"/>
    <x v="1"/>
    <x v="0"/>
    <n v="56939.65"/>
    <n v="0"/>
    <n v="56939.65"/>
    <n v="56929.66"/>
    <n v="9.9899999999979627"/>
    <n v="0"/>
    <n v="0"/>
    <n v="0"/>
    <n v="0"/>
    <n v="0"/>
  </r>
  <r>
    <s v="1407455"/>
    <x v="64"/>
    <x v="3"/>
    <x v="1"/>
    <n v="-1571006.55"/>
    <n v="0"/>
    <n v="-1571006.55"/>
    <n v="-1571006.4"/>
    <n v="-0.15000000013969839"/>
    <n v="-7384"/>
    <n v="0"/>
    <n v="-7384"/>
    <n v="-7384"/>
    <n v="0"/>
  </r>
  <r>
    <s v="1407455"/>
    <x v="48"/>
    <x v="4"/>
    <x v="2"/>
    <n v="47.5"/>
    <n v="0"/>
    <n v="47.5"/>
    <n v="0"/>
    <n v="47.5"/>
    <n v="558"/>
    <n v="0"/>
    <n v="558"/>
    <n v="0"/>
    <n v="558"/>
  </r>
  <r>
    <s v="1407455"/>
    <x v="337"/>
    <x v="4"/>
    <x v="2"/>
    <n v="14896"/>
    <n v="0"/>
    <n v="14896"/>
    <n v="0"/>
    <n v="14896"/>
    <n v="11200"/>
    <n v="0"/>
    <n v="11200"/>
    <n v="0"/>
    <n v="11200"/>
  </r>
  <r>
    <s v="1407455"/>
    <x v="67"/>
    <x v="4"/>
    <x v="2"/>
    <n v="5368.48"/>
    <n v="5344.8374384236449"/>
    <n v="23.642561576354638"/>
    <n v="5425.01"/>
    <n v="-56.530000000000655"/>
    <n v="89000"/>
    <n v="88608"/>
    <n v="392"/>
    <n v="89937.12"/>
    <n v="-937.11999999999534"/>
  </r>
  <r>
    <s v="1407455"/>
    <x v="11"/>
    <x v="4"/>
    <x v="2"/>
    <n v="7321.51"/>
    <n v="7317.5422885572143"/>
    <n v="3.9677114427859124"/>
    <n v="7354.13"/>
    <n v="-32.619999999999891"/>
    <n v="7388"/>
    <n v="7384"/>
    <n v="4"/>
    <n v="7420.92"/>
    <n v="-32.920000000000073"/>
  </r>
  <r>
    <s v="1407455"/>
    <x v="68"/>
    <x v="4"/>
    <x v="2"/>
    <n v="20774.38"/>
    <n v="20682.876847290641"/>
    <n v="91.503152709359711"/>
    <n v="20993.119999999999"/>
    <n v="-218.73999999999796"/>
    <n v="89000"/>
    <n v="88608"/>
    <n v="392"/>
    <n v="89937.12"/>
    <n v="-937.11999999999534"/>
  </r>
  <r>
    <s v="1407455"/>
    <x v="69"/>
    <x v="4"/>
    <x v="2"/>
    <n v="26797.13"/>
    <n v="26709.106796116506"/>
    <n v="88.023203883494716"/>
    <n v="27510.38"/>
    <n v="-713.25"/>
    <n v="88900"/>
    <n v="88608"/>
    <n v="292"/>
    <n v="91266.240000000005"/>
    <n v="-2366.2400000000052"/>
  </r>
  <r>
    <s v="1407455"/>
    <x v="14"/>
    <x v="4"/>
    <x v="2"/>
    <n v="41940.949999999997"/>
    <n v="41662.598039215685"/>
    <n v="278.35196078431181"/>
    <n v="42495.85"/>
    <n v="-554.90000000000146"/>
    <n v="89200"/>
    <n v="88608"/>
    <n v="592"/>
    <n v="90380.160000000003"/>
    <n v="-1180.1600000000035"/>
  </r>
  <r>
    <s v="1407455"/>
    <x v="70"/>
    <x v="4"/>
    <x v="2"/>
    <n v="79382.39"/>
    <n v="77037.743842364536"/>
    <n v="2344.6461576354632"/>
    <n v="78193.31"/>
    <n v="1189.0800000000017"/>
    <n v="91305"/>
    <n v="88608"/>
    <n v="2697"/>
    <n v="89937.12"/>
    <n v="1367.8800000000047"/>
  </r>
  <r>
    <s v="1407455"/>
    <x v="71"/>
    <x v="4"/>
    <x v="2"/>
    <n v="100924.2"/>
    <n v="100570.07881773399"/>
    <n v="354.1211822660116"/>
    <n v="102078.63"/>
    <n v="-1154.4300000000076"/>
    <n v="7410"/>
    <n v="7384"/>
    <n v="26"/>
    <n v="7494.76"/>
    <n v="-84.760000000000218"/>
  </r>
  <r>
    <s v="1407455"/>
    <x v="17"/>
    <x v="4"/>
    <x v="2"/>
    <n v="103740"/>
    <n v="117848.6368159204"/>
    <n v="-14108.636815920399"/>
    <n v="118437.88"/>
    <n v="-14697.880000000005"/>
    <n v="78000"/>
    <n v="88608"/>
    <n v="-10608"/>
    <n v="89051.04"/>
    <n v="-11051.039999999994"/>
  </r>
  <r>
    <s v="1407455"/>
    <x v="58"/>
    <x v="4"/>
    <x v="2"/>
    <n v="426394.06"/>
    <n v="423849.27722772275"/>
    <n v="2544.782772277249"/>
    <n v="428087.77"/>
    <n v="-1693.710000000021"/>
    <n v="89140"/>
    <n v="88608"/>
    <n v="532"/>
    <n v="89494.080000000002"/>
    <n v="-354.08000000000175"/>
  </r>
  <r>
    <s v="1407455"/>
    <x v="72"/>
    <x v="4"/>
    <x v="3"/>
    <n v="622475.80000000005"/>
    <n v="619270.69651741302"/>
    <n v="3205.1034825870302"/>
    <n v="622367.05000000005"/>
    <n v="108.75"/>
    <n v="66800"/>
    <n v="66456"/>
    <n v="344"/>
    <n v="66788.28"/>
    <n v="11.720000000001164"/>
  </r>
  <r>
    <s v="1407455"/>
    <x v="20"/>
    <x v="4"/>
    <x v="4"/>
    <n v="4473.8100000000004"/>
    <n v="4386.0980392156862"/>
    <n v="87.711960784314215"/>
    <n v="4473.82"/>
    <n v="-9.999999999308784E-3"/>
    <n v="813.42100000000005"/>
    <n v="797.47156862745101"/>
    <n v="15.949431372549043"/>
    <n v="813.42100000000005"/>
    <n v="0"/>
  </r>
  <r>
    <s v="1407456"/>
    <x v="0"/>
    <x v="0"/>
    <x v="0"/>
    <n v="-27144.06"/>
    <n v="0"/>
    <n v="-27144.06"/>
    <n v="0"/>
    <n v="-27144.06"/>
    <n v="0"/>
    <n v="0"/>
    <n v="0"/>
    <n v="0"/>
    <n v="0"/>
  </r>
  <r>
    <s v="1407456"/>
    <x v="1"/>
    <x v="1"/>
    <x v="0"/>
    <n v="1.36"/>
    <n v="0"/>
    <n v="1.36"/>
    <n v="1.17"/>
    <n v="0.19000000000000017"/>
    <n v="0"/>
    <n v="0"/>
    <n v="0"/>
    <n v="0"/>
    <n v="0"/>
  </r>
  <r>
    <s v="1407456"/>
    <x v="2"/>
    <x v="1"/>
    <x v="0"/>
    <n v="31.83"/>
    <n v="0"/>
    <n v="31.83"/>
    <n v="27.32"/>
    <n v="4.509999999999998"/>
    <n v="0"/>
    <n v="0"/>
    <n v="0"/>
    <n v="0"/>
    <n v="0"/>
  </r>
  <r>
    <s v="1407456"/>
    <x v="3"/>
    <x v="1"/>
    <x v="0"/>
    <n v="213.72"/>
    <n v="0"/>
    <n v="213.72"/>
    <n v="183.41"/>
    <n v="30.310000000000002"/>
    <n v="0"/>
    <n v="0"/>
    <n v="0"/>
    <n v="0"/>
    <n v="0"/>
  </r>
  <r>
    <s v="1407456"/>
    <x v="4"/>
    <x v="2"/>
    <x v="0"/>
    <n v="1911.55"/>
    <n v="0"/>
    <n v="1911.55"/>
    <n v="1406.19"/>
    <n v="505.3599999999999"/>
    <n v="5.42"/>
    <n v="0"/>
    <n v="5.42"/>
    <n v="3.9870000000000001"/>
    <n v="1.4329999999999998"/>
  </r>
  <r>
    <s v="1407456"/>
    <x v="7"/>
    <x v="1"/>
    <x v="0"/>
    <n v="2394.4299999999998"/>
    <n v="0"/>
    <n v="2394.4299999999998"/>
    <n v="2054.91"/>
    <n v="339.52"/>
    <n v="0"/>
    <n v="0"/>
    <n v="0"/>
    <n v="0"/>
    <n v="0"/>
  </r>
  <r>
    <s v="1407456"/>
    <x v="8"/>
    <x v="1"/>
    <x v="0"/>
    <n v="5537.13"/>
    <n v="0"/>
    <n v="5537.13"/>
    <n v="4751.99"/>
    <n v="785.14000000000033"/>
    <n v="0"/>
    <n v="0"/>
    <n v="0"/>
    <n v="0"/>
    <n v="0"/>
  </r>
  <r>
    <s v="1407456"/>
    <x v="5"/>
    <x v="2"/>
    <x v="0"/>
    <n v="5964.86"/>
    <n v="0"/>
    <n v="5964.86"/>
    <n v="4833.83"/>
    <n v="1131.0299999999997"/>
    <n v="4.92"/>
    <n v="0"/>
    <n v="4.92"/>
    <n v="3.9870000000000001"/>
    <n v="0.93299999999999983"/>
  </r>
  <r>
    <s v="1407456"/>
    <x v="6"/>
    <x v="2"/>
    <x v="0"/>
    <n v="7109.48"/>
    <n v="0"/>
    <n v="7109.48"/>
    <n v="5229.91"/>
    <n v="1879.5699999999997"/>
    <n v="113.82"/>
    <n v="0"/>
    <n v="113.82"/>
    <n v="83.728999999999999"/>
    <n v="30.090999999999994"/>
  </r>
  <r>
    <s v="1407456"/>
    <x v="303"/>
    <x v="3"/>
    <x v="1"/>
    <n v="-200929.97"/>
    <n v="0"/>
    <n v="-200929.97"/>
    <n v="-200929.95"/>
    <n v="-1.9999999989522621E-2"/>
    <n v="-1236"/>
    <n v="0"/>
    <n v="-1236"/>
    <n v="-1236"/>
    <n v="0"/>
  </r>
  <r>
    <s v="1407456"/>
    <x v="304"/>
    <x v="4"/>
    <x v="2"/>
    <n v="1018.7"/>
    <n v="0"/>
    <n v="1018.7"/>
    <n v="0"/>
    <n v="1018.7"/>
    <n v="30500"/>
    <n v="0"/>
    <n v="30500"/>
    <n v="0"/>
    <n v="30500"/>
  </r>
  <r>
    <s v="1407456"/>
    <x v="277"/>
    <x v="4"/>
    <x v="2"/>
    <n v="59.98"/>
    <n v="48.450980392156865"/>
    <n v="11.529019607843132"/>
    <n v="49.42"/>
    <n v="10.559999999999995"/>
    <n v="1530"/>
    <n v="1236"/>
    <n v="294"/>
    <n v="1260.72"/>
    <n v="269.27999999999997"/>
  </r>
  <r>
    <s v="1407456"/>
    <x v="305"/>
    <x v="4"/>
    <x v="2"/>
    <n v="0"/>
    <n v="881.9113300492611"/>
    <n v="-881.9113300492611"/>
    <n v="895.14"/>
    <n v="-895.14"/>
    <n v="0"/>
    <n v="29664"/>
    <n v="-29664"/>
    <n v="30108.959999999999"/>
    <n v="-30108.959999999999"/>
  </r>
  <r>
    <s v="1407456"/>
    <x v="279"/>
    <x v="4"/>
    <x v="2"/>
    <n v="1275.32"/>
    <n v="1268.1393034825871"/>
    <n v="7.1806965174127981"/>
    <n v="1274.48"/>
    <n v="0.83999999999991815"/>
    <n v="1243"/>
    <n v="1236"/>
    <n v="7"/>
    <n v="1242.18"/>
    <n v="0.81999999999993634"/>
  </r>
  <r>
    <s v="1407456"/>
    <x v="280"/>
    <x v="4"/>
    <x v="2"/>
    <n v="4928"/>
    <n v="4568.257425742574"/>
    <n v="359.74257425742599"/>
    <n v="4613.9399999999996"/>
    <n v="314.0600000000004"/>
    <n v="32000"/>
    <n v="29664"/>
    <n v="2336"/>
    <n v="29960.639999999999"/>
    <n v="2039.3600000000006"/>
  </r>
  <r>
    <s v="1407456"/>
    <x v="306"/>
    <x v="4"/>
    <x v="2"/>
    <n v="4957.17"/>
    <n v="4885.3596059113306"/>
    <n v="71.810394088669455"/>
    <n v="4958.6400000000003"/>
    <n v="-1.4700000000002547"/>
    <n v="30100"/>
    <n v="29664"/>
    <n v="436"/>
    <n v="30108.959999999999"/>
    <n v="-8.9599999999991269"/>
  </r>
  <r>
    <s v="1407456"/>
    <x v="282"/>
    <x v="4"/>
    <x v="2"/>
    <n v="9922.68"/>
    <n v="8176.2871287128701"/>
    <n v="1746.3928712871302"/>
    <n v="8258.0499999999993"/>
    <n v="1664.630000000001"/>
    <n v="36000"/>
    <n v="29664"/>
    <n v="6336"/>
    <n v="29960.639999999999"/>
    <n v="6039.3600000000006"/>
  </r>
  <r>
    <s v="1407456"/>
    <x v="283"/>
    <x v="4"/>
    <x v="2"/>
    <n v="9845.3700000000008"/>
    <n v="9727.3201970443351"/>
    <n v="118.04980295566565"/>
    <n v="9873.23"/>
    <n v="-27.859999999998763"/>
    <n v="1251"/>
    <n v="1236"/>
    <n v="15"/>
    <n v="1254.54"/>
    <n v="-3.5399999999999636"/>
  </r>
  <r>
    <s v="1407456"/>
    <x v="307"/>
    <x v="4"/>
    <x v="2"/>
    <n v="11444.01"/>
    <n v="11203.796116504855"/>
    <n v="240.21388349514564"/>
    <n v="11539.91"/>
    <n v="-95.899999999999636"/>
    <n v="30300"/>
    <n v="29664"/>
    <n v="636"/>
    <n v="30553.919999999998"/>
    <n v="-253.91999999999825"/>
  </r>
  <r>
    <s v="1407456"/>
    <x v="308"/>
    <x v="4"/>
    <x v="2"/>
    <n v="16523.990000000002"/>
    <n v="16071.064039408868"/>
    <n v="452.92596059113384"/>
    <n v="16312.13"/>
    <n v="211.8600000000024"/>
    <n v="30500"/>
    <n v="29664"/>
    <n v="836"/>
    <n v="30108.959999999999"/>
    <n v="391.04000000000087"/>
  </r>
  <r>
    <s v="1407456"/>
    <x v="286"/>
    <x v="4"/>
    <x v="2"/>
    <n v="84027.04"/>
    <n v="71625.801980198026"/>
    <n v="12401.238019801967"/>
    <n v="72342.06"/>
    <n v="11684.979999999996"/>
    <n v="34800"/>
    <n v="29664"/>
    <n v="5136"/>
    <n v="29960.639999999999"/>
    <n v="4839.3600000000006"/>
  </r>
  <r>
    <s v="1407456"/>
    <x v="72"/>
    <x v="4"/>
    <x v="3"/>
    <n v="60532.98"/>
    <n v="51691.323383084578"/>
    <n v="8841.6566169154248"/>
    <n v="51949.78"/>
    <n v="8583.2000000000044"/>
    <n v="6496"/>
    <n v="5547.1681592039804"/>
    <n v="948.83184079601961"/>
    <n v="5574.9040000000005"/>
    <n v="921.09599999999955"/>
  </r>
  <r>
    <s v="1407456"/>
    <x v="20"/>
    <x v="4"/>
    <x v="4"/>
    <n v="374.43"/>
    <n v="367.08823529411762"/>
    <n v="7.3417647058823832"/>
    <n v="374.43"/>
    <n v="0"/>
    <n v="68.078999999999994"/>
    <n v="66.744117647058815"/>
    <n v="1.3348823529411789"/>
    <n v="68.078999999999994"/>
    <n v="0"/>
  </r>
  <r>
    <s v="1407458"/>
    <x v="0"/>
    <x v="0"/>
    <x v="0"/>
    <n v="2978.76"/>
    <n v="0"/>
    <n v="2978.76"/>
    <n v="0"/>
    <n v="2978.76"/>
    <n v="0"/>
    <n v="0"/>
    <n v="0"/>
    <n v="0"/>
    <n v="0"/>
  </r>
  <r>
    <s v="1407458"/>
    <x v="1"/>
    <x v="1"/>
    <x v="0"/>
    <n v="3.39"/>
    <n v="0"/>
    <n v="3.39"/>
    <n v="3.4"/>
    <n v="-9.9999999999997868E-3"/>
    <n v="0"/>
    <n v="0"/>
    <n v="0"/>
    <n v="0"/>
    <n v="0"/>
  </r>
  <r>
    <s v="1407458"/>
    <x v="2"/>
    <x v="1"/>
    <x v="0"/>
    <n v="79.12"/>
    <n v="0"/>
    <n v="79.12"/>
    <n v="79.42"/>
    <n v="-0.29999999999999716"/>
    <n v="0"/>
    <n v="0"/>
    <n v="0"/>
    <n v="0"/>
    <n v="0"/>
  </r>
  <r>
    <s v="1407458"/>
    <x v="3"/>
    <x v="1"/>
    <x v="0"/>
    <n v="531.24"/>
    <n v="0"/>
    <n v="531.24"/>
    <n v="533.27"/>
    <n v="-2.0299999999999727"/>
    <n v="0"/>
    <n v="0"/>
    <n v="0"/>
    <n v="0"/>
    <n v="0"/>
  </r>
  <r>
    <s v="1407458"/>
    <x v="4"/>
    <x v="2"/>
    <x v="0"/>
    <n v="881.71"/>
    <n v="0"/>
    <n v="881.71"/>
    <n v="1079.8699999999999"/>
    <n v="-198.15999999999985"/>
    <n v="2.5"/>
    <n v="0"/>
    <n v="2.5"/>
    <n v="3.0619999999999998"/>
    <n v="-0.56199999999999983"/>
  </r>
  <r>
    <s v="1407458"/>
    <x v="5"/>
    <x v="2"/>
    <x v="0"/>
    <n v="3030.93"/>
    <n v="0"/>
    <n v="3030.93"/>
    <n v="3712.11"/>
    <n v="-681.18000000000029"/>
    <n v="2.5"/>
    <n v="0"/>
    <n v="2.5"/>
    <n v="3.0619999999999998"/>
    <n v="-0.56199999999999983"/>
  </r>
  <r>
    <s v="1407458"/>
    <x v="6"/>
    <x v="2"/>
    <x v="0"/>
    <n v="3279.28"/>
    <n v="0"/>
    <n v="3279.28"/>
    <n v="4016.12"/>
    <n v="-736.83999999999969"/>
    <n v="52.5"/>
    <n v="0"/>
    <n v="52.5"/>
    <n v="64.296999999999997"/>
    <n v="-11.796999999999997"/>
  </r>
  <r>
    <s v="1407458"/>
    <x v="7"/>
    <x v="1"/>
    <x v="0"/>
    <n v="5951.78"/>
    <n v="0"/>
    <n v="5951.78"/>
    <n v="5974.61"/>
    <n v="-22.829999999999927"/>
    <n v="0"/>
    <n v="0"/>
    <n v="0"/>
    <n v="0"/>
    <n v="0"/>
  </r>
  <r>
    <s v="1407458"/>
    <x v="8"/>
    <x v="1"/>
    <x v="0"/>
    <n v="13763.54"/>
    <n v="0"/>
    <n v="13763.54"/>
    <n v="13816.32"/>
    <n v="-52.779999999998836"/>
    <n v="0"/>
    <n v="0"/>
    <n v="0"/>
    <n v="0"/>
    <n v="0"/>
  </r>
  <r>
    <s v="1407458"/>
    <x v="202"/>
    <x v="3"/>
    <x v="1"/>
    <n v="-276462.13"/>
    <n v="0"/>
    <n v="-276462.13"/>
    <n v="-276462.12"/>
    <n v="-1.0000000009313226E-2"/>
    <n v="-3521"/>
    <n v="0"/>
    <n v="-3521"/>
    <n v="-3521"/>
    <n v="0"/>
  </r>
  <r>
    <s v="1407458"/>
    <x v="48"/>
    <x v="4"/>
    <x v="2"/>
    <n v="13.19"/>
    <n v="0"/>
    <n v="13.19"/>
    <n v="0"/>
    <n v="13.19"/>
    <n v="155"/>
    <n v="0"/>
    <n v="155"/>
    <n v="0"/>
    <n v="155"/>
  </r>
  <r>
    <s v="1407458"/>
    <x v="83"/>
    <x v="4"/>
    <x v="2"/>
    <n v="388.75"/>
    <n v="350.97029702970298"/>
    <n v="37.779702970297024"/>
    <n v="354.48"/>
    <n v="34.269999999999982"/>
    <n v="3900"/>
    <n v="3521"/>
    <n v="379"/>
    <n v="3556.21"/>
    <n v="343.78999999999996"/>
  </r>
  <r>
    <s v="1407458"/>
    <x v="84"/>
    <x v="4"/>
    <x v="2"/>
    <n v="1456.7"/>
    <n v="1444.807881773399"/>
    <n v="11.892118226601042"/>
    <n v="1466.48"/>
    <n v="-9.7799999999999727"/>
    <n v="21300"/>
    <n v="21126"/>
    <n v="174"/>
    <n v="21442.89"/>
    <n v="-142.88999999999942"/>
  </r>
  <r>
    <s v="1407458"/>
    <x v="50"/>
    <x v="4"/>
    <x v="2"/>
    <n v="1746.86"/>
    <n v="1742.8955223880596"/>
    <n v="3.9644776119403105"/>
    <n v="1751.61"/>
    <n v="-4.75"/>
    <n v="3529"/>
    <n v="3521"/>
    <n v="8"/>
    <n v="3538.605"/>
    <n v="-9.6050000000000182"/>
  </r>
  <r>
    <s v="1407458"/>
    <x v="85"/>
    <x v="4"/>
    <x v="2"/>
    <n v="2756.7"/>
    <n v="2753.5665024630543"/>
    <n v="3.1334975369454696"/>
    <n v="2794.87"/>
    <n v="-38.170000000000073"/>
    <n v="21150"/>
    <n v="21126"/>
    <n v="24"/>
    <n v="21442.89"/>
    <n v="-292.88999999999942"/>
  </r>
  <r>
    <s v="1407458"/>
    <x v="86"/>
    <x v="4"/>
    <x v="2"/>
    <n v="4088.42"/>
    <n v="4074.1477832512314"/>
    <n v="14.272216748768642"/>
    <n v="4135.26"/>
    <n v="-46.840000000000146"/>
    <n v="21200"/>
    <n v="21126"/>
    <n v="74"/>
    <n v="21442.89"/>
    <n v="-242.88999999999942"/>
  </r>
  <r>
    <s v="1407458"/>
    <x v="41"/>
    <x v="4"/>
    <x v="2"/>
    <n v="8670.27"/>
    <n v="8584.1274509803916"/>
    <n v="86.14254901960885"/>
    <n v="8755.81"/>
    <n v="-85.539999999999054"/>
    <n v="21338"/>
    <n v="21126"/>
    <n v="212"/>
    <n v="21548.52"/>
    <n v="-210.52000000000044"/>
  </r>
  <r>
    <s v="1407458"/>
    <x v="87"/>
    <x v="4"/>
    <x v="2"/>
    <n v="11419.61"/>
    <n v="11407.192118226601"/>
    <n v="12.417881773399131"/>
    <n v="11578.3"/>
    <n v="-158.68999999999869"/>
    <n v="21149"/>
    <n v="21126"/>
    <n v="23"/>
    <n v="21442.89"/>
    <n v="-293.88999999999942"/>
  </r>
  <r>
    <s v="1407458"/>
    <x v="95"/>
    <x v="4"/>
    <x v="2"/>
    <n v="16023.4"/>
    <n v="15914.916256157636"/>
    <n v="108.48374384236376"/>
    <n v="16153.64"/>
    <n v="-130.23999999999978"/>
    <n v="3545"/>
    <n v="3521"/>
    <n v="24"/>
    <n v="3573.8150000000001"/>
    <n v="-28.815000000000055"/>
  </r>
  <r>
    <s v="1407458"/>
    <x v="17"/>
    <x v="4"/>
    <x v="2"/>
    <n v="28209.3"/>
    <n v="28097.582089552237"/>
    <n v="111.71791044776182"/>
    <n v="28238.07"/>
    <n v="-28.770000000000437"/>
    <n v="21210"/>
    <n v="21126"/>
    <n v="84"/>
    <n v="21231.63"/>
    <n v="-21.630000000001019"/>
  </r>
  <r>
    <s v="1407458"/>
    <x v="58"/>
    <x v="4"/>
    <x v="2"/>
    <n v="101499.39"/>
    <n v="101054.53465346535"/>
    <n v="444.85534653464856"/>
    <n v="102065.08"/>
    <n v="-565.69000000000233"/>
    <n v="21219"/>
    <n v="21126"/>
    <n v="93"/>
    <n v="21337.26"/>
    <n v="-118.2599999999984"/>
  </r>
  <r>
    <s v="1407458"/>
    <x v="89"/>
    <x v="4"/>
    <x v="3"/>
    <n v="68623.14"/>
    <n v="67337.956989247308"/>
    <n v="1285.1830107526912"/>
    <n v="68886.73"/>
    <n v="-263.58999999999651"/>
    <n v="16147"/>
    <n v="15844.500488758555"/>
    <n v="302.49951124144536"/>
    <n v="16208.924000000001"/>
    <n v="-61.924000000000888"/>
  </r>
  <r>
    <s v="1407458"/>
    <x v="20"/>
    <x v="4"/>
    <x v="4"/>
    <n v="1066.6500000000001"/>
    <n v="1045.7352941176473"/>
    <n v="20.914705882352791"/>
    <n v="1066.6500000000001"/>
    <n v="0"/>
    <n v="193.93700000000001"/>
    <n v="190.13431372549022"/>
    <n v="3.8026862745097958"/>
    <n v="193.93700000000001"/>
    <n v="0"/>
  </r>
  <r>
    <s v="1407460"/>
    <x v="0"/>
    <x v="0"/>
    <x v="0"/>
    <n v="-218.71"/>
    <n v="0"/>
    <n v="-218.71"/>
    <n v="0"/>
    <n v="-218.71"/>
    <n v="0"/>
    <n v="0"/>
    <n v="0"/>
    <n v="0"/>
    <n v="0"/>
  </r>
  <r>
    <s v="1407460"/>
    <x v="1"/>
    <x v="1"/>
    <x v="0"/>
    <n v="0.96"/>
    <n v="0"/>
    <n v="0.96"/>
    <n v="0.97"/>
    <n v="-1.0000000000000009E-2"/>
    <n v="0"/>
    <n v="0"/>
    <n v="0"/>
    <n v="0"/>
    <n v="0"/>
  </r>
  <r>
    <s v="1407460"/>
    <x v="2"/>
    <x v="1"/>
    <x v="0"/>
    <n v="22.51"/>
    <n v="0"/>
    <n v="22.51"/>
    <n v="22.6"/>
    <n v="-8.9999999999999858E-2"/>
    <n v="0"/>
    <n v="0"/>
    <n v="0"/>
    <n v="0"/>
    <n v="0"/>
  </r>
  <r>
    <s v="1407460"/>
    <x v="3"/>
    <x v="1"/>
    <x v="0"/>
    <n v="151.13999999999999"/>
    <n v="0"/>
    <n v="151.13999999999999"/>
    <n v="151.76"/>
    <n v="-0.62000000000000455"/>
    <n v="0"/>
    <n v="0"/>
    <n v="0"/>
    <n v="0"/>
    <n v="0"/>
  </r>
  <r>
    <s v="1407460"/>
    <x v="4"/>
    <x v="2"/>
    <x v="0"/>
    <n v="264.51"/>
    <n v="0"/>
    <n v="264.51"/>
    <n v="245.41"/>
    <n v="19.099999999999994"/>
    <n v="0.75"/>
    <n v="0"/>
    <n v="0.75"/>
    <n v="0.69599999999999995"/>
    <n v="5.4000000000000048E-2"/>
  </r>
  <r>
    <s v="1407460"/>
    <x v="5"/>
    <x v="2"/>
    <x v="0"/>
    <n v="909.28"/>
    <n v="0"/>
    <n v="909.28"/>
    <n v="843.61"/>
    <n v="65.669999999999959"/>
    <n v="0.75"/>
    <n v="0"/>
    <n v="0.75"/>
    <n v="0.69599999999999995"/>
    <n v="5.4000000000000048E-2"/>
  </r>
  <r>
    <s v="1407460"/>
    <x v="6"/>
    <x v="2"/>
    <x v="0"/>
    <n v="983.78"/>
    <n v="0"/>
    <n v="983.78"/>
    <n v="912.73"/>
    <n v="71.049999999999955"/>
    <n v="15.75"/>
    <n v="0"/>
    <n v="15.75"/>
    <n v="14.613"/>
    <n v="1.1370000000000005"/>
  </r>
  <r>
    <s v="1407460"/>
    <x v="7"/>
    <x v="1"/>
    <x v="0"/>
    <n v="1693.35"/>
    <n v="0"/>
    <n v="1693.35"/>
    <n v="1700.24"/>
    <n v="-6.8900000000001"/>
    <n v="0"/>
    <n v="0"/>
    <n v="0"/>
    <n v="0"/>
    <n v="0"/>
  </r>
  <r>
    <s v="1407460"/>
    <x v="8"/>
    <x v="1"/>
    <x v="0"/>
    <n v="3915.88"/>
    <n v="0"/>
    <n v="3915.88"/>
    <n v="3931.83"/>
    <n v="-15.949999999999818"/>
    <n v="0"/>
    <n v="0"/>
    <n v="0"/>
    <n v="0"/>
    <n v="0"/>
  </r>
  <r>
    <s v="1407460"/>
    <x v="416"/>
    <x v="3"/>
    <x v="1"/>
    <n v="-78115.13"/>
    <n v="0"/>
    <n v="-78115.13"/>
    <n v="-78115.12"/>
    <n v="-1.0000000009313226E-2"/>
    <n v="-501"/>
    <n v="0"/>
    <n v="-501"/>
    <n v="-501"/>
    <n v="0"/>
  </r>
  <r>
    <s v="1407460"/>
    <x v="48"/>
    <x v="4"/>
    <x v="2"/>
    <n v="4.68"/>
    <n v="0"/>
    <n v="4.68"/>
    <n v="0"/>
    <n v="4.68"/>
    <n v="55"/>
    <n v="0"/>
    <n v="55"/>
    <n v="0"/>
    <n v="55"/>
  </r>
  <r>
    <s v="1407460"/>
    <x v="83"/>
    <x v="4"/>
    <x v="2"/>
    <n v="64.790000000000006"/>
    <n v="49.940594059405939"/>
    <n v="14.849405940594067"/>
    <n v="50.44"/>
    <n v="14.350000000000009"/>
    <n v="650"/>
    <n v="501"/>
    <n v="149"/>
    <n v="506.01"/>
    <n v="143.99"/>
  </r>
  <r>
    <s v="1407460"/>
    <x v="11"/>
    <x v="4"/>
    <x v="2"/>
    <n v="494.45"/>
    <n v="492.4875621890547"/>
    <n v="1.9624378109452891"/>
    <n v="494.95"/>
    <n v="-0.5"/>
    <n v="503"/>
    <n v="501"/>
    <n v="2"/>
    <n v="503.505"/>
    <n v="-0.50499999999999545"/>
  </r>
  <r>
    <s v="1407460"/>
    <x v="417"/>
    <x v="4"/>
    <x v="2"/>
    <n v="691.25"/>
    <n v="681.2807881773399"/>
    <n v="9.9692118226600996"/>
    <n v="691.5"/>
    <n v="-0.25"/>
    <n v="6100"/>
    <n v="6012"/>
    <n v="88"/>
    <n v="6102.18"/>
    <n v="-2.180000000000291"/>
  </r>
  <r>
    <s v="1407460"/>
    <x v="418"/>
    <x v="4"/>
    <x v="2"/>
    <n v="1054.32"/>
    <n v="1039.1133004926107"/>
    <n v="15.206699507389203"/>
    <n v="1054.7"/>
    <n v="-0.38000000000010914"/>
    <n v="6100"/>
    <n v="6012"/>
    <n v="88"/>
    <n v="6102.18"/>
    <n v="-2.180000000000291"/>
  </r>
  <r>
    <s v="1407460"/>
    <x v="419"/>
    <x v="4"/>
    <x v="2"/>
    <n v="1455.22"/>
    <n v="1434.2266009852217"/>
    <n v="20.993399014778333"/>
    <n v="1455.74"/>
    <n v="-0.51999999999998181"/>
    <n v="6100"/>
    <n v="6012"/>
    <n v="88"/>
    <n v="6102.18"/>
    <n v="-2.180000000000291"/>
  </r>
  <r>
    <s v="1407460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07460"/>
    <x v="87"/>
    <x v="4"/>
    <x v="2"/>
    <n v="3288.36"/>
    <n v="3246.2364532019706"/>
    <n v="42.123546798029565"/>
    <n v="3294.93"/>
    <n v="-6.569999999999709"/>
    <n v="6090"/>
    <n v="6012"/>
    <n v="78"/>
    <n v="6102.18"/>
    <n v="-12.180000000000291"/>
  </r>
  <r>
    <s v="1407460"/>
    <x v="420"/>
    <x v="4"/>
    <x v="2"/>
    <n v="4017.6"/>
    <n v="3727.4384236453202"/>
    <n v="290.16157635467971"/>
    <n v="3783.35"/>
    <n v="234.25"/>
    <n v="540"/>
    <n v="501"/>
    <n v="39"/>
    <n v="508.51499999999999"/>
    <n v="31.485000000000014"/>
  </r>
  <r>
    <s v="1407460"/>
    <x v="17"/>
    <x v="4"/>
    <x v="2"/>
    <n v="8019.9"/>
    <n v="7995.960199004975"/>
    <n v="23.939800995024598"/>
    <n v="8035.94"/>
    <n v="-16.039999999999964"/>
    <n v="6030"/>
    <n v="6012"/>
    <n v="18"/>
    <n v="6042.06"/>
    <n v="-12.0600000000004"/>
  </r>
  <r>
    <s v="1407460"/>
    <x v="58"/>
    <x v="4"/>
    <x v="2"/>
    <n v="28987.53"/>
    <n v="28757.920792079207"/>
    <n v="229.60920792079196"/>
    <n v="29045.5"/>
    <n v="-57.970000000001164"/>
    <n v="6060"/>
    <n v="6012"/>
    <n v="48"/>
    <n v="6072.12"/>
    <n v="-12.119999999999891"/>
  </r>
  <r>
    <s v="1407460"/>
    <x v="89"/>
    <x v="4"/>
    <x v="3"/>
    <n v="19524.04"/>
    <n v="19162.913000977518"/>
    <n v="361.12699902248278"/>
    <n v="19603.66"/>
    <n v="-79.619999999998981"/>
    <n v="4594"/>
    <n v="4509"/>
    <n v="85"/>
    <n v="4612.7070000000003"/>
    <n v="-18.707000000000335"/>
  </r>
  <r>
    <s v="1407460"/>
    <x v="20"/>
    <x v="4"/>
    <x v="4"/>
    <n v="303.55"/>
    <n v="297.5980392156863"/>
    <n v="5.9519607843137123"/>
    <n v="303.55"/>
    <n v="0"/>
    <n v="55.19"/>
    <n v="54.107843137254903"/>
    <n v="1.0821568627450944"/>
    <n v="55.19"/>
    <n v="0"/>
  </r>
  <r>
    <s v="1407461"/>
    <x v="0"/>
    <x v="0"/>
    <x v="0"/>
    <n v="4329.3900000000003"/>
    <n v="0"/>
    <n v="4329.3900000000003"/>
    <n v="0"/>
    <n v="4329.3900000000003"/>
    <n v="0"/>
    <n v="0"/>
    <n v="0"/>
    <n v="0"/>
    <n v="0"/>
  </r>
  <r>
    <s v="1407461"/>
    <x v="1"/>
    <x v="1"/>
    <x v="0"/>
    <n v="4.16"/>
    <n v="0"/>
    <n v="4.16"/>
    <n v="4.25"/>
    <n v="-8.9999999999999858E-2"/>
    <n v="0"/>
    <n v="0"/>
    <n v="0"/>
    <n v="0"/>
    <n v="0"/>
  </r>
  <r>
    <s v="1407461"/>
    <x v="2"/>
    <x v="1"/>
    <x v="0"/>
    <n v="97.02"/>
    <n v="0"/>
    <n v="97.02"/>
    <n v="99.25"/>
    <n v="-2.230000000000004"/>
    <n v="0"/>
    <n v="0"/>
    <n v="0"/>
    <n v="0"/>
    <n v="0"/>
  </r>
  <r>
    <s v="1407461"/>
    <x v="3"/>
    <x v="1"/>
    <x v="0"/>
    <n v="651.41999999999996"/>
    <n v="0"/>
    <n v="651.41999999999996"/>
    <n v="666.4"/>
    <n v="-14.980000000000018"/>
    <n v="0"/>
    <n v="0"/>
    <n v="0"/>
    <n v="0"/>
    <n v="0"/>
  </r>
  <r>
    <s v="1407461"/>
    <x v="4"/>
    <x v="2"/>
    <x v="0"/>
    <n v="909.93"/>
    <n v="0"/>
    <n v="909.93"/>
    <n v="1077.6600000000001"/>
    <n v="-167.73000000000013"/>
    <n v="2.58"/>
    <n v="0"/>
    <n v="2.58"/>
    <n v="3.056"/>
    <n v="-0.47599999999999998"/>
  </r>
  <r>
    <s v="1407461"/>
    <x v="5"/>
    <x v="2"/>
    <x v="0"/>
    <n v="3127.92"/>
    <n v="0"/>
    <n v="3127.92"/>
    <n v="3704.5"/>
    <n v="-576.57999999999993"/>
    <n v="2.58"/>
    <n v="0"/>
    <n v="2.58"/>
    <n v="3.056"/>
    <n v="-0.47599999999999998"/>
  </r>
  <r>
    <s v="1407461"/>
    <x v="6"/>
    <x v="2"/>
    <x v="0"/>
    <n v="3384.21"/>
    <n v="0"/>
    <n v="3384.21"/>
    <n v="4008.01"/>
    <n v="-623.80000000000018"/>
    <n v="54.18"/>
    <n v="0"/>
    <n v="54.18"/>
    <n v="64.167000000000002"/>
    <n v="-9.9870000000000019"/>
  </r>
  <r>
    <s v="1407461"/>
    <x v="7"/>
    <x v="1"/>
    <x v="0"/>
    <n v="7298.28"/>
    <n v="0"/>
    <n v="7298.28"/>
    <n v="7466.14"/>
    <n v="-167.86000000000058"/>
    <n v="0"/>
    <n v="0"/>
    <n v="0"/>
    <n v="0"/>
    <n v="0"/>
  </r>
  <r>
    <s v="1407461"/>
    <x v="8"/>
    <x v="1"/>
    <x v="0"/>
    <n v="16877.32"/>
    <n v="0"/>
    <n v="16877.32"/>
    <n v="17265.5"/>
    <n v="-388.18000000000029"/>
    <n v="0"/>
    <n v="0"/>
    <n v="0"/>
    <n v="0"/>
    <n v="0"/>
  </r>
  <r>
    <s v="1407461"/>
    <x v="97"/>
    <x v="3"/>
    <x v="1"/>
    <n v="-347582.93"/>
    <n v="0"/>
    <n v="-347582.93"/>
    <n v="-347582.92"/>
    <n v="-1.0000000009313226E-2"/>
    <n v="-2200"/>
    <n v="0"/>
    <n v="-2200"/>
    <n v="-2200"/>
    <n v="0"/>
  </r>
  <r>
    <s v="1407461"/>
    <x v="48"/>
    <x v="4"/>
    <x v="2"/>
    <n v="15.32"/>
    <n v="0"/>
    <n v="15.32"/>
    <n v="0"/>
    <n v="15.32"/>
    <n v="180"/>
    <n v="0"/>
    <n v="180"/>
    <n v="0"/>
    <n v="180"/>
  </r>
  <r>
    <s v="1407461"/>
    <x v="91"/>
    <x v="4"/>
    <x v="2"/>
    <n v="229.26"/>
    <n v="219.29702970297029"/>
    <n v="9.9629702970296989"/>
    <n v="221.49"/>
    <n v="7.7699999999999818"/>
    <n v="2300"/>
    <n v="2200"/>
    <n v="100"/>
    <n v="2222"/>
    <n v="78"/>
  </r>
  <r>
    <s v="1407461"/>
    <x v="92"/>
    <x v="4"/>
    <x v="2"/>
    <n v="1812.33"/>
    <n v="1805.4975369458127"/>
    <n v="6.8324630541872011"/>
    <n v="1832.58"/>
    <n v="-20.25"/>
    <n v="26500"/>
    <n v="26400"/>
    <n v="100"/>
    <n v="26796"/>
    <n v="-296"/>
  </r>
  <r>
    <s v="1407461"/>
    <x v="11"/>
    <x v="4"/>
    <x v="2"/>
    <n v="2173.41"/>
    <n v="2162.5970149253731"/>
    <n v="10.812985074626795"/>
    <n v="2173.41"/>
    <n v="0"/>
    <n v="2211"/>
    <n v="2200"/>
    <n v="11"/>
    <n v="2211"/>
    <n v="0"/>
  </r>
  <r>
    <s v="1407461"/>
    <x v="93"/>
    <x v="4"/>
    <x v="2"/>
    <n v="3454.01"/>
    <n v="3440.9753694581282"/>
    <n v="13.034630541872048"/>
    <n v="3492.59"/>
    <n v="-38.579999999999927"/>
    <n v="26500"/>
    <n v="26400"/>
    <n v="100"/>
    <n v="26796"/>
    <n v="-296"/>
  </r>
  <r>
    <s v="1407461"/>
    <x v="94"/>
    <x v="4"/>
    <x v="2"/>
    <n v="4815.58"/>
    <n v="4797.4088669950743"/>
    <n v="18.17113300492565"/>
    <n v="4869.37"/>
    <n v="-53.789999999999964"/>
    <n v="26500"/>
    <n v="26400"/>
    <n v="100"/>
    <n v="26796"/>
    <n v="-296"/>
  </r>
  <r>
    <s v="1407461"/>
    <x v="41"/>
    <x v="4"/>
    <x v="2"/>
    <n v="10941.65"/>
    <n v="10727.107843137255"/>
    <n v="214.54215686274438"/>
    <n v="10941.65"/>
    <n v="0"/>
    <n v="26928"/>
    <n v="26400"/>
    <n v="528"/>
    <n v="26928"/>
    <n v="0"/>
  </r>
  <r>
    <s v="1407461"/>
    <x v="87"/>
    <x v="4"/>
    <x v="2"/>
    <n v="14468.77"/>
    <n v="14254.945812807882"/>
    <n v="213.82418719211819"/>
    <n v="14468.77"/>
    <n v="0"/>
    <n v="26796"/>
    <n v="26400"/>
    <n v="396"/>
    <n v="26796"/>
    <n v="0"/>
  </r>
  <r>
    <s v="1407461"/>
    <x v="88"/>
    <x v="4"/>
    <x v="2"/>
    <n v="17531.52"/>
    <n v="17468"/>
    <n v="63.520000000000437"/>
    <n v="17730.02"/>
    <n v="-198.5"/>
    <n v="2208"/>
    <n v="2200"/>
    <n v="8"/>
    <n v="2233"/>
    <n v="-25"/>
  </r>
  <r>
    <s v="1407461"/>
    <x v="17"/>
    <x v="4"/>
    <x v="2"/>
    <n v="35287.56"/>
    <n v="35112"/>
    <n v="175.55999999999767"/>
    <n v="35287.56"/>
    <n v="0"/>
    <n v="26532"/>
    <n v="26400"/>
    <n v="132"/>
    <n v="26532"/>
    <n v="0"/>
  </r>
  <r>
    <s v="1407461"/>
    <x v="58"/>
    <x v="4"/>
    <x v="2"/>
    <n v="127545.11"/>
    <n v="126282.28712871287"/>
    <n v="1262.8228712871351"/>
    <n v="127545.11"/>
    <n v="0"/>
    <n v="26664"/>
    <n v="26400"/>
    <n v="264"/>
    <n v="26664"/>
    <n v="0"/>
  </r>
  <r>
    <s v="1407461"/>
    <x v="96"/>
    <x v="4"/>
    <x v="3"/>
    <n v="91295.82"/>
    <n v="91295.923753665687"/>
    <n v="-0.103753665680415"/>
    <n v="93395.73"/>
    <n v="-2099.9099999999889"/>
    <n v="19800"/>
    <n v="19800"/>
    <n v="0"/>
    <n v="20255.400000000001"/>
    <n v="-455.40000000000146"/>
  </r>
  <r>
    <s v="1407461"/>
    <x v="20"/>
    <x v="4"/>
    <x v="4"/>
    <n v="1332.94"/>
    <n v="1306.8039215686274"/>
    <n v="26.136078431372653"/>
    <n v="1332.94"/>
    <n v="0"/>
    <n v="242.352"/>
    <n v="237.6"/>
    <n v="4.7520000000000095"/>
    <n v="242.352"/>
    <n v="0"/>
  </r>
  <r>
    <s v="1407462"/>
    <x v="0"/>
    <x v="0"/>
    <x v="0"/>
    <n v="-10938.96"/>
    <n v="0"/>
    <n v="-10938.96"/>
    <n v="0"/>
    <n v="-10938.96"/>
    <n v="0"/>
    <n v="0"/>
    <n v="0"/>
    <n v="0"/>
    <n v="0"/>
  </r>
  <r>
    <s v="1407462"/>
    <x v="1"/>
    <x v="1"/>
    <x v="0"/>
    <n v="9.4499999999999993"/>
    <n v="0"/>
    <n v="9.4499999999999993"/>
    <n v="9.67"/>
    <n v="-0.22000000000000064"/>
    <n v="0"/>
    <n v="0"/>
    <n v="0"/>
    <n v="0"/>
    <n v="0"/>
  </r>
  <r>
    <s v="1407462"/>
    <x v="2"/>
    <x v="1"/>
    <x v="0"/>
    <n v="220.52"/>
    <n v="0"/>
    <n v="220.52"/>
    <n v="225.59"/>
    <n v="-5.0699999999999932"/>
    <n v="0"/>
    <n v="0"/>
    <n v="0"/>
    <n v="0"/>
    <n v="0"/>
  </r>
  <r>
    <s v="1407462"/>
    <x v="3"/>
    <x v="1"/>
    <x v="0"/>
    <n v="1480.66"/>
    <n v="0"/>
    <n v="1480.66"/>
    <n v="1514.7"/>
    <n v="-34.039999999999964"/>
    <n v="0"/>
    <n v="0"/>
    <n v="0"/>
    <n v="0"/>
    <n v="0"/>
  </r>
  <r>
    <s v="1407462"/>
    <x v="4"/>
    <x v="2"/>
    <x v="0"/>
    <n v="5103.3599999999997"/>
    <n v="0"/>
    <n v="5103.3599999999997"/>
    <n v="3067.26"/>
    <n v="2036.0999999999995"/>
    <n v="14.47"/>
    <n v="0"/>
    <n v="14.47"/>
    <n v="8.6969999999999992"/>
    <n v="5.7730000000000015"/>
  </r>
  <r>
    <s v="1407462"/>
    <x v="5"/>
    <x v="2"/>
    <x v="0"/>
    <n v="17543"/>
    <n v="0"/>
    <n v="17543"/>
    <n v="10543.82"/>
    <n v="6999.18"/>
    <n v="14.47"/>
    <n v="0"/>
    <n v="14.47"/>
    <n v="8.6969999999999992"/>
    <n v="5.7730000000000015"/>
  </r>
  <r>
    <s v="1407462"/>
    <x v="6"/>
    <x v="2"/>
    <x v="0"/>
    <n v="18984.2"/>
    <n v="0"/>
    <n v="18984.2"/>
    <n v="11407.34"/>
    <n v="7576.8600000000006"/>
    <n v="303.93"/>
    <n v="0"/>
    <n v="303.93"/>
    <n v="182.62700000000001"/>
    <n v="121.303"/>
  </r>
  <r>
    <s v="1407462"/>
    <x v="7"/>
    <x v="1"/>
    <x v="0"/>
    <n v="16588.84"/>
    <n v="0"/>
    <n v="16588.84"/>
    <n v="16970.2"/>
    <n v="-381.36000000000058"/>
    <n v="0"/>
    <n v="0"/>
    <n v="0"/>
    <n v="0"/>
    <n v="0"/>
  </r>
  <r>
    <s v="1407462"/>
    <x v="8"/>
    <x v="1"/>
    <x v="0"/>
    <n v="38361.81"/>
    <n v="0"/>
    <n v="38361.81"/>
    <n v="39243.699999999997"/>
    <n v="-881.88999999999942"/>
    <n v="0"/>
    <n v="0"/>
    <n v="0"/>
    <n v="0"/>
    <n v="0"/>
  </r>
  <r>
    <s v="1407462"/>
    <x v="90"/>
    <x v="3"/>
    <x v="1"/>
    <n v="-801200.62"/>
    <n v="0"/>
    <n v="-801200.62"/>
    <n v="-801200.64000000001"/>
    <n v="2.0000000018626451E-2"/>
    <n v="-10001"/>
    <n v="0"/>
    <n v="-10001"/>
    <n v="-10001"/>
    <n v="0"/>
  </r>
  <r>
    <s v="1407462"/>
    <x v="48"/>
    <x v="4"/>
    <x v="2"/>
    <n v="34.049999999999997"/>
    <n v="0"/>
    <n v="34.049999999999997"/>
    <n v="0"/>
    <n v="34.049999999999997"/>
    <n v="400"/>
    <n v="0"/>
    <n v="400"/>
    <n v="0"/>
    <n v="400"/>
  </r>
  <r>
    <s v="1407462"/>
    <x v="91"/>
    <x v="4"/>
    <x v="2"/>
    <n v="1021.72"/>
    <n v="996.90099009900985"/>
    <n v="24.819009900990181"/>
    <n v="1006.87"/>
    <n v="14.850000000000023"/>
    <n v="10250"/>
    <n v="10001"/>
    <n v="249"/>
    <n v="10101.01"/>
    <n v="148.98999999999978"/>
  </r>
  <r>
    <s v="1407462"/>
    <x v="92"/>
    <x v="4"/>
    <x v="2"/>
    <n v="4134.18"/>
    <n v="4103.8128078817736"/>
    <n v="30.36719211822674"/>
    <n v="4165.37"/>
    <n v="-31.1899999999996"/>
    <n v="60450"/>
    <n v="60006"/>
    <n v="444"/>
    <n v="60906.09"/>
    <n v="-456.08999999999651"/>
  </r>
  <r>
    <s v="1407462"/>
    <x v="50"/>
    <x v="4"/>
    <x v="2"/>
    <n v="4957.42"/>
    <n v="4950.4975124378107"/>
    <n v="6.9224875621894171"/>
    <n v="4975.25"/>
    <n v="-17.829999999999927"/>
    <n v="10015"/>
    <n v="10000.999999999998"/>
    <n v="14.000000000001819"/>
    <n v="10051.004999999999"/>
    <n v="-36.0049999999992"/>
  </r>
  <r>
    <s v="1407462"/>
    <x v="93"/>
    <x v="4"/>
    <x v="2"/>
    <n v="7833.43"/>
    <n v="7821.1822660098524"/>
    <n v="12.247733990147935"/>
    <n v="7938.5"/>
    <n v="-105.06999999999971"/>
    <n v="60100"/>
    <n v="60006"/>
    <n v="94"/>
    <n v="60906.09"/>
    <n v="-806.08999999999651"/>
  </r>
  <r>
    <s v="1407462"/>
    <x v="94"/>
    <x v="4"/>
    <x v="2"/>
    <n v="10994.06"/>
    <n v="10904.285714285714"/>
    <n v="89.774285714285725"/>
    <n v="11067.85"/>
    <n v="-73.790000000000873"/>
    <n v="60500"/>
    <n v="60006"/>
    <n v="494"/>
    <n v="60906.09"/>
    <n v="-406.08999999999651"/>
  </r>
  <r>
    <s v="1407462"/>
    <x v="41"/>
    <x v="4"/>
    <x v="2"/>
    <n v="24867.4"/>
    <n v="24382.235294117647"/>
    <n v="485.16470588235461"/>
    <n v="24869.88"/>
    <n v="-2.4799999999995634"/>
    <n v="61200"/>
    <n v="60006"/>
    <n v="1194"/>
    <n v="61206.12"/>
    <n v="-6.1200000000026193"/>
  </r>
  <r>
    <s v="1407462"/>
    <x v="87"/>
    <x v="4"/>
    <x v="2"/>
    <n v="33618.449999999997"/>
    <n v="32400.837438423645"/>
    <n v="1217.6125615763522"/>
    <n v="32886.85"/>
    <n v="731.59999999999854"/>
    <n v="62261"/>
    <n v="60006"/>
    <n v="2255"/>
    <n v="60906.09"/>
    <n v="1354.9100000000035"/>
  </r>
  <r>
    <s v="1407462"/>
    <x v="95"/>
    <x v="4"/>
    <x v="2"/>
    <n v="45769.52"/>
    <n v="45204.522167487681"/>
    <n v="564.99783251231565"/>
    <n v="45882.59"/>
    <n v="-113.06999999999971"/>
    <n v="10126"/>
    <n v="10001"/>
    <n v="125"/>
    <n v="10151.014999999999"/>
    <n v="-25.014999999999418"/>
  </r>
  <r>
    <s v="1407462"/>
    <x v="17"/>
    <x v="4"/>
    <x v="2"/>
    <n v="80199"/>
    <n v="79807.980099502485"/>
    <n v="391.01990049751475"/>
    <n v="80207.02"/>
    <n v="-8.0200000000040745"/>
    <n v="60300"/>
    <n v="60006"/>
    <n v="294"/>
    <n v="60306.03"/>
    <n v="-6.0299999999988358"/>
  </r>
  <r>
    <s v="1407462"/>
    <x v="58"/>
    <x v="4"/>
    <x v="2"/>
    <n v="289875.25"/>
    <n v="287033.90099009901"/>
    <n v="2841.3490099009941"/>
    <n v="289904.24"/>
    <n v="-28.989999999990687"/>
    <n v="60600"/>
    <n v="60006"/>
    <n v="594"/>
    <n v="60606.06"/>
    <n v="-6.0599999999976717"/>
  </r>
  <r>
    <s v="1407462"/>
    <x v="96"/>
    <x v="4"/>
    <x v="3"/>
    <n v="207513.56"/>
    <n v="207511.47605083088"/>
    <n v="2.0839491691149306"/>
    <n v="212284.24"/>
    <n v="-4770.679999999993"/>
    <n v="45005"/>
    <n v="45004.499511241454"/>
    <n v="0.50048875854554353"/>
    <n v="46039.603000000003"/>
    <n v="-1034.6030000000028"/>
  </r>
  <r>
    <s v="1407462"/>
    <x v="20"/>
    <x v="4"/>
    <x v="4"/>
    <n v="3029.7"/>
    <n v="2970.294117647059"/>
    <n v="59.405882352940807"/>
    <n v="3029.7"/>
    <n v="0"/>
    <n v="550.85500000000002"/>
    <n v="540.0539215686274"/>
    <n v="10.801078431372616"/>
    <n v="550.85500000000002"/>
    <n v="0"/>
  </r>
  <r>
    <s v="1407467"/>
    <x v="0"/>
    <x v="0"/>
    <x v="0"/>
    <n v="539.75"/>
    <n v="0"/>
    <n v="539.75"/>
    <n v="0"/>
    <n v="539.75"/>
    <n v="0"/>
    <n v="0"/>
    <n v="0"/>
    <n v="0"/>
    <n v="0"/>
  </r>
  <r>
    <s v="1407467"/>
    <x v="4"/>
    <x v="2"/>
    <x v="0"/>
    <n v="264.51"/>
    <n v="0"/>
    <n v="264.51"/>
    <n v="352.69"/>
    <n v="-88.18"/>
    <n v="0.75"/>
    <n v="0"/>
    <n v="0.75"/>
    <n v="1"/>
    <n v="-0.25"/>
  </r>
  <r>
    <s v="1407467"/>
    <x v="5"/>
    <x v="2"/>
    <x v="0"/>
    <n v="909.28"/>
    <n v="0"/>
    <n v="909.28"/>
    <n v="1212.4000000000001"/>
    <n v="-303.12000000000012"/>
    <n v="0.75"/>
    <n v="0"/>
    <n v="0.75"/>
    <n v="1"/>
    <n v="-0.25"/>
  </r>
  <r>
    <s v="1407467"/>
    <x v="6"/>
    <x v="2"/>
    <x v="0"/>
    <n v="983.78"/>
    <n v="0"/>
    <n v="983.78"/>
    <n v="1311.71"/>
    <n v="-327.93000000000006"/>
    <n v="15.75"/>
    <n v="0"/>
    <n v="15.75"/>
    <n v="21"/>
    <n v="-5.25"/>
  </r>
  <r>
    <s v="1407467"/>
    <x v="222"/>
    <x v="3"/>
    <x v="1"/>
    <n v="-102890.13"/>
    <n v="0"/>
    <n v="-102890.13"/>
    <n v="-102890.1"/>
    <n v="-2.9999999998835847E-2"/>
    <n v="-700"/>
    <n v="0"/>
    <n v="-700"/>
    <n v="-700"/>
    <n v="0"/>
  </r>
  <r>
    <s v="1407467"/>
    <x v="223"/>
    <x v="4"/>
    <x v="5"/>
    <n v="79249.38"/>
    <n v="79249.233830845769"/>
    <n v="0.14616915423539467"/>
    <n v="79645.48"/>
    <n v="-396.09999999999127"/>
    <n v="4200"/>
    <n v="4200"/>
    <n v="0"/>
    <n v="4221"/>
    <n v="-21"/>
  </r>
  <r>
    <s v="1407467"/>
    <x v="426"/>
    <x v="4"/>
    <x v="2"/>
    <n v="1795.59"/>
    <n v="0"/>
    <n v="1795.59"/>
    <n v="0"/>
    <n v="1795.59"/>
    <n v="4348"/>
    <n v="0"/>
    <n v="4348"/>
    <n v="0"/>
    <n v="4348"/>
  </r>
  <r>
    <s v="1407467"/>
    <x v="50"/>
    <x v="4"/>
    <x v="2"/>
    <n v="348.48"/>
    <n v="346.49751243781094"/>
    <n v="1.9824875621890783"/>
    <n v="348.23"/>
    <n v="0.25"/>
    <n v="704"/>
    <n v="700"/>
    <n v="4"/>
    <n v="703.5"/>
    <n v="0.5"/>
  </r>
  <r>
    <s v="1407467"/>
    <x v="225"/>
    <x v="4"/>
    <x v="2"/>
    <n v="0"/>
    <n v="1855.8522167487686"/>
    <n v="-1855.8522167487686"/>
    <n v="1883.69"/>
    <n v="-1883.69"/>
    <n v="0"/>
    <n v="4200"/>
    <n v="-4200"/>
    <n v="4263"/>
    <n v="-4263"/>
  </r>
  <r>
    <s v="1407467"/>
    <x v="316"/>
    <x v="4"/>
    <x v="2"/>
    <n v="3097.35"/>
    <n v="3030.2561576354678"/>
    <n v="67.093842364532065"/>
    <n v="3075.71"/>
    <n v="21.639999999999873"/>
    <n v="4293"/>
    <n v="4200"/>
    <n v="93"/>
    <n v="4263"/>
    <n v="30"/>
  </r>
  <r>
    <s v="1407467"/>
    <x v="227"/>
    <x v="4"/>
    <x v="2"/>
    <n v="3968.94"/>
    <n v="3833.8423645320199"/>
    <n v="135.09763546798013"/>
    <n v="3891.35"/>
    <n v="77.590000000000146"/>
    <n v="4348"/>
    <n v="4200"/>
    <n v="148"/>
    <n v="4263"/>
    <n v="85"/>
  </r>
  <r>
    <s v="1407467"/>
    <x v="228"/>
    <x v="4"/>
    <x v="2"/>
    <n v="4346.8900000000003"/>
    <n v="4297.7733990147781"/>
    <n v="49.116600985222249"/>
    <n v="4362.24"/>
    <n v="-15.349999999999454"/>
    <n v="4248"/>
    <n v="4200"/>
    <n v="48"/>
    <n v="4263"/>
    <n v="-15"/>
  </r>
  <r>
    <s v="1407467"/>
    <x v="229"/>
    <x v="4"/>
    <x v="2"/>
    <n v="7386.18"/>
    <n v="6706"/>
    <n v="680.18000000000029"/>
    <n v="6806.59"/>
    <n v="579.59000000000015"/>
    <n v="771"/>
    <n v="700"/>
    <n v="71"/>
    <n v="710.5"/>
    <n v="60.5"/>
  </r>
  <r>
    <s v="1407470"/>
    <x v="0"/>
    <x v="0"/>
    <x v="0"/>
    <n v="3475.12"/>
    <n v="0"/>
    <n v="3475.12"/>
    <n v="0"/>
    <n v="3475.12"/>
    <n v="0"/>
    <n v="0"/>
    <n v="0"/>
    <n v="0"/>
    <n v="0"/>
  </r>
  <r>
    <s v="1407470"/>
    <x v="4"/>
    <x v="2"/>
    <x v="0"/>
    <n v="1241.45"/>
    <n v="0"/>
    <n v="1241.45"/>
    <n v="1511.54"/>
    <n v="-270.08999999999992"/>
    <n v="3.52"/>
    <n v="0"/>
    <n v="3.52"/>
    <n v="4.2859999999999996"/>
    <n v="-0.76599999999999957"/>
  </r>
  <r>
    <s v="1407470"/>
    <x v="5"/>
    <x v="2"/>
    <x v="0"/>
    <n v="4267.54"/>
    <n v="0"/>
    <n v="4267.54"/>
    <n v="5195.9799999999996"/>
    <n v="-928.4399999999996"/>
    <n v="3.52"/>
    <n v="0"/>
    <n v="3.52"/>
    <n v="4.2859999999999996"/>
    <n v="-0.76599999999999957"/>
  </r>
  <r>
    <s v="1407470"/>
    <x v="6"/>
    <x v="2"/>
    <x v="0"/>
    <n v="4617.22"/>
    <n v="0"/>
    <n v="4617.22"/>
    <n v="5621.62"/>
    <n v="-1004.3999999999996"/>
    <n v="73.92"/>
    <n v="0"/>
    <n v="73.92"/>
    <n v="90"/>
    <n v="-16.079999999999998"/>
  </r>
  <r>
    <s v="1407470"/>
    <x v="129"/>
    <x v="3"/>
    <x v="1"/>
    <n v="-512598.3"/>
    <n v="0"/>
    <n v="-512598.3"/>
    <n v="-512598.22"/>
    <n v="-8.0000000016298145E-2"/>
    <n v="-3000"/>
    <n v="0"/>
    <n v="-3000"/>
    <n v="-3000"/>
    <n v="0"/>
  </r>
  <r>
    <s v="1407470"/>
    <x v="121"/>
    <x v="4"/>
    <x v="5"/>
    <n v="422030.47"/>
    <n v="421960.08955223882"/>
    <n v="70.380447761155665"/>
    <n v="424069.89"/>
    <n v="-2039.4200000000419"/>
    <n v="18003"/>
    <n v="18000"/>
    <n v="3"/>
    <n v="18090"/>
    <n v="-87"/>
  </r>
  <r>
    <s v="1407470"/>
    <x v="130"/>
    <x v="4"/>
    <x v="2"/>
    <n v="1867.68"/>
    <n v="0"/>
    <n v="1867.68"/>
    <n v="0"/>
    <n v="1867.68"/>
    <n v="18200"/>
    <n v="0"/>
    <n v="18200"/>
    <n v="0"/>
    <n v="18200"/>
  </r>
  <r>
    <s v="1407470"/>
    <x v="48"/>
    <x v="4"/>
    <x v="2"/>
    <n v="370.27"/>
    <n v="255.3564356435644"/>
    <n v="114.91356435643559"/>
    <n v="257.91000000000003"/>
    <n v="112.35999999999996"/>
    <n v="4350"/>
    <n v="3000"/>
    <n v="1350"/>
    <n v="3030"/>
    <n v="1320"/>
  </r>
  <r>
    <s v="1407470"/>
    <x v="123"/>
    <x v="4"/>
    <x v="2"/>
    <n v="2297.4299999999998"/>
    <n v="1143.004975124378"/>
    <n v="1154.4250248756218"/>
    <n v="1148.72"/>
    <n v="1148.7099999999998"/>
    <n v="6030"/>
    <n v="3000"/>
    <n v="3030"/>
    <n v="3015"/>
    <n v="3015"/>
  </r>
  <r>
    <s v="1407470"/>
    <x v="131"/>
    <x v="4"/>
    <x v="2"/>
    <n v="0"/>
    <n v="1847.1625615763546"/>
    <n v="-1847.1625615763546"/>
    <n v="1874.87"/>
    <n v="-1874.87"/>
    <n v="0"/>
    <n v="18000"/>
    <n v="-18000"/>
    <n v="18270"/>
    <n v="-18270"/>
  </r>
  <r>
    <s v="1407470"/>
    <x v="125"/>
    <x v="4"/>
    <x v="2"/>
    <n v="8532.34"/>
    <n v="8438.5812807881775"/>
    <n v="93.758719211822608"/>
    <n v="8565.16"/>
    <n v="-32.819999999999709"/>
    <n v="18200"/>
    <n v="18000"/>
    <n v="200"/>
    <n v="18270"/>
    <n v="-70"/>
  </r>
  <r>
    <s v="1407470"/>
    <x v="126"/>
    <x v="4"/>
    <x v="2"/>
    <n v="14602.59"/>
    <n v="14442.118226600986"/>
    <n v="160.47177339901464"/>
    <n v="14658.75"/>
    <n v="-56.159999999999854"/>
    <n v="18200"/>
    <n v="18000"/>
    <n v="200"/>
    <n v="18270"/>
    <n v="-70"/>
  </r>
  <r>
    <s v="1407470"/>
    <x v="127"/>
    <x v="4"/>
    <x v="2"/>
    <n v="19426.490000000002"/>
    <n v="19139.399014778326"/>
    <n v="287.09098522167551"/>
    <n v="19426.490000000002"/>
    <n v="0"/>
    <n v="18270"/>
    <n v="18000"/>
    <n v="270"/>
    <n v="18270"/>
    <n v="0"/>
  </r>
  <r>
    <s v="1407470"/>
    <x v="128"/>
    <x v="4"/>
    <x v="2"/>
    <n v="29869.7"/>
    <n v="29820"/>
    <n v="49.700000000000728"/>
    <n v="30267.3"/>
    <n v="-397.59999999999854"/>
    <n v="3005"/>
    <n v="3000"/>
    <n v="5"/>
    <n v="3045"/>
    <n v="-40"/>
  </r>
  <r>
    <s v="1407486"/>
    <x v="0"/>
    <x v="0"/>
    <x v="0"/>
    <n v="-26.32"/>
    <n v="0"/>
    <n v="-26.32"/>
    <n v="0"/>
    <n v="-26.32"/>
    <n v="0"/>
    <n v="0"/>
    <n v="0"/>
    <n v="0"/>
    <n v="0"/>
  </r>
  <r>
    <s v="1407486"/>
    <x v="1"/>
    <x v="1"/>
    <x v="0"/>
    <n v="0.17"/>
    <n v="0"/>
    <n v="0.17"/>
    <n v="0.17"/>
    <n v="0"/>
    <n v="0"/>
    <n v="0"/>
    <n v="0"/>
    <n v="0"/>
    <n v="0"/>
  </r>
  <r>
    <s v="1407486"/>
    <x v="2"/>
    <x v="1"/>
    <x v="0"/>
    <n v="3.86"/>
    <n v="0"/>
    <n v="3.86"/>
    <n v="3.86"/>
    <n v="0"/>
    <n v="0"/>
    <n v="0"/>
    <n v="0"/>
    <n v="0"/>
    <n v="0"/>
  </r>
  <r>
    <s v="1407486"/>
    <x v="3"/>
    <x v="1"/>
    <x v="0"/>
    <n v="25.89"/>
    <n v="0"/>
    <n v="25.89"/>
    <n v="25.89"/>
    <n v="0"/>
    <n v="0"/>
    <n v="0"/>
    <n v="0"/>
    <n v="0"/>
    <n v="0"/>
  </r>
  <r>
    <s v="1407486"/>
    <x v="4"/>
    <x v="2"/>
    <x v="0"/>
    <n v="61.37"/>
    <n v="0"/>
    <n v="61.37"/>
    <n v="61.37"/>
    <n v="0"/>
    <n v="0.17399999999999999"/>
    <n v="0"/>
    <n v="0.17399999999999999"/>
    <n v="0.17399999999999999"/>
    <n v="0"/>
  </r>
  <r>
    <s v="1407486"/>
    <x v="5"/>
    <x v="2"/>
    <x v="0"/>
    <n v="210.95"/>
    <n v="0"/>
    <n v="210.95"/>
    <n v="210.95"/>
    <n v="0"/>
    <n v="0.17399999999999999"/>
    <n v="0"/>
    <n v="0.17399999999999999"/>
    <n v="0.17399999999999999"/>
    <n v="0"/>
  </r>
  <r>
    <s v="1407486"/>
    <x v="6"/>
    <x v="2"/>
    <x v="0"/>
    <n v="227.99"/>
    <n v="0"/>
    <n v="227.99"/>
    <n v="228.24"/>
    <n v="-0.25"/>
    <n v="3.65"/>
    <n v="0"/>
    <n v="3.65"/>
    <n v="3.6539999999999999"/>
    <n v="-4.0000000000000036E-3"/>
  </r>
  <r>
    <s v="1407486"/>
    <x v="7"/>
    <x v="1"/>
    <x v="0"/>
    <n v="290.08999999999997"/>
    <n v="0"/>
    <n v="290.08999999999997"/>
    <n v="290.06"/>
    <n v="2.9999999999972715E-2"/>
    <n v="0"/>
    <n v="0"/>
    <n v="0"/>
    <n v="0"/>
    <n v="0"/>
  </r>
  <r>
    <s v="1407486"/>
    <x v="8"/>
    <x v="1"/>
    <x v="0"/>
    <n v="670.83"/>
    <n v="0"/>
    <n v="670.83"/>
    <n v="670.76"/>
    <n v="7.0000000000050022E-2"/>
    <n v="0"/>
    <n v="0"/>
    <n v="0"/>
    <n v="0"/>
    <n v="0"/>
  </r>
  <r>
    <s v="1407486"/>
    <x v="52"/>
    <x v="3"/>
    <x v="1"/>
    <n v="-15931.2"/>
    <n v="0"/>
    <n v="-15931.2"/>
    <n v="-15931.19"/>
    <n v="-1.0000000000218279E-2"/>
    <n v="-174"/>
    <n v="0"/>
    <n v="-174"/>
    <n v="-174"/>
    <n v="0"/>
  </r>
  <r>
    <s v="1407486"/>
    <x v="48"/>
    <x v="4"/>
    <x v="2"/>
    <n v="17.02"/>
    <n v="14.811881188118813"/>
    <n v="2.208118811881187"/>
    <n v="14.96"/>
    <n v="2.0599999999999987"/>
    <n v="200"/>
    <n v="174"/>
    <n v="26"/>
    <n v="175.74"/>
    <n v="24.259999999999991"/>
  </r>
  <r>
    <s v="1407486"/>
    <x v="53"/>
    <x v="4"/>
    <x v="2"/>
    <n v="52.07"/>
    <n v="51.773399014778327"/>
    <n v="0.29660098522167289"/>
    <n v="52.55"/>
    <n v="-0.47999999999999687"/>
    <n v="1050"/>
    <n v="1044"/>
    <n v="6"/>
    <n v="1059.6600000000001"/>
    <n v="-9.6600000000000819"/>
  </r>
  <r>
    <s v="1407486"/>
    <x v="50"/>
    <x v="4"/>
    <x v="2"/>
    <n v="102.9"/>
    <n v="102.30845771144278"/>
    <n v="0.59154228855722124"/>
    <n v="102.82"/>
    <n v="8.0000000000012506E-2"/>
    <n v="175"/>
    <n v="174"/>
    <n v="1"/>
    <n v="174.87"/>
    <n v="0.12999999999999545"/>
  </r>
  <r>
    <s v="1407486"/>
    <x v="54"/>
    <x v="4"/>
    <x v="2"/>
    <n v="236.87"/>
    <n v="235.51724137931035"/>
    <n v="1.3527586206896558"/>
    <n v="239.05"/>
    <n v="-2.1800000000000068"/>
    <n v="1050"/>
    <n v="1044"/>
    <n v="6"/>
    <n v="1059.6600000000001"/>
    <n v="-9.6600000000000819"/>
  </r>
  <r>
    <s v="1407486"/>
    <x v="55"/>
    <x v="4"/>
    <x v="2"/>
    <n v="304.36"/>
    <n v="302.62068965517244"/>
    <n v="1.7393103448275724"/>
    <n v="307.16000000000003"/>
    <n v="-2.8000000000000114"/>
    <n v="1050"/>
    <n v="1044"/>
    <n v="6"/>
    <n v="1059.6600000000001"/>
    <n v="-9.6600000000000819"/>
  </r>
  <r>
    <s v="1407486"/>
    <x v="14"/>
    <x v="4"/>
    <x v="2"/>
    <n v="493.7"/>
    <n v="490.88235294117646"/>
    <n v="2.8176470588235247"/>
    <n v="500.7"/>
    <n v="-7"/>
    <n v="1050"/>
    <n v="1044"/>
    <n v="6"/>
    <n v="1064.8800000000001"/>
    <n v="-14.880000000000109"/>
  </r>
  <r>
    <s v="1407486"/>
    <x v="56"/>
    <x v="4"/>
    <x v="2"/>
    <n v="833.55"/>
    <n v="791.11330049261085"/>
    <n v="42.436699507389108"/>
    <n v="802.98"/>
    <n v="30.569999999999936"/>
    <n v="1100"/>
    <n v="1044"/>
    <n v="56"/>
    <n v="1059.6600000000001"/>
    <n v="40.339999999999918"/>
  </r>
  <r>
    <s v="1407486"/>
    <x v="57"/>
    <x v="4"/>
    <x v="2"/>
    <n v="1373.4"/>
    <n v="1327.615763546798"/>
    <n v="45.784236453202084"/>
    <n v="1347.53"/>
    <n v="25.870000000000118"/>
    <n v="180"/>
    <n v="174"/>
    <n v="6"/>
    <n v="176.61"/>
    <n v="3.3899999999999864"/>
  </r>
  <r>
    <s v="1407486"/>
    <x v="17"/>
    <x v="4"/>
    <x v="2"/>
    <n v="1425.9"/>
    <n v="1417.7512437810944"/>
    <n v="8.1487562189056462"/>
    <n v="1424.84"/>
    <n v="1.0600000000001728"/>
    <n v="1050"/>
    <n v="1044"/>
    <n v="6"/>
    <n v="1049.22"/>
    <n v="0.77999999999997272"/>
  </r>
  <r>
    <s v="1407486"/>
    <x v="58"/>
    <x v="4"/>
    <x v="2"/>
    <n v="5022.59"/>
    <n v="4993.8910891089108"/>
    <n v="28.698910891089326"/>
    <n v="5043.83"/>
    <n v="-21.239999999999782"/>
    <n v="1050"/>
    <n v="1044"/>
    <n v="6"/>
    <n v="1054.44"/>
    <n v="-4.4400000000000546"/>
  </r>
  <r>
    <s v="1407486"/>
    <x v="59"/>
    <x v="4"/>
    <x v="3"/>
    <n v="4551.3"/>
    <n v="4528.1293532338314"/>
    <n v="23.170646766168829"/>
    <n v="4550.7700000000004"/>
    <n v="0.52999999999974534"/>
    <n v="787"/>
    <n v="783"/>
    <n v="4"/>
    <n v="786.91499999999996"/>
    <n v="8.500000000003638E-2"/>
  </r>
  <r>
    <s v="1407486"/>
    <x v="20"/>
    <x v="4"/>
    <x v="4"/>
    <n v="52.71"/>
    <n v="51.676470588235297"/>
    <n v="1.0335294117647038"/>
    <n v="52.71"/>
    <n v="0"/>
    <n v="9.5839999999999996"/>
    <n v="9.3960784313725494"/>
    <n v="0.18792156862745024"/>
    <n v="9.5839999999999996"/>
    <n v="0"/>
  </r>
  <r>
    <s v="1407491"/>
    <x v="0"/>
    <x v="0"/>
    <x v="0"/>
    <n v="6884.07"/>
    <n v="0"/>
    <n v="6884.07"/>
    <n v="0"/>
    <n v="6884.07"/>
    <n v="0"/>
    <n v="0"/>
    <n v="0"/>
    <n v="0"/>
    <n v="0"/>
  </r>
  <r>
    <s v="1407491"/>
    <x v="4"/>
    <x v="2"/>
    <x v="0"/>
    <n v="1823.39"/>
    <n v="0"/>
    <n v="1823.39"/>
    <n v="2512.1799999999998"/>
    <n v="-688.78999999999974"/>
    <n v="5.17"/>
    <n v="0"/>
    <n v="5.17"/>
    <n v="7.1230000000000002"/>
    <n v="-1.9530000000000003"/>
  </r>
  <r>
    <s v="1407491"/>
    <x v="5"/>
    <x v="2"/>
    <x v="0"/>
    <n v="6267.95"/>
    <n v="0"/>
    <n v="6267.95"/>
    <n v="8635.7199999999993"/>
    <n v="-2367.7699999999995"/>
    <n v="5.17"/>
    <n v="0"/>
    <n v="5.17"/>
    <n v="7.1230000000000002"/>
    <n v="-1.9530000000000003"/>
  </r>
  <r>
    <s v="1407491"/>
    <x v="6"/>
    <x v="2"/>
    <x v="0"/>
    <n v="6781.54"/>
    <n v="0"/>
    <n v="6781.54"/>
    <n v="9343.1299999999992"/>
    <n v="-2561.5899999999992"/>
    <n v="108.57"/>
    <n v="0"/>
    <n v="108.57"/>
    <n v="149.58000000000001"/>
    <n v="-41.010000000000019"/>
  </r>
  <r>
    <s v="1407491"/>
    <x v="129"/>
    <x v="3"/>
    <x v="1"/>
    <n v="-851938.37"/>
    <n v="0"/>
    <n v="-851938.37"/>
    <n v="-851938.24"/>
    <n v="-0.13000000000465661"/>
    <n v="-4986"/>
    <n v="0"/>
    <n v="-4986"/>
    <n v="-4986"/>
    <n v="0"/>
  </r>
  <r>
    <s v="1407491"/>
    <x v="121"/>
    <x v="4"/>
    <x v="5"/>
    <n v="703712.3"/>
    <n v="701297.66169154225"/>
    <n v="2414.6383084577974"/>
    <n v="704804.15"/>
    <n v="-1091.8499999999767"/>
    <n v="30019"/>
    <n v="29916"/>
    <n v="103"/>
    <n v="30065.58"/>
    <n v="-46.580000000001746"/>
  </r>
  <r>
    <s v="1407491"/>
    <x v="130"/>
    <x v="4"/>
    <x v="2"/>
    <n v="3088.86"/>
    <n v="0"/>
    <n v="3088.86"/>
    <n v="0"/>
    <n v="3088.86"/>
    <n v="30100"/>
    <n v="0"/>
    <n v="30100"/>
    <n v="0"/>
    <n v="30100"/>
  </r>
  <r>
    <s v="1407491"/>
    <x v="48"/>
    <x v="4"/>
    <x v="2"/>
    <n v="498.12"/>
    <n v="424.40594059405942"/>
    <n v="73.714059405940588"/>
    <n v="428.65"/>
    <n v="69.470000000000027"/>
    <n v="5852"/>
    <n v="4985.9999999999991"/>
    <n v="866.00000000000091"/>
    <n v="5035.8599999999997"/>
    <n v="816.14000000000033"/>
  </r>
  <r>
    <s v="1407491"/>
    <x v="123"/>
    <x v="4"/>
    <x v="2"/>
    <n v="1903.1"/>
    <n v="1899.6616915422885"/>
    <n v="3.4383084577114005"/>
    <n v="1909.16"/>
    <n v="-6.0600000000001728"/>
    <n v="4995"/>
    <n v="4986"/>
    <n v="9"/>
    <n v="5010.93"/>
    <n v="-15.930000000000291"/>
  </r>
  <r>
    <s v="1407491"/>
    <x v="131"/>
    <x v="4"/>
    <x v="2"/>
    <n v="0"/>
    <n v="3069.9802955665023"/>
    <n v="-3069.9802955665023"/>
    <n v="3116.03"/>
    <n v="-3116.03"/>
    <n v="0"/>
    <n v="29916"/>
    <n v="-29916"/>
    <n v="30364.74"/>
    <n v="-30364.74"/>
  </r>
  <r>
    <s v="1407491"/>
    <x v="125"/>
    <x v="4"/>
    <x v="2"/>
    <n v="14111.19"/>
    <n v="14024.916256157636"/>
    <n v="86.273743842364638"/>
    <n v="14235.29"/>
    <n v="-124.10000000000036"/>
    <n v="30100"/>
    <n v="29916"/>
    <n v="184"/>
    <n v="30364.74"/>
    <n v="-264.7400000000016"/>
  </r>
  <r>
    <s v="1407491"/>
    <x v="126"/>
    <x v="4"/>
    <x v="2"/>
    <n v="24471.37"/>
    <n v="24002.807881773399"/>
    <n v="468.56211822660043"/>
    <n v="24362.85"/>
    <n v="108.52000000000044"/>
    <n v="30500"/>
    <n v="29916"/>
    <n v="584"/>
    <n v="30364.74"/>
    <n v="135.2599999999984"/>
  </r>
  <r>
    <s v="1407491"/>
    <x v="127"/>
    <x v="4"/>
    <x v="2"/>
    <n v="32696.48"/>
    <n v="31809.68472906404"/>
    <n v="886.79527093595971"/>
    <n v="32286.83"/>
    <n v="409.64999999999782"/>
    <n v="30750"/>
    <n v="29916"/>
    <n v="834"/>
    <n v="30364.74"/>
    <n v="385.2599999999984"/>
  </r>
  <r>
    <s v="1407491"/>
    <x v="128"/>
    <x v="4"/>
    <x v="2"/>
    <n v="49700"/>
    <n v="49560.837438423645"/>
    <n v="139.16256157635507"/>
    <n v="50304.25"/>
    <n v="-604.25"/>
    <n v="5000"/>
    <n v="4986"/>
    <n v="14"/>
    <n v="5060.79"/>
    <n v="-60.789999999999964"/>
  </r>
  <r>
    <s v="1407492"/>
    <x v="0"/>
    <x v="0"/>
    <x v="0"/>
    <n v="2530.4499999999998"/>
    <n v="0"/>
    <n v="2530.4499999999998"/>
    <n v="0"/>
    <n v="2530.4499999999998"/>
    <n v="0"/>
    <n v="0"/>
    <n v="0"/>
    <n v="0"/>
    <n v="0"/>
  </r>
  <r>
    <s v="1407492"/>
    <x v="4"/>
    <x v="2"/>
    <x v="0"/>
    <n v="1146.23"/>
    <n v="0"/>
    <n v="1146.23"/>
    <n v="1259.6199999999999"/>
    <n v="-113.38999999999987"/>
    <n v="3.25"/>
    <n v="0"/>
    <n v="3.25"/>
    <n v="3.5710000000000002"/>
    <n v="-0.32100000000000017"/>
  </r>
  <r>
    <s v="1407492"/>
    <x v="5"/>
    <x v="2"/>
    <x v="0"/>
    <n v="3940.2"/>
    <n v="0"/>
    <n v="3940.2"/>
    <n v="4329.9799999999996"/>
    <n v="-389.77999999999975"/>
    <n v="3.25"/>
    <n v="0"/>
    <n v="3.25"/>
    <n v="3.5710000000000002"/>
    <n v="-0.32100000000000017"/>
  </r>
  <r>
    <s v="1407492"/>
    <x v="6"/>
    <x v="2"/>
    <x v="0"/>
    <n v="4263.0600000000004"/>
    <n v="0"/>
    <n v="4263.0600000000004"/>
    <n v="4684.68"/>
    <n v="-421.61999999999989"/>
    <n v="68.25"/>
    <n v="0"/>
    <n v="68.25"/>
    <n v="75"/>
    <n v="-6.75"/>
  </r>
  <r>
    <s v="1407492"/>
    <x v="120"/>
    <x v="3"/>
    <x v="1"/>
    <n v="-427380.1"/>
    <n v="0"/>
    <n v="-427380.1"/>
    <n v="-427380.11"/>
    <n v="1.0000000009313226E-2"/>
    <n v="-2500"/>
    <n v="0"/>
    <n v="-2500"/>
    <n v="-2500"/>
    <n v="0"/>
  </r>
  <r>
    <s v="1407492"/>
    <x v="121"/>
    <x v="4"/>
    <x v="5"/>
    <n v="351633.45"/>
    <n v="351633.40298507462"/>
    <n v="4.7014925396069884E-2"/>
    <n v="353391.57"/>
    <n v="-1758.1199999999953"/>
    <n v="15000"/>
    <n v="15000"/>
    <n v="0"/>
    <n v="15075"/>
    <n v="-75"/>
  </r>
  <r>
    <s v="1407492"/>
    <x v="122"/>
    <x v="4"/>
    <x v="2"/>
    <n v="1570.09"/>
    <n v="0"/>
    <n v="1570.09"/>
    <n v="0"/>
    <n v="1570.09"/>
    <n v="15300"/>
    <n v="0"/>
    <n v="15300"/>
    <n v="0"/>
    <n v="15300"/>
  </r>
  <r>
    <s v="1407492"/>
    <x v="48"/>
    <x v="4"/>
    <x v="2"/>
    <n v="474.12"/>
    <n v="425.60396039603961"/>
    <n v="48.516039603960394"/>
    <n v="429.86"/>
    <n v="44.259999999999991"/>
    <n v="5570"/>
    <n v="5000"/>
    <n v="570"/>
    <n v="5050"/>
    <n v="520"/>
  </r>
  <r>
    <s v="1407492"/>
    <x v="123"/>
    <x v="4"/>
    <x v="2"/>
    <n v="957.45"/>
    <n v="952.497512437811"/>
    <n v="4.9524875621890487"/>
    <n v="957.26"/>
    <n v="0.19000000000005457"/>
    <n v="2513"/>
    <n v="2500"/>
    <n v="13"/>
    <n v="2512.5"/>
    <n v="0.5"/>
  </r>
  <r>
    <s v="1407492"/>
    <x v="124"/>
    <x v="4"/>
    <x v="2"/>
    <n v="0"/>
    <n v="1539.3004926108374"/>
    <n v="-1539.3004926108374"/>
    <n v="1562.39"/>
    <n v="-1562.39"/>
    <n v="0"/>
    <n v="15000"/>
    <n v="-15000"/>
    <n v="15225"/>
    <n v="-15225"/>
  </r>
  <r>
    <s v="1407492"/>
    <x v="125"/>
    <x v="4"/>
    <x v="2"/>
    <n v="7172.79"/>
    <n v="7032.1477832512319"/>
    <n v="140.64221674876808"/>
    <n v="7137.63"/>
    <n v="35.159999999999854"/>
    <n v="15300"/>
    <n v="15000"/>
    <n v="300"/>
    <n v="15225"/>
    <n v="75"/>
  </r>
  <r>
    <s v="1407492"/>
    <x v="126"/>
    <x v="4"/>
    <x v="2"/>
    <n v="12275.8"/>
    <n v="12035.103448275862"/>
    <n v="240.69655172413695"/>
    <n v="12215.63"/>
    <n v="60.170000000000073"/>
    <n v="15300"/>
    <n v="15000"/>
    <n v="300"/>
    <n v="15225"/>
    <n v="75"/>
  </r>
  <r>
    <s v="1407492"/>
    <x v="127"/>
    <x v="4"/>
    <x v="2"/>
    <n v="16188.74"/>
    <n v="15949.497536945813"/>
    <n v="239.24246305418637"/>
    <n v="16188.74"/>
    <n v="0"/>
    <n v="15225"/>
    <n v="15000"/>
    <n v="225"/>
    <n v="15225"/>
    <n v="0"/>
  </r>
  <r>
    <s v="1407492"/>
    <x v="128"/>
    <x v="4"/>
    <x v="2"/>
    <n v="25227.72"/>
    <n v="24850"/>
    <n v="377.72000000000116"/>
    <n v="25222.75"/>
    <n v="4.9700000000011642"/>
    <n v="2538"/>
    <n v="2500"/>
    <n v="38"/>
    <n v="2537.5"/>
    <n v="0.5"/>
  </r>
  <r>
    <s v="1407493"/>
    <x v="0"/>
    <x v="0"/>
    <x v="0"/>
    <n v="256.79000000000002"/>
    <n v="0"/>
    <n v="256.79000000000002"/>
    <n v="0"/>
    <n v="256.79000000000002"/>
    <n v="0"/>
    <n v="0"/>
    <n v="0"/>
    <n v="0"/>
    <n v="0"/>
  </r>
  <r>
    <s v="1407493"/>
    <x v="4"/>
    <x v="2"/>
    <x v="0"/>
    <n v="1001.63"/>
    <n v="0"/>
    <n v="1001.63"/>
    <n v="991.07"/>
    <n v="10.559999999999945"/>
    <n v="2.84"/>
    <n v="0"/>
    <n v="2.84"/>
    <n v="2.81"/>
    <n v="2.9999999999999805E-2"/>
  </r>
  <r>
    <s v="1407493"/>
    <x v="5"/>
    <x v="2"/>
    <x v="0"/>
    <n v="3443.13"/>
    <n v="0"/>
    <n v="3443.13"/>
    <n v="3406.83"/>
    <n v="36.300000000000182"/>
    <n v="2.84"/>
    <n v="0"/>
    <n v="2.84"/>
    <n v="2.81"/>
    <n v="2.9999999999999805E-2"/>
  </r>
  <r>
    <s v="1407493"/>
    <x v="6"/>
    <x v="2"/>
    <x v="0"/>
    <n v="3725.26"/>
    <n v="0"/>
    <n v="3725.26"/>
    <n v="3685.91"/>
    <n v="39.350000000000364"/>
    <n v="59.64"/>
    <n v="0"/>
    <n v="59.64"/>
    <n v="59.01"/>
    <n v="0.63000000000000256"/>
  </r>
  <r>
    <s v="1407493"/>
    <x v="132"/>
    <x v="3"/>
    <x v="1"/>
    <n v="-353728.76"/>
    <n v="0"/>
    <n v="-353728.76"/>
    <n v="-353728.71"/>
    <n v="-4.9999999988358468E-2"/>
    <n v="-1967"/>
    <n v="0"/>
    <n v="-1967"/>
    <n v="-1967"/>
    <n v="0"/>
  </r>
  <r>
    <s v="1407493"/>
    <x v="133"/>
    <x v="4"/>
    <x v="5"/>
    <n v="276536.86"/>
    <n v="276396.31840796018"/>
    <n v="140.54159203980817"/>
    <n v="277778.3"/>
    <n v="-1241.4400000000023"/>
    <n v="11808"/>
    <n v="11802"/>
    <n v="6"/>
    <n v="11861.01"/>
    <n v="-53.010000000000218"/>
  </r>
  <r>
    <s v="1407493"/>
    <x v="48"/>
    <x v="4"/>
    <x v="2"/>
    <n v="8.51"/>
    <n v="0"/>
    <n v="8.51"/>
    <n v="0"/>
    <n v="8.51"/>
    <n v="100"/>
    <n v="0"/>
    <n v="100"/>
    <n v="0"/>
    <n v="100"/>
  </r>
  <r>
    <s v="1407493"/>
    <x v="134"/>
    <x v="4"/>
    <x v="2"/>
    <n v="3195.12"/>
    <n v="0"/>
    <n v="3195.12"/>
    <n v="0"/>
    <n v="3195.12"/>
    <n v="11850"/>
    <n v="0"/>
    <n v="11850"/>
    <n v="0"/>
    <n v="11850"/>
  </r>
  <r>
    <s v="1407493"/>
    <x v="123"/>
    <x v="4"/>
    <x v="2"/>
    <n v="752.47"/>
    <n v="749.42288557213931"/>
    <n v="3.0471144278607198"/>
    <n v="753.17"/>
    <n v="-0.69999999999993179"/>
    <n v="1975"/>
    <n v="1967"/>
    <n v="8"/>
    <n v="1976.835"/>
    <n v="-1.8350000000000364"/>
  </r>
  <r>
    <s v="1407493"/>
    <x v="135"/>
    <x v="4"/>
    <x v="2"/>
    <n v="0"/>
    <n v="3182.1773399014778"/>
    <n v="-3182.1773399014778"/>
    <n v="3229.91"/>
    <n v="-3229.91"/>
    <n v="0"/>
    <n v="11802"/>
    <n v="-11802"/>
    <n v="11979.03"/>
    <n v="-11979.03"/>
  </r>
  <r>
    <s v="1407493"/>
    <x v="136"/>
    <x v="4"/>
    <x v="2"/>
    <n v="12677.4"/>
    <n v="12468.226600985221"/>
    <n v="209.17339901477862"/>
    <n v="12655.25"/>
    <n v="22.149999999999636"/>
    <n v="12000"/>
    <n v="11802"/>
    <n v="198"/>
    <n v="11979.03"/>
    <n v="20.969999999999345"/>
  </r>
  <r>
    <s v="1407493"/>
    <x v="137"/>
    <x v="4"/>
    <x v="2"/>
    <n v="14170.67"/>
    <n v="13708.374384236453"/>
    <n v="462.29561576354718"/>
    <n v="13914"/>
    <n v="256.67000000000007"/>
    <n v="12200"/>
    <n v="11802"/>
    <n v="398"/>
    <n v="11979.03"/>
    <n v="220.96999999999935"/>
  </r>
  <r>
    <s v="1407493"/>
    <x v="138"/>
    <x v="4"/>
    <x v="2"/>
    <n v="17620.669999999998"/>
    <n v="17387.881773399014"/>
    <n v="232.78822660098376"/>
    <n v="17648.7"/>
    <n v="-28.030000000002474"/>
    <n v="11960"/>
    <n v="11802"/>
    <n v="158"/>
    <n v="11979.03"/>
    <n v="-19.030000000000655"/>
  </r>
  <r>
    <s v="1407493"/>
    <x v="139"/>
    <x v="4"/>
    <x v="2"/>
    <n v="20340.25"/>
    <n v="19374.94581280788"/>
    <n v="965.30418719211957"/>
    <n v="19665.57"/>
    <n v="674.68000000000029"/>
    <n v="2065"/>
    <n v="1967"/>
    <n v="98"/>
    <n v="1996.5050000000001"/>
    <n v="68.494999999999891"/>
  </r>
  <r>
    <s v="1407498"/>
    <x v="0"/>
    <x v="0"/>
    <x v="0"/>
    <n v="-1890.61"/>
    <n v="0"/>
    <n v="-1890.61"/>
    <n v="0"/>
    <n v="-1890.61"/>
    <n v="0"/>
    <n v="0"/>
    <n v="0"/>
    <n v="0"/>
    <n v="0"/>
  </r>
  <r>
    <s v="1407498"/>
    <x v="1"/>
    <x v="1"/>
    <x v="0"/>
    <n v="6.26"/>
    <n v="0"/>
    <n v="6.26"/>
    <n v="6.25"/>
    <n v="9.9999999999997868E-3"/>
    <n v="0"/>
    <n v="0"/>
    <n v="0"/>
    <n v="0"/>
    <n v="0"/>
  </r>
  <r>
    <s v="1407498"/>
    <x v="3"/>
    <x v="1"/>
    <x v="0"/>
    <n v="980.9"/>
    <n v="0"/>
    <n v="980.9"/>
    <n v="979.44"/>
    <n v="1.4599999999999227"/>
    <n v="0"/>
    <n v="0"/>
    <n v="0"/>
    <n v="0"/>
    <n v="0"/>
  </r>
  <r>
    <s v="1407498"/>
    <x v="4"/>
    <x v="2"/>
    <x v="0"/>
    <n v="1527.13"/>
    <n v="0"/>
    <n v="1527.13"/>
    <n v="1785.72"/>
    <n v="-258.58999999999992"/>
    <n v="4.33"/>
    <n v="0"/>
    <n v="4.33"/>
    <n v="5.0629999999999997"/>
    <n v="-0.73299999999999965"/>
  </r>
  <r>
    <s v="1407498"/>
    <x v="5"/>
    <x v="2"/>
    <x v="0"/>
    <n v="5249.57"/>
    <n v="0"/>
    <n v="5249.57"/>
    <n v="6138.48"/>
    <n v="-888.90999999999985"/>
    <n v="4.33"/>
    <n v="0"/>
    <n v="4.33"/>
    <n v="5.0629999999999997"/>
    <n v="-0.73299999999999965"/>
  </r>
  <r>
    <s v="1407498"/>
    <x v="6"/>
    <x v="2"/>
    <x v="0"/>
    <n v="5679.7"/>
    <n v="0"/>
    <n v="5679.7"/>
    <n v="6641.29"/>
    <n v="-961.59000000000015"/>
    <n v="90.93"/>
    <n v="0"/>
    <n v="90.93"/>
    <n v="106.325"/>
    <n v="-15.394999999999996"/>
  </r>
  <r>
    <s v="1407498"/>
    <x v="8"/>
    <x v="1"/>
    <x v="0"/>
    <n v="25410.86"/>
    <n v="0"/>
    <n v="25410.86"/>
    <n v="25373.16"/>
    <n v="37.700000000000728"/>
    <n v="0"/>
    <n v="0"/>
    <n v="0"/>
    <n v="0"/>
    <n v="0"/>
  </r>
  <r>
    <s v="1407498"/>
    <x v="249"/>
    <x v="3"/>
    <x v="1"/>
    <n v="-551164.82999999996"/>
    <n v="0"/>
    <n v="-551164.82999999996"/>
    <n v="-551164.73"/>
    <n v="-9.9999999976716936E-2"/>
    <n v="-3291"/>
    <n v="0"/>
    <n v="-3291"/>
    <n v="-3291"/>
    <n v="0"/>
  </r>
  <r>
    <s v="1407498"/>
    <x v="48"/>
    <x v="4"/>
    <x v="2"/>
    <n v="42.56"/>
    <n v="0"/>
    <n v="42.56"/>
    <n v="0"/>
    <n v="42.56"/>
    <n v="500"/>
    <n v="0"/>
    <n v="500"/>
    <n v="0"/>
    <n v="500"/>
  </r>
  <r>
    <s v="1407498"/>
    <x v="250"/>
    <x v="4"/>
    <x v="2"/>
    <n v="2753.2"/>
    <n v="2718.2364532019706"/>
    <n v="34.963546798029256"/>
    <n v="2759.01"/>
    <n v="-5.8100000000004002"/>
    <n v="40000"/>
    <n v="39491.999999999993"/>
    <n v="508.00000000000728"/>
    <n v="40084.379999999997"/>
    <n v="-84.379999999997381"/>
  </r>
  <r>
    <s v="1407498"/>
    <x v="37"/>
    <x v="4"/>
    <x v="2"/>
    <n v="3447.36"/>
    <n v="3376.5671641791046"/>
    <n v="70.792835820895561"/>
    <n v="3393.45"/>
    <n v="53.910000000000309"/>
    <n v="3360"/>
    <n v="3291"/>
    <n v="69"/>
    <n v="3307.4549999999999"/>
    <n v="52.545000000000073"/>
  </r>
  <r>
    <s v="1407498"/>
    <x v="251"/>
    <x v="4"/>
    <x v="2"/>
    <n v="6945.2"/>
    <n v="6856.9950738916259"/>
    <n v="88.204926108373911"/>
    <n v="6959.85"/>
    <n v="-14.650000000000546"/>
    <n v="40000"/>
    <n v="39491.999999999993"/>
    <n v="508.00000000000728"/>
    <n v="40084.379999999997"/>
    <n v="-84.379999999997381"/>
  </r>
  <r>
    <s v="1407498"/>
    <x v="252"/>
    <x v="4"/>
    <x v="2"/>
    <n v="10568.16"/>
    <n v="10179.455445544554"/>
    <n v="388.70455445544576"/>
    <n v="10281.25"/>
    <n v="286.90999999999985"/>
    <n v="41000"/>
    <n v="39492"/>
    <n v="1508"/>
    <n v="39886.92"/>
    <n v="1113.0800000000017"/>
  </r>
  <r>
    <s v="1407498"/>
    <x v="253"/>
    <x v="4"/>
    <x v="2"/>
    <n v="11512.8"/>
    <n v="11366.591133004926"/>
    <n v="146.20886699507355"/>
    <n v="11537.09"/>
    <n v="-24.290000000000873"/>
    <n v="40000"/>
    <n v="39491.999999999993"/>
    <n v="508.00000000000728"/>
    <n v="40084.379999999997"/>
    <n v="-84.379999999997381"/>
  </r>
  <r>
    <s v="1407498"/>
    <x v="254"/>
    <x v="4"/>
    <x v="2"/>
    <n v="29471.63"/>
    <n v="27084.926108374384"/>
    <n v="2386.703891625617"/>
    <n v="27491.200000000001"/>
    <n v="1980.4300000000003"/>
    <n v="3581"/>
    <n v="3291"/>
    <n v="290"/>
    <n v="3340.3649999999998"/>
    <n v="240.63500000000022"/>
  </r>
  <r>
    <s v="1407498"/>
    <x v="255"/>
    <x v="4"/>
    <x v="2"/>
    <n v="29002.27"/>
    <n v="27598.980198019803"/>
    <n v="1403.2898019801978"/>
    <n v="27874.97"/>
    <n v="1127.2999999999993"/>
    <n v="41500"/>
    <n v="39492"/>
    <n v="2008"/>
    <n v="39886.92"/>
    <n v="1613.0800000000017"/>
  </r>
  <r>
    <s v="1407498"/>
    <x v="256"/>
    <x v="4"/>
    <x v="2"/>
    <n v="32440.92"/>
    <n v="32157.546798029558"/>
    <n v="283.37320197044028"/>
    <n v="32639.91"/>
    <n v="-198.9900000000016"/>
    <n v="39840"/>
    <n v="39491.999999999993"/>
    <n v="348.00000000000728"/>
    <n v="40084.379999999997"/>
    <n v="-244.37999999999738"/>
  </r>
  <r>
    <s v="1407498"/>
    <x v="257"/>
    <x v="4"/>
    <x v="2"/>
    <n v="202465.51"/>
    <n v="200024.21782178216"/>
    <n v="2441.2921782178455"/>
    <n v="202024.46"/>
    <n v="441.05000000001746"/>
    <n v="39974"/>
    <n v="39492"/>
    <n v="482"/>
    <n v="39886.92"/>
    <n v="87.080000000001746"/>
  </r>
  <r>
    <s v="1407498"/>
    <x v="258"/>
    <x v="4"/>
    <x v="3"/>
    <n v="183557.45"/>
    <n v="182373.3830845771"/>
    <n v="1184.0669154229108"/>
    <n v="183285.25"/>
    <n v="272.20000000001164"/>
    <n v="2370"/>
    <n v="2354.7104477611938"/>
    <n v="15.289552238806209"/>
    <n v="2366.4839999999999"/>
    <n v="3.5160000000000764"/>
  </r>
  <r>
    <s v="1407498"/>
    <x v="20"/>
    <x v="4"/>
    <x v="4"/>
    <n v="1993.96"/>
    <n v="1954.8529411764705"/>
    <n v="39.107058823529542"/>
    <n v="1993.95"/>
    <n v="9.9999999999909051E-3"/>
    <n v="362.53699999999998"/>
    <n v="355.42843137254897"/>
    <n v="7.1085686274510067"/>
    <n v="362.53699999999998"/>
    <n v="0"/>
  </r>
  <r>
    <s v="1407685"/>
    <x v="0"/>
    <x v="0"/>
    <x v="0"/>
    <n v="2117.09"/>
    <n v="0"/>
    <n v="2117.09"/>
    <n v="0"/>
    <n v="2117.09"/>
    <n v="0"/>
    <n v="0"/>
    <n v="0"/>
    <n v="0"/>
    <n v="0"/>
  </r>
  <r>
    <s v="1407685"/>
    <x v="190"/>
    <x v="2"/>
    <x v="0"/>
    <n v="185.09"/>
    <n v="0"/>
    <n v="185.09"/>
    <n v="197.49"/>
    <n v="-12.400000000000006"/>
    <n v="24.48"/>
    <n v="0"/>
    <n v="24.48"/>
    <n v="26.125"/>
    <n v="-1.6449999999999996"/>
  </r>
  <r>
    <s v="1407685"/>
    <x v="191"/>
    <x v="2"/>
    <x v="0"/>
    <n v="379.79"/>
    <n v="0"/>
    <n v="379.79"/>
    <n v="405.3"/>
    <n v="-25.509999999999991"/>
    <n v="24.48"/>
    <n v="0"/>
    <n v="24.48"/>
    <n v="26.125"/>
    <n v="-1.6449999999999996"/>
  </r>
  <r>
    <s v="1407685"/>
    <x v="192"/>
    <x v="2"/>
    <x v="0"/>
    <n v="14972.09"/>
    <n v="0"/>
    <n v="14972.09"/>
    <n v="15974.49"/>
    <n v="-1002.3999999999996"/>
    <n v="244.8"/>
    <n v="0"/>
    <n v="244.8"/>
    <n v="261.18900000000002"/>
    <n v="-16.38900000000001"/>
  </r>
  <r>
    <s v="1407685"/>
    <x v="56"/>
    <x v="3"/>
    <x v="2"/>
    <n v="-97676.54"/>
    <n v="0"/>
    <n v="-97676.54"/>
    <n v="-97675.93"/>
    <n v="-0.61000000000058208"/>
    <n v="-121455"/>
    <n v="0"/>
    <n v="-121455"/>
    <n v="-121455"/>
    <n v="0"/>
  </r>
  <r>
    <s v="1407685"/>
    <x v="194"/>
    <x v="4"/>
    <x v="2"/>
    <n v="9500.76"/>
    <n v="9500.7988165680472"/>
    <n v="-3.8816568046968314E-2"/>
    <n v="9633.81"/>
    <n v="-133.04999999999927"/>
    <n v="20040"/>
    <n v="20040.074950690334"/>
    <n v="-7.4950690333935199E-2"/>
    <n v="20320.635999999999"/>
    <n v="-280.6359999999986"/>
  </r>
  <r>
    <s v="1407685"/>
    <x v="193"/>
    <x v="4"/>
    <x v="2"/>
    <n v="70521.72"/>
    <n v="70408.679802955667"/>
    <n v="113.04019704433449"/>
    <n v="71464.81"/>
    <n v="-943.08999999999651"/>
    <n v="121650"/>
    <n v="121455"/>
    <n v="195"/>
    <n v="123276.825"/>
    <n v="-1626.8249999999971"/>
  </r>
  <r>
    <s v="1407686"/>
    <x v="0"/>
    <x v="0"/>
    <x v="0"/>
    <n v="231.79"/>
    <n v="0"/>
    <n v="231.79"/>
    <n v="0"/>
    <n v="231.79"/>
    <n v="0"/>
    <n v="0"/>
    <n v="0"/>
    <n v="0"/>
    <n v="0"/>
  </r>
  <r>
    <s v="1407686"/>
    <x v="190"/>
    <x v="2"/>
    <x v="0"/>
    <n v="53.99"/>
    <n v="0"/>
    <n v="53.99"/>
    <n v="54.37"/>
    <n v="-0.37999999999999545"/>
    <n v="7.14"/>
    <n v="0"/>
    <n v="7.14"/>
    <n v="7.1920000000000002"/>
    <n v="-5.200000000000049E-2"/>
  </r>
  <r>
    <s v="1407686"/>
    <x v="191"/>
    <x v="2"/>
    <x v="0"/>
    <n v="110.77"/>
    <n v="0"/>
    <n v="110.77"/>
    <n v="111.57"/>
    <n v="-0.79999999999999716"/>
    <n v="7.14"/>
    <n v="0"/>
    <n v="7.14"/>
    <n v="7.1920000000000002"/>
    <n v="-5.200000000000049E-2"/>
  </r>
  <r>
    <s v="1407686"/>
    <x v="192"/>
    <x v="2"/>
    <x v="0"/>
    <n v="4366.8599999999997"/>
    <n v="0"/>
    <n v="4366.8599999999997"/>
    <n v="4397.57"/>
    <n v="-30.710000000000036"/>
    <n v="71.400000000000006"/>
    <n v="0"/>
    <n v="71.400000000000006"/>
    <n v="71.902000000000001"/>
    <n v="-0.50199999999999534"/>
  </r>
  <r>
    <s v="1407686"/>
    <x v="200"/>
    <x v="3"/>
    <x v="2"/>
    <n v="-27073.66"/>
    <n v="0"/>
    <n v="-27073.66"/>
    <n v="-27073.66"/>
    <n v="0"/>
    <n v="-33435"/>
    <n v="0"/>
    <n v="-33435"/>
    <n v="-33435"/>
    <n v="0"/>
  </r>
  <r>
    <s v="1407686"/>
    <x v="198"/>
    <x v="4"/>
    <x v="2"/>
    <n v="2797.55"/>
    <n v="2797.938856015779"/>
    <n v="-0.38885601577885609"/>
    <n v="2837.11"/>
    <n v="-39.559999999999945"/>
    <n v="5516"/>
    <n v="5516.7751479289936"/>
    <n v="-0.77514792899364693"/>
    <n v="5594.01"/>
    <n v="-78.010000000000218"/>
  </r>
  <r>
    <s v="1407686"/>
    <x v="241"/>
    <x v="4"/>
    <x v="2"/>
    <n v="19512.7"/>
    <n v="19382.266009852217"/>
    <n v="130.43399014778333"/>
    <n v="19673"/>
    <n v="-160.29999999999927"/>
    <n v="33660"/>
    <n v="33435"/>
    <n v="225"/>
    <n v="33936.525000000001"/>
    <n v="-276.52500000000146"/>
  </r>
  <r>
    <s v="1407687"/>
    <x v="0"/>
    <x v="0"/>
    <x v="0"/>
    <n v="-431.18"/>
    <n v="0"/>
    <n v="-431.18"/>
    <n v="0"/>
    <n v="-431.18"/>
    <n v="0"/>
    <n v="0"/>
    <n v="0"/>
    <n v="0"/>
    <n v="0"/>
  </r>
  <r>
    <s v="1407687"/>
    <x v="190"/>
    <x v="2"/>
    <x v="0"/>
    <n v="37.68"/>
    <n v="0"/>
    <n v="37.68"/>
    <n v="30.37"/>
    <n v="7.3099999999999987"/>
    <n v="4.984"/>
    <n v="0"/>
    <n v="4.984"/>
    <n v="4.0170000000000003"/>
    <n v="0.96699999999999964"/>
  </r>
  <r>
    <s v="1407687"/>
    <x v="191"/>
    <x v="2"/>
    <x v="0"/>
    <n v="77.319999999999993"/>
    <n v="0"/>
    <n v="77.319999999999993"/>
    <n v="62.32"/>
    <n v="14.999999999999993"/>
    <n v="4.984"/>
    <n v="0"/>
    <n v="4.984"/>
    <n v="4.0170000000000003"/>
    <n v="0.96699999999999964"/>
  </r>
  <r>
    <s v="1407687"/>
    <x v="192"/>
    <x v="2"/>
    <x v="0"/>
    <n v="3048.24"/>
    <n v="0"/>
    <n v="3048.24"/>
    <n v="2456.25"/>
    <n v="591.98999999999978"/>
    <n v="49.84"/>
    <n v="0"/>
    <n v="49.84"/>
    <n v="40.161000000000001"/>
    <n v="9.679000000000002"/>
  </r>
  <r>
    <s v="1407687"/>
    <x v="56"/>
    <x v="3"/>
    <x v="2"/>
    <n v="-15018.81"/>
    <n v="0"/>
    <n v="-15018.81"/>
    <n v="-15018.72"/>
    <n v="-9.0000000000145519E-2"/>
    <n v="-18675"/>
    <n v="0"/>
    <n v="-18675"/>
    <n v="-18675"/>
    <n v="0"/>
  </r>
  <r>
    <s v="1407687"/>
    <x v="194"/>
    <x v="4"/>
    <x v="2"/>
    <n v="1460.67"/>
    <n v="1460.8481262327416"/>
    <n v="-0.17812623274153339"/>
    <n v="1481.3"/>
    <n v="-20.629999999999882"/>
    <n v="3081"/>
    <n v="3081.3747534516765"/>
    <n v="-0.37475345167649721"/>
    <n v="3124.5140000000001"/>
    <n v="-43.514000000000124"/>
  </r>
  <r>
    <s v="1407687"/>
    <x v="193"/>
    <x v="4"/>
    <x v="2"/>
    <n v="10826.08"/>
    <n v="10826.088669950739"/>
    <n v="-8.6699507392040687E-3"/>
    <n v="10988.48"/>
    <n v="-162.39999999999964"/>
    <n v="18675"/>
    <n v="18675"/>
    <n v="0"/>
    <n v="18955.125"/>
    <n v="-280.125"/>
  </r>
  <r>
    <s v="1408062"/>
    <x v="0"/>
    <x v="0"/>
    <x v="0"/>
    <n v="-563.86"/>
    <n v="0"/>
    <n v="-563.86"/>
    <n v="0"/>
    <n v="-563.86"/>
    <n v="0"/>
    <n v="0"/>
    <n v="0"/>
    <n v="0"/>
    <n v="0"/>
  </r>
  <r>
    <s v="1408062"/>
    <x v="1"/>
    <x v="1"/>
    <x v="0"/>
    <n v="4.7699999999999996"/>
    <n v="0"/>
    <n v="4.7699999999999996"/>
    <n v="4.7699999999999996"/>
    <n v="0"/>
    <n v="0"/>
    <n v="0"/>
    <n v="0"/>
    <n v="0"/>
    <n v="0"/>
  </r>
  <r>
    <s v="1408062"/>
    <x v="2"/>
    <x v="1"/>
    <x v="0"/>
    <n v="111.24"/>
    <n v="0"/>
    <n v="111.24"/>
    <n v="111.24"/>
    <n v="0"/>
    <n v="0"/>
    <n v="0"/>
    <n v="0"/>
    <n v="0"/>
    <n v="0"/>
  </r>
  <r>
    <s v="1408062"/>
    <x v="3"/>
    <x v="1"/>
    <x v="0"/>
    <n v="746.93"/>
    <n v="0"/>
    <n v="746.93"/>
    <n v="746.93"/>
    <n v="0"/>
    <n v="0"/>
    <n v="0"/>
    <n v="0"/>
    <n v="0"/>
    <n v="0"/>
  </r>
  <r>
    <s v="1408062"/>
    <x v="4"/>
    <x v="2"/>
    <x v="0"/>
    <n v="1227.3499999999999"/>
    <n v="0"/>
    <n v="1227.3499999999999"/>
    <n v="1229.51"/>
    <n v="-2.1600000000000819"/>
    <n v="3.48"/>
    <n v="0"/>
    <n v="3.48"/>
    <n v="3.4860000000000002"/>
    <n v="-6.0000000000002274E-3"/>
  </r>
  <r>
    <s v="1408062"/>
    <x v="5"/>
    <x v="2"/>
    <x v="0"/>
    <n v="4219.05"/>
    <n v="0"/>
    <n v="4219.05"/>
    <n v="4226.49"/>
    <n v="-7.4399999999995998"/>
    <n v="3.48"/>
    <n v="0"/>
    <n v="3.48"/>
    <n v="3.4860000000000002"/>
    <n v="-6.0000000000002274E-3"/>
  </r>
  <r>
    <s v="1408062"/>
    <x v="6"/>
    <x v="2"/>
    <x v="0"/>
    <n v="4564.76"/>
    <n v="0"/>
    <n v="4564.76"/>
    <n v="4572.7700000000004"/>
    <n v="-8.0100000000002183"/>
    <n v="73.08"/>
    <n v="0"/>
    <n v="73.08"/>
    <n v="73.207999999999998"/>
    <n v="-0.12800000000000011"/>
  </r>
  <r>
    <s v="1408062"/>
    <x v="7"/>
    <x v="1"/>
    <x v="0"/>
    <n v="8368.33"/>
    <n v="0"/>
    <n v="8368.33"/>
    <n v="8368.31"/>
    <n v="2.0000000000436557E-2"/>
    <n v="0"/>
    <n v="0"/>
    <n v="0"/>
    <n v="0"/>
    <n v="0"/>
  </r>
  <r>
    <s v="1408062"/>
    <x v="8"/>
    <x v="1"/>
    <x v="0"/>
    <n v="19351.810000000001"/>
    <n v="0"/>
    <n v="19351.810000000001"/>
    <n v="19351.77"/>
    <n v="4.0000000000873115E-2"/>
    <n v="0"/>
    <n v="0"/>
    <n v="0"/>
    <n v="0"/>
    <n v="0"/>
  </r>
  <r>
    <s v="1408062"/>
    <x v="343"/>
    <x v="3"/>
    <x v="1"/>
    <n v="-444071.46"/>
    <n v="0"/>
    <n v="-444071.46"/>
    <n v="-444071.56"/>
    <n v="9.9999999976716936E-2"/>
    <n v="-2510"/>
    <n v="0"/>
    <n v="-2510"/>
    <n v="-2510"/>
    <n v="0"/>
  </r>
  <r>
    <s v="1408062"/>
    <x v="48"/>
    <x v="4"/>
    <x v="2"/>
    <n v="214.93"/>
    <n v="213.65346534653466"/>
    <n v="1.2765346534653474"/>
    <n v="215.79"/>
    <n v="-0.85999999999998522"/>
    <n v="2525"/>
    <n v="2510"/>
    <n v="15"/>
    <n v="2535.1"/>
    <n v="-10.099999999999909"/>
  </r>
  <r>
    <s v="1408062"/>
    <x v="342"/>
    <x v="4"/>
    <x v="2"/>
    <n v="1574.99"/>
    <n v="1565.6354679802955"/>
    <n v="9.354532019704493"/>
    <n v="1589.12"/>
    <n v="-14.129999999999882"/>
    <n v="30300"/>
    <n v="30120"/>
    <n v="180"/>
    <n v="30571.8"/>
    <n v="-271.79999999999927"/>
  </r>
  <r>
    <s v="1408062"/>
    <x v="11"/>
    <x v="4"/>
    <x v="2"/>
    <n v="2329.5500000000002"/>
    <n v="2326.7661691542289"/>
    <n v="2.7838308457712628"/>
    <n v="2338.4"/>
    <n v="-8.8499999999999091"/>
    <n v="2513"/>
    <n v="2510"/>
    <n v="3"/>
    <n v="2522.5500000000002"/>
    <n v="-9.5500000000001819"/>
  </r>
  <r>
    <s v="1408062"/>
    <x v="54"/>
    <x v="4"/>
    <x v="2"/>
    <n v="6835.38"/>
    <n v="6794.768472906404"/>
    <n v="40.611527093596123"/>
    <n v="6896.69"/>
    <n v="-61.309999999999491"/>
    <n v="30300"/>
    <n v="30120"/>
    <n v="180"/>
    <n v="30571.8"/>
    <n v="-271.79999999999927"/>
  </r>
  <r>
    <s v="1408062"/>
    <x v="55"/>
    <x v="4"/>
    <x v="2"/>
    <n v="8783.06"/>
    <n v="8730.8866995073895"/>
    <n v="52.173300492609997"/>
    <n v="8861.85"/>
    <n v="-78.790000000000873"/>
    <n v="30300"/>
    <n v="30120"/>
    <n v="180"/>
    <n v="30571.8"/>
    <n v="-271.79999999999927"/>
  </r>
  <r>
    <s v="1408062"/>
    <x v="14"/>
    <x v="4"/>
    <x v="2"/>
    <n v="14387.81"/>
    <n v="14162.127450980392"/>
    <n v="225.6825490196079"/>
    <n v="14445.37"/>
    <n v="-57.56000000000131"/>
    <n v="30600"/>
    <n v="30120"/>
    <n v="480"/>
    <n v="30722.400000000001"/>
    <n v="-122.40000000000146"/>
  </r>
  <r>
    <s v="1408062"/>
    <x v="56"/>
    <x v="4"/>
    <x v="2"/>
    <n v="24248.639999999999"/>
    <n v="22823.970443349754"/>
    <n v="1424.6695566502458"/>
    <n v="23166.33"/>
    <n v="1082.3099999999977"/>
    <n v="32000"/>
    <n v="30120"/>
    <n v="1880"/>
    <n v="30571.8"/>
    <n v="1428.2000000000007"/>
  </r>
  <r>
    <s v="1408062"/>
    <x v="63"/>
    <x v="4"/>
    <x v="2"/>
    <n v="28970.91"/>
    <n v="28086.896551724138"/>
    <n v="884.01344827586217"/>
    <n v="28508.2"/>
    <n v="462.70999999999913"/>
    <n v="2589"/>
    <n v="2510"/>
    <n v="79"/>
    <n v="2547.65"/>
    <n v="41.349999999999909"/>
  </r>
  <r>
    <s v="1408062"/>
    <x v="17"/>
    <x v="4"/>
    <x v="2"/>
    <n v="40943.699999999997"/>
    <n v="40902.955223880599"/>
    <n v="40.744776119398011"/>
    <n v="41107.47"/>
    <n v="-163.77000000000407"/>
    <n v="30150"/>
    <n v="30120"/>
    <n v="30"/>
    <n v="30270.6"/>
    <n v="-120.59999999999854"/>
  </r>
  <r>
    <s v="1408062"/>
    <x v="58"/>
    <x v="4"/>
    <x v="2"/>
    <n v="144937.63"/>
    <n v="144076.61386138614"/>
    <n v="861.01613861386431"/>
    <n v="145517.38"/>
    <n v="-579.75"/>
    <n v="30300"/>
    <n v="30120"/>
    <n v="180"/>
    <n v="30421.200000000001"/>
    <n v="-121.20000000000073"/>
  </r>
  <r>
    <s v="1408062"/>
    <x v="59"/>
    <x v="4"/>
    <x v="3"/>
    <n v="131293.72"/>
    <n v="130639.21393034825"/>
    <n v="654.50606965174666"/>
    <n v="131292.41"/>
    <n v="1.3099999999976717"/>
    <n v="22703"/>
    <n v="22590"/>
    <n v="113"/>
    <n v="22702.95"/>
    <n v="4.9999999999272404E-2"/>
  </r>
  <r>
    <s v="1408062"/>
    <x v="20"/>
    <x v="4"/>
    <x v="4"/>
    <n v="1520.76"/>
    <n v="1490.9411764705883"/>
    <n v="29.818823529411702"/>
    <n v="1520.76"/>
    <n v="0"/>
    <n v="276.50099999999998"/>
    <n v="271.08039215686273"/>
    <n v="5.4206078431372475"/>
    <n v="276.50200000000001"/>
    <n v="-1.0000000000331966E-3"/>
  </r>
  <r>
    <s v="1408063"/>
    <x v="0"/>
    <x v="0"/>
    <x v="0"/>
    <n v="7339.46"/>
    <n v="0"/>
    <n v="7339.46"/>
    <n v="0"/>
    <n v="7339.46"/>
    <n v="0"/>
    <n v="0"/>
    <n v="0"/>
    <n v="0"/>
    <n v="0"/>
  </r>
  <r>
    <s v="1408063"/>
    <x v="1"/>
    <x v="1"/>
    <x v="0"/>
    <n v="4.84"/>
    <n v="0"/>
    <n v="4.84"/>
    <n v="5.12"/>
    <n v="-0.28000000000000025"/>
    <n v="0"/>
    <n v="0"/>
    <n v="0"/>
    <n v="0"/>
    <n v="0"/>
  </r>
  <r>
    <s v="1408063"/>
    <x v="2"/>
    <x v="1"/>
    <x v="0"/>
    <n v="112.86"/>
    <n v="0"/>
    <n v="112.86"/>
    <n v="119.4"/>
    <n v="-6.5400000000000063"/>
    <n v="0"/>
    <n v="0"/>
    <n v="0"/>
    <n v="0"/>
    <n v="0"/>
  </r>
  <r>
    <s v="1408063"/>
    <x v="3"/>
    <x v="1"/>
    <x v="0"/>
    <n v="757.75"/>
    <n v="0"/>
    <n v="757.75"/>
    <n v="801.68"/>
    <n v="-43.92999999999995"/>
    <n v="0"/>
    <n v="0"/>
    <n v="0"/>
    <n v="0"/>
    <n v="0"/>
  </r>
  <r>
    <s v="1408063"/>
    <x v="4"/>
    <x v="2"/>
    <x v="0"/>
    <n v="1174.44"/>
    <n v="0"/>
    <n v="1174.44"/>
    <n v="1319.64"/>
    <n v="-145.20000000000005"/>
    <n v="3.33"/>
    <n v="0"/>
    <n v="3.33"/>
    <n v="3.742"/>
    <n v="-0.41199999999999992"/>
  </r>
  <r>
    <s v="1408063"/>
    <x v="5"/>
    <x v="2"/>
    <x v="0"/>
    <n v="4037.19"/>
    <n v="0"/>
    <n v="4037.19"/>
    <n v="4536.32"/>
    <n v="-499.12999999999965"/>
    <n v="3.33"/>
    <n v="0"/>
    <n v="3.33"/>
    <n v="3.742"/>
    <n v="-0.41199999999999992"/>
  </r>
  <r>
    <s v="1408063"/>
    <x v="6"/>
    <x v="2"/>
    <x v="0"/>
    <n v="4368"/>
    <n v="0"/>
    <n v="4368"/>
    <n v="4907.99"/>
    <n v="-539.98999999999978"/>
    <n v="69.930000000000007"/>
    <n v="0"/>
    <n v="69.930000000000007"/>
    <n v="78.575000000000003"/>
    <n v="-8.644999999999996"/>
  </r>
  <r>
    <s v="1408063"/>
    <x v="7"/>
    <x v="1"/>
    <x v="0"/>
    <n v="8489.6"/>
    <n v="0"/>
    <n v="8489.6"/>
    <n v="8981.76"/>
    <n v="-492.15999999999985"/>
    <n v="0"/>
    <n v="0"/>
    <n v="0"/>
    <n v="0"/>
    <n v="0"/>
  </r>
  <r>
    <s v="1408063"/>
    <x v="8"/>
    <x v="1"/>
    <x v="0"/>
    <n v="19632.25"/>
    <n v="0"/>
    <n v="19632.25"/>
    <n v="20770.38"/>
    <n v="-1138.130000000001"/>
    <n v="0"/>
    <n v="0"/>
    <n v="0"/>
    <n v="0"/>
    <n v="0"/>
  </r>
  <r>
    <s v="1408063"/>
    <x v="60"/>
    <x v="3"/>
    <x v="1"/>
    <n v="-477990.58"/>
    <n v="0"/>
    <n v="-477990.58"/>
    <n v="-477990.57"/>
    <n v="-1.0000000009313226E-2"/>
    <n v="-2694"/>
    <n v="0"/>
    <n v="-2694"/>
    <n v="-2694"/>
    <n v="0"/>
  </r>
  <r>
    <s v="1408063"/>
    <x v="61"/>
    <x v="4"/>
    <x v="2"/>
    <n v="1689.35"/>
    <n v="1680.4137931034484"/>
    <n v="8.9362068965515391"/>
    <n v="1705.62"/>
    <n v="-16.269999999999982"/>
    <n v="32500"/>
    <n v="32328"/>
    <n v="172"/>
    <n v="32812.92"/>
    <n v="-312.91999999999825"/>
  </r>
  <r>
    <s v="1408063"/>
    <x v="11"/>
    <x v="4"/>
    <x v="2"/>
    <n v="2502.9"/>
    <n v="2497.3333333333335"/>
    <n v="5.566666666666606"/>
    <n v="2509.8200000000002"/>
    <n v="-6.9200000000000728"/>
    <n v="2700"/>
    <n v="2694"/>
    <n v="6"/>
    <n v="2707.47"/>
    <n v="-7.4699999999997999"/>
  </r>
  <r>
    <s v="1408063"/>
    <x v="54"/>
    <x v="4"/>
    <x v="2"/>
    <n v="7320.4"/>
    <n v="7292.8768472906404"/>
    <n v="27.523152709359238"/>
    <n v="7402.27"/>
    <n v="-81.8700000000008"/>
    <n v="32450"/>
    <n v="32328"/>
    <n v="122"/>
    <n v="32812.92"/>
    <n v="-362.91999999999825"/>
  </r>
  <r>
    <s v="1408063"/>
    <x v="55"/>
    <x v="4"/>
    <x v="2"/>
    <n v="9435.27"/>
    <n v="9370.9162561576359"/>
    <n v="64.353743842364565"/>
    <n v="9511.48"/>
    <n v="-76.209999999999127"/>
    <n v="32550"/>
    <n v="32328"/>
    <n v="222"/>
    <n v="32812.92"/>
    <n v="-262.91999999999825"/>
  </r>
  <r>
    <s v="1408063"/>
    <x v="14"/>
    <x v="4"/>
    <x v="2"/>
    <n v="15281.17"/>
    <n v="15200.303921568628"/>
    <n v="80.866078431372443"/>
    <n v="15504.31"/>
    <n v="-223.13999999999942"/>
    <n v="32500"/>
    <n v="32328"/>
    <n v="172"/>
    <n v="32974.559999999998"/>
    <n v="-474.55999999999767"/>
  </r>
  <r>
    <s v="1408063"/>
    <x v="56"/>
    <x v="4"/>
    <x v="2"/>
    <n v="28147.7"/>
    <n v="25998.660098522167"/>
    <n v="2149.0399014778341"/>
    <n v="26388.639999999999"/>
    <n v="1759.0600000000013"/>
    <n v="35000"/>
    <n v="32328"/>
    <n v="2672"/>
    <n v="32812.92"/>
    <n v="2187.0800000000017"/>
  </r>
  <r>
    <s v="1408063"/>
    <x v="63"/>
    <x v="4"/>
    <x v="2"/>
    <n v="33681.9"/>
    <n v="30145.862068965518"/>
    <n v="3536.0379310344833"/>
    <n v="30598.05"/>
    <n v="3083.8500000000022"/>
    <n v="3010"/>
    <n v="2694"/>
    <n v="316"/>
    <n v="2734.41"/>
    <n v="275.59000000000015"/>
  </r>
  <r>
    <s v="1408063"/>
    <x v="17"/>
    <x v="4"/>
    <x v="2"/>
    <n v="44135"/>
    <n v="43901.422885572138"/>
    <n v="233.5771144278624"/>
    <n v="44120.93"/>
    <n v="14.069999999999709"/>
    <n v="32500"/>
    <n v="32328"/>
    <n v="172"/>
    <n v="32489.64"/>
    <n v="10.360000000000582"/>
  </r>
  <r>
    <s v="1408063"/>
    <x v="58"/>
    <x v="4"/>
    <x v="2"/>
    <n v="154982.81"/>
    <n v="154638.40594059406"/>
    <n v="344.40405940593337"/>
    <n v="156184.79"/>
    <n v="-1201.9800000000105"/>
    <n v="32400"/>
    <n v="32328"/>
    <n v="72"/>
    <n v="32651.279999999999"/>
    <n v="-251.27999999999884"/>
  </r>
  <r>
    <s v="1408063"/>
    <x v="59"/>
    <x v="4"/>
    <x v="3"/>
    <n v="133265.45000000001"/>
    <n v="140288.68656716417"/>
    <n v="-7023.2365671641601"/>
    <n v="140990.13"/>
    <n v="-7724.679999999993"/>
    <n v="23032"/>
    <n v="24246"/>
    <n v="-1214"/>
    <n v="24367.23"/>
    <n v="-1335.2299999999996"/>
  </r>
  <r>
    <s v="1408063"/>
    <x v="20"/>
    <x v="4"/>
    <x v="4"/>
    <n v="1632.24"/>
    <n v="1600.2352941176471"/>
    <n v="32.004705882352937"/>
    <n v="1632.24"/>
    <n v="0"/>
    <n v="296.77100000000002"/>
    <n v="290.95196078431377"/>
    <n v="5.8190392156862458"/>
    <n v="296.77100000000002"/>
    <n v="0"/>
  </r>
  <r>
    <s v="1408171"/>
    <x v="0"/>
    <x v="0"/>
    <x v="0"/>
    <n v="-785.77"/>
    <n v="0"/>
    <n v="-785.77"/>
    <n v="0"/>
    <n v="-785.77"/>
    <n v="0"/>
    <n v="0"/>
    <n v="0"/>
    <n v="0"/>
    <n v="0"/>
  </r>
  <r>
    <s v="1408171"/>
    <x v="1"/>
    <x v="1"/>
    <x v="0"/>
    <n v="1.1599999999999999"/>
    <n v="0"/>
    <n v="1.1599999999999999"/>
    <n v="1.1399999999999999"/>
    <n v="2.0000000000000018E-2"/>
    <n v="0"/>
    <n v="0"/>
    <n v="0"/>
    <n v="0"/>
    <n v="0"/>
  </r>
  <r>
    <s v="1408171"/>
    <x v="2"/>
    <x v="1"/>
    <x v="0"/>
    <n v="26.95"/>
    <n v="0"/>
    <n v="26.95"/>
    <n v="26.59"/>
    <n v="0.35999999999999943"/>
    <n v="0"/>
    <n v="0"/>
    <n v="0"/>
    <n v="0"/>
    <n v="0"/>
  </r>
  <r>
    <s v="1408171"/>
    <x v="3"/>
    <x v="1"/>
    <x v="0"/>
    <n v="180.95"/>
    <n v="0"/>
    <n v="180.95"/>
    <n v="178.55"/>
    <n v="2.3999999999999773"/>
    <n v="0"/>
    <n v="0"/>
    <n v="0"/>
    <n v="0"/>
    <n v="0"/>
  </r>
  <r>
    <s v="1408171"/>
    <x v="4"/>
    <x v="2"/>
    <x v="0"/>
    <n v="204.56"/>
    <n v="0"/>
    <n v="204.56"/>
    <n v="293.91000000000003"/>
    <n v="-89.350000000000023"/>
    <n v="0.57999999999999996"/>
    <n v="0"/>
    <n v="0.57999999999999996"/>
    <n v="0.83299999999999996"/>
    <n v="-0.253"/>
  </r>
  <r>
    <s v="1408171"/>
    <x v="5"/>
    <x v="2"/>
    <x v="0"/>
    <n v="703.17"/>
    <n v="0"/>
    <n v="703.17"/>
    <n v="1010.32"/>
    <n v="-307.15000000000009"/>
    <n v="0.57999999999999996"/>
    <n v="0"/>
    <n v="0.57999999999999996"/>
    <n v="0.83299999999999996"/>
    <n v="-0.253"/>
  </r>
  <r>
    <s v="1408171"/>
    <x v="6"/>
    <x v="2"/>
    <x v="0"/>
    <n v="760.79"/>
    <n v="0"/>
    <n v="760.79"/>
    <n v="1093.0899999999999"/>
    <n v="-332.29999999999995"/>
    <n v="12.18"/>
    <n v="0"/>
    <n v="12.18"/>
    <n v="17.5"/>
    <n v="-5.32"/>
  </r>
  <r>
    <s v="1408171"/>
    <x v="7"/>
    <x v="1"/>
    <x v="0"/>
    <n v="2027.3"/>
    <n v="0"/>
    <n v="2027.3"/>
    <n v="2000.39"/>
    <n v="26.909999999999854"/>
    <n v="0"/>
    <n v="0"/>
    <n v="0"/>
    <n v="0"/>
    <n v="0"/>
  </r>
  <r>
    <s v="1408171"/>
    <x v="8"/>
    <x v="1"/>
    <x v="0"/>
    <n v="4688.1499999999996"/>
    <n v="0"/>
    <n v="4688.1499999999996"/>
    <n v="4625.92"/>
    <n v="62.229999999999563"/>
    <n v="0"/>
    <n v="0"/>
    <n v="0"/>
    <n v="0"/>
    <n v="0"/>
  </r>
  <r>
    <s v="1408171"/>
    <x v="64"/>
    <x v="3"/>
    <x v="1"/>
    <n v="-127654.92"/>
    <n v="0"/>
    <n v="-127654.92"/>
    <n v="-127654.91"/>
    <n v="-9.9999999947613105E-3"/>
    <n v="-600"/>
    <n v="0"/>
    <n v="-600"/>
    <n v="-600"/>
    <n v="0"/>
  </r>
  <r>
    <s v="1408171"/>
    <x v="48"/>
    <x v="4"/>
    <x v="2"/>
    <n v="4.26"/>
    <n v="0"/>
    <n v="4.26"/>
    <n v="0"/>
    <n v="4.26"/>
    <n v="50"/>
    <n v="0"/>
    <n v="50"/>
    <n v="0"/>
    <n v="50"/>
  </r>
  <r>
    <s v="1408171"/>
    <x v="67"/>
    <x v="4"/>
    <x v="2"/>
    <n v="440.34"/>
    <n v="434.30541871921184"/>
    <n v="6.0345812807881316"/>
    <n v="440.82"/>
    <n v="-0.48000000000001819"/>
    <n v="7300"/>
    <n v="7200"/>
    <n v="100"/>
    <n v="7308"/>
    <n v="-8"/>
  </r>
  <r>
    <s v="1408171"/>
    <x v="11"/>
    <x v="4"/>
    <x v="2"/>
    <n v="597.57000000000005"/>
    <n v="594.59701492537317"/>
    <n v="2.9729850746268767"/>
    <n v="597.57000000000005"/>
    <n v="0"/>
    <n v="603"/>
    <n v="600"/>
    <n v="3"/>
    <n v="603"/>
    <n v="0"/>
  </r>
  <r>
    <s v="1408171"/>
    <x v="68"/>
    <x v="4"/>
    <x v="2"/>
    <n v="1703.97"/>
    <n v="1680.6206896551723"/>
    <n v="23.3493103448277"/>
    <n v="1705.83"/>
    <n v="-1.8599999999999"/>
    <n v="7300"/>
    <n v="7200"/>
    <n v="100"/>
    <n v="7308"/>
    <n v="-8"/>
  </r>
  <r>
    <s v="1408171"/>
    <x v="69"/>
    <x v="4"/>
    <x v="2"/>
    <n v="2200.4299999999998"/>
    <n v="2170.2912621359224"/>
    <n v="30.138737864077484"/>
    <n v="2235.4"/>
    <n v="-34.970000000000255"/>
    <n v="7300"/>
    <n v="7200"/>
    <n v="100"/>
    <n v="7416"/>
    <n v="-116"/>
  </r>
  <r>
    <s v="1408171"/>
    <x v="14"/>
    <x v="4"/>
    <x v="2"/>
    <n v="3453.08"/>
    <n v="3385.372549019608"/>
    <n v="67.707450980391968"/>
    <n v="3453.08"/>
    <n v="0"/>
    <n v="7344"/>
    <n v="7200"/>
    <n v="144"/>
    <n v="7344"/>
    <n v="0"/>
  </r>
  <r>
    <s v="1408171"/>
    <x v="70"/>
    <x v="4"/>
    <x v="2"/>
    <n v="7129.24"/>
    <n v="6259.8423645320199"/>
    <n v="869.39763546797985"/>
    <n v="6353.74"/>
    <n v="775.5"/>
    <n v="8200"/>
    <n v="7200"/>
    <n v="1000"/>
    <n v="7308"/>
    <n v="892"/>
  </r>
  <r>
    <s v="1408171"/>
    <x v="71"/>
    <x v="4"/>
    <x v="2"/>
    <n v="8294.58"/>
    <n v="8172"/>
    <n v="122.57999999999993"/>
    <n v="8294.58"/>
    <n v="0"/>
    <n v="609"/>
    <n v="600"/>
    <n v="9"/>
    <n v="609"/>
    <n v="0"/>
  </r>
  <r>
    <s v="1408171"/>
    <x v="17"/>
    <x v="4"/>
    <x v="2"/>
    <n v="9623.8799999999992"/>
    <n v="9575.9999999999982"/>
    <n v="47.880000000001019"/>
    <n v="9623.8799999999992"/>
    <n v="0"/>
    <n v="7236"/>
    <n v="7200"/>
    <n v="36"/>
    <n v="7236"/>
    <n v="0"/>
  </r>
  <r>
    <s v="1408171"/>
    <x v="58"/>
    <x v="4"/>
    <x v="2"/>
    <n v="34785.03"/>
    <n v="34440.623762376235"/>
    <n v="344.40623762376345"/>
    <n v="34785.03"/>
    <n v="0"/>
    <n v="7272"/>
    <n v="7200"/>
    <n v="72"/>
    <n v="7272"/>
    <n v="0"/>
  </r>
  <r>
    <s v="1408171"/>
    <x v="72"/>
    <x v="4"/>
    <x v="3"/>
    <n v="51251.75"/>
    <n v="50319.940298507463"/>
    <n v="931.80970149253699"/>
    <n v="50571.54"/>
    <n v="680.20999999999913"/>
    <n v="5500"/>
    <n v="5400"/>
    <n v="100"/>
    <n v="5427"/>
    <n v="73"/>
  </r>
  <r>
    <s v="1408171"/>
    <x v="20"/>
    <x v="4"/>
    <x v="4"/>
    <n v="363.53"/>
    <n v="356.4019607843137"/>
    <n v="7.1280392156862717"/>
    <n v="363.53"/>
    <n v="0"/>
    <n v="66.096000000000004"/>
    <n v="64.8"/>
    <n v="1.2960000000000065"/>
    <n v="66.096000000000004"/>
    <n v="0"/>
  </r>
  <r>
    <s v="1408172"/>
    <x v="0"/>
    <x v="0"/>
    <x v="0"/>
    <n v="-1412.56"/>
    <n v="0"/>
    <n v="-1412.56"/>
    <n v="0"/>
    <n v="-1412.56"/>
    <n v="0"/>
    <n v="0"/>
    <n v="0"/>
    <n v="0"/>
    <n v="0"/>
  </r>
  <r>
    <s v="1408172"/>
    <x v="4"/>
    <x v="2"/>
    <x v="0"/>
    <n v="617.20000000000005"/>
    <n v="0"/>
    <n v="617.20000000000005"/>
    <n v="503.85"/>
    <n v="113.35000000000002"/>
    <n v="1.75"/>
    <n v="0"/>
    <n v="1.75"/>
    <n v="1.429"/>
    <n v="0.32099999999999995"/>
  </r>
  <r>
    <s v="1408172"/>
    <x v="5"/>
    <x v="2"/>
    <x v="0"/>
    <n v="2121.65"/>
    <n v="0"/>
    <n v="2121.65"/>
    <n v="1731.99"/>
    <n v="389.66000000000008"/>
    <n v="1.75"/>
    <n v="0"/>
    <n v="1.75"/>
    <n v="1.429"/>
    <n v="0.32099999999999995"/>
  </r>
  <r>
    <s v="1408172"/>
    <x v="6"/>
    <x v="2"/>
    <x v="0"/>
    <n v="2295.4899999999998"/>
    <n v="0"/>
    <n v="2295.4899999999998"/>
    <n v="1873.87"/>
    <n v="421.61999999999989"/>
    <n v="36.75"/>
    <n v="0"/>
    <n v="36.75"/>
    <n v="30"/>
    <n v="6.75"/>
  </r>
  <r>
    <s v="1408172"/>
    <x v="155"/>
    <x v="3"/>
    <x v="1"/>
    <n v="-179998.8"/>
    <n v="0"/>
    <n v="-179998.8"/>
    <n v="-179998.75"/>
    <n v="-4.9999999988358468E-2"/>
    <n v="-1000"/>
    <n v="0"/>
    <n v="-1000"/>
    <n v="-1000"/>
    <n v="0"/>
  </r>
  <r>
    <s v="1408172"/>
    <x v="133"/>
    <x v="4"/>
    <x v="5"/>
    <n v="140558.79999999999"/>
    <n v="140511.94029850746"/>
    <n v="46.859701492532622"/>
    <n v="141214.5"/>
    <n v="-655.70000000001164"/>
    <n v="6002"/>
    <n v="6000"/>
    <n v="2"/>
    <n v="6030"/>
    <n v="-28"/>
  </r>
  <r>
    <s v="1408172"/>
    <x v="156"/>
    <x v="4"/>
    <x v="2"/>
    <n v="1617.78"/>
    <n v="0"/>
    <n v="1617.78"/>
    <n v="0"/>
    <n v="1617.78"/>
    <n v="6000"/>
    <n v="0"/>
    <n v="6000"/>
    <n v="0"/>
    <n v="6000"/>
  </r>
  <r>
    <s v="1408172"/>
    <x v="48"/>
    <x v="4"/>
    <x v="2"/>
    <n v="171.94"/>
    <n v="170.23762376237624"/>
    <n v="1.7023762376237528"/>
    <n v="171.94"/>
    <n v="0"/>
    <n v="2020"/>
    <n v="2000"/>
    <n v="20"/>
    <n v="2020"/>
    <n v="0"/>
  </r>
  <r>
    <s v="1408172"/>
    <x v="123"/>
    <x v="4"/>
    <x v="2"/>
    <n v="382.91"/>
    <n v="381.00497512437812"/>
    <n v="1.9050248756219048"/>
    <n v="382.91"/>
    <n v="0"/>
    <n v="1005"/>
    <n v="1000"/>
    <n v="5"/>
    <n v="1005"/>
    <n v="0"/>
  </r>
  <r>
    <s v="1408172"/>
    <x v="157"/>
    <x v="4"/>
    <x v="2"/>
    <n v="0"/>
    <n v="1617.7832512315272"/>
    <n v="-1617.7832512315272"/>
    <n v="1642.05"/>
    <n v="-1642.05"/>
    <n v="0"/>
    <n v="6000"/>
    <n v="-6000"/>
    <n v="6090"/>
    <n v="-6090"/>
  </r>
  <r>
    <s v="1408172"/>
    <x v="136"/>
    <x v="4"/>
    <x v="2"/>
    <n v="6602.81"/>
    <n v="6338.6995073891621"/>
    <n v="264.11049261083826"/>
    <n v="6433.78"/>
    <n v="169.03000000000065"/>
    <n v="6250"/>
    <n v="6000"/>
    <n v="250"/>
    <n v="6090"/>
    <n v="160"/>
  </r>
  <r>
    <s v="1408172"/>
    <x v="137"/>
    <x v="4"/>
    <x v="2"/>
    <n v="8072.63"/>
    <n v="6969.1822660098524"/>
    <n v="1103.4477339901478"/>
    <n v="7073.72"/>
    <n v="998.90999999999985"/>
    <n v="6950"/>
    <n v="6000"/>
    <n v="950"/>
    <n v="6090"/>
    <n v="860"/>
  </r>
  <r>
    <s v="1408172"/>
    <x v="138"/>
    <x v="4"/>
    <x v="2"/>
    <n v="8972.4"/>
    <n v="8839.8029556650254"/>
    <n v="132.59704433497427"/>
    <n v="8972.4"/>
    <n v="0"/>
    <n v="6090"/>
    <n v="6000"/>
    <n v="90"/>
    <n v="6090"/>
    <n v="0"/>
  </r>
  <r>
    <s v="1408172"/>
    <x v="139"/>
    <x v="4"/>
    <x v="2"/>
    <n v="9997.75"/>
    <n v="9850"/>
    <n v="147.75"/>
    <n v="9997.75"/>
    <n v="0"/>
    <n v="1015"/>
    <n v="1000"/>
    <n v="15"/>
    <n v="1015"/>
    <n v="0"/>
  </r>
  <r>
    <s v="1408273"/>
    <x v="0"/>
    <x v="0"/>
    <x v="0"/>
    <n v="-7000.58"/>
    <n v="0"/>
    <n v="-7000.58"/>
    <n v="0"/>
    <n v="-7000.58"/>
    <n v="0"/>
    <n v="0"/>
    <n v="0"/>
    <n v="0"/>
    <n v="0"/>
  </r>
  <r>
    <s v="1408273"/>
    <x v="1"/>
    <x v="1"/>
    <x v="0"/>
    <n v="0"/>
    <n v="0"/>
    <n v="0"/>
    <n v="0.72"/>
    <n v="-0.72"/>
    <n v="0"/>
    <n v="0"/>
    <n v="0"/>
    <n v="0"/>
    <n v="0"/>
  </r>
  <r>
    <s v="1408273"/>
    <x v="2"/>
    <x v="1"/>
    <x v="0"/>
    <n v="0"/>
    <n v="0"/>
    <n v="0"/>
    <n v="16.73"/>
    <n v="-16.73"/>
    <n v="0"/>
    <n v="0"/>
    <n v="0"/>
    <n v="0"/>
    <n v="0"/>
  </r>
  <r>
    <s v="1408273"/>
    <x v="3"/>
    <x v="1"/>
    <x v="0"/>
    <n v="0"/>
    <n v="0"/>
    <n v="0"/>
    <n v="112.35"/>
    <n v="-112.35"/>
    <n v="0"/>
    <n v="0"/>
    <n v="0"/>
    <n v="0"/>
    <n v="0"/>
  </r>
  <r>
    <s v="1408273"/>
    <x v="4"/>
    <x v="2"/>
    <x v="0"/>
    <n v="264.51"/>
    <n v="0"/>
    <n v="264.51"/>
    <n v="227.52"/>
    <n v="36.989999999999981"/>
    <n v="0.75"/>
    <n v="0"/>
    <n v="0.75"/>
    <n v="0.64500000000000002"/>
    <n v="0.10499999999999998"/>
  </r>
  <r>
    <s v="1408273"/>
    <x v="5"/>
    <x v="2"/>
    <x v="0"/>
    <n v="909.28"/>
    <n v="0"/>
    <n v="909.28"/>
    <n v="782.1"/>
    <n v="127.17999999999995"/>
    <n v="0.75"/>
    <n v="0"/>
    <n v="0.75"/>
    <n v="0.64500000000000002"/>
    <n v="0.10499999999999998"/>
  </r>
  <r>
    <s v="1408273"/>
    <x v="6"/>
    <x v="2"/>
    <x v="0"/>
    <n v="983.78"/>
    <n v="0"/>
    <n v="983.78"/>
    <n v="846.15"/>
    <n v="137.63"/>
    <n v="15.75"/>
    <n v="0"/>
    <n v="15.75"/>
    <n v="13.547000000000001"/>
    <n v="2.2029999999999994"/>
  </r>
  <r>
    <s v="1408273"/>
    <x v="7"/>
    <x v="1"/>
    <x v="0"/>
    <n v="0"/>
    <n v="0"/>
    <n v="0"/>
    <n v="1258.78"/>
    <n v="-1258.78"/>
    <n v="0"/>
    <n v="0"/>
    <n v="0"/>
    <n v="0"/>
    <n v="0"/>
  </r>
  <r>
    <s v="1408273"/>
    <x v="8"/>
    <x v="1"/>
    <x v="0"/>
    <n v="0"/>
    <n v="0"/>
    <n v="0"/>
    <n v="2910.94"/>
    <n v="-2910.94"/>
    <n v="0"/>
    <n v="0"/>
    <n v="0"/>
    <n v="0"/>
    <n v="0"/>
  </r>
  <r>
    <s v="1408273"/>
    <x v="104"/>
    <x v="3"/>
    <x v="1"/>
    <n v="-59385.94"/>
    <n v="0"/>
    <n v="-59385.94"/>
    <n v="-59385.94"/>
    <n v="0"/>
    <n v="-741.83399999999995"/>
    <n v="0"/>
    <n v="-741.83399999999995"/>
    <n v="-741.83399999999995"/>
    <n v="0"/>
  </r>
  <r>
    <s v="1408273"/>
    <x v="435"/>
    <x v="4"/>
    <x v="5"/>
    <n v="56406.06"/>
    <n v="0"/>
    <n v="56406.06"/>
    <n v="0"/>
    <n v="56406.06"/>
    <n v="371"/>
    <n v="0"/>
    <n v="371"/>
    <n v="0"/>
    <n v="371"/>
  </r>
  <r>
    <s v="1408273"/>
    <x v="99"/>
    <x v="4"/>
    <x v="2"/>
    <n v="75.260000000000005"/>
    <n v="73.941176470588232"/>
    <n v="1.3188235294117732"/>
    <n v="75.42"/>
    <n v="-0.15999999999999659"/>
    <n v="755"/>
    <n v="741.83431372549023"/>
    <n v="13.165686274509767"/>
    <n v="756.67100000000005"/>
    <n v="-1.6710000000000491"/>
  </r>
  <r>
    <s v="1408273"/>
    <x v="100"/>
    <x v="4"/>
    <x v="2"/>
    <n v="307.76"/>
    <n v="304.40394088669956"/>
    <n v="3.3560591133004323"/>
    <n v="308.97000000000003"/>
    <n v="-1.2100000000000364"/>
    <n v="4500"/>
    <n v="4451.0039408866996"/>
    <n v="48.996059113300362"/>
    <n v="4517.7690000000002"/>
    <n v="-17.769000000000233"/>
  </r>
  <r>
    <s v="1408273"/>
    <x v="50"/>
    <x v="4"/>
    <x v="2"/>
    <n v="437.47"/>
    <n v="436.19900497512435"/>
    <n v="1.2709950248756741"/>
    <n v="438.38"/>
    <n v="-0.90999999999996817"/>
    <n v="744"/>
    <n v="741.83383084577122"/>
    <n v="2.1661691542287826"/>
    <n v="745.54300000000001"/>
    <n v="-1.5430000000000064"/>
  </r>
  <r>
    <s v="1408273"/>
    <x v="101"/>
    <x v="4"/>
    <x v="2"/>
    <n v="580.02"/>
    <n v="580.14778325123154"/>
    <n v="-0.12778325123156264"/>
    <n v="588.85"/>
    <n v="-8.8300000000000409"/>
    <n v="4450"/>
    <n v="4451.0039408866996"/>
    <n v="-1.0039408866996382"/>
    <n v="4517.7690000000002"/>
    <n v="-67.769000000000233"/>
  </r>
  <r>
    <s v="1408273"/>
    <x v="102"/>
    <x v="4"/>
    <x v="2"/>
    <n v="815.34"/>
    <n v="858.37438423645324"/>
    <n v="-43.034384236453207"/>
    <n v="871.25"/>
    <n v="-55.909999999999968"/>
    <n v="4750"/>
    <n v="4451.0039408866996"/>
    <n v="298.99605911330036"/>
    <n v="4517.7690000000002"/>
    <n v="232.23099999999977"/>
  </r>
  <r>
    <s v="1408273"/>
    <x v="41"/>
    <x v="4"/>
    <x v="2"/>
    <n v="0"/>
    <n v="1808.5784313725489"/>
    <n v="-1808.5784313725489"/>
    <n v="1844.75"/>
    <n v="-1844.75"/>
    <n v="0"/>
    <n v="4451.0039215686274"/>
    <n v="-4451.0039215686274"/>
    <n v="4540.0240000000003"/>
    <n v="-4540.0240000000003"/>
  </r>
  <r>
    <s v="1408273"/>
    <x v="87"/>
    <x v="4"/>
    <x v="2"/>
    <n v="2433.6"/>
    <n v="2403.3596059113302"/>
    <n v="30.240394088669746"/>
    <n v="2439.41"/>
    <n v="-5.8099999999999454"/>
    <n v="4507"/>
    <n v="4451.0039408866996"/>
    <n v="55.996059113300362"/>
    <n v="4517.7690000000002"/>
    <n v="-10.769000000000233"/>
  </r>
  <r>
    <s v="1408273"/>
    <x v="95"/>
    <x v="4"/>
    <x v="2"/>
    <n v="3173.44"/>
    <n v="3130.5418719211821"/>
    <n v="42.89812807881799"/>
    <n v="3177.5"/>
    <n v="-4.0599999999999454"/>
    <n v="752"/>
    <n v="741.83448275862065"/>
    <n v="10.165517241379348"/>
    <n v="752.96199999999999"/>
    <n v="-0.96199999999998909"/>
  </r>
  <r>
    <s v="1408273"/>
    <x v="17"/>
    <x v="4"/>
    <x v="2"/>
    <n v="0"/>
    <n v="6044.4676616915422"/>
    <n v="-6044.4676616915422"/>
    <n v="6074.69"/>
    <n v="-6074.69"/>
    <n v="0"/>
    <n v="4451.0039800995028"/>
    <n v="-4451.0039800995028"/>
    <n v="4473.259"/>
    <n v="-4473.259"/>
  </r>
  <r>
    <s v="1408273"/>
    <x v="58"/>
    <x v="4"/>
    <x v="2"/>
    <n v="0"/>
    <n v="21291.019801980197"/>
    <n v="-21291.019801980197"/>
    <n v="21503.93"/>
    <n v="-21503.93"/>
    <n v="0"/>
    <n v="4451.0039603960395"/>
    <n v="-4451.0039603960395"/>
    <n v="4495.5140000000001"/>
    <n v="-4495.5140000000001"/>
  </r>
  <r>
    <s v="1408273"/>
    <x v="103"/>
    <x v="4"/>
    <x v="3"/>
    <n v="0"/>
    <n v="15330.175953079179"/>
    <n v="-15330.175953079179"/>
    <n v="15682.77"/>
    <n v="-15682.77"/>
    <n v="0"/>
    <n v="3338.2531769305961"/>
    <n v="-3338.2531769305961"/>
    <n v="3415.0329999999999"/>
    <n v="-3415.0329999999999"/>
  </r>
  <r>
    <s v="1408273"/>
    <x v="20"/>
    <x v="4"/>
    <x v="4"/>
    <n v="0"/>
    <n v="220.3235294117647"/>
    <n v="-220.3235294117647"/>
    <n v="224.73"/>
    <n v="-224.73"/>
    <n v="0"/>
    <n v="40.058823529411768"/>
    <n v="-40.058823529411768"/>
    <n v="40.86"/>
    <n v="-40.86"/>
  </r>
  <r>
    <s v="1408284"/>
    <x v="0"/>
    <x v="0"/>
    <x v="0"/>
    <n v="30914.04"/>
    <n v="0"/>
    <n v="30914.04"/>
    <n v="0"/>
    <n v="30914.04"/>
    <n v="0"/>
    <n v="0"/>
    <n v="0"/>
    <n v="0"/>
    <n v="0"/>
  </r>
  <r>
    <s v="1408284"/>
    <x v="1"/>
    <x v="1"/>
    <x v="0"/>
    <n v="7.0000000000000007E-2"/>
    <n v="0"/>
    <n v="7.0000000000000007E-2"/>
    <n v="0.11"/>
    <n v="-3.9999999999999994E-2"/>
    <n v="0"/>
    <n v="0"/>
    <n v="0"/>
    <n v="0"/>
    <n v="0"/>
  </r>
  <r>
    <s v="1408284"/>
    <x v="2"/>
    <x v="1"/>
    <x v="0"/>
    <n v="1.52"/>
    <n v="0"/>
    <n v="1.52"/>
    <n v="2.6"/>
    <n v="-1.08"/>
    <n v="0"/>
    <n v="0"/>
    <n v="0"/>
    <n v="0"/>
    <n v="0"/>
  </r>
  <r>
    <s v="1408284"/>
    <x v="3"/>
    <x v="1"/>
    <x v="0"/>
    <n v="10.199999999999999"/>
    <n v="0"/>
    <n v="10.199999999999999"/>
    <n v="17.45"/>
    <n v="-7.25"/>
    <n v="0"/>
    <n v="0"/>
    <n v="0"/>
    <n v="0"/>
    <n v="0"/>
  </r>
  <r>
    <s v="1408284"/>
    <x v="7"/>
    <x v="1"/>
    <x v="0"/>
    <n v="114.27"/>
    <n v="0"/>
    <n v="114.27"/>
    <n v="195.49"/>
    <n v="-81.220000000000013"/>
    <n v="0"/>
    <n v="0"/>
    <n v="0"/>
    <n v="0"/>
    <n v="0"/>
  </r>
  <r>
    <s v="1408284"/>
    <x v="8"/>
    <x v="1"/>
    <x v="0"/>
    <n v="264.24"/>
    <n v="0"/>
    <n v="264.24"/>
    <n v="452.07"/>
    <n v="-187.82999999999998"/>
    <n v="0"/>
    <n v="0"/>
    <n v="0"/>
    <n v="0"/>
    <n v="0"/>
  </r>
  <r>
    <s v="1408284"/>
    <x v="259"/>
    <x v="2"/>
    <x v="0"/>
    <n v="6178.61"/>
    <n v="0"/>
    <n v="6178.61"/>
    <n v="8402.1200000000008"/>
    <n v="-2223.5100000000011"/>
    <n v="39"/>
    <n v="0"/>
    <n v="39"/>
    <n v="53.034999999999997"/>
    <n v="-14.034999999999997"/>
  </r>
  <r>
    <s v="1408284"/>
    <x v="260"/>
    <x v="2"/>
    <x v="0"/>
    <n v="19629.23"/>
    <n v="0"/>
    <n v="19629.23"/>
    <n v="26693.26"/>
    <n v="-7064.0299999999988"/>
    <n v="39"/>
    <n v="0"/>
    <n v="39"/>
    <n v="53.034999999999997"/>
    <n v="-14.034999999999997"/>
  </r>
  <r>
    <s v="1408284"/>
    <x v="261"/>
    <x v="2"/>
    <x v="0"/>
    <n v="19724.77"/>
    <n v="0"/>
    <n v="19724.77"/>
    <n v="26823.14"/>
    <n v="-7098.369999999999"/>
    <n v="234"/>
    <n v="0"/>
    <n v="234"/>
    <n v="318.20999999999998"/>
    <n v="-84.20999999999998"/>
  </r>
  <r>
    <s v="1408284"/>
    <x v="121"/>
    <x v="3"/>
    <x v="5"/>
    <n v="-1249121.69"/>
    <n v="0"/>
    <n v="-1249121.69"/>
    <n v="-1249121.53"/>
    <n v="-0.15999999991618097"/>
    <n v="-53035"/>
    <n v="0"/>
    <n v="-53035"/>
    <n v="-53035"/>
    <n v="0"/>
  </r>
  <r>
    <s v="1408284"/>
    <x v="34"/>
    <x v="4"/>
    <x v="5"/>
    <n v="1037641.91"/>
    <n v="1046854.52"/>
    <n v="-9212.609999999986"/>
    <n v="1046854.52"/>
    <n v="-9212.609999999986"/>
    <n v="54671"/>
    <n v="55156.4"/>
    <n v="-485.40000000000146"/>
    <n v="55156.4"/>
    <n v="-485.40000000000146"/>
  </r>
  <r>
    <s v="1408284"/>
    <x v="434"/>
    <x v="4"/>
    <x v="2"/>
    <n v="3461.19"/>
    <n v="0"/>
    <n v="3461.19"/>
    <n v="0"/>
    <n v="3461.19"/>
    <n v="6880"/>
    <n v="0"/>
    <n v="6880"/>
    <n v="0"/>
    <n v="6880"/>
  </r>
  <r>
    <s v="1408284"/>
    <x v="265"/>
    <x v="4"/>
    <x v="2"/>
    <n v="22086.69"/>
    <n v="25343.303921568626"/>
    <n v="-3256.6139215686271"/>
    <n v="25850.17"/>
    <n v="-3763.4799999999996"/>
    <n v="46220"/>
    <n v="53035"/>
    <n v="-6815"/>
    <n v="54095.7"/>
    <n v="-7875.6999999999971"/>
  </r>
  <r>
    <s v="1408284"/>
    <x v="263"/>
    <x v="4"/>
    <x v="2"/>
    <n v="105024.5"/>
    <n v="106335.17412935324"/>
    <n v="-1310.6741293532396"/>
    <n v="106866.85"/>
    <n v="-1842.3500000000058"/>
    <n v="53100"/>
    <n v="53035"/>
    <n v="65"/>
    <n v="53300.175000000003"/>
    <n v="-200.17500000000291"/>
  </r>
  <r>
    <s v="1408284"/>
    <x v="266"/>
    <x v="4"/>
    <x v="3"/>
    <n v="4070.45"/>
    <n v="6963.77"/>
    <n v="-2893.3200000000006"/>
    <n v="6963.77"/>
    <n v="-2893.3200000000006"/>
    <n v="310"/>
    <n v="530.35"/>
    <n v="-220.35000000000002"/>
    <n v="530.35"/>
    <n v="-220.35000000000002"/>
  </r>
  <r>
    <s v="1408285"/>
    <x v="0"/>
    <x v="0"/>
    <x v="0"/>
    <n v="7608.81"/>
    <n v="0"/>
    <n v="7608.81"/>
    <n v="0"/>
    <n v="7608.81"/>
    <n v="0"/>
    <n v="0"/>
    <n v="0"/>
    <n v="0"/>
    <n v="0"/>
  </r>
  <r>
    <s v="1408285"/>
    <x v="1"/>
    <x v="1"/>
    <x v="0"/>
    <n v="7.0000000000000007E-2"/>
    <n v="0"/>
    <n v="7.0000000000000007E-2"/>
    <n v="0.05"/>
    <n v="2.0000000000000004E-2"/>
    <n v="0"/>
    <n v="0"/>
    <n v="0"/>
    <n v="0"/>
    <n v="0"/>
  </r>
  <r>
    <s v="1408285"/>
    <x v="2"/>
    <x v="1"/>
    <x v="0"/>
    <n v="1.72"/>
    <n v="0"/>
    <n v="1.72"/>
    <n v="1.28"/>
    <n v="0.43999999999999995"/>
    <n v="0"/>
    <n v="0"/>
    <n v="0"/>
    <n v="0"/>
    <n v="0"/>
  </r>
  <r>
    <s v="1408285"/>
    <x v="3"/>
    <x v="1"/>
    <x v="0"/>
    <n v="11.52"/>
    <n v="0"/>
    <n v="11.52"/>
    <n v="8.61"/>
    <n v="2.91"/>
    <n v="0"/>
    <n v="0"/>
    <n v="0"/>
    <n v="0"/>
    <n v="0"/>
  </r>
  <r>
    <s v="1408285"/>
    <x v="7"/>
    <x v="1"/>
    <x v="0"/>
    <n v="129.01"/>
    <n v="0"/>
    <n v="129.01"/>
    <n v="96.42"/>
    <n v="32.589999999999989"/>
    <n v="0"/>
    <n v="0"/>
    <n v="0"/>
    <n v="0"/>
    <n v="0"/>
  </r>
  <r>
    <s v="1408285"/>
    <x v="8"/>
    <x v="1"/>
    <x v="0"/>
    <n v="298.33999999999997"/>
    <n v="0"/>
    <n v="298.33999999999997"/>
    <n v="222.98"/>
    <n v="75.359999999999985"/>
    <n v="0"/>
    <n v="0"/>
    <n v="0"/>
    <n v="0"/>
    <n v="0"/>
  </r>
  <r>
    <s v="1408285"/>
    <x v="259"/>
    <x v="2"/>
    <x v="0"/>
    <n v="3326.95"/>
    <n v="0"/>
    <n v="3326.95"/>
    <n v="4144.2700000000004"/>
    <n v="-817.32000000000062"/>
    <n v="21"/>
    <n v="0"/>
    <n v="21"/>
    <n v="26.158999999999999"/>
    <n v="-5.1589999999999989"/>
  </r>
  <r>
    <s v="1408285"/>
    <x v="260"/>
    <x v="2"/>
    <x v="0"/>
    <n v="10569.58"/>
    <n v="0"/>
    <n v="10569.58"/>
    <n v="13166.19"/>
    <n v="-2596.6100000000006"/>
    <n v="21"/>
    <n v="0"/>
    <n v="21"/>
    <n v="26.158999999999999"/>
    <n v="-5.1589999999999989"/>
  </r>
  <r>
    <s v="1408285"/>
    <x v="261"/>
    <x v="2"/>
    <x v="0"/>
    <n v="10621.03"/>
    <n v="0"/>
    <n v="10621.03"/>
    <n v="13230.25"/>
    <n v="-2609.2199999999993"/>
    <n v="126"/>
    <n v="0"/>
    <n v="126"/>
    <n v="156.95400000000001"/>
    <n v="-30.954000000000008"/>
  </r>
  <r>
    <s v="1408285"/>
    <x v="121"/>
    <x v="3"/>
    <x v="5"/>
    <n v="-613225.29"/>
    <n v="0"/>
    <n v="-613225.29"/>
    <n v="-613225.22"/>
    <n v="-7.000000006519258E-2"/>
    <n v="-26159"/>
    <n v="0"/>
    <n v="-26159"/>
    <n v="-26159"/>
    <n v="0"/>
  </r>
  <r>
    <s v="1408285"/>
    <x v="34"/>
    <x v="4"/>
    <x v="5"/>
    <n v="512149.57"/>
    <n v="516350.85"/>
    <n v="-4201.2799999999697"/>
    <n v="516350.85"/>
    <n v="-4201.2799999999697"/>
    <n v="26984"/>
    <n v="27205.360000000001"/>
    <n v="-221.36000000000058"/>
    <n v="27205.360000000001"/>
    <n v="-221.36000000000058"/>
  </r>
  <r>
    <s v="1408285"/>
    <x v="434"/>
    <x v="4"/>
    <x v="2"/>
    <n v="13885.01"/>
    <n v="0"/>
    <n v="13885.01"/>
    <n v="0"/>
    <n v="13885.01"/>
    <n v="27600"/>
    <n v="0"/>
    <n v="27600"/>
    <n v="0"/>
    <n v="27600"/>
  </r>
  <r>
    <s v="1408285"/>
    <x v="265"/>
    <x v="4"/>
    <x v="2"/>
    <n v="0"/>
    <n v="12500.343137254902"/>
    <n v="-12500.343137254902"/>
    <n v="12750.35"/>
    <n v="-12750.35"/>
    <n v="0"/>
    <n v="26159"/>
    <n v="-26159"/>
    <n v="26682.18"/>
    <n v="-26682.18"/>
  </r>
  <r>
    <s v="1408285"/>
    <x v="263"/>
    <x v="4"/>
    <x v="2"/>
    <n v="50028"/>
    <n v="49571.303482587064"/>
    <n v="456.69651741293637"/>
    <n v="49819.16"/>
    <n v="208.83999999999651"/>
    <n v="26400"/>
    <n v="26159"/>
    <n v="241"/>
    <n v="26289.794999999998"/>
    <n v="110.20500000000175"/>
  </r>
  <r>
    <s v="1408285"/>
    <x v="266"/>
    <x v="4"/>
    <x v="3"/>
    <n v="4595.68"/>
    <n v="3434.81"/>
    <n v="1160.8700000000003"/>
    <n v="3434.81"/>
    <n v="1160.8700000000003"/>
    <n v="350"/>
    <n v="261.58999999999997"/>
    <n v="88.410000000000025"/>
    <n v="261.58999999999997"/>
    <n v="88.410000000000025"/>
  </r>
  <r>
    <s v="1408286"/>
    <x v="0"/>
    <x v="0"/>
    <x v="0"/>
    <n v="26502.39"/>
    <n v="0"/>
    <n v="26502.39"/>
    <n v="0"/>
    <n v="26502.39"/>
    <n v="0"/>
    <n v="0"/>
    <n v="0"/>
    <n v="0"/>
    <n v="0"/>
  </r>
  <r>
    <s v="1408286"/>
    <x v="1"/>
    <x v="1"/>
    <x v="0"/>
    <n v="0.14000000000000001"/>
    <n v="0"/>
    <n v="0.14000000000000001"/>
    <n v="0.09"/>
    <n v="5.0000000000000017E-2"/>
    <n v="0"/>
    <n v="0"/>
    <n v="0"/>
    <n v="0"/>
    <n v="0"/>
  </r>
  <r>
    <s v="1408286"/>
    <x v="2"/>
    <x v="1"/>
    <x v="0"/>
    <n v="3.38"/>
    <n v="0"/>
    <n v="3.38"/>
    <n v="2.0099999999999998"/>
    <n v="1.37"/>
    <n v="0"/>
    <n v="0"/>
    <n v="0"/>
    <n v="0"/>
    <n v="0"/>
  </r>
  <r>
    <s v="1408286"/>
    <x v="3"/>
    <x v="1"/>
    <x v="0"/>
    <n v="22.7"/>
    <n v="0"/>
    <n v="22.7"/>
    <n v="13.51"/>
    <n v="9.19"/>
    <n v="0"/>
    <n v="0"/>
    <n v="0"/>
    <n v="0"/>
    <n v="0"/>
  </r>
  <r>
    <s v="1408286"/>
    <x v="7"/>
    <x v="1"/>
    <x v="0"/>
    <n v="254.33"/>
    <n v="0"/>
    <n v="254.33"/>
    <n v="151.31"/>
    <n v="103.02000000000001"/>
    <n v="0"/>
    <n v="0"/>
    <n v="0"/>
    <n v="0"/>
    <n v="0"/>
  </r>
  <r>
    <s v="1408286"/>
    <x v="8"/>
    <x v="1"/>
    <x v="0"/>
    <n v="588.15"/>
    <n v="0"/>
    <n v="588.15"/>
    <n v="349.9"/>
    <n v="238.25"/>
    <n v="0"/>
    <n v="0"/>
    <n v="0"/>
    <n v="0"/>
    <n v="0"/>
  </r>
  <r>
    <s v="1408286"/>
    <x v="259"/>
    <x v="2"/>
    <x v="0"/>
    <n v="4752.78"/>
    <n v="0"/>
    <n v="4752.78"/>
    <n v="6503.23"/>
    <n v="-1750.4499999999998"/>
    <n v="30"/>
    <n v="0"/>
    <n v="30"/>
    <n v="41.048999999999999"/>
    <n v="-11.048999999999999"/>
  </r>
  <r>
    <s v="1408286"/>
    <x v="260"/>
    <x v="2"/>
    <x v="0"/>
    <n v="15099.41"/>
    <n v="0"/>
    <n v="15099.41"/>
    <n v="20660.54"/>
    <n v="-5561.130000000001"/>
    <n v="30"/>
    <n v="0"/>
    <n v="30"/>
    <n v="41.048999999999999"/>
    <n v="-11.048999999999999"/>
  </r>
  <r>
    <s v="1408286"/>
    <x v="261"/>
    <x v="2"/>
    <x v="0"/>
    <n v="15172.9"/>
    <n v="0"/>
    <n v="15172.9"/>
    <n v="20761.07"/>
    <n v="-5588.17"/>
    <n v="180"/>
    <n v="0"/>
    <n v="180"/>
    <n v="246.29400000000001"/>
    <n v="-66.294000000000011"/>
  </r>
  <r>
    <s v="1408286"/>
    <x v="121"/>
    <x v="3"/>
    <x v="5"/>
    <n v="-962280.1"/>
    <n v="0"/>
    <n v="-962280.1"/>
    <n v="-962279.98"/>
    <n v="-0.11999999999534339"/>
    <n v="-41049"/>
    <n v="0"/>
    <n v="-41049"/>
    <n v="-41049"/>
    <n v="0"/>
  </r>
  <r>
    <s v="1408286"/>
    <x v="34"/>
    <x v="4"/>
    <x v="5"/>
    <n v="792252.72"/>
    <n v="810263.62"/>
    <n v="-18010.900000000023"/>
    <n v="810263.62"/>
    <n v="-18010.900000000023"/>
    <n v="41742"/>
    <n v="42690.96"/>
    <n v="-948.95999999999913"/>
    <n v="42690.96"/>
    <n v="-948.95999999999913"/>
  </r>
  <r>
    <s v="1408286"/>
    <x v="434"/>
    <x v="4"/>
    <x v="2"/>
    <n v="20686.650000000001"/>
    <n v="0"/>
    <n v="20686.650000000001"/>
    <n v="0"/>
    <n v="20686.650000000001"/>
    <n v="41120"/>
    <n v="0"/>
    <n v="41120"/>
    <n v="0"/>
    <n v="41120"/>
  </r>
  <r>
    <s v="1408286"/>
    <x v="265"/>
    <x v="4"/>
    <x v="2"/>
    <n v="0"/>
    <n v="19615.676470588238"/>
    <n v="-19615.676470588238"/>
    <n v="20007.990000000002"/>
    <n v="-20007.990000000002"/>
    <n v="0"/>
    <n v="41049"/>
    <n v="-41049"/>
    <n v="41869.980000000003"/>
    <n v="-41869.980000000003"/>
  </r>
  <r>
    <s v="1408286"/>
    <x v="263"/>
    <x v="4"/>
    <x v="2"/>
    <n v="77884.5"/>
    <n v="77787.850746268654"/>
    <n v="96.649253731346107"/>
    <n v="78176.789999999994"/>
    <n v="-292.2899999999936"/>
    <n v="41100"/>
    <n v="41049"/>
    <n v="51"/>
    <n v="41254.245000000003"/>
    <n v="-154.24500000000262"/>
  </r>
  <r>
    <s v="1408286"/>
    <x v="266"/>
    <x v="4"/>
    <x v="3"/>
    <n v="9060.0499999999993"/>
    <n v="5389.95"/>
    <n v="3670.0999999999995"/>
    <n v="5389.95"/>
    <n v="3670.0999999999995"/>
    <n v="690"/>
    <n v="410.49"/>
    <n v="279.51"/>
    <n v="410.49"/>
    <n v="279.51"/>
  </r>
  <r>
    <s v="1408289"/>
    <x v="0"/>
    <x v="0"/>
    <x v="0"/>
    <n v="24910.54"/>
    <n v="0"/>
    <n v="24910.54"/>
    <n v="0"/>
    <n v="24910.54"/>
    <n v="0"/>
    <n v="0"/>
    <n v="0"/>
    <n v="0"/>
    <n v="0"/>
  </r>
  <r>
    <s v="1408289"/>
    <x v="1"/>
    <x v="1"/>
    <x v="0"/>
    <n v="0.1"/>
    <n v="0"/>
    <n v="0.1"/>
    <n v="0.09"/>
    <n v="1.0000000000000009E-2"/>
    <n v="0"/>
    <n v="0"/>
    <n v="0"/>
    <n v="0"/>
    <n v="0"/>
  </r>
  <r>
    <s v="1408289"/>
    <x v="2"/>
    <x v="1"/>
    <x v="0"/>
    <n v="2.25"/>
    <n v="0"/>
    <n v="2.25"/>
    <n v="2.04"/>
    <n v="0.20999999999999996"/>
    <n v="0"/>
    <n v="0"/>
    <n v="0"/>
    <n v="0"/>
    <n v="0"/>
  </r>
  <r>
    <s v="1408289"/>
    <x v="3"/>
    <x v="1"/>
    <x v="0"/>
    <n v="15.13"/>
    <n v="0"/>
    <n v="15.13"/>
    <n v="13.67"/>
    <n v="1.4600000000000009"/>
    <n v="0"/>
    <n v="0"/>
    <n v="0"/>
    <n v="0"/>
    <n v="0"/>
  </r>
  <r>
    <s v="1408289"/>
    <x v="7"/>
    <x v="1"/>
    <x v="0"/>
    <n v="169.56"/>
    <n v="0"/>
    <n v="169.56"/>
    <n v="153.11000000000001"/>
    <n v="16.449999999999989"/>
    <n v="0"/>
    <n v="0"/>
    <n v="0"/>
    <n v="0"/>
    <n v="0"/>
  </r>
  <r>
    <s v="1408289"/>
    <x v="8"/>
    <x v="1"/>
    <x v="0"/>
    <n v="392.1"/>
    <n v="0"/>
    <n v="392.1"/>
    <n v="354.07"/>
    <n v="38.03000000000003"/>
    <n v="0"/>
    <n v="0"/>
    <n v="0"/>
    <n v="0"/>
    <n v="0"/>
  </r>
  <r>
    <s v="1408289"/>
    <x v="259"/>
    <x v="2"/>
    <x v="0"/>
    <n v="4752.78"/>
    <n v="0"/>
    <n v="4752.78"/>
    <n v="6580.7"/>
    <n v="-1827.92"/>
    <n v="30"/>
    <n v="0"/>
    <n v="30"/>
    <n v="41.537999999999997"/>
    <n v="-11.537999999999997"/>
  </r>
  <r>
    <s v="1408289"/>
    <x v="260"/>
    <x v="2"/>
    <x v="0"/>
    <n v="15099.41"/>
    <n v="0"/>
    <n v="15099.41"/>
    <n v="20906.66"/>
    <n v="-5807.25"/>
    <n v="30"/>
    <n v="0"/>
    <n v="30"/>
    <n v="41.537999999999997"/>
    <n v="-11.537999999999997"/>
  </r>
  <r>
    <s v="1408289"/>
    <x v="261"/>
    <x v="2"/>
    <x v="0"/>
    <n v="15172.9"/>
    <n v="0"/>
    <n v="15172.9"/>
    <n v="21008.38"/>
    <n v="-5835.4800000000014"/>
    <n v="180"/>
    <n v="0"/>
    <n v="180"/>
    <n v="249.22800000000001"/>
    <n v="-69.228000000000009"/>
  </r>
  <r>
    <s v="1408289"/>
    <x v="121"/>
    <x v="3"/>
    <x v="5"/>
    <n v="-973710.53"/>
    <n v="0"/>
    <n v="-973710.53"/>
    <n v="-973710.66"/>
    <n v="0.13000000000465661"/>
    <n v="-41538"/>
    <n v="0"/>
    <n v="-41538"/>
    <n v="-41538"/>
    <n v="0"/>
  </r>
  <r>
    <s v="1408289"/>
    <x v="34"/>
    <x v="4"/>
    <x v="5"/>
    <n v="806436.69"/>
    <n v="819883.69"/>
    <n v="-13447"/>
    <n v="819883.69"/>
    <n v="-13447"/>
    <n v="42491"/>
    <n v="43199.519999999997"/>
    <n v="-708.5199999999968"/>
    <n v="43199.519999999997"/>
    <n v="-708.5199999999968"/>
  </r>
  <r>
    <s v="1408289"/>
    <x v="434"/>
    <x v="4"/>
    <x v="2"/>
    <n v="21129.360000000001"/>
    <n v="0"/>
    <n v="21129.360000000001"/>
    <n v="0"/>
    <n v="21129.360000000001"/>
    <n v="42000"/>
    <n v="0"/>
    <n v="42000"/>
    <n v="0"/>
    <n v="42000"/>
  </r>
  <r>
    <s v="1408289"/>
    <x v="440"/>
    <x v="4"/>
    <x v="2"/>
    <n v="0"/>
    <n v="19849.352941176472"/>
    <n v="-19849.352941176472"/>
    <n v="20246.34"/>
    <n v="-20246.34"/>
    <n v="0"/>
    <n v="41538"/>
    <n v="-41538"/>
    <n v="42368.76"/>
    <n v="-42368.76"/>
  </r>
  <r>
    <s v="1408289"/>
    <x v="263"/>
    <x v="4"/>
    <x v="2"/>
    <n v="79590"/>
    <n v="78714.507462686568"/>
    <n v="875.49253731343197"/>
    <n v="79108.08"/>
    <n v="481.91999999999825"/>
    <n v="42000"/>
    <n v="41538"/>
    <n v="462"/>
    <n v="41745.69"/>
    <n v="254.30999999999767"/>
  </r>
  <r>
    <s v="1408289"/>
    <x v="266"/>
    <x v="4"/>
    <x v="3"/>
    <n v="6039.71"/>
    <n v="5453.87"/>
    <n v="585.84000000000015"/>
    <n v="5453.87"/>
    <n v="585.84000000000015"/>
    <n v="460"/>
    <n v="415.38"/>
    <n v="44.620000000000005"/>
    <n v="415.38"/>
    <n v="44.620000000000005"/>
  </r>
  <r>
    <s v="1408290"/>
    <x v="0"/>
    <x v="0"/>
    <x v="0"/>
    <n v="6567.79"/>
    <n v="0"/>
    <n v="6567.79"/>
    <n v="0"/>
    <n v="6567.79"/>
    <n v="0"/>
    <n v="0"/>
    <n v="0"/>
    <n v="0"/>
    <n v="0"/>
  </r>
  <r>
    <s v="1408290"/>
    <x v="1"/>
    <x v="1"/>
    <x v="0"/>
    <n v="0.08"/>
    <n v="0"/>
    <n v="0.08"/>
    <n v="7.0000000000000007E-2"/>
    <n v="9.999999999999995E-3"/>
    <n v="0"/>
    <n v="0"/>
    <n v="0"/>
    <n v="0"/>
    <n v="0"/>
  </r>
  <r>
    <s v="1408290"/>
    <x v="2"/>
    <x v="1"/>
    <x v="0"/>
    <n v="1.76"/>
    <n v="0"/>
    <n v="1.76"/>
    <n v="1.58"/>
    <n v="0.17999999999999994"/>
    <n v="0"/>
    <n v="0"/>
    <n v="0"/>
    <n v="0"/>
    <n v="0"/>
  </r>
  <r>
    <s v="1408290"/>
    <x v="3"/>
    <x v="1"/>
    <x v="0"/>
    <n v="11.84"/>
    <n v="0"/>
    <n v="11.84"/>
    <n v="10.61"/>
    <n v="1.2300000000000004"/>
    <n v="0"/>
    <n v="0"/>
    <n v="0"/>
    <n v="0"/>
    <n v="0"/>
  </r>
  <r>
    <s v="1408290"/>
    <x v="7"/>
    <x v="1"/>
    <x v="0"/>
    <n v="132.69999999999999"/>
    <n v="0"/>
    <n v="132.69999999999999"/>
    <n v="118.89"/>
    <n v="13.809999999999988"/>
    <n v="0"/>
    <n v="0"/>
    <n v="0"/>
    <n v="0"/>
    <n v="0"/>
  </r>
  <r>
    <s v="1408290"/>
    <x v="8"/>
    <x v="1"/>
    <x v="0"/>
    <n v="306.86"/>
    <n v="0"/>
    <n v="306.86"/>
    <n v="274.93"/>
    <n v="31.930000000000007"/>
    <n v="0"/>
    <n v="0"/>
    <n v="0"/>
    <n v="0"/>
    <n v="0"/>
  </r>
  <r>
    <s v="1408290"/>
    <x v="259"/>
    <x v="2"/>
    <x v="0"/>
    <n v="4119.08"/>
    <n v="0"/>
    <n v="4119.08"/>
    <n v="5109.87"/>
    <n v="-990.79"/>
    <n v="26"/>
    <n v="0"/>
    <n v="26"/>
    <n v="32.253999999999998"/>
    <n v="-6.2539999999999978"/>
  </r>
  <r>
    <s v="1408290"/>
    <x v="260"/>
    <x v="2"/>
    <x v="0"/>
    <n v="13086.15"/>
    <n v="0"/>
    <n v="13086.15"/>
    <n v="16233.89"/>
    <n v="-3147.74"/>
    <n v="26"/>
    <n v="0"/>
    <n v="26"/>
    <n v="32.253999999999998"/>
    <n v="-6.2539999999999978"/>
  </r>
  <r>
    <s v="1408290"/>
    <x v="261"/>
    <x v="2"/>
    <x v="0"/>
    <n v="13149.85"/>
    <n v="0"/>
    <n v="13149.85"/>
    <n v="16312.88"/>
    <n v="-3163.0299999999988"/>
    <n v="156"/>
    <n v="0"/>
    <n v="156"/>
    <n v="193.524"/>
    <n v="-37.524000000000001"/>
  </r>
  <r>
    <s v="1408290"/>
    <x v="121"/>
    <x v="3"/>
    <x v="5"/>
    <n v="-756080.21"/>
    <n v="0"/>
    <n v="-756080.21"/>
    <n v="-756080.3"/>
    <n v="9.0000000083819032E-2"/>
    <n v="-32254"/>
    <n v="0"/>
    <n v="-32254"/>
    <n v="-32254"/>
    <n v="0"/>
  </r>
  <r>
    <s v="1408290"/>
    <x v="34"/>
    <x v="4"/>
    <x v="5"/>
    <n v="636100.16"/>
    <n v="636634.61"/>
    <n v="-534.44999999995343"/>
    <n v="636634.61"/>
    <n v="-534.44999999995343"/>
    <n v="33516"/>
    <n v="33544.160000000003"/>
    <n v="-28.160000000003492"/>
    <n v="33544.160000000003"/>
    <n v="-28.160000000003492"/>
  </r>
  <r>
    <s v="1408290"/>
    <x v="434"/>
    <x v="4"/>
    <x v="2"/>
    <n v="16858.21"/>
    <n v="0"/>
    <n v="16858.21"/>
    <n v="0"/>
    <n v="16858.21"/>
    <n v="33510"/>
    <n v="0"/>
    <n v="33510"/>
    <n v="0"/>
    <n v="33510"/>
  </r>
  <r>
    <s v="1408290"/>
    <x v="440"/>
    <x v="4"/>
    <x v="2"/>
    <n v="0"/>
    <n v="15412.892156862745"/>
    <n v="-15412.892156862745"/>
    <n v="15721.15"/>
    <n v="-15721.15"/>
    <n v="0"/>
    <n v="32254"/>
    <n v="-32254"/>
    <n v="32899.08"/>
    <n v="-32899.08"/>
  </r>
  <r>
    <s v="1408290"/>
    <x v="263"/>
    <x v="4"/>
    <x v="2"/>
    <n v="61019"/>
    <n v="61121.333333333336"/>
    <n v="-102.33333333333576"/>
    <n v="61426.94"/>
    <n v="-407.94000000000233"/>
    <n v="32200"/>
    <n v="32254"/>
    <n v="-54"/>
    <n v="32415.27"/>
    <n v="-215.27000000000044"/>
  </r>
  <r>
    <s v="1408290"/>
    <x v="266"/>
    <x v="4"/>
    <x v="3"/>
    <n v="4726.7299999999996"/>
    <n v="4234.8999999999996"/>
    <n v="491.82999999999993"/>
    <n v="4234.8999999999996"/>
    <n v="491.82999999999993"/>
    <n v="360"/>
    <n v="322.54000000000002"/>
    <n v="37.45999999999998"/>
    <n v="322.54000000000002"/>
    <n v="37.45999999999998"/>
  </r>
  <r>
    <s v="1408352"/>
    <x v="0"/>
    <x v="0"/>
    <x v="0"/>
    <n v="-30383.65"/>
    <n v="0"/>
    <n v="-30383.65"/>
    <n v="0"/>
    <n v="-30383.65"/>
    <n v="0"/>
    <n v="0"/>
    <n v="0"/>
    <n v="0"/>
    <n v="0"/>
  </r>
  <r>
    <s v="1408352"/>
    <x v="1"/>
    <x v="1"/>
    <x v="0"/>
    <n v="0"/>
    <n v="0"/>
    <n v="0"/>
    <n v="0.08"/>
    <n v="-0.08"/>
    <n v="0"/>
    <n v="0"/>
    <n v="0"/>
    <n v="0"/>
    <n v="0"/>
  </r>
  <r>
    <s v="1408352"/>
    <x v="2"/>
    <x v="1"/>
    <x v="0"/>
    <n v="0"/>
    <n v="0"/>
    <n v="0"/>
    <n v="1.81"/>
    <n v="-1.81"/>
    <n v="0"/>
    <n v="0"/>
    <n v="0"/>
    <n v="0"/>
    <n v="0"/>
  </r>
  <r>
    <s v="1408352"/>
    <x v="3"/>
    <x v="1"/>
    <x v="0"/>
    <n v="0"/>
    <n v="0"/>
    <n v="0"/>
    <n v="12.16"/>
    <n v="-12.16"/>
    <n v="0"/>
    <n v="0"/>
    <n v="0"/>
    <n v="0"/>
    <n v="0"/>
  </r>
  <r>
    <s v="1408352"/>
    <x v="7"/>
    <x v="1"/>
    <x v="0"/>
    <n v="0"/>
    <n v="0"/>
    <n v="0"/>
    <n v="136.27000000000001"/>
    <n v="-136.27000000000001"/>
    <n v="0"/>
    <n v="0"/>
    <n v="0"/>
    <n v="0"/>
    <n v="0"/>
  </r>
  <r>
    <s v="1408352"/>
    <x v="8"/>
    <x v="1"/>
    <x v="0"/>
    <n v="0"/>
    <n v="0"/>
    <n v="0"/>
    <n v="315.13"/>
    <n v="-315.13"/>
    <n v="0"/>
    <n v="0"/>
    <n v="0"/>
    <n v="0"/>
    <n v="0"/>
  </r>
  <r>
    <s v="1408352"/>
    <x v="259"/>
    <x v="2"/>
    <x v="0"/>
    <n v="4911.21"/>
    <n v="0"/>
    <n v="4911.21"/>
    <n v="5857.01"/>
    <n v="-945.80000000000018"/>
    <n v="31"/>
    <n v="0"/>
    <n v="31"/>
    <n v="36.97"/>
    <n v="-5.9699999999999989"/>
  </r>
  <r>
    <s v="1408352"/>
    <x v="260"/>
    <x v="2"/>
    <x v="0"/>
    <n v="15602.72"/>
    <n v="0"/>
    <n v="15602.72"/>
    <n v="18607.52"/>
    <n v="-3004.8000000000011"/>
    <n v="31"/>
    <n v="0"/>
    <n v="31"/>
    <n v="36.97"/>
    <n v="-5.9699999999999989"/>
  </r>
  <r>
    <s v="1408352"/>
    <x v="261"/>
    <x v="2"/>
    <x v="0"/>
    <n v="15678.67"/>
    <n v="0"/>
    <n v="15678.67"/>
    <n v="18698.060000000001"/>
    <n v="-3019.3900000000012"/>
    <n v="186"/>
    <n v="0"/>
    <n v="186"/>
    <n v="221.82"/>
    <n v="-35.819999999999993"/>
  </r>
  <r>
    <s v="1408352"/>
    <x v="133"/>
    <x v="3"/>
    <x v="5"/>
    <n v="-865817.07"/>
    <n v="0"/>
    <n v="-865817.07"/>
    <n v="-865816.96"/>
    <n v="-0.10999999998603016"/>
    <n v="-36970"/>
    <n v="0"/>
    <n v="-36970"/>
    <n v="-36970"/>
    <n v="0"/>
  </r>
  <r>
    <s v="1408352"/>
    <x v="34"/>
    <x v="4"/>
    <x v="5"/>
    <n v="754653.84"/>
    <n v="729748.5"/>
    <n v="24905.339999999967"/>
    <n v="729748.5"/>
    <n v="24905.339999999967"/>
    <n v="39761"/>
    <n v="38448.800000000003"/>
    <n v="1312.1999999999971"/>
    <n v="38448.800000000003"/>
    <n v="1312.1999999999971"/>
  </r>
  <r>
    <s v="1408352"/>
    <x v="317"/>
    <x v="4"/>
    <x v="2"/>
    <n v="19763.73"/>
    <n v="0"/>
    <n v="19763.73"/>
    <n v="0"/>
    <n v="19763.73"/>
    <n v="37800"/>
    <n v="0"/>
    <n v="37800"/>
    <n v="0"/>
    <n v="37800"/>
  </r>
  <r>
    <s v="1408352"/>
    <x v="262"/>
    <x v="4"/>
    <x v="2"/>
    <n v="0"/>
    <n v="18042.843137254902"/>
    <n v="-18042.843137254902"/>
    <n v="18403.7"/>
    <n v="-18403.7"/>
    <n v="0"/>
    <n v="36970"/>
    <n v="-36970"/>
    <n v="37709.4"/>
    <n v="-37709.4"/>
  </r>
  <r>
    <s v="1408352"/>
    <x v="263"/>
    <x v="4"/>
    <x v="2"/>
    <n v="73715.5"/>
    <n v="70058.149253731346"/>
    <n v="3657.3507462686539"/>
    <n v="70408.44"/>
    <n v="3307.0599999999977"/>
    <n v="38900"/>
    <n v="36970"/>
    <n v="1930"/>
    <n v="37154.85"/>
    <n v="1745.1500000000015"/>
  </r>
  <r>
    <s v="1408352"/>
    <x v="264"/>
    <x v="4"/>
    <x v="3"/>
    <n v="11875.05"/>
    <n v="3628.28"/>
    <n v="8246.7699999999986"/>
    <n v="3628.28"/>
    <n v="8246.7699999999986"/>
    <n v="1210"/>
    <n v="369.7"/>
    <n v="840.3"/>
    <n v="369.7"/>
    <n v="840.3"/>
  </r>
  <r>
    <s v="1408354"/>
    <x v="0"/>
    <x v="0"/>
    <x v="0"/>
    <n v="5050.38"/>
    <n v="0"/>
    <n v="5050.38"/>
    <n v="0"/>
    <n v="5050.38"/>
    <n v="0"/>
    <n v="0"/>
    <n v="0"/>
    <n v="0"/>
    <n v="0"/>
  </r>
  <r>
    <s v="1408354"/>
    <x v="1"/>
    <x v="1"/>
    <x v="0"/>
    <n v="0.05"/>
    <n v="0"/>
    <n v="0.05"/>
    <n v="0.02"/>
    <n v="3.0000000000000002E-2"/>
    <n v="0"/>
    <n v="0"/>
    <n v="0"/>
    <n v="0"/>
    <n v="0"/>
  </r>
  <r>
    <s v="1408354"/>
    <x v="2"/>
    <x v="1"/>
    <x v="0"/>
    <n v="1.27"/>
    <n v="0"/>
    <n v="1.27"/>
    <n v="0.39"/>
    <n v="0.88"/>
    <n v="0"/>
    <n v="0"/>
    <n v="0"/>
    <n v="0"/>
    <n v="0"/>
  </r>
  <r>
    <s v="1408354"/>
    <x v="3"/>
    <x v="1"/>
    <x v="0"/>
    <n v="8.5500000000000007"/>
    <n v="0"/>
    <n v="8.5500000000000007"/>
    <n v="2.59"/>
    <n v="5.9600000000000009"/>
    <n v="0"/>
    <n v="0"/>
    <n v="0"/>
    <n v="0"/>
    <n v="0"/>
  </r>
  <r>
    <s v="1408354"/>
    <x v="7"/>
    <x v="1"/>
    <x v="0"/>
    <n v="95.84"/>
    <n v="0"/>
    <n v="95.84"/>
    <n v="29.04"/>
    <n v="66.800000000000011"/>
    <n v="0"/>
    <n v="0"/>
    <n v="0"/>
    <n v="0"/>
    <n v="0"/>
  </r>
  <r>
    <s v="1408354"/>
    <x v="8"/>
    <x v="1"/>
    <x v="0"/>
    <n v="221.62"/>
    <n v="0"/>
    <n v="221.62"/>
    <n v="67.150000000000006"/>
    <n v="154.47"/>
    <n v="0"/>
    <n v="0"/>
    <n v="0"/>
    <n v="0"/>
    <n v="0"/>
  </r>
  <r>
    <s v="1408354"/>
    <x v="259"/>
    <x v="2"/>
    <x v="0"/>
    <n v="1029.77"/>
    <n v="0"/>
    <n v="1029.77"/>
    <n v="1248.08"/>
    <n v="-218.30999999999995"/>
    <n v="6.5"/>
    <n v="0"/>
    <n v="6.5"/>
    <n v="7.8780000000000001"/>
    <n v="-1.3780000000000001"/>
  </r>
  <r>
    <s v="1408354"/>
    <x v="260"/>
    <x v="2"/>
    <x v="0"/>
    <n v="3271.54"/>
    <n v="0"/>
    <n v="3271.54"/>
    <n v="3965.11"/>
    <n v="-693.57000000000016"/>
    <n v="6.5"/>
    <n v="0"/>
    <n v="6.5"/>
    <n v="7.8780000000000001"/>
    <n v="-1.3780000000000001"/>
  </r>
  <r>
    <s v="1408354"/>
    <x v="261"/>
    <x v="2"/>
    <x v="0"/>
    <n v="3287.46"/>
    <n v="0"/>
    <n v="3287.46"/>
    <n v="3984.4"/>
    <n v="-696.94"/>
    <n v="39"/>
    <n v="0"/>
    <n v="39"/>
    <n v="47.268000000000001"/>
    <n v="-8.2680000000000007"/>
  </r>
  <r>
    <s v="1408354"/>
    <x v="133"/>
    <x v="3"/>
    <x v="5"/>
    <n v="-184492.2"/>
    <n v="0"/>
    <n v="-184492.2"/>
    <n v="-184492.18"/>
    <n v="-2.0000000018626451E-2"/>
    <n v="-7878"/>
    <n v="0"/>
    <n v="-7878"/>
    <n v="-7878"/>
    <n v="0"/>
  </r>
  <r>
    <s v="1408354"/>
    <x v="34"/>
    <x v="4"/>
    <x v="5"/>
    <n v="149516.56"/>
    <n v="155497.22"/>
    <n v="-5980.6600000000035"/>
    <n v="155497.22"/>
    <n v="-5980.6600000000035"/>
    <n v="7878"/>
    <n v="8193.1200000000008"/>
    <n v="-315.1200000000008"/>
    <n v="8193.1200000000008"/>
    <n v="-315.1200000000008"/>
  </r>
  <r>
    <s v="1408354"/>
    <x v="317"/>
    <x v="4"/>
    <x v="2"/>
    <n v="4297.83"/>
    <n v="0"/>
    <n v="4297.83"/>
    <n v="0"/>
    <n v="4297.83"/>
    <n v="8220"/>
    <n v="0"/>
    <n v="8220"/>
    <n v="0"/>
    <n v="8220"/>
  </r>
  <r>
    <s v="1408354"/>
    <x v="262"/>
    <x v="4"/>
    <x v="2"/>
    <n v="0"/>
    <n v="3844.7745098039218"/>
    <n v="-3844.7745098039218"/>
    <n v="3921.67"/>
    <n v="-3921.67"/>
    <n v="0"/>
    <n v="7878"/>
    <n v="-7878"/>
    <n v="8035.56"/>
    <n v="-8035.56"/>
  </r>
  <r>
    <s v="1408354"/>
    <x v="263"/>
    <x v="4"/>
    <x v="2"/>
    <n v="15160"/>
    <n v="14928.805970149253"/>
    <n v="231.19402985074703"/>
    <n v="15003.45"/>
    <n v="156.54999999999927"/>
    <n v="8000"/>
    <n v="7878"/>
    <n v="122"/>
    <n v="7917.39"/>
    <n v="82.609999999999673"/>
  </r>
  <r>
    <s v="1408354"/>
    <x v="264"/>
    <x v="4"/>
    <x v="3"/>
    <n v="2551.33"/>
    <n v="773.05"/>
    <n v="1778.28"/>
    <n v="773.05"/>
    <n v="1778.28"/>
    <n v="260"/>
    <n v="78.78"/>
    <n v="181.22"/>
    <n v="78.78"/>
    <n v="181.22"/>
  </r>
  <r>
    <s v="1408355"/>
    <x v="0"/>
    <x v="0"/>
    <x v="0"/>
    <n v="4274.18"/>
    <n v="0"/>
    <n v="4274.18"/>
    <n v="0"/>
    <n v="4274.18"/>
    <n v="0"/>
    <n v="0"/>
    <n v="0"/>
    <n v="0"/>
    <n v="0"/>
  </r>
  <r>
    <s v="1408355"/>
    <x v="1"/>
    <x v="1"/>
    <x v="0"/>
    <n v="0.05"/>
    <n v="0"/>
    <n v="0.05"/>
    <n v="0.05"/>
    <n v="0"/>
    <n v="0"/>
    <n v="0"/>
    <n v="0"/>
    <n v="0"/>
    <n v="0"/>
  </r>
  <r>
    <s v="1408355"/>
    <x v="2"/>
    <x v="1"/>
    <x v="0"/>
    <n v="1.27"/>
    <n v="0"/>
    <n v="1.27"/>
    <n v="1.28"/>
    <n v="-1.0000000000000009E-2"/>
    <n v="0"/>
    <n v="0"/>
    <n v="0"/>
    <n v="0"/>
    <n v="0"/>
  </r>
  <r>
    <s v="1408355"/>
    <x v="3"/>
    <x v="1"/>
    <x v="0"/>
    <n v="8.5500000000000007"/>
    <n v="0"/>
    <n v="8.5500000000000007"/>
    <n v="8.57"/>
    <n v="-1.9999999999999574E-2"/>
    <n v="0"/>
    <n v="0"/>
    <n v="0"/>
    <n v="0"/>
    <n v="0"/>
  </r>
  <r>
    <s v="1408355"/>
    <x v="7"/>
    <x v="1"/>
    <x v="0"/>
    <n v="95.84"/>
    <n v="0"/>
    <n v="95.84"/>
    <n v="96.03"/>
    <n v="-0.18999999999999773"/>
    <n v="0"/>
    <n v="0"/>
    <n v="0"/>
    <n v="0"/>
    <n v="0"/>
  </r>
  <r>
    <s v="1408355"/>
    <x v="8"/>
    <x v="1"/>
    <x v="0"/>
    <n v="221.62"/>
    <n v="0"/>
    <n v="221.62"/>
    <n v="222.06"/>
    <n v="-0.43999999999999773"/>
    <n v="0"/>
    <n v="0"/>
    <n v="0"/>
    <n v="0"/>
    <n v="0"/>
  </r>
  <r>
    <s v="1408355"/>
    <x v="259"/>
    <x v="2"/>
    <x v="0"/>
    <n v="871.34"/>
    <n v="0"/>
    <n v="871.34"/>
    <n v="1292.99"/>
    <n v="-421.65"/>
    <n v="5.5"/>
    <n v="0"/>
    <n v="5.5"/>
    <n v="8.1609999999999996"/>
    <n v="-2.6609999999999996"/>
  </r>
  <r>
    <s v="1408355"/>
    <x v="260"/>
    <x v="2"/>
    <x v="0"/>
    <n v="2768.22"/>
    <n v="0"/>
    <n v="2768.22"/>
    <n v="4107.76"/>
    <n v="-1339.5400000000004"/>
    <n v="5.5"/>
    <n v="0"/>
    <n v="5.5"/>
    <n v="8.1609999999999996"/>
    <n v="-2.6609999999999996"/>
  </r>
  <r>
    <s v="1408355"/>
    <x v="261"/>
    <x v="2"/>
    <x v="0"/>
    <n v="2781.7"/>
    <n v="0"/>
    <n v="2781.7"/>
    <n v="4127.87"/>
    <n v="-1346.17"/>
    <n v="33"/>
    <n v="0"/>
    <n v="33"/>
    <n v="48.97"/>
    <n v="-15.969999999999999"/>
  </r>
  <r>
    <s v="1408355"/>
    <x v="310"/>
    <x v="3"/>
    <x v="5"/>
    <n v="-145756.38"/>
    <n v="0"/>
    <n v="-145756.38"/>
    <n v="-145756.21"/>
    <n v="-0.17000000001280569"/>
    <n v="-6513"/>
    <n v="0"/>
    <n v="-6513"/>
    <n v="-6513"/>
    <n v="0"/>
  </r>
  <r>
    <s v="1408355"/>
    <x v="322"/>
    <x v="4"/>
    <x v="5"/>
    <n v="116122.23"/>
    <n v="117233.81"/>
    <n v="-1111.5800000000017"/>
    <n v="117233.81"/>
    <n v="-1111.5800000000017"/>
    <n v="6548"/>
    <n v="6610.6949999999997"/>
    <n v="-62.694999999999709"/>
    <n v="6610.6949999999997"/>
    <n v="-62.694999999999709"/>
  </r>
  <r>
    <s v="1408355"/>
    <x v="319"/>
    <x v="4"/>
    <x v="2"/>
    <n v="3948.84"/>
    <n v="3908.6470588235293"/>
    <n v="40.192941176470868"/>
    <n v="3986.82"/>
    <n v="-37.980000000000018"/>
    <n v="6580"/>
    <n v="6513"/>
    <n v="67"/>
    <n v="6643.26"/>
    <n v="-63.260000000000218"/>
  </r>
  <r>
    <s v="1408355"/>
    <x v="321"/>
    <x v="4"/>
    <x v="2"/>
    <n v="11248.8"/>
    <n v="11202.358208955224"/>
    <n v="46.441791044775528"/>
    <n v="11258.37"/>
    <n v="-9.570000000001528"/>
    <n v="6540"/>
    <n v="6513"/>
    <n v="27"/>
    <n v="6545.5649999999996"/>
    <n v="-5.5649999999995998"/>
  </r>
  <r>
    <s v="1408355"/>
    <x v="266"/>
    <x v="4"/>
    <x v="3"/>
    <n v="3413.74"/>
    <n v="3420.59"/>
    <n v="-6.8500000000003638"/>
    <n v="3420.59"/>
    <n v="-6.8500000000003638"/>
    <n v="260"/>
    <n v="260.52"/>
    <n v="-0.51999999999998181"/>
    <n v="260.52"/>
    <n v="-0.51999999999998181"/>
  </r>
  <r>
    <s v="1408357"/>
    <x v="0"/>
    <x v="0"/>
    <x v="0"/>
    <n v="1422.11"/>
    <n v="0"/>
    <n v="1422.11"/>
    <n v="0"/>
    <n v="1422.11"/>
    <n v="0"/>
    <n v="0"/>
    <n v="0"/>
    <n v="0"/>
    <n v="0"/>
  </r>
  <r>
    <s v="1408357"/>
    <x v="190"/>
    <x v="2"/>
    <x v="0"/>
    <n v="161.96"/>
    <n v="0"/>
    <n v="161.96"/>
    <n v="166.02"/>
    <n v="-4.0600000000000023"/>
    <n v="21.42"/>
    <n v="0"/>
    <n v="21.42"/>
    <n v="21.963000000000001"/>
    <n v="-0.54299999999999926"/>
  </r>
  <r>
    <s v="1408357"/>
    <x v="191"/>
    <x v="2"/>
    <x v="0"/>
    <n v="332.32"/>
    <n v="0"/>
    <n v="332.32"/>
    <n v="340.72"/>
    <n v="-8.4000000000000341"/>
    <n v="21.42"/>
    <n v="0"/>
    <n v="21.42"/>
    <n v="21.963000000000001"/>
    <n v="-0.54299999999999926"/>
  </r>
  <r>
    <s v="1408357"/>
    <x v="192"/>
    <x v="2"/>
    <x v="0"/>
    <n v="13100.58"/>
    <n v="0"/>
    <n v="13100.58"/>
    <n v="13429.46"/>
    <n v="-328.8799999999992"/>
    <n v="214.2"/>
    <n v="0"/>
    <n v="214.2"/>
    <n v="219.577"/>
    <n v="-5.3770000000000095"/>
  </r>
  <r>
    <s v="1408357"/>
    <x v="15"/>
    <x v="3"/>
    <x v="2"/>
    <n v="-91951.679999999993"/>
    <n v="0"/>
    <n v="-91951.679999999993"/>
    <n v="-91952.09"/>
    <n v="0.41000000000349246"/>
    <n v="-102105"/>
    <n v="0"/>
    <n v="-102105"/>
    <n v="-102105"/>
    <n v="0"/>
  </r>
  <r>
    <s v="1408357"/>
    <x v="196"/>
    <x v="4"/>
    <x v="2"/>
    <n v="7615.52"/>
    <n v="7615.6607495069029"/>
    <n v="-0.14074950690246624"/>
    <n v="7722.28"/>
    <n v="-106.75999999999931"/>
    <n v="16847"/>
    <n v="16847.32544378698"/>
    <n v="-0.32544378698003129"/>
    <n v="17083.187999999998"/>
    <n v="-236.18799999999828"/>
  </r>
  <r>
    <s v="1408357"/>
    <x v="197"/>
    <x v="4"/>
    <x v="2"/>
    <n v="69319.19"/>
    <n v="69254.758620689652"/>
    <n v="64.431379310350167"/>
    <n v="70293.58"/>
    <n v="-974.38999999999942"/>
    <n v="102200"/>
    <n v="102105"/>
    <n v="95"/>
    <n v="103636.575"/>
    <n v="-1436.5749999999971"/>
  </r>
  <r>
    <s v="1408358"/>
    <x v="0"/>
    <x v="0"/>
    <x v="0"/>
    <n v="3067.95"/>
    <n v="0"/>
    <n v="3067.95"/>
    <n v="0"/>
    <n v="3067.95"/>
    <n v="0"/>
    <n v="0"/>
    <n v="0"/>
    <n v="0"/>
    <n v="0"/>
  </r>
  <r>
    <s v="1408358"/>
    <x v="190"/>
    <x v="2"/>
    <x v="0"/>
    <n v="350.88"/>
    <n v="0"/>
    <n v="350.88"/>
    <n v="369.8"/>
    <n v="-18.920000000000016"/>
    <n v="46.406999999999996"/>
    <n v="0"/>
    <n v="46.406999999999996"/>
    <n v="48.92"/>
    <n v="-2.5130000000000052"/>
  </r>
  <r>
    <s v="1408358"/>
    <x v="191"/>
    <x v="2"/>
    <x v="0"/>
    <n v="719.98"/>
    <n v="0"/>
    <n v="719.98"/>
    <n v="758.93"/>
    <n v="-38.949999999999932"/>
    <n v="46.406999999999996"/>
    <n v="0"/>
    <n v="46.406999999999996"/>
    <n v="48.92"/>
    <n v="-2.5130000000000052"/>
  </r>
  <r>
    <s v="1408358"/>
    <x v="192"/>
    <x v="2"/>
    <x v="0"/>
    <n v="28382.75"/>
    <n v="0"/>
    <n v="28382.75"/>
    <n v="29912.959999999999"/>
    <n v="-1530.2099999999991"/>
    <n v="464.07"/>
    <n v="0"/>
    <n v="464.07"/>
    <n v="489.08800000000002"/>
    <n v="-25.018000000000029"/>
  </r>
  <r>
    <s v="1408358"/>
    <x v="56"/>
    <x v="3"/>
    <x v="2"/>
    <n v="-182903.76"/>
    <n v="0"/>
    <n v="-182903.76"/>
    <n v="-182902.62"/>
    <n v="-1.1400000000139698"/>
    <n v="-227430"/>
    <n v="0"/>
    <n v="-227430"/>
    <n v="-227430"/>
    <n v="0"/>
  </r>
  <r>
    <s v="1408358"/>
    <x v="194"/>
    <x v="4"/>
    <x v="2"/>
    <n v="17524.259999999998"/>
    <n v="17790.68047337278"/>
    <n v="-266.420473372782"/>
    <n v="18039.75"/>
    <n v="-515.4900000000016"/>
    <n v="36964"/>
    <n v="37525.949704142011"/>
    <n v="-561.94970414201089"/>
    <n v="38051.313000000002"/>
    <n v="-1087.3130000000019"/>
  </r>
  <r>
    <s v="1408358"/>
    <x v="193"/>
    <x v="4"/>
    <x v="2"/>
    <n v="132857.94"/>
    <n v="131843.44827586206"/>
    <n v="1014.4917241379444"/>
    <n v="133821.1"/>
    <n v="-963.16000000000349"/>
    <n v="229180"/>
    <n v="227430"/>
    <n v="1750"/>
    <n v="230841.45"/>
    <n v="-1661.4500000000116"/>
  </r>
  <r>
    <s v="1408359"/>
    <x v="0"/>
    <x v="0"/>
    <x v="0"/>
    <n v="559.57000000000005"/>
    <n v="0"/>
    <n v="559.57000000000005"/>
    <n v="0"/>
    <n v="559.57000000000005"/>
    <n v="0"/>
    <n v="0"/>
    <n v="0"/>
    <n v="0"/>
    <n v="0"/>
  </r>
  <r>
    <s v="1408359"/>
    <x v="190"/>
    <x v="2"/>
    <x v="0"/>
    <n v="123.4"/>
    <n v="0"/>
    <n v="123.4"/>
    <n v="127.02"/>
    <n v="-3.6199999999999903"/>
    <n v="16.32"/>
    <n v="0"/>
    <n v="16.32"/>
    <n v="16.803999999999998"/>
    <n v="-0.48399999999999821"/>
  </r>
  <r>
    <s v="1408359"/>
    <x v="191"/>
    <x v="2"/>
    <x v="0"/>
    <n v="253.2"/>
    <n v="0"/>
    <n v="253.2"/>
    <n v="260.69"/>
    <n v="-7.4900000000000091"/>
    <n v="16.32"/>
    <n v="0"/>
    <n v="16.32"/>
    <n v="16.803999999999998"/>
    <n v="-0.48399999999999821"/>
  </r>
  <r>
    <s v="1408359"/>
    <x v="192"/>
    <x v="2"/>
    <x v="0"/>
    <n v="9981.39"/>
    <n v="0"/>
    <n v="9981.39"/>
    <n v="10274.81"/>
    <n v="-293.42000000000007"/>
    <n v="163.19999999999999"/>
    <n v="0"/>
    <n v="163.19999999999999"/>
    <n v="167.99700000000001"/>
    <n v="-4.7970000000000255"/>
  </r>
  <r>
    <s v="1408359"/>
    <x v="56"/>
    <x v="3"/>
    <x v="2"/>
    <n v="-62825.67"/>
    <n v="0"/>
    <n v="-62825.67"/>
    <n v="-62825.279999999999"/>
    <n v="-0.38999999999941792"/>
    <n v="-78120"/>
    <n v="0"/>
    <n v="-78120"/>
    <n v="-78120"/>
    <n v="0"/>
  </r>
  <r>
    <s v="1408359"/>
    <x v="194"/>
    <x v="4"/>
    <x v="2"/>
    <n v="6111.02"/>
    <n v="6110.9270216962523"/>
    <n v="9.29783037481684E-2"/>
    <n v="6196.48"/>
    <n v="-85.459999999999127"/>
    <n v="12890"/>
    <n v="12889.799802761339"/>
    <n v="0.20019723866062122"/>
    <n v="13070.257"/>
    <n v="-180.25699999999961"/>
  </r>
  <r>
    <s v="1408359"/>
    <x v="193"/>
    <x v="4"/>
    <x v="2"/>
    <n v="45797.09"/>
    <n v="45286.945812807884"/>
    <n v="510.14418719211244"/>
    <n v="45966.25"/>
    <n v="-169.16000000000349"/>
    <n v="79000"/>
    <n v="78120"/>
    <n v="880"/>
    <n v="79291.8"/>
    <n v="-291.80000000000291"/>
  </r>
  <r>
    <s v="1408360"/>
    <x v="0"/>
    <x v="0"/>
    <x v="0"/>
    <n v="859.94"/>
    <n v="0"/>
    <n v="859.94"/>
    <n v="0"/>
    <n v="859.94"/>
    <n v="0"/>
    <n v="0"/>
    <n v="0"/>
    <n v="0"/>
    <n v="0"/>
  </r>
  <r>
    <s v="1408360"/>
    <x v="190"/>
    <x v="2"/>
    <x v="0"/>
    <n v="169.67"/>
    <n v="0"/>
    <n v="169.67"/>
    <n v="174.22"/>
    <n v="-4.5500000000000114"/>
    <n v="22.44"/>
    <n v="0"/>
    <n v="22.44"/>
    <n v="23.047000000000001"/>
    <n v="-0.60699999999999932"/>
  </r>
  <r>
    <s v="1408360"/>
    <x v="191"/>
    <x v="2"/>
    <x v="0"/>
    <n v="348.15"/>
    <n v="0"/>
    <n v="348.15"/>
    <n v="357.54"/>
    <n v="-9.3900000000000432"/>
    <n v="22.44"/>
    <n v="0"/>
    <n v="22.44"/>
    <n v="23.047000000000001"/>
    <n v="-0.60699999999999932"/>
  </r>
  <r>
    <s v="1408360"/>
    <x v="192"/>
    <x v="2"/>
    <x v="0"/>
    <n v="13724.42"/>
    <n v="0"/>
    <n v="13724.42"/>
    <n v="14092.35"/>
    <n v="-367.93000000000029"/>
    <n v="224.4"/>
    <n v="0"/>
    <n v="224.4"/>
    <n v="230.41499999999999"/>
    <n v="-6.0149999999999864"/>
  </r>
  <r>
    <s v="1408360"/>
    <x v="200"/>
    <x v="3"/>
    <x v="2"/>
    <n v="-86759.59"/>
    <n v="0"/>
    <n v="-86759.59"/>
    <n v="-86759.59"/>
    <n v="0"/>
    <n v="-107145"/>
    <n v="0"/>
    <n v="-107145"/>
    <n v="-107145"/>
    <n v="0"/>
  </r>
  <r>
    <s v="1408360"/>
    <x v="198"/>
    <x v="4"/>
    <x v="2"/>
    <n v="8965.75"/>
    <n v="8966.2228796844174"/>
    <n v="-0.47287968441742123"/>
    <n v="9091.75"/>
    <n v="-126"/>
    <n v="17678"/>
    <n v="17678.925049309662"/>
    <n v="-0.92504930966242682"/>
    <n v="17926.43"/>
    <n v="-248.43000000000029"/>
  </r>
  <r>
    <s v="1408360"/>
    <x v="241"/>
    <x v="4"/>
    <x v="2"/>
    <n v="62691.66"/>
    <n v="62111.960591133007"/>
    <n v="579.69940886699624"/>
    <n v="63043.64"/>
    <n v="-351.97999999999593"/>
    <n v="108145"/>
    <n v="107145"/>
    <n v="1000"/>
    <n v="108752.175"/>
    <n v="-607.17500000000291"/>
  </r>
  <r>
    <s v="1408361"/>
    <x v="0"/>
    <x v="0"/>
    <x v="0"/>
    <n v="46.11"/>
    <n v="0"/>
    <n v="46.11"/>
    <n v="0"/>
    <n v="46.11"/>
    <n v="0"/>
    <n v="0"/>
    <n v="0"/>
    <n v="0"/>
    <n v="0"/>
  </r>
  <r>
    <s v="1408361"/>
    <x v="190"/>
    <x v="2"/>
    <x v="0"/>
    <n v="12.14"/>
    <n v="0"/>
    <n v="12.14"/>
    <n v="11.56"/>
    <n v="0.58000000000000007"/>
    <n v="1.6060000000000001"/>
    <n v="0"/>
    <n v="1.6060000000000001"/>
    <n v="1.5289999999999999"/>
    <n v="7.7000000000000179E-2"/>
  </r>
  <r>
    <s v="1408361"/>
    <x v="191"/>
    <x v="2"/>
    <x v="0"/>
    <n v="24.92"/>
    <n v="0"/>
    <n v="24.92"/>
    <n v="23.73"/>
    <n v="1.1900000000000013"/>
    <n v="1.6060000000000001"/>
    <n v="0"/>
    <n v="1.6060000000000001"/>
    <n v="1.5289999999999999"/>
    <n v="7.7000000000000179E-2"/>
  </r>
  <r>
    <s v="1408361"/>
    <x v="192"/>
    <x v="2"/>
    <x v="0"/>
    <n v="982.24"/>
    <n v="0"/>
    <n v="982.24"/>
    <n v="935.15"/>
    <n v="47.090000000000032"/>
    <n v="16.059999999999999"/>
    <n v="0"/>
    <n v="16.059999999999999"/>
    <n v="15.29"/>
    <n v="0.76999999999999957"/>
  </r>
  <r>
    <s v="1408361"/>
    <x v="70"/>
    <x v="3"/>
    <x v="2"/>
    <n v="-6222.81"/>
    <n v="0"/>
    <n v="-6222.81"/>
    <n v="-6222.79"/>
    <n v="-2.0000000000436557E-2"/>
    <n v="-7110"/>
    <n v="0"/>
    <n v="-7110"/>
    <n v="-7110"/>
    <n v="0"/>
  </r>
  <r>
    <s v="1408361"/>
    <x v="198"/>
    <x v="4"/>
    <x v="2"/>
    <n v="617.66999999999996"/>
    <n v="635.62130177514791"/>
    <n v="-17.951301775147954"/>
    <n v="644.52"/>
    <n v="-26.850000000000023"/>
    <n v="1140"/>
    <n v="1173.1499013806706"/>
    <n v="-33.149901380670599"/>
    <n v="1189.5740000000001"/>
    <n v="-49.574000000000069"/>
  </r>
  <r>
    <s v="1408361"/>
    <x v="199"/>
    <x v="4"/>
    <x v="2"/>
    <n v="4539.7299999999996"/>
    <n v="4539.7339901477835"/>
    <n v="-3.9901477839521249E-3"/>
    <n v="4607.83"/>
    <n v="-68.100000000000364"/>
    <n v="7110"/>
    <n v="7110"/>
    <n v="0"/>
    <n v="7216.65"/>
    <n v="-106.64999999999964"/>
  </r>
  <r>
    <s v="1408362"/>
    <x v="0"/>
    <x v="0"/>
    <x v="0"/>
    <n v="1416.46"/>
    <n v="0"/>
    <n v="1416.46"/>
    <n v="0"/>
    <n v="1416.46"/>
    <n v="0"/>
    <n v="0"/>
    <n v="0"/>
    <n v="0"/>
    <n v="0"/>
  </r>
  <r>
    <s v="1408362"/>
    <x v="190"/>
    <x v="2"/>
    <x v="0"/>
    <n v="221.07"/>
    <n v="0"/>
    <n v="221.07"/>
    <n v="219.88"/>
    <n v="1.1899999999999977"/>
    <n v="29.238"/>
    <n v="0"/>
    <n v="29.238"/>
    <n v="29.087"/>
    <n v="0.1509999999999998"/>
  </r>
  <r>
    <s v="1408362"/>
    <x v="191"/>
    <x v="2"/>
    <x v="0"/>
    <n v="453.61"/>
    <n v="0"/>
    <n v="453.61"/>
    <n v="451.25"/>
    <n v="2.3600000000000136"/>
    <n v="29.238"/>
    <n v="0"/>
    <n v="29.238"/>
    <n v="29.087"/>
    <n v="0.1509999999999998"/>
  </r>
  <r>
    <s v="1408362"/>
    <x v="192"/>
    <x v="2"/>
    <x v="0"/>
    <n v="17882.11"/>
    <n v="0"/>
    <n v="17882.11"/>
    <n v="17785.599999999999"/>
    <n v="96.510000000002037"/>
    <n v="292.38"/>
    <n v="0"/>
    <n v="292.38"/>
    <n v="290.80099999999999"/>
    <n v="1.5790000000000077"/>
  </r>
  <r>
    <s v="1408362"/>
    <x v="15"/>
    <x v="3"/>
    <x v="2"/>
    <n v="-121778.23"/>
    <n v="0"/>
    <n v="-121778.23"/>
    <n v="-121778.77"/>
    <n v="0.54000000000814907"/>
    <n v="-135225"/>
    <n v="0"/>
    <n v="-135225"/>
    <n v="-135225"/>
    <n v="0"/>
  </r>
  <r>
    <s v="1408362"/>
    <x v="196"/>
    <x v="4"/>
    <x v="2"/>
    <n v="10085.92"/>
    <n v="10085.976331360946"/>
    <n v="-5.6331360945478082E-2"/>
    <n v="10227.18"/>
    <n v="-141.26000000000022"/>
    <n v="22312"/>
    <n v="22312.125246548323"/>
    <n v="-0.12524654832304805"/>
    <n v="22624.494999999999"/>
    <n v="-312.49499999999898"/>
  </r>
  <r>
    <s v="1408362"/>
    <x v="197"/>
    <x v="4"/>
    <x v="2"/>
    <n v="91719.06"/>
    <n v="91719.06403940887"/>
    <n v="-4.0394088719040155E-3"/>
    <n v="93094.85"/>
    <n v="-1375.7900000000081"/>
    <n v="135225"/>
    <n v="135225"/>
    <n v="0"/>
    <n v="137253.375"/>
    <n v="-2028.375"/>
  </r>
  <r>
    <s v="1408775"/>
    <x v="0"/>
    <x v="0"/>
    <x v="0"/>
    <n v="129.97"/>
    <n v="0"/>
    <n v="129.97"/>
    <n v="0"/>
    <n v="129.97"/>
    <n v="0"/>
    <n v="0"/>
    <n v="0"/>
    <n v="0"/>
    <n v="0"/>
  </r>
  <r>
    <s v="1408775"/>
    <x v="190"/>
    <x v="2"/>
    <x v="0"/>
    <n v="30.85"/>
    <n v="0"/>
    <n v="30.85"/>
    <n v="33.07"/>
    <n v="-2.2199999999999989"/>
    <n v="4.08"/>
    <n v="0"/>
    <n v="4.08"/>
    <n v="4.375"/>
    <n v="-0.29499999999999993"/>
  </r>
  <r>
    <s v="1408775"/>
    <x v="191"/>
    <x v="2"/>
    <x v="0"/>
    <n v="63.3"/>
    <n v="0"/>
    <n v="63.3"/>
    <n v="67.87"/>
    <n v="-4.5700000000000074"/>
    <n v="4.08"/>
    <n v="0"/>
    <n v="4.08"/>
    <n v="4.375"/>
    <n v="-0.29499999999999993"/>
  </r>
  <r>
    <s v="1408775"/>
    <x v="192"/>
    <x v="2"/>
    <x v="0"/>
    <n v="2495.35"/>
    <n v="0"/>
    <n v="2495.35"/>
    <n v="2675.24"/>
    <n v="-179.88999999999987"/>
    <n v="40.799999999999997"/>
    <n v="0"/>
    <n v="40.799999999999997"/>
    <n v="43.741"/>
    <n v="-2.9410000000000025"/>
  </r>
  <r>
    <s v="1408775"/>
    <x v="56"/>
    <x v="3"/>
    <x v="2"/>
    <n v="-16357.83"/>
    <n v="0"/>
    <n v="-16357.83"/>
    <n v="-16357.73"/>
    <n v="-0.1000000000003638"/>
    <n v="-20340"/>
    <n v="0"/>
    <n v="-20340"/>
    <n v="-20340"/>
    <n v="0"/>
  </r>
  <r>
    <s v="1408775"/>
    <x v="194"/>
    <x v="4"/>
    <x v="2"/>
    <n v="1591.99"/>
    <n v="1591.094674556213"/>
    <n v="0.89532544378698731"/>
    <n v="1613.37"/>
    <n v="-21.379999999999882"/>
    <n v="3358"/>
    <n v="3356.0996055226824"/>
    <n v="1.9003944773176045"/>
    <n v="3403.085"/>
    <n v="-45.085000000000036"/>
  </r>
  <r>
    <s v="1408775"/>
    <x v="193"/>
    <x v="4"/>
    <x v="2"/>
    <n v="12046.37"/>
    <n v="11791.300492610837"/>
    <n v="255.06950738916385"/>
    <n v="11968.17"/>
    <n v="78.200000000000728"/>
    <n v="20780"/>
    <n v="20339.999999999996"/>
    <n v="440.00000000000364"/>
    <n v="20645.099999999999"/>
    <n v="134.90000000000146"/>
  </r>
  <r>
    <s v="1408776"/>
    <x v="0"/>
    <x v="0"/>
    <x v="0"/>
    <n v="263.83999999999997"/>
    <n v="0"/>
    <n v="263.83999999999997"/>
    <n v="0"/>
    <n v="263.83999999999997"/>
    <n v="0"/>
    <n v="0"/>
    <n v="0"/>
    <n v="0"/>
    <n v="0"/>
  </r>
  <r>
    <s v="1408776"/>
    <x v="190"/>
    <x v="2"/>
    <x v="0"/>
    <n v="46.27"/>
    <n v="0"/>
    <n v="46.27"/>
    <n v="49.02"/>
    <n v="-2.75"/>
    <n v="6.12"/>
    <n v="0"/>
    <n v="6.12"/>
    <n v="6.4850000000000003"/>
    <n v="-0.36500000000000021"/>
  </r>
  <r>
    <s v="1408776"/>
    <x v="191"/>
    <x v="2"/>
    <x v="0"/>
    <n v="94.95"/>
    <n v="0"/>
    <n v="94.95"/>
    <n v="100.61"/>
    <n v="-5.6599999999999966"/>
    <n v="6.12"/>
    <n v="0"/>
    <n v="6.12"/>
    <n v="6.4850000000000003"/>
    <n v="-0.36500000000000021"/>
  </r>
  <r>
    <s v="1408776"/>
    <x v="192"/>
    <x v="2"/>
    <x v="0"/>
    <n v="3743.02"/>
    <n v="0"/>
    <n v="3743.02"/>
    <n v="3965.51"/>
    <n v="-222.49000000000024"/>
    <n v="61.2"/>
    <n v="0"/>
    <n v="61.2"/>
    <n v="64.837999999999994"/>
    <n v="-3.637999999999991"/>
  </r>
  <r>
    <s v="1408776"/>
    <x v="56"/>
    <x v="3"/>
    <x v="2"/>
    <n v="-24247.23"/>
    <n v="0"/>
    <n v="-24247.23"/>
    <n v="-24247.08"/>
    <n v="-0.14999999999781721"/>
    <n v="-30150"/>
    <n v="0"/>
    <n v="-30150"/>
    <n v="-30150"/>
    <n v="0"/>
  </r>
  <r>
    <s v="1408776"/>
    <x v="194"/>
    <x v="4"/>
    <x v="2"/>
    <n v="2360.02"/>
    <n v="2358.4812623274161"/>
    <n v="1.5387376725839204"/>
    <n v="2391.5"/>
    <n v="-31.480000000000018"/>
    <n v="4978"/>
    <n v="4974.749506903353"/>
    <n v="3.2504930966470056"/>
    <n v="5044.3959999999997"/>
    <n v="-66.395999999999731"/>
  </r>
  <r>
    <s v="1408776"/>
    <x v="193"/>
    <x v="4"/>
    <x v="2"/>
    <n v="17739.13"/>
    <n v="17478.256157635467"/>
    <n v="260.87384236453363"/>
    <n v="17740.43"/>
    <n v="-1.2999999999992724"/>
    <n v="30600"/>
    <n v="30150"/>
    <n v="450"/>
    <n v="30602.25"/>
    <n v="-2.25"/>
  </r>
  <r>
    <s v="1408778"/>
    <x v="0"/>
    <x v="0"/>
    <x v="0"/>
    <n v="9684.64"/>
    <n v="0"/>
    <n v="9684.64"/>
    <n v="0"/>
    <n v="9684.64"/>
    <n v="0"/>
    <n v="0"/>
    <n v="0"/>
    <n v="0"/>
    <n v="0"/>
  </r>
  <r>
    <s v="1408778"/>
    <x v="1"/>
    <x v="1"/>
    <x v="0"/>
    <n v="14.35"/>
    <n v="0"/>
    <n v="14.35"/>
    <n v="14.38"/>
    <n v="-3.0000000000001137E-2"/>
    <n v="0"/>
    <n v="0"/>
    <n v="0"/>
    <n v="0"/>
    <n v="0"/>
  </r>
  <r>
    <s v="1408778"/>
    <x v="2"/>
    <x v="1"/>
    <x v="0"/>
    <n v="334.94"/>
    <n v="0"/>
    <n v="334.94"/>
    <n v="335.55"/>
    <n v="-0.61000000000001364"/>
    <n v="0"/>
    <n v="0"/>
    <n v="0"/>
    <n v="0"/>
    <n v="0"/>
  </r>
  <r>
    <s v="1408778"/>
    <x v="3"/>
    <x v="1"/>
    <x v="0"/>
    <n v="2248.88"/>
    <n v="0"/>
    <n v="2248.88"/>
    <n v="2252.98"/>
    <n v="-4.0999999999999091"/>
    <n v="0"/>
    <n v="0"/>
    <n v="0"/>
    <n v="0"/>
    <n v="0"/>
  </r>
  <r>
    <s v="1408778"/>
    <x v="4"/>
    <x v="2"/>
    <x v="0"/>
    <n v="3029.57"/>
    <n v="0"/>
    <n v="3029.57"/>
    <n v="3708.61"/>
    <n v="-679.04"/>
    <n v="8.59"/>
    <n v="0"/>
    <n v="8.59"/>
    <n v="10.515000000000001"/>
    <n v="-1.9250000000000007"/>
  </r>
  <r>
    <s v="1408778"/>
    <x v="5"/>
    <x v="2"/>
    <x v="0"/>
    <n v="10414.26"/>
    <n v="0"/>
    <n v="10414.26"/>
    <n v="12748.52"/>
    <n v="-2334.2600000000002"/>
    <n v="8.59"/>
    <n v="0"/>
    <n v="8.59"/>
    <n v="10.515000000000001"/>
    <n v="-1.9250000000000007"/>
  </r>
  <r>
    <s v="1408778"/>
    <x v="6"/>
    <x v="2"/>
    <x v="0"/>
    <n v="11267.59"/>
    <n v="0"/>
    <n v="11267.59"/>
    <n v="13793.01"/>
    <n v="-2525.42"/>
    <n v="180.39"/>
    <n v="0"/>
    <n v="180.39"/>
    <n v="220.821"/>
    <n v="-40.431000000000012"/>
  </r>
  <r>
    <s v="1408778"/>
    <x v="7"/>
    <x v="1"/>
    <x v="0"/>
    <n v="25195.65"/>
    <n v="0"/>
    <n v="25195.65"/>
    <n v="25241.62"/>
    <n v="-45.969999999997526"/>
    <n v="0"/>
    <n v="0"/>
    <n v="0"/>
    <n v="0"/>
    <n v="0"/>
  </r>
  <r>
    <s v="1408778"/>
    <x v="8"/>
    <x v="1"/>
    <x v="0"/>
    <n v="58265.120000000003"/>
    <n v="0"/>
    <n v="58265.120000000003"/>
    <n v="58371.41"/>
    <n v="-106.29000000000087"/>
    <n v="0"/>
    <n v="0"/>
    <n v="0"/>
    <n v="0"/>
    <n v="0"/>
  </r>
  <r>
    <s v="1408778"/>
    <x v="398"/>
    <x v="3"/>
    <x v="1"/>
    <n v="-1359028.11"/>
    <n v="0"/>
    <n v="-1359028.11"/>
    <n v="-1359028.11"/>
    <n v="0"/>
    <n v="-7571"/>
    <n v="0"/>
    <n v="-7571"/>
    <n v="-7571"/>
    <n v="0"/>
  </r>
  <r>
    <s v="1408778"/>
    <x v="48"/>
    <x v="4"/>
    <x v="2"/>
    <n v="48.94"/>
    <n v="0"/>
    <n v="48.94"/>
    <n v="0"/>
    <n v="48.94"/>
    <n v="575"/>
    <n v="0"/>
    <n v="575"/>
    <n v="0"/>
    <n v="575"/>
  </r>
  <r>
    <s v="1408778"/>
    <x v="271"/>
    <x v="4"/>
    <x v="2"/>
    <n v="5489.12"/>
    <n v="5480.1970443349755"/>
    <n v="8.9229556650243467"/>
    <n v="5562.4"/>
    <n v="-73.279999999999745"/>
    <n v="91000"/>
    <n v="90852"/>
    <n v="148"/>
    <n v="92214.78"/>
    <n v="-1214.7799999999988"/>
  </r>
  <r>
    <s v="1408778"/>
    <x v="11"/>
    <x v="4"/>
    <x v="2"/>
    <n v="7521.69"/>
    <n v="7502.8656716417909"/>
    <n v="18.824328358208732"/>
    <n v="7540.38"/>
    <n v="-18.690000000000509"/>
    <n v="7590"/>
    <n v="7571"/>
    <n v="19"/>
    <n v="7608.8549999999996"/>
    <n v="-18.854999999999563"/>
  </r>
  <r>
    <s v="1408778"/>
    <x v="272"/>
    <x v="4"/>
    <x v="2"/>
    <n v="21241.22"/>
    <n v="21206.669950738917"/>
    <n v="34.550049261084496"/>
    <n v="21524.77"/>
    <n v="-283.54999999999927"/>
    <n v="91000"/>
    <n v="90852"/>
    <n v="148"/>
    <n v="92214.78"/>
    <n v="-1214.7799999999988"/>
  </r>
  <r>
    <s v="1408778"/>
    <x v="346"/>
    <x v="4"/>
    <x v="2"/>
    <n v="27430.13"/>
    <n v="27385.517241379312"/>
    <n v="44.612758620689419"/>
    <n v="27796.3"/>
    <n v="-366.16999999999825"/>
    <n v="91000"/>
    <n v="90852"/>
    <n v="148"/>
    <n v="92214.78"/>
    <n v="-1214.7799999999988"/>
  </r>
  <r>
    <s v="1408778"/>
    <x v="14"/>
    <x v="4"/>
    <x v="2"/>
    <n v="42975.37"/>
    <n v="42717.705882352944"/>
    <n v="257.66411764705845"/>
    <n v="43572.06"/>
    <n v="-596.68999999999505"/>
    <n v="91400"/>
    <n v="90852"/>
    <n v="548"/>
    <n v="92669.04"/>
    <n v="-1269.0399999999936"/>
  </r>
  <r>
    <s v="1408778"/>
    <x v="200"/>
    <x v="4"/>
    <x v="2"/>
    <n v="75103.38"/>
    <n v="73566.502463054188"/>
    <n v="1536.8775369458162"/>
    <n v="74670"/>
    <n v="433.38000000000466"/>
    <n v="92750"/>
    <n v="90852"/>
    <n v="1898"/>
    <n v="92214.78"/>
    <n v="535.22000000000116"/>
  </r>
  <r>
    <s v="1408778"/>
    <x v="399"/>
    <x v="4"/>
    <x v="2"/>
    <n v="78915.7"/>
    <n v="78511.270935960594"/>
    <n v="404.42906403940287"/>
    <n v="79688.94"/>
    <n v="-773.24000000000524"/>
    <n v="7610"/>
    <n v="7571"/>
    <n v="39"/>
    <n v="7684.5649999999996"/>
    <n v="-74.5649999999996"/>
  </r>
  <r>
    <s v="1408778"/>
    <x v="17"/>
    <x v="4"/>
    <x v="2"/>
    <n v="121562"/>
    <n v="120833.16417910448"/>
    <n v="728.83582089551783"/>
    <n v="121437.33"/>
    <n v="124.66999999999825"/>
    <n v="91400"/>
    <n v="90852"/>
    <n v="548"/>
    <n v="91306.26"/>
    <n v="93.740000000005239"/>
  </r>
  <r>
    <s v="1408778"/>
    <x v="58"/>
    <x v="4"/>
    <x v="2"/>
    <n v="437204.59"/>
    <n v="434583.27722772275"/>
    <n v="2621.312772277277"/>
    <n v="438929.11"/>
    <n v="-1724.5199999999604"/>
    <n v="91400"/>
    <n v="90852"/>
    <n v="548"/>
    <n v="91760.52"/>
    <n v="-360.52000000000407"/>
  </r>
  <r>
    <s v="1408778"/>
    <x v="275"/>
    <x v="4"/>
    <x v="3"/>
    <n v="416493.85"/>
    <n v="415177.74129353237"/>
    <n v="1316.1087064676103"/>
    <n v="417253.63"/>
    <n v="-759.78000000002794"/>
    <n v="68355"/>
    <n v="68139"/>
    <n v="216"/>
    <n v="68479.695000000007"/>
    <n v="-124.69500000000698"/>
  </r>
  <r>
    <s v="1408778"/>
    <x v="20"/>
    <x v="4"/>
    <x v="4"/>
    <n v="4587.12"/>
    <n v="4497.1764705882351"/>
    <n v="89.943529411764757"/>
    <n v="4587.12"/>
    <n v="0"/>
    <n v="834.02099999999996"/>
    <n v="817.66764705882349"/>
    <n v="16.353352941176468"/>
    <n v="834.02099999999996"/>
    <n v="0"/>
  </r>
  <r>
    <s v="1409153"/>
    <x v="0"/>
    <x v="0"/>
    <x v="0"/>
    <n v="5996.87"/>
    <n v="0"/>
    <n v="5996.87"/>
    <n v="0"/>
    <n v="5996.87"/>
    <n v="0"/>
    <n v="0"/>
    <n v="0"/>
    <n v="0"/>
    <n v="0"/>
  </r>
  <r>
    <s v="1409153"/>
    <x v="1"/>
    <x v="1"/>
    <x v="0"/>
    <n v="1.92"/>
    <n v="0"/>
    <n v="1.92"/>
    <n v="1.88"/>
    <n v="4.0000000000000036E-2"/>
    <n v="0"/>
    <n v="0"/>
    <n v="0"/>
    <n v="0"/>
    <n v="0"/>
  </r>
  <r>
    <s v="1409153"/>
    <x v="2"/>
    <x v="1"/>
    <x v="0"/>
    <n v="44.91"/>
    <n v="0"/>
    <n v="44.91"/>
    <n v="43.79"/>
    <n v="1.1199999999999974"/>
    <n v="0"/>
    <n v="0"/>
    <n v="0"/>
    <n v="0"/>
    <n v="0"/>
  </r>
  <r>
    <s v="1409153"/>
    <x v="3"/>
    <x v="1"/>
    <x v="0"/>
    <n v="301.52999999999997"/>
    <n v="0"/>
    <n v="301.52999999999997"/>
    <n v="294.01"/>
    <n v="7.5199999999999818"/>
    <n v="0"/>
    <n v="0"/>
    <n v="0"/>
    <n v="0"/>
    <n v="0"/>
  </r>
  <r>
    <s v="1409153"/>
    <x v="4"/>
    <x v="2"/>
    <x v="0"/>
    <n v="772.38"/>
    <n v="0"/>
    <n v="772.38"/>
    <n v="774.33"/>
    <n v="-1.9500000000000455"/>
    <n v="2.19"/>
    <n v="0"/>
    <n v="2.19"/>
    <n v="2.1960000000000002"/>
    <n v="-6.0000000000002274E-3"/>
  </r>
  <r>
    <s v="1409153"/>
    <x v="5"/>
    <x v="2"/>
    <x v="0"/>
    <n v="2655.09"/>
    <n v="0"/>
    <n v="2655.09"/>
    <n v="2661.8"/>
    <n v="-6.7100000000000364"/>
    <n v="2.19"/>
    <n v="0"/>
    <n v="2.19"/>
    <n v="2.1960000000000002"/>
    <n v="-6.0000000000002274E-3"/>
  </r>
  <r>
    <s v="1409153"/>
    <x v="6"/>
    <x v="2"/>
    <x v="0"/>
    <n v="2872.64"/>
    <n v="0"/>
    <n v="2872.64"/>
    <n v="2879.93"/>
    <n v="-7.2899999999999636"/>
    <n v="45.99"/>
    <n v="0"/>
    <n v="45.99"/>
    <n v="46.106999999999999"/>
    <n v="-0.11699999999999733"/>
  </r>
  <r>
    <s v="1409153"/>
    <x v="7"/>
    <x v="1"/>
    <x v="0"/>
    <n v="3378.22"/>
    <n v="0"/>
    <n v="3378.22"/>
    <n v="3293.98"/>
    <n v="84.239999999999782"/>
    <n v="0"/>
    <n v="0"/>
    <n v="0"/>
    <n v="0"/>
    <n v="0"/>
  </r>
  <r>
    <s v="1409153"/>
    <x v="8"/>
    <x v="1"/>
    <x v="0"/>
    <n v="7812.15"/>
    <n v="0"/>
    <n v="7812.15"/>
    <n v="7617.35"/>
    <n v="194.79999999999927"/>
    <n v="0"/>
    <n v="0"/>
    <n v="0"/>
    <n v="0"/>
    <n v="0"/>
  </r>
  <r>
    <s v="1409153"/>
    <x v="441"/>
    <x v="3"/>
    <x v="5"/>
    <n v="-158570.64000000001"/>
    <n v="0"/>
    <n v="-158570.64000000001"/>
    <n v="-158570.6"/>
    <n v="-4.0000000008149073E-2"/>
    <n v="-1976"/>
    <n v="0"/>
    <n v="-1976"/>
    <n v="-1976"/>
    <n v="0"/>
  </r>
  <r>
    <s v="1409153"/>
    <x v="48"/>
    <x v="4"/>
    <x v="2"/>
    <n v="80.86"/>
    <n v="0"/>
    <n v="80.86"/>
    <n v="0"/>
    <n v="80.86"/>
    <n v="950"/>
    <n v="0"/>
    <n v="950"/>
    <n v="0"/>
    <n v="950"/>
  </r>
  <r>
    <s v="1409153"/>
    <x v="37"/>
    <x v="4"/>
    <x v="2"/>
    <n v="2186.8000000000002"/>
    <n v="0"/>
    <n v="2186.8000000000002"/>
    <n v="0"/>
    <n v="2186.8000000000002"/>
    <n v="1979"/>
    <n v="0"/>
    <n v="1979"/>
    <n v="0"/>
    <n v="1979"/>
  </r>
  <r>
    <s v="1409153"/>
    <x v="172"/>
    <x v="4"/>
    <x v="2"/>
    <n v="0"/>
    <n v="661.96019900497515"/>
    <n v="-661.96019900497515"/>
    <n v="665.27"/>
    <n v="-665.27"/>
    <n v="0"/>
    <n v="1976"/>
    <n v="-1976"/>
    <n v="1985.88"/>
    <n v="-1985.88"/>
  </r>
  <r>
    <s v="1409153"/>
    <x v="41"/>
    <x v="4"/>
    <x v="2"/>
    <n v="4875.96"/>
    <n v="4817.4509803921565"/>
    <n v="58.509019607843584"/>
    <n v="4913.8"/>
    <n v="-37.840000000000146"/>
    <n v="12000"/>
    <n v="11856"/>
    <n v="144"/>
    <n v="12093.12"/>
    <n v="-93.1200000000008"/>
  </r>
  <r>
    <s v="1409153"/>
    <x v="331"/>
    <x v="4"/>
    <x v="2"/>
    <n v="0"/>
    <n v="8891.9999999999982"/>
    <n v="-8891.9999999999982"/>
    <n v="9025.3799999999992"/>
    <n v="-9025.3799999999992"/>
    <n v="0"/>
    <n v="1976"/>
    <n v="-1976"/>
    <n v="2005.64"/>
    <n v="-2005.64"/>
  </r>
  <r>
    <s v="1409153"/>
    <x v="17"/>
    <x v="4"/>
    <x v="2"/>
    <n v="16296"/>
    <n v="16100.447761194029"/>
    <n v="195.55223880597077"/>
    <n v="16180.95"/>
    <n v="115.04999999999927"/>
    <n v="12000"/>
    <n v="11856"/>
    <n v="144"/>
    <n v="11915.28"/>
    <n v="84.719999999999345"/>
  </r>
  <r>
    <s v="1409153"/>
    <x v="45"/>
    <x v="4"/>
    <x v="2"/>
    <n v="60475.26"/>
    <n v="60049.811881188121"/>
    <n v="425.4481188118807"/>
    <n v="60650.31"/>
    <n v="-175.04999999999563"/>
    <n v="11940"/>
    <n v="11856"/>
    <n v="84"/>
    <n v="11974.56"/>
    <n v="-34.559999999999491"/>
  </r>
  <r>
    <s v="1409153"/>
    <x v="185"/>
    <x v="4"/>
    <x v="3"/>
    <n v="50221.45"/>
    <n v="48725.592039800998"/>
    <n v="1495.8579601989986"/>
    <n v="48969.22"/>
    <n v="1252.2299999999959"/>
    <n v="9165"/>
    <n v="8891.9999999999982"/>
    <n v="273.00000000000182"/>
    <n v="8936.4599999999991"/>
    <n v="228.54000000000087"/>
  </r>
  <r>
    <s v="1409153"/>
    <x v="20"/>
    <x v="4"/>
    <x v="4"/>
    <n v="598.6"/>
    <n v="586.87254901960785"/>
    <n v="11.727450980392177"/>
    <n v="598.61"/>
    <n v="-9.9999999999909051E-3"/>
    <n v="108.83799999999999"/>
    <n v="106.70392156862745"/>
    <n v="2.1340784313725436"/>
    <n v="108.83799999999999"/>
    <n v="0"/>
  </r>
  <r>
    <s v="1409180"/>
    <x v="0"/>
    <x v="0"/>
    <x v="0"/>
    <n v="-3615.67"/>
    <n v="0"/>
    <n v="-3615.67"/>
    <n v="0"/>
    <n v="-3615.67"/>
    <n v="0"/>
    <n v="0"/>
    <n v="0"/>
    <n v="0"/>
    <n v="0"/>
  </r>
  <r>
    <s v="1409180"/>
    <x v="1"/>
    <x v="1"/>
    <x v="0"/>
    <n v="0.48"/>
    <n v="0"/>
    <n v="0.48"/>
    <n v="0.48"/>
    <n v="0"/>
    <n v="0"/>
    <n v="0"/>
    <n v="0"/>
    <n v="0"/>
    <n v="0"/>
  </r>
  <r>
    <s v="1409180"/>
    <x v="2"/>
    <x v="1"/>
    <x v="0"/>
    <n v="11.11"/>
    <n v="0"/>
    <n v="11.11"/>
    <n v="11.1"/>
    <n v="9.9999999999997868E-3"/>
    <n v="0"/>
    <n v="0"/>
    <n v="0"/>
    <n v="0"/>
    <n v="0"/>
  </r>
  <r>
    <s v="1409180"/>
    <x v="3"/>
    <x v="1"/>
    <x v="0"/>
    <n v="74.58"/>
    <n v="0"/>
    <n v="74.58"/>
    <n v="74.540000000000006"/>
    <n v="3.9999999999992042E-2"/>
    <n v="0"/>
    <n v="0"/>
    <n v="0"/>
    <n v="0"/>
    <n v="0"/>
  </r>
  <r>
    <s v="1409180"/>
    <x v="4"/>
    <x v="2"/>
    <x v="0"/>
    <n v="529.03"/>
    <n v="0"/>
    <n v="529.03"/>
    <n v="196.33"/>
    <n v="332.69999999999993"/>
    <n v="1.5"/>
    <n v="0"/>
    <n v="1.5"/>
    <n v="0.55700000000000005"/>
    <n v="0.94299999999999995"/>
  </r>
  <r>
    <s v="1409180"/>
    <x v="5"/>
    <x v="2"/>
    <x v="0"/>
    <n v="1818.56"/>
    <n v="0"/>
    <n v="1818.56"/>
    <n v="674.88"/>
    <n v="1143.6799999999998"/>
    <n v="1.5"/>
    <n v="0"/>
    <n v="1.5"/>
    <n v="0.55700000000000005"/>
    <n v="0.94299999999999995"/>
  </r>
  <r>
    <s v="1409180"/>
    <x v="6"/>
    <x v="2"/>
    <x v="0"/>
    <n v="1967.57"/>
    <n v="0"/>
    <n v="1967.57"/>
    <n v="730.18"/>
    <n v="1237.3899999999999"/>
    <n v="31.5"/>
    <n v="0"/>
    <n v="31.5"/>
    <n v="11.69"/>
    <n v="19.810000000000002"/>
  </r>
  <r>
    <s v="1409180"/>
    <x v="7"/>
    <x v="1"/>
    <x v="0"/>
    <n v="835.62"/>
    <n v="0"/>
    <n v="835.62"/>
    <n v="835.16"/>
    <n v="0.46000000000003638"/>
    <n v="0"/>
    <n v="0"/>
    <n v="0"/>
    <n v="0"/>
    <n v="0"/>
  </r>
  <r>
    <s v="1409180"/>
    <x v="8"/>
    <x v="1"/>
    <x v="0"/>
    <n v="1932.37"/>
    <n v="0"/>
    <n v="1932.37"/>
    <n v="1931.32"/>
    <n v="1.0499999999999545"/>
    <n v="0"/>
    <n v="0"/>
    <n v="0"/>
    <n v="0"/>
    <n v="0"/>
  </r>
  <r>
    <s v="1409180"/>
    <x v="442"/>
    <x v="3"/>
    <x v="1"/>
    <n v="-47507.78"/>
    <n v="0"/>
    <n v="-47507.78"/>
    <n v="-47507.78"/>
    <n v="0"/>
    <n v="-501"/>
    <n v="0"/>
    <n v="-501"/>
    <n v="-501"/>
    <n v="0"/>
  </r>
  <r>
    <s v="1409180"/>
    <x v="170"/>
    <x v="4"/>
    <x v="2"/>
    <n v="3035"/>
    <n v="0"/>
    <n v="3035"/>
    <n v="0"/>
    <n v="3035"/>
    <n v="500"/>
    <n v="0"/>
    <n v="500"/>
    <n v="0"/>
    <n v="500"/>
  </r>
  <r>
    <s v="1409180"/>
    <x v="48"/>
    <x v="4"/>
    <x v="2"/>
    <n v="85.97"/>
    <n v="85.287128712871294"/>
    <n v="0.68287128712870526"/>
    <n v="86.14"/>
    <n v="-0.17000000000000171"/>
    <n v="1010"/>
    <n v="1002"/>
    <n v="8"/>
    <n v="1012.02"/>
    <n v="-2.0199999999999818"/>
  </r>
  <r>
    <s v="1409180"/>
    <x v="172"/>
    <x v="4"/>
    <x v="2"/>
    <n v="165.83"/>
    <n v="167.83084577114428"/>
    <n v="-2.0008457711442702"/>
    <n v="168.67"/>
    <n v="-2.839999999999975"/>
    <n v="495"/>
    <n v="501"/>
    <n v="-6"/>
    <n v="503.505"/>
    <n v="-8.5049999999999955"/>
  </r>
  <r>
    <s v="1409180"/>
    <x v="443"/>
    <x v="4"/>
    <x v="2"/>
    <n v="575.69000000000005"/>
    <n v="567.37931034482756"/>
    <n v="8.3106896551724958"/>
    <n v="575.89"/>
    <n v="-0.19999999999993179"/>
    <n v="3050"/>
    <n v="3006"/>
    <n v="44"/>
    <n v="3051.09"/>
    <n v="-1.0900000000001455"/>
  </r>
  <r>
    <s v="1409180"/>
    <x v="159"/>
    <x v="4"/>
    <x v="2"/>
    <n v="1472.59"/>
    <n v="1446.6078431372548"/>
    <n v="25.982156862745114"/>
    <n v="1475.54"/>
    <n v="-2.9500000000000455"/>
    <n v="3060"/>
    <n v="3006"/>
    <n v="54"/>
    <n v="3066.12"/>
    <n v="-6.1199999999998909"/>
  </r>
  <r>
    <s v="1409180"/>
    <x v="163"/>
    <x v="4"/>
    <x v="2"/>
    <n v="1627.66"/>
    <n v="1604.1773399014778"/>
    <n v="23.482660098522274"/>
    <n v="1628.24"/>
    <n v="-0.57999999999992724"/>
    <n v="3050"/>
    <n v="3006"/>
    <n v="44"/>
    <n v="3051.09"/>
    <n v="-1.0900000000001455"/>
  </r>
  <r>
    <s v="1409180"/>
    <x v="174"/>
    <x v="4"/>
    <x v="2"/>
    <n v="0"/>
    <n v="2059.113300492611"/>
    <n v="-2059.113300492611"/>
    <n v="2090"/>
    <n v="-2090"/>
    <n v="0"/>
    <n v="501"/>
    <n v="-501"/>
    <n v="508.51499999999999"/>
    <n v="-508.51499999999999"/>
  </r>
  <r>
    <s v="1409180"/>
    <x v="164"/>
    <x v="4"/>
    <x v="2"/>
    <n v="2391.81"/>
    <n v="2357.3004926108374"/>
    <n v="34.509507389162536"/>
    <n v="2392.66"/>
    <n v="-0.84999999999990905"/>
    <n v="3050"/>
    <n v="3006"/>
    <n v="44"/>
    <n v="3051.09"/>
    <n v="-1.0900000000001455"/>
  </r>
  <r>
    <s v="1409180"/>
    <x v="166"/>
    <x v="4"/>
    <x v="2"/>
    <n v="2479.48"/>
    <n v="2447.7241379310344"/>
    <n v="31.755862068965598"/>
    <n v="2484.44"/>
    <n v="-4.9600000000000364"/>
    <n v="3045"/>
    <n v="3006"/>
    <n v="39"/>
    <n v="3051.09"/>
    <n v="-6.0900000000001455"/>
  </r>
  <r>
    <s v="1409180"/>
    <x v="167"/>
    <x v="4"/>
    <x v="2"/>
    <n v="4094.37"/>
    <n v="4082.1492537313438"/>
    <n v="12.220746268656058"/>
    <n v="4102.5600000000004"/>
    <n v="-8.1900000000005093"/>
    <n v="3015"/>
    <n v="3006"/>
    <n v="9"/>
    <n v="3021.03"/>
    <n v="-6.0300000000002001"/>
  </r>
  <r>
    <s v="1409180"/>
    <x v="45"/>
    <x v="4"/>
    <x v="2"/>
    <n v="15346.74"/>
    <n v="15225.178217821782"/>
    <n v="121.56178217821798"/>
    <n v="15377.43"/>
    <n v="-30.690000000000509"/>
    <n v="3030"/>
    <n v="3006"/>
    <n v="24"/>
    <n v="3036.06"/>
    <n v="-6.0599999999999454"/>
  </r>
  <r>
    <s v="1409180"/>
    <x v="168"/>
    <x v="4"/>
    <x v="3"/>
    <n v="12527.22"/>
    <n v="12458.139303482587"/>
    <n v="69.080696517412434"/>
    <n v="12520.43"/>
    <n v="6.7899999999990541"/>
    <n v="2267"/>
    <n v="2254.500497512438"/>
    <n v="12.49950248756204"/>
    <n v="2265.7730000000001"/>
    <n v="1.2269999999998618"/>
  </r>
  <r>
    <s v="1409180"/>
    <x v="20"/>
    <x v="4"/>
    <x v="4"/>
    <n v="151.77000000000001"/>
    <n v="148.79411764705884"/>
    <n v="2.97588235294117"/>
    <n v="151.77000000000001"/>
    <n v="0"/>
    <n v="27.594999999999999"/>
    <n v="27.053921568627452"/>
    <n v="0.54107843137254719"/>
    <n v="27.594999999999999"/>
    <n v="0"/>
  </r>
  <r>
    <s v="1409184"/>
    <x v="0"/>
    <x v="0"/>
    <x v="0"/>
    <n v="1806.24"/>
    <n v="0"/>
    <n v="1806.24"/>
    <n v="0"/>
    <n v="1806.24"/>
    <n v="0"/>
    <n v="0"/>
    <n v="0"/>
    <n v="0"/>
    <n v="0"/>
  </r>
  <r>
    <s v="1409184"/>
    <x v="190"/>
    <x v="2"/>
    <x v="0"/>
    <n v="154.24"/>
    <n v="0"/>
    <n v="154.24"/>
    <n v="165.36"/>
    <n v="-11.120000000000005"/>
    <n v="20.399999999999999"/>
    <n v="0"/>
    <n v="20.399999999999999"/>
    <n v="21.876000000000001"/>
    <n v="-1.4760000000000026"/>
  </r>
  <r>
    <s v="1409184"/>
    <x v="191"/>
    <x v="2"/>
    <x v="0"/>
    <n v="316.5"/>
    <n v="0"/>
    <n v="316.5"/>
    <n v="339.37"/>
    <n v="-22.870000000000005"/>
    <n v="20.399999999999999"/>
    <n v="0"/>
    <n v="20.399999999999999"/>
    <n v="21.876000000000001"/>
    <n v="-1.4760000000000026"/>
  </r>
  <r>
    <s v="1409184"/>
    <x v="192"/>
    <x v="2"/>
    <x v="0"/>
    <n v="12476.74"/>
    <n v="0"/>
    <n v="12476.74"/>
    <n v="13376.19"/>
    <n v="-899.45000000000073"/>
    <n v="204"/>
    <n v="0"/>
    <n v="204"/>
    <n v="218.70599999999999"/>
    <n v="-14.705999999999989"/>
  </r>
  <r>
    <s v="1409184"/>
    <x v="70"/>
    <x v="3"/>
    <x v="2"/>
    <n v="-88420.01"/>
    <n v="0"/>
    <n v="-88420.01"/>
    <n v="-88420.22"/>
    <n v="0.21000000000640284"/>
    <n v="-101700"/>
    <n v="0"/>
    <n v="-101700"/>
    <n v="-101700"/>
    <n v="0"/>
  </r>
  <r>
    <s v="1409184"/>
    <x v="198"/>
    <x v="4"/>
    <x v="2"/>
    <n v="8511.83"/>
    <n v="8510.5621301775136"/>
    <n v="1.2678698224863183"/>
    <n v="8629.7099999999991"/>
    <n v="-117.8799999999992"/>
    <n v="16783"/>
    <n v="16780.5"/>
    <n v="2.5"/>
    <n v="17015.427"/>
    <n v="-232.42699999999968"/>
  </r>
  <r>
    <s v="1409184"/>
    <x v="199"/>
    <x v="4"/>
    <x v="2"/>
    <n v="65154.46"/>
    <n v="64935.448275862072"/>
    <n v="219.01172413792665"/>
    <n v="65909.48"/>
    <n v="-755.0199999999968"/>
    <n v="102043"/>
    <n v="101700"/>
    <n v="343"/>
    <n v="103225.5"/>
    <n v="-1182.5"/>
  </r>
  <r>
    <s v="1409185"/>
    <x v="0"/>
    <x v="0"/>
    <x v="0"/>
    <n v="1722.78"/>
    <n v="0"/>
    <n v="1722.78"/>
    <n v="0"/>
    <n v="1722.78"/>
    <n v="0"/>
    <n v="0"/>
    <n v="0"/>
    <n v="0"/>
    <n v="0"/>
  </r>
  <r>
    <s v="1409185"/>
    <x v="190"/>
    <x v="2"/>
    <x v="0"/>
    <n v="344.4"/>
    <n v="0"/>
    <n v="344.4"/>
    <n v="350.29"/>
    <n v="-5.8900000000000432"/>
    <n v="45.55"/>
    <n v="0"/>
    <n v="45.55"/>
    <n v="46.34"/>
    <n v="-0.79000000000000625"/>
  </r>
  <r>
    <s v="1409185"/>
    <x v="191"/>
    <x v="2"/>
    <x v="0"/>
    <n v="706.69"/>
    <n v="0"/>
    <n v="706.69"/>
    <n v="718.9"/>
    <n v="-12.209999999999923"/>
    <n v="45.55"/>
    <n v="0"/>
    <n v="45.55"/>
    <n v="46.34"/>
    <n v="-0.79000000000000625"/>
  </r>
  <r>
    <s v="1409185"/>
    <x v="192"/>
    <x v="2"/>
    <x v="0"/>
    <n v="27863.5"/>
    <n v="0"/>
    <n v="27863.5"/>
    <n v="28335.040000000001"/>
    <n v="-471.54000000000087"/>
    <n v="455.58"/>
    <n v="0"/>
    <n v="455.58"/>
    <n v="463.28899999999999"/>
    <n v="-7.7090000000000032"/>
  </r>
  <r>
    <s v="1409185"/>
    <x v="56"/>
    <x v="3"/>
    <x v="2"/>
    <n v="-173255.52"/>
    <n v="0"/>
    <n v="-173255.52"/>
    <n v="-173254.45"/>
    <n v="-1.0699999999778811"/>
    <n v="-215433"/>
    <n v="0"/>
    <n v="-215433"/>
    <n v="-215433"/>
    <n v="0"/>
  </r>
  <r>
    <s v="1409185"/>
    <x v="194"/>
    <x v="4"/>
    <x v="2"/>
    <n v="16852.95"/>
    <n v="16852.209072978301"/>
    <n v="0.74092702169946278"/>
    <n v="17088.14"/>
    <n v="-235.18999999999869"/>
    <n v="35548"/>
    <n v="35546.444773175543"/>
    <n v="1.5552268244573497"/>
    <n v="36044.095000000001"/>
    <n v="-496.09500000000116"/>
  </r>
  <r>
    <s v="1409185"/>
    <x v="193"/>
    <x v="4"/>
    <x v="2"/>
    <n v="125765.2"/>
    <n v="124888.66009852217"/>
    <n v="876.53990147782315"/>
    <n v="126761.99"/>
    <n v="-996.79000000000815"/>
    <n v="216945"/>
    <n v="215433"/>
    <n v="1512"/>
    <n v="218664.495"/>
    <n v="-1719.4949999999953"/>
  </r>
  <r>
    <s v="1409384"/>
    <x v="0"/>
    <x v="0"/>
    <x v="0"/>
    <n v="-1960.67"/>
    <n v="0"/>
    <n v="-1960.67"/>
    <n v="0"/>
    <n v="-1960.67"/>
    <n v="0"/>
    <n v="0"/>
    <n v="0"/>
    <n v="0"/>
    <n v="0"/>
  </r>
  <r>
    <s v="1409384"/>
    <x v="1"/>
    <x v="1"/>
    <x v="0"/>
    <n v="38.69"/>
    <n v="0"/>
    <n v="38.69"/>
    <n v="38.82"/>
    <n v="-0.13000000000000256"/>
    <n v="0"/>
    <n v="0"/>
    <n v="0"/>
    <n v="0"/>
    <n v="0"/>
  </r>
  <r>
    <s v="1409384"/>
    <x v="2"/>
    <x v="1"/>
    <x v="0"/>
    <n v="902.66"/>
    <n v="0"/>
    <n v="902.66"/>
    <n v="905.91"/>
    <n v="-3.25"/>
    <n v="0"/>
    <n v="0"/>
    <n v="0"/>
    <n v="0"/>
    <n v="0"/>
  </r>
  <r>
    <s v="1409384"/>
    <x v="3"/>
    <x v="1"/>
    <x v="0"/>
    <n v="6060.71"/>
    <n v="0"/>
    <n v="6060.71"/>
    <n v="6082.55"/>
    <n v="-21.840000000000146"/>
    <n v="0"/>
    <n v="0"/>
    <n v="0"/>
    <n v="0"/>
    <n v="0"/>
  </r>
  <r>
    <s v="1409384"/>
    <x v="4"/>
    <x v="2"/>
    <x v="0"/>
    <n v="12255.8"/>
    <n v="0"/>
    <n v="12255.8"/>
    <n v="10012.41"/>
    <n v="2243.3899999999994"/>
    <n v="34.75"/>
    <n v="0"/>
    <n v="34.75"/>
    <n v="28.388999999999999"/>
    <n v="6.3610000000000007"/>
  </r>
  <r>
    <s v="1409384"/>
    <x v="5"/>
    <x v="2"/>
    <x v="0"/>
    <n v="42129.87"/>
    <n v="0"/>
    <n v="42129.87"/>
    <n v="34418.14"/>
    <n v="7711.7300000000032"/>
    <n v="34.75"/>
    <n v="0"/>
    <n v="34.75"/>
    <n v="28.388999999999999"/>
    <n v="6.3610000000000007"/>
  </r>
  <r>
    <s v="1409384"/>
    <x v="6"/>
    <x v="2"/>
    <x v="0"/>
    <n v="45581.94"/>
    <n v="0"/>
    <n v="45581.94"/>
    <n v="37238.04"/>
    <n v="8343.9000000000015"/>
    <n v="729.75"/>
    <n v="0"/>
    <n v="729.75"/>
    <n v="596.16700000000003"/>
    <n v="133.58299999999997"/>
  </r>
  <r>
    <s v="1409384"/>
    <x v="7"/>
    <x v="1"/>
    <x v="0"/>
    <n v="67902.02"/>
    <n v="0"/>
    <n v="67902.02"/>
    <n v="68146.69"/>
    <n v="-244.66999999999825"/>
    <n v="0"/>
    <n v="0"/>
    <n v="0"/>
    <n v="0"/>
    <n v="0"/>
  </r>
  <r>
    <s v="1409384"/>
    <x v="8"/>
    <x v="1"/>
    <x v="0"/>
    <n v="157023.88"/>
    <n v="0"/>
    <n v="157023.88"/>
    <n v="157589.69"/>
    <n v="-565.80999999999767"/>
    <n v="0"/>
    <n v="0"/>
    <n v="0"/>
    <n v="0"/>
    <n v="0"/>
  </r>
  <r>
    <s v="1409384"/>
    <x v="343"/>
    <x v="3"/>
    <x v="1"/>
    <n v="-3638213.72"/>
    <n v="0"/>
    <n v="-3638213.72"/>
    <n v="-3638212.81"/>
    <n v="-0.91000000014901161"/>
    <n v="-20440"/>
    <n v="0"/>
    <n v="-20440"/>
    <n v="-20440"/>
    <n v="0"/>
  </r>
  <r>
    <s v="1409384"/>
    <x v="48"/>
    <x v="4"/>
    <x v="2"/>
    <n v="2060.7600000000002"/>
    <n v="1739.8514851485149"/>
    <n v="320.90851485148528"/>
    <n v="1757.25"/>
    <n v="303.51000000000022"/>
    <n v="24210"/>
    <n v="20440"/>
    <n v="3770"/>
    <n v="20644.400000000001"/>
    <n v="3565.5999999999985"/>
  </r>
  <r>
    <s v="1409384"/>
    <x v="342"/>
    <x v="4"/>
    <x v="2"/>
    <n v="12776.68"/>
    <n v="12749.655172413793"/>
    <n v="27.024827586206811"/>
    <n v="12940.9"/>
    <n v="-164.21999999999935"/>
    <n v="245800"/>
    <n v="245280"/>
    <n v="520"/>
    <n v="248959.2"/>
    <n v="-3159.2000000000116"/>
  </r>
  <r>
    <s v="1409384"/>
    <x v="11"/>
    <x v="4"/>
    <x v="2"/>
    <n v="19810.400000000001"/>
    <n v="20092.517412935322"/>
    <n v="-282.11741293532032"/>
    <n v="20192.98"/>
    <n v="-382.57999999999811"/>
    <n v="20153"/>
    <n v="20440"/>
    <n v="-287"/>
    <n v="20542.2"/>
    <n v="-389.20000000000073"/>
  </r>
  <r>
    <s v="1409384"/>
    <x v="54"/>
    <x v="4"/>
    <x v="2"/>
    <n v="55483.86"/>
    <n v="55332.719211822659"/>
    <n v="151.14078817734116"/>
    <n v="56162.71"/>
    <n v="-678.84999999999854"/>
    <n v="245950"/>
    <n v="245280"/>
    <n v="670"/>
    <n v="248959.2"/>
    <n v="-3009.2000000000116"/>
  </r>
  <r>
    <s v="1409384"/>
    <x v="55"/>
    <x v="4"/>
    <x v="2"/>
    <n v="71235.56"/>
    <n v="71099.31034482758"/>
    <n v="136.24965517241799"/>
    <n v="72165.8"/>
    <n v="-930.24000000000524"/>
    <n v="245750"/>
    <n v="245280"/>
    <n v="470"/>
    <n v="248959.2"/>
    <n v="-3209.2000000000116"/>
  </r>
  <r>
    <s v="1409384"/>
    <x v="14"/>
    <x v="4"/>
    <x v="2"/>
    <n v="117002.08"/>
    <n v="115328.20588235294"/>
    <n v="1673.8741176470648"/>
    <n v="117634.77"/>
    <n v="-632.69000000000233"/>
    <n v="248840"/>
    <n v="245280"/>
    <n v="3560"/>
    <n v="250185.60000000001"/>
    <n v="-1345.6000000000058"/>
  </r>
  <r>
    <s v="1409384"/>
    <x v="56"/>
    <x v="4"/>
    <x v="2"/>
    <n v="200118.08"/>
    <n v="197257.85221674878"/>
    <n v="2860.2277832512045"/>
    <n v="200216.72"/>
    <n v="-98.64000000001397"/>
    <n v="248835"/>
    <n v="245280"/>
    <n v="3555"/>
    <n v="248959.2"/>
    <n v="-124.20000000001164"/>
  </r>
  <r>
    <s v="1409384"/>
    <x v="63"/>
    <x v="4"/>
    <x v="2"/>
    <n v="246851.15"/>
    <n v="244258"/>
    <n v="2593.1499999999942"/>
    <n v="247921.87"/>
    <n v="-1070.7200000000012"/>
    <n v="20657"/>
    <n v="20439.999999999996"/>
    <n v="217.00000000000364"/>
    <n v="20746.599999999999"/>
    <n v="-89.599999999998545"/>
  </r>
  <r>
    <s v="1409384"/>
    <x v="17"/>
    <x v="4"/>
    <x v="2"/>
    <n v="326524.31"/>
    <n v="326222.39800995024"/>
    <n v="301.91199004976079"/>
    <n v="327853.51"/>
    <n v="-1329.2000000000116"/>
    <n v="245507"/>
    <n v="245280"/>
    <n v="227"/>
    <n v="246506.4"/>
    <n v="-999.39999999999418"/>
  </r>
  <r>
    <s v="1409384"/>
    <x v="58"/>
    <x v="4"/>
    <x v="2"/>
    <n v="1178323.77"/>
    <n v="1173277.2574257427"/>
    <n v="5046.5125742573291"/>
    <n v="1185010.03"/>
    <n v="-6686.2600000000093"/>
    <n v="246335"/>
    <n v="245280"/>
    <n v="1055"/>
    <n v="247732.8"/>
    <n v="-1397.7999999999884"/>
  </r>
  <r>
    <s v="1409384"/>
    <x v="59"/>
    <x v="4"/>
    <x v="3"/>
    <n v="1065707.97"/>
    <n v="1064218.7164179105"/>
    <n v="1489.2535820894409"/>
    <n v="1069539.81"/>
    <n v="-3831.8400000000838"/>
    <n v="184216"/>
    <n v="183960"/>
    <n v="256"/>
    <n v="184879.8"/>
    <n v="-663.79999999998836"/>
  </r>
  <r>
    <s v="1409384"/>
    <x v="20"/>
    <x v="4"/>
    <x v="4"/>
    <n v="12384.2"/>
    <n v="12141.362745098038"/>
    <n v="242.8372549019623"/>
    <n v="12384.19"/>
    <n v="1.0000000000218279E-2"/>
    <n v="2251.6709999999998"/>
    <n v="2207.5196078431372"/>
    <n v="44.151392156862585"/>
    <n v="2251.67"/>
    <n v="9.9999999974897946E-4"/>
  </r>
  <r>
    <s v="1409420"/>
    <x v="0"/>
    <x v="0"/>
    <x v="0"/>
    <n v="37861.89"/>
    <n v="0"/>
    <n v="37861.89"/>
    <n v="0"/>
    <n v="37861.89"/>
    <n v="0"/>
    <n v="0"/>
    <n v="0"/>
    <n v="0"/>
    <n v="0"/>
  </r>
  <r>
    <s v="1409420"/>
    <x v="1"/>
    <x v="1"/>
    <x v="0"/>
    <n v="59.64"/>
    <n v="0"/>
    <n v="59.64"/>
    <n v="59.72"/>
    <n v="-7.9999999999998295E-2"/>
    <n v="0"/>
    <n v="0"/>
    <n v="0"/>
    <n v="0"/>
    <n v="0"/>
  </r>
  <r>
    <s v="1409420"/>
    <x v="2"/>
    <x v="1"/>
    <x v="0"/>
    <n v="1391.6"/>
    <n v="0"/>
    <n v="1391.6"/>
    <n v="1393.42"/>
    <n v="-1.8200000000001637"/>
    <n v="0"/>
    <n v="0"/>
    <n v="0"/>
    <n v="0"/>
    <n v="0"/>
  </r>
  <r>
    <s v="1409420"/>
    <x v="3"/>
    <x v="1"/>
    <x v="0"/>
    <n v="9343.6"/>
    <n v="0"/>
    <n v="9343.6"/>
    <n v="9355.81"/>
    <n v="-12.209999999999127"/>
    <n v="0"/>
    <n v="0"/>
    <n v="0"/>
    <n v="0"/>
    <n v="0"/>
  </r>
  <r>
    <s v="1409420"/>
    <x v="4"/>
    <x v="2"/>
    <x v="0"/>
    <n v="22589.47"/>
    <n v="0"/>
    <n v="22589.47"/>
    <n v="22181.13"/>
    <n v="408.34000000000015"/>
    <n v="64.05"/>
    <n v="0"/>
    <n v="64.05"/>
    <n v="62.892000000000003"/>
    <n v="1.1579999999999941"/>
  </r>
  <r>
    <s v="1409420"/>
    <x v="6"/>
    <x v="2"/>
    <x v="0"/>
    <n v="72012.89"/>
    <n v="0"/>
    <n v="72012.89"/>
    <n v="70696.429999999993"/>
    <n v="1316.4600000000064"/>
    <n v="1152.9000000000001"/>
    <n v="0"/>
    <n v="1152.9000000000001"/>
    <n v="1131.825"/>
    <n v="21.075000000000045"/>
  </r>
  <r>
    <s v="1409420"/>
    <x v="5"/>
    <x v="2"/>
    <x v="0"/>
    <n v="77652.33"/>
    <n v="0"/>
    <n v="77652.33"/>
    <n v="76248.03"/>
    <n v="1404.3000000000029"/>
    <n v="64.05"/>
    <n v="0"/>
    <n v="64.05"/>
    <n v="62.892000000000003"/>
    <n v="1.1579999999999941"/>
  </r>
  <r>
    <s v="1409420"/>
    <x v="7"/>
    <x v="1"/>
    <x v="0"/>
    <n v="104682.4"/>
    <n v="0"/>
    <n v="104682.4"/>
    <n v="104819.16"/>
    <n v="-136.76000000000931"/>
    <n v="0"/>
    <n v="0"/>
    <n v="0"/>
    <n v="0"/>
    <n v="0"/>
  </r>
  <r>
    <s v="1409420"/>
    <x v="8"/>
    <x v="1"/>
    <x v="0"/>
    <n v="242078.76"/>
    <n v="0"/>
    <n v="242078.76"/>
    <n v="242395.02"/>
    <n v="-316.25999999998021"/>
    <n v="0"/>
    <n v="0"/>
    <n v="0"/>
    <n v="0"/>
    <n v="0"/>
  </r>
  <r>
    <s v="1409420"/>
    <x v="34"/>
    <x v="3"/>
    <x v="5"/>
    <n v="-7160585.1900000004"/>
    <n v="0"/>
    <n v="-7160585.1900000004"/>
    <n v="-7160584.0499999998"/>
    <n v="-1.1400000005960464"/>
    <n v="-377275"/>
    <n v="0"/>
    <n v="-377275"/>
    <n v="-377275"/>
    <n v="0"/>
  </r>
  <r>
    <s v="1409420"/>
    <x v="22"/>
    <x v="4"/>
    <x v="2"/>
    <n v="21862.62"/>
    <n v="29978.99"/>
    <n v="-8116.3700000000026"/>
    <n v="29978.99"/>
    <n v="-8116.3700000000026"/>
    <n v="8254"/>
    <n v="11318.25"/>
    <n v="-3064.25"/>
    <n v="11318.25"/>
    <n v="-3064.25"/>
  </r>
  <r>
    <s v="1409420"/>
    <x v="23"/>
    <x v="4"/>
    <x v="2"/>
    <n v="127482.76"/>
    <n v="127869.81094527364"/>
    <n v="-387.05094527364417"/>
    <n v="128509.16"/>
    <n v="-1026.4000000000087"/>
    <n v="376133"/>
    <n v="377275"/>
    <n v="-1142"/>
    <n v="379161.375"/>
    <n v="-3028.375"/>
  </r>
  <r>
    <s v="1409420"/>
    <x v="35"/>
    <x v="4"/>
    <x v="2"/>
    <n v="2855198.83"/>
    <n v="2853345.9207920791"/>
    <n v="1852.9092079210095"/>
    <n v="2881879.38"/>
    <n v="-26680.549999999814"/>
    <n v="377520"/>
    <n v="377275"/>
    <n v="245"/>
    <n v="381047.75"/>
    <n v="-3527.75"/>
  </r>
  <r>
    <s v="1409420"/>
    <x v="25"/>
    <x v="4"/>
    <x v="3"/>
    <n v="3588368.4"/>
    <n v="3575192.6766169155"/>
    <n v="13175.723383084405"/>
    <n v="3593068.64"/>
    <n v="-4700.2400000002235"/>
    <n v="284000"/>
    <n v="282956.2497512438"/>
    <n v="1043.7502487562015"/>
    <n v="284371.03100000002"/>
    <n v="-371.03100000001723"/>
  </r>
  <r>
    <s v="1409421"/>
    <x v="0"/>
    <x v="0"/>
    <x v="0"/>
    <n v="71.55"/>
    <n v="0"/>
    <n v="71.55"/>
    <n v="0"/>
    <n v="71.55"/>
    <n v="0"/>
    <n v="0"/>
    <n v="0"/>
    <n v="0"/>
    <n v="0"/>
  </r>
  <r>
    <s v="1409421"/>
    <x v="1"/>
    <x v="1"/>
    <x v="0"/>
    <n v="0.51"/>
    <n v="0"/>
    <n v="0.51"/>
    <n v="0.51"/>
    <n v="0"/>
    <n v="0"/>
    <n v="0"/>
    <n v="0"/>
    <n v="0"/>
    <n v="0"/>
  </r>
  <r>
    <s v="1409421"/>
    <x v="2"/>
    <x v="1"/>
    <x v="0"/>
    <n v="11.87"/>
    <n v="0"/>
    <n v="11.87"/>
    <n v="11.87"/>
    <n v="0"/>
    <n v="0"/>
    <n v="0"/>
    <n v="0"/>
    <n v="0"/>
    <n v="0"/>
  </r>
  <r>
    <s v="1409421"/>
    <x v="3"/>
    <x v="1"/>
    <x v="0"/>
    <n v="79.680000000000007"/>
    <n v="0"/>
    <n v="79.680000000000007"/>
    <n v="79.680000000000007"/>
    <n v="0"/>
    <n v="0"/>
    <n v="0"/>
    <n v="0"/>
    <n v="0"/>
    <n v="0"/>
  </r>
  <r>
    <s v="1409421"/>
    <x v="4"/>
    <x v="2"/>
    <x v="0"/>
    <n v="145.31"/>
    <n v="0"/>
    <n v="145.31"/>
    <n v="145.28"/>
    <n v="3.0000000000001137E-2"/>
    <n v="0.41199999999999998"/>
    <n v="0"/>
    <n v="0.41199999999999998"/>
    <n v="0.41199999999999998"/>
    <n v="0"/>
  </r>
  <r>
    <s v="1409421"/>
    <x v="5"/>
    <x v="2"/>
    <x v="0"/>
    <n v="499.5"/>
    <n v="0"/>
    <n v="499.5"/>
    <n v="499.42"/>
    <n v="7.9999999999984084E-2"/>
    <n v="0.41199999999999998"/>
    <n v="0"/>
    <n v="0.41199999999999998"/>
    <n v="0.41199999999999998"/>
    <n v="0"/>
  </r>
  <r>
    <s v="1409421"/>
    <x v="6"/>
    <x v="2"/>
    <x v="0"/>
    <n v="540.29999999999995"/>
    <n v="0"/>
    <n v="540.29999999999995"/>
    <n v="540.32000000000005"/>
    <n v="-2.0000000000095497E-2"/>
    <n v="8.65"/>
    <n v="0"/>
    <n v="8.65"/>
    <n v="8.65"/>
    <n v="0"/>
  </r>
  <r>
    <s v="1409421"/>
    <x v="7"/>
    <x v="1"/>
    <x v="0"/>
    <n v="892.75"/>
    <n v="0"/>
    <n v="892.75"/>
    <n v="892.68"/>
    <n v="7.0000000000050022E-2"/>
    <n v="0"/>
    <n v="0"/>
    <n v="0"/>
    <n v="0"/>
    <n v="0"/>
  </r>
  <r>
    <s v="1409421"/>
    <x v="8"/>
    <x v="1"/>
    <x v="0"/>
    <n v="2064.4899999999998"/>
    <n v="0"/>
    <n v="2064.4899999999998"/>
    <n v="2064.3200000000002"/>
    <n v="0.16999999999961801"/>
    <n v="0"/>
    <n v="0"/>
    <n v="0"/>
    <n v="0"/>
    <n v="0"/>
  </r>
  <r>
    <s v="1409421"/>
    <x v="158"/>
    <x v="3"/>
    <x v="1"/>
    <n v="-50691.98"/>
    <n v="0"/>
    <n v="-50691.98"/>
    <n v="-50691.97"/>
    <n v="-1.0000000002037268E-2"/>
    <n v="-267.75"/>
    <n v="0"/>
    <n v="-267.75"/>
    <n v="-267.75"/>
    <n v="0"/>
  </r>
  <r>
    <s v="1409421"/>
    <x v="48"/>
    <x v="4"/>
    <x v="2"/>
    <n v="22.98"/>
    <n v="22.792079207920793"/>
    <n v="0.18792079207920764"/>
    <n v="23.02"/>
    <n v="-3.9999999999999147E-2"/>
    <n v="270"/>
    <n v="267.75049504950493"/>
    <n v="2.2495049504950657"/>
    <n v="270.428"/>
    <n v="-0.42799999999999727"/>
  </r>
  <r>
    <s v="1409421"/>
    <x v="37"/>
    <x v="4"/>
    <x v="2"/>
    <n v="297.25"/>
    <n v="295.86069651741292"/>
    <n v="1.3893034825870814"/>
    <n v="297.33999999999997"/>
    <n v="-8.9999999999974989E-2"/>
    <n v="269"/>
    <n v="267.75024875621892"/>
    <n v="1.2497512437810769"/>
    <n v="269.089"/>
    <n v="-8.8999999999998636E-2"/>
  </r>
  <r>
    <s v="1409421"/>
    <x v="161"/>
    <x v="4"/>
    <x v="2"/>
    <n v="614"/>
    <n v="606.45320197044327"/>
    <n v="7.5467980295567259"/>
    <n v="615.54999999999995"/>
    <n v="-1.5499999999999545"/>
    <n v="3253"/>
    <n v="3213"/>
    <n v="40"/>
    <n v="3261.1950000000002"/>
    <n v="-8.1950000000001637"/>
  </r>
  <r>
    <s v="1409421"/>
    <x v="159"/>
    <x v="4"/>
    <x v="2"/>
    <n v="1573.17"/>
    <n v="1546.2254901960785"/>
    <n v="26.944509803921619"/>
    <n v="1577.15"/>
    <n v="-3.9800000000000182"/>
    <n v="3269"/>
    <n v="3213"/>
    <n v="56"/>
    <n v="3277.26"/>
    <n v="-8.2600000000002183"/>
  </r>
  <r>
    <s v="1409421"/>
    <x v="163"/>
    <x v="4"/>
    <x v="2"/>
    <n v="1736"/>
    <n v="1714.6502463054187"/>
    <n v="21.349753694581295"/>
    <n v="1740.37"/>
    <n v="-4.3699999999998909"/>
    <n v="3253"/>
    <n v="3213"/>
    <n v="40"/>
    <n v="3261.1950000000002"/>
    <n v="-8.1950000000001637"/>
  </r>
  <r>
    <s v="1409421"/>
    <x v="164"/>
    <x v="4"/>
    <x v="2"/>
    <n v="2551"/>
    <n v="2519.6354679802953"/>
    <n v="31.364532019704711"/>
    <n v="2557.4299999999998"/>
    <n v="-6.4299999999998363"/>
    <n v="3253"/>
    <n v="3213"/>
    <n v="40"/>
    <n v="3261.1950000000002"/>
    <n v="-8.1950000000001637"/>
  </r>
  <r>
    <s v="1409421"/>
    <x v="165"/>
    <x v="4"/>
    <x v="2"/>
    <n v="2627.52"/>
    <n v="2586.463054187192"/>
    <n v="41.056945812807953"/>
    <n v="2625.26"/>
    <n v="2.2599999999997635"/>
    <n v="272"/>
    <n v="267.74975369458133"/>
    <n v="4.2502463054186705"/>
    <n v="271.76600000000002"/>
    <n v="0.23399999999998045"/>
  </r>
  <r>
    <s v="1409421"/>
    <x v="166"/>
    <x v="4"/>
    <x v="2"/>
    <n v="2648.85"/>
    <n v="2616.2857142857142"/>
    <n v="32.564285714285688"/>
    <n v="2655.53"/>
    <n v="-6.680000000000291"/>
    <n v="3253"/>
    <n v="3213"/>
    <n v="40"/>
    <n v="3261.1950000000002"/>
    <n v="-8.1950000000001637"/>
  </r>
  <r>
    <s v="1409421"/>
    <x v="167"/>
    <x v="4"/>
    <x v="2"/>
    <n v="4374.12"/>
    <n v="4363.253731343284"/>
    <n v="10.866268656715874"/>
    <n v="4385.07"/>
    <n v="-10.949999999999818"/>
    <n v="3221"/>
    <n v="3213"/>
    <n v="8"/>
    <n v="3229.0650000000001"/>
    <n v="-8.0650000000000546"/>
  </r>
  <r>
    <s v="1409421"/>
    <x v="45"/>
    <x v="4"/>
    <x v="2"/>
    <n v="16395.169999999998"/>
    <n v="16273.623762376237"/>
    <n v="121.54623762376104"/>
    <n v="16436.36"/>
    <n v="-41.190000000002328"/>
    <n v="3237"/>
    <n v="3213"/>
    <n v="24"/>
    <n v="3245.13"/>
    <n v="-8.1300000000001091"/>
  </r>
  <r>
    <s v="1409421"/>
    <x v="168"/>
    <x v="4"/>
    <x v="3"/>
    <n v="13383.73"/>
    <n v="13316.029850746268"/>
    <n v="67.70014925373107"/>
    <n v="13382.61"/>
    <n v="1.1199999999989814"/>
    <n v="2422"/>
    <n v="2409.7502487562188"/>
    <n v="12.249751243781247"/>
    <n v="2421.799"/>
    <n v="0.20100000000002183"/>
  </r>
  <r>
    <s v="1409421"/>
    <x v="20"/>
    <x v="4"/>
    <x v="4"/>
    <n v="162.22999999999999"/>
    <n v="159.0392156862745"/>
    <n v="3.1907843137254872"/>
    <n v="162.22"/>
    <n v="9.9999999999909051E-3"/>
    <n v="29.495999999999999"/>
    <n v="28.916666666666668"/>
    <n v="0.57933333333333081"/>
    <n v="29.495000000000001"/>
    <n v="9.9999999999766942E-4"/>
  </r>
  <r>
    <s v="1409498"/>
    <x v="0"/>
    <x v="0"/>
    <x v="0"/>
    <n v="-1114.8"/>
    <n v="0"/>
    <n v="-1114.8"/>
    <n v="0"/>
    <n v="-1114.8"/>
    <n v="0"/>
    <n v="0"/>
    <n v="0"/>
    <n v="0"/>
    <n v="0"/>
  </r>
  <r>
    <s v="1409498"/>
    <x v="1"/>
    <x v="1"/>
    <x v="0"/>
    <n v="0.62"/>
    <n v="0"/>
    <n v="0.62"/>
    <n v="0.62"/>
    <n v="0"/>
    <n v="0"/>
    <n v="0"/>
    <n v="0"/>
    <n v="0"/>
    <n v="0"/>
  </r>
  <r>
    <s v="1409498"/>
    <x v="2"/>
    <x v="1"/>
    <x v="0"/>
    <n v="14.58"/>
    <n v="0"/>
    <n v="14.58"/>
    <n v="14.44"/>
    <n v="0.14000000000000057"/>
    <n v="0"/>
    <n v="0"/>
    <n v="0"/>
    <n v="0"/>
    <n v="0"/>
  </r>
  <r>
    <s v="1409498"/>
    <x v="3"/>
    <x v="1"/>
    <x v="0"/>
    <n v="97.88"/>
    <n v="0"/>
    <n v="97.88"/>
    <n v="96.94"/>
    <n v="0.93999999999999773"/>
    <n v="0"/>
    <n v="0"/>
    <n v="0"/>
    <n v="0"/>
    <n v="0"/>
  </r>
  <r>
    <s v="1409498"/>
    <x v="4"/>
    <x v="2"/>
    <x v="0"/>
    <n v="158.71"/>
    <n v="0"/>
    <n v="158.71"/>
    <n v="159.57"/>
    <n v="-0.85999999999998522"/>
    <n v="0.45"/>
    <n v="0"/>
    <n v="0.45"/>
    <n v="0.45200000000000001"/>
    <n v="-2.0000000000000018E-3"/>
  </r>
  <r>
    <s v="1409498"/>
    <x v="5"/>
    <x v="2"/>
    <x v="0"/>
    <n v="545.57000000000005"/>
    <n v="0"/>
    <n v="545.57000000000005"/>
    <n v="548.52"/>
    <n v="-2.9499999999999318"/>
    <n v="0.45"/>
    <n v="0"/>
    <n v="0.45"/>
    <n v="0.45200000000000001"/>
    <n v="-2.0000000000000018E-3"/>
  </r>
  <r>
    <s v="1409498"/>
    <x v="6"/>
    <x v="2"/>
    <x v="0"/>
    <n v="590.27"/>
    <n v="0"/>
    <n v="590.27"/>
    <n v="593.46"/>
    <n v="-3.1900000000000546"/>
    <n v="9.4499999999999993"/>
    <n v="0"/>
    <n v="9.4499999999999993"/>
    <n v="9.5009999999999994"/>
    <n v="-5.1000000000000156E-2"/>
  </r>
  <r>
    <s v="1409498"/>
    <x v="7"/>
    <x v="1"/>
    <x v="0"/>
    <n v="1096.5899999999999"/>
    <n v="0"/>
    <n v="1096.5899999999999"/>
    <n v="1086.05"/>
    <n v="10.539999999999964"/>
    <n v="0"/>
    <n v="0"/>
    <n v="0"/>
    <n v="0"/>
    <n v="0"/>
  </r>
  <r>
    <s v="1409498"/>
    <x v="8"/>
    <x v="1"/>
    <x v="0"/>
    <n v="2535.86"/>
    <n v="0"/>
    <n v="2535.86"/>
    <n v="2511.4899999999998"/>
    <n v="24.370000000000346"/>
    <n v="0"/>
    <n v="0"/>
    <n v="0"/>
    <n v="0"/>
    <n v="0"/>
  </r>
  <r>
    <s v="1409498"/>
    <x v="64"/>
    <x v="3"/>
    <x v="1"/>
    <n v="-69107.37"/>
    <n v="0"/>
    <n v="-69107.37"/>
    <n v="-69107.37"/>
    <n v="0"/>
    <n v="-325.75"/>
    <n v="0"/>
    <n v="-325.75"/>
    <n v="-325.75"/>
    <n v="0"/>
  </r>
  <r>
    <s v="1409498"/>
    <x v="67"/>
    <x v="4"/>
    <x v="2"/>
    <n v="241.28"/>
    <n v="235.79310344827587"/>
    <n v="5.4868965517241293"/>
    <n v="239.33"/>
    <n v="1.9499999999999886"/>
    <n v="4000"/>
    <n v="3909"/>
    <n v="91"/>
    <n v="3967.6350000000002"/>
    <n v="32.364999999999782"/>
  </r>
  <r>
    <s v="1409498"/>
    <x v="11"/>
    <x v="4"/>
    <x v="2"/>
    <n v="303.13"/>
    <n v="301.97014925373134"/>
    <n v="1.1598507462686598"/>
    <n v="303.48"/>
    <n v="-0.35000000000002274"/>
    <n v="327"/>
    <n v="325.75024875621892"/>
    <n v="1.2497512437810769"/>
    <n v="327.37900000000002"/>
    <n v="-0.3790000000000191"/>
  </r>
  <r>
    <s v="1409498"/>
    <x v="68"/>
    <x v="4"/>
    <x v="2"/>
    <n v="933.68"/>
    <n v="912.44334975369463"/>
    <n v="21.236650246305317"/>
    <n v="926.13"/>
    <n v="7.5499999999999545"/>
    <n v="4000"/>
    <n v="3909"/>
    <n v="91"/>
    <n v="3967.6350000000002"/>
    <n v="32.364999999999782"/>
  </r>
  <r>
    <s v="1409498"/>
    <x v="69"/>
    <x v="4"/>
    <x v="2"/>
    <n v="1205.72"/>
    <n v="1178.2912621359226"/>
    <n v="27.428737864077448"/>
    <n v="1213.6400000000001"/>
    <n v="-7.9200000000000728"/>
    <n v="4000"/>
    <n v="3909"/>
    <n v="91"/>
    <n v="4026.27"/>
    <n v="-26.269999999999982"/>
  </r>
  <r>
    <s v="1409498"/>
    <x v="14"/>
    <x v="4"/>
    <x v="2"/>
    <n v="1870.42"/>
    <n v="1837.9705882352941"/>
    <n v="32.449411764705928"/>
    <n v="1874.73"/>
    <n v="-4.3099999999999454"/>
    <n v="3978"/>
    <n v="3909"/>
    <n v="69"/>
    <n v="3987.18"/>
    <n v="-9.1799999999998363"/>
  </r>
  <r>
    <s v="1409498"/>
    <x v="70"/>
    <x v="4"/>
    <x v="2"/>
    <n v="4347.1000000000004"/>
    <n v="3398.5714285714284"/>
    <n v="948.52857142857192"/>
    <n v="3449.55"/>
    <n v="897.55000000000018"/>
    <n v="5000"/>
    <n v="3909"/>
    <n v="1091"/>
    <n v="3967.6350000000002"/>
    <n v="1032.3649999999998"/>
  </r>
  <r>
    <s v="1409498"/>
    <x v="71"/>
    <x v="4"/>
    <x v="2"/>
    <n v="4207.5"/>
    <n v="4153.3103448275861"/>
    <n v="54.18965517241395"/>
    <n v="4215.6099999999997"/>
    <n v="-8.1099999999996726"/>
    <n v="330"/>
    <n v="325.74975369458133"/>
    <n v="4.2502463054186705"/>
    <n v="330.63600000000002"/>
    <n v="-0.6360000000000241"/>
  </r>
  <r>
    <s v="1409498"/>
    <x v="17"/>
    <x v="4"/>
    <x v="2"/>
    <n v="5323.36"/>
    <n v="5308.4179104477616"/>
    <n v="14.942089552238031"/>
    <n v="5334.96"/>
    <n v="-11.600000000000364"/>
    <n v="3920"/>
    <n v="3909"/>
    <n v="11"/>
    <n v="3928.5450000000001"/>
    <n v="-8.5450000000000728"/>
  </r>
  <r>
    <s v="1409498"/>
    <x v="58"/>
    <x v="4"/>
    <x v="2"/>
    <n v="18841.89"/>
    <n v="18698.38613861386"/>
    <n v="143.50386138613976"/>
    <n v="18885.37"/>
    <n v="-43.479999999999563"/>
    <n v="3939"/>
    <n v="3909"/>
    <n v="30"/>
    <n v="3948.09"/>
    <n v="-9.0900000000001455"/>
  </r>
  <r>
    <s v="1409498"/>
    <x v="72"/>
    <x v="4"/>
    <x v="3"/>
    <n v="27710.639999999999"/>
    <n v="27307.810945273632"/>
    <n v="402.82905472636776"/>
    <n v="27444.35"/>
    <n v="266.29000000000087"/>
    <n v="2975"/>
    <n v="2931.7502487562192"/>
    <n v="43.249751243780793"/>
    <n v="2946.4090000000001"/>
    <n v="28.590999999999894"/>
  </r>
  <r>
    <s v="1409498"/>
    <x v="20"/>
    <x v="4"/>
    <x v="4"/>
    <n v="197.37"/>
    <n v="193.5"/>
    <n v="3.8700000000000045"/>
    <n v="197.37"/>
    <n v="0"/>
    <n v="35.884999999999998"/>
    <n v="35.181372549019606"/>
    <n v="0.7036274509803917"/>
    <n v="35.884999999999998"/>
    <n v="0"/>
  </r>
  <r>
    <s v="1409615"/>
    <x v="0"/>
    <x v="0"/>
    <x v="0"/>
    <n v="-2880.3"/>
    <n v="0"/>
    <n v="-2880.3"/>
    <n v="0"/>
    <n v="-2880.3"/>
    <n v="0"/>
    <n v="0"/>
    <n v="0"/>
    <n v="0"/>
    <n v="0"/>
  </r>
  <r>
    <s v="1409615"/>
    <x v="1"/>
    <x v="1"/>
    <x v="0"/>
    <n v="8.44"/>
    <n v="0"/>
    <n v="8.44"/>
    <n v="8.4499999999999993"/>
    <n v="-9.9999999999997868E-3"/>
    <n v="0"/>
    <n v="0"/>
    <n v="0"/>
    <n v="0"/>
    <n v="0"/>
  </r>
  <r>
    <s v="1409615"/>
    <x v="2"/>
    <x v="1"/>
    <x v="0"/>
    <n v="196.98"/>
    <n v="0"/>
    <n v="196.98"/>
    <n v="197.2"/>
    <n v="-0.21999999999999886"/>
    <n v="0"/>
    <n v="0"/>
    <n v="0"/>
    <n v="0"/>
    <n v="0"/>
  </r>
  <r>
    <s v="1409615"/>
    <x v="3"/>
    <x v="1"/>
    <x v="0"/>
    <n v="1322.58"/>
    <n v="0"/>
    <n v="1322.58"/>
    <n v="1324.06"/>
    <n v="-1.4800000000000182"/>
    <n v="0"/>
    <n v="0"/>
    <n v="0"/>
    <n v="0"/>
    <n v="0"/>
  </r>
  <r>
    <s v="1409615"/>
    <x v="4"/>
    <x v="2"/>
    <x v="0"/>
    <n v="2997.83"/>
    <n v="0"/>
    <n v="2997.83"/>
    <n v="2414.2800000000002"/>
    <n v="583.54999999999973"/>
    <n v="8.5"/>
    <n v="0"/>
    <n v="8.5"/>
    <n v="6.8449999999999998"/>
    <n v="1.6550000000000002"/>
  </r>
  <r>
    <s v="1409615"/>
    <x v="5"/>
    <x v="2"/>
    <x v="0"/>
    <n v="10305.15"/>
    <n v="0"/>
    <n v="10305.15"/>
    <n v="8299.19"/>
    <n v="2005.9599999999991"/>
    <n v="8.5"/>
    <n v="0"/>
    <n v="8.5"/>
    <n v="6.8449999999999998"/>
    <n v="1.6550000000000002"/>
  </r>
  <r>
    <s v="1409615"/>
    <x v="6"/>
    <x v="2"/>
    <x v="0"/>
    <n v="11149.54"/>
    <n v="0"/>
    <n v="11149.54"/>
    <n v="8978.99"/>
    <n v="2170.5500000000011"/>
    <n v="178.5"/>
    <n v="0"/>
    <n v="178.5"/>
    <n v="143.75"/>
    <n v="34.75"/>
  </r>
  <r>
    <s v="1409615"/>
    <x v="7"/>
    <x v="1"/>
    <x v="0"/>
    <n v="14817.72"/>
    <n v="0"/>
    <n v="14817.72"/>
    <n v="14834.3"/>
    <n v="-16.579999999999927"/>
    <n v="0"/>
    <n v="0"/>
    <n v="0"/>
    <n v="0"/>
    <n v="0"/>
  </r>
  <r>
    <s v="1409615"/>
    <x v="8"/>
    <x v="1"/>
    <x v="0"/>
    <n v="34266.080000000002"/>
    <n v="0"/>
    <n v="34266.080000000002"/>
    <n v="34304.410000000003"/>
    <n v="-38.330000000001746"/>
    <n v="0"/>
    <n v="0"/>
    <n v="0"/>
    <n v="0"/>
    <n v="0"/>
  </r>
  <r>
    <s v="1409615"/>
    <x v="36"/>
    <x v="3"/>
    <x v="1"/>
    <n v="-763813.45"/>
    <n v="0"/>
    <n v="-763813.45"/>
    <n v="-763813.25"/>
    <n v="-0.19999999995343387"/>
    <n v="-4449.4160000000002"/>
    <n v="0"/>
    <n v="-4449.4160000000002"/>
    <n v="-4449.4160000000002"/>
    <n v="0"/>
  </r>
  <r>
    <s v="1409615"/>
    <x v="48"/>
    <x v="4"/>
    <x v="2"/>
    <n v="29.79"/>
    <n v="0"/>
    <n v="29.79"/>
    <n v="0"/>
    <n v="29.79"/>
    <n v="350"/>
    <n v="0"/>
    <n v="350"/>
    <n v="0"/>
    <n v="350"/>
  </r>
  <r>
    <s v="1409615"/>
    <x v="17"/>
    <x v="4"/>
    <x v="2"/>
    <n v="16625"/>
    <n v="0"/>
    <n v="16625"/>
    <n v="0"/>
    <n v="16625"/>
    <n v="12500"/>
    <n v="0"/>
    <n v="12500"/>
    <n v="0"/>
    <n v="12500"/>
  </r>
  <r>
    <s v="1409615"/>
    <x v="37"/>
    <x v="4"/>
    <x v="2"/>
    <n v="4579.04"/>
    <n v="4565.1044776119406"/>
    <n v="13.935522388059326"/>
    <n v="4587.93"/>
    <n v="-8.8900000000003274"/>
    <n v="4463"/>
    <n v="4449.4159203980089"/>
    <n v="13.584079601991107"/>
    <n v="4471.6629999999996"/>
    <n v="-8.6629999999995562"/>
  </r>
  <r>
    <s v="1409615"/>
    <x v="38"/>
    <x v="4"/>
    <x v="2"/>
    <n v="5548.93"/>
    <n v="5506.9556650246304"/>
    <n v="41.974334975369857"/>
    <n v="5589.56"/>
    <n v="-40.630000000000109"/>
    <n v="53800"/>
    <n v="53392.992118226604"/>
    <n v="407.00788177339564"/>
    <n v="54193.887000000002"/>
    <n v="-393.88700000000244"/>
  </r>
  <r>
    <s v="1409615"/>
    <x v="39"/>
    <x v="4"/>
    <x v="2"/>
    <n v="9014.14"/>
    <n v="8896.3448275862083"/>
    <n v="117.79517241379108"/>
    <n v="9029.7900000000009"/>
    <n v="-15.650000000001455"/>
    <n v="54100"/>
    <n v="53392.992118226604"/>
    <n v="707.00788177339564"/>
    <n v="54193.887000000002"/>
    <n v="-93.887000000002445"/>
  </r>
  <r>
    <s v="1409615"/>
    <x v="40"/>
    <x v="4"/>
    <x v="2"/>
    <n v="16380.32"/>
    <n v="16136.433497536946"/>
    <n v="243.88650246305406"/>
    <n v="16378.48"/>
    <n v="1.8400000000001455"/>
    <n v="54200"/>
    <n v="53392.992118226604"/>
    <n v="807.00788177339564"/>
    <n v="54193.887000000002"/>
    <n v="6.1129999999975553"/>
  </r>
  <r>
    <s v="1409615"/>
    <x v="41"/>
    <x v="4"/>
    <x v="2"/>
    <n v="22161.24"/>
    <n v="21695.176470588234"/>
    <n v="466.06352941176738"/>
    <n v="22129.08"/>
    <n v="32.159999999999854"/>
    <n v="54540"/>
    <n v="53392.992156862747"/>
    <n v="1147.0078431372531"/>
    <n v="54460.851999999999"/>
    <n v="79.148000000001048"/>
  </r>
  <r>
    <s v="1409615"/>
    <x v="42"/>
    <x v="4"/>
    <x v="2"/>
    <n v="35797.629999999997"/>
    <n v="34393.9802955665"/>
    <n v="1403.6497044334974"/>
    <n v="34909.89"/>
    <n v="887.73999999999796"/>
    <n v="4631"/>
    <n v="4449.4157635467982"/>
    <n v="181.58423645320181"/>
    <n v="4516.1570000000002"/>
    <n v="114.84299999999985"/>
  </r>
  <r>
    <s v="1409615"/>
    <x v="43"/>
    <x v="4"/>
    <x v="2"/>
    <n v="43714.62"/>
    <n v="43476.847290640391"/>
    <n v="237.77270935961133"/>
    <n v="44129"/>
    <n v="-414.37999999999738"/>
    <n v="53685"/>
    <n v="53392.992118226604"/>
    <n v="292.00788177339564"/>
    <n v="54193.887000000002"/>
    <n v="-508.88700000000244"/>
  </r>
  <r>
    <s v="1409615"/>
    <x v="44"/>
    <x v="4"/>
    <x v="2"/>
    <n v="54530"/>
    <n v="71012.676616915429"/>
    <n v="-16482.676616915429"/>
    <n v="71367.740000000005"/>
    <n v="-16837.740000000005"/>
    <n v="41000"/>
    <n v="53392.992039801"/>
    <n v="-12392.992039801"/>
    <n v="53659.957000000002"/>
    <n v="-12659.957000000002"/>
  </r>
  <r>
    <s v="1409615"/>
    <x v="45"/>
    <x v="4"/>
    <x v="2"/>
    <n v="271287.78000000003"/>
    <n v="270431.77227722778"/>
    <n v="856.00772277225042"/>
    <n v="273136.09000000003"/>
    <n v="-1848.3099999999977"/>
    <n v="53562"/>
    <n v="53392.992079207921"/>
    <n v="169.00792079207895"/>
    <n v="53926.921999999999"/>
    <n v="-364.92199999999866"/>
  </r>
  <r>
    <s v="1409615"/>
    <x v="46"/>
    <x v="4"/>
    <x v="3"/>
    <n v="209265.12"/>
    <n v="208456.71641791044"/>
    <n v="808.40358208955149"/>
    <n v="209499"/>
    <n v="-233.88000000000466"/>
    <n v="40200"/>
    <n v="40044.744278606966"/>
    <n v="155.25572139303404"/>
    <n v="40244.968000000001"/>
    <n v="-44.968000000000757"/>
  </r>
  <r>
    <s v="1409615"/>
    <x v="20"/>
    <x v="4"/>
    <x v="4"/>
    <n v="2695.82"/>
    <n v="2642.9509803921569"/>
    <n v="52.869019607843256"/>
    <n v="2695.81"/>
    <n v="1.0000000000218279E-2"/>
    <n v="490.149"/>
    <n v="480.53725490196081"/>
    <n v="9.6117450980391936"/>
    <n v="490.14800000000002"/>
    <n v="9.9999999997635314E-4"/>
  </r>
  <r>
    <s v="1409616"/>
    <x v="0"/>
    <x v="0"/>
    <x v="0"/>
    <n v="-2201.85"/>
    <n v="0"/>
    <n v="-2201.85"/>
    <n v="0"/>
    <n v="-2201.85"/>
    <n v="0"/>
    <n v="0"/>
    <n v="0"/>
    <n v="0"/>
    <n v="0"/>
  </r>
  <r>
    <s v="1409616"/>
    <x v="1"/>
    <x v="1"/>
    <x v="0"/>
    <n v="2.16"/>
    <n v="0"/>
    <n v="2.16"/>
    <n v="2.09"/>
    <n v="7.0000000000000284E-2"/>
    <n v="0"/>
    <n v="0"/>
    <n v="0"/>
    <n v="0"/>
    <n v="0"/>
  </r>
  <r>
    <s v="1409616"/>
    <x v="2"/>
    <x v="1"/>
    <x v="0"/>
    <n v="50.47"/>
    <n v="0"/>
    <n v="50.47"/>
    <n v="48.66"/>
    <n v="1.8100000000000023"/>
    <n v="0"/>
    <n v="0"/>
    <n v="0"/>
    <n v="0"/>
    <n v="0"/>
  </r>
  <r>
    <s v="1409616"/>
    <x v="3"/>
    <x v="1"/>
    <x v="0"/>
    <n v="338.87"/>
    <n v="0"/>
    <n v="338.87"/>
    <n v="326.74"/>
    <n v="12.129999999999995"/>
    <n v="0"/>
    <n v="0"/>
    <n v="0"/>
    <n v="0"/>
    <n v="0"/>
  </r>
  <r>
    <s v="1409616"/>
    <x v="4"/>
    <x v="2"/>
    <x v="0"/>
    <n v="645.41"/>
    <n v="0"/>
    <n v="645.41"/>
    <n v="595.78"/>
    <n v="49.629999999999995"/>
    <n v="1.83"/>
    <n v="0"/>
    <n v="1.83"/>
    <n v="1.6890000000000001"/>
    <n v="0.14100000000000001"/>
  </r>
  <r>
    <s v="1409616"/>
    <x v="5"/>
    <x v="2"/>
    <x v="0"/>
    <n v="2218.64"/>
    <n v="0"/>
    <n v="2218.64"/>
    <n v="2048.02"/>
    <n v="170.61999999999989"/>
    <n v="1.83"/>
    <n v="0"/>
    <n v="1.83"/>
    <n v="1.6890000000000001"/>
    <n v="0.14100000000000001"/>
  </r>
  <r>
    <s v="1409616"/>
    <x v="6"/>
    <x v="2"/>
    <x v="0"/>
    <n v="2400.4299999999998"/>
    <n v="0"/>
    <n v="2400.4299999999998"/>
    <n v="2215.7800000000002"/>
    <n v="184.64999999999964"/>
    <n v="38.43"/>
    <n v="0"/>
    <n v="38.43"/>
    <n v="35.473999999999997"/>
    <n v="2.9560000000000031"/>
  </r>
  <r>
    <s v="1409616"/>
    <x v="7"/>
    <x v="1"/>
    <x v="0"/>
    <n v="3796.58"/>
    <n v="0"/>
    <n v="3796.58"/>
    <n v="3660.72"/>
    <n v="135.86000000000013"/>
    <n v="0"/>
    <n v="0"/>
    <n v="0"/>
    <n v="0"/>
    <n v="0"/>
  </r>
  <r>
    <s v="1409616"/>
    <x v="8"/>
    <x v="1"/>
    <x v="0"/>
    <n v="8779.6200000000008"/>
    <n v="0"/>
    <n v="8779.6200000000008"/>
    <n v="8465.43"/>
    <n v="314.19000000000051"/>
    <n v="0"/>
    <n v="0"/>
    <n v="0"/>
    <n v="0"/>
    <n v="0"/>
  </r>
  <r>
    <s v="1409616"/>
    <x v="242"/>
    <x v="3"/>
    <x v="1"/>
    <n v="-185208.22"/>
    <n v="0"/>
    <n v="-185208.22"/>
    <n v="-185208.22"/>
    <n v="0"/>
    <n v="-1098"/>
    <n v="0"/>
    <n v="-1098"/>
    <n v="-1098"/>
    <n v="0"/>
  </r>
  <r>
    <s v="1409616"/>
    <x v="48"/>
    <x v="4"/>
    <x v="2"/>
    <n v="7.24"/>
    <n v="93.465346534653463"/>
    <n v="-86.225346534653468"/>
    <n v="94.4"/>
    <n v="-87.160000000000011"/>
    <n v="85"/>
    <n v="1098"/>
    <n v="-1013"/>
    <n v="1108.98"/>
    <n v="-1023.98"/>
  </r>
  <r>
    <s v="1409616"/>
    <x v="243"/>
    <x v="4"/>
    <x v="2"/>
    <n v="976.72"/>
    <n v="953.2807881773399"/>
    <n v="23.439211822660127"/>
    <n v="967.58"/>
    <n v="9.1399999999999864"/>
    <n v="13500"/>
    <n v="13176"/>
    <n v="324"/>
    <n v="13373.64"/>
    <n v="126.36000000000058"/>
  </r>
  <r>
    <s v="1409616"/>
    <x v="37"/>
    <x v="4"/>
    <x v="2"/>
    <n v="1295.1300000000001"/>
    <n v="1285.7611940298507"/>
    <n v="9.368805970149424"/>
    <n v="1292.19"/>
    <n v="2.9400000000000546"/>
    <n v="1106"/>
    <n v="1098"/>
    <n v="8"/>
    <n v="1103.49"/>
    <n v="2.5099999999999909"/>
  </r>
  <r>
    <s v="1409616"/>
    <x v="244"/>
    <x v="4"/>
    <x v="2"/>
    <n v="2208.46"/>
    <n v="2187.8719211822659"/>
    <n v="20.588078817734186"/>
    <n v="2220.69"/>
    <n v="-12.230000000000018"/>
    <n v="13300"/>
    <n v="13176"/>
    <n v="124"/>
    <n v="13373.64"/>
    <n v="-73.639999999999418"/>
  </r>
  <r>
    <s v="1409616"/>
    <x v="245"/>
    <x v="4"/>
    <x v="2"/>
    <n v="3959.81"/>
    <n v="3922.886699507389"/>
    <n v="36.923300492610906"/>
    <n v="3981.73"/>
    <n v="-21.920000000000073"/>
    <n v="13300"/>
    <n v="13176"/>
    <n v="124"/>
    <n v="13373.64"/>
    <n v="-73.639999999999418"/>
  </r>
  <r>
    <s v="1409616"/>
    <x v="41"/>
    <x v="4"/>
    <x v="2"/>
    <n v="5470.83"/>
    <n v="5353.8039215686276"/>
    <n v="117.0260784313723"/>
    <n v="5460.88"/>
    <n v="9.9499999999998181"/>
    <n v="13464"/>
    <n v="13176"/>
    <n v="288"/>
    <n v="13439.52"/>
    <n v="24.479999999999563"/>
  </r>
  <r>
    <s v="1409616"/>
    <x v="246"/>
    <x v="4"/>
    <x v="2"/>
    <n v="8727.17"/>
    <n v="8487.536945812808"/>
    <n v="239.6330541871921"/>
    <n v="8614.85"/>
    <n v="112.31999999999971"/>
    <n v="1129"/>
    <n v="1098"/>
    <n v="31"/>
    <n v="1114.47"/>
    <n v="14.529999999999973"/>
  </r>
  <r>
    <s v="1409616"/>
    <x v="247"/>
    <x v="4"/>
    <x v="2"/>
    <n v="9182.44"/>
    <n v="9155.3399014778333"/>
    <n v="27.100098522167173"/>
    <n v="9292.67"/>
    <n v="-110.22999999999956"/>
    <n v="13215"/>
    <n v="13176"/>
    <n v="39"/>
    <n v="13373.64"/>
    <n v="-158.63999999999942"/>
  </r>
  <r>
    <s v="1409616"/>
    <x v="44"/>
    <x v="4"/>
    <x v="2"/>
    <n v="17556"/>
    <n v="17524.079601990048"/>
    <n v="31.920398009951896"/>
    <n v="17611.7"/>
    <n v="-55.700000000000728"/>
    <n v="13200"/>
    <n v="13176"/>
    <n v="24"/>
    <n v="13241.88"/>
    <n v="-41.8799999999992"/>
  </r>
  <r>
    <s v="1409616"/>
    <x v="45"/>
    <x v="4"/>
    <x v="2"/>
    <n v="67024.22"/>
    <n v="66735.514851485146"/>
    <n v="288.70514851485495"/>
    <n v="67402.87"/>
    <n v="-378.64999999999418"/>
    <n v="13233"/>
    <n v="13176"/>
    <n v="57"/>
    <n v="13307.76"/>
    <n v="-74.760000000000218"/>
  </r>
  <r>
    <s v="1409616"/>
    <x v="248"/>
    <x v="4"/>
    <x v="3"/>
    <n v="52104.61"/>
    <n v="49990.199004975126"/>
    <n v="2114.4109950248749"/>
    <n v="50240.15"/>
    <n v="1864.4599999999991"/>
    <n v="10300"/>
    <n v="9882"/>
    <n v="418"/>
    <n v="9931.41"/>
    <n v="368.59000000000015"/>
  </r>
  <r>
    <s v="1409616"/>
    <x v="20"/>
    <x v="4"/>
    <x v="4"/>
    <n v="665.26"/>
    <n v="652.21568627450984"/>
    <n v="13.044313725490156"/>
    <n v="665.26"/>
    <n v="0"/>
    <n v="120.956"/>
    <n v="118.5843137254902"/>
    <n v="2.3716862745097984"/>
    <n v="120.956"/>
    <n v="0"/>
  </r>
  <r>
    <s v="1409620"/>
    <x v="0"/>
    <x v="0"/>
    <x v="0"/>
    <n v="-136.93"/>
    <n v="0"/>
    <n v="-136.93"/>
    <n v="0"/>
    <n v="-136.93"/>
    <n v="0"/>
    <n v="0"/>
    <n v="0"/>
    <n v="0"/>
    <n v="0"/>
  </r>
  <r>
    <s v="1409620"/>
    <x v="1"/>
    <x v="1"/>
    <x v="0"/>
    <n v="1.92"/>
    <n v="0"/>
    <n v="1.92"/>
    <n v="1.93"/>
    <n v="-1.0000000000000009E-2"/>
    <n v="0"/>
    <n v="0"/>
    <n v="0"/>
    <n v="0"/>
    <n v="0"/>
  </r>
  <r>
    <s v="1409620"/>
    <x v="2"/>
    <x v="1"/>
    <x v="0"/>
    <n v="44.85"/>
    <n v="0"/>
    <n v="44.85"/>
    <n v="45.11"/>
    <n v="-0.25999999999999801"/>
    <n v="0"/>
    <n v="0"/>
    <n v="0"/>
    <n v="0"/>
    <n v="0"/>
  </r>
  <r>
    <s v="1409620"/>
    <x v="3"/>
    <x v="1"/>
    <x v="0"/>
    <n v="301.17"/>
    <n v="0"/>
    <n v="301.17"/>
    <n v="302.91000000000003"/>
    <n v="-1.7400000000000091"/>
    <n v="0"/>
    <n v="0"/>
    <n v="0"/>
    <n v="0"/>
    <n v="0"/>
  </r>
  <r>
    <s v="1409620"/>
    <x v="4"/>
    <x v="2"/>
    <x v="0"/>
    <n v="557.24"/>
    <n v="0"/>
    <n v="557.24"/>
    <n v="489.84"/>
    <n v="67.400000000000034"/>
    <n v="1.58"/>
    <n v="0"/>
    <n v="1.58"/>
    <n v="1.389"/>
    <n v="0.19100000000000006"/>
  </r>
  <r>
    <s v="1409620"/>
    <x v="5"/>
    <x v="2"/>
    <x v="0"/>
    <n v="1915.55"/>
    <n v="0"/>
    <n v="1915.55"/>
    <n v="1683.86"/>
    <n v="231.69000000000005"/>
    <n v="1.58"/>
    <n v="0"/>
    <n v="1.58"/>
    <n v="1.389"/>
    <n v="0.19100000000000006"/>
  </r>
  <r>
    <s v="1409620"/>
    <x v="6"/>
    <x v="2"/>
    <x v="0"/>
    <n v="2072.5"/>
    <n v="0"/>
    <n v="2072.5"/>
    <n v="1821.82"/>
    <n v="250.68000000000006"/>
    <n v="33.18"/>
    <n v="0"/>
    <n v="33.18"/>
    <n v="29.167000000000002"/>
    <n v="4.0129999999999981"/>
  </r>
  <r>
    <s v="1409620"/>
    <x v="7"/>
    <x v="1"/>
    <x v="0"/>
    <n v="3374.16"/>
    <n v="0"/>
    <n v="3374.16"/>
    <n v="3393.7"/>
    <n v="-19.539999999999964"/>
    <n v="0"/>
    <n v="0"/>
    <n v="0"/>
    <n v="0"/>
    <n v="0"/>
  </r>
  <r>
    <s v="1409620"/>
    <x v="8"/>
    <x v="1"/>
    <x v="0"/>
    <n v="7802.78"/>
    <n v="0"/>
    <n v="7802.78"/>
    <n v="7847.95"/>
    <n v="-45.170000000000073"/>
    <n v="0"/>
    <n v="0"/>
    <n v="0"/>
    <n v="0"/>
    <n v="0"/>
  </r>
  <r>
    <s v="1409620"/>
    <x v="98"/>
    <x v="3"/>
    <x v="1"/>
    <n v="-157938.85999999999"/>
    <n v="0"/>
    <n v="-157938.85999999999"/>
    <n v="-157938.85999999999"/>
    <n v="0"/>
    <n v="-1000"/>
    <n v="0"/>
    <n v="-1000"/>
    <n v="-1000"/>
    <n v="0"/>
  </r>
  <r>
    <s v="1409620"/>
    <x v="48"/>
    <x v="4"/>
    <x v="2"/>
    <n v="7.66"/>
    <n v="0"/>
    <n v="7.66"/>
    <n v="0"/>
    <n v="7.66"/>
    <n v="90"/>
    <n v="0"/>
    <n v="90"/>
    <n v="0"/>
    <n v="90"/>
  </r>
  <r>
    <s v="1409620"/>
    <x v="99"/>
    <x v="4"/>
    <x v="2"/>
    <n v="109.64"/>
    <n v="99.67647058823529"/>
    <n v="9.9635294117647106"/>
    <n v="101.67"/>
    <n v="7.9699999999999989"/>
    <n v="1100"/>
    <n v="1000"/>
    <n v="100"/>
    <n v="1020"/>
    <n v="80"/>
  </r>
  <r>
    <s v="1409620"/>
    <x v="100"/>
    <x v="4"/>
    <x v="2"/>
    <n v="827.52"/>
    <n v="820.67980295566497"/>
    <n v="6.8401970443350137"/>
    <n v="832.99"/>
    <n v="-5.4700000000000273"/>
    <n v="12100"/>
    <n v="12000"/>
    <n v="100"/>
    <n v="12180"/>
    <n v="-80"/>
  </r>
  <r>
    <s v="1409620"/>
    <x v="11"/>
    <x v="4"/>
    <x v="2"/>
    <n v="987.91"/>
    <n v="983.00497512437812"/>
    <n v="4.905024875621848"/>
    <n v="987.92"/>
    <n v="-9.9999999999909051E-3"/>
    <n v="1005"/>
    <n v="1000"/>
    <n v="5"/>
    <n v="1005"/>
    <n v="0"/>
  </r>
  <r>
    <s v="1409620"/>
    <x v="101"/>
    <x v="4"/>
    <x v="2"/>
    <n v="1577.11"/>
    <n v="1564.07881773399"/>
    <n v="13.031182266009864"/>
    <n v="1587.54"/>
    <n v="-10.430000000000064"/>
    <n v="12100"/>
    <n v="12000"/>
    <n v="100"/>
    <n v="12180"/>
    <n v="-80"/>
  </r>
  <r>
    <s v="1409620"/>
    <x v="102"/>
    <x v="4"/>
    <x v="2"/>
    <n v="2333.4899999999998"/>
    <n v="2314.1970443349755"/>
    <n v="19.292955665024238"/>
    <n v="2348.91"/>
    <n v="-15.420000000000073"/>
    <n v="12100"/>
    <n v="12000"/>
    <n v="100"/>
    <n v="12180"/>
    <n v="-80"/>
  </r>
  <r>
    <s v="1409620"/>
    <x v="41"/>
    <x v="4"/>
    <x v="2"/>
    <n v="4973.4799999999996"/>
    <n v="4875.9607843137246"/>
    <n v="97.519215686274947"/>
    <n v="4973.4799999999996"/>
    <n v="0"/>
    <n v="12240"/>
    <n v="12000"/>
    <n v="240"/>
    <n v="12240"/>
    <n v="0"/>
  </r>
  <r>
    <s v="1409620"/>
    <x v="87"/>
    <x v="4"/>
    <x v="2"/>
    <n v="6576.71"/>
    <n v="6479.5172413793107"/>
    <n v="97.192758620689347"/>
    <n v="6576.71"/>
    <n v="0"/>
    <n v="12180"/>
    <n v="12000"/>
    <n v="180"/>
    <n v="12180"/>
    <n v="0"/>
  </r>
  <r>
    <s v="1409620"/>
    <x v="88"/>
    <x v="4"/>
    <x v="2"/>
    <n v="7971.76"/>
    <n v="7940"/>
    <n v="31.760000000000218"/>
    <n v="8059.1"/>
    <n v="-87.340000000000146"/>
    <n v="1004"/>
    <n v="1000"/>
    <n v="4"/>
    <n v="1015"/>
    <n v="-11"/>
  </r>
  <r>
    <s v="1409620"/>
    <x v="17"/>
    <x v="4"/>
    <x v="2"/>
    <n v="16039.8"/>
    <n v="15960"/>
    <n v="79.799999999999272"/>
    <n v="16039.8"/>
    <n v="0"/>
    <n v="12060"/>
    <n v="12000"/>
    <n v="60"/>
    <n v="12060"/>
    <n v="0"/>
  </r>
  <r>
    <s v="1409620"/>
    <x v="58"/>
    <x v="4"/>
    <x v="2"/>
    <n v="57975.05"/>
    <n v="57401.039603960395"/>
    <n v="574.01039603960817"/>
    <n v="57975.05"/>
    <n v="0"/>
    <n v="12120"/>
    <n v="12000"/>
    <n v="120"/>
    <n v="12120"/>
    <n v="0"/>
  </r>
  <r>
    <s v="1409620"/>
    <x v="103"/>
    <x v="4"/>
    <x v="3"/>
    <n v="42019.61"/>
    <n v="41312.473118279573"/>
    <n v="707.13688172042748"/>
    <n v="42262.66"/>
    <n v="-243.05000000000291"/>
    <n v="9154"/>
    <n v="9000"/>
    <n v="154"/>
    <n v="9207"/>
    <n v="-53"/>
  </r>
  <r>
    <s v="1409620"/>
    <x v="20"/>
    <x v="4"/>
    <x v="4"/>
    <n v="605.88"/>
    <n v="594"/>
    <n v="11.879999999999995"/>
    <n v="605.88"/>
    <n v="0"/>
    <n v="110.16"/>
    <n v="108"/>
    <n v="2.1599999999999966"/>
    <n v="110.16"/>
    <n v="0"/>
  </r>
  <r>
    <s v="1409621"/>
    <x v="0"/>
    <x v="0"/>
    <x v="0"/>
    <n v="7347.45"/>
    <n v="0"/>
    <n v="7347.45"/>
    <n v="0"/>
    <n v="7347.45"/>
    <n v="0"/>
    <n v="0"/>
    <n v="0"/>
    <n v="0"/>
    <n v="0"/>
  </r>
  <r>
    <s v="1409621"/>
    <x v="1"/>
    <x v="1"/>
    <x v="0"/>
    <n v="3.46"/>
    <n v="0"/>
    <n v="3.46"/>
    <n v="3.48"/>
    <n v="-2.0000000000000018E-2"/>
    <n v="0"/>
    <n v="0"/>
    <n v="0"/>
    <n v="0"/>
    <n v="0"/>
  </r>
  <r>
    <s v="1409621"/>
    <x v="2"/>
    <x v="1"/>
    <x v="0"/>
    <n v="80.739999999999995"/>
    <n v="0"/>
    <n v="80.739999999999995"/>
    <n v="81.209999999999994"/>
    <n v="-0.46999999999999886"/>
    <n v="0"/>
    <n v="0"/>
    <n v="0"/>
    <n v="0"/>
    <n v="0"/>
  </r>
  <r>
    <s v="1409621"/>
    <x v="3"/>
    <x v="1"/>
    <x v="0"/>
    <n v="542.13"/>
    <n v="0"/>
    <n v="542.13"/>
    <n v="545.24"/>
    <n v="-3.1100000000000136"/>
    <n v="0"/>
    <n v="0"/>
    <n v="0"/>
    <n v="0"/>
    <n v="0"/>
  </r>
  <r>
    <s v="1409621"/>
    <x v="4"/>
    <x v="2"/>
    <x v="0"/>
    <n v="264.51"/>
    <n v="0"/>
    <n v="264.51"/>
    <n v="1104.0999999999999"/>
    <n v="-839.58999999999992"/>
    <n v="0.75"/>
    <n v="0"/>
    <n v="0.75"/>
    <n v="3.1309999999999998"/>
    <n v="-2.3809999999999998"/>
  </r>
  <r>
    <s v="1409621"/>
    <x v="5"/>
    <x v="2"/>
    <x v="0"/>
    <n v="909.28"/>
    <n v="0"/>
    <n v="909.28"/>
    <n v="3795.4"/>
    <n v="-2886.12"/>
    <n v="0.75"/>
    <n v="0"/>
    <n v="0.75"/>
    <n v="3.1309999999999998"/>
    <n v="-2.3809999999999998"/>
  </r>
  <r>
    <s v="1409621"/>
    <x v="6"/>
    <x v="2"/>
    <x v="0"/>
    <n v="983.78"/>
    <n v="0"/>
    <n v="983.78"/>
    <n v="4106.2299999999996"/>
    <n v="-3122.45"/>
    <n v="15.75"/>
    <n v="0"/>
    <n v="15.75"/>
    <n v="65.739000000000004"/>
    <n v="-49.989000000000004"/>
  </r>
  <r>
    <s v="1409621"/>
    <x v="7"/>
    <x v="1"/>
    <x v="0"/>
    <n v="6073.79"/>
    <n v="0"/>
    <n v="6073.79"/>
    <n v="6108.66"/>
    <n v="-34.869999999999891"/>
    <n v="0"/>
    <n v="0"/>
    <n v="0"/>
    <n v="0"/>
    <n v="0"/>
  </r>
  <r>
    <s v="1409621"/>
    <x v="8"/>
    <x v="1"/>
    <x v="0"/>
    <n v="14045.68"/>
    <n v="0"/>
    <n v="14045.68"/>
    <n v="14126.32"/>
    <n v="-80.639999999999418"/>
    <n v="0"/>
    <n v="0"/>
    <n v="0"/>
    <n v="0"/>
    <n v="0"/>
  </r>
  <r>
    <s v="1409621"/>
    <x v="104"/>
    <x v="3"/>
    <x v="1"/>
    <n v="-288309.09999999998"/>
    <n v="0"/>
    <n v="-288309.09999999998"/>
    <n v="-288309.09999999998"/>
    <n v="0"/>
    <n v="-3600"/>
    <n v="0"/>
    <n v="-3600"/>
    <n v="-3600"/>
    <n v="0"/>
  </r>
  <r>
    <s v="1409621"/>
    <x v="48"/>
    <x v="4"/>
    <x v="2"/>
    <n v="12.77"/>
    <n v="0"/>
    <n v="12.77"/>
    <n v="0"/>
    <n v="12.77"/>
    <n v="150"/>
    <n v="0"/>
    <n v="150"/>
    <n v="0"/>
    <n v="150"/>
  </r>
  <r>
    <s v="1409621"/>
    <x v="99"/>
    <x v="4"/>
    <x v="2"/>
    <n v="403.71"/>
    <n v="358.84313725490193"/>
    <n v="44.866862745098047"/>
    <n v="366.02"/>
    <n v="37.69"/>
    <n v="4050"/>
    <n v="3600"/>
    <n v="450"/>
    <n v="3672"/>
    <n v="378"/>
  </r>
  <r>
    <s v="1409621"/>
    <x v="100"/>
    <x v="4"/>
    <x v="2"/>
    <n v="1507.32"/>
    <n v="1477.2216748768474"/>
    <n v="30.098325123152563"/>
    <n v="1499.38"/>
    <n v="7.9399999999998272"/>
    <n v="22040"/>
    <n v="21600"/>
    <n v="440"/>
    <n v="21924"/>
    <n v="116"/>
  </r>
  <r>
    <s v="1409621"/>
    <x v="50"/>
    <x v="4"/>
    <x v="2"/>
    <n v="1790.91"/>
    <n v="1782"/>
    <n v="8.9100000000000819"/>
    <n v="1790.91"/>
    <n v="0"/>
    <n v="3618"/>
    <n v="3600"/>
    <n v="18"/>
    <n v="3618"/>
    <n v="0"/>
  </r>
  <r>
    <s v="1409621"/>
    <x v="101"/>
    <x v="4"/>
    <x v="2"/>
    <n v="2840.1"/>
    <n v="2815.3399014778324"/>
    <n v="24.760098522167482"/>
    <n v="2857.57"/>
    <n v="-17.470000000000255"/>
    <n v="21790"/>
    <n v="21600"/>
    <n v="190"/>
    <n v="21924"/>
    <n v="-134"/>
  </r>
  <r>
    <s v="1409621"/>
    <x v="102"/>
    <x v="4"/>
    <x v="2"/>
    <n v="4240.78"/>
    <n v="4165.5566502463053"/>
    <n v="75.223349753694492"/>
    <n v="4228.04"/>
    <n v="12.739999999999782"/>
    <n v="21990"/>
    <n v="21600"/>
    <n v="390"/>
    <n v="21924"/>
    <n v="66"/>
  </r>
  <r>
    <s v="1409621"/>
    <x v="41"/>
    <x v="4"/>
    <x v="2"/>
    <n v="8952.26"/>
    <n v="8776.7254901960787"/>
    <n v="175.53450980392154"/>
    <n v="8952.26"/>
    <n v="0"/>
    <n v="22032"/>
    <n v="21600"/>
    <n v="432"/>
    <n v="22032"/>
    <n v="0"/>
  </r>
  <r>
    <s v="1409621"/>
    <x v="87"/>
    <x v="4"/>
    <x v="2"/>
    <n v="11838.08"/>
    <n v="11663.133004926109"/>
    <n v="174.94699507389123"/>
    <n v="11838.08"/>
    <n v="0"/>
    <n v="21924"/>
    <n v="21600"/>
    <n v="324"/>
    <n v="21924"/>
    <n v="0"/>
  </r>
  <r>
    <s v="1409621"/>
    <x v="95"/>
    <x v="4"/>
    <x v="2"/>
    <n v="16516.080000000002"/>
    <n v="16272"/>
    <n v="244.08000000000175"/>
    <n v="16516.080000000002"/>
    <n v="0"/>
    <n v="3654"/>
    <n v="3600"/>
    <n v="54"/>
    <n v="3654"/>
    <n v="0"/>
  </r>
  <r>
    <s v="1409621"/>
    <x v="17"/>
    <x v="4"/>
    <x v="2"/>
    <n v="28871.64"/>
    <n v="28728"/>
    <n v="143.63999999999942"/>
    <n v="28871.64"/>
    <n v="0"/>
    <n v="21708"/>
    <n v="21600"/>
    <n v="108"/>
    <n v="21708"/>
    <n v="0"/>
  </r>
  <r>
    <s v="1409621"/>
    <x v="58"/>
    <x v="4"/>
    <x v="2"/>
    <n v="104355.09"/>
    <n v="103321.87128712871"/>
    <n v="1033.2187128712831"/>
    <n v="104355.09"/>
    <n v="0"/>
    <n v="21816"/>
    <n v="21600"/>
    <n v="216"/>
    <n v="21816"/>
    <n v="0"/>
  </r>
  <r>
    <s v="1409621"/>
    <x v="103"/>
    <x v="4"/>
    <x v="3"/>
    <n v="75638.960000000006"/>
    <n v="74362.453567937438"/>
    <n v="1276.5064320625679"/>
    <n v="76072.789999999994"/>
    <n v="-433.82999999998719"/>
    <n v="16478"/>
    <n v="16199.999999999998"/>
    <n v="278.00000000000182"/>
    <n v="16572.599999999999"/>
    <n v="-94.599999999998545"/>
  </r>
  <r>
    <s v="1409621"/>
    <x v="20"/>
    <x v="4"/>
    <x v="4"/>
    <n v="1090.58"/>
    <n v="1069.1960784313726"/>
    <n v="21.383921568627329"/>
    <n v="1090.58"/>
    <n v="0"/>
    <n v="198.28800000000001"/>
    <n v="194.40000000000003"/>
    <n v="3.8879999999999768"/>
    <n v="198.28800000000001"/>
    <n v="0"/>
  </r>
  <r>
    <s v="1409622"/>
    <x v="0"/>
    <x v="0"/>
    <x v="0"/>
    <n v="3333.78"/>
    <n v="0"/>
    <n v="3333.78"/>
    <n v="0"/>
    <n v="3333.78"/>
    <n v="0"/>
    <n v="0"/>
    <n v="0"/>
    <n v="0"/>
    <n v="0"/>
  </r>
  <r>
    <s v="1409622"/>
    <x v="1"/>
    <x v="1"/>
    <x v="0"/>
    <n v="1.86"/>
    <n v="0"/>
    <n v="1.86"/>
    <n v="1.87"/>
    <n v="-1.0000000000000009E-2"/>
    <n v="0"/>
    <n v="0"/>
    <n v="0"/>
    <n v="0"/>
    <n v="0"/>
  </r>
  <r>
    <s v="1409622"/>
    <x v="2"/>
    <x v="1"/>
    <x v="0"/>
    <n v="43.41"/>
    <n v="0"/>
    <n v="43.41"/>
    <n v="43.58"/>
    <n v="-0.17000000000000171"/>
    <n v="0"/>
    <n v="0"/>
    <n v="0"/>
    <n v="0"/>
    <n v="0"/>
  </r>
  <r>
    <s v="1409622"/>
    <x v="3"/>
    <x v="1"/>
    <x v="0"/>
    <n v="291.45999999999998"/>
    <n v="0"/>
    <n v="291.45999999999998"/>
    <n v="292.61"/>
    <n v="-1.1500000000000341"/>
    <n v="0"/>
    <n v="0"/>
    <n v="0"/>
    <n v="0"/>
    <n v="0"/>
  </r>
  <r>
    <s v="1409622"/>
    <x v="4"/>
    <x v="2"/>
    <x v="0"/>
    <n v="88.17"/>
    <n v="0"/>
    <n v="88.17"/>
    <n v="473.19"/>
    <n v="-385.02"/>
    <n v="0.25"/>
    <n v="0"/>
    <n v="0.25"/>
    <n v="1.3420000000000001"/>
    <n v="-1.0920000000000001"/>
  </r>
  <r>
    <s v="1409622"/>
    <x v="5"/>
    <x v="2"/>
    <x v="0"/>
    <n v="303.08999999999997"/>
    <n v="0"/>
    <n v="303.08999999999997"/>
    <n v="1626.61"/>
    <n v="-1323.52"/>
    <n v="0.25"/>
    <n v="0"/>
    <n v="0.25"/>
    <n v="1.3420000000000001"/>
    <n v="-1.0920000000000001"/>
  </r>
  <r>
    <s v="1409622"/>
    <x v="6"/>
    <x v="2"/>
    <x v="0"/>
    <n v="327.93"/>
    <n v="0"/>
    <n v="327.93"/>
    <n v="1759.88"/>
    <n v="-1431.95"/>
    <n v="5.25"/>
    <n v="0"/>
    <n v="5.25"/>
    <n v="28.175000000000001"/>
    <n v="-22.925000000000001"/>
  </r>
  <r>
    <s v="1409622"/>
    <x v="7"/>
    <x v="1"/>
    <x v="0"/>
    <n v="3265.43"/>
    <n v="0"/>
    <n v="3265.43"/>
    <n v="3278.31"/>
    <n v="-12.880000000000109"/>
    <n v="0"/>
    <n v="0"/>
    <n v="0"/>
    <n v="0"/>
    <n v="0"/>
  </r>
  <r>
    <s v="1409622"/>
    <x v="8"/>
    <x v="1"/>
    <x v="0"/>
    <n v="7551.32"/>
    <n v="0"/>
    <n v="7551.32"/>
    <n v="7581.12"/>
    <n v="-29.800000000000182"/>
    <n v="0"/>
    <n v="0"/>
    <n v="0"/>
    <n v="0"/>
    <n v="0"/>
  </r>
  <r>
    <s v="1409622"/>
    <x v="82"/>
    <x v="3"/>
    <x v="1"/>
    <n v="-149540.92000000001"/>
    <n v="0"/>
    <n v="-149540.92000000001"/>
    <n v="-149540.92000000001"/>
    <n v="0"/>
    <n v="-966"/>
    <n v="0"/>
    <n v="-966"/>
    <n v="-966"/>
    <n v="0"/>
  </r>
  <r>
    <s v="1409622"/>
    <x v="48"/>
    <x v="4"/>
    <x v="2"/>
    <n v="7.66"/>
    <n v="0"/>
    <n v="7.66"/>
    <n v="0"/>
    <n v="7.66"/>
    <n v="90"/>
    <n v="0"/>
    <n v="90"/>
    <n v="0"/>
    <n v="90"/>
  </r>
  <r>
    <s v="1409622"/>
    <x v="83"/>
    <x v="4"/>
    <x v="2"/>
    <n v="119.62"/>
    <n v="96.287128712871294"/>
    <n v="23.332871287128711"/>
    <n v="97.25"/>
    <n v="22.370000000000005"/>
    <n v="1200"/>
    <n v="966"/>
    <n v="234"/>
    <n v="975.66"/>
    <n v="224.34000000000003"/>
  </r>
  <r>
    <s v="1409622"/>
    <x v="84"/>
    <x v="4"/>
    <x v="2"/>
    <n v="800.16"/>
    <n v="792.77832512315274"/>
    <n v="7.381674876847228"/>
    <n v="804.67"/>
    <n v="-4.5099999999999909"/>
    <n v="11700"/>
    <n v="11592"/>
    <n v="108"/>
    <n v="11765.88"/>
    <n v="-65.8799999999992"/>
  </r>
  <r>
    <s v="1409622"/>
    <x v="11"/>
    <x v="4"/>
    <x v="2"/>
    <n v="958.42"/>
    <n v="949.58208955223881"/>
    <n v="8.8379104477611463"/>
    <n v="954.33"/>
    <n v="4.0899999999999181"/>
    <n v="975"/>
    <n v="966"/>
    <n v="9"/>
    <n v="970.83"/>
    <n v="4.1699999999999591"/>
  </r>
  <r>
    <s v="1409622"/>
    <x v="85"/>
    <x v="4"/>
    <x v="2"/>
    <n v="1524.98"/>
    <n v="1510.8965517241379"/>
    <n v="14.083448275862111"/>
    <n v="1533.56"/>
    <n v="-8.5799999999999272"/>
    <n v="11700"/>
    <n v="11592"/>
    <n v="108"/>
    <n v="11765.88"/>
    <n v="-65.8799999999992"/>
  </r>
  <r>
    <s v="1409622"/>
    <x v="86"/>
    <x v="4"/>
    <x v="2"/>
    <n v="2256.34"/>
    <n v="2235.5172413793107"/>
    <n v="20.822758620689456"/>
    <n v="2269.0500000000002"/>
    <n v="-12.710000000000036"/>
    <n v="11700"/>
    <n v="11592"/>
    <n v="108"/>
    <n v="11765.88"/>
    <n v="-65.8799999999992"/>
  </r>
  <r>
    <s v="1409622"/>
    <x v="41"/>
    <x v="4"/>
    <x v="2"/>
    <n v="4729.68"/>
    <n v="4710.1764705882351"/>
    <n v="19.503529411765157"/>
    <n v="4804.38"/>
    <n v="-74.699999999999818"/>
    <n v="11640"/>
    <n v="11592"/>
    <n v="48"/>
    <n v="11823.84"/>
    <n v="-183.84000000000015"/>
  </r>
  <r>
    <s v="1409622"/>
    <x v="87"/>
    <x v="4"/>
    <x v="2"/>
    <n v="6274.33"/>
    <n v="6259.2118226600987"/>
    <n v="15.118177339901195"/>
    <n v="6353.1"/>
    <n v="-78.770000000000437"/>
    <n v="11620"/>
    <n v="11592"/>
    <n v="28"/>
    <n v="11765.88"/>
    <n v="-145.8799999999992"/>
  </r>
  <r>
    <s v="1409622"/>
    <x v="88"/>
    <x v="4"/>
    <x v="2"/>
    <n v="8337"/>
    <n v="7670.0394088669955"/>
    <n v="666.96059113300453"/>
    <n v="7785.09"/>
    <n v="551.90999999999985"/>
    <n v="1050"/>
    <n v="966"/>
    <n v="84"/>
    <n v="980.49"/>
    <n v="69.509999999999991"/>
  </r>
  <r>
    <s v="1409622"/>
    <x v="17"/>
    <x v="4"/>
    <x v="2"/>
    <n v="15507.8"/>
    <n v="15417.363184079602"/>
    <n v="90.436815920396839"/>
    <n v="15494.45"/>
    <n v="13.349999999998545"/>
    <n v="11660"/>
    <n v="11592"/>
    <n v="68"/>
    <n v="11649.96"/>
    <n v="10.040000000000873"/>
  </r>
  <r>
    <s v="1409622"/>
    <x v="58"/>
    <x v="4"/>
    <x v="2"/>
    <n v="55583.34"/>
    <n v="55449.405940594057"/>
    <n v="133.93405940593948"/>
    <n v="56003.9"/>
    <n v="-420.56000000000495"/>
    <n v="11620"/>
    <n v="11592"/>
    <n v="28"/>
    <n v="11707.92"/>
    <n v="-87.920000000000073"/>
  </r>
  <r>
    <s v="1409622"/>
    <x v="89"/>
    <x v="4"/>
    <x v="3"/>
    <n v="37649.86"/>
    <n v="36948.85630498534"/>
    <n v="701.00369501466048"/>
    <n v="37798.68"/>
    <n v="-148.81999999999971"/>
    <n v="8859"/>
    <n v="8694"/>
    <n v="165"/>
    <n v="8893.9619999999995"/>
    <n v="-34.961999999999534"/>
  </r>
  <r>
    <s v="1409622"/>
    <x v="20"/>
    <x v="4"/>
    <x v="4"/>
    <n v="585.28"/>
    <n v="573.8039215686274"/>
    <n v="11.476078431372571"/>
    <n v="585.28"/>
    <n v="0"/>
    <n v="106.41500000000001"/>
    <n v="104.32843137254902"/>
    <n v="2.0865686274509869"/>
    <n v="106.41500000000001"/>
    <n v="0"/>
  </r>
  <r>
    <s v="1409625"/>
    <x v="0"/>
    <x v="0"/>
    <x v="0"/>
    <n v="-7737.18"/>
    <n v="0"/>
    <n v="-7737.18"/>
    <n v="0"/>
    <n v="-7737.18"/>
    <n v="0"/>
    <n v="0"/>
    <n v="0"/>
    <n v="0"/>
    <n v="0"/>
  </r>
  <r>
    <s v="1409625"/>
    <x v="1"/>
    <x v="1"/>
    <x v="0"/>
    <n v="8.4"/>
    <n v="0"/>
    <n v="8.4"/>
    <n v="8.35"/>
    <n v="5.0000000000000711E-2"/>
    <n v="0"/>
    <n v="0"/>
    <n v="0"/>
    <n v="0"/>
    <n v="0"/>
  </r>
  <r>
    <s v="1409625"/>
    <x v="2"/>
    <x v="1"/>
    <x v="0"/>
    <n v="196"/>
    <n v="0"/>
    <n v="196"/>
    <n v="194.87"/>
    <n v="1.1299999999999955"/>
    <n v="0"/>
    <n v="0"/>
    <n v="0"/>
    <n v="0"/>
    <n v="0"/>
  </r>
  <r>
    <s v="1409625"/>
    <x v="3"/>
    <x v="1"/>
    <x v="0"/>
    <n v="1316"/>
    <n v="0"/>
    <n v="1316"/>
    <n v="1308.3900000000001"/>
    <n v="7.6099999999999"/>
    <n v="0"/>
    <n v="0"/>
    <n v="0"/>
    <n v="0"/>
    <n v="0"/>
  </r>
  <r>
    <s v="1409625"/>
    <x v="4"/>
    <x v="2"/>
    <x v="0"/>
    <n v="2440.59"/>
    <n v="0"/>
    <n v="2440.59"/>
    <n v="2143.0700000000002"/>
    <n v="297.52"/>
    <n v="6.92"/>
    <n v="0"/>
    <n v="6.92"/>
    <n v="6.0759999999999996"/>
    <n v="0.84400000000000031"/>
  </r>
  <r>
    <s v="1409625"/>
    <x v="5"/>
    <x v="2"/>
    <x v="0"/>
    <n v="8389.6"/>
    <n v="0"/>
    <n v="8389.6"/>
    <n v="7366.9"/>
    <n v="1022.7000000000007"/>
    <n v="6.92"/>
    <n v="0"/>
    <n v="6.92"/>
    <n v="6.0759999999999996"/>
    <n v="0.84400000000000031"/>
  </r>
  <r>
    <s v="1409625"/>
    <x v="6"/>
    <x v="2"/>
    <x v="0"/>
    <n v="9077.0400000000009"/>
    <n v="0"/>
    <n v="9077.0400000000009"/>
    <n v="7970.47"/>
    <n v="1106.5700000000006"/>
    <n v="145.32"/>
    <n v="0"/>
    <n v="145.32"/>
    <n v="127.604"/>
    <n v="17.715999999999994"/>
  </r>
  <r>
    <s v="1409625"/>
    <x v="7"/>
    <x v="1"/>
    <x v="0"/>
    <n v="14744"/>
    <n v="0"/>
    <n v="14744"/>
    <n v="14658.76"/>
    <n v="85.239999999999782"/>
    <n v="0"/>
    <n v="0"/>
    <n v="0"/>
    <n v="0"/>
    <n v="0"/>
  </r>
  <r>
    <s v="1409625"/>
    <x v="8"/>
    <x v="1"/>
    <x v="0"/>
    <n v="34095.599999999999"/>
    <n v="0"/>
    <n v="34095.599999999999"/>
    <n v="33898.480000000003"/>
    <n v="197.11999999999534"/>
    <n v="0"/>
    <n v="0"/>
    <n v="0"/>
    <n v="0"/>
    <n v="0"/>
  </r>
  <r>
    <s v="1409625"/>
    <x v="215"/>
    <x v="3"/>
    <x v="1"/>
    <n v="-782385.31"/>
    <n v="0"/>
    <n v="-782385.31"/>
    <n v="-782385.31"/>
    <n v="0"/>
    <n v="-4375"/>
    <n v="0"/>
    <n v="-4375"/>
    <n v="-4375"/>
    <n v="0"/>
  </r>
  <r>
    <s v="1409625"/>
    <x v="438"/>
    <x v="4"/>
    <x v="2"/>
    <n v="12126.41"/>
    <n v="0"/>
    <n v="12126.41"/>
    <n v="0"/>
    <n v="12126.41"/>
    <n v="53200"/>
    <n v="0"/>
    <n v="53200"/>
    <n v="0"/>
    <n v="53200"/>
  </r>
  <r>
    <s v="1409625"/>
    <x v="428"/>
    <x v="4"/>
    <x v="2"/>
    <n v="2791.33"/>
    <n v="0"/>
    <n v="2791.33"/>
    <n v="0"/>
    <n v="2791.33"/>
    <n v="53700"/>
    <n v="0"/>
    <n v="53700"/>
    <n v="0"/>
    <n v="53700"/>
  </r>
  <r>
    <s v="1409625"/>
    <x v="439"/>
    <x v="4"/>
    <x v="2"/>
    <n v="15566.02"/>
    <n v="0"/>
    <n v="15566.02"/>
    <n v="0"/>
    <n v="15566.02"/>
    <n v="53700"/>
    <n v="0"/>
    <n v="53700"/>
    <n v="0"/>
    <n v="53700"/>
  </r>
  <r>
    <s v="1409625"/>
    <x v="216"/>
    <x v="4"/>
    <x v="2"/>
    <n v="0"/>
    <n v="2603.4778325123152"/>
    <n v="-2603.4778325123152"/>
    <n v="2642.53"/>
    <n v="-2642.53"/>
    <n v="0"/>
    <n v="52500"/>
    <n v="-52500"/>
    <n v="53287.5"/>
    <n v="-53287.5"/>
  </r>
  <r>
    <s v="1409625"/>
    <x v="11"/>
    <x v="4"/>
    <x v="2"/>
    <n v="4308.49"/>
    <n v="4300.626865671642"/>
    <n v="7.8631343283577735"/>
    <n v="4322.13"/>
    <n v="-13.640000000000327"/>
    <n v="4383"/>
    <n v="4375"/>
    <n v="8"/>
    <n v="4396.875"/>
    <n v="-13.875"/>
  </r>
  <r>
    <s v="1409625"/>
    <x v="217"/>
    <x v="4"/>
    <x v="2"/>
    <n v="0"/>
    <n v="10545.152709359605"/>
    <n v="-10545.152709359605"/>
    <n v="10703.33"/>
    <n v="-10703.33"/>
    <n v="0"/>
    <n v="52500"/>
    <n v="-52500"/>
    <n v="53287.5"/>
    <n v="-53287.5"/>
  </r>
  <r>
    <s v="1409625"/>
    <x v="218"/>
    <x v="4"/>
    <x v="2"/>
    <n v="0"/>
    <n v="13361.251231527094"/>
    <n v="-13361.251231527094"/>
    <n v="13561.67"/>
    <n v="-13561.67"/>
    <n v="0"/>
    <n v="52500"/>
    <n v="-52500"/>
    <n v="53287.5"/>
    <n v="-53287.5"/>
  </r>
  <r>
    <s v="1409625"/>
    <x v="14"/>
    <x v="4"/>
    <x v="2"/>
    <n v="24847.66"/>
    <n v="24684.970588235294"/>
    <n v="162.68941176470616"/>
    <n v="25178.67"/>
    <n v="-331.0099999999984"/>
    <n v="52846"/>
    <n v="52500"/>
    <n v="346"/>
    <n v="53550"/>
    <n v="-704"/>
  </r>
  <r>
    <s v="1409625"/>
    <x v="219"/>
    <x v="4"/>
    <x v="2"/>
    <n v="47844.09"/>
    <n v="44954.384236453203"/>
    <n v="2889.7057635467936"/>
    <n v="45628.7"/>
    <n v="2215.3899999999994"/>
    <n v="55875"/>
    <n v="52500"/>
    <n v="3375"/>
    <n v="53287.5"/>
    <n v="2587.5"/>
  </r>
  <r>
    <s v="1409625"/>
    <x v="220"/>
    <x v="4"/>
    <x v="2"/>
    <n v="52013.120000000003"/>
    <n v="51800"/>
    <n v="213.12000000000262"/>
    <n v="52577"/>
    <n v="-563.87999999999738"/>
    <n v="4393"/>
    <n v="4375"/>
    <n v="18"/>
    <n v="4440.625"/>
    <n v="-47.625"/>
  </r>
  <r>
    <s v="1409625"/>
    <x v="17"/>
    <x v="4"/>
    <x v="2"/>
    <n v="69964.649999999994"/>
    <n v="69825.004975124379"/>
    <n v="139.64502487561549"/>
    <n v="70174.13"/>
    <n v="-209.48000000001048"/>
    <n v="52605"/>
    <n v="52500"/>
    <n v="105"/>
    <n v="52762.5"/>
    <n v="-157.5"/>
  </r>
  <r>
    <s v="1409625"/>
    <x v="58"/>
    <x v="4"/>
    <x v="2"/>
    <n v="252626.76"/>
    <n v="251129.55445544556"/>
    <n v="1497.2055445544538"/>
    <n v="253640.85"/>
    <n v="-1014.0899999999965"/>
    <n v="52813"/>
    <n v="52500"/>
    <n v="313"/>
    <n v="53025"/>
    <n v="-212"/>
  </r>
  <r>
    <s v="1409625"/>
    <x v="221"/>
    <x v="4"/>
    <x v="3"/>
    <n v="235116"/>
    <n v="231441.8811881188"/>
    <n v="3674.1188118811988"/>
    <n v="233756.3"/>
    <n v="1359.7000000000116"/>
    <n v="40000"/>
    <n v="39375"/>
    <n v="625"/>
    <n v="39768.75"/>
    <n v="231.25"/>
  </r>
  <r>
    <s v="1409625"/>
    <x v="20"/>
    <x v="4"/>
    <x v="4"/>
    <n v="2650.73"/>
    <n v="2598.7549019607845"/>
    <n v="51.975098039215482"/>
    <n v="2650.73"/>
    <n v="0"/>
    <n v="481.95100000000002"/>
    <n v="472.5"/>
    <n v="9.4510000000000218"/>
    <n v="481.95"/>
    <n v="1.0000000000331966E-3"/>
  </r>
  <r>
    <s v="1409729"/>
    <x v="0"/>
    <x v="0"/>
    <x v="0"/>
    <n v="414.83"/>
    <n v="0"/>
    <n v="414.83"/>
    <n v="0"/>
    <n v="414.83"/>
    <n v="0"/>
    <n v="0"/>
    <n v="0"/>
    <n v="0"/>
    <n v="0"/>
  </r>
  <r>
    <s v="1409729"/>
    <x v="190"/>
    <x v="2"/>
    <x v="0"/>
    <n v="30.85"/>
    <n v="0"/>
    <n v="30.85"/>
    <n v="33.07"/>
    <n v="-2.2199999999999989"/>
    <n v="4.08"/>
    <n v="0"/>
    <n v="4.08"/>
    <n v="4.375"/>
    <n v="-0.29499999999999993"/>
  </r>
  <r>
    <s v="1409729"/>
    <x v="191"/>
    <x v="2"/>
    <x v="0"/>
    <n v="63.3"/>
    <n v="0"/>
    <n v="63.3"/>
    <n v="67.87"/>
    <n v="-4.5700000000000074"/>
    <n v="4.08"/>
    <n v="0"/>
    <n v="4.08"/>
    <n v="4.375"/>
    <n v="-0.29499999999999993"/>
  </r>
  <r>
    <s v="1409729"/>
    <x v="192"/>
    <x v="2"/>
    <x v="0"/>
    <n v="2495.35"/>
    <n v="0"/>
    <n v="2495.35"/>
    <n v="2675.24"/>
    <n v="-179.88999999999987"/>
    <n v="40.799999999999997"/>
    <n v="0"/>
    <n v="40.799999999999997"/>
    <n v="43.741"/>
    <n v="-2.9410000000000025"/>
  </r>
  <r>
    <s v="1409729"/>
    <x v="15"/>
    <x v="3"/>
    <x v="2"/>
    <n v="-18317.39"/>
    <n v="0"/>
    <n v="-18317.39"/>
    <n v="-18317.47"/>
    <n v="8.000000000174623E-2"/>
    <n v="-20340"/>
    <n v="0"/>
    <n v="-20340"/>
    <n v="-20340"/>
    <n v="0"/>
  </r>
  <r>
    <s v="1409729"/>
    <x v="196"/>
    <x v="4"/>
    <x v="2"/>
    <n v="1517.05"/>
    <n v="1517.0907297830374"/>
    <n v="-4.0729783037477318E-2"/>
    <n v="1538.33"/>
    <n v="-21.279999999999973"/>
    <n v="3356"/>
    <n v="3356.0996055226824"/>
    <n v="-9.9605522682395531E-2"/>
    <n v="3403.085"/>
    <n v="-47.085000000000036"/>
  </r>
  <r>
    <s v="1409729"/>
    <x v="197"/>
    <x v="4"/>
    <x v="2"/>
    <n v="13796.01"/>
    <n v="13796.009852216748"/>
    <n v="1.4778325203224085E-4"/>
    <n v="14002.95"/>
    <n v="-206.94000000000051"/>
    <n v="20340"/>
    <n v="20339.999999999996"/>
    <n v="3.637978807091713E-12"/>
    <n v="20645.099999999999"/>
    <n v="-305.09999999999854"/>
  </r>
  <r>
    <s v="1409730"/>
    <x v="0"/>
    <x v="0"/>
    <x v="0"/>
    <n v="-2281.61"/>
    <n v="0"/>
    <n v="-2281.61"/>
    <n v="0"/>
    <n v="-2281.61"/>
    <n v="0"/>
    <n v="0"/>
    <n v="0"/>
    <n v="0"/>
    <n v="0"/>
  </r>
  <r>
    <s v="1409730"/>
    <x v="190"/>
    <x v="2"/>
    <x v="0"/>
    <n v="177.38"/>
    <n v="0"/>
    <n v="177.38"/>
    <n v="154.32"/>
    <n v="23.060000000000002"/>
    <n v="23.46"/>
    <n v="0"/>
    <n v="23.46"/>
    <n v="20.414000000000001"/>
    <n v="3.0459999999999994"/>
  </r>
  <r>
    <s v="1409730"/>
    <x v="191"/>
    <x v="2"/>
    <x v="0"/>
    <n v="363.97"/>
    <n v="0"/>
    <n v="363.97"/>
    <n v="316.7"/>
    <n v="47.270000000000039"/>
    <n v="23.46"/>
    <n v="0"/>
    <n v="23.46"/>
    <n v="20.414000000000001"/>
    <n v="3.0459999999999994"/>
  </r>
  <r>
    <s v="1409730"/>
    <x v="192"/>
    <x v="2"/>
    <x v="0"/>
    <n v="14348.25"/>
    <n v="0"/>
    <n v="14348.25"/>
    <n v="12482.48"/>
    <n v="1865.7700000000004"/>
    <n v="234.6"/>
    <n v="0"/>
    <n v="234.6"/>
    <n v="204.09299999999999"/>
    <n v="30.507000000000005"/>
  </r>
  <r>
    <s v="1409730"/>
    <x v="56"/>
    <x v="3"/>
    <x v="2"/>
    <n v="-76324.5"/>
    <n v="0"/>
    <n v="-76324.5"/>
    <n v="-76324.02"/>
    <n v="-0.47999999999592546"/>
    <n v="-94905"/>
    <n v="0"/>
    <n v="-94905"/>
    <n v="-94905"/>
    <n v="0"/>
  </r>
  <r>
    <s v="1409730"/>
    <x v="194"/>
    <x v="4"/>
    <x v="2"/>
    <n v="7423.77"/>
    <n v="7423.9250493096642"/>
    <n v="-0.15504930966380925"/>
    <n v="7527.86"/>
    <n v="-104.08999999999924"/>
    <n v="15659"/>
    <n v="15659.325443786982"/>
    <n v="-0.32544378698185028"/>
    <n v="15878.556"/>
    <n v="-219.55600000000049"/>
  </r>
  <r>
    <s v="1409730"/>
    <x v="193"/>
    <x v="4"/>
    <x v="2"/>
    <n v="56292.74"/>
    <n v="55017.379310344826"/>
    <n v="1275.3606896551719"/>
    <n v="55842.64"/>
    <n v="450.09999999999854"/>
    <n v="97105"/>
    <n v="94905"/>
    <n v="2200"/>
    <n v="96328.574999999997"/>
    <n v="776.42500000000291"/>
  </r>
  <r>
    <s v="1409756"/>
    <x v="0"/>
    <x v="0"/>
    <x v="0"/>
    <n v="1001.23"/>
    <n v="0"/>
    <n v="1001.23"/>
    <n v="0"/>
    <n v="1001.23"/>
    <n v="0"/>
    <n v="0"/>
    <n v="0"/>
    <n v="0"/>
    <n v="0"/>
  </r>
  <r>
    <s v="1409756"/>
    <x v="1"/>
    <x v="1"/>
    <x v="0"/>
    <n v="2.73"/>
    <n v="0"/>
    <n v="2.73"/>
    <n v="2.73"/>
    <n v="0"/>
    <n v="0"/>
    <n v="0"/>
    <n v="0"/>
    <n v="0"/>
    <n v="0"/>
  </r>
  <r>
    <s v="1409756"/>
    <x v="2"/>
    <x v="1"/>
    <x v="0"/>
    <n v="63.75"/>
    <n v="0"/>
    <n v="63.75"/>
    <n v="63.73"/>
    <n v="2.0000000000003126E-2"/>
    <n v="0"/>
    <n v="0"/>
    <n v="0"/>
    <n v="0"/>
    <n v="0"/>
  </r>
  <r>
    <s v="1409756"/>
    <x v="3"/>
    <x v="1"/>
    <x v="0"/>
    <n v="428.03"/>
    <n v="0"/>
    <n v="428.03"/>
    <n v="427.92"/>
    <n v="0.1099999999999568"/>
    <n v="0"/>
    <n v="0"/>
    <n v="0"/>
    <n v="0"/>
    <n v="0"/>
  </r>
  <r>
    <s v="1409756"/>
    <x v="4"/>
    <x v="2"/>
    <x v="0"/>
    <n v="617.20000000000005"/>
    <n v="0"/>
    <n v="617.20000000000005"/>
    <n v="780.27"/>
    <n v="-163.06999999999994"/>
    <n v="1.75"/>
    <n v="0"/>
    <n v="1.75"/>
    <n v="2.2120000000000002"/>
    <n v="-0.46200000000000019"/>
  </r>
  <r>
    <s v="1409756"/>
    <x v="5"/>
    <x v="2"/>
    <x v="0"/>
    <n v="2121.65"/>
    <n v="0"/>
    <n v="2121.65"/>
    <n v="2682.2"/>
    <n v="-560.54999999999973"/>
    <n v="1.75"/>
    <n v="0"/>
    <n v="1.75"/>
    <n v="2.2120000000000002"/>
    <n v="-0.46200000000000019"/>
  </r>
  <r>
    <s v="1409756"/>
    <x v="6"/>
    <x v="2"/>
    <x v="0"/>
    <n v="2295.4899999999998"/>
    <n v="0"/>
    <n v="2295.4899999999998"/>
    <n v="2901.91"/>
    <n v="-606.42000000000007"/>
    <n v="36.75"/>
    <n v="0"/>
    <n v="36.75"/>
    <n v="46.457999999999998"/>
    <n v="-9.7079999999999984"/>
  </r>
  <r>
    <s v="1409756"/>
    <x v="7"/>
    <x v="1"/>
    <x v="0"/>
    <n v="4795.49"/>
    <n v="0"/>
    <n v="4795.49"/>
    <n v="4794.2700000000004"/>
    <n v="1.2199999999993452"/>
    <n v="0"/>
    <n v="0"/>
    <n v="0"/>
    <n v="0"/>
    <n v="0"/>
  </r>
  <r>
    <s v="1409756"/>
    <x v="8"/>
    <x v="1"/>
    <x v="0"/>
    <n v="11089.59"/>
    <n v="0"/>
    <n v="11089.59"/>
    <n v="11086.79"/>
    <n v="2.7999999999992724"/>
    <n v="0"/>
    <n v="0"/>
    <n v="0"/>
    <n v="0"/>
    <n v="0"/>
  </r>
  <r>
    <s v="1409756"/>
    <x v="175"/>
    <x v="3"/>
    <x v="1"/>
    <n v="-279561"/>
    <n v="0"/>
    <n v="-279561"/>
    <n v="-279561.03999999998"/>
    <n v="3.9999999979045242E-2"/>
    <n v="-1438"/>
    <n v="0"/>
    <n v="-1438"/>
    <n v="-1438"/>
    <n v="0"/>
  </r>
  <r>
    <s v="1409756"/>
    <x v="48"/>
    <x v="4"/>
    <x v="2"/>
    <n v="146.83000000000001"/>
    <n v="122.4059405940594"/>
    <n v="24.424059405940611"/>
    <n v="123.63"/>
    <n v="23.200000000000017"/>
    <n v="1725"/>
    <n v="1438"/>
    <n v="287"/>
    <n v="1452.38"/>
    <n v="272.61999999999989"/>
  </r>
  <r>
    <s v="1409756"/>
    <x v="37"/>
    <x v="4"/>
    <x v="2"/>
    <n v="1707.32"/>
    <n v="1683.9004975124378"/>
    <n v="23.419502487562113"/>
    <n v="1692.32"/>
    <n v="15"/>
    <n v="1458"/>
    <n v="1438"/>
    <n v="20"/>
    <n v="1445.19"/>
    <n v="12.809999999999945"/>
  </r>
  <r>
    <s v="1409756"/>
    <x v="177"/>
    <x v="4"/>
    <x v="2"/>
    <n v="3303.12"/>
    <n v="3257.0738916256159"/>
    <n v="46.046108374383948"/>
    <n v="3305.93"/>
    <n v="-2.8099999999999454"/>
    <n v="17500"/>
    <n v="17256"/>
    <n v="244"/>
    <n v="17514.84"/>
    <n v="-14.840000000000146"/>
  </r>
  <r>
    <s v="1409756"/>
    <x v="159"/>
    <x v="4"/>
    <x v="2"/>
    <n v="8541.0499999999993"/>
    <n v="8304.2745098039213"/>
    <n v="236.77549019607795"/>
    <n v="8470.36"/>
    <n v="70.68999999999869"/>
    <n v="17748"/>
    <n v="17256"/>
    <n v="492"/>
    <n v="17601.12"/>
    <n v="146.88000000000102"/>
  </r>
  <r>
    <s v="1409756"/>
    <x v="163"/>
    <x v="4"/>
    <x v="2"/>
    <n v="9339.0499999999993"/>
    <n v="9208.8374384236449"/>
    <n v="130.21256157635435"/>
    <n v="9346.9699999999993"/>
    <n v="-7.9200000000000728"/>
    <n v="17500"/>
    <n v="17256"/>
    <n v="244"/>
    <n v="17514.84"/>
    <n v="-14.840000000000146"/>
  </r>
  <r>
    <s v="1409756"/>
    <x v="164"/>
    <x v="4"/>
    <x v="2"/>
    <n v="13723.5"/>
    <n v="13532.15763546798"/>
    <n v="191.34236453201993"/>
    <n v="13735.14"/>
    <n v="-11.639999999999418"/>
    <n v="17500"/>
    <n v="17256"/>
    <n v="244"/>
    <n v="17514.84"/>
    <n v="-14.840000000000146"/>
  </r>
  <r>
    <s v="1409756"/>
    <x v="166"/>
    <x v="4"/>
    <x v="2"/>
    <n v="14381"/>
    <n v="14051.211822660098"/>
    <n v="329.78817733990218"/>
    <n v="14261.98"/>
    <n v="119.02000000000044"/>
    <n v="17661"/>
    <n v="17256"/>
    <n v="405"/>
    <n v="17514.84"/>
    <n v="146.15999999999985"/>
  </r>
  <r>
    <s v="1409756"/>
    <x v="165"/>
    <x v="4"/>
    <x v="2"/>
    <n v="15191.04"/>
    <n v="14840.15763546798"/>
    <n v="350.8823645320208"/>
    <n v="15062.76"/>
    <n v="128.28000000000065"/>
    <n v="1472"/>
    <n v="1438"/>
    <n v="34"/>
    <n v="1459.57"/>
    <n v="12.430000000000064"/>
  </r>
  <r>
    <s v="1409756"/>
    <x v="167"/>
    <x v="4"/>
    <x v="2"/>
    <n v="30077.64"/>
    <n v="29680.3184079602"/>
    <n v="397.32159203979973"/>
    <n v="29828.720000000001"/>
    <n v="248.91999999999825"/>
    <n v="17487"/>
    <n v="17256"/>
    <n v="231"/>
    <n v="17342.28"/>
    <n v="144.72000000000116"/>
  </r>
  <r>
    <s v="1409756"/>
    <x v="45"/>
    <x v="4"/>
    <x v="2"/>
    <n v="87998.09"/>
    <n v="87400.435643564357"/>
    <n v="597.65435643563978"/>
    <n v="88274.44"/>
    <n v="-276.35000000000582"/>
    <n v="17374"/>
    <n v="17256"/>
    <n v="118"/>
    <n v="17428.560000000001"/>
    <n v="-54.56000000000131"/>
  </r>
  <r>
    <s v="1409756"/>
    <x v="168"/>
    <x v="4"/>
    <x v="3"/>
    <n v="71865.94"/>
    <n v="71490.258706467677"/>
    <n v="375.68129353232507"/>
    <n v="71847.710000000006"/>
    <n v="18.229999999995925"/>
    <n v="13010"/>
    <n v="12942"/>
    <n v="68"/>
    <n v="13006.71"/>
    <n v="3.2900000000008731"/>
  </r>
  <r>
    <s v="1409756"/>
    <x v="20"/>
    <x v="4"/>
    <x v="4"/>
    <n v="871.26"/>
    <n v="854.17647058823525"/>
    <n v="17.083529411764744"/>
    <n v="871.26"/>
    <n v="0"/>
    <n v="158.41"/>
    <n v="155.30392156862746"/>
    <n v="3.1060784313725378"/>
    <n v="158.41"/>
    <n v="0"/>
  </r>
  <r>
    <s v="1409757"/>
    <x v="0"/>
    <x v="0"/>
    <x v="0"/>
    <n v="2238.08"/>
    <n v="0"/>
    <n v="2238.08"/>
    <n v="0"/>
    <n v="2238.08"/>
    <n v="0"/>
    <n v="0"/>
    <n v="0"/>
    <n v="0"/>
    <n v="0"/>
  </r>
  <r>
    <s v="1409757"/>
    <x v="1"/>
    <x v="1"/>
    <x v="0"/>
    <n v="4.05"/>
    <n v="0"/>
    <n v="4.05"/>
    <n v="4.07"/>
    <n v="-2.0000000000000462E-2"/>
    <n v="0"/>
    <n v="0"/>
    <n v="0"/>
    <n v="0"/>
    <n v="0"/>
  </r>
  <r>
    <s v="1409757"/>
    <x v="2"/>
    <x v="1"/>
    <x v="0"/>
    <n v="94.57"/>
    <n v="0"/>
    <n v="94.57"/>
    <n v="94.87"/>
    <n v="-0.30000000000001137"/>
    <n v="0"/>
    <n v="0"/>
    <n v="0"/>
    <n v="0"/>
    <n v="0"/>
  </r>
  <r>
    <s v="1409757"/>
    <x v="3"/>
    <x v="1"/>
    <x v="0"/>
    <n v="634.97"/>
    <n v="0"/>
    <n v="634.97"/>
    <n v="636.97"/>
    <n v="-2"/>
    <n v="0"/>
    <n v="0"/>
    <n v="0"/>
    <n v="0"/>
    <n v="0"/>
  </r>
  <r>
    <s v="1409757"/>
    <x v="4"/>
    <x v="2"/>
    <x v="0"/>
    <n v="941.67"/>
    <n v="0"/>
    <n v="941.67"/>
    <n v="1161.45"/>
    <n v="-219.78000000000009"/>
    <n v="2.67"/>
    <n v="0"/>
    <n v="2.67"/>
    <n v="3.2930000000000001"/>
    <n v="-0.62300000000000022"/>
  </r>
  <r>
    <s v="1409757"/>
    <x v="5"/>
    <x v="2"/>
    <x v="0"/>
    <n v="3237.03"/>
    <n v="0"/>
    <n v="3237.03"/>
    <n v="3992.53"/>
    <n v="-755.5"/>
    <n v="2.67"/>
    <n v="0"/>
    <n v="2.67"/>
    <n v="3.2930000000000001"/>
    <n v="-0.62300000000000022"/>
  </r>
  <r>
    <s v="1409757"/>
    <x v="6"/>
    <x v="2"/>
    <x v="0"/>
    <n v="3502.26"/>
    <n v="0"/>
    <n v="3502.26"/>
    <n v="4319.5600000000004"/>
    <n v="-817.30000000000018"/>
    <n v="56.07"/>
    <n v="0"/>
    <n v="56.07"/>
    <n v="69.155000000000001"/>
    <n v="-13.085000000000001"/>
  </r>
  <r>
    <s v="1409757"/>
    <x v="7"/>
    <x v="1"/>
    <x v="0"/>
    <n v="7113.98"/>
    <n v="0"/>
    <n v="7113.98"/>
    <n v="7136.4"/>
    <n v="-22.420000000000073"/>
    <n v="0"/>
    <n v="0"/>
    <n v="0"/>
    <n v="0"/>
    <n v="0"/>
  </r>
  <r>
    <s v="1409757"/>
    <x v="8"/>
    <x v="1"/>
    <x v="0"/>
    <n v="16451.13"/>
    <n v="0"/>
    <n v="16451.13"/>
    <n v="16502.97"/>
    <n v="-51.840000000000146"/>
    <n v="0"/>
    <n v="0"/>
    <n v="0"/>
    <n v="0"/>
    <n v="0"/>
  </r>
  <r>
    <s v="1409757"/>
    <x v="158"/>
    <x v="3"/>
    <x v="1"/>
    <n v="-416133.75"/>
    <n v="0"/>
    <n v="-416133.75"/>
    <n v="-416133.8"/>
    <n v="4.9999999988358468E-2"/>
    <n v="-2140.5"/>
    <n v="0"/>
    <n v="-2140.5"/>
    <n v="-2140.5"/>
    <n v="0"/>
  </r>
  <r>
    <s v="1409757"/>
    <x v="48"/>
    <x v="4"/>
    <x v="2"/>
    <n v="218.33"/>
    <n v="182.19801980198019"/>
    <n v="36.131980198019818"/>
    <n v="184.02"/>
    <n v="34.31"/>
    <n v="2565"/>
    <n v="2140.5"/>
    <n v="424.5"/>
    <n v="2161.9050000000002"/>
    <n v="403.0949999999998"/>
  </r>
  <r>
    <s v="1409757"/>
    <x v="37"/>
    <x v="4"/>
    <x v="2"/>
    <n v="2512.96"/>
    <n v="2506.5273631840796"/>
    <n v="6.4326368159204321"/>
    <n v="2519.06"/>
    <n v="-6.0999999999999091"/>
    <n v="2146"/>
    <n v="2140.4995024875625"/>
    <n v="5.5004975124375051"/>
    <n v="2151.2020000000002"/>
    <n v="-5.2020000000002256"/>
  </r>
  <r>
    <s v="1409757"/>
    <x v="161"/>
    <x v="4"/>
    <x v="2"/>
    <n v="4907.5"/>
    <n v="4848.2364532019701"/>
    <n v="59.263546798029893"/>
    <n v="4920.96"/>
    <n v="-13.460000000000036"/>
    <n v="26000"/>
    <n v="25686"/>
    <n v="314"/>
    <n v="26071.29"/>
    <n v="-71.290000000000873"/>
  </r>
  <r>
    <s v="1409757"/>
    <x v="159"/>
    <x v="4"/>
    <x v="2"/>
    <n v="12205.21"/>
    <n v="12361.127450980392"/>
    <n v="-155.91745098039246"/>
    <n v="12608.35"/>
    <n v="-403.14000000000124"/>
    <n v="25362"/>
    <n v="25686"/>
    <n v="-324"/>
    <n v="26199.72"/>
    <n v="-837.72000000000116"/>
  </r>
  <r>
    <s v="1409757"/>
    <x v="163"/>
    <x v="4"/>
    <x v="2"/>
    <n v="14168.67"/>
    <n v="13707.586206896553"/>
    <n v="461.08379310344753"/>
    <n v="13913.2"/>
    <n v="255.46999999999935"/>
    <n v="26550"/>
    <n v="25686"/>
    <n v="864"/>
    <n v="26071.29"/>
    <n v="478.70999999999913"/>
  </r>
  <r>
    <s v="1409757"/>
    <x v="164"/>
    <x v="4"/>
    <x v="2"/>
    <n v="20859.72"/>
    <n v="20142.96551724138"/>
    <n v="716.75448275862072"/>
    <n v="20445.11"/>
    <n v="414.61000000000058"/>
    <n v="26600"/>
    <n v="25686"/>
    <n v="914"/>
    <n v="26071.29"/>
    <n v="528.70999999999913"/>
  </r>
  <r>
    <s v="1409757"/>
    <x v="166"/>
    <x v="4"/>
    <x v="2"/>
    <n v="21607.73"/>
    <n v="20915.596059113301"/>
    <n v="692.13394088669884"/>
    <n v="21229.33"/>
    <n v="378.39999999999782"/>
    <n v="26536"/>
    <n v="25686"/>
    <n v="850"/>
    <n v="26071.29"/>
    <n v="464.70999999999913"/>
  </r>
  <r>
    <s v="1409757"/>
    <x v="165"/>
    <x v="4"/>
    <x v="2"/>
    <n v="22322.16"/>
    <n v="22089.960591133004"/>
    <n v="232.19940886699624"/>
    <n v="22421.31"/>
    <n v="-99.150000000001455"/>
    <n v="2163"/>
    <n v="2140.5004926108377"/>
    <n v="22.499507389162318"/>
    <n v="2172.6080000000002"/>
    <n v="-9.6080000000001746"/>
  </r>
  <r>
    <s v="1409757"/>
    <x v="167"/>
    <x v="4"/>
    <x v="2"/>
    <n v="44874.8"/>
    <n v="44179.920398009948"/>
    <n v="694.87960199005465"/>
    <n v="44400.82"/>
    <n v="473.9800000000032"/>
    <n v="26090"/>
    <n v="25686"/>
    <n v="404"/>
    <n v="25814.43"/>
    <n v="275.56999999999971"/>
  </r>
  <r>
    <s v="1409757"/>
    <x v="45"/>
    <x v="4"/>
    <x v="2"/>
    <n v="130330.77"/>
    <n v="130097.79207920791"/>
    <n v="232.97792079209466"/>
    <n v="131398.76999999999"/>
    <n v="-1067.9999999999854"/>
    <n v="25732"/>
    <n v="25686"/>
    <n v="46"/>
    <n v="25942.86"/>
    <n v="-210.86000000000058"/>
  </r>
  <r>
    <s v="1409757"/>
    <x v="168"/>
    <x v="4"/>
    <x v="3"/>
    <n v="106611.27"/>
    <n v="106415.09452736318"/>
    <n v="196.17547263682354"/>
    <n v="106947.17"/>
    <n v="-335.89999999999418"/>
    <n v="19300"/>
    <n v="19264.499502487561"/>
    <n v="35.500497512439324"/>
    <n v="19360.822"/>
    <n v="-60.822000000000116"/>
  </r>
  <r>
    <s v="1409757"/>
    <x v="20"/>
    <x v="4"/>
    <x v="4"/>
    <n v="1296.8900000000001"/>
    <n v="1271.4509803921569"/>
    <n v="25.439019607843193"/>
    <n v="1296.8800000000001"/>
    <n v="9.9999999999909051E-3"/>
    <n v="235.798"/>
    <n v="231.17352941176472"/>
    <n v="4.6244705882352832"/>
    <n v="235.797"/>
    <n v="1.0000000000047748E-3"/>
  </r>
  <r>
    <s v="1409758"/>
    <x v="0"/>
    <x v="0"/>
    <x v="0"/>
    <n v="-32.049999999999997"/>
    <n v="0"/>
    <n v="-32.049999999999997"/>
    <n v="0"/>
    <n v="-32.049999999999997"/>
    <n v="0"/>
    <n v="0"/>
    <n v="0"/>
    <n v="0"/>
    <n v="0"/>
  </r>
  <r>
    <s v="1409758"/>
    <x v="1"/>
    <x v="1"/>
    <x v="0"/>
    <n v="0.71"/>
    <n v="0"/>
    <n v="0.71"/>
    <n v="0.71"/>
    <n v="0"/>
    <n v="0"/>
    <n v="0"/>
    <n v="0"/>
    <n v="0"/>
    <n v="0"/>
  </r>
  <r>
    <s v="1409758"/>
    <x v="2"/>
    <x v="1"/>
    <x v="0"/>
    <n v="16.61"/>
    <n v="0"/>
    <n v="16.61"/>
    <n v="16.64"/>
    <n v="-3.0000000000001137E-2"/>
    <n v="0"/>
    <n v="0"/>
    <n v="0"/>
    <n v="0"/>
    <n v="0"/>
  </r>
  <r>
    <s v="1409758"/>
    <x v="3"/>
    <x v="1"/>
    <x v="0"/>
    <n v="111.53"/>
    <n v="0"/>
    <n v="111.53"/>
    <n v="111.74"/>
    <n v="-0.20999999999999375"/>
    <n v="0"/>
    <n v="0"/>
    <n v="0"/>
    <n v="0"/>
    <n v="0"/>
  </r>
  <r>
    <s v="1409758"/>
    <x v="4"/>
    <x v="2"/>
    <x v="0"/>
    <n v="352.69"/>
    <n v="0"/>
    <n v="352.69"/>
    <n v="294.29000000000002"/>
    <n v="58.399999999999977"/>
    <n v="1"/>
    <n v="0"/>
    <n v="1"/>
    <n v="0.83399999999999996"/>
    <n v="0.16600000000000004"/>
  </r>
  <r>
    <s v="1409758"/>
    <x v="5"/>
    <x v="2"/>
    <x v="0"/>
    <n v="1212.3699999999999"/>
    <n v="0"/>
    <n v="1212.3699999999999"/>
    <n v="1011.65"/>
    <n v="200.71999999999991"/>
    <n v="1"/>
    <n v="0"/>
    <n v="1"/>
    <n v="0.83399999999999996"/>
    <n v="0.16600000000000004"/>
  </r>
  <r>
    <s v="1409758"/>
    <x v="6"/>
    <x v="2"/>
    <x v="0"/>
    <n v="1311.71"/>
    <n v="0"/>
    <n v="1311.71"/>
    <n v="1094.55"/>
    <n v="217.16000000000008"/>
    <n v="21"/>
    <n v="0"/>
    <n v="21"/>
    <n v="17.523"/>
    <n v="3.4770000000000003"/>
  </r>
  <r>
    <s v="1409758"/>
    <x v="7"/>
    <x v="1"/>
    <x v="0"/>
    <n v="1249.55"/>
    <n v="0"/>
    <n v="1249.55"/>
    <n v="1251.9100000000001"/>
    <n v="-2.3600000000001273"/>
    <n v="0"/>
    <n v="0"/>
    <n v="0"/>
    <n v="0"/>
    <n v="0"/>
  </r>
  <r>
    <s v="1409758"/>
    <x v="8"/>
    <x v="1"/>
    <x v="0"/>
    <n v="2889.6"/>
    <n v="0"/>
    <n v="2889.6"/>
    <n v="2895.06"/>
    <n v="-5.4600000000000364"/>
    <n v="0"/>
    <n v="0"/>
    <n v="0"/>
    <n v="0"/>
    <n v="0"/>
  </r>
  <r>
    <s v="1409758"/>
    <x v="442"/>
    <x v="3"/>
    <x v="1"/>
    <n v="-74660.899999999994"/>
    <n v="0"/>
    <n v="-74660.899999999994"/>
    <n v="-74660.91"/>
    <n v="1.0000000009313226E-2"/>
    <n v="-751"/>
    <n v="0"/>
    <n v="-751"/>
    <n v="-751"/>
    <n v="0"/>
  </r>
  <r>
    <s v="1409758"/>
    <x v="48"/>
    <x v="4"/>
    <x v="2"/>
    <n v="148.11000000000001"/>
    <n v="127.85148514851485"/>
    <n v="20.25851485148516"/>
    <n v="129.13"/>
    <n v="18.980000000000018"/>
    <n v="1740"/>
    <n v="1502"/>
    <n v="238"/>
    <n v="1517.02"/>
    <n v="222.98000000000002"/>
  </r>
  <r>
    <s v="1409758"/>
    <x v="172"/>
    <x v="4"/>
    <x v="2"/>
    <n v="260.13"/>
    <n v="259.09452736318406"/>
    <n v="1.035472636815939"/>
    <n v="260.39"/>
    <n v="-0.25999999999999091"/>
    <n v="754"/>
    <n v="751"/>
    <n v="3"/>
    <n v="754.755"/>
    <n v="-0.75499999999999545"/>
  </r>
  <r>
    <s v="1409758"/>
    <x v="443"/>
    <x v="4"/>
    <x v="2"/>
    <n v="868.25"/>
    <n v="850.51231527093591"/>
    <n v="17.737684729064085"/>
    <n v="863.27"/>
    <n v="4.9800000000000182"/>
    <n v="4600"/>
    <n v="4506"/>
    <n v="94"/>
    <n v="4573.59"/>
    <n v="26.409999999999854"/>
  </r>
  <r>
    <s v="1409758"/>
    <x v="159"/>
    <x v="4"/>
    <x v="2"/>
    <n v="2208.89"/>
    <n v="2168.4705882352941"/>
    <n v="40.419411764705728"/>
    <n v="2211.84"/>
    <n v="-2.9500000000002728"/>
    <n v="4590"/>
    <n v="4506"/>
    <n v="84"/>
    <n v="4596.12"/>
    <n v="-6.1199999999998909"/>
  </r>
  <r>
    <s v="1409758"/>
    <x v="163"/>
    <x v="4"/>
    <x v="2"/>
    <n v="2454.84"/>
    <n v="2404.6699507389158"/>
    <n v="50.170049261084387"/>
    <n v="2440.7399999999998"/>
    <n v="14.100000000000364"/>
    <n v="4600"/>
    <n v="4506"/>
    <n v="94"/>
    <n v="4573.59"/>
    <n v="26.409999999999854"/>
  </r>
  <r>
    <s v="1409758"/>
    <x v="164"/>
    <x v="4"/>
    <x v="2"/>
    <n v="3607.32"/>
    <n v="3533.6059113300494"/>
    <n v="73.714088669950797"/>
    <n v="3586.61"/>
    <n v="20.710000000000036"/>
    <n v="4600"/>
    <n v="4506"/>
    <n v="94"/>
    <n v="4573.59"/>
    <n v="26.409999999999854"/>
  </r>
  <r>
    <s v="1409758"/>
    <x v="166"/>
    <x v="4"/>
    <x v="2"/>
    <n v="3393.92"/>
    <n v="3669.1428571428573"/>
    <n v="-275.22285714285726"/>
    <n v="3724.18"/>
    <n v="-330.25999999999976"/>
    <n v="4168"/>
    <n v="4506"/>
    <n v="-338"/>
    <n v="4573.59"/>
    <n v="-405.59000000000015"/>
  </r>
  <r>
    <s v="1409758"/>
    <x v="170"/>
    <x v="4"/>
    <x v="2"/>
    <n v="4853.5200000000004"/>
    <n v="4866.4827586206893"/>
    <n v="-12.962758620688874"/>
    <n v="4939.4799999999996"/>
    <n v="-85.959999999999127"/>
    <n v="749"/>
    <n v="751"/>
    <n v="-2"/>
    <n v="762.26499999999999"/>
    <n v="-13.264999999999986"/>
  </r>
  <r>
    <s v="1409758"/>
    <x v="167"/>
    <x v="4"/>
    <x v="2"/>
    <n v="7779.56"/>
    <n v="7750.3184079601988"/>
    <n v="29.241592039801617"/>
    <n v="7789.07"/>
    <n v="-9.5099999999993088"/>
    <n v="4523"/>
    <n v="4506"/>
    <n v="17"/>
    <n v="4528.53"/>
    <n v="-5.5299999999997453"/>
  </r>
  <r>
    <s v="1409758"/>
    <x v="45"/>
    <x v="4"/>
    <x v="2"/>
    <n v="23020.11"/>
    <n v="22822.574257425742"/>
    <n v="197.53574257425862"/>
    <n v="23050.799999999999"/>
    <n v="-30.68999999999869"/>
    <n v="4545"/>
    <n v="4506"/>
    <n v="39"/>
    <n v="4551.0600000000004"/>
    <n v="-6.0600000000004002"/>
  </r>
  <r>
    <s v="1409758"/>
    <x v="168"/>
    <x v="4"/>
    <x v="3"/>
    <n v="18726.02"/>
    <n v="18668.009950248754"/>
    <n v="58.010049751246697"/>
    <n v="18761.349999999999"/>
    <n v="-35.329999999998108"/>
    <n v="3390"/>
    <n v="3379.5004975124375"/>
    <n v="10.499502487562495"/>
    <n v="3396.3980000000001"/>
    <n v="-6.3980000000001382"/>
  </r>
  <r>
    <s v="1409758"/>
    <x v="20"/>
    <x v="4"/>
    <x v="4"/>
    <n v="227.51"/>
    <n v="223.04901960784315"/>
    <n v="4.4609803921568414"/>
    <n v="227.51"/>
    <n v="0"/>
    <n v="41.365000000000002"/>
    <n v="40.553921568627452"/>
    <n v="0.81107843137255031"/>
    <n v="41.365000000000002"/>
    <n v="0"/>
  </r>
  <r>
    <s v="1409759"/>
    <x v="0"/>
    <x v="0"/>
    <x v="0"/>
    <n v="14119.35"/>
    <n v="0"/>
    <n v="14119.35"/>
    <n v="0"/>
    <n v="14119.35"/>
    <n v="0"/>
    <n v="0"/>
    <n v="0"/>
    <n v="0"/>
    <n v="0"/>
  </r>
  <r>
    <s v="1409759"/>
    <x v="1"/>
    <x v="1"/>
    <x v="0"/>
    <n v="5.82"/>
    <n v="0"/>
    <n v="5.82"/>
    <n v="6.05"/>
    <n v="-0.22999999999999954"/>
    <n v="0"/>
    <n v="0"/>
    <n v="0"/>
    <n v="0"/>
    <n v="0"/>
  </r>
  <r>
    <s v="1409759"/>
    <x v="3"/>
    <x v="1"/>
    <x v="0"/>
    <n v="912.19"/>
    <n v="0"/>
    <n v="912.19"/>
    <n v="948.79"/>
    <n v="-36.599999999999909"/>
    <n v="0"/>
    <n v="0"/>
    <n v="0"/>
    <n v="0"/>
    <n v="0"/>
  </r>
  <r>
    <s v="1409759"/>
    <x v="4"/>
    <x v="2"/>
    <x v="0"/>
    <n v="969.88"/>
    <n v="0"/>
    <n v="969.88"/>
    <n v="1729.83"/>
    <n v="-759.94999999999993"/>
    <n v="2.75"/>
    <n v="0"/>
    <n v="2.75"/>
    <n v="4.9050000000000002"/>
    <n v="-2.1550000000000002"/>
  </r>
  <r>
    <s v="1409759"/>
    <x v="5"/>
    <x v="2"/>
    <x v="0"/>
    <n v="3334.02"/>
    <n v="0"/>
    <n v="3334.02"/>
    <n v="5946.36"/>
    <n v="-2612.3399999999997"/>
    <n v="2.75"/>
    <n v="0"/>
    <n v="2.75"/>
    <n v="4.9050000000000002"/>
    <n v="-2.1550000000000002"/>
  </r>
  <r>
    <s v="1409759"/>
    <x v="6"/>
    <x v="2"/>
    <x v="0"/>
    <n v="3607.2"/>
    <n v="0"/>
    <n v="3607.2"/>
    <n v="6433.44"/>
    <n v="-2826.24"/>
    <n v="57.75"/>
    <n v="0"/>
    <n v="57.75"/>
    <n v="102.997"/>
    <n v="-45.247"/>
  </r>
  <r>
    <s v="1409759"/>
    <x v="8"/>
    <x v="1"/>
    <x v="0"/>
    <n v="23631.02"/>
    <n v="0"/>
    <n v="23631.02"/>
    <n v="24579.040000000001"/>
    <n v="-948.02000000000044"/>
    <n v="0"/>
    <n v="0"/>
    <n v="0"/>
    <n v="0"/>
    <n v="0"/>
  </r>
  <r>
    <s v="1409759"/>
    <x v="249"/>
    <x v="3"/>
    <x v="1"/>
    <n v="-534281.38"/>
    <n v="0"/>
    <n v="-534281.38"/>
    <n v="-534281.43999999994"/>
    <n v="5.9999999939464033E-2"/>
    <n v="-3188"/>
    <n v="0"/>
    <n v="-3188"/>
    <n v="-3188"/>
    <n v="0"/>
  </r>
  <r>
    <s v="1409759"/>
    <x v="48"/>
    <x v="4"/>
    <x v="2"/>
    <n v="22.13"/>
    <n v="0"/>
    <n v="22.13"/>
    <n v="0"/>
    <n v="22.13"/>
    <n v="260"/>
    <n v="0"/>
    <n v="260"/>
    <n v="0"/>
    <n v="260"/>
  </r>
  <r>
    <s v="1409759"/>
    <x v="250"/>
    <x v="4"/>
    <x v="2"/>
    <n v="2649.95"/>
    <n v="2633.1625615763546"/>
    <n v="16.787438423645199"/>
    <n v="2672.66"/>
    <n v="-22.710000000000036"/>
    <n v="38500"/>
    <n v="38255.999999999993"/>
    <n v="244.00000000000728"/>
    <n v="38829.839999999997"/>
    <n v="-329.83999999999651"/>
  </r>
  <r>
    <s v="1409759"/>
    <x v="37"/>
    <x v="4"/>
    <x v="2"/>
    <n v="3729.63"/>
    <n v="3733.1442786069651"/>
    <n v="-3.5142786069650356"/>
    <n v="3751.81"/>
    <n v="-22.179999999999836"/>
    <n v="3185"/>
    <n v="3188"/>
    <n v="-3"/>
    <n v="3203.94"/>
    <n v="-18.940000000000055"/>
  </r>
  <r>
    <s v="1409759"/>
    <x v="251"/>
    <x v="4"/>
    <x v="2"/>
    <n v="6684.75"/>
    <n v="6642.3940886699511"/>
    <n v="42.355911330048912"/>
    <n v="6742.03"/>
    <n v="-57.279999999999745"/>
    <n v="38500"/>
    <n v="38255.999999999993"/>
    <n v="244.00000000000728"/>
    <n v="38829.839999999997"/>
    <n v="-329.83999999999651"/>
  </r>
  <r>
    <s v="1409759"/>
    <x v="252"/>
    <x v="4"/>
    <x v="2"/>
    <n v="10052.64"/>
    <n v="9860.8712871287134"/>
    <n v="191.76871287128597"/>
    <n v="9959.48"/>
    <n v="93.159999999999854"/>
    <n v="39000"/>
    <n v="38256"/>
    <n v="744"/>
    <n v="38638.559999999998"/>
    <n v="361.44000000000233"/>
  </r>
  <r>
    <s v="1409759"/>
    <x v="253"/>
    <x v="4"/>
    <x v="2"/>
    <n v="11081.07"/>
    <n v="11010.837438423645"/>
    <n v="70.232561576354783"/>
    <n v="11176"/>
    <n v="-94.930000000000291"/>
    <n v="38500"/>
    <n v="38255.999999999993"/>
    <n v="244.00000000000728"/>
    <n v="38829.839999999997"/>
    <n v="-329.83999999999651"/>
  </r>
  <r>
    <s v="1409759"/>
    <x v="254"/>
    <x v="4"/>
    <x v="2"/>
    <n v="26434.76"/>
    <n v="26237.241379310344"/>
    <n v="197.5186206896542"/>
    <n v="26630.799999999999"/>
    <n v="-196.04000000000087"/>
    <n v="3212"/>
    <n v="3188"/>
    <n v="24"/>
    <n v="3235.82"/>
    <n v="-23.820000000000164"/>
  </r>
  <r>
    <s v="1409759"/>
    <x v="255"/>
    <x v="4"/>
    <x v="2"/>
    <n v="27814.240000000002"/>
    <n v="26735.20792079208"/>
    <n v="1079.0320792079219"/>
    <n v="27002.560000000001"/>
    <n v="811.68000000000029"/>
    <n v="39800"/>
    <n v="38256"/>
    <n v="1544"/>
    <n v="38638.559999999998"/>
    <n v="1161.4400000000023"/>
  </r>
  <r>
    <s v="1409759"/>
    <x v="256"/>
    <x v="4"/>
    <x v="2"/>
    <n v="31431.21"/>
    <n v="31151.093596059112"/>
    <n v="280.11640394088681"/>
    <n v="31618.36"/>
    <n v="-187.15000000000146"/>
    <n v="38600"/>
    <n v="38255.999999999993"/>
    <n v="344.00000000000728"/>
    <n v="38829.839999999997"/>
    <n v="-229.83999999999651"/>
  </r>
  <r>
    <s v="1409759"/>
    <x v="257"/>
    <x v="4"/>
    <x v="2"/>
    <n v="195263.19"/>
    <n v="193763.96039603959"/>
    <n v="1499.2296039604116"/>
    <n v="195701.6"/>
    <n v="-438.41000000000349"/>
    <n v="38552"/>
    <n v="38256"/>
    <n v="296"/>
    <n v="38638.559999999998"/>
    <n v="-86.559999999997672"/>
  </r>
  <r>
    <s v="1409759"/>
    <x v="258"/>
    <x v="4"/>
    <x v="3"/>
    <n v="170606.79"/>
    <n v="176568.24875621891"/>
    <n v="-5961.4587562188972"/>
    <n v="177451.09"/>
    <n v="-6844.2999999999884"/>
    <n v="2204"/>
    <n v="2281.0139303482588"/>
    <n v="-77.013930348258782"/>
    <n v="2292.4189999999999"/>
    <n v="-88.418999999999869"/>
  </r>
  <r>
    <s v="1409759"/>
    <x v="20"/>
    <x v="4"/>
    <x v="4"/>
    <n v="1931.54"/>
    <n v="1893.6764705882354"/>
    <n v="37.863529411764603"/>
    <n v="1931.55"/>
    <n v="-9.9999999999909051E-3"/>
    <n v="351.19"/>
    <n v="344.30392156862746"/>
    <n v="6.8860784313725389"/>
    <n v="351.19"/>
    <n v="0"/>
  </r>
  <r>
    <s v="1409761"/>
    <x v="0"/>
    <x v="0"/>
    <x v="0"/>
    <n v="468.91"/>
    <n v="0"/>
    <n v="468.91"/>
    <n v="0"/>
    <n v="468.91"/>
    <n v="0"/>
    <n v="0"/>
    <n v="0"/>
    <n v="0"/>
    <n v="0"/>
  </r>
  <r>
    <s v="1409761"/>
    <x v="190"/>
    <x v="2"/>
    <x v="0"/>
    <n v="61.7"/>
    <n v="0"/>
    <n v="61.7"/>
    <n v="62.78"/>
    <n v="-1.0799999999999983"/>
    <n v="8.16"/>
    <n v="0"/>
    <n v="8.16"/>
    <n v="8.3049999999999997"/>
    <n v="-0.14499999999999957"/>
  </r>
  <r>
    <s v="1409761"/>
    <x v="191"/>
    <x v="2"/>
    <x v="0"/>
    <n v="126.6"/>
    <n v="0"/>
    <n v="126.6"/>
    <n v="128.84"/>
    <n v="-2.2400000000000091"/>
    <n v="8.16"/>
    <n v="0"/>
    <n v="8.16"/>
    <n v="8.3049999999999997"/>
    <n v="-0.14499999999999957"/>
  </r>
  <r>
    <s v="1409761"/>
    <x v="192"/>
    <x v="2"/>
    <x v="0"/>
    <n v="4990.7"/>
    <n v="0"/>
    <n v="4990.7"/>
    <n v="5078.22"/>
    <n v="-87.520000000000437"/>
    <n v="81.599999999999994"/>
    <n v="0"/>
    <n v="81.599999999999994"/>
    <n v="83.031000000000006"/>
    <n v="-1.4310000000000116"/>
  </r>
  <r>
    <s v="1409761"/>
    <x v="56"/>
    <x v="3"/>
    <x v="2"/>
    <n v="-31050.94"/>
    <n v="0"/>
    <n v="-31050.94"/>
    <n v="-31050.74"/>
    <n v="-0.19999999999708962"/>
    <n v="-38610"/>
    <n v="0"/>
    <n v="-38610"/>
    <n v="-38610"/>
    <n v="0"/>
  </r>
  <r>
    <s v="1409761"/>
    <x v="194"/>
    <x v="4"/>
    <x v="2"/>
    <n v="3020.43"/>
    <n v="3020.2662721893489"/>
    <n v="0.16372781065092568"/>
    <n v="3062.55"/>
    <n v="-42.120000000000346"/>
    <n v="6371"/>
    <n v="6370.6499013806706"/>
    <n v="0.35009861932940112"/>
    <n v="6459.8389999999999"/>
    <n v="-88.838999999999942"/>
  </r>
  <r>
    <s v="1409761"/>
    <x v="193"/>
    <x v="4"/>
    <x v="2"/>
    <n v="22382.6"/>
    <n v="22382.600985221674"/>
    <n v="-9.8522167536430061E-4"/>
    <n v="22718.34"/>
    <n v="-335.7400000000016"/>
    <n v="38610"/>
    <n v="38610"/>
    <n v="0"/>
    <n v="39189.15"/>
    <n v="-579.15000000000146"/>
  </r>
  <r>
    <s v="1409762"/>
    <x v="0"/>
    <x v="0"/>
    <x v="0"/>
    <n v="-9260.19"/>
    <n v="0"/>
    <n v="-9260.19"/>
    <n v="0"/>
    <n v="-9260.19"/>
    <n v="0"/>
    <n v="0"/>
    <n v="0"/>
    <n v="0"/>
    <n v="0"/>
  </r>
  <r>
    <s v="1409762"/>
    <x v="1"/>
    <x v="1"/>
    <x v="0"/>
    <n v="3.31"/>
    <n v="0"/>
    <n v="3.31"/>
    <n v="3.32"/>
    <n v="-9.9999999999997868E-3"/>
    <n v="0"/>
    <n v="0"/>
    <n v="0"/>
    <n v="0"/>
    <n v="0"/>
  </r>
  <r>
    <s v="1409762"/>
    <x v="2"/>
    <x v="1"/>
    <x v="0"/>
    <n v="77.2"/>
    <n v="0"/>
    <n v="77.2"/>
    <n v="77.58"/>
    <n v="-0.37999999999999545"/>
    <n v="0"/>
    <n v="0"/>
    <n v="0"/>
    <n v="0"/>
    <n v="0"/>
  </r>
  <r>
    <s v="1409762"/>
    <x v="3"/>
    <x v="1"/>
    <x v="0"/>
    <n v="518.34"/>
    <n v="0"/>
    <n v="518.34"/>
    <n v="520.91"/>
    <n v="-2.5699999999999363"/>
    <n v="0"/>
    <n v="0"/>
    <n v="0"/>
    <n v="0"/>
    <n v="0"/>
  </r>
  <r>
    <s v="1409762"/>
    <x v="4"/>
    <x v="2"/>
    <x v="0"/>
    <n v="2204.2800000000002"/>
    <n v="0"/>
    <n v="2204.2800000000002"/>
    <n v="1234.75"/>
    <n v="969.5300000000002"/>
    <n v="6.25"/>
    <n v="0"/>
    <n v="6.25"/>
    <n v="3.5009999999999999"/>
    <n v="2.7490000000000001"/>
  </r>
  <r>
    <s v="1409762"/>
    <x v="5"/>
    <x v="2"/>
    <x v="0"/>
    <n v="7577.32"/>
    <n v="0"/>
    <n v="7577.32"/>
    <n v="4244.51"/>
    <n v="3332.8099999999995"/>
    <n v="6.25"/>
    <n v="0"/>
    <n v="6.25"/>
    <n v="3.5009999999999999"/>
    <n v="2.7490000000000001"/>
  </r>
  <r>
    <s v="1409762"/>
    <x v="6"/>
    <x v="2"/>
    <x v="0"/>
    <n v="8198.19"/>
    <n v="0"/>
    <n v="8198.19"/>
    <n v="4592.3"/>
    <n v="3605.8900000000003"/>
    <n v="131.25"/>
    <n v="0"/>
    <n v="131.25"/>
    <n v="73.521000000000001"/>
    <n v="57.728999999999999"/>
  </r>
  <r>
    <s v="1409762"/>
    <x v="7"/>
    <x v="1"/>
    <x v="0"/>
    <n v="5807.29"/>
    <n v="0"/>
    <n v="5807.29"/>
    <n v="5836.14"/>
    <n v="-28.850000000000364"/>
    <n v="0"/>
    <n v="0"/>
    <n v="0"/>
    <n v="0"/>
    <n v="0"/>
  </r>
  <r>
    <s v="1409762"/>
    <x v="8"/>
    <x v="1"/>
    <x v="0"/>
    <n v="13429.4"/>
    <n v="0"/>
    <n v="13429.4"/>
    <n v="13496.12"/>
    <n v="-66.720000000001164"/>
    <n v="0"/>
    <n v="0"/>
    <n v="0"/>
    <n v="0"/>
    <n v="0"/>
  </r>
  <r>
    <s v="1409762"/>
    <x v="52"/>
    <x v="3"/>
    <x v="1"/>
    <n v="-321584.36"/>
    <n v="0"/>
    <n v="-321584.36"/>
    <n v="-321584.28000000003"/>
    <n v="-7.9999999958090484E-2"/>
    <n v="-3501"/>
    <n v="0"/>
    <n v="-3501"/>
    <n v="-3501"/>
    <n v="0"/>
  </r>
  <r>
    <s v="1409762"/>
    <x v="48"/>
    <x v="4"/>
    <x v="2"/>
    <n v="327.29000000000002"/>
    <n v="298.00990099009903"/>
    <n v="29.280099009900994"/>
    <n v="300.99"/>
    <n v="26.300000000000011"/>
    <n v="3845"/>
    <n v="3501"/>
    <n v="344"/>
    <n v="3536.01"/>
    <n v="308.98999999999978"/>
  </r>
  <r>
    <s v="1409762"/>
    <x v="53"/>
    <x v="4"/>
    <x v="2"/>
    <n v="1056.27"/>
    <n v="1041.6847290640394"/>
    <n v="14.58527093596058"/>
    <n v="1057.31"/>
    <n v="-1.0399999999999636"/>
    <n v="21300"/>
    <n v="21006"/>
    <n v="294"/>
    <n v="21321.09"/>
    <n v="-21.090000000000146"/>
  </r>
  <r>
    <s v="1409762"/>
    <x v="50"/>
    <x v="4"/>
    <x v="2"/>
    <n v="2066.8200000000002"/>
    <n v="2058.587064676617"/>
    <n v="8.2329353233831171"/>
    <n v="2068.88"/>
    <n v="-2.0599999999999454"/>
    <n v="3515"/>
    <n v="3501"/>
    <n v="14"/>
    <n v="3518.5050000000001"/>
    <n v="-3.5050000000001091"/>
  </r>
  <r>
    <s v="1409762"/>
    <x v="54"/>
    <x v="4"/>
    <x v="2"/>
    <n v="4805.07"/>
    <n v="4738.7389162561576"/>
    <n v="66.3310837438421"/>
    <n v="4809.82"/>
    <n v="-4.75"/>
    <n v="21300"/>
    <n v="21006"/>
    <n v="294"/>
    <n v="21321.09"/>
    <n v="-21.090000000000146"/>
  </r>
  <r>
    <s v="1409762"/>
    <x v="55"/>
    <x v="4"/>
    <x v="2"/>
    <n v="6174.23"/>
    <n v="6089.0049261083741"/>
    <n v="85.22507389162547"/>
    <n v="6180.34"/>
    <n v="-6.1100000000005821"/>
    <n v="21300"/>
    <n v="21006"/>
    <n v="294"/>
    <n v="21321.09"/>
    <n v="-21.090000000000146"/>
  </r>
  <r>
    <s v="1409762"/>
    <x v="14"/>
    <x v="4"/>
    <x v="2"/>
    <n v="10071.469999999999"/>
    <n v="9876.8137254901958"/>
    <n v="194.65627450980355"/>
    <n v="10074.35"/>
    <n v="-2.8800000000010186"/>
    <n v="21420"/>
    <n v="21006"/>
    <n v="414"/>
    <n v="21426.12"/>
    <n v="-6.1199999999989814"/>
  </r>
  <r>
    <s v="1409762"/>
    <x v="56"/>
    <x v="4"/>
    <x v="2"/>
    <n v="18951.439999999999"/>
    <n v="16893.339901477833"/>
    <n v="2058.1000985221654"/>
    <n v="17146.740000000002"/>
    <n v="1804.6999999999971"/>
    <n v="23565"/>
    <n v="21006"/>
    <n v="2559"/>
    <n v="21321.09"/>
    <n v="2243.91"/>
  </r>
  <r>
    <s v="1409762"/>
    <x v="57"/>
    <x v="4"/>
    <x v="2"/>
    <n v="27239.1"/>
    <n v="26712.63054187192"/>
    <n v="526.46945812807826"/>
    <n v="27113.32"/>
    <n v="125.77999999999884"/>
    <n v="3570"/>
    <n v="3501"/>
    <n v="69"/>
    <n v="3553.5149999999999"/>
    <n v="16.485000000000127"/>
  </r>
  <r>
    <s v="1409762"/>
    <x v="17"/>
    <x v="4"/>
    <x v="2"/>
    <n v="28660.59"/>
    <n v="28526.149253731342"/>
    <n v="134.44074626865768"/>
    <n v="28668.78"/>
    <n v="-8.1899999999986903"/>
    <n v="21105"/>
    <n v="21006"/>
    <n v="99"/>
    <n v="21111.03"/>
    <n v="-6.0299999999988358"/>
  </r>
  <r>
    <s v="1409762"/>
    <x v="58"/>
    <x v="4"/>
    <x v="2"/>
    <n v="101456.34"/>
    <n v="100480.52475247525"/>
    <n v="975.81524752474797"/>
    <n v="101485.33"/>
    <n v="-28.990000000005239"/>
    <n v="21210"/>
    <n v="21006"/>
    <n v="204"/>
    <n v="21216.06"/>
    <n v="-6.0600000000013097"/>
  </r>
  <r>
    <s v="1409762"/>
    <x v="59"/>
    <x v="4"/>
    <x v="3"/>
    <n v="91160.01"/>
    <n v="91156.407960199009"/>
    <n v="3.6020398009859491"/>
    <n v="91612.19"/>
    <n v="-452.18000000000757"/>
    <n v="15755"/>
    <n v="15754.500497512436"/>
    <n v="0.49950248756431392"/>
    <n v="15833.272999999999"/>
    <n v="-78.272999999999229"/>
  </r>
  <r>
    <s v="1409762"/>
    <x v="20"/>
    <x v="4"/>
    <x v="4"/>
    <n v="1060.5899999999999"/>
    <n v="1039.7941176470588"/>
    <n v="20.795882352941135"/>
    <n v="1060.5899999999999"/>
    <n v="0"/>
    <n v="192.83500000000001"/>
    <n v="189.05392156862746"/>
    <n v="3.7810784313725492"/>
    <n v="192.83500000000001"/>
    <n v="0"/>
  </r>
  <r>
    <s v="1409764"/>
    <x v="0"/>
    <x v="0"/>
    <x v="0"/>
    <n v="622.26"/>
    <n v="0"/>
    <n v="622.26"/>
    <n v="0"/>
    <n v="622.26"/>
    <n v="0"/>
    <n v="0"/>
    <n v="0"/>
    <n v="0"/>
    <n v="0"/>
  </r>
  <r>
    <s v="1409764"/>
    <x v="190"/>
    <x v="2"/>
    <x v="0"/>
    <n v="46.27"/>
    <n v="0"/>
    <n v="46.27"/>
    <n v="49.61"/>
    <n v="-3.3399999999999963"/>
    <n v="6.12"/>
    <n v="0"/>
    <n v="6.12"/>
    <n v="6.5629999999999997"/>
    <n v="-0.44299999999999962"/>
  </r>
  <r>
    <s v="1409764"/>
    <x v="191"/>
    <x v="2"/>
    <x v="0"/>
    <n v="94.95"/>
    <n v="0"/>
    <n v="94.95"/>
    <n v="101.81"/>
    <n v="-6.8599999999999994"/>
    <n v="6.12"/>
    <n v="0"/>
    <n v="6.12"/>
    <n v="6.5629999999999997"/>
    <n v="-0.44299999999999962"/>
  </r>
  <r>
    <s v="1409764"/>
    <x v="192"/>
    <x v="2"/>
    <x v="0"/>
    <n v="3743.02"/>
    <n v="0"/>
    <n v="3743.02"/>
    <n v="4012.86"/>
    <n v="-269.84000000000015"/>
    <n v="61.2"/>
    <n v="0"/>
    <n v="61.2"/>
    <n v="65.611999999999995"/>
    <n v="-4.4119999999999919"/>
  </r>
  <r>
    <s v="1409764"/>
    <x v="15"/>
    <x v="3"/>
    <x v="2"/>
    <n v="-27476.09"/>
    <n v="0"/>
    <n v="-27476.09"/>
    <n v="-27476.21"/>
    <n v="0.11999999999898137"/>
    <n v="-30510"/>
    <n v="0"/>
    <n v="-30510"/>
    <n v="-30510"/>
    <n v="0"/>
  </r>
  <r>
    <s v="1409764"/>
    <x v="196"/>
    <x v="4"/>
    <x v="2"/>
    <n v="2275.5700000000002"/>
    <n v="2275.6410256410254"/>
    <n v="-7.1025641025244113E-2"/>
    <n v="2307.5"/>
    <n v="-31.929999999999836"/>
    <n v="5034"/>
    <n v="5034.1499013806706"/>
    <n v="-0.14990138067059888"/>
    <n v="5104.6279999999997"/>
    <n v="-70.627999999999702"/>
  </r>
  <r>
    <s v="1409764"/>
    <x v="197"/>
    <x v="4"/>
    <x v="2"/>
    <n v="20694.02"/>
    <n v="20694.019704433496"/>
    <n v="2.9556650406448171E-4"/>
    <n v="21004.43"/>
    <n v="-310.40999999999985"/>
    <n v="30510"/>
    <n v="30510"/>
    <n v="0"/>
    <n v="30967.65"/>
    <n v="-457.65000000000146"/>
  </r>
  <r>
    <s v="1409769"/>
    <x v="0"/>
    <x v="0"/>
    <x v="0"/>
    <n v="2856.61"/>
    <n v="0"/>
    <n v="2856.61"/>
    <n v="0"/>
    <n v="2856.61"/>
    <n v="0"/>
    <n v="0"/>
    <n v="0"/>
    <n v="0"/>
    <n v="0"/>
  </r>
  <r>
    <s v="1409769"/>
    <x v="190"/>
    <x v="2"/>
    <x v="0"/>
    <n v="316.2"/>
    <n v="0"/>
    <n v="316.2"/>
    <n v="326.77999999999997"/>
    <n v="-10.579999999999984"/>
    <n v="41.82"/>
    <n v="0"/>
    <n v="41.82"/>
    <n v="43.228999999999999"/>
    <n v="-1.4089999999999989"/>
  </r>
  <r>
    <s v="1409769"/>
    <x v="191"/>
    <x v="2"/>
    <x v="0"/>
    <n v="648.82000000000005"/>
    <n v="0"/>
    <n v="648.82000000000005"/>
    <n v="670.64"/>
    <n v="-21.819999999999936"/>
    <n v="41.82"/>
    <n v="0"/>
    <n v="41.82"/>
    <n v="43.228999999999999"/>
    <n v="-1.4089999999999989"/>
  </r>
  <r>
    <s v="1409769"/>
    <x v="192"/>
    <x v="2"/>
    <x v="0"/>
    <n v="25577.32"/>
    <n v="0"/>
    <n v="25577.32"/>
    <n v="26432.78"/>
    <n v="-855.45999999999913"/>
    <n v="418.2"/>
    <n v="0"/>
    <n v="418.2"/>
    <n v="432.18599999999998"/>
    <n v="-13.98599999999999"/>
  </r>
  <r>
    <s v="1409769"/>
    <x v="56"/>
    <x v="3"/>
    <x v="2"/>
    <n v="-161624.1"/>
    <n v="0"/>
    <n v="-161624.1"/>
    <n v="-161623.09"/>
    <n v="-1.0100000000093132"/>
    <n v="-200970"/>
    <n v="0"/>
    <n v="-200970"/>
    <n v="-200970"/>
    <n v="0"/>
  </r>
  <r>
    <s v="1409769"/>
    <x v="194"/>
    <x v="4"/>
    <x v="2"/>
    <n v="15720.83"/>
    <n v="15720.84812623274"/>
    <n v="-1.8126232740542036E-2"/>
    <n v="15940.94"/>
    <n v="-220.11000000000058"/>
    <n v="33160"/>
    <n v="33160.050295857982"/>
    <n v="-5.0295857981836889E-2"/>
    <n v="33624.290999999997"/>
    <n v="-464.29099999999744"/>
  </r>
  <r>
    <s v="1409769"/>
    <x v="193"/>
    <x v="4"/>
    <x v="2"/>
    <n v="116504.32000000001"/>
    <n v="116504.31527093596"/>
    <n v="4.7290640504797921E-3"/>
    <n v="118251.88"/>
    <n v="-1747.5599999999977"/>
    <n v="200970"/>
    <n v="200970"/>
    <n v="0"/>
    <n v="203984.55"/>
    <n v="-3014.5499999999884"/>
  </r>
  <r>
    <s v="1409770"/>
    <x v="0"/>
    <x v="0"/>
    <x v="0"/>
    <n v="624.58000000000004"/>
    <n v="0"/>
    <n v="624.58000000000004"/>
    <n v="0"/>
    <n v="624.58000000000004"/>
    <n v="0"/>
    <n v="0"/>
    <n v="0"/>
    <n v="0"/>
    <n v="0"/>
  </r>
  <r>
    <s v="1409770"/>
    <x v="190"/>
    <x v="2"/>
    <x v="0"/>
    <n v="69.41"/>
    <n v="0"/>
    <n v="69.41"/>
    <n v="71.709999999999994"/>
    <n v="-2.2999999999999972"/>
    <n v="9.18"/>
    <n v="0"/>
    <n v="9.18"/>
    <n v="9.4860000000000007"/>
    <n v="-0.30600000000000094"/>
  </r>
  <r>
    <s v="1409770"/>
    <x v="191"/>
    <x v="2"/>
    <x v="0"/>
    <n v="142.41999999999999"/>
    <n v="0"/>
    <n v="142.41999999999999"/>
    <n v="147.16"/>
    <n v="-4.7400000000000091"/>
    <n v="9.18"/>
    <n v="0"/>
    <n v="9.18"/>
    <n v="9.4860000000000007"/>
    <n v="-0.30600000000000094"/>
  </r>
  <r>
    <s v="1409770"/>
    <x v="192"/>
    <x v="2"/>
    <x v="0"/>
    <n v="5614.53"/>
    <n v="0"/>
    <n v="5614.53"/>
    <n v="5800.3"/>
    <n v="-185.77000000000044"/>
    <n v="91.8"/>
    <n v="0"/>
    <n v="91.8"/>
    <n v="94.837000000000003"/>
    <n v="-3.0370000000000061"/>
  </r>
  <r>
    <s v="1409770"/>
    <x v="56"/>
    <x v="3"/>
    <x v="2"/>
    <n v="-35466.1"/>
    <n v="0"/>
    <n v="-35466.1"/>
    <n v="-35465.879999999997"/>
    <n v="-0.22000000000116415"/>
    <n v="-44100"/>
    <n v="0"/>
    <n v="-44100"/>
    <n v="-44100"/>
    <n v="0"/>
  </r>
  <r>
    <s v="1409770"/>
    <x v="194"/>
    <x v="4"/>
    <x v="2"/>
    <n v="3449.95"/>
    <n v="3449.7140039447731"/>
    <n v="0.23599605522667844"/>
    <n v="3498.01"/>
    <n v="-48.0600000000004"/>
    <n v="7277"/>
    <n v="7276.4999999999991"/>
    <n v="0.50000000000090949"/>
    <n v="7378.3710000000001"/>
    <n v="-101.37100000000009"/>
  </r>
  <r>
    <s v="1409770"/>
    <x v="193"/>
    <x v="4"/>
    <x v="2"/>
    <n v="25565.21"/>
    <n v="25565.211822660098"/>
    <n v="-1.8226600986963604E-3"/>
    <n v="25948.69"/>
    <n v="-383.47999999999956"/>
    <n v="44100"/>
    <n v="44100"/>
    <n v="0"/>
    <n v="44761.5"/>
    <n v="-661.5"/>
  </r>
  <r>
    <s v="1409891"/>
    <x v="0"/>
    <x v="0"/>
    <x v="0"/>
    <n v="1721.4"/>
    <n v="0"/>
    <n v="1721.4"/>
    <n v="0"/>
    <n v="1721.4"/>
    <n v="0"/>
    <n v="0"/>
    <n v="0"/>
    <n v="0"/>
    <n v="0"/>
  </r>
  <r>
    <s v="1409891"/>
    <x v="1"/>
    <x v="1"/>
    <x v="0"/>
    <n v="10.24"/>
    <n v="0"/>
    <n v="10.24"/>
    <n v="10.29"/>
    <n v="-4.9999999999998934E-2"/>
    <n v="0"/>
    <n v="0"/>
    <n v="0"/>
    <n v="0"/>
    <n v="0"/>
  </r>
  <r>
    <s v="1409891"/>
    <x v="2"/>
    <x v="1"/>
    <x v="0"/>
    <n v="238.92"/>
    <n v="0"/>
    <n v="238.92"/>
    <n v="240.12"/>
    <n v="-1.2000000000000171"/>
    <n v="0"/>
    <n v="0"/>
    <n v="0"/>
    <n v="0"/>
    <n v="0"/>
  </r>
  <r>
    <s v="1409891"/>
    <x v="3"/>
    <x v="1"/>
    <x v="0"/>
    <n v="1604.2"/>
    <n v="0"/>
    <n v="1604.2"/>
    <n v="1612.22"/>
    <n v="-8.0199999999999818"/>
    <n v="0"/>
    <n v="0"/>
    <n v="0"/>
    <n v="0"/>
    <n v="0"/>
  </r>
  <r>
    <s v="1409891"/>
    <x v="4"/>
    <x v="2"/>
    <x v="0"/>
    <n v="2528.75"/>
    <n v="0"/>
    <n v="2528.75"/>
    <n v="2653.85"/>
    <n v="-125.09999999999991"/>
    <n v="7.17"/>
    <n v="0"/>
    <n v="7.17"/>
    <n v="7.5250000000000004"/>
    <n v="-0.35500000000000043"/>
  </r>
  <r>
    <s v="1409891"/>
    <x v="5"/>
    <x v="2"/>
    <x v="0"/>
    <n v="8692.7000000000007"/>
    <n v="0"/>
    <n v="8692.7000000000007"/>
    <n v="9122.74"/>
    <n v="-430.03999999999905"/>
    <n v="7.17"/>
    <n v="0"/>
    <n v="7.17"/>
    <n v="7.5250000000000004"/>
    <n v="-0.35500000000000043"/>
  </r>
  <r>
    <s v="1409891"/>
    <x v="6"/>
    <x v="2"/>
    <x v="0"/>
    <n v="9404.9599999999991"/>
    <n v="0"/>
    <n v="9404.9599999999991"/>
    <n v="9870.18"/>
    <n v="-465.22000000000116"/>
    <n v="150.57"/>
    <n v="0"/>
    <n v="150.57"/>
    <n v="158.018"/>
    <n v="-7.4480000000000075"/>
  </r>
  <r>
    <s v="1409891"/>
    <x v="7"/>
    <x v="1"/>
    <x v="0"/>
    <n v="17972.939999999999"/>
    <n v="0"/>
    <n v="17972.939999999999"/>
    <n v="18062.71"/>
    <n v="-89.770000000000437"/>
    <n v="0"/>
    <n v="0"/>
    <n v="0"/>
    <n v="0"/>
    <n v="0"/>
  </r>
  <r>
    <s v="1409891"/>
    <x v="8"/>
    <x v="1"/>
    <x v="0"/>
    <n v="41562.54"/>
    <n v="0"/>
    <n v="41562.54"/>
    <n v="41770.14"/>
    <n v="-207.59999999999854"/>
    <n v="0"/>
    <n v="0"/>
    <n v="0"/>
    <n v="0"/>
    <n v="0"/>
  </r>
  <r>
    <s v="1409891"/>
    <x v="60"/>
    <x v="3"/>
    <x v="1"/>
    <n v="-963957.89"/>
    <n v="0"/>
    <n v="-963957.89"/>
    <n v="-963957.88"/>
    <n v="-1.0000000009313226E-2"/>
    <n v="-5417.75"/>
    <n v="0"/>
    <n v="-5417.75"/>
    <n v="-5417.75"/>
    <n v="0"/>
  </r>
  <r>
    <s v="1409891"/>
    <x v="48"/>
    <x v="4"/>
    <x v="2"/>
    <n v="32.69"/>
    <n v="0"/>
    <n v="32.69"/>
    <n v="0"/>
    <n v="32.69"/>
    <n v="384"/>
    <n v="0"/>
    <n v="384"/>
    <n v="0"/>
    <n v="384"/>
  </r>
  <r>
    <s v="1409891"/>
    <x v="61"/>
    <x v="4"/>
    <x v="2"/>
    <n v="3394.29"/>
    <n v="3379.3793103448274"/>
    <n v="14.910689655172519"/>
    <n v="3430.07"/>
    <n v="-35.7800000000002"/>
    <n v="65300"/>
    <n v="65013"/>
    <n v="287"/>
    <n v="65988.195000000007"/>
    <n v="-688.19500000000698"/>
  </r>
  <r>
    <s v="1409891"/>
    <x v="11"/>
    <x v="4"/>
    <x v="2"/>
    <n v="5377.17"/>
    <n v="5368.9950248756222"/>
    <n v="8.1749751243778519"/>
    <n v="5395.84"/>
    <n v="-18.670000000000073"/>
    <n v="5426"/>
    <n v="5417.7502487562188"/>
    <n v="8.2497512437812475"/>
    <n v="5444.8389999999999"/>
    <n v="-18.838999999999942"/>
  </r>
  <r>
    <s v="1409891"/>
    <x v="54"/>
    <x v="4"/>
    <x v="2"/>
    <n v="14731.03"/>
    <n v="14666.285714285714"/>
    <n v="64.744285714286889"/>
    <n v="14886.28"/>
    <n v="-155.25"/>
    <n v="65300"/>
    <n v="65013"/>
    <n v="287"/>
    <n v="65988.195000000007"/>
    <n v="-688.19500000000698"/>
  </r>
  <r>
    <s v="1409891"/>
    <x v="55"/>
    <x v="4"/>
    <x v="2"/>
    <n v="18928.509999999998"/>
    <n v="18845.320197044333"/>
    <n v="83.189802955665073"/>
    <n v="19128"/>
    <n v="-199.4900000000016"/>
    <n v="65300"/>
    <n v="65013"/>
    <n v="287"/>
    <n v="65988.195000000007"/>
    <n v="-688.19500000000698"/>
  </r>
  <r>
    <s v="1409891"/>
    <x v="14"/>
    <x v="4"/>
    <x v="2"/>
    <n v="30584.45"/>
    <n v="30568.460784313724"/>
    <n v="15.989215686277021"/>
    <n v="31179.83"/>
    <n v="-595.38000000000102"/>
    <n v="65047"/>
    <n v="65012.999999999993"/>
    <n v="34.000000000007276"/>
    <n v="66313.259999999995"/>
    <n v="-1266.2599999999948"/>
  </r>
  <r>
    <s v="1409891"/>
    <x v="56"/>
    <x v="4"/>
    <x v="2"/>
    <n v="56496.45"/>
    <n v="52284.433497536949"/>
    <n v="4212.0165024630478"/>
    <n v="53068.7"/>
    <n v="3427.75"/>
    <n v="70250"/>
    <n v="65013"/>
    <n v="5237"/>
    <n v="65988.195000000007"/>
    <n v="4261.804999999993"/>
  </r>
  <r>
    <s v="1409891"/>
    <x v="63"/>
    <x v="4"/>
    <x v="2"/>
    <n v="64852.65"/>
    <n v="64742.108374384246"/>
    <n v="110.54162561575504"/>
    <n v="65713.240000000005"/>
    <n v="-860.59000000000378"/>
    <n v="5427"/>
    <n v="5417.7497536945812"/>
    <n v="9.2502463054188411"/>
    <n v="5499.0159999999996"/>
    <n v="-72.015999999999622"/>
  </r>
  <r>
    <s v="1409891"/>
    <x v="17"/>
    <x v="4"/>
    <x v="2"/>
    <n v="86618.91"/>
    <n v="86467.293532338314"/>
    <n v="151.61646766168997"/>
    <n v="86899.63"/>
    <n v="-280.72000000000116"/>
    <n v="65127"/>
    <n v="65013"/>
    <n v="114"/>
    <n v="65338.065000000002"/>
    <n v="-211.06500000000233"/>
  </r>
  <r>
    <s v="1409891"/>
    <x v="58"/>
    <x v="4"/>
    <x v="2"/>
    <n v="313792.34999999998"/>
    <n v="310984.48514851485"/>
    <n v="2807.8648514851229"/>
    <n v="314094.33"/>
    <n v="-301.98000000003958"/>
    <n v="65600"/>
    <n v="65013"/>
    <n v="587"/>
    <n v="65663.13"/>
    <n v="-63.130000000004657"/>
  </r>
  <r>
    <s v="1409891"/>
    <x v="59"/>
    <x v="4"/>
    <x v="3"/>
    <n v="282130.24"/>
    <n v="282126.59701492538"/>
    <n v="3.6429850746062584"/>
    <n v="283537.23"/>
    <n v="-1406.9899999999907"/>
    <n v="48760"/>
    <n v="48759.750248756223"/>
    <n v="0.24975124377669999"/>
    <n v="49003.548999999999"/>
    <n v="-243.54899999999907"/>
  </r>
  <r>
    <s v="1409891"/>
    <x v="20"/>
    <x v="4"/>
    <x v="4"/>
    <n v="3282.5"/>
    <n v="3218.1372549019607"/>
    <n v="64.362745098039341"/>
    <n v="3282.5"/>
    <n v="0"/>
    <n v="596.81899999999996"/>
    <n v="585.11666666666656"/>
    <n v="11.702333333333399"/>
    <n v="596.81899999999996"/>
    <n v="0"/>
  </r>
  <r>
    <s v="1409892"/>
    <x v="0"/>
    <x v="0"/>
    <x v="0"/>
    <n v="15762.73"/>
    <n v="0"/>
    <n v="15762.73"/>
    <n v="0"/>
    <n v="15762.73"/>
    <n v="0"/>
    <n v="0"/>
    <n v="0"/>
    <n v="0"/>
    <n v="0"/>
  </r>
  <r>
    <s v="1409892"/>
    <x v="1"/>
    <x v="1"/>
    <x v="0"/>
    <n v="17.04"/>
    <n v="0"/>
    <n v="17.04"/>
    <n v="17.12"/>
    <n v="-8.0000000000001847E-2"/>
    <n v="0"/>
    <n v="0"/>
    <n v="0"/>
    <n v="0"/>
    <n v="0"/>
  </r>
  <r>
    <s v="1409892"/>
    <x v="2"/>
    <x v="1"/>
    <x v="0"/>
    <n v="397.52"/>
    <n v="0"/>
    <n v="397.52"/>
    <n v="399.5"/>
    <n v="-1.9800000000000182"/>
    <n v="0"/>
    <n v="0"/>
    <n v="0"/>
    <n v="0"/>
    <n v="0"/>
  </r>
  <r>
    <s v="1409892"/>
    <x v="3"/>
    <x v="1"/>
    <x v="0"/>
    <n v="2669.05"/>
    <n v="0"/>
    <n v="2669.05"/>
    <n v="2682.37"/>
    <n v="-13.319999999999709"/>
    <n v="0"/>
    <n v="0"/>
    <n v="0"/>
    <n v="0"/>
    <n v="0"/>
  </r>
  <r>
    <s v="1409892"/>
    <x v="4"/>
    <x v="2"/>
    <x v="0"/>
    <n v="3325.82"/>
    <n v="0"/>
    <n v="3325.82"/>
    <n v="4415.41"/>
    <n v="-1089.5899999999997"/>
    <n v="9.43"/>
    <n v="0"/>
    <n v="9.43"/>
    <n v="12.519"/>
    <n v="-3.0890000000000004"/>
  </r>
  <r>
    <s v="1409892"/>
    <x v="5"/>
    <x v="2"/>
    <x v="0"/>
    <n v="11432.66"/>
    <n v="0"/>
    <n v="11432.66"/>
    <n v="15178.19"/>
    <n v="-3745.5300000000007"/>
    <n v="9.43"/>
    <n v="0"/>
    <n v="9.43"/>
    <n v="12.519"/>
    <n v="-3.0890000000000004"/>
  </r>
  <r>
    <s v="1409892"/>
    <x v="6"/>
    <x v="2"/>
    <x v="0"/>
    <n v="12369.43"/>
    <n v="0"/>
    <n v="12369.43"/>
    <n v="16421.75"/>
    <n v="-4052.3199999999997"/>
    <n v="198.03"/>
    <n v="0"/>
    <n v="198.03"/>
    <n v="262.90600000000001"/>
    <n v="-64.876000000000005"/>
  </r>
  <r>
    <s v="1409892"/>
    <x v="7"/>
    <x v="1"/>
    <x v="0"/>
    <n v="29903.040000000001"/>
    <n v="0"/>
    <n v="29903.040000000001"/>
    <n v="30052.28"/>
    <n v="-149.23999999999796"/>
    <n v="0"/>
    <n v="0"/>
    <n v="0"/>
    <n v="0"/>
    <n v="0"/>
  </r>
  <r>
    <s v="1409892"/>
    <x v="8"/>
    <x v="1"/>
    <x v="0"/>
    <n v="69150.990000000005"/>
    <n v="0"/>
    <n v="69150.990000000005"/>
    <n v="69496.11"/>
    <n v="-345.11999999999534"/>
    <n v="0"/>
    <n v="0"/>
    <n v="0"/>
    <n v="0"/>
    <n v="0"/>
  </r>
  <r>
    <s v="1409892"/>
    <x v="270"/>
    <x v="3"/>
    <x v="1"/>
    <n v="-1632493.75"/>
    <n v="0"/>
    <n v="-1632493.75"/>
    <n v="-1632493.73"/>
    <n v="-2.0000000018626451E-2"/>
    <n v="-9013.9169999999995"/>
    <n v="0"/>
    <n v="-9013.9169999999995"/>
    <n v="-9013.9169999999995"/>
    <n v="0"/>
  </r>
  <r>
    <s v="1409892"/>
    <x v="48"/>
    <x v="4"/>
    <x v="2"/>
    <n v="68.099999999999994"/>
    <n v="0"/>
    <n v="68.099999999999994"/>
    <n v="0"/>
    <n v="68.099999999999994"/>
    <n v="800"/>
    <n v="0"/>
    <n v="800"/>
    <n v="0"/>
    <n v="800"/>
  </r>
  <r>
    <s v="1409892"/>
    <x v="271"/>
    <x v="4"/>
    <x v="2"/>
    <n v="6514.56"/>
    <n v="6524.6305418719212"/>
    <n v="-10.070541871920796"/>
    <n v="6622.5"/>
    <n v="-107.9399999999996"/>
    <n v="108000"/>
    <n v="108167.0039408867"/>
    <n v="-167.00394088670146"/>
    <n v="109789.50900000001"/>
    <n v="-1789.5090000000055"/>
  </r>
  <r>
    <s v="1409892"/>
    <x v="11"/>
    <x v="4"/>
    <x v="2"/>
    <n v="8940.7999999999993"/>
    <n v="8932.7960199004956"/>
    <n v="8.0039800995036785"/>
    <n v="8977.4599999999991"/>
    <n v="-36.659999999999854"/>
    <n v="9022"/>
    <n v="9013.9174129353232"/>
    <n v="8.0825870646767726"/>
    <n v="9058.9869999999992"/>
    <n v="-36.986999999999171"/>
  </r>
  <r>
    <s v="1409892"/>
    <x v="272"/>
    <x v="4"/>
    <x v="2"/>
    <n v="25372.75"/>
    <n v="25248.344827586207"/>
    <n v="124.40517241379348"/>
    <n v="25627.07"/>
    <n v="-254.31999999999971"/>
    <n v="108700"/>
    <n v="108167.0039408867"/>
    <n v="532.99605911329854"/>
    <n v="109789.50900000001"/>
    <n v="-1089.5090000000055"/>
  </r>
  <r>
    <s v="1409892"/>
    <x v="346"/>
    <x v="4"/>
    <x v="2"/>
    <n v="32629.8"/>
    <n v="32604.778325123152"/>
    <n v="25.021674876847101"/>
    <n v="33093.85"/>
    <n v="-464.04999999999927"/>
    <n v="108250"/>
    <n v="108167.0039408867"/>
    <n v="82.996059113298543"/>
    <n v="109789.50900000001"/>
    <n v="-1539.5090000000055"/>
  </r>
  <r>
    <s v="1409892"/>
    <x v="14"/>
    <x v="4"/>
    <x v="2"/>
    <n v="52469.91"/>
    <n v="50859.039215686273"/>
    <n v="1610.8707843137308"/>
    <n v="51876.22"/>
    <n v="593.69000000000233"/>
    <n v="111593"/>
    <n v="108167.00392156863"/>
    <n v="3425.9960784313735"/>
    <n v="110330.344"/>
    <n v="1262.6560000000027"/>
  </r>
  <r>
    <s v="1409892"/>
    <x v="200"/>
    <x v="4"/>
    <x v="2"/>
    <n v="90403.42"/>
    <n v="87587.152709359609"/>
    <n v="2816.2672906403895"/>
    <n v="88900.96"/>
    <n v="1502.4599999999919"/>
    <n v="111645"/>
    <n v="108167.0039408867"/>
    <n v="3477.9960591132985"/>
    <n v="109789.50900000001"/>
    <n v="1855.4909999999945"/>
  </r>
  <r>
    <s v="1409892"/>
    <x v="274"/>
    <x v="4"/>
    <x v="2"/>
    <n v="107836.8"/>
    <n v="107716.31527093596"/>
    <n v="120.48472906404641"/>
    <n v="109332.06"/>
    <n v="-1495.2599999999948"/>
    <n v="9024"/>
    <n v="9013.9172413793094"/>
    <n v="10.082758620690583"/>
    <n v="9149.1260000000002"/>
    <n v="-125.1260000000002"/>
  </r>
  <r>
    <s v="1409892"/>
    <x v="17"/>
    <x v="4"/>
    <x v="2"/>
    <n v="144305"/>
    <n v="143862.11940298509"/>
    <n v="442.88059701491147"/>
    <n v="144581.43"/>
    <n v="-276.42999999999302"/>
    <n v="108500"/>
    <n v="108167.0039800995"/>
    <n v="332.99601990049996"/>
    <n v="108707.83900000001"/>
    <n v="-207.83900000000722"/>
  </r>
  <r>
    <s v="1409892"/>
    <x v="58"/>
    <x v="4"/>
    <x v="2"/>
    <n v="519154.14"/>
    <n v="517408.20792079211"/>
    <n v="1745.9320792079088"/>
    <n v="522582.29"/>
    <n v="-3428.1499999999651"/>
    <n v="108532"/>
    <n v="108167.00396039605"/>
    <n v="364.99603960395325"/>
    <n v="109248.674"/>
    <n v="-716.67399999999907"/>
  </r>
  <r>
    <s v="1409892"/>
    <x v="275"/>
    <x v="4"/>
    <x v="3"/>
    <n v="494308.83"/>
    <n v="494304.27860696515"/>
    <n v="4.5513930348679423"/>
    <n v="496775.8"/>
    <n v="-2466.9699999999721"/>
    <n v="81126"/>
    <n v="81125.252736318405"/>
    <n v="0.74726368159463163"/>
    <n v="81530.879000000001"/>
    <n v="-404.87900000000081"/>
  </r>
  <r>
    <s v="1409892"/>
    <x v="20"/>
    <x v="4"/>
    <x v="4"/>
    <n v="5461.36"/>
    <n v="5354.2647058823532"/>
    <n v="107.09529411764652"/>
    <n v="5461.35"/>
    <n v="9.999999999308784E-3"/>
    <n v="992.97400000000005"/>
    <n v="973.50294117647047"/>
    <n v="19.471058823529575"/>
    <n v="992.97299999999996"/>
    <n v="1.00000000009004E-3"/>
  </r>
  <r>
    <s v="1409893"/>
    <x v="0"/>
    <x v="0"/>
    <x v="0"/>
    <n v="-9679.0300000000007"/>
    <n v="0"/>
    <n v="-9679.0300000000007"/>
    <n v="0"/>
    <n v="-9679.0300000000007"/>
    <n v="0"/>
    <n v="0"/>
    <n v="0"/>
    <n v="0"/>
    <n v="0"/>
  </r>
  <r>
    <s v="1409893"/>
    <x v="1"/>
    <x v="1"/>
    <x v="0"/>
    <n v="9.85"/>
    <n v="0"/>
    <n v="9.85"/>
    <n v="9.9700000000000006"/>
    <n v="-0.12000000000000099"/>
    <n v="0"/>
    <n v="0"/>
    <n v="0"/>
    <n v="0"/>
    <n v="0"/>
  </r>
  <r>
    <s v="1409893"/>
    <x v="2"/>
    <x v="1"/>
    <x v="0"/>
    <n v="229.81"/>
    <n v="0"/>
    <n v="229.81"/>
    <n v="232.59"/>
    <n v="-2.7800000000000011"/>
    <n v="0"/>
    <n v="0"/>
    <n v="0"/>
    <n v="0"/>
    <n v="0"/>
  </r>
  <r>
    <s v="1409893"/>
    <x v="3"/>
    <x v="1"/>
    <x v="0"/>
    <n v="1543.01"/>
    <n v="0"/>
    <n v="1543.01"/>
    <n v="1561.7"/>
    <n v="-18.690000000000055"/>
    <n v="0"/>
    <n v="0"/>
    <n v="0"/>
    <n v="0"/>
    <n v="0"/>
  </r>
  <r>
    <s v="1409893"/>
    <x v="4"/>
    <x v="2"/>
    <x v="0"/>
    <n v="3438.68"/>
    <n v="0"/>
    <n v="3438.68"/>
    <n v="2557.9699999999998"/>
    <n v="880.71"/>
    <n v="9.75"/>
    <n v="0"/>
    <n v="9.75"/>
    <n v="7.2530000000000001"/>
    <n v="2.4969999999999999"/>
  </r>
  <r>
    <s v="1409893"/>
    <x v="5"/>
    <x v="2"/>
    <x v="0"/>
    <n v="11820.61"/>
    <n v="0"/>
    <n v="11820.61"/>
    <n v="8793.1299999999992"/>
    <n v="3027.4800000000014"/>
    <n v="9.75"/>
    <n v="0"/>
    <n v="9.75"/>
    <n v="7.2530000000000001"/>
    <n v="2.4969999999999999"/>
  </r>
  <r>
    <s v="1409893"/>
    <x v="6"/>
    <x v="2"/>
    <x v="0"/>
    <n v="12789.18"/>
    <n v="0"/>
    <n v="12789.18"/>
    <n v="9513.5499999999993"/>
    <n v="3275.630000000001"/>
    <n v="204.75"/>
    <n v="0"/>
    <n v="204.75"/>
    <n v="152.309"/>
    <n v="52.441000000000003"/>
  </r>
  <r>
    <s v="1409893"/>
    <x v="7"/>
    <x v="1"/>
    <x v="0"/>
    <n v="17287.34"/>
    <n v="0"/>
    <n v="17287.34"/>
    <n v="17496.7"/>
    <n v="-209.36000000000058"/>
    <n v="0"/>
    <n v="0"/>
    <n v="0"/>
    <n v="0"/>
    <n v="0"/>
  </r>
  <r>
    <s v="1409893"/>
    <x v="8"/>
    <x v="1"/>
    <x v="0"/>
    <n v="39977.089999999997"/>
    <n v="0"/>
    <n v="39977.089999999997"/>
    <n v="40461.230000000003"/>
    <n v="-484.14000000000669"/>
    <n v="0"/>
    <n v="0"/>
    <n v="0"/>
    <n v="0"/>
    <n v="0"/>
  </r>
  <r>
    <s v="1409893"/>
    <x v="9"/>
    <x v="3"/>
    <x v="1"/>
    <n v="-995465.16"/>
    <n v="0"/>
    <n v="-995465.16"/>
    <n v="-995464.93"/>
    <n v="-0.22999999998137355"/>
    <n v="-5222"/>
    <n v="0"/>
    <n v="-5222"/>
    <n v="-5222"/>
    <n v="0"/>
  </r>
  <r>
    <s v="1409893"/>
    <x v="48"/>
    <x v="4"/>
    <x v="2"/>
    <n v="42.99"/>
    <n v="0"/>
    <n v="42.99"/>
    <n v="0"/>
    <n v="42.99"/>
    <n v="505"/>
    <n v="0"/>
    <n v="505"/>
    <n v="0"/>
    <n v="505"/>
  </r>
  <r>
    <s v="1409893"/>
    <x v="10"/>
    <x v="4"/>
    <x v="2"/>
    <n v="3800.16"/>
    <n v="3779.8916256157636"/>
    <n v="20.268374384236267"/>
    <n v="3836.59"/>
    <n v="-36.430000000000291"/>
    <n v="63000"/>
    <n v="62664"/>
    <n v="336"/>
    <n v="63603.96"/>
    <n v="-603.95999999999913"/>
  </r>
  <r>
    <s v="1409893"/>
    <x v="11"/>
    <x v="4"/>
    <x v="2"/>
    <n v="5188.88"/>
    <n v="5175.0049751243778"/>
    <n v="13.87502487562233"/>
    <n v="5200.88"/>
    <n v="-12"/>
    <n v="5236"/>
    <n v="5222"/>
    <n v="14"/>
    <n v="5248.11"/>
    <n v="-12.109999999999673"/>
  </r>
  <r>
    <s v="1409893"/>
    <x v="12"/>
    <x v="4"/>
    <x v="2"/>
    <n v="16301.25"/>
    <n v="16214.305418719212"/>
    <n v="86.944581280788043"/>
    <n v="16457.52"/>
    <n v="-156.27000000000044"/>
    <n v="63000"/>
    <n v="62664"/>
    <n v="336"/>
    <n v="63603.96"/>
    <n v="-603.95999999999913"/>
  </r>
  <r>
    <s v="1409893"/>
    <x v="13"/>
    <x v="4"/>
    <x v="2"/>
    <n v="19711.439999999999"/>
    <n v="19606.31527093596"/>
    <n v="105.12472906403855"/>
    <n v="19900.41"/>
    <n v="-188.97000000000116"/>
    <n v="63000"/>
    <n v="62664"/>
    <n v="336"/>
    <n v="63603.96"/>
    <n v="-603.95999999999913"/>
  </r>
  <r>
    <s v="1409893"/>
    <x v="14"/>
    <x v="4"/>
    <x v="2"/>
    <n v="29832.14"/>
    <n v="29463.99019607843"/>
    <n v="368.1498039215694"/>
    <n v="30053.27"/>
    <n v="-221.13000000000102"/>
    <n v="63447"/>
    <n v="62664"/>
    <n v="783"/>
    <n v="63917.279999999999"/>
    <n v="-470.27999999999884"/>
  </r>
  <r>
    <s v="1409893"/>
    <x v="15"/>
    <x v="4"/>
    <x v="2"/>
    <n v="58536.4"/>
    <n v="56432.945812807884"/>
    <n v="2103.4541871921174"/>
    <n v="57279.44"/>
    <n v="1256.9599999999991"/>
    <n v="65000"/>
    <n v="62664"/>
    <n v="2336"/>
    <n v="63603.96"/>
    <n v="1396.0400000000009"/>
  </r>
  <r>
    <s v="1409893"/>
    <x v="16"/>
    <x v="4"/>
    <x v="2"/>
    <n v="73496.820000000007"/>
    <n v="72115.822660098522"/>
    <n v="1380.9973399014852"/>
    <n v="73197.56"/>
    <n v="299.26000000000931"/>
    <n v="5322"/>
    <n v="5222"/>
    <n v="100"/>
    <n v="5300.33"/>
    <n v="21.670000000000073"/>
  </r>
  <r>
    <s v="1409893"/>
    <x v="17"/>
    <x v="4"/>
    <x v="2"/>
    <n v="83160.91"/>
    <n v="83343.124378109453"/>
    <n v="-182.21437810944917"/>
    <n v="83759.839999999997"/>
    <n v="-598.92999999999302"/>
    <n v="62527"/>
    <n v="62664"/>
    <n v="-137"/>
    <n v="62977.32"/>
    <n v="-450.31999999999971"/>
  </r>
  <r>
    <s v="1409893"/>
    <x v="18"/>
    <x v="4"/>
    <x v="2"/>
    <n v="347132.9"/>
    <n v="337570.97029702971"/>
    <n v="9561.9297029703157"/>
    <n v="340946.68"/>
    <n v="6186.2200000000303"/>
    <n v="64439"/>
    <n v="62664"/>
    <n v="1775"/>
    <n v="63290.64"/>
    <n v="1148.3600000000006"/>
  </r>
  <r>
    <s v="1409893"/>
    <x v="19"/>
    <x v="4"/>
    <x v="3"/>
    <n v="277680.83"/>
    <n v="278259.41584158415"/>
    <n v="-578.58584158413578"/>
    <n v="281042.01"/>
    <n v="-3361.179999999993"/>
    <n v="46900"/>
    <n v="46998"/>
    <n v="-98"/>
    <n v="47467.98"/>
    <n v="-567.9800000000032"/>
  </r>
  <r>
    <s v="1409893"/>
    <x v="20"/>
    <x v="4"/>
    <x v="4"/>
    <n v="3163.9"/>
    <n v="3101.872549019608"/>
    <n v="62.027450980392132"/>
    <n v="3163.91"/>
    <n v="-9.9999999997635314E-3"/>
    <n v="575.25599999999997"/>
    <n v="563.97647058823532"/>
    <n v="11.279529411764656"/>
    <n v="575.25599999999997"/>
    <n v="0"/>
  </r>
  <r>
    <s v="1409894"/>
    <x v="0"/>
    <x v="0"/>
    <x v="0"/>
    <n v="-4453.82"/>
    <n v="0"/>
    <n v="-4453.82"/>
    <n v="0"/>
    <n v="-4453.82"/>
    <n v="0"/>
    <n v="0"/>
    <n v="0"/>
    <n v="0"/>
    <n v="0"/>
  </r>
  <r>
    <s v="1409894"/>
    <x v="190"/>
    <x v="2"/>
    <x v="0"/>
    <n v="100.26"/>
    <n v="0"/>
    <n v="100.26"/>
    <n v="86.78"/>
    <n v="13.480000000000004"/>
    <n v="13.26"/>
    <n v="0"/>
    <n v="13.26"/>
    <n v="11.48"/>
    <n v="1.7799999999999994"/>
  </r>
  <r>
    <s v="1409894"/>
    <x v="191"/>
    <x v="2"/>
    <x v="0"/>
    <n v="205.72"/>
    <n v="0"/>
    <n v="205.72"/>
    <n v="178.09"/>
    <n v="27.629999999999995"/>
    <n v="13.26"/>
    <n v="0"/>
    <n v="13.26"/>
    <n v="11.48"/>
    <n v="1.7799999999999994"/>
  </r>
  <r>
    <s v="1409894"/>
    <x v="192"/>
    <x v="2"/>
    <x v="0"/>
    <n v="8109.88"/>
    <n v="0"/>
    <n v="8109.88"/>
    <n v="7019.41"/>
    <n v="1090.4700000000003"/>
    <n v="132.6"/>
    <n v="0"/>
    <n v="132.6"/>
    <n v="114.77"/>
    <n v="17.829999999999998"/>
  </r>
  <r>
    <s v="1409894"/>
    <x v="56"/>
    <x v="3"/>
    <x v="2"/>
    <n v="-42920.42"/>
    <n v="0"/>
    <n v="-42920.42"/>
    <n v="-42920.15"/>
    <n v="-0.26999999999679858"/>
    <n v="-53369"/>
    <n v="0"/>
    <n v="-53369"/>
    <n v="-53369"/>
    <n v="0"/>
  </r>
  <r>
    <s v="1409894"/>
    <x v="194"/>
    <x v="4"/>
    <x v="2"/>
    <n v="4175.78"/>
    <n v="4174.7830374753439"/>
    <n v="0.99696252465582802"/>
    <n v="4233.2299999999996"/>
    <n v="-57.449999999999818"/>
    <n v="8808"/>
    <n v="8805.8846153846152"/>
    <n v="2.1153846153847553"/>
    <n v="8929.1669999999995"/>
    <n v="-121.16699999999946"/>
  </r>
  <r>
    <s v="1409894"/>
    <x v="193"/>
    <x v="4"/>
    <x v="2"/>
    <n v="34782.6"/>
    <n v="30938.541871921181"/>
    <n v="3844.0581280788174"/>
    <n v="31402.62"/>
    <n v="3379.9799999999996"/>
    <n v="60000"/>
    <n v="53369"/>
    <n v="6631"/>
    <n v="54169.535000000003"/>
    <n v="5830.4649999999965"/>
  </r>
  <r>
    <s v="1409895"/>
    <x v="0"/>
    <x v="0"/>
    <x v="0"/>
    <n v="-4087.24"/>
    <n v="0"/>
    <n v="-4087.24"/>
    <n v="0"/>
    <n v="-4087.24"/>
    <n v="0"/>
    <n v="0"/>
    <n v="0"/>
    <n v="0"/>
    <n v="0"/>
  </r>
  <r>
    <s v="1409895"/>
    <x v="1"/>
    <x v="1"/>
    <x v="0"/>
    <n v="0.97"/>
    <n v="0"/>
    <n v="0.97"/>
    <n v="0.96"/>
    <n v="1.0000000000000009E-2"/>
    <n v="0"/>
    <n v="0"/>
    <n v="0"/>
    <n v="0"/>
    <n v="0"/>
  </r>
  <r>
    <s v="1409895"/>
    <x v="2"/>
    <x v="1"/>
    <x v="0"/>
    <n v="22.68"/>
    <n v="0"/>
    <n v="22.68"/>
    <n v="22.38"/>
    <n v="0.30000000000000071"/>
    <n v="0"/>
    <n v="0"/>
    <n v="0"/>
    <n v="0"/>
    <n v="0"/>
  </r>
  <r>
    <s v="1409895"/>
    <x v="3"/>
    <x v="1"/>
    <x v="0"/>
    <n v="152.26"/>
    <n v="0"/>
    <n v="152.26"/>
    <n v="150.28"/>
    <n v="1.9799999999999898"/>
    <n v="0"/>
    <n v="0"/>
    <n v="0"/>
    <n v="0"/>
    <n v="0"/>
  </r>
  <r>
    <s v="1409895"/>
    <x v="4"/>
    <x v="2"/>
    <x v="0"/>
    <n v="677.16"/>
    <n v="0"/>
    <n v="677.16"/>
    <n v="354.45"/>
    <n v="322.70999999999998"/>
    <n v="1.92"/>
    <n v="0"/>
    <n v="1.92"/>
    <n v="1.0049999999999999"/>
    <n v="0.91500000000000004"/>
  </r>
  <r>
    <s v="1409895"/>
    <x v="5"/>
    <x v="2"/>
    <x v="0"/>
    <n v="2327.75"/>
    <n v="0"/>
    <n v="2327.75"/>
    <n v="1218.43"/>
    <n v="1109.32"/>
    <n v="1.92"/>
    <n v="0"/>
    <n v="1.92"/>
    <n v="1.0049999999999999"/>
    <n v="0.91500000000000004"/>
  </r>
  <r>
    <s v="1409895"/>
    <x v="6"/>
    <x v="2"/>
    <x v="0"/>
    <n v="2518.48"/>
    <n v="0"/>
    <n v="2518.48"/>
    <n v="1318.27"/>
    <n v="1200.21"/>
    <n v="40.32"/>
    <n v="0"/>
    <n v="40.32"/>
    <n v="21.105"/>
    <n v="19.215"/>
  </r>
  <r>
    <s v="1409895"/>
    <x v="7"/>
    <x v="1"/>
    <x v="0"/>
    <n v="1705.88"/>
    <n v="0"/>
    <n v="1705.88"/>
    <n v="1683.66"/>
    <n v="22.220000000000027"/>
    <n v="0"/>
    <n v="0"/>
    <n v="0"/>
    <n v="0"/>
    <n v="0"/>
  </r>
  <r>
    <s v="1409895"/>
    <x v="8"/>
    <x v="1"/>
    <x v="0"/>
    <n v="3944.86"/>
    <n v="0"/>
    <n v="3944.86"/>
    <n v="3893.48"/>
    <n v="51.380000000000109"/>
    <n v="0"/>
    <n v="0"/>
    <n v="0"/>
    <n v="0"/>
    <n v="0"/>
  </r>
  <r>
    <s v="1409895"/>
    <x v="47"/>
    <x v="3"/>
    <x v="1"/>
    <n v="-98682.16"/>
    <n v="0"/>
    <n v="-98682.16"/>
    <n v="-98682.18"/>
    <n v="1.9999999989522621E-2"/>
    <n v="-1005"/>
    <n v="0"/>
    <n v="-1005"/>
    <n v="-1005"/>
    <n v="0"/>
  </r>
  <r>
    <s v="1409895"/>
    <x v="48"/>
    <x v="4"/>
    <x v="2"/>
    <n v="106.49"/>
    <n v="85.544554455445549"/>
    <n v="20.945445544554445"/>
    <n v="86.4"/>
    <n v="20.089999999999989"/>
    <n v="1251"/>
    <n v="1005"/>
    <n v="246"/>
    <n v="1015.05"/>
    <n v="235.95000000000005"/>
  </r>
  <r>
    <s v="1409895"/>
    <x v="49"/>
    <x v="4"/>
    <x v="2"/>
    <n v="356.87"/>
    <n v="347.08374384236453"/>
    <n v="9.7862561576354778"/>
    <n v="352.29"/>
    <n v="4.5799999999999841"/>
    <n v="6200"/>
    <n v="6030"/>
    <n v="170"/>
    <n v="6120.45"/>
    <n v="79.550000000000182"/>
  </r>
  <r>
    <s v="1409895"/>
    <x v="50"/>
    <x v="4"/>
    <x v="2"/>
    <n v="497.48"/>
    <n v="497.4726368159204"/>
    <n v="7.3631840796224424E-3"/>
    <n v="499.96"/>
    <n v="-2.4799999999999613"/>
    <n v="1005"/>
    <n v="1005"/>
    <n v="0"/>
    <n v="1010.025"/>
    <n v="-5.0249999999999773"/>
  </r>
  <r>
    <s v="1409895"/>
    <x v="12"/>
    <x v="4"/>
    <x v="2"/>
    <n v="1604.25"/>
    <n v="1560.2660098522167"/>
    <n v="43.983990147783288"/>
    <n v="1583.67"/>
    <n v="20.579999999999927"/>
    <n v="6200"/>
    <n v="6030"/>
    <n v="170"/>
    <n v="6120.45"/>
    <n v="79.550000000000182"/>
  </r>
  <r>
    <s v="1409895"/>
    <x v="13"/>
    <x v="4"/>
    <x v="2"/>
    <n v="1939.86"/>
    <n v="1886.6699507389162"/>
    <n v="53.190049261083686"/>
    <n v="1914.97"/>
    <n v="24.889999999999873"/>
    <n v="6200"/>
    <n v="6030"/>
    <n v="170"/>
    <n v="6120.45"/>
    <n v="79.550000000000182"/>
  </r>
  <r>
    <s v="1409895"/>
    <x v="14"/>
    <x v="4"/>
    <x v="2"/>
    <n v="2877.56"/>
    <n v="2835.2450980392155"/>
    <n v="42.314901960784482"/>
    <n v="2891.95"/>
    <n v="-14.389999999999873"/>
    <n v="6120"/>
    <n v="6030"/>
    <n v="90"/>
    <n v="6150.6"/>
    <n v="-30.600000000000364"/>
  </r>
  <r>
    <s v="1409895"/>
    <x v="15"/>
    <x v="4"/>
    <x v="2"/>
    <n v="6393.98"/>
    <n v="5430.4039408866993"/>
    <n v="963.57605911330029"/>
    <n v="5511.86"/>
    <n v="882.11999999999989"/>
    <n v="7100"/>
    <n v="6030"/>
    <n v="1070"/>
    <n v="6120.45"/>
    <n v="979.55000000000018"/>
  </r>
  <r>
    <s v="1409895"/>
    <x v="17"/>
    <x v="4"/>
    <x v="2"/>
    <n v="8019.9"/>
    <n v="8019.9004975124381"/>
    <n v="-4.9751243841456017E-4"/>
    <n v="8060"/>
    <n v="-40.100000000000364"/>
    <n v="6030"/>
    <n v="6030"/>
    <n v="0"/>
    <n v="6060.15"/>
    <n v="-30.149999999999636"/>
  </r>
  <r>
    <s v="1409895"/>
    <x v="51"/>
    <x v="4"/>
    <x v="2"/>
    <n v="9276.93"/>
    <n v="8854.0492610837446"/>
    <n v="422.88073891625572"/>
    <n v="8986.86"/>
    <n v="290.06999999999971"/>
    <n v="1053"/>
    <n v="1005"/>
    <n v="48"/>
    <n v="1020.075"/>
    <n v="32.924999999999955"/>
  </r>
  <r>
    <s v="1409895"/>
    <x v="18"/>
    <x v="4"/>
    <x v="2"/>
    <n v="32645.22"/>
    <n v="32483.613861386133"/>
    <n v="161.6061386138681"/>
    <n v="32808.449999999997"/>
    <n v="-163.22999999999593"/>
    <n v="6060"/>
    <n v="6030"/>
    <n v="30"/>
    <n v="6090.3"/>
    <n v="-30.300000000000182"/>
  </r>
  <r>
    <s v="1409895"/>
    <x v="19"/>
    <x v="4"/>
    <x v="3"/>
    <n v="27396.37"/>
    <n v="26771.683168316831"/>
    <n v="624.68683168316784"/>
    <n v="27039.4"/>
    <n v="356.96999999999753"/>
    <n v="4628"/>
    <n v="4522.5"/>
    <n v="105.5"/>
    <n v="4567.7250000000004"/>
    <n v="60.274999999999636"/>
  </r>
  <r>
    <s v="1409895"/>
    <x v="20"/>
    <x v="4"/>
    <x v="4"/>
    <n v="304.45"/>
    <n v="298.48039215686276"/>
    <n v="5.9696078431372257"/>
    <n v="304.45"/>
    <n v="0"/>
    <n v="55.354999999999997"/>
    <n v="54.269607843137258"/>
    <n v="1.0853921568627385"/>
    <n v="55.354999999999997"/>
    <n v="0"/>
  </r>
  <r>
    <s v="1409896"/>
    <x v="0"/>
    <x v="0"/>
    <x v="0"/>
    <n v="-7918.9"/>
    <n v="0"/>
    <n v="-7918.9"/>
    <n v="0"/>
    <n v="-7918.9"/>
    <n v="0"/>
    <n v="0"/>
    <n v="0"/>
    <n v="0"/>
    <n v="0"/>
  </r>
  <r>
    <s v="1409896"/>
    <x v="1"/>
    <x v="1"/>
    <x v="0"/>
    <n v="7.32"/>
    <n v="0"/>
    <n v="7.32"/>
    <n v="7.23"/>
    <n v="8.9999999999999858E-2"/>
    <n v="0"/>
    <n v="0"/>
    <n v="0"/>
    <n v="0"/>
    <n v="0"/>
  </r>
  <r>
    <s v="1409896"/>
    <x v="2"/>
    <x v="1"/>
    <x v="0"/>
    <n v="170.86"/>
    <n v="0"/>
    <n v="170.86"/>
    <n v="168.63"/>
    <n v="2.2300000000000182"/>
    <n v="0"/>
    <n v="0"/>
    <n v="0"/>
    <n v="0"/>
    <n v="0"/>
  </r>
  <r>
    <s v="1409896"/>
    <x v="3"/>
    <x v="1"/>
    <x v="0"/>
    <n v="1147.19"/>
    <n v="0"/>
    <n v="1147.19"/>
    <n v="1132.24"/>
    <n v="14.950000000000045"/>
    <n v="0"/>
    <n v="0"/>
    <n v="0"/>
    <n v="0"/>
    <n v="0"/>
  </r>
  <r>
    <s v="1409896"/>
    <x v="4"/>
    <x v="2"/>
    <x v="0"/>
    <n v="2497.02"/>
    <n v="0"/>
    <n v="2497.02"/>
    <n v="1854.55"/>
    <n v="642.47"/>
    <n v="7.08"/>
    <n v="0"/>
    <n v="7.08"/>
    <n v="5.258"/>
    <n v="1.8220000000000001"/>
  </r>
  <r>
    <s v="1409896"/>
    <x v="5"/>
    <x v="2"/>
    <x v="0"/>
    <n v="8583.58"/>
    <n v="0"/>
    <n v="8583.58"/>
    <n v="6375.1"/>
    <n v="2208.4799999999996"/>
    <n v="7.08"/>
    <n v="0"/>
    <n v="7.08"/>
    <n v="5.258"/>
    <n v="1.8220000000000001"/>
  </r>
  <r>
    <s v="1409896"/>
    <x v="6"/>
    <x v="2"/>
    <x v="0"/>
    <n v="9286.91"/>
    <n v="0"/>
    <n v="9286.91"/>
    <n v="6897.42"/>
    <n v="2389.4899999999998"/>
    <n v="148.68"/>
    <n v="0"/>
    <n v="148.68"/>
    <n v="110.425"/>
    <n v="38.25500000000001"/>
  </r>
  <r>
    <s v="1409896"/>
    <x v="7"/>
    <x v="1"/>
    <x v="0"/>
    <n v="12852.71"/>
    <n v="0"/>
    <n v="12852.71"/>
    <n v="12685.27"/>
    <n v="167.43999999999869"/>
    <n v="0"/>
    <n v="0"/>
    <n v="0"/>
    <n v="0"/>
    <n v="0"/>
  </r>
  <r>
    <s v="1409896"/>
    <x v="8"/>
    <x v="1"/>
    <x v="0"/>
    <n v="29721.99"/>
    <n v="0"/>
    <n v="29721.99"/>
    <n v="29334.78"/>
    <n v="387.21000000000276"/>
    <n v="0"/>
    <n v="0"/>
    <n v="0"/>
    <n v="0"/>
    <n v="0"/>
  </r>
  <r>
    <s v="1409896"/>
    <x v="9"/>
    <x v="3"/>
    <x v="1"/>
    <n v="-721656.66"/>
    <n v="0"/>
    <n v="-721656.66"/>
    <n v="-721656.75"/>
    <n v="8.999999996740371E-2"/>
    <n v="-3786"/>
    <n v="0"/>
    <n v="-3786"/>
    <n v="-3786"/>
    <n v="0"/>
  </r>
  <r>
    <s v="1409896"/>
    <x v="10"/>
    <x v="4"/>
    <x v="2"/>
    <n v="2732.5"/>
    <n v="2740.463054187192"/>
    <n v="-7.9630541871920286"/>
    <n v="2781.57"/>
    <n v="-49.070000000000164"/>
    <n v="45300"/>
    <n v="45432"/>
    <n v="-132"/>
    <n v="46113.48"/>
    <n v="-813.4800000000032"/>
  </r>
  <r>
    <s v="1409896"/>
    <x v="11"/>
    <x v="4"/>
    <x v="2"/>
    <n v="3725.57"/>
    <n v="3721.6417910447763"/>
    <n v="3.9282089552239086"/>
    <n v="3740.25"/>
    <n v="-14.679999999999836"/>
    <n v="3790"/>
    <n v="3786"/>
    <n v="4"/>
    <n v="3804.93"/>
    <n v="-14.929999999999836"/>
  </r>
  <r>
    <s v="1409896"/>
    <x v="12"/>
    <x v="4"/>
    <x v="2"/>
    <n v="11850.75"/>
    <n v="11755.52709359606"/>
    <n v="95.222906403940215"/>
    <n v="11931.86"/>
    <n v="-81.110000000000582"/>
    <n v="45800"/>
    <n v="45432"/>
    <n v="368"/>
    <n v="46113.48"/>
    <n v="-313.4800000000032"/>
  </r>
  <r>
    <s v="1409896"/>
    <x v="13"/>
    <x v="4"/>
    <x v="2"/>
    <n v="14486.34"/>
    <n v="14214.768472906404"/>
    <n v="271.57152709359616"/>
    <n v="14427.99"/>
    <n v="58.350000000000364"/>
    <n v="46300"/>
    <n v="45432"/>
    <n v="868"/>
    <n v="46113.48"/>
    <n v="186.5199999999968"/>
  </r>
  <r>
    <s v="1409896"/>
    <x v="14"/>
    <x v="4"/>
    <x v="2"/>
    <n v="21687.040000000001"/>
    <n v="21361.676470588234"/>
    <n v="325.36352941176665"/>
    <n v="21788.91"/>
    <n v="-101.86999999999898"/>
    <n v="46124"/>
    <n v="45432"/>
    <n v="692"/>
    <n v="46340.639999999999"/>
    <n v="-216.63999999999942"/>
  </r>
  <r>
    <s v="1409896"/>
    <x v="15"/>
    <x v="4"/>
    <x v="2"/>
    <n v="40606.25"/>
    <n v="40914.423645320196"/>
    <n v="-308.17364532019565"/>
    <n v="41528.14"/>
    <n v="-921.88999999999942"/>
    <n v="45090"/>
    <n v="45432"/>
    <n v="-342"/>
    <n v="46113.48"/>
    <n v="-1023.4800000000032"/>
  </r>
  <r>
    <s v="1409896"/>
    <x v="16"/>
    <x v="4"/>
    <x v="2"/>
    <n v="52478"/>
    <n v="52284.660098522167"/>
    <n v="193.33990147783334"/>
    <n v="53068.93"/>
    <n v="-590.93000000000029"/>
    <n v="3800"/>
    <n v="3786"/>
    <n v="14"/>
    <n v="3842.79"/>
    <n v="-42.789999999999964"/>
  </r>
  <r>
    <s v="1409896"/>
    <x v="17"/>
    <x v="4"/>
    <x v="2"/>
    <n v="60822.23"/>
    <n v="60424.557213930348"/>
    <n v="397.67278606965556"/>
    <n v="60726.68"/>
    <n v="95.55000000000291"/>
    <n v="45731"/>
    <n v="45432"/>
    <n v="299"/>
    <n v="45659.16"/>
    <n v="71.839999999996508"/>
  </r>
  <r>
    <s v="1409896"/>
    <x v="18"/>
    <x v="4"/>
    <x v="2"/>
    <n v="248211.42"/>
    <n v="244742.18811881187"/>
    <n v="3469.2318811881414"/>
    <n v="247189.61"/>
    <n v="1021.8100000000268"/>
    <n v="46076"/>
    <n v="45432"/>
    <n v="644"/>
    <n v="45886.32"/>
    <n v="189.68000000000029"/>
  </r>
  <r>
    <s v="1409896"/>
    <x v="19"/>
    <x v="4"/>
    <x v="3"/>
    <n v="206414.02"/>
    <n v="201706.66336633664"/>
    <n v="4707.3566336633521"/>
    <n v="203723.73"/>
    <n v="2690.289999999979"/>
    <n v="34869"/>
    <n v="34074"/>
    <n v="795"/>
    <n v="34414.74"/>
    <n v="454.26000000000204"/>
  </r>
  <r>
    <s v="1409896"/>
    <x v="20"/>
    <x v="4"/>
    <x v="4"/>
    <n v="2293.86"/>
    <n v="2248.8823529411766"/>
    <n v="44.97764705882355"/>
    <n v="2293.86"/>
    <n v="0"/>
    <n v="417.06599999999997"/>
    <n v="408.88823529411764"/>
    <n v="8.1777647058823391"/>
    <n v="417.06599999999997"/>
    <n v="0"/>
  </r>
  <r>
    <s v="1409897"/>
    <x v="0"/>
    <x v="0"/>
    <x v="0"/>
    <n v="4151.6000000000004"/>
    <n v="0"/>
    <n v="4151.6000000000004"/>
    <n v="0"/>
    <n v="4151.6000000000004"/>
    <n v="0"/>
    <n v="0"/>
    <n v="0"/>
    <n v="0"/>
    <n v="0"/>
  </r>
  <r>
    <s v="1409897"/>
    <x v="1"/>
    <x v="1"/>
    <x v="0"/>
    <n v="9.74"/>
    <n v="0"/>
    <n v="9.74"/>
    <n v="9.76"/>
    <n v="-1.9999999999999574E-2"/>
    <n v="0"/>
    <n v="0"/>
    <n v="0"/>
    <n v="0"/>
    <n v="0"/>
  </r>
  <r>
    <s v="1409897"/>
    <x v="2"/>
    <x v="1"/>
    <x v="0"/>
    <n v="227.36"/>
    <n v="0"/>
    <n v="227.36"/>
    <n v="227.75"/>
    <n v="-0.38999999999998636"/>
    <n v="0"/>
    <n v="0"/>
    <n v="0"/>
    <n v="0"/>
    <n v="0"/>
  </r>
  <r>
    <s v="1409897"/>
    <x v="3"/>
    <x v="1"/>
    <x v="0"/>
    <n v="1526.56"/>
    <n v="0"/>
    <n v="1526.56"/>
    <n v="1529.19"/>
    <n v="-2.6300000000001091"/>
    <n v="0"/>
    <n v="0"/>
    <n v="0"/>
    <n v="0"/>
    <n v="0"/>
  </r>
  <r>
    <s v="1409897"/>
    <x v="4"/>
    <x v="2"/>
    <x v="0"/>
    <n v="2295.98"/>
    <n v="0"/>
    <n v="2295.98"/>
    <n v="2517.19"/>
    <n v="-221.21000000000004"/>
    <n v="6.51"/>
    <n v="0"/>
    <n v="6.51"/>
    <n v="7.1369999999999996"/>
    <n v="-0.62699999999999978"/>
  </r>
  <r>
    <s v="1409897"/>
    <x v="5"/>
    <x v="2"/>
    <x v="0"/>
    <n v="7892.53"/>
    <n v="0"/>
    <n v="7892.53"/>
    <n v="8652.9500000000007"/>
    <n v="-760.42000000000098"/>
    <n v="6.51"/>
    <n v="0"/>
    <n v="6.51"/>
    <n v="7.1369999999999996"/>
    <n v="-0.62699999999999978"/>
  </r>
  <r>
    <s v="1409897"/>
    <x v="6"/>
    <x v="2"/>
    <x v="0"/>
    <n v="8539.23"/>
    <n v="0"/>
    <n v="8539.23"/>
    <n v="9361.89"/>
    <n v="-822.65999999999985"/>
    <n v="136.71"/>
    <n v="0"/>
    <n v="136.71"/>
    <n v="149.88"/>
    <n v="-13.169999999999987"/>
  </r>
  <r>
    <s v="1409897"/>
    <x v="7"/>
    <x v="1"/>
    <x v="0"/>
    <n v="17103.04"/>
    <n v="0"/>
    <n v="17103.04"/>
    <n v="17132.53"/>
    <n v="-29.489999999997963"/>
    <n v="0"/>
    <n v="0"/>
    <n v="0"/>
    <n v="0"/>
    <n v="0"/>
  </r>
  <r>
    <s v="1409897"/>
    <x v="8"/>
    <x v="1"/>
    <x v="0"/>
    <n v="39550.9"/>
    <n v="0"/>
    <n v="39550.9"/>
    <n v="39619.08"/>
    <n v="-68.180000000000291"/>
    <n v="0"/>
    <n v="0"/>
    <n v="0"/>
    <n v="0"/>
    <n v="0"/>
  </r>
  <r>
    <s v="1409897"/>
    <x v="270"/>
    <x v="3"/>
    <x v="1"/>
    <n v="-930581.64"/>
    <n v="0"/>
    <n v="-930581.64"/>
    <n v="-930581.65"/>
    <n v="1.0000000009313226E-2"/>
    <n v="-5138.75"/>
    <n v="0"/>
    <n v="-5138.75"/>
    <n v="-5138.75"/>
    <n v="0"/>
  </r>
  <r>
    <s v="1409897"/>
    <x v="48"/>
    <x v="4"/>
    <x v="2"/>
    <n v="34.049999999999997"/>
    <n v="0"/>
    <n v="34.049999999999997"/>
    <n v="0"/>
    <n v="34.049999999999997"/>
    <n v="400"/>
    <n v="0"/>
    <n v="400"/>
    <n v="0"/>
    <n v="400"/>
  </r>
  <r>
    <s v="1409897"/>
    <x v="271"/>
    <x v="4"/>
    <x v="2"/>
    <n v="3721.74"/>
    <n v="3719.6354679802957"/>
    <n v="2.1045320197040382"/>
    <n v="3775.43"/>
    <n v="-53.690000000000055"/>
    <n v="61700"/>
    <n v="61665"/>
    <n v="35"/>
    <n v="62589.974999999999"/>
    <n v="-889.97499999999854"/>
  </r>
  <r>
    <s v="1409897"/>
    <x v="11"/>
    <x v="4"/>
    <x v="2"/>
    <n v="5062.45"/>
    <n v="5051.39303482587"/>
    <n v="11.0569651741298"/>
    <n v="5076.6499999999996"/>
    <n v="-14.199999999999818"/>
    <n v="5150"/>
    <n v="5138.7502487562188"/>
    <n v="11.249751243781247"/>
    <n v="5164.4440000000004"/>
    <n v="-14.444000000000415"/>
  </r>
  <r>
    <s v="1409897"/>
    <x v="272"/>
    <x v="4"/>
    <x v="2"/>
    <n v="14402.01"/>
    <n v="14393.84236453202"/>
    <n v="8.1676354679802898"/>
    <n v="14609.75"/>
    <n v="-207.73999999999978"/>
    <n v="61700"/>
    <n v="61665"/>
    <n v="35"/>
    <n v="62589.974999999999"/>
    <n v="-889.97499999999854"/>
  </r>
  <r>
    <s v="1409897"/>
    <x v="346"/>
    <x v="4"/>
    <x v="2"/>
    <n v="18613.3"/>
    <n v="18587.68472906404"/>
    <n v="25.615270935959416"/>
    <n v="18866.5"/>
    <n v="-253.20000000000073"/>
    <n v="61750"/>
    <n v="61665"/>
    <n v="85"/>
    <n v="62589.974999999999"/>
    <n v="-839.97499999999854"/>
  </r>
  <r>
    <s v="1409897"/>
    <x v="14"/>
    <x v="4"/>
    <x v="2"/>
    <n v="29151.78"/>
    <n v="28994.264705882353"/>
    <n v="157.51529411764568"/>
    <n v="29574.15"/>
    <n v="-422.37000000000262"/>
    <n v="62000"/>
    <n v="61665"/>
    <n v="335"/>
    <n v="62898.3"/>
    <n v="-898.30000000000291"/>
  </r>
  <r>
    <s v="1409897"/>
    <x v="200"/>
    <x v="4"/>
    <x v="2"/>
    <n v="52074.38"/>
    <n v="49932.620689655174"/>
    <n v="2141.7593103448235"/>
    <n v="50681.61"/>
    <n v="1392.7699999999968"/>
    <n v="64310"/>
    <n v="61665"/>
    <n v="2645"/>
    <n v="62589.974999999999"/>
    <n v="1720.0250000000015"/>
  </r>
  <r>
    <s v="1409897"/>
    <x v="274"/>
    <x v="4"/>
    <x v="2"/>
    <n v="61721.75"/>
    <n v="61408.059113300493"/>
    <n v="313.69088669950725"/>
    <n v="62329.18"/>
    <n v="-607.43000000000029"/>
    <n v="5165"/>
    <n v="5138.7497536945821"/>
    <n v="26.250246305417932"/>
    <n v="5215.8310000000001"/>
    <n v="-50.831000000000131"/>
  </r>
  <r>
    <s v="1409897"/>
    <x v="17"/>
    <x v="4"/>
    <x v="2"/>
    <n v="82460"/>
    <n v="82014.447761194024"/>
    <n v="445.55223880597623"/>
    <n v="82424.52"/>
    <n v="35.479999999995925"/>
    <n v="62000"/>
    <n v="61665"/>
    <n v="335"/>
    <n v="61973.324999999997"/>
    <n v="26.67500000000291"/>
  </r>
  <r>
    <s v="1409897"/>
    <x v="58"/>
    <x v="4"/>
    <x v="2"/>
    <n v="296256.33"/>
    <n v="294969.59405940591"/>
    <n v="1286.7359405941097"/>
    <n v="297919.28999999998"/>
    <n v="-1662.9599999999627"/>
    <n v="61934"/>
    <n v="61665"/>
    <n v="269"/>
    <n v="62281.65"/>
    <n v="-347.65000000000146"/>
  </r>
  <r>
    <s v="1409897"/>
    <x v="275"/>
    <x v="4"/>
    <x v="3"/>
    <n v="282673.44"/>
    <n v="281752.00995024876"/>
    <n v="921.43004975124495"/>
    <n v="283160.77"/>
    <n v="-487.3300000000163"/>
    <n v="46400"/>
    <n v="46248.750248756216"/>
    <n v="151.24975124378398"/>
    <n v="46479.993999999999"/>
    <n v="-79.993999999998778"/>
  </r>
  <r>
    <s v="1409897"/>
    <x v="20"/>
    <x v="4"/>
    <x v="4"/>
    <n v="3113.47"/>
    <n v="3052.4215686274511"/>
    <n v="61.048431372548748"/>
    <n v="3113.47"/>
    <n v="0"/>
    <n v="566.08500000000004"/>
    <n v="554.98529411764707"/>
    <n v="11.099705882352964"/>
    <n v="566.08500000000004"/>
    <n v="0"/>
  </r>
  <r>
    <s v="1409898"/>
    <x v="0"/>
    <x v="0"/>
    <x v="0"/>
    <n v="-1227.04"/>
    <n v="0"/>
    <n v="-1227.04"/>
    <n v="0"/>
    <n v="-1227.04"/>
    <n v="0"/>
    <n v="0"/>
    <n v="0"/>
    <n v="0"/>
    <n v="0"/>
  </r>
  <r>
    <s v="1409898"/>
    <x v="1"/>
    <x v="1"/>
    <x v="0"/>
    <n v="1.46"/>
    <n v="0"/>
    <n v="1.46"/>
    <n v="1.46"/>
    <n v="0"/>
    <n v="0"/>
    <n v="0"/>
    <n v="0"/>
    <n v="0"/>
    <n v="0"/>
  </r>
  <r>
    <s v="1409898"/>
    <x v="2"/>
    <x v="1"/>
    <x v="0"/>
    <n v="34"/>
    <n v="0"/>
    <n v="34"/>
    <n v="34.17"/>
    <n v="-0.17000000000000171"/>
    <n v="0"/>
    <n v="0"/>
    <n v="0"/>
    <n v="0"/>
    <n v="0"/>
  </r>
  <r>
    <s v="1409898"/>
    <x v="3"/>
    <x v="1"/>
    <x v="0"/>
    <n v="228.29"/>
    <n v="0"/>
    <n v="228.29"/>
    <n v="229.43"/>
    <n v="-1.1400000000000148"/>
    <n v="0"/>
    <n v="0"/>
    <n v="0"/>
    <n v="0"/>
    <n v="0"/>
  </r>
  <r>
    <s v="1409898"/>
    <x v="4"/>
    <x v="2"/>
    <x v="0"/>
    <n v="557.24"/>
    <n v="0"/>
    <n v="557.24"/>
    <n v="543.84"/>
    <n v="13.399999999999977"/>
    <n v="1.58"/>
    <n v="0"/>
    <n v="1.58"/>
    <n v="1.542"/>
    <n v="3.8000000000000034E-2"/>
  </r>
  <r>
    <s v="1409898"/>
    <x v="5"/>
    <x v="2"/>
    <x v="0"/>
    <n v="1915.55"/>
    <n v="0"/>
    <n v="1915.55"/>
    <n v="1869.48"/>
    <n v="46.069999999999936"/>
    <n v="1.58"/>
    <n v="0"/>
    <n v="1.58"/>
    <n v="1.542"/>
    <n v="3.8000000000000034E-2"/>
  </r>
  <r>
    <s v="1409898"/>
    <x v="6"/>
    <x v="2"/>
    <x v="0"/>
    <n v="2072.5"/>
    <n v="0"/>
    <n v="2072.5"/>
    <n v="2022.66"/>
    <n v="49.839999999999918"/>
    <n v="33.18"/>
    <n v="0"/>
    <n v="33.18"/>
    <n v="32.381999999999998"/>
    <n v="0.79800000000000182"/>
  </r>
  <r>
    <s v="1409898"/>
    <x v="7"/>
    <x v="1"/>
    <x v="0"/>
    <n v="2557.7199999999998"/>
    <n v="0"/>
    <n v="2557.7199999999998"/>
    <n v="2570.5"/>
    <n v="-12.7800000000002"/>
    <n v="0"/>
    <n v="0"/>
    <n v="0"/>
    <n v="0"/>
    <n v="0"/>
  </r>
  <r>
    <s v="1409898"/>
    <x v="8"/>
    <x v="1"/>
    <x v="0"/>
    <n v="5914.73"/>
    <n v="0"/>
    <n v="5914.73"/>
    <n v="5944.31"/>
    <n v="-29.580000000000837"/>
    <n v="0"/>
    <n v="0"/>
    <n v="0"/>
    <n v="0"/>
    <n v="0"/>
  </r>
  <r>
    <s v="1409898"/>
    <x v="52"/>
    <x v="3"/>
    <x v="1"/>
    <n v="-142042.87"/>
    <n v="0"/>
    <n v="-142042.87"/>
    <n v="-142042.79999999999"/>
    <n v="-7.0000000006984919E-2"/>
    <n v="-1542"/>
    <n v="0"/>
    <n v="-1542"/>
    <n v="-1542"/>
    <n v="0"/>
  </r>
  <r>
    <s v="1409898"/>
    <x v="48"/>
    <x v="4"/>
    <x v="2"/>
    <n v="155.34"/>
    <n v="131.25742574257427"/>
    <n v="24.082574257425733"/>
    <n v="132.57"/>
    <n v="22.77000000000001"/>
    <n v="1825"/>
    <n v="1542"/>
    <n v="283"/>
    <n v="1557.42"/>
    <n v="267.57999999999993"/>
  </r>
  <r>
    <s v="1409898"/>
    <x v="53"/>
    <x v="4"/>
    <x v="2"/>
    <n v="468.63"/>
    <n v="458.807881773399"/>
    <n v="9.8221182266009919"/>
    <n v="465.69"/>
    <n v="2.9399999999999977"/>
    <n v="9450"/>
    <n v="9252"/>
    <n v="198"/>
    <n v="9390.7800000000007"/>
    <n v="59.219999999999345"/>
  </r>
  <r>
    <s v="1409898"/>
    <x v="50"/>
    <x v="4"/>
    <x v="2"/>
    <n v="766.26"/>
    <n v="763.29353233830841"/>
    <n v="2.9664676616915813"/>
    <n v="767.11"/>
    <n v="-0.85000000000002274"/>
    <n v="1548"/>
    <n v="1542"/>
    <n v="6"/>
    <n v="1549.71"/>
    <n v="-1.7100000000000364"/>
  </r>
  <r>
    <s v="1409898"/>
    <x v="54"/>
    <x v="4"/>
    <x v="2"/>
    <n v="2131.83"/>
    <n v="2087.1625615763546"/>
    <n v="44.667438423645308"/>
    <n v="2118.4699999999998"/>
    <n v="13.360000000000127"/>
    <n v="9450"/>
    <n v="9252"/>
    <n v="198"/>
    <n v="9390.7800000000007"/>
    <n v="59.219999999999345"/>
  </r>
  <r>
    <s v="1409898"/>
    <x v="55"/>
    <x v="4"/>
    <x v="2"/>
    <n v="2739.28"/>
    <n v="2681.8817733990149"/>
    <n v="57.398226600985254"/>
    <n v="2722.11"/>
    <n v="17.170000000000073"/>
    <n v="9450"/>
    <n v="9252"/>
    <n v="198"/>
    <n v="9390.7800000000007"/>
    <n v="59.219999999999345"/>
  </r>
  <r>
    <s v="1409898"/>
    <x v="14"/>
    <x v="4"/>
    <x v="2"/>
    <n v="4431.54"/>
    <n v="4350.1960784313724"/>
    <n v="81.343921568627593"/>
    <n v="4437.2"/>
    <n v="-5.6599999999998545"/>
    <n v="9425"/>
    <n v="9252"/>
    <n v="173"/>
    <n v="9437.0400000000009"/>
    <n v="-12.040000000000873"/>
  </r>
  <r>
    <s v="1409898"/>
    <x v="56"/>
    <x v="4"/>
    <x v="2"/>
    <n v="8283.4699999999993"/>
    <n v="7440.6009852216748"/>
    <n v="842.86901477832453"/>
    <n v="7552.21"/>
    <n v="731.25999999999931"/>
    <n v="10300"/>
    <n v="9252"/>
    <n v="1048"/>
    <n v="9390.7800000000007"/>
    <n v="909.21999999999935"/>
  </r>
  <r>
    <s v="1409898"/>
    <x v="17"/>
    <x v="4"/>
    <x v="2"/>
    <n v="12351.71"/>
    <n v="12305.164179104477"/>
    <n v="46.545820895522411"/>
    <n v="12366.69"/>
    <n v="-14.980000000001382"/>
    <n v="9287"/>
    <n v="9252"/>
    <n v="35"/>
    <n v="9298.26"/>
    <n v="-11.260000000000218"/>
  </r>
  <r>
    <s v="1409898"/>
    <x v="57"/>
    <x v="4"/>
    <x v="2"/>
    <n v="13406.75"/>
    <n v="12567.300492610837"/>
    <n v="839.44950738916305"/>
    <n v="12755.81"/>
    <n v="650.94000000000051"/>
    <n v="1645"/>
    <n v="1542"/>
    <n v="103"/>
    <n v="1565.13"/>
    <n v="79.869999999999891"/>
  </r>
  <r>
    <s v="1409898"/>
    <x v="58"/>
    <x v="4"/>
    <x v="2"/>
    <n v="44643.66"/>
    <n v="44256.198019801981"/>
    <n v="387.4619801980225"/>
    <n v="44698.76"/>
    <n v="-55.099999999998545"/>
    <n v="9333"/>
    <n v="9252"/>
    <n v="81"/>
    <n v="9344.52"/>
    <n v="-11.520000000000437"/>
  </r>
  <r>
    <s v="1409898"/>
    <x v="59"/>
    <x v="4"/>
    <x v="3"/>
    <n v="40142.81"/>
    <n v="40142.497512437811"/>
    <n v="0.31248756218701601"/>
    <n v="40343.21"/>
    <n v="-200.40000000000146"/>
    <n v="6939"/>
    <n v="6939"/>
    <n v="0"/>
    <n v="6973.6949999999997"/>
    <n v="-34.694999999999709"/>
  </r>
  <r>
    <s v="1409898"/>
    <x v="20"/>
    <x v="4"/>
    <x v="4"/>
    <n v="467.14"/>
    <n v="457.97058823529414"/>
    <n v="9.169411764705842"/>
    <n v="467.13"/>
    <n v="9.9999999999909051E-3"/>
    <n v="84.933999999999997"/>
    <n v="83.267647058823542"/>
    <n v="1.6663529411764557"/>
    <n v="84.933000000000007"/>
    <n v="9.9999999999056399E-4"/>
  </r>
  <r>
    <s v="1409899"/>
    <x v="0"/>
    <x v="0"/>
    <x v="0"/>
    <n v="3278.69"/>
    <n v="0"/>
    <n v="3278.69"/>
    <n v="0"/>
    <n v="3278.69"/>
    <n v="0"/>
    <n v="0"/>
    <n v="0"/>
    <n v="0"/>
    <n v="0"/>
  </r>
  <r>
    <s v="1409899"/>
    <x v="1"/>
    <x v="1"/>
    <x v="0"/>
    <n v="4.76"/>
    <n v="0"/>
    <n v="4.76"/>
    <n v="4.79"/>
    <n v="-3.0000000000000249E-2"/>
    <n v="0"/>
    <n v="0"/>
    <n v="0"/>
    <n v="0"/>
    <n v="0"/>
  </r>
  <r>
    <s v="1409899"/>
    <x v="2"/>
    <x v="1"/>
    <x v="0"/>
    <n v="111.13"/>
    <n v="0"/>
    <n v="111.13"/>
    <n v="111.69"/>
    <n v="-0.56000000000000227"/>
    <n v="0"/>
    <n v="0"/>
    <n v="0"/>
    <n v="0"/>
    <n v="0"/>
  </r>
  <r>
    <s v="1409899"/>
    <x v="3"/>
    <x v="1"/>
    <x v="0"/>
    <n v="746.17"/>
    <n v="0"/>
    <n v="746.17"/>
    <n v="749.9"/>
    <n v="-3.7300000000000182"/>
    <n v="0"/>
    <n v="0"/>
    <n v="0"/>
    <n v="0"/>
    <n v="0"/>
  </r>
  <r>
    <s v="1409899"/>
    <x v="4"/>
    <x v="2"/>
    <x v="0"/>
    <n v="1001.63"/>
    <n v="0"/>
    <n v="1001.63"/>
    <n v="1234.4100000000001"/>
    <n v="-232.78000000000009"/>
    <n v="2.84"/>
    <n v="0"/>
    <n v="2.84"/>
    <n v="3.5"/>
    <n v="-0.66000000000000014"/>
  </r>
  <r>
    <s v="1409899"/>
    <x v="5"/>
    <x v="2"/>
    <x v="0"/>
    <n v="3443.13"/>
    <n v="0"/>
    <n v="3443.13"/>
    <n v="4243.33"/>
    <n v="-800.19999999999982"/>
    <n v="2.84"/>
    <n v="0"/>
    <n v="2.84"/>
    <n v="3.5"/>
    <n v="-0.66000000000000014"/>
  </r>
  <r>
    <s v="1409899"/>
    <x v="6"/>
    <x v="2"/>
    <x v="0"/>
    <n v="3725.26"/>
    <n v="0"/>
    <n v="3725.26"/>
    <n v="4590.99"/>
    <n v="-865.72999999999956"/>
    <n v="59.64"/>
    <n v="0"/>
    <n v="59.64"/>
    <n v="73.5"/>
    <n v="-13.86"/>
  </r>
  <r>
    <s v="1409899"/>
    <x v="7"/>
    <x v="1"/>
    <x v="0"/>
    <n v="8359.85"/>
    <n v="0"/>
    <n v="8359.85"/>
    <n v="8401.65"/>
    <n v="-41.799999999999272"/>
    <n v="0"/>
    <n v="0"/>
    <n v="0"/>
    <n v="0"/>
    <n v="0"/>
  </r>
  <r>
    <s v="1409899"/>
    <x v="8"/>
    <x v="1"/>
    <x v="0"/>
    <n v="19332.21"/>
    <n v="0"/>
    <n v="19332.21"/>
    <n v="19428.87"/>
    <n v="-96.659999999999854"/>
    <n v="0"/>
    <n v="0"/>
    <n v="0"/>
    <n v="0"/>
    <n v="0"/>
  </r>
  <r>
    <s v="1409899"/>
    <x v="60"/>
    <x v="3"/>
    <x v="1"/>
    <n v="-448330.15"/>
    <n v="0"/>
    <n v="-448330.15"/>
    <n v="-448330.14"/>
    <n v="-1.0000000009313226E-2"/>
    <n v="-2520"/>
    <n v="0"/>
    <n v="-2520"/>
    <n v="-2520"/>
    <n v="0"/>
  </r>
  <r>
    <s v="1409899"/>
    <x v="48"/>
    <x v="4"/>
    <x v="2"/>
    <n v="16.170000000000002"/>
    <n v="0"/>
    <n v="16.170000000000002"/>
    <n v="0"/>
    <n v="16.170000000000002"/>
    <n v="190"/>
    <n v="0"/>
    <n v="190"/>
    <n v="0"/>
    <n v="190"/>
  </r>
  <r>
    <s v="1409899"/>
    <x v="61"/>
    <x v="4"/>
    <x v="2"/>
    <n v="1580.19"/>
    <n v="1571.8719211822661"/>
    <n v="8.3180788177339764"/>
    <n v="1595.45"/>
    <n v="-15.259999999999991"/>
    <n v="30400"/>
    <n v="30240"/>
    <n v="160"/>
    <n v="30693.599999999999"/>
    <n v="-293.59999999999854"/>
  </r>
  <r>
    <s v="1409899"/>
    <x v="11"/>
    <x v="4"/>
    <x v="2"/>
    <n v="2480.11"/>
    <n v="2477.1641791044781"/>
    <n v="2.9458208955220471"/>
    <n v="2489.5500000000002"/>
    <n v="-9.4400000000000546"/>
    <n v="2523"/>
    <n v="2520"/>
    <n v="3"/>
    <n v="2532.6"/>
    <n v="-9.5999999999999091"/>
  </r>
  <r>
    <s v="1409899"/>
    <x v="54"/>
    <x v="4"/>
    <x v="2"/>
    <n v="6857.94"/>
    <n v="6821.8423645320199"/>
    <n v="36.097635467979671"/>
    <n v="6924.17"/>
    <n v="-66.230000000000473"/>
    <n v="30400"/>
    <n v="30240"/>
    <n v="160"/>
    <n v="30693.599999999999"/>
    <n v="-293.59999999999854"/>
  </r>
  <r>
    <s v="1409899"/>
    <x v="55"/>
    <x v="4"/>
    <x v="2"/>
    <n v="8812.0499999999993"/>
    <n v="8765.6650246305417"/>
    <n v="46.384975369457607"/>
    <n v="8897.15"/>
    <n v="-85.100000000000364"/>
    <n v="30400"/>
    <n v="30240"/>
    <n v="160"/>
    <n v="30693.599999999999"/>
    <n v="-293.59999999999854"/>
  </r>
  <r>
    <s v="1409899"/>
    <x v="14"/>
    <x v="4"/>
    <x v="2"/>
    <n v="14445.65"/>
    <n v="14218.549019607843"/>
    <n v="227.100980392157"/>
    <n v="14502.92"/>
    <n v="-57.270000000000437"/>
    <n v="30723"/>
    <n v="30240"/>
    <n v="483"/>
    <n v="30844.799999999999"/>
    <n v="-121.79999999999927"/>
  </r>
  <r>
    <s v="1409899"/>
    <x v="56"/>
    <x v="4"/>
    <x v="2"/>
    <n v="25172.09"/>
    <n v="24319.458128078819"/>
    <n v="852.6318719211813"/>
    <n v="24684.25"/>
    <n v="487.84000000000015"/>
    <n v="31300"/>
    <n v="30240"/>
    <n v="1060"/>
    <n v="30693.599999999999"/>
    <n v="606.40000000000146"/>
  </r>
  <r>
    <s v="1409899"/>
    <x v="63"/>
    <x v="4"/>
    <x v="2"/>
    <n v="30448.6"/>
    <n v="30114"/>
    <n v="334.59999999999854"/>
    <n v="30565.71"/>
    <n v="-117.11000000000058"/>
    <n v="2548"/>
    <n v="2520"/>
    <n v="28"/>
    <n v="2557.8000000000002"/>
    <n v="-9.8000000000001819"/>
  </r>
  <r>
    <s v="1409899"/>
    <x v="17"/>
    <x v="4"/>
    <x v="2"/>
    <n v="40260.43"/>
    <n v="40219.203980099504"/>
    <n v="41.226019900495885"/>
    <n v="40420.300000000003"/>
    <n v="-159.87000000000262"/>
    <n v="30271"/>
    <n v="30240"/>
    <n v="31"/>
    <n v="30391.200000000001"/>
    <n v="-120.20000000000073"/>
  </r>
  <r>
    <s v="1409899"/>
    <x v="58"/>
    <x v="4"/>
    <x v="2"/>
    <n v="145521.20000000001"/>
    <n v="144650.62376237623"/>
    <n v="870.57623762378353"/>
    <n v="146097.13"/>
    <n v="-575.92999999999302"/>
    <n v="30422"/>
    <n v="30240"/>
    <n v="182"/>
    <n v="30542.400000000001"/>
    <n v="-120.40000000000146"/>
  </r>
  <r>
    <s v="1409899"/>
    <x v="59"/>
    <x v="4"/>
    <x v="3"/>
    <n v="131206.07"/>
    <n v="131205.04477611941"/>
    <n v="1.0252238805987872"/>
    <n v="131861.07"/>
    <n v="-655"/>
    <n v="22680"/>
    <n v="22680"/>
    <n v="0"/>
    <n v="22793.4"/>
    <n v="-113.40000000000146"/>
  </r>
  <r>
    <s v="1409899"/>
    <x v="20"/>
    <x v="4"/>
    <x v="4"/>
    <n v="1526.82"/>
    <n v="1496.8823529411766"/>
    <n v="29.937647058823359"/>
    <n v="1526.82"/>
    <n v="0"/>
    <n v="277.60399999999998"/>
    <n v="272.1598039215686"/>
    <n v="5.4441960784313892"/>
    <n v="277.60300000000001"/>
    <n v="9.9999999997635314E-4"/>
  </r>
  <r>
    <s v="1409900"/>
    <x v="0"/>
    <x v="0"/>
    <x v="0"/>
    <n v="26937"/>
    <n v="0"/>
    <n v="26937"/>
    <n v="0"/>
    <n v="26937"/>
    <n v="0"/>
    <n v="0"/>
    <n v="0"/>
    <n v="0"/>
    <n v="0"/>
  </r>
  <r>
    <s v="1409900"/>
    <x v="1"/>
    <x v="1"/>
    <x v="0"/>
    <n v="29.27"/>
    <n v="0"/>
    <n v="29.27"/>
    <n v="29.38"/>
    <n v="-0.10999999999999943"/>
    <n v="0"/>
    <n v="0"/>
    <n v="0"/>
    <n v="0"/>
    <n v="0"/>
  </r>
  <r>
    <s v="1409900"/>
    <x v="2"/>
    <x v="1"/>
    <x v="0"/>
    <n v="683.02"/>
    <n v="0"/>
    <n v="683.02"/>
    <n v="685.48"/>
    <n v="-2.4600000000000364"/>
    <n v="0"/>
    <n v="0"/>
    <n v="0"/>
    <n v="0"/>
    <n v="0"/>
  </r>
  <r>
    <s v="1409900"/>
    <x v="3"/>
    <x v="1"/>
    <x v="0"/>
    <n v="4586"/>
    <n v="0"/>
    <n v="4586"/>
    <n v="4602.53"/>
    <n v="-16.529999999999745"/>
    <n v="0"/>
    <n v="0"/>
    <n v="0"/>
    <n v="0"/>
    <n v="0"/>
  </r>
  <r>
    <s v="1409900"/>
    <x v="4"/>
    <x v="2"/>
    <x v="0"/>
    <n v="6524.68"/>
    <n v="0"/>
    <n v="6524.68"/>
    <n v="7576.17"/>
    <n v="-1051.4899999999998"/>
    <n v="18.5"/>
    <n v="0"/>
    <n v="18.5"/>
    <n v="21.481000000000002"/>
    <n v="-2.9810000000000016"/>
  </r>
  <r>
    <s v="1409900"/>
    <x v="5"/>
    <x v="2"/>
    <x v="0"/>
    <n v="22428.85"/>
    <n v="0"/>
    <n v="22428.85"/>
    <n v="26043.45"/>
    <n v="-3614.6000000000022"/>
    <n v="18.5"/>
    <n v="0"/>
    <n v="18.5"/>
    <n v="21.481000000000002"/>
    <n v="-2.9810000000000016"/>
  </r>
  <r>
    <s v="1409900"/>
    <x v="6"/>
    <x v="2"/>
    <x v="0"/>
    <n v="24266.65"/>
    <n v="0"/>
    <n v="24266.65"/>
    <n v="28177.21"/>
    <n v="-3910.5599999999977"/>
    <n v="388.5"/>
    <n v="0"/>
    <n v="388.5"/>
    <n v="451.10700000000003"/>
    <n v="-62.607000000000028"/>
  </r>
  <r>
    <s v="1409900"/>
    <x v="7"/>
    <x v="1"/>
    <x v="0"/>
    <n v="51379.89"/>
    <n v="0"/>
    <n v="51379.89"/>
    <n v="51565.11"/>
    <n v="-185.22000000000116"/>
    <n v="0"/>
    <n v="0"/>
    <n v="0"/>
    <n v="0"/>
    <n v="0"/>
  </r>
  <r>
    <s v="1409900"/>
    <x v="8"/>
    <x v="1"/>
    <x v="0"/>
    <n v="118816.35"/>
    <n v="0"/>
    <n v="118816.35"/>
    <n v="119244.67"/>
    <n v="-428.31999999999243"/>
    <n v="0"/>
    <n v="0"/>
    <n v="0"/>
    <n v="0"/>
    <n v="0"/>
  </r>
  <r>
    <s v="1409900"/>
    <x v="60"/>
    <x v="3"/>
    <x v="1"/>
    <n v="-2751626.31"/>
    <n v="0"/>
    <n v="-2751626.31"/>
    <n v="-2751626.22"/>
    <n v="-8.9999999850988388E-2"/>
    <n v="-15466.5"/>
    <n v="0"/>
    <n v="-15466.5"/>
    <n v="-15466.5"/>
    <n v="0"/>
  </r>
  <r>
    <s v="1409900"/>
    <x v="48"/>
    <x v="4"/>
    <x v="2"/>
    <n v="102.14"/>
    <n v="0"/>
    <n v="102.14"/>
    <n v="0"/>
    <n v="102.14"/>
    <n v="1200"/>
    <n v="0"/>
    <n v="1200"/>
    <n v="0"/>
    <n v="1200"/>
  </r>
  <r>
    <s v="1409900"/>
    <x v="61"/>
    <x v="4"/>
    <x v="2"/>
    <n v="9668.2800000000007"/>
    <n v="9647.3793103448279"/>
    <n v="20.900689655172755"/>
    <n v="9792.09"/>
    <n v="-123.80999999999949"/>
    <n v="186000"/>
    <n v="185598"/>
    <n v="402"/>
    <n v="188381.97"/>
    <n v="-2381.9700000000012"/>
  </r>
  <r>
    <s v="1409900"/>
    <x v="11"/>
    <x v="4"/>
    <x v="2"/>
    <n v="15208.97"/>
    <n v="15203.572139303482"/>
    <n v="5.3978606965174549"/>
    <n v="15279.59"/>
    <n v="-70.6200000000008"/>
    <n v="15472"/>
    <n v="15466.500497512438"/>
    <n v="5.4995024875624949"/>
    <n v="15543.833000000001"/>
    <n v="-71.833000000000538"/>
  </r>
  <r>
    <s v="1409900"/>
    <x v="54"/>
    <x v="4"/>
    <x v="2"/>
    <n v="41937.17"/>
    <n v="41869.054187192116"/>
    <n v="68.115812807882321"/>
    <n v="42497.09"/>
    <n v="-559.91999999999825"/>
    <n v="185900"/>
    <n v="185598"/>
    <n v="302"/>
    <n v="188381.97"/>
    <n v="-2481.9700000000012"/>
  </r>
  <r>
    <s v="1409900"/>
    <x v="55"/>
    <x v="4"/>
    <x v="2"/>
    <n v="53973.78"/>
    <n v="53799.290640394087"/>
    <n v="174.48935960591189"/>
    <n v="54606.28"/>
    <n v="-632.5"/>
    <n v="186200"/>
    <n v="185598"/>
    <n v="602"/>
    <n v="188381.97"/>
    <n v="-2181.9700000000012"/>
  </r>
  <r>
    <s v="1409900"/>
    <x v="14"/>
    <x v="4"/>
    <x v="2"/>
    <n v="88226.45"/>
    <n v="87266.323529411762"/>
    <n v="960.12647058823495"/>
    <n v="89011.65"/>
    <n v="-785.19999999999709"/>
    <n v="187640"/>
    <n v="185598"/>
    <n v="2042"/>
    <n v="189309.96"/>
    <n v="-1669.9599999999919"/>
  </r>
  <r>
    <s v="1409900"/>
    <x v="56"/>
    <x v="4"/>
    <x v="2"/>
    <n v="149954.07"/>
    <n v="149260.69950738913"/>
    <n v="693.37049261087668"/>
    <n v="151499.60999999999"/>
    <n v="-1545.539999999979"/>
    <n v="186459"/>
    <n v="185598"/>
    <n v="861"/>
    <n v="188381.97"/>
    <n v="-1922.9700000000012"/>
  </r>
  <r>
    <s v="1409900"/>
    <x v="63"/>
    <x v="4"/>
    <x v="2"/>
    <n v="184890.4"/>
    <n v="184824.67980295565"/>
    <n v="65.720197044342058"/>
    <n v="187597.05"/>
    <n v="-2706.6499999999942"/>
    <n v="15472"/>
    <n v="15466.500492610838"/>
    <n v="5.4995073891623178"/>
    <n v="15698.498"/>
    <n v="-226.49799999999959"/>
  </r>
  <r>
    <s v="1409900"/>
    <x v="17"/>
    <x v="4"/>
    <x v="2"/>
    <n v="247486.4"/>
    <n v="246845.3432835821"/>
    <n v="641.05671641789377"/>
    <n v="248079.57"/>
    <n v="-593.17000000001281"/>
    <n v="186080"/>
    <n v="185598"/>
    <n v="482"/>
    <n v="186525.99"/>
    <n v="-445.98999999999069"/>
  </r>
  <r>
    <s v="1409900"/>
    <x v="58"/>
    <x v="4"/>
    <x v="2"/>
    <n v="888759.44"/>
    <n v="887793.18811881193"/>
    <n v="966.25188118801452"/>
    <n v="896671.12"/>
    <n v="-7911.6800000000512"/>
    <n v="185800"/>
    <n v="185598"/>
    <n v="202"/>
    <n v="187453.98"/>
    <n v="-1653.9800000000105"/>
  </r>
  <r>
    <s v="1409900"/>
    <x v="59"/>
    <x v="4"/>
    <x v="3"/>
    <n v="806396.66"/>
    <n v="805270.97512437811"/>
    <n v="1125.684875621926"/>
    <n v="809297.33"/>
    <n v="-2900.6699999999255"/>
    <n v="139392"/>
    <n v="139198.49950248757"/>
    <n v="193.50049751243205"/>
    <n v="139894.492"/>
    <n v="-502.49199999999837"/>
  </r>
  <r>
    <s v="1409900"/>
    <x v="20"/>
    <x v="4"/>
    <x v="4"/>
    <n v="9370.84"/>
    <n v="9187.1078431372553"/>
    <n v="183.73215686274489"/>
    <n v="9370.85"/>
    <n v="-1.0000000000218279E-2"/>
    <n v="1703.79"/>
    <n v="1670.3823529411766"/>
    <n v="33.407647058823386"/>
    <n v="1703.79"/>
    <n v="0"/>
  </r>
  <r>
    <s v="1409911"/>
    <x v="0"/>
    <x v="0"/>
    <x v="0"/>
    <n v="-1092.05"/>
    <n v="0"/>
    <n v="-1092.05"/>
    <n v="0"/>
    <n v="-1092.05"/>
    <n v="0"/>
    <n v="0"/>
    <n v="0"/>
    <n v="0"/>
    <n v="0"/>
  </r>
  <r>
    <s v="1409911"/>
    <x v="190"/>
    <x v="2"/>
    <x v="0"/>
    <n v="36.89"/>
    <n v="0"/>
    <n v="36.89"/>
    <n v="37.46"/>
    <n v="-0.57000000000000028"/>
    <n v="4.88"/>
    <n v="0"/>
    <n v="4.88"/>
    <n v="4.9560000000000004"/>
    <n v="-7.6000000000000512E-2"/>
  </r>
  <r>
    <s v="1409911"/>
    <x v="191"/>
    <x v="2"/>
    <x v="0"/>
    <n v="75.709999999999994"/>
    <n v="0"/>
    <n v="75.709999999999994"/>
    <n v="76.88"/>
    <n v="-1.1700000000000017"/>
    <n v="4.88"/>
    <n v="0"/>
    <n v="4.88"/>
    <n v="4.9560000000000004"/>
    <n v="-7.6000000000000512E-2"/>
  </r>
  <r>
    <s v="1409911"/>
    <x v="192"/>
    <x v="2"/>
    <x v="0"/>
    <n v="2984.63"/>
    <n v="0"/>
    <n v="2984.63"/>
    <n v="3030.36"/>
    <n v="-45.730000000000018"/>
    <n v="48.8"/>
    <n v="0"/>
    <n v="48.8"/>
    <n v="49.548000000000002"/>
    <n v="-0.74800000000000466"/>
  </r>
  <r>
    <s v="1409911"/>
    <x v="219"/>
    <x v="3"/>
    <x v="2"/>
    <n v="-19728.46"/>
    <n v="0"/>
    <n v="-19728.46"/>
    <n v="-19728.55"/>
    <n v="9.0000000000145519E-2"/>
    <n v="-23040"/>
    <n v="0"/>
    <n v="-23040"/>
    <n v="-23040"/>
    <n v="0"/>
  </r>
  <r>
    <s v="1409911"/>
    <x v="240"/>
    <x v="4"/>
    <x v="2"/>
    <n v="15921.26"/>
    <n v="0"/>
    <n v="15921.26"/>
    <n v="0"/>
    <n v="15921.26"/>
    <n v="23240"/>
    <n v="0"/>
    <n v="23240"/>
    <n v="0"/>
    <n v="23240"/>
  </r>
  <r>
    <s v="1409911"/>
    <x v="194"/>
    <x v="4"/>
    <x v="2"/>
    <n v="1802.02"/>
    <n v="1802.2978303747534"/>
    <n v="-0.27783037475342098"/>
    <n v="1827.53"/>
    <n v="-25.509999999999991"/>
    <n v="3801"/>
    <n v="3801.5996055226824"/>
    <n v="-0.59960552268239553"/>
    <n v="3854.8220000000001"/>
    <n v="-53.822000000000116"/>
  </r>
  <r>
    <s v="1409911"/>
    <x v="238"/>
    <x v="4"/>
    <x v="2"/>
    <n v="0"/>
    <n v="14538.236453201971"/>
    <n v="-14538.236453201971"/>
    <n v="14756.31"/>
    <n v="-14756.31"/>
    <n v="0"/>
    <n v="23040"/>
    <n v="-23040"/>
    <n v="23385.599999999999"/>
    <n v="-23385.599999999999"/>
  </r>
  <r>
    <s v="1409912"/>
    <x v="0"/>
    <x v="0"/>
    <x v="0"/>
    <n v="-3780.2"/>
    <n v="0"/>
    <n v="-3780.2"/>
    <n v="0"/>
    <n v="-3780.2"/>
    <n v="0"/>
    <n v="0"/>
    <n v="0"/>
    <n v="0"/>
    <n v="0"/>
  </r>
  <r>
    <s v="1409912"/>
    <x v="190"/>
    <x v="2"/>
    <x v="0"/>
    <n v="107.97"/>
    <n v="0"/>
    <n v="107.97"/>
    <n v="98.34"/>
    <n v="9.6299999999999955"/>
    <n v="14.28"/>
    <n v="0"/>
    <n v="14.28"/>
    <n v="13.009"/>
    <n v="1.270999999999999"/>
  </r>
  <r>
    <s v="1409912"/>
    <x v="191"/>
    <x v="2"/>
    <x v="0"/>
    <n v="221.55"/>
    <n v="0"/>
    <n v="221.55"/>
    <n v="201.82"/>
    <n v="19.730000000000018"/>
    <n v="14.28"/>
    <n v="0"/>
    <n v="14.28"/>
    <n v="13.009"/>
    <n v="1.270999999999999"/>
  </r>
  <r>
    <s v="1409912"/>
    <x v="192"/>
    <x v="2"/>
    <x v="0"/>
    <n v="8733.7199999999993"/>
    <n v="0"/>
    <n v="8733.7199999999993"/>
    <n v="7954.69"/>
    <n v="779.02999999999975"/>
    <n v="142.80000000000001"/>
    <n v="0"/>
    <n v="142.80000000000001"/>
    <n v="130.06200000000001"/>
    <n v="12.738"/>
  </r>
  <r>
    <s v="1409912"/>
    <x v="219"/>
    <x v="3"/>
    <x v="2"/>
    <n v="-51787.21"/>
    <n v="0"/>
    <n v="-51787.21"/>
    <n v="-51787.45"/>
    <n v="0.23999999999796273"/>
    <n v="-60480"/>
    <n v="0"/>
    <n v="-60480"/>
    <n v="-60480"/>
    <n v="0"/>
  </r>
  <r>
    <s v="1409912"/>
    <x v="240"/>
    <x v="4"/>
    <x v="2"/>
    <n v="41772.75"/>
    <n v="0"/>
    <n v="41772.75"/>
    <n v="0"/>
    <n v="41772.75"/>
    <n v="60975"/>
    <n v="0"/>
    <n v="60975"/>
    <n v="0"/>
    <n v="60975"/>
  </r>
  <r>
    <s v="1409912"/>
    <x v="194"/>
    <x v="4"/>
    <x v="2"/>
    <n v="4731.42"/>
    <n v="4731.0355029585799"/>
    <n v="0.38449704142021801"/>
    <n v="4797.2700000000004"/>
    <n v="-65.850000000000364"/>
    <n v="9980"/>
    <n v="9979.200197238657"/>
    <n v="0.79980276134301675"/>
    <n v="10118.909"/>
    <n v="-138.90899999999965"/>
  </r>
  <r>
    <s v="1409912"/>
    <x v="444"/>
    <x v="4"/>
    <x v="2"/>
    <n v="0"/>
    <n v="38162.876847290638"/>
    <n v="-38162.876847290638"/>
    <n v="38735.32"/>
    <n v="-38735.32"/>
    <n v="0"/>
    <n v="60480"/>
    <n v="-60480"/>
    <n v="61387.199999999997"/>
    <n v="-61387.199999999997"/>
  </r>
  <r>
    <s v="1409913"/>
    <x v="0"/>
    <x v="0"/>
    <x v="0"/>
    <n v="-2550.1999999999998"/>
    <n v="0"/>
    <n v="-2550.1999999999998"/>
    <n v="0"/>
    <n v="-2550.1999999999998"/>
    <n v="0"/>
    <n v="0"/>
    <n v="0"/>
    <n v="0"/>
    <n v="0"/>
  </r>
  <r>
    <s v="1409913"/>
    <x v="190"/>
    <x v="2"/>
    <x v="0"/>
    <n v="80.3"/>
    <n v="0"/>
    <n v="80.3"/>
    <n v="79.97"/>
    <n v="0.32999999999999829"/>
    <n v="10.62"/>
    <n v="0"/>
    <n v="10.62"/>
    <n v="10.58"/>
    <n v="3.9999999999999147E-2"/>
  </r>
  <r>
    <s v="1409913"/>
    <x v="191"/>
    <x v="2"/>
    <x v="0"/>
    <n v="164.76"/>
    <n v="0"/>
    <n v="164.76"/>
    <n v="164.13"/>
    <n v="0.62999999999999545"/>
    <n v="10.62"/>
    <n v="0"/>
    <n v="10.62"/>
    <n v="10.58"/>
    <n v="3.9999999999999147E-2"/>
  </r>
  <r>
    <s v="1409913"/>
    <x v="192"/>
    <x v="2"/>
    <x v="0"/>
    <n v="6495.25"/>
    <n v="0"/>
    <n v="6495.25"/>
    <n v="6469.11"/>
    <n v="26.140000000000327"/>
    <n v="106.2"/>
    <n v="0"/>
    <n v="106.2"/>
    <n v="105.77200000000001"/>
    <n v="0.42799999999999727"/>
  </r>
  <r>
    <s v="1409913"/>
    <x v="207"/>
    <x v="3"/>
    <x v="2"/>
    <n v="-43432.32"/>
    <n v="0"/>
    <n v="-43432.32"/>
    <n v="-43432.08"/>
    <n v="-0.23999999999796273"/>
    <n v="-49185"/>
    <n v="0"/>
    <n v="-49185"/>
    <n v="-49185"/>
    <n v="0"/>
  </r>
  <r>
    <s v="1409913"/>
    <x v="325"/>
    <x v="4"/>
    <x v="2"/>
    <n v="35573.910000000003"/>
    <n v="0"/>
    <n v="35573.910000000003"/>
    <n v="0"/>
    <n v="35573.910000000003"/>
    <n v="49570"/>
    <n v="0"/>
    <n v="49570"/>
    <n v="0"/>
    <n v="49570"/>
  </r>
  <r>
    <s v="1409913"/>
    <x v="196"/>
    <x v="4"/>
    <x v="2"/>
    <n v="3668.3"/>
    <n v="3668.540433925049"/>
    <n v="-0.24043392504881922"/>
    <n v="3719.9"/>
    <n v="-51.599999999999909"/>
    <n v="8115"/>
    <n v="8115.5246548323466"/>
    <n v="-0.52465483234664134"/>
    <n v="8229.1419999999998"/>
    <n v="-114.14199999999983"/>
  </r>
  <r>
    <s v="1409913"/>
    <x v="208"/>
    <x v="4"/>
    <x v="2"/>
    <n v="0"/>
    <n v="32511.280788177337"/>
    <n v="-32511.280788177337"/>
    <n v="32998.949999999997"/>
    <n v="-32998.949999999997"/>
    <n v="0"/>
    <n v="49185"/>
    <n v="-49185"/>
    <n v="49922.775000000001"/>
    <n v="-49922.775000000001"/>
  </r>
  <r>
    <s v="1409914"/>
    <x v="0"/>
    <x v="0"/>
    <x v="0"/>
    <n v="-299.18"/>
    <n v="0"/>
    <n v="-299.18"/>
    <n v="0"/>
    <n v="-299.18"/>
    <n v="0"/>
    <n v="0"/>
    <n v="0"/>
    <n v="0"/>
    <n v="0"/>
  </r>
  <r>
    <s v="1409914"/>
    <x v="190"/>
    <x v="2"/>
    <x v="0"/>
    <n v="33.71"/>
    <n v="0"/>
    <n v="33.71"/>
    <n v="29.27"/>
    <n v="4.4400000000000013"/>
    <n v="4.4580000000000002"/>
    <n v="0"/>
    <n v="4.4580000000000002"/>
    <n v="3.8719999999999999"/>
    <n v="0.5860000000000003"/>
  </r>
  <r>
    <s v="1409914"/>
    <x v="191"/>
    <x v="2"/>
    <x v="0"/>
    <n v="69.16"/>
    <n v="0"/>
    <n v="69.16"/>
    <n v="60.07"/>
    <n v="9.0899999999999963"/>
    <n v="4.4580000000000002"/>
    <n v="0"/>
    <n v="4.4580000000000002"/>
    <n v="3.8719999999999999"/>
    <n v="0.5860000000000003"/>
  </r>
  <r>
    <s v="1409914"/>
    <x v="192"/>
    <x v="2"/>
    <x v="0"/>
    <n v="2726.54"/>
    <n v="0"/>
    <n v="2726.54"/>
    <n v="2367.4699999999998"/>
    <n v="359.07000000000016"/>
    <n v="44.58"/>
    <n v="0"/>
    <n v="44.58"/>
    <n v="38.709000000000003"/>
    <n v="5.8709999999999951"/>
  </r>
  <r>
    <s v="1409914"/>
    <x v="367"/>
    <x v="3"/>
    <x v="2"/>
    <n v="-17668.62"/>
    <n v="0"/>
    <n v="-17668.62"/>
    <n v="-17668.669999999998"/>
    <n v="4.9999999999272404E-2"/>
    <n v="-18000"/>
    <n v="0"/>
    <n v="-18000"/>
    <n v="-18000"/>
    <n v="0"/>
  </r>
  <r>
    <s v="1409914"/>
    <x v="194"/>
    <x v="4"/>
    <x v="2"/>
    <n v="1504.22"/>
    <n v="1504.2110453648913"/>
    <n v="8.9546351086937648E-3"/>
    <n v="1525.27"/>
    <n v="-21.049999999999955"/>
    <n v="2970"/>
    <n v="2970"/>
    <n v="0"/>
    <n v="3011.58"/>
    <n v="-41.579999999999927"/>
  </r>
  <r>
    <s v="1409914"/>
    <x v="411"/>
    <x v="4"/>
    <x v="2"/>
    <n v="13634.17"/>
    <n v="13484.344827586207"/>
    <n v="149.82517241379355"/>
    <n v="13686.61"/>
    <n v="-52.440000000000509"/>
    <n v="18200"/>
    <n v="18000"/>
    <n v="200"/>
    <n v="18270"/>
    <n v="-70"/>
  </r>
  <r>
    <s v="1409917"/>
    <x v="0"/>
    <x v="0"/>
    <x v="0"/>
    <n v="4318.26"/>
    <n v="0"/>
    <n v="4318.26"/>
    <n v="0"/>
    <n v="4318.26"/>
    <n v="0"/>
    <n v="0"/>
    <n v="0"/>
    <n v="0"/>
    <n v="0"/>
  </r>
  <r>
    <s v="1409917"/>
    <x v="4"/>
    <x v="2"/>
    <x v="0"/>
    <n v="969.88"/>
    <n v="0"/>
    <n v="969.88"/>
    <n v="1259.6199999999999"/>
    <n v="-289.7399999999999"/>
    <n v="2.75"/>
    <n v="0"/>
    <n v="2.75"/>
    <n v="3.5710000000000002"/>
    <n v="-0.82100000000000017"/>
  </r>
  <r>
    <s v="1409917"/>
    <x v="5"/>
    <x v="2"/>
    <x v="0"/>
    <n v="3334.02"/>
    <n v="0"/>
    <n v="3334.02"/>
    <n v="4329.9799999999996"/>
    <n v="-995.95999999999958"/>
    <n v="2.75"/>
    <n v="0"/>
    <n v="2.75"/>
    <n v="3.5710000000000002"/>
    <n v="-0.82100000000000017"/>
  </r>
  <r>
    <s v="1409917"/>
    <x v="6"/>
    <x v="2"/>
    <x v="0"/>
    <n v="3607.2"/>
    <n v="0"/>
    <n v="3607.2"/>
    <n v="4684.68"/>
    <n v="-1077.4800000000005"/>
    <n v="57.75"/>
    <n v="0"/>
    <n v="57.75"/>
    <n v="75"/>
    <n v="-17.25"/>
  </r>
  <r>
    <s v="1409917"/>
    <x v="120"/>
    <x v="3"/>
    <x v="1"/>
    <n v="-427420.4"/>
    <n v="0"/>
    <n v="-427420.4"/>
    <n v="-427420.39"/>
    <n v="-1.0000000009313226E-2"/>
    <n v="-2500"/>
    <n v="0"/>
    <n v="-2500"/>
    <n v="-2500"/>
    <n v="0"/>
  </r>
  <r>
    <s v="1409917"/>
    <x v="121"/>
    <x v="4"/>
    <x v="5"/>
    <n v="353433.02"/>
    <n v="353291.65174129355"/>
    <n v="141.36825870646862"/>
    <n v="355058.11"/>
    <n v="-1625.0899999999674"/>
    <n v="15006"/>
    <n v="15000"/>
    <n v="6"/>
    <n v="15075"/>
    <n v="-69"/>
  </r>
  <r>
    <s v="1409917"/>
    <x v="122"/>
    <x v="4"/>
    <x v="2"/>
    <n v="1549.56"/>
    <n v="0"/>
    <n v="1549.56"/>
    <n v="0"/>
    <n v="1549.56"/>
    <n v="15100"/>
    <n v="0"/>
    <n v="15100"/>
    <n v="0"/>
    <n v="15100"/>
  </r>
  <r>
    <s v="1409917"/>
    <x v="48"/>
    <x v="4"/>
    <x v="2"/>
    <n v="452.84"/>
    <n v="425.60396039603961"/>
    <n v="27.236039603960364"/>
    <n v="429.86"/>
    <n v="22.979999999999961"/>
    <n v="5320"/>
    <n v="5000"/>
    <n v="320"/>
    <n v="5050"/>
    <n v="270"/>
  </r>
  <r>
    <s v="1409917"/>
    <x v="123"/>
    <x v="4"/>
    <x v="2"/>
    <n v="929.81"/>
    <n v="925.00497512437812"/>
    <n v="4.8050248756218252"/>
    <n v="929.63"/>
    <n v="0.17999999999994998"/>
    <n v="2513"/>
    <n v="2500"/>
    <n v="13"/>
    <n v="2512.5"/>
    <n v="0.5"/>
  </r>
  <r>
    <s v="1409917"/>
    <x v="124"/>
    <x v="4"/>
    <x v="2"/>
    <n v="0"/>
    <n v="1539.3004926108374"/>
    <n v="-1539.3004926108374"/>
    <n v="1562.39"/>
    <n v="-1562.39"/>
    <n v="0"/>
    <n v="15000"/>
    <n v="-15000"/>
    <n v="15225"/>
    <n v="-15225"/>
  </r>
  <r>
    <s v="1409917"/>
    <x v="125"/>
    <x v="4"/>
    <x v="2"/>
    <n v="7079.03"/>
    <n v="7032.1477832512319"/>
    <n v="46.88221674876786"/>
    <n v="7137.63"/>
    <n v="-58.600000000000364"/>
    <n v="15100"/>
    <n v="15000"/>
    <n v="100"/>
    <n v="15225"/>
    <n v="-125"/>
  </r>
  <r>
    <s v="1409917"/>
    <x v="126"/>
    <x v="4"/>
    <x v="2"/>
    <n v="12115.34"/>
    <n v="12035.103448275862"/>
    <n v="80.236551724137826"/>
    <n v="12215.63"/>
    <n v="-100.28999999999905"/>
    <n v="15100"/>
    <n v="15000"/>
    <n v="100"/>
    <n v="15225"/>
    <n v="-125"/>
  </r>
  <r>
    <s v="1409917"/>
    <x v="127"/>
    <x v="4"/>
    <x v="2"/>
    <n v="16002.66"/>
    <n v="15949.497536945813"/>
    <n v="53.162463054186446"/>
    <n v="16188.74"/>
    <n v="-186.07999999999993"/>
    <n v="15050"/>
    <n v="15000"/>
    <n v="50"/>
    <n v="15225"/>
    <n v="-175"/>
  </r>
  <r>
    <s v="1409917"/>
    <x v="128"/>
    <x v="4"/>
    <x v="2"/>
    <n v="23628.78"/>
    <n v="23275.004926108373"/>
    <n v="353.77507389162565"/>
    <n v="23624.13"/>
    <n v="4.6499999999978172"/>
    <n v="2538"/>
    <n v="2500"/>
    <n v="38"/>
    <n v="2537.5"/>
    <n v="0.5"/>
  </r>
  <r>
    <s v="1409919"/>
    <x v="0"/>
    <x v="0"/>
    <x v="0"/>
    <n v="6776.08"/>
    <n v="0"/>
    <n v="6776.08"/>
    <n v="0"/>
    <n v="6776.08"/>
    <n v="0"/>
    <n v="0"/>
    <n v="0"/>
    <n v="0"/>
    <n v="0"/>
  </r>
  <r>
    <s v="1409919"/>
    <x v="1"/>
    <x v="1"/>
    <x v="0"/>
    <n v="12.4"/>
    <n v="0"/>
    <n v="12.4"/>
    <n v="12.47"/>
    <n v="-7.0000000000000284E-2"/>
    <n v="0"/>
    <n v="0"/>
    <n v="0"/>
    <n v="0"/>
    <n v="0"/>
  </r>
  <r>
    <s v="1409919"/>
    <x v="2"/>
    <x v="1"/>
    <x v="0"/>
    <n v="289.43"/>
    <n v="0"/>
    <n v="289.43"/>
    <n v="290.88"/>
    <n v="-1.4499999999999886"/>
    <n v="0"/>
    <n v="0"/>
    <n v="0"/>
    <n v="0"/>
    <n v="0"/>
  </r>
  <r>
    <s v="1409919"/>
    <x v="3"/>
    <x v="1"/>
    <x v="0"/>
    <n v="1943.3"/>
    <n v="0"/>
    <n v="1943.3"/>
    <n v="1953.02"/>
    <n v="-9.7200000000000273"/>
    <n v="0"/>
    <n v="0"/>
    <n v="0"/>
    <n v="0"/>
    <n v="0"/>
  </r>
  <r>
    <s v="1409919"/>
    <x v="4"/>
    <x v="2"/>
    <x v="0"/>
    <n v="2853.22"/>
    <n v="0"/>
    <n v="2853.22"/>
    <n v="3214.85"/>
    <n v="-361.63000000000011"/>
    <n v="8.09"/>
    <n v="0"/>
    <n v="8.09"/>
    <n v="9.1150000000000002"/>
    <n v="-1.0250000000000004"/>
  </r>
  <r>
    <s v="1409919"/>
    <x v="5"/>
    <x v="2"/>
    <x v="0"/>
    <n v="9808.08"/>
    <n v="0"/>
    <n v="9808.08"/>
    <n v="11051.19"/>
    <n v="-1243.1100000000006"/>
    <n v="8.09"/>
    <n v="0"/>
    <n v="8.09"/>
    <n v="9.1150000000000002"/>
    <n v="-1.0250000000000004"/>
  </r>
  <r>
    <s v="1409919"/>
    <x v="6"/>
    <x v="2"/>
    <x v="0"/>
    <n v="10611.74"/>
    <n v="0"/>
    <n v="10611.74"/>
    <n v="11956.62"/>
    <n v="-1344.880000000001"/>
    <n v="169.89"/>
    <n v="0"/>
    <n v="169.89"/>
    <n v="191.42099999999999"/>
    <n v="-21.531000000000006"/>
  </r>
  <r>
    <s v="1409919"/>
    <x v="7"/>
    <x v="1"/>
    <x v="0"/>
    <n v="21772.1"/>
    <n v="0"/>
    <n v="21772.1"/>
    <n v="21880.959999999999"/>
    <n v="-108.86000000000058"/>
    <n v="0"/>
    <n v="0"/>
    <n v="0"/>
    <n v="0"/>
    <n v="0"/>
  </r>
  <r>
    <s v="1409919"/>
    <x v="8"/>
    <x v="1"/>
    <x v="0"/>
    <n v="50348.12"/>
    <n v="0"/>
    <n v="50348.12"/>
    <n v="50599.86"/>
    <n v="-251.73999999999796"/>
    <n v="0"/>
    <n v="0"/>
    <n v="0"/>
    <n v="0"/>
    <n v="0"/>
  </r>
  <r>
    <s v="1409919"/>
    <x v="394"/>
    <x v="3"/>
    <x v="1"/>
    <n v="-1154466.48"/>
    <n v="0"/>
    <n v="-1154466.48"/>
    <n v="-1154466.68"/>
    <n v="0.19999999995343387"/>
    <n v="-6563"/>
    <n v="0"/>
    <n v="-6563"/>
    <n v="-6563"/>
    <n v="0"/>
  </r>
  <r>
    <s v="1409919"/>
    <x v="48"/>
    <x v="4"/>
    <x v="2"/>
    <n v="46.82"/>
    <n v="0"/>
    <n v="46.82"/>
    <n v="0"/>
    <n v="46.82"/>
    <n v="550"/>
    <n v="0"/>
    <n v="550"/>
    <n v="0"/>
    <n v="550"/>
  </r>
  <r>
    <s v="1409919"/>
    <x v="61"/>
    <x v="4"/>
    <x v="2"/>
    <n v="4098.62"/>
    <n v="4093.733990147784"/>
    <n v="4.8860098522159205"/>
    <n v="4155.1400000000003"/>
    <n v="-56.520000000000437"/>
    <n v="78850"/>
    <n v="78756"/>
    <n v="94"/>
    <n v="79937.34"/>
    <n v="-1087.3399999999965"/>
  </r>
  <r>
    <s v="1409919"/>
    <x v="11"/>
    <x v="4"/>
    <x v="2"/>
    <n v="6095.02"/>
    <n v="6083.9004975124381"/>
    <n v="11.119502487562386"/>
    <n v="6114.32"/>
    <n v="-19.299999999999272"/>
    <n v="6575"/>
    <n v="6563"/>
    <n v="12"/>
    <n v="6595.8149999999996"/>
    <n v="-20.8149999999996"/>
  </r>
  <r>
    <s v="1409919"/>
    <x v="54"/>
    <x v="4"/>
    <x v="2"/>
    <n v="17787.77"/>
    <n v="17766.561576354681"/>
    <n v="21.208423645319272"/>
    <n v="18033.060000000001"/>
    <n v="-245.29000000000087"/>
    <n v="78850"/>
    <n v="78756"/>
    <n v="94"/>
    <n v="79937.34"/>
    <n v="-1087.3399999999965"/>
  </r>
  <r>
    <s v="1409919"/>
    <x v="55"/>
    <x v="4"/>
    <x v="2"/>
    <n v="22856.25"/>
    <n v="22829.004926108373"/>
    <n v="27.245073891626816"/>
    <n v="23171.439999999999"/>
    <n v="-315.18999999999869"/>
    <n v="78850"/>
    <n v="78756"/>
    <n v="94"/>
    <n v="79937.34"/>
    <n v="-1087.3399999999965"/>
  </r>
  <r>
    <s v="1409919"/>
    <x v="14"/>
    <x v="4"/>
    <x v="2"/>
    <n v="37145.01"/>
    <n v="37030.284313725489"/>
    <n v="114.72568627451255"/>
    <n v="37770.89"/>
    <n v="-625.87999999999738"/>
    <n v="79000"/>
    <n v="78756"/>
    <n v="244"/>
    <n v="80331.12"/>
    <n v="-1331.1199999999953"/>
  </r>
  <r>
    <s v="1409919"/>
    <x v="56"/>
    <x v="4"/>
    <x v="2"/>
    <n v="67152.38"/>
    <n v="63336.758620689652"/>
    <n v="3815.6213793103525"/>
    <n v="64286.81"/>
    <n v="2865.570000000007"/>
    <n v="83500"/>
    <n v="78756"/>
    <n v="4744"/>
    <n v="79937.34"/>
    <n v="3562.6600000000035"/>
  </r>
  <r>
    <s v="1409919"/>
    <x v="395"/>
    <x v="4"/>
    <x v="2"/>
    <n v="63954"/>
    <n v="63595.467980295565"/>
    <n v="358.53201970443479"/>
    <n v="64549.4"/>
    <n v="-595.40000000000146"/>
    <n v="6600"/>
    <n v="6563"/>
    <n v="37"/>
    <n v="6661.4449999999997"/>
    <n v="-61.444999999999709"/>
  </r>
  <r>
    <s v="1409919"/>
    <x v="17"/>
    <x v="4"/>
    <x v="2"/>
    <n v="107282"/>
    <n v="106950.64676616916"/>
    <n v="331.35323383084324"/>
    <n v="107485.4"/>
    <n v="-203.39999999999418"/>
    <n v="79000"/>
    <n v="78756"/>
    <n v="244"/>
    <n v="79149.78"/>
    <n v="-149.77999999999884"/>
  </r>
  <r>
    <s v="1409919"/>
    <x v="58"/>
    <x v="4"/>
    <x v="2"/>
    <n v="377890.18"/>
    <n v="376723.02970297029"/>
    <n v="1167.1502970297006"/>
    <n v="380490.26"/>
    <n v="-2600.0800000000163"/>
    <n v="79000"/>
    <n v="78756"/>
    <n v="244"/>
    <n v="79543.56"/>
    <n v="-543.55999999999767"/>
  </r>
  <r>
    <s v="1409919"/>
    <x v="59"/>
    <x v="4"/>
    <x v="3"/>
    <n v="341767.57"/>
    <n v="341764.91542288556"/>
    <n v="2.6545771144446917"/>
    <n v="343473.74"/>
    <n v="-1706.1699999999837"/>
    <n v="59067"/>
    <n v="59067"/>
    <n v="0"/>
    <n v="59362.334999999999"/>
    <n v="-295.33499999999913"/>
  </r>
  <r>
    <s v="1409919"/>
    <x v="20"/>
    <x v="4"/>
    <x v="4"/>
    <n v="3976.39"/>
    <n v="3898.4215686274511"/>
    <n v="77.968431372548821"/>
    <n v="3976.39"/>
    <n v="0"/>
    <n v="722.98"/>
    <n v="708.8039215686274"/>
    <n v="14.176078431372616"/>
    <n v="722.98"/>
    <n v="0"/>
  </r>
  <r>
    <s v="1410395"/>
    <x v="0"/>
    <x v="0"/>
    <x v="0"/>
    <n v="4023.44"/>
    <n v="0"/>
    <n v="4023.44"/>
    <n v="0"/>
    <n v="4023.44"/>
    <n v="0"/>
    <n v="0"/>
    <n v="0"/>
    <n v="0"/>
    <n v="0"/>
  </r>
  <r>
    <s v="1410395"/>
    <x v="190"/>
    <x v="2"/>
    <x v="0"/>
    <n v="462.73"/>
    <n v="0"/>
    <n v="462.73"/>
    <n v="479.7"/>
    <n v="-16.96999999999997"/>
    <n v="61.2"/>
    <n v="0"/>
    <n v="61.2"/>
    <n v="63.459000000000003"/>
    <n v="-2.2590000000000003"/>
  </r>
  <r>
    <s v="1410395"/>
    <x v="191"/>
    <x v="2"/>
    <x v="0"/>
    <n v="949.49"/>
    <n v="0"/>
    <n v="949.49"/>
    <n v="984.48"/>
    <n v="-34.990000000000009"/>
    <n v="61.2"/>
    <n v="0"/>
    <n v="61.2"/>
    <n v="63.459000000000003"/>
    <n v="-2.2590000000000003"/>
  </r>
  <r>
    <s v="1410395"/>
    <x v="192"/>
    <x v="2"/>
    <x v="0"/>
    <n v="37430.230000000003"/>
    <n v="0"/>
    <n v="37430.230000000003"/>
    <n v="38802.800000000003"/>
    <n v="-1372.5699999999997"/>
    <n v="612"/>
    <n v="0"/>
    <n v="612"/>
    <n v="634.44100000000003"/>
    <n v="-22.441000000000031"/>
  </r>
  <r>
    <s v="1410395"/>
    <x v="56"/>
    <x v="3"/>
    <x v="2"/>
    <n v="-237260.98"/>
    <n v="0"/>
    <n v="-237260.98"/>
    <n v="-237259.51"/>
    <n v="-1.4700000000011642"/>
    <n v="-295020"/>
    <n v="0"/>
    <n v="-295020"/>
    <n v="-295020"/>
    <n v="0"/>
  </r>
  <r>
    <s v="1410395"/>
    <x v="194"/>
    <x v="4"/>
    <x v="2"/>
    <n v="23079.18"/>
    <n v="23077.899408284022"/>
    <n v="1.2805917159785167"/>
    <n v="23400.99"/>
    <n v="-321.81000000000131"/>
    <n v="48681"/>
    <n v="48678.299802761343"/>
    <n v="2.7001972386569832"/>
    <n v="49359.796000000002"/>
    <n v="-678.7960000000021"/>
  </r>
  <r>
    <s v="1410395"/>
    <x v="193"/>
    <x v="4"/>
    <x v="2"/>
    <n v="171315.91"/>
    <n v="171026.03940886699"/>
    <n v="289.87059113301802"/>
    <n v="173591.43"/>
    <n v="-2275.5199999999895"/>
    <n v="295520"/>
    <n v="295020"/>
    <n v="500"/>
    <n v="299445.3"/>
    <n v="-3925.2999999999884"/>
  </r>
  <r>
    <s v="1410398"/>
    <x v="0"/>
    <x v="0"/>
    <x v="0"/>
    <n v="55.98"/>
    <n v="0"/>
    <n v="55.98"/>
    <n v="0"/>
    <n v="55.98"/>
    <n v="0"/>
    <n v="0"/>
    <n v="0"/>
    <n v="0"/>
    <n v="0"/>
  </r>
  <r>
    <s v="1410398"/>
    <x v="190"/>
    <x v="2"/>
    <x v="0"/>
    <n v="49.68"/>
    <n v="0"/>
    <n v="49.68"/>
    <n v="48.29"/>
    <n v="1.3900000000000006"/>
    <n v="6.57"/>
    <n v="0"/>
    <n v="6.57"/>
    <n v="6.3879999999999999"/>
    <n v="0.18200000000000038"/>
  </r>
  <r>
    <s v="1410398"/>
    <x v="191"/>
    <x v="2"/>
    <x v="0"/>
    <n v="101.93"/>
    <n v="0"/>
    <n v="101.93"/>
    <n v="99.11"/>
    <n v="2.8200000000000074"/>
    <n v="6.57"/>
    <n v="0"/>
    <n v="6.57"/>
    <n v="6.3879999999999999"/>
    <n v="0.18200000000000038"/>
  </r>
  <r>
    <s v="1410398"/>
    <x v="192"/>
    <x v="2"/>
    <x v="0"/>
    <n v="4019.47"/>
    <n v="0"/>
    <n v="4019.47"/>
    <n v="3906.32"/>
    <n v="113.14999999999964"/>
    <n v="65.72"/>
    <n v="0"/>
    <n v="65.72"/>
    <n v="63.87"/>
    <n v="1.8500000000000014"/>
  </r>
  <r>
    <s v="1410398"/>
    <x v="56"/>
    <x v="3"/>
    <x v="2"/>
    <n v="-23885.33"/>
    <n v="0"/>
    <n v="-23885.33"/>
    <n v="-23885.19"/>
    <n v="-0.1400000000030559"/>
    <n v="-29700"/>
    <n v="0"/>
    <n v="-29700"/>
    <n v="-29700"/>
    <n v="0"/>
  </r>
  <r>
    <s v="1410398"/>
    <x v="194"/>
    <x v="4"/>
    <x v="2"/>
    <n v="2324.94"/>
    <n v="2323.2741617357005"/>
    <n v="1.6658382642995093"/>
    <n v="2355.8000000000002"/>
    <n v="-30.860000000000127"/>
    <n v="4904"/>
    <n v="4900.5"/>
    <n v="3.5"/>
    <n v="4969.107"/>
    <n v="-65.106999999999971"/>
  </r>
  <r>
    <s v="1410398"/>
    <x v="193"/>
    <x v="4"/>
    <x v="2"/>
    <n v="17333.330000000002"/>
    <n v="17217.38916256158"/>
    <n v="115.94083743842202"/>
    <n v="17475.650000000001"/>
    <n v="-142.31999999999971"/>
    <n v="29900"/>
    <n v="29700"/>
    <n v="200"/>
    <n v="30145.5"/>
    <n v="-245.5"/>
  </r>
  <r>
    <s v="1410488"/>
    <x v="0"/>
    <x v="0"/>
    <x v="0"/>
    <n v="-27473.64"/>
    <n v="0"/>
    <n v="-27473.64"/>
    <n v="0"/>
    <n v="-27473.64"/>
    <n v="0"/>
    <n v="0"/>
    <n v="0"/>
    <n v="0"/>
    <n v="0"/>
  </r>
  <r>
    <s v="1410488"/>
    <x v="1"/>
    <x v="1"/>
    <x v="0"/>
    <n v="0"/>
    <n v="0"/>
    <n v="0"/>
    <n v="1.94"/>
    <n v="-1.94"/>
    <n v="0"/>
    <n v="0"/>
    <n v="0"/>
    <n v="0"/>
    <n v="0"/>
  </r>
  <r>
    <s v="1410488"/>
    <x v="2"/>
    <x v="1"/>
    <x v="0"/>
    <n v="0"/>
    <n v="0"/>
    <n v="0"/>
    <n v="45.27"/>
    <n v="-45.27"/>
    <n v="0"/>
    <n v="0"/>
    <n v="0"/>
    <n v="0"/>
    <n v="0"/>
  </r>
  <r>
    <s v="1410488"/>
    <x v="3"/>
    <x v="1"/>
    <x v="0"/>
    <n v="0"/>
    <n v="0"/>
    <n v="0"/>
    <n v="303.98"/>
    <n v="-303.98"/>
    <n v="0"/>
    <n v="0"/>
    <n v="0"/>
    <n v="0"/>
    <n v="0"/>
  </r>
  <r>
    <s v="1410488"/>
    <x v="4"/>
    <x v="2"/>
    <x v="0"/>
    <n v="2056.16"/>
    <n v="0"/>
    <n v="2056.16"/>
    <n v="800.59"/>
    <n v="1255.5699999999997"/>
    <n v="5.83"/>
    <n v="0"/>
    <n v="5.83"/>
    <n v="2.27"/>
    <n v="3.56"/>
  </r>
  <r>
    <s v="1410488"/>
    <x v="5"/>
    <x v="2"/>
    <x v="0"/>
    <n v="7068.12"/>
    <n v="0"/>
    <n v="7068.12"/>
    <n v="2752.05"/>
    <n v="4316.07"/>
    <n v="5.83"/>
    <n v="0"/>
    <n v="5.83"/>
    <n v="2.27"/>
    <n v="3.56"/>
  </r>
  <r>
    <s v="1410488"/>
    <x v="6"/>
    <x v="2"/>
    <x v="0"/>
    <n v="7647.27"/>
    <n v="0"/>
    <n v="7647.27"/>
    <n v="2977.58"/>
    <n v="4669.6900000000005"/>
    <n v="122.43"/>
    <n v="0"/>
    <n v="122.43"/>
    <n v="47.67"/>
    <n v="74.760000000000005"/>
  </r>
  <r>
    <s v="1410488"/>
    <x v="7"/>
    <x v="1"/>
    <x v="0"/>
    <n v="0"/>
    <n v="0"/>
    <n v="0"/>
    <n v="3405.67"/>
    <n v="-3405.67"/>
    <n v="0"/>
    <n v="0"/>
    <n v="0"/>
    <n v="0"/>
    <n v="0"/>
  </r>
  <r>
    <s v="1410488"/>
    <x v="8"/>
    <x v="1"/>
    <x v="0"/>
    <n v="0"/>
    <n v="0"/>
    <n v="0"/>
    <n v="7875.63"/>
    <n v="-7875.63"/>
    <n v="0"/>
    <n v="0"/>
    <n v="0"/>
    <n v="0"/>
    <n v="0"/>
  </r>
  <r>
    <s v="1410488"/>
    <x v="326"/>
    <x v="3"/>
    <x v="1"/>
    <n v="-177724.05"/>
    <n v="0"/>
    <n v="-177724.05"/>
    <n v="-177724.12"/>
    <n v="7.0000000006984919E-2"/>
    <n v="-2043"/>
    <n v="0"/>
    <n v="-2043"/>
    <n v="-2043"/>
    <n v="0"/>
  </r>
  <r>
    <s v="1410488"/>
    <x v="441"/>
    <x v="4"/>
    <x v="5"/>
    <n v="158659.96"/>
    <n v="0"/>
    <n v="158659.96"/>
    <n v="0"/>
    <n v="158659.96"/>
    <n v="1976"/>
    <n v="0"/>
    <n v="1976"/>
    <n v="0"/>
    <n v="1976"/>
  </r>
  <r>
    <s v="1410488"/>
    <x v="48"/>
    <x v="4"/>
    <x v="2"/>
    <n v="203.86"/>
    <n v="173.9009900990099"/>
    <n v="29.959009900990111"/>
    <n v="175.64"/>
    <n v="28.220000000000027"/>
    <n v="2395"/>
    <n v="2042.9999999999998"/>
    <n v="352.00000000000023"/>
    <n v="2063.4299999999998"/>
    <n v="331.57000000000016"/>
  </r>
  <r>
    <s v="1410488"/>
    <x v="172"/>
    <x v="4"/>
    <x v="2"/>
    <n v="685.17"/>
    <n v="704.83582089552237"/>
    <n v="-19.665820895522415"/>
    <n v="708.36"/>
    <n v="-23.190000000000055"/>
    <n v="1986"/>
    <n v="2043"/>
    <n v="-57"/>
    <n v="2053.2150000000001"/>
    <n v="-67.215000000000146"/>
  </r>
  <r>
    <s v="1410488"/>
    <x v="445"/>
    <x v="4"/>
    <x v="2"/>
    <n v="1881.9"/>
    <n v="1875.4778325123152"/>
    <n v="6.4221674876848738"/>
    <n v="1903.61"/>
    <n v="-21.709999999999809"/>
    <n v="12300"/>
    <n v="12258"/>
    <n v="42"/>
    <n v="12441.87"/>
    <n v="-141.8700000000008"/>
  </r>
  <r>
    <s v="1410488"/>
    <x v="446"/>
    <x v="4"/>
    <x v="2"/>
    <n v="2070.8000000000002"/>
    <n v="2047.0837438423646"/>
    <n v="23.716256157635598"/>
    <n v="2077.79"/>
    <n v="-6.9899999999997817"/>
    <n v="12400"/>
    <n v="12258"/>
    <n v="142"/>
    <n v="12441.87"/>
    <n v="-41.8700000000008"/>
  </r>
  <r>
    <s v="1410488"/>
    <x v="447"/>
    <x v="4"/>
    <x v="2"/>
    <n v="3887"/>
    <n v="3811.7438423645322"/>
    <n v="75.256157635467844"/>
    <n v="3868.92"/>
    <n v="18.079999999999927"/>
    <n v="12500"/>
    <n v="12258"/>
    <n v="242"/>
    <n v="12441.87"/>
    <n v="58.1299999999992"/>
  </r>
  <r>
    <s v="1410488"/>
    <x v="331"/>
    <x v="4"/>
    <x v="2"/>
    <n v="9980.75"/>
    <n v="9826.8275862068967"/>
    <n v="153.92241379310326"/>
    <n v="9974.23"/>
    <n v="6.5200000000004366"/>
    <n v="2075"/>
    <n v="2043"/>
    <n v="32"/>
    <n v="2073.645"/>
    <n v="1.3550000000000182"/>
  </r>
  <r>
    <s v="1410488"/>
    <x v="332"/>
    <x v="4"/>
    <x v="2"/>
    <n v="11056.7"/>
    <n v="10580.246305418719"/>
    <n v="476.45369458128152"/>
    <n v="10738.95"/>
    <n v="317.75"/>
    <n v="12810"/>
    <n v="12258"/>
    <n v="552"/>
    <n v="12441.87"/>
    <n v="368.1299999999992"/>
  </r>
  <r>
    <s v="1410488"/>
    <x v="17"/>
    <x v="4"/>
    <x v="2"/>
    <n v="0"/>
    <n v="16303.144278606966"/>
    <n v="-16303.144278606966"/>
    <n v="16384.66"/>
    <n v="-16384.66"/>
    <n v="0"/>
    <n v="12258"/>
    <n v="-12258"/>
    <n v="12319.29"/>
    <n v="-12319.29"/>
  </r>
  <r>
    <s v="1410488"/>
    <x v="45"/>
    <x v="4"/>
    <x v="2"/>
    <n v="0"/>
    <n v="62085.910891089108"/>
    <n v="-62085.910891089108"/>
    <n v="62706.77"/>
    <n v="-62706.77"/>
    <n v="0"/>
    <n v="12258"/>
    <n v="-12258"/>
    <n v="12380.58"/>
    <n v="-12380.58"/>
  </r>
  <r>
    <s v="1410488"/>
    <x v="185"/>
    <x v="4"/>
    <x v="3"/>
    <n v="0"/>
    <n v="50152.805970149253"/>
    <n v="-50152.805970149253"/>
    <n v="50403.57"/>
    <n v="-50403.57"/>
    <n v="0"/>
    <n v="9193.5004975124375"/>
    <n v="-9193.5004975124375"/>
    <n v="9239.4680000000008"/>
    <n v="-9239.4680000000008"/>
  </r>
  <r>
    <s v="1410488"/>
    <x v="20"/>
    <x v="4"/>
    <x v="4"/>
    <n v="0"/>
    <n v="606.76470588235293"/>
    <n v="-606.76470588235293"/>
    <n v="618.9"/>
    <n v="-618.9"/>
    <n v="0"/>
    <n v="110.32156862745099"/>
    <n v="-110.32156862745099"/>
    <n v="112.52800000000001"/>
    <n v="-112.52800000000001"/>
  </r>
  <r>
    <s v="1410549"/>
    <x v="0"/>
    <x v="0"/>
    <x v="0"/>
    <n v="7867.97"/>
    <n v="0"/>
    <n v="7867.97"/>
    <n v="0"/>
    <n v="7867.97"/>
    <n v="0"/>
    <n v="0"/>
    <n v="0"/>
    <n v="0"/>
    <n v="0"/>
  </r>
  <r>
    <s v="1410549"/>
    <x v="4"/>
    <x v="2"/>
    <x v="0"/>
    <n v="1061.58"/>
    <n v="0"/>
    <n v="1061.58"/>
    <n v="1768"/>
    <n v="-706.42000000000007"/>
    <n v="3.01"/>
    <n v="0"/>
    <n v="3.01"/>
    <n v="5.0129999999999999"/>
    <n v="-2.0030000000000001"/>
  </r>
  <r>
    <s v="1410549"/>
    <x v="5"/>
    <x v="2"/>
    <x v="0"/>
    <n v="3649.24"/>
    <n v="0"/>
    <n v="3649.24"/>
    <n v="6077.56"/>
    <n v="-2428.3200000000006"/>
    <n v="3.01"/>
    <n v="0"/>
    <n v="3.01"/>
    <n v="5.0129999999999999"/>
    <n v="-2.0030000000000001"/>
  </r>
  <r>
    <s v="1410549"/>
    <x v="6"/>
    <x v="2"/>
    <x v="0"/>
    <n v="3948.25"/>
    <n v="0"/>
    <n v="3948.25"/>
    <n v="6575.42"/>
    <n v="-2627.17"/>
    <n v="63.21"/>
    <n v="0"/>
    <n v="63.21"/>
    <n v="105.27"/>
    <n v="-42.059999999999995"/>
  </r>
  <r>
    <s v="1410549"/>
    <x v="129"/>
    <x v="3"/>
    <x v="1"/>
    <n v="-599625.64"/>
    <n v="0"/>
    <n v="-599625.64"/>
    <n v="-599625.57999999996"/>
    <n v="-6.0000000055879354E-2"/>
    <n v="-3509"/>
    <n v="0"/>
    <n v="-3509"/>
    <n v="-3509"/>
    <n v="0"/>
  </r>
  <r>
    <s v="1410549"/>
    <x v="121"/>
    <x v="4"/>
    <x v="5"/>
    <n v="495880.23"/>
    <n v="495880.16915422888"/>
    <n v="6.0845771105960011E-2"/>
    <n v="498359.57"/>
    <n v="-2479.3400000000256"/>
    <n v="21054"/>
    <n v="21054"/>
    <n v="0"/>
    <n v="21159.27"/>
    <n v="-105.27000000000044"/>
  </r>
  <r>
    <s v="1410549"/>
    <x v="130"/>
    <x v="4"/>
    <x v="2"/>
    <n v="2155.02"/>
    <n v="0"/>
    <n v="2155.02"/>
    <n v="0"/>
    <n v="2155.02"/>
    <n v="21000"/>
    <n v="0"/>
    <n v="21000"/>
    <n v="0"/>
    <n v="21000"/>
  </r>
  <r>
    <s v="1410549"/>
    <x v="48"/>
    <x v="4"/>
    <x v="2"/>
    <n v="482.21"/>
    <n v="298.68316831683171"/>
    <n v="183.52683168316827"/>
    <n v="301.67"/>
    <n v="180.53999999999996"/>
    <n v="5665"/>
    <n v="3509"/>
    <n v="2156"/>
    <n v="3544.09"/>
    <n v="2120.91"/>
  </r>
  <r>
    <s v="1410549"/>
    <x v="123"/>
    <x v="4"/>
    <x v="2"/>
    <n v="1299.44"/>
    <n v="1298.3283582089553"/>
    <n v="1.1116417910448035"/>
    <n v="1304.82"/>
    <n v="-5.3799999999998818"/>
    <n v="3512"/>
    <n v="3509"/>
    <n v="3"/>
    <n v="3526.5450000000001"/>
    <n v="-14.545000000000073"/>
  </r>
  <r>
    <s v="1410549"/>
    <x v="131"/>
    <x v="4"/>
    <x v="2"/>
    <n v="0"/>
    <n v="2160.5615763546793"/>
    <n v="-2160.5615763546793"/>
    <n v="2192.9699999999998"/>
    <n v="-2192.9699999999998"/>
    <n v="0"/>
    <n v="21054"/>
    <n v="-21054"/>
    <n v="21369.81"/>
    <n v="-21369.81"/>
  </r>
  <r>
    <s v="1410549"/>
    <x v="125"/>
    <x v="4"/>
    <x v="2"/>
    <n v="9985.66"/>
    <n v="9870.3251231527083"/>
    <n v="115.33487684729153"/>
    <n v="10018.379999999999"/>
    <n v="-32.719999999999345"/>
    <n v="21300"/>
    <n v="21054"/>
    <n v="246"/>
    <n v="21369.81"/>
    <n v="-69.81000000000131"/>
  </r>
  <r>
    <s v="1410549"/>
    <x v="126"/>
    <x v="4"/>
    <x v="2"/>
    <n v="17892.18"/>
    <n v="16892.463054187188"/>
    <n v="999.7169458128119"/>
    <n v="17145.849999999999"/>
    <n v="746.33000000000175"/>
    <n v="22300"/>
    <n v="21054"/>
    <n v="1246"/>
    <n v="21369.81"/>
    <n v="930.18999999999869"/>
  </r>
  <r>
    <s v="1410549"/>
    <x v="127"/>
    <x v="4"/>
    <x v="2"/>
    <n v="22148.54"/>
    <n v="22386.719211822659"/>
    <n v="-238.17921182265854"/>
    <n v="22722.52"/>
    <n v="-573.97999999999956"/>
    <n v="20830"/>
    <n v="21054"/>
    <n v="-224"/>
    <n v="21369.81"/>
    <n v="-539.81000000000131"/>
  </r>
  <r>
    <s v="1410549"/>
    <x v="128"/>
    <x v="4"/>
    <x v="2"/>
    <n v="33255.32"/>
    <n v="32668.788177339902"/>
    <n v="586.53182266009753"/>
    <n v="33158.82"/>
    <n v="96.5"/>
    <n v="3572"/>
    <n v="3509"/>
    <n v="63"/>
    <n v="3561.6350000000002"/>
    <n v="10.364999999999782"/>
  </r>
  <r>
    <s v="1410550"/>
    <x v="0"/>
    <x v="0"/>
    <x v="0"/>
    <n v="1136.01"/>
    <n v="0"/>
    <n v="1136.01"/>
    <n v="0"/>
    <n v="1136.01"/>
    <n v="0"/>
    <n v="0"/>
    <n v="0"/>
    <n v="0"/>
    <n v="0"/>
  </r>
  <r>
    <s v="1410550"/>
    <x v="1"/>
    <x v="1"/>
    <x v="0"/>
    <n v="1.59"/>
    <n v="0"/>
    <n v="1.59"/>
    <n v="1.6"/>
    <n v="-1.0000000000000009E-2"/>
    <n v="0"/>
    <n v="0"/>
    <n v="0"/>
    <n v="0"/>
    <n v="0"/>
  </r>
  <r>
    <s v="1410550"/>
    <x v="2"/>
    <x v="1"/>
    <x v="0"/>
    <n v="37.14"/>
    <n v="0"/>
    <n v="37.14"/>
    <n v="37.229999999999997"/>
    <n v="-8.9999999999996305E-2"/>
    <n v="0"/>
    <n v="0"/>
    <n v="0"/>
    <n v="0"/>
    <n v="0"/>
  </r>
  <r>
    <s v="1410550"/>
    <x v="3"/>
    <x v="1"/>
    <x v="0"/>
    <n v="249.38"/>
    <n v="0"/>
    <n v="249.38"/>
    <n v="249.97"/>
    <n v="-0.59000000000000341"/>
    <n v="0"/>
    <n v="0"/>
    <n v="0"/>
    <n v="0"/>
    <n v="0"/>
  </r>
  <r>
    <s v="1410550"/>
    <x v="4"/>
    <x v="2"/>
    <x v="0"/>
    <n v="380.9"/>
    <n v="0"/>
    <n v="380.9"/>
    <n v="592.51"/>
    <n v="-211.61"/>
    <n v="1.08"/>
    <n v="0"/>
    <n v="1.08"/>
    <n v="1.68"/>
    <n v="-0.59999999999999987"/>
  </r>
  <r>
    <s v="1410550"/>
    <x v="5"/>
    <x v="2"/>
    <x v="0"/>
    <n v="1309.3599999999999"/>
    <n v="0"/>
    <n v="1309.3599999999999"/>
    <n v="2036.78"/>
    <n v="-727.42000000000007"/>
    <n v="1.08"/>
    <n v="0"/>
    <n v="1.08"/>
    <n v="1.68"/>
    <n v="-0.59999999999999987"/>
  </r>
  <r>
    <s v="1410550"/>
    <x v="6"/>
    <x v="2"/>
    <x v="0"/>
    <n v="1416.64"/>
    <n v="0"/>
    <n v="1416.64"/>
    <n v="2203.67"/>
    <n v="-787.03"/>
    <n v="22.68"/>
    <n v="0"/>
    <n v="22.68"/>
    <n v="35.28"/>
    <n v="-12.600000000000001"/>
  </r>
  <r>
    <s v="1410550"/>
    <x v="7"/>
    <x v="1"/>
    <x v="0"/>
    <n v="2793.99"/>
    <n v="0"/>
    <n v="2793.99"/>
    <n v="2800.55"/>
    <n v="-6.5600000000004002"/>
    <n v="0"/>
    <n v="0"/>
    <n v="0"/>
    <n v="0"/>
    <n v="0"/>
  </r>
  <r>
    <s v="1410550"/>
    <x v="8"/>
    <x v="1"/>
    <x v="0"/>
    <n v="6461.12"/>
    <n v="0"/>
    <n v="6461.12"/>
    <n v="6476.29"/>
    <n v="-15.170000000000073"/>
    <n v="0"/>
    <n v="0"/>
    <n v="0"/>
    <n v="0"/>
    <n v="0"/>
  </r>
  <r>
    <s v="1410550"/>
    <x v="448"/>
    <x v="3"/>
    <x v="1"/>
    <n v="-157431.79"/>
    <n v="0"/>
    <n v="-157431.79"/>
    <n v="-157431.72"/>
    <n v="-7.0000000006984919E-2"/>
    <n v="-1680"/>
    <n v="0"/>
    <n v="-1680"/>
    <n v="-1680"/>
    <n v="0"/>
  </r>
  <r>
    <s v="1410550"/>
    <x v="48"/>
    <x v="4"/>
    <x v="2"/>
    <n v="167.26"/>
    <n v="143"/>
    <n v="24.259999999999991"/>
    <n v="144.43"/>
    <n v="22.829999999999984"/>
    <n v="1965"/>
    <n v="1680"/>
    <n v="285"/>
    <n v="1696.8"/>
    <n v="268.20000000000005"/>
  </r>
  <r>
    <s v="1410550"/>
    <x v="407"/>
    <x v="4"/>
    <x v="2"/>
    <n v="581.36"/>
    <n v="580.20689655172418"/>
    <n v="1.1531034482758287"/>
    <n v="588.91"/>
    <n v="-7.5499999999999545"/>
    <n v="10100"/>
    <n v="10080"/>
    <n v="20"/>
    <n v="10231.200000000001"/>
    <n v="-131.20000000000073"/>
  </r>
  <r>
    <s v="1410550"/>
    <x v="50"/>
    <x v="4"/>
    <x v="2"/>
    <n v="836.55"/>
    <n v="831.60199004975129"/>
    <n v="4.948009950248661"/>
    <n v="835.76"/>
    <n v="0.78999999999996362"/>
    <n v="1690"/>
    <n v="1680"/>
    <n v="10"/>
    <n v="1688.4"/>
    <n v="1.5999999999999091"/>
  </r>
  <r>
    <s v="1410550"/>
    <x v="272"/>
    <x v="4"/>
    <x v="2"/>
    <n v="2357.54"/>
    <n v="2352.8768472906404"/>
    <n v="4.6631527093595651"/>
    <n v="2388.17"/>
    <n v="-30.630000000000109"/>
    <n v="10100"/>
    <n v="10080"/>
    <n v="20"/>
    <n v="10231.200000000001"/>
    <n v="-131.20000000000073"/>
  </r>
  <r>
    <s v="1410550"/>
    <x v="346"/>
    <x v="4"/>
    <x v="2"/>
    <n v="3044.45"/>
    <n v="3038.4137931034484"/>
    <n v="6.0362068965514482"/>
    <n v="3083.99"/>
    <n v="-39.539999999999964"/>
    <n v="10100"/>
    <n v="10080"/>
    <n v="20"/>
    <n v="10231.200000000001"/>
    <n v="-131.20000000000073"/>
  </r>
  <r>
    <s v="1410550"/>
    <x v="14"/>
    <x v="4"/>
    <x v="2"/>
    <n v="4795.9399999999996"/>
    <n v="4739.5196078431381"/>
    <n v="56.420392156861453"/>
    <n v="4834.3100000000004"/>
    <n v="-38.3700000000008"/>
    <n v="10200"/>
    <n v="10080"/>
    <n v="120"/>
    <n v="10281.6"/>
    <n v="-81.600000000000364"/>
  </r>
  <r>
    <s v="1410550"/>
    <x v="200"/>
    <x v="4"/>
    <x v="2"/>
    <n v="8907.14"/>
    <n v="8162.1773399014783"/>
    <n v="744.96266009852116"/>
    <n v="8284.61"/>
    <n v="622.52999999999884"/>
    <n v="11000"/>
    <n v="10080"/>
    <n v="920"/>
    <n v="10231.200000000001"/>
    <n v="768.79999999999927"/>
  </r>
  <r>
    <s v="1410550"/>
    <x v="17"/>
    <x v="4"/>
    <x v="2"/>
    <n v="13566"/>
    <n v="13406.39800995025"/>
    <n v="159.60199004975038"/>
    <n v="13473.43"/>
    <n v="92.569999999999709"/>
    <n v="10200"/>
    <n v="10080"/>
    <n v="120"/>
    <n v="10130.4"/>
    <n v="69.600000000000364"/>
  </r>
  <r>
    <s v="1410550"/>
    <x v="410"/>
    <x v="4"/>
    <x v="2"/>
    <n v="13903.9"/>
    <n v="13692"/>
    <n v="211.89999999999964"/>
    <n v="13897.38"/>
    <n v="6.5200000000004366"/>
    <n v="1706"/>
    <n v="1680"/>
    <n v="26"/>
    <n v="1705.2"/>
    <n v="0.79999999999995453"/>
  </r>
  <r>
    <s v="1410550"/>
    <x v="58"/>
    <x v="4"/>
    <x v="2"/>
    <n v="48790.879999999997"/>
    <n v="48216.871287128713"/>
    <n v="574.00871287128393"/>
    <n v="48699.040000000001"/>
    <n v="91.839999999996508"/>
    <n v="10200"/>
    <n v="10079.999999999998"/>
    <n v="120.00000000000182"/>
    <n v="10180.799999999999"/>
    <n v="19.200000000000728"/>
  </r>
  <r>
    <s v="1410550"/>
    <x v="275"/>
    <x v="4"/>
    <x v="3"/>
    <n v="46185.7"/>
    <n v="46063.840796019904"/>
    <n v="121.8592039800933"/>
    <n v="46294.16"/>
    <n v="-108.4600000000064"/>
    <n v="7580"/>
    <n v="7560"/>
    <n v="20"/>
    <n v="7597.8"/>
    <n v="-17.800000000000182"/>
  </r>
  <r>
    <s v="1410550"/>
    <x v="20"/>
    <x v="4"/>
    <x v="4"/>
    <n v="508.94"/>
    <n v="498.96078431372547"/>
    <n v="9.9792156862745287"/>
    <n v="508.94"/>
    <n v="0"/>
    <n v="92.534999999999997"/>
    <n v="90.719607843137268"/>
    <n v="1.8153921568627283"/>
    <n v="92.534000000000006"/>
    <n v="9.9999999999056399E-4"/>
  </r>
  <r>
    <s v="1410722"/>
    <x v="0"/>
    <x v="0"/>
    <x v="0"/>
    <n v="-14723.74"/>
    <n v="0"/>
    <n v="-14723.74"/>
    <n v="0"/>
    <n v="-14723.74"/>
    <n v="0"/>
    <n v="0"/>
    <n v="0"/>
    <n v="0"/>
    <n v="0"/>
  </r>
  <r>
    <s v="1410722"/>
    <x v="1"/>
    <x v="1"/>
    <x v="0"/>
    <n v="6.73"/>
    <n v="0"/>
    <n v="6.73"/>
    <n v="7.5"/>
    <n v="-0.76999999999999957"/>
    <n v="0"/>
    <n v="0"/>
    <n v="0"/>
    <n v="0"/>
    <n v="0"/>
  </r>
  <r>
    <s v="1410722"/>
    <x v="2"/>
    <x v="1"/>
    <x v="0"/>
    <n v="157"/>
    <n v="0"/>
    <n v="157"/>
    <n v="174.89"/>
    <n v="-17.889999999999986"/>
    <n v="0"/>
    <n v="0"/>
    <n v="0"/>
    <n v="0"/>
    <n v="0"/>
  </r>
  <r>
    <s v="1410722"/>
    <x v="3"/>
    <x v="1"/>
    <x v="0"/>
    <n v="1054.1199999999999"/>
    <n v="0"/>
    <n v="1054.1199999999999"/>
    <n v="1174.25"/>
    <n v="-120.13000000000011"/>
    <n v="0"/>
    <n v="0"/>
    <n v="0"/>
    <n v="0"/>
    <n v="0"/>
  </r>
  <r>
    <s v="1410722"/>
    <x v="4"/>
    <x v="2"/>
    <x v="0"/>
    <n v="4436.78"/>
    <n v="0"/>
    <n v="4436.78"/>
    <n v="1932.92"/>
    <n v="2503.8599999999997"/>
    <n v="12.58"/>
    <n v="0"/>
    <n v="12.58"/>
    <n v="5.4809999999999999"/>
    <n v="7.0990000000000002"/>
  </r>
  <r>
    <s v="1410722"/>
    <x v="5"/>
    <x v="2"/>
    <x v="0"/>
    <n v="15251.62"/>
    <n v="0"/>
    <n v="15251.62"/>
    <n v="6644.52"/>
    <n v="8607.1"/>
    <n v="12.58"/>
    <n v="0"/>
    <n v="12.58"/>
    <n v="5.4809999999999999"/>
    <n v="7.0990000000000002"/>
  </r>
  <r>
    <s v="1410722"/>
    <x v="6"/>
    <x v="2"/>
    <x v="0"/>
    <n v="16501.32"/>
    <n v="0"/>
    <n v="16501.32"/>
    <n v="7188.91"/>
    <n v="9312.41"/>
    <n v="264.18"/>
    <n v="0"/>
    <n v="264.18"/>
    <n v="115.092"/>
    <n v="149.08800000000002"/>
  </r>
  <r>
    <s v="1410722"/>
    <x v="7"/>
    <x v="1"/>
    <x v="0"/>
    <n v="11809.94"/>
    <n v="0"/>
    <n v="11809.94"/>
    <n v="13155.91"/>
    <n v="-1345.9699999999993"/>
    <n v="0"/>
    <n v="0"/>
    <n v="0"/>
    <n v="0"/>
    <n v="0"/>
  </r>
  <r>
    <s v="1410722"/>
    <x v="8"/>
    <x v="1"/>
    <x v="0"/>
    <n v="27310.58"/>
    <n v="0"/>
    <n v="27310.58"/>
    <n v="30423.14"/>
    <n v="-3112.5599999999977"/>
    <n v="0"/>
    <n v="0"/>
    <n v="0"/>
    <n v="0"/>
    <n v="0"/>
  </r>
  <r>
    <s v="1410722"/>
    <x v="270"/>
    <x v="3"/>
    <x v="1"/>
    <n v="-714585.28"/>
    <n v="0"/>
    <n v="-714585.28"/>
    <n v="-714585.3"/>
    <n v="2.0000000018626451E-2"/>
    <n v="-3946"/>
    <n v="0"/>
    <n v="-3946"/>
    <n v="-3946"/>
    <n v="0"/>
  </r>
  <r>
    <s v="1410722"/>
    <x v="48"/>
    <x v="4"/>
    <x v="2"/>
    <n v="25.54"/>
    <n v="0"/>
    <n v="25.54"/>
    <n v="0"/>
    <n v="25.54"/>
    <n v="300"/>
    <n v="0"/>
    <n v="300"/>
    <n v="0"/>
    <n v="300"/>
  </r>
  <r>
    <s v="1410722"/>
    <x v="271"/>
    <x v="4"/>
    <x v="2"/>
    <n v="2877.26"/>
    <n v="2856.2758620689656"/>
    <n v="20.984137931034638"/>
    <n v="2899.12"/>
    <n v="-21.859999999999673"/>
    <n v="47700"/>
    <n v="47352"/>
    <n v="348"/>
    <n v="48062.28"/>
    <n v="-362.27999999999884"/>
  </r>
  <r>
    <s v="1410722"/>
    <x v="11"/>
    <x v="4"/>
    <x v="2"/>
    <n v="3882.85"/>
    <n v="3878.9154228855723"/>
    <n v="3.9345771144276114"/>
    <n v="3898.31"/>
    <n v="-15.460000000000036"/>
    <n v="3950"/>
    <n v="3946"/>
    <n v="4"/>
    <n v="3965.73"/>
    <n v="-15.730000000000018"/>
  </r>
  <r>
    <s v="1410722"/>
    <x v="272"/>
    <x v="4"/>
    <x v="2"/>
    <n v="11087.45"/>
    <n v="11052.906403940886"/>
    <n v="34.543596059114861"/>
    <n v="11218.7"/>
    <n v="-131.25"/>
    <n v="47500"/>
    <n v="47352"/>
    <n v="148"/>
    <n v="48062.28"/>
    <n v="-562.27999999999884"/>
  </r>
  <r>
    <s v="1410722"/>
    <x v="346"/>
    <x v="4"/>
    <x v="2"/>
    <n v="14574.14"/>
    <n v="14273.310344827587"/>
    <n v="300.82965517241246"/>
    <n v="14487.41"/>
    <n v="86.729999999999563"/>
    <n v="48350"/>
    <n v="47352"/>
    <n v="998"/>
    <n v="48062.28"/>
    <n v="287.72000000000116"/>
  </r>
  <r>
    <s v="1410722"/>
    <x v="14"/>
    <x v="4"/>
    <x v="2"/>
    <n v="22334.02"/>
    <n v="22264.441176470587"/>
    <n v="69.578823529413057"/>
    <n v="22709.73"/>
    <n v="-375.70999999999913"/>
    <n v="47500"/>
    <n v="47352"/>
    <n v="148"/>
    <n v="48299.040000000001"/>
    <n v="-799.04000000000087"/>
  </r>
  <r>
    <s v="1410722"/>
    <x v="200"/>
    <x v="4"/>
    <x v="2"/>
    <n v="39972.82"/>
    <n v="38342.807881773391"/>
    <n v="1630.0121182266084"/>
    <n v="38917.949999999997"/>
    <n v="1054.8700000000026"/>
    <n v="49365"/>
    <n v="47352"/>
    <n v="2013"/>
    <n v="48062.28"/>
    <n v="1302.7200000000012"/>
  </r>
  <r>
    <s v="1410722"/>
    <x v="274"/>
    <x v="4"/>
    <x v="2"/>
    <n v="47322"/>
    <n v="47154.699507389159"/>
    <n v="167.30049261084059"/>
    <n v="47862.02"/>
    <n v="-540.0199999999968"/>
    <n v="3960"/>
    <n v="3946"/>
    <n v="14"/>
    <n v="4005.19"/>
    <n v="-45.190000000000055"/>
  </r>
  <r>
    <s v="1410722"/>
    <x v="17"/>
    <x v="4"/>
    <x v="2"/>
    <n v="63175"/>
    <n v="62978.159203980096"/>
    <n v="196.84079601990379"/>
    <n v="63293.05"/>
    <n v="-118.05000000000291"/>
    <n v="47500"/>
    <n v="47352"/>
    <n v="148"/>
    <n v="47588.76"/>
    <n v="-88.760000000002037"/>
  </r>
  <r>
    <s v="1410722"/>
    <x v="58"/>
    <x v="4"/>
    <x v="2"/>
    <n v="227212.45"/>
    <n v="226504.50495049506"/>
    <n v="707.9450495049532"/>
    <n v="228769.55"/>
    <n v="-1557.0999999999767"/>
    <n v="47500"/>
    <n v="47352"/>
    <n v="148"/>
    <n v="47825.52"/>
    <n v="-325.5199999999968"/>
  </r>
  <r>
    <s v="1410722"/>
    <x v="275"/>
    <x v="4"/>
    <x v="3"/>
    <n v="217926.6"/>
    <n v="216354.83582089553"/>
    <n v="1571.7641791044734"/>
    <n v="217436.61"/>
    <n v="489.99000000001979"/>
    <n v="35772"/>
    <n v="35514"/>
    <n v="258"/>
    <n v="35691.57"/>
    <n v="80.430000000000291"/>
  </r>
  <r>
    <s v="1410722"/>
    <x v="20"/>
    <x v="4"/>
    <x v="4"/>
    <n v="2390.8000000000002"/>
    <n v="2343.9215686274511"/>
    <n v="46.87843137254913"/>
    <n v="2390.8000000000002"/>
    <n v="0"/>
    <n v="434.69200000000001"/>
    <n v="426.16764705882349"/>
    <n v="8.5243529411765167"/>
    <n v="434.69099999999997"/>
    <n v="1.0000000000331966E-3"/>
  </r>
  <r>
    <s v="1410759"/>
    <x v="0"/>
    <x v="0"/>
    <x v="0"/>
    <n v="9678.2900000000009"/>
    <n v="0"/>
    <n v="9678.2900000000009"/>
    <n v="0"/>
    <n v="9678.2900000000009"/>
    <n v="0"/>
    <n v="0"/>
    <n v="0"/>
    <n v="0"/>
    <n v="0"/>
  </r>
  <r>
    <s v="1410759"/>
    <x v="4"/>
    <x v="2"/>
    <x v="0"/>
    <n v="1763.43"/>
    <n v="0"/>
    <n v="1763.43"/>
    <n v="2525.2800000000002"/>
    <n v="-761.85000000000014"/>
    <n v="5"/>
    <n v="0"/>
    <n v="5"/>
    <n v="7.16"/>
    <n v="-2.16"/>
  </r>
  <r>
    <s v="1410759"/>
    <x v="5"/>
    <x v="2"/>
    <x v="0"/>
    <n v="6061.85"/>
    <n v="0"/>
    <n v="6061.85"/>
    <n v="8680.75"/>
    <n v="-2618.8999999999996"/>
    <n v="5"/>
    <n v="0"/>
    <n v="5"/>
    <n v="7.16"/>
    <n v="-2.16"/>
  </r>
  <r>
    <s v="1410759"/>
    <x v="6"/>
    <x v="2"/>
    <x v="0"/>
    <n v="6558.55"/>
    <n v="0"/>
    <n v="6558.55"/>
    <n v="9391.85"/>
    <n v="-2833.3"/>
    <n v="105"/>
    <n v="0"/>
    <n v="105"/>
    <n v="150.36000000000001"/>
    <n v="-45.360000000000014"/>
  </r>
  <r>
    <s v="1410759"/>
    <x v="129"/>
    <x v="3"/>
    <x v="1"/>
    <n v="-856356.84"/>
    <n v="0"/>
    <n v="-856356.84"/>
    <n v="-856357.06"/>
    <n v="0.22000000008847564"/>
    <n v="-5012"/>
    <n v="0"/>
    <n v="-5012"/>
    <n v="-5012"/>
    <n v="0"/>
  </r>
  <r>
    <s v="1410759"/>
    <x v="121"/>
    <x v="4"/>
    <x v="5"/>
    <n v="705048.19"/>
    <n v="704931.07462686568"/>
    <n v="117.11537313426379"/>
    <n v="708455.73"/>
    <n v="-3407.5400000000373"/>
    <n v="30077"/>
    <n v="30072"/>
    <n v="5"/>
    <n v="30222.36"/>
    <n v="-145.36000000000058"/>
  </r>
  <r>
    <s v="1410759"/>
    <x v="130"/>
    <x v="4"/>
    <x v="2"/>
    <n v="3088.86"/>
    <n v="0"/>
    <n v="3088.86"/>
    <n v="0"/>
    <n v="3088.86"/>
    <n v="30100"/>
    <n v="0"/>
    <n v="30100"/>
    <n v="0"/>
    <n v="30100"/>
  </r>
  <r>
    <s v="1410759"/>
    <x v="48"/>
    <x v="4"/>
    <x v="2"/>
    <n v="429.86"/>
    <n v="426.62376237623761"/>
    <n v="3.2362376237624062"/>
    <n v="430.89"/>
    <n v="-1.0299999999999727"/>
    <n v="5050"/>
    <n v="5012"/>
    <n v="38"/>
    <n v="5062.12"/>
    <n v="-12.119999999999891"/>
  </r>
  <r>
    <s v="1410759"/>
    <x v="123"/>
    <x v="4"/>
    <x v="2"/>
    <n v="1914.52"/>
    <n v="1909.5721393034826"/>
    <n v="4.9478606965174095"/>
    <n v="1919.12"/>
    <n v="-4.5999999999999091"/>
    <n v="5025"/>
    <n v="5012"/>
    <n v="13"/>
    <n v="5037.0600000000004"/>
    <n v="-12.0600000000004"/>
  </r>
  <r>
    <s v="1410759"/>
    <x v="131"/>
    <x v="4"/>
    <x v="2"/>
    <n v="0"/>
    <n v="3085.9901477832514"/>
    <n v="-3085.9901477832514"/>
    <n v="3132.28"/>
    <n v="-3132.28"/>
    <n v="0"/>
    <n v="30072"/>
    <n v="-30072"/>
    <n v="30523.08"/>
    <n v="-30523.08"/>
  </r>
  <r>
    <s v="1410759"/>
    <x v="125"/>
    <x v="4"/>
    <x v="2"/>
    <n v="14204.94"/>
    <n v="14098.059113300493"/>
    <n v="106.88088669950776"/>
    <n v="14309.53"/>
    <n v="-104.59000000000015"/>
    <n v="30300"/>
    <n v="30072"/>
    <n v="228"/>
    <n v="30523.08"/>
    <n v="-223.08000000000175"/>
  </r>
  <r>
    <s v="1410759"/>
    <x v="126"/>
    <x v="4"/>
    <x v="2"/>
    <n v="24792.3"/>
    <n v="24127.970443349754"/>
    <n v="664.32955665024565"/>
    <n v="24489.89"/>
    <n v="302.40999999999985"/>
    <n v="30900"/>
    <n v="30072"/>
    <n v="828"/>
    <n v="30523.08"/>
    <n v="376.91999999999825"/>
  </r>
  <r>
    <s v="1410759"/>
    <x v="127"/>
    <x v="4"/>
    <x v="2"/>
    <n v="32499.77"/>
    <n v="31975.556650246304"/>
    <n v="524.21334975369609"/>
    <n v="32455.19"/>
    <n v="44.580000000001746"/>
    <n v="30565"/>
    <n v="30072"/>
    <n v="493"/>
    <n v="30523.08"/>
    <n v="41.919999999998254"/>
  </r>
  <r>
    <s v="1410759"/>
    <x v="128"/>
    <x v="4"/>
    <x v="2"/>
    <n v="50316.28"/>
    <n v="49819.280788177341"/>
    <n v="496.99921182265825"/>
    <n v="50566.57"/>
    <n v="-250.29000000000087"/>
    <n v="5062"/>
    <n v="5012"/>
    <n v="50"/>
    <n v="5087.18"/>
    <n v="-25.180000000000291"/>
  </r>
  <r>
    <s v="1410760"/>
    <x v="0"/>
    <x v="0"/>
    <x v="0"/>
    <n v="1787.24"/>
    <n v="0"/>
    <n v="1787.24"/>
    <n v="0"/>
    <n v="1787.24"/>
    <n v="0"/>
    <n v="0"/>
    <n v="0"/>
    <n v="0"/>
    <n v="0"/>
  </r>
  <r>
    <s v="1410760"/>
    <x v="4"/>
    <x v="2"/>
    <x v="0"/>
    <n v="617.20000000000005"/>
    <n v="0"/>
    <n v="617.20000000000005"/>
    <n v="745.69"/>
    <n v="-128.49"/>
    <n v="1.75"/>
    <n v="0"/>
    <n v="1.75"/>
    <n v="2.1139999999999999"/>
    <n v="-0.36399999999999988"/>
  </r>
  <r>
    <s v="1410760"/>
    <x v="5"/>
    <x v="2"/>
    <x v="0"/>
    <n v="2121.65"/>
    <n v="0"/>
    <n v="2121.65"/>
    <n v="2563.35"/>
    <n v="-441.69999999999982"/>
    <n v="1.75"/>
    <n v="0"/>
    <n v="1.75"/>
    <n v="2.1139999999999999"/>
    <n v="-0.36399999999999988"/>
  </r>
  <r>
    <s v="1410760"/>
    <x v="6"/>
    <x v="2"/>
    <x v="0"/>
    <n v="2295.4899999999998"/>
    <n v="0"/>
    <n v="2295.4899999999998"/>
    <n v="2773.33"/>
    <n v="-477.84000000000015"/>
    <n v="36.75"/>
    <n v="0"/>
    <n v="36.75"/>
    <n v="44.4"/>
    <n v="-7.6499999999999986"/>
  </r>
  <r>
    <s v="1410760"/>
    <x v="120"/>
    <x v="3"/>
    <x v="1"/>
    <n v="-253002.03"/>
    <n v="0"/>
    <n v="-253002.03"/>
    <n v="-253002.03"/>
    <n v="0"/>
    <n v="-1480"/>
    <n v="0"/>
    <n v="-1480"/>
    <n v="-1480"/>
    <n v="0"/>
  </r>
  <r>
    <s v="1410760"/>
    <x v="121"/>
    <x v="4"/>
    <x v="5"/>
    <n v="208277.19"/>
    <n v="208160.00995024876"/>
    <n v="117.18004975124495"/>
    <n v="209200.81"/>
    <n v="-923.61999999999534"/>
    <n v="8885"/>
    <n v="8880"/>
    <n v="5"/>
    <n v="8924.4"/>
    <n v="-39.399999999999636"/>
  </r>
  <r>
    <s v="1410760"/>
    <x v="122"/>
    <x v="4"/>
    <x v="2"/>
    <n v="913.31"/>
    <n v="0"/>
    <n v="913.31"/>
    <n v="0"/>
    <n v="913.31"/>
    <n v="8900"/>
    <n v="0"/>
    <n v="8900"/>
    <n v="0"/>
    <n v="8900"/>
  </r>
  <r>
    <s v="1410760"/>
    <x v="48"/>
    <x v="4"/>
    <x v="2"/>
    <n v="257.91000000000003"/>
    <n v="251.95049504950495"/>
    <n v="5.9595049504950737"/>
    <n v="254.47"/>
    <n v="3.4400000000000261"/>
    <n v="3030"/>
    <n v="2960"/>
    <n v="70"/>
    <n v="2989.6"/>
    <n v="40.400000000000091"/>
  </r>
  <r>
    <s v="1410760"/>
    <x v="123"/>
    <x v="4"/>
    <x v="2"/>
    <n v="566.92999999999995"/>
    <n v="563.88059701492546"/>
    <n v="3.0494029850744937"/>
    <n v="566.70000000000005"/>
    <n v="0.2299999999999045"/>
    <n v="1488"/>
    <n v="1480"/>
    <n v="8"/>
    <n v="1487.4"/>
    <n v="0.59999999999990905"/>
  </r>
  <r>
    <s v="1410760"/>
    <x v="124"/>
    <x v="4"/>
    <x v="2"/>
    <n v="0"/>
    <n v="911.26108374384239"/>
    <n v="-911.26108374384239"/>
    <n v="924.93"/>
    <n v="-924.93"/>
    <n v="0"/>
    <n v="8880"/>
    <n v="-8880"/>
    <n v="9013.2000000000007"/>
    <n v="-9013.2000000000007"/>
  </r>
  <r>
    <s v="1410760"/>
    <x v="125"/>
    <x v="4"/>
    <x v="2"/>
    <n v="4172.41"/>
    <n v="4163.0344827586205"/>
    <n v="9.3755172413793844"/>
    <n v="4225.4799999999996"/>
    <n v="-53.069999999999709"/>
    <n v="8900"/>
    <n v="8880"/>
    <n v="20"/>
    <n v="9013.2000000000007"/>
    <n v="-113.20000000000073"/>
  </r>
  <r>
    <s v="1410760"/>
    <x v="126"/>
    <x v="4"/>
    <x v="2"/>
    <n v="7140.83"/>
    <n v="7124.7783251231531"/>
    <n v="16.051674876846846"/>
    <n v="7231.65"/>
    <n v="-90.819999999999709"/>
    <n v="8900"/>
    <n v="8880"/>
    <n v="20"/>
    <n v="9013.2000000000007"/>
    <n v="-113.20000000000073"/>
  </r>
  <r>
    <s v="1410760"/>
    <x v="127"/>
    <x v="4"/>
    <x v="2"/>
    <n v="9713.25"/>
    <n v="9442.1083743842373"/>
    <n v="271.14162561576268"/>
    <n v="9583.74"/>
    <n v="129.51000000000022"/>
    <n v="9135"/>
    <n v="8880"/>
    <n v="255"/>
    <n v="9013.2000000000007"/>
    <n v="121.79999999999927"/>
  </r>
  <r>
    <s v="1410760"/>
    <x v="128"/>
    <x v="4"/>
    <x v="2"/>
    <n v="15138.62"/>
    <n v="14711.20197044335"/>
    <n v="427.41802955665116"/>
    <n v="14931.87"/>
    <n v="206.75"/>
    <n v="1523"/>
    <n v="1480"/>
    <n v="43"/>
    <n v="1502.2"/>
    <n v="20.799999999999955"/>
  </r>
  <r>
    <s v="1410763"/>
    <x v="0"/>
    <x v="0"/>
    <x v="0"/>
    <n v="6559.62"/>
    <n v="0"/>
    <n v="6559.62"/>
    <n v="0"/>
    <n v="6559.62"/>
    <n v="0"/>
    <n v="0"/>
    <n v="0"/>
    <n v="0"/>
    <n v="0"/>
  </r>
  <r>
    <s v="1410763"/>
    <x v="4"/>
    <x v="2"/>
    <x v="0"/>
    <n v="733.59"/>
    <n v="0"/>
    <n v="733.59"/>
    <n v="1259.6199999999999"/>
    <n v="-526.02999999999986"/>
    <n v="2.08"/>
    <n v="0"/>
    <n v="2.08"/>
    <n v="3.5710000000000002"/>
    <n v="-1.4910000000000001"/>
  </r>
  <r>
    <s v="1410763"/>
    <x v="5"/>
    <x v="2"/>
    <x v="0"/>
    <n v="2521.73"/>
    <n v="0"/>
    <n v="2521.73"/>
    <n v="4329.9799999999996"/>
    <n v="-1808.2499999999995"/>
    <n v="2.08"/>
    <n v="0"/>
    <n v="2.08"/>
    <n v="3.5710000000000002"/>
    <n v="-1.4910000000000001"/>
  </r>
  <r>
    <s v="1410763"/>
    <x v="6"/>
    <x v="2"/>
    <x v="0"/>
    <n v="2728.36"/>
    <n v="0"/>
    <n v="2728.36"/>
    <n v="4684.68"/>
    <n v="-1956.3200000000002"/>
    <n v="43.68"/>
    <n v="0"/>
    <n v="43.68"/>
    <n v="75"/>
    <n v="-31.32"/>
  </r>
  <r>
    <s v="1410763"/>
    <x v="132"/>
    <x v="3"/>
    <x v="1"/>
    <n v="-449567"/>
    <n v="0"/>
    <n v="-449567"/>
    <n v="-449567.03"/>
    <n v="3.0000000027939677E-2"/>
    <n v="-2500"/>
    <n v="0"/>
    <n v="-2500"/>
    <n v="-2500"/>
    <n v="0"/>
  </r>
  <r>
    <s v="1410763"/>
    <x v="133"/>
    <x v="4"/>
    <x v="5"/>
    <n v="351279.9"/>
    <n v="351279.85074626864"/>
    <n v="4.9253731383942068E-2"/>
    <n v="353036.25"/>
    <n v="-1756.3499999999767"/>
    <n v="15000"/>
    <n v="15000"/>
    <n v="0"/>
    <n v="15075"/>
    <n v="-75"/>
  </r>
  <r>
    <s v="1410763"/>
    <x v="134"/>
    <x v="4"/>
    <x v="2"/>
    <n v="4071.41"/>
    <n v="0"/>
    <n v="4071.41"/>
    <n v="0"/>
    <n v="4071.41"/>
    <n v="15100"/>
    <n v="0"/>
    <n v="15100"/>
    <n v="0"/>
    <n v="15100"/>
  </r>
  <r>
    <s v="1410763"/>
    <x v="123"/>
    <x v="4"/>
    <x v="2"/>
    <n v="957.45"/>
    <n v="952.497512437811"/>
    <n v="4.9524875621890487"/>
    <n v="957.26"/>
    <n v="0.19000000000005457"/>
    <n v="2513"/>
    <n v="2500"/>
    <n v="13"/>
    <n v="2512.5"/>
    <n v="0.5"/>
  </r>
  <r>
    <s v="1410763"/>
    <x v="135"/>
    <x v="4"/>
    <x v="2"/>
    <n v="0"/>
    <n v="4044.4532019704434"/>
    <n v="-4044.4532019704434"/>
    <n v="4105.12"/>
    <n v="-4105.12"/>
    <n v="0"/>
    <n v="15000"/>
    <n v="-15000"/>
    <n v="15225"/>
    <n v="-15225"/>
  </r>
  <r>
    <s v="1410763"/>
    <x v="136"/>
    <x v="4"/>
    <x v="2"/>
    <n v="15952.4"/>
    <n v="15846.748768472906"/>
    <n v="105.65123152709384"/>
    <n v="16084.45"/>
    <n v="-132.05000000000109"/>
    <n v="15100"/>
    <n v="15000"/>
    <n v="100"/>
    <n v="15225"/>
    <n v="-125"/>
  </r>
  <r>
    <s v="1410763"/>
    <x v="137"/>
    <x v="4"/>
    <x v="2"/>
    <n v="17539.099999999999"/>
    <n v="17422.94581280788"/>
    <n v="116.15418719211812"/>
    <n v="17684.29"/>
    <n v="-145.19000000000233"/>
    <n v="15100"/>
    <n v="15000"/>
    <n v="100"/>
    <n v="15225"/>
    <n v="-125"/>
  </r>
  <r>
    <s v="1410763"/>
    <x v="138"/>
    <x v="4"/>
    <x v="2"/>
    <n v="22430.99"/>
    <n v="22099.497536945812"/>
    <n v="331.49246305419001"/>
    <n v="22430.99"/>
    <n v="0"/>
    <n v="15225"/>
    <n v="15000"/>
    <n v="225"/>
    <n v="15225"/>
    <n v="0"/>
  </r>
  <r>
    <s v="1410763"/>
    <x v="139"/>
    <x v="4"/>
    <x v="2"/>
    <n v="24792.45"/>
    <n v="24625.004926108373"/>
    <n v="167.44507389162754"/>
    <n v="24994.38"/>
    <n v="-201.93000000000029"/>
    <n v="2517"/>
    <n v="2500"/>
    <n v="17"/>
    <n v="2537.5"/>
    <n v="-20.5"/>
  </r>
  <r>
    <s v="1410869"/>
    <x v="0"/>
    <x v="0"/>
    <x v="0"/>
    <n v="890.49"/>
    <n v="0"/>
    <n v="890.49"/>
    <n v="0"/>
    <n v="890.49"/>
    <n v="0"/>
    <n v="0"/>
    <n v="0"/>
    <n v="0"/>
    <n v="0"/>
  </r>
  <r>
    <s v="1410869"/>
    <x v="1"/>
    <x v="1"/>
    <x v="0"/>
    <n v="0.96"/>
    <n v="0"/>
    <n v="0.96"/>
    <n v="0.97"/>
    <n v="-1.0000000000000009E-2"/>
    <n v="0"/>
    <n v="0"/>
    <n v="0"/>
    <n v="0"/>
    <n v="0"/>
  </r>
  <r>
    <s v="1410869"/>
    <x v="2"/>
    <x v="1"/>
    <x v="0"/>
    <n v="22.47"/>
    <n v="0"/>
    <n v="22.47"/>
    <n v="22.6"/>
    <n v="-0.13000000000000256"/>
    <n v="0"/>
    <n v="0"/>
    <n v="0"/>
    <n v="0"/>
    <n v="0"/>
  </r>
  <r>
    <s v="1410869"/>
    <x v="3"/>
    <x v="1"/>
    <x v="0"/>
    <n v="150.88"/>
    <n v="0"/>
    <n v="150.88"/>
    <n v="151.76"/>
    <n v="-0.87999999999999545"/>
    <n v="0"/>
    <n v="0"/>
    <n v="0"/>
    <n v="0"/>
    <n v="0"/>
  </r>
  <r>
    <s v="1410869"/>
    <x v="4"/>
    <x v="2"/>
    <x v="0"/>
    <n v="148.13"/>
    <n v="0"/>
    <n v="148.13"/>
    <n v="245.41"/>
    <n v="-97.28"/>
    <n v="0.42"/>
    <n v="0"/>
    <n v="0.42"/>
    <n v="0.69599999999999995"/>
    <n v="-0.27599999999999997"/>
  </r>
  <r>
    <s v="1410869"/>
    <x v="5"/>
    <x v="2"/>
    <x v="0"/>
    <n v="509.2"/>
    <n v="0"/>
    <n v="509.2"/>
    <n v="843.61"/>
    <n v="-334.41"/>
    <n v="0.42"/>
    <n v="0"/>
    <n v="0.42"/>
    <n v="0.69599999999999995"/>
    <n v="-0.27599999999999997"/>
  </r>
  <r>
    <s v="1410869"/>
    <x v="6"/>
    <x v="2"/>
    <x v="0"/>
    <n v="550.91999999999996"/>
    <n v="0"/>
    <n v="550.91999999999996"/>
    <n v="912.73"/>
    <n v="-361.81000000000006"/>
    <n v="8.82"/>
    <n v="0"/>
    <n v="8.82"/>
    <n v="14.613"/>
    <n v="-5.7929999999999993"/>
  </r>
  <r>
    <s v="1410869"/>
    <x v="7"/>
    <x v="1"/>
    <x v="0"/>
    <n v="1690.4"/>
    <n v="0"/>
    <n v="1690.4"/>
    <n v="1700.24"/>
    <n v="-9.8399999999999181"/>
    <n v="0"/>
    <n v="0"/>
    <n v="0"/>
    <n v="0"/>
    <n v="0"/>
  </r>
  <r>
    <s v="1410869"/>
    <x v="8"/>
    <x v="1"/>
    <x v="0"/>
    <n v="3909.06"/>
    <n v="0"/>
    <n v="3909.06"/>
    <n v="3931.83"/>
    <n v="-22.769999999999982"/>
    <n v="0"/>
    <n v="0"/>
    <n v="0"/>
    <n v="0"/>
    <n v="0"/>
  </r>
  <r>
    <s v="1410869"/>
    <x v="449"/>
    <x v="3"/>
    <x v="1"/>
    <n v="-79974.740000000005"/>
    <n v="0"/>
    <n v="-79974.740000000005"/>
    <n v="-79974.740000000005"/>
    <n v="0"/>
    <n v="-501"/>
    <n v="0"/>
    <n v="-501"/>
    <n v="-501"/>
    <n v="0"/>
  </r>
  <r>
    <s v="1410869"/>
    <x v="48"/>
    <x v="4"/>
    <x v="2"/>
    <n v="4.26"/>
    <n v="0"/>
    <n v="4.26"/>
    <n v="0"/>
    <n v="4.26"/>
    <n v="50"/>
    <n v="0"/>
    <n v="50"/>
    <n v="0"/>
    <n v="50"/>
  </r>
  <r>
    <s v="1410869"/>
    <x v="99"/>
    <x v="4"/>
    <x v="2"/>
    <n v="64.790000000000006"/>
    <n v="49.941176470588232"/>
    <n v="14.848823529411774"/>
    <n v="50.94"/>
    <n v="13.850000000000009"/>
    <n v="650"/>
    <n v="501"/>
    <n v="149"/>
    <n v="511.02"/>
    <n v="138.98000000000002"/>
  </r>
  <r>
    <s v="1410869"/>
    <x v="11"/>
    <x v="4"/>
    <x v="2"/>
    <n v="494.45"/>
    <n v="492.4875621890547"/>
    <n v="1.9624378109452891"/>
    <n v="494.95"/>
    <n v="-0.5"/>
    <n v="503"/>
    <n v="501"/>
    <n v="2"/>
    <n v="503.505"/>
    <n v="-0.50499999999999545"/>
  </r>
  <r>
    <s v="1410869"/>
    <x v="450"/>
    <x v="4"/>
    <x v="2"/>
    <n v="696.92"/>
    <n v="681.2807881773399"/>
    <n v="15.639211822660059"/>
    <n v="691.5"/>
    <n v="5.4199999999999591"/>
    <n v="6150"/>
    <n v="6012"/>
    <n v="138"/>
    <n v="6102.18"/>
    <n v="47.819999999999709"/>
  </r>
  <r>
    <s v="1410869"/>
    <x v="451"/>
    <x v="4"/>
    <x v="2"/>
    <n v="1163.7"/>
    <n v="1146.9064039408865"/>
    <n v="16.793596059113497"/>
    <n v="1164.1099999999999"/>
    <n v="-0.40999999999985448"/>
    <n v="6100"/>
    <n v="6012"/>
    <n v="88"/>
    <n v="6102.18"/>
    <n v="-2.180000000000291"/>
  </r>
  <r>
    <s v="1410869"/>
    <x v="452"/>
    <x v="4"/>
    <x v="2"/>
    <n v="1634.92"/>
    <n v="1611.3399014778324"/>
    <n v="23.580098522167646"/>
    <n v="1635.51"/>
    <n v="-0.58999999999991815"/>
    <n v="6100"/>
    <n v="6012"/>
    <n v="88"/>
    <n v="6102.18"/>
    <n v="-2.180000000000291"/>
  </r>
  <r>
    <s v="1410869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10869"/>
    <x v="87"/>
    <x v="4"/>
    <x v="2"/>
    <n v="3288.36"/>
    <n v="3246.2364532019706"/>
    <n v="42.123546798029565"/>
    <n v="3294.93"/>
    <n v="-6.569999999999709"/>
    <n v="6090"/>
    <n v="6012"/>
    <n v="78"/>
    <n v="6102.18"/>
    <n v="-12.180000000000291"/>
  </r>
  <r>
    <s v="1410869"/>
    <x v="420"/>
    <x v="4"/>
    <x v="2"/>
    <n v="3906"/>
    <n v="3727.4384236453202"/>
    <n v="178.5615763546798"/>
    <n v="3783.35"/>
    <n v="122.65000000000009"/>
    <n v="525"/>
    <n v="501"/>
    <n v="24"/>
    <n v="508.51499999999999"/>
    <n v="16.485000000000014"/>
  </r>
  <r>
    <s v="1410869"/>
    <x v="17"/>
    <x v="4"/>
    <x v="2"/>
    <n v="8019.9"/>
    <n v="7995.960199004975"/>
    <n v="23.939800995024598"/>
    <n v="8035.94"/>
    <n v="-16.039999999999964"/>
    <n v="6030"/>
    <n v="6012"/>
    <n v="18"/>
    <n v="6042.06"/>
    <n v="-12.0600000000004"/>
  </r>
  <r>
    <s v="1410869"/>
    <x v="58"/>
    <x v="4"/>
    <x v="2"/>
    <n v="28987.53"/>
    <n v="28757.920792079207"/>
    <n v="229.60920792079196"/>
    <n v="29045.5"/>
    <n v="-57.970000000001164"/>
    <n v="6060"/>
    <n v="6012"/>
    <n v="48"/>
    <n v="6072.12"/>
    <n v="-12.119999999999891"/>
  </r>
  <r>
    <s v="1410869"/>
    <x v="103"/>
    <x v="4"/>
    <x v="3"/>
    <n v="21051.11"/>
    <n v="20697.546432062562"/>
    <n v="353.56356793743907"/>
    <n v="21173.59"/>
    <n v="-122.47999999999956"/>
    <n v="4586"/>
    <n v="4509"/>
    <n v="77"/>
    <n v="4612.7070000000003"/>
    <n v="-26.707000000000335"/>
  </r>
  <r>
    <s v="1410869"/>
    <x v="20"/>
    <x v="4"/>
    <x v="4"/>
    <n v="303.55"/>
    <n v="297.5980392156863"/>
    <n v="5.9519607843137123"/>
    <n v="303.55"/>
    <n v="0"/>
    <n v="55.19"/>
    <n v="54.107843137254903"/>
    <n v="1.0821568627450944"/>
    <n v="55.19"/>
    <n v="0"/>
  </r>
  <r>
    <s v="1410888"/>
    <x v="0"/>
    <x v="0"/>
    <x v="0"/>
    <n v="4053.2"/>
    <n v="0"/>
    <n v="4053.2"/>
    <n v="0"/>
    <n v="4053.2"/>
    <n v="0"/>
    <n v="0"/>
    <n v="0"/>
    <n v="0"/>
    <n v="0"/>
  </r>
  <r>
    <s v="1410888"/>
    <x v="1"/>
    <x v="1"/>
    <x v="0"/>
    <n v="9.6199999999999992"/>
    <n v="0"/>
    <n v="9.6199999999999992"/>
    <n v="9.64"/>
    <n v="-2.000000000000135E-2"/>
    <n v="0"/>
    <n v="0"/>
    <n v="0"/>
    <n v="0"/>
    <n v="0"/>
  </r>
  <r>
    <s v="1410888"/>
    <x v="2"/>
    <x v="1"/>
    <x v="0"/>
    <n v="224.42"/>
    <n v="0"/>
    <n v="224.42"/>
    <n v="224.93"/>
    <n v="-0.51000000000001933"/>
    <n v="0"/>
    <n v="0"/>
    <n v="0"/>
    <n v="0"/>
    <n v="0"/>
  </r>
  <r>
    <s v="1410888"/>
    <x v="3"/>
    <x v="1"/>
    <x v="0"/>
    <n v="1506.82"/>
    <n v="0"/>
    <n v="1506.82"/>
    <n v="1510.22"/>
    <n v="-3.4000000000000909"/>
    <n v="0"/>
    <n v="0"/>
    <n v="0"/>
    <n v="0"/>
    <n v="0"/>
  </r>
  <r>
    <s v="1410888"/>
    <x v="4"/>
    <x v="2"/>
    <x v="0"/>
    <n v="2440.58"/>
    <n v="0"/>
    <n v="2440.58"/>
    <n v="2485.96"/>
    <n v="-45.380000000000109"/>
    <n v="6.92"/>
    <n v="0"/>
    <n v="6.92"/>
    <n v="7.0490000000000004"/>
    <n v="-0.12900000000000045"/>
  </r>
  <r>
    <s v="1410888"/>
    <x v="5"/>
    <x v="2"/>
    <x v="0"/>
    <n v="8389.6"/>
    <n v="0"/>
    <n v="8389.6"/>
    <n v="8545.6"/>
    <n v="-156"/>
    <n v="6.92"/>
    <n v="0"/>
    <n v="6.92"/>
    <n v="7.0490000000000004"/>
    <n v="-0.12900000000000045"/>
  </r>
  <r>
    <s v="1410888"/>
    <x v="6"/>
    <x v="2"/>
    <x v="0"/>
    <n v="9077.0400000000009"/>
    <n v="0"/>
    <n v="9077.0400000000009"/>
    <n v="9245.75"/>
    <n v="-168.70999999999913"/>
    <n v="145.32"/>
    <n v="0"/>
    <n v="145.32"/>
    <n v="148.02099999999999"/>
    <n v="-2.7009999999999934"/>
  </r>
  <r>
    <s v="1410888"/>
    <x v="7"/>
    <x v="1"/>
    <x v="0"/>
    <n v="16881.88"/>
    <n v="0"/>
    <n v="16881.88"/>
    <n v="16919.98"/>
    <n v="-38.099999999998545"/>
    <n v="0"/>
    <n v="0"/>
    <n v="0"/>
    <n v="0"/>
    <n v="0"/>
  </r>
  <r>
    <s v="1410888"/>
    <x v="8"/>
    <x v="1"/>
    <x v="0"/>
    <n v="39039.46"/>
    <n v="0"/>
    <n v="39039.46"/>
    <n v="39127.58"/>
    <n v="-88.120000000002619"/>
    <n v="0"/>
    <n v="0"/>
    <n v="0"/>
    <n v="0"/>
    <n v="0"/>
  </r>
  <r>
    <s v="1410888"/>
    <x v="270"/>
    <x v="3"/>
    <x v="1"/>
    <n v="-919037.08"/>
    <n v="0"/>
    <n v="-919037.08"/>
    <n v="-919037.1"/>
    <n v="2.0000000018626451E-2"/>
    <n v="-5075"/>
    <n v="0"/>
    <n v="-5075"/>
    <n v="-5075"/>
    <n v="0"/>
  </r>
  <r>
    <s v="1410888"/>
    <x v="48"/>
    <x v="4"/>
    <x v="2"/>
    <n v="34.049999999999997"/>
    <n v="0"/>
    <n v="34.049999999999997"/>
    <n v="0"/>
    <n v="34.049999999999997"/>
    <n v="400"/>
    <n v="0"/>
    <n v="400"/>
    <n v="0"/>
    <n v="400"/>
  </r>
  <r>
    <s v="1410888"/>
    <x v="271"/>
    <x v="4"/>
    <x v="2"/>
    <n v="3679.52"/>
    <n v="3673.4876847290639"/>
    <n v="6.0323152709361239"/>
    <n v="3728.59"/>
    <n v="-49.070000000000164"/>
    <n v="61000"/>
    <n v="60900"/>
    <n v="100"/>
    <n v="61813.5"/>
    <n v="-813.5"/>
  </r>
  <r>
    <s v="1410888"/>
    <x v="11"/>
    <x v="4"/>
    <x v="2"/>
    <n v="4994.62"/>
    <n v="4988.726368159204"/>
    <n v="5.8936318407959334"/>
    <n v="5013.67"/>
    <n v="-19.050000000000182"/>
    <n v="5081"/>
    <n v="5075"/>
    <n v="6"/>
    <n v="5100.375"/>
    <n v="-19.375"/>
  </r>
  <r>
    <s v="1410888"/>
    <x v="272"/>
    <x v="4"/>
    <x v="2"/>
    <n v="14226.95"/>
    <n v="14215.280788177341"/>
    <n v="11.669211822660145"/>
    <n v="14428.51"/>
    <n v="-201.55999999999949"/>
    <n v="60950"/>
    <n v="60900"/>
    <n v="50"/>
    <n v="61813.5"/>
    <n v="-863.5"/>
  </r>
  <r>
    <s v="1410888"/>
    <x v="346"/>
    <x v="4"/>
    <x v="2"/>
    <n v="18417.37"/>
    <n v="18357.083743842362"/>
    <n v="60.286256157636672"/>
    <n v="18632.439999999999"/>
    <n v="-215.06999999999971"/>
    <n v="61100"/>
    <n v="60900"/>
    <n v="200"/>
    <n v="61813.5"/>
    <n v="-713.5"/>
  </r>
  <r>
    <s v="1410888"/>
    <x v="14"/>
    <x v="4"/>
    <x v="2"/>
    <n v="28681.59"/>
    <n v="28634.568627450979"/>
    <n v="47.02137254902118"/>
    <n v="29207.26"/>
    <n v="-525.66999999999825"/>
    <n v="61000"/>
    <n v="60900"/>
    <n v="100"/>
    <n v="62118"/>
    <n v="-1118"/>
  </r>
  <r>
    <s v="1410888"/>
    <x v="200"/>
    <x v="4"/>
    <x v="2"/>
    <n v="50467.040000000001"/>
    <n v="49313.162561576355"/>
    <n v="1153.8774384236458"/>
    <n v="50052.86"/>
    <n v="414.18000000000029"/>
    <n v="62325"/>
    <n v="60900"/>
    <n v="1425"/>
    <n v="61813.5"/>
    <n v="511.5"/>
  </r>
  <r>
    <s v="1410888"/>
    <x v="274"/>
    <x v="4"/>
    <x v="2"/>
    <n v="60945"/>
    <n v="60646.246305418717"/>
    <n v="298.75369458128262"/>
    <n v="61555.94"/>
    <n v="-610.94000000000233"/>
    <n v="5100"/>
    <n v="5075"/>
    <n v="25"/>
    <n v="5151.125"/>
    <n v="-51.125"/>
  </r>
  <r>
    <s v="1410888"/>
    <x v="17"/>
    <x v="4"/>
    <x v="2"/>
    <n v="81130"/>
    <n v="80997.004975124393"/>
    <n v="132.99502487560676"/>
    <n v="81401.990000000005"/>
    <n v="-271.99000000000524"/>
    <n v="61000"/>
    <n v="60900"/>
    <n v="100"/>
    <n v="61204.5"/>
    <n v="-204.5"/>
  </r>
  <r>
    <s v="1410888"/>
    <x v="58"/>
    <x v="4"/>
    <x v="2"/>
    <n v="292745.3"/>
    <n v="291310.27722772275"/>
    <n v="1435.0227722772397"/>
    <n v="294223.38"/>
    <n v="-1478.0800000000163"/>
    <n v="61200"/>
    <n v="60900"/>
    <n v="300"/>
    <n v="61509"/>
    <n v="-309"/>
  </r>
  <r>
    <s v="1410888"/>
    <x v="275"/>
    <x v="4"/>
    <x v="3"/>
    <n v="279018.18"/>
    <n v="278256.66666666669"/>
    <n v="761.51333333330695"/>
    <n v="279647.95"/>
    <n v="-629.77000000001863"/>
    <n v="45800"/>
    <n v="45675"/>
    <n v="125"/>
    <n v="45903.375"/>
    <n v="-103.375"/>
  </r>
  <r>
    <s v="1410888"/>
    <x v="20"/>
    <x v="4"/>
    <x v="4"/>
    <n v="3074.84"/>
    <n v="3014.5490196078431"/>
    <n v="60.290980392157053"/>
    <n v="3074.84"/>
    <n v="0"/>
    <n v="559.06200000000001"/>
    <n v="548.1"/>
    <n v="10.961999999999989"/>
    <n v="559.06200000000001"/>
    <n v="0"/>
  </r>
  <r>
    <s v="1410889"/>
    <x v="0"/>
    <x v="0"/>
    <x v="0"/>
    <n v="8242.4500000000007"/>
    <n v="0"/>
    <n v="8242.4500000000007"/>
    <n v="0"/>
    <n v="8242.4500000000007"/>
    <n v="0"/>
    <n v="0"/>
    <n v="0"/>
    <n v="0"/>
    <n v="0"/>
  </r>
  <r>
    <s v="1410889"/>
    <x v="1"/>
    <x v="1"/>
    <x v="0"/>
    <n v="9.92"/>
    <n v="0"/>
    <n v="9.92"/>
    <n v="9.9700000000000006"/>
    <n v="-5.0000000000000711E-2"/>
    <n v="0"/>
    <n v="0"/>
    <n v="0"/>
    <n v="0"/>
    <n v="0"/>
  </r>
  <r>
    <s v="1410889"/>
    <x v="2"/>
    <x v="1"/>
    <x v="0"/>
    <n v="231.57"/>
    <n v="0"/>
    <n v="231.57"/>
    <n v="232.73"/>
    <n v="-1.1599999999999966"/>
    <n v="0"/>
    <n v="0"/>
    <n v="0"/>
    <n v="0"/>
    <n v="0"/>
  </r>
  <r>
    <s v="1410889"/>
    <x v="3"/>
    <x v="1"/>
    <x v="0"/>
    <n v="1554.82"/>
    <n v="0"/>
    <n v="1554.82"/>
    <n v="1562.6"/>
    <n v="-7.7799999999999727"/>
    <n v="0"/>
    <n v="0"/>
    <n v="0"/>
    <n v="0"/>
    <n v="0"/>
  </r>
  <r>
    <s v="1410889"/>
    <x v="4"/>
    <x v="2"/>
    <x v="0"/>
    <n v="2144.33"/>
    <n v="0"/>
    <n v="2144.33"/>
    <n v="2572.17"/>
    <n v="-427.84000000000015"/>
    <n v="6.08"/>
    <n v="0"/>
    <n v="6.08"/>
    <n v="7.2930000000000001"/>
    <n v="-1.2130000000000001"/>
  </r>
  <r>
    <s v="1410889"/>
    <x v="5"/>
    <x v="2"/>
    <x v="0"/>
    <n v="7371.21"/>
    <n v="0"/>
    <n v="7371.21"/>
    <n v="8841.9599999999991"/>
    <n v="-1470.7499999999991"/>
    <n v="6.08"/>
    <n v="0"/>
    <n v="6.08"/>
    <n v="7.2930000000000001"/>
    <n v="-1.2130000000000001"/>
  </r>
  <r>
    <s v="1410889"/>
    <x v="6"/>
    <x v="2"/>
    <x v="0"/>
    <n v="7975.2"/>
    <n v="0"/>
    <n v="7975.2"/>
    <n v="9566.39"/>
    <n v="-1591.1899999999996"/>
    <n v="127.68"/>
    <n v="0"/>
    <n v="127.68"/>
    <n v="153.154"/>
    <n v="-25.47399999999999"/>
  </r>
  <r>
    <s v="1410889"/>
    <x v="7"/>
    <x v="1"/>
    <x v="0"/>
    <n v="17419.669999999998"/>
    <n v="0"/>
    <n v="17419.669999999998"/>
    <n v="17506.77"/>
    <n v="-87.100000000002183"/>
    <n v="0"/>
    <n v="0"/>
    <n v="0"/>
    <n v="0"/>
    <n v="0"/>
  </r>
  <r>
    <s v="1410889"/>
    <x v="8"/>
    <x v="1"/>
    <x v="0"/>
    <n v="40283.1"/>
    <n v="0"/>
    <n v="40283.1"/>
    <n v="40484.51"/>
    <n v="-201.41000000000349"/>
    <n v="0"/>
    <n v="0"/>
    <n v="0"/>
    <n v="0"/>
    <n v="0"/>
  </r>
  <r>
    <s v="1410889"/>
    <x v="60"/>
    <x v="3"/>
    <x v="1"/>
    <n v="-934199.06"/>
    <n v="0"/>
    <n v="-934199.06"/>
    <n v="-934199.03"/>
    <n v="-3.0000000027939677E-2"/>
    <n v="-5251"/>
    <n v="0"/>
    <n v="-5251"/>
    <n v="-5251"/>
    <n v="0"/>
  </r>
  <r>
    <s v="1410889"/>
    <x v="48"/>
    <x v="4"/>
    <x v="2"/>
    <n v="16.170000000000002"/>
    <n v="0"/>
    <n v="16.170000000000002"/>
    <n v="0"/>
    <n v="16.170000000000002"/>
    <n v="190"/>
    <n v="0"/>
    <n v="190"/>
    <n v="0"/>
    <n v="190"/>
  </r>
  <r>
    <s v="1410889"/>
    <x v="61"/>
    <x v="4"/>
    <x v="2"/>
    <n v="3285.14"/>
    <n v="3275.3596059113302"/>
    <n v="9.7803940886697092"/>
    <n v="3324.49"/>
    <n v="-39.349999999999909"/>
    <n v="63200"/>
    <n v="63012"/>
    <n v="188"/>
    <n v="63957.18"/>
    <n v="-757.18000000000029"/>
  </r>
  <r>
    <s v="1410889"/>
    <x v="11"/>
    <x v="4"/>
    <x v="2"/>
    <n v="5166.6499999999996"/>
    <n v="5161.7313432835817"/>
    <n v="4.9186567164178996"/>
    <n v="5187.54"/>
    <n v="-20.890000000000327"/>
    <n v="5256"/>
    <n v="5251"/>
    <n v="5"/>
    <n v="5277.2550000000001"/>
    <n v="-21.255000000000109"/>
  </r>
  <r>
    <s v="1410889"/>
    <x v="54"/>
    <x v="4"/>
    <x v="2"/>
    <n v="14257.29"/>
    <n v="14214.876847290639"/>
    <n v="42.413152709361384"/>
    <n v="14428.1"/>
    <n v="-170.80999999999949"/>
    <n v="63200"/>
    <n v="63012"/>
    <n v="188"/>
    <n v="63957.18"/>
    <n v="-757.18000000000029"/>
  </r>
  <r>
    <s v="1410889"/>
    <x v="55"/>
    <x v="4"/>
    <x v="2"/>
    <n v="18319.78"/>
    <n v="18265.290640394087"/>
    <n v="54.489359605911886"/>
    <n v="18539.27"/>
    <n v="-219.4900000000016"/>
    <n v="63200"/>
    <n v="63012"/>
    <n v="188"/>
    <n v="63957.18"/>
    <n v="-757.18000000000029"/>
  </r>
  <r>
    <s v="1410889"/>
    <x v="14"/>
    <x v="4"/>
    <x v="2"/>
    <n v="29716.01"/>
    <n v="29627.607843137255"/>
    <n v="88.402156862743141"/>
    <n v="30220.16"/>
    <n v="-504.15000000000146"/>
    <n v="63200"/>
    <n v="63012"/>
    <n v="188"/>
    <n v="64272.24"/>
    <n v="-1072.239999999998"/>
  </r>
  <r>
    <s v="1410889"/>
    <x v="56"/>
    <x v="4"/>
    <x v="2"/>
    <n v="52274.3"/>
    <n v="50675.192118226601"/>
    <n v="1599.1078817734015"/>
    <n v="51435.32"/>
    <n v="838.9800000000032"/>
    <n v="65000"/>
    <n v="63012"/>
    <n v="1988"/>
    <n v="63957.18"/>
    <n v="1042.8199999999997"/>
  </r>
  <r>
    <s v="1410889"/>
    <x v="63"/>
    <x v="4"/>
    <x v="2"/>
    <n v="62821.15"/>
    <n v="62749.448275862072"/>
    <n v="71.701724137928977"/>
    <n v="63690.69"/>
    <n v="-869.54000000000087"/>
    <n v="5257"/>
    <n v="5251"/>
    <n v="6"/>
    <n v="5329.7650000000003"/>
    <n v="-72.765000000000327"/>
  </r>
  <r>
    <s v="1410889"/>
    <x v="17"/>
    <x v="4"/>
    <x v="2"/>
    <n v="84056"/>
    <n v="83805.96019900497"/>
    <n v="250.03980099502951"/>
    <n v="84224.99"/>
    <n v="-168.99000000000524"/>
    <n v="63200"/>
    <n v="63012"/>
    <n v="188"/>
    <n v="63327.06"/>
    <n v="-127.05999999999767"/>
  </r>
  <r>
    <s v="1410889"/>
    <x v="58"/>
    <x v="4"/>
    <x v="2"/>
    <n v="302474.78000000003"/>
    <n v="301412.8613861386"/>
    <n v="1061.9186138614314"/>
    <n v="304426.99"/>
    <n v="-1952.2099999999627"/>
    <n v="63234"/>
    <n v="63012"/>
    <n v="222"/>
    <n v="63642.12"/>
    <n v="-408.12000000000262"/>
  </r>
  <r>
    <s v="1410889"/>
    <x v="59"/>
    <x v="4"/>
    <x v="3"/>
    <n v="273398.03999999998"/>
    <n v="273395.91044776118"/>
    <n v="2.1295522387954406"/>
    <n v="274762.89"/>
    <n v="-1364.8500000000349"/>
    <n v="47259"/>
    <n v="47259"/>
    <n v="0"/>
    <n v="47495.294999999998"/>
    <n v="-236.29499999999825"/>
  </r>
  <r>
    <s v="1410889"/>
    <x v="20"/>
    <x v="4"/>
    <x v="4"/>
    <n v="3181.48"/>
    <n v="3119.0980392156862"/>
    <n v="62.381960784313833"/>
    <n v="3181.48"/>
    <n v="0"/>
    <n v="578.45100000000002"/>
    <n v="567.10784313725492"/>
    <n v="11.343156862745104"/>
    <n v="578.45000000000005"/>
    <n v="9.9999999997635314E-4"/>
  </r>
  <r>
    <s v="1411057"/>
    <x v="0"/>
    <x v="0"/>
    <x v="0"/>
    <n v="508.55"/>
    <n v="0"/>
    <n v="508.55"/>
    <n v="0"/>
    <n v="508.55"/>
    <n v="0"/>
    <n v="0"/>
    <n v="0"/>
    <n v="0"/>
    <n v="0"/>
  </r>
  <r>
    <s v="1411057"/>
    <x v="190"/>
    <x v="2"/>
    <x v="0"/>
    <n v="92.55"/>
    <n v="0"/>
    <n v="92.55"/>
    <n v="93"/>
    <n v="-0.45000000000000284"/>
    <n v="12.24"/>
    <n v="0"/>
    <n v="12.24"/>
    <n v="12.303000000000001"/>
    <n v="-6.3000000000000611E-2"/>
  </r>
  <r>
    <s v="1411057"/>
    <x v="191"/>
    <x v="2"/>
    <x v="0"/>
    <n v="189.9"/>
    <n v="0"/>
    <n v="189.9"/>
    <n v="190.86"/>
    <n v="-0.96000000000000796"/>
    <n v="12.24"/>
    <n v="0"/>
    <n v="12.24"/>
    <n v="12.303000000000001"/>
    <n v="-6.3000000000000611E-2"/>
  </r>
  <r>
    <s v="1411057"/>
    <x v="192"/>
    <x v="2"/>
    <x v="0"/>
    <n v="7486.05"/>
    <n v="0"/>
    <n v="7486.05"/>
    <n v="7522.63"/>
    <n v="-36.579999999999927"/>
    <n v="122.4"/>
    <n v="0"/>
    <n v="122.4"/>
    <n v="122.998"/>
    <n v="-0.59799999999999898"/>
  </r>
  <r>
    <s v="1411057"/>
    <x v="15"/>
    <x v="3"/>
    <x v="2"/>
    <n v="-51507.53"/>
    <n v="0"/>
    <n v="-51507.53"/>
    <n v="-51507.76"/>
    <n v="0.23000000000320142"/>
    <n v="-57195"/>
    <n v="0"/>
    <n v="-57195"/>
    <n v="-57195"/>
    <n v="0"/>
  </r>
  <r>
    <s v="1411057"/>
    <x v="196"/>
    <x v="4"/>
    <x v="2"/>
    <n v="4267.26"/>
    <n v="4265.9763313609465"/>
    <n v="1.2836686390537579"/>
    <n v="4325.7"/>
    <n v="-58.4399999999996"/>
    <n v="9440"/>
    <n v="9437.1745562130163"/>
    <n v="2.8254437869836693"/>
    <n v="9569.2950000000001"/>
    <n v="-129.29500000000007"/>
  </r>
  <r>
    <s v="1411057"/>
    <x v="197"/>
    <x v="4"/>
    <x v="2"/>
    <n v="38963.22"/>
    <n v="38793.65517241379"/>
    <n v="169.56482758621132"/>
    <n v="39375.56"/>
    <n v="-412.33999999999651"/>
    <n v="57445"/>
    <n v="57195"/>
    <n v="250"/>
    <n v="58052.925000000003"/>
    <n v="-607.92500000000291"/>
  </r>
  <r>
    <s v="1411058"/>
    <x v="0"/>
    <x v="0"/>
    <x v="0"/>
    <n v="527.79999999999995"/>
    <n v="0"/>
    <n v="527.79999999999995"/>
    <n v="0"/>
    <n v="527.79999999999995"/>
    <n v="0"/>
    <n v="0"/>
    <n v="0"/>
    <n v="0"/>
    <n v="0"/>
  </r>
  <r>
    <s v="1411058"/>
    <x v="190"/>
    <x v="2"/>
    <x v="0"/>
    <n v="138.82"/>
    <n v="0"/>
    <n v="138.82"/>
    <n v="138.72999999999999"/>
    <n v="9.0000000000003411E-2"/>
    <n v="18.36"/>
    <n v="0"/>
    <n v="18.36"/>
    <n v="18.352"/>
    <n v="7.9999999999991189E-3"/>
  </r>
  <r>
    <s v="1411058"/>
    <x v="191"/>
    <x v="2"/>
    <x v="0"/>
    <n v="284.85000000000002"/>
    <n v="0"/>
    <n v="284.85000000000002"/>
    <n v="284.70999999999998"/>
    <n v="0.1400000000000432"/>
    <n v="18.36"/>
    <n v="0"/>
    <n v="18.36"/>
    <n v="18.352"/>
    <n v="7.9999999999991189E-3"/>
  </r>
  <r>
    <s v="1411058"/>
    <x v="192"/>
    <x v="2"/>
    <x v="0"/>
    <n v="11229.07"/>
    <n v="0"/>
    <n v="11229.07"/>
    <n v="11221.8"/>
    <n v="7.2700000000004366"/>
    <n v="183.6"/>
    <n v="0"/>
    <n v="183.6"/>
    <n v="183.48099999999999"/>
    <n v="0.11899999999999977"/>
  </r>
  <r>
    <s v="1411058"/>
    <x v="15"/>
    <x v="3"/>
    <x v="2"/>
    <n v="-76835.78"/>
    <n v="0"/>
    <n v="-76835.78"/>
    <n v="-76836.12"/>
    <n v="0.33999999999650754"/>
    <n v="-85320"/>
    <n v="0"/>
    <n v="-85320"/>
    <n v="-85320"/>
    <n v="0"/>
  </r>
  <r>
    <s v="1411058"/>
    <x v="196"/>
    <x v="4"/>
    <x v="2"/>
    <n v="6364.72"/>
    <n v="6363.7278106508875"/>
    <n v="0.99218934911277756"/>
    <n v="6452.82"/>
    <n v="-88.099999999999454"/>
    <n v="14080"/>
    <n v="14077.799802761339"/>
    <n v="2.2001972386606212"/>
    <n v="14274.888999999999"/>
    <n v="-194.88899999999921"/>
  </r>
  <r>
    <s v="1411058"/>
    <x v="197"/>
    <x v="4"/>
    <x v="2"/>
    <n v="58290.52"/>
    <n v="57870"/>
    <n v="420.5199999999968"/>
    <n v="58738.05"/>
    <n v="-447.53000000000611"/>
    <n v="85940"/>
    <n v="85320"/>
    <n v="620"/>
    <n v="86599.8"/>
    <n v="-659.80000000000291"/>
  </r>
  <r>
    <s v="1411059"/>
    <x v="0"/>
    <x v="0"/>
    <x v="0"/>
    <n v="480.74"/>
    <n v="0"/>
    <n v="480.74"/>
    <n v="0"/>
    <n v="480.74"/>
    <n v="0"/>
    <n v="0"/>
    <n v="0"/>
    <n v="0"/>
    <n v="0"/>
  </r>
  <r>
    <s v="1411059"/>
    <x v="190"/>
    <x v="2"/>
    <x v="0"/>
    <n v="65.12"/>
    <n v="0"/>
    <n v="65.12"/>
    <n v="67.459999999999994"/>
    <n v="-2.3399999999999892"/>
    <n v="8.6120000000000001"/>
    <n v="0"/>
    <n v="8.6120000000000001"/>
    <n v="8.9239999999999995"/>
    <n v="-0.31199999999999939"/>
  </r>
  <r>
    <s v="1411059"/>
    <x v="191"/>
    <x v="2"/>
    <x v="0"/>
    <n v="133.61000000000001"/>
    <n v="0"/>
    <n v="133.61000000000001"/>
    <n v="138.44999999999999"/>
    <n v="-4.839999999999975"/>
    <n v="8.6120000000000001"/>
    <n v="0"/>
    <n v="8.6120000000000001"/>
    <n v="8.9239999999999995"/>
    <n v="-0.31199999999999939"/>
  </r>
  <r>
    <s v="1411059"/>
    <x v="192"/>
    <x v="2"/>
    <x v="0"/>
    <n v="5267.14"/>
    <n v="0"/>
    <n v="5267.14"/>
    <n v="5457.01"/>
    <n v="-189.86999999999989"/>
    <n v="86.12"/>
    <n v="0"/>
    <n v="86.12"/>
    <n v="89.224000000000004"/>
    <n v="-3.1039999999999992"/>
  </r>
  <r>
    <s v="1411059"/>
    <x v="56"/>
    <x v="3"/>
    <x v="2"/>
    <n v="-33367.089999999997"/>
    <n v="0"/>
    <n v="-33367.089999999997"/>
    <n v="-33366.879999999997"/>
    <n v="-0.20999999999912689"/>
    <n v="-41490"/>
    <n v="0"/>
    <n v="-41490"/>
    <n v="-41490"/>
    <n v="0"/>
  </r>
  <r>
    <s v="1411059"/>
    <x v="194"/>
    <x v="4"/>
    <x v="2"/>
    <n v="3246.57"/>
    <n v="3245.5522682445758"/>
    <n v="1.0177317554243928"/>
    <n v="3290.99"/>
    <n v="-44.419999999999618"/>
    <n v="6848"/>
    <n v="6845.8500986193285"/>
    <n v="2.1499013806715084"/>
    <n v="6941.692"/>
    <n v="-93.692000000000007"/>
  </r>
  <r>
    <s v="1411059"/>
    <x v="193"/>
    <x v="4"/>
    <x v="2"/>
    <n v="24173.91"/>
    <n v="24052.167487684728"/>
    <n v="121.7425123152716"/>
    <n v="24412.95"/>
    <n v="-239.04000000000087"/>
    <n v="41700"/>
    <n v="41490"/>
    <n v="210"/>
    <n v="42112.35"/>
    <n v="-412.34999999999854"/>
  </r>
  <r>
    <s v="1411065"/>
    <x v="0"/>
    <x v="0"/>
    <x v="0"/>
    <n v="-145.38"/>
    <n v="0"/>
    <n v="-145.38"/>
    <n v="0"/>
    <n v="-145.38"/>
    <n v="0"/>
    <n v="0"/>
    <n v="0"/>
    <n v="0"/>
    <n v="0"/>
  </r>
  <r>
    <s v="1411065"/>
    <x v="190"/>
    <x v="2"/>
    <x v="0"/>
    <n v="15.42"/>
    <n v="0"/>
    <n v="15.42"/>
    <n v="16.54"/>
    <n v="-1.1199999999999992"/>
    <n v="2.04"/>
    <n v="0"/>
    <n v="2.04"/>
    <n v="2.1880000000000002"/>
    <n v="-0.14800000000000013"/>
  </r>
  <r>
    <s v="1411065"/>
    <x v="191"/>
    <x v="2"/>
    <x v="0"/>
    <n v="31.65"/>
    <n v="0"/>
    <n v="31.65"/>
    <n v="33.94"/>
    <n v="-2.2899999999999991"/>
    <n v="2.04"/>
    <n v="0"/>
    <n v="2.04"/>
    <n v="2.1880000000000002"/>
    <n v="-0.14800000000000013"/>
  </r>
  <r>
    <s v="1411065"/>
    <x v="192"/>
    <x v="2"/>
    <x v="0"/>
    <n v="1247.67"/>
    <n v="0"/>
    <n v="1247.67"/>
    <n v="1337.62"/>
    <n v="-89.949999999999818"/>
    <n v="20.399999999999999"/>
    <n v="0"/>
    <n v="20.399999999999999"/>
    <n v="21.870999999999999"/>
    <n v="-1.4710000000000001"/>
  </r>
  <r>
    <s v="1411065"/>
    <x v="200"/>
    <x v="3"/>
    <x v="2"/>
    <n v="-8235.06"/>
    <n v="0"/>
    <n v="-8235.06"/>
    <n v="-8235.06"/>
    <n v="0"/>
    <n v="-10170"/>
    <n v="0"/>
    <n v="-10170"/>
    <n v="-10170"/>
    <n v="0"/>
  </r>
  <r>
    <s v="1411065"/>
    <x v="198"/>
    <x v="4"/>
    <x v="2"/>
    <n v="851.03"/>
    <n v="851.05522682445758"/>
    <n v="-2.522682445760438E-2"/>
    <n v="862.97"/>
    <n v="-11.940000000000055"/>
    <n v="1678"/>
    <n v="1678.050295857988"/>
    <n v="-5.0295857987975978E-2"/>
    <n v="1701.5429999999999"/>
    <n v="-23.542999999999893"/>
  </r>
  <r>
    <s v="1411065"/>
    <x v="241"/>
    <x v="4"/>
    <x v="2"/>
    <n v="6234.67"/>
    <n v="5895.5467980295571"/>
    <n v="339.12320197044301"/>
    <n v="5983.98"/>
    <n v="250.69000000000051"/>
    <n v="10755"/>
    <n v="10169.999999999998"/>
    <n v="585.00000000000182"/>
    <n v="10322.549999999999"/>
    <n v="432.45000000000073"/>
  </r>
  <r>
    <s v="1411162"/>
    <x v="0"/>
    <x v="0"/>
    <x v="0"/>
    <n v="1082.22"/>
    <n v="0"/>
    <n v="1082.22"/>
    <n v="0"/>
    <n v="1082.22"/>
    <n v="0"/>
    <n v="0"/>
    <n v="0"/>
    <n v="0"/>
    <n v="0"/>
  </r>
  <r>
    <s v="1411162"/>
    <x v="4"/>
    <x v="2"/>
    <x v="0"/>
    <n v="2352.41"/>
    <n v="0"/>
    <n v="2352.41"/>
    <n v="2031.51"/>
    <n v="320.89999999999986"/>
    <n v="6.67"/>
    <n v="0"/>
    <n v="6.67"/>
    <n v="5.76"/>
    <n v="0.91000000000000014"/>
  </r>
  <r>
    <s v="1411162"/>
    <x v="5"/>
    <x v="2"/>
    <x v="0"/>
    <n v="8086.51"/>
    <n v="0"/>
    <n v="8086.51"/>
    <n v="6983.4"/>
    <n v="1103.1100000000006"/>
    <n v="6.67"/>
    <n v="0"/>
    <n v="6.67"/>
    <n v="5.76"/>
    <n v="0.91000000000000014"/>
  </r>
  <r>
    <s v="1411162"/>
    <x v="6"/>
    <x v="2"/>
    <x v="0"/>
    <n v="8749.11"/>
    <n v="0"/>
    <n v="8749.11"/>
    <n v="7555.45"/>
    <n v="1193.6600000000008"/>
    <n v="140.07"/>
    <n v="0"/>
    <n v="140.07"/>
    <n v="120.96"/>
    <n v="19.11"/>
  </r>
  <r>
    <s v="1411162"/>
    <x v="132"/>
    <x v="3"/>
    <x v="1"/>
    <n v="-725061.66"/>
    <n v="0"/>
    <n v="-725061.66"/>
    <n v="-725061.7"/>
    <n v="3.9999999920837581E-2"/>
    <n v="-4032"/>
    <n v="0"/>
    <n v="-4032"/>
    <n v="-4032"/>
    <n v="0"/>
  </r>
  <r>
    <s v="1411162"/>
    <x v="133"/>
    <x v="4"/>
    <x v="5"/>
    <n v="566544.22"/>
    <n v="566544.14925373136"/>
    <n v="7.074626861140132E-2"/>
    <n v="569376.87"/>
    <n v="-2832.6500000000233"/>
    <n v="24192"/>
    <n v="24192"/>
    <n v="0"/>
    <n v="24312.959999999999"/>
    <n v="-120.95999999999913"/>
  </r>
  <r>
    <s v="1411162"/>
    <x v="134"/>
    <x v="4"/>
    <x v="2"/>
    <n v="6538.53"/>
    <n v="0"/>
    <n v="6538.53"/>
    <n v="0"/>
    <n v="6538.53"/>
    <n v="24250"/>
    <n v="0"/>
    <n v="24250"/>
    <n v="0"/>
    <n v="24250"/>
  </r>
  <r>
    <s v="1411162"/>
    <x v="123"/>
    <x v="4"/>
    <x v="2"/>
    <n v="1539.24"/>
    <n v="1536.1890547263681"/>
    <n v="3.0509452736318963"/>
    <n v="1543.87"/>
    <n v="-4.6299999999998818"/>
    <n v="4040"/>
    <n v="4032"/>
    <n v="8"/>
    <n v="4052.16"/>
    <n v="-12.159999999999854"/>
  </r>
  <r>
    <s v="1411162"/>
    <x v="135"/>
    <x v="4"/>
    <x v="2"/>
    <n v="0"/>
    <n v="6522.8866995073895"/>
    <n v="-6522.8866995073895"/>
    <n v="6620.73"/>
    <n v="-6620.73"/>
    <n v="0"/>
    <n v="24192"/>
    <n v="-24192"/>
    <n v="24554.880000000001"/>
    <n v="-24554.880000000001"/>
  </r>
  <r>
    <s v="1411162"/>
    <x v="136"/>
    <x v="4"/>
    <x v="2"/>
    <n v="25618.91"/>
    <n v="25557.635467980297"/>
    <n v="61.274532019702747"/>
    <n v="25941"/>
    <n v="-322.09000000000015"/>
    <n v="24250"/>
    <n v="24192"/>
    <n v="58"/>
    <n v="24554.880000000001"/>
    <n v="-304.88000000000102"/>
  </r>
  <r>
    <s v="1411162"/>
    <x v="137"/>
    <x v="4"/>
    <x v="2"/>
    <n v="28167.1"/>
    <n v="28099.733990147783"/>
    <n v="67.366009852215939"/>
    <n v="28521.23"/>
    <n v="-354.13000000000102"/>
    <n v="24250"/>
    <n v="24192"/>
    <n v="58"/>
    <n v="24554.880000000001"/>
    <n v="-304.88000000000102"/>
  </r>
  <r>
    <s v="1411162"/>
    <x v="138"/>
    <x v="4"/>
    <x v="2"/>
    <n v="36589.410000000003"/>
    <n v="35642.068965517239"/>
    <n v="947.34103448276437"/>
    <n v="36176.699999999997"/>
    <n v="412.7100000000064"/>
    <n v="24835"/>
    <n v="24192"/>
    <n v="643"/>
    <n v="24554.880000000001"/>
    <n v="280.11999999999898"/>
  </r>
  <r>
    <s v="1411162"/>
    <x v="139"/>
    <x v="4"/>
    <x v="2"/>
    <n v="39794"/>
    <n v="39715.201970443348"/>
    <n v="78.798029556652182"/>
    <n v="40310.93"/>
    <n v="-516.93000000000029"/>
    <n v="4040"/>
    <n v="4032"/>
    <n v="8"/>
    <n v="4092.48"/>
    <n v="-52.480000000000018"/>
  </r>
  <r>
    <s v="1411307"/>
    <x v="0"/>
    <x v="0"/>
    <x v="0"/>
    <n v="-4.46"/>
    <n v="0"/>
    <n v="-4.46"/>
    <n v="0"/>
    <n v="-4.46"/>
    <n v="0"/>
    <n v="0"/>
    <n v="0"/>
    <n v="0"/>
    <n v="0"/>
  </r>
  <r>
    <s v="1411307"/>
    <x v="1"/>
    <x v="1"/>
    <x v="0"/>
    <n v="0.79"/>
    <n v="0"/>
    <n v="0.79"/>
    <n v="0.79"/>
    <n v="0"/>
    <n v="0"/>
    <n v="0"/>
    <n v="0"/>
    <n v="0"/>
    <n v="0"/>
  </r>
  <r>
    <s v="1411307"/>
    <x v="2"/>
    <x v="1"/>
    <x v="0"/>
    <n v="18.43"/>
    <n v="0"/>
    <n v="18.43"/>
    <n v="18.53"/>
    <n v="-0.10000000000000142"/>
    <n v="0"/>
    <n v="0"/>
    <n v="0"/>
    <n v="0"/>
    <n v="0"/>
  </r>
  <r>
    <s v="1411307"/>
    <x v="3"/>
    <x v="1"/>
    <x v="0"/>
    <n v="123.77"/>
    <n v="0"/>
    <n v="123.77"/>
    <n v="124.39"/>
    <n v="-0.62000000000000455"/>
    <n v="0"/>
    <n v="0"/>
    <n v="0"/>
    <n v="0"/>
    <n v="0"/>
  </r>
  <r>
    <s v="1411307"/>
    <x v="4"/>
    <x v="2"/>
    <x v="0"/>
    <n v="204.56"/>
    <n v="0"/>
    <n v="204.56"/>
    <n v="204.75"/>
    <n v="-0.18999999999999773"/>
    <n v="0.57999999999999996"/>
    <n v="0"/>
    <n v="0.57999999999999996"/>
    <n v="0.58099999999999996"/>
    <n v="-1.0000000000000009E-3"/>
  </r>
  <r>
    <s v="1411307"/>
    <x v="5"/>
    <x v="2"/>
    <x v="0"/>
    <n v="703.17"/>
    <n v="0"/>
    <n v="703.17"/>
    <n v="703.85"/>
    <n v="-0.68000000000006366"/>
    <n v="0.57999999999999996"/>
    <n v="0"/>
    <n v="0.57999999999999996"/>
    <n v="0.58099999999999996"/>
    <n v="-1.0000000000000009E-3"/>
  </r>
  <r>
    <s v="1411307"/>
    <x v="6"/>
    <x v="2"/>
    <x v="0"/>
    <n v="760.79"/>
    <n v="0"/>
    <n v="760.79"/>
    <n v="761.52"/>
    <n v="-0.73000000000001819"/>
    <n v="12.18"/>
    <n v="0"/>
    <n v="12.18"/>
    <n v="12.192"/>
    <n v="-1.2000000000000455E-2"/>
  </r>
  <r>
    <s v="1411307"/>
    <x v="7"/>
    <x v="1"/>
    <x v="0"/>
    <n v="1386.67"/>
    <n v="0"/>
    <n v="1386.67"/>
    <n v="1393.61"/>
    <n v="-6.9399999999998272"/>
    <n v="0"/>
    <n v="0"/>
    <n v="0"/>
    <n v="0"/>
    <n v="0"/>
  </r>
  <r>
    <s v="1411307"/>
    <x v="8"/>
    <x v="1"/>
    <x v="0"/>
    <n v="3206.69"/>
    <n v="0"/>
    <n v="3206.69"/>
    <n v="3222.72"/>
    <n v="-16.029999999999745"/>
    <n v="0"/>
    <n v="0"/>
    <n v="0"/>
    <n v="0"/>
    <n v="0"/>
  </r>
  <r>
    <s v="1411307"/>
    <x v="60"/>
    <x v="3"/>
    <x v="1"/>
    <n v="-74164.83"/>
    <n v="0"/>
    <n v="-74164.83"/>
    <n v="-74164.83"/>
    <n v="0"/>
    <n v="-418"/>
    <n v="0"/>
    <n v="-418"/>
    <n v="-418"/>
    <n v="0"/>
  </r>
  <r>
    <s v="1411307"/>
    <x v="48"/>
    <x v="4"/>
    <x v="2"/>
    <n v="2.98"/>
    <n v="0"/>
    <n v="2.98"/>
    <n v="0"/>
    <n v="2.98"/>
    <n v="35"/>
    <n v="0"/>
    <n v="35"/>
    <n v="0"/>
    <n v="35"/>
  </r>
  <r>
    <s v="1411307"/>
    <x v="61"/>
    <x v="4"/>
    <x v="2"/>
    <n v="267.7"/>
    <n v="260.72906403940885"/>
    <n v="6.9709359605911345"/>
    <n v="264.64"/>
    <n v="3.0600000000000023"/>
    <n v="5150"/>
    <n v="5016"/>
    <n v="134"/>
    <n v="5091.24"/>
    <n v="58.760000000000218"/>
  </r>
  <r>
    <s v="1411307"/>
    <x v="11"/>
    <x v="4"/>
    <x v="2"/>
    <n v="390.27"/>
    <n v="387.48258706467664"/>
    <n v="2.7874129353233457"/>
    <n v="389.42"/>
    <n v="0.84999999999996589"/>
    <n v="421"/>
    <n v="418"/>
    <n v="3"/>
    <n v="420.09"/>
    <n v="0.91000000000002501"/>
  </r>
  <r>
    <s v="1411307"/>
    <x v="54"/>
    <x v="4"/>
    <x v="2"/>
    <n v="1161.79"/>
    <n v="1131.5566502463055"/>
    <n v="30.233349753694483"/>
    <n v="1148.53"/>
    <n v="13.259999999999991"/>
    <n v="5150"/>
    <n v="5016"/>
    <n v="134"/>
    <n v="5091.24"/>
    <n v="58.760000000000218"/>
  </r>
  <r>
    <s v="1411307"/>
    <x v="55"/>
    <x v="4"/>
    <x v="2"/>
    <n v="1492.83"/>
    <n v="1453.9901477832511"/>
    <n v="38.839852216748795"/>
    <n v="1475.8"/>
    <n v="17.029999999999973"/>
    <n v="5150"/>
    <n v="5016"/>
    <n v="134"/>
    <n v="5091.24"/>
    <n v="58.760000000000218"/>
  </r>
  <r>
    <s v="1411307"/>
    <x v="14"/>
    <x v="4"/>
    <x v="2"/>
    <n v="2405.96"/>
    <n v="2358.4705882352941"/>
    <n v="47.489411764705892"/>
    <n v="2405.64"/>
    <n v="0.32000000000016371"/>
    <n v="5117"/>
    <n v="5016"/>
    <n v="101"/>
    <n v="5116.32"/>
    <n v="0.68000000000029104"/>
  </r>
  <r>
    <s v="1411307"/>
    <x v="56"/>
    <x v="4"/>
    <x v="2"/>
    <n v="4181.9399999999996"/>
    <n v="4033.9408866995072"/>
    <n v="147.99911330049235"/>
    <n v="4094.45"/>
    <n v="87.489999999999782"/>
    <n v="5200"/>
    <n v="5016"/>
    <n v="184"/>
    <n v="5091.24"/>
    <n v="108.76000000000022"/>
  </r>
  <r>
    <s v="1411307"/>
    <x v="63"/>
    <x v="4"/>
    <x v="2"/>
    <n v="4755.75"/>
    <n v="4677.4187192118225"/>
    <n v="78.331280788177537"/>
    <n v="4747.58"/>
    <n v="8.1700000000000728"/>
    <n v="425"/>
    <n v="418"/>
    <n v="7"/>
    <n v="424.27"/>
    <n v="0.73000000000001819"/>
  </r>
  <r>
    <s v="1411307"/>
    <x v="17"/>
    <x v="4"/>
    <x v="2"/>
    <n v="6847.04"/>
    <n v="6811.7313432835817"/>
    <n v="35.308656716418227"/>
    <n v="6845.79"/>
    <n v="1.25"/>
    <n v="5042"/>
    <n v="5016"/>
    <n v="26"/>
    <n v="5041.08"/>
    <n v="0.92000000000007276"/>
  </r>
  <r>
    <s v="1411307"/>
    <x v="58"/>
    <x v="4"/>
    <x v="2"/>
    <n v="24237.59"/>
    <n v="23993.633663366338"/>
    <n v="243.95633663366243"/>
    <n v="24233.57"/>
    <n v="4.0200000000004366"/>
    <n v="5067"/>
    <n v="5016"/>
    <n v="51"/>
    <n v="5066.16"/>
    <n v="0.84000000000014552"/>
  </r>
  <r>
    <s v="1411307"/>
    <x v="59"/>
    <x v="4"/>
    <x v="3"/>
    <n v="21767.31"/>
    <n v="21767.13432835821"/>
    <n v="0.17567164179126848"/>
    <n v="21875.97"/>
    <n v="-108.65999999999985"/>
    <n v="3762"/>
    <n v="3762"/>
    <n v="0"/>
    <n v="3780.81"/>
    <n v="-18.809999999999945"/>
  </r>
  <r>
    <s v="1411307"/>
    <x v="20"/>
    <x v="4"/>
    <x v="4"/>
    <n v="253.26"/>
    <n v="248.29411764705881"/>
    <n v="4.9658823529411791"/>
    <n v="253.26"/>
    <n v="0"/>
    <n v="46.046999999999997"/>
    <n v="45.14411764705882"/>
    <n v="0.90288235294117669"/>
    <n v="46.046999999999997"/>
    <n v="0"/>
  </r>
  <r>
    <s v="1411318"/>
    <x v="0"/>
    <x v="0"/>
    <x v="0"/>
    <n v="1529.02"/>
    <n v="0"/>
    <n v="1529.02"/>
    <n v="0"/>
    <n v="1529.02"/>
    <n v="0"/>
    <n v="0"/>
    <n v="0"/>
    <n v="0"/>
    <n v="0"/>
  </r>
  <r>
    <s v="1411318"/>
    <x v="4"/>
    <x v="2"/>
    <x v="0"/>
    <n v="384.43"/>
    <n v="0"/>
    <n v="384.43"/>
    <n v="505.86"/>
    <n v="-121.43"/>
    <n v="1.0900000000000001"/>
    <n v="0"/>
    <n v="1.0900000000000001"/>
    <n v="1.4339999999999999"/>
    <n v="-0.34399999999999986"/>
  </r>
  <r>
    <s v="1411318"/>
    <x v="5"/>
    <x v="2"/>
    <x v="0"/>
    <n v="1321.48"/>
    <n v="0"/>
    <n v="1321.48"/>
    <n v="1738.92"/>
    <n v="-417.44000000000005"/>
    <n v="1.0900000000000001"/>
    <n v="0"/>
    <n v="1.0900000000000001"/>
    <n v="1.4339999999999999"/>
    <n v="-0.34399999999999986"/>
  </r>
  <r>
    <s v="1411318"/>
    <x v="6"/>
    <x v="2"/>
    <x v="0"/>
    <n v="1429.76"/>
    <n v="0"/>
    <n v="1429.76"/>
    <n v="1881.37"/>
    <n v="-451.6099999999999"/>
    <n v="22.89"/>
    <n v="0"/>
    <n v="22.89"/>
    <n v="30.12"/>
    <n v="-7.23"/>
  </r>
  <r>
    <s v="1411318"/>
    <x v="129"/>
    <x v="3"/>
    <x v="1"/>
    <n v="-171565.73"/>
    <n v="0"/>
    <n v="-171565.73"/>
    <n v="-171565.71"/>
    <n v="-2.0000000018626451E-2"/>
    <n v="-1004"/>
    <n v="0"/>
    <n v="-1004"/>
    <n v="-1004"/>
    <n v="0"/>
  </r>
  <r>
    <s v="1411318"/>
    <x v="121"/>
    <x v="4"/>
    <x v="5"/>
    <n v="141905.5"/>
    <n v="141881.9303482587"/>
    <n v="23.569651741301641"/>
    <n v="142591.34"/>
    <n v="-685.83999999999651"/>
    <n v="6025"/>
    <n v="6024"/>
    <n v="1"/>
    <n v="6054.12"/>
    <n v="-29.119999999999891"/>
  </r>
  <r>
    <s v="1411318"/>
    <x v="130"/>
    <x v="4"/>
    <x v="2"/>
    <n v="625.98"/>
    <n v="0"/>
    <n v="625.98"/>
    <n v="0"/>
    <n v="625.98"/>
    <n v="6100"/>
    <n v="0"/>
    <n v="6100"/>
    <n v="0"/>
    <n v="6100"/>
  </r>
  <r>
    <s v="1411318"/>
    <x v="48"/>
    <x v="4"/>
    <x v="2"/>
    <n v="93.63"/>
    <n v="85.465346534653463"/>
    <n v="8.1646534653465324"/>
    <n v="86.32"/>
    <n v="7.3100000000000023"/>
    <n v="1100"/>
    <n v="1004"/>
    <n v="96"/>
    <n v="1014.04"/>
    <n v="85.960000000000036"/>
  </r>
  <r>
    <s v="1411318"/>
    <x v="123"/>
    <x v="4"/>
    <x v="2"/>
    <n v="377.4"/>
    <n v="371.48258706467664"/>
    <n v="5.9174129353233411"/>
    <n v="373.34"/>
    <n v="4.0600000000000023"/>
    <n v="1020"/>
    <n v="1004"/>
    <n v="16"/>
    <n v="1009.02"/>
    <n v="10.980000000000018"/>
  </r>
  <r>
    <s v="1411318"/>
    <x v="131"/>
    <x v="4"/>
    <x v="2"/>
    <n v="0"/>
    <n v="618.18719211822656"/>
    <n v="-618.18719211822656"/>
    <n v="627.46"/>
    <n v="-627.46"/>
    <n v="0"/>
    <n v="6024"/>
    <n v="-6024"/>
    <n v="6114.36"/>
    <n v="-6114.36"/>
  </r>
  <r>
    <s v="1411318"/>
    <x v="125"/>
    <x v="4"/>
    <x v="2"/>
    <n v="2859.74"/>
    <n v="2824.1083743842364"/>
    <n v="35.631625615763369"/>
    <n v="2866.47"/>
    <n v="-6.7300000000000182"/>
    <n v="6100"/>
    <n v="6024"/>
    <n v="76"/>
    <n v="6114.36"/>
    <n v="-14.359999999999673"/>
  </r>
  <r>
    <s v="1411318"/>
    <x v="126"/>
    <x v="4"/>
    <x v="2"/>
    <n v="4894.2700000000004"/>
    <n v="4833.3004926108379"/>
    <n v="60.969507389162573"/>
    <n v="4905.8"/>
    <n v="-11.529999999999745"/>
    <n v="6100"/>
    <n v="6024"/>
    <n v="76"/>
    <n v="6114.36"/>
    <n v="-14.359999999999673"/>
  </r>
  <r>
    <s v="1411318"/>
    <x v="127"/>
    <x v="4"/>
    <x v="2"/>
    <n v="6592.46"/>
    <n v="6405.3201970443351"/>
    <n v="187.13980295566489"/>
    <n v="6501.4"/>
    <n v="91.0600000000004"/>
    <n v="6200"/>
    <n v="6024"/>
    <n v="176"/>
    <n v="6114.36"/>
    <n v="85.640000000000327"/>
  </r>
  <r>
    <s v="1411318"/>
    <x v="128"/>
    <x v="4"/>
    <x v="2"/>
    <n v="9552.06"/>
    <n v="9347.241379310346"/>
    <n v="204.81862068965347"/>
    <n v="9487.4500000000007"/>
    <n v="64.609999999998763"/>
    <n v="1026"/>
    <n v="1004"/>
    <n v="22"/>
    <n v="1019.06"/>
    <n v="6.9400000000000546"/>
  </r>
  <r>
    <s v="1411319"/>
    <x v="0"/>
    <x v="0"/>
    <x v="0"/>
    <n v="15623.27"/>
    <n v="0"/>
    <n v="15623.27"/>
    <n v="0"/>
    <n v="15623.27"/>
    <n v="0"/>
    <n v="0"/>
    <n v="0"/>
    <n v="0"/>
    <n v="0"/>
  </r>
  <r>
    <s v="1411319"/>
    <x v="4"/>
    <x v="2"/>
    <x v="0"/>
    <n v="2059.6799999999998"/>
    <n v="0"/>
    <n v="2059.6799999999998"/>
    <n v="3289.11"/>
    <n v="-1229.4300000000003"/>
    <n v="5.84"/>
    <n v="0"/>
    <n v="5.84"/>
    <n v="9.3260000000000005"/>
    <n v="-3.4860000000000007"/>
  </r>
  <r>
    <s v="1411319"/>
    <x v="5"/>
    <x v="2"/>
    <x v="0"/>
    <n v="7080.24"/>
    <n v="0"/>
    <n v="7080.24"/>
    <n v="11306.45"/>
    <n v="-4226.2100000000009"/>
    <n v="5.84"/>
    <n v="0"/>
    <n v="5.84"/>
    <n v="9.3260000000000005"/>
    <n v="-3.4860000000000007"/>
  </r>
  <r>
    <s v="1411319"/>
    <x v="6"/>
    <x v="2"/>
    <x v="0"/>
    <n v="7660.39"/>
    <n v="0"/>
    <n v="7660.39"/>
    <n v="12232.64"/>
    <n v="-4572.2499999999991"/>
    <n v="122.64"/>
    <n v="0"/>
    <n v="122.64"/>
    <n v="195.84"/>
    <n v="-73.2"/>
  </r>
  <r>
    <s v="1411319"/>
    <x v="129"/>
    <x v="3"/>
    <x v="1"/>
    <n v="-1115413.8999999999"/>
    <n v="0"/>
    <n v="-1115413.8999999999"/>
    <n v="-1115413.72"/>
    <n v="-0.17999999993480742"/>
    <n v="-6528"/>
    <n v="0"/>
    <n v="-6528"/>
    <n v="-6528"/>
    <n v="0"/>
  </r>
  <r>
    <s v="1411319"/>
    <x v="121"/>
    <x v="4"/>
    <x v="5"/>
    <n v="918279.03"/>
    <n v="918185.14427860698"/>
    <n v="93.885721393045969"/>
    <n v="922776.07"/>
    <n v="-4497.0399999999208"/>
    <n v="39172"/>
    <n v="39167.999999999993"/>
    <n v="4.000000000007276"/>
    <n v="39363.839999999997"/>
    <n v="-191.83999999999651"/>
  </r>
  <r>
    <s v="1411319"/>
    <x v="130"/>
    <x v="4"/>
    <x v="2"/>
    <n v="4032.97"/>
    <n v="0"/>
    <n v="4032.97"/>
    <n v="0"/>
    <n v="4032.97"/>
    <n v="39300"/>
    <n v="0"/>
    <n v="39300"/>
    <n v="0"/>
    <n v="39300"/>
  </r>
  <r>
    <s v="1411319"/>
    <x v="48"/>
    <x v="4"/>
    <x v="2"/>
    <n v="622.23"/>
    <n v="555.66336633663366"/>
    <n v="66.56663366336636"/>
    <n v="561.22"/>
    <n v="61.009999999999991"/>
    <n v="7310"/>
    <n v="6528"/>
    <n v="782"/>
    <n v="6593.28"/>
    <n v="716.72000000000025"/>
  </r>
  <r>
    <s v="1411319"/>
    <x v="123"/>
    <x v="4"/>
    <x v="2"/>
    <n v="2495.5500000000002"/>
    <n v="2487.1641791044776"/>
    <n v="8.3858208955225564"/>
    <n v="2499.6"/>
    <n v="-4.0499999999997272"/>
    <n v="6550"/>
    <n v="6528"/>
    <n v="22"/>
    <n v="6560.64"/>
    <n v="-10.640000000000327"/>
  </r>
  <r>
    <s v="1411319"/>
    <x v="131"/>
    <x v="4"/>
    <x v="2"/>
    <n v="0"/>
    <n v="4019.4187192118225"/>
    <n v="-4019.4187192118225"/>
    <n v="4079.71"/>
    <n v="-4079.71"/>
    <n v="0"/>
    <n v="39167.999999999993"/>
    <n v="-39167.999999999993"/>
    <n v="39755.519999999997"/>
    <n v="-39755.519999999997"/>
  </r>
  <r>
    <s v="1411319"/>
    <x v="125"/>
    <x v="4"/>
    <x v="2"/>
    <n v="18424.23"/>
    <n v="18362.354679802957"/>
    <n v="61.875320197043038"/>
    <n v="18637.79"/>
    <n v="-213.56000000000131"/>
    <n v="39300"/>
    <n v="39167.999999999993"/>
    <n v="132.00000000000728"/>
    <n v="39755.519999999997"/>
    <n v="-455.5199999999968"/>
  </r>
  <r>
    <s v="1411319"/>
    <x v="126"/>
    <x v="4"/>
    <x v="2"/>
    <n v="31531.96"/>
    <n v="31426.049261083743"/>
    <n v="105.91073891625638"/>
    <n v="31897.439999999999"/>
    <n v="-365.47999999999956"/>
    <n v="39300"/>
    <n v="39167.999999999993"/>
    <n v="132.00000000000728"/>
    <n v="39755.519999999997"/>
    <n v="-455.5199999999968"/>
  </r>
  <r>
    <s v="1411319"/>
    <x v="127"/>
    <x v="4"/>
    <x v="2"/>
    <n v="42000.35"/>
    <n v="41647.330049261087"/>
    <n v="353.01995073891158"/>
    <n v="42272.04"/>
    <n v="-271.69000000000233"/>
    <n v="39500"/>
    <n v="39167.999999999993"/>
    <n v="332.00000000000728"/>
    <n v="39755.519999999997"/>
    <n v="-255.5199999999968"/>
  </r>
  <r>
    <s v="1411319"/>
    <x v="128"/>
    <x v="4"/>
    <x v="2"/>
    <n v="65604"/>
    <n v="64888.315270935964"/>
    <n v="715.68472906403622"/>
    <n v="65861.64"/>
    <n v="-257.63999999999942"/>
    <n v="6600"/>
    <n v="6528"/>
    <n v="72"/>
    <n v="6625.92"/>
    <n v="-25.920000000000073"/>
  </r>
  <r>
    <s v="1411320"/>
    <x v="0"/>
    <x v="0"/>
    <x v="0"/>
    <n v="6725.1"/>
    <n v="0"/>
    <n v="6725.1"/>
    <n v="0"/>
    <n v="6725.1"/>
    <n v="0"/>
    <n v="0"/>
    <n v="0"/>
    <n v="0"/>
    <n v="0"/>
  </r>
  <r>
    <s v="1411320"/>
    <x v="1"/>
    <x v="1"/>
    <x v="0"/>
    <n v="9.7200000000000006"/>
    <n v="0"/>
    <n v="9.7200000000000006"/>
    <n v="9.77"/>
    <n v="-4.9999999999998934E-2"/>
    <n v="0"/>
    <n v="0"/>
    <n v="0"/>
    <n v="0"/>
    <n v="0"/>
  </r>
  <r>
    <s v="1411320"/>
    <x v="2"/>
    <x v="1"/>
    <x v="0"/>
    <n v="226.72"/>
    <n v="0"/>
    <n v="226.72"/>
    <n v="227.85"/>
    <n v="-1.1299999999999955"/>
    <n v="0"/>
    <n v="0"/>
    <n v="0"/>
    <n v="0"/>
    <n v="0"/>
  </r>
  <r>
    <s v="1411320"/>
    <x v="3"/>
    <x v="1"/>
    <x v="0"/>
    <n v="1522.25"/>
    <n v="0"/>
    <n v="1522.25"/>
    <n v="1529.86"/>
    <n v="-7.6099999999999"/>
    <n v="0"/>
    <n v="0"/>
    <n v="0"/>
    <n v="0"/>
    <n v="0"/>
  </r>
  <r>
    <s v="1411320"/>
    <x v="4"/>
    <x v="2"/>
    <x v="0"/>
    <n v="2087.89"/>
    <n v="0"/>
    <n v="2087.89"/>
    <n v="2518.29"/>
    <n v="-430.40000000000009"/>
    <n v="5.92"/>
    <n v="0"/>
    <n v="5.92"/>
    <n v="7.14"/>
    <n v="-1.2199999999999998"/>
  </r>
  <r>
    <s v="1411320"/>
    <x v="5"/>
    <x v="2"/>
    <x v="0"/>
    <n v="7177.23"/>
    <n v="0"/>
    <n v="7177.23"/>
    <n v="8656.73"/>
    <n v="-1479.5"/>
    <n v="5.92"/>
    <n v="0"/>
    <n v="5.92"/>
    <n v="7.14"/>
    <n v="-1.2199999999999998"/>
  </r>
  <r>
    <s v="1411320"/>
    <x v="6"/>
    <x v="2"/>
    <x v="0"/>
    <n v="7765.32"/>
    <n v="0"/>
    <n v="7765.32"/>
    <n v="9365.99"/>
    <n v="-1600.67"/>
    <n v="124.32"/>
    <n v="0"/>
    <n v="124.32"/>
    <n v="149.946"/>
    <n v="-25.626000000000005"/>
  </r>
  <r>
    <s v="1411320"/>
    <x v="7"/>
    <x v="1"/>
    <x v="0"/>
    <n v="17054.75"/>
    <n v="0"/>
    <n v="17054.75"/>
    <n v="17140.03"/>
    <n v="-85.279999999998836"/>
    <n v="0"/>
    <n v="0"/>
    <n v="0"/>
    <n v="0"/>
    <n v="0"/>
  </r>
  <r>
    <s v="1411320"/>
    <x v="8"/>
    <x v="1"/>
    <x v="0"/>
    <n v="39439.230000000003"/>
    <n v="0"/>
    <n v="39439.230000000003"/>
    <n v="39636.43"/>
    <n v="-197.19999999999709"/>
    <n v="0"/>
    <n v="0"/>
    <n v="0"/>
    <n v="0"/>
    <n v="0"/>
  </r>
  <r>
    <s v="1411320"/>
    <x v="343"/>
    <x v="3"/>
    <x v="1"/>
    <n v="-916032.12"/>
    <n v="0"/>
    <n v="-916032.12"/>
    <n v="-916032.09"/>
    <n v="-3.0000000027939677E-2"/>
    <n v="-5141"/>
    <n v="0"/>
    <n v="-5141"/>
    <n v="-5141"/>
    <n v="0"/>
  </r>
  <r>
    <s v="1411320"/>
    <x v="48"/>
    <x v="4"/>
    <x v="2"/>
    <n v="455.39"/>
    <n v="437.60396039603961"/>
    <n v="17.786039603960376"/>
    <n v="441.98"/>
    <n v="13.409999999999968"/>
    <n v="5350"/>
    <n v="5141"/>
    <n v="209"/>
    <n v="5192.41"/>
    <n v="157.59000000000015"/>
  </r>
  <r>
    <s v="1411320"/>
    <x v="342"/>
    <x v="4"/>
    <x v="2"/>
    <n v="3248.75"/>
    <n v="3206.7487684729062"/>
    <n v="42.001231527093751"/>
    <n v="3254.85"/>
    <n v="-6.0999999999999091"/>
    <n v="62500"/>
    <n v="61692"/>
    <n v="808"/>
    <n v="62617.38"/>
    <n v="-117.37999999999738"/>
  </r>
  <r>
    <s v="1411320"/>
    <x v="11"/>
    <x v="4"/>
    <x v="2"/>
    <n v="5070.32"/>
    <n v="5053.6019900497513"/>
    <n v="16.718009950248415"/>
    <n v="5078.87"/>
    <n v="-8.5500000000001819"/>
    <n v="5158"/>
    <n v="5141"/>
    <n v="17"/>
    <n v="5166.7049999999999"/>
    <n v="-8.7049999999999272"/>
  </r>
  <r>
    <s v="1411320"/>
    <x v="54"/>
    <x v="4"/>
    <x v="2"/>
    <n v="14099.38"/>
    <n v="13917.093596059114"/>
    <n v="182.28640394088507"/>
    <n v="14125.85"/>
    <n v="-26.470000000001164"/>
    <n v="62500"/>
    <n v="61692"/>
    <n v="808"/>
    <n v="62617.38"/>
    <n v="-117.37999999999738"/>
  </r>
  <r>
    <s v="1411320"/>
    <x v="55"/>
    <x v="4"/>
    <x v="2"/>
    <n v="18116.88"/>
    <n v="17882.66009852217"/>
    <n v="234.21990147783072"/>
    <n v="18150.900000000001"/>
    <n v="-34.020000000000437"/>
    <n v="62500"/>
    <n v="61692"/>
    <n v="808"/>
    <n v="62617.38"/>
    <n v="-117.37999999999738"/>
  </r>
  <r>
    <s v="1411320"/>
    <x v="14"/>
    <x v="4"/>
    <x v="2"/>
    <n v="29151.78"/>
    <n v="29006.960784313724"/>
    <n v="144.81921568627513"/>
    <n v="29587.1"/>
    <n v="-435.31999999999971"/>
    <n v="62000"/>
    <n v="61692"/>
    <n v="308"/>
    <n v="62925.84"/>
    <n v="-925.83999999999651"/>
  </r>
  <r>
    <s v="1411320"/>
    <x v="56"/>
    <x v="4"/>
    <x v="2"/>
    <n v="52630"/>
    <n v="49947.812807881775"/>
    <n v="2682.1871921182246"/>
    <n v="50697.03"/>
    <n v="1932.9700000000012"/>
    <n v="65005"/>
    <n v="61692"/>
    <n v="3313"/>
    <n v="62617.38"/>
    <n v="2387.6200000000026"/>
  </r>
  <r>
    <s v="1411320"/>
    <x v="63"/>
    <x v="4"/>
    <x v="2"/>
    <n v="60909.15"/>
    <n v="61434.945812807884"/>
    <n v="-525.79581280788261"/>
    <n v="62356.47"/>
    <n v="-1447.3199999999997"/>
    <n v="5097"/>
    <n v="5141"/>
    <n v="-44"/>
    <n v="5218.1149999999998"/>
    <n v="-121.11499999999978"/>
  </r>
  <r>
    <s v="1411320"/>
    <x v="17"/>
    <x v="4"/>
    <x v="2"/>
    <n v="82460"/>
    <n v="82050.358208955222"/>
    <n v="409.64179104477807"/>
    <n v="82460.61"/>
    <n v="-0.61000000000058208"/>
    <n v="62000"/>
    <n v="61692"/>
    <n v="308"/>
    <n v="62000.46"/>
    <n v="-0.45999999999912689"/>
  </r>
  <r>
    <s v="1411320"/>
    <x v="58"/>
    <x v="4"/>
    <x v="2"/>
    <n v="297050.38"/>
    <n v="295098.74257425743"/>
    <n v="1951.6374257425778"/>
    <n v="298049.73"/>
    <n v="-999.34999999997672"/>
    <n v="62100"/>
    <n v="61692"/>
    <n v="408"/>
    <n v="62308.92"/>
    <n v="-208.91999999999825"/>
  </r>
  <r>
    <s v="1411320"/>
    <x v="59"/>
    <x v="4"/>
    <x v="3"/>
    <n v="267717.06"/>
    <n v="268287.46268656722"/>
    <n v="-570.40268656722037"/>
    <n v="269628.90000000002"/>
    <n v="-1911.8400000000256"/>
    <n v="46269"/>
    <n v="46269"/>
    <n v="0"/>
    <n v="46500.345000000001"/>
    <n v="-231.34500000000116"/>
  </r>
  <r>
    <s v="1411320"/>
    <x v="20"/>
    <x v="4"/>
    <x v="4"/>
    <n v="3114.82"/>
    <n v="3053.7549019607845"/>
    <n v="61.065098039215627"/>
    <n v="3114.83"/>
    <n v="-9.9999999997635314E-3"/>
    <n v="566.33199999999999"/>
    <n v="555.22843137254893"/>
    <n v="11.103568627451068"/>
    <n v="566.33299999999997"/>
    <n v="-9.9999999997635314E-4"/>
  </r>
  <r>
    <s v="1411382"/>
    <x v="0"/>
    <x v="0"/>
    <x v="0"/>
    <n v="816.01"/>
    <n v="0"/>
    <n v="816.01"/>
    <n v="0"/>
    <n v="816.01"/>
    <n v="0"/>
    <n v="0"/>
    <n v="0"/>
    <n v="0"/>
    <n v="0"/>
  </r>
  <r>
    <s v="1411382"/>
    <x v="1"/>
    <x v="1"/>
    <x v="0"/>
    <n v="0.95"/>
    <n v="0"/>
    <n v="0.95"/>
    <n v="0.97"/>
    <n v="-2.0000000000000018E-2"/>
    <n v="0"/>
    <n v="0"/>
    <n v="0"/>
    <n v="0"/>
    <n v="0"/>
  </r>
  <r>
    <s v="1411382"/>
    <x v="2"/>
    <x v="1"/>
    <x v="0"/>
    <n v="22.09"/>
    <n v="0"/>
    <n v="22.09"/>
    <n v="22.6"/>
    <n v="-0.51000000000000156"/>
    <n v="0"/>
    <n v="0"/>
    <n v="0"/>
    <n v="0"/>
    <n v="0"/>
  </r>
  <r>
    <s v="1411382"/>
    <x v="3"/>
    <x v="1"/>
    <x v="0"/>
    <n v="148.35"/>
    <n v="0"/>
    <n v="148.35"/>
    <n v="151.76"/>
    <n v="-3.4099999999999966"/>
    <n v="0"/>
    <n v="0"/>
    <n v="0"/>
    <n v="0"/>
    <n v="0"/>
  </r>
  <r>
    <s v="1411382"/>
    <x v="4"/>
    <x v="2"/>
    <x v="0"/>
    <n v="292.73"/>
    <n v="0"/>
    <n v="292.73"/>
    <n v="245.41"/>
    <n v="47.320000000000022"/>
    <n v="0.83"/>
    <n v="0"/>
    <n v="0.83"/>
    <n v="0.69599999999999995"/>
    <n v="0.13400000000000001"/>
  </r>
  <r>
    <s v="1411382"/>
    <x v="5"/>
    <x v="2"/>
    <x v="0"/>
    <n v="885.03"/>
    <n v="0"/>
    <n v="885.03"/>
    <n v="843.61"/>
    <n v="41.419999999999959"/>
    <n v="0.73"/>
    <n v="0"/>
    <n v="0.73"/>
    <n v="0.69599999999999995"/>
    <n v="3.400000000000003E-2"/>
  </r>
  <r>
    <s v="1411382"/>
    <x v="6"/>
    <x v="2"/>
    <x v="0"/>
    <n v="668.97"/>
    <n v="0"/>
    <n v="668.97"/>
    <n v="912.73"/>
    <n v="-243.76"/>
    <n v="10.71"/>
    <n v="0"/>
    <n v="10.71"/>
    <n v="14.613"/>
    <n v="-3.9029999999999987"/>
  </r>
  <r>
    <s v="1411382"/>
    <x v="7"/>
    <x v="1"/>
    <x v="0"/>
    <n v="1662.02"/>
    <n v="0"/>
    <n v="1662.02"/>
    <n v="1700.24"/>
    <n v="-38.220000000000027"/>
    <n v="0"/>
    <n v="0"/>
    <n v="0"/>
    <n v="0"/>
    <n v="0"/>
  </r>
  <r>
    <s v="1411382"/>
    <x v="8"/>
    <x v="1"/>
    <x v="0"/>
    <n v="3843.43"/>
    <n v="0"/>
    <n v="3843.43"/>
    <n v="3931.83"/>
    <n v="-88.400000000000091"/>
    <n v="0"/>
    <n v="0"/>
    <n v="0"/>
    <n v="0"/>
    <n v="0"/>
  </r>
  <r>
    <s v="1411382"/>
    <x v="430"/>
    <x v="3"/>
    <x v="1"/>
    <n v="-80044.990000000005"/>
    <n v="0"/>
    <n v="-80044.990000000005"/>
    <n v="-80044.990000000005"/>
    <n v="0"/>
    <n v="-501"/>
    <n v="0"/>
    <n v="-501"/>
    <n v="-501"/>
    <n v="0"/>
  </r>
  <r>
    <s v="1411382"/>
    <x v="48"/>
    <x v="4"/>
    <x v="2"/>
    <n v="4.26"/>
    <n v="0"/>
    <n v="4.26"/>
    <n v="0"/>
    <n v="4.26"/>
    <n v="50"/>
    <n v="0"/>
    <n v="50"/>
    <n v="0"/>
    <n v="50"/>
  </r>
  <r>
    <s v="1411382"/>
    <x v="91"/>
    <x v="4"/>
    <x v="2"/>
    <n v="79.739999999999995"/>
    <n v="49.940594059405939"/>
    <n v="29.799405940594056"/>
    <n v="50.44"/>
    <n v="29.299999999999997"/>
    <n v="800"/>
    <n v="501"/>
    <n v="299"/>
    <n v="506.01"/>
    <n v="293.99"/>
  </r>
  <r>
    <s v="1411382"/>
    <x v="11"/>
    <x v="4"/>
    <x v="2"/>
    <n v="494.45"/>
    <n v="492.4875621890547"/>
    <n v="1.9624378109452891"/>
    <n v="494.95"/>
    <n v="-0.5"/>
    <n v="503"/>
    <n v="501"/>
    <n v="2"/>
    <n v="503.505"/>
    <n v="-0.50499999999999545"/>
  </r>
  <r>
    <s v="1411382"/>
    <x v="431"/>
    <x v="4"/>
    <x v="2"/>
    <n v="691.25"/>
    <n v="681.2807881773399"/>
    <n v="9.9692118226600996"/>
    <n v="691.5"/>
    <n v="-0.25"/>
    <n v="6100"/>
    <n v="6012"/>
    <n v="88"/>
    <n v="6102.18"/>
    <n v="-2.180000000000291"/>
  </r>
  <r>
    <s v="1411382"/>
    <x v="432"/>
    <x v="4"/>
    <x v="2"/>
    <n v="1154.1600000000001"/>
    <n v="1146.9064039408865"/>
    <n v="7.2535960591135336"/>
    <n v="1164.1099999999999"/>
    <n v="-9.9499999999998181"/>
    <n v="6050"/>
    <n v="6012"/>
    <n v="38"/>
    <n v="6102.18"/>
    <n v="-52.180000000000291"/>
  </r>
  <r>
    <s v="1411382"/>
    <x v="433"/>
    <x v="4"/>
    <x v="2"/>
    <n v="1610.52"/>
    <n v="1587.2906403940888"/>
    <n v="23.229359605911213"/>
    <n v="1611.1"/>
    <n v="-0.57999999999992724"/>
    <n v="6100"/>
    <n v="6012"/>
    <n v="88"/>
    <n v="6102.18"/>
    <n v="-2.180000000000291"/>
  </r>
  <r>
    <s v="1411382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11382"/>
    <x v="87"/>
    <x v="4"/>
    <x v="2"/>
    <n v="3288.36"/>
    <n v="3246.2364532019706"/>
    <n v="42.123546798029565"/>
    <n v="3294.93"/>
    <n v="-6.569999999999709"/>
    <n v="6090"/>
    <n v="6012"/>
    <n v="78"/>
    <n v="6102.18"/>
    <n v="-12.180000000000291"/>
  </r>
  <r>
    <s v="1411382"/>
    <x v="420"/>
    <x v="4"/>
    <x v="2"/>
    <n v="3794.4"/>
    <n v="3727.4384236453202"/>
    <n v="66.961576354679892"/>
    <n v="3783.35"/>
    <n v="11.050000000000182"/>
    <n v="510"/>
    <n v="501"/>
    <n v="9"/>
    <n v="508.51499999999999"/>
    <n v="1.4850000000000136"/>
  </r>
  <r>
    <s v="1411382"/>
    <x v="17"/>
    <x v="4"/>
    <x v="2"/>
    <n v="8019.9"/>
    <n v="7995.960199004975"/>
    <n v="23.939800995024598"/>
    <n v="8035.94"/>
    <n v="-16.039999999999964"/>
    <n v="6030"/>
    <n v="6012"/>
    <n v="18"/>
    <n v="6042.06"/>
    <n v="-12.0600000000004"/>
  </r>
  <r>
    <s v="1411382"/>
    <x v="58"/>
    <x v="4"/>
    <x v="2"/>
    <n v="28987.53"/>
    <n v="28757.920792079207"/>
    <n v="229.60920792079196"/>
    <n v="29045.5"/>
    <n v="-57.970000000001164"/>
    <n v="6060"/>
    <n v="6012"/>
    <n v="48"/>
    <n v="6072.12"/>
    <n v="-12.119999999999891"/>
  </r>
  <r>
    <s v="1411382"/>
    <x v="96"/>
    <x v="4"/>
    <x v="3"/>
    <n v="20790.55"/>
    <n v="20790.566959921798"/>
    <n v="-1.6959921798843425E-2"/>
    <n v="21268.75"/>
    <n v="-478.20000000000073"/>
    <n v="4509"/>
    <n v="4509"/>
    <n v="0"/>
    <n v="4612.7070000000003"/>
    <n v="-103.70700000000033"/>
  </r>
  <r>
    <s v="1411382"/>
    <x v="20"/>
    <x v="4"/>
    <x v="4"/>
    <n v="303.55"/>
    <n v="297.5980392156863"/>
    <n v="5.9519607843137123"/>
    <n v="303.55"/>
    <n v="0"/>
    <n v="55.19"/>
    <n v="54.107843137254903"/>
    <n v="1.0821568627450944"/>
    <n v="55.19"/>
    <n v="0"/>
  </r>
  <r>
    <s v="1411458"/>
    <x v="0"/>
    <x v="0"/>
    <x v="0"/>
    <n v="-1729.83"/>
    <n v="0"/>
    <n v="-1729.83"/>
    <n v="0"/>
    <n v="-1729.83"/>
    <n v="0"/>
    <n v="0"/>
    <n v="0"/>
    <n v="0"/>
    <n v="0"/>
  </r>
  <r>
    <s v="1411458"/>
    <x v="190"/>
    <x v="2"/>
    <x v="0"/>
    <n v="61.7"/>
    <n v="0"/>
    <n v="61.7"/>
    <n v="66.150000000000006"/>
    <n v="-4.4500000000000028"/>
    <n v="8.16"/>
    <n v="0"/>
    <n v="8.16"/>
    <n v="8.75"/>
    <n v="-0.58999999999999986"/>
  </r>
  <r>
    <s v="1411458"/>
    <x v="191"/>
    <x v="2"/>
    <x v="0"/>
    <n v="126.6"/>
    <n v="0"/>
    <n v="126.6"/>
    <n v="135.75"/>
    <n v="-9.1500000000000057"/>
    <n v="8.16"/>
    <n v="0"/>
    <n v="8.16"/>
    <n v="8.75"/>
    <n v="-0.58999999999999986"/>
  </r>
  <r>
    <s v="1411458"/>
    <x v="192"/>
    <x v="2"/>
    <x v="0"/>
    <n v="4990.7"/>
    <n v="0"/>
    <n v="4990.7"/>
    <n v="5350.48"/>
    <n v="-359.77999999999975"/>
    <n v="81.599999999999994"/>
    <n v="0"/>
    <n v="81.599999999999994"/>
    <n v="87.481999999999999"/>
    <n v="-5.882000000000005"/>
  </r>
  <r>
    <s v="1411458"/>
    <x v="219"/>
    <x v="3"/>
    <x v="2"/>
    <n v="-34833.06"/>
    <n v="0"/>
    <n v="-34833.06"/>
    <n v="-34833.230000000003"/>
    <n v="0.17000000000552973"/>
    <n v="-40680"/>
    <n v="0"/>
    <n v="-40680"/>
    <n v="-40680"/>
    <n v="0"/>
  </r>
  <r>
    <s v="1411458"/>
    <x v="240"/>
    <x v="4"/>
    <x v="2"/>
    <n v="28201.32"/>
    <n v="0"/>
    <n v="28201.32"/>
    <n v="0"/>
    <n v="28201.32"/>
    <n v="41165"/>
    <n v="0"/>
    <n v="41165"/>
    <n v="0"/>
    <n v="41165"/>
  </r>
  <r>
    <s v="1411458"/>
    <x v="194"/>
    <x v="4"/>
    <x v="2"/>
    <n v="3182.57"/>
    <n v="3182.189349112426"/>
    <n v="0.38065088757412013"/>
    <n v="3226.74"/>
    <n v="-44.169999999999618"/>
    <n v="6713"/>
    <n v="6712.2001972386579"/>
    <n v="0.79980276134210726"/>
    <n v="6806.1710000000003"/>
    <n v="-93.171000000000276"/>
  </r>
  <r>
    <s v="1411458"/>
    <x v="238"/>
    <x v="4"/>
    <x v="2"/>
    <n v="0"/>
    <n v="25669.083743842366"/>
    <n v="-25669.083743842366"/>
    <n v="26054.12"/>
    <n v="-26054.12"/>
    <n v="0"/>
    <n v="40679.999999999993"/>
    <n v="-40679.999999999993"/>
    <n v="41290.199999999997"/>
    <n v="-41290.199999999997"/>
  </r>
  <r>
    <s v="1411460"/>
    <x v="0"/>
    <x v="0"/>
    <x v="0"/>
    <n v="1414.3"/>
    <n v="0"/>
    <n v="1414.3"/>
    <n v="0"/>
    <n v="1414.3"/>
    <n v="0"/>
    <n v="0"/>
    <n v="0"/>
    <n v="0"/>
    <n v="0"/>
  </r>
  <r>
    <s v="1411460"/>
    <x v="190"/>
    <x v="2"/>
    <x v="0"/>
    <n v="192.81"/>
    <n v="0"/>
    <n v="192.81"/>
    <n v="203.56"/>
    <n v="-10.75"/>
    <n v="25.5"/>
    <n v="0"/>
    <n v="25.5"/>
    <n v="26.928000000000001"/>
    <n v="-1.4280000000000008"/>
  </r>
  <r>
    <s v="1411460"/>
    <x v="191"/>
    <x v="2"/>
    <x v="0"/>
    <n v="395.62"/>
    <n v="0"/>
    <n v="395.62"/>
    <n v="417.76"/>
    <n v="-22.139999999999986"/>
    <n v="25.5"/>
    <n v="0"/>
    <n v="25.5"/>
    <n v="26.928000000000001"/>
    <n v="-1.4280000000000008"/>
  </r>
  <r>
    <s v="1411460"/>
    <x v="192"/>
    <x v="2"/>
    <x v="0"/>
    <n v="15595.93"/>
    <n v="0"/>
    <n v="15595.93"/>
    <n v="16465.740000000002"/>
    <n v="-869.81000000000131"/>
    <n v="255"/>
    <n v="0"/>
    <n v="255"/>
    <n v="269.221"/>
    <n v="-14.221000000000004"/>
  </r>
  <r>
    <s v="1411460"/>
    <x v="56"/>
    <x v="3"/>
    <x v="2"/>
    <n v="-100680.3"/>
    <n v="0"/>
    <n v="-100680.3"/>
    <n v="-100679.67999999999"/>
    <n v="-0.6200000000098953"/>
    <n v="-125190"/>
    <n v="0"/>
    <n v="-125190"/>
    <n v="-125190"/>
    <n v="0"/>
  </r>
  <r>
    <s v="1411460"/>
    <x v="194"/>
    <x v="4"/>
    <x v="2"/>
    <n v="9794.7000000000007"/>
    <n v="9792.9684418145953"/>
    <n v="1.7315581854054471"/>
    <n v="9930.07"/>
    <n v="-135.36999999999898"/>
    <n v="20660"/>
    <n v="20656.350098619328"/>
    <n v="3.6499013806715084"/>
    <n v="20945.539000000001"/>
    <n v="-285.53900000000067"/>
  </r>
  <r>
    <s v="1411460"/>
    <x v="193"/>
    <x v="4"/>
    <x v="2"/>
    <n v="73286.94"/>
    <n v="72573.891625615768"/>
    <n v="713.04837438423419"/>
    <n v="73662.5"/>
    <n v="-375.55999999999767"/>
    <n v="126420"/>
    <n v="125190"/>
    <n v="1230"/>
    <n v="127067.85"/>
    <n v="-647.85000000000582"/>
  </r>
  <r>
    <s v="1411559"/>
    <x v="0"/>
    <x v="0"/>
    <x v="0"/>
    <n v="4106.4799999999996"/>
    <n v="0"/>
    <n v="4106.4799999999996"/>
    <n v="0"/>
    <n v="4106.4799999999996"/>
    <n v="0"/>
    <n v="0"/>
    <n v="0"/>
    <n v="0"/>
    <n v="0"/>
  </r>
  <r>
    <s v="1411559"/>
    <x v="4"/>
    <x v="2"/>
    <x v="0"/>
    <n v="440.86"/>
    <n v="0"/>
    <n v="440.86"/>
    <n v="863.59"/>
    <n v="-422.73"/>
    <n v="1.25"/>
    <n v="0"/>
    <n v="1.25"/>
    <n v="2.4489999999999998"/>
    <n v="-1.1989999999999998"/>
  </r>
  <r>
    <s v="1411559"/>
    <x v="5"/>
    <x v="2"/>
    <x v="0"/>
    <n v="1515.46"/>
    <n v="0"/>
    <n v="1515.46"/>
    <n v="2968.64"/>
    <n v="-1453.1799999999998"/>
    <n v="1.25"/>
    <n v="0"/>
    <n v="1.25"/>
    <n v="2.4489999999999998"/>
    <n v="-1.1989999999999998"/>
  </r>
  <r>
    <s v="1411559"/>
    <x v="6"/>
    <x v="2"/>
    <x v="0"/>
    <n v="1639.64"/>
    <n v="0"/>
    <n v="1639.64"/>
    <n v="3211.82"/>
    <n v="-1572.18"/>
    <n v="26.25"/>
    <n v="0"/>
    <n v="26.25"/>
    <n v="51.42"/>
    <n v="-25.17"/>
  </r>
  <r>
    <s v="1411559"/>
    <x v="129"/>
    <x v="3"/>
    <x v="1"/>
    <n v="-292864.5"/>
    <n v="0"/>
    <n v="-292864.5"/>
    <n v="-292864.45"/>
    <n v="-4.9999999988358468E-2"/>
    <n v="-1714"/>
    <n v="0"/>
    <n v="-1714"/>
    <n v="-1714"/>
    <n v="0"/>
  </r>
  <r>
    <s v="1411559"/>
    <x v="121"/>
    <x v="4"/>
    <x v="5"/>
    <n v="241173.66"/>
    <n v="241079.86069651743"/>
    <n v="93.79930348257767"/>
    <n v="242285.26"/>
    <n v="-1111.6000000000058"/>
    <n v="10288"/>
    <n v="10284"/>
    <n v="4"/>
    <n v="10335.42"/>
    <n v="-47.420000000000073"/>
  </r>
  <r>
    <s v="1411559"/>
    <x v="130"/>
    <x v="4"/>
    <x v="2"/>
    <n v="1056.99"/>
    <n v="0"/>
    <n v="1056.99"/>
    <n v="0"/>
    <n v="1056.99"/>
    <n v="10300"/>
    <n v="0"/>
    <n v="10300"/>
    <n v="0"/>
    <n v="10300"/>
  </r>
  <r>
    <s v="1411559"/>
    <x v="48"/>
    <x v="4"/>
    <x v="2"/>
    <n v="170.24"/>
    <n v="145.8910891089109"/>
    <n v="24.348910891089105"/>
    <n v="147.35"/>
    <n v="22.890000000000015"/>
    <n v="2000"/>
    <n v="1714"/>
    <n v="286"/>
    <n v="1731.14"/>
    <n v="268.8599999999999"/>
  </r>
  <r>
    <s v="1411559"/>
    <x v="123"/>
    <x v="4"/>
    <x v="2"/>
    <n v="656.84"/>
    <n v="653.03482587064673"/>
    <n v="3.8051741293533041"/>
    <n v="656.3"/>
    <n v="0.54000000000007731"/>
    <n v="1724"/>
    <n v="1714"/>
    <n v="10"/>
    <n v="1722.57"/>
    <n v="1.4300000000000637"/>
  </r>
  <r>
    <s v="1411559"/>
    <x v="131"/>
    <x v="4"/>
    <x v="2"/>
    <n v="0"/>
    <n v="1055.3399014778324"/>
    <n v="-1055.3399014778324"/>
    <n v="1071.17"/>
    <n v="-1071.17"/>
    <n v="0"/>
    <n v="10284"/>
    <n v="-10284"/>
    <n v="10438.26"/>
    <n v="-10438.26"/>
  </r>
  <r>
    <s v="1411559"/>
    <x v="125"/>
    <x v="4"/>
    <x v="2"/>
    <n v="4781.8599999999997"/>
    <n v="4821.2413793103451"/>
    <n v="-39.381379310345437"/>
    <n v="4893.5600000000004"/>
    <n v="-111.70000000000073"/>
    <n v="10200"/>
    <n v="10284"/>
    <n v="-84"/>
    <n v="10438.26"/>
    <n v="-238.26000000000022"/>
  </r>
  <r>
    <s v="1411559"/>
    <x v="126"/>
    <x v="4"/>
    <x v="2"/>
    <n v="8665.27"/>
    <n v="8251.2610837438442"/>
    <n v="414.00891625615623"/>
    <n v="8375.0300000000007"/>
    <n v="290.23999999999978"/>
    <n v="10800"/>
    <n v="10284"/>
    <n v="516"/>
    <n v="10438.26"/>
    <n v="361.73999999999978"/>
  </r>
  <r>
    <s v="1411559"/>
    <x v="127"/>
    <x v="4"/>
    <x v="2"/>
    <n v="11212.5"/>
    <n v="10934.975369458129"/>
    <n v="277.52463054187137"/>
    <n v="11099"/>
    <n v="113.5"/>
    <n v="10545"/>
    <n v="10284"/>
    <n v="261"/>
    <n v="10438.26"/>
    <n v="106.73999999999978"/>
  </r>
  <r>
    <s v="1411559"/>
    <x v="128"/>
    <x v="4"/>
    <x v="2"/>
    <n v="17444.7"/>
    <n v="17037.162561576355"/>
    <n v="407.53743842364565"/>
    <n v="17292.72"/>
    <n v="151.97999999999956"/>
    <n v="1755"/>
    <n v="1714"/>
    <n v="41"/>
    <n v="1739.71"/>
    <n v="15.289999999999964"/>
  </r>
  <r>
    <s v="1411689"/>
    <x v="0"/>
    <x v="0"/>
    <x v="0"/>
    <n v="5429.06"/>
    <n v="0"/>
    <n v="5429.06"/>
    <n v="0"/>
    <n v="5429.06"/>
    <n v="0"/>
    <n v="0"/>
    <n v="0"/>
    <n v="0"/>
    <n v="0"/>
  </r>
  <r>
    <s v="1411689"/>
    <x v="1"/>
    <x v="1"/>
    <x v="0"/>
    <n v="6.56"/>
    <n v="0"/>
    <n v="6.56"/>
    <n v="6.55"/>
    <n v="9.9999999999997868E-3"/>
    <n v="0"/>
    <n v="0"/>
    <n v="0"/>
    <n v="0"/>
    <n v="0"/>
  </r>
  <r>
    <s v="1411689"/>
    <x v="2"/>
    <x v="1"/>
    <x v="0"/>
    <n v="152.97"/>
    <n v="0"/>
    <n v="152.97"/>
    <n v="152.86000000000001"/>
    <n v="0.10999999999998522"/>
    <n v="0"/>
    <n v="0"/>
    <n v="0"/>
    <n v="0"/>
    <n v="0"/>
  </r>
  <r>
    <s v="1411689"/>
    <x v="3"/>
    <x v="1"/>
    <x v="0"/>
    <n v="1027.07"/>
    <n v="0"/>
    <n v="1027.07"/>
    <n v="1026.3599999999999"/>
    <n v="0.71000000000003638"/>
    <n v="0"/>
    <n v="0"/>
    <n v="0"/>
    <n v="0"/>
    <n v="0"/>
  </r>
  <r>
    <s v="1411689"/>
    <x v="4"/>
    <x v="2"/>
    <x v="0"/>
    <n v="1174.44"/>
    <n v="0"/>
    <n v="1174.44"/>
    <n v="1689.47"/>
    <n v="-515.03"/>
    <n v="3.33"/>
    <n v="0"/>
    <n v="3.33"/>
    <n v="4.79"/>
    <n v="-1.46"/>
  </r>
  <r>
    <s v="1411689"/>
    <x v="5"/>
    <x v="2"/>
    <x v="0"/>
    <n v="4037.19"/>
    <n v="0"/>
    <n v="4037.19"/>
    <n v="5807.64"/>
    <n v="-1770.4500000000003"/>
    <n v="3.33"/>
    <n v="0"/>
    <n v="3.33"/>
    <n v="4.79"/>
    <n v="-1.46"/>
  </r>
  <r>
    <s v="1411689"/>
    <x v="6"/>
    <x v="2"/>
    <x v="0"/>
    <n v="4369.87"/>
    <n v="0"/>
    <n v="4369.87"/>
    <n v="6283.46"/>
    <n v="-1913.5900000000001"/>
    <n v="69.959999999999994"/>
    <n v="0"/>
    <n v="69.959999999999994"/>
    <n v="100.596"/>
    <n v="-30.63600000000001"/>
  </r>
  <r>
    <s v="1411689"/>
    <x v="7"/>
    <x v="1"/>
    <x v="0"/>
    <n v="11506.95"/>
    <n v="0"/>
    <n v="11506.95"/>
    <n v="11498.92"/>
    <n v="8.0300000000006548"/>
    <n v="0"/>
    <n v="0"/>
    <n v="0"/>
    <n v="0"/>
    <n v="0"/>
  </r>
  <r>
    <s v="1411689"/>
    <x v="8"/>
    <x v="1"/>
    <x v="0"/>
    <n v="26609.91"/>
    <n v="0"/>
    <n v="26609.91"/>
    <n v="26591.33"/>
    <n v="18.579999999998108"/>
    <n v="0"/>
    <n v="0"/>
    <n v="0"/>
    <n v="0"/>
    <n v="0"/>
  </r>
  <r>
    <s v="1411689"/>
    <x v="270"/>
    <x v="3"/>
    <x v="1"/>
    <n v="-624795.28"/>
    <n v="0"/>
    <n v="-624795.28"/>
    <n v="-624795.29"/>
    <n v="1.0000000009313226E-2"/>
    <n v="-3449"/>
    <n v="0"/>
    <n v="-3449"/>
    <n v="-3449"/>
    <n v="0"/>
  </r>
  <r>
    <s v="1411689"/>
    <x v="48"/>
    <x v="4"/>
    <x v="2"/>
    <n v="23.83"/>
    <n v="0"/>
    <n v="23.83"/>
    <n v="0"/>
    <n v="23.83"/>
    <n v="280"/>
    <n v="0"/>
    <n v="280"/>
    <n v="0"/>
    <n v="280"/>
  </r>
  <r>
    <s v="1411689"/>
    <x v="271"/>
    <x v="4"/>
    <x v="2"/>
    <n v="2500.27"/>
    <n v="2496.5221674876843"/>
    <n v="3.7478325123156537"/>
    <n v="2533.9699999999998"/>
    <n v="-33.699999999999818"/>
    <n v="41450"/>
    <n v="41388"/>
    <n v="62"/>
    <n v="42008.82"/>
    <n v="-558.81999999999971"/>
  </r>
  <r>
    <s v="1411689"/>
    <x v="11"/>
    <x v="4"/>
    <x v="2"/>
    <n v="3399.21"/>
    <n v="3390.3681592039802"/>
    <n v="8.8418407960198238"/>
    <n v="3407.32"/>
    <n v="-8.1100000000001273"/>
    <n v="3458"/>
    <n v="3449"/>
    <n v="9"/>
    <n v="3466.2449999999999"/>
    <n v="-8.2449999999998909"/>
  </r>
  <r>
    <s v="1411689"/>
    <x v="272"/>
    <x v="4"/>
    <x v="2"/>
    <n v="9675.26"/>
    <n v="9660.7881773399022"/>
    <n v="14.471822660098042"/>
    <n v="9805.7000000000007"/>
    <n v="-130.44000000000051"/>
    <n v="41450"/>
    <n v="41388"/>
    <n v="62"/>
    <n v="42008.82"/>
    <n v="-558.81999999999971"/>
  </r>
  <r>
    <s v="1411689"/>
    <x v="346"/>
    <x v="4"/>
    <x v="2"/>
    <n v="12509.34"/>
    <n v="12475.586206896553"/>
    <n v="33.753793103447606"/>
    <n v="12662.72"/>
    <n v="-153.3799999999992"/>
    <n v="41500"/>
    <n v="41388"/>
    <n v="112"/>
    <n v="42008.82"/>
    <n v="-508.81999999999971"/>
  </r>
  <r>
    <s v="1411689"/>
    <x v="14"/>
    <x v="4"/>
    <x v="2"/>
    <n v="19512.88"/>
    <n v="19460.225490196077"/>
    <n v="52.654509803924157"/>
    <n v="19849.43"/>
    <n v="-336.54999999999927"/>
    <n v="41500"/>
    <n v="41388"/>
    <n v="112"/>
    <n v="42215.76"/>
    <n v="-715.76000000000204"/>
  </r>
  <r>
    <s v="1411689"/>
    <x v="200"/>
    <x v="4"/>
    <x v="2"/>
    <n v="34713.46"/>
    <n v="33753.359605911333"/>
    <n v="960.10039408866578"/>
    <n v="34259.660000000003"/>
    <n v="453.79999999999563"/>
    <n v="42565"/>
    <n v="41388"/>
    <n v="1177"/>
    <n v="42008.82"/>
    <n v="556.18000000000029"/>
  </r>
  <r>
    <s v="1411689"/>
    <x v="274"/>
    <x v="4"/>
    <x v="2"/>
    <n v="41705.5"/>
    <n v="41215.546798029558"/>
    <n v="489.95320197044202"/>
    <n v="41833.78"/>
    <n v="-128.27999999999884"/>
    <n v="3490"/>
    <n v="3449"/>
    <n v="41"/>
    <n v="3500.7350000000001"/>
    <n v="-10.735000000000127"/>
  </r>
  <r>
    <s v="1411689"/>
    <x v="17"/>
    <x v="4"/>
    <x v="2"/>
    <n v="55195"/>
    <n v="55046.039800995022"/>
    <n v="148.96019900497777"/>
    <n v="55321.27"/>
    <n v="-126.2699999999968"/>
    <n v="41500"/>
    <n v="41388"/>
    <n v="112"/>
    <n v="41594.94"/>
    <n v="-94.940000000002328"/>
  </r>
  <r>
    <s v="1411689"/>
    <x v="58"/>
    <x v="4"/>
    <x v="2"/>
    <n v="198942.43"/>
    <n v="197976.18811881187"/>
    <n v="966.24188118812162"/>
    <n v="199955.95"/>
    <n v="-1013.5200000000186"/>
    <n v="41590"/>
    <n v="41387.999999999993"/>
    <n v="202.00000000000728"/>
    <n v="41801.879999999997"/>
    <n v="-211.87999999999738"/>
  </r>
  <r>
    <s v="1411689"/>
    <x v="275"/>
    <x v="4"/>
    <x v="3"/>
    <n v="190214.39999999999"/>
    <n v="189073.83084577115"/>
    <n v="1140.5691542288405"/>
    <n v="190019.20000000001"/>
    <n v="195.19999999998254"/>
    <n v="31218"/>
    <n v="31041"/>
    <n v="177"/>
    <n v="31196.205000000002"/>
    <n v="21.794999999998254"/>
  </r>
  <r>
    <s v="1411689"/>
    <x v="20"/>
    <x v="4"/>
    <x v="4"/>
    <n v="2089.6799999999998"/>
    <n v="2048.705882352941"/>
    <n v="40.974117647058847"/>
    <n v="2089.6799999999998"/>
    <n v="0"/>
    <n v="379.94200000000001"/>
    <n v="372.49215686274505"/>
    <n v="7.4498431372549589"/>
    <n v="379.94200000000001"/>
    <n v="0"/>
  </r>
  <r>
    <s v="1411690"/>
    <x v="0"/>
    <x v="0"/>
    <x v="0"/>
    <n v="3122.34"/>
    <n v="0"/>
    <n v="3122.34"/>
    <n v="0"/>
    <n v="3122.34"/>
    <n v="0"/>
    <n v="0"/>
    <n v="0"/>
    <n v="0"/>
    <n v="0"/>
  </r>
  <r>
    <s v="1411690"/>
    <x v="1"/>
    <x v="1"/>
    <x v="0"/>
    <n v="5.54"/>
    <n v="0"/>
    <n v="5.54"/>
    <n v="5.44"/>
    <n v="9.9999999999999645E-2"/>
    <n v="0"/>
    <n v="0"/>
    <n v="0"/>
    <n v="0"/>
    <n v="0"/>
  </r>
  <r>
    <s v="1411690"/>
    <x v="2"/>
    <x v="1"/>
    <x v="0"/>
    <n v="129.36000000000001"/>
    <n v="0"/>
    <n v="129.36000000000001"/>
    <n v="127.02"/>
    <n v="2.3400000000000176"/>
    <n v="0"/>
    <n v="0"/>
    <n v="0"/>
    <n v="0"/>
    <n v="0"/>
  </r>
  <r>
    <s v="1411690"/>
    <x v="3"/>
    <x v="1"/>
    <x v="0"/>
    <n v="868.56"/>
    <n v="0"/>
    <n v="868.56"/>
    <n v="852.84"/>
    <n v="15.719999999999914"/>
    <n v="0"/>
    <n v="0"/>
    <n v="0"/>
    <n v="0"/>
    <n v="0"/>
  </r>
  <r>
    <s v="1411690"/>
    <x v="4"/>
    <x v="2"/>
    <x v="0"/>
    <n v="1118.01"/>
    <n v="0"/>
    <n v="1118.01"/>
    <n v="1555.06"/>
    <n v="-437.04999999999995"/>
    <n v="3.17"/>
    <n v="0"/>
    <n v="3.17"/>
    <n v="4.4089999999999998"/>
    <n v="-1.2389999999999999"/>
  </r>
  <r>
    <s v="1411690"/>
    <x v="5"/>
    <x v="2"/>
    <x v="0"/>
    <n v="3843.22"/>
    <n v="0"/>
    <n v="3843.22"/>
    <n v="5345.6"/>
    <n v="-1502.3800000000006"/>
    <n v="3.17"/>
    <n v="0"/>
    <n v="3.17"/>
    <n v="4.4089999999999998"/>
    <n v="-1.2389999999999999"/>
  </r>
  <r>
    <s v="1411690"/>
    <x v="6"/>
    <x v="2"/>
    <x v="0"/>
    <n v="4158.12"/>
    <n v="0"/>
    <n v="4158.12"/>
    <n v="5783.46"/>
    <n v="-1625.3400000000001"/>
    <n v="66.569999999999993"/>
    <n v="0"/>
    <n v="66.569999999999993"/>
    <n v="92.590999999999994"/>
    <n v="-26.021000000000001"/>
  </r>
  <r>
    <s v="1411690"/>
    <x v="7"/>
    <x v="1"/>
    <x v="0"/>
    <n v="9731.0400000000009"/>
    <n v="0"/>
    <n v="9731.0400000000009"/>
    <n v="9554.93"/>
    <n v="176.11000000000058"/>
    <n v="0"/>
    <n v="0"/>
    <n v="0"/>
    <n v="0"/>
    <n v="0"/>
  </r>
  <r>
    <s v="1411690"/>
    <x v="8"/>
    <x v="1"/>
    <x v="0"/>
    <n v="22503.1"/>
    <n v="0"/>
    <n v="22503.1"/>
    <n v="22095.83"/>
    <n v="407.2699999999968"/>
    <n v="0"/>
    <n v="0"/>
    <n v="0"/>
    <n v="0"/>
    <n v="0"/>
  </r>
  <r>
    <s v="1411690"/>
    <x v="36"/>
    <x v="3"/>
    <x v="1"/>
    <n v="-492446.33"/>
    <n v="0"/>
    <n v="-492446.33"/>
    <n v="-492446.27"/>
    <n v="-5.9999999997671694E-2"/>
    <n v="-2865.9160000000002"/>
    <n v="0"/>
    <n v="-2865.9160000000002"/>
    <n v="-2865.9160000000002"/>
    <n v="0"/>
  </r>
  <r>
    <s v="1411690"/>
    <x v="48"/>
    <x v="4"/>
    <x v="2"/>
    <n v="20.43"/>
    <n v="0"/>
    <n v="20.43"/>
    <n v="0"/>
    <n v="20.43"/>
    <n v="240"/>
    <n v="0"/>
    <n v="240"/>
    <n v="0"/>
    <n v="240"/>
  </r>
  <r>
    <s v="1411690"/>
    <x v="37"/>
    <x v="4"/>
    <x v="2"/>
    <n v="3366.63"/>
    <n v="3355.990049751244"/>
    <n v="10.639950248756122"/>
    <n v="3372.77"/>
    <n v="-6.1399999999998727"/>
    <n v="2875"/>
    <n v="2865.9164179104482"/>
    <n v="9.0835820895517827"/>
    <n v="2880.2460000000001"/>
    <n v="-5.2460000000000946"/>
  </r>
  <r>
    <s v="1411690"/>
    <x v="38"/>
    <x v="4"/>
    <x v="2"/>
    <n v="3578.96"/>
    <n v="3547.0837438423646"/>
    <n v="31.876256157635453"/>
    <n v="3600.29"/>
    <n v="-21.329999999999927"/>
    <n v="34700"/>
    <n v="34390.992118226604"/>
    <n v="309.00788177339564"/>
    <n v="34906.857000000004"/>
    <n v="-206.85700000000361"/>
  </r>
  <r>
    <s v="1411690"/>
    <x v="39"/>
    <x v="4"/>
    <x v="2"/>
    <n v="5798.38"/>
    <n v="5730.2266009852219"/>
    <n v="68.153399014778188"/>
    <n v="5816.18"/>
    <n v="-17.800000000000182"/>
    <n v="34800"/>
    <n v="34390.992118226604"/>
    <n v="409.00788177339564"/>
    <n v="34906.857000000004"/>
    <n v="-106.85700000000361"/>
  </r>
  <r>
    <s v="1411690"/>
    <x v="40"/>
    <x v="4"/>
    <x v="2"/>
    <n v="10502.14"/>
    <n v="10393.645320197043"/>
    <n v="108.49467980295594"/>
    <n v="10549.55"/>
    <n v="-47.409999999999854"/>
    <n v="34750"/>
    <n v="34390.992118226604"/>
    <n v="359.00788177339564"/>
    <n v="34906.857000000004"/>
    <n v="-156.85700000000361"/>
  </r>
  <r>
    <s v="1411690"/>
    <x v="41"/>
    <x v="4"/>
    <x v="2"/>
    <n v="13498.28"/>
    <n v="13974.088235294117"/>
    <n v="-475.80823529411646"/>
    <n v="14253.57"/>
    <n v="-755.28999999999905"/>
    <n v="33220"/>
    <n v="34390.99215686274"/>
    <n v="-1170.9921568627396"/>
    <n v="35078.811999999998"/>
    <n v="-1858.8119999999981"/>
  </r>
  <r>
    <s v="1411690"/>
    <x v="42"/>
    <x v="4"/>
    <x v="2"/>
    <n v="22826.69"/>
    <n v="22153.536945812808"/>
    <n v="673.15305418719072"/>
    <n v="22485.84"/>
    <n v="340.84999999999854"/>
    <n v="2953"/>
    <n v="2865.9162561576354"/>
    <n v="87.083743842364584"/>
    <n v="2908.9050000000002"/>
    <n v="44.0949999999998"/>
  </r>
  <r>
    <s v="1411690"/>
    <x v="43"/>
    <x v="4"/>
    <x v="2"/>
    <n v="28137.45"/>
    <n v="28003.901477832511"/>
    <n v="133.54852216748986"/>
    <n v="28423.96"/>
    <n v="-286.5099999999984"/>
    <n v="34555"/>
    <n v="34390.992118226604"/>
    <n v="164.00788177339564"/>
    <n v="34906.857000000004"/>
    <n v="-351.85700000000361"/>
  </r>
  <r>
    <s v="1411690"/>
    <x v="44"/>
    <x v="4"/>
    <x v="2"/>
    <n v="46018"/>
    <n v="45740.019900497515"/>
    <n v="277.98009950248525"/>
    <n v="45968.72"/>
    <n v="49.279999999998836"/>
    <n v="34600"/>
    <n v="34390.992039801"/>
    <n v="209.00796019900008"/>
    <n v="34562.947"/>
    <n v="37.052999999999884"/>
  </r>
  <r>
    <s v="1411690"/>
    <x v="45"/>
    <x v="4"/>
    <x v="2"/>
    <n v="174005.68"/>
    <n v="174187.97029702971"/>
    <n v="-182.29029702971457"/>
    <n v="175929.85"/>
    <n v="-1924.1700000000128"/>
    <n v="34355"/>
    <n v="34390.992079207921"/>
    <n v="-35.992079207921051"/>
    <n v="34734.902000000002"/>
    <n v="-379.90200000000186"/>
  </r>
  <r>
    <s v="1411690"/>
    <x v="46"/>
    <x v="4"/>
    <x v="3"/>
    <n v="137478"/>
    <n v="134317.36318407962"/>
    <n v="3160.6368159203848"/>
    <n v="134988.95000000001"/>
    <n v="2489.0499999999884"/>
    <n v="26400"/>
    <n v="25793.243781094527"/>
    <n v="606.75621890547336"/>
    <n v="25922.21"/>
    <n v="477.79000000000087"/>
  </r>
  <r>
    <s v="1411690"/>
    <x v="20"/>
    <x v="4"/>
    <x v="4"/>
    <n v="1736.4"/>
    <n v="1702.3529411764705"/>
    <n v="34.047058823529596"/>
    <n v="1736.4"/>
    <n v="0"/>
    <n v="315.709"/>
    <n v="309.51862745098043"/>
    <n v="6.1903725490195711"/>
    <n v="315.709"/>
    <n v="0"/>
  </r>
  <r>
    <s v="1411692"/>
    <x v="0"/>
    <x v="0"/>
    <x v="0"/>
    <n v="2592.98"/>
    <n v="0"/>
    <n v="2592.98"/>
    <n v="0"/>
    <n v="2592.98"/>
    <n v="0"/>
    <n v="0"/>
    <n v="0"/>
    <n v="0"/>
    <n v="0"/>
  </r>
  <r>
    <s v="1411692"/>
    <x v="1"/>
    <x v="1"/>
    <x v="0"/>
    <n v="5.31"/>
    <n v="0"/>
    <n v="5.31"/>
    <n v="5.35"/>
    <n v="-4.0000000000000036E-2"/>
    <n v="0"/>
    <n v="0"/>
    <n v="0"/>
    <n v="0"/>
    <n v="0"/>
  </r>
  <r>
    <s v="1411692"/>
    <x v="2"/>
    <x v="1"/>
    <x v="0"/>
    <n v="123.92"/>
    <n v="0"/>
    <n v="123.92"/>
    <n v="124.76"/>
    <n v="-0.84000000000000341"/>
    <n v="0"/>
    <n v="0"/>
    <n v="0"/>
    <n v="0"/>
    <n v="0"/>
  </r>
  <r>
    <s v="1411692"/>
    <x v="3"/>
    <x v="1"/>
    <x v="0"/>
    <n v="832.04"/>
    <n v="0"/>
    <n v="832.04"/>
    <n v="837.67"/>
    <n v="-5.6299999999999955"/>
    <n v="0"/>
    <n v="0"/>
    <n v="0"/>
    <n v="0"/>
    <n v="0"/>
  </r>
  <r>
    <s v="1411692"/>
    <x v="4"/>
    <x v="2"/>
    <x v="0"/>
    <n v="1322.57"/>
    <n v="0"/>
    <n v="1322.57"/>
    <n v="1372.05"/>
    <n v="-49.480000000000018"/>
    <n v="3.75"/>
    <n v="0"/>
    <n v="3.75"/>
    <n v="3.89"/>
    <n v="-0.14000000000000012"/>
  </r>
  <r>
    <s v="1411692"/>
    <x v="5"/>
    <x v="2"/>
    <x v="0"/>
    <n v="0"/>
    <n v="0"/>
    <n v="0"/>
    <n v="4716.5"/>
    <n v="-4716.5"/>
    <n v="0"/>
    <n v="0"/>
    <n v="0"/>
    <n v="3.89"/>
    <n v="-3.89"/>
  </r>
  <r>
    <s v="1411692"/>
    <x v="6"/>
    <x v="2"/>
    <x v="0"/>
    <n v="4918.91"/>
    <n v="0"/>
    <n v="4918.91"/>
    <n v="5102.92"/>
    <n v="-184.01000000000022"/>
    <n v="78.75"/>
    <n v="0"/>
    <n v="78.75"/>
    <n v="81.695999999999998"/>
    <n v="-2.945999999999998"/>
  </r>
  <r>
    <s v="1411692"/>
    <x v="7"/>
    <x v="1"/>
    <x v="0"/>
    <n v="9321.89"/>
    <n v="0"/>
    <n v="9321.89"/>
    <n v="9384.9599999999991"/>
    <n v="-63.069999999999709"/>
    <n v="0"/>
    <n v="0"/>
    <n v="0"/>
    <n v="0"/>
    <n v="0"/>
  </r>
  <r>
    <s v="1411692"/>
    <x v="8"/>
    <x v="1"/>
    <x v="0"/>
    <n v="21556.94"/>
    <n v="0"/>
    <n v="21556.94"/>
    <n v="21702.78"/>
    <n v="-145.84000000000015"/>
    <n v="0"/>
    <n v="0"/>
    <n v="0"/>
    <n v="0"/>
    <n v="0"/>
  </r>
  <r>
    <s v="1411692"/>
    <x v="9"/>
    <x v="3"/>
    <x v="1"/>
    <n v="-534331.92000000004"/>
    <n v="0"/>
    <n v="-534331.92000000004"/>
    <n v="-534331.93999999994"/>
    <n v="1.999999990221113E-2"/>
    <n v="-2801"/>
    <n v="0"/>
    <n v="-2801"/>
    <n v="-2801"/>
    <n v="0"/>
  </r>
  <r>
    <s v="1411692"/>
    <x v="48"/>
    <x v="4"/>
    <x v="2"/>
    <n v="18.73"/>
    <n v="0"/>
    <n v="18.73"/>
    <n v="0"/>
    <n v="18.73"/>
    <n v="220"/>
    <n v="0"/>
    <n v="220"/>
    <n v="0"/>
    <n v="220"/>
  </r>
  <r>
    <s v="1411692"/>
    <x v="10"/>
    <x v="4"/>
    <x v="2"/>
    <n v="2038.82"/>
    <n v="2027.4778325123152"/>
    <n v="11.342167487684719"/>
    <n v="2057.89"/>
    <n v="-19.069999999999936"/>
    <n v="33800"/>
    <n v="33612"/>
    <n v="188"/>
    <n v="34116.18"/>
    <n v="-316.18000000000029"/>
  </r>
  <r>
    <s v="1411692"/>
    <x v="11"/>
    <x v="4"/>
    <x v="2"/>
    <n v="2757.32"/>
    <n v="2753.3830845771145"/>
    <n v="3.9369154228857042"/>
    <n v="2767.15"/>
    <n v="-9.8299999999999272"/>
    <n v="2805"/>
    <n v="2801"/>
    <n v="4"/>
    <n v="2815.0050000000001"/>
    <n v="-10.005000000000109"/>
  </r>
  <r>
    <s v="1411692"/>
    <x v="12"/>
    <x v="4"/>
    <x v="2"/>
    <n v="8836.32"/>
    <n v="8697.1034482758623"/>
    <n v="139.21655172413739"/>
    <n v="8827.56"/>
    <n v="8.7600000000002183"/>
    <n v="34150"/>
    <n v="33612"/>
    <n v="538"/>
    <n v="34116.18"/>
    <n v="33.819999999999709"/>
  </r>
  <r>
    <s v="1411692"/>
    <x v="13"/>
    <x v="4"/>
    <x v="2"/>
    <n v="10763.07"/>
    <n v="10516.522167487685"/>
    <n v="246.54783251231493"/>
    <n v="10674.27"/>
    <n v="88.799999999999272"/>
    <n v="34400"/>
    <n v="33612"/>
    <n v="788"/>
    <n v="34116.18"/>
    <n v="283.81999999999971"/>
  </r>
  <r>
    <s v="1411692"/>
    <x v="14"/>
    <x v="4"/>
    <x v="2"/>
    <n v="16221.55"/>
    <n v="15804.029411764706"/>
    <n v="417.52058823529296"/>
    <n v="16120.11"/>
    <n v="101.43999999999869"/>
    <n v="34500"/>
    <n v="33612"/>
    <n v="888"/>
    <n v="34284.239999999998"/>
    <n v="215.76000000000204"/>
  </r>
  <r>
    <s v="1411692"/>
    <x v="15"/>
    <x v="4"/>
    <x v="2"/>
    <n v="31985.86"/>
    <n v="30443.35960591133"/>
    <n v="1542.5003940886709"/>
    <n v="30900.01"/>
    <n v="1085.8500000000022"/>
    <n v="35315"/>
    <n v="33612"/>
    <n v="1703"/>
    <n v="34116.18"/>
    <n v="1198.8199999999997"/>
  </r>
  <r>
    <s v="1411692"/>
    <x v="16"/>
    <x v="4"/>
    <x v="2"/>
    <n v="39358.5"/>
    <n v="38681.812807881775"/>
    <n v="676.68719211822463"/>
    <n v="39262.04"/>
    <n v="96.459999999999127"/>
    <n v="2850"/>
    <n v="2801"/>
    <n v="49"/>
    <n v="2843.0149999999999"/>
    <n v="6.9850000000001273"/>
  </r>
  <r>
    <s v="1411692"/>
    <x v="17"/>
    <x v="4"/>
    <x v="2"/>
    <n v="45353"/>
    <n v="44703.960199004978"/>
    <n v="649.03980099502223"/>
    <n v="44927.48"/>
    <n v="425.5199999999968"/>
    <n v="34100"/>
    <n v="33612"/>
    <n v="488"/>
    <n v="33780.06"/>
    <n v="319.94000000000233"/>
  </r>
  <r>
    <s v="1411692"/>
    <x v="18"/>
    <x v="4"/>
    <x v="2"/>
    <n v="184892.61"/>
    <n v="181067.84158415842"/>
    <n v="3824.768415841565"/>
    <n v="182878.52"/>
    <n v="2014.0899999999965"/>
    <n v="34322"/>
    <n v="33612"/>
    <n v="710"/>
    <n v="33948.120000000003"/>
    <n v="373.87999999999738"/>
  </r>
  <r>
    <s v="1411692"/>
    <x v="19"/>
    <x v="4"/>
    <x v="3"/>
    <n v="149734.51"/>
    <n v="149478.07920792076"/>
    <n v="256.43079207924893"/>
    <n v="150972.85999999999"/>
    <n v="-1238.3499999999767"/>
    <n v="25290"/>
    <n v="25209"/>
    <n v="81"/>
    <n v="25461.09"/>
    <n v="-171.09000000000015"/>
  </r>
  <r>
    <s v="1411692"/>
    <x v="20"/>
    <x v="4"/>
    <x v="4"/>
    <n v="1697.07"/>
    <n v="1663.7941176470588"/>
    <n v="33.275882352941153"/>
    <n v="1697.07"/>
    <n v="0"/>
    <n v="308.55799999999999"/>
    <n v="302.50784313725489"/>
    <n v="6.0501568627450979"/>
    <n v="308.55799999999999"/>
    <n v="0"/>
  </r>
  <r>
    <s v="1411693"/>
    <x v="0"/>
    <x v="0"/>
    <x v="0"/>
    <n v="1068.1199999999999"/>
    <n v="0"/>
    <n v="1068.1199999999999"/>
    <n v="0"/>
    <n v="1068.1199999999999"/>
    <n v="0"/>
    <n v="0"/>
    <n v="0"/>
    <n v="0"/>
    <n v="0"/>
  </r>
  <r>
    <s v="1411693"/>
    <x v="1"/>
    <x v="1"/>
    <x v="0"/>
    <n v="1.42"/>
    <n v="0"/>
    <n v="1.42"/>
    <n v="1.43"/>
    <n v="-1.0000000000000009E-2"/>
    <n v="0"/>
    <n v="0"/>
    <n v="0"/>
    <n v="0"/>
    <n v="0"/>
  </r>
  <r>
    <s v="1411693"/>
    <x v="2"/>
    <x v="1"/>
    <x v="0"/>
    <n v="33.200000000000003"/>
    <n v="0"/>
    <n v="33.200000000000003"/>
    <n v="33.43"/>
    <n v="-0.22999999999999687"/>
    <n v="0"/>
    <n v="0"/>
    <n v="0"/>
    <n v="0"/>
    <n v="0"/>
  </r>
  <r>
    <s v="1411693"/>
    <x v="3"/>
    <x v="1"/>
    <x v="0"/>
    <n v="222.93"/>
    <n v="0"/>
    <n v="222.93"/>
    <n v="224.45"/>
    <n v="-1.5199999999999818"/>
    <n v="0"/>
    <n v="0"/>
    <n v="0"/>
    <n v="0"/>
    <n v="0"/>
  </r>
  <r>
    <s v="1411693"/>
    <x v="4"/>
    <x v="2"/>
    <x v="0"/>
    <n v="793.54"/>
    <n v="0"/>
    <n v="793.54"/>
    <n v="529.38"/>
    <n v="264.15999999999997"/>
    <n v="2.25"/>
    <n v="0"/>
    <n v="2.25"/>
    <n v="1.5009999999999999"/>
    <n v="0.74900000000000011"/>
  </r>
  <r>
    <s v="1411693"/>
    <x v="5"/>
    <x v="2"/>
    <x v="0"/>
    <n v="0"/>
    <n v="0"/>
    <n v="0"/>
    <n v="1819.77"/>
    <n v="-1819.77"/>
    <n v="0"/>
    <n v="0"/>
    <n v="0"/>
    <n v="1.5009999999999999"/>
    <n v="-1.5009999999999999"/>
  </r>
  <r>
    <s v="1411693"/>
    <x v="6"/>
    <x v="2"/>
    <x v="0"/>
    <n v="2951.35"/>
    <n v="0"/>
    <n v="2951.35"/>
    <n v="1968.88"/>
    <n v="982.4699999999998"/>
    <n v="47.25"/>
    <n v="0"/>
    <n v="47.25"/>
    <n v="31.521000000000001"/>
    <n v="15.728999999999999"/>
  </r>
  <r>
    <s v="1411693"/>
    <x v="7"/>
    <x v="1"/>
    <x v="0"/>
    <n v="2497.63"/>
    <n v="0"/>
    <n v="2497.63"/>
    <n v="2514.61"/>
    <n v="-16.980000000000018"/>
    <n v="0"/>
    <n v="0"/>
    <n v="0"/>
    <n v="0"/>
    <n v="0"/>
  </r>
  <r>
    <s v="1411693"/>
    <x v="8"/>
    <x v="1"/>
    <x v="0"/>
    <n v="5775.79"/>
    <n v="0"/>
    <n v="5775.79"/>
    <n v="5815.04"/>
    <n v="-39.25"/>
    <n v="0"/>
    <n v="0"/>
    <n v="0"/>
    <n v="0"/>
    <n v="0"/>
  </r>
  <r>
    <s v="1411693"/>
    <x v="47"/>
    <x v="3"/>
    <x v="1"/>
    <n v="-147499.67000000001"/>
    <n v="0"/>
    <n v="-147499.67000000001"/>
    <n v="-147499.69"/>
    <n v="1.9999999989522621E-2"/>
    <n v="-1501"/>
    <n v="0"/>
    <n v="-1501"/>
    <n v="-1501"/>
    <n v="0"/>
  </r>
  <r>
    <s v="1411693"/>
    <x v="48"/>
    <x v="4"/>
    <x v="2"/>
    <n v="136.19"/>
    <n v="127.76237623762377"/>
    <n v="8.4276237623762285"/>
    <n v="129.04"/>
    <n v="7.1500000000000057"/>
    <n v="1600"/>
    <n v="1501"/>
    <n v="99"/>
    <n v="1516.01"/>
    <n v="83.990000000000009"/>
  </r>
  <r>
    <s v="1411693"/>
    <x v="49"/>
    <x v="4"/>
    <x v="2"/>
    <n v="520.91999999999996"/>
    <n v="518.38423645320199"/>
    <n v="2.5357635467979662"/>
    <n v="526.16"/>
    <n v="-5.2400000000000091"/>
    <n v="9050"/>
    <n v="9006"/>
    <n v="44"/>
    <n v="9141.09"/>
    <n v="-91.090000000000146"/>
  </r>
  <r>
    <s v="1411693"/>
    <x v="50"/>
    <x v="4"/>
    <x v="2"/>
    <n v="746.46"/>
    <n v="742.99502487562188"/>
    <n v="3.4649751243781566"/>
    <n v="746.71"/>
    <n v="-0.25"/>
    <n v="1508"/>
    <n v="1501"/>
    <n v="7"/>
    <n v="1508.5050000000001"/>
    <n v="-0.50500000000010914"/>
  </r>
  <r>
    <s v="1411693"/>
    <x v="12"/>
    <x v="4"/>
    <x v="2"/>
    <n v="2341.69"/>
    <n v="2330.305418719212"/>
    <n v="11.384581280788098"/>
    <n v="2365.2600000000002"/>
    <n v="-23.570000000000164"/>
    <n v="9050"/>
    <n v="9006"/>
    <n v="44"/>
    <n v="9141.09"/>
    <n v="-91.090000000000146"/>
  </r>
  <r>
    <s v="1411693"/>
    <x v="13"/>
    <x v="4"/>
    <x v="2"/>
    <n v="2831.57"/>
    <n v="2817.7931034482758"/>
    <n v="13.776896551724349"/>
    <n v="2860.06"/>
    <n v="-28.489999999999782"/>
    <n v="9050"/>
    <n v="9006"/>
    <n v="44"/>
    <n v="9141.09"/>
    <n v="-91.090000000000146"/>
  </r>
  <r>
    <s v="1411693"/>
    <x v="14"/>
    <x v="4"/>
    <x v="2"/>
    <n v="4316.34"/>
    <n v="4234.5294117647063"/>
    <n v="81.810588235293835"/>
    <n v="4319.22"/>
    <n v="-2.8800000000001091"/>
    <n v="9180"/>
    <n v="9006"/>
    <n v="174"/>
    <n v="9186.1200000000008"/>
    <n v="-6.1200000000008004"/>
  </r>
  <r>
    <s v="1411693"/>
    <x v="15"/>
    <x v="4"/>
    <x v="2"/>
    <n v="8273.84"/>
    <n v="8156.9950738916259"/>
    <n v="116.84492610837424"/>
    <n v="8279.35"/>
    <n v="-5.5100000000002183"/>
    <n v="9135"/>
    <n v="9006"/>
    <n v="129"/>
    <n v="9141.09"/>
    <n v="-6.0900000000001455"/>
  </r>
  <r>
    <s v="1411693"/>
    <x v="17"/>
    <x v="4"/>
    <x v="2"/>
    <n v="12029.85"/>
    <n v="11977.980099502487"/>
    <n v="51.869900497513299"/>
    <n v="12037.87"/>
    <n v="-8.0200000000004366"/>
    <n v="9045"/>
    <n v="9006"/>
    <n v="39"/>
    <n v="9051.0300000000007"/>
    <n v="-6.0300000000006548"/>
  </r>
  <r>
    <s v="1411693"/>
    <x v="51"/>
    <x v="4"/>
    <x v="2"/>
    <n v="13417.63"/>
    <n v="13223.812807881774"/>
    <n v="193.81719211822565"/>
    <n v="13422.17"/>
    <n v="-4.5400000000008731"/>
    <n v="1523"/>
    <n v="1501"/>
    <n v="22"/>
    <n v="1523.5150000000001"/>
    <n v="-0.51500000000010004"/>
  </r>
  <r>
    <s v="1411693"/>
    <x v="18"/>
    <x v="4"/>
    <x v="2"/>
    <n v="48967.83"/>
    <n v="48515.326732673268"/>
    <n v="452.5032673267342"/>
    <n v="49000.480000000003"/>
    <n v="-32.650000000001455"/>
    <n v="9090"/>
    <n v="9006"/>
    <n v="84"/>
    <n v="9096.06"/>
    <n v="-6.0599999999994907"/>
  </r>
  <r>
    <s v="1411693"/>
    <x v="19"/>
    <x v="4"/>
    <x v="3"/>
    <n v="40118.660000000003"/>
    <n v="40051.158415841586"/>
    <n v="67.501584158417245"/>
    <n v="40451.67"/>
    <n v="-333.00999999999476"/>
    <n v="6776"/>
    <n v="6754.5"/>
    <n v="21.5"/>
    <n v="6822.0450000000001"/>
    <n v="-46.045000000000073"/>
  </r>
  <r>
    <s v="1411693"/>
    <x v="20"/>
    <x v="4"/>
    <x v="4"/>
    <n v="454.71"/>
    <n v="445.79411764705884"/>
    <n v="8.9158823529411393"/>
    <n v="454.71"/>
    <n v="0"/>
    <n v="82.674999999999997"/>
    <n v="81.053921568627445"/>
    <n v="1.6210784313725526"/>
    <n v="82.674999999999997"/>
    <n v="0"/>
  </r>
  <r>
    <s v="1411698"/>
    <x v="0"/>
    <x v="0"/>
    <x v="0"/>
    <n v="-2538.5300000000002"/>
    <n v="0"/>
    <n v="-2538.5300000000002"/>
    <n v="0"/>
    <n v="-2538.5300000000002"/>
    <n v="0"/>
    <n v="0"/>
    <n v="0"/>
    <n v="0"/>
    <n v="0"/>
  </r>
  <r>
    <s v="1411698"/>
    <x v="1"/>
    <x v="1"/>
    <x v="0"/>
    <n v="6.22"/>
    <n v="0"/>
    <n v="6.22"/>
    <n v="6.11"/>
    <n v="0.10999999999999943"/>
    <n v="0"/>
    <n v="0"/>
    <n v="0"/>
    <n v="0"/>
    <n v="0"/>
  </r>
  <r>
    <s v="1411698"/>
    <x v="2"/>
    <x v="1"/>
    <x v="0"/>
    <n v="145.12"/>
    <n v="0"/>
    <n v="145.12"/>
    <n v="142.53"/>
    <n v="2.5900000000000034"/>
    <n v="0"/>
    <n v="0"/>
    <n v="0"/>
    <n v="0"/>
    <n v="0"/>
  </r>
  <r>
    <s v="1411698"/>
    <x v="3"/>
    <x v="1"/>
    <x v="0"/>
    <n v="974.37"/>
    <n v="0"/>
    <n v="974.37"/>
    <n v="957.02"/>
    <n v="17.350000000000023"/>
    <n v="0"/>
    <n v="0"/>
    <n v="0"/>
    <n v="0"/>
    <n v="0"/>
  </r>
  <r>
    <s v="1411698"/>
    <x v="4"/>
    <x v="2"/>
    <x v="0"/>
    <n v="2849.7"/>
    <n v="0"/>
    <n v="2849.7"/>
    <n v="1620.37"/>
    <n v="1229.33"/>
    <n v="8.08"/>
    <n v="0"/>
    <n v="8.08"/>
    <n v="4.5940000000000003"/>
    <n v="3.4859999999999998"/>
  </r>
  <r>
    <s v="1411698"/>
    <x v="5"/>
    <x v="2"/>
    <x v="0"/>
    <n v="9795.9500000000007"/>
    <n v="0"/>
    <n v="9795.9500000000007"/>
    <n v="5570.09"/>
    <n v="4225.8600000000006"/>
    <n v="8.08"/>
    <n v="0"/>
    <n v="8.08"/>
    <n v="4.5940000000000003"/>
    <n v="3.4859999999999998"/>
  </r>
  <r>
    <s v="1411698"/>
    <x v="6"/>
    <x v="2"/>
    <x v="0"/>
    <n v="10598.62"/>
    <n v="0"/>
    <n v="10598.62"/>
    <n v="6026.37"/>
    <n v="4572.25"/>
    <n v="169.68"/>
    <n v="0"/>
    <n v="169.68"/>
    <n v="96.48"/>
    <n v="73.2"/>
  </r>
  <r>
    <s v="1411698"/>
    <x v="7"/>
    <x v="1"/>
    <x v="0"/>
    <n v="10916.46"/>
    <n v="0"/>
    <n v="10916.46"/>
    <n v="10722.1"/>
    <n v="194.35999999999876"/>
    <n v="0"/>
    <n v="0"/>
    <n v="0"/>
    <n v="0"/>
    <n v="0"/>
  </r>
  <r>
    <s v="1411698"/>
    <x v="8"/>
    <x v="1"/>
    <x v="0"/>
    <n v="25244.38"/>
    <n v="0"/>
    <n v="25244.38"/>
    <n v="24794.93"/>
    <n v="449.45000000000073"/>
    <n v="0"/>
    <n v="0"/>
    <n v="0"/>
    <n v="0"/>
    <n v="0"/>
  </r>
  <r>
    <s v="1411698"/>
    <x v="370"/>
    <x v="3"/>
    <x v="1"/>
    <n v="-700173.69"/>
    <n v="0"/>
    <n v="-700173.69"/>
    <n v="-700173.77"/>
    <n v="8.0000000074505806E-2"/>
    <n v="-3216"/>
    <n v="0"/>
    <n v="-3216"/>
    <n v="-3216"/>
    <n v="0"/>
  </r>
  <r>
    <s v="1411698"/>
    <x v="48"/>
    <x v="4"/>
    <x v="2"/>
    <n v="317.07"/>
    <n v="273.74257425742576"/>
    <n v="43.327425742574235"/>
    <n v="276.48"/>
    <n v="40.589999999999975"/>
    <n v="3725"/>
    <n v="3216"/>
    <n v="509"/>
    <n v="3248.16"/>
    <n v="476.84000000000015"/>
  </r>
  <r>
    <s v="1411698"/>
    <x v="371"/>
    <x v="4"/>
    <x v="2"/>
    <n v="1413.4"/>
    <n v="1363.6453201970444"/>
    <n v="49.754679802955707"/>
    <n v="1384.1"/>
    <n v="29.300000000000182"/>
    <n v="20000"/>
    <n v="19295.999999999996"/>
    <n v="704.00000000000364"/>
    <n v="19585.439999999999"/>
    <n v="414.56000000000131"/>
  </r>
  <r>
    <s v="1411698"/>
    <x v="357"/>
    <x v="4"/>
    <x v="2"/>
    <n v="2081.41"/>
    <n v="2077.5323383084578"/>
    <n v="3.8776616915420163"/>
    <n v="2087.92"/>
    <n v="-6.5100000000002183"/>
    <n v="3222"/>
    <n v="3216"/>
    <n v="6"/>
    <n v="3232.08"/>
    <n v="-10.079999999999927"/>
  </r>
  <r>
    <s v="1411698"/>
    <x v="365"/>
    <x v="4"/>
    <x v="2"/>
    <n v="7109.92"/>
    <n v="6964.1182266009855"/>
    <n v="145.80177339901456"/>
    <n v="7068.58"/>
    <n v="41.340000000000146"/>
    <n v="19700"/>
    <n v="19295.999999999996"/>
    <n v="404.00000000000364"/>
    <n v="19585.439999999999"/>
    <n v="114.56000000000131"/>
  </r>
  <r>
    <s v="1411698"/>
    <x v="366"/>
    <x v="4"/>
    <x v="2"/>
    <n v="9396.0400000000009"/>
    <n v="8887.5467980295562"/>
    <n v="508.49320197044472"/>
    <n v="9020.86"/>
    <n v="375.18000000000029"/>
    <n v="20400"/>
    <n v="19295.999999999996"/>
    <n v="1104.0000000000036"/>
    <n v="19585.439999999999"/>
    <n v="814.56000000000131"/>
  </r>
  <r>
    <s v="1411698"/>
    <x v="14"/>
    <x v="4"/>
    <x v="2"/>
    <n v="9168.7000000000007"/>
    <n v="9072.7843137254895"/>
    <n v="95.915686274511245"/>
    <n v="9254.24"/>
    <n v="-85.539999999999054"/>
    <n v="19500"/>
    <n v="19295.999999999996"/>
    <n v="204.00000000000364"/>
    <n v="19681.919999999998"/>
    <n v="-181.91999999999825"/>
  </r>
  <r>
    <s v="1411698"/>
    <x v="367"/>
    <x v="4"/>
    <x v="2"/>
    <n v="20358.18"/>
    <n v="18940.817733990149"/>
    <n v="1417.3622660098517"/>
    <n v="19224.93"/>
    <n v="1133.25"/>
    <n v="20740"/>
    <n v="19295.999999999996"/>
    <n v="1444.0000000000036"/>
    <n v="19585.439999999999"/>
    <n v="1154.5600000000013"/>
  </r>
  <r>
    <s v="1411698"/>
    <x v="17"/>
    <x v="4"/>
    <x v="2"/>
    <n v="25935"/>
    <n v="25663.6815920398"/>
    <n v="271.31840796019969"/>
    <n v="25792"/>
    <n v="143"/>
    <n v="19500"/>
    <n v="19296"/>
    <n v="204"/>
    <n v="19392.48"/>
    <n v="107.52000000000044"/>
  </r>
  <r>
    <s v="1411698"/>
    <x v="368"/>
    <x v="4"/>
    <x v="2"/>
    <n v="38005.199999999997"/>
    <n v="37723.684729064036"/>
    <n v="281.51527093596087"/>
    <n v="38289.54"/>
    <n v="-284.34000000000378"/>
    <n v="3240"/>
    <n v="3216"/>
    <n v="24"/>
    <n v="3264.24"/>
    <n v="-24.239999999999782"/>
  </r>
  <r>
    <s v="1411698"/>
    <x v="369"/>
    <x v="4"/>
    <x v="2"/>
    <n v="368402.18"/>
    <n v="363077.19801980199"/>
    <n v="5324.9819801980047"/>
    <n v="366707.97"/>
    <n v="1694.210000000021"/>
    <n v="19579"/>
    <n v="19296"/>
    <n v="283"/>
    <n v="19488.96"/>
    <n v="90.040000000000873"/>
  </r>
  <r>
    <s v="1411698"/>
    <x v="59"/>
    <x v="4"/>
    <x v="3"/>
    <n v="158045.79"/>
    <n v="168436.91542288556"/>
    <n v="-10391.125422885554"/>
    <n v="169279.1"/>
    <n v="-11233.309999999998"/>
    <n v="29616"/>
    <n v="28944"/>
    <n v="672"/>
    <n v="29088.720000000001"/>
    <n v="527.27999999999884"/>
  </r>
  <r>
    <s v="1411698"/>
    <x v="20"/>
    <x v="4"/>
    <x v="4"/>
    <n v="1948.51"/>
    <n v="1910.3039215686274"/>
    <n v="38.206078431372589"/>
    <n v="1948.51"/>
    <n v="0"/>
    <n v="354.27499999999998"/>
    <n v="347.32843137254901"/>
    <n v="6.9465686274509721"/>
    <n v="354.27499999999998"/>
    <n v="0"/>
  </r>
  <r>
    <s v="1411699"/>
    <x v="0"/>
    <x v="0"/>
    <x v="0"/>
    <n v="-2723.35"/>
    <n v="0"/>
    <n v="-2723.35"/>
    <n v="0"/>
    <n v="-2723.35"/>
    <n v="0"/>
    <n v="0"/>
    <n v="0"/>
    <n v="0"/>
    <n v="0"/>
  </r>
  <r>
    <s v="1411699"/>
    <x v="1"/>
    <x v="1"/>
    <x v="0"/>
    <n v="1.07"/>
    <n v="0"/>
    <n v="1.07"/>
    <n v="1.05"/>
    <n v="2.0000000000000018E-2"/>
    <n v="0"/>
    <n v="0"/>
    <n v="0"/>
    <n v="0"/>
    <n v="0"/>
  </r>
  <r>
    <s v="1411699"/>
    <x v="2"/>
    <x v="1"/>
    <x v="0"/>
    <n v="25.08"/>
    <n v="0"/>
    <n v="25.08"/>
    <n v="24.44"/>
    <n v="0.63999999999999702"/>
    <n v="0"/>
    <n v="0"/>
    <n v="0"/>
    <n v="0"/>
    <n v="0"/>
  </r>
  <r>
    <s v="1411699"/>
    <x v="3"/>
    <x v="1"/>
    <x v="0"/>
    <n v="168.42"/>
    <n v="0"/>
    <n v="168.42"/>
    <n v="164.12"/>
    <n v="4.2999999999999829"/>
    <n v="0"/>
    <n v="0"/>
    <n v="0"/>
    <n v="0"/>
    <n v="0"/>
  </r>
  <r>
    <s v="1411699"/>
    <x v="4"/>
    <x v="2"/>
    <x v="0"/>
    <n v="440.86"/>
    <n v="0"/>
    <n v="440.86"/>
    <n v="389.01"/>
    <n v="51.850000000000023"/>
    <n v="1.25"/>
    <n v="0"/>
    <n v="1.25"/>
    <n v="1.103"/>
    <n v="0.14700000000000002"/>
  </r>
  <r>
    <s v="1411699"/>
    <x v="5"/>
    <x v="2"/>
    <x v="0"/>
    <n v="1515.46"/>
    <n v="0"/>
    <n v="1515.46"/>
    <n v="1337.25"/>
    <n v="178.21000000000004"/>
    <n v="1.25"/>
    <n v="0"/>
    <n v="1.25"/>
    <n v="1.103"/>
    <n v="0.14700000000000002"/>
  </r>
  <r>
    <s v="1411699"/>
    <x v="6"/>
    <x v="2"/>
    <x v="0"/>
    <n v="1639.64"/>
    <n v="0"/>
    <n v="1639.64"/>
    <n v="1446.82"/>
    <n v="192.82000000000016"/>
    <n v="26.25"/>
    <n v="0"/>
    <n v="26.25"/>
    <n v="23.163"/>
    <n v="3.0869999999999997"/>
  </r>
  <r>
    <s v="1411699"/>
    <x v="7"/>
    <x v="1"/>
    <x v="0"/>
    <n v="1886.86"/>
    <n v="0"/>
    <n v="1886.86"/>
    <n v="1838.69"/>
    <n v="48.169999999999845"/>
    <n v="0"/>
    <n v="0"/>
    <n v="0"/>
    <n v="0"/>
    <n v="0"/>
  </r>
  <r>
    <s v="1411699"/>
    <x v="8"/>
    <x v="1"/>
    <x v="0"/>
    <n v="4363.38"/>
    <n v="0"/>
    <n v="4363.38"/>
    <n v="4251.99"/>
    <n v="111.39000000000033"/>
    <n v="0"/>
    <n v="0"/>
    <n v="0"/>
    <n v="0"/>
    <n v="0"/>
  </r>
  <r>
    <s v="1411699"/>
    <x v="52"/>
    <x v="3"/>
    <x v="1"/>
    <n v="-101706.97"/>
    <n v="0"/>
    <n v="-101706.97"/>
    <n v="-101706.99"/>
    <n v="2.0000000004074536E-2"/>
    <n v="-1103"/>
    <n v="0"/>
    <n v="-1103"/>
    <n v="-1103"/>
    <n v="0"/>
  </r>
  <r>
    <s v="1411699"/>
    <x v="48"/>
    <x v="4"/>
    <x v="2"/>
    <n v="119.17"/>
    <n v="93.89108910891089"/>
    <n v="25.278910891089112"/>
    <n v="94.83"/>
    <n v="24.340000000000003"/>
    <n v="1400"/>
    <n v="1103"/>
    <n v="297"/>
    <n v="1114.03"/>
    <n v="285.97000000000003"/>
  </r>
  <r>
    <s v="1411699"/>
    <x v="53"/>
    <x v="4"/>
    <x v="2"/>
    <n v="329.78"/>
    <n v="328.18719211822662"/>
    <n v="1.5928078817733535"/>
    <n v="333.11"/>
    <n v="-3.3300000000000409"/>
    <n v="6650"/>
    <n v="6618"/>
    <n v="32"/>
    <n v="6717.27"/>
    <n v="-67.270000000000437"/>
  </r>
  <r>
    <s v="1411699"/>
    <x v="50"/>
    <x v="4"/>
    <x v="2"/>
    <n v="547.47"/>
    <n v="545.98009950248752"/>
    <n v="1.4899004975125081"/>
    <n v="548.71"/>
    <n v="-1.2400000000000091"/>
    <n v="1106"/>
    <n v="1103"/>
    <n v="3"/>
    <n v="1108.5150000000001"/>
    <n v="-2.5150000000001"/>
  </r>
  <r>
    <s v="1411699"/>
    <x v="54"/>
    <x v="4"/>
    <x v="2"/>
    <n v="1500.18"/>
    <n v="1492.9556650246304"/>
    <n v="7.2243349753696293"/>
    <n v="1515.35"/>
    <n v="-15.169999999999845"/>
    <n v="6650"/>
    <n v="6618"/>
    <n v="32"/>
    <n v="6717.27"/>
    <n v="-67.270000000000437"/>
  </r>
  <r>
    <s v="1411699"/>
    <x v="55"/>
    <x v="4"/>
    <x v="2"/>
    <n v="1927.64"/>
    <n v="1918.3645320197045"/>
    <n v="9.2754679802956161"/>
    <n v="1947.14"/>
    <n v="-19.5"/>
    <n v="6650"/>
    <n v="6618"/>
    <n v="32"/>
    <n v="6717.27"/>
    <n v="-67.270000000000437"/>
  </r>
  <r>
    <s v="1411699"/>
    <x v="14"/>
    <x v="4"/>
    <x v="2"/>
    <n v="3150.28"/>
    <n v="3111.7156862745096"/>
    <n v="38.564313725490592"/>
    <n v="3173.95"/>
    <n v="-23.669999999999618"/>
    <n v="6700"/>
    <n v="6618"/>
    <n v="82"/>
    <n v="6750.36"/>
    <n v="-50.359999999999673"/>
  </r>
  <r>
    <s v="1411699"/>
    <x v="56"/>
    <x v="4"/>
    <x v="2"/>
    <n v="6072.22"/>
    <n v="5358.1477832512319"/>
    <n v="714.07221674876837"/>
    <n v="5438.52"/>
    <n v="633.69999999999982"/>
    <n v="7500"/>
    <n v="6618"/>
    <n v="882"/>
    <n v="6717.27"/>
    <n v="782.72999999999956"/>
  </r>
  <r>
    <s v="1411699"/>
    <x v="17"/>
    <x v="4"/>
    <x v="2"/>
    <n v="8844.5"/>
    <n v="8801.940298507463"/>
    <n v="42.559701492536988"/>
    <n v="8845.9500000000007"/>
    <n v="-1.4500000000007276"/>
    <n v="6650"/>
    <n v="6618"/>
    <n v="32"/>
    <n v="6651.09"/>
    <n v="-1.0900000000001455"/>
  </r>
  <r>
    <s v="1411699"/>
    <x v="57"/>
    <x v="4"/>
    <x v="2"/>
    <n v="9551.7999999999993"/>
    <n v="8989.4482758620707"/>
    <n v="562.35172413792861"/>
    <n v="9124.2900000000009"/>
    <n v="427.5099999999984"/>
    <n v="1172"/>
    <n v="1103"/>
    <n v="69"/>
    <n v="1119.5450000000001"/>
    <n v="52.454999999999927"/>
  </r>
  <r>
    <s v="1411699"/>
    <x v="58"/>
    <x v="4"/>
    <x v="2"/>
    <n v="32393.32"/>
    <n v="31656.673267326732"/>
    <n v="736.64673267326725"/>
    <n v="31973.24"/>
    <n v="420.07999999999811"/>
    <n v="6772"/>
    <n v="6618"/>
    <n v="154"/>
    <n v="6684.18"/>
    <n v="87.819999999999709"/>
  </r>
  <r>
    <s v="1411699"/>
    <x v="59"/>
    <x v="4"/>
    <x v="3"/>
    <n v="29619.05"/>
    <n v="28780.497512437811"/>
    <n v="838.55248756218862"/>
    <n v="28924.400000000001"/>
    <n v="694.64999999999782"/>
    <n v="5119"/>
    <n v="4963.5004975124384"/>
    <n v="155.49950248756159"/>
    <n v="4988.3180000000002"/>
    <n v="130.68199999999979"/>
  </r>
  <r>
    <s v="1411699"/>
    <x v="20"/>
    <x v="4"/>
    <x v="4"/>
    <n v="334.14"/>
    <n v="327.58823529411762"/>
    <n v="6.5517647058823627"/>
    <n v="334.14"/>
    <n v="0"/>
    <n v="60.753"/>
    <n v="59.561764705882354"/>
    <n v="1.1912352941176465"/>
    <n v="60.753"/>
    <n v="0"/>
  </r>
  <r>
    <s v="1411701"/>
    <x v="0"/>
    <x v="0"/>
    <x v="0"/>
    <n v="2214.31"/>
    <n v="0"/>
    <n v="2214.31"/>
    <n v="0"/>
    <n v="2214.31"/>
    <n v="0"/>
    <n v="0"/>
    <n v="0"/>
    <n v="0"/>
    <n v="0"/>
  </r>
  <r>
    <s v="1411701"/>
    <x v="1"/>
    <x v="1"/>
    <x v="0"/>
    <n v="6.62"/>
    <n v="0"/>
    <n v="6.62"/>
    <n v="6.6"/>
    <n v="2.0000000000000462E-2"/>
    <n v="0"/>
    <n v="0"/>
    <n v="0"/>
    <n v="0"/>
    <n v="0"/>
  </r>
  <r>
    <s v="1411701"/>
    <x v="2"/>
    <x v="1"/>
    <x v="0"/>
    <n v="154.35"/>
    <n v="0"/>
    <n v="154.35"/>
    <n v="154.01"/>
    <n v="0.34000000000000341"/>
    <n v="0"/>
    <n v="0"/>
    <n v="0"/>
    <n v="0"/>
    <n v="0"/>
  </r>
  <r>
    <s v="1411701"/>
    <x v="3"/>
    <x v="1"/>
    <x v="0"/>
    <n v="1036.3499999999999"/>
    <n v="0"/>
    <n v="1036.3499999999999"/>
    <n v="1034.0899999999999"/>
    <n v="2.2599999999999909"/>
    <n v="0"/>
    <n v="0"/>
    <n v="0"/>
    <n v="0"/>
    <n v="0"/>
  </r>
  <r>
    <s v="1411701"/>
    <x v="4"/>
    <x v="2"/>
    <x v="0"/>
    <n v="1498.91"/>
    <n v="0"/>
    <n v="1498.91"/>
    <n v="1702.21"/>
    <n v="-203.29999999999995"/>
    <n v="4.25"/>
    <n v="0"/>
    <n v="4.25"/>
    <n v="4.8259999999999996"/>
    <n v="-0.57599999999999962"/>
  </r>
  <r>
    <s v="1411701"/>
    <x v="5"/>
    <x v="2"/>
    <x v="0"/>
    <n v="5152.58"/>
    <n v="0"/>
    <n v="5152.58"/>
    <n v="5851.42"/>
    <n v="-698.84000000000015"/>
    <n v="4.25"/>
    <n v="0"/>
    <n v="4.25"/>
    <n v="4.8259999999999996"/>
    <n v="-0.57599999999999962"/>
  </r>
  <r>
    <s v="1411701"/>
    <x v="6"/>
    <x v="2"/>
    <x v="0"/>
    <n v="5574.77"/>
    <n v="0"/>
    <n v="5574.77"/>
    <n v="6330.83"/>
    <n v="-756.05999999999949"/>
    <n v="89.25"/>
    <n v="0"/>
    <n v="89.25"/>
    <n v="101.354"/>
    <n v="-12.103999999999999"/>
  </r>
  <r>
    <s v="1411701"/>
    <x v="7"/>
    <x v="1"/>
    <x v="0"/>
    <n v="11610.9"/>
    <n v="0"/>
    <n v="11610.9"/>
    <n v="11585.6"/>
    <n v="25.299999999999272"/>
    <n v="0"/>
    <n v="0"/>
    <n v="0"/>
    <n v="0"/>
    <n v="0"/>
  </r>
  <r>
    <s v="1411701"/>
    <x v="8"/>
    <x v="1"/>
    <x v="0"/>
    <n v="26850.29"/>
    <n v="0"/>
    <n v="26850.29"/>
    <n v="26791.79"/>
    <n v="58.5"/>
    <n v="0"/>
    <n v="0"/>
    <n v="0"/>
    <n v="0"/>
    <n v="0"/>
  </r>
  <r>
    <s v="1411701"/>
    <x v="60"/>
    <x v="3"/>
    <x v="1"/>
    <n v="-618233.05000000005"/>
    <n v="0"/>
    <n v="-618233.05000000005"/>
    <n v="-618233.03"/>
    <n v="-2.0000000018626451E-2"/>
    <n v="-3475"/>
    <n v="0"/>
    <n v="-3475"/>
    <n v="-3475"/>
    <n v="0"/>
  </r>
  <r>
    <s v="1411701"/>
    <x v="61"/>
    <x v="4"/>
    <x v="2"/>
    <n v="2172.7600000000002"/>
    <n v="2167.5665024630543"/>
    <n v="5.1934975369458698"/>
    <n v="2200.08"/>
    <n v="-27.319999999999709"/>
    <n v="41800"/>
    <n v="41700"/>
    <n v="100"/>
    <n v="42325.5"/>
    <n v="-525.5"/>
  </r>
  <r>
    <s v="1411701"/>
    <x v="11"/>
    <x v="4"/>
    <x v="2"/>
    <n v="3423.79"/>
    <n v="3415.9203980099501"/>
    <n v="7.8696019900498868"/>
    <n v="3433"/>
    <n v="-9.2100000000000364"/>
    <n v="3483"/>
    <n v="3475"/>
    <n v="8"/>
    <n v="3492.375"/>
    <n v="-9.375"/>
  </r>
  <r>
    <s v="1411701"/>
    <x v="54"/>
    <x v="4"/>
    <x v="2"/>
    <n v="9429.66"/>
    <n v="9407.1034482758605"/>
    <n v="22.556551724139354"/>
    <n v="9548.2099999999991"/>
    <n v="-118.54999999999927"/>
    <n v="41800"/>
    <n v="41700"/>
    <n v="100"/>
    <n v="42325.5"/>
    <n v="-525.5"/>
  </r>
  <r>
    <s v="1411701"/>
    <x v="55"/>
    <x v="4"/>
    <x v="2"/>
    <n v="12116.57"/>
    <n v="12087.576354679803"/>
    <n v="28.993645320197174"/>
    <n v="12268.89"/>
    <n v="-152.31999999999971"/>
    <n v="41800"/>
    <n v="41700"/>
    <n v="100"/>
    <n v="42325.5"/>
    <n v="-525.5"/>
  </r>
  <r>
    <s v="1411701"/>
    <x v="14"/>
    <x v="4"/>
    <x v="2"/>
    <n v="19855.18"/>
    <n v="19606.921568627455"/>
    <n v="248.2584313725456"/>
    <n v="19999.060000000001"/>
    <n v="-143.88000000000102"/>
    <n v="42228"/>
    <n v="41700"/>
    <n v="528"/>
    <n v="42534"/>
    <n v="-306"/>
  </r>
  <r>
    <s v="1411701"/>
    <x v="56"/>
    <x v="4"/>
    <x v="2"/>
    <n v="34187.39"/>
    <n v="33535.763546798036"/>
    <n v="651.62645320196316"/>
    <n v="34038.800000000003"/>
    <n v="148.58999999999651"/>
    <n v="42510"/>
    <n v="41700"/>
    <n v="810"/>
    <n v="42325.5"/>
    <n v="184.5"/>
  </r>
  <r>
    <s v="1411701"/>
    <x v="63"/>
    <x v="4"/>
    <x v="2"/>
    <n v="41848.9"/>
    <n v="41526.246305418717"/>
    <n v="322.65369458128407"/>
    <n v="42149.14"/>
    <n v="-300.23999999999796"/>
    <n v="3502"/>
    <n v="3475"/>
    <n v="27"/>
    <n v="3527.125"/>
    <n v="-25.125"/>
  </r>
  <r>
    <s v="1411701"/>
    <x v="17"/>
    <x v="4"/>
    <x v="2"/>
    <n v="55860"/>
    <n v="55461.004975124379"/>
    <n v="398.99502487562131"/>
    <n v="55738.31"/>
    <n v="121.69000000000233"/>
    <n v="42000"/>
    <n v="41700"/>
    <n v="300"/>
    <n v="41908.5"/>
    <n v="91.5"/>
  </r>
  <r>
    <s v="1411701"/>
    <x v="58"/>
    <x v="4"/>
    <x v="2"/>
    <n v="200903.64"/>
    <n v="199468.61386138614"/>
    <n v="1435.0261386138736"/>
    <n v="201463.3"/>
    <n v="-559.65999999997439"/>
    <n v="42000"/>
    <n v="41700"/>
    <n v="300"/>
    <n v="42117"/>
    <n v="-117"/>
  </r>
  <r>
    <s v="1411701"/>
    <x v="59"/>
    <x v="4"/>
    <x v="3"/>
    <n v="182230.65"/>
    <n v="180927.59203980101"/>
    <n v="1303.0579601989884"/>
    <n v="181832.23"/>
    <n v="398.4199999999837"/>
    <n v="31500"/>
    <n v="31275"/>
    <n v="225"/>
    <n v="31431.375"/>
    <n v="68.625"/>
  </r>
  <r>
    <s v="1411701"/>
    <x v="20"/>
    <x v="4"/>
    <x v="4"/>
    <n v="2105.4299999999998"/>
    <n v="2064.1470588235293"/>
    <n v="41.282941176470558"/>
    <n v="2105.4299999999998"/>
    <n v="0"/>
    <n v="382.80599999999998"/>
    <n v="375.3"/>
    <n v="7.5059999999999718"/>
    <n v="382.80599999999998"/>
    <n v="0"/>
  </r>
  <r>
    <s v="1411702"/>
    <x v="0"/>
    <x v="0"/>
    <x v="0"/>
    <n v="-528.86"/>
    <n v="0"/>
    <n v="-528.86"/>
    <n v="0"/>
    <n v="-528.86"/>
    <n v="0"/>
    <n v="0"/>
    <n v="0"/>
    <n v="0"/>
    <n v="0"/>
  </r>
  <r>
    <s v="1411702"/>
    <x v="1"/>
    <x v="1"/>
    <x v="0"/>
    <n v="1.92"/>
    <n v="0"/>
    <n v="1.92"/>
    <n v="1.92"/>
    <n v="0"/>
    <n v="0"/>
    <n v="0"/>
    <n v="0"/>
    <n v="0"/>
    <n v="0"/>
  </r>
  <r>
    <s v="1411702"/>
    <x v="2"/>
    <x v="1"/>
    <x v="0"/>
    <n v="44.85"/>
    <n v="0"/>
    <n v="44.85"/>
    <n v="44.71"/>
    <n v="0.14000000000000057"/>
    <n v="0"/>
    <n v="0"/>
    <n v="0"/>
    <n v="0"/>
    <n v="0"/>
  </r>
  <r>
    <s v="1411702"/>
    <x v="3"/>
    <x v="1"/>
    <x v="0"/>
    <n v="301.13"/>
    <n v="0"/>
    <n v="301.13"/>
    <n v="300.18"/>
    <n v="0.94999999999998863"/>
    <n v="0"/>
    <n v="0"/>
    <n v="0"/>
    <n v="0"/>
    <n v="0"/>
  </r>
  <r>
    <s v="1411702"/>
    <x v="4"/>
    <x v="2"/>
    <x v="0"/>
    <n v="529.03"/>
    <n v="0"/>
    <n v="529.03"/>
    <n v="547.35"/>
    <n v="-18.32000000000005"/>
    <n v="1.5"/>
    <n v="0"/>
    <n v="1.5"/>
    <n v="1.552"/>
    <n v="-5.2000000000000046E-2"/>
  </r>
  <r>
    <s v="1411702"/>
    <x v="5"/>
    <x v="2"/>
    <x v="0"/>
    <n v="1818.56"/>
    <n v="0"/>
    <n v="1818.56"/>
    <n v="1881.55"/>
    <n v="-62.990000000000009"/>
    <n v="1.5"/>
    <n v="0"/>
    <n v="1.5"/>
    <n v="1.552"/>
    <n v="-5.2000000000000046E-2"/>
  </r>
  <r>
    <s v="1411702"/>
    <x v="6"/>
    <x v="2"/>
    <x v="0"/>
    <n v="1967.57"/>
    <n v="0"/>
    <n v="1967.57"/>
    <n v="2035.67"/>
    <n v="-68.100000000000136"/>
    <n v="31.5"/>
    <n v="0"/>
    <n v="31.5"/>
    <n v="32.590000000000003"/>
    <n v="-1.0900000000000034"/>
  </r>
  <r>
    <s v="1411702"/>
    <x v="7"/>
    <x v="1"/>
    <x v="0"/>
    <n v="3373.8"/>
    <n v="0"/>
    <n v="3373.8"/>
    <n v="3363.16"/>
    <n v="10.640000000000327"/>
    <n v="0"/>
    <n v="0"/>
    <n v="0"/>
    <n v="0"/>
    <n v="0"/>
  </r>
  <r>
    <s v="1411702"/>
    <x v="8"/>
    <x v="1"/>
    <x v="0"/>
    <n v="7801.93"/>
    <n v="0"/>
    <n v="7801.93"/>
    <n v="7777.33"/>
    <n v="24.600000000000364"/>
    <n v="0"/>
    <n v="0"/>
    <n v="0"/>
    <n v="0"/>
    <n v="0"/>
  </r>
  <r>
    <s v="1411702"/>
    <x v="73"/>
    <x v="3"/>
    <x v="1"/>
    <n v="-230292.18"/>
    <n v="0"/>
    <n v="-230292.18"/>
    <n v="-230292.19"/>
    <n v="1.0000000009313226E-2"/>
    <n v="-1008.75"/>
    <n v="0"/>
    <n v="-1008.75"/>
    <n v="-1008.75"/>
    <n v="0"/>
  </r>
  <r>
    <s v="1411702"/>
    <x v="48"/>
    <x v="4"/>
    <x v="2"/>
    <n v="195.78"/>
    <n v="0"/>
    <n v="195.78"/>
    <n v="0"/>
    <n v="195.78"/>
    <n v="2300"/>
    <n v="0"/>
    <n v="2300"/>
    <n v="0"/>
    <n v="2300"/>
  </r>
  <r>
    <s v="1411702"/>
    <x v="415"/>
    <x v="4"/>
    <x v="2"/>
    <n v="6765.2"/>
    <n v="0"/>
    <n v="6765.2"/>
    <n v="0"/>
    <n v="6765.2"/>
    <n v="12550"/>
    <n v="0"/>
    <n v="12550"/>
    <n v="0"/>
    <n v="12550"/>
  </r>
  <r>
    <s v="1411702"/>
    <x v="74"/>
    <x v="4"/>
    <x v="2"/>
    <n v="1940.04"/>
    <n v="1957.0147783251232"/>
    <n v="-16.974778325123225"/>
    <n v="1986.37"/>
    <n v="-46.329999999999927"/>
    <n v="12000"/>
    <n v="12105"/>
    <n v="-105"/>
    <n v="12286.575000000001"/>
    <n v="-286.57500000000073"/>
  </r>
  <r>
    <s v="1411702"/>
    <x v="75"/>
    <x v="4"/>
    <x v="2"/>
    <n v="3190.78"/>
    <n v="3143.2636815920396"/>
    <n v="47.516318407960625"/>
    <n v="3158.98"/>
    <n v="31.800000000000182"/>
    <n v="1024"/>
    <n v="1008.7502487562189"/>
    <n v="15.249751243781134"/>
    <n v="1013.794"/>
    <n v="10.206000000000017"/>
  </r>
  <r>
    <s v="1411702"/>
    <x v="77"/>
    <x v="4"/>
    <x v="2"/>
    <n v="4792.72"/>
    <n v="4568.1871921182264"/>
    <n v="224.53280788177381"/>
    <n v="4636.71"/>
    <n v="156.01000000000022"/>
    <n v="12700"/>
    <n v="12105"/>
    <n v="595"/>
    <n v="12286.575000000001"/>
    <n v="413.42499999999927"/>
  </r>
  <r>
    <s v="1411702"/>
    <x v="76"/>
    <x v="4"/>
    <x v="2"/>
    <n v="0"/>
    <n v="6525.3201970443351"/>
    <n v="-6525.3201970443351"/>
    <n v="6623.2"/>
    <n v="-6623.2"/>
    <n v="0"/>
    <n v="12105"/>
    <n v="-12105"/>
    <n v="12286.575000000001"/>
    <n v="-12286.575000000001"/>
  </r>
  <r>
    <s v="1411702"/>
    <x v="78"/>
    <x v="4"/>
    <x v="2"/>
    <n v="7001.34"/>
    <n v="6873.5784313725489"/>
    <n v="127.7615686274512"/>
    <n v="7011.05"/>
    <n v="-9.7100000000000364"/>
    <n v="12330"/>
    <n v="12105"/>
    <n v="225"/>
    <n v="12347.1"/>
    <n v="-17.100000000000364"/>
  </r>
  <r>
    <s v="1411702"/>
    <x v="80"/>
    <x v="4"/>
    <x v="2"/>
    <n v="10834.2"/>
    <n v="10487.655172413793"/>
    <n v="346.54482758620725"/>
    <n v="10644.97"/>
    <n v="189.23000000000138"/>
    <n v="12505"/>
    <n v="12105"/>
    <n v="400"/>
    <n v="12286.575000000001"/>
    <n v="218.42499999999927"/>
  </r>
  <r>
    <s v="1411702"/>
    <x v="79"/>
    <x v="4"/>
    <x v="2"/>
    <n v="10649.6"/>
    <n v="10490.995073891625"/>
    <n v="158.60492610837537"/>
    <n v="10648.36"/>
    <n v="1.2399999999997817"/>
    <n v="1024"/>
    <n v="1008.7497536945812"/>
    <n v="15.250246305418841"/>
    <n v="1023.881"/>
    <n v="0.11900000000002819"/>
  </r>
  <r>
    <s v="1411702"/>
    <x v="44"/>
    <x v="4"/>
    <x v="2"/>
    <n v="16226"/>
    <n v="16099.651741293532"/>
    <n v="126.34825870646819"/>
    <n v="16180.15"/>
    <n v="45.850000000000364"/>
    <n v="12200"/>
    <n v="12105"/>
    <n v="95"/>
    <n v="12165.525"/>
    <n v="34.475000000000364"/>
  </r>
  <r>
    <s v="1411702"/>
    <x v="81"/>
    <x v="4"/>
    <x v="2"/>
    <n v="67457.55"/>
    <n v="67119.316831683158"/>
    <n v="338.23316831684497"/>
    <n v="67790.509999999995"/>
    <n v="-332.95999999999185"/>
    <n v="12166"/>
    <n v="12105"/>
    <n v="61"/>
    <n v="12226.05"/>
    <n v="-60.049999999999272"/>
  </r>
  <r>
    <s v="1411702"/>
    <x v="72"/>
    <x v="4"/>
    <x v="3"/>
    <n v="85317.86"/>
    <n v="84625.701492537308"/>
    <n v="692.1585074626928"/>
    <n v="85048.83"/>
    <n v="269.02999999999884"/>
    <n v="9153"/>
    <n v="9078.7502487562197"/>
    <n v="74.249751243780338"/>
    <n v="9124.1440000000002"/>
    <n v="28.855999999999767"/>
  </r>
  <r>
    <s v="1411702"/>
    <x v="20"/>
    <x v="4"/>
    <x v="4"/>
    <n v="611.17999999999995"/>
    <n v="599.19607843137248"/>
    <n v="11.983921568627466"/>
    <n v="611.17999999999995"/>
    <n v="0"/>
    <n v="111.124"/>
    <n v="108.94509803921568"/>
    <n v="2.1789019607843159"/>
    <n v="111.124"/>
    <n v="0"/>
  </r>
  <r>
    <s v="1411703"/>
    <x v="0"/>
    <x v="0"/>
    <x v="0"/>
    <n v="-8226.44"/>
    <n v="0"/>
    <n v="-8226.44"/>
    <n v="0"/>
    <n v="-8226.44"/>
    <n v="0"/>
    <n v="0"/>
    <n v="0"/>
    <n v="0"/>
    <n v="0"/>
  </r>
  <r>
    <s v="1411703"/>
    <x v="1"/>
    <x v="1"/>
    <x v="0"/>
    <n v="1.94"/>
    <n v="0"/>
    <n v="1.94"/>
    <n v="1.89"/>
    <n v="5.0000000000000044E-2"/>
    <n v="0"/>
    <n v="0"/>
    <n v="0"/>
    <n v="0"/>
    <n v="0"/>
  </r>
  <r>
    <s v="1411703"/>
    <x v="2"/>
    <x v="1"/>
    <x v="0"/>
    <n v="45.21"/>
    <n v="0"/>
    <n v="45.21"/>
    <n v="44.05"/>
    <n v="1.1600000000000037"/>
    <n v="0"/>
    <n v="0"/>
    <n v="0"/>
    <n v="0"/>
    <n v="0"/>
  </r>
  <r>
    <s v="1411703"/>
    <x v="3"/>
    <x v="1"/>
    <x v="0"/>
    <n v="303.54000000000002"/>
    <n v="0"/>
    <n v="303.54000000000002"/>
    <n v="295.8"/>
    <n v="7.7400000000000091"/>
    <n v="0"/>
    <n v="0"/>
    <n v="0"/>
    <n v="0"/>
    <n v="0"/>
  </r>
  <r>
    <s v="1411703"/>
    <x v="4"/>
    <x v="2"/>
    <x v="0"/>
    <n v="909.93"/>
    <n v="0"/>
    <n v="909.93"/>
    <n v="539.35"/>
    <n v="370.57999999999993"/>
    <n v="2.58"/>
    <n v="0"/>
    <n v="2.58"/>
    <n v="1.5289999999999999"/>
    <n v="1.0510000000000002"/>
  </r>
  <r>
    <s v="1411703"/>
    <x v="5"/>
    <x v="2"/>
    <x v="0"/>
    <n v="3127.92"/>
    <n v="0"/>
    <n v="3127.92"/>
    <n v="1854.04"/>
    <n v="1273.8800000000001"/>
    <n v="2.58"/>
    <n v="0"/>
    <n v="2.58"/>
    <n v="1.5289999999999999"/>
    <n v="1.0510000000000002"/>
  </r>
  <r>
    <s v="1411703"/>
    <x v="6"/>
    <x v="2"/>
    <x v="0"/>
    <n v="3384.21"/>
    <n v="0"/>
    <n v="3384.21"/>
    <n v="2005.91"/>
    <n v="1378.3"/>
    <n v="54.18"/>
    <n v="0"/>
    <n v="54.18"/>
    <n v="32.113999999999997"/>
    <n v="22.066000000000003"/>
  </r>
  <r>
    <s v="1411703"/>
    <x v="7"/>
    <x v="1"/>
    <x v="0"/>
    <n v="3400.7"/>
    <n v="0"/>
    <n v="3400.7"/>
    <n v="3313.98"/>
    <n v="86.7199999999998"/>
    <n v="0"/>
    <n v="0"/>
    <n v="0"/>
    <n v="0"/>
    <n v="0"/>
  </r>
  <r>
    <s v="1411703"/>
    <x v="8"/>
    <x v="1"/>
    <x v="0"/>
    <n v="7864.15"/>
    <n v="0"/>
    <n v="7864.15"/>
    <n v="7663.61"/>
    <n v="200.53999999999996"/>
    <n v="0"/>
    <n v="0"/>
    <n v="0"/>
    <n v="0"/>
    <n v="0"/>
  </r>
  <r>
    <s v="1411703"/>
    <x v="73"/>
    <x v="3"/>
    <x v="1"/>
    <n v="-226890.84"/>
    <n v="0"/>
    <n v="-226890.84"/>
    <n v="-226890.8"/>
    <n v="-4.0000000008149073E-2"/>
    <n v="-994"/>
    <n v="0"/>
    <n v="-994"/>
    <n v="-994"/>
    <n v="0"/>
  </r>
  <r>
    <s v="1411703"/>
    <x v="48"/>
    <x v="4"/>
    <x v="2"/>
    <n v="287.37"/>
    <n v="0"/>
    <n v="287.37"/>
    <n v="0"/>
    <n v="287.37"/>
    <n v="3376"/>
    <n v="0"/>
    <n v="3376"/>
    <n v="0"/>
    <n v="3376"/>
  </r>
  <r>
    <s v="1411703"/>
    <x v="415"/>
    <x v="4"/>
    <x v="2"/>
    <n v="6738.25"/>
    <n v="0"/>
    <n v="6738.25"/>
    <n v="0"/>
    <n v="6738.25"/>
    <n v="12500"/>
    <n v="0"/>
    <n v="12500"/>
    <n v="0"/>
    <n v="12500"/>
  </r>
  <r>
    <s v="1411703"/>
    <x v="74"/>
    <x v="4"/>
    <x v="2"/>
    <n v="2101.71"/>
    <n v="1928.4039408866995"/>
    <n v="173.30605911330053"/>
    <n v="1957.33"/>
    <n v="144.38000000000011"/>
    <n v="13000"/>
    <n v="11928"/>
    <n v="1072"/>
    <n v="12106.92"/>
    <n v="893.07999999999993"/>
  </r>
  <r>
    <s v="1411703"/>
    <x v="75"/>
    <x v="4"/>
    <x v="2"/>
    <n v="3112.89"/>
    <n v="3097.3034825870645"/>
    <n v="15.586517412935336"/>
    <n v="3112.79"/>
    <n v="9.9999999999909051E-2"/>
    <n v="999"/>
    <n v="994"/>
    <n v="5"/>
    <n v="998.97"/>
    <n v="2.9999999999972715E-2"/>
  </r>
  <r>
    <s v="1411703"/>
    <x v="77"/>
    <x v="4"/>
    <x v="2"/>
    <n v="4754.99"/>
    <n v="4501.3891625615761"/>
    <n v="253.6008374384237"/>
    <n v="4568.91"/>
    <n v="186.07999999999993"/>
    <n v="12600"/>
    <n v="11928"/>
    <n v="672"/>
    <n v="12106.92"/>
    <n v="493.07999999999993"/>
  </r>
  <r>
    <s v="1411703"/>
    <x v="76"/>
    <x v="4"/>
    <x v="2"/>
    <n v="0"/>
    <n v="6429.9113300492609"/>
    <n v="-6429.9113300492609"/>
    <n v="6526.36"/>
    <n v="-6526.36"/>
    <n v="0"/>
    <n v="11928"/>
    <n v="-11928"/>
    <n v="12106.92"/>
    <n v="-12106.92"/>
  </r>
  <r>
    <s v="1411703"/>
    <x v="78"/>
    <x v="4"/>
    <x v="2"/>
    <n v="6950.24"/>
    <n v="6773.0784313725489"/>
    <n v="177.16156862745083"/>
    <n v="6908.54"/>
    <n v="41.699999999999818"/>
    <n v="12240"/>
    <n v="11928"/>
    <n v="312"/>
    <n v="12166.56"/>
    <n v="73.440000000000509"/>
  </r>
  <r>
    <s v="1411703"/>
    <x v="80"/>
    <x v="4"/>
    <x v="2"/>
    <n v="10669.59"/>
    <n v="10334.295566502464"/>
    <n v="335.29443349753637"/>
    <n v="10489.31"/>
    <n v="180.28000000000065"/>
    <n v="12315"/>
    <n v="11928"/>
    <n v="387"/>
    <n v="12106.92"/>
    <n v="208.07999999999993"/>
  </r>
  <r>
    <s v="1411703"/>
    <x v="79"/>
    <x v="4"/>
    <x v="2"/>
    <n v="11481.6"/>
    <n v="10337.596059113301"/>
    <n v="1144.0039408866996"/>
    <n v="10492.66"/>
    <n v="988.94000000000051"/>
    <n v="1104"/>
    <n v="994"/>
    <n v="110"/>
    <n v="1008.91"/>
    <n v="95.090000000000032"/>
  </r>
  <r>
    <s v="1411703"/>
    <x v="44"/>
    <x v="4"/>
    <x v="2"/>
    <n v="15960"/>
    <n v="15864.23880597015"/>
    <n v="95.76119402985023"/>
    <n v="15943.56"/>
    <n v="16.440000000000509"/>
    <n v="12000"/>
    <n v="11928"/>
    <n v="72"/>
    <n v="11987.64"/>
    <n v="12.360000000000582"/>
  </r>
  <r>
    <s v="1411703"/>
    <x v="81"/>
    <x v="4"/>
    <x v="2"/>
    <n v="67457.55"/>
    <n v="66137.900990099006"/>
    <n v="1319.649009900997"/>
    <n v="66799.28"/>
    <n v="658.27000000000407"/>
    <n v="12166"/>
    <n v="11928"/>
    <n v="238"/>
    <n v="12047.28"/>
    <n v="118.71999999999935"/>
  </r>
  <r>
    <s v="1411703"/>
    <x v="72"/>
    <x v="4"/>
    <x v="3"/>
    <n v="85963.25"/>
    <n v="83354.417910447766"/>
    <n v="2608.8320895522338"/>
    <n v="83771.19"/>
    <n v="2192.0599999999977"/>
    <n v="9226"/>
    <n v="8946"/>
    <n v="280"/>
    <n v="8990.73"/>
    <n v="235.27000000000044"/>
  </r>
  <r>
    <s v="1411703"/>
    <x v="20"/>
    <x v="4"/>
    <x v="4"/>
    <n v="602.24"/>
    <n v="590.43137254901956"/>
    <n v="11.808627450980453"/>
    <n v="602.24"/>
    <n v="0"/>
    <n v="109.499"/>
    <n v="107.35196078431372"/>
    <n v="2.1470392156862772"/>
    <n v="109.499"/>
    <n v="0"/>
  </r>
  <r>
    <s v="1411710"/>
    <x v="0"/>
    <x v="0"/>
    <x v="0"/>
    <n v="-191.62"/>
    <n v="0"/>
    <n v="-191.62"/>
    <n v="0"/>
    <n v="-191.62"/>
    <n v="0"/>
    <n v="0"/>
    <n v="0"/>
    <n v="0"/>
    <n v="0"/>
  </r>
  <r>
    <s v="1411710"/>
    <x v="1"/>
    <x v="1"/>
    <x v="0"/>
    <n v="3.81"/>
    <n v="0"/>
    <n v="3.81"/>
    <n v="3.8"/>
    <n v="1.0000000000000231E-2"/>
    <n v="0"/>
    <n v="0"/>
    <n v="0"/>
    <n v="0"/>
    <n v="0"/>
  </r>
  <r>
    <s v="1411710"/>
    <x v="2"/>
    <x v="1"/>
    <x v="0"/>
    <n v="88.92"/>
    <n v="0"/>
    <n v="88.92"/>
    <n v="88.64"/>
    <n v="0.28000000000000114"/>
    <n v="0"/>
    <n v="0"/>
    <n v="0"/>
    <n v="0"/>
    <n v="0"/>
  </r>
  <r>
    <s v="1411710"/>
    <x v="3"/>
    <x v="1"/>
    <x v="0"/>
    <n v="597.04"/>
    <n v="0"/>
    <n v="597.04"/>
    <n v="595.16"/>
    <n v="1.8799999999999955"/>
    <n v="0"/>
    <n v="0"/>
    <n v="0"/>
    <n v="0"/>
    <n v="0"/>
  </r>
  <r>
    <s v="1411710"/>
    <x v="4"/>
    <x v="2"/>
    <x v="0"/>
    <n v="853.5"/>
    <n v="0"/>
    <n v="853.5"/>
    <n v="979.69"/>
    <n v="-126.19000000000005"/>
    <n v="2.42"/>
    <n v="0"/>
    <n v="2.42"/>
    <n v="2.778"/>
    <n v="-0.3580000000000001"/>
  </r>
  <r>
    <s v="1411710"/>
    <x v="5"/>
    <x v="2"/>
    <x v="0"/>
    <n v="2933.94"/>
    <n v="0"/>
    <n v="2933.94"/>
    <n v="3367.72"/>
    <n v="-433.77999999999975"/>
    <n v="2.42"/>
    <n v="0"/>
    <n v="2.42"/>
    <n v="2.778"/>
    <n v="-0.3580000000000001"/>
  </r>
  <r>
    <s v="1411710"/>
    <x v="6"/>
    <x v="2"/>
    <x v="0"/>
    <n v="3174.34"/>
    <n v="0"/>
    <n v="3174.34"/>
    <n v="3643.64"/>
    <n v="-469.29999999999973"/>
    <n v="50.82"/>
    <n v="0"/>
    <n v="50.82"/>
    <n v="58.332999999999998"/>
    <n v="-7.5129999999999981"/>
  </r>
  <r>
    <s v="1411710"/>
    <x v="7"/>
    <x v="1"/>
    <x v="0"/>
    <n v="6688.98"/>
    <n v="0"/>
    <n v="6688.98"/>
    <n v="6667.97"/>
    <n v="21.009999999999309"/>
    <n v="0"/>
    <n v="0"/>
    <n v="0"/>
    <n v="0"/>
    <n v="0"/>
  </r>
  <r>
    <s v="1411710"/>
    <x v="8"/>
    <x v="1"/>
    <x v="0"/>
    <n v="15468.32"/>
    <n v="0"/>
    <n v="15468.32"/>
    <n v="15419.74"/>
    <n v="48.579999999999927"/>
    <n v="0"/>
    <n v="0"/>
    <n v="0"/>
    <n v="0"/>
    <n v="0"/>
  </r>
  <r>
    <s v="1411710"/>
    <x v="64"/>
    <x v="3"/>
    <x v="1"/>
    <n v="-425691.8"/>
    <n v="0"/>
    <n v="-425691.8"/>
    <n v="-425691.86"/>
    <n v="5.9999999997671694E-2"/>
    <n v="-2000"/>
    <n v="0"/>
    <n v="-2000"/>
    <n v="-2000"/>
    <n v="0"/>
  </r>
  <r>
    <s v="1411710"/>
    <x v="48"/>
    <x v="4"/>
    <x v="2"/>
    <n v="12.77"/>
    <n v="0"/>
    <n v="12.77"/>
    <n v="0"/>
    <n v="12.77"/>
    <n v="150"/>
    <n v="0"/>
    <n v="150"/>
    <n v="0"/>
    <n v="150"/>
  </r>
  <r>
    <s v="1411710"/>
    <x v="67"/>
    <x v="4"/>
    <x v="2"/>
    <n v="1459.74"/>
    <n v="1447.6847290640394"/>
    <n v="12.055270935960607"/>
    <n v="1469.4"/>
    <n v="-9.6600000000000819"/>
    <n v="24200"/>
    <n v="24000"/>
    <n v="200"/>
    <n v="24360"/>
    <n v="-160"/>
  </r>
  <r>
    <s v="1411710"/>
    <x v="11"/>
    <x v="4"/>
    <x v="2"/>
    <n v="1975.83"/>
    <n v="1966"/>
    <n v="9.8299999999999272"/>
    <n v="1975.83"/>
    <n v="0"/>
    <n v="2010"/>
    <n v="2000"/>
    <n v="10"/>
    <n v="2010"/>
    <n v="0"/>
  </r>
  <r>
    <s v="1411710"/>
    <x v="68"/>
    <x v="4"/>
    <x v="2"/>
    <n v="5660.43"/>
    <n v="5602.07881773399"/>
    <n v="58.351182266010255"/>
    <n v="5686.11"/>
    <n v="-25.679999999999382"/>
    <n v="24250"/>
    <n v="24000"/>
    <n v="250"/>
    <n v="24360"/>
    <n v="-110"/>
  </r>
  <r>
    <s v="1411710"/>
    <x v="69"/>
    <x v="4"/>
    <x v="2"/>
    <n v="7385.04"/>
    <n v="7234.3203883495144"/>
    <n v="150.7196116504856"/>
    <n v="7451.35"/>
    <n v="-66.3100000000004"/>
    <n v="24500"/>
    <n v="24000"/>
    <n v="500"/>
    <n v="24720"/>
    <n v="-220"/>
  </r>
  <r>
    <s v="1411710"/>
    <x v="14"/>
    <x v="4"/>
    <x v="2"/>
    <n v="11510.25"/>
    <n v="11284.558823529413"/>
    <n v="225.69117647058738"/>
    <n v="11510.25"/>
    <n v="0"/>
    <n v="24480"/>
    <n v="24000"/>
    <n v="480"/>
    <n v="24480"/>
    <n v="0"/>
  </r>
  <r>
    <s v="1411710"/>
    <x v="70"/>
    <x v="4"/>
    <x v="2"/>
    <n v="22094.92"/>
    <n v="21005.211822660098"/>
    <n v="1089.7081773399004"/>
    <n v="21320.29"/>
    <n v="774.62999999999738"/>
    <n v="25245"/>
    <n v="24000"/>
    <n v="1245"/>
    <n v="24360"/>
    <n v="885"/>
  </r>
  <r>
    <s v="1411710"/>
    <x v="71"/>
    <x v="4"/>
    <x v="2"/>
    <n v="27580.5"/>
    <n v="27240"/>
    <n v="340.5"/>
    <n v="27648.6"/>
    <n v="-68.099999999998545"/>
    <n v="2025"/>
    <n v="2000"/>
    <n v="25"/>
    <n v="2030"/>
    <n v="-5"/>
  </r>
  <r>
    <s v="1411710"/>
    <x v="17"/>
    <x v="4"/>
    <x v="2"/>
    <n v="32079.599999999999"/>
    <n v="31920"/>
    <n v="159.59999999999854"/>
    <n v="32079.599999999999"/>
    <n v="0"/>
    <n v="24120"/>
    <n v="24000"/>
    <n v="120"/>
    <n v="24120"/>
    <n v="0"/>
  </r>
  <r>
    <s v="1411710"/>
    <x v="58"/>
    <x v="4"/>
    <x v="2"/>
    <n v="115950.1"/>
    <n v="114802.07920792079"/>
    <n v="1148.0207920792163"/>
    <n v="115950.1"/>
    <n v="0"/>
    <n v="24240"/>
    <n v="24000"/>
    <n v="240"/>
    <n v="24240"/>
    <n v="0"/>
  </r>
  <r>
    <s v="1411710"/>
    <x v="72"/>
    <x v="4"/>
    <x v="3"/>
    <n v="169153.63"/>
    <n v="167783.29353233831"/>
    <n v="1370.3364676616911"/>
    <n v="168622.21"/>
    <n v="531.42000000001281"/>
    <n v="18147"/>
    <n v="18000"/>
    <n v="147"/>
    <n v="18090"/>
    <n v="57"/>
  </r>
  <r>
    <s v="1411710"/>
    <x v="20"/>
    <x v="4"/>
    <x v="4"/>
    <n v="1211.76"/>
    <n v="1188"/>
    <n v="23.759999999999991"/>
    <n v="1211.76"/>
    <n v="0"/>
    <n v="220.32"/>
    <n v="216"/>
    <n v="4.3199999999999932"/>
    <n v="220.32"/>
    <n v="0"/>
  </r>
  <r>
    <s v="1411731"/>
    <x v="0"/>
    <x v="0"/>
    <x v="0"/>
    <n v="868.73"/>
    <n v="0"/>
    <n v="868.73"/>
    <n v="0"/>
    <n v="868.73"/>
    <n v="0"/>
    <n v="0"/>
    <n v="0"/>
    <n v="0"/>
    <n v="0"/>
  </r>
  <r>
    <s v="1411731"/>
    <x v="1"/>
    <x v="1"/>
    <x v="0"/>
    <n v="2.82"/>
    <n v="0"/>
    <n v="2.82"/>
    <n v="2.83"/>
    <n v="-1.0000000000000231E-2"/>
    <n v="0"/>
    <n v="0"/>
    <n v="0"/>
    <n v="0"/>
    <n v="0"/>
  </r>
  <r>
    <s v="1411731"/>
    <x v="2"/>
    <x v="1"/>
    <x v="0"/>
    <n v="65.75"/>
    <n v="0"/>
    <n v="65.75"/>
    <n v="66.09"/>
    <n v="-0.34000000000000341"/>
    <n v="0"/>
    <n v="0"/>
    <n v="0"/>
    <n v="0"/>
    <n v="0"/>
  </r>
  <r>
    <s v="1411731"/>
    <x v="3"/>
    <x v="1"/>
    <x v="0"/>
    <n v="441.45"/>
    <n v="0"/>
    <n v="441.45"/>
    <n v="443.76"/>
    <n v="-2.3100000000000023"/>
    <n v="0"/>
    <n v="0"/>
    <n v="0"/>
    <n v="0"/>
    <n v="0"/>
  </r>
  <r>
    <s v="1411731"/>
    <x v="4"/>
    <x v="2"/>
    <x v="0"/>
    <n v="617.20000000000005"/>
    <n v="0"/>
    <n v="617.20000000000005"/>
    <n v="717.62"/>
    <n v="-100.41999999999996"/>
    <n v="1.75"/>
    <n v="0"/>
    <n v="1.75"/>
    <n v="2.0350000000000001"/>
    <n v="-0.28500000000000014"/>
  </r>
  <r>
    <s v="1411731"/>
    <x v="5"/>
    <x v="2"/>
    <x v="0"/>
    <n v="2121.65"/>
    <n v="0"/>
    <n v="2121.65"/>
    <n v="2466.86"/>
    <n v="-345.21000000000004"/>
    <n v="1.75"/>
    <n v="0"/>
    <n v="1.75"/>
    <n v="2.0350000000000001"/>
    <n v="-0.28500000000000014"/>
  </r>
  <r>
    <s v="1411731"/>
    <x v="6"/>
    <x v="2"/>
    <x v="0"/>
    <n v="2295.4899999999998"/>
    <n v="0"/>
    <n v="2295.4899999999998"/>
    <n v="2668.97"/>
    <n v="-373.48"/>
    <n v="36.75"/>
    <n v="0"/>
    <n v="36.75"/>
    <n v="42.728999999999999"/>
    <n v="-5.9789999999999992"/>
  </r>
  <r>
    <s v="1411731"/>
    <x v="7"/>
    <x v="1"/>
    <x v="0"/>
    <n v="4945.87"/>
    <n v="0"/>
    <n v="4945.87"/>
    <n v="4971.7700000000004"/>
    <n v="-25.900000000000546"/>
    <n v="0"/>
    <n v="0"/>
    <n v="0"/>
    <n v="0"/>
    <n v="0"/>
  </r>
  <r>
    <s v="1411731"/>
    <x v="8"/>
    <x v="1"/>
    <x v="0"/>
    <n v="11437.37"/>
    <n v="0"/>
    <n v="11437.37"/>
    <n v="11497.25"/>
    <n v="-59.8799999999992"/>
    <n v="0"/>
    <n v="0"/>
    <n v="0"/>
    <n v="0"/>
    <n v="0"/>
  </r>
  <r>
    <s v="1411731"/>
    <x v="82"/>
    <x v="3"/>
    <x v="1"/>
    <n v="-225989.25"/>
    <n v="0"/>
    <n v="-225989.25"/>
    <n v="-225989.25"/>
    <n v="0"/>
    <n v="-1465"/>
    <n v="0"/>
    <n v="-1465"/>
    <n v="-1465"/>
    <n v="0"/>
  </r>
  <r>
    <s v="1411731"/>
    <x v="48"/>
    <x v="4"/>
    <x v="2"/>
    <n v="11.07"/>
    <n v="0"/>
    <n v="11.07"/>
    <n v="0"/>
    <n v="11.07"/>
    <n v="130"/>
    <n v="0"/>
    <n v="130"/>
    <n v="0"/>
    <n v="130"/>
  </r>
  <r>
    <s v="1411731"/>
    <x v="83"/>
    <x v="4"/>
    <x v="2"/>
    <n v="179.42"/>
    <n v="146.02970297029702"/>
    <n v="33.390297029702964"/>
    <n v="147.49"/>
    <n v="31.929999999999978"/>
    <n v="1800"/>
    <n v="1465"/>
    <n v="335"/>
    <n v="1479.65"/>
    <n v="320.34999999999991"/>
  </r>
  <r>
    <s v="1411731"/>
    <x v="84"/>
    <x v="4"/>
    <x v="2"/>
    <n v="1220.76"/>
    <n v="1202.2955665024631"/>
    <n v="18.464433497536902"/>
    <n v="1220.33"/>
    <n v="0.43000000000006366"/>
    <n v="17850"/>
    <n v="17580"/>
    <n v="270"/>
    <n v="17843.7"/>
    <n v="6.2999999999992724"/>
  </r>
  <r>
    <s v="1411731"/>
    <x v="11"/>
    <x v="4"/>
    <x v="2"/>
    <n v="1445.01"/>
    <n v="1440.0995024875622"/>
    <n v="4.9104975124378143"/>
    <n v="1447.3"/>
    <n v="-2.2899999999999636"/>
    <n v="1470"/>
    <n v="1465"/>
    <n v="5"/>
    <n v="1472.325"/>
    <n v="-2.3250000000000455"/>
  </r>
  <r>
    <s v="1411731"/>
    <x v="85"/>
    <x v="4"/>
    <x v="2"/>
    <n v="2280.94"/>
    <n v="2291.3793103448274"/>
    <n v="-10.439310344827391"/>
    <n v="2325.75"/>
    <n v="-44.809999999999945"/>
    <n v="17500"/>
    <n v="17580"/>
    <n v="-80"/>
    <n v="17843.7"/>
    <n v="-343.70000000000073"/>
  </r>
  <r>
    <s v="1411731"/>
    <x v="86"/>
    <x v="4"/>
    <x v="2"/>
    <n v="3442.38"/>
    <n v="3390.305418719212"/>
    <n v="52.074581280788152"/>
    <n v="3441.16"/>
    <n v="1.2200000000002547"/>
    <n v="17850"/>
    <n v="17580"/>
    <n v="270"/>
    <n v="17843.7"/>
    <n v="6.2999999999992724"/>
  </r>
  <r>
    <s v="1411731"/>
    <x v="41"/>
    <x v="4"/>
    <x v="2"/>
    <n v="7257.05"/>
    <n v="7143.2843137254904"/>
    <n v="113.76568627450979"/>
    <n v="7286.15"/>
    <n v="-29.099999999999454"/>
    <n v="17860"/>
    <n v="17579.999999999996"/>
    <n v="280.00000000000364"/>
    <n v="17931.599999999999"/>
    <n v="-71.599999999998545"/>
  </r>
  <r>
    <s v="1411731"/>
    <x v="87"/>
    <x v="4"/>
    <x v="2"/>
    <n v="9541.09"/>
    <n v="9492.4926108374366"/>
    <n v="48.597389162563559"/>
    <n v="9634.8799999999992"/>
    <n v="-93.789999999999054"/>
    <n v="17670"/>
    <n v="17580"/>
    <n v="90"/>
    <n v="17843.7"/>
    <n v="-173.70000000000073"/>
  </r>
  <r>
    <s v="1411731"/>
    <x v="88"/>
    <x v="4"/>
    <x v="2"/>
    <n v="12608.72"/>
    <n v="11632.098522167487"/>
    <n v="976.62147783251203"/>
    <n v="11806.58"/>
    <n v="802.13999999999942"/>
    <n v="1588"/>
    <n v="1465"/>
    <n v="123"/>
    <n v="1486.9749999999999"/>
    <n v="101.02500000000009"/>
  </r>
  <r>
    <s v="1411731"/>
    <x v="17"/>
    <x v="4"/>
    <x v="2"/>
    <n v="23660.7"/>
    <n v="23381.402985074626"/>
    <n v="279.29701492537424"/>
    <n v="23498.31"/>
    <n v="162.38999999999942"/>
    <n v="17790"/>
    <n v="17580"/>
    <n v="210"/>
    <n v="17667.900000000001"/>
    <n v="122.09999999999854"/>
  </r>
  <r>
    <s v="1411731"/>
    <x v="58"/>
    <x v="4"/>
    <x v="2"/>
    <n v="84427.36"/>
    <n v="84092.524752475249"/>
    <n v="334.83524752475205"/>
    <n v="84933.45"/>
    <n v="-506.08999999999651"/>
    <n v="17650"/>
    <n v="17580"/>
    <n v="70"/>
    <n v="17755.8"/>
    <n v="-105.79999999999927"/>
  </r>
  <r>
    <s v="1411731"/>
    <x v="89"/>
    <x v="4"/>
    <x v="3"/>
    <n v="56230.81"/>
    <n v="55254.23264907136"/>
    <n v="976.57735092863732"/>
    <n v="56525.08"/>
    <n v="-294.27000000000407"/>
    <n v="13418"/>
    <n v="13185"/>
    <n v="233"/>
    <n v="13488.254999999999"/>
    <n v="-70.2549999999992"/>
  </r>
  <r>
    <s v="1411731"/>
    <x v="20"/>
    <x v="4"/>
    <x v="4"/>
    <n v="887.61"/>
    <n v="870.20588235294122"/>
    <n v="17.404117647058797"/>
    <n v="887.61"/>
    <n v="0"/>
    <n v="161.38399999999999"/>
    <n v="158.21960784313723"/>
    <n v="3.1643921568627604"/>
    <n v="161.38399999999999"/>
    <n v="0"/>
  </r>
  <r>
    <s v="1411732"/>
    <x v="0"/>
    <x v="0"/>
    <x v="0"/>
    <n v="5393.6"/>
    <n v="0"/>
    <n v="5393.6"/>
    <n v="0"/>
    <n v="5393.6"/>
    <n v="0"/>
    <n v="0"/>
    <n v="0"/>
    <n v="0"/>
    <n v="0"/>
  </r>
  <r>
    <s v="1411732"/>
    <x v="1"/>
    <x v="1"/>
    <x v="0"/>
    <n v="5.77"/>
    <n v="0"/>
    <n v="5.77"/>
    <n v="5.8"/>
    <n v="-3.0000000000000249E-2"/>
    <n v="0"/>
    <n v="0"/>
    <n v="0"/>
    <n v="0"/>
    <n v="0"/>
  </r>
  <r>
    <s v="1411732"/>
    <x v="2"/>
    <x v="1"/>
    <x v="0"/>
    <n v="134.66"/>
    <n v="0"/>
    <n v="134.66"/>
    <n v="135.37"/>
    <n v="-0.71000000000000796"/>
    <n v="0"/>
    <n v="0"/>
    <n v="0"/>
    <n v="0"/>
    <n v="0"/>
  </r>
  <r>
    <s v="1411732"/>
    <x v="3"/>
    <x v="1"/>
    <x v="0"/>
    <n v="904.16"/>
    <n v="0"/>
    <n v="904.16"/>
    <n v="908.88"/>
    <n v="-4.7200000000000273"/>
    <n v="0"/>
    <n v="0"/>
    <n v="0"/>
    <n v="0"/>
    <n v="0"/>
  </r>
  <r>
    <s v="1411732"/>
    <x v="4"/>
    <x v="2"/>
    <x v="0"/>
    <n v="1294.3499999999999"/>
    <n v="0"/>
    <n v="1294.3499999999999"/>
    <n v="1653.59"/>
    <n v="-359.24"/>
    <n v="3.67"/>
    <n v="0"/>
    <n v="3.67"/>
    <n v="4.6890000000000001"/>
    <n v="-1.0190000000000001"/>
  </r>
  <r>
    <s v="1411732"/>
    <x v="5"/>
    <x v="2"/>
    <x v="0"/>
    <n v="4449.3999999999996"/>
    <n v="0"/>
    <n v="4449.3999999999996"/>
    <n v="5684.3"/>
    <n v="-1234.9000000000005"/>
    <n v="3.67"/>
    <n v="0"/>
    <n v="3.67"/>
    <n v="4.6890000000000001"/>
    <n v="-1.0190000000000001"/>
  </r>
  <r>
    <s v="1411732"/>
    <x v="6"/>
    <x v="2"/>
    <x v="0"/>
    <n v="4813.9799999999996"/>
    <n v="0"/>
    <n v="4813.9799999999996"/>
    <n v="6149.69"/>
    <n v="-1335.71"/>
    <n v="77.069999999999993"/>
    <n v="0"/>
    <n v="77.069999999999993"/>
    <n v="98.453999999999994"/>
    <n v="-21.384"/>
  </r>
  <r>
    <s v="1411732"/>
    <x v="7"/>
    <x v="1"/>
    <x v="0"/>
    <n v="10129.870000000001"/>
    <n v="0"/>
    <n v="10129.870000000001"/>
    <n v="10182.799999999999"/>
    <n v="-52.929999999998472"/>
    <n v="0"/>
    <n v="0"/>
    <n v="0"/>
    <n v="0"/>
    <n v="0"/>
  </r>
  <r>
    <s v="1411732"/>
    <x v="8"/>
    <x v="1"/>
    <x v="0"/>
    <n v="23425.38"/>
    <n v="0"/>
    <n v="23425.38"/>
    <n v="23547.79"/>
    <n v="-122.40999999999985"/>
    <n v="0"/>
    <n v="0"/>
    <n v="0"/>
    <n v="0"/>
    <n v="0"/>
  </r>
  <r>
    <s v="1411732"/>
    <x v="202"/>
    <x v="3"/>
    <x v="1"/>
    <n v="-468025.97"/>
    <n v="0"/>
    <n v="-468025.97"/>
    <n v="-468026"/>
    <n v="3.0000000027939677E-2"/>
    <n v="-6001"/>
    <n v="0"/>
    <n v="-6001"/>
    <n v="-6001"/>
    <n v="0"/>
  </r>
  <r>
    <s v="1411732"/>
    <x v="48"/>
    <x v="4"/>
    <x v="2"/>
    <n v="21.28"/>
    <n v="0"/>
    <n v="21.28"/>
    <n v="0"/>
    <n v="21.28"/>
    <n v="250"/>
    <n v="0"/>
    <n v="250"/>
    <n v="0"/>
    <n v="250"/>
  </r>
  <r>
    <s v="1411732"/>
    <x v="83"/>
    <x v="4"/>
    <x v="2"/>
    <n v="618.02"/>
    <n v="598.17821782178214"/>
    <n v="19.841782178217841"/>
    <n v="604.16"/>
    <n v="13.860000000000014"/>
    <n v="6200"/>
    <n v="6001"/>
    <n v="199"/>
    <n v="6061.01"/>
    <n v="138.98999999999978"/>
  </r>
  <r>
    <s v="1411732"/>
    <x v="84"/>
    <x v="4"/>
    <x v="2"/>
    <n v="2472.3000000000002"/>
    <n v="2462.4532019704434"/>
    <n v="9.8467980295567941"/>
    <n v="2499.39"/>
    <n v="-27.089999999999691"/>
    <n v="36150"/>
    <n v="36005.999999999993"/>
    <n v="144.00000000000728"/>
    <n v="36546.089999999997"/>
    <n v="-396.08999999999651"/>
  </r>
  <r>
    <s v="1411732"/>
    <x v="50"/>
    <x v="4"/>
    <x v="2"/>
    <n v="2984.85"/>
    <n v="2970.4975124378111"/>
    <n v="14.352487562188799"/>
    <n v="2985.35"/>
    <n v="-0.5"/>
    <n v="6030"/>
    <n v="6001"/>
    <n v="29"/>
    <n v="6031.0050000000001"/>
    <n v="-1.0050000000001091"/>
  </r>
  <r>
    <s v="1411732"/>
    <x v="85"/>
    <x v="4"/>
    <x v="2"/>
    <n v="4711.8"/>
    <n v="4693.0246305418723"/>
    <n v="18.775369458127898"/>
    <n v="4763.42"/>
    <n v="-51.619999999999891"/>
    <n v="36150"/>
    <n v="36005.999999999993"/>
    <n v="144.00000000000728"/>
    <n v="36546.089999999997"/>
    <n v="-396.08999999999651"/>
  </r>
  <r>
    <s v="1411732"/>
    <x v="86"/>
    <x v="4"/>
    <x v="2"/>
    <n v="6971.53"/>
    <n v="6943.7536945812808"/>
    <n v="27.776305418718948"/>
    <n v="7047.91"/>
    <n v="-76.380000000000109"/>
    <n v="36150"/>
    <n v="36005.999999999993"/>
    <n v="144.00000000000728"/>
    <n v="36546.089999999997"/>
    <n v="-396.08999999999651"/>
  </r>
  <r>
    <s v="1411732"/>
    <x v="41"/>
    <x v="4"/>
    <x v="2"/>
    <n v="14920.44"/>
    <n v="14630.313725490196"/>
    <n v="290.12627450980472"/>
    <n v="14922.92"/>
    <n v="-2.4799999999995634"/>
    <n v="36720"/>
    <n v="36006"/>
    <n v="714"/>
    <n v="36726.120000000003"/>
    <n v="-6.1200000000026193"/>
  </r>
  <r>
    <s v="1411732"/>
    <x v="87"/>
    <x v="4"/>
    <x v="2"/>
    <n v="19460.16"/>
    <n v="19441.802955665025"/>
    <n v="18.357044334974489"/>
    <n v="19733.43"/>
    <n v="-273.27000000000044"/>
    <n v="36040"/>
    <n v="36005.999999999993"/>
    <n v="34.000000000007276"/>
    <n v="36546.089999999997"/>
    <n v="-506.08999999999651"/>
  </r>
  <r>
    <s v="1411732"/>
    <x v="95"/>
    <x v="4"/>
    <x v="2"/>
    <n v="27526.799999999999"/>
    <n v="27124.522167487685"/>
    <n v="402.27783251231449"/>
    <n v="27531.39"/>
    <n v="-4.5900000000001455"/>
    <n v="6090"/>
    <n v="6001"/>
    <n v="89"/>
    <n v="6091.0150000000003"/>
    <n v="-1.0150000000003274"/>
  </r>
  <r>
    <s v="1411732"/>
    <x v="17"/>
    <x v="4"/>
    <x v="2"/>
    <n v="48119.4"/>
    <n v="47887.980099502485"/>
    <n v="231.41990049751621"/>
    <n v="48127.42"/>
    <n v="-8.0199999999967986"/>
    <n v="36180"/>
    <n v="36006"/>
    <n v="174"/>
    <n v="36186.03"/>
    <n v="-6.0299999999988358"/>
  </r>
  <r>
    <s v="1411732"/>
    <x v="58"/>
    <x v="4"/>
    <x v="2"/>
    <n v="172681.46"/>
    <n v="172231.82178217822"/>
    <n v="449.63821782177547"/>
    <n v="173954.14"/>
    <n v="-1272.6800000000221"/>
    <n v="36100"/>
    <n v="36006"/>
    <n v="94"/>
    <n v="36366.06"/>
    <n v="-266.05999999999767"/>
  </r>
  <r>
    <s v="1411732"/>
    <x v="89"/>
    <x v="4"/>
    <x v="3"/>
    <n v="115168.82"/>
    <n v="113167.45845552298"/>
    <n v="2001.3615444770257"/>
    <n v="115770.31"/>
    <n v="-601.48999999999069"/>
    <n v="27482"/>
    <n v="27004.499511241447"/>
    <n v="477.50048875855282"/>
    <n v="27625.602999999999"/>
    <n v="-143.60299999999916"/>
  </r>
  <r>
    <s v="1411732"/>
    <x v="20"/>
    <x v="4"/>
    <x v="4"/>
    <n v="1817.94"/>
    <n v="1782.2941176470588"/>
    <n v="35.645882352941271"/>
    <n v="1817.94"/>
    <n v="0"/>
    <n v="330.53500000000003"/>
    <n v="324.05392156862746"/>
    <n v="6.4810784313725662"/>
    <n v="330.53500000000003"/>
    <n v="0"/>
  </r>
  <r>
    <s v="1411734"/>
    <x v="0"/>
    <x v="0"/>
    <x v="0"/>
    <n v="-3416.63"/>
    <n v="0"/>
    <n v="-3416.63"/>
    <n v="0"/>
    <n v="-3416.63"/>
    <n v="0"/>
    <n v="0"/>
    <n v="0"/>
    <n v="0"/>
    <n v="0"/>
  </r>
  <r>
    <s v="1411734"/>
    <x v="1"/>
    <x v="1"/>
    <x v="0"/>
    <n v="1.88"/>
    <n v="0"/>
    <n v="1.88"/>
    <n v="1.93"/>
    <n v="-5.0000000000000044E-2"/>
    <n v="0"/>
    <n v="0"/>
    <n v="0"/>
    <n v="0"/>
    <n v="0"/>
  </r>
  <r>
    <s v="1411734"/>
    <x v="2"/>
    <x v="1"/>
    <x v="0"/>
    <n v="43.82"/>
    <n v="0"/>
    <n v="43.82"/>
    <n v="45.11"/>
    <n v="-1.2899999999999991"/>
    <n v="0"/>
    <n v="0"/>
    <n v="0"/>
    <n v="0"/>
    <n v="0"/>
  </r>
  <r>
    <s v="1411734"/>
    <x v="3"/>
    <x v="1"/>
    <x v="0"/>
    <n v="294.22000000000003"/>
    <n v="0"/>
    <n v="294.22000000000003"/>
    <n v="302.91000000000003"/>
    <n v="-8.6899999999999977"/>
    <n v="0"/>
    <n v="0"/>
    <n v="0"/>
    <n v="0"/>
    <n v="0"/>
  </r>
  <r>
    <s v="1411734"/>
    <x v="4"/>
    <x v="2"/>
    <x v="0"/>
    <n v="1086.27"/>
    <n v="0"/>
    <n v="1086.27"/>
    <n v="489.84"/>
    <n v="596.43000000000006"/>
    <n v="3.08"/>
    <n v="0"/>
    <n v="3.08"/>
    <n v="1.389"/>
    <n v="1.6910000000000001"/>
  </r>
  <r>
    <s v="1411734"/>
    <x v="5"/>
    <x v="2"/>
    <x v="0"/>
    <n v="3734.1"/>
    <n v="0"/>
    <n v="3734.1"/>
    <n v="1683.86"/>
    <n v="2050.2399999999998"/>
    <n v="3.08"/>
    <n v="0"/>
    <n v="3.08"/>
    <n v="1.389"/>
    <n v="1.6910000000000001"/>
  </r>
  <r>
    <s v="1411734"/>
    <x v="6"/>
    <x v="2"/>
    <x v="0"/>
    <n v="4040.07"/>
    <n v="0"/>
    <n v="4040.07"/>
    <n v="1821.82"/>
    <n v="2218.25"/>
    <n v="64.680000000000007"/>
    <n v="0"/>
    <n v="64.680000000000007"/>
    <n v="29.167000000000002"/>
    <n v="35.513000000000005"/>
  </r>
  <r>
    <s v="1411734"/>
    <x v="7"/>
    <x v="1"/>
    <x v="0"/>
    <n v="3296.39"/>
    <n v="0"/>
    <n v="3296.39"/>
    <n v="3393.7"/>
    <n v="-97.309999999999945"/>
    <n v="0"/>
    <n v="0"/>
    <n v="0"/>
    <n v="0"/>
    <n v="0"/>
  </r>
  <r>
    <s v="1411734"/>
    <x v="8"/>
    <x v="1"/>
    <x v="0"/>
    <n v="7622.92"/>
    <n v="0"/>
    <n v="7622.92"/>
    <n v="7847.95"/>
    <n v="-225.02999999999975"/>
    <n v="0"/>
    <n v="0"/>
    <n v="0"/>
    <n v="0"/>
    <n v="0"/>
  </r>
  <r>
    <s v="1411734"/>
    <x v="97"/>
    <x v="3"/>
    <x v="1"/>
    <n v="-157515.88"/>
    <n v="0"/>
    <n v="-157515.88"/>
    <n v="-157515.88"/>
    <n v="0"/>
    <n v="-1000"/>
    <n v="0"/>
    <n v="-1000"/>
    <n v="-1000"/>
    <n v="0"/>
  </r>
  <r>
    <s v="1411734"/>
    <x v="48"/>
    <x v="4"/>
    <x v="2"/>
    <n v="7.66"/>
    <n v="0"/>
    <n v="7.66"/>
    <n v="0"/>
    <n v="7.66"/>
    <n v="90"/>
    <n v="0"/>
    <n v="90"/>
    <n v="0"/>
    <n v="90"/>
  </r>
  <r>
    <s v="1411734"/>
    <x v="91"/>
    <x v="4"/>
    <x v="2"/>
    <n v="119.62"/>
    <n v="99.683168316831683"/>
    <n v="19.936831683168322"/>
    <n v="100.68"/>
    <n v="18.939999999999998"/>
    <n v="1200"/>
    <n v="1000"/>
    <n v="200"/>
    <n v="1010"/>
    <n v="190"/>
  </r>
  <r>
    <s v="1411734"/>
    <x v="92"/>
    <x v="4"/>
    <x v="2"/>
    <n v="834.36"/>
    <n v="820.67980295566497"/>
    <n v="13.680197044335046"/>
    <n v="832.99"/>
    <n v="1.3700000000000045"/>
    <n v="12200"/>
    <n v="12000"/>
    <n v="200"/>
    <n v="12180"/>
    <n v="20"/>
  </r>
  <r>
    <s v="1411734"/>
    <x v="11"/>
    <x v="4"/>
    <x v="2"/>
    <n v="987.92"/>
    <n v="983.00497512437812"/>
    <n v="4.9150248756218389"/>
    <n v="987.92"/>
    <n v="0"/>
    <n v="1005"/>
    <n v="1000"/>
    <n v="5"/>
    <n v="1005"/>
    <n v="0"/>
  </r>
  <r>
    <s v="1411734"/>
    <x v="93"/>
    <x v="4"/>
    <x v="2"/>
    <n v="1590.15"/>
    <n v="1564.07881773399"/>
    <n v="26.071182266010055"/>
    <n v="1587.54"/>
    <n v="2.6100000000001273"/>
    <n v="12200"/>
    <n v="12000"/>
    <n v="200"/>
    <n v="12180"/>
    <n v="20"/>
  </r>
  <r>
    <s v="1411734"/>
    <x v="94"/>
    <x v="4"/>
    <x v="2"/>
    <n v="2216.98"/>
    <n v="2180.6403940886698"/>
    <n v="36.339605911330182"/>
    <n v="2213.35"/>
    <n v="3.6300000000001091"/>
    <n v="12200"/>
    <n v="12000"/>
    <n v="200"/>
    <n v="12180"/>
    <n v="20"/>
  </r>
  <r>
    <s v="1411734"/>
    <x v="41"/>
    <x v="4"/>
    <x v="2"/>
    <n v="4973.4799999999996"/>
    <n v="4875.9607843137246"/>
    <n v="97.519215686274947"/>
    <n v="4973.4799999999996"/>
    <n v="0"/>
    <n v="12240"/>
    <n v="12000"/>
    <n v="240"/>
    <n v="12240"/>
    <n v="0"/>
  </r>
  <r>
    <s v="1411734"/>
    <x v="87"/>
    <x v="4"/>
    <x v="2"/>
    <n v="6576.71"/>
    <n v="6479.5172413793107"/>
    <n v="97.192758620689347"/>
    <n v="6576.71"/>
    <n v="0"/>
    <n v="12180"/>
    <n v="12000"/>
    <n v="180"/>
    <n v="12180"/>
    <n v="0"/>
  </r>
  <r>
    <s v="1411734"/>
    <x v="88"/>
    <x v="4"/>
    <x v="2"/>
    <n v="8059.1"/>
    <n v="7940"/>
    <n v="119.10000000000036"/>
    <n v="8059.1"/>
    <n v="0"/>
    <n v="1015"/>
    <n v="1000"/>
    <n v="15"/>
    <n v="1015"/>
    <n v="0"/>
  </r>
  <r>
    <s v="1411734"/>
    <x v="17"/>
    <x v="4"/>
    <x v="2"/>
    <n v="16093"/>
    <n v="15960"/>
    <n v="133"/>
    <n v="16039.8"/>
    <n v="53.200000000000728"/>
    <n v="12100"/>
    <n v="12000"/>
    <n v="100"/>
    <n v="12060"/>
    <n v="40"/>
  </r>
  <r>
    <s v="1411734"/>
    <x v="58"/>
    <x v="4"/>
    <x v="2"/>
    <n v="57975.05"/>
    <n v="57401.039603960395"/>
    <n v="574.01039603960817"/>
    <n v="57975.05"/>
    <n v="0"/>
    <n v="12120"/>
    <n v="12000"/>
    <n v="120"/>
    <n v="12120"/>
    <n v="0"/>
  </r>
  <r>
    <s v="1411734"/>
    <x v="96"/>
    <x v="4"/>
    <x v="3"/>
    <n v="40772.93"/>
    <n v="41032.4926686217"/>
    <n v="-259.56266862170014"/>
    <n v="41976.24"/>
    <n v="-1203.3099999999977"/>
    <n v="8943"/>
    <n v="9000"/>
    <n v="-57"/>
    <n v="9207"/>
    <n v="-264"/>
  </r>
  <r>
    <s v="1411734"/>
    <x v="20"/>
    <x v="4"/>
    <x v="4"/>
    <n v="605.88"/>
    <n v="594"/>
    <n v="11.879999999999995"/>
    <n v="605.88"/>
    <n v="0"/>
    <n v="110.16"/>
    <n v="108"/>
    <n v="2.1599999999999966"/>
    <n v="110.16"/>
    <n v="0"/>
  </r>
  <r>
    <s v="1411735"/>
    <x v="0"/>
    <x v="0"/>
    <x v="0"/>
    <n v="19469"/>
    <n v="0"/>
    <n v="19469"/>
    <n v="0"/>
    <n v="19469"/>
    <n v="0"/>
    <n v="0"/>
    <n v="0"/>
    <n v="0"/>
    <n v="0"/>
  </r>
  <r>
    <s v="1411735"/>
    <x v="1"/>
    <x v="1"/>
    <x v="0"/>
    <n v="12.67"/>
    <n v="0"/>
    <n v="12.67"/>
    <n v="13.04"/>
    <n v="-0.36999999999999922"/>
    <n v="0"/>
    <n v="0"/>
    <n v="0"/>
    <n v="0"/>
    <n v="0"/>
  </r>
  <r>
    <s v="1411735"/>
    <x v="2"/>
    <x v="1"/>
    <x v="0"/>
    <n v="295.54000000000002"/>
    <n v="0"/>
    <n v="295.54000000000002"/>
    <n v="304.27"/>
    <n v="-8.7299999999999613"/>
    <n v="0"/>
    <n v="0"/>
    <n v="0"/>
    <n v="0"/>
    <n v="0"/>
  </r>
  <r>
    <s v="1411735"/>
    <x v="3"/>
    <x v="1"/>
    <x v="0"/>
    <n v="1984.33"/>
    <n v="0"/>
    <n v="1984.33"/>
    <n v="2042.98"/>
    <n v="-58.650000000000091"/>
    <n v="0"/>
    <n v="0"/>
    <n v="0"/>
    <n v="0"/>
    <n v="0"/>
  </r>
  <r>
    <s v="1411735"/>
    <x v="4"/>
    <x v="2"/>
    <x v="0"/>
    <n v="3558.59"/>
    <n v="0"/>
    <n v="3558.59"/>
    <n v="3716.93"/>
    <n v="-158.33999999999969"/>
    <n v="10.09"/>
    <n v="0"/>
    <n v="10.09"/>
    <n v="10.539"/>
    <n v="-0.44899999999999984"/>
  </r>
  <r>
    <s v="1411735"/>
    <x v="5"/>
    <x v="2"/>
    <x v="0"/>
    <n v="12232.82"/>
    <n v="0"/>
    <n v="12232.82"/>
    <n v="12777.12"/>
    <n v="-544.30000000000109"/>
    <n v="10.09"/>
    <n v="0"/>
    <n v="10.09"/>
    <n v="10.539"/>
    <n v="-0.44899999999999984"/>
  </r>
  <r>
    <s v="1411735"/>
    <x v="6"/>
    <x v="2"/>
    <x v="0"/>
    <n v="13235.16"/>
    <n v="0"/>
    <n v="13235.16"/>
    <n v="13823.22"/>
    <n v="-588.05999999999949"/>
    <n v="211.89"/>
    <n v="0"/>
    <n v="211.89"/>
    <n v="221.30500000000001"/>
    <n v="-9.4150000000000205"/>
  </r>
  <r>
    <s v="1411735"/>
    <x v="7"/>
    <x v="1"/>
    <x v="0"/>
    <n v="22231.74"/>
    <n v="0"/>
    <n v="22231.74"/>
    <n v="22888.81"/>
    <n v="-657.06999999999971"/>
    <n v="0"/>
    <n v="0"/>
    <n v="0"/>
    <n v="0"/>
    <n v="0"/>
  </r>
  <r>
    <s v="1411735"/>
    <x v="8"/>
    <x v="1"/>
    <x v="0"/>
    <n v="51411.05"/>
    <n v="0"/>
    <n v="51411.05"/>
    <n v="52930.53"/>
    <n v="-1519.4799999999959"/>
    <n v="0"/>
    <n v="0"/>
    <n v="0"/>
    <n v="0"/>
    <n v="0"/>
  </r>
  <r>
    <s v="1411735"/>
    <x v="90"/>
    <x v="3"/>
    <x v="1"/>
    <n v="-1073992.02"/>
    <n v="0"/>
    <n v="-1073992.02"/>
    <n v="-1073991.97"/>
    <n v="-5.0000000046566129E-2"/>
    <n v="-13489"/>
    <n v="0"/>
    <n v="-13489"/>
    <n v="-13489"/>
    <n v="0"/>
  </r>
  <r>
    <s v="1411735"/>
    <x v="48"/>
    <x v="4"/>
    <x v="2"/>
    <n v="45.54"/>
    <n v="0"/>
    <n v="45.54"/>
    <n v="0"/>
    <n v="45.54"/>
    <n v="535"/>
    <n v="0"/>
    <n v="535"/>
    <n v="0"/>
    <n v="535"/>
  </r>
  <r>
    <s v="1411735"/>
    <x v="91"/>
    <x v="4"/>
    <x v="2"/>
    <n v="1473.47"/>
    <n v="1344.5841584158416"/>
    <n v="128.88584158415847"/>
    <n v="1358.03"/>
    <n v="115.44000000000005"/>
    <n v="14782"/>
    <n v="13489"/>
    <n v="1293"/>
    <n v="13623.89"/>
    <n v="1158.1100000000006"/>
  </r>
  <r>
    <s v="1411735"/>
    <x v="92"/>
    <x v="4"/>
    <x v="2"/>
    <n v="5515.65"/>
    <n v="5535.0738916256159"/>
    <n v="-19.423891625616307"/>
    <n v="5618.1"/>
    <n v="-102.45000000000073"/>
    <n v="80650"/>
    <n v="80933.999999999985"/>
    <n v="-283.99999999998545"/>
    <n v="82148.009999999995"/>
    <n v="-1498.0099999999948"/>
  </r>
  <r>
    <s v="1411735"/>
    <x v="50"/>
    <x v="4"/>
    <x v="2"/>
    <n v="6671.61"/>
    <n v="6677.0547263681592"/>
    <n v="-5.4447263681595359"/>
    <n v="6710.44"/>
    <n v="-38.829999999999927"/>
    <n v="13478"/>
    <n v="13489"/>
    <n v="-11"/>
    <n v="13556.445"/>
    <n v="-78.444999999999709"/>
  </r>
  <r>
    <s v="1411735"/>
    <x v="93"/>
    <x v="4"/>
    <x v="2"/>
    <n v="10388.1"/>
    <n v="10548.935960591132"/>
    <n v="-160.83596059113188"/>
    <n v="10707.17"/>
    <n v="-319.06999999999971"/>
    <n v="79700"/>
    <n v="80933.999999999985"/>
    <n v="-1233.9999999999854"/>
    <n v="82148.009999999995"/>
    <n v="-2448.0099999999948"/>
  </r>
  <r>
    <s v="1411735"/>
    <x v="94"/>
    <x v="4"/>
    <x v="2"/>
    <n v="14246.85"/>
    <n v="14707.330049261083"/>
    <n v="-460.48004926108297"/>
    <n v="14927.94"/>
    <n v="-681.09000000000015"/>
    <n v="78400"/>
    <n v="80933.999999999985"/>
    <n v="-2533.9999999999854"/>
    <n v="82148.009999999995"/>
    <n v="-3748.0099999999948"/>
  </r>
  <r>
    <s v="1411735"/>
    <x v="41"/>
    <x v="4"/>
    <x v="2"/>
    <n v="32655.93"/>
    <n v="32885.911764705881"/>
    <n v="-229.98176470588078"/>
    <n v="33543.629999999997"/>
    <n v="-887.69999999999709"/>
    <n v="80368"/>
    <n v="80933.999999999985"/>
    <n v="-565.99999999998545"/>
    <n v="82552.679999999993"/>
    <n v="-2184.679999999993"/>
  </r>
  <r>
    <s v="1411735"/>
    <x v="87"/>
    <x v="4"/>
    <x v="2"/>
    <n v="42066.12"/>
    <n v="43701.123152709362"/>
    <n v="-1635.0031527093597"/>
    <n v="44356.639999999999"/>
    <n v="-2290.5199999999968"/>
    <n v="77906"/>
    <n v="80933.999999999985"/>
    <n v="-3027.9999999999854"/>
    <n v="82148.009999999995"/>
    <n v="-4242.0099999999948"/>
  </r>
  <r>
    <s v="1411735"/>
    <x v="95"/>
    <x v="4"/>
    <x v="2"/>
    <n v="61413.24"/>
    <n v="60970.275862068964"/>
    <n v="442.9641379310342"/>
    <n v="61884.83"/>
    <n v="-471.59000000000378"/>
    <n v="13587"/>
    <n v="13489"/>
    <n v="98"/>
    <n v="13691.334999999999"/>
    <n v="-104.33499999999913"/>
  </r>
  <r>
    <s v="1411735"/>
    <x v="17"/>
    <x v="4"/>
    <x v="2"/>
    <n v="108395"/>
    <n v="107642.21890547263"/>
    <n v="752.7810945273668"/>
    <n v="108180.43"/>
    <n v="214.57000000000698"/>
    <n v="81500"/>
    <n v="80934"/>
    <n v="566"/>
    <n v="81338.67"/>
    <n v="161.33000000000175"/>
  </r>
  <r>
    <s v="1411735"/>
    <x v="58"/>
    <x v="4"/>
    <x v="2"/>
    <n v="387619.66"/>
    <n v="387141.31683168316"/>
    <n v="478.34316831681645"/>
    <n v="391012.73"/>
    <n v="-3393.070000000007"/>
    <n v="81034"/>
    <n v="80934"/>
    <n v="100"/>
    <n v="81743.34"/>
    <n v="-709.33999999999651"/>
  </r>
  <r>
    <s v="1411735"/>
    <x v="96"/>
    <x v="4"/>
    <x v="3"/>
    <n v="274983.59000000003"/>
    <n v="276743.65591397852"/>
    <n v="-1760.0659139784984"/>
    <n v="283108.76"/>
    <n v="-8125.1699999999837"/>
    <n v="60314"/>
    <n v="60700.499511241447"/>
    <n v="-386.49951124144718"/>
    <n v="62096.610999999997"/>
    <n v="-1782.6109999999971"/>
  </r>
  <r>
    <s v="1411735"/>
    <x v="20"/>
    <x v="4"/>
    <x v="4"/>
    <n v="4086.36"/>
    <n v="4006.2352941176468"/>
    <n v="80.124705882353283"/>
    <n v="4086.36"/>
    <n v="0"/>
    <n v="742.97400000000005"/>
    <n v="728.40588235294126"/>
    <n v="14.568117647058784"/>
    <n v="742.97400000000005"/>
    <n v="0"/>
  </r>
  <r>
    <s v="1411737"/>
    <x v="0"/>
    <x v="0"/>
    <x v="0"/>
    <n v="4061.3"/>
    <n v="0"/>
    <n v="4061.3"/>
    <n v="0"/>
    <n v="4061.3"/>
    <n v="0"/>
    <n v="0"/>
    <n v="0"/>
    <n v="0"/>
    <n v="0"/>
  </r>
  <r>
    <s v="1411737"/>
    <x v="1"/>
    <x v="1"/>
    <x v="0"/>
    <n v="3.77"/>
    <n v="0"/>
    <n v="3.77"/>
    <n v="3.87"/>
    <n v="-0.10000000000000009"/>
    <n v="0"/>
    <n v="0"/>
    <n v="0"/>
    <n v="0"/>
    <n v="0"/>
  </r>
  <r>
    <s v="1411737"/>
    <x v="2"/>
    <x v="1"/>
    <x v="0"/>
    <n v="87.93"/>
    <n v="0"/>
    <n v="87.93"/>
    <n v="90.23"/>
    <n v="-2.2999999999999972"/>
    <n v="0"/>
    <n v="0"/>
    <n v="0"/>
    <n v="0"/>
    <n v="0"/>
  </r>
  <r>
    <s v="1411737"/>
    <x v="3"/>
    <x v="1"/>
    <x v="0"/>
    <n v="590.39"/>
    <n v="0"/>
    <n v="590.39"/>
    <n v="605.82000000000005"/>
    <n v="-15.430000000000064"/>
    <n v="0"/>
    <n v="0"/>
    <n v="0"/>
    <n v="0"/>
    <n v="0"/>
  </r>
  <r>
    <s v="1411737"/>
    <x v="4"/>
    <x v="2"/>
    <x v="0"/>
    <n v="941.67"/>
    <n v="0"/>
    <n v="941.67"/>
    <n v="979.69"/>
    <n v="-38.020000000000095"/>
    <n v="2.67"/>
    <n v="0"/>
    <n v="2.67"/>
    <n v="2.778"/>
    <n v="-0.1080000000000001"/>
  </r>
  <r>
    <s v="1411737"/>
    <x v="5"/>
    <x v="2"/>
    <x v="0"/>
    <n v="3237.03"/>
    <n v="0"/>
    <n v="3237.03"/>
    <n v="3367.72"/>
    <n v="-130.6899999999996"/>
    <n v="2.67"/>
    <n v="0"/>
    <n v="2.67"/>
    <n v="2.778"/>
    <n v="-0.1080000000000001"/>
  </r>
  <r>
    <s v="1411737"/>
    <x v="6"/>
    <x v="2"/>
    <x v="0"/>
    <n v="3502.27"/>
    <n v="0"/>
    <n v="3502.27"/>
    <n v="3643.64"/>
    <n v="-141.36999999999989"/>
    <n v="56.07"/>
    <n v="0"/>
    <n v="56.07"/>
    <n v="58.332999999999998"/>
    <n v="-2.2629999999999981"/>
  </r>
  <r>
    <s v="1411737"/>
    <x v="7"/>
    <x v="1"/>
    <x v="0"/>
    <n v="6614.53"/>
    <n v="0"/>
    <n v="6614.53"/>
    <n v="6787.4"/>
    <n v="-172.86999999999989"/>
    <n v="0"/>
    <n v="0"/>
    <n v="0"/>
    <n v="0"/>
    <n v="0"/>
  </r>
  <r>
    <s v="1411737"/>
    <x v="8"/>
    <x v="1"/>
    <x v="0"/>
    <n v="15296.14"/>
    <n v="0"/>
    <n v="15296.14"/>
    <n v="15695.91"/>
    <n v="-399.77000000000044"/>
    <n v="0"/>
    <n v="0"/>
    <n v="0"/>
    <n v="0"/>
    <n v="0"/>
  </r>
  <r>
    <s v="1411737"/>
    <x v="98"/>
    <x v="3"/>
    <x v="1"/>
    <n v="-314924.59999999998"/>
    <n v="0"/>
    <n v="-314924.59999999998"/>
    <n v="-314924.59999999998"/>
    <n v="0"/>
    <n v="-2000"/>
    <n v="0"/>
    <n v="-2000"/>
    <n v="-2000"/>
    <n v="0"/>
  </r>
  <r>
    <s v="1411737"/>
    <x v="48"/>
    <x v="4"/>
    <x v="2"/>
    <n v="14.04"/>
    <n v="0"/>
    <n v="14.04"/>
    <n v="0"/>
    <n v="14.04"/>
    <n v="165"/>
    <n v="0"/>
    <n v="165"/>
    <n v="0"/>
    <n v="165"/>
  </r>
  <r>
    <s v="1411737"/>
    <x v="99"/>
    <x v="4"/>
    <x v="2"/>
    <n v="219.3"/>
    <n v="199.36274509803923"/>
    <n v="19.937254901960785"/>
    <n v="203.35"/>
    <n v="15.950000000000017"/>
    <n v="2200"/>
    <n v="2000"/>
    <n v="200"/>
    <n v="2040"/>
    <n v="160"/>
  </r>
  <r>
    <s v="1411737"/>
    <x v="100"/>
    <x v="4"/>
    <x v="2"/>
    <n v="1644.78"/>
    <n v="1641.3596059113299"/>
    <n v="3.4203940886700366"/>
    <n v="1665.98"/>
    <n v="-21.200000000000045"/>
    <n v="24050"/>
    <n v="24000"/>
    <n v="50"/>
    <n v="24360"/>
    <n v="-310"/>
  </r>
  <r>
    <s v="1411737"/>
    <x v="11"/>
    <x v="4"/>
    <x v="2"/>
    <n v="1975.83"/>
    <n v="1966"/>
    <n v="9.8299999999999272"/>
    <n v="1975.83"/>
    <n v="0"/>
    <n v="2010"/>
    <n v="2000"/>
    <n v="10"/>
    <n v="2010"/>
    <n v="0"/>
  </r>
  <r>
    <s v="1411737"/>
    <x v="101"/>
    <x v="4"/>
    <x v="2"/>
    <n v="3141.19"/>
    <n v="3128.1576354679801"/>
    <n v="13.032364532019983"/>
    <n v="3175.08"/>
    <n v="-33.889999999999873"/>
    <n v="24100"/>
    <n v="24000"/>
    <n v="100"/>
    <n v="24360"/>
    <n v="-260"/>
  </r>
  <r>
    <s v="1411737"/>
    <x v="102"/>
    <x v="4"/>
    <x v="2"/>
    <n v="4647.68"/>
    <n v="4628.4039408866993"/>
    <n v="19.276059113301017"/>
    <n v="4697.83"/>
    <n v="-50.149999999999636"/>
    <n v="24100"/>
    <n v="24000"/>
    <n v="100"/>
    <n v="24360"/>
    <n v="-260"/>
  </r>
  <r>
    <s v="1411737"/>
    <x v="41"/>
    <x v="4"/>
    <x v="2"/>
    <n v="9946.9599999999991"/>
    <n v="9751.9215686274492"/>
    <n v="195.03843137254989"/>
    <n v="9946.9599999999991"/>
    <n v="0"/>
    <n v="24480"/>
    <n v="24000"/>
    <n v="480"/>
    <n v="24480"/>
    <n v="0"/>
  </r>
  <r>
    <s v="1411737"/>
    <x v="87"/>
    <x v="4"/>
    <x v="2"/>
    <n v="13153.43"/>
    <n v="12959.04433497537"/>
    <n v="194.38566502463073"/>
    <n v="13153.43"/>
    <n v="0"/>
    <n v="24360"/>
    <n v="24000"/>
    <n v="360"/>
    <n v="24360"/>
    <n v="0"/>
  </r>
  <r>
    <s v="1411737"/>
    <x v="88"/>
    <x v="4"/>
    <x v="2"/>
    <n v="16118.2"/>
    <n v="15880"/>
    <n v="238.20000000000073"/>
    <n v="16118.2"/>
    <n v="0"/>
    <n v="2030"/>
    <n v="2000"/>
    <n v="30"/>
    <n v="2030"/>
    <n v="0"/>
  </r>
  <r>
    <s v="1411737"/>
    <x v="17"/>
    <x v="4"/>
    <x v="2"/>
    <n v="32079.599999999999"/>
    <n v="31920"/>
    <n v="159.59999999999854"/>
    <n v="32079.599999999999"/>
    <n v="0"/>
    <n v="24120"/>
    <n v="24000"/>
    <n v="120"/>
    <n v="24120"/>
    <n v="0"/>
  </r>
  <r>
    <s v="1411737"/>
    <x v="58"/>
    <x v="4"/>
    <x v="2"/>
    <n v="114993.42"/>
    <n v="114802.07920792079"/>
    <n v="191.34079207920877"/>
    <n v="115950.1"/>
    <n v="-956.68000000000757"/>
    <n v="24040"/>
    <n v="24000"/>
    <n v="40"/>
    <n v="24240"/>
    <n v="-200"/>
  </r>
  <r>
    <s v="1411737"/>
    <x v="103"/>
    <x v="4"/>
    <x v="3"/>
    <n v="81443.38"/>
    <n v="81693.274682306946"/>
    <n v="-249.89468230694183"/>
    <n v="83572.22"/>
    <n v="-2128.8399999999965"/>
    <n v="17945"/>
    <n v="18000"/>
    <n v="-55"/>
    <n v="18414"/>
    <n v="-469"/>
  </r>
  <r>
    <s v="1411737"/>
    <x v="20"/>
    <x v="4"/>
    <x v="4"/>
    <n v="1211.76"/>
    <n v="1188"/>
    <n v="23.759999999999991"/>
    <n v="1211.76"/>
    <n v="0"/>
    <n v="220.32"/>
    <n v="216"/>
    <n v="4.3199999999999932"/>
    <n v="220.32"/>
    <n v="0"/>
  </r>
  <r>
    <s v="1411738"/>
    <x v="0"/>
    <x v="0"/>
    <x v="0"/>
    <n v="12808.68"/>
    <n v="0"/>
    <n v="12808.68"/>
    <n v="0"/>
    <n v="12808.68"/>
    <n v="0"/>
    <n v="0"/>
    <n v="0"/>
    <n v="0"/>
    <n v="0"/>
  </r>
  <r>
    <s v="1411738"/>
    <x v="1"/>
    <x v="1"/>
    <x v="0"/>
    <n v="7.43"/>
    <n v="0"/>
    <n v="7.43"/>
    <n v="7.62"/>
    <n v="-0.19000000000000039"/>
    <n v="0"/>
    <n v="0"/>
    <n v="0"/>
    <n v="0"/>
    <n v="0"/>
  </r>
  <r>
    <s v="1411738"/>
    <x v="2"/>
    <x v="1"/>
    <x v="0"/>
    <n v="173.26"/>
    <n v="0"/>
    <n v="173.26"/>
    <n v="177.8"/>
    <n v="-4.5400000000000205"/>
    <n v="0"/>
    <n v="0"/>
    <n v="0"/>
    <n v="0"/>
    <n v="0"/>
  </r>
  <r>
    <s v="1411738"/>
    <x v="3"/>
    <x v="1"/>
    <x v="0"/>
    <n v="1163.3399999999999"/>
    <n v="0"/>
    <n v="1163.3399999999999"/>
    <n v="1193.77"/>
    <n v="-30.430000000000064"/>
    <n v="0"/>
    <n v="0"/>
    <n v="0"/>
    <n v="0"/>
    <n v="0"/>
  </r>
  <r>
    <s v="1411738"/>
    <x v="4"/>
    <x v="2"/>
    <x v="0"/>
    <n v="1587.08"/>
    <n v="0"/>
    <n v="1587.08"/>
    <n v="2171.91"/>
    <n v="-584.82999999999993"/>
    <n v="4.5"/>
    <n v="0"/>
    <n v="4.5"/>
    <n v="6.1580000000000004"/>
    <n v="-1.6580000000000004"/>
  </r>
  <r>
    <s v="1411738"/>
    <x v="5"/>
    <x v="2"/>
    <x v="0"/>
    <n v="5455.67"/>
    <n v="0"/>
    <n v="5455.67"/>
    <n v="7466.03"/>
    <n v="-2010.3599999999997"/>
    <n v="4.5"/>
    <n v="0"/>
    <n v="4.5"/>
    <n v="6.1580000000000004"/>
    <n v="-1.6580000000000004"/>
  </r>
  <r>
    <s v="1411738"/>
    <x v="6"/>
    <x v="2"/>
    <x v="0"/>
    <n v="5902.7"/>
    <n v="0"/>
    <n v="5902.7"/>
    <n v="8077.29"/>
    <n v="-2174.59"/>
    <n v="94.5"/>
    <n v="0"/>
    <n v="94.5"/>
    <n v="129.31399999999999"/>
    <n v="-34.813999999999993"/>
  </r>
  <r>
    <s v="1411738"/>
    <x v="7"/>
    <x v="1"/>
    <x v="0"/>
    <n v="13033.7"/>
    <n v="0"/>
    <n v="13033.7"/>
    <n v="13374.57"/>
    <n v="-340.86999999999898"/>
    <n v="0"/>
    <n v="0"/>
    <n v="0"/>
    <n v="0"/>
    <n v="0"/>
  </r>
  <r>
    <s v="1411738"/>
    <x v="8"/>
    <x v="1"/>
    <x v="0"/>
    <n v="30140.51"/>
    <n v="0"/>
    <n v="30140.51"/>
    <n v="30928.79"/>
    <n v="-788.28000000000247"/>
    <n v="0"/>
    <n v="0"/>
    <n v="0"/>
    <n v="0"/>
    <n v="0"/>
  </r>
  <r>
    <s v="1411738"/>
    <x v="104"/>
    <x v="3"/>
    <x v="1"/>
    <n v="-627356.37"/>
    <n v="0"/>
    <n v="-627356.37"/>
    <n v="-627356.35"/>
    <n v="-2.0000000018626451E-2"/>
    <n v="-7882"/>
    <n v="0"/>
    <n v="-7882"/>
    <n v="-7882"/>
    <n v="0"/>
  </r>
  <r>
    <s v="1411738"/>
    <x v="48"/>
    <x v="4"/>
    <x v="2"/>
    <n v="28.6"/>
    <n v="0"/>
    <n v="28.6"/>
    <n v="0"/>
    <n v="28.6"/>
    <n v="336"/>
    <n v="0"/>
    <n v="336"/>
    <n v="0"/>
    <n v="336"/>
  </r>
  <r>
    <s v="1411738"/>
    <x v="99"/>
    <x v="4"/>
    <x v="2"/>
    <n v="837.31"/>
    <n v="785.67647058823525"/>
    <n v="51.633529411764698"/>
    <n v="801.39"/>
    <n v="35.919999999999959"/>
    <n v="8400"/>
    <n v="7882"/>
    <n v="518"/>
    <n v="8039.64"/>
    <n v="360.35999999999967"/>
  </r>
  <r>
    <s v="1411738"/>
    <x v="100"/>
    <x v="4"/>
    <x v="2"/>
    <n v="3245.11"/>
    <n v="3234.2955665024629"/>
    <n v="10.814433497537266"/>
    <n v="3282.81"/>
    <n v="-37.699999999999818"/>
    <n v="47450"/>
    <n v="47292"/>
    <n v="158"/>
    <n v="48001.38"/>
    <n v="-551.37999999999738"/>
  </r>
  <r>
    <s v="1411738"/>
    <x v="50"/>
    <x v="4"/>
    <x v="2"/>
    <n v="3904.56"/>
    <n v="3901.5920398009948"/>
    <n v="2.9679601990051196"/>
    <n v="3921.1"/>
    <n v="-16.539999999999964"/>
    <n v="7888"/>
    <n v="7882"/>
    <n v="6"/>
    <n v="7921.41"/>
    <n v="-33.409999999999854"/>
  </r>
  <r>
    <s v="1411738"/>
    <x v="101"/>
    <x v="4"/>
    <x v="2"/>
    <n v="6197.66"/>
    <n v="6164.0394088669955"/>
    <n v="33.620591133004382"/>
    <n v="6256.5"/>
    <n v="-58.840000000000146"/>
    <n v="47550"/>
    <n v="47292"/>
    <n v="258"/>
    <n v="48001.38"/>
    <n v="-451.37999999999738"/>
  </r>
  <r>
    <s v="1411738"/>
    <x v="102"/>
    <x v="4"/>
    <x v="2"/>
    <n v="9121.7999999999993"/>
    <n v="9120.2660098522174"/>
    <n v="1.5339901477818785"/>
    <n v="9257.07"/>
    <n v="-135.27000000000044"/>
    <n v="47300"/>
    <n v="47292"/>
    <n v="8"/>
    <n v="48001.38"/>
    <n v="-701.37999999999738"/>
  </r>
  <r>
    <s v="1411738"/>
    <x v="41"/>
    <x v="4"/>
    <x v="2"/>
    <n v="19292.55"/>
    <n v="19216.156862745098"/>
    <n v="76.393137254901376"/>
    <n v="19600.48"/>
    <n v="-307.93000000000029"/>
    <n v="47480"/>
    <n v="47292"/>
    <n v="188"/>
    <n v="48237.84"/>
    <n v="-757.83999999999651"/>
  </r>
  <r>
    <s v="1411738"/>
    <x v="87"/>
    <x v="4"/>
    <x v="2"/>
    <n v="25648.1"/>
    <n v="25535.793103448275"/>
    <n v="112.30689655172318"/>
    <n v="25918.83"/>
    <n v="-270.7300000000032"/>
    <n v="47500"/>
    <n v="47292"/>
    <n v="208"/>
    <n v="48001.38"/>
    <n v="-501.37999999999738"/>
  </r>
  <r>
    <s v="1411738"/>
    <x v="95"/>
    <x v="4"/>
    <x v="2"/>
    <n v="35744.160000000003"/>
    <n v="35626.640394088667"/>
    <n v="117.51960591133684"/>
    <n v="36161.040000000001"/>
    <n v="-416.87999999999738"/>
    <n v="7908"/>
    <n v="7882"/>
    <n v="26"/>
    <n v="8000.23"/>
    <n v="-92.229999999999563"/>
  </r>
  <r>
    <s v="1411738"/>
    <x v="17"/>
    <x v="4"/>
    <x v="2"/>
    <n v="63413.07"/>
    <n v="62898.358208955222"/>
    <n v="514.71179104477778"/>
    <n v="63212.85"/>
    <n v="200.22000000000116"/>
    <n v="47679"/>
    <n v="47292"/>
    <n v="387"/>
    <n v="47528.46"/>
    <n v="150.54000000000087"/>
  </r>
  <r>
    <s v="1411738"/>
    <x v="58"/>
    <x v="4"/>
    <x v="2"/>
    <n v="226781.94"/>
    <n v="226217.49504950494"/>
    <n v="564.44495049506077"/>
    <n v="228479.67"/>
    <n v="-1697.7300000000105"/>
    <n v="47410"/>
    <n v="47292"/>
    <n v="118"/>
    <n v="47764.92"/>
    <n v="-354.91999999999825"/>
  </r>
  <r>
    <s v="1411738"/>
    <x v="103"/>
    <x v="4"/>
    <x v="3"/>
    <n v="160481.35999999999"/>
    <n v="160976.58846529812"/>
    <n v="-495.22846529813251"/>
    <n v="164679.04999999999"/>
    <n v="-4197.6900000000023"/>
    <n v="35360"/>
    <n v="35469"/>
    <n v="-109"/>
    <n v="36284.786999999997"/>
    <n v="-924.78699999999662"/>
  </r>
  <r>
    <s v="1411738"/>
    <x v="20"/>
    <x v="4"/>
    <x v="4"/>
    <n v="2387.7800000000002"/>
    <n v="2340.960784313726"/>
    <n v="46.819215686274219"/>
    <n v="2387.7800000000002"/>
    <n v="0"/>
    <n v="434.14100000000002"/>
    <n v="425.62843137254902"/>
    <n v="8.5125686274510031"/>
    <n v="434.14100000000002"/>
    <n v="0"/>
  </r>
  <r>
    <s v="1411739"/>
    <x v="0"/>
    <x v="0"/>
    <x v="0"/>
    <n v="1490.38"/>
    <n v="0"/>
    <n v="1490.38"/>
    <n v="0"/>
    <n v="1490.38"/>
    <n v="0"/>
    <n v="0"/>
    <n v="0"/>
    <n v="0"/>
    <n v="0"/>
  </r>
  <r>
    <s v="1411739"/>
    <x v="4"/>
    <x v="2"/>
    <x v="0"/>
    <n v="352.69"/>
    <n v="0"/>
    <n v="352.69"/>
    <n v="506.87"/>
    <n v="-154.18"/>
    <n v="1"/>
    <n v="0"/>
    <n v="1"/>
    <n v="1.4370000000000001"/>
    <n v="-0.43700000000000006"/>
  </r>
  <r>
    <s v="1411739"/>
    <x v="5"/>
    <x v="2"/>
    <x v="0"/>
    <n v="1212.3699999999999"/>
    <n v="0"/>
    <n v="1212.3699999999999"/>
    <n v="1742.38"/>
    <n v="-530.01000000000022"/>
    <n v="1"/>
    <n v="0"/>
    <n v="1"/>
    <n v="1.4370000000000001"/>
    <n v="-0.43700000000000006"/>
  </r>
  <r>
    <s v="1411739"/>
    <x v="6"/>
    <x v="2"/>
    <x v="0"/>
    <n v="1311.71"/>
    <n v="0"/>
    <n v="1311.71"/>
    <n v="1885.12"/>
    <n v="-573.40999999999985"/>
    <n v="21"/>
    <n v="0"/>
    <n v="21"/>
    <n v="30.18"/>
    <n v="-9.18"/>
  </r>
  <r>
    <s v="1411739"/>
    <x v="309"/>
    <x v="3"/>
    <x v="1"/>
    <n v="-170362.68"/>
    <n v="0"/>
    <n v="-170362.68"/>
    <n v="-170362.66"/>
    <n v="-1.9999999989522621E-2"/>
    <n v="-1006"/>
    <n v="0"/>
    <n v="-1006"/>
    <n v="-1006"/>
    <n v="0"/>
  </r>
  <r>
    <s v="1411739"/>
    <x v="310"/>
    <x v="4"/>
    <x v="5"/>
    <n v="135210.9"/>
    <n v="135076.55721393035"/>
    <n v="134.34278606963926"/>
    <n v="135751.94"/>
    <n v="-541.04000000000815"/>
    <n v="6042"/>
    <n v="6036"/>
    <n v="6"/>
    <n v="6066.18"/>
    <n v="-24.180000000000291"/>
  </r>
  <r>
    <s v="1411739"/>
    <x v="48"/>
    <x v="4"/>
    <x v="2"/>
    <n v="3.4"/>
    <n v="0"/>
    <n v="3.4"/>
    <n v="0"/>
    <n v="3.4"/>
    <n v="40"/>
    <n v="0"/>
    <n v="40"/>
    <n v="0"/>
    <n v="40"/>
  </r>
  <r>
    <s v="1411739"/>
    <x v="50"/>
    <x v="4"/>
    <x v="2"/>
    <n v="499.95"/>
    <n v="497.97014925373134"/>
    <n v="1.979850746268653"/>
    <n v="500.46"/>
    <n v="-0.50999999999999091"/>
    <n v="1010"/>
    <n v="1006"/>
    <n v="4"/>
    <n v="1011.03"/>
    <n v="-1.0299999999999727"/>
  </r>
  <r>
    <s v="1411739"/>
    <x v="311"/>
    <x v="4"/>
    <x v="2"/>
    <n v="2695.41"/>
    <n v="2667.1231527093596"/>
    <n v="28.286847290640253"/>
    <n v="2707.13"/>
    <n v="-11.720000000000255"/>
    <n v="6100"/>
    <n v="6036"/>
    <n v="64"/>
    <n v="6126.54"/>
    <n v="-26.539999999999964"/>
  </r>
  <r>
    <s v="1411739"/>
    <x v="312"/>
    <x v="4"/>
    <x v="2"/>
    <n v="4617.54"/>
    <n v="4354.9162561576359"/>
    <n v="262.62374384236409"/>
    <n v="4420.24"/>
    <n v="197.30000000000018"/>
    <n v="6400"/>
    <n v="6036"/>
    <n v="364"/>
    <n v="6126.54"/>
    <n v="273.46000000000004"/>
  </r>
  <r>
    <s v="1411739"/>
    <x v="313"/>
    <x v="4"/>
    <x v="2"/>
    <n v="5568.2"/>
    <n v="5509.7832512315272"/>
    <n v="58.416748768472644"/>
    <n v="5592.43"/>
    <n v="-24.230000000000473"/>
    <n v="6100"/>
    <n v="6036"/>
    <n v="64"/>
    <n v="6126.54"/>
    <n v="-26.539999999999964"/>
  </r>
  <r>
    <s v="1411739"/>
    <x v="314"/>
    <x v="4"/>
    <x v="2"/>
    <n v="6242.01"/>
    <n v="6176.5221674876848"/>
    <n v="65.487832512315435"/>
    <n v="6269.17"/>
    <n v="-27.159999999999854"/>
    <n v="6100"/>
    <n v="6036"/>
    <n v="64"/>
    <n v="6126.54"/>
    <n v="-26.539999999999964"/>
  </r>
  <r>
    <s v="1411739"/>
    <x v="315"/>
    <x v="4"/>
    <x v="2"/>
    <n v="11158.12"/>
    <n v="10824.561576354679"/>
    <n v="333.55842364532145"/>
    <n v="10986.93"/>
    <n v="171.19000000000051"/>
    <n v="1037"/>
    <n v="1006"/>
    <n v="31"/>
    <n v="1021.09"/>
    <n v="15.909999999999968"/>
  </r>
  <r>
    <s v="1411740"/>
    <x v="0"/>
    <x v="0"/>
    <x v="0"/>
    <n v="-1706.68"/>
    <n v="0"/>
    <n v="-1706.68"/>
    <n v="0"/>
    <n v="-1706.68"/>
    <n v="0"/>
    <n v="0"/>
    <n v="0"/>
    <n v="0"/>
    <n v="0"/>
  </r>
  <r>
    <s v="1411740"/>
    <x v="4"/>
    <x v="2"/>
    <x v="0"/>
    <n v="617.20000000000005"/>
    <n v="0"/>
    <n v="617.20000000000005"/>
    <n v="508.38"/>
    <n v="108.82000000000005"/>
    <n v="1.75"/>
    <n v="0"/>
    <n v="1.75"/>
    <n v="1.4410000000000001"/>
    <n v="0.30899999999999994"/>
  </r>
  <r>
    <s v="1411740"/>
    <x v="5"/>
    <x v="2"/>
    <x v="0"/>
    <n v="2121.65"/>
    <n v="0"/>
    <n v="2121.65"/>
    <n v="1747.58"/>
    <n v="374.07000000000016"/>
    <n v="1.75"/>
    <n v="0"/>
    <n v="1.75"/>
    <n v="1.4410000000000001"/>
    <n v="0.30899999999999994"/>
  </r>
  <r>
    <s v="1411740"/>
    <x v="6"/>
    <x v="2"/>
    <x v="0"/>
    <n v="2295.4899999999998"/>
    <n v="0"/>
    <n v="2295.4899999999998"/>
    <n v="1890.74"/>
    <n v="404.74999999999977"/>
    <n v="36.75"/>
    <n v="0"/>
    <n v="36.75"/>
    <n v="30.27"/>
    <n v="6.48"/>
  </r>
  <r>
    <s v="1411740"/>
    <x v="222"/>
    <x v="3"/>
    <x v="1"/>
    <n v="-148304.03"/>
    <n v="0"/>
    <n v="-148304.03"/>
    <n v="-148303.98000000001"/>
    <n v="-4.9999999988358468E-2"/>
    <n v="-1009"/>
    <n v="0"/>
    <n v="-1009"/>
    <n v="-1009"/>
    <n v="0"/>
  </r>
  <r>
    <s v="1411740"/>
    <x v="223"/>
    <x v="4"/>
    <x v="5"/>
    <n v="114906.73"/>
    <n v="114227.38308457712"/>
    <n v="679.34691542288056"/>
    <n v="114798.52"/>
    <n v="108.20999999999185"/>
    <n v="6090"/>
    <n v="6054"/>
    <n v="36"/>
    <n v="6084.27"/>
    <n v="5.7299999999995634"/>
  </r>
  <r>
    <s v="1411740"/>
    <x v="48"/>
    <x v="4"/>
    <x v="2"/>
    <n v="3.4"/>
    <n v="0"/>
    <n v="3.4"/>
    <n v="0"/>
    <n v="3.4"/>
    <n v="40"/>
    <n v="0"/>
    <n v="40"/>
    <n v="0"/>
    <n v="40"/>
  </r>
  <r>
    <s v="1411740"/>
    <x v="426"/>
    <x v="4"/>
    <x v="2"/>
    <n v="2601.7199999999998"/>
    <n v="0"/>
    <n v="2601.7199999999998"/>
    <n v="0"/>
    <n v="2601.7199999999998"/>
    <n v="6300"/>
    <n v="0"/>
    <n v="6300"/>
    <n v="0"/>
    <n v="6300"/>
  </r>
  <r>
    <s v="1411740"/>
    <x v="50"/>
    <x v="4"/>
    <x v="2"/>
    <n v="497.47"/>
    <n v="499.45273631840797"/>
    <n v="-1.9827363184079445"/>
    <n v="501.95"/>
    <n v="-4.4799999999999613"/>
    <n v="1005"/>
    <n v="1009"/>
    <n v="-4"/>
    <n v="1014.045"/>
    <n v="-9.0449999999999591"/>
  </r>
  <r>
    <s v="1411740"/>
    <x v="225"/>
    <x v="4"/>
    <x v="2"/>
    <n v="0"/>
    <n v="2675.0837438423646"/>
    <n v="-2675.0837438423646"/>
    <n v="2715.21"/>
    <n v="-2715.21"/>
    <n v="0"/>
    <n v="6054"/>
    <n v="-6054"/>
    <n v="6144.81"/>
    <n v="-6144.81"/>
  </r>
  <r>
    <s v="1411740"/>
    <x v="316"/>
    <x v="4"/>
    <x v="2"/>
    <n v="4512.92"/>
    <n v="4367.9014778325127"/>
    <n v="145.01852216748739"/>
    <n v="4433.42"/>
    <n v="79.5"/>
    <n v="6255"/>
    <n v="6054"/>
    <n v="201"/>
    <n v="6144.81"/>
    <n v="110.1899999999996"/>
  </r>
  <r>
    <s v="1411740"/>
    <x v="227"/>
    <x v="4"/>
    <x v="2"/>
    <n v="5750.76"/>
    <n v="5526.2167487684728"/>
    <n v="224.54325123152739"/>
    <n v="5609.11"/>
    <n v="141.65000000000055"/>
    <n v="6300"/>
    <n v="6054"/>
    <n v="246"/>
    <n v="6144.81"/>
    <n v="155.1899999999996"/>
  </r>
  <r>
    <s v="1411740"/>
    <x v="228"/>
    <x v="4"/>
    <x v="2"/>
    <n v="6242.01"/>
    <n v="6194.9359605911332"/>
    <n v="47.074039408867066"/>
    <n v="6287.86"/>
    <n v="-45.849999999999454"/>
    <n v="6100"/>
    <n v="6054"/>
    <n v="46"/>
    <n v="6144.81"/>
    <n v="-44.8100000000004"/>
  </r>
  <r>
    <s v="1411740"/>
    <x v="229"/>
    <x v="4"/>
    <x v="2"/>
    <n v="10461.36"/>
    <n v="9666.216748768471"/>
    <n v="795.14325123152958"/>
    <n v="9811.2099999999991"/>
    <n v="650.15000000000146"/>
    <n v="1092"/>
    <n v="1009"/>
    <n v="83"/>
    <n v="1024.135"/>
    <n v="67.865000000000009"/>
  </r>
  <r>
    <s v="1411741"/>
    <x v="0"/>
    <x v="0"/>
    <x v="0"/>
    <n v="332.85"/>
    <n v="0"/>
    <n v="332.85"/>
    <n v="0"/>
    <n v="332.85"/>
    <n v="0"/>
    <n v="0"/>
    <n v="0"/>
    <n v="0"/>
    <n v="0"/>
  </r>
  <r>
    <s v="1411741"/>
    <x v="4"/>
    <x v="2"/>
    <x v="0"/>
    <n v="412.64"/>
    <n v="0"/>
    <n v="412.64"/>
    <n v="523.5"/>
    <n v="-110.86000000000001"/>
    <n v="1.17"/>
    <n v="0"/>
    <n v="1.17"/>
    <n v="1.484"/>
    <n v="-0.31400000000000006"/>
  </r>
  <r>
    <s v="1411741"/>
    <x v="5"/>
    <x v="2"/>
    <x v="0"/>
    <n v="1418.47"/>
    <n v="0"/>
    <n v="1418.47"/>
    <n v="1799.54"/>
    <n v="-381.06999999999994"/>
    <n v="1.17"/>
    <n v="0"/>
    <n v="1.17"/>
    <n v="1.484"/>
    <n v="-0.31400000000000006"/>
  </r>
  <r>
    <s v="1411741"/>
    <x v="6"/>
    <x v="2"/>
    <x v="0"/>
    <n v="1534.7"/>
    <n v="0"/>
    <n v="1534.7"/>
    <n v="1946.95"/>
    <n v="-412.25"/>
    <n v="24.57"/>
    <n v="0"/>
    <n v="24.57"/>
    <n v="31.17"/>
    <n v="-6.6000000000000014"/>
  </r>
  <r>
    <s v="1411741"/>
    <x v="230"/>
    <x v="3"/>
    <x v="1"/>
    <n v="-152009.13"/>
    <n v="0"/>
    <n v="-152009.13"/>
    <n v="-152009.07999999999"/>
    <n v="-5.0000000017462298E-2"/>
    <n v="-1039"/>
    <n v="0"/>
    <n v="-1039"/>
    <n v="-1039"/>
    <n v="0"/>
  </r>
  <r>
    <s v="1411741"/>
    <x v="231"/>
    <x v="4"/>
    <x v="5"/>
    <n v="116930.11"/>
    <n v="116817.88059701493"/>
    <n v="112.22940298507456"/>
    <n v="117401.97"/>
    <n v="-471.86000000000058"/>
    <n v="6240"/>
    <n v="6234"/>
    <n v="6"/>
    <n v="6265.17"/>
    <n v="-25.170000000000073"/>
  </r>
  <r>
    <s v="1411741"/>
    <x v="48"/>
    <x v="4"/>
    <x v="2"/>
    <n v="3.4"/>
    <n v="0"/>
    <n v="3.4"/>
    <n v="0"/>
    <n v="3.4"/>
    <n v="40"/>
    <n v="0"/>
    <n v="40"/>
    <n v="0"/>
    <n v="40"/>
  </r>
  <r>
    <s v="1411741"/>
    <x v="453"/>
    <x v="4"/>
    <x v="2"/>
    <n v="2761.69"/>
    <n v="0"/>
    <n v="2761.69"/>
    <n v="0"/>
    <n v="2761.69"/>
    <n v="6250"/>
    <n v="0"/>
    <n v="6250"/>
    <n v="0"/>
    <n v="6250"/>
  </r>
  <r>
    <s v="1411741"/>
    <x v="50"/>
    <x v="4"/>
    <x v="2"/>
    <n v="523.72"/>
    <n v="514.30845771144277"/>
    <n v="9.4115422885572571"/>
    <n v="516.88"/>
    <n v="6.8400000000000318"/>
    <n v="1058"/>
    <n v="1039"/>
    <n v="19"/>
    <n v="1044.1949999999999"/>
    <n v="13.805000000000064"/>
  </r>
  <r>
    <s v="1411741"/>
    <x v="233"/>
    <x v="4"/>
    <x v="2"/>
    <n v="0"/>
    <n v="2754.6206896551726"/>
    <n v="-2754.6206896551726"/>
    <n v="2795.94"/>
    <n v="-2795.94"/>
    <n v="0"/>
    <n v="6234"/>
    <n v="-6234"/>
    <n v="6327.51"/>
    <n v="-6327.51"/>
  </r>
  <r>
    <s v="1411741"/>
    <x v="234"/>
    <x v="4"/>
    <x v="2"/>
    <n v="4769.05"/>
    <n v="4497.7733990147781"/>
    <n v="271.2766009852221"/>
    <n v="4565.24"/>
    <n v="203.8100000000004"/>
    <n v="6610"/>
    <n v="6234"/>
    <n v="376"/>
    <n v="6327.51"/>
    <n v="282.48999999999978"/>
  </r>
  <r>
    <s v="1411741"/>
    <x v="235"/>
    <x v="4"/>
    <x v="2"/>
    <n v="5705.12"/>
    <n v="5690.5221674876848"/>
    <n v="14.597832512315108"/>
    <n v="5775.88"/>
    <n v="-70.760000000000218"/>
    <n v="6250"/>
    <n v="6234"/>
    <n v="16"/>
    <n v="6327.51"/>
    <n v="-77.510000000000218"/>
  </r>
  <r>
    <s v="1411741"/>
    <x v="236"/>
    <x v="4"/>
    <x v="2"/>
    <n v="6446.66"/>
    <n v="6379.1231527093596"/>
    <n v="67.536847290640253"/>
    <n v="6474.81"/>
    <n v="-28.150000000000546"/>
    <n v="6300"/>
    <n v="6234"/>
    <n v="66"/>
    <n v="6327.51"/>
    <n v="-27.510000000000218"/>
  </r>
  <r>
    <s v="1411741"/>
    <x v="237"/>
    <x v="4"/>
    <x v="2"/>
    <n v="11170.72"/>
    <n v="10057.51724137931"/>
    <n v="1113.2027586206896"/>
    <n v="10208.379999999999"/>
    <n v="962.34000000000015"/>
    <n v="1154"/>
    <n v="1039"/>
    <n v="115"/>
    <n v="1054.585"/>
    <n v="99.414999999999964"/>
  </r>
  <r>
    <s v="1411742"/>
    <x v="0"/>
    <x v="0"/>
    <x v="0"/>
    <n v="3329.5"/>
    <n v="0"/>
    <n v="3329.5"/>
    <n v="0"/>
    <n v="3329.5"/>
    <n v="0"/>
    <n v="0"/>
    <n v="0"/>
    <n v="0"/>
    <n v="0"/>
  </r>
  <r>
    <s v="1411742"/>
    <x v="4"/>
    <x v="2"/>
    <x v="0"/>
    <n v="1029.8399999999999"/>
    <n v="0"/>
    <n v="1029.8399999999999"/>
    <n v="1257.0999999999999"/>
    <n v="-227.26"/>
    <n v="2.92"/>
    <n v="0"/>
    <n v="2.92"/>
    <n v="3.5640000000000001"/>
    <n v="-0.64400000000000013"/>
  </r>
  <r>
    <s v="1411742"/>
    <x v="5"/>
    <x v="2"/>
    <x v="0"/>
    <n v="3540.12"/>
    <n v="0"/>
    <n v="3540.12"/>
    <n v="4321.32"/>
    <n v="-781.19999999999982"/>
    <n v="2.92"/>
    <n v="0"/>
    <n v="2.92"/>
    <n v="3.5640000000000001"/>
    <n v="-0.64400000000000013"/>
  </r>
  <r>
    <s v="1411742"/>
    <x v="6"/>
    <x v="2"/>
    <x v="0"/>
    <n v="3830.19"/>
    <n v="0"/>
    <n v="3830.19"/>
    <n v="4675.3100000000004"/>
    <n v="-845.12000000000035"/>
    <n v="61.32"/>
    <n v="0"/>
    <n v="61.32"/>
    <n v="74.849999999999994"/>
    <n v="-13.529999999999994"/>
  </r>
  <r>
    <s v="1411742"/>
    <x v="120"/>
    <x v="3"/>
    <x v="1"/>
    <n v="-426501.77"/>
    <n v="0"/>
    <n v="-426501.77"/>
    <n v="-426501.76"/>
    <n v="-1.0000000009313226E-2"/>
    <n v="-2495"/>
    <n v="0"/>
    <n v="-2495"/>
    <n v="-2495"/>
    <n v="0"/>
  </r>
  <r>
    <s v="1411742"/>
    <x v="121"/>
    <x v="4"/>
    <x v="5"/>
    <n v="351141.09"/>
    <n v="350906.66666666669"/>
    <n v="234.42333333333954"/>
    <n v="352661.2"/>
    <n v="-1520.109999999986"/>
    <n v="14980"/>
    <n v="14970"/>
    <n v="10"/>
    <n v="15044.85"/>
    <n v="-64.850000000000364"/>
  </r>
  <r>
    <s v="1411742"/>
    <x v="122"/>
    <x v="4"/>
    <x v="2"/>
    <n v="1539.3"/>
    <n v="0"/>
    <n v="1539.3"/>
    <n v="0"/>
    <n v="1539.3"/>
    <n v="15000"/>
    <n v="0"/>
    <n v="15000"/>
    <n v="0"/>
    <n v="15000"/>
  </r>
  <r>
    <s v="1411742"/>
    <x v="48"/>
    <x v="4"/>
    <x v="2"/>
    <n v="449.43"/>
    <n v="424.75247524752473"/>
    <n v="24.677524752475279"/>
    <n v="429"/>
    <n v="20.430000000000007"/>
    <n v="5280"/>
    <n v="4989.9999999999991"/>
    <n v="290.00000000000091"/>
    <n v="5039.8999999999996"/>
    <n v="240.10000000000036"/>
  </r>
  <r>
    <s v="1411742"/>
    <x v="123"/>
    <x v="4"/>
    <x v="2"/>
    <n v="951.73"/>
    <n v="950.59701492537317"/>
    <n v="1.1329850746268448"/>
    <n v="955.35"/>
    <n v="-3.6200000000000045"/>
    <n v="2498"/>
    <n v="2495"/>
    <n v="3"/>
    <n v="2507.4749999999999"/>
    <n v="-9.4749999999999091"/>
  </r>
  <r>
    <s v="1411742"/>
    <x v="124"/>
    <x v="4"/>
    <x v="2"/>
    <n v="0"/>
    <n v="1536.2167487684728"/>
    <n v="-1536.2167487684728"/>
    <n v="1559.26"/>
    <n v="-1559.26"/>
    <n v="0"/>
    <n v="14970"/>
    <n v="-14970"/>
    <n v="15194.55"/>
    <n v="-15194.55"/>
  </r>
  <r>
    <s v="1411742"/>
    <x v="125"/>
    <x v="4"/>
    <x v="2"/>
    <n v="7079.03"/>
    <n v="7018.0886699507391"/>
    <n v="60.941330049260614"/>
    <n v="7123.36"/>
    <n v="-44.329999999999927"/>
    <n v="15100"/>
    <n v="14970"/>
    <n v="130"/>
    <n v="15194.55"/>
    <n v="-94.549999999999272"/>
  </r>
  <r>
    <s v="1411742"/>
    <x v="126"/>
    <x v="4"/>
    <x v="2"/>
    <n v="12115.33"/>
    <n v="12011.034482758621"/>
    <n v="104.29551724137855"/>
    <n v="12191.2"/>
    <n v="-75.8700000000008"/>
    <n v="15100"/>
    <n v="14970"/>
    <n v="130"/>
    <n v="15194.55"/>
    <n v="-94.549999999999272"/>
  </r>
  <r>
    <s v="1411742"/>
    <x v="127"/>
    <x v="4"/>
    <x v="2"/>
    <n v="16268.49"/>
    <n v="15917.605911330049"/>
    <n v="350.88408866995087"/>
    <n v="16156.37"/>
    <n v="112.11999999999898"/>
    <n v="15300"/>
    <n v="14970"/>
    <n v="330"/>
    <n v="15194.55"/>
    <n v="105.45000000000073"/>
  </r>
  <r>
    <s v="1411742"/>
    <x v="128"/>
    <x v="4"/>
    <x v="2"/>
    <n v="25227.72"/>
    <n v="24800.295566502464"/>
    <n v="427.42443349753739"/>
    <n v="25172.3"/>
    <n v="55.420000000001892"/>
    <n v="2538"/>
    <n v="2495"/>
    <n v="43"/>
    <n v="2532.4250000000002"/>
    <n v="5.5749999999998181"/>
  </r>
  <r>
    <s v="1411743"/>
    <x v="0"/>
    <x v="0"/>
    <x v="0"/>
    <n v="6779.49"/>
    <n v="0"/>
    <n v="6779.49"/>
    <n v="0"/>
    <n v="6779.49"/>
    <n v="0"/>
    <n v="0"/>
    <n v="0"/>
    <n v="0"/>
    <n v="0"/>
  </r>
  <r>
    <s v="1411743"/>
    <x v="4"/>
    <x v="2"/>
    <x v="0"/>
    <n v="1001.63"/>
    <n v="0"/>
    <n v="1001.63"/>
    <n v="1513.05"/>
    <n v="-511.41999999999996"/>
    <n v="2.84"/>
    <n v="0"/>
    <n v="2.84"/>
    <n v="4.29"/>
    <n v="-1.4500000000000002"/>
  </r>
  <r>
    <s v="1411743"/>
    <x v="5"/>
    <x v="2"/>
    <x v="0"/>
    <n v="3443.13"/>
    <n v="0"/>
    <n v="3443.13"/>
    <n v="5201.17"/>
    <n v="-1758.04"/>
    <n v="2.84"/>
    <n v="0"/>
    <n v="2.84"/>
    <n v="4.29"/>
    <n v="-1.4500000000000002"/>
  </r>
  <r>
    <s v="1411743"/>
    <x v="6"/>
    <x v="2"/>
    <x v="0"/>
    <n v="3725.26"/>
    <n v="0"/>
    <n v="3725.26"/>
    <n v="5627.24"/>
    <n v="-1901.9799999999996"/>
    <n v="59.64"/>
    <n v="0"/>
    <n v="59.64"/>
    <n v="90.09"/>
    <n v="-30.450000000000003"/>
  </r>
  <r>
    <s v="1411743"/>
    <x v="132"/>
    <x v="3"/>
    <x v="1"/>
    <n v="-540005.77"/>
    <n v="0"/>
    <n v="-540005.77"/>
    <n v="-540005.62"/>
    <n v="-0.15000000002328306"/>
    <n v="-3003"/>
    <n v="0"/>
    <n v="-3003"/>
    <n v="-3003"/>
    <n v="0"/>
  </r>
  <r>
    <s v="1411743"/>
    <x v="133"/>
    <x v="4"/>
    <x v="5"/>
    <n v="421943.18"/>
    <n v="421943.14427860698"/>
    <n v="3.5721393011044711E-2"/>
    <n v="424052.86"/>
    <n v="-2109.679999999993"/>
    <n v="18018"/>
    <n v="18018"/>
    <n v="0"/>
    <n v="18108.09"/>
    <n v="-90.090000000000146"/>
  </r>
  <r>
    <s v="1411743"/>
    <x v="134"/>
    <x v="4"/>
    <x v="2"/>
    <n v="4866.82"/>
    <n v="0"/>
    <n v="4866.82"/>
    <n v="0"/>
    <n v="4866.82"/>
    <n v="18050"/>
    <n v="0"/>
    <n v="18050"/>
    <n v="0"/>
    <n v="18050"/>
  </r>
  <r>
    <s v="1411743"/>
    <x v="123"/>
    <x v="4"/>
    <x v="2"/>
    <n v="1147.2"/>
    <n v="1144.1393034825869"/>
    <n v="3.0606965174131346"/>
    <n v="1149.8599999999999"/>
    <n v="-2.6599999999998545"/>
    <n v="3011"/>
    <n v="3003"/>
    <n v="8"/>
    <n v="3018.0149999999999"/>
    <n v="-7.0149999999998727"/>
  </r>
  <r>
    <s v="1411743"/>
    <x v="135"/>
    <x v="4"/>
    <x v="2"/>
    <n v="0"/>
    <n v="4858.1970443349755"/>
    <n v="-4858.1970443349755"/>
    <n v="4931.07"/>
    <n v="-4931.07"/>
    <n v="0"/>
    <n v="18018"/>
    <n v="-18018"/>
    <n v="18288.27"/>
    <n v="-18288.27"/>
  </r>
  <r>
    <s v="1411743"/>
    <x v="136"/>
    <x v="4"/>
    <x v="2"/>
    <n v="19491.5"/>
    <n v="19035.113300492612"/>
    <n v="456.38669950738768"/>
    <n v="19320.64"/>
    <n v="170.86000000000058"/>
    <n v="18450"/>
    <n v="18018"/>
    <n v="432"/>
    <n v="18288.27"/>
    <n v="161.72999999999956"/>
  </r>
  <r>
    <s v="1411743"/>
    <x v="137"/>
    <x v="4"/>
    <x v="2"/>
    <n v="21430.23"/>
    <n v="20928.443349753696"/>
    <n v="501.78665024630391"/>
    <n v="21242.37"/>
    <n v="187.86000000000058"/>
    <n v="18450"/>
    <n v="18018"/>
    <n v="432"/>
    <n v="18288.27"/>
    <n v="161.72999999999956"/>
  </r>
  <r>
    <s v="1411743"/>
    <x v="138"/>
    <x v="4"/>
    <x v="2"/>
    <n v="26666.73"/>
    <n v="26545.921182266011"/>
    <n v="120.80881773398869"/>
    <n v="26944.11"/>
    <n v="-277.38000000000102"/>
    <n v="18100"/>
    <n v="18018"/>
    <n v="82"/>
    <n v="18288.27"/>
    <n v="-188.27000000000044"/>
  </r>
  <r>
    <s v="1411743"/>
    <x v="139"/>
    <x v="4"/>
    <x v="2"/>
    <n v="29510.6"/>
    <n v="29579.546798029558"/>
    <n v="-68.946798029559432"/>
    <n v="30023.24"/>
    <n v="-512.64000000000306"/>
    <n v="2996"/>
    <n v="3003"/>
    <n v="-7"/>
    <n v="3048.0450000000001"/>
    <n v="-52.045000000000073"/>
  </r>
  <r>
    <s v="1411744"/>
    <x v="0"/>
    <x v="0"/>
    <x v="0"/>
    <n v="8032.47"/>
    <n v="0"/>
    <n v="8032.47"/>
    <n v="0"/>
    <n v="8032.47"/>
    <n v="0"/>
    <n v="0"/>
    <n v="0"/>
    <n v="0"/>
    <n v="0"/>
  </r>
  <r>
    <s v="1411744"/>
    <x v="4"/>
    <x v="2"/>
    <x v="0"/>
    <n v="1118.01"/>
    <n v="0"/>
    <n v="1118.01"/>
    <n v="1839.54"/>
    <n v="-721.53"/>
    <n v="3.17"/>
    <n v="0"/>
    <n v="3.17"/>
    <n v="5.2160000000000002"/>
    <n v="-2.0460000000000003"/>
  </r>
  <r>
    <s v="1411744"/>
    <x v="5"/>
    <x v="2"/>
    <x v="0"/>
    <n v="3843.21"/>
    <n v="0"/>
    <n v="3843.21"/>
    <n v="6323.51"/>
    <n v="-2480.3000000000002"/>
    <n v="3.17"/>
    <n v="0"/>
    <n v="3.17"/>
    <n v="5.2160000000000002"/>
    <n v="-2.0460000000000003"/>
  </r>
  <r>
    <s v="1411744"/>
    <x v="6"/>
    <x v="2"/>
    <x v="0"/>
    <n v="4158.12"/>
    <n v="0"/>
    <n v="4158.12"/>
    <n v="6841.51"/>
    <n v="-2683.3900000000003"/>
    <n v="66.569999999999993"/>
    <n v="0"/>
    <n v="66.569999999999993"/>
    <n v="109.53"/>
    <n v="-42.960000000000008"/>
  </r>
  <r>
    <s v="1411744"/>
    <x v="129"/>
    <x v="3"/>
    <x v="1"/>
    <n v="-623797.44999999995"/>
    <n v="0"/>
    <n v="-623797.44999999995"/>
    <n v="-623797.51"/>
    <n v="6.0000000055879354E-2"/>
    <n v="-3651"/>
    <n v="0"/>
    <n v="-3651"/>
    <n v="-3651"/>
    <n v="0"/>
  </r>
  <r>
    <s v="1411744"/>
    <x v="121"/>
    <x v="4"/>
    <x v="5"/>
    <n v="513678.62"/>
    <n v="513491.07462686568"/>
    <n v="187.54537313431501"/>
    <n v="516058.53"/>
    <n v="-2379.9100000000326"/>
    <n v="21914"/>
    <n v="21906"/>
    <n v="8"/>
    <n v="22015.53"/>
    <n v="-101.52999999999884"/>
  </r>
  <r>
    <s v="1411744"/>
    <x v="130"/>
    <x v="4"/>
    <x v="2"/>
    <n v="2257.64"/>
    <n v="0"/>
    <n v="2257.64"/>
    <n v="0"/>
    <n v="2257.64"/>
    <n v="22000"/>
    <n v="0"/>
    <n v="22000"/>
    <n v="0"/>
    <n v="22000"/>
  </r>
  <r>
    <s v="1411744"/>
    <x v="48"/>
    <x v="4"/>
    <x v="2"/>
    <n v="327.71"/>
    <n v="310.77227722772278"/>
    <n v="16.937722772277198"/>
    <n v="313.88"/>
    <n v="13.829999999999984"/>
    <n v="3850"/>
    <n v="3651"/>
    <n v="199"/>
    <n v="3687.51"/>
    <n v="162.48999999999978"/>
  </r>
  <r>
    <s v="1411744"/>
    <x v="123"/>
    <x v="4"/>
    <x v="2"/>
    <n v="1393.7"/>
    <n v="1391.0348258706467"/>
    <n v="2.6651741293533178"/>
    <n v="1397.99"/>
    <n v="-4.2899999999999636"/>
    <n v="3658"/>
    <n v="3651"/>
    <n v="7"/>
    <n v="3669.2550000000001"/>
    <n v="-11.255000000000109"/>
  </r>
  <r>
    <s v="1411744"/>
    <x v="131"/>
    <x v="4"/>
    <x v="2"/>
    <n v="0"/>
    <n v="2247.9901477832514"/>
    <n v="-2247.9901477832514"/>
    <n v="2281.71"/>
    <n v="-2281.71"/>
    <n v="0"/>
    <n v="21906"/>
    <n v="-21906"/>
    <n v="22234.59"/>
    <n v="-22234.59"/>
  </r>
  <r>
    <s v="1411744"/>
    <x v="125"/>
    <x v="4"/>
    <x v="2"/>
    <n v="10313.82"/>
    <n v="10269.753694581279"/>
    <n v="44.066305418720731"/>
    <n v="10423.799999999999"/>
    <n v="-109.97999999999956"/>
    <n v="22000"/>
    <n v="21906"/>
    <n v="94"/>
    <n v="22234.59"/>
    <n v="-234.59000000000015"/>
  </r>
  <r>
    <s v="1411744"/>
    <x v="126"/>
    <x v="4"/>
    <x v="2"/>
    <n v="17811.95"/>
    <n v="17576.059113300493"/>
    <n v="235.89088669950797"/>
    <n v="17839.7"/>
    <n v="-27.75"/>
    <n v="22200"/>
    <n v="21906"/>
    <n v="294"/>
    <n v="22234.59"/>
    <n v="-34.590000000000146"/>
  </r>
  <r>
    <s v="1411744"/>
    <x v="127"/>
    <x v="4"/>
    <x v="2"/>
    <n v="24243.24"/>
    <n v="23292.65024630542"/>
    <n v="950.5897536945813"/>
    <n v="23642.04"/>
    <n v="601.20000000000073"/>
    <n v="22800"/>
    <n v="21906"/>
    <n v="894"/>
    <n v="22234.59"/>
    <n v="565.40999999999985"/>
  </r>
  <r>
    <s v="1411744"/>
    <x v="128"/>
    <x v="4"/>
    <x v="2"/>
    <n v="36618.959999999999"/>
    <n v="36290.935960591138"/>
    <n v="328.02403940886143"/>
    <n v="36835.300000000003"/>
    <n v="-216.34000000000378"/>
    <n v="3684"/>
    <n v="3651"/>
    <n v="33"/>
    <n v="3705.7649999999999"/>
    <n v="-21.764999999999873"/>
  </r>
  <r>
    <s v="1411746"/>
    <x v="0"/>
    <x v="0"/>
    <x v="0"/>
    <n v="-8221.8700000000008"/>
    <n v="0"/>
    <n v="-8221.8700000000008"/>
    <n v="0"/>
    <n v="-8221.8700000000008"/>
    <n v="0"/>
    <n v="0"/>
    <n v="0"/>
    <n v="0"/>
    <n v="0"/>
  </r>
  <r>
    <s v="1411746"/>
    <x v="1"/>
    <x v="1"/>
    <x v="0"/>
    <n v="3"/>
    <n v="0"/>
    <n v="3"/>
    <n v="2.98"/>
    <n v="2.0000000000000018E-2"/>
    <n v="0"/>
    <n v="0"/>
    <n v="0"/>
    <n v="0"/>
    <n v="0"/>
  </r>
  <r>
    <s v="1411746"/>
    <x v="2"/>
    <x v="1"/>
    <x v="0"/>
    <n v="69.92"/>
    <n v="0"/>
    <n v="69.92"/>
    <n v="69.58"/>
    <n v="0.34000000000000341"/>
    <n v="0"/>
    <n v="0"/>
    <n v="0"/>
    <n v="0"/>
    <n v="0"/>
  </r>
  <r>
    <s v="1411746"/>
    <x v="3"/>
    <x v="1"/>
    <x v="0"/>
    <n v="469.48"/>
    <n v="0"/>
    <n v="469.48"/>
    <n v="467.2"/>
    <n v="2.2800000000000296"/>
    <n v="0"/>
    <n v="0"/>
    <n v="0"/>
    <n v="0"/>
    <n v="0"/>
  </r>
  <r>
    <s v="1411746"/>
    <x v="4"/>
    <x v="2"/>
    <x v="0"/>
    <n v="1763.43"/>
    <n v="0"/>
    <n v="1763.43"/>
    <n v="851.89"/>
    <n v="911.54000000000008"/>
    <n v="5"/>
    <n v="0"/>
    <n v="5"/>
    <n v="2.415"/>
    <n v="2.585"/>
  </r>
  <r>
    <s v="1411746"/>
    <x v="5"/>
    <x v="2"/>
    <x v="0"/>
    <n v="6061.85"/>
    <n v="0"/>
    <n v="6061.85"/>
    <n v="2928.41"/>
    <n v="3133.4400000000005"/>
    <n v="5"/>
    <n v="0"/>
    <n v="5"/>
    <n v="2.415"/>
    <n v="2.585"/>
  </r>
  <r>
    <s v="1411746"/>
    <x v="6"/>
    <x v="2"/>
    <x v="0"/>
    <n v="6558.55"/>
    <n v="0"/>
    <n v="6558.55"/>
    <n v="3168.29"/>
    <n v="3390.26"/>
    <n v="105"/>
    <n v="0"/>
    <n v="105"/>
    <n v="50.722999999999999"/>
    <n v="54.277000000000001"/>
  </r>
  <r>
    <s v="1411746"/>
    <x v="7"/>
    <x v="1"/>
    <x v="0"/>
    <n v="5259.92"/>
    <n v="0"/>
    <n v="5259.92"/>
    <n v="5234.3599999999997"/>
    <n v="25.5600000000004"/>
    <n v="0"/>
    <n v="0"/>
    <n v="0"/>
    <n v="0"/>
    <n v="0"/>
  </r>
  <r>
    <s v="1411746"/>
    <x v="8"/>
    <x v="1"/>
    <x v="0"/>
    <n v="12163.61"/>
    <n v="0"/>
    <n v="12163.61"/>
    <n v="12104.49"/>
    <n v="59.1200000000008"/>
    <n v="0"/>
    <n v="0"/>
    <n v="0"/>
    <n v="0"/>
    <n v="0"/>
  </r>
  <r>
    <s v="1411746"/>
    <x v="158"/>
    <x v="3"/>
    <x v="1"/>
    <n v="-305166.24"/>
    <n v="0"/>
    <n v="-305166.24"/>
    <n v="-305166.31"/>
    <n v="7.0000000006984919E-2"/>
    <n v="-1570"/>
    <n v="0"/>
    <n v="-1570"/>
    <n v="-1570"/>
    <n v="0"/>
  </r>
  <r>
    <s v="1411746"/>
    <x v="48"/>
    <x v="4"/>
    <x v="2"/>
    <n v="181.73"/>
    <n v="133.63366336633663"/>
    <n v="48.096336633663356"/>
    <n v="134.97"/>
    <n v="46.759999999999991"/>
    <n v="2135"/>
    <n v="1570"/>
    <n v="565"/>
    <n v="1585.7"/>
    <n v="549.29999999999995"/>
  </r>
  <r>
    <s v="1411746"/>
    <x v="37"/>
    <x v="4"/>
    <x v="2"/>
    <n v="1840.81"/>
    <n v="1838.4676616915424"/>
    <n v="2.3423383084575562"/>
    <n v="1847.66"/>
    <n v="-6.8500000000001364"/>
    <n v="1572"/>
    <n v="1570"/>
    <n v="2"/>
    <n v="1577.85"/>
    <n v="-5.8499999999999091"/>
  </r>
  <r>
    <s v="1411746"/>
    <x v="161"/>
    <x v="4"/>
    <x v="2"/>
    <n v="3567.37"/>
    <n v="3556.0492610837437"/>
    <n v="11.320738916256232"/>
    <n v="3609.39"/>
    <n v="-42.019999999999982"/>
    <n v="18900"/>
    <n v="18839.999999999996"/>
    <n v="60.000000000003638"/>
    <n v="19122.599999999999"/>
    <n v="-222.59999999999854"/>
  </r>
  <r>
    <s v="1411746"/>
    <x v="159"/>
    <x v="4"/>
    <x v="2"/>
    <n v="9066.56"/>
    <n v="9066.5588235294126"/>
    <n v="1.1764705868699821E-3"/>
    <n v="9247.89"/>
    <n v="-181.32999999999993"/>
    <n v="18840"/>
    <n v="18840"/>
    <n v="0"/>
    <n v="19216.8"/>
    <n v="-376.79999999999927"/>
  </r>
  <r>
    <s v="1411746"/>
    <x v="163"/>
    <x v="4"/>
    <x v="2"/>
    <n v="10166.23"/>
    <n v="10054.157635467978"/>
    <n v="112.07236453202131"/>
    <n v="10204.969999999999"/>
    <n v="-38.739999999999782"/>
    <n v="19050"/>
    <n v="18839.999999999996"/>
    <n v="210.00000000000364"/>
    <n v="19122.599999999999"/>
    <n v="-72.599999999998545"/>
  </r>
  <r>
    <s v="1411746"/>
    <x v="164"/>
    <x v="4"/>
    <x v="2"/>
    <n v="14899.8"/>
    <n v="14774.32512315271"/>
    <n v="125.47487684728912"/>
    <n v="14995.94"/>
    <n v="-96.140000000001237"/>
    <n v="19000"/>
    <n v="18839.999999999996"/>
    <n v="160.00000000000364"/>
    <n v="19122.599999999999"/>
    <n v="-122.59999999999854"/>
  </r>
  <r>
    <s v="1411746"/>
    <x v="166"/>
    <x v="4"/>
    <x v="2"/>
    <n v="15703.39"/>
    <n v="15341.034482758621"/>
    <n v="362.35551724137804"/>
    <n v="15571.15"/>
    <n v="132.23999999999978"/>
    <n v="19285"/>
    <n v="18839.999999999996"/>
    <n v="445.00000000000364"/>
    <n v="19122.599999999999"/>
    <n v="162.40000000000146"/>
  </r>
  <r>
    <s v="1411746"/>
    <x v="165"/>
    <x v="4"/>
    <x v="2"/>
    <n v="16305.6"/>
    <n v="16202.403940886697"/>
    <n v="103.19605911330291"/>
    <n v="16445.439999999999"/>
    <n v="-139.83999999999833"/>
    <n v="1580"/>
    <n v="1570"/>
    <n v="10"/>
    <n v="1593.55"/>
    <n v="-13.549999999999955"/>
  </r>
  <r>
    <s v="1411746"/>
    <x v="167"/>
    <x v="4"/>
    <x v="2"/>
    <n v="32680"/>
    <n v="32404.796019900499"/>
    <n v="275.20398009950077"/>
    <n v="32566.82"/>
    <n v="113.18000000000029"/>
    <n v="19000"/>
    <n v="18840"/>
    <n v="160"/>
    <n v="18934.2"/>
    <n v="65.799999999999272"/>
  </r>
  <r>
    <s v="1411746"/>
    <x v="45"/>
    <x v="4"/>
    <x v="2"/>
    <n v="95960.16"/>
    <n v="95423.277227722778"/>
    <n v="536.88277227722574"/>
    <n v="96377.51"/>
    <n v="-417.34999999999127"/>
    <n v="18946"/>
    <n v="18840"/>
    <n v="106"/>
    <n v="19028.400000000001"/>
    <n v="-82.400000000001455"/>
  </r>
  <r>
    <s v="1411746"/>
    <x v="168"/>
    <x v="4"/>
    <x v="3"/>
    <n v="78768.97"/>
    <n v="77996.129353233831"/>
    <n v="772.84064676616981"/>
    <n v="78386.11"/>
    <n v="382.86000000000058"/>
    <n v="14270"/>
    <n v="14130"/>
    <n v="140"/>
    <n v="14200.65"/>
    <n v="69.350000000000364"/>
  </r>
  <r>
    <s v="1411746"/>
    <x v="20"/>
    <x v="4"/>
    <x v="4"/>
    <n v="1897.73"/>
    <n v="932.57843137254906"/>
    <n v="965.15156862745096"/>
    <n v="951.23"/>
    <n v="946.5"/>
    <n v="345.041"/>
    <n v="169.5598039215686"/>
    <n v="175.4811960784314"/>
    <n v="172.95099999999999"/>
    <n v="172.09"/>
  </r>
  <r>
    <s v="1411747"/>
    <x v="0"/>
    <x v="0"/>
    <x v="0"/>
    <n v="-628.29"/>
    <n v="0"/>
    <n v="-628.29"/>
    <n v="0"/>
    <n v="-628.29"/>
    <n v="0"/>
    <n v="0"/>
    <n v="0"/>
    <n v="0"/>
    <n v="0"/>
  </r>
  <r>
    <s v="1411747"/>
    <x v="1"/>
    <x v="1"/>
    <x v="0"/>
    <n v="4.0199999999999996"/>
    <n v="0"/>
    <n v="4.0199999999999996"/>
    <n v="4"/>
    <n v="1.9999999999999574E-2"/>
    <n v="0"/>
    <n v="0"/>
    <n v="0"/>
    <n v="0"/>
    <n v="0"/>
  </r>
  <r>
    <s v="1411747"/>
    <x v="2"/>
    <x v="1"/>
    <x v="0"/>
    <n v="93.74"/>
    <n v="0"/>
    <n v="93.74"/>
    <n v="93.25"/>
    <n v="0.48999999999999488"/>
    <n v="0"/>
    <n v="0"/>
    <n v="0"/>
    <n v="0"/>
    <n v="0"/>
  </r>
  <r>
    <s v="1411747"/>
    <x v="3"/>
    <x v="1"/>
    <x v="0"/>
    <n v="629.38"/>
    <n v="0"/>
    <n v="629.38"/>
    <n v="626.11"/>
    <n v="3.2699999999999818"/>
    <n v="0"/>
    <n v="0"/>
    <n v="0"/>
    <n v="0"/>
    <n v="0"/>
  </r>
  <r>
    <s v="1411747"/>
    <x v="4"/>
    <x v="2"/>
    <x v="0"/>
    <n v="1206.18"/>
    <n v="0"/>
    <n v="1206.18"/>
    <n v="1141.6400000000001"/>
    <n v="64.539999999999964"/>
    <n v="3.42"/>
    <n v="0"/>
    <n v="3.42"/>
    <n v="3.2370000000000001"/>
    <n v="0.18299999999999983"/>
  </r>
  <r>
    <s v="1411747"/>
    <x v="5"/>
    <x v="2"/>
    <x v="0"/>
    <n v="4146.3100000000004"/>
    <n v="0"/>
    <n v="4146.3100000000004"/>
    <n v="3924.45"/>
    <n v="221.86000000000058"/>
    <n v="3.42"/>
    <n v="0"/>
    <n v="3.42"/>
    <n v="3.2370000000000001"/>
    <n v="0.18299999999999983"/>
  </r>
  <r>
    <s v="1411747"/>
    <x v="6"/>
    <x v="2"/>
    <x v="0"/>
    <n v="4486.05"/>
    <n v="0"/>
    <n v="4486.05"/>
    <n v="4245.91"/>
    <n v="240.14000000000033"/>
    <n v="71.819999999999993"/>
    <n v="0"/>
    <n v="71.819999999999993"/>
    <n v="67.974999999999994"/>
    <n v="3.8449999999999989"/>
  </r>
  <r>
    <s v="1411747"/>
    <x v="7"/>
    <x v="1"/>
    <x v="0"/>
    <n v="7051.32"/>
    <n v="0"/>
    <n v="7051.32"/>
    <n v="7014.71"/>
    <n v="36.609999999999673"/>
    <n v="0"/>
    <n v="0"/>
    <n v="0"/>
    <n v="0"/>
    <n v="0"/>
  </r>
  <r>
    <s v="1411747"/>
    <x v="8"/>
    <x v="1"/>
    <x v="0"/>
    <n v="16306.22"/>
    <n v="0"/>
    <n v="16306.22"/>
    <n v="16221.56"/>
    <n v="84.659999999999854"/>
    <n v="0"/>
    <n v="0"/>
    <n v="0"/>
    <n v="0"/>
    <n v="0"/>
  </r>
  <r>
    <s v="1411747"/>
    <x v="175"/>
    <x v="3"/>
    <x v="1"/>
    <n v="-408961.63"/>
    <n v="0"/>
    <n v="-408961.63"/>
    <n v="-408961.73"/>
    <n v="9.9999999976716936E-2"/>
    <n v="-2104"/>
    <n v="0"/>
    <n v="-2104"/>
    <n v="-2104"/>
    <n v="0"/>
  </r>
  <r>
    <s v="1411747"/>
    <x v="48"/>
    <x v="4"/>
    <x v="2"/>
    <n v="210.67"/>
    <n v="179.0891089108911"/>
    <n v="31.580891089108889"/>
    <n v="180.88"/>
    <n v="29.789999999999992"/>
    <n v="2475"/>
    <n v="2104"/>
    <n v="371"/>
    <n v="2125.04"/>
    <n v="349.96000000000004"/>
  </r>
  <r>
    <s v="1411747"/>
    <x v="37"/>
    <x v="4"/>
    <x v="2"/>
    <n v="2471.98"/>
    <n v="2463.7810945273632"/>
    <n v="8.1989054726368522"/>
    <n v="2476.1"/>
    <n v="-4.1199999999998909"/>
    <n v="2111"/>
    <n v="2104"/>
    <n v="7"/>
    <n v="2114.52"/>
    <n v="-3.5199999999999818"/>
  </r>
  <r>
    <s v="1411747"/>
    <x v="177"/>
    <x v="4"/>
    <x v="2"/>
    <n v="4775.37"/>
    <n v="4765.5566502463053"/>
    <n v="9.8133497536946379"/>
    <n v="4837.04"/>
    <n v="-61.670000000000073"/>
    <n v="25300"/>
    <n v="25248"/>
    <n v="52"/>
    <n v="25626.720000000001"/>
    <n v="-326.72000000000116"/>
  </r>
  <r>
    <s v="1411747"/>
    <x v="159"/>
    <x v="4"/>
    <x v="2"/>
    <n v="12271.62"/>
    <n v="12150.343137254902"/>
    <n v="121.2768627450987"/>
    <n v="12393.35"/>
    <n v="-121.72999999999956"/>
    <n v="25500"/>
    <n v="25248"/>
    <n v="252"/>
    <n v="25752.959999999999"/>
    <n v="-252.95999999999913"/>
  </r>
  <r>
    <s v="1411747"/>
    <x v="163"/>
    <x v="4"/>
    <x v="2"/>
    <n v="13501.6"/>
    <n v="13473.852216748768"/>
    <n v="27.747783251232249"/>
    <n v="13675.96"/>
    <n v="-174.35999999999876"/>
    <n v="25300"/>
    <n v="25248"/>
    <n v="52"/>
    <n v="25626.720000000001"/>
    <n v="-326.72000000000116"/>
  </r>
  <r>
    <s v="1411747"/>
    <x v="164"/>
    <x v="4"/>
    <x v="2"/>
    <n v="19840.259999999998"/>
    <n v="19799.477832512315"/>
    <n v="40.782167487683182"/>
    <n v="20096.47"/>
    <n v="-256.21000000000276"/>
    <n v="25300"/>
    <n v="25248"/>
    <n v="52"/>
    <n v="25626.720000000001"/>
    <n v="-326.72000000000116"/>
  </r>
  <r>
    <s v="1411747"/>
    <x v="166"/>
    <x v="4"/>
    <x v="2"/>
    <n v="20764.14"/>
    <n v="20558.945812807884"/>
    <n v="205.19418719211535"/>
    <n v="20867.330000000002"/>
    <n v="-103.19000000000233"/>
    <n v="25500"/>
    <n v="25248"/>
    <n v="252"/>
    <n v="25626.720000000001"/>
    <n v="-126.72000000000116"/>
  </r>
  <r>
    <s v="1411747"/>
    <x v="165"/>
    <x v="4"/>
    <x v="2"/>
    <n v="22188"/>
    <n v="21713.280788177341"/>
    <n v="474.71921182265942"/>
    <n v="22038.98"/>
    <n v="149.02000000000044"/>
    <n v="2150"/>
    <n v="2104"/>
    <n v="46"/>
    <n v="2135.56"/>
    <n v="14.440000000000055"/>
  </r>
  <r>
    <s v="1411747"/>
    <x v="167"/>
    <x v="4"/>
    <x v="2"/>
    <n v="43860"/>
    <n v="43426.557213930348"/>
    <n v="433.44278606965236"/>
    <n v="43643.69"/>
    <n v="216.30999999999767"/>
    <n v="25500"/>
    <n v="25248"/>
    <n v="252"/>
    <n v="25374.240000000002"/>
    <n v="125.7599999999984"/>
  </r>
  <r>
    <s v="1411747"/>
    <x v="45"/>
    <x v="4"/>
    <x v="2"/>
    <n v="128912.6"/>
    <n v="127879.35643564357"/>
    <n v="1033.2435643564386"/>
    <n v="129158.15"/>
    <n v="-245.54999999998836"/>
    <n v="25452"/>
    <n v="25248"/>
    <n v="204"/>
    <n v="25500.48"/>
    <n v="-48.479999999999563"/>
  </r>
  <r>
    <s v="1411747"/>
    <x v="168"/>
    <x v="4"/>
    <x v="3"/>
    <n v="105595.69"/>
    <n v="104524.74626865672"/>
    <n v="1070.9437313432863"/>
    <n v="105047.37"/>
    <n v="548.32000000000698"/>
    <n v="19130"/>
    <n v="18936"/>
    <n v="194"/>
    <n v="19030.68"/>
    <n v="99.319999999999709"/>
  </r>
  <r>
    <s v="1411747"/>
    <x v="20"/>
    <x v="4"/>
    <x v="4"/>
    <n v="1274.77"/>
    <n v="1249.7745098039215"/>
    <n v="24.995490196078435"/>
    <n v="1274.77"/>
    <n v="0"/>
    <n v="231.77699999999999"/>
    <n v="227.23235294117643"/>
    <n v="4.544647058823557"/>
    <n v="231.77699999999999"/>
    <n v="0"/>
  </r>
  <r>
    <s v="1411748"/>
    <x v="0"/>
    <x v="0"/>
    <x v="0"/>
    <n v="-12234.08"/>
    <n v="0"/>
    <n v="-12234.08"/>
    <n v="0"/>
    <n v="-12234.08"/>
    <n v="0"/>
    <n v="0"/>
    <n v="0"/>
    <n v="0"/>
    <n v="0"/>
  </r>
  <r>
    <s v="1411748"/>
    <x v="1"/>
    <x v="1"/>
    <x v="0"/>
    <n v="2.9"/>
    <n v="0"/>
    <n v="2.9"/>
    <n v="2.81"/>
    <n v="8.9999999999999858E-2"/>
    <n v="0"/>
    <n v="0"/>
    <n v="0"/>
    <n v="0"/>
    <n v="0"/>
  </r>
  <r>
    <s v="1411748"/>
    <x v="2"/>
    <x v="1"/>
    <x v="0"/>
    <n v="67.62"/>
    <n v="0"/>
    <n v="67.62"/>
    <n v="65.66"/>
    <n v="1.960000000000008"/>
    <n v="0"/>
    <n v="0"/>
    <n v="0"/>
    <n v="0"/>
    <n v="0"/>
  </r>
  <r>
    <s v="1411748"/>
    <x v="3"/>
    <x v="1"/>
    <x v="0"/>
    <n v="454.02"/>
    <n v="0"/>
    <n v="454.02"/>
    <n v="440.87"/>
    <n v="13.149999999999977"/>
    <n v="0"/>
    <n v="0"/>
    <n v="0"/>
    <n v="0"/>
    <n v="0"/>
  </r>
  <r>
    <s v="1411748"/>
    <x v="4"/>
    <x v="2"/>
    <x v="0"/>
    <n v="1262.6099999999999"/>
    <n v="0"/>
    <n v="1262.6099999999999"/>
    <n v="1161.0999999999999"/>
    <n v="101.50999999999999"/>
    <n v="3.58"/>
    <n v="0"/>
    <n v="3.58"/>
    <n v="3.2919999999999998"/>
    <n v="0.28800000000000026"/>
  </r>
  <r>
    <s v="1411748"/>
    <x v="5"/>
    <x v="2"/>
    <x v="0"/>
    <n v="4340.29"/>
    <n v="0"/>
    <n v="4340.29"/>
    <n v="3991.35"/>
    <n v="348.94000000000005"/>
    <n v="3.58"/>
    <n v="0"/>
    <n v="3.58"/>
    <n v="3.2919999999999998"/>
    <n v="0.28800000000000026"/>
  </r>
  <r>
    <s v="1411748"/>
    <x v="6"/>
    <x v="2"/>
    <x v="0"/>
    <n v="4695.92"/>
    <n v="0"/>
    <n v="4695.92"/>
    <n v="4318.4399999999996"/>
    <n v="377.48000000000047"/>
    <n v="75.180000000000007"/>
    <n v="0"/>
    <n v="75.180000000000007"/>
    <n v="69.137"/>
    <n v="6.0430000000000064"/>
  </r>
  <r>
    <s v="1411748"/>
    <x v="7"/>
    <x v="1"/>
    <x v="0"/>
    <n v="5086.68"/>
    <n v="0"/>
    <n v="5086.68"/>
    <n v="4939.3"/>
    <n v="147.38000000000011"/>
    <n v="0"/>
    <n v="0"/>
    <n v="0"/>
    <n v="0"/>
    <n v="0"/>
  </r>
  <r>
    <s v="1411748"/>
    <x v="8"/>
    <x v="1"/>
    <x v="0"/>
    <n v="11762.98"/>
    <n v="0"/>
    <n v="11762.98"/>
    <n v="11422.17"/>
    <n v="340.80999999999949"/>
    <n v="0"/>
    <n v="0"/>
    <n v="0"/>
    <n v="0"/>
    <n v="0"/>
  </r>
  <r>
    <s v="1411748"/>
    <x v="326"/>
    <x v="3"/>
    <x v="1"/>
    <n v="-257743.08"/>
    <n v="0"/>
    <n v="-257743.08"/>
    <n v="-257743.12"/>
    <n v="4.0000000008149073E-2"/>
    <n v="-2963"/>
    <n v="0"/>
    <n v="-2963"/>
    <n v="-2963"/>
    <n v="0"/>
  </r>
  <r>
    <s v="1411748"/>
    <x v="41"/>
    <x v="4"/>
    <x v="2"/>
    <n v="7273.31"/>
    <n v="0"/>
    <n v="7273.31"/>
    <n v="0"/>
    <n v="7273.31"/>
    <n v="17900"/>
    <n v="0"/>
    <n v="17900"/>
    <n v="0"/>
    <n v="17900"/>
  </r>
  <r>
    <s v="1411748"/>
    <x v="48"/>
    <x v="4"/>
    <x v="2"/>
    <n v="274.51"/>
    <n v="252.20792079207922"/>
    <n v="22.302079207920769"/>
    <n v="254.73"/>
    <n v="19.78"/>
    <n v="3225"/>
    <n v="2963"/>
    <n v="262"/>
    <n v="2992.63"/>
    <n v="232.36999999999989"/>
  </r>
  <r>
    <s v="1411748"/>
    <x v="172"/>
    <x v="4"/>
    <x v="2"/>
    <n v="1024.6600000000001"/>
    <n v="1022.2388059701491"/>
    <n v="2.4211940298509944"/>
    <n v="1027.3499999999999"/>
    <n v="-2.6899999999998272"/>
    <n v="2970"/>
    <n v="2963"/>
    <n v="7"/>
    <n v="2977.8150000000001"/>
    <n v="-7.8150000000000546"/>
  </r>
  <r>
    <s v="1411748"/>
    <x v="445"/>
    <x v="4"/>
    <x v="2"/>
    <n v="2715.75"/>
    <n v="2720.0295566502464"/>
    <n v="-4.2795566502463771"/>
    <n v="2760.83"/>
    <n v="-45.079999999999927"/>
    <n v="17750"/>
    <n v="17777.999999999996"/>
    <n v="-27.999999999996362"/>
    <n v="18044.669999999998"/>
    <n v="-294.66999999999825"/>
  </r>
  <r>
    <s v="1411748"/>
    <x v="446"/>
    <x v="4"/>
    <x v="2"/>
    <n v="2955.9"/>
    <n v="2968.9261083743841"/>
    <n v="-13.026108374383966"/>
    <n v="3013.46"/>
    <n v="-57.559999999999945"/>
    <n v="17700"/>
    <n v="17777.999999999996"/>
    <n v="-77.999999999996362"/>
    <n v="18044.669999999998"/>
    <n v="-344.66999999999825"/>
  </r>
  <r>
    <s v="1411748"/>
    <x v="447"/>
    <x v="4"/>
    <x v="2"/>
    <n v="5503.99"/>
    <n v="5528.2463054187192"/>
    <n v="-24.256305418719421"/>
    <n v="5611.17"/>
    <n v="-107.18000000000029"/>
    <n v="17700"/>
    <n v="17777.999999999996"/>
    <n v="-77.999999999996362"/>
    <n v="18044.669999999998"/>
    <n v="-344.66999999999825"/>
  </r>
  <r>
    <s v="1411748"/>
    <x v="331"/>
    <x v="4"/>
    <x v="2"/>
    <n v="15199.6"/>
    <n v="14252.029556650246"/>
    <n v="947.57044334975399"/>
    <n v="14465.81"/>
    <n v="733.79000000000087"/>
    <n v="3160"/>
    <n v="2963"/>
    <n v="197"/>
    <n v="3007.4450000000002"/>
    <n v="152.55499999999984"/>
  </r>
  <r>
    <s v="1411748"/>
    <x v="332"/>
    <x v="4"/>
    <x v="2"/>
    <n v="17228.080000000002"/>
    <n v="15344.729064039409"/>
    <n v="1883.3509359605923"/>
    <n v="15574.9"/>
    <n v="1653.1800000000021"/>
    <n v="19960"/>
    <n v="17777.999999999996"/>
    <n v="2182.0000000000036"/>
    <n v="18044.669999999998"/>
    <n v="1915.3300000000017"/>
  </r>
  <r>
    <s v="1411748"/>
    <x v="17"/>
    <x v="4"/>
    <x v="2"/>
    <n v="23807"/>
    <n v="23644.736318407959"/>
    <n v="162.26368159204139"/>
    <n v="23762.959999999999"/>
    <n v="44.040000000000873"/>
    <n v="17900"/>
    <n v="17778"/>
    <n v="122"/>
    <n v="17866.89"/>
    <n v="33.110000000000582"/>
  </r>
  <r>
    <s v="1411748"/>
    <x v="45"/>
    <x v="4"/>
    <x v="2"/>
    <n v="90155.76"/>
    <n v="90044.32673267326"/>
    <n v="111.43326732673449"/>
    <n v="90944.77"/>
    <n v="-789.01000000000931"/>
    <n v="17800"/>
    <n v="17778"/>
    <n v="22"/>
    <n v="17955.78"/>
    <n v="-155.77999999999884"/>
  </r>
  <r>
    <s v="1411748"/>
    <x v="185"/>
    <x v="4"/>
    <x v="3"/>
    <n v="75267.960000000006"/>
    <n v="72724.189054726361"/>
    <n v="2543.7709452736453"/>
    <n v="73087.81"/>
    <n v="2180.1500000000087"/>
    <n v="13800"/>
    <n v="13333.500497512438"/>
    <n v="466.49950248756249"/>
    <n v="13400.168"/>
    <n v="399.83200000000033"/>
  </r>
  <r>
    <s v="1411748"/>
    <x v="20"/>
    <x v="4"/>
    <x v="4"/>
    <n v="897.62"/>
    <n v="880.00980392156862"/>
    <n v="17.610196078431386"/>
    <n v="897.61"/>
    <n v="9.9999999999909051E-3"/>
    <n v="163.203"/>
    <n v="160.00196078431372"/>
    <n v="3.2010392156862792"/>
    <n v="163.202"/>
    <n v="1.0000000000047748E-3"/>
  </r>
  <r>
    <s v="1411749"/>
    <x v="0"/>
    <x v="0"/>
    <x v="0"/>
    <n v="6734.2"/>
    <n v="0"/>
    <n v="6734.2"/>
    <n v="0"/>
    <n v="6734.2"/>
    <n v="0"/>
    <n v="0"/>
    <n v="0"/>
    <n v="0"/>
    <n v="0"/>
  </r>
  <r>
    <s v="1411749"/>
    <x v="1"/>
    <x v="1"/>
    <x v="0"/>
    <n v="5.91"/>
    <n v="0"/>
    <n v="5.91"/>
    <n v="6.08"/>
    <n v="-0.16999999999999993"/>
    <n v="0"/>
    <n v="0"/>
    <n v="0"/>
    <n v="0"/>
    <n v="0"/>
  </r>
  <r>
    <s v="1411749"/>
    <x v="3"/>
    <x v="1"/>
    <x v="0"/>
    <n v="926.59"/>
    <n v="0"/>
    <n v="926.59"/>
    <n v="952.88"/>
    <n v="-26.289999999999964"/>
    <n v="0"/>
    <n v="0"/>
    <n v="0"/>
    <n v="0"/>
    <n v="0"/>
  </r>
  <r>
    <s v="1411749"/>
    <x v="4"/>
    <x v="2"/>
    <x v="0"/>
    <n v="1795.17"/>
    <n v="0"/>
    <n v="1795.17"/>
    <n v="1737.29"/>
    <n v="57.880000000000109"/>
    <n v="5.09"/>
    <n v="0"/>
    <n v="5.09"/>
    <n v="4.9260000000000002"/>
    <n v="0.1639999999999997"/>
  </r>
  <r>
    <s v="1411749"/>
    <x v="5"/>
    <x v="2"/>
    <x v="0"/>
    <n v="6170.97"/>
    <n v="0"/>
    <n v="6170.97"/>
    <n v="5972.01"/>
    <n v="198.96000000000004"/>
    <n v="5.09"/>
    <n v="0"/>
    <n v="5.09"/>
    <n v="4.9260000000000002"/>
    <n v="0.1639999999999997"/>
  </r>
  <r>
    <s v="1411749"/>
    <x v="6"/>
    <x v="2"/>
    <x v="0"/>
    <n v="6676.61"/>
    <n v="0"/>
    <n v="6676.61"/>
    <n v="6461.18"/>
    <n v="215.42999999999938"/>
    <n v="106.89"/>
    <n v="0"/>
    <n v="106.89"/>
    <n v="103.441"/>
    <n v="3.4489999999999981"/>
  </r>
  <r>
    <s v="1411749"/>
    <x v="8"/>
    <x v="1"/>
    <x v="0"/>
    <n v="24004.14"/>
    <n v="0"/>
    <n v="24004.14"/>
    <n v="24685.05"/>
    <n v="-680.90999999999985"/>
    <n v="0"/>
    <n v="0"/>
    <n v="0"/>
    <n v="0"/>
    <n v="0"/>
  </r>
  <r>
    <s v="1411749"/>
    <x v="249"/>
    <x v="3"/>
    <x v="1"/>
    <n v="-531122.30000000005"/>
    <n v="0"/>
    <n v="-531122.30000000005"/>
    <n v="-531122.38"/>
    <n v="7.9999999958090484E-2"/>
    <n v="-3201.75"/>
    <n v="0"/>
    <n v="-3201.75"/>
    <n v="-3201.75"/>
    <n v="0"/>
  </r>
  <r>
    <s v="1411749"/>
    <x v="48"/>
    <x v="4"/>
    <x v="2"/>
    <n v="21.71"/>
    <n v="0"/>
    <n v="21.71"/>
    <n v="0"/>
    <n v="21.71"/>
    <n v="255"/>
    <n v="0"/>
    <n v="255"/>
    <n v="0"/>
    <n v="255"/>
  </r>
  <r>
    <s v="1411749"/>
    <x v="250"/>
    <x v="4"/>
    <x v="2"/>
    <n v="2649.95"/>
    <n v="2644.5221674876848"/>
    <n v="5.4278325123150353"/>
    <n v="2684.19"/>
    <n v="-34.240000000000236"/>
    <n v="38500"/>
    <n v="38421"/>
    <n v="79"/>
    <n v="38997.315000000002"/>
    <n v="-497.31500000000233"/>
  </r>
  <r>
    <s v="1411749"/>
    <x v="37"/>
    <x v="4"/>
    <x v="2"/>
    <n v="3755.4"/>
    <n v="3749.2537313432836"/>
    <n v="6.1462686567165292"/>
    <n v="3768"/>
    <n v="-12.599999999999909"/>
    <n v="3207"/>
    <n v="3201.7502487562192"/>
    <n v="5.2497512437807927"/>
    <n v="3217.759"/>
    <n v="-10.759000000000015"/>
  </r>
  <r>
    <s v="1411749"/>
    <x v="251"/>
    <x v="4"/>
    <x v="2"/>
    <n v="6684.75"/>
    <n v="6671.0344827586205"/>
    <n v="13.71551724137953"/>
    <n v="6771.1"/>
    <n v="-86.350000000000364"/>
    <n v="38500"/>
    <n v="38421"/>
    <n v="79"/>
    <n v="38997.315000000002"/>
    <n v="-497.31500000000233"/>
  </r>
  <r>
    <s v="1411749"/>
    <x v="252"/>
    <x v="4"/>
    <x v="2"/>
    <n v="9794.8799999999992"/>
    <n v="9903.3960396039602"/>
    <n v="-108.51603960396096"/>
    <n v="10002.43"/>
    <n v="-207.55000000000109"/>
    <n v="38000"/>
    <n v="38421"/>
    <n v="-421"/>
    <n v="38805.21"/>
    <n v="-805.20999999999913"/>
  </r>
  <r>
    <s v="1411749"/>
    <x v="253"/>
    <x v="4"/>
    <x v="2"/>
    <n v="11081.07"/>
    <n v="11058.334975369458"/>
    <n v="22.735024630541375"/>
    <n v="11224.21"/>
    <n v="-143.13999999999942"/>
    <n v="38500"/>
    <n v="38421"/>
    <n v="79"/>
    <n v="38997.315000000002"/>
    <n v="-497.31500000000233"/>
  </r>
  <r>
    <s v="1411749"/>
    <x v="254"/>
    <x v="4"/>
    <x v="2"/>
    <n v="26591.13"/>
    <n v="26350.403940886699"/>
    <n v="240.72605911330174"/>
    <n v="26745.66"/>
    <n v="-154.52999999999884"/>
    <n v="3231"/>
    <n v="3201.7497536945812"/>
    <n v="29.250246305418841"/>
    <n v="3249.7759999999998"/>
    <n v="-18.77599999999984"/>
  </r>
  <r>
    <s v="1411749"/>
    <x v="255"/>
    <x v="4"/>
    <x v="2"/>
    <n v="26416.53"/>
    <n v="26850.51485148515"/>
    <n v="-433.98485148515101"/>
    <n v="27119.02"/>
    <n v="-702.4900000000016"/>
    <n v="37800"/>
    <n v="38421"/>
    <n v="-621"/>
    <n v="38805.21"/>
    <n v="-1005.2099999999991"/>
  </r>
  <r>
    <s v="1411749"/>
    <x v="256"/>
    <x v="4"/>
    <x v="2"/>
    <n v="31822.06"/>
    <n v="31285.448275862069"/>
    <n v="536.61172413793247"/>
    <n v="31754.73"/>
    <n v="67.330000000001746"/>
    <n v="39080"/>
    <n v="38421"/>
    <n v="659"/>
    <n v="38997.315000000002"/>
    <n v="82.684999999997672"/>
  </r>
  <r>
    <s v="1411749"/>
    <x v="257"/>
    <x v="4"/>
    <x v="2"/>
    <n v="196063.44"/>
    <n v="194599.67326732673"/>
    <n v="1463.7667326732771"/>
    <n v="196545.67"/>
    <n v="-482.23000000001048"/>
    <n v="38710"/>
    <n v="38421"/>
    <n v="289"/>
    <n v="38805.21"/>
    <n v="-95.209999999999127"/>
  </r>
  <r>
    <s v="1411749"/>
    <x v="258"/>
    <x v="4"/>
    <x v="3"/>
    <n v="167987.91"/>
    <n v="171893.51243781095"/>
    <n v="-3905.6024378109432"/>
    <n v="172752.98"/>
    <n v="-4765.070000000007"/>
    <n v="2238.8000000000002"/>
    <n v="2290.8517412935325"/>
    <n v="-52.051741293532359"/>
    <n v="2302.306"/>
    <n v="-63.505999999999858"/>
  </r>
  <r>
    <s v="1411749"/>
    <x v="20"/>
    <x v="4"/>
    <x v="4"/>
    <n v="1939.88"/>
    <n v="1901.8431372549019"/>
    <n v="38.036862745098233"/>
    <n v="1939.88"/>
    <n v="0"/>
    <n v="352.70499999999998"/>
    <n v="345.78921568627453"/>
    <n v="6.9157843137254531"/>
    <n v="352.70499999999998"/>
    <n v="0"/>
  </r>
  <r>
    <s v="1411792"/>
    <x v="0"/>
    <x v="0"/>
    <x v="0"/>
    <n v="1725.81"/>
    <n v="0"/>
    <n v="1725.81"/>
    <n v="0"/>
    <n v="1725.81"/>
    <n v="0"/>
    <n v="0"/>
    <n v="0"/>
    <n v="0"/>
    <n v="0"/>
  </r>
  <r>
    <s v="1411792"/>
    <x v="190"/>
    <x v="2"/>
    <x v="0"/>
    <n v="154.24"/>
    <n v="0"/>
    <n v="154.24"/>
    <n v="163.1"/>
    <n v="-8.8599999999999852"/>
    <n v="20.399999999999999"/>
    <n v="0"/>
    <n v="20.399999999999999"/>
    <n v="21.576000000000001"/>
    <n v="-1.1760000000000019"/>
  </r>
  <r>
    <s v="1411792"/>
    <x v="191"/>
    <x v="2"/>
    <x v="0"/>
    <n v="316.5"/>
    <n v="0"/>
    <n v="316.5"/>
    <n v="334.72"/>
    <n v="-18.220000000000027"/>
    <n v="20.399999999999999"/>
    <n v="0"/>
    <n v="20.399999999999999"/>
    <n v="21.576000000000001"/>
    <n v="-1.1760000000000019"/>
  </r>
  <r>
    <s v="1411792"/>
    <x v="192"/>
    <x v="2"/>
    <x v="0"/>
    <n v="12476.74"/>
    <n v="0"/>
    <n v="12476.74"/>
    <n v="13192.72"/>
    <n v="-715.97999999999956"/>
    <n v="204"/>
    <n v="0"/>
    <n v="204"/>
    <n v="215.70599999999999"/>
    <n v="-11.705999999999989"/>
  </r>
  <r>
    <s v="1411792"/>
    <x v="56"/>
    <x v="3"/>
    <x v="2"/>
    <n v="-80667.289999999994"/>
    <n v="0"/>
    <n v="-80667.289999999994"/>
    <n v="-80666.789999999994"/>
    <n v="-0.5"/>
    <n v="-100305"/>
    <n v="0"/>
    <n v="-100305"/>
    <n v="-100305"/>
    <n v="0"/>
  </r>
  <r>
    <s v="1411792"/>
    <x v="194"/>
    <x v="4"/>
    <x v="2"/>
    <n v="7846.19"/>
    <n v="7846.3412228796842"/>
    <n v="-0.15122287968461023"/>
    <n v="7956.19"/>
    <n v="-110"/>
    <n v="16550"/>
    <n v="16550.32544378698"/>
    <n v="-0.32544378698003129"/>
    <n v="16782.03"/>
    <n v="-232.02999999999884"/>
  </r>
  <r>
    <s v="1411792"/>
    <x v="193"/>
    <x v="4"/>
    <x v="2"/>
    <n v="58147.81"/>
    <n v="58147.812807881775"/>
    <n v="-2.8078817776986398E-3"/>
    <n v="59020.03"/>
    <n v="-872.22000000000116"/>
    <n v="100305"/>
    <n v="100305"/>
    <n v="0"/>
    <n v="101809.575"/>
    <n v="-1504.5749999999971"/>
  </r>
  <r>
    <s v="1411797"/>
    <x v="0"/>
    <x v="0"/>
    <x v="0"/>
    <n v="-7995.32"/>
    <n v="0"/>
    <n v="-7995.32"/>
    <n v="0"/>
    <n v="-7995.32"/>
    <n v="0"/>
    <n v="0"/>
    <n v="0"/>
    <n v="0"/>
    <n v="0"/>
  </r>
  <r>
    <s v="1411797"/>
    <x v="1"/>
    <x v="1"/>
    <x v="0"/>
    <n v="8.25"/>
    <n v="0"/>
    <n v="8.25"/>
    <n v="8.1300000000000008"/>
    <n v="0.11999999999999922"/>
    <n v="0"/>
    <n v="0"/>
    <n v="0"/>
    <n v="0"/>
    <n v="0"/>
  </r>
  <r>
    <s v="1411797"/>
    <x v="2"/>
    <x v="1"/>
    <x v="0"/>
    <n v="192.57"/>
    <n v="0"/>
    <n v="192.57"/>
    <n v="189.79"/>
    <n v="2.7800000000000011"/>
    <n v="0"/>
    <n v="0"/>
    <n v="0"/>
    <n v="0"/>
    <n v="0"/>
  </r>
  <r>
    <s v="1411797"/>
    <x v="3"/>
    <x v="1"/>
    <x v="0"/>
    <n v="1292.97"/>
    <n v="0"/>
    <n v="1292.97"/>
    <n v="1274.3"/>
    <n v="18.670000000000073"/>
    <n v="0"/>
    <n v="0"/>
    <n v="0"/>
    <n v="0"/>
    <n v="0"/>
  </r>
  <r>
    <s v="1411797"/>
    <x v="4"/>
    <x v="2"/>
    <x v="0"/>
    <n v="1999.72"/>
    <n v="0"/>
    <n v="1999.72"/>
    <n v="2087.23"/>
    <n v="-87.509999999999991"/>
    <n v="5.67"/>
    <n v="0"/>
    <n v="5.67"/>
    <n v="5.9180000000000001"/>
    <n v="-0.24800000000000022"/>
  </r>
  <r>
    <s v="1411797"/>
    <x v="5"/>
    <x v="2"/>
    <x v="0"/>
    <n v="6874.14"/>
    <n v="0"/>
    <n v="6874.14"/>
    <n v="7174.94"/>
    <n v="-300.79999999999927"/>
    <n v="5.67"/>
    <n v="0"/>
    <n v="5.67"/>
    <n v="5.9180000000000001"/>
    <n v="-0.24800000000000022"/>
  </r>
  <r>
    <s v="1411797"/>
    <x v="6"/>
    <x v="2"/>
    <x v="0"/>
    <n v="7437.4"/>
    <n v="0"/>
    <n v="7437.4"/>
    <n v="7762.78"/>
    <n v="-325.38000000000011"/>
    <n v="119.07"/>
    <n v="0"/>
    <n v="119.07"/>
    <n v="124.279"/>
    <n v="-5.2090000000000032"/>
  </r>
  <r>
    <s v="1411797"/>
    <x v="7"/>
    <x v="1"/>
    <x v="0"/>
    <n v="14485.98"/>
    <n v="0"/>
    <n v="14485.98"/>
    <n v="14276.8"/>
    <n v="209.18000000000029"/>
    <n v="0"/>
    <n v="0"/>
    <n v="0"/>
    <n v="0"/>
    <n v="0"/>
  </r>
  <r>
    <s v="1411797"/>
    <x v="8"/>
    <x v="1"/>
    <x v="0"/>
    <n v="33498.93"/>
    <n v="0"/>
    <n v="33498.93"/>
    <n v="33015.19"/>
    <n v="483.73999999999796"/>
    <n v="0"/>
    <n v="0"/>
    <n v="0"/>
    <n v="0"/>
    <n v="0"/>
  </r>
  <r>
    <s v="1411797"/>
    <x v="209"/>
    <x v="3"/>
    <x v="1"/>
    <n v="-860880.51"/>
    <n v="0"/>
    <n v="-860880.51"/>
    <n v="-860880.45"/>
    <n v="-6.0000000055879354E-2"/>
    <n v="-4261"/>
    <n v="0"/>
    <n v="-4261"/>
    <n v="-4261"/>
    <n v="0"/>
  </r>
  <r>
    <s v="1411797"/>
    <x v="393"/>
    <x v="4"/>
    <x v="2"/>
    <n v="3088.38"/>
    <n v="0"/>
    <n v="3088.38"/>
    <n v="0"/>
    <n v="3088.38"/>
    <n v="51200"/>
    <n v="0"/>
    <n v="51200"/>
    <n v="0"/>
    <n v="51200"/>
  </r>
  <r>
    <s v="1411797"/>
    <x v="390"/>
    <x v="4"/>
    <x v="2"/>
    <n v="13325.62"/>
    <n v="0"/>
    <n v="13325.62"/>
    <n v="0"/>
    <n v="13325.62"/>
    <n v="51500"/>
    <n v="0"/>
    <n v="51500"/>
    <n v="0"/>
    <n v="51500"/>
  </r>
  <r>
    <s v="1411797"/>
    <x v="391"/>
    <x v="4"/>
    <x v="2"/>
    <n v="16175.89"/>
    <n v="0"/>
    <n v="16175.89"/>
    <n v="0"/>
    <n v="16175.89"/>
    <n v="51700"/>
    <n v="0"/>
    <n v="51700"/>
    <n v="0"/>
    <n v="51700"/>
  </r>
  <r>
    <s v="1411797"/>
    <x v="210"/>
    <x v="4"/>
    <x v="2"/>
    <n v="0"/>
    <n v="2943.1625615763546"/>
    <n v="-2943.1625615763546"/>
    <n v="2987.31"/>
    <n v="-2987.31"/>
    <n v="0"/>
    <n v="51132"/>
    <n v="-51132"/>
    <n v="51898.98"/>
    <n v="-51898.98"/>
  </r>
  <r>
    <s v="1411797"/>
    <x v="11"/>
    <x v="4"/>
    <x v="2"/>
    <n v="4190.53"/>
    <n v="4188.5671641791041"/>
    <n v="1.9628358208956342"/>
    <n v="4209.51"/>
    <n v="-18.980000000000473"/>
    <n v="4263"/>
    <n v="4261"/>
    <n v="2"/>
    <n v="4282.3050000000003"/>
    <n v="-19.305000000000291"/>
  </r>
  <r>
    <s v="1411797"/>
    <x v="211"/>
    <x v="4"/>
    <x v="2"/>
    <n v="0"/>
    <n v="12624.492610837438"/>
    <n v="-12624.492610837438"/>
    <n v="12813.86"/>
    <n v="-12813.86"/>
    <n v="0"/>
    <n v="51132"/>
    <n v="-51132"/>
    <n v="51898.98"/>
    <n v="-51898.98"/>
  </r>
  <r>
    <s v="1411797"/>
    <x v="212"/>
    <x v="4"/>
    <x v="2"/>
    <n v="0"/>
    <n v="15265.458128078817"/>
    <n v="-15265.458128078817"/>
    <n v="15494.44"/>
    <n v="-15494.44"/>
    <n v="0"/>
    <n v="51132"/>
    <n v="-51132"/>
    <n v="51898.98"/>
    <n v="-51898.98"/>
  </r>
  <r>
    <s v="1411797"/>
    <x v="14"/>
    <x v="4"/>
    <x v="2"/>
    <n v="23701.34"/>
    <n v="24041.754901960783"/>
    <n v="-340.41490196078303"/>
    <n v="24522.59"/>
    <n v="-821.25"/>
    <n v="50408"/>
    <n v="51132"/>
    <n v="-724"/>
    <n v="52154.64"/>
    <n v="-1746.6399999999994"/>
  </r>
  <r>
    <s v="1411797"/>
    <x v="207"/>
    <x v="4"/>
    <x v="2"/>
    <n v="49918.78"/>
    <n v="48355.536945812804"/>
    <n v="1563.2430541871945"/>
    <n v="49080.87"/>
    <n v="837.90999999999622"/>
    <n v="52785"/>
    <n v="51132"/>
    <n v="1653"/>
    <n v="51898.98"/>
    <n v="886.0199999999968"/>
  </r>
  <r>
    <s v="1411797"/>
    <x v="213"/>
    <x v="4"/>
    <x v="2"/>
    <n v="50439"/>
    <n v="49981.527093596058"/>
    <n v="457.47290640394203"/>
    <n v="50731.25"/>
    <n v="-292.25"/>
    <n v="4300"/>
    <n v="4261"/>
    <n v="39"/>
    <n v="4324.915"/>
    <n v="-24.914999999999964"/>
  </r>
  <r>
    <s v="1411797"/>
    <x v="17"/>
    <x v="4"/>
    <x v="2"/>
    <n v="68495"/>
    <n v="68005.562189054734"/>
    <n v="489.43781094526639"/>
    <n v="68345.59"/>
    <n v="149.41000000000349"/>
    <n v="51500"/>
    <n v="51132"/>
    <n v="368"/>
    <n v="51387.66"/>
    <n v="112.33999999999651"/>
  </r>
  <r>
    <s v="1411797"/>
    <x v="18"/>
    <x v="4"/>
    <x v="2"/>
    <n v="280856.64"/>
    <n v="275448.07920792082"/>
    <n v="5408.5607920791954"/>
    <n v="278202.56"/>
    <n v="2654.0800000000163"/>
    <n v="52136"/>
    <n v="51132"/>
    <n v="1004"/>
    <n v="51643.32"/>
    <n v="492.68000000000029"/>
  </r>
  <r>
    <s v="1411797"/>
    <x v="214"/>
    <x v="4"/>
    <x v="3"/>
    <n v="290313.03000000003"/>
    <n v="283288.78217821784"/>
    <n v="7024.2478217821917"/>
    <n v="286121.67"/>
    <n v="4191.3600000000442"/>
    <n v="39300"/>
    <n v="38349"/>
    <n v="951"/>
    <n v="38732.49"/>
    <n v="567.51000000000204"/>
  </r>
  <r>
    <s v="1411797"/>
    <x v="20"/>
    <x v="4"/>
    <x v="4"/>
    <n v="2581.66"/>
    <n v="2531.0392156862745"/>
    <n v="50.62078431372538"/>
    <n v="2581.66"/>
    <n v="0"/>
    <n v="469.392"/>
    <n v="460.18823529411765"/>
    <n v="9.2037647058823495"/>
    <n v="469.392"/>
    <n v="0"/>
  </r>
  <r>
    <s v="1411798"/>
    <x v="0"/>
    <x v="0"/>
    <x v="0"/>
    <n v="-6131.63"/>
    <n v="0"/>
    <n v="-6131.63"/>
    <n v="0"/>
    <n v="-6131.63"/>
    <n v="0"/>
    <n v="0"/>
    <n v="0"/>
    <n v="0"/>
    <n v="0"/>
  </r>
  <r>
    <s v="1411798"/>
    <x v="1"/>
    <x v="1"/>
    <x v="0"/>
    <n v="5.59"/>
    <n v="0"/>
    <n v="5.59"/>
    <n v="5.57"/>
    <n v="1.9999999999999574E-2"/>
    <n v="0"/>
    <n v="0"/>
    <n v="0"/>
    <n v="0"/>
    <n v="0"/>
  </r>
  <r>
    <s v="1411798"/>
    <x v="2"/>
    <x v="1"/>
    <x v="0"/>
    <n v="130.34"/>
    <n v="0"/>
    <n v="130.34"/>
    <n v="129.88"/>
    <n v="0.46000000000000796"/>
    <n v="0"/>
    <n v="0"/>
    <n v="0"/>
    <n v="0"/>
    <n v="0"/>
  </r>
  <r>
    <s v="1411798"/>
    <x v="3"/>
    <x v="1"/>
    <x v="0"/>
    <n v="875.14"/>
    <n v="0"/>
    <n v="875.14"/>
    <n v="872.06"/>
    <n v="3.0800000000000409"/>
    <n v="0"/>
    <n v="0"/>
    <n v="0"/>
    <n v="0"/>
    <n v="0"/>
  </r>
  <r>
    <s v="1411798"/>
    <x v="4"/>
    <x v="2"/>
    <x v="0"/>
    <n v="1587.08"/>
    <n v="0"/>
    <n v="1587.08"/>
    <n v="1428.39"/>
    <n v="158.68999999999983"/>
    <n v="4.5"/>
    <n v="0"/>
    <n v="4.5"/>
    <n v="4.05"/>
    <n v="0.45000000000000018"/>
  </r>
  <r>
    <s v="1411798"/>
    <x v="5"/>
    <x v="2"/>
    <x v="0"/>
    <n v="5455.67"/>
    <n v="0"/>
    <n v="5455.67"/>
    <n v="4910.1400000000003"/>
    <n v="545.52999999999975"/>
    <n v="4.5"/>
    <n v="0"/>
    <n v="4.5"/>
    <n v="4.05"/>
    <n v="0.45000000000000018"/>
  </r>
  <r>
    <s v="1411798"/>
    <x v="6"/>
    <x v="2"/>
    <x v="0"/>
    <n v="5902.7"/>
    <n v="0"/>
    <n v="5902.7"/>
    <n v="5312.43"/>
    <n v="590.26999999999953"/>
    <n v="94.5"/>
    <n v="0"/>
    <n v="94.5"/>
    <n v="85.05"/>
    <n v="9.4500000000000028"/>
  </r>
  <r>
    <s v="1411798"/>
    <x v="7"/>
    <x v="1"/>
    <x v="0"/>
    <n v="9804.76"/>
    <n v="0"/>
    <n v="9804.76"/>
    <n v="9770.27"/>
    <n v="34.489999999999782"/>
    <n v="0"/>
    <n v="0"/>
    <n v="0"/>
    <n v="0"/>
    <n v="0"/>
  </r>
  <r>
    <s v="1411798"/>
    <x v="8"/>
    <x v="1"/>
    <x v="0"/>
    <n v="22673.57"/>
    <n v="0"/>
    <n v="22673.57"/>
    <n v="22593.82"/>
    <n v="79.75"/>
    <n v="0"/>
    <n v="0"/>
    <n v="0"/>
    <n v="0"/>
    <n v="0"/>
  </r>
  <r>
    <s v="1411798"/>
    <x v="215"/>
    <x v="3"/>
    <x v="1"/>
    <n v="-522687.66"/>
    <n v="0"/>
    <n v="-522687.66"/>
    <n v="-522687.67"/>
    <n v="1.0000000009313226E-2"/>
    <n v="-2916"/>
    <n v="0"/>
    <n v="-2916"/>
    <n v="-2916"/>
    <n v="0"/>
  </r>
  <r>
    <s v="1411798"/>
    <x v="48"/>
    <x v="4"/>
    <x v="2"/>
    <n v="20.43"/>
    <n v="0"/>
    <n v="20.43"/>
    <n v="0"/>
    <n v="20.43"/>
    <n v="240"/>
    <n v="0"/>
    <n v="240"/>
    <n v="0"/>
    <n v="240"/>
  </r>
  <r>
    <s v="1411798"/>
    <x v="438"/>
    <x v="4"/>
    <x v="2"/>
    <n v="8091.87"/>
    <n v="0"/>
    <n v="8091.87"/>
    <n v="0"/>
    <n v="8091.87"/>
    <n v="35500"/>
    <n v="0"/>
    <n v="35500"/>
    <n v="0"/>
    <n v="35500"/>
  </r>
  <r>
    <s v="1411798"/>
    <x v="439"/>
    <x v="4"/>
    <x v="2"/>
    <n v="10290.379999999999"/>
    <n v="0"/>
    <n v="10290.379999999999"/>
    <n v="0"/>
    <n v="10290.379999999999"/>
    <n v="35500"/>
    <n v="0"/>
    <n v="35500"/>
    <n v="0"/>
    <n v="35500"/>
  </r>
  <r>
    <s v="1411798"/>
    <x v="428"/>
    <x v="4"/>
    <x v="2"/>
    <n v="1860.88"/>
    <n v="0"/>
    <n v="1860.88"/>
    <n v="0"/>
    <n v="1860.88"/>
    <n v="35800"/>
    <n v="0"/>
    <n v="35800"/>
    <n v="0"/>
    <n v="35800"/>
  </r>
  <r>
    <s v="1411798"/>
    <x v="216"/>
    <x v="4"/>
    <x v="2"/>
    <n v="0"/>
    <n v="1735.2512315270935"/>
    <n v="-1735.2512315270935"/>
    <n v="1761.28"/>
    <n v="-1761.28"/>
    <n v="0"/>
    <n v="34991.999999999993"/>
    <n v="-34991.999999999993"/>
    <n v="35516.879999999997"/>
    <n v="-35516.879999999997"/>
  </r>
  <r>
    <s v="1411798"/>
    <x v="11"/>
    <x v="4"/>
    <x v="2"/>
    <n v="2875.28"/>
    <n v="2866.4278606965172"/>
    <n v="8.8521393034829998"/>
    <n v="2880.76"/>
    <n v="-5.4800000000000182"/>
    <n v="2925"/>
    <n v="2916"/>
    <n v="9"/>
    <n v="2930.58"/>
    <n v="-5.5799999999999272"/>
  </r>
  <r>
    <s v="1411798"/>
    <x v="217"/>
    <x v="4"/>
    <x v="2"/>
    <n v="0"/>
    <n v="7028.4926108374384"/>
    <n v="-7028.4926108374384"/>
    <n v="7133.92"/>
    <n v="-7133.92"/>
    <n v="0"/>
    <n v="34991.999999999993"/>
    <n v="-34991.999999999993"/>
    <n v="35516.879999999997"/>
    <n v="-35516.879999999997"/>
  </r>
  <r>
    <s v="1411798"/>
    <x v="218"/>
    <x v="4"/>
    <x v="2"/>
    <n v="0"/>
    <n v="8905.4679802955652"/>
    <n v="-8905.4679802955652"/>
    <n v="9039.0499999999993"/>
    <n v="-9039.0499999999993"/>
    <n v="0"/>
    <n v="34991.999999999993"/>
    <n v="-34991.999999999993"/>
    <n v="35516.879999999997"/>
    <n v="-35516.879999999997"/>
  </r>
  <r>
    <s v="1411798"/>
    <x v="14"/>
    <x v="4"/>
    <x v="2"/>
    <n v="16513.080000000002"/>
    <n v="16452.892156862745"/>
    <n v="60.187843137257005"/>
    <n v="16781.95"/>
    <n v="-268.86999999999898"/>
    <n v="35120"/>
    <n v="34991.999999999993"/>
    <n v="128.00000000000728"/>
    <n v="35691.839999999997"/>
    <n v="-571.83999999999651"/>
  </r>
  <r>
    <s v="1411798"/>
    <x v="219"/>
    <x v="4"/>
    <x v="2"/>
    <n v="32701.14"/>
    <n v="30152.295566502464"/>
    <n v="2548.8444334975356"/>
    <n v="30604.58"/>
    <n v="2096.5599999999977"/>
    <n v="37950"/>
    <n v="34991.999999999993"/>
    <n v="2958.0000000000073"/>
    <n v="35516.879999999997"/>
    <n v="2433.1200000000026"/>
  </r>
  <r>
    <s v="1411798"/>
    <x v="220"/>
    <x v="4"/>
    <x v="2"/>
    <n v="34928"/>
    <n v="34525.438423645319"/>
    <n v="402.56157635468116"/>
    <n v="35043.32"/>
    <n v="-115.31999999999971"/>
    <n v="2950"/>
    <n v="2916"/>
    <n v="34"/>
    <n v="2959.74"/>
    <n v="-9.7399999999997817"/>
  </r>
  <r>
    <s v="1411798"/>
    <x v="17"/>
    <x v="4"/>
    <x v="2"/>
    <n v="46816"/>
    <n v="46539.363184079601"/>
    <n v="276.63681592039939"/>
    <n v="46772.06"/>
    <n v="43.940000000002328"/>
    <n v="35200"/>
    <n v="34992"/>
    <n v="208"/>
    <n v="35166.959999999999"/>
    <n v="33.040000000000873"/>
  </r>
  <r>
    <s v="1411798"/>
    <x v="58"/>
    <x v="4"/>
    <x v="2"/>
    <n v="169141.73"/>
    <n v="167381.43564356436"/>
    <n v="1760.2943564356538"/>
    <n v="169055.25"/>
    <n v="86.480000000010477"/>
    <n v="35360"/>
    <n v="34992"/>
    <n v="368"/>
    <n v="35341.919999999998"/>
    <n v="18.080000000001746"/>
  </r>
  <r>
    <s v="1411798"/>
    <x v="221"/>
    <x v="4"/>
    <x v="3"/>
    <n v="157378.9"/>
    <n v="155273.46534653468"/>
    <n v="2105.4346534653159"/>
    <n v="156826.20000000001"/>
    <n v="552.69999999998254"/>
    <n v="26600"/>
    <n v="26244"/>
    <n v="356"/>
    <n v="26506.44"/>
    <n v="93.56000000000131"/>
  </r>
  <r>
    <s v="1411798"/>
    <x v="20"/>
    <x v="4"/>
    <x v="4"/>
    <n v="1766.75"/>
    <n v="1732.1078431372548"/>
    <n v="34.642156862745196"/>
    <n v="1766.75"/>
    <n v="0"/>
    <n v="321.22699999999998"/>
    <n v="314.92843137254897"/>
    <n v="6.2985686274510044"/>
    <n v="321.22699999999998"/>
    <n v="0"/>
  </r>
  <r>
    <s v="1411880"/>
    <x v="0"/>
    <x v="0"/>
    <x v="0"/>
    <n v="742.04"/>
    <n v="0"/>
    <n v="742.04"/>
    <n v="0"/>
    <n v="742.04"/>
    <n v="0"/>
    <n v="0"/>
    <n v="0"/>
    <n v="0"/>
    <n v="0"/>
  </r>
  <r>
    <s v="1411880"/>
    <x v="190"/>
    <x v="2"/>
    <x v="0"/>
    <n v="77.12"/>
    <n v="0"/>
    <n v="77.12"/>
    <n v="82.68"/>
    <n v="-5.5600000000000023"/>
    <n v="10.199999999999999"/>
    <n v="0"/>
    <n v="10.199999999999999"/>
    <n v="10.938000000000001"/>
    <n v="-0.73800000000000132"/>
  </r>
  <r>
    <s v="1411880"/>
    <x v="191"/>
    <x v="2"/>
    <x v="0"/>
    <n v="158.25"/>
    <n v="0"/>
    <n v="158.25"/>
    <n v="169.69"/>
    <n v="-11.439999999999998"/>
    <n v="10.199999999999999"/>
    <n v="0"/>
    <n v="10.199999999999999"/>
    <n v="10.938000000000001"/>
    <n v="-0.73800000000000132"/>
  </r>
  <r>
    <s v="1411880"/>
    <x v="192"/>
    <x v="2"/>
    <x v="0"/>
    <n v="6238.37"/>
    <n v="0"/>
    <n v="6238.37"/>
    <n v="6688.1"/>
    <n v="-449.73000000000047"/>
    <n v="102"/>
    <n v="0"/>
    <n v="102"/>
    <n v="109.35299999999999"/>
    <n v="-7.3529999999999944"/>
  </r>
  <r>
    <s v="1411880"/>
    <x v="15"/>
    <x v="3"/>
    <x v="2"/>
    <n v="-45793.48"/>
    <n v="0"/>
    <n v="-45793.48"/>
    <n v="-45793.68"/>
    <n v="0.19999999999708962"/>
    <n v="-50850"/>
    <n v="0"/>
    <n v="-50850"/>
    <n v="-50850"/>
    <n v="0"/>
  </r>
  <r>
    <s v="1411880"/>
    <x v="196"/>
    <x v="4"/>
    <x v="2"/>
    <n v="3792.62"/>
    <n v="3792.7317554240631"/>
    <n v="-0.11175542406317618"/>
    <n v="3845.83"/>
    <n v="-53.210000000000036"/>
    <n v="8390"/>
    <n v="8390.2495069033521"/>
    <n v="-0.24950690335208492"/>
    <n v="8507.7129999999997"/>
    <n v="-117.71299999999974"/>
  </r>
  <r>
    <s v="1411880"/>
    <x v="197"/>
    <x v="4"/>
    <x v="2"/>
    <n v="34785.08"/>
    <n v="34490.029556650239"/>
    <n v="295.05044334976265"/>
    <n v="35007.379999999997"/>
    <n v="-222.29999999999563"/>
    <n v="51285"/>
    <n v="50850"/>
    <n v="435"/>
    <n v="51612.75"/>
    <n v="-327.75"/>
  </r>
  <r>
    <s v="1411902"/>
    <x v="0"/>
    <x v="0"/>
    <x v="0"/>
    <n v="1649.41"/>
    <n v="0"/>
    <n v="1649.41"/>
    <n v="0"/>
    <n v="1649.41"/>
    <n v="0"/>
    <n v="0"/>
    <n v="0"/>
    <n v="0"/>
    <n v="0"/>
  </r>
  <r>
    <s v="1411902"/>
    <x v="4"/>
    <x v="2"/>
    <x v="0"/>
    <n v="557.24"/>
    <n v="0"/>
    <n v="557.24"/>
    <n v="703.87"/>
    <n v="-146.63"/>
    <n v="1.58"/>
    <n v="0"/>
    <n v="1.58"/>
    <n v="1.996"/>
    <n v="-0.41599999999999993"/>
  </r>
  <r>
    <s v="1411902"/>
    <x v="5"/>
    <x v="2"/>
    <x v="0"/>
    <n v="1915.55"/>
    <n v="0"/>
    <n v="1915.55"/>
    <n v="2419.59"/>
    <n v="-504.04000000000019"/>
    <n v="1.58"/>
    <n v="0"/>
    <n v="1.58"/>
    <n v="1.996"/>
    <n v="-0.41599999999999993"/>
  </r>
  <r>
    <s v="1411902"/>
    <x v="6"/>
    <x v="2"/>
    <x v="0"/>
    <n v="2072.5"/>
    <n v="0"/>
    <n v="2072.5"/>
    <n v="2617.8000000000002"/>
    <n v="-545.30000000000018"/>
    <n v="33.18"/>
    <n v="0"/>
    <n v="33.18"/>
    <n v="41.91"/>
    <n v="-8.7299999999999969"/>
  </r>
  <r>
    <s v="1411902"/>
    <x v="222"/>
    <x v="3"/>
    <x v="1"/>
    <n v="-205345.87"/>
    <n v="0"/>
    <n v="-205345.87"/>
    <n v="-205345.81"/>
    <n v="-5.9999999997671694E-2"/>
    <n v="-1397"/>
    <n v="0"/>
    <n v="-1397"/>
    <n v="-1397"/>
    <n v="0"/>
  </r>
  <r>
    <s v="1411902"/>
    <x v="223"/>
    <x v="4"/>
    <x v="5"/>
    <n v="158466.9"/>
    <n v="158165.36318407962"/>
    <n v="301.53681592037901"/>
    <n v="158956.19"/>
    <n v="-489.29000000000815"/>
    <n v="8398"/>
    <n v="8382"/>
    <n v="16"/>
    <n v="8423.91"/>
    <n v="-25.909999999999854"/>
  </r>
  <r>
    <s v="1411902"/>
    <x v="316"/>
    <x v="4"/>
    <x v="2"/>
    <n v="6100.2"/>
    <n v="0"/>
    <n v="6100.2"/>
    <n v="0"/>
    <n v="6100.2"/>
    <n v="8455"/>
    <n v="0"/>
    <n v="8455"/>
    <n v="0"/>
    <n v="8455"/>
  </r>
  <r>
    <s v="1411902"/>
    <x v="426"/>
    <x v="4"/>
    <x v="2"/>
    <n v="3510.24"/>
    <n v="0"/>
    <n v="3510.24"/>
    <n v="0"/>
    <n v="3510.24"/>
    <n v="8500"/>
    <n v="0"/>
    <n v="8500"/>
    <n v="0"/>
    <n v="8500"/>
  </r>
  <r>
    <s v="1411902"/>
    <x v="50"/>
    <x v="4"/>
    <x v="2"/>
    <n v="682.6"/>
    <n v="691.51243781094524"/>
    <n v="-8.9124378109452209"/>
    <n v="694.97"/>
    <n v="-12.370000000000005"/>
    <n v="1379"/>
    <n v="1397"/>
    <n v="-18"/>
    <n v="1403.9849999999999"/>
    <n v="-24.9849999999999"/>
  </r>
  <r>
    <s v="1411902"/>
    <x v="225"/>
    <x v="4"/>
    <x v="2"/>
    <n v="0"/>
    <n v="3703.7536945812808"/>
    <n v="-3703.7536945812808"/>
    <n v="3759.31"/>
    <n v="-3759.31"/>
    <n v="0"/>
    <n v="8382"/>
    <n v="-8382"/>
    <n v="8507.73"/>
    <n v="-8507.73"/>
  </r>
  <r>
    <s v="1411902"/>
    <x v="226"/>
    <x v="4"/>
    <x v="2"/>
    <n v="0"/>
    <n v="6047.5270935960589"/>
    <n v="-6047.5270935960589"/>
    <n v="6138.24"/>
    <n v="-6138.24"/>
    <n v="0"/>
    <n v="8382"/>
    <n v="-8382"/>
    <n v="8507.73"/>
    <n v="-8507.73"/>
  </r>
  <r>
    <s v="1411902"/>
    <x v="227"/>
    <x v="4"/>
    <x v="2"/>
    <n v="7850.25"/>
    <n v="7651.2610837438424"/>
    <n v="198.98891625615761"/>
    <n v="7766.03"/>
    <n v="84.220000000000255"/>
    <n v="8600"/>
    <n v="8382"/>
    <n v="218"/>
    <n v="8507.73"/>
    <n v="92.270000000000437"/>
  </r>
  <r>
    <s v="1411902"/>
    <x v="228"/>
    <x v="4"/>
    <x v="2"/>
    <n v="8697.8799999999992"/>
    <n v="8577.1330049261087"/>
    <n v="120.7469950738905"/>
    <n v="8705.7900000000009"/>
    <n v="-7.9100000000016735"/>
    <n v="8500"/>
    <n v="8382"/>
    <n v="118"/>
    <n v="8507.73"/>
    <n v="-7.7299999999995634"/>
  </r>
  <r>
    <s v="1411902"/>
    <x v="229"/>
    <x v="4"/>
    <x v="2"/>
    <n v="13843.1"/>
    <n v="13383.261083743842"/>
    <n v="459.83891625615797"/>
    <n v="13584.01"/>
    <n v="259.09000000000015"/>
    <n v="1445"/>
    <n v="1397"/>
    <n v="48"/>
    <n v="1417.9549999999999"/>
    <n v="27.045000000000073"/>
  </r>
  <r>
    <s v="1411903"/>
    <x v="0"/>
    <x v="0"/>
    <x v="0"/>
    <n v="-561.85"/>
    <n v="0"/>
    <n v="-561.85"/>
    <n v="0"/>
    <n v="-561.85"/>
    <n v="0"/>
    <n v="0"/>
    <n v="0"/>
    <n v="0"/>
    <n v="0"/>
  </r>
  <r>
    <s v="1411903"/>
    <x v="1"/>
    <x v="1"/>
    <x v="0"/>
    <n v="9.6199999999999992"/>
    <n v="0"/>
    <n v="9.6199999999999992"/>
    <n v="9.67"/>
    <n v="-5.0000000000000711E-2"/>
    <n v="0"/>
    <n v="0"/>
    <n v="0"/>
    <n v="0"/>
    <n v="0"/>
  </r>
  <r>
    <s v="1411903"/>
    <x v="2"/>
    <x v="1"/>
    <x v="0"/>
    <n v="224.42"/>
    <n v="0"/>
    <n v="224.42"/>
    <n v="225.59"/>
    <n v="-1.1700000000000159"/>
    <n v="0"/>
    <n v="0"/>
    <n v="0"/>
    <n v="0"/>
    <n v="0"/>
  </r>
  <r>
    <s v="1411903"/>
    <x v="3"/>
    <x v="1"/>
    <x v="0"/>
    <n v="1506.82"/>
    <n v="0"/>
    <n v="1506.82"/>
    <n v="1514.67"/>
    <n v="-7.8500000000001364"/>
    <n v="0"/>
    <n v="0"/>
    <n v="0"/>
    <n v="0"/>
    <n v="0"/>
  </r>
  <r>
    <s v="1411903"/>
    <x v="4"/>
    <x v="2"/>
    <x v="0"/>
    <n v="2500.54"/>
    <n v="0"/>
    <n v="2500.54"/>
    <n v="2480.94"/>
    <n v="19.599999999999909"/>
    <n v="7.09"/>
    <n v="0"/>
    <n v="7.09"/>
    <n v="7.0339999999999998"/>
    <n v="5.600000000000005E-2"/>
  </r>
  <r>
    <s v="1411903"/>
    <x v="5"/>
    <x v="2"/>
    <x v="0"/>
    <n v="8595.7099999999991"/>
    <n v="0"/>
    <n v="8595.7099999999991"/>
    <n v="8528.34"/>
    <n v="67.369999999998981"/>
    <n v="7.09"/>
    <n v="0"/>
    <n v="7.09"/>
    <n v="7.0339999999999998"/>
    <n v="5.600000000000005E-2"/>
  </r>
  <r>
    <s v="1411903"/>
    <x v="6"/>
    <x v="2"/>
    <x v="0"/>
    <n v="9300.0300000000007"/>
    <n v="0"/>
    <n v="9300.0300000000007"/>
    <n v="9227.07"/>
    <n v="72.960000000000946"/>
    <n v="148.88999999999999"/>
    <n v="0"/>
    <n v="148.88999999999999"/>
    <n v="147.72200000000001"/>
    <n v="1.1679999999999779"/>
  </r>
  <r>
    <s v="1411903"/>
    <x v="7"/>
    <x v="1"/>
    <x v="0"/>
    <n v="16881.88"/>
    <n v="0"/>
    <n v="16881.88"/>
    <n v="16969.82"/>
    <n v="-87.93999999999869"/>
    <n v="0"/>
    <n v="0"/>
    <n v="0"/>
    <n v="0"/>
    <n v="0"/>
  </r>
  <r>
    <s v="1411903"/>
    <x v="8"/>
    <x v="1"/>
    <x v="0"/>
    <n v="39039.46"/>
    <n v="0"/>
    <n v="39039.46"/>
    <n v="39242.82"/>
    <n v="-203.36000000000058"/>
    <n v="0"/>
    <n v="0"/>
    <n v="0"/>
    <n v="0"/>
    <n v="0"/>
  </r>
  <r>
    <s v="1411903"/>
    <x v="9"/>
    <x v="3"/>
    <x v="1"/>
    <n v="-965401.62"/>
    <n v="0"/>
    <n v="-965401.62"/>
    <n v="-965401.75"/>
    <n v="0.13000000000465661"/>
    <n v="-5064.75"/>
    <n v="0"/>
    <n v="-5064.75"/>
    <n v="-5064.75"/>
    <n v="0"/>
  </r>
  <r>
    <s v="1411903"/>
    <x v="48"/>
    <x v="4"/>
    <x v="2"/>
    <n v="34.049999999999997"/>
    <n v="0"/>
    <n v="34.049999999999997"/>
    <n v="0"/>
    <n v="34.049999999999997"/>
    <n v="400"/>
    <n v="0"/>
    <n v="400"/>
    <n v="0"/>
    <n v="400"/>
  </r>
  <r>
    <s v="1411903"/>
    <x v="10"/>
    <x v="4"/>
    <x v="2"/>
    <n v="3691.58"/>
    <n v="3666.0689655172414"/>
    <n v="25.511034482758532"/>
    <n v="3721.06"/>
    <n v="-29.480000000000018"/>
    <n v="61200"/>
    <n v="60777"/>
    <n v="423"/>
    <n v="61688.654999999999"/>
    <n v="-488.65499999999884"/>
  </r>
  <r>
    <s v="1411903"/>
    <x v="11"/>
    <x v="4"/>
    <x v="2"/>
    <n v="4992.66"/>
    <n v="4978.646766169154"/>
    <n v="14.01323383084582"/>
    <n v="5003.54"/>
    <n v="-10.880000000000109"/>
    <n v="5079"/>
    <n v="5064.7502487562188"/>
    <n v="14.249751243781247"/>
    <n v="5090.0739999999996"/>
    <n v="-11.073999999999614"/>
  </r>
  <r>
    <s v="1411903"/>
    <x v="12"/>
    <x v="4"/>
    <x v="2"/>
    <n v="15861.37"/>
    <n v="15726.049261083745"/>
    <n v="135.32073891625623"/>
    <n v="15961.94"/>
    <n v="-100.56999999999971"/>
    <n v="61300"/>
    <n v="60777"/>
    <n v="523"/>
    <n v="61688.654999999999"/>
    <n v="-388.65499999999884"/>
  </r>
  <r>
    <s v="1411903"/>
    <x v="13"/>
    <x v="4"/>
    <x v="2"/>
    <n v="19195.189999999999"/>
    <n v="19015.911330049265"/>
    <n v="179.27866995073418"/>
    <n v="19301.150000000001"/>
    <n v="-105.96000000000276"/>
    <n v="61350"/>
    <n v="60777"/>
    <n v="573"/>
    <n v="61688.654999999999"/>
    <n v="-338.65499999999884"/>
  </r>
  <r>
    <s v="1411903"/>
    <x v="14"/>
    <x v="4"/>
    <x v="2"/>
    <n v="28804.78"/>
    <n v="28576.735294117647"/>
    <n v="228.04470588235199"/>
    <n v="29148.27"/>
    <n v="-343.4900000000016"/>
    <n v="61262"/>
    <n v="60777"/>
    <n v="485"/>
    <n v="61992.54"/>
    <n v="-730.54000000000087"/>
  </r>
  <r>
    <s v="1411903"/>
    <x v="15"/>
    <x v="4"/>
    <x v="2"/>
    <n v="55803.199999999997"/>
    <n v="54733.576354679804"/>
    <n v="1069.6236453201927"/>
    <n v="55554.58"/>
    <n v="248.61999999999534"/>
    <n v="61965"/>
    <n v="60777"/>
    <n v="1188"/>
    <n v="61688.654999999999"/>
    <n v="276.34500000000116"/>
  </r>
  <r>
    <s v="1411903"/>
    <x v="16"/>
    <x v="4"/>
    <x v="2"/>
    <n v="70776.25"/>
    <n v="69944.197044334971"/>
    <n v="832.052955665029"/>
    <n v="70993.36"/>
    <n v="-217.11000000000058"/>
    <n v="5125"/>
    <n v="5064.7497536945812"/>
    <n v="60.250246305418841"/>
    <n v="5140.7209999999995"/>
    <n v="-15.720999999999549"/>
  </r>
  <r>
    <s v="1411903"/>
    <x v="17"/>
    <x v="4"/>
    <x v="2"/>
    <n v="81396"/>
    <n v="80833.412935323388"/>
    <n v="562.5870646766125"/>
    <n v="81237.58"/>
    <n v="158.41999999999825"/>
    <n v="61200"/>
    <n v="60777"/>
    <n v="423"/>
    <n v="61080.885000000002"/>
    <n v="119.11499999999796"/>
  </r>
  <r>
    <s v="1411903"/>
    <x v="18"/>
    <x v="4"/>
    <x v="2"/>
    <n v="333159.02"/>
    <n v="327405.70297029702"/>
    <n v="5753.317029703001"/>
    <n v="330679.76"/>
    <n v="2479.2600000000093"/>
    <n v="61845"/>
    <n v="60777"/>
    <n v="1068"/>
    <n v="61384.77"/>
    <n v="460.2300000000032"/>
  </r>
  <r>
    <s v="1411903"/>
    <x v="19"/>
    <x v="4"/>
    <x v="3"/>
    <n v="271122.26"/>
    <n v="269834.60396039602"/>
    <n v="1287.6560396039858"/>
    <n v="272532.95"/>
    <n v="-1410.6900000000023"/>
    <n v="45800"/>
    <n v="45582.749504950494"/>
    <n v="217.25049504950584"/>
    <n v="46038.576999999997"/>
    <n v="-238.5769999999975"/>
  </r>
  <r>
    <s v="1411903"/>
    <x v="20"/>
    <x v="4"/>
    <x v="4"/>
    <n v="3068.63"/>
    <n v="3008.4607843137255"/>
    <n v="60.169215686274583"/>
    <n v="3068.63"/>
    <n v="0"/>
    <n v="557.93299999999999"/>
    <n v="546.99313725490197"/>
    <n v="10.939862745098026"/>
    <n v="557.93299999999999"/>
    <n v="0"/>
  </r>
  <r>
    <s v="1411904"/>
    <x v="0"/>
    <x v="0"/>
    <x v="0"/>
    <n v="-1747.39"/>
    <n v="0"/>
    <n v="-1747.39"/>
    <n v="0"/>
    <n v="-1747.39"/>
    <n v="0"/>
    <n v="0"/>
    <n v="0"/>
    <n v="0"/>
    <n v="0"/>
  </r>
  <r>
    <s v="1411904"/>
    <x v="1"/>
    <x v="1"/>
    <x v="0"/>
    <n v="0.83"/>
    <n v="0"/>
    <n v="0.83"/>
    <n v="0.84"/>
    <n v="-1.0000000000000009E-2"/>
    <n v="0"/>
    <n v="0"/>
    <n v="0"/>
    <n v="0"/>
    <n v="0"/>
  </r>
  <r>
    <s v="1411904"/>
    <x v="2"/>
    <x v="1"/>
    <x v="0"/>
    <n v="19.43"/>
    <n v="0"/>
    <n v="19.43"/>
    <n v="19.52"/>
    <n v="-8.9999999999999858E-2"/>
    <n v="0"/>
    <n v="0"/>
    <n v="0"/>
    <n v="0"/>
    <n v="0"/>
  </r>
  <r>
    <s v="1411904"/>
    <x v="3"/>
    <x v="1"/>
    <x v="0"/>
    <n v="130.44999999999999"/>
    <n v="0"/>
    <n v="130.44999999999999"/>
    <n v="131.08000000000001"/>
    <n v="-0.63000000000002387"/>
    <n v="0"/>
    <n v="0"/>
    <n v="0"/>
    <n v="0"/>
    <n v="0"/>
  </r>
  <r>
    <s v="1411904"/>
    <x v="4"/>
    <x v="2"/>
    <x v="0"/>
    <n v="352.69"/>
    <n v="0"/>
    <n v="352.69"/>
    <n v="310.72000000000003"/>
    <n v="41.96999999999997"/>
    <n v="1"/>
    <n v="0"/>
    <n v="1"/>
    <n v="0.88100000000000001"/>
    <n v="0.11899999999999999"/>
  </r>
  <r>
    <s v="1411904"/>
    <x v="5"/>
    <x v="2"/>
    <x v="0"/>
    <n v="1212.3699999999999"/>
    <n v="0"/>
    <n v="1212.3699999999999"/>
    <n v="1068.0999999999999"/>
    <n v="144.26999999999998"/>
    <n v="1"/>
    <n v="0"/>
    <n v="1"/>
    <n v="0.88100000000000001"/>
    <n v="0.11899999999999999"/>
  </r>
  <r>
    <s v="1411904"/>
    <x v="6"/>
    <x v="2"/>
    <x v="0"/>
    <n v="1311.71"/>
    <n v="0"/>
    <n v="1311.71"/>
    <n v="1155.6199999999999"/>
    <n v="156.09000000000015"/>
    <n v="21"/>
    <n v="0"/>
    <n v="21"/>
    <n v="18.501000000000001"/>
    <n v="2.4989999999999988"/>
  </r>
  <r>
    <s v="1411904"/>
    <x v="7"/>
    <x v="1"/>
    <x v="0"/>
    <n v="1461.5"/>
    <n v="0"/>
    <n v="1461.5"/>
    <n v="1468.62"/>
    <n v="-7.1199999999998909"/>
    <n v="0"/>
    <n v="0"/>
    <n v="0"/>
    <n v="0"/>
    <n v="0"/>
  </r>
  <r>
    <s v="1411904"/>
    <x v="8"/>
    <x v="1"/>
    <x v="0"/>
    <n v="3379.73"/>
    <n v="0"/>
    <n v="3379.73"/>
    <n v="3396.2"/>
    <n v="-16.4699999999998"/>
    <n v="0"/>
    <n v="0"/>
    <n v="0"/>
    <n v="0"/>
    <n v="0"/>
  </r>
  <r>
    <s v="1411904"/>
    <x v="52"/>
    <x v="3"/>
    <x v="1"/>
    <n v="-81158.16"/>
    <n v="0"/>
    <n v="-81158.16"/>
    <n v="-81158.14"/>
    <n v="-2.0000000004074536E-2"/>
    <n v="-881"/>
    <n v="0"/>
    <n v="-881"/>
    <n v="-881"/>
    <n v="0"/>
  </r>
  <r>
    <s v="1411904"/>
    <x v="48"/>
    <x v="4"/>
    <x v="2"/>
    <n v="89.38"/>
    <n v="74.990099009900987"/>
    <n v="14.389900990099008"/>
    <n v="75.739999999999995"/>
    <n v="13.64"/>
    <n v="1050"/>
    <n v="881"/>
    <n v="169"/>
    <n v="889.81"/>
    <n v="160.19000000000005"/>
  </r>
  <r>
    <s v="1411904"/>
    <x v="53"/>
    <x v="4"/>
    <x v="2"/>
    <n v="262.83"/>
    <n v="262.12807881773398"/>
    <n v="0.70192118226600542"/>
    <n v="266.06"/>
    <n v="-3.2300000000000182"/>
    <n v="5300"/>
    <n v="5286"/>
    <n v="14"/>
    <n v="5365.29"/>
    <n v="-65.289999999999964"/>
  </r>
  <r>
    <s v="1411904"/>
    <x v="50"/>
    <x v="4"/>
    <x v="2"/>
    <n v="438.08"/>
    <n v="436.09950248756218"/>
    <n v="1.9804975124378075"/>
    <n v="438.28"/>
    <n v="-0.19999999999998863"/>
    <n v="885"/>
    <n v="881"/>
    <n v="4"/>
    <n v="885.40499999999997"/>
    <n v="-0.40499999999997272"/>
  </r>
  <r>
    <s v="1411904"/>
    <x v="54"/>
    <x v="4"/>
    <x v="2"/>
    <n v="1195.6300000000001"/>
    <n v="1192.4729064039407"/>
    <n v="3.1570935960594397"/>
    <n v="1210.3599999999999"/>
    <n v="-14.729999999999791"/>
    <n v="5300"/>
    <n v="5286"/>
    <n v="14"/>
    <n v="5365.29"/>
    <n v="-65.289999999999964"/>
  </r>
  <r>
    <s v="1411904"/>
    <x v="55"/>
    <x v="4"/>
    <x v="2"/>
    <n v="1536.32"/>
    <n v="1532.2561576354681"/>
    <n v="4.0638423645318653"/>
    <n v="1555.24"/>
    <n v="-18.920000000000073"/>
    <n v="5300"/>
    <n v="5286"/>
    <n v="14"/>
    <n v="5365.29"/>
    <n v="-65.289999999999964"/>
  </r>
  <r>
    <s v="1411904"/>
    <x v="14"/>
    <x v="4"/>
    <x v="2"/>
    <n v="2532.44"/>
    <n v="2485.4215686274511"/>
    <n v="47.018431372549003"/>
    <n v="2535.13"/>
    <n v="-2.6900000000000546"/>
    <n v="5386"/>
    <n v="5286"/>
    <n v="100"/>
    <n v="5391.72"/>
    <n v="-5.7200000000002547"/>
  </r>
  <r>
    <s v="1411904"/>
    <x v="56"/>
    <x v="4"/>
    <x v="2"/>
    <n v="4825.32"/>
    <n v="4251.083743842365"/>
    <n v="574.23625615763467"/>
    <n v="4314.8500000000004"/>
    <n v="510.46999999999935"/>
    <n v="6000"/>
    <n v="5286"/>
    <n v="714"/>
    <n v="5365.29"/>
    <n v="634.71"/>
  </r>
  <r>
    <s v="1411904"/>
    <x v="17"/>
    <x v="4"/>
    <x v="2"/>
    <n v="7182"/>
    <n v="7030.3781094527367"/>
    <n v="151.62189054726332"/>
    <n v="7065.53"/>
    <n v="116.47000000000025"/>
    <n v="5400"/>
    <n v="5286"/>
    <n v="114"/>
    <n v="5312.43"/>
    <n v="87.569999999999709"/>
  </r>
  <r>
    <s v="1411904"/>
    <x v="57"/>
    <x v="4"/>
    <x v="2"/>
    <n v="7457.25"/>
    <n v="7180.1477832512319"/>
    <n v="277.10221674876811"/>
    <n v="7287.85"/>
    <n v="169.39999999999964"/>
    <n v="915"/>
    <n v="881"/>
    <n v="34"/>
    <n v="894.21500000000003"/>
    <n v="20.784999999999968"/>
  </r>
  <r>
    <s v="1411904"/>
    <x v="58"/>
    <x v="4"/>
    <x v="2"/>
    <n v="26308.81"/>
    <n v="25285.158415841583"/>
    <n v="1023.6515841584187"/>
    <n v="25538.01"/>
    <n v="770.80000000000291"/>
    <n v="5500"/>
    <n v="5286"/>
    <n v="214"/>
    <n v="5338.86"/>
    <n v="161.14000000000033"/>
  </r>
  <r>
    <s v="1411904"/>
    <x v="59"/>
    <x v="4"/>
    <x v="3"/>
    <n v="22941.89"/>
    <n v="22938.81592039801"/>
    <n v="3.0740796019890695"/>
    <n v="23053.51"/>
    <n v="-111.61999999999898"/>
    <n v="3965"/>
    <n v="3964.4995024875625"/>
    <n v="0.50049751243750507"/>
    <n v="3984.3220000000001"/>
    <n v="-19.322000000000116"/>
  </r>
  <r>
    <s v="1411904"/>
    <x v="20"/>
    <x v="4"/>
    <x v="4"/>
    <n v="266.89"/>
    <n v="261.65686274509807"/>
    <n v="5.2331372549019193"/>
    <n v="266.89"/>
    <n v="0"/>
    <n v="48.526000000000003"/>
    <n v="47.573529411764703"/>
    <n v="0.9524705882353004"/>
    <n v="48.524999999999999"/>
    <n v="1.0000000000047748E-3"/>
  </r>
  <r>
    <s v="1411932"/>
    <x v="0"/>
    <x v="0"/>
    <x v="0"/>
    <n v="-3777.7"/>
    <n v="0"/>
    <n v="-3777.7"/>
    <n v="0"/>
    <n v="-3777.7"/>
    <n v="0"/>
    <n v="0"/>
    <n v="0"/>
    <n v="0"/>
    <n v="0"/>
  </r>
  <r>
    <s v="1411932"/>
    <x v="4"/>
    <x v="2"/>
    <x v="0"/>
    <n v="500.81"/>
    <n v="0"/>
    <n v="500.81"/>
    <n v="234.93"/>
    <n v="265.88"/>
    <n v="1.42"/>
    <n v="0"/>
    <n v="1.42"/>
    <n v="0.66600000000000004"/>
    <n v="0.75399999999999989"/>
  </r>
  <r>
    <s v="1411932"/>
    <x v="5"/>
    <x v="2"/>
    <x v="0"/>
    <n v="1721.57"/>
    <n v="0"/>
    <n v="1721.57"/>
    <n v="807.57"/>
    <n v="913.99999999999989"/>
    <n v="1.42"/>
    <n v="0"/>
    <n v="1.42"/>
    <n v="0.66600000000000004"/>
    <n v="0.75399999999999989"/>
  </r>
  <r>
    <s v="1411932"/>
    <x v="6"/>
    <x v="2"/>
    <x v="0"/>
    <n v="1862.63"/>
    <n v="0"/>
    <n v="1862.63"/>
    <n v="873.75"/>
    <n v="988.88000000000011"/>
    <n v="29.82"/>
    <n v="0"/>
    <n v="29.82"/>
    <n v="13.988"/>
    <n v="15.832000000000001"/>
  </r>
  <r>
    <s v="1411932"/>
    <x v="148"/>
    <x v="3"/>
    <x v="1"/>
    <n v="-104561.64"/>
    <n v="0"/>
    <n v="-104561.64"/>
    <n v="-104561.64"/>
    <n v="0"/>
    <n v="-299.75"/>
    <n v="0"/>
    <n v="-299.75"/>
    <n v="-299.75"/>
    <n v="0"/>
  </r>
  <r>
    <s v="1411932"/>
    <x v="149"/>
    <x v="4"/>
    <x v="5"/>
    <n v="88990.68"/>
    <n v="87987.751243781095"/>
    <n v="1002.9287562188983"/>
    <n v="88427.69"/>
    <n v="562.98999999999069"/>
    <n v="3638"/>
    <n v="3597"/>
    <n v="41"/>
    <n v="3614.9850000000001"/>
    <n v="23.014999999999873"/>
  </r>
  <r>
    <s v="1411932"/>
    <x v="48"/>
    <x v="4"/>
    <x v="2"/>
    <n v="1.28"/>
    <n v="0"/>
    <n v="1.28"/>
    <n v="0"/>
    <n v="1.28"/>
    <n v="15"/>
    <n v="0"/>
    <n v="15"/>
    <n v="0"/>
    <n v="15"/>
  </r>
  <r>
    <s v="1411932"/>
    <x v="142"/>
    <x v="4"/>
    <x v="2"/>
    <n v="151.6"/>
    <n v="150.47761194029849"/>
    <n v="1.1223880597015068"/>
    <n v="151.22999999999999"/>
    <n v="0.37000000000000455"/>
    <n v="302"/>
    <n v="299.75024875621892"/>
    <n v="2.2497512437810769"/>
    <n v="301.24900000000002"/>
    <n v="0.75099999999997635"/>
  </r>
  <r>
    <s v="1411932"/>
    <x v="150"/>
    <x v="4"/>
    <x v="2"/>
    <n v="717.93"/>
    <n v="679.57635467980299"/>
    <n v="38.353645320196961"/>
    <n v="689.77"/>
    <n v="28.159999999999968"/>
    <n v="3800"/>
    <n v="3597"/>
    <n v="203"/>
    <n v="3650.9549999999999"/>
    <n v="149.04500000000007"/>
  </r>
  <r>
    <s v="1411932"/>
    <x v="151"/>
    <x v="4"/>
    <x v="2"/>
    <n v="2613.75"/>
    <n v="2507.1133004926105"/>
    <n v="106.63669950738949"/>
    <n v="2544.7199999999998"/>
    <n v="69.0300000000002"/>
    <n v="3750"/>
    <n v="3597"/>
    <n v="153"/>
    <n v="3650.9549999999999"/>
    <n v="99.045000000000073"/>
  </r>
  <r>
    <s v="1411932"/>
    <x v="152"/>
    <x v="4"/>
    <x v="2"/>
    <n v="2957.44"/>
    <n v="2659.4778325123152"/>
    <n v="297.96216748768484"/>
    <n v="2699.37"/>
    <n v="258.07000000000016"/>
    <n v="4000"/>
    <n v="3597"/>
    <n v="403"/>
    <n v="3650.9549999999999"/>
    <n v="349.04500000000007"/>
  </r>
  <r>
    <s v="1411932"/>
    <x v="153"/>
    <x v="4"/>
    <x v="2"/>
    <n v="2998.8"/>
    <n v="2853.615763546798"/>
    <n v="145.18423645320217"/>
    <n v="2896.42"/>
    <n v="102.38000000000011"/>
    <n v="315"/>
    <n v="299.74975369458127"/>
    <n v="15.250246305418727"/>
    <n v="304.24599999999998"/>
    <n v="10.754000000000019"/>
  </r>
  <r>
    <s v="1411932"/>
    <x v="154"/>
    <x v="4"/>
    <x v="2"/>
    <n v="5822.85"/>
    <n v="5158.8177339901476"/>
    <n v="664.03226600985272"/>
    <n v="5236.2"/>
    <n v="586.65000000000055"/>
    <n v="4060"/>
    <n v="3597"/>
    <n v="463"/>
    <n v="3650.9549999999999"/>
    <n v="409.04500000000007"/>
  </r>
  <r>
    <s v="1412122"/>
    <x v="0"/>
    <x v="0"/>
    <x v="0"/>
    <n v="5732.88"/>
    <n v="0"/>
    <n v="5732.88"/>
    <n v="0"/>
    <n v="5732.88"/>
    <n v="0"/>
    <n v="0"/>
    <n v="0"/>
    <n v="0"/>
    <n v="0"/>
  </r>
  <r>
    <s v="1412122"/>
    <x v="1"/>
    <x v="1"/>
    <x v="0"/>
    <n v="0"/>
    <n v="0"/>
    <n v="0"/>
    <n v="0.05"/>
    <n v="-0.05"/>
    <n v="0"/>
    <n v="0"/>
    <n v="0"/>
    <n v="0"/>
    <n v="0"/>
  </r>
  <r>
    <s v="1412122"/>
    <x v="2"/>
    <x v="1"/>
    <x v="0"/>
    <n v="0"/>
    <n v="0"/>
    <n v="0"/>
    <n v="1.21"/>
    <n v="-1.21"/>
    <n v="0"/>
    <n v="0"/>
    <n v="0"/>
    <n v="0"/>
    <n v="0"/>
  </r>
  <r>
    <s v="1412122"/>
    <x v="3"/>
    <x v="1"/>
    <x v="0"/>
    <n v="0"/>
    <n v="0"/>
    <n v="0"/>
    <n v="8.15"/>
    <n v="-8.15"/>
    <n v="0"/>
    <n v="0"/>
    <n v="0"/>
    <n v="0"/>
    <n v="0"/>
  </r>
  <r>
    <s v="1412122"/>
    <x v="7"/>
    <x v="1"/>
    <x v="0"/>
    <n v="0"/>
    <n v="0"/>
    <n v="0"/>
    <n v="91.29"/>
    <n v="-91.29"/>
    <n v="0"/>
    <n v="0"/>
    <n v="0"/>
    <n v="0"/>
    <n v="0"/>
  </r>
  <r>
    <s v="1412122"/>
    <x v="8"/>
    <x v="1"/>
    <x v="0"/>
    <n v="0"/>
    <n v="0"/>
    <n v="0"/>
    <n v="211.12"/>
    <n v="-211.12"/>
    <n v="0"/>
    <n v="0"/>
    <n v="0"/>
    <n v="0"/>
    <n v="0"/>
  </r>
  <r>
    <s v="1412122"/>
    <x v="259"/>
    <x v="2"/>
    <x v="0"/>
    <n v="3326.95"/>
    <n v="0"/>
    <n v="3326.95"/>
    <n v="3923.9"/>
    <n v="-596.95000000000027"/>
    <n v="21"/>
    <n v="0"/>
    <n v="21"/>
    <n v="24.768000000000001"/>
    <n v="-3.7680000000000007"/>
  </r>
  <r>
    <s v="1412122"/>
    <x v="260"/>
    <x v="2"/>
    <x v="0"/>
    <n v="10569.58"/>
    <n v="0"/>
    <n v="10569.58"/>
    <n v="12466.08"/>
    <n v="-1896.5"/>
    <n v="21"/>
    <n v="0"/>
    <n v="21"/>
    <n v="24.768000000000001"/>
    <n v="-3.7680000000000007"/>
  </r>
  <r>
    <s v="1412122"/>
    <x v="261"/>
    <x v="2"/>
    <x v="0"/>
    <n v="10621.03"/>
    <n v="0"/>
    <n v="10621.03"/>
    <n v="12526.74"/>
    <n v="-1905.7099999999991"/>
    <n v="126"/>
    <n v="0"/>
    <n v="126"/>
    <n v="148.608"/>
    <n v="-22.608000000000004"/>
  </r>
  <r>
    <s v="1412122"/>
    <x v="121"/>
    <x v="3"/>
    <x v="5"/>
    <n v="-580578.27"/>
    <n v="0"/>
    <n v="-580578.27"/>
    <n v="-580578.24"/>
    <n v="-3.0000000027939677E-2"/>
    <n v="-24768"/>
    <n v="0"/>
    <n v="-24768"/>
    <n v="-24768"/>
    <n v="0"/>
  </r>
  <r>
    <s v="1412122"/>
    <x v="34"/>
    <x v="4"/>
    <x v="5"/>
    <n v="488310.37"/>
    <n v="488855.51"/>
    <n v="-545.14000000001397"/>
    <n v="488855.51"/>
    <n v="-545.14000000001397"/>
    <n v="25730"/>
    <n v="25758.720000000001"/>
    <n v="-28.720000000001164"/>
    <n v="25758.720000000001"/>
    <n v="-28.720000000001164"/>
  </r>
  <r>
    <s v="1412122"/>
    <x v="434"/>
    <x v="4"/>
    <x v="2"/>
    <n v="12541.79"/>
    <n v="0"/>
    <n v="12541.79"/>
    <n v="0"/>
    <n v="12541.79"/>
    <n v="24930"/>
    <n v="0"/>
    <n v="24930"/>
    <n v="0"/>
    <n v="24930"/>
  </r>
  <r>
    <s v="1412122"/>
    <x v="440"/>
    <x v="4"/>
    <x v="2"/>
    <n v="0"/>
    <n v="11835.637254901962"/>
    <n v="-11835.637254901962"/>
    <n v="12072.35"/>
    <n v="-12072.35"/>
    <n v="0"/>
    <n v="24768"/>
    <n v="-24768"/>
    <n v="25263.360000000001"/>
    <n v="-25263.360000000001"/>
  </r>
  <r>
    <s v="1412122"/>
    <x v="263"/>
    <x v="4"/>
    <x v="2"/>
    <n v="47375"/>
    <n v="46935.363184079601"/>
    <n v="439.63681592039939"/>
    <n v="47170.04"/>
    <n v="204.95999999999913"/>
    <n v="25000"/>
    <n v="24768"/>
    <n v="232"/>
    <n v="24891.84"/>
    <n v="108.15999999999985"/>
  </r>
  <r>
    <s v="1412122"/>
    <x v="266"/>
    <x v="4"/>
    <x v="3"/>
    <n v="2100.67"/>
    <n v="3251.83"/>
    <n v="-1151.1599999999999"/>
    <n v="3251.83"/>
    <n v="-1151.1599999999999"/>
    <n v="160"/>
    <n v="247.68"/>
    <n v="-87.68"/>
    <n v="247.68"/>
    <n v="-87.68"/>
  </r>
  <r>
    <s v="1412123"/>
    <x v="0"/>
    <x v="0"/>
    <x v="0"/>
    <n v="5181.5600000000004"/>
    <n v="0"/>
    <n v="5181.5600000000004"/>
    <n v="0"/>
    <n v="5181.5600000000004"/>
    <n v="0"/>
    <n v="0"/>
    <n v="0"/>
    <n v="0"/>
    <n v="0"/>
  </r>
  <r>
    <s v="1412123"/>
    <x v="1"/>
    <x v="1"/>
    <x v="0"/>
    <n v="0"/>
    <n v="0"/>
    <n v="0"/>
    <n v="0.03"/>
    <n v="-0.03"/>
    <n v="0"/>
    <n v="0"/>
    <n v="0"/>
    <n v="0"/>
    <n v="0"/>
  </r>
  <r>
    <s v="1412123"/>
    <x v="2"/>
    <x v="1"/>
    <x v="0"/>
    <n v="0"/>
    <n v="0"/>
    <n v="0"/>
    <n v="0.65"/>
    <n v="-0.65"/>
    <n v="0"/>
    <n v="0"/>
    <n v="0"/>
    <n v="0"/>
    <n v="0"/>
  </r>
  <r>
    <s v="1412123"/>
    <x v="3"/>
    <x v="1"/>
    <x v="0"/>
    <n v="0"/>
    <n v="0"/>
    <n v="0"/>
    <n v="4.3499999999999996"/>
    <n v="-4.3499999999999996"/>
    <n v="0"/>
    <n v="0"/>
    <n v="0"/>
    <n v="0"/>
    <n v="0"/>
  </r>
  <r>
    <s v="1412123"/>
    <x v="7"/>
    <x v="1"/>
    <x v="0"/>
    <n v="0"/>
    <n v="0"/>
    <n v="0"/>
    <n v="48.68"/>
    <n v="-48.68"/>
    <n v="0"/>
    <n v="0"/>
    <n v="0"/>
    <n v="0"/>
    <n v="0"/>
  </r>
  <r>
    <s v="1412123"/>
    <x v="8"/>
    <x v="1"/>
    <x v="0"/>
    <n v="0"/>
    <n v="0"/>
    <n v="0"/>
    <n v="112.58"/>
    <n v="-112.58"/>
    <n v="0"/>
    <n v="0"/>
    <n v="0"/>
    <n v="0"/>
    <n v="0"/>
  </r>
  <r>
    <s v="1412123"/>
    <x v="259"/>
    <x v="2"/>
    <x v="0"/>
    <n v="1742.69"/>
    <n v="0"/>
    <n v="1742.69"/>
    <n v="2092.4899999999998"/>
    <n v="-349.79999999999973"/>
    <n v="11"/>
    <n v="0"/>
    <n v="11"/>
    <n v="13.208"/>
    <n v="-2.2080000000000002"/>
  </r>
  <r>
    <s v="1412123"/>
    <x v="260"/>
    <x v="2"/>
    <x v="0"/>
    <n v="5536.45"/>
    <n v="0"/>
    <n v="5536.45"/>
    <n v="6647.77"/>
    <n v="-1111.3200000000006"/>
    <n v="11"/>
    <n v="0"/>
    <n v="11"/>
    <n v="13.208"/>
    <n v="-2.2080000000000002"/>
  </r>
  <r>
    <s v="1412123"/>
    <x v="261"/>
    <x v="2"/>
    <x v="0"/>
    <n v="5563.4"/>
    <n v="0"/>
    <n v="5563.4"/>
    <n v="6680.12"/>
    <n v="-1116.7200000000003"/>
    <n v="66"/>
    <n v="0"/>
    <n v="66"/>
    <n v="79.248000000000005"/>
    <n v="-13.248000000000005"/>
  </r>
  <r>
    <s v="1412123"/>
    <x v="133"/>
    <x v="3"/>
    <x v="5"/>
    <n v="-309292.78999999998"/>
    <n v="0"/>
    <n v="-309292.78999999998"/>
    <n v="-309292.77"/>
    <n v="-1.9999999960418791E-2"/>
    <n v="-13208"/>
    <n v="0"/>
    <n v="-13208"/>
    <n v="-13208"/>
    <n v="0"/>
  </r>
  <r>
    <s v="1412123"/>
    <x v="34"/>
    <x v="4"/>
    <x v="5"/>
    <n v="254507.39"/>
    <n v="260681.1"/>
    <n v="-6173.7099999999919"/>
    <n v="260681.1"/>
    <n v="-6173.7099999999919"/>
    <n v="13411"/>
    <n v="13736.32"/>
    <n v="-325.31999999999971"/>
    <n v="13736.32"/>
    <n v="-325.31999999999971"/>
  </r>
  <r>
    <s v="1412123"/>
    <x v="317"/>
    <x v="4"/>
    <x v="2"/>
    <n v="7058.47"/>
    <n v="0"/>
    <n v="7058.47"/>
    <n v="0"/>
    <n v="7058.47"/>
    <n v="13500"/>
    <n v="0"/>
    <n v="13500"/>
    <n v="0"/>
    <n v="13500"/>
  </r>
  <r>
    <s v="1412123"/>
    <x v="262"/>
    <x v="4"/>
    <x v="2"/>
    <n v="0"/>
    <n v="6446.0294117647063"/>
    <n v="-6446.0294117647063"/>
    <n v="6574.95"/>
    <n v="-6574.95"/>
    <n v="0"/>
    <n v="13208"/>
    <n v="-13208"/>
    <n v="13472.16"/>
    <n v="-13472.16"/>
  </r>
  <r>
    <s v="1412123"/>
    <x v="263"/>
    <x v="4"/>
    <x v="2"/>
    <n v="25582.5"/>
    <n v="25029.164179104479"/>
    <n v="553.33582089552146"/>
    <n v="25154.31"/>
    <n v="428.18999999999869"/>
    <n v="13500"/>
    <n v="13208"/>
    <n v="292"/>
    <n v="13274.04"/>
    <n v="225.95999999999913"/>
  </r>
  <r>
    <s v="1412123"/>
    <x v="264"/>
    <x v="4"/>
    <x v="3"/>
    <n v="4120.33"/>
    <n v="1295.75"/>
    <n v="2824.58"/>
    <n v="1295.75"/>
    <n v="2824.58"/>
    <n v="420"/>
    <n v="132.08000000000001"/>
    <n v="287.91999999999996"/>
    <n v="132.08000000000001"/>
    <n v="287.91999999999996"/>
  </r>
  <r>
    <s v="1412124"/>
    <x v="0"/>
    <x v="0"/>
    <x v="0"/>
    <n v="-4294.9399999999996"/>
    <n v="0"/>
    <n v="-4294.9399999999996"/>
    <n v="0"/>
    <n v="-4294.9399999999996"/>
    <n v="0"/>
    <n v="0"/>
    <n v="0"/>
    <n v="0"/>
    <n v="0"/>
  </r>
  <r>
    <s v="1412124"/>
    <x v="1"/>
    <x v="1"/>
    <x v="0"/>
    <n v="0"/>
    <n v="0"/>
    <n v="0"/>
    <n v="0.02"/>
    <n v="-0.02"/>
    <n v="0"/>
    <n v="0"/>
    <n v="0"/>
    <n v="0"/>
    <n v="0"/>
  </r>
  <r>
    <s v="1412124"/>
    <x v="2"/>
    <x v="1"/>
    <x v="0"/>
    <n v="0"/>
    <n v="0"/>
    <n v="0"/>
    <n v="0.39"/>
    <n v="-0.39"/>
    <n v="0"/>
    <n v="0"/>
    <n v="0"/>
    <n v="0"/>
    <n v="0"/>
  </r>
  <r>
    <s v="1412124"/>
    <x v="3"/>
    <x v="1"/>
    <x v="0"/>
    <n v="0"/>
    <n v="0"/>
    <n v="0"/>
    <n v="2.61"/>
    <n v="-2.61"/>
    <n v="0"/>
    <n v="0"/>
    <n v="0"/>
    <n v="0"/>
    <n v="0"/>
  </r>
  <r>
    <s v="1412124"/>
    <x v="7"/>
    <x v="1"/>
    <x v="0"/>
    <n v="0"/>
    <n v="0"/>
    <n v="0"/>
    <n v="29.25"/>
    <n v="-29.25"/>
    <n v="0"/>
    <n v="0"/>
    <n v="0"/>
    <n v="0"/>
    <n v="0"/>
  </r>
  <r>
    <s v="1412124"/>
    <x v="8"/>
    <x v="1"/>
    <x v="0"/>
    <n v="0"/>
    <n v="0"/>
    <n v="0"/>
    <n v="67.64"/>
    <n v="-67.64"/>
    <n v="0"/>
    <n v="0"/>
    <n v="0"/>
    <n v="0"/>
    <n v="0"/>
  </r>
  <r>
    <s v="1412124"/>
    <x v="259"/>
    <x v="2"/>
    <x v="0"/>
    <n v="1029.77"/>
    <n v="0"/>
    <n v="1029.77"/>
    <n v="1257.1099999999999"/>
    <n v="-227.33999999999992"/>
    <n v="6.5"/>
    <n v="0"/>
    <n v="6.5"/>
    <n v="7.9349999999999996"/>
    <n v="-1.4349999999999996"/>
  </r>
  <r>
    <s v="1412124"/>
    <x v="260"/>
    <x v="2"/>
    <x v="0"/>
    <n v="3271.54"/>
    <n v="0"/>
    <n v="3271.54"/>
    <n v="3993.8"/>
    <n v="-722.26000000000022"/>
    <n v="6.5"/>
    <n v="0"/>
    <n v="6.5"/>
    <n v="7.9349999999999996"/>
    <n v="-1.4349999999999996"/>
  </r>
  <r>
    <s v="1412124"/>
    <x v="261"/>
    <x v="2"/>
    <x v="0"/>
    <n v="3287.46"/>
    <n v="0"/>
    <n v="3287.46"/>
    <n v="4013.23"/>
    <n v="-725.77"/>
    <n v="39"/>
    <n v="0"/>
    <n v="39"/>
    <n v="47.61"/>
    <n v="-8.61"/>
  </r>
  <r>
    <s v="1412124"/>
    <x v="133"/>
    <x v="3"/>
    <x v="5"/>
    <n v="-185814.53"/>
    <n v="0"/>
    <n v="-185814.53"/>
    <n v="-185814.51"/>
    <n v="-1.9999999989522621E-2"/>
    <n v="-7935"/>
    <n v="0"/>
    <n v="-7935"/>
    <n v="-7935"/>
    <n v="0"/>
  </r>
  <r>
    <s v="1412124"/>
    <x v="34"/>
    <x v="4"/>
    <x v="5"/>
    <n v="155482.74"/>
    <n v="156609.97"/>
    <n v="-1127.2300000000105"/>
    <n v="156609.97"/>
    <n v="-1127.2300000000105"/>
    <n v="8193"/>
    <n v="8252.4"/>
    <n v="-59.399999999999636"/>
    <n v="8252.4"/>
    <n v="-59.399999999999636"/>
  </r>
  <r>
    <s v="1412124"/>
    <x v="317"/>
    <x v="4"/>
    <x v="2"/>
    <n v="4347.5"/>
    <n v="0"/>
    <n v="4347.5"/>
    <n v="0"/>
    <n v="4347.5"/>
    <n v="8315"/>
    <n v="0"/>
    <n v="8315"/>
    <n v="0"/>
    <n v="8315"/>
  </r>
  <r>
    <s v="1412124"/>
    <x v="262"/>
    <x v="4"/>
    <x v="2"/>
    <n v="0"/>
    <n v="3872.5980392156862"/>
    <n v="-3872.5980392156862"/>
    <n v="3950.05"/>
    <n v="-3950.05"/>
    <n v="0"/>
    <n v="7935"/>
    <n v="-7935"/>
    <n v="8093.7"/>
    <n v="-8093.7"/>
  </r>
  <r>
    <s v="1412124"/>
    <x v="263"/>
    <x v="4"/>
    <x v="2"/>
    <n v="15823.25"/>
    <n v="15036.825870646766"/>
    <n v="786.42412935323409"/>
    <n v="15112.01"/>
    <n v="711.23999999999978"/>
    <n v="8350"/>
    <n v="7935"/>
    <n v="415"/>
    <n v="7974.6750000000002"/>
    <n v="375.32499999999982"/>
  </r>
  <r>
    <s v="1412124"/>
    <x v="264"/>
    <x v="4"/>
    <x v="3"/>
    <n v="6867.21"/>
    <n v="778.45"/>
    <n v="6088.76"/>
    <n v="778.45"/>
    <n v="6088.76"/>
    <n v="700"/>
    <n v="79.349999999999994"/>
    <n v="620.65"/>
    <n v="79.349999999999994"/>
    <n v="620.65"/>
  </r>
  <r>
    <s v="1412126"/>
    <x v="0"/>
    <x v="0"/>
    <x v="0"/>
    <n v="2101.14"/>
    <n v="0"/>
    <n v="2101.14"/>
    <n v="0"/>
    <n v="2101.14"/>
    <n v="0"/>
    <n v="0"/>
    <n v="0"/>
    <n v="0"/>
    <n v="0"/>
  </r>
  <r>
    <s v="1412126"/>
    <x v="259"/>
    <x v="2"/>
    <x v="0"/>
    <n v="712.92"/>
    <n v="0"/>
    <n v="712.92"/>
    <n v="940.81"/>
    <n v="-227.89"/>
    <n v="4.5"/>
    <n v="0"/>
    <n v="4.5"/>
    <n v="5.9379999999999997"/>
    <n v="-1.4379999999999997"/>
  </r>
  <r>
    <s v="1412126"/>
    <x v="260"/>
    <x v="2"/>
    <x v="0"/>
    <n v="2264.91"/>
    <n v="0"/>
    <n v="2264.91"/>
    <n v="2988.9"/>
    <n v="-723.99000000000024"/>
    <n v="4.5"/>
    <n v="0"/>
    <n v="4.5"/>
    <n v="5.9379999999999997"/>
    <n v="-1.4379999999999997"/>
  </r>
  <r>
    <s v="1412126"/>
    <x v="261"/>
    <x v="2"/>
    <x v="0"/>
    <n v="2275.94"/>
    <n v="0"/>
    <n v="2275.94"/>
    <n v="3003.53"/>
    <n v="-727.59000000000015"/>
    <n v="27"/>
    <n v="0"/>
    <n v="27"/>
    <n v="35.631999999999998"/>
    <n v="-8.6319999999999979"/>
  </r>
  <r>
    <s v="1412126"/>
    <x v="141"/>
    <x v="3"/>
    <x v="5"/>
    <n v="-115727.48"/>
    <n v="0"/>
    <n v="-115727.48"/>
    <n v="-115727.49"/>
    <n v="1.0000000009313226E-2"/>
    <n v="-4739"/>
    <n v="0"/>
    <n v="-4739"/>
    <n v="-4739"/>
    <n v="0"/>
  </r>
  <r>
    <s v="1412126"/>
    <x v="267"/>
    <x v="4"/>
    <x v="5"/>
    <n v="95528.82"/>
    <n v="97337.18"/>
    <n v="-1808.359999999986"/>
    <n v="97337.18"/>
    <n v="-1808.359999999986"/>
    <n v="4837"/>
    <n v="4928.5600000000004"/>
    <n v="-91.5600000000004"/>
    <n v="4928.5600000000004"/>
    <n v="-91.5600000000004"/>
  </r>
  <r>
    <s v="1412126"/>
    <x v="434"/>
    <x v="4"/>
    <x v="2"/>
    <n v="2515.4"/>
    <n v="2384.0980392156866"/>
    <n v="131.30196078431345"/>
    <n v="2431.7800000000002"/>
    <n v="83.619999999999891"/>
    <n v="5000"/>
    <n v="4739"/>
    <n v="261"/>
    <n v="4833.78"/>
    <n v="166.22000000000025"/>
  </r>
  <r>
    <s v="1412126"/>
    <x v="263"/>
    <x v="4"/>
    <x v="2"/>
    <n v="9475"/>
    <n v="8980.4079601990052"/>
    <n v="494.59203980099483"/>
    <n v="9025.31"/>
    <n v="449.69000000000051"/>
    <n v="5000"/>
    <n v="4739"/>
    <n v="261"/>
    <n v="4762.6949999999997"/>
    <n v="237.30500000000029"/>
  </r>
  <r>
    <s v="1412126"/>
    <x v="266"/>
    <x v="4"/>
    <x v="3"/>
    <n v="853.35"/>
    <n v="0"/>
    <n v="853.35"/>
    <n v="0"/>
    <n v="853.35"/>
    <n v="65"/>
    <n v="0"/>
    <n v="65"/>
    <n v="0"/>
    <n v="65"/>
  </r>
  <r>
    <s v="1412128"/>
    <x v="0"/>
    <x v="0"/>
    <x v="0"/>
    <n v="486.14"/>
    <n v="0"/>
    <n v="486.14"/>
    <n v="0"/>
    <n v="486.14"/>
    <n v="0"/>
    <n v="0"/>
    <n v="0"/>
    <n v="0"/>
    <n v="0"/>
  </r>
  <r>
    <s v="1412128"/>
    <x v="1"/>
    <x v="1"/>
    <x v="0"/>
    <n v="0.06"/>
    <n v="0"/>
    <n v="0.06"/>
    <n v="0.05"/>
    <n v="9.999999999999995E-3"/>
    <n v="0"/>
    <n v="0"/>
    <n v="0"/>
    <n v="0"/>
    <n v="0"/>
  </r>
  <r>
    <s v="1412128"/>
    <x v="2"/>
    <x v="1"/>
    <x v="0"/>
    <n v="1.47"/>
    <n v="0"/>
    <n v="1.47"/>
    <n v="1.27"/>
    <n v="0.19999999999999996"/>
    <n v="0"/>
    <n v="0"/>
    <n v="0"/>
    <n v="0"/>
    <n v="0"/>
  </r>
  <r>
    <s v="1412128"/>
    <x v="3"/>
    <x v="1"/>
    <x v="0"/>
    <n v="9.8699999999999992"/>
    <n v="0"/>
    <n v="9.8699999999999992"/>
    <n v="8.5299999999999994"/>
    <n v="1.3399999999999999"/>
    <n v="0"/>
    <n v="0"/>
    <n v="0"/>
    <n v="0"/>
    <n v="0"/>
  </r>
  <r>
    <s v="1412128"/>
    <x v="7"/>
    <x v="1"/>
    <x v="0"/>
    <n v="110.58"/>
    <n v="0"/>
    <n v="110.58"/>
    <n v="95.56"/>
    <n v="15.019999999999996"/>
    <n v="0"/>
    <n v="0"/>
    <n v="0"/>
    <n v="0"/>
    <n v="0"/>
  </r>
  <r>
    <s v="1412128"/>
    <x v="8"/>
    <x v="1"/>
    <x v="0"/>
    <n v="255.72"/>
    <n v="0"/>
    <n v="255.72"/>
    <n v="220.97"/>
    <n v="34.75"/>
    <n v="0"/>
    <n v="0"/>
    <n v="0"/>
    <n v="0"/>
    <n v="0"/>
  </r>
  <r>
    <s v="1412128"/>
    <x v="259"/>
    <x v="2"/>
    <x v="0"/>
    <n v="871.34"/>
    <n v="0"/>
    <n v="871.34"/>
    <n v="1026.76"/>
    <n v="-155.41999999999996"/>
    <n v="5.5"/>
    <n v="0"/>
    <n v="5.5"/>
    <n v="6.4809999999999999"/>
    <n v="-0.98099999999999987"/>
  </r>
  <r>
    <s v="1412128"/>
    <x v="260"/>
    <x v="2"/>
    <x v="0"/>
    <n v="2768.22"/>
    <n v="0"/>
    <n v="2768.22"/>
    <n v="3261.98"/>
    <n v="-493.76000000000022"/>
    <n v="5.5"/>
    <n v="0"/>
    <n v="5.5"/>
    <n v="6.4809999999999999"/>
    <n v="-0.98099999999999987"/>
  </r>
  <r>
    <s v="1412128"/>
    <x v="261"/>
    <x v="2"/>
    <x v="0"/>
    <n v="2781.7"/>
    <n v="0"/>
    <n v="2781.7"/>
    <n v="3277.85"/>
    <n v="-496.15000000000009"/>
    <n v="33"/>
    <n v="0"/>
    <n v="33"/>
    <n v="38.886000000000003"/>
    <n v="-5.8860000000000028"/>
  </r>
  <r>
    <s v="1412128"/>
    <x v="223"/>
    <x v="3"/>
    <x v="5"/>
    <n v="-122289.34"/>
    <n v="0"/>
    <n v="-122289.34"/>
    <n v="-122289.11"/>
    <n v="-0.22999999999592546"/>
    <n v="-6481"/>
    <n v="0"/>
    <n v="-6481"/>
    <n v="-6481"/>
    <n v="0"/>
  </r>
  <r>
    <s v="1412128"/>
    <x v="26"/>
    <x v="4"/>
    <x v="5"/>
    <n v="94495.52"/>
    <n v="95603.25"/>
    <n v="-1107.7299999999959"/>
    <n v="95603.25"/>
    <n v="-1107.7299999999959"/>
    <n v="6502"/>
    <n v="6578.2150000000001"/>
    <n v="-76.215000000000146"/>
    <n v="6578.2150000000001"/>
    <n v="-76.215000000000146"/>
  </r>
  <r>
    <s v="1412128"/>
    <x v="319"/>
    <x v="4"/>
    <x v="2"/>
    <n v="4224.92"/>
    <n v="3889.4411764705883"/>
    <n v="335.47882352941178"/>
    <n v="3967.23"/>
    <n v="257.69000000000005"/>
    <n v="7040"/>
    <n v="6481"/>
    <n v="559"/>
    <n v="6610.62"/>
    <n v="429.38000000000011"/>
  </r>
  <r>
    <s v="1412128"/>
    <x v="321"/>
    <x v="4"/>
    <x v="2"/>
    <n v="12091.6"/>
    <n v="11147.323383084577"/>
    <n v="944.2766169154238"/>
    <n v="11203.06"/>
    <n v="888.54000000000087"/>
    <n v="7030"/>
    <n v="6481"/>
    <n v="549"/>
    <n v="6513.4049999999997"/>
    <n v="516.59500000000025"/>
  </r>
  <r>
    <s v="1412128"/>
    <x v="324"/>
    <x v="4"/>
    <x v="3"/>
    <n v="4192.2"/>
    <n v="3622.61"/>
    <n v="569.58999999999969"/>
    <n v="3622.61"/>
    <n v="569.58999999999969"/>
    <n v="300"/>
    <n v="259.24"/>
    <n v="40.759999999999991"/>
    <n v="259.24"/>
    <n v="40.759999999999991"/>
  </r>
  <r>
    <s v="1412144"/>
    <x v="0"/>
    <x v="0"/>
    <x v="0"/>
    <n v="-2954.23"/>
    <n v="0"/>
    <n v="-2954.23"/>
    <n v="0"/>
    <n v="-2954.23"/>
    <n v="0"/>
    <n v="0"/>
    <n v="0"/>
    <n v="0"/>
    <n v="0"/>
  </r>
  <r>
    <s v="1412144"/>
    <x v="190"/>
    <x v="2"/>
    <x v="0"/>
    <n v="131.11000000000001"/>
    <n v="0"/>
    <n v="131.11000000000001"/>
    <n v="133.24"/>
    <n v="-2.1299999999999955"/>
    <n v="17.34"/>
    <n v="0"/>
    <n v="17.34"/>
    <n v="17.626000000000001"/>
    <n v="-0.28600000000000136"/>
  </r>
  <r>
    <s v="1412144"/>
    <x v="191"/>
    <x v="2"/>
    <x v="0"/>
    <n v="269.02"/>
    <n v="0"/>
    <n v="269.02"/>
    <n v="273.45"/>
    <n v="-4.4300000000000068"/>
    <n v="17.34"/>
    <n v="0"/>
    <n v="17.34"/>
    <n v="17.626000000000001"/>
    <n v="-0.28600000000000136"/>
  </r>
  <r>
    <s v="1412144"/>
    <x v="192"/>
    <x v="2"/>
    <x v="0"/>
    <n v="10605.23"/>
    <n v="0"/>
    <n v="10605.23"/>
    <n v="10777.9"/>
    <n v="-172.67000000000007"/>
    <n v="173.4"/>
    <n v="0"/>
    <n v="173.4"/>
    <n v="176.22300000000001"/>
    <n v="-2.8230000000000075"/>
  </r>
  <r>
    <s v="1412144"/>
    <x v="207"/>
    <x v="3"/>
    <x v="2"/>
    <n v="-72360.710000000006"/>
    <n v="0"/>
    <n v="-72360.710000000006"/>
    <n v="-72360.3"/>
    <n v="-0.41000000000349246"/>
    <n v="-81945"/>
    <n v="0"/>
    <n v="-81945"/>
    <n v="-81945"/>
    <n v="0"/>
  </r>
  <r>
    <s v="1412144"/>
    <x v="325"/>
    <x v="4"/>
    <x v="2"/>
    <n v="46507.31"/>
    <n v="0"/>
    <n v="46507.31"/>
    <n v="0"/>
    <n v="46507.31"/>
    <n v="64805"/>
    <n v="0"/>
    <n v="64805"/>
    <n v="0"/>
    <n v="64805"/>
  </r>
  <r>
    <s v="1412144"/>
    <x v="196"/>
    <x v="4"/>
    <x v="2"/>
    <n v="6112.48"/>
    <n v="6112.0019723865871"/>
    <n v="0.47802761341245059"/>
    <n v="6197.57"/>
    <n v="-85.090000000000146"/>
    <n v="13522"/>
    <n v="13520.925049309664"/>
    <n v="1.0749506903357542"/>
    <n v="13710.218000000001"/>
    <n v="-188.21800000000076"/>
  </r>
  <r>
    <s v="1412144"/>
    <x v="208"/>
    <x v="4"/>
    <x v="2"/>
    <n v="11689.79"/>
    <n v="54165.645320197043"/>
    <n v="-42475.855320197043"/>
    <n v="54978.13"/>
    <n v="-43288.34"/>
    <n v="17685"/>
    <n v="81945"/>
    <n v="-64260"/>
    <n v="83174.175000000003"/>
    <n v="-65489.175000000003"/>
  </r>
  <r>
    <s v="1412146"/>
    <x v="0"/>
    <x v="0"/>
    <x v="0"/>
    <n v="467.65"/>
    <n v="0"/>
    <n v="467.65"/>
    <n v="0"/>
    <n v="467.65"/>
    <n v="0"/>
    <n v="0"/>
    <n v="0"/>
    <n v="0"/>
    <n v="0"/>
  </r>
  <r>
    <s v="1412146"/>
    <x v="190"/>
    <x v="2"/>
    <x v="0"/>
    <n v="61.7"/>
    <n v="0"/>
    <n v="61.7"/>
    <n v="66.150000000000006"/>
    <n v="-4.4500000000000028"/>
    <n v="8.16"/>
    <n v="0"/>
    <n v="8.16"/>
    <n v="8.75"/>
    <n v="-0.58999999999999986"/>
  </r>
  <r>
    <s v="1412146"/>
    <x v="191"/>
    <x v="2"/>
    <x v="0"/>
    <n v="126.6"/>
    <n v="0"/>
    <n v="126.6"/>
    <n v="135.75"/>
    <n v="-9.1500000000000057"/>
    <n v="8.16"/>
    <n v="0"/>
    <n v="8.16"/>
    <n v="8.75"/>
    <n v="-0.58999999999999986"/>
  </r>
  <r>
    <s v="1412146"/>
    <x v="192"/>
    <x v="2"/>
    <x v="0"/>
    <n v="4990.7"/>
    <n v="0"/>
    <n v="4990.7"/>
    <n v="5350.48"/>
    <n v="-359.77999999999975"/>
    <n v="81.599999999999994"/>
    <n v="0"/>
    <n v="81.599999999999994"/>
    <n v="87.481999999999999"/>
    <n v="-5.882000000000005"/>
  </r>
  <r>
    <s v="1412146"/>
    <x v="200"/>
    <x v="3"/>
    <x v="2"/>
    <n v="-32940.22"/>
    <n v="0"/>
    <n v="-32940.22"/>
    <n v="-32940.22"/>
    <n v="0"/>
    <n v="-40680"/>
    <n v="0"/>
    <n v="-40680"/>
    <n v="-40680"/>
    <n v="0"/>
  </r>
  <r>
    <s v="1412146"/>
    <x v="198"/>
    <x v="4"/>
    <x v="2"/>
    <n v="3404.13"/>
    <n v="3404.2307692307691"/>
    <n v="-0.10076923076894673"/>
    <n v="3451.89"/>
    <n v="-47.759999999999764"/>
    <n v="6712"/>
    <n v="6712.2001972386579"/>
    <n v="-0.20019723865789274"/>
    <n v="6806.1710000000003"/>
    <n v="-94.171000000000276"/>
  </r>
  <r>
    <s v="1412146"/>
    <x v="241"/>
    <x v="4"/>
    <x v="2"/>
    <n v="23889.439999999999"/>
    <n v="23582.197044334975"/>
    <n v="307.24295566502406"/>
    <n v="23935.93"/>
    <n v="-46.490000000001601"/>
    <n v="41210"/>
    <n v="40679.999999999993"/>
    <n v="530.00000000000728"/>
    <n v="41290.199999999997"/>
    <n v="-80.19999999999709"/>
  </r>
  <r>
    <s v="1412311"/>
    <x v="0"/>
    <x v="0"/>
    <x v="0"/>
    <n v="96.42"/>
    <n v="0"/>
    <n v="96.42"/>
    <n v="0"/>
    <n v="96.42"/>
    <n v="0"/>
    <n v="0"/>
    <n v="0"/>
    <n v="0"/>
    <n v="0"/>
  </r>
  <r>
    <s v="1412311"/>
    <x v="190"/>
    <x v="2"/>
    <x v="0"/>
    <n v="49.69"/>
    <n v="0"/>
    <n v="49.69"/>
    <n v="46.98"/>
    <n v="2.7100000000000009"/>
    <n v="6.5720000000000001"/>
    <n v="0"/>
    <n v="6.5720000000000001"/>
    <n v="6.2140000000000004"/>
    <n v="0.35799999999999965"/>
  </r>
  <r>
    <s v="1412311"/>
    <x v="191"/>
    <x v="2"/>
    <x v="0"/>
    <n v="101.96"/>
    <n v="0"/>
    <n v="101.96"/>
    <n v="96.41"/>
    <n v="5.5499999999999972"/>
    <n v="6.5720000000000001"/>
    <n v="0"/>
    <n v="6.5720000000000001"/>
    <n v="6.2140000000000004"/>
    <n v="0.35799999999999965"/>
  </r>
  <r>
    <s v="1412311"/>
    <x v="192"/>
    <x v="2"/>
    <x v="0"/>
    <n v="4019.47"/>
    <n v="0"/>
    <n v="4019.47"/>
    <n v="3799.79"/>
    <n v="219.67999999999984"/>
    <n v="65.72"/>
    <n v="0"/>
    <n v="65.72"/>
    <n v="62.128"/>
    <n v="3.5919999999999987"/>
  </r>
  <r>
    <s v="1412311"/>
    <x v="15"/>
    <x v="3"/>
    <x v="2"/>
    <n v="-26017.18"/>
    <n v="0"/>
    <n v="-26017.18"/>
    <n v="-26017.29"/>
    <n v="0.11000000000058208"/>
    <n v="-28890"/>
    <n v="0"/>
    <n v="-28890"/>
    <n v="-28890"/>
    <n v="0"/>
  </r>
  <r>
    <s v="1412311"/>
    <x v="196"/>
    <x v="4"/>
    <x v="2"/>
    <n v="2154.42"/>
    <n v="2154.8027613412223"/>
    <n v="-0.38276134122224903"/>
    <n v="2184.9699999999998"/>
    <n v="-30.549999999999727"/>
    <n v="4766"/>
    <n v="4766.8500986193294"/>
    <n v="-0.85009861932940112"/>
    <n v="4833.5860000000002"/>
    <n v="-67.58600000000024"/>
  </r>
  <r>
    <s v="1412311"/>
    <x v="197"/>
    <x v="4"/>
    <x v="2"/>
    <n v="19595.22"/>
    <n v="19595.221674876848"/>
    <n v="-1.6748768466641195E-3"/>
    <n v="19889.150000000001"/>
    <n v="-293.93000000000029"/>
    <n v="28890"/>
    <n v="28890"/>
    <n v="0"/>
    <n v="29323.35"/>
    <n v="-433.34999999999854"/>
  </r>
  <r>
    <s v="1412312"/>
    <x v="0"/>
    <x v="0"/>
    <x v="0"/>
    <n v="611.45000000000005"/>
    <n v="0"/>
    <n v="611.45000000000005"/>
    <n v="0"/>
    <n v="611.45000000000005"/>
    <n v="0"/>
    <n v="0"/>
    <n v="0"/>
    <n v="0"/>
    <n v="0"/>
  </r>
  <r>
    <s v="1412312"/>
    <x v="190"/>
    <x v="2"/>
    <x v="0"/>
    <n v="239.08"/>
    <n v="0"/>
    <n v="239.08"/>
    <n v="236.19"/>
    <n v="2.8900000000000148"/>
    <n v="31.62"/>
    <n v="0"/>
    <n v="31.62"/>
    <n v="31.245000000000001"/>
    <n v="0.375"/>
  </r>
  <r>
    <s v="1412312"/>
    <x v="191"/>
    <x v="2"/>
    <x v="0"/>
    <n v="490.57"/>
    <n v="0"/>
    <n v="490.57"/>
    <n v="484.73"/>
    <n v="5.839999999999975"/>
    <n v="31.62"/>
    <n v="0"/>
    <n v="31.62"/>
    <n v="31.245000000000001"/>
    <n v="0.375"/>
  </r>
  <r>
    <s v="1412312"/>
    <x v="192"/>
    <x v="2"/>
    <x v="0"/>
    <n v="19338.95"/>
    <n v="0"/>
    <n v="19338.95"/>
    <n v="19105.47"/>
    <n v="233.47999999999956"/>
    <n v="316.2"/>
    <n v="0"/>
    <n v="316.2"/>
    <n v="312.38200000000001"/>
    <n v="3.8179999999999836"/>
  </r>
  <r>
    <s v="1412312"/>
    <x v="200"/>
    <x v="3"/>
    <x v="2"/>
    <n v="-117622.83"/>
    <n v="0"/>
    <n v="-117622.83"/>
    <n v="-117622.83"/>
    <n v="0"/>
    <n v="-145260"/>
    <n v="0"/>
    <n v="-145260"/>
    <n v="-145260"/>
    <n v="0"/>
  </r>
  <r>
    <s v="1412312"/>
    <x v="198"/>
    <x v="4"/>
    <x v="2"/>
    <n v="12155.85"/>
    <n v="12155.798816568047"/>
    <n v="5.1183431953177205E-2"/>
    <n v="12325.98"/>
    <n v="-170.1299999999992"/>
    <n v="23968"/>
    <n v="23967.900394477318"/>
    <n v="9.9605522682395531E-2"/>
    <n v="24303.451000000001"/>
    <n v="-335.45100000000093"/>
  </r>
  <r>
    <s v="1412312"/>
    <x v="241"/>
    <x v="4"/>
    <x v="2"/>
    <n v="84786.93"/>
    <n v="84207.221674876841"/>
    <n v="579.70832512315246"/>
    <n v="85470.33"/>
    <n v="-683.40000000000873"/>
    <n v="146260"/>
    <n v="145260"/>
    <n v="1000"/>
    <n v="147438.9"/>
    <n v="-1178.8999999999942"/>
  </r>
  <r>
    <s v="1412512"/>
    <x v="0"/>
    <x v="0"/>
    <x v="0"/>
    <n v="21810.07"/>
    <n v="0"/>
    <n v="21810.07"/>
    <n v="0"/>
    <n v="21810.07"/>
    <n v="0"/>
    <n v="0"/>
    <n v="0"/>
    <n v="0"/>
    <n v="0"/>
  </r>
  <r>
    <s v="1412512"/>
    <x v="1"/>
    <x v="1"/>
    <x v="0"/>
    <n v="9.24"/>
    <n v="0"/>
    <n v="9.24"/>
    <n v="9.0399999999999991"/>
    <n v="0.20000000000000107"/>
    <n v="0"/>
    <n v="0"/>
    <n v="0"/>
    <n v="0"/>
    <n v="0"/>
  </r>
  <r>
    <s v="1412512"/>
    <x v="2"/>
    <x v="1"/>
    <x v="0"/>
    <n v="215.55"/>
    <n v="0"/>
    <n v="215.55"/>
    <n v="210.83"/>
    <n v="4.7199999999999989"/>
    <n v="0"/>
    <n v="0"/>
    <n v="0"/>
    <n v="0"/>
    <n v="0"/>
  </r>
  <r>
    <s v="1412512"/>
    <x v="3"/>
    <x v="1"/>
    <x v="0"/>
    <n v="1447.24"/>
    <n v="0"/>
    <n v="1447.24"/>
    <n v="1415.59"/>
    <n v="31.650000000000091"/>
    <n v="0"/>
    <n v="0"/>
    <n v="0"/>
    <n v="0"/>
    <n v="0"/>
  </r>
  <r>
    <s v="1412512"/>
    <x v="4"/>
    <x v="2"/>
    <x v="0"/>
    <n v="1675.26"/>
    <n v="0"/>
    <n v="1675.26"/>
    <n v="2298.31"/>
    <n v="-623.04999999999995"/>
    <n v="4.75"/>
    <n v="0"/>
    <n v="4.75"/>
    <n v="6.5170000000000003"/>
    <n v="-1.7670000000000003"/>
  </r>
  <r>
    <s v="1412512"/>
    <x v="5"/>
    <x v="2"/>
    <x v="0"/>
    <n v="5758.76"/>
    <n v="0"/>
    <n v="5758.76"/>
    <n v="7900.55"/>
    <n v="-2141.79"/>
    <n v="4.75"/>
    <n v="0"/>
    <n v="4.75"/>
    <n v="6.5170000000000003"/>
    <n v="-1.7670000000000003"/>
  </r>
  <r>
    <s v="1412512"/>
    <x v="6"/>
    <x v="2"/>
    <x v="0"/>
    <n v="6230.63"/>
    <n v="0"/>
    <n v="6230.63"/>
    <n v="8547.67"/>
    <n v="-2317.04"/>
    <n v="99.75"/>
    <n v="0"/>
    <n v="99.75"/>
    <n v="136.845"/>
    <n v="-37.094999999999999"/>
  </r>
  <r>
    <s v="1412512"/>
    <x v="7"/>
    <x v="1"/>
    <x v="0"/>
    <n v="16214.35"/>
    <n v="0"/>
    <n v="16214.35"/>
    <n v="15859.78"/>
    <n v="354.56999999999971"/>
    <n v="0"/>
    <n v="0"/>
    <n v="0"/>
    <n v="0"/>
    <n v="0"/>
  </r>
  <r>
    <s v="1412512"/>
    <x v="8"/>
    <x v="1"/>
    <x v="0"/>
    <n v="37495.78"/>
    <n v="0"/>
    <n v="37495.78"/>
    <n v="36675.839999999997"/>
    <n v="819.94000000000233"/>
    <n v="0"/>
    <n v="0"/>
    <n v="0"/>
    <n v="0"/>
    <n v="0"/>
  </r>
  <r>
    <s v="1412512"/>
    <x v="60"/>
    <x v="3"/>
    <x v="1"/>
    <n v="-847843.82"/>
    <n v="0"/>
    <n v="-847843.82"/>
    <n v="-847843.83"/>
    <n v="1.0000000009313226E-2"/>
    <n v="-4757"/>
    <n v="0"/>
    <n v="-4757"/>
    <n v="-4757"/>
    <n v="0"/>
  </r>
  <r>
    <s v="1412512"/>
    <x v="48"/>
    <x v="4"/>
    <x v="2"/>
    <n v="34.049999999999997"/>
    <n v="0"/>
    <n v="34.049999999999997"/>
    <n v="0"/>
    <n v="34.049999999999997"/>
    <n v="400"/>
    <n v="0"/>
    <n v="400"/>
    <n v="0"/>
    <n v="400"/>
  </r>
  <r>
    <s v="1412512"/>
    <x v="61"/>
    <x v="4"/>
    <x v="2"/>
    <n v="2975.85"/>
    <n v="2967.2216748768474"/>
    <n v="8.6283251231525355"/>
    <n v="3011.73"/>
    <n v="-35.880000000000109"/>
    <n v="57250"/>
    <n v="57084"/>
    <n v="166"/>
    <n v="57940.26"/>
    <n v="-690.26000000000204"/>
  </r>
  <r>
    <s v="1412512"/>
    <x v="11"/>
    <x v="4"/>
    <x v="2"/>
    <n v="4694.8100000000004"/>
    <n v="4676.1293532338304"/>
    <n v="18.680646766169957"/>
    <n v="4699.51"/>
    <n v="-4.6999999999998181"/>
    <n v="4776"/>
    <n v="4757"/>
    <n v="19"/>
    <n v="4780.7849999999999"/>
    <n v="-4.7849999999998545"/>
  </r>
  <r>
    <s v="1412512"/>
    <x v="54"/>
    <x v="4"/>
    <x v="2"/>
    <n v="12915.03"/>
    <n v="12877.576354679803"/>
    <n v="37.45364532019812"/>
    <n v="13070.74"/>
    <n v="-155.70999999999913"/>
    <n v="57250"/>
    <n v="57084"/>
    <n v="166"/>
    <n v="57940.26"/>
    <n v="-690.26000000000204"/>
  </r>
  <r>
    <s v="1412512"/>
    <x v="55"/>
    <x v="4"/>
    <x v="2"/>
    <n v="16595.060000000001"/>
    <n v="16546.935960591134"/>
    <n v="48.124039408867247"/>
    <n v="16795.14"/>
    <n v="-200.07999999999811"/>
    <n v="57250"/>
    <n v="57084"/>
    <n v="166"/>
    <n v="57940.26"/>
    <n v="-690.26000000000204"/>
  </r>
  <r>
    <s v="1412512"/>
    <x v="14"/>
    <x v="4"/>
    <x v="2"/>
    <n v="26894.86"/>
    <n v="26840.323529411766"/>
    <n v="54.536470588234806"/>
    <n v="27377.13"/>
    <n v="-482.27000000000044"/>
    <n v="57200"/>
    <n v="57084"/>
    <n v="116"/>
    <n v="58225.68"/>
    <n v="-1025.6800000000003"/>
  </r>
  <r>
    <s v="1412512"/>
    <x v="56"/>
    <x v="4"/>
    <x v="2"/>
    <n v="48577.8"/>
    <n v="46217.034482758623"/>
    <n v="2360.7655172413797"/>
    <n v="46910.29"/>
    <n v="1667.510000000002"/>
    <n v="60000"/>
    <n v="57084"/>
    <n v="2916"/>
    <n v="57940.26"/>
    <n v="2059.739999999998"/>
  </r>
  <r>
    <s v="1412512"/>
    <x v="63"/>
    <x v="4"/>
    <x v="2"/>
    <n v="56953.7"/>
    <n v="56846.147783251232"/>
    <n v="107.5522167487652"/>
    <n v="57698.84"/>
    <n v="-745.13999999999942"/>
    <n v="4766"/>
    <n v="4756.9999999999991"/>
    <n v="9.0000000000009095"/>
    <n v="4828.3549999999996"/>
    <n v="-62.354999999999563"/>
  </r>
  <r>
    <s v="1412512"/>
    <x v="17"/>
    <x v="4"/>
    <x v="2"/>
    <n v="76076"/>
    <n v="75921.721393034823"/>
    <n v="154.27860696517746"/>
    <n v="76301.33"/>
    <n v="-225.33000000000175"/>
    <n v="57200"/>
    <n v="57084"/>
    <n v="116"/>
    <n v="57369.42"/>
    <n v="-169.41999999999825"/>
  </r>
  <r>
    <s v="1412512"/>
    <x v="58"/>
    <x v="4"/>
    <x v="2"/>
    <n v="273640.32000000001"/>
    <n v="273056.74257425743"/>
    <n v="583.57742574258009"/>
    <n v="275787.31"/>
    <n v="-2146.9899999999907"/>
    <n v="57206"/>
    <n v="57084"/>
    <n v="122"/>
    <n v="57654.84"/>
    <n v="-448.83999999999651"/>
  </r>
  <r>
    <s v="1412512"/>
    <x v="59"/>
    <x v="4"/>
    <x v="3"/>
    <n v="234747.29"/>
    <n v="249146.26865671642"/>
    <n v="-14398.978656716412"/>
    <n v="250392"/>
    <n v="-15644.709999999992"/>
    <n v="43989"/>
    <n v="42813"/>
    <n v="1176"/>
    <n v="43027.065000000002"/>
    <n v="961.93499999999767"/>
  </r>
  <r>
    <s v="1412512"/>
    <x v="20"/>
    <x v="4"/>
    <x v="4"/>
    <n v="2882.17"/>
    <n v="2825.6568627450979"/>
    <n v="56.513137254902176"/>
    <n v="2882.17"/>
    <n v="0"/>
    <n v="524.03099999999995"/>
    <n v="513.75588235294106"/>
    <n v="10.275117647058892"/>
    <n v="524.03099999999995"/>
    <n v="0"/>
  </r>
  <r>
    <s v="1412853"/>
    <x v="0"/>
    <x v="0"/>
    <x v="0"/>
    <n v="663.51"/>
    <n v="0"/>
    <n v="663.51"/>
    <n v="0"/>
    <n v="663.51"/>
    <n v="0"/>
    <n v="0"/>
    <n v="0"/>
    <n v="0"/>
    <n v="0"/>
  </r>
  <r>
    <s v="1412853"/>
    <x v="190"/>
    <x v="2"/>
    <x v="0"/>
    <n v="123.4"/>
    <n v="0"/>
    <n v="123.4"/>
    <n v="126.44"/>
    <n v="-3.039999999999992"/>
    <n v="16.32"/>
    <n v="0"/>
    <n v="16.32"/>
    <n v="16.725999999999999"/>
    <n v="-0.40599999999999881"/>
  </r>
  <r>
    <s v="1412853"/>
    <x v="191"/>
    <x v="2"/>
    <x v="0"/>
    <n v="253.2"/>
    <n v="0"/>
    <n v="253.2"/>
    <n v="259.49"/>
    <n v="-6.2900000000000205"/>
    <n v="16.32"/>
    <n v="0"/>
    <n v="16.32"/>
    <n v="16.725999999999999"/>
    <n v="-0.40599999999999881"/>
  </r>
  <r>
    <s v="1412853"/>
    <x v="192"/>
    <x v="2"/>
    <x v="0"/>
    <n v="9981.39"/>
    <n v="0"/>
    <n v="9981.39"/>
    <n v="10227.459999999999"/>
    <n v="-246.06999999999971"/>
    <n v="163.19999999999999"/>
    <n v="0"/>
    <n v="163.19999999999999"/>
    <n v="167.22300000000001"/>
    <n v="-4.0230000000000246"/>
  </r>
  <r>
    <s v="1412853"/>
    <x v="200"/>
    <x v="3"/>
    <x v="2"/>
    <n v="-62965.38"/>
    <n v="0"/>
    <n v="-62965.38"/>
    <n v="-62965.38"/>
    <n v="0"/>
    <n v="-77760"/>
    <n v="0"/>
    <n v="-77760"/>
    <n v="-77760"/>
    <n v="0"/>
  </r>
  <r>
    <s v="1412853"/>
    <x v="198"/>
    <x v="4"/>
    <x v="2"/>
    <n v="6506.99"/>
    <n v="6507.1893491124256"/>
    <n v="-0.19934911242580711"/>
    <n v="6598.29"/>
    <n v="-91.300000000000182"/>
    <n v="12830"/>
    <n v="12830.400394477318"/>
    <n v="-0.40039447731760447"/>
    <n v="13010.026"/>
    <n v="-180.02599999999984"/>
  </r>
  <r>
    <s v="1412853"/>
    <x v="241"/>
    <x v="4"/>
    <x v="2"/>
    <n v="45436.89"/>
    <n v="45077.467980295565"/>
    <n v="359.42201970443421"/>
    <n v="45753.63"/>
    <n v="-316.73999999999796"/>
    <n v="78380"/>
    <n v="77759.999999999985"/>
    <n v="620.00000000001455"/>
    <n v="78926.399999999994"/>
    <n v="-546.39999999999418"/>
  </r>
  <r>
    <s v="1413252"/>
    <x v="0"/>
    <x v="0"/>
    <x v="0"/>
    <n v="1192.01"/>
    <n v="0"/>
    <n v="1192.01"/>
    <n v="0"/>
    <n v="1192.01"/>
    <n v="0"/>
    <n v="0"/>
    <n v="0"/>
    <n v="0"/>
    <n v="0"/>
  </r>
  <r>
    <s v="1413252"/>
    <x v="4"/>
    <x v="2"/>
    <x v="0"/>
    <n v="570.29"/>
    <n v="0"/>
    <n v="570.29"/>
    <n v="570.35"/>
    <n v="-6.0000000000059117E-2"/>
    <n v="1.617"/>
    <n v="0"/>
    <n v="1.617"/>
    <n v="1.617"/>
    <n v="0"/>
  </r>
  <r>
    <s v="1413252"/>
    <x v="5"/>
    <x v="2"/>
    <x v="0"/>
    <n v="1960.4"/>
    <n v="0"/>
    <n v="1960.4"/>
    <n v="1960.62"/>
    <n v="-0.21999999999979991"/>
    <n v="1.617"/>
    <n v="0"/>
    <n v="1.617"/>
    <n v="1.617"/>
    <n v="0"/>
  </r>
  <r>
    <s v="1413252"/>
    <x v="6"/>
    <x v="2"/>
    <x v="0"/>
    <n v="2121.2199999999998"/>
    <n v="0"/>
    <n v="2121.2199999999998"/>
    <n v="2121.2199999999998"/>
    <n v="0"/>
    <n v="33.96"/>
    <n v="0"/>
    <n v="33.96"/>
    <n v="33.96"/>
    <n v="0"/>
  </r>
  <r>
    <s v="1413252"/>
    <x v="129"/>
    <x v="3"/>
    <x v="1"/>
    <n v="-193420.43"/>
    <n v="0"/>
    <n v="-193420.43"/>
    <n v="-193420.39"/>
    <n v="-3.9999999979045242E-2"/>
    <n v="-1132"/>
    <n v="0"/>
    <n v="-1132"/>
    <n v="-1132"/>
    <n v="0"/>
  </r>
  <r>
    <s v="1413252"/>
    <x v="121"/>
    <x v="4"/>
    <x v="5"/>
    <n v="159266.51"/>
    <n v="159219.60199004976"/>
    <n v="46.908009950246196"/>
    <n v="160015.70000000001"/>
    <n v="-749.19000000000233"/>
    <n v="6794"/>
    <n v="6792"/>
    <n v="2"/>
    <n v="6825.96"/>
    <n v="-31.960000000000036"/>
  </r>
  <r>
    <s v="1413252"/>
    <x v="130"/>
    <x v="4"/>
    <x v="2"/>
    <n v="667.03"/>
    <n v="0"/>
    <n v="667.03"/>
    <n v="0"/>
    <n v="667.03"/>
    <n v="6500"/>
    <n v="0"/>
    <n v="6500"/>
    <n v="0"/>
    <n v="6500"/>
  </r>
  <r>
    <s v="1413252"/>
    <x v="48"/>
    <x v="4"/>
    <x v="2"/>
    <n v="102.14"/>
    <n v="96.356435643564353"/>
    <n v="5.7835643564356474"/>
    <n v="97.32"/>
    <n v="4.8200000000000074"/>
    <n v="1200"/>
    <n v="1132"/>
    <n v="68"/>
    <n v="1143.32"/>
    <n v="56.680000000000064"/>
  </r>
  <r>
    <s v="1413252"/>
    <x v="123"/>
    <x v="4"/>
    <x v="2"/>
    <n v="432.44"/>
    <n v="431.29353233830847"/>
    <n v="1.1464676616915312"/>
    <n v="433.45"/>
    <n v="-1.0099999999999909"/>
    <n v="1135"/>
    <n v="1132"/>
    <n v="3"/>
    <n v="1137.6600000000001"/>
    <n v="-2.6600000000000819"/>
  </r>
  <r>
    <s v="1413252"/>
    <x v="131"/>
    <x v="4"/>
    <x v="2"/>
    <n v="0"/>
    <n v="696.99507389162557"/>
    <n v="-696.99507389162557"/>
    <n v="707.45"/>
    <n v="-707.45"/>
    <n v="0"/>
    <n v="6792"/>
    <n v="-6792"/>
    <n v="6893.88"/>
    <n v="-6893.88"/>
  </r>
  <r>
    <s v="1413252"/>
    <x v="125"/>
    <x v="4"/>
    <x v="2"/>
    <n v="2953.5"/>
    <n v="3184.1576354679801"/>
    <n v="-230.65763546798007"/>
    <n v="3231.92"/>
    <n v="-278.42000000000007"/>
    <n v="6300"/>
    <n v="6792"/>
    <n v="-492"/>
    <n v="6893.88"/>
    <n v="-593.88000000000011"/>
  </r>
  <r>
    <s v="1413252"/>
    <x v="126"/>
    <x v="4"/>
    <x v="2"/>
    <n v="5776.85"/>
    <n v="5449.4975369458125"/>
    <n v="327.35246305418787"/>
    <n v="5531.24"/>
    <n v="245.61000000000058"/>
    <n v="7200"/>
    <n v="6792"/>
    <n v="408"/>
    <n v="6893.88"/>
    <n v="306.11999999999989"/>
  </r>
  <r>
    <s v="1413252"/>
    <x v="127"/>
    <x v="4"/>
    <x v="2"/>
    <n v="7076.26"/>
    <n v="7221.9310344827591"/>
    <n v="-145.67103448275884"/>
    <n v="7330.26"/>
    <n v="-254"/>
    <n v="6655"/>
    <n v="6792"/>
    <n v="-137"/>
    <n v="6893.88"/>
    <n v="-238.88000000000011"/>
  </r>
  <r>
    <s v="1413252"/>
    <x v="128"/>
    <x v="4"/>
    <x v="2"/>
    <n v="11301.78"/>
    <n v="11252.078817733991"/>
    <n v="49.70118226600971"/>
    <n v="11420.86"/>
    <n v="-119.07999999999993"/>
    <n v="1137"/>
    <n v="1132"/>
    <n v="5"/>
    <n v="1148.98"/>
    <n v="-11.980000000000018"/>
  </r>
  <r>
    <s v="1413470"/>
    <x v="0"/>
    <x v="0"/>
    <x v="0"/>
    <n v="2.68"/>
    <n v="0"/>
    <n v="2.68"/>
    <n v="0"/>
    <n v="2.68"/>
    <n v="0"/>
    <n v="0"/>
    <n v="0"/>
    <n v="0"/>
    <n v="0"/>
  </r>
  <r>
    <s v="1413470"/>
    <x v="190"/>
    <x v="2"/>
    <x v="0"/>
    <n v="30.85"/>
    <n v="0"/>
    <n v="30.85"/>
    <n v="32.19"/>
    <n v="-1.3399999999999963"/>
    <n v="4.08"/>
    <n v="0"/>
    <n v="4.08"/>
    <n v="4.2590000000000003"/>
    <n v="-0.17900000000000027"/>
  </r>
  <r>
    <s v="1413470"/>
    <x v="191"/>
    <x v="2"/>
    <x v="0"/>
    <n v="63.3"/>
    <n v="0"/>
    <n v="63.3"/>
    <n v="66.069999999999993"/>
    <n v="-2.769999999999996"/>
    <n v="4.08"/>
    <n v="0"/>
    <n v="4.08"/>
    <n v="4.2590000000000003"/>
    <n v="-0.17900000000000027"/>
  </r>
  <r>
    <s v="1413470"/>
    <x v="192"/>
    <x v="2"/>
    <x v="0"/>
    <n v="2495.35"/>
    <n v="0"/>
    <n v="2495.35"/>
    <n v="2604.21"/>
    <n v="-108.86000000000013"/>
    <n v="40.799999999999997"/>
    <n v="0"/>
    <n v="40.799999999999997"/>
    <n v="42.58"/>
    <n v="-1.7800000000000011"/>
  </r>
  <r>
    <s v="1413470"/>
    <x v="15"/>
    <x v="3"/>
    <x v="2"/>
    <n v="-17831.09"/>
    <n v="0"/>
    <n v="-17831.09"/>
    <n v="-17831.169999999998"/>
    <n v="7.9999999998108251E-2"/>
    <n v="-19800"/>
    <n v="0"/>
    <n v="-19800"/>
    <n v="-19800"/>
    <n v="0"/>
  </r>
  <r>
    <s v="1413470"/>
    <x v="196"/>
    <x v="4"/>
    <x v="2"/>
    <n v="1476.81"/>
    <n v="1476.8145956607493"/>
    <n v="-4.5956607493735646E-3"/>
    <n v="1497.49"/>
    <n v="-20.680000000000064"/>
    <n v="3267"/>
    <n v="3266.9999999999995"/>
    <n v="4.5474735088646412E-13"/>
    <n v="3312.7379999999998"/>
    <n v="-45.737999999999829"/>
  </r>
  <r>
    <s v="1413470"/>
    <x v="197"/>
    <x v="4"/>
    <x v="2"/>
    <n v="13762.1"/>
    <n v="13429.743842364533"/>
    <n v="332.35615763546775"/>
    <n v="13631.19"/>
    <n v="130.90999999999985"/>
    <n v="20290"/>
    <n v="19800"/>
    <n v="490"/>
    <n v="20097"/>
    <n v="193"/>
  </r>
  <r>
    <s v="1413551"/>
    <x v="0"/>
    <x v="0"/>
    <x v="0"/>
    <n v="973.69"/>
    <n v="0"/>
    <n v="973.69"/>
    <n v="0"/>
    <n v="973.69"/>
    <n v="0"/>
    <n v="0"/>
    <n v="0"/>
    <n v="0"/>
    <n v="0"/>
  </r>
  <r>
    <s v="1413551"/>
    <x v="190"/>
    <x v="2"/>
    <x v="0"/>
    <n v="92.55"/>
    <n v="0"/>
    <n v="92.55"/>
    <n v="97.17"/>
    <n v="-4.6200000000000045"/>
    <n v="12.24"/>
    <n v="0"/>
    <n v="12.24"/>
    <n v="12.853999999999999"/>
    <n v="-0.61399999999999899"/>
  </r>
  <r>
    <s v="1413551"/>
    <x v="191"/>
    <x v="2"/>
    <x v="0"/>
    <n v="189.9"/>
    <n v="0"/>
    <n v="189.9"/>
    <n v="199.42"/>
    <n v="-9.5199999999999818"/>
    <n v="12.24"/>
    <n v="0"/>
    <n v="12.24"/>
    <n v="12.853999999999999"/>
    <n v="-0.61399999999999899"/>
  </r>
  <r>
    <s v="1413551"/>
    <x v="192"/>
    <x v="2"/>
    <x v="0"/>
    <n v="7486.05"/>
    <n v="0"/>
    <n v="7486.05"/>
    <n v="7859.99"/>
    <n v="-373.9399999999996"/>
    <n v="122.4"/>
    <n v="0"/>
    <n v="122.4"/>
    <n v="128.51400000000001"/>
    <n v="-6.1140000000000043"/>
  </r>
  <r>
    <s v="1413551"/>
    <x v="56"/>
    <x v="3"/>
    <x v="2"/>
    <n v="-48060.19"/>
    <n v="0"/>
    <n v="-48060.19"/>
    <n v="-48059.89"/>
    <n v="-0.30000000000291038"/>
    <n v="-59760"/>
    <n v="0"/>
    <n v="-59760"/>
    <n v="-59760"/>
    <n v="0"/>
  </r>
  <r>
    <s v="1413551"/>
    <x v="194"/>
    <x v="4"/>
    <x v="2"/>
    <n v="4674.53"/>
    <n v="4674.7140039447731"/>
    <n v="-0.18400394477339432"/>
    <n v="4740.16"/>
    <n v="-65.630000000000109"/>
    <n v="9860"/>
    <n v="9860.4003944773176"/>
    <n v="-0.40039447731760447"/>
    <n v="9998.4459999999999"/>
    <n v="-138.44599999999991"/>
  </r>
  <r>
    <s v="1413551"/>
    <x v="193"/>
    <x v="4"/>
    <x v="2"/>
    <n v="34643.47"/>
    <n v="34643.467980295572"/>
    <n v="2.0197044286760502E-3"/>
    <n v="35163.120000000003"/>
    <n v="-519.65000000000146"/>
    <n v="59760"/>
    <n v="59760"/>
    <n v="0"/>
    <n v="60656.4"/>
    <n v="-896.40000000000146"/>
  </r>
  <r>
    <s v="1413637"/>
    <x v="0"/>
    <x v="0"/>
    <x v="0"/>
    <n v="-499.84"/>
    <n v="0"/>
    <n v="-499.84"/>
    <n v="0"/>
    <n v="-499.84"/>
    <n v="0"/>
    <n v="0"/>
    <n v="0"/>
    <n v="0"/>
    <n v="0"/>
  </r>
  <r>
    <s v="1413637"/>
    <x v="190"/>
    <x v="2"/>
    <x v="0"/>
    <n v="115.68"/>
    <n v="0"/>
    <n v="115.68"/>
    <n v="109.46"/>
    <n v="6.2200000000000131"/>
    <n v="15.3"/>
    <n v="0"/>
    <n v="15.3"/>
    <n v="14.481"/>
    <n v="0.81900000000000084"/>
  </r>
  <r>
    <s v="1413637"/>
    <x v="191"/>
    <x v="2"/>
    <x v="0"/>
    <n v="237.37"/>
    <n v="0"/>
    <n v="237.37"/>
    <n v="224.65"/>
    <n v="12.719999999999999"/>
    <n v="15.3"/>
    <n v="0"/>
    <n v="15.3"/>
    <n v="14.481"/>
    <n v="0.81900000000000084"/>
  </r>
  <r>
    <s v="1413637"/>
    <x v="192"/>
    <x v="2"/>
    <x v="0"/>
    <n v="9357.56"/>
    <n v="0"/>
    <n v="9357.56"/>
    <n v="8854.33"/>
    <n v="503.22999999999956"/>
    <n v="153"/>
    <n v="0"/>
    <n v="153"/>
    <n v="144.77199999999999"/>
    <n v="8.2280000000000086"/>
  </r>
  <r>
    <s v="1413637"/>
    <x v="15"/>
    <x v="3"/>
    <x v="2"/>
    <n v="-60625.7"/>
    <n v="0"/>
    <n v="-60625.7"/>
    <n v="-60625.97"/>
    <n v="0.27000000000407454"/>
    <n v="-67320"/>
    <n v="0"/>
    <n v="-67320"/>
    <n v="-67320"/>
    <n v="0"/>
  </r>
  <r>
    <s v="1413637"/>
    <x v="196"/>
    <x v="4"/>
    <x v="2"/>
    <n v="5021.26"/>
    <n v="5021.1735700197232"/>
    <n v="8.6429980276989227E-2"/>
    <n v="5091.47"/>
    <n v="-70.210000000000036"/>
    <n v="11108"/>
    <n v="11107.799802761339"/>
    <n v="0.20019723866062122"/>
    <n v="11263.308999999999"/>
    <n v="-155.30899999999929"/>
  </r>
  <r>
    <s v="1413637"/>
    <x v="197"/>
    <x v="4"/>
    <x v="2"/>
    <n v="46393.67"/>
    <n v="45661.133004926109"/>
    <n v="732.53699507388956"/>
    <n v="46346.05"/>
    <n v="47.619999999995343"/>
    <n v="68400"/>
    <n v="67320"/>
    <n v="1080"/>
    <n v="68329.8"/>
    <n v="70.19999999999709"/>
  </r>
  <r>
    <s v="1413638"/>
    <x v="0"/>
    <x v="0"/>
    <x v="0"/>
    <n v="-4995.71"/>
    <n v="0"/>
    <n v="-4995.71"/>
    <n v="0"/>
    <n v="-4995.71"/>
    <n v="0"/>
    <n v="0"/>
    <n v="0"/>
    <n v="0"/>
    <n v="0"/>
  </r>
  <r>
    <s v="1413638"/>
    <x v="190"/>
    <x v="2"/>
    <x v="0"/>
    <n v="582.20000000000005"/>
    <n v="0"/>
    <n v="582.20000000000005"/>
    <n v="534.07000000000005"/>
    <n v="48.129999999999995"/>
    <n v="77"/>
    <n v="0"/>
    <n v="77"/>
    <n v="70.650999999999996"/>
    <n v="6.3490000000000038"/>
  </r>
  <r>
    <s v="1413638"/>
    <x v="191"/>
    <x v="2"/>
    <x v="0"/>
    <n v="1194.6199999999999"/>
    <n v="0"/>
    <n v="1194.6199999999999"/>
    <n v="1096.05"/>
    <n v="98.569999999999936"/>
    <n v="77"/>
    <n v="0"/>
    <n v="77"/>
    <n v="70.650999999999996"/>
    <n v="6.3490000000000038"/>
  </r>
  <r>
    <s v="1413638"/>
    <x v="192"/>
    <x v="2"/>
    <x v="0"/>
    <n v="47093.58"/>
    <n v="0"/>
    <n v="47093.58"/>
    <n v="43200.37"/>
    <n v="3893.2099999999991"/>
    <n v="770"/>
    <n v="0"/>
    <n v="770"/>
    <n v="706.34199999999998"/>
    <n v="63.658000000000015"/>
  </r>
  <r>
    <s v="1413638"/>
    <x v="56"/>
    <x v="3"/>
    <x v="2"/>
    <n v="-264150.09000000003"/>
    <n v="0"/>
    <n v="-264150.09000000003"/>
    <n v="-264148.44"/>
    <n v="-1.6500000000232831"/>
    <n v="-328455"/>
    <n v="0"/>
    <n v="-328455"/>
    <n v="-328455"/>
    <n v="0"/>
  </r>
  <r>
    <s v="1413638"/>
    <x v="194"/>
    <x v="4"/>
    <x v="2"/>
    <n v="25692.84"/>
    <n v="25693.343195266272"/>
    <n v="-0.50319526627208688"/>
    <n v="26053.05"/>
    <n v="-360.20999999999913"/>
    <n v="54194"/>
    <n v="54195.07495069033"/>
    <n v="-1.0749506903302972"/>
    <n v="54953.805999999997"/>
    <n v="-759.80599999999686"/>
  </r>
  <r>
    <s v="1413638"/>
    <x v="193"/>
    <x v="4"/>
    <x v="2"/>
    <n v="194582.56"/>
    <n v="190408.65024630542"/>
    <n v="4173.9097536945774"/>
    <n v="193264.78"/>
    <n v="1317.7799999999988"/>
    <n v="335655"/>
    <n v="328455"/>
    <n v="7200"/>
    <n v="333381.82500000001"/>
    <n v="2273.1749999999884"/>
  </r>
  <r>
    <s v="1413886"/>
    <x v="0"/>
    <x v="0"/>
    <x v="0"/>
    <n v="1697.4"/>
    <n v="0"/>
    <n v="1697.4"/>
    <n v="0"/>
    <n v="1697.4"/>
    <n v="0"/>
    <n v="0"/>
    <n v="0"/>
    <n v="0"/>
    <n v="0"/>
  </r>
  <r>
    <s v="1413886"/>
    <x v="1"/>
    <x v="1"/>
    <x v="0"/>
    <n v="5.38"/>
    <n v="0"/>
    <n v="5.38"/>
    <n v="5.4"/>
    <n v="-2.0000000000000462E-2"/>
    <n v="0"/>
    <n v="0"/>
    <n v="0"/>
    <n v="0"/>
    <n v="0"/>
  </r>
  <r>
    <s v="1413886"/>
    <x v="2"/>
    <x v="1"/>
    <x v="0"/>
    <n v="125.42"/>
    <n v="0"/>
    <n v="125.42"/>
    <n v="126.05"/>
    <n v="-0.62999999999999545"/>
    <n v="0"/>
    <n v="0"/>
    <n v="0"/>
    <n v="0"/>
    <n v="0"/>
  </r>
  <r>
    <s v="1413886"/>
    <x v="3"/>
    <x v="1"/>
    <x v="0"/>
    <n v="842.11"/>
    <n v="0"/>
    <n v="842.11"/>
    <n v="846.32"/>
    <n v="-4.2100000000000364"/>
    <n v="0"/>
    <n v="0"/>
    <n v="0"/>
    <n v="0"/>
    <n v="0"/>
  </r>
  <r>
    <s v="1413886"/>
    <x v="4"/>
    <x v="2"/>
    <x v="0"/>
    <n v="1177.97"/>
    <n v="0"/>
    <n v="1177.97"/>
    <n v="1393.12"/>
    <n v="-215.14999999999986"/>
    <n v="3.34"/>
    <n v="0"/>
    <n v="3.34"/>
    <n v="3.95"/>
    <n v="-0.61000000000000032"/>
  </r>
  <r>
    <s v="1413886"/>
    <x v="5"/>
    <x v="2"/>
    <x v="0"/>
    <n v="4049.32"/>
    <n v="0"/>
    <n v="4049.32"/>
    <n v="4788.8999999999996"/>
    <n v="-739.57999999999947"/>
    <n v="3.34"/>
    <n v="0"/>
    <n v="3.34"/>
    <n v="3.95"/>
    <n v="-0.61000000000000032"/>
  </r>
  <r>
    <s v="1413886"/>
    <x v="6"/>
    <x v="2"/>
    <x v="0"/>
    <n v="4381.1099999999997"/>
    <n v="0"/>
    <n v="4381.1099999999997"/>
    <n v="5181.26"/>
    <n v="-800.15000000000055"/>
    <n v="70.14"/>
    <n v="0"/>
    <n v="70.14"/>
    <n v="82.95"/>
    <n v="-12.810000000000002"/>
  </r>
  <r>
    <s v="1413886"/>
    <x v="7"/>
    <x v="1"/>
    <x v="0"/>
    <n v="9434.69"/>
    <n v="0"/>
    <n v="9434.69"/>
    <n v="9481.86"/>
    <n v="-47.170000000000073"/>
    <n v="0"/>
    <n v="0"/>
    <n v="0"/>
    <n v="0"/>
    <n v="0"/>
  </r>
  <r>
    <s v="1413886"/>
    <x v="8"/>
    <x v="1"/>
    <x v="0"/>
    <n v="21817.77"/>
    <n v="0"/>
    <n v="21817.77"/>
    <n v="21926.86"/>
    <n v="-109.09000000000015"/>
    <n v="0"/>
    <n v="0"/>
    <n v="0"/>
    <n v="0"/>
    <n v="0"/>
  </r>
  <r>
    <s v="1413886"/>
    <x v="60"/>
    <x v="3"/>
    <x v="1"/>
    <n v="-506021.17"/>
    <n v="0"/>
    <n v="-506021.17"/>
    <n v="-506021.17"/>
    <n v="0"/>
    <n v="-2844"/>
    <n v="0"/>
    <n v="-2844"/>
    <n v="-2844"/>
    <n v="0"/>
  </r>
  <r>
    <s v="1413886"/>
    <x v="48"/>
    <x v="4"/>
    <x v="2"/>
    <n v="17.88"/>
    <n v="0"/>
    <n v="17.88"/>
    <n v="0"/>
    <n v="17.88"/>
    <n v="210"/>
    <n v="0"/>
    <n v="210"/>
    <n v="0"/>
    <n v="210"/>
  </r>
  <r>
    <s v="1413886"/>
    <x v="61"/>
    <x v="4"/>
    <x v="2"/>
    <n v="1788.11"/>
    <n v="1773.9704433497536"/>
    <n v="14.139556650246277"/>
    <n v="1800.58"/>
    <n v="-12.470000000000027"/>
    <n v="34400"/>
    <n v="34128"/>
    <n v="272"/>
    <n v="34639.919999999998"/>
    <n v="-239.91999999999825"/>
  </r>
  <r>
    <s v="1413886"/>
    <x v="11"/>
    <x v="4"/>
    <x v="2"/>
    <n v="2824.35"/>
    <n v="2818.4079601990052"/>
    <n v="5.9420398009947348"/>
    <n v="2832.5"/>
    <n v="-8.1500000000000909"/>
    <n v="2850"/>
    <n v="2844"/>
    <n v="6"/>
    <n v="2858.22"/>
    <n v="-8.2199999999997999"/>
  </r>
  <r>
    <s v="1413886"/>
    <x v="54"/>
    <x v="4"/>
    <x v="2"/>
    <n v="7782.85"/>
    <n v="7698.9359605911332"/>
    <n v="83.914039408867211"/>
    <n v="7814.42"/>
    <n v="-31.569999999999709"/>
    <n v="34500"/>
    <n v="34128"/>
    <n v="372"/>
    <n v="34639.919999999998"/>
    <n v="-139.91999999999825"/>
  </r>
  <r>
    <s v="1413886"/>
    <x v="55"/>
    <x v="4"/>
    <x v="2"/>
    <n v="10000.51"/>
    <n v="9892.6798029556649"/>
    <n v="107.83019704433536"/>
    <n v="10041.07"/>
    <n v="-40.559999999999491"/>
    <n v="34500"/>
    <n v="34128"/>
    <n v="372"/>
    <n v="34639.919999999998"/>
    <n v="-139.91999999999825"/>
  </r>
  <r>
    <s v="1413886"/>
    <x v="14"/>
    <x v="4"/>
    <x v="2"/>
    <n v="16221.56"/>
    <n v="16046.64705882353"/>
    <n v="174.91294117646976"/>
    <n v="16367.58"/>
    <n v="-146.02000000000044"/>
    <n v="34500"/>
    <n v="34128"/>
    <n v="372"/>
    <n v="34810.559999999998"/>
    <n v="-310.55999999999767"/>
  </r>
  <r>
    <s v="1413886"/>
    <x v="56"/>
    <x v="4"/>
    <x v="2"/>
    <n v="29567.15"/>
    <n v="27446.246305418721"/>
    <n v="2120.9036945812804"/>
    <n v="27857.94"/>
    <n v="1709.2100000000028"/>
    <n v="36765"/>
    <n v="34128"/>
    <n v="2637"/>
    <n v="34639.919999999998"/>
    <n v="2125.0800000000017"/>
  </r>
  <r>
    <s v="1413886"/>
    <x v="63"/>
    <x v="4"/>
    <x v="2"/>
    <n v="34057.5"/>
    <n v="33985.802955665022"/>
    <n v="71.697044334978273"/>
    <n v="34495.589999999997"/>
    <n v="-438.08999999999651"/>
    <n v="2850"/>
    <n v="2844"/>
    <n v="6"/>
    <n v="2886.66"/>
    <n v="-36.659999999999854"/>
  </r>
  <r>
    <s v="1413886"/>
    <x v="17"/>
    <x v="4"/>
    <x v="2"/>
    <n v="45885"/>
    <n v="45390.238805970148"/>
    <n v="494.76119402985205"/>
    <n v="45617.19"/>
    <n v="267.80999999999767"/>
    <n v="34500"/>
    <n v="34128"/>
    <n v="372"/>
    <n v="34298.639999999999"/>
    <n v="201.36000000000058"/>
  </r>
  <r>
    <s v="1413886"/>
    <x v="58"/>
    <x v="4"/>
    <x v="2"/>
    <n v="164520.95000000001"/>
    <n v="163248.55445544556"/>
    <n v="1272.3955445544561"/>
    <n v="164881.04"/>
    <n v="-360.08999999999651"/>
    <n v="34394"/>
    <n v="34128"/>
    <n v="266"/>
    <n v="34469.279999999999"/>
    <n v="-75.279999999998836"/>
  </r>
  <r>
    <s v="1413886"/>
    <x v="59"/>
    <x v="4"/>
    <x v="3"/>
    <n v="148101.01999999999"/>
    <n v="148099.8606965174"/>
    <n v="1.1593034825928044"/>
    <n v="148840.35999999999"/>
    <n v="-739.33999999999651"/>
    <n v="25596"/>
    <n v="25596"/>
    <n v="0"/>
    <n v="25723.98"/>
    <n v="-127.97999999999956"/>
  </r>
  <r>
    <s v="1413886"/>
    <x v="20"/>
    <x v="4"/>
    <x v="4"/>
    <n v="1723.12"/>
    <n v="1689.3333333333333"/>
    <n v="33.786666666666633"/>
    <n v="1723.12"/>
    <n v="0"/>
    <n v="313.29500000000002"/>
    <n v="307.1519607843137"/>
    <n v="6.1430392156863149"/>
    <n v="313.29500000000002"/>
    <n v="0"/>
  </r>
  <r>
    <s v="1413887"/>
    <x v="0"/>
    <x v="0"/>
    <x v="0"/>
    <n v="-243.91"/>
    <n v="0"/>
    <n v="-243.91"/>
    <n v="0"/>
    <n v="-243.91"/>
    <n v="0"/>
    <n v="0"/>
    <n v="0"/>
    <n v="0"/>
    <n v="0"/>
  </r>
  <r>
    <s v="1413887"/>
    <x v="1"/>
    <x v="1"/>
    <x v="0"/>
    <n v="1.39"/>
    <n v="0"/>
    <n v="1.39"/>
    <n v="1.39"/>
    <n v="0"/>
    <n v="0"/>
    <n v="0"/>
    <n v="0"/>
    <n v="0"/>
    <n v="0"/>
  </r>
  <r>
    <s v="1413887"/>
    <x v="2"/>
    <x v="1"/>
    <x v="0"/>
    <n v="32.549999999999997"/>
    <n v="0"/>
    <n v="32.549999999999997"/>
    <n v="32.380000000000003"/>
    <n v="0.1699999999999946"/>
    <n v="0"/>
    <n v="0"/>
    <n v="0"/>
    <n v="0"/>
    <n v="0"/>
  </r>
  <r>
    <s v="1413887"/>
    <x v="3"/>
    <x v="1"/>
    <x v="0"/>
    <n v="218.52"/>
    <n v="0"/>
    <n v="218.52"/>
    <n v="217.42"/>
    <n v="1.1000000000000227"/>
    <n v="0"/>
    <n v="0"/>
    <n v="0"/>
    <n v="0"/>
    <n v="0"/>
  </r>
  <r>
    <s v="1413887"/>
    <x v="4"/>
    <x v="2"/>
    <x v="0"/>
    <n v="264.51"/>
    <n v="0"/>
    <n v="264.51"/>
    <n v="356.12"/>
    <n v="-91.610000000000014"/>
    <n v="0.75"/>
    <n v="0"/>
    <n v="0.75"/>
    <n v="1.01"/>
    <n v="-0.26"/>
  </r>
  <r>
    <s v="1413887"/>
    <x v="5"/>
    <x v="2"/>
    <x v="0"/>
    <n v="909.28"/>
    <n v="0"/>
    <n v="909.28"/>
    <n v="1224.17"/>
    <n v="-314.8900000000001"/>
    <n v="0.75"/>
    <n v="0"/>
    <n v="0.75"/>
    <n v="1.01"/>
    <n v="-0.26"/>
  </r>
  <r>
    <s v="1413887"/>
    <x v="6"/>
    <x v="2"/>
    <x v="0"/>
    <n v="983.78"/>
    <n v="0"/>
    <n v="983.78"/>
    <n v="1324.46"/>
    <n v="-340.68000000000006"/>
    <n v="15.75"/>
    <n v="0"/>
    <n v="15.75"/>
    <n v="21.204000000000001"/>
    <n v="-5.4540000000000006"/>
  </r>
  <r>
    <s v="1413887"/>
    <x v="7"/>
    <x v="1"/>
    <x v="0"/>
    <n v="2448.2399999999998"/>
    <n v="0"/>
    <n v="2448.2399999999998"/>
    <n v="2435.87"/>
    <n v="12.369999999999891"/>
    <n v="0"/>
    <n v="0"/>
    <n v="0"/>
    <n v="0"/>
    <n v="0"/>
  </r>
  <r>
    <s v="1413887"/>
    <x v="8"/>
    <x v="1"/>
    <x v="0"/>
    <n v="5661.57"/>
    <n v="0"/>
    <n v="5661.57"/>
    <n v="5632.96"/>
    <n v="28.609999999999673"/>
    <n v="0"/>
    <n v="0"/>
    <n v="0"/>
    <n v="0"/>
    <n v="0"/>
  </r>
  <r>
    <s v="1413887"/>
    <x v="9"/>
    <x v="3"/>
    <x v="1"/>
    <n v="-138587.35999999999"/>
    <n v="0"/>
    <n v="-138587.35999999999"/>
    <n v="-138587.32"/>
    <n v="-3.9999999979045242E-2"/>
    <n v="-727"/>
    <n v="0"/>
    <n v="-727"/>
    <n v="-727"/>
    <n v="0"/>
  </r>
  <r>
    <s v="1413887"/>
    <x v="48"/>
    <x v="4"/>
    <x v="2"/>
    <n v="5.1100000000000003"/>
    <n v="0"/>
    <n v="5.1100000000000003"/>
    <n v="0"/>
    <n v="5.1100000000000003"/>
    <n v="60"/>
    <n v="0"/>
    <n v="60"/>
    <n v="0"/>
    <n v="60"/>
  </r>
  <r>
    <s v="1413887"/>
    <x v="10"/>
    <x v="4"/>
    <x v="2"/>
    <n v="530.82000000000005"/>
    <n v="526.23645320197045"/>
    <n v="4.5835467980296016"/>
    <n v="534.13"/>
    <n v="-3.3099999999999454"/>
    <n v="8800"/>
    <n v="8724"/>
    <n v="76"/>
    <n v="8854.86"/>
    <n v="-54.860000000000582"/>
  </r>
  <r>
    <s v="1413887"/>
    <x v="11"/>
    <x v="4"/>
    <x v="2"/>
    <n v="728.39"/>
    <n v="720.45771144278604"/>
    <n v="7.9322885572139512"/>
    <n v="724.06"/>
    <n v="4.3300000000000409"/>
    <n v="735"/>
    <n v="727"/>
    <n v="8"/>
    <n v="730.63499999999999"/>
    <n v="4.3650000000000091"/>
  </r>
  <r>
    <s v="1413887"/>
    <x v="12"/>
    <x v="4"/>
    <x v="2"/>
    <n v="2277"/>
    <n v="2257.3399014778324"/>
    <n v="19.660098522167573"/>
    <n v="2291.1999999999998"/>
    <n v="-14.199999999999818"/>
    <n v="8800"/>
    <n v="8724"/>
    <n v="76"/>
    <n v="8854.86"/>
    <n v="-54.860000000000582"/>
  </r>
  <r>
    <s v="1413887"/>
    <x v="13"/>
    <x v="4"/>
    <x v="2"/>
    <n v="2753.34"/>
    <n v="2729.5665024630543"/>
    <n v="23.773497536945797"/>
    <n v="2770.51"/>
    <n v="-17.170000000000073"/>
    <n v="8800"/>
    <n v="8724"/>
    <n v="76"/>
    <n v="8854.86"/>
    <n v="-54.860000000000582"/>
  </r>
  <r>
    <s v="1413887"/>
    <x v="14"/>
    <x v="4"/>
    <x v="2"/>
    <n v="4114.16"/>
    <n v="4101.9411764705874"/>
    <n v="12.218823529412475"/>
    <n v="4183.9799999999996"/>
    <n v="-69.819999999999709"/>
    <n v="8750"/>
    <n v="8724"/>
    <n v="26"/>
    <n v="8898.48"/>
    <n v="-148.47999999999956"/>
  </r>
  <r>
    <s v="1413887"/>
    <x v="15"/>
    <x v="4"/>
    <x v="2"/>
    <n v="9005.6"/>
    <n v="7856.5221674876848"/>
    <n v="1149.0778325123156"/>
    <n v="7974.37"/>
    <n v="1031.2300000000005"/>
    <n v="10000"/>
    <n v="8724"/>
    <n v="1276"/>
    <n v="8854.86"/>
    <n v="1145.1399999999994"/>
  </r>
  <r>
    <s v="1413887"/>
    <x v="16"/>
    <x v="4"/>
    <x v="2"/>
    <n v="10357.5"/>
    <n v="10039.871921182264"/>
    <n v="317.62807881773551"/>
    <n v="10190.469999999999"/>
    <n v="167.03000000000065"/>
    <n v="750"/>
    <n v="727"/>
    <n v="23"/>
    <n v="737.90499999999997"/>
    <n v="12.095000000000027"/>
  </r>
  <r>
    <s v="1413887"/>
    <x v="17"/>
    <x v="4"/>
    <x v="2"/>
    <n v="11637.5"/>
    <n v="11602.915422885571"/>
    <n v="34.584577114428612"/>
    <n v="11660.93"/>
    <n v="-23.430000000000291"/>
    <n v="8750"/>
    <n v="8724"/>
    <n v="26"/>
    <n v="8767.6200000000008"/>
    <n v="-17.6200000000008"/>
  </r>
  <r>
    <s v="1413887"/>
    <x v="18"/>
    <x v="4"/>
    <x v="2"/>
    <n v="47136.25"/>
    <n v="46996.188118811879"/>
    <n v="140.06188118812133"/>
    <n v="47466.15"/>
    <n v="-329.90000000000146"/>
    <n v="8750"/>
    <n v="8724"/>
    <n v="26"/>
    <n v="8811.24"/>
    <n v="-61.239999999999782"/>
  </r>
  <r>
    <s v="1413887"/>
    <x v="19"/>
    <x v="4"/>
    <x v="3"/>
    <n v="39325.29"/>
    <n v="38738.910891089115"/>
    <n v="586.37910891088541"/>
    <n v="39126.300000000003"/>
    <n v="198.98999999999796"/>
    <n v="6642"/>
    <n v="6543"/>
    <n v="99"/>
    <n v="6608.43"/>
    <n v="33.569999999999709"/>
  </r>
  <r>
    <s v="1413887"/>
    <x v="20"/>
    <x v="4"/>
    <x v="4"/>
    <n v="440.47"/>
    <n v="431.83333333333331"/>
    <n v="8.6366666666667129"/>
    <n v="440.47"/>
    <n v="0"/>
    <n v="80.085999999999999"/>
    <n v="78.515686274509804"/>
    <n v="1.5703137254901947"/>
    <n v="80.085999999999999"/>
    <n v="0"/>
  </r>
  <r>
    <s v="1413888"/>
    <x v="0"/>
    <x v="0"/>
    <x v="0"/>
    <n v="831.32"/>
    <n v="0"/>
    <n v="831.32"/>
    <n v="0"/>
    <n v="831.32"/>
    <n v="0"/>
    <n v="0"/>
    <n v="0"/>
    <n v="0"/>
    <n v="0"/>
  </r>
  <r>
    <s v="1413888"/>
    <x v="1"/>
    <x v="1"/>
    <x v="0"/>
    <n v="4.7699999999999996"/>
    <n v="0"/>
    <n v="4.7699999999999996"/>
    <n v="4.76"/>
    <n v="9.9999999999997868E-3"/>
    <n v="0"/>
    <n v="0"/>
    <n v="0"/>
    <n v="0"/>
    <n v="0"/>
  </r>
  <r>
    <s v="1413888"/>
    <x v="2"/>
    <x v="1"/>
    <x v="0"/>
    <n v="111.35"/>
    <n v="0"/>
    <n v="111.35"/>
    <n v="111.16"/>
    <n v="0.18999999999999773"/>
    <n v="0"/>
    <n v="0"/>
    <n v="0"/>
    <n v="0"/>
    <n v="0"/>
  </r>
  <r>
    <s v="1413888"/>
    <x v="3"/>
    <x v="1"/>
    <x v="0"/>
    <n v="747.62"/>
    <n v="0"/>
    <n v="747.62"/>
    <n v="746.33"/>
    <n v="1.2899999999999636"/>
    <n v="0"/>
    <n v="0"/>
    <n v="0"/>
    <n v="0"/>
    <n v="0"/>
  </r>
  <r>
    <s v="1413888"/>
    <x v="4"/>
    <x v="2"/>
    <x v="0"/>
    <n v="1146.23"/>
    <n v="0"/>
    <n v="1146.23"/>
    <n v="1228.53"/>
    <n v="-82.299999999999955"/>
    <n v="3.25"/>
    <n v="0"/>
    <n v="3.25"/>
    <n v="3.4830000000000001"/>
    <n v="-0.2330000000000001"/>
  </r>
  <r>
    <s v="1413888"/>
    <x v="5"/>
    <x v="2"/>
    <x v="0"/>
    <n v="3940.2"/>
    <n v="0"/>
    <n v="3940.2"/>
    <n v="4223.13"/>
    <n v="-282.93000000000029"/>
    <n v="3.25"/>
    <n v="0"/>
    <n v="3.25"/>
    <n v="3.4830000000000001"/>
    <n v="-0.2330000000000001"/>
  </r>
  <r>
    <s v="1413888"/>
    <x v="6"/>
    <x v="2"/>
    <x v="0"/>
    <n v="4263.0600000000004"/>
    <n v="0"/>
    <n v="4263.0600000000004"/>
    <n v="4569.13"/>
    <n v="-306.06999999999971"/>
    <n v="68.25"/>
    <n v="0"/>
    <n v="68.25"/>
    <n v="73.150000000000006"/>
    <n v="-4.9000000000000057"/>
  </r>
  <r>
    <s v="1413888"/>
    <x v="7"/>
    <x v="1"/>
    <x v="0"/>
    <n v="8376.07"/>
    <n v="0"/>
    <n v="8376.07"/>
    <n v="8361.64"/>
    <n v="14.430000000000291"/>
    <n v="0"/>
    <n v="0"/>
    <n v="0"/>
    <n v="0"/>
    <n v="0"/>
  </r>
  <r>
    <s v="1413888"/>
    <x v="8"/>
    <x v="1"/>
    <x v="0"/>
    <n v="19369.71"/>
    <n v="0"/>
    <n v="19369.71"/>
    <n v="19336.349999999999"/>
    <n v="33.360000000000582"/>
    <n v="0"/>
    <n v="0"/>
    <n v="0"/>
    <n v="0"/>
    <n v="0"/>
  </r>
  <r>
    <s v="1413888"/>
    <x v="270"/>
    <x v="3"/>
    <x v="1"/>
    <n v="-454219.22"/>
    <n v="0"/>
    <n v="-454219.22"/>
    <n v="-454219.21"/>
    <n v="-9.9999999511055648E-3"/>
    <n v="-2508"/>
    <n v="0"/>
    <n v="-2508"/>
    <n v="-2508"/>
    <n v="0"/>
  </r>
  <r>
    <s v="1413888"/>
    <x v="48"/>
    <x v="4"/>
    <x v="2"/>
    <n v="15.32"/>
    <n v="0"/>
    <n v="15.32"/>
    <n v="0"/>
    <n v="15.32"/>
    <n v="180"/>
    <n v="0"/>
    <n v="180"/>
    <n v="0"/>
    <n v="180"/>
  </r>
  <r>
    <s v="1413888"/>
    <x v="271"/>
    <x v="4"/>
    <x v="2"/>
    <n v="1821.66"/>
    <n v="1815.3891625615763"/>
    <n v="6.2708374384237686"/>
    <n v="1842.62"/>
    <n v="-20.959999999999809"/>
    <n v="30200"/>
    <n v="30096"/>
    <n v="104"/>
    <n v="30547.439999999999"/>
    <n v="-347.43999999999869"/>
  </r>
  <r>
    <s v="1413888"/>
    <x v="11"/>
    <x v="4"/>
    <x v="2"/>
    <n v="2489.39"/>
    <n v="2485.4328358208954"/>
    <n v="3.9571641791044385"/>
    <n v="2497.86"/>
    <n v="-8.4700000000002547"/>
    <n v="2512"/>
    <n v="2508"/>
    <n v="4"/>
    <n v="2520.54"/>
    <n v="-8.5399999999999636"/>
  </r>
  <r>
    <s v="1413888"/>
    <x v="272"/>
    <x v="4"/>
    <x v="2"/>
    <n v="7049.28"/>
    <n v="7025.0049261083741"/>
    <n v="24.275073891625652"/>
    <n v="7130.38"/>
    <n v="-81.100000000000364"/>
    <n v="30200"/>
    <n v="30096"/>
    <n v="104"/>
    <n v="30547.439999999999"/>
    <n v="-347.43999999999869"/>
  </r>
  <r>
    <s v="1413888"/>
    <x v="346"/>
    <x v="4"/>
    <x v="2"/>
    <n v="9103.19"/>
    <n v="9071.8325123152717"/>
    <n v="31.357487684728767"/>
    <n v="9207.91"/>
    <n v="-104.71999999999935"/>
    <n v="30200"/>
    <n v="30096"/>
    <n v="104"/>
    <n v="30547.439999999999"/>
    <n v="-347.43999999999869"/>
  </r>
  <r>
    <s v="1413888"/>
    <x v="14"/>
    <x v="4"/>
    <x v="2"/>
    <n v="14206.32"/>
    <n v="14150.843137254902"/>
    <n v="55.476862745097606"/>
    <n v="14433.86"/>
    <n v="-227.54000000000087"/>
    <n v="30214"/>
    <n v="30096"/>
    <n v="118"/>
    <n v="30697.919999999998"/>
    <n v="-483.91999999999825"/>
  </r>
  <r>
    <s v="1413888"/>
    <x v="200"/>
    <x v="4"/>
    <x v="2"/>
    <n v="25506.81"/>
    <n v="24369.931034482757"/>
    <n v="1136.8789655172441"/>
    <n v="24735.48"/>
    <n v="771.33000000000175"/>
    <n v="31500"/>
    <n v="30096"/>
    <n v="1404"/>
    <n v="30547.439999999999"/>
    <n v="952.56000000000131"/>
  </r>
  <r>
    <s v="1413888"/>
    <x v="274"/>
    <x v="4"/>
    <x v="2"/>
    <n v="30185.7"/>
    <n v="29970.600985221674"/>
    <n v="215.09901477832682"/>
    <n v="30420.16"/>
    <n v="-234.45999999999913"/>
    <n v="2526"/>
    <n v="2508"/>
    <n v="18"/>
    <n v="2545.62"/>
    <n v="-19.619999999999891"/>
  </r>
  <r>
    <s v="1413888"/>
    <x v="17"/>
    <x v="4"/>
    <x v="2"/>
    <n v="40220.53"/>
    <n v="40027.6815920398"/>
    <n v="192.84840796019853"/>
    <n v="40227.82"/>
    <n v="-7.2900000000008731"/>
    <n v="30241"/>
    <n v="30096"/>
    <n v="145"/>
    <n v="30246.48"/>
    <n v="-5.4799999999995634"/>
  </r>
  <r>
    <s v="1413888"/>
    <x v="58"/>
    <x v="4"/>
    <x v="2"/>
    <n v="144851.53"/>
    <n v="143961.81188118813"/>
    <n v="889.71811881187023"/>
    <n v="145401.43"/>
    <n v="-549.89999999999418"/>
    <n v="30282"/>
    <n v="30096"/>
    <n v="186"/>
    <n v="30396.959999999999"/>
    <n v="-114.95999999999913"/>
  </r>
  <r>
    <s v="1413888"/>
    <x v="275"/>
    <x v="4"/>
    <x v="3"/>
    <n v="138459.60999999999"/>
    <n v="137533.4527363184"/>
    <n v="926.15726368158357"/>
    <n v="138221.12"/>
    <n v="238.48999999999069"/>
    <n v="22724"/>
    <n v="22572"/>
    <n v="152"/>
    <n v="22684.86"/>
    <n v="39.139999999999418"/>
  </r>
  <r>
    <s v="1413888"/>
    <x v="20"/>
    <x v="4"/>
    <x v="4"/>
    <n v="1519.55"/>
    <n v="1489.7549019607843"/>
    <n v="29.795098039215645"/>
    <n v="1519.55"/>
    <n v="0"/>
    <n v="276.28100000000001"/>
    <n v="270.86372549019609"/>
    <n v="5.4172745098039172"/>
    <n v="276.28100000000001"/>
    <n v="0"/>
  </r>
  <r>
    <s v="1413889"/>
    <x v="0"/>
    <x v="0"/>
    <x v="0"/>
    <n v="-1024.96"/>
    <n v="0"/>
    <n v="-1024.96"/>
    <n v="0"/>
    <n v="-1024.96"/>
    <n v="0"/>
    <n v="0"/>
    <n v="0"/>
    <n v="0"/>
    <n v="0"/>
  </r>
  <r>
    <s v="1413889"/>
    <x v="1"/>
    <x v="1"/>
    <x v="0"/>
    <n v="0.72"/>
    <n v="0"/>
    <n v="0.72"/>
    <n v="0.7"/>
    <n v="2.0000000000000018E-2"/>
    <n v="0"/>
    <n v="0"/>
    <n v="0"/>
    <n v="0"/>
    <n v="0"/>
  </r>
  <r>
    <s v="1413889"/>
    <x v="2"/>
    <x v="1"/>
    <x v="0"/>
    <n v="16.809999999999999"/>
    <n v="0"/>
    <n v="16.809999999999999"/>
    <n v="16.420000000000002"/>
    <n v="0.38999999999999702"/>
    <n v="0"/>
    <n v="0"/>
    <n v="0"/>
    <n v="0"/>
    <n v="0"/>
  </r>
  <r>
    <s v="1413889"/>
    <x v="3"/>
    <x v="1"/>
    <x v="0"/>
    <n v="112.85"/>
    <n v="0"/>
    <n v="112.85"/>
    <n v="110.26"/>
    <n v="2.5899999999999892"/>
    <n v="0"/>
    <n v="0"/>
    <n v="0"/>
    <n v="0"/>
    <n v="0"/>
  </r>
  <r>
    <s v="1413889"/>
    <x v="4"/>
    <x v="2"/>
    <x v="0"/>
    <n v="842.92"/>
    <n v="0"/>
    <n v="842.92"/>
    <n v="845.31"/>
    <n v="-2.3899999999999864"/>
    <n v="2.39"/>
    <n v="0"/>
    <n v="2.39"/>
    <n v="2.3969999999999998"/>
    <n v="-6.9999999999996732E-3"/>
  </r>
  <r>
    <s v="1413889"/>
    <x v="7"/>
    <x v="1"/>
    <x v="0"/>
    <n v="1264.3"/>
    <n v="0"/>
    <n v="1264.3"/>
    <n v="1235.27"/>
    <n v="29.029999999999973"/>
    <n v="0"/>
    <n v="0"/>
    <n v="0"/>
    <n v="0"/>
    <n v="0"/>
  </r>
  <r>
    <s v="1413889"/>
    <x v="8"/>
    <x v="1"/>
    <x v="0"/>
    <n v="2923.7"/>
    <n v="0"/>
    <n v="2923.7"/>
    <n v="2856.58"/>
    <n v="67.119999999999891"/>
    <n v="0"/>
    <n v="0"/>
    <n v="0"/>
    <n v="0"/>
    <n v="0"/>
  </r>
  <r>
    <s v="1413889"/>
    <x v="5"/>
    <x v="2"/>
    <x v="0"/>
    <n v="2897.57"/>
    <n v="0"/>
    <n v="2897.57"/>
    <n v="2905.77"/>
    <n v="-8.1999999999998181"/>
    <n v="2.39"/>
    <n v="0"/>
    <n v="2.39"/>
    <n v="2.3969999999999998"/>
    <n v="-6.9999999999996732E-3"/>
  </r>
  <r>
    <s v="1413889"/>
    <x v="6"/>
    <x v="2"/>
    <x v="0"/>
    <n v="3132.49"/>
    <n v="0"/>
    <n v="3132.49"/>
    <n v="3143.87"/>
    <n v="-11.380000000000109"/>
    <n v="50.15"/>
    <n v="0"/>
    <n v="50.15"/>
    <n v="50.332000000000001"/>
    <n v="-0.18200000000000216"/>
  </r>
  <r>
    <s v="1413889"/>
    <x v="303"/>
    <x v="3"/>
    <x v="1"/>
    <n v="-120878.53"/>
    <n v="0"/>
    <n v="-120878.53"/>
    <n v="-120878.54"/>
    <n v="9.9999999947613105E-3"/>
    <n v="-743"/>
    <n v="0"/>
    <n v="-743"/>
    <n v="-743"/>
    <n v="0"/>
  </r>
  <r>
    <s v="1413889"/>
    <x v="304"/>
    <x v="4"/>
    <x v="2"/>
    <n v="605.04"/>
    <n v="0"/>
    <n v="605.04"/>
    <n v="0"/>
    <n v="605.04"/>
    <n v="18115"/>
    <n v="0"/>
    <n v="18115"/>
    <n v="0"/>
    <n v="18115"/>
  </r>
  <r>
    <s v="1413889"/>
    <x v="277"/>
    <x v="4"/>
    <x v="2"/>
    <n v="47.63"/>
    <n v="29.127450980392158"/>
    <n v="18.502549019607844"/>
    <n v="29.71"/>
    <n v="17.920000000000002"/>
    <n v="1215"/>
    <n v="743"/>
    <n v="472"/>
    <n v="757.86"/>
    <n v="457.14"/>
  </r>
  <r>
    <s v="1413889"/>
    <x v="305"/>
    <x v="4"/>
    <x v="2"/>
    <n v="0"/>
    <n v="530.14778325123154"/>
    <n v="-530.14778325123154"/>
    <n v="538.1"/>
    <n v="-538.1"/>
    <n v="0"/>
    <n v="17832"/>
    <n v="-17832"/>
    <n v="18099.48"/>
    <n v="-18099.48"/>
  </r>
  <r>
    <s v="1413889"/>
    <x v="279"/>
    <x v="4"/>
    <x v="2"/>
    <n v="877.8"/>
    <n v="858.16915422885575"/>
    <n v="19.630845771144209"/>
    <n v="862.46"/>
    <n v="15.339999999999918"/>
    <n v="760"/>
    <n v="743"/>
    <n v="17"/>
    <n v="746.71500000000003"/>
    <n v="13.284999999999968"/>
  </r>
  <r>
    <s v="1413889"/>
    <x v="280"/>
    <x v="4"/>
    <x v="2"/>
    <n v="2772"/>
    <n v="2746.128712871287"/>
    <n v="25.871287128712993"/>
    <n v="2773.59"/>
    <n v="-1.5900000000001455"/>
    <n v="18000"/>
    <n v="17832"/>
    <n v="168"/>
    <n v="18010.32"/>
    <n v="-10.319999999999709"/>
  </r>
  <r>
    <s v="1413889"/>
    <x v="306"/>
    <x v="4"/>
    <x v="2"/>
    <n v="2975.12"/>
    <n v="2936.7487684729062"/>
    <n v="38.371231527093641"/>
    <n v="2980.8"/>
    <n v="-5.680000000000291"/>
    <n v="18065"/>
    <n v="17832"/>
    <n v="233"/>
    <n v="18099.48"/>
    <n v="-34.479999999999563"/>
  </r>
  <r>
    <s v="1413889"/>
    <x v="282"/>
    <x v="4"/>
    <x v="2"/>
    <n v="4961.34"/>
    <n v="4915.029702970297"/>
    <n v="46.310297029703179"/>
    <n v="4964.18"/>
    <n v="-2.8400000000001455"/>
    <n v="18000"/>
    <n v="17832"/>
    <n v="168"/>
    <n v="18010.32"/>
    <n v="-10.319999999999709"/>
  </r>
  <r>
    <s v="1413889"/>
    <x v="283"/>
    <x v="4"/>
    <x v="2"/>
    <n v="5981.2"/>
    <n v="5847.4088669950743"/>
    <n v="133.79113300492554"/>
    <n v="5935.12"/>
    <n v="46.079999999999927"/>
    <n v="760"/>
    <n v="743"/>
    <n v="17"/>
    <n v="754.14499999999998"/>
    <n v="5.8550000000000182"/>
  </r>
  <r>
    <s v="1413889"/>
    <x v="307"/>
    <x v="4"/>
    <x v="2"/>
    <n v="6752.35"/>
    <n v="6734.9708737864075"/>
    <n v="17.379126213592826"/>
    <n v="6937.02"/>
    <n v="-184.67000000000007"/>
    <n v="17878"/>
    <n v="17832"/>
    <n v="46"/>
    <n v="18366.96"/>
    <n v="-488.95999999999913"/>
  </r>
  <r>
    <s v="1413889"/>
    <x v="308"/>
    <x v="4"/>
    <x v="2"/>
    <n v="10383.02"/>
    <n v="9660.8472906403949"/>
    <n v="722.17270935960551"/>
    <n v="9805.76"/>
    <n v="577.26000000000022"/>
    <n v="19165"/>
    <n v="17832"/>
    <n v="1333"/>
    <n v="18099.48"/>
    <n v="1065.5200000000004"/>
  </r>
  <r>
    <s v="1413889"/>
    <x v="286"/>
    <x v="4"/>
    <x v="2"/>
    <n v="43172.51"/>
    <n v="43056.61386138614"/>
    <n v="115.89613861386169"/>
    <n v="43487.18"/>
    <n v="-314.66999999999825"/>
    <n v="17880"/>
    <n v="17832"/>
    <n v="48"/>
    <n v="18010.32"/>
    <n v="-130.31999999999971"/>
  </r>
  <r>
    <s v="1413889"/>
    <x v="72"/>
    <x v="4"/>
    <x v="3"/>
    <n v="31959.03"/>
    <n v="31070.009950248757"/>
    <n v="889.02004975124146"/>
    <n v="31225.360000000001"/>
    <n v="733.66999999999825"/>
    <n v="3430"/>
    <n v="3334.5840796019902"/>
    <n v="95.415920398009803"/>
    <n v="3351.2570000000001"/>
    <n v="78.742999999999938"/>
  </r>
  <r>
    <s v="1413889"/>
    <x v="20"/>
    <x v="4"/>
    <x v="4"/>
    <n v="225.09"/>
    <n v="220.66666666666666"/>
    <n v="4.4233333333333462"/>
    <n v="225.08"/>
    <n v="9.9999999999909051E-3"/>
    <n v="40.924999999999997"/>
    <n v="40.121568627450984"/>
    <n v="0.80343137254901364"/>
    <n v="40.923999999999999"/>
    <n v="9.9999999999766942E-4"/>
  </r>
  <r>
    <s v="1413890"/>
    <x v="0"/>
    <x v="0"/>
    <x v="0"/>
    <n v="602.37"/>
    <n v="0"/>
    <n v="602.37"/>
    <n v="0"/>
    <n v="602.37"/>
    <n v="0"/>
    <n v="0"/>
    <n v="0"/>
    <n v="0"/>
    <n v="0"/>
  </r>
  <r>
    <s v="1413890"/>
    <x v="1"/>
    <x v="1"/>
    <x v="0"/>
    <n v="0.28999999999999998"/>
    <n v="0"/>
    <n v="0.28999999999999998"/>
    <n v="0.3"/>
    <n v="-1.0000000000000009E-2"/>
    <n v="0"/>
    <n v="0"/>
    <n v="0"/>
    <n v="0"/>
    <n v="0"/>
  </r>
  <r>
    <s v="1413890"/>
    <x v="2"/>
    <x v="1"/>
    <x v="0"/>
    <n v="6.88"/>
    <n v="0"/>
    <n v="6.88"/>
    <n v="6.91"/>
    <n v="-3.0000000000000249E-2"/>
    <n v="0"/>
    <n v="0"/>
    <n v="0"/>
    <n v="0"/>
    <n v="0"/>
  </r>
  <r>
    <s v="1413890"/>
    <x v="3"/>
    <x v="1"/>
    <x v="0"/>
    <n v="46.19"/>
    <n v="0"/>
    <n v="46.19"/>
    <n v="46.42"/>
    <n v="-0.23000000000000398"/>
    <n v="0"/>
    <n v="0"/>
    <n v="0"/>
    <n v="0"/>
    <n v="0"/>
  </r>
  <r>
    <s v="1413890"/>
    <x v="4"/>
    <x v="2"/>
    <x v="0"/>
    <n v="88.17"/>
    <n v="0"/>
    <n v="88.17"/>
    <n v="76.42"/>
    <n v="11.75"/>
    <n v="0.25"/>
    <n v="0"/>
    <n v="0.25"/>
    <n v="0.217"/>
    <n v="3.3000000000000002E-2"/>
  </r>
  <r>
    <s v="1413890"/>
    <x v="5"/>
    <x v="2"/>
    <x v="0"/>
    <n v="303.08999999999997"/>
    <n v="0"/>
    <n v="303.08999999999997"/>
    <n v="262.68"/>
    <n v="40.409999999999968"/>
    <n v="0.25"/>
    <n v="0"/>
    <n v="0.25"/>
    <n v="0.217"/>
    <n v="3.3000000000000002E-2"/>
  </r>
  <r>
    <s v="1413890"/>
    <x v="6"/>
    <x v="2"/>
    <x v="0"/>
    <n v="327.93"/>
    <n v="0"/>
    <n v="327.93"/>
    <n v="284.2"/>
    <n v="43.730000000000018"/>
    <n v="5.25"/>
    <n v="0"/>
    <n v="5.25"/>
    <n v="4.55"/>
    <n v="0.70000000000000018"/>
  </r>
  <r>
    <s v="1413890"/>
    <x v="7"/>
    <x v="1"/>
    <x v="0"/>
    <n v="517.51"/>
    <n v="0"/>
    <n v="517.51"/>
    <n v="520.1"/>
    <n v="-2.5900000000000318"/>
    <n v="0"/>
    <n v="0"/>
    <n v="0"/>
    <n v="0"/>
    <n v="0"/>
  </r>
  <r>
    <s v="1413890"/>
    <x v="8"/>
    <x v="1"/>
    <x v="0"/>
    <n v="1196.76"/>
    <n v="0"/>
    <n v="1196.76"/>
    <n v="1202.74"/>
    <n v="-5.9800000000000182"/>
    <n v="0"/>
    <n v="0"/>
    <n v="0"/>
    <n v="0"/>
    <n v="0"/>
  </r>
  <r>
    <s v="1413890"/>
    <x v="64"/>
    <x v="3"/>
    <x v="1"/>
    <n v="-33190.28"/>
    <n v="0"/>
    <n v="-33190.28"/>
    <n v="-33190.28"/>
    <n v="0"/>
    <n v="-156"/>
    <n v="0"/>
    <n v="-156"/>
    <n v="-156"/>
    <n v="0"/>
  </r>
  <r>
    <s v="1413890"/>
    <x v="48"/>
    <x v="4"/>
    <x v="2"/>
    <n v="2.5499999999999998"/>
    <n v="0"/>
    <n v="2.5499999999999998"/>
    <n v="0"/>
    <n v="2.5499999999999998"/>
    <n v="30"/>
    <n v="0"/>
    <n v="30"/>
    <n v="0"/>
    <n v="30"/>
  </r>
  <r>
    <s v="1413890"/>
    <x v="67"/>
    <x v="4"/>
    <x v="2"/>
    <n v="114.61"/>
    <n v="112.91625615763547"/>
    <n v="1.6937438423645261"/>
    <n v="114.61"/>
    <n v="0"/>
    <n v="1900"/>
    <n v="1872"/>
    <n v="28"/>
    <n v="1900.08"/>
    <n v="-7.999999999992724E-2"/>
  </r>
  <r>
    <s v="1413890"/>
    <x v="11"/>
    <x v="4"/>
    <x v="2"/>
    <n v="160.54"/>
    <n v="154.59701492537314"/>
    <n v="5.9429850746268471"/>
    <n v="155.37"/>
    <n v="5.1699999999999875"/>
    <n v="162"/>
    <n v="156"/>
    <n v="6"/>
    <n v="156.78"/>
    <n v="5.2199999999999989"/>
  </r>
  <r>
    <s v="1413890"/>
    <x v="68"/>
    <x v="4"/>
    <x v="2"/>
    <n v="396.81"/>
    <n v="436.9655172413793"/>
    <n v="-40.1555172413793"/>
    <n v="443.52"/>
    <n v="-46.70999999999998"/>
    <n v="1700"/>
    <n v="1872"/>
    <n v="-172"/>
    <n v="1900.08"/>
    <n v="-200.07999999999993"/>
  </r>
  <r>
    <s v="1413890"/>
    <x v="69"/>
    <x v="4"/>
    <x v="2"/>
    <n v="572.71"/>
    <n v="564.28155339805824"/>
    <n v="8.4284466019418005"/>
    <n v="581.21"/>
    <n v="-8.5"/>
    <n v="1900"/>
    <n v="1872"/>
    <n v="28"/>
    <n v="1928.16"/>
    <n v="-28.160000000000082"/>
  </r>
  <r>
    <s v="1413890"/>
    <x v="14"/>
    <x v="4"/>
    <x v="2"/>
    <n v="903.71"/>
    <n v="880.1960784313726"/>
    <n v="23.513921568627438"/>
    <n v="897.8"/>
    <n v="5.9100000000000819"/>
    <n v="1922"/>
    <n v="1872"/>
    <n v="50"/>
    <n v="1909.44"/>
    <n v="12.559999999999945"/>
  </r>
  <r>
    <s v="1413890"/>
    <x v="70"/>
    <x v="4"/>
    <x v="2"/>
    <n v="904.2"/>
    <n v="1627.5566502463055"/>
    <n v="-723.35665024630543"/>
    <n v="1651.97"/>
    <n v="-747.77"/>
    <n v="1040"/>
    <n v="1872"/>
    <n v="-832"/>
    <n v="1900.08"/>
    <n v="-860.07999999999993"/>
  </r>
  <r>
    <s v="1413890"/>
    <x v="71"/>
    <x v="4"/>
    <x v="2"/>
    <n v="2056.62"/>
    <n v="2124.7192118226599"/>
    <n v="-68.099211822659981"/>
    <n v="2156.59"/>
    <n v="-99.970000000000255"/>
    <n v="151"/>
    <n v="156"/>
    <n v="-5"/>
    <n v="158.34"/>
    <n v="-7.3400000000000034"/>
  </r>
  <r>
    <s v="1413890"/>
    <x v="17"/>
    <x v="4"/>
    <x v="2"/>
    <n v="2550.94"/>
    <n v="2489.7611940298507"/>
    <n v="61.178805970149369"/>
    <n v="2502.21"/>
    <n v="48.730000000000018"/>
    <n v="1918"/>
    <n v="1872"/>
    <n v="46"/>
    <n v="1881.36"/>
    <n v="36.6400000000001"/>
  </r>
  <r>
    <s v="1413890"/>
    <x v="58"/>
    <x v="4"/>
    <x v="2"/>
    <n v="9260.7099999999991"/>
    <n v="8954.5643564356433"/>
    <n v="306.14564356435585"/>
    <n v="9044.11"/>
    <n v="216.59999999999854"/>
    <n v="1936"/>
    <n v="1872"/>
    <n v="64"/>
    <n v="1890.72"/>
    <n v="45.279999999999973"/>
  </r>
  <r>
    <s v="1413890"/>
    <x v="72"/>
    <x v="4"/>
    <x v="3"/>
    <n v="13083.17"/>
    <n v="13083.18407960199"/>
    <n v="-1.4079601989578805E-2"/>
    <n v="13148.6"/>
    <n v="-65.430000000000291"/>
    <n v="1404"/>
    <n v="1404"/>
    <n v="0"/>
    <n v="1411.02"/>
    <n v="-7.0199999999999818"/>
  </r>
  <r>
    <s v="1413890"/>
    <x v="20"/>
    <x v="4"/>
    <x v="4"/>
    <n v="94.52"/>
    <n v="92.666666666666671"/>
    <n v="1.8533333333333246"/>
    <n v="94.52"/>
    <n v="0"/>
    <n v="17.184999999999999"/>
    <n v="16.848039215686271"/>
    <n v="0.33696078431372811"/>
    <n v="17.184999999999999"/>
    <n v="0"/>
  </r>
  <r>
    <s v="1414077"/>
    <x v="0"/>
    <x v="0"/>
    <x v="0"/>
    <n v="95105.85"/>
    <n v="0"/>
    <n v="95105.85"/>
    <n v="0"/>
    <n v="95105.85"/>
    <n v="0"/>
    <n v="0"/>
    <n v="0"/>
    <n v="0"/>
    <n v="0"/>
  </r>
  <r>
    <s v="1414077"/>
    <x v="1"/>
    <x v="1"/>
    <x v="0"/>
    <n v="57.83"/>
    <n v="0"/>
    <n v="57.83"/>
    <n v="59.13"/>
    <n v="-1.3000000000000043"/>
    <n v="0"/>
    <n v="0"/>
    <n v="0"/>
    <n v="0"/>
    <n v="0"/>
  </r>
  <r>
    <s v="1414077"/>
    <x v="2"/>
    <x v="1"/>
    <x v="0"/>
    <n v="1349.48"/>
    <n v="0"/>
    <n v="1349.48"/>
    <n v="1379.71"/>
    <n v="-30.230000000000018"/>
    <n v="0"/>
    <n v="0"/>
    <n v="0"/>
    <n v="0"/>
    <n v="0"/>
  </r>
  <r>
    <s v="1414077"/>
    <x v="3"/>
    <x v="1"/>
    <x v="0"/>
    <n v="9060.7900000000009"/>
    <n v="0"/>
    <n v="9060.7900000000009"/>
    <n v="9263.75"/>
    <n v="-202.95999999999913"/>
    <n v="0"/>
    <n v="0"/>
    <n v="0"/>
    <n v="0"/>
    <n v="0"/>
  </r>
  <r>
    <s v="1414077"/>
    <x v="4"/>
    <x v="2"/>
    <x v="0"/>
    <n v="14724.59"/>
    <n v="0"/>
    <n v="14724.59"/>
    <n v="18759"/>
    <n v="-4034.41"/>
    <n v="41.75"/>
    <n v="0"/>
    <n v="41.75"/>
    <n v="53.189"/>
    <n v="-11.439"/>
  </r>
  <r>
    <s v="1414077"/>
    <x v="5"/>
    <x v="2"/>
    <x v="0"/>
    <n v="50616.47"/>
    <n v="0"/>
    <n v="50616.47"/>
    <n v="64484.85"/>
    <n v="-13868.379999999997"/>
    <n v="41.75"/>
    <n v="0"/>
    <n v="41.75"/>
    <n v="53.189"/>
    <n v="-11.439"/>
  </r>
  <r>
    <s v="1414077"/>
    <x v="6"/>
    <x v="2"/>
    <x v="0"/>
    <n v="54451.6"/>
    <n v="0"/>
    <n v="54451.6"/>
    <n v="69766.02"/>
    <n v="-15314.420000000006"/>
    <n v="871.75"/>
    <n v="0"/>
    <n v="871.75"/>
    <n v="1116.9280000000001"/>
    <n v="-245.17800000000011"/>
  </r>
  <r>
    <s v="1414077"/>
    <x v="7"/>
    <x v="1"/>
    <x v="0"/>
    <n v="101513.91"/>
    <n v="0"/>
    <n v="101513.91"/>
    <n v="103787.84"/>
    <n v="-2273.929999999993"/>
    <n v="0"/>
    <n v="0"/>
    <n v="0"/>
    <n v="0"/>
    <n v="0"/>
  </r>
  <r>
    <s v="1414077"/>
    <x v="8"/>
    <x v="1"/>
    <x v="0"/>
    <n v="234751.62"/>
    <n v="0"/>
    <n v="234751.62"/>
    <n v="240010.08"/>
    <n v="-5258.4599999999919"/>
    <n v="0"/>
    <n v="0"/>
    <n v="0"/>
    <n v="0"/>
    <n v="0"/>
  </r>
  <r>
    <s v="1414077"/>
    <x v="90"/>
    <x v="3"/>
    <x v="1"/>
    <n v="-4900053.53"/>
    <n v="0"/>
    <n v="-4900053.53"/>
    <n v="-4900053.72"/>
    <n v="0.18999999947845936"/>
    <n v="-61165"/>
    <n v="0"/>
    <n v="-61165"/>
    <n v="-61165"/>
    <n v="0"/>
  </r>
  <r>
    <s v="1414077"/>
    <x v="44"/>
    <x v="4"/>
    <x v="2"/>
    <n v="798"/>
    <n v="0"/>
    <n v="798"/>
    <n v="0"/>
    <n v="798"/>
    <n v="600"/>
    <n v="0"/>
    <n v="600"/>
    <n v="0"/>
    <n v="600"/>
  </r>
  <r>
    <s v="1414077"/>
    <x v="48"/>
    <x v="4"/>
    <x v="2"/>
    <n v="192.37"/>
    <n v="0"/>
    <n v="192.37"/>
    <n v="0"/>
    <n v="192.37"/>
    <n v="2260"/>
    <n v="0"/>
    <n v="2260"/>
    <n v="0"/>
    <n v="2260"/>
  </r>
  <r>
    <s v="1414077"/>
    <x v="91"/>
    <x v="4"/>
    <x v="2"/>
    <n v="6155.25"/>
    <n v="6096.9306930693074"/>
    <n v="58.319306930692619"/>
    <n v="6157.9"/>
    <n v="-2.6499999999996362"/>
    <n v="61750"/>
    <n v="61165"/>
    <n v="585"/>
    <n v="61776.65"/>
    <n v="-26.650000000001455"/>
  </r>
  <r>
    <s v="1414077"/>
    <x v="92"/>
    <x v="4"/>
    <x v="2"/>
    <n v="25211.97"/>
    <n v="25098.443349753696"/>
    <n v="113.52665024630551"/>
    <n v="25474.92"/>
    <n v="-262.94999999999709"/>
    <n v="368650"/>
    <n v="366990"/>
    <n v="1660"/>
    <n v="372494.85"/>
    <n v="-3844.8499999999767"/>
  </r>
  <r>
    <s v="1414077"/>
    <x v="50"/>
    <x v="4"/>
    <x v="2"/>
    <n v="30319.24"/>
    <n v="30276.676616915422"/>
    <n v="42.563383084579982"/>
    <n v="30428.06"/>
    <n v="-108.81999999999971"/>
    <n v="61251"/>
    <n v="61165"/>
    <n v="86"/>
    <n v="61470.824999999997"/>
    <n v="-219.82499999999709"/>
  </r>
  <r>
    <s v="1414077"/>
    <x v="93"/>
    <x v="4"/>
    <x v="2"/>
    <n v="47880.4"/>
    <n v="47833.477832512319"/>
    <n v="46.9221674876826"/>
    <n v="48550.98"/>
    <n v="-670.58000000000175"/>
    <n v="367350"/>
    <n v="366990"/>
    <n v="360"/>
    <n v="372494.85"/>
    <n v="-5144.8499999999767"/>
  </r>
  <r>
    <s v="1414077"/>
    <x v="94"/>
    <x v="4"/>
    <x v="2"/>
    <n v="66745.759999999995"/>
    <n v="66689.418719211812"/>
    <n v="56.341280788183212"/>
    <n v="67689.759999999995"/>
    <n v="-944"/>
    <n v="367300"/>
    <n v="366990"/>
    <n v="310"/>
    <n v="372494.85"/>
    <n v="-5194.8499999999767"/>
  </r>
  <r>
    <s v="1414077"/>
    <x v="41"/>
    <x v="4"/>
    <x v="2"/>
    <n v="150060.1"/>
    <n v="149119.04901960783"/>
    <n v="941.0509803921741"/>
    <n v="152101.43"/>
    <n v="-2041.3299999999872"/>
    <n v="369306"/>
    <n v="366990"/>
    <n v="2316"/>
    <n v="374329.8"/>
    <n v="-5023.7999999999884"/>
  </r>
  <r>
    <s v="1414077"/>
    <x v="87"/>
    <x v="4"/>
    <x v="2"/>
    <n v="198065.97"/>
    <n v="198159.921182266"/>
    <n v="-93.951182265998796"/>
    <n v="201132.32"/>
    <n v="-3066.3500000000058"/>
    <n v="366816"/>
    <n v="366990"/>
    <n v="-174"/>
    <n v="372494.85"/>
    <n v="-5678.8499999999767"/>
  </r>
  <r>
    <s v="1414077"/>
    <x v="95"/>
    <x v="4"/>
    <x v="2"/>
    <n v="279760.88"/>
    <n v="276465.80295566499"/>
    <n v="3295.0770443350193"/>
    <n v="280612.78999999998"/>
    <n v="-851.90999999997439"/>
    <n v="61894"/>
    <n v="61165"/>
    <n v="729"/>
    <n v="62082.474999999999"/>
    <n v="-188.47499999999854"/>
  </r>
  <r>
    <s v="1414077"/>
    <x v="17"/>
    <x v="4"/>
    <x v="2"/>
    <n v="486537.94"/>
    <n v="488096.69651741296"/>
    <n v="-1558.7565174129559"/>
    <n v="490537.18"/>
    <n v="-3999.2399999999907"/>
    <n v="365818"/>
    <n v="366990"/>
    <n v="-1172"/>
    <n v="368824.95"/>
    <n v="-3006.9500000000116"/>
  </r>
  <r>
    <s v="1414077"/>
    <x v="58"/>
    <x v="4"/>
    <x v="2"/>
    <n v="1758303.87"/>
    <n v="1755467.3069306931"/>
    <n v="2836.5630693070125"/>
    <n v="1773021.98"/>
    <n v="-14718.10999999987"/>
    <n v="367583"/>
    <n v="366990"/>
    <n v="593"/>
    <n v="370659.9"/>
    <n v="-3076.9000000000233"/>
  </r>
  <r>
    <s v="1414077"/>
    <x v="96"/>
    <x v="4"/>
    <x v="3"/>
    <n v="1269860.31"/>
    <n v="1269117.018572825"/>
    <n v="743.29142717504874"/>
    <n v="1298306.71"/>
    <n v="-28446.399999999907"/>
    <n v="275404"/>
    <n v="275242.50048875855"/>
    <n v="161.49951124144718"/>
    <n v="281573.07799999998"/>
    <n v="-6169.0779999999795"/>
  </r>
  <r>
    <s v="1414077"/>
    <x v="20"/>
    <x v="4"/>
    <x v="4"/>
    <n v="18529.330000000002"/>
    <n v="18166"/>
    <n v="363.33000000000175"/>
    <n v="18529.32"/>
    <n v="1.0000000002037268E-2"/>
    <n v="3368.9679999999998"/>
    <n v="3302.9098039215687"/>
    <n v="66.058196078431138"/>
    <n v="3368.9679999999998"/>
    <n v="0"/>
  </r>
  <r>
    <s v="1414078"/>
    <x v="0"/>
    <x v="0"/>
    <x v="0"/>
    <n v="-3373.36"/>
    <n v="0"/>
    <n v="-3373.36"/>
    <n v="0"/>
    <n v="-3373.36"/>
    <n v="0"/>
    <n v="0"/>
    <n v="0"/>
    <n v="0"/>
    <n v="0"/>
  </r>
  <r>
    <s v="1414078"/>
    <x v="190"/>
    <x v="2"/>
    <x v="0"/>
    <n v="109.34"/>
    <n v="0"/>
    <n v="109.34"/>
    <n v="109.9"/>
    <n v="-0.56000000000000227"/>
    <n v="14.46"/>
    <n v="0"/>
    <n v="14.46"/>
    <n v="14.539"/>
    <n v="-7.8999999999998849E-2"/>
  </r>
  <r>
    <s v="1414078"/>
    <x v="191"/>
    <x v="2"/>
    <x v="0"/>
    <n v="224.34"/>
    <n v="0"/>
    <n v="224.34"/>
    <n v="225.55"/>
    <n v="-1.210000000000008"/>
    <n v="14.46"/>
    <n v="0"/>
    <n v="14.46"/>
    <n v="14.539"/>
    <n v="-7.8999999999998849E-2"/>
  </r>
  <r>
    <s v="1414078"/>
    <x v="192"/>
    <x v="2"/>
    <x v="0"/>
    <n v="8843.81"/>
    <n v="0"/>
    <n v="8843.81"/>
    <n v="8889.84"/>
    <n v="-46.030000000000655"/>
    <n v="144.6"/>
    <n v="0"/>
    <n v="144.6"/>
    <n v="145.352"/>
    <n v="-0.75200000000000955"/>
  </r>
  <r>
    <s v="1414078"/>
    <x v="219"/>
    <x v="3"/>
    <x v="2"/>
    <n v="-57875.29"/>
    <n v="0"/>
    <n v="-57875.29"/>
    <n v="-57875.56"/>
    <n v="0.26999999999679858"/>
    <n v="-67590"/>
    <n v="0"/>
    <n v="-67590"/>
    <n v="-67590"/>
    <n v="0"/>
  </r>
  <r>
    <s v="1414078"/>
    <x v="240"/>
    <x v="4"/>
    <x v="2"/>
    <n v="46784.11"/>
    <n v="0"/>
    <n v="46784.11"/>
    <n v="0"/>
    <n v="46784.11"/>
    <n v="68290"/>
    <n v="0"/>
    <n v="68290"/>
    <n v="0"/>
    <n v="68290"/>
  </r>
  <r>
    <s v="1414078"/>
    <x v="194"/>
    <x v="4"/>
    <x v="2"/>
    <n v="5287.05"/>
    <n v="5287.2189349112423"/>
    <n v="-0.16893491124210414"/>
    <n v="5361.24"/>
    <n v="-74.1899999999996"/>
    <n v="11152"/>
    <n v="11152.350098619328"/>
    <n v="-0.35009861932849162"/>
    <n v="11308.483"/>
    <n v="-156.48300000000017"/>
  </r>
  <r>
    <s v="1414078"/>
    <x v="238"/>
    <x v="4"/>
    <x v="2"/>
    <n v="0"/>
    <n v="42649.290640394087"/>
    <n v="-42649.290640394087"/>
    <n v="43289.03"/>
    <n v="-43289.03"/>
    <n v="0"/>
    <n v="67590"/>
    <n v="-67590"/>
    <n v="68603.850000000006"/>
    <n v="-68603.850000000006"/>
  </r>
  <r>
    <s v="1414273"/>
    <x v="0"/>
    <x v="0"/>
    <x v="0"/>
    <n v="-1698.07"/>
    <n v="0"/>
    <n v="-1698.07"/>
    <n v="0"/>
    <n v="-1698.07"/>
    <n v="0"/>
    <n v="0"/>
    <n v="0"/>
    <n v="0"/>
    <n v="0"/>
  </r>
  <r>
    <s v="1414273"/>
    <x v="4"/>
    <x v="2"/>
    <x v="0"/>
    <n v="412.64"/>
    <n v="0"/>
    <n v="412.64"/>
    <n v="289.20999999999998"/>
    <n v="123.43"/>
    <n v="1.17"/>
    <n v="0"/>
    <n v="1.17"/>
    <n v="0.82"/>
    <n v="0.35"/>
  </r>
  <r>
    <s v="1414273"/>
    <x v="5"/>
    <x v="2"/>
    <x v="0"/>
    <n v="1418.47"/>
    <n v="0"/>
    <n v="1418.47"/>
    <n v="994.16"/>
    <n v="424.31000000000006"/>
    <n v="1.17"/>
    <n v="0"/>
    <n v="1.17"/>
    <n v="0.82"/>
    <n v="0.35"/>
  </r>
  <r>
    <s v="1414273"/>
    <x v="6"/>
    <x v="2"/>
    <x v="0"/>
    <n v="1534.7"/>
    <n v="0"/>
    <n v="1534.7"/>
    <n v="1075.5999999999999"/>
    <n v="459.10000000000014"/>
    <n v="24.57"/>
    <n v="0"/>
    <n v="24.57"/>
    <n v="17.22"/>
    <n v="7.3500000000000014"/>
  </r>
  <r>
    <s v="1414273"/>
    <x v="230"/>
    <x v="3"/>
    <x v="1"/>
    <n v="-83980.85"/>
    <n v="0"/>
    <n v="-83980.85"/>
    <n v="-83980.83"/>
    <n v="-2.0000000004074536E-2"/>
    <n v="-574"/>
    <n v="0"/>
    <n v="-574"/>
    <n v="-574"/>
    <n v="0"/>
  </r>
  <r>
    <s v="1414273"/>
    <x v="231"/>
    <x v="4"/>
    <x v="5"/>
    <n v="64839.02"/>
    <n v="64539.283582089549"/>
    <n v="299.73641791044793"/>
    <n v="64861.98"/>
    <n v="-22.960000000006403"/>
    <n v="3460"/>
    <n v="3444"/>
    <n v="16"/>
    <n v="3461.22"/>
    <n v="-1.2199999999997999"/>
  </r>
  <r>
    <s v="1414273"/>
    <x v="453"/>
    <x v="4"/>
    <x v="2"/>
    <n v="1546.54"/>
    <n v="0"/>
    <n v="1546.54"/>
    <n v="0"/>
    <n v="1546.54"/>
    <n v="3500"/>
    <n v="0"/>
    <n v="3500"/>
    <n v="0"/>
    <n v="3500"/>
  </r>
  <r>
    <s v="1414273"/>
    <x v="50"/>
    <x v="4"/>
    <x v="2"/>
    <n v="297"/>
    <n v="284.12935323383084"/>
    <n v="12.870646766169159"/>
    <n v="285.55"/>
    <n v="11.449999999999989"/>
    <n v="600"/>
    <n v="574"/>
    <n v="26"/>
    <n v="576.87"/>
    <n v="23.129999999999995"/>
  </r>
  <r>
    <s v="1414273"/>
    <x v="233"/>
    <x v="4"/>
    <x v="2"/>
    <n v="0"/>
    <n v="1521.8029556650247"/>
    <n v="-1521.8029556650247"/>
    <n v="1544.63"/>
    <n v="-1544.63"/>
    <n v="0"/>
    <n v="3444"/>
    <n v="-3444"/>
    <n v="3495.66"/>
    <n v="-3495.66"/>
  </r>
  <r>
    <s v="1414273"/>
    <x v="234"/>
    <x v="4"/>
    <x v="2"/>
    <n v="2499.96"/>
    <n v="2484.807881773399"/>
    <n v="15.152118226601033"/>
    <n v="2522.08"/>
    <n v="-22.119999999999891"/>
    <n v="3465"/>
    <n v="3444"/>
    <n v="21"/>
    <n v="3495.66"/>
    <n v="-30.659999999999854"/>
  </r>
  <r>
    <s v="1414273"/>
    <x v="235"/>
    <x v="4"/>
    <x v="2"/>
    <n v="3286.15"/>
    <n v="3143.7536945812808"/>
    <n v="142.39630541871929"/>
    <n v="3190.91"/>
    <n v="95.240000000000236"/>
    <n v="3600"/>
    <n v="3444"/>
    <n v="156"/>
    <n v="3495.66"/>
    <n v="104.34000000000015"/>
  </r>
  <r>
    <s v="1414273"/>
    <x v="236"/>
    <x v="4"/>
    <x v="2"/>
    <n v="3581.48"/>
    <n v="3524.1773399014778"/>
    <n v="57.30266009852221"/>
    <n v="3577.04"/>
    <n v="4.4400000000000546"/>
    <n v="3500"/>
    <n v="3444"/>
    <n v="56"/>
    <n v="3495.66"/>
    <n v="4.3400000000001455"/>
  </r>
  <r>
    <s v="1414273"/>
    <x v="237"/>
    <x v="4"/>
    <x v="2"/>
    <n v="6262.96"/>
    <n v="5556.3152709359601"/>
    <n v="706.64472906403989"/>
    <n v="5639.66"/>
    <n v="623.30000000000018"/>
    <n v="647"/>
    <n v="574"/>
    <n v="73"/>
    <n v="582.61"/>
    <n v="64.389999999999986"/>
  </r>
  <r>
    <s v="1414278"/>
    <x v="0"/>
    <x v="0"/>
    <x v="0"/>
    <n v="1393.75"/>
    <n v="0"/>
    <n v="1393.75"/>
    <n v="0"/>
    <n v="1393.75"/>
    <n v="0"/>
    <n v="0"/>
    <n v="0"/>
    <n v="0"/>
    <n v="0"/>
  </r>
  <r>
    <s v="1414278"/>
    <x v="2"/>
    <x v="1"/>
    <x v="0"/>
    <n v="1.59"/>
    <n v="0"/>
    <n v="1.59"/>
    <n v="1.28"/>
    <n v="0.31000000000000005"/>
    <n v="0"/>
    <n v="0"/>
    <n v="0"/>
    <n v="0"/>
    <n v="0"/>
  </r>
  <r>
    <s v="1414278"/>
    <x v="7"/>
    <x v="1"/>
    <x v="0"/>
    <n v="119.8"/>
    <n v="0"/>
    <n v="119.8"/>
    <n v="96.35"/>
    <n v="23.450000000000003"/>
    <n v="0"/>
    <n v="0"/>
    <n v="0"/>
    <n v="0"/>
    <n v="0"/>
  </r>
  <r>
    <s v="1414278"/>
    <x v="259"/>
    <x v="2"/>
    <x v="0"/>
    <n v="792.13"/>
    <n v="0"/>
    <n v="792.13"/>
    <n v="1035.31"/>
    <n v="-243.17999999999995"/>
    <n v="5"/>
    <n v="0"/>
    <n v="5"/>
    <n v="6.5350000000000001"/>
    <n v="-1.5350000000000001"/>
  </r>
  <r>
    <s v="1414278"/>
    <x v="260"/>
    <x v="2"/>
    <x v="0"/>
    <n v="2516.5700000000002"/>
    <n v="0"/>
    <n v="2516.5700000000002"/>
    <n v="3289.16"/>
    <n v="-772.58999999999969"/>
    <n v="5"/>
    <n v="0"/>
    <n v="5"/>
    <n v="6.5350000000000001"/>
    <n v="-1.5350000000000001"/>
  </r>
  <r>
    <s v="1414278"/>
    <x v="261"/>
    <x v="2"/>
    <x v="0"/>
    <n v="2528.8200000000002"/>
    <n v="0"/>
    <n v="2528.8200000000002"/>
    <n v="3305.16"/>
    <n v="-776.33999999999969"/>
    <n v="30"/>
    <n v="0"/>
    <n v="30"/>
    <n v="39.21"/>
    <n v="-9.2100000000000009"/>
  </r>
  <r>
    <s v="1414278"/>
    <x v="231"/>
    <x v="3"/>
    <x v="5"/>
    <n v="-122463.29"/>
    <n v="0"/>
    <n v="-122463.29"/>
    <n v="-122463.48"/>
    <n v="0.19000000000232831"/>
    <n v="-6535"/>
    <n v="0"/>
    <n v="-6535"/>
    <n v="-6535"/>
    <n v="0"/>
  </r>
  <r>
    <s v="1414278"/>
    <x v="26"/>
    <x v="4"/>
    <x v="5"/>
    <n v="95948.85"/>
    <n v="96399.82"/>
    <n v="-450.97000000000116"/>
    <n v="96399.82"/>
    <n v="-450.97000000000116"/>
    <n v="6602"/>
    <n v="6633.0249999999996"/>
    <n v="-31.024999999999636"/>
    <n v="6633.0249999999996"/>
    <n v="-31.024999999999636"/>
  </r>
  <r>
    <s v="1414278"/>
    <x v="319"/>
    <x v="4"/>
    <x v="2"/>
    <n v="3978.88"/>
    <n v="3921.8529411764707"/>
    <n v="57.027058823529387"/>
    <n v="4000.29"/>
    <n v="-21.409999999999854"/>
    <n v="6630"/>
    <n v="6535"/>
    <n v="95"/>
    <n v="6665.7"/>
    <n v="-35.699999999999818"/>
  </r>
  <r>
    <s v="1414278"/>
    <x v="321"/>
    <x v="4"/>
    <x v="2"/>
    <n v="11403.6"/>
    <n v="11240.199004975124"/>
    <n v="163.40099502487647"/>
    <n v="11296.4"/>
    <n v="107.20000000000073"/>
    <n v="6630"/>
    <n v="6535"/>
    <n v="95"/>
    <n v="6567.6750000000002"/>
    <n v="62.324999999999818"/>
  </r>
  <r>
    <s v="1414278"/>
    <x v="323"/>
    <x v="4"/>
    <x v="3"/>
    <n v="3779.3"/>
    <n v="3039.71"/>
    <n v="739.59000000000015"/>
    <n v="3039.71"/>
    <n v="739.59000000000015"/>
    <n v="325"/>
    <n v="261.39999999999998"/>
    <n v="63.600000000000023"/>
    <n v="261.39999999999998"/>
    <n v="63.600000000000023"/>
  </r>
  <r>
    <s v="1414280"/>
    <x v="0"/>
    <x v="0"/>
    <x v="0"/>
    <n v="-1931.61"/>
    <n v="0"/>
    <n v="-1931.61"/>
    <n v="0"/>
    <n v="-1931.61"/>
    <n v="0"/>
    <n v="0"/>
    <n v="0"/>
    <n v="0"/>
    <n v="0"/>
  </r>
  <r>
    <s v="1414280"/>
    <x v="4"/>
    <x v="2"/>
    <x v="0"/>
    <n v="500.81"/>
    <n v="0"/>
    <n v="500.81"/>
    <n v="251.92"/>
    <n v="248.89000000000001"/>
    <n v="1.42"/>
    <n v="0"/>
    <n v="1.42"/>
    <n v="0.71399999999999997"/>
    <n v="0.70599999999999996"/>
  </r>
  <r>
    <s v="1414280"/>
    <x v="5"/>
    <x v="2"/>
    <x v="0"/>
    <n v="1721.57"/>
    <n v="0"/>
    <n v="1721.57"/>
    <n v="866"/>
    <n v="855.56999999999994"/>
    <n v="1.42"/>
    <n v="0"/>
    <n v="1.42"/>
    <n v="0.71399999999999997"/>
    <n v="0.70599999999999996"/>
  </r>
  <r>
    <s v="1414280"/>
    <x v="6"/>
    <x v="2"/>
    <x v="0"/>
    <n v="1862.63"/>
    <n v="0"/>
    <n v="1862.63"/>
    <n v="936.94"/>
    <n v="925.69"/>
    <n v="29.82"/>
    <n v="0"/>
    <n v="29.82"/>
    <n v="15"/>
    <n v="14.82"/>
  </r>
  <r>
    <s v="1414280"/>
    <x v="155"/>
    <x v="3"/>
    <x v="1"/>
    <n v="-89997"/>
    <n v="0"/>
    <n v="-89997"/>
    <n v="-89997"/>
    <n v="0"/>
    <n v="-500"/>
    <n v="0"/>
    <n v="-500"/>
    <n v="-500"/>
    <n v="0"/>
  </r>
  <r>
    <s v="1414280"/>
    <x v="133"/>
    <x v="4"/>
    <x v="5"/>
    <n v="70253.61"/>
    <n v="70253.601990049749"/>
    <n v="8.0099502520170063E-3"/>
    <n v="70604.87"/>
    <n v="-351.25999999999476"/>
    <n v="3000"/>
    <n v="3000"/>
    <n v="0"/>
    <n v="3015"/>
    <n v="-15"/>
  </r>
  <r>
    <s v="1414280"/>
    <x v="156"/>
    <x v="4"/>
    <x v="2"/>
    <n v="822.37"/>
    <n v="0"/>
    <n v="822.37"/>
    <n v="0"/>
    <n v="822.37"/>
    <n v="3050"/>
    <n v="0"/>
    <n v="3050"/>
    <n v="0"/>
    <n v="3050"/>
  </r>
  <r>
    <s v="1414280"/>
    <x v="48"/>
    <x v="4"/>
    <x v="2"/>
    <n v="92.78"/>
    <n v="85.118811881188122"/>
    <n v="7.6611881188118787"/>
    <n v="85.97"/>
    <n v="6.8100000000000023"/>
    <n v="1090"/>
    <n v="1000"/>
    <n v="90"/>
    <n v="1010"/>
    <n v="80"/>
  </r>
  <r>
    <s v="1414280"/>
    <x v="123"/>
    <x v="4"/>
    <x v="2"/>
    <n v="191.64"/>
    <n v="190.49751243781094"/>
    <n v="1.1424875621890465"/>
    <n v="191.45"/>
    <n v="0.18999999999999773"/>
    <n v="503"/>
    <n v="500"/>
    <n v="3"/>
    <n v="502.5"/>
    <n v="0.5"/>
  </r>
  <r>
    <s v="1414280"/>
    <x v="157"/>
    <x v="4"/>
    <x v="2"/>
    <n v="0"/>
    <n v="808.88669950738915"/>
    <n v="-808.88669950738915"/>
    <n v="821.02"/>
    <n v="-821.02"/>
    <n v="0"/>
    <n v="3000"/>
    <n v="-3000"/>
    <n v="3045"/>
    <n v="-3045"/>
  </r>
  <r>
    <s v="1414280"/>
    <x v="136"/>
    <x v="4"/>
    <x v="2"/>
    <n v="3222.17"/>
    <n v="3169.3497536945811"/>
    <n v="52.820246305419005"/>
    <n v="3216.89"/>
    <n v="5.2800000000002001"/>
    <n v="3050"/>
    <n v="3000"/>
    <n v="50"/>
    <n v="3045"/>
    <n v="5"/>
  </r>
  <r>
    <s v="1414280"/>
    <x v="137"/>
    <x v="4"/>
    <x v="2"/>
    <n v="3542.67"/>
    <n v="3484.5911330049262"/>
    <n v="58.078866995073895"/>
    <n v="3536.86"/>
    <n v="5.8099999999999454"/>
    <n v="3050"/>
    <n v="3000"/>
    <n v="50"/>
    <n v="3045"/>
    <n v="5"/>
  </r>
  <r>
    <s v="1414280"/>
    <x v="138"/>
    <x v="4"/>
    <x v="2"/>
    <n v="4714.5600000000004"/>
    <n v="4419.9014778325127"/>
    <n v="294.65852216748772"/>
    <n v="4486.2"/>
    <n v="228.36000000000058"/>
    <n v="3200"/>
    <n v="3000"/>
    <n v="200"/>
    <n v="3045"/>
    <n v="155"/>
  </r>
  <r>
    <s v="1414280"/>
    <x v="139"/>
    <x v="4"/>
    <x v="2"/>
    <n v="5003.8"/>
    <n v="4925.0049261083741"/>
    <n v="78.795073891626089"/>
    <n v="4998.88"/>
    <n v="4.9200000000000728"/>
    <n v="508"/>
    <n v="500"/>
    <n v="8"/>
    <n v="507.5"/>
    <n v="0.5"/>
  </r>
  <r>
    <s v="1414502"/>
    <x v="0"/>
    <x v="0"/>
    <x v="0"/>
    <n v="449.74"/>
    <n v="0"/>
    <n v="449.74"/>
    <n v="0"/>
    <n v="449.74"/>
    <n v="0"/>
    <n v="0"/>
    <n v="0"/>
    <n v="0"/>
    <n v="0"/>
  </r>
  <r>
    <s v="1414502"/>
    <x v="190"/>
    <x v="2"/>
    <x v="0"/>
    <n v="159.76"/>
    <n v="0"/>
    <n v="159.76"/>
    <n v="154.76"/>
    <n v="5"/>
    <n v="21.13"/>
    <n v="0"/>
    <n v="21.13"/>
    <n v="20.472999999999999"/>
    <n v="0.65700000000000003"/>
  </r>
  <r>
    <s v="1414502"/>
    <x v="191"/>
    <x v="2"/>
    <x v="0"/>
    <n v="327.82"/>
    <n v="0"/>
    <n v="327.82"/>
    <n v="317.62"/>
    <n v="10.199999999999989"/>
    <n v="21.13"/>
    <n v="0"/>
    <n v="21.13"/>
    <n v="20.472999999999999"/>
    <n v="0.65700000000000003"/>
  </r>
  <r>
    <s v="1414502"/>
    <x v="192"/>
    <x v="2"/>
    <x v="0"/>
    <n v="12923.21"/>
    <n v="0"/>
    <n v="12923.21"/>
    <n v="12518.64"/>
    <n v="404.56999999999971"/>
    <n v="211.3"/>
    <n v="0"/>
    <n v="211.3"/>
    <n v="204.685"/>
    <n v="6.6150000000000091"/>
  </r>
  <r>
    <s v="1414502"/>
    <x v="200"/>
    <x v="3"/>
    <x v="2"/>
    <n v="-77071.05"/>
    <n v="0"/>
    <n v="-77071.05"/>
    <n v="-77071.05"/>
    <n v="0"/>
    <n v="-95180"/>
    <n v="0"/>
    <n v="-95180"/>
    <n v="-95180"/>
    <n v="0"/>
  </r>
  <r>
    <s v="1414502"/>
    <x v="198"/>
    <x v="4"/>
    <x v="2"/>
    <n v="7965.11"/>
    <n v="7964.9506903353049"/>
    <n v="0.15930966469477426"/>
    <n v="8076.46"/>
    <n v="-111.35000000000036"/>
    <n v="15705"/>
    <n v="15704.700197238659"/>
    <n v="0.29980276134119777"/>
    <n v="15924.566000000001"/>
    <n v="-219.56600000000071"/>
  </r>
  <r>
    <s v="1414502"/>
    <x v="241"/>
    <x v="4"/>
    <x v="2"/>
    <n v="55245.41"/>
    <n v="55175.842364532022"/>
    <n v="69.567635467981745"/>
    <n v="56003.48"/>
    <n v="-758.06999999999971"/>
    <n v="95300"/>
    <n v="95180"/>
    <n v="120"/>
    <n v="96607.7"/>
    <n v="-1307.6999999999971"/>
  </r>
  <r>
    <s v="1414503"/>
    <x v="0"/>
    <x v="0"/>
    <x v="0"/>
    <n v="474.08"/>
    <n v="0"/>
    <n v="474.08"/>
    <n v="0"/>
    <n v="474.08"/>
    <n v="0"/>
    <n v="0"/>
    <n v="0"/>
    <n v="0"/>
    <n v="0"/>
  </r>
  <r>
    <s v="1414503"/>
    <x v="190"/>
    <x v="2"/>
    <x v="0"/>
    <n v="54.82"/>
    <n v="0"/>
    <n v="54.82"/>
    <n v="58.1"/>
    <n v="-3.2800000000000011"/>
    <n v="7.25"/>
    <n v="0"/>
    <n v="7.25"/>
    <n v="7.6859999999999999"/>
    <n v="-0.43599999999999994"/>
  </r>
  <r>
    <s v="1414503"/>
    <x v="191"/>
    <x v="2"/>
    <x v="0"/>
    <n v="112.48"/>
    <n v="0"/>
    <n v="112.48"/>
    <n v="119.23"/>
    <n v="-6.75"/>
    <n v="7.25"/>
    <n v="0"/>
    <n v="7.25"/>
    <n v="7.6859999999999999"/>
    <n v="-0.43599999999999994"/>
  </r>
  <r>
    <s v="1414503"/>
    <x v="192"/>
    <x v="2"/>
    <x v="0"/>
    <n v="4434.1400000000003"/>
    <n v="0"/>
    <n v="4434.1400000000003"/>
    <n v="4699.42"/>
    <n v="-265.27999999999975"/>
    <n v="72.5"/>
    <n v="0"/>
    <n v="72.5"/>
    <n v="76.837000000000003"/>
    <n v="-4.3370000000000033"/>
  </r>
  <r>
    <s v="1414503"/>
    <x v="200"/>
    <x v="3"/>
    <x v="2"/>
    <n v="-29139.24"/>
    <n v="0"/>
    <n v="-29139.24"/>
    <n v="-29139.07"/>
    <n v="-0.17000000000189175"/>
    <n v="-35730"/>
    <n v="0"/>
    <n v="-35730"/>
    <n v="-35730"/>
    <n v="0"/>
  </r>
  <r>
    <s v="1414503"/>
    <x v="198"/>
    <x v="4"/>
    <x v="2"/>
    <n v="3194.51"/>
    <n v="3194.2110453648916"/>
    <n v="0.29895463510865738"/>
    <n v="3238.93"/>
    <n v="-44.419999999999618"/>
    <n v="5896"/>
    <n v="5895.4497041420109"/>
    <n v="0.55029585798911285"/>
    <n v="5977.9859999999999"/>
    <n v="-81.985999999999876"/>
  </r>
  <r>
    <s v="1414503"/>
    <x v="241"/>
    <x v="4"/>
    <x v="2"/>
    <n v="20869.21"/>
    <n v="20712.679802955667"/>
    <n v="156.53019704433245"/>
    <n v="21023.37"/>
    <n v="-154.15999999999985"/>
    <n v="36000"/>
    <n v="35729.999999999993"/>
    <n v="270.00000000000728"/>
    <n v="36265.949999999997"/>
    <n v="-265.94999999999709"/>
  </r>
  <r>
    <s v="1414536"/>
    <x v="0"/>
    <x v="0"/>
    <x v="0"/>
    <n v="861.74"/>
    <n v="0"/>
    <n v="861.74"/>
    <n v="0"/>
    <n v="861.74"/>
    <n v="0"/>
    <n v="0"/>
    <n v="0"/>
    <n v="0"/>
    <n v="0"/>
  </r>
  <r>
    <s v="1414536"/>
    <x v="190"/>
    <x v="2"/>
    <x v="0"/>
    <n v="123.4"/>
    <n v="0"/>
    <n v="123.4"/>
    <n v="123.51"/>
    <n v="-0.10999999999999943"/>
    <n v="16.32"/>
    <n v="0"/>
    <n v="16.32"/>
    <n v="16.338999999999999"/>
    <n v="-1.8999999999998352E-2"/>
  </r>
  <r>
    <s v="1414536"/>
    <x v="191"/>
    <x v="2"/>
    <x v="0"/>
    <n v="253.2"/>
    <n v="0"/>
    <n v="253.2"/>
    <n v="253.48"/>
    <n v="-0.28000000000000114"/>
    <n v="16.32"/>
    <n v="0"/>
    <n v="16.32"/>
    <n v="16.338999999999999"/>
    <n v="-1.8999999999998352E-2"/>
  </r>
  <r>
    <s v="1414536"/>
    <x v="192"/>
    <x v="2"/>
    <x v="0"/>
    <n v="9981.39"/>
    <n v="0"/>
    <n v="9981.39"/>
    <n v="9990.7099999999991"/>
    <n v="-9.319999999999709"/>
    <n v="163.19999999999999"/>
    <n v="0"/>
    <n v="163.19999999999999"/>
    <n v="163.352"/>
    <n v="-0.15200000000001523"/>
  </r>
  <r>
    <s v="1414536"/>
    <x v="15"/>
    <x v="3"/>
    <x v="2"/>
    <n v="-68406.539999999994"/>
    <n v="0"/>
    <n v="-68406.539999999994"/>
    <n v="-68406.84"/>
    <n v="0.30000000000291038"/>
    <n v="-75960"/>
    <n v="0"/>
    <n v="-75960"/>
    <n v="-75960"/>
    <n v="0"/>
  </r>
  <r>
    <s v="1414536"/>
    <x v="196"/>
    <x v="4"/>
    <x v="2"/>
    <n v="5665.42"/>
    <n v="5665.6015779092695"/>
    <n v="-0.18157790926943562"/>
    <n v="5744.92"/>
    <n v="-79.5"/>
    <n v="12533"/>
    <n v="12533.400394477318"/>
    <n v="-0.40039447731760447"/>
    <n v="12708.868"/>
    <n v="-175.86800000000039"/>
  </r>
  <r>
    <s v="1414536"/>
    <x v="197"/>
    <x v="4"/>
    <x v="2"/>
    <n v="51521.39"/>
    <n v="51521.38916256158"/>
    <n v="8.3743841969408095E-4"/>
    <n v="52294.21"/>
    <n v="-772.81999999999971"/>
    <n v="75960"/>
    <n v="75959.999999999985"/>
    <n v="1.4551915228366852E-11"/>
    <n v="77099.399999999994"/>
    <n v="-1139.3999999999942"/>
  </r>
  <r>
    <s v="1414555"/>
    <x v="0"/>
    <x v="0"/>
    <x v="0"/>
    <n v="-94.39"/>
    <n v="0"/>
    <n v="-94.39"/>
    <n v="0"/>
    <n v="-94.39"/>
    <n v="0"/>
    <n v="0"/>
    <n v="0"/>
    <n v="0"/>
    <n v="0"/>
  </r>
  <r>
    <s v="1414555"/>
    <x v="1"/>
    <x v="1"/>
    <x v="0"/>
    <n v="0.1"/>
    <n v="0"/>
    <n v="0.1"/>
    <n v="0.1"/>
    <n v="0"/>
    <n v="0"/>
    <n v="0"/>
    <n v="0"/>
    <n v="0"/>
    <n v="0"/>
  </r>
  <r>
    <s v="1414555"/>
    <x v="2"/>
    <x v="1"/>
    <x v="0"/>
    <n v="2.2999999999999998"/>
    <n v="0"/>
    <n v="2.2999999999999998"/>
    <n v="2.25"/>
    <n v="4.9999999999999822E-2"/>
    <n v="0"/>
    <n v="0"/>
    <n v="0"/>
    <n v="0"/>
    <n v="0"/>
  </r>
  <r>
    <s v="1414555"/>
    <x v="3"/>
    <x v="1"/>
    <x v="0"/>
    <n v="15.46"/>
    <n v="0"/>
    <n v="15.46"/>
    <n v="15.14"/>
    <n v="0.32000000000000028"/>
    <n v="0"/>
    <n v="0"/>
    <n v="0"/>
    <n v="0"/>
    <n v="0"/>
  </r>
  <r>
    <s v="1414555"/>
    <x v="4"/>
    <x v="2"/>
    <x v="0"/>
    <n v="112.86"/>
    <n v="0"/>
    <n v="112.86"/>
    <n v="116.04"/>
    <n v="-3.1800000000000068"/>
    <n v="0.32"/>
    <n v="0"/>
    <n v="0.32"/>
    <n v="0.32900000000000001"/>
    <n v="-9.000000000000008E-3"/>
  </r>
  <r>
    <s v="1414555"/>
    <x v="7"/>
    <x v="1"/>
    <x v="0"/>
    <n v="173.24"/>
    <n v="0"/>
    <n v="173.24"/>
    <n v="169.58"/>
    <n v="3.6599999999999966"/>
    <n v="0"/>
    <n v="0"/>
    <n v="0"/>
    <n v="0"/>
    <n v="0"/>
  </r>
  <r>
    <s v="1414555"/>
    <x v="8"/>
    <x v="1"/>
    <x v="0"/>
    <n v="400.62"/>
    <n v="0"/>
    <n v="400.62"/>
    <n v="392.15"/>
    <n v="8.4700000000000273"/>
    <n v="0"/>
    <n v="0"/>
    <n v="0"/>
    <n v="0"/>
    <n v="0"/>
  </r>
  <r>
    <s v="1414555"/>
    <x v="5"/>
    <x v="2"/>
    <x v="0"/>
    <n v="387.96"/>
    <n v="0"/>
    <n v="387.96"/>
    <n v="398.91"/>
    <n v="-10.950000000000045"/>
    <n v="0.32"/>
    <n v="0"/>
    <n v="0.32"/>
    <n v="0.32900000000000001"/>
    <n v="-9.000000000000008E-3"/>
  </r>
  <r>
    <s v="1414555"/>
    <x v="6"/>
    <x v="2"/>
    <x v="0"/>
    <n v="419.75"/>
    <n v="0"/>
    <n v="419.75"/>
    <n v="431.59"/>
    <n v="-11.839999999999975"/>
    <n v="6.72"/>
    <n v="0"/>
    <n v="6.72"/>
    <n v="6.91"/>
    <n v="-0.19000000000000039"/>
  </r>
  <r>
    <s v="1414555"/>
    <x v="303"/>
    <x v="3"/>
    <x v="1"/>
    <n v="-16594.36"/>
    <n v="0"/>
    <n v="-16594.36"/>
    <n v="-16594.36"/>
    <n v="0"/>
    <n v="-102"/>
    <n v="0"/>
    <n v="-102"/>
    <n v="-102"/>
    <n v="0"/>
  </r>
  <r>
    <s v="1414555"/>
    <x v="304"/>
    <x v="4"/>
    <x v="2"/>
    <n v="83"/>
    <n v="0"/>
    <n v="83"/>
    <n v="0"/>
    <n v="83"/>
    <n v="2485"/>
    <n v="0"/>
    <n v="2485"/>
    <n v="0"/>
    <n v="2485"/>
  </r>
  <r>
    <s v="1414555"/>
    <x v="277"/>
    <x v="4"/>
    <x v="2"/>
    <n v="4.12"/>
    <n v="4"/>
    <n v="0.12000000000000011"/>
    <n v="4.08"/>
    <n v="4.0000000000000036E-2"/>
    <n v="105"/>
    <n v="102"/>
    <n v="3"/>
    <n v="104.04"/>
    <n v="0.95999999999999375"/>
  </r>
  <r>
    <s v="1414555"/>
    <x v="305"/>
    <x v="4"/>
    <x v="2"/>
    <n v="0"/>
    <n v="72.778325123152712"/>
    <n v="-72.778325123152712"/>
    <n v="73.87"/>
    <n v="-73.87"/>
    <n v="0"/>
    <n v="2447.9999999999995"/>
    <n v="-2447.9999999999995"/>
    <n v="2484.7199999999998"/>
    <n v="-2484.7199999999998"/>
  </r>
  <r>
    <s v="1414555"/>
    <x v="279"/>
    <x v="4"/>
    <x v="2"/>
    <n v="118.96"/>
    <n v="117.81094527363184"/>
    <n v="1.1490547263681492"/>
    <n v="118.4"/>
    <n v="0.55999999999998806"/>
    <n v="103"/>
    <n v="102"/>
    <n v="1"/>
    <n v="102.51"/>
    <n v="0.48999999999999488"/>
  </r>
  <r>
    <s v="1414555"/>
    <x v="280"/>
    <x v="4"/>
    <x v="2"/>
    <n v="380.84"/>
    <n v="376.99009900990097"/>
    <n v="3.8499009900990018"/>
    <n v="380.76"/>
    <n v="7.9999999999984084E-2"/>
    <n v="2473"/>
    <n v="2448"/>
    <n v="25"/>
    <n v="2472.48"/>
    <n v="0.51999999999998181"/>
  </r>
  <r>
    <s v="1414555"/>
    <x v="306"/>
    <x v="4"/>
    <x v="2"/>
    <n v="409.25"/>
    <n v="403.16256157635468"/>
    <n v="6.0874384236453238"/>
    <n v="409.21"/>
    <n v="4.0000000000020464E-2"/>
    <n v="2485"/>
    <n v="2447.9999999999995"/>
    <n v="37.000000000000455"/>
    <n v="2484.7199999999998"/>
    <n v="0.28000000000020009"/>
  </r>
  <r>
    <s v="1414555"/>
    <x v="282"/>
    <x v="4"/>
    <x v="2"/>
    <n v="681.63"/>
    <n v="674.74257425742576"/>
    <n v="6.8874257425742371"/>
    <n v="681.49"/>
    <n v="0.13999999999998636"/>
    <n v="2473"/>
    <n v="2448"/>
    <n v="25"/>
    <n v="2472.48"/>
    <n v="0.51999999999998181"/>
  </r>
  <r>
    <s v="1414555"/>
    <x v="283"/>
    <x v="4"/>
    <x v="2"/>
    <n v="818.48"/>
    <n v="802.73891625615761"/>
    <n v="15.74108374384241"/>
    <n v="814.78"/>
    <n v="3.7000000000000455"/>
    <n v="104"/>
    <n v="102"/>
    <n v="2"/>
    <n v="103.53"/>
    <n v="0.46999999999999886"/>
  </r>
  <r>
    <s v="1414555"/>
    <x v="307"/>
    <x v="4"/>
    <x v="2"/>
    <n v="952.53"/>
    <n v="924.5825242718447"/>
    <n v="27.947475728155268"/>
    <n v="952.32"/>
    <n v="0.20999999999992269"/>
    <n v="2522"/>
    <n v="2448"/>
    <n v="74"/>
    <n v="2521.44"/>
    <n v="0.55999999999994543"/>
  </r>
  <r>
    <s v="1414555"/>
    <x v="308"/>
    <x v="4"/>
    <x v="2"/>
    <n v="1346.3"/>
    <n v="1326.2561576354681"/>
    <n v="20.043842364531884"/>
    <n v="1346.15"/>
    <n v="0.14999999999986358"/>
    <n v="2485"/>
    <n v="2447.9999999999995"/>
    <n v="37.000000000000455"/>
    <n v="2484.7199999999998"/>
    <n v="0.28000000000020009"/>
  </r>
  <r>
    <s v="1414555"/>
    <x v="286"/>
    <x v="4"/>
    <x v="2"/>
    <n v="5971.23"/>
    <n v="5910.8712871287125"/>
    <n v="60.358712871287025"/>
    <n v="5969.98"/>
    <n v="1.25"/>
    <n v="2473"/>
    <n v="2448"/>
    <n v="25"/>
    <n v="2472.48"/>
    <n v="0.51999999999998181"/>
  </r>
  <r>
    <s v="1414555"/>
    <x v="72"/>
    <x v="4"/>
    <x v="3"/>
    <n v="4379.22"/>
    <n v="4265.333333333333"/>
    <n v="113.88666666666722"/>
    <n v="4286.66"/>
    <n v="92.5600000000004"/>
    <n v="470"/>
    <n v="457.7761194029851"/>
    <n v="12.223880597014897"/>
    <n v="460.065"/>
    <n v="9.9350000000000023"/>
  </r>
  <r>
    <s v="1414555"/>
    <x v="20"/>
    <x v="4"/>
    <x v="4"/>
    <n v="30.9"/>
    <n v="30.294117647058822"/>
    <n v="0.60588235294117609"/>
    <n v="30.9"/>
    <n v="0"/>
    <n v="5.6189999999999998"/>
    <n v="5.5078431372549028"/>
    <n v="0.11115686274509695"/>
    <n v="5.6180000000000003"/>
    <n v="9.9999999999944578E-4"/>
  </r>
  <r>
    <s v="1414845"/>
    <x v="0"/>
    <x v="0"/>
    <x v="0"/>
    <n v="-1999.61"/>
    <n v="0"/>
    <n v="-1999.61"/>
    <n v="0"/>
    <n v="-1999.61"/>
    <n v="0"/>
    <n v="0"/>
    <n v="0"/>
    <n v="0"/>
    <n v="0"/>
  </r>
  <r>
    <s v="1414845"/>
    <x v="1"/>
    <x v="1"/>
    <x v="0"/>
    <n v="0.86"/>
    <n v="0"/>
    <n v="0.86"/>
    <n v="0.83"/>
    <n v="3.0000000000000027E-2"/>
    <n v="0"/>
    <n v="0"/>
    <n v="0"/>
    <n v="0"/>
    <n v="0"/>
  </r>
  <r>
    <s v="1414845"/>
    <x v="2"/>
    <x v="1"/>
    <x v="0"/>
    <n v="19.96"/>
    <n v="0"/>
    <n v="19.96"/>
    <n v="19.46"/>
    <n v="0.5"/>
    <n v="0"/>
    <n v="0"/>
    <n v="0"/>
    <n v="0"/>
    <n v="0"/>
  </r>
  <r>
    <s v="1414845"/>
    <x v="3"/>
    <x v="1"/>
    <x v="0"/>
    <n v="134.03"/>
    <n v="0"/>
    <n v="134.03"/>
    <n v="130.63999999999999"/>
    <n v="3.3900000000000148"/>
    <n v="0"/>
    <n v="0"/>
    <n v="0"/>
    <n v="0"/>
    <n v="0"/>
  </r>
  <r>
    <s v="1414845"/>
    <x v="4"/>
    <x v="2"/>
    <x v="0"/>
    <n v="176.34"/>
    <n v="0"/>
    <n v="176.34"/>
    <n v="215.04"/>
    <n v="-38.699999999999989"/>
    <n v="0.5"/>
    <n v="0"/>
    <n v="0.5"/>
    <n v="0.61"/>
    <n v="-0.10999999999999999"/>
  </r>
  <r>
    <s v="1414845"/>
    <x v="5"/>
    <x v="2"/>
    <x v="0"/>
    <n v="606.19000000000005"/>
    <n v="0"/>
    <n v="606.19000000000005"/>
    <n v="739.22"/>
    <n v="-133.02999999999997"/>
    <n v="0.5"/>
    <n v="0"/>
    <n v="0.5"/>
    <n v="0.61"/>
    <n v="-0.10999999999999999"/>
  </r>
  <r>
    <s v="1414845"/>
    <x v="6"/>
    <x v="2"/>
    <x v="0"/>
    <n v="655.86"/>
    <n v="0"/>
    <n v="655.86"/>
    <n v="799.78"/>
    <n v="-143.91999999999996"/>
    <n v="10.5"/>
    <n v="0"/>
    <n v="10.5"/>
    <n v="12.804"/>
    <n v="-2.3040000000000003"/>
  </r>
  <r>
    <s v="1414845"/>
    <x v="7"/>
    <x v="1"/>
    <x v="0"/>
    <n v="1501.68"/>
    <n v="0"/>
    <n v="1501.68"/>
    <n v="1463.62"/>
    <n v="38.060000000000173"/>
    <n v="0"/>
    <n v="0"/>
    <n v="0"/>
    <n v="0"/>
    <n v="0"/>
  </r>
  <r>
    <s v="1414845"/>
    <x v="8"/>
    <x v="1"/>
    <x v="0"/>
    <n v="3472.64"/>
    <n v="0"/>
    <n v="3472.64"/>
    <n v="3384.63"/>
    <n v="88.009999999999764"/>
    <n v="0"/>
    <n v="0"/>
    <n v="0"/>
    <n v="0"/>
    <n v="0"/>
  </r>
  <r>
    <s v="1414845"/>
    <x v="64"/>
    <x v="3"/>
    <x v="1"/>
    <n v="-93393.35"/>
    <n v="0"/>
    <n v="-93393.35"/>
    <n v="-93393.34"/>
    <n v="-1.0000000009313226E-2"/>
    <n v="-439"/>
    <n v="0"/>
    <n v="-439"/>
    <n v="-439"/>
    <n v="0"/>
  </r>
  <r>
    <s v="1414845"/>
    <x v="67"/>
    <x v="4"/>
    <x v="2"/>
    <n v="337.8"/>
    <n v="317.76354679802949"/>
    <n v="20.036453201970517"/>
    <n v="322.52999999999997"/>
    <n v="15.270000000000039"/>
    <n v="5600"/>
    <n v="5268"/>
    <n v="332"/>
    <n v="5347.02"/>
    <n v="252.97999999999956"/>
  </r>
  <r>
    <s v="1414845"/>
    <x v="11"/>
    <x v="4"/>
    <x v="2"/>
    <n v="435.47"/>
    <n v="431.53233830845772"/>
    <n v="3.9376616915423028"/>
    <n v="433.69"/>
    <n v="1.7800000000000296"/>
    <n v="443"/>
    <n v="439"/>
    <n v="4"/>
    <n v="441.19499999999999"/>
    <n v="1.8050000000000068"/>
  </r>
  <r>
    <s v="1414845"/>
    <x v="68"/>
    <x v="4"/>
    <x v="2"/>
    <n v="1283.81"/>
    <n v="1229.655172413793"/>
    <n v="54.15482758620692"/>
    <n v="1248.0999999999999"/>
    <n v="35.710000000000036"/>
    <n v="5500"/>
    <n v="5268"/>
    <n v="232"/>
    <n v="5347.02"/>
    <n v="152.97999999999956"/>
  </r>
  <r>
    <s v="1414845"/>
    <x v="69"/>
    <x v="4"/>
    <x v="2"/>
    <n v="1718.15"/>
    <n v="1587.9320388349515"/>
    <n v="130.21796116504856"/>
    <n v="1635.57"/>
    <n v="82.580000000000155"/>
    <n v="5700"/>
    <n v="5268"/>
    <n v="432"/>
    <n v="5426.04"/>
    <n v="273.96000000000004"/>
  </r>
  <r>
    <s v="1414845"/>
    <x v="14"/>
    <x v="4"/>
    <x v="2"/>
    <n v="2589.81"/>
    <n v="2476.9607843137255"/>
    <n v="112.84921568627442"/>
    <n v="2526.5"/>
    <n v="63.309999999999945"/>
    <n v="5508"/>
    <n v="5268"/>
    <n v="240"/>
    <n v="5373.36"/>
    <n v="134.64000000000033"/>
  </r>
  <r>
    <s v="1414845"/>
    <x v="70"/>
    <x v="4"/>
    <x v="2"/>
    <n v="4799.2"/>
    <n v="4580.1182266009855"/>
    <n v="219.08177339901431"/>
    <n v="4648.82"/>
    <n v="150.38000000000011"/>
    <n v="5520"/>
    <n v="5268"/>
    <n v="252"/>
    <n v="5347.02"/>
    <n v="172.97999999999956"/>
  </r>
  <r>
    <s v="1414845"/>
    <x v="71"/>
    <x v="4"/>
    <x v="2"/>
    <n v="6129"/>
    <n v="5979.1822660098524"/>
    <n v="149.81773399014764"/>
    <n v="6068.87"/>
    <n v="60.130000000000109"/>
    <n v="450"/>
    <n v="439"/>
    <n v="11"/>
    <n v="445.58499999999998"/>
    <n v="4.4150000000000205"/>
  </r>
  <r>
    <s v="1414845"/>
    <x v="17"/>
    <x v="4"/>
    <x v="2"/>
    <n v="7217.91"/>
    <n v="7006.4378109452737"/>
    <n v="211.47218905472619"/>
    <n v="7041.47"/>
    <n v="176.4399999999996"/>
    <n v="5427"/>
    <n v="5268"/>
    <n v="159"/>
    <n v="5294.34"/>
    <n v="132.65999999999985"/>
  </r>
  <r>
    <s v="1414845"/>
    <x v="58"/>
    <x v="4"/>
    <x v="2"/>
    <n v="26088.77"/>
    <n v="25199.059405940596"/>
    <n v="889.71059405940468"/>
    <n v="25451.05"/>
    <n v="637.72000000000116"/>
    <n v="5454"/>
    <n v="5268"/>
    <n v="186"/>
    <n v="5320.68"/>
    <n v="133.31999999999971"/>
  </r>
  <r>
    <s v="1414845"/>
    <x v="72"/>
    <x v="4"/>
    <x v="3"/>
    <n v="37959.5"/>
    <n v="36813.472636815917"/>
    <n v="1146.0273631840828"/>
    <n v="36997.54"/>
    <n v="961.95999999999913"/>
    <n v="4074"/>
    <n v="3951"/>
    <n v="123"/>
    <n v="3970.7550000000001"/>
    <n v="103.24499999999989"/>
  </r>
  <r>
    <s v="1414845"/>
    <x v="20"/>
    <x v="4"/>
    <x v="4"/>
    <n v="265.98"/>
    <n v="260.76470588235293"/>
    <n v="5.2152941176470904"/>
    <n v="265.98"/>
    <n v="0"/>
    <n v="48.36"/>
    <n v="47.411764705882355"/>
    <n v="0.9482352941176444"/>
    <n v="48.36"/>
    <n v="0"/>
  </r>
  <r>
    <s v="1415005"/>
    <x v="0"/>
    <x v="0"/>
    <x v="0"/>
    <n v="170.05"/>
    <n v="0"/>
    <n v="170.05"/>
    <n v="0"/>
    <n v="170.05"/>
    <n v="0"/>
    <n v="0"/>
    <n v="0"/>
    <n v="0"/>
    <n v="0"/>
  </r>
  <r>
    <s v="1415005"/>
    <x v="190"/>
    <x v="2"/>
    <x v="0"/>
    <n v="48.57"/>
    <n v="0"/>
    <n v="48.57"/>
    <n v="50.49"/>
    <n v="-1.9200000000000017"/>
    <n v="6.4240000000000004"/>
    <n v="0"/>
    <n v="6.4240000000000004"/>
    <n v="6.6790000000000003"/>
    <n v="-0.25499999999999989"/>
  </r>
  <r>
    <s v="1415005"/>
    <x v="191"/>
    <x v="2"/>
    <x v="0"/>
    <n v="99.67"/>
    <n v="0"/>
    <n v="99.67"/>
    <n v="103.61"/>
    <n v="-3.9399999999999977"/>
    <n v="6.4240000000000004"/>
    <n v="0"/>
    <n v="6.4240000000000004"/>
    <n v="6.6790000000000003"/>
    <n v="-0.25499999999999989"/>
  </r>
  <r>
    <s v="1415005"/>
    <x v="192"/>
    <x v="2"/>
    <x v="0"/>
    <n v="3928.95"/>
    <n v="0"/>
    <n v="3928.95"/>
    <n v="4083.88"/>
    <n v="-154.93000000000029"/>
    <n v="64.239999999999995"/>
    <n v="0"/>
    <n v="64.239999999999995"/>
    <n v="66.772999999999996"/>
    <n v="-2.5330000000000013"/>
  </r>
  <r>
    <s v="1415005"/>
    <x v="15"/>
    <x v="3"/>
    <x v="2"/>
    <n v="-28122.92"/>
    <n v="0"/>
    <n v="-28122.92"/>
    <n v="-28122.89"/>
    <n v="-2.9999999998835847E-2"/>
    <n v="-31050"/>
    <n v="0"/>
    <n v="-31050"/>
    <n v="-31050"/>
    <n v="0"/>
  </r>
  <r>
    <s v="1415005"/>
    <x v="196"/>
    <x v="4"/>
    <x v="2"/>
    <n v="2510.17"/>
    <n v="2474.0729783037473"/>
    <n v="36.097021696252796"/>
    <n v="2508.71"/>
    <n v="1.4600000000000364"/>
    <n v="5198"/>
    <n v="5123.249506903353"/>
    <n v="74.750493096647006"/>
    <n v="5194.9750000000004"/>
    <n v="3.0249999999996362"/>
  </r>
  <r>
    <s v="1415005"/>
    <x v="197"/>
    <x v="4"/>
    <x v="2"/>
    <n v="21365.51"/>
    <n v="21060.285714285714"/>
    <n v="305.22428571428463"/>
    <n v="21376.19"/>
    <n v="-10.680000000000291"/>
    <n v="31500"/>
    <n v="31050"/>
    <n v="450"/>
    <n v="31515.75"/>
    <n v="-15.75"/>
  </r>
  <r>
    <s v="1415006"/>
    <x v="0"/>
    <x v="0"/>
    <x v="0"/>
    <n v="-188.49"/>
    <n v="0"/>
    <n v="-188.49"/>
    <n v="0"/>
    <n v="-188.49"/>
    <n v="0"/>
    <n v="0"/>
    <n v="0"/>
    <n v="0"/>
    <n v="0"/>
  </r>
  <r>
    <s v="1415006"/>
    <x v="190"/>
    <x v="2"/>
    <x v="0"/>
    <n v="23.14"/>
    <n v="0"/>
    <n v="23.14"/>
    <n v="22.68"/>
    <n v="0.46000000000000085"/>
    <n v="3.06"/>
    <n v="0"/>
    <n v="3.06"/>
    <n v="3.0009999999999999"/>
    <n v="5.9000000000000163E-2"/>
  </r>
  <r>
    <s v="1415006"/>
    <x v="191"/>
    <x v="2"/>
    <x v="0"/>
    <n v="47.47"/>
    <n v="0"/>
    <n v="47.47"/>
    <n v="46.55"/>
    <n v="0.92000000000000171"/>
    <n v="3.06"/>
    <n v="0"/>
    <n v="3.06"/>
    <n v="3.0009999999999999"/>
    <n v="5.9000000000000163E-2"/>
  </r>
  <r>
    <s v="1415006"/>
    <x v="192"/>
    <x v="2"/>
    <x v="0"/>
    <n v="1871.51"/>
    <n v="0"/>
    <n v="1871.51"/>
    <n v="1834.79"/>
    <n v="36.720000000000027"/>
    <n v="30.6"/>
    <n v="0"/>
    <n v="30.6"/>
    <n v="29.998999999999999"/>
    <n v="0.60100000000000264"/>
  </r>
  <r>
    <s v="1415006"/>
    <x v="200"/>
    <x v="3"/>
    <x v="2"/>
    <n v="-11295.87"/>
    <n v="0"/>
    <n v="-11295.87"/>
    <n v="-11295.87"/>
    <n v="0"/>
    <n v="-13950"/>
    <n v="0"/>
    <n v="-13950"/>
    <n v="-13950"/>
    <n v="0"/>
  </r>
  <r>
    <s v="1415006"/>
    <x v="198"/>
    <x v="4"/>
    <x v="2"/>
    <n v="1272.82"/>
    <n v="1167.3767258382643"/>
    <n v="105.44327416173564"/>
    <n v="1183.72"/>
    <n v="89.099999999999909"/>
    <n v="2509.65"/>
    <n v="2301.749506903353"/>
    <n v="207.9004930966471"/>
    <n v="2333.9740000000002"/>
    <n v="175.67599999999993"/>
  </r>
  <r>
    <s v="1415006"/>
    <x v="241"/>
    <x v="4"/>
    <x v="2"/>
    <n v="8269.42"/>
    <n v="8086.8177339901486"/>
    <n v="182.60226600985152"/>
    <n v="8208.1200000000008"/>
    <n v="61.299999999999272"/>
    <n v="14265"/>
    <n v="13950"/>
    <n v="315"/>
    <n v="14159.25"/>
    <n v="105.75"/>
  </r>
  <r>
    <s v="1415318"/>
    <x v="0"/>
    <x v="0"/>
    <x v="0"/>
    <n v="-113.09"/>
    <n v="0"/>
    <n v="-113.09"/>
    <n v="0"/>
    <n v="-113.09"/>
    <n v="0"/>
    <n v="0"/>
    <n v="0"/>
    <n v="0"/>
    <n v="0"/>
  </r>
  <r>
    <s v="1415318"/>
    <x v="190"/>
    <x v="2"/>
    <x v="0"/>
    <n v="30.85"/>
    <n v="0"/>
    <n v="30.85"/>
    <n v="33.33"/>
    <n v="-2.4799999999999969"/>
    <n v="4.08"/>
    <n v="0"/>
    <n v="4.08"/>
    <n v="4.41"/>
    <n v="-0.33000000000000007"/>
  </r>
  <r>
    <s v="1415318"/>
    <x v="191"/>
    <x v="2"/>
    <x v="0"/>
    <n v="63.3"/>
    <n v="0"/>
    <n v="63.3"/>
    <n v="68.41"/>
    <n v="-5.1099999999999994"/>
    <n v="4.08"/>
    <n v="0"/>
    <n v="4.08"/>
    <n v="4.41"/>
    <n v="-0.33000000000000007"/>
  </r>
  <r>
    <s v="1415318"/>
    <x v="192"/>
    <x v="2"/>
    <x v="0"/>
    <n v="2495.35"/>
    <n v="0"/>
    <n v="2495.35"/>
    <n v="2696.28"/>
    <n v="-200.93000000000029"/>
    <n v="40.799999999999997"/>
    <n v="0"/>
    <n v="40.799999999999997"/>
    <n v="44.085000000000001"/>
    <n v="-3.2850000000000037"/>
  </r>
  <r>
    <s v="1415318"/>
    <x v="56"/>
    <x v="3"/>
    <x v="2"/>
    <n v="-16486.509999999998"/>
    <n v="0"/>
    <n v="-16486.509999999998"/>
    <n v="-16486.41"/>
    <n v="-9.9999999998544808E-2"/>
    <n v="-20500"/>
    <n v="0"/>
    <n v="-20500"/>
    <n v="-20500"/>
    <n v="0"/>
  </r>
  <r>
    <s v="1415318"/>
    <x v="194"/>
    <x v="4"/>
    <x v="2"/>
    <n v="1528.94"/>
    <n v="1603.6094674556211"/>
    <n v="-74.669467455621088"/>
    <n v="1626.06"/>
    <n v="-97.119999999999891"/>
    <n v="3225"/>
    <n v="3382.5"/>
    <n v="-157.5"/>
    <n v="3429.855"/>
    <n v="-204.85500000000002"/>
  </r>
  <r>
    <s v="1415318"/>
    <x v="193"/>
    <x v="4"/>
    <x v="2"/>
    <n v="12481.16"/>
    <n v="11884.059113300493"/>
    <n v="597.1008866995071"/>
    <n v="12062.32"/>
    <n v="418.84000000000015"/>
    <n v="21530"/>
    <n v="20500"/>
    <n v="1030"/>
    <n v="20807.5"/>
    <n v="722.5"/>
  </r>
  <r>
    <s v="1415321"/>
    <x v="0"/>
    <x v="0"/>
    <x v="0"/>
    <n v="313.81"/>
    <n v="0"/>
    <n v="313.81"/>
    <n v="0"/>
    <n v="313.81"/>
    <n v="0"/>
    <n v="0"/>
    <n v="0"/>
    <n v="0"/>
    <n v="0"/>
  </r>
  <r>
    <s v="1415321"/>
    <x v="1"/>
    <x v="1"/>
    <x v="0"/>
    <n v="0.48"/>
    <n v="0"/>
    <n v="0.48"/>
    <n v="0.48"/>
    <n v="0"/>
    <n v="0"/>
    <n v="0"/>
    <n v="0"/>
    <n v="0"/>
    <n v="0"/>
  </r>
  <r>
    <s v="1415321"/>
    <x v="2"/>
    <x v="1"/>
    <x v="0"/>
    <n v="11.21"/>
    <n v="0"/>
    <n v="11.21"/>
    <n v="11.28"/>
    <n v="-6.9999999999998508E-2"/>
    <n v="0"/>
    <n v="0"/>
    <n v="0"/>
    <n v="0"/>
    <n v="0"/>
  </r>
  <r>
    <s v="1415321"/>
    <x v="3"/>
    <x v="1"/>
    <x v="0"/>
    <n v="75.28"/>
    <n v="0"/>
    <n v="75.28"/>
    <n v="75.73"/>
    <n v="-0.45000000000000284"/>
    <n v="0"/>
    <n v="0"/>
    <n v="0"/>
    <n v="0"/>
    <n v="0"/>
  </r>
  <r>
    <s v="1415321"/>
    <x v="4"/>
    <x v="2"/>
    <x v="0"/>
    <n v="88.17"/>
    <n v="0"/>
    <n v="88.17"/>
    <n v="122.46"/>
    <n v="-34.289999999999992"/>
    <n v="0.25"/>
    <n v="0"/>
    <n v="0.25"/>
    <n v="0.34699999999999998"/>
    <n v="-9.6999999999999975E-2"/>
  </r>
  <r>
    <s v="1415321"/>
    <x v="5"/>
    <x v="2"/>
    <x v="0"/>
    <n v="303.08999999999997"/>
    <n v="0"/>
    <n v="303.08999999999997"/>
    <n v="420.97"/>
    <n v="-117.88000000000005"/>
    <n v="0.25"/>
    <n v="0"/>
    <n v="0.25"/>
    <n v="0.34699999999999998"/>
    <n v="-9.6999999999999975E-2"/>
  </r>
  <r>
    <s v="1415321"/>
    <x v="6"/>
    <x v="2"/>
    <x v="0"/>
    <n v="327.93"/>
    <n v="0"/>
    <n v="327.93"/>
    <n v="455.46"/>
    <n v="-127.52999999999997"/>
    <n v="5.25"/>
    <n v="0"/>
    <n v="5.25"/>
    <n v="7.2919999999999998"/>
    <n v="-2.0419999999999998"/>
  </r>
  <r>
    <s v="1415321"/>
    <x v="7"/>
    <x v="1"/>
    <x v="0"/>
    <n v="843.36"/>
    <n v="0"/>
    <n v="843.36"/>
    <n v="848.43"/>
    <n v="-5.0699999999999363"/>
    <n v="0"/>
    <n v="0"/>
    <n v="0"/>
    <n v="0"/>
    <n v="0"/>
  </r>
  <r>
    <s v="1415321"/>
    <x v="8"/>
    <x v="1"/>
    <x v="0"/>
    <n v="1950.27"/>
    <n v="0"/>
    <n v="1950.27"/>
    <n v="1961.99"/>
    <n v="-11.720000000000027"/>
    <n v="0"/>
    <n v="0"/>
    <n v="0"/>
    <n v="0"/>
    <n v="0"/>
  </r>
  <r>
    <s v="1415321"/>
    <x v="98"/>
    <x v="3"/>
    <x v="1"/>
    <n v="-39484.720000000001"/>
    <n v="0"/>
    <n v="-39484.720000000001"/>
    <n v="-39484.71"/>
    <n v="-1.0000000002037268E-2"/>
    <n v="-250"/>
    <n v="0"/>
    <n v="-250"/>
    <n v="-250"/>
    <n v="0"/>
  </r>
  <r>
    <s v="1415321"/>
    <x v="48"/>
    <x v="4"/>
    <x v="2"/>
    <n v="2.5499999999999998"/>
    <n v="0"/>
    <n v="2.5499999999999998"/>
    <n v="0"/>
    <n v="2.5499999999999998"/>
    <n v="30"/>
    <n v="0"/>
    <n v="30"/>
    <n v="0"/>
    <n v="30"/>
  </r>
  <r>
    <s v="1415321"/>
    <x v="99"/>
    <x v="4"/>
    <x v="2"/>
    <n v="44.86"/>
    <n v="24.921568627450981"/>
    <n v="19.938431372549019"/>
    <n v="25.42"/>
    <n v="19.439999999999998"/>
    <n v="450"/>
    <n v="250"/>
    <n v="200"/>
    <n v="255"/>
    <n v="195"/>
  </r>
  <r>
    <s v="1415321"/>
    <x v="100"/>
    <x v="4"/>
    <x v="2"/>
    <n v="212.01"/>
    <n v="205.17241379310346"/>
    <n v="6.8375862068965318"/>
    <n v="208.25"/>
    <n v="3.7599999999999909"/>
    <n v="3100"/>
    <n v="3000"/>
    <n v="100"/>
    <n v="3045"/>
    <n v="55"/>
  </r>
  <r>
    <s v="1415321"/>
    <x v="11"/>
    <x v="4"/>
    <x v="2"/>
    <n v="247.72"/>
    <n v="245.75124378109453"/>
    <n v="1.9687562189054688"/>
    <n v="246.98"/>
    <n v="0.74000000000000909"/>
    <n v="252"/>
    <n v="250"/>
    <n v="2"/>
    <n v="251.25"/>
    <n v="0.75"/>
  </r>
  <r>
    <s v="1415321"/>
    <x v="101"/>
    <x v="4"/>
    <x v="2"/>
    <n v="404.05"/>
    <n v="391.02463054187194"/>
    <n v="13.025369458128068"/>
    <n v="396.89"/>
    <n v="7.160000000000025"/>
    <n v="3100"/>
    <n v="3000"/>
    <n v="100"/>
    <n v="3045"/>
    <n v="55"/>
  </r>
  <r>
    <s v="1415321"/>
    <x v="102"/>
    <x v="4"/>
    <x v="2"/>
    <n v="597.83000000000004"/>
    <n v="578.55172413793105"/>
    <n v="19.278275862068995"/>
    <n v="587.23"/>
    <n v="10.600000000000023"/>
    <n v="3100"/>
    <n v="3000"/>
    <n v="100"/>
    <n v="3045"/>
    <n v="55"/>
  </r>
  <r>
    <s v="1415321"/>
    <x v="41"/>
    <x v="4"/>
    <x v="2"/>
    <n v="1243.3699999999999"/>
    <n v="1218.9901960784312"/>
    <n v="24.379803921568737"/>
    <n v="1243.3699999999999"/>
    <n v="0"/>
    <n v="3060"/>
    <n v="3000"/>
    <n v="60"/>
    <n v="3060"/>
    <n v="0"/>
  </r>
  <r>
    <s v="1415321"/>
    <x v="87"/>
    <x v="4"/>
    <x v="2"/>
    <n v="1644.18"/>
    <n v="1619.8817733990147"/>
    <n v="24.298226600985345"/>
    <n v="1644.18"/>
    <n v="0"/>
    <n v="3045"/>
    <n v="3000"/>
    <n v="45"/>
    <n v="3045"/>
    <n v="0"/>
  </r>
  <r>
    <s v="1415321"/>
    <x v="88"/>
    <x v="4"/>
    <x v="2"/>
    <n v="2016.76"/>
    <n v="1985.0049261083743"/>
    <n v="31.755073891625671"/>
    <n v="2014.78"/>
    <n v="1.9800000000000182"/>
    <n v="254"/>
    <n v="250"/>
    <n v="4"/>
    <n v="253.75"/>
    <n v="0.25"/>
  </r>
  <r>
    <s v="1415321"/>
    <x v="17"/>
    <x v="4"/>
    <x v="2"/>
    <n v="4009.95"/>
    <n v="3990"/>
    <n v="19.949999999999818"/>
    <n v="4009.95"/>
    <n v="0"/>
    <n v="3015"/>
    <n v="3000"/>
    <n v="15"/>
    <n v="3015"/>
    <n v="0"/>
  </r>
  <r>
    <s v="1415321"/>
    <x v="58"/>
    <x v="4"/>
    <x v="2"/>
    <n v="14493.76"/>
    <n v="14350.257425742575"/>
    <n v="143.50257425742529"/>
    <n v="14493.76"/>
    <n v="0"/>
    <n v="3030"/>
    <n v="3000"/>
    <n v="30"/>
    <n v="3030"/>
    <n v="0"/>
  </r>
  <r>
    <s v="1415321"/>
    <x v="103"/>
    <x v="4"/>
    <x v="3"/>
    <n v="10502.61"/>
    <n v="10328.123167155425"/>
    <n v="174.48683284457547"/>
    <n v="10565.67"/>
    <n v="-63.059999999999491"/>
    <n v="2288"/>
    <n v="2250"/>
    <n v="38"/>
    <n v="2301.75"/>
    <n v="-13.75"/>
  </r>
  <r>
    <s v="1415321"/>
    <x v="20"/>
    <x v="4"/>
    <x v="4"/>
    <n v="151.47"/>
    <n v="148.5"/>
    <n v="2.9699999999999989"/>
    <n v="151.47"/>
    <n v="0"/>
    <n v="27.54"/>
    <n v="27"/>
    <n v="0.53999999999999915"/>
    <n v="27.54"/>
    <n v="0"/>
  </r>
  <r>
    <s v="1415322"/>
    <x v="0"/>
    <x v="0"/>
    <x v="0"/>
    <n v="66.14"/>
    <n v="0"/>
    <n v="66.14"/>
    <n v="0"/>
    <n v="66.14"/>
    <n v="0"/>
    <n v="0"/>
    <n v="0"/>
    <n v="0"/>
    <n v="0"/>
  </r>
  <r>
    <s v="1415322"/>
    <x v="1"/>
    <x v="1"/>
    <x v="0"/>
    <n v="0.38"/>
    <n v="0"/>
    <n v="0.38"/>
    <n v="0.38"/>
    <n v="0"/>
    <n v="0"/>
    <n v="0"/>
    <n v="0"/>
    <n v="0"/>
    <n v="0"/>
  </r>
  <r>
    <s v="1415322"/>
    <x v="2"/>
    <x v="1"/>
    <x v="0"/>
    <n v="8.7899999999999991"/>
    <n v="0"/>
    <n v="8.7899999999999991"/>
    <n v="8.84"/>
    <n v="-5.0000000000000711E-2"/>
    <n v="0"/>
    <n v="0"/>
    <n v="0"/>
    <n v="0"/>
    <n v="0"/>
  </r>
  <r>
    <s v="1415322"/>
    <x v="3"/>
    <x v="1"/>
    <x v="0"/>
    <n v="59.02"/>
    <n v="0"/>
    <n v="59.02"/>
    <n v="59.37"/>
    <n v="-0.34999999999999432"/>
    <n v="0"/>
    <n v="0"/>
    <n v="0"/>
    <n v="0"/>
    <n v="0"/>
  </r>
  <r>
    <s v="1415322"/>
    <x v="4"/>
    <x v="2"/>
    <x v="0"/>
    <n v="88.17"/>
    <n v="0"/>
    <n v="88.17"/>
    <n v="120.22"/>
    <n v="-32.049999999999997"/>
    <n v="0.25"/>
    <n v="0"/>
    <n v="0.25"/>
    <n v="0.34100000000000003"/>
    <n v="-9.1000000000000025E-2"/>
  </r>
  <r>
    <s v="1415322"/>
    <x v="5"/>
    <x v="2"/>
    <x v="0"/>
    <n v="303.08999999999997"/>
    <n v="0"/>
    <n v="303.08999999999997"/>
    <n v="413.28"/>
    <n v="-110.19"/>
    <n v="0.25"/>
    <n v="0"/>
    <n v="0.25"/>
    <n v="0.34100000000000003"/>
    <n v="-9.1000000000000025E-2"/>
  </r>
  <r>
    <s v="1415322"/>
    <x v="6"/>
    <x v="2"/>
    <x v="0"/>
    <n v="327.93"/>
    <n v="0"/>
    <n v="327.93"/>
    <n v="447.12"/>
    <n v="-119.19"/>
    <n v="5.25"/>
    <n v="0"/>
    <n v="5.25"/>
    <n v="7.1580000000000004"/>
    <n v="-1.9080000000000004"/>
  </r>
  <r>
    <s v="1415322"/>
    <x v="7"/>
    <x v="1"/>
    <x v="0"/>
    <n v="661.27"/>
    <n v="0"/>
    <n v="661.27"/>
    <n v="665.17"/>
    <n v="-3.8999999999999773"/>
    <n v="0"/>
    <n v="0"/>
    <n v="0"/>
    <n v="0"/>
    <n v="0"/>
  </r>
  <r>
    <s v="1415322"/>
    <x v="8"/>
    <x v="1"/>
    <x v="0"/>
    <n v="1529.19"/>
    <n v="0"/>
    <n v="1529.19"/>
    <n v="1538.2"/>
    <n v="-9.0099999999999909"/>
    <n v="0"/>
    <n v="0"/>
    <n v="0"/>
    <n v="0"/>
    <n v="0"/>
  </r>
  <r>
    <s v="1415322"/>
    <x v="104"/>
    <x v="3"/>
    <x v="1"/>
    <n v="-31393.66"/>
    <n v="0"/>
    <n v="-31393.66"/>
    <n v="-31393.66"/>
    <n v="0"/>
    <n v="-392"/>
    <n v="0"/>
    <n v="-392"/>
    <n v="-392"/>
    <n v="0"/>
  </r>
  <r>
    <s v="1415322"/>
    <x v="48"/>
    <x v="4"/>
    <x v="2"/>
    <n v="2.5499999999999998"/>
    <n v="0"/>
    <n v="2.5499999999999998"/>
    <n v="0"/>
    <n v="2.5499999999999998"/>
    <n v="30"/>
    <n v="0"/>
    <n v="30"/>
    <n v="0"/>
    <n v="30"/>
  </r>
  <r>
    <s v="1415322"/>
    <x v="99"/>
    <x v="4"/>
    <x v="2"/>
    <n v="74.760000000000005"/>
    <n v="39.078431372549019"/>
    <n v="35.681568627450986"/>
    <n v="39.86"/>
    <n v="34.900000000000006"/>
    <n v="750"/>
    <n v="392"/>
    <n v="358"/>
    <n v="399.84"/>
    <n v="350.16"/>
  </r>
  <r>
    <s v="1415322"/>
    <x v="100"/>
    <x v="4"/>
    <x v="2"/>
    <n v="161.4"/>
    <n v="160.85714285714286"/>
    <n v="0.54285714285714448"/>
    <n v="163.27000000000001"/>
    <n v="-1.8700000000000045"/>
    <n v="2360"/>
    <n v="2352"/>
    <n v="8"/>
    <n v="2387.2800000000002"/>
    <n v="-27.2800000000002"/>
  </r>
  <r>
    <s v="1415322"/>
    <x v="50"/>
    <x v="4"/>
    <x v="2"/>
    <n v="198"/>
    <n v="194.03980099502488"/>
    <n v="3.9601990049751237"/>
    <n v="195.01"/>
    <n v="2.9900000000000091"/>
    <n v="400"/>
    <n v="392"/>
    <n v="8"/>
    <n v="393.96"/>
    <n v="6.0400000000000205"/>
  </r>
  <r>
    <s v="1415322"/>
    <x v="101"/>
    <x v="4"/>
    <x v="2"/>
    <n v="307.60000000000002"/>
    <n v="306.56157635467986"/>
    <n v="1.0384236453201652"/>
    <n v="311.16000000000003"/>
    <n v="-3.5600000000000023"/>
    <n v="2360"/>
    <n v="2352"/>
    <n v="8"/>
    <n v="2387.2800000000002"/>
    <n v="-27.2800000000002"/>
  </r>
  <r>
    <s v="1415322"/>
    <x v="102"/>
    <x v="4"/>
    <x v="2"/>
    <n v="455.12"/>
    <n v="453.58620689655174"/>
    <n v="1.5337931034482608"/>
    <n v="460.39"/>
    <n v="-5.2699999999999818"/>
    <n v="2360"/>
    <n v="2352"/>
    <n v="8"/>
    <n v="2387.2800000000002"/>
    <n v="-27.2800000000002"/>
  </r>
  <r>
    <s v="1415322"/>
    <x v="41"/>
    <x v="4"/>
    <x v="2"/>
    <n v="975.19"/>
    <n v="955.68627450980387"/>
    <n v="19.503725490196189"/>
    <n v="974.8"/>
    <n v="0.39000000000010004"/>
    <n v="2400"/>
    <n v="2352"/>
    <n v="48"/>
    <n v="2399.04"/>
    <n v="0.96000000000003638"/>
  </r>
  <r>
    <s v="1415322"/>
    <x v="87"/>
    <x v="4"/>
    <x v="2"/>
    <n v="1295.9000000000001"/>
    <n v="1269.9901477832511"/>
    <n v="25.909852216748959"/>
    <n v="1289.04"/>
    <n v="6.8600000000001273"/>
    <n v="2400"/>
    <n v="2352"/>
    <n v="48"/>
    <n v="2387.2800000000002"/>
    <n v="12.7199999999998"/>
  </r>
  <r>
    <s v="1415322"/>
    <x v="95"/>
    <x v="4"/>
    <x v="2"/>
    <n v="1853.2"/>
    <n v="1771.8423645320197"/>
    <n v="81.357635467980344"/>
    <n v="1798.42"/>
    <n v="54.779999999999973"/>
    <n v="410"/>
    <n v="392"/>
    <n v="18"/>
    <n v="397.88"/>
    <n v="12.120000000000005"/>
  </r>
  <r>
    <s v="1415322"/>
    <x v="17"/>
    <x v="4"/>
    <x v="2"/>
    <n v="3192"/>
    <n v="3128.1592039800994"/>
    <n v="63.840796019900608"/>
    <n v="3143.8"/>
    <n v="48.199999999999818"/>
    <n v="2400"/>
    <n v="2352"/>
    <n v="48"/>
    <n v="2363.7600000000002"/>
    <n v="36.239999999999782"/>
  </r>
  <r>
    <s v="1415322"/>
    <x v="58"/>
    <x v="4"/>
    <x v="2"/>
    <n v="11480.21"/>
    <n v="11250.60396039604"/>
    <n v="229.60603960395929"/>
    <n v="11363.11"/>
    <n v="117.09999999999854"/>
    <n v="2400"/>
    <n v="2352"/>
    <n v="48"/>
    <n v="2375.52"/>
    <n v="24.480000000000018"/>
  </r>
  <r>
    <s v="1415322"/>
    <x v="103"/>
    <x v="4"/>
    <x v="3"/>
    <n v="8235"/>
    <n v="8097.2434017595306"/>
    <n v="137.75659824046943"/>
    <n v="8283.48"/>
    <n v="-48.479999999999563"/>
    <n v="1794"/>
    <n v="1763.9999999999998"/>
    <n v="30.000000000000227"/>
    <n v="1804.5719999999999"/>
    <n v="-10.571999999999889"/>
  </r>
  <r>
    <s v="1415322"/>
    <x v="20"/>
    <x v="4"/>
    <x v="4"/>
    <n v="118.75"/>
    <n v="116.42156862745098"/>
    <n v="2.3284313725490193"/>
    <n v="118.75"/>
    <n v="0"/>
    <n v="21.591000000000001"/>
    <n v="21.16764705882353"/>
    <n v="0.42335294117647138"/>
    <n v="21.591000000000001"/>
    <n v="0"/>
  </r>
  <r>
    <s v="1415323"/>
    <x v="0"/>
    <x v="0"/>
    <x v="0"/>
    <n v="1198.49"/>
    <n v="0"/>
    <n v="1198.49"/>
    <n v="0"/>
    <n v="1198.49"/>
    <n v="0"/>
    <n v="0"/>
    <n v="0"/>
    <n v="0"/>
    <n v="0"/>
  </r>
  <r>
    <s v="1415323"/>
    <x v="1"/>
    <x v="1"/>
    <x v="0"/>
    <n v="0.94"/>
    <n v="0"/>
    <n v="0.94"/>
    <n v="0.96"/>
    <n v="-2.0000000000000018E-2"/>
    <n v="0"/>
    <n v="0"/>
    <n v="0"/>
    <n v="0"/>
    <n v="0"/>
  </r>
  <r>
    <s v="1415323"/>
    <x v="2"/>
    <x v="1"/>
    <x v="0"/>
    <n v="21.96"/>
    <n v="0"/>
    <n v="21.96"/>
    <n v="22.47"/>
    <n v="-0.50999999999999801"/>
    <n v="0"/>
    <n v="0"/>
    <n v="0"/>
    <n v="0"/>
    <n v="0"/>
  </r>
  <r>
    <s v="1415323"/>
    <x v="3"/>
    <x v="1"/>
    <x v="0"/>
    <n v="147.46"/>
    <n v="0"/>
    <n v="147.46"/>
    <n v="150.85"/>
    <n v="-3.3899999999999864"/>
    <n v="0"/>
    <n v="0"/>
    <n v="0"/>
    <n v="0"/>
    <n v="0"/>
  </r>
  <r>
    <s v="1415323"/>
    <x v="4"/>
    <x v="2"/>
    <x v="0"/>
    <n v="148.13"/>
    <n v="0"/>
    <n v="148.13"/>
    <n v="243.94"/>
    <n v="-95.81"/>
    <n v="0.42"/>
    <n v="0"/>
    <n v="0.42"/>
    <n v="0.69199999999999995"/>
    <n v="-0.27199999999999996"/>
  </r>
  <r>
    <s v="1415323"/>
    <x v="5"/>
    <x v="2"/>
    <x v="0"/>
    <n v="509.2"/>
    <n v="0"/>
    <n v="509.2"/>
    <n v="838.56"/>
    <n v="-329.35999999999996"/>
    <n v="0.42"/>
    <n v="0"/>
    <n v="0.42"/>
    <n v="0.69199999999999995"/>
    <n v="-0.27199999999999996"/>
  </r>
  <r>
    <s v="1415323"/>
    <x v="6"/>
    <x v="2"/>
    <x v="0"/>
    <n v="550.91999999999996"/>
    <n v="0"/>
    <n v="550.91999999999996"/>
    <n v="907.27"/>
    <n v="-356.35"/>
    <n v="8.82"/>
    <n v="0"/>
    <n v="8.82"/>
    <n v="14.525"/>
    <n v="-5.7050000000000001"/>
  </r>
  <r>
    <s v="1415323"/>
    <x v="7"/>
    <x v="1"/>
    <x v="0"/>
    <n v="1652.07"/>
    <n v="0"/>
    <n v="1652.07"/>
    <n v="1690.06"/>
    <n v="-37.990000000000009"/>
    <n v="0"/>
    <n v="0"/>
    <n v="0"/>
    <n v="0"/>
    <n v="0"/>
  </r>
  <r>
    <s v="1415323"/>
    <x v="8"/>
    <x v="1"/>
    <x v="0"/>
    <n v="3820.41"/>
    <n v="0"/>
    <n v="3820.41"/>
    <n v="3908.28"/>
    <n v="-87.870000000000346"/>
    <n v="0"/>
    <n v="0"/>
    <n v="0"/>
    <n v="0"/>
    <n v="0"/>
  </r>
  <r>
    <s v="1415323"/>
    <x v="97"/>
    <x v="3"/>
    <x v="1"/>
    <n v="-78680.13"/>
    <n v="0"/>
    <n v="-78680.13"/>
    <n v="-78680.13"/>
    <n v="0"/>
    <n v="-498"/>
    <n v="0"/>
    <n v="-498"/>
    <n v="-498"/>
    <n v="0"/>
  </r>
  <r>
    <s v="1415323"/>
    <x v="48"/>
    <x v="4"/>
    <x v="2"/>
    <n v="5.1100000000000003"/>
    <n v="0"/>
    <n v="5.1100000000000003"/>
    <n v="0"/>
    <n v="5.1100000000000003"/>
    <n v="60"/>
    <n v="0"/>
    <n v="60"/>
    <n v="0"/>
    <n v="60"/>
  </r>
  <r>
    <s v="1415323"/>
    <x v="91"/>
    <x v="4"/>
    <x v="2"/>
    <n v="89.71"/>
    <n v="49.643564356435647"/>
    <n v="40.066435643564347"/>
    <n v="50.14"/>
    <n v="39.569999999999993"/>
    <n v="900"/>
    <n v="498"/>
    <n v="402"/>
    <n v="502.98"/>
    <n v="397.02"/>
  </r>
  <r>
    <s v="1415323"/>
    <x v="92"/>
    <x v="4"/>
    <x v="2"/>
    <n v="413.76"/>
    <n v="408.69950738916253"/>
    <n v="5.0604926108374571"/>
    <n v="414.83"/>
    <n v="-1.0699999999999932"/>
    <n v="6050"/>
    <n v="5976"/>
    <n v="74"/>
    <n v="6065.64"/>
    <n v="-15.640000000000327"/>
  </r>
  <r>
    <s v="1415323"/>
    <x v="11"/>
    <x v="4"/>
    <x v="2"/>
    <n v="494.45"/>
    <n v="489.53233830845772"/>
    <n v="4.9176616915422642"/>
    <n v="491.98"/>
    <n v="2.4699999999999704"/>
    <n v="503"/>
    <n v="498"/>
    <n v="5"/>
    <n v="500.49"/>
    <n v="2.5099999999999909"/>
  </r>
  <r>
    <s v="1415323"/>
    <x v="93"/>
    <x v="4"/>
    <x v="2"/>
    <n v="788.56"/>
    <n v="778.91625615763542"/>
    <n v="9.643743842364529"/>
    <n v="790.6"/>
    <n v="-2.0400000000000773"/>
    <n v="6050"/>
    <n v="5976"/>
    <n v="74"/>
    <n v="6065.64"/>
    <n v="-15.640000000000327"/>
  </r>
  <r>
    <s v="1415323"/>
    <x v="94"/>
    <x v="4"/>
    <x v="2"/>
    <n v="1099.4000000000001"/>
    <n v="1085.960591133005"/>
    <n v="13.439408866995109"/>
    <n v="1102.25"/>
    <n v="-2.8499999999999091"/>
    <n v="6050"/>
    <n v="5976"/>
    <n v="74"/>
    <n v="6065.64"/>
    <n v="-15.640000000000327"/>
  </r>
  <r>
    <s v="1415323"/>
    <x v="41"/>
    <x v="4"/>
    <x v="2"/>
    <n v="2450.98"/>
    <n v="2428.2254901960782"/>
    <n v="22.754509803921792"/>
    <n v="2476.79"/>
    <n v="-25.809999999999945"/>
    <n v="6032"/>
    <n v="5976"/>
    <n v="56"/>
    <n v="6095.52"/>
    <n v="-63.520000000000437"/>
  </r>
  <r>
    <s v="1415323"/>
    <x v="87"/>
    <x v="4"/>
    <x v="2"/>
    <n v="3239.22"/>
    <n v="3226.7980295566504"/>
    <n v="12.421970443349437"/>
    <n v="3275.2"/>
    <n v="-35.980000000000018"/>
    <n v="5999"/>
    <n v="5976"/>
    <n v="23"/>
    <n v="6065.64"/>
    <n v="-66.640000000000327"/>
  </r>
  <r>
    <s v="1415323"/>
    <x v="88"/>
    <x v="4"/>
    <x v="2"/>
    <n v="4041.46"/>
    <n v="3954.1182266009851"/>
    <n v="87.341773399014983"/>
    <n v="4013.43"/>
    <n v="28.0300000000002"/>
    <n v="509"/>
    <n v="498"/>
    <n v="11"/>
    <n v="505.47"/>
    <n v="3.5299999999999727"/>
  </r>
  <r>
    <s v="1415323"/>
    <x v="17"/>
    <x v="4"/>
    <x v="2"/>
    <n v="8023.89"/>
    <n v="7948.0796019900499"/>
    <n v="75.810398009950404"/>
    <n v="7987.82"/>
    <n v="36.070000000000618"/>
    <n v="6033"/>
    <n v="5976"/>
    <n v="57"/>
    <n v="6005.88"/>
    <n v="27.119999999999891"/>
  </r>
  <r>
    <s v="1415323"/>
    <x v="58"/>
    <x v="4"/>
    <x v="2"/>
    <n v="29016.23"/>
    <n v="28585.72277227723"/>
    <n v="430.50722772277004"/>
    <n v="28871.58"/>
    <n v="144.64999999999782"/>
    <n v="6066"/>
    <n v="5976"/>
    <n v="90"/>
    <n v="6035.76"/>
    <n v="30.239999999999782"/>
  </r>
  <r>
    <s v="1415323"/>
    <x v="96"/>
    <x v="4"/>
    <x v="3"/>
    <n v="20666.05"/>
    <n v="20666.080156402739"/>
    <n v="-3.0156402739521582E-2"/>
    <n v="21141.4"/>
    <n v="-475.35000000000218"/>
    <n v="4482"/>
    <n v="4482"/>
    <n v="0"/>
    <n v="4585.0860000000002"/>
    <n v="-103.08600000000024"/>
  </r>
  <r>
    <s v="1415323"/>
    <x v="20"/>
    <x v="4"/>
    <x v="4"/>
    <n v="301.73"/>
    <n v="295.81372549019608"/>
    <n v="5.9162745098039409"/>
    <n v="301.73"/>
    <n v="0"/>
    <n v="54.86"/>
    <n v="53.784313725490193"/>
    <n v="1.0756862745098061"/>
    <n v="54.86"/>
    <n v="0"/>
  </r>
  <r>
    <s v="1415324"/>
    <x v="0"/>
    <x v="0"/>
    <x v="0"/>
    <n v="7628.18"/>
    <n v="0"/>
    <n v="7628.18"/>
    <n v="0"/>
    <n v="7628.18"/>
    <n v="0"/>
    <n v="0"/>
    <n v="0"/>
    <n v="0"/>
    <n v="0"/>
  </r>
  <r>
    <s v="1415324"/>
    <x v="1"/>
    <x v="1"/>
    <x v="0"/>
    <n v="0"/>
    <n v="0"/>
    <n v="0"/>
    <n v="0.05"/>
    <n v="-0.05"/>
    <n v="0"/>
    <n v="0"/>
    <n v="0"/>
    <n v="0"/>
    <n v="0"/>
  </r>
  <r>
    <s v="1415324"/>
    <x v="2"/>
    <x v="1"/>
    <x v="0"/>
    <n v="0.1"/>
    <n v="0"/>
    <n v="0.1"/>
    <n v="1.28"/>
    <n v="-1.18"/>
    <n v="0"/>
    <n v="0"/>
    <n v="0"/>
    <n v="0"/>
    <n v="0"/>
  </r>
  <r>
    <s v="1415324"/>
    <x v="3"/>
    <x v="1"/>
    <x v="0"/>
    <n v="0.66"/>
    <n v="0"/>
    <n v="0.66"/>
    <n v="8.6"/>
    <n v="-7.9399999999999995"/>
    <n v="0"/>
    <n v="0"/>
    <n v="0"/>
    <n v="0"/>
    <n v="0"/>
  </r>
  <r>
    <s v="1415324"/>
    <x v="7"/>
    <x v="1"/>
    <x v="0"/>
    <n v="7.37"/>
    <n v="0"/>
    <n v="7.37"/>
    <n v="96.4"/>
    <n v="-89.03"/>
    <n v="0"/>
    <n v="0"/>
    <n v="0"/>
    <n v="0"/>
    <n v="0"/>
  </r>
  <r>
    <s v="1415324"/>
    <x v="8"/>
    <x v="1"/>
    <x v="0"/>
    <n v="17.05"/>
    <n v="0"/>
    <n v="17.05"/>
    <n v="222.92"/>
    <n v="-205.86999999999998"/>
    <n v="0"/>
    <n v="0"/>
    <n v="0"/>
    <n v="0"/>
    <n v="0"/>
  </r>
  <r>
    <s v="1415324"/>
    <x v="259"/>
    <x v="2"/>
    <x v="0"/>
    <n v="871.34"/>
    <n v="0"/>
    <n v="871.34"/>
    <n v="1297.95"/>
    <n v="-426.61"/>
    <n v="5.5"/>
    <n v="0"/>
    <n v="5.5"/>
    <n v="8.1929999999999996"/>
    <n v="-2.6929999999999996"/>
  </r>
  <r>
    <s v="1415324"/>
    <x v="260"/>
    <x v="2"/>
    <x v="0"/>
    <n v="2768.22"/>
    <n v="0"/>
    <n v="2768.22"/>
    <n v="4123.53"/>
    <n v="-1355.31"/>
    <n v="5.5"/>
    <n v="0"/>
    <n v="5.5"/>
    <n v="8.1929999999999996"/>
    <n v="-2.6929999999999996"/>
  </r>
  <r>
    <s v="1415324"/>
    <x v="261"/>
    <x v="2"/>
    <x v="0"/>
    <n v="2781.7"/>
    <n v="0"/>
    <n v="2781.7"/>
    <n v="4143.71"/>
    <n v="-1362.0100000000002"/>
    <n v="33"/>
    <n v="0"/>
    <n v="33"/>
    <n v="49.158000000000001"/>
    <n v="-16.158000000000001"/>
  </r>
  <r>
    <s v="1415324"/>
    <x v="310"/>
    <x v="3"/>
    <x v="5"/>
    <n v="-149081.44"/>
    <n v="0"/>
    <n v="-149081.44"/>
    <n v="-149081.53"/>
    <n v="8.999999999650754E-2"/>
    <n v="-6538"/>
    <n v="0"/>
    <n v="-6538"/>
    <n v="-6538"/>
    <n v="0"/>
  </r>
  <r>
    <s v="1415324"/>
    <x v="322"/>
    <x v="4"/>
    <x v="5"/>
    <n v="119087.4"/>
    <n v="120450.19"/>
    <n v="-1362.7900000000081"/>
    <n v="120450.19"/>
    <n v="-1362.7900000000081"/>
    <n v="6561"/>
    <n v="6636.07"/>
    <n v="-75.069999999999709"/>
    <n v="6636.07"/>
    <n v="-75.069999999999709"/>
  </r>
  <r>
    <s v="1415324"/>
    <x v="319"/>
    <x v="4"/>
    <x v="2"/>
    <n v="3960.86"/>
    <n v="3923.6470588235293"/>
    <n v="37.212941176470849"/>
    <n v="4002.12"/>
    <n v="-41.259999999999764"/>
    <n v="6600"/>
    <n v="6538"/>
    <n v="62"/>
    <n v="6668.76"/>
    <n v="-68.760000000000218"/>
  </r>
  <r>
    <s v="1415324"/>
    <x v="321"/>
    <x v="4"/>
    <x v="2"/>
    <n v="11696"/>
    <n v="11245.363184079602"/>
    <n v="450.63681592039757"/>
    <n v="11301.59"/>
    <n v="394.40999999999985"/>
    <n v="6800"/>
    <n v="6538"/>
    <n v="262"/>
    <n v="6570.69"/>
    <n v="229.3100000000004"/>
  </r>
  <r>
    <s v="1415324"/>
    <x v="266"/>
    <x v="4"/>
    <x v="3"/>
    <n v="262.56"/>
    <n v="3433.19"/>
    <n v="-3170.63"/>
    <n v="3433.19"/>
    <n v="-3170.63"/>
    <n v="20"/>
    <n v="261.52"/>
    <n v="-241.51999999999998"/>
    <n v="261.52"/>
    <n v="-241.51999999999998"/>
  </r>
  <r>
    <s v="1415326"/>
    <x v="0"/>
    <x v="0"/>
    <x v="0"/>
    <n v="1196.98"/>
    <n v="0"/>
    <n v="1196.98"/>
    <n v="0"/>
    <n v="1196.98"/>
    <n v="0"/>
    <n v="0"/>
    <n v="0"/>
    <n v="0"/>
    <n v="0"/>
  </r>
  <r>
    <s v="1415326"/>
    <x v="1"/>
    <x v="1"/>
    <x v="0"/>
    <n v="0"/>
    <n v="0"/>
    <n v="0"/>
    <n v="0.08"/>
    <n v="-0.08"/>
    <n v="0"/>
    <n v="0"/>
    <n v="0"/>
    <n v="0"/>
    <n v="0"/>
  </r>
  <r>
    <s v="1415326"/>
    <x v="2"/>
    <x v="1"/>
    <x v="0"/>
    <n v="0"/>
    <n v="0"/>
    <n v="0"/>
    <n v="1.87"/>
    <n v="-1.87"/>
    <n v="0"/>
    <n v="0"/>
    <n v="0"/>
    <n v="0"/>
    <n v="0"/>
  </r>
  <r>
    <s v="1415326"/>
    <x v="3"/>
    <x v="1"/>
    <x v="0"/>
    <n v="0"/>
    <n v="0"/>
    <n v="0"/>
    <n v="12.54"/>
    <n v="-12.54"/>
    <n v="0"/>
    <n v="0"/>
    <n v="0"/>
    <n v="0"/>
    <n v="0"/>
  </r>
  <r>
    <s v="1415326"/>
    <x v="7"/>
    <x v="1"/>
    <x v="0"/>
    <n v="0"/>
    <n v="0"/>
    <n v="0"/>
    <n v="140.53"/>
    <n v="-140.53"/>
    <n v="0"/>
    <n v="0"/>
    <n v="0"/>
    <n v="0"/>
    <n v="0"/>
  </r>
  <r>
    <s v="1415326"/>
    <x v="8"/>
    <x v="1"/>
    <x v="0"/>
    <n v="0"/>
    <n v="0"/>
    <n v="0"/>
    <n v="324.97000000000003"/>
    <n v="-324.97000000000003"/>
    <n v="0"/>
    <n v="0"/>
    <n v="0"/>
    <n v="0"/>
    <n v="0"/>
  </r>
  <r>
    <s v="1415326"/>
    <x v="259"/>
    <x v="2"/>
    <x v="0"/>
    <n v="1505.05"/>
    <n v="0"/>
    <n v="1505.05"/>
    <n v="1509.96"/>
    <n v="-4.9100000000000819"/>
    <n v="9.5"/>
    <n v="0"/>
    <n v="9.5"/>
    <n v="9.5310000000000006"/>
    <n v="-3.1000000000000583E-2"/>
  </r>
  <r>
    <s v="1415326"/>
    <x v="260"/>
    <x v="2"/>
    <x v="0"/>
    <n v="4781.4799999999996"/>
    <n v="0"/>
    <n v="4781.4799999999996"/>
    <n v="4797.09"/>
    <n v="-15.610000000000582"/>
    <n v="9.5"/>
    <n v="0"/>
    <n v="9.5"/>
    <n v="9.5310000000000006"/>
    <n v="-3.1000000000000583E-2"/>
  </r>
  <r>
    <s v="1415326"/>
    <x v="261"/>
    <x v="2"/>
    <x v="0"/>
    <n v="4804.75"/>
    <n v="0"/>
    <n v="4804.75"/>
    <n v="4820.43"/>
    <n v="-15.680000000000291"/>
    <n v="57"/>
    <n v="0"/>
    <n v="57"/>
    <n v="57.186"/>
    <n v="-0.18599999999999994"/>
  </r>
  <r>
    <s v="1415326"/>
    <x v="223"/>
    <x v="3"/>
    <x v="5"/>
    <n v="-179831.86"/>
    <n v="0"/>
    <n v="-179831.86"/>
    <n v="-179831.72"/>
    <n v="-0.13999999998486601"/>
    <n v="-9531"/>
    <n v="0"/>
    <n v="-9531"/>
    <n v="-9531"/>
    <n v="0"/>
  </r>
  <r>
    <s v="1415326"/>
    <x v="26"/>
    <x v="4"/>
    <x v="5"/>
    <n v="139207.78"/>
    <n v="140587.53"/>
    <n v="-1379.75"/>
    <n v="140587.53"/>
    <n v="-1379.75"/>
    <n v="9579"/>
    <n v="9673.9650000000001"/>
    <n v="-94.965000000000146"/>
    <n v="9673.9650000000001"/>
    <n v="-94.965000000000146"/>
  </r>
  <r>
    <s v="1415326"/>
    <x v="319"/>
    <x v="4"/>
    <x v="2"/>
    <n v="5815.26"/>
    <n v="5719.8431372549021"/>
    <n v="95.416862745098115"/>
    <n v="5834.24"/>
    <n v="-18.979999999999563"/>
    <n v="9690"/>
    <n v="9531"/>
    <n v="159"/>
    <n v="9721.6200000000008"/>
    <n v="-31.6200000000008"/>
  </r>
  <r>
    <s v="1415326"/>
    <x v="321"/>
    <x v="4"/>
    <x v="2"/>
    <n v="16512"/>
    <n v="16393.323383084578"/>
    <n v="118.67661691542162"/>
    <n v="16475.29"/>
    <n v="36.709999999999127"/>
    <n v="9600"/>
    <n v="9531"/>
    <n v="69"/>
    <n v="9578.6550000000007"/>
    <n v="21.344999999999345"/>
  </r>
  <r>
    <s v="1415326"/>
    <x v="324"/>
    <x v="4"/>
    <x v="3"/>
    <n v="6008.56"/>
    <n v="5327.23"/>
    <n v="681.33000000000084"/>
    <n v="5327.23"/>
    <n v="681.33000000000084"/>
    <n v="430"/>
    <n v="381.24"/>
    <n v="48.759999999999991"/>
    <n v="381.24"/>
    <n v="48.759999999999991"/>
  </r>
  <r>
    <s v="1415327"/>
    <x v="0"/>
    <x v="0"/>
    <x v="0"/>
    <n v="-562.84"/>
    <n v="0"/>
    <n v="-562.84"/>
    <n v="0"/>
    <n v="-562.84"/>
    <n v="0"/>
    <n v="0"/>
    <n v="0"/>
    <n v="0"/>
    <n v="0"/>
  </r>
  <r>
    <s v="1415327"/>
    <x v="4"/>
    <x v="2"/>
    <x v="0"/>
    <n v="52.9"/>
    <n v="0"/>
    <n v="52.9"/>
    <n v="53.91"/>
    <n v="-1.009999999999998"/>
    <n v="0.15"/>
    <n v="0"/>
    <n v="0.15"/>
    <n v="0.153"/>
    <n v="-3.0000000000000027E-3"/>
  </r>
  <r>
    <s v="1415327"/>
    <x v="5"/>
    <x v="2"/>
    <x v="0"/>
    <n v="181.86"/>
    <n v="0"/>
    <n v="181.86"/>
    <n v="185.32"/>
    <n v="-3.4599999999999795"/>
    <n v="0.15"/>
    <n v="0"/>
    <n v="0.15"/>
    <n v="0.153"/>
    <n v="-3.0000000000000027E-3"/>
  </r>
  <r>
    <s v="1415327"/>
    <x v="6"/>
    <x v="2"/>
    <x v="0"/>
    <n v="200.5"/>
    <n v="0"/>
    <n v="200.5"/>
    <n v="200.5"/>
    <n v="0"/>
    <n v="3.21"/>
    <n v="0"/>
    <n v="3.21"/>
    <n v="3.21"/>
    <n v="0"/>
  </r>
  <r>
    <s v="1415327"/>
    <x v="222"/>
    <x v="3"/>
    <x v="1"/>
    <n v="-15727.49"/>
    <n v="0"/>
    <n v="-15727.49"/>
    <n v="-15727.49"/>
    <n v="0"/>
    <n v="-107"/>
    <n v="0"/>
    <n v="-107"/>
    <n v="-107"/>
    <n v="0"/>
  </r>
  <r>
    <s v="1415327"/>
    <x v="223"/>
    <x v="4"/>
    <x v="5"/>
    <n v="12755.38"/>
    <n v="12113.810945273632"/>
    <n v="641.56905472636754"/>
    <n v="12174.38"/>
    <n v="581"/>
    <n v="676"/>
    <n v="642"/>
    <n v="34"/>
    <n v="645.21"/>
    <n v="30.789999999999964"/>
  </r>
  <r>
    <s v="1415327"/>
    <x v="426"/>
    <x v="4"/>
    <x v="2"/>
    <n v="269.26"/>
    <n v="0"/>
    <n v="269.26"/>
    <n v="0"/>
    <n v="269.26"/>
    <n v="652"/>
    <n v="0"/>
    <n v="652"/>
    <n v="0"/>
    <n v="652"/>
  </r>
  <r>
    <s v="1415327"/>
    <x v="50"/>
    <x v="4"/>
    <x v="2"/>
    <n v="53.46"/>
    <n v="52.965174129353237"/>
    <n v="0.49482587064676409"/>
    <n v="53.23"/>
    <n v="0.23000000000000398"/>
    <n v="108"/>
    <n v="107"/>
    <n v="1"/>
    <n v="107.535"/>
    <n v="0.46500000000000341"/>
  </r>
  <r>
    <s v="1415327"/>
    <x v="225"/>
    <x v="4"/>
    <x v="2"/>
    <n v="0"/>
    <n v="283.6847290640394"/>
    <n v="-283.6847290640394"/>
    <n v="287.94"/>
    <n v="-287.94"/>
    <n v="0"/>
    <n v="642"/>
    <n v="-642"/>
    <n v="651.63"/>
    <n v="-651.63"/>
  </r>
  <r>
    <s v="1415327"/>
    <x v="316"/>
    <x v="4"/>
    <x v="2"/>
    <n v="470.41"/>
    <n v="463.192118226601"/>
    <n v="7.2178817733990286"/>
    <n v="470.14"/>
    <n v="0.27000000000003865"/>
    <n v="652"/>
    <n v="642"/>
    <n v="10"/>
    <n v="651.63"/>
    <n v="0.37000000000000455"/>
  </r>
  <r>
    <s v="1415327"/>
    <x v="227"/>
    <x v="4"/>
    <x v="2"/>
    <n v="595.16"/>
    <n v="586.02955665024638"/>
    <n v="9.1304433497535911"/>
    <n v="594.82000000000005"/>
    <n v="0.33999999999991815"/>
    <n v="652"/>
    <n v="642"/>
    <n v="10"/>
    <n v="651.63"/>
    <n v="0.37000000000000455"/>
  </r>
  <r>
    <s v="1415327"/>
    <x v="228"/>
    <x v="4"/>
    <x v="2"/>
    <n v="667.18"/>
    <n v="656.94581280788179"/>
    <n v="10.234187192118156"/>
    <n v="666.8"/>
    <n v="0.37999999999999545"/>
    <n v="652"/>
    <n v="642"/>
    <n v="10"/>
    <n v="651.63"/>
    <n v="0.37000000000000455"/>
  </r>
  <r>
    <s v="1415327"/>
    <x v="229"/>
    <x v="4"/>
    <x v="2"/>
    <n v="1044.22"/>
    <n v="1025.0640394088671"/>
    <n v="19.155960591132953"/>
    <n v="1040.44"/>
    <n v="3.7799999999999727"/>
    <n v="109"/>
    <n v="107"/>
    <n v="2"/>
    <n v="108.605"/>
    <n v="0.39499999999999602"/>
  </r>
  <r>
    <s v="1415604"/>
    <x v="0"/>
    <x v="0"/>
    <x v="0"/>
    <n v="-3446.38"/>
    <n v="0"/>
    <n v="-3446.38"/>
    <n v="0"/>
    <n v="-3446.38"/>
    <n v="0"/>
    <n v="0"/>
    <n v="0"/>
    <n v="0"/>
    <n v="0"/>
  </r>
  <r>
    <s v="1415604"/>
    <x v="1"/>
    <x v="1"/>
    <x v="0"/>
    <n v="2.77"/>
    <n v="0"/>
    <n v="2.77"/>
    <n v="2.67"/>
    <n v="0.10000000000000009"/>
    <n v="0"/>
    <n v="0"/>
    <n v="0"/>
    <n v="0"/>
    <n v="0"/>
  </r>
  <r>
    <s v="1415604"/>
    <x v="2"/>
    <x v="1"/>
    <x v="0"/>
    <n v="64.680000000000007"/>
    <n v="0"/>
    <n v="64.680000000000007"/>
    <n v="62.37"/>
    <n v="2.3100000000000094"/>
    <n v="0"/>
    <n v="0"/>
    <n v="0"/>
    <n v="0"/>
    <n v="0"/>
  </r>
  <r>
    <s v="1415604"/>
    <x v="3"/>
    <x v="1"/>
    <x v="0"/>
    <n v="434.28"/>
    <n v="0"/>
    <n v="434.28"/>
    <n v="418.79"/>
    <n v="15.489999999999952"/>
    <n v="0"/>
    <n v="0"/>
    <n v="0"/>
    <n v="0"/>
    <n v="0"/>
  </r>
  <r>
    <s v="1415604"/>
    <x v="4"/>
    <x v="2"/>
    <x v="0"/>
    <n v="765.33"/>
    <n v="0"/>
    <n v="765.33"/>
    <n v="1102.98"/>
    <n v="-337.65"/>
    <n v="2.17"/>
    <n v="0"/>
    <n v="2.17"/>
    <n v="3.1269999999999998"/>
    <n v="-0.95699999999999985"/>
  </r>
  <r>
    <s v="1415604"/>
    <x v="5"/>
    <x v="2"/>
    <x v="0"/>
    <n v="2630.84"/>
    <n v="0"/>
    <n v="2630.84"/>
    <n v="3791.54"/>
    <n v="-1160.6999999999998"/>
    <n v="2.17"/>
    <n v="0"/>
    <n v="2.17"/>
    <n v="3.1269999999999998"/>
    <n v="-0.95699999999999985"/>
  </r>
  <r>
    <s v="1415604"/>
    <x v="6"/>
    <x v="2"/>
    <x v="0"/>
    <n v="2846.41"/>
    <n v="0"/>
    <n v="2846.41"/>
    <n v="4102.25"/>
    <n v="-1255.8400000000001"/>
    <n v="45.57"/>
    <n v="0"/>
    <n v="45.57"/>
    <n v="65.674999999999997"/>
    <n v="-20.104999999999997"/>
  </r>
  <r>
    <s v="1415604"/>
    <x v="7"/>
    <x v="1"/>
    <x v="0"/>
    <n v="4865.5200000000004"/>
    <n v="0"/>
    <n v="4865.5200000000004"/>
    <n v="4692.03"/>
    <n v="173.49000000000069"/>
    <n v="0"/>
    <n v="0"/>
    <n v="0"/>
    <n v="0"/>
    <n v="0"/>
  </r>
  <r>
    <s v="1415604"/>
    <x v="8"/>
    <x v="1"/>
    <x v="0"/>
    <n v="11251.55"/>
    <n v="0"/>
    <n v="11251.55"/>
    <n v="10850.35"/>
    <n v="401.19999999999891"/>
    <n v="0"/>
    <n v="0"/>
    <n v="0"/>
    <n v="0"/>
    <n v="0"/>
  </r>
  <r>
    <s v="1415604"/>
    <x v="326"/>
    <x v="3"/>
    <x v="1"/>
    <n v="-252044.06"/>
    <n v="0"/>
    <n v="-252044.06"/>
    <n v="-252044.19"/>
    <n v="0.13000000000465661"/>
    <n v="-2814.6660000000002"/>
    <n v="0"/>
    <n v="-2814.6660000000002"/>
    <n v="-2814.6660000000002"/>
    <n v="0"/>
  </r>
  <r>
    <s v="1415604"/>
    <x v="48"/>
    <x v="4"/>
    <x v="2"/>
    <n v="268.13"/>
    <n v="239.58415841584159"/>
    <n v="28.54584158415841"/>
    <n v="241.98"/>
    <n v="26.150000000000006"/>
    <n v="3150"/>
    <n v="2814.6663366336634"/>
    <n v="335.33366336633662"/>
    <n v="2842.8130000000001"/>
    <n v="307.1869999999999"/>
  </r>
  <r>
    <s v="1415604"/>
    <x v="172"/>
    <x v="4"/>
    <x v="2"/>
    <n v="978.08"/>
    <n v="971.05472636815921"/>
    <n v="7.0252736318408324"/>
    <n v="975.91"/>
    <n v="2.1700000000000728"/>
    <n v="2835"/>
    <n v="2814.6656716417911"/>
    <n v="20.33432835820895"/>
    <n v="2828.739"/>
    <n v="6.2609999999999673"/>
  </r>
  <r>
    <s v="1415604"/>
    <x v="445"/>
    <x v="4"/>
    <x v="2"/>
    <n v="2660.98"/>
    <n v="2651.2512315270938"/>
    <n v="9.7287684729062676"/>
    <n v="2691.02"/>
    <n v="-30.039999999999964"/>
    <n v="16950"/>
    <n v="16887.996059113299"/>
    <n v="62.003940886701457"/>
    <n v="17141.315999999999"/>
    <n v="-191.31599999999889"/>
  </r>
  <r>
    <s v="1415604"/>
    <x v="446"/>
    <x v="4"/>
    <x v="2"/>
    <n v="2958.3"/>
    <n v="2887.8522167487686"/>
    <n v="70.447783251231613"/>
    <n v="2931.17"/>
    <n v="27.130000000000109"/>
    <n v="17300"/>
    <n v="16887.996059113299"/>
    <n v="412.00394088670146"/>
    <n v="17141.315999999999"/>
    <n v="158.68400000000111"/>
  </r>
  <r>
    <s v="1415604"/>
    <x v="447"/>
    <x v="4"/>
    <x v="2"/>
    <n v="5379.61"/>
    <n v="5251.4876847290643"/>
    <n v="128.12231527093536"/>
    <n v="5330.26"/>
    <n v="49.349999999999454"/>
    <n v="17300"/>
    <n v="16887.996059113299"/>
    <n v="412.00394088670146"/>
    <n v="17141.315999999999"/>
    <n v="158.68400000000111"/>
  </r>
  <r>
    <s v="1415604"/>
    <x v="41"/>
    <x v="4"/>
    <x v="2"/>
    <n v="6907.61"/>
    <n v="6862.0980392156862"/>
    <n v="45.511960784313487"/>
    <n v="6999.34"/>
    <n v="-91.730000000000473"/>
    <n v="17000"/>
    <n v="16887.996078431373"/>
    <n v="112.00392156862654"/>
    <n v="17225.756000000001"/>
    <n v="-225.75600000000122"/>
  </r>
  <r>
    <s v="1415604"/>
    <x v="331"/>
    <x v="4"/>
    <x v="2"/>
    <n v="13828.75"/>
    <n v="13538.541871921183"/>
    <n v="290.20812807881703"/>
    <n v="13741.62"/>
    <n v="87.1299999999992"/>
    <n v="2875"/>
    <n v="2814.6660098522166"/>
    <n v="60.333990147783425"/>
    <n v="2856.886"/>
    <n v="18.114000000000033"/>
  </r>
  <r>
    <s v="1415604"/>
    <x v="332"/>
    <x v="4"/>
    <x v="2"/>
    <n v="16973.46"/>
    <n v="14576.532019704433"/>
    <n v="2396.9279802955662"/>
    <n v="14795.18"/>
    <n v="2178.2799999999988"/>
    <n v="19665"/>
    <n v="16887.996059113299"/>
    <n v="2777.0039408867015"/>
    <n v="17141.315999999999"/>
    <n v="2523.6840000000011"/>
  </r>
  <r>
    <s v="1415604"/>
    <x v="17"/>
    <x v="4"/>
    <x v="2"/>
    <n v="22876"/>
    <n v="22461.034825870647"/>
    <n v="414.96517412935282"/>
    <n v="22573.34"/>
    <n v="302.65999999999985"/>
    <n v="17200"/>
    <n v="16887.9960199005"/>
    <n v="312.00398009950004"/>
    <n v="16972.436000000002"/>
    <n v="227.56399999999849"/>
  </r>
  <r>
    <s v="1415604"/>
    <x v="45"/>
    <x v="4"/>
    <x v="2"/>
    <n v="86878.74"/>
    <n v="85536.514851485146"/>
    <n v="1342.225148514859"/>
    <n v="86391.88"/>
    <n v="486.86000000000058"/>
    <n v="17153"/>
    <n v="16887.996039603961"/>
    <n v="265.00396039603947"/>
    <n v="17056.876"/>
    <n v="96.123999999999796"/>
  </r>
  <r>
    <s v="1415604"/>
    <x v="185"/>
    <x v="4"/>
    <x v="3"/>
    <n v="72066.720000000001"/>
    <n v="69151.064676616923"/>
    <n v="2915.6553233830782"/>
    <n v="69496.820000000007"/>
    <n v="2569.8999999999942"/>
    <n v="13200"/>
    <n v="12665.997014925373"/>
    <n v="534.00298507462685"/>
    <n v="12729.326999999999"/>
    <n v="470.67300000000068"/>
  </r>
  <r>
    <s v="1415604"/>
    <x v="20"/>
    <x v="4"/>
    <x v="4"/>
    <n v="852.68"/>
    <n v="835.96078431372553"/>
    <n v="16.719215686274424"/>
    <n v="852.68"/>
    <n v="0"/>
    <n v="155.03200000000001"/>
    <n v="151.99215686274511"/>
    <n v="3.0398431372549055"/>
    <n v="155.03200000000001"/>
    <n v="0"/>
  </r>
  <r>
    <s v="1415607"/>
    <x v="0"/>
    <x v="0"/>
    <x v="0"/>
    <n v="771.39"/>
    <n v="0"/>
    <n v="771.39"/>
    <n v="0"/>
    <n v="771.39"/>
    <n v="0"/>
    <n v="0"/>
    <n v="0"/>
    <n v="0"/>
    <n v="0"/>
  </r>
  <r>
    <s v="1415607"/>
    <x v="1"/>
    <x v="1"/>
    <x v="0"/>
    <n v="5.67"/>
    <n v="0"/>
    <n v="5.67"/>
    <n v="5.68"/>
    <n v="-9.9999999999997868E-3"/>
    <n v="0"/>
    <n v="0"/>
    <n v="0"/>
    <n v="0"/>
    <n v="0"/>
  </r>
  <r>
    <s v="1415607"/>
    <x v="2"/>
    <x v="1"/>
    <x v="0"/>
    <n v="132.30000000000001"/>
    <n v="0"/>
    <n v="132.30000000000001"/>
    <n v="132.44999999999999"/>
    <n v="-0.14999999999997726"/>
    <n v="0"/>
    <n v="0"/>
    <n v="0"/>
    <n v="0"/>
    <n v="0"/>
  </r>
  <r>
    <s v="1415607"/>
    <x v="3"/>
    <x v="1"/>
    <x v="0"/>
    <n v="888.3"/>
    <n v="0"/>
    <n v="888.3"/>
    <n v="889.32"/>
    <n v="-1.0200000000000955"/>
    <n v="0"/>
    <n v="0"/>
    <n v="0"/>
    <n v="0"/>
    <n v="0"/>
  </r>
  <r>
    <s v="1415607"/>
    <x v="4"/>
    <x v="2"/>
    <x v="0"/>
    <n v="1555.34"/>
    <n v="0"/>
    <n v="1555.34"/>
    <n v="1621.58"/>
    <n v="-66.240000000000009"/>
    <n v="4.41"/>
    <n v="0"/>
    <n v="4.41"/>
    <n v="4.5979999999999999"/>
    <n v="-0.18799999999999972"/>
  </r>
  <r>
    <s v="1415607"/>
    <x v="5"/>
    <x v="2"/>
    <x v="0"/>
    <n v="5346.55"/>
    <n v="0"/>
    <n v="5346.55"/>
    <n v="5574.25"/>
    <n v="-227.69999999999982"/>
    <n v="4.41"/>
    <n v="0"/>
    <n v="4.41"/>
    <n v="4.5979999999999999"/>
    <n v="-0.18799999999999972"/>
  </r>
  <r>
    <s v="1415607"/>
    <x v="6"/>
    <x v="2"/>
    <x v="0"/>
    <n v="5784.64"/>
    <n v="0"/>
    <n v="5784.64"/>
    <n v="6030.84"/>
    <n v="-246.19999999999982"/>
    <n v="92.61"/>
    <n v="0"/>
    <n v="92.61"/>
    <n v="96.552000000000007"/>
    <n v="-3.9420000000000073"/>
  </r>
  <r>
    <s v="1415607"/>
    <x v="7"/>
    <x v="1"/>
    <x v="0"/>
    <n v="9952.2000000000007"/>
    <n v="0"/>
    <n v="9952.2000000000007"/>
    <n v="9963.6200000000008"/>
    <n v="-11.420000000000073"/>
    <n v="0"/>
    <n v="0"/>
    <n v="0"/>
    <n v="0"/>
    <n v="0"/>
  </r>
  <r>
    <s v="1415607"/>
    <x v="8"/>
    <x v="1"/>
    <x v="0"/>
    <n v="23014.53"/>
    <n v="0"/>
    <n v="23014.53"/>
    <n v="23040.94"/>
    <n v="-26.409999999999854"/>
    <n v="0"/>
    <n v="0"/>
    <n v="0"/>
    <n v="0"/>
    <n v="0"/>
  </r>
  <r>
    <s v="1415607"/>
    <x v="242"/>
    <x v="3"/>
    <x v="1"/>
    <n v="-502645.08"/>
    <n v="0"/>
    <n v="-502645.08"/>
    <n v="-502645.13"/>
    <n v="4.9999999988358468E-2"/>
    <n v="-2988.5"/>
    <n v="0"/>
    <n v="-2988.5"/>
    <n v="-2988.5"/>
    <n v="0"/>
  </r>
  <r>
    <s v="1415607"/>
    <x v="48"/>
    <x v="4"/>
    <x v="2"/>
    <n v="21.28"/>
    <n v="254.37623762376236"/>
    <n v="-233.09623762376236"/>
    <n v="256.92"/>
    <n v="-235.64000000000001"/>
    <n v="250"/>
    <n v="2988.5"/>
    <n v="-2738.5"/>
    <n v="3018.3850000000002"/>
    <n v="-2768.3850000000002"/>
  </r>
  <r>
    <s v="1415607"/>
    <x v="243"/>
    <x v="4"/>
    <x v="2"/>
    <n v="2582.89"/>
    <n v="2594.6108374384235"/>
    <n v="-11.720837438423587"/>
    <n v="2633.53"/>
    <n v="-50.640000000000327"/>
    <n v="35700"/>
    <n v="35862"/>
    <n v="-162"/>
    <n v="36399.93"/>
    <n v="-699.93000000000029"/>
  </r>
  <r>
    <s v="1415607"/>
    <x v="37"/>
    <x v="4"/>
    <x v="2"/>
    <n v="3507.15"/>
    <n v="3499.5323383084578"/>
    <n v="7.6176616915422528"/>
    <n v="3517.03"/>
    <n v="-9.8800000000001091"/>
    <n v="2995"/>
    <n v="2988.5004975124384"/>
    <n v="6.4995024875615854"/>
    <n v="3003.4430000000002"/>
    <n v="-8.443000000000211"/>
  </r>
  <r>
    <s v="1415607"/>
    <x v="244"/>
    <x v="4"/>
    <x v="2"/>
    <n v="5927.99"/>
    <n v="5954.8866995073895"/>
    <n v="-26.896699507389712"/>
    <n v="6044.21"/>
    <n v="-116.22000000000025"/>
    <n v="35700"/>
    <n v="35862"/>
    <n v="-162"/>
    <n v="36399.93"/>
    <n v="-699.93000000000029"/>
  </r>
  <r>
    <s v="1415607"/>
    <x v="245"/>
    <x v="4"/>
    <x v="2"/>
    <n v="10926.69"/>
    <n v="10677.192118226601"/>
    <n v="249.49788177339906"/>
    <n v="10837.35"/>
    <n v="89.340000000000146"/>
    <n v="36700"/>
    <n v="35862"/>
    <n v="838"/>
    <n v="36399.93"/>
    <n v="300.06999999999971"/>
  </r>
  <r>
    <s v="1415607"/>
    <x v="41"/>
    <x v="4"/>
    <x v="2"/>
    <n v="14701.02"/>
    <n v="14571.803921568628"/>
    <n v="129.21607843137281"/>
    <n v="14863.24"/>
    <n v="-162.21999999999935"/>
    <n v="36180"/>
    <n v="35862"/>
    <n v="318"/>
    <n v="36579.24"/>
    <n v="-399.23999999999796"/>
  </r>
  <r>
    <s v="1415607"/>
    <x v="246"/>
    <x v="4"/>
    <x v="2"/>
    <n v="23769.75"/>
    <n v="23101.103448275862"/>
    <n v="668.64655172413768"/>
    <n v="23447.62"/>
    <n v="322.13000000000102"/>
    <n v="3075"/>
    <n v="2988.4995073891628"/>
    <n v="86.500492610837227"/>
    <n v="3033.3270000000002"/>
    <n v="41.672999999999774"/>
  </r>
  <r>
    <s v="1415607"/>
    <x v="247"/>
    <x v="4"/>
    <x v="2"/>
    <n v="26230.58"/>
    <n v="24918.709359605913"/>
    <n v="1311.8706403940887"/>
    <n v="25292.49"/>
    <n v="938.09000000000015"/>
    <n v="37750"/>
    <n v="35862"/>
    <n v="1888"/>
    <n v="36399.93"/>
    <n v="1350.0699999999997"/>
  </r>
  <r>
    <s v="1415607"/>
    <x v="44"/>
    <x v="4"/>
    <x v="2"/>
    <n v="48119.4"/>
    <n v="47696.457711442788"/>
    <n v="422.94228855721303"/>
    <n v="47934.94"/>
    <n v="184.45999999999913"/>
    <n v="36180"/>
    <n v="35862"/>
    <n v="318"/>
    <n v="36041.31"/>
    <n v="138.69000000000233"/>
  </r>
  <r>
    <s v="1415607"/>
    <x v="45"/>
    <x v="4"/>
    <x v="2"/>
    <n v="182459.03"/>
    <n v="181638.51485148515"/>
    <n v="820.51514851485263"/>
    <n v="183454.9"/>
    <n v="-995.86999999999534"/>
    <n v="36024"/>
    <n v="35862"/>
    <n v="162"/>
    <n v="36220.620000000003"/>
    <n v="-196.62000000000262"/>
  </r>
  <r>
    <s v="1415607"/>
    <x v="248"/>
    <x v="4"/>
    <x v="3"/>
    <n v="135137.70000000001"/>
    <n v="134620.42786069651"/>
    <n v="517.27213930350263"/>
    <n v="135293.53"/>
    <n v="-155.82999999998719"/>
    <n v="27000"/>
    <n v="26896.500497512436"/>
    <n v="103.49950248756431"/>
    <n v="27030.983"/>
    <n v="-30.983000000000175"/>
  </r>
  <r>
    <s v="1415607"/>
    <x v="20"/>
    <x v="4"/>
    <x v="4"/>
    <n v="1810.68"/>
    <n v="1775.1666666666667"/>
    <n v="35.513333333333321"/>
    <n v="1810.67"/>
    <n v="9.9999999999909051E-3"/>
    <n v="329.21300000000002"/>
    <n v="322.75784313725495"/>
    <n v="6.4551568627450706"/>
    <n v="329.21300000000002"/>
    <n v="0"/>
  </r>
  <r>
    <s v="1415608"/>
    <x v="0"/>
    <x v="0"/>
    <x v="0"/>
    <n v="1275.07"/>
    <n v="0"/>
    <n v="1275.07"/>
    <n v="0"/>
    <n v="1275.07"/>
    <n v="0"/>
    <n v="0"/>
    <n v="0"/>
    <n v="0"/>
    <n v="0"/>
  </r>
  <r>
    <s v="1415608"/>
    <x v="1"/>
    <x v="1"/>
    <x v="0"/>
    <n v="1.25"/>
    <n v="0"/>
    <n v="1.25"/>
    <n v="1.24"/>
    <n v="1.0000000000000009E-2"/>
    <n v="0"/>
    <n v="0"/>
    <n v="0"/>
    <n v="0"/>
    <n v="0"/>
  </r>
  <r>
    <s v="1415608"/>
    <x v="2"/>
    <x v="1"/>
    <x v="0"/>
    <n v="29.11"/>
    <n v="0"/>
    <n v="29.11"/>
    <n v="28.97"/>
    <n v="0.14000000000000057"/>
    <n v="0"/>
    <n v="0"/>
    <n v="0"/>
    <n v="0"/>
    <n v="0"/>
  </r>
  <r>
    <s v="1415608"/>
    <x v="3"/>
    <x v="1"/>
    <x v="0"/>
    <n v="195.46"/>
    <n v="0"/>
    <n v="195.46"/>
    <n v="194.54"/>
    <n v="0.92000000000001592"/>
    <n v="0"/>
    <n v="0"/>
    <n v="0"/>
    <n v="0"/>
    <n v="0"/>
  </r>
  <r>
    <s v="1415608"/>
    <x v="4"/>
    <x v="2"/>
    <x v="0"/>
    <n v="1146.23"/>
    <n v="0"/>
    <n v="1146.23"/>
    <n v="1422.67"/>
    <n v="-276.44000000000005"/>
    <n v="3.25"/>
    <n v="0"/>
    <n v="3.25"/>
    <n v="4.0339999999999998"/>
    <n v="-0.78399999999999981"/>
  </r>
  <r>
    <s v="1415608"/>
    <x v="7"/>
    <x v="1"/>
    <x v="0"/>
    <n v="2189.85"/>
    <n v="0"/>
    <n v="2189.85"/>
    <n v="2179.6"/>
    <n v="10.25"/>
    <n v="0"/>
    <n v="0"/>
    <n v="0"/>
    <n v="0"/>
    <n v="0"/>
  </r>
  <r>
    <s v="1415608"/>
    <x v="5"/>
    <x v="2"/>
    <x v="0"/>
    <n v="3940.2"/>
    <n v="0"/>
    <n v="3940.2"/>
    <n v="4890.4799999999996"/>
    <n v="-950.27999999999975"/>
    <n v="3.25"/>
    <n v="0"/>
    <n v="3.25"/>
    <n v="4.0339999999999998"/>
    <n v="-0.78399999999999981"/>
  </r>
  <r>
    <s v="1415608"/>
    <x v="8"/>
    <x v="1"/>
    <x v="0"/>
    <n v="5064.05"/>
    <n v="0"/>
    <n v="5064.05"/>
    <n v="5040.34"/>
    <n v="23.710000000000036"/>
    <n v="0"/>
    <n v="0"/>
    <n v="0"/>
    <n v="0"/>
    <n v="0"/>
  </r>
  <r>
    <s v="1415608"/>
    <x v="6"/>
    <x v="2"/>
    <x v="0"/>
    <n v="4263.0600000000004"/>
    <n v="0"/>
    <n v="4263.0600000000004"/>
    <n v="5291.24"/>
    <n v="-1028.1799999999994"/>
    <n v="68.25"/>
    <n v="0"/>
    <n v="68.25"/>
    <n v="84.710999999999999"/>
    <n v="-16.460999999999999"/>
  </r>
  <r>
    <s v="1415608"/>
    <x v="276"/>
    <x v="3"/>
    <x v="1"/>
    <n v="-193169.13"/>
    <n v="0"/>
    <n v="-193169.13"/>
    <n v="-193169.13"/>
    <n v="0"/>
    <n v="-1311"/>
    <n v="0"/>
    <n v="-1311"/>
    <n v="-1311"/>
    <n v="0"/>
  </r>
  <r>
    <s v="1415608"/>
    <x v="277"/>
    <x v="4"/>
    <x v="2"/>
    <n v="197.96"/>
    <n v="51.392156862745097"/>
    <n v="146.5678431372549"/>
    <n v="52.42"/>
    <n v="145.54000000000002"/>
    <n v="5050"/>
    <n v="1311"/>
    <n v="3739"/>
    <n v="1337.22"/>
    <n v="3712.7799999999997"/>
  </r>
  <r>
    <s v="1415608"/>
    <x v="278"/>
    <x v="4"/>
    <x v="2"/>
    <n v="1052.0999999999999"/>
    <n v="1050.8965517241381"/>
    <n v="1.2034482758617742"/>
    <n v="1066.6600000000001"/>
    <n v="-14.560000000000173"/>
    <n v="31500"/>
    <n v="31464"/>
    <n v="36"/>
    <n v="31935.96"/>
    <n v="-435.95999999999913"/>
  </r>
  <r>
    <s v="1415608"/>
    <x v="279"/>
    <x v="4"/>
    <x v="2"/>
    <n v="1484.17"/>
    <n v="1514.2089552238806"/>
    <n v="-30.038955223880521"/>
    <n v="1521.78"/>
    <n v="-37.6099999999999"/>
    <n v="1285"/>
    <n v="1311"/>
    <n v="-26"/>
    <n v="1317.5550000000001"/>
    <n v="-32.555000000000064"/>
  </r>
  <r>
    <s v="1415608"/>
    <x v="280"/>
    <x v="4"/>
    <x v="2"/>
    <n v="5012.8500000000004"/>
    <n v="4845.4554455445541"/>
    <n v="167.39455445544627"/>
    <n v="4893.91"/>
    <n v="118.94000000000051"/>
    <n v="32551"/>
    <n v="31464"/>
    <n v="1087"/>
    <n v="31778.639999999999"/>
    <n v="772.36000000000058"/>
  </r>
  <r>
    <s v="1415608"/>
    <x v="281"/>
    <x v="4"/>
    <x v="2"/>
    <n v="5138.33"/>
    <n v="5181.8029556650245"/>
    <n v="-43.472955665024529"/>
    <n v="5259.53"/>
    <n v="-121.19999999999982"/>
    <n v="31200"/>
    <n v="31464"/>
    <n v="-264"/>
    <n v="31935.96"/>
    <n v="-735.95999999999913"/>
  </r>
  <r>
    <s v="1415608"/>
    <x v="282"/>
    <x v="4"/>
    <x v="2"/>
    <n v="8798.39"/>
    <n v="8672.425742574258"/>
    <n v="125.96425742574138"/>
    <n v="8759.15"/>
    <n v="39.239999999999782"/>
    <n v="31921"/>
    <n v="31464"/>
    <n v="457"/>
    <n v="31778.639999999999"/>
    <n v="142.36000000000058"/>
  </r>
  <r>
    <s v="1415608"/>
    <x v="283"/>
    <x v="4"/>
    <x v="2"/>
    <n v="10293.959999999999"/>
    <n v="10317.566502463054"/>
    <n v="-23.606502463055222"/>
    <n v="10472.33"/>
    <n v="-178.3700000000008"/>
    <n v="1308"/>
    <n v="1311"/>
    <n v="-3"/>
    <n v="1330.665"/>
    <n v="-22.664999999999964"/>
  </r>
  <r>
    <s v="1415608"/>
    <x v="284"/>
    <x v="4"/>
    <x v="2"/>
    <n v="12086.08"/>
    <n v="11883.635467980295"/>
    <n v="202.44453201970464"/>
    <n v="12061.89"/>
    <n v="24.190000000000509"/>
    <n v="32000"/>
    <n v="31464"/>
    <n v="536"/>
    <n v="31935.96"/>
    <n v="64.040000000000873"/>
  </r>
  <r>
    <s v="1415608"/>
    <x v="285"/>
    <x v="4"/>
    <x v="2"/>
    <n v="16737.669999999998"/>
    <n v="16641.940886699507"/>
    <n v="95.729113300491008"/>
    <n v="16891.57"/>
    <n v="-153.90000000000146"/>
    <n v="31645"/>
    <n v="31464"/>
    <n v="181"/>
    <n v="31935.96"/>
    <n v="-290.95999999999913"/>
  </r>
  <r>
    <s v="1415608"/>
    <x v="286"/>
    <x v="4"/>
    <x v="2"/>
    <n v="76300.41"/>
    <n v="75972.029702970292"/>
    <n v="328.38029702971107"/>
    <n v="76731.75"/>
    <n v="-431.33999999999651"/>
    <n v="31600"/>
    <n v="31464"/>
    <n v="136"/>
    <n v="31778.639999999999"/>
    <n v="-178.63999999999942"/>
  </r>
  <r>
    <s v="1415608"/>
    <x v="275"/>
    <x v="4"/>
    <x v="3"/>
    <n v="37566.730000000003"/>
    <n v="35832.736318407959"/>
    <n v="1733.9936815920446"/>
    <n v="36011.9"/>
    <n v="1554.8300000000017"/>
    <n v="5941"/>
    <n v="5883.7681592039798"/>
    <n v="57.231840796020151"/>
    <n v="5913.1869999999999"/>
    <n v="27.813000000000102"/>
  </r>
  <r>
    <s v="1415608"/>
    <x v="20"/>
    <x v="4"/>
    <x v="4"/>
    <n v="396.2"/>
    <n v="389.37254901960785"/>
    <n v="6.8274509803921433"/>
    <n v="397.16"/>
    <n v="-0.96000000000003638"/>
    <n v="72.036000000000001"/>
    <n v="70.794117647058812"/>
    <n v="1.2418823529411895"/>
    <n v="72.209999999999994"/>
    <n v="-0.17399999999999238"/>
  </r>
  <r>
    <s v="1415609"/>
    <x v="0"/>
    <x v="0"/>
    <x v="0"/>
    <n v="-11511.76"/>
    <n v="0"/>
    <n v="-11511.76"/>
    <n v="0"/>
    <n v="-11511.76"/>
    <n v="0"/>
    <n v="0"/>
    <n v="0"/>
    <n v="0"/>
    <n v="0"/>
  </r>
  <r>
    <s v="1415609"/>
    <x v="1"/>
    <x v="1"/>
    <x v="0"/>
    <n v="9.23"/>
    <n v="0"/>
    <n v="9.23"/>
    <n v="9.1199999999999992"/>
    <n v="0.11000000000000121"/>
    <n v="0"/>
    <n v="0"/>
    <n v="0"/>
    <n v="0"/>
    <n v="0"/>
  </r>
  <r>
    <s v="1415609"/>
    <x v="2"/>
    <x v="1"/>
    <x v="0"/>
    <n v="215.36"/>
    <n v="0"/>
    <n v="215.36"/>
    <n v="212.74"/>
    <n v="2.6200000000000045"/>
    <n v="0"/>
    <n v="0"/>
    <n v="0"/>
    <n v="0"/>
    <n v="0"/>
  </r>
  <r>
    <s v="1415609"/>
    <x v="3"/>
    <x v="1"/>
    <x v="0"/>
    <n v="1445.96"/>
    <n v="0"/>
    <n v="1445.96"/>
    <n v="1428.39"/>
    <n v="17.569999999999936"/>
    <n v="0"/>
    <n v="0"/>
    <n v="0"/>
    <n v="0"/>
    <n v="0"/>
  </r>
  <r>
    <s v="1415609"/>
    <x v="4"/>
    <x v="2"/>
    <x v="0"/>
    <n v="2556.9699999999998"/>
    <n v="0"/>
    <n v="2556.9699999999998"/>
    <n v="2319.09"/>
    <n v="237.87999999999965"/>
    <n v="7.25"/>
    <n v="0"/>
    <n v="7.25"/>
    <n v="6.5759999999999996"/>
    <n v="0.67400000000000038"/>
  </r>
  <r>
    <s v="1415609"/>
    <x v="5"/>
    <x v="2"/>
    <x v="0"/>
    <n v="8789.68"/>
    <n v="0"/>
    <n v="8789.68"/>
    <n v="7971.96"/>
    <n v="817.72000000000025"/>
    <n v="7.25"/>
    <n v="0"/>
    <n v="7.25"/>
    <n v="6.5759999999999996"/>
    <n v="0.67400000000000038"/>
  </r>
  <r>
    <s v="1415609"/>
    <x v="6"/>
    <x v="2"/>
    <x v="0"/>
    <n v="9509.91"/>
    <n v="0"/>
    <n v="9509.91"/>
    <n v="8624.94"/>
    <n v="884.96999999999935"/>
    <n v="152.25"/>
    <n v="0"/>
    <n v="152.25"/>
    <n v="138.08199999999999"/>
    <n v="14.168000000000006"/>
  </r>
  <r>
    <s v="1415609"/>
    <x v="7"/>
    <x v="1"/>
    <x v="0"/>
    <n v="16199.97"/>
    <n v="0"/>
    <n v="16199.97"/>
    <n v="16003.14"/>
    <n v="196.82999999999993"/>
    <n v="0"/>
    <n v="0"/>
    <n v="0"/>
    <n v="0"/>
    <n v="0"/>
  </r>
  <r>
    <s v="1415609"/>
    <x v="8"/>
    <x v="1"/>
    <x v="0"/>
    <n v="37462.54"/>
    <n v="0"/>
    <n v="37462.54"/>
    <n v="37007.360000000001"/>
    <n v="455.18000000000029"/>
    <n v="0"/>
    <n v="0"/>
    <n v="0"/>
    <n v="0"/>
    <n v="0"/>
  </r>
  <r>
    <s v="1415609"/>
    <x v="270"/>
    <x v="3"/>
    <x v="1"/>
    <n v="-869226.48"/>
    <n v="0"/>
    <n v="-869226.48"/>
    <n v="-869226.48"/>
    <n v="0"/>
    <n v="-4800"/>
    <n v="0"/>
    <n v="-4800"/>
    <n v="-4800"/>
    <n v="0"/>
  </r>
  <r>
    <s v="1415609"/>
    <x v="271"/>
    <x v="4"/>
    <x v="2"/>
    <n v="3456.34"/>
    <n v="3474.4334975369457"/>
    <n v="-18.093497536945506"/>
    <n v="3526.55"/>
    <n v="-70.210000000000036"/>
    <n v="57300"/>
    <n v="57600"/>
    <n v="-300"/>
    <n v="58464"/>
    <n v="-1164"/>
  </r>
  <r>
    <s v="1415609"/>
    <x v="11"/>
    <x v="4"/>
    <x v="2"/>
    <n v="4741.99"/>
    <n v="4718.3980099502487"/>
    <n v="23.591990049751075"/>
    <n v="4741.99"/>
    <n v="0"/>
    <n v="4824"/>
    <n v="4800"/>
    <n v="24"/>
    <n v="4824"/>
    <n v="0"/>
  </r>
  <r>
    <s v="1415609"/>
    <x v="272"/>
    <x v="4"/>
    <x v="2"/>
    <n v="13386.64"/>
    <n v="13444.995073891625"/>
    <n v="-58.35507389162558"/>
    <n v="13646.67"/>
    <n v="-260.03000000000065"/>
    <n v="57350"/>
    <n v="57600"/>
    <n v="-250"/>
    <n v="58464"/>
    <n v="-1114"/>
  </r>
  <r>
    <s v="1415609"/>
    <x v="346"/>
    <x v="4"/>
    <x v="2"/>
    <n v="17392.509999999998"/>
    <n v="17362.364532019703"/>
    <n v="30.145467980295507"/>
    <n v="17622.8"/>
    <n v="-230.29000000000087"/>
    <n v="57700"/>
    <n v="57600"/>
    <n v="100"/>
    <n v="58464"/>
    <n v="-764"/>
  </r>
  <r>
    <s v="1415609"/>
    <x v="14"/>
    <x v="4"/>
    <x v="2"/>
    <n v="26661.18"/>
    <n v="27082.941176470587"/>
    <n v="-421.76117647058709"/>
    <n v="27624.6"/>
    <n v="-963.41999999999825"/>
    <n v="56703"/>
    <n v="57600"/>
    <n v="-897"/>
    <n v="58752"/>
    <n v="-2049"/>
  </r>
  <r>
    <s v="1415609"/>
    <x v="200"/>
    <x v="4"/>
    <x v="2"/>
    <n v="47121.9"/>
    <n v="46974.817733990145"/>
    <n v="147.08226600985654"/>
    <n v="47679.44"/>
    <n v="-557.54000000000087"/>
    <n v="57780"/>
    <n v="57600"/>
    <n v="180"/>
    <n v="58464"/>
    <n v="-684"/>
  </r>
  <r>
    <s v="1415609"/>
    <x v="274"/>
    <x v="4"/>
    <x v="2"/>
    <n v="58244.3"/>
    <n v="57360"/>
    <n v="884.30000000000291"/>
    <n v="58220.4"/>
    <n v="23.900000000001455"/>
    <n v="4874"/>
    <n v="4800"/>
    <n v="74"/>
    <n v="4872"/>
    <n v="2"/>
  </r>
  <r>
    <s v="1415609"/>
    <x v="17"/>
    <x v="4"/>
    <x v="2"/>
    <n v="76991.039999999994"/>
    <n v="76607.999999999985"/>
    <n v="383.04000000000815"/>
    <n v="76991.039999999994"/>
    <n v="0"/>
    <n v="57888"/>
    <n v="57600"/>
    <n v="288"/>
    <n v="57888"/>
    <n v="0"/>
  </r>
  <r>
    <s v="1415609"/>
    <x v="58"/>
    <x v="4"/>
    <x v="2"/>
    <n v="275735.46000000002"/>
    <n v="275524.99009900988"/>
    <n v="210.46990099013783"/>
    <n v="278280.24"/>
    <n v="-2544.7799999999697"/>
    <n v="57644"/>
    <n v="57600"/>
    <n v="44"/>
    <n v="58176"/>
    <n v="-532"/>
  </r>
  <r>
    <s v="1415609"/>
    <x v="275"/>
    <x v="4"/>
    <x v="3"/>
    <n v="277909.03000000003"/>
    <n v="263092.31840796024"/>
    <n v="14816.711592039792"/>
    <n v="264407.78000000003"/>
    <n v="13501.25"/>
    <n v="43950"/>
    <n v="43200"/>
    <n v="750"/>
    <n v="43416"/>
    <n v="534"/>
  </r>
  <r>
    <s v="1415609"/>
    <x v="20"/>
    <x v="4"/>
    <x v="4"/>
    <n v="2908.23"/>
    <n v="2851.1960784313724"/>
    <n v="57.033921568627648"/>
    <n v="2908.22"/>
    <n v="1.0000000000218279E-2"/>
    <n v="528.76800000000003"/>
    <n v="518.4"/>
    <n v="10.368000000000052"/>
    <n v="528.76800000000003"/>
    <n v="0"/>
  </r>
  <r>
    <s v="1415610"/>
    <x v="0"/>
    <x v="0"/>
    <x v="0"/>
    <n v="778.96"/>
    <n v="0"/>
    <n v="778.96"/>
    <n v="0"/>
    <n v="778.96"/>
    <n v="0"/>
    <n v="0"/>
    <n v="0"/>
    <n v="0"/>
    <n v="0"/>
  </r>
  <r>
    <s v="1415610"/>
    <x v="1"/>
    <x v="1"/>
    <x v="0"/>
    <n v="0.77"/>
    <n v="0"/>
    <n v="0.77"/>
    <n v="0.76"/>
    <n v="1.0000000000000009E-2"/>
    <n v="0"/>
    <n v="0"/>
    <n v="0"/>
    <n v="0"/>
    <n v="0"/>
  </r>
  <r>
    <s v="1415610"/>
    <x v="2"/>
    <x v="1"/>
    <x v="0"/>
    <n v="17.98"/>
    <n v="0"/>
    <n v="17.98"/>
    <n v="17.71"/>
    <n v="0.26999999999999957"/>
    <n v="0"/>
    <n v="0"/>
    <n v="0"/>
    <n v="0"/>
    <n v="0"/>
  </r>
  <r>
    <s v="1415610"/>
    <x v="3"/>
    <x v="1"/>
    <x v="0"/>
    <n v="120.71"/>
    <n v="0"/>
    <n v="120.71"/>
    <n v="118.91"/>
    <n v="1.7999999999999972"/>
    <n v="0"/>
    <n v="0"/>
    <n v="0"/>
    <n v="0"/>
    <n v="0"/>
  </r>
  <r>
    <s v="1415610"/>
    <x v="4"/>
    <x v="2"/>
    <x v="0"/>
    <n v="969.88"/>
    <n v="0"/>
    <n v="969.88"/>
    <n v="865.25"/>
    <n v="104.63"/>
    <n v="2.75"/>
    <n v="0"/>
    <n v="2.75"/>
    <n v="2.4529999999999998"/>
    <n v="0.29700000000000015"/>
  </r>
  <r>
    <s v="1415610"/>
    <x v="7"/>
    <x v="1"/>
    <x v="0"/>
    <n v="1352.39"/>
    <n v="0"/>
    <n v="1352.39"/>
    <n v="1332.2"/>
    <n v="20.190000000000055"/>
    <n v="0"/>
    <n v="0"/>
    <n v="0"/>
    <n v="0"/>
    <n v="0"/>
  </r>
  <r>
    <s v="1415610"/>
    <x v="5"/>
    <x v="2"/>
    <x v="0"/>
    <n v="3334.02"/>
    <n v="0"/>
    <n v="3334.02"/>
    <n v="2974.33"/>
    <n v="359.69000000000005"/>
    <n v="2.75"/>
    <n v="0"/>
    <n v="2.75"/>
    <n v="2.4529999999999998"/>
    <n v="0.29700000000000015"/>
  </r>
  <r>
    <s v="1415610"/>
    <x v="8"/>
    <x v="1"/>
    <x v="0"/>
    <n v="3127.42"/>
    <n v="0"/>
    <n v="3127.42"/>
    <n v="3080.72"/>
    <n v="46.700000000000273"/>
    <n v="0"/>
    <n v="0"/>
    <n v="0"/>
    <n v="0"/>
    <n v="0"/>
  </r>
  <r>
    <s v="1415610"/>
    <x v="6"/>
    <x v="2"/>
    <x v="0"/>
    <n v="3607.2"/>
    <n v="0"/>
    <n v="3607.2"/>
    <n v="3218.06"/>
    <n v="389.13999999999987"/>
    <n v="57.75"/>
    <n v="0"/>
    <n v="57.75"/>
    <n v="51.52"/>
    <n v="6.2299999999999969"/>
  </r>
  <r>
    <s v="1415610"/>
    <x v="287"/>
    <x v="3"/>
    <x v="1"/>
    <n v="-136584.66"/>
    <n v="0"/>
    <n v="-136584.66"/>
    <n v="-136584.63"/>
    <n v="-2.9999999998835847E-2"/>
    <n v="-797.33299999999997"/>
    <n v="0"/>
    <n v="-797.33299999999997"/>
    <n v="-797.33299999999997"/>
    <n v="0"/>
  </r>
  <r>
    <s v="1415610"/>
    <x v="288"/>
    <x v="4"/>
    <x v="2"/>
    <n v="651.29999999999995"/>
    <n v="639.14285714285711"/>
    <n v="12.157142857142844"/>
    <n v="648.73"/>
    <n v="2.5699999999999363"/>
    <n v="19500"/>
    <n v="19135.992118226601"/>
    <n v="364.00788177339928"/>
    <n v="19423.031999999999"/>
    <n v="76.968000000000757"/>
  </r>
  <r>
    <s v="1415610"/>
    <x v="279"/>
    <x v="4"/>
    <x v="2"/>
    <n v="924"/>
    <n v="920.91542288557218"/>
    <n v="3.084577114427816"/>
    <n v="925.52"/>
    <n v="-1.5199999999999818"/>
    <n v="800"/>
    <n v="797.33333333333337"/>
    <n v="2.6666666666666288"/>
    <n v="801.32"/>
    <n v="-1.32000000000005"/>
  </r>
  <r>
    <s v="1415610"/>
    <x v="280"/>
    <x v="4"/>
    <x v="2"/>
    <n v="2859.78"/>
    <n v="2946.9405940594061"/>
    <n v="-87.160594059405867"/>
    <n v="2976.41"/>
    <n v="-116.62999999999965"/>
    <n v="18570"/>
    <n v="19135.992079207921"/>
    <n v="-565.99207920792105"/>
    <n v="19327.351999999999"/>
    <n v="-757.35199999999895"/>
  </r>
  <r>
    <s v="1415610"/>
    <x v="289"/>
    <x v="4"/>
    <x v="2"/>
    <n v="3462.72"/>
    <n v="3478.344827586207"/>
    <n v="-15.624827586207175"/>
    <n v="3530.52"/>
    <n v="-67.800000000000182"/>
    <n v="19050"/>
    <n v="19135.992118226601"/>
    <n v="-85.992118226600724"/>
    <n v="19423.031999999999"/>
    <n v="-373.03199999999924"/>
  </r>
  <r>
    <s v="1415610"/>
    <x v="282"/>
    <x v="4"/>
    <x v="2"/>
    <n v="5292.09"/>
    <n v="5274.4554455445541"/>
    <n v="17.63455445544605"/>
    <n v="5327.2"/>
    <n v="-35.109999999999673"/>
    <n v="19200"/>
    <n v="19135.992079207921"/>
    <n v="64.007920792078949"/>
    <n v="19327.351999999999"/>
    <n v="-127.35199999999895"/>
  </r>
  <r>
    <s v="1415610"/>
    <x v="290"/>
    <x v="4"/>
    <x v="2"/>
    <n v="6558.75"/>
    <n v="6338.7980295566504"/>
    <n v="219.95197044334964"/>
    <n v="6433.88"/>
    <n v="124.86999999999989"/>
    <n v="825"/>
    <n v="797.3330049261084"/>
    <n v="27.666995073891599"/>
    <n v="809.29300000000001"/>
    <n v="15.706999999999994"/>
  </r>
  <r>
    <s v="1415610"/>
    <x v="291"/>
    <x v="4"/>
    <x v="2"/>
    <n v="7540.64"/>
    <n v="7972.2463054187192"/>
    <n v="-431.60630541871888"/>
    <n v="8091.83"/>
    <n v="-551.1899999999996"/>
    <n v="18100"/>
    <n v="19135.992118226601"/>
    <n v="-1035.9921182266007"/>
    <n v="19423.031999999999"/>
    <n v="-1323.0319999999992"/>
  </r>
  <r>
    <s v="1415610"/>
    <x v="292"/>
    <x v="4"/>
    <x v="2"/>
    <n v="11149.25"/>
    <n v="10699.694581280788"/>
    <n v="449.55541871921196"/>
    <n v="10860.19"/>
    <n v="289.05999999999949"/>
    <n v="19940"/>
    <n v="19135.992118226601"/>
    <n v="804.00788177339928"/>
    <n v="19423.031999999999"/>
    <n v="516.96800000000076"/>
  </r>
  <r>
    <s v="1415610"/>
    <x v="293"/>
    <x v="4"/>
    <x v="2"/>
    <n v="64028.94"/>
    <n v="63815.475247524751"/>
    <n v="213.46475247525086"/>
    <n v="64453.63"/>
    <n v="-424.68999999999505"/>
    <n v="19200"/>
    <n v="19135.992079207921"/>
    <n v="64.007920792078949"/>
    <n v="19327.351999999999"/>
    <n v="-127.35199999999895"/>
  </r>
  <r>
    <s v="1415610"/>
    <x v="19"/>
    <x v="4"/>
    <x v="3"/>
    <n v="20686.919999999998"/>
    <n v="21274.48514851485"/>
    <n v="-587.5651485148519"/>
    <n v="21487.23"/>
    <n v="-800.31000000000131"/>
    <n v="3669"/>
    <n v="3578.4306930693069"/>
    <n v="90.569306930693074"/>
    <n v="3614.2150000000001"/>
    <n v="54.784999999999854"/>
  </r>
  <r>
    <s v="1415610"/>
    <x v="20"/>
    <x v="4"/>
    <x v="4"/>
    <n v="120.94"/>
    <n v="236.80392156862746"/>
    <n v="-115.86392156862746"/>
    <n v="241.54"/>
    <n v="-120.6"/>
    <n v="21.99"/>
    <n v="43.055882352941175"/>
    <n v="-21.065882352941177"/>
    <n v="43.917000000000002"/>
    <n v="-21.927000000000003"/>
  </r>
  <r>
    <s v="1415711"/>
    <x v="0"/>
    <x v="0"/>
    <x v="0"/>
    <n v="-2009.82"/>
    <n v="0"/>
    <n v="-2009.82"/>
    <n v="0"/>
    <n v="-2009.82"/>
    <n v="0"/>
    <n v="0"/>
    <n v="0"/>
    <n v="0"/>
    <n v="0"/>
  </r>
  <r>
    <s v="1415711"/>
    <x v="1"/>
    <x v="1"/>
    <x v="0"/>
    <n v="0.75"/>
    <n v="0"/>
    <n v="0.75"/>
    <n v="0.75"/>
    <n v="0"/>
    <n v="0"/>
    <n v="0"/>
    <n v="0"/>
    <n v="0"/>
    <n v="0"/>
  </r>
  <r>
    <s v="1415711"/>
    <x v="2"/>
    <x v="1"/>
    <x v="0"/>
    <n v="17.440000000000001"/>
    <n v="0"/>
    <n v="17.440000000000001"/>
    <n v="17.5"/>
    <n v="-5.9999999999998721E-2"/>
    <n v="0"/>
    <n v="0"/>
    <n v="0"/>
    <n v="0"/>
    <n v="0"/>
  </r>
  <r>
    <s v="1415711"/>
    <x v="3"/>
    <x v="1"/>
    <x v="0"/>
    <n v="117.12"/>
    <n v="0"/>
    <n v="117.12"/>
    <n v="117.53"/>
    <n v="-0.40999999999999659"/>
    <n v="0"/>
    <n v="0"/>
    <n v="0"/>
    <n v="0"/>
    <n v="0"/>
  </r>
  <r>
    <s v="1415711"/>
    <x v="4"/>
    <x v="2"/>
    <x v="0"/>
    <n v="116.39"/>
    <n v="0"/>
    <n v="116.39"/>
    <n v="189.88"/>
    <n v="-73.489999999999995"/>
    <n v="0.33"/>
    <n v="0"/>
    <n v="0.33"/>
    <n v="0.53800000000000003"/>
    <n v="-0.20800000000000002"/>
  </r>
  <r>
    <s v="1415711"/>
    <x v="5"/>
    <x v="2"/>
    <x v="0"/>
    <n v="400.08"/>
    <n v="0"/>
    <n v="400.08"/>
    <n v="652.70000000000005"/>
    <n v="-252.62000000000006"/>
    <n v="0.33"/>
    <n v="0"/>
    <n v="0.33"/>
    <n v="0.53800000000000003"/>
    <n v="-0.20800000000000002"/>
  </r>
  <r>
    <s v="1415711"/>
    <x v="6"/>
    <x v="2"/>
    <x v="0"/>
    <n v="432.86"/>
    <n v="0"/>
    <n v="432.86"/>
    <n v="706.17"/>
    <n v="-273.30999999999995"/>
    <n v="6.93"/>
    <n v="0"/>
    <n v="6.93"/>
    <n v="11.305"/>
    <n v="-4.375"/>
  </r>
  <r>
    <s v="1415711"/>
    <x v="7"/>
    <x v="1"/>
    <x v="0"/>
    <n v="1312.22"/>
    <n v="0"/>
    <n v="1312.22"/>
    <n v="1316.78"/>
    <n v="-4.5599999999999454"/>
    <n v="0"/>
    <n v="0"/>
    <n v="0"/>
    <n v="0"/>
    <n v="0"/>
  </r>
  <r>
    <s v="1415711"/>
    <x v="8"/>
    <x v="1"/>
    <x v="0"/>
    <n v="3034.51"/>
    <n v="0"/>
    <n v="3034.51"/>
    <n v="3045.05"/>
    <n v="-10.539999999999964"/>
    <n v="0"/>
    <n v="0"/>
    <n v="0"/>
    <n v="0"/>
    <n v="0"/>
  </r>
  <r>
    <s v="1415711"/>
    <x v="9"/>
    <x v="3"/>
    <x v="1"/>
    <n v="-75004.95"/>
    <n v="0"/>
    <n v="-75004.95"/>
    <n v="-75004.94"/>
    <n v="-9.9999999947613105E-3"/>
    <n v="-393"/>
    <n v="0"/>
    <n v="-393"/>
    <n v="-393"/>
    <n v="0"/>
  </r>
  <r>
    <s v="1415711"/>
    <x v="10"/>
    <x v="4"/>
    <x v="2"/>
    <n v="274.45999999999998"/>
    <n v="284.4729064039409"/>
    <n v="-10.012906403940917"/>
    <n v="288.74"/>
    <n v="-14.28000000000003"/>
    <n v="4550"/>
    <n v="4716"/>
    <n v="-166"/>
    <n v="4786.74"/>
    <n v="-236.73999999999978"/>
  </r>
  <r>
    <s v="1415711"/>
    <x v="11"/>
    <x v="4"/>
    <x v="2"/>
    <n v="395.17"/>
    <n v="386.31840796019901"/>
    <n v="8.8515920398010053"/>
    <n v="388.25"/>
    <n v="6.9200000000000159"/>
    <n v="402"/>
    <n v="393"/>
    <n v="9"/>
    <n v="394.96499999999997"/>
    <n v="7.035000000000025"/>
  </r>
  <r>
    <s v="1415711"/>
    <x v="12"/>
    <x v="4"/>
    <x v="2"/>
    <n v="1254.94"/>
    <n v="1220.2660098522167"/>
    <n v="34.673990147783343"/>
    <n v="1238.57"/>
    <n v="16.370000000000118"/>
    <n v="4850"/>
    <n v="4716"/>
    <n v="134"/>
    <n v="4786.74"/>
    <n v="63.260000000000218"/>
  </r>
  <r>
    <s v="1415711"/>
    <x v="13"/>
    <x v="4"/>
    <x v="2"/>
    <n v="1595.69"/>
    <n v="1475.5467980295566"/>
    <n v="120.14320197044344"/>
    <n v="1497.68"/>
    <n v="98.009999999999991"/>
    <n v="5100"/>
    <n v="4716"/>
    <n v="384"/>
    <n v="4786.74"/>
    <n v="313.26000000000022"/>
  </r>
  <r>
    <s v="1415711"/>
    <x v="14"/>
    <x v="4"/>
    <x v="2"/>
    <n v="2302.0500000000002"/>
    <n v="2217.4117647058824"/>
    <n v="84.638235294117749"/>
    <n v="2261.7600000000002"/>
    <n v="40.289999999999964"/>
    <n v="4896"/>
    <n v="4716"/>
    <n v="180"/>
    <n v="4810.32"/>
    <n v="85.680000000000291"/>
  </r>
  <r>
    <s v="1415711"/>
    <x v="15"/>
    <x v="4"/>
    <x v="2"/>
    <n v="4528.6499999999996"/>
    <n v="4271.4187192118225"/>
    <n v="257.23128078817717"/>
    <n v="4335.49"/>
    <n v="193.15999999999985"/>
    <n v="5000"/>
    <n v="4716"/>
    <n v="284"/>
    <n v="4786.74"/>
    <n v="213.26000000000022"/>
  </r>
  <r>
    <s v="1415711"/>
    <x v="16"/>
    <x v="4"/>
    <x v="2"/>
    <n v="5524"/>
    <n v="5427.3300492610833"/>
    <n v="96.669950738916668"/>
    <n v="5508.74"/>
    <n v="15.260000000000218"/>
    <n v="400"/>
    <n v="393"/>
    <n v="7"/>
    <n v="398.89499999999998"/>
    <n v="1.1050000000000182"/>
  </r>
  <r>
    <s v="1415711"/>
    <x v="17"/>
    <x v="4"/>
    <x v="2"/>
    <n v="6415.92"/>
    <n v="6272.2786069651738"/>
    <n v="143.64139303482625"/>
    <n v="6303.64"/>
    <n v="112.27999999999975"/>
    <n v="4824"/>
    <n v="4716"/>
    <n v="108"/>
    <n v="4739.58"/>
    <n v="84.420000000000073"/>
  </r>
  <r>
    <s v="1415711"/>
    <x v="18"/>
    <x v="4"/>
    <x v="2"/>
    <n v="28982.06"/>
    <n v="25405.089108910892"/>
    <n v="3576.9708910891095"/>
    <n v="25659.14"/>
    <n v="3322.9200000000019"/>
    <n v="5380"/>
    <n v="4716"/>
    <n v="664"/>
    <n v="4763.16"/>
    <n v="616.84000000000015"/>
  </r>
  <r>
    <s v="1415711"/>
    <x v="19"/>
    <x v="4"/>
    <x v="3"/>
    <n v="20072.349999999999"/>
    <n v="21028.178217821784"/>
    <n v="-955.82821782178507"/>
    <n v="21238.46"/>
    <n v="-1166.1100000000006"/>
    <n v="3560"/>
    <n v="3537"/>
    <n v="23"/>
    <n v="3572.37"/>
    <n v="-12.369999999999891"/>
  </r>
  <r>
    <s v="1415711"/>
    <x v="20"/>
    <x v="4"/>
    <x v="4"/>
    <n v="238.11"/>
    <n v="233.44117647058823"/>
    <n v="4.6688235294117817"/>
    <n v="238.11"/>
    <n v="0"/>
    <n v="43.292999999999999"/>
    <n v="42.444117647058825"/>
    <n v="0.84888235294117464"/>
    <n v="43.292999999999999"/>
    <n v="0"/>
  </r>
  <r>
    <s v="1415715"/>
    <x v="0"/>
    <x v="0"/>
    <x v="0"/>
    <n v="329.48"/>
    <n v="0"/>
    <n v="329.48"/>
    <n v="0"/>
    <n v="329.48"/>
    <n v="0"/>
    <n v="0"/>
    <n v="0"/>
    <n v="0"/>
    <n v="0"/>
  </r>
  <r>
    <s v="1415715"/>
    <x v="190"/>
    <x v="2"/>
    <x v="0"/>
    <n v="30.85"/>
    <n v="0"/>
    <n v="30.85"/>
    <n v="33.07"/>
    <n v="-2.2199999999999989"/>
    <n v="4.08"/>
    <n v="0"/>
    <n v="4.08"/>
    <n v="4.375"/>
    <n v="-0.29499999999999993"/>
  </r>
  <r>
    <s v="1415715"/>
    <x v="191"/>
    <x v="2"/>
    <x v="0"/>
    <n v="63.3"/>
    <n v="0"/>
    <n v="63.3"/>
    <n v="67.87"/>
    <n v="-4.5700000000000074"/>
    <n v="4.08"/>
    <n v="0"/>
    <n v="4.08"/>
    <n v="4.375"/>
    <n v="-0.29499999999999993"/>
  </r>
  <r>
    <s v="1415715"/>
    <x v="192"/>
    <x v="2"/>
    <x v="0"/>
    <n v="2495.35"/>
    <n v="0"/>
    <n v="2495.35"/>
    <n v="2675.24"/>
    <n v="-179.88999999999987"/>
    <n v="40.799999999999997"/>
    <n v="0"/>
    <n v="40.799999999999997"/>
    <n v="43.741"/>
    <n v="-2.9410000000000025"/>
  </r>
  <r>
    <s v="1415715"/>
    <x v="200"/>
    <x v="3"/>
    <x v="2"/>
    <n v="-16470.11"/>
    <n v="0"/>
    <n v="-16470.11"/>
    <n v="-16470.11"/>
    <n v="0"/>
    <n v="-20340"/>
    <n v="0"/>
    <n v="-20340"/>
    <n v="-20340"/>
    <n v="0"/>
  </r>
  <r>
    <s v="1415715"/>
    <x v="198"/>
    <x v="4"/>
    <x v="2"/>
    <n v="1702.06"/>
    <n v="1702.1104536489152"/>
    <n v="-5.045364891520876E-2"/>
    <n v="1725.94"/>
    <n v="-23.880000000000109"/>
    <n v="3356"/>
    <n v="3356.0996055226824"/>
    <n v="-9.9605522682395531E-2"/>
    <n v="3403.085"/>
    <n v="-47.085000000000036"/>
  </r>
  <r>
    <s v="1415715"/>
    <x v="241"/>
    <x v="4"/>
    <x v="2"/>
    <n v="11849.07"/>
    <n v="11791.093596059114"/>
    <n v="57.976403940885575"/>
    <n v="11967.96"/>
    <n v="-118.88999999999942"/>
    <n v="20440"/>
    <n v="20339.999999999996"/>
    <n v="100.00000000000364"/>
    <n v="20645.099999999999"/>
    <n v="-205.09999999999854"/>
  </r>
  <r>
    <s v="1415716"/>
    <x v="0"/>
    <x v="0"/>
    <x v="0"/>
    <n v="-1000.41"/>
    <n v="0"/>
    <n v="-1000.41"/>
    <n v="0"/>
    <n v="-1000.41"/>
    <n v="0"/>
    <n v="0"/>
    <n v="0"/>
    <n v="0"/>
    <n v="0"/>
  </r>
  <r>
    <s v="1415716"/>
    <x v="190"/>
    <x v="2"/>
    <x v="0"/>
    <n v="30.85"/>
    <n v="0"/>
    <n v="30.85"/>
    <n v="31.02"/>
    <n v="-0.16999999999999815"/>
    <n v="4.08"/>
    <n v="0"/>
    <n v="4.08"/>
    <n v="4.1040000000000001"/>
    <n v="-2.4000000000000021E-2"/>
  </r>
  <r>
    <s v="1415716"/>
    <x v="191"/>
    <x v="2"/>
    <x v="0"/>
    <n v="63.3"/>
    <n v="0"/>
    <n v="63.3"/>
    <n v="63.67"/>
    <n v="-0.37000000000000455"/>
    <n v="4.08"/>
    <n v="0"/>
    <n v="4.08"/>
    <n v="4.1040000000000001"/>
    <n v="-2.4000000000000021E-2"/>
  </r>
  <r>
    <s v="1415716"/>
    <x v="192"/>
    <x v="2"/>
    <x v="0"/>
    <n v="2495.35"/>
    <n v="0"/>
    <n v="2495.35"/>
    <n v="2509.52"/>
    <n v="-14.170000000000073"/>
    <n v="40.799999999999997"/>
    <n v="0"/>
    <n v="40.799999999999997"/>
    <n v="41.031999999999996"/>
    <n v="-0.23199999999999932"/>
  </r>
  <r>
    <s v="1415716"/>
    <x v="207"/>
    <x v="3"/>
    <x v="2"/>
    <n v="-16848.400000000001"/>
    <n v="0"/>
    <n v="-16848.400000000001"/>
    <n v="-16848.310000000001"/>
    <n v="-9.0000000000145519E-2"/>
    <n v="-19080"/>
    <n v="0"/>
    <n v="-19080"/>
    <n v="-19080"/>
    <n v="0"/>
  </r>
  <r>
    <s v="1415716"/>
    <x v="325"/>
    <x v="4"/>
    <x v="2"/>
    <n v="13836.29"/>
    <n v="0"/>
    <n v="13836.29"/>
    <n v="0"/>
    <n v="13836.29"/>
    <n v="19280"/>
    <n v="0"/>
    <n v="19280"/>
    <n v="0"/>
    <n v="19280"/>
  </r>
  <r>
    <s v="1415716"/>
    <x v="196"/>
    <x v="4"/>
    <x v="2"/>
    <n v="1423.02"/>
    <n v="1423.1163708086783"/>
    <n v="-9.6370808678329922E-2"/>
    <n v="1443.04"/>
    <n v="-20.019999999999982"/>
    <n v="3148"/>
    <n v="3148.2001972386588"/>
    <n v="-0.20019723865880223"/>
    <n v="3192.2750000000001"/>
    <n v="-44.275000000000091"/>
  </r>
  <r>
    <s v="1415716"/>
    <x v="208"/>
    <x v="4"/>
    <x v="2"/>
    <n v="0"/>
    <n v="12611.881773399014"/>
    <n v="-12611.881773399014"/>
    <n v="12801.06"/>
    <n v="-12801.06"/>
    <n v="0"/>
    <n v="19080"/>
    <n v="-19080"/>
    <n v="19366.2"/>
    <n v="-19366.2"/>
  </r>
  <r>
    <s v="1415732"/>
    <x v="0"/>
    <x v="0"/>
    <x v="0"/>
    <n v="3469.4"/>
    <n v="0"/>
    <n v="3469.4"/>
    <n v="0"/>
    <n v="3469.4"/>
    <n v="0"/>
    <n v="0"/>
    <n v="0"/>
    <n v="0"/>
    <n v="0"/>
  </r>
  <r>
    <s v="1415732"/>
    <x v="190"/>
    <x v="2"/>
    <x v="0"/>
    <n v="186.75"/>
    <n v="0"/>
    <n v="186.75"/>
    <n v="197.27"/>
    <n v="-10.52000000000001"/>
    <n v="24.699000000000002"/>
    <n v="0"/>
    <n v="24.699000000000002"/>
    <n v="26.096"/>
    <n v="-1.3969999999999985"/>
  </r>
  <r>
    <s v="1415732"/>
    <x v="191"/>
    <x v="2"/>
    <x v="0"/>
    <n v="383.19"/>
    <n v="0"/>
    <n v="383.19"/>
    <n v="404.84"/>
    <n v="-21.649999999999977"/>
    <n v="24.699000000000002"/>
    <n v="0"/>
    <n v="24.699000000000002"/>
    <n v="26.096"/>
    <n v="-1.3969999999999985"/>
  </r>
  <r>
    <s v="1415732"/>
    <x v="192"/>
    <x v="2"/>
    <x v="0"/>
    <n v="15106.03"/>
    <n v="0"/>
    <n v="15106.03"/>
    <n v="15956.73"/>
    <n v="-850.69999999999891"/>
    <n v="246.99"/>
    <n v="0"/>
    <n v="246.99"/>
    <n v="260.899"/>
    <n v="-13.908999999999992"/>
  </r>
  <r>
    <s v="1415732"/>
    <x v="56"/>
    <x v="3"/>
    <x v="2"/>
    <n v="-98224.320000000007"/>
    <n v="0"/>
    <n v="-98224.320000000007"/>
    <n v="-98224.55"/>
    <n v="0.22999999999592546"/>
    <n v="-121320"/>
    <n v="0"/>
    <n v="-121320"/>
    <n v="-121320"/>
    <n v="0"/>
  </r>
  <r>
    <s v="1415732"/>
    <x v="194"/>
    <x v="4"/>
    <x v="2"/>
    <n v="8618.1"/>
    <n v="10138.412228796844"/>
    <n v="-1520.3122287968436"/>
    <n v="10280.35"/>
    <n v="-1662.25"/>
    <n v="17016"/>
    <n v="20017.799802761339"/>
    <n v="-3001.7998027613394"/>
    <n v="20298.048999999999"/>
    <n v="-3282.0489999999991"/>
  </r>
  <r>
    <s v="1415732"/>
    <x v="193"/>
    <x v="4"/>
    <x v="2"/>
    <n v="70460.850000000006"/>
    <n v="70330.413793103449"/>
    <n v="130.43620689655654"/>
    <n v="71385.37"/>
    <n v="-924.51999999998952"/>
    <n v="121545"/>
    <n v="121320"/>
    <n v="225"/>
    <n v="123139.8"/>
    <n v="-1594.8000000000029"/>
  </r>
  <r>
    <s v="1415798"/>
    <x v="0"/>
    <x v="0"/>
    <x v="0"/>
    <n v="-3500.91"/>
    <n v="0"/>
    <n v="-3500.91"/>
    <n v="0"/>
    <n v="-3500.91"/>
    <n v="0"/>
    <n v="0"/>
    <n v="0"/>
    <n v="0"/>
    <n v="0"/>
  </r>
  <r>
    <s v="1415798"/>
    <x v="1"/>
    <x v="1"/>
    <x v="0"/>
    <n v="0.86"/>
    <n v="0"/>
    <n v="0.86"/>
    <n v="0.84"/>
    <n v="2.0000000000000018E-2"/>
    <n v="0"/>
    <n v="0"/>
    <n v="0"/>
    <n v="0"/>
    <n v="0"/>
  </r>
  <r>
    <s v="1415798"/>
    <x v="2"/>
    <x v="1"/>
    <x v="0"/>
    <n v="20.09"/>
    <n v="0"/>
    <n v="20.09"/>
    <n v="19.5"/>
    <n v="0.58999999999999986"/>
    <n v="0"/>
    <n v="0"/>
    <n v="0"/>
    <n v="0"/>
    <n v="0"/>
  </r>
  <r>
    <s v="1415798"/>
    <x v="3"/>
    <x v="1"/>
    <x v="0"/>
    <n v="134.88999999999999"/>
    <n v="0"/>
    <n v="134.88999999999999"/>
    <n v="130.94"/>
    <n v="3.9499999999999886"/>
    <n v="0"/>
    <n v="0"/>
    <n v="0"/>
    <n v="0"/>
    <n v="0"/>
  </r>
  <r>
    <s v="1415798"/>
    <x v="4"/>
    <x v="2"/>
    <x v="0"/>
    <n v="352.69"/>
    <n v="0"/>
    <n v="352.69"/>
    <n v="215.53"/>
    <n v="137.16"/>
    <n v="1"/>
    <n v="0"/>
    <n v="1"/>
    <n v="0.61099999999999999"/>
    <n v="0.38900000000000001"/>
  </r>
  <r>
    <s v="1415798"/>
    <x v="5"/>
    <x v="2"/>
    <x v="0"/>
    <n v="1212.3699999999999"/>
    <n v="0"/>
    <n v="1212.3699999999999"/>
    <n v="740.9"/>
    <n v="471.46999999999991"/>
    <n v="1"/>
    <n v="0"/>
    <n v="1"/>
    <n v="0.61099999999999999"/>
    <n v="0.38900000000000001"/>
  </r>
  <r>
    <s v="1415798"/>
    <x v="6"/>
    <x v="2"/>
    <x v="0"/>
    <n v="1311.71"/>
    <n v="0"/>
    <n v="1311.71"/>
    <n v="801.6"/>
    <n v="510.11"/>
    <n v="21"/>
    <n v="0"/>
    <n v="21"/>
    <n v="12.833"/>
    <n v="8.1669999999999998"/>
  </r>
  <r>
    <s v="1415798"/>
    <x v="7"/>
    <x v="1"/>
    <x v="0"/>
    <n v="1511.26"/>
    <n v="0"/>
    <n v="1511.26"/>
    <n v="1466.95"/>
    <n v="44.309999999999945"/>
    <n v="0"/>
    <n v="0"/>
    <n v="0"/>
    <n v="0"/>
    <n v="0"/>
  </r>
  <r>
    <s v="1415798"/>
    <x v="8"/>
    <x v="1"/>
    <x v="0"/>
    <n v="3494.8"/>
    <n v="0"/>
    <n v="3494.8"/>
    <n v="3392.34"/>
    <n v="102.46000000000004"/>
    <n v="0"/>
    <n v="0"/>
    <n v="0"/>
    <n v="0"/>
    <n v="0"/>
  </r>
  <r>
    <s v="1415798"/>
    <x v="60"/>
    <x v="3"/>
    <x v="1"/>
    <n v="-78279.87"/>
    <n v="0"/>
    <n v="-78279.87"/>
    <n v="-78279.87"/>
    <n v="0"/>
    <n v="-440"/>
    <n v="0"/>
    <n v="-440"/>
    <n v="-440"/>
    <n v="0"/>
  </r>
  <r>
    <s v="1415798"/>
    <x v="48"/>
    <x v="4"/>
    <x v="2"/>
    <n v="3.4"/>
    <n v="0"/>
    <n v="3.4"/>
    <n v="0"/>
    <n v="3.4"/>
    <n v="40"/>
    <n v="0"/>
    <n v="40"/>
    <n v="0"/>
    <n v="40"/>
  </r>
  <r>
    <s v="1415798"/>
    <x v="61"/>
    <x v="4"/>
    <x v="2"/>
    <n v="285.89"/>
    <n v="274.45320197044333"/>
    <n v="11.436798029556655"/>
    <n v="278.57"/>
    <n v="7.3199999999999932"/>
    <n v="5500"/>
    <n v="5280"/>
    <n v="220"/>
    <n v="5359.2"/>
    <n v="140.80000000000018"/>
  </r>
  <r>
    <s v="1415798"/>
    <x v="11"/>
    <x v="4"/>
    <x v="2"/>
    <n v="435.47"/>
    <n v="432.51741293532336"/>
    <n v="2.9525870646766634"/>
    <n v="434.68"/>
    <n v="0.79000000000002046"/>
    <n v="443"/>
    <n v="440"/>
    <n v="3"/>
    <n v="442.2"/>
    <n v="0.80000000000001137"/>
  </r>
  <r>
    <s v="1415798"/>
    <x v="54"/>
    <x v="4"/>
    <x v="2"/>
    <n v="1240.75"/>
    <n v="1191.1133004926107"/>
    <n v="49.636699507389267"/>
    <n v="1208.98"/>
    <n v="31.769999999999982"/>
    <n v="5500"/>
    <n v="5280"/>
    <n v="220"/>
    <n v="5359.2"/>
    <n v="140.80000000000018"/>
  </r>
  <r>
    <s v="1415798"/>
    <x v="55"/>
    <x v="4"/>
    <x v="2"/>
    <n v="1594.29"/>
    <n v="1530.5123152709359"/>
    <n v="63.777684729064049"/>
    <n v="1553.47"/>
    <n v="40.819999999999936"/>
    <n v="5500"/>
    <n v="5280"/>
    <n v="220"/>
    <n v="5359.2"/>
    <n v="140.80000000000018"/>
  </r>
  <r>
    <s v="1415798"/>
    <x v="14"/>
    <x v="4"/>
    <x v="2"/>
    <n v="2539.0300000000002"/>
    <n v="2482.6078431372553"/>
    <n v="56.422156862744941"/>
    <n v="2532.2600000000002"/>
    <n v="6.7699999999999818"/>
    <n v="5400"/>
    <n v="5280"/>
    <n v="120"/>
    <n v="5385.6"/>
    <n v="14.399999999999636"/>
  </r>
  <r>
    <s v="1415798"/>
    <x v="56"/>
    <x v="4"/>
    <x v="2"/>
    <n v="4825.32"/>
    <n v="4246.2561576354683"/>
    <n v="579.06384236453141"/>
    <n v="4309.95"/>
    <n v="515.36999999999989"/>
    <n v="6000"/>
    <n v="5280"/>
    <n v="720"/>
    <n v="5359.2"/>
    <n v="640.80000000000018"/>
  </r>
  <r>
    <s v="1415798"/>
    <x v="63"/>
    <x v="4"/>
    <x v="2"/>
    <n v="5341.65"/>
    <n v="5258"/>
    <n v="83.649999999999636"/>
    <n v="5336.87"/>
    <n v="4.7799999999997453"/>
    <n v="447"/>
    <n v="440"/>
    <n v="7"/>
    <n v="446.6"/>
    <n v="0.39999999999997726"/>
  </r>
  <r>
    <s v="1415798"/>
    <x v="17"/>
    <x v="4"/>
    <x v="2"/>
    <n v="7182"/>
    <n v="7022.3980099502487"/>
    <n v="159.60199004975129"/>
    <n v="7057.51"/>
    <n v="124.48999999999978"/>
    <n v="5400"/>
    <n v="5280"/>
    <n v="120"/>
    <n v="5306.4"/>
    <n v="93.600000000000364"/>
  </r>
  <r>
    <s v="1415798"/>
    <x v="58"/>
    <x v="4"/>
    <x v="2"/>
    <n v="26308.81"/>
    <n v="25256.455445544554"/>
    <n v="1052.3545544554472"/>
    <n v="25509.02"/>
    <n v="799.79000000000087"/>
    <n v="5500"/>
    <n v="5280"/>
    <n v="220"/>
    <n v="5332.8"/>
    <n v="167.19999999999982"/>
  </r>
  <r>
    <s v="1415798"/>
    <x v="59"/>
    <x v="4"/>
    <x v="3"/>
    <n v="23718.91"/>
    <n v="22908.81592039801"/>
    <n v="810.09407960198951"/>
    <n v="23023.360000000001"/>
    <n v="695.54999999999927"/>
    <n v="4100"/>
    <n v="3960"/>
    <n v="140"/>
    <n v="3979.8"/>
    <n v="120.19999999999982"/>
  </r>
  <r>
    <s v="1415798"/>
    <x v="20"/>
    <x v="4"/>
    <x v="4"/>
    <n v="266.58999999999997"/>
    <n v="261.36274509803917"/>
    <n v="5.227254901960805"/>
    <n v="266.58999999999997"/>
    <n v="0"/>
    <n v="48.470999999999997"/>
    <n v="47.519607843137258"/>
    <n v="0.95139215686273815"/>
    <n v="48.47"/>
    <n v="9.9999999999766942E-4"/>
  </r>
  <r>
    <s v="1415800"/>
    <x v="0"/>
    <x v="0"/>
    <x v="0"/>
    <n v="-1885.62"/>
    <n v="0"/>
    <n v="-1885.62"/>
    <n v="0"/>
    <n v="-1885.62"/>
    <n v="0"/>
    <n v="0"/>
    <n v="0"/>
    <n v="0"/>
    <n v="0"/>
  </r>
  <r>
    <s v="1415800"/>
    <x v="4"/>
    <x v="2"/>
    <x v="0"/>
    <n v="116.39"/>
    <n v="0"/>
    <n v="116.39"/>
    <n v="94.05"/>
    <n v="22.340000000000003"/>
    <n v="0.33"/>
    <n v="0"/>
    <n v="0.33"/>
    <n v="0.26700000000000002"/>
    <n v="6.3E-2"/>
  </r>
  <r>
    <s v="1415800"/>
    <x v="5"/>
    <x v="2"/>
    <x v="0"/>
    <n v="400.08"/>
    <n v="0"/>
    <n v="400.08"/>
    <n v="323.29000000000002"/>
    <n v="76.789999999999964"/>
    <n v="0.33"/>
    <n v="0"/>
    <n v="0.33"/>
    <n v="0.26700000000000002"/>
    <n v="6.3E-2"/>
  </r>
  <r>
    <s v="1415800"/>
    <x v="6"/>
    <x v="2"/>
    <x v="0"/>
    <n v="432.86"/>
    <n v="0"/>
    <n v="432.86"/>
    <n v="349.79"/>
    <n v="83.07"/>
    <n v="6.93"/>
    <n v="0"/>
    <n v="6.93"/>
    <n v="5.6"/>
    <n v="1.33"/>
  </r>
  <r>
    <s v="1415800"/>
    <x v="374"/>
    <x v="3"/>
    <x v="1"/>
    <n v="-44601.599999999999"/>
    <n v="0"/>
    <n v="-44601.599999999999"/>
    <n v="-44601.599999999999"/>
    <n v="0"/>
    <n v="-200"/>
    <n v="0"/>
    <n v="-200"/>
    <n v="-200"/>
    <n v="0"/>
  </r>
  <r>
    <s v="1415800"/>
    <x v="121"/>
    <x v="4"/>
    <x v="5"/>
    <n v="28299.51"/>
    <n v="28158.716417910447"/>
    <n v="140.79358208955091"/>
    <n v="28299.51"/>
    <n v="0"/>
    <n v="1206"/>
    <n v="1200"/>
    <n v="6"/>
    <n v="1206"/>
    <n v="0"/>
  </r>
  <r>
    <s v="1415800"/>
    <x v="48"/>
    <x v="4"/>
    <x v="2"/>
    <n v="21.28"/>
    <n v="0"/>
    <n v="21.28"/>
    <n v="0"/>
    <n v="21.28"/>
    <n v="250"/>
    <n v="0"/>
    <n v="250"/>
    <n v="0"/>
    <n v="250"/>
  </r>
  <r>
    <s v="1415800"/>
    <x v="375"/>
    <x v="4"/>
    <x v="2"/>
    <n v="1165.52"/>
    <n v="0"/>
    <n v="1165.52"/>
    <n v="0"/>
    <n v="1165.52"/>
    <n v="1300"/>
    <n v="0"/>
    <n v="1300"/>
    <n v="0"/>
    <n v="1300"/>
  </r>
  <r>
    <s v="1415800"/>
    <x v="123"/>
    <x v="4"/>
    <x v="2"/>
    <n v="76.58"/>
    <n v="76.199004975124382"/>
    <n v="0.38099502487561665"/>
    <n v="76.58"/>
    <n v="0"/>
    <n v="201"/>
    <n v="200"/>
    <n v="1"/>
    <n v="201"/>
    <n v="0"/>
  </r>
  <r>
    <s v="1415800"/>
    <x v="125"/>
    <x v="4"/>
    <x v="2"/>
    <n v="656.34"/>
    <n v="562.57142857142856"/>
    <n v="93.768571428571477"/>
    <n v="571.01"/>
    <n v="85.330000000000041"/>
    <n v="1400"/>
    <n v="1200"/>
    <n v="200"/>
    <n v="1218"/>
    <n v="182"/>
  </r>
  <r>
    <s v="1415800"/>
    <x v="376"/>
    <x v="4"/>
    <x v="2"/>
    <n v="0"/>
    <n v="1075.8606965174129"/>
    <n v="-1075.8606965174129"/>
    <n v="1081.24"/>
    <n v="-1081.24"/>
    <n v="0"/>
    <n v="1200"/>
    <n v="-1200"/>
    <n v="1206"/>
    <n v="-1206"/>
  </r>
  <r>
    <s v="1415800"/>
    <x v="128"/>
    <x v="4"/>
    <x v="2"/>
    <n v="2017.82"/>
    <n v="1988"/>
    <n v="29.819999999999936"/>
    <n v="2017.82"/>
    <n v="0"/>
    <n v="203"/>
    <n v="200"/>
    <n v="3"/>
    <n v="203"/>
    <n v="0"/>
  </r>
  <r>
    <s v="1415800"/>
    <x v="377"/>
    <x v="4"/>
    <x v="2"/>
    <n v="4184.18"/>
    <n v="3462.768472906404"/>
    <n v="721.41152709359631"/>
    <n v="3514.71"/>
    <n v="669.47000000000025"/>
    <n v="1450"/>
    <n v="1200"/>
    <n v="250"/>
    <n v="1218"/>
    <n v="232"/>
  </r>
  <r>
    <s v="1415800"/>
    <x v="378"/>
    <x v="4"/>
    <x v="2"/>
    <n v="4722.8999999999996"/>
    <n v="4048.1970443349755"/>
    <n v="674.70295566502409"/>
    <n v="4108.92"/>
    <n v="613.97999999999956"/>
    <n v="1400"/>
    <n v="1200"/>
    <n v="200"/>
    <n v="1218"/>
    <n v="182"/>
  </r>
  <r>
    <s v="1415800"/>
    <x v="379"/>
    <x v="4"/>
    <x v="2"/>
    <n v="4393.76"/>
    <n v="4103.1231527093596"/>
    <n v="290.63684729064062"/>
    <n v="4164.67"/>
    <n v="229.09000000000015"/>
    <n v="1285"/>
    <n v="1200"/>
    <n v="85"/>
    <n v="1218"/>
    <n v="67"/>
  </r>
  <r>
    <s v="1415802"/>
    <x v="0"/>
    <x v="0"/>
    <x v="0"/>
    <n v="-857.68"/>
    <n v="0"/>
    <n v="-857.68"/>
    <n v="0"/>
    <n v="-857.68"/>
    <n v="0"/>
    <n v="0"/>
    <n v="0"/>
    <n v="0"/>
    <n v="0"/>
  </r>
  <r>
    <s v="1415802"/>
    <x v="4"/>
    <x v="2"/>
    <x v="0"/>
    <n v="1530.65"/>
    <n v="0"/>
    <n v="1530.65"/>
    <n v="1308.19"/>
    <n v="222.46000000000004"/>
    <n v="4.34"/>
    <n v="0"/>
    <n v="4.34"/>
    <n v="3.7090000000000001"/>
    <n v="0.63099999999999978"/>
  </r>
  <r>
    <s v="1415802"/>
    <x v="5"/>
    <x v="2"/>
    <x v="0"/>
    <n v="5261.69"/>
    <n v="0"/>
    <n v="5261.69"/>
    <n v="4496.9799999999996"/>
    <n v="764.71"/>
    <n v="4.34"/>
    <n v="0"/>
    <n v="4.34"/>
    <n v="3.7090000000000001"/>
    <n v="0.63099999999999978"/>
  </r>
  <r>
    <s v="1415802"/>
    <x v="6"/>
    <x v="2"/>
    <x v="0"/>
    <n v="5692.82"/>
    <n v="0"/>
    <n v="5692.82"/>
    <n v="4865.57"/>
    <n v="827.25"/>
    <n v="91.14"/>
    <n v="0"/>
    <n v="91.14"/>
    <n v="77.896000000000001"/>
    <n v="13.244"/>
  </r>
  <r>
    <s v="1415802"/>
    <x v="129"/>
    <x v="3"/>
    <x v="1"/>
    <n v="-474978.93"/>
    <n v="0"/>
    <n v="-474978.93"/>
    <n v="-474979.03"/>
    <n v="0.1000000000349246"/>
    <n v="-2782"/>
    <n v="0"/>
    <n v="-2782"/>
    <n v="-2782"/>
    <n v="0"/>
  </r>
  <r>
    <s v="1415802"/>
    <x v="121"/>
    <x v="4"/>
    <x v="5"/>
    <n v="392391.77"/>
    <n v="391687.7910447761"/>
    <n v="703.97895522392355"/>
    <n v="393646.23"/>
    <n v="-1254.4599999999627"/>
    <n v="16722"/>
    <n v="16692"/>
    <n v="30"/>
    <n v="16775.46"/>
    <n v="-53.459999999999127"/>
  </r>
  <r>
    <s v="1415802"/>
    <x v="130"/>
    <x v="4"/>
    <x v="2"/>
    <n v="1724.01"/>
    <n v="0"/>
    <n v="1724.01"/>
    <n v="0"/>
    <n v="1724.01"/>
    <n v="16800"/>
    <n v="0"/>
    <n v="16800"/>
    <n v="0"/>
    <n v="16800"/>
  </r>
  <r>
    <s v="1415802"/>
    <x v="48"/>
    <x v="4"/>
    <x v="2"/>
    <n v="246.85"/>
    <n v="236.80198019801981"/>
    <n v="10.048019801980189"/>
    <n v="239.17"/>
    <n v="7.6800000000000068"/>
    <n v="2900"/>
    <n v="2782"/>
    <n v="118"/>
    <n v="2809.82"/>
    <n v="90.179999999999836"/>
  </r>
  <r>
    <s v="1415802"/>
    <x v="123"/>
    <x v="4"/>
    <x v="2"/>
    <n v="1063.3699999999999"/>
    <n v="1059.9402985074628"/>
    <n v="3.4297014925371059"/>
    <n v="1065.24"/>
    <n v="-1.8700000000001182"/>
    <n v="2791"/>
    <n v="2782"/>
    <n v="9"/>
    <n v="2795.91"/>
    <n v="-4.9099999999998545"/>
  </r>
  <r>
    <s v="1415802"/>
    <x v="131"/>
    <x v="4"/>
    <x v="2"/>
    <n v="0"/>
    <n v="1712.9359605911329"/>
    <n v="-1712.9359605911329"/>
    <n v="1738.63"/>
    <n v="-1738.63"/>
    <n v="0"/>
    <n v="16692"/>
    <n v="-16692"/>
    <n v="16942.38"/>
    <n v="-16942.38"/>
  </r>
  <r>
    <s v="1415802"/>
    <x v="125"/>
    <x v="4"/>
    <x v="2"/>
    <n v="7782.25"/>
    <n v="7825.3793103448279"/>
    <n v="-43.1293103448279"/>
    <n v="7942.76"/>
    <n v="-160.51000000000022"/>
    <n v="16600"/>
    <n v="16692"/>
    <n v="-92"/>
    <n v="16942.38"/>
    <n v="-342.38000000000102"/>
  </r>
  <r>
    <s v="1415802"/>
    <x v="126"/>
    <x v="4"/>
    <x v="2"/>
    <n v="13880.49"/>
    <n v="13392.660098522167"/>
    <n v="487.82990147783312"/>
    <n v="13593.55"/>
    <n v="286.94000000000051"/>
    <n v="17300"/>
    <n v="16692"/>
    <n v="608"/>
    <n v="16942.38"/>
    <n v="357.61999999999898"/>
  </r>
  <r>
    <s v="1415802"/>
    <x v="127"/>
    <x v="4"/>
    <x v="2"/>
    <n v="17874.07"/>
    <n v="17748.600985221678"/>
    <n v="125.46901477832216"/>
    <n v="18014.830000000002"/>
    <n v="-140.76000000000204"/>
    <n v="16810"/>
    <n v="16692"/>
    <n v="118"/>
    <n v="16942.38"/>
    <n v="-132.38000000000102"/>
  </r>
  <r>
    <s v="1415802"/>
    <x v="128"/>
    <x v="4"/>
    <x v="2"/>
    <n v="28388.639999999999"/>
    <n v="27653.083743842366"/>
    <n v="735.55625615763347"/>
    <n v="28067.88"/>
    <n v="320.7599999999984"/>
    <n v="2856"/>
    <n v="2782"/>
    <n v="74"/>
    <n v="2823.73"/>
    <n v="32.269999999999982"/>
  </r>
  <r>
    <s v="1415804"/>
    <x v="0"/>
    <x v="0"/>
    <x v="0"/>
    <n v="-2248.4"/>
    <n v="0"/>
    <n v="-2248.4"/>
    <n v="0"/>
    <n v="-2248.4"/>
    <n v="0"/>
    <n v="0"/>
    <n v="0"/>
    <n v="0"/>
    <n v="0"/>
  </r>
  <r>
    <s v="1415804"/>
    <x v="4"/>
    <x v="2"/>
    <x v="0"/>
    <n v="1086.27"/>
    <n v="0"/>
    <n v="1086.27"/>
    <n v="725.42"/>
    <n v="360.85"/>
    <n v="3.08"/>
    <n v="0"/>
    <n v="3.08"/>
    <n v="2.0569999999999999"/>
    <n v="1.0230000000000001"/>
  </r>
  <r>
    <s v="1415804"/>
    <x v="5"/>
    <x v="2"/>
    <x v="0"/>
    <n v="3734.1"/>
    <n v="0"/>
    <n v="3734.1"/>
    <n v="2493.65"/>
    <n v="1240.4499999999998"/>
    <n v="3.08"/>
    <n v="0"/>
    <n v="3.08"/>
    <n v="2.0569999999999999"/>
    <n v="1.0230000000000001"/>
  </r>
  <r>
    <s v="1415804"/>
    <x v="6"/>
    <x v="2"/>
    <x v="0"/>
    <n v="4040.07"/>
    <n v="0"/>
    <n v="4040.07"/>
    <n v="2698.04"/>
    <n v="1342.0300000000002"/>
    <n v="64.680000000000007"/>
    <n v="0"/>
    <n v="64.680000000000007"/>
    <n v="43.195"/>
    <n v="21.485000000000007"/>
  </r>
  <r>
    <s v="1415804"/>
    <x v="132"/>
    <x v="3"/>
    <x v="1"/>
    <n v="-276975.19"/>
    <n v="0"/>
    <n v="-276975.19"/>
    <n v="-276975.21000000002"/>
    <n v="2.0000000018626451E-2"/>
    <n v="-1542.6659999999999"/>
    <n v="0"/>
    <n v="-1542.6659999999999"/>
    <n v="-1542.6659999999999"/>
    <n v="0"/>
  </r>
  <r>
    <s v="1415804"/>
    <x v="133"/>
    <x v="4"/>
    <x v="5"/>
    <n v="216818.74"/>
    <n v="216748.37810945272"/>
    <n v="70.361890547268558"/>
    <n v="217832.12"/>
    <n v="-1013.3800000000047"/>
    <n v="9259"/>
    <n v="9255.9960199004981"/>
    <n v="3.0039800995018595"/>
    <n v="9302.2759999999998"/>
    <n v="-43.27599999999984"/>
  </r>
  <r>
    <s v="1415804"/>
    <x v="134"/>
    <x v="4"/>
    <x v="2"/>
    <n v="2521.04"/>
    <n v="0"/>
    <n v="2521.04"/>
    <n v="0"/>
    <n v="2521.04"/>
    <n v="9350"/>
    <n v="0"/>
    <n v="9350"/>
    <n v="0"/>
    <n v="9350"/>
  </r>
  <r>
    <s v="1415804"/>
    <x v="123"/>
    <x v="4"/>
    <x v="2"/>
    <n v="589.79"/>
    <n v="587.75124378109456"/>
    <n v="2.0387562189054051"/>
    <n v="590.69000000000005"/>
    <n v="-0.90000000000009095"/>
    <n v="1548"/>
    <n v="1542.6656716417911"/>
    <n v="5.3343283582089498"/>
    <n v="1550.3789999999999"/>
    <n v="-2.3789999999999054"/>
  </r>
  <r>
    <s v="1415804"/>
    <x v="135"/>
    <x v="4"/>
    <x v="2"/>
    <n v="0"/>
    <n v="2495.694581280788"/>
    <n v="-2495.694581280788"/>
    <n v="2533.13"/>
    <n v="-2533.13"/>
    <n v="0"/>
    <n v="9255.9960591133004"/>
    <n v="-9255.9960591133004"/>
    <n v="9394.8359999999993"/>
    <n v="-9394.8359999999993"/>
  </r>
  <r>
    <s v="1415804"/>
    <x v="136"/>
    <x v="4"/>
    <x v="2"/>
    <n v="10036.27"/>
    <n v="9778.4926108374384"/>
    <n v="257.77738916256203"/>
    <n v="9925.17"/>
    <n v="111.10000000000036"/>
    <n v="9500"/>
    <n v="9255.9960591133004"/>
    <n v="244.00394088669964"/>
    <n v="9394.8359999999993"/>
    <n v="105.16400000000067"/>
  </r>
  <r>
    <s v="1415804"/>
    <x v="137"/>
    <x v="4"/>
    <x v="2"/>
    <n v="11034.54"/>
    <n v="10751.113300492611"/>
    <n v="283.42669950739037"/>
    <n v="10912.38"/>
    <n v="122.16000000000167"/>
    <n v="9500"/>
    <n v="9255.9960591133004"/>
    <n v="244.00394088669964"/>
    <n v="9394.8359999999993"/>
    <n v="105.16400000000067"/>
  </r>
  <r>
    <s v="1415804"/>
    <x v="138"/>
    <x v="4"/>
    <x v="2"/>
    <n v="13849.02"/>
    <n v="13636.857142857143"/>
    <n v="212.16285714285732"/>
    <n v="13841.41"/>
    <n v="7.6100000000005821"/>
    <n v="9400"/>
    <n v="9255.9960591133004"/>
    <n v="144.00394088669964"/>
    <n v="9394.8359999999993"/>
    <n v="5.1640000000006694"/>
  </r>
  <r>
    <s v="1415804"/>
    <x v="139"/>
    <x v="4"/>
    <x v="2"/>
    <n v="15513.75"/>
    <n v="15195.261083743842"/>
    <n v="318.48891625615761"/>
    <n v="15423.19"/>
    <n v="90.559999999999491"/>
    <n v="1575"/>
    <n v="1542.6660098522168"/>
    <n v="32.333990147783197"/>
    <n v="1565.806"/>
    <n v="9.19399999999996"/>
  </r>
  <r>
    <s v="1415806"/>
    <x v="0"/>
    <x v="0"/>
    <x v="0"/>
    <n v="1973.66"/>
    <n v="0"/>
    <n v="1973.66"/>
    <n v="0"/>
    <n v="1973.66"/>
    <n v="0"/>
    <n v="0"/>
    <n v="0"/>
    <n v="0"/>
    <n v="0"/>
  </r>
  <r>
    <s v="1415806"/>
    <x v="4"/>
    <x v="2"/>
    <x v="0"/>
    <n v="2497.0100000000002"/>
    <n v="0"/>
    <n v="2497.0100000000002"/>
    <n v="2392.56"/>
    <n v="104.45000000000027"/>
    <n v="7.08"/>
    <n v="0"/>
    <n v="7.08"/>
    <n v="6.7839999999999998"/>
    <n v="0.29600000000000026"/>
  </r>
  <r>
    <s v="1415806"/>
    <x v="5"/>
    <x v="2"/>
    <x v="0"/>
    <n v="8583.58"/>
    <n v="0"/>
    <n v="8583.58"/>
    <n v="8224.52"/>
    <n v="359.05999999999949"/>
    <n v="7.08"/>
    <n v="0"/>
    <n v="7.08"/>
    <n v="6.7839999999999998"/>
    <n v="0.29600000000000026"/>
  </r>
  <r>
    <s v="1415806"/>
    <x v="6"/>
    <x v="2"/>
    <x v="0"/>
    <n v="9286.91"/>
    <n v="0"/>
    <n v="9286.91"/>
    <n v="8898.64"/>
    <n v="388.27000000000044"/>
    <n v="148.68"/>
    <n v="0"/>
    <n v="148.68"/>
    <n v="142.464"/>
    <n v="6.2160000000000082"/>
  </r>
  <r>
    <s v="1415806"/>
    <x v="120"/>
    <x v="3"/>
    <x v="1"/>
    <n v="-869126.61"/>
    <n v="0"/>
    <n v="-869126.61"/>
    <n v="-869126.6"/>
    <n v="-1.0000000009313226E-2"/>
    <n v="-5088"/>
    <n v="0"/>
    <n v="-5088"/>
    <n v="-5088"/>
    <n v="0"/>
  </r>
  <r>
    <s v="1415806"/>
    <x v="121"/>
    <x v="4"/>
    <x v="5"/>
    <n v="716357.84"/>
    <n v="716357.84079601988"/>
    <n v="-7.9601991456001997E-4"/>
    <n v="719939.63"/>
    <n v="-3581.7900000000373"/>
    <n v="30528"/>
    <n v="30528"/>
    <n v="0"/>
    <n v="30680.639999999999"/>
    <n v="-152.63999999999942"/>
  </r>
  <r>
    <s v="1415806"/>
    <x v="122"/>
    <x v="4"/>
    <x v="2"/>
    <n v="3186.35"/>
    <n v="0"/>
    <n v="3186.35"/>
    <n v="0"/>
    <n v="3186.35"/>
    <n v="31050"/>
    <n v="0"/>
    <n v="31050"/>
    <n v="0"/>
    <n v="31050"/>
  </r>
  <r>
    <s v="1415806"/>
    <x v="48"/>
    <x v="4"/>
    <x v="2"/>
    <n v="885.67"/>
    <n v="866.17821782178214"/>
    <n v="19.491782178217818"/>
    <n v="874.84"/>
    <n v="10.829999999999927"/>
    <n v="10405"/>
    <n v="10176"/>
    <n v="229"/>
    <n v="10277.76"/>
    <n v="127.23999999999978"/>
  </r>
  <r>
    <s v="1415806"/>
    <x v="123"/>
    <x v="4"/>
    <x v="2"/>
    <n v="1939.29"/>
    <n v="1938.5273631840796"/>
    <n v="0.76263681592035937"/>
    <n v="1948.22"/>
    <n v="-8.9300000000000637"/>
    <n v="5090"/>
    <n v="5087.9999999999991"/>
    <n v="2.0000000000009095"/>
    <n v="5113.4399999999996"/>
    <n v="-23.4399999999996"/>
  </r>
  <r>
    <s v="1415806"/>
    <x v="124"/>
    <x v="4"/>
    <x v="2"/>
    <n v="0"/>
    <n v="3132.7881773399013"/>
    <n v="-3132.7881773399013"/>
    <n v="3179.78"/>
    <n v="-3179.78"/>
    <n v="0"/>
    <n v="30528"/>
    <n v="-30528"/>
    <n v="30985.919999999998"/>
    <n v="-30985.919999999998"/>
  </r>
  <r>
    <s v="1415806"/>
    <x v="125"/>
    <x v="4"/>
    <x v="2"/>
    <n v="14486.23"/>
    <n v="14311.832512315272"/>
    <n v="174.39748768472782"/>
    <n v="14526.51"/>
    <n v="-40.280000000000655"/>
    <n v="30900"/>
    <n v="30528"/>
    <n v="372"/>
    <n v="30985.919999999998"/>
    <n v="-85.919999999998254"/>
  </r>
  <r>
    <s v="1415806"/>
    <x v="126"/>
    <x v="4"/>
    <x v="2"/>
    <n v="25514.41"/>
    <n v="24493.832512315272"/>
    <n v="1020.5774876847281"/>
    <n v="24861.24"/>
    <n v="653.16999999999825"/>
    <n v="31800"/>
    <n v="30528"/>
    <n v="1272"/>
    <n v="30985.919999999998"/>
    <n v="814.08000000000175"/>
  </r>
  <r>
    <s v="1415806"/>
    <x v="127"/>
    <x v="4"/>
    <x v="2"/>
    <n v="33174.959999999999"/>
    <n v="32460.423645320196"/>
    <n v="714.53635467980348"/>
    <n v="32947.33"/>
    <n v="227.62999999999738"/>
    <n v="31200"/>
    <n v="30528"/>
    <n v="672"/>
    <n v="30985.919999999998"/>
    <n v="214.08000000000175"/>
  </r>
  <r>
    <s v="1415806"/>
    <x v="128"/>
    <x v="4"/>
    <x v="2"/>
    <n v="51240.7"/>
    <n v="50574.719211822659"/>
    <n v="665.98078817733767"/>
    <n v="51333.34"/>
    <n v="-92.639999999999418"/>
    <n v="5155"/>
    <n v="5088"/>
    <n v="67"/>
    <n v="5164.32"/>
    <n v="-9.319999999999709"/>
  </r>
  <r>
    <s v="1415808"/>
    <x v="0"/>
    <x v="0"/>
    <x v="0"/>
    <n v="2081.2199999999998"/>
    <n v="0"/>
    <n v="2081.2199999999998"/>
    <n v="0"/>
    <n v="2081.2199999999998"/>
    <n v="0"/>
    <n v="0"/>
    <n v="0"/>
    <n v="0"/>
    <n v="0"/>
  </r>
  <r>
    <s v="1415808"/>
    <x v="4"/>
    <x v="2"/>
    <x v="0"/>
    <n v="617.20000000000005"/>
    <n v="0"/>
    <n v="617.20000000000005"/>
    <n v="743.17"/>
    <n v="-125.96999999999991"/>
    <n v="1.75"/>
    <n v="0"/>
    <n v="1.75"/>
    <n v="2.1070000000000002"/>
    <n v="-0.35700000000000021"/>
  </r>
  <r>
    <s v="1415808"/>
    <x v="5"/>
    <x v="2"/>
    <x v="0"/>
    <n v="2121.65"/>
    <n v="0"/>
    <n v="2121.65"/>
    <n v="2554.69"/>
    <n v="-433.03999999999996"/>
    <n v="1.75"/>
    <n v="0"/>
    <n v="1.75"/>
    <n v="2.1070000000000002"/>
    <n v="-0.35700000000000021"/>
  </r>
  <r>
    <s v="1415808"/>
    <x v="6"/>
    <x v="2"/>
    <x v="0"/>
    <n v="2295.4899999999998"/>
    <n v="0"/>
    <n v="2295.4899999999998"/>
    <n v="2763.96"/>
    <n v="-468.47000000000025"/>
    <n v="36.75"/>
    <n v="0"/>
    <n v="36.75"/>
    <n v="44.25"/>
    <n v="-7.5"/>
  </r>
  <r>
    <s v="1415808"/>
    <x v="222"/>
    <x v="3"/>
    <x v="1"/>
    <n v="-216790.19"/>
    <n v="0"/>
    <n v="-216790.19"/>
    <n v="-216790.25"/>
    <n v="5.9999999997671694E-2"/>
    <n v="-1475"/>
    <n v="0"/>
    <n v="-1475"/>
    <n v="-1475"/>
    <n v="0"/>
  </r>
  <r>
    <s v="1415808"/>
    <x v="223"/>
    <x v="4"/>
    <x v="5"/>
    <n v="167051.07"/>
    <n v="166975.64179104476"/>
    <n v="75.428208955243463"/>
    <n v="167810.52"/>
    <n v="-759.44999999998254"/>
    <n v="8854"/>
    <n v="8850"/>
    <n v="4"/>
    <n v="8894.25"/>
    <n v="-40.25"/>
  </r>
  <r>
    <s v="1415808"/>
    <x v="426"/>
    <x v="4"/>
    <x v="2"/>
    <n v="3675.43"/>
    <n v="0"/>
    <n v="3675.43"/>
    <n v="0"/>
    <n v="3675.43"/>
    <n v="8900"/>
    <n v="0"/>
    <n v="8900"/>
    <n v="0"/>
    <n v="8900"/>
  </r>
  <r>
    <s v="1415808"/>
    <x v="50"/>
    <x v="4"/>
    <x v="2"/>
    <n v="732.6"/>
    <n v="730.1293532338309"/>
    <n v="2.4706467661691249"/>
    <n v="733.78"/>
    <n v="-1.17999999999995"/>
    <n v="1480"/>
    <n v="1475"/>
    <n v="5"/>
    <n v="1482.375"/>
    <n v="-2.375"/>
  </r>
  <r>
    <s v="1415808"/>
    <x v="225"/>
    <x v="4"/>
    <x v="2"/>
    <n v="0"/>
    <n v="3910.5517241379312"/>
    <n v="-3910.5517241379312"/>
    <n v="3969.21"/>
    <n v="-3969.21"/>
    <n v="0"/>
    <n v="8850"/>
    <n v="-8850"/>
    <n v="8982.75"/>
    <n v="-8982.75"/>
  </r>
  <r>
    <s v="1415808"/>
    <x v="316"/>
    <x v="4"/>
    <x v="2"/>
    <n v="6497.02"/>
    <n v="6385.1822660098524"/>
    <n v="111.83773399014808"/>
    <n v="6480.96"/>
    <n v="16.0600000000004"/>
    <n v="9005"/>
    <n v="8850"/>
    <n v="155"/>
    <n v="8982.75"/>
    <n v="22.25"/>
  </r>
  <r>
    <s v="1415808"/>
    <x v="227"/>
    <x v="4"/>
    <x v="2"/>
    <n v="8078.46"/>
    <n v="8078.453201970442"/>
    <n v="6.7980295580127859E-3"/>
    <n v="8199.6299999999992"/>
    <n v="-121.16999999999916"/>
    <n v="8850"/>
    <n v="8850"/>
    <n v="0"/>
    <n v="8982.75"/>
    <n v="-132.75"/>
  </r>
  <r>
    <s v="1415808"/>
    <x v="228"/>
    <x v="4"/>
    <x v="2"/>
    <n v="9107.19"/>
    <n v="9056.0295566502482"/>
    <n v="51.160443349752313"/>
    <n v="9191.8700000000008"/>
    <n v="-84.680000000000291"/>
    <n v="8900"/>
    <n v="8850"/>
    <n v="50"/>
    <n v="8982.75"/>
    <n v="-82.75"/>
  </r>
  <r>
    <s v="1415808"/>
    <x v="229"/>
    <x v="4"/>
    <x v="2"/>
    <n v="14532.86"/>
    <n v="14130.502463054187"/>
    <n v="402.35753694581399"/>
    <n v="14342.46"/>
    <n v="190.40000000000146"/>
    <n v="1517"/>
    <n v="1475"/>
    <n v="42"/>
    <n v="1497.125"/>
    <n v="19.875"/>
  </r>
  <r>
    <s v="1415836"/>
    <x v="0"/>
    <x v="0"/>
    <x v="0"/>
    <n v="14009.11"/>
    <n v="0"/>
    <n v="14009.11"/>
    <n v="0"/>
    <n v="14009.11"/>
    <n v="0"/>
    <n v="0"/>
    <n v="0"/>
    <n v="0"/>
    <n v="0"/>
  </r>
  <r>
    <s v="1415836"/>
    <x v="1"/>
    <x v="1"/>
    <x v="0"/>
    <n v="26.41"/>
    <n v="0"/>
    <n v="26.41"/>
    <n v="26.54"/>
    <n v="-0.12999999999999901"/>
    <n v="0"/>
    <n v="0"/>
    <n v="0"/>
    <n v="0"/>
    <n v="0"/>
  </r>
  <r>
    <s v="1415836"/>
    <x v="2"/>
    <x v="1"/>
    <x v="0"/>
    <n v="616.12"/>
    <n v="0"/>
    <n v="616.12"/>
    <n v="619.20000000000005"/>
    <n v="-3.0800000000000409"/>
    <n v="0"/>
    <n v="0"/>
    <n v="0"/>
    <n v="0"/>
    <n v="0"/>
  </r>
  <r>
    <s v="1415836"/>
    <x v="3"/>
    <x v="1"/>
    <x v="0"/>
    <n v="4136.8100000000004"/>
    <n v="0"/>
    <n v="4136.8100000000004"/>
    <n v="4157.5"/>
    <n v="-20.6899999999996"/>
    <n v="0"/>
    <n v="0"/>
    <n v="0"/>
    <n v="0"/>
    <n v="0"/>
  </r>
  <r>
    <s v="1415836"/>
    <x v="4"/>
    <x v="2"/>
    <x v="0"/>
    <n v="7141.88"/>
    <n v="0"/>
    <n v="7141.88"/>
    <n v="6843.61"/>
    <n v="298.27000000000044"/>
    <n v="20.25"/>
    <n v="0"/>
    <n v="20.25"/>
    <n v="19.404"/>
    <n v="0.84600000000000009"/>
  </r>
  <r>
    <s v="1415836"/>
    <x v="5"/>
    <x v="2"/>
    <x v="0"/>
    <n v="24550.5"/>
    <n v="0"/>
    <n v="24550.5"/>
    <n v="23525.24"/>
    <n v="1025.2599999999984"/>
    <n v="20.25"/>
    <n v="0"/>
    <n v="20.25"/>
    <n v="19.404"/>
    <n v="0.84600000000000009"/>
  </r>
  <r>
    <s v="1415836"/>
    <x v="6"/>
    <x v="2"/>
    <x v="0"/>
    <n v="26567.13"/>
    <n v="0"/>
    <n v="26567.13"/>
    <n v="25452.68"/>
    <n v="1114.4500000000007"/>
    <n v="425.33"/>
    <n v="0"/>
    <n v="425.33"/>
    <n v="407.488"/>
    <n v="17.841999999999985"/>
  </r>
  <r>
    <s v="1415836"/>
    <x v="7"/>
    <x v="1"/>
    <x v="0"/>
    <n v="46347.4"/>
    <n v="0"/>
    <n v="46347.4"/>
    <n v="46579.13"/>
    <n v="-231.72999999999593"/>
    <n v="0"/>
    <n v="0"/>
    <n v="0"/>
    <n v="0"/>
    <n v="0"/>
  </r>
  <r>
    <s v="1415836"/>
    <x v="8"/>
    <x v="1"/>
    <x v="0"/>
    <n v="107178.67"/>
    <n v="0"/>
    <n v="107178.67"/>
    <n v="107714.56"/>
    <n v="-535.88999999999942"/>
    <n v="0"/>
    <n v="0"/>
    <n v="0"/>
    <n v="0"/>
    <n v="0"/>
  </r>
  <r>
    <s v="1415836"/>
    <x v="343"/>
    <x v="3"/>
    <x v="1"/>
    <n v="-2489376.5299999998"/>
    <n v="0"/>
    <n v="-2489376.5299999998"/>
    <n v="-2489376.4500000002"/>
    <n v="-7.9999999608844519E-2"/>
    <n v="-13971"/>
    <n v="0"/>
    <n v="-13971"/>
    <n v="-13971"/>
    <n v="0"/>
  </r>
  <r>
    <s v="1415836"/>
    <x v="48"/>
    <x v="4"/>
    <x v="2"/>
    <n v="1200.19"/>
    <n v="1189.207920792079"/>
    <n v="10.982079207921061"/>
    <n v="1201.0999999999999"/>
    <n v="-0.90999999999985448"/>
    <n v="14100"/>
    <n v="13971"/>
    <n v="129"/>
    <n v="14110.71"/>
    <n v="-10.709999999999127"/>
  </r>
  <r>
    <s v="1415836"/>
    <x v="342"/>
    <x v="4"/>
    <x v="2"/>
    <n v="8758.6299999999992"/>
    <n v="8714.5517241379312"/>
    <n v="44.07827586206804"/>
    <n v="8845.27"/>
    <n v="-86.640000000001237"/>
    <n v="168500"/>
    <n v="167652"/>
    <n v="848"/>
    <n v="170166.78"/>
    <n v="-1666.7799999999988"/>
  </r>
  <r>
    <s v="1415836"/>
    <x v="11"/>
    <x v="4"/>
    <x v="2"/>
    <n v="13749.22"/>
    <n v="13733.492537313432"/>
    <n v="15.727462686567378"/>
    <n v="13802.16"/>
    <n v="-52.940000000000509"/>
    <n v="13987"/>
    <n v="13971"/>
    <n v="16"/>
    <n v="14040.855"/>
    <n v="-53.854999999999563"/>
  </r>
  <r>
    <s v="1415836"/>
    <x v="54"/>
    <x v="4"/>
    <x v="2"/>
    <n v="38011.919999999998"/>
    <n v="37820.61083743842"/>
    <n v="191.30916256157798"/>
    <n v="38387.919999999998"/>
    <n v="-376"/>
    <n v="168500"/>
    <n v="167652"/>
    <n v="848"/>
    <n v="170166.78"/>
    <n v="-1666.7799999999988"/>
  </r>
  <r>
    <s v="1415836"/>
    <x v="55"/>
    <x v="4"/>
    <x v="2"/>
    <n v="48843.1"/>
    <n v="48597.280788177341"/>
    <n v="245.81921182265796"/>
    <n v="49326.239999999998"/>
    <n v="-483.13999999999942"/>
    <n v="168500"/>
    <n v="167652"/>
    <n v="848"/>
    <n v="170166.78"/>
    <n v="-1666.7799999999988"/>
  </r>
  <r>
    <s v="1415836"/>
    <x v="14"/>
    <x v="4"/>
    <x v="2"/>
    <n v="78875.31"/>
    <n v="78828.294117647063"/>
    <n v="47.015882352934568"/>
    <n v="80404.86"/>
    <n v="-1529.5500000000029"/>
    <n v="167752"/>
    <n v="167652"/>
    <n v="100"/>
    <n v="171005.04"/>
    <n v="-3253.0400000000081"/>
  </r>
  <r>
    <s v="1415836"/>
    <x v="56"/>
    <x v="4"/>
    <x v="2"/>
    <n v="140195.53"/>
    <n v="135736.4236453202"/>
    <n v="4459.1063546797959"/>
    <n v="137772.47"/>
    <n v="2423.0599999999977"/>
    <n v="173160"/>
    <n v="167652"/>
    <n v="5508"/>
    <n v="170166.78"/>
    <n v="2993.2200000000012"/>
  </r>
  <r>
    <s v="1415836"/>
    <x v="63"/>
    <x v="4"/>
    <x v="2"/>
    <n v="167061"/>
    <n v="166953.44827586206"/>
    <n v="107.55172413794207"/>
    <n v="169457.75"/>
    <n v="-2396.75"/>
    <n v="13980"/>
    <n v="13971"/>
    <n v="9"/>
    <n v="14180.565000000001"/>
    <n v="-200.56500000000051"/>
  </r>
  <r>
    <s v="1415836"/>
    <x v="17"/>
    <x v="4"/>
    <x v="2"/>
    <n v="223623.54"/>
    <n v="222977.16417910447"/>
    <n v="646.37582089554053"/>
    <n v="224092.05"/>
    <n v="-468.50999999998021"/>
    <n v="168138"/>
    <n v="167652"/>
    <n v="486"/>
    <n v="168490.26"/>
    <n v="-352.26000000000931"/>
  </r>
  <r>
    <s v="1415836"/>
    <x v="58"/>
    <x v="4"/>
    <x v="2"/>
    <n v="802480.89"/>
    <n v="801949.93069306936"/>
    <n v="530.95930693065748"/>
    <n v="809969.43"/>
    <n v="-7488.5400000000373"/>
    <n v="167763"/>
    <n v="167652"/>
    <n v="111"/>
    <n v="169328.52"/>
    <n v="-1565.5199999999895"/>
  </r>
  <r>
    <s v="1415836"/>
    <x v="59"/>
    <x v="4"/>
    <x v="3"/>
    <n v="727538.43"/>
    <n v="729088.53731343278"/>
    <n v="-1550.1073134327307"/>
    <n v="732733.98"/>
    <n v="-5195.5499999999302"/>
    <n v="125739"/>
    <n v="125739"/>
    <n v="0"/>
    <n v="126367.69500000001"/>
    <n v="-628.69500000000698"/>
  </r>
  <r>
    <s v="1415836"/>
    <x v="20"/>
    <x v="4"/>
    <x v="4"/>
    <n v="8464.74"/>
    <n v="8298.7745098039213"/>
    <n v="165.96549019607846"/>
    <n v="8464.75"/>
    <n v="-1.0000000000218279E-2"/>
    <n v="1539.0450000000001"/>
    <n v="1508.8676470588234"/>
    <n v="30.17735294117665"/>
    <n v="1539.0450000000001"/>
    <n v="0"/>
  </r>
  <r>
    <s v="1415838"/>
    <x v="0"/>
    <x v="0"/>
    <x v="0"/>
    <n v="832.9"/>
    <n v="0"/>
    <n v="832.9"/>
    <n v="0"/>
    <n v="832.9"/>
    <n v="0"/>
    <n v="0"/>
    <n v="0"/>
    <n v="0"/>
    <n v="0"/>
  </r>
  <r>
    <s v="1415838"/>
    <x v="190"/>
    <x v="2"/>
    <x v="0"/>
    <n v="308.49"/>
    <n v="0"/>
    <n v="308.49"/>
    <n v="302.63"/>
    <n v="5.8600000000000136"/>
    <n v="40.799999999999997"/>
    <n v="0"/>
    <n v="40.799999999999997"/>
    <n v="40.033999999999999"/>
    <n v="0.76599999999999824"/>
  </r>
  <r>
    <s v="1415838"/>
    <x v="191"/>
    <x v="2"/>
    <x v="0"/>
    <n v="632.99"/>
    <n v="0"/>
    <n v="632.99"/>
    <n v="621.08000000000004"/>
    <n v="11.909999999999968"/>
    <n v="40.799999999999997"/>
    <n v="0"/>
    <n v="40.799999999999997"/>
    <n v="40.033999999999999"/>
    <n v="0.76599999999999824"/>
  </r>
  <r>
    <s v="1415838"/>
    <x v="192"/>
    <x v="2"/>
    <x v="0"/>
    <n v="24953.48"/>
    <n v="0"/>
    <n v="24953.48"/>
    <n v="24479.62"/>
    <n v="473.86000000000058"/>
    <n v="408"/>
    <n v="0"/>
    <n v="408"/>
    <n v="400.25099999999998"/>
    <n v="7.7490000000000236"/>
  </r>
  <r>
    <s v="1415838"/>
    <x v="56"/>
    <x v="3"/>
    <x v="2"/>
    <n v="-150688.34"/>
    <n v="0"/>
    <n v="-150688.34"/>
    <n v="-150688.71"/>
    <n v="0.36999999999534339"/>
    <n v="-186120"/>
    <n v="0"/>
    <n v="-186120"/>
    <n v="-186120"/>
    <n v="0"/>
  </r>
  <r>
    <s v="1415838"/>
    <x v="194"/>
    <x v="4"/>
    <x v="2"/>
    <n v="15554.7"/>
    <n v="15553.589743589742"/>
    <n v="1.1102564102584438"/>
    <n v="15771.34"/>
    <n v="-216.63999999999942"/>
    <n v="30712"/>
    <n v="30709.799802761343"/>
    <n v="2.2001972386569832"/>
    <n v="31139.737000000001"/>
    <n v="-427.73700000000099"/>
  </r>
  <r>
    <s v="1415838"/>
    <x v="193"/>
    <x v="4"/>
    <x v="2"/>
    <n v="108405.78"/>
    <n v="107895.62561576355"/>
    <n v="510.1543842364481"/>
    <n v="109514.06"/>
    <n v="-1108.2799999999988"/>
    <n v="187000"/>
    <n v="186120"/>
    <n v="880"/>
    <n v="188911.8"/>
    <n v="-1911.7999999999884"/>
  </r>
  <r>
    <s v="1415839"/>
    <x v="0"/>
    <x v="0"/>
    <x v="0"/>
    <n v="1084.32"/>
    <n v="0"/>
    <n v="1084.32"/>
    <n v="0"/>
    <n v="1084.32"/>
    <n v="0"/>
    <n v="0"/>
    <n v="0"/>
    <n v="0"/>
    <n v="0"/>
  </r>
  <r>
    <s v="1415839"/>
    <x v="190"/>
    <x v="2"/>
    <x v="0"/>
    <n v="119.56"/>
    <n v="0"/>
    <n v="119.56"/>
    <n v="125.81"/>
    <n v="-6.25"/>
    <n v="15.813000000000001"/>
    <n v="0"/>
    <n v="15.813000000000001"/>
    <n v="16.643000000000001"/>
    <n v="-0.83000000000000007"/>
  </r>
  <r>
    <s v="1415839"/>
    <x v="191"/>
    <x v="2"/>
    <x v="0"/>
    <n v="245.33"/>
    <n v="0"/>
    <n v="245.33"/>
    <n v="258.2"/>
    <n v="-12.869999999999976"/>
    <n v="15.813000000000001"/>
    <n v="0"/>
    <n v="15.813000000000001"/>
    <n v="16.643000000000001"/>
    <n v="-0.83000000000000007"/>
  </r>
  <r>
    <s v="1415839"/>
    <x v="192"/>
    <x v="2"/>
    <x v="0"/>
    <n v="9671.31"/>
    <n v="0"/>
    <n v="9671.31"/>
    <n v="10176.82"/>
    <n v="-505.51000000000022"/>
    <n v="158.13"/>
    <n v="0"/>
    <n v="158.13"/>
    <n v="166.39500000000001"/>
    <n v="-8.2650000000000148"/>
  </r>
  <r>
    <s v="1415839"/>
    <x v="56"/>
    <x v="3"/>
    <x v="2"/>
    <n v="-62645.120000000003"/>
    <n v="0"/>
    <n v="-62645.120000000003"/>
    <n v="-62645.279999999999"/>
    <n v="0.1599999999962165"/>
    <n v="-77375"/>
    <n v="0"/>
    <n v="-77375"/>
    <n v="-77375"/>
    <n v="0"/>
  </r>
  <r>
    <s v="1415839"/>
    <x v="194"/>
    <x v="4"/>
    <x v="2"/>
    <n v="6634.75"/>
    <n v="6466.0355029585799"/>
    <n v="168.71449704142015"/>
    <n v="6556.56"/>
    <n v="78.1899999999996"/>
    <n v="13100"/>
    <n v="12766.874753451677"/>
    <n v="333.12524654832305"/>
    <n v="12945.611000000001"/>
    <n v="154.38899999999921"/>
  </r>
  <r>
    <s v="1415839"/>
    <x v="193"/>
    <x v="4"/>
    <x v="2"/>
    <n v="44889.85"/>
    <n v="44855.06403940887"/>
    <n v="34.785960591128969"/>
    <n v="45527.89"/>
    <n v="-638.04000000000087"/>
    <n v="77435"/>
    <n v="77375"/>
    <n v="60"/>
    <n v="78535.625"/>
    <n v="-1100.625"/>
  </r>
  <r>
    <s v="1415841"/>
    <x v="0"/>
    <x v="0"/>
    <x v="0"/>
    <n v="28477.18"/>
    <n v="0"/>
    <n v="28477.18"/>
    <n v="0"/>
    <n v="28477.18"/>
    <n v="0"/>
    <n v="0"/>
    <n v="0"/>
    <n v="0"/>
    <n v="0"/>
  </r>
  <r>
    <s v="1415841"/>
    <x v="1"/>
    <x v="1"/>
    <x v="0"/>
    <n v="6.28"/>
    <n v="0"/>
    <n v="6.28"/>
    <n v="6.29"/>
    <n v="-9.9999999999997868E-3"/>
    <n v="0"/>
    <n v="0"/>
    <n v="0"/>
    <n v="0"/>
    <n v="0"/>
  </r>
  <r>
    <s v="1415841"/>
    <x v="2"/>
    <x v="1"/>
    <x v="0"/>
    <n v="146.44"/>
    <n v="0"/>
    <n v="146.44"/>
    <n v="146.77000000000001"/>
    <n v="-0.33000000000001251"/>
    <n v="0"/>
    <n v="0"/>
    <n v="0"/>
    <n v="0"/>
    <n v="0"/>
  </r>
  <r>
    <s v="1415841"/>
    <x v="3"/>
    <x v="1"/>
    <x v="0"/>
    <n v="983.22"/>
    <n v="0"/>
    <n v="983.22"/>
    <n v="985.48"/>
    <n v="-2.2599999999999909"/>
    <n v="0"/>
    <n v="0"/>
    <n v="0"/>
    <n v="0"/>
    <n v="0"/>
  </r>
  <r>
    <s v="1415841"/>
    <x v="4"/>
    <x v="2"/>
    <x v="0"/>
    <n v="6140.26"/>
    <n v="0"/>
    <n v="6140.26"/>
    <n v="7206.66"/>
    <n v="-1066.3999999999996"/>
    <n v="17.41"/>
    <n v="0"/>
    <n v="17.41"/>
    <n v="20.434000000000001"/>
    <n v="-3.0240000000000009"/>
  </r>
  <r>
    <s v="1415841"/>
    <x v="7"/>
    <x v="1"/>
    <x v="0"/>
    <n v="11015.61"/>
    <n v="0"/>
    <n v="11015.61"/>
    <n v="11040.98"/>
    <n v="-25.369999999998981"/>
    <n v="0"/>
    <n v="0"/>
    <n v="0"/>
    <n v="0"/>
    <n v="0"/>
  </r>
  <r>
    <s v="1415841"/>
    <x v="5"/>
    <x v="2"/>
    <x v="0"/>
    <n v="21107.37"/>
    <n v="0"/>
    <n v="21107.37"/>
    <n v="24773.21"/>
    <n v="-3665.84"/>
    <n v="17.41"/>
    <n v="0"/>
    <n v="17.41"/>
    <n v="20.434000000000001"/>
    <n v="-3.0240000000000009"/>
  </r>
  <r>
    <s v="1415841"/>
    <x v="8"/>
    <x v="1"/>
    <x v="0"/>
    <n v="25473.68"/>
    <n v="0"/>
    <n v="25473.68"/>
    <n v="25532.35"/>
    <n v="-58.669999999998254"/>
    <n v="0"/>
    <n v="0"/>
    <n v="0"/>
    <n v="0"/>
    <n v="0"/>
  </r>
  <r>
    <s v="1415841"/>
    <x v="6"/>
    <x v="2"/>
    <x v="0"/>
    <n v="22836.880000000001"/>
    <n v="0"/>
    <n v="22836.880000000001"/>
    <n v="26803.3"/>
    <n v="-3966.4199999999983"/>
    <n v="365.61"/>
    <n v="0"/>
    <n v="365.61"/>
    <n v="429.11099999999999"/>
    <n v="-63.500999999999976"/>
  </r>
  <r>
    <s v="1415841"/>
    <x v="454"/>
    <x v="3"/>
    <x v="1"/>
    <n v="-944803.12"/>
    <n v="0"/>
    <n v="-944803.12"/>
    <n v="-944803.32"/>
    <n v="0.19999999995343387"/>
    <n v="-6641"/>
    <n v="0"/>
    <n v="-6641"/>
    <n v="-6641"/>
    <n v="0"/>
  </r>
  <r>
    <s v="1415841"/>
    <x v="48"/>
    <x v="4"/>
    <x v="2"/>
    <n v="22.13"/>
    <n v="0"/>
    <n v="22.13"/>
    <n v="0"/>
    <n v="22.13"/>
    <n v="260"/>
    <n v="0"/>
    <n v="260"/>
    <n v="0"/>
    <n v="260"/>
  </r>
  <r>
    <s v="1415841"/>
    <x v="277"/>
    <x v="4"/>
    <x v="2"/>
    <n v="0"/>
    <n v="260.3235294117647"/>
    <n v="-260.3235294117647"/>
    <n v="265.52999999999997"/>
    <n v="-265.52999999999997"/>
    <n v="0"/>
    <n v="6641"/>
    <n v="-6641"/>
    <n v="6773.82"/>
    <n v="-6773.82"/>
  </r>
  <r>
    <s v="1415841"/>
    <x v="455"/>
    <x v="4"/>
    <x v="2"/>
    <n v="4430.25"/>
    <n v="4402.1871921182264"/>
    <n v="28.062807881773551"/>
    <n v="4468.22"/>
    <n v="-37.970000000000255"/>
    <n v="160400"/>
    <n v="159384"/>
    <n v="1016"/>
    <n v="161774.76"/>
    <n v="-1374.7600000000093"/>
  </r>
  <r>
    <s v="1415841"/>
    <x v="279"/>
    <x v="4"/>
    <x v="2"/>
    <n v="7708.47"/>
    <n v="7670.3582089552237"/>
    <n v="38.11179104477651"/>
    <n v="7708.71"/>
    <n v="-0.23999999999978172"/>
    <n v="6674"/>
    <n v="6641"/>
    <n v="33"/>
    <n v="6674.2049999999999"/>
    <n v="-0.20499999999992724"/>
  </r>
  <r>
    <s v="1415841"/>
    <x v="298"/>
    <x v="4"/>
    <x v="2"/>
    <n v="18834.169999999998"/>
    <n v="18714.866995073891"/>
    <n v="119.30300492610695"/>
    <n v="18995.59"/>
    <n v="-161.42000000000189"/>
    <n v="160400"/>
    <n v="159384"/>
    <n v="1016"/>
    <n v="161774.76"/>
    <n v="-1374.7600000000093"/>
  </r>
  <r>
    <s v="1415841"/>
    <x v="280"/>
    <x v="4"/>
    <x v="2"/>
    <n v="24640"/>
    <n v="24545.138613861385"/>
    <n v="94.861386138614762"/>
    <n v="24790.59"/>
    <n v="-150.59000000000015"/>
    <n v="160000"/>
    <n v="159384"/>
    <n v="616"/>
    <n v="160977.84"/>
    <n v="-977.83999999999651"/>
  </r>
  <r>
    <s v="1415841"/>
    <x v="299"/>
    <x v="4"/>
    <x v="2"/>
    <n v="43702.58"/>
    <n v="43425.763546798029"/>
    <n v="276.81645320197276"/>
    <n v="44077.15"/>
    <n v="-374.56999999999971"/>
    <n v="160400"/>
    <n v="159384"/>
    <n v="1016"/>
    <n v="161774.76"/>
    <n v="-1374.7600000000093"/>
  </r>
  <r>
    <s v="1415841"/>
    <x v="282"/>
    <x v="4"/>
    <x v="2"/>
    <n v="44100.800000000003"/>
    <n v="43931.009900990102"/>
    <n v="169.79009900990059"/>
    <n v="44370.32"/>
    <n v="-269.5199999999968"/>
    <n v="160000"/>
    <n v="159384"/>
    <n v="616"/>
    <n v="160977.84"/>
    <n v="-977.83999999999651"/>
  </r>
  <r>
    <s v="1415841"/>
    <x v="283"/>
    <x v="4"/>
    <x v="2"/>
    <n v="52414.2"/>
    <n v="52264.669950738913"/>
    <n v="149.53004926108406"/>
    <n v="53048.639999999999"/>
    <n v="-634.44000000000233"/>
    <n v="6660"/>
    <n v="6641"/>
    <n v="19"/>
    <n v="6740.6149999999998"/>
    <n v="-80.614999999999782"/>
  </r>
  <r>
    <s v="1415841"/>
    <x v="300"/>
    <x v="4"/>
    <x v="2"/>
    <n v="85050.34"/>
    <n v="84301.38916256158"/>
    <n v="748.95083743841678"/>
    <n v="85565.91"/>
    <n v="-515.57000000000698"/>
    <n v="160800"/>
    <n v="159384"/>
    <n v="1416"/>
    <n v="161774.76"/>
    <n v="-974.76000000000931"/>
  </r>
  <r>
    <s v="1415841"/>
    <x v="286"/>
    <x v="4"/>
    <x v="2"/>
    <n v="386220.13"/>
    <n v="384843.82178217825"/>
    <n v="1376.3082178217592"/>
    <n v="388692.26"/>
    <n v="-2472.1300000000047"/>
    <n v="159954"/>
    <n v="159384"/>
    <n v="570"/>
    <n v="160977.84"/>
    <n v="-1023.8399999999965"/>
  </r>
  <r>
    <s v="1415841"/>
    <x v="59"/>
    <x v="4"/>
    <x v="3"/>
    <n v="159481.29999999999"/>
    <n v="173446.30845771145"/>
    <n v="-13965.008457711461"/>
    <n v="174313.54"/>
    <n v="-14832.24000000002"/>
    <n v="29885"/>
    <n v="29804.807960199003"/>
    <n v="80.192039800997009"/>
    <n v="29953.831999999999"/>
    <n v="-68.831999999998516"/>
  </r>
  <r>
    <s v="1415841"/>
    <x v="20"/>
    <x v="4"/>
    <x v="4"/>
    <n v="2011.83"/>
    <n v="1972.3725490196077"/>
    <n v="39.457450980392196"/>
    <n v="2011.82"/>
    <n v="9.9999999999909051E-3"/>
    <n v="365.78800000000001"/>
    <n v="358.61372549019609"/>
    <n v="7.1742745098039222"/>
    <n v="365.786"/>
    <n v="2.0000000000095497E-3"/>
  </r>
  <r>
    <s v="1415892"/>
    <x v="0"/>
    <x v="0"/>
    <x v="0"/>
    <n v="827.7"/>
    <n v="0"/>
    <n v="827.7"/>
    <n v="0"/>
    <n v="827.7"/>
    <n v="0"/>
    <n v="0"/>
    <n v="0"/>
    <n v="0"/>
    <n v="0"/>
  </r>
  <r>
    <s v="1415892"/>
    <x v="1"/>
    <x v="1"/>
    <x v="0"/>
    <n v="4.1100000000000003"/>
    <n v="0"/>
    <n v="4.1100000000000003"/>
    <n v="4.07"/>
    <n v="4.0000000000000036E-2"/>
    <n v="0"/>
    <n v="0"/>
    <n v="0"/>
    <n v="0"/>
    <n v="0"/>
  </r>
  <r>
    <s v="1415892"/>
    <x v="2"/>
    <x v="1"/>
    <x v="0"/>
    <n v="95.95"/>
    <n v="0"/>
    <n v="95.95"/>
    <n v="94.9"/>
    <n v="1.0499999999999972"/>
    <n v="0"/>
    <n v="0"/>
    <n v="0"/>
    <n v="0"/>
    <n v="0"/>
  </r>
  <r>
    <s v="1415892"/>
    <x v="3"/>
    <x v="1"/>
    <x v="0"/>
    <n v="644.25"/>
    <n v="0"/>
    <n v="644.25"/>
    <n v="637.16999999999996"/>
    <n v="7.0800000000000409"/>
    <n v="0"/>
    <n v="0"/>
    <n v="0"/>
    <n v="0"/>
    <n v="0"/>
  </r>
  <r>
    <s v="1415892"/>
    <x v="4"/>
    <x v="2"/>
    <x v="0"/>
    <n v="1089.79"/>
    <n v="0"/>
    <n v="1089.79"/>
    <n v="1159.25"/>
    <n v="-69.460000000000036"/>
    <n v="3.09"/>
    <n v="0"/>
    <n v="3.09"/>
    <n v="3.2869999999999999"/>
    <n v="-0.19700000000000006"/>
  </r>
  <r>
    <s v="1415892"/>
    <x v="5"/>
    <x v="2"/>
    <x v="0"/>
    <n v="3746.23"/>
    <n v="0"/>
    <n v="3746.23"/>
    <n v="3984.98"/>
    <n v="-238.75"/>
    <n v="3.09"/>
    <n v="0"/>
    <n v="3.09"/>
    <n v="3.2869999999999999"/>
    <n v="-0.19700000000000006"/>
  </r>
  <r>
    <s v="1415892"/>
    <x v="6"/>
    <x v="2"/>
    <x v="0"/>
    <n v="4053.19"/>
    <n v="0"/>
    <n v="4053.19"/>
    <n v="4311.24"/>
    <n v="-258.04999999999973"/>
    <n v="64.89"/>
    <n v="0"/>
    <n v="64.89"/>
    <n v="69.021000000000001"/>
    <n v="-4.1310000000000002"/>
  </r>
  <r>
    <s v="1415892"/>
    <x v="7"/>
    <x v="1"/>
    <x v="0"/>
    <n v="7217.93"/>
    <n v="0"/>
    <n v="7217.93"/>
    <n v="7138.65"/>
    <n v="79.280000000000655"/>
    <n v="0"/>
    <n v="0"/>
    <n v="0"/>
    <n v="0"/>
    <n v="0"/>
  </r>
  <r>
    <s v="1415892"/>
    <x v="8"/>
    <x v="1"/>
    <x v="0"/>
    <n v="16691.5"/>
    <n v="0"/>
    <n v="16691.5"/>
    <n v="16508.169999999998"/>
    <n v="183.33000000000175"/>
    <n v="0"/>
    <n v="0"/>
    <n v="0"/>
    <n v="0"/>
    <n v="0"/>
  </r>
  <r>
    <s v="1415892"/>
    <x v="104"/>
    <x v="3"/>
    <x v="1"/>
    <n v="-340726.03"/>
    <n v="0"/>
    <n v="-340726.03"/>
    <n v="-340726.03"/>
    <n v="0"/>
    <n v="-4207"/>
    <n v="0"/>
    <n v="-4207"/>
    <n v="-4207"/>
    <n v="0"/>
  </r>
  <r>
    <s v="1415892"/>
    <x v="48"/>
    <x v="4"/>
    <x v="2"/>
    <n v="14.47"/>
    <n v="0"/>
    <n v="14.47"/>
    <n v="0"/>
    <n v="14.47"/>
    <n v="170"/>
    <n v="0"/>
    <n v="170"/>
    <n v="0"/>
    <n v="170"/>
  </r>
  <r>
    <s v="1415892"/>
    <x v="99"/>
    <x v="4"/>
    <x v="2"/>
    <n v="448.56"/>
    <n v="419.35294117647061"/>
    <n v="29.207058823529394"/>
    <n v="427.74"/>
    <n v="20.819999999999993"/>
    <n v="4500"/>
    <n v="4207"/>
    <n v="293"/>
    <n v="4291.1400000000003"/>
    <n v="208.85999999999967"/>
  </r>
  <r>
    <s v="1415892"/>
    <x v="100"/>
    <x v="4"/>
    <x v="2"/>
    <n v="1743.94"/>
    <n v="1726.2955665024631"/>
    <n v="17.644433497536966"/>
    <n v="1752.19"/>
    <n v="-8.25"/>
    <n v="25500"/>
    <n v="25242"/>
    <n v="258"/>
    <n v="25620.63"/>
    <n v="-120.63000000000102"/>
  </r>
  <r>
    <s v="1415892"/>
    <x v="50"/>
    <x v="4"/>
    <x v="2"/>
    <n v="2088.9"/>
    <n v="2082.4676616915422"/>
    <n v="6.4323383084579291"/>
    <n v="2092.88"/>
    <n v="-3.9800000000000182"/>
    <n v="4220"/>
    <n v="4207"/>
    <n v="13"/>
    <n v="4228.0349999999999"/>
    <n v="-8.0349999999998545"/>
  </r>
  <r>
    <s v="1415892"/>
    <x v="101"/>
    <x v="4"/>
    <x v="2"/>
    <n v="3304.12"/>
    <n v="3290.039408866995"/>
    <n v="14.080591133004873"/>
    <n v="3339.39"/>
    <n v="-35.269999999999982"/>
    <n v="25350"/>
    <n v="25242"/>
    <n v="108"/>
    <n v="25620.63"/>
    <n v="-270.63000000000102"/>
  </r>
  <r>
    <s v="1415892"/>
    <x v="102"/>
    <x v="4"/>
    <x v="2"/>
    <n v="4908.03"/>
    <n v="4867.9211822660091"/>
    <n v="40.108817733990691"/>
    <n v="4940.9399999999996"/>
    <n v="-32.909999999999854"/>
    <n v="25450"/>
    <n v="25242"/>
    <n v="208"/>
    <n v="25620.63"/>
    <n v="-170.63000000000102"/>
  </r>
  <r>
    <s v="1415892"/>
    <x v="41"/>
    <x v="4"/>
    <x v="2"/>
    <n v="10320.780000000001"/>
    <n v="10256.578431372547"/>
    <n v="64.201568627453526"/>
    <n v="10461.709999999999"/>
    <n v="-140.92999999999847"/>
    <n v="25400"/>
    <n v="25242"/>
    <n v="158"/>
    <n v="25746.84"/>
    <n v="-346.84000000000015"/>
  </r>
  <r>
    <s v="1415892"/>
    <x v="87"/>
    <x v="4"/>
    <x v="2"/>
    <n v="13660.99"/>
    <n v="13629.67487684729"/>
    <n v="31.31512315270993"/>
    <n v="13834.12"/>
    <n v="-173.13000000000102"/>
    <n v="25300"/>
    <n v="25242"/>
    <n v="58"/>
    <n v="25620.63"/>
    <n v="-320.63000000000102"/>
  </r>
  <r>
    <s v="1415892"/>
    <x v="95"/>
    <x v="4"/>
    <x v="2"/>
    <n v="19255.2"/>
    <n v="19015.635467980297"/>
    <n v="239.56453201970362"/>
    <n v="19300.87"/>
    <n v="-45.669999999998254"/>
    <n v="4260"/>
    <n v="4206.9999999999991"/>
    <n v="53.000000000000909"/>
    <n v="4270.1049999999996"/>
    <n v="-10.104999999999563"/>
  </r>
  <r>
    <s v="1415892"/>
    <x v="17"/>
    <x v="4"/>
    <x v="2"/>
    <n v="33782"/>
    <n v="33571.860696517411"/>
    <n v="210.13930348258873"/>
    <n v="33739.72"/>
    <n v="42.279999999998836"/>
    <n v="25400"/>
    <n v="25242"/>
    <n v="158"/>
    <n v="25368.21"/>
    <n v="31.790000000000873"/>
  </r>
  <r>
    <s v="1415892"/>
    <x v="58"/>
    <x v="4"/>
    <x v="2"/>
    <n v="126890.13"/>
    <n v="126599.22772277228"/>
    <n v="290.90227722772397"/>
    <n v="127865.22"/>
    <n v="-975.08999999999651"/>
    <n v="25300"/>
    <n v="25242"/>
    <n v="58"/>
    <n v="25494.42"/>
    <n v="-194.41999999999825"/>
  </r>
  <r>
    <s v="1415892"/>
    <x v="103"/>
    <x v="4"/>
    <x v="3"/>
    <n v="88833.74"/>
    <n v="85883.040078201375"/>
    <n v="2950.6999217986304"/>
    <n v="87858.35"/>
    <n v="975.38999999999942"/>
    <n v="19582"/>
    <n v="18931.500488758553"/>
    <n v="650.49951124144718"/>
    <n v="19366.924999999999"/>
    <n v="215.07500000000073"/>
  </r>
  <r>
    <s v="1415892"/>
    <x v="20"/>
    <x v="4"/>
    <x v="4"/>
    <n v="1104.52"/>
    <n v="1249.4803921568628"/>
    <n v="-144.96039215686278"/>
    <n v="1274.47"/>
    <n v="-169.95000000000005"/>
    <n v="200.822"/>
    <n v="227.17843137254903"/>
    <n v="-26.356431372549025"/>
    <n v="231.72200000000001"/>
    <n v="-30.900000000000006"/>
  </r>
  <r>
    <s v="1415895"/>
    <x v="0"/>
    <x v="0"/>
    <x v="0"/>
    <n v="11138.08"/>
    <n v="0"/>
    <n v="11138.08"/>
    <n v="0"/>
    <n v="11138.08"/>
    <n v="0"/>
    <n v="0"/>
    <n v="0"/>
    <n v="0"/>
    <n v="0"/>
  </r>
  <r>
    <s v="1415895"/>
    <x v="1"/>
    <x v="1"/>
    <x v="0"/>
    <n v="14.35"/>
    <n v="0"/>
    <n v="14.35"/>
    <n v="14.5"/>
    <n v="-0.15000000000000036"/>
    <n v="0"/>
    <n v="0"/>
    <n v="0"/>
    <n v="0"/>
    <n v="0"/>
  </r>
  <r>
    <s v="1415895"/>
    <x v="2"/>
    <x v="1"/>
    <x v="0"/>
    <n v="334.73"/>
    <n v="0"/>
    <n v="334.73"/>
    <n v="338.38"/>
    <n v="-3.6499999999999773"/>
    <n v="0"/>
    <n v="0"/>
    <n v="0"/>
    <n v="0"/>
    <n v="0"/>
  </r>
  <r>
    <s v="1415895"/>
    <x v="3"/>
    <x v="1"/>
    <x v="0"/>
    <n v="2247.46"/>
    <n v="0"/>
    <n v="2247.46"/>
    <n v="2271.98"/>
    <n v="-24.519999999999982"/>
    <n v="0"/>
    <n v="0"/>
    <n v="0"/>
    <n v="0"/>
    <n v="0"/>
  </r>
  <r>
    <s v="1415895"/>
    <x v="4"/>
    <x v="2"/>
    <x v="0"/>
    <n v="4144.05"/>
    <n v="0"/>
    <n v="4144.05"/>
    <n v="4133.57"/>
    <n v="10.480000000000473"/>
    <n v="11.75"/>
    <n v="0"/>
    <n v="11.75"/>
    <n v="11.72"/>
    <n v="2.9999999999999361E-2"/>
  </r>
  <r>
    <s v="1415895"/>
    <x v="5"/>
    <x v="2"/>
    <x v="0"/>
    <n v="14245.35"/>
    <n v="0"/>
    <n v="14245.35"/>
    <n v="14209.32"/>
    <n v="36.030000000000655"/>
    <n v="11.75"/>
    <n v="0"/>
    <n v="11.75"/>
    <n v="11.72"/>
    <n v="2.9999999999999361E-2"/>
  </r>
  <r>
    <s v="1415895"/>
    <x v="6"/>
    <x v="2"/>
    <x v="0"/>
    <n v="15412.6"/>
    <n v="0"/>
    <n v="15412.6"/>
    <n v="15372.68"/>
    <n v="39.920000000000073"/>
    <n v="246.75"/>
    <n v="0"/>
    <n v="246.75"/>
    <n v="246.11099999999999"/>
    <n v="0.63900000000001"/>
  </r>
  <r>
    <s v="1415895"/>
    <x v="7"/>
    <x v="1"/>
    <x v="0"/>
    <n v="25179.8"/>
    <n v="0"/>
    <n v="25179.8"/>
    <n v="25454.45"/>
    <n v="-274.65000000000146"/>
    <n v="0"/>
    <n v="0"/>
    <n v="0"/>
    <n v="0"/>
    <n v="0"/>
  </r>
  <r>
    <s v="1415895"/>
    <x v="8"/>
    <x v="1"/>
    <x v="0"/>
    <n v="58228.47"/>
    <n v="0"/>
    <n v="58228.47"/>
    <n v="58863.58"/>
    <n v="-635.11000000000058"/>
    <n v="0"/>
    <n v="0"/>
    <n v="0"/>
    <n v="0"/>
    <n v="0"/>
  </r>
  <r>
    <s v="1415895"/>
    <x v="90"/>
    <x v="3"/>
    <x v="1"/>
    <n v="-1215329.27"/>
    <n v="0"/>
    <n v="-1215329.27"/>
    <n v="-1215329.25"/>
    <n v="-2.0000000018626451E-2"/>
    <n v="-15001"/>
    <n v="0"/>
    <n v="-15001"/>
    <n v="-15001"/>
    <n v="0"/>
  </r>
  <r>
    <s v="1415895"/>
    <x v="48"/>
    <x v="4"/>
    <x v="2"/>
    <n v="50.22"/>
    <n v="0"/>
    <n v="50.22"/>
    <n v="0"/>
    <n v="50.22"/>
    <n v="590"/>
    <n v="0"/>
    <n v="590"/>
    <n v="0"/>
    <n v="590"/>
  </r>
  <r>
    <s v="1415895"/>
    <x v="91"/>
    <x v="4"/>
    <x v="2"/>
    <n v="1515.14"/>
    <n v="1495.2970297029703"/>
    <n v="19.842970297029751"/>
    <n v="1510.25"/>
    <n v="4.8900000000001"/>
    <n v="15200"/>
    <n v="15001"/>
    <n v="199"/>
    <n v="15151.01"/>
    <n v="48.989999999999782"/>
  </r>
  <r>
    <s v="1415895"/>
    <x v="92"/>
    <x v="4"/>
    <x v="2"/>
    <n v="6151.68"/>
    <n v="6155.5073891625616"/>
    <n v="-3.8273891625613032"/>
    <n v="6247.84"/>
    <n v="-96.159999999999854"/>
    <n v="89950"/>
    <n v="90006"/>
    <n v="-56"/>
    <n v="91356.09"/>
    <n v="-1406.0899999999965"/>
  </r>
  <r>
    <s v="1415895"/>
    <x v="50"/>
    <x v="4"/>
    <x v="2"/>
    <n v="7427.48"/>
    <n v="7425.4925373134329"/>
    <n v="1.9874626865666869"/>
    <n v="7462.62"/>
    <n v="-35.140000000000327"/>
    <n v="15005"/>
    <n v="15001"/>
    <n v="4"/>
    <n v="15076.004999999999"/>
    <n v="-71.0049999999992"/>
  </r>
  <r>
    <s v="1415895"/>
    <x v="93"/>
    <x v="4"/>
    <x v="2"/>
    <n v="11737.11"/>
    <n v="11731.379310344828"/>
    <n v="5.7306896551726823"/>
    <n v="11907.35"/>
    <n v="-170.23999999999978"/>
    <n v="90050"/>
    <n v="90006"/>
    <n v="44"/>
    <n v="91356.09"/>
    <n v="-1306.0899999999965"/>
  </r>
  <r>
    <s v="1415895"/>
    <x v="94"/>
    <x v="4"/>
    <x v="2"/>
    <n v="16509.259999999998"/>
    <n v="16355.891625615763"/>
    <n v="153.36837438423572"/>
    <n v="16601.23"/>
    <n v="-91.970000000001164"/>
    <n v="90850"/>
    <n v="90006"/>
    <n v="844"/>
    <n v="91356.09"/>
    <n v="-506.08999999999651"/>
  </r>
  <r>
    <s v="1415895"/>
    <x v="41"/>
    <x v="4"/>
    <x v="2"/>
    <n v="36419.360000000001"/>
    <n v="36572.137254901958"/>
    <n v="-152.77725490195735"/>
    <n v="37303.58"/>
    <n v="-884.22000000000116"/>
    <n v="89630"/>
    <n v="90006"/>
    <n v="-376"/>
    <n v="91806.12"/>
    <n v="-2176.1199999999953"/>
  </r>
  <r>
    <s v="1415895"/>
    <x v="87"/>
    <x v="4"/>
    <x v="2"/>
    <n v="48461.4"/>
    <n v="48599.635467980297"/>
    <n v="-138.23546798029565"/>
    <n v="49328.63"/>
    <n v="-867.22999999999593"/>
    <n v="89750"/>
    <n v="90006"/>
    <n v="-256"/>
    <n v="91356.09"/>
    <n v="-1606.0899999999965"/>
  </r>
  <r>
    <s v="1415895"/>
    <x v="95"/>
    <x v="4"/>
    <x v="2"/>
    <n v="68319.8"/>
    <n v="67804.522167487681"/>
    <n v="515.27783251232177"/>
    <n v="68821.59"/>
    <n v="-501.7899999999936"/>
    <n v="15115"/>
    <n v="15001"/>
    <n v="114"/>
    <n v="15226.014999999999"/>
    <n v="-111.01499999999942"/>
  </r>
  <r>
    <s v="1415895"/>
    <x v="17"/>
    <x v="4"/>
    <x v="2"/>
    <n v="120298.5"/>
    <n v="119707.98009950249"/>
    <n v="590.51990049751475"/>
    <n v="120306.52"/>
    <n v="-8.0200000000040745"/>
    <n v="90450"/>
    <n v="90006"/>
    <n v="444"/>
    <n v="90456.03"/>
    <n v="-6.0299999999988358"/>
  </r>
  <r>
    <s v="1415895"/>
    <x v="58"/>
    <x v="4"/>
    <x v="2"/>
    <n v="451638.57"/>
    <n v="451417.89108910889"/>
    <n v="220.67891089111799"/>
    <n v="455932.07"/>
    <n v="-4293.5"/>
    <n v="90050"/>
    <n v="90006"/>
    <n v="44"/>
    <n v="90906.06"/>
    <n v="-856.05999999999767"/>
  </r>
  <r>
    <s v="1415895"/>
    <x v="96"/>
    <x v="4"/>
    <x v="3"/>
    <n v="311311.45"/>
    <n v="307629.20821114368"/>
    <n v="3682.2417888563359"/>
    <n v="314704.68"/>
    <n v="-3393.2299999999814"/>
    <n v="68312"/>
    <n v="67504.499511241462"/>
    <n v="807.50048875853827"/>
    <n v="69057.103000000003"/>
    <n v="-745.10300000000279"/>
  </r>
  <r>
    <s v="1415895"/>
    <x v="20"/>
    <x v="4"/>
    <x v="4"/>
    <n v="4544.41"/>
    <n v="4455.2941176470586"/>
    <n v="89.115882352941298"/>
    <n v="4544.3999999999996"/>
    <n v="1.0000000000218279E-2"/>
    <n v="826.255"/>
    <n v="810.0539215686274"/>
    <n v="16.201078431372594"/>
    <n v="826.255"/>
    <n v="0"/>
  </r>
  <r>
    <s v="1415896"/>
    <x v="0"/>
    <x v="0"/>
    <x v="0"/>
    <n v="987.28"/>
    <n v="0"/>
    <n v="987.28"/>
    <n v="0"/>
    <n v="987.28"/>
    <n v="0"/>
    <n v="0"/>
    <n v="0"/>
    <n v="0"/>
    <n v="0"/>
  </r>
  <r>
    <s v="1415896"/>
    <x v="1"/>
    <x v="1"/>
    <x v="0"/>
    <n v="1.78"/>
    <n v="0"/>
    <n v="1.78"/>
    <n v="1.8"/>
    <n v="-2.0000000000000018E-2"/>
    <n v="0"/>
    <n v="0"/>
    <n v="0"/>
    <n v="0"/>
    <n v="0"/>
  </r>
  <r>
    <s v="1415896"/>
    <x v="2"/>
    <x v="1"/>
    <x v="0"/>
    <n v="41.59"/>
    <n v="0"/>
    <n v="41.59"/>
    <n v="42.05"/>
    <n v="-0.45999999999999375"/>
    <n v="0"/>
    <n v="0"/>
    <n v="0"/>
    <n v="0"/>
    <n v="0"/>
  </r>
  <r>
    <s v="1415896"/>
    <x v="3"/>
    <x v="1"/>
    <x v="0"/>
    <n v="279.26"/>
    <n v="0"/>
    <n v="279.26"/>
    <n v="282.31"/>
    <n v="-3.0500000000000114"/>
    <n v="0"/>
    <n v="0"/>
    <n v="0"/>
    <n v="0"/>
    <n v="0"/>
  </r>
  <r>
    <s v="1415896"/>
    <x v="4"/>
    <x v="2"/>
    <x v="0"/>
    <n v="412.64"/>
    <n v="0"/>
    <n v="412.64"/>
    <n v="456.53"/>
    <n v="-43.889999999999986"/>
    <n v="1.17"/>
    <n v="0"/>
    <n v="1.17"/>
    <n v="1.294"/>
    <n v="-0.12400000000000011"/>
  </r>
  <r>
    <s v="1415896"/>
    <x v="5"/>
    <x v="2"/>
    <x v="0"/>
    <n v="1418.47"/>
    <n v="0"/>
    <n v="1418.47"/>
    <n v="1569.36"/>
    <n v="-150.88999999999987"/>
    <n v="1.17"/>
    <n v="0"/>
    <n v="1.17"/>
    <n v="1.294"/>
    <n v="-0.12400000000000011"/>
  </r>
  <r>
    <s v="1415896"/>
    <x v="6"/>
    <x v="2"/>
    <x v="0"/>
    <n v="1534.7"/>
    <n v="0"/>
    <n v="1534.7"/>
    <n v="1697.94"/>
    <n v="-163.24"/>
    <n v="24.57"/>
    <n v="0"/>
    <n v="24.57"/>
    <n v="27.183"/>
    <n v="-2.6129999999999995"/>
  </r>
  <r>
    <s v="1415896"/>
    <x v="7"/>
    <x v="1"/>
    <x v="0"/>
    <n v="3128.68"/>
    <n v="0"/>
    <n v="3128.68"/>
    <n v="3162.93"/>
    <n v="-34.25"/>
    <n v="0"/>
    <n v="0"/>
    <n v="0"/>
    <n v="0"/>
    <n v="0"/>
  </r>
  <r>
    <s v="1415896"/>
    <x v="8"/>
    <x v="1"/>
    <x v="0"/>
    <n v="7235.09"/>
    <n v="0"/>
    <n v="7235.09"/>
    <n v="7314.29"/>
    <n v="-79.199999999999818"/>
    <n v="0"/>
    <n v="0"/>
    <n v="0"/>
    <n v="0"/>
    <n v="0"/>
  </r>
  <r>
    <s v="1415896"/>
    <x v="97"/>
    <x v="3"/>
    <x v="1"/>
    <n v="-149408.26999999999"/>
    <n v="0"/>
    <n v="-149408.26999999999"/>
    <n v="-149408.26999999999"/>
    <n v="0"/>
    <n v="-932"/>
    <n v="0"/>
    <n v="-932"/>
    <n v="-932"/>
    <n v="0"/>
  </r>
  <r>
    <s v="1415896"/>
    <x v="48"/>
    <x v="4"/>
    <x v="2"/>
    <n v="7.66"/>
    <n v="0"/>
    <n v="7.66"/>
    <n v="0"/>
    <n v="7.66"/>
    <n v="90"/>
    <n v="0"/>
    <n v="90"/>
    <n v="0"/>
    <n v="90"/>
  </r>
  <r>
    <s v="1415896"/>
    <x v="91"/>
    <x v="4"/>
    <x v="2"/>
    <n v="119.62"/>
    <n v="92.900990099009903"/>
    <n v="26.719009900990102"/>
    <n v="93.83"/>
    <n v="25.790000000000006"/>
    <n v="1200"/>
    <n v="932"/>
    <n v="268"/>
    <n v="941.32"/>
    <n v="258.67999999999995"/>
  </r>
  <r>
    <s v="1415896"/>
    <x v="92"/>
    <x v="4"/>
    <x v="2"/>
    <n v="772.81"/>
    <n v="764.8768472906404"/>
    <n v="7.9331527093595469"/>
    <n v="776.35"/>
    <n v="-3.5400000000000773"/>
    <n v="11300"/>
    <n v="11184"/>
    <n v="116"/>
    <n v="11351.76"/>
    <n v="-51.760000000000218"/>
  </r>
  <r>
    <s v="1415896"/>
    <x v="11"/>
    <x v="4"/>
    <x v="2"/>
    <n v="924.01"/>
    <n v="916.15920398009951"/>
    <n v="7.8507960199004856"/>
    <n v="920.74"/>
    <n v="3.2699999999999818"/>
    <n v="940"/>
    <n v="932"/>
    <n v="8"/>
    <n v="936.66"/>
    <n v="3.3400000000000318"/>
  </r>
  <r>
    <s v="1415896"/>
    <x v="93"/>
    <x v="4"/>
    <x v="2"/>
    <n v="1472.84"/>
    <n v="1457.7241379310344"/>
    <n v="15.115862068965498"/>
    <n v="1479.59"/>
    <n v="-6.75"/>
    <n v="11300"/>
    <n v="11184"/>
    <n v="116"/>
    <n v="11351.76"/>
    <n v="-51.760000000000218"/>
  </r>
  <r>
    <s v="1415896"/>
    <x v="94"/>
    <x v="4"/>
    <x v="2"/>
    <n v="2053.44"/>
    <n v="2032.3546798029556"/>
    <n v="21.085320197044439"/>
    <n v="2062.84"/>
    <n v="-9.4000000000000909"/>
    <n v="11300"/>
    <n v="11184"/>
    <n v="116"/>
    <n v="11351.76"/>
    <n v="-51.760000000000218"/>
  </r>
  <r>
    <s v="1415896"/>
    <x v="41"/>
    <x v="4"/>
    <x v="2"/>
    <n v="4932.8500000000004"/>
    <n v="4544.3921568627447"/>
    <n v="388.45784313725562"/>
    <n v="4635.28"/>
    <n v="297.57000000000062"/>
    <n v="12140"/>
    <n v="11184"/>
    <n v="956"/>
    <n v="11407.68"/>
    <n v="732.31999999999971"/>
  </r>
  <r>
    <s v="1415896"/>
    <x v="87"/>
    <x v="4"/>
    <x v="2"/>
    <n v="6047.55"/>
    <n v="6038.9162561576359"/>
    <n v="8.6337438423643107"/>
    <n v="6129.5"/>
    <n v="-81.949999999999818"/>
    <n v="11200"/>
    <n v="11184"/>
    <n v="16"/>
    <n v="11351.76"/>
    <n v="-151.76000000000022"/>
  </r>
  <r>
    <s v="1415896"/>
    <x v="88"/>
    <x v="4"/>
    <x v="2"/>
    <n v="7543"/>
    <n v="7400.07881773399"/>
    <n v="142.92118226600996"/>
    <n v="7511.08"/>
    <n v="31.920000000000073"/>
    <n v="950"/>
    <n v="932"/>
    <n v="18"/>
    <n v="945.98"/>
    <n v="4.0199999999999818"/>
  </r>
  <r>
    <s v="1415896"/>
    <x v="17"/>
    <x v="4"/>
    <x v="2"/>
    <n v="14975.8"/>
    <n v="14874.716417910447"/>
    <n v="101.08358208955178"/>
    <n v="14949.09"/>
    <n v="26.709999999999127"/>
    <n v="11260"/>
    <n v="11184"/>
    <n v="76"/>
    <n v="11239.92"/>
    <n v="20.079999999999927"/>
  </r>
  <r>
    <s v="1415896"/>
    <x v="58"/>
    <x v="4"/>
    <x v="2"/>
    <n v="56273.01"/>
    <n v="56092.455445544554"/>
    <n v="180.55455445544794"/>
    <n v="56653.38"/>
    <n v="-380.36999999999534"/>
    <n v="11220"/>
    <n v="11184"/>
    <n v="36"/>
    <n v="11295.84"/>
    <n v="-75.840000000000146"/>
  </r>
  <r>
    <s v="1415896"/>
    <x v="96"/>
    <x v="4"/>
    <x v="3"/>
    <n v="38681.51"/>
    <n v="38225.513196480933"/>
    <n v="455.99680351906864"/>
    <n v="39104.699999999997"/>
    <n v="-423.18999999999505"/>
    <n v="8488"/>
    <n v="8388"/>
    <n v="100"/>
    <n v="8580.9240000000009"/>
    <n v="-92.924000000000888"/>
  </r>
  <r>
    <s v="1415896"/>
    <x v="20"/>
    <x v="4"/>
    <x v="4"/>
    <n v="564.67999999999995"/>
    <n v="553.6078431372548"/>
    <n v="11.072156862745146"/>
    <n v="564.67999999999995"/>
    <n v="0"/>
    <n v="102.669"/>
    <n v="100.65588235294118"/>
    <n v="2.0131176470588201"/>
    <n v="102.669"/>
    <n v="0"/>
  </r>
  <r>
    <s v="1415929"/>
    <x v="0"/>
    <x v="0"/>
    <x v="0"/>
    <n v="13760.64"/>
    <n v="0"/>
    <n v="13760.64"/>
    <n v="0"/>
    <n v="13760.64"/>
    <n v="0"/>
    <n v="0"/>
    <n v="0"/>
    <n v="0"/>
    <n v="0"/>
  </r>
  <r>
    <s v="1415929"/>
    <x v="1"/>
    <x v="1"/>
    <x v="0"/>
    <n v="3.34"/>
    <n v="0"/>
    <n v="3.34"/>
    <n v="3.32"/>
    <n v="2.0000000000000018E-2"/>
    <n v="0"/>
    <n v="0"/>
    <n v="0"/>
    <n v="0"/>
    <n v="0"/>
  </r>
  <r>
    <s v="1415929"/>
    <x v="2"/>
    <x v="1"/>
    <x v="0"/>
    <n v="77.98"/>
    <n v="0"/>
    <n v="77.98"/>
    <n v="77.47"/>
    <n v="0.51000000000000512"/>
    <n v="0"/>
    <n v="0"/>
    <n v="0"/>
    <n v="0"/>
    <n v="0"/>
  </r>
  <r>
    <s v="1415929"/>
    <x v="3"/>
    <x v="1"/>
    <x v="0"/>
    <n v="523.6"/>
    <n v="0"/>
    <n v="523.6"/>
    <n v="520.17999999999995"/>
    <n v="3.4200000000000728"/>
    <n v="0"/>
    <n v="0"/>
    <n v="0"/>
    <n v="0"/>
    <n v="0"/>
  </r>
  <r>
    <s v="1415929"/>
    <x v="4"/>
    <x v="2"/>
    <x v="0"/>
    <n v="3237.65"/>
    <n v="0"/>
    <n v="3237.65"/>
    <n v="3804"/>
    <n v="-566.34999999999991"/>
    <n v="9.18"/>
    <n v="0"/>
    <n v="9.18"/>
    <n v="10.786"/>
    <n v="-1.6059999999999999"/>
  </r>
  <r>
    <s v="1415929"/>
    <x v="7"/>
    <x v="1"/>
    <x v="0"/>
    <n v="5866.27"/>
    <n v="0"/>
    <n v="5866.27"/>
    <n v="5827.92"/>
    <n v="38.350000000000364"/>
    <n v="0"/>
    <n v="0"/>
    <n v="0"/>
    <n v="0"/>
    <n v="0"/>
  </r>
  <r>
    <s v="1415929"/>
    <x v="5"/>
    <x v="2"/>
    <x v="0"/>
    <n v="11129.56"/>
    <n v="0"/>
    <n v="11129.56"/>
    <n v="13076.4"/>
    <n v="-1946.8400000000001"/>
    <n v="9.18"/>
    <n v="0"/>
    <n v="9.18"/>
    <n v="10.786"/>
    <n v="-1.6059999999999999"/>
  </r>
  <r>
    <s v="1415929"/>
    <x v="8"/>
    <x v="1"/>
    <x v="0"/>
    <n v="13565.79"/>
    <n v="0"/>
    <n v="13565.79"/>
    <n v="13477.11"/>
    <n v="88.680000000000291"/>
    <n v="0"/>
    <n v="0"/>
    <n v="0"/>
    <n v="0"/>
    <n v="0"/>
  </r>
  <r>
    <s v="1415929"/>
    <x v="6"/>
    <x v="2"/>
    <x v="0"/>
    <n v="12041.5"/>
    <n v="0"/>
    <n v="12041.5"/>
    <n v="14147.97"/>
    <n v="-2106.4699999999993"/>
    <n v="192.78"/>
    <n v="0"/>
    <n v="192.78"/>
    <n v="226.50399999999999"/>
    <n v="-33.72399999999999"/>
  </r>
  <r>
    <s v="1415929"/>
    <x v="296"/>
    <x v="3"/>
    <x v="1"/>
    <n v="-498709.33"/>
    <n v="0"/>
    <n v="-498709.33"/>
    <n v="-498709.33"/>
    <n v="0"/>
    <n v="-3505.4160000000002"/>
    <n v="0"/>
    <n v="-3505.4160000000002"/>
    <n v="-3505.4160000000002"/>
    <n v="0"/>
  </r>
  <r>
    <s v="1415929"/>
    <x v="277"/>
    <x v="4"/>
    <x v="2"/>
    <n v="305.76"/>
    <n v="137.41176470588235"/>
    <n v="168.34823529411764"/>
    <n v="140.16"/>
    <n v="165.6"/>
    <n v="7800"/>
    <n v="3505.4156862745094"/>
    <n v="4294.5843137254906"/>
    <n v="3575.5239999999999"/>
    <n v="4224.4760000000006"/>
  </r>
  <r>
    <s v="1415929"/>
    <x v="297"/>
    <x v="4"/>
    <x v="2"/>
    <n v="2326.9899999999998"/>
    <n v="2323.6748768472908"/>
    <n v="3.3151231527090204"/>
    <n v="2358.5300000000002"/>
    <n v="-31.540000000000418"/>
    <n v="84250"/>
    <n v="84129.984236453194"/>
    <n v="120.01576354680583"/>
    <n v="85391.933999999994"/>
    <n v="-1141.9339999999938"/>
  </r>
  <r>
    <s v="1415929"/>
    <x v="279"/>
    <x v="4"/>
    <x v="2"/>
    <n v="4054.05"/>
    <n v="4048.7562189054725"/>
    <n v="5.2937810945277306"/>
    <n v="4069"/>
    <n v="-14.949999999999818"/>
    <n v="3510"/>
    <n v="3505.4159203980103"/>
    <n v="4.5840796019897425"/>
    <n v="3522.9430000000002"/>
    <n v="-12.943000000000211"/>
  </r>
  <r>
    <s v="1415929"/>
    <x v="298"/>
    <x v="4"/>
    <x v="2"/>
    <n v="9992.44"/>
    <n v="9878.5418719211812"/>
    <n v="113.89812807881935"/>
    <n v="10026.719999999999"/>
    <n v="-34.279999999998836"/>
    <n v="85100"/>
    <n v="84129.984236453194"/>
    <n v="970.01576354680583"/>
    <n v="85391.933999999994"/>
    <n v="-291.93399999999383"/>
  </r>
  <r>
    <s v="1415929"/>
    <x v="280"/>
    <x v="4"/>
    <x v="2"/>
    <n v="13013"/>
    <n v="12956.019801980197"/>
    <n v="56.980198019802629"/>
    <n v="13085.58"/>
    <n v="-72.579999999999927"/>
    <n v="84500"/>
    <n v="84129.984158415842"/>
    <n v="370.0158415841579"/>
    <n v="84971.284"/>
    <n v="-471.28399999999965"/>
  </r>
  <r>
    <s v="1415929"/>
    <x v="299"/>
    <x v="4"/>
    <x v="2"/>
    <n v="23186.35"/>
    <n v="22922.059113300493"/>
    <n v="264.29088669950579"/>
    <n v="23265.89"/>
    <n v="-79.540000000000873"/>
    <n v="85100"/>
    <n v="84129.984236453194"/>
    <n v="970.01576354680583"/>
    <n v="85391.933999999994"/>
    <n v="-291.93399999999383"/>
  </r>
  <r>
    <s v="1415929"/>
    <x v="282"/>
    <x v="4"/>
    <x v="2"/>
    <n v="23290.74"/>
    <n v="23188.752475247526"/>
    <n v="101.98752475247602"/>
    <n v="23420.639999999999"/>
    <n v="-129.89999999999782"/>
    <n v="84500"/>
    <n v="84129.984158415842"/>
    <n v="370.0158415841579"/>
    <n v="84971.284"/>
    <n v="-471.28399999999965"/>
  </r>
  <r>
    <s v="1415929"/>
    <x v="283"/>
    <x v="4"/>
    <x v="2"/>
    <n v="27702.400000000001"/>
    <n v="27587.625615763547"/>
    <n v="114.77438423645435"/>
    <n v="28001.439999999999"/>
    <n v="-299.03999999999724"/>
    <n v="3520"/>
    <n v="3505.4157635467982"/>
    <n v="14.584236453201811"/>
    <n v="3557.9969999999998"/>
    <n v="-37.996999999999844"/>
  </r>
  <r>
    <s v="1415929"/>
    <x v="300"/>
    <x v="4"/>
    <x v="2"/>
    <n v="44680.52"/>
    <n v="44498.029556650246"/>
    <n v="182.49044334975042"/>
    <n v="45165.5"/>
    <n v="-484.9800000000032"/>
    <n v="84475"/>
    <n v="84129.984236453194"/>
    <n v="345.01576354680583"/>
    <n v="85391.933999999994"/>
    <n v="-916.93399999999383"/>
  </r>
  <r>
    <s v="1415929"/>
    <x v="286"/>
    <x v="4"/>
    <x v="2"/>
    <n v="203951.48"/>
    <n v="203137.73267326734"/>
    <n v="813.74732673267135"/>
    <n v="205169.11"/>
    <n v="-1217.6299999999756"/>
    <n v="84467"/>
    <n v="84129.984158415842"/>
    <n v="337.0158415841579"/>
    <n v="84971.284"/>
    <n v="-504.28399999999965"/>
  </r>
  <r>
    <s v="1415929"/>
    <x v="59"/>
    <x v="4"/>
    <x v="3"/>
    <n v="84930.4"/>
    <n v="91552.696517412929"/>
    <n v="-6622.2965174129349"/>
    <n v="92010.46"/>
    <n v="-7080.0600000000122"/>
    <n v="15915"/>
    <n v="15732.307462686565"/>
    <n v="182.69253731343451"/>
    <n v="15810.968999999999"/>
    <n v="104.03100000000086"/>
  </r>
  <r>
    <s v="1415929"/>
    <x v="20"/>
    <x v="4"/>
    <x v="4"/>
    <n v="1068.8699999999999"/>
    <n v="1041.1078431372548"/>
    <n v="27.762156862745087"/>
    <n v="1061.93"/>
    <n v="6.9399999999998272"/>
    <n v="194.34"/>
    <n v="189.29215686274509"/>
    <n v="5.0478431372549153"/>
    <n v="193.078"/>
    <n v="1.2620000000000005"/>
  </r>
  <r>
    <s v="1415991"/>
    <x v="0"/>
    <x v="0"/>
    <x v="0"/>
    <n v="-2046.41"/>
    <n v="0"/>
    <n v="-2046.41"/>
    <n v="0"/>
    <n v="-2046.41"/>
    <n v="0"/>
    <n v="0"/>
    <n v="0"/>
    <n v="0"/>
    <n v="0"/>
  </r>
  <r>
    <s v="1415991"/>
    <x v="1"/>
    <x v="1"/>
    <x v="0"/>
    <n v="2.72"/>
    <n v="0"/>
    <n v="2.72"/>
    <n v="2.7"/>
    <n v="2.0000000000000018E-2"/>
    <n v="0"/>
    <n v="0"/>
    <n v="0"/>
    <n v="0"/>
    <n v="0"/>
  </r>
  <r>
    <s v="1415991"/>
    <x v="2"/>
    <x v="1"/>
    <x v="0"/>
    <n v="63.55"/>
    <n v="0"/>
    <n v="63.55"/>
    <n v="63.11"/>
    <n v="0.43999999999999773"/>
    <n v="0"/>
    <n v="0"/>
    <n v="0"/>
    <n v="0"/>
    <n v="0"/>
  </r>
  <r>
    <s v="1415991"/>
    <x v="3"/>
    <x v="1"/>
    <x v="0"/>
    <n v="426.71"/>
    <n v="0"/>
    <n v="426.71"/>
    <n v="423.75"/>
    <n v="2.9599999999999795"/>
    <n v="0"/>
    <n v="0"/>
    <n v="0"/>
    <n v="0"/>
    <n v="0"/>
  </r>
  <r>
    <s v="1415991"/>
    <x v="4"/>
    <x v="2"/>
    <x v="0"/>
    <n v="645.41"/>
    <n v="0"/>
    <n v="645.41"/>
    <n v="688"/>
    <n v="-42.590000000000032"/>
    <n v="1.83"/>
    <n v="0"/>
    <n v="1.83"/>
    <n v="1.9510000000000001"/>
    <n v="-0.121"/>
  </r>
  <r>
    <s v="1415991"/>
    <x v="5"/>
    <x v="2"/>
    <x v="0"/>
    <n v="2218.64"/>
    <n v="0"/>
    <n v="2218.64"/>
    <n v="2365.02"/>
    <n v="-146.38000000000011"/>
    <n v="1.83"/>
    <n v="0"/>
    <n v="1.83"/>
    <n v="1.9510000000000001"/>
    <n v="-0.121"/>
  </r>
  <r>
    <s v="1415991"/>
    <x v="6"/>
    <x v="2"/>
    <x v="0"/>
    <n v="2400.4299999999998"/>
    <n v="0"/>
    <n v="2400.4299999999998"/>
    <n v="2558.73"/>
    <n v="-158.30000000000018"/>
    <n v="38.43"/>
    <n v="0"/>
    <n v="38.43"/>
    <n v="40.963999999999999"/>
    <n v="-2.5339999999999989"/>
  </r>
  <r>
    <s v="1415991"/>
    <x v="7"/>
    <x v="1"/>
    <x v="0"/>
    <n v="4780.74"/>
    <n v="0"/>
    <n v="4780.74"/>
    <n v="4747.6000000000004"/>
    <n v="33.139999999999418"/>
    <n v="0"/>
    <n v="0"/>
    <n v="0"/>
    <n v="0"/>
    <n v="0"/>
  </r>
  <r>
    <s v="1415991"/>
    <x v="8"/>
    <x v="1"/>
    <x v="0"/>
    <n v="11055.5"/>
    <n v="0"/>
    <n v="11055.5"/>
    <n v="10978.85"/>
    <n v="76.649999999999636"/>
    <n v="0"/>
    <n v="0"/>
    <n v="0"/>
    <n v="0"/>
    <n v="0"/>
  </r>
  <r>
    <s v="1415991"/>
    <x v="64"/>
    <x v="3"/>
    <x v="1"/>
    <n v="-303910.36"/>
    <n v="0"/>
    <n v="-303910.36"/>
    <n v="-303910.34999999998"/>
    <n v="-1.0000000009313226E-2"/>
    <n v="-1424"/>
    <n v="0"/>
    <n v="-1424"/>
    <n v="-1424"/>
    <n v="0"/>
  </r>
  <r>
    <s v="1415991"/>
    <x v="48"/>
    <x v="4"/>
    <x v="2"/>
    <n v="10.210000000000001"/>
    <n v="0"/>
    <n v="10.210000000000001"/>
    <n v="0"/>
    <n v="10.210000000000001"/>
    <n v="120"/>
    <n v="0"/>
    <n v="120"/>
    <n v="0"/>
    <n v="120"/>
  </r>
  <r>
    <s v="1415991"/>
    <x v="67"/>
    <x v="4"/>
    <x v="2"/>
    <n v="1031.47"/>
    <n v="1030.7487684729065"/>
    <n v="0.72123152709355054"/>
    <n v="1046.21"/>
    <n v="-14.740000000000009"/>
    <n v="17100"/>
    <n v="17088"/>
    <n v="12"/>
    <n v="17344.32"/>
    <n v="-244.31999999999971"/>
  </r>
  <r>
    <s v="1415991"/>
    <x v="11"/>
    <x v="4"/>
    <x v="2"/>
    <n v="1403.72"/>
    <n v="1399.7910447761194"/>
    <n v="3.9289552238806209"/>
    <n v="1406.79"/>
    <n v="-3.0699999999999363"/>
    <n v="1428"/>
    <n v="1424"/>
    <n v="4"/>
    <n v="1431.12"/>
    <n v="-3.1199999999998909"/>
  </r>
  <r>
    <s v="1415991"/>
    <x v="68"/>
    <x v="4"/>
    <x v="2"/>
    <n v="4003.16"/>
    <n v="3988.6798029556649"/>
    <n v="14.480197044335"/>
    <n v="4048.51"/>
    <n v="-45.350000000000364"/>
    <n v="17150"/>
    <n v="17088"/>
    <n v="62"/>
    <n v="17344.32"/>
    <n v="-194.31999999999971"/>
  </r>
  <r>
    <s v="1415991"/>
    <x v="69"/>
    <x v="4"/>
    <x v="2"/>
    <n v="5124.3100000000004"/>
    <n v="5150.8349514563106"/>
    <n v="-26.524951456310191"/>
    <n v="5305.36"/>
    <n v="-181.04999999999927"/>
    <n v="17000"/>
    <n v="17088"/>
    <n v="-88"/>
    <n v="17600.64"/>
    <n v="-600.63999999999942"/>
  </r>
  <r>
    <s v="1415991"/>
    <x v="14"/>
    <x v="4"/>
    <x v="2"/>
    <n v="8344.93"/>
    <n v="8034.6078431372534"/>
    <n v="310.32215686274685"/>
    <n v="8195.2999999999993"/>
    <n v="149.63000000000102"/>
    <n v="17748"/>
    <n v="17087.999999999996"/>
    <n v="660.00000000000364"/>
    <n v="17429.759999999998"/>
    <n v="318.2400000000016"/>
  </r>
  <r>
    <s v="1415991"/>
    <x v="70"/>
    <x v="4"/>
    <x v="2"/>
    <n v="15053.79"/>
    <n v="14955.704433497536"/>
    <n v="98.085566502464644"/>
    <n v="15180.04"/>
    <n v="-126.25"/>
    <n v="17200"/>
    <n v="17088"/>
    <n v="112"/>
    <n v="17344.32"/>
    <n v="-144.31999999999971"/>
  </r>
  <r>
    <s v="1415991"/>
    <x v="71"/>
    <x v="4"/>
    <x v="2"/>
    <n v="19408.5"/>
    <n v="19394.876847290641"/>
    <n v="13.623152709358692"/>
    <n v="19685.8"/>
    <n v="-277.29999999999927"/>
    <n v="1425"/>
    <n v="1424"/>
    <n v="1"/>
    <n v="1445.36"/>
    <n v="-20.3599999999999"/>
  </r>
  <r>
    <s v="1415991"/>
    <x v="17"/>
    <x v="4"/>
    <x v="2"/>
    <n v="23257.71"/>
    <n v="22727.044776119405"/>
    <n v="530.66522388059457"/>
    <n v="22840.68"/>
    <n v="417.02999999999884"/>
    <n v="17487"/>
    <n v="17087.999999999996"/>
    <n v="399.00000000000364"/>
    <n v="17173.439999999999"/>
    <n v="313.56000000000131"/>
  </r>
  <r>
    <s v="1415991"/>
    <x v="58"/>
    <x v="4"/>
    <x v="2"/>
    <n v="84063.82"/>
    <n v="81739.079207920789"/>
    <n v="2324.7407920792175"/>
    <n v="82556.47"/>
    <n v="1507.3500000000058"/>
    <n v="17574"/>
    <n v="17088"/>
    <n v="486"/>
    <n v="17258.88"/>
    <n v="315.11999999999898"/>
  </r>
  <r>
    <s v="1415991"/>
    <x v="72"/>
    <x v="4"/>
    <x v="3"/>
    <n v="121798.68"/>
    <n v="120352.87562189055"/>
    <n v="1445.8043781094457"/>
    <n v="120954.64"/>
    <n v="844.0399999999936"/>
    <n v="12970"/>
    <n v="12816"/>
    <n v="154"/>
    <n v="12880.08"/>
    <n v="89.920000000000073"/>
  </r>
  <r>
    <s v="1415991"/>
    <x v="20"/>
    <x v="4"/>
    <x v="4"/>
    <n v="862.77"/>
    <n v="845.85294117647061"/>
    <n v="16.917058823529374"/>
    <n v="862.77"/>
    <n v="0"/>
    <n v="156.86799999999999"/>
    <n v="153.79215686274509"/>
    <n v="3.0758431372549069"/>
    <n v="156.86799999999999"/>
    <n v="0"/>
  </r>
  <r>
    <s v="1416020"/>
    <x v="0"/>
    <x v="0"/>
    <x v="0"/>
    <n v="178.14"/>
    <n v="0"/>
    <n v="178.14"/>
    <n v="0"/>
    <n v="178.14"/>
    <n v="0"/>
    <n v="0"/>
    <n v="0"/>
    <n v="0"/>
    <n v="0"/>
  </r>
  <r>
    <s v="1416020"/>
    <x v="190"/>
    <x v="2"/>
    <x v="0"/>
    <n v="15.42"/>
    <n v="0"/>
    <n v="15.42"/>
    <n v="16.37"/>
    <n v="-0.95000000000000107"/>
    <n v="2.04"/>
    <n v="0"/>
    <n v="2.04"/>
    <n v="2.1659999999999999"/>
    <n v="-0.12599999999999989"/>
  </r>
  <r>
    <s v="1416020"/>
    <x v="191"/>
    <x v="2"/>
    <x v="0"/>
    <n v="31.65"/>
    <n v="0"/>
    <n v="31.65"/>
    <n v="33.6"/>
    <n v="-1.9500000000000028"/>
    <n v="2.04"/>
    <n v="0"/>
    <n v="2.04"/>
    <n v="2.1659999999999999"/>
    <n v="-0.12599999999999989"/>
  </r>
  <r>
    <s v="1416020"/>
    <x v="192"/>
    <x v="2"/>
    <x v="0"/>
    <n v="1247.67"/>
    <n v="0"/>
    <n v="1247.67"/>
    <n v="1324.47"/>
    <n v="-76.799999999999955"/>
    <n v="20.399999999999999"/>
    <n v="0"/>
    <n v="20.399999999999999"/>
    <n v="21.655999999999999"/>
    <n v="-1.2560000000000002"/>
  </r>
  <r>
    <s v="1416020"/>
    <x v="56"/>
    <x v="3"/>
    <x v="2"/>
    <n v="-8098.5"/>
    <n v="0"/>
    <n v="-8098.5"/>
    <n v="-8098.45"/>
    <n v="-5.0000000000181899E-2"/>
    <n v="-10070"/>
    <n v="0"/>
    <n v="-10070"/>
    <n v="-10070"/>
    <n v="0"/>
  </r>
  <r>
    <s v="1416020"/>
    <x v="194"/>
    <x v="4"/>
    <x v="2"/>
    <n v="787.94"/>
    <n v="787.72189349112421"/>
    <n v="0.2181065088758487"/>
    <n v="798.75"/>
    <n v="-10.809999999999945"/>
    <n v="1662"/>
    <n v="1661.550295857988"/>
    <n v="0.44970414201202402"/>
    <n v="1684.8119999999999"/>
    <n v="-22.811999999999898"/>
  </r>
  <r>
    <s v="1416020"/>
    <x v="193"/>
    <x v="4"/>
    <x v="2"/>
    <n v="5837.68"/>
    <n v="5837.6748768472908"/>
    <n v="5.1231527095296769E-3"/>
    <n v="5925.24"/>
    <n v="-87.559999999999491"/>
    <n v="10070"/>
    <n v="10069.999999999998"/>
    <n v="1.8189894035458565E-12"/>
    <n v="10221.049999999999"/>
    <n v="-151.04999999999927"/>
  </r>
  <r>
    <s v="1416022"/>
    <x v="0"/>
    <x v="0"/>
    <x v="0"/>
    <n v="-1368.63"/>
    <n v="0"/>
    <n v="-1368.63"/>
    <n v="0"/>
    <n v="-1368.63"/>
    <n v="0"/>
    <n v="0"/>
    <n v="0"/>
    <n v="0"/>
    <n v="0"/>
  </r>
  <r>
    <s v="1416022"/>
    <x v="190"/>
    <x v="2"/>
    <x v="0"/>
    <n v="42.5"/>
    <n v="0"/>
    <n v="42.5"/>
    <n v="45.07"/>
    <n v="-2.5700000000000003"/>
    <n v="5.6210000000000004"/>
    <n v="0"/>
    <n v="5.6210000000000004"/>
    <n v="5.9630000000000001"/>
    <n v="-0.34199999999999964"/>
  </r>
  <r>
    <s v="1416022"/>
    <x v="191"/>
    <x v="2"/>
    <x v="0"/>
    <n v="87.21"/>
    <n v="0"/>
    <n v="87.21"/>
    <n v="92.5"/>
    <n v="-5.2900000000000063"/>
    <n v="5.6210000000000004"/>
    <n v="0"/>
    <n v="5.6210000000000004"/>
    <n v="5.9630000000000001"/>
    <n v="-0.34199999999999964"/>
  </r>
  <r>
    <s v="1416022"/>
    <x v="192"/>
    <x v="2"/>
    <x v="0"/>
    <n v="3437.83"/>
    <n v="0"/>
    <n v="3437.83"/>
    <n v="3645.9"/>
    <n v="-208.07000000000016"/>
    <n v="56.21"/>
    <n v="0"/>
    <n v="56.21"/>
    <n v="59.612000000000002"/>
    <n v="-3.402000000000001"/>
  </r>
  <r>
    <s v="1416022"/>
    <x v="219"/>
    <x v="3"/>
    <x v="2"/>
    <n v="-23886.05"/>
    <n v="0"/>
    <n v="-23886.05"/>
    <n v="-23886.07"/>
    <n v="2.0000000000436557E-2"/>
    <n v="-27720"/>
    <n v="0"/>
    <n v="-27720"/>
    <n v="-27720"/>
    <n v="0"/>
  </r>
  <r>
    <s v="1416022"/>
    <x v="240"/>
    <x v="4"/>
    <x v="2"/>
    <n v="19329.52"/>
    <n v="0"/>
    <n v="19329.52"/>
    <n v="0"/>
    <n v="19329.52"/>
    <n v="28215"/>
    <n v="0"/>
    <n v="28215"/>
    <n v="0"/>
    <n v="28215"/>
  </r>
  <r>
    <s v="1416022"/>
    <x v="194"/>
    <x v="4"/>
    <x v="2"/>
    <n v="2357.62"/>
    <n v="2316.4891518737672"/>
    <n v="41.13084812623265"/>
    <n v="2348.92"/>
    <n v="8.6999999999998181"/>
    <n v="4655"/>
    <n v="4573.7998027613412"/>
    <n v="81.200197238658802"/>
    <n v="4637.8329999999996"/>
    <n v="17.167000000000371"/>
  </r>
  <r>
    <s v="1416022"/>
    <x v="444"/>
    <x v="4"/>
    <x v="2"/>
    <n v="0"/>
    <n v="17491.320197044333"/>
    <n v="-17491.320197044333"/>
    <n v="17753.689999999999"/>
    <n v="-17753.689999999999"/>
    <n v="0"/>
    <n v="27720"/>
    <n v="-27720"/>
    <n v="28135.8"/>
    <n v="-28135.8"/>
  </r>
  <r>
    <s v="1416023"/>
    <x v="0"/>
    <x v="0"/>
    <x v="0"/>
    <n v="726.93"/>
    <n v="0"/>
    <n v="726.93"/>
    <n v="0"/>
    <n v="726.93"/>
    <n v="0"/>
    <n v="0"/>
    <n v="0"/>
    <n v="0"/>
    <n v="0"/>
  </r>
  <r>
    <s v="1416023"/>
    <x v="190"/>
    <x v="2"/>
    <x v="0"/>
    <n v="60.71"/>
    <n v="0"/>
    <n v="60.71"/>
    <n v="64.39"/>
    <n v="-3.6799999999999997"/>
    <n v="8.0299999999999994"/>
    <n v="0"/>
    <n v="8.0299999999999994"/>
    <n v="8.5180000000000007"/>
    <n v="-0.48800000000000132"/>
  </r>
  <r>
    <s v="1416023"/>
    <x v="191"/>
    <x v="2"/>
    <x v="0"/>
    <n v="124.58"/>
    <n v="0"/>
    <n v="124.58"/>
    <n v="132.15"/>
    <n v="-7.5700000000000074"/>
    <n v="8.0299999999999994"/>
    <n v="0"/>
    <n v="8.0299999999999994"/>
    <n v="8.5180000000000007"/>
    <n v="-0.48800000000000132"/>
  </r>
  <r>
    <s v="1416023"/>
    <x v="192"/>
    <x v="2"/>
    <x v="0"/>
    <n v="4911.1899999999996"/>
    <n v="0"/>
    <n v="4911.1899999999996"/>
    <n v="5208.43"/>
    <n v="-297.24000000000069"/>
    <n v="80.3"/>
    <n v="0"/>
    <n v="80.3"/>
    <n v="85.16"/>
    <n v="-4.8599999999999994"/>
  </r>
  <r>
    <s v="1416023"/>
    <x v="207"/>
    <x v="3"/>
    <x v="2"/>
    <n v="-37449.72"/>
    <n v="0"/>
    <n v="-37449.72"/>
    <n v="-37449.72"/>
    <n v="0"/>
    <n v="-39600"/>
    <n v="0"/>
    <n v="-39600"/>
    <n v="-39600"/>
    <n v="0"/>
  </r>
  <r>
    <s v="1416023"/>
    <x v="196"/>
    <x v="4"/>
    <x v="2"/>
    <n v="3142.77"/>
    <n v="3155.3353057199211"/>
    <n v="-12.565305719921071"/>
    <n v="3199.51"/>
    <n v="-56.740000000000236"/>
    <n v="6508"/>
    <n v="6533.9999999999991"/>
    <n v="-25.999999999999091"/>
    <n v="6625.4759999999997"/>
    <n v="-117.47599999999966"/>
  </r>
  <r>
    <s v="1416023"/>
    <x v="325"/>
    <x v="4"/>
    <x v="2"/>
    <n v="28483.54"/>
    <n v="28418.935960591134"/>
    <n v="64.604039408866811"/>
    <n v="28845.22"/>
    <n v="-361.68000000000029"/>
    <n v="39690"/>
    <n v="39600"/>
    <n v="90"/>
    <n v="40194"/>
    <n v="-504"/>
  </r>
  <r>
    <s v="1416028"/>
    <x v="0"/>
    <x v="0"/>
    <x v="0"/>
    <n v="-532"/>
    <n v="0"/>
    <n v="-532"/>
    <n v="0"/>
    <n v="-532"/>
    <n v="0"/>
    <n v="0"/>
    <n v="0"/>
    <n v="0"/>
    <n v="0"/>
  </r>
  <r>
    <s v="1416028"/>
    <x v="190"/>
    <x v="2"/>
    <x v="0"/>
    <n v="204.34"/>
    <n v="0"/>
    <n v="204.34"/>
    <n v="193.52"/>
    <n v="10.819999999999993"/>
    <n v="27.024999999999999"/>
    <n v="0"/>
    <n v="27.024999999999999"/>
    <n v="25.6"/>
    <n v="1.4249999999999972"/>
  </r>
  <r>
    <s v="1416028"/>
    <x v="191"/>
    <x v="2"/>
    <x v="0"/>
    <n v="419.28"/>
    <n v="0"/>
    <n v="419.28"/>
    <n v="397.15"/>
    <n v="22.129999999999995"/>
    <n v="27.024999999999999"/>
    <n v="0"/>
    <n v="27.024999999999999"/>
    <n v="25.6"/>
    <n v="1.4249999999999972"/>
  </r>
  <r>
    <s v="1416028"/>
    <x v="192"/>
    <x v="2"/>
    <x v="0"/>
    <n v="16528.63"/>
    <n v="0"/>
    <n v="16528.63"/>
    <n v="15653.57"/>
    <n v="875.06000000000131"/>
    <n v="270.25"/>
    <n v="0"/>
    <n v="270.25"/>
    <n v="255.94200000000001"/>
    <n v="14.307999999999993"/>
  </r>
  <r>
    <s v="1416028"/>
    <x v="56"/>
    <x v="3"/>
    <x v="2"/>
    <n v="-96358.11"/>
    <n v="0"/>
    <n v="-96358.11"/>
    <n v="-96358.35"/>
    <n v="0.24000000000523869"/>
    <n v="-119015"/>
    <n v="0"/>
    <n v="-119015"/>
    <n v="-119015"/>
    <n v="0"/>
  </r>
  <r>
    <s v="1416028"/>
    <x v="194"/>
    <x v="4"/>
    <x v="2"/>
    <n v="9946.57"/>
    <n v="9945.7889546351089"/>
    <n v="0.78104536489081511"/>
    <n v="10085.030000000001"/>
    <n v="-138.46000000000095"/>
    <n v="19639"/>
    <n v="19637.475345167655"/>
    <n v="1.5246548323448224"/>
    <n v="19912.400000000001"/>
    <n v="-273.40000000000146"/>
  </r>
  <r>
    <s v="1416028"/>
    <x v="193"/>
    <x v="4"/>
    <x v="2"/>
    <n v="69791.289999999994"/>
    <n v="68994.187192118232"/>
    <n v="797.10280788176169"/>
    <n v="70029.100000000006"/>
    <n v="-237.81000000001222"/>
    <n v="120390"/>
    <n v="119015"/>
    <n v="1375"/>
    <n v="120800.22500000001"/>
    <n v="-410.22500000000582"/>
  </r>
  <r>
    <s v="1416029"/>
    <x v="0"/>
    <x v="0"/>
    <x v="0"/>
    <n v="1806.24"/>
    <n v="0"/>
    <n v="1806.24"/>
    <n v="0"/>
    <n v="1806.24"/>
    <n v="0"/>
    <n v="0"/>
    <n v="0"/>
    <n v="0"/>
    <n v="0"/>
  </r>
  <r>
    <s v="1416029"/>
    <x v="190"/>
    <x v="2"/>
    <x v="0"/>
    <n v="185.09"/>
    <n v="0"/>
    <n v="185.09"/>
    <n v="194.63"/>
    <n v="-9.539999999999992"/>
    <n v="24.48"/>
    <n v="0"/>
    <n v="24.48"/>
    <n v="25.747"/>
    <n v="-1.2669999999999995"/>
  </r>
  <r>
    <s v="1416029"/>
    <x v="191"/>
    <x v="2"/>
    <x v="0"/>
    <n v="379.79"/>
    <n v="0"/>
    <n v="379.79"/>
    <n v="399.44"/>
    <n v="-19.649999999999977"/>
    <n v="24.48"/>
    <n v="0"/>
    <n v="24.48"/>
    <n v="25.747"/>
    <n v="-1.2669999999999995"/>
  </r>
  <r>
    <s v="1416029"/>
    <x v="192"/>
    <x v="2"/>
    <x v="0"/>
    <n v="14972.09"/>
    <n v="0"/>
    <n v="14972.09"/>
    <n v="15743.66"/>
    <n v="-771.56999999999971"/>
    <n v="244.8"/>
    <n v="0"/>
    <n v="244.8"/>
    <n v="257.41500000000002"/>
    <n v="-12.615000000000009"/>
  </r>
  <r>
    <s v="1416029"/>
    <x v="56"/>
    <x v="3"/>
    <x v="2"/>
    <n v="-96912.71"/>
    <n v="0"/>
    <n v="-96912.71"/>
    <n v="-96912.95"/>
    <n v="0.23999999999068677"/>
    <n v="-119700"/>
    <n v="0"/>
    <n v="-119700"/>
    <n v="-119700"/>
    <n v="0"/>
  </r>
  <r>
    <s v="1416029"/>
    <x v="194"/>
    <x v="4"/>
    <x v="2"/>
    <n v="10004.299999999999"/>
    <n v="10003.037475345167"/>
    <n v="1.2625246548323048"/>
    <n v="10143.08"/>
    <n v="-138.78000000000065"/>
    <n v="19753"/>
    <n v="19750.5"/>
    <n v="2.5"/>
    <n v="20027.007000000001"/>
    <n v="-274.00700000000143"/>
  </r>
  <r>
    <s v="1416029"/>
    <x v="193"/>
    <x v="4"/>
    <x v="2"/>
    <n v="69565.2"/>
    <n v="69391.290640394087"/>
    <n v="173.90935960591014"/>
    <n v="70432.160000000003"/>
    <n v="-866.9600000000064"/>
    <n v="120000"/>
    <n v="119700"/>
    <n v="300"/>
    <n v="121495.5"/>
    <n v="-1495.5"/>
  </r>
  <r>
    <s v="1416030"/>
    <x v="0"/>
    <x v="0"/>
    <x v="0"/>
    <n v="649.87"/>
    <n v="0"/>
    <n v="649.87"/>
    <n v="0"/>
    <n v="649.87"/>
    <n v="0"/>
    <n v="0"/>
    <n v="0"/>
    <n v="0"/>
    <n v="0"/>
  </r>
  <r>
    <s v="1416030"/>
    <x v="190"/>
    <x v="2"/>
    <x v="0"/>
    <n v="118.56"/>
    <n v="0"/>
    <n v="118.56"/>
    <n v="117"/>
    <n v="1.5600000000000023"/>
    <n v="15.680999999999999"/>
    <n v="0"/>
    <n v="15.680999999999999"/>
    <n v="15.478"/>
    <n v="0.2029999999999994"/>
  </r>
  <r>
    <s v="1416030"/>
    <x v="191"/>
    <x v="2"/>
    <x v="0"/>
    <n v="243.28"/>
    <n v="0"/>
    <n v="243.28"/>
    <n v="240.11"/>
    <n v="3.1699999999999875"/>
    <n v="15.680999999999999"/>
    <n v="0"/>
    <n v="15.680999999999999"/>
    <n v="15.478"/>
    <n v="0.2029999999999994"/>
  </r>
  <r>
    <s v="1416030"/>
    <x v="192"/>
    <x v="2"/>
    <x v="0"/>
    <n v="9590.58"/>
    <n v="0"/>
    <n v="9590.58"/>
    <n v="9463.9500000000007"/>
    <n v="126.6299999999992"/>
    <n v="156.81"/>
    <n v="0"/>
    <n v="156.81"/>
    <n v="154.739"/>
    <n v="2.070999999999998"/>
  </r>
  <r>
    <s v="1416030"/>
    <x v="15"/>
    <x v="3"/>
    <x v="2"/>
    <n v="-65171.8"/>
    <n v="0"/>
    <n v="-65171.8"/>
    <n v="-65171.73"/>
    <n v="-6.9999999999708962E-2"/>
    <n v="-71955"/>
    <n v="0"/>
    <n v="-71955"/>
    <n v="-71955"/>
    <n v="0"/>
  </r>
  <r>
    <s v="1416030"/>
    <x v="196"/>
    <x v="4"/>
    <x v="2"/>
    <n v="5734.07"/>
    <n v="5733.3826429980272"/>
    <n v="0.68735700197248661"/>
    <n v="5813.65"/>
    <n v="-79.579999999999927"/>
    <n v="11874"/>
    <n v="11872.574950690334"/>
    <n v="1.4250493096660648"/>
    <n v="12038.790999999999"/>
    <n v="-164.79099999999926"/>
  </r>
  <r>
    <s v="1416030"/>
    <x v="197"/>
    <x v="4"/>
    <x v="2"/>
    <n v="48835.44"/>
    <n v="48804.916256157638"/>
    <n v="30.523743842364638"/>
    <n v="49536.99"/>
    <n v="-701.54999999999563"/>
    <n v="72000"/>
    <n v="71955"/>
    <n v="45"/>
    <n v="73034.324999999997"/>
    <n v="-1034.3249999999971"/>
  </r>
  <r>
    <s v="1416191"/>
    <x v="0"/>
    <x v="0"/>
    <x v="0"/>
    <n v="531.96"/>
    <n v="0"/>
    <n v="531.96"/>
    <n v="0"/>
    <n v="531.96"/>
    <n v="0"/>
    <n v="0"/>
    <n v="0"/>
    <n v="0"/>
    <n v="0"/>
  </r>
  <r>
    <s v="1416191"/>
    <x v="190"/>
    <x v="2"/>
    <x v="0"/>
    <n v="91.07"/>
    <n v="0"/>
    <n v="91.07"/>
    <n v="91.9"/>
    <n v="-0.83000000000001251"/>
    <n v="12.045"/>
    <n v="0"/>
    <n v="12.045"/>
    <n v="12.157"/>
    <n v="-0.1120000000000001"/>
  </r>
  <r>
    <s v="1416191"/>
    <x v="191"/>
    <x v="2"/>
    <x v="0"/>
    <n v="186.87"/>
    <n v="0"/>
    <n v="186.87"/>
    <n v="188.61"/>
    <n v="-1.7400000000000091"/>
    <n v="12.045"/>
    <n v="0"/>
    <n v="12.045"/>
    <n v="12.157"/>
    <n v="-0.1120000000000001"/>
  </r>
  <r>
    <s v="1416191"/>
    <x v="192"/>
    <x v="2"/>
    <x v="0"/>
    <n v="7366.78"/>
    <n v="0"/>
    <n v="7366.78"/>
    <n v="7433.85"/>
    <n v="-67.070000000000618"/>
    <n v="120.45"/>
    <n v="0"/>
    <n v="120.45"/>
    <n v="121.54600000000001"/>
    <n v="-1.0960000000000036"/>
  </r>
  <r>
    <s v="1416191"/>
    <x v="200"/>
    <x v="3"/>
    <x v="2"/>
    <n v="-46094.32"/>
    <n v="0"/>
    <n v="-46094.32"/>
    <n v="-46094.04"/>
    <n v="-0.27999999999883585"/>
    <n v="-56520"/>
    <n v="0"/>
    <n v="-56520"/>
    <n v="-56520"/>
    <n v="0"/>
  </r>
  <r>
    <s v="1416191"/>
    <x v="198"/>
    <x v="4"/>
    <x v="2"/>
    <n v="4735.6099999999997"/>
    <n v="5052.8106508875735"/>
    <n v="-317.20065088757383"/>
    <n v="5123.55"/>
    <n v="-387.94000000000051"/>
    <n v="8740.35"/>
    <n v="9325.7998027613412"/>
    <n v="-585.44980276134083"/>
    <n v="9456.3610000000008"/>
    <n v="-716.01100000000042"/>
  </r>
  <r>
    <s v="1416191"/>
    <x v="241"/>
    <x v="4"/>
    <x v="2"/>
    <n v="33182.03"/>
    <n v="32764.64039408867"/>
    <n v="417.38960591132854"/>
    <n v="33256.11"/>
    <n v="-74.080000000001746"/>
    <n v="57240"/>
    <n v="56520"/>
    <n v="720"/>
    <n v="57367.8"/>
    <n v="-127.80000000000291"/>
  </r>
  <r>
    <s v="1416193"/>
    <x v="0"/>
    <x v="0"/>
    <x v="0"/>
    <n v="15867.7"/>
    <n v="0"/>
    <n v="15867.7"/>
    <n v="0"/>
    <n v="15867.7"/>
    <n v="0"/>
    <n v="0"/>
    <n v="0"/>
    <n v="0"/>
    <n v="0"/>
  </r>
  <r>
    <s v="1416193"/>
    <x v="1"/>
    <x v="1"/>
    <x v="0"/>
    <n v="7.25"/>
    <n v="0"/>
    <n v="7.25"/>
    <n v="7.17"/>
    <n v="8.0000000000000071E-2"/>
    <n v="0"/>
    <n v="0"/>
    <n v="0"/>
    <n v="0"/>
    <n v="0"/>
  </r>
  <r>
    <s v="1416193"/>
    <x v="2"/>
    <x v="1"/>
    <x v="0"/>
    <n v="169.26"/>
    <n v="0"/>
    <n v="169.26"/>
    <n v="167.31"/>
    <n v="1.9499999999999886"/>
    <n v="0"/>
    <n v="0"/>
    <n v="0"/>
    <n v="0"/>
    <n v="0"/>
  </r>
  <r>
    <s v="1416193"/>
    <x v="3"/>
    <x v="1"/>
    <x v="0"/>
    <n v="1136.43"/>
    <n v="0"/>
    <n v="1136.43"/>
    <n v="1123.3699999999999"/>
    <n v="13.060000000000173"/>
    <n v="0"/>
    <n v="0"/>
    <n v="0"/>
    <n v="0"/>
    <n v="0"/>
  </r>
  <r>
    <s v="1416193"/>
    <x v="4"/>
    <x v="2"/>
    <x v="0"/>
    <n v="1911.55"/>
    <n v="0"/>
    <n v="1911.55"/>
    <n v="1823.86"/>
    <n v="87.690000000000055"/>
    <n v="5.42"/>
    <n v="0"/>
    <n v="5.42"/>
    <n v="5.1710000000000003"/>
    <n v="0.24899999999999967"/>
  </r>
  <r>
    <s v="1416193"/>
    <x v="5"/>
    <x v="2"/>
    <x v="0"/>
    <n v="6571.05"/>
    <n v="0"/>
    <n v="6571.05"/>
    <n v="6269.62"/>
    <n v="301.43000000000029"/>
    <n v="5.42"/>
    <n v="0"/>
    <n v="5.42"/>
    <n v="5.1710000000000003"/>
    <n v="0.24899999999999967"/>
  </r>
  <r>
    <s v="1416193"/>
    <x v="6"/>
    <x v="2"/>
    <x v="0"/>
    <n v="7109.47"/>
    <n v="0"/>
    <n v="7109.47"/>
    <n v="6783.15"/>
    <n v="326.32000000000062"/>
    <n v="113.82"/>
    <n v="0"/>
    <n v="113.82"/>
    <n v="108.596"/>
    <n v="5.2239999999999895"/>
  </r>
  <r>
    <s v="1416193"/>
    <x v="7"/>
    <x v="1"/>
    <x v="0"/>
    <n v="12732.18"/>
    <n v="0"/>
    <n v="12732.18"/>
    <n v="12585.8"/>
    <n v="146.38000000000102"/>
    <n v="0"/>
    <n v="0"/>
    <n v="0"/>
    <n v="0"/>
    <n v="0"/>
  </r>
  <r>
    <s v="1416193"/>
    <x v="8"/>
    <x v="1"/>
    <x v="0"/>
    <n v="29443.26"/>
    <n v="0"/>
    <n v="29443.26"/>
    <n v="29104.75"/>
    <n v="338.5099999999984"/>
    <n v="0"/>
    <n v="0"/>
    <n v="0"/>
    <n v="0"/>
    <n v="0"/>
  </r>
  <r>
    <s v="1416193"/>
    <x v="60"/>
    <x v="3"/>
    <x v="1"/>
    <n v="-672821.19"/>
    <n v="0"/>
    <n v="-672821.19"/>
    <n v="-672821.2"/>
    <n v="1.0000000009313226E-2"/>
    <n v="-3775"/>
    <n v="0"/>
    <n v="-3775"/>
    <n v="-3775"/>
    <n v="0"/>
  </r>
  <r>
    <s v="1416193"/>
    <x v="61"/>
    <x v="4"/>
    <x v="2"/>
    <n v="2357.3000000000002"/>
    <n v="2354.6896551724139"/>
    <n v="2.610344827586232"/>
    <n v="2390.0100000000002"/>
    <n v="-32.710000000000036"/>
    <n v="45350"/>
    <n v="45300"/>
    <n v="50"/>
    <n v="45979.5"/>
    <n v="-629.5"/>
  </r>
  <r>
    <s v="1416193"/>
    <x v="11"/>
    <x v="4"/>
    <x v="2"/>
    <n v="3606.63"/>
    <n v="3710.8258706467664"/>
    <n v="-104.19587064676625"/>
    <n v="3729.38"/>
    <n v="-122.75"/>
    <n v="3669"/>
    <n v="3775"/>
    <n v="-106"/>
    <n v="3793.875"/>
    <n v="-124.875"/>
  </r>
  <r>
    <s v="1416193"/>
    <x v="54"/>
    <x v="4"/>
    <x v="2"/>
    <n v="10230.51"/>
    <n v="10219.231527093596"/>
    <n v="11.278472906404204"/>
    <n v="10372.52"/>
    <n v="-142.01000000000022"/>
    <n v="45350"/>
    <n v="45300"/>
    <n v="50"/>
    <n v="45979.5"/>
    <n v="-629.5"/>
  </r>
  <r>
    <s v="1416193"/>
    <x v="55"/>
    <x v="4"/>
    <x v="2"/>
    <n v="13160.1"/>
    <n v="13131.113300492611"/>
    <n v="28.986699507389858"/>
    <n v="13328.08"/>
    <n v="-167.97999999999956"/>
    <n v="45400"/>
    <n v="45300"/>
    <n v="100"/>
    <n v="45979.5"/>
    <n v="-579.5"/>
  </r>
  <r>
    <s v="1416193"/>
    <x v="14"/>
    <x v="4"/>
    <x v="2"/>
    <n v="21628.74"/>
    <n v="21299.607843137255"/>
    <n v="329.13215686274634"/>
    <n v="21725.599999999999"/>
    <n v="-96.859999999996944"/>
    <n v="46000"/>
    <n v="45300"/>
    <n v="700"/>
    <n v="46206"/>
    <n v="-206"/>
  </r>
  <r>
    <s v="1416193"/>
    <x v="56"/>
    <x v="4"/>
    <x v="2"/>
    <n v="37554.69"/>
    <n v="36676.32512315271"/>
    <n v="878.36487684729218"/>
    <n v="37226.47"/>
    <n v="328.22000000000116"/>
    <n v="46385"/>
    <n v="45300"/>
    <n v="1085"/>
    <n v="45979.5"/>
    <n v="405.5"/>
  </r>
  <r>
    <s v="1416193"/>
    <x v="63"/>
    <x v="4"/>
    <x v="2"/>
    <n v="45242.7"/>
    <n v="45111.251231527094"/>
    <n v="131.44876847290288"/>
    <n v="45787.92"/>
    <n v="-545.22000000000116"/>
    <n v="3786"/>
    <n v="3775"/>
    <n v="11"/>
    <n v="3831.625"/>
    <n v="-45.625"/>
  </r>
  <r>
    <s v="1416193"/>
    <x v="17"/>
    <x v="4"/>
    <x v="2"/>
    <n v="60515"/>
    <n v="60249.004975124379"/>
    <n v="265.99502487562131"/>
    <n v="60550.25"/>
    <n v="-35.25"/>
    <n v="45500"/>
    <n v="45300"/>
    <n v="200"/>
    <n v="45526.5"/>
    <n v="-26.5"/>
  </r>
  <r>
    <s v="1416193"/>
    <x v="58"/>
    <x v="4"/>
    <x v="2"/>
    <n v="216956.79999999999"/>
    <n v="216688.9306930693"/>
    <n v="267.86930693069007"/>
    <n v="218855.82"/>
    <n v="-1899.0200000000186"/>
    <n v="45356"/>
    <n v="45300"/>
    <n v="56"/>
    <n v="45753"/>
    <n v="-397"/>
  </r>
  <r>
    <s v="1416193"/>
    <x v="59"/>
    <x v="4"/>
    <x v="3"/>
    <n v="184333.38"/>
    <n v="197714.34825870648"/>
    <n v="-13380.968258706474"/>
    <n v="198702.92"/>
    <n v="-14369.540000000008"/>
    <n v="34542"/>
    <n v="33975"/>
    <n v="567"/>
    <n v="34144.875"/>
    <n v="397.125"/>
  </r>
  <r>
    <s v="1416193"/>
    <x v="20"/>
    <x v="4"/>
    <x v="4"/>
    <n v="2287.19"/>
    <n v="2242.3529411764703"/>
    <n v="44.837058823529787"/>
    <n v="2287.1999999999998"/>
    <n v="-9.9999999997635314E-3"/>
    <n v="415.85399999999998"/>
    <n v="407.7"/>
    <n v="8.1539999999999964"/>
    <n v="415.85399999999998"/>
    <n v="0"/>
  </r>
  <r>
    <s v="1416376"/>
    <x v="0"/>
    <x v="0"/>
    <x v="0"/>
    <n v="-1711.18"/>
    <n v="0"/>
    <n v="-1711.18"/>
    <n v="0"/>
    <n v="-1711.18"/>
    <n v="0"/>
    <n v="0"/>
    <n v="0"/>
    <n v="0"/>
    <n v="0"/>
  </r>
  <r>
    <s v="1416376"/>
    <x v="190"/>
    <x v="2"/>
    <x v="0"/>
    <n v="91.16"/>
    <n v="0"/>
    <n v="91.16"/>
    <n v="72.88"/>
    <n v="18.28"/>
    <n v="12.057"/>
    <n v="0"/>
    <n v="12.057"/>
    <n v="9.641"/>
    <n v="2.4160000000000004"/>
  </r>
  <r>
    <s v="1416376"/>
    <x v="191"/>
    <x v="2"/>
    <x v="0"/>
    <n v="187.06"/>
    <n v="0"/>
    <n v="187.06"/>
    <n v="149.56"/>
    <n v="37.5"/>
    <n v="12.057"/>
    <n v="0"/>
    <n v="12.057"/>
    <n v="9.641"/>
    <n v="2.4160000000000004"/>
  </r>
  <r>
    <s v="1416376"/>
    <x v="192"/>
    <x v="2"/>
    <x v="0"/>
    <n v="7374.12"/>
    <n v="0"/>
    <n v="7374.12"/>
    <n v="5895"/>
    <n v="1479.12"/>
    <n v="120.57"/>
    <n v="0"/>
    <n v="120.57"/>
    <n v="96.385000000000005"/>
    <n v="24.184999999999988"/>
  </r>
  <r>
    <s v="1416376"/>
    <x v="70"/>
    <x v="3"/>
    <x v="2"/>
    <n v="-39227.360000000001"/>
    <n v="0"/>
    <n v="-39227.360000000001"/>
    <n v="-39227.230000000003"/>
    <n v="-0.12999999999738066"/>
    <n v="-44820"/>
    <n v="0"/>
    <n v="-44820"/>
    <n v="-44820"/>
    <n v="0"/>
  </r>
  <r>
    <s v="1416376"/>
    <x v="198"/>
    <x v="4"/>
    <x v="2"/>
    <n v="4007.77"/>
    <n v="4006.8441814595658"/>
    <n v="0.92581854043419298"/>
    <n v="4062.94"/>
    <n v="-55.170000000000073"/>
    <n v="7397"/>
    <n v="7395.2998027613412"/>
    <n v="1.7001972386588022"/>
    <n v="7498.8339999999998"/>
    <n v="-101.83399999999983"/>
  </r>
  <r>
    <s v="1416376"/>
    <x v="199"/>
    <x v="4"/>
    <x v="2"/>
    <n v="29278.43"/>
    <n v="28617.566502463054"/>
    <n v="660.86349753694594"/>
    <n v="29046.83"/>
    <n v="231.59999999999854"/>
    <n v="45855"/>
    <n v="44820"/>
    <n v="1035"/>
    <n v="45492.3"/>
    <n v="362.69999999999709"/>
  </r>
  <r>
    <s v="1416423"/>
    <x v="0"/>
    <x v="0"/>
    <x v="0"/>
    <n v="-2121.83"/>
    <n v="0"/>
    <n v="-2121.83"/>
    <n v="0"/>
    <n v="-2121.83"/>
    <n v="0"/>
    <n v="0"/>
    <n v="0"/>
    <n v="0"/>
    <n v="0"/>
  </r>
  <r>
    <s v="1416423"/>
    <x v="1"/>
    <x v="1"/>
    <x v="0"/>
    <n v="0"/>
    <n v="0"/>
    <n v="0"/>
    <n v="0.06"/>
    <n v="-0.06"/>
    <n v="0"/>
    <n v="0"/>
    <n v="0"/>
    <n v="0"/>
    <n v="0"/>
  </r>
  <r>
    <s v="1416423"/>
    <x v="2"/>
    <x v="1"/>
    <x v="0"/>
    <n v="0"/>
    <n v="0"/>
    <n v="0"/>
    <n v="1.38"/>
    <n v="-1.38"/>
    <n v="0"/>
    <n v="0"/>
    <n v="0"/>
    <n v="0"/>
    <n v="0"/>
  </r>
  <r>
    <s v="1416423"/>
    <x v="3"/>
    <x v="1"/>
    <x v="0"/>
    <n v="0"/>
    <n v="0"/>
    <n v="0"/>
    <n v="9.25"/>
    <n v="-9.25"/>
    <n v="0"/>
    <n v="0"/>
    <n v="0"/>
    <n v="0"/>
    <n v="0"/>
  </r>
  <r>
    <s v="1416423"/>
    <x v="7"/>
    <x v="1"/>
    <x v="0"/>
    <n v="0"/>
    <n v="0"/>
    <n v="0"/>
    <n v="103.66"/>
    <n v="-103.66"/>
    <n v="0"/>
    <n v="0"/>
    <n v="0"/>
    <n v="0"/>
    <n v="0"/>
  </r>
  <r>
    <s v="1416423"/>
    <x v="8"/>
    <x v="1"/>
    <x v="0"/>
    <n v="0"/>
    <n v="0"/>
    <n v="0"/>
    <n v="239.71"/>
    <n v="-239.71"/>
    <n v="0"/>
    <n v="0"/>
    <n v="0"/>
    <n v="0"/>
    <n v="0"/>
  </r>
  <r>
    <s v="1416423"/>
    <x v="259"/>
    <x v="2"/>
    <x v="0"/>
    <n v="3723.01"/>
    <n v="0"/>
    <n v="3723.01"/>
    <n v="4455.26"/>
    <n v="-732.25"/>
    <n v="23.5"/>
    <n v="0"/>
    <n v="23.5"/>
    <n v="28.122"/>
    <n v="-4.6219999999999999"/>
  </r>
  <r>
    <s v="1416423"/>
    <x v="260"/>
    <x v="2"/>
    <x v="0"/>
    <n v="11827.87"/>
    <n v="0"/>
    <n v="11827.87"/>
    <n v="14154.2"/>
    <n v="-2326.33"/>
    <n v="23.5"/>
    <n v="0"/>
    <n v="23.5"/>
    <n v="28.122"/>
    <n v="-4.6219999999999999"/>
  </r>
  <r>
    <s v="1416423"/>
    <x v="261"/>
    <x v="2"/>
    <x v="0"/>
    <n v="11885.44"/>
    <n v="0"/>
    <n v="11885.44"/>
    <n v="14223.07"/>
    <n v="-2337.6299999999992"/>
    <n v="141"/>
    <n v="0"/>
    <n v="141"/>
    <n v="168.732"/>
    <n v="-27.731999999999999"/>
  </r>
  <r>
    <s v="1416423"/>
    <x v="121"/>
    <x v="3"/>
    <x v="5"/>
    <n v="-659198.24"/>
    <n v="0"/>
    <n v="-659198.24"/>
    <n v="-659198.21"/>
    <n v="-3.0000000027939677E-2"/>
    <n v="-28122"/>
    <n v="0"/>
    <n v="-28122"/>
    <n v="-28122"/>
    <n v="0"/>
  </r>
  <r>
    <s v="1416423"/>
    <x v="34"/>
    <x v="4"/>
    <x v="5"/>
    <n v="560275.9"/>
    <n v="555054.68999999994"/>
    <n v="5221.2100000000792"/>
    <n v="555054.68999999994"/>
    <n v="5221.2100000000792"/>
    <n v="29522"/>
    <n v="29246.880000000001"/>
    <n v="275.11999999999898"/>
    <n v="29246.880000000001"/>
    <n v="275.11999999999898"/>
  </r>
  <r>
    <s v="1416423"/>
    <x v="434"/>
    <x v="4"/>
    <x v="2"/>
    <n v="14488.7"/>
    <n v="0"/>
    <n v="14488.7"/>
    <n v="0"/>
    <n v="14488.7"/>
    <n v="28800"/>
    <n v="0"/>
    <n v="28800"/>
    <n v="0"/>
    <n v="28800"/>
  </r>
  <r>
    <s v="1416423"/>
    <x v="440"/>
    <x v="4"/>
    <x v="2"/>
    <n v="0"/>
    <n v="13438.382352941177"/>
    <n v="-13438.382352941177"/>
    <n v="13707.15"/>
    <n v="-13707.15"/>
    <n v="0"/>
    <n v="28122"/>
    <n v="-28122"/>
    <n v="28684.44"/>
    <n v="-28684.44"/>
  </r>
  <r>
    <s v="1416423"/>
    <x v="263"/>
    <x v="4"/>
    <x v="2"/>
    <n v="55902.5"/>
    <n v="53291.194029850747"/>
    <n v="2611.305970149253"/>
    <n v="53557.65"/>
    <n v="2344.8499999999985"/>
    <n v="29500"/>
    <n v="28122"/>
    <n v="1378"/>
    <n v="28262.61"/>
    <n v="1237.3899999999994"/>
  </r>
  <r>
    <s v="1416423"/>
    <x v="266"/>
    <x v="4"/>
    <x v="3"/>
    <n v="3216.65"/>
    <n v="3692.18"/>
    <n v="-475.52999999999975"/>
    <n v="3692.18"/>
    <n v="-475.52999999999975"/>
    <n v="245"/>
    <n v="281.22000000000003"/>
    <n v="-36.220000000000027"/>
    <n v="281.22000000000003"/>
    <n v="-36.220000000000027"/>
  </r>
  <r>
    <s v="1416424"/>
    <x v="0"/>
    <x v="0"/>
    <x v="0"/>
    <n v="-7304.56"/>
    <n v="0"/>
    <n v="-7304.56"/>
    <n v="0"/>
    <n v="-7304.56"/>
    <n v="0"/>
    <n v="0"/>
    <n v="0"/>
    <n v="0"/>
    <n v="0"/>
  </r>
  <r>
    <s v="1416424"/>
    <x v="1"/>
    <x v="1"/>
    <x v="0"/>
    <n v="0"/>
    <n v="0"/>
    <n v="0"/>
    <n v="0.03"/>
    <n v="-0.03"/>
    <n v="0"/>
    <n v="0"/>
    <n v="0"/>
    <n v="0"/>
    <n v="0"/>
  </r>
  <r>
    <s v="1416424"/>
    <x v="2"/>
    <x v="1"/>
    <x v="0"/>
    <n v="0"/>
    <n v="0"/>
    <n v="0"/>
    <n v="0.59"/>
    <n v="-0.59"/>
    <n v="0"/>
    <n v="0"/>
    <n v="0"/>
    <n v="0"/>
    <n v="0"/>
  </r>
  <r>
    <s v="1416424"/>
    <x v="3"/>
    <x v="1"/>
    <x v="0"/>
    <n v="0"/>
    <n v="0"/>
    <n v="0"/>
    <n v="3.96"/>
    <n v="-3.96"/>
    <n v="0"/>
    <n v="0"/>
    <n v="0"/>
    <n v="0"/>
    <n v="0"/>
  </r>
  <r>
    <s v="1416424"/>
    <x v="7"/>
    <x v="1"/>
    <x v="0"/>
    <n v="0"/>
    <n v="0"/>
    <n v="0"/>
    <n v="44.31"/>
    <n v="-44.31"/>
    <n v="0"/>
    <n v="0"/>
    <n v="0"/>
    <n v="0"/>
    <n v="0"/>
  </r>
  <r>
    <s v="1416424"/>
    <x v="8"/>
    <x v="1"/>
    <x v="0"/>
    <n v="0"/>
    <n v="0"/>
    <n v="0"/>
    <n v="102.47"/>
    <n v="-102.47"/>
    <n v="0"/>
    <n v="0"/>
    <n v="0"/>
    <n v="0"/>
    <n v="0"/>
  </r>
  <r>
    <s v="1416424"/>
    <x v="259"/>
    <x v="2"/>
    <x v="0"/>
    <n v="1663.47"/>
    <n v="0"/>
    <n v="1663.47"/>
    <n v="1904.6"/>
    <n v="-241.12999999999988"/>
    <n v="10.5"/>
    <n v="0"/>
    <n v="10.5"/>
    <n v="12.022"/>
    <n v="-1.5220000000000002"/>
  </r>
  <r>
    <s v="1416424"/>
    <x v="260"/>
    <x v="2"/>
    <x v="0"/>
    <n v="5284.79"/>
    <n v="0"/>
    <n v="5284.79"/>
    <n v="6050.84"/>
    <n v="-766.05000000000018"/>
    <n v="10.5"/>
    <n v="0"/>
    <n v="10.5"/>
    <n v="12.022"/>
    <n v="-1.5220000000000002"/>
  </r>
  <r>
    <s v="1416424"/>
    <x v="261"/>
    <x v="2"/>
    <x v="0"/>
    <n v="5310.52"/>
    <n v="0"/>
    <n v="5310.52"/>
    <n v="6080.28"/>
    <n v="-769.75999999999931"/>
    <n v="63"/>
    <n v="0"/>
    <n v="63"/>
    <n v="72.132000000000005"/>
    <n v="-9.132000000000005"/>
  </r>
  <r>
    <s v="1416424"/>
    <x v="121"/>
    <x v="3"/>
    <x v="5"/>
    <n v="-286716.64"/>
    <n v="0"/>
    <n v="-286716.64"/>
    <n v="-286716.67"/>
    <n v="2.9999999969732016E-2"/>
    <n v="-12022"/>
    <n v="0"/>
    <n v="-12022"/>
    <n v="-12022"/>
    <n v="0"/>
  </r>
  <r>
    <s v="1416424"/>
    <x v="34"/>
    <x v="4"/>
    <x v="5"/>
    <n v="251291.56"/>
    <n v="241886.87"/>
    <n v="9404.6900000000023"/>
    <n v="241886.87"/>
    <n v="9404.6900000000023"/>
    <n v="12989"/>
    <n v="12502.88"/>
    <n v="486.1200000000008"/>
    <n v="12502.88"/>
    <n v="486.1200000000008"/>
  </r>
  <r>
    <s v="1416424"/>
    <x v="434"/>
    <x v="4"/>
    <x v="2"/>
    <n v="6006.77"/>
    <n v="6048.0294117647063"/>
    <n v="-41.259411764705874"/>
    <n v="6168.99"/>
    <n v="-162.21999999999935"/>
    <n v="11940"/>
    <n v="12022"/>
    <n v="-82"/>
    <n v="12262.44"/>
    <n v="-322.44000000000051"/>
  </r>
  <r>
    <s v="1416424"/>
    <x v="263"/>
    <x v="4"/>
    <x v="2"/>
    <n v="22626.3"/>
    <n v="22781.691542288558"/>
    <n v="-155.39154228855841"/>
    <n v="22895.599999999999"/>
    <n v="-269.29999999999927"/>
    <n v="11940"/>
    <n v="12022"/>
    <n v="-82"/>
    <n v="12082.11"/>
    <n v="-142.11000000000058"/>
  </r>
  <r>
    <s v="1416424"/>
    <x v="266"/>
    <x v="4"/>
    <x v="3"/>
    <n v="1837.79"/>
    <n v="1578.15"/>
    <n v="259.63999999999987"/>
    <n v="1578.15"/>
    <n v="259.63999999999987"/>
    <n v="140"/>
    <n v="120.22"/>
    <n v="19.78"/>
    <n v="120.22"/>
    <n v="19.78"/>
  </r>
  <r>
    <s v="1416479"/>
    <x v="0"/>
    <x v="0"/>
    <x v="0"/>
    <n v="291.35000000000002"/>
    <n v="0"/>
    <n v="291.35000000000002"/>
    <n v="0"/>
    <n v="291.35000000000002"/>
    <n v="0"/>
    <n v="0"/>
    <n v="0"/>
    <n v="0"/>
    <n v="0"/>
  </r>
  <r>
    <s v="1416479"/>
    <x v="1"/>
    <x v="1"/>
    <x v="0"/>
    <n v="6.2"/>
    <n v="0"/>
    <n v="6.2"/>
    <n v="6.23"/>
    <n v="-3.0000000000000249E-2"/>
    <n v="0"/>
    <n v="0"/>
    <n v="0"/>
    <n v="0"/>
    <n v="0"/>
  </r>
  <r>
    <s v="1416479"/>
    <x v="2"/>
    <x v="1"/>
    <x v="0"/>
    <n v="144.65"/>
    <n v="0"/>
    <n v="144.65"/>
    <n v="145.37"/>
    <n v="-0.71999999999999886"/>
    <n v="0"/>
    <n v="0"/>
    <n v="0"/>
    <n v="0"/>
    <n v="0"/>
  </r>
  <r>
    <s v="1416479"/>
    <x v="3"/>
    <x v="1"/>
    <x v="0"/>
    <n v="971.21"/>
    <n v="0"/>
    <n v="971.21"/>
    <n v="976.06"/>
    <n v="-4.8499999999999091"/>
    <n v="0"/>
    <n v="0"/>
    <n v="0"/>
    <n v="0"/>
    <n v="0"/>
  </r>
  <r>
    <s v="1416479"/>
    <x v="4"/>
    <x v="2"/>
    <x v="0"/>
    <n v="1735.21"/>
    <n v="0"/>
    <n v="1735.21"/>
    <n v="1606.69"/>
    <n v="128.51999999999998"/>
    <n v="4.92"/>
    <n v="0"/>
    <n v="4.92"/>
    <n v="4.556"/>
    <n v="0.36399999999999988"/>
  </r>
  <r>
    <s v="1416479"/>
    <x v="5"/>
    <x v="2"/>
    <x v="0"/>
    <n v="5964.86"/>
    <n v="0"/>
    <n v="5964.86"/>
    <n v="5523.07"/>
    <n v="441.78999999999996"/>
    <n v="4.92"/>
    <n v="0"/>
    <n v="4.92"/>
    <n v="4.556"/>
    <n v="0.36399999999999988"/>
  </r>
  <r>
    <s v="1416479"/>
    <x v="6"/>
    <x v="2"/>
    <x v="0"/>
    <n v="6453.62"/>
    <n v="0"/>
    <n v="6453.62"/>
    <n v="5975.58"/>
    <n v="478.03999999999996"/>
    <n v="103.32"/>
    <n v="0"/>
    <n v="103.32"/>
    <n v="95.667000000000002"/>
    <n v="7.6529999999999916"/>
  </r>
  <r>
    <s v="1416479"/>
    <x v="7"/>
    <x v="1"/>
    <x v="0"/>
    <n v="10881.07"/>
    <n v="0"/>
    <n v="10881.07"/>
    <n v="10935.48"/>
    <n v="-54.409999999999854"/>
    <n v="0"/>
    <n v="0"/>
    <n v="0"/>
    <n v="0"/>
    <n v="0"/>
  </r>
  <r>
    <s v="1416479"/>
    <x v="8"/>
    <x v="1"/>
    <x v="0"/>
    <n v="25162.55"/>
    <n v="0"/>
    <n v="25162.55"/>
    <n v="25288.37"/>
    <n v="-125.81999999999971"/>
    <n v="0"/>
    <n v="0"/>
    <n v="0"/>
    <n v="0"/>
    <n v="0"/>
  </r>
  <r>
    <s v="1416479"/>
    <x v="60"/>
    <x v="3"/>
    <x v="1"/>
    <n v="-584153.96"/>
    <n v="0"/>
    <n v="-584153.96"/>
    <n v="-584153.97"/>
    <n v="1.0000000009313226E-2"/>
    <n v="-3280"/>
    <n v="0"/>
    <n v="-3280"/>
    <n v="-3280"/>
    <n v="0"/>
  </r>
  <r>
    <s v="1416479"/>
    <x v="48"/>
    <x v="4"/>
    <x v="2"/>
    <n v="22.98"/>
    <n v="0"/>
    <n v="22.98"/>
    <n v="0"/>
    <n v="22.98"/>
    <n v="270"/>
    <n v="0"/>
    <n v="270"/>
    <n v="0"/>
    <n v="270"/>
  </r>
  <r>
    <s v="1416479"/>
    <x v="61"/>
    <x v="4"/>
    <x v="2"/>
    <n v="2050.61"/>
    <n v="2045.9310344827586"/>
    <n v="4.6789655172415223"/>
    <n v="2076.62"/>
    <n v="-26.009999999999764"/>
    <n v="39450"/>
    <n v="39360"/>
    <n v="90"/>
    <n v="39950.400000000001"/>
    <n v="-500.40000000000146"/>
  </r>
  <r>
    <s v="1416479"/>
    <x v="11"/>
    <x v="4"/>
    <x v="2"/>
    <n v="3232.1"/>
    <n v="3224.2388059701493"/>
    <n v="7.8611940298505942"/>
    <n v="3240.36"/>
    <n v="-8.2600000000002183"/>
    <n v="3288"/>
    <n v="3280"/>
    <n v="8"/>
    <n v="3296.4"/>
    <n v="-8.4000000000000909"/>
  </r>
  <r>
    <s v="1416479"/>
    <x v="54"/>
    <x v="4"/>
    <x v="2"/>
    <n v="8910.7999999999993"/>
    <n v="8879.2216748768478"/>
    <n v="31.578325123151444"/>
    <n v="9012.41"/>
    <n v="-101.61000000000058"/>
    <n v="39500"/>
    <n v="39360"/>
    <n v="140"/>
    <n v="39950.400000000001"/>
    <n v="-450.40000000000146"/>
  </r>
  <r>
    <s v="1416479"/>
    <x v="55"/>
    <x v="4"/>
    <x v="2"/>
    <n v="11449.86"/>
    <n v="11409.280788177341"/>
    <n v="40.57921182266"/>
    <n v="11580.42"/>
    <n v="-130.55999999999949"/>
    <n v="39500"/>
    <n v="39360"/>
    <n v="140"/>
    <n v="39950.400000000001"/>
    <n v="-450.40000000000146"/>
  </r>
  <r>
    <s v="1416479"/>
    <x v="14"/>
    <x v="4"/>
    <x v="2"/>
    <n v="18619.52"/>
    <n v="18506.676470588238"/>
    <n v="112.84352941176257"/>
    <n v="18876.810000000001"/>
    <n v="-257.29000000000087"/>
    <n v="39600"/>
    <n v="39359.999999999993"/>
    <n v="240.00000000000728"/>
    <n v="40147.199999999997"/>
    <n v="-547.19999999999709"/>
  </r>
  <r>
    <s v="1416479"/>
    <x v="56"/>
    <x v="4"/>
    <x v="2"/>
    <n v="34081.370000000003"/>
    <n v="31867.113300492612"/>
    <n v="2214.2566995073903"/>
    <n v="32345.119999999999"/>
    <n v="1736.2500000000036"/>
    <n v="42095"/>
    <n v="39360"/>
    <n v="2735"/>
    <n v="39950.400000000001"/>
    <n v="2144.5999999999985"/>
  </r>
  <r>
    <s v="1416479"/>
    <x v="63"/>
    <x v="4"/>
    <x v="2"/>
    <n v="39291.599999999999"/>
    <n v="39196"/>
    <n v="95.599999999998545"/>
    <n v="39783.94"/>
    <n v="-492.34000000000378"/>
    <n v="3288"/>
    <n v="3280"/>
    <n v="8"/>
    <n v="3329.2"/>
    <n v="-41.199999999999818"/>
  </r>
  <r>
    <s v="1416479"/>
    <x v="17"/>
    <x v="4"/>
    <x v="2"/>
    <n v="52668"/>
    <n v="52348.796019900496"/>
    <n v="319.20398009950441"/>
    <n v="52610.54"/>
    <n v="57.459999999999127"/>
    <n v="39600"/>
    <n v="39360"/>
    <n v="240"/>
    <n v="39556.800000000003"/>
    <n v="43.19999999999709"/>
  </r>
  <r>
    <s v="1416479"/>
    <x v="58"/>
    <x v="4"/>
    <x v="2"/>
    <n v="189423.43"/>
    <n v="188275.41584158415"/>
    <n v="1148.0141584158409"/>
    <n v="190158.17"/>
    <n v="-734.74000000001979"/>
    <n v="39600"/>
    <n v="39360"/>
    <n v="240"/>
    <n v="39753.599999999999"/>
    <n v="-153.59999999999854"/>
  </r>
  <r>
    <s v="1416479"/>
    <x v="59"/>
    <x v="4"/>
    <x v="3"/>
    <n v="170805.68"/>
    <n v="171169.59203980101"/>
    <n v="-363.91203980101272"/>
    <n v="172025.44"/>
    <n v="-1219.7600000000093"/>
    <n v="29520"/>
    <n v="29520"/>
    <n v="0"/>
    <n v="29667.599999999999"/>
    <n v="-147.59999999999854"/>
  </r>
  <r>
    <s v="1416479"/>
    <x v="20"/>
    <x v="4"/>
    <x v="4"/>
    <n v="1987.29"/>
    <n v="1948.3235294117646"/>
    <n v="38.966470588235325"/>
    <n v="1987.29"/>
    <n v="0"/>
    <n v="361.32499999999999"/>
    <n v="354.24019607843138"/>
    <n v="7.0848039215686072"/>
    <n v="361.32499999999999"/>
    <n v="0"/>
  </r>
  <r>
    <s v="1416484"/>
    <x v="0"/>
    <x v="0"/>
    <x v="0"/>
    <n v="279.35000000000002"/>
    <n v="0"/>
    <n v="279.35000000000002"/>
    <n v="0"/>
    <n v="279.35000000000002"/>
    <n v="0"/>
    <n v="0"/>
    <n v="0"/>
    <n v="0"/>
    <n v="0"/>
  </r>
  <r>
    <s v="1416484"/>
    <x v="190"/>
    <x v="2"/>
    <x v="0"/>
    <n v="36.43"/>
    <n v="0"/>
    <n v="36.43"/>
    <n v="37.1"/>
    <n v="-0.67000000000000171"/>
    <n v="4.8179999999999996"/>
    <n v="0"/>
    <n v="4.8179999999999996"/>
    <n v="4.9080000000000004"/>
    <n v="-9.0000000000000746E-2"/>
  </r>
  <r>
    <s v="1416484"/>
    <x v="191"/>
    <x v="2"/>
    <x v="0"/>
    <n v="74.75"/>
    <n v="0"/>
    <n v="74.75"/>
    <n v="76.13"/>
    <n v="-1.3799999999999955"/>
    <n v="4.8179999999999996"/>
    <n v="0"/>
    <n v="4.8179999999999996"/>
    <n v="4.9080000000000004"/>
    <n v="-9.0000000000000746E-2"/>
  </r>
  <r>
    <s v="1416484"/>
    <x v="192"/>
    <x v="2"/>
    <x v="0"/>
    <n v="2946.71"/>
    <n v="0"/>
    <n v="2946.71"/>
    <n v="3000.77"/>
    <n v="-54.059999999999945"/>
    <n v="48.18"/>
    <n v="0"/>
    <n v="48.18"/>
    <n v="49.064"/>
    <n v="-0.88400000000000034"/>
  </r>
  <r>
    <s v="1416484"/>
    <x v="56"/>
    <x v="3"/>
    <x v="2"/>
    <n v="-18348.28"/>
    <n v="0"/>
    <n v="-18348.28"/>
    <n v="-18348.169999999998"/>
    <n v="-0.11000000000058208"/>
    <n v="-22815"/>
    <n v="0"/>
    <n v="-22815"/>
    <n v="-22815"/>
    <n v="0"/>
  </r>
  <r>
    <s v="1416484"/>
    <x v="194"/>
    <x v="4"/>
    <x v="2"/>
    <n v="1784.95"/>
    <n v="1784.7041420118342"/>
    <n v="0.24585798816588067"/>
    <n v="1809.69"/>
    <n v="-24.740000000000009"/>
    <n v="3765"/>
    <n v="3764.4753451676524"/>
    <n v="0.52465483234755084"/>
    <n v="3817.1779999999999"/>
    <n v="-52.177999999999884"/>
  </r>
  <r>
    <s v="1416484"/>
    <x v="193"/>
    <x v="4"/>
    <x v="2"/>
    <n v="13226.09"/>
    <n v="13226.078817733991"/>
    <n v="1.1182266009200248E-2"/>
    <n v="13424.47"/>
    <n v="-198.3799999999992"/>
    <n v="22815"/>
    <n v="22815"/>
    <n v="0"/>
    <n v="23157.224999999999"/>
    <n v="-342.22499999999854"/>
  </r>
  <r>
    <s v="1416485"/>
    <x v="0"/>
    <x v="0"/>
    <x v="0"/>
    <n v="644.24"/>
    <n v="0"/>
    <n v="644.24"/>
    <n v="0"/>
    <n v="644.24"/>
    <n v="0"/>
    <n v="0"/>
    <n v="0"/>
    <n v="0"/>
    <n v="0"/>
  </r>
  <r>
    <s v="1416485"/>
    <x v="190"/>
    <x v="2"/>
    <x v="0"/>
    <n v="60.71"/>
    <n v="0"/>
    <n v="60.71"/>
    <n v="64.39"/>
    <n v="-3.6799999999999997"/>
    <n v="8.0299999999999994"/>
    <n v="0"/>
    <n v="8.0299999999999994"/>
    <n v="8.5180000000000007"/>
    <n v="-0.48800000000000132"/>
  </r>
  <r>
    <s v="1416485"/>
    <x v="191"/>
    <x v="2"/>
    <x v="0"/>
    <n v="124.58"/>
    <n v="0"/>
    <n v="124.58"/>
    <n v="132.15"/>
    <n v="-7.5700000000000074"/>
    <n v="8.0299999999999994"/>
    <n v="0"/>
    <n v="8.0299999999999994"/>
    <n v="8.5180000000000007"/>
    <n v="-0.48800000000000132"/>
  </r>
  <r>
    <s v="1416485"/>
    <x v="192"/>
    <x v="2"/>
    <x v="0"/>
    <n v="4911.1899999999996"/>
    <n v="0"/>
    <n v="4911.1899999999996"/>
    <n v="5208.43"/>
    <n v="-297.24000000000069"/>
    <n v="80.3"/>
    <n v="0"/>
    <n v="80.3"/>
    <n v="85.16"/>
    <n v="-4.8599999999999994"/>
  </r>
  <r>
    <s v="1416485"/>
    <x v="56"/>
    <x v="3"/>
    <x v="2"/>
    <n v="-31847.11"/>
    <n v="0"/>
    <n v="-31847.11"/>
    <n v="-31846.91"/>
    <n v="-0.2000000000007276"/>
    <n v="-39600"/>
    <n v="0"/>
    <n v="-39600"/>
    <n v="-39600"/>
    <n v="0"/>
  </r>
  <r>
    <s v="1416485"/>
    <x v="194"/>
    <x v="4"/>
    <x v="2"/>
    <n v="3097.7"/>
    <n v="3097.7021696252464"/>
    <n v="-2.1696252465517318E-3"/>
    <n v="3141.07"/>
    <n v="-43.370000000000346"/>
    <n v="6534"/>
    <n v="6533.9999999999991"/>
    <n v="9.0949470177292824E-13"/>
    <n v="6625.4759999999997"/>
    <n v="-91.475999999999658"/>
  </r>
  <r>
    <s v="1416485"/>
    <x v="193"/>
    <x v="4"/>
    <x v="2"/>
    <n v="23008.69"/>
    <n v="22956.512315270935"/>
    <n v="52.177684729063913"/>
    <n v="23300.86"/>
    <n v="-292.17000000000189"/>
    <n v="39690"/>
    <n v="39600"/>
    <n v="90"/>
    <n v="40194"/>
    <n v="-504"/>
  </r>
  <r>
    <s v="1416729"/>
    <x v="0"/>
    <x v="0"/>
    <x v="0"/>
    <n v="6020.72"/>
    <n v="0"/>
    <n v="6020.72"/>
    <n v="0"/>
    <n v="6020.72"/>
    <n v="0"/>
    <n v="0"/>
    <n v="0"/>
    <n v="0"/>
    <n v="0"/>
  </r>
  <r>
    <s v="1416729"/>
    <x v="1"/>
    <x v="1"/>
    <x v="0"/>
    <n v="1.92"/>
    <n v="0"/>
    <n v="1.92"/>
    <n v="1.93"/>
    <n v="-1.0000000000000009E-2"/>
    <n v="0"/>
    <n v="0"/>
    <n v="0"/>
    <n v="0"/>
    <n v="0"/>
  </r>
  <r>
    <s v="1416729"/>
    <x v="2"/>
    <x v="1"/>
    <x v="0"/>
    <n v="44.87"/>
    <n v="0"/>
    <n v="44.87"/>
    <n v="45.1"/>
    <n v="-0.23000000000000398"/>
    <n v="0"/>
    <n v="0"/>
    <n v="0"/>
    <n v="0"/>
    <n v="0"/>
  </r>
  <r>
    <s v="1416729"/>
    <x v="3"/>
    <x v="1"/>
    <x v="0"/>
    <n v="301.3"/>
    <n v="0"/>
    <n v="301.3"/>
    <n v="302.79000000000002"/>
    <n v="-1.4900000000000091"/>
    <n v="0"/>
    <n v="0"/>
    <n v="0"/>
    <n v="0"/>
    <n v="0"/>
  </r>
  <r>
    <s v="1416729"/>
    <x v="4"/>
    <x v="2"/>
    <x v="0"/>
    <n v="645.41"/>
    <n v="0"/>
    <n v="645.41"/>
    <n v="717.71"/>
    <n v="-72.300000000000068"/>
    <n v="1.83"/>
    <n v="0"/>
    <n v="1.83"/>
    <n v="2.0350000000000001"/>
    <n v="-0.20500000000000007"/>
  </r>
  <r>
    <s v="1416729"/>
    <x v="5"/>
    <x v="2"/>
    <x v="0"/>
    <n v="2218.64"/>
    <n v="0"/>
    <n v="2218.64"/>
    <n v="2467.17"/>
    <n v="-248.5300000000002"/>
    <n v="1.83"/>
    <n v="0"/>
    <n v="1.83"/>
    <n v="2.0350000000000001"/>
    <n v="-0.20500000000000007"/>
  </r>
  <r>
    <s v="1416729"/>
    <x v="6"/>
    <x v="2"/>
    <x v="0"/>
    <n v="2400.4299999999998"/>
    <n v="0"/>
    <n v="2400.4299999999998"/>
    <n v="2669.33"/>
    <n v="-268.90000000000009"/>
    <n v="38.43"/>
    <n v="0"/>
    <n v="38.43"/>
    <n v="42.734999999999999"/>
    <n v="-4.3049999999999997"/>
  </r>
  <r>
    <s v="1416729"/>
    <x v="7"/>
    <x v="1"/>
    <x v="0"/>
    <n v="3375.64"/>
    <n v="0"/>
    <n v="3375.64"/>
    <n v="3392.33"/>
    <n v="-16.690000000000055"/>
    <n v="0"/>
    <n v="0"/>
    <n v="0"/>
    <n v="0"/>
    <n v="0"/>
  </r>
  <r>
    <s v="1416729"/>
    <x v="8"/>
    <x v="1"/>
    <x v="0"/>
    <n v="7806.19"/>
    <n v="0"/>
    <n v="7806.19"/>
    <n v="7844.79"/>
    <n v="-38.600000000000364"/>
    <n v="0"/>
    <n v="0"/>
    <n v="0"/>
    <n v="0"/>
    <n v="0"/>
  </r>
  <r>
    <s v="1416729"/>
    <x v="52"/>
    <x v="3"/>
    <x v="1"/>
    <n v="-187839.25"/>
    <n v="0"/>
    <n v="-187839.25"/>
    <n v="-187839.25"/>
    <n v="0"/>
    <n v="-2035"/>
    <n v="0"/>
    <n v="-2035"/>
    <n v="-2035"/>
    <n v="0"/>
  </r>
  <r>
    <s v="1416729"/>
    <x v="48"/>
    <x v="4"/>
    <x v="2"/>
    <n v="219.61"/>
    <n v="173.21782178217822"/>
    <n v="46.392178217821794"/>
    <n v="174.95"/>
    <n v="44.660000000000025"/>
    <n v="2580"/>
    <n v="2035"/>
    <n v="545"/>
    <n v="2055.35"/>
    <n v="524.65000000000009"/>
  </r>
  <r>
    <s v="1416729"/>
    <x v="53"/>
    <x v="4"/>
    <x v="2"/>
    <n v="607.48"/>
    <n v="605.49753694581284"/>
    <n v="1.9824630541871784"/>
    <n v="614.58000000000004"/>
    <n v="-7.1000000000000227"/>
    <n v="12250"/>
    <n v="12210"/>
    <n v="40"/>
    <n v="12393.15"/>
    <n v="-143.14999999999964"/>
  </r>
  <r>
    <s v="1416729"/>
    <x v="50"/>
    <x v="4"/>
    <x v="2"/>
    <n v="994.95"/>
    <n v="1007.3233830845771"/>
    <n v="-12.373383084577085"/>
    <n v="1012.36"/>
    <n v="-17.409999999999968"/>
    <n v="2010"/>
    <n v="2035"/>
    <n v="-25"/>
    <n v="2045.175"/>
    <n v="-35.174999999999955"/>
  </r>
  <r>
    <s v="1416729"/>
    <x v="54"/>
    <x v="4"/>
    <x v="2"/>
    <n v="2763.48"/>
    <n v="2754.4532019704434"/>
    <n v="9.0267980295566304"/>
    <n v="2795.77"/>
    <n v="-32.289999999999964"/>
    <n v="12250"/>
    <n v="12210"/>
    <n v="40"/>
    <n v="12393.15"/>
    <n v="-143.14999999999964"/>
  </r>
  <r>
    <s v="1416729"/>
    <x v="55"/>
    <x v="4"/>
    <x v="2"/>
    <n v="3550.91"/>
    <n v="3539.3103448275861"/>
    <n v="11.599655172413804"/>
    <n v="3592.4"/>
    <n v="-41.490000000000236"/>
    <n v="12250"/>
    <n v="12210"/>
    <n v="40"/>
    <n v="12393.15"/>
    <n v="-143.14999999999964"/>
  </r>
  <r>
    <s v="1416729"/>
    <x v="14"/>
    <x v="4"/>
    <x v="2"/>
    <n v="5755.13"/>
    <n v="5741.0196078431372"/>
    <n v="14.110392156862872"/>
    <n v="5855.84"/>
    <n v="-100.71000000000004"/>
    <n v="12240"/>
    <n v="12210"/>
    <n v="30"/>
    <n v="12454.2"/>
    <n v="-214.20000000000073"/>
  </r>
  <r>
    <s v="1416729"/>
    <x v="56"/>
    <x v="4"/>
    <x v="2"/>
    <n v="10897.62"/>
    <n v="9885.6059113300489"/>
    <n v="1012.0140886699519"/>
    <n v="10033.89"/>
    <n v="863.73000000000138"/>
    <n v="13460"/>
    <n v="12210"/>
    <n v="1250"/>
    <n v="12393.15"/>
    <n v="1066.8500000000004"/>
  </r>
  <r>
    <s v="1416729"/>
    <x v="17"/>
    <x v="4"/>
    <x v="2"/>
    <n v="16039.8"/>
    <n v="16239.303482587065"/>
    <n v="-199.50348258706617"/>
    <n v="16320.5"/>
    <n v="-280.70000000000073"/>
    <n v="12060"/>
    <n v="12210"/>
    <n v="-150"/>
    <n v="12271.05"/>
    <n v="-211.04999999999927"/>
  </r>
  <r>
    <s v="1416729"/>
    <x v="57"/>
    <x v="4"/>
    <x v="2"/>
    <n v="16731.95"/>
    <n v="16585.251231527094"/>
    <n v="146.69876847290652"/>
    <n v="16834.03"/>
    <n v="-102.07999999999811"/>
    <n v="2053"/>
    <n v="2035"/>
    <n v="18"/>
    <n v="2065.5250000000001"/>
    <n v="-12.525000000000091"/>
  </r>
  <r>
    <s v="1416729"/>
    <x v="58"/>
    <x v="4"/>
    <x v="2"/>
    <n v="57975.05"/>
    <n v="58405.554455445541"/>
    <n v="-430.50445544553804"/>
    <n v="58989.61"/>
    <n v="-1014.5599999999977"/>
    <n v="12120"/>
    <n v="12210"/>
    <n v="-90"/>
    <n v="12332.1"/>
    <n v="-212.10000000000036"/>
  </r>
  <r>
    <s v="1416729"/>
    <x v="59"/>
    <x v="4"/>
    <x v="3"/>
    <n v="48871.67"/>
    <n v="53291.213930348262"/>
    <n v="-4419.5439303482635"/>
    <n v="53557.67"/>
    <n v="-4686"/>
    <n v="9158"/>
    <n v="9157.4995024875625"/>
    <n v="0.50049751243750507"/>
    <n v="9203.2870000000003"/>
    <n v="-45.287000000000262"/>
  </r>
  <r>
    <s v="1416729"/>
    <x v="20"/>
    <x v="4"/>
    <x v="4"/>
    <n v="616.48"/>
    <n v="604.39215686274508"/>
    <n v="12.087843137254936"/>
    <n v="616.48"/>
    <n v="0"/>
    <n v="112.08799999999999"/>
    <n v="109.89019607843136"/>
    <n v="2.1978039215686351"/>
    <n v="112.08799999999999"/>
    <n v="0"/>
  </r>
  <r>
    <s v="1417034"/>
    <x v="0"/>
    <x v="0"/>
    <x v="0"/>
    <n v="-4683.5600000000004"/>
    <n v="0"/>
    <n v="-4683.5600000000004"/>
    <n v="0"/>
    <n v="-4683.5600000000004"/>
    <n v="0"/>
    <n v="0"/>
    <n v="0"/>
    <n v="0"/>
    <n v="0"/>
  </r>
  <r>
    <s v="1417034"/>
    <x v="1"/>
    <x v="1"/>
    <x v="0"/>
    <n v="3.59"/>
    <n v="0"/>
    <n v="3.59"/>
    <n v="3.5"/>
    <n v="8.9999999999999858E-2"/>
    <n v="0"/>
    <n v="0"/>
    <n v="0"/>
    <n v="0"/>
    <n v="0"/>
  </r>
  <r>
    <s v="1417034"/>
    <x v="2"/>
    <x v="1"/>
    <x v="0"/>
    <n v="83.7"/>
    <n v="0"/>
    <n v="83.7"/>
    <n v="81.569999999999993"/>
    <n v="2.1300000000000097"/>
    <n v="0"/>
    <n v="0"/>
    <n v="0"/>
    <n v="0"/>
    <n v="0"/>
  </r>
  <r>
    <s v="1417034"/>
    <x v="3"/>
    <x v="1"/>
    <x v="0"/>
    <n v="562"/>
    <n v="0"/>
    <n v="562"/>
    <n v="547.70000000000005"/>
    <n v="14.299999999999955"/>
    <n v="0"/>
    <n v="0"/>
    <n v="0"/>
    <n v="0"/>
    <n v="0"/>
  </r>
  <r>
    <s v="1417034"/>
    <x v="4"/>
    <x v="2"/>
    <x v="0"/>
    <n v="1294.3499999999999"/>
    <n v="0"/>
    <n v="1294.3499999999999"/>
    <n v="1298.23"/>
    <n v="-3.8800000000001091"/>
    <n v="3.67"/>
    <n v="0"/>
    <n v="3.67"/>
    <n v="3.681"/>
    <n v="-1.1000000000000121E-2"/>
  </r>
  <r>
    <s v="1417034"/>
    <x v="5"/>
    <x v="2"/>
    <x v="0"/>
    <n v="4449.3999999999996"/>
    <n v="0"/>
    <n v="4449.3999999999996"/>
    <n v="4462.74"/>
    <n v="-13.340000000000146"/>
    <n v="3.67"/>
    <n v="0"/>
    <n v="3.67"/>
    <n v="3.681"/>
    <n v="-1.1000000000000121E-2"/>
  </r>
  <r>
    <s v="1417034"/>
    <x v="6"/>
    <x v="2"/>
    <x v="0"/>
    <n v="4826.47"/>
    <n v="0"/>
    <n v="4826.47"/>
    <n v="4828.3999999999996"/>
    <n v="-1.9299999999993815"/>
    <n v="77.27"/>
    <n v="0"/>
    <n v="77.27"/>
    <n v="77.301000000000002"/>
    <n v="-3.1000000000005912E-2"/>
  </r>
  <r>
    <s v="1417034"/>
    <x v="7"/>
    <x v="1"/>
    <x v="0"/>
    <n v="6296.43"/>
    <n v="0"/>
    <n v="6296.43"/>
    <n v="6136.2"/>
    <n v="160.23000000000047"/>
    <n v="0"/>
    <n v="0"/>
    <n v="0"/>
    <n v="0"/>
    <n v="0"/>
  </r>
  <r>
    <s v="1417034"/>
    <x v="8"/>
    <x v="1"/>
    <x v="0"/>
    <n v="14560.53"/>
    <n v="0"/>
    <n v="14560.53"/>
    <n v="14190.01"/>
    <n v="370.52000000000044"/>
    <n v="0"/>
    <n v="0"/>
    <n v="0"/>
    <n v="0"/>
    <n v="0"/>
  </r>
  <r>
    <s v="1417034"/>
    <x v="52"/>
    <x v="3"/>
    <x v="1"/>
    <n v="-339422.8"/>
    <n v="0"/>
    <n v="-339422.8"/>
    <n v="-339422.88"/>
    <n v="8.0000000016298145E-2"/>
    <n v="-3681"/>
    <n v="0"/>
    <n v="-3681"/>
    <n v="-3681"/>
    <n v="0"/>
  </r>
  <r>
    <s v="1417034"/>
    <x v="48"/>
    <x v="4"/>
    <x v="2"/>
    <n v="626.48"/>
    <n v="313.32673267326732"/>
    <n v="313.1532673267327"/>
    <n v="316.45999999999998"/>
    <n v="310.02000000000004"/>
    <n v="7360"/>
    <n v="3681"/>
    <n v="3679"/>
    <n v="3717.81"/>
    <n v="3642.19"/>
  </r>
  <r>
    <s v="1417034"/>
    <x v="53"/>
    <x v="4"/>
    <x v="2"/>
    <n v="1100.9000000000001"/>
    <n v="1095.2413793103449"/>
    <n v="5.6586206896552085"/>
    <n v="1111.67"/>
    <n v="-10.769999999999982"/>
    <n v="22200"/>
    <n v="22086"/>
    <n v="114"/>
    <n v="22417.29"/>
    <n v="-217.29000000000087"/>
  </r>
  <r>
    <s v="1417034"/>
    <x v="50"/>
    <x v="4"/>
    <x v="2"/>
    <n v="1831.01"/>
    <n v="1822.0995024875622"/>
    <n v="8.9104975124378143"/>
    <n v="1831.21"/>
    <n v="-0.20000000000004547"/>
    <n v="3699"/>
    <n v="3681"/>
    <n v="18"/>
    <n v="3699.4050000000002"/>
    <n v="-0.40500000000020009"/>
  </r>
  <r>
    <s v="1417034"/>
    <x v="54"/>
    <x v="4"/>
    <x v="2"/>
    <n v="5008.1000000000004"/>
    <n v="4982.384236453202"/>
    <n v="25.715763546798371"/>
    <n v="5057.12"/>
    <n v="-49.019999999999527"/>
    <n v="22200"/>
    <n v="22086"/>
    <n v="114"/>
    <n v="22417.29"/>
    <n v="-217.29000000000087"/>
  </r>
  <r>
    <s v="1417034"/>
    <x v="55"/>
    <x v="4"/>
    <x v="2"/>
    <n v="6435.11"/>
    <n v="6402.0689655172409"/>
    <n v="33.041034482758732"/>
    <n v="6498.1"/>
    <n v="-62.990000000000691"/>
    <n v="22200"/>
    <n v="22086"/>
    <n v="114"/>
    <n v="22417.29"/>
    <n v="-217.29000000000087"/>
  </r>
  <r>
    <s v="1417034"/>
    <x v="14"/>
    <x v="4"/>
    <x v="2"/>
    <n v="10589.62"/>
    <n v="10384.617647058823"/>
    <n v="205.00235294117738"/>
    <n v="10592.31"/>
    <n v="-2.6899999999986903"/>
    <n v="22522"/>
    <n v="22086"/>
    <n v="436"/>
    <n v="22527.72"/>
    <n v="-5.7200000000011642"/>
  </r>
  <r>
    <s v="1417034"/>
    <x v="56"/>
    <x v="4"/>
    <x v="2"/>
    <n v="19835.939999999999"/>
    <n v="17881.536945812804"/>
    <n v="1954.4030541871944"/>
    <n v="18149.759999999998"/>
    <n v="1686.1800000000003"/>
    <n v="24500"/>
    <n v="22086"/>
    <n v="2414"/>
    <n v="22417.29"/>
    <n v="2082.7099999999991"/>
  </r>
  <r>
    <s v="1417034"/>
    <x v="17"/>
    <x v="4"/>
    <x v="2"/>
    <n v="29526"/>
    <n v="29374.378109452737"/>
    <n v="151.62189054726332"/>
    <n v="29521.25"/>
    <n v="4.75"/>
    <n v="22200"/>
    <n v="22086"/>
    <n v="114"/>
    <n v="22196.43"/>
    <n v="3.569999999999709"/>
  </r>
  <r>
    <s v="1417034"/>
    <x v="57"/>
    <x v="4"/>
    <x v="2"/>
    <n v="30448.400000000001"/>
    <n v="30000.147783251232"/>
    <n v="448.25221674876957"/>
    <n v="30450.15"/>
    <n v="-1.75"/>
    <n v="3736"/>
    <n v="3681"/>
    <n v="55"/>
    <n v="3736.2150000000001"/>
    <n v="-0.21500000000014552"/>
  </r>
  <r>
    <s v="1417034"/>
    <x v="58"/>
    <x v="4"/>
    <x v="2"/>
    <n v="106675.05"/>
    <n v="105646.61386138614"/>
    <n v="1028.4361386138626"/>
    <n v="106703.08"/>
    <n v="-28.029999999998836"/>
    <n v="22301"/>
    <n v="22086"/>
    <n v="215"/>
    <n v="22306.86"/>
    <n v="-5.8600000000005821"/>
  </r>
  <r>
    <s v="1417034"/>
    <x v="59"/>
    <x v="4"/>
    <x v="3"/>
    <n v="98838.16"/>
    <n v="96048.059701492544"/>
    <n v="2790.1002985074592"/>
    <n v="96528.3"/>
    <n v="2309.8600000000006"/>
    <n v="17082"/>
    <n v="16564.499502487561"/>
    <n v="517.50049751243932"/>
    <n v="16647.322"/>
    <n v="434.67799999999988"/>
  </r>
  <r>
    <s v="1417034"/>
    <x v="20"/>
    <x v="4"/>
    <x v="4"/>
    <n v="1115.1199999999999"/>
    <n v="1093.2549019607841"/>
    <n v="21.865098039215809"/>
    <n v="1115.1199999999999"/>
    <n v="0"/>
    <n v="202.749"/>
    <n v="198.77352941176468"/>
    <n v="3.9754705882353107"/>
    <n v="202.749"/>
    <n v="0"/>
  </r>
  <r>
    <s v="1417115"/>
    <x v="0"/>
    <x v="0"/>
    <x v="0"/>
    <n v="145.52000000000001"/>
    <n v="0"/>
    <n v="145.52000000000001"/>
    <n v="0"/>
    <n v="145.52000000000001"/>
    <n v="0"/>
    <n v="0"/>
    <n v="0"/>
    <n v="0"/>
    <n v="0"/>
  </r>
  <r>
    <s v="1417115"/>
    <x v="190"/>
    <x v="2"/>
    <x v="0"/>
    <n v="36.43"/>
    <n v="0"/>
    <n v="36.43"/>
    <n v="36.729999999999997"/>
    <n v="-0.29999999999999716"/>
    <n v="4.8179999999999996"/>
    <n v="0"/>
    <n v="4.8179999999999996"/>
    <n v="4.859"/>
    <n v="-4.1000000000000369E-2"/>
  </r>
  <r>
    <s v="1417115"/>
    <x v="191"/>
    <x v="2"/>
    <x v="0"/>
    <n v="74.75"/>
    <n v="0"/>
    <n v="74.75"/>
    <n v="75.38"/>
    <n v="-0.62999999999999545"/>
    <n v="4.8179999999999996"/>
    <n v="0"/>
    <n v="4.8179999999999996"/>
    <n v="4.859"/>
    <n v="-4.1000000000000369E-2"/>
  </r>
  <r>
    <s v="1417115"/>
    <x v="192"/>
    <x v="2"/>
    <x v="0"/>
    <n v="2946.71"/>
    <n v="0"/>
    <n v="2946.71"/>
    <n v="2971.17"/>
    <n v="-24.460000000000036"/>
    <n v="48.18"/>
    <n v="0"/>
    <n v="48.18"/>
    <n v="48.58"/>
    <n v="-0.39999999999999858"/>
  </r>
  <r>
    <s v="1417115"/>
    <x v="200"/>
    <x v="3"/>
    <x v="2"/>
    <n v="-18423.05"/>
    <n v="0"/>
    <n v="-18423.05"/>
    <n v="-18422.939999999999"/>
    <n v="-0.11000000000058208"/>
    <n v="-22590"/>
    <n v="0"/>
    <n v="-22590"/>
    <n v="-22590"/>
    <n v="0"/>
  </r>
  <r>
    <s v="1417115"/>
    <x v="198"/>
    <x v="4"/>
    <x v="2"/>
    <n v="2019.87"/>
    <n v="2019.5167652859959"/>
    <n v="0.35323471400397466"/>
    <n v="2047.79"/>
    <n v="-27.920000000000073"/>
    <n v="3728"/>
    <n v="3727.3500986193289"/>
    <n v="0.64990138067105363"/>
    <n v="3779.5329999999999"/>
    <n v="-51.532999999999902"/>
  </r>
  <r>
    <s v="1417115"/>
    <x v="241"/>
    <x v="4"/>
    <x v="2"/>
    <n v="13199.77"/>
    <n v="13095.418719211822"/>
    <n v="104.35128078817797"/>
    <n v="13291.85"/>
    <n v="-92.079999999999927"/>
    <n v="22770"/>
    <n v="22590"/>
    <n v="180"/>
    <n v="22928.85"/>
    <n v="-158.84999999999854"/>
  </r>
  <r>
    <s v="1417117"/>
    <x v="0"/>
    <x v="0"/>
    <x v="0"/>
    <n v="36750.36"/>
    <n v="0"/>
    <n v="36750.36"/>
    <n v="0"/>
    <n v="36750.36"/>
    <n v="0"/>
    <n v="0"/>
    <n v="0"/>
    <n v="0"/>
    <n v="0"/>
  </r>
  <r>
    <s v="1417117"/>
    <x v="1"/>
    <x v="1"/>
    <x v="0"/>
    <n v="28.81"/>
    <n v="0"/>
    <n v="28.81"/>
    <n v="29.23"/>
    <n v="-0.42000000000000171"/>
    <n v="0"/>
    <n v="0"/>
    <n v="0"/>
    <n v="0"/>
    <n v="0"/>
  </r>
  <r>
    <s v="1417117"/>
    <x v="2"/>
    <x v="1"/>
    <x v="0"/>
    <n v="672.28"/>
    <n v="0"/>
    <n v="672.28"/>
    <n v="682.04"/>
    <n v="-9.7599999999999909"/>
    <n v="0"/>
    <n v="0"/>
    <n v="0"/>
    <n v="0"/>
    <n v="0"/>
  </r>
  <r>
    <s v="1417117"/>
    <x v="3"/>
    <x v="1"/>
    <x v="0"/>
    <n v="4513.88"/>
    <n v="0"/>
    <n v="4513.88"/>
    <n v="4579.3999999999996"/>
    <n v="-65.519999999999527"/>
    <n v="0"/>
    <n v="0"/>
    <n v="0"/>
    <n v="0"/>
    <n v="0"/>
  </r>
  <r>
    <s v="1417117"/>
    <x v="4"/>
    <x v="2"/>
    <x v="0"/>
    <n v="6820.94"/>
    <n v="0"/>
    <n v="6820.94"/>
    <n v="8331.6200000000008"/>
    <n v="-1510.6800000000012"/>
    <n v="19.34"/>
    <n v="0"/>
    <n v="19.34"/>
    <n v="23.623000000000001"/>
    <n v="-4.2830000000000013"/>
  </r>
  <r>
    <s v="1417117"/>
    <x v="5"/>
    <x v="2"/>
    <x v="0"/>
    <n v="23447.26"/>
    <n v="0"/>
    <n v="23447.26"/>
    <n v="28640.3"/>
    <n v="-5193.0400000000009"/>
    <n v="19.34"/>
    <n v="0"/>
    <n v="19.34"/>
    <n v="23.623000000000001"/>
    <n v="-4.2830000000000013"/>
  </r>
  <r>
    <s v="1417117"/>
    <x v="6"/>
    <x v="2"/>
    <x v="0"/>
    <n v="25368.48"/>
    <n v="0"/>
    <n v="25368.48"/>
    <n v="30985.16"/>
    <n v="-5616.68"/>
    <n v="406.14"/>
    <n v="0"/>
    <n v="406.14"/>
    <n v="496.06099999999998"/>
    <n v="-89.920999999999992"/>
  </r>
  <r>
    <s v="1417117"/>
    <x v="7"/>
    <x v="1"/>
    <x v="0"/>
    <n v="50571.92"/>
    <n v="0"/>
    <n v="50571.92"/>
    <n v="51305.96"/>
    <n v="-734.04000000000087"/>
    <n v="0"/>
    <n v="0"/>
    <n v="0"/>
    <n v="0"/>
    <n v="0"/>
  </r>
  <r>
    <s v="1417117"/>
    <x v="8"/>
    <x v="1"/>
    <x v="0"/>
    <n v="116947.91"/>
    <n v="0"/>
    <n v="116947.91"/>
    <n v="118645.38"/>
    <n v="-1697.4700000000012"/>
    <n v="0"/>
    <n v="0"/>
    <n v="0"/>
    <n v="0"/>
    <n v="0"/>
  </r>
  <r>
    <s v="1417117"/>
    <x v="90"/>
    <x v="3"/>
    <x v="1"/>
    <n v="-2407385.48"/>
    <n v="0"/>
    <n v="-2407385.48"/>
    <n v="-2407385.36"/>
    <n v="-0.12000000011175871"/>
    <n v="-30236"/>
    <n v="0"/>
    <n v="-30236"/>
    <n v="-30236"/>
    <n v="0"/>
  </r>
  <r>
    <s v="1417117"/>
    <x v="48"/>
    <x v="4"/>
    <x v="2"/>
    <n v="68.099999999999994"/>
    <n v="0"/>
    <n v="68.099999999999994"/>
    <n v="0"/>
    <n v="68.099999999999994"/>
    <n v="800"/>
    <n v="0"/>
    <n v="800"/>
    <n v="0"/>
    <n v="800"/>
  </r>
  <r>
    <s v="1417117"/>
    <x v="91"/>
    <x v="4"/>
    <x v="2"/>
    <n v="3075.12"/>
    <n v="3013.9207920792078"/>
    <n v="61.199207920792105"/>
    <n v="3044.06"/>
    <n v="31.059999999999945"/>
    <n v="30850"/>
    <n v="30236"/>
    <n v="614"/>
    <n v="30538.36"/>
    <n v="311.63999999999942"/>
  </r>
  <r>
    <s v="1417117"/>
    <x v="92"/>
    <x v="4"/>
    <x v="2"/>
    <n v="12419.62"/>
    <n v="12407.04433497537"/>
    <n v="12.575665024631235"/>
    <n v="12593.15"/>
    <n v="-173.52999999999884"/>
    <n v="181600"/>
    <n v="181416"/>
    <n v="184"/>
    <n v="184137.24"/>
    <n v="-2537.2399999999907"/>
  </r>
  <r>
    <s v="1417117"/>
    <x v="50"/>
    <x v="4"/>
    <x v="2"/>
    <n v="14971.27"/>
    <n v="14966.81592039801"/>
    <n v="4.4540796019900881"/>
    <n v="15041.65"/>
    <n v="-70.3799999999992"/>
    <n v="30245"/>
    <n v="30236"/>
    <n v="9"/>
    <n v="30387.18"/>
    <n v="-142.18000000000029"/>
  </r>
  <r>
    <s v="1417117"/>
    <x v="93"/>
    <x v="4"/>
    <x v="2"/>
    <n v="23669.74"/>
    <n v="23645.763546798029"/>
    <n v="23.976453201972618"/>
    <n v="24000.45"/>
    <n v="-330.70999999999913"/>
    <n v="181600"/>
    <n v="181416"/>
    <n v="184"/>
    <n v="184137.24"/>
    <n v="-2537.2399999999907"/>
  </r>
  <r>
    <s v="1417117"/>
    <x v="94"/>
    <x v="4"/>
    <x v="2"/>
    <n v="33000.36"/>
    <n v="32966.916256157638"/>
    <n v="33.443743842362892"/>
    <n v="33461.42"/>
    <n v="-461.05999999999767"/>
    <n v="181600"/>
    <n v="181416"/>
    <n v="184"/>
    <n v="184137.24"/>
    <n v="-2537.2399999999907"/>
  </r>
  <r>
    <s v="1417117"/>
    <x v="41"/>
    <x v="4"/>
    <x v="2"/>
    <n v="73501.039999999994"/>
    <n v="73714.76470588235"/>
    <n v="-213.72470588235592"/>
    <n v="75189.06"/>
    <n v="-1688.0200000000041"/>
    <n v="180890"/>
    <n v="181416"/>
    <n v="-526"/>
    <n v="185044.32"/>
    <n v="-4154.320000000007"/>
  </r>
  <r>
    <s v="1417117"/>
    <x v="87"/>
    <x v="4"/>
    <x v="2"/>
    <n v="98029.74"/>
    <n v="97957.379310344826"/>
    <n v="72.360689655179158"/>
    <n v="99426.74"/>
    <n v="-1397"/>
    <n v="181550"/>
    <n v="181416"/>
    <n v="134"/>
    <n v="184137.24"/>
    <n v="-2587.2399999999907"/>
  </r>
  <r>
    <s v="1417117"/>
    <x v="95"/>
    <x v="4"/>
    <x v="2"/>
    <n v="138117.64000000001"/>
    <n v="136666.71921182267"/>
    <n v="1450.9207881773473"/>
    <n v="138716.72"/>
    <n v="-599.07999999998719"/>
    <n v="30557"/>
    <n v="30236"/>
    <n v="321"/>
    <n v="30689.54"/>
    <n v="-132.54000000000087"/>
  </r>
  <r>
    <s v="1417117"/>
    <x v="17"/>
    <x v="4"/>
    <x v="2"/>
    <n v="242060"/>
    <n v="241283.28358208956"/>
    <n v="776.71641791044385"/>
    <n v="242489.7"/>
    <n v="-429.70000000001164"/>
    <n v="182000"/>
    <n v="181416"/>
    <n v="584"/>
    <n v="182323.08"/>
    <n v="-323.07999999998719"/>
  </r>
  <r>
    <s v="1417117"/>
    <x v="58"/>
    <x v="4"/>
    <x v="2"/>
    <n v="868669.07"/>
    <n v="867788.92079207918"/>
    <n v="880.14920792076737"/>
    <n v="876466.81"/>
    <n v="-7797.7400000001071"/>
    <n v="181600"/>
    <n v="181416"/>
    <n v="184"/>
    <n v="183230.16"/>
    <n v="-1630.1600000000035"/>
  </r>
  <r>
    <s v="1417117"/>
    <x v="96"/>
    <x v="4"/>
    <x v="3"/>
    <n v="625522.24"/>
    <n v="620329.24731182796"/>
    <n v="5192.9926881720312"/>
    <n v="634596.81999999995"/>
    <n v="-9074.5799999999581"/>
    <n v="137200"/>
    <n v="136062"/>
    <n v="1138"/>
    <n v="139191.42600000001"/>
    <n v="-1991.4260000000068"/>
  </r>
  <r>
    <s v="1417117"/>
    <x v="20"/>
    <x v="4"/>
    <x v="4"/>
    <n v="9159.7000000000007"/>
    <n v="8980.0882352941171"/>
    <n v="179.61176470588362"/>
    <n v="9159.69"/>
    <n v="1.0000000000218279E-2"/>
    <n v="1665.3989999999999"/>
    <n v="1632.7441176470588"/>
    <n v="32.654882352941058"/>
    <n v="1665.3989999999999"/>
    <n v="0"/>
  </r>
  <r>
    <s v="1417118"/>
    <x v="0"/>
    <x v="0"/>
    <x v="0"/>
    <n v="1162.43"/>
    <n v="0"/>
    <n v="1162.43"/>
    <n v="0"/>
    <n v="1162.43"/>
    <n v="0"/>
    <n v="0"/>
    <n v="0"/>
    <n v="0"/>
    <n v="0"/>
  </r>
  <r>
    <s v="1417118"/>
    <x v="1"/>
    <x v="1"/>
    <x v="0"/>
    <n v="1.29"/>
    <n v="0"/>
    <n v="1.29"/>
    <n v="1.29"/>
    <n v="0"/>
    <n v="0"/>
    <n v="0"/>
    <n v="0"/>
    <n v="0"/>
    <n v="0"/>
  </r>
  <r>
    <s v="1417118"/>
    <x v="2"/>
    <x v="1"/>
    <x v="0"/>
    <n v="30.05"/>
    <n v="0"/>
    <n v="30.05"/>
    <n v="30.12"/>
    <n v="-7.0000000000000284E-2"/>
    <n v="0"/>
    <n v="0"/>
    <n v="0"/>
    <n v="0"/>
    <n v="0"/>
  </r>
  <r>
    <s v="1417118"/>
    <x v="3"/>
    <x v="1"/>
    <x v="0"/>
    <n v="201.78"/>
    <n v="0"/>
    <n v="201.78"/>
    <n v="202.26"/>
    <n v="-0.47999999999998977"/>
    <n v="0"/>
    <n v="0"/>
    <n v="0"/>
    <n v="0"/>
    <n v="0"/>
  </r>
  <r>
    <s v="1417118"/>
    <x v="4"/>
    <x v="2"/>
    <x v="0"/>
    <n v="1467.17"/>
    <n v="0"/>
    <n v="1467.17"/>
    <n v="1479.1"/>
    <n v="-11.929999999999836"/>
    <n v="4.16"/>
    <n v="0"/>
    <n v="4.16"/>
    <n v="4.194"/>
    <n v="-3.3999999999999808E-2"/>
  </r>
  <r>
    <s v="1417118"/>
    <x v="7"/>
    <x v="1"/>
    <x v="0"/>
    <n v="2260.62"/>
    <n v="0"/>
    <n v="2260.62"/>
    <n v="2266.0500000000002"/>
    <n v="-5.430000000000291"/>
    <n v="0"/>
    <n v="0"/>
    <n v="0"/>
    <n v="0"/>
    <n v="0"/>
  </r>
  <r>
    <s v="1417118"/>
    <x v="5"/>
    <x v="2"/>
    <x v="0"/>
    <n v="5043.46"/>
    <n v="0"/>
    <n v="5043.46"/>
    <n v="5084.46"/>
    <n v="-41"/>
    <n v="4.16"/>
    <n v="0"/>
    <n v="4.16"/>
    <n v="4.194"/>
    <n v="-3.3999999999999808E-2"/>
  </r>
  <r>
    <s v="1417118"/>
    <x v="8"/>
    <x v="1"/>
    <x v="0"/>
    <n v="5227.71"/>
    <n v="0"/>
    <n v="5227.71"/>
    <n v="5240.26"/>
    <n v="-12.550000000000182"/>
    <n v="0"/>
    <n v="0"/>
    <n v="0"/>
    <n v="0"/>
    <n v="0"/>
  </r>
  <r>
    <s v="1417118"/>
    <x v="6"/>
    <x v="2"/>
    <x v="0"/>
    <n v="5456.71"/>
    <n v="0"/>
    <n v="5456.71"/>
    <n v="5501.11"/>
    <n v="-44.399999999999636"/>
    <n v="87.36"/>
    <n v="0"/>
    <n v="87.36"/>
    <n v="88.070999999999998"/>
    <n v="-0.71099999999999852"/>
  </r>
  <r>
    <s v="1417118"/>
    <x v="303"/>
    <x v="3"/>
    <x v="1"/>
    <n v="-221613.17"/>
    <n v="0"/>
    <n v="-221613.17"/>
    <n v="-221613.19"/>
    <n v="1.9999999989522621E-2"/>
    <n v="-1363"/>
    <n v="0"/>
    <n v="-1363"/>
    <n v="-1363"/>
    <n v="0"/>
  </r>
  <r>
    <s v="1417118"/>
    <x v="304"/>
    <x v="4"/>
    <x v="2"/>
    <n v="1113.8900000000001"/>
    <n v="0"/>
    <n v="1113.8900000000001"/>
    <n v="0"/>
    <n v="1113.8900000000001"/>
    <n v="33350"/>
    <n v="0"/>
    <n v="33350"/>
    <n v="0"/>
    <n v="33350"/>
  </r>
  <r>
    <s v="1417118"/>
    <x v="277"/>
    <x v="4"/>
    <x v="2"/>
    <n v="58.8"/>
    <n v="53.431372549019606"/>
    <n v="5.3686274509803908"/>
    <n v="54.5"/>
    <n v="4.2999999999999972"/>
    <n v="1500"/>
    <n v="1363"/>
    <n v="137"/>
    <n v="1390.26"/>
    <n v="109.74000000000001"/>
  </r>
  <r>
    <s v="1417118"/>
    <x v="305"/>
    <x v="4"/>
    <x v="2"/>
    <n v="0"/>
    <n v="972.53201970443354"/>
    <n v="-972.53201970443354"/>
    <n v="987.12"/>
    <n v="-987.12"/>
    <n v="0"/>
    <n v="32712"/>
    <n v="-32712"/>
    <n v="33202.68"/>
    <n v="-33202.68"/>
  </r>
  <r>
    <s v="1417118"/>
    <x v="279"/>
    <x v="4"/>
    <x v="2"/>
    <n v="1582.35"/>
    <n v="1574.2686567164178"/>
    <n v="8.0813432835821004"/>
    <n v="1582.14"/>
    <n v="0.20999999999980901"/>
    <n v="1370"/>
    <n v="1363"/>
    <n v="7"/>
    <n v="1369.8150000000001"/>
    <n v="0.18499999999994543"/>
  </r>
  <r>
    <s v="1417118"/>
    <x v="280"/>
    <x v="4"/>
    <x v="2"/>
    <n v="5082"/>
    <n v="5037.6435643564364"/>
    <n v="44.3564356435636"/>
    <n v="5088.0200000000004"/>
    <n v="-6.0200000000004366"/>
    <n v="33000"/>
    <n v="32712"/>
    <n v="288"/>
    <n v="33039.120000000003"/>
    <n v="-39.120000000002619"/>
  </r>
  <r>
    <s v="1417118"/>
    <x v="306"/>
    <x v="4"/>
    <x v="2"/>
    <n v="5418.3"/>
    <n v="5387.3399014778324"/>
    <n v="30.960098522167755"/>
    <n v="5468.15"/>
    <n v="-49.849999999999454"/>
    <n v="32900"/>
    <n v="32712"/>
    <n v="188"/>
    <n v="33202.68"/>
    <n v="-302.68000000000029"/>
  </r>
  <r>
    <s v="1417118"/>
    <x v="282"/>
    <x v="4"/>
    <x v="2"/>
    <n v="9095.7900000000009"/>
    <n v="9016.4059405940588"/>
    <n v="79.384059405942025"/>
    <n v="9106.57"/>
    <n v="-10.779999999998836"/>
    <n v="33000"/>
    <n v="32712"/>
    <n v="288"/>
    <n v="33039.120000000003"/>
    <n v="-39.120000000002619"/>
  </r>
  <r>
    <s v="1417118"/>
    <x v="283"/>
    <x v="4"/>
    <x v="2"/>
    <n v="10860.6"/>
    <n v="10726.807881773399"/>
    <n v="133.79211822660181"/>
    <n v="10887.71"/>
    <n v="-27.109999999998763"/>
    <n v="1380"/>
    <n v="1363"/>
    <n v="17"/>
    <n v="1383.4449999999999"/>
    <n v="-3.4449999999999363"/>
  </r>
  <r>
    <s v="1417118"/>
    <x v="307"/>
    <x v="4"/>
    <x v="2"/>
    <n v="12369.35"/>
    <n v="12355"/>
    <n v="14.350000000000364"/>
    <n v="12725.65"/>
    <n v="-356.29999999999927"/>
    <n v="32750"/>
    <n v="32712"/>
    <n v="38"/>
    <n v="33693.360000000001"/>
    <n v="-943.36000000000058"/>
  </r>
  <r>
    <s v="1417118"/>
    <x v="308"/>
    <x v="4"/>
    <x v="2"/>
    <n v="17734.84"/>
    <n v="17722.384236453203"/>
    <n v="12.455763546797243"/>
    <n v="17988.22"/>
    <n v="-253.38000000000102"/>
    <n v="32735"/>
    <n v="32712"/>
    <n v="23"/>
    <n v="33202.68"/>
    <n v="-467.68000000000029"/>
  </r>
  <r>
    <s v="1417118"/>
    <x v="286"/>
    <x v="4"/>
    <x v="2"/>
    <n v="79439.350000000006"/>
    <n v="78985.415841584152"/>
    <n v="453.93415841585374"/>
    <n v="79775.27"/>
    <n v="-335.91999999999825"/>
    <n v="32900"/>
    <n v="32712"/>
    <n v="188"/>
    <n v="33039.120000000003"/>
    <n v="-139.12000000000262"/>
  </r>
  <r>
    <s v="1417118"/>
    <x v="72"/>
    <x v="4"/>
    <x v="3"/>
    <n v="57593.77"/>
    <n v="57445.064676616916"/>
    <n v="148.70532338308112"/>
    <n v="57732.29"/>
    <n v="-138.52000000000407"/>
    <n v="6133"/>
    <n v="6117.1442786069656"/>
    <n v="15.855721393034401"/>
    <n v="6147.73"/>
    <n v="-14.729999999999563"/>
  </r>
  <r>
    <s v="1417118"/>
    <x v="20"/>
    <x v="4"/>
    <x v="4"/>
    <n v="412.91"/>
    <n v="404.81372549019608"/>
    <n v="8.0962745098039477"/>
    <n v="412.91"/>
    <n v="0"/>
    <n v="75.075000000000003"/>
    <n v="73.601960784313718"/>
    <n v="1.4730392156862848"/>
    <n v="75.073999999999998"/>
    <n v="1.0000000000047748E-3"/>
  </r>
  <r>
    <s v="1417222"/>
    <x v="0"/>
    <x v="0"/>
    <x v="0"/>
    <n v="-1974.31"/>
    <n v="0"/>
    <n v="-1974.31"/>
    <n v="0"/>
    <n v="-1974.31"/>
    <n v="0"/>
    <n v="0"/>
    <n v="0"/>
    <n v="0"/>
    <n v="0"/>
  </r>
  <r>
    <s v="1417222"/>
    <x v="1"/>
    <x v="1"/>
    <x v="0"/>
    <n v="8.57"/>
    <n v="0"/>
    <n v="8.57"/>
    <n v="8.35"/>
    <n v="0.22000000000000064"/>
    <n v="0"/>
    <n v="0"/>
    <n v="0"/>
    <n v="0"/>
    <n v="0"/>
  </r>
  <r>
    <s v="1417222"/>
    <x v="2"/>
    <x v="1"/>
    <x v="0"/>
    <n v="199.97"/>
    <n v="0"/>
    <n v="199.97"/>
    <n v="194.88"/>
    <n v="5.0900000000000034"/>
    <n v="0"/>
    <n v="0"/>
    <n v="0"/>
    <n v="0"/>
    <n v="0"/>
  </r>
  <r>
    <s v="1417222"/>
    <x v="3"/>
    <x v="1"/>
    <x v="0"/>
    <n v="1342.65"/>
    <n v="0"/>
    <n v="1342.65"/>
    <n v="1308.46"/>
    <n v="34.190000000000055"/>
    <n v="0"/>
    <n v="0"/>
    <n v="0"/>
    <n v="0"/>
    <n v="0"/>
  </r>
  <r>
    <s v="1417222"/>
    <x v="4"/>
    <x v="2"/>
    <x v="0"/>
    <n v="1851.6"/>
    <n v="0"/>
    <n v="1851.6"/>
    <n v="2153.84"/>
    <n v="-302.24000000000024"/>
    <n v="5.25"/>
    <n v="0"/>
    <n v="5.25"/>
    <n v="6.1070000000000002"/>
    <n v="-0.85700000000000021"/>
  </r>
  <r>
    <s v="1417222"/>
    <x v="5"/>
    <x v="2"/>
    <x v="0"/>
    <n v="6364.95"/>
    <n v="0"/>
    <n v="6364.95"/>
    <n v="7403.94"/>
    <n v="-1038.9899999999998"/>
    <n v="5.25"/>
    <n v="0"/>
    <n v="5.25"/>
    <n v="6.1070000000000002"/>
    <n v="-0.85700000000000021"/>
  </r>
  <r>
    <s v="1417222"/>
    <x v="6"/>
    <x v="2"/>
    <x v="0"/>
    <n v="6886.48"/>
    <n v="0"/>
    <n v="6886.48"/>
    <n v="8010.55"/>
    <n v="-1124.0700000000006"/>
    <n v="110.25"/>
    <n v="0"/>
    <n v="110.25"/>
    <n v="128.24600000000001"/>
    <n v="-17.996000000000009"/>
  </r>
  <r>
    <s v="1417222"/>
    <x v="7"/>
    <x v="1"/>
    <x v="0"/>
    <n v="15042.57"/>
    <n v="0"/>
    <n v="15042.57"/>
    <n v="14659.54"/>
    <n v="383.02999999999884"/>
    <n v="0"/>
    <n v="0"/>
    <n v="0"/>
    <n v="0"/>
    <n v="0"/>
  </r>
  <r>
    <s v="1417222"/>
    <x v="8"/>
    <x v="1"/>
    <x v="0"/>
    <n v="34786.04"/>
    <n v="0"/>
    <n v="34786.04"/>
    <n v="33900.29"/>
    <n v="885.75"/>
    <n v="0"/>
    <n v="0"/>
    <n v="0"/>
    <n v="0"/>
    <n v="0"/>
  </r>
  <r>
    <s v="1417222"/>
    <x v="343"/>
    <x v="3"/>
    <x v="1"/>
    <n v="-783464.93"/>
    <n v="0"/>
    <n v="-783464.93"/>
    <n v="-783464.91"/>
    <n v="-2.0000000018626451E-2"/>
    <n v="-4397"/>
    <n v="0"/>
    <n v="-4397"/>
    <n v="-4397"/>
    <n v="0"/>
  </r>
  <r>
    <s v="1417222"/>
    <x v="48"/>
    <x v="4"/>
    <x v="2"/>
    <n v="383.04"/>
    <n v="374.2772277227723"/>
    <n v="8.7627722772277252"/>
    <n v="378.02"/>
    <n v="5.0200000000000387"/>
    <n v="4500"/>
    <n v="4397"/>
    <n v="103"/>
    <n v="4440.97"/>
    <n v="59.029999999999745"/>
  </r>
  <r>
    <s v="1417222"/>
    <x v="342"/>
    <x v="4"/>
    <x v="2"/>
    <n v="2780.93"/>
    <n v="2742.6699507389162"/>
    <n v="38.260049261083623"/>
    <n v="2783.81"/>
    <n v="-2.8800000000001091"/>
    <n v="53500"/>
    <n v="52764"/>
    <n v="736"/>
    <n v="53555.46"/>
    <n v="-55.459999999999127"/>
  </r>
  <r>
    <s v="1417222"/>
    <x v="11"/>
    <x v="4"/>
    <x v="2"/>
    <n v="4325.2"/>
    <n v="4322.2487562189053"/>
    <n v="2.9512437810944903"/>
    <n v="4343.8599999999997"/>
    <n v="-18.659999999999854"/>
    <n v="4400"/>
    <n v="4396.9999999999991"/>
    <n v="3.0000000000009095"/>
    <n v="4418.9849999999997"/>
    <n v="-18.984999999999673"/>
  </r>
  <r>
    <s v="1417222"/>
    <x v="54"/>
    <x v="4"/>
    <x v="2"/>
    <n v="11922.43"/>
    <n v="11903.034482758621"/>
    <n v="19.395517241378911"/>
    <n v="12081.58"/>
    <n v="-159.14999999999964"/>
    <n v="52850"/>
    <n v="52764"/>
    <n v="86"/>
    <n v="53555.46"/>
    <n v="-705.45999999999913"/>
  </r>
  <r>
    <s v="1417222"/>
    <x v="55"/>
    <x v="4"/>
    <x v="2"/>
    <n v="15464.56"/>
    <n v="15294.699507389163"/>
    <n v="169.86049261083645"/>
    <n v="15524.12"/>
    <n v="-59.56000000000131"/>
    <n v="53350"/>
    <n v="52764"/>
    <n v="586"/>
    <n v="53555.46"/>
    <n v="-205.45999999999913"/>
  </r>
  <r>
    <s v="1417222"/>
    <x v="14"/>
    <x v="4"/>
    <x v="2"/>
    <n v="24920.07"/>
    <n v="24809.107843137255"/>
    <n v="110.96215686274445"/>
    <n v="25305.29"/>
    <n v="-385.22000000000116"/>
    <n v="53000"/>
    <n v="52764"/>
    <n v="236"/>
    <n v="53819.28"/>
    <n v="-819.27999999999884"/>
  </r>
  <r>
    <s v="1417222"/>
    <x v="56"/>
    <x v="4"/>
    <x v="2"/>
    <n v="43295.78"/>
    <n v="42719.418719211826"/>
    <n v="576.36128078817273"/>
    <n v="43360.21"/>
    <n v="-64.430000000000291"/>
    <n v="53476"/>
    <n v="52764"/>
    <n v="712"/>
    <n v="53555.46"/>
    <n v="-79.459999999999127"/>
  </r>
  <r>
    <s v="1417222"/>
    <x v="63"/>
    <x v="4"/>
    <x v="2"/>
    <n v="52580"/>
    <n v="52544.147783251232"/>
    <n v="35.852216748768114"/>
    <n v="53332.31"/>
    <n v="-752.30999999999767"/>
    <n v="4400"/>
    <n v="4397"/>
    <n v="3"/>
    <n v="4462.9549999999999"/>
    <n v="-62.954999999999927"/>
  </r>
  <r>
    <s v="1417222"/>
    <x v="17"/>
    <x v="4"/>
    <x v="2"/>
    <n v="70490"/>
    <n v="70176.119402985074"/>
    <n v="313.88059701492602"/>
    <n v="70527"/>
    <n v="-37"/>
    <n v="53000"/>
    <n v="52764"/>
    <n v="236"/>
    <n v="53027.82"/>
    <n v="-27.819999999999709"/>
  </r>
  <r>
    <s v="1417222"/>
    <x v="58"/>
    <x v="4"/>
    <x v="2"/>
    <n v="253999.6"/>
    <n v="252392.37623762377"/>
    <n v="1607.2237623762339"/>
    <n v="254916.3"/>
    <n v="-916.69999999998254"/>
    <n v="53100"/>
    <n v="52764"/>
    <n v="336"/>
    <n v="53291.64"/>
    <n v="-191.63999999999942"/>
  </r>
  <r>
    <s v="1417222"/>
    <x v="59"/>
    <x v="4"/>
    <x v="3"/>
    <n v="236130.74"/>
    <n v="229461.19402985074"/>
    <n v="6669.5459701492509"/>
    <n v="230608.5"/>
    <n v="5522.2399999999907"/>
    <n v="40810"/>
    <n v="39573"/>
    <n v="1237"/>
    <n v="39770.864999999998"/>
    <n v="1039.135000000002"/>
  </r>
  <r>
    <s v="1417222"/>
    <x v="20"/>
    <x v="4"/>
    <x v="4"/>
    <n v="2664.06"/>
    <n v="2611.8235294117649"/>
    <n v="52.236470588235079"/>
    <n v="2664.06"/>
    <n v="0"/>
    <n v="484.37400000000002"/>
    <n v="474.87647058823529"/>
    <n v="9.4975294117647309"/>
    <n v="484.37400000000002"/>
    <n v="0"/>
  </r>
  <r>
    <s v="1417224"/>
    <x v="0"/>
    <x v="0"/>
    <x v="0"/>
    <n v="-1461.71"/>
    <n v="0"/>
    <n v="-1461.71"/>
    <n v="0"/>
    <n v="-1461.71"/>
    <n v="0"/>
    <n v="0"/>
    <n v="0"/>
    <n v="0"/>
    <n v="0"/>
  </r>
  <r>
    <s v="1417224"/>
    <x v="1"/>
    <x v="1"/>
    <x v="0"/>
    <n v="0.94"/>
    <n v="0"/>
    <n v="0.94"/>
    <n v="0.97"/>
    <n v="-3.0000000000000027E-2"/>
    <n v="0"/>
    <n v="0"/>
    <n v="0"/>
    <n v="0"/>
    <n v="0"/>
  </r>
  <r>
    <s v="1417224"/>
    <x v="2"/>
    <x v="1"/>
    <x v="0"/>
    <n v="22.03"/>
    <n v="0"/>
    <n v="22.03"/>
    <n v="22.6"/>
    <n v="-0.57000000000000028"/>
    <n v="0"/>
    <n v="0"/>
    <n v="0"/>
    <n v="0"/>
    <n v="0"/>
  </r>
  <r>
    <s v="1417224"/>
    <x v="3"/>
    <x v="1"/>
    <x v="0"/>
    <n v="147.88999999999999"/>
    <n v="0"/>
    <n v="147.88999999999999"/>
    <n v="151.76"/>
    <n v="-3.8700000000000045"/>
    <n v="0"/>
    <n v="0"/>
    <n v="0"/>
    <n v="0"/>
    <n v="0"/>
  </r>
  <r>
    <s v="1417224"/>
    <x v="4"/>
    <x v="2"/>
    <x v="0"/>
    <n v="500.81"/>
    <n v="0"/>
    <n v="500.81"/>
    <n v="245.41"/>
    <n v="255.4"/>
    <n v="1.42"/>
    <n v="0"/>
    <n v="1.42"/>
    <n v="0.69599999999999995"/>
    <n v="0.72399999999999998"/>
  </r>
  <r>
    <s v="1417224"/>
    <x v="5"/>
    <x v="2"/>
    <x v="0"/>
    <n v="1721.57"/>
    <n v="0"/>
    <n v="1721.57"/>
    <n v="843.61"/>
    <n v="877.95999999999992"/>
    <n v="1.42"/>
    <n v="0"/>
    <n v="1.42"/>
    <n v="0.69599999999999995"/>
    <n v="0.72399999999999998"/>
  </r>
  <r>
    <s v="1417224"/>
    <x v="6"/>
    <x v="2"/>
    <x v="0"/>
    <n v="1862.63"/>
    <n v="0"/>
    <n v="1862.63"/>
    <n v="912.73"/>
    <n v="949.90000000000009"/>
    <n v="29.82"/>
    <n v="0"/>
    <n v="29.82"/>
    <n v="14.613"/>
    <n v="15.207000000000001"/>
  </r>
  <r>
    <s v="1417224"/>
    <x v="7"/>
    <x v="1"/>
    <x v="0"/>
    <n v="1656.86"/>
    <n v="0"/>
    <n v="1656.86"/>
    <n v="1700.24"/>
    <n v="-43.380000000000109"/>
    <n v="0"/>
    <n v="0"/>
    <n v="0"/>
    <n v="0"/>
    <n v="0"/>
  </r>
  <r>
    <s v="1417224"/>
    <x v="8"/>
    <x v="1"/>
    <x v="0"/>
    <n v="3831.49"/>
    <n v="0"/>
    <n v="3831.49"/>
    <n v="3931.83"/>
    <n v="-100.34000000000015"/>
    <n v="0"/>
    <n v="0"/>
    <n v="0"/>
    <n v="0"/>
    <n v="0"/>
  </r>
  <r>
    <s v="1417224"/>
    <x v="456"/>
    <x v="3"/>
    <x v="1"/>
    <n v="-79735.98"/>
    <n v="0"/>
    <n v="-79735.98"/>
    <n v="-79735.98"/>
    <n v="0"/>
    <n v="-501"/>
    <n v="0"/>
    <n v="-501"/>
    <n v="-501"/>
    <n v="0"/>
  </r>
  <r>
    <s v="1417224"/>
    <x v="48"/>
    <x v="4"/>
    <x v="2"/>
    <n v="4.5999999999999996"/>
    <n v="0"/>
    <n v="4.5999999999999996"/>
    <n v="0"/>
    <n v="4.5999999999999996"/>
    <n v="54"/>
    <n v="0"/>
    <n v="54"/>
    <n v="0"/>
    <n v="54"/>
  </r>
  <r>
    <s v="1417224"/>
    <x v="99"/>
    <x v="4"/>
    <x v="2"/>
    <n v="64.790000000000006"/>
    <n v="49.941176470588232"/>
    <n v="14.848823529411774"/>
    <n v="50.94"/>
    <n v="13.850000000000009"/>
    <n v="650"/>
    <n v="501"/>
    <n v="149"/>
    <n v="511.02"/>
    <n v="138.98000000000002"/>
  </r>
  <r>
    <s v="1417224"/>
    <x v="11"/>
    <x v="4"/>
    <x v="2"/>
    <n v="494.45"/>
    <n v="492.4875621890547"/>
    <n v="1.9624378109452891"/>
    <n v="494.95"/>
    <n v="-0.5"/>
    <n v="503"/>
    <n v="501"/>
    <n v="2"/>
    <n v="503.505"/>
    <n v="-0.50499999999999545"/>
  </r>
  <r>
    <s v="1417224"/>
    <x v="457"/>
    <x v="4"/>
    <x v="2"/>
    <n v="685.59"/>
    <n v="681.2807881773399"/>
    <n v="4.3092118226601315"/>
    <n v="691.5"/>
    <n v="-5.9099999999999682"/>
    <n v="6050"/>
    <n v="6012"/>
    <n v="38"/>
    <n v="6102.18"/>
    <n v="-52.180000000000291"/>
  </r>
  <r>
    <s v="1417224"/>
    <x v="451"/>
    <x v="4"/>
    <x v="2"/>
    <n v="1154.1600000000001"/>
    <n v="1146.9064039408865"/>
    <n v="7.2535960591135336"/>
    <n v="1164.1099999999999"/>
    <n v="-9.9499999999998181"/>
    <n v="6050"/>
    <n v="6012"/>
    <n v="38"/>
    <n v="6102.18"/>
    <n v="-52.180000000000291"/>
  </r>
  <r>
    <s v="1417224"/>
    <x v="452"/>
    <x v="4"/>
    <x v="2"/>
    <n v="1634.92"/>
    <n v="1611.3399014778324"/>
    <n v="23.580098522167646"/>
    <n v="1635.51"/>
    <n v="-0.58999999999991815"/>
    <n v="6100"/>
    <n v="6012"/>
    <n v="88"/>
    <n v="6102.18"/>
    <n v="-2.180000000000291"/>
  </r>
  <r>
    <s v="1417224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17224"/>
    <x v="87"/>
    <x v="4"/>
    <x v="2"/>
    <n v="3288.36"/>
    <n v="3246.2364532019706"/>
    <n v="42.123546798029565"/>
    <n v="3294.93"/>
    <n v="-6.569999999999709"/>
    <n v="6090"/>
    <n v="6012"/>
    <n v="78"/>
    <n v="6102.18"/>
    <n v="-12.180000000000291"/>
  </r>
  <r>
    <s v="1417224"/>
    <x v="420"/>
    <x v="4"/>
    <x v="2"/>
    <n v="3928.32"/>
    <n v="3727.4384236453202"/>
    <n v="200.88157635467996"/>
    <n v="3783.35"/>
    <n v="144.97000000000025"/>
    <n v="528"/>
    <n v="501"/>
    <n v="27"/>
    <n v="508.51499999999999"/>
    <n v="19.485000000000014"/>
  </r>
  <r>
    <s v="1417224"/>
    <x v="17"/>
    <x v="4"/>
    <x v="2"/>
    <n v="8019.9"/>
    <n v="7995.960199004975"/>
    <n v="23.939800995024598"/>
    <n v="8035.94"/>
    <n v="-16.039999999999964"/>
    <n v="6030"/>
    <n v="6012"/>
    <n v="18"/>
    <n v="6042.06"/>
    <n v="-12.0600000000004"/>
  </r>
  <r>
    <s v="1417224"/>
    <x v="58"/>
    <x v="4"/>
    <x v="2"/>
    <n v="28987.53"/>
    <n v="28757.920792079207"/>
    <n v="229.60920792079196"/>
    <n v="29045.5"/>
    <n v="-57.970000000001164"/>
    <n v="6060"/>
    <n v="6012"/>
    <n v="48"/>
    <n v="6072.12"/>
    <n v="-12.119999999999891"/>
  </r>
  <r>
    <s v="1417224"/>
    <x v="103"/>
    <x v="4"/>
    <x v="3"/>
    <n v="20400.560000000001"/>
    <n v="20464.1642228739"/>
    <n v="-63.604222873898834"/>
    <n v="20934.84"/>
    <n v="-534.27999999999884"/>
    <n v="4495"/>
    <n v="4509"/>
    <n v="-14"/>
    <n v="4612.7070000000003"/>
    <n v="-117.70700000000033"/>
  </r>
  <r>
    <s v="1417224"/>
    <x v="20"/>
    <x v="4"/>
    <x v="4"/>
    <n v="303.55"/>
    <n v="297.5980392156863"/>
    <n v="5.9519607843137123"/>
    <n v="303.55"/>
    <n v="0"/>
    <n v="55.19"/>
    <n v="54.107843137254903"/>
    <n v="1.0821568627450944"/>
    <n v="55.19"/>
    <n v="0"/>
  </r>
  <r>
    <s v="1417226"/>
    <x v="0"/>
    <x v="0"/>
    <x v="0"/>
    <n v="2224.69"/>
    <n v="0"/>
    <n v="2224.69"/>
    <n v="0"/>
    <n v="2224.69"/>
    <n v="0"/>
    <n v="0"/>
    <n v="0"/>
    <n v="0"/>
    <n v="0"/>
  </r>
  <r>
    <s v="1417226"/>
    <x v="1"/>
    <x v="1"/>
    <x v="0"/>
    <n v="2.85"/>
    <n v="0"/>
    <n v="2.85"/>
    <n v="2.85"/>
    <n v="0"/>
    <n v="0"/>
    <n v="0"/>
    <n v="0"/>
    <n v="0"/>
    <n v="0"/>
  </r>
  <r>
    <s v="1417226"/>
    <x v="2"/>
    <x v="1"/>
    <x v="0"/>
    <n v="66.55"/>
    <n v="0"/>
    <n v="66.55"/>
    <n v="66.5"/>
    <n v="4.9999999999997158E-2"/>
    <n v="0"/>
    <n v="0"/>
    <n v="0"/>
    <n v="0"/>
    <n v="0"/>
  </r>
  <r>
    <s v="1417226"/>
    <x v="3"/>
    <x v="1"/>
    <x v="0"/>
    <n v="446.85"/>
    <n v="0"/>
    <n v="446.85"/>
    <n v="446.52"/>
    <n v="0.33000000000004093"/>
    <n v="0"/>
    <n v="0"/>
    <n v="0"/>
    <n v="0"/>
    <n v="0"/>
  </r>
  <r>
    <s v="1417226"/>
    <x v="4"/>
    <x v="2"/>
    <x v="0"/>
    <n v="677.16"/>
    <n v="0"/>
    <n v="677.16"/>
    <n v="1058.4100000000001"/>
    <n v="-381.25000000000011"/>
    <n v="1.92"/>
    <n v="0"/>
    <n v="1.92"/>
    <n v="3.0009999999999999"/>
    <n v="-1.081"/>
  </r>
  <r>
    <s v="1417226"/>
    <x v="5"/>
    <x v="2"/>
    <x v="0"/>
    <n v="2327.75"/>
    <n v="0"/>
    <n v="2327.75"/>
    <n v="3638.33"/>
    <n v="-1310.58"/>
    <n v="1.92"/>
    <n v="0"/>
    <n v="1.92"/>
    <n v="3.0009999999999999"/>
    <n v="-1.081"/>
  </r>
  <r>
    <s v="1417226"/>
    <x v="6"/>
    <x v="2"/>
    <x v="0"/>
    <n v="2518.48"/>
    <n v="0"/>
    <n v="2518.48"/>
    <n v="3936.44"/>
    <n v="-1417.96"/>
    <n v="40.32"/>
    <n v="0"/>
    <n v="40.32"/>
    <n v="63.021000000000001"/>
    <n v="-22.701000000000001"/>
  </r>
  <r>
    <s v="1417226"/>
    <x v="7"/>
    <x v="1"/>
    <x v="0"/>
    <n v="5006.33"/>
    <n v="0"/>
    <n v="5006.33"/>
    <n v="5002.6499999999996"/>
    <n v="3.680000000000291"/>
    <n v="0"/>
    <n v="0"/>
    <n v="0"/>
    <n v="0"/>
    <n v="0"/>
  </r>
  <r>
    <s v="1417226"/>
    <x v="8"/>
    <x v="1"/>
    <x v="0"/>
    <n v="11577.16"/>
    <n v="0"/>
    <n v="11577.16"/>
    <n v="11568.66"/>
    <n v="8.5"/>
    <n v="0"/>
    <n v="0"/>
    <n v="0"/>
    <n v="0"/>
    <n v="0"/>
  </r>
  <r>
    <s v="1417226"/>
    <x v="448"/>
    <x v="3"/>
    <x v="1"/>
    <n v="-281300.53999999998"/>
    <n v="0"/>
    <n v="-281300.53999999998"/>
    <n v="-281300.53999999998"/>
    <n v="0"/>
    <n v="-3001"/>
    <n v="0"/>
    <n v="-3001"/>
    <n v="-3001"/>
    <n v="0"/>
  </r>
  <r>
    <s v="1417226"/>
    <x v="48"/>
    <x v="4"/>
    <x v="2"/>
    <n v="292.39"/>
    <n v="255.44554455445544"/>
    <n v="36.944455445544548"/>
    <n v="258"/>
    <n v="34.389999999999986"/>
    <n v="3435"/>
    <n v="3001"/>
    <n v="434"/>
    <n v="3031.01"/>
    <n v="403.98999999999978"/>
  </r>
  <r>
    <s v="1417226"/>
    <x v="407"/>
    <x v="4"/>
    <x v="2"/>
    <n v="1064.8599999999999"/>
    <n v="1036.423645320197"/>
    <n v="28.436354679802889"/>
    <n v="1051.97"/>
    <n v="12.889999999999873"/>
    <n v="18500"/>
    <n v="18006"/>
    <n v="494"/>
    <n v="18276.09"/>
    <n v="223.90999999999985"/>
  </r>
  <r>
    <s v="1417226"/>
    <x v="50"/>
    <x v="4"/>
    <x v="2"/>
    <n v="1487.97"/>
    <n v="1485.4925373134329"/>
    <n v="2.4774626865671507"/>
    <n v="1492.92"/>
    <n v="-4.9500000000000455"/>
    <n v="3006"/>
    <n v="3001"/>
    <n v="5"/>
    <n v="3016.0050000000001"/>
    <n v="-10.005000000000109"/>
  </r>
  <r>
    <s v="1417226"/>
    <x v="272"/>
    <x v="4"/>
    <x v="2"/>
    <n v="4318.2700000000004"/>
    <n v="4202.9556650246304"/>
    <n v="115.31433497537"/>
    <n v="4266"/>
    <n v="52.270000000000437"/>
    <n v="18500"/>
    <n v="18006"/>
    <n v="494"/>
    <n v="18276.09"/>
    <n v="223.90999999999985"/>
  </r>
  <r>
    <s v="1417226"/>
    <x v="346"/>
    <x v="4"/>
    <x v="2"/>
    <n v="5576.45"/>
    <n v="5427.5467980295571"/>
    <n v="148.90320197044275"/>
    <n v="5508.96"/>
    <n v="67.489999999999782"/>
    <n v="18500"/>
    <n v="18006"/>
    <n v="494"/>
    <n v="18276.09"/>
    <n v="223.90999999999985"/>
  </r>
  <r>
    <s v="1417226"/>
    <x v="14"/>
    <x v="4"/>
    <x v="2"/>
    <n v="8533.9500000000007"/>
    <n v="8466.245098039215"/>
    <n v="67.704901960785719"/>
    <n v="8635.57"/>
    <n v="-101.61999999999898"/>
    <n v="18150"/>
    <n v="18006"/>
    <n v="144"/>
    <n v="18366.12"/>
    <n v="-216.11999999999898"/>
  </r>
  <r>
    <s v="1417226"/>
    <x v="200"/>
    <x v="4"/>
    <x v="2"/>
    <n v="15087.49"/>
    <n v="14684.522167487685"/>
    <n v="402.967832512315"/>
    <n v="14904.79"/>
    <n v="182.69999999999891"/>
    <n v="18500"/>
    <n v="18006"/>
    <n v="494"/>
    <n v="18276.09"/>
    <n v="223.90999999999985"/>
  </r>
  <r>
    <s v="1417226"/>
    <x v="17"/>
    <x v="4"/>
    <x v="2"/>
    <n v="24139.5"/>
    <n v="23947.980099502489"/>
    <n v="191.51990049751112"/>
    <n v="24067.72"/>
    <n v="71.779999999998836"/>
    <n v="18150"/>
    <n v="18006"/>
    <n v="144"/>
    <n v="18096.03"/>
    <n v="53.970000000001164"/>
  </r>
  <r>
    <s v="1417226"/>
    <x v="410"/>
    <x v="4"/>
    <x v="2"/>
    <n v="25395.4"/>
    <n v="24458.147783251232"/>
    <n v="937.25221674876957"/>
    <n v="24825.02"/>
    <n v="570.38000000000102"/>
    <n v="3116"/>
    <n v="3001"/>
    <n v="115"/>
    <n v="3046.0149999999999"/>
    <n v="69.985000000000127"/>
  </r>
  <r>
    <s v="1417226"/>
    <x v="58"/>
    <x v="4"/>
    <x v="2"/>
    <n v="86890.83"/>
    <n v="86130.257425742573"/>
    <n v="760.57257425742864"/>
    <n v="86991.56"/>
    <n v="-100.72999999999593"/>
    <n v="18165"/>
    <n v="18006"/>
    <n v="159"/>
    <n v="18186.060000000001"/>
    <n v="-21.06000000000131"/>
  </r>
  <r>
    <s v="1417226"/>
    <x v="275"/>
    <x v="4"/>
    <x v="3"/>
    <n v="82756.479999999996"/>
    <n v="82257.253731343269"/>
    <n v="499.22626865672646"/>
    <n v="82668.539999999994"/>
    <n v="87.940000000002328"/>
    <n v="13582"/>
    <n v="13504.499502487564"/>
    <n v="77.500497512435686"/>
    <n v="13572.022000000001"/>
    <n v="9.977999999999156"/>
  </r>
  <r>
    <s v="1417226"/>
    <x v="20"/>
    <x v="4"/>
    <x v="4"/>
    <n v="909.13"/>
    <n v="891.29411764705878"/>
    <n v="17.835882352941212"/>
    <n v="909.12"/>
    <n v="9.9999999999909051E-3"/>
    <n v="165.29599999999999"/>
    <n v="162.05392156862746"/>
    <n v="3.2420784313725335"/>
    <n v="165.29499999999999"/>
    <n v="1.0000000000047748E-3"/>
  </r>
  <r>
    <s v="1417435"/>
    <x v="0"/>
    <x v="0"/>
    <x v="0"/>
    <n v="4627.45"/>
    <n v="0"/>
    <n v="4627.45"/>
    <n v="0"/>
    <n v="4627.45"/>
    <n v="0"/>
    <n v="0"/>
    <n v="0"/>
    <n v="0"/>
    <n v="0"/>
  </r>
  <r>
    <s v="1417435"/>
    <x v="1"/>
    <x v="1"/>
    <x v="0"/>
    <n v="2.92"/>
    <n v="0"/>
    <n v="2.92"/>
    <n v="2.94"/>
    <n v="-2.0000000000000018E-2"/>
    <n v="0"/>
    <n v="0"/>
    <n v="0"/>
    <n v="0"/>
    <n v="0"/>
  </r>
  <r>
    <s v="1417435"/>
    <x v="2"/>
    <x v="1"/>
    <x v="0"/>
    <n v="68.2"/>
    <n v="0"/>
    <n v="68.2"/>
    <n v="68.66"/>
    <n v="-0.45999999999999375"/>
    <n v="0"/>
    <n v="0"/>
    <n v="0"/>
    <n v="0"/>
    <n v="0"/>
  </r>
  <r>
    <s v="1417435"/>
    <x v="3"/>
    <x v="1"/>
    <x v="0"/>
    <n v="457.9"/>
    <n v="0"/>
    <n v="457.9"/>
    <n v="461"/>
    <n v="-3.1000000000000227"/>
    <n v="0"/>
    <n v="0"/>
    <n v="0"/>
    <n v="0"/>
    <n v="0"/>
  </r>
  <r>
    <s v="1417435"/>
    <x v="4"/>
    <x v="2"/>
    <x v="0"/>
    <n v="617.20000000000005"/>
    <n v="0"/>
    <n v="617.20000000000005"/>
    <n v="1087.33"/>
    <n v="-470.12999999999988"/>
    <n v="1.75"/>
    <n v="0"/>
    <n v="1.75"/>
    <n v="3.0830000000000002"/>
    <n v="-1.3330000000000002"/>
  </r>
  <r>
    <s v="1417435"/>
    <x v="5"/>
    <x v="2"/>
    <x v="0"/>
    <n v="2121.65"/>
    <n v="0"/>
    <n v="2121.65"/>
    <n v="3737.74"/>
    <n v="-1616.0899999999997"/>
    <n v="1.75"/>
    <n v="0"/>
    <n v="1.75"/>
    <n v="3.0830000000000002"/>
    <n v="-1.3330000000000002"/>
  </r>
  <r>
    <s v="1417435"/>
    <x v="6"/>
    <x v="2"/>
    <x v="0"/>
    <n v="2295.4899999999998"/>
    <n v="0"/>
    <n v="2295.4899999999998"/>
    <n v="4044"/>
    <n v="-1748.5100000000002"/>
    <n v="36.75"/>
    <n v="0"/>
    <n v="36.75"/>
    <n v="64.742999999999995"/>
    <n v="-27.992999999999995"/>
  </r>
  <r>
    <s v="1417435"/>
    <x v="7"/>
    <x v="1"/>
    <x v="0"/>
    <n v="5130.17"/>
    <n v="0"/>
    <n v="5130.17"/>
    <n v="5164.91"/>
    <n v="-34.739999999999782"/>
    <n v="0"/>
    <n v="0"/>
    <n v="0"/>
    <n v="0"/>
    <n v="0"/>
  </r>
  <r>
    <s v="1417435"/>
    <x v="8"/>
    <x v="1"/>
    <x v="0"/>
    <n v="11863.56"/>
    <n v="0"/>
    <n v="11863.56"/>
    <n v="11943.89"/>
    <n v="-80.329999999999927"/>
    <n v="0"/>
    <n v="0"/>
    <n v="0"/>
    <n v="0"/>
    <n v="0"/>
  </r>
  <r>
    <s v="1417435"/>
    <x v="458"/>
    <x v="3"/>
    <x v="1"/>
    <n v="-302959.01"/>
    <n v="0"/>
    <n v="-302959.01"/>
    <n v="-302959.05"/>
    <n v="3.9999999979045242E-2"/>
    <n v="-3083"/>
    <n v="0"/>
    <n v="-3083"/>
    <n v="-3083"/>
    <n v="0"/>
  </r>
  <r>
    <s v="1417435"/>
    <x v="48"/>
    <x v="4"/>
    <x v="2"/>
    <n v="288.13"/>
    <n v="262.42574257425741"/>
    <n v="25.704257425742583"/>
    <n v="265.05"/>
    <n v="23.079999999999984"/>
    <n v="3385"/>
    <n v="3083"/>
    <n v="302"/>
    <n v="3113.83"/>
    <n v="271.17000000000007"/>
  </r>
  <r>
    <s v="1417435"/>
    <x v="334"/>
    <x v="4"/>
    <x v="2"/>
    <n v="1093.6400000000001"/>
    <n v="1064.7487684729065"/>
    <n v="28.891231527093623"/>
    <n v="1080.72"/>
    <n v="12.920000000000073"/>
    <n v="19000"/>
    <n v="18498"/>
    <n v="502"/>
    <n v="18775.47"/>
    <n v="224.52999999999884"/>
  </r>
  <r>
    <s v="1417435"/>
    <x v="50"/>
    <x v="4"/>
    <x v="2"/>
    <n v="1530.04"/>
    <n v="1526.0895522388059"/>
    <n v="3.9504477611940274"/>
    <n v="1533.72"/>
    <n v="-3.6800000000000637"/>
    <n v="3091"/>
    <n v="3083"/>
    <n v="8"/>
    <n v="3098.415"/>
    <n v="-7.4149999999999636"/>
  </r>
  <r>
    <s v="1417435"/>
    <x v="12"/>
    <x v="4"/>
    <x v="2"/>
    <n v="4916.25"/>
    <n v="4786.3546798029547"/>
    <n v="129.89532019704529"/>
    <n v="4858.1499999999996"/>
    <n v="58.100000000000364"/>
    <n v="19000"/>
    <n v="18498"/>
    <n v="502"/>
    <n v="18775.47"/>
    <n v="224.52999999999884"/>
  </r>
  <r>
    <s v="1417435"/>
    <x v="13"/>
    <x v="4"/>
    <x v="2"/>
    <n v="5944.72"/>
    <n v="5787.6551724137935"/>
    <n v="157.06482758620677"/>
    <n v="5874.47"/>
    <n v="70.25"/>
    <n v="19000"/>
    <n v="18498"/>
    <n v="502"/>
    <n v="18775.47"/>
    <n v="224.52999999999884"/>
  </r>
  <r>
    <s v="1417435"/>
    <x v="14"/>
    <x v="4"/>
    <x v="2"/>
    <n v="8839.57"/>
    <n v="8697.5784313725508"/>
    <n v="141.99156862744894"/>
    <n v="8871.5300000000007"/>
    <n v="-31.960000000000946"/>
    <n v="18800"/>
    <n v="18498"/>
    <n v="302"/>
    <n v="18867.96"/>
    <n v="-67.959999999999127"/>
  </r>
  <r>
    <s v="1417435"/>
    <x v="15"/>
    <x v="4"/>
    <x v="2"/>
    <n v="17208.87"/>
    <n v="16754.177339901482"/>
    <n v="454.69266009851708"/>
    <n v="17005.490000000002"/>
    <n v="203.37999999999738"/>
    <n v="19000"/>
    <n v="18498"/>
    <n v="502"/>
    <n v="18775.47"/>
    <n v="224.52999999999884"/>
  </r>
  <r>
    <s v="1417435"/>
    <x v="17"/>
    <x v="4"/>
    <x v="2"/>
    <n v="24738"/>
    <n v="24602.338308457711"/>
    <n v="135.66169154228919"/>
    <n v="24725.35"/>
    <n v="12.650000000001455"/>
    <n v="18600"/>
    <n v="18498"/>
    <n v="102"/>
    <n v="18590.490000000002"/>
    <n v="9.5099999999983993"/>
  </r>
  <r>
    <s v="1417435"/>
    <x v="51"/>
    <x v="4"/>
    <x v="2"/>
    <n v="27328.62"/>
    <n v="27161.231527093598"/>
    <n v="167.38847290640115"/>
    <n v="27568.65"/>
    <n v="-240.03000000000247"/>
    <n v="3102"/>
    <n v="3083"/>
    <n v="19"/>
    <n v="3129.2449999999999"/>
    <n v="-27.244999999999891"/>
  </r>
  <r>
    <s v="1417435"/>
    <x v="18"/>
    <x v="4"/>
    <x v="2"/>
    <n v="100548.36"/>
    <n v="99648.722772277222"/>
    <n v="899.63722772277833"/>
    <n v="100645.21"/>
    <n v="-96.850000000005821"/>
    <n v="18665"/>
    <n v="18498"/>
    <n v="167"/>
    <n v="18682.98"/>
    <n v="-17.979999999999563"/>
  </r>
  <r>
    <s v="1417435"/>
    <x v="19"/>
    <x v="4"/>
    <x v="3"/>
    <n v="82404.3"/>
    <n v="82263.643564356433"/>
    <n v="140.65643564357015"/>
    <n v="83086.28"/>
    <n v="-681.97999999999593"/>
    <n v="13918"/>
    <n v="13873.5"/>
    <n v="44.5"/>
    <n v="14012.235000000001"/>
    <n v="-94.235000000000582"/>
  </r>
  <r>
    <s v="1417435"/>
    <x v="20"/>
    <x v="4"/>
    <x v="4"/>
    <n v="933.97"/>
    <n v="915.65686274509801"/>
    <n v="18.313137254902017"/>
    <n v="933.97"/>
    <n v="0"/>
    <n v="169.81200000000001"/>
    <n v="166.48235294117649"/>
    <n v="3.3296470588235252"/>
    <n v="169.81200000000001"/>
    <n v="0"/>
  </r>
  <r>
    <s v="1417436"/>
    <x v="0"/>
    <x v="0"/>
    <x v="0"/>
    <n v="7209.34"/>
    <n v="0"/>
    <n v="7209.34"/>
    <n v="0"/>
    <n v="7209.34"/>
    <n v="0"/>
    <n v="0"/>
    <n v="0"/>
    <n v="0"/>
    <n v="0"/>
  </r>
  <r>
    <s v="1417436"/>
    <x v="1"/>
    <x v="1"/>
    <x v="0"/>
    <n v="28.58"/>
    <n v="0"/>
    <n v="28.58"/>
    <n v="28.49"/>
    <n v="8.9999999999999858E-2"/>
    <n v="0"/>
    <n v="0"/>
    <n v="0"/>
    <n v="0"/>
    <n v="0"/>
  </r>
  <r>
    <s v="1417436"/>
    <x v="2"/>
    <x v="1"/>
    <x v="0"/>
    <n v="666.92"/>
    <n v="0"/>
    <n v="666.92"/>
    <n v="664.85"/>
    <n v="2.0699999999999363"/>
    <n v="0"/>
    <n v="0"/>
    <n v="0"/>
    <n v="0"/>
    <n v="0"/>
  </r>
  <r>
    <s v="1417436"/>
    <x v="3"/>
    <x v="1"/>
    <x v="0"/>
    <n v="4477.92"/>
    <n v="0"/>
    <n v="4477.92"/>
    <n v="4464.01"/>
    <n v="13.909999999999854"/>
    <n v="0"/>
    <n v="0"/>
    <n v="0"/>
    <n v="0"/>
    <n v="0"/>
  </r>
  <r>
    <s v="1417436"/>
    <x v="4"/>
    <x v="2"/>
    <x v="0"/>
    <n v="6937.32"/>
    <n v="0"/>
    <n v="6937.32"/>
    <n v="7348.15"/>
    <n v="-410.82999999999993"/>
    <n v="19.670000000000002"/>
    <n v="0"/>
    <n v="19.670000000000002"/>
    <n v="20.835000000000001"/>
    <n v="-1.1649999999999991"/>
  </r>
  <r>
    <s v="1417436"/>
    <x v="5"/>
    <x v="2"/>
    <x v="0"/>
    <n v="23847.33"/>
    <n v="0"/>
    <n v="23847.33"/>
    <n v="25259.61"/>
    <n v="-1412.2799999999988"/>
    <n v="19.670000000000002"/>
    <n v="0"/>
    <n v="19.670000000000002"/>
    <n v="20.835000000000001"/>
    <n v="-1.1649999999999991"/>
  </r>
  <r>
    <s v="1417436"/>
    <x v="6"/>
    <x v="2"/>
    <x v="0"/>
    <n v="25801.35"/>
    <n v="0"/>
    <n v="25801.35"/>
    <n v="27329.15"/>
    <n v="-1527.8000000000029"/>
    <n v="413.07"/>
    <n v="0"/>
    <n v="413.07"/>
    <n v="437.53"/>
    <n v="-24.45999999999998"/>
  </r>
  <r>
    <s v="1417436"/>
    <x v="7"/>
    <x v="1"/>
    <x v="0"/>
    <n v="50169.04"/>
    <n v="0"/>
    <n v="50169.04"/>
    <n v="50013.14"/>
    <n v="155.90000000000146"/>
    <n v="0"/>
    <n v="0"/>
    <n v="0"/>
    <n v="0"/>
    <n v="0"/>
  </r>
  <r>
    <s v="1417436"/>
    <x v="8"/>
    <x v="1"/>
    <x v="0"/>
    <n v="116016.25"/>
    <n v="0"/>
    <n v="116016.25"/>
    <n v="115655.72"/>
    <n v="360.52999999999884"/>
    <n v="0"/>
    <n v="0"/>
    <n v="0"/>
    <n v="0"/>
    <n v="0"/>
  </r>
  <r>
    <s v="1417436"/>
    <x v="343"/>
    <x v="3"/>
    <x v="1"/>
    <n v="-2672903.6800000002"/>
    <n v="0"/>
    <n v="-2672903.6800000002"/>
    <n v="-2672903.59"/>
    <n v="-9.0000000316649675E-2"/>
    <n v="-15001"/>
    <n v="0"/>
    <n v="-15001"/>
    <n v="-15001"/>
    <n v="0"/>
  </r>
  <r>
    <s v="1417436"/>
    <x v="44"/>
    <x v="4"/>
    <x v="2"/>
    <n v="1330"/>
    <n v="0"/>
    <n v="1330"/>
    <n v="0"/>
    <n v="1330"/>
    <n v="1000"/>
    <n v="0"/>
    <n v="1000"/>
    <n v="0"/>
    <n v="1000"/>
  </r>
  <r>
    <s v="1417436"/>
    <x v="48"/>
    <x v="4"/>
    <x v="2"/>
    <n v="1447.04"/>
    <n v="1276.8811881188121"/>
    <n v="170.15881188118783"/>
    <n v="1289.6500000000001"/>
    <n v="157.38999999999987"/>
    <n v="17000"/>
    <n v="15001"/>
    <n v="1999"/>
    <n v="15151.01"/>
    <n v="1848.9899999999998"/>
  </r>
  <r>
    <s v="1417436"/>
    <x v="342"/>
    <x v="4"/>
    <x v="2"/>
    <n v="9382.39"/>
    <n v="9357.0246305418714"/>
    <n v="25.365369458128043"/>
    <n v="9497.3799999999992"/>
    <n v="-114.98999999999978"/>
    <n v="180500"/>
    <n v="180012"/>
    <n v="488"/>
    <n v="182712.18"/>
    <n v="-2212.179999999993"/>
  </r>
  <r>
    <s v="1417436"/>
    <x v="11"/>
    <x v="4"/>
    <x v="2"/>
    <n v="14743.03"/>
    <n v="14745.980099502487"/>
    <n v="-2.9500995024864096"/>
    <n v="14819.71"/>
    <n v="-76.679999999998472"/>
    <n v="14998"/>
    <n v="15001"/>
    <n v="-3"/>
    <n v="15076.004999999999"/>
    <n v="-78.0049999999992"/>
  </r>
  <r>
    <s v="1417436"/>
    <x v="54"/>
    <x v="4"/>
    <x v="2"/>
    <n v="40628.75"/>
    <n v="40608.906403940884"/>
    <n v="19.843596059115953"/>
    <n v="41218.04"/>
    <n v="-589.29000000000087"/>
    <n v="180100"/>
    <n v="180012"/>
    <n v="88"/>
    <n v="182712.18"/>
    <n v="-2612.179999999993"/>
  </r>
  <r>
    <s v="1417436"/>
    <x v="55"/>
    <x v="4"/>
    <x v="2"/>
    <n v="52249.07"/>
    <n v="52180.078817733993"/>
    <n v="68.991182266006945"/>
    <n v="52962.78"/>
    <n v="-713.70999999999913"/>
    <n v="180250"/>
    <n v="180012"/>
    <n v="238"/>
    <n v="182712.18"/>
    <n v="-2462.179999999993"/>
  </r>
  <r>
    <s v="1417436"/>
    <x v="14"/>
    <x v="4"/>
    <x v="2"/>
    <n v="85137.3"/>
    <n v="84639.843137254895"/>
    <n v="497.45686274510808"/>
    <n v="86332.64"/>
    <n v="-1195.3399999999965"/>
    <n v="181070"/>
    <n v="180012"/>
    <n v="1058"/>
    <n v="183612.24"/>
    <n v="-2542.2399999999907"/>
  </r>
  <r>
    <s v="1417436"/>
    <x v="56"/>
    <x v="4"/>
    <x v="2"/>
    <n v="150116.74"/>
    <n v="145743.47783251232"/>
    <n v="4373.2621674876718"/>
    <n v="147929.63"/>
    <n v="2187.109999999986"/>
    <n v="185414"/>
    <n v="180012"/>
    <n v="5402"/>
    <n v="182712.18"/>
    <n v="2701.820000000007"/>
  </r>
  <r>
    <s v="1417436"/>
    <x v="63"/>
    <x v="4"/>
    <x v="2"/>
    <n v="179369.5"/>
    <n v="179261.95073891626"/>
    <n v="107.54926108373911"/>
    <n v="181950.88"/>
    <n v="-2581.3800000000047"/>
    <n v="15010"/>
    <n v="15001"/>
    <n v="9"/>
    <n v="15226.014999999999"/>
    <n v="-216.01499999999942"/>
  </r>
  <r>
    <s v="1417436"/>
    <x v="17"/>
    <x v="4"/>
    <x v="2"/>
    <n v="244055"/>
    <n v="239415.96019900497"/>
    <n v="4639.0398009950295"/>
    <n v="240613.04"/>
    <n v="3441.9599999999919"/>
    <n v="183500"/>
    <n v="180012"/>
    <n v="3488"/>
    <n v="180912.06"/>
    <n v="2587.9400000000023"/>
  </r>
  <r>
    <s v="1417436"/>
    <x v="58"/>
    <x v="4"/>
    <x v="2"/>
    <n v="863885.66"/>
    <n v="861073"/>
    <n v="2812.6600000000326"/>
    <n v="869683.73"/>
    <n v="-5798.0699999999488"/>
    <n v="180600"/>
    <n v="180012"/>
    <n v="588"/>
    <n v="181812.12"/>
    <n v="-1212.1199999999953"/>
  </r>
  <r>
    <s v="1417436"/>
    <x v="59"/>
    <x v="4"/>
    <x v="3"/>
    <n v="787528.71"/>
    <n v="782839.97014925373"/>
    <n v="4688.7398507462349"/>
    <n v="786754.17"/>
    <n v="774.53999999992084"/>
    <n v="136107"/>
    <n v="135009"/>
    <n v="1098"/>
    <n v="135684.04500000001"/>
    <n v="422.95499999998719"/>
  </r>
  <r>
    <s v="1417436"/>
    <x v="20"/>
    <x v="4"/>
    <x v="4"/>
    <n v="7876.44"/>
    <n v="8910.5980392156871"/>
    <n v="-1034.1580392156875"/>
    <n v="9088.81"/>
    <n v="-1212.3699999999999"/>
    <n v="1432.08"/>
    <n v="1620.1078431372548"/>
    <n v="-188.02784313725488"/>
    <n v="1652.51"/>
    <n v="-220.43000000000006"/>
  </r>
  <r>
    <s v="1417437"/>
    <x v="0"/>
    <x v="0"/>
    <x v="0"/>
    <n v="1182.73"/>
    <n v="0"/>
    <n v="1182.73"/>
    <n v="0"/>
    <n v="1182.73"/>
    <n v="0"/>
    <n v="0"/>
    <n v="0"/>
    <n v="0"/>
    <n v="0"/>
  </r>
  <r>
    <s v="1417437"/>
    <x v="190"/>
    <x v="2"/>
    <x v="0"/>
    <n v="119.96"/>
    <n v="0"/>
    <n v="119.96"/>
    <n v="126.15"/>
    <n v="-6.1900000000000119"/>
    <n v="15.866"/>
    <n v="0"/>
    <n v="15.866"/>
    <n v="16.687000000000001"/>
    <n v="-0.82100000000000151"/>
  </r>
  <r>
    <s v="1417437"/>
    <x v="191"/>
    <x v="2"/>
    <x v="0"/>
    <n v="246.15"/>
    <n v="0"/>
    <n v="246.15"/>
    <n v="258.88"/>
    <n v="-12.72999999999999"/>
    <n v="15.866"/>
    <n v="0"/>
    <n v="15.866"/>
    <n v="16.687000000000001"/>
    <n v="-0.82100000000000151"/>
  </r>
  <r>
    <s v="1417437"/>
    <x v="192"/>
    <x v="2"/>
    <x v="0"/>
    <n v="9703.7199999999993"/>
    <n v="0"/>
    <n v="9703.7199999999993"/>
    <n v="10203.790000000001"/>
    <n v="-500.07000000000153"/>
    <n v="158.66"/>
    <n v="0"/>
    <n v="158.66"/>
    <n v="166.83600000000001"/>
    <n v="-8.1760000000000161"/>
  </r>
  <r>
    <s v="1417437"/>
    <x v="56"/>
    <x v="3"/>
    <x v="2"/>
    <n v="-62811.1"/>
    <n v="0"/>
    <n v="-62811.1"/>
    <n v="-62811.25"/>
    <n v="0.15000000000145519"/>
    <n v="-77580"/>
    <n v="0"/>
    <n v="-77580"/>
    <n v="-77580"/>
    <n v="0"/>
  </r>
  <r>
    <s v="1417437"/>
    <x v="194"/>
    <x v="4"/>
    <x v="2"/>
    <n v="6480.29"/>
    <n v="6483.1755424063113"/>
    <n v="-2.8855424063112878"/>
    <n v="6573.94"/>
    <n v="-93.649999999999636"/>
    <n v="12795"/>
    <n v="12800.700197238659"/>
    <n v="-5.7001972386588022"/>
    <n v="12979.91"/>
    <n v="-184.90999999999985"/>
  </r>
  <r>
    <s v="1417437"/>
    <x v="193"/>
    <x v="4"/>
    <x v="2"/>
    <n v="45078.25"/>
    <n v="44973.901477832515"/>
    <n v="104.3485221674855"/>
    <n v="45648.51"/>
    <n v="-570.26000000000204"/>
    <n v="77760"/>
    <n v="77580"/>
    <n v="180"/>
    <n v="78743.7"/>
    <n v="-983.69999999999709"/>
  </r>
  <r>
    <s v="1417520"/>
    <x v="0"/>
    <x v="0"/>
    <x v="0"/>
    <n v="-5032.1400000000003"/>
    <n v="0"/>
    <n v="-5032.1400000000003"/>
    <n v="0"/>
    <n v="-5032.1400000000003"/>
    <n v="0"/>
    <n v="0"/>
    <n v="0"/>
    <n v="0"/>
    <n v="0"/>
  </r>
  <r>
    <s v="1417520"/>
    <x v="1"/>
    <x v="1"/>
    <x v="0"/>
    <n v="0"/>
    <n v="0"/>
    <n v="0"/>
    <n v="0.01"/>
    <n v="-0.01"/>
    <n v="0"/>
    <n v="0"/>
    <n v="0"/>
    <n v="0"/>
    <n v="0"/>
  </r>
  <r>
    <s v="1417520"/>
    <x v="2"/>
    <x v="1"/>
    <x v="0"/>
    <n v="0"/>
    <n v="0"/>
    <n v="0"/>
    <n v="0.18"/>
    <n v="-0.18"/>
    <n v="0"/>
    <n v="0"/>
    <n v="0"/>
    <n v="0"/>
    <n v="0"/>
  </r>
  <r>
    <s v="1417520"/>
    <x v="3"/>
    <x v="1"/>
    <x v="0"/>
    <n v="0"/>
    <n v="0"/>
    <n v="0"/>
    <n v="1.19"/>
    <n v="-1.19"/>
    <n v="0"/>
    <n v="0"/>
    <n v="0"/>
    <n v="0"/>
    <n v="0"/>
  </r>
  <r>
    <s v="1417520"/>
    <x v="7"/>
    <x v="1"/>
    <x v="0"/>
    <n v="0"/>
    <n v="0"/>
    <n v="0"/>
    <n v="13.32"/>
    <n v="-13.32"/>
    <n v="0"/>
    <n v="0"/>
    <n v="0"/>
    <n v="0"/>
    <n v="0"/>
  </r>
  <r>
    <s v="1417520"/>
    <x v="8"/>
    <x v="1"/>
    <x v="0"/>
    <n v="0"/>
    <n v="0"/>
    <n v="0"/>
    <n v="30.81"/>
    <n v="-30.81"/>
    <n v="0"/>
    <n v="0"/>
    <n v="0"/>
    <n v="0"/>
    <n v="0"/>
  </r>
  <r>
    <s v="1417520"/>
    <x v="259"/>
    <x v="2"/>
    <x v="0"/>
    <n v="792.13"/>
    <n v="0"/>
    <n v="792.13"/>
    <n v="572.54999999999995"/>
    <n v="219.58000000000004"/>
    <n v="5"/>
    <n v="0"/>
    <n v="5"/>
    <n v="3.6139999999999999"/>
    <n v="1.3860000000000001"/>
  </r>
  <r>
    <s v="1417520"/>
    <x v="260"/>
    <x v="2"/>
    <x v="0"/>
    <n v="2516.5700000000002"/>
    <n v="0"/>
    <n v="2516.5700000000002"/>
    <n v="1818.98"/>
    <n v="697.59000000000015"/>
    <n v="5"/>
    <n v="0"/>
    <n v="5"/>
    <n v="3.6139999999999999"/>
    <n v="1.3860000000000001"/>
  </r>
  <r>
    <s v="1417520"/>
    <x v="261"/>
    <x v="2"/>
    <x v="0"/>
    <n v="2528.8200000000002"/>
    <n v="0"/>
    <n v="2528.8200000000002"/>
    <n v="1827.83"/>
    <n v="700.99000000000024"/>
    <n v="30"/>
    <n v="0"/>
    <n v="30"/>
    <n v="21.684000000000001"/>
    <n v="8.3159999999999989"/>
  </r>
  <r>
    <s v="1417520"/>
    <x v="347"/>
    <x v="3"/>
    <x v="5"/>
    <n v="-91533.59"/>
    <n v="0"/>
    <n v="-91533.59"/>
    <n v="-91533.61"/>
    <n v="2.0000000004074536E-2"/>
    <n v="-3614"/>
    <n v="0"/>
    <n v="-3614"/>
    <n v="-3614"/>
    <n v="0"/>
  </r>
  <r>
    <s v="1417520"/>
    <x v="348"/>
    <x v="4"/>
    <x v="5"/>
    <n v="79152.570000000007"/>
    <n v="76754.19"/>
    <n v="2398.3800000000047"/>
    <n v="76754.19"/>
    <n v="2398.3800000000047"/>
    <n v="3876"/>
    <n v="3758.56"/>
    <n v="117.44000000000005"/>
    <n v="3758.56"/>
    <n v="117.44000000000005"/>
  </r>
  <r>
    <s v="1417520"/>
    <x v="349"/>
    <x v="4"/>
    <x v="2"/>
    <n v="5673.53"/>
    <n v="4881.9313725490192"/>
    <n v="791.59862745098053"/>
    <n v="4979.57"/>
    <n v="693.96"/>
    <n v="4200"/>
    <n v="3614"/>
    <n v="586"/>
    <n v="3686.28"/>
    <n v="513.7199999999998"/>
  </r>
  <r>
    <s v="1417520"/>
    <x v="350"/>
    <x v="4"/>
    <x v="2"/>
    <n v="5180"/>
    <n v="5059.6019900497504"/>
    <n v="120.39800995024962"/>
    <n v="5084.8999999999996"/>
    <n v="95.100000000000364"/>
    <n v="3700"/>
    <n v="3614"/>
    <n v="86"/>
    <n v="3632.07"/>
    <n v="67.929999999999836"/>
  </r>
  <r>
    <s v="1417520"/>
    <x v="266"/>
    <x v="4"/>
    <x v="3"/>
    <n v="722.11"/>
    <n v="474.49"/>
    <n v="247.62"/>
    <n v="474.49"/>
    <n v="247.62"/>
    <n v="55"/>
    <n v="36.14"/>
    <n v="18.86"/>
    <n v="36.14"/>
    <n v="18.86"/>
  </r>
  <r>
    <s v="1417526"/>
    <x v="0"/>
    <x v="0"/>
    <x v="0"/>
    <n v="2889.71"/>
    <n v="0"/>
    <n v="2889.71"/>
    <n v="0"/>
    <n v="2889.71"/>
    <n v="0"/>
    <n v="0"/>
    <n v="0"/>
    <n v="0"/>
    <n v="0"/>
  </r>
  <r>
    <s v="1417526"/>
    <x v="1"/>
    <x v="1"/>
    <x v="0"/>
    <n v="2.6"/>
    <n v="0"/>
    <n v="2.6"/>
    <n v="2.58"/>
    <n v="2.0000000000000018E-2"/>
    <n v="0"/>
    <n v="0"/>
    <n v="0"/>
    <n v="0"/>
    <n v="0"/>
  </r>
  <r>
    <s v="1417526"/>
    <x v="2"/>
    <x v="1"/>
    <x v="0"/>
    <n v="60.56"/>
    <n v="0"/>
    <n v="60.56"/>
    <n v="60.15"/>
    <n v="0.41000000000000369"/>
    <n v="0"/>
    <n v="0"/>
    <n v="0"/>
    <n v="0"/>
    <n v="0"/>
  </r>
  <r>
    <s v="1417526"/>
    <x v="3"/>
    <x v="1"/>
    <x v="0"/>
    <n v="406.61"/>
    <n v="0"/>
    <n v="406.61"/>
    <n v="403.88"/>
    <n v="2.7300000000000182"/>
    <n v="0"/>
    <n v="0"/>
    <n v="0"/>
    <n v="0"/>
    <n v="0"/>
  </r>
  <r>
    <s v="1417526"/>
    <x v="4"/>
    <x v="2"/>
    <x v="0"/>
    <n v="645.41"/>
    <n v="0"/>
    <n v="645.41"/>
    <n v="952.6"/>
    <n v="-307.19000000000005"/>
    <n v="1.83"/>
    <n v="0"/>
    <n v="1.83"/>
    <n v="2.7010000000000001"/>
    <n v="-0.871"/>
  </r>
  <r>
    <s v="1417526"/>
    <x v="5"/>
    <x v="2"/>
    <x v="0"/>
    <n v="2218.64"/>
    <n v="0"/>
    <n v="2218.64"/>
    <n v="3274.61"/>
    <n v="-1055.9700000000003"/>
    <n v="1.83"/>
    <n v="0"/>
    <n v="1.83"/>
    <n v="2.7010000000000001"/>
    <n v="-0.871"/>
  </r>
  <r>
    <s v="1417526"/>
    <x v="6"/>
    <x v="2"/>
    <x v="0"/>
    <n v="2400.4299999999998"/>
    <n v="0"/>
    <n v="2400.4299999999998"/>
    <n v="3542.93"/>
    <n v="-1142.5"/>
    <n v="38.43"/>
    <n v="0"/>
    <n v="38.43"/>
    <n v="56.720999999999997"/>
    <n v="-18.290999999999997"/>
  </r>
  <r>
    <s v="1417526"/>
    <x v="7"/>
    <x v="1"/>
    <x v="0"/>
    <n v="4555.53"/>
    <n v="0"/>
    <n v="4555.53"/>
    <n v="4524.95"/>
    <n v="30.579999999999927"/>
    <n v="0"/>
    <n v="0"/>
    <n v="0"/>
    <n v="0"/>
    <n v="0"/>
  </r>
  <r>
    <s v="1417526"/>
    <x v="8"/>
    <x v="1"/>
    <x v="0"/>
    <n v="10534.69"/>
    <n v="0"/>
    <n v="10534.69"/>
    <n v="10463.98"/>
    <n v="70.710000000000946"/>
    <n v="0"/>
    <n v="0"/>
    <n v="0"/>
    <n v="0"/>
    <n v="0"/>
  </r>
  <r>
    <s v="1417526"/>
    <x v="47"/>
    <x v="3"/>
    <x v="1"/>
    <n v="-265612.83"/>
    <n v="0"/>
    <n v="-265612.83"/>
    <n v="-265612.93"/>
    <n v="9.9999999976716936E-2"/>
    <n v="-2701"/>
    <n v="0"/>
    <n v="-2701"/>
    <n v="-2701"/>
    <n v="0"/>
  </r>
  <r>
    <s v="1417526"/>
    <x v="48"/>
    <x v="4"/>
    <x v="2"/>
    <n v="257.06"/>
    <n v="229.9108910891089"/>
    <n v="27.149108910891101"/>
    <n v="232.21"/>
    <n v="24.849999999999994"/>
    <n v="3020"/>
    <n v="2701"/>
    <n v="319"/>
    <n v="2728.01"/>
    <n v="291.98999999999978"/>
  </r>
  <r>
    <s v="1417526"/>
    <x v="49"/>
    <x v="4"/>
    <x v="2"/>
    <n v="938.23"/>
    <n v="932.81773399014776"/>
    <n v="5.4122660098522601"/>
    <n v="946.81"/>
    <n v="-8.5799999999999272"/>
    <n v="16300"/>
    <n v="16206"/>
    <n v="94"/>
    <n v="16449.09"/>
    <n v="-149.09000000000015"/>
  </r>
  <r>
    <s v="1417526"/>
    <x v="50"/>
    <x v="4"/>
    <x v="2"/>
    <n v="1343.43"/>
    <n v="1336.995024875622"/>
    <n v="6.4349751243780702"/>
    <n v="1343.68"/>
    <n v="-0.25"/>
    <n v="2714"/>
    <n v="2701"/>
    <n v="13"/>
    <n v="2714.5050000000001"/>
    <n v="-0.50500000000010914"/>
  </r>
  <r>
    <s v="1417526"/>
    <x v="12"/>
    <x v="4"/>
    <x v="2"/>
    <n v="4217.63"/>
    <n v="4193.3004926108379"/>
    <n v="24.329507389162245"/>
    <n v="4256.2"/>
    <n v="-38.569999999999709"/>
    <n v="16300"/>
    <n v="16206"/>
    <n v="94"/>
    <n v="16449.09"/>
    <n v="-149.09000000000015"/>
  </r>
  <r>
    <s v="1417526"/>
    <x v="13"/>
    <x v="4"/>
    <x v="2"/>
    <n v="5099.95"/>
    <n v="5070.5320197044339"/>
    <n v="29.41798029556594"/>
    <n v="5146.59"/>
    <n v="-46.640000000000327"/>
    <n v="16300"/>
    <n v="16206"/>
    <n v="94"/>
    <n v="16449.09"/>
    <n v="-149.09000000000015"/>
  </r>
  <r>
    <s v="1417526"/>
    <x v="14"/>
    <x v="4"/>
    <x v="2"/>
    <n v="7769.42"/>
    <n v="7619.9019607843138"/>
    <n v="149.51803921568626"/>
    <n v="7772.3"/>
    <n v="-2.8800000000001091"/>
    <n v="16524"/>
    <n v="16206"/>
    <n v="318"/>
    <n v="16530.12"/>
    <n v="-6.1199999999989814"/>
  </r>
  <r>
    <s v="1417526"/>
    <x v="15"/>
    <x v="4"/>
    <x v="2"/>
    <n v="14876.62"/>
    <n v="14678.246305418719"/>
    <n v="198.3736945812816"/>
    <n v="14898.42"/>
    <n v="-21.799999999999272"/>
    <n v="16425"/>
    <n v="16206"/>
    <n v="219"/>
    <n v="16449.09"/>
    <n v="-24.090000000000146"/>
  </r>
  <r>
    <s v="1417526"/>
    <x v="17"/>
    <x v="4"/>
    <x v="2"/>
    <n v="21653.73"/>
    <n v="21553.980099502489"/>
    <n v="99.74990049751068"/>
    <n v="21661.75"/>
    <n v="-8.0200000000004366"/>
    <n v="16281"/>
    <n v="16206"/>
    <n v="75"/>
    <n v="16287.03"/>
    <n v="-6.0300000000006548"/>
  </r>
  <r>
    <s v="1417526"/>
    <x v="51"/>
    <x v="4"/>
    <x v="2"/>
    <n v="23866.29"/>
    <n v="23795.812807881772"/>
    <n v="70.477192118229141"/>
    <n v="24152.75"/>
    <n v="-286.45999999999913"/>
    <n v="2709"/>
    <n v="2701"/>
    <n v="8"/>
    <n v="2741.5149999999999"/>
    <n v="-32.514999999999873"/>
  </r>
  <r>
    <s v="1417526"/>
    <x v="18"/>
    <x v="4"/>
    <x v="2"/>
    <n v="91374.3"/>
    <n v="87301.722772277222"/>
    <n v="4072.5772277227807"/>
    <n v="88174.74"/>
    <n v="3199.5599999999977"/>
    <n v="16962"/>
    <n v="16206"/>
    <n v="756"/>
    <n v="16368.06"/>
    <n v="593.94000000000051"/>
  </r>
  <r>
    <s v="1417526"/>
    <x v="19"/>
    <x v="4"/>
    <x v="3"/>
    <n v="69683.75"/>
    <n v="72260.950495049503"/>
    <n v="-2577.2004950495029"/>
    <n v="72983.56"/>
    <n v="-3299.8099999999977"/>
    <n v="12359"/>
    <n v="12154.5"/>
    <n v="204.5"/>
    <n v="12276.045"/>
    <n v="82.954999999999927"/>
  </r>
  <r>
    <s v="1417526"/>
    <x v="20"/>
    <x v="4"/>
    <x v="4"/>
    <n v="818.24"/>
    <n v="802.1960784313726"/>
    <n v="16.043921568627411"/>
    <n v="818.24"/>
    <n v="0"/>
    <n v="148.77099999999999"/>
    <n v="145.85392156862744"/>
    <n v="2.9170784313725449"/>
    <n v="148.77099999999999"/>
    <n v="0"/>
  </r>
  <r>
    <s v="1417527"/>
    <x v="0"/>
    <x v="0"/>
    <x v="0"/>
    <n v="-956"/>
    <n v="0"/>
    <n v="-956"/>
    <n v="0"/>
    <n v="-956"/>
    <n v="0"/>
    <n v="0"/>
    <n v="0"/>
    <n v="0"/>
    <n v="0"/>
  </r>
  <r>
    <s v="1417527"/>
    <x v="1"/>
    <x v="1"/>
    <x v="0"/>
    <n v="0.85"/>
    <n v="0"/>
    <n v="0.85"/>
    <n v="0.84"/>
    <n v="1.0000000000000009E-2"/>
    <n v="0"/>
    <n v="0"/>
    <n v="0"/>
    <n v="0"/>
    <n v="0"/>
  </r>
  <r>
    <s v="1417527"/>
    <x v="2"/>
    <x v="1"/>
    <x v="0"/>
    <n v="19.75"/>
    <n v="0"/>
    <n v="19.75"/>
    <n v="19.62"/>
    <n v="0.12999999999999901"/>
    <n v="0"/>
    <n v="0"/>
    <n v="0"/>
    <n v="0"/>
    <n v="0"/>
  </r>
  <r>
    <s v="1417527"/>
    <x v="3"/>
    <x v="1"/>
    <x v="0"/>
    <n v="132.62"/>
    <n v="0"/>
    <n v="132.62"/>
    <n v="131.74"/>
    <n v="0.87999999999999545"/>
    <n v="0"/>
    <n v="0"/>
    <n v="0"/>
    <n v="0"/>
    <n v="0"/>
  </r>
  <r>
    <s v="1417527"/>
    <x v="4"/>
    <x v="2"/>
    <x v="0"/>
    <n v="264.51"/>
    <n v="0"/>
    <n v="264.51"/>
    <n v="310.72000000000003"/>
    <n v="-46.210000000000036"/>
    <n v="0.75"/>
    <n v="0"/>
    <n v="0.75"/>
    <n v="0.88100000000000001"/>
    <n v="-0.13100000000000001"/>
  </r>
  <r>
    <s v="1417527"/>
    <x v="5"/>
    <x v="2"/>
    <x v="0"/>
    <n v="909.28"/>
    <n v="0"/>
    <n v="909.28"/>
    <n v="1068.0999999999999"/>
    <n v="-158.81999999999994"/>
    <n v="0.75"/>
    <n v="0"/>
    <n v="0.75"/>
    <n v="0.88100000000000001"/>
    <n v="-0.13100000000000001"/>
  </r>
  <r>
    <s v="1417527"/>
    <x v="6"/>
    <x v="2"/>
    <x v="0"/>
    <n v="983.78"/>
    <n v="0"/>
    <n v="983.78"/>
    <n v="1155.6199999999999"/>
    <n v="-171.83999999999992"/>
    <n v="15.75"/>
    <n v="0"/>
    <n v="15.75"/>
    <n v="18.501000000000001"/>
    <n v="-2.7510000000000012"/>
  </r>
  <r>
    <s v="1417527"/>
    <x v="7"/>
    <x v="1"/>
    <x v="0"/>
    <n v="1485.83"/>
    <n v="0"/>
    <n v="1485.83"/>
    <n v="1475.93"/>
    <n v="9.8999999999998636"/>
    <n v="0"/>
    <n v="0"/>
    <n v="0"/>
    <n v="0"/>
    <n v="0"/>
  </r>
  <r>
    <s v="1417527"/>
    <x v="8"/>
    <x v="1"/>
    <x v="0"/>
    <n v="3435.98"/>
    <n v="0"/>
    <n v="3435.98"/>
    <n v="3413.09"/>
    <n v="22.889999999999873"/>
    <n v="0"/>
    <n v="0"/>
    <n v="0"/>
    <n v="0"/>
    <n v="0"/>
  </r>
  <r>
    <s v="1417527"/>
    <x v="47"/>
    <x v="3"/>
    <x v="1"/>
    <n v="-86636.4"/>
    <n v="0"/>
    <n v="-86636.4"/>
    <n v="-86636.43"/>
    <n v="2.9999999998835847E-2"/>
    <n v="-881"/>
    <n v="0"/>
    <n v="-881"/>
    <n v="-881"/>
    <n v="0"/>
  </r>
  <r>
    <s v="1417527"/>
    <x v="48"/>
    <x v="4"/>
    <x v="2"/>
    <n v="174.5"/>
    <n v="74.990099009900987"/>
    <n v="99.509900990099013"/>
    <n v="75.739999999999995"/>
    <n v="98.76"/>
    <n v="2050"/>
    <n v="881"/>
    <n v="1169"/>
    <n v="889.81"/>
    <n v="1160.19"/>
  </r>
  <r>
    <s v="1417527"/>
    <x v="49"/>
    <x v="4"/>
    <x v="2"/>
    <n v="310.82"/>
    <n v="304.26600985221677"/>
    <n v="6.5539901477832245"/>
    <n v="308.83"/>
    <n v="1.9900000000000091"/>
    <n v="5400"/>
    <n v="5286"/>
    <n v="114"/>
    <n v="5365.29"/>
    <n v="34.710000000000036"/>
  </r>
  <r>
    <s v="1417527"/>
    <x v="50"/>
    <x v="4"/>
    <x v="2"/>
    <n v="438.08"/>
    <n v="436.09950248756218"/>
    <n v="1.9804975124378075"/>
    <n v="438.28"/>
    <n v="-0.19999999999998863"/>
    <n v="885"/>
    <n v="881"/>
    <n v="4"/>
    <n v="885.40499999999997"/>
    <n v="-0.40499999999997272"/>
  </r>
  <r>
    <s v="1417527"/>
    <x v="12"/>
    <x v="4"/>
    <x v="2"/>
    <n v="1397.25"/>
    <n v="1367.7536945812808"/>
    <n v="29.496305418719203"/>
    <n v="1388.27"/>
    <n v="8.9800000000000182"/>
    <n v="5400"/>
    <n v="5286"/>
    <n v="114"/>
    <n v="5365.29"/>
    <n v="34.710000000000036"/>
  </r>
  <r>
    <s v="1417527"/>
    <x v="13"/>
    <x v="4"/>
    <x v="2"/>
    <n v="1689.55"/>
    <n v="1653.8817733990147"/>
    <n v="35.668226600985236"/>
    <n v="1678.69"/>
    <n v="10.8599999999999"/>
    <n v="5400"/>
    <n v="5286"/>
    <n v="114"/>
    <n v="5365.29"/>
    <n v="34.710000000000036"/>
  </r>
  <r>
    <s v="1417527"/>
    <x v="14"/>
    <x v="4"/>
    <x v="2"/>
    <n v="2532.44"/>
    <n v="2485.4215686274511"/>
    <n v="47.018431372549003"/>
    <n v="2535.13"/>
    <n v="-2.6900000000000546"/>
    <n v="5386"/>
    <n v="5286"/>
    <n v="100"/>
    <n v="5391.72"/>
    <n v="-5.7200000000002547"/>
  </r>
  <r>
    <s v="1417527"/>
    <x v="15"/>
    <x v="4"/>
    <x v="2"/>
    <n v="5004.16"/>
    <n v="4787.6847290640399"/>
    <n v="216.47527093596"/>
    <n v="4859.5"/>
    <n v="144.65999999999985"/>
    <n v="5525"/>
    <n v="5286"/>
    <n v="239"/>
    <n v="5365.29"/>
    <n v="159.71000000000004"/>
  </r>
  <r>
    <s v="1417527"/>
    <x v="17"/>
    <x v="4"/>
    <x v="2"/>
    <n v="7058.31"/>
    <n v="7030.3781094527367"/>
    <n v="27.93189054726372"/>
    <n v="7065.53"/>
    <n v="-7.2199999999993452"/>
    <n v="5307"/>
    <n v="5286"/>
    <n v="21"/>
    <n v="5312.43"/>
    <n v="-5.430000000000291"/>
  </r>
  <r>
    <s v="1417527"/>
    <x v="51"/>
    <x v="4"/>
    <x v="2"/>
    <n v="7876.14"/>
    <n v="7761.6059113300489"/>
    <n v="114.53408866995142"/>
    <n v="7878.03"/>
    <n v="-1.8899999999994179"/>
    <n v="894"/>
    <n v="881"/>
    <n v="13"/>
    <n v="894.21500000000003"/>
    <n v="-0.21500000000003183"/>
  </r>
  <r>
    <s v="1417527"/>
    <x v="18"/>
    <x v="4"/>
    <x v="2"/>
    <n v="30883.67"/>
    <n v="28475.683168316831"/>
    <n v="2407.9868316831671"/>
    <n v="28760.44"/>
    <n v="2123.2299999999996"/>
    <n v="5733"/>
    <n v="5286"/>
    <n v="447"/>
    <n v="5338.86"/>
    <n v="394.14000000000033"/>
  </r>
  <r>
    <s v="1417527"/>
    <x v="19"/>
    <x v="4"/>
    <x v="3"/>
    <n v="22727.99"/>
    <n v="23569.752475247526"/>
    <n v="-841.76247524752398"/>
    <n v="23805.45"/>
    <n v="-1077.4599999999991"/>
    <n v="4031"/>
    <n v="3964.5"/>
    <n v="66.5"/>
    <n v="4004.145"/>
    <n v="26.855000000000018"/>
  </r>
  <r>
    <s v="1417527"/>
    <x v="20"/>
    <x v="4"/>
    <x v="4"/>
    <n v="266.89"/>
    <n v="261.65686274509807"/>
    <n v="5.2331372549019193"/>
    <n v="266.89"/>
    <n v="0"/>
    <n v="48.526000000000003"/>
    <n v="47.573529411764703"/>
    <n v="0.9524705882353004"/>
    <n v="48.524999999999999"/>
    <n v="1.0000000000047748E-3"/>
  </r>
  <r>
    <s v="1417688"/>
    <x v="0"/>
    <x v="0"/>
    <x v="0"/>
    <n v="2567.06"/>
    <n v="0"/>
    <n v="2567.06"/>
    <n v="0"/>
    <n v="2567.06"/>
    <n v="0"/>
    <n v="0"/>
    <n v="0"/>
    <n v="0"/>
    <n v="0"/>
  </r>
  <r>
    <s v="1417688"/>
    <x v="1"/>
    <x v="1"/>
    <x v="0"/>
    <n v="1.88"/>
    <n v="0"/>
    <n v="1.88"/>
    <n v="1.93"/>
    <n v="-5.0000000000000044E-2"/>
    <n v="0"/>
    <n v="0"/>
    <n v="0"/>
    <n v="0"/>
    <n v="0"/>
  </r>
  <r>
    <s v="1417688"/>
    <x v="2"/>
    <x v="1"/>
    <x v="0"/>
    <n v="43.82"/>
    <n v="0"/>
    <n v="43.82"/>
    <n v="45.11"/>
    <n v="-1.2899999999999991"/>
    <n v="0"/>
    <n v="0"/>
    <n v="0"/>
    <n v="0"/>
    <n v="0"/>
  </r>
  <r>
    <s v="1417688"/>
    <x v="3"/>
    <x v="1"/>
    <x v="0"/>
    <n v="294.22000000000003"/>
    <n v="0"/>
    <n v="294.22000000000003"/>
    <n v="302.91000000000003"/>
    <n v="-8.6899999999999977"/>
    <n v="0"/>
    <n v="0"/>
    <n v="0"/>
    <n v="0"/>
    <n v="0"/>
  </r>
  <r>
    <s v="1417688"/>
    <x v="4"/>
    <x v="2"/>
    <x v="0"/>
    <n v="352.69"/>
    <n v="0"/>
    <n v="352.69"/>
    <n v="489.84"/>
    <n v="-137.14999999999998"/>
    <n v="1"/>
    <n v="0"/>
    <n v="1"/>
    <n v="1.389"/>
    <n v="-0.38900000000000001"/>
  </r>
  <r>
    <s v="1417688"/>
    <x v="5"/>
    <x v="2"/>
    <x v="0"/>
    <n v="1212.3699999999999"/>
    <n v="0"/>
    <n v="1212.3699999999999"/>
    <n v="1683.86"/>
    <n v="-471.49"/>
    <n v="1"/>
    <n v="0"/>
    <n v="1"/>
    <n v="1.389"/>
    <n v="-0.38900000000000001"/>
  </r>
  <r>
    <s v="1417688"/>
    <x v="6"/>
    <x v="2"/>
    <x v="0"/>
    <n v="1311.71"/>
    <n v="0"/>
    <n v="1311.71"/>
    <n v="1821.82"/>
    <n v="-510.1099999999999"/>
    <n v="21"/>
    <n v="0"/>
    <n v="21"/>
    <n v="29.167000000000002"/>
    <n v="-8.1670000000000016"/>
  </r>
  <r>
    <s v="1417688"/>
    <x v="7"/>
    <x v="1"/>
    <x v="0"/>
    <n v="3296.39"/>
    <n v="0"/>
    <n v="3296.39"/>
    <n v="3393.7"/>
    <n v="-97.309999999999945"/>
    <n v="0"/>
    <n v="0"/>
    <n v="0"/>
    <n v="0"/>
    <n v="0"/>
  </r>
  <r>
    <s v="1417688"/>
    <x v="8"/>
    <x v="1"/>
    <x v="0"/>
    <n v="7622.92"/>
    <n v="0"/>
    <n v="7622.92"/>
    <n v="7847.95"/>
    <n v="-225.02999999999975"/>
    <n v="0"/>
    <n v="0"/>
    <n v="0"/>
    <n v="0"/>
    <n v="0"/>
  </r>
  <r>
    <s v="1417688"/>
    <x v="97"/>
    <x v="3"/>
    <x v="1"/>
    <n v="-157515.88"/>
    <n v="0"/>
    <n v="-157515.88"/>
    <n v="-157515.88"/>
    <n v="0"/>
    <n v="-1000"/>
    <n v="0"/>
    <n v="-1000"/>
    <n v="-1000"/>
    <n v="0"/>
  </r>
  <r>
    <s v="1417688"/>
    <x v="48"/>
    <x v="4"/>
    <x v="2"/>
    <n v="7.66"/>
    <n v="0"/>
    <n v="7.66"/>
    <n v="0"/>
    <n v="7.66"/>
    <n v="90"/>
    <n v="0"/>
    <n v="90"/>
    <n v="0"/>
    <n v="90"/>
  </r>
  <r>
    <s v="1417688"/>
    <x v="91"/>
    <x v="4"/>
    <x v="2"/>
    <n v="119.62"/>
    <n v="99.683168316831683"/>
    <n v="19.936831683168322"/>
    <n v="100.68"/>
    <n v="18.939999999999998"/>
    <n v="1200"/>
    <n v="1000"/>
    <n v="200"/>
    <n v="1010"/>
    <n v="190"/>
  </r>
  <r>
    <s v="1417688"/>
    <x v="92"/>
    <x v="4"/>
    <x v="2"/>
    <n v="834.36"/>
    <n v="820.67980295566497"/>
    <n v="13.680197044335046"/>
    <n v="832.99"/>
    <n v="1.3700000000000045"/>
    <n v="12200"/>
    <n v="12000"/>
    <n v="200"/>
    <n v="12180"/>
    <n v="20"/>
  </r>
  <r>
    <s v="1417688"/>
    <x v="11"/>
    <x v="4"/>
    <x v="2"/>
    <n v="987.91"/>
    <n v="983.00497512437812"/>
    <n v="4.905024875621848"/>
    <n v="987.92"/>
    <n v="-9.9999999999909051E-3"/>
    <n v="1005"/>
    <n v="1000"/>
    <n v="5"/>
    <n v="1005"/>
    <n v="0"/>
  </r>
  <r>
    <s v="1417688"/>
    <x v="93"/>
    <x v="4"/>
    <x v="2"/>
    <n v="1590.15"/>
    <n v="1564.07881773399"/>
    <n v="26.071182266010055"/>
    <n v="1587.54"/>
    <n v="2.6100000000001273"/>
    <n v="12200"/>
    <n v="12000"/>
    <n v="200"/>
    <n v="12180"/>
    <n v="20"/>
  </r>
  <r>
    <s v="1417688"/>
    <x v="94"/>
    <x v="4"/>
    <x v="2"/>
    <n v="2216.98"/>
    <n v="2180.6403940886698"/>
    <n v="36.339605911330182"/>
    <n v="2213.35"/>
    <n v="3.6300000000001091"/>
    <n v="12200"/>
    <n v="12000"/>
    <n v="200"/>
    <n v="12180"/>
    <n v="20"/>
  </r>
  <r>
    <s v="1417688"/>
    <x v="41"/>
    <x v="4"/>
    <x v="2"/>
    <n v="4973.4799999999996"/>
    <n v="4875.9607843137246"/>
    <n v="97.519215686274947"/>
    <n v="4973.4799999999996"/>
    <n v="0"/>
    <n v="12240"/>
    <n v="12000"/>
    <n v="240"/>
    <n v="12240"/>
    <n v="0"/>
  </r>
  <r>
    <s v="1417688"/>
    <x v="87"/>
    <x v="4"/>
    <x v="2"/>
    <n v="6576.71"/>
    <n v="6479.5172413793107"/>
    <n v="97.192758620689347"/>
    <n v="6576.71"/>
    <n v="0"/>
    <n v="12180"/>
    <n v="12000"/>
    <n v="180"/>
    <n v="12180"/>
    <n v="0"/>
  </r>
  <r>
    <s v="1417688"/>
    <x v="88"/>
    <x v="4"/>
    <x v="2"/>
    <n v="8059.1"/>
    <n v="7940"/>
    <n v="119.10000000000036"/>
    <n v="8059.1"/>
    <n v="0"/>
    <n v="1015"/>
    <n v="1000"/>
    <n v="15"/>
    <n v="1015"/>
    <n v="0"/>
  </r>
  <r>
    <s v="1417688"/>
    <x v="17"/>
    <x v="4"/>
    <x v="2"/>
    <n v="16093"/>
    <n v="15960"/>
    <n v="133"/>
    <n v="16039.8"/>
    <n v="53.200000000000728"/>
    <n v="12100"/>
    <n v="12000"/>
    <n v="100"/>
    <n v="12060"/>
    <n v="40"/>
  </r>
  <r>
    <s v="1417688"/>
    <x v="58"/>
    <x v="4"/>
    <x v="2"/>
    <n v="57975.05"/>
    <n v="57401.039603960395"/>
    <n v="574.01039603960817"/>
    <n v="57975.05"/>
    <n v="0"/>
    <n v="12120"/>
    <n v="12000"/>
    <n v="120"/>
    <n v="12120"/>
    <n v="0"/>
  </r>
  <r>
    <s v="1417688"/>
    <x v="96"/>
    <x v="4"/>
    <x v="3"/>
    <n v="40772.92"/>
    <n v="41032.4926686217"/>
    <n v="-259.57266862170218"/>
    <n v="41976.24"/>
    <n v="-1203.3199999999997"/>
    <n v="8943"/>
    <n v="9000"/>
    <n v="-57"/>
    <n v="9207"/>
    <n v="-264"/>
  </r>
  <r>
    <s v="1417688"/>
    <x v="20"/>
    <x v="4"/>
    <x v="4"/>
    <n v="605.88"/>
    <n v="594"/>
    <n v="11.879999999999995"/>
    <n v="605.88"/>
    <n v="0"/>
    <n v="110.16"/>
    <n v="108"/>
    <n v="2.1599999999999966"/>
    <n v="110.16"/>
    <n v="0"/>
  </r>
  <r>
    <s v="1417689"/>
    <x v="0"/>
    <x v="0"/>
    <x v="0"/>
    <n v="4178.41"/>
    <n v="0"/>
    <n v="4178.41"/>
    <n v="0"/>
    <n v="4178.41"/>
    <n v="0"/>
    <n v="0"/>
    <n v="0"/>
    <n v="0"/>
    <n v="0"/>
  </r>
  <r>
    <s v="1417689"/>
    <x v="1"/>
    <x v="1"/>
    <x v="0"/>
    <n v="3.38"/>
    <n v="0"/>
    <n v="3.38"/>
    <n v="3.48"/>
    <n v="-0.10000000000000009"/>
    <n v="0"/>
    <n v="0"/>
    <n v="0"/>
    <n v="0"/>
    <n v="0"/>
  </r>
  <r>
    <s v="1417689"/>
    <x v="2"/>
    <x v="1"/>
    <x v="0"/>
    <n v="78.89"/>
    <n v="0"/>
    <n v="78.89"/>
    <n v="81.209999999999994"/>
    <n v="-2.3199999999999932"/>
    <n v="0"/>
    <n v="0"/>
    <n v="0"/>
    <n v="0"/>
    <n v="0"/>
  </r>
  <r>
    <s v="1417689"/>
    <x v="3"/>
    <x v="1"/>
    <x v="0"/>
    <n v="529.69000000000005"/>
    <n v="0"/>
    <n v="529.69000000000005"/>
    <n v="545.24"/>
    <n v="-15.549999999999955"/>
    <n v="0"/>
    <n v="0"/>
    <n v="0"/>
    <n v="0"/>
    <n v="0"/>
  </r>
  <r>
    <s v="1417689"/>
    <x v="4"/>
    <x v="2"/>
    <x v="0"/>
    <n v="705.37"/>
    <n v="0"/>
    <n v="705.37"/>
    <n v="881.72"/>
    <n v="-176.35000000000002"/>
    <n v="2"/>
    <n v="0"/>
    <n v="2"/>
    <n v="2.5"/>
    <n v="-0.5"/>
  </r>
  <r>
    <s v="1417689"/>
    <x v="5"/>
    <x v="2"/>
    <x v="0"/>
    <n v="2424.7399999999998"/>
    <n v="0"/>
    <n v="2424.7399999999998"/>
    <n v="3030.95"/>
    <n v="-606.21"/>
    <n v="2"/>
    <n v="0"/>
    <n v="2"/>
    <n v="2.5"/>
    <n v="-0.5"/>
  </r>
  <r>
    <s v="1417689"/>
    <x v="6"/>
    <x v="2"/>
    <x v="0"/>
    <n v="2623.42"/>
    <n v="0"/>
    <n v="2623.42"/>
    <n v="3279.28"/>
    <n v="-655.86000000000013"/>
    <n v="42"/>
    <n v="0"/>
    <n v="42"/>
    <n v="52.5"/>
    <n v="-10.5"/>
  </r>
  <r>
    <s v="1417689"/>
    <x v="7"/>
    <x v="1"/>
    <x v="0"/>
    <n v="5934.46"/>
    <n v="0"/>
    <n v="5934.46"/>
    <n v="6108.66"/>
    <n v="-174.19999999999982"/>
    <n v="0"/>
    <n v="0"/>
    <n v="0"/>
    <n v="0"/>
    <n v="0"/>
  </r>
  <r>
    <s v="1417689"/>
    <x v="8"/>
    <x v="1"/>
    <x v="0"/>
    <n v="13723.48"/>
    <n v="0"/>
    <n v="13723.48"/>
    <n v="14126.32"/>
    <n v="-402.84000000000015"/>
    <n v="0"/>
    <n v="0"/>
    <n v="0"/>
    <n v="0"/>
    <n v="0"/>
  </r>
  <r>
    <s v="1417689"/>
    <x v="97"/>
    <x v="3"/>
    <x v="1"/>
    <n v="-283528.58"/>
    <n v="0"/>
    <n v="-283528.58"/>
    <n v="-283528.58"/>
    <n v="0"/>
    <n v="-1800"/>
    <n v="0"/>
    <n v="-1800"/>
    <n v="-1800"/>
    <n v="0"/>
  </r>
  <r>
    <s v="1417689"/>
    <x v="48"/>
    <x v="4"/>
    <x v="2"/>
    <n v="12.77"/>
    <n v="0"/>
    <n v="12.77"/>
    <n v="0"/>
    <n v="12.77"/>
    <n v="150"/>
    <n v="0"/>
    <n v="150"/>
    <n v="0"/>
    <n v="150"/>
  </r>
  <r>
    <s v="1417689"/>
    <x v="91"/>
    <x v="4"/>
    <x v="2"/>
    <n v="181.22"/>
    <n v="179.42574257425741"/>
    <n v="1.7942574257425861"/>
    <n v="181.22"/>
    <n v="0"/>
    <n v="1818"/>
    <n v="1800"/>
    <n v="18"/>
    <n v="1818"/>
    <n v="0"/>
  </r>
  <r>
    <s v="1417689"/>
    <x v="92"/>
    <x v="4"/>
    <x v="2"/>
    <n v="1484.06"/>
    <n v="1477.2216748768474"/>
    <n v="6.8383251231525719"/>
    <n v="1499.38"/>
    <n v="-15.320000000000164"/>
    <n v="21700"/>
    <n v="21600"/>
    <n v="100"/>
    <n v="21924"/>
    <n v="-224"/>
  </r>
  <r>
    <s v="1417689"/>
    <x v="11"/>
    <x v="4"/>
    <x v="2"/>
    <n v="1787.1"/>
    <n v="1769.4029850746269"/>
    <n v="17.697014925372969"/>
    <n v="1778.25"/>
    <n v="8.8499999999999091"/>
    <n v="1818"/>
    <n v="1800"/>
    <n v="18"/>
    <n v="1809"/>
    <n v="9"/>
  </r>
  <r>
    <s v="1417689"/>
    <x v="93"/>
    <x v="4"/>
    <x v="2"/>
    <n v="2828.38"/>
    <n v="2815.3399014778324"/>
    <n v="13.040098522167682"/>
    <n v="2857.57"/>
    <n v="-29.190000000000055"/>
    <n v="21700"/>
    <n v="21600"/>
    <n v="100"/>
    <n v="21924"/>
    <n v="-224"/>
  </r>
  <r>
    <s v="1417689"/>
    <x v="94"/>
    <x v="4"/>
    <x v="2"/>
    <n v="3943.32"/>
    <n v="3925.152709359606"/>
    <n v="18.167290640394185"/>
    <n v="3984.03"/>
    <n v="-40.710000000000036"/>
    <n v="21700"/>
    <n v="21600"/>
    <n v="100"/>
    <n v="21924"/>
    <n v="-224"/>
  </r>
  <r>
    <s v="1417689"/>
    <x v="41"/>
    <x v="4"/>
    <x v="2"/>
    <n v="8952.26"/>
    <n v="8776.7254901960787"/>
    <n v="175.53450980392154"/>
    <n v="8952.26"/>
    <n v="0"/>
    <n v="22032"/>
    <n v="21600"/>
    <n v="432"/>
    <n v="22032"/>
    <n v="0"/>
  </r>
  <r>
    <s v="1417689"/>
    <x v="87"/>
    <x v="4"/>
    <x v="2"/>
    <n v="11838.08"/>
    <n v="11663.133004926109"/>
    <n v="174.94699507389123"/>
    <n v="11838.08"/>
    <n v="0"/>
    <n v="21924"/>
    <n v="21600"/>
    <n v="324"/>
    <n v="21924"/>
    <n v="0"/>
  </r>
  <r>
    <s v="1417689"/>
    <x v="88"/>
    <x v="4"/>
    <x v="2"/>
    <n v="14323.76"/>
    <n v="14292"/>
    <n v="31.760000000000218"/>
    <n v="14506.38"/>
    <n v="-182.61999999999898"/>
    <n v="1804"/>
    <n v="1800"/>
    <n v="4"/>
    <n v="1827"/>
    <n v="-23"/>
  </r>
  <r>
    <s v="1417689"/>
    <x v="17"/>
    <x v="4"/>
    <x v="2"/>
    <n v="29127"/>
    <n v="28728"/>
    <n v="399"/>
    <n v="28871.64"/>
    <n v="255.36000000000058"/>
    <n v="21900"/>
    <n v="21600"/>
    <n v="300"/>
    <n v="21708"/>
    <n v="192"/>
  </r>
  <r>
    <s v="1417689"/>
    <x v="58"/>
    <x v="4"/>
    <x v="2"/>
    <n v="104355.09"/>
    <n v="103321.87128712871"/>
    <n v="1033.2187128712831"/>
    <n v="104355.09"/>
    <n v="0"/>
    <n v="21816"/>
    <n v="21600"/>
    <n v="216"/>
    <n v="21816"/>
    <n v="0"/>
  </r>
  <r>
    <s v="1417689"/>
    <x v="96"/>
    <x v="4"/>
    <x v="3"/>
    <n v="73403.12"/>
    <n v="73858.484848484848"/>
    <n v="-455.3648484848527"/>
    <n v="75557.23"/>
    <n v="-2154.1100000000006"/>
    <n v="16100"/>
    <n v="16199.999999999998"/>
    <n v="-99.999999999998181"/>
    <n v="16572.599999999999"/>
    <n v="-472.59999999999854"/>
  </r>
  <r>
    <s v="1417689"/>
    <x v="20"/>
    <x v="4"/>
    <x v="4"/>
    <n v="1090.58"/>
    <n v="1069.1960784313726"/>
    <n v="21.383921568627329"/>
    <n v="1090.58"/>
    <n v="0"/>
    <n v="198.28800000000001"/>
    <n v="194.40000000000003"/>
    <n v="3.8879999999999768"/>
    <n v="198.28800000000001"/>
    <n v="0"/>
  </r>
  <r>
    <s v="1417761"/>
    <x v="0"/>
    <x v="0"/>
    <x v="0"/>
    <n v="-513.42999999999995"/>
    <n v="0"/>
    <n v="-513.42999999999995"/>
    <n v="0"/>
    <n v="-513.42999999999995"/>
    <n v="0"/>
    <n v="0"/>
    <n v="0"/>
    <n v="0"/>
    <n v="0"/>
  </r>
  <r>
    <s v="1417761"/>
    <x v="1"/>
    <x v="1"/>
    <x v="0"/>
    <n v="0.05"/>
    <n v="0"/>
    <n v="0.05"/>
    <n v="0.05"/>
    <n v="0"/>
    <n v="0"/>
    <n v="0"/>
    <n v="0"/>
    <n v="0"/>
    <n v="0"/>
  </r>
  <r>
    <s v="1417761"/>
    <x v="2"/>
    <x v="1"/>
    <x v="0"/>
    <n v="1.06"/>
    <n v="0"/>
    <n v="1.06"/>
    <n v="1.07"/>
    <n v="-1.0000000000000009E-2"/>
    <n v="0"/>
    <n v="0"/>
    <n v="0"/>
    <n v="0"/>
    <n v="0"/>
  </r>
  <r>
    <s v="1417761"/>
    <x v="3"/>
    <x v="1"/>
    <x v="0"/>
    <n v="7.11"/>
    <n v="0"/>
    <n v="7.11"/>
    <n v="7.18"/>
    <n v="-6.9999999999999396E-2"/>
    <n v="0"/>
    <n v="0"/>
    <n v="0"/>
    <n v="0"/>
    <n v="0"/>
  </r>
  <r>
    <s v="1417761"/>
    <x v="4"/>
    <x v="2"/>
    <x v="0"/>
    <n v="88.17"/>
    <n v="0"/>
    <n v="88.17"/>
    <n v="11.76"/>
    <n v="76.41"/>
    <n v="0.25"/>
    <n v="0"/>
    <n v="0.25"/>
    <n v="3.3000000000000002E-2"/>
    <n v="0.217"/>
  </r>
  <r>
    <s v="1417761"/>
    <x v="5"/>
    <x v="2"/>
    <x v="0"/>
    <n v="303.08999999999997"/>
    <n v="0"/>
    <n v="303.08999999999997"/>
    <n v="40.409999999999997"/>
    <n v="262.67999999999995"/>
    <n v="0.25"/>
    <n v="0"/>
    <n v="0.25"/>
    <n v="3.3000000000000002E-2"/>
    <n v="0.217"/>
  </r>
  <r>
    <s v="1417761"/>
    <x v="6"/>
    <x v="2"/>
    <x v="0"/>
    <n v="327.93"/>
    <n v="0"/>
    <n v="327.93"/>
    <n v="43.72"/>
    <n v="284.21000000000004"/>
    <n v="5.25"/>
    <n v="0"/>
    <n v="5.25"/>
    <n v="0.7"/>
    <n v="4.55"/>
  </r>
  <r>
    <s v="1417761"/>
    <x v="7"/>
    <x v="1"/>
    <x v="0"/>
    <n v="79.62"/>
    <n v="0"/>
    <n v="79.62"/>
    <n v="80.41"/>
    <n v="-0.78999999999999204"/>
    <n v="0"/>
    <n v="0"/>
    <n v="0"/>
    <n v="0"/>
    <n v="0"/>
  </r>
  <r>
    <s v="1417761"/>
    <x v="8"/>
    <x v="1"/>
    <x v="0"/>
    <n v="184.12"/>
    <n v="0"/>
    <n v="184.12"/>
    <n v="185.96"/>
    <n v="-1.8400000000000034"/>
    <n v="0"/>
    <n v="0"/>
    <n v="0"/>
    <n v="0"/>
    <n v="0"/>
  </r>
  <r>
    <s v="1417761"/>
    <x v="459"/>
    <x v="3"/>
    <x v="5"/>
    <n v="-4128.8599999999997"/>
    <n v="0"/>
    <n v="-4128.8599999999997"/>
    <n v="-4128.8599999999997"/>
    <n v="0"/>
    <n v="-24"/>
    <n v="0"/>
    <n v="-24"/>
    <n v="-24"/>
    <n v="0"/>
  </r>
  <r>
    <s v="1417761"/>
    <x v="436"/>
    <x v="4"/>
    <x v="2"/>
    <n v="177"/>
    <n v="0"/>
    <n v="177"/>
    <n v="0"/>
    <n v="177"/>
    <n v="25"/>
    <n v="0"/>
    <n v="25"/>
    <n v="0"/>
    <n v="25"/>
  </r>
  <r>
    <s v="1417761"/>
    <x v="11"/>
    <x v="4"/>
    <x v="2"/>
    <n v="24.57"/>
    <n v="23.592039800995025"/>
    <n v="0.97796019900497555"/>
    <n v="23.71"/>
    <n v="0.85999999999999943"/>
    <n v="25"/>
    <n v="24"/>
    <n v="1"/>
    <n v="24.12"/>
    <n v="0.87999999999999901"/>
  </r>
  <r>
    <s v="1417761"/>
    <x v="14"/>
    <x v="4"/>
    <x v="2"/>
    <n v="141.06"/>
    <n v="135.41176470588235"/>
    <n v="5.6482352941176543"/>
    <n v="138.12"/>
    <n v="2.9399999999999977"/>
    <n v="300"/>
    <n v="288"/>
    <n v="12"/>
    <n v="293.76"/>
    <n v="6.2400000000000091"/>
  </r>
  <r>
    <s v="1417761"/>
    <x v="16"/>
    <x v="4"/>
    <x v="2"/>
    <n v="0"/>
    <n v="331.4384236453202"/>
    <n v="-331.4384236453202"/>
    <n v="336.41"/>
    <n v="-336.41"/>
    <n v="0"/>
    <n v="24"/>
    <n v="-24"/>
    <n v="24.36"/>
    <n v="-24.36"/>
  </r>
  <r>
    <s v="1417761"/>
    <x v="17"/>
    <x v="4"/>
    <x v="2"/>
    <n v="399"/>
    <n v="383.04477611940297"/>
    <n v="15.955223880597032"/>
    <n v="384.96"/>
    <n v="14.04000000000002"/>
    <n v="300"/>
    <n v="288"/>
    <n v="12"/>
    <n v="289.44"/>
    <n v="10.560000000000002"/>
  </r>
  <r>
    <s v="1417761"/>
    <x v="18"/>
    <x v="4"/>
    <x v="2"/>
    <n v="1616.1"/>
    <n v="1551.4554455445545"/>
    <n v="64.644554455445359"/>
    <n v="1566.97"/>
    <n v="49.129999999999882"/>
    <n v="300"/>
    <n v="288"/>
    <n v="12"/>
    <n v="290.88"/>
    <n v="9.1200000000000045"/>
  </r>
  <r>
    <s v="1417761"/>
    <x v="19"/>
    <x v="4"/>
    <x v="3"/>
    <n v="1278.8699999999999"/>
    <n v="1280.7821782178216"/>
    <n v="-1.9121782178217472"/>
    <n v="1293.5899999999999"/>
    <n v="-14.720000000000027"/>
    <n v="216"/>
    <n v="216"/>
    <n v="0"/>
    <n v="218.16"/>
    <n v="-2.1599999999999966"/>
  </r>
  <r>
    <s v="1417761"/>
    <x v="20"/>
    <x v="4"/>
    <x v="4"/>
    <n v="14.54"/>
    <n v="14.254901960784315"/>
    <n v="0.28509803921568455"/>
    <n v="14.54"/>
    <n v="0"/>
    <n v="2.6440000000000001"/>
    <n v="2.5921568627450982"/>
    <n v="5.1843137254901972E-2"/>
    <n v="2.6440000000000001"/>
    <n v="0"/>
  </r>
  <r>
    <s v="1417861"/>
    <x v="0"/>
    <x v="0"/>
    <x v="0"/>
    <n v="-1570.85"/>
    <n v="0"/>
    <n v="-1570.85"/>
    <n v="0"/>
    <n v="-1570.85"/>
    <n v="0"/>
    <n v="0"/>
    <n v="0"/>
    <n v="0"/>
    <n v="0"/>
  </r>
  <r>
    <s v="1417861"/>
    <x v="4"/>
    <x v="2"/>
    <x v="0"/>
    <n v="352.69"/>
    <n v="0"/>
    <n v="352.69"/>
    <n v="275.86"/>
    <n v="76.829999999999984"/>
    <n v="1"/>
    <n v="0"/>
    <n v="1"/>
    <n v="0.78200000000000003"/>
    <n v="0.21799999999999997"/>
  </r>
  <r>
    <s v="1417861"/>
    <x v="5"/>
    <x v="2"/>
    <x v="0"/>
    <n v="1212.3699999999999"/>
    <n v="0"/>
    <n v="1212.3699999999999"/>
    <n v="948.27"/>
    <n v="264.09999999999991"/>
    <n v="1"/>
    <n v="0"/>
    <n v="1"/>
    <n v="0.78200000000000003"/>
    <n v="0.21799999999999997"/>
  </r>
  <r>
    <s v="1417861"/>
    <x v="6"/>
    <x v="2"/>
    <x v="0"/>
    <n v="1311.71"/>
    <n v="0"/>
    <n v="1311.71"/>
    <n v="1025.94"/>
    <n v="285.77"/>
    <n v="21"/>
    <n v="0"/>
    <n v="21"/>
    <n v="16.425000000000001"/>
    <n v="4.5749999999999993"/>
  </r>
  <r>
    <s v="1417861"/>
    <x v="230"/>
    <x v="3"/>
    <x v="1"/>
    <n v="-80098.37"/>
    <n v="0"/>
    <n v="-80098.37"/>
    <n v="-80098.38"/>
    <n v="1.0000000009313226E-2"/>
    <n v="-547.5"/>
    <n v="0"/>
    <n v="-547.5"/>
    <n v="-547.5"/>
    <n v="0"/>
  </r>
  <r>
    <s v="1417861"/>
    <x v="231"/>
    <x v="4"/>
    <x v="5"/>
    <n v="62676.18"/>
    <n v="61554.427860696516"/>
    <n v="1121.752139303484"/>
    <n v="61862.2"/>
    <n v="813.9800000000032"/>
    <n v="3298"/>
    <n v="3285"/>
    <n v="13"/>
    <n v="3301.4250000000002"/>
    <n v="-3.4250000000001819"/>
  </r>
  <r>
    <s v="1417861"/>
    <x v="453"/>
    <x v="4"/>
    <x v="2"/>
    <n v="1480.27"/>
    <n v="0"/>
    <n v="1480.27"/>
    <n v="0"/>
    <n v="1480.27"/>
    <n v="3350"/>
    <n v="0"/>
    <n v="3350"/>
    <n v="0"/>
    <n v="3350"/>
  </r>
  <r>
    <s v="1417861"/>
    <x v="50"/>
    <x v="4"/>
    <x v="2"/>
    <n v="273.73"/>
    <n v="271.0149253731343"/>
    <n v="2.7150746268657144"/>
    <n v="272.37"/>
    <n v="1.3600000000000136"/>
    <n v="553"/>
    <n v="547.49950248756215"/>
    <n v="5.5004975124378461"/>
    <n v="550.23699999999997"/>
    <n v="2.7630000000000337"/>
  </r>
  <r>
    <s v="1417861"/>
    <x v="233"/>
    <x v="4"/>
    <x v="2"/>
    <n v="0"/>
    <n v="1451.5467980295566"/>
    <n v="-1451.5467980295566"/>
    <n v="1473.32"/>
    <n v="-1473.32"/>
    <n v="0"/>
    <n v="3285"/>
    <n v="-3285"/>
    <n v="3334.2750000000001"/>
    <n v="-3334.2750000000001"/>
  </r>
  <r>
    <s v="1417861"/>
    <x v="234"/>
    <x v="4"/>
    <x v="2"/>
    <n v="2445.85"/>
    <n v="2370.0985221674878"/>
    <n v="75.751477832512137"/>
    <n v="2405.65"/>
    <n v="40.199999999999818"/>
    <n v="3390"/>
    <n v="3285"/>
    <n v="105"/>
    <n v="3334.2750000000001"/>
    <n v="55.724999999999909"/>
  </r>
  <r>
    <s v="1417861"/>
    <x v="235"/>
    <x v="4"/>
    <x v="2"/>
    <n v="3103.59"/>
    <n v="2998.6108374384235"/>
    <n v="104.97916256157669"/>
    <n v="3043.59"/>
    <n v="60"/>
    <n v="3400"/>
    <n v="3285"/>
    <n v="115"/>
    <n v="3334.2750000000001"/>
    <n v="65.724999999999909"/>
  </r>
  <r>
    <s v="1417861"/>
    <x v="236"/>
    <x v="4"/>
    <x v="2"/>
    <n v="3479.15"/>
    <n v="3361.4778325123152"/>
    <n v="117.67216748768487"/>
    <n v="3411.9"/>
    <n v="67.25"/>
    <n v="3400"/>
    <n v="3285"/>
    <n v="115"/>
    <n v="3334.2750000000001"/>
    <n v="65.724999999999909"/>
  </r>
  <r>
    <s v="1417861"/>
    <x v="237"/>
    <x v="4"/>
    <x v="2"/>
    <n v="5333.68"/>
    <n v="5299.7931034482763"/>
    <n v="33.886896551724021"/>
    <n v="5379.29"/>
    <n v="-45.609999999999673"/>
    <n v="551"/>
    <n v="547.49950738916255"/>
    <n v="3.5004926108374548"/>
    <n v="555.71199999999999"/>
    <n v="-4.7119999999999891"/>
  </r>
  <r>
    <s v="1417864"/>
    <x v="0"/>
    <x v="0"/>
    <x v="0"/>
    <n v="1929.63"/>
    <n v="0"/>
    <n v="1929.63"/>
    <n v="0"/>
    <n v="1929.63"/>
    <n v="0"/>
    <n v="0"/>
    <n v="0"/>
    <n v="0"/>
    <n v="0"/>
  </r>
  <r>
    <s v="1417864"/>
    <x v="4"/>
    <x v="2"/>
    <x v="0"/>
    <n v="560.77"/>
    <n v="0"/>
    <n v="560.77"/>
    <n v="971.58"/>
    <n v="-410.81000000000006"/>
    <n v="1.59"/>
    <n v="0"/>
    <n v="1.59"/>
    <n v="2.7549999999999999"/>
    <n v="-1.1649999999999998"/>
  </r>
  <r>
    <s v="1417864"/>
    <x v="5"/>
    <x v="2"/>
    <x v="0"/>
    <n v="1927.67"/>
    <n v="0"/>
    <n v="1927.67"/>
    <n v="3339.86"/>
    <n v="-1412.19"/>
    <n v="1.59"/>
    <n v="0"/>
    <n v="1.59"/>
    <n v="2.7549999999999999"/>
    <n v="-1.1649999999999998"/>
  </r>
  <r>
    <s v="1417864"/>
    <x v="6"/>
    <x v="2"/>
    <x v="0"/>
    <n v="2085.62"/>
    <n v="0"/>
    <n v="2085.62"/>
    <n v="3613.45"/>
    <n v="-1527.83"/>
    <n v="33.39"/>
    <n v="0"/>
    <n v="33.39"/>
    <n v="57.85"/>
    <n v="-24.46"/>
  </r>
  <r>
    <s v="1417864"/>
    <x v="222"/>
    <x v="3"/>
    <x v="1"/>
    <n v="-283419.44"/>
    <n v="0"/>
    <n v="-283419.44"/>
    <n v="-283419.52000000002"/>
    <n v="8.0000000016298145E-2"/>
    <n v="-1928.3330000000001"/>
    <n v="0"/>
    <n v="-1928.3330000000001"/>
    <n v="-1928.3330000000001"/>
    <n v="0"/>
  </r>
  <r>
    <s v="1417864"/>
    <x v="223"/>
    <x v="4"/>
    <x v="5"/>
    <n v="221624.49"/>
    <n v="218294.66666666666"/>
    <n v="3329.8233333333337"/>
    <n v="219386.14"/>
    <n v="2238.3499999999767"/>
    <n v="11583"/>
    <n v="11569.99800995025"/>
    <n v="13.00199004975002"/>
    <n v="11627.848"/>
    <n v="-44.847999999999956"/>
  </r>
  <r>
    <s v="1417864"/>
    <x v="426"/>
    <x v="4"/>
    <x v="2"/>
    <n v="4790.45"/>
    <n v="0"/>
    <n v="4790.45"/>
    <n v="0"/>
    <n v="4790.45"/>
    <n v="11600"/>
    <n v="0"/>
    <n v="11600"/>
    <n v="0"/>
    <n v="11600"/>
  </r>
  <r>
    <s v="1417864"/>
    <x v="50"/>
    <x v="4"/>
    <x v="2"/>
    <n v="955.35"/>
    <n v="954.5273631840796"/>
    <n v="0.82263681592041848"/>
    <n v="959.3"/>
    <n v="-3.9499999999999318"/>
    <n v="1930"/>
    <n v="1928.3333333333333"/>
    <n v="1.6666666666667425"/>
    <n v="1937.9749999999999"/>
    <n v="-7.9749999999999091"/>
  </r>
  <r>
    <s v="1417864"/>
    <x v="225"/>
    <x v="4"/>
    <x v="2"/>
    <n v="0"/>
    <n v="5112.4334975369457"/>
    <n v="-5112.4334975369457"/>
    <n v="5189.12"/>
    <n v="-5189.12"/>
    <n v="0"/>
    <n v="11569.998029556651"/>
    <n v="-11569.998029556651"/>
    <n v="11743.548000000001"/>
    <n v="-11743.548000000001"/>
  </r>
  <r>
    <s v="1417864"/>
    <x v="316"/>
    <x v="4"/>
    <x v="2"/>
    <n v="8455.86"/>
    <n v="8347.6354679802953"/>
    <n v="108.22453201970529"/>
    <n v="8472.85"/>
    <n v="-16.989999999999782"/>
    <n v="11720"/>
    <n v="11569.998029556651"/>
    <n v="150.00197044334891"/>
    <n v="11743.548000000001"/>
    <n v="-23.548000000000684"/>
  </r>
  <r>
    <s v="1417864"/>
    <x v="227"/>
    <x v="4"/>
    <x v="2"/>
    <n v="10634.35"/>
    <n v="10561.330049261083"/>
    <n v="73.019950738917032"/>
    <n v="10719.75"/>
    <n v="-85.399999999999636"/>
    <n v="11650"/>
    <n v="11569.998029556651"/>
    <n v="80.00197044334891"/>
    <n v="11743.548000000001"/>
    <n v="-93.548000000000684"/>
  </r>
  <r>
    <s v="1417864"/>
    <x v="228"/>
    <x v="4"/>
    <x v="2"/>
    <n v="11870.05"/>
    <n v="11839.349753694582"/>
    <n v="30.70024630541775"/>
    <n v="12016.94"/>
    <n v="-146.89000000000124"/>
    <n v="11600"/>
    <n v="11569.998029556651"/>
    <n v="30.00197044334891"/>
    <n v="11743.548000000001"/>
    <n v="-143.54800000000068"/>
  </r>
  <r>
    <s v="1417864"/>
    <x v="229"/>
    <x v="4"/>
    <x v="2"/>
    <n v="18585.2"/>
    <n v="18473.428571428572"/>
    <n v="111.77142857142826"/>
    <n v="18750.53"/>
    <n v="-165.32999999999811"/>
    <n v="1940"/>
    <n v="1928.3330049261085"/>
    <n v="11.666995073891485"/>
    <n v="1957.258"/>
    <n v="-17.258000000000038"/>
  </r>
  <r>
    <s v="1417962"/>
    <x v="0"/>
    <x v="0"/>
    <x v="0"/>
    <n v="1380.61"/>
    <n v="0"/>
    <n v="1380.61"/>
    <n v="0"/>
    <n v="1380.61"/>
    <n v="0"/>
    <n v="0"/>
    <n v="0"/>
    <n v="0"/>
    <n v="0"/>
  </r>
  <r>
    <s v="1417962"/>
    <x v="190"/>
    <x v="2"/>
    <x v="0"/>
    <n v="123.4"/>
    <n v="0"/>
    <n v="123.4"/>
    <n v="131.71"/>
    <n v="-8.3100000000000023"/>
    <n v="16.32"/>
    <n v="0"/>
    <n v="16.32"/>
    <n v="17.422999999999998"/>
    <n v="-1.102999999999998"/>
  </r>
  <r>
    <s v="1417962"/>
    <x v="191"/>
    <x v="2"/>
    <x v="0"/>
    <n v="253.2"/>
    <n v="0"/>
    <n v="253.2"/>
    <n v="270.3"/>
    <n v="-17.100000000000023"/>
    <n v="16.32"/>
    <n v="0"/>
    <n v="16.32"/>
    <n v="17.422999999999998"/>
    <n v="-1.102999999999998"/>
  </r>
  <r>
    <s v="1417962"/>
    <x v="192"/>
    <x v="2"/>
    <x v="0"/>
    <n v="9981.39"/>
    <n v="0"/>
    <n v="9981.39"/>
    <n v="10653.61"/>
    <n v="-672.22000000000116"/>
    <n v="163.19999999999999"/>
    <n v="0"/>
    <n v="163.19999999999999"/>
    <n v="174.19"/>
    <n v="-10.990000000000009"/>
  </r>
  <r>
    <s v="1417962"/>
    <x v="56"/>
    <x v="3"/>
    <x v="2"/>
    <n v="-65580.03"/>
    <n v="0"/>
    <n v="-65580.03"/>
    <n v="-65580.19"/>
    <n v="0.16000000000349246"/>
    <n v="-81000"/>
    <n v="0"/>
    <n v="-81000"/>
    <n v="-81000"/>
    <n v="0"/>
  </r>
  <r>
    <s v="1417962"/>
    <x v="194"/>
    <x v="4"/>
    <x v="2"/>
    <n v="6768.97"/>
    <n v="6768.9743589743584"/>
    <n v="-4.3589743581833318E-3"/>
    <n v="6863.74"/>
    <n v="-94.769999999999527"/>
    <n v="13365"/>
    <n v="13365"/>
    <n v="0"/>
    <n v="13552.11"/>
    <n v="-187.11000000000058"/>
  </r>
  <r>
    <s v="1417962"/>
    <x v="193"/>
    <x v="4"/>
    <x v="2"/>
    <n v="47072.46"/>
    <n v="46956.512315270935"/>
    <n v="115.94768472906435"/>
    <n v="47660.86"/>
    <n v="-588.40000000000146"/>
    <n v="81200"/>
    <n v="81000"/>
    <n v="200"/>
    <n v="82215"/>
    <n v="-1015"/>
  </r>
  <r>
    <s v="1417966"/>
    <x v="0"/>
    <x v="0"/>
    <x v="0"/>
    <n v="930.68"/>
    <n v="0"/>
    <n v="930.68"/>
    <n v="0"/>
    <n v="930.68"/>
    <n v="0"/>
    <n v="0"/>
    <n v="0"/>
    <n v="0"/>
    <n v="0"/>
  </r>
  <r>
    <s v="1417966"/>
    <x v="190"/>
    <x v="2"/>
    <x v="0"/>
    <n v="164.5"/>
    <n v="0"/>
    <n v="164.5"/>
    <n v="171.07"/>
    <n v="-6.5699999999999932"/>
    <n v="21.756"/>
    <n v="0"/>
    <n v="21.756"/>
    <n v="22.631"/>
    <n v="-0.875"/>
  </r>
  <r>
    <s v="1417966"/>
    <x v="191"/>
    <x v="2"/>
    <x v="0"/>
    <n v="337.53"/>
    <n v="0"/>
    <n v="337.53"/>
    <n v="351.09"/>
    <n v="-13.560000000000002"/>
    <n v="21.756"/>
    <n v="0"/>
    <n v="21.756"/>
    <n v="22.631"/>
    <n v="-0.875"/>
  </r>
  <r>
    <s v="1417966"/>
    <x v="192"/>
    <x v="2"/>
    <x v="0"/>
    <n v="13306.08"/>
    <n v="0"/>
    <n v="13306.08"/>
    <n v="13837.85"/>
    <n v="-531.77000000000044"/>
    <n v="217.56"/>
    <n v="0"/>
    <n v="217.56"/>
    <n v="226.25399999999999"/>
    <n v="-8.6939999999999884"/>
  </r>
  <r>
    <s v="1417966"/>
    <x v="56"/>
    <x v="3"/>
    <x v="2"/>
    <n v="-85181.17"/>
    <n v="0"/>
    <n v="-85181.17"/>
    <n v="-85181.38"/>
    <n v="0.21000000000640284"/>
    <n v="-105210"/>
    <n v="0"/>
    <n v="-105210"/>
    <n v="-105210"/>
    <n v="0"/>
  </r>
  <r>
    <s v="1417966"/>
    <x v="194"/>
    <x v="4"/>
    <x v="2"/>
    <n v="8987.31"/>
    <n v="8792.1400394477314"/>
    <n v="195.16996055226809"/>
    <n v="8915.23"/>
    <n v="72.079999999999927"/>
    <n v="17745"/>
    <n v="17359.649901380672"/>
    <n v="385.35009861932849"/>
    <n v="17602.685000000001"/>
    <n v="142.31499999999869"/>
  </r>
  <r>
    <s v="1417966"/>
    <x v="193"/>
    <x v="4"/>
    <x v="2"/>
    <n v="61455.07"/>
    <n v="60991.290640394087"/>
    <n v="463.77935960591276"/>
    <n v="61906.16"/>
    <n v="-451.09000000000378"/>
    <n v="106010"/>
    <n v="105210"/>
    <n v="800"/>
    <n v="106788.15"/>
    <n v="-778.14999999999418"/>
  </r>
  <r>
    <s v="1417968"/>
    <x v="0"/>
    <x v="0"/>
    <x v="0"/>
    <n v="-687.87"/>
    <n v="0"/>
    <n v="-687.87"/>
    <n v="0"/>
    <n v="-687.87"/>
    <n v="0"/>
    <n v="0"/>
    <n v="0"/>
    <n v="0"/>
    <n v="0"/>
  </r>
  <r>
    <s v="1417968"/>
    <x v="190"/>
    <x v="2"/>
    <x v="0"/>
    <n v="0"/>
    <n v="0"/>
    <n v="0"/>
    <n v="127.83"/>
    <n v="-127.83"/>
    <n v="0"/>
    <n v="0"/>
    <n v="0"/>
    <n v="16.91"/>
    <n v="-16.91"/>
  </r>
  <r>
    <s v="1417968"/>
    <x v="191"/>
    <x v="2"/>
    <x v="0"/>
    <n v="299"/>
    <n v="0"/>
    <n v="299"/>
    <n v="262.33999999999997"/>
    <n v="36.660000000000025"/>
    <n v="19.271999999999998"/>
    <n v="0"/>
    <n v="19.271999999999998"/>
    <n v="16.91"/>
    <n v="2.3619999999999983"/>
  </r>
  <r>
    <s v="1417968"/>
    <x v="192"/>
    <x v="2"/>
    <x v="0"/>
    <n v="11786.85"/>
    <n v="0"/>
    <n v="11786.85"/>
    <n v="10339.92"/>
    <n v="1446.9300000000003"/>
    <n v="192.72"/>
    <n v="0"/>
    <n v="192.72"/>
    <n v="169.06200000000001"/>
    <n v="23.657999999999987"/>
  </r>
  <r>
    <s v="1417968"/>
    <x v="56"/>
    <x v="3"/>
    <x v="2"/>
    <n v="-63649.06"/>
    <n v="0"/>
    <n v="-63649.06"/>
    <n v="-63649.22"/>
    <n v="0.16000000000349246"/>
    <n v="-78615"/>
    <n v="0"/>
    <n v="-78615"/>
    <n v="-78615"/>
    <n v="0"/>
  </r>
  <r>
    <s v="1417968"/>
    <x v="194"/>
    <x v="4"/>
    <x v="2"/>
    <n v="6569.93"/>
    <n v="6569.6646942800789"/>
    <n v="0.26530571992134355"/>
    <n v="6661.64"/>
    <n v="-91.710000000000036"/>
    <n v="12972"/>
    <n v="12971.475345167652"/>
    <n v="0.52465483234846033"/>
    <n v="13153.075999999999"/>
    <n v="-181.07599999999911"/>
  </r>
  <r>
    <s v="1417968"/>
    <x v="193"/>
    <x v="4"/>
    <x v="2"/>
    <n v="45681.15"/>
    <n v="45573.901477832515"/>
    <n v="107.24852216748695"/>
    <n v="46257.51"/>
    <n v="-576.36000000000058"/>
    <n v="78800"/>
    <n v="78615"/>
    <n v="185"/>
    <n v="79794.225000000006"/>
    <n v="-994.22500000000582"/>
  </r>
  <r>
    <s v="1418041"/>
    <x v="0"/>
    <x v="0"/>
    <x v="0"/>
    <n v="-1795.47"/>
    <n v="0"/>
    <n v="-1795.47"/>
    <n v="0"/>
    <n v="-1795.47"/>
    <n v="0"/>
    <n v="0"/>
    <n v="0"/>
    <n v="0"/>
    <n v="0"/>
  </r>
  <r>
    <s v="1418041"/>
    <x v="1"/>
    <x v="1"/>
    <x v="0"/>
    <n v="2.95"/>
    <n v="0"/>
    <n v="2.95"/>
    <n v="2.93"/>
    <n v="2.0000000000000018E-2"/>
    <n v="0"/>
    <n v="0"/>
    <n v="0"/>
    <n v="0"/>
    <n v="0"/>
  </r>
  <r>
    <s v="1418041"/>
    <x v="2"/>
    <x v="1"/>
    <x v="0"/>
    <n v="68.75"/>
    <n v="0"/>
    <n v="68.75"/>
    <n v="68.25"/>
    <n v="0.5"/>
    <n v="0"/>
    <n v="0"/>
    <n v="0"/>
    <n v="0"/>
    <n v="0"/>
  </r>
  <r>
    <s v="1418041"/>
    <x v="3"/>
    <x v="1"/>
    <x v="0"/>
    <n v="461.59"/>
    <n v="0"/>
    <n v="461.59"/>
    <n v="458.27"/>
    <n v="3.3199999999999932"/>
    <n v="0"/>
    <n v="0"/>
    <n v="0"/>
    <n v="0"/>
    <n v="0"/>
  </r>
  <r>
    <s v="1418041"/>
    <x v="4"/>
    <x v="2"/>
    <x v="0"/>
    <n v="853.5"/>
    <n v="0"/>
    <n v="853.5"/>
    <n v="744.04"/>
    <n v="109.46000000000004"/>
    <n v="2.42"/>
    <n v="0"/>
    <n v="2.42"/>
    <n v="2.11"/>
    <n v="0.31000000000000005"/>
  </r>
  <r>
    <s v="1418041"/>
    <x v="5"/>
    <x v="2"/>
    <x v="0"/>
    <n v="2933.94"/>
    <n v="0"/>
    <n v="2933.94"/>
    <n v="2557.67"/>
    <n v="376.27"/>
    <n v="2.42"/>
    <n v="0"/>
    <n v="2.42"/>
    <n v="2.11"/>
    <n v="0.31000000000000005"/>
  </r>
  <r>
    <s v="1418041"/>
    <x v="6"/>
    <x v="2"/>
    <x v="0"/>
    <n v="3174.34"/>
    <n v="0"/>
    <n v="3174.34"/>
    <n v="2767.17"/>
    <n v="407.17000000000007"/>
    <n v="50.82"/>
    <n v="0"/>
    <n v="50.82"/>
    <n v="44.301000000000002"/>
    <n v="6.5189999999999984"/>
  </r>
  <r>
    <s v="1418041"/>
    <x v="7"/>
    <x v="1"/>
    <x v="0"/>
    <n v="5171.46"/>
    <n v="0"/>
    <n v="5171.46"/>
    <n v="5134.34"/>
    <n v="37.119999999999891"/>
    <n v="0"/>
    <n v="0"/>
    <n v="0"/>
    <n v="0"/>
    <n v="0"/>
  </r>
  <r>
    <s v="1418041"/>
    <x v="8"/>
    <x v="1"/>
    <x v="0"/>
    <n v="11959.03"/>
    <n v="0"/>
    <n v="11959.03"/>
    <n v="11873.2"/>
    <n v="85.829999999999927"/>
    <n v="0"/>
    <n v="0"/>
    <n v="0"/>
    <n v="0"/>
    <n v="0"/>
  </r>
  <r>
    <s v="1418041"/>
    <x v="460"/>
    <x v="3"/>
    <x v="1"/>
    <n v="-328667.11"/>
    <n v="0"/>
    <n v="-328667.11"/>
    <n v="-328667.09000000003"/>
    <n v="-1.9999999960418791E-2"/>
    <n v="-1540"/>
    <n v="0"/>
    <n v="-1540"/>
    <n v="-1540"/>
    <n v="0"/>
  </r>
  <r>
    <s v="1418041"/>
    <x v="48"/>
    <x v="4"/>
    <x v="2"/>
    <n v="156.19999999999999"/>
    <n v="0"/>
    <n v="156.19999999999999"/>
    <n v="0"/>
    <n v="156.19999999999999"/>
    <n v="1835"/>
    <n v="0"/>
    <n v="1835"/>
    <n v="0"/>
    <n v="1835"/>
  </r>
  <r>
    <s v="1418041"/>
    <x v="461"/>
    <x v="4"/>
    <x v="2"/>
    <n v="1070.6199999999999"/>
    <n v="0"/>
    <n v="1070.6199999999999"/>
    <n v="0"/>
    <n v="1070.6199999999999"/>
    <n v="18600"/>
    <n v="0"/>
    <n v="18600"/>
    <n v="0"/>
    <n v="18600"/>
  </r>
  <r>
    <s v="1418041"/>
    <x v="462"/>
    <x v="4"/>
    <x v="2"/>
    <n v="0"/>
    <n v="1114.7093596059112"/>
    <n v="-1114.7093596059112"/>
    <n v="1131.43"/>
    <n v="-1131.43"/>
    <n v="0"/>
    <n v="18480"/>
    <n v="-18480"/>
    <n v="18757.2"/>
    <n v="-18757.2"/>
  </r>
  <r>
    <s v="1418041"/>
    <x v="11"/>
    <x v="4"/>
    <x v="2"/>
    <n v="1521.68"/>
    <n v="1513.8208955223881"/>
    <n v="7.8591044776119361"/>
    <n v="1521.39"/>
    <n v="0.28999999999996362"/>
    <n v="1548"/>
    <n v="1540"/>
    <n v="8"/>
    <n v="1547.7"/>
    <n v="0.29999999999995453"/>
  </r>
  <r>
    <s v="1418041"/>
    <x v="68"/>
    <x v="4"/>
    <x v="2"/>
    <n v="4341.6099999999997"/>
    <n v="4313.6059113300498"/>
    <n v="28.004088669949851"/>
    <n v="4378.3100000000004"/>
    <n v="-36.700000000000728"/>
    <n v="18600"/>
    <n v="18480"/>
    <n v="120"/>
    <n v="18757.2"/>
    <n v="-157.20000000000073"/>
  </r>
  <r>
    <s v="1418041"/>
    <x v="69"/>
    <x v="4"/>
    <x v="2"/>
    <n v="5606.6"/>
    <n v="5570.4271844660198"/>
    <n v="36.172815533980611"/>
    <n v="5737.54"/>
    <n v="-130.9399999999996"/>
    <n v="18600"/>
    <n v="18480"/>
    <n v="120"/>
    <n v="19034.400000000001"/>
    <n v="-434.40000000000146"/>
  </r>
  <r>
    <s v="1418041"/>
    <x v="14"/>
    <x v="4"/>
    <x v="2"/>
    <n v="8792.5499999999993"/>
    <n v="8689.1078431372553"/>
    <n v="103.44215686274401"/>
    <n v="8862.89"/>
    <n v="-70.340000000000146"/>
    <n v="18700"/>
    <n v="18479.999999999996"/>
    <n v="220.00000000000364"/>
    <n v="18849.599999999999"/>
    <n v="-149.59999999999854"/>
  </r>
  <r>
    <s v="1418041"/>
    <x v="70"/>
    <x v="4"/>
    <x v="2"/>
    <n v="16397.25"/>
    <n v="16174.009852216748"/>
    <n v="223.24014778325181"/>
    <n v="16416.62"/>
    <n v="-19.369999999998981"/>
    <n v="18735"/>
    <n v="18480"/>
    <n v="255"/>
    <n v="18757.2"/>
    <n v="-22.200000000000728"/>
  </r>
  <r>
    <s v="1418041"/>
    <x v="71"/>
    <x v="4"/>
    <x v="2"/>
    <n v="21111"/>
    <n v="20974.798029556649"/>
    <n v="136.20197044335146"/>
    <n v="21289.42"/>
    <n v="-178.41999999999825"/>
    <n v="1550"/>
    <n v="1540"/>
    <n v="10"/>
    <n v="1563.1"/>
    <n v="-13.099999999999909"/>
  </r>
  <r>
    <s v="1418041"/>
    <x v="17"/>
    <x v="4"/>
    <x v="2"/>
    <n v="24871"/>
    <n v="24578.398009950248"/>
    <n v="292.6019900497522"/>
    <n v="24701.29"/>
    <n v="169.70999999999913"/>
    <n v="18700"/>
    <n v="18480"/>
    <n v="220"/>
    <n v="18572.400000000001"/>
    <n v="127.59999999999854"/>
  </r>
  <r>
    <s v="1418041"/>
    <x v="58"/>
    <x v="4"/>
    <x v="2"/>
    <n v="89282.53"/>
    <n v="88397.603960396038"/>
    <n v="884.92603960396082"/>
    <n v="89281.58"/>
    <n v="0.94999999999708962"/>
    <n v="18665"/>
    <n v="18480"/>
    <n v="185"/>
    <n v="18664.8"/>
    <n v="0.2000000000007276"/>
  </r>
  <r>
    <s v="1418041"/>
    <x v="72"/>
    <x v="4"/>
    <x v="3"/>
    <n v="131752.92000000001"/>
    <n v="130156.90547263682"/>
    <n v="1596.0145273631933"/>
    <n v="130807.69"/>
    <n v="945.23000000001048"/>
    <n v="14030"/>
    <n v="13860"/>
    <n v="170"/>
    <n v="13929.3"/>
    <n v="100.70000000000073"/>
  </r>
  <r>
    <s v="1418041"/>
    <x v="20"/>
    <x v="4"/>
    <x v="4"/>
    <n v="933.06"/>
    <n v="914.75490196078431"/>
    <n v="18.305098039215636"/>
    <n v="933.05"/>
    <n v="9.9999999999909051E-3"/>
    <n v="169.64699999999999"/>
    <n v="166.31960784313725"/>
    <n v="3.3273921568627429"/>
    <n v="169.64599999999999"/>
    <n v="1.0000000000047748E-3"/>
  </r>
  <r>
    <s v="1418042"/>
    <x v="0"/>
    <x v="0"/>
    <x v="0"/>
    <n v="-10881.12"/>
    <n v="0"/>
    <n v="-10881.12"/>
    <n v="0"/>
    <n v="-10881.12"/>
    <n v="0"/>
    <n v="0"/>
    <n v="0"/>
    <n v="0"/>
    <n v="0"/>
  </r>
  <r>
    <s v="1418042"/>
    <x v="1"/>
    <x v="1"/>
    <x v="0"/>
    <n v="1.37"/>
    <n v="0"/>
    <n v="1.37"/>
    <n v="1.25"/>
    <n v="0.12000000000000011"/>
    <n v="0"/>
    <n v="0"/>
    <n v="0"/>
    <n v="0"/>
    <n v="0"/>
  </r>
  <r>
    <s v="1418042"/>
    <x v="2"/>
    <x v="1"/>
    <x v="0"/>
    <n v="32.08"/>
    <n v="0"/>
    <n v="32.08"/>
    <n v="29.12"/>
    <n v="2.9599999999999973"/>
    <n v="0"/>
    <n v="0"/>
    <n v="0"/>
    <n v="0"/>
    <n v="0"/>
  </r>
  <r>
    <s v="1418042"/>
    <x v="3"/>
    <x v="1"/>
    <x v="0"/>
    <n v="215.4"/>
    <n v="0"/>
    <n v="215.4"/>
    <n v="195.51"/>
    <n v="19.890000000000015"/>
    <n v="0"/>
    <n v="0"/>
    <n v="0"/>
    <n v="0"/>
    <n v="0"/>
  </r>
  <r>
    <s v="1418042"/>
    <x v="4"/>
    <x v="2"/>
    <x v="0"/>
    <n v="909.93"/>
    <n v="0"/>
    <n v="909.93"/>
    <n v="317.42"/>
    <n v="592.51"/>
    <n v="2.58"/>
    <n v="0"/>
    <n v="2.58"/>
    <n v="0.9"/>
    <n v="1.6800000000000002"/>
  </r>
  <r>
    <s v="1418042"/>
    <x v="5"/>
    <x v="2"/>
    <x v="0"/>
    <n v="2727.83"/>
    <n v="0"/>
    <n v="2727.83"/>
    <n v="1091.1600000000001"/>
    <n v="1636.6699999999998"/>
    <n v="2.25"/>
    <n v="0"/>
    <n v="2.25"/>
    <n v="0.9"/>
    <n v="1.35"/>
  </r>
  <r>
    <s v="1418042"/>
    <x v="6"/>
    <x v="2"/>
    <x v="0"/>
    <n v="3384.21"/>
    <n v="0"/>
    <n v="3384.21"/>
    <n v="1180.54"/>
    <n v="2203.67"/>
    <n v="54.18"/>
    <n v="0"/>
    <n v="54.18"/>
    <n v="18.899999999999999"/>
    <n v="35.28"/>
  </r>
  <r>
    <s v="1418042"/>
    <x v="7"/>
    <x v="1"/>
    <x v="0"/>
    <n v="2413.2199999999998"/>
    <n v="0"/>
    <n v="2413.2199999999998"/>
    <n v="2190.4299999999998"/>
    <n v="222.78999999999996"/>
    <n v="0"/>
    <n v="0"/>
    <n v="0"/>
    <n v="0"/>
    <n v="0"/>
  </r>
  <r>
    <s v="1418042"/>
    <x v="8"/>
    <x v="1"/>
    <x v="0"/>
    <n v="5580.6"/>
    <n v="0"/>
    <n v="5580.6"/>
    <n v="5065.38"/>
    <n v="515.22000000000025"/>
    <n v="0"/>
    <n v="0"/>
    <n v="0"/>
    <n v="0"/>
    <n v="0"/>
  </r>
  <r>
    <s v="1418042"/>
    <x v="64"/>
    <x v="3"/>
    <x v="1"/>
    <n v="-140217.07"/>
    <n v="0"/>
    <n v="-140217.07"/>
    <n v="-140217.06"/>
    <n v="-1.0000000009313226E-2"/>
    <n v="-657"/>
    <n v="0"/>
    <n v="-657"/>
    <n v="-657"/>
    <n v="0"/>
  </r>
  <r>
    <s v="1418042"/>
    <x v="48"/>
    <x v="4"/>
    <x v="2"/>
    <n v="4.68"/>
    <n v="0"/>
    <n v="4.68"/>
    <n v="0"/>
    <n v="4.68"/>
    <n v="55"/>
    <n v="0"/>
    <n v="55"/>
    <n v="0"/>
    <n v="55"/>
  </r>
  <r>
    <s v="1418042"/>
    <x v="67"/>
    <x v="4"/>
    <x v="2"/>
    <n v="488.59"/>
    <n v="475.56650246305418"/>
    <n v="13.023497536945797"/>
    <n v="482.7"/>
    <n v="5.8899999999999864"/>
    <n v="8100"/>
    <n v="7884"/>
    <n v="216"/>
    <n v="8002.26"/>
    <n v="97.739999999999782"/>
  </r>
  <r>
    <s v="1418042"/>
    <x v="11"/>
    <x v="4"/>
    <x v="2"/>
    <n v="652.71"/>
    <n v="645.83084577114425"/>
    <n v="6.8791542288557821"/>
    <n v="649.05999999999995"/>
    <n v="3.6500000000000909"/>
    <n v="664"/>
    <n v="657"/>
    <n v="7"/>
    <n v="660.28499999999997"/>
    <n v="3.7150000000000318"/>
  </r>
  <r>
    <s v="1418042"/>
    <x v="68"/>
    <x v="4"/>
    <x v="2"/>
    <n v="1867.36"/>
    <n v="1840.2857142857142"/>
    <n v="27.074285714285679"/>
    <n v="1867.89"/>
    <n v="-0.53000000000020009"/>
    <n v="8000"/>
    <n v="7884"/>
    <n v="116"/>
    <n v="8002.26"/>
    <n v="-2.2600000000002183"/>
  </r>
  <r>
    <s v="1418042"/>
    <x v="69"/>
    <x v="4"/>
    <x v="2"/>
    <n v="2456.65"/>
    <n v="2376.4757281553398"/>
    <n v="80.174271844660325"/>
    <n v="2447.77"/>
    <n v="8.8800000000001091"/>
    <n v="8150"/>
    <n v="7884"/>
    <n v="266"/>
    <n v="8120.52"/>
    <n v="29.479999999999563"/>
  </r>
  <r>
    <s v="1418042"/>
    <x v="14"/>
    <x v="4"/>
    <x v="2"/>
    <n v="3761.52"/>
    <n v="3706.9803921568628"/>
    <n v="54.539607843137219"/>
    <n v="3781.12"/>
    <n v="-19.599999999999909"/>
    <n v="8000"/>
    <n v="7884"/>
    <n v="116"/>
    <n v="8041.68"/>
    <n v="-41.680000000000291"/>
  </r>
  <r>
    <s v="1418042"/>
    <x v="70"/>
    <x v="4"/>
    <x v="2"/>
    <n v="7198.67"/>
    <n v="6900.2068965517237"/>
    <n v="298.46310344827634"/>
    <n v="7003.71"/>
    <n v="194.96000000000004"/>
    <n v="8225"/>
    <n v="7884"/>
    <n v="341"/>
    <n v="8002.26"/>
    <n v="222.73999999999978"/>
  </r>
  <r>
    <s v="1418042"/>
    <x v="71"/>
    <x v="4"/>
    <x v="2"/>
    <n v="9125.4"/>
    <n v="8948.3448275862065"/>
    <n v="177.05517241379312"/>
    <n v="9082.57"/>
    <n v="42.829999999999927"/>
    <n v="670"/>
    <n v="657"/>
    <n v="13"/>
    <n v="666.85500000000002"/>
    <n v="3.1449999999999818"/>
  </r>
  <r>
    <s v="1418042"/>
    <x v="17"/>
    <x v="4"/>
    <x v="2"/>
    <n v="10640"/>
    <n v="10485.721393034826"/>
    <n v="154.27860696517382"/>
    <n v="10538.15"/>
    <n v="101.85000000000036"/>
    <n v="8000"/>
    <n v="7884"/>
    <n v="116"/>
    <n v="7923.42"/>
    <n v="76.579999999999927"/>
  </r>
  <r>
    <s v="1418042"/>
    <x v="58"/>
    <x v="4"/>
    <x v="2"/>
    <n v="37760.32"/>
    <n v="37712.485148514854"/>
    <n v="47.834851485145919"/>
    <n v="38089.61"/>
    <n v="-329.29000000000087"/>
    <n v="7894"/>
    <n v="7884"/>
    <n v="10"/>
    <n v="7962.84"/>
    <n v="-68.840000000000146"/>
  </r>
  <r>
    <s v="1418042"/>
    <x v="72"/>
    <x v="4"/>
    <x v="3"/>
    <n v="61481.57"/>
    <n v="55527.980099502485"/>
    <n v="5953.5899004975145"/>
    <n v="55805.62"/>
    <n v="5675.9499999999971"/>
    <n v="6547"/>
    <n v="5913"/>
    <n v="634"/>
    <n v="5942.5649999999996"/>
    <n v="604.4350000000004"/>
  </r>
  <r>
    <s v="1418042"/>
    <x v="20"/>
    <x v="4"/>
    <x v="4"/>
    <n v="396.08"/>
    <n v="390.25490196078431"/>
    <n v="5.8250980392156748"/>
    <n v="398.06"/>
    <n v="-1.9800000000000182"/>
    <n v="72.013999999999996"/>
    <n v="70.955882352941174"/>
    <n v="1.0581176470588218"/>
    <n v="72.375"/>
    <n v="-0.36100000000000421"/>
  </r>
  <r>
    <s v="1418043"/>
    <x v="0"/>
    <x v="0"/>
    <x v="0"/>
    <n v="9898.52"/>
    <n v="0"/>
    <n v="9898.52"/>
    <n v="0"/>
    <n v="9898.52"/>
    <n v="0"/>
    <n v="0"/>
    <n v="0"/>
    <n v="0"/>
    <n v="0"/>
  </r>
  <r>
    <s v="1418043"/>
    <x v="1"/>
    <x v="1"/>
    <x v="0"/>
    <n v="7.12"/>
    <n v="0"/>
    <n v="7.12"/>
    <n v="7.18"/>
    <n v="-5.9999999999999609E-2"/>
    <n v="0"/>
    <n v="0"/>
    <n v="0"/>
    <n v="0"/>
    <n v="0"/>
  </r>
  <r>
    <s v="1418043"/>
    <x v="2"/>
    <x v="1"/>
    <x v="0"/>
    <n v="166.11"/>
    <n v="0"/>
    <n v="166.11"/>
    <n v="167.47"/>
    <n v="-1.3599999999999852"/>
    <n v="0"/>
    <n v="0"/>
    <n v="0"/>
    <n v="0"/>
    <n v="0"/>
  </r>
  <r>
    <s v="1418043"/>
    <x v="3"/>
    <x v="1"/>
    <x v="0"/>
    <n v="1115.31"/>
    <n v="0"/>
    <n v="1115.31"/>
    <n v="1124.47"/>
    <n v="-9.1600000000000819"/>
    <n v="0"/>
    <n v="0"/>
    <n v="0"/>
    <n v="0"/>
    <n v="0"/>
  </r>
  <r>
    <s v="1418043"/>
    <x v="4"/>
    <x v="2"/>
    <x v="0"/>
    <n v="1816.33"/>
    <n v="0"/>
    <n v="1816.33"/>
    <n v="1816.62"/>
    <n v="-0.28999999999996362"/>
    <n v="5.15"/>
    <n v="0"/>
    <n v="5.15"/>
    <n v="5.1509999999999998"/>
    <n v="-9.9999999999944578E-4"/>
  </r>
  <r>
    <s v="1418043"/>
    <x v="5"/>
    <x v="2"/>
    <x v="0"/>
    <n v="6243.71"/>
    <n v="0"/>
    <n v="6243.71"/>
    <n v="6244.71"/>
    <n v="-1"/>
    <n v="5.15"/>
    <n v="0"/>
    <n v="5.15"/>
    <n v="5.1509999999999998"/>
    <n v="-9.9999999999944578E-4"/>
  </r>
  <r>
    <s v="1418043"/>
    <x v="6"/>
    <x v="2"/>
    <x v="0"/>
    <n v="6755.31"/>
    <n v="0"/>
    <n v="6755.31"/>
    <n v="6756.2"/>
    <n v="-0.88999999999941792"/>
    <n v="108.15"/>
    <n v="0"/>
    <n v="108.15"/>
    <n v="108.164"/>
    <n v="-1.3999999999995794E-2"/>
  </r>
  <r>
    <s v="1418043"/>
    <x v="7"/>
    <x v="1"/>
    <x v="0"/>
    <n v="12495.54"/>
    <n v="0"/>
    <n v="12495.54"/>
    <n v="12598.16"/>
    <n v="-102.61999999999898"/>
    <n v="0"/>
    <n v="0"/>
    <n v="0"/>
    <n v="0"/>
    <n v="0"/>
  </r>
  <r>
    <s v="1418043"/>
    <x v="8"/>
    <x v="1"/>
    <x v="0"/>
    <n v="28896.02"/>
    <n v="0"/>
    <n v="28896.02"/>
    <n v="29133.33"/>
    <n v="-237.31000000000131"/>
    <n v="0"/>
    <n v="0"/>
    <n v="0"/>
    <n v="0"/>
    <n v="0"/>
  </r>
  <r>
    <s v="1418043"/>
    <x v="9"/>
    <x v="3"/>
    <x v="1"/>
    <n v="-717604.65"/>
    <n v="0"/>
    <n v="-717604.65"/>
    <n v="-717604.49"/>
    <n v="-0.16000000003259629"/>
    <n v="-3760"/>
    <n v="0"/>
    <n v="-3760"/>
    <n v="-3760"/>
    <n v="0"/>
  </r>
  <r>
    <s v="1418043"/>
    <x v="459"/>
    <x v="4"/>
    <x v="5"/>
    <n v="4130.96"/>
    <n v="0"/>
    <n v="4130.96"/>
    <n v="0"/>
    <n v="4130.96"/>
    <n v="24"/>
    <n v="0"/>
    <n v="24"/>
    <n v="0"/>
    <n v="24"/>
  </r>
  <r>
    <s v="1418043"/>
    <x v="48"/>
    <x v="4"/>
    <x v="2"/>
    <n v="25.54"/>
    <n v="0"/>
    <n v="25.54"/>
    <n v="0"/>
    <n v="25.54"/>
    <n v="300"/>
    <n v="0"/>
    <n v="300"/>
    <n v="0"/>
    <n v="300"/>
  </r>
  <r>
    <s v="1418043"/>
    <x v="10"/>
    <x v="4"/>
    <x v="2"/>
    <n v="2729.48"/>
    <n v="2721.6354679802957"/>
    <n v="7.8445320197042747"/>
    <n v="2762.46"/>
    <n v="-32.980000000000018"/>
    <n v="45250"/>
    <n v="45120"/>
    <n v="130"/>
    <n v="45796.800000000003"/>
    <n v="-546.80000000000291"/>
  </r>
  <r>
    <s v="1418043"/>
    <x v="11"/>
    <x v="4"/>
    <x v="2"/>
    <n v="3704.93"/>
    <n v="3696.0796019900499"/>
    <n v="8.8503980099499131"/>
    <n v="3714.56"/>
    <n v="-9.6300000000001091"/>
    <n v="3769"/>
    <n v="3760"/>
    <n v="9"/>
    <n v="3778.8"/>
    <n v="-9.8000000000001819"/>
  </r>
  <r>
    <s v="1418043"/>
    <x v="12"/>
    <x v="4"/>
    <x v="2"/>
    <n v="11708.44"/>
    <n v="11674.79802955665"/>
    <n v="33.641970443350147"/>
    <n v="11849.92"/>
    <n v="-141.47999999999956"/>
    <n v="45250"/>
    <n v="45120"/>
    <n v="130"/>
    <n v="45796.800000000003"/>
    <n v="-546.80000000000291"/>
  </r>
  <r>
    <s v="1418043"/>
    <x v="13"/>
    <x v="4"/>
    <x v="2"/>
    <n v="14157.81"/>
    <n v="14117.142857142857"/>
    <n v="40.667142857142608"/>
    <n v="14328.9"/>
    <n v="-171.09000000000015"/>
    <n v="45250"/>
    <n v="45120"/>
    <n v="130"/>
    <n v="45796.800000000003"/>
    <n v="-546.80000000000291"/>
  </r>
  <r>
    <s v="1418043"/>
    <x v="14"/>
    <x v="4"/>
    <x v="2"/>
    <n v="21393.65"/>
    <n v="21214.970588235294"/>
    <n v="178.67941176470777"/>
    <n v="21639.27"/>
    <n v="-245.61999999999898"/>
    <n v="45500"/>
    <n v="45120"/>
    <n v="380"/>
    <n v="46022.400000000001"/>
    <n v="-522.40000000000146"/>
  </r>
  <r>
    <s v="1418043"/>
    <x v="15"/>
    <x v="4"/>
    <x v="2"/>
    <n v="41754.15"/>
    <n v="40866.492610837442"/>
    <n v="887.65738916255941"/>
    <n v="41479.49"/>
    <n v="274.66000000000349"/>
    <n v="46100"/>
    <n v="45120"/>
    <n v="980"/>
    <n v="45796.800000000003"/>
    <n v="303.19999999999709"/>
  </r>
  <r>
    <s v="1418043"/>
    <x v="16"/>
    <x v="4"/>
    <x v="2"/>
    <n v="52574.67"/>
    <n v="51925.596059113297"/>
    <n v="649.07394088670117"/>
    <n v="52704.480000000003"/>
    <n v="-129.81000000000495"/>
    <n v="3807"/>
    <n v="3760"/>
    <n v="47"/>
    <n v="3816.4"/>
    <n v="-9.4000000000000909"/>
  </r>
  <r>
    <s v="1418043"/>
    <x v="17"/>
    <x v="4"/>
    <x v="2"/>
    <n v="60515"/>
    <n v="60009.601990049749"/>
    <n v="505.39800995025143"/>
    <n v="60309.65"/>
    <n v="205.34999999999854"/>
    <n v="45500"/>
    <n v="45120"/>
    <n v="380"/>
    <n v="45345.599999999999"/>
    <n v="154.40000000000146"/>
  </r>
  <r>
    <s v="1418043"/>
    <x v="18"/>
    <x v="4"/>
    <x v="2"/>
    <n v="244122.68"/>
    <n v="243061.43564356436"/>
    <n v="1061.2443564356363"/>
    <n v="245492.05"/>
    <n v="-1369.3699999999953"/>
    <n v="45317"/>
    <n v="45120"/>
    <n v="197"/>
    <n v="45571.199999999997"/>
    <n v="-254.19999999999709"/>
  </r>
  <r>
    <s v="1418043"/>
    <x v="19"/>
    <x v="4"/>
    <x v="3"/>
    <n v="191138.37"/>
    <n v="201185.60396039605"/>
    <n v="-10047.233960396057"/>
    <n v="203197.46"/>
    <n v="-12059.089999999997"/>
    <n v="33900"/>
    <n v="33840"/>
    <n v="60"/>
    <n v="34178.400000000001"/>
    <n v="-278.40000000000146"/>
  </r>
  <r>
    <s v="1418043"/>
    <x v="20"/>
    <x v="4"/>
    <x v="4"/>
    <n v="2255"/>
    <n v="2233.4411764705883"/>
    <n v="21.558823529411711"/>
    <n v="2278.11"/>
    <n v="-23.110000000000127"/>
    <n v="410"/>
    <n v="406.08039215686273"/>
    <n v="3.9196078431372712"/>
    <n v="414.202"/>
    <n v="-4.2019999999999982"/>
  </r>
  <r>
    <s v="1418044"/>
    <x v="0"/>
    <x v="0"/>
    <x v="0"/>
    <n v="-5839.61"/>
    <n v="0"/>
    <n v="-5839.61"/>
    <n v="0"/>
    <n v="-5839.61"/>
    <n v="0"/>
    <n v="0"/>
    <n v="0"/>
    <n v="0"/>
    <n v="0"/>
  </r>
  <r>
    <s v="1418044"/>
    <x v="1"/>
    <x v="1"/>
    <x v="0"/>
    <n v="8.4499999999999993"/>
    <n v="0"/>
    <n v="8.4499999999999993"/>
    <n v="8.44"/>
    <n v="9.9999999999997868E-3"/>
    <n v="0"/>
    <n v="0"/>
    <n v="0"/>
    <n v="0"/>
    <n v="0"/>
  </r>
  <r>
    <s v="1418044"/>
    <x v="2"/>
    <x v="1"/>
    <x v="0"/>
    <n v="197.27"/>
    <n v="0"/>
    <n v="197.27"/>
    <n v="196.87"/>
    <n v="0.40000000000000568"/>
    <n v="0"/>
    <n v="0"/>
    <n v="0"/>
    <n v="0"/>
    <n v="0"/>
  </r>
  <r>
    <s v="1418044"/>
    <x v="3"/>
    <x v="1"/>
    <x v="0"/>
    <n v="1324.52"/>
    <n v="0"/>
    <n v="1324.52"/>
    <n v="1321.85"/>
    <n v="2.6700000000000728"/>
    <n v="0"/>
    <n v="0"/>
    <n v="0"/>
    <n v="0"/>
    <n v="0"/>
  </r>
  <r>
    <s v="1418044"/>
    <x v="4"/>
    <x v="2"/>
    <x v="0"/>
    <n v="2673.36"/>
    <n v="0"/>
    <n v="2673.36"/>
    <n v="2146.12"/>
    <n v="527.24000000000024"/>
    <n v="7.58"/>
    <n v="0"/>
    <n v="7.58"/>
    <n v="6.085"/>
    <n v="1.4950000000000001"/>
  </r>
  <r>
    <s v="1418044"/>
    <x v="5"/>
    <x v="2"/>
    <x v="0"/>
    <n v="2824.82"/>
    <n v="0"/>
    <n v="2824.82"/>
    <n v="7377.39"/>
    <n v="-4552.57"/>
    <n v="2.33"/>
    <n v="0"/>
    <n v="2.33"/>
    <n v="6.085"/>
    <n v="-3.7549999999999999"/>
  </r>
  <r>
    <s v="1418044"/>
    <x v="6"/>
    <x v="2"/>
    <x v="0"/>
    <n v="9942.77"/>
    <n v="0"/>
    <n v="9942.77"/>
    <n v="7981.66"/>
    <n v="1961.1100000000006"/>
    <n v="159.18"/>
    <n v="0"/>
    <n v="159.18"/>
    <n v="127.783"/>
    <n v="31.397000000000006"/>
  </r>
  <r>
    <s v="1418044"/>
    <x v="7"/>
    <x v="1"/>
    <x v="0"/>
    <n v="14839.47"/>
    <n v="0"/>
    <n v="14839.47"/>
    <n v="14809.57"/>
    <n v="29.899999999999636"/>
    <n v="0"/>
    <n v="0"/>
    <n v="0"/>
    <n v="0"/>
    <n v="0"/>
  </r>
  <r>
    <s v="1418044"/>
    <x v="8"/>
    <x v="1"/>
    <x v="0"/>
    <n v="34316.370000000003"/>
    <n v="0"/>
    <n v="34316.370000000003"/>
    <n v="34247.230000000003"/>
    <n v="69.139999999999418"/>
    <n v="0"/>
    <n v="0"/>
    <n v="0"/>
    <n v="0"/>
    <n v="0"/>
  </r>
  <r>
    <s v="1418044"/>
    <x v="270"/>
    <x v="3"/>
    <x v="1"/>
    <n v="-804396.67"/>
    <n v="0"/>
    <n v="-804396.67"/>
    <n v="-804396.67"/>
    <n v="0"/>
    <n v="-4442"/>
    <n v="0"/>
    <n v="-4442"/>
    <n v="-4442"/>
    <n v="0"/>
  </r>
  <r>
    <s v="1418044"/>
    <x v="48"/>
    <x v="4"/>
    <x v="2"/>
    <n v="29.79"/>
    <n v="0"/>
    <n v="29.79"/>
    <n v="0"/>
    <n v="29.79"/>
    <n v="350"/>
    <n v="0"/>
    <n v="350"/>
    <n v="0"/>
    <n v="350"/>
  </r>
  <r>
    <s v="1418044"/>
    <x v="271"/>
    <x v="4"/>
    <x v="2"/>
    <n v="3242.2"/>
    <n v="3215.3004926108374"/>
    <n v="26.899507389162409"/>
    <n v="3263.53"/>
    <n v="-21.330000000000382"/>
    <n v="53750"/>
    <n v="53304"/>
    <n v="446"/>
    <n v="54103.56"/>
    <n v="-353.55999999999767"/>
  </r>
  <r>
    <s v="1418044"/>
    <x v="11"/>
    <x v="4"/>
    <x v="2"/>
    <n v="4402.8500000000004"/>
    <n v="4366.4875621890551"/>
    <n v="36.362437810945266"/>
    <n v="4388.32"/>
    <n v="14.530000000000655"/>
    <n v="4479"/>
    <n v="4442"/>
    <n v="37"/>
    <n v="4464.21"/>
    <n v="14.789999999999964"/>
  </r>
  <r>
    <s v="1418044"/>
    <x v="272"/>
    <x v="4"/>
    <x v="2"/>
    <n v="12593.01"/>
    <n v="12442.216748768473"/>
    <n v="150.79325123152739"/>
    <n v="12628.85"/>
    <n v="-35.840000000000146"/>
    <n v="53950"/>
    <n v="53304"/>
    <n v="646"/>
    <n v="54103.56"/>
    <n v="-153.55999999999767"/>
  </r>
  <r>
    <s v="1418044"/>
    <x v="346"/>
    <x v="4"/>
    <x v="2"/>
    <n v="16292.29"/>
    <n v="16067.428571428571"/>
    <n v="224.86142857143022"/>
    <n v="16308.44"/>
    <n v="-16.149999999999636"/>
    <n v="54050"/>
    <n v="53304"/>
    <n v="746"/>
    <n v="54103.56"/>
    <n v="-53.559999999997672"/>
  </r>
  <r>
    <s v="1418044"/>
    <x v="14"/>
    <x v="4"/>
    <x v="2"/>
    <n v="25818.13"/>
    <n v="25063.00980392157"/>
    <n v="755.12019607843104"/>
    <n v="25564.27"/>
    <n v="253.86000000000058"/>
    <n v="54910"/>
    <n v="53304"/>
    <n v="1606"/>
    <n v="54370.080000000002"/>
    <n v="539.91999999999825"/>
  </r>
  <r>
    <s v="1418044"/>
    <x v="200"/>
    <x v="4"/>
    <x v="2"/>
    <n v="44589.65"/>
    <n v="43471.280788177341"/>
    <n v="1118.3692118226609"/>
    <n v="44123.35"/>
    <n v="466.30000000000291"/>
    <n v="54675"/>
    <n v="53304"/>
    <n v="1371"/>
    <n v="54103.56"/>
    <n v="571.44000000000233"/>
  </r>
  <r>
    <s v="1418044"/>
    <x v="274"/>
    <x v="4"/>
    <x v="2"/>
    <n v="53524.05"/>
    <n v="53081.901477832515"/>
    <n v="442.14852216748841"/>
    <n v="53878.13"/>
    <n v="-354.07999999999447"/>
    <n v="4479"/>
    <n v="4442"/>
    <n v="37"/>
    <n v="4508.63"/>
    <n v="-29.630000000000109"/>
  </r>
  <r>
    <s v="1418044"/>
    <x v="17"/>
    <x v="4"/>
    <x v="2"/>
    <n v="71155"/>
    <n v="70894.318407960192"/>
    <n v="260.68159203980758"/>
    <n v="71248.789999999994"/>
    <n v="-93.789999999993597"/>
    <n v="53500"/>
    <n v="53304"/>
    <n v="196"/>
    <n v="53570.52"/>
    <n v="-70.519999999996799"/>
  </r>
  <r>
    <s v="1418044"/>
    <x v="58"/>
    <x v="4"/>
    <x v="2"/>
    <n v="255214.59"/>
    <n v="254975.41584158415"/>
    <n v="239.17415841584443"/>
    <n v="257525.17"/>
    <n v="-2310.5800000000163"/>
    <n v="53354"/>
    <n v="53304"/>
    <n v="50"/>
    <n v="53837.04"/>
    <n v="-483.04000000000087"/>
  </r>
  <r>
    <s v="1418044"/>
    <x v="275"/>
    <x v="4"/>
    <x v="3"/>
    <n v="254569.74"/>
    <n v="243470.01990049751"/>
    <n v="11099.720099502476"/>
    <n v="244687.37"/>
    <n v="9882.3699999999953"/>
    <n v="40259"/>
    <n v="39978"/>
    <n v="281"/>
    <n v="40177.89"/>
    <n v="81.110000000000582"/>
  </r>
  <r>
    <s v="1418044"/>
    <x v="20"/>
    <x v="4"/>
    <x v="4"/>
    <n v="2677.95"/>
    <n v="2638.5490196078431"/>
    <n v="39.400980392156725"/>
    <n v="2691.32"/>
    <n v="-13.370000000000346"/>
    <n v="486.9"/>
    <n v="479.73627450980393"/>
    <n v="7.1637254901960432"/>
    <n v="489.33100000000002"/>
    <n v="-2.43100000000004"/>
  </r>
  <r>
    <s v="1418437"/>
    <x v="0"/>
    <x v="0"/>
    <x v="0"/>
    <n v="-5944.93"/>
    <n v="0"/>
    <n v="-5944.93"/>
    <n v="0"/>
    <n v="-5944.93"/>
    <n v="0"/>
    <n v="0"/>
    <n v="0"/>
    <n v="0"/>
    <n v="0"/>
  </r>
  <r>
    <s v="1418437"/>
    <x v="1"/>
    <x v="1"/>
    <x v="0"/>
    <n v="3.65"/>
    <n v="0"/>
    <n v="3.65"/>
    <n v="3.62"/>
    <n v="2.9999999999999805E-2"/>
    <n v="0"/>
    <n v="0"/>
    <n v="0"/>
    <n v="0"/>
    <n v="0"/>
  </r>
  <r>
    <s v="1418437"/>
    <x v="2"/>
    <x v="1"/>
    <x v="0"/>
    <n v="85.26"/>
    <n v="0"/>
    <n v="85.26"/>
    <n v="84.43"/>
    <n v="0.82999999999999829"/>
    <n v="0"/>
    <n v="0"/>
    <n v="0"/>
    <n v="0"/>
    <n v="0"/>
  </r>
  <r>
    <s v="1418437"/>
    <x v="3"/>
    <x v="1"/>
    <x v="0"/>
    <n v="572.46"/>
    <n v="0"/>
    <n v="572.46"/>
    <n v="566.89"/>
    <n v="5.57000000000005"/>
    <n v="0"/>
    <n v="0"/>
    <n v="0"/>
    <n v="0"/>
    <n v="0"/>
  </r>
  <r>
    <s v="1418437"/>
    <x v="4"/>
    <x v="2"/>
    <x v="0"/>
    <n v="1058.06"/>
    <n v="0"/>
    <n v="1058.06"/>
    <n v="920.39"/>
    <n v="137.66999999999996"/>
    <n v="3"/>
    <n v="0"/>
    <n v="3"/>
    <n v="2.61"/>
    <n v="0.39000000000000012"/>
  </r>
  <r>
    <s v="1418437"/>
    <x v="5"/>
    <x v="2"/>
    <x v="0"/>
    <n v="3637.11"/>
    <n v="0"/>
    <n v="3637.11"/>
    <n v="3163.87"/>
    <n v="473.24000000000024"/>
    <n v="3"/>
    <n v="0"/>
    <n v="3"/>
    <n v="2.61"/>
    <n v="0.39000000000000012"/>
  </r>
  <r>
    <s v="1418437"/>
    <x v="6"/>
    <x v="2"/>
    <x v="0"/>
    <n v="3935.13"/>
    <n v="0"/>
    <n v="3935.13"/>
    <n v="3423.02"/>
    <n v="512.11000000000013"/>
    <n v="63"/>
    <n v="0"/>
    <n v="63"/>
    <n v="54.801000000000002"/>
    <n v="8.1989999999999981"/>
  </r>
  <r>
    <s v="1418437"/>
    <x v="7"/>
    <x v="1"/>
    <x v="0"/>
    <n v="6413.64"/>
    <n v="0"/>
    <n v="6413.64"/>
    <n v="6351.25"/>
    <n v="62.390000000000327"/>
    <n v="0"/>
    <n v="0"/>
    <n v="0"/>
    <n v="0"/>
    <n v="0"/>
  </r>
  <r>
    <s v="1418437"/>
    <x v="8"/>
    <x v="1"/>
    <x v="0"/>
    <n v="14831.59"/>
    <n v="0"/>
    <n v="14831.59"/>
    <n v="14687.3"/>
    <n v="144.29000000000087"/>
    <n v="0"/>
    <n v="0"/>
    <n v="0"/>
    <n v="0"/>
    <n v="0"/>
  </r>
  <r>
    <s v="1418437"/>
    <x v="270"/>
    <x v="3"/>
    <x v="1"/>
    <n v="-344974.26"/>
    <n v="0"/>
    <n v="-344974.26"/>
    <n v="-344974.26"/>
    <n v="0"/>
    <n v="-1905"/>
    <n v="0"/>
    <n v="-1905"/>
    <n v="-1905"/>
    <n v="0"/>
  </r>
  <r>
    <s v="1418437"/>
    <x v="48"/>
    <x v="4"/>
    <x v="2"/>
    <n v="12.77"/>
    <n v="0"/>
    <n v="12.77"/>
    <n v="0"/>
    <n v="12.77"/>
    <n v="150"/>
    <n v="0"/>
    <n v="150"/>
    <n v="0"/>
    <n v="150"/>
  </r>
  <r>
    <s v="1418437"/>
    <x v="271"/>
    <x v="4"/>
    <x v="2"/>
    <n v="1387.36"/>
    <n v="1378.9162561576354"/>
    <n v="8.4437438423644835"/>
    <n v="1399.6"/>
    <n v="-12.240000000000009"/>
    <n v="23000"/>
    <n v="22860"/>
    <n v="140"/>
    <n v="23202.9"/>
    <n v="-202.90000000000146"/>
  </r>
  <r>
    <s v="1418437"/>
    <x v="11"/>
    <x v="4"/>
    <x v="2"/>
    <n v="1885.39"/>
    <n v="1872.6169154228855"/>
    <n v="12.77308457711456"/>
    <n v="1881.98"/>
    <n v="3.4100000000000819"/>
    <n v="1918"/>
    <n v="1905"/>
    <n v="13"/>
    <n v="1914.5250000000001"/>
    <n v="3.4749999999999091"/>
  </r>
  <r>
    <s v="1418437"/>
    <x v="272"/>
    <x v="4"/>
    <x v="2"/>
    <n v="5368.66"/>
    <n v="5335.9802955665027"/>
    <n v="32.679704433497136"/>
    <n v="5416.02"/>
    <n v="-47.360000000000582"/>
    <n v="23000"/>
    <n v="22860"/>
    <n v="140"/>
    <n v="23202.9"/>
    <n v="-202.90000000000146"/>
  </r>
  <r>
    <s v="1418437"/>
    <x v="346"/>
    <x v="4"/>
    <x v="2"/>
    <n v="6932.89"/>
    <n v="6890.6896551724139"/>
    <n v="42.200344827586378"/>
    <n v="6994.05"/>
    <n v="-61.159999999999854"/>
    <n v="23000"/>
    <n v="22860"/>
    <n v="140"/>
    <n v="23202.9"/>
    <n v="-202.90000000000146"/>
  </r>
  <r>
    <s v="1418437"/>
    <x v="14"/>
    <x v="4"/>
    <x v="2"/>
    <n v="11175.48"/>
    <n v="10748.539215686274"/>
    <n v="426.94078431372509"/>
    <n v="10963.51"/>
    <n v="211.96999999999935"/>
    <n v="23768"/>
    <n v="22860"/>
    <n v="908"/>
    <n v="23317.200000000001"/>
    <n v="450.79999999999927"/>
  </r>
  <r>
    <s v="1418437"/>
    <x v="200"/>
    <x v="4"/>
    <x v="2"/>
    <n v="18936.84"/>
    <n v="18643.133004926109"/>
    <n v="293.70699507389145"/>
    <n v="18922.78"/>
    <n v="14.06000000000131"/>
    <n v="23220"/>
    <n v="22860"/>
    <n v="360"/>
    <n v="23202.9"/>
    <n v="17.099999999998545"/>
  </r>
  <r>
    <s v="1418437"/>
    <x v="274"/>
    <x v="4"/>
    <x v="2"/>
    <n v="22764.75"/>
    <n v="22764.748768472906"/>
    <n v="1.2315270942053758E-3"/>
    <n v="23106.22"/>
    <n v="-341.47000000000116"/>
    <n v="1905"/>
    <n v="1905"/>
    <n v="0"/>
    <n v="1933.575"/>
    <n v="-28.575000000000045"/>
  </r>
  <r>
    <s v="1418437"/>
    <x v="17"/>
    <x v="4"/>
    <x v="2"/>
    <n v="30786.84"/>
    <n v="30403.800995024874"/>
    <n v="383.03900497512586"/>
    <n v="30555.82"/>
    <n v="231.02000000000044"/>
    <n v="23148"/>
    <n v="22860"/>
    <n v="288"/>
    <n v="22974.3"/>
    <n v="173.70000000000073"/>
  </r>
  <r>
    <s v="1418437"/>
    <x v="58"/>
    <x v="4"/>
    <x v="2"/>
    <n v="109951.69"/>
    <n v="109348.9801980198"/>
    <n v="602.70980198020698"/>
    <n v="110442.47"/>
    <n v="-490.77999999999884"/>
    <n v="22986"/>
    <n v="22860"/>
    <n v="126"/>
    <n v="23088.6"/>
    <n v="-102.59999999999854"/>
  </r>
  <r>
    <s v="1418437"/>
    <x v="275"/>
    <x v="4"/>
    <x v="3"/>
    <n v="110025.42"/>
    <n v="104414.76616915423"/>
    <n v="5610.6538308457675"/>
    <n v="104936.84"/>
    <n v="5088.5800000000017"/>
    <n v="17400"/>
    <n v="17144.999999999996"/>
    <n v="255.00000000000364"/>
    <n v="17230.724999999999"/>
    <n v="169.27500000000146"/>
  </r>
  <r>
    <s v="1418437"/>
    <x v="20"/>
    <x v="4"/>
    <x v="4"/>
    <n v="1154.2"/>
    <n v="1131.5686274509803"/>
    <n v="22.631372549019716"/>
    <n v="1154.2"/>
    <n v="0"/>
    <n v="209.85499999999999"/>
    <n v="205.74019607843138"/>
    <n v="4.1148039215686083"/>
    <n v="209.85499999999999"/>
    <n v="0"/>
  </r>
  <r>
    <s v="1418438"/>
    <x v="0"/>
    <x v="0"/>
    <x v="0"/>
    <n v="3273.95"/>
    <n v="0"/>
    <n v="3273.95"/>
    <n v="0"/>
    <n v="3273.95"/>
    <n v="0"/>
    <n v="0"/>
    <n v="0"/>
    <n v="0"/>
    <n v="0"/>
  </r>
  <r>
    <s v="1418438"/>
    <x v="1"/>
    <x v="1"/>
    <x v="0"/>
    <n v="5.63"/>
    <n v="0"/>
    <n v="5.63"/>
    <n v="5.61"/>
    <n v="1.9999999999999574E-2"/>
    <n v="0"/>
    <n v="0"/>
    <n v="0"/>
    <n v="0"/>
    <n v="0"/>
  </r>
  <r>
    <s v="1418438"/>
    <x v="2"/>
    <x v="1"/>
    <x v="0"/>
    <n v="131.29"/>
    <n v="0"/>
    <n v="131.29"/>
    <n v="130.87"/>
    <n v="0.41999999999998749"/>
    <n v="0"/>
    <n v="0"/>
    <n v="0"/>
    <n v="0"/>
    <n v="0"/>
  </r>
  <r>
    <s v="1418438"/>
    <x v="3"/>
    <x v="1"/>
    <x v="0"/>
    <n v="881.49"/>
    <n v="0"/>
    <n v="881.49"/>
    <n v="878.73"/>
    <n v="2.7599999999999909"/>
    <n v="0"/>
    <n v="0"/>
    <n v="0"/>
    <n v="0"/>
    <n v="0"/>
  </r>
  <r>
    <s v="1418438"/>
    <x v="4"/>
    <x v="2"/>
    <x v="0"/>
    <n v="1089.8"/>
    <n v="0"/>
    <n v="1089.8"/>
    <n v="1446.47"/>
    <n v="-356.67000000000007"/>
    <n v="3.09"/>
    <n v="0"/>
    <n v="3.09"/>
    <n v="4.101"/>
    <n v="-1.0110000000000001"/>
  </r>
  <r>
    <s v="1418438"/>
    <x v="5"/>
    <x v="2"/>
    <x v="0"/>
    <n v="3746.23"/>
    <n v="0"/>
    <n v="3746.23"/>
    <n v="4972.3"/>
    <n v="-1226.0700000000002"/>
    <n v="3.09"/>
    <n v="0"/>
    <n v="3.09"/>
    <n v="4.101"/>
    <n v="-1.0110000000000001"/>
  </r>
  <r>
    <s v="1418438"/>
    <x v="6"/>
    <x v="2"/>
    <x v="0"/>
    <n v="4053.19"/>
    <n v="0"/>
    <n v="4053.19"/>
    <n v="5379.69"/>
    <n v="-1326.4999999999995"/>
    <n v="64.89"/>
    <n v="0"/>
    <n v="64.89"/>
    <n v="86.126999999999995"/>
    <n v="-21.236999999999995"/>
  </r>
  <r>
    <s v="1418438"/>
    <x v="7"/>
    <x v="1"/>
    <x v="0"/>
    <n v="9875.9"/>
    <n v="0"/>
    <n v="9875.9"/>
    <n v="9844.98"/>
    <n v="30.920000000000073"/>
    <n v="0"/>
    <n v="0"/>
    <n v="0"/>
    <n v="0"/>
    <n v="0"/>
  </r>
  <r>
    <s v="1418438"/>
    <x v="8"/>
    <x v="1"/>
    <x v="0"/>
    <n v="22838.09"/>
    <n v="0"/>
    <n v="22838.09"/>
    <n v="22766.59"/>
    <n v="71.5"/>
    <n v="0"/>
    <n v="0"/>
    <n v="0"/>
    <n v="0"/>
    <n v="0"/>
  </r>
  <r>
    <s v="1418438"/>
    <x v="343"/>
    <x v="3"/>
    <x v="1"/>
    <n v="-526155.6"/>
    <n v="0"/>
    <n v="-526155.6"/>
    <n v="-526155.57999999996"/>
    <n v="-2.0000000018626451E-2"/>
    <n v="-2952.9160000000002"/>
    <n v="0"/>
    <n v="-2952.9160000000002"/>
    <n v="-2952.9160000000002"/>
    <n v="0"/>
  </r>
  <r>
    <s v="1418438"/>
    <x v="48"/>
    <x v="4"/>
    <x v="2"/>
    <n v="306.43"/>
    <n v="251.35643564356437"/>
    <n v="55.073564356435639"/>
    <n v="253.87"/>
    <n v="52.56"/>
    <n v="3600"/>
    <n v="2952.9158415841584"/>
    <n v="647.08415841584156"/>
    <n v="2982.4450000000002"/>
    <n v="617.55499999999984"/>
  </r>
  <r>
    <s v="1418438"/>
    <x v="342"/>
    <x v="4"/>
    <x v="2"/>
    <n v="1595.79"/>
    <n v="1841.9113300492611"/>
    <n v="-246.12133004926113"/>
    <n v="1869.54"/>
    <n v="-273.75"/>
    <n v="30700"/>
    <n v="35434.992118226604"/>
    <n v="-4734.9921182266044"/>
    <n v="35966.517"/>
    <n v="-5266.5169999999998"/>
  </r>
  <r>
    <s v="1418438"/>
    <x v="11"/>
    <x v="4"/>
    <x v="2"/>
    <n v="2905.75"/>
    <n v="2902.7164179104479"/>
    <n v="3.0335820895520555"/>
    <n v="2917.23"/>
    <n v="-11.480000000000018"/>
    <n v="2956"/>
    <n v="2952.9164179104473"/>
    <n v="3.0835820895526922"/>
    <n v="2967.681"/>
    <n v="-11.68100000000004"/>
  </r>
  <r>
    <s v="1418438"/>
    <x v="54"/>
    <x v="4"/>
    <x v="2"/>
    <n v="8053.56"/>
    <n v="7993.7832512315272"/>
    <n v="59.776748768473226"/>
    <n v="8113.69"/>
    <n v="-60.1299999999992"/>
    <n v="35700"/>
    <n v="35434.992118226604"/>
    <n v="265.00788177339564"/>
    <n v="35966.517"/>
    <n v="-266.51699999999983"/>
  </r>
  <r>
    <s v="1418438"/>
    <x v="55"/>
    <x v="4"/>
    <x v="2"/>
    <n v="10348.36"/>
    <n v="10271.536945812808"/>
    <n v="76.823054187192611"/>
    <n v="10425.61"/>
    <n v="-77.25"/>
    <n v="35700"/>
    <n v="35434.992118226604"/>
    <n v="265.00788177339564"/>
    <n v="35966.517"/>
    <n v="-266.51699999999983"/>
  </r>
  <r>
    <s v="1418438"/>
    <x v="14"/>
    <x v="4"/>
    <x v="2"/>
    <n v="16785.78"/>
    <n v="16661.176470588238"/>
    <n v="124.60352941176097"/>
    <n v="16994.400000000001"/>
    <n v="-208.62000000000262"/>
    <n v="35700"/>
    <n v="35434.992156862747"/>
    <n v="265.00784313725308"/>
    <n v="36143.692000000003"/>
    <n v="-443.69200000000274"/>
  </r>
  <r>
    <s v="1418438"/>
    <x v="56"/>
    <x v="4"/>
    <x v="2"/>
    <n v="29956.31"/>
    <n v="28689.300492610837"/>
    <n v="1267.0095073891644"/>
    <n v="29119.64"/>
    <n v="836.67000000000189"/>
    <n v="37000"/>
    <n v="35434.992118226604"/>
    <n v="1565.0078817733956"/>
    <n v="35966.517"/>
    <n v="1033.4830000000002"/>
  </r>
  <r>
    <s v="1418438"/>
    <x v="63"/>
    <x v="4"/>
    <x v="2"/>
    <n v="35348.1"/>
    <n v="35287.349753694587"/>
    <n v="60.750246305411565"/>
    <n v="35816.660000000003"/>
    <n v="-468.56000000000495"/>
    <n v="2958"/>
    <n v="2952.9162561576354"/>
    <n v="5.0837438423645835"/>
    <n v="2997.21"/>
    <n v="-39.210000000000036"/>
  </r>
  <r>
    <s v="1418438"/>
    <x v="17"/>
    <x v="4"/>
    <x v="2"/>
    <n v="47481"/>
    <n v="47128.537313432833"/>
    <n v="352.46268656716711"/>
    <n v="47364.18"/>
    <n v="116.81999999999971"/>
    <n v="35700"/>
    <n v="35434.992039801"/>
    <n v="265.00796019900008"/>
    <n v="35612.167000000001"/>
    <n v="87.832999999998719"/>
  </r>
  <r>
    <s v="1418438"/>
    <x v="58"/>
    <x v="4"/>
    <x v="2"/>
    <n v="170662.86"/>
    <n v="169500.44554455444"/>
    <n v="1162.4144554455415"/>
    <n v="171195.45"/>
    <n v="-532.59000000002561"/>
    <n v="35678"/>
    <n v="35434.992079207921"/>
    <n v="243.00792079207895"/>
    <n v="35789.341999999997"/>
    <n v="-111.34199999999691"/>
  </r>
  <r>
    <s v="1418438"/>
    <x v="59"/>
    <x v="4"/>
    <x v="3"/>
    <n v="155026.98000000001"/>
    <n v="154100.43781094527"/>
    <n v="926.54218905474409"/>
    <n v="154870.94"/>
    <n v="156.04000000000815"/>
    <n v="26793"/>
    <n v="26576.243781094527"/>
    <n v="216.75621890547336"/>
    <n v="26709.125"/>
    <n v="83.875"/>
  </r>
  <r>
    <s v="1418438"/>
    <x v="20"/>
    <x v="4"/>
    <x v="4"/>
    <n v="1789.11"/>
    <n v="1754.0294117647059"/>
    <n v="35.080588235294044"/>
    <n v="1789.11"/>
    <n v="0"/>
    <n v="325.29300000000001"/>
    <n v="318.91470588235296"/>
    <n v="6.3782941176470445"/>
    <n v="325.29300000000001"/>
    <n v="0"/>
  </r>
  <r>
    <s v="1418439"/>
    <x v="0"/>
    <x v="0"/>
    <x v="0"/>
    <n v="2942.85"/>
    <n v="0"/>
    <n v="2942.85"/>
    <n v="0"/>
    <n v="2942.85"/>
    <n v="0"/>
    <n v="0"/>
    <n v="0"/>
    <n v="0"/>
    <n v="0"/>
  </r>
  <r>
    <s v="1418439"/>
    <x v="1"/>
    <x v="1"/>
    <x v="0"/>
    <n v="3.88"/>
    <n v="0"/>
    <n v="3.88"/>
    <n v="3.8"/>
    <n v="8.0000000000000071E-2"/>
    <n v="0"/>
    <n v="0"/>
    <n v="0"/>
    <n v="0"/>
    <n v="0"/>
  </r>
  <r>
    <s v="1418439"/>
    <x v="2"/>
    <x v="1"/>
    <x v="0"/>
    <n v="90.62"/>
    <n v="0"/>
    <n v="90.62"/>
    <n v="88.64"/>
    <n v="1.980000000000004"/>
    <n v="0"/>
    <n v="0"/>
    <n v="0"/>
    <n v="0"/>
    <n v="0"/>
  </r>
  <r>
    <s v="1418439"/>
    <x v="3"/>
    <x v="1"/>
    <x v="0"/>
    <n v="608.41999999999996"/>
    <n v="0"/>
    <n v="608.41999999999996"/>
    <n v="595.16"/>
    <n v="13.259999999999991"/>
    <n v="0"/>
    <n v="0"/>
    <n v="0"/>
    <n v="0"/>
    <n v="0"/>
  </r>
  <r>
    <s v="1418439"/>
    <x v="4"/>
    <x v="2"/>
    <x v="0"/>
    <n v="1294.3599999999999"/>
    <n v="0"/>
    <n v="1294.3599999999999"/>
    <n v="966.29"/>
    <n v="328.06999999999994"/>
    <n v="3.67"/>
    <n v="0"/>
    <n v="3.67"/>
    <n v="2.74"/>
    <n v="0.92999999999999972"/>
  </r>
  <r>
    <s v="1418439"/>
    <x v="5"/>
    <x v="2"/>
    <x v="0"/>
    <n v="4449.3999999999996"/>
    <n v="0"/>
    <n v="4449.3999999999996"/>
    <n v="3321.65"/>
    <n v="1127.7499999999995"/>
    <n v="3.67"/>
    <n v="0"/>
    <n v="3.67"/>
    <n v="2.74"/>
    <n v="0.92999999999999972"/>
  </r>
  <r>
    <s v="1418439"/>
    <x v="6"/>
    <x v="2"/>
    <x v="0"/>
    <n v="4813.97"/>
    <n v="0"/>
    <n v="4813.97"/>
    <n v="3593.72"/>
    <n v="1220.2500000000005"/>
    <n v="77.069999999999993"/>
    <n v="0"/>
    <n v="77.069999999999993"/>
    <n v="57.533999999999999"/>
    <n v="19.535999999999994"/>
  </r>
  <r>
    <s v="1418439"/>
    <x v="7"/>
    <x v="1"/>
    <x v="0"/>
    <n v="6816.52"/>
    <n v="0"/>
    <n v="6816.52"/>
    <n v="6667.97"/>
    <n v="148.55000000000018"/>
    <n v="0"/>
    <n v="0"/>
    <n v="0"/>
    <n v="0"/>
    <n v="0"/>
  </r>
  <r>
    <s v="1418439"/>
    <x v="8"/>
    <x v="1"/>
    <x v="0"/>
    <n v="15763.25"/>
    <n v="0"/>
    <n v="15763.25"/>
    <n v="15419.74"/>
    <n v="343.51000000000022"/>
    <n v="0"/>
    <n v="0"/>
    <n v="0"/>
    <n v="0"/>
    <n v="0"/>
  </r>
  <r>
    <s v="1418439"/>
    <x v="343"/>
    <x v="3"/>
    <x v="1"/>
    <n v="-356633.59999999998"/>
    <n v="0"/>
    <n v="-356633.59999999998"/>
    <n v="-356633.5"/>
    <n v="-9.9999999976716936E-2"/>
    <n v="-2000"/>
    <n v="0"/>
    <n v="-2000"/>
    <n v="-2000"/>
    <n v="0"/>
  </r>
  <r>
    <s v="1418439"/>
    <x v="48"/>
    <x v="4"/>
    <x v="2"/>
    <n v="285.58"/>
    <n v="170.23762376237624"/>
    <n v="115.34237623762374"/>
    <n v="171.94"/>
    <n v="113.63999999999999"/>
    <n v="3355"/>
    <n v="2000"/>
    <n v="1355"/>
    <n v="2020"/>
    <n v="1335"/>
  </r>
  <r>
    <s v="1418439"/>
    <x v="342"/>
    <x v="4"/>
    <x v="2"/>
    <n v="1252.72"/>
    <n v="1247.5172413793102"/>
    <n v="5.2027586206897922"/>
    <n v="1266.23"/>
    <n v="-13.509999999999991"/>
    <n v="24100"/>
    <n v="24000"/>
    <n v="100"/>
    <n v="24360"/>
    <n v="-260"/>
  </r>
  <r>
    <s v="1418439"/>
    <x v="11"/>
    <x v="4"/>
    <x v="2"/>
    <n v="1975.83"/>
    <n v="1966"/>
    <n v="9.8299999999999272"/>
    <n v="1975.83"/>
    <n v="0"/>
    <n v="2010"/>
    <n v="2000"/>
    <n v="10"/>
    <n v="2010"/>
    <n v="0"/>
  </r>
  <r>
    <s v="1418439"/>
    <x v="54"/>
    <x v="4"/>
    <x v="2"/>
    <n v="5436.72"/>
    <n v="5414.1576354679801"/>
    <n v="22.562364532020183"/>
    <n v="5495.37"/>
    <n v="-58.649999999999636"/>
    <n v="24100"/>
    <n v="24000"/>
    <n v="100"/>
    <n v="24360"/>
    <n v="-260"/>
  </r>
  <r>
    <s v="1418439"/>
    <x v="55"/>
    <x v="4"/>
    <x v="2"/>
    <n v="6985.87"/>
    <n v="6956.8768472906404"/>
    <n v="28.993152709359492"/>
    <n v="7061.23"/>
    <n v="-75.359999999999673"/>
    <n v="24100"/>
    <n v="24000"/>
    <n v="100"/>
    <n v="24360"/>
    <n v="-260"/>
  </r>
  <r>
    <s v="1418439"/>
    <x v="14"/>
    <x v="4"/>
    <x v="2"/>
    <n v="11378.6"/>
    <n v="11284.558823529413"/>
    <n v="94.041176470587743"/>
    <n v="11510.25"/>
    <n v="-131.64999999999964"/>
    <n v="24200"/>
    <n v="24000"/>
    <n v="200"/>
    <n v="24480"/>
    <n v="-280"/>
  </r>
  <r>
    <s v="1418439"/>
    <x v="56"/>
    <x v="4"/>
    <x v="2"/>
    <n v="20240.75"/>
    <n v="19431.172413793105"/>
    <n v="809.57758620689492"/>
    <n v="19722.64"/>
    <n v="518.11000000000058"/>
    <n v="25000"/>
    <n v="24000"/>
    <n v="1000"/>
    <n v="24360"/>
    <n v="640"/>
  </r>
  <r>
    <s v="1418439"/>
    <x v="63"/>
    <x v="4"/>
    <x v="2"/>
    <n v="24258.5"/>
    <n v="23900"/>
    <n v="358.5"/>
    <n v="24258.5"/>
    <n v="0"/>
    <n v="2030"/>
    <n v="2000"/>
    <n v="30"/>
    <n v="2030"/>
    <n v="0"/>
  </r>
  <r>
    <s v="1418439"/>
    <x v="17"/>
    <x v="4"/>
    <x v="2"/>
    <n v="32186"/>
    <n v="31920"/>
    <n v="266"/>
    <n v="32079.599999999999"/>
    <n v="106.40000000000146"/>
    <n v="24200"/>
    <n v="24000"/>
    <n v="200"/>
    <n v="24120"/>
    <n v="80"/>
  </r>
  <r>
    <s v="1418439"/>
    <x v="58"/>
    <x v="4"/>
    <x v="2"/>
    <n v="115950.1"/>
    <n v="114802.07920792079"/>
    <n v="1148.0207920792163"/>
    <n v="115950.1"/>
    <n v="0"/>
    <n v="24240"/>
    <n v="24000"/>
    <n v="240"/>
    <n v="24240"/>
    <n v="0"/>
  </r>
  <r>
    <s v="1418439"/>
    <x v="59"/>
    <x v="4"/>
    <x v="3"/>
    <n v="98687.9"/>
    <n v="104749.32338308457"/>
    <n v="-6061.4233830845769"/>
    <n v="105273.07"/>
    <n v="-6585.1700000000128"/>
    <n v="18493"/>
    <n v="18000"/>
    <n v="493"/>
    <n v="18090"/>
    <n v="403"/>
  </r>
  <r>
    <s v="1418439"/>
    <x v="20"/>
    <x v="4"/>
    <x v="4"/>
    <n v="1211.76"/>
    <n v="1188"/>
    <n v="23.759999999999991"/>
    <n v="1211.76"/>
    <n v="0"/>
    <n v="220.32"/>
    <n v="216"/>
    <n v="4.3199999999999932"/>
    <n v="220.32"/>
    <n v="0"/>
  </r>
  <r>
    <s v="1418525"/>
    <x v="0"/>
    <x v="0"/>
    <x v="0"/>
    <n v="4962.3599999999997"/>
    <n v="0"/>
    <n v="4962.3599999999997"/>
    <n v="0"/>
    <n v="4962.3599999999997"/>
    <n v="0"/>
    <n v="0"/>
    <n v="0"/>
    <n v="0"/>
    <n v="0"/>
  </r>
  <r>
    <s v="1418525"/>
    <x v="1"/>
    <x v="1"/>
    <x v="0"/>
    <n v="0"/>
    <n v="0"/>
    <n v="0"/>
    <n v="0.09"/>
    <n v="-0.09"/>
    <n v="0"/>
    <n v="0"/>
    <n v="0"/>
    <n v="0"/>
    <n v="0"/>
  </r>
  <r>
    <s v="1418525"/>
    <x v="2"/>
    <x v="1"/>
    <x v="0"/>
    <n v="0"/>
    <n v="0"/>
    <n v="0"/>
    <n v="2.06"/>
    <n v="-2.06"/>
    <n v="0"/>
    <n v="0"/>
    <n v="0"/>
    <n v="0"/>
    <n v="0"/>
  </r>
  <r>
    <s v="1418525"/>
    <x v="3"/>
    <x v="1"/>
    <x v="0"/>
    <n v="0"/>
    <n v="0"/>
    <n v="0"/>
    <n v="13.83"/>
    <n v="-13.83"/>
    <n v="0"/>
    <n v="0"/>
    <n v="0"/>
    <n v="0"/>
    <n v="0"/>
  </r>
  <r>
    <s v="1418525"/>
    <x v="7"/>
    <x v="1"/>
    <x v="0"/>
    <n v="0"/>
    <n v="0"/>
    <n v="0"/>
    <n v="154.96"/>
    <n v="-154.96"/>
    <n v="0"/>
    <n v="0"/>
    <n v="0"/>
    <n v="0"/>
    <n v="0"/>
  </r>
  <r>
    <s v="1418525"/>
    <x v="8"/>
    <x v="1"/>
    <x v="0"/>
    <n v="0"/>
    <n v="0"/>
    <n v="0"/>
    <n v="358.34"/>
    <n v="-358.34"/>
    <n v="0"/>
    <n v="0"/>
    <n v="0"/>
    <n v="0"/>
    <n v="0"/>
  </r>
  <r>
    <s v="1418525"/>
    <x v="259"/>
    <x v="2"/>
    <x v="0"/>
    <n v="1346.62"/>
    <n v="0"/>
    <n v="1346.62"/>
    <n v="1665.06"/>
    <n v="-318.44000000000005"/>
    <n v="8.5"/>
    <n v="0"/>
    <n v="8.5"/>
    <n v="10.51"/>
    <n v="-2.0099999999999998"/>
  </r>
  <r>
    <s v="1418525"/>
    <x v="260"/>
    <x v="2"/>
    <x v="0"/>
    <n v="4278.16"/>
    <n v="0"/>
    <n v="4278.16"/>
    <n v="5289.83"/>
    <n v="-1011.6700000000001"/>
    <n v="8.5"/>
    <n v="0"/>
    <n v="8.5"/>
    <n v="10.51"/>
    <n v="-2.0099999999999998"/>
  </r>
  <r>
    <s v="1418525"/>
    <x v="261"/>
    <x v="2"/>
    <x v="0"/>
    <n v="4298.99"/>
    <n v="0"/>
    <n v="4298.99"/>
    <n v="5315.57"/>
    <n v="-1016.5799999999999"/>
    <n v="51"/>
    <n v="0"/>
    <n v="51"/>
    <n v="63.06"/>
    <n v="-12.060000000000002"/>
  </r>
  <r>
    <s v="1418525"/>
    <x v="223"/>
    <x v="3"/>
    <x v="5"/>
    <n v="-198295.32"/>
    <n v="0"/>
    <n v="-198295.32"/>
    <n v="-198295.37"/>
    <n v="4.9999999988358468E-2"/>
    <n v="-10510"/>
    <n v="0"/>
    <n v="-10510"/>
    <n v="-10510"/>
    <n v="0"/>
  </r>
  <r>
    <s v="1418525"/>
    <x v="26"/>
    <x v="4"/>
    <x v="5"/>
    <n v="152947.19"/>
    <n v="155020.35"/>
    <n v="-2073.1600000000035"/>
    <n v="155020.35"/>
    <n v="-2073.1600000000035"/>
    <n v="10525"/>
    <n v="10667.65"/>
    <n v="-142.64999999999964"/>
    <n v="10667.65"/>
    <n v="-142.64999999999964"/>
  </r>
  <r>
    <s v="1418525"/>
    <x v="319"/>
    <x v="4"/>
    <x v="2"/>
    <n v="6361.38"/>
    <n v="6307.3627450980393"/>
    <n v="54.017254901960769"/>
    <n v="6433.51"/>
    <n v="-72.130000000000109"/>
    <n v="10600"/>
    <n v="10510"/>
    <n v="90"/>
    <n v="10720.2"/>
    <n v="-120.20000000000073"/>
  </r>
  <r>
    <s v="1418525"/>
    <x v="321"/>
    <x v="4"/>
    <x v="2"/>
    <n v="18232"/>
    <n v="18077.203980099501"/>
    <n v="154.79601990049923"/>
    <n v="18167.59"/>
    <n v="64.409999999999854"/>
    <n v="10600"/>
    <n v="10510"/>
    <n v="90"/>
    <n v="10562.55"/>
    <n v="37.450000000000728"/>
  </r>
  <r>
    <s v="1418525"/>
    <x v="324"/>
    <x v="4"/>
    <x v="3"/>
    <n v="5868.62"/>
    <n v="5874.2"/>
    <n v="-5.5799999999999272"/>
    <n v="5874.2"/>
    <n v="-5.5799999999999272"/>
    <n v="420"/>
    <n v="420.4"/>
    <n v="-0.39999999999997726"/>
    <n v="420.4"/>
    <n v="-0.39999999999997726"/>
  </r>
  <r>
    <s v="1418527"/>
    <x v="0"/>
    <x v="0"/>
    <x v="0"/>
    <n v="11133.03"/>
    <n v="0"/>
    <n v="11133.03"/>
    <n v="0"/>
    <n v="11133.03"/>
    <n v="0"/>
    <n v="0"/>
    <n v="0"/>
    <n v="0"/>
    <n v="0"/>
  </r>
  <r>
    <s v="1418527"/>
    <x v="1"/>
    <x v="1"/>
    <x v="0"/>
    <n v="0"/>
    <n v="0"/>
    <n v="0"/>
    <n v="0.02"/>
    <n v="-0.02"/>
    <n v="0"/>
    <n v="0"/>
    <n v="0"/>
    <n v="0"/>
    <n v="0"/>
  </r>
  <r>
    <s v="1418527"/>
    <x v="2"/>
    <x v="1"/>
    <x v="0"/>
    <n v="0"/>
    <n v="0"/>
    <n v="0"/>
    <n v="0.49"/>
    <n v="-0.49"/>
    <n v="0"/>
    <n v="0"/>
    <n v="0"/>
    <n v="0"/>
    <n v="0"/>
  </r>
  <r>
    <s v="1418527"/>
    <x v="3"/>
    <x v="1"/>
    <x v="0"/>
    <n v="0"/>
    <n v="0"/>
    <n v="0"/>
    <n v="3.3"/>
    <n v="-3.3"/>
    <n v="0"/>
    <n v="0"/>
    <n v="0"/>
    <n v="0"/>
    <n v="0"/>
  </r>
  <r>
    <s v="1418527"/>
    <x v="7"/>
    <x v="1"/>
    <x v="0"/>
    <n v="0"/>
    <n v="0"/>
    <n v="0"/>
    <n v="36.979999999999997"/>
    <n v="-36.979999999999997"/>
    <n v="0"/>
    <n v="0"/>
    <n v="0"/>
    <n v="0"/>
    <n v="0"/>
  </r>
  <r>
    <s v="1418527"/>
    <x v="8"/>
    <x v="1"/>
    <x v="0"/>
    <n v="0"/>
    <n v="0"/>
    <n v="0"/>
    <n v="85.51"/>
    <n v="-85.51"/>
    <n v="0"/>
    <n v="0"/>
    <n v="0"/>
    <n v="0"/>
    <n v="0"/>
  </r>
  <r>
    <s v="1418527"/>
    <x v="259"/>
    <x v="2"/>
    <x v="0"/>
    <n v="1267.4100000000001"/>
    <n v="0"/>
    <n v="1267.4100000000001"/>
    <n v="1589.33"/>
    <n v="-321.91999999999985"/>
    <n v="8"/>
    <n v="0"/>
    <n v="8"/>
    <n v="10.032"/>
    <n v="-2.032"/>
  </r>
  <r>
    <s v="1418527"/>
    <x v="260"/>
    <x v="2"/>
    <x v="0"/>
    <n v="4026.51"/>
    <n v="0"/>
    <n v="4026.51"/>
    <n v="5049.25"/>
    <n v="-1022.7399999999998"/>
    <n v="8"/>
    <n v="0"/>
    <n v="8"/>
    <n v="10.032"/>
    <n v="-2.032"/>
  </r>
  <r>
    <s v="1418527"/>
    <x v="261"/>
    <x v="2"/>
    <x v="0"/>
    <n v="4046.11"/>
    <n v="0"/>
    <n v="4046.11"/>
    <n v="5073.8100000000004"/>
    <n v="-1027.7000000000003"/>
    <n v="48"/>
    <n v="0"/>
    <n v="48"/>
    <n v="60.192"/>
    <n v="-12.192"/>
  </r>
  <r>
    <s v="1418527"/>
    <x v="121"/>
    <x v="3"/>
    <x v="5"/>
    <n v="-235406.9"/>
    <n v="0"/>
    <n v="-235406.9"/>
    <n v="-235406.9"/>
    <n v="0"/>
    <n v="-10032"/>
    <n v="0"/>
    <n v="-10032"/>
    <n v="-10032"/>
    <n v="0"/>
  </r>
  <r>
    <s v="1418527"/>
    <x v="34"/>
    <x v="4"/>
    <x v="5"/>
    <n v="190382.38"/>
    <n v="197997.63"/>
    <n v="-7615.25"/>
    <n v="197997.63"/>
    <n v="-7615.25"/>
    <n v="10032"/>
    <n v="10433.280000000001"/>
    <n v="-401.28000000000065"/>
    <n v="10433.280000000001"/>
    <n v="-401.28000000000065"/>
  </r>
  <r>
    <s v="1418527"/>
    <x v="434"/>
    <x v="4"/>
    <x v="2"/>
    <n v="4930.1799999999994"/>
    <n v="5046.9019607843138"/>
    <n v="-116.72196078431443"/>
    <n v="5147.84"/>
    <n v="-217.66000000000076"/>
    <n v="9800"/>
    <n v="10032"/>
    <n v="-232"/>
    <n v="10232.64"/>
    <n v="-432.63999999999942"/>
  </r>
  <r>
    <s v="1418527"/>
    <x v="263"/>
    <x v="4"/>
    <x v="2"/>
    <n v="18571"/>
    <n v="19010.636815920396"/>
    <n v="-439.63681592039575"/>
    <n v="19105.689999999999"/>
    <n v="-534.68999999999869"/>
    <n v="9800"/>
    <n v="10032"/>
    <n v="-232"/>
    <n v="10082.16"/>
    <n v="-282.15999999999985"/>
  </r>
  <r>
    <s v="1418527"/>
    <x v="266"/>
    <x v="4"/>
    <x v="3"/>
    <n v="1050.28"/>
    <n v="1317.05"/>
    <n v="-266.77"/>
    <n v="1317.05"/>
    <n v="-266.77"/>
    <n v="80"/>
    <n v="100.32"/>
    <n v="-20.319999999999993"/>
    <n v="100.32"/>
    <n v="-20.319999999999993"/>
  </r>
  <r>
    <s v="1418528"/>
    <x v="0"/>
    <x v="0"/>
    <x v="0"/>
    <n v="11842.7"/>
    <n v="0"/>
    <n v="11842.7"/>
    <n v="0"/>
    <n v="11842.7"/>
    <n v="0"/>
    <n v="0"/>
    <n v="0"/>
    <n v="0"/>
    <n v="0"/>
  </r>
  <r>
    <s v="1418528"/>
    <x v="1"/>
    <x v="1"/>
    <x v="0"/>
    <n v="0"/>
    <n v="0"/>
    <n v="0"/>
    <n v="0.05"/>
    <n v="-0.05"/>
    <n v="0"/>
    <n v="0"/>
    <n v="0"/>
    <n v="0"/>
    <n v="0"/>
  </r>
  <r>
    <s v="1418528"/>
    <x v="2"/>
    <x v="1"/>
    <x v="0"/>
    <n v="0"/>
    <n v="0"/>
    <n v="0"/>
    <n v="1.25"/>
    <n v="-1.25"/>
    <n v="0"/>
    <n v="0"/>
    <n v="0"/>
    <n v="0"/>
    <n v="0"/>
  </r>
  <r>
    <s v="1418528"/>
    <x v="3"/>
    <x v="1"/>
    <x v="0"/>
    <n v="0"/>
    <n v="0"/>
    <n v="0"/>
    <n v="8.4"/>
    <n v="-8.4"/>
    <n v="0"/>
    <n v="0"/>
    <n v="0"/>
    <n v="0"/>
    <n v="0"/>
  </r>
  <r>
    <s v="1418528"/>
    <x v="7"/>
    <x v="1"/>
    <x v="0"/>
    <n v="0"/>
    <n v="0"/>
    <n v="0"/>
    <n v="94.15"/>
    <n v="-94.15"/>
    <n v="0"/>
    <n v="0"/>
    <n v="0"/>
    <n v="0"/>
    <n v="0"/>
  </r>
  <r>
    <s v="1418528"/>
    <x v="8"/>
    <x v="1"/>
    <x v="0"/>
    <n v="0"/>
    <n v="0"/>
    <n v="0"/>
    <n v="217.72"/>
    <n v="-217.72"/>
    <n v="0"/>
    <n v="0"/>
    <n v="0"/>
    <n v="0"/>
    <n v="0"/>
  </r>
  <r>
    <s v="1418528"/>
    <x v="259"/>
    <x v="2"/>
    <x v="0"/>
    <n v="3485.37"/>
    <n v="0"/>
    <n v="3485.37"/>
    <n v="4046.52"/>
    <n v="-561.15000000000009"/>
    <n v="22"/>
    <n v="0"/>
    <n v="22"/>
    <n v="25.542000000000002"/>
    <n v="-3.5420000000000016"/>
  </r>
  <r>
    <s v="1418528"/>
    <x v="260"/>
    <x v="2"/>
    <x v="0"/>
    <n v="11072.9"/>
    <n v="0"/>
    <n v="11072.9"/>
    <n v="12855.65"/>
    <n v="-1782.75"/>
    <n v="22"/>
    <n v="0"/>
    <n v="22"/>
    <n v="25.542000000000002"/>
    <n v="-3.5420000000000016"/>
  </r>
  <r>
    <s v="1418528"/>
    <x v="261"/>
    <x v="2"/>
    <x v="0"/>
    <n v="11126.79"/>
    <n v="0"/>
    <n v="11126.79"/>
    <n v="12918.2"/>
    <n v="-1791.4099999999999"/>
    <n v="132"/>
    <n v="0"/>
    <n v="132"/>
    <n v="153.25200000000001"/>
    <n v="-21.25200000000001"/>
  </r>
  <r>
    <s v="1418528"/>
    <x v="121"/>
    <x v="3"/>
    <x v="5"/>
    <n v="-599358.36"/>
    <n v="0"/>
    <n v="-599358.36"/>
    <n v="-599358.36"/>
    <n v="0"/>
    <n v="-25542"/>
    <n v="0"/>
    <n v="-25542"/>
    <n v="-25542"/>
    <n v="0"/>
  </r>
  <r>
    <s v="1418528"/>
    <x v="34"/>
    <x v="4"/>
    <x v="5"/>
    <n v="493946.63"/>
    <n v="504112.4"/>
    <n v="-10165.770000000019"/>
    <n v="504112.4"/>
    <n v="-10165.770000000019"/>
    <n v="26028"/>
    <n v="26563.68"/>
    <n v="-535.68000000000029"/>
    <n v="26563.68"/>
    <n v="-535.68000000000029"/>
  </r>
  <r>
    <s v="1418528"/>
    <x v="434"/>
    <x v="4"/>
    <x v="2"/>
    <n v="13442.3"/>
    <n v="12849.666666666666"/>
    <n v="592.63333333333321"/>
    <n v="13106.66"/>
    <n v="335.63999999999942"/>
    <n v="26720"/>
    <n v="25542"/>
    <n v="1178"/>
    <n v="26052.84"/>
    <n v="667.15999999999985"/>
  </r>
  <r>
    <s v="1418528"/>
    <x v="263"/>
    <x v="4"/>
    <x v="2"/>
    <n v="50634.400000000001"/>
    <n v="48402.089552238809"/>
    <n v="2232.3104477611923"/>
    <n v="48644.1"/>
    <n v="1990.3000000000029"/>
    <n v="26720"/>
    <n v="25542"/>
    <n v="1178"/>
    <n v="25669.71"/>
    <n v="1050.2900000000009"/>
  </r>
  <r>
    <s v="1418528"/>
    <x v="266"/>
    <x v="4"/>
    <x v="3"/>
    <n v="3807.27"/>
    <n v="3353.28"/>
    <n v="453.98999999999978"/>
    <n v="3353.28"/>
    <n v="453.98999999999978"/>
    <n v="290"/>
    <n v="255.42"/>
    <n v="34.580000000000013"/>
    <n v="255.42"/>
    <n v="34.580000000000013"/>
  </r>
  <r>
    <s v="1418529"/>
    <x v="0"/>
    <x v="0"/>
    <x v="0"/>
    <n v="10611.92"/>
    <n v="0"/>
    <n v="10611.92"/>
    <n v="0"/>
    <n v="10611.92"/>
    <n v="0"/>
    <n v="0"/>
    <n v="0"/>
    <n v="0"/>
    <n v="0"/>
  </r>
  <r>
    <s v="1418529"/>
    <x v="1"/>
    <x v="1"/>
    <x v="0"/>
    <n v="0"/>
    <n v="0"/>
    <n v="0"/>
    <n v="0.04"/>
    <n v="-0.04"/>
    <n v="0"/>
    <n v="0"/>
    <n v="0"/>
    <n v="0"/>
    <n v="0"/>
  </r>
  <r>
    <s v="1418529"/>
    <x v="2"/>
    <x v="1"/>
    <x v="0"/>
    <n v="0"/>
    <n v="0"/>
    <n v="0"/>
    <n v="1.04"/>
    <n v="-1.04"/>
    <n v="0"/>
    <n v="0"/>
    <n v="0"/>
    <n v="0"/>
    <n v="0"/>
  </r>
  <r>
    <s v="1418529"/>
    <x v="3"/>
    <x v="1"/>
    <x v="0"/>
    <n v="0"/>
    <n v="0"/>
    <n v="0"/>
    <n v="6.95"/>
    <n v="-6.95"/>
    <n v="0"/>
    <n v="0"/>
    <n v="0"/>
    <n v="0"/>
    <n v="0"/>
  </r>
  <r>
    <s v="1418529"/>
    <x v="7"/>
    <x v="1"/>
    <x v="0"/>
    <n v="0"/>
    <n v="0"/>
    <n v="0"/>
    <n v="77.91"/>
    <n v="-77.91"/>
    <n v="0"/>
    <n v="0"/>
    <n v="0"/>
    <n v="0"/>
    <n v="0"/>
  </r>
  <r>
    <s v="1418529"/>
    <x v="8"/>
    <x v="1"/>
    <x v="0"/>
    <n v="0"/>
    <n v="0"/>
    <n v="0"/>
    <n v="180.18"/>
    <n v="-180.18"/>
    <n v="0"/>
    <n v="0"/>
    <n v="0"/>
    <n v="0"/>
    <n v="0"/>
  </r>
  <r>
    <s v="1418529"/>
    <x v="259"/>
    <x v="2"/>
    <x v="0"/>
    <n v="2851.67"/>
    <n v="0"/>
    <n v="2851.67"/>
    <n v="3348.81"/>
    <n v="-497.13999999999987"/>
    <n v="18"/>
    <n v="0"/>
    <n v="18"/>
    <n v="21.138000000000002"/>
    <n v="-3.1380000000000017"/>
  </r>
  <r>
    <s v="1418529"/>
    <x v="260"/>
    <x v="2"/>
    <x v="0"/>
    <n v="9059.64"/>
    <n v="0"/>
    <n v="9059.64"/>
    <n v="10639.05"/>
    <n v="-1579.4099999999999"/>
    <n v="18"/>
    <n v="0"/>
    <n v="18"/>
    <n v="21.138000000000002"/>
    <n v="-3.1380000000000017"/>
  </r>
  <r>
    <s v="1418529"/>
    <x v="261"/>
    <x v="2"/>
    <x v="0"/>
    <n v="9103.74"/>
    <n v="0"/>
    <n v="9103.74"/>
    <n v="10690.82"/>
    <n v="-1587.08"/>
    <n v="108"/>
    <n v="0"/>
    <n v="108"/>
    <n v="126.828"/>
    <n v="-18.828000000000003"/>
  </r>
  <r>
    <s v="1418529"/>
    <x v="121"/>
    <x v="3"/>
    <x v="5"/>
    <n v="-496015.85"/>
    <n v="0"/>
    <n v="-496015.85"/>
    <n v="-496015.85"/>
    <n v="0"/>
    <n v="-21138"/>
    <n v="0"/>
    <n v="-21138"/>
    <n v="-21138"/>
    <n v="0"/>
  </r>
  <r>
    <s v="1418529"/>
    <x v="34"/>
    <x v="4"/>
    <x v="5"/>
    <n v="410198.88"/>
    <n v="417192.38"/>
    <n v="-6993.5"/>
    <n v="417192.38"/>
    <n v="-6993.5"/>
    <n v="21615"/>
    <n v="21983.52"/>
    <n v="-368.52000000000044"/>
    <n v="21983.52"/>
    <n v="-368.52000000000044"/>
  </r>
  <r>
    <s v="1418529"/>
    <x v="434"/>
    <x v="4"/>
    <x v="2"/>
    <n v="10866.53"/>
    <n v="10634.107843137255"/>
    <n v="232.4221568627454"/>
    <n v="10846.79"/>
    <n v="19.739999999999782"/>
    <n v="21600"/>
    <n v="21138"/>
    <n v="462"/>
    <n v="21560.76"/>
    <n v="39.240000000001601"/>
  </r>
  <r>
    <s v="1418529"/>
    <x v="263"/>
    <x v="4"/>
    <x v="2"/>
    <n v="40041.35"/>
    <n v="40056.507462686568"/>
    <n v="-15.157462686569488"/>
    <n v="40256.79"/>
    <n v="-215.44000000000233"/>
    <n v="21130"/>
    <n v="21138"/>
    <n v="-8"/>
    <n v="21243.69"/>
    <n v="-113.68999999999869"/>
  </r>
  <r>
    <s v="1418529"/>
    <x v="266"/>
    <x v="4"/>
    <x v="3"/>
    <n v="3282.12"/>
    <n v="2775.1"/>
    <n v="507.02"/>
    <n v="2775.1"/>
    <n v="507.02"/>
    <n v="250"/>
    <n v="211.38"/>
    <n v="38.620000000000005"/>
    <n v="211.38"/>
    <n v="38.620000000000005"/>
  </r>
  <r>
    <s v="1418530"/>
    <x v="0"/>
    <x v="0"/>
    <x v="0"/>
    <n v="11105.26"/>
    <n v="0"/>
    <n v="11105.26"/>
    <n v="0"/>
    <n v="11105.26"/>
    <n v="0"/>
    <n v="0"/>
    <n v="0"/>
    <n v="0"/>
    <n v="0"/>
  </r>
  <r>
    <s v="1418530"/>
    <x v="1"/>
    <x v="1"/>
    <x v="0"/>
    <n v="12.55"/>
    <n v="0"/>
    <n v="12.55"/>
    <n v="12.71"/>
    <n v="-0.16000000000000014"/>
    <n v="0"/>
    <n v="0"/>
    <n v="0"/>
    <n v="0"/>
    <n v="0"/>
  </r>
  <r>
    <s v="1418530"/>
    <x v="3"/>
    <x v="1"/>
    <x v="0"/>
    <n v="1967.09"/>
    <n v="0"/>
    <n v="1967.09"/>
    <n v="1992.91"/>
    <n v="-25.820000000000164"/>
    <n v="0"/>
    <n v="0"/>
    <n v="0"/>
    <n v="0"/>
    <n v="0"/>
  </r>
  <r>
    <s v="1418530"/>
    <x v="4"/>
    <x v="2"/>
    <x v="0"/>
    <n v="3114.21"/>
    <n v="0"/>
    <n v="3114.21"/>
    <n v="3633.47"/>
    <n v="-519.25999999999976"/>
    <n v="8.83"/>
    <n v="0"/>
    <n v="8.83"/>
    <n v="10.302"/>
    <n v="-1.4719999999999995"/>
  </r>
  <r>
    <s v="1418530"/>
    <x v="5"/>
    <x v="2"/>
    <x v="0"/>
    <n v="10705.24"/>
    <n v="0"/>
    <n v="10705.24"/>
    <n v="12490.21"/>
    <n v="-1784.9699999999993"/>
    <n v="8.83"/>
    <n v="0"/>
    <n v="8.83"/>
    <n v="10.302"/>
    <n v="-1.4719999999999995"/>
  </r>
  <r>
    <s v="1418530"/>
    <x v="6"/>
    <x v="2"/>
    <x v="0"/>
    <n v="11582.4"/>
    <n v="0"/>
    <n v="11582.4"/>
    <n v="13513.31"/>
    <n v="-1930.9099999999999"/>
    <n v="185.43"/>
    <n v="0"/>
    <n v="185.43"/>
    <n v="216.34299999999999"/>
    <n v="-30.912999999999982"/>
  </r>
  <r>
    <s v="1418530"/>
    <x v="8"/>
    <x v="1"/>
    <x v="0"/>
    <n v="50959.06"/>
    <n v="0"/>
    <n v="50959.06"/>
    <n v="51627.8"/>
    <n v="-668.74000000000524"/>
    <n v="0"/>
    <n v="0"/>
    <n v="0"/>
    <n v="0"/>
    <n v="0"/>
  </r>
  <r>
    <s v="1418530"/>
    <x v="249"/>
    <x v="3"/>
    <x v="1"/>
    <n v="-1132350.5900000001"/>
    <n v="0"/>
    <n v="-1132350.5900000001"/>
    <n v="-1132350.5900000001"/>
    <n v="0"/>
    <n v="-6696.3329999999996"/>
    <n v="0"/>
    <n v="-6696.3329999999996"/>
    <n v="-6696.3329999999996"/>
    <n v="0"/>
  </r>
  <r>
    <s v="1418530"/>
    <x v="48"/>
    <x v="4"/>
    <x v="2"/>
    <n v="46.82"/>
    <n v="0"/>
    <n v="46.82"/>
    <n v="0"/>
    <n v="46.82"/>
    <n v="550"/>
    <n v="0"/>
    <n v="550"/>
    <n v="0"/>
    <n v="550"/>
  </r>
  <r>
    <s v="1418530"/>
    <x v="250"/>
    <x v="4"/>
    <x v="2"/>
    <n v="5554.58"/>
    <n v="5530.9064039408868"/>
    <n v="23.673596059113152"/>
    <n v="5613.87"/>
    <n v="-59.289999999999964"/>
    <n v="80700"/>
    <n v="80355.996059113299"/>
    <n v="344.00394088670146"/>
    <n v="81561.335999999996"/>
    <n v="-861.33599999999569"/>
  </r>
  <r>
    <s v="1418530"/>
    <x v="37"/>
    <x v="4"/>
    <x v="2"/>
    <n v="7788.32"/>
    <n v="7841.4029850746265"/>
    <n v="-53.082985074626777"/>
    <n v="7880.61"/>
    <n v="-92.289999999999964"/>
    <n v="6651"/>
    <n v="6696.333333333333"/>
    <n v="-45.33333333333303"/>
    <n v="6729.8149999999996"/>
    <n v="-78.8149999999996"/>
  </r>
  <r>
    <s v="1418530"/>
    <x v="251"/>
    <x v="4"/>
    <x v="2"/>
    <n v="14011.94"/>
    <n v="13952.206896551725"/>
    <n v="59.73310344827587"/>
    <n v="14161.49"/>
    <n v="-149.54999999999927"/>
    <n v="80700"/>
    <n v="80355.996059113299"/>
    <n v="344.00394088670146"/>
    <n v="81561.335999999996"/>
    <n v="-861.33599999999569"/>
  </r>
  <r>
    <s v="1418530"/>
    <x v="252"/>
    <x v="4"/>
    <x v="2"/>
    <n v="21136.32"/>
    <n v="20712.56435643564"/>
    <n v="423.75564356436007"/>
    <n v="20919.689999999999"/>
    <n v="216.63000000000102"/>
    <n v="82000"/>
    <n v="80355.996039603953"/>
    <n v="1644.0039603960468"/>
    <n v="81159.555999999997"/>
    <n v="840.44400000000314"/>
  </r>
  <r>
    <s v="1418530"/>
    <x v="253"/>
    <x v="4"/>
    <x v="2"/>
    <n v="23313.42"/>
    <n v="23128.059113300493"/>
    <n v="185.3608866995055"/>
    <n v="23474.98"/>
    <n v="-161.56000000000131"/>
    <n v="81000"/>
    <n v="80355.996059113299"/>
    <n v="644.00394088670146"/>
    <n v="81561.335999999996"/>
    <n v="-561.33599999999569"/>
  </r>
  <r>
    <s v="1418530"/>
    <x v="254"/>
    <x v="4"/>
    <x v="2"/>
    <n v="55338.52"/>
    <n v="55110.817733990145"/>
    <n v="227.70226600985188"/>
    <n v="55937.48"/>
    <n v="-598.9600000000064"/>
    <n v="6724"/>
    <n v="6696.3330049261085"/>
    <n v="27.666995073891485"/>
    <n v="6796.7780000000002"/>
    <n v="-72.778000000000247"/>
  </r>
  <r>
    <s v="1418530"/>
    <x v="255"/>
    <x v="4"/>
    <x v="2"/>
    <n v="57585.24"/>
    <n v="56156.792079207924"/>
    <n v="1428.447920792074"/>
    <n v="56718.36"/>
    <n v="866.87999999999738"/>
    <n v="82400"/>
    <n v="80355.996039603953"/>
    <n v="2044.0039603960468"/>
    <n v="81159.555999999997"/>
    <n v="1240.4440000000031"/>
  </r>
  <r>
    <s v="1418530"/>
    <x v="256"/>
    <x v="4"/>
    <x v="2"/>
    <n v="66270.179999999993"/>
    <n v="65432.275862068956"/>
    <n v="837.90413793103653"/>
    <n v="66413.759999999995"/>
    <n v="-143.58000000000175"/>
    <n v="81385"/>
    <n v="80355.996059113299"/>
    <n v="1029.0039408867015"/>
    <n v="81561.335999999996"/>
    <n v="-176.33599999999569"/>
  </r>
  <r>
    <s v="1418530"/>
    <x v="257"/>
    <x v="4"/>
    <x v="2"/>
    <n v="429603.88"/>
    <n v="426736.1386138614"/>
    <n v="2867.7413861386012"/>
    <n v="431003.5"/>
    <n v="-1399.6199999999953"/>
    <n v="80896"/>
    <n v="80355.996039603953"/>
    <n v="540.00396039604675"/>
    <n v="81159.555999999997"/>
    <n v="-263.55599999999686"/>
  </r>
  <r>
    <s v="1418530"/>
    <x v="258"/>
    <x v="4"/>
    <x v="3"/>
    <n v="358198.38"/>
    <n v="361093.75124378107"/>
    <n v="-2895.3712437810609"/>
    <n v="362899.22"/>
    <n v="-4700.8399999999674"/>
    <n v="4752.8100000000004"/>
    <n v="4791.2258706467655"/>
    <n v="-38.415870646765143"/>
    <n v="4815.1819999999998"/>
    <n v="-62.371999999999389"/>
  </r>
  <r>
    <s v="1418530"/>
    <x v="20"/>
    <x v="4"/>
    <x v="4"/>
    <n v="4057.18"/>
    <n v="3977.6176470588234"/>
    <n v="79.562352941176414"/>
    <n v="4057.17"/>
    <n v="9.9999999997635314E-3"/>
    <n v="737.66899999999998"/>
    <n v="723.20392156862749"/>
    <n v="14.46507843137249"/>
    <n v="737.66800000000001"/>
    <n v="9.9999999997635314E-4"/>
  </r>
  <r>
    <s v="1418631"/>
    <x v="0"/>
    <x v="0"/>
    <x v="0"/>
    <n v="-1093"/>
    <n v="0"/>
    <n v="-1093"/>
    <n v="0"/>
    <n v="-1093"/>
    <n v="0"/>
    <n v="0"/>
    <n v="0"/>
    <n v="0"/>
    <n v="0"/>
  </r>
  <r>
    <s v="1418631"/>
    <x v="1"/>
    <x v="1"/>
    <x v="0"/>
    <n v="0.3"/>
    <n v="0"/>
    <n v="0.3"/>
    <n v="0.28999999999999998"/>
    <n v="1.0000000000000009E-2"/>
    <n v="0"/>
    <n v="0"/>
    <n v="0"/>
    <n v="0"/>
    <n v="0"/>
  </r>
  <r>
    <s v="1418631"/>
    <x v="2"/>
    <x v="1"/>
    <x v="0"/>
    <n v="6.96"/>
    <n v="0"/>
    <n v="6.96"/>
    <n v="6.82"/>
    <n v="0.13999999999999968"/>
    <n v="0"/>
    <n v="0"/>
    <n v="0"/>
    <n v="0"/>
    <n v="0"/>
  </r>
  <r>
    <s v="1418631"/>
    <x v="3"/>
    <x v="1"/>
    <x v="0"/>
    <n v="46.72"/>
    <n v="0"/>
    <n v="46.72"/>
    <n v="45.8"/>
    <n v="0.92000000000000171"/>
    <n v="0"/>
    <n v="0"/>
    <n v="0"/>
    <n v="0"/>
    <n v="0"/>
  </r>
  <r>
    <s v="1418631"/>
    <x v="4"/>
    <x v="2"/>
    <x v="0"/>
    <n v="88.17"/>
    <n v="0"/>
    <n v="88.17"/>
    <n v="120.63"/>
    <n v="-32.459999999999994"/>
    <n v="0.25"/>
    <n v="0"/>
    <n v="0.25"/>
    <n v="0.34200000000000003"/>
    <n v="-9.2000000000000026E-2"/>
  </r>
  <r>
    <s v="1418631"/>
    <x v="5"/>
    <x v="2"/>
    <x v="0"/>
    <n v="303.08999999999997"/>
    <n v="0"/>
    <n v="303.08999999999997"/>
    <n v="414.67"/>
    <n v="-111.58000000000004"/>
    <n v="0.25"/>
    <n v="0"/>
    <n v="0.25"/>
    <n v="0.34200000000000003"/>
    <n v="-9.2000000000000026E-2"/>
  </r>
  <r>
    <s v="1418631"/>
    <x v="6"/>
    <x v="2"/>
    <x v="0"/>
    <n v="327.93"/>
    <n v="0"/>
    <n v="327.93"/>
    <n v="448.65"/>
    <n v="-120.71999999999997"/>
    <n v="5.25"/>
    <n v="0"/>
    <n v="5.25"/>
    <n v="7.1829999999999998"/>
    <n v="-1.9329999999999998"/>
  </r>
  <r>
    <s v="1418631"/>
    <x v="7"/>
    <x v="1"/>
    <x v="0"/>
    <n v="523.41"/>
    <n v="0"/>
    <n v="523.41"/>
    <n v="513.16"/>
    <n v="10.25"/>
    <n v="0"/>
    <n v="0"/>
    <n v="0"/>
    <n v="0"/>
    <n v="0"/>
  </r>
  <r>
    <s v="1418631"/>
    <x v="8"/>
    <x v="1"/>
    <x v="0"/>
    <n v="1210.3900000000001"/>
    <n v="0"/>
    <n v="1210.3900000000001"/>
    <n v="1186.68"/>
    <n v="23.710000000000036"/>
    <n v="0"/>
    <n v="0"/>
    <n v="0"/>
    <n v="0"/>
    <n v="0"/>
  </r>
  <r>
    <s v="1418631"/>
    <x v="442"/>
    <x v="3"/>
    <x v="1"/>
    <n v="-31053.21"/>
    <n v="0"/>
    <n v="-31053.21"/>
    <n v="-31053.200000000001"/>
    <n v="-9.9999999983992893E-3"/>
    <n v="-307.83300000000003"/>
    <n v="0"/>
    <n v="-307.83300000000003"/>
    <n v="-307.83300000000003"/>
    <n v="0"/>
  </r>
  <r>
    <s v="1418631"/>
    <x v="48"/>
    <x v="4"/>
    <x v="2"/>
    <n v="104.53"/>
    <n v="52.405940594059409"/>
    <n v="52.124059405940592"/>
    <n v="52.93"/>
    <n v="51.6"/>
    <n v="1228"/>
    <n v="615.66633663366338"/>
    <n v="612.33366336633662"/>
    <n v="621.82299999999998"/>
    <n v="606.17700000000002"/>
  </r>
  <r>
    <s v="1418631"/>
    <x v="172"/>
    <x v="4"/>
    <x v="2"/>
    <n v="110.4"/>
    <n v="106.19900497512438"/>
    <n v="4.200995024875624"/>
    <n v="106.73"/>
    <n v="3.6700000000000017"/>
    <n v="320"/>
    <n v="307.83283582089553"/>
    <n v="12.167164179104475"/>
    <n v="309.37200000000001"/>
    <n v="10.627999999999986"/>
  </r>
  <r>
    <s v="1418631"/>
    <x v="443"/>
    <x v="4"/>
    <x v="2"/>
    <n v="368.06"/>
    <n v="348.62068965517244"/>
    <n v="19.439310344827561"/>
    <n v="353.85"/>
    <n v="14.20999999999998"/>
    <n v="1950"/>
    <n v="1846.9980295566502"/>
    <n v="103.00197044334982"/>
    <n v="1874.703"/>
    <n v="75.297000000000025"/>
  </r>
  <r>
    <s v="1418631"/>
    <x v="159"/>
    <x v="4"/>
    <x v="2"/>
    <n v="943.23"/>
    <n v="888.85294117647061"/>
    <n v="54.37705882352941"/>
    <n v="906.63"/>
    <n v="36.600000000000023"/>
    <n v="1960"/>
    <n v="1846.9980392156865"/>
    <n v="113.0019607843135"/>
    <n v="1883.9380000000001"/>
    <n v="76.061999999999898"/>
  </r>
  <r>
    <s v="1418631"/>
    <x v="163"/>
    <x v="4"/>
    <x v="2"/>
    <n v="1040.6400000000001"/>
    <n v="985.66502463054189"/>
    <n v="54.974975369458207"/>
    <n v="1000.45"/>
    <n v="40.190000000000055"/>
    <n v="1950"/>
    <n v="1846.9980295566502"/>
    <n v="103.00197044334982"/>
    <n v="1874.703"/>
    <n v="75.297000000000025"/>
  </r>
  <r>
    <s v="1418631"/>
    <x v="164"/>
    <x v="4"/>
    <x v="2"/>
    <n v="1529.19"/>
    <n v="1448.4137931034484"/>
    <n v="80.776206896551685"/>
    <n v="1470.14"/>
    <n v="59.049999999999955"/>
    <n v="1950"/>
    <n v="1846.9980295566502"/>
    <n v="103.00197044334982"/>
    <n v="1874.703"/>
    <n v="75.297000000000025"/>
  </r>
  <r>
    <s v="1418631"/>
    <x v="166"/>
    <x v="4"/>
    <x v="2"/>
    <n v="1583.77"/>
    <n v="1503.9704433497536"/>
    <n v="79.799556650246359"/>
    <n v="1526.53"/>
    <n v="57.240000000000009"/>
    <n v="1945"/>
    <n v="1846.9980295566502"/>
    <n v="98.001970443349819"/>
    <n v="1874.703"/>
    <n v="70.297000000000025"/>
  </r>
  <r>
    <s v="1418631"/>
    <x v="170"/>
    <x v="4"/>
    <x v="2"/>
    <n v="2106"/>
    <n v="1994.7586206896551"/>
    <n v="111.24137931034488"/>
    <n v="2024.68"/>
    <n v="81.319999999999936"/>
    <n v="325"/>
    <n v="307.83251231527095"/>
    <n v="17.167487684729053"/>
    <n v="312.45"/>
    <n v="12.550000000000011"/>
  </r>
  <r>
    <s v="1418631"/>
    <x v="167"/>
    <x v="4"/>
    <x v="2"/>
    <n v="3293.8"/>
    <n v="3176.8358208955224"/>
    <n v="116.96417910447781"/>
    <n v="3192.72"/>
    <n v="101.08000000000038"/>
    <n v="1915"/>
    <n v="1846.9980099502486"/>
    <n v="68.001990049751385"/>
    <n v="1856.2329999999999"/>
    <n v="58.767000000000053"/>
  </r>
  <r>
    <s v="1418631"/>
    <x v="45"/>
    <x v="4"/>
    <x v="2"/>
    <n v="10249.4"/>
    <n v="9808.6138613861403"/>
    <n v="440.78613861385929"/>
    <n v="9906.7000000000007"/>
    <n v="342.69999999999891"/>
    <n v="1930"/>
    <n v="1846.9980198019803"/>
    <n v="83.001980198019737"/>
    <n v="1865.4680000000001"/>
    <n v="64.531999999999925"/>
  </r>
  <r>
    <s v="1418631"/>
    <x v="168"/>
    <x v="4"/>
    <x v="3"/>
    <n v="8216.9699999999993"/>
    <n v="7643.6616915422883"/>
    <n v="573.30830845771106"/>
    <n v="7681.88"/>
    <n v="535.08999999999924"/>
    <n v="1420"/>
    <n v="1385.2487562189056"/>
    <n v="34.751243781094445"/>
    <n v="1392.175"/>
    <n v="27.825000000000045"/>
  </r>
  <r>
    <s v="1418631"/>
    <x v="20"/>
    <x v="4"/>
    <x v="4"/>
    <n v="93.25"/>
    <n v="91.421568627450981"/>
    <n v="1.8284313725490193"/>
    <n v="93.25"/>
    <n v="0"/>
    <n v="16.954999999999998"/>
    <n v="16.622549019607842"/>
    <n v="0.33245098039215648"/>
    <n v="16.954999999999998"/>
    <n v="0"/>
  </r>
  <r>
    <s v="1418632"/>
    <x v="0"/>
    <x v="0"/>
    <x v="0"/>
    <n v="-13326.65"/>
    <n v="0"/>
    <n v="-13326.65"/>
    <n v="0"/>
    <n v="-13326.65"/>
    <n v="0"/>
    <n v="0"/>
    <n v="0"/>
    <n v="0"/>
    <n v="0"/>
  </r>
  <r>
    <s v="1418632"/>
    <x v="1"/>
    <x v="1"/>
    <x v="0"/>
    <n v="4.3600000000000003"/>
    <n v="0"/>
    <n v="4.3600000000000003"/>
    <n v="4.28"/>
    <n v="8.0000000000000071E-2"/>
    <n v="0"/>
    <n v="0"/>
    <n v="0"/>
    <n v="0"/>
    <n v="0"/>
  </r>
  <r>
    <s v="1418632"/>
    <x v="2"/>
    <x v="1"/>
    <x v="0"/>
    <n v="101.77"/>
    <n v="0"/>
    <n v="101.77"/>
    <n v="99.77"/>
    <n v="2"/>
    <n v="0"/>
    <n v="0"/>
    <n v="0"/>
    <n v="0"/>
    <n v="0"/>
  </r>
  <r>
    <s v="1418632"/>
    <x v="3"/>
    <x v="1"/>
    <x v="0"/>
    <n v="683.3"/>
    <n v="0"/>
    <n v="683.3"/>
    <n v="669.85"/>
    <n v="13.449999999999932"/>
    <n v="0"/>
    <n v="0"/>
    <n v="0"/>
    <n v="0"/>
    <n v="0"/>
  </r>
  <r>
    <s v="1418632"/>
    <x v="4"/>
    <x v="2"/>
    <x v="0"/>
    <n v="1911.55"/>
    <n v="0"/>
    <n v="1911.55"/>
    <n v="1221.4100000000001"/>
    <n v="690.13999999999987"/>
    <n v="5.42"/>
    <n v="0"/>
    <n v="5.42"/>
    <n v="3.4630000000000001"/>
    <n v="1.9569999999999999"/>
  </r>
  <r>
    <s v="1418632"/>
    <x v="5"/>
    <x v="2"/>
    <x v="0"/>
    <n v="6571.05"/>
    <n v="0"/>
    <n v="6571.05"/>
    <n v="4198.6400000000003"/>
    <n v="2372.41"/>
    <n v="5.42"/>
    <n v="0"/>
    <n v="5.42"/>
    <n v="3.4630000000000001"/>
    <n v="1.9569999999999999"/>
  </r>
  <r>
    <s v="1418632"/>
    <x v="6"/>
    <x v="2"/>
    <x v="0"/>
    <n v="7109.47"/>
    <n v="0"/>
    <n v="7109.47"/>
    <n v="4542.55"/>
    <n v="2566.92"/>
    <n v="113.82"/>
    <n v="0"/>
    <n v="113.82"/>
    <n v="72.724999999999994"/>
    <n v="41.094999999999999"/>
  </r>
  <r>
    <s v="1418632"/>
    <x v="7"/>
    <x v="1"/>
    <x v="0"/>
    <n v="7655.45"/>
    <n v="0"/>
    <n v="7655.45"/>
    <n v="7504.8"/>
    <n v="150.64999999999964"/>
    <n v="0"/>
    <n v="0"/>
    <n v="0"/>
    <n v="0"/>
    <n v="0"/>
  </r>
  <r>
    <s v="1418632"/>
    <x v="8"/>
    <x v="1"/>
    <x v="0"/>
    <n v="17703.29"/>
    <n v="0"/>
    <n v="17703.29"/>
    <n v="17354.91"/>
    <n v="348.38000000000102"/>
    <n v="0"/>
    <n v="0"/>
    <n v="0"/>
    <n v="0"/>
    <n v="0"/>
  </r>
  <r>
    <s v="1418632"/>
    <x v="175"/>
    <x v="3"/>
    <x v="1"/>
    <n v="-444195.46"/>
    <n v="0"/>
    <n v="-444195.46"/>
    <n v="-444195.48"/>
    <n v="1.9999999960418791E-2"/>
    <n v="-2251"/>
    <n v="0"/>
    <n v="-2251"/>
    <n v="-2251"/>
    <n v="0"/>
  </r>
  <r>
    <s v="1418632"/>
    <x v="48"/>
    <x v="4"/>
    <x v="2"/>
    <n v="224.38"/>
    <n v="191.60396039603961"/>
    <n v="32.776039603960385"/>
    <n v="193.52"/>
    <n v="30.859999999999985"/>
    <n v="2636"/>
    <n v="2251"/>
    <n v="385"/>
    <n v="2273.5100000000002"/>
    <n v="362.48999999999978"/>
  </r>
  <r>
    <s v="1418632"/>
    <x v="37"/>
    <x v="4"/>
    <x v="2"/>
    <n v="2648.8"/>
    <n v="2635.9203980099501"/>
    <n v="12.879601990050105"/>
    <n v="2649.1"/>
    <n v="-0.29999999999972715"/>
    <n v="2262"/>
    <n v="2251"/>
    <n v="11"/>
    <n v="2262.2550000000001"/>
    <n v="-0.25500000000010914"/>
  </r>
  <r>
    <s v="1418632"/>
    <x v="177"/>
    <x v="4"/>
    <x v="2"/>
    <n v="5134"/>
    <n v="5098.5123152709357"/>
    <n v="35.487684729064313"/>
    <n v="5174.99"/>
    <n v="-40.989999999999782"/>
    <n v="27200"/>
    <n v="27012"/>
    <n v="188"/>
    <n v="27417.18"/>
    <n v="-217.18000000000029"/>
  </r>
  <r>
    <s v="1418632"/>
    <x v="159"/>
    <x v="4"/>
    <x v="2"/>
    <n v="13060.85"/>
    <n v="12999.254901960785"/>
    <n v="61.595098039215372"/>
    <n v="13259.24"/>
    <n v="-198.38999999999942"/>
    <n v="27140"/>
    <n v="27012"/>
    <n v="128"/>
    <n v="27552.240000000002"/>
    <n v="-412.2400000000016"/>
  </r>
  <r>
    <s v="1418632"/>
    <x v="163"/>
    <x v="4"/>
    <x v="2"/>
    <n v="14515.56"/>
    <n v="14415.221674876848"/>
    <n v="100.33832512315166"/>
    <n v="14631.45"/>
    <n v="-115.89000000000124"/>
    <n v="27200"/>
    <n v="27012"/>
    <n v="188"/>
    <n v="27417.18"/>
    <n v="-217.18000000000029"/>
  </r>
  <r>
    <s v="1418632"/>
    <x v="164"/>
    <x v="4"/>
    <x v="2"/>
    <n v="21330.240000000002"/>
    <n v="21182.807881773399"/>
    <n v="147.43211822660305"/>
    <n v="21500.55"/>
    <n v="-170.30999999999767"/>
    <n v="27200"/>
    <n v="27012"/>
    <n v="188"/>
    <n v="27417.18"/>
    <n v="-217.18000000000029"/>
  </r>
  <r>
    <s v="1418632"/>
    <x v="166"/>
    <x v="4"/>
    <x v="2"/>
    <n v="22259.98"/>
    <n v="21995.330049261083"/>
    <n v="264.64995073891623"/>
    <n v="22325.26"/>
    <n v="-65.279999999998836"/>
    <n v="27337"/>
    <n v="27012"/>
    <n v="325"/>
    <n v="27417.18"/>
    <n v="-80.180000000000291"/>
  </r>
  <r>
    <s v="1418632"/>
    <x v="165"/>
    <x v="4"/>
    <x v="2"/>
    <n v="23570.880000000001"/>
    <n v="23230.31527093596"/>
    <n v="340.56472906404088"/>
    <n v="23578.77"/>
    <n v="-7.8899999999994179"/>
    <n v="2284"/>
    <n v="2251"/>
    <n v="33"/>
    <n v="2284.7649999999999"/>
    <n v="-0.76499999999987267"/>
  </r>
  <r>
    <s v="1418632"/>
    <x v="167"/>
    <x v="4"/>
    <x v="2"/>
    <n v="46672.2"/>
    <n v="46460.636815920399"/>
    <n v="211.5631840795977"/>
    <n v="46692.94"/>
    <n v="-20.740000000005239"/>
    <n v="27135"/>
    <n v="27012"/>
    <n v="123"/>
    <n v="27147.06"/>
    <n v="-12.06000000000131"/>
  </r>
  <r>
    <s v="1418632"/>
    <x v="45"/>
    <x v="4"/>
    <x v="2"/>
    <n v="144819.24"/>
    <n v="143449.11881188117"/>
    <n v="1370.121188118821"/>
    <n v="144883.60999999999"/>
    <n v="-64.369999999995343"/>
    <n v="27270"/>
    <n v="27012"/>
    <n v="258"/>
    <n v="27282.12"/>
    <n v="-12.119999999998981"/>
  </r>
  <r>
    <s v="1418632"/>
    <x v="168"/>
    <x v="4"/>
    <x v="3"/>
    <n v="120181.9"/>
    <n v="111787.05472636817"/>
    <n v="8394.8452736318286"/>
    <n v="112345.99"/>
    <n v="7835.9099999999889"/>
    <n v="20769"/>
    <n v="20258.999999999996"/>
    <n v="510.00000000000364"/>
    <n v="20360.294999999998"/>
    <n v="408.70500000000175"/>
  </r>
  <r>
    <s v="1418632"/>
    <x v="20"/>
    <x v="4"/>
    <x v="4"/>
    <n v="1363.84"/>
    <n v="1337.0980392156862"/>
    <n v="26.741960784313733"/>
    <n v="1363.84"/>
    <n v="0"/>
    <n v="247.97"/>
    <n v="243.10784313725489"/>
    <n v="4.8621568627451097"/>
    <n v="247.97"/>
    <n v="0"/>
  </r>
  <r>
    <s v="1418633"/>
    <x v="0"/>
    <x v="0"/>
    <x v="0"/>
    <n v="-3301.33"/>
    <n v="0"/>
    <n v="-3301.33"/>
    <n v="0"/>
    <n v="-3301.33"/>
    <n v="0"/>
    <n v="0"/>
    <n v="0"/>
    <n v="0"/>
    <n v="0"/>
  </r>
  <r>
    <s v="1418633"/>
    <x v="1"/>
    <x v="1"/>
    <x v="0"/>
    <n v="2.48"/>
    <n v="0"/>
    <n v="2.48"/>
    <n v="2.4300000000000002"/>
    <n v="4.9999999999999822E-2"/>
    <n v="0"/>
    <n v="0"/>
    <n v="0"/>
    <n v="0"/>
    <n v="0"/>
  </r>
  <r>
    <s v="1418633"/>
    <x v="2"/>
    <x v="1"/>
    <x v="0"/>
    <n v="57.87"/>
    <n v="0"/>
    <n v="57.87"/>
    <n v="56.73"/>
    <n v="1.1400000000000006"/>
    <n v="0"/>
    <n v="0"/>
    <n v="0"/>
    <n v="0"/>
    <n v="0"/>
  </r>
  <r>
    <s v="1418633"/>
    <x v="3"/>
    <x v="1"/>
    <x v="0"/>
    <n v="388.58"/>
    <n v="0"/>
    <n v="388.58"/>
    <n v="380.9"/>
    <n v="7.6800000000000068"/>
    <n v="0"/>
    <n v="0"/>
    <n v="0"/>
    <n v="0"/>
    <n v="0"/>
  </r>
  <r>
    <s v="1418633"/>
    <x v="4"/>
    <x v="2"/>
    <x v="0"/>
    <n v="588.98"/>
    <n v="0"/>
    <n v="588.98"/>
    <n v="694.54"/>
    <n v="-105.55999999999995"/>
    <n v="1.67"/>
    <n v="0"/>
    <n v="1.67"/>
    <n v="1.9690000000000001"/>
    <n v="-0.29900000000000015"/>
  </r>
  <r>
    <s v="1418633"/>
    <x v="5"/>
    <x v="2"/>
    <x v="0"/>
    <n v="2024.66"/>
    <n v="0"/>
    <n v="2024.66"/>
    <n v="2387.5"/>
    <n v="-362.83999999999992"/>
    <n v="1.67"/>
    <n v="0"/>
    <n v="1.67"/>
    <n v="1.9690000000000001"/>
    <n v="-0.29900000000000015"/>
  </r>
  <r>
    <s v="1418633"/>
    <x v="6"/>
    <x v="2"/>
    <x v="0"/>
    <n v="2190.56"/>
    <n v="0"/>
    <n v="2190.56"/>
    <n v="2583.06"/>
    <n v="-392.5"/>
    <n v="35.07"/>
    <n v="0"/>
    <n v="35.07"/>
    <n v="41.353999999999999"/>
    <n v="-6.2839999999999989"/>
  </r>
  <r>
    <s v="1418633"/>
    <x v="7"/>
    <x v="1"/>
    <x v="0"/>
    <n v="4353.53"/>
    <n v="0"/>
    <n v="4353.53"/>
    <n v="4267.5"/>
    <n v="86.029999999999745"/>
    <n v="0"/>
    <n v="0"/>
    <n v="0"/>
    <n v="0"/>
    <n v="0"/>
  </r>
  <r>
    <s v="1418633"/>
    <x v="8"/>
    <x v="1"/>
    <x v="0"/>
    <n v="10067.58"/>
    <n v="0"/>
    <n v="10067.58"/>
    <n v="9868.6299999999992"/>
    <n v="198.95000000000073"/>
    <n v="0"/>
    <n v="0"/>
    <n v="0"/>
    <n v="0"/>
    <n v="0"/>
  </r>
  <r>
    <s v="1418633"/>
    <x v="158"/>
    <x v="3"/>
    <x v="1"/>
    <n v="-252585.60000000001"/>
    <n v="0"/>
    <n v="-252585.60000000001"/>
    <n v="-252585.61"/>
    <n v="9.9999999802093953E-3"/>
    <n v="-1280"/>
    <n v="0"/>
    <n v="-1280"/>
    <n v="-1280"/>
    <n v="0"/>
  </r>
  <r>
    <s v="1418633"/>
    <x v="48"/>
    <x v="4"/>
    <x v="2"/>
    <n v="146.41"/>
    <n v="108.95049504950495"/>
    <n v="37.459504950495045"/>
    <n v="110.04"/>
    <n v="36.36999999999999"/>
    <n v="1720"/>
    <n v="1280"/>
    <n v="440"/>
    <n v="1292.8"/>
    <n v="427.20000000000005"/>
  </r>
  <r>
    <s v="1418633"/>
    <x v="37"/>
    <x v="4"/>
    <x v="2"/>
    <n v="1502.4"/>
    <n v="1498.8756218905473"/>
    <n v="3.5243781094527549"/>
    <n v="1506.37"/>
    <n v="-3.9699999999997999"/>
    <n v="1283"/>
    <n v="1280"/>
    <n v="3"/>
    <n v="1286.4000000000001"/>
    <n v="-3.4000000000000909"/>
  </r>
  <r>
    <s v="1418633"/>
    <x v="161"/>
    <x v="4"/>
    <x v="2"/>
    <n v="2925.62"/>
    <n v="2899.2019704433496"/>
    <n v="26.418029556650254"/>
    <n v="2942.69"/>
    <n v="-17.070000000000164"/>
    <n v="15500"/>
    <n v="15360"/>
    <n v="140"/>
    <n v="15590.4"/>
    <n v="-90.399999999999636"/>
  </r>
  <r>
    <s v="1418633"/>
    <x v="159"/>
    <x v="4"/>
    <x v="2"/>
    <n v="7439.97"/>
    <n v="7391.8431372549021"/>
    <n v="48.126862745098151"/>
    <n v="7539.68"/>
    <n v="-99.710000000000036"/>
    <n v="15460"/>
    <n v="15360"/>
    <n v="100"/>
    <n v="15667.2"/>
    <n v="-207.20000000000073"/>
  </r>
  <r>
    <s v="1418633"/>
    <x v="163"/>
    <x v="4"/>
    <x v="2"/>
    <n v="8405.14"/>
    <n v="8197.0147783251214"/>
    <n v="208.12522167487805"/>
    <n v="8319.9699999999993"/>
    <n v="85.170000000000073"/>
    <n v="15750"/>
    <n v="15360"/>
    <n v="390"/>
    <n v="15590.4"/>
    <n v="159.60000000000036"/>
  </r>
  <r>
    <s v="1418633"/>
    <x v="164"/>
    <x v="4"/>
    <x v="2"/>
    <n v="12429.57"/>
    <n v="12045.310344827587"/>
    <n v="384.25965517241275"/>
    <n v="12225.99"/>
    <n v="203.57999999999993"/>
    <n v="15850"/>
    <n v="15360"/>
    <n v="490"/>
    <n v="15590.4"/>
    <n v="259.60000000000036"/>
  </r>
  <r>
    <s v="1418633"/>
    <x v="166"/>
    <x v="4"/>
    <x v="2"/>
    <n v="12859.92"/>
    <n v="12507.339901477833"/>
    <n v="352.58009852216674"/>
    <n v="12694.95"/>
    <n v="164.96999999999935"/>
    <n v="15793"/>
    <n v="15360"/>
    <n v="433"/>
    <n v="15590.4"/>
    <n v="202.60000000000036"/>
  </r>
  <r>
    <s v="1418633"/>
    <x v="165"/>
    <x v="4"/>
    <x v="2"/>
    <n v="13271.52"/>
    <n v="13209.596059113301"/>
    <n v="61.923940886699711"/>
    <n v="13407.74"/>
    <n v="-136.21999999999935"/>
    <n v="1286"/>
    <n v="1280"/>
    <n v="6"/>
    <n v="1299.2"/>
    <n v="-13.200000000000045"/>
  </r>
  <r>
    <s v="1418633"/>
    <x v="167"/>
    <x v="4"/>
    <x v="2"/>
    <n v="26561.96"/>
    <n v="26419.203980099501"/>
    <n v="142.75601990049836"/>
    <n v="26551.3"/>
    <n v="10.659999999999854"/>
    <n v="15443"/>
    <n v="15360"/>
    <n v="83"/>
    <n v="15436.8"/>
    <n v="6.2000000000007276"/>
  </r>
  <r>
    <s v="1418633"/>
    <x v="45"/>
    <x v="4"/>
    <x v="2"/>
    <n v="81549.119999999995"/>
    <n v="81570.356435643567"/>
    <n v="-21.236435643571895"/>
    <n v="82386.06"/>
    <n v="-836.94000000000233"/>
    <n v="15356"/>
    <n v="15360"/>
    <n v="-4"/>
    <n v="15513.6"/>
    <n v="-157.60000000000036"/>
  </r>
  <r>
    <s v="1418633"/>
    <x v="168"/>
    <x v="4"/>
    <x v="3"/>
    <n v="68345.53"/>
    <n v="63566.159203980096"/>
    <n v="4779.3707960199026"/>
    <n v="63883.99"/>
    <n v="4461.5400000000009"/>
    <n v="11811"/>
    <n v="11520"/>
    <n v="291"/>
    <n v="11577.6"/>
    <n v="233.39999999999964"/>
  </r>
  <r>
    <s v="1418633"/>
    <x v="20"/>
    <x v="4"/>
    <x v="4"/>
    <n v="775.53"/>
    <n v="760.32352941176475"/>
    <n v="15.20647058823522"/>
    <n v="775.53"/>
    <n v="0"/>
    <n v="141.005"/>
    <n v="138.24019607843138"/>
    <n v="2.764803921568614"/>
    <n v="141.005"/>
    <n v="0"/>
  </r>
  <r>
    <s v="1418635"/>
    <x v="0"/>
    <x v="0"/>
    <x v="0"/>
    <n v="-1230.02"/>
    <n v="0"/>
    <n v="-1230.02"/>
    <n v="0"/>
    <n v="-1230.02"/>
    <n v="0"/>
    <n v="0"/>
    <n v="0"/>
    <n v="0"/>
    <n v="0"/>
  </r>
  <r>
    <s v="1418635"/>
    <x v="4"/>
    <x v="2"/>
    <x v="0"/>
    <n v="412.64"/>
    <n v="0"/>
    <n v="412.64"/>
    <n v="470.24"/>
    <n v="-57.600000000000023"/>
    <n v="1.17"/>
    <n v="0"/>
    <n v="1.17"/>
    <n v="1.333"/>
    <n v="-0.16300000000000003"/>
  </r>
  <r>
    <s v="1418635"/>
    <x v="5"/>
    <x v="2"/>
    <x v="0"/>
    <n v="1418.47"/>
    <n v="0"/>
    <n v="1418.47"/>
    <n v="1616.45"/>
    <n v="-197.98000000000002"/>
    <n v="1.17"/>
    <n v="0"/>
    <n v="1.17"/>
    <n v="1.333"/>
    <n v="-0.16300000000000003"/>
  </r>
  <r>
    <s v="1418635"/>
    <x v="6"/>
    <x v="2"/>
    <x v="0"/>
    <n v="1534.7"/>
    <n v="0"/>
    <n v="1534.7"/>
    <n v="1748.95"/>
    <n v="-214.25"/>
    <n v="24.57"/>
    <n v="0"/>
    <n v="24.57"/>
    <n v="28"/>
    <n v="-3.4299999999999997"/>
  </r>
  <r>
    <s v="1418635"/>
    <x v="155"/>
    <x v="3"/>
    <x v="1"/>
    <n v="-179715.20000000001"/>
    <n v="0"/>
    <n v="-179715.20000000001"/>
    <n v="-179715.16"/>
    <n v="-4.0000000008149073E-2"/>
    <n v="-1000"/>
    <n v="0"/>
    <n v="-1000"/>
    <n v="-1000"/>
    <n v="0"/>
  </r>
  <r>
    <s v="1418635"/>
    <x v="133"/>
    <x v="4"/>
    <x v="5"/>
    <n v="142876.20000000001"/>
    <n v="140502.46766169157"/>
    <n v="2373.732338308444"/>
    <n v="141204.98000000001"/>
    <n v="1671.2200000000012"/>
    <n v="6003"/>
    <n v="6000"/>
    <n v="3"/>
    <n v="6030"/>
    <n v="-27"/>
  </r>
  <r>
    <s v="1418635"/>
    <x v="156"/>
    <x v="4"/>
    <x v="2"/>
    <n v="1631.26"/>
    <n v="0"/>
    <n v="1631.26"/>
    <n v="0"/>
    <n v="1631.26"/>
    <n v="6050"/>
    <n v="0"/>
    <n v="6050"/>
    <n v="0"/>
    <n v="6050"/>
  </r>
  <r>
    <s v="1418635"/>
    <x v="48"/>
    <x v="4"/>
    <x v="2"/>
    <n v="174.5"/>
    <n v="170.23762376237624"/>
    <n v="4.2623762376237551"/>
    <n v="171.94"/>
    <n v="2.5600000000000023"/>
    <n v="2050"/>
    <n v="2000"/>
    <n v="50"/>
    <n v="2020"/>
    <n v="30"/>
  </r>
  <r>
    <s v="1418635"/>
    <x v="123"/>
    <x v="4"/>
    <x v="2"/>
    <n v="382.9"/>
    <n v="381.00497512437812"/>
    <n v="1.8950248756218571"/>
    <n v="382.91"/>
    <n v="-1.0000000000047748E-2"/>
    <n v="1005"/>
    <n v="1000"/>
    <n v="5"/>
    <n v="1005"/>
    <n v="0"/>
  </r>
  <r>
    <s v="1418635"/>
    <x v="157"/>
    <x v="4"/>
    <x v="2"/>
    <n v="0"/>
    <n v="1617.7832512315272"/>
    <n v="-1617.7832512315272"/>
    <n v="1642.05"/>
    <n v="-1642.05"/>
    <n v="0"/>
    <n v="6000"/>
    <n v="-6000"/>
    <n v="6090"/>
    <n v="-6090"/>
  </r>
  <r>
    <s v="1418635"/>
    <x v="136"/>
    <x v="4"/>
    <x v="2"/>
    <n v="6444.34"/>
    <n v="6338.6995073891621"/>
    <n v="105.64049261083801"/>
    <n v="6433.78"/>
    <n v="10.5600000000004"/>
    <n v="6100"/>
    <n v="6000"/>
    <n v="100"/>
    <n v="6090"/>
    <n v="10"/>
  </r>
  <r>
    <s v="1418635"/>
    <x v="137"/>
    <x v="4"/>
    <x v="2"/>
    <n v="7085.33"/>
    <n v="6969.1822660098524"/>
    <n v="116.14773399014757"/>
    <n v="7073.72"/>
    <n v="11.609999999999673"/>
    <n v="6100"/>
    <n v="6000"/>
    <n v="100"/>
    <n v="6090"/>
    <n v="10"/>
  </r>
  <r>
    <s v="1418635"/>
    <x v="138"/>
    <x v="4"/>
    <x v="2"/>
    <n v="8987.1299999999992"/>
    <n v="8839.8029556650254"/>
    <n v="147.32704433497383"/>
    <n v="8972.4"/>
    <n v="14.729999999999563"/>
    <n v="6100"/>
    <n v="6000"/>
    <n v="100"/>
    <n v="6090"/>
    <n v="10"/>
  </r>
  <r>
    <s v="1418635"/>
    <x v="139"/>
    <x v="4"/>
    <x v="2"/>
    <n v="9997.75"/>
    <n v="9850"/>
    <n v="147.75"/>
    <n v="9997.75"/>
    <n v="0"/>
    <n v="1015"/>
    <n v="1000"/>
    <n v="15"/>
    <n v="1015"/>
    <n v="0"/>
  </r>
  <r>
    <s v="1418636"/>
    <x v="0"/>
    <x v="0"/>
    <x v="0"/>
    <n v="-1176.25"/>
    <n v="0"/>
    <n v="-1176.25"/>
    <n v="0"/>
    <n v="-1176.25"/>
    <n v="0"/>
    <n v="0"/>
    <n v="0"/>
    <n v="0"/>
    <n v="0"/>
  </r>
  <r>
    <s v="1418636"/>
    <x v="4"/>
    <x v="2"/>
    <x v="0"/>
    <n v="648.94000000000005"/>
    <n v="0"/>
    <n v="648.94000000000005"/>
    <n v="963.04"/>
    <n v="-314.09999999999991"/>
    <n v="1.84"/>
    <n v="0"/>
    <n v="1.84"/>
    <n v="2.7309999999999999"/>
    <n v="-0.89099999999999979"/>
  </r>
  <r>
    <s v="1418636"/>
    <x v="5"/>
    <x v="2"/>
    <x v="0"/>
    <n v="2230.7600000000002"/>
    <n v="0"/>
    <n v="2230.7600000000002"/>
    <n v="3310.5"/>
    <n v="-1079.7399999999998"/>
    <n v="1.84"/>
    <n v="0"/>
    <n v="1.84"/>
    <n v="2.7309999999999999"/>
    <n v="-0.89099999999999979"/>
  </r>
  <r>
    <s v="1418636"/>
    <x v="6"/>
    <x v="2"/>
    <x v="0"/>
    <n v="2413.5500000000002"/>
    <n v="0"/>
    <n v="2413.5500000000002"/>
    <n v="3581.84"/>
    <n v="-1168.29"/>
    <n v="38.64"/>
    <n v="0"/>
    <n v="38.64"/>
    <n v="57.344000000000001"/>
    <n v="-18.704000000000001"/>
  </r>
  <r>
    <s v="1418636"/>
    <x v="129"/>
    <x v="3"/>
    <x v="1"/>
    <n v="-349660.98"/>
    <n v="0"/>
    <n v="-349660.98"/>
    <n v="-349661.05"/>
    <n v="7.0000000006984919E-2"/>
    <n v="-2048"/>
    <n v="0"/>
    <n v="-2048"/>
    <n v="-2048"/>
    <n v="0"/>
  </r>
  <r>
    <s v="1418636"/>
    <x v="121"/>
    <x v="4"/>
    <x v="5"/>
    <n v="293299.06"/>
    <n v="288345.29353233828"/>
    <n v="4953.7664676617132"/>
    <n v="289787.02"/>
    <n v="3512.039999999979"/>
    <n v="12298"/>
    <n v="12288"/>
    <n v="10"/>
    <n v="12349.44"/>
    <n v="-51.440000000000509"/>
  </r>
  <r>
    <s v="1418636"/>
    <x v="130"/>
    <x v="4"/>
    <x v="2"/>
    <n v="1277.6199999999999"/>
    <n v="0"/>
    <n v="1277.6199999999999"/>
    <n v="0"/>
    <n v="1277.6199999999999"/>
    <n v="12450"/>
    <n v="0"/>
    <n v="12450"/>
    <n v="0"/>
    <n v="12450"/>
  </r>
  <r>
    <s v="1418636"/>
    <x v="48"/>
    <x v="4"/>
    <x v="2"/>
    <n v="187.26"/>
    <n v="174.32673267326732"/>
    <n v="12.933267326732675"/>
    <n v="176.07"/>
    <n v="11.189999999999998"/>
    <n v="2200"/>
    <n v="2048"/>
    <n v="152"/>
    <n v="2068.48"/>
    <n v="131.51999999999998"/>
  </r>
  <r>
    <s v="1418636"/>
    <x v="123"/>
    <x v="4"/>
    <x v="2"/>
    <n v="781.05"/>
    <n v="780.2885572139304"/>
    <n v="0.7614427860695514"/>
    <n v="784.19"/>
    <n v="-3.1400000000001"/>
    <n v="2050"/>
    <n v="2047.9999999999998"/>
    <n v="2.0000000000002274"/>
    <n v="2058.2399999999998"/>
    <n v="-8.2399999999997817"/>
  </r>
  <r>
    <s v="1418636"/>
    <x v="131"/>
    <x v="4"/>
    <x v="2"/>
    <n v="0"/>
    <n v="1260.9950738916257"/>
    <n v="-1260.9950738916257"/>
    <n v="1279.9100000000001"/>
    <n v="-1279.9100000000001"/>
    <n v="0"/>
    <n v="12288"/>
    <n v="-12288"/>
    <n v="12472.32"/>
    <n v="-12472.32"/>
  </r>
  <r>
    <s v="1418636"/>
    <x v="125"/>
    <x v="4"/>
    <x v="2"/>
    <n v="5813.24"/>
    <n v="5760.7389162561576"/>
    <n v="52.501083743842173"/>
    <n v="5847.15"/>
    <n v="-33.909999999999854"/>
    <n v="12400"/>
    <n v="12288"/>
    <n v="112"/>
    <n v="12472.32"/>
    <n v="-72.319999999999709"/>
  </r>
  <r>
    <s v="1418636"/>
    <x v="126"/>
    <x v="4"/>
    <x v="2"/>
    <n v="10189.719999999999"/>
    <n v="9859.1527093596069"/>
    <n v="330.56729064039246"/>
    <n v="10007.040000000001"/>
    <n v="182.67999999999847"/>
    <n v="12700"/>
    <n v="12288"/>
    <n v="412"/>
    <n v="12472.32"/>
    <n v="227.68000000000029"/>
  </r>
  <r>
    <s v="1418636"/>
    <x v="127"/>
    <x v="4"/>
    <x v="2"/>
    <n v="13440.11"/>
    <n v="13065.832512315272"/>
    <n v="374.27748768472884"/>
    <n v="13261.82"/>
    <n v="178.29000000000087"/>
    <n v="12640"/>
    <n v="12288"/>
    <n v="352"/>
    <n v="12472.32"/>
    <n v="167.68000000000029"/>
  </r>
  <r>
    <s v="1418636"/>
    <x v="128"/>
    <x v="4"/>
    <x v="2"/>
    <n v="20555.919999999998"/>
    <n v="20357.123152709359"/>
    <n v="198.79684729063956"/>
    <n v="20662.48"/>
    <n v="-106.56000000000131"/>
    <n v="2068"/>
    <n v="2047.9999999999998"/>
    <n v="20.000000000000227"/>
    <n v="2078.7199999999998"/>
    <n v="-10.7199999999998"/>
  </r>
  <r>
    <s v="1418637"/>
    <x v="0"/>
    <x v="0"/>
    <x v="0"/>
    <n v="12063.6"/>
    <n v="0"/>
    <n v="12063.6"/>
    <n v="0"/>
    <n v="12063.6"/>
    <n v="0"/>
    <n v="0"/>
    <n v="0"/>
    <n v="0"/>
    <n v="0"/>
  </r>
  <r>
    <s v="1418637"/>
    <x v="4"/>
    <x v="2"/>
    <x v="0"/>
    <n v="1442.48"/>
    <n v="0"/>
    <n v="1442.48"/>
    <n v="2394.44"/>
    <n v="-951.96"/>
    <n v="4.09"/>
    <n v="0"/>
    <n v="4.09"/>
    <n v="6.7889999999999997"/>
    <n v="-2.6989999999999998"/>
  </r>
  <r>
    <s v="1418637"/>
    <x v="5"/>
    <x v="2"/>
    <x v="0"/>
    <n v="4958.6000000000004"/>
    <n v="0"/>
    <n v="4958.6000000000004"/>
    <n v="8230.98"/>
    <n v="-3272.3799999999992"/>
    <n v="4.09"/>
    <n v="0"/>
    <n v="4.09"/>
    <n v="6.7889999999999997"/>
    <n v="-2.6989999999999998"/>
  </r>
  <r>
    <s v="1418637"/>
    <x v="6"/>
    <x v="2"/>
    <x v="0"/>
    <n v="5364.9"/>
    <n v="0"/>
    <n v="5364.9"/>
    <n v="8905.64"/>
    <n v="-3540.74"/>
    <n v="85.89"/>
    <n v="0"/>
    <n v="85.89"/>
    <n v="142.57599999999999"/>
    <n v="-56.685999999999993"/>
  </r>
  <r>
    <s v="1418637"/>
    <x v="120"/>
    <x v="3"/>
    <x v="1"/>
    <n v="-869809.89"/>
    <n v="0"/>
    <n v="-869809.89"/>
    <n v="-869809.88"/>
    <n v="-1.0000000009313226E-2"/>
    <n v="-5092"/>
    <n v="0"/>
    <n v="-5092"/>
    <n v="-5092"/>
    <n v="0"/>
  </r>
  <r>
    <s v="1418637"/>
    <x v="121"/>
    <x v="4"/>
    <x v="5"/>
    <n v="717296.46"/>
    <n v="716921.01492537314"/>
    <n v="375.44507462682668"/>
    <n v="720505.62"/>
    <n v="-3209.1600000000326"/>
    <n v="30568"/>
    <n v="30552"/>
    <n v="16"/>
    <n v="30704.76"/>
    <n v="-136.7599999999984"/>
  </r>
  <r>
    <s v="1418637"/>
    <x v="122"/>
    <x v="4"/>
    <x v="2"/>
    <n v="3145.31"/>
    <n v="0"/>
    <n v="3145.31"/>
    <n v="0"/>
    <n v="3145.31"/>
    <n v="30650"/>
    <n v="0"/>
    <n v="30650"/>
    <n v="0"/>
    <n v="30650"/>
  </r>
  <r>
    <s v="1418637"/>
    <x v="48"/>
    <x v="4"/>
    <x v="2"/>
    <n v="1091.6600000000001"/>
    <n v="866.86138613861385"/>
    <n v="224.79861386138623"/>
    <n v="875.53"/>
    <n v="216.13000000000011"/>
    <n v="12825"/>
    <n v="10184"/>
    <n v="2641"/>
    <n v="10285.84"/>
    <n v="2539.16"/>
  </r>
  <r>
    <s v="1418637"/>
    <x v="123"/>
    <x v="4"/>
    <x v="2"/>
    <n v="1943.1"/>
    <n v="1940.0497512437812"/>
    <n v="3.0502487562187071"/>
    <n v="1949.75"/>
    <n v="-6.6500000000000909"/>
    <n v="5100"/>
    <n v="5092"/>
    <n v="8"/>
    <n v="5117.46"/>
    <n v="-17.460000000000036"/>
  </r>
  <r>
    <s v="1418637"/>
    <x v="124"/>
    <x v="4"/>
    <x v="2"/>
    <n v="0"/>
    <n v="3135.2413793103447"/>
    <n v="-3135.2413793103447"/>
    <n v="3182.27"/>
    <n v="-3182.27"/>
    <n v="0"/>
    <n v="30552"/>
    <n v="-30552"/>
    <n v="31010.28"/>
    <n v="-31010.28"/>
  </r>
  <r>
    <s v="1418637"/>
    <x v="125"/>
    <x v="4"/>
    <x v="2"/>
    <n v="14369.02"/>
    <n v="14323.083743842364"/>
    <n v="45.936256157636308"/>
    <n v="14537.93"/>
    <n v="-168.90999999999985"/>
    <n v="30650"/>
    <n v="30552"/>
    <n v="98"/>
    <n v="31010.28"/>
    <n v="-360.27999999999884"/>
  </r>
  <r>
    <s v="1418637"/>
    <x v="126"/>
    <x v="4"/>
    <x v="2"/>
    <n v="24591.72"/>
    <n v="24513.093596059112"/>
    <n v="78.626403940888849"/>
    <n v="24880.79"/>
    <n v="-289.06999999999971"/>
    <n v="30650"/>
    <n v="30552"/>
    <n v="98"/>
    <n v="31010.28"/>
    <n v="-360.27999999999884"/>
  </r>
  <r>
    <s v="1418637"/>
    <x v="127"/>
    <x v="4"/>
    <x v="2"/>
    <n v="32749.64"/>
    <n v="32485.940886699511"/>
    <n v="263.69911330048853"/>
    <n v="32973.230000000003"/>
    <n v="-223.59000000000378"/>
    <n v="30800"/>
    <n v="30552"/>
    <n v="248"/>
    <n v="31010.28"/>
    <n v="-210.27999999999884"/>
  </r>
  <r>
    <s v="1418637"/>
    <x v="128"/>
    <x v="4"/>
    <x v="2"/>
    <n v="50793.4"/>
    <n v="50614.482758620688"/>
    <n v="178.91724137931305"/>
    <n v="51373.7"/>
    <n v="-580.29999999999563"/>
    <n v="5110"/>
    <n v="5092"/>
    <n v="18"/>
    <n v="5168.38"/>
    <n v="-58.380000000000109"/>
  </r>
  <r>
    <s v="1418638"/>
    <x v="0"/>
    <x v="0"/>
    <x v="0"/>
    <n v="-651.08000000000004"/>
    <n v="0"/>
    <n v="-651.08000000000004"/>
    <n v="0"/>
    <n v="-651.08000000000004"/>
    <n v="0"/>
    <n v="0"/>
    <n v="0"/>
    <n v="0"/>
    <n v="0"/>
  </r>
  <r>
    <s v="1418638"/>
    <x v="4"/>
    <x v="2"/>
    <x v="0"/>
    <n v="380.9"/>
    <n v="0"/>
    <n v="380.9"/>
    <n v="495.63"/>
    <n v="-114.73000000000002"/>
    <n v="1.08"/>
    <n v="0"/>
    <n v="1.08"/>
    <n v="1.405"/>
    <n v="-0.32499999999999996"/>
  </r>
  <r>
    <s v="1418638"/>
    <x v="5"/>
    <x v="2"/>
    <x v="0"/>
    <n v="1309.3599999999999"/>
    <n v="0"/>
    <n v="1309.3599999999999"/>
    <n v="1703.74"/>
    <n v="-394.38000000000011"/>
    <n v="1.08"/>
    <n v="0"/>
    <n v="1.08"/>
    <n v="1.405"/>
    <n v="-0.32499999999999996"/>
  </r>
  <r>
    <s v="1418638"/>
    <x v="6"/>
    <x v="2"/>
    <x v="0"/>
    <n v="1416.65"/>
    <n v="0"/>
    <n v="1416.65"/>
    <n v="1843.39"/>
    <n v="-426.74"/>
    <n v="22.68"/>
    <n v="0"/>
    <n v="22.68"/>
    <n v="29.512"/>
    <n v="-6.8320000000000007"/>
  </r>
  <r>
    <s v="1418638"/>
    <x v="132"/>
    <x v="3"/>
    <x v="1"/>
    <n v="-189238.53"/>
    <n v="0"/>
    <n v="-189238.53"/>
    <n v="-189238.55"/>
    <n v="1.9999999989522621E-2"/>
    <n v="-1054"/>
    <n v="0"/>
    <n v="-1054"/>
    <n v="-1054"/>
    <n v="0"/>
  </r>
  <r>
    <s v="1418638"/>
    <x v="133"/>
    <x v="4"/>
    <x v="5"/>
    <n v="150516.26"/>
    <n v="148089.60199004973"/>
    <n v="2426.6580099502753"/>
    <n v="148830.04999999999"/>
    <n v="1686.210000000021"/>
    <n v="6324"/>
    <n v="6324"/>
    <n v="0"/>
    <n v="6355.62"/>
    <n v="-31.619999999999891"/>
  </r>
  <r>
    <s v="1418638"/>
    <x v="134"/>
    <x v="4"/>
    <x v="2"/>
    <n v="1725.63"/>
    <n v="0"/>
    <n v="1725.63"/>
    <n v="0"/>
    <n v="1725.63"/>
    <n v="6400"/>
    <n v="0"/>
    <n v="6400"/>
    <n v="0"/>
    <n v="6400"/>
  </r>
  <r>
    <s v="1418638"/>
    <x v="123"/>
    <x v="4"/>
    <x v="2"/>
    <n v="401.95"/>
    <n v="401.57213930348257"/>
    <n v="0.37786069651741627"/>
    <n v="403.58"/>
    <n v="-1.6299999999999955"/>
    <n v="1055"/>
    <n v="1054"/>
    <n v="1"/>
    <n v="1059.27"/>
    <n v="-4.2699999999999818"/>
  </r>
  <r>
    <s v="1418638"/>
    <x v="135"/>
    <x v="4"/>
    <x v="2"/>
    <n v="0"/>
    <n v="1705.1428571428571"/>
    <n v="-1705.1428571428571"/>
    <n v="1730.72"/>
    <n v="-1730.72"/>
    <n v="0"/>
    <n v="6324"/>
    <n v="-6324"/>
    <n v="6418.86"/>
    <n v="-6418.86"/>
  </r>
  <r>
    <s v="1418638"/>
    <x v="136"/>
    <x v="4"/>
    <x v="2"/>
    <n v="6761.29"/>
    <n v="6680.9852216748768"/>
    <n v="80.304778325123152"/>
    <n v="6781.2"/>
    <n v="-19.909999999999854"/>
    <n v="6400"/>
    <n v="6324"/>
    <n v="76"/>
    <n v="6418.86"/>
    <n v="-18.859999999999673"/>
  </r>
  <r>
    <s v="1418638"/>
    <x v="137"/>
    <x v="4"/>
    <x v="2"/>
    <n v="7433.79"/>
    <n v="7345.5172413793107"/>
    <n v="88.272758620689274"/>
    <n v="7455.7"/>
    <n v="-21.909999999999854"/>
    <n v="6400"/>
    <n v="6324"/>
    <n v="76"/>
    <n v="6418.86"/>
    <n v="-18.859999999999673"/>
  </r>
  <r>
    <s v="1418638"/>
    <x v="138"/>
    <x v="4"/>
    <x v="2"/>
    <n v="9502.7800000000007"/>
    <n v="9317.1527093596051"/>
    <n v="185.62729064039559"/>
    <n v="9456.91"/>
    <n v="45.8700000000008"/>
    <n v="6450"/>
    <n v="6324"/>
    <n v="126"/>
    <n v="6418.86"/>
    <n v="31.140000000000327"/>
  </r>
  <r>
    <s v="1418638"/>
    <x v="139"/>
    <x v="4"/>
    <x v="2"/>
    <n v="10441"/>
    <n v="10381.901477832513"/>
    <n v="59.098522167487317"/>
    <n v="10537.63"/>
    <n v="-96.6299999999992"/>
    <n v="1060"/>
    <n v="1054"/>
    <n v="6"/>
    <n v="1069.81"/>
    <n v="-9.8099999999999454"/>
  </r>
  <r>
    <s v="1418642"/>
    <x v="0"/>
    <x v="0"/>
    <x v="0"/>
    <n v="41317.660000000003"/>
    <n v="0"/>
    <n v="41317.660000000003"/>
    <n v="0"/>
    <n v="41317.660000000003"/>
    <n v="0"/>
    <n v="0"/>
    <n v="0"/>
    <n v="0"/>
    <n v="0"/>
  </r>
  <r>
    <s v="1418642"/>
    <x v="1"/>
    <x v="1"/>
    <x v="0"/>
    <n v="28.08"/>
    <n v="0"/>
    <n v="28.08"/>
    <n v="28.59"/>
    <n v="-0.51000000000000156"/>
    <n v="0"/>
    <n v="0"/>
    <n v="0"/>
    <n v="0"/>
    <n v="0"/>
  </r>
  <r>
    <s v="1418642"/>
    <x v="2"/>
    <x v="1"/>
    <x v="0"/>
    <n v="655.17999999999995"/>
    <n v="0"/>
    <n v="655.17999999999995"/>
    <n v="667.08"/>
    <n v="-11.900000000000091"/>
    <n v="0"/>
    <n v="0"/>
    <n v="0"/>
    <n v="0"/>
    <n v="0"/>
  </r>
  <r>
    <s v="1418642"/>
    <x v="3"/>
    <x v="1"/>
    <x v="0"/>
    <n v="4399.0600000000004"/>
    <n v="0"/>
    <n v="4399.0600000000004"/>
    <n v="4478.9799999999996"/>
    <n v="-79.919999999999163"/>
    <n v="0"/>
    <n v="0"/>
    <n v="0"/>
    <n v="0"/>
    <n v="0"/>
  </r>
  <r>
    <s v="1418642"/>
    <x v="4"/>
    <x v="2"/>
    <x v="0"/>
    <n v="6436.51"/>
    <n v="0"/>
    <n v="6436.51"/>
    <n v="8148.93"/>
    <n v="-1712.42"/>
    <n v="18.25"/>
    <n v="0"/>
    <n v="18.25"/>
    <n v="23.105"/>
    <n v="-4.8550000000000004"/>
  </r>
  <r>
    <s v="1418642"/>
    <x v="5"/>
    <x v="2"/>
    <x v="0"/>
    <n v="22125.77"/>
    <n v="0"/>
    <n v="22125.77"/>
    <n v="28012.28"/>
    <n v="-5886.5099999999984"/>
    <n v="18.25"/>
    <n v="0"/>
    <n v="18.25"/>
    <n v="23.105"/>
    <n v="-4.8550000000000004"/>
  </r>
  <r>
    <s v="1418642"/>
    <x v="6"/>
    <x v="2"/>
    <x v="0"/>
    <n v="23938.720000000001"/>
    <n v="0"/>
    <n v="23938.720000000001"/>
    <n v="30305.73"/>
    <n v="-6367.0099999999984"/>
    <n v="383.25"/>
    <n v="0"/>
    <n v="383.25"/>
    <n v="485.18400000000003"/>
    <n v="-101.93400000000003"/>
  </r>
  <r>
    <s v="1418642"/>
    <x v="7"/>
    <x v="1"/>
    <x v="0"/>
    <n v="49285.51"/>
    <n v="0"/>
    <n v="49285.51"/>
    <n v="50180.95"/>
    <n v="-895.43999999999505"/>
    <n v="0"/>
    <n v="0"/>
    <n v="0"/>
    <n v="0"/>
    <n v="0"/>
  </r>
  <r>
    <s v="1418642"/>
    <x v="8"/>
    <x v="1"/>
    <x v="0"/>
    <n v="113973.07"/>
    <n v="0"/>
    <n v="113973.07"/>
    <n v="116043.78"/>
    <n v="-2070.7099999999919"/>
    <n v="0"/>
    <n v="0"/>
    <n v="0"/>
    <n v="0"/>
    <n v="0"/>
  </r>
  <r>
    <s v="1418642"/>
    <x v="90"/>
    <x v="3"/>
    <x v="1"/>
    <n v="-2395902.4300000002"/>
    <n v="0"/>
    <n v="-2395902.4300000002"/>
    <n v="-2395902.4"/>
    <n v="-3.0000000260770321E-2"/>
    <n v="-29573"/>
    <n v="0"/>
    <n v="-29573"/>
    <n v="-29573"/>
    <n v="0"/>
  </r>
  <r>
    <s v="1418642"/>
    <x v="48"/>
    <x v="4"/>
    <x v="2"/>
    <n v="97.89"/>
    <n v="0"/>
    <n v="97.89"/>
    <n v="0"/>
    <n v="97.89"/>
    <n v="1150"/>
    <n v="0"/>
    <n v="1150"/>
    <n v="0"/>
    <n v="1150"/>
  </r>
  <r>
    <s v="1418642"/>
    <x v="91"/>
    <x v="4"/>
    <x v="2"/>
    <n v="3035.25"/>
    <n v="2947.841584158416"/>
    <n v="87.408415841583974"/>
    <n v="2977.32"/>
    <n v="57.929999999999836"/>
    <n v="30450"/>
    <n v="29573"/>
    <n v="877"/>
    <n v="29868.73"/>
    <n v="581.27000000000044"/>
  </r>
  <r>
    <s v="1418642"/>
    <x v="92"/>
    <x v="4"/>
    <x v="2"/>
    <n v="12146.06"/>
    <n v="12134.985221674877"/>
    <n v="11.074778325122679"/>
    <n v="12317.01"/>
    <n v="-170.95000000000073"/>
    <n v="177600"/>
    <n v="177438"/>
    <n v="162"/>
    <n v="180099.57"/>
    <n v="-2499.570000000007"/>
  </r>
  <r>
    <s v="1418642"/>
    <x v="50"/>
    <x v="4"/>
    <x v="2"/>
    <n v="14635.17"/>
    <n v="14638.636815920398"/>
    <n v="-3.4668159203974938"/>
    <n v="14711.83"/>
    <n v="-76.659999999999854"/>
    <n v="29566"/>
    <n v="29573"/>
    <n v="-7"/>
    <n v="29720.865000000002"/>
    <n v="-154.8650000000016"/>
  </r>
  <r>
    <s v="1418642"/>
    <x v="93"/>
    <x v="4"/>
    <x v="2"/>
    <n v="23161.42"/>
    <n v="23127.270935960591"/>
    <n v="34.149064039407676"/>
    <n v="23474.18"/>
    <n v="-312.76000000000204"/>
    <n v="177700"/>
    <n v="177438"/>
    <n v="262"/>
    <n v="180099.57"/>
    <n v="-2399.570000000007"/>
  </r>
  <r>
    <s v="1418642"/>
    <x v="94"/>
    <x v="4"/>
    <x v="2"/>
    <n v="32300.73"/>
    <n v="32244.029556650246"/>
    <n v="56.700443349753186"/>
    <n v="32727.69"/>
    <n v="-426.95999999999913"/>
    <n v="177750"/>
    <n v="177438"/>
    <n v="312"/>
    <n v="180099.57"/>
    <n v="-2349.570000000007"/>
  </r>
  <r>
    <s v="1418642"/>
    <x v="41"/>
    <x v="4"/>
    <x v="2"/>
    <n v="72286.100000000006"/>
    <n v="72098.382352941189"/>
    <n v="187.71764705881651"/>
    <n v="73540.350000000006"/>
    <n v="-1254.25"/>
    <n v="177900"/>
    <n v="177438"/>
    <n v="462"/>
    <n v="180986.76"/>
    <n v="-3086.7600000000093"/>
  </r>
  <r>
    <s v="1418642"/>
    <x v="87"/>
    <x v="4"/>
    <x v="2"/>
    <n v="95842.9"/>
    <n v="95809.418719211826"/>
    <n v="33.481280788168078"/>
    <n v="97246.56"/>
    <n v="-1403.6600000000035"/>
    <n v="177500"/>
    <n v="177438"/>
    <n v="62"/>
    <n v="180099.57"/>
    <n v="-2599.570000000007"/>
  </r>
  <r>
    <s v="1418642"/>
    <x v="95"/>
    <x v="4"/>
    <x v="2"/>
    <n v="134470"/>
    <n v="133669.96059113301"/>
    <n v="800.03940886698547"/>
    <n v="135675.01"/>
    <n v="-1205.0100000000093"/>
    <n v="29750"/>
    <n v="29573"/>
    <n v="177"/>
    <n v="30016.595000000001"/>
    <n v="-266.59500000000116"/>
  </r>
  <r>
    <s v="1418642"/>
    <x v="17"/>
    <x v="4"/>
    <x v="2"/>
    <n v="236726.7"/>
    <n v="235992.53731343284"/>
    <n v="734.16268656717148"/>
    <n v="237172.5"/>
    <n v="-445.79999999998836"/>
    <n v="177990"/>
    <n v="177438"/>
    <n v="552"/>
    <n v="178325.19"/>
    <n v="-335.19000000000233"/>
  </r>
  <r>
    <s v="1418642"/>
    <x v="58"/>
    <x v="4"/>
    <x v="2"/>
    <n v="890738.61"/>
    <n v="889926.08910891088"/>
    <n v="812.52089108910877"/>
    <n v="898825.35"/>
    <n v="-8086.7399999999907"/>
    <n v="177600"/>
    <n v="177438"/>
    <n v="162"/>
    <n v="179212.38"/>
    <n v="-1612.3800000000047"/>
  </r>
  <r>
    <s v="1418642"/>
    <x v="96"/>
    <x v="4"/>
    <x v="3"/>
    <n v="609343.21"/>
    <n v="606460.8113391985"/>
    <n v="2882.3986608014675"/>
    <n v="620409.41"/>
    <n v="-11066.20000000007"/>
    <n v="133710"/>
    <n v="133078.49951124145"/>
    <n v="631.50048875855282"/>
    <n v="136139.30499999999"/>
    <n v="-2429.304999999993"/>
  </r>
  <r>
    <s v="1418642"/>
    <x v="20"/>
    <x v="4"/>
    <x v="4"/>
    <n v="8958.83"/>
    <n v="8783.1862745098042"/>
    <n v="175.64372549019572"/>
    <n v="8958.85"/>
    <n v="-2.0000000000436557E-2"/>
    <n v="1628.88"/>
    <n v="1596.9421568627452"/>
    <n v="31.937843137254958"/>
    <n v="1628.8810000000001"/>
    <n v="-9.9999999997635314E-4"/>
  </r>
  <r>
    <s v="1418643"/>
    <x v="0"/>
    <x v="0"/>
    <x v="0"/>
    <n v="-1450.12"/>
    <n v="0"/>
    <n v="-1450.12"/>
    <n v="0"/>
    <n v="-1450.12"/>
    <n v="0"/>
    <n v="0"/>
    <n v="0"/>
    <n v="0"/>
    <n v="0"/>
  </r>
  <r>
    <s v="1418643"/>
    <x v="1"/>
    <x v="1"/>
    <x v="0"/>
    <n v="4.7"/>
    <n v="0"/>
    <n v="4.7"/>
    <n v="4.79"/>
    <n v="-8.9999999999999858E-2"/>
    <n v="0"/>
    <n v="0"/>
    <n v="0"/>
    <n v="0"/>
    <n v="0"/>
  </r>
  <r>
    <s v="1418643"/>
    <x v="2"/>
    <x v="1"/>
    <x v="0"/>
    <n v="109.71"/>
    <n v="0"/>
    <n v="109.71"/>
    <n v="111.7"/>
    <n v="-1.9900000000000091"/>
    <n v="0"/>
    <n v="0"/>
    <n v="0"/>
    <n v="0"/>
    <n v="0"/>
  </r>
  <r>
    <s v="1418643"/>
    <x v="3"/>
    <x v="1"/>
    <x v="0"/>
    <n v="736.63"/>
    <n v="0"/>
    <n v="736.63"/>
    <n v="750.01"/>
    <n v="-13.379999999999995"/>
    <n v="0"/>
    <n v="0"/>
    <n v="0"/>
    <n v="0"/>
    <n v="0"/>
  </r>
  <r>
    <s v="1418643"/>
    <x v="4"/>
    <x v="2"/>
    <x v="0"/>
    <n v="1206.19"/>
    <n v="0"/>
    <n v="1206.19"/>
    <n v="1212.8499999999999"/>
    <n v="-6.6599999999998545"/>
    <n v="3.42"/>
    <n v="0"/>
    <n v="3.42"/>
    <n v="3.4390000000000001"/>
    <n v="-1.9000000000000128E-2"/>
  </r>
  <r>
    <s v="1418643"/>
    <x v="5"/>
    <x v="2"/>
    <x v="0"/>
    <n v="4146.3100000000004"/>
    <n v="0"/>
    <n v="4146.3100000000004"/>
    <n v="4169.24"/>
    <n v="-22.929999999999382"/>
    <n v="3.42"/>
    <n v="0"/>
    <n v="3.42"/>
    <n v="3.4390000000000001"/>
    <n v="-1.9000000000000128E-2"/>
  </r>
  <r>
    <s v="1418643"/>
    <x v="6"/>
    <x v="2"/>
    <x v="0"/>
    <n v="4486.05"/>
    <n v="0"/>
    <n v="4486.05"/>
    <n v="4510.83"/>
    <n v="-24.779999999999745"/>
    <n v="71.819999999999993"/>
    <n v="0"/>
    <n v="71.819999999999993"/>
    <n v="72.216999999999999"/>
    <n v="-0.39700000000000557"/>
  </r>
  <r>
    <s v="1418643"/>
    <x v="7"/>
    <x v="1"/>
    <x v="0"/>
    <n v="8252.9500000000007"/>
    <n v="0"/>
    <n v="8252.9500000000007"/>
    <n v="8402.7999999999993"/>
    <n v="-149.84999999999854"/>
    <n v="0"/>
    <n v="0"/>
    <n v="0"/>
    <n v="0"/>
    <n v="0"/>
  </r>
  <r>
    <s v="1418643"/>
    <x v="8"/>
    <x v="1"/>
    <x v="0"/>
    <n v="19085.009999999998"/>
    <n v="0"/>
    <n v="19085.009999999998"/>
    <n v="19431.54"/>
    <n v="-346.53000000000247"/>
    <n v="0"/>
    <n v="0"/>
    <n v="0"/>
    <n v="0"/>
    <n v="0"/>
  </r>
  <r>
    <s v="1418643"/>
    <x v="97"/>
    <x v="3"/>
    <x v="1"/>
    <n v="-396925.82"/>
    <n v="0"/>
    <n v="-396925.82"/>
    <n v="-396925.83"/>
    <n v="1.0000000009313226E-2"/>
    <n v="-2476"/>
    <n v="0"/>
    <n v="-2476"/>
    <n v="-2476"/>
    <n v="0"/>
  </r>
  <r>
    <s v="1418643"/>
    <x v="48"/>
    <x v="4"/>
    <x v="2"/>
    <n v="17.45"/>
    <n v="0"/>
    <n v="17.45"/>
    <n v="0"/>
    <n v="17.45"/>
    <n v="205"/>
    <n v="0"/>
    <n v="205"/>
    <n v="0"/>
    <n v="205"/>
  </r>
  <r>
    <s v="1418643"/>
    <x v="91"/>
    <x v="4"/>
    <x v="2"/>
    <n v="269.14"/>
    <n v="246.8118811881188"/>
    <n v="22.328118811881183"/>
    <n v="249.28"/>
    <n v="19.859999999999985"/>
    <n v="2700"/>
    <n v="2476"/>
    <n v="224"/>
    <n v="2500.7600000000002"/>
    <n v="199.23999999999978"/>
  </r>
  <r>
    <s v="1418643"/>
    <x v="92"/>
    <x v="4"/>
    <x v="2"/>
    <n v="2085.89"/>
    <n v="2032"/>
    <n v="53.889999999999873"/>
    <n v="2062.48"/>
    <n v="23.409999999999854"/>
    <n v="30500"/>
    <n v="29712"/>
    <n v="788"/>
    <n v="30157.68"/>
    <n v="342.31999999999971"/>
  </r>
  <r>
    <s v="1418643"/>
    <x v="11"/>
    <x v="4"/>
    <x v="2"/>
    <n v="2483.06"/>
    <n v="2433.9104477611941"/>
    <n v="49.149552238805882"/>
    <n v="2446.08"/>
    <n v="36.980000000000018"/>
    <n v="2526"/>
    <n v="2476"/>
    <n v="50"/>
    <n v="2488.38"/>
    <n v="37.619999999999891"/>
  </r>
  <r>
    <s v="1418643"/>
    <x v="93"/>
    <x v="4"/>
    <x v="2"/>
    <n v="3975.37"/>
    <n v="3872.6600985221676"/>
    <n v="102.70990147783232"/>
    <n v="3930.75"/>
    <n v="44.619999999999891"/>
    <n v="30500"/>
    <n v="29712"/>
    <n v="788"/>
    <n v="30157.68"/>
    <n v="342.31999999999971"/>
  </r>
  <r>
    <s v="1418643"/>
    <x v="94"/>
    <x v="4"/>
    <x v="2"/>
    <n v="5542.46"/>
    <n v="5399.2610837438424"/>
    <n v="143.19891625615764"/>
    <n v="5480.25"/>
    <n v="62.210000000000036"/>
    <n v="30500"/>
    <n v="29712"/>
    <n v="788"/>
    <n v="30157.68"/>
    <n v="342.31999999999971"/>
  </r>
  <r>
    <s v="1418643"/>
    <x v="41"/>
    <x v="4"/>
    <x v="2"/>
    <n v="12433.7"/>
    <n v="12072.872549019608"/>
    <n v="360.82745098039231"/>
    <n v="12314.33"/>
    <n v="119.3700000000008"/>
    <n v="30600"/>
    <n v="29712"/>
    <n v="888"/>
    <n v="30306.240000000002"/>
    <n v="293.7599999999984"/>
  </r>
  <r>
    <s v="1418643"/>
    <x v="87"/>
    <x v="4"/>
    <x v="2"/>
    <n v="16393.18"/>
    <n v="16043.290640394089"/>
    <n v="349.88935960591152"/>
    <n v="16283.94"/>
    <n v="109.23999999999978"/>
    <n v="30360"/>
    <n v="29712"/>
    <n v="648"/>
    <n v="30157.68"/>
    <n v="202.31999999999971"/>
  </r>
  <r>
    <s v="1418643"/>
    <x v="88"/>
    <x v="4"/>
    <x v="2"/>
    <n v="20445.5"/>
    <n v="19659.438423645322"/>
    <n v="786.06157635467753"/>
    <n v="19954.330000000002"/>
    <n v="491.16999999999825"/>
    <n v="2575"/>
    <n v="2476"/>
    <n v="99"/>
    <n v="2513.14"/>
    <n v="61.860000000000127"/>
  </r>
  <r>
    <s v="1418643"/>
    <x v="17"/>
    <x v="4"/>
    <x v="2"/>
    <n v="40698"/>
    <n v="39516.955223880599"/>
    <n v="1181.0447761194009"/>
    <n v="39714.54"/>
    <n v="983.45999999999913"/>
    <n v="30600"/>
    <n v="29712"/>
    <n v="888"/>
    <n v="29860.560000000001"/>
    <n v="739.43999999999869"/>
  </r>
  <r>
    <s v="1418643"/>
    <x v="58"/>
    <x v="4"/>
    <x v="2"/>
    <n v="152468.76999999999"/>
    <n v="149018.15841584158"/>
    <n v="3450.6115841584106"/>
    <n v="150508.34"/>
    <n v="1960.429999999993"/>
    <n v="30400"/>
    <n v="29712"/>
    <n v="688"/>
    <n v="30009.119999999999"/>
    <n v="390.88000000000102"/>
  </r>
  <r>
    <s v="1418643"/>
    <x v="96"/>
    <x v="4"/>
    <x v="3"/>
    <n v="102035.71"/>
    <n v="101551.88660801564"/>
    <n v="483.82339198436239"/>
    <n v="103887.58"/>
    <n v="-1851.8699999999953"/>
    <n v="22390"/>
    <n v="22283.999999999996"/>
    <n v="106.00000000000364"/>
    <n v="22796.531999999999"/>
    <n v="-406.53199999999924"/>
  </r>
  <r>
    <s v="1418643"/>
    <x v="20"/>
    <x v="4"/>
    <x v="4"/>
    <n v="1500.16"/>
    <n v="1470.7450980392157"/>
    <n v="29.414901960784391"/>
    <n v="1500.16"/>
    <n v="0"/>
    <n v="272.75599999999997"/>
    <n v="267.40784313725487"/>
    <n v="5.3481568627450997"/>
    <n v="272.75599999999997"/>
    <n v="0"/>
  </r>
  <r>
    <s v="1418645"/>
    <x v="0"/>
    <x v="0"/>
    <x v="0"/>
    <n v="570.52"/>
    <n v="0"/>
    <n v="570.52"/>
    <n v="0"/>
    <n v="570.52"/>
    <n v="0"/>
    <n v="0"/>
    <n v="0"/>
    <n v="0"/>
    <n v="0"/>
  </r>
  <r>
    <s v="1418645"/>
    <x v="1"/>
    <x v="1"/>
    <x v="0"/>
    <n v="2.87"/>
    <n v="0"/>
    <n v="2.87"/>
    <n v="2.86"/>
    <n v="1.0000000000000231E-2"/>
    <n v="0"/>
    <n v="0"/>
    <n v="0"/>
    <n v="0"/>
    <n v="0"/>
  </r>
  <r>
    <s v="1418645"/>
    <x v="2"/>
    <x v="1"/>
    <x v="0"/>
    <n v="67.010000000000005"/>
    <n v="0"/>
    <n v="67.010000000000005"/>
    <n v="66.790000000000006"/>
    <n v="0.21999999999999886"/>
    <n v="0"/>
    <n v="0"/>
    <n v="0"/>
    <n v="0"/>
    <n v="0"/>
  </r>
  <r>
    <s v="1418645"/>
    <x v="3"/>
    <x v="1"/>
    <x v="0"/>
    <n v="449.94"/>
    <n v="0"/>
    <n v="449.94"/>
    <n v="448.46"/>
    <n v="1.4800000000000182"/>
    <n v="0"/>
    <n v="0"/>
    <n v="0"/>
    <n v="0"/>
    <n v="0"/>
  </r>
  <r>
    <s v="1418645"/>
    <x v="4"/>
    <x v="2"/>
    <x v="0"/>
    <n v="733.59"/>
    <n v="0"/>
    <n v="733.59"/>
    <n v="815.91"/>
    <n v="-82.319999999999936"/>
    <n v="2.08"/>
    <n v="0"/>
    <n v="2.08"/>
    <n v="2.3130000000000002"/>
    <n v="-0.2330000000000001"/>
  </r>
  <r>
    <s v="1418645"/>
    <x v="5"/>
    <x v="2"/>
    <x v="0"/>
    <n v="2521.73"/>
    <n v="0"/>
    <n v="2521.73"/>
    <n v="2804.73"/>
    <n v="-283"/>
    <n v="2.08"/>
    <n v="0"/>
    <n v="2.08"/>
    <n v="2.3130000000000002"/>
    <n v="-0.2330000000000001"/>
  </r>
  <r>
    <s v="1418645"/>
    <x v="6"/>
    <x v="2"/>
    <x v="0"/>
    <n v="2728.36"/>
    <n v="0"/>
    <n v="2728.36"/>
    <n v="3034.36"/>
    <n v="-306"/>
    <n v="43.68"/>
    <n v="0"/>
    <n v="43.68"/>
    <n v="48.579000000000001"/>
    <n v="-4.8990000000000009"/>
  </r>
  <r>
    <s v="1418645"/>
    <x v="7"/>
    <x v="1"/>
    <x v="0"/>
    <n v="5040.97"/>
    <n v="0"/>
    <n v="5040.97"/>
    <n v="5024.37"/>
    <n v="16.600000000000364"/>
    <n v="0"/>
    <n v="0"/>
    <n v="0"/>
    <n v="0"/>
    <n v="0"/>
  </r>
  <r>
    <s v="1418645"/>
    <x v="8"/>
    <x v="1"/>
    <x v="0"/>
    <n v="11657.29"/>
    <n v="0"/>
    <n v="11657.29"/>
    <n v="11618.9"/>
    <n v="38.390000000001237"/>
    <n v="0"/>
    <n v="0"/>
    <n v="0"/>
    <n v="0"/>
    <n v="0"/>
  </r>
  <r>
    <s v="1418645"/>
    <x v="202"/>
    <x v="3"/>
    <x v="1"/>
    <n v="-235068.02"/>
    <n v="0"/>
    <n v="-235068.02"/>
    <n v="-235068.01"/>
    <n v="-9.9999999802093953E-3"/>
    <n v="-2961"/>
    <n v="0"/>
    <n v="-2961"/>
    <n v="-2961"/>
    <n v="0"/>
  </r>
  <r>
    <s v="1418645"/>
    <x v="48"/>
    <x v="4"/>
    <x v="2"/>
    <n v="10.210000000000001"/>
    <n v="0"/>
    <n v="10.210000000000001"/>
    <n v="0"/>
    <n v="10.210000000000001"/>
    <n v="120"/>
    <n v="0"/>
    <n v="120"/>
    <n v="0"/>
    <n v="120"/>
  </r>
  <r>
    <s v="1418645"/>
    <x v="83"/>
    <x v="4"/>
    <x v="2"/>
    <n v="318.98"/>
    <n v="295.14851485148517"/>
    <n v="23.831485148514844"/>
    <n v="298.10000000000002"/>
    <n v="20.879999999999995"/>
    <n v="3200"/>
    <n v="2961"/>
    <n v="239"/>
    <n v="2990.61"/>
    <n v="209.38999999999987"/>
  </r>
  <r>
    <s v="1418645"/>
    <x v="84"/>
    <x v="4"/>
    <x v="2"/>
    <n v="1220.77"/>
    <n v="1215.0147783251232"/>
    <n v="5.7552216748767933"/>
    <n v="1233.24"/>
    <n v="-12.470000000000027"/>
    <n v="17850"/>
    <n v="17766"/>
    <n v="84"/>
    <n v="18032.490000000002"/>
    <n v="-182.4900000000016"/>
  </r>
  <r>
    <s v="1418645"/>
    <x v="50"/>
    <x v="4"/>
    <x v="2"/>
    <n v="1465.2"/>
    <n v="1465.6915422885572"/>
    <n v="-0.49154228855718429"/>
    <n v="1473.02"/>
    <n v="-7.8199999999999363"/>
    <n v="2960"/>
    <n v="2961"/>
    <n v="-1"/>
    <n v="2975.8049999999998"/>
    <n v="-15.804999999999836"/>
  </r>
  <r>
    <s v="1418645"/>
    <x v="85"/>
    <x v="4"/>
    <x v="2"/>
    <n v="2326.5700000000002"/>
    <n v="2315.615763546798"/>
    <n v="10.954236453202157"/>
    <n v="2350.35"/>
    <n v="-23.779999999999745"/>
    <n v="17850"/>
    <n v="17766"/>
    <n v="84"/>
    <n v="18032.490000000002"/>
    <n v="-182.4900000000016"/>
  </r>
  <r>
    <s v="1418645"/>
    <x v="86"/>
    <x v="4"/>
    <x v="2"/>
    <n v="3442.37"/>
    <n v="3426.1773399014778"/>
    <n v="16.192660098522083"/>
    <n v="3477.57"/>
    <n v="-35.200000000000273"/>
    <n v="17850"/>
    <n v="17766"/>
    <n v="84"/>
    <n v="18032.490000000002"/>
    <n v="-182.4900000000016"/>
  </r>
  <r>
    <s v="1418645"/>
    <x v="41"/>
    <x v="4"/>
    <x v="2"/>
    <n v="7302.56"/>
    <n v="7218.8627450980393"/>
    <n v="83.69725490196106"/>
    <n v="7363.24"/>
    <n v="-60.679999999999382"/>
    <n v="17972"/>
    <n v="17766"/>
    <n v="206"/>
    <n v="18121.32"/>
    <n v="-149.31999999999971"/>
  </r>
  <r>
    <s v="1418645"/>
    <x v="87"/>
    <x v="4"/>
    <x v="2"/>
    <n v="9599.9500000000007"/>
    <n v="9592.9261083743841"/>
    <n v="7.0238916256166704"/>
    <n v="9736.82"/>
    <n v="-136.86999999999898"/>
    <n v="17779"/>
    <n v="17766"/>
    <n v="13"/>
    <n v="18032.490000000002"/>
    <n v="-253.4900000000016"/>
  </r>
  <r>
    <s v="1418645"/>
    <x v="95"/>
    <x v="4"/>
    <x v="2"/>
    <n v="14283.2"/>
    <n v="13383.724137931034"/>
    <n v="899.47586206896631"/>
    <n v="13584.48"/>
    <n v="698.72000000000116"/>
    <n v="3160"/>
    <n v="2961"/>
    <n v="199"/>
    <n v="3005.415"/>
    <n v="154.58500000000004"/>
  </r>
  <r>
    <s v="1418645"/>
    <x v="17"/>
    <x v="4"/>
    <x v="2"/>
    <n v="23940"/>
    <n v="23628.776119402984"/>
    <n v="311.22388059701552"/>
    <n v="23746.92"/>
    <n v="193.08000000000175"/>
    <n v="18000"/>
    <n v="17766"/>
    <n v="234"/>
    <n v="17854.830000000002"/>
    <n v="145.16999999999825"/>
  </r>
  <r>
    <s v="1418645"/>
    <x v="58"/>
    <x v="4"/>
    <x v="2"/>
    <n v="89204.26"/>
    <n v="89103.950495049503"/>
    <n v="100.30950495049183"/>
    <n v="89994.99"/>
    <n v="-790.73000000001048"/>
    <n v="17786"/>
    <n v="17766"/>
    <n v="20"/>
    <n v="17943.66"/>
    <n v="-157.65999999999985"/>
  </r>
  <r>
    <s v="1418645"/>
    <x v="89"/>
    <x v="4"/>
    <x v="3"/>
    <n v="57284.66"/>
    <n v="55812.179863147605"/>
    <n v="1472.4801368523986"/>
    <n v="57095.86"/>
    <n v="188.80000000000291"/>
    <n v="13676"/>
    <n v="13324.499511241447"/>
    <n v="351.50048875855282"/>
    <n v="13630.963"/>
    <n v="45.037000000000262"/>
  </r>
  <r>
    <s v="1418645"/>
    <x v="20"/>
    <x v="4"/>
    <x v="4"/>
    <n v="897.01"/>
    <n v="879.42156862745094"/>
    <n v="17.588431372549053"/>
    <n v="897.01"/>
    <n v="0"/>
    <n v="163.09200000000001"/>
    <n v="159.89411764705883"/>
    <n v="3.1978823529411784"/>
    <n v="163.09200000000001"/>
    <n v="0"/>
  </r>
  <r>
    <s v="1418647"/>
    <x v="0"/>
    <x v="0"/>
    <x v="0"/>
    <n v="3703.26"/>
    <n v="0"/>
    <n v="3703.26"/>
    <n v="0"/>
    <n v="3703.26"/>
    <n v="0"/>
    <n v="0"/>
    <n v="0"/>
    <n v="0"/>
    <n v="0"/>
  </r>
  <r>
    <s v="1418647"/>
    <x v="1"/>
    <x v="1"/>
    <x v="0"/>
    <n v="3.72"/>
    <n v="0"/>
    <n v="3.72"/>
    <n v="3.71"/>
    <n v="1.0000000000000231E-2"/>
    <n v="0"/>
    <n v="0"/>
    <n v="0"/>
    <n v="0"/>
    <n v="0"/>
  </r>
  <r>
    <s v="1418647"/>
    <x v="2"/>
    <x v="1"/>
    <x v="0"/>
    <n v="86.85"/>
    <n v="0"/>
    <n v="86.85"/>
    <n v="86.56"/>
    <n v="0.28999999999999204"/>
    <n v="0"/>
    <n v="0"/>
    <n v="0"/>
    <n v="0"/>
    <n v="0"/>
  </r>
  <r>
    <s v="1418647"/>
    <x v="3"/>
    <x v="1"/>
    <x v="0"/>
    <n v="583.12"/>
    <n v="0"/>
    <n v="583.12"/>
    <n v="581.21"/>
    <n v="1.9099999999999682"/>
    <n v="0"/>
    <n v="0"/>
    <n v="0"/>
    <n v="0"/>
    <n v="0"/>
  </r>
  <r>
    <s v="1418647"/>
    <x v="4"/>
    <x v="2"/>
    <x v="0"/>
    <n v="645.41"/>
    <n v="0"/>
    <n v="645.41"/>
    <n v="939.89"/>
    <n v="-294.48"/>
    <n v="1.83"/>
    <n v="0"/>
    <n v="1.83"/>
    <n v="2.665"/>
    <n v="-0.83499999999999996"/>
  </r>
  <r>
    <s v="1418647"/>
    <x v="5"/>
    <x v="2"/>
    <x v="0"/>
    <n v="2218.64"/>
    <n v="0"/>
    <n v="2218.64"/>
    <n v="3230.91"/>
    <n v="-1012.27"/>
    <n v="1.83"/>
    <n v="0"/>
    <n v="1.83"/>
    <n v="2.665"/>
    <n v="-0.83499999999999996"/>
  </r>
  <r>
    <s v="1418647"/>
    <x v="6"/>
    <x v="2"/>
    <x v="0"/>
    <n v="2400.4299999999998"/>
    <n v="0"/>
    <n v="2400.4299999999998"/>
    <n v="3495.62"/>
    <n v="-1095.19"/>
    <n v="38.43"/>
    <n v="0"/>
    <n v="38.43"/>
    <n v="55.963999999999999"/>
    <n v="-17.533999999999999"/>
  </r>
  <r>
    <s v="1418647"/>
    <x v="7"/>
    <x v="1"/>
    <x v="0"/>
    <n v="6533.07"/>
    <n v="0"/>
    <n v="6533.07"/>
    <n v="6511.66"/>
    <n v="21.409999999999854"/>
    <n v="0"/>
    <n v="0"/>
    <n v="0"/>
    <n v="0"/>
    <n v="0"/>
  </r>
  <r>
    <s v="1418647"/>
    <x v="8"/>
    <x v="1"/>
    <x v="0"/>
    <n v="15107.76"/>
    <n v="0"/>
    <n v="15107.76"/>
    <n v="15058.26"/>
    <n v="49.5"/>
    <n v="0"/>
    <n v="0"/>
    <n v="0"/>
    <n v="0"/>
    <n v="0"/>
  </r>
  <r>
    <s v="1418647"/>
    <x v="82"/>
    <x v="3"/>
    <x v="1"/>
    <n v="-301344.09999999998"/>
    <n v="0"/>
    <n v="-301344.09999999998"/>
    <n v="-301344.09000000003"/>
    <n v="-9.9999999511055648E-3"/>
    <n v="-1918.75"/>
    <n v="0"/>
    <n v="-1918.75"/>
    <n v="-1918.75"/>
    <n v="0"/>
  </r>
  <r>
    <s v="1418647"/>
    <x v="48"/>
    <x v="4"/>
    <x v="2"/>
    <n v="13.62"/>
    <n v="0"/>
    <n v="13.62"/>
    <n v="0"/>
    <n v="13.62"/>
    <n v="160"/>
    <n v="0"/>
    <n v="160"/>
    <n v="0"/>
    <n v="160"/>
  </r>
  <r>
    <s v="1418647"/>
    <x v="83"/>
    <x v="4"/>
    <x v="2"/>
    <n v="229.26"/>
    <n v="191.25742574257427"/>
    <n v="38.002574257425721"/>
    <n v="193.17"/>
    <n v="36.090000000000003"/>
    <n v="2300"/>
    <n v="1918.7504950495052"/>
    <n v="381.24950495049484"/>
    <n v="1937.9380000000001"/>
    <n v="362.0619999999999"/>
  </r>
  <r>
    <s v="1418647"/>
    <x v="84"/>
    <x v="4"/>
    <x v="2"/>
    <n v="1579.81"/>
    <n v="1574.6798029556651"/>
    <n v="5.1301970443348637"/>
    <n v="1598.3"/>
    <n v="-18.490000000000009"/>
    <n v="23100"/>
    <n v="23025"/>
    <n v="75"/>
    <n v="23370.375"/>
    <n v="-270.375"/>
  </r>
  <r>
    <s v="1418647"/>
    <x v="11"/>
    <x v="4"/>
    <x v="2"/>
    <n v="1887.36"/>
    <n v="1886.1293532338309"/>
    <n v="1.2306467661690021"/>
    <n v="1895.56"/>
    <n v="-8.2000000000000455"/>
    <n v="1920"/>
    <n v="1918.7502487562188"/>
    <n v="1.2497512437812475"/>
    <n v="1928.3440000000001"/>
    <n v="-8.3440000000000509"/>
  </r>
  <r>
    <s v="1418647"/>
    <x v="85"/>
    <x v="4"/>
    <x v="2"/>
    <n v="3010.85"/>
    <n v="3001.0738916256159"/>
    <n v="9.7761083743839663"/>
    <n v="3046.09"/>
    <n v="-35.240000000000236"/>
    <n v="23100"/>
    <n v="23025"/>
    <n v="75"/>
    <n v="23370.375"/>
    <n v="-270.375"/>
  </r>
  <r>
    <s v="1418647"/>
    <x v="86"/>
    <x v="4"/>
    <x v="2"/>
    <n v="4474.12"/>
    <n v="4440.3743842364529"/>
    <n v="33.745615763546994"/>
    <n v="4506.9799999999996"/>
    <n v="-32.859999999999673"/>
    <n v="23200"/>
    <n v="23025"/>
    <n v="175"/>
    <n v="23370.375"/>
    <n v="-170.375"/>
  </r>
  <r>
    <s v="1418647"/>
    <x v="41"/>
    <x v="4"/>
    <x v="2"/>
    <n v="9397.6"/>
    <n v="9355.745098039215"/>
    <n v="41.854901960785355"/>
    <n v="9542.86"/>
    <n v="-145.26000000000022"/>
    <n v="23128"/>
    <n v="23025"/>
    <n v="103"/>
    <n v="23485.5"/>
    <n v="-357.5"/>
  </r>
  <r>
    <s v="1418647"/>
    <x v="87"/>
    <x v="4"/>
    <x v="2"/>
    <n v="12565.41"/>
    <n v="12432.581280788178"/>
    <n v="132.82871921182232"/>
    <n v="12619.07"/>
    <n v="-53.659999999999854"/>
    <n v="23271"/>
    <n v="23025"/>
    <n v="246"/>
    <n v="23370.375"/>
    <n v="-99.375"/>
  </r>
  <r>
    <s v="1418647"/>
    <x v="88"/>
    <x v="4"/>
    <x v="2"/>
    <n v="15316.26"/>
    <n v="15234.876847290639"/>
    <n v="81.383152709360729"/>
    <n v="15463.4"/>
    <n v="-147.13999999999942"/>
    <n v="1929"/>
    <n v="1918.7497536945814"/>
    <n v="10.250246305418614"/>
    <n v="1947.5309999999999"/>
    <n v="-18.530999999999949"/>
  </r>
  <r>
    <s v="1418647"/>
    <x v="17"/>
    <x v="4"/>
    <x v="2"/>
    <n v="30749.599999999999"/>
    <n v="30623.253731343284"/>
    <n v="126.34626865671453"/>
    <n v="30776.37"/>
    <n v="-26.770000000000437"/>
    <n v="23120"/>
    <n v="23025"/>
    <n v="95"/>
    <n v="23140.125"/>
    <n v="-20.125"/>
  </r>
  <r>
    <s v="1418647"/>
    <x v="58"/>
    <x v="4"/>
    <x v="2"/>
    <n v="115434.9"/>
    <n v="115480.0495049505"/>
    <n v="-45.149504950502887"/>
    <n v="116634.85"/>
    <n v="-1199.9500000000116"/>
    <n v="23016"/>
    <n v="23025"/>
    <n v="-9"/>
    <n v="23255.25"/>
    <n v="-239.25"/>
  </r>
  <r>
    <s v="1418647"/>
    <x v="89"/>
    <x v="4"/>
    <x v="3"/>
    <n v="74240.52"/>
    <n v="72333.421309872923"/>
    <n v="1907.0986901270808"/>
    <n v="73997.09"/>
    <n v="243.43000000000757"/>
    <n v="17724"/>
    <n v="17268.749755620724"/>
    <n v="455.25024437927641"/>
    <n v="17665.931"/>
    <n v="58.068999999999505"/>
  </r>
  <r>
    <s v="1418647"/>
    <x v="20"/>
    <x v="4"/>
    <x v="4"/>
    <n v="1162.53"/>
    <n v="1139.7352941176471"/>
    <n v="22.794705882352901"/>
    <n v="1162.53"/>
    <n v="0"/>
    <n v="211.37"/>
    <n v="207.22450980392159"/>
    <n v="4.1454901960784127"/>
    <n v="211.369"/>
    <n v="1.0000000000047748E-3"/>
  </r>
  <r>
    <s v="1418649"/>
    <x v="0"/>
    <x v="0"/>
    <x v="0"/>
    <n v="-1089.99"/>
    <n v="0"/>
    <n v="-1089.99"/>
    <n v="0"/>
    <n v="-1089.99"/>
    <n v="0"/>
    <n v="0"/>
    <n v="0"/>
    <n v="0"/>
    <n v="0"/>
  </r>
  <r>
    <s v="1418649"/>
    <x v="1"/>
    <x v="1"/>
    <x v="0"/>
    <n v="0.95"/>
    <n v="0"/>
    <n v="0.95"/>
    <n v="0.95"/>
    <n v="0"/>
    <n v="0"/>
    <n v="0"/>
    <n v="0"/>
    <n v="0"/>
    <n v="0"/>
  </r>
  <r>
    <s v="1418649"/>
    <x v="2"/>
    <x v="1"/>
    <x v="0"/>
    <n v="22.07"/>
    <n v="0"/>
    <n v="22.07"/>
    <n v="22.18"/>
    <n v="-0.10999999999999943"/>
    <n v="0"/>
    <n v="0"/>
    <n v="0"/>
    <n v="0"/>
    <n v="0"/>
  </r>
  <r>
    <s v="1418649"/>
    <x v="3"/>
    <x v="1"/>
    <x v="0"/>
    <n v="148.21"/>
    <n v="0"/>
    <n v="148.21"/>
    <n v="148.94"/>
    <n v="-0.72999999999998977"/>
    <n v="0"/>
    <n v="0"/>
    <n v="0"/>
    <n v="0"/>
    <n v="0"/>
  </r>
  <r>
    <s v="1418649"/>
    <x v="4"/>
    <x v="2"/>
    <x v="0"/>
    <n v="500.81"/>
    <n v="0"/>
    <n v="500.81"/>
    <n v="353.04"/>
    <n v="147.76999999999998"/>
    <n v="1.42"/>
    <n v="0"/>
    <n v="1.42"/>
    <n v="1.0009999999999999"/>
    <n v="0.41900000000000004"/>
  </r>
  <r>
    <s v="1418649"/>
    <x v="5"/>
    <x v="2"/>
    <x v="0"/>
    <n v="1721.57"/>
    <n v="0"/>
    <n v="1721.57"/>
    <n v="1213.58"/>
    <n v="507.99"/>
    <n v="1.42"/>
    <n v="0"/>
    <n v="1.42"/>
    <n v="1.0009999999999999"/>
    <n v="0.41900000000000004"/>
  </r>
  <r>
    <s v="1418649"/>
    <x v="6"/>
    <x v="2"/>
    <x v="0"/>
    <n v="1862.63"/>
    <n v="0"/>
    <n v="1862.63"/>
    <n v="1313.02"/>
    <n v="549.61000000000013"/>
    <n v="29.82"/>
    <n v="0"/>
    <n v="29.82"/>
    <n v="21.021000000000001"/>
    <n v="8.7989999999999995"/>
  </r>
  <r>
    <s v="1418649"/>
    <x v="7"/>
    <x v="1"/>
    <x v="0"/>
    <n v="1660.54"/>
    <n v="0"/>
    <n v="1660.54"/>
    <n v="1668.66"/>
    <n v="-8.1200000000001182"/>
    <n v="0"/>
    <n v="0"/>
    <n v="0"/>
    <n v="0"/>
    <n v="0"/>
  </r>
  <r>
    <s v="1418649"/>
    <x v="8"/>
    <x v="1"/>
    <x v="0"/>
    <n v="3840.02"/>
    <n v="0"/>
    <n v="3840.02"/>
    <n v="3858.79"/>
    <n v="-18.769999999999982"/>
    <n v="0"/>
    <n v="0"/>
    <n v="0"/>
    <n v="0"/>
    <n v="0"/>
  </r>
  <r>
    <s v="1418649"/>
    <x v="52"/>
    <x v="3"/>
    <x v="1"/>
    <n v="-92396.6"/>
    <n v="0"/>
    <n v="-92396.6"/>
    <n v="-92396.6"/>
    <n v="0"/>
    <n v="-1001"/>
    <n v="0"/>
    <n v="-1001"/>
    <n v="-1001"/>
    <n v="0"/>
  </r>
  <r>
    <s v="1418649"/>
    <x v="48"/>
    <x v="4"/>
    <x v="2"/>
    <n v="93.63"/>
    <n v="85.207920792079207"/>
    <n v="8.4220792079207882"/>
    <n v="86.06"/>
    <n v="7.5699999999999932"/>
    <n v="1100"/>
    <n v="1001"/>
    <n v="99"/>
    <n v="1011.01"/>
    <n v="88.990000000000009"/>
  </r>
  <r>
    <s v="1418649"/>
    <x v="53"/>
    <x v="4"/>
    <x v="2"/>
    <n v="300.02"/>
    <n v="297.8423645320197"/>
    <n v="2.1776354679802807"/>
    <n v="302.31"/>
    <n v="-2.2900000000000205"/>
    <n v="6050"/>
    <n v="6006"/>
    <n v="44"/>
    <n v="6096.09"/>
    <n v="-46.090000000000146"/>
  </r>
  <r>
    <s v="1418649"/>
    <x v="50"/>
    <x v="4"/>
    <x v="2"/>
    <n v="500.94"/>
    <n v="495.49253731343282"/>
    <n v="5.447462686567178"/>
    <n v="497.97"/>
    <n v="2.9699999999999704"/>
    <n v="1012"/>
    <n v="1001"/>
    <n v="11"/>
    <n v="1006.005"/>
    <n v="5.9950000000000045"/>
  </r>
  <r>
    <s v="1418649"/>
    <x v="54"/>
    <x v="4"/>
    <x v="2"/>
    <n v="1364.82"/>
    <n v="1354.8965517241379"/>
    <n v="9.9234482758620288"/>
    <n v="1375.22"/>
    <n v="-10.400000000000091"/>
    <n v="6050"/>
    <n v="6006"/>
    <n v="44"/>
    <n v="6096.09"/>
    <n v="-46.090000000000146"/>
  </r>
  <r>
    <s v="1418649"/>
    <x v="55"/>
    <x v="4"/>
    <x v="2"/>
    <n v="1753.71"/>
    <n v="1740.9556650246304"/>
    <n v="12.754334975369602"/>
    <n v="1767.07"/>
    <n v="-13.3599999999999"/>
    <n v="6050"/>
    <n v="6006"/>
    <n v="44"/>
    <n v="6096.09"/>
    <n v="-46.090000000000146"/>
  </r>
  <r>
    <s v="1418649"/>
    <x v="14"/>
    <x v="4"/>
    <x v="2"/>
    <n v="2877.56"/>
    <n v="2823.9607843137255"/>
    <n v="53.59921568627442"/>
    <n v="2880.44"/>
    <n v="-2.8800000000001091"/>
    <n v="6120"/>
    <n v="6006"/>
    <n v="114"/>
    <n v="6126.12"/>
    <n v="-6.1199999999998909"/>
  </r>
  <r>
    <s v="1418649"/>
    <x v="56"/>
    <x v="4"/>
    <x v="2"/>
    <n v="5667.41"/>
    <n v="4862.6502463054185"/>
    <n v="804.75975369458138"/>
    <n v="4935.59"/>
    <n v="731.81999999999971"/>
    <n v="7000"/>
    <n v="6006"/>
    <n v="994"/>
    <n v="6096.09"/>
    <n v="903.90999999999985"/>
  </r>
  <r>
    <s v="1418649"/>
    <x v="17"/>
    <x v="4"/>
    <x v="2"/>
    <n v="8019.9"/>
    <n v="7987.980099502488"/>
    <n v="31.919900497511662"/>
    <n v="8027.92"/>
    <n v="-8.0200000000004366"/>
    <n v="6030"/>
    <n v="6006"/>
    <n v="24"/>
    <n v="6036.03"/>
    <n v="-6.0299999999997453"/>
  </r>
  <r>
    <s v="1418649"/>
    <x v="57"/>
    <x v="4"/>
    <x v="2"/>
    <n v="8198.9"/>
    <n v="8158.1477832512319"/>
    <n v="40.752216748767751"/>
    <n v="8280.52"/>
    <n v="-81.6200000000008"/>
    <n v="1006"/>
    <n v="1001"/>
    <n v="5"/>
    <n v="1016.015"/>
    <n v="-10.014999999999986"/>
  </r>
  <r>
    <s v="1418649"/>
    <x v="58"/>
    <x v="4"/>
    <x v="2"/>
    <n v="30393.45"/>
    <n v="28729.217821782178"/>
    <n v="1664.2321782178224"/>
    <n v="29016.51"/>
    <n v="1376.9400000000023"/>
    <n v="6060"/>
    <n v="6006"/>
    <n v="54"/>
    <n v="6066.06"/>
    <n v="-6.0600000000004002"/>
  </r>
  <r>
    <s v="1418649"/>
    <x v="59"/>
    <x v="4"/>
    <x v="3"/>
    <n v="24252.22"/>
    <n v="26213.5223880597"/>
    <n v="-1961.3023880596993"/>
    <n v="26344.59"/>
    <n v="-2092.369999999999"/>
    <n v="4505"/>
    <n v="4504.5004975124375"/>
    <n v="0.49950248756249493"/>
    <n v="4527.0230000000001"/>
    <n v="-22.023000000000138"/>
  </r>
  <r>
    <s v="1418649"/>
    <x v="20"/>
    <x v="4"/>
    <x v="4"/>
    <n v="307.23"/>
    <n v="297.29411764705884"/>
    <n v="9.9358823529411779"/>
    <n v="303.24"/>
    <n v="3.9900000000000091"/>
    <n v="55.86"/>
    <n v="54.053921568627452"/>
    <n v="1.8060784313725478"/>
    <n v="55.134999999999998"/>
    <n v="0.72500000000000142"/>
  </r>
  <r>
    <s v="1418651"/>
    <x v="0"/>
    <x v="0"/>
    <x v="0"/>
    <n v="6337.9"/>
    <n v="0"/>
    <n v="6337.9"/>
    <n v="0"/>
    <n v="6337.9"/>
    <n v="0"/>
    <n v="0"/>
    <n v="0"/>
    <n v="0"/>
    <n v="0"/>
  </r>
  <r>
    <s v="1418651"/>
    <x v="1"/>
    <x v="1"/>
    <x v="0"/>
    <n v="9.7200000000000006"/>
    <n v="0"/>
    <n v="9.7200000000000006"/>
    <n v="9.59"/>
    <n v="0.13000000000000078"/>
    <n v="0"/>
    <n v="0"/>
    <n v="0"/>
    <n v="0"/>
    <n v="0"/>
  </r>
  <r>
    <s v="1418651"/>
    <x v="2"/>
    <x v="1"/>
    <x v="0"/>
    <n v="226.87"/>
    <n v="0"/>
    <n v="226.87"/>
    <n v="223.84"/>
    <n v="3.0300000000000011"/>
    <n v="0"/>
    <n v="0"/>
    <n v="0"/>
    <n v="0"/>
    <n v="0"/>
  </r>
  <r>
    <s v="1418651"/>
    <x v="3"/>
    <x v="1"/>
    <x v="0"/>
    <n v="1523.27"/>
    <n v="0"/>
    <n v="1523.27"/>
    <n v="1502.93"/>
    <n v="20.339999999999918"/>
    <n v="0"/>
    <n v="0"/>
    <n v="0"/>
    <n v="0"/>
    <n v="0"/>
  </r>
  <r>
    <s v="1418651"/>
    <x v="4"/>
    <x v="2"/>
    <x v="0"/>
    <n v="4352.1400000000003"/>
    <n v="0"/>
    <n v="4352.1400000000003"/>
    <n v="2440.11"/>
    <n v="1912.0300000000002"/>
    <n v="12.34"/>
    <n v="0"/>
    <n v="12.34"/>
    <n v="6.9189999999999996"/>
    <n v="5.4210000000000003"/>
  </r>
  <r>
    <s v="1418651"/>
    <x v="5"/>
    <x v="2"/>
    <x v="0"/>
    <n v="14960.66"/>
    <n v="0"/>
    <n v="14960.66"/>
    <n v="8388"/>
    <n v="6572.66"/>
    <n v="12.34"/>
    <n v="0"/>
    <n v="12.34"/>
    <n v="6.9189999999999996"/>
    <n v="5.4210000000000003"/>
  </r>
  <r>
    <s v="1418651"/>
    <x v="6"/>
    <x v="2"/>
    <x v="0"/>
    <n v="16186.51"/>
    <n v="0"/>
    <n v="16186.51"/>
    <n v="9075.0499999999993"/>
    <n v="7111.4600000000009"/>
    <n v="259.14"/>
    <n v="0"/>
    <n v="259.14"/>
    <n v="145.28800000000001"/>
    <n v="113.85199999999998"/>
  </r>
  <r>
    <s v="1418651"/>
    <x v="7"/>
    <x v="1"/>
    <x v="0"/>
    <n v="17066.18"/>
    <n v="0"/>
    <n v="17066.18"/>
    <n v="16838.3"/>
    <n v="227.88000000000102"/>
    <n v="0"/>
    <n v="0"/>
    <n v="0"/>
    <n v="0"/>
    <n v="0"/>
  </r>
  <r>
    <s v="1418651"/>
    <x v="8"/>
    <x v="1"/>
    <x v="0"/>
    <n v="39465.660000000003"/>
    <n v="0"/>
    <n v="39465.660000000003"/>
    <n v="38938.69"/>
    <n v="526.97000000000116"/>
    <n v="0"/>
    <n v="0"/>
    <n v="0"/>
    <n v="0"/>
    <n v="0"/>
  </r>
  <r>
    <s v="1418651"/>
    <x v="60"/>
    <x v="3"/>
    <x v="1"/>
    <n v="-916546.71"/>
    <n v="0"/>
    <n v="-916546.71"/>
    <n v="-916546.7"/>
    <n v="-1.0000000009313226E-2"/>
    <n v="-5050.5"/>
    <n v="0"/>
    <n v="-5050.5"/>
    <n v="-5050.5"/>
    <n v="0"/>
  </r>
  <r>
    <s v="1418651"/>
    <x v="48"/>
    <x v="4"/>
    <x v="2"/>
    <n v="34.049999999999997"/>
    <n v="0"/>
    <n v="34.049999999999997"/>
    <n v="0"/>
    <n v="34.049999999999997"/>
    <n v="400"/>
    <n v="0"/>
    <n v="400"/>
    <n v="0"/>
    <n v="400"/>
  </r>
  <r>
    <s v="1418651"/>
    <x v="61"/>
    <x v="4"/>
    <x v="2"/>
    <n v="3207.17"/>
    <n v="3150.2955665024629"/>
    <n v="56.874433497537211"/>
    <n v="3197.55"/>
    <n v="9.6199999999998909"/>
    <n v="61700"/>
    <n v="60606"/>
    <n v="1094"/>
    <n v="61515.09"/>
    <n v="184.91000000000349"/>
  </r>
  <r>
    <s v="1418651"/>
    <x v="11"/>
    <x v="4"/>
    <x v="2"/>
    <n v="4970.05"/>
    <n v="4964.6368159203976"/>
    <n v="5.4131840796026154"/>
    <n v="4989.46"/>
    <n v="-19.409999999999854"/>
    <n v="5056"/>
    <n v="5050.4995024875625"/>
    <n v="5.5004975124375051"/>
    <n v="5075.7520000000004"/>
    <n v="-19.752000000000407"/>
  </r>
  <r>
    <s v="1418651"/>
    <x v="54"/>
    <x v="4"/>
    <x v="2"/>
    <n v="13839.95"/>
    <n v="13672.108374384237"/>
    <n v="167.84162561576341"/>
    <n v="13877.19"/>
    <n v="-37.239999999999782"/>
    <n v="61350"/>
    <n v="60606"/>
    <n v="744"/>
    <n v="61515.09"/>
    <n v="-165.08999999999651"/>
  </r>
  <r>
    <s v="1418651"/>
    <x v="55"/>
    <x v="4"/>
    <x v="2"/>
    <n v="17827.009999999998"/>
    <n v="17567.862068965518"/>
    <n v="259.14793103448028"/>
    <n v="17831.38"/>
    <n v="-4.3700000000026193"/>
    <n v="61500"/>
    <n v="60606"/>
    <n v="894"/>
    <n v="61515.09"/>
    <n v="-15.089999999996508"/>
  </r>
  <r>
    <s v="1418651"/>
    <x v="14"/>
    <x v="4"/>
    <x v="2"/>
    <n v="28996.62"/>
    <n v="28496.333333333332"/>
    <n v="500.28666666666686"/>
    <n v="29066.26"/>
    <n v="-69.639999999999418"/>
    <n v="61670"/>
    <n v="60606"/>
    <n v="1064"/>
    <n v="61818.12"/>
    <n v="-148.12000000000262"/>
  </r>
  <r>
    <s v="1418651"/>
    <x v="56"/>
    <x v="4"/>
    <x v="2"/>
    <n v="49282.18"/>
    <n v="49068.561576354681"/>
    <n v="213.61842364531913"/>
    <n v="49804.59"/>
    <n v="-522.40999999999622"/>
    <n v="60870"/>
    <n v="60606"/>
    <n v="264"/>
    <n v="61515.09"/>
    <n v="-645.08999999999651"/>
  </r>
  <r>
    <s v="1418651"/>
    <x v="63"/>
    <x v="4"/>
    <x v="2"/>
    <n v="60383.35"/>
    <n v="60353.467980295565"/>
    <n v="29.882019704433333"/>
    <n v="61258.77"/>
    <n v="-875.41999999999825"/>
    <n v="5053"/>
    <n v="5050.4995073891623"/>
    <n v="2.5004926108376822"/>
    <n v="5126.2569999999996"/>
    <n v="-73.256999999999607"/>
  </r>
  <r>
    <s v="1418651"/>
    <x v="17"/>
    <x v="4"/>
    <x v="2"/>
    <n v="81130"/>
    <n v="80605.980099502485"/>
    <n v="524.01990049751475"/>
    <n v="81009.009999999995"/>
    <n v="120.99000000000524"/>
    <n v="61000"/>
    <n v="60606"/>
    <n v="394"/>
    <n v="60909.03"/>
    <n v="90.970000000001164"/>
  </r>
  <r>
    <s v="1418651"/>
    <x v="58"/>
    <x v="4"/>
    <x v="2"/>
    <n v="304436"/>
    <n v="303964.54455445544"/>
    <n v="471.45544554456137"/>
    <n v="307004.19"/>
    <n v="-2568.1900000000023"/>
    <n v="60700"/>
    <n v="60606"/>
    <n v="94"/>
    <n v="61212.06"/>
    <n v="-512.05999999999767"/>
  </r>
  <r>
    <s v="1418651"/>
    <x v="59"/>
    <x v="4"/>
    <x v="3"/>
    <n v="249251.42"/>
    <n v="266698.27860696515"/>
    <n v="-17446.858606965136"/>
    <n v="268031.77"/>
    <n v="-18780.350000000006"/>
    <n v="46300"/>
    <n v="45454.499502487553"/>
    <n v="845.5004975124466"/>
    <n v="45681.771999999997"/>
    <n v="618.22800000000279"/>
  </r>
  <r>
    <s v="1418651"/>
    <x v="20"/>
    <x v="4"/>
    <x v="4"/>
    <n v="3060"/>
    <n v="3000"/>
    <n v="60"/>
    <n v="3060"/>
    <n v="0"/>
    <n v="556.36400000000003"/>
    <n v="545.45392156862749"/>
    <n v="10.91007843137254"/>
    <n v="556.36300000000006"/>
    <n v="9.9999999997635314E-4"/>
  </r>
  <r>
    <s v="1418767"/>
    <x v="0"/>
    <x v="0"/>
    <x v="0"/>
    <n v="-15366.1"/>
    <n v="0"/>
    <n v="-15366.1"/>
    <n v="0"/>
    <n v="-15366.1"/>
    <n v="0"/>
    <n v="0"/>
    <n v="0"/>
    <n v="0"/>
    <n v="0"/>
  </r>
  <r>
    <s v="1418767"/>
    <x v="1"/>
    <x v="1"/>
    <x v="0"/>
    <n v="9.7899999999999991"/>
    <n v="0"/>
    <n v="9.7899999999999991"/>
    <n v="9.7200000000000006"/>
    <n v="6.9999999999998508E-2"/>
    <n v="0"/>
    <n v="0"/>
    <n v="0"/>
    <n v="0"/>
    <n v="0"/>
  </r>
  <r>
    <s v="1418767"/>
    <x v="2"/>
    <x v="1"/>
    <x v="0"/>
    <n v="228.34"/>
    <n v="0"/>
    <n v="228.34"/>
    <n v="226.82"/>
    <n v="1.5200000000000102"/>
    <n v="0"/>
    <n v="0"/>
    <n v="0"/>
    <n v="0"/>
    <n v="0"/>
  </r>
  <r>
    <s v="1418767"/>
    <x v="3"/>
    <x v="1"/>
    <x v="0"/>
    <n v="1533.14"/>
    <n v="0"/>
    <n v="1533.14"/>
    <n v="1522.92"/>
    <n v="10.220000000000027"/>
    <n v="0"/>
    <n v="0"/>
    <n v="0"/>
    <n v="0"/>
    <n v="0"/>
  </r>
  <r>
    <s v="1418767"/>
    <x v="4"/>
    <x v="2"/>
    <x v="0"/>
    <n v="2500.54"/>
    <n v="0"/>
    <n v="2500.54"/>
    <n v="2472.56"/>
    <n v="27.980000000000018"/>
    <n v="7.09"/>
    <n v="0"/>
    <n v="7.09"/>
    <n v="7.0110000000000001"/>
    <n v="7.8999999999999737E-2"/>
  </r>
  <r>
    <s v="1418767"/>
    <x v="5"/>
    <x v="2"/>
    <x v="0"/>
    <n v="8595.7099999999991"/>
    <n v="0"/>
    <n v="8595.7099999999991"/>
    <n v="8499.5499999999993"/>
    <n v="96.159999999999854"/>
    <n v="7.09"/>
    <n v="0"/>
    <n v="7.09"/>
    <n v="7.0110000000000001"/>
    <n v="7.8999999999999737E-2"/>
  </r>
  <r>
    <s v="1418767"/>
    <x v="6"/>
    <x v="2"/>
    <x v="0"/>
    <n v="9300.0300000000007"/>
    <n v="0"/>
    <n v="9300.0300000000007"/>
    <n v="9195.74"/>
    <n v="104.29000000000087"/>
    <n v="148.88999999999999"/>
    <n v="0"/>
    <n v="148.88999999999999"/>
    <n v="147.22"/>
    <n v="1.6699999999999875"/>
  </r>
  <r>
    <s v="1418767"/>
    <x v="7"/>
    <x v="1"/>
    <x v="0"/>
    <n v="17176.759999999998"/>
    <n v="0"/>
    <n v="17176.759999999998"/>
    <n v="17062.23"/>
    <n v="114.52999999999884"/>
    <n v="0"/>
    <n v="0"/>
    <n v="0"/>
    <n v="0"/>
    <n v="0"/>
  </r>
  <r>
    <s v="1418767"/>
    <x v="8"/>
    <x v="1"/>
    <x v="0"/>
    <n v="39721.370000000003"/>
    <n v="0"/>
    <n v="39721.370000000003"/>
    <n v="39456.53"/>
    <n v="264.84000000000378"/>
    <n v="0"/>
    <n v="0"/>
    <n v="0"/>
    <n v="0"/>
    <n v="0"/>
  </r>
  <r>
    <s v="1418767"/>
    <x v="270"/>
    <x v="3"/>
    <x v="1"/>
    <n v="-941049.73"/>
    <n v="0"/>
    <n v="-941049.73"/>
    <n v="-941049.73"/>
    <n v="0"/>
    <n v="-5117.6660000000002"/>
    <n v="0"/>
    <n v="-5117.6660000000002"/>
    <n v="-5117.6660000000002"/>
    <n v="0"/>
  </r>
  <r>
    <s v="1418767"/>
    <x v="48"/>
    <x v="4"/>
    <x v="2"/>
    <n v="34.049999999999997"/>
    <n v="0"/>
    <n v="34.049999999999997"/>
    <n v="0"/>
    <n v="34.049999999999997"/>
    <n v="400"/>
    <n v="0"/>
    <n v="400"/>
    <n v="0"/>
    <n v="400"/>
  </r>
  <r>
    <s v="1418767"/>
    <x v="436"/>
    <x v="4"/>
    <x v="2"/>
    <n v="3639.12"/>
    <n v="0"/>
    <n v="3639.12"/>
    <n v="0"/>
    <n v="3639.12"/>
    <n v="514"/>
    <n v="0"/>
    <n v="514"/>
    <n v="0"/>
    <n v="514"/>
  </r>
  <r>
    <s v="1418767"/>
    <x v="271"/>
    <x v="4"/>
    <x v="2"/>
    <n v="3742.86"/>
    <n v="3704.3743842364534"/>
    <n v="38.485615763546775"/>
    <n v="3759.94"/>
    <n v="-17.079999999999927"/>
    <n v="62050"/>
    <n v="61411.992118226604"/>
    <n v="638.00788177339564"/>
    <n v="62333.171999999999"/>
    <n v="-283.17199999999866"/>
  </r>
  <r>
    <s v="1418767"/>
    <x v="11"/>
    <x v="4"/>
    <x v="2"/>
    <n v="5048.6899999999996"/>
    <n v="5030.666666666667"/>
    <n v="18.02333333333263"/>
    <n v="5055.82"/>
    <n v="-7.1300000000001091"/>
    <n v="5136"/>
    <n v="5117.6656716417911"/>
    <n v="18.33432835820895"/>
    <n v="5143.2539999999999"/>
    <n v="-7.2539999999999054"/>
  </r>
  <r>
    <s v="1418767"/>
    <x v="272"/>
    <x v="4"/>
    <x v="2"/>
    <n v="14378.67"/>
    <n v="14334.788177339902"/>
    <n v="43.881822660097896"/>
    <n v="14549.81"/>
    <n v="-171.13999999999942"/>
    <n v="61600"/>
    <n v="61411.992118226604"/>
    <n v="188.00788177339564"/>
    <n v="62333.171999999999"/>
    <n v="-733.17199999999866"/>
  </r>
  <r>
    <s v="1418767"/>
    <x v="346"/>
    <x v="4"/>
    <x v="2"/>
    <n v="18583.16"/>
    <n v="18511.418719211822"/>
    <n v="71.741280788177392"/>
    <n v="18789.09"/>
    <n v="-205.93000000000029"/>
    <n v="61650"/>
    <n v="61411.992118226604"/>
    <n v="238.00788177339564"/>
    <n v="62333.171999999999"/>
    <n v="-683.17199999999866"/>
  </r>
  <r>
    <s v="1418767"/>
    <x v="14"/>
    <x v="4"/>
    <x v="2"/>
    <n v="29466.81"/>
    <n v="28875.303921568626"/>
    <n v="591.5060784313755"/>
    <n v="29452.81"/>
    <n v="14"/>
    <n v="62670"/>
    <n v="61411.992156862747"/>
    <n v="1258.0078431372531"/>
    <n v="62640.232000000004"/>
    <n v="29.767999999996391"/>
  </r>
  <r>
    <s v="1418767"/>
    <x v="200"/>
    <x v="4"/>
    <x v="2"/>
    <n v="51762.32"/>
    <n v="50083.625615763543"/>
    <n v="1678.6943842364562"/>
    <n v="50834.879999999997"/>
    <n v="927.44000000000233"/>
    <n v="63470"/>
    <n v="61411.992118226604"/>
    <n v="2058.0078817733956"/>
    <n v="62333.171999999999"/>
    <n v="1136.8280000000013"/>
  </r>
  <r>
    <s v="1418767"/>
    <x v="274"/>
    <x v="4"/>
    <x v="2"/>
    <n v="62080.25"/>
    <n v="61156.108374384239"/>
    <n v="924.14162561576086"/>
    <n v="62073.45"/>
    <n v="6.8000000000029104"/>
    <n v="5195"/>
    <n v="5117.6660098522161"/>
    <n v="77.333990147783879"/>
    <n v="5194.4309999999996"/>
    <n v="0.56900000000041473"/>
  </r>
  <r>
    <s v="1418767"/>
    <x v="17"/>
    <x v="4"/>
    <x v="2"/>
    <n v="82460"/>
    <n v="81677.950248756213"/>
    <n v="782.04975124378689"/>
    <n v="82086.34"/>
    <n v="373.66000000000349"/>
    <n v="62000"/>
    <n v="61411.992039801"/>
    <n v="588.00796019900008"/>
    <n v="61719.052000000003"/>
    <n v="280.94799999999668"/>
  </r>
  <r>
    <s v="1418767"/>
    <x v="58"/>
    <x v="4"/>
    <x v="2"/>
    <n v="308448.33"/>
    <n v="308006.9306930693"/>
    <n v="441.39930693071801"/>
    <n v="311087"/>
    <n v="-2638.6699999999837"/>
    <n v="61500"/>
    <n v="61411.992079207921"/>
    <n v="88.007920792078949"/>
    <n v="62026.112000000001"/>
    <n v="-526.11200000000099"/>
  </r>
  <r>
    <s v="1418767"/>
    <x v="275"/>
    <x v="4"/>
    <x v="3"/>
    <n v="294605.2"/>
    <n v="280411.76119402982"/>
    <n v="14193.438805970189"/>
    <n v="281813.82"/>
    <n v="12791.380000000005"/>
    <n v="46600"/>
    <n v="46058.994029850743"/>
    <n v="541.00597014925734"/>
    <n v="46289.288999999997"/>
    <n v="310.71100000000297"/>
  </r>
  <r>
    <s v="1418767"/>
    <x v="20"/>
    <x v="4"/>
    <x v="4"/>
    <n v="3100.69"/>
    <n v="3039.8921568627452"/>
    <n v="60.797843137254858"/>
    <n v="3100.69"/>
    <n v="0"/>
    <n v="563.76199999999994"/>
    <n v="552.70784313725483"/>
    <n v="11.054156862745117"/>
    <n v="563.76199999999994"/>
    <n v="0"/>
  </r>
  <r>
    <s v="1418768"/>
    <x v="0"/>
    <x v="0"/>
    <x v="0"/>
    <n v="8143"/>
    <n v="0"/>
    <n v="8143"/>
    <n v="0"/>
    <n v="8143"/>
    <n v="0"/>
    <n v="0"/>
    <n v="0"/>
    <n v="0"/>
    <n v="0"/>
  </r>
  <r>
    <s v="1418768"/>
    <x v="1"/>
    <x v="1"/>
    <x v="0"/>
    <n v="5.01"/>
    <n v="0"/>
    <n v="5.01"/>
    <n v="5.03"/>
    <n v="-2.0000000000000462E-2"/>
    <n v="0"/>
    <n v="0"/>
    <n v="0"/>
    <n v="0"/>
    <n v="0"/>
  </r>
  <r>
    <s v="1418768"/>
    <x v="2"/>
    <x v="1"/>
    <x v="0"/>
    <n v="116.83"/>
    <n v="0"/>
    <n v="116.83"/>
    <n v="117.35"/>
    <n v="-0.51999999999999602"/>
    <n v="0"/>
    <n v="0"/>
    <n v="0"/>
    <n v="0"/>
    <n v="0"/>
  </r>
  <r>
    <s v="1418768"/>
    <x v="3"/>
    <x v="1"/>
    <x v="0"/>
    <n v="784.43"/>
    <n v="0"/>
    <n v="784.43"/>
    <n v="787.9"/>
    <n v="-3.4700000000000273"/>
    <n v="0"/>
    <n v="0"/>
    <n v="0"/>
    <n v="0"/>
    <n v="0"/>
  </r>
  <r>
    <s v="1418768"/>
    <x v="4"/>
    <x v="2"/>
    <x v="0"/>
    <n v="1146.23"/>
    <n v="0"/>
    <n v="1146.23"/>
    <n v="1272.8800000000001"/>
    <n v="-126.65000000000009"/>
    <n v="3.25"/>
    <n v="0"/>
    <n v="3.25"/>
    <n v="3.609"/>
    <n v="-0.35899999999999999"/>
  </r>
  <r>
    <s v="1418768"/>
    <x v="5"/>
    <x v="2"/>
    <x v="0"/>
    <n v="3940.2"/>
    <n v="0"/>
    <n v="3940.2"/>
    <n v="4375.58"/>
    <n v="-435.38000000000011"/>
    <n v="3.25"/>
    <n v="0"/>
    <n v="3.25"/>
    <n v="3.609"/>
    <n v="-0.35899999999999999"/>
  </r>
  <r>
    <s v="1418768"/>
    <x v="6"/>
    <x v="2"/>
    <x v="0"/>
    <n v="4263.0600000000004"/>
    <n v="0"/>
    <n v="4263.0600000000004"/>
    <n v="4733.9799999999996"/>
    <n v="-470.91999999999916"/>
    <n v="68.25"/>
    <n v="0"/>
    <n v="68.25"/>
    <n v="75.789000000000001"/>
    <n v="-7.5390000000000015"/>
  </r>
  <r>
    <s v="1418768"/>
    <x v="7"/>
    <x v="1"/>
    <x v="0"/>
    <n v="8788.5300000000007"/>
    <n v="0"/>
    <n v="8788.5300000000007"/>
    <n v="8827.3700000000008"/>
    <n v="-38.840000000000146"/>
    <n v="0"/>
    <n v="0"/>
    <n v="0"/>
    <n v="0"/>
    <n v="0"/>
  </r>
  <r>
    <s v="1418768"/>
    <x v="8"/>
    <x v="1"/>
    <x v="0"/>
    <n v="20323.53"/>
    <n v="0"/>
    <n v="20323.53"/>
    <n v="20413.34"/>
    <n v="-89.81000000000131"/>
    <n v="0"/>
    <n v="0"/>
    <n v="0"/>
    <n v="0"/>
    <n v="0"/>
  </r>
  <r>
    <s v="1418768"/>
    <x v="9"/>
    <x v="3"/>
    <x v="1"/>
    <n v="-512017.24"/>
    <n v="0"/>
    <n v="-512017.24"/>
    <n v="-512017.22"/>
    <n v="-2.0000000018626451E-2"/>
    <n v="-2634.5830000000001"/>
    <n v="0"/>
    <n v="-2634.5830000000001"/>
    <n v="-2634.5830000000001"/>
    <n v="0"/>
  </r>
  <r>
    <s v="1418768"/>
    <x v="48"/>
    <x v="4"/>
    <x v="2"/>
    <n v="18.73"/>
    <n v="0"/>
    <n v="18.73"/>
    <n v="0"/>
    <n v="18.73"/>
    <n v="220"/>
    <n v="0"/>
    <n v="220"/>
    <n v="0"/>
    <n v="220"/>
  </r>
  <r>
    <s v="1418768"/>
    <x v="44"/>
    <x v="4"/>
    <x v="2"/>
    <n v="2686.6"/>
    <n v="0"/>
    <n v="2686.6"/>
    <n v="0"/>
    <n v="2686.6"/>
    <n v="2020"/>
    <n v="0"/>
    <n v="2020"/>
    <n v="0"/>
    <n v="2020"/>
  </r>
  <r>
    <s v="1418768"/>
    <x v="10"/>
    <x v="4"/>
    <x v="2"/>
    <n v="1912.14"/>
    <n v="1907.0147783251232"/>
    <n v="5.1252216748769115"/>
    <n v="1935.62"/>
    <n v="-23.479999999999791"/>
    <n v="31700"/>
    <n v="31614.996059113302"/>
    <n v="85.003940886697819"/>
    <n v="32089.221000000001"/>
    <n v="-389.22100000000137"/>
  </r>
  <r>
    <s v="1418768"/>
    <x v="11"/>
    <x v="4"/>
    <x v="2"/>
    <n v="2593.16"/>
    <n v="2589.7910447761192"/>
    <n v="3.3689552238806755"/>
    <n v="2602.7399999999998"/>
    <n v="-9.5799999999999272"/>
    <n v="2638"/>
    <n v="2634.5830845771143"/>
    <n v="3.4169154228857224"/>
    <n v="2647.7559999999999"/>
    <n v="-9.7559999999998581"/>
  </r>
  <r>
    <s v="1418768"/>
    <x v="12"/>
    <x v="4"/>
    <x v="2"/>
    <n v="8202.3799999999992"/>
    <n v="8180.384236453202"/>
    <n v="21.995763546797207"/>
    <n v="8303.09"/>
    <n v="-100.71000000000095"/>
    <n v="31700"/>
    <n v="31614.996059113302"/>
    <n v="85.003940886697819"/>
    <n v="32089.221000000001"/>
    <n v="-389.22100000000137"/>
  </r>
  <r>
    <s v="1418768"/>
    <x v="13"/>
    <x v="4"/>
    <x v="2"/>
    <n v="10012.16"/>
    <n v="9891.7044334975362"/>
    <n v="120.45556650246363"/>
    <n v="10040.08"/>
    <n v="-27.920000000000073"/>
    <n v="32000"/>
    <n v="31614.996059113302"/>
    <n v="385.00394088669782"/>
    <n v="32089.221000000001"/>
    <n v="-89.221000000001368"/>
  </r>
  <r>
    <s v="1418768"/>
    <x v="14"/>
    <x v="4"/>
    <x v="2"/>
    <n v="14942.64"/>
    <n v="14865.058823529413"/>
    <n v="77.581176470586797"/>
    <n v="15162.36"/>
    <n v="-219.72000000000116"/>
    <n v="31780"/>
    <n v="31614.99607843137"/>
    <n v="165.00392156863018"/>
    <n v="32247.295999999998"/>
    <n v="-467.29599999999846"/>
  </r>
  <r>
    <s v="1418768"/>
    <x v="15"/>
    <x v="4"/>
    <x v="2"/>
    <n v="29232.44"/>
    <n v="28634.620689655174"/>
    <n v="597.81931034482477"/>
    <n v="29064.14"/>
    <n v="168.29999999999927"/>
    <n v="32275"/>
    <n v="31614.996059113302"/>
    <n v="660.00394088669782"/>
    <n v="32089.221000000001"/>
    <n v="185.77899999999863"/>
  </r>
  <r>
    <s v="1418768"/>
    <x v="16"/>
    <x v="4"/>
    <x v="2"/>
    <n v="37010.800000000003"/>
    <n v="36383.596059113297"/>
    <n v="627.20394088670582"/>
    <n v="36929.35"/>
    <n v="81.450000000004366"/>
    <n v="2680"/>
    <n v="2634.5832512315274"/>
    <n v="45.416748768472644"/>
    <n v="2674.1019999999999"/>
    <n v="5.8980000000001382"/>
  </r>
  <r>
    <s v="1418768"/>
    <x v="17"/>
    <x v="4"/>
    <x v="2"/>
    <n v="39567.5"/>
    <n v="42047.940298507463"/>
    <n v="-2480.440298507463"/>
    <n v="42258.18"/>
    <n v="-2690.6800000000003"/>
    <n v="29750"/>
    <n v="31614.9960199005"/>
    <n v="-1864.9960199005"/>
    <n v="31773.071"/>
    <n v="-2023.0709999999999"/>
  </r>
  <r>
    <s v="1418768"/>
    <x v="18"/>
    <x v="4"/>
    <x v="2"/>
    <n v="179869.16"/>
    <n v="178570.02970297029"/>
    <n v="1299.1302970297111"/>
    <n v="180355.73"/>
    <n v="-486.57000000000698"/>
    <n v="31845"/>
    <n v="31614.996039603961"/>
    <n v="230.00396039603947"/>
    <n v="31931.146000000001"/>
    <n v="-86.14600000000064"/>
  </r>
  <r>
    <s v="1418768"/>
    <x v="19"/>
    <x v="4"/>
    <x v="3"/>
    <n v="135273.25"/>
    <n v="141818.07920792079"/>
    <n v="-6544.8292079207895"/>
    <n v="143236.26"/>
    <n v="-7963.0100000000093"/>
    <n v="23843"/>
    <n v="23711.246534653463"/>
    <n v="131.75346534653727"/>
    <n v="23948.359"/>
    <n v="-105.35900000000038"/>
  </r>
  <r>
    <s v="1418768"/>
    <x v="20"/>
    <x v="4"/>
    <x v="4"/>
    <n v="3185.46"/>
    <n v="1564.9411764705883"/>
    <n v="1620.5188235294117"/>
    <n v="1596.24"/>
    <n v="1589.22"/>
    <n v="579.17499999999995"/>
    <n v="284.53529411764703"/>
    <n v="294.63970588235293"/>
    <n v="290.226"/>
    <n v="288.94899999999996"/>
  </r>
  <r>
    <s v="1418769"/>
    <x v="0"/>
    <x v="0"/>
    <x v="0"/>
    <n v="12582.31"/>
    <n v="0"/>
    <n v="12582.31"/>
    <n v="0"/>
    <n v="12582.31"/>
    <n v="0"/>
    <n v="0"/>
    <n v="0"/>
    <n v="0"/>
    <n v="0"/>
  </r>
  <r>
    <s v="1418769"/>
    <x v="1"/>
    <x v="1"/>
    <x v="0"/>
    <n v="4.74"/>
    <n v="0"/>
    <n v="4.74"/>
    <n v="4.76"/>
    <n v="-1.9999999999999574E-2"/>
    <n v="0"/>
    <n v="0"/>
    <n v="0"/>
    <n v="0"/>
    <n v="0"/>
  </r>
  <r>
    <s v="1418769"/>
    <x v="2"/>
    <x v="1"/>
    <x v="0"/>
    <n v="110.53"/>
    <n v="0"/>
    <n v="110.53"/>
    <n v="111.02"/>
    <n v="-0.48999999999999488"/>
    <n v="0"/>
    <n v="0"/>
    <n v="0"/>
    <n v="0"/>
    <n v="0"/>
  </r>
  <r>
    <s v="1418769"/>
    <x v="3"/>
    <x v="1"/>
    <x v="0"/>
    <n v="742.13"/>
    <n v="0"/>
    <n v="742.13"/>
    <n v="745.41"/>
    <n v="-3.2799999999999727"/>
    <n v="0"/>
    <n v="0"/>
    <n v="0"/>
    <n v="0"/>
    <n v="0"/>
  </r>
  <r>
    <s v="1418769"/>
    <x v="4"/>
    <x v="2"/>
    <x v="0"/>
    <n v="1294.3499999999999"/>
    <n v="0"/>
    <n v="1294.3499999999999"/>
    <n v="1758.13"/>
    <n v="-463.7800000000002"/>
    <n v="3.67"/>
    <n v="0"/>
    <n v="3.67"/>
    <n v="4.9850000000000003"/>
    <n v="-1.3150000000000004"/>
  </r>
  <r>
    <s v="1418769"/>
    <x v="5"/>
    <x v="2"/>
    <x v="0"/>
    <n v="4449.3999999999996"/>
    <n v="0"/>
    <n v="4449.3999999999996"/>
    <n v="6043.67"/>
    <n v="-1594.2700000000004"/>
    <n v="3.67"/>
    <n v="0"/>
    <n v="3.67"/>
    <n v="4.9850000000000003"/>
    <n v="-1.3150000000000004"/>
  </r>
  <r>
    <s v="1418769"/>
    <x v="6"/>
    <x v="2"/>
    <x v="0"/>
    <n v="4813.9799999999996"/>
    <n v="0"/>
    <n v="4813.9799999999996"/>
    <n v="6538.87"/>
    <n v="-1724.8900000000003"/>
    <n v="77.069999999999993"/>
    <n v="0"/>
    <n v="77.069999999999993"/>
    <n v="104.685"/>
    <n v="-27.615000000000009"/>
  </r>
  <r>
    <s v="1418769"/>
    <x v="7"/>
    <x v="1"/>
    <x v="0"/>
    <n v="8314.51"/>
    <n v="0"/>
    <n v="8314.51"/>
    <n v="8351.31"/>
    <n v="-36.799999999999272"/>
    <n v="0"/>
    <n v="0"/>
    <n v="0"/>
    <n v="0"/>
    <n v="0"/>
  </r>
  <r>
    <s v="1418769"/>
    <x v="8"/>
    <x v="1"/>
    <x v="0"/>
    <n v="19227.36"/>
    <n v="0"/>
    <n v="19227.36"/>
    <n v="19312.45"/>
    <n v="-85.090000000000146"/>
    <n v="0"/>
    <n v="0"/>
    <n v="0"/>
    <n v="0"/>
    <n v="0"/>
  </r>
  <r>
    <s v="1418769"/>
    <x v="47"/>
    <x v="3"/>
    <x v="1"/>
    <n v="-498923.73"/>
    <n v="0"/>
    <n v="-498923.73"/>
    <n v="-498923.49"/>
    <n v="-0.23999999999068677"/>
    <n v="-4985"/>
    <n v="0"/>
    <n v="-4985"/>
    <n v="-4985"/>
    <n v="0"/>
  </r>
  <r>
    <s v="1418769"/>
    <x v="48"/>
    <x v="4"/>
    <x v="2"/>
    <n v="537.87"/>
    <n v="424.32673267326732"/>
    <n v="113.54326732673269"/>
    <n v="428.57"/>
    <n v="109.30000000000001"/>
    <n v="6319"/>
    <n v="4985"/>
    <n v="1334"/>
    <n v="5034.8500000000004"/>
    <n v="1284.1499999999996"/>
  </r>
  <r>
    <s v="1418769"/>
    <x v="49"/>
    <x v="4"/>
    <x v="2"/>
    <n v="1726.8"/>
    <n v="1721.615763546798"/>
    <n v="5.1842364532019474"/>
    <n v="1747.44"/>
    <n v="-20.6400000000001"/>
    <n v="30000"/>
    <n v="29910"/>
    <n v="90"/>
    <n v="30358.65"/>
    <n v="-358.65000000000146"/>
  </r>
  <r>
    <s v="1418769"/>
    <x v="50"/>
    <x v="4"/>
    <x v="2"/>
    <n v="2465.1"/>
    <n v="2467.5721393034828"/>
    <n v="-2.4721393034828907"/>
    <n v="2479.91"/>
    <n v="-14.809999999999945"/>
    <n v="4980"/>
    <n v="4985"/>
    <n v="-5"/>
    <n v="5009.9250000000002"/>
    <n v="-29.925000000000182"/>
  </r>
  <r>
    <s v="1418769"/>
    <x v="12"/>
    <x v="4"/>
    <x v="2"/>
    <n v="7762.5"/>
    <n v="7739.2118226600987"/>
    <n v="23.288177339901267"/>
    <n v="7855.3"/>
    <n v="-92.800000000000182"/>
    <n v="30000"/>
    <n v="29910"/>
    <n v="90"/>
    <n v="30358.65"/>
    <n v="-358.65000000000146"/>
  </r>
  <r>
    <s v="1418769"/>
    <x v="13"/>
    <x v="4"/>
    <x v="2"/>
    <n v="9386.4"/>
    <n v="9358.236453201971"/>
    <n v="28.163546798028619"/>
    <n v="9498.61"/>
    <n v="-112.21000000000095"/>
    <n v="30000"/>
    <n v="29910"/>
    <n v="90"/>
    <n v="30358.65"/>
    <n v="-358.65000000000146"/>
  </r>
  <r>
    <s v="1418769"/>
    <x v="14"/>
    <x v="4"/>
    <x v="2"/>
    <n v="14246.75"/>
    <n v="14063.382352941177"/>
    <n v="183.36764705882342"/>
    <n v="14344.65"/>
    <n v="-97.899999999999636"/>
    <n v="30300"/>
    <n v="29910"/>
    <n v="390"/>
    <n v="30508.2"/>
    <n v="-208.20000000000073"/>
  </r>
  <r>
    <s v="1418769"/>
    <x v="15"/>
    <x v="4"/>
    <x v="2"/>
    <n v="28077.63"/>
    <n v="27090.354679802957"/>
    <n v="987.27532019704449"/>
    <n v="27496.71"/>
    <n v="580.92000000000189"/>
    <n v="31000"/>
    <n v="29910"/>
    <n v="1090"/>
    <n v="30358.65"/>
    <n v="641.34999999999854"/>
  </r>
  <r>
    <s v="1418769"/>
    <x v="17"/>
    <x v="4"/>
    <x v="2"/>
    <n v="40299"/>
    <n v="39780.298507462685"/>
    <n v="518.70149253731506"/>
    <n v="39979.199999999997"/>
    <n v="319.80000000000291"/>
    <n v="30300"/>
    <n v="29910"/>
    <n v="390"/>
    <n v="30059.55"/>
    <n v="240.45000000000073"/>
  </r>
  <r>
    <s v="1418769"/>
    <x v="51"/>
    <x v="4"/>
    <x v="2"/>
    <n v="43961.9"/>
    <n v="43917.852216748768"/>
    <n v="44.047783251233341"/>
    <n v="44576.62"/>
    <n v="-614.72000000000116"/>
    <n v="4990"/>
    <n v="4984.9999999999991"/>
    <n v="5.0000000000009095"/>
    <n v="5059.7749999999996"/>
    <n v="-69.774999999999636"/>
  </r>
  <r>
    <s v="1418769"/>
    <x v="18"/>
    <x v="4"/>
    <x v="2"/>
    <n v="169448.1"/>
    <n v="168939.75247524751"/>
    <n v="508.34752475249115"/>
    <n v="170629.15"/>
    <n v="-1181.0499999999884"/>
    <n v="30000"/>
    <n v="29910"/>
    <n v="90"/>
    <n v="30209.1"/>
    <n v="-209.09999999999854"/>
  </r>
  <r>
    <s v="1418769"/>
    <x v="19"/>
    <x v="4"/>
    <x v="3"/>
    <n v="127977.14"/>
    <n v="134169.84158415842"/>
    <n v="-6192.7015841584216"/>
    <n v="135511.54"/>
    <n v="-7534.4000000000087"/>
    <n v="22557"/>
    <n v="22432.5"/>
    <n v="124.5"/>
    <n v="22656.825000000001"/>
    <n v="-99.825000000000728"/>
  </r>
  <r>
    <s v="1418769"/>
    <x v="20"/>
    <x v="4"/>
    <x v="4"/>
    <n v="1495.23"/>
    <n v="1480.5490196078431"/>
    <n v="14.680980392156926"/>
    <n v="1510.16"/>
    <n v="-14.930000000000064"/>
    <n v="271.86"/>
    <n v="269.19019607843137"/>
    <n v="2.6698039215686435"/>
    <n v="274.57400000000001"/>
    <n v="-2.7139999999999986"/>
  </r>
  <r>
    <s v="1418770"/>
    <x v="0"/>
    <x v="0"/>
    <x v="0"/>
    <n v="1501.38"/>
    <n v="0"/>
    <n v="1501.38"/>
    <n v="0"/>
    <n v="1501.38"/>
    <n v="0"/>
    <n v="0"/>
    <n v="0"/>
    <n v="0"/>
    <n v="0"/>
  </r>
  <r>
    <s v="1418770"/>
    <x v="1"/>
    <x v="1"/>
    <x v="0"/>
    <n v="1.52"/>
    <n v="0"/>
    <n v="1.52"/>
    <n v="1.53"/>
    <n v="-1.0000000000000009E-2"/>
    <n v="0"/>
    <n v="0"/>
    <n v="0"/>
    <n v="0"/>
    <n v="0"/>
  </r>
  <r>
    <s v="1418770"/>
    <x v="2"/>
    <x v="1"/>
    <x v="0"/>
    <n v="35.4"/>
    <n v="0"/>
    <n v="35.4"/>
    <n v="35.630000000000003"/>
    <n v="-0.23000000000000398"/>
    <n v="0"/>
    <n v="0"/>
    <n v="0"/>
    <n v="0"/>
    <n v="0"/>
  </r>
  <r>
    <s v="1418770"/>
    <x v="3"/>
    <x v="1"/>
    <x v="0"/>
    <n v="237.7"/>
    <n v="0"/>
    <n v="237.7"/>
    <n v="239.25"/>
    <n v="-1.5500000000000114"/>
    <n v="0"/>
    <n v="0"/>
    <n v="0"/>
    <n v="0"/>
    <n v="0"/>
  </r>
  <r>
    <s v="1418770"/>
    <x v="4"/>
    <x v="2"/>
    <x v="0"/>
    <n v="677.16"/>
    <n v="0"/>
    <n v="677.16"/>
    <n v="564.29999999999995"/>
    <n v="112.86000000000001"/>
    <n v="1.92"/>
    <n v="0"/>
    <n v="1.92"/>
    <n v="1.6"/>
    <n v="0.31999999999999984"/>
  </r>
  <r>
    <s v="1418770"/>
    <x v="5"/>
    <x v="2"/>
    <x v="0"/>
    <n v="2327.75"/>
    <n v="0"/>
    <n v="2327.75"/>
    <n v="1939.79"/>
    <n v="387.96000000000004"/>
    <n v="1.92"/>
    <n v="0"/>
    <n v="1.92"/>
    <n v="1.6"/>
    <n v="0.31999999999999984"/>
  </r>
  <r>
    <s v="1418770"/>
    <x v="6"/>
    <x v="2"/>
    <x v="0"/>
    <n v="2518.48"/>
    <n v="0"/>
    <n v="2518.48"/>
    <n v="2098.7399999999998"/>
    <n v="419.74000000000024"/>
    <n v="40.32"/>
    <n v="0"/>
    <n v="40.32"/>
    <n v="33.6"/>
    <n v="6.7199999999999989"/>
  </r>
  <r>
    <s v="1418770"/>
    <x v="7"/>
    <x v="1"/>
    <x v="0"/>
    <n v="2663.14"/>
    <n v="0"/>
    <n v="2663.14"/>
    <n v="2680.46"/>
    <n v="-17.320000000000164"/>
    <n v="0"/>
    <n v="0"/>
    <n v="0"/>
    <n v="0"/>
    <n v="0"/>
  </r>
  <r>
    <s v="1418770"/>
    <x v="8"/>
    <x v="1"/>
    <x v="0"/>
    <n v="6158.52"/>
    <n v="0"/>
    <n v="6158.52"/>
    <n v="6198.58"/>
    <n v="-40.059999999999491"/>
    <n v="0"/>
    <n v="0"/>
    <n v="0"/>
    <n v="0"/>
    <n v="0"/>
  </r>
  <r>
    <s v="1418770"/>
    <x v="47"/>
    <x v="3"/>
    <x v="1"/>
    <n v="-157341.92000000001"/>
    <n v="0"/>
    <n v="-157341.92000000001"/>
    <n v="-157341.98000000001"/>
    <n v="5.9999999997671694E-2"/>
    <n v="-1600"/>
    <n v="0"/>
    <n v="-1600"/>
    <n v="-1600"/>
    <n v="0"/>
  </r>
  <r>
    <s v="1418770"/>
    <x v="48"/>
    <x v="4"/>
    <x v="2"/>
    <n v="295.79000000000002"/>
    <n v="136.1881188118812"/>
    <n v="159.60188118811882"/>
    <n v="137.55000000000001"/>
    <n v="158.24"/>
    <n v="3475"/>
    <n v="1600"/>
    <n v="1875"/>
    <n v="1616"/>
    <n v="1859"/>
  </r>
  <r>
    <s v="1418770"/>
    <x v="49"/>
    <x v="4"/>
    <x v="2"/>
    <n v="558.33000000000004"/>
    <n v="552.57142857142856"/>
    <n v="5.7585714285714857"/>
    <n v="560.86"/>
    <n v="-2.5299999999999727"/>
    <n v="9700"/>
    <n v="9600"/>
    <n v="100"/>
    <n v="9744"/>
    <n v="-44"/>
  </r>
  <r>
    <s v="1418770"/>
    <x v="50"/>
    <x v="4"/>
    <x v="2"/>
    <n v="795.96"/>
    <n v="792"/>
    <n v="3.9600000000000364"/>
    <n v="795.96"/>
    <n v="0"/>
    <n v="1608"/>
    <n v="1600"/>
    <n v="8"/>
    <n v="1608"/>
    <n v="0"/>
  </r>
  <r>
    <s v="1418770"/>
    <x v="12"/>
    <x v="4"/>
    <x v="2"/>
    <n v="2509.88"/>
    <n v="2484"/>
    <n v="25.880000000000109"/>
    <n v="2521.2600000000002"/>
    <n v="-11.380000000000109"/>
    <n v="9700"/>
    <n v="9600"/>
    <n v="100"/>
    <n v="9744"/>
    <n v="-44"/>
  </r>
  <r>
    <s v="1418770"/>
    <x v="13"/>
    <x v="4"/>
    <x v="2"/>
    <n v="3034.94"/>
    <n v="3003.6453201970444"/>
    <n v="31.29467980295567"/>
    <n v="3048.7"/>
    <n v="-13.759999999999764"/>
    <n v="9700"/>
    <n v="9600"/>
    <n v="100"/>
    <n v="9744"/>
    <n v="-44"/>
  </r>
  <r>
    <s v="1418770"/>
    <x v="14"/>
    <x v="4"/>
    <x v="2"/>
    <n v="4560.84"/>
    <n v="4513.8235294117649"/>
    <n v="47.016470588235279"/>
    <n v="4604.1000000000004"/>
    <n v="-43.260000000000218"/>
    <n v="9700"/>
    <n v="9600"/>
    <n v="100"/>
    <n v="9792"/>
    <n v="-92"/>
  </r>
  <r>
    <s v="1418770"/>
    <x v="15"/>
    <x v="4"/>
    <x v="2"/>
    <n v="9057.2999999999993"/>
    <n v="8694.995073891625"/>
    <n v="362.30492610837427"/>
    <n v="8825.42"/>
    <n v="231.8799999999992"/>
    <n v="10000"/>
    <n v="9600"/>
    <n v="400"/>
    <n v="9744"/>
    <n v="256"/>
  </r>
  <r>
    <s v="1418770"/>
    <x v="17"/>
    <x v="4"/>
    <x v="2"/>
    <n v="12901"/>
    <n v="12768"/>
    <n v="133"/>
    <n v="12831.84"/>
    <n v="69.159999999999854"/>
    <n v="9700"/>
    <n v="9600"/>
    <n v="100"/>
    <n v="9648"/>
    <n v="52"/>
  </r>
  <r>
    <s v="1418770"/>
    <x v="51"/>
    <x v="4"/>
    <x v="2"/>
    <n v="14096"/>
    <n v="14096"/>
    <n v="0"/>
    <n v="14307.44"/>
    <n v="-211.44000000000051"/>
    <n v="1600"/>
    <n v="1600"/>
    <n v="0"/>
    <n v="1624"/>
    <n v="-24"/>
  </r>
  <r>
    <s v="1418770"/>
    <x v="18"/>
    <x v="4"/>
    <x v="2"/>
    <n v="52232.35"/>
    <n v="51715.198019801981"/>
    <n v="517.15198019801755"/>
    <n v="52232.35"/>
    <n v="0"/>
    <n v="9696"/>
    <n v="9600"/>
    <n v="96"/>
    <n v="9696"/>
    <n v="0"/>
  </r>
  <r>
    <s v="1418770"/>
    <x v="19"/>
    <x v="4"/>
    <x v="3"/>
    <n v="40736.720000000001"/>
    <n v="42805.445544554459"/>
    <n v="-2068.7255445544579"/>
    <n v="43233.5"/>
    <n v="-2496.7799999999988"/>
    <n v="7225"/>
    <n v="7200"/>
    <n v="25"/>
    <n v="7272"/>
    <n v="-47"/>
  </r>
  <r>
    <s v="1418770"/>
    <x v="20"/>
    <x v="4"/>
    <x v="4"/>
    <n v="441.76"/>
    <n v="475.19607843137254"/>
    <n v="-33.43607843137255"/>
    <n v="484.7"/>
    <n v="-42.94"/>
    <n v="80.319999999999993"/>
    <n v="86.399999999999991"/>
    <n v="-6.0799999999999983"/>
    <n v="88.128"/>
    <n v="-7.8080000000000069"/>
  </r>
  <r>
    <s v="1418777"/>
    <x v="0"/>
    <x v="0"/>
    <x v="0"/>
    <n v="-2270.16"/>
    <n v="0"/>
    <n v="-2270.16"/>
    <n v="0"/>
    <n v="-2270.16"/>
    <n v="0"/>
    <n v="0"/>
    <n v="0"/>
    <n v="0"/>
    <n v="0"/>
  </r>
  <r>
    <s v="1418777"/>
    <x v="1"/>
    <x v="1"/>
    <x v="0"/>
    <n v="4.62"/>
    <n v="0"/>
    <n v="4.62"/>
    <n v="4.6100000000000003"/>
    <n v="9.9999999999997868E-3"/>
    <n v="0"/>
    <n v="0"/>
    <n v="0"/>
    <n v="0"/>
    <n v="0"/>
  </r>
  <r>
    <s v="1418777"/>
    <x v="2"/>
    <x v="1"/>
    <x v="0"/>
    <n v="107.8"/>
    <n v="0"/>
    <n v="107.8"/>
    <n v="107.54"/>
    <n v="0.25999999999999091"/>
    <n v="0"/>
    <n v="0"/>
    <n v="0"/>
    <n v="0"/>
    <n v="0"/>
  </r>
  <r>
    <s v="1418777"/>
    <x v="3"/>
    <x v="1"/>
    <x v="0"/>
    <n v="723.8"/>
    <n v="0"/>
    <n v="723.8"/>
    <n v="722.08"/>
    <n v="1.7199999999999136"/>
    <n v="0"/>
    <n v="0"/>
    <n v="0"/>
    <n v="0"/>
    <n v="0"/>
  </r>
  <r>
    <s v="1418777"/>
    <x v="4"/>
    <x v="2"/>
    <x v="0"/>
    <n v="1911.55"/>
    <n v="0"/>
    <n v="1911.55"/>
    <n v="1892.33"/>
    <n v="19.220000000000027"/>
    <n v="5.42"/>
    <n v="0"/>
    <n v="5.42"/>
    <n v="5.3659999999999997"/>
    <n v="5.400000000000027E-2"/>
  </r>
  <r>
    <s v="1418777"/>
    <x v="5"/>
    <x v="2"/>
    <x v="0"/>
    <n v="6571.05"/>
    <n v="0"/>
    <n v="6571.05"/>
    <n v="6504.98"/>
    <n v="66.070000000000618"/>
    <n v="5.42"/>
    <n v="0"/>
    <n v="5.42"/>
    <n v="5.3659999999999997"/>
    <n v="5.400000000000027E-2"/>
  </r>
  <r>
    <s v="1418777"/>
    <x v="6"/>
    <x v="2"/>
    <x v="0"/>
    <n v="7109.47"/>
    <n v="0"/>
    <n v="7109.47"/>
    <n v="7038.05"/>
    <n v="71.420000000000073"/>
    <n v="113.82"/>
    <n v="0"/>
    <n v="113.82"/>
    <n v="112.67700000000001"/>
    <n v="1.1429999999999865"/>
  </r>
  <r>
    <s v="1418777"/>
    <x v="7"/>
    <x v="1"/>
    <x v="0"/>
    <n v="8109.2"/>
    <n v="0"/>
    <n v="8109.2"/>
    <n v="8089.96"/>
    <n v="19.239999999999782"/>
    <n v="0"/>
    <n v="0"/>
    <n v="0"/>
    <n v="0"/>
    <n v="0"/>
  </r>
  <r>
    <s v="1418777"/>
    <x v="8"/>
    <x v="1"/>
    <x v="0"/>
    <n v="18752.580000000002"/>
    <n v="0"/>
    <n v="18752.580000000002"/>
    <n v="18708.09"/>
    <n v="44.490000000001601"/>
    <n v="0"/>
    <n v="0"/>
    <n v="0"/>
    <n v="0"/>
    <n v="0"/>
  </r>
  <r>
    <s v="1418777"/>
    <x v="463"/>
    <x v="3"/>
    <x v="1"/>
    <n v="-707111.92"/>
    <n v="0"/>
    <n v="-707111.92"/>
    <n v="-707111.94"/>
    <n v="1.999999990221113E-2"/>
    <n v="-4829"/>
    <n v="0"/>
    <n v="-4829"/>
    <n v="-4829"/>
    <n v="0"/>
  </r>
  <r>
    <s v="1418777"/>
    <x v="48"/>
    <x v="4"/>
    <x v="2"/>
    <n v="936.32"/>
    <n v="822.08910891089113"/>
    <n v="114.23089108910892"/>
    <n v="830.31"/>
    <n v="106.0100000000001"/>
    <n v="11000"/>
    <n v="9658"/>
    <n v="1342"/>
    <n v="9754.58"/>
    <n v="1245.42"/>
  </r>
  <r>
    <s v="1418777"/>
    <x v="172"/>
    <x v="4"/>
    <x v="2"/>
    <n v="1676.7"/>
    <n v="1666.0099502487562"/>
    <n v="10.690049751243805"/>
    <n v="1674.34"/>
    <n v="2.3600000000001273"/>
    <n v="4860"/>
    <n v="4829"/>
    <n v="31"/>
    <n v="4853.1450000000004"/>
    <n v="6.8549999999995634"/>
  </r>
  <r>
    <s v="1418777"/>
    <x v="464"/>
    <x v="4"/>
    <x v="2"/>
    <n v="11474.75"/>
    <n v="11444.729064039409"/>
    <n v="30.020935960590577"/>
    <n v="11616.4"/>
    <n v="-141.64999999999964"/>
    <n v="29050"/>
    <n v="28974"/>
    <n v="76"/>
    <n v="29408.61"/>
    <n v="-358.61000000000058"/>
  </r>
  <r>
    <s v="1418777"/>
    <x v="159"/>
    <x v="4"/>
    <x v="2"/>
    <n v="14158.08"/>
    <n v="13943.450980392157"/>
    <n v="214.62901960784257"/>
    <n v="14222.32"/>
    <n v="-64.239999999999782"/>
    <n v="29420"/>
    <n v="28974"/>
    <n v="446"/>
    <n v="29553.48"/>
    <n v="-133.47999999999956"/>
  </r>
  <r>
    <s v="1418777"/>
    <x v="164"/>
    <x v="4"/>
    <x v="2"/>
    <n v="22820.22"/>
    <n v="22721.408866995072"/>
    <n v="98.811133004928706"/>
    <n v="23062.23"/>
    <n v="-242.0099999999984"/>
    <n v="29100"/>
    <n v="28974"/>
    <n v="126"/>
    <n v="29408.61"/>
    <n v="-308.61000000000058"/>
  </r>
  <r>
    <s v="1418777"/>
    <x v="166"/>
    <x v="4"/>
    <x v="2"/>
    <n v="23976.47"/>
    <n v="23592.94581280788"/>
    <n v="383.52418719212073"/>
    <n v="23946.84"/>
    <n v="29.630000000001019"/>
    <n v="29445"/>
    <n v="28974"/>
    <n v="471"/>
    <n v="29408.61"/>
    <n v="36.389999999999418"/>
  </r>
  <r>
    <s v="1418777"/>
    <x v="170"/>
    <x v="4"/>
    <x v="2"/>
    <n v="32238"/>
    <n v="31291.921182266011"/>
    <n v="946.07881773398913"/>
    <n v="31761.3"/>
    <n v="476.70000000000073"/>
    <n v="4975"/>
    <n v="4829"/>
    <n v="146"/>
    <n v="4901.4350000000004"/>
    <n v="73.5649999999996"/>
  </r>
  <r>
    <s v="1418777"/>
    <x v="167"/>
    <x v="4"/>
    <x v="2"/>
    <n v="51084"/>
    <n v="49835.283582089549"/>
    <n v="1248.7164179104511"/>
    <n v="50084.46"/>
    <n v="999.54000000000087"/>
    <n v="29700"/>
    <n v="28974"/>
    <n v="726"/>
    <n v="29118.87"/>
    <n v="581.13000000000102"/>
  </r>
  <r>
    <s v="1418777"/>
    <x v="465"/>
    <x v="4"/>
    <x v="2"/>
    <n v="62634"/>
    <n v="62149.231527093594"/>
    <n v="484.7684729064058"/>
    <n v="63081.47"/>
    <n v="-447.47000000000116"/>
    <n v="29200"/>
    <n v="28974"/>
    <n v="226"/>
    <n v="29408.61"/>
    <n v="-208.61000000000058"/>
  </r>
  <r>
    <s v="1418777"/>
    <x v="45"/>
    <x v="4"/>
    <x v="2"/>
    <n v="148848.17000000001"/>
    <n v="146751.27722772278"/>
    <n v="2096.8927722772351"/>
    <n v="148218.79"/>
    <n v="629.38000000000466"/>
    <n v="29388"/>
    <n v="28974"/>
    <n v="414"/>
    <n v="29263.74"/>
    <n v="124.2599999999984"/>
  </r>
  <r>
    <s v="1418777"/>
    <x v="466"/>
    <x v="4"/>
    <x v="3"/>
    <n v="294782.40000000002"/>
    <n v="291171.22772277228"/>
    <n v="3611.1722772277426"/>
    <n v="294082.94"/>
    <n v="699.46000000002095"/>
    <n v="22000"/>
    <n v="21730.5"/>
    <n v="269.5"/>
    <n v="21947.805"/>
    <n v="52.194999999999709"/>
  </r>
  <r>
    <s v="1418777"/>
    <x v="20"/>
    <x v="4"/>
    <x v="4"/>
    <n v="1462.9"/>
    <n v="1434.2156862745098"/>
    <n v="28.684313725490256"/>
    <n v="1462.9"/>
    <n v="0"/>
    <n v="265.98099999999999"/>
    <n v="260.76568627450979"/>
    <n v="5.2153137254902049"/>
    <n v="265.98099999999999"/>
    <n v="0"/>
  </r>
  <r>
    <s v="1418778"/>
    <x v="0"/>
    <x v="0"/>
    <x v="0"/>
    <n v="1145.3699999999999"/>
    <n v="0"/>
    <n v="1145.3699999999999"/>
    <n v="0"/>
    <n v="1145.3699999999999"/>
    <n v="0"/>
    <n v="0"/>
    <n v="0"/>
    <n v="0"/>
    <n v="0"/>
  </r>
  <r>
    <s v="1418778"/>
    <x v="1"/>
    <x v="1"/>
    <x v="0"/>
    <n v="0.56999999999999995"/>
    <n v="0"/>
    <n v="0.56999999999999995"/>
    <n v="0.56999999999999995"/>
    <n v="0"/>
    <n v="0"/>
    <n v="0"/>
    <n v="0"/>
    <n v="0"/>
    <n v="0"/>
  </r>
  <r>
    <s v="1418778"/>
    <x v="2"/>
    <x v="1"/>
    <x v="0"/>
    <n v="13.23"/>
    <n v="0"/>
    <n v="13.23"/>
    <n v="13.3"/>
    <n v="-7.0000000000000284E-2"/>
    <n v="0"/>
    <n v="0"/>
    <n v="0"/>
    <n v="0"/>
    <n v="0"/>
  </r>
  <r>
    <s v="1418778"/>
    <x v="3"/>
    <x v="1"/>
    <x v="0"/>
    <n v="88.83"/>
    <n v="0"/>
    <n v="88.83"/>
    <n v="89.27"/>
    <n v="-0.43999999999999773"/>
    <n v="0"/>
    <n v="0"/>
    <n v="0"/>
    <n v="0"/>
    <n v="0"/>
  </r>
  <r>
    <s v="1418778"/>
    <x v="4"/>
    <x v="2"/>
    <x v="0"/>
    <n v="176.34"/>
    <n v="0"/>
    <n v="176.34"/>
    <n v="211.61"/>
    <n v="-35.27000000000001"/>
    <n v="0.5"/>
    <n v="0"/>
    <n v="0.5"/>
    <n v="0.6"/>
    <n v="-9.9999999999999978E-2"/>
  </r>
  <r>
    <s v="1418778"/>
    <x v="5"/>
    <x v="2"/>
    <x v="0"/>
    <n v="606.19000000000005"/>
    <n v="0"/>
    <n v="606.19000000000005"/>
    <n v="727.42"/>
    <n v="-121.2299999999999"/>
    <n v="0.5"/>
    <n v="0"/>
    <n v="0.5"/>
    <n v="0.6"/>
    <n v="-9.9999999999999978E-2"/>
  </r>
  <r>
    <s v="1418778"/>
    <x v="6"/>
    <x v="2"/>
    <x v="0"/>
    <n v="655.86"/>
    <n v="0"/>
    <n v="655.86"/>
    <n v="787.03"/>
    <n v="-131.16999999999996"/>
    <n v="10.5"/>
    <n v="0"/>
    <n v="10.5"/>
    <n v="12.6"/>
    <n v="-2.0999999999999996"/>
  </r>
  <r>
    <s v="1418778"/>
    <x v="7"/>
    <x v="1"/>
    <x v="0"/>
    <n v="995.22"/>
    <n v="0"/>
    <n v="995.22"/>
    <n v="1000.2"/>
    <n v="-4.9800000000000182"/>
    <n v="0"/>
    <n v="0"/>
    <n v="0"/>
    <n v="0"/>
    <n v="0"/>
  </r>
  <r>
    <s v="1418778"/>
    <x v="8"/>
    <x v="1"/>
    <x v="0"/>
    <n v="2301.4499999999998"/>
    <n v="0"/>
    <n v="2301.4499999999998"/>
    <n v="2312.96"/>
    <n v="-11.510000000000218"/>
    <n v="0"/>
    <n v="0"/>
    <n v="0"/>
    <n v="0"/>
    <n v="0"/>
  </r>
  <r>
    <s v="1418778"/>
    <x v="467"/>
    <x v="3"/>
    <x v="1"/>
    <n v="-55391.34"/>
    <n v="0"/>
    <n v="-55391.34"/>
    <n v="-55391.31"/>
    <n v="-2.9999999998835847E-2"/>
    <n v="-600"/>
    <n v="0"/>
    <n v="-600"/>
    <n v="-600"/>
    <n v="0"/>
  </r>
  <r>
    <s v="1418778"/>
    <x v="48"/>
    <x v="4"/>
    <x v="2"/>
    <n v="71.5"/>
    <n v="51.069306930693067"/>
    <n v="20.430693069306933"/>
    <n v="51.58"/>
    <n v="19.920000000000002"/>
    <n v="840"/>
    <n v="600"/>
    <n v="240"/>
    <n v="606"/>
    <n v="234"/>
  </r>
  <r>
    <s v="1418778"/>
    <x v="61"/>
    <x v="4"/>
    <x v="2"/>
    <n v="189.73"/>
    <n v="187.1231527093596"/>
    <n v="2.6068472906403883"/>
    <n v="189.93"/>
    <n v="-0.20000000000001705"/>
    <n v="3650"/>
    <n v="3600"/>
    <n v="50"/>
    <n v="3654"/>
    <n v="-4"/>
  </r>
  <r>
    <s v="1418778"/>
    <x v="50"/>
    <x v="4"/>
    <x v="2"/>
    <n v="298.49"/>
    <n v="297.00497512437812"/>
    <n v="1.4850248756218889"/>
    <n v="298.49"/>
    <n v="0"/>
    <n v="603"/>
    <n v="600"/>
    <n v="3"/>
    <n v="603"/>
    <n v="0"/>
  </r>
  <r>
    <s v="1418778"/>
    <x v="54"/>
    <x v="4"/>
    <x v="2"/>
    <n v="823.4"/>
    <n v="812.12807881773404"/>
    <n v="11.271921182265942"/>
    <n v="824.31"/>
    <n v="-0.90999999999996817"/>
    <n v="3650"/>
    <n v="3600"/>
    <n v="50"/>
    <n v="3654"/>
    <n v="-4"/>
  </r>
  <r>
    <s v="1418778"/>
    <x v="55"/>
    <x v="4"/>
    <x v="2"/>
    <n v="1058.02"/>
    <n v="1043.5270935960591"/>
    <n v="14.492906403940879"/>
    <n v="1059.18"/>
    <n v="-1.1600000000000819"/>
    <n v="3650"/>
    <n v="3600"/>
    <n v="50"/>
    <n v="3654"/>
    <n v="-4"/>
  </r>
  <r>
    <s v="1418778"/>
    <x v="14"/>
    <x v="4"/>
    <x v="2"/>
    <n v="1726.54"/>
    <n v="1692.686274509804"/>
    <n v="33.853725490195984"/>
    <n v="1726.54"/>
    <n v="0"/>
    <n v="3672"/>
    <n v="3600"/>
    <n v="72"/>
    <n v="3672"/>
    <n v="0"/>
  </r>
  <r>
    <s v="1418778"/>
    <x v="56"/>
    <x v="4"/>
    <x v="2"/>
    <n v="3319.48"/>
    <n v="2914.6798029556649"/>
    <n v="404.80019704433516"/>
    <n v="2958.4"/>
    <n v="361.07999999999993"/>
    <n v="4100"/>
    <n v="3600"/>
    <n v="500"/>
    <n v="3654"/>
    <n v="446"/>
  </r>
  <r>
    <s v="1418778"/>
    <x v="17"/>
    <x v="4"/>
    <x v="2"/>
    <n v="4811.9399999999996"/>
    <n v="4787.9999999999991"/>
    <n v="23.940000000000509"/>
    <n v="4811.9399999999996"/>
    <n v="0"/>
    <n v="3618"/>
    <n v="3600"/>
    <n v="18"/>
    <n v="3618"/>
    <n v="0"/>
  </r>
  <r>
    <s v="1418778"/>
    <x v="57"/>
    <x v="4"/>
    <x v="2"/>
    <n v="5126.3500000000004"/>
    <n v="4890"/>
    <n v="236.35000000000036"/>
    <n v="4963.3500000000004"/>
    <n v="163"/>
    <n v="629"/>
    <n v="600"/>
    <n v="29"/>
    <n v="609"/>
    <n v="20"/>
  </r>
  <r>
    <s v="1418778"/>
    <x v="58"/>
    <x v="4"/>
    <x v="2"/>
    <n v="17392.52"/>
    <n v="17220.316831683169"/>
    <n v="172.20316831683158"/>
    <n v="17392.52"/>
    <n v="0"/>
    <n v="3636"/>
    <n v="3600"/>
    <n v="36"/>
    <n v="3636"/>
    <n v="0"/>
  </r>
  <r>
    <s v="1418778"/>
    <x v="59"/>
    <x v="4"/>
    <x v="3"/>
    <n v="14408.55"/>
    <n v="15712.39800995025"/>
    <n v="-1303.8480099502503"/>
    <n v="15790.96"/>
    <n v="-1382.4099999999999"/>
    <n v="2700"/>
    <n v="2700"/>
    <n v="0"/>
    <n v="2713.5"/>
    <n v="-13.5"/>
  </r>
  <r>
    <s v="1418778"/>
    <x v="20"/>
    <x v="4"/>
    <x v="4"/>
    <n v="181.76"/>
    <n v="178.19607843137254"/>
    <n v="3.5639215686274497"/>
    <n v="181.76"/>
    <n v="0"/>
    <n v="33.048000000000002"/>
    <n v="32.4"/>
    <n v="0.64800000000000324"/>
    <n v="33.048000000000002"/>
    <n v="0"/>
  </r>
  <r>
    <s v="1418779"/>
    <x v="0"/>
    <x v="0"/>
    <x v="0"/>
    <n v="-2255.7600000000002"/>
    <n v="0"/>
    <n v="-2255.7600000000002"/>
    <n v="0"/>
    <n v="-2255.7600000000002"/>
    <n v="0"/>
    <n v="0"/>
    <n v="0"/>
    <n v="0"/>
    <n v="0"/>
  </r>
  <r>
    <s v="1418779"/>
    <x v="1"/>
    <x v="1"/>
    <x v="0"/>
    <n v="0.57999999999999996"/>
    <n v="0"/>
    <n v="0.57999999999999996"/>
    <n v="0.56999999999999995"/>
    <n v="1.0000000000000009E-2"/>
    <n v="0"/>
    <n v="0"/>
    <n v="0"/>
    <n v="0"/>
    <n v="0"/>
  </r>
  <r>
    <s v="1418779"/>
    <x v="2"/>
    <x v="1"/>
    <x v="0"/>
    <n v="13.48"/>
    <n v="0"/>
    <n v="13.48"/>
    <n v="13.32"/>
    <n v="0.16000000000000014"/>
    <n v="0"/>
    <n v="0"/>
    <n v="0"/>
    <n v="0"/>
    <n v="0"/>
  </r>
  <r>
    <s v="1418779"/>
    <x v="3"/>
    <x v="1"/>
    <x v="0"/>
    <n v="90.48"/>
    <n v="0"/>
    <n v="90.48"/>
    <n v="89.42"/>
    <n v="1.0600000000000023"/>
    <n v="0"/>
    <n v="0"/>
    <n v="0"/>
    <n v="0"/>
    <n v="0"/>
  </r>
  <r>
    <s v="1418779"/>
    <x v="4"/>
    <x v="2"/>
    <x v="0"/>
    <n v="264.51"/>
    <n v="0"/>
    <n v="264.51"/>
    <n v="211.96"/>
    <n v="52.549999999999983"/>
    <n v="0.75"/>
    <n v="0"/>
    <n v="0.75"/>
    <n v="0.60099999999999998"/>
    <n v="0.14900000000000002"/>
  </r>
  <r>
    <s v="1418779"/>
    <x v="5"/>
    <x v="2"/>
    <x v="0"/>
    <n v="909.28"/>
    <n v="0"/>
    <n v="909.28"/>
    <n v="728.63"/>
    <n v="180.64999999999998"/>
    <n v="0.75"/>
    <n v="0"/>
    <n v="0.75"/>
    <n v="0.60099999999999998"/>
    <n v="0.14900000000000002"/>
  </r>
  <r>
    <s v="1418779"/>
    <x v="6"/>
    <x v="2"/>
    <x v="0"/>
    <n v="983.78"/>
    <n v="0"/>
    <n v="983.78"/>
    <n v="788.34"/>
    <n v="195.43999999999994"/>
    <n v="15.75"/>
    <n v="0"/>
    <n v="15.75"/>
    <n v="12.621"/>
    <n v="3.1289999999999996"/>
  </r>
  <r>
    <s v="1418779"/>
    <x v="7"/>
    <x v="1"/>
    <x v="0"/>
    <n v="1013.65"/>
    <n v="0"/>
    <n v="1013.65"/>
    <n v="1001.86"/>
    <n v="11.789999999999964"/>
    <n v="0"/>
    <n v="0"/>
    <n v="0"/>
    <n v="0"/>
    <n v="0"/>
  </r>
  <r>
    <s v="1418779"/>
    <x v="8"/>
    <x v="1"/>
    <x v="0"/>
    <n v="2344.0700000000002"/>
    <n v="0"/>
    <n v="2344.0700000000002"/>
    <n v="2316.8200000000002"/>
    <n v="27.25"/>
    <n v="0"/>
    <n v="0"/>
    <n v="0"/>
    <n v="0"/>
    <n v="0"/>
  </r>
  <r>
    <s v="1418779"/>
    <x v="468"/>
    <x v="3"/>
    <x v="1"/>
    <n v="-56290.8"/>
    <n v="0"/>
    <n v="-56290.8"/>
    <n v="-56290.81"/>
    <n v="9.9999999947613105E-3"/>
    <n v="-601"/>
    <n v="0"/>
    <n v="-601"/>
    <n v="-601"/>
    <n v="0"/>
  </r>
  <r>
    <s v="1418779"/>
    <x v="48"/>
    <x v="4"/>
    <x v="2"/>
    <n v="70.650000000000006"/>
    <n v="0"/>
    <n v="70.650000000000006"/>
    <n v="0"/>
    <n v="70.650000000000006"/>
    <n v="830"/>
    <n v="0"/>
    <n v="830"/>
    <n v="0"/>
    <n v="830"/>
  </r>
  <r>
    <s v="1418779"/>
    <x v="271"/>
    <x v="4"/>
    <x v="2"/>
    <n v="223.18"/>
    <n v="217.51724137931035"/>
    <n v="5.6627586206896581"/>
    <n v="220.78"/>
    <n v="2.4000000000000057"/>
    <n v="3700"/>
    <n v="3606"/>
    <n v="94"/>
    <n v="3660.09"/>
    <n v="39.909999999999854"/>
  </r>
  <r>
    <s v="1418779"/>
    <x v="50"/>
    <x v="4"/>
    <x v="2"/>
    <n v="298.48"/>
    <n v="297.49253731343282"/>
    <n v="0.98746268656719849"/>
    <n v="298.98"/>
    <n v="-0.5"/>
    <n v="603"/>
    <n v="601"/>
    <n v="2"/>
    <n v="604.005"/>
    <n v="-1.0049999999999955"/>
  </r>
  <r>
    <s v="1418779"/>
    <x v="272"/>
    <x v="4"/>
    <x v="2"/>
    <n v="863.65"/>
    <n v="841.71428571428567"/>
    <n v="21.935714285714312"/>
    <n v="854.34"/>
    <n v="9.3099999999999454"/>
    <n v="3700"/>
    <n v="3606"/>
    <n v="94"/>
    <n v="3660.09"/>
    <n v="39.909999999999854"/>
  </r>
  <r>
    <s v="1418779"/>
    <x v="346"/>
    <x v="4"/>
    <x v="2"/>
    <n v="1115.29"/>
    <n v="1086.9556650246304"/>
    <n v="28.334334975369529"/>
    <n v="1103.26"/>
    <n v="12.029999999999973"/>
    <n v="3700"/>
    <n v="3606"/>
    <n v="94"/>
    <n v="3660.09"/>
    <n v="39.909999999999854"/>
  </r>
  <r>
    <s v="1418779"/>
    <x v="14"/>
    <x v="4"/>
    <x v="2"/>
    <n v="1726.54"/>
    <n v="1695.5098039215686"/>
    <n v="31.030196078431345"/>
    <n v="1729.42"/>
    <n v="-2.8800000000001091"/>
    <n v="3672"/>
    <n v="3606"/>
    <n v="66"/>
    <n v="3678.12"/>
    <n v="-6.1199999999998909"/>
  </r>
  <r>
    <s v="1418779"/>
    <x v="200"/>
    <x v="4"/>
    <x v="2"/>
    <n v="3669.93"/>
    <n v="2940.8177339901476"/>
    <n v="729.11226600985219"/>
    <n v="2984.93"/>
    <n v="685"/>
    <n v="4500"/>
    <n v="3606"/>
    <n v="894"/>
    <n v="3660.09"/>
    <n v="839.90999999999985"/>
  </r>
  <r>
    <s v="1418779"/>
    <x v="17"/>
    <x v="4"/>
    <x v="2"/>
    <n v="4811.9399999999996"/>
    <n v="4795.980099502488"/>
    <n v="15.959900497511626"/>
    <n v="4819.96"/>
    <n v="-8.0200000000004366"/>
    <n v="3618"/>
    <n v="3606"/>
    <n v="12"/>
    <n v="3624.03"/>
    <n v="-6.0300000000002001"/>
  </r>
  <r>
    <s v="1418779"/>
    <x v="410"/>
    <x v="4"/>
    <x v="2"/>
    <n v="5183.3999999999996"/>
    <n v="4898.1477832512319"/>
    <n v="285.25221674876775"/>
    <n v="4971.62"/>
    <n v="211.77999999999975"/>
    <n v="636"/>
    <n v="601"/>
    <n v="35"/>
    <n v="610.01499999999999"/>
    <n v="25.985000000000014"/>
  </r>
  <r>
    <s v="1418779"/>
    <x v="58"/>
    <x v="4"/>
    <x v="2"/>
    <n v="17392.52"/>
    <n v="17249.009900990099"/>
    <n v="143.51009900990175"/>
    <n v="17421.5"/>
    <n v="-28.979999999999563"/>
    <n v="3636"/>
    <n v="3606"/>
    <n v="30"/>
    <n v="3642.06"/>
    <n v="-6.0599999999999454"/>
  </r>
  <r>
    <s v="1418779"/>
    <x v="275"/>
    <x v="4"/>
    <x v="3"/>
    <n v="17389.080000000002"/>
    <n v="16470.676616915422"/>
    <n v="918.40338308458013"/>
    <n v="16553.03"/>
    <n v="836.05000000000291"/>
    <n v="2750"/>
    <n v="2704.5004975124375"/>
    <n v="45.499502487562495"/>
    <n v="2718.0230000000001"/>
    <n v="31.976999999999862"/>
  </r>
  <r>
    <s v="1418779"/>
    <x v="20"/>
    <x v="4"/>
    <x v="4"/>
    <n v="182.07"/>
    <n v="178.5"/>
    <n v="3.5699999999999932"/>
    <n v="182.07"/>
    <n v="0"/>
    <n v="33.103000000000002"/>
    <n v="32.45392156862745"/>
    <n v="0.64907843137255128"/>
    <n v="33.103000000000002"/>
    <n v="0"/>
  </r>
  <r>
    <s v="1418780"/>
    <x v="0"/>
    <x v="0"/>
    <x v="0"/>
    <n v="-829.43"/>
    <n v="0"/>
    <n v="-829.43"/>
    <n v="0"/>
    <n v="-829.43"/>
    <n v="0"/>
    <n v="0"/>
    <n v="0"/>
    <n v="0"/>
    <n v="0"/>
  </r>
  <r>
    <s v="1418780"/>
    <x v="1"/>
    <x v="1"/>
    <x v="0"/>
    <n v="0.57999999999999996"/>
    <n v="0"/>
    <n v="0.57999999999999996"/>
    <n v="0.56999999999999995"/>
    <n v="1.0000000000000009E-2"/>
    <n v="0"/>
    <n v="0"/>
    <n v="0"/>
    <n v="0"/>
    <n v="0"/>
  </r>
  <r>
    <s v="1418780"/>
    <x v="2"/>
    <x v="1"/>
    <x v="0"/>
    <n v="13.48"/>
    <n v="0"/>
    <n v="13.48"/>
    <n v="13.38"/>
    <n v="9.9999999999999645E-2"/>
    <n v="0"/>
    <n v="0"/>
    <n v="0"/>
    <n v="0"/>
    <n v="0"/>
  </r>
  <r>
    <s v="1418780"/>
    <x v="3"/>
    <x v="1"/>
    <x v="0"/>
    <n v="90.48"/>
    <n v="0"/>
    <n v="90.48"/>
    <n v="89.87"/>
    <n v="0.60999999999999943"/>
    <n v="0"/>
    <n v="0"/>
    <n v="0"/>
    <n v="0"/>
    <n v="0"/>
  </r>
  <r>
    <s v="1418780"/>
    <x v="4"/>
    <x v="2"/>
    <x v="0"/>
    <n v="116.39"/>
    <n v="0"/>
    <n v="116.39"/>
    <n v="211.96"/>
    <n v="-95.570000000000007"/>
    <n v="0.33"/>
    <n v="0"/>
    <n v="0.33"/>
    <n v="0.60099999999999998"/>
    <n v="-0.27099999999999996"/>
  </r>
  <r>
    <s v="1418780"/>
    <x v="5"/>
    <x v="2"/>
    <x v="0"/>
    <n v="400.08"/>
    <n v="0"/>
    <n v="400.08"/>
    <n v="728.63"/>
    <n v="-328.55"/>
    <n v="0.33"/>
    <n v="0"/>
    <n v="0.33"/>
    <n v="0.60099999999999998"/>
    <n v="-0.27099999999999996"/>
  </r>
  <r>
    <s v="1418780"/>
    <x v="6"/>
    <x v="2"/>
    <x v="0"/>
    <n v="432.86"/>
    <n v="0"/>
    <n v="432.86"/>
    <n v="788.34"/>
    <n v="-355.48"/>
    <n v="6.93"/>
    <n v="0"/>
    <n v="6.93"/>
    <n v="12.621"/>
    <n v="-5.6910000000000007"/>
  </r>
  <r>
    <s v="1418780"/>
    <x v="7"/>
    <x v="1"/>
    <x v="0"/>
    <n v="1013.65"/>
    <n v="0"/>
    <n v="1013.65"/>
    <n v="1006.85"/>
    <n v="6.7999999999999545"/>
    <n v="0"/>
    <n v="0"/>
    <n v="0"/>
    <n v="0"/>
    <n v="0"/>
  </r>
  <r>
    <s v="1418780"/>
    <x v="8"/>
    <x v="1"/>
    <x v="0"/>
    <n v="2344.0700000000002"/>
    <n v="0"/>
    <n v="2344.0700000000002"/>
    <n v="2328.34"/>
    <n v="15.730000000000018"/>
    <n v="0"/>
    <n v="0"/>
    <n v="0"/>
    <n v="0"/>
    <n v="0"/>
  </r>
  <r>
    <s v="1418780"/>
    <x v="469"/>
    <x v="3"/>
    <x v="1"/>
    <n v="-59111.66"/>
    <n v="0"/>
    <n v="-59111.66"/>
    <n v="-59111.68"/>
    <n v="1.9999999996798579E-2"/>
    <n v="-601"/>
    <n v="0"/>
    <n v="-601"/>
    <n v="-601"/>
    <n v="0"/>
  </r>
  <r>
    <s v="1418780"/>
    <x v="48"/>
    <x v="4"/>
    <x v="2"/>
    <n v="68.099999999999994"/>
    <n v="51.158415841584159"/>
    <n v="16.941584158415836"/>
    <n v="51.67"/>
    <n v="16.429999999999993"/>
    <n v="800"/>
    <n v="601"/>
    <n v="199"/>
    <n v="607.01"/>
    <n v="192.99"/>
  </r>
  <r>
    <s v="1418780"/>
    <x v="10"/>
    <x v="4"/>
    <x v="2"/>
    <n v="223.18"/>
    <n v="217.51724137931035"/>
    <n v="5.6627586206896581"/>
    <n v="220.78"/>
    <n v="2.4000000000000057"/>
    <n v="3700"/>
    <n v="3606"/>
    <n v="94"/>
    <n v="3660.09"/>
    <n v="39.909999999999854"/>
  </r>
  <r>
    <s v="1418780"/>
    <x v="50"/>
    <x v="4"/>
    <x v="2"/>
    <n v="298.48"/>
    <n v="297.49253731343282"/>
    <n v="0.98746268656719849"/>
    <n v="298.98"/>
    <n v="-0.5"/>
    <n v="603"/>
    <n v="601"/>
    <n v="2"/>
    <n v="604.005"/>
    <n v="-1.0049999999999955"/>
  </r>
  <r>
    <s v="1418780"/>
    <x v="12"/>
    <x v="4"/>
    <x v="2"/>
    <n v="957.37"/>
    <n v="933.05418719211821"/>
    <n v="24.315812807881798"/>
    <n v="947.05"/>
    <n v="10.32000000000005"/>
    <n v="3700"/>
    <n v="3606"/>
    <n v="94"/>
    <n v="3660.09"/>
    <n v="39.909999999999854"/>
  </r>
  <r>
    <s v="1418780"/>
    <x v="13"/>
    <x v="4"/>
    <x v="2"/>
    <n v="1157.6600000000001"/>
    <n v="1128.2463054187192"/>
    <n v="29.413694581280879"/>
    <n v="1145.17"/>
    <n v="12.490000000000009"/>
    <n v="3700"/>
    <n v="3606"/>
    <n v="94"/>
    <n v="3660.09"/>
    <n v="39.909999999999854"/>
  </r>
  <r>
    <s v="1418780"/>
    <x v="14"/>
    <x v="4"/>
    <x v="2"/>
    <n v="1726.54"/>
    <n v="1695.5098039215686"/>
    <n v="31.030196078431345"/>
    <n v="1729.42"/>
    <n v="-2.8800000000001091"/>
    <n v="3672"/>
    <n v="3606"/>
    <n v="66"/>
    <n v="3678.12"/>
    <n v="-6.1199999999998909"/>
  </r>
  <r>
    <s v="1418780"/>
    <x v="15"/>
    <x v="4"/>
    <x v="2"/>
    <n v="3804.07"/>
    <n v="3266.0591133004928"/>
    <n v="538.01088669950741"/>
    <n v="3315.05"/>
    <n v="489.02"/>
    <n v="4200"/>
    <n v="3606"/>
    <n v="594"/>
    <n v="3660.09"/>
    <n v="539.90999999999985"/>
  </r>
  <r>
    <s v="1418780"/>
    <x v="17"/>
    <x v="4"/>
    <x v="2"/>
    <n v="4811.9399999999996"/>
    <n v="4795.980099502488"/>
    <n v="15.959900497511626"/>
    <n v="4819.96"/>
    <n v="-8.0200000000004366"/>
    <n v="3618"/>
    <n v="3606"/>
    <n v="12"/>
    <n v="3624.03"/>
    <n v="-6.0300000000002001"/>
  </r>
  <r>
    <s v="1418780"/>
    <x v="51"/>
    <x v="4"/>
    <x v="2"/>
    <n v="5365.29"/>
    <n v="5294.8078817733995"/>
    <n v="70.482118226600505"/>
    <n v="5374.23"/>
    <n v="-8.9399999999995998"/>
    <n v="609"/>
    <n v="601"/>
    <n v="8"/>
    <n v="610.01499999999999"/>
    <n v="-1.0149999999999864"/>
  </r>
  <r>
    <s v="1418780"/>
    <x v="18"/>
    <x v="4"/>
    <x v="2"/>
    <n v="21429.48"/>
    <n v="19425.524752475249"/>
    <n v="2003.955247524751"/>
    <n v="19619.78"/>
    <n v="1809.7000000000007"/>
    <n v="3978"/>
    <n v="3606"/>
    <n v="372"/>
    <n v="3642.06"/>
    <n v="335.94000000000005"/>
  </r>
  <r>
    <s v="1418780"/>
    <x v="19"/>
    <x v="4"/>
    <x v="3"/>
    <n v="15505.32"/>
    <n v="16078.79207920792"/>
    <n v="-573.47207920792061"/>
    <n v="16239.58"/>
    <n v="-734.26000000000022"/>
    <n v="2750"/>
    <n v="2704.5"/>
    <n v="45.5"/>
    <n v="2731.5450000000001"/>
    <n v="18.454999999999927"/>
  </r>
  <r>
    <s v="1418780"/>
    <x v="20"/>
    <x v="4"/>
    <x v="4"/>
    <n v="182.07"/>
    <n v="178.5"/>
    <n v="3.5699999999999932"/>
    <n v="182.07"/>
    <n v="0"/>
    <n v="33.103000000000002"/>
    <n v="32.45392156862745"/>
    <n v="0.64907843137255128"/>
    <n v="33.103000000000002"/>
    <n v="0"/>
  </r>
  <r>
    <s v="1418781"/>
    <x v="0"/>
    <x v="0"/>
    <x v="0"/>
    <n v="-144.78"/>
    <n v="0"/>
    <n v="-144.78"/>
    <n v="0"/>
    <n v="-144.78"/>
    <n v="0"/>
    <n v="0"/>
    <n v="0"/>
    <n v="0"/>
    <n v="0"/>
  </r>
  <r>
    <s v="1418781"/>
    <x v="190"/>
    <x v="2"/>
    <x v="0"/>
    <n v="101.85"/>
    <n v="0"/>
    <n v="101.85"/>
    <n v="99.44"/>
    <n v="2.4099999999999966"/>
    <n v="13.47"/>
    <n v="0"/>
    <n v="13.47"/>
    <n v="13.154"/>
    <n v="0.31600000000000072"/>
  </r>
  <r>
    <s v="1418781"/>
    <x v="191"/>
    <x v="2"/>
    <x v="0"/>
    <n v="208.98"/>
    <n v="0"/>
    <n v="208.98"/>
    <n v="204.07"/>
    <n v="4.9099999999999966"/>
    <n v="13.47"/>
    <n v="0"/>
    <n v="13.47"/>
    <n v="13.154"/>
    <n v="0.31600000000000072"/>
  </r>
  <r>
    <s v="1418781"/>
    <x v="192"/>
    <x v="2"/>
    <x v="0"/>
    <n v="8238.32"/>
    <n v="0"/>
    <n v="8238.32"/>
    <n v="8043.47"/>
    <n v="194.84999999999945"/>
    <n v="134.69999999999999"/>
    <n v="0"/>
    <n v="134.69999999999999"/>
    <n v="131.51400000000001"/>
    <n v="3.1859999999999786"/>
  </r>
  <r>
    <s v="1418781"/>
    <x v="200"/>
    <x v="3"/>
    <x v="2"/>
    <n v="-49874.35"/>
    <n v="0"/>
    <n v="-49874.35"/>
    <n v="-49874.04"/>
    <n v="-0.30999999999767169"/>
    <n v="-61155"/>
    <n v="0"/>
    <n v="-61155"/>
    <n v="-61155"/>
    <n v="0"/>
  </r>
  <r>
    <s v="1418781"/>
    <x v="198"/>
    <x v="4"/>
    <x v="2"/>
    <n v="6018.42"/>
    <n v="5467.1696252465481"/>
    <n v="551.25037475345198"/>
    <n v="5543.71"/>
    <n v="474.71000000000004"/>
    <n v="11108"/>
    <n v="10090.574950690336"/>
    <n v="1017.4250493096642"/>
    <n v="10231.843000000001"/>
    <n v="876.15699999999924"/>
  </r>
  <r>
    <s v="1418781"/>
    <x v="241"/>
    <x v="4"/>
    <x v="2"/>
    <n v="35451.56"/>
    <n v="35451.556650246304"/>
    <n v="3.349753693328239E-3"/>
    <n v="35983.33"/>
    <n v="-531.77000000000407"/>
    <n v="61155"/>
    <n v="61155"/>
    <n v="0"/>
    <n v="62072.324999999997"/>
    <n v="-917.32499999999709"/>
  </r>
  <r>
    <s v="1418782"/>
    <x v="0"/>
    <x v="0"/>
    <x v="0"/>
    <n v="1004.22"/>
    <n v="0"/>
    <n v="1004.22"/>
    <n v="0"/>
    <n v="1004.22"/>
    <n v="0"/>
    <n v="0"/>
    <n v="0"/>
    <n v="0"/>
    <n v="0"/>
  </r>
  <r>
    <s v="1418782"/>
    <x v="190"/>
    <x v="2"/>
    <x v="0"/>
    <n v="99.71"/>
    <n v="0"/>
    <n v="99.71"/>
    <n v="105.69"/>
    <n v="-5.980000000000004"/>
    <n v="13.186999999999999"/>
    <n v="0"/>
    <n v="13.186999999999999"/>
    <n v="13.981"/>
    <n v="-0.79400000000000048"/>
  </r>
  <r>
    <s v="1418782"/>
    <x v="191"/>
    <x v="2"/>
    <x v="0"/>
    <n v="204.59"/>
    <n v="0"/>
    <n v="204.59"/>
    <n v="216.9"/>
    <n v="-12.310000000000002"/>
    <n v="13.186999999999999"/>
    <n v="0"/>
    <n v="13.186999999999999"/>
    <n v="13.981"/>
    <n v="-0.79400000000000048"/>
  </r>
  <r>
    <s v="1418782"/>
    <x v="192"/>
    <x v="2"/>
    <x v="0"/>
    <n v="8065.24"/>
    <n v="0"/>
    <n v="8065.24"/>
    <n v="8549.19"/>
    <n v="-483.95000000000073"/>
    <n v="131.87"/>
    <n v="0"/>
    <n v="131.87"/>
    <n v="139.78299999999999"/>
    <n v="-7.9129999999999825"/>
  </r>
  <r>
    <s v="1418782"/>
    <x v="200"/>
    <x v="3"/>
    <x v="2"/>
    <n v="-53010.1"/>
    <n v="0"/>
    <n v="-53010.1"/>
    <n v="-53009.78"/>
    <n v="-0.31999999999970896"/>
    <n v="-65000"/>
    <n v="0"/>
    <n v="-65000"/>
    <n v="-65000"/>
    <n v="0"/>
  </r>
  <r>
    <s v="1418782"/>
    <x v="198"/>
    <x v="4"/>
    <x v="2"/>
    <n v="5810.91"/>
    <n v="5810.9171597633131"/>
    <n v="-7.1597633132114424E-3"/>
    <n v="5892.27"/>
    <n v="-81.360000000000582"/>
    <n v="10725"/>
    <n v="10725"/>
    <n v="0"/>
    <n v="10875.15"/>
    <n v="-150.14999999999964"/>
  </r>
  <r>
    <s v="1418782"/>
    <x v="241"/>
    <x v="4"/>
    <x v="2"/>
    <n v="37825.43"/>
    <n v="37680.502463054188"/>
    <n v="144.92753694581188"/>
    <n v="38245.71"/>
    <n v="-420.27999999999884"/>
    <n v="65250"/>
    <n v="65000"/>
    <n v="250"/>
    <n v="65975"/>
    <n v="-725"/>
  </r>
  <r>
    <s v="1418783"/>
    <x v="0"/>
    <x v="0"/>
    <x v="0"/>
    <n v="1072.57"/>
    <n v="0"/>
    <n v="1072.57"/>
    <n v="0"/>
    <n v="1072.57"/>
    <n v="0"/>
    <n v="0"/>
    <n v="0"/>
    <n v="0"/>
    <n v="0"/>
  </r>
  <r>
    <s v="1418783"/>
    <x v="190"/>
    <x v="2"/>
    <x v="0"/>
    <n v="107.82"/>
    <n v="0"/>
    <n v="107.82"/>
    <n v="114.15"/>
    <n v="-6.3300000000000125"/>
    <n v="14.26"/>
    <n v="0"/>
    <n v="14.26"/>
    <n v="15.1"/>
    <n v="-0.83999999999999986"/>
  </r>
  <r>
    <s v="1418783"/>
    <x v="191"/>
    <x v="2"/>
    <x v="0"/>
    <n v="221.24"/>
    <n v="0"/>
    <n v="221.24"/>
    <n v="234.26"/>
    <n v="-13.019999999999982"/>
    <n v="14.26"/>
    <n v="0"/>
    <n v="14.26"/>
    <n v="15.1"/>
    <n v="-0.83999999999999986"/>
  </r>
  <r>
    <s v="1418783"/>
    <x v="192"/>
    <x v="2"/>
    <x v="0"/>
    <n v="8721.49"/>
    <n v="0"/>
    <n v="8721.49"/>
    <n v="9233.1299999999992"/>
    <n v="-511.63999999999942"/>
    <n v="142.6"/>
    <n v="0"/>
    <n v="142.6"/>
    <n v="150.965"/>
    <n v="-8.3650000000000091"/>
  </r>
  <r>
    <s v="1418783"/>
    <x v="200"/>
    <x v="3"/>
    <x v="2"/>
    <n v="-57250.91"/>
    <n v="0"/>
    <n v="-57250.91"/>
    <n v="-57250.559999999998"/>
    <n v="-0.35000000000582077"/>
    <n v="-70200"/>
    <n v="0"/>
    <n v="-70200"/>
    <n v="-70200"/>
    <n v="0"/>
  </r>
  <r>
    <s v="1418783"/>
    <x v="198"/>
    <x v="4"/>
    <x v="2"/>
    <n v="6276.33"/>
    <n v="6275.788954635108"/>
    <n v="0.54104536489194288"/>
    <n v="6363.65"/>
    <n v="-87.319999999999709"/>
    <n v="11584"/>
    <n v="11582.999999999998"/>
    <n v="1.000000000001819"/>
    <n v="11745.162"/>
    <n v="-161.16200000000026"/>
  </r>
  <r>
    <s v="1418783"/>
    <x v="241"/>
    <x v="4"/>
    <x v="2"/>
    <n v="40851.46"/>
    <n v="40694.93596059113"/>
    <n v="156.5240394088687"/>
    <n v="41305.360000000001"/>
    <n v="-453.90000000000146"/>
    <n v="70470"/>
    <n v="70200"/>
    <n v="270"/>
    <n v="71253"/>
    <n v="-783"/>
  </r>
  <r>
    <s v="1418785"/>
    <x v="0"/>
    <x v="0"/>
    <x v="0"/>
    <n v="-2807.46"/>
    <n v="0"/>
    <n v="-2807.46"/>
    <n v="0"/>
    <n v="-2807.46"/>
    <n v="0"/>
    <n v="0"/>
    <n v="0"/>
    <n v="0"/>
    <n v="0"/>
  </r>
  <r>
    <s v="1418785"/>
    <x v="190"/>
    <x v="2"/>
    <x v="0"/>
    <n v="97.14"/>
    <n v="0"/>
    <n v="97.14"/>
    <n v="58.54"/>
    <n v="38.6"/>
    <n v="12.848000000000001"/>
    <n v="0"/>
    <n v="12.848000000000001"/>
    <n v="7.7439999999999998"/>
    <n v="5.104000000000001"/>
  </r>
  <r>
    <s v="1418785"/>
    <x v="191"/>
    <x v="2"/>
    <x v="0"/>
    <n v="199.33"/>
    <n v="0"/>
    <n v="199.33"/>
    <n v="120.13"/>
    <n v="79.200000000000017"/>
    <n v="12.848000000000001"/>
    <n v="0"/>
    <n v="12.848000000000001"/>
    <n v="7.7439999999999998"/>
    <n v="5.104000000000001"/>
  </r>
  <r>
    <s v="1418785"/>
    <x v="192"/>
    <x v="2"/>
    <x v="0"/>
    <n v="7857.9"/>
    <n v="0"/>
    <n v="7857.9"/>
    <n v="4734.9399999999996"/>
    <n v="3122.96"/>
    <n v="128.47999999999999"/>
    <n v="0"/>
    <n v="128.47999999999999"/>
    <n v="77.418000000000006"/>
    <n v="51.061999999999983"/>
  </r>
  <r>
    <s v="1418785"/>
    <x v="70"/>
    <x v="3"/>
    <x v="2"/>
    <n v="-31507.919999999998"/>
    <n v="0"/>
    <n v="-31507.919999999998"/>
    <n v="-31507.81"/>
    <n v="-0.1099999999969441"/>
    <n v="-36000"/>
    <n v="0"/>
    <n v="-36000"/>
    <n v="-36000"/>
    <n v="0"/>
  </r>
  <r>
    <s v="1418785"/>
    <x v="198"/>
    <x v="4"/>
    <x v="2"/>
    <n v="3175.01"/>
    <n v="3218.353057199211"/>
    <n v="-43.343057199210762"/>
    <n v="3263.41"/>
    <n v="-88.399999999999636"/>
    <n v="5860"/>
    <n v="5940"/>
    <n v="-80"/>
    <n v="6023.16"/>
    <n v="-163.15999999999985"/>
  </r>
  <r>
    <s v="1418785"/>
    <x v="199"/>
    <x v="4"/>
    <x v="2"/>
    <n v="22986"/>
    <n v="22986"/>
    <n v="0"/>
    <n v="23330.79"/>
    <n v="-344.79000000000087"/>
    <n v="36000"/>
    <n v="36000"/>
    <n v="0"/>
    <n v="36540"/>
    <n v="-540"/>
  </r>
  <r>
    <s v="1418941"/>
    <x v="0"/>
    <x v="0"/>
    <x v="0"/>
    <n v="9092.9500000000007"/>
    <n v="0"/>
    <n v="9092.9500000000007"/>
    <n v="0"/>
    <n v="9092.9500000000007"/>
    <n v="0"/>
    <n v="0"/>
    <n v="0"/>
    <n v="0"/>
    <n v="0"/>
  </r>
  <r>
    <s v="1418941"/>
    <x v="1"/>
    <x v="1"/>
    <x v="0"/>
    <n v="9.2799999999999994"/>
    <n v="0"/>
    <n v="9.2799999999999994"/>
    <n v="9.32"/>
    <n v="-4.0000000000000924E-2"/>
    <n v="0"/>
    <n v="0"/>
    <n v="0"/>
    <n v="0"/>
    <n v="0"/>
  </r>
  <r>
    <s v="1418941"/>
    <x v="2"/>
    <x v="1"/>
    <x v="0"/>
    <n v="216.58"/>
    <n v="0"/>
    <n v="216.58"/>
    <n v="217.43"/>
    <n v="-0.84999999999999432"/>
    <n v="0"/>
    <n v="0"/>
    <n v="0"/>
    <n v="0"/>
    <n v="0"/>
  </r>
  <r>
    <s v="1418941"/>
    <x v="3"/>
    <x v="1"/>
    <x v="0"/>
    <n v="1454.18"/>
    <n v="0"/>
    <n v="1454.18"/>
    <n v="1459.88"/>
    <n v="-5.7000000000000455"/>
    <n v="0"/>
    <n v="0"/>
    <n v="0"/>
    <n v="0"/>
    <n v="0"/>
  </r>
  <r>
    <s v="1418941"/>
    <x v="4"/>
    <x v="2"/>
    <x v="0"/>
    <n v="2056.15"/>
    <n v="0"/>
    <n v="2056.15"/>
    <n v="2656.06"/>
    <n v="-599.90999999999985"/>
    <n v="5.83"/>
    <n v="0"/>
    <n v="5.83"/>
    <n v="7.5309999999999997"/>
    <n v="-1.7009999999999996"/>
  </r>
  <r>
    <s v="1418941"/>
    <x v="5"/>
    <x v="2"/>
    <x v="0"/>
    <n v="7068.12"/>
    <n v="0"/>
    <n v="7068.12"/>
    <n v="9130.2999999999993"/>
    <n v="-2062.1799999999994"/>
    <n v="5.83"/>
    <n v="0"/>
    <n v="5.83"/>
    <n v="7.5309999999999997"/>
    <n v="-1.7009999999999996"/>
  </r>
  <r>
    <s v="1418941"/>
    <x v="6"/>
    <x v="2"/>
    <x v="0"/>
    <n v="7647.27"/>
    <n v="0"/>
    <n v="7647.27"/>
    <n v="9877.83"/>
    <n v="-2230.5599999999995"/>
    <n v="122.43"/>
    <n v="0"/>
    <n v="122.43"/>
    <n v="158.13999999999999"/>
    <n v="-35.70999999999998"/>
  </r>
  <r>
    <s v="1418941"/>
    <x v="7"/>
    <x v="1"/>
    <x v="0"/>
    <n v="16292.12"/>
    <n v="0"/>
    <n v="16292.12"/>
    <n v="16355.94"/>
    <n v="-63.819999999999709"/>
    <n v="0"/>
    <n v="0"/>
    <n v="0"/>
    <n v="0"/>
    <n v="0"/>
  </r>
  <r>
    <s v="1418941"/>
    <x v="8"/>
    <x v="1"/>
    <x v="0"/>
    <n v="37675.64"/>
    <n v="0"/>
    <n v="37675.64"/>
    <n v="37823.22"/>
    <n v="-147.58000000000175"/>
    <n v="0"/>
    <n v="0"/>
    <n v="0"/>
    <n v="0"/>
    <n v="0"/>
  </r>
  <r>
    <s v="1418941"/>
    <x v="90"/>
    <x v="3"/>
    <x v="1"/>
    <n v="-780918.53"/>
    <n v="0"/>
    <n v="-780918.53"/>
    <n v="-780918.52"/>
    <n v="-1.0000000009313226E-2"/>
    <n v="-9639"/>
    <n v="0"/>
    <n v="-9639"/>
    <n v="-9639"/>
    <n v="0"/>
  </r>
  <r>
    <s v="1418941"/>
    <x v="48"/>
    <x v="4"/>
    <x v="2"/>
    <n v="34.049999999999997"/>
    <n v="0"/>
    <n v="34.049999999999997"/>
    <n v="0"/>
    <n v="34.049999999999997"/>
    <n v="400"/>
    <n v="0"/>
    <n v="400"/>
    <n v="0"/>
    <n v="400"/>
  </r>
  <r>
    <s v="1418941"/>
    <x v="91"/>
    <x v="4"/>
    <x v="2"/>
    <n v="1031.69"/>
    <n v="960.81188118811883"/>
    <n v="70.878118811881222"/>
    <n v="970.42"/>
    <n v="61.270000000000095"/>
    <n v="10350"/>
    <n v="9639"/>
    <n v="711"/>
    <n v="9735.39"/>
    <n v="614.61000000000058"/>
  </r>
  <r>
    <s v="1418941"/>
    <x v="92"/>
    <x v="4"/>
    <x v="2"/>
    <n v="3976.88"/>
    <n v="3955.270935960591"/>
    <n v="21.609064039409077"/>
    <n v="4014.6"/>
    <n v="-37.7199999999998"/>
    <n v="58150"/>
    <n v="57834"/>
    <n v="316"/>
    <n v="58701.51"/>
    <n v="-551.51000000000204"/>
  </r>
  <r>
    <s v="1418941"/>
    <x v="50"/>
    <x v="4"/>
    <x v="2"/>
    <n v="4771.8"/>
    <n v="4771.3034825870645"/>
    <n v="0.49651741293564555"/>
    <n v="4795.16"/>
    <n v="-23.359999999999673"/>
    <n v="9640"/>
    <n v="9639"/>
    <n v="1"/>
    <n v="9687.1949999999997"/>
    <n v="-47.194999999999709"/>
  </r>
  <r>
    <s v="1418941"/>
    <x v="93"/>
    <x v="4"/>
    <x v="2"/>
    <n v="7598.83"/>
    <n v="7538.07881773399"/>
    <n v="60.751182266009891"/>
    <n v="7651.15"/>
    <n v="-52.319999999999709"/>
    <n v="58300"/>
    <n v="57834"/>
    <n v="466"/>
    <n v="58701.51"/>
    <n v="-401.51000000000204"/>
  </r>
  <r>
    <s v="1418941"/>
    <x v="94"/>
    <x v="4"/>
    <x v="2"/>
    <n v="10630.62"/>
    <n v="10509.596059113301"/>
    <n v="121.02394088670007"/>
    <n v="10667.24"/>
    <n v="-36.619999999998981"/>
    <n v="58500"/>
    <n v="57834"/>
    <n v="666"/>
    <n v="58701.51"/>
    <n v="-201.51000000000204"/>
  </r>
  <r>
    <s v="1418941"/>
    <x v="41"/>
    <x v="4"/>
    <x v="2"/>
    <n v="23607.78"/>
    <n v="23499.686274509804"/>
    <n v="108.09372549019463"/>
    <n v="23969.68"/>
    <n v="-361.90000000000146"/>
    <n v="58100"/>
    <n v="57834"/>
    <n v="266"/>
    <n v="58990.68"/>
    <n v="-890.68000000000029"/>
  </r>
  <r>
    <s v="1418941"/>
    <x v="87"/>
    <x v="4"/>
    <x v="2"/>
    <n v="31263.69"/>
    <n v="31228.049261083743"/>
    <n v="35.640738916255941"/>
    <n v="31696.47"/>
    <n v="-432.78000000000247"/>
    <n v="57900"/>
    <n v="57834"/>
    <n v="66"/>
    <n v="58701.51"/>
    <n v="-801.51000000000204"/>
  </r>
  <r>
    <s v="1418941"/>
    <x v="95"/>
    <x v="4"/>
    <x v="2"/>
    <n v="44476.800000000003"/>
    <n v="43568.275862068964"/>
    <n v="908.52413793103915"/>
    <n v="44221.8"/>
    <n v="255"/>
    <n v="9840"/>
    <n v="9638.9999999999982"/>
    <n v="201.00000000000182"/>
    <n v="9783.5849999999991"/>
    <n v="56.415000000000873"/>
  </r>
  <r>
    <s v="1418941"/>
    <x v="17"/>
    <x v="4"/>
    <x v="2"/>
    <n v="77273"/>
    <n v="76919.223880597026"/>
    <n v="353.77611940297356"/>
    <n v="77303.820000000007"/>
    <n v="-30.820000000006985"/>
    <n v="58100"/>
    <n v="57834"/>
    <n v="266"/>
    <n v="58123.17"/>
    <n v="-23.169999999998254"/>
  </r>
  <r>
    <s v="1418941"/>
    <x v="58"/>
    <x v="4"/>
    <x v="2"/>
    <n v="290392.82"/>
    <n v="290061.80198019801"/>
    <n v="331.01801980199525"/>
    <n v="292962.42"/>
    <n v="-2569.5999999999767"/>
    <n v="57900"/>
    <n v="57834"/>
    <n v="66"/>
    <n v="58412.34"/>
    <n v="-512.33999999999651"/>
  </r>
  <r>
    <s v="1418941"/>
    <x v="96"/>
    <x v="4"/>
    <x v="3"/>
    <n v="201428.24"/>
    <n v="197669.3548387097"/>
    <n v="3758.8851612902945"/>
    <n v="202215.75"/>
    <n v="-787.51000000000931"/>
    <n v="44200"/>
    <n v="43375.500488758553"/>
    <n v="824.49951124144718"/>
    <n v="44373.137000000002"/>
    <n v="-173.13700000000244"/>
  </r>
  <r>
    <s v="1418941"/>
    <x v="20"/>
    <x v="4"/>
    <x v="4"/>
    <n v="2920.04"/>
    <n v="2862.7843137254904"/>
    <n v="57.255686274509571"/>
    <n v="2920.04"/>
    <n v="0"/>
    <n v="530.91600000000005"/>
    <n v="520.50588235294128"/>
    <n v="10.410117647058769"/>
    <n v="530.91600000000005"/>
    <n v="0"/>
  </r>
  <r>
    <s v="1418944"/>
    <x v="0"/>
    <x v="0"/>
    <x v="0"/>
    <n v="6327.36"/>
    <n v="0"/>
    <n v="6327.36"/>
    <n v="0"/>
    <n v="6327.36"/>
    <n v="0"/>
    <n v="0"/>
    <n v="0"/>
    <n v="0"/>
    <n v="0"/>
  </r>
  <r>
    <s v="1418944"/>
    <x v="1"/>
    <x v="1"/>
    <x v="0"/>
    <n v="0.12"/>
    <n v="0"/>
    <n v="0.12"/>
    <n v="0.1"/>
    <n v="1.999999999999999E-2"/>
    <n v="0"/>
    <n v="0"/>
    <n v="0"/>
    <n v="0"/>
    <n v="0"/>
  </r>
  <r>
    <s v="1418944"/>
    <x v="2"/>
    <x v="1"/>
    <x v="0"/>
    <n v="2.77"/>
    <n v="0"/>
    <n v="2.77"/>
    <n v="2.4"/>
    <n v="0.37000000000000011"/>
    <n v="0"/>
    <n v="0"/>
    <n v="0"/>
    <n v="0"/>
    <n v="0"/>
  </r>
  <r>
    <s v="1418944"/>
    <x v="3"/>
    <x v="1"/>
    <x v="0"/>
    <n v="18.59"/>
    <n v="0"/>
    <n v="18.59"/>
    <n v="16.12"/>
    <n v="2.4699999999999989"/>
    <n v="0"/>
    <n v="0"/>
    <n v="0"/>
    <n v="0"/>
    <n v="0"/>
  </r>
  <r>
    <s v="1418944"/>
    <x v="7"/>
    <x v="1"/>
    <x v="0"/>
    <n v="208.26"/>
    <n v="0"/>
    <n v="208.26"/>
    <n v="180.66"/>
    <n v="27.599999999999994"/>
    <n v="0"/>
    <n v="0"/>
    <n v="0"/>
    <n v="0"/>
    <n v="0"/>
  </r>
  <r>
    <s v="1418944"/>
    <x v="8"/>
    <x v="1"/>
    <x v="0"/>
    <n v="481.6"/>
    <n v="0"/>
    <n v="481.6"/>
    <n v="417.77"/>
    <n v="63.830000000000041"/>
    <n v="0"/>
    <n v="0"/>
    <n v="0"/>
    <n v="0"/>
    <n v="0"/>
  </r>
  <r>
    <s v="1418944"/>
    <x v="259"/>
    <x v="2"/>
    <x v="0"/>
    <n v="1108.98"/>
    <n v="0"/>
    <n v="1108.98"/>
    <n v="1941.19"/>
    <n v="-832.21"/>
    <n v="7"/>
    <n v="0"/>
    <n v="7"/>
    <n v="12.253"/>
    <n v="-5.2530000000000001"/>
  </r>
  <r>
    <s v="1418944"/>
    <x v="260"/>
    <x v="2"/>
    <x v="0"/>
    <n v="3523.19"/>
    <n v="0"/>
    <n v="3523.19"/>
    <n v="6167.11"/>
    <n v="-2643.9199999999996"/>
    <n v="7"/>
    <n v="0"/>
    <n v="7"/>
    <n v="12.253"/>
    <n v="-5.2530000000000001"/>
  </r>
  <r>
    <s v="1418944"/>
    <x v="261"/>
    <x v="2"/>
    <x v="0"/>
    <n v="3540.34"/>
    <n v="0"/>
    <n v="3540.34"/>
    <n v="6197.11"/>
    <n v="-2656.7699999999995"/>
    <n v="42"/>
    <n v="0"/>
    <n v="42"/>
    <n v="73.518000000000001"/>
    <n v="-31.518000000000001"/>
  </r>
  <r>
    <s v="1418944"/>
    <x v="223"/>
    <x v="3"/>
    <x v="5"/>
    <n v="-234453.8"/>
    <n v="0"/>
    <n v="-234453.8"/>
    <n v="-234453.4"/>
    <n v="-0.39999999999417923"/>
    <n v="-12253"/>
    <n v="0"/>
    <n v="-12253"/>
    <n v="-12253"/>
    <n v="0"/>
  </r>
  <r>
    <s v="1418944"/>
    <x v="26"/>
    <x v="4"/>
    <x v="5"/>
    <n v="182762.63"/>
    <n v="184001.82"/>
    <n v="-1239.1900000000023"/>
    <n v="184001.82"/>
    <n v="-1239.1900000000023"/>
    <n v="12353"/>
    <n v="12436.795"/>
    <n v="-83.795000000000073"/>
    <n v="12436.795"/>
    <n v="-83.795000000000073"/>
  </r>
  <r>
    <s v="1418944"/>
    <x v="319"/>
    <x v="4"/>
    <x v="2"/>
    <n v="7429.61"/>
    <n v="7353.3921568627447"/>
    <n v="76.217843137254931"/>
    <n v="7500.46"/>
    <n v="-70.850000000000364"/>
    <n v="12380"/>
    <n v="12253"/>
    <n v="127"/>
    <n v="12498.06"/>
    <n v="-118.05999999999949"/>
  </r>
  <r>
    <s v="1418944"/>
    <x v="321"/>
    <x v="4"/>
    <x v="2"/>
    <n v="21156"/>
    <n v="21075.164179104479"/>
    <n v="80.835820895521465"/>
    <n v="21180.54"/>
    <n v="-24.540000000000873"/>
    <n v="12300"/>
    <n v="12253"/>
    <n v="47"/>
    <n v="12314.264999999999"/>
    <n v="-14.264999999999418"/>
  </r>
  <r>
    <s v="1418944"/>
    <x v="324"/>
    <x v="4"/>
    <x v="3"/>
    <n v="7894.35"/>
    <n v="6848.12"/>
    <n v="1046.2300000000005"/>
    <n v="6848.12"/>
    <n v="1046.2300000000005"/>
    <n v="565"/>
    <n v="490.12"/>
    <n v="74.88"/>
    <n v="490.12"/>
    <n v="74.88"/>
  </r>
  <r>
    <s v="1419527"/>
    <x v="0"/>
    <x v="0"/>
    <x v="0"/>
    <n v="5216.78"/>
    <n v="0"/>
    <n v="5216.78"/>
    <n v="0"/>
    <n v="5216.78"/>
    <n v="0"/>
    <n v="0"/>
    <n v="0"/>
    <n v="0"/>
    <n v="0"/>
  </r>
  <r>
    <s v="1419527"/>
    <x v="1"/>
    <x v="1"/>
    <x v="0"/>
    <n v="6.8"/>
    <n v="0"/>
    <n v="6.8"/>
    <n v="6.65"/>
    <n v="0.14999999999999947"/>
    <n v="0"/>
    <n v="0"/>
    <n v="0"/>
    <n v="0"/>
    <n v="0"/>
  </r>
  <r>
    <s v="1419527"/>
    <x v="2"/>
    <x v="1"/>
    <x v="0"/>
    <n v="158.58000000000001"/>
    <n v="0"/>
    <n v="158.58000000000001"/>
    <n v="155.12"/>
    <n v="3.460000000000008"/>
    <n v="0"/>
    <n v="0"/>
    <n v="0"/>
    <n v="0"/>
    <n v="0"/>
  </r>
  <r>
    <s v="1419527"/>
    <x v="3"/>
    <x v="1"/>
    <x v="0"/>
    <n v="1064.74"/>
    <n v="0"/>
    <n v="1064.74"/>
    <n v="1041.53"/>
    <n v="23.210000000000036"/>
    <n v="0"/>
    <n v="0"/>
    <n v="0"/>
    <n v="0"/>
    <n v="0"/>
  </r>
  <r>
    <s v="1419527"/>
    <x v="4"/>
    <x v="2"/>
    <x v="0"/>
    <n v="2645.14"/>
    <n v="0"/>
    <n v="2645.14"/>
    <n v="1691"/>
    <n v="954.13999999999987"/>
    <n v="7.5"/>
    <n v="0"/>
    <n v="7.5"/>
    <n v="4.7949999999999999"/>
    <n v="2.7050000000000001"/>
  </r>
  <r>
    <s v="1419527"/>
    <x v="5"/>
    <x v="2"/>
    <x v="0"/>
    <n v="9092.7800000000007"/>
    <n v="0"/>
    <n v="9092.7800000000007"/>
    <n v="5812.89"/>
    <n v="3279.8900000000003"/>
    <n v="7.5"/>
    <n v="0"/>
    <n v="7.5"/>
    <n v="4.7949999999999999"/>
    <n v="2.7050000000000001"/>
  </r>
  <r>
    <s v="1419527"/>
    <x v="6"/>
    <x v="2"/>
    <x v="0"/>
    <n v="9837.83"/>
    <n v="0"/>
    <n v="9837.83"/>
    <n v="6289.02"/>
    <n v="3548.8099999999995"/>
    <n v="157.5"/>
    <n v="0"/>
    <n v="157.5"/>
    <n v="100.685"/>
    <n v="56.814999999999998"/>
  </r>
  <r>
    <s v="1419527"/>
    <x v="7"/>
    <x v="1"/>
    <x v="0"/>
    <n v="11929"/>
    <n v="0"/>
    <n v="11929"/>
    <n v="11668.95"/>
    <n v="260.04999999999927"/>
    <n v="0"/>
    <n v="0"/>
    <n v="0"/>
    <n v="0"/>
    <n v="0"/>
  </r>
  <r>
    <s v="1419527"/>
    <x v="8"/>
    <x v="1"/>
    <x v="0"/>
    <n v="27585.9"/>
    <n v="0"/>
    <n v="27585.9"/>
    <n v="26984.54"/>
    <n v="601.36000000000058"/>
    <n v="0"/>
    <n v="0"/>
    <n v="0"/>
    <n v="0"/>
    <n v="0"/>
  </r>
  <r>
    <s v="1419527"/>
    <x v="343"/>
    <x v="3"/>
    <x v="1"/>
    <n v="-624108.80000000005"/>
    <n v="0"/>
    <n v="-624108.80000000005"/>
    <n v="-624108.63"/>
    <n v="-0.17000000004190952"/>
    <n v="-3500"/>
    <n v="0"/>
    <n v="-3500"/>
    <n v="-3500"/>
    <n v="0"/>
  </r>
  <r>
    <s v="1419527"/>
    <x v="48"/>
    <x v="4"/>
    <x v="2"/>
    <n v="436.24"/>
    <n v="297.9207920792079"/>
    <n v="138.31920792079211"/>
    <n v="300.89999999999998"/>
    <n v="135.34000000000003"/>
    <n v="5125"/>
    <n v="3500"/>
    <n v="1625"/>
    <n v="3535"/>
    <n v="1590"/>
  </r>
  <r>
    <s v="1419527"/>
    <x v="342"/>
    <x v="4"/>
    <x v="2"/>
    <n v="2193.56"/>
    <n v="2183.1625615763546"/>
    <n v="10.397438423645326"/>
    <n v="2215.91"/>
    <n v="-22.349999999999909"/>
    <n v="42200"/>
    <n v="42000"/>
    <n v="200"/>
    <n v="42630"/>
    <n v="-430"/>
  </r>
  <r>
    <s v="1419527"/>
    <x v="11"/>
    <x v="4"/>
    <x v="2"/>
    <n v="3476.87"/>
    <n v="3440.4975124378111"/>
    <n v="36.37248756218878"/>
    <n v="3457.7"/>
    <n v="19.170000000000073"/>
    <n v="3537"/>
    <n v="3500"/>
    <n v="37"/>
    <n v="3517.5"/>
    <n v="19.5"/>
  </r>
  <r>
    <s v="1419527"/>
    <x v="54"/>
    <x v="4"/>
    <x v="2"/>
    <n v="9508.6200000000008"/>
    <n v="9474.7783251231522"/>
    <n v="33.841674876848629"/>
    <n v="9616.9"/>
    <n v="-108.27999999999884"/>
    <n v="42150"/>
    <n v="42000"/>
    <n v="150"/>
    <n v="42630"/>
    <n v="-480"/>
  </r>
  <r>
    <s v="1419527"/>
    <x v="55"/>
    <x v="4"/>
    <x v="2"/>
    <n v="12232.51"/>
    <n v="12174.541871921183"/>
    <n v="57.968128078817244"/>
    <n v="12357.16"/>
    <n v="-124.64999999999964"/>
    <n v="42200"/>
    <n v="42000"/>
    <n v="200"/>
    <n v="42630"/>
    <n v="-430"/>
  </r>
  <r>
    <s v="1419527"/>
    <x v="14"/>
    <x v="4"/>
    <x v="2"/>
    <n v="19645.48"/>
    <n v="19747.98039215686"/>
    <n v="-102.50039215686047"/>
    <n v="20142.939999999999"/>
    <n v="-497.45999999999913"/>
    <n v="41782"/>
    <n v="42000"/>
    <n v="-218"/>
    <n v="42840"/>
    <n v="-1058"/>
  </r>
  <r>
    <s v="1419527"/>
    <x v="56"/>
    <x v="4"/>
    <x v="2"/>
    <n v="34753.370000000003"/>
    <n v="34004.541871921181"/>
    <n v="748.82812807882146"/>
    <n v="34514.61"/>
    <n v="238.76000000000204"/>
    <n v="42925"/>
    <n v="42000"/>
    <n v="925"/>
    <n v="42630"/>
    <n v="295"/>
  </r>
  <r>
    <s v="1419527"/>
    <x v="63"/>
    <x v="4"/>
    <x v="2"/>
    <n v="41944.5"/>
    <n v="41825.004926108377"/>
    <n v="119.49507389162318"/>
    <n v="42452.38"/>
    <n v="-507.87999999999738"/>
    <n v="3510"/>
    <n v="3500"/>
    <n v="10"/>
    <n v="3552.5"/>
    <n v="-42.5"/>
  </r>
  <r>
    <s v="1419527"/>
    <x v="17"/>
    <x v="4"/>
    <x v="2"/>
    <n v="56550.27"/>
    <n v="55860"/>
    <n v="690.2699999999968"/>
    <n v="56139.3"/>
    <n v="410.96999999999389"/>
    <n v="42519"/>
    <n v="42000"/>
    <n v="519"/>
    <n v="42210"/>
    <n v="309"/>
  </r>
  <r>
    <s v="1419527"/>
    <x v="58"/>
    <x v="4"/>
    <x v="2"/>
    <n v="201004.1"/>
    <n v="200903.64356435643"/>
    <n v="100.45643564357306"/>
    <n v="202912.68"/>
    <n v="-1908.5799999999872"/>
    <n v="42021"/>
    <n v="42000"/>
    <n v="21"/>
    <n v="42420"/>
    <n v="-399"/>
  </r>
  <r>
    <s v="1419527"/>
    <x v="59"/>
    <x v="4"/>
    <x v="3"/>
    <n v="172705.15"/>
    <n v="183311.32338308459"/>
    <n v="-10606.173383084591"/>
    <n v="184227.88"/>
    <n v="-11522.73000000001"/>
    <n v="32363"/>
    <n v="31500"/>
    <n v="863"/>
    <n v="31657.5"/>
    <n v="705.5"/>
  </r>
  <r>
    <s v="1419527"/>
    <x v="20"/>
    <x v="4"/>
    <x v="4"/>
    <n v="2120.58"/>
    <n v="2079"/>
    <n v="41.579999999999927"/>
    <n v="2120.58"/>
    <n v="0"/>
    <n v="385.56"/>
    <n v="378"/>
    <n v="7.5600000000000023"/>
    <n v="385.56"/>
    <n v="0"/>
  </r>
  <r>
    <s v="1419731"/>
    <x v="0"/>
    <x v="0"/>
    <x v="0"/>
    <n v="14923.36"/>
    <n v="0"/>
    <n v="14923.36"/>
    <n v="0"/>
    <n v="14923.36"/>
    <n v="0"/>
    <n v="0"/>
    <n v="0"/>
    <n v="0"/>
    <n v="0"/>
  </r>
  <r>
    <s v="1419731"/>
    <x v="1"/>
    <x v="1"/>
    <x v="0"/>
    <n v="4.82"/>
    <n v="0"/>
    <n v="4.82"/>
    <n v="4.8499999999999996"/>
    <n v="-2.9999999999999361E-2"/>
    <n v="0"/>
    <n v="0"/>
    <n v="0"/>
    <n v="0"/>
    <n v="0"/>
  </r>
  <r>
    <s v="1419731"/>
    <x v="2"/>
    <x v="1"/>
    <x v="0"/>
    <n v="112.39"/>
    <n v="0"/>
    <n v="112.39"/>
    <n v="113.12"/>
    <n v="-0.73000000000000398"/>
    <n v="0"/>
    <n v="0"/>
    <n v="0"/>
    <n v="0"/>
    <n v="0"/>
  </r>
  <r>
    <s v="1419731"/>
    <x v="3"/>
    <x v="1"/>
    <x v="0"/>
    <n v="754.59"/>
    <n v="0"/>
    <n v="754.59"/>
    <n v="759.49"/>
    <n v="-4.8999999999999773"/>
    <n v="0"/>
    <n v="0"/>
    <n v="0"/>
    <n v="0"/>
    <n v="0"/>
  </r>
  <r>
    <s v="1419731"/>
    <x v="4"/>
    <x v="2"/>
    <x v="0"/>
    <n v="1058.06"/>
    <n v="0"/>
    <n v="1058.06"/>
    <n v="1226.98"/>
    <n v="-168.92000000000007"/>
    <n v="3"/>
    <n v="0"/>
    <n v="3"/>
    <n v="3.4790000000000001"/>
    <n v="-0.47900000000000009"/>
  </r>
  <r>
    <s v="1419731"/>
    <x v="5"/>
    <x v="2"/>
    <x v="0"/>
    <n v="3637.11"/>
    <n v="0"/>
    <n v="3637.11"/>
    <n v="4217.8100000000004"/>
    <n v="-580.70000000000027"/>
    <n v="3"/>
    <n v="0"/>
    <n v="3"/>
    <n v="3.4790000000000001"/>
    <n v="-0.47900000000000009"/>
  </r>
  <r>
    <s v="1419731"/>
    <x v="6"/>
    <x v="2"/>
    <x v="0"/>
    <n v="3935.13"/>
    <n v="0"/>
    <n v="3935.13"/>
    <n v="4563.28"/>
    <n v="-628.14999999999964"/>
    <n v="63"/>
    <n v="0"/>
    <n v="63"/>
    <n v="73.055999999999997"/>
    <n v="-10.055999999999997"/>
  </r>
  <r>
    <s v="1419731"/>
    <x v="7"/>
    <x v="1"/>
    <x v="0"/>
    <n v="8454.2099999999991"/>
    <n v="0"/>
    <n v="8454.2099999999991"/>
    <n v="8509.06"/>
    <n v="-54.850000000000364"/>
    <n v="0"/>
    <n v="0"/>
    <n v="0"/>
    <n v="0"/>
    <n v="0"/>
  </r>
  <r>
    <s v="1419731"/>
    <x v="8"/>
    <x v="1"/>
    <x v="0"/>
    <n v="19550.419999999998"/>
    <n v="0"/>
    <n v="19550.419999999998"/>
    <n v="19677.259999999998"/>
    <n v="-126.84000000000015"/>
    <n v="0"/>
    <n v="0"/>
    <n v="0"/>
    <n v="0"/>
    <n v="0"/>
  </r>
  <r>
    <s v="1419731"/>
    <x v="9"/>
    <x v="3"/>
    <x v="1"/>
    <n v="-484685.26"/>
    <n v="0"/>
    <n v="-484685.26"/>
    <n v="-484685.15"/>
    <n v="-0.10999999998603016"/>
    <n v="-2539.5830000000001"/>
    <n v="0"/>
    <n v="-2539.5830000000001"/>
    <n v="-2539.5830000000001"/>
    <n v="0"/>
  </r>
  <r>
    <s v="1419731"/>
    <x v="48"/>
    <x v="4"/>
    <x v="2"/>
    <n v="17.02"/>
    <n v="0"/>
    <n v="17.02"/>
    <n v="0"/>
    <n v="17.02"/>
    <n v="200"/>
    <n v="0"/>
    <n v="200"/>
    <n v="0"/>
    <n v="200"/>
  </r>
  <r>
    <s v="1419731"/>
    <x v="10"/>
    <x v="4"/>
    <x v="2"/>
    <n v="1821.66"/>
    <n v="1838.2561576354681"/>
    <n v="-16.596157635467989"/>
    <n v="1865.83"/>
    <n v="-44.169999999999845"/>
    <n v="30200"/>
    <n v="30474.996059113302"/>
    <n v="-274.99605911330218"/>
    <n v="30932.120999999999"/>
    <n v="-732.12099999999919"/>
  </r>
  <r>
    <s v="1419731"/>
    <x v="11"/>
    <x v="4"/>
    <x v="2"/>
    <n v="2480.11"/>
    <n v="2496.4079601990052"/>
    <n v="-16.297960199005047"/>
    <n v="2508.89"/>
    <n v="-28.779999999999745"/>
    <n v="2523"/>
    <n v="2539.5830845771143"/>
    <n v="-16.583084577114278"/>
    <n v="2552.2809999999999"/>
    <n v="-29.280999999999949"/>
  </r>
  <r>
    <s v="1419731"/>
    <x v="12"/>
    <x v="4"/>
    <x v="2"/>
    <n v="7904.81"/>
    <n v="7885.4088669950743"/>
    <n v="19.401133004926123"/>
    <n v="8003.69"/>
    <n v="-98.8799999999992"/>
    <n v="30550"/>
    <n v="30474.996059113302"/>
    <n v="75.003940886697819"/>
    <n v="30932.120999999999"/>
    <n v="-382.12099999999919"/>
  </r>
  <r>
    <s v="1419731"/>
    <x v="13"/>
    <x v="4"/>
    <x v="2"/>
    <n v="9542.84"/>
    <n v="9535.014778325125"/>
    <n v="7.825221674875138"/>
    <n v="9678.0400000000009"/>
    <n v="-135.20000000000073"/>
    <n v="30500"/>
    <n v="30474.996059113302"/>
    <n v="25.003940886697819"/>
    <n v="30932.120999999999"/>
    <n v="-432.12099999999919"/>
  </r>
  <r>
    <s v="1419731"/>
    <x v="14"/>
    <x v="4"/>
    <x v="2"/>
    <n v="14246.76"/>
    <n v="14329.039215686274"/>
    <n v="-82.279215686274256"/>
    <n v="14615.62"/>
    <n v="-368.86000000000058"/>
    <n v="30300"/>
    <n v="30474.996078431373"/>
    <n v="-174.99607843137346"/>
    <n v="31084.495999999999"/>
    <n v="-784.49599999999919"/>
  </r>
  <r>
    <s v="1419731"/>
    <x v="15"/>
    <x v="4"/>
    <x v="2"/>
    <n v="27751.57"/>
    <n v="27602.088669950739"/>
    <n v="149.48133004926058"/>
    <n v="28016.12"/>
    <n v="-264.54999999999927"/>
    <n v="30640"/>
    <n v="30474.996059113302"/>
    <n v="165.00394088669782"/>
    <n v="30932.120999999999"/>
    <n v="-292.12099999999919"/>
  </r>
  <r>
    <s v="1419731"/>
    <x v="16"/>
    <x v="4"/>
    <x v="2"/>
    <n v="34773.58"/>
    <n v="35071.645320197043"/>
    <n v="-298.06532019704173"/>
    <n v="35597.72"/>
    <n v="-824.13999999999942"/>
    <n v="2518"/>
    <n v="2539.5832512315274"/>
    <n v="-21.583251231527356"/>
    <n v="2577.6770000000001"/>
    <n v="-59.677000000000135"/>
  </r>
  <r>
    <s v="1419731"/>
    <x v="17"/>
    <x v="4"/>
    <x v="2"/>
    <n v="40299"/>
    <n v="40531.741293532337"/>
    <n v="-232.74129353233729"/>
    <n v="40734.400000000001"/>
    <n v="-435.40000000000146"/>
    <n v="30300"/>
    <n v="30474.9960199005"/>
    <n v="-174.99601990049996"/>
    <n v="30627.370999999999"/>
    <n v="-327.37099999999919"/>
  </r>
  <r>
    <s v="1419731"/>
    <x v="18"/>
    <x v="4"/>
    <x v="2"/>
    <n v="162574.28"/>
    <n v="164168.80198019801"/>
    <n v="-1594.5219801980129"/>
    <n v="165810.49"/>
    <n v="-3236.2099999999919"/>
    <n v="30179"/>
    <n v="30474.996039603961"/>
    <n v="-295.99603960396053"/>
    <n v="30779.745999999999"/>
    <n v="-600.74599999999919"/>
  </r>
  <r>
    <s v="1419731"/>
    <x v="19"/>
    <x v="4"/>
    <x v="3"/>
    <n v="129320.04"/>
    <n v="135884.9801980198"/>
    <n v="-6564.9401980198018"/>
    <n v="137243.82999999999"/>
    <n v="-7923.7899999999936"/>
    <n v="22936"/>
    <n v="22856.246534653463"/>
    <n v="79.753465346537268"/>
    <n v="23084.809000000001"/>
    <n v="-148.80900000000111"/>
  </r>
  <r>
    <s v="1419731"/>
    <x v="20"/>
    <x v="4"/>
    <x v="4"/>
    <n v="1523.5"/>
    <n v="1508.5098039215686"/>
    <n v="14.990196078431381"/>
    <n v="1538.68"/>
    <n v="-15.180000000000064"/>
    <n v="277"/>
    <n v="274.27450980392155"/>
    <n v="2.7254901960784537"/>
    <n v="279.76"/>
    <n v="-2.7599999999999909"/>
  </r>
  <r>
    <s v="1419775"/>
    <x v="0"/>
    <x v="0"/>
    <x v="0"/>
    <n v="986.45"/>
    <n v="0"/>
    <n v="986.45"/>
    <n v="0"/>
    <n v="986.45"/>
    <n v="0"/>
    <n v="0"/>
    <n v="0"/>
    <n v="0"/>
    <n v="0"/>
  </r>
  <r>
    <s v="1419775"/>
    <x v="190"/>
    <x v="2"/>
    <x v="0"/>
    <n v="117.57"/>
    <n v="0"/>
    <n v="117.57"/>
    <n v="123.51"/>
    <n v="-5.9400000000000119"/>
    <n v="15.55"/>
    <n v="0"/>
    <n v="15.55"/>
    <n v="16.338999999999999"/>
    <n v="-0.78899999999999793"/>
  </r>
  <r>
    <s v="1419775"/>
    <x v="191"/>
    <x v="2"/>
    <x v="0"/>
    <n v="241.25"/>
    <n v="0"/>
    <n v="241.25"/>
    <n v="253.48"/>
    <n v="-12.22999999999999"/>
    <n v="15.55"/>
    <n v="0"/>
    <n v="15.55"/>
    <n v="16.338999999999999"/>
    <n v="-0.78899999999999793"/>
  </r>
  <r>
    <s v="1419775"/>
    <x v="192"/>
    <x v="2"/>
    <x v="0"/>
    <n v="9513.52"/>
    <n v="0"/>
    <n v="9513.52"/>
    <n v="9990.7099999999991"/>
    <n v="-477.18999999999869"/>
    <n v="155.55000000000001"/>
    <n v="0"/>
    <n v="155.55000000000001"/>
    <n v="163.352"/>
    <n v="-7.8019999999999925"/>
  </r>
  <r>
    <s v="1419775"/>
    <x v="15"/>
    <x v="3"/>
    <x v="2"/>
    <n v="-68799.25"/>
    <n v="0"/>
    <n v="-68799.25"/>
    <n v="-68799.17"/>
    <n v="-8.000000000174623E-2"/>
    <n v="-75960"/>
    <n v="0"/>
    <n v="-75960"/>
    <n v="-75960"/>
    <n v="0"/>
  </r>
  <r>
    <s v="1419775"/>
    <x v="196"/>
    <x v="4"/>
    <x v="2"/>
    <n v="6052.8"/>
    <n v="6052.5049309664691"/>
    <n v="0.29506903353103553"/>
    <n v="6137.24"/>
    <n v="-84.4399999999996"/>
    <n v="12534"/>
    <n v="12533.400394477318"/>
    <n v="0.59960552268239553"/>
    <n v="12708.868"/>
    <n v="-174.86800000000039"/>
  </r>
  <r>
    <s v="1419775"/>
    <x v="197"/>
    <x v="4"/>
    <x v="2"/>
    <n v="51887.66"/>
    <n v="51521.38916256158"/>
    <n v="366.27083743842377"/>
    <n v="52294.21"/>
    <n v="-406.54999999999563"/>
    <n v="76500"/>
    <n v="75959.999999999985"/>
    <n v="540.00000000001455"/>
    <n v="77099.399999999994"/>
    <n v="-599.39999999999418"/>
  </r>
  <r>
    <s v="1419776"/>
    <x v="0"/>
    <x v="0"/>
    <x v="0"/>
    <n v="77.02"/>
    <n v="0"/>
    <n v="77.02"/>
    <n v="0"/>
    <n v="77.02"/>
    <n v="0"/>
    <n v="0"/>
    <n v="0"/>
    <n v="0"/>
    <n v="0"/>
  </r>
  <r>
    <s v="1419776"/>
    <x v="190"/>
    <x v="2"/>
    <x v="0"/>
    <n v="0"/>
    <n v="0"/>
    <n v="0"/>
    <n v="83.12"/>
    <n v="-83.12"/>
    <n v="0"/>
    <n v="0"/>
    <n v="0"/>
    <n v="10.996"/>
    <n v="-10.996"/>
  </r>
  <r>
    <s v="1419776"/>
    <x v="191"/>
    <x v="2"/>
    <x v="0"/>
    <n v="174.41"/>
    <n v="0"/>
    <n v="174.41"/>
    <n v="170.59"/>
    <n v="3.8199999999999932"/>
    <n v="11.242000000000001"/>
    <n v="0"/>
    <n v="11.242000000000001"/>
    <n v="10.996"/>
    <n v="0.24600000000000044"/>
  </r>
  <r>
    <s v="1419776"/>
    <x v="192"/>
    <x v="2"/>
    <x v="0"/>
    <n v="6875.66"/>
    <n v="0"/>
    <n v="6875.66"/>
    <n v="6723.61"/>
    <n v="152.05000000000018"/>
    <n v="112.42"/>
    <n v="0"/>
    <n v="112.42"/>
    <n v="109.934"/>
    <n v="2.4860000000000042"/>
  </r>
  <r>
    <s v="1419776"/>
    <x v="15"/>
    <x v="3"/>
    <x v="2"/>
    <n v="-46300.92"/>
    <n v="0"/>
    <n v="-46300.92"/>
    <n v="-46300.87"/>
    <n v="-4.9999999995634425E-2"/>
    <n v="-51120"/>
    <n v="0"/>
    <n v="-51120"/>
    <n v="-51120"/>
    <n v="0"/>
  </r>
  <r>
    <s v="1419776"/>
    <x v="196"/>
    <x v="4"/>
    <x v="2"/>
    <n v="4073.35"/>
    <n v="4073.2445759368838"/>
    <n v="0.10542406311606101"/>
    <n v="4130.2700000000004"/>
    <n v="-56.920000000000528"/>
    <n v="8435"/>
    <n v="8434.7998027613412"/>
    <n v="0.20019723865880223"/>
    <n v="8552.8870000000006"/>
    <n v="-117.88700000000063"/>
  </r>
  <r>
    <s v="1419776"/>
    <x v="197"/>
    <x v="4"/>
    <x v="2"/>
    <n v="35100.480000000003"/>
    <n v="34673.162561576355"/>
    <n v="427.31743842364813"/>
    <n v="35193.26"/>
    <n v="-92.779999999998836"/>
    <n v="51750"/>
    <n v="51120"/>
    <n v="630"/>
    <n v="51886.8"/>
    <n v="-136.80000000000291"/>
  </r>
  <r>
    <s v="1419778"/>
    <x v="0"/>
    <x v="0"/>
    <x v="0"/>
    <n v="-1175.96"/>
    <n v="0"/>
    <n v="-1175.96"/>
    <n v="0"/>
    <n v="-1175.96"/>
    <n v="0"/>
    <n v="0"/>
    <n v="0"/>
    <n v="0"/>
    <n v="0"/>
  </r>
  <r>
    <s v="1419778"/>
    <x v="190"/>
    <x v="2"/>
    <x v="0"/>
    <n v="121.43"/>
    <n v="0"/>
    <n v="121.43"/>
    <n v="117.36"/>
    <n v="4.0700000000000074"/>
    <n v="16.059999999999999"/>
    <n v="0"/>
    <n v="16.059999999999999"/>
    <n v="15.526"/>
    <n v="0.53399999999999892"/>
  </r>
  <r>
    <s v="1419778"/>
    <x v="191"/>
    <x v="2"/>
    <x v="0"/>
    <n v="249.16"/>
    <n v="0"/>
    <n v="249.16"/>
    <n v="240.86"/>
    <n v="8.2999999999999829"/>
    <n v="16.059999999999999"/>
    <n v="0"/>
    <n v="16.059999999999999"/>
    <n v="15.526"/>
    <n v="0.53399999999999892"/>
  </r>
  <r>
    <s v="1419778"/>
    <x v="192"/>
    <x v="2"/>
    <x v="0"/>
    <n v="9822.3799999999992"/>
    <n v="0"/>
    <n v="9822.3799999999992"/>
    <n v="9493.5499999999993"/>
    <n v="328.82999999999993"/>
    <n v="160.6"/>
    <n v="0"/>
    <n v="160.6"/>
    <n v="155.22300000000001"/>
    <n v="5.3769999999999811"/>
  </r>
  <r>
    <s v="1419778"/>
    <x v="56"/>
    <x v="3"/>
    <x v="2"/>
    <n v="-58439.1"/>
    <n v="0"/>
    <n v="-58439.1"/>
    <n v="-58439.24"/>
    <n v="0.13999999999941792"/>
    <n v="-72180"/>
    <n v="0"/>
    <n v="-72180"/>
    <n v="-72180"/>
    <n v="0"/>
  </r>
  <r>
    <s v="1419778"/>
    <x v="194"/>
    <x v="4"/>
    <x v="2"/>
    <n v="6329.35"/>
    <n v="6031.9033530571987"/>
    <n v="297.44664694280164"/>
    <n v="6116.35"/>
    <n v="213"/>
    <n v="12497"/>
    <n v="11909.700197238657"/>
    <n v="587.29980276134302"/>
    <n v="12076.436"/>
    <n v="420.56400000000031"/>
  </r>
  <r>
    <s v="1419778"/>
    <x v="193"/>
    <x v="4"/>
    <x v="2"/>
    <n v="43092.74"/>
    <n v="41843.467980295565"/>
    <n v="1249.2720197044328"/>
    <n v="42471.12"/>
    <n v="621.61999999999534"/>
    <n v="74335"/>
    <n v="72180"/>
    <n v="2155"/>
    <n v="73262.7"/>
    <n v="1072.3000000000029"/>
  </r>
  <r>
    <s v="1419780"/>
    <x v="0"/>
    <x v="0"/>
    <x v="0"/>
    <n v="76.78"/>
    <n v="0"/>
    <n v="76.78"/>
    <n v="0"/>
    <n v="76.78"/>
    <n v="0"/>
    <n v="0"/>
    <n v="0"/>
    <n v="0"/>
    <n v="0"/>
  </r>
  <r>
    <s v="1419780"/>
    <x v="190"/>
    <x v="2"/>
    <x v="0"/>
    <n v="21.32"/>
    <n v="0"/>
    <n v="21.32"/>
    <n v="22.1"/>
    <n v="-0.78000000000000114"/>
    <n v="2.82"/>
    <n v="0"/>
    <n v="2.82"/>
    <n v="2.923"/>
    <n v="-0.1030000000000002"/>
  </r>
  <r>
    <s v="1419780"/>
    <x v="191"/>
    <x v="2"/>
    <x v="0"/>
    <n v="43.75"/>
    <n v="0"/>
    <n v="43.75"/>
    <n v="45.35"/>
    <n v="-1.6000000000000014"/>
    <n v="2.82"/>
    <n v="0"/>
    <n v="2.82"/>
    <n v="2.923"/>
    <n v="-0.1030000000000002"/>
  </r>
  <r>
    <s v="1419780"/>
    <x v="192"/>
    <x v="2"/>
    <x v="0"/>
    <n v="1724.73"/>
    <n v="0"/>
    <n v="1724.73"/>
    <n v="1787.44"/>
    <n v="-62.710000000000036"/>
    <n v="28.2"/>
    <n v="0"/>
    <n v="28.2"/>
    <n v="29.225000000000001"/>
    <n v="-1.0250000000000021"/>
  </r>
  <r>
    <s v="1419780"/>
    <x v="56"/>
    <x v="3"/>
    <x v="2"/>
    <n v="-11002.87"/>
    <n v="0"/>
    <n v="-11002.87"/>
    <n v="-11002.9"/>
    <n v="2.9999999998835847E-2"/>
    <n v="-13590"/>
    <n v="0"/>
    <n v="-13590"/>
    <n v="-13590"/>
    <n v="0"/>
  </r>
  <r>
    <s v="1419780"/>
    <x v="194"/>
    <x v="4"/>
    <x v="2"/>
    <n v="1142.0899999999999"/>
    <n v="1135.6804733727811"/>
    <n v="6.4095266272188383"/>
    <n v="1151.58"/>
    <n v="-9.4900000000000091"/>
    <n v="2255"/>
    <n v="2242.3500986193289"/>
    <n v="12.649901380671054"/>
    <n v="2273.7429999999999"/>
    <n v="-18.742999999999938"/>
  </r>
  <r>
    <s v="1419780"/>
    <x v="193"/>
    <x v="4"/>
    <x v="2"/>
    <n v="7994.2"/>
    <n v="7878.2561576354683"/>
    <n v="115.94384236453152"/>
    <n v="7996.43"/>
    <n v="-2.2300000000004729"/>
    <n v="13790"/>
    <n v="13590"/>
    <n v="200"/>
    <n v="13793.85"/>
    <n v="-3.8500000000003638"/>
  </r>
  <r>
    <s v="1420485"/>
    <x v="0"/>
    <x v="0"/>
    <x v="0"/>
    <n v="-91.9"/>
    <n v="0"/>
    <n v="-91.9"/>
    <n v="0"/>
    <n v="-91.9"/>
    <n v="0"/>
    <n v="0"/>
    <n v="0"/>
    <n v="0"/>
    <n v="0"/>
  </r>
  <r>
    <s v="1420485"/>
    <x v="1"/>
    <x v="1"/>
    <x v="0"/>
    <n v="0.38"/>
    <n v="0"/>
    <n v="0.38"/>
    <n v="0.38"/>
    <n v="0"/>
    <n v="0"/>
    <n v="0"/>
    <n v="0"/>
    <n v="0"/>
    <n v="0"/>
  </r>
  <r>
    <s v="1420485"/>
    <x v="2"/>
    <x v="1"/>
    <x v="0"/>
    <n v="8.82"/>
    <n v="0"/>
    <n v="8.82"/>
    <n v="8.91"/>
    <n v="-8.9999999999999858E-2"/>
    <n v="0"/>
    <n v="0"/>
    <n v="0"/>
    <n v="0"/>
    <n v="0"/>
  </r>
  <r>
    <s v="1420485"/>
    <x v="3"/>
    <x v="1"/>
    <x v="0"/>
    <n v="59.22"/>
    <n v="0"/>
    <n v="59.22"/>
    <n v="59.81"/>
    <n v="-0.59000000000000341"/>
    <n v="0"/>
    <n v="0"/>
    <n v="0"/>
    <n v="0"/>
    <n v="0"/>
  </r>
  <r>
    <s v="1420485"/>
    <x v="4"/>
    <x v="2"/>
    <x v="0"/>
    <n v="144.6"/>
    <n v="0"/>
    <n v="144.6"/>
    <n v="141.07"/>
    <n v="3.5300000000000011"/>
    <n v="0.41"/>
    <n v="0"/>
    <n v="0.41"/>
    <n v="0.4"/>
    <n v="9.9999999999999534E-3"/>
  </r>
  <r>
    <s v="1420485"/>
    <x v="5"/>
    <x v="2"/>
    <x v="0"/>
    <n v="497.07"/>
    <n v="0"/>
    <n v="497.07"/>
    <n v="484.95"/>
    <n v="12.120000000000005"/>
    <n v="0.41"/>
    <n v="0"/>
    <n v="0.41"/>
    <n v="0.4"/>
    <n v="9.9999999999999534E-3"/>
  </r>
  <r>
    <s v="1420485"/>
    <x v="6"/>
    <x v="2"/>
    <x v="0"/>
    <n v="537.79999999999995"/>
    <n v="0"/>
    <n v="537.79999999999995"/>
    <n v="524.67999999999995"/>
    <n v="13.120000000000005"/>
    <n v="8.61"/>
    <n v="0"/>
    <n v="8.61"/>
    <n v="8.4"/>
    <n v="0.20999999999999908"/>
  </r>
  <r>
    <s v="1420485"/>
    <x v="7"/>
    <x v="1"/>
    <x v="0"/>
    <n v="663.48"/>
    <n v="0"/>
    <n v="663.48"/>
    <n v="670.11"/>
    <n v="-6.6299999999999955"/>
    <n v="0"/>
    <n v="0"/>
    <n v="0"/>
    <n v="0"/>
    <n v="0"/>
  </r>
  <r>
    <s v="1420485"/>
    <x v="8"/>
    <x v="1"/>
    <x v="0"/>
    <n v="1534.3"/>
    <n v="0"/>
    <n v="1534.3"/>
    <n v="1549.65"/>
    <n v="-15.350000000000136"/>
    <n v="0"/>
    <n v="0"/>
    <n v="0"/>
    <n v="0"/>
    <n v="0"/>
  </r>
  <r>
    <s v="1420485"/>
    <x v="47"/>
    <x v="3"/>
    <x v="1"/>
    <n v="-39335.480000000003"/>
    <n v="0"/>
    <n v="-39335.480000000003"/>
    <n v="-39335.49"/>
    <n v="9.9999999947613105E-3"/>
    <n v="-400"/>
    <n v="0"/>
    <n v="-400"/>
    <n v="-400"/>
    <n v="0"/>
  </r>
  <r>
    <s v="1420485"/>
    <x v="48"/>
    <x v="4"/>
    <x v="2"/>
    <n v="87.67"/>
    <n v="34.049504950495049"/>
    <n v="53.620495049504953"/>
    <n v="34.39"/>
    <n v="53.28"/>
    <n v="1030"/>
    <n v="400"/>
    <n v="630"/>
    <n v="404"/>
    <n v="626"/>
  </r>
  <r>
    <s v="1420485"/>
    <x v="49"/>
    <x v="4"/>
    <x v="2"/>
    <n v="143.9"/>
    <n v="138.14778325123152"/>
    <n v="5.7522167487684897"/>
    <n v="140.22"/>
    <n v="3.6800000000000068"/>
    <n v="2500"/>
    <n v="2400"/>
    <n v="100"/>
    <n v="2436"/>
    <n v="64"/>
  </r>
  <r>
    <s v="1420485"/>
    <x v="50"/>
    <x v="4"/>
    <x v="2"/>
    <n v="198.99"/>
    <n v="198"/>
    <n v="0.99000000000000909"/>
    <n v="198.99"/>
    <n v="0"/>
    <n v="402"/>
    <n v="400"/>
    <n v="2"/>
    <n v="402"/>
    <n v="0"/>
  </r>
  <r>
    <s v="1420485"/>
    <x v="12"/>
    <x v="4"/>
    <x v="2"/>
    <n v="646.87"/>
    <n v="621.00492610837443"/>
    <n v="25.86507389162557"/>
    <n v="630.32000000000005"/>
    <n v="16.549999999999955"/>
    <n v="2500"/>
    <n v="2400"/>
    <n v="100"/>
    <n v="2436"/>
    <n v="64"/>
  </r>
  <r>
    <s v="1420485"/>
    <x v="13"/>
    <x v="4"/>
    <x v="2"/>
    <n v="782.2"/>
    <n v="750.91625615763542"/>
    <n v="31.283743842364629"/>
    <n v="762.18"/>
    <n v="20.020000000000095"/>
    <n v="2500"/>
    <n v="2400"/>
    <n v="100"/>
    <n v="2436"/>
    <n v="64"/>
  </r>
  <r>
    <s v="1420485"/>
    <x v="14"/>
    <x v="4"/>
    <x v="2"/>
    <n v="1151.97"/>
    <n v="1128.4607843137255"/>
    <n v="23.509215686274501"/>
    <n v="1151.03"/>
    <n v="0.94000000000005457"/>
    <n v="2450"/>
    <n v="2400"/>
    <n v="50"/>
    <n v="2448"/>
    <n v="2"/>
  </r>
  <r>
    <s v="1420485"/>
    <x v="15"/>
    <x v="4"/>
    <x v="2"/>
    <n v="2807.76"/>
    <n v="2173.7536945812808"/>
    <n v="634.00630541871942"/>
    <n v="2206.36"/>
    <n v="601.40000000000009"/>
    <n v="3100"/>
    <n v="2400"/>
    <n v="700"/>
    <n v="2436"/>
    <n v="664"/>
  </r>
  <r>
    <s v="1420485"/>
    <x v="17"/>
    <x v="4"/>
    <x v="2"/>
    <n v="3258.5"/>
    <n v="3192"/>
    <n v="66.5"/>
    <n v="3207.96"/>
    <n v="50.539999999999964"/>
    <n v="2450"/>
    <n v="2400"/>
    <n v="50"/>
    <n v="2412"/>
    <n v="38"/>
  </r>
  <r>
    <s v="1420485"/>
    <x v="51"/>
    <x v="4"/>
    <x v="2"/>
    <n v="3576.86"/>
    <n v="3524"/>
    <n v="52.860000000000127"/>
    <n v="3576.86"/>
    <n v="0"/>
    <n v="406"/>
    <n v="400"/>
    <n v="6"/>
    <n v="406"/>
    <n v="0"/>
  </r>
  <r>
    <s v="1420485"/>
    <x v="18"/>
    <x v="4"/>
    <x v="2"/>
    <n v="13058.09"/>
    <n v="12928.801980198019"/>
    <n v="129.28801980198114"/>
    <n v="13058.09"/>
    <n v="0"/>
    <n v="2424"/>
    <n v="2400"/>
    <n v="24"/>
    <n v="2424"/>
    <n v="0"/>
  </r>
  <r>
    <s v="1420485"/>
    <x v="19"/>
    <x v="4"/>
    <x v="3"/>
    <n v="10148.94"/>
    <n v="10701.366336633664"/>
    <n v="-552.4263366336636"/>
    <n v="10808.38"/>
    <n v="-659.43999999999869"/>
    <n v="1800"/>
    <n v="1800"/>
    <n v="0"/>
    <n v="1818"/>
    <n v="-18"/>
  </r>
  <r>
    <s v="1420485"/>
    <x v="20"/>
    <x v="4"/>
    <x v="4"/>
    <n v="119.96"/>
    <n v="118.80392156862744"/>
    <n v="1.1560784313725492"/>
    <n v="121.18"/>
    <n v="-1.2200000000000131"/>
    <n v="21.81"/>
    <n v="21.599999999999998"/>
    <n v="0.21000000000000085"/>
    <n v="22.032"/>
    <n v="-0.22200000000000131"/>
  </r>
  <r>
    <s v="1420780"/>
    <x v="0"/>
    <x v="0"/>
    <x v="0"/>
    <n v="-2012.66"/>
    <n v="0"/>
    <n v="-2012.66"/>
    <n v="0"/>
    <n v="-2012.66"/>
    <n v="0"/>
    <n v="0"/>
    <n v="0"/>
    <n v="0"/>
    <n v="0"/>
  </r>
  <r>
    <s v="1420780"/>
    <x v="1"/>
    <x v="1"/>
    <x v="0"/>
    <n v="3.91"/>
    <n v="0"/>
    <n v="3.91"/>
    <n v="3.87"/>
    <n v="4.0000000000000036E-2"/>
    <n v="0"/>
    <n v="0"/>
    <n v="0"/>
    <n v="0"/>
    <n v="0"/>
  </r>
  <r>
    <s v="1420780"/>
    <x v="2"/>
    <x v="1"/>
    <x v="0"/>
    <n v="91.23"/>
    <n v="0"/>
    <n v="91.23"/>
    <n v="90.23"/>
    <n v="1"/>
    <n v="0"/>
    <n v="0"/>
    <n v="0"/>
    <n v="0"/>
    <n v="0"/>
  </r>
  <r>
    <s v="1420780"/>
    <x v="3"/>
    <x v="1"/>
    <x v="0"/>
    <n v="612.53"/>
    <n v="0"/>
    <n v="612.53"/>
    <n v="605.82000000000005"/>
    <n v="6.7099999999999227"/>
    <n v="0"/>
    <n v="0"/>
    <n v="0"/>
    <n v="0"/>
    <n v="0"/>
  </r>
  <r>
    <s v="1420780"/>
    <x v="4"/>
    <x v="2"/>
    <x v="0"/>
    <n v="1234.4000000000001"/>
    <n v="0"/>
    <n v="1234.4000000000001"/>
    <n v="979.69"/>
    <n v="254.71000000000004"/>
    <n v="3.5"/>
    <n v="0"/>
    <n v="3.5"/>
    <n v="2.778"/>
    <n v="0.72199999999999998"/>
  </r>
  <r>
    <s v="1420780"/>
    <x v="5"/>
    <x v="2"/>
    <x v="0"/>
    <n v="4243.3"/>
    <n v="0"/>
    <n v="4243.3"/>
    <n v="3367.72"/>
    <n v="875.58000000000038"/>
    <n v="3.5"/>
    <n v="0"/>
    <n v="3.5"/>
    <n v="2.778"/>
    <n v="0.72199999999999998"/>
  </r>
  <r>
    <s v="1420780"/>
    <x v="6"/>
    <x v="2"/>
    <x v="0"/>
    <n v="4590.99"/>
    <n v="0"/>
    <n v="4590.99"/>
    <n v="3643.64"/>
    <n v="947.34999999999991"/>
    <n v="73.5"/>
    <n v="0"/>
    <n v="73.5"/>
    <n v="58.332999999999998"/>
    <n v="15.167000000000002"/>
  </r>
  <r>
    <s v="1420780"/>
    <x v="7"/>
    <x v="1"/>
    <x v="0"/>
    <n v="6862.59"/>
    <n v="0"/>
    <n v="6862.59"/>
    <n v="6787.4"/>
    <n v="75.190000000000509"/>
    <n v="0"/>
    <n v="0"/>
    <n v="0"/>
    <n v="0"/>
    <n v="0"/>
  </r>
  <r>
    <s v="1420780"/>
    <x v="8"/>
    <x v="1"/>
    <x v="0"/>
    <n v="15869.8"/>
    <n v="0"/>
    <n v="15869.8"/>
    <n v="15695.91"/>
    <n v="173.88999999999942"/>
    <n v="0"/>
    <n v="0"/>
    <n v="0"/>
    <n v="0"/>
    <n v="0"/>
  </r>
  <r>
    <s v="1420780"/>
    <x v="98"/>
    <x v="3"/>
    <x v="1"/>
    <n v="-320511.46000000002"/>
    <n v="0"/>
    <n v="-320511.46000000002"/>
    <n v="-320511.46000000002"/>
    <n v="0"/>
    <n v="-2000"/>
    <n v="0"/>
    <n v="-2000"/>
    <n v="-2000"/>
    <n v="0"/>
  </r>
  <r>
    <s v="1420780"/>
    <x v="48"/>
    <x v="4"/>
    <x v="2"/>
    <n v="13.62"/>
    <n v="0"/>
    <n v="13.62"/>
    <n v="0"/>
    <n v="13.62"/>
    <n v="160"/>
    <n v="0"/>
    <n v="160"/>
    <n v="0"/>
    <n v="160"/>
  </r>
  <r>
    <s v="1420780"/>
    <x v="99"/>
    <x v="4"/>
    <x v="2"/>
    <n v="249.2"/>
    <n v="199.36274509803923"/>
    <n v="49.837254901960762"/>
    <n v="203.35"/>
    <n v="45.849999999999994"/>
    <n v="2500"/>
    <n v="2000"/>
    <n v="500"/>
    <n v="2040"/>
    <n v="460"/>
  </r>
  <r>
    <s v="1420780"/>
    <x v="100"/>
    <x v="4"/>
    <x v="2"/>
    <n v="1648.19"/>
    <n v="1641.3596059113299"/>
    <n v="6.8303940886701184"/>
    <n v="1665.98"/>
    <n v="-17.789999999999964"/>
    <n v="24100"/>
    <n v="24000"/>
    <n v="100"/>
    <n v="24360"/>
    <n v="-260"/>
  </r>
  <r>
    <s v="1420780"/>
    <x v="11"/>
    <x v="4"/>
    <x v="2"/>
    <n v="1975.83"/>
    <n v="1966"/>
    <n v="9.8299999999999272"/>
    <n v="1975.83"/>
    <n v="0"/>
    <n v="2010"/>
    <n v="2000"/>
    <n v="10"/>
    <n v="2010"/>
    <n v="0"/>
  </r>
  <r>
    <s v="1420780"/>
    <x v="101"/>
    <x v="4"/>
    <x v="2"/>
    <n v="3141.19"/>
    <n v="3128.1576354679801"/>
    <n v="13.032364532019983"/>
    <n v="3175.08"/>
    <n v="-33.889999999999873"/>
    <n v="24100"/>
    <n v="24000"/>
    <n v="100"/>
    <n v="24360"/>
    <n v="-260"/>
  </r>
  <r>
    <s v="1420780"/>
    <x v="102"/>
    <x v="4"/>
    <x v="2"/>
    <n v="4647.68"/>
    <n v="4628.4039408866993"/>
    <n v="19.276059113301017"/>
    <n v="4697.83"/>
    <n v="-50.149999999999636"/>
    <n v="24100"/>
    <n v="24000"/>
    <n v="100"/>
    <n v="24360"/>
    <n v="-260"/>
  </r>
  <r>
    <s v="1420780"/>
    <x v="41"/>
    <x v="4"/>
    <x v="2"/>
    <n v="9946.9599999999991"/>
    <n v="9751.9215686274492"/>
    <n v="195.03843137254989"/>
    <n v="9946.9599999999991"/>
    <n v="0"/>
    <n v="24480"/>
    <n v="24000"/>
    <n v="480"/>
    <n v="24480"/>
    <n v="0"/>
  </r>
  <r>
    <s v="1420780"/>
    <x v="87"/>
    <x v="4"/>
    <x v="2"/>
    <n v="12986.04"/>
    <n v="12959.04433497537"/>
    <n v="26.995665024631307"/>
    <n v="13153.43"/>
    <n v="-167.38999999999942"/>
    <n v="24050"/>
    <n v="24000"/>
    <n v="50"/>
    <n v="24360"/>
    <n v="-310"/>
  </r>
  <r>
    <s v="1420780"/>
    <x v="88"/>
    <x v="4"/>
    <x v="2"/>
    <n v="16205.54"/>
    <n v="15880"/>
    <n v="325.54000000000087"/>
    <n v="16118.2"/>
    <n v="87.340000000000146"/>
    <n v="2041"/>
    <n v="2000"/>
    <n v="41"/>
    <n v="2030"/>
    <n v="11"/>
  </r>
  <r>
    <s v="1420780"/>
    <x v="17"/>
    <x v="4"/>
    <x v="2"/>
    <n v="32186"/>
    <n v="31920"/>
    <n v="266"/>
    <n v="32079.599999999999"/>
    <n v="106.40000000000146"/>
    <n v="24200"/>
    <n v="24000"/>
    <n v="200"/>
    <n v="24120"/>
    <n v="80"/>
  </r>
  <r>
    <s v="1420780"/>
    <x v="58"/>
    <x v="4"/>
    <x v="2"/>
    <n v="120370.08"/>
    <n v="120370.07920792079"/>
    <n v="7.9207921226043254E-4"/>
    <n v="121573.78"/>
    <n v="-1203.6999999999971"/>
    <n v="24000"/>
    <n v="24000"/>
    <n v="0"/>
    <n v="24240"/>
    <n v="-240"/>
  </r>
  <r>
    <s v="1420780"/>
    <x v="103"/>
    <x v="4"/>
    <x v="3"/>
    <n v="84460.56"/>
    <n v="81657.272727272735"/>
    <n v="2803.2872727272625"/>
    <n v="83535.39"/>
    <n v="925.16999999999825"/>
    <n v="18618"/>
    <n v="18000"/>
    <n v="618"/>
    <n v="18414"/>
    <n v="204"/>
  </r>
  <r>
    <s v="1420780"/>
    <x v="20"/>
    <x v="4"/>
    <x v="4"/>
    <n v="1184.48"/>
    <n v="1188"/>
    <n v="-3.5199999999999818"/>
    <n v="1211.76"/>
    <n v="-27.279999999999973"/>
    <n v="215.36"/>
    <n v="216"/>
    <n v="-0.63999999999998636"/>
    <n v="220.32"/>
    <n v="-4.9599999999999795"/>
  </r>
  <r>
    <s v="1420787"/>
    <x v="0"/>
    <x v="0"/>
    <x v="0"/>
    <n v="-5236.41"/>
    <n v="0"/>
    <n v="-5236.41"/>
    <n v="0"/>
    <n v="-5236.41"/>
    <n v="0"/>
    <n v="0"/>
    <n v="0"/>
    <n v="0"/>
    <n v="0"/>
  </r>
  <r>
    <s v="1420787"/>
    <x v="2"/>
    <x v="1"/>
    <x v="0"/>
    <n v="0"/>
    <n v="0"/>
    <n v="0"/>
    <n v="0.59"/>
    <n v="-0.59"/>
    <n v="0"/>
    <n v="0"/>
    <n v="0"/>
    <n v="0"/>
    <n v="0"/>
  </r>
  <r>
    <s v="1420787"/>
    <x v="7"/>
    <x v="1"/>
    <x v="0"/>
    <n v="0"/>
    <n v="0"/>
    <n v="0"/>
    <n v="44.28"/>
    <n v="-44.28"/>
    <n v="0"/>
    <n v="0"/>
    <n v="0"/>
    <n v="0"/>
    <n v="0"/>
  </r>
  <r>
    <s v="1420787"/>
    <x v="259"/>
    <x v="2"/>
    <x v="0"/>
    <n v="633.70000000000005"/>
    <n v="0"/>
    <n v="633.70000000000005"/>
    <n v="475.75"/>
    <n v="157.95000000000005"/>
    <n v="4"/>
    <n v="0"/>
    <n v="4"/>
    <n v="3.0030000000000001"/>
    <n v="0.99699999999999989"/>
  </r>
  <r>
    <s v="1420787"/>
    <x v="260"/>
    <x v="2"/>
    <x v="0"/>
    <n v="2013.25"/>
    <n v="0"/>
    <n v="2013.25"/>
    <n v="1511.45"/>
    <n v="501.79999999999995"/>
    <n v="4"/>
    <n v="0"/>
    <n v="4"/>
    <n v="3.0030000000000001"/>
    <n v="0.99699999999999989"/>
  </r>
  <r>
    <s v="1420787"/>
    <x v="261"/>
    <x v="2"/>
    <x v="0"/>
    <n v="2023.05"/>
    <n v="0"/>
    <n v="2023.05"/>
    <n v="1518.81"/>
    <n v="504.24"/>
    <n v="24"/>
    <n v="0"/>
    <n v="24"/>
    <n v="18.018000000000001"/>
    <n v="5.9819999999999993"/>
  </r>
  <r>
    <s v="1420787"/>
    <x v="231"/>
    <x v="3"/>
    <x v="5"/>
    <n v="-56270.21"/>
    <n v="0"/>
    <n v="-56270.21"/>
    <n v="-56270.3"/>
    <n v="9.0000000003783498E-2"/>
    <n v="-3003"/>
    <n v="0"/>
    <n v="-3003"/>
    <n v="-3003"/>
    <n v="0"/>
  </r>
  <r>
    <s v="1420787"/>
    <x v="26"/>
    <x v="4"/>
    <x v="5"/>
    <n v="47330.07"/>
    <n v="44293.64"/>
    <n v="3036.4300000000003"/>
    <n v="44293.64"/>
    <n v="3036.4300000000003"/>
    <n v="3257"/>
    <n v="3048.0450000000001"/>
    <n v="208.95499999999993"/>
    <n v="3048.0450000000001"/>
    <n v="208.95499999999993"/>
  </r>
  <r>
    <s v="1420787"/>
    <x v="319"/>
    <x v="4"/>
    <x v="2"/>
    <n v="2028.44"/>
    <n v="1802.186274509804"/>
    <n v="226.25372549019608"/>
    <n v="1838.23"/>
    <n v="190.21000000000004"/>
    <n v="3380"/>
    <n v="3003"/>
    <n v="377"/>
    <n v="3063.06"/>
    <n v="316.94000000000005"/>
  </r>
  <r>
    <s v="1420787"/>
    <x v="321"/>
    <x v="4"/>
    <x v="2"/>
    <n v="5676"/>
    <n v="5165.1641791044776"/>
    <n v="510.83582089552237"/>
    <n v="5190.99"/>
    <n v="485.01000000000022"/>
    <n v="3300"/>
    <n v="3003"/>
    <n v="297"/>
    <n v="3018.0149999999999"/>
    <n v="281.98500000000013"/>
  </r>
  <r>
    <s v="1420787"/>
    <x v="323"/>
    <x v="4"/>
    <x v="3"/>
    <n v="1802.11"/>
    <n v="1396.57"/>
    <n v="405.53999999999996"/>
    <n v="1396.57"/>
    <n v="405.53999999999996"/>
    <n v="155"/>
    <n v="120.12"/>
    <n v="34.879999999999995"/>
    <n v="120.12"/>
    <n v="34.879999999999995"/>
  </r>
  <r>
    <s v="1420788"/>
    <x v="0"/>
    <x v="0"/>
    <x v="0"/>
    <n v="237.37"/>
    <n v="0"/>
    <n v="237.37"/>
    <n v="0"/>
    <n v="237.37"/>
    <n v="0"/>
    <n v="0"/>
    <n v="0"/>
    <n v="0"/>
    <n v="0"/>
  </r>
  <r>
    <s v="1420788"/>
    <x v="2"/>
    <x v="1"/>
    <x v="0"/>
    <n v="1.47"/>
    <n v="0"/>
    <n v="1.47"/>
    <n v="1.23"/>
    <n v="0.24"/>
    <n v="0"/>
    <n v="0"/>
    <n v="0"/>
    <n v="0"/>
    <n v="0"/>
  </r>
  <r>
    <s v="1420788"/>
    <x v="7"/>
    <x v="1"/>
    <x v="0"/>
    <n v="110.58"/>
    <n v="0"/>
    <n v="110.58"/>
    <n v="92.87"/>
    <n v="17.709999999999994"/>
    <n v="0"/>
    <n v="0"/>
    <n v="0"/>
    <n v="0"/>
    <n v="0"/>
  </r>
  <r>
    <s v="1420788"/>
    <x v="259"/>
    <x v="2"/>
    <x v="0"/>
    <n v="950.56"/>
    <n v="0"/>
    <n v="950.56"/>
    <n v="997.93"/>
    <n v="-47.370000000000005"/>
    <n v="6"/>
    <n v="0"/>
    <n v="6"/>
    <n v="6.2990000000000004"/>
    <n v="-0.29900000000000038"/>
  </r>
  <r>
    <s v="1420788"/>
    <x v="260"/>
    <x v="2"/>
    <x v="0"/>
    <n v="3019.88"/>
    <n v="0"/>
    <n v="3019.88"/>
    <n v="3170.37"/>
    <n v="-150.48999999999978"/>
    <n v="6"/>
    <n v="0"/>
    <n v="6"/>
    <n v="6.2990000000000004"/>
    <n v="-0.29900000000000038"/>
  </r>
  <r>
    <s v="1420788"/>
    <x v="261"/>
    <x v="2"/>
    <x v="0"/>
    <n v="3034.58"/>
    <n v="0"/>
    <n v="3034.58"/>
    <n v="3185.8"/>
    <n v="-151.22000000000025"/>
    <n v="36"/>
    <n v="0"/>
    <n v="36"/>
    <n v="37.793999999999997"/>
    <n v="-1.7939999999999969"/>
  </r>
  <r>
    <s v="1420788"/>
    <x v="231"/>
    <x v="3"/>
    <x v="5"/>
    <n v="-119713.12"/>
    <n v="0"/>
    <n v="-119713.12"/>
    <n v="-119712.94"/>
    <n v="-0.17999999999301508"/>
    <n v="-6299"/>
    <n v="0"/>
    <n v="-6299"/>
    <n v="-6299"/>
    <n v="0"/>
  </r>
  <r>
    <s v="1420788"/>
    <x v="26"/>
    <x v="4"/>
    <x v="5"/>
    <n v="94022.23"/>
    <n v="94591.32"/>
    <n v="-569.09000000001106"/>
    <n v="94591.32"/>
    <n v="-569.09000000001106"/>
    <n v="6355"/>
    <n v="6393.4849999999997"/>
    <n v="-38.484999999999673"/>
    <n v="6393.4849999999997"/>
    <n v="-38.484999999999673"/>
  </r>
  <r>
    <s v="1420788"/>
    <x v="319"/>
    <x v="4"/>
    <x v="2"/>
    <n v="3840.83"/>
    <n v="3780.2156862745096"/>
    <n v="60.614313725490319"/>
    <n v="3855.82"/>
    <n v="-14.990000000000236"/>
    <n v="6400"/>
    <n v="6299"/>
    <n v="101"/>
    <n v="6424.98"/>
    <n v="-24.979999999999563"/>
  </r>
  <r>
    <s v="1420788"/>
    <x v="321"/>
    <x v="4"/>
    <x v="2"/>
    <n v="11008"/>
    <n v="10834.278606965174"/>
    <n v="173.72139303482618"/>
    <n v="10888.45"/>
    <n v="119.54999999999927"/>
    <n v="6400"/>
    <n v="6299"/>
    <n v="101"/>
    <n v="6330.4949999999999"/>
    <n v="69.505000000000109"/>
  </r>
  <r>
    <s v="1420788"/>
    <x v="323"/>
    <x v="4"/>
    <x v="3"/>
    <n v="3487.62"/>
    <n v="2929.13"/>
    <n v="558.48999999999978"/>
    <n v="2929.13"/>
    <n v="558.48999999999978"/>
    <n v="300"/>
    <n v="251.96"/>
    <n v="48.039999999999992"/>
    <n v="251.96"/>
    <n v="48.039999999999992"/>
  </r>
  <r>
    <s v="1421123"/>
    <x v="0"/>
    <x v="0"/>
    <x v="0"/>
    <n v="157.51"/>
    <n v="0"/>
    <n v="157.51"/>
    <n v="0"/>
    <n v="157.51"/>
    <n v="0"/>
    <n v="0"/>
    <n v="0"/>
    <n v="0"/>
    <n v="0"/>
  </r>
  <r>
    <s v="1421123"/>
    <x v="190"/>
    <x v="2"/>
    <x v="0"/>
    <n v="16.72"/>
    <n v="0"/>
    <n v="16.72"/>
    <n v="17.41"/>
    <n v="-0.69000000000000128"/>
    <n v="2.2120000000000002"/>
    <n v="0"/>
    <n v="2.2120000000000002"/>
    <n v="2.3039999999999998"/>
    <n v="-9.1999999999999638E-2"/>
  </r>
  <r>
    <s v="1421123"/>
    <x v="191"/>
    <x v="2"/>
    <x v="0"/>
    <n v="34.32"/>
    <n v="0"/>
    <n v="34.32"/>
    <n v="35.74"/>
    <n v="-1.4200000000000017"/>
    <n v="2.2120000000000002"/>
    <n v="0"/>
    <n v="2.2120000000000002"/>
    <n v="2.3039999999999998"/>
    <n v="-9.1999999999999638E-2"/>
  </r>
  <r>
    <s v="1421123"/>
    <x v="192"/>
    <x v="2"/>
    <x v="0"/>
    <n v="1352.87"/>
    <n v="0"/>
    <n v="1352.87"/>
    <n v="1408.64"/>
    <n v="-55.770000000000209"/>
    <n v="22.12"/>
    <n v="0"/>
    <n v="22.12"/>
    <n v="23.032"/>
    <n v="-0.91199999999999903"/>
  </r>
  <r>
    <s v="1421123"/>
    <x v="200"/>
    <x v="3"/>
    <x v="2"/>
    <n v="-8734.43"/>
    <n v="0"/>
    <n v="-8734.43"/>
    <n v="-8734.3799999999992"/>
    <n v="-5.0000000001091394E-2"/>
    <n v="-10710"/>
    <n v="0"/>
    <n v="-10710"/>
    <n v="-10710"/>
    <n v="0"/>
  </r>
  <r>
    <s v="1421123"/>
    <x v="198"/>
    <x v="4"/>
    <x v="2"/>
    <n v="964.42"/>
    <n v="957.45562130177507"/>
    <n v="6.9643786982248912"/>
    <n v="970.86"/>
    <n v="-6.4400000000000546"/>
    <n v="1780"/>
    <n v="1767.1499013806706"/>
    <n v="12.850098619329401"/>
    <n v="1791.89"/>
    <n v="-11.8900000000001"/>
  </r>
  <r>
    <s v="1421123"/>
    <x v="241"/>
    <x v="4"/>
    <x v="2"/>
    <n v="6208.59"/>
    <n v="6208.5911330049257"/>
    <n v="-1.1330049255775521E-3"/>
    <n v="6301.72"/>
    <n v="-93.130000000000109"/>
    <n v="10710"/>
    <n v="10710"/>
    <n v="0"/>
    <n v="10870.65"/>
    <n v="-160.64999999999964"/>
  </r>
  <r>
    <s v="1421124"/>
    <x v="0"/>
    <x v="0"/>
    <x v="0"/>
    <n v="-217.4"/>
    <n v="0"/>
    <n v="-217.4"/>
    <n v="0"/>
    <n v="-217.4"/>
    <n v="0"/>
    <n v="0"/>
    <n v="0"/>
    <n v="0"/>
    <n v="0"/>
  </r>
  <r>
    <s v="1421124"/>
    <x v="190"/>
    <x v="2"/>
    <x v="0"/>
    <n v="15.21"/>
    <n v="0"/>
    <n v="15.21"/>
    <n v="15.66"/>
    <n v="-0.44999999999999929"/>
    <n v="2.012"/>
    <n v="0"/>
    <n v="2.012"/>
    <n v="2.0710000000000002"/>
    <n v="-5.9000000000000163E-2"/>
  </r>
  <r>
    <s v="1421124"/>
    <x v="191"/>
    <x v="2"/>
    <x v="0"/>
    <n v="31.22"/>
    <n v="0"/>
    <n v="31.22"/>
    <n v="32.14"/>
    <n v="-0.92000000000000171"/>
    <n v="2.012"/>
    <n v="0"/>
    <n v="2.012"/>
    <n v="2.0710000000000002"/>
    <n v="-5.9000000000000163E-2"/>
  </r>
  <r>
    <s v="1421124"/>
    <x v="192"/>
    <x v="2"/>
    <x v="0"/>
    <n v="1230.55"/>
    <n v="0"/>
    <n v="1230.55"/>
    <n v="1266.5999999999999"/>
    <n v="-36.049999999999955"/>
    <n v="20.12"/>
    <n v="0"/>
    <n v="20.12"/>
    <n v="20.709"/>
    <n v="-0.58899999999999864"/>
  </r>
  <r>
    <s v="1421124"/>
    <x v="56"/>
    <x v="3"/>
    <x v="2"/>
    <n v="-7796.74"/>
    <n v="0"/>
    <n v="-7796.74"/>
    <n v="-7796.76"/>
    <n v="2.0000000000436557E-2"/>
    <n v="-9630"/>
    <n v="0"/>
    <n v="-9630"/>
    <n v="-9630"/>
    <n v="0"/>
  </r>
  <r>
    <s v="1421124"/>
    <x v="194"/>
    <x v="4"/>
    <x v="2"/>
    <n v="815.42"/>
    <n v="804.75345167652858"/>
    <n v="10.666548323471375"/>
    <n v="816.02"/>
    <n v="-0.60000000000002274"/>
    <n v="1610"/>
    <n v="1588.9497041420118"/>
    <n v="21.050295857988203"/>
    <n v="1611.1949999999999"/>
    <n v="-1.1949999999999363"/>
  </r>
  <r>
    <s v="1421124"/>
    <x v="193"/>
    <x v="4"/>
    <x v="2"/>
    <n v="5921.74"/>
    <n v="5582.6108374384239"/>
    <n v="339.12916256157587"/>
    <n v="5666.35"/>
    <n v="255.38999999999942"/>
    <n v="10215"/>
    <n v="9630"/>
    <n v="585"/>
    <n v="9774.4500000000007"/>
    <n v="440.54999999999927"/>
  </r>
  <r>
    <s v="1421188"/>
    <x v="0"/>
    <x v="0"/>
    <x v="0"/>
    <n v="2459.31"/>
    <n v="0"/>
    <n v="2459.31"/>
    <n v="0"/>
    <n v="2459.31"/>
    <n v="0"/>
    <n v="0"/>
    <n v="0"/>
    <n v="0"/>
    <n v="0"/>
  </r>
  <r>
    <s v="1421188"/>
    <x v="1"/>
    <x v="1"/>
    <x v="0"/>
    <n v="1.23"/>
    <n v="0"/>
    <n v="1.23"/>
    <n v="1.24"/>
    <n v="-1.0000000000000009E-2"/>
    <n v="0"/>
    <n v="0"/>
    <n v="0"/>
    <n v="0"/>
    <n v="0"/>
  </r>
  <r>
    <s v="1421188"/>
    <x v="2"/>
    <x v="1"/>
    <x v="0"/>
    <n v="28.76"/>
    <n v="0"/>
    <n v="28.76"/>
    <n v="28.95"/>
    <n v="-0.18999999999999773"/>
    <n v="0"/>
    <n v="0"/>
    <n v="0"/>
    <n v="0"/>
    <n v="0"/>
  </r>
  <r>
    <s v="1421188"/>
    <x v="3"/>
    <x v="1"/>
    <x v="0"/>
    <n v="193.12"/>
    <n v="0"/>
    <n v="193.12"/>
    <n v="194.39"/>
    <n v="-1.2699999999999818"/>
    <n v="0"/>
    <n v="0"/>
    <n v="0"/>
    <n v="0"/>
    <n v="0"/>
  </r>
  <r>
    <s v="1421188"/>
    <x v="4"/>
    <x v="2"/>
    <x v="0"/>
    <n v="356.21"/>
    <n v="0"/>
    <n v="356.21"/>
    <n v="458.49"/>
    <n v="-102.28000000000003"/>
    <n v="1.01"/>
    <n v="0"/>
    <n v="1.01"/>
    <n v="1.3"/>
    <n v="-0.29000000000000004"/>
  </r>
  <r>
    <s v="1421188"/>
    <x v="5"/>
    <x v="2"/>
    <x v="0"/>
    <n v="1224.49"/>
    <n v="0"/>
    <n v="1224.49"/>
    <n v="1576.08"/>
    <n v="-351.58999999999992"/>
    <n v="1.01"/>
    <n v="0"/>
    <n v="1.01"/>
    <n v="1.3"/>
    <n v="-0.29000000000000004"/>
  </r>
  <r>
    <s v="1421188"/>
    <x v="6"/>
    <x v="2"/>
    <x v="0"/>
    <n v="1324.83"/>
    <n v="0"/>
    <n v="1324.83"/>
    <n v="1705.22"/>
    <n v="-380.3900000000001"/>
    <n v="21.21"/>
    <n v="0"/>
    <n v="21.21"/>
    <n v="27.3"/>
    <n v="-6.09"/>
  </r>
  <r>
    <s v="1421188"/>
    <x v="7"/>
    <x v="1"/>
    <x v="0"/>
    <n v="2163.6799999999998"/>
    <n v="0"/>
    <n v="2163.6799999999998"/>
    <n v="2177.87"/>
    <n v="-14.190000000000055"/>
    <n v="0"/>
    <n v="0"/>
    <n v="0"/>
    <n v="0"/>
    <n v="0"/>
  </r>
  <r>
    <s v="1421188"/>
    <x v="8"/>
    <x v="1"/>
    <x v="0"/>
    <n v="5003.53"/>
    <n v="0"/>
    <n v="5003.53"/>
    <n v="5036.3500000000004"/>
    <n v="-32.820000000000618"/>
    <n v="0"/>
    <n v="0"/>
    <n v="0"/>
    <n v="0"/>
    <n v="0"/>
  </r>
  <r>
    <s v="1421188"/>
    <x v="47"/>
    <x v="3"/>
    <x v="1"/>
    <n v="-127840.31"/>
    <n v="0"/>
    <n v="-127840.31"/>
    <n v="-127840.36"/>
    <n v="5.0000000002910383E-2"/>
    <n v="-1300"/>
    <n v="0"/>
    <n v="-1300"/>
    <n v="-1300"/>
    <n v="0"/>
  </r>
  <r>
    <s v="1421188"/>
    <x v="48"/>
    <x v="4"/>
    <x v="2"/>
    <n v="133.30000000000001"/>
    <n v="110.65346534653466"/>
    <n v="22.646534653465352"/>
    <n v="111.76"/>
    <n v="21.540000000000006"/>
    <n v="1566"/>
    <n v="1300"/>
    <n v="266"/>
    <n v="1313"/>
    <n v="253"/>
  </r>
  <r>
    <s v="1421188"/>
    <x v="49"/>
    <x v="4"/>
    <x v="2"/>
    <n v="463.36"/>
    <n v="448.9655172413793"/>
    <n v="14.394482758620711"/>
    <n v="455.7"/>
    <n v="7.660000000000025"/>
    <n v="8050"/>
    <n v="7800"/>
    <n v="250"/>
    <n v="7917"/>
    <n v="133"/>
  </r>
  <r>
    <s v="1421188"/>
    <x v="50"/>
    <x v="4"/>
    <x v="2"/>
    <n v="641.03"/>
    <n v="643.502487562189"/>
    <n v="-2.4724875621890305"/>
    <n v="646.72"/>
    <n v="-5.6900000000000546"/>
    <n v="1295"/>
    <n v="1300"/>
    <n v="-5"/>
    <n v="1306.5"/>
    <n v="-11.5"/>
  </r>
  <r>
    <s v="1421188"/>
    <x v="12"/>
    <x v="4"/>
    <x v="2"/>
    <n v="2082.94"/>
    <n v="2018.2463054187192"/>
    <n v="64.693694581280852"/>
    <n v="2048.52"/>
    <n v="34.420000000000073"/>
    <n v="8050"/>
    <n v="7800"/>
    <n v="250"/>
    <n v="7917"/>
    <n v="133"/>
  </r>
  <r>
    <s v="1421188"/>
    <x v="13"/>
    <x v="4"/>
    <x v="2"/>
    <n v="2518.6799999999998"/>
    <n v="2440.4630541871925"/>
    <n v="78.216945812807353"/>
    <n v="2477.0700000000002"/>
    <n v="41.609999999999673"/>
    <n v="8050"/>
    <n v="7800"/>
    <n v="250"/>
    <n v="7917"/>
    <n v="133"/>
  </r>
  <r>
    <s v="1421188"/>
    <x v="14"/>
    <x v="4"/>
    <x v="2"/>
    <n v="3714.5"/>
    <n v="3667.4803921568628"/>
    <n v="47.019607843137237"/>
    <n v="3740.83"/>
    <n v="-26.329999999999927"/>
    <n v="7900"/>
    <n v="7800"/>
    <n v="100"/>
    <n v="7956"/>
    <n v="-56"/>
  </r>
  <r>
    <s v="1421188"/>
    <x v="15"/>
    <x v="4"/>
    <x v="2"/>
    <n v="7698.7"/>
    <n v="7064.6896551724139"/>
    <n v="634.01034482758587"/>
    <n v="7170.66"/>
    <n v="528.04"/>
    <n v="8500"/>
    <n v="7800"/>
    <n v="700"/>
    <n v="7917"/>
    <n v="583"/>
  </r>
  <r>
    <s v="1421188"/>
    <x v="17"/>
    <x v="4"/>
    <x v="2"/>
    <n v="10507"/>
    <n v="10374"/>
    <n v="133"/>
    <n v="10425.870000000001"/>
    <n v="81.1299999999992"/>
    <n v="7900"/>
    <n v="7800"/>
    <n v="100"/>
    <n v="7839"/>
    <n v="61"/>
  </r>
  <r>
    <s v="1421188"/>
    <x v="51"/>
    <x v="4"/>
    <x v="2"/>
    <n v="11400.14"/>
    <n v="11453.004926108375"/>
    <n v="-52.864926108375585"/>
    <n v="11624.8"/>
    <n v="-224.65999999999985"/>
    <n v="1294"/>
    <n v="1300"/>
    <n v="-6"/>
    <n v="1319.5"/>
    <n v="-25.5"/>
  </r>
  <r>
    <s v="1421188"/>
    <x v="18"/>
    <x v="4"/>
    <x v="2"/>
    <n v="42438.79"/>
    <n v="42018.603960396038"/>
    <n v="420.18603960396285"/>
    <n v="42438.79"/>
    <n v="0"/>
    <n v="7878"/>
    <n v="7800"/>
    <n v="78"/>
    <n v="7878"/>
    <n v="0"/>
  </r>
  <r>
    <s v="1421188"/>
    <x v="19"/>
    <x v="4"/>
    <x v="3"/>
    <n v="33096.82"/>
    <n v="34779.425742574254"/>
    <n v="-1682.6057425742547"/>
    <n v="35127.22"/>
    <n v="-2030.4000000000015"/>
    <n v="5870"/>
    <n v="5850"/>
    <n v="20"/>
    <n v="5908.5"/>
    <n v="-38.5"/>
  </r>
  <r>
    <s v="1421188"/>
    <x v="20"/>
    <x v="4"/>
    <x v="4"/>
    <n v="389.89"/>
    <n v="386.0980392156863"/>
    <n v="3.7919607843136873"/>
    <n v="393.82"/>
    <n v="-3.9300000000000068"/>
    <n v="70.89"/>
    <n v="70.2"/>
    <n v="0.68999999999999773"/>
    <n v="71.603999999999999"/>
    <n v="-0.71399999999999864"/>
  </r>
  <r>
    <s v="1421700"/>
    <x v="0"/>
    <x v="0"/>
    <x v="0"/>
    <n v="15131.16"/>
    <n v="0"/>
    <n v="15131.16"/>
    <n v="0"/>
    <n v="15131.16"/>
    <n v="0"/>
    <n v="0"/>
    <n v="0"/>
    <n v="0"/>
    <n v="0"/>
  </r>
  <r>
    <s v="1421700"/>
    <x v="1"/>
    <x v="1"/>
    <x v="0"/>
    <n v="8.67"/>
    <n v="0"/>
    <n v="8.67"/>
    <n v="8.4600000000000009"/>
    <n v="0.20999999999999908"/>
    <n v="0"/>
    <n v="0"/>
    <n v="0"/>
    <n v="0"/>
    <n v="0"/>
  </r>
  <r>
    <s v="1421700"/>
    <x v="2"/>
    <x v="1"/>
    <x v="0"/>
    <n v="202.35"/>
    <n v="0"/>
    <n v="202.35"/>
    <n v="197.44"/>
    <n v="4.9099999999999966"/>
    <n v="0"/>
    <n v="0"/>
    <n v="0"/>
    <n v="0"/>
    <n v="0"/>
  </r>
  <r>
    <s v="1421700"/>
    <x v="3"/>
    <x v="1"/>
    <x v="0"/>
    <n v="1358.61"/>
    <n v="0"/>
    <n v="1358.61"/>
    <n v="1325.67"/>
    <n v="32.939999999999827"/>
    <n v="0"/>
    <n v="0"/>
    <n v="0"/>
    <n v="0"/>
    <n v="0"/>
  </r>
  <r>
    <s v="1421700"/>
    <x v="4"/>
    <x v="2"/>
    <x v="0"/>
    <n v="1996.2"/>
    <n v="0"/>
    <n v="1996.2"/>
    <n v="2152.3200000000002"/>
    <n v="-156.12000000000012"/>
    <n v="5.66"/>
    <n v="0"/>
    <n v="5.66"/>
    <n v="6.1029999999999998"/>
    <n v="-0.44299999999999962"/>
  </r>
  <r>
    <s v="1421700"/>
    <x v="5"/>
    <x v="2"/>
    <x v="0"/>
    <n v="6862.01"/>
    <n v="0"/>
    <n v="6862.01"/>
    <n v="7398.7"/>
    <n v="-536.6899999999996"/>
    <n v="5.66"/>
    <n v="0"/>
    <n v="5.66"/>
    <n v="6.1029999999999998"/>
    <n v="-0.44299999999999962"/>
  </r>
  <r>
    <s v="1421700"/>
    <x v="6"/>
    <x v="2"/>
    <x v="0"/>
    <n v="7424.28"/>
    <n v="0"/>
    <n v="7424.28"/>
    <n v="8004.72"/>
    <n v="-580.44000000000051"/>
    <n v="118.86"/>
    <n v="0"/>
    <n v="118.86"/>
    <n v="128.15299999999999"/>
    <n v="-9.2929999999999922"/>
  </r>
  <r>
    <s v="1421700"/>
    <x v="7"/>
    <x v="1"/>
    <x v="0"/>
    <n v="15221.34"/>
    <n v="0"/>
    <n v="15221.34"/>
    <n v="14852.36"/>
    <n v="368.97999999999956"/>
    <n v="0"/>
    <n v="0"/>
    <n v="0"/>
    <n v="0"/>
    <n v="0"/>
  </r>
  <r>
    <s v="1421700"/>
    <x v="8"/>
    <x v="1"/>
    <x v="0"/>
    <n v="35199.449999999997"/>
    <n v="0"/>
    <n v="35199.449999999997"/>
    <n v="34346.17"/>
    <n v="853.27999999999884"/>
    <n v="0"/>
    <n v="0"/>
    <n v="0"/>
    <n v="0"/>
    <n v="0"/>
  </r>
  <r>
    <s v="1421700"/>
    <x v="60"/>
    <x v="3"/>
    <x v="1"/>
    <n v="-804941.88"/>
    <n v="0"/>
    <n v="-804941.88"/>
    <n v="-808447.18"/>
    <n v="3505.3000000000466"/>
    <n v="-4454.8329999999996"/>
    <n v="0"/>
    <n v="-4454.8329999999996"/>
    <n v="-4454.8329999999996"/>
    <n v="0"/>
  </r>
  <r>
    <s v="1421700"/>
    <x v="48"/>
    <x v="4"/>
    <x v="2"/>
    <n v="29.79"/>
    <n v="0"/>
    <n v="29.79"/>
    <n v="0"/>
    <n v="29.79"/>
    <n v="350"/>
    <n v="0"/>
    <n v="350"/>
    <n v="0"/>
    <n v="350"/>
  </r>
  <r>
    <s v="1421700"/>
    <x v="61"/>
    <x v="4"/>
    <x v="2"/>
    <n v="2796.52"/>
    <n v="2778.7487684729062"/>
    <n v="17.771231527093732"/>
    <n v="2820.43"/>
    <n v="-23.909999999999854"/>
    <n v="53800"/>
    <n v="53457.996059113306"/>
    <n v="342.00394088669418"/>
    <n v="54259.866000000002"/>
    <n v="-459.8660000000018"/>
  </r>
  <r>
    <s v="1421700"/>
    <x v="11"/>
    <x v="4"/>
    <x v="2"/>
    <n v="4383.2"/>
    <n v="4379.1044776119406"/>
    <n v="4.0955223880591802"/>
    <n v="4401"/>
    <n v="-17.800000000000182"/>
    <n v="4459"/>
    <n v="4454.8328358208955"/>
    <n v="4.1671641791044749"/>
    <n v="4477.107"/>
    <n v="-18.106999999999971"/>
  </r>
  <r>
    <s v="1421700"/>
    <x v="54"/>
    <x v="4"/>
    <x v="2"/>
    <n v="12069.06"/>
    <n v="12059.586206896553"/>
    <n v="9.4737931034469511"/>
    <n v="12240.48"/>
    <n v="-171.42000000000007"/>
    <n v="53500"/>
    <n v="53457.996059113306"/>
    <n v="42.003940886694181"/>
    <n v="54259.866000000002"/>
    <n v="-759.8660000000018"/>
  </r>
  <r>
    <s v="1421700"/>
    <x v="55"/>
    <x v="4"/>
    <x v="2"/>
    <n v="15551.53"/>
    <n v="15495.871921182266"/>
    <n v="55.658078817734349"/>
    <n v="15728.31"/>
    <n v="-176.77999999999884"/>
    <n v="53650"/>
    <n v="53457.996059113306"/>
    <n v="192.00394088669418"/>
    <n v="54259.866000000002"/>
    <n v="-609.8660000000018"/>
  </r>
  <r>
    <s v="1421700"/>
    <x v="14"/>
    <x v="4"/>
    <x v="2"/>
    <n v="24471.040000000001"/>
    <n v="25135.411764705881"/>
    <n v="-664.3717647058802"/>
    <n v="25638.12"/>
    <n v="-1167.0799999999981"/>
    <n v="52045"/>
    <n v="53457.996078431381"/>
    <n v="-1412.9960784313807"/>
    <n v="54527.156000000003"/>
    <n v="-2482.1560000000027"/>
  </r>
  <r>
    <s v="1421700"/>
    <x v="56"/>
    <x v="4"/>
    <x v="2"/>
    <n v="43837.42"/>
    <n v="43281.300492610841"/>
    <n v="556.11950738915766"/>
    <n v="43930.52"/>
    <n v="-93.099999999998545"/>
    <n v="54145"/>
    <n v="53457.996059113306"/>
    <n v="687.00394088669418"/>
    <n v="54259.866000000002"/>
    <n v="-114.8660000000018"/>
  </r>
  <r>
    <s v="1421700"/>
    <x v="63"/>
    <x v="4"/>
    <x v="2"/>
    <n v="53261.15"/>
    <n v="53235.251231527094"/>
    <n v="25.89876847290725"/>
    <n v="54033.78"/>
    <n v="-772.62999999999738"/>
    <n v="4457"/>
    <n v="4454.8325123152708"/>
    <n v="2.1674876847291671"/>
    <n v="4521.6549999999997"/>
    <n v="-64.654999999999745"/>
  </r>
  <r>
    <s v="1421700"/>
    <x v="17"/>
    <x v="4"/>
    <x v="2"/>
    <n v="71820"/>
    <n v="71099.13432835821"/>
    <n v="720.86567164178996"/>
    <n v="71454.63"/>
    <n v="365.36999999999534"/>
    <n v="54000"/>
    <n v="53457.996019900493"/>
    <n v="542.00398009950732"/>
    <n v="53725.286"/>
    <n v="274.71399999999994"/>
  </r>
  <r>
    <s v="1421700"/>
    <x v="58"/>
    <x v="4"/>
    <x v="2"/>
    <n v="268324.96999999997"/>
    <n v="268114.30693069304"/>
    <n v="210.66306930693099"/>
    <n v="270795.45"/>
    <n v="-2470.4800000000396"/>
    <n v="53500"/>
    <n v="53457.996039603953"/>
    <n v="42.00396039604675"/>
    <n v="53992.576000000001"/>
    <n v="-492.57600000000093"/>
  </r>
  <r>
    <s v="1421700"/>
    <x v="59"/>
    <x v="4"/>
    <x v="3"/>
    <n v="222307.5"/>
    <n v="235243.29353233831"/>
    <n v="-12935.793532338314"/>
    <n v="236419.51"/>
    <n v="-14112.010000000009"/>
    <n v="41295"/>
    <n v="40093.496517412932"/>
    <n v="1201.503482587068"/>
    <n v="40293.964"/>
    <n v="1001.0360000000001"/>
  </r>
  <r>
    <s v="1421700"/>
    <x v="20"/>
    <x v="4"/>
    <x v="4"/>
    <n v="2685.63"/>
    <n v="2646.1666666666665"/>
    <n v="39.463333333333594"/>
    <n v="2699.09"/>
    <n v="-13.460000000000036"/>
    <n v="488.29599999999999"/>
    <n v="481.12156862745098"/>
    <n v="7.1744313725490088"/>
    <n v="490.74400000000003"/>
    <n v="-2.4480000000000359"/>
  </r>
  <r>
    <s v="1421703"/>
    <x v="0"/>
    <x v="0"/>
    <x v="0"/>
    <n v="73.510000000000005"/>
    <n v="0"/>
    <n v="73.510000000000005"/>
    <n v="0"/>
    <n v="73.510000000000005"/>
    <n v="0"/>
    <n v="0"/>
    <n v="0"/>
    <n v="0"/>
    <n v="0"/>
  </r>
  <r>
    <s v="1421703"/>
    <x v="4"/>
    <x v="2"/>
    <x v="0"/>
    <n v="38.799999999999997"/>
    <n v="0"/>
    <n v="38.799999999999997"/>
    <n v="39.19"/>
    <n v="-0.39000000000000057"/>
    <n v="0.11"/>
    <n v="0"/>
    <n v="0.11"/>
    <n v="0.111"/>
    <n v="-1.0000000000000009E-3"/>
  </r>
  <r>
    <s v="1421703"/>
    <x v="5"/>
    <x v="2"/>
    <x v="0"/>
    <n v="133.36000000000001"/>
    <n v="0"/>
    <n v="133.36000000000001"/>
    <n v="134.71"/>
    <n v="-1.3499999999999943"/>
    <n v="0.11"/>
    <n v="0"/>
    <n v="0.11"/>
    <n v="0.111"/>
    <n v="-1.0000000000000009E-3"/>
  </r>
  <r>
    <s v="1421703"/>
    <x v="6"/>
    <x v="2"/>
    <x v="0"/>
    <n v="144.29"/>
    <n v="0"/>
    <n v="144.29"/>
    <n v="145.75"/>
    <n v="-1.460000000000008"/>
    <n v="2.31"/>
    <n v="0"/>
    <n v="2.31"/>
    <n v="2.3330000000000002"/>
    <n v="-2.3000000000000131E-2"/>
  </r>
  <r>
    <s v="1421703"/>
    <x v="140"/>
    <x v="3"/>
    <x v="1"/>
    <n v="-17090.72"/>
    <n v="0"/>
    <n v="-17090.72"/>
    <n v="-17090.72"/>
    <n v="0"/>
    <n v="-50"/>
    <n v="0"/>
    <n v="-50"/>
    <n v="-50"/>
    <n v="0"/>
  </r>
  <r>
    <s v="1421703"/>
    <x v="141"/>
    <x v="4"/>
    <x v="5"/>
    <n v="14652.14"/>
    <n v="14652.139303482587"/>
    <n v="6.9651741250709165E-4"/>
    <n v="14725.4"/>
    <n v="-73.260000000000218"/>
    <n v="600"/>
    <n v="600"/>
    <n v="0"/>
    <n v="603"/>
    <n v="-3"/>
  </r>
  <r>
    <s v="1421703"/>
    <x v="142"/>
    <x v="4"/>
    <x v="2"/>
    <n v="33.35"/>
    <n v="32.696517412935322"/>
    <n v="0.65348258706467988"/>
    <n v="32.86"/>
    <n v="0.49000000000000199"/>
    <n v="51"/>
    <n v="50"/>
    <n v="1"/>
    <n v="50.25"/>
    <n v="0.75"/>
  </r>
  <r>
    <s v="1421703"/>
    <x v="143"/>
    <x v="4"/>
    <x v="2"/>
    <n v="53.26"/>
    <n v="52.47290640394089"/>
    <n v="0.78709359605910834"/>
    <n v="53.26"/>
    <n v="0"/>
    <n v="609"/>
    <n v="600"/>
    <n v="9"/>
    <n v="609"/>
    <n v="0"/>
  </r>
  <r>
    <s v="1421703"/>
    <x v="144"/>
    <x v="4"/>
    <x v="2"/>
    <n v="242.89"/>
    <n v="239.30049261083744"/>
    <n v="3.5895073891625486"/>
    <n v="242.89"/>
    <n v="0"/>
    <n v="609"/>
    <n v="600"/>
    <n v="9"/>
    <n v="609"/>
    <n v="0"/>
  </r>
  <r>
    <s v="1421703"/>
    <x v="145"/>
    <x v="4"/>
    <x v="2"/>
    <n v="342.32"/>
    <n v="337.26108374384239"/>
    <n v="5.0589162561576018"/>
    <n v="342.32"/>
    <n v="0"/>
    <n v="609"/>
    <n v="600"/>
    <n v="9"/>
    <n v="609"/>
    <n v="0"/>
  </r>
  <r>
    <s v="1421703"/>
    <x v="146"/>
    <x v="4"/>
    <x v="2"/>
    <n v="503.37"/>
    <n v="493.49753694581278"/>
    <n v="9.8724630541872216"/>
    <n v="500.9"/>
    <n v="2.4700000000000273"/>
    <n v="51"/>
    <n v="50"/>
    <n v="1"/>
    <n v="50.75"/>
    <n v="0.25"/>
  </r>
  <r>
    <s v="1421703"/>
    <x v="147"/>
    <x v="4"/>
    <x v="2"/>
    <n v="873.43"/>
    <n v="860.52216748768478"/>
    <n v="12.907832512315167"/>
    <n v="873.43"/>
    <n v="0"/>
    <n v="609"/>
    <n v="600"/>
    <n v="9"/>
    <n v="609"/>
    <n v="0"/>
  </r>
  <r>
    <s v="1422005"/>
    <x v="0"/>
    <x v="0"/>
    <x v="0"/>
    <n v="-9749.67"/>
    <n v="0"/>
    <n v="-9749.67"/>
    <n v="0"/>
    <n v="-9749.67"/>
    <n v="0"/>
    <n v="0"/>
    <n v="0"/>
    <n v="0"/>
    <n v="0"/>
  </r>
  <r>
    <s v="1422005"/>
    <x v="1"/>
    <x v="1"/>
    <x v="0"/>
    <n v="5.67"/>
    <n v="0"/>
    <n v="5.67"/>
    <n v="5.5"/>
    <n v="0.16999999999999993"/>
    <n v="0"/>
    <n v="0"/>
    <n v="0"/>
    <n v="0"/>
    <n v="0"/>
  </r>
  <r>
    <s v="1422005"/>
    <x v="2"/>
    <x v="1"/>
    <x v="0"/>
    <n v="132.30000000000001"/>
    <n v="0"/>
    <n v="132.30000000000001"/>
    <n v="128.32"/>
    <n v="3.9800000000000182"/>
    <n v="0"/>
    <n v="0"/>
    <n v="0"/>
    <n v="0"/>
    <n v="0"/>
  </r>
  <r>
    <s v="1422005"/>
    <x v="3"/>
    <x v="1"/>
    <x v="0"/>
    <n v="888.3"/>
    <n v="0"/>
    <n v="888.3"/>
    <n v="861.59"/>
    <n v="26.709999999999923"/>
    <n v="0"/>
    <n v="0"/>
    <n v="0"/>
    <n v="0"/>
    <n v="0"/>
  </r>
  <r>
    <s v="1422005"/>
    <x v="4"/>
    <x v="2"/>
    <x v="0"/>
    <n v="2458.2199999999998"/>
    <n v="0"/>
    <n v="2458.2199999999998"/>
    <n v="1571.03"/>
    <n v="887.18999999999983"/>
    <n v="6.97"/>
    <n v="0"/>
    <n v="6.97"/>
    <n v="4.4539999999999997"/>
    <n v="2.516"/>
  </r>
  <r>
    <s v="1422005"/>
    <x v="5"/>
    <x v="2"/>
    <x v="0"/>
    <n v="8450.23"/>
    <n v="0"/>
    <n v="8450.23"/>
    <n v="5400.47"/>
    <n v="3049.7599999999993"/>
    <n v="6.97"/>
    <n v="0"/>
    <n v="6.97"/>
    <n v="4.4539999999999997"/>
    <n v="2.516"/>
  </r>
  <r>
    <s v="1422005"/>
    <x v="6"/>
    <x v="2"/>
    <x v="0"/>
    <n v="9142.6200000000008"/>
    <n v="0"/>
    <n v="9142.6200000000008"/>
    <n v="5842.83"/>
    <n v="3299.7900000000009"/>
    <n v="146.37"/>
    <n v="0"/>
    <n v="146.37"/>
    <n v="93.542000000000002"/>
    <n v="52.828000000000003"/>
  </r>
  <r>
    <s v="1422005"/>
    <x v="7"/>
    <x v="1"/>
    <x v="0"/>
    <n v="9952.2000000000007"/>
    <n v="0"/>
    <n v="9952.2000000000007"/>
    <n v="9653"/>
    <n v="299.20000000000073"/>
    <n v="0"/>
    <n v="0"/>
    <n v="0"/>
    <n v="0"/>
    <n v="0"/>
  </r>
  <r>
    <s v="1422005"/>
    <x v="8"/>
    <x v="1"/>
    <x v="0"/>
    <n v="23014.53"/>
    <n v="0"/>
    <n v="23014.53"/>
    <n v="22322.63"/>
    <n v="691.89999999999782"/>
    <n v="0"/>
    <n v="0"/>
    <n v="0"/>
    <n v="0"/>
    <n v="0"/>
  </r>
  <r>
    <s v="1422005"/>
    <x v="36"/>
    <x v="3"/>
    <x v="1"/>
    <n v="-503826.16"/>
    <n v="0"/>
    <n v="-503826.16"/>
    <n v="-503826.17"/>
    <n v="1.0000000009313226E-2"/>
    <n v="-2895.3330000000001"/>
    <n v="0"/>
    <n v="-2895.3330000000001"/>
    <n v="-2895.3330000000001"/>
    <n v="0"/>
  </r>
  <r>
    <s v="1422005"/>
    <x v="48"/>
    <x v="4"/>
    <x v="2"/>
    <n v="21.28"/>
    <n v="0"/>
    <n v="21.28"/>
    <n v="0"/>
    <n v="21.28"/>
    <n v="250"/>
    <n v="0"/>
    <n v="250"/>
    <n v="0"/>
    <n v="250"/>
  </r>
  <r>
    <s v="1422005"/>
    <x v="37"/>
    <x v="4"/>
    <x v="2"/>
    <n v="3025.98"/>
    <n v="2985.0845771144277"/>
    <n v="40.895422885572316"/>
    <n v="3000.01"/>
    <n v="25.9699999999998"/>
    <n v="2935"/>
    <n v="2895.3333333333335"/>
    <n v="39.666666666666515"/>
    <n v="2909.81"/>
    <n v="25.190000000000055"/>
  </r>
  <r>
    <s v="1422005"/>
    <x v="38"/>
    <x v="4"/>
    <x v="2"/>
    <n v="3640.84"/>
    <n v="3583.497536945813"/>
    <n v="57.342463054187192"/>
    <n v="3637.25"/>
    <n v="3.5900000000001455"/>
    <n v="35300"/>
    <n v="34743.996059113299"/>
    <n v="556.00394088670146"/>
    <n v="35265.156000000003"/>
    <n v="34.843999999997322"/>
  </r>
  <r>
    <s v="1422005"/>
    <x v="39"/>
    <x v="4"/>
    <x v="2"/>
    <n v="5848.36"/>
    <n v="5789.0443349753696"/>
    <n v="59.315665024630107"/>
    <n v="5875.88"/>
    <n v="-27.520000000000437"/>
    <n v="35100"/>
    <n v="34743.996059113299"/>
    <n v="356.00394088670146"/>
    <n v="35265.156000000003"/>
    <n v="-165.15600000000268"/>
  </r>
  <r>
    <s v="1422005"/>
    <x v="40"/>
    <x v="4"/>
    <x v="2"/>
    <n v="10653.26"/>
    <n v="10500.334975369458"/>
    <n v="152.92502463054188"/>
    <n v="10657.84"/>
    <n v="-4.5799999999999272"/>
    <n v="35250"/>
    <n v="34743.996059113299"/>
    <n v="506.00394088670146"/>
    <n v="35265.156000000003"/>
    <n v="-15.156000000002678"/>
  </r>
  <r>
    <s v="1422005"/>
    <x v="41"/>
    <x v="4"/>
    <x v="2"/>
    <n v="14262.18"/>
    <n v="14117.529411764706"/>
    <n v="144.65058823529398"/>
    <n v="14399.88"/>
    <n v="-137.69999999999891"/>
    <n v="35100"/>
    <n v="34743.996078431366"/>
    <n v="356.00392156863381"/>
    <n v="35438.875999999997"/>
    <n v="-338.87599999999657"/>
  </r>
  <r>
    <s v="1422005"/>
    <x v="42"/>
    <x v="4"/>
    <x v="2"/>
    <n v="22664.36"/>
    <n v="22380.926108374384"/>
    <n v="283.43389162561652"/>
    <n v="22716.639999999999"/>
    <n v="-52.279999999998836"/>
    <n v="2932"/>
    <n v="2895.3330049261081"/>
    <n v="36.66699507389194"/>
    <n v="2938.7629999999999"/>
    <n v="-6.76299999999992"/>
  </r>
  <r>
    <s v="1422005"/>
    <x v="43"/>
    <x v="4"/>
    <x v="2"/>
    <n v="28507.94"/>
    <n v="28291.339901477833"/>
    <n v="216.60009852216535"/>
    <n v="28715.71"/>
    <n v="-207.77000000000044"/>
    <n v="35010"/>
    <n v="34743.996059113299"/>
    <n v="266.00394088670146"/>
    <n v="35265.156000000003"/>
    <n v="-255.15600000000268"/>
  </r>
  <r>
    <s v="1422005"/>
    <x v="44"/>
    <x v="4"/>
    <x v="2"/>
    <n v="46550"/>
    <n v="46209.512437810947"/>
    <n v="340.48756218905328"/>
    <n v="46440.56"/>
    <n v="109.44000000000233"/>
    <n v="35000"/>
    <n v="34743.9960199005"/>
    <n v="256.00398009950004"/>
    <n v="34917.716"/>
    <n v="82.283999999999651"/>
  </r>
  <r>
    <s v="1422005"/>
    <x v="45"/>
    <x v="4"/>
    <x v="2"/>
    <n v="183947.53"/>
    <n v="184510.42574257427"/>
    <n v="-562.89574257427012"/>
    <n v="186355.53"/>
    <n v="-2408"/>
    <n v="34638"/>
    <n v="34743.996039603961"/>
    <n v="-105.99603960396053"/>
    <n v="35091.436000000002"/>
    <n v="-453.43600000000151"/>
  </r>
  <r>
    <s v="1422005"/>
    <x v="46"/>
    <x v="4"/>
    <x v="3"/>
    <n v="138655.79999999999"/>
    <n v="133818.18905472636"/>
    <n v="4837.6109452736273"/>
    <n v="134487.28"/>
    <n v="4168.5199999999895"/>
    <n v="27000"/>
    <n v="26057.997014925375"/>
    <n v="942.00298507462503"/>
    <n v="26188.287"/>
    <n v="811.71299999999974"/>
  </r>
  <r>
    <s v="1422005"/>
    <x v="20"/>
    <x v="4"/>
    <x v="4"/>
    <n v="1754.23"/>
    <n v="1719.8333333333333"/>
    <n v="34.396666666666761"/>
    <n v="1754.23"/>
    <n v="0"/>
    <n v="318.95"/>
    <n v="312.69607843137254"/>
    <n v="6.2539215686274474"/>
    <n v="318.95"/>
    <n v="0"/>
  </r>
  <r>
    <s v="1422072"/>
    <x v="0"/>
    <x v="0"/>
    <x v="0"/>
    <n v="76891.56"/>
    <n v="0"/>
    <n v="76891.56"/>
    <n v="0"/>
    <n v="76891.56"/>
    <n v="0"/>
    <n v="0"/>
    <n v="0"/>
    <n v="0"/>
    <n v="0"/>
  </r>
  <r>
    <s v="1422072"/>
    <x v="1"/>
    <x v="1"/>
    <x v="0"/>
    <n v="29.21"/>
    <n v="0"/>
    <n v="29.21"/>
    <n v="29.13"/>
    <n v="8.0000000000001847E-2"/>
    <n v="0"/>
    <n v="0"/>
    <n v="0"/>
    <n v="0"/>
    <n v="0"/>
  </r>
  <r>
    <s v="1422072"/>
    <x v="2"/>
    <x v="1"/>
    <x v="0"/>
    <n v="681.59"/>
    <n v="0"/>
    <n v="681.59"/>
    <n v="679.79"/>
    <n v="1.8000000000000682"/>
    <n v="0"/>
    <n v="0"/>
    <n v="0"/>
    <n v="0"/>
    <n v="0"/>
  </r>
  <r>
    <s v="1422072"/>
    <x v="3"/>
    <x v="1"/>
    <x v="0"/>
    <n v="4576.3900000000003"/>
    <n v="0"/>
    <n v="4576.3900000000003"/>
    <n v="4564.29"/>
    <n v="12.100000000000364"/>
    <n v="0"/>
    <n v="0"/>
    <n v="0"/>
    <n v="0"/>
    <n v="0"/>
  </r>
  <r>
    <s v="1422072"/>
    <x v="4"/>
    <x v="2"/>
    <x v="0"/>
    <n v="7081.92"/>
    <n v="0"/>
    <n v="7081.92"/>
    <n v="7410.45"/>
    <n v="-328.52999999999975"/>
    <n v="20.079999999999998"/>
    <n v="0"/>
    <n v="20.079999999999998"/>
    <n v="21.012"/>
    <n v="-0.93200000000000216"/>
  </r>
  <r>
    <s v="1422072"/>
    <x v="5"/>
    <x v="2"/>
    <x v="0"/>
    <n v="24344.400000000001"/>
    <n v="0"/>
    <n v="24344.400000000001"/>
    <n v="25473.75"/>
    <n v="-1129.3499999999985"/>
    <n v="20.079999999999998"/>
    <n v="0"/>
    <n v="20.079999999999998"/>
    <n v="21.012"/>
    <n v="-0.93200000000000216"/>
  </r>
  <r>
    <s v="1422072"/>
    <x v="6"/>
    <x v="2"/>
    <x v="0"/>
    <n v="26339.14"/>
    <n v="0"/>
    <n v="26339.14"/>
    <n v="27560.27"/>
    <n v="-1221.130000000001"/>
    <n v="421.68"/>
    <n v="0"/>
    <n v="421.68"/>
    <n v="441.23"/>
    <n v="-19.550000000000011"/>
  </r>
  <r>
    <s v="1422072"/>
    <x v="7"/>
    <x v="1"/>
    <x v="0"/>
    <n v="51272.26"/>
    <n v="0"/>
    <n v="51272.26"/>
    <n v="51136.69"/>
    <n v="135.56999999999971"/>
    <n v="0"/>
    <n v="0"/>
    <n v="0"/>
    <n v="0"/>
    <n v="0"/>
  </r>
  <r>
    <s v="1422072"/>
    <x v="8"/>
    <x v="1"/>
    <x v="0"/>
    <n v="118567.45"/>
    <n v="0"/>
    <n v="118567.45"/>
    <n v="118253.95"/>
    <n v="313.5"/>
    <n v="0"/>
    <n v="0"/>
    <n v="0"/>
    <n v="0"/>
    <n v="0"/>
  </r>
  <r>
    <s v="1422072"/>
    <x v="343"/>
    <x v="3"/>
    <x v="1"/>
    <n v="-2785066.37"/>
    <n v="0"/>
    <n v="-2785066.37"/>
    <n v="-2785066.14"/>
    <n v="-0.22999999998137355"/>
    <n v="-15338"/>
    <n v="0"/>
    <n v="-15338"/>
    <n v="-15338"/>
    <n v="0"/>
  </r>
  <r>
    <s v="1422072"/>
    <x v="48"/>
    <x v="4"/>
    <x v="2"/>
    <n v="1423.8"/>
    <n v="1305.5742574257426"/>
    <n v="118.22574257425731"/>
    <n v="1318.63"/>
    <n v="105.16999999999985"/>
    <n v="16727"/>
    <n v="15338"/>
    <n v="1389"/>
    <n v="15491.38"/>
    <n v="1235.6200000000008"/>
  </r>
  <r>
    <s v="1422072"/>
    <x v="342"/>
    <x v="4"/>
    <x v="2"/>
    <n v="9616.2999999999993"/>
    <n v="9567.231527093596"/>
    <n v="49.068472906403258"/>
    <n v="9710.74"/>
    <n v="-94.440000000000509"/>
    <n v="185000"/>
    <n v="184056"/>
    <n v="944"/>
    <n v="186816.84"/>
    <n v="-1816.8399999999965"/>
  </r>
  <r>
    <s v="1422072"/>
    <x v="11"/>
    <x v="4"/>
    <x v="2"/>
    <n v="15209.86"/>
    <n v="15199.960199004976"/>
    <n v="9.8998009950246342"/>
    <n v="15275.96"/>
    <n v="-66.099999999998545"/>
    <n v="15348"/>
    <n v="15338"/>
    <n v="10"/>
    <n v="15414.69"/>
    <n v="-66.690000000000509"/>
  </r>
  <r>
    <s v="1422072"/>
    <x v="54"/>
    <x v="4"/>
    <x v="2"/>
    <n v="41531.120000000003"/>
    <n v="41521.192118226601"/>
    <n v="9.9278817734011682"/>
    <n v="42144.01"/>
    <n v="-612.88999999999942"/>
    <n v="184100"/>
    <n v="184056"/>
    <n v="44"/>
    <n v="186816.84"/>
    <n v="-2716.8399999999965"/>
  </r>
  <r>
    <s v="1422072"/>
    <x v="55"/>
    <x v="4"/>
    <x v="2"/>
    <n v="53481.01"/>
    <n v="53352.315270935964"/>
    <n v="128.69472906403826"/>
    <n v="54152.6"/>
    <n v="-671.58999999999651"/>
    <n v="184500"/>
    <n v="184056"/>
    <n v="444"/>
    <n v="186816.84"/>
    <n v="-2316.8399999999965"/>
  </r>
  <r>
    <s v="1422072"/>
    <x v="14"/>
    <x v="4"/>
    <x v="2"/>
    <n v="86693.63"/>
    <n v="86541.294117647063"/>
    <n v="152.33588235294155"/>
    <n v="88272.12"/>
    <n v="-1578.4899999999907"/>
    <n v="184380"/>
    <n v="184056"/>
    <n v="324"/>
    <n v="187737.12"/>
    <n v="-3357.1199999999953"/>
  </r>
  <r>
    <s v="1422072"/>
    <x v="56"/>
    <x v="4"/>
    <x v="2"/>
    <n v="156153.34"/>
    <n v="149017.62561576357"/>
    <n v="7135.7143842364312"/>
    <n v="151252.89000000001"/>
    <n v="4900.4499999999825"/>
    <n v="192870"/>
    <n v="184056"/>
    <n v="8814"/>
    <n v="186816.84"/>
    <n v="6053.1600000000035"/>
  </r>
  <r>
    <s v="1422072"/>
    <x v="63"/>
    <x v="4"/>
    <x v="2"/>
    <n v="183552"/>
    <n v="183289.10344827586"/>
    <n v="262.89655172414496"/>
    <n v="186038.44"/>
    <n v="-2486.4400000000023"/>
    <n v="15360"/>
    <n v="15338"/>
    <n v="22"/>
    <n v="15568.07"/>
    <n v="-208.06999999999971"/>
  </r>
  <r>
    <s v="1422072"/>
    <x v="17"/>
    <x v="4"/>
    <x v="2"/>
    <n v="245518"/>
    <n v="244794.4776119403"/>
    <n v="723.5223880597041"/>
    <n v="246018.45"/>
    <n v="-500.45000000001164"/>
    <n v="184600"/>
    <n v="184056"/>
    <n v="544"/>
    <n v="184976.28"/>
    <n v="-376.27999999999884"/>
  </r>
  <r>
    <s v="1422072"/>
    <x v="58"/>
    <x v="4"/>
    <x v="2"/>
    <n v="923840.36"/>
    <n v="923118.1386138614"/>
    <n v="722.2213861385826"/>
    <n v="932349.32"/>
    <n v="-8508.9599999999627"/>
    <n v="184200"/>
    <n v="184056"/>
    <n v="144"/>
    <n v="185896.56"/>
    <n v="-1696.5599999999977"/>
  </r>
  <r>
    <s v="1422072"/>
    <x v="59"/>
    <x v="4"/>
    <x v="3"/>
    <n v="748970.04"/>
    <n v="810081.25373134331"/>
    <n v="-61111.213731343276"/>
    <n v="814131.66"/>
    <n v="-65161.619999999995"/>
    <n v="139100"/>
    <n v="138042"/>
    <n v="1058"/>
    <n v="138732.21"/>
    <n v="367.79000000000815"/>
  </r>
  <r>
    <s v="1422072"/>
    <x v="20"/>
    <x v="4"/>
    <x v="4"/>
    <n v="9292.99"/>
    <n v="9110.7745098039213"/>
    <n v="182.21549019607846"/>
    <n v="9292.99"/>
    <n v="0"/>
    <n v="1689.634"/>
    <n v="1656.5039215686274"/>
    <n v="33.130078431372567"/>
    <n v="1689.634"/>
    <n v="0"/>
  </r>
  <r>
    <s v="1422076"/>
    <x v="0"/>
    <x v="0"/>
    <x v="0"/>
    <n v="-2843.06"/>
    <n v="0"/>
    <n v="-2843.06"/>
    <n v="0"/>
    <n v="-2843.06"/>
    <n v="0"/>
    <n v="0"/>
    <n v="0"/>
    <n v="0"/>
    <n v="0"/>
  </r>
  <r>
    <s v="1422076"/>
    <x v="1"/>
    <x v="1"/>
    <x v="0"/>
    <n v="6.45"/>
    <n v="0"/>
    <n v="6.45"/>
    <n v="6.25"/>
    <n v="0.20000000000000018"/>
    <n v="0"/>
    <n v="0"/>
    <n v="0"/>
    <n v="0"/>
    <n v="0"/>
  </r>
  <r>
    <s v="1422076"/>
    <x v="3"/>
    <x v="1"/>
    <x v="0"/>
    <n v="1011.04"/>
    <n v="0"/>
    <n v="1011.04"/>
    <n v="979.91"/>
    <n v="31.129999999999995"/>
    <n v="0"/>
    <n v="0"/>
    <n v="0"/>
    <n v="0"/>
    <n v="0"/>
  </r>
  <r>
    <s v="1422076"/>
    <x v="4"/>
    <x v="2"/>
    <x v="0"/>
    <n v="1262.6099999999999"/>
    <n v="0"/>
    <n v="1262.6099999999999"/>
    <n v="1786.58"/>
    <n v="-523.97"/>
    <n v="3.58"/>
    <n v="0"/>
    <n v="3.58"/>
    <n v="5.0659999999999998"/>
    <n v="-1.4859999999999998"/>
  </r>
  <r>
    <s v="1422076"/>
    <x v="5"/>
    <x v="2"/>
    <x v="0"/>
    <n v="4340.29"/>
    <n v="0"/>
    <n v="4340.29"/>
    <n v="6141.43"/>
    <n v="-1801.1400000000003"/>
    <n v="3.58"/>
    <n v="0"/>
    <n v="3.58"/>
    <n v="5.0659999999999998"/>
    <n v="-1.4859999999999998"/>
  </r>
  <r>
    <s v="1422076"/>
    <x v="6"/>
    <x v="2"/>
    <x v="0"/>
    <n v="4695.92"/>
    <n v="0"/>
    <n v="4695.92"/>
    <n v="6644.49"/>
    <n v="-1948.5699999999997"/>
    <n v="75.180000000000007"/>
    <n v="0"/>
    <n v="75.180000000000007"/>
    <n v="106.376"/>
    <n v="-31.195999999999998"/>
  </r>
  <r>
    <s v="1422076"/>
    <x v="8"/>
    <x v="1"/>
    <x v="0"/>
    <n v="26191.73"/>
    <n v="0"/>
    <n v="26191.73"/>
    <n v="25385.360000000001"/>
    <n v="806.36999999999898"/>
    <n v="0"/>
    <n v="0"/>
    <n v="0"/>
    <n v="0"/>
    <n v="0"/>
  </r>
  <r>
    <s v="1422076"/>
    <x v="249"/>
    <x v="3"/>
    <x v="1"/>
    <n v="-557947.93999999994"/>
    <n v="0"/>
    <n v="-557947.93999999994"/>
    <n v="-557947.85"/>
    <n v="-8.999999996740371E-2"/>
    <n v="-3292.5830000000001"/>
    <n v="0"/>
    <n v="-3292.5830000000001"/>
    <n v="-3292.5830000000001"/>
    <n v="0"/>
  </r>
  <r>
    <s v="1422076"/>
    <x v="250"/>
    <x v="4"/>
    <x v="2"/>
    <n v="2722.22"/>
    <n v="2719.536945812808"/>
    <n v="2.6830541871918285"/>
    <n v="2760.33"/>
    <n v="-38.110000000000127"/>
    <n v="39550"/>
    <n v="39510.996059113299"/>
    <n v="39.003940886701457"/>
    <n v="40103.661"/>
    <n v="-553.66100000000006"/>
  </r>
  <r>
    <s v="1422076"/>
    <x v="37"/>
    <x v="4"/>
    <x v="2"/>
    <n v="3402.3"/>
    <n v="3394.6567164179105"/>
    <n v="7.6432835820896798"/>
    <n v="3411.63"/>
    <n v="-9.3299999999999272"/>
    <n v="3300"/>
    <n v="3292.5830845771143"/>
    <n v="7.4169154228857224"/>
    <n v="3309.0459999999998"/>
    <n v="-9.0459999999998217"/>
  </r>
  <r>
    <s v="1422076"/>
    <x v="251"/>
    <x v="4"/>
    <x v="2"/>
    <n v="6867.07"/>
    <n v="6860.2955665024629"/>
    <n v="6.7744334975368474"/>
    <n v="6963.2"/>
    <n v="-96.130000000000109"/>
    <n v="39550"/>
    <n v="39510.996059113299"/>
    <n v="39.003940886701457"/>
    <n v="40103.661"/>
    <n v="-553.66100000000006"/>
  </r>
  <r>
    <s v="1422076"/>
    <x v="252"/>
    <x v="4"/>
    <x v="2"/>
    <n v="10387.73"/>
    <n v="10184.356435643565"/>
    <n v="203.37356435643414"/>
    <n v="10286.200000000001"/>
    <n v="101.52999999999884"/>
    <n v="40300"/>
    <n v="39510.996039603961"/>
    <n v="789.00396039603947"/>
    <n v="39906.106"/>
    <n v="393.89400000000023"/>
  </r>
  <r>
    <s v="1422076"/>
    <x v="253"/>
    <x v="4"/>
    <x v="2"/>
    <n v="11368.89"/>
    <n v="11372.059113300493"/>
    <n v="-3.1691133004933363"/>
    <n v="11542.64"/>
    <n v="-173.75"/>
    <n v="39500"/>
    <n v="39510.996059113299"/>
    <n v="-10.996059113298543"/>
    <n v="40103.661"/>
    <n v="-603.66100000000006"/>
  </r>
  <r>
    <s v="1422076"/>
    <x v="254"/>
    <x v="4"/>
    <x v="2"/>
    <n v="27323.599999999999"/>
    <n v="27097.960591133004"/>
    <n v="225.63940886699493"/>
    <n v="27504.43"/>
    <n v="-180.83000000000175"/>
    <n v="3320"/>
    <n v="3292.5832512315274"/>
    <n v="27.416748768472644"/>
    <n v="3341.9720000000002"/>
    <n v="-21.972000000000207"/>
  </r>
  <r>
    <s v="1422076"/>
    <x v="255"/>
    <x v="4"/>
    <x v="2"/>
    <n v="30818.720000000001"/>
    <n v="29131.059405940596"/>
    <n v="1687.6605940594054"/>
    <n v="29422.37"/>
    <n v="1396.3500000000022"/>
    <n v="41800"/>
    <n v="39510.996039603961"/>
    <n v="2289.0039603960395"/>
    <n v="39906.106"/>
    <n v="1893.8940000000002"/>
  </r>
  <r>
    <s v="1422076"/>
    <x v="256"/>
    <x v="4"/>
    <x v="2"/>
    <n v="32742.2"/>
    <n v="32173.014778325123"/>
    <n v="569.18522167487754"/>
    <n v="32655.61"/>
    <n v="86.590000000000146"/>
    <n v="40210"/>
    <n v="39510.996059113299"/>
    <n v="699.00394088670146"/>
    <n v="40103.661"/>
    <n v="106.33899999999994"/>
  </r>
  <r>
    <s v="1422076"/>
    <x v="257"/>
    <x v="4"/>
    <x v="2"/>
    <n v="211445.66"/>
    <n v="209825.91089108912"/>
    <n v="1619.7491089108808"/>
    <n v="211924.17"/>
    <n v="-478.51000000000931"/>
    <n v="39816"/>
    <n v="39510.996039603961"/>
    <n v="305.00396039603947"/>
    <n v="39906.106"/>
    <n v="-90.105999999999767"/>
  </r>
  <r>
    <s v="1422076"/>
    <x v="258"/>
    <x v="4"/>
    <x v="3"/>
    <n v="184209.66"/>
    <n v="177650.0696517413"/>
    <n v="6559.5903482587019"/>
    <n v="178538.32"/>
    <n v="5671.3399999999965"/>
    <n v="2442.83"/>
    <n v="2355.8427860696515"/>
    <n v="86.987213930348389"/>
    <n v="2367.6219999999998"/>
    <n v="75.208000000000084"/>
  </r>
  <r>
    <s v="1422076"/>
    <x v="20"/>
    <x v="4"/>
    <x v="4"/>
    <n v="1994.91"/>
    <n v="1955.7941176470588"/>
    <n v="39.115882352941298"/>
    <n v="1994.91"/>
    <n v="0"/>
    <n v="362.71100000000001"/>
    <n v="355.5990196078431"/>
    <n v="7.1119803921569087"/>
    <n v="362.71100000000001"/>
    <n v="0"/>
  </r>
  <r>
    <s v="1422078"/>
    <x v="0"/>
    <x v="0"/>
    <x v="0"/>
    <n v="-4312.63"/>
    <n v="0"/>
    <n v="-4312.63"/>
    <n v="0"/>
    <n v="-4312.63"/>
    <n v="0"/>
    <n v="0"/>
    <n v="0"/>
    <n v="0"/>
    <n v="0"/>
  </r>
  <r>
    <s v="1422078"/>
    <x v="1"/>
    <x v="1"/>
    <x v="0"/>
    <n v="1.84"/>
    <n v="0"/>
    <n v="1.84"/>
    <n v="1.82"/>
    <n v="2.0000000000000018E-2"/>
    <n v="0"/>
    <n v="0"/>
    <n v="0"/>
    <n v="0"/>
    <n v="0"/>
  </r>
  <r>
    <s v="1422078"/>
    <x v="2"/>
    <x v="1"/>
    <x v="0"/>
    <n v="42.83"/>
    <n v="0"/>
    <n v="42.83"/>
    <n v="42.41"/>
    <n v="0.42000000000000171"/>
    <n v="0"/>
    <n v="0"/>
    <n v="0"/>
    <n v="0"/>
    <n v="0"/>
  </r>
  <r>
    <s v="1422078"/>
    <x v="3"/>
    <x v="1"/>
    <x v="0"/>
    <n v="287.55"/>
    <n v="0"/>
    <n v="287.55"/>
    <n v="284.77999999999997"/>
    <n v="2.7700000000000387"/>
    <n v="0"/>
    <n v="0"/>
    <n v="0"/>
    <n v="0"/>
    <n v="0"/>
  </r>
  <r>
    <s v="1422078"/>
    <x v="4"/>
    <x v="2"/>
    <x v="0"/>
    <n v="529.03"/>
    <n v="0"/>
    <n v="529.03"/>
    <n v="519.27"/>
    <n v="9.7599999999999909"/>
    <n v="1.5"/>
    <n v="0"/>
    <n v="1.5"/>
    <n v="1.472"/>
    <n v="2.8000000000000025E-2"/>
  </r>
  <r>
    <s v="1422078"/>
    <x v="5"/>
    <x v="2"/>
    <x v="0"/>
    <n v="1818.56"/>
    <n v="0"/>
    <n v="1818.56"/>
    <n v="1785.03"/>
    <n v="33.529999999999973"/>
    <n v="1.5"/>
    <n v="0"/>
    <n v="1.5"/>
    <n v="1.472"/>
    <n v="2.8000000000000025E-2"/>
  </r>
  <r>
    <s v="1422078"/>
    <x v="6"/>
    <x v="2"/>
    <x v="0"/>
    <n v="1967.57"/>
    <n v="0"/>
    <n v="1967.57"/>
    <n v="1931.24"/>
    <n v="36.329999999999927"/>
    <n v="31.5"/>
    <n v="0"/>
    <n v="31.5"/>
    <n v="30.917999999999999"/>
    <n v="0.58200000000000074"/>
  </r>
  <r>
    <s v="1422078"/>
    <x v="7"/>
    <x v="1"/>
    <x v="0"/>
    <n v="3221.56"/>
    <n v="0"/>
    <n v="3221.56"/>
    <n v="3190.63"/>
    <n v="30.929999999999836"/>
    <n v="0"/>
    <n v="0"/>
    <n v="0"/>
    <n v="0"/>
    <n v="0"/>
  </r>
  <r>
    <s v="1422078"/>
    <x v="8"/>
    <x v="1"/>
    <x v="0"/>
    <n v="7449.89"/>
    <n v="0"/>
    <n v="7449.89"/>
    <n v="7378.34"/>
    <n v="71.550000000000182"/>
    <n v="0"/>
    <n v="0"/>
    <n v="0"/>
    <n v="0"/>
    <n v="0"/>
  </r>
  <r>
    <s v="1422078"/>
    <x v="158"/>
    <x v="3"/>
    <x v="1"/>
    <n v="-188729.87"/>
    <n v="0"/>
    <n v="-188729.87"/>
    <n v="-188729.88"/>
    <n v="1.0000000009313226E-2"/>
    <n v="-957"/>
    <n v="0"/>
    <n v="-957"/>
    <n v="-957"/>
    <n v="0"/>
  </r>
  <r>
    <s v="1422078"/>
    <x v="48"/>
    <x v="4"/>
    <x v="2"/>
    <n v="102.14"/>
    <n v="81.455445544554451"/>
    <n v="20.68455445544555"/>
    <n v="82.27"/>
    <n v="19.870000000000005"/>
    <n v="1200"/>
    <n v="957"/>
    <n v="243"/>
    <n v="966.57"/>
    <n v="233.42999999999995"/>
  </r>
  <r>
    <s v="1422078"/>
    <x v="37"/>
    <x v="4"/>
    <x v="2"/>
    <n v="994.92"/>
    <n v="986.66666666666663"/>
    <n v="8.2533333333333303"/>
    <n v="991.6"/>
    <n v="3.3199999999999363"/>
    <n v="965"/>
    <n v="957"/>
    <n v="8"/>
    <n v="961.78499999999997"/>
    <n v="3.2150000000000318"/>
  </r>
  <r>
    <s v="1422078"/>
    <x v="161"/>
    <x v="4"/>
    <x v="2"/>
    <n v="2189.5"/>
    <n v="2167.6059113300494"/>
    <n v="21.894088669950634"/>
    <n v="2200.12"/>
    <n v="-10.619999999999891"/>
    <n v="11600"/>
    <n v="11484"/>
    <n v="116"/>
    <n v="11656.26"/>
    <n v="-56.260000000000218"/>
  </r>
  <r>
    <s v="1422078"/>
    <x v="159"/>
    <x v="4"/>
    <x v="2"/>
    <n v="5532.33"/>
    <n v="5526.5588235294117"/>
    <n v="5.771176470588216"/>
    <n v="5637.09"/>
    <n v="-104.76000000000022"/>
    <n v="11496"/>
    <n v="11484"/>
    <n v="12"/>
    <n v="11713.68"/>
    <n v="-217.68000000000029"/>
  </r>
  <r>
    <s v="1422078"/>
    <x v="163"/>
    <x v="4"/>
    <x v="2"/>
    <n v="6403.92"/>
    <n v="6128.5517241379312"/>
    <n v="275.36827586206891"/>
    <n v="6220.48"/>
    <n v="183.44000000000051"/>
    <n v="12000"/>
    <n v="11484"/>
    <n v="516"/>
    <n v="11656.26"/>
    <n v="343.73999999999978"/>
  </r>
  <r>
    <s v="1422078"/>
    <x v="164"/>
    <x v="4"/>
    <x v="2"/>
    <n v="9528.0300000000007"/>
    <n v="9005.7536945812808"/>
    <n v="522.27630541871986"/>
    <n v="9140.84"/>
    <n v="387.19000000000051"/>
    <n v="12150"/>
    <n v="11484"/>
    <n v="666"/>
    <n v="11656.26"/>
    <n v="493.73999999999978"/>
  </r>
  <r>
    <s v="1422078"/>
    <x v="166"/>
    <x v="4"/>
    <x v="2"/>
    <n v="9417.15"/>
    <n v="9351.1921182265996"/>
    <n v="65.957881773400004"/>
    <n v="9491.4599999999991"/>
    <n v="-74.309999999999491"/>
    <n v="11565"/>
    <n v="11484"/>
    <n v="81"/>
    <n v="11656.26"/>
    <n v="-91.260000000000218"/>
  </r>
  <r>
    <s v="1422078"/>
    <x v="165"/>
    <x v="4"/>
    <x v="2"/>
    <n v="9917.52"/>
    <n v="9876.2364532019692"/>
    <n v="41.283546798031239"/>
    <n v="10024.379999999999"/>
    <n v="-106.85999999999876"/>
    <n v="961"/>
    <n v="957"/>
    <n v="4"/>
    <n v="971.35500000000002"/>
    <n v="-10.355000000000018"/>
  </r>
  <r>
    <s v="1422078"/>
    <x v="167"/>
    <x v="4"/>
    <x v="2"/>
    <n v="19780"/>
    <n v="19752.4776119403"/>
    <n v="27.522388059700461"/>
    <n v="19851.240000000002"/>
    <n v="-71.240000000001601"/>
    <n v="11500"/>
    <n v="11484"/>
    <n v="16"/>
    <n v="11541.42"/>
    <n v="-41.420000000000073"/>
  </r>
  <r>
    <s v="1422078"/>
    <x v="45"/>
    <x v="4"/>
    <x v="2"/>
    <n v="62685.97"/>
    <n v="60986.584158415841"/>
    <n v="1699.3858415841605"/>
    <n v="61596.45"/>
    <n v="1089.5200000000041"/>
    <n v="11804"/>
    <n v="11484"/>
    <n v="320"/>
    <n v="11598.84"/>
    <n v="205.15999999999985"/>
  </r>
  <r>
    <s v="1422078"/>
    <x v="168"/>
    <x v="4"/>
    <x v="3"/>
    <n v="50592.36"/>
    <n v="47542.86567164179"/>
    <n v="3049.4943283582106"/>
    <n v="47780.58"/>
    <n v="2811.7799999999988"/>
    <n v="8740"/>
    <n v="8613"/>
    <n v="127"/>
    <n v="8656.0650000000005"/>
    <n v="83.934999999999491"/>
  </r>
  <r>
    <s v="1422078"/>
    <x v="20"/>
    <x v="4"/>
    <x v="4"/>
    <n v="579.83000000000004"/>
    <n v="568.46078431372553"/>
    <n v="11.369215686274515"/>
    <n v="579.83000000000004"/>
    <n v="0"/>
    <n v="105.423"/>
    <n v="103.35588235294117"/>
    <n v="2.0671176470588364"/>
    <n v="105.423"/>
    <n v="0"/>
  </r>
  <r>
    <s v="1422079"/>
    <x v="0"/>
    <x v="0"/>
    <x v="0"/>
    <n v="-6227.14"/>
    <n v="0"/>
    <n v="-6227.14"/>
    <n v="0"/>
    <n v="-6227.14"/>
    <n v="0"/>
    <n v="0"/>
    <n v="0"/>
    <n v="0"/>
    <n v="0"/>
  </r>
  <r>
    <s v="1422079"/>
    <x v="1"/>
    <x v="1"/>
    <x v="0"/>
    <n v="4.53"/>
    <n v="0"/>
    <n v="4.53"/>
    <n v="4.4800000000000004"/>
    <n v="4.9999999999999822E-2"/>
    <n v="0"/>
    <n v="0"/>
    <n v="0"/>
    <n v="0"/>
    <n v="0"/>
  </r>
  <r>
    <s v="1422079"/>
    <x v="2"/>
    <x v="1"/>
    <x v="0"/>
    <n v="105.64"/>
    <n v="0"/>
    <n v="105.64"/>
    <n v="104.64"/>
    <n v="1"/>
    <n v="0"/>
    <n v="0"/>
    <n v="0"/>
    <n v="0"/>
    <n v="0"/>
  </r>
  <r>
    <s v="1422079"/>
    <x v="3"/>
    <x v="1"/>
    <x v="0"/>
    <n v="709.32"/>
    <n v="0"/>
    <n v="709.32"/>
    <n v="702.59"/>
    <n v="6.7300000000000182"/>
    <n v="0"/>
    <n v="0"/>
    <n v="0"/>
    <n v="0"/>
    <n v="0"/>
  </r>
  <r>
    <s v="1422079"/>
    <x v="4"/>
    <x v="2"/>
    <x v="0"/>
    <n v="1357.84"/>
    <n v="0"/>
    <n v="1357.84"/>
    <n v="1281.0899999999999"/>
    <n v="76.75"/>
    <n v="3.85"/>
    <n v="0"/>
    <n v="3.85"/>
    <n v="3.6320000000000001"/>
    <n v="0.21799999999999997"/>
  </r>
  <r>
    <s v="1422079"/>
    <x v="5"/>
    <x v="2"/>
    <x v="0"/>
    <n v="4667.63"/>
    <n v="0"/>
    <n v="4667.63"/>
    <n v="4403.8100000000004"/>
    <n v="263.81999999999971"/>
    <n v="3.85"/>
    <n v="0"/>
    <n v="3.85"/>
    <n v="3.6320000000000001"/>
    <n v="0.21799999999999997"/>
  </r>
  <r>
    <s v="1422079"/>
    <x v="6"/>
    <x v="2"/>
    <x v="0"/>
    <n v="5050.09"/>
    <n v="0"/>
    <n v="5050.09"/>
    <n v="4764.54"/>
    <n v="285.55000000000018"/>
    <n v="80.849999999999994"/>
    <n v="0"/>
    <n v="80.849999999999994"/>
    <n v="76.278000000000006"/>
    <n v="4.5719999999999885"/>
  </r>
  <r>
    <s v="1422079"/>
    <x v="7"/>
    <x v="1"/>
    <x v="0"/>
    <n v="7947.02"/>
    <n v="0"/>
    <n v="7947.02"/>
    <n v="7871.54"/>
    <n v="75.480000000000473"/>
    <n v="0"/>
    <n v="0"/>
    <n v="0"/>
    <n v="0"/>
    <n v="0"/>
  </r>
  <r>
    <s v="1422079"/>
    <x v="8"/>
    <x v="1"/>
    <x v="0"/>
    <n v="18377.53"/>
    <n v="0"/>
    <n v="18377.53"/>
    <n v="18203"/>
    <n v="174.52999999999884"/>
    <n v="0"/>
    <n v="0"/>
    <n v="0"/>
    <n v="0"/>
    <n v="0"/>
  </r>
  <r>
    <s v="1422079"/>
    <x v="175"/>
    <x v="3"/>
    <x v="1"/>
    <n v="-465612.58"/>
    <n v="0"/>
    <n v="-465612.58"/>
    <n v="-465612.58"/>
    <n v="0"/>
    <n v="-2361"/>
    <n v="0"/>
    <n v="-2361"/>
    <n v="-2361"/>
    <n v="0"/>
  </r>
  <r>
    <s v="1422079"/>
    <x v="48"/>
    <x v="4"/>
    <x v="2"/>
    <n v="222.93"/>
    <n v="200.97029702970298"/>
    <n v="21.95970297029703"/>
    <n v="202.98"/>
    <n v="19.950000000000017"/>
    <n v="2619"/>
    <n v="2361"/>
    <n v="258"/>
    <n v="2384.61"/>
    <n v="234.38999999999987"/>
  </r>
  <r>
    <s v="1422079"/>
    <x v="37"/>
    <x v="4"/>
    <x v="2"/>
    <n v="2435.2199999999998"/>
    <n v="2434.1890547263683"/>
    <n v="1.0309452736314597"/>
    <n v="2446.36"/>
    <n v="-11.140000000000327"/>
    <n v="2362"/>
    <n v="2360.9999999999995"/>
    <n v="1.0000000000004547"/>
    <n v="2372.8049999999998"/>
    <n v="-10.804999999999836"/>
  </r>
  <r>
    <s v="1422079"/>
    <x v="177"/>
    <x v="4"/>
    <x v="2"/>
    <n v="5398.25"/>
    <n v="5347.6650246305417"/>
    <n v="50.584975369458334"/>
    <n v="5427.88"/>
    <n v="-29.630000000000109"/>
    <n v="28600"/>
    <n v="28332"/>
    <n v="268"/>
    <n v="28756.98"/>
    <n v="-156.97999999999956"/>
  </r>
  <r>
    <s v="1422079"/>
    <x v="159"/>
    <x v="4"/>
    <x v="2"/>
    <n v="13698.02"/>
    <n v="13634.490196078432"/>
    <n v="63.5298039215686"/>
    <n v="13907.18"/>
    <n v="-209.15999999999985"/>
    <n v="28464"/>
    <n v="28332"/>
    <n v="132"/>
    <n v="28898.639999999999"/>
    <n v="-434.63999999999942"/>
  </r>
  <r>
    <s v="1422079"/>
    <x v="163"/>
    <x v="4"/>
    <x v="2"/>
    <n v="15262.67"/>
    <n v="15119.655172413793"/>
    <n v="143.01482758620659"/>
    <n v="15346.45"/>
    <n v="-83.780000000000655"/>
    <n v="28600"/>
    <n v="28332"/>
    <n v="268"/>
    <n v="28756.98"/>
    <n v="-156.97999999999956"/>
  </r>
  <r>
    <s v="1422079"/>
    <x v="164"/>
    <x v="4"/>
    <x v="2"/>
    <n v="22428.12"/>
    <n v="22217.950738916257"/>
    <n v="210.16926108374173"/>
    <n v="22551.22"/>
    <n v="-123.10000000000218"/>
    <n v="28600"/>
    <n v="28332"/>
    <n v="268"/>
    <n v="28756.98"/>
    <n v="-156.97999999999956"/>
  </r>
  <r>
    <s v="1422079"/>
    <x v="166"/>
    <x v="4"/>
    <x v="2"/>
    <n v="23369.83"/>
    <n v="23070.177339901478"/>
    <n v="299.65266009852348"/>
    <n v="23416.23"/>
    <n v="-46.399999999997817"/>
    <n v="28700"/>
    <n v="28332"/>
    <n v="368"/>
    <n v="28756.98"/>
    <n v="-56.979999999999563"/>
  </r>
  <r>
    <s v="1422079"/>
    <x v="165"/>
    <x v="4"/>
    <x v="2"/>
    <n v="24468.720000000001"/>
    <n v="24365.517241379312"/>
    <n v="103.20275862068956"/>
    <n v="24731"/>
    <n v="-262.27999999999884"/>
    <n v="2371"/>
    <n v="2361"/>
    <n v="10"/>
    <n v="2396.415"/>
    <n v="-25.414999999999964"/>
  </r>
  <r>
    <s v="1422079"/>
    <x v="167"/>
    <x v="4"/>
    <x v="2"/>
    <n v="48848"/>
    <n v="48731.044776119401"/>
    <n v="116.95522388059908"/>
    <n v="48974.7"/>
    <n v="-126.69999999999709"/>
    <n v="28400"/>
    <n v="28332"/>
    <n v="68"/>
    <n v="28473.66"/>
    <n v="-73.659999999999854"/>
  </r>
  <r>
    <s v="1422079"/>
    <x v="45"/>
    <x v="4"/>
    <x v="2"/>
    <n v="151255.66"/>
    <n v="150459.0693069307"/>
    <n v="796.59069306930178"/>
    <n v="151963.66"/>
    <n v="-708"/>
    <n v="28482"/>
    <n v="28332"/>
    <n v="150"/>
    <n v="28615.32"/>
    <n v="-133.31999999999971"/>
  </r>
  <r>
    <s v="1422079"/>
    <x v="168"/>
    <x v="4"/>
    <x v="3"/>
    <n v="124802.22"/>
    <n v="117292.26865671642"/>
    <n v="7509.9513432835811"/>
    <n v="117878.73"/>
    <n v="6923.4900000000052"/>
    <n v="21560"/>
    <n v="21249"/>
    <n v="311"/>
    <n v="21355.244999999999"/>
    <n v="204.75500000000102"/>
  </r>
  <r>
    <s v="1422079"/>
    <x v="20"/>
    <x v="4"/>
    <x v="4"/>
    <n v="1430.48"/>
    <n v="1402.4313725490197"/>
    <n v="28.048627450980348"/>
    <n v="1430.48"/>
    <n v="0"/>
    <n v="260.08800000000002"/>
    <n v="254.98823529411769"/>
    <n v="5.0997647058823361"/>
    <n v="260.08800000000002"/>
    <n v="0"/>
  </r>
  <r>
    <s v="1422081"/>
    <x v="0"/>
    <x v="0"/>
    <x v="0"/>
    <n v="-107.44"/>
    <n v="0"/>
    <n v="-107.44"/>
    <n v="0"/>
    <n v="-107.44"/>
    <n v="0"/>
    <n v="0"/>
    <n v="0"/>
    <n v="0"/>
    <n v="0"/>
  </r>
  <r>
    <s v="1422081"/>
    <x v="4"/>
    <x v="2"/>
    <x v="0"/>
    <n v="588.98"/>
    <n v="0"/>
    <n v="588.98"/>
    <n v="485.75"/>
    <n v="103.23000000000002"/>
    <n v="1.67"/>
    <n v="0"/>
    <n v="1.67"/>
    <n v="1.377"/>
    <n v="0.29299999999999993"/>
  </r>
  <r>
    <s v="1422081"/>
    <x v="5"/>
    <x v="2"/>
    <x v="0"/>
    <n v="2024.66"/>
    <n v="0"/>
    <n v="2024.66"/>
    <n v="1669.8"/>
    <n v="354.86000000000013"/>
    <n v="1.67"/>
    <n v="0"/>
    <n v="1.67"/>
    <n v="1.377"/>
    <n v="0.29299999999999993"/>
  </r>
  <r>
    <s v="1422081"/>
    <x v="6"/>
    <x v="2"/>
    <x v="0"/>
    <n v="2190.56"/>
    <n v="0"/>
    <n v="2190.56"/>
    <n v="1806.66"/>
    <n v="383.89999999999986"/>
    <n v="35.07"/>
    <n v="0"/>
    <n v="35.07"/>
    <n v="28.923999999999999"/>
    <n v="6.1460000000000008"/>
  </r>
  <r>
    <s v="1422081"/>
    <x v="155"/>
    <x v="3"/>
    <x v="1"/>
    <n v="-187329.28"/>
    <n v="0"/>
    <n v="-187329.28"/>
    <n v="-187329.27"/>
    <n v="-1.0000000009313226E-2"/>
    <n v="-1033"/>
    <n v="0"/>
    <n v="-1033"/>
    <n v="-1033"/>
    <n v="0"/>
  </r>
  <r>
    <s v="1422081"/>
    <x v="133"/>
    <x v="4"/>
    <x v="5"/>
    <n v="146885.26"/>
    <n v="146814.1791044776"/>
    <n v="71.080895522405626"/>
    <n v="147548.25"/>
    <n v="-662.98999999999069"/>
    <n v="6201"/>
    <n v="6198"/>
    <n v="3"/>
    <n v="6228.99"/>
    <n v="-27.989999999999782"/>
  </r>
  <r>
    <s v="1422081"/>
    <x v="156"/>
    <x v="4"/>
    <x v="2"/>
    <n v="1644.74"/>
    <n v="0"/>
    <n v="1644.74"/>
    <n v="0"/>
    <n v="1644.74"/>
    <n v="6100"/>
    <n v="0"/>
    <n v="6100"/>
    <n v="0"/>
    <n v="6100"/>
  </r>
  <r>
    <s v="1422081"/>
    <x v="48"/>
    <x v="4"/>
    <x v="2"/>
    <n v="264.3"/>
    <n v="175.86138613861385"/>
    <n v="88.438613861386159"/>
    <n v="177.62"/>
    <n v="86.68"/>
    <n v="3105"/>
    <n v="2066"/>
    <n v="1039"/>
    <n v="2086.66"/>
    <n v="1018.3400000000001"/>
  </r>
  <r>
    <s v="1422081"/>
    <x v="123"/>
    <x v="4"/>
    <x v="2"/>
    <n v="398.15"/>
    <n v="393.57213930348257"/>
    <n v="4.5778606965174049"/>
    <n v="395.54"/>
    <n v="2.6099999999999568"/>
    <n v="1045"/>
    <n v="1033"/>
    <n v="12"/>
    <n v="1038.165"/>
    <n v="6.8350000000000364"/>
  </r>
  <r>
    <s v="1422081"/>
    <x v="157"/>
    <x v="4"/>
    <x v="2"/>
    <n v="0"/>
    <n v="1671.1625615763546"/>
    <n v="-1671.1625615763546"/>
    <n v="1696.23"/>
    <n v="-1696.23"/>
    <n v="0"/>
    <n v="6198"/>
    <n v="-6198"/>
    <n v="6290.97"/>
    <n v="-6290.97"/>
  </r>
  <r>
    <s v="1422081"/>
    <x v="136"/>
    <x v="4"/>
    <x v="2"/>
    <n v="6444.34"/>
    <n v="6547.8817733990145"/>
    <n v="-103.54177339901435"/>
    <n v="6646.1"/>
    <n v="-201.76000000000022"/>
    <n v="6100"/>
    <n v="6198"/>
    <n v="-98"/>
    <n v="6290.97"/>
    <n v="-190.97000000000025"/>
  </r>
  <r>
    <s v="1422081"/>
    <x v="137"/>
    <x v="4"/>
    <x v="2"/>
    <n v="7666.1"/>
    <n v="7199.1625615763551"/>
    <n v="466.93743842364529"/>
    <n v="7307.15"/>
    <n v="358.95000000000073"/>
    <n v="6600"/>
    <n v="6198"/>
    <n v="402"/>
    <n v="6290.97"/>
    <n v="309.02999999999975"/>
  </r>
  <r>
    <s v="1422081"/>
    <x v="138"/>
    <x v="4"/>
    <x v="2"/>
    <n v="8987.1299999999992"/>
    <n v="9131.5172413793098"/>
    <n v="-144.38724137931058"/>
    <n v="9268.49"/>
    <n v="-281.36000000000058"/>
    <n v="6100"/>
    <n v="6198"/>
    <n v="-98"/>
    <n v="6290.97"/>
    <n v="-190.97000000000025"/>
  </r>
  <r>
    <s v="1422081"/>
    <x v="139"/>
    <x v="4"/>
    <x v="2"/>
    <n v="10342.5"/>
    <n v="10175.054187192118"/>
    <n v="167.44581280788225"/>
    <n v="10327.68"/>
    <n v="14.819999999999709"/>
    <n v="1050"/>
    <n v="1032.9999999999998"/>
    <n v="17.000000000000227"/>
    <n v="1048.4949999999999"/>
    <n v="1.5050000000001091"/>
  </r>
  <r>
    <s v="1422082"/>
    <x v="0"/>
    <x v="0"/>
    <x v="0"/>
    <n v="4706.84"/>
    <n v="0"/>
    <n v="4706.84"/>
    <n v="0"/>
    <n v="4706.84"/>
    <n v="0"/>
    <n v="0"/>
    <n v="0"/>
    <n v="0"/>
    <n v="0"/>
  </r>
  <r>
    <s v="1422082"/>
    <x v="4"/>
    <x v="2"/>
    <x v="0"/>
    <n v="793.54"/>
    <n v="0"/>
    <n v="793.54"/>
    <n v="1143.8499999999999"/>
    <n v="-350.30999999999995"/>
    <n v="2.25"/>
    <n v="0"/>
    <n v="2.25"/>
    <n v="3.2429999999999999"/>
    <n v="-0.99299999999999988"/>
  </r>
  <r>
    <s v="1422082"/>
    <x v="5"/>
    <x v="2"/>
    <x v="0"/>
    <n v="2727.84"/>
    <n v="0"/>
    <n v="2727.84"/>
    <n v="3932.02"/>
    <n v="-1204.1799999999998"/>
    <n v="2.25"/>
    <n v="0"/>
    <n v="2.25"/>
    <n v="3.2429999999999999"/>
    <n v="-0.99299999999999988"/>
  </r>
  <r>
    <s v="1422082"/>
    <x v="6"/>
    <x v="2"/>
    <x v="0"/>
    <n v="2951.35"/>
    <n v="0"/>
    <n v="2951.35"/>
    <n v="4254.3100000000004"/>
    <n v="-1302.9600000000005"/>
    <n v="47.25"/>
    <n v="0"/>
    <n v="47.25"/>
    <n v="68.11"/>
    <n v="-20.86"/>
  </r>
  <r>
    <s v="1422082"/>
    <x v="129"/>
    <x v="3"/>
    <x v="1"/>
    <n v="-418751.46"/>
    <n v="0"/>
    <n v="-418751.46"/>
    <n v="-418751.48"/>
    <n v="1.9999999960418791E-2"/>
    <n v="-2432.5"/>
    <n v="0"/>
    <n v="-2432.5"/>
    <n v="-2432.5"/>
    <n v="0"/>
  </r>
  <r>
    <s v="1422082"/>
    <x v="121"/>
    <x v="4"/>
    <x v="5"/>
    <n v="345978"/>
    <n v="345906.91542288556"/>
    <n v="71.084577114437707"/>
    <n v="347636.45"/>
    <n v="-1658.4500000000116"/>
    <n v="14598"/>
    <n v="14595"/>
    <n v="3"/>
    <n v="14667.975"/>
    <n v="-69.975000000000364"/>
  </r>
  <r>
    <s v="1422082"/>
    <x v="130"/>
    <x v="4"/>
    <x v="2"/>
    <n v="1498.25"/>
    <n v="0"/>
    <n v="1498.25"/>
    <n v="0"/>
    <n v="1498.25"/>
    <n v="14600"/>
    <n v="0"/>
    <n v="14600"/>
    <n v="0"/>
    <n v="14600"/>
  </r>
  <r>
    <s v="1422082"/>
    <x v="48"/>
    <x v="4"/>
    <x v="2"/>
    <n v="229.82"/>
    <n v="207.04950495049505"/>
    <n v="22.770495049504945"/>
    <n v="209.12"/>
    <n v="20.699999999999989"/>
    <n v="2700"/>
    <n v="2432.4999999999995"/>
    <n v="267.50000000000045"/>
    <n v="2456.8249999999998"/>
    <n v="243.17500000000018"/>
  </r>
  <r>
    <s v="1422082"/>
    <x v="123"/>
    <x v="4"/>
    <x v="2"/>
    <n v="929.26"/>
    <n v="926.78606965174129"/>
    <n v="2.4739303482587047"/>
    <n v="931.42"/>
    <n v="-2.1599999999999682"/>
    <n v="2439"/>
    <n v="2432.499502487562"/>
    <n v="6.5004975124379598"/>
    <n v="2444.6619999999998"/>
    <n v="-5.6619999999998072"/>
  </r>
  <r>
    <s v="1422082"/>
    <x v="131"/>
    <x v="4"/>
    <x v="2"/>
    <n v="0"/>
    <n v="1497.7339901477833"/>
    <n v="-1497.7339901477833"/>
    <n v="1520.2"/>
    <n v="-1520.2"/>
    <n v="0"/>
    <n v="14595"/>
    <n v="-14595"/>
    <n v="14813.924999999999"/>
    <n v="-14813.924999999999"/>
  </r>
  <r>
    <s v="1422082"/>
    <x v="125"/>
    <x v="4"/>
    <x v="2"/>
    <n v="6914.95"/>
    <n v="6842.2857142857147"/>
    <n v="72.664285714285143"/>
    <n v="6944.92"/>
    <n v="-29.970000000000255"/>
    <n v="14750"/>
    <n v="14595"/>
    <n v="155"/>
    <n v="14813.924999999999"/>
    <n v="-63.924999999999272"/>
  </r>
  <r>
    <s v="1422082"/>
    <x v="126"/>
    <x v="4"/>
    <x v="2"/>
    <n v="12035.1"/>
    <n v="11710.147783251232"/>
    <n v="324.95221674876848"/>
    <n v="11885.8"/>
    <n v="149.30000000000109"/>
    <n v="15000"/>
    <n v="14595"/>
    <n v="405"/>
    <n v="14813.924999999999"/>
    <n v="186.07500000000073"/>
  </r>
  <r>
    <s v="1422082"/>
    <x v="127"/>
    <x v="4"/>
    <x v="2"/>
    <n v="15752.79"/>
    <n v="15518.866995073891"/>
    <n v="233.92300492610957"/>
    <n v="15751.65"/>
    <n v="1.1400000000012369"/>
    <n v="14815"/>
    <n v="14595"/>
    <n v="220"/>
    <n v="14813.924999999999"/>
    <n v="1.0750000000007276"/>
  </r>
  <r>
    <s v="1422082"/>
    <x v="128"/>
    <x v="4"/>
    <x v="2"/>
    <n v="24233.72"/>
    <n v="24179.04433497537"/>
    <n v="54.675665024631598"/>
    <n v="24541.73"/>
    <n v="-308.0099999999984"/>
    <n v="2438"/>
    <n v="2432.4995073891628"/>
    <n v="5.5004926108372274"/>
    <n v="2468.9870000000001"/>
    <n v="-30.98700000000008"/>
  </r>
  <r>
    <s v="1422084"/>
    <x v="0"/>
    <x v="0"/>
    <x v="0"/>
    <n v="736.48"/>
    <n v="0"/>
    <n v="736.48"/>
    <n v="0"/>
    <n v="736.48"/>
    <n v="0"/>
    <n v="0"/>
    <n v="0"/>
    <n v="0"/>
    <n v="0"/>
  </r>
  <r>
    <s v="1422084"/>
    <x v="4"/>
    <x v="2"/>
    <x v="0"/>
    <n v="1851.6"/>
    <n v="0"/>
    <n v="1851.6"/>
    <n v="1674.04"/>
    <n v="177.55999999999995"/>
    <n v="5.25"/>
    <n v="0"/>
    <n v="5.25"/>
    <n v="4.7469999999999999"/>
    <n v="0.50300000000000011"/>
  </r>
  <r>
    <s v="1422084"/>
    <x v="5"/>
    <x v="2"/>
    <x v="0"/>
    <n v="6364.95"/>
    <n v="0"/>
    <n v="6364.95"/>
    <n v="5754.58"/>
    <n v="610.36999999999989"/>
    <n v="5.25"/>
    <n v="0"/>
    <n v="5.25"/>
    <n v="4.7469999999999999"/>
    <n v="0.50300000000000011"/>
  </r>
  <r>
    <s v="1422084"/>
    <x v="6"/>
    <x v="2"/>
    <x v="0"/>
    <n v="6886.48"/>
    <n v="0"/>
    <n v="6886.48"/>
    <n v="6226.25"/>
    <n v="660.22999999999956"/>
    <n v="110.25"/>
    <n v="0"/>
    <n v="110.25"/>
    <n v="99.68"/>
    <n v="10.569999999999993"/>
  </r>
  <r>
    <s v="1422084"/>
    <x v="120"/>
    <x v="3"/>
    <x v="1"/>
    <n v="-613155.1"/>
    <n v="0"/>
    <n v="-613155.1"/>
    <n v="-613155.09"/>
    <n v="-1.0000000009313226E-2"/>
    <n v="-3560"/>
    <n v="0"/>
    <n v="-3560"/>
    <n v="-3560"/>
    <n v="0"/>
  </r>
  <r>
    <s v="1422084"/>
    <x v="121"/>
    <x v="4"/>
    <x v="5"/>
    <n v="506382.1"/>
    <n v="506239.92039800994"/>
    <n v="142.17960199003574"/>
    <n v="508771.12"/>
    <n v="-2389.0200000000186"/>
    <n v="21366"/>
    <n v="21360"/>
    <n v="6"/>
    <n v="21466.799999999999"/>
    <n v="-100.79999999999927"/>
  </r>
  <r>
    <s v="1422084"/>
    <x v="122"/>
    <x v="4"/>
    <x v="2"/>
    <n v="2216.59"/>
    <n v="0"/>
    <n v="2216.59"/>
    <n v="0"/>
    <n v="2216.59"/>
    <n v="21600"/>
    <n v="0"/>
    <n v="21600"/>
    <n v="0"/>
    <n v="21600"/>
  </r>
  <r>
    <s v="1422084"/>
    <x v="48"/>
    <x v="4"/>
    <x v="2"/>
    <n v="712.03"/>
    <n v="606.04950495049502"/>
    <n v="105.98049504950495"/>
    <n v="612.11"/>
    <n v="99.919999999999959"/>
    <n v="8365"/>
    <n v="7120"/>
    <n v="1245"/>
    <n v="7191.2"/>
    <n v="1173.8000000000002"/>
  </r>
  <r>
    <s v="1422084"/>
    <x v="123"/>
    <x v="4"/>
    <x v="2"/>
    <n v="1356.36"/>
    <n v="1356.358208955224"/>
    <n v="1.7910447759277304E-3"/>
    <n v="1363.14"/>
    <n v="-6.7800000000002001"/>
    <n v="3560"/>
    <n v="3560"/>
    <n v="0"/>
    <n v="3577.8"/>
    <n v="-17.800000000000182"/>
  </r>
  <r>
    <s v="1422084"/>
    <x v="124"/>
    <x v="4"/>
    <x v="2"/>
    <n v="0"/>
    <n v="2191.960591133005"/>
    <n v="-2191.960591133005"/>
    <n v="2224.84"/>
    <n v="-2224.84"/>
    <n v="0"/>
    <n v="21360"/>
    <n v="-21360"/>
    <n v="21680.400000000001"/>
    <n v="-21680.400000000001"/>
  </r>
  <r>
    <s v="1422084"/>
    <x v="125"/>
    <x v="4"/>
    <x v="2"/>
    <n v="10126.299999999999"/>
    <n v="10013.783251231527"/>
    <n v="112.5167487684721"/>
    <n v="10163.99"/>
    <n v="-37.690000000000509"/>
    <n v="21600"/>
    <n v="21360"/>
    <n v="240"/>
    <n v="21680.400000000001"/>
    <n v="-80.400000000001455"/>
  </r>
  <r>
    <s v="1422084"/>
    <x v="126"/>
    <x v="4"/>
    <x v="2"/>
    <n v="17410.78"/>
    <n v="17137.980295566504"/>
    <n v="272.79970443349521"/>
    <n v="17395.05"/>
    <n v="15.729999999999563"/>
    <n v="21700"/>
    <n v="21360"/>
    <n v="340"/>
    <n v="21680.400000000001"/>
    <n v="19.599999999998545"/>
  </r>
  <r>
    <s v="1422084"/>
    <x v="127"/>
    <x v="4"/>
    <x v="2"/>
    <n v="23078.93"/>
    <n v="22712.088669950739"/>
    <n v="366.84133004926116"/>
    <n v="23052.77"/>
    <n v="26.159999999999854"/>
    <n v="21705"/>
    <n v="21360"/>
    <n v="345"/>
    <n v="21680.400000000001"/>
    <n v="24.599999999998545"/>
  </r>
  <r>
    <s v="1422084"/>
    <x v="128"/>
    <x v="4"/>
    <x v="2"/>
    <n v="36032.5"/>
    <n v="35386.403940886696"/>
    <n v="646.09605911330436"/>
    <n v="35917.199999999997"/>
    <n v="115.30000000000291"/>
    <n v="3625"/>
    <n v="3560"/>
    <n v="65"/>
    <n v="3613.4"/>
    <n v="11.599999999999909"/>
  </r>
  <r>
    <s v="1422086"/>
    <x v="0"/>
    <x v="0"/>
    <x v="0"/>
    <n v="6518.04"/>
    <n v="0"/>
    <n v="6518.04"/>
    <n v="0"/>
    <n v="6518.04"/>
    <n v="0"/>
    <n v="0"/>
    <n v="0"/>
    <n v="0"/>
    <n v="0"/>
  </r>
  <r>
    <s v="1422086"/>
    <x v="1"/>
    <x v="1"/>
    <x v="0"/>
    <n v="0.06"/>
    <n v="0"/>
    <n v="0.06"/>
    <n v="0.05"/>
    <n v="9.999999999999995E-3"/>
    <n v="0"/>
    <n v="0"/>
    <n v="0"/>
    <n v="0"/>
    <n v="0"/>
  </r>
  <r>
    <s v="1422086"/>
    <x v="2"/>
    <x v="1"/>
    <x v="0"/>
    <n v="1.47"/>
    <n v="0"/>
    <n v="1.47"/>
    <n v="1.19"/>
    <n v="0.28000000000000003"/>
    <n v="0"/>
    <n v="0"/>
    <n v="0"/>
    <n v="0"/>
    <n v="0"/>
  </r>
  <r>
    <s v="1422086"/>
    <x v="3"/>
    <x v="1"/>
    <x v="0"/>
    <n v="9.8699999999999992"/>
    <n v="0"/>
    <n v="9.8699999999999992"/>
    <n v="7.98"/>
    <n v="1.8899999999999988"/>
    <n v="0"/>
    <n v="0"/>
    <n v="0"/>
    <n v="0"/>
    <n v="0"/>
  </r>
  <r>
    <s v="1422086"/>
    <x v="7"/>
    <x v="1"/>
    <x v="0"/>
    <n v="110.58"/>
    <n v="0"/>
    <n v="110.58"/>
    <n v="89.39"/>
    <n v="21.189999999999998"/>
    <n v="0"/>
    <n v="0"/>
    <n v="0"/>
    <n v="0"/>
    <n v="0"/>
  </r>
  <r>
    <s v="1422086"/>
    <x v="8"/>
    <x v="1"/>
    <x v="0"/>
    <n v="255.72"/>
    <n v="0"/>
    <n v="255.72"/>
    <n v="206.72"/>
    <n v="49"/>
    <n v="0"/>
    <n v="0"/>
    <n v="0"/>
    <n v="0"/>
    <n v="0"/>
  </r>
  <r>
    <s v="1422086"/>
    <x v="259"/>
    <x v="2"/>
    <x v="0"/>
    <n v="3247.73"/>
    <n v="0"/>
    <n v="3247.73"/>
    <n v="3842.15"/>
    <n v="-594.42000000000007"/>
    <n v="20.5"/>
    <n v="0"/>
    <n v="20.5"/>
    <n v="24.251999999999999"/>
    <n v="-3.7519999999999989"/>
  </r>
  <r>
    <s v="1422086"/>
    <x v="260"/>
    <x v="2"/>
    <x v="0"/>
    <n v="10317.93"/>
    <n v="0"/>
    <n v="10317.93"/>
    <n v="12206.37"/>
    <n v="-1888.4400000000005"/>
    <n v="20.5"/>
    <n v="0"/>
    <n v="20.5"/>
    <n v="24.251999999999999"/>
    <n v="-3.7519999999999989"/>
  </r>
  <r>
    <s v="1422086"/>
    <x v="261"/>
    <x v="2"/>
    <x v="0"/>
    <n v="10368.15"/>
    <n v="0"/>
    <n v="10368.15"/>
    <n v="12265.76"/>
    <n v="-1897.6100000000006"/>
    <n v="123"/>
    <n v="0"/>
    <n v="123"/>
    <n v="145.512"/>
    <n v="-22.512"/>
  </r>
  <r>
    <s v="1422086"/>
    <x v="121"/>
    <x v="3"/>
    <x v="5"/>
    <n v="-574781.37"/>
    <n v="0"/>
    <n v="-574781.37"/>
    <n v="-574781.4"/>
    <n v="3.0000000027939677E-2"/>
    <n v="-24252"/>
    <n v="0"/>
    <n v="-24252"/>
    <n v="-24252"/>
    <n v="0"/>
  </r>
  <r>
    <s v="1422086"/>
    <x v="34"/>
    <x v="4"/>
    <x v="5"/>
    <n v="485035.31"/>
    <n v="487977.61"/>
    <n v="-2942.2999999999884"/>
    <n v="487977.61"/>
    <n v="-2942.2999999999884"/>
    <n v="25070"/>
    <n v="25222.080000000002"/>
    <n v="-152.08000000000175"/>
    <n v="25222.080000000002"/>
    <n v="-152.08000000000175"/>
  </r>
  <r>
    <s v="1422086"/>
    <x v="434"/>
    <x v="4"/>
    <x v="2"/>
    <n v="12375.77"/>
    <n v="12200.696078431372"/>
    <n v="175.07392156862807"/>
    <n v="12444.71"/>
    <n v="-68.93999999999869"/>
    <n v="24600"/>
    <n v="24252"/>
    <n v="348"/>
    <n v="24737.040000000001"/>
    <n v="-137.04000000000087"/>
  </r>
  <r>
    <s v="1422086"/>
    <x v="263"/>
    <x v="4"/>
    <x v="2"/>
    <n v="42602.400000000001"/>
    <n v="42343.990049751243"/>
    <n v="258.40995024875883"/>
    <n v="42555.71"/>
    <n v="46.690000000002328"/>
    <n v="24400"/>
    <n v="24252"/>
    <n v="148"/>
    <n v="24373.26"/>
    <n v="26.740000000001601"/>
  </r>
  <r>
    <s v="1422086"/>
    <x v="266"/>
    <x v="4"/>
    <x v="3"/>
    <n v="3938.34"/>
    <n v="3183.76"/>
    <n v="754.57999999999993"/>
    <n v="3183.76"/>
    <n v="754.57999999999993"/>
    <n v="300"/>
    <n v="242.52"/>
    <n v="57.47999999999999"/>
    <n v="242.52"/>
    <n v="57.47999999999999"/>
  </r>
  <r>
    <s v="1422088"/>
    <x v="0"/>
    <x v="0"/>
    <x v="0"/>
    <n v="8520.2199999999993"/>
    <n v="0"/>
    <n v="8520.2199999999993"/>
    <n v="0"/>
    <n v="8520.2199999999993"/>
    <n v="0"/>
    <n v="0"/>
    <n v="0"/>
    <n v="0"/>
    <n v="0"/>
  </r>
  <r>
    <s v="1422088"/>
    <x v="1"/>
    <x v="1"/>
    <x v="0"/>
    <n v="0.05"/>
    <n v="0"/>
    <n v="0.05"/>
    <n v="0.05"/>
    <n v="0"/>
    <n v="0"/>
    <n v="0"/>
    <n v="0"/>
    <n v="0"/>
    <n v="0"/>
  </r>
  <r>
    <s v="1422088"/>
    <x v="2"/>
    <x v="1"/>
    <x v="0"/>
    <n v="1.1299999999999999"/>
    <n v="0"/>
    <n v="1.1299999999999999"/>
    <n v="1.1399999999999999"/>
    <n v="-1.0000000000000009E-2"/>
    <n v="0"/>
    <n v="0"/>
    <n v="0"/>
    <n v="0"/>
    <n v="0"/>
  </r>
  <r>
    <s v="1422088"/>
    <x v="3"/>
    <x v="1"/>
    <x v="0"/>
    <n v="7.57"/>
    <n v="0"/>
    <n v="7.57"/>
    <n v="7.64"/>
    <n v="-6.9999999999999396E-2"/>
    <n v="0"/>
    <n v="0"/>
    <n v="0"/>
    <n v="0"/>
    <n v="0"/>
  </r>
  <r>
    <s v="1422088"/>
    <x v="7"/>
    <x v="1"/>
    <x v="0"/>
    <n v="84.78"/>
    <n v="0"/>
    <n v="84.78"/>
    <n v="85.59"/>
    <n v="-0.81000000000000227"/>
    <n v="0"/>
    <n v="0"/>
    <n v="0"/>
    <n v="0"/>
    <n v="0"/>
  </r>
  <r>
    <s v="1422088"/>
    <x v="8"/>
    <x v="1"/>
    <x v="0"/>
    <n v="196.05"/>
    <n v="0"/>
    <n v="196.05"/>
    <n v="197.92"/>
    <n v="-1.8699999999999761"/>
    <n v="0"/>
    <n v="0"/>
    <n v="0"/>
    <n v="0"/>
    <n v="0"/>
  </r>
  <r>
    <s v="1422088"/>
    <x v="259"/>
    <x v="2"/>
    <x v="0"/>
    <n v="3089.31"/>
    <n v="0"/>
    <n v="3089.31"/>
    <n v="3678.65"/>
    <n v="-589.34000000000015"/>
    <n v="19.5"/>
    <n v="0"/>
    <n v="19.5"/>
    <n v="23.22"/>
    <n v="-3.7199999999999989"/>
  </r>
  <r>
    <s v="1422088"/>
    <x v="260"/>
    <x v="2"/>
    <x v="0"/>
    <n v="9814.61"/>
    <n v="0"/>
    <n v="9814.61"/>
    <n v="11686.95"/>
    <n v="-1872.3400000000001"/>
    <n v="19.5"/>
    <n v="0"/>
    <n v="19.5"/>
    <n v="23.22"/>
    <n v="-3.7199999999999989"/>
  </r>
  <r>
    <s v="1422088"/>
    <x v="261"/>
    <x v="2"/>
    <x v="0"/>
    <n v="9862.39"/>
    <n v="0"/>
    <n v="9862.39"/>
    <n v="11743.82"/>
    <n v="-1881.4300000000003"/>
    <n v="117"/>
    <n v="0"/>
    <n v="117"/>
    <n v="139.32"/>
    <n v="-22.319999999999993"/>
  </r>
  <r>
    <s v="1422088"/>
    <x v="121"/>
    <x v="3"/>
    <x v="5"/>
    <n v="-550322.59"/>
    <n v="0"/>
    <n v="-550322.59"/>
    <n v="-550322.61"/>
    <n v="2.0000000018626451E-2"/>
    <n v="-23220"/>
    <n v="0"/>
    <n v="-23220"/>
    <n v="-23220"/>
    <n v="0"/>
  </r>
  <r>
    <s v="1422088"/>
    <x v="34"/>
    <x v="4"/>
    <x v="5"/>
    <n v="462244.26"/>
    <n v="467212.61"/>
    <n v="-4968.3499999999767"/>
    <n v="467212.61"/>
    <n v="-4968.3499999999767"/>
    <n v="23892"/>
    <n v="24148.799999999999"/>
    <n v="-256.79999999999927"/>
    <n v="24148.799999999999"/>
    <n v="-256.79999999999927"/>
  </r>
  <r>
    <s v="1422088"/>
    <x v="434"/>
    <x v="4"/>
    <x v="2"/>
    <n v="11928.03"/>
    <n v="11681.519607843138"/>
    <n v="246.51039215686251"/>
    <n v="11915.15"/>
    <n v="12.880000000001019"/>
    <n v="23710"/>
    <n v="23220"/>
    <n v="490"/>
    <n v="23684.400000000001"/>
    <n v="25.599999999998545"/>
  </r>
  <r>
    <s v="1422088"/>
    <x v="263"/>
    <x v="4"/>
    <x v="2"/>
    <n v="41554.800000000003"/>
    <n v="40542.119402985074"/>
    <n v="1012.6805970149289"/>
    <n v="40744.83"/>
    <n v="809.97000000000116"/>
    <n v="23800"/>
    <n v="23220"/>
    <n v="580"/>
    <n v="23336.1"/>
    <n v="463.90000000000146"/>
  </r>
  <r>
    <s v="1422088"/>
    <x v="266"/>
    <x v="4"/>
    <x v="3"/>
    <n v="3019.39"/>
    <n v="3048.28"/>
    <n v="-28.890000000000327"/>
    <n v="3048.28"/>
    <n v="-28.890000000000327"/>
    <n v="230"/>
    <n v="232.2"/>
    <n v="-2.1999999999999886"/>
    <n v="232.2"/>
    <n v="-2.1999999999999886"/>
  </r>
  <r>
    <s v="1422131"/>
    <x v="0"/>
    <x v="0"/>
    <x v="0"/>
    <n v="18673.34"/>
    <n v="0"/>
    <n v="18673.34"/>
    <n v="0"/>
    <n v="18673.34"/>
    <n v="0"/>
    <n v="0"/>
    <n v="0"/>
    <n v="0"/>
    <n v="0"/>
  </r>
  <r>
    <s v="1422131"/>
    <x v="1"/>
    <x v="1"/>
    <x v="0"/>
    <n v="0.11"/>
    <n v="0"/>
    <n v="0.11"/>
    <n v="0.05"/>
    <n v="0.06"/>
    <n v="0"/>
    <n v="0"/>
    <n v="0"/>
    <n v="0"/>
    <n v="0"/>
  </r>
  <r>
    <s v="1422131"/>
    <x v="2"/>
    <x v="1"/>
    <x v="0"/>
    <n v="2.5"/>
    <n v="0"/>
    <n v="2.5"/>
    <n v="1.1299999999999999"/>
    <n v="1.37"/>
    <n v="0"/>
    <n v="0"/>
    <n v="0"/>
    <n v="0"/>
    <n v="0"/>
  </r>
  <r>
    <s v="1422131"/>
    <x v="3"/>
    <x v="1"/>
    <x v="0"/>
    <n v="16.78"/>
    <n v="0"/>
    <n v="16.78"/>
    <n v="7.59"/>
    <n v="9.1900000000000013"/>
    <n v="0"/>
    <n v="0"/>
    <n v="0"/>
    <n v="0"/>
    <n v="0"/>
  </r>
  <r>
    <s v="1422131"/>
    <x v="7"/>
    <x v="1"/>
    <x v="0"/>
    <n v="187.99"/>
    <n v="0"/>
    <n v="187.99"/>
    <n v="85.05"/>
    <n v="102.94000000000001"/>
    <n v="0"/>
    <n v="0"/>
    <n v="0"/>
    <n v="0"/>
    <n v="0"/>
  </r>
  <r>
    <s v="1422131"/>
    <x v="8"/>
    <x v="1"/>
    <x v="0"/>
    <n v="434.72"/>
    <n v="0"/>
    <n v="434.72"/>
    <n v="196.69"/>
    <n v="238.03000000000003"/>
    <n v="0"/>
    <n v="0"/>
    <n v="0"/>
    <n v="0"/>
    <n v="0"/>
  </r>
  <r>
    <s v="1422131"/>
    <x v="259"/>
    <x v="2"/>
    <x v="0"/>
    <n v="3010.09"/>
    <n v="0"/>
    <n v="3010.09"/>
    <n v="3655.68"/>
    <n v="-645.58999999999969"/>
    <n v="19"/>
    <n v="0"/>
    <n v="19"/>
    <n v="23.074999999999999"/>
    <n v="-4.0749999999999993"/>
  </r>
  <r>
    <s v="1422131"/>
    <x v="260"/>
    <x v="2"/>
    <x v="0"/>
    <n v="9562.9599999999991"/>
    <n v="0"/>
    <n v="9562.9599999999991"/>
    <n v="11613.97"/>
    <n v="-2051.0100000000002"/>
    <n v="19"/>
    <n v="0"/>
    <n v="19"/>
    <n v="23.074999999999999"/>
    <n v="-4.0749999999999993"/>
  </r>
  <r>
    <s v="1422131"/>
    <x v="261"/>
    <x v="2"/>
    <x v="0"/>
    <n v="9609.5"/>
    <n v="0"/>
    <n v="9609.5"/>
    <n v="11670.48"/>
    <n v="-2060.9799999999996"/>
    <n v="114"/>
    <n v="0"/>
    <n v="114"/>
    <n v="138.44999999999999"/>
    <n v="-24.449999999999989"/>
  </r>
  <r>
    <s v="1422131"/>
    <x v="133"/>
    <x v="3"/>
    <x v="5"/>
    <n v="-549203.46"/>
    <n v="0"/>
    <n v="-549203.46"/>
    <n v="-549203.37"/>
    <n v="-8.999999996740371E-2"/>
    <n v="-23075"/>
    <n v="0"/>
    <n v="-23075"/>
    <n v="-23075"/>
    <n v="0"/>
  </r>
  <r>
    <s v="1422131"/>
    <x v="34"/>
    <x v="4"/>
    <x v="5"/>
    <n v="447136.08"/>
    <n v="464277.12"/>
    <n v="-17141.039999999979"/>
    <n v="464277.12"/>
    <n v="-17141.039999999979"/>
    <n v="23112"/>
    <n v="23998"/>
    <n v="-886"/>
    <n v="23998"/>
    <n v="-886"/>
  </r>
  <r>
    <s v="1422131"/>
    <x v="317"/>
    <x v="4"/>
    <x v="2"/>
    <n v="12247.76"/>
    <n v="0"/>
    <n v="12247.76"/>
    <n v="0"/>
    <n v="12247.76"/>
    <n v="23425"/>
    <n v="0"/>
    <n v="23425"/>
    <n v="0"/>
    <n v="23425"/>
  </r>
  <r>
    <s v="1422131"/>
    <x v="262"/>
    <x v="4"/>
    <x v="2"/>
    <n v="0"/>
    <n v="11261.519607843138"/>
    <n v="-11261.519607843138"/>
    <n v="11486.75"/>
    <n v="-11486.75"/>
    <n v="0"/>
    <n v="23075"/>
    <n v="-23075"/>
    <n v="23536.5"/>
    <n v="-23536.5"/>
  </r>
  <r>
    <s v="1422131"/>
    <x v="263"/>
    <x v="4"/>
    <x v="2"/>
    <n v="43319.7"/>
    <n v="43727.124378109453"/>
    <n v="-407.42437810945557"/>
    <n v="43945.760000000002"/>
    <n v="-626.06000000000495"/>
    <n v="22860"/>
    <n v="23075"/>
    <n v="-215"/>
    <n v="23190.375"/>
    <n v="-330.375"/>
  </r>
  <r>
    <s v="1422131"/>
    <x v="264"/>
    <x v="4"/>
    <x v="3"/>
    <n v="5001.93"/>
    <n v="2263.13"/>
    <n v="2738.8"/>
    <n v="2263.13"/>
    <n v="2738.8"/>
    <n v="510"/>
    <n v="230.75"/>
    <n v="279.25"/>
    <n v="230.75"/>
    <n v="279.25"/>
  </r>
  <r>
    <s v="1422143"/>
    <x v="0"/>
    <x v="0"/>
    <x v="0"/>
    <n v="2717.34"/>
    <n v="0"/>
    <n v="2717.34"/>
    <n v="0"/>
    <n v="2717.34"/>
    <n v="0"/>
    <n v="0"/>
    <n v="0"/>
    <n v="0"/>
    <n v="0"/>
  </r>
  <r>
    <s v="1422143"/>
    <x v="1"/>
    <x v="1"/>
    <x v="0"/>
    <n v="5.79"/>
    <n v="0"/>
    <n v="5.79"/>
    <n v="5.8"/>
    <n v="-9.9999999999997868E-3"/>
    <n v="0"/>
    <n v="0"/>
    <n v="0"/>
    <n v="0"/>
    <n v="0"/>
  </r>
  <r>
    <s v="1422143"/>
    <x v="2"/>
    <x v="1"/>
    <x v="0"/>
    <n v="135.22"/>
    <n v="0"/>
    <n v="135.22"/>
    <n v="135.41"/>
    <n v="-0.18999999999999773"/>
    <n v="0"/>
    <n v="0"/>
    <n v="0"/>
    <n v="0"/>
    <n v="0"/>
  </r>
  <r>
    <s v="1422143"/>
    <x v="3"/>
    <x v="1"/>
    <x v="0"/>
    <n v="907.88"/>
    <n v="0"/>
    <n v="907.88"/>
    <n v="909.19"/>
    <n v="-1.3100000000000591"/>
    <n v="0"/>
    <n v="0"/>
    <n v="0"/>
    <n v="0"/>
    <n v="0"/>
  </r>
  <r>
    <s v="1422143"/>
    <x v="4"/>
    <x v="2"/>
    <x v="0"/>
    <n v="1414.26"/>
    <n v="0"/>
    <n v="1414.26"/>
    <n v="1654.14"/>
    <n v="-239.88000000000011"/>
    <n v="4.01"/>
    <n v="0"/>
    <n v="4.01"/>
    <n v="4.6900000000000004"/>
    <n v="-0.6800000000000006"/>
  </r>
  <r>
    <s v="1422143"/>
    <x v="5"/>
    <x v="2"/>
    <x v="0"/>
    <n v="4861.6099999999997"/>
    <n v="0"/>
    <n v="4861.6099999999997"/>
    <n v="5686.19"/>
    <n v="-824.57999999999993"/>
    <n v="4.01"/>
    <n v="0"/>
    <n v="4.01"/>
    <n v="4.6900000000000004"/>
    <n v="-0.6800000000000006"/>
  </r>
  <r>
    <s v="1422143"/>
    <x v="6"/>
    <x v="2"/>
    <x v="0"/>
    <n v="5259.96"/>
    <n v="0"/>
    <n v="5259.96"/>
    <n v="6151.74"/>
    <n v="-891.77999999999975"/>
    <n v="84.21"/>
    <n v="0"/>
    <n v="84.21"/>
    <n v="98.486999999999995"/>
    <n v="-14.277000000000001"/>
  </r>
  <r>
    <s v="1422143"/>
    <x v="7"/>
    <x v="1"/>
    <x v="0"/>
    <n v="10171.52"/>
    <n v="0"/>
    <n v="10171.52"/>
    <n v="10186.19"/>
    <n v="-14.670000000000073"/>
    <n v="0"/>
    <n v="0"/>
    <n v="0"/>
    <n v="0"/>
    <n v="0"/>
  </r>
  <r>
    <s v="1422143"/>
    <x v="8"/>
    <x v="1"/>
    <x v="0"/>
    <n v="23521.7"/>
    <n v="0"/>
    <n v="23521.7"/>
    <n v="23555.64"/>
    <n v="-33.93999999999869"/>
    <n v="0"/>
    <n v="0"/>
    <n v="0"/>
    <n v="0"/>
    <n v="0"/>
  </r>
  <r>
    <s v="1422143"/>
    <x v="90"/>
    <x v="3"/>
    <x v="1"/>
    <n v="-490145.97"/>
    <n v="0"/>
    <n v="-490145.97"/>
    <n v="-486397.61"/>
    <n v="-3748.359999999986"/>
    <n v="-6003"/>
    <n v="0"/>
    <n v="-6003"/>
    <n v="-6003"/>
    <n v="0"/>
  </r>
  <r>
    <s v="1422143"/>
    <x v="48"/>
    <x v="4"/>
    <x v="2"/>
    <n v="536.26"/>
    <n v="0"/>
    <n v="536.26"/>
    <n v="0"/>
    <n v="536.26"/>
    <n v="6300"/>
    <n v="0"/>
    <n v="6300"/>
    <n v="0"/>
    <n v="6300"/>
  </r>
  <r>
    <s v="1422143"/>
    <x v="91"/>
    <x v="4"/>
    <x v="2"/>
    <n v="604.05999999999995"/>
    <n v="598.37623762376234"/>
    <n v="5.6837623762376097"/>
    <n v="604.36"/>
    <n v="-0.30000000000006821"/>
    <n v="6060"/>
    <n v="6003"/>
    <n v="57"/>
    <n v="6063.03"/>
    <n v="-3.0299999999997453"/>
  </r>
  <r>
    <s v="1422143"/>
    <x v="92"/>
    <x v="4"/>
    <x v="2"/>
    <n v="2496.2399999999998"/>
    <n v="2463.270935960591"/>
    <n v="32.96906403940875"/>
    <n v="2500.2199999999998"/>
    <n v="-3.9800000000000182"/>
    <n v="36500"/>
    <n v="36017.999999999993"/>
    <n v="482.00000000000728"/>
    <n v="36558.269999999997"/>
    <n v="-58.269999999996799"/>
  </r>
  <r>
    <s v="1422143"/>
    <x v="50"/>
    <x v="4"/>
    <x v="2"/>
    <n v="2972.47"/>
    <n v="2971.4825870646764"/>
    <n v="0.98741293532339114"/>
    <n v="2986.34"/>
    <n v="-13.870000000000346"/>
    <n v="6005"/>
    <n v="6003"/>
    <n v="2"/>
    <n v="6033.0150000000003"/>
    <n v="-28.015000000000327"/>
  </r>
  <r>
    <s v="1422143"/>
    <x v="93"/>
    <x v="4"/>
    <x v="2"/>
    <n v="4724.82"/>
    <n v="4694.5812807881775"/>
    <n v="30.238719211822172"/>
    <n v="4765"/>
    <n v="-40.180000000000291"/>
    <n v="36250"/>
    <n v="36017.999999999993"/>
    <n v="232.00000000000728"/>
    <n v="36558.269999999997"/>
    <n v="-308.2699999999968"/>
  </r>
  <r>
    <s v="1422143"/>
    <x v="94"/>
    <x v="4"/>
    <x v="2"/>
    <n v="6569.18"/>
    <n v="6545.1921182266005"/>
    <n v="23.987881773399749"/>
    <n v="6643.37"/>
    <n v="-74.1899999999996"/>
    <n v="36150"/>
    <n v="36017.999999999993"/>
    <n v="132.00000000000728"/>
    <n v="36558.269999999997"/>
    <n v="-408.2699999999968"/>
  </r>
  <r>
    <s v="1422143"/>
    <x v="41"/>
    <x v="4"/>
    <x v="2"/>
    <n v="14676.64"/>
    <n v="14635.196078431372"/>
    <n v="41.443921568627047"/>
    <n v="14927.9"/>
    <n v="-251.26000000000022"/>
    <n v="36120"/>
    <n v="36018"/>
    <n v="102"/>
    <n v="36738.36"/>
    <n v="-618.36000000000058"/>
  </r>
  <r>
    <s v="1422143"/>
    <x v="87"/>
    <x v="4"/>
    <x v="2"/>
    <n v="19487.16"/>
    <n v="19448.275862068964"/>
    <n v="38.884137931036094"/>
    <n v="19740"/>
    <n v="-252.84000000000015"/>
    <n v="36090"/>
    <n v="36017.999999999993"/>
    <n v="72.000000000007276"/>
    <n v="36558.269999999997"/>
    <n v="-468.2699999999968"/>
  </r>
  <r>
    <s v="1422143"/>
    <x v="95"/>
    <x v="4"/>
    <x v="2"/>
    <n v="27192.32"/>
    <n v="27133.556650246304"/>
    <n v="58.763349753695366"/>
    <n v="27540.560000000001"/>
    <n v="-348.2400000000016"/>
    <n v="6016"/>
    <n v="6003"/>
    <n v="13"/>
    <n v="6093.0450000000001"/>
    <n v="-77.045000000000073"/>
  </r>
  <r>
    <s v="1422143"/>
    <x v="17"/>
    <x v="4"/>
    <x v="2"/>
    <n v="48159.3"/>
    <n v="47903.940298507463"/>
    <n v="255.3597014925399"/>
    <n v="48143.46"/>
    <n v="15.840000000003783"/>
    <n v="36210"/>
    <n v="36017.999999999993"/>
    <n v="192.00000000000728"/>
    <n v="36198.089999999997"/>
    <n v="11.910000000003492"/>
  </r>
  <r>
    <s v="1422143"/>
    <x v="58"/>
    <x v="4"/>
    <x v="2"/>
    <n v="182360.67"/>
    <n v="180645.39603960395"/>
    <n v="1715.2739603960654"/>
    <n v="182451.85"/>
    <n v="-91.179999999993015"/>
    <n v="36360"/>
    <n v="36018"/>
    <n v="342"/>
    <n v="36378.18"/>
    <n v="-18.180000000000291"/>
  </r>
  <r>
    <s v="1422143"/>
    <x v="96"/>
    <x v="4"/>
    <x v="3"/>
    <n v="129553.01"/>
    <n v="123159.03225806452"/>
    <n v="6393.9777419354796"/>
    <n v="125991.69"/>
    <n v="3561.3199999999924"/>
    <n v="27595"/>
    <n v="27013.499511241447"/>
    <n v="581.50048875855282"/>
    <n v="27634.81"/>
    <n v="-39.81000000000131"/>
  </r>
  <r>
    <s v="1422143"/>
    <x v="20"/>
    <x v="4"/>
    <x v="4"/>
    <n v="1818.56"/>
    <n v="1782.8921568627452"/>
    <n v="35.667843137254749"/>
    <n v="1818.55"/>
    <n v="9.9999999999909051E-3"/>
    <n v="330.64600000000002"/>
    <n v="324.16176470588238"/>
    <n v="6.4842352941176387"/>
    <n v="330.64499999999998"/>
    <n v="1.0000000000331966E-3"/>
  </r>
  <r>
    <s v="1422147"/>
    <x v="0"/>
    <x v="0"/>
    <x v="0"/>
    <n v="1134.31"/>
    <n v="0"/>
    <n v="1134.31"/>
    <n v="0"/>
    <n v="1134.31"/>
    <n v="0"/>
    <n v="0"/>
    <n v="0"/>
    <n v="0"/>
    <n v="0"/>
  </r>
  <r>
    <s v="1422147"/>
    <x v="1"/>
    <x v="1"/>
    <x v="0"/>
    <n v="2.13"/>
    <n v="0"/>
    <n v="2.13"/>
    <n v="2.13"/>
    <n v="0"/>
    <n v="0"/>
    <n v="0"/>
    <n v="0"/>
    <n v="0"/>
    <n v="0"/>
  </r>
  <r>
    <s v="1422147"/>
    <x v="2"/>
    <x v="1"/>
    <x v="0"/>
    <n v="49.7"/>
    <n v="0"/>
    <n v="49.7"/>
    <n v="49.65"/>
    <n v="5.0000000000004263E-2"/>
    <n v="0"/>
    <n v="0"/>
    <n v="0"/>
    <n v="0"/>
    <n v="0"/>
  </r>
  <r>
    <s v="1422147"/>
    <x v="3"/>
    <x v="1"/>
    <x v="0"/>
    <n v="333.67"/>
    <n v="0"/>
    <n v="333.67"/>
    <n v="333.35"/>
    <n v="0.31999999999999318"/>
    <n v="0"/>
    <n v="0"/>
    <n v="0"/>
    <n v="0"/>
    <n v="0"/>
  </r>
  <r>
    <s v="1422147"/>
    <x v="4"/>
    <x v="2"/>
    <x v="0"/>
    <n v="440.86"/>
    <n v="0"/>
    <n v="440.86"/>
    <n v="606.49"/>
    <n v="-165.63"/>
    <n v="1.25"/>
    <n v="0"/>
    <n v="1.25"/>
    <n v="1.72"/>
    <n v="-0.47"/>
  </r>
  <r>
    <s v="1422147"/>
    <x v="5"/>
    <x v="2"/>
    <x v="0"/>
    <n v="1515.46"/>
    <n v="0"/>
    <n v="1515.46"/>
    <n v="2084.84"/>
    <n v="-569.38000000000011"/>
    <n v="1.25"/>
    <n v="0"/>
    <n v="1.25"/>
    <n v="1.72"/>
    <n v="-0.47"/>
  </r>
  <r>
    <s v="1422147"/>
    <x v="6"/>
    <x v="2"/>
    <x v="0"/>
    <n v="1639.64"/>
    <n v="0"/>
    <n v="1639.64"/>
    <n v="2255.5300000000002"/>
    <n v="-615.8900000000001"/>
    <n v="26.25"/>
    <n v="0"/>
    <n v="26.25"/>
    <n v="36.11"/>
    <n v="-9.86"/>
  </r>
  <r>
    <s v="1422147"/>
    <x v="7"/>
    <x v="1"/>
    <x v="0"/>
    <n v="3738.34"/>
    <n v="0"/>
    <n v="3738.34"/>
    <n v="3734.77"/>
    <n v="3.5700000000001637"/>
    <n v="0"/>
    <n v="0"/>
    <n v="0"/>
    <n v="0"/>
    <n v="0"/>
  </r>
  <r>
    <s v="1422147"/>
    <x v="8"/>
    <x v="1"/>
    <x v="0"/>
    <n v="8644.94"/>
    <n v="0"/>
    <n v="8644.94"/>
    <n v="8636.67"/>
    <n v="8.2700000000004366"/>
    <n v="0"/>
    <n v="0"/>
    <n v="0"/>
    <n v="0"/>
    <n v="0"/>
  </r>
  <r>
    <s v="1422147"/>
    <x v="202"/>
    <x v="3"/>
    <x v="1"/>
    <n v="-174753.35"/>
    <n v="0"/>
    <n v="-174753.35"/>
    <n v="-174753.36"/>
    <n v="9.9999999802093953E-3"/>
    <n v="-2201"/>
    <n v="0"/>
    <n v="-2201"/>
    <n v="-2201"/>
    <n v="0"/>
  </r>
  <r>
    <s v="1422147"/>
    <x v="48"/>
    <x v="4"/>
    <x v="2"/>
    <n v="8.51"/>
    <n v="0"/>
    <n v="8.51"/>
    <n v="0"/>
    <n v="8.51"/>
    <n v="100"/>
    <n v="0"/>
    <n v="100"/>
    <n v="0"/>
    <n v="100"/>
  </r>
  <r>
    <s v="1422147"/>
    <x v="83"/>
    <x v="4"/>
    <x v="2"/>
    <n v="221.49"/>
    <n v="219.39603960396039"/>
    <n v="2.0939603960396198"/>
    <n v="221.59"/>
    <n v="-9.9999999999994316E-2"/>
    <n v="2222"/>
    <n v="2201"/>
    <n v="21"/>
    <n v="2223.0100000000002"/>
    <n v="-1.0100000000002183"/>
  </r>
  <r>
    <s v="1422147"/>
    <x v="84"/>
    <x v="4"/>
    <x v="2"/>
    <n v="909.59"/>
    <n v="903.16256157635473"/>
    <n v="6.4274384236452988"/>
    <n v="916.71"/>
    <n v="-7.1200000000000045"/>
    <n v="13300"/>
    <n v="13206"/>
    <n v="94"/>
    <n v="13404.09"/>
    <n v="-104.09000000000015"/>
  </r>
  <r>
    <s v="1422147"/>
    <x v="50"/>
    <x v="4"/>
    <x v="2"/>
    <n v="1094.45"/>
    <n v="1089.4925373134329"/>
    <n v="4.9574626865671689"/>
    <n v="1094.94"/>
    <n v="-0.49000000000000909"/>
    <n v="2211"/>
    <n v="2201"/>
    <n v="10"/>
    <n v="2212.0050000000001"/>
    <n v="-1.0050000000001091"/>
  </r>
  <r>
    <s v="1422147"/>
    <x v="85"/>
    <x v="4"/>
    <x v="2"/>
    <n v="1733.52"/>
    <n v="1721.270935960591"/>
    <n v="12.24906403940895"/>
    <n v="1747.09"/>
    <n v="-13.569999999999936"/>
    <n v="13300"/>
    <n v="13206"/>
    <n v="94"/>
    <n v="13404.09"/>
    <n v="-104.09000000000015"/>
  </r>
  <r>
    <s v="1422147"/>
    <x v="86"/>
    <x v="4"/>
    <x v="2"/>
    <n v="2564.9"/>
    <n v="2546.7783251231526"/>
    <n v="18.121674876847464"/>
    <n v="2584.98"/>
    <n v="-20.079999999999927"/>
    <n v="13300"/>
    <n v="13206"/>
    <n v="94"/>
    <n v="13404.09"/>
    <n v="-104.09000000000015"/>
  </r>
  <r>
    <s v="1422147"/>
    <x v="41"/>
    <x v="4"/>
    <x v="2"/>
    <n v="5404.19"/>
    <n v="5365.9901960784309"/>
    <n v="38.199803921568673"/>
    <n v="5473.31"/>
    <n v="-69.1200000000008"/>
    <n v="13300"/>
    <n v="13206"/>
    <n v="94"/>
    <n v="13470.12"/>
    <n v="-170.1200000000008"/>
  </r>
  <r>
    <s v="1422147"/>
    <x v="87"/>
    <x v="4"/>
    <x v="2"/>
    <n v="7234.38"/>
    <n v="7130.7093596059112"/>
    <n v="103.67064039408888"/>
    <n v="7237.67"/>
    <n v="-3.2899999999999636"/>
    <n v="13398"/>
    <n v="13206"/>
    <n v="192"/>
    <n v="13404.09"/>
    <n v="-6.0900000000001455"/>
  </r>
  <r>
    <s v="1422147"/>
    <x v="95"/>
    <x v="4"/>
    <x v="2"/>
    <n v="10359.84"/>
    <n v="9948.5221674876848"/>
    <n v="411.31783251231536"/>
    <n v="10097.75"/>
    <n v="262.09000000000015"/>
    <n v="2292"/>
    <n v="2201"/>
    <n v="91"/>
    <n v="2234.0149999999999"/>
    <n v="57.985000000000127"/>
  </r>
  <r>
    <s v="1422147"/>
    <x v="17"/>
    <x v="4"/>
    <x v="2"/>
    <n v="17689"/>
    <n v="17563.980099502489"/>
    <n v="125.01990049751112"/>
    <n v="17651.8"/>
    <n v="37.200000000000728"/>
    <n v="13300"/>
    <n v="13206"/>
    <n v="94"/>
    <n v="13272.03"/>
    <n v="27.969999999999345"/>
  </r>
  <r>
    <s v="1422147"/>
    <x v="58"/>
    <x v="4"/>
    <x v="2"/>
    <n v="66865.58"/>
    <n v="66233.63366336633"/>
    <n v="631.94633663367131"/>
    <n v="66895.97"/>
    <n v="-30.389999999999418"/>
    <n v="13332"/>
    <n v="13206"/>
    <n v="126"/>
    <n v="13338.06"/>
    <n v="-6.0599999999994907"/>
  </r>
  <r>
    <s v="1422147"/>
    <x v="89"/>
    <x v="4"/>
    <x v="3"/>
    <n v="42502.080000000002"/>
    <n v="41506.676441837735"/>
    <n v="995.40355816226656"/>
    <n v="42461.33"/>
    <n v="40.75"/>
    <n v="10142"/>
    <n v="9904.5004887585546"/>
    <n v="237.49951124144536"/>
    <n v="10132.304"/>
    <n v="9.6959999999999127"/>
  </r>
  <r>
    <s v="1422147"/>
    <x v="20"/>
    <x v="4"/>
    <x v="4"/>
    <n v="666.77"/>
    <n v="653.6960784313726"/>
    <n v="13.073921568627384"/>
    <n v="666.77"/>
    <n v="0"/>
    <n v="121.23099999999999"/>
    <n v="118.85392156862744"/>
    <n v="2.3770784313725528"/>
    <n v="121.23099999999999"/>
    <n v="0"/>
  </r>
  <r>
    <s v="1422149"/>
    <x v="0"/>
    <x v="0"/>
    <x v="0"/>
    <n v="3439.66"/>
    <n v="0"/>
    <n v="3439.66"/>
    <n v="0"/>
    <n v="3439.66"/>
    <n v="0"/>
    <n v="0"/>
    <n v="0"/>
    <n v="0"/>
    <n v="0"/>
  </r>
  <r>
    <s v="1422149"/>
    <x v="1"/>
    <x v="1"/>
    <x v="0"/>
    <n v="2.95"/>
    <n v="0"/>
    <n v="2.95"/>
    <n v="2.94"/>
    <n v="1.0000000000000231E-2"/>
    <n v="0"/>
    <n v="0"/>
    <n v="0"/>
    <n v="0"/>
    <n v="0"/>
  </r>
  <r>
    <s v="1422149"/>
    <x v="2"/>
    <x v="1"/>
    <x v="0"/>
    <n v="68.77"/>
    <n v="0"/>
    <n v="68.77"/>
    <n v="68.709999999999994"/>
    <n v="6.0000000000002274E-2"/>
    <n v="0"/>
    <n v="0"/>
    <n v="0"/>
    <n v="0"/>
    <n v="0"/>
  </r>
  <r>
    <s v="1422149"/>
    <x v="3"/>
    <x v="1"/>
    <x v="0"/>
    <n v="461.75"/>
    <n v="0"/>
    <n v="461.75"/>
    <n v="461.33"/>
    <n v="0.42000000000001592"/>
    <n v="0"/>
    <n v="0"/>
    <n v="0"/>
    <n v="0"/>
    <n v="0"/>
  </r>
  <r>
    <s v="1422149"/>
    <x v="4"/>
    <x v="2"/>
    <x v="0"/>
    <n v="469.07"/>
    <n v="0"/>
    <n v="469.07"/>
    <n v="746.03"/>
    <n v="-276.95999999999998"/>
    <n v="1.33"/>
    <n v="0"/>
    <n v="1.33"/>
    <n v="2.1150000000000002"/>
    <n v="-0.78500000000000014"/>
  </r>
  <r>
    <s v="1422149"/>
    <x v="5"/>
    <x v="2"/>
    <x v="0"/>
    <n v="1612.45"/>
    <n v="0"/>
    <n v="1612.45"/>
    <n v="2564.52"/>
    <n v="-952.06999999999994"/>
    <n v="1.33"/>
    <n v="0"/>
    <n v="1.33"/>
    <n v="2.1150000000000002"/>
    <n v="-0.78500000000000014"/>
  </r>
  <r>
    <s v="1422149"/>
    <x v="6"/>
    <x v="2"/>
    <x v="0"/>
    <n v="1744.57"/>
    <n v="0"/>
    <n v="1744.57"/>
    <n v="2774.63"/>
    <n v="-1030.0600000000002"/>
    <n v="27.93"/>
    <n v="0"/>
    <n v="27.93"/>
    <n v="44.420999999999999"/>
    <n v="-16.491"/>
  </r>
  <r>
    <s v="1422149"/>
    <x v="7"/>
    <x v="1"/>
    <x v="0"/>
    <n v="5173.3"/>
    <n v="0"/>
    <n v="5173.3"/>
    <n v="5168.6099999999997"/>
    <n v="4.6900000000005093"/>
    <n v="0"/>
    <n v="0"/>
    <n v="0"/>
    <n v="0"/>
    <n v="0"/>
  </r>
  <r>
    <s v="1422149"/>
    <x v="8"/>
    <x v="1"/>
    <x v="0"/>
    <n v="11963.29"/>
    <n v="0"/>
    <n v="11963.29"/>
    <n v="11952.44"/>
    <n v="10.850000000000364"/>
    <n v="0"/>
    <n v="0"/>
    <n v="0"/>
    <n v="0"/>
    <n v="0"/>
  </r>
  <r>
    <s v="1422149"/>
    <x v="82"/>
    <x v="3"/>
    <x v="1"/>
    <n v="-239230.94"/>
    <n v="0"/>
    <n v="-239230.94"/>
    <n v="-239230.94"/>
    <n v="0"/>
    <n v="-1523"/>
    <n v="0"/>
    <n v="-1523"/>
    <n v="-1523"/>
    <n v="0"/>
  </r>
  <r>
    <s v="1422149"/>
    <x v="48"/>
    <x v="4"/>
    <x v="2"/>
    <n v="11.07"/>
    <n v="0"/>
    <n v="11.07"/>
    <n v="0"/>
    <n v="11.07"/>
    <n v="130"/>
    <n v="0"/>
    <n v="130"/>
    <n v="0"/>
    <n v="130"/>
  </r>
  <r>
    <s v="1422149"/>
    <x v="83"/>
    <x v="4"/>
    <x v="2"/>
    <n v="202.15"/>
    <n v="151.81188118811883"/>
    <n v="50.338118811881174"/>
    <n v="153.33000000000001"/>
    <n v="48.819999999999993"/>
    <n v="2028"/>
    <n v="1523"/>
    <n v="505"/>
    <n v="1538.23"/>
    <n v="489.77"/>
  </r>
  <r>
    <s v="1422149"/>
    <x v="84"/>
    <x v="4"/>
    <x v="2"/>
    <n v="1254.96"/>
    <n v="1249.8916256157636"/>
    <n v="5.0683743842364493"/>
    <n v="1268.6400000000001"/>
    <n v="-13.680000000000064"/>
    <n v="18350"/>
    <n v="18276"/>
    <n v="74"/>
    <n v="18550.14"/>
    <n v="-200.13999999999942"/>
  </r>
  <r>
    <s v="1422149"/>
    <x v="11"/>
    <x v="4"/>
    <x v="2"/>
    <n v="1514.25"/>
    <n v="1509.2935323383085"/>
    <n v="4.9564676616914767"/>
    <n v="1516.84"/>
    <n v="-2.5899999999999181"/>
    <n v="1528"/>
    <n v="1523"/>
    <n v="5"/>
    <n v="1530.615"/>
    <n v="-2.6150000000000091"/>
  </r>
  <r>
    <s v="1422149"/>
    <x v="85"/>
    <x v="4"/>
    <x v="2"/>
    <n v="2391.7399999999998"/>
    <n v="2382.0985221674878"/>
    <n v="9.6414778325120096"/>
    <n v="2417.83"/>
    <n v="-26.090000000000146"/>
    <n v="18350"/>
    <n v="18276"/>
    <n v="74"/>
    <n v="18550.14"/>
    <n v="-200.13999999999942"/>
  </r>
  <r>
    <s v="1422149"/>
    <x v="86"/>
    <x v="4"/>
    <x v="2"/>
    <n v="3548.44"/>
    <n v="3524.5221674876848"/>
    <n v="23.917832512315272"/>
    <n v="3577.39"/>
    <n v="-28.949999999999818"/>
    <n v="18400"/>
    <n v="18276"/>
    <n v="124"/>
    <n v="18550.14"/>
    <n v="-150.13999999999942"/>
  </r>
  <r>
    <s v="1422149"/>
    <x v="41"/>
    <x v="4"/>
    <x v="2"/>
    <n v="7460.22"/>
    <n v="7426.088235294118"/>
    <n v="34.131764705882233"/>
    <n v="7574.61"/>
    <n v="-114.38999999999942"/>
    <n v="18360"/>
    <n v="18276"/>
    <n v="84"/>
    <n v="18641.52"/>
    <n v="-281.52000000000044"/>
  </r>
  <r>
    <s v="1422149"/>
    <x v="87"/>
    <x v="4"/>
    <x v="2"/>
    <n v="9892.07"/>
    <n v="9868.305418719212"/>
    <n v="23.764581280787752"/>
    <n v="10016.33"/>
    <n v="-124.26000000000022"/>
    <n v="18320"/>
    <n v="18276"/>
    <n v="44"/>
    <n v="18550.14"/>
    <n v="-230.13999999999942"/>
  </r>
  <r>
    <s v="1422149"/>
    <x v="88"/>
    <x v="4"/>
    <x v="2"/>
    <n v="12227.6"/>
    <n v="12092.620689655172"/>
    <n v="134.97931034482826"/>
    <n v="12274.01"/>
    <n v="-46.409999999999854"/>
    <n v="1540"/>
    <n v="1523"/>
    <n v="17"/>
    <n v="1545.845"/>
    <n v="-5.8450000000000273"/>
  </r>
  <r>
    <s v="1422149"/>
    <x v="17"/>
    <x v="4"/>
    <x v="2"/>
    <n v="24206"/>
    <n v="24307.084577114427"/>
    <n v="-101.08457711442679"/>
    <n v="24428.62"/>
    <n v="-222.61999999999898"/>
    <n v="18200"/>
    <n v="18276"/>
    <n v="-76"/>
    <n v="18367.38"/>
    <n v="-167.38000000000102"/>
  </r>
  <r>
    <s v="1422149"/>
    <x v="58"/>
    <x v="4"/>
    <x v="2"/>
    <n v="91847.39"/>
    <n v="91661.811881188114"/>
    <n v="185.57811881188536"/>
    <n v="92578.43"/>
    <n v="-731.0399999999936"/>
    <n v="18313"/>
    <n v="18275.999999999996"/>
    <n v="37.000000000003638"/>
    <n v="18458.759999999998"/>
    <n v="-145.7599999999984"/>
  </r>
  <r>
    <s v="1422149"/>
    <x v="89"/>
    <x v="4"/>
    <x v="3"/>
    <n v="58816.480000000003"/>
    <n v="57441.769305962858"/>
    <n v="1374.710694037145"/>
    <n v="58762.93"/>
    <n v="53.55000000000291"/>
    <n v="14035"/>
    <n v="13707"/>
    <n v="328"/>
    <n v="14022.261"/>
    <n v="12.738999999999578"/>
  </r>
  <r>
    <s v="1422149"/>
    <x v="20"/>
    <x v="4"/>
    <x v="4"/>
    <n v="922.76"/>
    <n v="904.66666666666663"/>
    <n v="18.093333333333362"/>
    <n v="922.76"/>
    <n v="0"/>
    <n v="167.774"/>
    <n v="164.48431372549021"/>
    <n v="3.2896862745097906"/>
    <n v="167.774"/>
    <n v="0"/>
  </r>
  <r>
    <s v="1422150"/>
    <x v="0"/>
    <x v="0"/>
    <x v="0"/>
    <n v="3637.27"/>
    <n v="0"/>
    <n v="3637.27"/>
    <n v="0"/>
    <n v="3637.27"/>
    <n v="0"/>
    <n v="0"/>
    <n v="0"/>
    <n v="0"/>
    <n v="0"/>
  </r>
  <r>
    <s v="1422150"/>
    <x v="1"/>
    <x v="1"/>
    <x v="0"/>
    <n v="3.74"/>
    <n v="0"/>
    <n v="3.74"/>
    <n v="3.79"/>
    <n v="-4.9999999999999822E-2"/>
    <n v="0"/>
    <n v="0"/>
    <n v="0"/>
    <n v="0"/>
    <n v="0"/>
  </r>
  <r>
    <s v="1422150"/>
    <x v="2"/>
    <x v="1"/>
    <x v="0"/>
    <n v="87.28"/>
    <n v="0"/>
    <n v="87.28"/>
    <n v="88.42"/>
    <n v="-1.1400000000000006"/>
    <n v="0"/>
    <n v="0"/>
    <n v="0"/>
    <n v="0"/>
    <n v="0"/>
  </r>
  <r>
    <s v="1422150"/>
    <x v="3"/>
    <x v="1"/>
    <x v="0"/>
    <n v="586.04999999999995"/>
    <n v="0"/>
    <n v="586.04999999999995"/>
    <n v="593.70000000000005"/>
    <n v="-7.6500000000000909"/>
    <n v="0"/>
    <n v="0"/>
    <n v="0"/>
    <n v="0"/>
    <n v="0"/>
  </r>
  <r>
    <s v="1422150"/>
    <x v="4"/>
    <x v="2"/>
    <x v="0"/>
    <n v="765.33"/>
    <n v="0"/>
    <n v="765.33"/>
    <n v="960.09"/>
    <n v="-194.76"/>
    <n v="2.17"/>
    <n v="0"/>
    <n v="2.17"/>
    <n v="2.722"/>
    <n v="-0.55200000000000005"/>
  </r>
  <r>
    <s v="1422150"/>
    <x v="5"/>
    <x v="2"/>
    <x v="0"/>
    <n v="2630.84"/>
    <n v="0"/>
    <n v="2630.84"/>
    <n v="3300.37"/>
    <n v="-669.52999999999975"/>
    <n v="2.17"/>
    <n v="0"/>
    <n v="2.17"/>
    <n v="2.722"/>
    <n v="-0.55200000000000005"/>
  </r>
  <r>
    <s v="1422150"/>
    <x v="6"/>
    <x v="2"/>
    <x v="0"/>
    <n v="2846.41"/>
    <n v="0"/>
    <n v="2846.41"/>
    <n v="3570.77"/>
    <n v="-724.36000000000013"/>
    <n v="45.57"/>
    <n v="0"/>
    <n v="45.57"/>
    <n v="57.167000000000002"/>
    <n v="-11.597000000000001"/>
  </r>
  <r>
    <s v="1422150"/>
    <x v="7"/>
    <x v="1"/>
    <x v="0"/>
    <n v="6565.87"/>
    <n v="0"/>
    <n v="6565.87"/>
    <n v="6651.65"/>
    <n v="-85.779999999999745"/>
    <n v="0"/>
    <n v="0"/>
    <n v="0"/>
    <n v="0"/>
    <n v="0"/>
  </r>
  <r>
    <s v="1422150"/>
    <x v="8"/>
    <x v="1"/>
    <x v="0"/>
    <n v="15183.62"/>
    <n v="0"/>
    <n v="15183.62"/>
    <n v="15381.99"/>
    <n v="-198.36999999999898"/>
    <n v="0"/>
    <n v="0"/>
    <n v="0"/>
    <n v="0"/>
    <n v="0"/>
  </r>
  <r>
    <s v="1422150"/>
    <x v="98"/>
    <x v="3"/>
    <x v="1"/>
    <n v="-314153.07"/>
    <n v="0"/>
    <n v="-314153.07"/>
    <n v="-314153.08"/>
    <n v="1.0000000009313226E-2"/>
    <n v="-1960"/>
    <n v="0"/>
    <n v="-1960"/>
    <n v="-1960"/>
    <n v="0"/>
  </r>
  <r>
    <s v="1422150"/>
    <x v="48"/>
    <x v="4"/>
    <x v="2"/>
    <n v="14.04"/>
    <n v="0"/>
    <n v="14.04"/>
    <n v="0"/>
    <n v="14.04"/>
    <n v="165"/>
    <n v="0"/>
    <n v="165"/>
    <n v="0"/>
    <n v="165"/>
  </r>
  <r>
    <s v="1422150"/>
    <x v="99"/>
    <x v="4"/>
    <x v="2"/>
    <n v="235.74"/>
    <n v="195.37254901960785"/>
    <n v="40.367450980392164"/>
    <n v="199.28"/>
    <n v="36.460000000000008"/>
    <n v="2365"/>
    <n v="1960"/>
    <n v="405"/>
    <n v="1999.2"/>
    <n v="365.79999999999995"/>
  </r>
  <r>
    <s v="1422150"/>
    <x v="100"/>
    <x v="4"/>
    <x v="2"/>
    <n v="1614"/>
    <n v="1608.5320197044334"/>
    <n v="5.4679802955665764"/>
    <n v="1632.66"/>
    <n v="-18.660000000000082"/>
    <n v="23600"/>
    <n v="23520"/>
    <n v="80"/>
    <n v="23872.799999999999"/>
    <n v="-272.79999999999927"/>
  </r>
  <r>
    <s v="1422150"/>
    <x v="11"/>
    <x v="4"/>
    <x v="2"/>
    <n v="1952.27"/>
    <n v="1942.358208955224"/>
    <n v="9.9117910447760096"/>
    <n v="1952.07"/>
    <n v="0.20000000000004547"/>
    <n v="1970"/>
    <n v="1960"/>
    <n v="10"/>
    <n v="1969.8"/>
    <n v="0.20000000000004547"/>
  </r>
  <r>
    <s v="1422150"/>
    <x v="101"/>
    <x v="4"/>
    <x v="2"/>
    <n v="3076.02"/>
    <n v="3065.5960591133003"/>
    <n v="10.423940886699711"/>
    <n v="3111.58"/>
    <n v="-35.559999999999945"/>
    <n v="23600"/>
    <n v="23520"/>
    <n v="80"/>
    <n v="23872.799999999999"/>
    <n v="-272.79999999999927"/>
  </r>
  <r>
    <s v="1422150"/>
    <x v="102"/>
    <x v="4"/>
    <x v="2"/>
    <n v="4551.26"/>
    <n v="4535.8325123152708"/>
    <n v="15.427487684729385"/>
    <n v="4603.87"/>
    <n v="-52.609999999999673"/>
    <n v="23600"/>
    <n v="23520"/>
    <n v="80"/>
    <n v="23872.799999999999"/>
    <n v="-272.79999999999927"/>
  </r>
  <r>
    <s v="1422150"/>
    <x v="41"/>
    <x v="4"/>
    <x v="2"/>
    <n v="9581.26"/>
    <n v="9556.8823529411766"/>
    <n v="24.377647058823641"/>
    <n v="9748.02"/>
    <n v="-166.76000000000022"/>
    <n v="23580"/>
    <n v="23520"/>
    <n v="60"/>
    <n v="23990.400000000001"/>
    <n v="-410.40000000000146"/>
  </r>
  <r>
    <s v="1422150"/>
    <x v="87"/>
    <x v="4"/>
    <x v="2"/>
    <n v="12775.46"/>
    <n v="12699.862068965518"/>
    <n v="75.597931034481007"/>
    <n v="12890.36"/>
    <n v="-114.90000000000146"/>
    <n v="23660"/>
    <n v="23520"/>
    <n v="140"/>
    <n v="23872.799999999999"/>
    <n v="-212.79999999999927"/>
  </r>
  <r>
    <s v="1422150"/>
    <x v="88"/>
    <x v="4"/>
    <x v="2"/>
    <n v="15721.2"/>
    <n v="15562.403940886699"/>
    <n v="158.79605911330145"/>
    <n v="15795.84"/>
    <n v="-74.639999999999418"/>
    <n v="1980"/>
    <n v="1960"/>
    <n v="20"/>
    <n v="1989.4"/>
    <n v="-9.4000000000000909"/>
  </r>
  <r>
    <s v="1422150"/>
    <x v="17"/>
    <x v="4"/>
    <x v="2"/>
    <n v="31388"/>
    <n v="31281.601990049752"/>
    <n v="106.3980099502478"/>
    <n v="31438.01"/>
    <n v="-50.009999999998399"/>
    <n v="23600"/>
    <n v="23520"/>
    <n v="80"/>
    <n v="23637.599999999999"/>
    <n v="-37.599999999998545"/>
  </r>
  <r>
    <s v="1422150"/>
    <x v="58"/>
    <x v="4"/>
    <x v="2"/>
    <n v="118905.58"/>
    <n v="117962.68316831683"/>
    <n v="942.89683168317424"/>
    <n v="119142.31"/>
    <n v="-236.72999999999593"/>
    <n v="23708"/>
    <n v="23520"/>
    <n v="188"/>
    <n v="23755.200000000001"/>
    <n v="-47.200000000000728"/>
  </r>
  <r>
    <s v="1422150"/>
    <x v="103"/>
    <x v="4"/>
    <x v="3"/>
    <n v="80844.3"/>
    <n v="80059.403714565007"/>
    <n v="784.89628543499566"/>
    <n v="81900.77"/>
    <n v="-1056.4700000000012"/>
    <n v="17813"/>
    <n v="17640"/>
    <n v="173"/>
    <n v="18045.72"/>
    <n v="-232.72000000000116"/>
  </r>
  <r>
    <s v="1422150"/>
    <x v="20"/>
    <x v="4"/>
    <x v="4"/>
    <n v="1187.53"/>
    <n v="1164.2450980392157"/>
    <n v="23.284901960784282"/>
    <n v="1187.53"/>
    <n v="0"/>
    <n v="215.91399999999999"/>
    <n v="211.68039215686272"/>
    <n v="4.2336078431372641"/>
    <n v="215.91399999999999"/>
    <n v="0"/>
  </r>
  <r>
    <s v="1422211"/>
    <x v="0"/>
    <x v="0"/>
    <x v="0"/>
    <n v="3140.65"/>
    <n v="0"/>
    <n v="3140.65"/>
    <n v="0"/>
    <n v="3140.65"/>
    <n v="0"/>
    <n v="0"/>
    <n v="0"/>
    <n v="0"/>
    <n v="0"/>
  </r>
  <r>
    <s v="1422211"/>
    <x v="1"/>
    <x v="1"/>
    <x v="0"/>
    <n v="2.8"/>
    <n v="0"/>
    <n v="2.8"/>
    <n v="2.84"/>
    <n v="-4.0000000000000036E-2"/>
    <n v="0"/>
    <n v="0"/>
    <n v="0"/>
    <n v="0"/>
    <n v="0"/>
  </r>
  <r>
    <s v="1422211"/>
    <x v="2"/>
    <x v="1"/>
    <x v="0"/>
    <n v="65.400000000000006"/>
    <n v="0"/>
    <n v="65.400000000000006"/>
    <n v="66.25"/>
    <n v="-0.84999999999999432"/>
    <n v="0"/>
    <n v="0"/>
    <n v="0"/>
    <n v="0"/>
    <n v="0"/>
  </r>
  <r>
    <s v="1422211"/>
    <x v="3"/>
    <x v="1"/>
    <x v="0"/>
    <n v="439.08"/>
    <n v="0"/>
    <n v="439.08"/>
    <n v="444.82"/>
    <n v="-5.7400000000000091"/>
    <n v="0"/>
    <n v="0"/>
    <n v="0"/>
    <n v="0"/>
    <n v="0"/>
  </r>
  <r>
    <s v="1422211"/>
    <x v="4"/>
    <x v="2"/>
    <x v="0"/>
    <n v="645.41"/>
    <n v="0"/>
    <n v="645.41"/>
    <n v="809.3"/>
    <n v="-163.89"/>
    <n v="1.83"/>
    <n v="0"/>
    <n v="1.83"/>
    <n v="2.2949999999999999"/>
    <n v="-0.46499999999999986"/>
  </r>
  <r>
    <s v="1422211"/>
    <x v="5"/>
    <x v="2"/>
    <x v="0"/>
    <n v="2218.64"/>
    <n v="0"/>
    <n v="2218.64"/>
    <n v="2782"/>
    <n v="-563.36000000000013"/>
    <n v="1.83"/>
    <n v="0"/>
    <n v="1.83"/>
    <n v="2.2949999999999999"/>
    <n v="-0.46499999999999986"/>
  </r>
  <r>
    <s v="1422211"/>
    <x v="6"/>
    <x v="2"/>
    <x v="0"/>
    <n v="2400.4299999999998"/>
    <n v="0"/>
    <n v="2400.4299999999998"/>
    <n v="3009.77"/>
    <n v="-609.34000000000015"/>
    <n v="38.43"/>
    <n v="0"/>
    <n v="38.43"/>
    <n v="48.185000000000002"/>
    <n v="-9.7550000000000026"/>
  </r>
  <r>
    <s v="1422211"/>
    <x v="7"/>
    <x v="1"/>
    <x v="0"/>
    <n v="4919.34"/>
    <n v="0"/>
    <n v="4919.34"/>
    <n v="4983.6499999999996"/>
    <n v="-64.309999999999491"/>
    <n v="0"/>
    <n v="0"/>
    <n v="0"/>
    <n v="0"/>
    <n v="0"/>
  </r>
  <r>
    <s v="1422211"/>
    <x v="8"/>
    <x v="1"/>
    <x v="0"/>
    <n v="11376"/>
    <n v="0"/>
    <n v="11376"/>
    <n v="11524.72"/>
    <n v="-148.71999999999935"/>
    <n v="0"/>
    <n v="0"/>
    <n v="0"/>
    <n v="0"/>
    <n v="0"/>
  </r>
  <r>
    <s v="1422211"/>
    <x v="104"/>
    <x v="3"/>
    <x v="1"/>
    <n v="-237895.45"/>
    <n v="0"/>
    <n v="-237895.45"/>
    <n v="-237895.44"/>
    <n v="-1.0000000009313226E-2"/>
    <n v="-2937"/>
    <n v="0"/>
    <n v="-2937"/>
    <n v="-2937"/>
    <n v="0"/>
  </r>
  <r>
    <s v="1422211"/>
    <x v="48"/>
    <x v="4"/>
    <x v="2"/>
    <n v="11.49"/>
    <n v="0"/>
    <n v="11.49"/>
    <n v="0"/>
    <n v="11.49"/>
    <n v="135"/>
    <n v="0"/>
    <n v="135"/>
    <n v="0"/>
    <n v="135"/>
  </r>
  <r>
    <s v="1422211"/>
    <x v="99"/>
    <x v="4"/>
    <x v="2"/>
    <n v="519.34"/>
    <n v="292.76470588235293"/>
    <n v="226.5752941176471"/>
    <n v="298.62"/>
    <n v="220.72000000000003"/>
    <n v="5210"/>
    <n v="2937"/>
    <n v="2273"/>
    <n v="2995.74"/>
    <n v="2214.2600000000002"/>
  </r>
  <r>
    <s v="1422211"/>
    <x v="100"/>
    <x v="4"/>
    <x v="2"/>
    <n v="1207.08"/>
    <n v="1205.1724137931035"/>
    <n v="1.9075862068964398"/>
    <n v="1223.25"/>
    <n v="-16.170000000000073"/>
    <n v="17650"/>
    <n v="17622"/>
    <n v="28"/>
    <n v="17886.330000000002"/>
    <n v="-236.33000000000175"/>
  </r>
  <r>
    <s v="1422211"/>
    <x v="50"/>
    <x v="4"/>
    <x v="2"/>
    <n v="1458.27"/>
    <n v="1453.8109452736319"/>
    <n v="4.4590547263680946"/>
    <n v="1461.08"/>
    <n v="-2.8099999999999454"/>
    <n v="2946"/>
    <n v="2937"/>
    <n v="9"/>
    <n v="2951.6849999999999"/>
    <n v="-5.6849999999999454"/>
  </r>
  <r>
    <s v="1422211"/>
    <x v="101"/>
    <x v="4"/>
    <x v="2"/>
    <n v="2300.5100000000002"/>
    <n v="2296.8472906403945"/>
    <n v="3.6627093596057421"/>
    <n v="2331.3000000000002"/>
    <n v="-30.789999999999964"/>
    <n v="17650"/>
    <n v="17622"/>
    <n v="28"/>
    <n v="17886.330000000002"/>
    <n v="-236.33000000000175"/>
  </r>
  <r>
    <s v="1422211"/>
    <x v="102"/>
    <x v="4"/>
    <x v="2"/>
    <n v="3403.8"/>
    <n v="3398.4039408866997"/>
    <n v="5.3960591133004527"/>
    <n v="3449.38"/>
    <n v="-45.579999999999927"/>
    <n v="17650"/>
    <n v="17622"/>
    <n v="28"/>
    <n v="17886.330000000002"/>
    <n v="-236.33000000000175"/>
  </r>
  <r>
    <s v="1422211"/>
    <x v="41"/>
    <x v="4"/>
    <x v="2"/>
    <n v="7180.66"/>
    <n v="7160.3431372549021"/>
    <n v="20.316862745097751"/>
    <n v="7303.55"/>
    <n v="-122.89000000000033"/>
    <n v="17672"/>
    <n v="17621.999999999996"/>
    <n v="50.000000000003638"/>
    <n v="17974.439999999999"/>
    <n v="-302.43999999999869"/>
  </r>
  <r>
    <s v="1422211"/>
    <x v="87"/>
    <x v="4"/>
    <x v="2"/>
    <n v="9545.9500000000007"/>
    <n v="9515.1724137931033"/>
    <n v="30.777586206897467"/>
    <n v="9657.9"/>
    <n v="-111.94999999999891"/>
    <n v="17679"/>
    <n v="17622"/>
    <n v="57"/>
    <n v="17886.330000000002"/>
    <n v="-207.33000000000175"/>
  </r>
  <r>
    <s v="1422211"/>
    <x v="95"/>
    <x v="4"/>
    <x v="2"/>
    <n v="13365.64"/>
    <n v="13275.241379310344"/>
    <n v="90.398620689655218"/>
    <n v="13474.37"/>
    <n v="-108.73000000000138"/>
    <n v="2957"/>
    <n v="2937"/>
    <n v="20"/>
    <n v="2981.0549999999998"/>
    <n v="-24.054999999999836"/>
  </r>
  <r>
    <s v="1422211"/>
    <x v="17"/>
    <x v="4"/>
    <x v="2"/>
    <n v="23531.69"/>
    <n v="23437.263681592041"/>
    <n v="94.426318407957297"/>
    <n v="23554.45"/>
    <n v="-22.760000000002037"/>
    <n v="17693"/>
    <n v="17622"/>
    <n v="71"/>
    <n v="17710.11"/>
    <n v="-17.110000000000582"/>
  </r>
  <r>
    <s v="1422211"/>
    <x v="58"/>
    <x v="4"/>
    <x v="2"/>
    <n v="88702.720000000001"/>
    <n v="88381.732673267325"/>
    <n v="320.98732673267659"/>
    <n v="89265.55"/>
    <n v="-562.83000000000175"/>
    <n v="17686"/>
    <n v="17622"/>
    <n v="64"/>
    <n v="17798.22"/>
    <n v="-112.22000000000116"/>
  </r>
  <r>
    <s v="1422211"/>
    <x v="103"/>
    <x v="4"/>
    <x v="3"/>
    <n v="60570.82"/>
    <n v="59983.28445747801"/>
    <n v="587.53554252198956"/>
    <n v="61362.9"/>
    <n v="-792.08000000000175"/>
    <n v="13346"/>
    <n v="13216.500488758553"/>
    <n v="129.49951124144718"/>
    <n v="13520.48"/>
    <n v="-174.47999999999956"/>
  </r>
  <r>
    <s v="1422211"/>
    <x v="20"/>
    <x v="4"/>
    <x v="4"/>
    <n v="889.73"/>
    <n v="872.29411764705878"/>
    <n v="17.435882352941235"/>
    <n v="889.74"/>
    <n v="-9.9999999999909051E-3"/>
    <n v="161.77000000000001"/>
    <n v="158.5980392156863"/>
    <n v="3.1719607843137112"/>
    <n v="161.77000000000001"/>
    <n v="0"/>
  </r>
  <r>
    <s v="1422213"/>
    <x v="0"/>
    <x v="0"/>
    <x v="0"/>
    <n v="663.61"/>
    <n v="0"/>
    <n v="663.61"/>
    <n v="0"/>
    <n v="663.61"/>
    <n v="0"/>
    <n v="0"/>
    <n v="0"/>
    <n v="0"/>
    <n v="0"/>
  </r>
  <r>
    <s v="1422213"/>
    <x v="4"/>
    <x v="2"/>
    <x v="0"/>
    <n v="264.51"/>
    <n v="0"/>
    <n v="264.51"/>
    <n v="309.36"/>
    <n v="-44.850000000000023"/>
    <n v="0.75"/>
    <n v="0"/>
    <n v="0.75"/>
    <n v="0.877"/>
    <n v="-0.127"/>
  </r>
  <r>
    <s v="1422213"/>
    <x v="5"/>
    <x v="2"/>
    <x v="0"/>
    <n v="909.28"/>
    <n v="0"/>
    <n v="909.28"/>
    <n v="1063.44"/>
    <n v="-154.16000000000008"/>
    <n v="0.75"/>
    <n v="0"/>
    <n v="0.75"/>
    <n v="0.877"/>
    <n v="-0.127"/>
  </r>
  <r>
    <s v="1422213"/>
    <x v="6"/>
    <x v="2"/>
    <x v="0"/>
    <n v="983.78"/>
    <n v="0"/>
    <n v="983.78"/>
    <n v="1150.56"/>
    <n v="-166.77999999999997"/>
    <n v="15.75"/>
    <n v="0"/>
    <n v="15.75"/>
    <n v="18.420000000000002"/>
    <n v="-2.6700000000000017"/>
  </r>
  <r>
    <s v="1422213"/>
    <x v="309"/>
    <x v="3"/>
    <x v="1"/>
    <n v="-105548.01"/>
    <n v="0"/>
    <n v="-105548.01"/>
    <n v="-105547.98"/>
    <n v="-2.9999999998835847E-2"/>
    <n v="-614"/>
    <n v="0"/>
    <n v="-614"/>
    <n v="-614"/>
    <n v="0"/>
  </r>
  <r>
    <s v="1422213"/>
    <x v="310"/>
    <x v="4"/>
    <x v="5"/>
    <n v="84003.67"/>
    <n v="84003.721393034823"/>
    <n v="-5.1393034824286588E-2"/>
    <n v="84423.74"/>
    <n v="-420.07000000000698"/>
    <n v="3684"/>
    <n v="3684"/>
    <n v="0"/>
    <n v="3702.42"/>
    <n v="-18.420000000000073"/>
  </r>
  <r>
    <s v="1422213"/>
    <x v="48"/>
    <x v="4"/>
    <x v="2"/>
    <n v="2.04"/>
    <n v="0"/>
    <n v="2.04"/>
    <n v="0"/>
    <n v="2.04"/>
    <n v="24"/>
    <n v="0"/>
    <n v="24"/>
    <n v="0"/>
    <n v="24"/>
  </r>
  <r>
    <s v="1422213"/>
    <x v="50"/>
    <x v="4"/>
    <x v="2"/>
    <n v="304.43"/>
    <n v="303.93034825870649"/>
    <n v="0.49965174129351908"/>
    <n v="305.45"/>
    <n v="-1.0199999999999818"/>
    <n v="615"/>
    <n v="614"/>
    <n v="1"/>
    <n v="617.07000000000005"/>
    <n v="-2.07000000000005"/>
  </r>
  <r>
    <s v="1422213"/>
    <x v="311"/>
    <x v="4"/>
    <x v="2"/>
    <n v="1723.29"/>
    <n v="1627.8522167487686"/>
    <n v="95.437783251231394"/>
    <n v="1652.27"/>
    <n v="71.019999999999982"/>
    <n v="3900"/>
    <n v="3684"/>
    <n v="216"/>
    <n v="3739.26"/>
    <n v="160.73999999999978"/>
  </r>
  <r>
    <s v="1422213"/>
    <x v="312"/>
    <x v="4"/>
    <x v="2"/>
    <n v="2683.94"/>
    <n v="2657.9704433497536"/>
    <n v="25.969556650246432"/>
    <n v="2697.84"/>
    <n v="-13.900000000000091"/>
    <n v="3720"/>
    <n v="3684"/>
    <n v="36"/>
    <n v="3739.26"/>
    <n v="-19.260000000000218"/>
  </r>
  <r>
    <s v="1422213"/>
    <x v="313"/>
    <x v="4"/>
    <x v="2"/>
    <n v="3514.36"/>
    <n v="3362.8275862068967"/>
    <n v="151.53241379310339"/>
    <n v="3413.27"/>
    <n v="101.09000000000015"/>
    <n v="3850"/>
    <n v="3684"/>
    <n v="166"/>
    <n v="3739.26"/>
    <n v="110.73999999999978"/>
  </r>
  <r>
    <s v="1422213"/>
    <x v="314"/>
    <x v="4"/>
    <x v="2"/>
    <n v="3888.46"/>
    <n v="3769.7635467980294"/>
    <n v="118.6964532019706"/>
    <n v="3826.31"/>
    <n v="62.150000000000091"/>
    <n v="3800"/>
    <n v="3684"/>
    <n v="116"/>
    <n v="3739.26"/>
    <n v="60.739999999999782"/>
  </r>
  <r>
    <s v="1422213"/>
    <x v="315"/>
    <x v="4"/>
    <x v="2"/>
    <n v="6606.64"/>
    <n v="6606.6403940886703"/>
    <n v="-3.940886699638213E-4"/>
    <n v="6705.74"/>
    <n v="-99.099999999999454"/>
    <n v="614"/>
    <n v="614"/>
    <n v="0"/>
    <n v="623.21"/>
    <n v="-9.2100000000000364"/>
  </r>
  <r>
    <s v="1422237"/>
    <x v="0"/>
    <x v="0"/>
    <x v="0"/>
    <n v="-1010.67"/>
    <n v="0"/>
    <n v="-1010.67"/>
    <n v="0"/>
    <n v="-1010.67"/>
    <n v="0"/>
    <n v="0"/>
    <n v="0"/>
    <n v="0"/>
    <n v="0"/>
  </r>
  <r>
    <s v="1422237"/>
    <x v="1"/>
    <x v="1"/>
    <x v="0"/>
    <n v="0"/>
    <n v="0"/>
    <n v="0"/>
    <n v="0.15"/>
    <n v="-0.15"/>
    <n v="0"/>
    <n v="0"/>
    <n v="0"/>
    <n v="0"/>
    <n v="0"/>
  </r>
  <r>
    <s v="1422237"/>
    <x v="2"/>
    <x v="1"/>
    <x v="0"/>
    <n v="0"/>
    <n v="0"/>
    <n v="0"/>
    <n v="3.54"/>
    <n v="-3.54"/>
    <n v="0"/>
    <n v="0"/>
    <n v="0"/>
    <n v="0"/>
    <n v="0"/>
  </r>
  <r>
    <s v="1422237"/>
    <x v="3"/>
    <x v="1"/>
    <x v="0"/>
    <n v="0"/>
    <n v="0"/>
    <n v="0"/>
    <n v="23.74"/>
    <n v="-23.74"/>
    <n v="0"/>
    <n v="0"/>
    <n v="0"/>
    <n v="0"/>
    <n v="0"/>
  </r>
  <r>
    <s v="1422237"/>
    <x v="4"/>
    <x v="2"/>
    <x v="0"/>
    <n v="412.64"/>
    <n v="0"/>
    <n v="412.64"/>
    <n v="173.63"/>
    <n v="239.01"/>
    <n v="1.17"/>
    <n v="0"/>
    <n v="1.17"/>
    <n v="0.49199999999999999"/>
    <n v="0.67799999999999994"/>
  </r>
  <r>
    <s v="1422237"/>
    <x v="7"/>
    <x v="1"/>
    <x v="0"/>
    <n v="0"/>
    <n v="0"/>
    <n v="0"/>
    <n v="266.01"/>
    <n v="-266.01"/>
    <n v="0"/>
    <n v="0"/>
    <n v="0"/>
    <n v="0"/>
    <n v="0"/>
  </r>
  <r>
    <s v="1422237"/>
    <x v="5"/>
    <x v="2"/>
    <x v="0"/>
    <n v="1418.47"/>
    <n v="0"/>
    <n v="1418.47"/>
    <n v="596.85"/>
    <n v="821.62"/>
    <n v="1.17"/>
    <n v="0"/>
    <n v="1.17"/>
    <n v="0.49199999999999999"/>
    <n v="0.67799999999999994"/>
  </r>
  <r>
    <s v="1422237"/>
    <x v="8"/>
    <x v="1"/>
    <x v="0"/>
    <n v="0"/>
    <n v="0"/>
    <n v="0"/>
    <n v="615.14"/>
    <n v="-615.14"/>
    <n v="0"/>
    <n v="0"/>
    <n v="0"/>
    <n v="0"/>
    <n v="0"/>
  </r>
  <r>
    <s v="1422237"/>
    <x v="6"/>
    <x v="2"/>
    <x v="0"/>
    <n v="1534.7"/>
    <n v="0"/>
    <n v="1534.7"/>
    <n v="645.77"/>
    <n v="888.93000000000006"/>
    <n v="24.57"/>
    <n v="0"/>
    <n v="24.57"/>
    <n v="10.337999999999999"/>
    <n v="14.232000000000001"/>
  </r>
  <r>
    <s v="1422237"/>
    <x v="303"/>
    <x v="3"/>
    <x v="1"/>
    <n v="-26014.75"/>
    <n v="0"/>
    <n v="-26014.75"/>
    <n v="-26014.75"/>
    <n v="0"/>
    <n v="-160"/>
    <n v="0"/>
    <n v="-160"/>
    <n v="-160"/>
    <n v="0"/>
  </r>
  <r>
    <s v="1422237"/>
    <x v="304"/>
    <x v="4"/>
    <x v="2"/>
    <n v="128.59"/>
    <n v="0"/>
    <n v="128.59"/>
    <n v="0"/>
    <n v="128.59"/>
    <n v="3850"/>
    <n v="0"/>
    <n v="3850"/>
    <n v="0"/>
    <n v="3850"/>
  </r>
  <r>
    <s v="1422237"/>
    <x v="277"/>
    <x v="4"/>
    <x v="2"/>
    <n v="7.84"/>
    <n v="6.2745098039215685"/>
    <n v="1.5654901960784313"/>
    <n v="6.4"/>
    <n v="1.4399999999999995"/>
    <n v="200"/>
    <n v="159.99999999999997"/>
    <n v="40.000000000000028"/>
    <n v="163.19999999999999"/>
    <n v="36.800000000000011"/>
  </r>
  <r>
    <s v="1422237"/>
    <x v="305"/>
    <x v="4"/>
    <x v="2"/>
    <n v="0"/>
    <n v="114.16748768472907"/>
    <n v="-114.16748768472907"/>
    <n v="115.88"/>
    <n v="-115.88"/>
    <n v="0"/>
    <n v="3840"/>
    <n v="-3840"/>
    <n v="3897.6"/>
    <n v="-3897.6"/>
  </r>
  <r>
    <s v="1422237"/>
    <x v="279"/>
    <x v="4"/>
    <x v="2"/>
    <n v="185.96"/>
    <n v="184.79601990049753"/>
    <n v="1.1639800995024814"/>
    <n v="185.72"/>
    <n v="0.24000000000000909"/>
    <n v="161"/>
    <n v="160"/>
    <n v="1"/>
    <n v="160.80000000000001"/>
    <n v="0.19999999999998863"/>
  </r>
  <r>
    <s v="1422237"/>
    <x v="280"/>
    <x v="4"/>
    <x v="2"/>
    <n v="597.37"/>
    <n v="591.3564356435644"/>
    <n v="6.0135643564356087"/>
    <n v="597.27"/>
    <n v="0.10000000000002274"/>
    <n v="3879"/>
    <n v="3840"/>
    <n v="39"/>
    <n v="3878.4"/>
    <n v="0.59999999999990905"/>
  </r>
  <r>
    <s v="1422237"/>
    <x v="306"/>
    <x v="4"/>
    <x v="2"/>
    <n v="634.04999999999995"/>
    <n v="632.41379310344826"/>
    <n v="1.6362068965516983"/>
    <n v="641.9"/>
    <n v="-7.8500000000000227"/>
    <n v="3850"/>
    <n v="3840"/>
    <n v="10"/>
    <n v="3897.6"/>
    <n v="-47.599999999999909"/>
  </r>
  <r>
    <s v="1422237"/>
    <x v="282"/>
    <x v="4"/>
    <x v="2"/>
    <n v="1069.17"/>
    <n v="1058.4158415841584"/>
    <n v="10.75415841584163"/>
    <n v="1069"/>
    <n v="0.17000000000007276"/>
    <n v="3879"/>
    <n v="3840"/>
    <n v="39"/>
    <n v="3878.4"/>
    <n v="0.59999999999990905"/>
  </r>
  <r>
    <s v="1422237"/>
    <x v="283"/>
    <x v="4"/>
    <x v="2"/>
    <n v="1282.81"/>
    <n v="1259.2019704433496"/>
    <n v="23.608029556650308"/>
    <n v="1278.0899999999999"/>
    <n v="4.7200000000000273"/>
    <n v="163"/>
    <n v="160"/>
    <n v="3"/>
    <n v="162.4"/>
    <n v="0.59999999999999432"/>
  </r>
  <r>
    <s v="1422237"/>
    <x v="307"/>
    <x v="4"/>
    <x v="2"/>
    <n v="1454.11"/>
    <n v="1450.3300970873786"/>
    <n v="3.77990291262131"/>
    <n v="1493.84"/>
    <n v="-39.730000000000018"/>
    <n v="3850"/>
    <n v="3840"/>
    <n v="10"/>
    <n v="3955.2"/>
    <n v="-105.19999999999982"/>
  </r>
  <r>
    <s v="1422237"/>
    <x v="308"/>
    <x v="4"/>
    <x v="2"/>
    <n v="2123.7399999999998"/>
    <n v="2080.3940886699506"/>
    <n v="43.345911330049148"/>
    <n v="2111.6"/>
    <n v="12.139999999999873"/>
    <n v="3920"/>
    <n v="3840"/>
    <n v="80"/>
    <n v="3897.6"/>
    <n v="22.400000000000091"/>
  </r>
  <r>
    <s v="1422237"/>
    <x v="286"/>
    <x v="4"/>
    <x v="2"/>
    <n v="9366.1200000000008"/>
    <n v="9271.9504950495048"/>
    <n v="94.169504950496048"/>
    <n v="9364.67"/>
    <n v="1.4500000000007276"/>
    <n v="3879"/>
    <n v="3840"/>
    <n v="39"/>
    <n v="3878.4"/>
    <n v="0.59999999999990905"/>
  </r>
  <r>
    <s v="1422237"/>
    <x v="72"/>
    <x v="4"/>
    <x v="3"/>
    <n v="6761.38"/>
    <n v="6743.3631840796024"/>
    <n v="18.016815920397676"/>
    <n v="6777.08"/>
    <n v="-15.699999999999818"/>
    <n v="720"/>
    <n v="718.0796019900497"/>
    <n v="1.9203980099503042"/>
    <n v="721.67"/>
    <n v="-1.6699999999999591"/>
  </r>
  <r>
    <s v="1422237"/>
    <x v="20"/>
    <x v="4"/>
    <x v="4"/>
    <n v="48.47"/>
    <n v="47.519607843137258"/>
    <n v="0.95039215686274048"/>
    <n v="48.47"/>
    <n v="0"/>
    <n v="8.8130000000000006"/>
    <n v="8.6401960784313729"/>
    <n v="0.17280392156862767"/>
    <n v="8.8130000000000006"/>
    <n v="0"/>
  </r>
  <r>
    <s v="1422626"/>
    <x v="0"/>
    <x v="0"/>
    <x v="0"/>
    <n v="368.72"/>
    <n v="0"/>
    <n v="368.72"/>
    <n v="0"/>
    <n v="368.72"/>
    <n v="0"/>
    <n v="0"/>
    <n v="0"/>
    <n v="0"/>
    <n v="0"/>
  </r>
  <r>
    <s v="1422626"/>
    <x v="190"/>
    <x v="2"/>
    <x v="0"/>
    <n v="15.24"/>
    <n v="0"/>
    <n v="15.24"/>
    <n v="18.29"/>
    <n v="-3.0499999999999989"/>
    <n v="2.0150000000000001"/>
    <n v="0"/>
    <n v="2.0150000000000001"/>
    <n v="2.42"/>
    <n v="-0.4049999999999998"/>
  </r>
  <r>
    <s v="1422626"/>
    <x v="191"/>
    <x v="2"/>
    <x v="0"/>
    <n v="31.26"/>
    <n v="0"/>
    <n v="31.26"/>
    <n v="37.54"/>
    <n v="-6.2799999999999976"/>
    <n v="2.0150000000000001"/>
    <n v="0"/>
    <n v="2.0150000000000001"/>
    <n v="2.42"/>
    <n v="-0.4049999999999998"/>
  </r>
  <r>
    <s v="1422626"/>
    <x v="192"/>
    <x v="2"/>
    <x v="0"/>
    <n v="1232.3800000000001"/>
    <n v="0"/>
    <n v="1232.3800000000001"/>
    <n v="1479.67"/>
    <n v="-247.28999999999996"/>
    <n v="20.149999999999999"/>
    <n v="0"/>
    <n v="20.149999999999999"/>
    <n v="24.193000000000001"/>
    <n v="-4.0430000000000028"/>
  </r>
  <r>
    <s v="1422626"/>
    <x v="200"/>
    <x v="3"/>
    <x v="2"/>
    <n v="-9174.83"/>
    <n v="0"/>
    <n v="-9174.83"/>
    <n v="-9174.77"/>
    <n v="-5.9999999999490683E-2"/>
    <n v="-11250"/>
    <n v="0"/>
    <n v="-11250"/>
    <n v="-11250"/>
    <n v="0"/>
  </r>
  <r>
    <s v="1422626"/>
    <x v="198"/>
    <x v="4"/>
    <x v="2"/>
    <n v="1005.6"/>
    <n v="1005.7396449704141"/>
    <n v="-0.1396449704141105"/>
    <n v="1019.82"/>
    <n v="-14.220000000000027"/>
    <n v="1856"/>
    <n v="1856.250493096647"/>
    <n v="-0.25049309664700559"/>
    <n v="1882.2380000000001"/>
    <n v="-26.238000000000056"/>
  </r>
  <r>
    <s v="1422626"/>
    <x v="241"/>
    <x v="4"/>
    <x v="2"/>
    <n v="6521.63"/>
    <n v="6521.6256157635471"/>
    <n v="4.3842364530064515E-3"/>
    <n v="6619.45"/>
    <n v="-97.819999999999709"/>
    <n v="11250"/>
    <n v="11250"/>
    <n v="0"/>
    <n v="11418.75"/>
    <n v="-168.75"/>
  </r>
  <r>
    <s v="1422897"/>
    <x v="0"/>
    <x v="0"/>
    <x v="0"/>
    <n v="66554.86"/>
    <n v="0"/>
    <n v="66554.86"/>
    <n v="0"/>
    <n v="66554.86"/>
    <n v="0"/>
    <n v="0"/>
    <n v="0"/>
    <n v="0"/>
    <n v="0"/>
  </r>
  <r>
    <s v="1422897"/>
    <x v="1"/>
    <x v="1"/>
    <x v="0"/>
    <n v="29.22"/>
    <n v="0"/>
    <n v="29.22"/>
    <n v="28.85"/>
    <n v="0.36999999999999744"/>
    <n v="0"/>
    <n v="0"/>
    <n v="0"/>
    <n v="0"/>
    <n v="0"/>
  </r>
  <r>
    <s v="1422897"/>
    <x v="2"/>
    <x v="1"/>
    <x v="0"/>
    <n v="681.74"/>
    <n v="0"/>
    <n v="681.74"/>
    <n v="673.27"/>
    <n v="8.4700000000000273"/>
    <n v="0"/>
    <n v="0"/>
    <n v="0"/>
    <n v="0"/>
    <n v="0"/>
  </r>
  <r>
    <s v="1422897"/>
    <x v="3"/>
    <x v="1"/>
    <x v="0"/>
    <n v="4577.41"/>
    <n v="0"/>
    <n v="4577.41"/>
    <n v="4520.55"/>
    <n v="56.859999999999673"/>
    <n v="0"/>
    <n v="0"/>
    <n v="0"/>
    <n v="0"/>
    <n v="0"/>
  </r>
  <r>
    <s v="1422897"/>
    <x v="4"/>
    <x v="2"/>
    <x v="0"/>
    <n v="6877.35"/>
    <n v="0"/>
    <n v="6877.35"/>
    <n v="7339.43"/>
    <n v="-462.07999999999993"/>
    <n v="19.5"/>
    <n v="0"/>
    <n v="19.5"/>
    <n v="20.81"/>
    <n v="-1.3099999999999987"/>
  </r>
  <r>
    <s v="1422897"/>
    <x v="5"/>
    <x v="2"/>
    <x v="0"/>
    <n v="23641.22"/>
    <n v="0"/>
    <n v="23641.22"/>
    <n v="25229.61"/>
    <n v="-1588.3899999999994"/>
    <n v="19.5"/>
    <n v="0"/>
    <n v="19.5"/>
    <n v="20.81"/>
    <n v="-1.3099999999999987"/>
  </r>
  <r>
    <s v="1422897"/>
    <x v="6"/>
    <x v="2"/>
    <x v="0"/>
    <n v="25578.35"/>
    <n v="0"/>
    <n v="25578.35"/>
    <n v="27296.13"/>
    <n v="-1717.7800000000025"/>
    <n v="409.5"/>
    <n v="0"/>
    <n v="409.5"/>
    <n v="437.00099999999998"/>
    <n v="-27.500999999999976"/>
  </r>
  <r>
    <s v="1422897"/>
    <x v="7"/>
    <x v="1"/>
    <x v="0"/>
    <n v="51283.69"/>
    <n v="0"/>
    <n v="51283.69"/>
    <n v="50646.6"/>
    <n v="637.09000000000378"/>
    <n v="0"/>
    <n v="0"/>
    <n v="0"/>
    <n v="0"/>
    <n v="0"/>
  </r>
  <r>
    <s v="1422897"/>
    <x v="8"/>
    <x v="1"/>
    <x v="0"/>
    <n v="118593.87"/>
    <n v="0"/>
    <n v="118593.87"/>
    <n v="117120.6"/>
    <n v="1473.2699999999895"/>
    <n v="0"/>
    <n v="0"/>
    <n v="0"/>
    <n v="0"/>
    <n v="0"/>
  </r>
  <r>
    <s v="1422897"/>
    <x v="343"/>
    <x v="3"/>
    <x v="1"/>
    <n v="-2758374.19"/>
    <n v="0"/>
    <n v="-2758374.19"/>
    <n v="-2758373.96"/>
    <n v="-0.22999999998137355"/>
    <n v="-15191"/>
    <n v="0"/>
    <n v="-15191"/>
    <n v="-15191"/>
    <n v="0"/>
  </r>
  <r>
    <s v="1422897"/>
    <x v="48"/>
    <x v="4"/>
    <x v="2"/>
    <n v="1687.84"/>
    <n v="1293.0594059405942"/>
    <n v="394.78059405940576"/>
    <n v="1305.99"/>
    <n v="381.84999999999991"/>
    <n v="19829"/>
    <n v="15191"/>
    <n v="4638"/>
    <n v="15342.91"/>
    <n v="4486.09"/>
  </r>
  <r>
    <s v="1422897"/>
    <x v="342"/>
    <x v="4"/>
    <x v="2"/>
    <n v="9512.34"/>
    <n v="9475.536945812808"/>
    <n v="36.803054187192174"/>
    <n v="9617.67"/>
    <n v="-105.32999999999993"/>
    <n v="183000"/>
    <n v="182292"/>
    <n v="708"/>
    <n v="185026.38"/>
    <n v="-2026.3800000000047"/>
  </r>
  <r>
    <s v="1422897"/>
    <x v="11"/>
    <x v="4"/>
    <x v="2"/>
    <n v="15008.71"/>
    <n v="15054.278606965174"/>
    <n v="-45.568606965174695"/>
    <n v="15129.55"/>
    <n v="-120.84000000000015"/>
    <n v="15145"/>
    <n v="15191"/>
    <n v="-46"/>
    <n v="15266.955"/>
    <n v="-121.95499999999993"/>
  </r>
  <r>
    <s v="1422897"/>
    <x v="54"/>
    <x v="4"/>
    <x v="2"/>
    <n v="41282.97"/>
    <n v="41123.251231527094"/>
    <n v="159.71876847290696"/>
    <n v="41740.1"/>
    <n v="-457.12999999999738"/>
    <n v="183000"/>
    <n v="182292"/>
    <n v="708"/>
    <n v="185026.38"/>
    <n v="-2026.3800000000047"/>
  </r>
  <r>
    <s v="1422897"/>
    <x v="55"/>
    <x v="4"/>
    <x v="2"/>
    <n v="53104.18"/>
    <n v="52840.985221674877"/>
    <n v="263.19477832512348"/>
    <n v="53633.599999999999"/>
    <n v="-529.41999999999825"/>
    <n v="183200"/>
    <n v="182292"/>
    <n v="908"/>
    <n v="185026.38"/>
    <n v="-1826.3800000000047"/>
  </r>
  <r>
    <s v="1422897"/>
    <x v="14"/>
    <x v="4"/>
    <x v="2"/>
    <n v="86592.07"/>
    <n v="85711.872549019608"/>
    <n v="880.19745098039857"/>
    <n v="87426.11"/>
    <n v="-834.0399999999936"/>
    <n v="184164"/>
    <n v="182292"/>
    <n v="1872"/>
    <n v="185937.84"/>
    <n v="-1773.8399999999965"/>
  </r>
  <r>
    <s v="1422897"/>
    <x v="56"/>
    <x v="4"/>
    <x v="2"/>
    <n v="154226.42000000001"/>
    <n v="147589.43842364533"/>
    <n v="6636.9815763546794"/>
    <n v="149803.28"/>
    <n v="4423.140000000014"/>
    <n v="190490"/>
    <n v="182292"/>
    <n v="8198"/>
    <n v="185026.38"/>
    <n v="5463.6199999999953"/>
  </r>
  <r>
    <s v="1422897"/>
    <x v="63"/>
    <x v="4"/>
    <x v="2"/>
    <n v="181879"/>
    <n v="181532.45320197043"/>
    <n v="346.54679802956525"/>
    <n v="184255.44"/>
    <n v="-2376.4400000000023"/>
    <n v="15220"/>
    <n v="15191"/>
    <n v="29"/>
    <n v="15418.865"/>
    <n v="-198.86499999999978"/>
  </r>
  <r>
    <s v="1422897"/>
    <x v="17"/>
    <x v="4"/>
    <x v="2"/>
    <n v="242991"/>
    <n v="242448.35820895524"/>
    <n v="542.64179104476352"/>
    <n v="243660.6"/>
    <n v="-669.60000000000582"/>
    <n v="182700"/>
    <n v="182292"/>
    <n v="408"/>
    <n v="183203.46"/>
    <n v="-503.45999999999185"/>
  </r>
  <r>
    <s v="1422897"/>
    <x v="58"/>
    <x v="4"/>
    <x v="2"/>
    <n v="915931.06"/>
    <n v="914270.94059405942"/>
    <n v="1660.1194059406407"/>
    <n v="923413.65"/>
    <n v="-7482.5899999999674"/>
    <n v="182623"/>
    <n v="182292"/>
    <n v="331"/>
    <n v="184114.92"/>
    <n v="-1491.9200000000128"/>
  </r>
  <r>
    <s v="1422897"/>
    <x v="59"/>
    <x v="4"/>
    <x v="3"/>
    <n v="749136.96"/>
    <n v="802317.40298507467"/>
    <n v="-53180.442985074711"/>
    <n v="806328.99"/>
    <n v="-57192.030000000028"/>
    <n v="139131"/>
    <n v="136719"/>
    <n v="2412"/>
    <n v="137402.595"/>
    <n v="1728.4049999999988"/>
  </r>
  <r>
    <s v="1422897"/>
    <x v="20"/>
    <x v="4"/>
    <x v="4"/>
    <n v="9203.93"/>
    <n v="9023.4607843137255"/>
    <n v="180.46921568627477"/>
    <n v="9203.93"/>
    <n v="0"/>
    <n v="1673.441"/>
    <n v="1640.6284313725491"/>
    <n v="32.812568627450901"/>
    <n v="1673.441"/>
    <n v="0"/>
  </r>
  <r>
    <s v="1422907"/>
    <x v="0"/>
    <x v="0"/>
    <x v="0"/>
    <n v="-2557.63"/>
    <n v="0"/>
    <n v="-2557.63"/>
    <n v="0"/>
    <n v="-2557.63"/>
    <n v="0"/>
    <n v="0"/>
    <n v="0"/>
    <n v="0"/>
    <n v="0"/>
  </r>
  <r>
    <s v="1422907"/>
    <x v="1"/>
    <x v="1"/>
    <x v="0"/>
    <n v="0.96"/>
    <n v="0"/>
    <n v="0.96"/>
    <n v="0.97"/>
    <n v="-1.0000000000000009E-2"/>
    <n v="0"/>
    <n v="0"/>
    <n v="0"/>
    <n v="0"/>
    <n v="0"/>
  </r>
  <r>
    <s v="1422907"/>
    <x v="2"/>
    <x v="1"/>
    <x v="0"/>
    <n v="22.31"/>
    <n v="0"/>
    <n v="22.31"/>
    <n v="22.6"/>
    <n v="-0.2900000000000027"/>
    <n v="0"/>
    <n v="0"/>
    <n v="0"/>
    <n v="0"/>
    <n v="0"/>
  </r>
  <r>
    <s v="1422907"/>
    <x v="3"/>
    <x v="1"/>
    <x v="0"/>
    <n v="149.79"/>
    <n v="0"/>
    <n v="149.79"/>
    <n v="151.76"/>
    <n v="-1.9699999999999989"/>
    <n v="0"/>
    <n v="0"/>
    <n v="0"/>
    <n v="0"/>
    <n v="0"/>
  </r>
  <r>
    <s v="1422907"/>
    <x v="4"/>
    <x v="2"/>
    <x v="0"/>
    <n v="617.20000000000005"/>
    <n v="0"/>
    <n v="617.20000000000005"/>
    <n v="245.41"/>
    <n v="371.79000000000008"/>
    <n v="1.75"/>
    <n v="0"/>
    <n v="1.75"/>
    <n v="0.69599999999999995"/>
    <n v="1.054"/>
  </r>
  <r>
    <s v="1422907"/>
    <x v="5"/>
    <x v="2"/>
    <x v="0"/>
    <n v="2121.65"/>
    <n v="0"/>
    <n v="2121.65"/>
    <n v="843.61"/>
    <n v="1278.04"/>
    <n v="1.75"/>
    <n v="0"/>
    <n v="1.75"/>
    <n v="0.69599999999999995"/>
    <n v="1.054"/>
  </r>
  <r>
    <s v="1422907"/>
    <x v="6"/>
    <x v="2"/>
    <x v="0"/>
    <n v="2295.4899999999998"/>
    <n v="0"/>
    <n v="2295.4899999999998"/>
    <n v="912.73"/>
    <n v="1382.7599999999998"/>
    <n v="36.75"/>
    <n v="0"/>
    <n v="36.75"/>
    <n v="14.613"/>
    <n v="22.137"/>
  </r>
  <r>
    <s v="1422907"/>
    <x v="7"/>
    <x v="1"/>
    <x v="0"/>
    <n v="1678.24"/>
    <n v="0"/>
    <n v="1678.24"/>
    <n v="1700.24"/>
    <n v="-22"/>
    <n v="0"/>
    <n v="0"/>
    <n v="0"/>
    <n v="0"/>
    <n v="0"/>
  </r>
  <r>
    <s v="1422907"/>
    <x v="8"/>
    <x v="1"/>
    <x v="0"/>
    <n v="3880.93"/>
    <n v="0"/>
    <n v="3880.93"/>
    <n v="3931.83"/>
    <n v="-50.900000000000091"/>
    <n v="0"/>
    <n v="0"/>
    <n v="0"/>
    <n v="0"/>
    <n v="0"/>
  </r>
  <r>
    <s v="1422907"/>
    <x v="449"/>
    <x v="3"/>
    <x v="1"/>
    <n v="-81148.740000000005"/>
    <n v="0"/>
    <n v="-81148.740000000005"/>
    <n v="-81148.740000000005"/>
    <n v="0"/>
    <n v="-501"/>
    <n v="0"/>
    <n v="-501"/>
    <n v="-501"/>
    <n v="0"/>
  </r>
  <r>
    <s v="1422907"/>
    <x v="48"/>
    <x v="4"/>
    <x v="2"/>
    <n v="4.68"/>
    <n v="0"/>
    <n v="4.68"/>
    <n v="0"/>
    <n v="4.68"/>
    <n v="55"/>
    <n v="0"/>
    <n v="55"/>
    <n v="0"/>
    <n v="55"/>
  </r>
  <r>
    <s v="1422907"/>
    <x v="470"/>
    <x v="4"/>
    <x v="2"/>
    <n v="257.54000000000002"/>
    <n v="0"/>
    <n v="257.54000000000002"/>
    <n v="0"/>
    <n v="257.54000000000002"/>
    <n v="1350"/>
    <n v="0"/>
    <n v="1350"/>
    <n v="0"/>
    <n v="1350"/>
  </r>
  <r>
    <s v="1422907"/>
    <x v="471"/>
    <x v="4"/>
    <x v="2"/>
    <n v="1108.8800000000001"/>
    <n v="0"/>
    <n v="1108.8800000000001"/>
    <n v="0"/>
    <n v="1108.8800000000001"/>
    <n v="4200"/>
    <n v="0"/>
    <n v="4200"/>
    <n v="0"/>
    <n v="4200"/>
  </r>
  <r>
    <s v="1422907"/>
    <x v="99"/>
    <x v="4"/>
    <x v="2"/>
    <n v="70.27"/>
    <n v="49.941176470588232"/>
    <n v="20.328823529411764"/>
    <n v="50.94"/>
    <n v="19.329999999999998"/>
    <n v="705"/>
    <n v="501"/>
    <n v="204"/>
    <n v="511.02"/>
    <n v="193.98000000000002"/>
  </r>
  <r>
    <s v="1422907"/>
    <x v="11"/>
    <x v="4"/>
    <x v="2"/>
    <n v="498.47"/>
    <n v="496.4875621890547"/>
    <n v="1.9824378109453278"/>
    <n v="498.97"/>
    <n v="-0.5"/>
    <n v="503"/>
    <n v="501"/>
    <n v="2"/>
    <n v="503.505"/>
    <n v="-0.50499999999999545"/>
  </r>
  <r>
    <s v="1422907"/>
    <x v="450"/>
    <x v="4"/>
    <x v="2"/>
    <n v="685.59"/>
    <n v="681.2807881773399"/>
    <n v="4.3092118226601315"/>
    <n v="691.5"/>
    <n v="-5.9099999999999682"/>
    <n v="6050"/>
    <n v="6012"/>
    <n v="38"/>
    <n v="6102.18"/>
    <n v="-52.180000000000291"/>
  </r>
  <r>
    <s v="1422907"/>
    <x v="451"/>
    <x v="4"/>
    <x v="2"/>
    <n v="896.62"/>
    <n v="1146.9064039408865"/>
    <n v="-250.28640394088654"/>
    <n v="1164.1099999999999"/>
    <n v="-267.4899999999999"/>
    <n v="4700"/>
    <n v="6012"/>
    <n v="-1312"/>
    <n v="6102.18"/>
    <n v="-1402.1800000000003"/>
  </r>
  <r>
    <s v="1422907"/>
    <x v="452"/>
    <x v="4"/>
    <x v="2"/>
    <n v="482.44"/>
    <n v="1611.3399014778324"/>
    <n v="-1128.8999014778324"/>
    <n v="1635.51"/>
    <n v="-1153.07"/>
    <n v="1800"/>
    <n v="6012"/>
    <n v="-4212"/>
    <n v="6102.18"/>
    <n v="-4302.18"/>
  </r>
  <r>
    <s v="1422907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22907"/>
    <x v="87"/>
    <x v="4"/>
    <x v="2"/>
    <n v="3288.36"/>
    <n v="3246.2364532019706"/>
    <n v="42.123546798029565"/>
    <n v="3294.93"/>
    <n v="-6.569999999999709"/>
    <n v="6090"/>
    <n v="6012"/>
    <n v="78"/>
    <n v="6102.18"/>
    <n v="-12.180000000000291"/>
  </r>
  <r>
    <s v="1422907"/>
    <x v="420"/>
    <x v="4"/>
    <x v="2"/>
    <n v="3779.52"/>
    <n v="3727.4384236453202"/>
    <n v="52.081576354679783"/>
    <n v="3783.35"/>
    <n v="-3.8299999999999272"/>
    <n v="508"/>
    <n v="501"/>
    <n v="7"/>
    <n v="508.51499999999999"/>
    <n v="-0.51499999999998636"/>
  </r>
  <r>
    <s v="1422907"/>
    <x v="17"/>
    <x v="4"/>
    <x v="2"/>
    <n v="8019.9"/>
    <n v="7995.960199004975"/>
    <n v="23.939800995024598"/>
    <n v="8035.94"/>
    <n v="-16.039999999999964"/>
    <n v="6030"/>
    <n v="6012"/>
    <n v="18"/>
    <n v="6042.06"/>
    <n v="-12.0600000000004"/>
  </r>
  <r>
    <s v="1422907"/>
    <x v="58"/>
    <x v="4"/>
    <x v="2"/>
    <n v="30393.45"/>
    <n v="30152.702970297029"/>
    <n v="240.74702970297221"/>
    <n v="30454.23"/>
    <n v="-60.779999999998836"/>
    <n v="6060"/>
    <n v="6012"/>
    <n v="48"/>
    <n v="6072.12"/>
    <n v="-12.119999999999891"/>
  </r>
  <r>
    <s v="1422907"/>
    <x v="103"/>
    <x v="4"/>
    <x v="3"/>
    <n v="20663.79"/>
    <n v="20464.1642228739"/>
    <n v="199.62577712610073"/>
    <n v="20934.84"/>
    <n v="-271.04999999999927"/>
    <n v="4553"/>
    <n v="4509"/>
    <n v="44"/>
    <n v="4612.7070000000003"/>
    <n v="-59.707000000000335"/>
  </r>
  <r>
    <s v="1422907"/>
    <x v="20"/>
    <x v="4"/>
    <x v="4"/>
    <n v="303.55"/>
    <n v="297.5980392156863"/>
    <n v="5.9519607843137123"/>
    <n v="303.55"/>
    <n v="0"/>
    <n v="55.19"/>
    <n v="54.107843137254903"/>
    <n v="1.0821568627450944"/>
    <n v="55.19"/>
    <n v="0"/>
  </r>
  <r>
    <s v="1423092"/>
    <x v="0"/>
    <x v="0"/>
    <x v="0"/>
    <n v="374.49"/>
    <n v="0"/>
    <n v="374.49"/>
    <n v="0"/>
    <n v="374.49"/>
    <n v="0"/>
    <n v="0"/>
    <n v="0"/>
    <n v="0"/>
    <n v="0"/>
  </r>
  <r>
    <s v="1423092"/>
    <x v="190"/>
    <x v="2"/>
    <x v="0"/>
    <n v="53.53"/>
    <n v="0"/>
    <n v="53.53"/>
    <n v="55.54"/>
    <n v="-2.009999999999998"/>
    <n v="7.08"/>
    <n v="0"/>
    <n v="7.08"/>
    <n v="7.3470000000000004"/>
    <n v="-0.26700000000000035"/>
  </r>
  <r>
    <s v="1423092"/>
    <x v="191"/>
    <x v="2"/>
    <x v="0"/>
    <n v="109.84"/>
    <n v="0"/>
    <n v="109.84"/>
    <n v="113.98"/>
    <n v="-4.1400000000000006"/>
    <n v="7.08"/>
    <n v="0"/>
    <n v="7.08"/>
    <n v="7.3470000000000004"/>
    <n v="-0.26700000000000035"/>
  </r>
  <r>
    <s v="1423092"/>
    <x v="192"/>
    <x v="2"/>
    <x v="0"/>
    <n v="4330.16"/>
    <n v="0"/>
    <n v="4330.16"/>
    <n v="4492.2700000000004"/>
    <n v="-162.11000000000058"/>
    <n v="70.8"/>
    <n v="0"/>
    <n v="70.8"/>
    <n v="73.45"/>
    <n v="-2.6500000000000057"/>
  </r>
  <r>
    <s v="1423092"/>
    <x v="56"/>
    <x v="3"/>
    <x v="2"/>
    <n v="-27652.91"/>
    <n v="0"/>
    <n v="-27652.91"/>
    <n v="-27652.98"/>
    <n v="6.9999999999708962E-2"/>
    <n v="-34155"/>
    <n v="0"/>
    <n v="-34155"/>
    <n v="-34155"/>
    <n v="0"/>
  </r>
  <r>
    <s v="1423092"/>
    <x v="194"/>
    <x v="4"/>
    <x v="2"/>
    <n v="2854.46"/>
    <n v="2854.250493096647"/>
    <n v="0.20950690335303079"/>
    <n v="2894.21"/>
    <n v="-39.75"/>
    <n v="5636"/>
    <n v="5635.5749506903358"/>
    <n v="0.42504930966424581"/>
    <n v="5714.473"/>
    <n v="-78.472999999999956"/>
  </r>
  <r>
    <s v="1423092"/>
    <x v="193"/>
    <x v="4"/>
    <x v="2"/>
    <n v="19930.43"/>
    <n v="19799.990147783254"/>
    <n v="130.43985221674666"/>
    <n v="20096.990000000002"/>
    <n v="-166.56000000000131"/>
    <n v="34380"/>
    <n v="34154.999999999993"/>
    <n v="225.00000000000728"/>
    <n v="34667.324999999997"/>
    <n v="-287.32499999999709"/>
  </r>
  <r>
    <s v="1423093"/>
    <x v="0"/>
    <x v="0"/>
    <x v="0"/>
    <n v="249.25"/>
    <n v="0"/>
    <n v="249.25"/>
    <n v="0"/>
    <n v="249.25"/>
    <n v="0"/>
    <n v="0"/>
    <n v="0"/>
    <n v="0"/>
    <n v="0"/>
  </r>
  <r>
    <s v="1423093"/>
    <x v="190"/>
    <x v="2"/>
    <x v="0"/>
    <n v="0"/>
    <n v="0"/>
    <n v="0"/>
    <n v="28.02"/>
    <n v="-28.02"/>
    <n v="0"/>
    <n v="0"/>
    <n v="0"/>
    <n v="3.7069999999999999"/>
    <n v="-3.7069999999999999"/>
  </r>
  <r>
    <s v="1423093"/>
    <x v="191"/>
    <x v="2"/>
    <x v="0"/>
    <n v="56.13"/>
    <n v="0"/>
    <n v="56.13"/>
    <n v="57.51"/>
    <n v="-1.3799999999999955"/>
    <n v="3.6179999999999999"/>
    <n v="0"/>
    <n v="3.6179999999999999"/>
    <n v="3.7069999999999999"/>
    <n v="-8.8999999999999968E-2"/>
  </r>
  <r>
    <s v="1423093"/>
    <x v="192"/>
    <x v="2"/>
    <x v="0"/>
    <n v="2212.79"/>
    <n v="0"/>
    <n v="2212.79"/>
    <n v="2266.85"/>
    <n v="-54.059999999999945"/>
    <n v="36.18"/>
    <n v="0"/>
    <n v="36.18"/>
    <n v="37.064"/>
    <n v="-0.88400000000000034"/>
  </r>
  <r>
    <s v="1423093"/>
    <x v="219"/>
    <x v="3"/>
    <x v="2"/>
    <n v="-15797.26"/>
    <n v="0"/>
    <n v="-15797.26"/>
    <n v="-15797.29"/>
    <n v="3.0000000000654836E-2"/>
    <n v="-17235"/>
    <n v="0"/>
    <n v="-17235"/>
    <n v="-17235"/>
    <n v="0"/>
  </r>
  <r>
    <s v="1423093"/>
    <x v="194"/>
    <x v="4"/>
    <x v="2"/>
    <n v="1440.91"/>
    <n v="1440.2859960552266"/>
    <n v="0.62400394477344889"/>
    <n v="1460.45"/>
    <n v="-19.539999999999964"/>
    <n v="2845"/>
    <n v="2843.7751479289946"/>
    <n v="1.2248520710054436"/>
    <n v="2883.5880000000002"/>
    <n v="-38.588000000000193"/>
  </r>
  <r>
    <s v="1423093"/>
    <x v="240"/>
    <x v="4"/>
    <x v="2"/>
    <n v="11838.18"/>
    <n v="11807.349753694582"/>
    <n v="30.830246305418768"/>
    <n v="11984.46"/>
    <n v="-146.27999999999884"/>
    <n v="17280"/>
    <n v="17235"/>
    <n v="45"/>
    <n v="17493.525000000001"/>
    <n v="-213.52500000000146"/>
  </r>
  <r>
    <s v="1423290"/>
    <x v="0"/>
    <x v="0"/>
    <x v="0"/>
    <n v="-1777.84"/>
    <n v="0"/>
    <n v="-1777.84"/>
    <n v="0"/>
    <n v="-1777.84"/>
    <n v="0"/>
    <n v="0"/>
    <n v="0"/>
    <n v="0"/>
    <n v="0"/>
  </r>
  <r>
    <s v="1423290"/>
    <x v="4"/>
    <x v="2"/>
    <x v="0"/>
    <n v="557.24"/>
    <n v="0"/>
    <n v="557.24"/>
    <n v="534.80999999999995"/>
    <n v="22.430000000000064"/>
    <n v="1.58"/>
    <n v="0"/>
    <n v="1.58"/>
    <n v="1.516"/>
    <n v="6.4000000000000057E-2"/>
  </r>
  <r>
    <s v="1423290"/>
    <x v="5"/>
    <x v="2"/>
    <x v="0"/>
    <n v="1915.55"/>
    <n v="0"/>
    <n v="1915.55"/>
    <n v="1838.45"/>
    <n v="77.099999999999909"/>
    <n v="1.58"/>
    <n v="0"/>
    <n v="1.58"/>
    <n v="1.516"/>
    <n v="6.4000000000000057E-2"/>
  </r>
  <r>
    <s v="1423290"/>
    <x v="6"/>
    <x v="2"/>
    <x v="0"/>
    <n v="2072.5"/>
    <n v="0"/>
    <n v="2072.5"/>
    <n v="1989.14"/>
    <n v="83.3599999999999"/>
    <n v="33.18"/>
    <n v="0"/>
    <n v="33.18"/>
    <n v="31.844999999999999"/>
    <n v="1.3350000000000009"/>
  </r>
  <r>
    <s v="1423290"/>
    <x v="129"/>
    <x v="3"/>
    <x v="1"/>
    <n v="-194180.16"/>
    <n v="0"/>
    <n v="-194180.16"/>
    <n v="-194180.2"/>
    <n v="4.0000000008149073E-2"/>
    <n v="-1137.3330000000001"/>
    <n v="0"/>
    <n v="-1137.3330000000001"/>
    <n v="-1137.3330000000001"/>
    <n v="0"/>
  </r>
  <r>
    <s v="1423290"/>
    <x v="121"/>
    <x v="4"/>
    <x v="5"/>
    <n v="162747.82999999999"/>
    <n v="160129.2039800995"/>
    <n v="2618.6260199004901"/>
    <n v="160929.85"/>
    <n v="1817.9799999999814"/>
    <n v="6824"/>
    <n v="6823.9980099502491"/>
    <n v="1.9900497509297566E-3"/>
    <n v="6858.1180000000004"/>
    <n v="-34.118000000000393"/>
  </r>
  <r>
    <s v="1423290"/>
    <x v="130"/>
    <x v="4"/>
    <x v="2"/>
    <n v="702.95"/>
    <n v="0"/>
    <n v="702.95"/>
    <n v="0"/>
    <n v="702.95"/>
    <n v="6850"/>
    <n v="0"/>
    <n v="6850"/>
    <n v="0"/>
    <n v="6850"/>
  </r>
  <r>
    <s v="1423290"/>
    <x v="48"/>
    <x v="4"/>
    <x v="2"/>
    <n v="102.14"/>
    <n v="96.811881188118818"/>
    <n v="5.3281188118811826"/>
    <n v="97.78"/>
    <n v="4.3599999999999994"/>
    <n v="1200"/>
    <n v="1137.3326732673268"/>
    <n v="62.667326732673246"/>
    <n v="1148.7059999999999"/>
    <n v="51.294000000000096"/>
  </r>
  <r>
    <s v="1423290"/>
    <x v="123"/>
    <x v="4"/>
    <x v="2"/>
    <n v="434.35"/>
    <n v="433.32338308457713"/>
    <n v="1.0266169154228919"/>
    <n v="435.49"/>
    <n v="-1.1399999999999864"/>
    <n v="1140"/>
    <n v="1137.3333333333333"/>
    <n v="2.6666666666667425"/>
    <n v="1143.02"/>
    <n v="-3.0199999999999818"/>
  </r>
  <r>
    <s v="1423290"/>
    <x v="131"/>
    <x v="4"/>
    <x v="2"/>
    <n v="0"/>
    <n v="700.27586206896547"/>
    <n v="-700.27586206896547"/>
    <n v="710.78"/>
    <n v="-710.78"/>
    <n v="0"/>
    <n v="6823.9980295566511"/>
    <n v="-6823.9980295566511"/>
    <n v="6926.3580000000002"/>
    <n v="-6926.3580000000002"/>
  </r>
  <r>
    <s v="1423290"/>
    <x v="125"/>
    <x v="4"/>
    <x v="2"/>
    <n v="3211.35"/>
    <n v="3199.1625615763546"/>
    <n v="12.18743842364529"/>
    <n v="3247.15"/>
    <n v="-35.800000000000182"/>
    <n v="6850"/>
    <n v="6823.9980295566511"/>
    <n v="26.00197044334891"/>
    <n v="6926.3580000000002"/>
    <n v="-76.358000000000175"/>
  </r>
  <r>
    <s v="1423290"/>
    <x v="126"/>
    <x v="4"/>
    <x v="2"/>
    <n v="5496.02"/>
    <n v="5475.1625615763551"/>
    <n v="20.857438423645362"/>
    <n v="5557.29"/>
    <n v="-61.269999999999527"/>
    <n v="6850"/>
    <n v="6823.9980295566511"/>
    <n v="26.00197044334891"/>
    <n v="6926.3580000000002"/>
    <n v="-76.358000000000175"/>
  </r>
  <r>
    <s v="1423290"/>
    <x v="127"/>
    <x v="4"/>
    <x v="2"/>
    <n v="7336.77"/>
    <n v="7255.9605911330045"/>
    <n v="80.809408866995909"/>
    <n v="7364.8"/>
    <n v="-28.029999999999745"/>
    <n v="6900"/>
    <n v="6823.9980295566511"/>
    <n v="76.00197044334891"/>
    <n v="6926.3580000000002"/>
    <n v="-26.358000000000175"/>
  </r>
  <r>
    <s v="1423290"/>
    <x v="128"/>
    <x v="4"/>
    <x v="2"/>
    <n v="11381.3"/>
    <n v="11305.093596059114"/>
    <n v="76.206403940885139"/>
    <n v="11474.67"/>
    <n v="-93.3700000000008"/>
    <n v="1145"/>
    <n v="1137.3330049261085"/>
    <n v="7.6669950738914849"/>
    <n v="1154.393"/>
    <n v="-9.3930000000000291"/>
  </r>
  <r>
    <s v="1423315"/>
    <x v="0"/>
    <x v="0"/>
    <x v="0"/>
    <n v="347.64"/>
    <n v="0"/>
    <n v="347.64"/>
    <n v="0"/>
    <n v="347.64"/>
    <n v="0"/>
    <n v="0"/>
    <n v="0"/>
    <n v="0"/>
    <n v="0"/>
  </r>
  <r>
    <s v="1423315"/>
    <x v="190"/>
    <x v="2"/>
    <x v="0"/>
    <n v="49.15"/>
    <n v="0"/>
    <n v="49.15"/>
    <n v="50.93"/>
    <n v="-1.7800000000000011"/>
    <n v="6.5"/>
    <n v="0"/>
    <n v="6.5"/>
    <n v="6.7370000000000001"/>
    <n v="-0.2370000000000001"/>
  </r>
  <r>
    <s v="1423315"/>
    <x v="191"/>
    <x v="2"/>
    <x v="0"/>
    <n v="100.84"/>
    <n v="0"/>
    <n v="100.84"/>
    <n v="104.51"/>
    <n v="-3.6700000000000017"/>
    <n v="6.5"/>
    <n v="0"/>
    <n v="6.5"/>
    <n v="6.7370000000000001"/>
    <n v="-0.2370000000000001"/>
  </r>
  <r>
    <s v="1423315"/>
    <x v="192"/>
    <x v="2"/>
    <x v="0"/>
    <n v="3975.43"/>
    <n v="0"/>
    <n v="3975.43"/>
    <n v="4119.3900000000003"/>
    <n v="-143.96000000000049"/>
    <n v="65"/>
    <n v="0"/>
    <n v="65"/>
    <n v="67.353999999999999"/>
    <n v="-2.3539999999999992"/>
  </r>
  <r>
    <s v="1423315"/>
    <x v="70"/>
    <x v="3"/>
    <x v="2"/>
    <n v="-27411.89"/>
    <n v="0"/>
    <n v="-27411.89"/>
    <n v="-27411.8"/>
    <n v="-9.0000000000145519E-2"/>
    <n v="-31320"/>
    <n v="0"/>
    <n v="-31320"/>
    <n v="-31320"/>
    <n v="0"/>
  </r>
  <r>
    <s v="1423315"/>
    <x v="198"/>
    <x v="4"/>
    <x v="2"/>
    <n v="2826.08"/>
    <n v="2799.9704142011833"/>
    <n v="26.109585798816624"/>
    <n v="2839.17"/>
    <n v="-13.090000000000146"/>
    <n v="5216"/>
    <n v="5167.7998027613412"/>
    <n v="48.200197238658802"/>
    <n v="5240.1490000000003"/>
    <n v="-24.149000000000342"/>
  </r>
  <r>
    <s v="1423315"/>
    <x v="199"/>
    <x v="4"/>
    <x v="2"/>
    <n v="20112.75"/>
    <n v="19997.822660098522"/>
    <n v="114.92733990147826"/>
    <n v="20297.79"/>
    <n v="-185.04000000000087"/>
    <n v="31500"/>
    <n v="31320"/>
    <n v="180"/>
    <n v="31789.8"/>
    <n v="-289.79999999999927"/>
  </r>
  <r>
    <s v="1423316"/>
    <x v="0"/>
    <x v="0"/>
    <x v="0"/>
    <n v="2465.59"/>
    <n v="0"/>
    <n v="2465.59"/>
    <n v="0"/>
    <n v="2465.59"/>
    <n v="0"/>
    <n v="0"/>
    <n v="0"/>
    <n v="0"/>
    <n v="0"/>
  </r>
  <r>
    <s v="1423316"/>
    <x v="190"/>
    <x v="2"/>
    <x v="0"/>
    <n v="62.3"/>
    <n v="0"/>
    <n v="62.3"/>
    <n v="65.63"/>
    <n v="-3.3299999999999983"/>
    <n v="8.24"/>
    <n v="0"/>
    <n v="8.24"/>
    <n v="8.6829999999999998"/>
    <n v="-0.44299999999999962"/>
  </r>
  <r>
    <s v="1423316"/>
    <x v="191"/>
    <x v="2"/>
    <x v="0"/>
    <n v="127.84"/>
    <n v="0"/>
    <n v="127.84"/>
    <n v="134.69999999999999"/>
    <n v="-6.8599999999999852"/>
    <n v="8.24"/>
    <n v="0"/>
    <n v="8.24"/>
    <n v="8.6829999999999998"/>
    <n v="-0.44299999999999962"/>
  </r>
  <r>
    <s v="1423316"/>
    <x v="192"/>
    <x v="2"/>
    <x v="0"/>
    <n v="3204.81"/>
    <n v="0"/>
    <n v="3204.81"/>
    <n v="5309.05"/>
    <n v="-2104.2400000000002"/>
    <n v="52.4"/>
    <n v="0"/>
    <n v="52.4"/>
    <n v="86.805000000000007"/>
    <n v="-34.405000000000008"/>
  </r>
  <r>
    <s v="1423316"/>
    <x v="70"/>
    <x v="3"/>
    <x v="2"/>
    <n v="-35328.26"/>
    <n v="0"/>
    <n v="-35328.26"/>
    <n v="-35328.129999999997"/>
    <n v="-0.13000000000465661"/>
    <n v="-40365"/>
    <n v="0"/>
    <n v="-40365"/>
    <n v="-40365"/>
    <n v="0"/>
  </r>
  <r>
    <s v="1423316"/>
    <x v="198"/>
    <x v="4"/>
    <x v="2"/>
    <n v="3608.46"/>
    <n v="3608.5798816568044"/>
    <n v="-0.11988165680440943"/>
    <n v="3659.1"/>
    <n v="-50.639999999999873"/>
    <n v="6660"/>
    <n v="6660.2248520710045"/>
    <n v="-0.22485207100453408"/>
    <n v="6753.4679999999998"/>
    <n v="-93.467999999999847"/>
  </r>
  <r>
    <s v="1423316"/>
    <x v="199"/>
    <x v="4"/>
    <x v="2"/>
    <n v="25859.26"/>
    <n v="25773.05418719212"/>
    <n v="86.205812807878829"/>
    <n v="26159.65"/>
    <n v="-300.39000000000306"/>
    <n v="40500"/>
    <n v="40365"/>
    <n v="135"/>
    <n v="40970.474999999999"/>
    <n v="-470.47499999999854"/>
  </r>
  <r>
    <s v="1423318"/>
    <x v="0"/>
    <x v="0"/>
    <x v="0"/>
    <n v="389.08"/>
    <n v="0"/>
    <n v="389.08"/>
    <n v="0"/>
    <n v="389.08"/>
    <n v="0"/>
    <n v="0"/>
    <n v="0"/>
    <n v="0"/>
    <n v="0"/>
  </r>
  <r>
    <s v="1423318"/>
    <x v="190"/>
    <x v="2"/>
    <x v="0"/>
    <n v="85"/>
    <n v="0"/>
    <n v="85"/>
    <n v="82.9"/>
    <n v="2.0999999999999943"/>
    <n v="11.242000000000001"/>
    <n v="0"/>
    <n v="11.242000000000001"/>
    <n v="10.967000000000001"/>
    <n v="0.27500000000000036"/>
  </r>
  <r>
    <s v="1423318"/>
    <x v="191"/>
    <x v="2"/>
    <x v="0"/>
    <n v="174.41"/>
    <n v="0"/>
    <n v="174.41"/>
    <n v="170.14"/>
    <n v="4.2700000000000102"/>
    <n v="11.242000000000001"/>
    <n v="0"/>
    <n v="11.242000000000001"/>
    <n v="10.967000000000001"/>
    <n v="0.27500000000000036"/>
  </r>
  <r>
    <s v="1423318"/>
    <x v="192"/>
    <x v="2"/>
    <x v="0"/>
    <n v="6875.66"/>
    <n v="0"/>
    <n v="6875.66"/>
    <n v="6705.85"/>
    <n v="169.80999999999949"/>
    <n v="112.42"/>
    <n v="0"/>
    <n v="112.42"/>
    <n v="109.643"/>
    <n v="2.777000000000001"/>
  </r>
  <r>
    <s v="1423318"/>
    <x v="15"/>
    <x v="3"/>
    <x v="2"/>
    <n v="-46178.64"/>
    <n v="0"/>
    <n v="-46178.64"/>
    <n v="-46178.59"/>
    <n v="-5.0000000002910383E-2"/>
    <n v="-50985"/>
    <n v="0"/>
    <n v="-50985"/>
    <n v="-50985"/>
    <n v="0"/>
  </r>
  <r>
    <s v="1423318"/>
    <x v="196"/>
    <x v="4"/>
    <x v="2"/>
    <n v="4062.72"/>
    <n v="4062.4950690335304"/>
    <n v="0.22493096646940103"/>
    <n v="4119.37"/>
    <n v="-56.650000000000091"/>
    <n v="8413"/>
    <n v="8412.5246548323448"/>
    <n v="0.47534516765517765"/>
    <n v="8530.2999999999993"/>
    <n v="-117.29999999999927"/>
  </r>
  <r>
    <s v="1423318"/>
    <x v="197"/>
    <x v="4"/>
    <x v="2"/>
    <n v="34591.769999999997"/>
    <n v="34581.596059113297"/>
    <n v="10.173940886699711"/>
    <n v="35100.32"/>
    <n v="-508.55000000000291"/>
    <n v="51000"/>
    <n v="50985"/>
    <n v="15"/>
    <n v="51749.775000000001"/>
    <n v="-749.77500000000146"/>
  </r>
  <r>
    <s v="1423319"/>
    <x v="0"/>
    <x v="0"/>
    <x v="0"/>
    <n v="-375.56"/>
    <n v="0"/>
    <n v="-375.56"/>
    <n v="0"/>
    <n v="-375.56"/>
    <n v="0"/>
    <n v="0"/>
    <n v="0"/>
    <n v="0"/>
    <n v="0"/>
  </r>
  <r>
    <s v="1423319"/>
    <x v="190"/>
    <x v="2"/>
    <x v="0"/>
    <n v="69.41"/>
    <n v="0"/>
    <n v="69.41"/>
    <n v="74.41"/>
    <n v="-5"/>
    <n v="9.18"/>
    <n v="0"/>
    <n v="9.18"/>
    <n v="9.8439999999999994"/>
    <n v="-0.6639999999999997"/>
  </r>
  <r>
    <s v="1423319"/>
    <x v="191"/>
    <x v="2"/>
    <x v="0"/>
    <n v="142.41999999999999"/>
    <n v="0"/>
    <n v="142.41999999999999"/>
    <n v="152.72"/>
    <n v="-10.300000000000011"/>
    <n v="9.18"/>
    <n v="0"/>
    <n v="9.18"/>
    <n v="9.8439999999999994"/>
    <n v="-0.6639999999999997"/>
  </r>
  <r>
    <s v="1423319"/>
    <x v="192"/>
    <x v="2"/>
    <x v="0"/>
    <n v="5614.53"/>
    <n v="0"/>
    <n v="5614.53"/>
    <n v="6019.29"/>
    <n v="-404.76000000000022"/>
    <n v="91.8"/>
    <n v="0"/>
    <n v="91.8"/>
    <n v="98.418000000000006"/>
    <n v="-6.6180000000000092"/>
  </r>
  <r>
    <s v="1423319"/>
    <x v="15"/>
    <x v="3"/>
    <x v="2"/>
    <n v="-41450.730000000003"/>
    <n v="0"/>
    <n v="-41450.730000000003"/>
    <n v="-41450.69"/>
    <n v="-4.0000000000873115E-2"/>
    <n v="-45765"/>
    <n v="0"/>
    <n v="-45765"/>
    <n v="-45765"/>
    <n v="0"/>
  </r>
  <r>
    <s v="1423319"/>
    <x v="196"/>
    <x v="4"/>
    <x v="2"/>
    <n v="3646.45"/>
    <n v="3646.5581854043389"/>
    <n v="-0.10818540433911039"/>
    <n v="3697.61"/>
    <n v="-51.160000000000309"/>
    <n v="7551"/>
    <n v="7551.2248520710054"/>
    <n v="-0.22485207100544358"/>
    <n v="7656.942"/>
    <n v="-105.94200000000001"/>
  </r>
  <r>
    <s v="1423319"/>
    <x v="197"/>
    <x v="4"/>
    <x v="2"/>
    <n v="32353.48"/>
    <n v="31041.024630541873"/>
    <n v="1312.4553694581264"/>
    <n v="31506.639999999999"/>
    <n v="846.84000000000015"/>
    <n v="47700"/>
    <n v="45765"/>
    <n v="1935"/>
    <n v="46451.474999999999"/>
    <n v="1248.5250000000015"/>
  </r>
  <r>
    <s v="1423320"/>
    <x v="0"/>
    <x v="0"/>
    <x v="0"/>
    <n v="587.25"/>
    <n v="0"/>
    <n v="587.25"/>
    <n v="0"/>
    <n v="587.25"/>
    <n v="0"/>
    <n v="0"/>
    <n v="0"/>
    <n v="0"/>
    <n v="0"/>
  </r>
  <r>
    <s v="1423320"/>
    <x v="190"/>
    <x v="2"/>
    <x v="0"/>
    <n v="35.909999999999997"/>
    <n v="0"/>
    <n v="35.909999999999997"/>
    <n v="40.98"/>
    <n v="-5.07"/>
    <n v="4.75"/>
    <n v="0"/>
    <n v="4.75"/>
    <n v="5.4210000000000003"/>
    <n v="-0.67100000000000026"/>
  </r>
  <r>
    <s v="1423320"/>
    <x v="191"/>
    <x v="2"/>
    <x v="0"/>
    <n v="73.69"/>
    <n v="0"/>
    <n v="73.69"/>
    <n v="84.09"/>
    <n v="-10.400000000000006"/>
    <n v="4.75"/>
    <n v="0"/>
    <n v="4.75"/>
    <n v="5.4210000000000003"/>
    <n v="-0.67100000000000026"/>
  </r>
  <r>
    <s v="1423320"/>
    <x v="192"/>
    <x v="2"/>
    <x v="0"/>
    <n v="2905.12"/>
    <n v="0"/>
    <n v="2905.12"/>
    <n v="3314.46"/>
    <n v="-409.34000000000015"/>
    <n v="47.5"/>
    <n v="0"/>
    <n v="47.5"/>
    <n v="54.192999999999998"/>
    <n v="-6.6929999999999978"/>
  </r>
  <r>
    <s v="1423320"/>
    <x v="15"/>
    <x v="3"/>
    <x v="2"/>
    <n v="-22824.400000000001"/>
    <n v="0"/>
    <n v="-22824.400000000001"/>
    <n v="-22824.37"/>
    <n v="-3.0000000002473826E-2"/>
    <n v="-25200"/>
    <n v="0"/>
    <n v="-25200"/>
    <n v="-25200"/>
    <n v="0"/>
  </r>
  <r>
    <s v="1423320"/>
    <x v="196"/>
    <x v="4"/>
    <x v="2"/>
    <n v="2007.94"/>
    <n v="2007.938856015779"/>
    <n v="1.1439842210165807E-3"/>
    <n v="2036.05"/>
    <n v="-28.1099999999999"/>
    <n v="4158"/>
    <n v="4158"/>
    <n v="0"/>
    <n v="4216.2120000000004"/>
    <n v="-58.212000000000444"/>
  </r>
  <r>
    <s v="1423320"/>
    <x v="197"/>
    <x v="4"/>
    <x v="2"/>
    <n v="17214.490000000002"/>
    <n v="17092.403940886699"/>
    <n v="122.08605911330233"/>
    <n v="17348.79"/>
    <n v="-134.29999999999927"/>
    <n v="25380"/>
    <n v="25200"/>
    <n v="180"/>
    <n v="25578"/>
    <n v="-198"/>
  </r>
  <r>
    <s v="1423321"/>
    <x v="0"/>
    <x v="0"/>
    <x v="0"/>
    <n v="1337.66"/>
    <n v="0"/>
    <n v="1337.66"/>
    <n v="0"/>
    <n v="1337.66"/>
    <n v="0"/>
    <n v="0"/>
    <n v="0"/>
    <n v="0"/>
    <n v="0"/>
  </r>
  <r>
    <s v="1423321"/>
    <x v="190"/>
    <x v="2"/>
    <x v="0"/>
    <n v="154.4"/>
    <n v="0"/>
    <n v="154.4"/>
    <n v="160.9"/>
    <n v="-6.5"/>
    <n v="20.420999999999999"/>
    <n v="0"/>
    <n v="20.420999999999999"/>
    <n v="21.285"/>
    <n v="-0.86400000000000077"/>
  </r>
  <r>
    <s v="1423321"/>
    <x v="191"/>
    <x v="2"/>
    <x v="0"/>
    <n v="316.82"/>
    <n v="0"/>
    <n v="316.82"/>
    <n v="330.21"/>
    <n v="-13.389999999999986"/>
    <n v="20.420999999999999"/>
    <n v="0"/>
    <n v="20.420999999999999"/>
    <n v="21.285"/>
    <n v="-0.86400000000000077"/>
  </r>
  <r>
    <s v="1423321"/>
    <x v="192"/>
    <x v="2"/>
    <x v="0"/>
    <n v="12489.59"/>
    <n v="0"/>
    <n v="12489.59"/>
    <n v="13015.16"/>
    <n v="-525.56999999999971"/>
    <n v="204.21"/>
    <n v="0"/>
    <n v="204.21"/>
    <n v="212.803"/>
    <n v="-8.5929999999999893"/>
  </r>
  <r>
    <s v="1423321"/>
    <x v="56"/>
    <x v="3"/>
    <x v="2"/>
    <n v="-80116.94"/>
    <n v="0"/>
    <n v="-80116.94"/>
    <n v="-80117.13"/>
    <n v="0.19000000000232831"/>
    <n v="-98955"/>
    <n v="0"/>
    <n v="-98955"/>
    <n v="-98955"/>
    <n v="0"/>
  </r>
  <r>
    <s v="1423321"/>
    <x v="194"/>
    <x v="4"/>
    <x v="2"/>
    <n v="8270.66"/>
    <n v="8269.4280078895463"/>
    <n v="1.2319921104535752"/>
    <n v="8385.2000000000007"/>
    <n v="-114.54000000000087"/>
    <n v="16330"/>
    <n v="16327.574950690336"/>
    <n v="2.4250493096642458"/>
    <n v="16556.161"/>
    <n v="-226.16100000000006"/>
  </r>
  <r>
    <s v="1423321"/>
    <x v="193"/>
    <x v="4"/>
    <x v="2"/>
    <n v="57547.81"/>
    <n v="57365.201970443348"/>
    <n v="182.60802955664985"/>
    <n v="58225.68"/>
    <n v="-677.87000000000262"/>
    <n v="99270"/>
    <n v="98955"/>
    <n v="315"/>
    <n v="100439.325"/>
    <n v="-1169.3249999999971"/>
  </r>
  <r>
    <s v="1423322"/>
    <x v="0"/>
    <x v="0"/>
    <x v="0"/>
    <n v="722.58"/>
    <n v="0"/>
    <n v="722.58"/>
    <n v="0"/>
    <n v="722.58"/>
    <n v="0"/>
    <n v="0"/>
    <n v="0"/>
    <n v="0"/>
    <n v="0"/>
  </r>
  <r>
    <s v="1423322"/>
    <x v="190"/>
    <x v="2"/>
    <x v="0"/>
    <n v="180.05"/>
    <n v="0"/>
    <n v="180.05"/>
    <n v="180.66"/>
    <n v="-0.60999999999998522"/>
    <n v="23.812999999999999"/>
    <n v="0"/>
    <n v="23.812999999999999"/>
    <n v="23.899000000000001"/>
    <n v="-8.6000000000002075E-2"/>
  </r>
  <r>
    <s v="1423322"/>
    <x v="191"/>
    <x v="2"/>
    <x v="0"/>
    <n v="369.45"/>
    <n v="0"/>
    <n v="369.45"/>
    <n v="370.76"/>
    <n v="-1.3100000000000023"/>
    <n v="23.812999999999999"/>
    <n v="0"/>
    <n v="23.812999999999999"/>
    <n v="23.899000000000001"/>
    <n v="-8.6000000000002075E-2"/>
  </r>
  <r>
    <s v="1423322"/>
    <x v="192"/>
    <x v="2"/>
    <x v="0"/>
    <n v="14564.15"/>
    <n v="0"/>
    <n v="14564.15"/>
    <n v="14613.2"/>
    <n v="-49.050000000001091"/>
    <n v="238.13"/>
    <n v="0"/>
    <n v="238.13"/>
    <n v="238.93100000000001"/>
    <n v="-0.80100000000001614"/>
  </r>
  <r>
    <s v="1423322"/>
    <x v="56"/>
    <x v="3"/>
    <x v="2"/>
    <n v="-89953.94"/>
    <n v="0"/>
    <n v="-89953.94"/>
    <n v="-89954.16"/>
    <n v="0.22000000000116415"/>
    <n v="-111105"/>
    <n v="0"/>
    <n v="-111105"/>
    <n v="-111105"/>
    <n v="0"/>
  </r>
  <r>
    <s v="1423322"/>
    <x v="194"/>
    <x v="4"/>
    <x v="2"/>
    <n v="9709.0300000000007"/>
    <n v="9284.7731755424065"/>
    <n v="424.25682445759412"/>
    <n v="9414.76"/>
    <n v="294.27000000000044"/>
    <n v="19170"/>
    <n v="18332.32544378698"/>
    <n v="837.67455621301997"/>
    <n v="18588.977999999999"/>
    <n v="581.02200000000084"/>
  </r>
  <r>
    <s v="1423322"/>
    <x v="193"/>
    <x v="4"/>
    <x v="2"/>
    <n v="64408.68"/>
    <n v="64408.679802955667"/>
    <n v="1.970443336176686E-4"/>
    <n v="65374.81"/>
    <n v="-966.12999999999738"/>
    <n v="111105"/>
    <n v="111105"/>
    <n v="0"/>
    <n v="112771.575"/>
    <n v="-1666.5749999999971"/>
  </r>
  <r>
    <s v="1423323"/>
    <x v="0"/>
    <x v="0"/>
    <x v="0"/>
    <n v="1867.89"/>
    <n v="0"/>
    <n v="1867.89"/>
    <n v="0"/>
    <n v="1867.89"/>
    <n v="0"/>
    <n v="0"/>
    <n v="0"/>
    <n v="0"/>
    <n v="0"/>
  </r>
  <r>
    <s v="1423323"/>
    <x v="190"/>
    <x v="2"/>
    <x v="0"/>
    <n v="124.41"/>
    <n v="0"/>
    <n v="124.41"/>
    <n v="137.93"/>
    <n v="-13.52000000000001"/>
    <n v="16.454000000000001"/>
    <n v="0"/>
    <n v="16.454000000000001"/>
    <n v="18.245999999999999"/>
    <n v="-1.791999999999998"/>
  </r>
  <r>
    <s v="1423323"/>
    <x v="191"/>
    <x v="2"/>
    <x v="0"/>
    <n v="255.28"/>
    <n v="0"/>
    <n v="255.28"/>
    <n v="283.06"/>
    <n v="-27.78"/>
    <n v="16.454000000000001"/>
    <n v="0"/>
    <n v="16.454000000000001"/>
    <n v="18.245999999999999"/>
    <n v="-1.791999999999998"/>
  </r>
  <r>
    <s v="1423323"/>
    <x v="192"/>
    <x v="2"/>
    <x v="0"/>
    <n v="10063.35"/>
    <n v="0"/>
    <n v="10063.35"/>
    <n v="11156.69"/>
    <n v="-1093.3400000000001"/>
    <n v="164.54"/>
    <n v="0"/>
    <n v="164.54"/>
    <n v="182.416"/>
    <n v="-17.876000000000005"/>
  </r>
  <r>
    <s v="1423323"/>
    <x v="56"/>
    <x v="3"/>
    <x v="2"/>
    <n v="-68676.86"/>
    <n v="0"/>
    <n v="-68676.86"/>
    <n v="-68677.03"/>
    <n v="0.16999999999825377"/>
    <n v="-84825"/>
    <n v="0"/>
    <n v="-84825"/>
    <n v="-84825"/>
    <n v="0"/>
  </r>
  <r>
    <s v="1423323"/>
    <x v="194"/>
    <x v="4"/>
    <x v="2"/>
    <n v="7090.58"/>
    <n v="7088.6193293885599"/>
    <n v="1.9606706114400367"/>
    <n v="7187.86"/>
    <n v="-97.279999999999745"/>
    <n v="14000"/>
    <n v="13996.125246548323"/>
    <n v="3.874753451676952"/>
    <n v="14192.071"/>
    <n v="-192.07099999999991"/>
  </r>
  <r>
    <s v="1423323"/>
    <x v="193"/>
    <x v="4"/>
    <x v="2"/>
    <n v="49275.35"/>
    <n v="49173.901477832515"/>
    <n v="101.44852216748404"/>
    <n v="49911.51"/>
    <n v="-636.16000000000349"/>
    <n v="85000"/>
    <n v="84825"/>
    <n v="175"/>
    <n v="86097.375"/>
    <n v="-1097.375"/>
  </r>
  <r>
    <s v="1423324"/>
    <x v="0"/>
    <x v="0"/>
    <x v="0"/>
    <n v="1300.25"/>
    <n v="0"/>
    <n v="1300.25"/>
    <n v="0"/>
    <n v="1300.25"/>
    <n v="0"/>
    <n v="0"/>
    <n v="0"/>
    <n v="0"/>
    <n v="0"/>
  </r>
  <r>
    <s v="1423324"/>
    <x v="190"/>
    <x v="2"/>
    <x v="0"/>
    <n v="117.97"/>
    <n v="0"/>
    <n v="117.97"/>
    <n v="124.47"/>
    <n v="-6.5"/>
    <n v="15.603"/>
    <n v="0"/>
    <n v="15.603"/>
    <n v="16.466000000000001"/>
    <n v="-0.86300000000000132"/>
  </r>
  <r>
    <s v="1423324"/>
    <x v="191"/>
    <x v="2"/>
    <x v="0"/>
    <n v="242.07"/>
    <n v="0"/>
    <n v="242.07"/>
    <n v="255.45"/>
    <n v="-13.379999999999995"/>
    <n v="15.603"/>
    <n v="0"/>
    <n v="15.603"/>
    <n v="16.466000000000001"/>
    <n v="-0.86300000000000132"/>
  </r>
  <r>
    <s v="1423324"/>
    <x v="192"/>
    <x v="2"/>
    <x v="0"/>
    <n v="9542.8700000000008"/>
    <n v="0"/>
    <n v="9542.8700000000008"/>
    <n v="10068.32"/>
    <n v="-525.44999999999891"/>
    <n v="156.03"/>
    <n v="0"/>
    <n v="156.03"/>
    <n v="164.62100000000001"/>
    <n v="-8.5910000000000082"/>
  </r>
  <r>
    <s v="1423324"/>
    <x v="56"/>
    <x v="3"/>
    <x v="2"/>
    <n v="-61977.18"/>
    <n v="0"/>
    <n v="-61977.18"/>
    <n v="-61977.33"/>
    <n v="0.15000000000145519"/>
    <n v="-76550"/>
    <n v="0"/>
    <n v="-76550"/>
    <n v="-76550"/>
    <n v="0"/>
  </r>
  <r>
    <s v="1423324"/>
    <x v="194"/>
    <x v="4"/>
    <x v="2"/>
    <n v="6397.22"/>
    <n v="6397.1005917159764"/>
    <n v="0.11940828402384795"/>
    <n v="6486.66"/>
    <n v="-89.4399999999996"/>
    <n v="12631"/>
    <n v="12630.750493096648"/>
    <n v="0.24950690335208492"/>
    <n v="12807.581"/>
    <n v="-176.58100000000013"/>
  </r>
  <r>
    <s v="1423324"/>
    <x v="193"/>
    <x v="4"/>
    <x v="2"/>
    <n v="44376.800000000003"/>
    <n v="44376.798029556652"/>
    <n v="1.9704433507286012E-3"/>
    <n v="45042.45"/>
    <n v="-665.64999999999418"/>
    <n v="76550"/>
    <n v="76550"/>
    <n v="0"/>
    <n v="77698.25"/>
    <n v="-1148.25"/>
  </r>
  <r>
    <s v="1423325"/>
    <x v="0"/>
    <x v="0"/>
    <x v="0"/>
    <n v="1959.9"/>
    <n v="0"/>
    <n v="1959.9"/>
    <n v="0"/>
    <n v="1959.9"/>
    <n v="0"/>
    <n v="0"/>
    <n v="0"/>
    <n v="0"/>
    <n v="0"/>
  </r>
  <r>
    <s v="1423325"/>
    <x v="190"/>
    <x v="2"/>
    <x v="0"/>
    <n v="196.9"/>
    <n v="0"/>
    <n v="196.9"/>
    <n v="205.76"/>
    <n v="-8.8599999999999852"/>
    <n v="26.042000000000002"/>
    <n v="0"/>
    <n v="26.042000000000002"/>
    <n v="27.22"/>
    <n v="-1.1779999999999973"/>
  </r>
  <r>
    <s v="1423325"/>
    <x v="191"/>
    <x v="2"/>
    <x v="0"/>
    <n v="404.03"/>
    <n v="0"/>
    <n v="404.03"/>
    <n v="422.28"/>
    <n v="-18.25"/>
    <n v="26.042000000000002"/>
    <n v="0"/>
    <n v="26.042000000000002"/>
    <n v="27.22"/>
    <n v="-1.1779999999999973"/>
  </r>
  <r>
    <s v="1423325"/>
    <x v="192"/>
    <x v="2"/>
    <x v="0"/>
    <n v="15927.42"/>
    <n v="0"/>
    <n v="15927.42"/>
    <n v="16643.96"/>
    <n v="-716.53999999999905"/>
    <n v="260.42"/>
    <n v="0"/>
    <n v="260.42"/>
    <n v="272.13499999999999"/>
    <n v="-11.714999999999975"/>
  </r>
  <r>
    <s v="1423325"/>
    <x v="56"/>
    <x v="3"/>
    <x v="2"/>
    <n v="-102454.63"/>
    <n v="0"/>
    <n v="-102454.63"/>
    <n v="-102454.88"/>
    <n v="0.25"/>
    <n v="-126545"/>
    <n v="0"/>
    <n v="-126545"/>
    <n v="-126545"/>
    <n v="0"/>
  </r>
  <r>
    <s v="1423325"/>
    <x v="194"/>
    <x v="4"/>
    <x v="2"/>
    <n v="10575.09"/>
    <n v="10575.059171597633"/>
    <n v="3.0828402366751106E-2"/>
    <n v="10723.11"/>
    <n v="-148.02000000000044"/>
    <n v="20880"/>
    <n v="20879.925049309662"/>
    <n v="7.4950690337573178E-2"/>
    <n v="21172.243999999999"/>
    <n v="-292.24399999999878"/>
  </r>
  <r>
    <s v="1423325"/>
    <x v="193"/>
    <x v="4"/>
    <x v="2"/>
    <n v="73391.289999999994"/>
    <n v="73359.399014778319"/>
    <n v="31.890985221674782"/>
    <n v="74459.789999999994"/>
    <n v="-1068.5"/>
    <n v="126600"/>
    <n v="126545"/>
    <n v="55"/>
    <n v="128443.175"/>
    <n v="-1843.1750000000029"/>
  </r>
  <r>
    <s v="1424191"/>
    <x v="0"/>
    <x v="0"/>
    <x v="0"/>
    <n v="1358.04"/>
    <n v="0"/>
    <n v="1358.04"/>
    <n v="0"/>
    <n v="1358.04"/>
    <n v="0"/>
    <n v="0"/>
    <n v="0"/>
    <n v="0"/>
    <n v="0"/>
  </r>
  <r>
    <s v="1424191"/>
    <x v="2"/>
    <x v="1"/>
    <x v="0"/>
    <n v="0.1"/>
    <n v="0"/>
    <n v="0.1"/>
    <n v="0.11"/>
    <n v="-9.999999999999995E-3"/>
    <n v="0"/>
    <n v="0"/>
    <n v="0"/>
    <n v="0"/>
    <n v="0"/>
  </r>
  <r>
    <s v="1424191"/>
    <x v="3"/>
    <x v="1"/>
    <x v="0"/>
    <n v="0.66"/>
    <n v="0"/>
    <n v="0.66"/>
    <n v="0.76"/>
    <n v="-9.9999999999999978E-2"/>
    <n v="0"/>
    <n v="0"/>
    <n v="0"/>
    <n v="0"/>
    <n v="0"/>
  </r>
  <r>
    <s v="1424191"/>
    <x v="7"/>
    <x v="1"/>
    <x v="0"/>
    <n v="7.37"/>
    <n v="0"/>
    <n v="7.37"/>
    <n v="8.56"/>
    <n v="-1.1900000000000004"/>
    <n v="0"/>
    <n v="0"/>
    <n v="0"/>
    <n v="0"/>
    <n v="0"/>
  </r>
  <r>
    <s v="1424191"/>
    <x v="8"/>
    <x v="1"/>
    <x v="0"/>
    <n v="17.05"/>
    <n v="0"/>
    <n v="17.05"/>
    <n v="19.79"/>
    <n v="-2.7399999999999984"/>
    <n v="0"/>
    <n v="0"/>
    <n v="0"/>
    <n v="0"/>
    <n v="0"/>
  </r>
  <r>
    <s v="1424191"/>
    <x v="259"/>
    <x v="2"/>
    <x v="0"/>
    <n v="316.85000000000002"/>
    <n v="0"/>
    <n v="316.85000000000002"/>
    <n v="367.87"/>
    <n v="-51.019999999999982"/>
    <n v="2"/>
    <n v="0"/>
    <n v="2"/>
    <n v="2.3220000000000001"/>
    <n v="-0.32200000000000006"/>
  </r>
  <r>
    <s v="1424191"/>
    <x v="260"/>
    <x v="2"/>
    <x v="0"/>
    <n v="1006.63"/>
    <n v="0"/>
    <n v="1006.63"/>
    <n v="1168.7"/>
    <n v="-162.07000000000005"/>
    <n v="2"/>
    <n v="0"/>
    <n v="2"/>
    <n v="2.3220000000000001"/>
    <n v="-0.32200000000000006"/>
  </r>
  <r>
    <s v="1424191"/>
    <x v="261"/>
    <x v="2"/>
    <x v="0"/>
    <n v="1011.53"/>
    <n v="0"/>
    <n v="1011.53"/>
    <n v="1174.3800000000001"/>
    <n v="-162.85000000000014"/>
    <n v="12"/>
    <n v="0"/>
    <n v="12"/>
    <n v="13.932"/>
    <n v="-1.9320000000000004"/>
  </r>
  <r>
    <s v="1424191"/>
    <x v="121"/>
    <x v="3"/>
    <x v="5"/>
    <n v="-55378.14"/>
    <n v="0"/>
    <n v="-55378.14"/>
    <n v="-55378.15"/>
    <n v="1.0000000002037268E-2"/>
    <n v="-2322"/>
    <n v="0"/>
    <n v="-2322"/>
    <n v="-2322"/>
    <n v="0"/>
  </r>
  <r>
    <s v="1424191"/>
    <x v="34"/>
    <x v="4"/>
    <x v="5"/>
    <n v="44922.55"/>
    <n v="46719.46"/>
    <n v="-1796.9099999999962"/>
    <n v="46719.46"/>
    <n v="-1796.9099999999962"/>
    <n v="2322"/>
    <n v="2414.88"/>
    <n v="-92.880000000000109"/>
    <n v="2414.88"/>
    <n v="-92.880000000000109"/>
  </r>
  <r>
    <s v="1424191"/>
    <x v="434"/>
    <x v="4"/>
    <x v="2"/>
    <n v="1358.32"/>
    <n v="1168.1470588235295"/>
    <n v="190.17294117647043"/>
    <n v="1191.51"/>
    <n v="166.80999999999995"/>
    <n v="2700"/>
    <n v="2322"/>
    <n v="378"/>
    <n v="2368.44"/>
    <n v="331.55999999999995"/>
  </r>
  <r>
    <s v="1424191"/>
    <x v="263"/>
    <x v="4"/>
    <x v="2"/>
    <n v="5116.5"/>
    <n v="4400.1890547263674"/>
    <n v="716.31094527363257"/>
    <n v="4422.1899999999996"/>
    <n v="694.3100000000004"/>
    <n v="2700"/>
    <n v="2322"/>
    <n v="378"/>
    <n v="2333.61"/>
    <n v="366.38999999999987"/>
  </r>
  <r>
    <s v="1424191"/>
    <x v="266"/>
    <x v="4"/>
    <x v="3"/>
    <n v="262.54000000000002"/>
    <n v="304.81"/>
    <n v="-42.269999999999982"/>
    <n v="304.81"/>
    <n v="-42.269999999999982"/>
    <n v="20"/>
    <n v="23.22"/>
    <n v="-3.2199999999999989"/>
    <n v="23.22"/>
    <n v="-3.2199999999999989"/>
  </r>
  <r>
    <s v="1424211"/>
    <x v="0"/>
    <x v="0"/>
    <x v="0"/>
    <n v="-20585.41"/>
    <n v="0"/>
    <n v="-20585.41"/>
    <n v="0"/>
    <n v="-20585.41"/>
    <n v="0"/>
    <n v="0"/>
    <n v="0"/>
    <n v="0"/>
    <n v="0"/>
  </r>
  <r>
    <s v="1424211"/>
    <x v="1"/>
    <x v="1"/>
    <x v="0"/>
    <n v="4.87"/>
    <n v="0"/>
    <n v="4.87"/>
    <n v="4.71"/>
    <n v="0.16000000000000014"/>
    <n v="0"/>
    <n v="0"/>
    <n v="0"/>
    <n v="0"/>
    <n v="0"/>
  </r>
  <r>
    <s v="1424211"/>
    <x v="2"/>
    <x v="1"/>
    <x v="0"/>
    <n v="113.64"/>
    <n v="0"/>
    <n v="113.64"/>
    <n v="109.82"/>
    <n v="3.8200000000000074"/>
    <n v="0"/>
    <n v="0"/>
    <n v="0"/>
    <n v="0"/>
    <n v="0"/>
  </r>
  <r>
    <s v="1424211"/>
    <x v="3"/>
    <x v="1"/>
    <x v="0"/>
    <n v="762.98"/>
    <n v="0"/>
    <n v="762.98"/>
    <n v="737.35"/>
    <n v="25.629999999999995"/>
    <n v="0"/>
    <n v="0"/>
    <n v="0"/>
    <n v="0"/>
    <n v="0"/>
  </r>
  <r>
    <s v="1424211"/>
    <x v="4"/>
    <x v="2"/>
    <x v="0"/>
    <n v="2733.31"/>
    <n v="0"/>
    <n v="2733.31"/>
    <n v="1197.1500000000001"/>
    <n v="1536.1599999999999"/>
    <n v="7.75"/>
    <n v="0"/>
    <n v="7.75"/>
    <n v="3.3940000000000001"/>
    <n v="4.3559999999999999"/>
  </r>
  <r>
    <s v="1424211"/>
    <x v="5"/>
    <x v="2"/>
    <x v="0"/>
    <n v="9395.8799999999992"/>
    <n v="0"/>
    <n v="9395.8799999999992"/>
    <n v="4115.25"/>
    <n v="5280.6299999999992"/>
    <n v="7.75"/>
    <n v="0"/>
    <n v="7.75"/>
    <n v="3.3940000000000001"/>
    <n v="4.3559999999999999"/>
  </r>
  <r>
    <s v="1424211"/>
    <x v="6"/>
    <x v="2"/>
    <x v="0"/>
    <n v="10165.76"/>
    <n v="0"/>
    <n v="10165.76"/>
    <n v="4452.32"/>
    <n v="5713.4400000000005"/>
    <n v="162.75"/>
    <n v="0"/>
    <n v="162.75"/>
    <n v="71.28"/>
    <n v="91.47"/>
  </r>
  <r>
    <s v="1424211"/>
    <x v="7"/>
    <x v="1"/>
    <x v="0"/>
    <n v="8548.2000000000007"/>
    <n v="0"/>
    <n v="8548.2000000000007"/>
    <n v="8261.06"/>
    <n v="287.14000000000124"/>
    <n v="0"/>
    <n v="0"/>
    <n v="0"/>
    <n v="0"/>
    <n v="0"/>
  </r>
  <r>
    <s v="1424211"/>
    <x v="8"/>
    <x v="1"/>
    <x v="0"/>
    <n v="19767.78"/>
    <n v="0"/>
    <n v="19767.78"/>
    <n v="19103.759999999998"/>
    <n v="664.02000000000044"/>
    <n v="0"/>
    <n v="0"/>
    <n v="0"/>
    <n v="0"/>
    <n v="0"/>
  </r>
  <r>
    <s v="1424211"/>
    <x v="64"/>
    <x v="3"/>
    <x v="1"/>
    <n v="-536306.14"/>
    <n v="0"/>
    <n v="-536306.14"/>
    <n v="-536306.23"/>
    <n v="8.999999996740371E-2"/>
    <n v="-2477.8330000000001"/>
    <n v="0"/>
    <n v="-2477.8330000000001"/>
    <n v="-2477.8330000000001"/>
    <n v="0"/>
  </r>
  <r>
    <s v="1424211"/>
    <x v="48"/>
    <x v="4"/>
    <x v="2"/>
    <n v="17.02"/>
    <n v="0"/>
    <n v="17.02"/>
    <n v="0"/>
    <n v="17.02"/>
    <n v="200"/>
    <n v="0"/>
    <n v="200"/>
    <n v="0"/>
    <n v="200"/>
  </r>
  <r>
    <s v="1424211"/>
    <x v="67"/>
    <x v="4"/>
    <x v="2"/>
    <n v="1809.6"/>
    <n v="1793.5566502463055"/>
    <n v="16.043349753694429"/>
    <n v="1820.46"/>
    <n v="-10.860000000000127"/>
    <n v="30000"/>
    <n v="29733.996059113302"/>
    <n v="266.00394088669782"/>
    <n v="30180.006000000001"/>
    <n v="-180.00600000000122"/>
  </r>
  <r>
    <s v="1424211"/>
    <x v="11"/>
    <x v="4"/>
    <x v="2"/>
    <n v="2460.65"/>
    <n v="2455.5323383084578"/>
    <n v="5.1176616915422528"/>
    <n v="2467.81"/>
    <n v="-7.1599999999998545"/>
    <n v="2483"/>
    <n v="2477.8328358208955"/>
    <n v="5.1671641791044749"/>
    <n v="2490.2220000000002"/>
    <n v="-7.2220000000002074"/>
  </r>
  <r>
    <s v="1424211"/>
    <x v="68"/>
    <x v="4"/>
    <x v="2"/>
    <n v="7002.6"/>
    <n v="6940.5123152709357"/>
    <n v="62.087684729064677"/>
    <n v="7044.62"/>
    <n v="-42.019999999999527"/>
    <n v="30000"/>
    <n v="29733.996059113302"/>
    <n v="266.00394088669782"/>
    <n v="30180.006000000001"/>
    <n v="-180.00600000000122"/>
  </r>
  <r>
    <s v="1424211"/>
    <x v="69"/>
    <x v="4"/>
    <x v="2"/>
    <n v="8967.5499999999993"/>
    <n v="8962.7184466019426"/>
    <n v="4.8315533980567125"/>
    <n v="9231.6"/>
    <n v="-264.05000000000109"/>
    <n v="29750"/>
    <n v="29733.996116504855"/>
    <n v="16.003883495144692"/>
    <n v="30626.016"/>
    <n v="-876.01599999999962"/>
  </r>
  <r>
    <s v="1424211"/>
    <x v="14"/>
    <x v="4"/>
    <x v="2"/>
    <n v="14152.71"/>
    <n v="13980.627450980392"/>
    <n v="172.08254901960754"/>
    <n v="14260.24"/>
    <n v="-107.53000000000065"/>
    <n v="30100"/>
    <n v="29733.996078431373"/>
    <n v="366.00392156862654"/>
    <n v="30328.675999999999"/>
    <n v="-228.67599999999948"/>
  </r>
  <r>
    <s v="1424211"/>
    <x v="70"/>
    <x v="4"/>
    <x v="2"/>
    <n v="26676.7"/>
    <n v="26023.69458128079"/>
    <n v="653.00541871921087"/>
    <n v="26414.05"/>
    <n v="262.65000000000146"/>
    <n v="30480"/>
    <n v="29733.996059113302"/>
    <n v="746.00394088669782"/>
    <n v="30180.006000000001"/>
    <n v="299.99399999999878"/>
  </r>
  <r>
    <s v="1424211"/>
    <x v="71"/>
    <x v="4"/>
    <x v="2"/>
    <n v="33845.699999999997"/>
    <n v="33748.078817733993"/>
    <n v="97.621182266004325"/>
    <n v="34254.300000000003"/>
    <n v="-408.60000000000582"/>
    <n v="2485"/>
    <n v="2477.8325123152708"/>
    <n v="7.1674876847291671"/>
    <n v="2515"/>
    <n v="-30"/>
  </r>
  <r>
    <s v="1424211"/>
    <x v="17"/>
    <x v="4"/>
    <x v="2"/>
    <n v="40033"/>
    <n v="39546.218905472633"/>
    <n v="486.7810945273668"/>
    <n v="39743.949999999997"/>
    <n v="289.05000000000291"/>
    <n v="30100"/>
    <n v="29733.9960199005"/>
    <n v="366.00398009950004"/>
    <n v="29882.666000000001"/>
    <n v="217.33399999999892"/>
  </r>
  <r>
    <s v="1424211"/>
    <x v="58"/>
    <x v="4"/>
    <x v="2"/>
    <n v="150633.13"/>
    <n v="149128.47524752477"/>
    <n v="1504.6547524752386"/>
    <n v="150619.76"/>
    <n v="13.369999999995343"/>
    <n v="30034"/>
    <n v="29733.996039603961"/>
    <n v="300.00396039603947"/>
    <n v="30031.335999999999"/>
    <n v="2.6640000000006694"/>
  </r>
  <r>
    <s v="1424211"/>
    <x v="72"/>
    <x v="4"/>
    <x v="3"/>
    <n v="218299.2"/>
    <n v="209917.1343283582"/>
    <n v="8382.0656716418162"/>
    <n v="210966.72"/>
    <n v="7332.4800000000105"/>
    <n v="23191"/>
    <n v="22300.496517412936"/>
    <n v="890.50348258706435"/>
    <n v="22411.999"/>
    <n v="779.0010000000002"/>
  </r>
  <r>
    <s v="1424211"/>
    <x v="20"/>
    <x v="4"/>
    <x v="4"/>
    <n v="1501.27"/>
    <n v="1471.8333333333333"/>
    <n v="29.436666666666724"/>
    <n v="1501.27"/>
    <n v="0"/>
    <n v="272.95800000000003"/>
    <n v="267.60588235294119"/>
    <n v="5.352117647058833"/>
    <n v="272.95800000000003"/>
    <n v="0"/>
  </r>
  <r>
    <s v="1424217"/>
    <x v="0"/>
    <x v="0"/>
    <x v="0"/>
    <n v="-3425.31"/>
    <n v="0"/>
    <n v="-3425.31"/>
    <n v="0"/>
    <n v="-3425.31"/>
    <n v="0"/>
    <n v="0"/>
    <n v="0"/>
    <n v="0"/>
    <n v="0"/>
  </r>
  <r>
    <s v="1424217"/>
    <x v="1"/>
    <x v="1"/>
    <x v="0"/>
    <n v="0.95"/>
    <n v="0"/>
    <n v="0.95"/>
    <n v="0.95"/>
    <n v="0"/>
    <n v="0"/>
    <n v="0"/>
    <n v="0"/>
    <n v="0"/>
    <n v="0"/>
  </r>
  <r>
    <s v="1424217"/>
    <x v="2"/>
    <x v="1"/>
    <x v="0"/>
    <n v="22.09"/>
    <n v="0"/>
    <n v="22.09"/>
    <n v="22.2"/>
    <n v="-0.10999999999999943"/>
    <n v="0"/>
    <n v="0"/>
    <n v="0"/>
    <n v="0"/>
    <n v="0"/>
  </r>
  <r>
    <s v="1424217"/>
    <x v="3"/>
    <x v="1"/>
    <x v="0"/>
    <n v="148.35"/>
    <n v="0"/>
    <n v="148.35"/>
    <n v="149.09"/>
    <n v="-0.74000000000000909"/>
    <n v="0"/>
    <n v="0"/>
    <n v="0"/>
    <n v="0"/>
    <n v="0"/>
  </r>
  <r>
    <s v="1424217"/>
    <x v="4"/>
    <x v="2"/>
    <x v="0"/>
    <n v="469.07"/>
    <n v="0"/>
    <n v="469.07"/>
    <n v="271.85000000000002"/>
    <n v="197.21999999999997"/>
    <n v="1.33"/>
    <n v="0"/>
    <n v="1.33"/>
    <n v="0.77100000000000002"/>
    <n v="0.55900000000000005"/>
  </r>
  <r>
    <s v="1424217"/>
    <x v="5"/>
    <x v="2"/>
    <x v="0"/>
    <n v="1612.45"/>
    <n v="0"/>
    <n v="1612.45"/>
    <n v="934.48"/>
    <n v="677.97"/>
    <n v="1.33"/>
    <n v="0"/>
    <n v="1.33"/>
    <n v="0.77100000000000002"/>
    <n v="0.55900000000000005"/>
  </r>
  <r>
    <s v="1424217"/>
    <x v="6"/>
    <x v="2"/>
    <x v="0"/>
    <n v="1744.57"/>
    <n v="0"/>
    <n v="1744.57"/>
    <n v="1011.03"/>
    <n v="733.54"/>
    <n v="27.93"/>
    <n v="0"/>
    <n v="27.93"/>
    <n v="16.186"/>
    <n v="11.744"/>
  </r>
  <r>
    <s v="1424217"/>
    <x v="7"/>
    <x v="1"/>
    <x v="0"/>
    <n v="1662.02"/>
    <n v="0"/>
    <n v="1662.02"/>
    <n v="1670.33"/>
    <n v="-8.3099999999999454"/>
    <n v="0"/>
    <n v="0"/>
    <n v="0"/>
    <n v="0"/>
    <n v="0"/>
  </r>
  <r>
    <s v="1424217"/>
    <x v="8"/>
    <x v="1"/>
    <x v="0"/>
    <n v="3843.43"/>
    <n v="0"/>
    <n v="3843.43"/>
    <n v="3862.64"/>
    <n v="-19.210000000000036"/>
    <n v="0"/>
    <n v="0"/>
    <n v="0"/>
    <n v="0"/>
    <n v="0"/>
  </r>
  <r>
    <s v="1424217"/>
    <x v="73"/>
    <x v="3"/>
    <x v="1"/>
    <n v="-116424.58"/>
    <n v="0"/>
    <n v="-116424.58"/>
    <n v="-116424.61"/>
    <n v="2.9999999998835847E-2"/>
    <n v="-501"/>
    <n v="0"/>
    <n v="-501"/>
    <n v="-501"/>
    <n v="0"/>
  </r>
  <r>
    <s v="1424217"/>
    <x v="48"/>
    <x v="4"/>
    <x v="2"/>
    <n v="97.89"/>
    <n v="0"/>
    <n v="97.89"/>
    <n v="0"/>
    <n v="97.89"/>
    <n v="1150"/>
    <n v="0"/>
    <n v="1150"/>
    <n v="0"/>
    <n v="1150"/>
  </r>
  <r>
    <s v="1424217"/>
    <x v="415"/>
    <x v="4"/>
    <x v="2"/>
    <n v="3288.27"/>
    <n v="0"/>
    <n v="3288.27"/>
    <n v="0"/>
    <n v="3288.27"/>
    <n v="6100"/>
    <n v="0"/>
    <n v="6100"/>
    <n v="0"/>
    <n v="6100"/>
  </r>
  <r>
    <s v="1424217"/>
    <x v="74"/>
    <x v="4"/>
    <x v="2"/>
    <n v="986.19"/>
    <n v="971.96059113300498"/>
    <n v="14.229408866995072"/>
    <n v="986.54"/>
    <n v="-0.34999999999990905"/>
    <n v="6100"/>
    <n v="6012"/>
    <n v="88"/>
    <n v="6102.18"/>
    <n v="-2.180000000000291"/>
  </r>
  <r>
    <s v="1424217"/>
    <x v="75"/>
    <x v="4"/>
    <x v="2"/>
    <n v="1554.89"/>
    <n v="1561.1144278606964"/>
    <n v="-6.2244278606963235"/>
    <n v="1568.92"/>
    <n v="-14.029999999999973"/>
    <n v="499"/>
    <n v="501"/>
    <n v="-2"/>
    <n v="503.505"/>
    <n v="-4.5049999999999955"/>
  </r>
  <r>
    <s v="1424217"/>
    <x v="77"/>
    <x v="4"/>
    <x v="2"/>
    <n v="2302.02"/>
    <n v="2268.807881773399"/>
    <n v="33.212118226600978"/>
    <n v="2302.84"/>
    <n v="-0.82000000000016371"/>
    <n v="6100"/>
    <n v="6012"/>
    <n v="88"/>
    <n v="6102.18"/>
    <n v="-2.180000000000291"/>
  </r>
  <r>
    <s v="1424217"/>
    <x v="76"/>
    <x v="4"/>
    <x v="2"/>
    <n v="0"/>
    <n v="3240.8275862068967"/>
    <n v="-3240.8275862068967"/>
    <n v="3289.44"/>
    <n v="-3289.44"/>
    <n v="0"/>
    <n v="6012"/>
    <n v="-6012"/>
    <n v="6102.18"/>
    <n v="-6102.18"/>
  </r>
  <r>
    <s v="1424217"/>
    <x v="78"/>
    <x v="4"/>
    <x v="2"/>
    <n v="3580.74"/>
    <n v="3413.794117647059"/>
    <n v="166.94588235294077"/>
    <n v="3482.07"/>
    <n v="98.669999999999618"/>
    <n v="6306"/>
    <n v="6012"/>
    <n v="294"/>
    <n v="6132.24"/>
    <n v="173.76000000000022"/>
  </r>
  <r>
    <s v="1424217"/>
    <x v="80"/>
    <x v="4"/>
    <x v="2"/>
    <n v="5341.29"/>
    <n v="5208.7389162561576"/>
    <n v="132.55108374384236"/>
    <n v="5286.87"/>
    <n v="54.420000000000073"/>
    <n v="6165"/>
    <n v="6012"/>
    <n v="153"/>
    <n v="6102.18"/>
    <n v="62.819999999999709"/>
  </r>
  <r>
    <s v="1424217"/>
    <x v="79"/>
    <x v="4"/>
    <x v="2"/>
    <n v="5460"/>
    <n v="5210.4039408866993"/>
    <n v="249.59605911330073"/>
    <n v="5288.56"/>
    <n v="171.4399999999996"/>
    <n v="525"/>
    <n v="501"/>
    <n v="24"/>
    <n v="508.51499999999999"/>
    <n v="16.485000000000014"/>
  </r>
  <r>
    <s v="1424217"/>
    <x v="44"/>
    <x v="4"/>
    <x v="2"/>
    <n v="8246"/>
    <n v="7995.960199004975"/>
    <n v="250.03980099502496"/>
    <n v="8035.94"/>
    <n v="210.0600000000004"/>
    <n v="6200"/>
    <n v="6012"/>
    <n v="188"/>
    <n v="6042.06"/>
    <n v="157.9399999999996"/>
  </r>
  <r>
    <s v="1424217"/>
    <x v="81"/>
    <x v="4"/>
    <x v="2"/>
    <n v="36742.46"/>
    <n v="34951.841584158414"/>
    <n v="1790.6184158415854"/>
    <n v="35301.360000000001"/>
    <n v="1441.0999999999985"/>
    <n v="6320"/>
    <n v="6012"/>
    <n v="308"/>
    <n v="6072.12"/>
    <n v="247.88000000000011"/>
  </r>
  <r>
    <s v="1424217"/>
    <x v="72"/>
    <x v="4"/>
    <x v="3"/>
    <n v="42443.67"/>
    <n v="42443.73134328358"/>
    <n v="-6.1343283581663854E-2"/>
    <n v="42655.95"/>
    <n v="-212.27999999999884"/>
    <n v="4509"/>
    <n v="4509"/>
    <n v="0"/>
    <n v="4531.5450000000001"/>
    <n v="-22.545000000000073"/>
  </r>
  <r>
    <s v="1424217"/>
    <x v="20"/>
    <x v="4"/>
    <x v="4"/>
    <n v="303.54000000000002"/>
    <n v="297.5980392156863"/>
    <n v="5.9419607843137214"/>
    <n v="303.55"/>
    <n v="-9.9999999999909051E-3"/>
    <n v="55.19"/>
    <n v="54.107843137254903"/>
    <n v="1.0821568627450944"/>
    <n v="55.19"/>
    <n v="0"/>
  </r>
  <r>
    <s v="1424222"/>
    <x v="0"/>
    <x v="0"/>
    <x v="0"/>
    <n v="-268.54000000000002"/>
    <n v="0"/>
    <n v="-268.54000000000002"/>
    <n v="0"/>
    <n v="-268.54000000000002"/>
    <n v="0"/>
    <n v="0"/>
    <n v="0"/>
    <n v="0"/>
    <n v="0"/>
  </r>
  <r>
    <s v="1424222"/>
    <x v="1"/>
    <x v="1"/>
    <x v="0"/>
    <n v="0.97"/>
    <n v="0"/>
    <n v="0.97"/>
    <n v="0.97"/>
    <n v="0"/>
    <n v="0"/>
    <n v="0"/>
    <n v="0"/>
    <n v="0"/>
    <n v="0"/>
  </r>
  <r>
    <s v="1424222"/>
    <x v="2"/>
    <x v="1"/>
    <x v="0"/>
    <n v="22.74"/>
    <n v="0"/>
    <n v="22.74"/>
    <n v="22.6"/>
    <n v="0.13999999999999702"/>
    <n v="0"/>
    <n v="0"/>
    <n v="0"/>
    <n v="0"/>
    <n v="0"/>
  </r>
  <r>
    <s v="1424222"/>
    <x v="3"/>
    <x v="1"/>
    <x v="0"/>
    <n v="152.66"/>
    <n v="0"/>
    <n v="152.66"/>
    <n v="151.76"/>
    <n v="0.90000000000000568"/>
    <n v="0"/>
    <n v="0"/>
    <n v="0"/>
    <n v="0"/>
    <n v="0"/>
  </r>
  <r>
    <s v="1424222"/>
    <x v="4"/>
    <x v="2"/>
    <x v="0"/>
    <n v="236.3"/>
    <n v="0"/>
    <n v="236.3"/>
    <n v="245.41"/>
    <n v="-9.1099999999999852"/>
    <n v="0.67"/>
    <n v="0"/>
    <n v="0.67"/>
    <n v="0.69599999999999995"/>
    <n v="-2.5999999999999912E-2"/>
  </r>
  <r>
    <s v="1424222"/>
    <x v="5"/>
    <x v="2"/>
    <x v="0"/>
    <n v="812.29"/>
    <n v="0"/>
    <n v="812.29"/>
    <n v="843.61"/>
    <n v="-31.32000000000005"/>
    <n v="0.67"/>
    <n v="0"/>
    <n v="0.67"/>
    <n v="0.69599999999999995"/>
    <n v="-2.5999999999999912E-2"/>
  </r>
  <r>
    <s v="1424222"/>
    <x v="6"/>
    <x v="2"/>
    <x v="0"/>
    <n v="878.85"/>
    <n v="0"/>
    <n v="878.85"/>
    <n v="912.73"/>
    <n v="-33.879999999999995"/>
    <n v="14.07"/>
    <n v="0"/>
    <n v="14.07"/>
    <n v="14.613"/>
    <n v="-0.54299999999999926"/>
  </r>
  <r>
    <s v="1424222"/>
    <x v="7"/>
    <x v="1"/>
    <x v="0"/>
    <n v="1710.3"/>
    <n v="0"/>
    <n v="1710.3"/>
    <n v="1700.24"/>
    <n v="10.059999999999945"/>
    <n v="0"/>
    <n v="0"/>
    <n v="0"/>
    <n v="0"/>
    <n v="0"/>
  </r>
  <r>
    <s v="1424222"/>
    <x v="8"/>
    <x v="1"/>
    <x v="0"/>
    <n v="3955.09"/>
    <n v="0"/>
    <n v="3955.09"/>
    <n v="3931.83"/>
    <n v="23.260000000000218"/>
    <n v="0"/>
    <n v="0"/>
    <n v="0"/>
    <n v="0"/>
    <n v="0"/>
  </r>
  <r>
    <s v="1424222"/>
    <x v="472"/>
    <x v="3"/>
    <x v="1"/>
    <n v="-81219.09"/>
    <n v="0"/>
    <n v="-81219.09"/>
    <n v="-81219.09"/>
    <n v="0"/>
    <n v="-501"/>
    <n v="0"/>
    <n v="-501"/>
    <n v="-501"/>
    <n v="0"/>
  </r>
  <r>
    <s v="1424222"/>
    <x v="48"/>
    <x v="4"/>
    <x v="2"/>
    <n v="4.68"/>
    <n v="0"/>
    <n v="4.68"/>
    <n v="0"/>
    <n v="4.68"/>
    <n v="55"/>
    <n v="0"/>
    <n v="55"/>
    <n v="0"/>
    <n v="55"/>
  </r>
  <r>
    <s v="1424222"/>
    <x v="91"/>
    <x v="4"/>
    <x v="2"/>
    <n v="64.790000000000006"/>
    <n v="49.940594059405939"/>
    <n v="14.849405940594067"/>
    <n v="50.44"/>
    <n v="14.350000000000009"/>
    <n v="650"/>
    <n v="501"/>
    <n v="149"/>
    <n v="506.01"/>
    <n v="143.99"/>
  </r>
  <r>
    <s v="1424222"/>
    <x v="11"/>
    <x v="4"/>
    <x v="2"/>
    <n v="500.45"/>
    <n v="496.4875621890547"/>
    <n v="3.9624378109452891"/>
    <n v="498.97"/>
    <n v="1.4799999999999613"/>
    <n v="505"/>
    <n v="501"/>
    <n v="4"/>
    <n v="503.505"/>
    <n v="1.4950000000000045"/>
  </r>
  <r>
    <s v="1424222"/>
    <x v="473"/>
    <x v="4"/>
    <x v="2"/>
    <n v="696.92"/>
    <n v="681.2807881773399"/>
    <n v="15.639211822660059"/>
    <n v="691.5"/>
    <n v="5.4199999999999591"/>
    <n v="6150"/>
    <n v="6012"/>
    <n v="138"/>
    <n v="6102.18"/>
    <n v="47.819999999999709"/>
  </r>
  <r>
    <s v="1424222"/>
    <x v="432"/>
    <x v="4"/>
    <x v="2"/>
    <n v="1182.78"/>
    <n v="1146.9064039408865"/>
    <n v="35.873596059113424"/>
    <n v="1164.1099999999999"/>
    <n v="18.670000000000073"/>
    <n v="6200"/>
    <n v="6012"/>
    <n v="188"/>
    <n v="6102.18"/>
    <n v="97.819999999999709"/>
  </r>
  <r>
    <s v="1424222"/>
    <x v="433"/>
    <x v="4"/>
    <x v="2"/>
    <n v="1716.13"/>
    <n v="1587.2906403940888"/>
    <n v="128.83935960591134"/>
    <n v="1611.1"/>
    <n v="105.0300000000002"/>
    <n v="6500"/>
    <n v="6012"/>
    <n v="488"/>
    <n v="6102.18"/>
    <n v="397.81999999999971"/>
  </r>
  <r>
    <s v="1424222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24222"/>
    <x v="87"/>
    <x v="4"/>
    <x v="2"/>
    <n v="3288.36"/>
    <n v="3246.2364532019706"/>
    <n v="42.123546798029565"/>
    <n v="3294.93"/>
    <n v="-6.569999999999709"/>
    <n v="6090"/>
    <n v="6012"/>
    <n v="78"/>
    <n v="6102.18"/>
    <n v="-12.180000000000291"/>
  </r>
  <r>
    <s v="1424222"/>
    <x v="420"/>
    <x v="4"/>
    <x v="2"/>
    <n v="3906"/>
    <n v="3727.4384236453202"/>
    <n v="178.5615763546798"/>
    <n v="3783.35"/>
    <n v="122.65000000000009"/>
    <n v="525"/>
    <n v="501"/>
    <n v="24"/>
    <n v="508.51499999999999"/>
    <n v="16.485000000000014"/>
  </r>
  <r>
    <s v="1424222"/>
    <x v="17"/>
    <x v="4"/>
    <x v="2"/>
    <n v="8019.9"/>
    <n v="7995.960199004975"/>
    <n v="23.939800995024598"/>
    <n v="8035.94"/>
    <n v="-16.039999999999964"/>
    <n v="6030"/>
    <n v="6012"/>
    <n v="18"/>
    <n v="6042.06"/>
    <n v="-12.0600000000004"/>
  </r>
  <r>
    <s v="1424222"/>
    <x v="58"/>
    <x v="4"/>
    <x v="2"/>
    <n v="30393.45"/>
    <n v="30152.702970297029"/>
    <n v="240.74702970297221"/>
    <n v="30454.23"/>
    <n v="-60.779999999998836"/>
    <n v="6060"/>
    <n v="6012"/>
    <n v="48"/>
    <n v="6072.12"/>
    <n v="-12.119999999999891"/>
  </r>
  <r>
    <s v="1424222"/>
    <x v="96"/>
    <x v="4"/>
    <x v="3"/>
    <n v="21154.69"/>
    <n v="20557.282502443792"/>
    <n v="597.40749755620709"/>
    <n v="21030.1"/>
    <n v="124.59000000000015"/>
    <n v="4640"/>
    <n v="4509"/>
    <n v="131"/>
    <n v="4612.7070000000003"/>
    <n v="27.292999999999665"/>
  </r>
  <r>
    <s v="1424222"/>
    <x v="20"/>
    <x v="4"/>
    <x v="4"/>
    <n v="303.54000000000002"/>
    <n v="297.5980392156863"/>
    <n v="5.9419607843137214"/>
    <n v="303.55"/>
    <n v="-9.9999999999909051E-3"/>
    <n v="55.19"/>
    <n v="54.107843137254903"/>
    <n v="1.0821568627450944"/>
    <n v="55.19"/>
    <n v="0"/>
  </r>
  <r>
    <s v="1424538"/>
    <x v="0"/>
    <x v="0"/>
    <x v="0"/>
    <n v="9247.84"/>
    <n v="0"/>
    <n v="9247.84"/>
    <n v="0"/>
    <n v="9247.84"/>
    <n v="0"/>
    <n v="0"/>
    <n v="0"/>
    <n v="0"/>
    <n v="0"/>
  </r>
  <r>
    <s v="1424538"/>
    <x v="1"/>
    <x v="1"/>
    <x v="0"/>
    <n v="4.74"/>
    <n v="0"/>
    <n v="4.74"/>
    <n v="4.79"/>
    <n v="-4.9999999999999822E-2"/>
    <n v="0"/>
    <n v="0"/>
    <n v="0"/>
    <n v="0"/>
    <n v="0"/>
  </r>
  <r>
    <s v="1424538"/>
    <x v="2"/>
    <x v="1"/>
    <x v="0"/>
    <n v="110.49"/>
    <n v="0"/>
    <n v="110.49"/>
    <n v="111.69"/>
    <n v="-1.2000000000000028"/>
    <n v="0"/>
    <n v="0"/>
    <n v="0"/>
    <n v="0"/>
    <n v="0"/>
  </r>
  <r>
    <s v="1424538"/>
    <x v="3"/>
    <x v="1"/>
    <x v="0"/>
    <n v="741.86"/>
    <n v="0"/>
    <n v="741.86"/>
    <n v="749.9"/>
    <n v="-8.0399999999999636"/>
    <n v="0"/>
    <n v="0"/>
    <n v="0"/>
    <n v="0"/>
    <n v="0"/>
  </r>
  <r>
    <s v="1424538"/>
    <x v="4"/>
    <x v="2"/>
    <x v="0"/>
    <n v="1675.25"/>
    <n v="0"/>
    <n v="1675.25"/>
    <n v="1217.52"/>
    <n v="457.73"/>
    <n v="4.75"/>
    <n v="0"/>
    <n v="4.75"/>
    <n v="3.452"/>
    <n v="1.298"/>
  </r>
  <r>
    <s v="1424538"/>
    <x v="5"/>
    <x v="2"/>
    <x v="0"/>
    <n v="5758.76"/>
    <n v="0"/>
    <n v="5758.76"/>
    <n v="4185.28"/>
    <n v="1573.4800000000005"/>
    <n v="4.75"/>
    <n v="0"/>
    <n v="4.75"/>
    <n v="3.452"/>
    <n v="1.298"/>
  </r>
  <r>
    <s v="1424538"/>
    <x v="6"/>
    <x v="2"/>
    <x v="0"/>
    <n v="6230.62"/>
    <n v="0"/>
    <n v="6230.62"/>
    <n v="4528.09"/>
    <n v="1702.5299999999997"/>
    <n v="99.75"/>
    <n v="0"/>
    <n v="99.75"/>
    <n v="72.492999999999995"/>
    <n v="27.257000000000005"/>
  </r>
  <r>
    <s v="1424538"/>
    <x v="7"/>
    <x v="1"/>
    <x v="0"/>
    <n v="8311.56"/>
    <n v="0"/>
    <n v="8311.56"/>
    <n v="8401.65"/>
    <n v="-90.090000000000146"/>
    <n v="0"/>
    <n v="0"/>
    <n v="0"/>
    <n v="0"/>
    <n v="0"/>
  </r>
  <r>
    <s v="1424538"/>
    <x v="8"/>
    <x v="1"/>
    <x v="0"/>
    <n v="19220.54"/>
    <n v="0"/>
    <n v="19220.54"/>
    <n v="19428.87"/>
    <n v="-208.32999999999811"/>
    <n v="0"/>
    <n v="0"/>
    <n v="0"/>
    <n v="0"/>
    <n v="0"/>
  </r>
  <r>
    <s v="1424538"/>
    <x v="60"/>
    <x v="3"/>
    <x v="1"/>
    <n v="-457363.65"/>
    <n v="0"/>
    <n v="-457363.65"/>
    <n v="-457363.66"/>
    <n v="9.9999999511055648E-3"/>
    <n v="-2520"/>
    <n v="0"/>
    <n v="-2520"/>
    <n v="-2520"/>
    <n v="0"/>
  </r>
  <r>
    <s v="1424538"/>
    <x v="48"/>
    <x v="4"/>
    <x v="2"/>
    <n v="17.02"/>
    <n v="0"/>
    <n v="17.02"/>
    <n v="0"/>
    <n v="17.02"/>
    <n v="200"/>
    <n v="0"/>
    <n v="200"/>
    <n v="0"/>
    <n v="200"/>
  </r>
  <r>
    <s v="1424538"/>
    <x v="44"/>
    <x v="4"/>
    <x v="2"/>
    <n v="1330"/>
    <n v="0"/>
    <n v="1330"/>
    <n v="0"/>
    <n v="1330"/>
    <n v="1000"/>
    <n v="0"/>
    <n v="1000"/>
    <n v="0"/>
    <n v="1000"/>
  </r>
  <r>
    <s v="1424538"/>
    <x v="61"/>
    <x v="4"/>
    <x v="2"/>
    <n v="1611.38"/>
    <n v="1571.8719211822661"/>
    <n v="39.508078817734031"/>
    <n v="1595.45"/>
    <n v="15.930000000000064"/>
    <n v="31000"/>
    <n v="30240"/>
    <n v="760"/>
    <n v="30693.599999999999"/>
    <n v="306.40000000000146"/>
  </r>
  <r>
    <s v="1424538"/>
    <x v="11"/>
    <x v="4"/>
    <x v="2"/>
    <n v="2490.38"/>
    <n v="2497.323383084577"/>
    <n v="-6.943383084576908"/>
    <n v="2509.81"/>
    <n v="-19.429999999999836"/>
    <n v="2513"/>
    <n v="2520"/>
    <n v="-7"/>
    <n v="2532.6"/>
    <n v="-19.599999999999909"/>
  </r>
  <r>
    <s v="1424538"/>
    <x v="54"/>
    <x v="4"/>
    <x v="2"/>
    <n v="6993.29"/>
    <n v="6821.8423645320199"/>
    <n v="171.44763546798004"/>
    <n v="6924.17"/>
    <n v="69.119999999999891"/>
    <n v="31000"/>
    <n v="30240"/>
    <n v="760"/>
    <n v="30693.599999999999"/>
    <n v="306.40000000000146"/>
  </r>
  <r>
    <s v="1424538"/>
    <x v="55"/>
    <x v="4"/>
    <x v="2"/>
    <n v="8985.9699999999993"/>
    <n v="8765.6650246305417"/>
    <n v="220.30497536945768"/>
    <n v="8897.15"/>
    <n v="88.819999999999709"/>
    <n v="31000"/>
    <n v="30240"/>
    <n v="760"/>
    <n v="30693.599999999999"/>
    <n v="306.40000000000146"/>
  </r>
  <r>
    <s v="1424538"/>
    <x v="14"/>
    <x v="4"/>
    <x v="2"/>
    <n v="14387.81"/>
    <n v="14218.549019607843"/>
    <n v="169.26098039215685"/>
    <n v="14502.92"/>
    <n v="-115.11000000000058"/>
    <n v="30600"/>
    <n v="30240"/>
    <n v="360"/>
    <n v="30844.799999999999"/>
    <n v="-244.79999999999927"/>
  </r>
  <r>
    <s v="1424538"/>
    <x v="56"/>
    <x v="4"/>
    <x v="2"/>
    <n v="25908.16"/>
    <n v="24483.270935960591"/>
    <n v="1424.8890640394093"/>
    <n v="24850.52"/>
    <n v="1057.6399999999994"/>
    <n v="32000"/>
    <n v="30240"/>
    <n v="1760"/>
    <n v="30693.599999999999"/>
    <n v="1306.4000000000015"/>
  </r>
  <r>
    <s v="1424538"/>
    <x v="63"/>
    <x v="4"/>
    <x v="2"/>
    <n v="30329.1"/>
    <n v="30114"/>
    <n v="215.09999999999854"/>
    <n v="30565.71"/>
    <n v="-236.61000000000058"/>
    <n v="2538"/>
    <n v="2520"/>
    <n v="18"/>
    <n v="2557.8000000000002"/>
    <n v="-19.800000000000182"/>
  </r>
  <r>
    <s v="1424538"/>
    <x v="17"/>
    <x v="4"/>
    <x v="2"/>
    <n v="39102"/>
    <n v="40219.203980099504"/>
    <n v="-1117.2039800995044"/>
    <n v="40420.300000000003"/>
    <n v="-1318.3000000000029"/>
    <n v="29400"/>
    <n v="30240"/>
    <n v="-840"/>
    <n v="30391.200000000001"/>
    <n v="-991.20000000000073"/>
  </r>
  <r>
    <s v="1424538"/>
    <x v="58"/>
    <x v="4"/>
    <x v="2"/>
    <n v="151967.23000000001"/>
    <n v="151666.29702970298"/>
    <n v="300.93297029702808"/>
    <n v="153182.96"/>
    <n v="-1215.7299999999814"/>
    <n v="30300"/>
    <n v="30240"/>
    <n v="60"/>
    <n v="30542.400000000001"/>
    <n v="-242.40000000000146"/>
  </r>
  <r>
    <s v="1424538"/>
    <x v="59"/>
    <x v="4"/>
    <x v="3"/>
    <n v="121412.83"/>
    <n v="133094.58706467663"/>
    <n v="-11681.757064676625"/>
    <n v="133760.06"/>
    <n v="-12347.229999999996"/>
    <n v="22549"/>
    <n v="22680"/>
    <n v="-131"/>
    <n v="22793.4"/>
    <n v="-244.40000000000146"/>
  </r>
  <r>
    <s v="1424538"/>
    <x v="20"/>
    <x v="4"/>
    <x v="4"/>
    <n v="1526.82"/>
    <n v="1496.8823529411766"/>
    <n v="29.937647058823359"/>
    <n v="1526.82"/>
    <n v="0"/>
    <n v="277.60300000000001"/>
    <n v="272.1598039215686"/>
    <n v="5.4431960784314128"/>
    <n v="277.60300000000001"/>
    <n v="0"/>
  </r>
  <r>
    <s v="1424539"/>
    <x v="0"/>
    <x v="0"/>
    <x v="0"/>
    <n v="-2312.15"/>
    <n v="0"/>
    <n v="-2312.15"/>
    <n v="0"/>
    <n v="-2312.15"/>
    <n v="0"/>
    <n v="0"/>
    <n v="0"/>
    <n v="0"/>
    <n v="0"/>
  </r>
  <r>
    <s v="1424539"/>
    <x v="1"/>
    <x v="1"/>
    <x v="0"/>
    <n v="0.02"/>
    <n v="0"/>
    <n v="0.02"/>
    <n v="0.01"/>
    <n v="0.01"/>
    <n v="0"/>
    <n v="0"/>
    <n v="0"/>
    <n v="0"/>
    <n v="0"/>
  </r>
  <r>
    <s v="1424539"/>
    <x v="2"/>
    <x v="1"/>
    <x v="0"/>
    <n v="0.39"/>
    <n v="0"/>
    <n v="0.39"/>
    <n v="0.22"/>
    <n v="0.17"/>
    <n v="0"/>
    <n v="0"/>
    <n v="0"/>
    <n v="0"/>
    <n v="0"/>
  </r>
  <r>
    <s v="1424539"/>
    <x v="3"/>
    <x v="1"/>
    <x v="0"/>
    <n v="2.63"/>
    <n v="0"/>
    <n v="2.63"/>
    <n v="1.48"/>
    <n v="1.1499999999999999"/>
    <n v="0"/>
    <n v="0"/>
    <n v="0"/>
    <n v="0"/>
    <n v="0"/>
  </r>
  <r>
    <s v="1424539"/>
    <x v="7"/>
    <x v="1"/>
    <x v="0"/>
    <n v="29.49"/>
    <n v="0"/>
    <n v="29.49"/>
    <n v="16.63"/>
    <n v="12.86"/>
    <n v="0"/>
    <n v="0"/>
    <n v="0"/>
    <n v="0"/>
    <n v="0"/>
  </r>
  <r>
    <s v="1424539"/>
    <x v="8"/>
    <x v="1"/>
    <x v="0"/>
    <n v="68.19"/>
    <n v="0"/>
    <n v="68.19"/>
    <n v="38.47"/>
    <n v="29.72"/>
    <n v="0"/>
    <n v="0"/>
    <n v="0"/>
    <n v="0"/>
    <n v="0"/>
  </r>
  <r>
    <s v="1424539"/>
    <x v="259"/>
    <x v="2"/>
    <x v="0"/>
    <n v="792.13"/>
    <n v="0"/>
    <n v="792.13"/>
    <n v="714.98"/>
    <n v="77.149999999999977"/>
    <n v="5"/>
    <n v="0"/>
    <n v="5"/>
    <n v="4.5129999999999999"/>
    <n v="0.4870000000000001"/>
  </r>
  <r>
    <s v="1424539"/>
    <x v="260"/>
    <x v="2"/>
    <x v="0"/>
    <n v="2516.5700000000002"/>
    <n v="0"/>
    <n v="2516.5700000000002"/>
    <n v="2271.46"/>
    <n v="245.11000000000013"/>
    <n v="5"/>
    <n v="0"/>
    <n v="5"/>
    <n v="4.5129999999999999"/>
    <n v="0.4870000000000001"/>
  </r>
  <r>
    <s v="1424539"/>
    <x v="261"/>
    <x v="2"/>
    <x v="0"/>
    <n v="2528.8200000000002"/>
    <n v="0"/>
    <n v="2528.8200000000002"/>
    <n v="2282.5100000000002"/>
    <n v="246.30999999999995"/>
    <n v="30"/>
    <n v="0"/>
    <n v="30"/>
    <n v="27.077999999999999"/>
    <n v="2.9220000000000006"/>
  </r>
  <r>
    <s v="1424539"/>
    <x v="474"/>
    <x v="3"/>
    <x v="5"/>
    <n v="-116553.64"/>
    <n v="0"/>
    <n v="-116553.64"/>
    <n v="-116553.42"/>
    <n v="-0.22000000000116415"/>
    <n v="-4513"/>
    <n v="0"/>
    <n v="-4513"/>
    <n v="-4513"/>
    <n v="0"/>
  </r>
  <r>
    <s v="1424539"/>
    <x v="475"/>
    <x v="4"/>
    <x v="5"/>
    <n v="98069.15"/>
    <n v="98080.2"/>
    <n v="-11.05000000000291"/>
    <n v="98080.2"/>
    <n v="-11.05000000000291"/>
    <n v="4693"/>
    <n v="4693.5200000000004"/>
    <n v="-0.52000000000043656"/>
    <n v="4693.5200000000004"/>
    <n v="-0.52000000000043656"/>
  </r>
  <r>
    <s v="1424539"/>
    <x v="349"/>
    <x v="4"/>
    <x v="2"/>
    <n v="6808.23"/>
    <n v="6096.3431372549021"/>
    <n v="711.88686274509746"/>
    <n v="6218.27"/>
    <n v="589.95999999999913"/>
    <n v="5040"/>
    <n v="4513"/>
    <n v="527"/>
    <n v="4603.26"/>
    <n v="436.73999999999978"/>
  </r>
  <r>
    <s v="1424539"/>
    <x v="350"/>
    <x v="4"/>
    <x v="2"/>
    <n v="7000"/>
    <n v="6318.1990049751248"/>
    <n v="681.80099502487519"/>
    <n v="6349.79"/>
    <n v="650.21"/>
    <n v="5000"/>
    <n v="4512.9999999999991"/>
    <n v="487.00000000000091"/>
    <n v="4535.5649999999996"/>
    <n v="464.4350000000004"/>
  </r>
  <r>
    <s v="1424539"/>
    <x v="266"/>
    <x v="4"/>
    <x v="3"/>
    <n v="1050.17"/>
    <n v="592.42999999999995"/>
    <n v="457.74000000000012"/>
    <n v="592.42999999999995"/>
    <n v="457.74000000000012"/>
    <n v="80"/>
    <n v="45.13"/>
    <n v="34.869999999999997"/>
    <n v="45.13"/>
    <n v="34.869999999999997"/>
  </r>
  <r>
    <s v="1424540"/>
    <x v="0"/>
    <x v="0"/>
    <x v="0"/>
    <n v="19659.560000000001"/>
    <n v="0"/>
    <n v="19659.560000000001"/>
    <n v="0"/>
    <n v="19659.560000000001"/>
    <n v="0"/>
    <n v="0"/>
    <n v="0"/>
    <n v="0"/>
    <n v="0"/>
  </r>
  <r>
    <s v="1424540"/>
    <x v="1"/>
    <x v="1"/>
    <x v="0"/>
    <n v="13.1"/>
    <n v="0"/>
    <n v="13.1"/>
    <n v="13.3"/>
    <n v="-0.20000000000000107"/>
    <n v="0"/>
    <n v="0"/>
    <n v="0"/>
    <n v="0"/>
    <n v="0"/>
  </r>
  <r>
    <s v="1424540"/>
    <x v="2"/>
    <x v="1"/>
    <x v="0"/>
    <n v="305.76"/>
    <n v="0"/>
    <n v="305.76"/>
    <n v="310.36"/>
    <n v="-4.6000000000000227"/>
    <n v="0"/>
    <n v="0"/>
    <n v="0"/>
    <n v="0"/>
    <n v="0"/>
  </r>
  <r>
    <s v="1424540"/>
    <x v="3"/>
    <x v="1"/>
    <x v="0"/>
    <n v="2052.96"/>
    <n v="0"/>
    <n v="2052.96"/>
    <n v="2083.87"/>
    <n v="-30.909999999999854"/>
    <n v="0"/>
    <n v="0"/>
    <n v="0"/>
    <n v="0"/>
    <n v="0"/>
  </r>
  <r>
    <s v="1424540"/>
    <x v="4"/>
    <x v="2"/>
    <x v="0"/>
    <n v="2645.14"/>
    <n v="0"/>
    <n v="2645.14"/>
    <n v="3791.33"/>
    <n v="-1146.19"/>
    <n v="7.5"/>
    <n v="0"/>
    <n v="7.5"/>
    <n v="10.75"/>
    <n v="-3.25"/>
  </r>
  <r>
    <s v="1424540"/>
    <x v="5"/>
    <x v="2"/>
    <x v="0"/>
    <n v="9092.7800000000007"/>
    <n v="0"/>
    <n v="9092.7800000000007"/>
    <n v="13032.87"/>
    <n v="-3940.09"/>
    <n v="7.5"/>
    <n v="0"/>
    <n v="7.5"/>
    <n v="10.75"/>
    <n v="-3.25"/>
  </r>
  <r>
    <s v="1424540"/>
    <x v="6"/>
    <x v="2"/>
    <x v="0"/>
    <n v="9837.83"/>
    <n v="0"/>
    <n v="9837.83"/>
    <n v="14099.91"/>
    <n v="-4262.08"/>
    <n v="157.5"/>
    <n v="0"/>
    <n v="157.5"/>
    <n v="225.73400000000001"/>
    <n v="-68.234000000000009"/>
  </r>
  <r>
    <s v="1424540"/>
    <x v="7"/>
    <x v="1"/>
    <x v="0"/>
    <n v="23000.639999999999"/>
    <n v="0"/>
    <n v="23000.639999999999"/>
    <n v="23346.959999999999"/>
    <n v="-346.31999999999971"/>
    <n v="0"/>
    <n v="0"/>
    <n v="0"/>
    <n v="0"/>
    <n v="0"/>
  </r>
  <r>
    <s v="1424540"/>
    <x v="8"/>
    <x v="1"/>
    <x v="0"/>
    <n v="53189.14"/>
    <n v="0"/>
    <n v="53189.14"/>
    <n v="53990"/>
    <n v="-800.86000000000058"/>
    <n v="0"/>
    <n v="0"/>
    <n v="0"/>
    <n v="0"/>
    <n v="0"/>
  </r>
  <r>
    <s v="1424540"/>
    <x v="90"/>
    <x v="3"/>
    <x v="1"/>
    <n v="-1114833.43"/>
    <n v="0"/>
    <n v="-1114833.43"/>
    <n v="-1114833.3799999999"/>
    <n v="-5.0000000046566129E-2"/>
    <n v="-13759"/>
    <n v="0"/>
    <n v="-13759"/>
    <n v="-13759"/>
    <n v="0"/>
  </r>
  <r>
    <s v="1424540"/>
    <x v="48"/>
    <x v="4"/>
    <x v="2"/>
    <n v="46.82"/>
    <n v="0"/>
    <n v="46.82"/>
    <n v="0"/>
    <n v="46.82"/>
    <n v="550"/>
    <n v="0"/>
    <n v="550"/>
    <n v="0"/>
    <n v="550"/>
  </r>
  <r>
    <s v="1424540"/>
    <x v="91"/>
    <x v="4"/>
    <x v="2"/>
    <n v="1420.44"/>
    <n v="1371.4950495049504"/>
    <n v="48.944950495049625"/>
    <n v="1385.21"/>
    <n v="35.230000000000018"/>
    <n v="14250"/>
    <n v="13759"/>
    <n v="491"/>
    <n v="13896.59"/>
    <n v="353.40999999999985"/>
  </r>
  <r>
    <s v="1424540"/>
    <x v="92"/>
    <x v="4"/>
    <x v="2"/>
    <n v="5659.27"/>
    <n v="5645.8719211822663"/>
    <n v="13.398078817734131"/>
    <n v="5730.56"/>
    <n v="-71.289999999999964"/>
    <n v="82750"/>
    <n v="82554"/>
    <n v="196"/>
    <n v="83792.31"/>
    <n v="-1042.3099999999977"/>
  </r>
  <r>
    <s v="1424540"/>
    <x v="50"/>
    <x v="4"/>
    <x v="2"/>
    <n v="6824.56"/>
    <n v="6810.7064676616919"/>
    <n v="13.853532338308469"/>
    <n v="6844.76"/>
    <n v="-20.199999999999818"/>
    <n v="13787"/>
    <n v="13759"/>
    <n v="28"/>
    <n v="13827.795"/>
    <n v="-40.795000000000073"/>
  </r>
  <r>
    <s v="1424540"/>
    <x v="93"/>
    <x v="4"/>
    <x v="2"/>
    <n v="10785.64"/>
    <n v="10760.088669950739"/>
    <n v="25.551330049260287"/>
    <n v="10921.49"/>
    <n v="-135.85000000000036"/>
    <n v="82750"/>
    <n v="82554"/>
    <n v="196"/>
    <n v="83792.31"/>
    <n v="-1042.3099999999977"/>
  </r>
  <r>
    <s v="1424540"/>
    <x v="94"/>
    <x v="4"/>
    <x v="2"/>
    <n v="15010.07"/>
    <n v="15001.714285714286"/>
    <n v="8.355714285713475"/>
    <n v="15226.74"/>
    <n v="-216.67000000000007"/>
    <n v="82600"/>
    <n v="82554"/>
    <n v="46"/>
    <n v="83792.31"/>
    <n v="-1192.3099999999977"/>
  </r>
  <r>
    <s v="1424540"/>
    <x v="41"/>
    <x v="4"/>
    <x v="2"/>
    <n v="33636"/>
    <n v="33544.166666666672"/>
    <n v="91.833333333328483"/>
    <n v="34215.050000000003"/>
    <n v="-579.05000000000291"/>
    <n v="82780"/>
    <n v="82554"/>
    <n v="226"/>
    <n v="84205.08"/>
    <n v="-1425.0800000000017"/>
  </r>
  <r>
    <s v="1424540"/>
    <x v="87"/>
    <x v="4"/>
    <x v="2"/>
    <n v="45073.16"/>
    <n v="44575.862068965514"/>
    <n v="497.29793103448901"/>
    <n v="45244.5"/>
    <n v="-171.33999999999651"/>
    <n v="83475"/>
    <n v="82554"/>
    <n v="921"/>
    <n v="83792.31"/>
    <n v="-317.30999999999767"/>
  </r>
  <r>
    <s v="1424540"/>
    <x v="95"/>
    <x v="4"/>
    <x v="2"/>
    <n v="63054"/>
    <n v="62190.679802955667"/>
    <n v="863.32019704433333"/>
    <n v="63123.54"/>
    <n v="-69.540000000000873"/>
    <n v="13950"/>
    <n v="13759"/>
    <n v="191"/>
    <n v="13965.385"/>
    <n v="-15.385000000000218"/>
  </r>
  <r>
    <s v="1424540"/>
    <x v="17"/>
    <x v="4"/>
    <x v="2"/>
    <n v="110390"/>
    <n v="109796.815920398"/>
    <n v="593.18407960199693"/>
    <n v="110345.8"/>
    <n v="44.19999999999709"/>
    <n v="83000"/>
    <n v="82554"/>
    <n v="446"/>
    <n v="82966.77"/>
    <n v="33.229999999995925"/>
  </r>
  <r>
    <s v="1424540"/>
    <x v="58"/>
    <x v="4"/>
    <x v="2"/>
    <n v="414474.32"/>
    <n v="414042.98019801982"/>
    <n v="431.33980198018253"/>
    <n v="418183.41"/>
    <n v="-3709.0899999999674"/>
    <n v="82640"/>
    <n v="82553.999999999985"/>
    <n v="86.000000000014552"/>
    <n v="83379.539999999994"/>
    <n v="-739.5399999999936"/>
  </r>
  <r>
    <s v="1424540"/>
    <x v="96"/>
    <x v="4"/>
    <x v="3"/>
    <n v="284494.09000000003"/>
    <n v="282283.04007820139"/>
    <n v="2211.0499217986362"/>
    <n v="288775.55"/>
    <n v="-4281.4599999999627"/>
    <n v="62400"/>
    <n v="61915.499511241447"/>
    <n v="484.50048875855282"/>
    <n v="63339.555999999997"/>
    <n v="-939.55599999999686"/>
  </r>
  <r>
    <s v="1424540"/>
    <x v="20"/>
    <x v="4"/>
    <x v="4"/>
    <n v="4168.1499999999996"/>
    <n v="4086.4215686274506"/>
    <n v="81.728431372549039"/>
    <n v="4168.1499999999996"/>
    <n v="0"/>
    <n v="757.846"/>
    <n v="742.98627450980393"/>
    <n v="14.85972549019607"/>
    <n v="757.846"/>
    <n v="0"/>
  </r>
  <r>
    <s v="1424679"/>
    <x v="0"/>
    <x v="0"/>
    <x v="0"/>
    <n v="20476.3"/>
    <n v="0"/>
    <n v="20476.3"/>
    <n v="0"/>
    <n v="20476.3"/>
    <n v="0"/>
    <n v="0"/>
    <n v="0"/>
    <n v="0"/>
    <n v="0"/>
  </r>
  <r>
    <s v="1424679"/>
    <x v="1"/>
    <x v="1"/>
    <x v="0"/>
    <n v="8.77"/>
    <n v="0"/>
    <n v="8.77"/>
    <n v="8.82"/>
    <n v="-5.0000000000000711E-2"/>
    <n v="0"/>
    <n v="0"/>
    <n v="0"/>
    <n v="0"/>
    <n v="0"/>
  </r>
  <r>
    <s v="1424679"/>
    <x v="2"/>
    <x v="1"/>
    <x v="0"/>
    <n v="204.67"/>
    <n v="0"/>
    <n v="204.67"/>
    <n v="205.69"/>
    <n v="-1.0200000000000102"/>
    <n v="0"/>
    <n v="0"/>
    <n v="0"/>
    <n v="0"/>
    <n v="0"/>
  </r>
  <r>
    <s v="1424679"/>
    <x v="3"/>
    <x v="1"/>
    <x v="0"/>
    <n v="1374.2"/>
    <n v="0"/>
    <n v="1374.2"/>
    <n v="1381.07"/>
    <n v="-6.8699999999998909"/>
    <n v="0"/>
    <n v="0"/>
    <n v="0"/>
    <n v="0"/>
    <n v="0"/>
  </r>
  <r>
    <s v="1424679"/>
    <x v="4"/>
    <x v="2"/>
    <x v="0"/>
    <n v="2497.0100000000002"/>
    <n v="0"/>
    <n v="2497.0100000000002"/>
    <n v="2242.27"/>
    <n v="254.74000000000024"/>
    <n v="7.08"/>
    <n v="0"/>
    <n v="7.08"/>
    <n v="6.3579999999999997"/>
    <n v="0.72200000000000042"/>
  </r>
  <r>
    <s v="1424679"/>
    <x v="5"/>
    <x v="2"/>
    <x v="0"/>
    <n v="8583.59"/>
    <n v="0"/>
    <n v="8583.59"/>
    <n v="7707.89"/>
    <n v="875.69999999999982"/>
    <n v="7.08"/>
    <n v="0"/>
    <n v="7.08"/>
    <n v="6.3579999999999997"/>
    <n v="0.72200000000000042"/>
  </r>
  <r>
    <s v="1424679"/>
    <x v="6"/>
    <x v="2"/>
    <x v="0"/>
    <n v="9286.91"/>
    <n v="0"/>
    <n v="9286.91"/>
    <n v="8339.24"/>
    <n v="947.67000000000007"/>
    <n v="148.68"/>
    <n v="0"/>
    <n v="148.68"/>
    <n v="133.50800000000001"/>
    <n v="15.171999999999997"/>
  </r>
  <r>
    <s v="1424679"/>
    <x v="7"/>
    <x v="1"/>
    <x v="0"/>
    <n v="15396.05"/>
    <n v="0"/>
    <n v="15396.05"/>
    <n v="15473.03"/>
    <n v="-76.980000000001382"/>
    <n v="0"/>
    <n v="0"/>
    <n v="0"/>
    <n v="0"/>
    <n v="0"/>
  </r>
  <r>
    <s v="1424679"/>
    <x v="8"/>
    <x v="1"/>
    <x v="0"/>
    <n v="35603.480000000003"/>
    <n v="0"/>
    <n v="35603.480000000003"/>
    <n v="35781.5"/>
    <n v="-178.0199999999968"/>
    <n v="0"/>
    <n v="0"/>
    <n v="0"/>
    <n v="0"/>
    <n v="0"/>
  </r>
  <r>
    <s v="1424679"/>
    <x v="343"/>
    <x v="3"/>
    <x v="1"/>
    <n v="-842710.46"/>
    <n v="0"/>
    <n v="-842710.46"/>
    <n v="-842710.39"/>
    <n v="-6.9999999948777258E-2"/>
    <n v="-4641"/>
    <n v="0"/>
    <n v="-4641"/>
    <n v="-4641"/>
    <n v="0"/>
  </r>
  <r>
    <s v="1424679"/>
    <x v="48"/>
    <x v="4"/>
    <x v="2"/>
    <n v="444.75"/>
    <n v="395.03960396039605"/>
    <n v="49.71039603960395"/>
    <n v="398.99"/>
    <n v="45.759999999999991"/>
    <n v="5225"/>
    <n v="4641"/>
    <n v="584"/>
    <n v="4687.41"/>
    <n v="537.59000000000015"/>
  </r>
  <r>
    <s v="1424679"/>
    <x v="342"/>
    <x v="4"/>
    <x v="2"/>
    <n v="2921.28"/>
    <n v="2894.8669950738918"/>
    <n v="26.413004926108442"/>
    <n v="2938.29"/>
    <n v="-17.009999999999764"/>
    <n v="56200"/>
    <n v="55692"/>
    <n v="508"/>
    <n v="56527.38"/>
    <n v="-327.37999999999738"/>
  </r>
  <r>
    <s v="1424679"/>
    <x v="11"/>
    <x v="4"/>
    <x v="2"/>
    <n v="4607.1499999999996"/>
    <n v="4599.2338308457702"/>
    <n v="7.9161691542294648"/>
    <n v="4622.2299999999996"/>
    <n v="-15.079999999999927"/>
    <n v="4649"/>
    <n v="4641"/>
    <n v="8"/>
    <n v="4664.2049999999999"/>
    <n v="-15.204999999999927"/>
  </r>
  <r>
    <s v="1424679"/>
    <x v="54"/>
    <x v="4"/>
    <x v="2"/>
    <n v="12633.04"/>
    <n v="12563.556650246306"/>
    <n v="69.483349753694711"/>
    <n v="12752.01"/>
    <n v="-118.96999999999935"/>
    <n v="56000"/>
    <n v="55692"/>
    <n v="308"/>
    <n v="56527.38"/>
    <n v="-527.37999999999738"/>
  </r>
  <r>
    <s v="1424679"/>
    <x v="55"/>
    <x v="4"/>
    <x v="2"/>
    <n v="16232.72"/>
    <n v="16143.438423645321"/>
    <n v="89.281576354678691"/>
    <n v="16385.59"/>
    <n v="-152.8700000000008"/>
    <n v="56000"/>
    <n v="55692"/>
    <n v="308"/>
    <n v="56527.38"/>
    <n v="-527.37999999999738"/>
  </r>
  <r>
    <s v="1424679"/>
    <x v="14"/>
    <x v="4"/>
    <x v="2"/>
    <n v="26291.14"/>
    <n v="26185.823529411766"/>
    <n v="105.31647058823364"/>
    <n v="26709.54"/>
    <n v="-418.40000000000146"/>
    <n v="55916"/>
    <n v="55692"/>
    <n v="224"/>
    <n v="56805.84"/>
    <n v="-889.83999999999651"/>
  </r>
  <r>
    <s v="1424679"/>
    <x v="56"/>
    <x v="4"/>
    <x v="2"/>
    <n v="46958.54"/>
    <n v="45090.029556650246"/>
    <n v="1868.5104433497545"/>
    <n v="45766.38"/>
    <n v="1192.1600000000035"/>
    <n v="58000"/>
    <n v="55692"/>
    <n v="2308"/>
    <n v="56527.38"/>
    <n v="1472.6200000000026"/>
  </r>
  <r>
    <s v="1424679"/>
    <x v="63"/>
    <x v="4"/>
    <x v="2"/>
    <n v="55687"/>
    <n v="55459.950738916254"/>
    <n v="227.04926108374639"/>
    <n v="56291.85"/>
    <n v="-604.84999999999854"/>
    <n v="4660"/>
    <n v="4641"/>
    <n v="19"/>
    <n v="4710.6149999999998"/>
    <n v="-50.614999999999782"/>
  </r>
  <r>
    <s v="1424679"/>
    <x v="17"/>
    <x v="4"/>
    <x v="2"/>
    <n v="74586.399999999994"/>
    <n v="74070.358208955236"/>
    <n v="516.0417910447577"/>
    <n v="74440.710000000006"/>
    <n v="145.68999999998778"/>
    <n v="56080"/>
    <n v="55692"/>
    <n v="388"/>
    <n v="55970.46"/>
    <n v="109.54000000000087"/>
  </r>
  <r>
    <s v="1424679"/>
    <x v="58"/>
    <x v="4"/>
    <x v="2"/>
    <n v="281204.57"/>
    <n v="279318.77227722778"/>
    <n v="1885.7977227722295"/>
    <n v="282111.96000000002"/>
    <n v="-907.39000000001397"/>
    <n v="56068"/>
    <n v="55692"/>
    <n v="376"/>
    <n v="56248.92"/>
    <n v="-180.91999999999825"/>
  </r>
  <r>
    <s v="1424679"/>
    <x v="59"/>
    <x v="4"/>
    <x v="3"/>
    <n v="224901"/>
    <n v="245115.86069651743"/>
    <n v="-20214.860696517426"/>
    <n v="246341.44"/>
    <n v="-21440.440000000002"/>
    <n v="41769"/>
    <n v="41769"/>
    <n v="0"/>
    <n v="41977.845000000001"/>
    <n v="-208.84500000000116"/>
  </r>
  <r>
    <s v="1424679"/>
    <x v="20"/>
    <x v="4"/>
    <x v="4"/>
    <n v="2811.89"/>
    <n v="2756.7549019607845"/>
    <n v="55.135098039215336"/>
    <n v="2811.89"/>
    <n v="0"/>
    <n v="511.25299999999999"/>
    <n v="501.22843137254898"/>
    <n v="10.024568627451004"/>
    <n v="511.25299999999999"/>
    <n v="0"/>
  </r>
  <r>
    <s v="1424932"/>
    <x v="0"/>
    <x v="0"/>
    <x v="0"/>
    <n v="377.18"/>
    <n v="0"/>
    <n v="377.18"/>
    <n v="0"/>
    <n v="377.18"/>
    <n v="0"/>
    <n v="0"/>
    <n v="0"/>
    <n v="0"/>
    <n v="0"/>
  </r>
  <r>
    <s v="1424932"/>
    <x v="1"/>
    <x v="1"/>
    <x v="0"/>
    <n v="1.38"/>
    <n v="0"/>
    <n v="1.38"/>
    <n v="1.4"/>
    <n v="-2.0000000000000018E-2"/>
    <n v="0"/>
    <n v="0"/>
    <n v="0"/>
    <n v="0"/>
    <n v="0"/>
  </r>
  <r>
    <s v="1424932"/>
    <x v="2"/>
    <x v="1"/>
    <x v="0"/>
    <n v="32.28"/>
    <n v="0"/>
    <n v="32.28"/>
    <n v="32.71"/>
    <n v="-0.42999999999999972"/>
    <n v="0"/>
    <n v="0"/>
    <n v="0"/>
    <n v="0"/>
    <n v="0"/>
  </r>
  <r>
    <s v="1424932"/>
    <x v="3"/>
    <x v="1"/>
    <x v="0"/>
    <n v="216.75"/>
    <n v="0"/>
    <n v="216.75"/>
    <n v="219.61"/>
    <n v="-2.8600000000000136"/>
    <n v="0"/>
    <n v="0"/>
    <n v="0"/>
    <n v="0"/>
    <n v="0"/>
  </r>
  <r>
    <s v="1424932"/>
    <x v="4"/>
    <x v="2"/>
    <x v="0"/>
    <n v="352.69"/>
    <n v="0"/>
    <n v="352.69"/>
    <n v="355.14"/>
    <n v="-2.4499999999999886"/>
    <n v="1"/>
    <n v="0"/>
    <n v="1"/>
    <n v="1.0069999999999999"/>
    <n v="-6.9999999999998952E-3"/>
  </r>
  <r>
    <s v="1424932"/>
    <x v="5"/>
    <x v="2"/>
    <x v="0"/>
    <n v="1212.3699999999999"/>
    <n v="0"/>
    <n v="1212.3699999999999"/>
    <n v="1220.8"/>
    <n v="-8.4300000000000637"/>
    <n v="1"/>
    <n v="0"/>
    <n v="1"/>
    <n v="1.0069999999999999"/>
    <n v="-6.9999999999998952E-3"/>
  </r>
  <r>
    <s v="1424932"/>
    <x v="6"/>
    <x v="2"/>
    <x v="0"/>
    <n v="1311.71"/>
    <n v="0"/>
    <n v="1311.71"/>
    <n v="1320.82"/>
    <n v="-9.1099999999999"/>
    <n v="21"/>
    <n v="0"/>
    <n v="21"/>
    <n v="21.146000000000001"/>
    <n v="-0.1460000000000008"/>
  </r>
  <r>
    <s v="1424932"/>
    <x v="7"/>
    <x v="1"/>
    <x v="0"/>
    <n v="2428.34"/>
    <n v="0"/>
    <n v="2428.34"/>
    <n v="2460.4299999999998"/>
    <n v="-32.089999999999691"/>
    <n v="0"/>
    <n v="0"/>
    <n v="0"/>
    <n v="0"/>
    <n v="0"/>
  </r>
  <r>
    <s v="1424932"/>
    <x v="8"/>
    <x v="1"/>
    <x v="0"/>
    <n v="5615.55"/>
    <n v="0"/>
    <n v="5615.55"/>
    <n v="5689.77"/>
    <n v="-74.220000000000255"/>
    <n v="0"/>
    <n v="0"/>
    <n v="0"/>
    <n v="0"/>
    <n v="0"/>
  </r>
  <r>
    <s v="1424932"/>
    <x v="98"/>
    <x v="3"/>
    <x v="1"/>
    <n v="-116204.58"/>
    <n v="0"/>
    <n v="-116204.58"/>
    <n v="-116204.58"/>
    <n v="0"/>
    <n v="-725"/>
    <n v="0"/>
    <n v="-725"/>
    <n v="-725"/>
    <n v="0"/>
  </r>
  <r>
    <s v="1424932"/>
    <x v="48"/>
    <x v="4"/>
    <x v="2"/>
    <n v="5.96"/>
    <n v="0"/>
    <n v="5.96"/>
    <n v="0"/>
    <n v="5.96"/>
    <n v="70"/>
    <n v="0"/>
    <n v="70"/>
    <n v="0"/>
    <n v="70"/>
  </r>
  <r>
    <s v="1424932"/>
    <x v="99"/>
    <x v="4"/>
    <x v="2"/>
    <n v="71.77"/>
    <n v="72.264705882352928"/>
    <n v="-0.49470588235293178"/>
    <n v="73.709999999999994"/>
    <n v="-1.9399999999999977"/>
    <n v="720"/>
    <n v="725"/>
    <n v="-5"/>
    <n v="739.5"/>
    <n v="-19.5"/>
  </r>
  <r>
    <s v="1424932"/>
    <x v="100"/>
    <x v="4"/>
    <x v="2"/>
    <n v="598.41999999999996"/>
    <n v="594.99507389162557"/>
    <n v="3.4249261083743932"/>
    <n v="603.91999999999996"/>
    <n v="-5.5"/>
    <n v="8750"/>
    <n v="8700"/>
    <n v="50"/>
    <n v="8830.5"/>
    <n v="-80.5"/>
  </r>
  <r>
    <s v="1424932"/>
    <x v="11"/>
    <x v="4"/>
    <x v="2"/>
    <n v="722.44"/>
    <n v="718.47761194029852"/>
    <n v="3.9623880597015386"/>
    <n v="722.07"/>
    <n v="0.37000000000000455"/>
    <n v="729"/>
    <n v="725"/>
    <n v="4"/>
    <n v="728.625"/>
    <n v="0.375"/>
  </r>
  <r>
    <s v="1424932"/>
    <x v="101"/>
    <x v="4"/>
    <x v="2"/>
    <n v="1140.48"/>
    <n v="1133.960591133005"/>
    <n v="6.5194088669950361"/>
    <n v="1150.97"/>
    <n v="-10.490000000000009"/>
    <n v="8750"/>
    <n v="8700"/>
    <n v="50"/>
    <n v="8830.5"/>
    <n v="-80.5"/>
  </r>
  <r>
    <s v="1424932"/>
    <x v="102"/>
    <x v="4"/>
    <x v="2"/>
    <n v="1687.44"/>
    <n v="1677.7931034482758"/>
    <n v="9.6468965517242395"/>
    <n v="1702.96"/>
    <n v="-15.519999999999982"/>
    <n v="8750"/>
    <n v="8700"/>
    <n v="50"/>
    <n v="8830.5"/>
    <n v="-80.5"/>
  </r>
  <r>
    <s v="1424932"/>
    <x v="41"/>
    <x v="4"/>
    <x v="2"/>
    <n v="3605.77"/>
    <n v="3535.0686274509803"/>
    <n v="70.701372549019652"/>
    <n v="3605.77"/>
    <n v="0"/>
    <n v="8874"/>
    <n v="8700"/>
    <n v="174"/>
    <n v="8874"/>
    <n v="0"/>
  </r>
  <r>
    <s v="1424932"/>
    <x v="87"/>
    <x v="4"/>
    <x v="2"/>
    <n v="4768.3900000000003"/>
    <n v="4697.6551724137935"/>
    <n v="70.734827586206848"/>
    <n v="4768.12"/>
    <n v="0.27000000000043656"/>
    <n v="8831"/>
    <n v="8700"/>
    <n v="131"/>
    <n v="8830.5"/>
    <n v="0.5"/>
  </r>
  <r>
    <s v="1424932"/>
    <x v="88"/>
    <x v="4"/>
    <x v="2"/>
    <n v="5843.84"/>
    <n v="5756.5024630541875"/>
    <n v="87.337536945812644"/>
    <n v="5842.85"/>
    <n v="0.98999999999978172"/>
    <n v="736"/>
    <n v="725"/>
    <n v="11"/>
    <n v="735.875"/>
    <n v="0.125"/>
  </r>
  <r>
    <s v="1424932"/>
    <x v="17"/>
    <x v="4"/>
    <x v="2"/>
    <n v="11802.42"/>
    <n v="11571.004975124379"/>
    <n v="231.41502487562138"/>
    <n v="11628.86"/>
    <n v="173.55999999999949"/>
    <n v="8874"/>
    <n v="8700"/>
    <n v="174"/>
    <n v="8743.5"/>
    <n v="130.5"/>
  </r>
  <r>
    <s v="1424932"/>
    <x v="58"/>
    <x v="4"/>
    <x v="2"/>
    <n v="44070.5"/>
    <n v="43634.158415841586"/>
    <n v="436.34158415841375"/>
    <n v="44070.5"/>
    <n v="0"/>
    <n v="8787"/>
    <n v="8700"/>
    <n v="87"/>
    <n v="8787"/>
    <n v="0"/>
  </r>
  <r>
    <s v="1424932"/>
    <x v="103"/>
    <x v="4"/>
    <x v="3"/>
    <n v="29899.64"/>
    <n v="29613.812316715543"/>
    <n v="285.82768328445673"/>
    <n v="30294.93"/>
    <n v="-395.29000000000087"/>
    <n v="6588"/>
    <n v="6525"/>
    <n v="63"/>
    <n v="6675.0749999999998"/>
    <n v="-87.074999999999818"/>
  </r>
  <r>
    <s v="1424932"/>
    <x v="20"/>
    <x v="4"/>
    <x v="4"/>
    <n v="439.26"/>
    <n v="430.64705882352939"/>
    <n v="8.6129411764705992"/>
    <n v="439.26"/>
    <n v="0"/>
    <n v="79.866"/>
    <n v="78.3"/>
    <n v="1.5660000000000025"/>
    <n v="79.866"/>
    <n v="0"/>
  </r>
  <r>
    <s v="1424934"/>
    <x v="0"/>
    <x v="0"/>
    <x v="0"/>
    <n v="349.93"/>
    <n v="0"/>
    <n v="349.93"/>
    <n v="0"/>
    <n v="349.93"/>
    <n v="0"/>
    <n v="0"/>
    <n v="0"/>
    <n v="0"/>
    <n v="0"/>
  </r>
  <r>
    <s v="1424934"/>
    <x v="1"/>
    <x v="1"/>
    <x v="0"/>
    <n v="0.97"/>
    <n v="0"/>
    <n v="0.97"/>
    <n v="0.97"/>
    <n v="0"/>
    <n v="0"/>
    <n v="0"/>
    <n v="0"/>
    <n v="0"/>
    <n v="0"/>
  </r>
  <r>
    <s v="1424934"/>
    <x v="2"/>
    <x v="1"/>
    <x v="0"/>
    <n v="22.62"/>
    <n v="0"/>
    <n v="22.62"/>
    <n v="22.6"/>
    <n v="1.9999999999999574E-2"/>
    <n v="0"/>
    <n v="0"/>
    <n v="0"/>
    <n v="0"/>
    <n v="0"/>
  </r>
  <r>
    <s v="1424934"/>
    <x v="3"/>
    <x v="1"/>
    <x v="0"/>
    <n v="151.87"/>
    <n v="0"/>
    <n v="151.87"/>
    <n v="151.76"/>
    <n v="0.11000000000001364"/>
    <n v="0"/>
    <n v="0"/>
    <n v="0"/>
    <n v="0"/>
    <n v="0"/>
  </r>
  <r>
    <s v="1424934"/>
    <x v="4"/>
    <x v="2"/>
    <x v="0"/>
    <n v="176.34"/>
    <n v="0"/>
    <n v="176.34"/>
    <n v="245.41"/>
    <n v="-69.069999999999993"/>
    <n v="0.5"/>
    <n v="0"/>
    <n v="0.5"/>
    <n v="0.69599999999999995"/>
    <n v="-0.19599999999999995"/>
  </r>
  <r>
    <s v="1424934"/>
    <x v="5"/>
    <x v="2"/>
    <x v="0"/>
    <n v="606.19000000000005"/>
    <n v="0"/>
    <n v="606.19000000000005"/>
    <n v="843.61"/>
    <n v="-237.41999999999996"/>
    <n v="0.5"/>
    <n v="0"/>
    <n v="0.5"/>
    <n v="0.69599999999999995"/>
    <n v="-0.19599999999999995"/>
  </r>
  <r>
    <s v="1424934"/>
    <x v="6"/>
    <x v="2"/>
    <x v="0"/>
    <n v="655.86"/>
    <n v="0"/>
    <n v="655.86"/>
    <n v="912.73"/>
    <n v="-256.87"/>
    <n v="10.5"/>
    <n v="0"/>
    <n v="10.5"/>
    <n v="14.613"/>
    <n v="-4.1129999999999995"/>
  </r>
  <r>
    <s v="1424934"/>
    <x v="7"/>
    <x v="1"/>
    <x v="0"/>
    <n v="1701.46"/>
    <n v="0"/>
    <n v="1701.46"/>
    <n v="1700.24"/>
    <n v="1.2200000000000273"/>
    <n v="0"/>
    <n v="0"/>
    <n v="0"/>
    <n v="0"/>
    <n v="0"/>
  </r>
  <r>
    <s v="1424934"/>
    <x v="8"/>
    <x v="1"/>
    <x v="0"/>
    <n v="3934.63"/>
    <n v="0"/>
    <n v="3934.63"/>
    <n v="3931.83"/>
    <n v="2.8000000000001819"/>
    <n v="0"/>
    <n v="0"/>
    <n v="0"/>
    <n v="0"/>
    <n v="0"/>
  </r>
  <r>
    <s v="1424934"/>
    <x v="416"/>
    <x v="3"/>
    <x v="1"/>
    <n v="-79254.64"/>
    <n v="0"/>
    <n v="-79254.64"/>
    <n v="-79254.64"/>
    <n v="0"/>
    <n v="-501"/>
    <n v="0"/>
    <n v="-501"/>
    <n v="-501"/>
    <n v="0"/>
  </r>
  <r>
    <s v="1424934"/>
    <x v="48"/>
    <x v="4"/>
    <x v="2"/>
    <n v="4.68"/>
    <n v="0"/>
    <n v="4.68"/>
    <n v="0"/>
    <n v="4.68"/>
    <n v="55"/>
    <n v="0"/>
    <n v="55"/>
    <n v="0"/>
    <n v="55"/>
  </r>
  <r>
    <s v="1424934"/>
    <x v="83"/>
    <x v="4"/>
    <x v="2"/>
    <n v="64.790000000000006"/>
    <n v="49.940594059405939"/>
    <n v="14.849405940594067"/>
    <n v="50.44"/>
    <n v="14.350000000000009"/>
    <n v="650"/>
    <n v="501"/>
    <n v="149"/>
    <n v="506.01"/>
    <n v="143.99"/>
  </r>
  <r>
    <s v="1424934"/>
    <x v="11"/>
    <x v="4"/>
    <x v="2"/>
    <n v="498.47"/>
    <n v="496.4875621890547"/>
    <n v="1.9824378109453278"/>
    <n v="498.97"/>
    <n v="-0.5"/>
    <n v="503"/>
    <n v="501"/>
    <n v="2"/>
    <n v="503.505"/>
    <n v="-0.50499999999999545"/>
  </r>
  <r>
    <s v="1424934"/>
    <x v="417"/>
    <x v="4"/>
    <x v="2"/>
    <n v="691.25"/>
    <n v="681.2807881773399"/>
    <n v="9.9692118226600996"/>
    <n v="691.5"/>
    <n v="-0.25"/>
    <n v="6100"/>
    <n v="6012"/>
    <n v="88"/>
    <n v="6102.18"/>
    <n v="-2.180000000000291"/>
  </r>
  <r>
    <s v="1424934"/>
    <x v="418"/>
    <x v="4"/>
    <x v="2"/>
    <n v="1045.68"/>
    <n v="1039.1133004926107"/>
    <n v="6.5666995073893304"/>
    <n v="1054.7"/>
    <n v="-9.0199999999999818"/>
    <n v="6050"/>
    <n v="6012"/>
    <n v="38"/>
    <n v="6102.18"/>
    <n v="-52.180000000000291"/>
  </r>
  <r>
    <s v="1424934"/>
    <x v="419"/>
    <x v="4"/>
    <x v="2"/>
    <n v="1443.29"/>
    <n v="1434.2266009852217"/>
    <n v="9.0633990147782697"/>
    <n v="1455.74"/>
    <n v="-12.450000000000045"/>
    <n v="6050"/>
    <n v="6012"/>
    <n v="38"/>
    <n v="6102.18"/>
    <n v="-52.180000000000291"/>
  </r>
  <r>
    <s v="1424934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24934"/>
    <x v="87"/>
    <x v="4"/>
    <x v="2"/>
    <n v="3288.36"/>
    <n v="3246.2364532019706"/>
    <n v="42.123546798029565"/>
    <n v="3294.93"/>
    <n v="-6.569999999999709"/>
    <n v="6090"/>
    <n v="6012"/>
    <n v="78"/>
    <n v="6102.18"/>
    <n v="-12.180000000000291"/>
  </r>
  <r>
    <s v="1424934"/>
    <x v="420"/>
    <x v="4"/>
    <x v="2"/>
    <n v="3950.64"/>
    <n v="3727.4384236453202"/>
    <n v="223.20157635467967"/>
    <n v="3783.35"/>
    <n v="167.28999999999996"/>
    <n v="531"/>
    <n v="501"/>
    <n v="30"/>
    <n v="508.51499999999999"/>
    <n v="22.485000000000014"/>
  </r>
  <r>
    <s v="1424934"/>
    <x v="17"/>
    <x v="4"/>
    <x v="2"/>
    <n v="8139.6"/>
    <n v="7995.960199004975"/>
    <n v="143.63980099502533"/>
    <n v="8035.94"/>
    <n v="103.66000000000076"/>
    <n v="6120"/>
    <n v="6012"/>
    <n v="108"/>
    <n v="6042.06"/>
    <n v="77.9399999999996"/>
  </r>
  <r>
    <s v="1424934"/>
    <x v="58"/>
    <x v="4"/>
    <x v="2"/>
    <n v="30393.45"/>
    <n v="30152.702970297029"/>
    <n v="240.74702970297221"/>
    <n v="30454.23"/>
    <n v="-60.779999999998836"/>
    <n v="6060"/>
    <n v="6012"/>
    <n v="48"/>
    <n v="6072.12"/>
    <n v="-12.119999999999891"/>
  </r>
  <r>
    <s v="1424934"/>
    <x v="89"/>
    <x v="4"/>
    <x v="3"/>
    <n v="19344.27"/>
    <n v="18895.816226783965"/>
    <n v="448.45377321603519"/>
    <n v="19330.419999999998"/>
    <n v="13.850000000002183"/>
    <n v="4616"/>
    <n v="4509"/>
    <n v="107"/>
    <n v="4612.7070000000003"/>
    <n v="3.2929999999996653"/>
  </r>
  <r>
    <s v="1424934"/>
    <x v="20"/>
    <x v="4"/>
    <x v="4"/>
    <n v="303.55"/>
    <n v="297.5980392156863"/>
    <n v="5.9519607843137123"/>
    <n v="303.55"/>
    <n v="0"/>
    <n v="55.19"/>
    <n v="54.107843137254903"/>
    <n v="1.0821568627450944"/>
    <n v="55.19"/>
    <n v="0"/>
  </r>
  <r>
    <s v="1425119"/>
    <x v="0"/>
    <x v="0"/>
    <x v="0"/>
    <n v="-1125.28"/>
    <n v="0"/>
    <n v="-1125.28"/>
    <n v="0"/>
    <n v="-1125.28"/>
    <n v="0"/>
    <n v="0"/>
    <n v="0"/>
    <n v="0"/>
    <n v="0"/>
  </r>
  <r>
    <s v="1425119"/>
    <x v="4"/>
    <x v="2"/>
    <x v="0"/>
    <n v="59.96"/>
    <n v="0"/>
    <n v="59.96"/>
    <n v="99.69"/>
    <n v="-39.729999999999997"/>
    <n v="0.17"/>
    <n v="0"/>
    <n v="0.17"/>
    <n v="0.28299999999999997"/>
    <n v="-0.11299999999999996"/>
  </r>
  <r>
    <s v="1425119"/>
    <x v="5"/>
    <x v="2"/>
    <x v="0"/>
    <n v="206.1"/>
    <n v="0"/>
    <n v="206.1"/>
    <n v="342.69"/>
    <n v="-136.59"/>
    <n v="0.17"/>
    <n v="0"/>
    <n v="0.17"/>
    <n v="0.28299999999999997"/>
    <n v="-0.11299999999999996"/>
  </r>
  <r>
    <s v="1425119"/>
    <x v="6"/>
    <x v="2"/>
    <x v="0"/>
    <n v="222.99"/>
    <n v="0"/>
    <n v="222.99"/>
    <n v="370.78"/>
    <n v="-147.78999999999996"/>
    <n v="3.57"/>
    <n v="0"/>
    <n v="3.57"/>
    <n v="5.9359999999999999"/>
    <n v="-2.3660000000000001"/>
  </r>
  <r>
    <s v="1425119"/>
    <x v="380"/>
    <x v="3"/>
    <x v="1"/>
    <n v="-48300.49"/>
    <n v="0"/>
    <n v="-48300.49"/>
    <n v="-48300.49"/>
    <n v="0"/>
    <n v="-212"/>
    <n v="0"/>
    <n v="-212"/>
    <n v="-212"/>
    <n v="0"/>
  </r>
  <r>
    <s v="1425119"/>
    <x v="133"/>
    <x v="4"/>
    <x v="5"/>
    <n v="30130.31"/>
    <n v="30130.308457711442"/>
    <n v="1.542288558994187E-3"/>
    <n v="30280.959999999999"/>
    <n v="-150.64999999999782"/>
    <n v="1272"/>
    <n v="1271.9999999999998"/>
    <n v="2.2737367544323206E-13"/>
    <n v="1278.3599999999999"/>
    <n v="-6.3599999999999"/>
  </r>
  <r>
    <s v="1425119"/>
    <x v="48"/>
    <x v="4"/>
    <x v="2"/>
    <n v="21.28"/>
    <n v="0"/>
    <n v="21.28"/>
    <n v="0"/>
    <n v="21.28"/>
    <n v="250"/>
    <n v="0"/>
    <n v="250"/>
    <n v="0"/>
    <n v="250"/>
  </r>
  <r>
    <s v="1425119"/>
    <x v="381"/>
    <x v="4"/>
    <x v="2"/>
    <n v="1165.52"/>
    <n v="0"/>
    <n v="1165.52"/>
    <n v="0"/>
    <n v="1165.52"/>
    <n v="1300"/>
    <n v="0"/>
    <n v="1300"/>
    <n v="0"/>
    <n v="1300"/>
  </r>
  <r>
    <s v="1425119"/>
    <x v="123"/>
    <x v="4"/>
    <x v="2"/>
    <n v="81.91"/>
    <n v="80.776119402985088"/>
    <n v="1.1338805970149082"/>
    <n v="81.180000000000007"/>
    <n v="0.72999999999998977"/>
    <n v="215"/>
    <n v="212"/>
    <n v="3"/>
    <n v="213.06"/>
    <n v="1.9399999999999977"/>
  </r>
  <r>
    <s v="1425119"/>
    <x v="382"/>
    <x v="4"/>
    <x v="2"/>
    <n v="0"/>
    <n v="1140.4079601990047"/>
    <n v="-1140.4079601990047"/>
    <n v="1146.1099999999999"/>
    <n v="-1146.1099999999999"/>
    <n v="0"/>
    <n v="1271.9999999999998"/>
    <n v="-1271.9999999999998"/>
    <n v="1278.3599999999999"/>
    <n v="-1278.3599999999999"/>
  </r>
  <r>
    <s v="1425119"/>
    <x v="136"/>
    <x v="4"/>
    <x v="2"/>
    <n v="1479.03"/>
    <n v="1343.8029556650247"/>
    <n v="135.22704433497529"/>
    <n v="1363.96"/>
    <n v="115.06999999999994"/>
    <n v="1400"/>
    <n v="1272"/>
    <n v="128"/>
    <n v="1291.08"/>
    <n v="108.92000000000007"/>
  </r>
  <r>
    <s v="1425119"/>
    <x v="139"/>
    <x v="4"/>
    <x v="2"/>
    <n v="2117.75"/>
    <n v="2088.1970443349755"/>
    <n v="29.552955665024456"/>
    <n v="2119.52"/>
    <n v="-1.7699999999999818"/>
    <n v="215"/>
    <n v="212"/>
    <n v="3"/>
    <n v="215.18"/>
    <n v="-0.18000000000000682"/>
  </r>
  <r>
    <s v="1425119"/>
    <x v="383"/>
    <x v="4"/>
    <x v="2"/>
    <n v="4328.46"/>
    <n v="3670.5320197044334"/>
    <n v="657.92798029556661"/>
    <n v="3725.59"/>
    <n v="602.86999999999989"/>
    <n v="1500"/>
    <n v="1272"/>
    <n v="228"/>
    <n v="1291.08"/>
    <n v="208.92000000000007"/>
  </r>
  <r>
    <s v="1425119"/>
    <x v="384"/>
    <x v="4"/>
    <x v="2"/>
    <n v="4722.8999999999996"/>
    <n v="4291.0935960591132"/>
    <n v="431.80640394088641"/>
    <n v="4355.46"/>
    <n v="367.4399999999996"/>
    <n v="1400"/>
    <n v="1272"/>
    <n v="128"/>
    <n v="1291.08"/>
    <n v="108.92000000000007"/>
  </r>
  <r>
    <s v="1425119"/>
    <x v="385"/>
    <x v="4"/>
    <x v="2"/>
    <n v="4889.5600000000004"/>
    <n v="4349.3103448275861"/>
    <n v="540.24965517241435"/>
    <n v="4414.55"/>
    <n v="475.01000000000022"/>
    <n v="1430"/>
    <n v="1272"/>
    <n v="158"/>
    <n v="1291.08"/>
    <n v="138.92000000000007"/>
  </r>
  <r>
    <s v="1425121"/>
    <x v="0"/>
    <x v="0"/>
    <x v="0"/>
    <n v="550.80999999999995"/>
    <n v="0"/>
    <n v="550.80999999999995"/>
    <n v="0"/>
    <n v="550.80999999999995"/>
    <n v="0"/>
    <n v="0"/>
    <n v="0"/>
    <n v="0"/>
    <n v="0"/>
  </r>
  <r>
    <s v="1425121"/>
    <x v="4"/>
    <x v="2"/>
    <x v="0"/>
    <n v="352.69"/>
    <n v="0"/>
    <n v="352.69"/>
    <n v="399.71"/>
    <n v="-47.019999999999982"/>
    <n v="1"/>
    <n v="0"/>
    <n v="1"/>
    <n v="1.133"/>
    <n v="-0.13300000000000001"/>
  </r>
  <r>
    <s v="1425121"/>
    <x v="5"/>
    <x v="2"/>
    <x v="0"/>
    <n v="1212.3699999999999"/>
    <n v="0"/>
    <n v="1212.3699999999999"/>
    <n v="1374.01"/>
    <n v="-161.6400000000001"/>
    <n v="1"/>
    <n v="0"/>
    <n v="1"/>
    <n v="1.133"/>
    <n v="-0.13300000000000001"/>
  </r>
  <r>
    <s v="1425121"/>
    <x v="6"/>
    <x v="2"/>
    <x v="0"/>
    <n v="1311.71"/>
    <n v="0"/>
    <n v="1311.71"/>
    <n v="1486.61"/>
    <n v="-174.89999999999986"/>
    <n v="21"/>
    <n v="0"/>
    <n v="21"/>
    <n v="23.8"/>
    <n v="-2.8000000000000007"/>
  </r>
  <r>
    <s v="1425121"/>
    <x v="140"/>
    <x v="3"/>
    <x v="1"/>
    <n v="-173323.99"/>
    <n v="0"/>
    <n v="-173323.99"/>
    <n v="-173323.99"/>
    <n v="0"/>
    <n v="-510"/>
    <n v="0"/>
    <n v="-510"/>
    <n v="-510"/>
    <n v="0"/>
  </r>
  <r>
    <s v="1425121"/>
    <x v="141"/>
    <x v="4"/>
    <x v="5"/>
    <n v="148654.37"/>
    <n v="148533.02487562189"/>
    <n v="121.3451243781019"/>
    <n v="149275.69"/>
    <n v="-621.32000000000698"/>
    <n v="6125"/>
    <n v="6120"/>
    <n v="5"/>
    <n v="6150.6"/>
    <n v="-25.600000000000364"/>
  </r>
  <r>
    <s v="1425121"/>
    <x v="142"/>
    <x v="4"/>
    <x v="2"/>
    <n v="251"/>
    <n v="256.01990049751242"/>
    <n v="-5.019900497512424"/>
    <n v="257.3"/>
    <n v="-6.3000000000000114"/>
    <n v="500"/>
    <n v="509.99999999999994"/>
    <n v="-9.9999999999999432"/>
    <n v="512.54999999999995"/>
    <n v="-12.549999999999955"/>
  </r>
  <r>
    <s v="1425121"/>
    <x v="143"/>
    <x v="4"/>
    <x v="2"/>
    <n v="542.25"/>
    <n v="535.25123152709364"/>
    <n v="6.9987684729063631"/>
    <n v="543.28"/>
    <n v="-1.0299999999999727"/>
    <n v="6200"/>
    <n v="6120"/>
    <n v="80"/>
    <n v="6211.8"/>
    <n v="-11.800000000000182"/>
  </r>
  <r>
    <s v="1425121"/>
    <x v="144"/>
    <x v="4"/>
    <x v="2"/>
    <n v="2632.34"/>
    <n v="2440.8965517241381"/>
    <n v="191.44344827586201"/>
    <n v="2477.5100000000002"/>
    <n v="154.82999999999993"/>
    <n v="6600"/>
    <n v="6120"/>
    <n v="480"/>
    <n v="6211.8"/>
    <n v="388.19999999999982"/>
  </r>
  <r>
    <s v="1425121"/>
    <x v="145"/>
    <x v="4"/>
    <x v="2"/>
    <n v="3513.19"/>
    <n v="3440.1083743842364"/>
    <n v="73.081625615763642"/>
    <n v="3491.71"/>
    <n v="21.480000000000018"/>
    <n v="6250"/>
    <n v="6120"/>
    <n v="130"/>
    <n v="6211.8"/>
    <n v="38.199999999999818"/>
  </r>
  <r>
    <s v="1425121"/>
    <x v="146"/>
    <x v="4"/>
    <x v="2"/>
    <n v="5181.75"/>
    <n v="5033.7044334975371"/>
    <n v="148.04556650246286"/>
    <n v="5109.21"/>
    <n v="72.539999999999964"/>
    <n v="525"/>
    <n v="510"/>
    <n v="15"/>
    <n v="517.65"/>
    <n v="7.3500000000000227"/>
  </r>
  <r>
    <s v="1425121"/>
    <x v="147"/>
    <x v="4"/>
    <x v="2"/>
    <n v="9121.51"/>
    <n v="8777.300492610837"/>
    <n v="344.20950738916326"/>
    <n v="8908.9599999999991"/>
    <n v="212.55000000000109"/>
    <n v="6360"/>
    <n v="6120"/>
    <n v="240"/>
    <n v="6211.8"/>
    <n v="148.19999999999982"/>
  </r>
  <r>
    <s v="1425122"/>
    <x v="0"/>
    <x v="0"/>
    <x v="0"/>
    <n v="8695.2199999999993"/>
    <n v="0"/>
    <n v="8695.2199999999993"/>
    <n v="0"/>
    <n v="8695.2199999999993"/>
    <n v="0"/>
    <n v="0"/>
    <n v="0"/>
    <n v="0"/>
    <n v="0"/>
  </r>
  <r>
    <s v="1425122"/>
    <x v="1"/>
    <x v="1"/>
    <x v="0"/>
    <n v="0.14000000000000001"/>
    <n v="0"/>
    <n v="0.14000000000000001"/>
    <n v="0.04"/>
    <n v="0.1"/>
    <n v="0"/>
    <n v="0"/>
    <n v="0"/>
    <n v="0"/>
    <n v="0"/>
  </r>
  <r>
    <s v="1425122"/>
    <x v="2"/>
    <x v="1"/>
    <x v="0"/>
    <n v="3.33"/>
    <n v="0"/>
    <n v="3.33"/>
    <n v="1.01"/>
    <n v="2.3200000000000003"/>
    <n v="0"/>
    <n v="0"/>
    <n v="0"/>
    <n v="0"/>
    <n v="0"/>
  </r>
  <r>
    <s v="1425122"/>
    <x v="3"/>
    <x v="1"/>
    <x v="0"/>
    <n v="22.37"/>
    <n v="0"/>
    <n v="22.37"/>
    <n v="6.77"/>
    <n v="15.600000000000001"/>
    <n v="0"/>
    <n v="0"/>
    <n v="0"/>
    <n v="0"/>
    <n v="0"/>
  </r>
  <r>
    <s v="1425122"/>
    <x v="7"/>
    <x v="1"/>
    <x v="0"/>
    <n v="250.65"/>
    <n v="0"/>
    <n v="250.65"/>
    <n v="75.849999999999994"/>
    <n v="174.8"/>
    <n v="0"/>
    <n v="0"/>
    <n v="0"/>
    <n v="0"/>
    <n v="0"/>
  </r>
  <r>
    <s v="1425122"/>
    <x v="8"/>
    <x v="1"/>
    <x v="0"/>
    <n v="579.63"/>
    <n v="0"/>
    <n v="579.63"/>
    <n v="175.4"/>
    <n v="404.23"/>
    <n v="0"/>
    <n v="0"/>
    <n v="0"/>
    <n v="0"/>
    <n v="0"/>
  </r>
  <r>
    <s v="1425122"/>
    <x v="259"/>
    <x v="2"/>
    <x v="0"/>
    <n v="2059.54"/>
    <n v="0"/>
    <n v="2059.54"/>
    <n v="3260.09"/>
    <n v="-1200.5500000000002"/>
    <n v="13"/>
    <n v="0"/>
    <n v="13"/>
    <n v="20.577999999999999"/>
    <n v="-7.5779999999999994"/>
  </r>
  <r>
    <s v="1425122"/>
    <x v="260"/>
    <x v="2"/>
    <x v="0"/>
    <n v="6543.08"/>
    <n v="0"/>
    <n v="6543.08"/>
    <n v="10357.200000000001"/>
    <n v="-3814.1200000000008"/>
    <n v="13"/>
    <n v="0"/>
    <n v="13"/>
    <n v="20.577999999999999"/>
    <n v="-7.5779999999999994"/>
  </r>
  <r>
    <s v="1425122"/>
    <x v="261"/>
    <x v="2"/>
    <x v="0"/>
    <n v="6574.92"/>
    <n v="0"/>
    <n v="6574.92"/>
    <n v="10407.59"/>
    <n v="-3832.67"/>
    <n v="78"/>
    <n v="0"/>
    <n v="78"/>
    <n v="123.468"/>
    <n v="-45.468000000000004"/>
  </r>
  <r>
    <s v="1425122"/>
    <x v="133"/>
    <x v="3"/>
    <x v="5"/>
    <n v="-489772.86"/>
    <n v="0"/>
    <n v="-489772.86"/>
    <n v="-489772.78"/>
    <n v="-7.9999999958090484E-2"/>
    <n v="-20578"/>
    <n v="0"/>
    <n v="-20578"/>
    <n v="-20578"/>
    <n v="0"/>
  </r>
  <r>
    <s v="1425122"/>
    <x v="34"/>
    <x v="4"/>
    <x v="5"/>
    <n v="404728.57"/>
    <n v="414036.6"/>
    <n v="-9308.0299999999697"/>
    <n v="414036.6"/>
    <n v="-9308.0299999999697"/>
    <n v="20920"/>
    <n v="21401.119999999999"/>
    <n v="-481.11999999999898"/>
    <n v="21401.119999999999"/>
    <n v="-481.11999999999898"/>
  </r>
  <r>
    <s v="1425122"/>
    <x v="317"/>
    <x v="4"/>
    <x v="2"/>
    <n v="11387.67"/>
    <n v="0"/>
    <n v="11387.67"/>
    <n v="0"/>
    <n v="11387.67"/>
    <n v="21780"/>
    <n v="0"/>
    <n v="21780"/>
    <n v="0"/>
    <n v="21780"/>
  </r>
  <r>
    <s v="1425122"/>
    <x v="262"/>
    <x v="4"/>
    <x v="2"/>
    <n v="0"/>
    <n v="10042.882352941177"/>
    <n v="-10042.882352941177"/>
    <n v="10243.74"/>
    <n v="-10243.74"/>
    <n v="0"/>
    <n v="20578"/>
    <n v="-20578"/>
    <n v="20989.56"/>
    <n v="-20989.56"/>
  </r>
  <r>
    <s v="1425122"/>
    <x v="263"/>
    <x v="4"/>
    <x v="2"/>
    <n v="42258.5"/>
    <n v="38995.313432835821"/>
    <n v="3263.186567164179"/>
    <n v="39190.29"/>
    <n v="3068.2099999999991"/>
    <n v="22300"/>
    <n v="20578"/>
    <n v="1722"/>
    <n v="20680.89"/>
    <n v="1619.1100000000006"/>
  </r>
  <r>
    <s v="1425122"/>
    <x v="264"/>
    <x v="4"/>
    <x v="3"/>
    <n v="6669.24"/>
    <n v="2018.23"/>
    <n v="4651.01"/>
    <n v="2018.23"/>
    <n v="4651.01"/>
    <n v="680"/>
    <n v="205.78"/>
    <n v="474.22"/>
    <n v="205.78"/>
    <n v="474.22"/>
  </r>
  <r>
    <s v="1425124"/>
    <x v="0"/>
    <x v="0"/>
    <x v="0"/>
    <n v="-4748.16"/>
    <n v="0"/>
    <n v="-4748.16"/>
    <n v="0"/>
    <n v="-4748.16"/>
    <n v="0"/>
    <n v="0"/>
    <n v="0"/>
    <n v="0"/>
    <n v="0"/>
  </r>
  <r>
    <s v="1425124"/>
    <x v="1"/>
    <x v="1"/>
    <x v="0"/>
    <n v="1.54"/>
    <n v="0"/>
    <n v="1.54"/>
    <n v="1.5"/>
    <n v="4.0000000000000036E-2"/>
    <n v="0"/>
    <n v="0"/>
    <n v="0"/>
    <n v="0"/>
    <n v="0"/>
  </r>
  <r>
    <s v="1425124"/>
    <x v="2"/>
    <x v="1"/>
    <x v="0"/>
    <n v="35.94"/>
    <n v="0"/>
    <n v="35.94"/>
    <n v="34.99"/>
    <n v="0.94999999999999574"/>
    <n v="0"/>
    <n v="0"/>
    <n v="0"/>
    <n v="0"/>
    <n v="0"/>
  </r>
  <r>
    <s v="1425124"/>
    <x v="3"/>
    <x v="1"/>
    <x v="0"/>
    <n v="241.29"/>
    <n v="0"/>
    <n v="241.29"/>
    <n v="234.96"/>
    <n v="6.3299999999999841"/>
    <n v="0"/>
    <n v="0"/>
    <n v="0"/>
    <n v="0"/>
    <n v="0"/>
  </r>
  <r>
    <s v="1425124"/>
    <x v="4"/>
    <x v="2"/>
    <x v="0"/>
    <n v="2144.33"/>
    <n v="0"/>
    <n v="2144.33"/>
    <n v="1718.24"/>
    <n v="426.08999999999992"/>
    <n v="6.08"/>
    <n v="0"/>
    <n v="6.08"/>
    <n v="4.8719999999999999"/>
    <n v="1.2080000000000002"/>
  </r>
  <r>
    <s v="1425124"/>
    <x v="7"/>
    <x v="1"/>
    <x v="0"/>
    <n v="2703.31"/>
    <n v="0"/>
    <n v="2703.31"/>
    <n v="2632.44"/>
    <n v="70.869999999999891"/>
    <n v="0"/>
    <n v="0"/>
    <n v="0"/>
    <n v="0"/>
    <n v="0"/>
  </r>
  <r>
    <s v="1425124"/>
    <x v="5"/>
    <x v="2"/>
    <x v="0"/>
    <n v="7371.21"/>
    <n v="0"/>
    <n v="7371.21"/>
    <n v="5906.53"/>
    <n v="1464.6800000000003"/>
    <n v="6.08"/>
    <n v="0"/>
    <n v="6.08"/>
    <n v="4.8719999999999999"/>
    <n v="1.2080000000000002"/>
  </r>
  <r>
    <s v="1425124"/>
    <x v="8"/>
    <x v="1"/>
    <x v="0"/>
    <n v="6251.43"/>
    <n v="0"/>
    <n v="6251.43"/>
    <n v="6087.53"/>
    <n v="163.90000000000055"/>
    <n v="0"/>
    <n v="0"/>
    <n v="0"/>
    <n v="0"/>
    <n v="0"/>
  </r>
  <r>
    <s v="1425124"/>
    <x v="6"/>
    <x v="2"/>
    <x v="0"/>
    <n v="7975.2"/>
    <n v="0"/>
    <n v="7975.2"/>
    <n v="6390.55"/>
    <n v="1584.6499999999996"/>
    <n v="127.68"/>
    <n v="0"/>
    <n v="127.68"/>
    <n v="102.31"/>
    <n v="25.370000000000005"/>
  </r>
  <r>
    <s v="1425124"/>
    <x v="476"/>
    <x v="3"/>
    <x v="1"/>
    <n v="-264514.67"/>
    <n v="0"/>
    <n v="-264514.67"/>
    <n v="-264514.59999999998"/>
    <n v="-7.0000000006984919E-2"/>
    <n v="-1583.375"/>
    <n v="0"/>
    <n v="-1583.375"/>
    <n v="-1583.375"/>
    <n v="0"/>
  </r>
  <r>
    <s v="1425124"/>
    <x v="477"/>
    <x v="4"/>
    <x v="2"/>
    <n v="1285.9000000000001"/>
    <n v="0"/>
    <n v="1285.9000000000001"/>
    <n v="0"/>
    <n v="1285.9000000000001"/>
    <n v="38500"/>
    <n v="0"/>
    <n v="38500"/>
    <n v="0"/>
    <n v="38500"/>
  </r>
  <r>
    <s v="1425124"/>
    <x v="277"/>
    <x v="4"/>
    <x v="2"/>
    <n v="86.24"/>
    <n v="62.068627450980394"/>
    <n v="24.171372549019601"/>
    <n v="63.31"/>
    <n v="22.929999999999993"/>
    <n v="2200"/>
    <n v="1583.3754901960783"/>
    <n v="616.62450980392168"/>
    <n v="1615.0429999999999"/>
    <n v="584.95700000000011"/>
  </r>
  <r>
    <s v="1425124"/>
    <x v="305"/>
    <x v="4"/>
    <x v="2"/>
    <n v="0"/>
    <n v="1129.7733990147783"/>
    <n v="-1129.7733990147783"/>
    <n v="1146.72"/>
    <n v="-1146.72"/>
    <n v="0"/>
    <n v="38001"/>
    <n v="-38001"/>
    <n v="38571.014999999999"/>
    <n v="-38571.014999999999"/>
  </r>
  <r>
    <s v="1425124"/>
    <x v="279"/>
    <x v="4"/>
    <x v="2"/>
    <n v="1595.43"/>
    <n v="1624.5472636815921"/>
    <n v="-29.117263681592021"/>
    <n v="1632.67"/>
    <n v="-37.240000000000009"/>
    <n v="1555"/>
    <n v="1583.3751243781094"/>
    <n v="-28.375124378109376"/>
    <n v="1591.2919999999999"/>
    <n v="-36.291999999999916"/>
  </r>
  <r>
    <s v="1425124"/>
    <x v="280"/>
    <x v="4"/>
    <x v="2"/>
    <n v="5990.6"/>
    <n v="5852.1584158415844"/>
    <n v="138.44158415841594"/>
    <n v="5910.68"/>
    <n v="79.920000000000073"/>
    <n v="38900"/>
    <n v="38001"/>
    <n v="899"/>
    <n v="38381.01"/>
    <n v="518.98999999999796"/>
  </r>
  <r>
    <s v="1425124"/>
    <x v="306"/>
    <x v="4"/>
    <x v="2"/>
    <n v="6307.63"/>
    <n v="6258.384236453202"/>
    <n v="49.245763546798116"/>
    <n v="6352.26"/>
    <n v="-44.630000000000109"/>
    <n v="38300"/>
    <n v="38001"/>
    <n v="299"/>
    <n v="38571.014999999999"/>
    <n v="-271.01499999999942"/>
  </r>
  <r>
    <s v="1425124"/>
    <x v="282"/>
    <x v="4"/>
    <x v="2"/>
    <n v="10148.58"/>
    <n v="11050.30693069307"/>
    <n v="-901.72693069307024"/>
    <n v="11160.81"/>
    <n v="-1012.2299999999996"/>
    <n v="34900"/>
    <n v="38001"/>
    <n v="-3101"/>
    <n v="38381.01"/>
    <n v="-3481.010000000002"/>
  </r>
  <r>
    <s v="1425124"/>
    <x v="283"/>
    <x v="4"/>
    <x v="2"/>
    <n v="12757.27"/>
    <n v="12461.162561576355"/>
    <n v="296.10743842364536"/>
    <n v="12648.08"/>
    <n v="109.19000000000051"/>
    <n v="1621"/>
    <n v="1583.375369458128"/>
    <n v="37.624630541871966"/>
    <n v="1607.126"/>
    <n v="13.874000000000024"/>
  </r>
  <r>
    <s v="1425124"/>
    <x v="478"/>
    <x v="4"/>
    <x v="2"/>
    <n v="14541.06"/>
    <n v="14352.601941747573"/>
    <n v="188.45805825242678"/>
    <n v="14783.18"/>
    <n v="-242.1200000000008"/>
    <n v="38500"/>
    <n v="38001"/>
    <n v="499"/>
    <n v="39141.03"/>
    <n v="-641.02999999999884"/>
  </r>
  <r>
    <s v="1425124"/>
    <x v="308"/>
    <x v="4"/>
    <x v="2"/>
    <n v="20695.62"/>
    <n v="20587.802955665025"/>
    <n v="107.81704433497362"/>
    <n v="20896.62"/>
    <n v="-201"/>
    <n v="38200"/>
    <n v="38001"/>
    <n v="199"/>
    <n v="38571.014999999999"/>
    <n v="-371.01499999999942"/>
  </r>
  <r>
    <s v="1425124"/>
    <x v="286"/>
    <x v="4"/>
    <x v="2"/>
    <n v="97520.31"/>
    <n v="96206.376237623757"/>
    <n v="1313.9337623762403"/>
    <n v="97168.44"/>
    <n v="351.86999999999534"/>
    <n v="38520"/>
    <n v="38001"/>
    <n v="519"/>
    <n v="38381.01"/>
    <n v="138.98999999999796"/>
  </r>
  <r>
    <s v="1425124"/>
    <x v="72"/>
    <x v="4"/>
    <x v="3"/>
    <n v="71130.27"/>
    <n v="68920.835820895518"/>
    <n v="2209.4341791044862"/>
    <n v="69265.440000000002"/>
    <n v="1864.8300000000017"/>
    <n v="7334"/>
    <n v="7106.1870646766165"/>
    <n v="227.8129353233835"/>
    <n v="7141.7179999999998"/>
    <n v="192.28200000000015"/>
  </r>
  <r>
    <s v="1425124"/>
    <x v="20"/>
    <x v="4"/>
    <x v="4"/>
    <n v="479.67"/>
    <n v="470.26470588235293"/>
    <n v="9.4052941176470881"/>
    <n v="479.67"/>
    <n v="0"/>
    <n v="87.212000000000003"/>
    <n v="85.501960784313738"/>
    <n v="1.7100392156862654"/>
    <n v="87.212000000000003"/>
    <n v="0"/>
  </r>
  <r>
    <s v="1425125"/>
    <x v="0"/>
    <x v="0"/>
    <x v="0"/>
    <n v="-6917.5"/>
    <n v="0"/>
    <n v="-6917.5"/>
    <n v="0"/>
    <n v="-6917.5"/>
    <n v="0"/>
    <n v="0"/>
    <n v="0"/>
    <n v="0"/>
    <n v="0"/>
  </r>
  <r>
    <s v="1425125"/>
    <x v="1"/>
    <x v="1"/>
    <x v="0"/>
    <n v="4.07"/>
    <n v="0"/>
    <n v="4.07"/>
    <n v="3.97"/>
    <n v="0.10000000000000009"/>
    <n v="0"/>
    <n v="0"/>
    <n v="0"/>
    <n v="0"/>
    <n v="0"/>
  </r>
  <r>
    <s v="1425125"/>
    <x v="2"/>
    <x v="1"/>
    <x v="0"/>
    <n v="94.89"/>
    <n v="0"/>
    <n v="94.89"/>
    <n v="92.66"/>
    <n v="2.230000000000004"/>
    <n v="0"/>
    <n v="0"/>
    <n v="0"/>
    <n v="0"/>
    <n v="0"/>
  </r>
  <r>
    <s v="1425125"/>
    <x v="3"/>
    <x v="1"/>
    <x v="0"/>
    <n v="637.14"/>
    <n v="0"/>
    <n v="637.14"/>
    <n v="622.12"/>
    <n v="15.019999999999982"/>
    <n v="0"/>
    <n v="0"/>
    <n v="0"/>
    <n v="0"/>
    <n v="0"/>
  </r>
  <r>
    <s v="1425125"/>
    <x v="4"/>
    <x v="2"/>
    <x v="0"/>
    <n v="1322.57"/>
    <n v="0"/>
    <n v="1322.57"/>
    <n v="1010.05"/>
    <n v="312.52"/>
    <n v="3.75"/>
    <n v="0"/>
    <n v="3.75"/>
    <n v="2.8639999999999999"/>
    <n v="0.88600000000000012"/>
  </r>
  <r>
    <s v="1425125"/>
    <x v="5"/>
    <x v="2"/>
    <x v="0"/>
    <n v="4546.3900000000003"/>
    <n v="0"/>
    <n v="4546.3900000000003"/>
    <n v="3472.09"/>
    <n v="1074.3000000000002"/>
    <n v="3.75"/>
    <n v="0"/>
    <n v="3.75"/>
    <n v="2.8639999999999999"/>
    <n v="0.88600000000000012"/>
  </r>
  <r>
    <s v="1425125"/>
    <x v="6"/>
    <x v="2"/>
    <x v="0"/>
    <n v="4918.92"/>
    <n v="0"/>
    <n v="4918.92"/>
    <n v="3756.49"/>
    <n v="1162.4300000000003"/>
    <n v="78.75"/>
    <n v="0"/>
    <n v="78.75"/>
    <n v="60.14"/>
    <n v="18.61"/>
  </r>
  <r>
    <s v="1425125"/>
    <x v="7"/>
    <x v="1"/>
    <x v="0"/>
    <n v="7138.31"/>
    <n v="0"/>
    <n v="7138.31"/>
    <n v="6969.98"/>
    <n v="168.33000000000084"/>
    <n v="0"/>
    <n v="0"/>
    <n v="0"/>
    <n v="0"/>
    <n v="0"/>
  </r>
  <r>
    <s v="1425125"/>
    <x v="8"/>
    <x v="1"/>
    <x v="0"/>
    <n v="16507.38"/>
    <n v="0"/>
    <n v="16507.38"/>
    <n v="16118.12"/>
    <n v="389.26000000000022"/>
    <n v="0"/>
    <n v="0"/>
    <n v="0"/>
    <n v="0"/>
    <n v="0"/>
  </r>
  <r>
    <s v="1425125"/>
    <x v="479"/>
    <x v="3"/>
    <x v="1"/>
    <n v="-457889.53"/>
    <n v="0"/>
    <n v="-457889.53"/>
    <n v="-457889.58"/>
    <n v="4.9999999988358468E-2"/>
    <n v="-2090.5830000000001"/>
    <n v="0"/>
    <n v="-2090.5830000000001"/>
    <n v="-2090.5830000000001"/>
    <n v="0"/>
  </r>
  <r>
    <s v="1425125"/>
    <x v="48"/>
    <x v="4"/>
    <x v="2"/>
    <n v="14.47"/>
    <n v="0"/>
    <n v="14.47"/>
    <n v="0"/>
    <n v="14.47"/>
    <n v="170"/>
    <n v="0"/>
    <n v="170"/>
    <n v="0"/>
    <n v="170"/>
  </r>
  <r>
    <s v="1425125"/>
    <x v="67"/>
    <x v="4"/>
    <x v="2"/>
    <n v="1526.1"/>
    <n v="1513.2512315270935"/>
    <n v="12.848768472906386"/>
    <n v="1535.95"/>
    <n v="-9.8500000000001364"/>
    <n v="25300"/>
    <n v="25086.996059113302"/>
    <n v="213.00394088669782"/>
    <n v="25463.300999999999"/>
    <n v="-163.30099999999948"/>
  </r>
  <r>
    <s v="1425125"/>
    <x v="11"/>
    <x v="4"/>
    <x v="2"/>
    <n v="2077.13"/>
    <n v="2071.7711442786072"/>
    <n v="5.3588557213929562"/>
    <n v="2082.13"/>
    <n v="-5"/>
    <n v="2096"/>
    <n v="2090.5830845771143"/>
    <n v="5.4169154228857224"/>
    <n v="2101.0360000000001"/>
    <n v="-5.0360000000000582"/>
  </r>
  <r>
    <s v="1425125"/>
    <x v="68"/>
    <x v="4"/>
    <x v="2"/>
    <n v="5905.53"/>
    <n v="5855.8029556650245"/>
    <n v="49.72704433497529"/>
    <n v="5943.64"/>
    <n v="-38.110000000000582"/>
    <n v="25300"/>
    <n v="25086.996059113302"/>
    <n v="213.00394088669782"/>
    <n v="25463.300999999999"/>
    <n v="-163.30099999999948"/>
  </r>
  <r>
    <s v="1425125"/>
    <x v="480"/>
    <x v="4"/>
    <x v="2"/>
    <n v="7626.18"/>
    <n v="7561.9708737864075"/>
    <n v="64.209126213592754"/>
    <n v="7788.83"/>
    <n v="-162.64999999999964"/>
    <n v="25300"/>
    <n v="25086.996116504855"/>
    <n v="213.00388349514469"/>
    <n v="25839.606"/>
    <n v="-539.60599999999977"/>
  </r>
  <r>
    <s v="1425125"/>
    <x v="14"/>
    <x v="4"/>
    <x v="2"/>
    <n v="11895.81"/>
    <n v="11795.656862745098"/>
    <n v="100.15313725490159"/>
    <n v="12031.57"/>
    <n v="-135.76000000000022"/>
    <n v="25300"/>
    <n v="25086.996078431373"/>
    <n v="213.00392156862654"/>
    <n v="25588.736000000001"/>
    <n v="-288.73600000000079"/>
  </r>
  <r>
    <s v="1425125"/>
    <x v="70"/>
    <x v="4"/>
    <x v="2"/>
    <n v="22501.91"/>
    <n v="21956.561576354681"/>
    <n v="545.34842364531869"/>
    <n v="22285.91"/>
    <n v="216"/>
    <n v="25710"/>
    <n v="25086.996059113302"/>
    <n v="623.00394088669782"/>
    <n v="25463.300999999999"/>
    <n v="246.69900000000052"/>
  </r>
  <r>
    <s v="1425125"/>
    <x v="71"/>
    <x v="4"/>
    <x v="2"/>
    <n v="28670.1"/>
    <n v="28473.743842364533"/>
    <n v="196.35615763546593"/>
    <n v="28900.85"/>
    <n v="-230.75"/>
    <n v="2105"/>
    <n v="2090.5832512315274"/>
    <n v="14.416748768472644"/>
    <n v="2121.942"/>
    <n v="-16.942000000000007"/>
  </r>
  <r>
    <s v="1425125"/>
    <x v="17"/>
    <x v="4"/>
    <x v="2"/>
    <n v="33649"/>
    <n v="33365.701492537315"/>
    <n v="283.29850746268494"/>
    <n v="33532.53"/>
    <n v="116.47000000000116"/>
    <n v="25300"/>
    <n v="25086.9960199005"/>
    <n v="213.00398009950004"/>
    <n v="25212.431"/>
    <n v="87.568999999999505"/>
  </r>
  <r>
    <s v="1425125"/>
    <x v="58"/>
    <x v="4"/>
    <x v="2"/>
    <n v="126679.47"/>
    <n v="125821.82178217822"/>
    <n v="857.64821782178478"/>
    <n v="127080.04"/>
    <n v="-400.56999999999243"/>
    <n v="25258"/>
    <n v="25086.996039603961"/>
    <n v="171.00396039603947"/>
    <n v="25337.866000000002"/>
    <n v="-79.866000000001804"/>
  </r>
  <r>
    <s v="1425125"/>
    <x v="72"/>
    <x v="4"/>
    <x v="3"/>
    <n v="187825.02"/>
    <n v="182483.58208955225"/>
    <n v="5341.4379104477412"/>
    <n v="183396"/>
    <n v="4429.0199999999895"/>
    <n v="19366"/>
    <n v="18815.246766169155"/>
    <n v="550.75323383084469"/>
    <n v="18909.323"/>
    <n v="456.67699999999968"/>
  </r>
  <r>
    <s v="1425125"/>
    <x v="20"/>
    <x v="4"/>
    <x v="4"/>
    <n v="1266.6400000000001"/>
    <n v="1241.8039215686276"/>
    <n v="24.836078431372471"/>
    <n v="1266.6400000000001"/>
    <n v="0"/>
    <n v="230.29900000000001"/>
    <n v="225.78333333333336"/>
    <n v="4.5156666666666467"/>
    <n v="230.29900000000001"/>
    <n v="0"/>
  </r>
  <r>
    <s v="1425126"/>
    <x v="0"/>
    <x v="0"/>
    <x v="0"/>
    <n v="-7261.42"/>
    <n v="0"/>
    <n v="-7261.42"/>
    <n v="0"/>
    <n v="-7261.42"/>
    <n v="0"/>
    <n v="0"/>
    <n v="0"/>
    <n v="0"/>
    <n v="0"/>
  </r>
  <r>
    <s v="1425126"/>
    <x v="1"/>
    <x v="1"/>
    <x v="0"/>
    <n v="1.88"/>
    <n v="0"/>
    <n v="1.88"/>
    <n v="1.76"/>
    <n v="0.11999999999999988"/>
    <n v="0"/>
    <n v="0"/>
    <n v="0"/>
    <n v="0"/>
    <n v="0"/>
  </r>
  <r>
    <s v="1425126"/>
    <x v="2"/>
    <x v="1"/>
    <x v="0"/>
    <n v="43.94"/>
    <n v="0"/>
    <n v="43.94"/>
    <n v="41"/>
    <n v="2.9399999999999977"/>
    <n v="0"/>
    <n v="0"/>
    <n v="0"/>
    <n v="0"/>
    <n v="0"/>
  </r>
  <r>
    <s v="1425126"/>
    <x v="3"/>
    <x v="1"/>
    <x v="0"/>
    <n v="295.01"/>
    <n v="0"/>
    <n v="295.01"/>
    <n v="275.26"/>
    <n v="19.75"/>
    <n v="0"/>
    <n v="0"/>
    <n v="0"/>
    <n v="0"/>
    <n v="0"/>
  </r>
  <r>
    <s v="1425126"/>
    <x v="4"/>
    <x v="2"/>
    <x v="0"/>
    <n v="440.86"/>
    <n v="0"/>
    <n v="440.86"/>
    <n v="501.91"/>
    <n v="-61.050000000000011"/>
    <n v="1.25"/>
    <n v="0"/>
    <n v="1.25"/>
    <n v="1.423"/>
    <n v="-0.17300000000000004"/>
  </r>
  <r>
    <s v="1425126"/>
    <x v="5"/>
    <x v="2"/>
    <x v="0"/>
    <n v="1515.46"/>
    <n v="0"/>
    <n v="1515.46"/>
    <n v="1725.34"/>
    <n v="-209.87999999999988"/>
    <n v="1.25"/>
    <n v="0"/>
    <n v="1.25"/>
    <n v="1.423"/>
    <n v="-0.17300000000000004"/>
  </r>
  <r>
    <s v="1425126"/>
    <x v="6"/>
    <x v="2"/>
    <x v="0"/>
    <n v="1639.64"/>
    <n v="0"/>
    <n v="1639.64"/>
    <n v="1866.66"/>
    <n v="-227.01999999999998"/>
    <n v="26.25"/>
    <n v="0"/>
    <n v="26.25"/>
    <n v="29.885000000000002"/>
    <n v="-3.6350000000000016"/>
  </r>
  <r>
    <s v="1425126"/>
    <x v="7"/>
    <x v="1"/>
    <x v="0"/>
    <n v="3305.24"/>
    <n v="0"/>
    <n v="3305.24"/>
    <n v="3083.94"/>
    <n v="221.29999999999973"/>
    <n v="0"/>
    <n v="0"/>
    <n v="0"/>
    <n v="0"/>
    <n v="0"/>
  </r>
  <r>
    <s v="1425126"/>
    <x v="8"/>
    <x v="1"/>
    <x v="0"/>
    <n v="7643.38"/>
    <n v="0"/>
    <n v="7643.38"/>
    <n v="7131.63"/>
    <n v="511.75"/>
    <n v="0"/>
    <n v="0"/>
    <n v="0"/>
    <n v="0"/>
    <n v="0"/>
  </r>
  <r>
    <s v="1425126"/>
    <x v="481"/>
    <x v="3"/>
    <x v="1"/>
    <n v="-218289.46"/>
    <n v="0"/>
    <n v="-218289.46"/>
    <n v="-218289.42"/>
    <n v="-3.9999999979045242E-2"/>
    <n v="-925"/>
    <n v="0"/>
    <n v="-925"/>
    <n v="-925"/>
    <n v="0"/>
  </r>
  <r>
    <s v="1425126"/>
    <x v="48"/>
    <x v="4"/>
    <x v="2"/>
    <n v="178.75"/>
    <n v="0"/>
    <n v="178.75"/>
    <n v="0"/>
    <n v="178.75"/>
    <n v="2100"/>
    <n v="0"/>
    <n v="2100"/>
    <n v="0"/>
    <n v="2100"/>
  </r>
  <r>
    <s v="1425126"/>
    <x v="482"/>
    <x v="4"/>
    <x v="2"/>
    <n v="6091.38"/>
    <n v="0"/>
    <n v="6091.38"/>
    <n v="0"/>
    <n v="6091.38"/>
    <n v="11300"/>
    <n v="0"/>
    <n v="11300"/>
    <n v="0"/>
    <n v="11300"/>
  </r>
  <r>
    <s v="1425126"/>
    <x v="74"/>
    <x v="4"/>
    <x v="2"/>
    <n v="1875.37"/>
    <n v="1794.5418719211823"/>
    <n v="80.828128078817599"/>
    <n v="1821.46"/>
    <n v="53.909999999999854"/>
    <n v="11600"/>
    <n v="11100"/>
    <n v="500"/>
    <n v="11266.5"/>
    <n v="333.5"/>
  </r>
  <r>
    <s v="1425126"/>
    <x v="75"/>
    <x v="4"/>
    <x v="2"/>
    <n v="3003.82"/>
    <n v="2882.2985074626868"/>
    <n v="121.52149253731341"/>
    <n v="2896.71"/>
    <n v="107.11000000000013"/>
    <n v="964"/>
    <n v="925"/>
    <n v="39"/>
    <n v="929.625"/>
    <n v="34.375"/>
  </r>
  <r>
    <s v="1425126"/>
    <x v="77"/>
    <x v="4"/>
    <x v="2"/>
    <n v="4377.6099999999997"/>
    <n v="4188.9162561576359"/>
    <n v="188.6937438423638"/>
    <n v="4251.75"/>
    <n v="125.85999999999967"/>
    <n v="11600"/>
    <n v="11100"/>
    <n v="500"/>
    <n v="11266.5"/>
    <n v="333.5"/>
  </r>
  <r>
    <s v="1425126"/>
    <x v="483"/>
    <x v="4"/>
    <x v="2"/>
    <n v="0"/>
    <n v="5983.5665024630543"/>
    <n v="-5983.5665024630543"/>
    <n v="6073.32"/>
    <n v="-6073.32"/>
    <n v="0"/>
    <n v="11100"/>
    <n v="-11100"/>
    <n v="11266.5"/>
    <n v="-11266.5"/>
  </r>
  <r>
    <s v="1425126"/>
    <x v="78"/>
    <x v="4"/>
    <x v="2"/>
    <n v="6418.75"/>
    <n v="6302.911764705882"/>
    <n v="115.83823529411802"/>
    <n v="6428.97"/>
    <n v="-10.220000000000255"/>
    <n v="11304"/>
    <n v="11100"/>
    <n v="204"/>
    <n v="11322"/>
    <n v="-18"/>
  </r>
  <r>
    <s v="1425126"/>
    <x v="80"/>
    <x v="4"/>
    <x v="2"/>
    <n v="9785.8700000000008"/>
    <n v="9616.9261083743841"/>
    <n v="168.94389162561674"/>
    <n v="9761.18"/>
    <n v="24.690000000000509"/>
    <n v="11295"/>
    <n v="11100"/>
    <n v="195"/>
    <n v="11266.5"/>
    <n v="28.5"/>
  </r>
  <r>
    <s v="1425126"/>
    <x v="79"/>
    <x v="4"/>
    <x v="2"/>
    <n v="9880"/>
    <n v="9619.9999999999982"/>
    <n v="260.00000000000182"/>
    <n v="9764.2999999999993"/>
    <n v="115.70000000000073"/>
    <n v="950"/>
    <n v="925"/>
    <n v="25"/>
    <n v="938.875"/>
    <n v="11.125"/>
  </r>
  <r>
    <s v="1425126"/>
    <x v="44"/>
    <x v="4"/>
    <x v="2"/>
    <n v="15295"/>
    <n v="14763.004975124379"/>
    <n v="531.99502487562131"/>
    <n v="14836.82"/>
    <n v="458.18000000000029"/>
    <n v="11500"/>
    <n v="11100"/>
    <n v="400"/>
    <n v="11155.5"/>
    <n v="344.5"/>
  </r>
  <r>
    <s v="1425126"/>
    <x v="81"/>
    <x v="4"/>
    <x v="2"/>
    <n v="65217.86"/>
    <n v="64531.851485148516"/>
    <n v="686.00851485148451"/>
    <n v="65177.17"/>
    <n v="40.690000000002328"/>
    <n v="11218"/>
    <n v="11100"/>
    <n v="118"/>
    <n v="11211"/>
    <n v="7"/>
  </r>
  <r>
    <s v="1425126"/>
    <x v="72"/>
    <x v="4"/>
    <x v="3"/>
    <n v="87980.62"/>
    <n v="81681.40298507463"/>
    <n v="6299.2170149253652"/>
    <n v="82089.81"/>
    <n v="5890.8099999999977"/>
    <n v="8967"/>
    <n v="8325"/>
    <n v="642"/>
    <n v="8366.625"/>
    <n v="600.375"/>
  </r>
  <r>
    <s v="1425126"/>
    <x v="20"/>
    <x v="4"/>
    <x v="4"/>
    <n v="560.44000000000005"/>
    <n v="549.45098039215691"/>
    <n v="10.989019607843147"/>
    <n v="560.44000000000005"/>
    <n v="0"/>
    <n v="101.898"/>
    <n v="99.899999999999991"/>
    <n v="1.9980000000000047"/>
    <n v="101.898"/>
    <n v="0"/>
  </r>
  <r>
    <s v="1425127"/>
    <x v="0"/>
    <x v="0"/>
    <x v="0"/>
    <n v="19215.849999999999"/>
    <n v="0"/>
    <n v="19215.849999999999"/>
    <n v="0"/>
    <n v="19215.849999999999"/>
    <n v="0"/>
    <n v="0"/>
    <n v="0"/>
    <n v="0"/>
    <n v="0"/>
  </r>
  <r>
    <s v="1425127"/>
    <x v="1"/>
    <x v="1"/>
    <x v="0"/>
    <n v="3.44"/>
    <n v="0"/>
    <n v="3.44"/>
    <n v="3.46"/>
    <n v="-2.0000000000000018E-2"/>
    <n v="0"/>
    <n v="0"/>
    <n v="0"/>
    <n v="0"/>
    <n v="0"/>
  </r>
  <r>
    <s v="1425127"/>
    <x v="2"/>
    <x v="1"/>
    <x v="0"/>
    <n v="80.36"/>
    <n v="0"/>
    <n v="80.36"/>
    <n v="80.760000000000005"/>
    <n v="-0.40000000000000568"/>
    <n v="0"/>
    <n v="0"/>
    <n v="0"/>
    <n v="0"/>
    <n v="0"/>
  </r>
  <r>
    <s v="1425127"/>
    <x v="3"/>
    <x v="1"/>
    <x v="0"/>
    <n v="539.55999999999995"/>
    <n v="0"/>
    <n v="539.55999999999995"/>
    <n v="542.23"/>
    <n v="-2.6700000000000728"/>
    <n v="0"/>
    <n v="0"/>
    <n v="0"/>
    <n v="0"/>
    <n v="0"/>
  </r>
  <r>
    <s v="1425127"/>
    <x v="4"/>
    <x v="2"/>
    <x v="0"/>
    <n v="2997.83"/>
    <n v="0"/>
    <n v="2997.83"/>
    <n v="3965.24"/>
    <n v="-967.40999999999985"/>
    <n v="8.5"/>
    <n v="0"/>
    <n v="8.5"/>
    <n v="11.243"/>
    <n v="-2.7430000000000003"/>
  </r>
  <r>
    <s v="1425127"/>
    <x v="7"/>
    <x v="1"/>
    <x v="0"/>
    <n v="6045.04"/>
    <n v="0"/>
    <n v="6045.04"/>
    <n v="6074.95"/>
    <n v="-29.909999999999854"/>
    <n v="0"/>
    <n v="0"/>
    <n v="0"/>
    <n v="0"/>
    <n v="0"/>
  </r>
  <r>
    <s v="1425127"/>
    <x v="5"/>
    <x v="2"/>
    <x v="0"/>
    <n v="10305.15"/>
    <n v="0"/>
    <n v="10305.15"/>
    <n v="13630.67"/>
    <n v="-3325.5200000000004"/>
    <n v="8.5"/>
    <n v="0"/>
    <n v="8.5"/>
    <n v="11.243"/>
    <n v="-2.7430000000000003"/>
  </r>
  <r>
    <s v="1425127"/>
    <x v="8"/>
    <x v="1"/>
    <x v="0"/>
    <n v="13979.2"/>
    <n v="0"/>
    <n v="13979.2"/>
    <n v="14048.37"/>
    <n v="-69.170000000000073"/>
    <n v="0"/>
    <n v="0"/>
    <n v="0"/>
    <n v="0"/>
    <n v="0"/>
  </r>
  <r>
    <s v="1425127"/>
    <x v="6"/>
    <x v="2"/>
    <x v="0"/>
    <n v="11149.54"/>
    <n v="0"/>
    <n v="11149.54"/>
    <n v="14747.66"/>
    <n v="-3598.119999999999"/>
    <n v="178.5"/>
    <n v="0"/>
    <n v="178.5"/>
    <n v="236.10499999999999"/>
    <n v="-57.60499999999999"/>
  </r>
  <r>
    <s v="1425127"/>
    <x v="296"/>
    <x v="3"/>
    <x v="1"/>
    <n v="-531896.89"/>
    <n v="0"/>
    <n v="-531896.89"/>
    <n v="-531896.87"/>
    <n v="-2.0000000018626451E-2"/>
    <n v="-3654"/>
    <n v="0"/>
    <n v="-3654"/>
    <n v="-3654"/>
    <n v="0"/>
  </r>
  <r>
    <s v="1425127"/>
    <x v="48"/>
    <x v="4"/>
    <x v="2"/>
    <n v="11.49"/>
    <n v="0"/>
    <n v="11.49"/>
    <n v="0"/>
    <n v="11.49"/>
    <n v="135"/>
    <n v="0"/>
    <n v="135"/>
    <n v="0"/>
    <n v="135"/>
  </r>
  <r>
    <s v="1425127"/>
    <x v="277"/>
    <x v="4"/>
    <x v="2"/>
    <n v="156.80000000000001"/>
    <n v="143.23529411764707"/>
    <n v="13.564705882352939"/>
    <n v="146.1"/>
    <n v="10.700000000000017"/>
    <n v="4000"/>
    <n v="3654"/>
    <n v="346"/>
    <n v="3727.08"/>
    <n v="272.92000000000007"/>
  </r>
  <r>
    <s v="1425127"/>
    <x v="297"/>
    <x v="4"/>
    <x v="2"/>
    <n v="2460.94"/>
    <n v="2422.1674876847292"/>
    <n v="38.772512315270887"/>
    <n v="2458.5"/>
    <n v="2.4400000000000546"/>
    <n v="89100"/>
    <n v="87696"/>
    <n v="1404"/>
    <n v="89011.44"/>
    <n v="88.559999999997672"/>
  </r>
  <r>
    <s v="1425127"/>
    <x v="279"/>
    <x v="4"/>
    <x v="2"/>
    <n v="3754.13"/>
    <n v="3749.0049751243782"/>
    <n v="5.1250248756218753"/>
    <n v="3767.75"/>
    <n v="-13.619999999999891"/>
    <n v="3659"/>
    <n v="3654"/>
    <n v="5"/>
    <n v="3672.27"/>
    <n v="-13.269999999999982"/>
  </r>
  <r>
    <s v="1425127"/>
    <x v="298"/>
    <x v="4"/>
    <x v="2"/>
    <n v="10497.35"/>
    <n v="10297.261083743841"/>
    <n v="200.08891625615979"/>
    <n v="10451.719999999999"/>
    <n v="45.630000000001019"/>
    <n v="89400"/>
    <n v="87696"/>
    <n v="1704"/>
    <n v="89011.44"/>
    <n v="388.55999999999767"/>
  </r>
  <r>
    <s v="1425127"/>
    <x v="280"/>
    <x v="4"/>
    <x v="2"/>
    <n v="13552"/>
    <n v="13505.18811881188"/>
    <n v="46.811881188119514"/>
    <n v="13640.24"/>
    <n v="-88.239999999999782"/>
    <n v="88000"/>
    <n v="87696"/>
    <n v="304"/>
    <n v="88572.96"/>
    <n v="-572.9600000000064"/>
  </r>
  <r>
    <s v="1425127"/>
    <x v="299"/>
    <x v="4"/>
    <x v="2"/>
    <n v="24003.73"/>
    <n v="23893.655172413793"/>
    <n v="110.07482758620608"/>
    <n v="24252.06"/>
    <n v="-248.33000000000175"/>
    <n v="88100"/>
    <n v="87696"/>
    <n v="404"/>
    <n v="89011.44"/>
    <n v="-911.44000000000233"/>
  </r>
  <r>
    <s v="1425127"/>
    <x v="282"/>
    <x v="4"/>
    <x v="2"/>
    <n v="25589.52"/>
    <n v="25501.118811881188"/>
    <n v="88.40118811881257"/>
    <n v="25756.13"/>
    <n v="-166.61000000000058"/>
    <n v="88000"/>
    <n v="87696"/>
    <n v="304"/>
    <n v="88572.96"/>
    <n v="-572.9600000000064"/>
  </r>
  <r>
    <s v="1425127"/>
    <x v="283"/>
    <x v="4"/>
    <x v="2"/>
    <n v="28937.99"/>
    <n v="28756.975369458127"/>
    <n v="181.01463054187479"/>
    <n v="29188.33"/>
    <n v="-250.34000000000015"/>
    <n v="3677"/>
    <n v="3654"/>
    <n v="23"/>
    <n v="3708.81"/>
    <n v="-31.809999999999945"/>
  </r>
  <r>
    <s v="1425127"/>
    <x v="300"/>
    <x v="4"/>
    <x v="2"/>
    <n v="46418.02"/>
    <n v="46384.167487684732"/>
    <n v="33.852512315264903"/>
    <n v="47079.93"/>
    <n v="-661.91000000000349"/>
    <n v="87760"/>
    <n v="87696"/>
    <n v="64"/>
    <n v="89011.44"/>
    <n v="-1251.4400000000023"/>
  </r>
  <r>
    <s v="1425127"/>
    <x v="286"/>
    <x v="4"/>
    <x v="2"/>
    <n v="222787.85"/>
    <n v="222018.20792079208"/>
    <n v="769.64207920792978"/>
    <n v="224238.39"/>
    <n v="-1450.5400000000081"/>
    <n v="88000"/>
    <n v="87696"/>
    <n v="304"/>
    <n v="88572.96"/>
    <n v="-572.9600000000064"/>
  </r>
  <r>
    <s v="1425127"/>
    <x v="59"/>
    <x v="4"/>
    <x v="3"/>
    <n v="88304.16"/>
    <n v="96236.258706467663"/>
    <n v="-7932.0987064676592"/>
    <n v="96717.440000000002"/>
    <n v="-8413.2799999999988"/>
    <n v="16400"/>
    <n v="16399.152238805971"/>
    <n v="0.84776119402886252"/>
    <n v="16481.148000000001"/>
    <n v="-81.148000000001048"/>
  </r>
  <r>
    <s v="1425127"/>
    <x v="20"/>
    <x v="4"/>
    <x v="4"/>
    <n v="1106.94"/>
    <n v="1085.2352941176471"/>
    <n v="21.704705882352982"/>
    <n v="1106.94"/>
    <n v="0"/>
    <n v="201.262"/>
    <n v="197.3156862745098"/>
    <n v="3.9463137254901994"/>
    <n v="201.262"/>
    <n v="0"/>
  </r>
  <r>
    <s v="1425128"/>
    <x v="0"/>
    <x v="0"/>
    <x v="0"/>
    <n v="6586.91"/>
    <n v="0"/>
    <n v="6586.91"/>
    <n v="0"/>
    <n v="6586.91"/>
    <n v="0"/>
    <n v="0"/>
    <n v="0"/>
    <n v="0"/>
    <n v="0"/>
  </r>
  <r>
    <s v="1425128"/>
    <x v="1"/>
    <x v="1"/>
    <x v="0"/>
    <n v="2.2799999999999998"/>
    <n v="0"/>
    <n v="2.2799999999999998"/>
    <n v="2.29"/>
    <n v="-1.0000000000000231E-2"/>
    <n v="0"/>
    <n v="0"/>
    <n v="0"/>
    <n v="0"/>
    <n v="0"/>
  </r>
  <r>
    <s v="1425128"/>
    <x v="2"/>
    <x v="1"/>
    <x v="0"/>
    <n v="53.13"/>
    <n v="0"/>
    <n v="53.13"/>
    <n v="53.39"/>
    <n v="-0.25999999999999801"/>
    <n v="0"/>
    <n v="0"/>
    <n v="0"/>
    <n v="0"/>
    <n v="0"/>
  </r>
  <r>
    <s v="1425128"/>
    <x v="3"/>
    <x v="1"/>
    <x v="0"/>
    <n v="356.7"/>
    <n v="0"/>
    <n v="356.7"/>
    <n v="358.49"/>
    <n v="-1.7900000000000205"/>
    <n v="0"/>
    <n v="0"/>
    <n v="0"/>
    <n v="0"/>
    <n v="0"/>
  </r>
  <r>
    <s v="1425128"/>
    <x v="4"/>
    <x v="2"/>
    <x v="0"/>
    <n v="529.03"/>
    <n v="0"/>
    <n v="529.03"/>
    <n v="606.97"/>
    <n v="-77.940000000000055"/>
    <n v="1.5"/>
    <n v="0"/>
    <n v="1.5"/>
    <n v="1.7210000000000001"/>
    <n v="-0.22100000000000009"/>
  </r>
  <r>
    <s v="1425128"/>
    <x v="5"/>
    <x v="2"/>
    <x v="0"/>
    <n v="1818.56"/>
    <n v="0"/>
    <n v="1818.56"/>
    <n v="2086.4699999999998"/>
    <n v="-267.90999999999985"/>
    <n v="1.5"/>
    <n v="0"/>
    <n v="1.5"/>
    <n v="1.7210000000000001"/>
    <n v="-0.22100000000000009"/>
  </r>
  <r>
    <s v="1425128"/>
    <x v="6"/>
    <x v="2"/>
    <x v="0"/>
    <n v="1967.57"/>
    <n v="0"/>
    <n v="1967.57"/>
    <n v="2257.39"/>
    <n v="-289.81999999999994"/>
    <n v="31.5"/>
    <n v="0"/>
    <n v="31.5"/>
    <n v="36.14"/>
    <n v="-4.6400000000000006"/>
  </r>
  <r>
    <s v="1425128"/>
    <x v="7"/>
    <x v="1"/>
    <x v="0"/>
    <n v="3996.36"/>
    <n v="0"/>
    <n v="3996.36"/>
    <n v="4016.34"/>
    <n v="-19.980000000000018"/>
    <n v="0"/>
    <n v="0"/>
    <n v="0"/>
    <n v="0"/>
    <n v="0"/>
  </r>
  <r>
    <s v="1425128"/>
    <x v="8"/>
    <x v="1"/>
    <x v="0"/>
    <n v="9241.61"/>
    <n v="0"/>
    <n v="9241.61"/>
    <n v="9287.82"/>
    <n v="-46.209999999999127"/>
    <n v="0"/>
    <n v="0"/>
    <n v="0"/>
    <n v="0"/>
    <n v="0"/>
  </r>
  <r>
    <s v="1425128"/>
    <x v="484"/>
    <x v="3"/>
    <x v="1"/>
    <n v="-269344.39"/>
    <n v="0"/>
    <n v="-269344.39"/>
    <n v="-269344.39"/>
    <n v="0"/>
    <n v="-1204.6659999999999"/>
    <n v="0"/>
    <n v="-1204.6659999999999"/>
    <n v="-1204.6659999999999"/>
    <n v="0"/>
  </r>
  <r>
    <s v="1425128"/>
    <x v="48"/>
    <x v="4"/>
    <x v="2"/>
    <n v="103.17"/>
    <n v="102.54455445544555"/>
    <n v="0.62544554455445223"/>
    <n v="103.57"/>
    <n v="-0.39999999999999147"/>
    <n v="1212"/>
    <n v="1204.6663366336634"/>
    <n v="7.3336633663366229"/>
    <n v="1216.713"/>
    <n v="-4.7129999999999654"/>
  </r>
  <r>
    <s v="1425128"/>
    <x v="364"/>
    <x v="4"/>
    <x v="2"/>
    <n v="515.89"/>
    <n v="510.79802955665025"/>
    <n v="5.0919704433497373"/>
    <n v="518.46"/>
    <n v="-2.57000000000005"/>
    <n v="7300"/>
    <n v="7227.9960591133004"/>
    <n v="72.003940886699638"/>
    <n v="7336.4160000000002"/>
    <n v="-36.416000000000167"/>
  </r>
  <r>
    <s v="1425128"/>
    <x v="357"/>
    <x v="4"/>
    <x v="2"/>
    <n v="653.65"/>
    <n v="652.92537313432831"/>
    <n v="0.72462686567166656"/>
    <n v="656.19"/>
    <n v="-2.5400000000000773"/>
    <n v="1206"/>
    <n v="1204.6656716417911"/>
    <n v="1.3343283582089498"/>
    <n v="1210.6890000000001"/>
    <n v="-4.6890000000000782"/>
  </r>
  <r>
    <s v="1425128"/>
    <x v="365"/>
    <x v="4"/>
    <x v="2"/>
    <n v="2724.87"/>
    <n v="2608.6600985221676"/>
    <n v="116.20990147783232"/>
    <n v="2647.79"/>
    <n v="77.079999999999927"/>
    <n v="7550"/>
    <n v="7227.9960591133004"/>
    <n v="322.00394088669964"/>
    <n v="7336.4160000000002"/>
    <n v="213.58399999999983"/>
  </r>
  <r>
    <s v="1425128"/>
    <x v="366"/>
    <x v="4"/>
    <x v="2"/>
    <n v="3408.37"/>
    <n v="3329.1428571428573"/>
    <n v="79.227142857142553"/>
    <n v="3379.08"/>
    <n v="29.289999999999964"/>
    <n v="7400"/>
    <n v="7227.9960591133004"/>
    <n v="172.00394088669964"/>
    <n v="7336.4160000000002"/>
    <n v="63.583999999999833"/>
  </r>
  <r>
    <s v="1425128"/>
    <x v="14"/>
    <x v="4"/>
    <x v="2"/>
    <n v="3453.08"/>
    <n v="3398.5294117647059"/>
    <n v="54.550588235294072"/>
    <n v="3466.5"/>
    <n v="-13.420000000000073"/>
    <n v="7344"/>
    <n v="7227.9960784313726"/>
    <n v="116.00392156862745"/>
    <n v="7372.5559999999996"/>
    <n v="-28.555999999999585"/>
  </r>
  <r>
    <s v="1425128"/>
    <x v="367"/>
    <x v="4"/>
    <x v="2"/>
    <n v="7361.92"/>
    <n v="7094.9458128078813"/>
    <n v="266.97418719211873"/>
    <n v="7201.37"/>
    <n v="160.55000000000018"/>
    <n v="7500"/>
    <n v="7227.9960591133004"/>
    <n v="272.00394088669964"/>
    <n v="7336.4160000000002"/>
    <n v="163.58399999999983"/>
  </r>
  <r>
    <s v="1425128"/>
    <x v="17"/>
    <x v="4"/>
    <x v="2"/>
    <n v="9709"/>
    <n v="9613.2338308457693"/>
    <n v="95.766169154230738"/>
    <n v="9661.2999999999993"/>
    <n v="47.700000000000728"/>
    <n v="7300"/>
    <n v="7227.9960199004981"/>
    <n v="72.00398009950186"/>
    <n v="7264.1360000000004"/>
    <n v="35.863999999999578"/>
  </r>
  <r>
    <s v="1425128"/>
    <x v="368"/>
    <x v="4"/>
    <x v="2"/>
    <n v="14287.14"/>
    <n v="14130.729064039409"/>
    <n v="156.41093596059"/>
    <n v="14342.69"/>
    <n v="-55.550000000001091"/>
    <n v="1218"/>
    <n v="1204.6660098522168"/>
    <n v="13.333990147783197"/>
    <n v="1222.7360000000001"/>
    <n v="-4.7360000000001037"/>
  </r>
  <r>
    <s v="1425128"/>
    <x v="369"/>
    <x v="4"/>
    <x v="2"/>
    <n v="143467.60999999999"/>
    <n v="142599.47524752477"/>
    <n v="868.13475247522001"/>
    <n v="144025.47"/>
    <n v="-557.86000000001513"/>
    <n v="7272"/>
    <n v="7227.9960396039605"/>
    <n v="44.003960396039474"/>
    <n v="7300.2759999999998"/>
    <n v="-28.27599999999984"/>
  </r>
  <r>
    <s v="1425128"/>
    <x v="59"/>
    <x v="4"/>
    <x v="3"/>
    <n v="58377.66"/>
    <n v="63624.805970149253"/>
    <n v="-5247.1459701492495"/>
    <n v="63942.93"/>
    <n v="-5565.2699999999968"/>
    <n v="10842"/>
    <n v="10841.994029850744"/>
    <n v="5.9701492555177538E-3"/>
    <n v="10896.204"/>
    <n v="-54.203999999999724"/>
  </r>
  <r>
    <s v="1425128"/>
    <x v="20"/>
    <x v="4"/>
    <x v="4"/>
    <n v="729.88"/>
    <n v="715.56862745098044"/>
    <n v="14.311372549019552"/>
    <n v="729.88"/>
    <n v="0"/>
    <n v="132.70599999999999"/>
    <n v="130.10392156862744"/>
    <n v="2.6020784313725471"/>
    <n v="132.70599999999999"/>
    <n v="0"/>
  </r>
  <r>
    <s v="1425129"/>
    <x v="0"/>
    <x v="0"/>
    <x v="0"/>
    <n v="10612.84"/>
    <n v="0"/>
    <n v="10612.84"/>
    <n v="0"/>
    <n v="10612.84"/>
    <n v="0"/>
    <n v="0"/>
    <n v="0"/>
    <n v="0"/>
    <n v="0"/>
  </r>
  <r>
    <s v="1425129"/>
    <x v="1"/>
    <x v="1"/>
    <x v="0"/>
    <n v="6.08"/>
    <n v="0"/>
    <n v="6.08"/>
    <n v="6.11"/>
    <n v="-3.0000000000000249E-2"/>
    <n v="0"/>
    <n v="0"/>
    <n v="0"/>
    <n v="0"/>
    <n v="0"/>
  </r>
  <r>
    <s v="1425129"/>
    <x v="2"/>
    <x v="1"/>
    <x v="0"/>
    <n v="141.87"/>
    <n v="0"/>
    <n v="141.87"/>
    <n v="142.58000000000001"/>
    <n v="-0.71000000000000796"/>
    <n v="0"/>
    <n v="0"/>
    <n v="0"/>
    <n v="0"/>
    <n v="0"/>
  </r>
  <r>
    <s v="1425129"/>
    <x v="3"/>
    <x v="1"/>
    <x v="0"/>
    <n v="952.55"/>
    <n v="0"/>
    <n v="952.55"/>
    <n v="957.32"/>
    <n v="-4.7700000000000955"/>
    <n v="0"/>
    <n v="0"/>
    <n v="0"/>
    <n v="0"/>
    <n v="0"/>
  </r>
  <r>
    <s v="1425129"/>
    <x v="4"/>
    <x v="2"/>
    <x v="0"/>
    <n v="1939.77"/>
    <n v="0"/>
    <n v="1939.77"/>
    <n v="1620.87"/>
    <n v="318.90000000000009"/>
    <n v="5.5"/>
    <n v="0"/>
    <n v="5.5"/>
    <n v="4.5960000000000001"/>
    <n v="0.90399999999999991"/>
  </r>
  <r>
    <s v="1425129"/>
    <x v="5"/>
    <x v="2"/>
    <x v="0"/>
    <n v="6668.04"/>
    <n v="0"/>
    <n v="6668.04"/>
    <n v="5571.82"/>
    <n v="1096.2200000000003"/>
    <n v="5.5"/>
    <n v="0"/>
    <n v="5.5"/>
    <n v="4.5960000000000001"/>
    <n v="0.90399999999999991"/>
  </r>
  <r>
    <s v="1425129"/>
    <x v="6"/>
    <x v="2"/>
    <x v="0"/>
    <n v="7214.41"/>
    <n v="0"/>
    <n v="7214.41"/>
    <n v="6028.25"/>
    <n v="1186.1599999999999"/>
    <n v="115.5"/>
    <n v="0"/>
    <n v="115.5"/>
    <n v="96.51"/>
    <n v="18.989999999999995"/>
  </r>
  <r>
    <s v="1425129"/>
    <x v="7"/>
    <x v="1"/>
    <x v="0"/>
    <n v="10672.08"/>
    <n v="0"/>
    <n v="10672.08"/>
    <n v="10725.44"/>
    <n v="-53.360000000000582"/>
    <n v="0"/>
    <n v="0"/>
    <n v="0"/>
    <n v="0"/>
    <n v="0"/>
  </r>
  <r>
    <s v="1425129"/>
    <x v="8"/>
    <x v="1"/>
    <x v="0"/>
    <n v="24679.25"/>
    <n v="0"/>
    <n v="24679.25"/>
    <n v="24802.639999999999"/>
    <n v="-123.38999999999942"/>
    <n v="0"/>
    <n v="0"/>
    <n v="0"/>
    <n v="0"/>
    <n v="0"/>
  </r>
  <r>
    <s v="1425129"/>
    <x v="370"/>
    <x v="3"/>
    <x v="1"/>
    <n v="-719270.69"/>
    <n v="0"/>
    <n v="-719270.69"/>
    <n v="-719270.67"/>
    <n v="-1.999999990221113E-2"/>
    <n v="-3217"/>
    <n v="0"/>
    <n v="-3217"/>
    <n v="-3217"/>
    <n v="0"/>
  </r>
  <r>
    <s v="1425129"/>
    <x v="48"/>
    <x v="4"/>
    <x v="2"/>
    <n v="276.56"/>
    <n v="273.83168316831683"/>
    <n v="2.7283168316831734"/>
    <n v="276.57"/>
    <n v="-9.9999999999909051E-3"/>
    <n v="3249"/>
    <n v="3217"/>
    <n v="32"/>
    <n v="3249.17"/>
    <n v="-0.17000000000007276"/>
  </r>
  <r>
    <s v="1425129"/>
    <x v="371"/>
    <x v="4"/>
    <x v="2"/>
    <n v="1367.46"/>
    <n v="1364.0689655172414"/>
    <n v="3.3910344827586414"/>
    <n v="1384.53"/>
    <n v="-17.069999999999936"/>
    <n v="19350"/>
    <n v="19302"/>
    <n v="48"/>
    <n v="19591.53"/>
    <n v="-241.52999999999884"/>
  </r>
  <r>
    <s v="1425129"/>
    <x v="357"/>
    <x v="4"/>
    <x v="2"/>
    <n v="1752.28"/>
    <n v="1743.6119402985075"/>
    <n v="8.6680597014924388"/>
    <n v="1752.33"/>
    <n v="-4.9999999999954525E-2"/>
    <n v="3233"/>
    <n v="3217"/>
    <n v="16"/>
    <n v="3233.085"/>
    <n v="-8.500000000003638E-2"/>
  </r>
  <r>
    <s v="1425129"/>
    <x v="365"/>
    <x v="4"/>
    <x v="2"/>
    <n v="6983.61"/>
    <n v="6966.2857142857147"/>
    <n v="17.324285714284997"/>
    <n v="7070.78"/>
    <n v="-87.170000000000073"/>
    <n v="19350"/>
    <n v="19302"/>
    <n v="48"/>
    <n v="19591.53"/>
    <n v="-241.52999999999884"/>
  </r>
  <r>
    <s v="1425129"/>
    <x v="366"/>
    <x v="4"/>
    <x v="2"/>
    <n v="8912.41"/>
    <n v="8890.305418719212"/>
    <n v="22.104581280787897"/>
    <n v="9023.66"/>
    <n v="-111.25"/>
    <n v="19350"/>
    <n v="19302"/>
    <n v="48"/>
    <n v="19591.53"/>
    <n v="-241.52999999999884"/>
  </r>
  <r>
    <s v="1425129"/>
    <x v="14"/>
    <x v="4"/>
    <x v="2"/>
    <n v="9254.2800000000007"/>
    <n v="9075.6078431372553"/>
    <n v="178.6721568627454"/>
    <n v="9257.1200000000008"/>
    <n v="-2.8400000000001455"/>
    <n v="19682"/>
    <n v="19302"/>
    <n v="380"/>
    <n v="19688.04"/>
    <n v="-6.0400000000008731"/>
  </r>
  <r>
    <s v="1425129"/>
    <x v="367"/>
    <x v="4"/>
    <x v="2"/>
    <n v="20279.650000000001"/>
    <n v="18946.709359605913"/>
    <n v="1332.9406403940884"/>
    <n v="19230.91"/>
    <n v="1048.7400000000016"/>
    <n v="20660"/>
    <n v="19302"/>
    <n v="1358"/>
    <n v="19591.53"/>
    <n v="1068.4700000000012"/>
  </r>
  <r>
    <s v="1425129"/>
    <x v="17"/>
    <x v="4"/>
    <x v="2"/>
    <n v="25935"/>
    <n v="25671.661691542289"/>
    <n v="263.33830845771081"/>
    <n v="25800.02"/>
    <n v="134.97999999999956"/>
    <n v="19500"/>
    <n v="19301.999999999996"/>
    <n v="198.00000000000364"/>
    <n v="19398.509999999998"/>
    <n v="101.4900000000016"/>
  </r>
  <r>
    <s v="1425129"/>
    <x v="368"/>
    <x v="4"/>
    <x v="2"/>
    <n v="38298.449999999997"/>
    <n v="37735.408866995072"/>
    <n v="563.04113300492463"/>
    <n v="38301.440000000002"/>
    <n v="-2.9900000000052387"/>
    <n v="3265"/>
    <n v="3217"/>
    <n v="48"/>
    <n v="3265.2550000000001"/>
    <n v="-0.25500000000010914"/>
  </r>
  <r>
    <s v="1425129"/>
    <x v="369"/>
    <x v="4"/>
    <x v="2"/>
    <n v="385480.44"/>
    <n v="380804.72277227725"/>
    <n v="4675.717227722751"/>
    <n v="384612.77"/>
    <n v="867.6699999999837"/>
    <n v="19539"/>
    <n v="19302"/>
    <n v="237"/>
    <n v="19495.02"/>
    <n v="43.979999999999563"/>
  </r>
  <r>
    <s v="1425129"/>
    <x v="59"/>
    <x v="4"/>
    <x v="3"/>
    <n v="155894.54"/>
    <n v="169906.85572139305"/>
    <n v="-14012.315721393039"/>
    <n v="170756.39"/>
    <n v="-14861.850000000006"/>
    <n v="28953"/>
    <n v="28953"/>
    <n v="0"/>
    <n v="29097.764999999999"/>
    <n v="-144.76499999999942"/>
  </r>
  <r>
    <s v="1425129"/>
    <x v="20"/>
    <x v="4"/>
    <x v="4"/>
    <n v="1949.12"/>
    <n v="1910.9019607843138"/>
    <n v="38.218039215686076"/>
    <n v="1949.12"/>
    <n v="0"/>
    <n v="354.38499999999999"/>
    <n v="347.43627450980392"/>
    <n v="6.9487254901960682"/>
    <n v="354.38499999999999"/>
    <n v="0"/>
  </r>
  <r>
    <s v="1425130"/>
    <x v="0"/>
    <x v="0"/>
    <x v="0"/>
    <n v="22996.49"/>
    <n v="0"/>
    <n v="22996.49"/>
    <n v="0"/>
    <n v="22996.49"/>
    <n v="0"/>
    <n v="0"/>
    <n v="0"/>
    <n v="0"/>
    <n v="0"/>
  </r>
  <r>
    <s v="1425130"/>
    <x v="1"/>
    <x v="1"/>
    <x v="0"/>
    <n v="4.68"/>
    <n v="0"/>
    <n v="4.68"/>
    <n v="4.72"/>
    <n v="-4.0000000000000036E-2"/>
    <n v="0"/>
    <n v="0"/>
    <n v="0"/>
    <n v="0"/>
    <n v="0"/>
  </r>
  <r>
    <s v="1425130"/>
    <x v="2"/>
    <x v="1"/>
    <x v="0"/>
    <n v="109.21"/>
    <n v="0"/>
    <n v="109.21"/>
    <n v="110.11"/>
    <n v="-0.90000000000000568"/>
    <n v="0"/>
    <n v="0"/>
    <n v="0"/>
    <n v="0"/>
    <n v="0"/>
  </r>
  <r>
    <s v="1425130"/>
    <x v="3"/>
    <x v="1"/>
    <x v="0"/>
    <n v="733.28"/>
    <n v="0"/>
    <n v="733.28"/>
    <n v="739.3"/>
    <n v="-6.0199999999999818"/>
    <n v="0"/>
    <n v="0"/>
    <n v="0"/>
    <n v="0"/>
    <n v="0"/>
  </r>
  <r>
    <s v="1425130"/>
    <x v="4"/>
    <x v="2"/>
    <x v="0"/>
    <n v="4616.6400000000003"/>
    <n v="0"/>
    <n v="4616.6400000000003"/>
    <n v="5406.35"/>
    <n v="-789.71"/>
    <n v="13.09"/>
    <n v="0"/>
    <n v="13.09"/>
    <n v="15.329000000000001"/>
    <n v="-2.2390000000000008"/>
  </r>
  <r>
    <s v="1425130"/>
    <x v="7"/>
    <x v="1"/>
    <x v="0"/>
    <n v="8215.36"/>
    <n v="0"/>
    <n v="8215.36"/>
    <n v="8282.82"/>
    <n v="-67.459999999999127"/>
    <n v="0"/>
    <n v="0"/>
    <n v="0"/>
    <n v="0"/>
    <n v="0"/>
  </r>
  <r>
    <s v="1425130"/>
    <x v="5"/>
    <x v="2"/>
    <x v="0"/>
    <n v="15869.93"/>
    <n v="0"/>
    <n v="15869.93"/>
    <n v="18584.57"/>
    <n v="-2714.6399999999994"/>
    <n v="13.09"/>
    <n v="0"/>
    <n v="13.09"/>
    <n v="15.329000000000001"/>
    <n v="-2.2390000000000008"/>
  </r>
  <r>
    <s v="1425130"/>
    <x v="8"/>
    <x v="1"/>
    <x v="0"/>
    <n v="18998.07"/>
    <n v="0"/>
    <n v="18998.07"/>
    <n v="19154.07"/>
    <n v="-156"/>
    <n v="0"/>
    <n v="0"/>
    <n v="0"/>
    <n v="0"/>
    <n v="0"/>
  </r>
  <r>
    <s v="1425130"/>
    <x v="6"/>
    <x v="2"/>
    <x v="0"/>
    <n v="17170.29"/>
    <n v="0"/>
    <n v="17170.29"/>
    <n v="20107.52"/>
    <n v="-2937.2299999999996"/>
    <n v="274.89"/>
    <n v="0"/>
    <n v="274.89"/>
    <n v="321.91399999999999"/>
    <n v="-47.024000000000001"/>
  </r>
  <r>
    <s v="1425130"/>
    <x v="454"/>
    <x v="3"/>
    <x v="1"/>
    <n v="-725207.82"/>
    <n v="0"/>
    <n v="-725207.82"/>
    <n v="-725208.05"/>
    <n v="0.23000000009778887"/>
    <n v="-4982"/>
    <n v="0"/>
    <n v="-4982"/>
    <n v="-4982"/>
    <n v="0"/>
  </r>
  <r>
    <s v="1425130"/>
    <x v="48"/>
    <x v="4"/>
    <x v="2"/>
    <n v="16.600000000000001"/>
    <n v="0"/>
    <n v="16.600000000000001"/>
    <n v="0"/>
    <n v="16.600000000000001"/>
    <n v="195"/>
    <n v="0"/>
    <n v="195"/>
    <n v="0"/>
    <n v="195"/>
  </r>
  <r>
    <s v="1425130"/>
    <x v="277"/>
    <x v="4"/>
    <x v="2"/>
    <n v="203.84"/>
    <n v="195.29411764705881"/>
    <n v="8.5458823529411916"/>
    <n v="199.2"/>
    <n v="4.6400000000000148"/>
    <n v="5200"/>
    <n v="4982"/>
    <n v="218"/>
    <n v="5081.6400000000003"/>
    <n v="118.35999999999967"/>
  </r>
  <r>
    <s v="1425130"/>
    <x v="455"/>
    <x v="4"/>
    <x v="2"/>
    <n v="3311.64"/>
    <n v="3302.4729064039407"/>
    <n v="9.1670935960592033"/>
    <n v="3352.01"/>
    <n v="-40.370000000000346"/>
    <n v="119900"/>
    <n v="119568"/>
    <n v="332"/>
    <n v="121361.52"/>
    <n v="-1461.5200000000041"/>
  </r>
  <r>
    <s v="1425130"/>
    <x v="279"/>
    <x v="4"/>
    <x v="2"/>
    <n v="5116.66"/>
    <n v="5111.5323383084578"/>
    <n v="5.1276616915420163"/>
    <n v="5137.09"/>
    <n v="-20.430000000000291"/>
    <n v="4987"/>
    <n v="4982"/>
    <n v="5"/>
    <n v="5006.91"/>
    <n v="-19.909999999999854"/>
  </r>
  <r>
    <s v="1425130"/>
    <x v="298"/>
    <x v="4"/>
    <x v="2"/>
    <n v="14219.56"/>
    <n v="14039.67487684729"/>
    <n v="179.88512315270964"/>
    <n v="14250.27"/>
    <n v="-30.710000000000946"/>
    <n v="121100"/>
    <n v="119568"/>
    <n v="1532"/>
    <n v="121361.52"/>
    <n v="-261.52000000000407"/>
  </r>
  <r>
    <s v="1425130"/>
    <x v="280"/>
    <x v="4"/>
    <x v="2"/>
    <n v="18449.2"/>
    <n v="18413.475247524751"/>
    <n v="35.724752475249261"/>
    <n v="18597.61"/>
    <n v="-148.40999999999985"/>
    <n v="119800"/>
    <n v="119568"/>
    <n v="232"/>
    <n v="120763.68"/>
    <n v="-963.67999999999302"/>
  </r>
  <r>
    <s v="1425130"/>
    <x v="299"/>
    <x v="4"/>
    <x v="2"/>
    <n v="32667.95"/>
    <n v="32577.497536945819"/>
    <n v="90.452463054181862"/>
    <n v="33066.160000000003"/>
    <n v="-398.21000000000276"/>
    <n v="119900"/>
    <n v="119568"/>
    <n v="332"/>
    <n v="121361.52"/>
    <n v="-1461.5200000000041"/>
  </r>
  <r>
    <s v="1425130"/>
    <x v="282"/>
    <x v="4"/>
    <x v="2"/>
    <n v="34836.639999999999"/>
    <n v="34769.178217821784"/>
    <n v="67.461782178215799"/>
    <n v="35116.870000000003"/>
    <n v="-280.2300000000032"/>
    <n v="119800"/>
    <n v="119568"/>
    <n v="232"/>
    <n v="120763.68"/>
    <n v="-963.67999999999302"/>
  </r>
  <r>
    <s v="1425130"/>
    <x v="283"/>
    <x v="4"/>
    <x v="2"/>
    <n v="39389.35"/>
    <n v="39208.34482758621"/>
    <n v="181.00517241378839"/>
    <n v="39796.47"/>
    <n v="-407.12000000000262"/>
    <n v="5005"/>
    <n v="4981.9999999999991"/>
    <n v="23.000000000000909"/>
    <n v="5056.7299999999996"/>
    <n v="-51.729999999999563"/>
  </r>
  <r>
    <s v="1425130"/>
    <x v="300"/>
    <x v="4"/>
    <x v="2"/>
    <n v="63470.400000000001"/>
    <n v="63241.911330049261"/>
    <n v="228.48866995074059"/>
    <n v="64190.54"/>
    <n v="-720.13999999999942"/>
    <n v="120000"/>
    <n v="119568"/>
    <n v="432"/>
    <n v="121361.52"/>
    <n v="-1361.5200000000041"/>
  </r>
  <r>
    <s v="1425130"/>
    <x v="286"/>
    <x v="4"/>
    <x v="2"/>
    <n v="303295.27"/>
    <n v="302707.91089108912"/>
    <n v="587.35910891089588"/>
    <n v="305734.99"/>
    <n v="-2439.7199999999721"/>
    <n v="119800"/>
    <n v="119568"/>
    <n v="232"/>
    <n v="120763.68"/>
    <n v="-963.67999999999302"/>
  </r>
  <r>
    <s v="1425130"/>
    <x v="59"/>
    <x v="4"/>
    <x v="3"/>
    <n v="120007.51"/>
    <n v="131212.10945273633"/>
    <n v="-11204.599452736336"/>
    <n v="131868.17000000001"/>
    <n v="-11860.660000000018"/>
    <n v="22288"/>
    <n v="22359.215920398008"/>
    <n v="-71.215920398008166"/>
    <n v="22471.011999999999"/>
    <n v="-183.01199999999881"/>
  </r>
  <r>
    <s v="1425130"/>
    <x v="20"/>
    <x v="4"/>
    <x v="4"/>
    <n v="1509.25"/>
    <n v="1479.6568627450981"/>
    <n v="29.593137254901876"/>
    <n v="1509.25"/>
    <n v="0"/>
    <n v="274.40899999999999"/>
    <n v="269.02843137254899"/>
    <n v="5.3805686274509981"/>
    <n v="274.40899999999999"/>
    <n v="0"/>
  </r>
  <r>
    <s v="1425211"/>
    <x v="0"/>
    <x v="0"/>
    <x v="0"/>
    <n v="65672.679999999993"/>
    <n v="0"/>
    <n v="65672.679999999993"/>
    <n v="0"/>
    <n v="65672.679999999993"/>
    <n v="0"/>
    <n v="0"/>
    <n v="0"/>
    <n v="0"/>
    <n v="0"/>
  </r>
  <r>
    <s v="1425211"/>
    <x v="1"/>
    <x v="1"/>
    <x v="0"/>
    <n v="23.73"/>
    <n v="0"/>
    <n v="23.73"/>
    <n v="23.78"/>
    <n v="-5.0000000000000711E-2"/>
    <n v="0"/>
    <n v="0"/>
    <n v="0"/>
    <n v="0"/>
    <n v="0"/>
  </r>
  <r>
    <s v="1425211"/>
    <x v="2"/>
    <x v="1"/>
    <x v="0"/>
    <n v="553.72"/>
    <n v="0"/>
    <n v="553.72"/>
    <n v="554.94000000000005"/>
    <n v="-1.2200000000000273"/>
    <n v="0"/>
    <n v="0"/>
    <n v="0"/>
    <n v="0"/>
    <n v="0"/>
  </r>
  <r>
    <s v="1425211"/>
    <x v="3"/>
    <x v="1"/>
    <x v="0"/>
    <n v="3717.83"/>
    <n v="0"/>
    <n v="3717.83"/>
    <n v="3726.01"/>
    <n v="-8.180000000000291"/>
    <n v="0"/>
    <n v="0"/>
    <n v="0"/>
    <n v="0"/>
    <n v="0"/>
  </r>
  <r>
    <s v="1425211"/>
    <x v="4"/>
    <x v="2"/>
    <x v="0"/>
    <n v="5702.92"/>
    <n v="0"/>
    <n v="5702.92"/>
    <n v="6049.43"/>
    <n v="-346.51000000000022"/>
    <n v="16.170000000000002"/>
    <n v="0"/>
    <n v="16.170000000000002"/>
    <n v="17.152999999999999"/>
    <n v="-0.98299999999999699"/>
  </r>
  <r>
    <s v="1425211"/>
    <x v="5"/>
    <x v="2"/>
    <x v="0"/>
    <n v="19604.03"/>
    <n v="0"/>
    <n v="19604.03"/>
    <n v="20795.2"/>
    <n v="-1191.1700000000019"/>
    <n v="16.170000000000002"/>
    <n v="0"/>
    <n v="16.170000000000002"/>
    <n v="17.152999999999999"/>
    <n v="-0.98299999999999699"/>
  </r>
  <r>
    <s v="1425211"/>
    <x v="6"/>
    <x v="2"/>
    <x v="0"/>
    <n v="21210.36"/>
    <n v="0"/>
    <n v="21210.36"/>
    <n v="22498.51"/>
    <n v="-1288.1499999999978"/>
    <n v="339.57"/>
    <n v="0"/>
    <n v="339.57"/>
    <n v="360.19299999999998"/>
    <n v="-20.62299999999999"/>
  </r>
  <r>
    <s v="1425211"/>
    <x v="7"/>
    <x v="1"/>
    <x v="0"/>
    <n v="41653.269999999997"/>
    <n v="0"/>
    <n v="41653.269999999997"/>
    <n v="41744.85"/>
    <n v="-91.580000000001746"/>
    <n v="0"/>
    <n v="0"/>
    <n v="0"/>
    <n v="0"/>
    <n v="0"/>
  </r>
  <r>
    <s v="1425211"/>
    <x v="8"/>
    <x v="1"/>
    <x v="0"/>
    <n v="96323.48"/>
    <n v="0"/>
    <n v="96323.48"/>
    <n v="96535.25"/>
    <n v="-211.77000000000407"/>
    <n v="0"/>
    <n v="0"/>
    <n v="0"/>
    <n v="0"/>
    <n v="0"/>
  </r>
  <r>
    <s v="1425211"/>
    <x v="343"/>
    <x v="3"/>
    <x v="1"/>
    <n v="-2273556.92"/>
    <n v="0"/>
    <n v="-2273556.92"/>
    <n v="-2273556.73"/>
    <n v="-0.18999999994412065"/>
    <n v="-12521"/>
    <n v="0"/>
    <n v="-12521"/>
    <n v="-12521"/>
    <n v="0"/>
  </r>
  <r>
    <s v="1425211"/>
    <x v="48"/>
    <x v="4"/>
    <x v="2"/>
    <n v="1162.32"/>
    <n v="1065.7920792079208"/>
    <n v="96.527920792079158"/>
    <n v="1076.45"/>
    <n v="85.869999999999891"/>
    <n v="13655"/>
    <n v="12521"/>
    <n v="1134"/>
    <n v="12646.21"/>
    <n v="1008.7900000000009"/>
  </r>
  <r>
    <s v="1425211"/>
    <x v="342"/>
    <x v="4"/>
    <x v="2"/>
    <n v="7848.98"/>
    <n v="7810.0985221674873"/>
    <n v="38.881477832512246"/>
    <n v="7927.25"/>
    <n v="-78.270000000000437"/>
    <n v="151000"/>
    <n v="150252"/>
    <n v="748"/>
    <n v="152505.78"/>
    <n v="-1505.7799999999988"/>
  </r>
  <r>
    <s v="1425211"/>
    <x v="11"/>
    <x v="4"/>
    <x v="2"/>
    <n v="12449.94"/>
    <n v="12408.308457711442"/>
    <n v="41.631542288558194"/>
    <n v="12470.35"/>
    <n v="-20.409999999999854"/>
    <n v="12563"/>
    <n v="12521"/>
    <n v="42"/>
    <n v="12583.605"/>
    <n v="-20.604999999999563"/>
  </r>
  <r>
    <s v="1425211"/>
    <x v="54"/>
    <x v="4"/>
    <x v="2"/>
    <n v="33906.18"/>
    <n v="33895.34975369458"/>
    <n v="10.830246305420587"/>
    <n v="34403.78"/>
    <n v="-497.59999999999854"/>
    <n v="150300"/>
    <n v="150252"/>
    <n v="48"/>
    <n v="152505.78"/>
    <n v="-2205.7799999999988"/>
  </r>
  <r>
    <s v="1425211"/>
    <x v="55"/>
    <x v="4"/>
    <x v="2"/>
    <n v="43683.41"/>
    <n v="43553.546798029558"/>
    <n v="129.86320197044552"/>
    <n v="44206.85"/>
    <n v="-523.43999999999505"/>
    <n v="150700"/>
    <n v="150252"/>
    <n v="448"/>
    <n v="152505.78"/>
    <n v="-1805.7799999999988"/>
  </r>
  <r>
    <s v="1425211"/>
    <x v="14"/>
    <x v="4"/>
    <x v="2"/>
    <n v="70904.649999999994"/>
    <n v="70646.990196078419"/>
    <n v="257.65980392157508"/>
    <n v="72059.929999999993"/>
    <n v="-1155.2799999999988"/>
    <n v="150800"/>
    <n v="150252"/>
    <n v="548"/>
    <n v="153257.04"/>
    <n v="-2457.0400000000081"/>
  </r>
  <r>
    <s v="1425211"/>
    <x v="56"/>
    <x v="4"/>
    <x v="2"/>
    <n v="125492.65"/>
    <n v="121648.8275862069"/>
    <n v="3843.8224137930956"/>
    <n v="123473.56"/>
    <n v="2019.0899999999965"/>
    <n v="155000"/>
    <n v="150252"/>
    <n v="4748"/>
    <n v="152505.78"/>
    <n v="2494.2200000000012"/>
  </r>
  <r>
    <s v="1425211"/>
    <x v="63"/>
    <x v="4"/>
    <x v="2"/>
    <n v="150426.6"/>
    <n v="149625.95073891626"/>
    <n v="800.64926108374493"/>
    <n v="151870.34"/>
    <n v="-1443.7399999999907"/>
    <n v="12588"/>
    <n v="12521"/>
    <n v="67"/>
    <n v="12708.815000000001"/>
    <n v="-120.81500000000051"/>
  </r>
  <r>
    <s v="1425211"/>
    <x v="17"/>
    <x v="4"/>
    <x v="2"/>
    <n v="200564"/>
    <n v="199835.16417910447"/>
    <n v="728.83582089553238"/>
    <n v="200834.34"/>
    <n v="-270.33999999999651"/>
    <n v="150800"/>
    <n v="150252"/>
    <n v="548"/>
    <n v="151003.26"/>
    <n v="-203.26000000000931"/>
  </r>
  <r>
    <s v="1425211"/>
    <x v="58"/>
    <x v="4"/>
    <x v="2"/>
    <n v="756611.22"/>
    <n v="753576.88118811883"/>
    <n v="3034.3388118811417"/>
    <n v="761112.65"/>
    <n v="-4501.4300000000512"/>
    <n v="150857"/>
    <n v="150251.99999999997"/>
    <n v="605.0000000000291"/>
    <n v="151754.51999999999"/>
    <n v="-897.51999999998952"/>
  </r>
  <r>
    <s v="1425211"/>
    <x v="59"/>
    <x v="4"/>
    <x v="3"/>
    <n v="608458.74"/>
    <n v="661300.51741293527"/>
    <n v="-52841.777412935277"/>
    <n v="664607.02"/>
    <n v="-56148.280000000028"/>
    <n v="113004"/>
    <n v="112689"/>
    <n v="315"/>
    <n v="113252.44500000001"/>
    <n v="-248.44500000000698"/>
  </r>
  <r>
    <s v="1425211"/>
    <x v="20"/>
    <x v="4"/>
    <x v="4"/>
    <n v="7586.21"/>
    <n v="7437.4705882352937"/>
    <n v="148.73941176470635"/>
    <n v="7586.22"/>
    <n v="-1.0000000000218279E-2"/>
    <n v="1379.3130000000001"/>
    <n v="1352.2676470588237"/>
    <n v="27.045352941176361"/>
    <n v="1379.3130000000001"/>
    <n v="0"/>
  </r>
  <r>
    <s v="1425213"/>
    <x v="0"/>
    <x v="0"/>
    <x v="0"/>
    <n v="36.49"/>
    <n v="0"/>
    <n v="36.49"/>
    <n v="0"/>
    <n v="36.49"/>
    <n v="0"/>
    <n v="0"/>
    <n v="0"/>
    <n v="0"/>
    <n v="0"/>
  </r>
  <r>
    <s v="1425213"/>
    <x v="1"/>
    <x v="1"/>
    <x v="0"/>
    <n v="0.61"/>
    <n v="0"/>
    <n v="0.61"/>
    <n v="0.62"/>
    <n v="-1.0000000000000009E-2"/>
    <n v="0"/>
    <n v="0"/>
    <n v="0"/>
    <n v="0"/>
    <n v="0"/>
  </r>
  <r>
    <s v="1425213"/>
    <x v="2"/>
    <x v="1"/>
    <x v="0"/>
    <n v="14.33"/>
    <n v="0"/>
    <n v="14.33"/>
    <n v="14.4"/>
    <n v="-7.0000000000000284E-2"/>
    <n v="0"/>
    <n v="0"/>
    <n v="0"/>
    <n v="0"/>
    <n v="0"/>
  </r>
  <r>
    <s v="1425213"/>
    <x v="3"/>
    <x v="1"/>
    <x v="0"/>
    <n v="96.23"/>
    <n v="0"/>
    <n v="96.23"/>
    <n v="96.71"/>
    <n v="-0.47999999999998977"/>
    <n v="0"/>
    <n v="0"/>
    <n v="0"/>
    <n v="0"/>
    <n v="0"/>
  </r>
  <r>
    <s v="1425213"/>
    <x v="4"/>
    <x v="2"/>
    <x v="0"/>
    <n v="176.34"/>
    <n v="0"/>
    <n v="176.34"/>
    <n v="229.25"/>
    <n v="-52.91"/>
    <n v="0.5"/>
    <n v="0"/>
    <n v="0.5"/>
    <n v="0.65"/>
    <n v="-0.15000000000000002"/>
  </r>
  <r>
    <s v="1425213"/>
    <x v="5"/>
    <x v="2"/>
    <x v="0"/>
    <n v="606.19000000000005"/>
    <n v="0"/>
    <n v="606.19000000000005"/>
    <n v="788.04"/>
    <n v="-181.84999999999991"/>
    <n v="0.5"/>
    <n v="0"/>
    <n v="0.5"/>
    <n v="0.65"/>
    <n v="-0.15000000000000002"/>
  </r>
  <r>
    <s v="1425213"/>
    <x v="6"/>
    <x v="2"/>
    <x v="0"/>
    <n v="655.86"/>
    <n v="0"/>
    <n v="655.86"/>
    <n v="852.61"/>
    <n v="-196.75"/>
    <n v="10.5"/>
    <n v="0"/>
    <n v="10.5"/>
    <n v="13.65"/>
    <n v="-3.1500000000000004"/>
  </r>
  <r>
    <s v="1425213"/>
    <x v="7"/>
    <x v="1"/>
    <x v="0"/>
    <n v="1078.1600000000001"/>
    <n v="0"/>
    <n v="1078.1600000000001"/>
    <n v="1083.55"/>
    <n v="-5.3899999999998727"/>
    <n v="0"/>
    <n v="0"/>
    <n v="0"/>
    <n v="0"/>
    <n v="0"/>
  </r>
  <r>
    <s v="1425213"/>
    <x v="8"/>
    <x v="1"/>
    <x v="0"/>
    <n v="2493.2399999999998"/>
    <n v="0"/>
    <n v="2493.2399999999998"/>
    <n v="2505.71"/>
    <n v="-12.470000000000255"/>
    <n v="0"/>
    <n v="0"/>
    <n v="0"/>
    <n v="0"/>
    <n v="0"/>
  </r>
  <r>
    <s v="1425213"/>
    <x v="52"/>
    <x v="3"/>
    <x v="1"/>
    <n v="-61096.3"/>
    <n v="0"/>
    <n v="-61096.3"/>
    <n v="-61096.28"/>
    <n v="-2.0000000004074536E-2"/>
    <n v="-650"/>
    <n v="0"/>
    <n v="-650"/>
    <n v="-650"/>
    <n v="0"/>
  </r>
  <r>
    <s v="1425213"/>
    <x v="48"/>
    <x v="4"/>
    <x v="2"/>
    <n v="71.5"/>
    <n v="55.32673267326733"/>
    <n v="16.17326732673267"/>
    <n v="55.88"/>
    <n v="15.619999999999997"/>
    <n v="840"/>
    <n v="650"/>
    <n v="190"/>
    <n v="656.5"/>
    <n v="183.5"/>
  </r>
  <r>
    <s v="1425213"/>
    <x v="53"/>
    <x v="4"/>
    <x v="2"/>
    <n v="193.4"/>
    <n v="193.39901477832512"/>
    <n v="9.8522167488113155E-4"/>
    <n v="196.3"/>
    <n v="-2.9000000000000057"/>
    <n v="3900"/>
    <n v="3900"/>
    <n v="0"/>
    <n v="3958.5"/>
    <n v="-58.5"/>
  </r>
  <r>
    <s v="1425213"/>
    <x v="50"/>
    <x v="4"/>
    <x v="2"/>
    <n v="323.73"/>
    <n v="321.7512437810945"/>
    <n v="1.9787562189055166"/>
    <n v="323.36"/>
    <n v="0.37000000000000455"/>
    <n v="654"/>
    <n v="650"/>
    <n v="4"/>
    <n v="653.25"/>
    <n v="0.75"/>
  </r>
  <r>
    <s v="1425213"/>
    <x v="54"/>
    <x v="4"/>
    <x v="2"/>
    <n v="879.81"/>
    <n v="879.80295566502468"/>
    <n v="7.0443349752622453E-3"/>
    <n v="893"/>
    <n v="-13.190000000000055"/>
    <n v="3900"/>
    <n v="3900"/>
    <n v="0"/>
    <n v="3958.5"/>
    <n v="-58.5"/>
  </r>
  <r>
    <s v="1425213"/>
    <x v="55"/>
    <x v="4"/>
    <x v="2"/>
    <n v="1159.47"/>
    <n v="1130.4926108374384"/>
    <n v="28.977389162561622"/>
    <n v="1147.45"/>
    <n v="12.019999999999982"/>
    <n v="4000"/>
    <n v="3900"/>
    <n v="100"/>
    <n v="3958.5"/>
    <n v="41.5"/>
  </r>
  <r>
    <s v="1425213"/>
    <x v="14"/>
    <x v="4"/>
    <x v="2"/>
    <n v="1870.42"/>
    <n v="1833.7450980392157"/>
    <n v="36.674901960784382"/>
    <n v="1870.42"/>
    <n v="0"/>
    <n v="3978"/>
    <n v="3900"/>
    <n v="78"/>
    <n v="3978"/>
    <n v="0"/>
  </r>
  <r>
    <s v="1425213"/>
    <x v="56"/>
    <x v="4"/>
    <x v="2"/>
    <n v="3400.45"/>
    <n v="3157.5665024630543"/>
    <n v="242.88349753694547"/>
    <n v="3204.93"/>
    <n v="195.51999999999998"/>
    <n v="4200"/>
    <n v="3900"/>
    <n v="300"/>
    <n v="3958.5"/>
    <n v="241.5"/>
  </r>
  <r>
    <s v="1425213"/>
    <x v="17"/>
    <x v="4"/>
    <x v="2"/>
    <n v="5213.6000000000004"/>
    <n v="5187.0049751243778"/>
    <n v="26.595024875622585"/>
    <n v="5212.9399999999996"/>
    <n v="0.66000000000076398"/>
    <n v="3920"/>
    <n v="3900"/>
    <n v="20"/>
    <n v="3919.5"/>
    <n v="0.5"/>
  </r>
  <r>
    <s v="1425213"/>
    <x v="57"/>
    <x v="4"/>
    <x v="2"/>
    <n v="5297.5"/>
    <n v="5297.4975369458125"/>
    <n v="2.4630541875012568E-3"/>
    <n v="5376.96"/>
    <n v="-79.460000000000036"/>
    <n v="650"/>
    <n v="650"/>
    <n v="0"/>
    <n v="659.75"/>
    <n v="-9.75"/>
  </r>
  <r>
    <s v="1425213"/>
    <x v="58"/>
    <x v="4"/>
    <x v="2"/>
    <n v="19755.740000000002"/>
    <n v="19560.138613861389"/>
    <n v="195.60138613861272"/>
    <n v="19755.740000000002"/>
    <n v="0"/>
    <n v="3939"/>
    <n v="3900"/>
    <n v="39"/>
    <n v="3939"/>
    <n v="0"/>
  </r>
  <r>
    <s v="1425213"/>
    <x v="59"/>
    <x v="4"/>
    <x v="3"/>
    <n v="17576.32"/>
    <n v="17205.482587064675"/>
    <n v="370.83741293532512"/>
    <n v="17291.509999999998"/>
    <n v="284.81000000000131"/>
    <n v="2925"/>
    <n v="2925"/>
    <n v="0"/>
    <n v="2939.625"/>
    <n v="-14.625"/>
  </r>
  <r>
    <s v="1425213"/>
    <x v="20"/>
    <x v="4"/>
    <x v="4"/>
    <n v="196.91"/>
    <n v="193.04901960784315"/>
    <n v="3.8609803921568471"/>
    <n v="196.91"/>
    <n v="0"/>
    <n v="35.802"/>
    <n v="35.1"/>
    <n v="0.70199999999999818"/>
    <n v="35.802"/>
    <n v="0"/>
  </r>
  <r>
    <s v="1425214"/>
    <x v="0"/>
    <x v="0"/>
    <x v="0"/>
    <n v="-2755.48"/>
    <n v="0"/>
    <n v="-2755.48"/>
    <n v="0"/>
    <n v="-2755.48"/>
    <n v="0"/>
    <n v="0"/>
    <n v="0"/>
    <n v="0"/>
    <n v="0"/>
  </r>
  <r>
    <s v="1425214"/>
    <x v="1"/>
    <x v="1"/>
    <x v="0"/>
    <n v="5.67"/>
    <n v="0"/>
    <n v="5.67"/>
    <n v="5.7"/>
    <n v="-3.0000000000000249E-2"/>
    <n v="0"/>
    <n v="0"/>
    <n v="0"/>
    <n v="0"/>
    <n v="0"/>
  </r>
  <r>
    <s v="1425214"/>
    <x v="2"/>
    <x v="1"/>
    <x v="0"/>
    <n v="132.30000000000001"/>
    <n v="0"/>
    <n v="132.30000000000001"/>
    <n v="133.01"/>
    <n v="-0.70999999999997954"/>
    <n v="0"/>
    <n v="0"/>
    <n v="0"/>
    <n v="0"/>
    <n v="0"/>
  </r>
  <r>
    <s v="1425214"/>
    <x v="3"/>
    <x v="1"/>
    <x v="0"/>
    <n v="888.3"/>
    <n v="0"/>
    <n v="888.3"/>
    <n v="893.04"/>
    <n v="-4.7400000000000091"/>
    <n v="0"/>
    <n v="0"/>
    <n v="0"/>
    <n v="0"/>
    <n v="0"/>
  </r>
  <r>
    <s v="1425214"/>
    <x v="4"/>
    <x v="2"/>
    <x v="0"/>
    <n v="1294.3499999999999"/>
    <n v="0"/>
    <n v="1294.3499999999999"/>
    <n v="1449.91"/>
    <n v="-155.56000000000017"/>
    <n v="3.67"/>
    <n v="0"/>
    <n v="3.67"/>
    <n v="4.1109999999999998"/>
    <n v="-0.44099999999999984"/>
  </r>
  <r>
    <s v="1425214"/>
    <x v="5"/>
    <x v="2"/>
    <x v="0"/>
    <n v="4449.3999999999996"/>
    <n v="0"/>
    <n v="4449.3999999999996"/>
    <n v="4984.1400000000003"/>
    <n v="-534.74000000000069"/>
    <n v="3.67"/>
    <n v="0"/>
    <n v="3.67"/>
    <n v="4.1109999999999998"/>
    <n v="-0.44099999999999984"/>
  </r>
  <r>
    <s v="1425214"/>
    <x v="6"/>
    <x v="2"/>
    <x v="0"/>
    <n v="4813.9799999999996"/>
    <n v="0"/>
    <n v="4813.9799999999996"/>
    <n v="5392.38"/>
    <n v="-578.40000000000055"/>
    <n v="77.069999999999993"/>
    <n v="0"/>
    <n v="77.069999999999993"/>
    <n v="86.33"/>
    <n v="-9.2600000000000051"/>
  </r>
  <r>
    <s v="1425214"/>
    <x v="7"/>
    <x v="1"/>
    <x v="0"/>
    <n v="9952.2000000000007"/>
    <n v="0"/>
    <n v="9952.2000000000007"/>
    <n v="10005.290000000001"/>
    <n v="-53.090000000000146"/>
    <n v="0"/>
    <n v="0"/>
    <n v="0"/>
    <n v="0"/>
    <n v="0"/>
  </r>
  <r>
    <s v="1425214"/>
    <x v="8"/>
    <x v="1"/>
    <x v="0"/>
    <n v="23014.53"/>
    <n v="0"/>
    <n v="23014.53"/>
    <n v="23137.31"/>
    <n v="-122.78000000000247"/>
    <n v="0"/>
    <n v="0"/>
    <n v="0"/>
    <n v="0"/>
    <n v="0"/>
  </r>
  <r>
    <s v="1425214"/>
    <x v="485"/>
    <x v="3"/>
    <x v="1"/>
    <n v="-546749.18999999994"/>
    <n v="0"/>
    <n v="-546749.18999999994"/>
    <n v="-546749.30000000005"/>
    <n v="0.11000000010244548"/>
    <n v="-3001"/>
    <n v="0"/>
    <n v="-3001"/>
    <n v="-3001"/>
    <n v="0"/>
  </r>
  <r>
    <s v="1425214"/>
    <x v="48"/>
    <x v="4"/>
    <x v="2"/>
    <n v="21.28"/>
    <n v="0"/>
    <n v="21.28"/>
    <n v="0"/>
    <n v="21.28"/>
    <n v="250"/>
    <n v="0"/>
    <n v="250"/>
    <n v="0"/>
    <n v="250"/>
  </r>
  <r>
    <s v="1425214"/>
    <x v="11"/>
    <x v="4"/>
    <x v="2"/>
    <n v="2987.86"/>
    <n v="2973.990049751244"/>
    <n v="13.86995024875614"/>
    <n v="2988.86"/>
    <n v="-1"/>
    <n v="3015"/>
    <n v="3001"/>
    <n v="14"/>
    <n v="3016.0050000000001"/>
    <n v="-1.0050000000001091"/>
  </r>
  <r>
    <s v="1425214"/>
    <x v="486"/>
    <x v="4"/>
    <x v="2"/>
    <n v="3566.68"/>
    <n v="3557.9901477832514"/>
    <n v="8.6898522167484771"/>
    <n v="3611.36"/>
    <n v="-44.680000000000291"/>
    <n v="36100"/>
    <n v="36012"/>
    <n v="88"/>
    <n v="36552.18"/>
    <n v="-452.18000000000029"/>
  </r>
  <r>
    <s v="1425214"/>
    <x v="54"/>
    <x v="4"/>
    <x v="2"/>
    <n v="8143.8"/>
    <n v="8123.9507389162563"/>
    <n v="19.849261083743841"/>
    <n v="8245.81"/>
    <n v="-102.00999999999931"/>
    <n v="36100"/>
    <n v="36012"/>
    <n v="88"/>
    <n v="36552.18"/>
    <n v="-452.18000000000029"/>
  </r>
  <r>
    <s v="1425214"/>
    <x v="55"/>
    <x v="4"/>
    <x v="2"/>
    <n v="10464.31"/>
    <n v="10438.79802955665"/>
    <n v="25.511970443349128"/>
    <n v="10595.38"/>
    <n v="-131.06999999999971"/>
    <n v="36100"/>
    <n v="36012"/>
    <n v="88"/>
    <n v="36552.18"/>
    <n v="-452.18000000000029"/>
  </r>
  <r>
    <s v="1425214"/>
    <x v="14"/>
    <x v="4"/>
    <x v="2"/>
    <n v="17265.38"/>
    <n v="16932.480392156864"/>
    <n v="332.89960784313735"/>
    <n v="17271.13"/>
    <n v="-5.75"/>
    <n v="36720"/>
    <n v="36012"/>
    <n v="708"/>
    <n v="36732.239999999998"/>
    <n v="-12.239999999997963"/>
  </r>
  <r>
    <s v="1425214"/>
    <x v="56"/>
    <x v="4"/>
    <x v="2"/>
    <n v="31575.57"/>
    <n v="29156.463054187192"/>
    <n v="2419.1069458128077"/>
    <n v="29593.81"/>
    <n v="1981.7599999999984"/>
    <n v="39000"/>
    <n v="36012"/>
    <n v="2988"/>
    <n v="36552.18"/>
    <n v="2447.8199999999997"/>
  </r>
  <r>
    <s v="1425214"/>
    <x v="63"/>
    <x v="4"/>
    <x v="2"/>
    <n v="36387.75"/>
    <n v="35861.950738916254"/>
    <n v="525.79926108374639"/>
    <n v="36399.879999999997"/>
    <n v="-12.129999999997381"/>
    <n v="3045"/>
    <n v="3001"/>
    <n v="44"/>
    <n v="3046.0149999999999"/>
    <n v="-1.0149999999998727"/>
  </r>
  <r>
    <s v="1425214"/>
    <x v="17"/>
    <x v="4"/>
    <x v="2"/>
    <n v="48119.4"/>
    <n v="47895.960199004978"/>
    <n v="223.43980099502369"/>
    <n v="48135.44"/>
    <n v="-16.040000000000873"/>
    <n v="36180"/>
    <n v="36012"/>
    <n v="168"/>
    <n v="36192.06"/>
    <n v="-12.059999999997672"/>
  </r>
  <r>
    <s v="1425214"/>
    <x v="58"/>
    <x v="4"/>
    <x v="2"/>
    <n v="182360.67"/>
    <n v="180615.30693069307"/>
    <n v="1745.3630693069426"/>
    <n v="182421.46"/>
    <n v="-60.789999999979045"/>
    <n v="36360"/>
    <n v="36012"/>
    <n v="348"/>
    <n v="36372.120000000003"/>
    <n v="-12.120000000002619"/>
  </r>
  <r>
    <s v="1425214"/>
    <x v="59"/>
    <x v="4"/>
    <x v="3"/>
    <n v="162243"/>
    <n v="158872.77611940302"/>
    <n v="3370.2238805969828"/>
    <n v="159667.14000000001"/>
    <n v="2575.859999999986"/>
    <n v="27000"/>
    <n v="27009"/>
    <n v="-9"/>
    <n v="27144.044999999998"/>
    <n v="-144.04499999999825"/>
  </r>
  <r>
    <s v="1425214"/>
    <x v="20"/>
    <x v="4"/>
    <x v="4"/>
    <n v="1818.24"/>
    <n v="1782.5980392156862"/>
    <n v="35.641960784313824"/>
    <n v="1818.25"/>
    <n v="-9.9999999999909051E-3"/>
    <n v="330.59"/>
    <n v="324.10784313725492"/>
    <n v="6.4821568627450574"/>
    <n v="330.59"/>
    <n v="0"/>
  </r>
  <r>
    <s v="1425215"/>
    <x v="0"/>
    <x v="0"/>
    <x v="0"/>
    <n v="4467.5"/>
    <n v="0"/>
    <n v="4467.5"/>
    <n v="0"/>
    <n v="4467.5"/>
    <n v="0"/>
    <n v="0"/>
    <n v="0"/>
    <n v="0"/>
    <n v="0"/>
  </r>
  <r>
    <s v="1425215"/>
    <x v="1"/>
    <x v="1"/>
    <x v="0"/>
    <n v="1.79"/>
    <n v="0"/>
    <n v="1.79"/>
    <n v="1.8"/>
    <n v="-1.0000000000000009E-2"/>
    <n v="0"/>
    <n v="0"/>
    <n v="0"/>
    <n v="0"/>
    <n v="0"/>
  </r>
  <r>
    <s v="1425215"/>
    <x v="2"/>
    <x v="1"/>
    <x v="0"/>
    <n v="41.85"/>
    <n v="0"/>
    <n v="41.85"/>
    <n v="42.06"/>
    <n v="-0.21000000000000085"/>
    <n v="0"/>
    <n v="0"/>
    <n v="0"/>
    <n v="0"/>
    <n v="0"/>
  </r>
  <r>
    <s v="1425215"/>
    <x v="3"/>
    <x v="1"/>
    <x v="0"/>
    <n v="281"/>
    <n v="0"/>
    <n v="281"/>
    <n v="282.39999999999998"/>
    <n v="-1.3999999999999773"/>
    <n v="0"/>
    <n v="0"/>
    <n v="0"/>
    <n v="0"/>
    <n v="0"/>
  </r>
  <r>
    <s v="1425215"/>
    <x v="4"/>
    <x v="2"/>
    <x v="0"/>
    <n v="352.69"/>
    <n v="0"/>
    <n v="352.69"/>
    <n v="458.5"/>
    <n v="-105.81"/>
    <n v="1"/>
    <n v="0"/>
    <n v="1"/>
    <n v="1.3"/>
    <n v="-0.30000000000000004"/>
  </r>
  <r>
    <s v="1425215"/>
    <x v="5"/>
    <x v="2"/>
    <x v="0"/>
    <n v="1212.3699999999999"/>
    <n v="0"/>
    <n v="1212.3699999999999"/>
    <n v="1576.12"/>
    <n v="-363.75"/>
    <n v="1"/>
    <n v="0"/>
    <n v="1"/>
    <n v="1.3"/>
    <n v="-0.30000000000000004"/>
  </r>
  <r>
    <s v="1425215"/>
    <x v="6"/>
    <x v="2"/>
    <x v="0"/>
    <n v="1311.71"/>
    <n v="0"/>
    <n v="1311.71"/>
    <n v="1705.22"/>
    <n v="-393.51"/>
    <n v="21"/>
    <n v="0"/>
    <n v="21"/>
    <n v="27.3"/>
    <n v="-6.3000000000000007"/>
  </r>
  <r>
    <s v="1425215"/>
    <x v="7"/>
    <x v="1"/>
    <x v="0"/>
    <n v="3148.21"/>
    <n v="0"/>
    <n v="3148.21"/>
    <n v="3163.95"/>
    <n v="-15.739999999999782"/>
    <n v="0"/>
    <n v="0"/>
    <n v="0"/>
    <n v="0"/>
    <n v="0"/>
  </r>
  <r>
    <s v="1425215"/>
    <x v="8"/>
    <x v="1"/>
    <x v="0"/>
    <n v="7280.26"/>
    <n v="0"/>
    <n v="7280.26"/>
    <n v="7316.66"/>
    <n v="-36.399999999999636"/>
    <n v="0"/>
    <n v="0"/>
    <n v="0"/>
    <n v="0"/>
    <n v="0"/>
  </r>
  <r>
    <s v="1425215"/>
    <x v="60"/>
    <x v="3"/>
    <x v="1"/>
    <n v="-172237.34"/>
    <n v="0"/>
    <n v="-172237.34"/>
    <n v="-172237.34"/>
    <n v="0"/>
    <n v="-949"/>
    <n v="0"/>
    <n v="-949"/>
    <n v="-949"/>
    <n v="0"/>
  </r>
  <r>
    <s v="1425215"/>
    <x v="61"/>
    <x v="4"/>
    <x v="2"/>
    <n v="597.77"/>
    <n v="591.95073891625623"/>
    <n v="5.8192610837437542"/>
    <n v="600.83000000000004"/>
    <n v="-3.0600000000000591"/>
    <n v="11500"/>
    <n v="11388"/>
    <n v="112"/>
    <n v="11558.82"/>
    <n v="-58.819999999999709"/>
  </r>
  <r>
    <s v="1425215"/>
    <x v="11"/>
    <x v="4"/>
    <x v="2"/>
    <n v="946.4"/>
    <n v="940.45771144278604"/>
    <n v="5.9422885572139421"/>
    <n v="945.16"/>
    <n v="1.2400000000000091"/>
    <n v="955"/>
    <n v="949"/>
    <n v="6"/>
    <n v="953.745"/>
    <n v="1.2549999999999955"/>
  </r>
  <r>
    <s v="1425215"/>
    <x v="54"/>
    <x v="4"/>
    <x v="2"/>
    <n v="2594.2800000000002"/>
    <n v="2569.0147783251236"/>
    <n v="25.265221674876557"/>
    <n v="2607.5500000000002"/>
    <n v="-13.269999999999982"/>
    <n v="11500"/>
    <n v="11388"/>
    <n v="112"/>
    <n v="11558.82"/>
    <n v="-58.819999999999709"/>
  </r>
  <r>
    <s v="1425215"/>
    <x v="55"/>
    <x v="4"/>
    <x v="2"/>
    <n v="3333.51"/>
    <n v="3301.0443349753696"/>
    <n v="32.465665024630653"/>
    <n v="3350.56"/>
    <n v="-17.049999999999727"/>
    <n v="11500"/>
    <n v="11388"/>
    <n v="112"/>
    <n v="11558.82"/>
    <n v="-58.819999999999709"/>
  </r>
  <r>
    <s v="1425215"/>
    <x v="14"/>
    <x v="4"/>
    <x v="2"/>
    <n v="5467.37"/>
    <n v="5354.5196078431372"/>
    <n v="112.85039215686265"/>
    <n v="5461.61"/>
    <n v="5.7600000000002183"/>
    <n v="11628"/>
    <n v="11388"/>
    <n v="240"/>
    <n v="11615.76"/>
    <n v="12.239999999999782"/>
  </r>
  <r>
    <s v="1425215"/>
    <x v="56"/>
    <x v="4"/>
    <x v="2"/>
    <n v="10120.379999999999"/>
    <n v="9220.0886699507391"/>
    <n v="900.29133004926007"/>
    <n v="9358.39"/>
    <n v="761.98999999999978"/>
    <n v="12500"/>
    <n v="11388"/>
    <n v="1112"/>
    <n v="11558.82"/>
    <n v="941.18000000000029"/>
  </r>
  <r>
    <s v="1425215"/>
    <x v="63"/>
    <x v="4"/>
    <x v="2"/>
    <n v="11531.75"/>
    <n v="11340.551724137931"/>
    <n v="191.19827586206884"/>
    <n v="11510.66"/>
    <n v="21.090000000000146"/>
    <n v="965"/>
    <n v="949"/>
    <n v="16"/>
    <n v="963.23500000000001"/>
    <n v="1.7649999999999864"/>
  </r>
  <r>
    <s v="1425215"/>
    <x v="17"/>
    <x v="4"/>
    <x v="2"/>
    <n v="15237.81"/>
    <n v="15146.039800995024"/>
    <n v="91.770199004975439"/>
    <n v="15221.77"/>
    <n v="16.039999999999054"/>
    <n v="11457"/>
    <n v="11388"/>
    <n v="69"/>
    <n v="11444.94"/>
    <n v="12.059999999999491"/>
  </r>
  <r>
    <s v="1425215"/>
    <x v="58"/>
    <x v="4"/>
    <x v="2"/>
    <n v="57747.55"/>
    <n v="57115.603960396038"/>
    <n v="631.94603960396489"/>
    <n v="57686.76"/>
    <n v="60.790000000000873"/>
    <n v="11514"/>
    <n v="11388"/>
    <n v="126"/>
    <n v="11501.88"/>
    <n v="12.1200000000008"/>
  </r>
  <r>
    <s v="1425215"/>
    <x v="59"/>
    <x v="4"/>
    <x v="3"/>
    <n v="45988.160000000003"/>
    <n v="50121.73134328358"/>
    <n v="-4133.5713432835764"/>
    <n v="50372.34"/>
    <n v="-4384.179999999993"/>
    <n v="8541"/>
    <n v="8541"/>
    <n v="0"/>
    <n v="8583.7049999999999"/>
    <n v="-42.704999999999927"/>
  </r>
  <r>
    <s v="1425215"/>
    <x v="20"/>
    <x v="4"/>
    <x v="4"/>
    <n v="574.98"/>
    <n v="563.70588235294122"/>
    <n v="11.274117647058802"/>
    <n v="574.98"/>
    <n v="0"/>
    <n v="104.542"/>
    <n v="102.49215686274511"/>
    <n v="2.0498431372548964"/>
    <n v="104.542"/>
    <n v="0"/>
  </r>
  <r>
    <s v="1425411"/>
    <x v="0"/>
    <x v="0"/>
    <x v="0"/>
    <n v="1145.3399999999999"/>
    <n v="0"/>
    <n v="1145.3399999999999"/>
    <n v="0"/>
    <n v="1145.3399999999999"/>
    <n v="0"/>
    <n v="0"/>
    <n v="0"/>
    <n v="0"/>
    <n v="0"/>
  </r>
  <r>
    <s v="1425411"/>
    <x v="1"/>
    <x v="1"/>
    <x v="0"/>
    <n v="1.05"/>
    <n v="0"/>
    <n v="1.05"/>
    <n v="1.05"/>
    <n v="0"/>
    <n v="0"/>
    <n v="0"/>
    <n v="0"/>
    <n v="0"/>
    <n v="0"/>
  </r>
  <r>
    <s v="1425411"/>
    <x v="2"/>
    <x v="1"/>
    <x v="0"/>
    <n v="24.5"/>
    <n v="0"/>
    <n v="24.5"/>
    <n v="24.57"/>
    <n v="-7.0000000000000284E-2"/>
    <n v="0"/>
    <n v="0"/>
    <n v="0"/>
    <n v="0"/>
    <n v="0"/>
  </r>
  <r>
    <s v="1425411"/>
    <x v="3"/>
    <x v="1"/>
    <x v="0"/>
    <n v="164.5"/>
    <n v="0"/>
    <n v="164.5"/>
    <n v="164.94"/>
    <n v="-0.43999999999999773"/>
    <n v="0"/>
    <n v="0"/>
    <n v="0"/>
    <n v="0"/>
    <n v="0"/>
  </r>
  <r>
    <s v="1425411"/>
    <x v="4"/>
    <x v="2"/>
    <x v="0"/>
    <n v="1199.1300000000001"/>
    <n v="0"/>
    <n v="1199.1300000000001"/>
    <n v="1200.21"/>
    <n v="-1.0799999999999272"/>
    <n v="3.4"/>
    <n v="0"/>
    <n v="3.4"/>
    <n v="3.403"/>
    <n v="-3.0000000000001137E-3"/>
  </r>
  <r>
    <s v="1425411"/>
    <x v="7"/>
    <x v="1"/>
    <x v="0"/>
    <n v="1843"/>
    <n v="0"/>
    <n v="1843"/>
    <n v="1847.93"/>
    <n v="-4.9300000000000637"/>
    <n v="0"/>
    <n v="0"/>
    <n v="0"/>
    <n v="0"/>
    <n v="0"/>
  </r>
  <r>
    <s v="1425411"/>
    <x v="5"/>
    <x v="2"/>
    <x v="0"/>
    <n v="4122.0600000000004"/>
    <n v="0"/>
    <n v="4122.0600000000004"/>
    <n v="4125.76"/>
    <n v="-3.6999999999998181"/>
    <n v="3.4"/>
    <n v="0"/>
    <n v="3.4"/>
    <n v="3.403"/>
    <n v="-3.0000000000001137E-3"/>
  </r>
  <r>
    <s v="1425411"/>
    <x v="8"/>
    <x v="1"/>
    <x v="0"/>
    <n v="4261.95"/>
    <n v="0"/>
    <n v="4261.95"/>
    <n v="4273.34"/>
    <n v="-11.390000000000327"/>
    <n v="0"/>
    <n v="0"/>
    <n v="0"/>
    <n v="0"/>
    <n v="0"/>
  </r>
  <r>
    <s v="1425411"/>
    <x v="6"/>
    <x v="2"/>
    <x v="0"/>
    <n v="4459.82"/>
    <n v="0"/>
    <n v="4459.82"/>
    <n v="4463.8500000000004"/>
    <n v="-4.0300000000006548"/>
    <n v="71.400000000000006"/>
    <n v="0"/>
    <n v="71.400000000000006"/>
    <n v="71.465000000000003"/>
    <n v="-6.4999999999997726E-2"/>
  </r>
  <r>
    <s v="1425411"/>
    <x v="287"/>
    <x v="3"/>
    <x v="1"/>
    <n v="-194243.79"/>
    <n v="0"/>
    <n v="-194243.79"/>
    <n v="-194243.78"/>
    <n v="-1.0000000009313226E-2"/>
    <n v="-1106"/>
    <n v="0"/>
    <n v="-1106"/>
    <n v="-1106"/>
    <n v="0"/>
  </r>
  <r>
    <s v="1425411"/>
    <x v="288"/>
    <x v="4"/>
    <x v="2"/>
    <n v="918.5"/>
    <n v="886.57142857142856"/>
    <n v="31.928571428571445"/>
    <n v="899.87"/>
    <n v="18.629999999999995"/>
    <n v="27500"/>
    <n v="26544"/>
    <n v="956"/>
    <n v="26942.16"/>
    <n v="557.84000000000015"/>
  </r>
  <r>
    <s v="1425411"/>
    <x v="279"/>
    <x v="4"/>
    <x v="2"/>
    <n v="1145.02"/>
    <n v="1134.7562189054727"/>
    <n v="10.263781094527303"/>
    <n v="1140.43"/>
    <n v="4.5899999999999181"/>
    <n v="1116"/>
    <n v="1106"/>
    <n v="10"/>
    <n v="1111.53"/>
    <n v="4.4700000000000273"/>
  </r>
  <r>
    <s v="1425411"/>
    <x v="280"/>
    <x v="4"/>
    <x v="2"/>
    <n v="4127.2"/>
    <n v="4087.772277227722"/>
    <n v="39.427722772277775"/>
    <n v="4128.6499999999996"/>
    <n v="-1.4499999999998181"/>
    <n v="26800"/>
    <n v="26544"/>
    <n v="256"/>
    <n v="26809.439999999999"/>
    <n v="-9.4399999999986903"/>
  </r>
  <r>
    <s v="1425411"/>
    <x v="289"/>
    <x v="4"/>
    <x v="2"/>
    <n v="4844.17"/>
    <n v="4824.9064039408868"/>
    <n v="19.263596059113297"/>
    <n v="4897.28"/>
    <n v="-53.109999999999673"/>
    <n v="26650"/>
    <n v="26544"/>
    <n v="106"/>
    <n v="26942.16"/>
    <n v="-292.15999999999985"/>
  </r>
  <r>
    <s v="1425411"/>
    <x v="282"/>
    <x v="4"/>
    <x v="2"/>
    <n v="7793.17"/>
    <n v="7718.7326732673264"/>
    <n v="74.437326732673682"/>
    <n v="7795.92"/>
    <n v="-2.75"/>
    <n v="26800"/>
    <n v="26544"/>
    <n v="256"/>
    <n v="26809.439999999999"/>
    <n v="-9.4399999999986903"/>
  </r>
  <r>
    <s v="1425411"/>
    <x v="290"/>
    <x v="4"/>
    <x v="2"/>
    <n v="9198.15"/>
    <n v="8792.699507389163"/>
    <n v="405.45049261083659"/>
    <n v="8924.59"/>
    <n v="273.55999999999949"/>
    <n v="1157"/>
    <n v="1105.9999999999998"/>
    <n v="51.000000000000227"/>
    <n v="1122.5899999999999"/>
    <n v="34.410000000000082"/>
  </r>
  <r>
    <s v="1425411"/>
    <x v="291"/>
    <x v="4"/>
    <x v="2"/>
    <n v="11206.8"/>
    <n v="11058.492610837438"/>
    <n v="148.30738916256087"/>
    <n v="11224.37"/>
    <n v="-17.570000000001528"/>
    <n v="26900"/>
    <n v="26544"/>
    <n v="356"/>
    <n v="26942.16"/>
    <n v="-42.159999999999854"/>
  </r>
  <r>
    <s v="1425411"/>
    <x v="292"/>
    <x v="4"/>
    <x v="2"/>
    <n v="15373.55"/>
    <n v="14841.812807881774"/>
    <n v="531.73719211822572"/>
    <n v="15064.44"/>
    <n v="309.10999999999876"/>
    <n v="27495"/>
    <n v="26544"/>
    <n v="951"/>
    <n v="26942.16"/>
    <n v="552.84000000000015"/>
  </r>
  <r>
    <s v="1425411"/>
    <x v="293"/>
    <x v="4"/>
    <x v="2"/>
    <n v="93708.33"/>
    <n v="92813.217821782178"/>
    <n v="895.11217821782338"/>
    <n v="93741.35"/>
    <n v="-33.020000000004075"/>
    <n v="26800"/>
    <n v="26544"/>
    <n v="256"/>
    <n v="26809.439999999999"/>
    <n v="-9.4399999999986903"/>
  </r>
  <r>
    <s v="1425411"/>
    <x v="19"/>
    <x v="4"/>
    <x v="3"/>
    <n v="28372.5"/>
    <n v="29693.257425742573"/>
    <n v="-1320.7574257425731"/>
    <n v="29990.19"/>
    <n v="-1617.6899999999987"/>
    <n v="5000"/>
    <n v="4963.727722772277"/>
    <n v="36.272277227722952"/>
    <n v="5013.3649999999998"/>
    <n v="-13.364999999999782"/>
  </r>
  <r>
    <s v="1425411"/>
    <x v="20"/>
    <x v="4"/>
    <x v="4"/>
    <n v="335.05"/>
    <n v="328.48039215686276"/>
    <n v="6.5696078431372484"/>
    <n v="335.05"/>
    <n v="0"/>
    <n v="60.917999999999999"/>
    <n v="59.723529411764709"/>
    <n v="1.1944705882352906"/>
    <n v="60.917999999999999"/>
    <n v="0"/>
  </r>
  <r>
    <s v="1425412"/>
    <x v="0"/>
    <x v="0"/>
    <x v="0"/>
    <n v="3818.45"/>
    <n v="0"/>
    <n v="3818.45"/>
    <n v="0"/>
    <n v="3818.45"/>
    <n v="0"/>
    <n v="0"/>
    <n v="0"/>
    <n v="0"/>
    <n v="0"/>
  </r>
  <r>
    <s v="1425412"/>
    <x v="1"/>
    <x v="1"/>
    <x v="0"/>
    <n v="1.89"/>
    <n v="0"/>
    <n v="1.89"/>
    <n v="1.86"/>
    <n v="2.9999999999999805E-2"/>
    <n v="0"/>
    <n v="0"/>
    <n v="0"/>
    <n v="0"/>
    <n v="0"/>
  </r>
  <r>
    <s v="1425412"/>
    <x v="2"/>
    <x v="1"/>
    <x v="0"/>
    <n v="44.1"/>
    <n v="0"/>
    <n v="44.1"/>
    <n v="43.34"/>
    <n v="0.75999999999999801"/>
    <n v="0"/>
    <n v="0"/>
    <n v="0"/>
    <n v="0"/>
    <n v="0"/>
  </r>
  <r>
    <s v="1425412"/>
    <x v="3"/>
    <x v="1"/>
    <x v="0"/>
    <n v="296.10000000000002"/>
    <n v="0"/>
    <n v="296.10000000000002"/>
    <n v="291"/>
    <n v="5.1000000000000227"/>
    <n v="0"/>
    <n v="0"/>
    <n v="0"/>
    <n v="0"/>
    <n v="0"/>
  </r>
  <r>
    <s v="1425412"/>
    <x v="4"/>
    <x v="2"/>
    <x v="0"/>
    <n v="1410.74"/>
    <n v="0"/>
    <n v="1410.74"/>
    <n v="2128.0300000000002"/>
    <n v="-717.29000000000019"/>
    <n v="4"/>
    <n v="0"/>
    <n v="4"/>
    <n v="6.0339999999999998"/>
    <n v="-2.0339999999999998"/>
  </r>
  <r>
    <s v="1425412"/>
    <x v="7"/>
    <x v="1"/>
    <x v="0"/>
    <n v="3317.4"/>
    <n v="0"/>
    <n v="3317.4"/>
    <n v="3260.26"/>
    <n v="57.139999999999873"/>
    <n v="0"/>
    <n v="0"/>
    <n v="0"/>
    <n v="0"/>
    <n v="0"/>
  </r>
  <r>
    <s v="1425412"/>
    <x v="5"/>
    <x v="2"/>
    <x v="0"/>
    <n v="4849.4799999999996"/>
    <n v="0"/>
    <n v="4849.4799999999996"/>
    <n v="7315.2"/>
    <n v="-2465.7200000000003"/>
    <n v="4"/>
    <n v="0"/>
    <n v="4"/>
    <n v="6.0339999999999998"/>
    <n v="-2.0339999999999998"/>
  </r>
  <r>
    <s v="1425412"/>
    <x v="8"/>
    <x v="1"/>
    <x v="0"/>
    <n v="7671.51"/>
    <n v="0"/>
    <n v="7671.51"/>
    <n v="7539.37"/>
    <n v="132.14000000000033"/>
    <n v="0"/>
    <n v="0"/>
    <n v="0"/>
    <n v="0"/>
    <n v="0"/>
  </r>
  <r>
    <s v="1425412"/>
    <x v="6"/>
    <x v="2"/>
    <x v="0"/>
    <n v="5246.84"/>
    <n v="0"/>
    <n v="5246.84"/>
    <n v="7914.66"/>
    <n v="-2667.8199999999997"/>
    <n v="84"/>
    <n v="0"/>
    <n v="84"/>
    <n v="126.711"/>
    <n v="-42.710999999999999"/>
  </r>
  <r>
    <s v="1425412"/>
    <x v="276"/>
    <x v="3"/>
    <x v="1"/>
    <n v="-294967.64"/>
    <n v="0"/>
    <n v="-294967.64"/>
    <n v="-294967.63"/>
    <n v="-1.0000000009313226E-2"/>
    <n v="-1961"/>
    <n v="0"/>
    <n v="-1961"/>
    <n v="-1961"/>
    <n v="0"/>
  </r>
  <r>
    <s v="1425412"/>
    <x v="48"/>
    <x v="4"/>
    <x v="2"/>
    <n v="6.38"/>
    <n v="0"/>
    <n v="6.38"/>
    <n v="0"/>
    <n v="6.38"/>
    <n v="75"/>
    <n v="0"/>
    <n v="75"/>
    <n v="0"/>
    <n v="75"/>
  </r>
  <r>
    <s v="1425412"/>
    <x v="277"/>
    <x v="4"/>
    <x v="2"/>
    <n v="86.24"/>
    <n v="76.872549019607845"/>
    <n v="9.3674509803921495"/>
    <n v="78.41"/>
    <n v="7.8299999999999983"/>
    <n v="2200"/>
    <n v="1961"/>
    <n v="239"/>
    <n v="2000.22"/>
    <n v="199.77999999999997"/>
  </r>
  <r>
    <s v="1425412"/>
    <x v="278"/>
    <x v="4"/>
    <x v="2"/>
    <n v="1583.16"/>
    <n v="1571.9408866995075"/>
    <n v="11.219113300492609"/>
    <n v="1595.52"/>
    <n v="-12.3599999999999"/>
    <n v="47400"/>
    <n v="47064"/>
    <n v="336"/>
    <n v="47769.96"/>
    <n v="-369.95999999999913"/>
  </r>
  <r>
    <s v="1425412"/>
    <x v="279"/>
    <x v="4"/>
    <x v="2"/>
    <n v="2021.22"/>
    <n v="2011.9900497512438"/>
    <n v="9.2299502487562677"/>
    <n v="2022.05"/>
    <n v="-0.82999999999992724"/>
    <n v="1970"/>
    <n v="1961"/>
    <n v="9"/>
    <n v="1970.8050000000001"/>
    <n v="-0.80500000000006366"/>
  </r>
  <r>
    <s v="1425412"/>
    <x v="280"/>
    <x v="4"/>
    <x v="2"/>
    <n v="7315"/>
    <n v="7247.8514851485152"/>
    <n v="67.148514851484833"/>
    <n v="7320.33"/>
    <n v="-5.3299999999999272"/>
    <n v="47500"/>
    <n v="47064"/>
    <n v="436"/>
    <n v="47534.64"/>
    <n v="-34.639999999999418"/>
  </r>
  <r>
    <s v="1425412"/>
    <x v="281"/>
    <x v="4"/>
    <x v="2"/>
    <n v="7773.37"/>
    <n v="7750.9655172413795"/>
    <n v="22.404482758620361"/>
    <n v="7867.23"/>
    <n v="-93.859999999999673"/>
    <n v="47200"/>
    <n v="47064"/>
    <n v="136"/>
    <n v="47769.96"/>
    <n v="-569.95999999999913"/>
  </r>
  <r>
    <s v="1425412"/>
    <x v="282"/>
    <x v="4"/>
    <x v="2"/>
    <n v="13812.52"/>
    <n v="13685.742574257425"/>
    <n v="126.77742574257536"/>
    <n v="13822.6"/>
    <n v="-10.079999999999927"/>
    <n v="47500"/>
    <n v="47064"/>
    <n v="436"/>
    <n v="47534.64"/>
    <n v="-34.639999999999418"/>
  </r>
  <r>
    <s v="1425412"/>
    <x v="283"/>
    <x v="4"/>
    <x v="2"/>
    <n v="15582.6"/>
    <n v="15433.073891625616"/>
    <n v="149.52610837438442"/>
    <n v="15664.57"/>
    <n v="-81.969999999999345"/>
    <n v="1980"/>
    <n v="1961"/>
    <n v="19"/>
    <n v="1990.415"/>
    <n v="-10.414999999999964"/>
  </r>
  <r>
    <s v="1425412"/>
    <x v="284"/>
    <x v="4"/>
    <x v="2"/>
    <n v="17940.27"/>
    <n v="17775.605911330051"/>
    <n v="164.66408866994971"/>
    <n v="18042.240000000002"/>
    <n v="-101.97000000000116"/>
    <n v="47500"/>
    <n v="47064"/>
    <n v="436"/>
    <n v="47769.96"/>
    <n v="-269.95999999999913"/>
  </r>
  <r>
    <s v="1425412"/>
    <x v="285"/>
    <x v="4"/>
    <x v="2"/>
    <n v="24991.47"/>
    <n v="24893.093596059112"/>
    <n v="98.376403940888849"/>
    <n v="25266.49"/>
    <n v="-275.02000000000044"/>
    <n v="47250"/>
    <n v="47064"/>
    <n v="186"/>
    <n v="47769.96"/>
    <n v="-519.95999999999913"/>
  </r>
  <r>
    <s v="1425412"/>
    <x v="286"/>
    <x v="4"/>
    <x v="2"/>
    <n v="119697.83"/>
    <n v="119150.9900990099"/>
    <n v="546.83990099010407"/>
    <n v="120342.5"/>
    <n v="-644.66999999999825"/>
    <n v="47280"/>
    <n v="47064"/>
    <n v="216"/>
    <n v="47534.64"/>
    <n v="-254.63999999999942"/>
  </r>
  <r>
    <s v="1425412"/>
    <x v="275"/>
    <x v="4"/>
    <x v="3"/>
    <n v="56907"/>
    <n v="53589.980099502485"/>
    <n v="3317.0199004975148"/>
    <n v="53857.93"/>
    <n v="3049.0699999999997"/>
    <n v="9000"/>
    <n v="8800.9681592039797"/>
    <n v="199.03184079602033"/>
    <n v="8844.973"/>
    <n v="155.02700000000004"/>
  </r>
  <r>
    <s v="1425412"/>
    <x v="20"/>
    <x v="4"/>
    <x v="4"/>
    <n v="594.07000000000005"/>
    <n v="582.42156862745105"/>
    <n v="11.648431372548998"/>
    <n v="594.07000000000005"/>
    <n v="0"/>
    <n v="108.012"/>
    <n v="105.89411764705883"/>
    <n v="2.1178823529411659"/>
    <n v="108.012"/>
    <n v="0"/>
  </r>
  <r>
    <s v="1425416"/>
    <x v="1"/>
    <x v="1"/>
    <x v="0"/>
    <n v="0.01"/>
    <n v="0"/>
    <n v="0.01"/>
    <n v="0"/>
    <n v="0.01"/>
    <n v="0"/>
    <n v="0"/>
    <n v="0"/>
    <n v="0"/>
    <n v="0"/>
  </r>
  <r>
    <s v="1425416"/>
    <x v="0"/>
    <x v="0"/>
    <x v="0"/>
    <n v="3199.39"/>
    <n v="0"/>
    <n v="3199.39"/>
    <n v="0"/>
    <n v="3199.39"/>
    <n v="0"/>
    <n v="0"/>
    <n v="0"/>
    <n v="0"/>
    <n v="0"/>
  </r>
  <r>
    <s v="1425416"/>
    <x v="2"/>
    <x v="1"/>
    <x v="0"/>
    <n v="0.2"/>
    <n v="0"/>
    <n v="0.2"/>
    <n v="0.1"/>
    <n v="0.1"/>
    <n v="0"/>
    <n v="0"/>
    <n v="0"/>
    <n v="0"/>
    <n v="0"/>
  </r>
  <r>
    <s v="1425416"/>
    <x v="3"/>
    <x v="1"/>
    <x v="0"/>
    <n v="1.32"/>
    <n v="0"/>
    <n v="1.32"/>
    <n v="0.65"/>
    <n v="0.67"/>
    <n v="0"/>
    <n v="0"/>
    <n v="0"/>
    <n v="0"/>
    <n v="0"/>
  </r>
  <r>
    <s v="1425416"/>
    <x v="7"/>
    <x v="1"/>
    <x v="0"/>
    <n v="14.74"/>
    <n v="0"/>
    <n v="14.74"/>
    <n v="7.34"/>
    <n v="7.4"/>
    <n v="0"/>
    <n v="0"/>
    <n v="0"/>
    <n v="0"/>
    <n v="0"/>
  </r>
  <r>
    <s v="1425416"/>
    <x v="8"/>
    <x v="1"/>
    <x v="0"/>
    <n v="34.1"/>
    <n v="0"/>
    <n v="34.1"/>
    <n v="16.97"/>
    <n v="17.130000000000003"/>
    <n v="0"/>
    <n v="0"/>
    <n v="0"/>
    <n v="0"/>
    <n v="0"/>
  </r>
  <r>
    <s v="1425416"/>
    <x v="259"/>
    <x v="2"/>
    <x v="0"/>
    <n v="633.70000000000005"/>
    <n v="0"/>
    <n v="633.70000000000005"/>
    <n v="790.32"/>
    <n v="-156.62"/>
    <n v="4"/>
    <n v="0"/>
    <n v="4"/>
    <n v="4.9889999999999999"/>
    <n v="-0.98899999999999988"/>
  </r>
  <r>
    <s v="1425416"/>
    <x v="260"/>
    <x v="2"/>
    <x v="0"/>
    <n v="2013.25"/>
    <n v="0"/>
    <n v="2013.25"/>
    <n v="2510.8200000000002"/>
    <n v="-497.57000000000016"/>
    <n v="4"/>
    <n v="0"/>
    <n v="4"/>
    <n v="4.9889999999999999"/>
    <n v="-0.98899999999999988"/>
  </r>
  <r>
    <s v="1425416"/>
    <x v="261"/>
    <x v="2"/>
    <x v="0"/>
    <n v="2023.05"/>
    <n v="0"/>
    <n v="2023.05"/>
    <n v="2523.11"/>
    <n v="-500.06000000000017"/>
    <n v="24"/>
    <n v="0"/>
    <n v="24"/>
    <n v="29.931999999999999"/>
    <n v="-5.9319999999999986"/>
  </r>
  <r>
    <s v="1425416"/>
    <x v="149"/>
    <x v="3"/>
    <x v="5"/>
    <n v="-96919.88"/>
    <n v="0"/>
    <n v="-96919.88"/>
    <n v="-96919.87"/>
    <n v="-1.0000000009313226E-2"/>
    <n v="-3981"/>
    <n v="0"/>
    <n v="-3981"/>
    <n v="-3981"/>
    <n v="0"/>
  </r>
  <r>
    <s v="1425416"/>
    <x v="267"/>
    <x v="4"/>
    <x v="5"/>
    <n v="79490.53"/>
    <n v="81766.61"/>
    <n v="-2276.0800000000017"/>
    <n v="81766.61"/>
    <n v="-2276.0800000000017"/>
    <n v="4025"/>
    <n v="4140.24"/>
    <n v="-115.23999999999978"/>
    <n v="4140.24"/>
    <n v="-115.23999999999978"/>
  </r>
  <r>
    <s v="1425416"/>
    <x v="317"/>
    <x v="4"/>
    <x v="2"/>
    <n v="2133.23"/>
    <n v="2081.4705882352941"/>
    <n v="51.759411764705874"/>
    <n v="2123.1"/>
    <n v="10.130000000000109"/>
    <n v="4080"/>
    <n v="3981"/>
    <n v="99"/>
    <n v="4060.62"/>
    <n v="19.380000000000109"/>
  </r>
  <r>
    <s v="1425416"/>
    <x v="263"/>
    <x v="4"/>
    <x v="2"/>
    <n v="6984"/>
    <n v="6950.8258706467659"/>
    <n v="33.174129353234093"/>
    <n v="6985.58"/>
    <n v="-1.5799999999999272"/>
    <n v="4000"/>
    <n v="3981"/>
    <n v="19"/>
    <n v="4000.9050000000002"/>
    <n v="-0.90500000000020009"/>
  </r>
  <r>
    <s v="1425416"/>
    <x v="264"/>
    <x v="4"/>
    <x v="3"/>
    <n v="392.36"/>
    <n v="195.25"/>
    <n v="197.11"/>
    <n v="195.25"/>
    <n v="197.11"/>
    <n v="40"/>
    <n v="19.905000000000001"/>
    <n v="20.094999999999999"/>
    <n v="19.905000000000001"/>
    <n v="20.094999999999999"/>
  </r>
  <r>
    <s v="1425427"/>
    <x v="0"/>
    <x v="0"/>
    <x v="0"/>
    <n v="-114.57"/>
    <n v="0"/>
    <n v="-114.57"/>
    <n v="0"/>
    <n v="-114.57"/>
    <n v="0"/>
    <n v="0"/>
    <n v="0"/>
    <n v="0"/>
    <n v="0"/>
  </r>
  <r>
    <s v="1425427"/>
    <x v="1"/>
    <x v="1"/>
    <x v="0"/>
    <n v="0"/>
    <n v="0"/>
    <n v="0"/>
    <n v="0.02"/>
    <n v="-0.02"/>
    <n v="0"/>
    <n v="0"/>
    <n v="0"/>
    <n v="0"/>
    <n v="0"/>
  </r>
  <r>
    <s v="1425427"/>
    <x v="2"/>
    <x v="1"/>
    <x v="0"/>
    <n v="0"/>
    <n v="0"/>
    <n v="0"/>
    <n v="0.37"/>
    <n v="-0.37"/>
    <n v="0"/>
    <n v="0"/>
    <n v="0"/>
    <n v="0"/>
    <n v="0"/>
  </r>
  <r>
    <s v="1425427"/>
    <x v="3"/>
    <x v="1"/>
    <x v="0"/>
    <n v="0"/>
    <n v="0"/>
    <n v="0"/>
    <n v="2.4900000000000002"/>
    <n v="-2.4900000000000002"/>
    <n v="0"/>
    <n v="0"/>
    <n v="0"/>
    <n v="0"/>
    <n v="0"/>
  </r>
  <r>
    <s v="1425427"/>
    <x v="4"/>
    <x v="2"/>
    <x v="0"/>
    <n v="10.58"/>
    <n v="0"/>
    <n v="10.58"/>
    <n v="8.82"/>
    <n v="1.7599999999999998"/>
    <n v="0.03"/>
    <n v="0"/>
    <n v="0.03"/>
    <n v="2.5000000000000001E-2"/>
    <n v="4.9999999999999975E-3"/>
  </r>
  <r>
    <s v="1425427"/>
    <x v="7"/>
    <x v="1"/>
    <x v="0"/>
    <n v="0"/>
    <n v="0"/>
    <n v="0"/>
    <n v="27.92"/>
    <n v="-27.92"/>
    <n v="0"/>
    <n v="0"/>
    <n v="0"/>
    <n v="0"/>
    <n v="0"/>
  </r>
  <r>
    <s v="1425427"/>
    <x v="6"/>
    <x v="2"/>
    <x v="0"/>
    <n v="33.729999999999997"/>
    <n v="0"/>
    <n v="33.729999999999997"/>
    <n v="28.11"/>
    <n v="5.6199999999999974"/>
    <n v="0.54"/>
    <n v="0"/>
    <n v="0.54"/>
    <n v="0.45"/>
    <n v="9.0000000000000024E-2"/>
  </r>
  <r>
    <s v="1425427"/>
    <x v="5"/>
    <x v="2"/>
    <x v="0"/>
    <n v="36.369999999999997"/>
    <n v="0"/>
    <n v="36.369999999999997"/>
    <n v="30.31"/>
    <n v="6.0599999999999987"/>
    <n v="0.03"/>
    <n v="0"/>
    <n v="0.03"/>
    <n v="2.5000000000000001E-2"/>
    <n v="4.9999999999999975E-3"/>
  </r>
  <r>
    <s v="1425427"/>
    <x v="8"/>
    <x v="1"/>
    <x v="0"/>
    <n v="0"/>
    <n v="0"/>
    <n v="0"/>
    <n v="64.569999999999993"/>
    <n v="-64.569999999999993"/>
    <n v="0"/>
    <n v="0"/>
    <n v="0"/>
    <n v="0"/>
    <n v="0"/>
  </r>
  <r>
    <s v="1425427"/>
    <x v="487"/>
    <x v="3"/>
    <x v="5"/>
    <n v="-3800.04"/>
    <n v="0"/>
    <n v="-3800.04"/>
    <n v="-3800.04"/>
    <n v="0"/>
    <n v="-100"/>
    <n v="0"/>
    <n v="-100"/>
    <n v="-100"/>
    <n v="0"/>
  </r>
  <r>
    <s v="1425427"/>
    <x v="487"/>
    <x v="4"/>
    <x v="5"/>
    <n v="3800.04"/>
    <n v="0"/>
    <n v="3800.04"/>
    <n v="0"/>
    <n v="3800.04"/>
    <n v="100"/>
    <n v="0"/>
    <n v="100"/>
    <n v="0"/>
    <n v="100"/>
  </r>
  <r>
    <s v="1425427"/>
    <x v="22"/>
    <x v="4"/>
    <x v="2"/>
    <n v="0"/>
    <n v="7.95"/>
    <n v="-7.95"/>
    <n v="7.95"/>
    <n v="-7.95"/>
    <n v="0"/>
    <n v="3"/>
    <n v="-3"/>
    <n v="3"/>
    <n v="-3"/>
  </r>
  <r>
    <s v="1425427"/>
    <x v="23"/>
    <x v="4"/>
    <x v="2"/>
    <n v="33.89"/>
    <n v="33.89054726368159"/>
    <n v="-5.472636815895271E-4"/>
    <n v="34.06"/>
    <n v="-0.17000000000000171"/>
    <n v="100"/>
    <n v="100"/>
    <n v="0"/>
    <n v="100.5"/>
    <n v="-0.5"/>
  </r>
  <r>
    <s v="1425427"/>
    <x v="488"/>
    <x v="4"/>
    <x v="2"/>
    <n v="0"/>
    <n v="2706.0198019801978"/>
    <n v="-2706.0198019801978"/>
    <n v="2733.08"/>
    <n v="-2733.08"/>
    <n v="0"/>
    <n v="100"/>
    <n v="-100"/>
    <n v="101"/>
    <n v="-101"/>
  </r>
  <r>
    <s v="1425427"/>
    <x v="489"/>
    <x v="4"/>
    <x v="3"/>
    <n v="0"/>
    <n v="853.80198019801981"/>
    <n v="-853.80198019801981"/>
    <n v="862.34"/>
    <n v="-862.34"/>
    <n v="0"/>
    <n v="75"/>
    <n v="-75"/>
    <n v="75.75"/>
    <n v="-75.75"/>
  </r>
  <r>
    <s v="1425742"/>
    <x v="0"/>
    <x v="0"/>
    <x v="0"/>
    <n v="4547.13"/>
    <n v="0"/>
    <n v="4547.13"/>
    <n v="0"/>
    <n v="4547.13"/>
    <n v="0"/>
    <n v="0"/>
    <n v="0"/>
    <n v="0"/>
    <n v="0"/>
  </r>
  <r>
    <s v="1425742"/>
    <x v="1"/>
    <x v="1"/>
    <x v="0"/>
    <n v="1.95"/>
    <n v="0"/>
    <n v="1.95"/>
    <n v="1.91"/>
    <n v="4.0000000000000036E-2"/>
    <n v="0"/>
    <n v="0"/>
    <n v="0"/>
    <n v="0"/>
    <n v="0"/>
  </r>
  <r>
    <s v="1425742"/>
    <x v="2"/>
    <x v="1"/>
    <x v="0"/>
    <n v="45.4"/>
    <n v="0"/>
    <n v="45.4"/>
    <n v="44.56"/>
    <n v="0.83999999999999631"/>
    <n v="0"/>
    <n v="0"/>
    <n v="0"/>
    <n v="0"/>
    <n v="0"/>
  </r>
  <r>
    <s v="1425742"/>
    <x v="3"/>
    <x v="1"/>
    <x v="0"/>
    <n v="304.85000000000002"/>
    <n v="0"/>
    <n v="304.85000000000002"/>
    <n v="299.20999999999998"/>
    <n v="5.6400000000000432"/>
    <n v="0"/>
    <n v="0"/>
    <n v="0"/>
    <n v="0"/>
    <n v="0"/>
  </r>
  <r>
    <s v="1425742"/>
    <x v="4"/>
    <x v="2"/>
    <x v="0"/>
    <n v="236.3"/>
    <n v="0"/>
    <n v="236.3"/>
    <n v="705.72"/>
    <n v="-469.42"/>
    <n v="0.67"/>
    <n v="0"/>
    <n v="0.67"/>
    <n v="2.0009999999999999"/>
    <n v="-1.331"/>
  </r>
  <r>
    <s v="1425742"/>
    <x v="5"/>
    <x v="2"/>
    <x v="0"/>
    <n v="812.29"/>
    <n v="0"/>
    <n v="812.29"/>
    <n v="2425.9499999999998"/>
    <n v="-1613.6599999999999"/>
    <n v="0.67"/>
    <n v="0"/>
    <n v="0.67"/>
    <n v="2.0009999999999999"/>
    <n v="-1.331"/>
  </r>
  <r>
    <s v="1425742"/>
    <x v="6"/>
    <x v="2"/>
    <x v="0"/>
    <n v="878.85"/>
    <n v="0"/>
    <n v="878.85"/>
    <n v="2624.73"/>
    <n v="-1745.88"/>
    <n v="14.07"/>
    <n v="0"/>
    <n v="14.07"/>
    <n v="42.021000000000001"/>
    <n v="-27.951000000000001"/>
  </r>
  <r>
    <s v="1425742"/>
    <x v="7"/>
    <x v="1"/>
    <x v="0"/>
    <n v="3415.45"/>
    <n v="0"/>
    <n v="3415.45"/>
    <n v="3352.25"/>
    <n v="63.199999999999818"/>
    <n v="0"/>
    <n v="0"/>
    <n v="0"/>
    <n v="0"/>
    <n v="0"/>
  </r>
  <r>
    <s v="1425742"/>
    <x v="8"/>
    <x v="1"/>
    <x v="0"/>
    <n v="7898.25"/>
    <n v="0"/>
    <n v="7898.25"/>
    <n v="7752.1"/>
    <n v="146.14999999999964"/>
    <n v="0"/>
    <n v="0"/>
    <n v="0"/>
    <n v="0"/>
    <n v="0"/>
  </r>
  <r>
    <s v="1425742"/>
    <x v="47"/>
    <x v="3"/>
    <x v="1"/>
    <n v="-200279.09"/>
    <n v="0"/>
    <n v="-200279.09"/>
    <n v="-200279.09"/>
    <n v="0"/>
    <n v="-2001"/>
    <n v="0"/>
    <n v="-2001"/>
    <n v="-2001"/>
    <n v="0"/>
  </r>
  <r>
    <s v="1425742"/>
    <x v="490"/>
    <x v="4"/>
    <x v="2"/>
    <n v="702.23"/>
    <n v="0"/>
    <n v="702.23"/>
    <n v="0"/>
    <n v="702.23"/>
    <n v="12200"/>
    <n v="0"/>
    <n v="12200"/>
    <n v="0"/>
    <n v="12200"/>
  </r>
  <r>
    <s v="1425742"/>
    <x v="48"/>
    <x v="4"/>
    <x v="2"/>
    <n v="171.94"/>
    <n v="170.32673267326732"/>
    <n v="1.6132673267326822"/>
    <n v="172.03"/>
    <n v="-9.0000000000003411E-2"/>
    <n v="2020"/>
    <n v="2001"/>
    <n v="19"/>
    <n v="2021.01"/>
    <n v="-1.0099999999999909"/>
  </r>
  <r>
    <s v="1425742"/>
    <x v="49"/>
    <x v="4"/>
    <x v="2"/>
    <n v="0"/>
    <n v="691.06403940886696"/>
    <n v="-691.06403940886696"/>
    <n v="701.43"/>
    <n v="-701.43"/>
    <n v="0"/>
    <n v="12006"/>
    <n v="-12006"/>
    <n v="12186.09"/>
    <n v="-12186.09"/>
  </r>
  <r>
    <s v="1425742"/>
    <x v="50"/>
    <x v="4"/>
    <x v="2"/>
    <n v="994.95"/>
    <n v="990.497512437811"/>
    <n v="4.4524875621890487"/>
    <n v="995.45"/>
    <n v="-0.5"/>
    <n v="2010"/>
    <n v="2001"/>
    <n v="9"/>
    <n v="2011.0050000000001"/>
    <n v="-1.0050000000001091"/>
  </r>
  <r>
    <s v="1425742"/>
    <x v="12"/>
    <x v="4"/>
    <x v="2"/>
    <n v="3156.75"/>
    <n v="3106.5517241379312"/>
    <n v="50.19827586206884"/>
    <n v="3153.15"/>
    <n v="3.5999999999999091"/>
    <n v="12200"/>
    <n v="12006"/>
    <n v="194"/>
    <n v="12186.09"/>
    <n v="13.909999999999854"/>
  </r>
  <r>
    <s v="1425742"/>
    <x v="13"/>
    <x v="4"/>
    <x v="2"/>
    <n v="3817.14"/>
    <n v="3756.4334975369457"/>
    <n v="60.706502463054221"/>
    <n v="3812.78"/>
    <n v="4.3599999999996726"/>
    <n v="12200"/>
    <n v="12006"/>
    <n v="194"/>
    <n v="12186.09"/>
    <n v="13.909999999999854"/>
  </r>
  <r>
    <s v="1425742"/>
    <x v="14"/>
    <x v="4"/>
    <x v="2"/>
    <n v="5755.13"/>
    <n v="5645.0980392156862"/>
    <n v="110.03196078431392"/>
    <n v="5758"/>
    <n v="-2.8699999999998909"/>
    <n v="12240"/>
    <n v="12006"/>
    <n v="234"/>
    <n v="12246.12"/>
    <n v="-6.1200000000008004"/>
  </r>
  <r>
    <s v="1425742"/>
    <x v="15"/>
    <x v="4"/>
    <x v="2"/>
    <n v="11955.63"/>
    <n v="10874.187192118226"/>
    <n v="1081.4428078817728"/>
    <n v="11037.3"/>
    <n v="918.32999999999993"/>
    <n v="13200"/>
    <n v="12006"/>
    <n v="1194"/>
    <n v="12186.09"/>
    <n v="1013.9099999999999"/>
  </r>
  <r>
    <s v="1425742"/>
    <x v="17"/>
    <x v="4"/>
    <x v="2"/>
    <n v="16039.8"/>
    <n v="15967.980099502487"/>
    <n v="71.819900497512208"/>
    <n v="16047.82"/>
    <n v="-8.0200000000004366"/>
    <n v="12060"/>
    <n v="12006"/>
    <n v="54"/>
    <n v="12066.03"/>
    <n v="-6.0300000000006548"/>
  </r>
  <r>
    <s v="1425742"/>
    <x v="51"/>
    <x v="4"/>
    <x v="2"/>
    <n v="17901.919999999998"/>
    <n v="17628.807881773402"/>
    <n v="273.11211822659607"/>
    <n v="17893.240000000002"/>
    <n v="8.6799999999966531"/>
    <n v="2032"/>
    <n v="2001"/>
    <n v="31"/>
    <n v="2031.0150000000001"/>
    <n v="0.98499999999989996"/>
  </r>
  <r>
    <s v="1425742"/>
    <x v="18"/>
    <x v="4"/>
    <x v="2"/>
    <n v="68457.03"/>
    <n v="67813.128712871272"/>
    <n v="643.90128712872684"/>
    <n v="68491.259999999995"/>
    <n v="-34.229999999995925"/>
    <n v="12120"/>
    <n v="12006"/>
    <n v="114"/>
    <n v="12126.06"/>
    <n v="-6.0599999999994907"/>
  </r>
  <r>
    <s v="1425742"/>
    <x v="19"/>
    <x v="4"/>
    <x v="3"/>
    <n v="52579.92"/>
    <n v="53865.346534653465"/>
    <n v="-1285.4265346534667"/>
    <n v="54404"/>
    <n v="-1824.0800000000017"/>
    <n v="9266"/>
    <n v="9004.5"/>
    <n v="261.5"/>
    <n v="9094.5450000000001"/>
    <n v="171.45499999999993"/>
  </r>
  <r>
    <s v="1425742"/>
    <x v="20"/>
    <x v="4"/>
    <x v="4"/>
    <n v="606.17999999999995"/>
    <n v="594.29411764705878"/>
    <n v="11.885882352941167"/>
    <n v="606.17999999999995"/>
    <n v="0"/>
    <n v="110.215"/>
    <n v="108.05392156862744"/>
    <n v="2.1610784313725588"/>
    <n v="110.215"/>
    <n v="0"/>
  </r>
  <r>
    <s v="1425743"/>
    <x v="0"/>
    <x v="0"/>
    <x v="0"/>
    <n v="-2236.9"/>
    <n v="0"/>
    <n v="-2236.9"/>
    <n v="0"/>
    <n v="-2236.9"/>
    <n v="0"/>
    <n v="0"/>
    <n v="0"/>
    <n v="0"/>
    <n v="0"/>
  </r>
  <r>
    <s v="1425743"/>
    <x v="1"/>
    <x v="1"/>
    <x v="0"/>
    <n v="0.88"/>
    <n v="0"/>
    <n v="0.88"/>
    <n v="0.89"/>
    <n v="-1.0000000000000009E-2"/>
    <n v="0"/>
    <n v="0"/>
    <n v="0"/>
    <n v="0"/>
    <n v="0"/>
  </r>
  <r>
    <s v="1425743"/>
    <x v="2"/>
    <x v="1"/>
    <x v="0"/>
    <n v="20.51"/>
    <n v="0"/>
    <n v="20.51"/>
    <n v="20.71"/>
    <n v="-0.19999999999999929"/>
    <n v="0"/>
    <n v="0"/>
    <n v="0"/>
    <n v="0"/>
    <n v="0"/>
  </r>
  <r>
    <s v="1425743"/>
    <x v="3"/>
    <x v="1"/>
    <x v="0"/>
    <n v="137.69"/>
    <n v="0"/>
    <n v="137.69"/>
    <n v="139.06"/>
    <n v="-1.3700000000000045"/>
    <n v="0"/>
    <n v="0"/>
    <n v="0"/>
    <n v="0"/>
    <n v="0"/>
  </r>
  <r>
    <s v="1425743"/>
    <x v="4"/>
    <x v="2"/>
    <x v="0"/>
    <n v="352.69"/>
    <n v="0"/>
    <n v="352.69"/>
    <n v="234.29"/>
    <n v="118.4"/>
    <n v="1"/>
    <n v="0"/>
    <n v="1"/>
    <n v="0.66400000000000003"/>
    <n v="0.33599999999999997"/>
  </r>
  <r>
    <s v="1425743"/>
    <x v="5"/>
    <x v="2"/>
    <x v="0"/>
    <n v="1212.3699999999999"/>
    <n v="0"/>
    <n v="1212.3699999999999"/>
    <n v="805.38"/>
    <n v="406.9899999999999"/>
    <n v="1"/>
    <n v="0"/>
    <n v="1"/>
    <n v="0.66400000000000003"/>
    <n v="0.33599999999999997"/>
  </r>
  <r>
    <s v="1425743"/>
    <x v="6"/>
    <x v="2"/>
    <x v="0"/>
    <n v="1311.71"/>
    <n v="0"/>
    <n v="1311.71"/>
    <n v="871.35"/>
    <n v="440.36"/>
    <n v="21"/>
    <n v="0"/>
    <n v="21"/>
    <n v="13.95"/>
    <n v="7.0500000000000007"/>
  </r>
  <r>
    <s v="1425743"/>
    <x v="7"/>
    <x v="1"/>
    <x v="0"/>
    <n v="1542.59"/>
    <n v="0"/>
    <n v="1542.59"/>
    <n v="1558.02"/>
    <n v="-15.430000000000064"/>
    <n v="0"/>
    <n v="0"/>
    <n v="0"/>
    <n v="0"/>
    <n v="0"/>
  </r>
  <r>
    <s v="1425743"/>
    <x v="8"/>
    <x v="1"/>
    <x v="0"/>
    <n v="3567.25"/>
    <n v="0"/>
    <n v="3567.25"/>
    <n v="3602.92"/>
    <n v="-35.670000000000073"/>
    <n v="0"/>
    <n v="0"/>
    <n v="0"/>
    <n v="0"/>
    <n v="0"/>
  </r>
  <r>
    <s v="1425743"/>
    <x v="355"/>
    <x v="3"/>
    <x v="1"/>
    <n v="-103906.58"/>
    <n v="0"/>
    <n v="-103906.58"/>
    <n v="-103906.59"/>
    <n v="9.9999999947613105E-3"/>
    <n v="-465"/>
    <n v="0"/>
    <n v="-465"/>
    <n v="-465"/>
    <n v="0"/>
  </r>
  <r>
    <s v="1425743"/>
    <x v="357"/>
    <x v="4"/>
    <x v="2"/>
    <n v="248.24"/>
    <n v="252.02985074626866"/>
    <n v="-3.7898507462686553"/>
    <n v="253.29"/>
    <n v="-5.0499999999999829"/>
    <n v="458"/>
    <n v="465"/>
    <n v="-7"/>
    <n v="467.32499999999999"/>
    <n v="-9.3249999999999886"/>
  </r>
  <r>
    <s v="1425743"/>
    <x v="356"/>
    <x v="4"/>
    <x v="2"/>
    <n v="305.12"/>
    <n v="266.02955665024632"/>
    <n v="39.090443349753684"/>
    <n v="270.02"/>
    <n v="35.100000000000023"/>
    <n v="3200"/>
    <n v="2790"/>
    <n v="410"/>
    <n v="2831.85"/>
    <n v="368.15000000000009"/>
  </r>
  <r>
    <s v="1425743"/>
    <x v="14"/>
    <x v="4"/>
    <x v="2"/>
    <n v="1344.74"/>
    <n v="1311.8333333333333"/>
    <n v="32.906666666666752"/>
    <n v="1338.07"/>
    <n v="6.6700000000000728"/>
    <n v="2860"/>
    <n v="2790"/>
    <n v="70"/>
    <n v="2845.8"/>
    <n v="14.199999999999818"/>
  </r>
  <r>
    <s v="1425743"/>
    <x v="358"/>
    <x v="4"/>
    <x v="2"/>
    <n v="1479.75"/>
    <n v="1331.7832512315272"/>
    <n v="147.96674876847283"/>
    <n v="1351.76"/>
    <n v="127.99000000000001"/>
    <n v="3100"/>
    <n v="2790"/>
    <n v="310"/>
    <n v="2831.85"/>
    <n v="268.15000000000009"/>
  </r>
  <r>
    <s v="1425743"/>
    <x v="359"/>
    <x v="4"/>
    <x v="2"/>
    <n v="1873.69"/>
    <n v="1608.4926108374384"/>
    <n v="265.19738916256165"/>
    <n v="1632.62"/>
    <n v="241.07000000000016"/>
    <n v="3250"/>
    <n v="2790"/>
    <n v="460"/>
    <n v="2831.85"/>
    <n v="418.15000000000009"/>
  </r>
  <r>
    <s v="1425743"/>
    <x v="360"/>
    <x v="4"/>
    <x v="2"/>
    <n v="3628.95"/>
    <n v="3004.3743842364534"/>
    <n v="624.57561576354647"/>
    <n v="3049.44"/>
    <n v="579.50999999999976"/>
    <n v="3370"/>
    <n v="2790"/>
    <n v="580"/>
    <n v="2831.85"/>
    <n v="538.15000000000009"/>
  </r>
  <r>
    <s v="1425743"/>
    <x v="17"/>
    <x v="4"/>
    <x v="2"/>
    <n v="3743.95"/>
    <n v="3710.6965174129355"/>
    <n v="33.253482587064354"/>
    <n v="3729.25"/>
    <n v="14.699999999999818"/>
    <n v="2815"/>
    <n v="2790"/>
    <n v="25"/>
    <n v="2803.95"/>
    <n v="11.050000000000182"/>
  </r>
  <r>
    <s v="1425743"/>
    <x v="361"/>
    <x v="4"/>
    <x v="2"/>
    <n v="6027.44"/>
    <n v="5938.0492610837437"/>
    <n v="89.390738916255941"/>
    <n v="6027.12"/>
    <n v="0.31999999999970896"/>
    <n v="472"/>
    <n v="465"/>
    <n v="7"/>
    <n v="471.97500000000002"/>
    <n v="2.4999999999977263E-2"/>
  </r>
  <r>
    <s v="1425743"/>
    <x v="362"/>
    <x v="4"/>
    <x v="2"/>
    <n v="55316.4"/>
    <n v="52926.188118811879"/>
    <n v="2390.2118811881228"/>
    <n v="53455.45"/>
    <n v="1860.9500000000044"/>
    <n v="2916"/>
    <n v="2790"/>
    <n v="126"/>
    <n v="2817.9"/>
    <n v="98.099999999999909"/>
  </r>
  <r>
    <s v="1425743"/>
    <x v="19"/>
    <x v="4"/>
    <x v="3"/>
    <n v="23747.78"/>
    <n v="25034.871287128713"/>
    <n v="-1287.0912871287146"/>
    <n v="25285.22"/>
    <n v="-1537.4400000000023"/>
    <n v="4185"/>
    <n v="4185"/>
    <n v="0"/>
    <n v="4226.8500000000004"/>
    <n v="-41.850000000000364"/>
  </r>
  <r>
    <s v="1425743"/>
    <x v="20"/>
    <x v="4"/>
    <x v="4"/>
    <n v="281.73"/>
    <n v="276.20588235294116"/>
    <n v="5.5241176470588584"/>
    <n v="281.73"/>
    <n v="0"/>
    <n v="51.223999999999997"/>
    <n v="50.219607843137254"/>
    <n v="1.0043921568627425"/>
    <n v="51.223999999999997"/>
    <n v="0"/>
  </r>
  <r>
    <s v="1425744"/>
    <x v="0"/>
    <x v="0"/>
    <x v="0"/>
    <n v="6780.9"/>
    <n v="0"/>
    <n v="6780.9"/>
    <n v="0"/>
    <n v="6780.9"/>
    <n v="0"/>
    <n v="0"/>
    <n v="0"/>
    <n v="0"/>
    <n v="0"/>
  </r>
  <r>
    <s v="1425744"/>
    <x v="1"/>
    <x v="1"/>
    <x v="0"/>
    <n v="5.54"/>
    <n v="0"/>
    <n v="5.54"/>
    <n v="5.44"/>
    <n v="9.9999999999999645E-2"/>
    <n v="0"/>
    <n v="0"/>
    <n v="0"/>
    <n v="0"/>
    <n v="0"/>
  </r>
  <r>
    <s v="1425744"/>
    <x v="2"/>
    <x v="1"/>
    <x v="0"/>
    <n v="129.33000000000001"/>
    <n v="0"/>
    <n v="129.33000000000001"/>
    <n v="126.94"/>
    <n v="2.3900000000000148"/>
    <n v="0"/>
    <n v="0"/>
    <n v="0"/>
    <n v="0"/>
    <n v="0"/>
  </r>
  <r>
    <s v="1425744"/>
    <x v="3"/>
    <x v="1"/>
    <x v="0"/>
    <n v="868.36"/>
    <n v="0"/>
    <n v="868.36"/>
    <n v="852.32"/>
    <n v="16.039999999999964"/>
    <n v="0"/>
    <n v="0"/>
    <n v="0"/>
    <n v="0"/>
    <n v="0"/>
  </r>
  <r>
    <s v="1425744"/>
    <x v="4"/>
    <x v="2"/>
    <x v="0"/>
    <n v="1793.05"/>
    <n v="0"/>
    <n v="1793.05"/>
    <n v="1376.96"/>
    <n v="416.08999999999992"/>
    <n v="5.0839999999999996"/>
    <n v="0"/>
    <n v="5.0839999999999996"/>
    <n v="3.9039999999999999"/>
    <n v="1.1799999999999997"/>
  </r>
  <r>
    <s v="1425744"/>
    <x v="5"/>
    <x v="2"/>
    <x v="0"/>
    <n v="6163.69"/>
    <n v="0"/>
    <n v="6163.69"/>
    <n v="4733.3500000000004"/>
    <n v="1430.3399999999992"/>
    <n v="5.0839999999999996"/>
    <n v="0"/>
    <n v="5.0839999999999996"/>
    <n v="3.9039999999999999"/>
    <n v="1.1799999999999997"/>
  </r>
  <r>
    <s v="1425744"/>
    <x v="6"/>
    <x v="2"/>
    <x v="0"/>
    <n v="6663.49"/>
    <n v="0"/>
    <n v="6663.49"/>
    <n v="5121.0600000000004"/>
    <n v="1542.4299999999994"/>
    <n v="106.68"/>
    <n v="0"/>
    <n v="106.68"/>
    <n v="81.986000000000004"/>
    <n v="24.694000000000003"/>
  </r>
  <r>
    <s v="1425744"/>
    <x v="7"/>
    <x v="1"/>
    <x v="0"/>
    <n v="9728.83"/>
    <n v="0"/>
    <n v="9728.83"/>
    <n v="9549.14"/>
    <n v="179.69000000000051"/>
    <n v="0"/>
    <n v="0"/>
    <n v="0"/>
    <n v="0"/>
    <n v="0"/>
  </r>
  <r>
    <s v="1425744"/>
    <x v="8"/>
    <x v="1"/>
    <x v="0"/>
    <n v="22497.98"/>
    <n v="0"/>
    <n v="22497.98"/>
    <n v="22082.44"/>
    <n v="415.54000000000087"/>
    <n v="0"/>
    <n v="0"/>
    <n v="0"/>
    <n v="0"/>
    <n v="0"/>
  </r>
  <r>
    <s v="1425744"/>
    <x v="9"/>
    <x v="3"/>
    <x v="1"/>
    <n v="-553931.13"/>
    <n v="0"/>
    <n v="-553931.13"/>
    <n v="-553931.18999999994"/>
    <n v="5.9999999939464033E-2"/>
    <n v="-2850"/>
    <n v="0"/>
    <n v="-2850"/>
    <n v="-2850"/>
    <n v="0"/>
  </r>
  <r>
    <s v="1425744"/>
    <x v="10"/>
    <x v="4"/>
    <x v="2"/>
    <n v="2080.3200000000002"/>
    <n v="2062.9458128078818"/>
    <n v="17.37418719211837"/>
    <n v="2093.89"/>
    <n v="-13.569999999999709"/>
    <n v="34488"/>
    <n v="34200"/>
    <n v="288"/>
    <n v="34713"/>
    <n v="-225"/>
  </r>
  <r>
    <s v="1425744"/>
    <x v="11"/>
    <x v="4"/>
    <x v="2"/>
    <n v="2839.22"/>
    <n v="2824.3482587064677"/>
    <n v="14.871741293532068"/>
    <n v="2838.47"/>
    <n v="0.75"/>
    <n v="2865"/>
    <n v="2850"/>
    <n v="15"/>
    <n v="2864.25"/>
    <n v="0.75"/>
  </r>
  <r>
    <s v="1425744"/>
    <x v="12"/>
    <x v="4"/>
    <x v="2"/>
    <n v="8923.77"/>
    <n v="8849.2512315270942"/>
    <n v="74.518768472906231"/>
    <n v="8981.99"/>
    <n v="-58.219999999999345"/>
    <n v="34488"/>
    <n v="34200"/>
    <n v="288"/>
    <n v="34713"/>
    <n v="-225"/>
  </r>
  <r>
    <s v="1425744"/>
    <x v="13"/>
    <x v="4"/>
    <x v="2"/>
    <n v="10790.61"/>
    <n v="10700.492610837438"/>
    <n v="90.117389162562176"/>
    <n v="10861"/>
    <n v="-70.389999999999418"/>
    <n v="34488"/>
    <n v="34200"/>
    <n v="288"/>
    <n v="34713"/>
    <n v="-225"/>
  </r>
  <r>
    <s v="1425744"/>
    <x v="14"/>
    <x v="4"/>
    <x v="2"/>
    <n v="16402.11"/>
    <n v="16080.5"/>
    <n v="321.61000000000058"/>
    <n v="16402.11"/>
    <n v="0"/>
    <n v="34884"/>
    <n v="34200"/>
    <n v="684"/>
    <n v="34884"/>
    <n v="0"/>
  </r>
  <r>
    <s v="1425744"/>
    <x v="15"/>
    <x v="4"/>
    <x v="2"/>
    <n v="31282.11"/>
    <n v="30975.931034482757"/>
    <n v="306.17896551724334"/>
    <n v="31440.57"/>
    <n v="-158.45999999999913"/>
    <n v="34538"/>
    <n v="34200"/>
    <n v="338"/>
    <n v="34713"/>
    <n v="-175"/>
  </r>
  <r>
    <s v="1425744"/>
    <x v="16"/>
    <x v="4"/>
    <x v="2"/>
    <n v="39634.699999999997"/>
    <n v="39358.502463054181"/>
    <n v="276.19753694581595"/>
    <n v="39948.879999999997"/>
    <n v="-314.18000000000029"/>
    <n v="2870"/>
    <n v="2850"/>
    <n v="20"/>
    <n v="2892.75"/>
    <n v="-22.75"/>
  </r>
  <r>
    <s v="1425744"/>
    <x v="17"/>
    <x v="4"/>
    <x v="2"/>
    <n v="45885"/>
    <n v="45486"/>
    <n v="399"/>
    <n v="45713.43"/>
    <n v="171.56999999999971"/>
    <n v="34500"/>
    <n v="34200"/>
    <n v="300"/>
    <n v="34371"/>
    <n v="129"/>
  </r>
  <r>
    <s v="1425744"/>
    <x v="18"/>
    <x v="4"/>
    <x v="2"/>
    <n v="189962.61"/>
    <n v="193170.8316831683"/>
    <n v="-3208.2216831683181"/>
    <n v="195102.54"/>
    <n v="-5139.9300000000221"/>
    <n v="33632"/>
    <n v="34200"/>
    <n v="-568"/>
    <n v="34542"/>
    <n v="-910"/>
  </r>
  <r>
    <s v="1425744"/>
    <x v="19"/>
    <x v="4"/>
    <x v="3"/>
    <n v="149772.75"/>
    <n v="153439.50495049506"/>
    <n v="-3666.7549504950584"/>
    <n v="154973.9"/>
    <n v="-5201.1499999999942"/>
    <n v="26394"/>
    <n v="25650"/>
    <n v="744"/>
    <n v="25906.5"/>
    <n v="487.5"/>
  </r>
  <r>
    <s v="1425744"/>
    <x v="20"/>
    <x v="4"/>
    <x v="4"/>
    <n v="1726.76"/>
    <n v="1692.9019607843138"/>
    <n v="33.858039215686176"/>
    <n v="1726.76"/>
    <n v="0"/>
    <n v="313.95600000000002"/>
    <n v="307.8"/>
    <n v="6.1560000000000059"/>
    <n v="313.95600000000002"/>
    <n v="0"/>
  </r>
  <r>
    <s v="1425745"/>
    <x v="0"/>
    <x v="0"/>
    <x v="0"/>
    <n v="52269.26"/>
    <n v="0"/>
    <n v="52269.26"/>
    <n v="0"/>
    <n v="52269.26"/>
    <n v="0"/>
    <n v="0"/>
    <n v="0"/>
    <n v="0"/>
    <n v="0"/>
  </r>
  <r>
    <s v="1425745"/>
    <x v="1"/>
    <x v="1"/>
    <x v="0"/>
    <n v="27.12"/>
    <n v="0"/>
    <n v="27.12"/>
    <n v="27.05"/>
    <n v="7.0000000000000284E-2"/>
    <n v="0"/>
    <n v="0"/>
    <n v="0"/>
    <n v="0"/>
    <n v="0"/>
  </r>
  <r>
    <s v="1425745"/>
    <x v="2"/>
    <x v="1"/>
    <x v="0"/>
    <n v="632.79"/>
    <n v="0"/>
    <n v="632.79"/>
    <n v="631.26"/>
    <n v="1.5299999999999727"/>
    <n v="0"/>
    <n v="0"/>
    <n v="0"/>
    <n v="0"/>
    <n v="0"/>
  </r>
  <r>
    <s v="1425745"/>
    <x v="3"/>
    <x v="1"/>
    <x v="0"/>
    <n v="4248.71"/>
    <n v="0"/>
    <n v="4248.71"/>
    <n v="4238.4399999999996"/>
    <n v="10.270000000000437"/>
    <n v="0"/>
    <n v="0"/>
    <n v="0"/>
    <n v="0"/>
    <n v="0"/>
  </r>
  <r>
    <s v="1425745"/>
    <x v="4"/>
    <x v="2"/>
    <x v="0"/>
    <n v="8175.24"/>
    <n v="0"/>
    <n v="8175.24"/>
    <n v="6881.41"/>
    <n v="1293.83"/>
    <n v="23.18"/>
    <n v="0"/>
    <n v="23.18"/>
    <n v="19.510999999999999"/>
    <n v="3.6690000000000005"/>
  </r>
  <r>
    <s v="1425745"/>
    <x v="5"/>
    <x v="2"/>
    <x v="0"/>
    <n v="28102.76"/>
    <n v="0"/>
    <n v="28102.76"/>
    <n v="23655.14"/>
    <n v="4447.619999999999"/>
    <n v="23.18"/>
    <n v="0"/>
    <n v="23.18"/>
    <n v="19.510999999999999"/>
    <n v="3.6690000000000005"/>
  </r>
  <r>
    <s v="1425745"/>
    <x v="6"/>
    <x v="2"/>
    <x v="0"/>
    <n v="30405.46"/>
    <n v="0"/>
    <n v="30405.46"/>
    <n v="25592.71"/>
    <n v="4812.75"/>
    <n v="486.78"/>
    <n v="0"/>
    <n v="486.78"/>
    <n v="409.73"/>
    <n v="77.049999999999955"/>
  </r>
  <r>
    <s v="1425745"/>
    <x v="7"/>
    <x v="1"/>
    <x v="0"/>
    <n v="47601"/>
    <n v="0"/>
    <n v="47601"/>
    <n v="47485.98"/>
    <n v="115.0199999999968"/>
    <n v="0"/>
    <n v="0"/>
    <n v="0"/>
    <n v="0"/>
    <n v="0"/>
  </r>
  <r>
    <s v="1425745"/>
    <x v="8"/>
    <x v="1"/>
    <x v="0"/>
    <n v="110077.64"/>
    <n v="0"/>
    <n v="110077.64"/>
    <n v="109811.64"/>
    <n v="266"/>
    <n v="0"/>
    <n v="0"/>
    <n v="0"/>
    <n v="0"/>
    <n v="0"/>
  </r>
  <r>
    <s v="1425745"/>
    <x v="343"/>
    <x v="3"/>
    <x v="1"/>
    <n v="-2586236.8199999998"/>
    <n v="0"/>
    <n v="-2586236.8199999998"/>
    <n v="-2586236.6"/>
    <n v="-0.21999999973922968"/>
    <n v="-14243"/>
    <n v="0"/>
    <n v="-14243"/>
    <n v="-14243"/>
    <n v="0"/>
  </r>
  <r>
    <s v="1425745"/>
    <x v="48"/>
    <x v="4"/>
    <x v="2"/>
    <n v="1237.99"/>
    <n v="1212.3663366336634"/>
    <n v="25.623663366336586"/>
    <n v="1224.49"/>
    <n v="13.5"/>
    <n v="14544"/>
    <n v="14243"/>
    <n v="301"/>
    <n v="14385.43"/>
    <n v="158.56999999999971"/>
  </r>
  <r>
    <s v="1425745"/>
    <x v="342"/>
    <x v="4"/>
    <x v="2"/>
    <n v="9028.93"/>
    <n v="8884.2167487684728"/>
    <n v="144.71325123152747"/>
    <n v="9017.48"/>
    <n v="11.450000000000728"/>
    <n v="173700"/>
    <n v="170916"/>
    <n v="2784"/>
    <n v="173479.74"/>
    <n v="220.26000000000931"/>
  </r>
  <r>
    <s v="1425745"/>
    <x v="11"/>
    <x v="4"/>
    <x v="2"/>
    <n v="14143.55"/>
    <n v="14114.81592039801"/>
    <n v="28.734079601988924"/>
    <n v="14185.39"/>
    <n v="-41.840000000000146"/>
    <n v="14272"/>
    <n v="14243"/>
    <n v="29"/>
    <n v="14314.215"/>
    <n v="-42.215000000000146"/>
  </r>
  <r>
    <s v="1425745"/>
    <x v="54"/>
    <x v="4"/>
    <x v="2"/>
    <n v="39184.980000000003"/>
    <n v="38556.93596059113"/>
    <n v="628.04403940887278"/>
    <n v="39135.29"/>
    <n v="49.690000000002328"/>
    <n v="173700"/>
    <n v="170916"/>
    <n v="2784"/>
    <n v="173479.74"/>
    <n v="220.26000000000931"/>
  </r>
  <r>
    <s v="1425745"/>
    <x v="55"/>
    <x v="4"/>
    <x v="2"/>
    <n v="49741.69"/>
    <n v="49543.418719211826"/>
    <n v="198.27128078817623"/>
    <n v="50286.57"/>
    <n v="-544.87999999999738"/>
    <n v="171600"/>
    <n v="170916"/>
    <n v="684"/>
    <n v="173479.74"/>
    <n v="-1879.7399999999907"/>
  </r>
  <r>
    <s v="1425745"/>
    <x v="14"/>
    <x v="4"/>
    <x v="2"/>
    <n v="80637.58"/>
    <n v="80362.990196078434"/>
    <n v="274.58980392156809"/>
    <n v="81970.25"/>
    <n v="-1332.6699999999983"/>
    <n v="171500"/>
    <n v="170916"/>
    <n v="584"/>
    <n v="174334.32"/>
    <n v="-2834.320000000007"/>
  </r>
  <r>
    <s v="1425745"/>
    <x v="56"/>
    <x v="4"/>
    <x v="2"/>
    <n v="149701.4"/>
    <n v="138379.06403940887"/>
    <n v="11322.335960591125"/>
    <n v="140454.75"/>
    <n v="9246.6499999999942"/>
    <n v="184901"/>
    <n v="170916"/>
    <n v="13985"/>
    <n v="173479.74"/>
    <n v="11421.260000000009"/>
  </r>
  <r>
    <s v="1425745"/>
    <x v="63"/>
    <x v="4"/>
    <x v="2"/>
    <n v="172271.2"/>
    <n v="170203.85221674878"/>
    <n v="2067.347783251229"/>
    <n v="172756.91"/>
    <n v="-485.70999999999185"/>
    <n v="14416"/>
    <n v="14243"/>
    <n v="173"/>
    <n v="14456.645"/>
    <n v="-40.645000000000437"/>
  </r>
  <r>
    <s v="1425745"/>
    <x v="17"/>
    <x v="4"/>
    <x v="2"/>
    <n v="228253.27"/>
    <n v="227318.27860696518"/>
    <n v="934.99139303481206"/>
    <n v="228454.87"/>
    <n v="-201.60000000000582"/>
    <n v="171619"/>
    <n v="170916"/>
    <n v="703"/>
    <n v="171770.58"/>
    <n v="-151.57999999998719"/>
  </r>
  <r>
    <s v="1425745"/>
    <x v="58"/>
    <x v="4"/>
    <x v="2"/>
    <n v="856503.34"/>
    <n v="857215.5247524752"/>
    <n v="-712.18475247523747"/>
    <n v="865787.68"/>
    <n v="-9284.3400000000838"/>
    <n v="170774"/>
    <n v="170916"/>
    <n v="-142"/>
    <n v="172625.16"/>
    <n v="-1851.1600000000035"/>
  </r>
  <r>
    <s v="1425745"/>
    <x v="59"/>
    <x v="4"/>
    <x v="3"/>
    <n v="695341.41"/>
    <n v="752248.48756218911"/>
    <n v="-56907.077562189079"/>
    <n v="756009.73"/>
    <n v="-60668.319999999949"/>
    <n v="129140"/>
    <n v="128187"/>
    <n v="953"/>
    <n v="128827.935"/>
    <n v="312.06500000000233"/>
  </r>
  <r>
    <s v="1425745"/>
    <x v="20"/>
    <x v="4"/>
    <x v="4"/>
    <n v="8651.5"/>
    <n v="8460.3431372549003"/>
    <n v="191.15686274509972"/>
    <n v="8629.5499999999993"/>
    <n v="21.950000000000728"/>
    <n v="1573"/>
    <n v="1538.2441176470588"/>
    <n v="34.755882352941171"/>
    <n v="1569.009"/>
    <n v="3.9909999999999854"/>
  </r>
  <r>
    <s v="1425749"/>
    <x v="0"/>
    <x v="0"/>
    <x v="0"/>
    <n v="9463.0499999999993"/>
    <n v="0"/>
    <n v="9463.0499999999993"/>
    <n v="0"/>
    <n v="9463.0499999999993"/>
    <n v="0"/>
    <n v="0"/>
    <n v="0"/>
    <n v="0"/>
    <n v="0"/>
  </r>
  <r>
    <s v="1425749"/>
    <x v="1"/>
    <x v="1"/>
    <x v="0"/>
    <n v="8.9"/>
    <n v="0"/>
    <n v="8.9"/>
    <n v="9"/>
    <n v="-9.9999999999999645E-2"/>
    <n v="0"/>
    <n v="0"/>
    <n v="0"/>
    <n v="0"/>
    <n v="0"/>
  </r>
  <r>
    <s v="1425749"/>
    <x v="2"/>
    <x v="1"/>
    <x v="0"/>
    <n v="207.68"/>
    <n v="0"/>
    <n v="207.68"/>
    <n v="210.01"/>
    <n v="-2.3299999999999841"/>
    <n v="0"/>
    <n v="0"/>
    <n v="0"/>
    <n v="0"/>
    <n v="0"/>
  </r>
  <r>
    <s v="1425749"/>
    <x v="3"/>
    <x v="1"/>
    <x v="0"/>
    <n v="1394.4"/>
    <n v="0"/>
    <n v="1394.4"/>
    <n v="1410.05"/>
    <n v="-15.649999999999864"/>
    <n v="0"/>
    <n v="0"/>
    <n v="0"/>
    <n v="0"/>
    <n v="0"/>
  </r>
  <r>
    <s v="1425749"/>
    <x v="4"/>
    <x v="2"/>
    <x v="0"/>
    <n v="1826.91"/>
    <n v="0"/>
    <n v="1826.91"/>
    <n v="2280.2199999999998"/>
    <n v="-453.30999999999972"/>
    <n v="5.18"/>
    <n v="0"/>
    <n v="5.18"/>
    <n v="6.4649999999999999"/>
    <n v="-1.2850000000000001"/>
  </r>
  <r>
    <s v="1425749"/>
    <x v="5"/>
    <x v="2"/>
    <x v="0"/>
    <n v="6280.08"/>
    <n v="0"/>
    <n v="6280.08"/>
    <n v="7838.38"/>
    <n v="-1558.3000000000002"/>
    <n v="5.18"/>
    <n v="0"/>
    <n v="5.18"/>
    <n v="6.4649999999999999"/>
    <n v="-1.2850000000000001"/>
  </r>
  <r>
    <s v="1425749"/>
    <x v="6"/>
    <x v="2"/>
    <x v="0"/>
    <n v="6794.66"/>
    <n v="0"/>
    <n v="6794.66"/>
    <n v="8480.58"/>
    <n v="-1685.92"/>
    <n v="108.78"/>
    <n v="0"/>
    <n v="108.78"/>
    <n v="135.77099999999999"/>
    <n v="-26.990999999999985"/>
  </r>
  <r>
    <s v="1425749"/>
    <x v="7"/>
    <x v="1"/>
    <x v="0"/>
    <n v="15622.37"/>
    <n v="0"/>
    <n v="15622.37"/>
    <n v="15797.67"/>
    <n v="-175.29999999999927"/>
    <n v="0"/>
    <n v="0"/>
    <n v="0"/>
    <n v="0"/>
    <n v="0"/>
  </r>
  <r>
    <s v="1425749"/>
    <x v="8"/>
    <x v="1"/>
    <x v="0"/>
    <n v="36126.85"/>
    <n v="0"/>
    <n v="36126.85"/>
    <n v="36532.230000000003"/>
    <n v="-405.38000000000466"/>
    <n v="0"/>
    <n v="0"/>
    <n v="0"/>
    <n v="0"/>
    <n v="0"/>
  </r>
  <r>
    <s v="1425749"/>
    <x v="82"/>
    <x v="3"/>
    <x v="1"/>
    <n v="-731201.58"/>
    <n v="0"/>
    <n v="-731201.58"/>
    <n v="-731201.59"/>
    <n v="1.0000000009313226E-2"/>
    <n v="-4655"/>
    <n v="0"/>
    <n v="-4655"/>
    <n v="-4655"/>
    <n v="0"/>
  </r>
  <r>
    <s v="1425749"/>
    <x v="48"/>
    <x v="4"/>
    <x v="2"/>
    <n v="30.64"/>
    <n v="0"/>
    <n v="30.64"/>
    <n v="0"/>
    <n v="30.64"/>
    <n v="360"/>
    <n v="0"/>
    <n v="360"/>
    <n v="0"/>
    <n v="360"/>
  </r>
  <r>
    <s v="1425749"/>
    <x v="83"/>
    <x v="4"/>
    <x v="2"/>
    <n v="566.67999999999995"/>
    <n v="464.00990099009903"/>
    <n v="102.67009900990092"/>
    <n v="468.65"/>
    <n v="98.029999999999973"/>
    <n v="5685"/>
    <n v="4655"/>
    <n v="1030"/>
    <n v="4701.55"/>
    <n v="983.44999999999982"/>
  </r>
  <r>
    <s v="1425749"/>
    <x v="84"/>
    <x v="4"/>
    <x v="2"/>
    <n v="3853.78"/>
    <n v="3820.2660098522169"/>
    <n v="33.513990147783261"/>
    <n v="3877.57"/>
    <n v="-23.789999999999964"/>
    <n v="56350"/>
    <n v="55860"/>
    <n v="490"/>
    <n v="56697.9"/>
    <n v="-347.90000000000146"/>
  </r>
  <r>
    <s v="1425749"/>
    <x v="11"/>
    <x v="4"/>
    <x v="2"/>
    <n v="4622.0200000000004"/>
    <n v="4613.1044776119406"/>
    <n v="8.9155223880597987"/>
    <n v="4636.17"/>
    <n v="-14.149999999999636"/>
    <n v="4664"/>
    <n v="4654.9999999999991"/>
    <n v="9.0000000000009095"/>
    <n v="4678.2749999999996"/>
    <n v="-14.274999999999636"/>
  </r>
  <r>
    <s v="1425749"/>
    <x v="85"/>
    <x v="4"/>
    <x v="2"/>
    <n v="7344.66"/>
    <n v="7280.7881773399013"/>
    <n v="63.871822660098587"/>
    <n v="7390"/>
    <n v="-45.340000000000146"/>
    <n v="56350"/>
    <n v="55860"/>
    <n v="490"/>
    <n v="56697.9"/>
    <n v="-347.90000000000146"/>
  </r>
  <r>
    <s v="1425749"/>
    <x v="86"/>
    <x v="4"/>
    <x v="2"/>
    <n v="10809.24"/>
    <n v="10772.600985221676"/>
    <n v="36.639014778324054"/>
    <n v="10934.19"/>
    <n v="-124.95000000000073"/>
    <n v="56050"/>
    <n v="55860"/>
    <n v="190"/>
    <n v="56697.9"/>
    <n v="-647.90000000000146"/>
  </r>
  <r>
    <s v="1425749"/>
    <x v="41"/>
    <x v="4"/>
    <x v="2"/>
    <n v="22770.73"/>
    <n v="22697.598039215685"/>
    <n v="73.131960784314288"/>
    <n v="23151.55"/>
    <n v="-380.81999999999971"/>
    <n v="56040"/>
    <n v="55860"/>
    <n v="180"/>
    <n v="56977.2"/>
    <n v="-937.19999999999709"/>
  </r>
  <r>
    <s v="1425749"/>
    <x v="87"/>
    <x v="4"/>
    <x v="2"/>
    <n v="30364.65"/>
    <n v="30162.167487684728"/>
    <n v="202.4825123152732"/>
    <n v="30614.6"/>
    <n v="-249.94999999999709"/>
    <n v="56235"/>
    <n v="55860"/>
    <n v="375"/>
    <n v="56697.9"/>
    <n v="-462.90000000000146"/>
  </r>
  <r>
    <s v="1425749"/>
    <x v="88"/>
    <x v="4"/>
    <x v="2"/>
    <n v="37516.5"/>
    <n v="36960.699507389159"/>
    <n v="555.80049261084059"/>
    <n v="37515.11"/>
    <n v="1.3899999999994179"/>
    <n v="4725"/>
    <n v="4655"/>
    <n v="70"/>
    <n v="4724.8249999999998"/>
    <n v="0.1750000000001819"/>
  </r>
  <r>
    <s v="1425749"/>
    <x v="17"/>
    <x v="4"/>
    <x v="2"/>
    <n v="74480"/>
    <n v="74293.800995024882"/>
    <n v="186.19900497511844"/>
    <n v="74665.27"/>
    <n v="-185.27000000000407"/>
    <n v="56000"/>
    <n v="55860"/>
    <n v="140"/>
    <n v="56139.3"/>
    <n v="-139.30000000000291"/>
  </r>
  <r>
    <s v="1425749"/>
    <x v="58"/>
    <x v="4"/>
    <x v="2"/>
    <n v="280682.96999999997"/>
    <n v="280161.35643564351"/>
    <n v="521.61356435646303"/>
    <n v="282962.96999999997"/>
    <n v="-2280"/>
    <n v="55964"/>
    <n v="55860"/>
    <n v="104"/>
    <n v="56418.6"/>
    <n v="-454.59999999999854"/>
  </r>
  <r>
    <s v="1425749"/>
    <x v="89"/>
    <x v="4"/>
    <x v="3"/>
    <n v="177614.44"/>
    <n v="175568.91495601172"/>
    <n v="2045.5250439882802"/>
    <n v="179607"/>
    <n v="-1992.5599999999977"/>
    <n v="42383"/>
    <n v="41895"/>
    <n v="488"/>
    <n v="42858.584999999999"/>
    <n v="-475.58499999999913"/>
  </r>
  <r>
    <s v="1425749"/>
    <x v="20"/>
    <x v="4"/>
    <x v="4"/>
    <n v="2820.37"/>
    <n v="2765.0686274509803"/>
    <n v="55.301372549019561"/>
    <n v="2820.37"/>
    <n v="0"/>
    <n v="512.79499999999996"/>
    <n v="502.74019607843132"/>
    <n v="10.054803921568634"/>
    <n v="512.79499999999996"/>
    <n v="0"/>
  </r>
  <r>
    <s v="1425750"/>
    <x v="0"/>
    <x v="0"/>
    <x v="0"/>
    <n v="1118.1300000000001"/>
    <n v="0"/>
    <n v="1118.1300000000001"/>
    <n v="0"/>
    <n v="1118.1300000000001"/>
    <n v="0"/>
    <n v="0"/>
    <n v="0"/>
    <n v="0"/>
    <n v="0"/>
  </r>
  <r>
    <s v="1425750"/>
    <x v="1"/>
    <x v="1"/>
    <x v="0"/>
    <n v="0.96"/>
    <n v="0"/>
    <n v="0.96"/>
    <n v="0.97"/>
    <n v="-1.0000000000000009E-2"/>
    <n v="0"/>
    <n v="0"/>
    <n v="0"/>
    <n v="0"/>
    <n v="0"/>
  </r>
  <r>
    <s v="1425750"/>
    <x v="2"/>
    <x v="1"/>
    <x v="0"/>
    <n v="22.33"/>
    <n v="0"/>
    <n v="22.33"/>
    <n v="22.58"/>
    <n v="-0.25"/>
    <n v="0"/>
    <n v="0"/>
    <n v="0"/>
    <n v="0"/>
    <n v="0"/>
  </r>
  <r>
    <s v="1425750"/>
    <x v="3"/>
    <x v="1"/>
    <x v="0"/>
    <n v="149.93"/>
    <n v="0"/>
    <n v="149.93"/>
    <n v="151.61000000000001"/>
    <n v="-1.6800000000000068"/>
    <n v="0"/>
    <n v="0"/>
    <n v="0"/>
    <n v="0"/>
    <n v="0"/>
  </r>
  <r>
    <s v="1425750"/>
    <x v="4"/>
    <x v="2"/>
    <x v="0"/>
    <n v="176.34"/>
    <n v="0"/>
    <n v="176.34"/>
    <n v="275.83"/>
    <n v="-99.489999999999981"/>
    <n v="0.5"/>
    <n v="0"/>
    <n v="0.5"/>
    <n v="0.78200000000000003"/>
    <n v="-0.28200000000000003"/>
  </r>
  <r>
    <s v="1425750"/>
    <x v="5"/>
    <x v="2"/>
    <x v="0"/>
    <n v="606.19000000000005"/>
    <n v="0"/>
    <n v="606.19000000000005"/>
    <n v="948.17"/>
    <n v="-341.9799999999999"/>
    <n v="0.5"/>
    <n v="0"/>
    <n v="0.5"/>
    <n v="0.78200000000000003"/>
    <n v="-0.28200000000000003"/>
  </r>
  <r>
    <s v="1425750"/>
    <x v="6"/>
    <x v="2"/>
    <x v="0"/>
    <n v="655.86"/>
    <n v="0"/>
    <n v="655.86"/>
    <n v="1025.8"/>
    <n v="-369.93999999999994"/>
    <n v="10.5"/>
    <n v="0"/>
    <n v="10.5"/>
    <n v="16.422999999999998"/>
    <n v="-5.9229999999999983"/>
  </r>
  <r>
    <s v="1425750"/>
    <x v="7"/>
    <x v="1"/>
    <x v="0"/>
    <n v="1679.71"/>
    <n v="0"/>
    <n v="1679.71"/>
    <n v="1698.55"/>
    <n v="-18.839999999999918"/>
    <n v="0"/>
    <n v="0"/>
    <n v="0"/>
    <n v="0"/>
    <n v="0"/>
  </r>
  <r>
    <s v="1425750"/>
    <x v="8"/>
    <x v="1"/>
    <x v="0"/>
    <n v="3884.34"/>
    <n v="0"/>
    <n v="3884.34"/>
    <n v="3927.9"/>
    <n v="-43.559999999999945"/>
    <n v="0"/>
    <n v="0"/>
    <n v="0"/>
    <n v="0"/>
    <n v="0"/>
  </r>
  <r>
    <s v="1425750"/>
    <x v="202"/>
    <x v="3"/>
    <x v="1"/>
    <n v="-79476.649999999994"/>
    <n v="0"/>
    <n v="-79476.649999999994"/>
    <n v="-79476.649999999994"/>
    <n v="0"/>
    <n v="-1001"/>
    <n v="0"/>
    <n v="-1001"/>
    <n v="-1001"/>
    <n v="0"/>
  </r>
  <r>
    <s v="1425750"/>
    <x v="48"/>
    <x v="4"/>
    <x v="2"/>
    <n v="4.26"/>
    <n v="0"/>
    <n v="4.26"/>
    <n v="0"/>
    <n v="4.26"/>
    <n v="50"/>
    <n v="0"/>
    <n v="50"/>
    <n v="0"/>
    <n v="50"/>
  </r>
  <r>
    <s v="1425750"/>
    <x v="83"/>
    <x v="4"/>
    <x v="2"/>
    <n v="100.68"/>
    <n v="99.78217821782178"/>
    <n v="0.89782178217822661"/>
    <n v="100.78"/>
    <n v="-9.9999999999994316E-2"/>
    <n v="1010"/>
    <n v="1001"/>
    <n v="9"/>
    <n v="1011.01"/>
    <n v="-1.0099999999999909"/>
  </r>
  <r>
    <s v="1425750"/>
    <x v="84"/>
    <x v="4"/>
    <x v="2"/>
    <n v="413.76"/>
    <n v="410.74876847290642"/>
    <n v="3.011231527093571"/>
    <n v="416.91"/>
    <n v="-3.1500000000000341"/>
    <n v="6050"/>
    <n v="6006"/>
    <n v="44"/>
    <n v="6096.09"/>
    <n v="-46.090000000000146"/>
  </r>
  <r>
    <s v="1425750"/>
    <x v="50"/>
    <x v="4"/>
    <x v="2"/>
    <n v="497.48"/>
    <n v="495.49253731343282"/>
    <n v="1.9874626865671985"/>
    <n v="497.97"/>
    <n v="-0.49000000000000909"/>
    <n v="1005"/>
    <n v="1001"/>
    <n v="4"/>
    <n v="1006.005"/>
    <n v="-1.0049999999999955"/>
  </r>
  <r>
    <s v="1425750"/>
    <x v="85"/>
    <x v="4"/>
    <x v="2"/>
    <n v="788.56"/>
    <n v="782.81773399014776"/>
    <n v="5.7422660098521874"/>
    <n v="794.56"/>
    <n v="-6"/>
    <n v="6050"/>
    <n v="6006"/>
    <n v="44"/>
    <n v="6096.09"/>
    <n v="-46.090000000000146"/>
  </r>
  <r>
    <s v="1425750"/>
    <x v="86"/>
    <x v="4"/>
    <x v="2"/>
    <n v="1176.3800000000001"/>
    <n v="1158.2561576354681"/>
    <n v="18.123842364532038"/>
    <n v="1175.6300000000001"/>
    <n v="0.75"/>
    <n v="6100"/>
    <n v="6006"/>
    <n v="94"/>
    <n v="6096.09"/>
    <n v="3.9099999999998545"/>
  </r>
  <r>
    <s v="1425750"/>
    <x v="41"/>
    <x v="4"/>
    <x v="2"/>
    <n v="2486.7399999999998"/>
    <n v="2440.4215686274511"/>
    <n v="46.31843137254873"/>
    <n v="2489.23"/>
    <n v="-2.4900000000002365"/>
    <n v="6120"/>
    <n v="6006"/>
    <n v="114"/>
    <n v="6126.12"/>
    <n v="-6.1199999999998909"/>
  </r>
  <r>
    <s v="1425750"/>
    <x v="87"/>
    <x v="4"/>
    <x v="2"/>
    <n v="3304.55"/>
    <n v="3242.9950738916255"/>
    <n v="61.55492610837473"/>
    <n v="3291.64"/>
    <n v="12.910000000000309"/>
    <n v="6120"/>
    <n v="6006"/>
    <n v="114"/>
    <n v="6096.09"/>
    <n v="23.909999999999854"/>
  </r>
  <r>
    <s v="1425750"/>
    <x v="95"/>
    <x v="4"/>
    <x v="2"/>
    <n v="4596.84"/>
    <n v="4524.5221674876857"/>
    <n v="72.317832512314453"/>
    <n v="4592.3900000000003"/>
    <n v="4.4499999999998181"/>
    <n v="1017"/>
    <n v="1001"/>
    <n v="16"/>
    <n v="1016.015"/>
    <n v="0.98500000000001364"/>
  </r>
  <r>
    <s v="1425750"/>
    <x v="17"/>
    <x v="4"/>
    <x v="2"/>
    <n v="8019.9"/>
    <n v="7987.980099502488"/>
    <n v="31.919900497511662"/>
    <n v="8027.92"/>
    <n v="-8.0200000000004366"/>
    <n v="6030"/>
    <n v="6006"/>
    <n v="24"/>
    <n v="6036.03"/>
    <n v="-6.0299999999997453"/>
  </r>
  <r>
    <s v="1425750"/>
    <x v="58"/>
    <x v="4"/>
    <x v="2"/>
    <n v="30393.45"/>
    <n v="30122.61386138614"/>
    <n v="270.83613861386038"/>
    <n v="30423.84"/>
    <n v="-30.389999999999418"/>
    <n v="6060"/>
    <n v="6006"/>
    <n v="54"/>
    <n v="6066.06"/>
    <n v="-6.0600000000004002"/>
  </r>
  <r>
    <s v="1425750"/>
    <x v="89"/>
    <x v="4"/>
    <x v="3"/>
    <n v="19097.02"/>
    <n v="18876.959921798632"/>
    <n v="220.06007820136801"/>
    <n v="19311.13"/>
    <n v="-214.11000000000058"/>
    <n v="4557"/>
    <n v="4504.5004887585537"/>
    <n v="52.499511241446271"/>
    <n v="4608.1040000000003"/>
    <n v="-51.104000000000269"/>
  </r>
  <r>
    <s v="1425750"/>
    <x v="20"/>
    <x v="4"/>
    <x v="4"/>
    <n v="303.24"/>
    <n v="297.29411764705884"/>
    <n v="5.9458823529411688"/>
    <n v="303.24"/>
    <n v="0"/>
    <n v="55.134999999999998"/>
    <n v="54.053921568627452"/>
    <n v="1.0810784313725463"/>
    <n v="55.134999999999998"/>
    <n v="0"/>
  </r>
  <r>
    <s v="1425814"/>
    <x v="0"/>
    <x v="0"/>
    <x v="0"/>
    <n v="19413.21"/>
    <n v="0"/>
    <n v="19413.21"/>
    <n v="0"/>
    <n v="19413.21"/>
    <n v="0"/>
    <n v="0"/>
    <n v="0"/>
    <n v="0"/>
    <n v="0"/>
  </r>
  <r>
    <s v="1425814"/>
    <x v="1"/>
    <x v="1"/>
    <x v="0"/>
    <n v="18.27"/>
    <n v="0"/>
    <n v="18.27"/>
    <n v="18.7"/>
    <n v="-0.42999999999999972"/>
    <n v="0"/>
    <n v="0"/>
    <n v="0"/>
    <n v="0"/>
    <n v="0"/>
  </r>
  <r>
    <s v="1425814"/>
    <x v="2"/>
    <x v="1"/>
    <x v="0"/>
    <n v="426.27"/>
    <n v="0"/>
    <n v="426.27"/>
    <n v="436.3"/>
    <n v="-10.03000000000003"/>
    <n v="0"/>
    <n v="0"/>
    <n v="0"/>
    <n v="0"/>
    <n v="0"/>
  </r>
  <r>
    <s v="1425814"/>
    <x v="3"/>
    <x v="1"/>
    <x v="0"/>
    <n v="2862.07"/>
    <n v="0"/>
    <n v="2862.07"/>
    <n v="2929.45"/>
    <n v="-67.379999999999654"/>
    <n v="0"/>
    <n v="0"/>
    <n v="0"/>
    <n v="0"/>
    <n v="0"/>
  </r>
  <r>
    <s v="1425814"/>
    <x v="4"/>
    <x v="2"/>
    <x v="0"/>
    <n v="4736.5600000000004"/>
    <n v="0"/>
    <n v="4736.5600000000004"/>
    <n v="4737.28"/>
    <n v="-0.71999999999934516"/>
    <n v="13.43"/>
    <n v="0"/>
    <n v="13.43"/>
    <n v="13.432"/>
    <n v="-2.0000000000006679E-3"/>
  </r>
  <r>
    <s v="1425814"/>
    <x v="5"/>
    <x v="2"/>
    <x v="0"/>
    <n v="16282.14"/>
    <n v="0"/>
    <n v="16282.14"/>
    <n v="16284.63"/>
    <n v="-2.4899999999997817"/>
    <n v="13.43"/>
    <n v="0"/>
    <n v="13.43"/>
    <n v="13.432"/>
    <n v="-2.0000000000006679E-3"/>
  </r>
  <r>
    <s v="1425814"/>
    <x v="6"/>
    <x v="2"/>
    <x v="0"/>
    <n v="17616.27"/>
    <n v="0"/>
    <n v="17616.27"/>
    <n v="17618.84"/>
    <n v="-2.569999999999709"/>
    <n v="282.02999999999997"/>
    <n v="0"/>
    <n v="282.02999999999997"/>
    <n v="282.07100000000003"/>
    <n v="-4.100000000005366E-2"/>
  </r>
  <r>
    <s v="1425814"/>
    <x v="7"/>
    <x v="1"/>
    <x v="0"/>
    <n v="32065.62"/>
    <n v="0"/>
    <n v="32065.62"/>
    <n v="32820.47"/>
    <n v="-754.85000000000218"/>
    <n v="0"/>
    <n v="0"/>
    <n v="0"/>
    <n v="0"/>
    <n v="0"/>
  </r>
  <r>
    <s v="1425814"/>
    <x v="8"/>
    <x v="1"/>
    <x v="0"/>
    <n v="74151.960000000006"/>
    <n v="0"/>
    <n v="74151.960000000006"/>
    <n v="75897.570000000007"/>
    <n v="-1745.6100000000006"/>
    <n v="0"/>
    <n v="0"/>
    <n v="0"/>
    <n v="0"/>
    <n v="0"/>
  </r>
  <r>
    <s v="1425814"/>
    <x v="97"/>
    <x v="3"/>
    <x v="1"/>
    <n v="-1550607.13"/>
    <n v="0"/>
    <n v="-1550607.13"/>
    <n v="-1550607.1"/>
    <n v="-2.9999999795109034E-2"/>
    <n v="-9671"/>
    <n v="0"/>
    <n v="-9671"/>
    <n v="-9671"/>
    <n v="0"/>
  </r>
  <r>
    <s v="1425814"/>
    <x v="48"/>
    <x v="4"/>
    <x v="2"/>
    <n v="68.099999999999994"/>
    <n v="0"/>
    <n v="68.099999999999994"/>
    <n v="0"/>
    <n v="68.099999999999994"/>
    <n v="800"/>
    <n v="0"/>
    <n v="800"/>
    <n v="0"/>
    <n v="800"/>
  </r>
  <r>
    <s v="1425814"/>
    <x v="91"/>
    <x v="4"/>
    <x v="2"/>
    <n v="1026.0999999999999"/>
    <n v="964.00990099009903"/>
    <n v="62.090099009900882"/>
    <n v="973.65"/>
    <n v="52.449999999999932"/>
    <n v="10294"/>
    <n v="9670.9999999999982"/>
    <n v="623.00000000000182"/>
    <n v="9767.7099999999991"/>
    <n v="526.29000000000087"/>
  </r>
  <r>
    <s v="1425814"/>
    <x v="92"/>
    <x v="4"/>
    <x v="2"/>
    <n v="8046.08"/>
    <n v="7936.7980295566504"/>
    <n v="109.28197044334956"/>
    <n v="8055.85"/>
    <n v="-9.7700000000004366"/>
    <n v="117650"/>
    <n v="116052"/>
    <n v="1598"/>
    <n v="117792.78"/>
    <n v="-142.77999999999884"/>
  </r>
  <r>
    <s v="1425814"/>
    <x v="11"/>
    <x v="4"/>
    <x v="2"/>
    <n v="9596.84"/>
    <n v="9583.9601990049741"/>
    <n v="12.879800995026017"/>
    <n v="9631.8799999999992"/>
    <n v="-35.039999999999054"/>
    <n v="9684"/>
    <n v="9671"/>
    <n v="13"/>
    <n v="9719.3549999999996"/>
    <n v="-35.354999999999563"/>
  </r>
  <r>
    <s v="1425814"/>
    <x v="93"/>
    <x v="4"/>
    <x v="2"/>
    <n v="15210.68"/>
    <n v="15126.216748768473"/>
    <n v="84.463251231527465"/>
    <n v="15353.11"/>
    <n v="-142.43000000000029"/>
    <n v="116700"/>
    <n v="116052"/>
    <n v="648"/>
    <n v="117792.78"/>
    <n v="-1092.7799999999988"/>
  </r>
  <r>
    <s v="1425814"/>
    <x v="94"/>
    <x v="4"/>
    <x v="2"/>
    <n v="21170.38"/>
    <n v="21088.96551724138"/>
    <n v="81.414482758620579"/>
    <n v="21405.3"/>
    <n v="-234.91999999999825"/>
    <n v="116500"/>
    <n v="116052"/>
    <n v="448"/>
    <n v="117792.78"/>
    <n v="-1292.7799999999988"/>
  </r>
  <r>
    <s v="1425814"/>
    <x v="41"/>
    <x v="4"/>
    <x v="2"/>
    <n v="46776.31"/>
    <n v="47155.411764705881"/>
    <n v="-379.1017647058834"/>
    <n v="48098.52"/>
    <n v="-1322.2099999999991"/>
    <n v="115119"/>
    <n v="116052"/>
    <n v="-933"/>
    <n v="118373.04"/>
    <n v="-3254.0399999999936"/>
  </r>
  <r>
    <s v="1425814"/>
    <x v="87"/>
    <x v="4"/>
    <x v="2"/>
    <n v="62714.19"/>
    <n v="62663.438423645319"/>
    <n v="50.751576354683493"/>
    <n v="63603.39"/>
    <n v="-889.19999999999709"/>
    <n v="116146"/>
    <n v="116052"/>
    <n v="94"/>
    <n v="117792.78"/>
    <n v="-1646.7799999999988"/>
  </r>
  <r>
    <s v="1425814"/>
    <x v="88"/>
    <x v="4"/>
    <x v="2"/>
    <n v="76954.48"/>
    <n v="76787.743842364536"/>
    <n v="166.73615763545968"/>
    <n v="77939.56"/>
    <n v="-985.08000000000175"/>
    <n v="9692"/>
    <n v="9671"/>
    <n v="21"/>
    <n v="9816.0650000000005"/>
    <n v="-124.06500000000051"/>
  </r>
  <r>
    <s v="1425814"/>
    <x v="17"/>
    <x v="4"/>
    <x v="2"/>
    <n v="155610"/>
    <n v="154349.16417910447"/>
    <n v="1260.8358208955324"/>
    <n v="155120.91"/>
    <n v="489.08999999999651"/>
    <n v="117000"/>
    <n v="116052"/>
    <n v="948"/>
    <n v="116632.26"/>
    <n v="367.74000000000524"/>
  </r>
  <r>
    <s v="1425814"/>
    <x v="58"/>
    <x v="4"/>
    <x v="2"/>
    <n v="583383.64"/>
    <n v="582049.5247524752"/>
    <n v="1334.1152475248091"/>
    <n v="587870.02"/>
    <n v="-4486.3800000000047"/>
    <n v="116318"/>
    <n v="116052"/>
    <n v="266"/>
    <n v="117212.52"/>
    <n v="-894.52000000000407"/>
  </r>
  <r>
    <s v="1425814"/>
    <x v="96"/>
    <x v="4"/>
    <x v="3"/>
    <n v="396618.49"/>
    <n v="396825.24926686217"/>
    <n v="-206.75926686218008"/>
    <n v="405952.23"/>
    <n v="-9333.7399999999907"/>
    <n v="86993"/>
    <n v="87039"/>
    <n v="-46"/>
    <n v="89040.896999999997"/>
    <n v="-2047.8969999999972"/>
  </r>
  <r>
    <s v="1425814"/>
    <x v="20"/>
    <x v="4"/>
    <x v="4"/>
    <n v="5859.47"/>
    <n v="5744.5686274509808"/>
    <n v="114.90137254901947"/>
    <n v="5859.46"/>
    <n v="1.0000000000218279E-2"/>
    <n v="1065.3579999999999"/>
    <n v="1044.4676470588236"/>
    <n v="20.890352941176388"/>
    <n v="1065.357"/>
    <n v="9.9999999997635314E-4"/>
  </r>
  <r>
    <s v="1425816"/>
    <x v="0"/>
    <x v="0"/>
    <x v="0"/>
    <n v="28785.74"/>
    <n v="0"/>
    <n v="28785.74"/>
    <n v="0"/>
    <n v="28785.74"/>
    <n v="0"/>
    <n v="0"/>
    <n v="0"/>
    <n v="0"/>
    <n v="0"/>
  </r>
  <r>
    <s v="1425816"/>
    <x v="1"/>
    <x v="1"/>
    <x v="0"/>
    <n v="18.89"/>
    <n v="0"/>
    <n v="18.89"/>
    <n v="19.34"/>
    <n v="-0.44999999999999929"/>
    <n v="0"/>
    <n v="0"/>
    <n v="0"/>
    <n v="0"/>
    <n v="0"/>
  </r>
  <r>
    <s v="1425816"/>
    <x v="2"/>
    <x v="1"/>
    <x v="0"/>
    <n v="440.79"/>
    <n v="0"/>
    <n v="440.79"/>
    <n v="451.17"/>
    <n v="-10.379999999999995"/>
    <n v="0"/>
    <n v="0"/>
    <n v="0"/>
    <n v="0"/>
    <n v="0"/>
  </r>
  <r>
    <s v="1425816"/>
    <x v="3"/>
    <x v="1"/>
    <x v="0"/>
    <n v="2959.59"/>
    <n v="0"/>
    <n v="2959.59"/>
    <n v="3029.25"/>
    <n v="-69.659999999999854"/>
    <n v="0"/>
    <n v="0"/>
    <n v="0"/>
    <n v="0"/>
    <n v="0"/>
  </r>
  <r>
    <s v="1425816"/>
    <x v="4"/>
    <x v="2"/>
    <x v="0"/>
    <n v="4380.3500000000004"/>
    <n v="0"/>
    <n v="4380.3500000000004"/>
    <n v="5511.34"/>
    <n v="-1130.9899999999998"/>
    <n v="12.42"/>
    <n v="0"/>
    <n v="12.42"/>
    <n v="15.627000000000001"/>
    <n v="-3.2070000000000007"/>
  </r>
  <r>
    <s v="1425816"/>
    <x v="5"/>
    <x v="2"/>
    <x v="0"/>
    <n v="15057.64"/>
    <n v="0"/>
    <n v="15057.64"/>
    <n v="18945.45"/>
    <n v="-3887.8100000000013"/>
    <n v="12.42"/>
    <n v="0"/>
    <n v="12.42"/>
    <n v="15.627000000000001"/>
    <n v="-3.2070000000000007"/>
  </r>
  <r>
    <s v="1425816"/>
    <x v="6"/>
    <x v="2"/>
    <x v="0"/>
    <n v="16291.44"/>
    <n v="0"/>
    <n v="16291.44"/>
    <n v="20496.560000000001"/>
    <n v="-4205.1200000000008"/>
    <n v="260.82"/>
    <n v="0"/>
    <n v="260.82"/>
    <n v="328.142"/>
    <n v="-67.322000000000003"/>
  </r>
  <r>
    <s v="1425816"/>
    <x v="7"/>
    <x v="1"/>
    <x v="0"/>
    <n v="33158.15"/>
    <n v="0"/>
    <n v="33158.15"/>
    <n v="33938.699999999997"/>
    <n v="-780.54999999999563"/>
    <n v="0"/>
    <n v="0"/>
    <n v="0"/>
    <n v="0"/>
    <n v="0"/>
  </r>
  <r>
    <s v="1425816"/>
    <x v="8"/>
    <x v="1"/>
    <x v="0"/>
    <n v="76678.45"/>
    <n v="0"/>
    <n v="76678.45"/>
    <n v="78483.47"/>
    <n v="-1805.0200000000041"/>
    <n v="0"/>
    <n v="0"/>
    <n v="0"/>
    <n v="0"/>
    <n v="0"/>
  </r>
  <r>
    <s v="1425816"/>
    <x v="90"/>
    <x v="3"/>
    <x v="1"/>
    <n v="-1620596.22"/>
    <n v="0"/>
    <n v="-1620596.22"/>
    <n v="-1620596.15"/>
    <n v="-7.000000006519258E-2"/>
    <n v="-20001"/>
    <n v="0"/>
    <n v="-20001"/>
    <n v="-20001"/>
    <n v="0"/>
  </r>
  <r>
    <s v="1425816"/>
    <x v="48"/>
    <x v="4"/>
    <x v="2"/>
    <n v="68.099999999999994"/>
    <n v="0"/>
    <n v="68.099999999999994"/>
    <n v="0"/>
    <n v="68.099999999999994"/>
    <n v="800"/>
    <n v="0"/>
    <n v="800"/>
    <n v="0"/>
    <n v="800"/>
  </r>
  <r>
    <s v="1425816"/>
    <x v="91"/>
    <x v="4"/>
    <x v="2"/>
    <n v="2013.54"/>
    <n v="1993.7029702970297"/>
    <n v="19.837029702970312"/>
    <n v="2013.64"/>
    <n v="-0.10000000000013642"/>
    <n v="20200"/>
    <n v="20000.999999999996"/>
    <n v="199.00000000000364"/>
    <n v="20201.009999999998"/>
    <n v="-1.0099999999983993"/>
  </r>
  <r>
    <s v="1425816"/>
    <x v="92"/>
    <x v="4"/>
    <x v="2"/>
    <n v="8223.89"/>
    <n v="8207.2118226600978"/>
    <n v="16.678177339901595"/>
    <n v="8330.32"/>
    <n v="-106.43000000000029"/>
    <n v="120250"/>
    <n v="120006"/>
    <n v="244"/>
    <n v="121806.09"/>
    <n v="-1556.0899999999965"/>
  </r>
  <r>
    <s v="1425816"/>
    <x v="50"/>
    <x v="4"/>
    <x v="2"/>
    <n v="9931.18"/>
    <n v="9900.4975124378107"/>
    <n v="30.682487562189635"/>
    <n v="9950"/>
    <n v="-18.819999999999709"/>
    <n v="20063"/>
    <n v="20001"/>
    <n v="62"/>
    <n v="20101.005000000001"/>
    <n v="-38.005000000001019"/>
  </r>
  <r>
    <s v="1425816"/>
    <x v="93"/>
    <x v="4"/>
    <x v="2"/>
    <n v="15673.39"/>
    <n v="15641.586206896553"/>
    <n v="31.803793103446878"/>
    <n v="15876.21"/>
    <n v="-202.81999999999971"/>
    <n v="120250"/>
    <n v="120006"/>
    <n v="244"/>
    <n v="121806.09"/>
    <n v="-1556.0899999999965"/>
  </r>
  <r>
    <s v="1425816"/>
    <x v="94"/>
    <x v="4"/>
    <x v="2"/>
    <n v="21851.83"/>
    <n v="21807.487684729065"/>
    <n v="44.342315270936524"/>
    <n v="22134.6"/>
    <n v="-282.7699999999968"/>
    <n v="120250"/>
    <n v="120006"/>
    <n v="244"/>
    <n v="121806.09"/>
    <n v="-1556.0899999999965"/>
  </r>
  <r>
    <s v="1425816"/>
    <x v="41"/>
    <x v="4"/>
    <x v="2"/>
    <n v="48922.13"/>
    <n v="48762.039215686273"/>
    <n v="160.09078431372473"/>
    <n v="49737.279999999999"/>
    <n v="-815.15000000000146"/>
    <n v="120400"/>
    <n v="120006"/>
    <n v="394"/>
    <n v="122406.12"/>
    <n v="-2006.1199999999953"/>
  </r>
  <r>
    <s v="1425816"/>
    <x v="87"/>
    <x v="4"/>
    <x v="2"/>
    <n v="64849.19"/>
    <n v="64798.443349753696"/>
    <n v="50.746650246306672"/>
    <n v="65770.42"/>
    <n v="-921.22999999999593"/>
    <n v="120100"/>
    <n v="120006"/>
    <n v="94"/>
    <n v="121806.09"/>
    <n v="-1706.0899999999965"/>
  </r>
  <r>
    <s v="1425816"/>
    <x v="95"/>
    <x v="4"/>
    <x v="2"/>
    <n v="90815.84"/>
    <n v="90404.522167487681"/>
    <n v="411.31783251231536"/>
    <n v="91760.59"/>
    <n v="-944.75"/>
    <n v="20092"/>
    <n v="20001"/>
    <n v="91"/>
    <n v="20301.014999999999"/>
    <n v="-209.01499999999942"/>
  </r>
  <r>
    <s v="1425816"/>
    <x v="17"/>
    <x v="4"/>
    <x v="2"/>
    <n v="160930"/>
    <n v="159607.98009950246"/>
    <n v="1322.0199004975439"/>
    <n v="160406.01999999999"/>
    <n v="523.98000000001048"/>
    <n v="121000"/>
    <n v="120006"/>
    <n v="994"/>
    <n v="120606.03"/>
    <n v="393.97000000000116"/>
  </r>
  <r>
    <s v="1425816"/>
    <x v="58"/>
    <x v="4"/>
    <x v="2"/>
    <n v="603355.03"/>
    <n v="601880.49504950503"/>
    <n v="1474.5349504949991"/>
    <n v="607899.30000000005"/>
    <n v="-4544.2700000000186"/>
    <n v="120300"/>
    <n v="120006"/>
    <n v="294"/>
    <n v="121206.06"/>
    <n v="-906.05999999999767"/>
  </r>
  <r>
    <s v="1425816"/>
    <x v="96"/>
    <x v="4"/>
    <x v="3"/>
    <n v="410131.96"/>
    <n v="410345.45454545453"/>
    <n v="-213.49454545450862"/>
    <n v="419783.4"/>
    <n v="-9651.4400000000023"/>
    <n v="89957"/>
    <n v="90004.500488758553"/>
    <n v="-47.500488758552819"/>
    <n v="92074.604000000007"/>
    <n v="-2117.6040000000066"/>
  </r>
  <r>
    <s v="1425816"/>
    <x v="20"/>
    <x v="4"/>
    <x v="4"/>
    <n v="6059.1"/>
    <n v="5940.2941176470586"/>
    <n v="118.80588235294181"/>
    <n v="6059.1"/>
    <n v="0"/>
    <n v="1101.655"/>
    <n v="1080.0539215686274"/>
    <n v="21.601078431372571"/>
    <n v="1101.655"/>
    <n v="0"/>
  </r>
  <r>
    <s v="1425822"/>
    <x v="0"/>
    <x v="0"/>
    <x v="0"/>
    <n v="14025.48"/>
    <n v="0"/>
    <n v="14025.48"/>
    <n v="0"/>
    <n v="14025.48"/>
    <n v="0"/>
    <n v="0"/>
    <n v="0"/>
    <n v="0"/>
    <n v="0"/>
  </r>
  <r>
    <s v="1425822"/>
    <x v="1"/>
    <x v="1"/>
    <x v="0"/>
    <n v="17.3"/>
    <n v="0"/>
    <n v="17.3"/>
    <n v="17.59"/>
    <n v="-0.28999999999999915"/>
    <n v="0"/>
    <n v="0"/>
    <n v="0"/>
    <n v="0"/>
    <n v="0"/>
  </r>
  <r>
    <s v="1425822"/>
    <x v="2"/>
    <x v="1"/>
    <x v="0"/>
    <n v="403.61"/>
    <n v="0"/>
    <n v="403.61"/>
    <n v="410.54"/>
    <n v="-6.9300000000000068"/>
    <n v="0"/>
    <n v="0"/>
    <n v="0"/>
    <n v="0"/>
    <n v="0"/>
  </r>
  <r>
    <s v="1425822"/>
    <x v="3"/>
    <x v="1"/>
    <x v="0"/>
    <n v="2709.97"/>
    <n v="0"/>
    <n v="2709.97"/>
    <n v="2756.48"/>
    <n v="-46.510000000000218"/>
    <n v="0"/>
    <n v="0"/>
    <n v="0"/>
    <n v="0"/>
    <n v="0"/>
  </r>
  <r>
    <s v="1425822"/>
    <x v="4"/>
    <x v="2"/>
    <x v="0"/>
    <n v="3823.11"/>
    <n v="0"/>
    <n v="3823.11"/>
    <n v="4457.58"/>
    <n v="-634.4699999999998"/>
    <n v="10.84"/>
    <n v="0"/>
    <n v="10.84"/>
    <n v="12.638999999999999"/>
    <n v="-1.7989999999999995"/>
  </r>
  <r>
    <s v="1425822"/>
    <x v="5"/>
    <x v="2"/>
    <x v="0"/>
    <n v="13142.1"/>
    <n v="0"/>
    <n v="13142.1"/>
    <n v="15323.14"/>
    <n v="-2181.0399999999991"/>
    <n v="10.84"/>
    <n v="0"/>
    <n v="10.84"/>
    <n v="12.638999999999999"/>
    <n v="-1.7989999999999995"/>
  </r>
  <r>
    <s v="1425822"/>
    <x v="6"/>
    <x v="2"/>
    <x v="0"/>
    <n v="14218.94"/>
    <n v="0"/>
    <n v="14218.94"/>
    <n v="16578.580000000002"/>
    <n v="-2359.6400000000012"/>
    <n v="227.64"/>
    <n v="0"/>
    <n v="227.64"/>
    <n v="265.41699999999997"/>
    <n v="-37.776999999999987"/>
  </r>
  <r>
    <s v="1425822"/>
    <x v="7"/>
    <x v="1"/>
    <x v="0"/>
    <n v="30361.58"/>
    <n v="0"/>
    <n v="30361.58"/>
    <n v="30882.67"/>
    <n v="-521.08999999999651"/>
    <n v="0"/>
    <n v="0"/>
    <n v="0"/>
    <n v="0"/>
    <n v="0"/>
  </r>
  <r>
    <s v="1425822"/>
    <x v="8"/>
    <x v="1"/>
    <x v="0"/>
    <n v="70211.360000000001"/>
    <n v="0"/>
    <n v="70211.360000000001"/>
    <n v="71416.39"/>
    <n v="-1205.0299999999988"/>
    <n v="0"/>
    <n v="0"/>
    <n v="0"/>
    <n v="0"/>
    <n v="0"/>
  </r>
  <r>
    <s v="1425822"/>
    <x v="98"/>
    <x v="3"/>
    <x v="1"/>
    <n v="-1458567.84"/>
    <n v="0"/>
    <n v="-1458567.84"/>
    <n v="-1458567.86"/>
    <n v="2.0000000018626451E-2"/>
    <n v="-9100"/>
    <n v="0"/>
    <n v="-9100"/>
    <n v="-9100"/>
    <n v="0"/>
  </r>
  <r>
    <s v="1425822"/>
    <x v="48"/>
    <x v="4"/>
    <x v="2"/>
    <n v="68.099999999999994"/>
    <n v="0"/>
    <n v="68.099999999999994"/>
    <n v="0"/>
    <n v="68.099999999999994"/>
    <n v="800"/>
    <n v="0"/>
    <n v="800"/>
    <n v="0"/>
    <n v="800"/>
  </r>
  <r>
    <s v="1425822"/>
    <x v="99"/>
    <x v="4"/>
    <x v="2"/>
    <n v="1041.6600000000001"/>
    <n v="907.08823529411768"/>
    <n v="134.5717647058824"/>
    <n v="925.23"/>
    <n v="116.43000000000006"/>
    <n v="10450"/>
    <n v="9100"/>
    <n v="1350"/>
    <n v="9282"/>
    <n v="1168"/>
  </r>
  <r>
    <s v="1425822"/>
    <x v="100"/>
    <x v="4"/>
    <x v="2"/>
    <n v="7471.62"/>
    <n v="7468.1871921182264"/>
    <n v="3.4328078817734422"/>
    <n v="7580.21"/>
    <n v="-108.59000000000015"/>
    <n v="109250"/>
    <n v="109200"/>
    <n v="50"/>
    <n v="110838"/>
    <n v="-1588"/>
  </r>
  <r>
    <s v="1425822"/>
    <x v="11"/>
    <x v="4"/>
    <x v="2"/>
    <n v="9063.69"/>
    <n v="9018.0995024875629"/>
    <n v="45.590497512437651"/>
    <n v="9063.19"/>
    <n v="0.5"/>
    <n v="9146"/>
    <n v="9100"/>
    <n v="46"/>
    <n v="9145.5"/>
    <n v="0.5"/>
  </r>
  <r>
    <s v="1425822"/>
    <x v="101"/>
    <x v="4"/>
    <x v="2"/>
    <n v="14311.33"/>
    <n v="14233.123152709361"/>
    <n v="78.206847290639416"/>
    <n v="14446.62"/>
    <n v="-135.29000000000087"/>
    <n v="109800"/>
    <n v="109200"/>
    <n v="600"/>
    <n v="110838"/>
    <n v="-1038"/>
  </r>
  <r>
    <s v="1425822"/>
    <x v="102"/>
    <x v="4"/>
    <x v="2"/>
    <n v="21126.720000000001"/>
    <n v="21059.221674876848"/>
    <n v="67.498325123153336"/>
    <n v="21375.11"/>
    <n v="-248.38999999999942"/>
    <n v="109550"/>
    <n v="109200"/>
    <n v="350"/>
    <n v="110838"/>
    <n v="-1288"/>
  </r>
  <r>
    <s v="1425822"/>
    <x v="41"/>
    <x v="4"/>
    <x v="2"/>
    <n v="45258.66"/>
    <n v="44371.23529411765"/>
    <n v="887.42470588235301"/>
    <n v="45258.66"/>
    <n v="0"/>
    <n v="111384"/>
    <n v="109200"/>
    <n v="2184"/>
    <n v="111384"/>
    <n v="0"/>
  </r>
  <r>
    <s v="1425822"/>
    <x v="87"/>
    <x v="4"/>
    <x v="2"/>
    <n v="59498.19"/>
    <n v="58963.635467980297"/>
    <n v="534.55453201970522"/>
    <n v="59848.09"/>
    <n v="-349.89999999999418"/>
    <n v="110190"/>
    <n v="109200"/>
    <n v="990"/>
    <n v="110838"/>
    <n v="-648"/>
  </r>
  <r>
    <s v="1425822"/>
    <x v="88"/>
    <x v="4"/>
    <x v="2"/>
    <n v="73341.78"/>
    <n v="72254"/>
    <n v="1087.7799999999988"/>
    <n v="73337.81"/>
    <n v="3.9700000000011642"/>
    <n v="9237"/>
    <n v="9100"/>
    <n v="137"/>
    <n v="9236.5"/>
    <n v="0.5"/>
  </r>
  <r>
    <s v="1425822"/>
    <x v="17"/>
    <x v="4"/>
    <x v="2"/>
    <n v="145962.18"/>
    <n v="145236"/>
    <n v="726.17999999999302"/>
    <n v="145962.18"/>
    <n v="0"/>
    <n v="109746"/>
    <n v="109200"/>
    <n v="546"/>
    <n v="109746"/>
    <n v="0"/>
  </r>
  <r>
    <s v="1425822"/>
    <x v="58"/>
    <x v="4"/>
    <x v="2"/>
    <n v="553160.69999999995"/>
    <n v="547683.8613861386"/>
    <n v="5476.8386138613569"/>
    <n v="553160.69999999995"/>
    <n v="0"/>
    <n v="110292"/>
    <n v="109200"/>
    <n v="1092"/>
    <n v="110292"/>
    <n v="0"/>
  </r>
  <r>
    <s v="1425822"/>
    <x v="103"/>
    <x v="4"/>
    <x v="3"/>
    <n v="373836.25"/>
    <n v="371704.37927663734"/>
    <n v="2131.8707233626628"/>
    <n v="380253.58"/>
    <n v="-6417.3300000000163"/>
    <n v="82370"/>
    <n v="81900"/>
    <n v="470"/>
    <n v="83783.7"/>
    <n v="-1413.6999999999971"/>
  </r>
  <r>
    <s v="1425822"/>
    <x v="20"/>
    <x v="4"/>
    <x v="4"/>
    <n v="5513.51"/>
    <n v="5405.4019607843138"/>
    <n v="108.1080392156864"/>
    <n v="5513.51"/>
    <n v="0"/>
    <n v="1002.456"/>
    <n v="982.80000000000007"/>
    <n v="19.655999999999949"/>
    <n v="1002.456"/>
    <n v="0"/>
  </r>
  <r>
    <s v="1425823"/>
    <x v="0"/>
    <x v="0"/>
    <x v="0"/>
    <n v="865.57"/>
    <n v="0"/>
    <n v="865.57"/>
    <n v="0"/>
    <n v="865.57"/>
    <n v="0"/>
    <n v="0"/>
    <n v="0"/>
    <n v="0"/>
    <n v="0"/>
  </r>
  <r>
    <s v="1425823"/>
    <x v="1"/>
    <x v="1"/>
    <x v="0"/>
    <n v="1.21"/>
    <n v="0"/>
    <n v="1.21"/>
    <n v="1.23"/>
    <n v="-2.0000000000000018E-2"/>
    <n v="0"/>
    <n v="0"/>
    <n v="0"/>
    <n v="0"/>
    <n v="0"/>
  </r>
  <r>
    <s v="1425823"/>
    <x v="2"/>
    <x v="1"/>
    <x v="0"/>
    <n v="28.32"/>
    <n v="0"/>
    <n v="28.32"/>
    <n v="28.81"/>
    <n v="-0.48999999999999844"/>
    <n v="0"/>
    <n v="0"/>
    <n v="0"/>
    <n v="0"/>
    <n v="0"/>
  </r>
  <r>
    <s v="1425823"/>
    <x v="3"/>
    <x v="1"/>
    <x v="0"/>
    <n v="190.16"/>
    <n v="0"/>
    <n v="190.16"/>
    <n v="193.41"/>
    <n v="-3.25"/>
    <n v="0"/>
    <n v="0"/>
    <n v="0"/>
    <n v="0"/>
    <n v="0"/>
  </r>
  <r>
    <s v="1425823"/>
    <x v="4"/>
    <x v="2"/>
    <x v="0"/>
    <n v="352.69"/>
    <n v="0"/>
    <n v="352.69"/>
    <n v="351.88"/>
    <n v="0.81000000000000227"/>
    <n v="1"/>
    <n v="0"/>
    <n v="1"/>
    <n v="0.998"/>
    <n v="2.0000000000000018E-3"/>
  </r>
  <r>
    <s v="1425823"/>
    <x v="5"/>
    <x v="2"/>
    <x v="0"/>
    <n v="1212.3699999999999"/>
    <n v="0"/>
    <n v="1212.3699999999999"/>
    <n v="1209.6099999999999"/>
    <n v="2.7599999999999909"/>
    <n v="1"/>
    <n v="0"/>
    <n v="1"/>
    <n v="0.998"/>
    <n v="2.0000000000000018E-3"/>
  </r>
  <r>
    <s v="1425823"/>
    <x v="6"/>
    <x v="2"/>
    <x v="0"/>
    <n v="1311.71"/>
    <n v="0"/>
    <n v="1311.71"/>
    <n v="1308.6400000000001"/>
    <n v="3.0699999999999363"/>
    <n v="21"/>
    <n v="0"/>
    <n v="21"/>
    <n v="20.951000000000001"/>
    <n v="4.8999999999999488E-2"/>
  </r>
  <r>
    <s v="1425823"/>
    <x v="7"/>
    <x v="1"/>
    <x v="0"/>
    <n v="2130.5100000000002"/>
    <n v="0"/>
    <n v="2130.5100000000002"/>
    <n v="2166.88"/>
    <n v="-36.369999999999891"/>
    <n v="0"/>
    <n v="0"/>
    <n v="0"/>
    <n v="0"/>
    <n v="0"/>
  </r>
  <r>
    <s v="1425823"/>
    <x v="8"/>
    <x v="1"/>
    <x v="0"/>
    <n v="4926.8100000000004"/>
    <n v="0"/>
    <n v="4926.8100000000004"/>
    <n v="5010.92"/>
    <n v="-84.109999999999673"/>
    <n v="0"/>
    <n v="0"/>
    <n v="0"/>
    <n v="0"/>
    <n v="0"/>
  </r>
  <r>
    <s v="1425823"/>
    <x v="104"/>
    <x v="3"/>
    <x v="1"/>
    <n v="-103436.33"/>
    <n v="0"/>
    <n v="-103436.33"/>
    <n v="-103436.32"/>
    <n v="-9.9999999947613105E-3"/>
    <n v="-1277"/>
    <n v="0"/>
    <n v="-1277"/>
    <n v="-1277"/>
    <n v="0"/>
  </r>
  <r>
    <s v="1425823"/>
    <x v="48"/>
    <x v="4"/>
    <x v="2"/>
    <n v="5.1100000000000003"/>
    <n v="0"/>
    <n v="5.1100000000000003"/>
    <n v="0"/>
    <n v="5.1100000000000003"/>
    <n v="60"/>
    <n v="0"/>
    <n v="60"/>
    <n v="0"/>
    <n v="60"/>
  </r>
  <r>
    <s v="1425823"/>
    <x v="99"/>
    <x v="4"/>
    <x v="2"/>
    <n v="152.51"/>
    <n v="127.29411764705883"/>
    <n v="25.215882352941165"/>
    <n v="129.84"/>
    <n v="22.669999999999987"/>
    <n v="1530"/>
    <n v="1277"/>
    <n v="253"/>
    <n v="1302.54"/>
    <n v="227.46000000000004"/>
  </r>
  <r>
    <s v="1425823"/>
    <x v="100"/>
    <x v="4"/>
    <x v="2"/>
    <n v="526.61"/>
    <n v="524"/>
    <n v="2.6100000000000136"/>
    <n v="531.86"/>
    <n v="-5.25"/>
    <n v="7700"/>
    <n v="7662"/>
    <n v="38"/>
    <n v="7776.93"/>
    <n v="-76.930000000000291"/>
  </r>
  <r>
    <s v="1425823"/>
    <x v="50"/>
    <x v="4"/>
    <x v="2"/>
    <n v="632.61"/>
    <n v="632.11940298507466"/>
    <n v="0.49059701492535623"/>
    <n v="635.28"/>
    <n v="-2.6699999999999591"/>
    <n v="1278"/>
    <n v="1277"/>
    <n v="1"/>
    <n v="1283.385"/>
    <n v="-5.3849999999999909"/>
  </r>
  <r>
    <s v="1425823"/>
    <x v="101"/>
    <x v="4"/>
    <x v="2"/>
    <n v="1003.61"/>
    <n v="998.66995073891621"/>
    <n v="4.9400492610838"/>
    <n v="1013.65"/>
    <n v="-10.039999999999964"/>
    <n v="7700"/>
    <n v="7662"/>
    <n v="38"/>
    <n v="7776.93"/>
    <n v="-76.930000000000291"/>
  </r>
  <r>
    <s v="1425823"/>
    <x v="102"/>
    <x v="4"/>
    <x v="2"/>
    <n v="1484.94"/>
    <n v="1477.615763546798"/>
    <n v="7.3242364532020474"/>
    <n v="1499.78"/>
    <n v="-14.839999999999918"/>
    <n v="7700"/>
    <n v="7662"/>
    <n v="38"/>
    <n v="7776.93"/>
    <n v="-76.930000000000291"/>
  </r>
  <r>
    <s v="1425823"/>
    <x v="41"/>
    <x v="4"/>
    <x v="2"/>
    <n v="3147.03"/>
    <n v="3113.3039215686276"/>
    <n v="33.726078431372571"/>
    <n v="3175.57"/>
    <n v="-28.539999999999964"/>
    <n v="7745"/>
    <n v="7662"/>
    <n v="83"/>
    <n v="7815.24"/>
    <n v="-70.239999999999782"/>
  </r>
  <r>
    <s v="1425823"/>
    <x v="87"/>
    <x v="4"/>
    <x v="2"/>
    <n v="4176.59"/>
    <n v="4137.1724137931033"/>
    <n v="39.417586206896885"/>
    <n v="4199.2299999999996"/>
    <n v="-22.639999999999418"/>
    <n v="7735"/>
    <n v="7662"/>
    <n v="73"/>
    <n v="7776.93"/>
    <n v="-41.930000000000291"/>
  </r>
  <r>
    <s v="1425823"/>
    <x v="95"/>
    <x v="4"/>
    <x v="2"/>
    <n v="5799.16"/>
    <n v="5772.0394088669955"/>
    <n v="27.120591133004382"/>
    <n v="5858.62"/>
    <n v="-59.460000000000036"/>
    <n v="1283"/>
    <n v="1277"/>
    <n v="6"/>
    <n v="1296.155"/>
    <n v="-13.154999999999973"/>
  </r>
  <r>
    <s v="1425823"/>
    <x v="17"/>
    <x v="4"/>
    <x v="2"/>
    <n v="10300.85"/>
    <n v="10190.457711442787"/>
    <n v="110.39228855721376"/>
    <n v="10241.41"/>
    <n v="59.440000000000509"/>
    <n v="7745"/>
    <n v="7662"/>
    <n v="83"/>
    <n v="7700.31"/>
    <n v="44.6899999999996"/>
  </r>
  <r>
    <s v="1425823"/>
    <x v="58"/>
    <x v="4"/>
    <x v="2"/>
    <n v="38568.58"/>
    <n v="38428.148514851484"/>
    <n v="140.43148514851782"/>
    <n v="38812.43"/>
    <n v="-243.84999999999854"/>
    <n v="7690"/>
    <n v="7662"/>
    <n v="28"/>
    <n v="7738.62"/>
    <n v="-48.619999999999891"/>
  </r>
  <r>
    <s v="1425823"/>
    <x v="103"/>
    <x v="4"/>
    <x v="3"/>
    <n v="26232.53"/>
    <n v="26080.576735092865"/>
    <n v="151.95326490713342"/>
    <n v="26680.43"/>
    <n v="-447.90000000000146"/>
    <n v="5780"/>
    <n v="5746.5004887585537"/>
    <n v="33.499511241446271"/>
    <n v="5878.67"/>
    <n v="-98.670000000000073"/>
  </r>
  <r>
    <s v="1425823"/>
    <x v="20"/>
    <x v="4"/>
    <x v="4"/>
    <n v="386.85"/>
    <n v="379.26470588235293"/>
    <n v="7.5852941176470949"/>
    <n v="386.85"/>
    <n v="0"/>
    <n v="70.337000000000003"/>
    <n v="68.957843137254912"/>
    <n v="1.3791568627450914"/>
    <n v="70.337000000000003"/>
    <n v="0"/>
  </r>
  <r>
    <s v="1425831"/>
    <x v="0"/>
    <x v="0"/>
    <x v="0"/>
    <n v="6082.75"/>
    <n v="0"/>
    <n v="6082.75"/>
    <n v="0"/>
    <n v="6082.75"/>
    <n v="0"/>
    <n v="0"/>
    <n v="0"/>
    <n v="0"/>
    <n v="0"/>
  </r>
  <r>
    <s v="1425831"/>
    <x v="4"/>
    <x v="2"/>
    <x v="0"/>
    <n v="2176.0700000000002"/>
    <n v="0"/>
    <n v="2176.0700000000002"/>
    <n v="2599.9299999999998"/>
    <n v="-423.85999999999967"/>
    <n v="6.17"/>
    <n v="0"/>
    <n v="6.17"/>
    <n v="7.3719999999999999"/>
    <n v="-1.202"/>
  </r>
  <r>
    <s v="1425831"/>
    <x v="5"/>
    <x v="2"/>
    <x v="0"/>
    <n v="7480.33"/>
    <n v="0"/>
    <n v="7480.33"/>
    <n v="8937.3700000000008"/>
    <n v="-1457.0400000000009"/>
    <n v="6.17"/>
    <n v="0"/>
    <n v="6.17"/>
    <n v="7.3719999999999999"/>
    <n v="-1.202"/>
  </r>
  <r>
    <s v="1425831"/>
    <x v="6"/>
    <x v="2"/>
    <x v="0"/>
    <n v="8093.25"/>
    <n v="0"/>
    <n v="8093.25"/>
    <n v="9669.93"/>
    <n v="-1576.6800000000003"/>
    <n v="129.57"/>
    <n v="0"/>
    <n v="129.57"/>
    <n v="154.81200000000001"/>
    <n v="-25.242000000000019"/>
  </r>
  <r>
    <s v="1425831"/>
    <x v="120"/>
    <x v="3"/>
    <x v="1"/>
    <n v="-953422.86"/>
    <n v="0"/>
    <n v="-953422.86"/>
    <n v="-952284.98"/>
    <n v="-1137.8800000000047"/>
    <n v="-5529"/>
    <n v="0"/>
    <n v="-5529"/>
    <n v="-5529"/>
    <n v="0"/>
  </r>
  <r>
    <s v="1425831"/>
    <x v="121"/>
    <x v="4"/>
    <x v="5"/>
    <n v="788317.68"/>
    <n v="786236.10945273633"/>
    <n v="2081.5705472637201"/>
    <n v="790167.29"/>
    <n v="-1849.609999999986"/>
    <n v="33214"/>
    <n v="33174"/>
    <n v="40"/>
    <n v="33339.870000000003"/>
    <n v="-125.87000000000262"/>
  </r>
  <r>
    <s v="1425831"/>
    <x v="122"/>
    <x v="4"/>
    <x v="2"/>
    <n v="3442.9"/>
    <n v="0"/>
    <n v="3442.9"/>
    <n v="0"/>
    <n v="3442.9"/>
    <n v="33550"/>
    <n v="0"/>
    <n v="33550"/>
    <n v="0"/>
    <n v="33550"/>
  </r>
  <r>
    <s v="1425831"/>
    <x v="48"/>
    <x v="4"/>
    <x v="2"/>
    <n v="974.88"/>
    <n v="941.25742574257424"/>
    <n v="33.622574257425754"/>
    <n v="950.67"/>
    <n v="24.210000000000036"/>
    <n v="11453"/>
    <n v="11058"/>
    <n v="395"/>
    <n v="11168.58"/>
    <n v="284.42000000000007"/>
  </r>
  <r>
    <s v="1425831"/>
    <x v="123"/>
    <x v="4"/>
    <x v="2"/>
    <n v="2108.83"/>
    <n v="2106.5472636815921"/>
    <n v="2.2827363184078422"/>
    <n v="2117.08"/>
    <n v="-8.25"/>
    <n v="5535"/>
    <n v="5529"/>
    <n v="6"/>
    <n v="5556.6450000000004"/>
    <n v="-21.645000000000437"/>
  </r>
  <r>
    <s v="1425831"/>
    <x v="124"/>
    <x v="4"/>
    <x v="2"/>
    <n v="0"/>
    <n v="3404.3152709359606"/>
    <n v="-3404.3152709359606"/>
    <n v="3455.38"/>
    <n v="-3455.38"/>
    <n v="0"/>
    <n v="33174"/>
    <n v="-33174"/>
    <n v="33671.61"/>
    <n v="-33671.61"/>
  </r>
  <r>
    <s v="1425831"/>
    <x v="125"/>
    <x v="4"/>
    <x v="2"/>
    <n v="15752.02"/>
    <n v="15552.305418719212"/>
    <n v="199.71458128078848"/>
    <n v="15785.59"/>
    <n v="-33.569999999999709"/>
    <n v="33600"/>
    <n v="33174"/>
    <n v="426"/>
    <n v="33671.61"/>
    <n v="-71.610000000000582"/>
  </r>
  <r>
    <s v="1425831"/>
    <x v="126"/>
    <x v="4"/>
    <x v="2"/>
    <n v="27520.26"/>
    <n v="26616.827586206895"/>
    <n v="903.43241379310348"/>
    <n v="27016.080000000002"/>
    <n v="504.17999999999665"/>
    <n v="34300"/>
    <n v="33174"/>
    <n v="1126"/>
    <n v="33671.61"/>
    <n v="628.38999999999942"/>
  </r>
  <r>
    <s v="1425831"/>
    <x v="127"/>
    <x v="4"/>
    <x v="2"/>
    <n v="35322.83"/>
    <n v="35273.911330049254"/>
    <n v="48.918669950748153"/>
    <n v="35803.019999999997"/>
    <n v="-480.18999999999505"/>
    <n v="33220"/>
    <n v="33174"/>
    <n v="46"/>
    <n v="33671.61"/>
    <n v="-451.61000000000058"/>
  </r>
  <r>
    <s v="1425831"/>
    <x v="128"/>
    <x v="4"/>
    <x v="2"/>
    <n v="56151.06"/>
    <n v="54958.256157635471"/>
    <n v="1192.8038423645266"/>
    <n v="55782.63"/>
    <n v="368.43000000000029"/>
    <n v="5649"/>
    <n v="5529"/>
    <n v="120"/>
    <n v="5611.9350000000004"/>
    <n v="37.0649999999996"/>
  </r>
  <r>
    <s v="1425842"/>
    <x v="0"/>
    <x v="0"/>
    <x v="0"/>
    <n v="1641.69"/>
    <n v="0"/>
    <n v="1641.69"/>
    <n v="0"/>
    <n v="1641.69"/>
    <n v="0"/>
    <n v="0"/>
    <n v="0"/>
    <n v="0"/>
    <n v="0"/>
  </r>
  <r>
    <s v="1425842"/>
    <x v="4"/>
    <x v="2"/>
    <x v="0"/>
    <n v="324.47000000000003"/>
    <n v="0"/>
    <n v="324.47000000000003"/>
    <n v="474"/>
    <n v="-149.52999999999997"/>
    <n v="0.92"/>
    <n v="0"/>
    <n v="0.92"/>
    <n v="1.3440000000000001"/>
    <n v="-0.42400000000000004"/>
  </r>
  <r>
    <s v="1425842"/>
    <x v="5"/>
    <x v="2"/>
    <x v="0"/>
    <n v="1115.3800000000001"/>
    <n v="0"/>
    <n v="1115.3800000000001"/>
    <n v="1629.39"/>
    <n v="-514.01"/>
    <n v="0.92"/>
    <n v="0"/>
    <n v="0.92"/>
    <n v="1.3440000000000001"/>
    <n v="-0.42400000000000004"/>
  </r>
  <r>
    <s v="1425842"/>
    <x v="6"/>
    <x v="2"/>
    <x v="0"/>
    <n v="1206.77"/>
    <n v="0"/>
    <n v="1206.77"/>
    <n v="1762.94"/>
    <n v="-556.17000000000007"/>
    <n v="19.32"/>
    <n v="0"/>
    <n v="19.32"/>
    <n v="28.224"/>
    <n v="-8.9039999999999999"/>
  </r>
  <r>
    <s v="1425842"/>
    <x v="155"/>
    <x v="3"/>
    <x v="1"/>
    <n v="-183002.1"/>
    <n v="0"/>
    <n v="-183002.1"/>
    <n v="-182795.64"/>
    <n v="-206.45999999999185"/>
    <n v="-1008"/>
    <n v="0"/>
    <n v="-1008"/>
    <n v="-1008"/>
    <n v="0"/>
  </r>
  <r>
    <s v="1425842"/>
    <x v="133"/>
    <x v="4"/>
    <x v="5"/>
    <n v="143537.65"/>
    <n v="143261.08457711444"/>
    <n v="276.56542288555647"/>
    <n v="143977.39000000001"/>
    <n v="-439.74000000001979"/>
    <n v="6051"/>
    <n v="6048"/>
    <n v="3"/>
    <n v="6078.24"/>
    <n v="-27.239999999999782"/>
  </r>
  <r>
    <s v="1425842"/>
    <x v="156"/>
    <x v="4"/>
    <x v="2"/>
    <n v="1631.26"/>
    <n v="0"/>
    <n v="1631.26"/>
    <n v="0"/>
    <n v="1631.26"/>
    <n v="6050"/>
    <n v="0"/>
    <n v="6050"/>
    <n v="0"/>
    <n v="6050"/>
  </r>
  <r>
    <s v="1425842"/>
    <x v="48"/>
    <x v="4"/>
    <x v="2"/>
    <n v="178.75"/>
    <n v="171.60396039603961"/>
    <n v="7.1460396039603893"/>
    <n v="173.32"/>
    <n v="5.4300000000000068"/>
    <n v="2100"/>
    <n v="2016"/>
    <n v="84"/>
    <n v="2036.16"/>
    <n v="63.839999999999918"/>
  </r>
  <r>
    <s v="1425842"/>
    <x v="123"/>
    <x v="4"/>
    <x v="2"/>
    <n v="386.72"/>
    <n v="384.04975124378109"/>
    <n v="2.670248756218939"/>
    <n v="385.97"/>
    <n v="0.75"/>
    <n v="1015"/>
    <n v="1008"/>
    <n v="7"/>
    <n v="1013.04"/>
    <n v="1.9600000000000364"/>
  </r>
  <r>
    <s v="1425842"/>
    <x v="157"/>
    <x v="4"/>
    <x v="2"/>
    <n v="0"/>
    <n v="1630.7192118226601"/>
    <n v="-1630.7192118226601"/>
    <n v="1655.18"/>
    <n v="-1655.18"/>
    <n v="0"/>
    <n v="6048"/>
    <n v="-6048"/>
    <n v="6138.72"/>
    <n v="-6138.72"/>
  </r>
  <r>
    <s v="1425842"/>
    <x v="136"/>
    <x v="4"/>
    <x v="2"/>
    <n v="6602.81"/>
    <n v="6389.4088669950743"/>
    <n v="213.40113300492612"/>
    <n v="6485.25"/>
    <n v="117.5600000000004"/>
    <n v="6250"/>
    <n v="6048"/>
    <n v="202"/>
    <n v="6138.72"/>
    <n v="111.27999999999975"/>
  </r>
  <r>
    <s v="1425842"/>
    <x v="137"/>
    <x v="4"/>
    <x v="2"/>
    <n v="7143.41"/>
    <n v="7024.9359605911332"/>
    <n v="118.4740394088667"/>
    <n v="7130.31"/>
    <n v="13.099999999999454"/>
    <n v="6150"/>
    <n v="6048"/>
    <n v="102"/>
    <n v="6138.72"/>
    <n v="11.279999999999745"/>
  </r>
  <r>
    <s v="1425842"/>
    <x v="138"/>
    <x v="4"/>
    <x v="2"/>
    <n v="9127.09"/>
    <n v="8910.5221674876848"/>
    <n v="216.56783251231536"/>
    <n v="9044.18"/>
    <n v="82.909999999999854"/>
    <n v="6195"/>
    <n v="6048"/>
    <n v="147"/>
    <n v="6138.72"/>
    <n v="56.279999999999745"/>
  </r>
  <r>
    <s v="1425842"/>
    <x v="139"/>
    <x v="4"/>
    <x v="2"/>
    <n v="10106.1"/>
    <n v="9928.7980295566504"/>
    <n v="177.30197044335"/>
    <n v="10077.73"/>
    <n v="28.3700000000008"/>
    <n v="1026"/>
    <n v="1008"/>
    <n v="18"/>
    <n v="1023.12"/>
    <n v="2.8799999999999955"/>
  </r>
  <r>
    <s v="1425845"/>
    <x v="0"/>
    <x v="0"/>
    <x v="0"/>
    <n v="3251.29"/>
    <n v="0"/>
    <n v="3251.29"/>
    <n v="0"/>
    <n v="3251.29"/>
    <n v="0"/>
    <n v="0"/>
    <n v="0"/>
    <n v="0"/>
    <n v="0"/>
  </r>
  <r>
    <s v="1425845"/>
    <x v="1"/>
    <x v="1"/>
    <x v="0"/>
    <n v="5.95"/>
    <n v="0"/>
    <n v="5.95"/>
    <n v="6.06"/>
    <n v="-0.10999999999999943"/>
    <n v="0"/>
    <n v="0"/>
    <n v="0"/>
    <n v="0"/>
    <n v="0"/>
  </r>
  <r>
    <s v="1425845"/>
    <x v="3"/>
    <x v="1"/>
    <x v="0"/>
    <n v="932.2"/>
    <n v="0"/>
    <n v="932.2"/>
    <n v="949.55"/>
    <n v="-17.349999999999909"/>
    <n v="0"/>
    <n v="0"/>
    <n v="0"/>
    <n v="0"/>
    <n v="0"/>
  </r>
  <r>
    <s v="1425845"/>
    <x v="4"/>
    <x v="2"/>
    <x v="0"/>
    <n v="1558.87"/>
    <n v="0"/>
    <n v="1558.87"/>
    <n v="1731.23"/>
    <n v="-172.36000000000013"/>
    <n v="4.42"/>
    <n v="0"/>
    <n v="4.42"/>
    <n v="4.9089999999999998"/>
    <n v="-0.48899999999999988"/>
  </r>
  <r>
    <s v="1425845"/>
    <x v="5"/>
    <x v="2"/>
    <x v="0"/>
    <n v="5358.68"/>
    <n v="0"/>
    <n v="5358.68"/>
    <n v="5951.18"/>
    <n v="-592.5"/>
    <n v="4.42"/>
    <n v="0"/>
    <n v="4.42"/>
    <n v="4.9089999999999998"/>
    <n v="-0.48899999999999988"/>
  </r>
  <r>
    <s v="1425845"/>
    <x v="6"/>
    <x v="2"/>
    <x v="0"/>
    <n v="5797.76"/>
    <n v="0"/>
    <n v="5797.76"/>
    <n v="6438.65"/>
    <n v="-640.88999999999942"/>
    <n v="92.82"/>
    <n v="0"/>
    <n v="92.82"/>
    <n v="103.08"/>
    <n v="-10.260000000000005"/>
  </r>
  <r>
    <s v="1425845"/>
    <x v="8"/>
    <x v="1"/>
    <x v="0"/>
    <n v="24149.32"/>
    <n v="0"/>
    <n v="24149.32"/>
    <n v="24598.95"/>
    <n v="-449.63000000000102"/>
    <n v="0"/>
    <n v="0"/>
    <n v="0"/>
    <n v="0"/>
    <n v="0"/>
  </r>
  <r>
    <s v="1425845"/>
    <x v="249"/>
    <x v="3"/>
    <x v="1"/>
    <n v="-541199.77"/>
    <n v="0"/>
    <n v="-541199.77"/>
    <n v="-541199.72"/>
    <n v="-5.0000000046566129E-2"/>
    <n v="-3190.5830000000001"/>
    <n v="0"/>
    <n v="-3190.5830000000001"/>
    <n v="-3190.5830000000001"/>
    <n v="0"/>
  </r>
  <r>
    <s v="1425845"/>
    <x v="48"/>
    <x v="4"/>
    <x v="2"/>
    <n v="22.13"/>
    <n v="0"/>
    <n v="22.13"/>
    <n v="0"/>
    <n v="22.13"/>
    <n v="260"/>
    <n v="0"/>
    <n v="260"/>
    <n v="0"/>
    <n v="260"/>
  </r>
  <r>
    <s v="1425845"/>
    <x v="250"/>
    <x v="4"/>
    <x v="2"/>
    <n v="2639.63"/>
    <n v="2635.2906403940888"/>
    <n v="4.3393596059113406"/>
    <n v="2674.82"/>
    <n v="-35.190000000000055"/>
    <n v="38350"/>
    <n v="38286.996059113299"/>
    <n v="63.003940886701457"/>
    <n v="38861.300999999999"/>
    <n v="-511.30099999999948"/>
  </r>
  <r>
    <s v="1425845"/>
    <x v="37"/>
    <x v="4"/>
    <x v="2"/>
    <n v="3295.08"/>
    <n v="3289.4925373134329"/>
    <n v="5.5874626865670507"/>
    <n v="3305.94"/>
    <n v="-10.860000000000127"/>
    <n v="3196"/>
    <n v="3190.5830845771143"/>
    <n v="5.4169154228857224"/>
    <n v="3206.5360000000001"/>
    <n v="-10.536000000000058"/>
  </r>
  <r>
    <s v="1425845"/>
    <x v="251"/>
    <x v="4"/>
    <x v="2"/>
    <n v="6728.16"/>
    <n v="6647.7733990147781"/>
    <n v="80.386600985221776"/>
    <n v="6747.49"/>
    <n v="-19.329999999999927"/>
    <n v="38750"/>
    <n v="38286.996059113299"/>
    <n v="463.00394088670146"/>
    <n v="38861.300999999999"/>
    <n v="-111.30099999999948"/>
  </r>
  <r>
    <s v="1425845"/>
    <x v="252"/>
    <x v="4"/>
    <x v="2"/>
    <n v="10683.27"/>
    <n v="10303.029702970298"/>
    <n v="380.24029702970256"/>
    <n v="10406.06"/>
    <n v="277.21000000000095"/>
    <n v="39700"/>
    <n v="38286.996039603961"/>
    <n v="1413.0039603960395"/>
    <n v="38669.866000000002"/>
    <n v="1030.1339999999982"/>
  </r>
  <r>
    <s v="1425845"/>
    <x v="253"/>
    <x v="4"/>
    <x v="2"/>
    <n v="11023.51"/>
    <n v="11019.763546798029"/>
    <n v="3.7464532019712351"/>
    <n v="11185.06"/>
    <n v="-161.54999999999927"/>
    <n v="38300"/>
    <n v="38286.996059113299"/>
    <n v="13.003940886701457"/>
    <n v="38861.300999999999"/>
    <n v="-561.30099999999948"/>
  </r>
  <r>
    <s v="1425845"/>
    <x v="254"/>
    <x v="4"/>
    <x v="2"/>
    <n v="26681.66"/>
    <n v="26258.502463054188"/>
    <n v="423.15753694581144"/>
    <n v="26652.38"/>
    <n v="29.279999999998836"/>
    <n v="3242"/>
    <n v="3190.5832512315274"/>
    <n v="51.416748768472644"/>
    <n v="3238.442"/>
    <n v="3.5579999999999927"/>
  </r>
  <r>
    <s v="1425845"/>
    <x v="255"/>
    <x v="4"/>
    <x v="2"/>
    <n v="27869.57"/>
    <n v="28228.623762376239"/>
    <n v="-359.05376237623932"/>
    <n v="28510.91"/>
    <n v="-641.34000000000015"/>
    <n v="37800"/>
    <n v="38286.996039603961"/>
    <n v="-486.99603960396053"/>
    <n v="38669.866000000002"/>
    <n v="-869.8660000000018"/>
  </r>
  <r>
    <s v="1425845"/>
    <x v="256"/>
    <x v="4"/>
    <x v="2"/>
    <n v="32917.269999999997"/>
    <n v="31176.334975369457"/>
    <n v="1740.9350246305403"/>
    <n v="31643.98"/>
    <n v="1273.2899999999972"/>
    <n v="40425"/>
    <n v="38286.996059113299"/>
    <n v="2138.0039408867015"/>
    <n v="38861.300999999999"/>
    <n v="1563.6990000000005"/>
  </r>
  <r>
    <s v="1425845"/>
    <x v="257"/>
    <x v="4"/>
    <x v="2"/>
    <n v="206411.23"/>
    <n v="203325.77227722772"/>
    <n v="3085.4577227722912"/>
    <n v="205359.03"/>
    <n v="1052.2000000000116"/>
    <n v="38868"/>
    <n v="38286.996039603961"/>
    <n v="581.00396039603947"/>
    <n v="38669.866000000002"/>
    <n v="198.1339999999982"/>
  </r>
  <r>
    <s v="1425845"/>
    <x v="258"/>
    <x v="4"/>
    <x v="3"/>
    <n v="169941.08"/>
    <n v="172244.0696517413"/>
    <n v="-2302.9896517413144"/>
    <n v="173105.29"/>
    <n v="-3164.210000000021"/>
    <n v="2252.34"/>
    <n v="2282.8616915422881"/>
    <n v="-30.521691542287954"/>
    <n v="2294.2759999999998"/>
    <n v="-41.935999999999694"/>
  </r>
  <r>
    <s v="1425845"/>
    <x v="20"/>
    <x v="4"/>
    <x v="4"/>
    <n v="1933.11"/>
    <n v="1895.2058823529412"/>
    <n v="37.904117647058683"/>
    <n v="1933.11"/>
    <n v="0"/>
    <n v="351.47500000000002"/>
    <n v="344.58333333333331"/>
    <n v="6.8916666666667084"/>
    <n v="351.47500000000002"/>
    <n v="0"/>
  </r>
  <r>
    <s v="1425846"/>
    <x v="0"/>
    <x v="0"/>
    <x v="0"/>
    <n v="-2832.58"/>
    <n v="0"/>
    <n v="-2832.58"/>
    <n v="0"/>
    <n v="-2832.58"/>
    <n v="0"/>
    <n v="0"/>
    <n v="0"/>
    <n v="0"/>
    <n v="0"/>
  </r>
  <r>
    <s v="1425846"/>
    <x v="1"/>
    <x v="1"/>
    <x v="0"/>
    <n v="1.74"/>
    <n v="0"/>
    <n v="1.74"/>
    <n v="1.71"/>
    <n v="3.0000000000000027E-2"/>
    <n v="0"/>
    <n v="0"/>
    <n v="0"/>
    <n v="0"/>
    <n v="0"/>
  </r>
  <r>
    <s v="1425846"/>
    <x v="2"/>
    <x v="1"/>
    <x v="0"/>
    <n v="40.520000000000003"/>
    <n v="0"/>
    <n v="40.520000000000003"/>
    <n v="39.89"/>
    <n v="0.63000000000000256"/>
    <n v="0"/>
    <n v="0"/>
    <n v="0"/>
    <n v="0"/>
    <n v="0"/>
  </r>
  <r>
    <s v="1425846"/>
    <x v="3"/>
    <x v="1"/>
    <x v="0"/>
    <n v="272.08"/>
    <n v="0"/>
    <n v="272.08"/>
    <n v="267.82"/>
    <n v="4.2599999999999909"/>
    <n v="0"/>
    <n v="0"/>
    <n v="0"/>
    <n v="0"/>
    <n v="0"/>
  </r>
  <r>
    <s v="1425846"/>
    <x v="4"/>
    <x v="2"/>
    <x v="0"/>
    <n v="440.86"/>
    <n v="0"/>
    <n v="440.86"/>
    <n v="488.35"/>
    <n v="-47.490000000000009"/>
    <n v="1.25"/>
    <n v="0"/>
    <n v="1.25"/>
    <n v="1.385"/>
    <n v="-0.13500000000000001"/>
  </r>
  <r>
    <s v="1425846"/>
    <x v="5"/>
    <x v="2"/>
    <x v="0"/>
    <n v="1515.46"/>
    <n v="0"/>
    <n v="1515.46"/>
    <n v="1678.71"/>
    <n v="-163.25"/>
    <n v="1.25"/>
    <n v="0"/>
    <n v="1.25"/>
    <n v="1.385"/>
    <n v="-0.13500000000000001"/>
  </r>
  <r>
    <s v="1425846"/>
    <x v="6"/>
    <x v="2"/>
    <x v="0"/>
    <n v="1639.64"/>
    <n v="0"/>
    <n v="1639.64"/>
    <n v="1816.21"/>
    <n v="-176.56999999999994"/>
    <n v="26.25"/>
    <n v="0"/>
    <n v="26.25"/>
    <n v="29.077000000000002"/>
    <n v="-2.8270000000000017"/>
  </r>
  <r>
    <s v="1425846"/>
    <x v="7"/>
    <x v="1"/>
    <x v="0"/>
    <n v="3048.32"/>
    <n v="0"/>
    <n v="3048.32"/>
    <n v="3000.59"/>
    <n v="47.730000000000018"/>
    <n v="0"/>
    <n v="0"/>
    <n v="0"/>
    <n v="0"/>
    <n v="0"/>
  </r>
  <r>
    <s v="1425846"/>
    <x v="8"/>
    <x v="1"/>
    <x v="0"/>
    <n v="7049.27"/>
    <n v="0"/>
    <n v="7049.27"/>
    <n v="6938.88"/>
    <n v="110.39000000000033"/>
    <n v="0"/>
    <n v="0"/>
    <n v="0"/>
    <n v="0"/>
    <n v="0"/>
  </r>
  <r>
    <s v="1425846"/>
    <x v="158"/>
    <x v="3"/>
    <x v="1"/>
    <n v="-177559.65"/>
    <n v="0"/>
    <n v="-177559.65"/>
    <n v="-177559.69"/>
    <n v="4.0000000008149073E-2"/>
    <n v="-900"/>
    <n v="0"/>
    <n v="-900"/>
    <n v="-900"/>
    <n v="0"/>
  </r>
  <r>
    <s v="1425846"/>
    <x v="48"/>
    <x v="4"/>
    <x v="2"/>
    <n v="102.14"/>
    <n v="76.603960396039611"/>
    <n v="25.53603960396039"/>
    <n v="77.37"/>
    <n v="24.769999999999996"/>
    <n v="1200"/>
    <n v="900"/>
    <n v="300"/>
    <n v="909"/>
    <n v="291"/>
  </r>
  <r>
    <s v="1425846"/>
    <x v="37"/>
    <x v="4"/>
    <x v="2"/>
    <n v="933.05"/>
    <n v="927.90049751243782"/>
    <n v="5.1495024875621311"/>
    <n v="932.54"/>
    <n v="0.50999999999999091"/>
    <n v="905"/>
    <n v="900"/>
    <n v="5"/>
    <n v="904.5"/>
    <n v="0.5"/>
  </r>
  <r>
    <s v="1425846"/>
    <x v="161"/>
    <x v="4"/>
    <x v="2"/>
    <n v="2076.25"/>
    <n v="2038.5024630541873"/>
    <n v="37.747536945812726"/>
    <n v="2069.08"/>
    <n v="7.1700000000000728"/>
    <n v="11000"/>
    <n v="10800"/>
    <n v="200"/>
    <n v="10962"/>
    <n v="38"/>
  </r>
  <r>
    <s v="1425846"/>
    <x v="159"/>
    <x v="4"/>
    <x v="2"/>
    <n v="5301.34"/>
    <n v="5197.3921568627447"/>
    <n v="103.9478431372554"/>
    <n v="5301.34"/>
    <n v="0"/>
    <n v="11016"/>
    <n v="10800"/>
    <n v="216"/>
    <n v="11016"/>
    <n v="0"/>
  </r>
  <r>
    <s v="1425846"/>
    <x v="163"/>
    <x v="4"/>
    <x v="2"/>
    <n v="5870.26"/>
    <n v="5763.5270935960589"/>
    <n v="106.73290640394134"/>
    <n v="5849.98"/>
    <n v="20.280000000000655"/>
    <n v="11000"/>
    <n v="10800"/>
    <n v="200"/>
    <n v="10962"/>
    <n v="38"/>
  </r>
  <r>
    <s v="1425846"/>
    <x v="164"/>
    <x v="4"/>
    <x v="2"/>
    <n v="8626.2000000000007"/>
    <n v="8469.3596059113297"/>
    <n v="156.84039408867102"/>
    <n v="8596.4"/>
    <n v="29.800000000001091"/>
    <n v="11000"/>
    <n v="10800"/>
    <n v="200"/>
    <n v="10962"/>
    <n v="38"/>
  </r>
  <r>
    <s v="1425846"/>
    <x v="166"/>
    <x v="4"/>
    <x v="2"/>
    <n v="8957.08"/>
    <n v="8794.226600985221"/>
    <n v="162.85339901477892"/>
    <n v="8926.14"/>
    <n v="30.940000000000509"/>
    <n v="11000"/>
    <n v="10800"/>
    <n v="200"/>
    <n v="10962"/>
    <n v="38"/>
  </r>
  <r>
    <s v="1425846"/>
    <x v="165"/>
    <x v="4"/>
    <x v="2"/>
    <n v="9432.48"/>
    <n v="9288"/>
    <n v="144.47999999999956"/>
    <n v="9427.32"/>
    <n v="5.1599999999998545"/>
    <n v="914"/>
    <n v="900"/>
    <n v="14"/>
    <n v="913.5"/>
    <n v="0.5"/>
  </r>
  <r>
    <s v="1425846"/>
    <x v="167"/>
    <x v="4"/>
    <x v="2"/>
    <n v="18668.88"/>
    <n v="18576"/>
    <n v="92.880000000001019"/>
    <n v="18668.88"/>
    <n v="0"/>
    <n v="10854"/>
    <n v="10800"/>
    <n v="54"/>
    <n v="10854"/>
    <n v="0"/>
  </r>
  <r>
    <s v="1425846"/>
    <x v="45"/>
    <x v="4"/>
    <x v="2"/>
    <n v="57927.7"/>
    <n v="57354.158415841586"/>
    <n v="573.54158415841084"/>
    <n v="57927.7"/>
    <n v="0"/>
    <n v="10908"/>
    <n v="10800"/>
    <n v="108"/>
    <n v="10908"/>
    <n v="0"/>
  </r>
  <r>
    <s v="1425846"/>
    <x v="168"/>
    <x v="4"/>
    <x v="3"/>
    <n v="47943.67"/>
    <n v="44781.582089552241"/>
    <n v="3162.0879104477572"/>
    <n v="45005.49"/>
    <n v="2938.1800000000003"/>
    <n v="8270"/>
    <n v="8100"/>
    <n v="170"/>
    <n v="8140.5"/>
    <n v="129.5"/>
  </r>
  <r>
    <s v="1425846"/>
    <x v="20"/>
    <x v="4"/>
    <x v="4"/>
    <n v="545.29"/>
    <n v="534.5980392156863"/>
    <n v="10.691960784313665"/>
    <n v="545.29"/>
    <n v="0"/>
    <n v="99.144000000000005"/>
    <n v="97.200000000000017"/>
    <n v="1.9439999999999884"/>
    <n v="99.144000000000005"/>
    <n v="0"/>
  </r>
  <r>
    <s v="1425847"/>
    <x v="0"/>
    <x v="0"/>
    <x v="0"/>
    <n v="-2278.0700000000002"/>
    <n v="0"/>
    <n v="-2278.0700000000002"/>
    <n v="0"/>
    <n v="-2278.0700000000002"/>
    <n v="0"/>
    <n v="0"/>
    <n v="0"/>
    <n v="0"/>
    <n v="0"/>
  </r>
  <r>
    <s v="1425847"/>
    <x v="1"/>
    <x v="1"/>
    <x v="0"/>
    <n v="2.61"/>
    <n v="0"/>
    <n v="2.61"/>
    <n v="2.57"/>
    <n v="4.0000000000000036E-2"/>
    <n v="0"/>
    <n v="0"/>
    <n v="0"/>
    <n v="0"/>
    <n v="0"/>
  </r>
  <r>
    <s v="1425847"/>
    <x v="2"/>
    <x v="1"/>
    <x v="0"/>
    <n v="60.91"/>
    <n v="0"/>
    <n v="60.91"/>
    <n v="59.9"/>
    <n v="1.009999999999998"/>
    <n v="0"/>
    <n v="0"/>
    <n v="0"/>
    <n v="0"/>
    <n v="0"/>
  </r>
  <r>
    <s v="1425847"/>
    <x v="3"/>
    <x v="1"/>
    <x v="0"/>
    <n v="408.95"/>
    <n v="0"/>
    <n v="408.95"/>
    <n v="402.16"/>
    <n v="6.7899999999999636"/>
    <n v="0"/>
    <n v="0"/>
    <n v="0"/>
    <n v="0"/>
    <n v="0"/>
  </r>
  <r>
    <s v="1425847"/>
    <x v="4"/>
    <x v="2"/>
    <x v="0"/>
    <n v="560.77"/>
    <n v="0"/>
    <n v="560.77"/>
    <n v="733.29"/>
    <n v="-172.51999999999998"/>
    <n v="1.59"/>
    <n v="0"/>
    <n v="1.59"/>
    <n v="2.0790000000000002"/>
    <n v="-0.4890000000000001"/>
  </r>
  <r>
    <s v="1425847"/>
    <x v="5"/>
    <x v="2"/>
    <x v="0"/>
    <n v="1927.67"/>
    <n v="0"/>
    <n v="1927.67"/>
    <n v="2520.6999999999998"/>
    <n v="-593.02999999999975"/>
    <n v="1.59"/>
    <n v="0"/>
    <n v="1.59"/>
    <n v="2.0790000000000002"/>
    <n v="-0.4890000000000001"/>
  </r>
  <r>
    <s v="1425847"/>
    <x v="6"/>
    <x v="2"/>
    <x v="0"/>
    <n v="2085.62"/>
    <n v="0"/>
    <n v="2085.62"/>
    <n v="2727.18"/>
    <n v="-641.55999999999995"/>
    <n v="33.39"/>
    <n v="0"/>
    <n v="33.39"/>
    <n v="43.661000000000001"/>
    <n v="-10.271000000000001"/>
  </r>
  <r>
    <s v="1425847"/>
    <x v="7"/>
    <x v="1"/>
    <x v="0"/>
    <n v="4581.7"/>
    <n v="0"/>
    <n v="4581.7"/>
    <n v="4505.6000000000004"/>
    <n v="76.099999999999454"/>
    <n v="0"/>
    <n v="0"/>
    <n v="0"/>
    <n v="0"/>
    <n v="0"/>
  </r>
  <r>
    <s v="1425847"/>
    <x v="8"/>
    <x v="1"/>
    <x v="0"/>
    <n v="10595.21"/>
    <n v="0"/>
    <n v="10595.21"/>
    <n v="10419.24"/>
    <n v="175.96999999999935"/>
    <n v="0"/>
    <n v="0"/>
    <n v="0"/>
    <n v="0"/>
    <n v="0"/>
  </r>
  <r>
    <s v="1425847"/>
    <x v="175"/>
    <x v="3"/>
    <x v="1"/>
    <n v="-266618.84000000003"/>
    <n v="0"/>
    <n v="-266618.84000000003"/>
    <n v="-266618.89"/>
    <n v="4.9999999988358468E-2"/>
    <n v="-1351.4159999999999"/>
    <n v="0"/>
    <n v="-1351.4159999999999"/>
    <n v="-1351.4159999999999"/>
    <n v="0"/>
  </r>
  <r>
    <s v="1425847"/>
    <x v="48"/>
    <x v="4"/>
    <x v="2"/>
    <n v="152.36000000000001"/>
    <n v="115.02970297029702"/>
    <n v="37.33029702970299"/>
    <n v="116.18"/>
    <n v="36.180000000000007"/>
    <n v="1790"/>
    <n v="1351.4158415841584"/>
    <n v="438.58415841584156"/>
    <n v="1364.93"/>
    <n v="425.06999999999994"/>
  </r>
  <r>
    <s v="1425847"/>
    <x v="37"/>
    <x v="4"/>
    <x v="2"/>
    <n v="1399.07"/>
    <n v="1393.313432835821"/>
    <n v="5.7565671641789322"/>
    <n v="1400.28"/>
    <n v="-1.2100000000000364"/>
    <n v="1357"/>
    <n v="1351.4159203980098"/>
    <n v="5.5840796019901973"/>
    <n v="1358.173"/>
    <n v="-1.1730000000000018"/>
  </r>
  <r>
    <s v="1425847"/>
    <x v="177"/>
    <x v="4"/>
    <x v="2"/>
    <n v="3095.5"/>
    <n v="3060.9556650246304"/>
    <n v="34.544334975369566"/>
    <n v="3106.87"/>
    <n v="-11.369999999999891"/>
    <n v="16400"/>
    <n v="16216.992118226601"/>
    <n v="183.00788177339928"/>
    <n v="16460.246999999999"/>
    <n v="-60.246999999999389"/>
  </r>
  <r>
    <s v="1425847"/>
    <x v="159"/>
    <x v="4"/>
    <x v="2"/>
    <n v="7807.64"/>
    <n v="7804.2647058823532"/>
    <n v="3.3752941176471722"/>
    <n v="7960.35"/>
    <n v="-152.71000000000004"/>
    <n v="16224"/>
    <n v="16216.992156862745"/>
    <n v="7.0078431372548948"/>
    <n v="16541.331999999999"/>
    <n v="-317.33199999999852"/>
  </r>
  <r>
    <s v="1425847"/>
    <x v="163"/>
    <x v="4"/>
    <x v="2"/>
    <n v="8618.61"/>
    <n v="8654.3645320197047"/>
    <n v="-35.754532019704129"/>
    <n v="8784.18"/>
    <n v="-165.56999999999971"/>
    <n v="16150"/>
    <n v="16216.992118226601"/>
    <n v="-66.992118226600724"/>
    <n v="16460.246999999999"/>
    <n v="-310.24699999999939"/>
  </r>
  <r>
    <s v="1425847"/>
    <x v="164"/>
    <x v="4"/>
    <x v="2"/>
    <n v="12704.04"/>
    <n v="12717.36945812808"/>
    <n v="-13.329458128078841"/>
    <n v="12908.13"/>
    <n v="-204.08999999999833"/>
    <n v="16200"/>
    <n v="16216.992118226601"/>
    <n v="-16.992118226600724"/>
    <n v="16460.246999999999"/>
    <n v="-260.24699999999939"/>
  </r>
  <r>
    <s v="1425847"/>
    <x v="166"/>
    <x v="4"/>
    <x v="2"/>
    <n v="13525.19"/>
    <n v="13205.172413793103"/>
    <n v="320.01758620689725"/>
    <n v="13403.25"/>
    <n v="121.94000000000051"/>
    <n v="16610"/>
    <n v="16216.992118226601"/>
    <n v="393.00788177339928"/>
    <n v="16460.246999999999"/>
    <n v="149.75300000000061"/>
  </r>
  <r>
    <s v="1425847"/>
    <x v="165"/>
    <x v="4"/>
    <x v="2"/>
    <n v="14489.28"/>
    <n v="13946.610837438424"/>
    <n v="542.66916256157674"/>
    <n v="14155.81"/>
    <n v="333.47000000000116"/>
    <n v="1404"/>
    <n v="1351.415763546798"/>
    <n v="52.584236453202038"/>
    <n v="1371.6869999999999"/>
    <n v="32.313000000000102"/>
  </r>
  <r>
    <s v="1425847"/>
    <x v="167"/>
    <x v="4"/>
    <x v="2"/>
    <n v="28433.32"/>
    <n v="27893.223880597016"/>
    <n v="540.09611940298419"/>
    <n v="28032.69"/>
    <n v="400.63000000000102"/>
    <n v="16531"/>
    <n v="16216.992039800994"/>
    <n v="314.00796019900554"/>
    <n v="16298.076999999999"/>
    <n v="232.92300000000068"/>
  </r>
  <r>
    <s v="1425847"/>
    <x v="45"/>
    <x v="4"/>
    <x v="2"/>
    <n v="85569.22"/>
    <n v="86121.475247524751"/>
    <n v="-552.2552475247503"/>
    <n v="86982.69"/>
    <n v="-1413.4700000000012"/>
    <n v="16113"/>
    <n v="16216.992079207921"/>
    <n v="-103.99207920792105"/>
    <n v="16379.162"/>
    <n v="-266.16200000000026"/>
  </r>
  <r>
    <s v="1425847"/>
    <x v="168"/>
    <x v="4"/>
    <x v="3"/>
    <n v="72060.44"/>
    <n v="67242.82587064676"/>
    <n v="4817.6141293532419"/>
    <n v="67579.039999999994"/>
    <n v="4481.4000000000087"/>
    <n v="12430"/>
    <n v="12162.744278606966"/>
    <n v="267.25572139303404"/>
    <n v="12223.558000000001"/>
    <n v="206.4419999999991"/>
  </r>
  <r>
    <s v="1425847"/>
    <x v="20"/>
    <x v="4"/>
    <x v="4"/>
    <n v="818.8"/>
    <n v="802.74509803921569"/>
    <n v="16.054901960784264"/>
    <n v="818.8"/>
    <n v="0"/>
    <n v="148.87200000000001"/>
    <n v="145.9529411764706"/>
    <n v="2.9190588235294115"/>
    <n v="148.87200000000001"/>
    <n v="0"/>
  </r>
  <r>
    <s v="1425848"/>
    <x v="0"/>
    <x v="0"/>
    <x v="0"/>
    <n v="-1426.97"/>
    <n v="0"/>
    <n v="-1426.97"/>
    <n v="0"/>
    <n v="-1426.97"/>
    <n v="0"/>
    <n v="0"/>
    <n v="0"/>
    <n v="0"/>
    <n v="0"/>
  </r>
  <r>
    <s v="1425848"/>
    <x v="1"/>
    <x v="1"/>
    <x v="0"/>
    <n v="0.48"/>
    <n v="0"/>
    <n v="0.48"/>
    <n v="0.48"/>
    <n v="0"/>
    <n v="0"/>
    <n v="0"/>
    <n v="0"/>
    <n v="0"/>
    <n v="0"/>
  </r>
  <r>
    <s v="1425848"/>
    <x v="2"/>
    <x v="1"/>
    <x v="0"/>
    <n v="11.27"/>
    <n v="0"/>
    <n v="11.27"/>
    <n v="11.12"/>
    <n v="0.15000000000000036"/>
    <n v="0"/>
    <n v="0"/>
    <n v="0"/>
    <n v="0"/>
    <n v="0"/>
  </r>
  <r>
    <s v="1425848"/>
    <x v="3"/>
    <x v="1"/>
    <x v="0"/>
    <n v="75.67"/>
    <n v="0"/>
    <n v="75.67"/>
    <n v="74.69"/>
    <n v="0.98000000000000398"/>
    <n v="0"/>
    <n v="0"/>
    <n v="0"/>
    <n v="0"/>
    <n v="0"/>
  </r>
  <r>
    <s v="1425848"/>
    <x v="4"/>
    <x v="2"/>
    <x v="0"/>
    <n v="264.51"/>
    <n v="0"/>
    <n v="264.51"/>
    <n v="196.72"/>
    <n v="67.789999999999992"/>
    <n v="0.75"/>
    <n v="0"/>
    <n v="0.75"/>
    <n v="0.55800000000000005"/>
    <n v="0.19199999999999995"/>
  </r>
  <r>
    <s v="1425848"/>
    <x v="5"/>
    <x v="2"/>
    <x v="0"/>
    <n v="909.28"/>
    <n v="0"/>
    <n v="909.28"/>
    <n v="676.23"/>
    <n v="233.04999999999995"/>
    <n v="0.75"/>
    <n v="0"/>
    <n v="0.75"/>
    <n v="0.55800000000000005"/>
    <n v="0.19199999999999995"/>
  </r>
  <r>
    <s v="1425848"/>
    <x v="6"/>
    <x v="2"/>
    <x v="0"/>
    <n v="983.78"/>
    <n v="0"/>
    <n v="983.78"/>
    <n v="731.64"/>
    <n v="252.14"/>
    <n v="15.75"/>
    <n v="0"/>
    <n v="15.75"/>
    <n v="11.712999999999999"/>
    <n v="4.0370000000000008"/>
  </r>
  <r>
    <s v="1425848"/>
    <x v="7"/>
    <x v="1"/>
    <x v="0"/>
    <n v="847.78"/>
    <n v="0"/>
    <n v="847.78"/>
    <n v="836.83"/>
    <n v="10.949999999999932"/>
    <n v="0"/>
    <n v="0"/>
    <n v="0"/>
    <n v="0"/>
    <n v="0"/>
  </r>
  <r>
    <s v="1425848"/>
    <x v="8"/>
    <x v="1"/>
    <x v="0"/>
    <n v="1960.5"/>
    <n v="0"/>
    <n v="1960.5"/>
    <n v="1935.18"/>
    <n v="25.319999999999936"/>
    <n v="0"/>
    <n v="0"/>
    <n v="0"/>
    <n v="0"/>
    <n v="0"/>
  </r>
  <r>
    <s v="1425848"/>
    <x v="442"/>
    <x v="3"/>
    <x v="1"/>
    <n v="-50664.4"/>
    <n v="0"/>
    <n v="-50664.4"/>
    <n v="-50664.42"/>
    <n v="1.9999999996798579E-2"/>
    <n v="-502"/>
    <n v="0"/>
    <n v="-502"/>
    <n v="-502"/>
    <n v="0"/>
  </r>
  <r>
    <s v="1425848"/>
    <x v="48"/>
    <x v="4"/>
    <x v="2"/>
    <n v="208.54"/>
    <n v="85.465346534653463"/>
    <n v="123.07465346534653"/>
    <n v="86.32"/>
    <n v="122.22"/>
    <n v="2450"/>
    <n v="1004"/>
    <n v="1446"/>
    <n v="1014.04"/>
    <n v="1435.96"/>
  </r>
  <r>
    <s v="1425848"/>
    <x v="172"/>
    <x v="4"/>
    <x v="2"/>
    <n v="175.95"/>
    <n v="173.19402985074626"/>
    <n v="2.7559701492537272"/>
    <n v="174.06"/>
    <n v="1.8899999999999864"/>
    <n v="510"/>
    <n v="502"/>
    <n v="8"/>
    <n v="504.51"/>
    <n v="5.4900000000000091"/>
  </r>
  <r>
    <s v="1425848"/>
    <x v="443"/>
    <x v="4"/>
    <x v="2"/>
    <n v="575.69000000000005"/>
    <n v="568.51231527093591"/>
    <n v="7.1776847290641399"/>
    <n v="577.04"/>
    <n v="-1.3499999999999091"/>
    <n v="3050"/>
    <n v="3012"/>
    <n v="38"/>
    <n v="3057.18"/>
    <n v="-7.1799999999998363"/>
  </r>
  <r>
    <s v="1425848"/>
    <x v="159"/>
    <x v="4"/>
    <x v="2"/>
    <n v="1472.59"/>
    <n v="1449.4901960784314"/>
    <n v="23.099803921568537"/>
    <n v="1478.48"/>
    <n v="-5.8900000000001"/>
    <n v="3060"/>
    <n v="3012"/>
    <n v="48"/>
    <n v="3072.24"/>
    <n v="-12.239999999999782"/>
  </r>
  <r>
    <s v="1425848"/>
    <x v="163"/>
    <x v="4"/>
    <x v="2"/>
    <n v="1627.67"/>
    <n v="1607.3793103448277"/>
    <n v="20.2906896551724"/>
    <n v="1631.49"/>
    <n v="-3.8199999999999363"/>
    <n v="3050"/>
    <n v="3012"/>
    <n v="38"/>
    <n v="3057.18"/>
    <n v="-7.1799999999998363"/>
  </r>
  <r>
    <s v="1425848"/>
    <x v="164"/>
    <x v="4"/>
    <x v="2"/>
    <n v="2391.81"/>
    <n v="2362.0098522167486"/>
    <n v="29.800147783251305"/>
    <n v="2397.44"/>
    <n v="-5.6300000000001091"/>
    <n v="3050"/>
    <n v="3012"/>
    <n v="38"/>
    <n v="3057.18"/>
    <n v="-7.1799999999998363"/>
  </r>
  <r>
    <s v="1425848"/>
    <x v="166"/>
    <x v="4"/>
    <x v="2"/>
    <n v="2479.48"/>
    <n v="2452.6108374384235"/>
    <n v="26.869162561576559"/>
    <n v="2489.4"/>
    <n v="-9.9200000000000728"/>
    <n v="3045"/>
    <n v="3012"/>
    <n v="33"/>
    <n v="3057.18"/>
    <n v="-12.179999999999836"/>
  </r>
  <r>
    <s v="1425848"/>
    <x v="170"/>
    <x v="4"/>
    <x v="2"/>
    <n v="3343.68"/>
    <n v="3252.9556650246304"/>
    <n v="90.724334975369402"/>
    <n v="3301.75"/>
    <n v="41.929999999999836"/>
    <n v="516"/>
    <n v="502"/>
    <n v="14"/>
    <n v="509.53"/>
    <n v="6.4700000000000273"/>
  </r>
  <r>
    <s v="1425848"/>
    <x v="167"/>
    <x v="4"/>
    <x v="2"/>
    <n v="5185.8"/>
    <n v="5180.6368159203976"/>
    <n v="5.1631840796026154"/>
    <n v="5206.54"/>
    <n v="-20.739999999999782"/>
    <n v="3015"/>
    <n v="3012"/>
    <n v="3"/>
    <n v="3027.06"/>
    <n v="-12.059999999999945"/>
  </r>
  <r>
    <s v="1425848"/>
    <x v="45"/>
    <x v="4"/>
    <x v="2"/>
    <n v="16091.03"/>
    <n v="15995.435643564357"/>
    <n v="95.594356435643931"/>
    <n v="16155.39"/>
    <n v="-64.359999999998763"/>
    <n v="3030"/>
    <n v="3012"/>
    <n v="18"/>
    <n v="3042.12"/>
    <n v="-12.119999999999891"/>
  </r>
  <r>
    <s v="1425848"/>
    <x v="168"/>
    <x v="4"/>
    <x v="3"/>
    <n v="13333.79"/>
    <n v="12489.084577114429"/>
    <n v="844.70542288557226"/>
    <n v="12551.53"/>
    <n v="782.26000000000022"/>
    <n v="2300"/>
    <n v="2259"/>
    <n v="41"/>
    <n v="2270.2950000000001"/>
    <n v="29.704999999999927"/>
  </r>
  <r>
    <s v="1425848"/>
    <x v="20"/>
    <x v="4"/>
    <x v="4"/>
    <n v="152.07"/>
    <n v="149.0980392156863"/>
    <n v="2.9719607843136941"/>
    <n v="152.08000000000001"/>
    <n v="-1.0000000000019327E-2"/>
    <n v="27.65"/>
    <n v="27.107843137254903"/>
    <n v="0.54215686274509522"/>
    <n v="27.65"/>
    <n v="0"/>
  </r>
  <r>
    <s v="1425871"/>
    <x v="0"/>
    <x v="0"/>
    <x v="0"/>
    <n v="-16263.14"/>
    <n v="0"/>
    <n v="-16263.14"/>
    <n v="0"/>
    <n v="-16263.14"/>
    <n v="0"/>
    <n v="0"/>
    <n v="0"/>
    <n v="0"/>
    <n v="0"/>
  </r>
  <r>
    <s v="1425871"/>
    <x v="1"/>
    <x v="1"/>
    <x v="0"/>
    <n v="5.75"/>
    <n v="0"/>
    <n v="5.75"/>
    <n v="5.5"/>
    <n v="0.25"/>
    <n v="0"/>
    <n v="0"/>
    <n v="0"/>
    <n v="0"/>
    <n v="0"/>
  </r>
  <r>
    <s v="1425871"/>
    <x v="2"/>
    <x v="1"/>
    <x v="0"/>
    <n v="134.26"/>
    <n v="0"/>
    <n v="134.26"/>
    <n v="128.41"/>
    <n v="5.8499999999999943"/>
    <n v="0"/>
    <n v="0"/>
    <n v="0"/>
    <n v="0"/>
    <n v="0"/>
  </r>
  <r>
    <s v="1425871"/>
    <x v="3"/>
    <x v="1"/>
    <x v="0"/>
    <n v="901.46"/>
    <n v="0"/>
    <n v="901.46"/>
    <n v="862.19"/>
    <n v="39.269999999999982"/>
    <n v="0"/>
    <n v="0"/>
    <n v="0"/>
    <n v="0"/>
    <n v="0"/>
  </r>
  <r>
    <s v="1425871"/>
    <x v="4"/>
    <x v="2"/>
    <x v="0"/>
    <n v="1996.2"/>
    <n v="0"/>
    <n v="1996.2"/>
    <n v="1392.9"/>
    <n v="603.29999999999995"/>
    <n v="5.66"/>
    <n v="0"/>
    <n v="5.66"/>
    <n v="3.9489999999999998"/>
    <n v="1.7110000000000003"/>
  </r>
  <r>
    <s v="1425871"/>
    <x v="5"/>
    <x v="2"/>
    <x v="0"/>
    <n v="6862.01"/>
    <n v="0"/>
    <n v="6862.01"/>
    <n v="4788.16"/>
    <n v="2073.8500000000004"/>
    <n v="5.66"/>
    <n v="0"/>
    <n v="5.66"/>
    <n v="3.9489999999999998"/>
    <n v="1.7110000000000003"/>
  </r>
  <r>
    <s v="1425871"/>
    <x v="6"/>
    <x v="2"/>
    <x v="0"/>
    <n v="7424.29"/>
    <n v="0"/>
    <n v="7424.29"/>
    <n v="5180.3500000000004"/>
    <n v="2243.9399999999996"/>
    <n v="118.86"/>
    <n v="0"/>
    <n v="118.86"/>
    <n v="82.936000000000007"/>
    <n v="35.923999999999992"/>
  </r>
  <r>
    <s v="1425871"/>
    <x v="7"/>
    <x v="1"/>
    <x v="0"/>
    <n v="10099.64"/>
    <n v="0"/>
    <n v="10099.64"/>
    <n v="9659.7000000000007"/>
    <n v="439.93999999999869"/>
    <n v="0"/>
    <n v="0"/>
    <n v="0"/>
    <n v="0"/>
    <n v="0"/>
  </r>
  <r>
    <s v="1425871"/>
    <x v="8"/>
    <x v="1"/>
    <x v="0"/>
    <n v="23355.49"/>
    <n v="0"/>
    <n v="23355.49"/>
    <n v="22338.13"/>
    <n v="1017.3600000000006"/>
    <n v="0"/>
    <n v="0"/>
    <n v="0"/>
    <n v="0"/>
    <n v="0"/>
  </r>
  <r>
    <s v="1425871"/>
    <x v="215"/>
    <x v="3"/>
    <x v="1"/>
    <n v="-528867.67000000004"/>
    <n v="0"/>
    <n v="-528867.67000000004"/>
    <n v="-528867.65"/>
    <n v="-2.0000000018626451E-2"/>
    <n v="-2883"/>
    <n v="0"/>
    <n v="-2883"/>
    <n v="-2883"/>
    <n v="0"/>
  </r>
  <r>
    <s v="1425871"/>
    <x v="48"/>
    <x v="4"/>
    <x v="2"/>
    <n v="21.28"/>
    <n v="0"/>
    <n v="21.28"/>
    <n v="0"/>
    <n v="21.28"/>
    <n v="250"/>
    <n v="0"/>
    <n v="250"/>
    <n v="0"/>
    <n v="250"/>
  </r>
  <r>
    <s v="1425871"/>
    <x v="438"/>
    <x v="4"/>
    <x v="2"/>
    <n v="7977.9"/>
    <n v="0"/>
    <n v="7977.9"/>
    <n v="0"/>
    <n v="7977.9"/>
    <n v="35000"/>
    <n v="0"/>
    <n v="35000"/>
    <n v="0"/>
    <n v="35000"/>
  </r>
  <r>
    <s v="1425871"/>
    <x v="428"/>
    <x v="4"/>
    <x v="2"/>
    <n v="1821.9"/>
    <n v="0"/>
    <n v="1821.9"/>
    <n v="0"/>
    <n v="1821.9"/>
    <n v="35050"/>
    <n v="0"/>
    <n v="35050"/>
    <n v="0"/>
    <n v="35050"/>
  </r>
  <r>
    <s v="1425871"/>
    <x v="439"/>
    <x v="4"/>
    <x v="2"/>
    <n v="10159.94"/>
    <n v="0"/>
    <n v="10159.94"/>
    <n v="0"/>
    <n v="10159.94"/>
    <n v="35050"/>
    <n v="0"/>
    <n v="35050"/>
    <n v="0"/>
    <n v="35050"/>
  </r>
  <r>
    <s v="1425871"/>
    <x v="491"/>
    <x v="4"/>
    <x v="2"/>
    <n v="0"/>
    <n v="1715.615763546798"/>
    <n v="-1715.615763546798"/>
    <n v="1741.35"/>
    <n v="-1741.35"/>
    <n v="0"/>
    <n v="34596"/>
    <n v="-34596"/>
    <n v="35114.94"/>
    <n v="-35114.94"/>
  </r>
  <r>
    <s v="1425871"/>
    <x v="11"/>
    <x v="4"/>
    <x v="2"/>
    <n v="2863.99"/>
    <n v="2857.0547263681592"/>
    <n v="6.9352736318405732"/>
    <n v="2871.34"/>
    <n v="-7.3500000000003638"/>
    <n v="2890"/>
    <n v="2883"/>
    <n v="7"/>
    <n v="2897.415"/>
    <n v="-7.4149999999999636"/>
  </r>
  <r>
    <s v="1425871"/>
    <x v="492"/>
    <x v="4"/>
    <x v="2"/>
    <n v="0"/>
    <n v="6948.9556650246304"/>
    <n v="-6948.9556650246304"/>
    <n v="7053.19"/>
    <n v="-7053.19"/>
    <n v="0"/>
    <n v="34596"/>
    <n v="-34596"/>
    <n v="35114.94"/>
    <n v="-35114.94"/>
  </r>
  <r>
    <s v="1425871"/>
    <x v="493"/>
    <x v="4"/>
    <x v="2"/>
    <n v="0"/>
    <n v="8804.6798029556649"/>
    <n v="-8804.6798029556649"/>
    <n v="8936.75"/>
    <n v="-8936.75"/>
    <n v="0"/>
    <n v="34596"/>
    <n v="-34596"/>
    <n v="35114.94"/>
    <n v="-35114.94"/>
  </r>
  <r>
    <s v="1425871"/>
    <x v="14"/>
    <x v="4"/>
    <x v="2"/>
    <n v="16315.59"/>
    <n v="16266.696078431372"/>
    <n v="48.893921568627775"/>
    <n v="16592.03"/>
    <n v="-276.43999999999869"/>
    <n v="34700"/>
    <n v="34596"/>
    <n v="104"/>
    <n v="35287.919999999998"/>
    <n v="-587.91999999999825"/>
  </r>
  <r>
    <s v="1425871"/>
    <x v="219"/>
    <x v="4"/>
    <x v="2"/>
    <n v="33533.07"/>
    <n v="31710.068965517243"/>
    <n v="1823.0010344827569"/>
    <n v="32185.72"/>
    <n v="1347.3499999999985"/>
    <n v="36585"/>
    <n v="34596"/>
    <n v="1989"/>
    <n v="35114.94"/>
    <n v="1470.0599999999977"/>
  </r>
  <r>
    <s v="1425871"/>
    <x v="220"/>
    <x v="4"/>
    <x v="2"/>
    <n v="34501.760000000002"/>
    <n v="34134.719211822659"/>
    <n v="367.04078817734262"/>
    <n v="34646.74"/>
    <n v="-144.97999999999593"/>
    <n v="2914"/>
    <n v="2883"/>
    <n v="31"/>
    <n v="2926.2449999999999"/>
    <n v="-12.244999999999891"/>
  </r>
  <r>
    <s v="1425871"/>
    <x v="17"/>
    <x v="4"/>
    <x v="2"/>
    <n v="46151"/>
    <n v="46012.676616915422"/>
    <n v="138.32338308457838"/>
    <n v="46242.74"/>
    <n v="-91.739999999997963"/>
    <n v="34700"/>
    <n v="34596"/>
    <n v="104"/>
    <n v="34768.980000000003"/>
    <n v="-68.980000000003201"/>
  </r>
  <r>
    <s v="1425871"/>
    <x v="58"/>
    <x v="4"/>
    <x v="2"/>
    <n v="174847.57"/>
    <n v="173513.47524752477"/>
    <n v="1334.094752475241"/>
    <n v="175248.61"/>
    <n v="-401.03999999997905"/>
    <n v="34862"/>
    <n v="34596"/>
    <n v="266"/>
    <n v="34941.96"/>
    <n v="-79.959999999999127"/>
  </r>
  <r>
    <s v="1425871"/>
    <x v="221"/>
    <x v="4"/>
    <x v="3"/>
    <n v="164410.96"/>
    <n v="155690.17821782175"/>
    <n v="8720.7817821782373"/>
    <n v="157247.07999999999"/>
    <n v="7163.8800000000047"/>
    <n v="27400"/>
    <n v="25947"/>
    <n v="1453"/>
    <n v="26206.47"/>
    <n v="1193.5299999999988"/>
  </r>
  <r>
    <s v="1425871"/>
    <x v="20"/>
    <x v="4"/>
    <x v="4"/>
    <n v="1746.75"/>
    <n v="1712.5"/>
    <n v="34.25"/>
    <n v="1746.75"/>
    <n v="0"/>
    <n v="317.59100000000001"/>
    <n v="311.36372549019609"/>
    <n v="6.2272745098039195"/>
    <n v="317.59100000000001"/>
    <n v="0"/>
  </r>
  <r>
    <s v="1425886"/>
    <x v="0"/>
    <x v="0"/>
    <x v="0"/>
    <n v="85.33"/>
    <n v="0"/>
    <n v="85.33"/>
    <n v="0"/>
    <n v="85.33"/>
    <n v="0"/>
    <n v="0"/>
    <n v="0"/>
    <n v="0"/>
    <n v="0"/>
  </r>
  <r>
    <s v="1425886"/>
    <x v="4"/>
    <x v="2"/>
    <x v="0"/>
    <n v="529.03"/>
    <n v="0"/>
    <n v="529.03"/>
    <n v="486.22"/>
    <n v="42.809999999999945"/>
    <n v="1.5"/>
    <n v="0"/>
    <n v="1.5"/>
    <n v="1.379"/>
    <n v="0.121"/>
  </r>
  <r>
    <s v="1425886"/>
    <x v="5"/>
    <x v="2"/>
    <x v="0"/>
    <n v="1818.56"/>
    <n v="0"/>
    <n v="1818.56"/>
    <n v="1671.41"/>
    <n v="147.14999999999986"/>
    <n v="1.5"/>
    <n v="0"/>
    <n v="1.5"/>
    <n v="1.379"/>
    <n v="0.121"/>
  </r>
  <r>
    <s v="1425886"/>
    <x v="6"/>
    <x v="2"/>
    <x v="0"/>
    <n v="1967.57"/>
    <n v="0"/>
    <n v="1967.57"/>
    <n v="1808.41"/>
    <n v="159.15999999999985"/>
    <n v="31.5"/>
    <n v="0"/>
    <n v="31.5"/>
    <n v="28.952000000000002"/>
    <n v="2.5479999999999983"/>
  </r>
  <r>
    <s v="1425886"/>
    <x v="155"/>
    <x v="3"/>
    <x v="1"/>
    <n v="-187510.63"/>
    <n v="0"/>
    <n v="-187510.63"/>
    <n v="-187510.61"/>
    <n v="-2.0000000018626451E-2"/>
    <n v="-1034"/>
    <n v="0"/>
    <n v="-1034"/>
    <n v="-1034"/>
    <n v="0"/>
  </r>
  <r>
    <s v="1425886"/>
    <x v="133"/>
    <x v="4"/>
    <x v="5"/>
    <n v="147051.07"/>
    <n v="146956.30845771145"/>
    <n v="94.761542288557393"/>
    <n v="147691.09"/>
    <n v="-640.01999999998952"/>
    <n v="6208"/>
    <n v="6204"/>
    <n v="4"/>
    <n v="6235.02"/>
    <n v="-27.020000000000437"/>
  </r>
  <r>
    <s v="1425886"/>
    <x v="156"/>
    <x v="4"/>
    <x v="2"/>
    <n v="1685.19"/>
    <n v="0"/>
    <n v="1685.19"/>
    <n v="0"/>
    <n v="1685.19"/>
    <n v="6250"/>
    <n v="0"/>
    <n v="6250"/>
    <n v="0"/>
    <n v="6250"/>
  </r>
  <r>
    <s v="1425886"/>
    <x v="48"/>
    <x v="4"/>
    <x v="2"/>
    <n v="179.18"/>
    <n v="176.02970297029702"/>
    <n v="3.1502970297029833"/>
    <n v="177.79"/>
    <n v="1.3900000000000148"/>
    <n v="2105"/>
    <n v="2067.9999999999995"/>
    <n v="37.000000000000455"/>
    <n v="2088.6799999999998"/>
    <n v="16.320000000000164"/>
  </r>
  <r>
    <s v="1425886"/>
    <x v="123"/>
    <x v="4"/>
    <x v="2"/>
    <n v="396.24"/>
    <n v="393.95024875621891"/>
    <n v="2.2897512437810974"/>
    <n v="395.92"/>
    <n v="0.31999999999999318"/>
    <n v="1040"/>
    <n v="1034"/>
    <n v="6"/>
    <n v="1039.17"/>
    <n v="0.82999999999992724"/>
  </r>
  <r>
    <s v="1425886"/>
    <x v="157"/>
    <x v="4"/>
    <x v="2"/>
    <n v="0"/>
    <n v="1672.7881773399015"/>
    <n v="-1672.7881773399015"/>
    <n v="1697.88"/>
    <n v="-1697.88"/>
    <n v="0"/>
    <n v="6204"/>
    <n v="-6204"/>
    <n v="6297.06"/>
    <n v="-6297.06"/>
  </r>
  <r>
    <s v="1425886"/>
    <x v="136"/>
    <x v="4"/>
    <x v="2"/>
    <n v="6602.82"/>
    <n v="6554.2167487684728"/>
    <n v="48.603251231526883"/>
    <n v="6652.53"/>
    <n v="-49.710000000000036"/>
    <n v="6250"/>
    <n v="6204"/>
    <n v="46"/>
    <n v="6297.06"/>
    <n v="-47.0600000000004"/>
  </r>
  <r>
    <s v="1425886"/>
    <x v="137"/>
    <x v="4"/>
    <x v="2"/>
    <n v="7433.79"/>
    <n v="7206.1280788177337"/>
    <n v="227.66192118226627"/>
    <n v="7314.22"/>
    <n v="119.56999999999971"/>
    <n v="6400"/>
    <n v="6204"/>
    <n v="196"/>
    <n v="6297.06"/>
    <n v="102.9399999999996"/>
  </r>
  <r>
    <s v="1425886"/>
    <x v="138"/>
    <x v="4"/>
    <x v="2"/>
    <n v="9399.65"/>
    <n v="9140.3546798029547"/>
    <n v="259.29532019704493"/>
    <n v="9277.4599999999991"/>
    <n v="122.19000000000051"/>
    <n v="6380"/>
    <n v="6204"/>
    <n v="176"/>
    <n v="6297.06"/>
    <n v="82.9399999999996"/>
  </r>
  <r>
    <s v="1425886"/>
    <x v="139"/>
    <x v="4"/>
    <x v="2"/>
    <n v="10362.200000000001"/>
    <n v="10184.896551724138"/>
    <n v="177.30344827586305"/>
    <n v="10337.67"/>
    <n v="24.530000000000655"/>
    <n v="1052"/>
    <n v="1034"/>
    <n v="18"/>
    <n v="1049.51"/>
    <n v="2.4900000000000091"/>
  </r>
  <r>
    <s v="1425888"/>
    <x v="0"/>
    <x v="0"/>
    <x v="0"/>
    <n v="19908.62"/>
    <n v="0"/>
    <n v="19908.62"/>
    <n v="0"/>
    <n v="19908.62"/>
    <n v="0"/>
    <n v="0"/>
    <n v="0"/>
    <n v="0"/>
    <n v="0"/>
  </r>
  <r>
    <s v="1425888"/>
    <x v="1"/>
    <x v="1"/>
    <x v="0"/>
    <n v="6.7"/>
    <n v="0"/>
    <n v="6.7"/>
    <n v="6.73"/>
    <n v="-3.0000000000000249E-2"/>
    <n v="0"/>
    <n v="0"/>
    <n v="0"/>
    <n v="0"/>
    <n v="0"/>
  </r>
  <r>
    <s v="1425888"/>
    <x v="2"/>
    <x v="1"/>
    <x v="0"/>
    <n v="156.29"/>
    <n v="0"/>
    <n v="156.29"/>
    <n v="157.07"/>
    <n v="-0.78000000000000114"/>
    <n v="0"/>
    <n v="0"/>
    <n v="0"/>
    <n v="0"/>
    <n v="0"/>
  </r>
  <r>
    <s v="1425888"/>
    <x v="3"/>
    <x v="1"/>
    <x v="0"/>
    <n v="1049.3800000000001"/>
    <n v="0"/>
    <n v="1049.3800000000001"/>
    <n v="1054.6300000000001"/>
    <n v="-5.25"/>
    <n v="0"/>
    <n v="0"/>
    <n v="0"/>
    <n v="0"/>
    <n v="0"/>
  </r>
  <r>
    <s v="1425888"/>
    <x v="4"/>
    <x v="2"/>
    <x v="0"/>
    <n v="1311.99"/>
    <n v="0"/>
    <n v="1311.99"/>
    <n v="1712.26"/>
    <n v="-400.27"/>
    <n v="3.72"/>
    <n v="0"/>
    <n v="3.72"/>
    <n v="4.8550000000000004"/>
    <n v="-1.1350000000000002"/>
  </r>
  <r>
    <s v="1425888"/>
    <x v="5"/>
    <x v="2"/>
    <x v="0"/>
    <n v="4510.0200000000004"/>
    <n v="0"/>
    <n v="4510.0200000000004"/>
    <n v="5885.97"/>
    <n v="-1375.9499999999998"/>
    <n v="3.72"/>
    <n v="0"/>
    <n v="3.72"/>
    <n v="4.8550000000000004"/>
    <n v="-1.1350000000000002"/>
  </r>
  <r>
    <s v="1425888"/>
    <x v="6"/>
    <x v="2"/>
    <x v="0"/>
    <n v="4879.5600000000004"/>
    <n v="0"/>
    <n v="4879.5600000000004"/>
    <n v="6368.08"/>
    <n v="-1488.5199999999995"/>
    <n v="78.12"/>
    <n v="0"/>
    <n v="78.12"/>
    <n v="101.95099999999999"/>
    <n v="-23.830999999999989"/>
  </r>
  <r>
    <s v="1425888"/>
    <x v="7"/>
    <x v="1"/>
    <x v="0"/>
    <n v="11756.87"/>
    <n v="0"/>
    <n v="11756.87"/>
    <n v="11815.65"/>
    <n v="-58.779999999998836"/>
    <n v="0"/>
    <n v="0"/>
    <n v="0"/>
    <n v="0"/>
    <n v="0"/>
  </r>
  <r>
    <s v="1425888"/>
    <x v="8"/>
    <x v="1"/>
    <x v="0"/>
    <n v="27187.83"/>
    <n v="0"/>
    <n v="27187.83"/>
    <n v="27323.77"/>
    <n v="-135.93999999999869"/>
    <n v="0"/>
    <n v="0"/>
    <n v="0"/>
    <n v="0"/>
    <n v="0"/>
  </r>
  <r>
    <s v="1425888"/>
    <x v="60"/>
    <x v="3"/>
    <x v="1"/>
    <n v="-643213"/>
    <n v="0"/>
    <n v="-643213"/>
    <n v="-643213.01"/>
    <n v="1.0000000009313226E-2"/>
    <n v="-3544"/>
    <n v="0"/>
    <n v="-3544"/>
    <n v="-3544"/>
    <n v="0"/>
  </r>
  <r>
    <s v="1425888"/>
    <x v="61"/>
    <x v="4"/>
    <x v="2"/>
    <n v="2261.13"/>
    <n v="2210.6009852216753"/>
    <n v="50.529014778324836"/>
    <n v="2243.7600000000002"/>
    <n v="17.369999999999891"/>
    <n v="43500"/>
    <n v="42528"/>
    <n v="972"/>
    <n v="43165.919999999998"/>
    <n v="334.08000000000175"/>
  </r>
  <r>
    <s v="1425888"/>
    <x v="11"/>
    <x v="4"/>
    <x v="2"/>
    <n v="3535.89"/>
    <n v="3512.0995024875624"/>
    <n v="23.790497512437469"/>
    <n v="3529.66"/>
    <n v="6.2300000000000182"/>
    <n v="3568"/>
    <n v="3544"/>
    <n v="24"/>
    <n v="3561.72"/>
    <n v="6.2800000000002001"/>
  </r>
  <r>
    <s v="1425888"/>
    <x v="54"/>
    <x v="4"/>
    <x v="2"/>
    <n v="9813.16"/>
    <n v="9593.8916256157627"/>
    <n v="219.26837438423718"/>
    <n v="9737.7999999999993"/>
    <n v="75.360000000000582"/>
    <n v="43500"/>
    <n v="42528"/>
    <n v="972"/>
    <n v="43165.919999999998"/>
    <n v="334.08000000000175"/>
  </r>
  <r>
    <s v="1425888"/>
    <x v="55"/>
    <x v="4"/>
    <x v="2"/>
    <n v="12609.34"/>
    <n v="12327.596059113301"/>
    <n v="281.74394088669942"/>
    <n v="12512.51"/>
    <n v="96.829999999999927"/>
    <n v="43500"/>
    <n v="42528"/>
    <n v="972"/>
    <n v="43165.919999999998"/>
    <n v="334.08000000000175"/>
  </r>
  <r>
    <s v="1425888"/>
    <x v="14"/>
    <x v="4"/>
    <x v="2"/>
    <n v="20101.57"/>
    <n v="19996.245098039213"/>
    <n v="105.32490196078652"/>
    <n v="20396.169999999998"/>
    <n v="-294.59999999999854"/>
    <n v="42752"/>
    <n v="42528"/>
    <n v="224"/>
    <n v="43378.559999999998"/>
    <n v="-626.55999999999767"/>
  </r>
  <r>
    <s v="1425888"/>
    <x v="56"/>
    <x v="4"/>
    <x v="2"/>
    <n v="35918.42"/>
    <n v="34432.029556650246"/>
    <n v="1486.3904433497519"/>
    <n v="34948.51"/>
    <n v="969.90999999999622"/>
    <n v="44364"/>
    <n v="42528"/>
    <n v="1836"/>
    <n v="43165.919999999998"/>
    <n v="1198.0800000000017"/>
  </r>
  <r>
    <s v="1425888"/>
    <x v="63"/>
    <x v="4"/>
    <x v="2"/>
    <n v="43067.8"/>
    <n v="42350.798029556652"/>
    <n v="717.00197044335073"/>
    <n v="42986.06"/>
    <n v="81.740000000005239"/>
    <n v="3604"/>
    <n v="3544"/>
    <n v="60"/>
    <n v="3597.16"/>
    <n v="6.8400000000001455"/>
  </r>
  <r>
    <s v="1425888"/>
    <x v="17"/>
    <x v="4"/>
    <x v="2"/>
    <n v="56791"/>
    <n v="56562.238805970148"/>
    <n v="228.76119402985205"/>
    <n v="56845.05"/>
    <n v="-54.05000000000291"/>
    <n v="42700"/>
    <n v="42528"/>
    <n v="172"/>
    <n v="42740.639999999999"/>
    <n v="-40.639999999999418"/>
  </r>
  <r>
    <s v="1425888"/>
    <x v="58"/>
    <x v="4"/>
    <x v="2"/>
    <n v="214459.37"/>
    <n v="213295.78217821784"/>
    <n v="1163.5878217821592"/>
    <n v="215428.74"/>
    <n v="-969.36999999999534"/>
    <n v="42760"/>
    <n v="42528"/>
    <n v="232"/>
    <n v="42953.279999999999"/>
    <n v="-193.27999999999884"/>
  </r>
  <r>
    <s v="1425888"/>
    <x v="59"/>
    <x v="4"/>
    <x v="3"/>
    <n v="171740.82"/>
    <n v="187177.46268656716"/>
    <n v="-15436.642686567153"/>
    <n v="188113.35"/>
    <n v="-16372.529999999999"/>
    <n v="31896"/>
    <n v="31896"/>
    <n v="0"/>
    <n v="32055.48"/>
    <n v="-159.47999999999956"/>
  </r>
  <r>
    <s v="1425888"/>
    <x v="20"/>
    <x v="4"/>
    <x v="4"/>
    <n v="2147.2399999999998"/>
    <n v="2105.1372549019607"/>
    <n v="42.102745098039122"/>
    <n v="2147.2399999999998"/>
    <n v="0"/>
    <n v="390.40699999999998"/>
    <n v="382.75196078431372"/>
    <n v="7.6550392156862586"/>
    <n v="390.40699999999998"/>
    <n v="0"/>
  </r>
  <r>
    <s v="1426066"/>
    <x v="0"/>
    <x v="0"/>
    <x v="0"/>
    <n v="1339.46"/>
    <n v="0"/>
    <n v="1339.46"/>
    <n v="0"/>
    <n v="1339.46"/>
    <n v="0"/>
    <n v="0"/>
    <n v="0"/>
    <n v="0"/>
    <n v="0"/>
  </r>
  <r>
    <s v="1426066"/>
    <x v="190"/>
    <x v="2"/>
    <x v="0"/>
    <n v="173"/>
    <n v="0"/>
    <n v="173"/>
    <n v="176.41"/>
    <n v="-3.4099999999999966"/>
    <n v="22.88"/>
    <n v="0"/>
    <n v="22.88"/>
    <n v="23.337"/>
    <n v="-0.45700000000000074"/>
  </r>
  <r>
    <s v="1426066"/>
    <x v="191"/>
    <x v="2"/>
    <x v="0"/>
    <n v="354.97"/>
    <n v="0"/>
    <n v="354.97"/>
    <n v="362.05"/>
    <n v="-7.0799999999999841"/>
    <n v="22.88"/>
    <n v="0"/>
    <n v="22.88"/>
    <n v="23.337"/>
    <n v="-0.45700000000000074"/>
  </r>
  <r>
    <s v="1426066"/>
    <x v="192"/>
    <x v="2"/>
    <x v="0"/>
    <n v="13993.52"/>
    <n v="0"/>
    <n v="13993.52"/>
    <n v="14269.91"/>
    <n v="-276.38999999999942"/>
    <n v="228.8"/>
    <n v="0"/>
    <n v="228.8"/>
    <n v="233.31800000000001"/>
    <n v="-4.5180000000000007"/>
  </r>
  <r>
    <s v="1426066"/>
    <x v="56"/>
    <x v="3"/>
    <x v="2"/>
    <n v="-87840.81"/>
    <n v="0"/>
    <n v="-87840.81"/>
    <n v="-87841.02"/>
    <n v="0.21000000000640284"/>
    <n v="-108495"/>
    <n v="0"/>
    <n v="-108495"/>
    <n v="-108495"/>
    <n v="0"/>
  </r>
  <r>
    <s v="1426066"/>
    <x v="194"/>
    <x v="4"/>
    <x v="2"/>
    <n v="9066.83"/>
    <n v="9066.6568047337278"/>
    <n v="0.17319526627215964"/>
    <n v="9193.59"/>
    <n v="-126.76000000000022"/>
    <n v="17902"/>
    <n v="17901.674556213016"/>
    <n v="0.32544378698366927"/>
    <n v="18152.297999999999"/>
    <n v="-250.29799999999886"/>
  </r>
  <r>
    <s v="1426066"/>
    <x v="193"/>
    <x v="4"/>
    <x v="2"/>
    <n v="62913.03"/>
    <n v="62895.635467980297"/>
    <n v="17.394532019701728"/>
    <n v="63839.07"/>
    <n v="-926.04000000000087"/>
    <n v="108525"/>
    <n v="108495"/>
    <n v="30"/>
    <n v="110122.425"/>
    <n v="-1597.4250000000029"/>
  </r>
  <r>
    <s v="1426067"/>
    <x v="0"/>
    <x v="0"/>
    <x v="0"/>
    <n v="832.23"/>
    <n v="0"/>
    <n v="832.23"/>
    <n v="0"/>
    <n v="832.23"/>
    <n v="0"/>
    <n v="0"/>
    <n v="0"/>
    <n v="0"/>
    <n v="0"/>
  </r>
  <r>
    <s v="1426067"/>
    <x v="190"/>
    <x v="2"/>
    <x v="0"/>
    <n v="61.7"/>
    <n v="0"/>
    <n v="61.7"/>
    <n v="66.8"/>
    <n v="-5.0999999999999943"/>
    <n v="8.16"/>
    <n v="0"/>
    <n v="8.16"/>
    <n v="8.8360000000000003"/>
    <n v="-0.67600000000000016"/>
  </r>
  <r>
    <s v="1426067"/>
    <x v="191"/>
    <x v="2"/>
    <x v="0"/>
    <n v="126.6"/>
    <n v="0"/>
    <n v="126.6"/>
    <n v="137.08000000000001"/>
    <n v="-10.480000000000018"/>
    <n v="8.16"/>
    <n v="0"/>
    <n v="8.16"/>
    <n v="8.8360000000000003"/>
    <n v="-0.67600000000000016"/>
  </r>
  <r>
    <s v="1426067"/>
    <x v="192"/>
    <x v="2"/>
    <x v="0"/>
    <n v="4990.7"/>
    <n v="0"/>
    <n v="4990.7"/>
    <n v="5403.09"/>
    <n v="-412.39000000000033"/>
    <n v="81.599999999999994"/>
    <n v="0"/>
    <n v="81.599999999999994"/>
    <n v="88.343000000000004"/>
    <n v="-6.7430000000000092"/>
  </r>
  <r>
    <s v="1426067"/>
    <x v="56"/>
    <x v="3"/>
    <x v="2"/>
    <n v="-33259.589999999997"/>
    <n v="0"/>
    <n v="-33259.589999999997"/>
    <n v="-33259.68"/>
    <n v="9.0000000003783498E-2"/>
    <n v="-41080"/>
    <n v="0"/>
    <n v="-41080"/>
    <n v="-41080"/>
    <n v="0"/>
  </r>
  <r>
    <s v="1426067"/>
    <x v="194"/>
    <x v="4"/>
    <x v="2"/>
    <n v="3433.87"/>
    <n v="3432.9585798816565"/>
    <n v="0.9114201183433579"/>
    <n v="3481.02"/>
    <n v="-47.150000000000091"/>
    <n v="6780"/>
    <n v="6778.2001972386588"/>
    <n v="1.7998027613411978"/>
    <n v="6873.0950000000003"/>
    <n v="-93.095000000000255"/>
  </r>
  <r>
    <s v="1426067"/>
    <x v="193"/>
    <x v="4"/>
    <x v="2"/>
    <n v="23814.49"/>
    <n v="23814.482758620688"/>
    <n v="7.2413793132000137E-3"/>
    <n v="24171.7"/>
    <n v="-357.20999999999913"/>
    <n v="41080"/>
    <n v="41079.999999999993"/>
    <n v="7.2759576141834259E-12"/>
    <n v="41696.199999999997"/>
    <n v="-616.19999999999709"/>
  </r>
  <r>
    <s v="1426159"/>
    <x v="1"/>
    <x v="1"/>
    <x v="0"/>
    <n v="0.03"/>
    <n v="0"/>
    <n v="0.03"/>
    <n v="0"/>
    <n v="0.03"/>
    <n v="0"/>
    <n v="0"/>
    <n v="0"/>
    <n v="0"/>
    <n v="0"/>
  </r>
  <r>
    <s v="1426159"/>
    <x v="2"/>
    <x v="1"/>
    <x v="0"/>
    <n v="0.69"/>
    <n v="0"/>
    <n v="0.69"/>
    <n v="0"/>
    <n v="0.69"/>
    <n v="0"/>
    <n v="0"/>
    <n v="0"/>
    <n v="0"/>
    <n v="0"/>
  </r>
  <r>
    <s v="1426159"/>
    <x v="3"/>
    <x v="1"/>
    <x v="0"/>
    <n v="4.6100000000000003"/>
    <n v="0"/>
    <n v="4.6100000000000003"/>
    <n v="0"/>
    <n v="4.6100000000000003"/>
    <n v="0"/>
    <n v="0"/>
    <n v="0"/>
    <n v="0"/>
    <n v="0"/>
  </r>
  <r>
    <s v="1426159"/>
    <x v="7"/>
    <x v="1"/>
    <x v="0"/>
    <n v="51.6"/>
    <n v="0"/>
    <n v="51.6"/>
    <n v="0"/>
    <n v="51.6"/>
    <n v="0"/>
    <n v="0"/>
    <n v="0"/>
    <n v="0"/>
    <n v="0"/>
  </r>
  <r>
    <s v="1426159"/>
    <x v="8"/>
    <x v="1"/>
    <x v="0"/>
    <n v="119.33"/>
    <n v="0"/>
    <n v="119.33"/>
    <n v="0"/>
    <n v="119.33"/>
    <n v="0"/>
    <n v="0"/>
    <n v="0"/>
    <n v="0"/>
    <n v="0"/>
  </r>
  <r>
    <s v="1426159"/>
    <x v="0"/>
    <x v="0"/>
    <x v="0"/>
    <n v="3727.17"/>
    <n v="0"/>
    <n v="3727.17"/>
    <n v="0"/>
    <n v="3727.17"/>
    <n v="0"/>
    <n v="0"/>
    <n v="0"/>
    <n v="0"/>
    <n v="0"/>
  </r>
  <r>
    <s v="1426159"/>
    <x v="259"/>
    <x v="2"/>
    <x v="0"/>
    <n v="950.56"/>
    <n v="0"/>
    <n v="950.56"/>
    <n v="1268.57"/>
    <n v="-318.01"/>
    <n v="6"/>
    <n v="0"/>
    <n v="6"/>
    <n v="8.0069999999999997"/>
    <n v="-2.0069999999999997"/>
  </r>
  <r>
    <s v="1426159"/>
    <x v="260"/>
    <x v="2"/>
    <x v="0"/>
    <n v="3019.88"/>
    <n v="0"/>
    <n v="3019.88"/>
    <n v="4030.19"/>
    <n v="-1010.31"/>
    <n v="6"/>
    <n v="0"/>
    <n v="6"/>
    <n v="8.0069999999999997"/>
    <n v="-2.0069999999999997"/>
  </r>
  <r>
    <s v="1426159"/>
    <x v="261"/>
    <x v="2"/>
    <x v="0"/>
    <n v="3034.58"/>
    <n v="0"/>
    <n v="3034.58"/>
    <n v="4049.91"/>
    <n v="-1015.3299999999999"/>
    <n v="36"/>
    <n v="0"/>
    <n v="36"/>
    <n v="48.045000000000002"/>
    <n v="-12.045000000000002"/>
  </r>
  <r>
    <s v="1426159"/>
    <x v="141"/>
    <x v="3"/>
    <x v="5"/>
    <n v="-155085.94"/>
    <n v="0"/>
    <n v="-155085.94"/>
    <n v="-155085.95000000001"/>
    <n v="1.0000000009313226E-2"/>
    <n v="-6390"/>
    <n v="0"/>
    <n v="-6390"/>
    <n v="-6390"/>
    <n v="0"/>
  </r>
  <r>
    <s v="1426159"/>
    <x v="267"/>
    <x v="4"/>
    <x v="5"/>
    <n v="127086.1"/>
    <n v="131245.57999999999"/>
    <n v="-4159.4799999999814"/>
    <n v="131245.57999999999"/>
    <n v="-4159.4799999999814"/>
    <n v="6435"/>
    <n v="6645.6"/>
    <n v="-210.60000000000036"/>
    <n v="6645.6"/>
    <n v="-210.60000000000036"/>
  </r>
  <r>
    <s v="1426159"/>
    <x v="434"/>
    <x v="4"/>
    <x v="2"/>
    <n v="3380.7"/>
    <n v="3214.6764705882351"/>
    <n v="166.02352941176468"/>
    <n v="3278.97"/>
    <n v="101.73000000000002"/>
    <n v="6720"/>
    <n v="6390"/>
    <n v="330"/>
    <n v="6517.8"/>
    <n v="202.19999999999982"/>
  </r>
  <r>
    <s v="1426159"/>
    <x v="263"/>
    <x v="4"/>
    <x v="2"/>
    <n v="11872.8"/>
    <n v="11156.935323383084"/>
    <n v="715.86467661691495"/>
    <n v="11212.72"/>
    <n v="660.07999999999993"/>
    <n v="6800"/>
    <n v="6390"/>
    <n v="410"/>
    <n v="6421.95"/>
    <n v="378.05000000000018"/>
  </r>
  <r>
    <s v="1426159"/>
    <x v="266"/>
    <x v="4"/>
    <x v="3"/>
    <n v="1837.89"/>
    <n v="0"/>
    <n v="1837.89"/>
    <n v="0"/>
    <n v="1837.89"/>
    <n v="140"/>
    <n v="0"/>
    <n v="140"/>
    <n v="0"/>
    <n v="140"/>
  </r>
  <r>
    <s v="1426160"/>
    <x v="0"/>
    <x v="0"/>
    <x v="0"/>
    <n v="5857.63"/>
    <n v="0"/>
    <n v="5857.63"/>
    <n v="0"/>
    <n v="5857.63"/>
    <n v="0"/>
    <n v="0"/>
    <n v="0"/>
    <n v="0"/>
    <n v="0"/>
  </r>
  <r>
    <s v="1426160"/>
    <x v="1"/>
    <x v="1"/>
    <x v="0"/>
    <n v="7.0000000000000007E-2"/>
    <n v="0"/>
    <n v="7.0000000000000007E-2"/>
    <n v="0.06"/>
    <n v="1.0000000000000009E-2"/>
    <n v="0"/>
    <n v="0"/>
    <n v="0"/>
    <n v="0"/>
    <n v="0"/>
  </r>
  <r>
    <s v="1426160"/>
    <x v="2"/>
    <x v="1"/>
    <x v="0"/>
    <n v="1.67"/>
    <n v="0"/>
    <n v="1.67"/>
    <n v="1.34"/>
    <n v="0.32999999999999985"/>
    <n v="0"/>
    <n v="0"/>
    <n v="0"/>
    <n v="0"/>
    <n v="0"/>
  </r>
  <r>
    <s v="1426160"/>
    <x v="3"/>
    <x v="1"/>
    <x v="0"/>
    <n v="11.19"/>
    <n v="0"/>
    <n v="11.19"/>
    <n v="8.98"/>
    <n v="2.2099999999999991"/>
    <n v="0"/>
    <n v="0"/>
    <n v="0"/>
    <n v="0"/>
    <n v="0"/>
  </r>
  <r>
    <s v="1426160"/>
    <x v="7"/>
    <x v="1"/>
    <x v="0"/>
    <n v="125.32"/>
    <n v="0"/>
    <n v="125.32"/>
    <n v="100.63"/>
    <n v="24.689999999999998"/>
    <n v="0"/>
    <n v="0"/>
    <n v="0"/>
    <n v="0"/>
    <n v="0"/>
  </r>
  <r>
    <s v="1426160"/>
    <x v="8"/>
    <x v="1"/>
    <x v="0"/>
    <n v="289.81"/>
    <n v="0"/>
    <n v="289.81"/>
    <n v="232.7"/>
    <n v="57.110000000000014"/>
    <n v="0"/>
    <n v="0"/>
    <n v="0"/>
    <n v="0"/>
    <n v="0"/>
  </r>
  <r>
    <s v="1426160"/>
    <x v="259"/>
    <x v="2"/>
    <x v="0"/>
    <n v="3643.8"/>
    <n v="0"/>
    <n v="3643.8"/>
    <n v="4325.03"/>
    <n v="-681.22999999999956"/>
    <n v="23"/>
    <n v="0"/>
    <n v="23"/>
    <n v="27.3"/>
    <n v="-4.3000000000000007"/>
  </r>
  <r>
    <s v="1426160"/>
    <x v="260"/>
    <x v="2"/>
    <x v="0"/>
    <n v="11576.21"/>
    <n v="0"/>
    <n v="11576.21"/>
    <n v="13740.47"/>
    <n v="-2164.2600000000002"/>
    <n v="23"/>
    <n v="0"/>
    <n v="23"/>
    <n v="27.3"/>
    <n v="-4.3000000000000007"/>
  </r>
  <r>
    <s v="1426160"/>
    <x v="261"/>
    <x v="2"/>
    <x v="0"/>
    <n v="11632.56"/>
    <n v="0"/>
    <n v="11632.56"/>
    <n v="13807.33"/>
    <n v="-2174.7700000000004"/>
    <n v="138"/>
    <n v="0"/>
    <n v="138"/>
    <n v="163.80000000000001"/>
    <n v="-25.800000000000011"/>
  </r>
  <r>
    <s v="1426160"/>
    <x v="121"/>
    <x v="3"/>
    <x v="5"/>
    <n v="-647020.1"/>
    <n v="0"/>
    <n v="-647020.1"/>
    <n v="-647020.13"/>
    <n v="3.0000000027939677E-2"/>
    <n v="-27300"/>
    <n v="0"/>
    <n v="-27300"/>
    <n v="-27300"/>
    <n v="0"/>
  </r>
  <r>
    <s v="1426160"/>
    <x v="34"/>
    <x v="4"/>
    <x v="5"/>
    <n v="547488.19999999995"/>
    <n v="549306.81000000006"/>
    <n v="-1818.6100000001024"/>
    <n v="549306.81000000006"/>
    <n v="-1818.6100000001024"/>
    <n v="28298"/>
    <n v="28392"/>
    <n v="-94"/>
    <n v="28392"/>
    <n v="-94"/>
  </r>
  <r>
    <s v="1426160"/>
    <x v="434"/>
    <x v="4"/>
    <x v="2"/>
    <n v="13915.19"/>
    <n v="13734.088235294117"/>
    <n v="181.1017647058834"/>
    <n v="14008.77"/>
    <n v="-93.579999999999927"/>
    <n v="27660"/>
    <n v="27300"/>
    <n v="360"/>
    <n v="27846"/>
    <n v="-186"/>
  </r>
  <r>
    <s v="1426160"/>
    <x v="263"/>
    <x v="4"/>
    <x v="2"/>
    <n v="48015"/>
    <n v="47665.800995024874"/>
    <n v="349.19900497512572"/>
    <n v="47904.13"/>
    <n v="110.87000000000262"/>
    <n v="27500"/>
    <n v="27300"/>
    <n v="200"/>
    <n v="27436.5"/>
    <n v="63.5"/>
  </r>
  <r>
    <s v="1426160"/>
    <x v="266"/>
    <x v="4"/>
    <x v="3"/>
    <n v="4463.45"/>
    <n v="3583.89"/>
    <n v="879.56"/>
    <n v="3583.89"/>
    <n v="879.56"/>
    <n v="340"/>
    <n v="273"/>
    <n v="67"/>
    <n v="273"/>
    <n v="67"/>
  </r>
  <r>
    <s v="1426162"/>
    <x v="0"/>
    <x v="0"/>
    <x v="0"/>
    <n v="4859.7700000000004"/>
    <n v="0"/>
    <n v="4859.7700000000004"/>
    <n v="0"/>
    <n v="4859.7700000000004"/>
    <n v="0"/>
    <n v="0"/>
    <n v="0"/>
    <n v="0"/>
    <n v="0"/>
  </r>
  <r>
    <s v="1426162"/>
    <x v="1"/>
    <x v="1"/>
    <x v="0"/>
    <n v="0.03"/>
    <n v="0"/>
    <n v="0.03"/>
    <n v="0.02"/>
    <n v="9.9999999999999985E-3"/>
    <n v="0"/>
    <n v="0"/>
    <n v="0"/>
    <n v="0"/>
    <n v="0"/>
  </r>
  <r>
    <s v="1426162"/>
    <x v="2"/>
    <x v="1"/>
    <x v="0"/>
    <n v="0.59"/>
    <n v="0"/>
    <n v="0.59"/>
    <n v="0.54"/>
    <n v="4.9999999999999933E-2"/>
    <n v="0"/>
    <n v="0"/>
    <n v="0"/>
    <n v="0"/>
    <n v="0"/>
  </r>
  <r>
    <s v="1426162"/>
    <x v="3"/>
    <x v="1"/>
    <x v="0"/>
    <n v="3.95"/>
    <n v="0"/>
    <n v="3.95"/>
    <n v="3.64"/>
    <n v="0.31000000000000005"/>
    <n v="0"/>
    <n v="0"/>
    <n v="0"/>
    <n v="0"/>
    <n v="0"/>
  </r>
  <r>
    <s v="1426162"/>
    <x v="7"/>
    <x v="1"/>
    <x v="0"/>
    <n v="44.23"/>
    <n v="0"/>
    <n v="44.23"/>
    <n v="40.81"/>
    <n v="3.4199999999999946"/>
    <n v="0"/>
    <n v="0"/>
    <n v="0"/>
    <n v="0"/>
    <n v="0"/>
  </r>
  <r>
    <s v="1426162"/>
    <x v="8"/>
    <x v="1"/>
    <x v="0"/>
    <n v="102.29"/>
    <n v="0"/>
    <n v="102.29"/>
    <n v="94.38"/>
    <n v="7.9100000000000108"/>
    <n v="0"/>
    <n v="0"/>
    <n v="0"/>
    <n v="0"/>
    <n v="0"/>
  </r>
  <r>
    <s v="1426162"/>
    <x v="259"/>
    <x v="2"/>
    <x v="0"/>
    <n v="1425.83"/>
    <n v="0"/>
    <n v="1425.83"/>
    <n v="1754.09"/>
    <n v="-328.26"/>
    <n v="9"/>
    <n v="0"/>
    <n v="9"/>
    <n v="11.071999999999999"/>
    <n v="-2.0719999999999992"/>
  </r>
  <r>
    <s v="1426162"/>
    <x v="260"/>
    <x v="2"/>
    <x v="0"/>
    <n v="4529.82"/>
    <n v="0"/>
    <n v="4529.82"/>
    <n v="5572.69"/>
    <n v="-1042.8699999999999"/>
    <n v="9"/>
    <n v="0"/>
    <n v="9"/>
    <n v="11.071999999999999"/>
    <n v="-2.0719999999999992"/>
  </r>
  <r>
    <s v="1426162"/>
    <x v="261"/>
    <x v="2"/>
    <x v="0"/>
    <n v="4551.87"/>
    <n v="0"/>
    <n v="4551.87"/>
    <n v="5599.81"/>
    <n v="-1047.9400000000005"/>
    <n v="54"/>
    <n v="0"/>
    <n v="54"/>
    <n v="66.432000000000002"/>
    <n v="-12.432000000000002"/>
  </r>
  <r>
    <s v="1426162"/>
    <x v="121"/>
    <x v="3"/>
    <x v="5"/>
    <n v="-262410.5"/>
    <n v="0"/>
    <n v="-262410.5"/>
    <n v="-262410.51"/>
    <n v="1.0000000009313226E-2"/>
    <n v="-11072"/>
    <n v="0"/>
    <n v="-11072"/>
    <n v="-11072"/>
    <n v="0"/>
  </r>
  <r>
    <s v="1426162"/>
    <x v="34"/>
    <x v="4"/>
    <x v="5"/>
    <n v="220152.24"/>
    <n v="222781.14"/>
    <n v="-2628.9000000000233"/>
    <n v="222781.14"/>
    <n v="-2628.9000000000233"/>
    <n v="11379"/>
    <n v="11514.88"/>
    <n v="-135.8799999999992"/>
    <n v="11514.88"/>
    <n v="-135.8799999999992"/>
  </r>
  <r>
    <s v="1426162"/>
    <x v="434"/>
    <x v="4"/>
    <x v="2"/>
    <n v="5609.34"/>
    <n v="5570.0980392156862"/>
    <n v="39.24196078431396"/>
    <n v="5681.5"/>
    <n v="-72.159999999999854"/>
    <n v="11150"/>
    <n v="11072"/>
    <n v="78"/>
    <n v="11293.44"/>
    <n v="-143.44000000000051"/>
  </r>
  <r>
    <s v="1426162"/>
    <x v="263"/>
    <x v="4"/>
    <x v="2"/>
    <n v="19555.2"/>
    <n v="19331.711442786069"/>
    <n v="223.48855721393193"/>
    <n v="19428.37"/>
    <n v="126.83000000000175"/>
    <n v="11200"/>
    <n v="11072"/>
    <n v="128"/>
    <n v="11127.36"/>
    <n v="72.639999999999418"/>
  </r>
  <r>
    <s v="1426162"/>
    <x v="266"/>
    <x v="4"/>
    <x v="3"/>
    <n v="1575.34"/>
    <n v="1453.51"/>
    <n v="121.82999999999993"/>
    <n v="1453.51"/>
    <n v="121.82999999999993"/>
    <n v="120"/>
    <n v="110.72"/>
    <n v="9.2800000000000011"/>
    <n v="110.72"/>
    <n v="9.2800000000000011"/>
  </r>
  <r>
    <s v="1426166"/>
    <x v="0"/>
    <x v="0"/>
    <x v="0"/>
    <n v="-3358.71"/>
    <n v="0"/>
    <n v="-3358.71"/>
    <n v="0"/>
    <n v="-3358.71"/>
    <n v="0"/>
    <n v="0"/>
    <n v="0"/>
    <n v="0"/>
    <n v="0"/>
  </r>
  <r>
    <s v="1426166"/>
    <x v="1"/>
    <x v="1"/>
    <x v="0"/>
    <n v="7.09"/>
    <n v="0"/>
    <n v="7.09"/>
    <n v="7.14"/>
    <n v="-4.9999999999999822E-2"/>
    <n v="0"/>
    <n v="0"/>
    <n v="0"/>
    <n v="0"/>
    <n v="0"/>
  </r>
  <r>
    <s v="1426166"/>
    <x v="2"/>
    <x v="1"/>
    <x v="0"/>
    <n v="165.44"/>
    <n v="0"/>
    <n v="165.44"/>
    <n v="166.65"/>
    <n v="-1.210000000000008"/>
    <n v="0"/>
    <n v="0"/>
    <n v="0"/>
    <n v="0"/>
    <n v="0"/>
  </r>
  <r>
    <s v="1426166"/>
    <x v="3"/>
    <x v="1"/>
    <x v="0"/>
    <n v="1110.8399999999999"/>
    <n v="0"/>
    <n v="1110.8399999999999"/>
    <n v="1118.9000000000001"/>
    <n v="-8.0600000000001728"/>
    <n v="0"/>
    <n v="0"/>
    <n v="0"/>
    <n v="0"/>
    <n v="0"/>
  </r>
  <r>
    <s v="1426166"/>
    <x v="4"/>
    <x v="2"/>
    <x v="0"/>
    <n v="1703.47"/>
    <n v="0"/>
    <n v="1703.47"/>
    <n v="1816.62"/>
    <n v="-113.14999999999986"/>
    <n v="4.83"/>
    <n v="0"/>
    <n v="4.83"/>
    <n v="5.1509999999999998"/>
    <n v="-0.32099999999999973"/>
  </r>
  <r>
    <s v="1426166"/>
    <x v="5"/>
    <x v="2"/>
    <x v="0"/>
    <n v="5855.75"/>
    <n v="0"/>
    <n v="5855.75"/>
    <n v="6244.71"/>
    <n v="-388.96000000000004"/>
    <n v="4.83"/>
    <n v="0"/>
    <n v="4.83"/>
    <n v="5.1509999999999998"/>
    <n v="-0.32099999999999973"/>
  </r>
  <r>
    <s v="1426166"/>
    <x v="6"/>
    <x v="2"/>
    <x v="0"/>
    <n v="6335.56"/>
    <n v="0"/>
    <n v="6335.56"/>
    <n v="6756.2"/>
    <n v="-420.63999999999942"/>
    <n v="101.43"/>
    <n v="0"/>
    <n v="101.43"/>
    <n v="108.164"/>
    <n v="-6.7339999999999947"/>
  </r>
  <r>
    <s v="1426166"/>
    <x v="7"/>
    <x v="1"/>
    <x v="0"/>
    <n v="12445.41"/>
    <n v="0"/>
    <n v="12445.41"/>
    <n v="12535.79"/>
    <n v="-90.380000000001019"/>
    <n v="0"/>
    <n v="0"/>
    <n v="0"/>
    <n v="0"/>
    <n v="0"/>
  </r>
  <r>
    <s v="1426166"/>
    <x v="8"/>
    <x v="1"/>
    <x v="0"/>
    <n v="28780.1"/>
    <n v="0"/>
    <n v="28780.1"/>
    <n v="28989.1"/>
    <n v="-209"/>
    <n v="0"/>
    <n v="0"/>
    <n v="0"/>
    <n v="0"/>
    <n v="0"/>
  </r>
  <r>
    <s v="1426166"/>
    <x v="270"/>
    <x v="3"/>
    <x v="1"/>
    <n v="-691462.84"/>
    <n v="0"/>
    <n v="-691462.84"/>
    <n v="-691462.82"/>
    <n v="-2.0000000018626451E-2"/>
    <n v="-3760"/>
    <n v="0"/>
    <n v="-3760"/>
    <n v="-3760"/>
    <n v="0"/>
  </r>
  <r>
    <s v="1426166"/>
    <x v="271"/>
    <x v="4"/>
    <x v="2"/>
    <n v="2732.49"/>
    <n v="2721.6354679802957"/>
    <n v="10.854532019704038"/>
    <n v="2762.46"/>
    <n v="-29.970000000000255"/>
    <n v="45300"/>
    <n v="45120"/>
    <n v="180"/>
    <n v="45796.800000000003"/>
    <n v="-496.80000000000291"/>
  </r>
  <r>
    <s v="1426166"/>
    <x v="11"/>
    <x v="4"/>
    <x v="2"/>
    <n v="3732.1"/>
    <n v="3726.1592039800994"/>
    <n v="5.9407960199005174"/>
    <n v="3744.79"/>
    <n v="-12.690000000000055"/>
    <n v="3766"/>
    <n v="3760"/>
    <n v="6"/>
    <n v="3778.8"/>
    <n v="-12.800000000000182"/>
  </r>
  <r>
    <s v="1426166"/>
    <x v="272"/>
    <x v="4"/>
    <x v="2"/>
    <n v="10597.27"/>
    <n v="10531.911330049261"/>
    <n v="65.358669950739568"/>
    <n v="10689.89"/>
    <n v="-92.619999999998981"/>
    <n v="45400"/>
    <n v="45120"/>
    <n v="280"/>
    <n v="45796.800000000003"/>
    <n v="-396.80000000000291"/>
  </r>
  <r>
    <s v="1426166"/>
    <x v="346"/>
    <x v="4"/>
    <x v="2"/>
    <n v="13805.49"/>
    <n v="13600.522167487685"/>
    <n v="204.967832512315"/>
    <n v="13804.53"/>
    <n v="0.95999999999912689"/>
    <n v="45800"/>
    <n v="45120"/>
    <n v="680"/>
    <n v="45796.800000000003"/>
    <n v="3.1999999999970896"/>
  </r>
  <r>
    <s v="1426166"/>
    <x v="14"/>
    <x v="4"/>
    <x v="2"/>
    <n v="21292.09"/>
    <n v="21214.970588235294"/>
    <n v="77.119411764706456"/>
    <n v="21639.27"/>
    <n v="-347.18000000000029"/>
    <n v="45284"/>
    <n v="45120"/>
    <n v="164"/>
    <n v="46022.400000000001"/>
    <n v="-738.40000000000146"/>
  </r>
  <r>
    <s v="1426166"/>
    <x v="200"/>
    <x v="4"/>
    <x v="2"/>
    <n v="38057.18"/>
    <n v="36796.93596059113"/>
    <n v="1260.2440394088699"/>
    <n v="37348.89"/>
    <n v="708.29000000000087"/>
    <n v="46665"/>
    <n v="45120"/>
    <n v="1545"/>
    <n v="45796.800000000003"/>
    <n v="868.19999999999709"/>
  </r>
  <r>
    <s v="1426166"/>
    <x v="274"/>
    <x v="4"/>
    <x v="2"/>
    <n v="45111.25"/>
    <n v="44932"/>
    <n v="179.25"/>
    <n v="45605.98"/>
    <n v="-494.7300000000032"/>
    <n v="3775"/>
    <n v="3760"/>
    <n v="15"/>
    <n v="3816.4"/>
    <n v="-41.400000000000091"/>
  </r>
  <r>
    <s v="1426166"/>
    <x v="17"/>
    <x v="4"/>
    <x v="2"/>
    <n v="60249"/>
    <n v="60009.601990049749"/>
    <n v="239.39800995025143"/>
    <n v="60309.65"/>
    <n v="-60.650000000001455"/>
    <n v="45300"/>
    <n v="45120"/>
    <n v="180"/>
    <n v="45345.599999999999"/>
    <n v="-45.599999999998545"/>
  </r>
  <r>
    <s v="1426166"/>
    <x v="58"/>
    <x v="4"/>
    <x v="2"/>
    <n v="227073.14"/>
    <n v="226295.75247524751"/>
    <n v="777.3875247524993"/>
    <n v="228558.71"/>
    <n v="-1485.5699999999779"/>
    <n v="45275"/>
    <n v="45120"/>
    <n v="155"/>
    <n v="45571.199999999997"/>
    <n v="-296.19999999999709"/>
  </r>
  <r>
    <s v="1426166"/>
    <x v="275"/>
    <x v="4"/>
    <x v="3"/>
    <n v="213489.77"/>
    <n v="206055.14427860695"/>
    <n v="7434.6257213930367"/>
    <n v="207085.42"/>
    <n v="6404.3499999999767"/>
    <n v="33764"/>
    <n v="33839.999999999993"/>
    <n v="-75.999999999992724"/>
    <n v="34009.199999999997"/>
    <n v="-245.19999999999709"/>
  </r>
  <r>
    <s v="1426166"/>
    <x v="20"/>
    <x v="4"/>
    <x v="4"/>
    <n v="2278.11"/>
    <n v="2233.4411764705883"/>
    <n v="44.668823529411839"/>
    <n v="2278.11"/>
    <n v="0"/>
    <n v="414.202"/>
    <n v="406.08039215686273"/>
    <n v="8.1216078431372694"/>
    <n v="414.202"/>
    <n v="0"/>
  </r>
  <r>
    <s v="1426167"/>
    <x v="0"/>
    <x v="0"/>
    <x v="0"/>
    <n v="166.66"/>
    <n v="0"/>
    <n v="166.66"/>
    <n v="0"/>
    <n v="166.66"/>
    <n v="0"/>
    <n v="0"/>
    <n v="0"/>
    <n v="0"/>
    <n v="0"/>
  </r>
  <r>
    <s v="1426167"/>
    <x v="190"/>
    <x v="2"/>
    <x v="0"/>
    <n v="157.86000000000001"/>
    <n v="0"/>
    <n v="157.86000000000001"/>
    <n v="162.63"/>
    <n v="-4.7699999999999818"/>
    <n v="20.878"/>
    <n v="0"/>
    <n v="20.878"/>
    <n v="21.513999999999999"/>
    <n v="-0.63599999999999923"/>
  </r>
  <r>
    <s v="1426167"/>
    <x v="191"/>
    <x v="2"/>
    <x v="0"/>
    <n v="323.91000000000003"/>
    <n v="0"/>
    <n v="323.91000000000003"/>
    <n v="333.77"/>
    <n v="-9.8599999999999568"/>
    <n v="20.878"/>
    <n v="0"/>
    <n v="20.878"/>
    <n v="21.513999999999999"/>
    <n v="-0.63599999999999923"/>
  </r>
  <r>
    <s v="1426167"/>
    <x v="192"/>
    <x v="2"/>
    <x v="0"/>
    <n v="12769.09"/>
    <n v="0"/>
    <n v="12769.09"/>
    <n v="13155.23"/>
    <n v="-386.13999999999942"/>
    <n v="208.78"/>
    <n v="0"/>
    <n v="208.78"/>
    <n v="215.09299999999999"/>
    <n v="-6.3129999999999882"/>
  </r>
  <r>
    <s v="1426167"/>
    <x v="56"/>
    <x v="3"/>
    <x v="2"/>
    <n v="-80979.19"/>
    <n v="0"/>
    <n v="-80979.19"/>
    <n v="-80979.39"/>
    <n v="0.19999999999708962"/>
    <n v="-100020"/>
    <n v="0"/>
    <n v="-100020"/>
    <n v="-100020"/>
    <n v="0"/>
  </r>
  <r>
    <s v="1426167"/>
    <x v="194"/>
    <x v="4"/>
    <x v="2"/>
    <n v="8358.7800000000007"/>
    <n v="8358.4220907297822"/>
    <n v="0.35790927021844254"/>
    <n v="8475.44"/>
    <n v="-116.65999999999985"/>
    <n v="16504"/>
    <n v="16503.299802761343"/>
    <n v="0.70019723865698325"/>
    <n v="16734.346000000001"/>
    <n v="-230.34600000000137"/>
  </r>
  <r>
    <s v="1426167"/>
    <x v="193"/>
    <x v="4"/>
    <x v="2"/>
    <n v="59202.89"/>
    <n v="57982.591133004928"/>
    <n v="1220.2988669950719"/>
    <n v="58852.33"/>
    <n v="350.55999999999767"/>
    <n v="102125"/>
    <n v="100020"/>
    <n v="2105"/>
    <n v="101520.3"/>
    <n v="604.69999999999709"/>
  </r>
  <r>
    <s v="1426168"/>
    <x v="0"/>
    <x v="0"/>
    <x v="0"/>
    <n v="1118.67"/>
    <n v="0"/>
    <n v="1118.67"/>
    <n v="0"/>
    <n v="1118.67"/>
    <n v="0"/>
    <n v="0"/>
    <n v="0"/>
    <n v="0"/>
    <n v="0"/>
  </r>
  <r>
    <s v="1426168"/>
    <x v="190"/>
    <x v="2"/>
    <x v="0"/>
    <n v="236.28"/>
    <n v="0"/>
    <n v="236.28"/>
    <n v="235.17"/>
    <n v="1.1100000000000136"/>
    <n v="31.25"/>
    <n v="0"/>
    <n v="31.25"/>
    <n v="31.11"/>
    <n v="0.14000000000000057"/>
  </r>
  <r>
    <s v="1426168"/>
    <x v="191"/>
    <x v="2"/>
    <x v="0"/>
    <n v="484.83"/>
    <n v="0"/>
    <n v="484.83"/>
    <n v="482.63"/>
    <n v="2.1999999999999886"/>
    <n v="31.25"/>
    <n v="0"/>
    <n v="31.25"/>
    <n v="31.11"/>
    <n v="0.14000000000000057"/>
  </r>
  <r>
    <s v="1426168"/>
    <x v="192"/>
    <x v="2"/>
    <x v="0"/>
    <n v="19112.66"/>
    <n v="0"/>
    <n v="19112.66"/>
    <n v="19022.61"/>
    <n v="90.049999999999272"/>
    <n v="312.5"/>
    <n v="0"/>
    <n v="312.5"/>
    <n v="311.02699999999999"/>
    <n v="1.4730000000000132"/>
  </r>
  <r>
    <s v="1426168"/>
    <x v="56"/>
    <x v="3"/>
    <x v="2"/>
    <n v="-117096.79"/>
    <n v="0"/>
    <n v="-117096.79"/>
    <n v="-117097.08"/>
    <n v="0.29000000000814907"/>
    <n v="-144630"/>
    <n v="0"/>
    <n v="-144630"/>
    <n v="-144630"/>
    <n v="0"/>
  </r>
  <r>
    <s v="1426168"/>
    <x v="194"/>
    <x v="4"/>
    <x v="2"/>
    <n v="12086.4"/>
    <n v="12086.370808678501"/>
    <n v="2.9191321498728939E-2"/>
    <n v="12255.58"/>
    <n v="-169.18000000000029"/>
    <n v="23864"/>
    <n v="23863.949704142011"/>
    <n v="5.0295857989112847E-2"/>
    <n v="24198.044999999998"/>
    <n v="-334.04499999999825"/>
  </r>
  <r>
    <s v="1426168"/>
    <x v="193"/>
    <x v="4"/>
    <x v="2"/>
    <n v="84057.95"/>
    <n v="83843.458128078812"/>
    <n v="214.49187192118552"/>
    <n v="85101.11"/>
    <n v="-1043.1600000000035"/>
    <n v="145000"/>
    <n v="144630"/>
    <n v="370"/>
    <n v="146799.45000000001"/>
    <n v="-1799.4500000000116"/>
  </r>
  <r>
    <s v="1426169"/>
    <x v="0"/>
    <x v="0"/>
    <x v="0"/>
    <n v="1284.5"/>
    <n v="0"/>
    <n v="1284.5"/>
    <n v="0"/>
    <n v="1284.5"/>
    <n v="0"/>
    <n v="0"/>
    <n v="0"/>
    <n v="0"/>
    <n v="0"/>
  </r>
  <r>
    <s v="1426169"/>
    <x v="190"/>
    <x v="2"/>
    <x v="0"/>
    <n v="316.86"/>
    <n v="0"/>
    <n v="316.86"/>
    <n v="318.44"/>
    <n v="-1.5799999999999841"/>
    <n v="41.906999999999996"/>
    <n v="0"/>
    <n v="41.906999999999996"/>
    <n v="42.125"/>
    <n v="-0.21800000000000352"/>
  </r>
  <r>
    <s v="1426169"/>
    <x v="191"/>
    <x v="2"/>
    <x v="0"/>
    <n v="650.16999999999996"/>
    <n v="0"/>
    <n v="650.16999999999996"/>
    <n v="653.52"/>
    <n v="-3.3500000000000227"/>
    <n v="41.906999999999996"/>
    <n v="0"/>
    <n v="41.906999999999996"/>
    <n v="42.125"/>
    <n v="-0.21800000000000352"/>
  </r>
  <r>
    <s v="1426169"/>
    <x v="192"/>
    <x v="2"/>
    <x v="0"/>
    <n v="25630.53"/>
    <n v="0"/>
    <n v="25630.53"/>
    <n v="25758.18"/>
    <n v="-127.65000000000146"/>
    <n v="419.07"/>
    <n v="0"/>
    <n v="419.07"/>
    <n v="421.15600000000001"/>
    <n v="-2.0860000000000127"/>
  </r>
  <r>
    <s v="1426169"/>
    <x v="56"/>
    <x v="3"/>
    <x v="2"/>
    <n v="-158558.75"/>
    <n v="0"/>
    <n v="-158558.75"/>
    <n v="-158559.14000000001"/>
    <n v="0.39000000001396984"/>
    <n v="-195841"/>
    <n v="0"/>
    <n v="-195841"/>
    <n v="-195841"/>
    <n v="0"/>
  </r>
  <r>
    <s v="1426169"/>
    <x v="194"/>
    <x v="4"/>
    <x v="2"/>
    <n v="16366.58"/>
    <n v="16365.956607495071"/>
    <n v="0.62339250492914289"/>
    <n v="16595.080000000002"/>
    <n v="-228.50000000000182"/>
    <n v="32315"/>
    <n v="32313.765285996051"/>
    <n v="1.2347140039491933"/>
    <n v="32766.157999999999"/>
    <n v="-451.15799999999945"/>
  </r>
  <r>
    <s v="1426169"/>
    <x v="193"/>
    <x v="4"/>
    <x v="2"/>
    <n v="114310.11"/>
    <n v="113530.98522167488"/>
    <n v="779.12477832511649"/>
    <n v="115233.95"/>
    <n v="-923.83999999999651"/>
    <n v="197185"/>
    <n v="195841"/>
    <n v="1344"/>
    <n v="198778.61499999999"/>
    <n v="-1593.6149999999907"/>
  </r>
  <r>
    <s v="1426170"/>
    <x v="0"/>
    <x v="0"/>
    <x v="0"/>
    <n v="-743.72"/>
    <n v="0"/>
    <n v="-743.72"/>
    <n v="0"/>
    <n v="-743.72"/>
    <n v="0"/>
    <n v="0"/>
    <n v="0"/>
    <n v="0"/>
    <n v="0"/>
  </r>
  <r>
    <s v="1426170"/>
    <x v="190"/>
    <x v="2"/>
    <x v="0"/>
    <n v="123.4"/>
    <n v="0"/>
    <n v="123.4"/>
    <n v="117.36"/>
    <n v="6.0400000000000063"/>
    <n v="16.32"/>
    <n v="0"/>
    <n v="16.32"/>
    <n v="15.526"/>
    <n v="0.79400000000000048"/>
  </r>
  <r>
    <s v="1426170"/>
    <x v="191"/>
    <x v="2"/>
    <x v="0"/>
    <n v="253.2"/>
    <n v="0"/>
    <n v="253.2"/>
    <n v="240.86"/>
    <n v="12.339999999999975"/>
    <n v="16.32"/>
    <n v="0"/>
    <n v="16.32"/>
    <n v="15.526"/>
    <n v="0.79400000000000048"/>
  </r>
  <r>
    <s v="1426170"/>
    <x v="192"/>
    <x v="2"/>
    <x v="0"/>
    <n v="9981.39"/>
    <n v="0"/>
    <n v="9981.39"/>
    <n v="9493.42"/>
    <n v="487.96999999999935"/>
    <n v="163.19999999999999"/>
    <n v="0"/>
    <n v="163.19999999999999"/>
    <n v="155.221"/>
    <n v="7.978999999999985"/>
  </r>
  <r>
    <s v="1426170"/>
    <x v="200"/>
    <x v="3"/>
    <x v="2"/>
    <n v="-58864.86"/>
    <n v="0"/>
    <n v="-58864.86"/>
    <n v="-58864.5"/>
    <n v="-0.36000000000058208"/>
    <n v="-72179"/>
    <n v="0"/>
    <n v="-72179"/>
    <n v="-72179"/>
    <n v="0"/>
  </r>
  <r>
    <s v="1426170"/>
    <x v="198"/>
    <x v="4"/>
    <x v="2"/>
    <n v="6625.25"/>
    <n v="6452.7021696252459"/>
    <n v="172.54783037475408"/>
    <n v="6543.04"/>
    <n v="82.210000000000036"/>
    <n v="12228"/>
    <n v="11909.534516765285"/>
    <n v="318.46548323471507"/>
    <n v="12076.268"/>
    <n v="151.73199999999997"/>
  </r>
  <r>
    <s v="1426170"/>
    <x v="241"/>
    <x v="4"/>
    <x v="2"/>
    <n v="42625.34"/>
    <n v="41842.167487684732"/>
    <n v="783.17251231526461"/>
    <n v="42469.8"/>
    <n v="155.5399999999936"/>
    <n v="73530"/>
    <n v="72179"/>
    <n v="1351"/>
    <n v="73261.684999999998"/>
    <n v="268.31500000000233"/>
  </r>
  <r>
    <s v="1426317"/>
    <x v="0"/>
    <x v="0"/>
    <x v="0"/>
    <n v="-12005.31"/>
    <n v="0"/>
    <n v="-12005.31"/>
    <n v="0"/>
    <n v="-12005.31"/>
    <n v="0"/>
    <n v="0"/>
    <n v="0"/>
    <n v="0"/>
    <n v="0"/>
  </r>
  <r>
    <s v="1426317"/>
    <x v="1"/>
    <x v="1"/>
    <x v="0"/>
    <n v="0.09"/>
    <n v="0"/>
    <n v="0.09"/>
    <n v="1.67"/>
    <n v="-1.5799999999999998"/>
    <n v="0"/>
    <n v="0"/>
    <n v="0"/>
    <n v="0"/>
    <n v="0"/>
  </r>
  <r>
    <s v="1426317"/>
    <x v="2"/>
    <x v="1"/>
    <x v="0"/>
    <n v="2.21"/>
    <n v="0"/>
    <n v="2.21"/>
    <n v="39.04"/>
    <n v="-36.83"/>
    <n v="0"/>
    <n v="0"/>
    <n v="0"/>
    <n v="0"/>
    <n v="0"/>
  </r>
  <r>
    <s v="1426317"/>
    <x v="3"/>
    <x v="1"/>
    <x v="0"/>
    <n v="14.81"/>
    <n v="0"/>
    <n v="14.81"/>
    <n v="262.14999999999998"/>
    <n v="-247.33999999999997"/>
    <n v="0"/>
    <n v="0"/>
    <n v="0"/>
    <n v="0"/>
    <n v="0"/>
  </r>
  <r>
    <s v="1426317"/>
    <x v="4"/>
    <x v="2"/>
    <x v="0"/>
    <n v="0"/>
    <n v="0"/>
    <n v="0"/>
    <n v="927.47"/>
    <n v="-927.47"/>
    <n v="0"/>
    <n v="0"/>
    <n v="0"/>
    <n v="2.63"/>
    <n v="-2.63"/>
  </r>
  <r>
    <s v="1426317"/>
    <x v="7"/>
    <x v="1"/>
    <x v="0"/>
    <n v="165.87"/>
    <n v="0"/>
    <n v="165.87"/>
    <n v="2937.06"/>
    <n v="-2771.19"/>
    <n v="0"/>
    <n v="0"/>
    <n v="0"/>
    <n v="0"/>
    <n v="0"/>
  </r>
  <r>
    <s v="1426317"/>
    <x v="6"/>
    <x v="2"/>
    <x v="0"/>
    <n v="2956.97"/>
    <n v="0"/>
    <n v="2956.97"/>
    <n v="2956.69"/>
    <n v="0.27999999999974534"/>
    <n v="47.34"/>
    <n v="0"/>
    <n v="47.34"/>
    <n v="47.335999999999999"/>
    <n v="4.0000000000048885E-3"/>
  </r>
  <r>
    <s v="1426317"/>
    <x v="5"/>
    <x v="2"/>
    <x v="0"/>
    <n v="0"/>
    <n v="0"/>
    <n v="0"/>
    <n v="3188.24"/>
    <n v="-3188.24"/>
    <n v="0"/>
    <n v="0"/>
    <n v="0"/>
    <n v="2.63"/>
    <n v="-2.63"/>
  </r>
  <r>
    <s v="1426317"/>
    <x v="8"/>
    <x v="1"/>
    <x v="0"/>
    <n v="383.58"/>
    <n v="0"/>
    <n v="383.58"/>
    <n v="6791.97"/>
    <n v="-6408.39"/>
    <n v="0"/>
    <n v="0"/>
    <n v="0"/>
    <n v="0"/>
    <n v="0"/>
  </r>
  <r>
    <s v="1426317"/>
    <x v="487"/>
    <x v="3"/>
    <x v="5"/>
    <n v="-399726.21"/>
    <n v="0"/>
    <n v="-399726.21"/>
    <n v="-399725.94"/>
    <n v="-0.27000000001862645"/>
    <n v="-10519"/>
    <n v="0"/>
    <n v="-10519"/>
    <n v="-10519"/>
    <n v="0"/>
  </r>
  <r>
    <s v="1426317"/>
    <x v="487"/>
    <x v="4"/>
    <x v="5"/>
    <n v="399726.21"/>
    <n v="0"/>
    <n v="399726.21"/>
    <n v="0"/>
    <n v="399726.21"/>
    <n v="10519"/>
    <n v="0"/>
    <n v="10519"/>
    <n v="0"/>
    <n v="10519"/>
  </r>
  <r>
    <s v="1426317"/>
    <x v="22"/>
    <x v="4"/>
    <x v="2"/>
    <n v="0"/>
    <n v="835.86"/>
    <n v="-835.86"/>
    <n v="835.86"/>
    <n v="-835.86"/>
    <n v="0"/>
    <n v="315.57"/>
    <n v="-315.57"/>
    <n v="315.57"/>
    <n v="-315.57"/>
  </r>
  <r>
    <s v="1426317"/>
    <x v="23"/>
    <x v="4"/>
    <x v="2"/>
    <n v="3583.17"/>
    <n v="3565.2039800995026"/>
    <n v="17.966019900497486"/>
    <n v="3583.03"/>
    <n v="0.13999999999987267"/>
    <n v="10572"/>
    <n v="10519"/>
    <n v="53"/>
    <n v="10571.594999999999"/>
    <n v="0.40500000000065484"/>
  </r>
  <r>
    <s v="1426317"/>
    <x v="488"/>
    <x v="4"/>
    <x v="2"/>
    <n v="0"/>
    <n v="284646.24752475251"/>
    <n v="-284646.24752475251"/>
    <n v="287492.71000000002"/>
    <n v="-287492.71000000002"/>
    <n v="0"/>
    <n v="10519"/>
    <n v="-10519"/>
    <n v="10624.19"/>
    <n v="-10624.19"/>
  </r>
  <r>
    <s v="1426317"/>
    <x v="494"/>
    <x v="4"/>
    <x v="3"/>
    <n v="4898.6099999999997"/>
    <n v="0"/>
    <n v="4898.6099999999997"/>
    <n v="0"/>
    <n v="4898.6099999999997"/>
    <n v="450"/>
    <n v="0"/>
    <n v="450"/>
    <n v="0"/>
    <n v="450"/>
  </r>
  <r>
    <s v="1426317"/>
    <x v="489"/>
    <x v="4"/>
    <x v="3"/>
    <n v="0"/>
    <n v="89811.930693069313"/>
    <n v="-89811.930693069313"/>
    <n v="90710.05"/>
    <n v="-90710.05"/>
    <n v="0"/>
    <n v="7889.2504950495058"/>
    <n v="-7889.2504950495058"/>
    <n v="7968.143"/>
    <n v="-7968.143"/>
  </r>
  <r>
    <s v="1426323"/>
    <x v="0"/>
    <x v="0"/>
    <x v="0"/>
    <n v="3079.76"/>
    <n v="0"/>
    <n v="3079.76"/>
    <n v="0"/>
    <n v="3079.76"/>
    <n v="0"/>
    <n v="0"/>
    <n v="0"/>
    <n v="0"/>
    <n v="0"/>
  </r>
  <r>
    <s v="1426323"/>
    <x v="4"/>
    <x v="2"/>
    <x v="0"/>
    <n v="236.3"/>
    <n v="0"/>
    <n v="236.3"/>
    <n v="528.03"/>
    <n v="-291.72999999999996"/>
    <n v="0.67"/>
    <n v="0"/>
    <n v="0.67"/>
    <n v="1.4970000000000001"/>
    <n v="-0.82700000000000007"/>
  </r>
  <r>
    <s v="1426323"/>
    <x v="5"/>
    <x v="2"/>
    <x v="0"/>
    <n v="812.29"/>
    <n v="0"/>
    <n v="812.29"/>
    <n v="1815.13"/>
    <n v="-1002.8400000000001"/>
    <n v="0.67"/>
    <n v="0"/>
    <n v="0.67"/>
    <n v="1.4970000000000001"/>
    <n v="-0.82700000000000007"/>
  </r>
  <r>
    <s v="1426323"/>
    <x v="6"/>
    <x v="2"/>
    <x v="0"/>
    <n v="878.85"/>
    <n v="0"/>
    <n v="878.85"/>
    <n v="1963.82"/>
    <n v="-1084.9699999999998"/>
    <n v="14.07"/>
    <n v="0"/>
    <n v="14.07"/>
    <n v="31.44"/>
    <n v="-17.37"/>
  </r>
  <r>
    <s v="1426323"/>
    <x v="230"/>
    <x v="3"/>
    <x v="1"/>
    <n v="-155008.32000000001"/>
    <n v="0"/>
    <n v="-155008.32000000001"/>
    <n v="-155008.29"/>
    <n v="-2.9999999998835847E-2"/>
    <n v="-1048"/>
    <n v="0"/>
    <n v="-1048"/>
    <n v="-1048"/>
    <n v="0"/>
  </r>
  <r>
    <s v="1426323"/>
    <x v="231"/>
    <x v="4"/>
    <x v="5"/>
    <n v="119713.12"/>
    <n v="119503.88059701493"/>
    <n v="209.23940298506932"/>
    <n v="120101.4"/>
    <n v="-388.27999999999884"/>
    <n v="6299"/>
    <n v="6288"/>
    <n v="11"/>
    <n v="6319.44"/>
    <n v="-20.4399999999996"/>
  </r>
  <r>
    <s v="1426323"/>
    <x v="453"/>
    <x v="4"/>
    <x v="2"/>
    <n v="2827.97"/>
    <n v="0"/>
    <n v="2827.97"/>
    <n v="0"/>
    <n v="2827.97"/>
    <n v="6400"/>
    <n v="0"/>
    <n v="6400"/>
    <n v="0"/>
    <n v="6400"/>
  </r>
  <r>
    <s v="1426323"/>
    <x v="50"/>
    <x v="4"/>
    <x v="2"/>
    <n v="519.75"/>
    <n v="518.75621890547268"/>
    <n v="0.99378109452732133"/>
    <n v="521.35"/>
    <n v="-1.6000000000000227"/>
    <n v="1050"/>
    <n v="1048"/>
    <n v="2"/>
    <n v="1053.24"/>
    <n v="-3.2400000000000091"/>
  </r>
  <r>
    <s v="1426323"/>
    <x v="233"/>
    <x v="4"/>
    <x v="2"/>
    <n v="0"/>
    <n v="2778.4827586206898"/>
    <n v="-2778.4827586206898"/>
    <n v="2820.16"/>
    <n v="-2820.16"/>
    <n v="0"/>
    <n v="6288"/>
    <n v="-6288"/>
    <n v="6382.32"/>
    <n v="-6382.32"/>
  </r>
  <r>
    <s v="1426323"/>
    <x v="234"/>
    <x v="4"/>
    <x v="2"/>
    <n v="4617.54"/>
    <n v="4536.7290640394085"/>
    <n v="80.810935960591451"/>
    <n v="4604.78"/>
    <n v="12.760000000000218"/>
    <n v="6400"/>
    <n v="6288"/>
    <n v="112"/>
    <n v="6382.32"/>
    <n v="17.680000000000291"/>
  </r>
  <r>
    <s v="1426323"/>
    <x v="235"/>
    <x v="4"/>
    <x v="2"/>
    <n v="5887.69"/>
    <n v="5739.8128078817736"/>
    <n v="147.87719211822605"/>
    <n v="5825.91"/>
    <n v="61.779999999999745"/>
    <n v="6450"/>
    <n v="6288"/>
    <n v="162"/>
    <n v="6382.32"/>
    <n v="67.680000000000291"/>
  </r>
  <r>
    <s v="1426323"/>
    <x v="236"/>
    <x v="4"/>
    <x v="2"/>
    <n v="6242.01"/>
    <n v="6434.384236453202"/>
    <n v="-192.37423645320177"/>
    <n v="6530.9"/>
    <n v="-288.88999999999942"/>
    <n v="6100"/>
    <n v="6288"/>
    <n v="-188"/>
    <n v="6382.32"/>
    <n v="-282.31999999999971"/>
  </r>
  <r>
    <s v="1426323"/>
    <x v="237"/>
    <x v="4"/>
    <x v="2"/>
    <n v="10193.040000000001"/>
    <n v="10144.64039408867"/>
    <n v="48.399605911330582"/>
    <n v="10296.81"/>
    <n v="-103.76999999999862"/>
    <n v="1053"/>
    <n v="1048"/>
    <n v="5"/>
    <n v="1063.72"/>
    <n v="-10.720000000000027"/>
  </r>
  <r>
    <s v="1426324"/>
    <x v="0"/>
    <x v="0"/>
    <x v="0"/>
    <n v="1891.28"/>
    <n v="0"/>
    <n v="1891.28"/>
    <n v="0"/>
    <n v="1891.28"/>
    <n v="0"/>
    <n v="0"/>
    <n v="0"/>
    <n v="0"/>
    <n v="0"/>
  </r>
  <r>
    <s v="1426324"/>
    <x v="4"/>
    <x v="2"/>
    <x v="0"/>
    <n v="1001.63"/>
    <n v="0"/>
    <n v="1001.63"/>
    <n v="1027.8499999999999"/>
    <n v="-26.219999999999914"/>
    <n v="2.84"/>
    <n v="0"/>
    <n v="2.84"/>
    <n v="2.9140000000000001"/>
    <n v="-7.4000000000000288E-2"/>
  </r>
  <r>
    <s v="1426324"/>
    <x v="5"/>
    <x v="2"/>
    <x v="0"/>
    <n v="3443.13"/>
    <n v="0"/>
    <n v="3443.13"/>
    <n v="3533.27"/>
    <n v="-90.139999999999873"/>
    <n v="2.84"/>
    <n v="0"/>
    <n v="2.84"/>
    <n v="2.9140000000000001"/>
    <n v="-7.4000000000000288E-2"/>
  </r>
  <r>
    <s v="1426324"/>
    <x v="6"/>
    <x v="2"/>
    <x v="0"/>
    <n v="3370.47"/>
    <n v="0"/>
    <n v="3370.47"/>
    <n v="3822.7"/>
    <n v="-452.23"/>
    <n v="53.96"/>
    <n v="0"/>
    <n v="53.96"/>
    <n v="61.2"/>
    <n v="-7.240000000000002"/>
  </r>
  <r>
    <s v="1426324"/>
    <x v="222"/>
    <x v="3"/>
    <x v="1"/>
    <n v="-303117.07"/>
    <n v="0"/>
    <n v="-303117.07"/>
    <n v="-303117.13"/>
    <n v="5.9999999997671694E-2"/>
    <n v="-2040"/>
    <n v="0"/>
    <n v="-2040"/>
    <n v="-2040"/>
    <n v="0"/>
  </r>
  <r>
    <s v="1426324"/>
    <x v="223"/>
    <x v="4"/>
    <x v="5"/>
    <n v="234453.8"/>
    <n v="234204.6567164179"/>
    <n v="249.14328358208877"/>
    <n v="235375.68"/>
    <n v="-921.88000000000466"/>
    <n v="12253"/>
    <n v="12240"/>
    <n v="13"/>
    <n v="12301.2"/>
    <n v="-48.200000000000728"/>
  </r>
  <r>
    <s v="1426324"/>
    <x v="426"/>
    <x v="4"/>
    <x v="2"/>
    <n v="5120.83"/>
    <n v="0"/>
    <n v="5120.83"/>
    <n v="0"/>
    <n v="5120.83"/>
    <n v="12400"/>
    <n v="0"/>
    <n v="12400"/>
    <n v="0"/>
    <n v="12400"/>
  </r>
  <r>
    <s v="1426324"/>
    <x v="50"/>
    <x v="4"/>
    <x v="2"/>
    <n v="1002.37"/>
    <n v="1009.8009950248756"/>
    <n v="-7.4309950248756422"/>
    <n v="1014.85"/>
    <n v="-12.480000000000018"/>
    <n v="2025"/>
    <n v="2039.9999999999998"/>
    <n v="-14.999999999999773"/>
    <n v="2050.1999999999998"/>
    <n v="-25.199999999999818"/>
  </r>
  <r>
    <s v="1426324"/>
    <x v="225"/>
    <x v="4"/>
    <x v="2"/>
    <n v="0"/>
    <n v="5408.4926108374384"/>
    <n v="-5408.4926108374384"/>
    <n v="5489.62"/>
    <n v="-5489.62"/>
    <n v="0"/>
    <n v="12240"/>
    <n v="-12240"/>
    <n v="12423.6"/>
    <n v="-12423.6"/>
  </r>
  <r>
    <s v="1426324"/>
    <x v="316"/>
    <x v="4"/>
    <x v="2"/>
    <n v="9108.81"/>
    <n v="8831.0344827586214"/>
    <n v="277.77551724137811"/>
    <n v="8963.5"/>
    <n v="145.30999999999949"/>
    <n v="12625"/>
    <n v="12240"/>
    <n v="385"/>
    <n v="12423.6"/>
    <n v="201.39999999999964"/>
  </r>
  <r>
    <s v="1426324"/>
    <x v="227"/>
    <x v="4"/>
    <x v="2"/>
    <n v="11227.69"/>
    <n v="11172.916256157636"/>
    <n v="54.773743842364638"/>
    <n v="11340.51"/>
    <n v="-112.81999999999971"/>
    <n v="12300"/>
    <n v="12240"/>
    <n v="60"/>
    <n v="12423.6"/>
    <n v="-123.60000000000036"/>
  </r>
  <r>
    <s v="1426324"/>
    <x v="228"/>
    <x v="4"/>
    <x v="2"/>
    <n v="12791"/>
    <n v="12524.945812807882"/>
    <n v="266.05418719211775"/>
    <n v="12712.82"/>
    <n v="78.180000000000291"/>
    <n v="12500"/>
    <n v="12240"/>
    <n v="260"/>
    <n v="12423.6"/>
    <n v="76.399999999999636"/>
  </r>
  <r>
    <s v="1426324"/>
    <x v="229"/>
    <x v="4"/>
    <x v="2"/>
    <n v="19706.060000000001"/>
    <n v="19543.201970443348"/>
    <n v="162.85802955665349"/>
    <n v="19836.349999999999"/>
    <n v="-130.28999999999724"/>
    <n v="2057"/>
    <n v="2040"/>
    <n v="17"/>
    <n v="2070.6"/>
    <n v="-13.599999999999909"/>
  </r>
  <r>
    <s v="1426360"/>
    <x v="0"/>
    <x v="0"/>
    <x v="0"/>
    <n v="940.18"/>
    <n v="0"/>
    <n v="940.18"/>
    <n v="0"/>
    <n v="940.18"/>
    <n v="0"/>
    <n v="0"/>
    <n v="0"/>
    <n v="0"/>
    <n v="0"/>
  </r>
  <r>
    <s v="1426360"/>
    <x v="1"/>
    <x v="1"/>
    <x v="0"/>
    <n v="0.97"/>
    <n v="0"/>
    <n v="0.97"/>
    <n v="0.97"/>
    <n v="0"/>
    <n v="0"/>
    <n v="0"/>
    <n v="0"/>
    <n v="0"/>
    <n v="0"/>
  </r>
  <r>
    <s v="1426360"/>
    <x v="2"/>
    <x v="1"/>
    <x v="0"/>
    <n v="22.57"/>
    <n v="0"/>
    <n v="22.57"/>
    <n v="22.56"/>
    <n v="1.0000000000001563E-2"/>
    <n v="0"/>
    <n v="0"/>
    <n v="0"/>
    <n v="0"/>
    <n v="0"/>
  </r>
  <r>
    <s v="1426360"/>
    <x v="3"/>
    <x v="1"/>
    <x v="0"/>
    <n v="151.57"/>
    <n v="0"/>
    <n v="151.57"/>
    <n v="151.46"/>
    <n v="0.10999999999998522"/>
    <n v="0"/>
    <n v="0"/>
    <n v="0"/>
    <n v="0"/>
    <n v="0"/>
  </r>
  <r>
    <s v="1426360"/>
    <x v="4"/>
    <x v="2"/>
    <x v="0"/>
    <n v="116.39"/>
    <n v="0"/>
    <n v="116.39"/>
    <n v="244.92"/>
    <n v="-128.52999999999997"/>
    <n v="0.33"/>
    <n v="0"/>
    <n v="0.33"/>
    <n v="0.69399999999999995"/>
    <n v="-0.36399999999999993"/>
  </r>
  <r>
    <s v="1426360"/>
    <x v="5"/>
    <x v="2"/>
    <x v="0"/>
    <n v="400.08"/>
    <n v="0"/>
    <n v="400.08"/>
    <n v="841.93"/>
    <n v="-441.84999999999997"/>
    <n v="0.33"/>
    <n v="0"/>
    <n v="0.33"/>
    <n v="0.69399999999999995"/>
    <n v="-0.36399999999999993"/>
  </r>
  <r>
    <s v="1426360"/>
    <x v="6"/>
    <x v="2"/>
    <x v="0"/>
    <n v="432.86"/>
    <n v="0"/>
    <n v="432.86"/>
    <n v="910.91"/>
    <n v="-478.04999999999995"/>
    <n v="6.93"/>
    <n v="0"/>
    <n v="6.93"/>
    <n v="14.583"/>
    <n v="-7.6530000000000005"/>
  </r>
  <r>
    <s v="1426360"/>
    <x v="7"/>
    <x v="1"/>
    <x v="0"/>
    <n v="1698.14"/>
    <n v="0"/>
    <n v="1698.14"/>
    <n v="1696.85"/>
    <n v="1.290000000000191"/>
    <n v="0"/>
    <n v="0"/>
    <n v="0"/>
    <n v="0"/>
    <n v="0"/>
  </r>
  <r>
    <s v="1426360"/>
    <x v="8"/>
    <x v="1"/>
    <x v="0"/>
    <n v="3926.96"/>
    <n v="0"/>
    <n v="3926.96"/>
    <n v="3923.98"/>
    <n v="2.9800000000000182"/>
    <n v="0"/>
    <n v="0"/>
    <n v="0"/>
    <n v="0"/>
    <n v="0"/>
  </r>
  <r>
    <s v="1426360"/>
    <x v="495"/>
    <x v="3"/>
    <x v="1"/>
    <n v="-79096.45"/>
    <n v="0"/>
    <n v="-79096.45"/>
    <n v="-79096.45"/>
    <n v="0"/>
    <n v="-500"/>
    <n v="0"/>
    <n v="-500"/>
    <n v="-500"/>
    <n v="0"/>
  </r>
  <r>
    <s v="1426360"/>
    <x v="48"/>
    <x v="4"/>
    <x v="2"/>
    <n v="4.68"/>
    <n v="0"/>
    <n v="4.68"/>
    <n v="0"/>
    <n v="4.68"/>
    <n v="55"/>
    <n v="0"/>
    <n v="55"/>
    <n v="0"/>
    <n v="55"/>
  </r>
  <r>
    <s v="1426360"/>
    <x v="83"/>
    <x v="4"/>
    <x v="2"/>
    <n v="134.57"/>
    <n v="49.841584158415841"/>
    <n v="84.728415841584152"/>
    <n v="50.34"/>
    <n v="84.22999999999999"/>
    <n v="1350"/>
    <n v="500"/>
    <n v="850"/>
    <n v="505"/>
    <n v="845"/>
  </r>
  <r>
    <s v="1426360"/>
    <x v="11"/>
    <x v="4"/>
    <x v="2"/>
    <n v="498.47"/>
    <n v="495.50248756218906"/>
    <n v="2.9675124378109672"/>
    <n v="497.98"/>
    <n v="0.49000000000000909"/>
    <n v="503"/>
    <n v="500"/>
    <n v="3"/>
    <n v="502.5"/>
    <n v="0.5"/>
  </r>
  <r>
    <s v="1426360"/>
    <x v="496"/>
    <x v="4"/>
    <x v="2"/>
    <n v="702.58"/>
    <n v="679.92118226600985"/>
    <n v="22.65881773399019"/>
    <n v="690.12"/>
    <n v="12.460000000000036"/>
    <n v="6200"/>
    <n v="6000"/>
    <n v="200"/>
    <n v="6090"/>
    <n v="110"/>
  </r>
  <r>
    <s v="1426360"/>
    <x v="418"/>
    <x v="4"/>
    <x v="2"/>
    <n v="1045.68"/>
    <n v="1037.0443349753693"/>
    <n v="8.6356650246307254"/>
    <n v="1052.5999999999999"/>
    <n v="-6.9199999999998454"/>
    <n v="6050"/>
    <n v="6000"/>
    <n v="50"/>
    <n v="6090"/>
    <n v="-40"/>
  </r>
  <r>
    <s v="1426360"/>
    <x v="419"/>
    <x v="4"/>
    <x v="2"/>
    <n v="1443.29"/>
    <n v="1431.3596059113299"/>
    <n v="11.930394088670027"/>
    <n v="1452.83"/>
    <n v="-9.5399999999999636"/>
    <n v="6050"/>
    <n v="6000"/>
    <n v="50"/>
    <n v="6090"/>
    <n v="-40"/>
  </r>
  <r>
    <s v="1426360"/>
    <x v="41"/>
    <x v="4"/>
    <x v="2"/>
    <n v="2486.7399999999998"/>
    <n v="2437.9803921568623"/>
    <n v="48.759607843137474"/>
    <n v="2486.7399999999998"/>
    <n v="0"/>
    <n v="6120"/>
    <n v="6000"/>
    <n v="120"/>
    <n v="6120"/>
    <n v="0"/>
  </r>
  <r>
    <s v="1426360"/>
    <x v="87"/>
    <x v="4"/>
    <x v="2"/>
    <n v="3288.36"/>
    <n v="3239.7635467980294"/>
    <n v="48.596453201970689"/>
    <n v="3288.36"/>
    <n v="0"/>
    <n v="6090"/>
    <n v="6000"/>
    <n v="90"/>
    <n v="6090"/>
    <n v="0"/>
  </r>
  <r>
    <s v="1426360"/>
    <x v="420"/>
    <x v="4"/>
    <x v="2"/>
    <n v="3779.52"/>
    <n v="3720"/>
    <n v="59.519999999999982"/>
    <n v="3775.8"/>
    <n v="3.7199999999997999"/>
    <n v="508"/>
    <n v="500"/>
    <n v="8"/>
    <n v="507.5"/>
    <n v="0.5"/>
  </r>
  <r>
    <s v="1426360"/>
    <x v="17"/>
    <x v="4"/>
    <x v="2"/>
    <n v="8019.9"/>
    <n v="7980"/>
    <n v="39.899999999999636"/>
    <n v="8019.9"/>
    <n v="0"/>
    <n v="6030"/>
    <n v="6000"/>
    <n v="30"/>
    <n v="6030"/>
    <n v="0"/>
  </r>
  <r>
    <s v="1426360"/>
    <x v="58"/>
    <x v="4"/>
    <x v="2"/>
    <n v="30393.439999999999"/>
    <n v="30092.524752475249"/>
    <n v="300.91524752475016"/>
    <n v="30393.45"/>
    <n v="-1.0000000002037268E-2"/>
    <n v="6060"/>
    <n v="6000"/>
    <n v="60"/>
    <n v="6060"/>
    <n v="0"/>
  </r>
  <r>
    <s v="1426360"/>
    <x v="89"/>
    <x v="4"/>
    <x v="3"/>
    <n v="19306.560000000001"/>
    <n v="18858.103616813296"/>
    <n v="448.45638318670535"/>
    <n v="19291.84"/>
    <n v="14.720000000001164"/>
    <n v="4607"/>
    <n v="4500"/>
    <n v="107"/>
    <n v="4603.5"/>
    <n v="3.5"/>
  </r>
  <r>
    <s v="1426360"/>
    <x v="20"/>
    <x v="4"/>
    <x v="4"/>
    <n v="302.94"/>
    <n v="297"/>
    <n v="5.9399999999999977"/>
    <n v="302.94"/>
    <n v="0"/>
    <n v="55.08"/>
    <n v="54"/>
    <n v="1.0799999999999983"/>
    <n v="55.08"/>
    <n v="0"/>
  </r>
  <r>
    <s v="1426361"/>
    <x v="0"/>
    <x v="0"/>
    <x v="0"/>
    <n v="-414.9"/>
    <n v="0"/>
    <n v="-414.9"/>
    <n v="0"/>
    <n v="-414.9"/>
    <n v="0"/>
    <n v="0"/>
    <n v="0"/>
    <n v="0"/>
    <n v="0"/>
  </r>
  <r>
    <s v="1426361"/>
    <x v="1"/>
    <x v="1"/>
    <x v="0"/>
    <n v="1.04"/>
    <n v="0"/>
    <n v="1.04"/>
    <n v="1.06"/>
    <n v="-2.0000000000000018E-2"/>
    <n v="0"/>
    <n v="0"/>
    <n v="0"/>
    <n v="0"/>
    <n v="0"/>
  </r>
  <r>
    <s v="1426361"/>
    <x v="2"/>
    <x v="1"/>
    <x v="0"/>
    <n v="24.26"/>
    <n v="0"/>
    <n v="24.26"/>
    <n v="24.81"/>
    <n v="-0.54999999999999716"/>
    <n v="0"/>
    <n v="0"/>
    <n v="0"/>
    <n v="0"/>
    <n v="0"/>
  </r>
  <r>
    <s v="1426361"/>
    <x v="3"/>
    <x v="1"/>
    <x v="0"/>
    <n v="162.86000000000001"/>
    <n v="0"/>
    <n v="162.86000000000001"/>
    <n v="166.6"/>
    <n v="-3.7399999999999807"/>
    <n v="0"/>
    <n v="0"/>
    <n v="0"/>
    <n v="0"/>
    <n v="0"/>
  </r>
  <r>
    <s v="1426361"/>
    <x v="4"/>
    <x v="2"/>
    <x v="0"/>
    <n v="352.69"/>
    <n v="0"/>
    <n v="352.69"/>
    <n v="269.41000000000003"/>
    <n v="83.279999999999973"/>
    <n v="1"/>
    <n v="0"/>
    <n v="1"/>
    <n v="0.76400000000000001"/>
    <n v="0.23599999999999999"/>
  </r>
  <r>
    <s v="1426361"/>
    <x v="5"/>
    <x v="2"/>
    <x v="0"/>
    <n v="1212.3699999999999"/>
    <n v="0"/>
    <n v="1212.3699999999999"/>
    <n v="926.12"/>
    <n v="286.24999999999989"/>
    <n v="1"/>
    <n v="0"/>
    <n v="1"/>
    <n v="0.76400000000000001"/>
    <n v="0.23599999999999999"/>
  </r>
  <r>
    <s v="1426361"/>
    <x v="6"/>
    <x v="2"/>
    <x v="0"/>
    <n v="1311.71"/>
    <n v="0"/>
    <n v="1311.71"/>
    <n v="1002"/>
    <n v="309.71000000000004"/>
    <n v="21"/>
    <n v="0"/>
    <n v="21"/>
    <n v="16.042000000000002"/>
    <n v="4.9579999999999984"/>
  </r>
  <r>
    <s v="1426361"/>
    <x v="7"/>
    <x v="1"/>
    <x v="0"/>
    <n v="1824.57"/>
    <n v="0"/>
    <n v="1824.57"/>
    <n v="1866.54"/>
    <n v="-41.970000000000027"/>
    <n v="0"/>
    <n v="0"/>
    <n v="0"/>
    <n v="0"/>
    <n v="0"/>
  </r>
  <r>
    <s v="1426361"/>
    <x v="8"/>
    <x v="1"/>
    <x v="0"/>
    <n v="4219.33"/>
    <n v="0"/>
    <n v="4219.33"/>
    <n v="4316.38"/>
    <n v="-97.050000000000182"/>
    <n v="0"/>
    <n v="0"/>
    <n v="0"/>
    <n v="0"/>
    <n v="0"/>
  </r>
  <r>
    <s v="1426361"/>
    <x v="472"/>
    <x v="3"/>
    <x v="1"/>
    <n v="-89162.68"/>
    <n v="0"/>
    <n v="-89162.68"/>
    <n v="-89162.68"/>
    <n v="0"/>
    <n v="-550"/>
    <n v="0"/>
    <n v="-550"/>
    <n v="-550"/>
    <n v="0"/>
  </r>
  <r>
    <s v="1426361"/>
    <x v="48"/>
    <x v="4"/>
    <x v="2"/>
    <n v="4.26"/>
    <n v="0"/>
    <n v="4.26"/>
    <n v="0"/>
    <n v="4.26"/>
    <n v="50"/>
    <n v="0"/>
    <n v="50"/>
    <n v="0"/>
    <n v="50"/>
  </r>
  <r>
    <s v="1426361"/>
    <x v="91"/>
    <x v="4"/>
    <x v="2"/>
    <n v="55.42"/>
    <n v="54.821782178217823"/>
    <n v="0.59821782178217831"/>
    <n v="55.37"/>
    <n v="5.0000000000004263E-2"/>
    <n v="556"/>
    <n v="550"/>
    <n v="6"/>
    <n v="555.5"/>
    <n v="0.5"/>
  </r>
  <r>
    <s v="1426361"/>
    <x v="11"/>
    <x v="4"/>
    <x v="2"/>
    <n v="548.02"/>
    <n v="545.05472636815921"/>
    <n v="2.9652736318407733"/>
    <n v="547.78"/>
    <n v="0.24000000000000909"/>
    <n v="553"/>
    <n v="550"/>
    <n v="3"/>
    <n v="552.75"/>
    <n v="0.25"/>
  </r>
  <r>
    <s v="1426361"/>
    <x v="473"/>
    <x v="4"/>
    <x v="2"/>
    <n v="764.91"/>
    <n v="747.9113300492611"/>
    <n v="16.998669950738872"/>
    <n v="759.13"/>
    <n v="5.7799999999999727"/>
    <n v="6750"/>
    <n v="6600"/>
    <n v="150"/>
    <n v="6699"/>
    <n v="51"/>
  </r>
  <r>
    <s v="1426361"/>
    <x v="432"/>
    <x v="4"/>
    <x v="2"/>
    <n v="1287.7"/>
    <n v="1259.0837438423646"/>
    <n v="28.616256157635462"/>
    <n v="1277.97"/>
    <n v="9.7300000000000182"/>
    <n v="6750"/>
    <n v="6600"/>
    <n v="150"/>
    <n v="6699"/>
    <n v="51"/>
  </r>
  <r>
    <s v="1426361"/>
    <x v="433"/>
    <x v="4"/>
    <x v="2"/>
    <n v="1768.93"/>
    <n v="1742.5320197044334"/>
    <n v="26.39798029556664"/>
    <n v="1768.67"/>
    <n v="0.25999999999999091"/>
    <n v="6700"/>
    <n v="6600"/>
    <n v="100"/>
    <n v="6699"/>
    <n v="1"/>
  </r>
  <r>
    <s v="1426361"/>
    <x v="41"/>
    <x v="4"/>
    <x v="2"/>
    <n v="2735.41"/>
    <n v="2681.7745098039218"/>
    <n v="53.635490196078081"/>
    <n v="2735.41"/>
    <n v="0"/>
    <n v="6732"/>
    <n v="6600"/>
    <n v="132"/>
    <n v="6732"/>
    <n v="0"/>
  </r>
  <r>
    <s v="1426361"/>
    <x v="87"/>
    <x v="4"/>
    <x v="2"/>
    <n v="3617.19"/>
    <n v="3563.7339901477831"/>
    <n v="53.456009852216994"/>
    <n v="3617.19"/>
    <n v="0"/>
    <n v="6699"/>
    <n v="6600"/>
    <n v="99"/>
    <n v="6699"/>
    <n v="0"/>
  </r>
  <r>
    <s v="1426361"/>
    <x v="420"/>
    <x v="4"/>
    <x v="2"/>
    <n v="4530.96"/>
    <n v="4092"/>
    <n v="438.96000000000004"/>
    <n v="4153.38"/>
    <n v="377.57999999999993"/>
    <n v="609"/>
    <n v="550"/>
    <n v="59"/>
    <n v="558.25"/>
    <n v="50.75"/>
  </r>
  <r>
    <s v="1426361"/>
    <x v="17"/>
    <x v="4"/>
    <x v="2"/>
    <n v="8821.89"/>
    <n v="8778"/>
    <n v="43.889999999999418"/>
    <n v="8821.89"/>
    <n v="0"/>
    <n v="6633"/>
    <n v="6600"/>
    <n v="33"/>
    <n v="6633"/>
    <n v="0"/>
  </r>
  <r>
    <s v="1426361"/>
    <x v="58"/>
    <x v="4"/>
    <x v="2"/>
    <n v="33432.79"/>
    <n v="33101.772277227719"/>
    <n v="331.01772277228156"/>
    <n v="33432.79"/>
    <n v="0"/>
    <n v="6666"/>
    <n v="6600"/>
    <n v="66"/>
    <n v="6666"/>
    <n v="0"/>
  </r>
  <r>
    <s v="1426361"/>
    <x v="96"/>
    <x v="4"/>
    <x v="3"/>
    <n v="22568.04"/>
    <n v="22567.869012707724"/>
    <n v="0.17098729227654985"/>
    <n v="23086.93"/>
    <n v="-518.88999999999942"/>
    <n v="4950"/>
    <n v="4950"/>
    <n v="0"/>
    <n v="5063.8500000000004"/>
    <n v="-113.85000000000036"/>
  </r>
  <r>
    <s v="1426361"/>
    <x v="20"/>
    <x v="4"/>
    <x v="4"/>
    <n v="333.23"/>
    <n v="326.69607843137254"/>
    <n v="6.533921568627477"/>
    <n v="333.23"/>
    <n v="0"/>
    <n v="60.588000000000001"/>
    <n v="59.4"/>
    <n v="1.1880000000000024"/>
    <n v="60.588000000000001"/>
    <n v="0"/>
  </r>
  <r>
    <s v="1426362"/>
    <x v="0"/>
    <x v="0"/>
    <x v="0"/>
    <n v="-2855.27"/>
    <n v="0"/>
    <n v="-2855.27"/>
    <n v="0"/>
    <n v="-2855.27"/>
    <n v="0"/>
    <n v="0"/>
    <n v="0"/>
    <n v="0"/>
    <n v="0"/>
  </r>
  <r>
    <s v="1426362"/>
    <x v="1"/>
    <x v="1"/>
    <x v="0"/>
    <n v="6.81"/>
    <n v="0"/>
    <n v="6.81"/>
    <n v="6.77"/>
    <n v="4.0000000000000036E-2"/>
    <n v="0"/>
    <n v="0"/>
    <n v="0"/>
    <n v="0"/>
    <n v="0"/>
  </r>
  <r>
    <s v="1426362"/>
    <x v="2"/>
    <x v="1"/>
    <x v="0"/>
    <n v="158.81"/>
    <n v="0"/>
    <n v="158.81"/>
    <n v="157.9"/>
    <n v="0.90999999999999659"/>
    <n v="0"/>
    <n v="0"/>
    <n v="0"/>
    <n v="0"/>
    <n v="0"/>
  </r>
  <r>
    <s v="1426362"/>
    <x v="3"/>
    <x v="1"/>
    <x v="0"/>
    <n v="1066.29"/>
    <n v="0"/>
    <n v="1066.29"/>
    <n v="1060.19"/>
    <n v="6.0999999999999091"/>
    <n v="0"/>
    <n v="0"/>
    <n v="0"/>
    <n v="0"/>
    <n v="0"/>
  </r>
  <r>
    <s v="1426362"/>
    <x v="4"/>
    <x v="2"/>
    <x v="0"/>
    <n v="2144.33"/>
    <n v="0"/>
    <n v="2144.33"/>
    <n v="1714.45"/>
    <n v="429.87999999999988"/>
    <n v="6.08"/>
    <n v="0"/>
    <n v="6.08"/>
    <n v="4.8609999999999998"/>
    <n v="1.2190000000000003"/>
  </r>
  <r>
    <s v="1426362"/>
    <x v="5"/>
    <x v="2"/>
    <x v="0"/>
    <n v="7371.21"/>
    <n v="0"/>
    <n v="7371.21"/>
    <n v="5893.52"/>
    <n v="1477.6899999999996"/>
    <n v="6.08"/>
    <n v="0"/>
    <n v="6.08"/>
    <n v="4.8609999999999998"/>
    <n v="1.2190000000000003"/>
  </r>
  <r>
    <s v="1426362"/>
    <x v="6"/>
    <x v="2"/>
    <x v="0"/>
    <n v="7975.2"/>
    <n v="0"/>
    <n v="7975.2"/>
    <n v="6376.38"/>
    <n v="1598.8199999999997"/>
    <n v="127.68"/>
    <n v="0"/>
    <n v="127.68"/>
    <n v="102.083"/>
    <n v="25.597000000000008"/>
  </r>
  <r>
    <s v="1426362"/>
    <x v="7"/>
    <x v="1"/>
    <x v="0"/>
    <n v="11946.33"/>
    <n v="0"/>
    <n v="11946.33"/>
    <n v="11877.95"/>
    <n v="68.3799999999992"/>
    <n v="0"/>
    <n v="0"/>
    <n v="0"/>
    <n v="0"/>
    <n v="0"/>
  </r>
  <r>
    <s v="1426362"/>
    <x v="8"/>
    <x v="1"/>
    <x v="0"/>
    <n v="27625.96"/>
    <n v="0"/>
    <n v="27625.96"/>
    <n v="27467.84"/>
    <n v="158.11999999999898"/>
    <n v="0"/>
    <n v="0"/>
    <n v="0"/>
    <n v="0"/>
    <n v="0"/>
  </r>
  <r>
    <s v="1426362"/>
    <x v="97"/>
    <x v="3"/>
    <x v="1"/>
    <n v="-561175.16"/>
    <n v="0"/>
    <n v="-561175.16"/>
    <n v="-561175.15"/>
    <n v="-1.0000000009313226E-2"/>
    <n v="-3500"/>
    <n v="0"/>
    <n v="-3500"/>
    <n v="-3500"/>
    <n v="0"/>
  </r>
  <r>
    <s v="1426362"/>
    <x v="48"/>
    <x v="4"/>
    <x v="2"/>
    <n v="23.83"/>
    <n v="0"/>
    <n v="23.83"/>
    <n v="0"/>
    <n v="23.83"/>
    <n v="280"/>
    <n v="0"/>
    <n v="280"/>
    <n v="0"/>
    <n v="280"/>
  </r>
  <r>
    <s v="1426362"/>
    <x v="91"/>
    <x v="4"/>
    <x v="2"/>
    <n v="368.82"/>
    <n v="348.88118811881191"/>
    <n v="19.938811881188087"/>
    <n v="352.37"/>
    <n v="16.449999999999989"/>
    <n v="3700"/>
    <n v="3500"/>
    <n v="200"/>
    <n v="3535"/>
    <n v="165"/>
  </r>
  <r>
    <s v="1426362"/>
    <x v="92"/>
    <x v="4"/>
    <x v="2"/>
    <n v="2875.8"/>
    <n v="2872.384236453202"/>
    <n v="3.4157635467981891"/>
    <n v="2915.47"/>
    <n v="-39.669999999999618"/>
    <n v="42050"/>
    <n v="42000"/>
    <n v="50"/>
    <n v="42630"/>
    <n v="-580"/>
  </r>
  <r>
    <s v="1426362"/>
    <x v="11"/>
    <x v="4"/>
    <x v="2"/>
    <n v="3486.34"/>
    <n v="3468.4975124378111"/>
    <n v="17.842487562189035"/>
    <n v="3485.84"/>
    <n v="0.5"/>
    <n v="3518"/>
    <n v="3500"/>
    <n v="18"/>
    <n v="3517.5"/>
    <n v="0.5"/>
  </r>
  <r>
    <s v="1426362"/>
    <x v="93"/>
    <x v="4"/>
    <x v="2"/>
    <n v="5480.8"/>
    <n v="5474.2758620689656"/>
    <n v="6.5241379310346019"/>
    <n v="5556.39"/>
    <n v="-75.590000000000146"/>
    <n v="42050"/>
    <n v="42000"/>
    <n v="50"/>
    <n v="42630"/>
    <n v="-580"/>
  </r>
  <r>
    <s v="1426362"/>
    <x v="94"/>
    <x v="4"/>
    <x v="2"/>
    <n v="7641.33"/>
    <n v="7632.2364532019701"/>
    <n v="9.0935467980298199"/>
    <n v="7746.72"/>
    <n v="-105.39000000000033"/>
    <n v="42050"/>
    <n v="42000"/>
    <n v="50"/>
    <n v="42630"/>
    <n v="-580"/>
  </r>
  <r>
    <s v="1426362"/>
    <x v="41"/>
    <x v="4"/>
    <x v="2"/>
    <n v="17407.18"/>
    <n v="17065.862745098038"/>
    <n v="341.31725490196186"/>
    <n v="17407.18"/>
    <n v="0"/>
    <n v="42840"/>
    <n v="42000"/>
    <n v="840"/>
    <n v="42840"/>
    <n v="0"/>
  </r>
  <r>
    <s v="1426362"/>
    <x v="87"/>
    <x v="4"/>
    <x v="2"/>
    <n v="23135.66"/>
    <n v="22678.31527093596"/>
    <n v="457.34472906403971"/>
    <n v="23018.49"/>
    <n v="117.16999999999825"/>
    <n v="42847"/>
    <n v="42000"/>
    <n v="847"/>
    <n v="42630"/>
    <n v="217"/>
  </r>
  <r>
    <s v="1426362"/>
    <x v="88"/>
    <x v="4"/>
    <x v="2"/>
    <n v="27790"/>
    <n v="27790"/>
    <n v="0"/>
    <n v="28206.85"/>
    <n v="-416.84999999999854"/>
    <n v="3500"/>
    <n v="3500"/>
    <n v="0"/>
    <n v="3552.5"/>
    <n v="-52.5"/>
  </r>
  <r>
    <s v="1426362"/>
    <x v="17"/>
    <x v="4"/>
    <x v="2"/>
    <n v="56392"/>
    <n v="55860"/>
    <n v="532"/>
    <n v="56139.3"/>
    <n v="252.69999999999709"/>
    <n v="42400"/>
    <n v="42000"/>
    <n v="400"/>
    <n v="42210"/>
    <n v="190"/>
  </r>
  <r>
    <s v="1426362"/>
    <x v="58"/>
    <x v="4"/>
    <x v="2"/>
    <n v="211249.48"/>
    <n v="210647.64356435643"/>
    <n v="601.83643564357772"/>
    <n v="212754.12"/>
    <n v="-1504.6399999999849"/>
    <n v="42120"/>
    <n v="42000"/>
    <n v="120"/>
    <n v="42420"/>
    <n v="-300"/>
  </r>
  <r>
    <s v="1426362"/>
    <x v="96"/>
    <x v="4"/>
    <x v="3"/>
    <n v="147763.67000000001"/>
    <n v="143613.72434017595"/>
    <n v="4149.9456598240649"/>
    <n v="146916.84"/>
    <n v="846.8300000000163"/>
    <n v="32410"/>
    <n v="31500"/>
    <n v="910"/>
    <n v="32224.5"/>
    <n v="185.5"/>
  </r>
  <r>
    <s v="1426362"/>
    <x v="20"/>
    <x v="4"/>
    <x v="4"/>
    <n v="2120.58"/>
    <n v="2079"/>
    <n v="41.579999999999927"/>
    <n v="2120.58"/>
    <n v="0"/>
    <n v="385.56"/>
    <n v="378"/>
    <n v="7.5600000000000023"/>
    <n v="385.56"/>
    <n v="0"/>
  </r>
  <r>
    <s v="1426363"/>
    <x v="0"/>
    <x v="0"/>
    <x v="0"/>
    <n v="-860.99"/>
    <n v="0"/>
    <n v="-860.99"/>
    <n v="0"/>
    <n v="-860.99"/>
    <n v="0"/>
    <n v="0"/>
    <n v="0"/>
    <n v="0"/>
    <n v="0"/>
  </r>
  <r>
    <s v="1426363"/>
    <x v="1"/>
    <x v="1"/>
    <x v="0"/>
    <n v="0.83"/>
    <n v="0"/>
    <n v="0.83"/>
    <n v="0.82"/>
    <n v="1.0000000000000009E-2"/>
    <n v="0"/>
    <n v="0"/>
    <n v="0"/>
    <n v="0"/>
    <n v="0"/>
  </r>
  <r>
    <s v="1426363"/>
    <x v="2"/>
    <x v="1"/>
    <x v="0"/>
    <n v="19.36"/>
    <n v="0"/>
    <n v="19.36"/>
    <n v="19.239999999999998"/>
    <n v="0.12000000000000099"/>
    <n v="0"/>
    <n v="0"/>
    <n v="0"/>
    <n v="0"/>
    <n v="0"/>
  </r>
  <r>
    <s v="1426363"/>
    <x v="3"/>
    <x v="1"/>
    <x v="0"/>
    <n v="129.96"/>
    <n v="0"/>
    <n v="129.96"/>
    <n v="129.19"/>
    <n v="0.77000000000001023"/>
    <n v="0"/>
    <n v="0"/>
    <n v="0"/>
    <n v="0"/>
    <n v="0"/>
  </r>
  <r>
    <s v="1426363"/>
    <x v="4"/>
    <x v="2"/>
    <x v="0"/>
    <n v="236.3"/>
    <n v="0"/>
    <n v="236.3"/>
    <n v="235.05"/>
    <n v="1.25"/>
    <n v="0.67"/>
    <n v="0"/>
    <n v="0.67"/>
    <n v="0.66600000000000004"/>
    <n v="4.0000000000000036E-3"/>
  </r>
  <r>
    <s v="1426363"/>
    <x v="5"/>
    <x v="2"/>
    <x v="0"/>
    <n v="812.29"/>
    <n v="0"/>
    <n v="812.29"/>
    <n v="807.98"/>
    <n v="4.3099999999999454"/>
    <n v="0.67"/>
    <n v="0"/>
    <n v="0.67"/>
    <n v="0.66600000000000004"/>
    <n v="4.0000000000000036E-3"/>
  </r>
  <r>
    <s v="1426363"/>
    <x v="6"/>
    <x v="2"/>
    <x v="0"/>
    <n v="878.85"/>
    <n v="0"/>
    <n v="878.85"/>
    <n v="874.13"/>
    <n v="4.7200000000000273"/>
    <n v="14.07"/>
    <n v="0"/>
    <n v="14.07"/>
    <n v="13.994999999999999"/>
    <n v="7.5000000000001066E-2"/>
  </r>
  <r>
    <s v="1426363"/>
    <x v="7"/>
    <x v="1"/>
    <x v="0"/>
    <n v="1455.97"/>
    <n v="0"/>
    <n v="1455.97"/>
    <n v="1447.41"/>
    <n v="8.5599999999999454"/>
    <n v="0"/>
    <n v="0"/>
    <n v="0"/>
    <n v="0"/>
    <n v="0"/>
  </r>
  <r>
    <s v="1426363"/>
    <x v="8"/>
    <x v="1"/>
    <x v="0"/>
    <n v="3366.94"/>
    <n v="0"/>
    <n v="3366.94"/>
    <n v="3347.15"/>
    <n v="19.789999999999964"/>
    <n v="0"/>
    <n v="0"/>
    <n v="0"/>
    <n v="0"/>
    <n v="0"/>
  </r>
  <r>
    <s v="1426363"/>
    <x v="90"/>
    <x v="3"/>
    <x v="1"/>
    <n v="-69114.97"/>
    <n v="0"/>
    <n v="-69114.97"/>
    <n v="-69114.97"/>
    <n v="0"/>
    <n v="-853"/>
    <n v="0"/>
    <n v="-853"/>
    <n v="-853"/>
    <n v="0"/>
  </r>
  <r>
    <s v="1426363"/>
    <x v="48"/>
    <x v="4"/>
    <x v="2"/>
    <n v="6.47"/>
    <n v="0"/>
    <n v="6.47"/>
    <n v="0"/>
    <n v="6.47"/>
    <n v="76"/>
    <n v="0"/>
    <n v="76"/>
    <n v="0"/>
    <n v="76"/>
  </r>
  <r>
    <s v="1426363"/>
    <x v="18"/>
    <x v="4"/>
    <x v="2"/>
    <n v="3004.88"/>
    <n v="0"/>
    <n v="3004.88"/>
    <n v="0"/>
    <n v="3004.88"/>
    <n v="532"/>
    <n v="0"/>
    <n v="532"/>
    <n v="0"/>
    <n v="532"/>
  </r>
  <r>
    <s v="1426363"/>
    <x v="91"/>
    <x v="4"/>
    <x v="2"/>
    <n v="144.54"/>
    <n v="85.029702970297024"/>
    <n v="59.510297029702969"/>
    <n v="85.88"/>
    <n v="58.66"/>
    <n v="1450"/>
    <n v="853"/>
    <n v="597"/>
    <n v="861.53"/>
    <n v="588.47"/>
  </r>
  <r>
    <s v="1426363"/>
    <x v="92"/>
    <x v="4"/>
    <x v="2"/>
    <n v="396.66"/>
    <n v="350.01970443349751"/>
    <n v="46.640295566502516"/>
    <n v="355.27"/>
    <n v="41.390000000000043"/>
    <n v="5800"/>
    <n v="5118"/>
    <n v="682"/>
    <n v="5194.7700000000004"/>
    <n v="605.22999999999956"/>
  </r>
  <r>
    <s v="1426363"/>
    <x v="50"/>
    <x v="4"/>
    <x v="2"/>
    <n v="454.41"/>
    <n v="422.23880597014926"/>
    <n v="32.171194029850767"/>
    <n v="424.35"/>
    <n v="30.060000000000002"/>
    <n v="918"/>
    <n v="853"/>
    <n v="65"/>
    <n v="857.26499999999999"/>
    <n v="60.735000000000014"/>
  </r>
  <r>
    <s v="1426363"/>
    <x v="93"/>
    <x v="4"/>
    <x v="2"/>
    <n v="684.28"/>
    <n v="667.08374384236458"/>
    <n v="17.196256157635389"/>
    <n v="677.09"/>
    <n v="7.1899999999999409"/>
    <n v="5250"/>
    <n v="5118"/>
    <n v="132"/>
    <n v="5194.7700000000004"/>
    <n v="55.229999999999563"/>
  </r>
  <r>
    <s v="1426363"/>
    <x v="94"/>
    <x v="4"/>
    <x v="2"/>
    <n v="944.94"/>
    <n v="930.03940886699502"/>
    <n v="14.900591133005037"/>
    <n v="943.99"/>
    <n v="0.95000000000004547"/>
    <n v="5200"/>
    <n v="5118"/>
    <n v="82"/>
    <n v="5194.7700000000004"/>
    <n v="5.2299999999995634"/>
  </r>
  <r>
    <s v="1426363"/>
    <x v="41"/>
    <x v="4"/>
    <x v="2"/>
    <n v="2045.47"/>
    <n v="2079.5980392156862"/>
    <n v="-34.128039215686158"/>
    <n v="2121.19"/>
    <n v="-75.720000000000027"/>
    <n v="5034"/>
    <n v="5117.9999999999991"/>
    <n v="-83.999999999999091"/>
    <n v="5220.3599999999997"/>
    <n v="-186.35999999999967"/>
  </r>
  <r>
    <s v="1426363"/>
    <x v="87"/>
    <x v="4"/>
    <x v="2"/>
    <n v="2910.39"/>
    <n v="2763.5172413793102"/>
    <n v="146.87275862068964"/>
    <n v="2804.97"/>
    <n v="105.42000000000007"/>
    <n v="5390"/>
    <n v="5118"/>
    <n v="272"/>
    <n v="5194.7700000000004"/>
    <n v="195.22999999999956"/>
  </r>
  <r>
    <s v="1426363"/>
    <x v="95"/>
    <x v="4"/>
    <x v="2"/>
    <n v="3882.68"/>
    <n v="3855.5566502463053"/>
    <n v="27.123349753694583"/>
    <n v="3913.39"/>
    <n v="-30.710000000000036"/>
    <n v="859"/>
    <n v="853"/>
    <n v="6"/>
    <n v="865.79499999999996"/>
    <n v="-6.7949999999999591"/>
  </r>
  <r>
    <s v="1426363"/>
    <x v="17"/>
    <x v="4"/>
    <x v="2"/>
    <n v="6946.59"/>
    <n v="6806.9353233830843"/>
    <n v="139.65467661691582"/>
    <n v="6840.97"/>
    <n v="105.61999999999989"/>
    <n v="5223"/>
    <n v="5118"/>
    <n v="105"/>
    <n v="5143.59"/>
    <n v="79.409999999999854"/>
  </r>
  <r>
    <s v="1426363"/>
    <x v="58"/>
    <x v="4"/>
    <x v="2"/>
    <n v="23386.9"/>
    <n v="25668.920792079207"/>
    <n v="-2282.0207920792054"/>
    <n v="25925.61"/>
    <n v="-2538.7099999999991"/>
    <n v="4663"/>
    <n v="5118"/>
    <n v="-455"/>
    <n v="5169.18"/>
    <n v="-506.18000000000029"/>
  </r>
  <r>
    <s v="1426363"/>
    <x v="96"/>
    <x v="4"/>
    <x v="3"/>
    <n v="18008.84"/>
    <n v="17500.361681329425"/>
    <n v="508.47831867057539"/>
    <n v="17902.87"/>
    <n v="105.97000000000116"/>
    <n v="3950"/>
    <n v="3838.5004887585533"/>
    <n v="111.49951124144673"/>
    <n v="3926.7860000000001"/>
    <n v="23.213999999999942"/>
  </r>
  <r>
    <s v="1426363"/>
    <x v="20"/>
    <x v="4"/>
    <x v="4"/>
    <n v="258.41000000000003"/>
    <n v="253.34313725490199"/>
    <n v="5.0668627450980352"/>
    <n v="258.41000000000003"/>
    <n v="0"/>
    <n v="46.982999999999997"/>
    <n v="46.061764705882347"/>
    <n v="0.92123529411765048"/>
    <n v="46.982999999999997"/>
    <n v="0"/>
  </r>
  <r>
    <s v="1426488"/>
    <x v="0"/>
    <x v="0"/>
    <x v="0"/>
    <n v="25738.73"/>
    <n v="0"/>
    <n v="25738.73"/>
    <n v="0"/>
    <n v="25738.73"/>
    <n v="0"/>
    <n v="0"/>
    <n v="0"/>
    <n v="0"/>
    <n v="0"/>
  </r>
  <r>
    <s v="1426488"/>
    <x v="1"/>
    <x v="1"/>
    <x v="0"/>
    <n v="9.75"/>
    <n v="0"/>
    <n v="9.75"/>
    <n v="9.73"/>
    <n v="1.9999999999999574E-2"/>
    <n v="0"/>
    <n v="0"/>
    <n v="0"/>
    <n v="0"/>
    <n v="0"/>
  </r>
  <r>
    <s v="1426488"/>
    <x v="2"/>
    <x v="1"/>
    <x v="0"/>
    <n v="227.43"/>
    <n v="0"/>
    <n v="227.43"/>
    <n v="226.97"/>
    <n v="0.46000000000000796"/>
    <n v="0"/>
    <n v="0"/>
    <n v="0"/>
    <n v="0"/>
    <n v="0"/>
  </r>
  <r>
    <s v="1426488"/>
    <x v="3"/>
    <x v="1"/>
    <x v="0"/>
    <n v="1527.05"/>
    <n v="0"/>
    <n v="1527.05"/>
    <n v="1523.91"/>
    <n v="3.1399999999998727"/>
    <n v="0"/>
    <n v="0"/>
    <n v="0"/>
    <n v="0"/>
    <n v="0"/>
  </r>
  <r>
    <s v="1426488"/>
    <x v="4"/>
    <x v="2"/>
    <x v="0"/>
    <n v="2236.0300000000002"/>
    <n v="0"/>
    <n v="2236.0300000000002"/>
    <n v="2474.1799999999998"/>
    <n v="-238.14999999999964"/>
    <n v="6.34"/>
    <n v="0"/>
    <n v="6.34"/>
    <n v="7.0149999999999997"/>
    <n v="-0.67499999999999982"/>
  </r>
  <r>
    <s v="1426488"/>
    <x v="5"/>
    <x v="2"/>
    <x v="0"/>
    <n v="7686.43"/>
    <n v="0"/>
    <n v="7686.43"/>
    <n v="8505.09"/>
    <n v="-818.65999999999985"/>
    <n v="6.34"/>
    <n v="0"/>
    <n v="6.34"/>
    <n v="7.0149999999999997"/>
    <n v="-0.67499999999999982"/>
  </r>
  <r>
    <s v="1426488"/>
    <x v="6"/>
    <x v="2"/>
    <x v="0"/>
    <n v="8316.24"/>
    <n v="0"/>
    <n v="8316.24"/>
    <n v="9201.73"/>
    <n v="-885.48999999999978"/>
    <n v="133.13999999999999"/>
    <n v="0"/>
    <n v="133.13999999999999"/>
    <n v="147.316"/>
    <n v="-14.176000000000016"/>
  </r>
  <r>
    <s v="1426488"/>
    <x v="7"/>
    <x v="1"/>
    <x v="0"/>
    <n v="17108.57"/>
    <n v="0"/>
    <n v="17108.57"/>
    <n v="17073.349999999999"/>
    <n v="35.220000000001164"/>
    <n v="0"/>
    <n v="0"/>
    <n v="0"/>
    <n v="0"/>
    <n v="0"/>
  </r>
  <r>
    <s v="1426488"/>
    <x v="8"/>
    <x v="1"/>
    <x v="0"/>
    <n v="39563.68"/>
    <n v="0"/>
    <n v="39563.68"/>
    <n v="39482.230000000003"/>
    <n v="81.44999999999709"/>
    <n v="0"/>
    <n v="0"/>
    <n v="0"/>
    <n v="0"/>
    <n v="0"/>
  </r>
  <r>
    <s v="1426488"/>
    <x v="343"/>
    <x v="3"/>
    <x v="1"/>
    <n v="-929868.62"/>
    <n v="0"/>
    <n v="-929868.62"/>
    <n v="-929868.54"/>
    <n v="-7.9999999958090484E-2"/>
    <n v="-5121"/>
    <n v="0"/>
    <n v="-5121"/>
    <n v="-5121"/>
    <n v="0"/>
  </r>
  <r>
    <s v="1426488"/>
    <x v="48"/>
    <x v="4"/>
    <x v="2"/>
    <n v="476.67"/>
    <n v="435.9009900990099"/>
    <n v="40.769009900990113"/>
    <n v="440.26"/>
    <n v="36.410000000000025"/>
    <n v="5600"/>
    <n v="5121"/>
    <n v="479"/>
    <n v="5172.21"/>
    <n v="427.78999999999996"/>
  </r>
  <r>
    <s v="1426488"/>
    <x v="342"/>
    <x v="4"/>
    <x v="2"/>
    <n v="3222.76"/>
    <n v="3194.2758620689656"/>
    <n v="28.484137931034638"/>
    <n v="3242.19"/>
    <n v="-19.429999999999836"/>
    <n v="62000"/>
    <n v="61452"/>
    <n v="548"/>
    <n v="62373.78"/>
    <n v="-373.77999999999884"/>
  </r>
  <r>
    <s v="1426488"/>
    <x v="11"/>
    <x v="4"/>
    <x v="2"/>
    <n v="5080.8500000000004"/>
    <n v="5074.9154228855723"/>
    <n v="5.9345771144280661"/>
    <n v="5100.29"/>
    <n v="-19.4399999999996"/>
    <n v="5127"/>
    <n v="5120.9999999999991"/>
    <n v="6.0000000000009095"/>
    <n v="5146.6049999999996"/>
    <n v="-19.604999999999563"/>
  </r>
  <r>
    <s v="1426488"/>
    <x v="54"/>
    <x v="4"/>
    <x v="2"/>
    <n v="13986.58"/>
    <n v="13862.95566502463"/>
    <n v="123.62433497536949"/>
    <n v="14070.9"/>
    <n v="-84.319999999999709"/>
    <n v="62000"/>
    <n v="61452"/>
    <n v="548"/>
    <n v="62373.78"/>
    <n v="-373.77999999999884"/>
  </r>
  <r>
    <s v="1426488"/>
    <x v="55"/>
    <x v="4"/>
    <x v="2"/>
    <n v="18551.68"/>
    <n v="17813.093596059112"/>
    <n v="738.58640394088798"/>
    <n v="18080.29"/>
    <n v="471.38999999999942"/>
    <n v="64000"/>
    <n v="61452"/>
    <n v="2548"/>
    <n v="62373.78"/>
    <n v="1626.2200000000012"/>
  </r>
  <r>
    <s v="1426488"/>
    <x v="14"/>
    <x v="4"/>
    <x v="2"/>
    <n v="29104.76"/>
    <n v="28894.117647058825"/>
    <n v="210.64235294117316"/>
    <n v="29472"/>
    <n v="-367.2400000000016"/>
    <n v="61900"/>
    <n v="61452"/>
    <n v="448"/>
    <n v="62681.04"/>
    <n v="-781.04000000000087"/>
  </r>
  <r>
    <s v="1426488"/>
    <x v="56"/>
    <x v="4"/>
    <x v="2"/>
    <n v="51006.69"/>
    <n v="49753.507389162558"/>
    <n v="1253.1826108374444"/>
    <n v="50499.81"/>
    <n v="506.88000000000466"/>
    <n v="63000"/>
    <n v="61452"/>
    <n v="1548"/>
    <n v="62373.78"/>
    <n v="626.22000000000116"/>
  </r>
  <r>
    <s v="1426488"/>
    <x v="63"/>
    <x v="4"/>
    <x v="2"/>
    <n v="61387.15"/>
    <n v="61195.950738916254"/>
    <n v="191.19926108374784"/>
    <n v="62113.89"/>
    <n v="-726.73999999999796"/>
    <n v="5137"/>
    <n v="5120.9999999999991"/>
    <n v="16.000000000000909"/>
    <n v="5197.8149999999996"/>
    <n v="-60.8149999999996"/>
  </r>
  <r>
    <s v="1426488"/>
    <x v="17"/>
    <x v="4"/>
    <x v="2"/>
    <n v="82327"/>
    <n v="81731.164179104482"/>
    <n v="595.83582089551783"/>
    <n v="82139.820000000007"/>
    <n v="187.17999999999302"/>
    <n v="61900"/>
    <n v="61452"/>
    <n v="448"/>
    <n v="61759.26"/>
    <n v="140.73999999999796"/>
  </r>
  <r>
    <s v="1426488"/>
    <x v="58"/>
    <x v="4"/>
    <x v="2"/>
    <n v="309290.92"/>
    <n v="308207.59405940596"/>
    <n v="1083.3259405940189"/>
    <n v="311289.67"/>
    <n v="-1998.75"/>
    <n v="61668"/>
    <n v="61452"/>
    <n v="216"/>
    <n v="62066.52"/>
    <n v="-398.5199999999968"/>
  </r>
  <r>
    <s v="1426488"/>
    <x v="59"/>
    <x v="4"/>
    <x v="3"/>
    <n v="249916.93"/>
    <n v="270467.21393034828"/>
    <n v="-20550.283930348291"/>
    <n v="271819.55"/>
    <n v="-21902.619999999995"/>
    <n v="46415"/>
    <n v="46089"/>
    <n v="326"/>
    <n v="46319.445"/>
    <n v="95.555000000000291"/>
  </r>
  <r>
    <s v="1426488"/>
    <x v="20"/>
    <x v="4"/>
    <x v="4"/>
    <n v="3102.72"/>
    <n v="3041.872549019608"/>
    <n v="60.847450980391841"/>
    <n v="3102.71"/>
    <n v="9.9999999997635314E-3"/>
    <n v="564.13"/>
    <n v="553.06764705882358"/>
    <n v="11.062352941176414"/>
    <n v="564.12900000000002"/>
    <n v="9.9999999997635314E-4"/>
  </r>
  <r>
    <s v="1426681"/>
    <x v="0"/>
    <x v="0"/>
    <x v="0"/>
    <n v="78171.360000000001"/>
    <n v="0"/>
    <n v="78171.360000000001"/>
    <n v="0"/>
    <n v="78171.360000000001"/>
    <n v="0"/>
    <n v="0"/>
    <n v="0"/>
    <n v="0"/>
    <n v="0"/>
  </r>
  <r>
    <s v="1426681"/>
    <x v="1"/>
    <x v="1"/>
    <x v="0"/>
    <n v="25.65"/>
    <n v="0"/>
    <n v="25.65"/>
    <n v="25.94"/>
    <n v="-0.2900000000000027"/>
    <n v="0"/>
    <n v="0"/>
    <n v="0"/>
    <n v="0"/>
    <n v="0"/>
  </r>
  <r>
    <s v="1426681"/>
    <x v="2"/>
    <x v="1"/>
    <x v="0"/>
    <n v="598.6"/>
    <n v="0"/>
    <n v="598.6"/>
    <n v="605.37"/>
    <n v="-6.7699999999999818"/>
    <n v="0"/>
    <n v="0"/>
    <n v="0"/>
    <n v="0"/>
    <n v="0"/>
  </r>
  <r>
    <s v="1426681"/>
    <x v="3"/>
    <x v="1"/>
    <x v="0"/>
    <n v="4019.16"/>
    <n v="0"/>
    <n v="4019.16"/>
    <n v="4064.65"/>
    <n v="-45.490000000000236"/>
    <n v="0"/>
    <n v="0"/>
    <n v="0"/>
    <n v="0"/>
    <n v="0"/>
  </r>
  <r>
    <s v="1426681"/>
    <x v="4"/>
    <x v="2"/>
    <x v="0"/>
    <n v="6143.77"/>
    <n v="0"/>
    <n v="6143.77"/>
    <n v="6599.25"/>
    <n v="-455.47999999999956"/>
    <n v="17.420000000000002"/>
    <n v="0"/>
    <n v="17.420000000000002"/>
    <n v="18.710999999999999"/>
    <n v="-1.2909999999999968"/>
  </r>
  <r>
    <s v="1426681"/>
    <x v="5"/>
    <x v="2"/>
    <x v="0"/>
    <n v="21119.49"/>
    <n v="0"/>
    <n v="21119.49"/>
    <n v="22685.22"/>
    <n v="-1565.7299999999996"/>
    <n v="17.420000000000002"/>
    <n v="0"/>
    <n v="17.420000000000002"/>
    <n v="18.710999999999999"/>
    <n v="-1.2909999999999968"/>
  </r>
  <r>
    <s v="1426681"/>
    <x v="6"/>
    <x v="2"/>
    <x v="0"/>
    <n v="22850"/>
    <n v="0"/>
    <n v="22850"/>
    <n v="24543.34"/>
    <n v="-1693.3400000000001"/>
    <n v="365.82"/>
    <n v="0"/>
    <n v="365.82"/>
    <n v="392.93"/>
    <n v="-27.110000000000014"/>
  </r>
  <r>
    <s v="1426681"/>
    <x v="7"/>
    <x v="1"/>
    <x v="0"/>
    <n v="45029.279999999999"/>
    <n v="0"/>
    <n v="45029.279999999999"/>
    <n v="45538.93"/>
    <n v="-509.65000000000146"/>
    <n v="0"/>
    <n v="0"/>
    <n v="0"/>
    <n v="0"/>
    <n v="0"/>
  </r>
  <r>
    <s v="1426681"/>
    <x v="8"/>
    <x v="1"/>
    <x v="0"/>
    <n v="104130.52"/>
    <n v="0"/>
    <n v="104130.52"/>
    <n v="105309.08"/>
    <n v="-1178.5599999999977"/>
    <n v="0"/>
    <n v="0"/>
    <n v="0"/>
    <n v="0"/>
    <n v="0"/>
  </r>
  <r>
    <s v="1426681"/>
    <x v="343"/>
    <x v="3"/>
    <x v="1"/>
    <n v="-2480194.39"/>
    <n v="0"/>
    <n v="-2480194.39"/>
    <n v="-2480194.19"/>
    <n v="-0.20000000018626451"/>
    <n v="-13659"/>
    <n v="0"/>
    <n v="-13659"/>
    <n v="-13659"/>
    <n v="0"/>
  </r>
  <r>
    <s v="1426681"/>
    <x v="48"/>
    <x v="4"/>
    <x v="2"/>
    <n v="1263.6099999999999"/>
    <n v="1162.6534653465346"/>
    <n v="100.95653465346527"/>
    <n v="1174.28"/>
    <n v="89.329999999999927"/>
    <n v="14845"/>
    <n v="13659"/>
    <n v="1186"/>
    <n v="13795.59"/>
    <n v="1049.4099999999999"/>
  </r>
  <r>
    <s v="1426681"/>
    <x v="342"/>
    <x v="4"/>
    <x v="2"/>
    <n v="8555.91"/>
    <n v="8519.9408866995072"/>
    <n v="35.969113300492609"/>
    <n v="8647.74"/>
    <n v="-91.829999999999927"/>
    <n v="164600"/>
    <n v="163908"/>
    <n v="692"/>
    <n v="166366.62"/>
    <n v="-1766.6199999999953"/>
  </r>
  <r>
    <s v="1426681"/>
    <x v="11"/>
    <x v="4"/>
    <x v="2"/>
    <n v="13544.99"/>
    <n v="13536.069651741294"/>
    <n v="8.9203482587054168"/>
    <n v="13603.75"/>
    <n v="-58.760000000000218"/>
    <n v="13668"/>
    <n v="13659"/>
    <n v="9"/>
    <n v="13727.295"/>
    <n v="-59.295000000000073"/>
  </r>
  <r>
    <s v="1426681"/>
    <x v="54"/>
    <x v="4"/>
    <x v="2"/>
    <n v="37109.56"/>
    <n v="36976.009852216746"/>
    <n v="133.5501477832513"/>
    <n v="37530.65"/>
    <n v="-421.09000000000378"/>
    <n v="164500"/>
    <n v="163908"/>
    <n v="592"/>
    <n v="166366.62"/>
    <n v="-1866.6199999999953"/>
  </r>
  <r>
    <s v="1426681"/>
    <x v="55"/>
    <x v="4"/>
    <x v="2"/>
    <n v="47683.62"/>
    <n v="47512.009852216746"/>
    <n v="171.61014778325625"/>
    <n v="48224.69"/>
    <n v="-541.06999999999971"/>
    <n v="164500"/>
    <n v="163908"/>
    <n v="592"/>
    <n v="166366.62"/>
    <n v="-1866.6199999999953"/>
  </r>
  <r>
    <s v="1426681"/>
    <x v="14"/>
    <x v="4"/>
    <x v="2"/>
    <n v="78192.600000000006"/>
    <n v="77067.901960784307"/>
    <n v="1124.6980392156984"/>
    <n v="78609.259999999995"/>
    <n v="-416.65999999998894"/>
    <n v="166300"/>
    <n v="163908"/>
    <n v="2392"/>
    <n v="167186.16"/>
    <n v="-886.16000000000349"/>
  </r>
  <r>
    <s v="1426681"/>
    <x v="56"/>
    <x v="4"/>
    <x v="2"/>
    <n v="136580.53"/>
    <n v="132705.16256157635"/>
    <n v="3875.367438423651"/>
    <n v="134695.74"/>
    <n v="1884.7900000000081"/>
    <n v="168695"/>
    <n v="163908"/>
    <n v="4787"/>
    <n v="166366.62"/>
    <n v="2328.3800000000047"/>
  </r>
  <r>
    <s v="1426681"/>
    <x v="63"/>
    <x v="4"/>
    <x v="2"/>
    <n v="163619.4"/>
    <n v="163225.05418719212"/>
    <n v="394.34581280787825"/>
    <n v="165673.43"/>
    <n v="-2054.0299999999988"/>
    <n v="13692"/>
    <n v="13659"/>
    <n v="33"/>
    <n v="13863.885"/>
    <n v="-171.88500000000022"/>
  </r>
  <r>
    <s v="1426681"/>
    <x v="17"/>
    <x v="4"/>
    <x v="2"/>
    <n v="221578"/>
    <n v="217997.64179104476"/>
    <n v="3580.3582089552365"/>
    <n v="219087.63"/>
    <n v="2490.3699999999953"/>
    <n v="166600"/>
    <n v="163908"/>
    <n v="2692"/>
    <n v="164727.54"/>
    <n v="1872.4599999999919"/>
  </r>
  <r>
    <s v="1426681"/>
    <x v="58"/>
    <x v="4"/>
    <x v="2"/>
    <n v="823928.18"/>
    <n v="822067.46534653462"/>
    <n v="1860.7146534654312"/>
    <n v="830288.14"/>
    <n v="-6359.9599999999627"/>
    <n v="164279"/>
    <n v="163907.99999999997"/>
    <n v="371.0000000000291"/>
    <n v="165547.07999999999"/>
    <n v="-1268.0799999999872"/>
  </r>
  <r>
    <s v="1426681"/>
    <x v="59"/>
    <x v="4"/>
    <x v="3"/>
    <n v="657774.44999999995"/>
    <n v="721404.34825870651"/>
    <n v="-63629.898258706555"/>
    <n v="725011.37"/>
    <n v="-67236.920000000042"/>
    <n v="122163"/>
    <n v="122931"/>
    <n v="-768"/>
    <n v="123545.655"/>
    <n v="-1382.6549999999988"/>
  </r>
  <r>
    <s v="1426681"/>
    <x v="20"/>
    <x v="4"/>
    <x v="4"/>
    <n v="8275.7099999999991"/>
    <n v="8113.4411764705874"/>
    <n v="162.26882352941175"/>
    <n v="8275.7099999999991"/>
    <n v="0"/>
    <n v="1504.675"/>
    <n v="1475.1715686274511"/>
    <n v="29.503431372548903"/>
    <n v="1504.675"/>
    <n v="0"/>
  </r>
  <r>
    <s v="1426879"/>
    <x v="0"/>
    <x v="0"/>
    <x v="0"/>
    <n v="265.19"/>
    <n v="0"/>
    <n v="265.19"/>
    <n v="0"/>
    <n v="265.19"/>
    <n v="0"/>
    <n v="0"/>
    <n v="0"/>
    <n v="0"/>
    <n v="0"/>
  </r>
  <r>
    <s v="1426879"/>
    <x v="1"/>
    <x v="1"/>
    <x v="0"/>
    <n v="0.95"/>
    <n v="0"/>
    <n v="0.95"/>
    <n v="0.97"/>
    <n v="-2.0000000000000018E-2"/>
    <n v="0"/>
    <n v="0"/>
    <n v="0"/>
    <n v="0"/>
    <n v="0"/>
  </r>
  <r>
    <s v="1426879"/>
    <x v="2"/>
    <x v="1"/>
    <x v="0"/>
    <n v="22.17"/>
    <n v="0"/>
    <n v="22.17"/>
    <n v="22.6"/>
    <n v="-0.42999999999999972"/>
    <n v="0"/>
    <n v="0"/>
    <n v="0"/>
    <n v="0"/>
    <n v="0"/>
  </r>
  <r>
    <s v="1426879"/>
    <x v="3"/>
    <x v="1"/>
    <x v="0"/>
    <n v="148.87"/>
    <n v="0"/>
    <n v="148.87"/>
    <n v="151.76"/>
    <n v="-2.8899999999999864"/>
    <n v="0"/>
    <n v="0"/>
    <n v="0"/>
    <n v="0"/>
    <n v="0"/>
  </r>
  <r>
    <s v="1426879"/>
    <x v="4"/>
    <x v="2"/>
    <x v="0"/>
    <n v="292.73"/>
    <n v="0"/>
    <n v="292.73"/>
    <n v="245.41"/>
    <n v="47.320000000000022"/>
    <n v="0.83"/>
    <n v="0"/>
    <n v="0.83"/>
    <n v="0.69599999999999995"/>
    <n v="0.13400000000000001"/>
  </r>
  <r>
    <s v="1426879"/>
    <x v="5"/>
    <x v="2"/>
    <x v="0"/>
    <n v="1006.27"/>
    <n v="0"/>
    <n v="1006.27"/>
    <n v="843.61"/>
    <n v="162.65999999999997"/>
    <n v="0.83"/>
    <n v="0"/>
    <n v="0.83"/>
    <n v="0.69599999999999995"/>
    <n v="0.13400000000000001"/>
  </r>
  <r>
    <s v="1426879"/>
    <x v="6"/>
    <x v="2"/>
    <x v="0"/>
    <n v="1088.72"/>
    <n v="0"/>
    <n v="1088.72"/>
    <n v="912.73"/>
    <n v="175.99"/>
    <n v="17.43"/>
    <n v="0"/>
    <n v="17.43"/>
    <n v="14.613"/>
    <n v="2.8170000000000002"/>
  </r>
  <r>
    <s v="1426879"/>
    <x v="7"/>
    <x v="1"/>
    <x v="0"/>
    <n v="1667.92"/>
    <n v="0"/>
    <n v="1667.92"/>
    <n v="1700.24"/>
    <n v="-32.319999999999936"/>
    <n v="0"/>
    <n v="0"/>
    <n v="0"/>
    <n v="0"/>
    <n v="0"/>
  </r>
  <r>
    <s v="1426879"/>
    <x v="8"/>
    <x v="1"/>
    <x v="0"/>
    <n v="3857.06"/>
    <n v="0"/>
    <n v="3857.06"/>
    <n v="3931.83"/>
    <n v="-74.769999999999982"/>
    <n v="0"/>
    <n v="0"/>
    <n v="0"/>
    <n v="0"/>
    <n v="0"/>
  </r>
  <r>
    <s v="1426879"/>
    <x v="456"/>
    <x v="3"/>
    <x v="1"/>
    <n v="-81148.740000000005"/>
    <n v="0"/>
    <n v="-81148.740000000005"/>
    <n v="-81148.740000000005"/>
    <n v="0"/>
    <n v="-501"/>
    <n v="0"/>
    <n v="-501"/>
    <n v="-501"/>
    <n v="0"/>
  </r>
  <r>
    <s v="1426879"/>
    <x v="48"/>
    <x v="4"/>
    <x v="2"/>
    <n v="4.26"/>
    <n v="0"/>
    <n v="4.26"/>
    <n v="0"/>
    <n v="4.26"/>
    <n v="50"/>
    <n v="0"/>
    <n v="50"/>
    <n v="0"/>
    <n v="50"/>
  </r>
  <r>
    <s v="1426879"/>
    <x v="470"/>
    <x v="4"/>
    <x v="2"/>
    <n v="1154.1600000000001"/>
    <n v="0"/>
    <n v="1154.1600000000001"/>
    <n v="0"/>
    <n v="1154.1600000000001"/>
    <n v="6050"/>
    <n v="0"/>
    <n v="6050"/>
    <n v="0"/>
    <n v="6050"/>
  </r>
  <r>
    <s v="1426879"/>
    <x v="471"/>
    <x v="4"/>
    <x v="2"/>
    <n v="1597.32"/>
    <n v="0"/>
    <n v="1597.32"/>
    <n v="0"/>
    <n v="1597.32"/>
    <n v="6050"/>
    <n v="0"/>
    <n v="6050"/>
    <n v="0"/>
    <n v="6050"/>
  </r>
  <r>
    <s v="1426879"/>
    <x v="99"/>
    <x v="4"/>
    <x v="2"/>
    <n v="50.84"/>
    <n v="49.941176470588232"/>
    <n v="0.89882352941177146"/>
    <n v="50.94"/>
    <n v="-9.9999999999994316E-2"/>
    <n v="510"/>
    <n v="501"/>
    <n v="9"/>
    <n v="511.02"/>
    <n v="-1.0199999999999818"/>
  </r>
  <r>
    <s v="1426879"/>
    <x v="11"/>
    <x v="4"/>
    <x v="2"/>
    <n v="498.47"/>
    <n v="496.4875621890547"/>
    <n v="1.9824378109453278"/>
    <n v="498.97"/>
    <n v="-0.5"/>
    <n v="503"/>
    <n v="501"/>
    <n v="2"/>
    <n v="503.505"/>
    <n v="-0.50499999999999545"/>
  </r>
  <r>
    <s v="1426879"/>
    <x v="457"/>
    <x v="4"/>
    <x v="2"/>
    <n v="685.59"/>
    <n v="681.2807881773399"/>
    <n v="4.3092118226601315"/>
    <n v="691.5"/>
    <n v="-5.9099999999999682"/>
    <n v="6050"/>
    <n v="6012"/>
    <n v="38"/>
    <n v="6102.18"/>
    <n v="-52.180000000000291"/>
  </r>
  <r>
    <s v="1426879"/>
    <x v="451"/>
    <x v="4"/>
    <x v="2"/>
    <n v="0"/>
    <n v="1146.9064039408865"/>
    <n v="-1146.9064039408865"/>
    <n v="1164.1099999999999"/>
    <n v="-1164.1099999999999"/>
    <n v="0"/>
    <n v="6012"/>
    <n v="-6012"/>
    <n v="6102.18"/>
    <n v="-6102.18"/>
  </r>
  <r>
    <s v="1426879"/>
    <x v="452"/>
    <x v="4"/>
    <x v="2"/>
    <n v="0"/>
    <n v="1611.3399014778324"/>
    <n v="-1611.3399014778324"/>
    <n v="1635.51"/>
    <n v="-1635.51"/>
    <n v="0"/>
    <n v="6012"/>
    <n v="-6012"/>
    <n v="6102.18"/>
    <n v="-6102.18"/>
  </r>
  <r>
    <s v="1426879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26879"/>
    <x v="87"/>
    <x v="4"/>
    <x v="2"/>
    <n v="3288.36"/>
    <n v="3246.2364532019706"/>
    <n v="42.123546798029565"/>
    <n v="3294.93"/>
    <n v="-6.569999999999709"/>
    <n v="6090"/>
    <n v="6012"/>
    <n v="78"/>
    <n v="6102.18"/>
    <n v="-12.180000000000291"/>
  </r>
  <r>
    <s v="1426879"/>
    <x v="420"/>
    <x v="4"/>
    <x v="2"/>
    <n v="3779.52"/>
    <n v="3727.4384236453202"/>
    <n v="52.081576354679783"/>
    <n v="3783.35"/>
    <n v="-3.8299999999999272"/>
    <n v="508"/>
    <n v="501"/>
    <n v="7"/>
    <n v="508.51499999999999"/>
    <n v="-0.51499999999998636"/>
  </r>
  <r>
    <s v="1426879"/>
    <x v="17"/>
    <x v="4"/>
    <x v="2"/>
    <n v="8019.9"/>
    <n v="7995.960199004975"/>
    <n v="23.939800995024598"/>
    <n v="8035.94"/>
    <n v="-16.039999999999964"/>
    <n v="6030"/>
    <n v="6012"/>
    <n v="18"/>
    <n v="6042.06"/>
    <n v="-12.0600000000004"/>
  </r>
  <r>
    <s v="1426879"/>
    <x v="58"/>
    <x v="4"/>
    <x v="2"/>
    <n v="30393.45"/>
    <n v="30152.702970297029"/>
    <n v="240.74702970297221"/>
    <n v="30454.23"/>
    <n v="-60.779999999998836"/>
    <n v="6060"/>
    <n v="6012"/>
    <n v="48"/>
    <n v="6072.12"/>
    <n v="-12.119999999999891"/>
  </r>
  <r>
    <s v="1426879"/>
    <x v="103"/>
    <x v="4"/>
    <x v="3"/>
    <n v="20536.71"/>
    <n v="20464.1642228739"/>
    <n v="72.545777126098983"/>
    <n v="20934.84"/>
    <n v="-398.13000000000102"/>
    <n v="4525"/>
    <n v="4509"/>
    <n v="16"/>
    <n v="4612.7070000000003"/>
    <n v="-87.707000000000335"/>
  </r>
  <r>
    <s v="1426879"/>
    <x v="20"/>
    <x v="4"/>
    <x v="4"/>
    <n v="303.54000000000002"/>
    <n v="297.5980392156863"/>
    <n v="5.9419607843137214"/>
    <n v="303.55"/>
    <n v="-9.9999999999909051E-3"/>
    <n v="55.19"/>
    <n v="54.107843137254903"/>
    <n v="1.0821568627450944"/>
    <n v="55.19"/>
    <n v="0"/>
  </r>
  <r>
    <s v="1427031"/>
    <x v="0"/>
    <x v="0"/>
    <x v="0"/>
    <n v="82846.429999999993"/>
    <n v="0"/>
    <n v="82846.429999999993"/>
    <n v="0"/>
    <n v="82846.429999999993"/>
    <n v="0"/>
    <n v="0"/>
    <n v="0"/>
    <n v="0"/>
    <n v="0"/>
  </r>
  <r>
    <s v="1427031"/>
    <x v="1"/>
    <x v="1"/>
    <x v="0"/>
    <n v="35.380000000000003"/>
    <n v="0"/>
    <n v="35.380000000000003"/>
    <n v="35.299999999999997"/>
    <n v="8.00000000000054E-2"/>
    <n v="0"/>
    <n v="0"/>
    <n v="0"/>
    <n v="0"/>
    <n v="0"/>
  </r>
  <r>
    <s v="1427031"/>
    <x v="2"/>
    <x v="1"/>
    <x v="0"/>
    <n v="825.52"/>
    <n v="0"/>
    <n v="825.52"/>
    <n v="823.56"/>
    <n v="1.9600000000000364"/>
    <n v="0"/>
    <n v="0"/>
    <n v="0"/>
    <n v="0"/>
    <n v="0"/>
  </r>
  <r>
    <s v="1427031"/>
    <x v="3"/>
    <x v="1"/>
    <x v="0"/>
    <n v="5542.79"/>
    <n v="0"/>
    <n v="5542.79"/>
    <n v="5529.64"/>
    <n v="13.149999999999636"/>
    <n v="0"/>
    <n v="0"/>
    <n v="0"/>
    <n v="0"/>
    <n v="0"/>
  </r>
  <r>
    <s v="1427031"/>
    <x v="4"/>
    <x v="2"/>
    <x v="0"/>
    <n v="9053.43"/>
    <n v="0"/>
    <n v="9053.43"/>
    <n v="8977.76"/>
    <n v="75.670000000000073"/>
    <n v="25.67"/>
    <n v="0"/>
    <n v="25.67"/>
    <n v="25.454999999999998"/>
    <n v="0.21500000000000341"/>
  </r>
  <r>
    <s v="1427031"/>
    <x v="5"/>
    <x v="2"/>
    <x v="0"/>
    <n v="31121.56"/>
    <n v="0"/>
    <n v="31121.56"/>
    <n v="30861.47"/>
    <n v="260.09000000000015"/>
    <n v="25.67"/>
    <n v="0"/>
    <n v="25.67"/>
    <n v="25.454999999999998"/>
    <n v="0.21500000000000341"/>
  </r>
  <r>
    <s v="1427031"/>
    <x v="6"/>
    <x v="2"/>
    <x v="0"/>
    <n v="33667.230000000003"/>
    <n v="0"/>
    <n v="33667.230000000003"/>
    <n v="33389.29"/>
    <n v="277.94000000000233"/>
    <n v="539"/>
    <n v="0"/>
    <n v="539"/>
    <n v="534.54999999999995"/>
    <n v="4.4500000000000455"/>
  </r>
  <r>
    <s v="1427031"/>
    <x v="7"/>
    <x v="1"/>
    <x v="0"/>
    <n v="62099.519999999997"/>
    <n v="0"/>
    <n v="62099.519999999997"/>
    <n v="61952.15"/>
    <n v="147.36999999999534"/>
    <n v="0"/>
    <n v="0"/>
    <n v="0"/>
    <n v="0"/>
    <n v="0"/>
  </r>
  <r>
    <s v="1427031"/>
    <x v="8"/>
    <x v="1"/>
    <x v="0"/>
    <n v="143605.54999999999"/>
    <n v="0"/>
    <n v="143605.54999999999"/>
    <n v="143264.76"/>
    <n v="340.78999999997905"/>
    <n v="0"/>
    <n v="0"/>
    <n v="0"/>
    <n v="0"/>
    <n v="0"/>
  </r>
  <r>
    <s v="1427031"/>
    <x v="343"/>
    <x v="3"/>
    <x v="1"/>
    <n v="-3374110.27"/>
    <n v="0"/>
    <n v="-3374110.27"/>
    <n v="-3374109.99"/>
    <n v="-0.27999999979510903"/>
    <n v="-18582"/>
    <n v="0"/>
    <n v="-18582"/>
    <n v="-18582"/>
    <n v="0"/>
  </r>
  <r>
    <s v="1427031"/>
    <x v="48"/>
    <x v="4"/>
    <x v="2"/>
    <n v="2056.48"/>
    <n v="1581.7029702970297"/>
    <n v="474.77702970297037"/>
    <n v="1597.52"/>
    <n v="458.96000000000004"/>
    <n v="24160"/>
    <n v="18582"/>
    <n v="5578"/>
    <n v="18767.82"/>
    <n v="5392.18"/>
  </r>
  <r>
    <s v="1427031"/>
    <x v="342"/>
    <x v="4"/>
    <x v="2"/>
    <n v="11643.52"/>
    <n v="11590.709359605911"/>
    <n v="52.810640394089205"/>
    <n v="11764.57"/>
    <n v="-121.04999999999927"/>
    <n v="224000"/>
    <n v="222984"/>
    <n v="1016"/>
    <n v="226328.76"/>
    <n v="-2328.7600000000093"/>
  </r>
  <r>
    <s v="1427031"/>
    <x v="11"/>
    <x v="4"/>
    <x v="2"/>
    <n v="18425.669999999998"/>
    <n v="18414.766169154227"/>
    <n v="10.903830845771154"/>
    <n v="18506.84"/>
    <n v="-81.170000000001892"/>
    <n v="18593"/>
    <n v="18582"/>
    <n v="11"/>
    <n v="18674.91"/>
    <n v="-81.909999999999854"/>
  </r>
  <r>
    <s v="1427031"/>
    <x v="54"/>
    <x v="4"/>
    <x v="2"/>
    <n v="50757.75"/>
    <n v="50302.95566502463"/>
    <n v="454.79433497536957"/>
    <n v="51057.5"/>
    <n v="-299.75"/>
    <n v="225000"/>
    <n v="222984"/>
    <n v="2016"/>
    <n v="226328.76"/>
    <n v="-1328.7600000000093"/>
  </r>
  <r>
    <s v="1427031"/>
    <x v="55"/>
    <x v="4"/>
    <x v="2"/>
    <n v="65104.800000000003"/>
    <n v="64636.374384236457"/>
    <n v="468.42561576354638"/>
    <n v="65605.919999999998"/>
    <n v="-501.11999999999534"/>
    <n v="224600"/>
    <n v="222984"/>
    <n v="1616"/>
    <n v="226328.76"/>
    <n v="-1728.7600000000093"/>
  </r>
  <r>
    <s v="1427031"/>
    <x v="14"/>
    <x v="4"/>
    <x v="2"/>
    <n v="105798.39"/>
    <n v="104844.84313725489"/>
    <n v="953.54686274510459"/>
    <n v="106941.74"/>
    <n v="-1143.3500000000058"/>
    <n v="225012"/>
    <n v="222984"/>
    <n v="2028"/>
    <n v="227443.68"/>
    <n v="-2431.679999999993"/>
  </r>
  <r>
    <s v="1427031"/>
    <x v="56"/>
    <x v="4"/>
    <x v="2"/>
    <n v="190072.79"/>
    <n v="180534.98522167487"/>
    <n v="9537.8047783251386"/>
    <n v="183243.01"/>
    <n v="6829.7799999999988"/>
    <n v="234765"/>
    <n v="222984"/>
    <n v="11781"/>
    <n v="226328.76"/>
    <n v="8436.2399999999907"/>
  </r>
  <r>
    <s v="1427031"/>
    <x v="63"/>
    <x v="4"/>
    <x v="2"/>
    <n v="225006.55"/>
    <n v="222054.89655172414"/>
    <n v="2951.6534482758434"/>
    <n v="225385.72"/>
    <n v="-379.17000000001281"/>
    <n v="18829"/>
    <n v="18582"/>
    <n v="247"/>
    <n v="18860.73"/>
    <n v="-31.729999999999563"/>
  </r>
  <r>
    <s v="1427031"/>
    <x v="17"/>
    <x v="4"/>
    <x v="2"/>
    <n v="297787"/>
    <n v="296568.71641791047"/>
    <n v="1218.283582089527"/>
    <n v="298051.56"/>
    <n v="-264.55999999999767"/>
    <n v="223900"/>
    <n v="222984"/>
    <n v="916"/>
    <n v="224098.92"/>
    <n v="-198.92000000001281"/>
  </r>
  <r>
    <s v="1427031"/>
    <x v="58"/>
    <x v="4"/>
    <x v="2"/>
    <n v="1119692.52"/>
    <n v="1118358.4158415841"/>
    <n v="1334.1041584159248"/>
    <n v="1129542"/>
    <n v="-9849.4799999999814"/>
    <n v="223250"/>
    <n v="222984"/>
    <n v="266"/>
    <n v="225213.84"/>
    <n v="-1963.8399999999965"/>
  </r>
  <r>
    <s v="1427031"/>
    <x v="59"/>
    <x v="4"/>
    <x v="3"/>
    <n v="907131.39"/>
    <n v="981414.12935323385"/>
    <n v="-74282.739353233832"/>
    <n v="986321.2"/>
    <n v="-79189.809999999939"/>
    <n v="168474"/>
    <n v="167238"/>
    <n v="1236"/>
    <n v="168074.19"/>
    <n v="399.80999999999767"/>
  </r>
  <r>
    <s v="1427031"/>
    <x v="20"/>
    <x v="4"/>
    <x v="4"/>
    <n v="11836"/>
    <n v="11037.705882352941"/>
    <n v="798.29411764705947"/>
    <n v="11258.46"/>
    <n v="577.54000000000087"/>
    <n v="2152"/>
    <n v="2006.8558823529411"/>
    <n v="145.14411764705892"/>
    <n v="2046.9929999999999"/>
    <n v="105.00700000000006"/>
  </r>
  <r>
    <s v="1427038"/>
    <x v="0"/>
    <x v="0"/>
    <x v="0"/>
    <n v="311.11"/>
    <n v="0"/>
    <n v="311.11"/>
    <n v="0"/>
    <n v="311.11"/>
    <n v="0"/>
    <n v="0"/>
    <n v="0"/>
    <n v="0"/>
    <n v="0"/>
  </r>
  <r>
    <s v="1427038"/>
    <x v="190"/>
    <x v="2"/>
    <x v="0"/>
    <n v="29.46"/>
    <n v="0"/>
    <n v="29.46"/>
    <n v="31.22"/>
    <n v="-1.759999999999998"/>
    <n v="3.8959999999999999"/>
    <n v="0"/>
    <n v="3.8959999999999999"/>
    <n v="4.13"/>
    <n v="-0.23399999999999999"/>
  </r>
  <r>
    <s v="1427038"/>
    <x v="191"/>
    <x v="2"/>
    <x v="0"/>
    <n v="60.44"/>
    <n v="0"/>
    <n v="60.44"/>
    <n v="64.069999999999993"/>
    <n v="-3.6299999999999955"/>
    <n v="3.8959999999999999"/>
    <n v="0"/>
    <n v="3.8959999999999999"/>
    <n v="4.13"/>
    <n v="-0.23399999999999999"/>
  </r>
  <r>
    <s v="1427038"/>
    <x v="192"/>
    <x v="2"/>
    <x v="0"/>
    <n v="2382.81"/>
    <n v="0"/>
    <n v="2382.81"/>
    <n v="2525.3000000000002"/>
    <n v="-142.49000000000024"/>
    <n v="38.96"/>
    <n v="0"/>
    <n v="38.96"/>
    <n v="41.29"/>
    <n v="-2.3299999999999983"/>
  </r>
  <r>
    <s v="1427038"/>
    <x v="367"/>
    <x v="3"/>
    <x v="2"/>
    <n v="-18846.53"/>
    <n v="0"/>
    <n v="-18846.53"/>
    <n v="-18846.59"/>
    <n v="6.0000000001309672E-2"/>
    <n v="-19200"/>
    <n v="0"/>
    <n v="-19200"/>
    <n v="-19200"/>
    <n v="0"/>
  </r>
  <r>
    <s v="1427038"/>
    <x v="194"/>
    <x v="4"/>
    <x v="2"/>
    <n v="1604.5"/>
    <n v="1604.4970414201182"/>
    <n v="2.9585798818061448E-3"/>
    <n v="1626.96"/>
    <n v="-22.460000000000036"/>
    <n v="3168"/>
    <n v="3168"/>
    <n v="0"/>
    <n v="3212.3519999999999"/>
    <n v="-44.351999999999862"/>
  </r>
  <r>
    <s v="1427038"/>
    <x v="411"/>
    <x v="4"/>
    <x v="2"/>
    <n v="14458.21"/>
    <n v="14383.300492610837"/>
    <n v="74.909507389162172"/>
    <n v="14599.05"/>
    <n v="-140.84000000000015"/>
    <n v="19300"/>
    <n v="19200"/>
    <n v="100"/>
    <n v="19488"/>
    <n v="-188"/>
  </r>
  <r>
    <s v="1427244"/>
    <x v="0"/>
    <x v="0"/>
    <x v="0"/>
    <n v="-2440.29"/>
    <n v="0"/>
    <n v="-2440.29"/>
    <n v="0"/>
    <n v="-2440.29"/>
    <n v="0"/>
    <n v="0"/>
    <n v="0"/>
    <n v="0"/>
    <n v="0"/>
  </r>
  <r>
    <s v="1427244"/>
    <x v="190"/>
    <x v="2"/>
    <x v="0"/>
    <n v="125.41"/>
    <n v="0"/>
    <n v="125.41"/>
    <n v="91.46"/>
    <n v="33.950000000000003"/>
    <n v="16.585999999999999"/>
    <n v="0"/>
    <n v="16.585999999999999"/>
    <n v="12.099"/>
    <n v="4.4869999999999983"/>
  </r>
  <r>
    <s v="1427244"/>
    <x v="191"/>
    <x v="2"/>
    <x v="0"/>
    <n v="257.32"/>
    <n v="0"/>
    <n v="257.32"/>
    <n v="187.71"/>
    <n v="69.609999999999985"/>
    <n v="16.585999999999999"/>
    <n v="0"/>
    <n v="16.585999999999999"/>
    <n v="12.099"/>
    <n v="4.4869999999999983"/>
  </r>
  <r>
    <s v="1427244"/>
    <x v="192"/>
    <x v="2"/>
    <x v="0"/>
    <n v="10144.08"/>
    <n v="0"/>
    <n v="10144.08"/>
    <n v="7398.34"/>
    <n v="2745.74"/>
    <n v="165.86"/>
    <n v="0"/>
    <n v="165.86"/>
    <n v="120.96599999999999"/>
    <n v="44.89400000000002"/>
  </r>
  <r>
    <s v="1427244"/>
    <x v="56"/>
    <x v="3"/>
    <x v="2"/>
    <n v="-45541.69"/>
    <n v="0"/>
    <n v="-45541.69"/>
    <n v="-45541.8"/>
    <n v="0.11000000000058208"/>
    <n v="-56250"/>
    <n v="0"/>
    <n v="-56250"/>
    <n v="-56250"/>
    <n v="0"/>
  </r>
  <r>
    <s v="1427244"/>
    <x v="194"/>
    <x v="4"/>
    <x v="2"/>
    <n v="4701.5600000000004"/>
    <n v="4700.6706114398412"/>
    <n v="0.88938856015920464"/>
    <n v="4766.4799999999996"/>
    <n v="-64.919999999999163"/>
    <n v="9283"/>
    <n v="9281.2504930966461"/>
    <n v="1.7495069033539039"/>
    <n v="9411.1880000000001"/>
    <n v="-128.1880000000001"/>
  </r>
  <r>
    <s v="1427244"/>
    <x v="193"/>
    <x v="4"/>
    <x v="2"/>
    <n v="32753.61"/>
    <n v="32608.689655172413"/>
    <n v="144.92034482758754"/>
    <n v="33097.82"/>
    <n v="-344.20999999999913"/>
    <n v="56500"/>
    <n v="56250"/>
    <n v="250"/>
    <n v="57093.75"/>
    <n v="-593.75"/>
  </r>
  <r>
    <s v="1427245"/>
    <x v="0"/>
    <x v="0"/>
    <x v="0"/>
    <n v="-2318.5"/>
    <n v="0"/>
    <n v="-2318.5"/>
    <n v="0"/>
    <n v="-2318.5"/>
    <n v="0"/>
    <n v="0"/>
    <n v="0"/>
    <n v="0"/>
    <n v="0"/>
  </r>
  <r>
    <s v="1427245"/>
    <x v="1"/>
    <x v="1"/>
    <x v="0"/>
    <n v="9.66"/>
    <n v="0"/>
    <n v="9.66"/>
    <n v="9.7100000000000009"/>
    <n v="-5.0000000000000711E-2"/>
    <n v="0"/>
    <n v="0"/>
    <n v="0"/>
    <n v="0"/>
    <n v="0"/>
  </r>
  <r>
    <s v="1427245"/>
    <x v="2"/>
    <x v="1"/>
    <x v="0"/>
    <n v="225.35"/>
    <n v="0"/>
    <n v="225.35"/>
    <n v="226.48"/>
    <n v="-1.1299999999999955"/>
    <n v="0"/>
    <n v="0"/>
    <n v="0"/>
    <n v="0"/>
    <n v="0"/>
  </r>
  <r>
    <s v="1427245"/>
    <x v="3"/>
    <x v="1"/>
    <x v="0"/>
    <n v="1513.07"/>
    <n v="0"/>
    <n v="1513.07"/>
    <n v="1520.64"/>
    <n v="-7.5700000000001637"/>
    <n v="0"/>
    <n v="0"/>
    <n v="0"/>
    <n v="0"/>
    <n v="0"/>
  </r>
  <r>
    <s v="1427245"/>
    <x v="4"/>
    <x v="2"/>
    <x v="0"/>
    <n v="2027.94"/>
    <n v="0"/>
    <n v="2027.94"/>
    <n v="2468.86"/>
    <n v="-440.92000000000007"/>
    <n v="5.75"/>
    <n v="0"/>
    <n v="5.75"/>
    <n v="7"/>
    <n v="-1.25"/>
  </r>
  <r>
    <s v="1427245"/>
    <x v="5"/>
    <x v="2"/>
    <x v="0"/>
    <n v="6971.13"/>
    <n v="0"/>
    <n v="6971.13"/>
    <n v="8486.82"/>
    <n v="-1515.6899999999996"/>
    <n v="5.75"/>
    <n v="0"/>
    <n v="5.75"/>
    <n v="7"/>
    <n v="-1.25"/>
  </r>
  <r>
    <s v="1427245"/>
    <x v="6"/>
    <x v="2"/>
    <x v="0"/>
    <n v="7542.33"/>
    <n v="0"/>
    <n v="7542.33"/>
    <n v="9181.9599999999991"/>
    <n v="-1639.6299999999992"/>
    <n v="120.75"/>
    <n v="0"/>
    <n v="120.75"/>
    <n v="147"/>
    <n v="-26.25"/>
  </r>
  <r>
    <s v="1427245"/>
    <x v="7"/>
    <x v="1"/>
    <x v="0"/>
    <n v="16951.91"/>
    <n v="0"/>
    <n v="16951.91"/>
    <n v="17036.669999999998"/>
    <n v="-84.759999999998399"/>
    <n v="0"/>
    <n v="0"/>
    <n v="0"/>
    <n v="0"/>
    <n v="0"/>
  </r>
  <r>
    <s v="1427245"/>
    <x v="8"/>
    <x v="1"/>
    <x v="0"/>
    <n v="39201.42"/>
    <n v="0"/>
    <n v="39201.42"/>
    <n v="39397.42"/>
    <n v="-196"/>
    <n v="0"/>
    <n v="0"/>
    <n v="0"/>
    <n v="0"/>
    <n v="0"/>
  </r>
  <r>
    <s v="1427245"/>
    <x v="343"/>
    <x v="3"/>
    <x v="1"/>
    <n v="-928511.02"/>
    <n v="0"/>
    <n v="-928511.02"/>
    <n v="-928511.22"/>
    <n v="0.19999999995343387"/>
    <n v="-5110"/>
    <n v="0"/>
    <n v="-5110"/>
    <n v="-5110"/>
    <n v="0"/>
  </r>
  <r>
    <s v="1427245"/>
    <x v="48"/>
    <x v="4"/>
    <x v="2"/>
    <n v="439.39"/>
    <n v="434.96039603960395"/>
    <n v="4.4296039603960367"/>
    <n v="439.31"/>
    <n v="7.9999999999984084E-2"/>
    <n v="5162"/>
    <n v="5110"/>
    <n v="52"/>
    <n v="5161.1000000000004"/>
    <n v="0.8999999999996362"/>
  </r>
  <r>
    <s v="1427245"/>
    <x v="342"/>
    <x v="4"/>
    <x v="2"/>
    <n v="3222.76"/>
    <n v="3187.4088669950738"/>
    <n v="35.351133004926396"/>
    <n v="3235.22"/>
    <n v="-12.459999999999582"/>
    <n v="62000"/>
    <n v="61320"/>
    <n v="680"/>
    <n v="62239.8"/>
    <n v="-239.80000000000291"/>
  </r>
  <r>
    <s v="1427245"/>
    <x v="11"/>
    <x v="4"/>
    <x v="2"/>
    <n v="5089.78"/>
    <n v="5064.0099502487565"/>
    <n v="25.770049751243278"/>
    <n v="5089.33"/>
    <n v="0.4499999999998181"/>
    <n v="5136"/>
    <n v="5110"/>
    <n v="26"/>
    <n v="5135.55"/>
    <n v="0.4499999999998181"/>
  </r>
  <r>
    <s v="1427245"/>
    <x v="54"/>
    <x v="4"/>
    <x v="2"/>
    <n v="13873.79"/>
    <n v="13833.182266009851"/>
    <n v="40.607733990149427"/>
    <n v="14040.68"/>
    <n v="-166.88999999999942"/>
    <n v="61500"/>
    <n v="61320"/>
    <n v="180"/>
    <n v="62239.8"/>
    <n v="-739.80000000000291"/>
  </r>
  <r>
    <s v="1427245"/>
    <x v="55"/>
    <x v="4"/>
    <x v="2"/>
    <n v="17827"/>
    <n v="17774.827586206895"/>
    <n v="52.172413793105079"/>
    <n v="18041.45"/>
    <n v="-214.45000000000073"/>
    <n v="61500"/>
    <n v="61320"/>
    <n v="180"/>
    <n v="62239.8"/>
    <n v="-739.80000000000291"/>
  </r>
  <r>
    <s v="1427245"/>
    <x v="14"/>
    <x v="4"/>
    <x v="2"/>
    <n v="29408.97"/>
    <n v="28832.049019607843"/>
    <n v="576.92098039215853"/>
    <n v="29408.69"/>
    <n v="0.28000000000247383"/>
    <n v="62547"/>
    <n v="61320"/>
    <n v="1227"/>
    <n v="62546.400000000001"/>
    <n v="0.59999999999854481"/>
  </r>
  <r>
    <s v="1427245"/>
    <x v="56"/>
    <x v="4"/>
    <x v="2"/>
    <n v="50804.28"/>
    <n v="49646.63054187192"/>
    <n v="1157.6494581280785"/>
    <n v="50391.33"/>
    <n v="412.94999999999709"/>
    <n v="62750"/>
    <n v="61320"/>
    <n v="1430"/>
    <n v="62239.8"/>
    <n v="510.19999999999709"/>
  </r>
  <r>
    <s v="1427245"/>
    <x v="63"/>
    <x v="4"/>
    <x v="2"/>
    <n v="61984.65"/>
    <n v="61064.502463054188"/>
    <n v="920.14753694581304"/>
    <n v="61980.47"/>
    <n v="4.180000000000291"/>
    <n v="5187"/>
    <n v="5109.9999999999991"/>
    <n v="77.000000000000909"/>
    <n v="5186.6499999999996"/>
    <n v="0.3500000000003638"/>
  </r>
  <r>
    <s v="1427245"/>
    <x v="17"/>
    <x v="4"/>
    <x v="2"/>
    <n v="82327"/>
    <n v="81555.601990049749"/>
    <n v="771.39800995025143"/>
    <n v="81963.38"/>
    <n v="363.61999999999534"/>
    <n v="61900"/>
    <n v="61320"/>
    <n v="580"/>
    <n v="61626.6"/>
    <n v="273.40000000000146"/>
  </r>
  <r>
    <s v="1427245"/>
    <x v="58"/>
    <x v="4"/>
    <x v="2"/>
    <n v="311959.13"/>
    <n v="307545.55445544556"/>
    <n v="4413.5755445544492"/>
    <n v="310621.01"/>
    <n v="1338.1199999999953"/>
    <n v="62200"/>
    <n v="61320"/>
    <n v="880"/>
    <n v="61933.2"/>
    <n v="266.80000000000291"/>
  </r>
  <r>
    <s v="1427245"/>
    <x v="59"/>
    <x v="4"/>
    <x v="3"/>
    <n v="276353.90999999997"/>
    <n v="270523.11442786071"/>
    <n v="5830.7955721392646"/>
    <n v="271875.73"/>
    <n v="4478.179999999993"/>
    <n v="45990"/>
    <n v="45990"/>
    <n v="0"/>
    <n v="46219.95"/>
    <n v="-229.94999999999709"/>
  </r>
  <r>
    <s v="1427245"/>
    <x v="20"/>
    <x v="4"/>
    <x v="4"/>
    <n v="3096.05"/>
    <n v="3035.3431372549021"/>
    <n v="60.706862745098078"/>
    <n v="3096.05"/>
    <n v="0"/>
    <n v="562.91800000000001"/>
    <n v="551.88039215686274"/>
    <n v="11.037607843137266"/>
    <n v="562.91800000000001"/>
    <n v="0"/>
  </r>
  <r>
    <s v="1427294"/>
    <x v="0"/>
    <x v="0"/>
    <x v="0"/>
    <n v="-29801.61"/>
    <n v="0"/>
    <n v="-29801.61"/>
    <n v="0"/>
    <n v="-29801.61"/>
    <n v="0"/>
    <n v="0"/>
    <n v="0"/>
    <n v="0"/>
    <n v="0"/>
  </r>
  <r>
    <s v="1427294"/>
    <x v="1"/>
    <x v="1"/>
    <x v="0"/>
    <n v="32.799999999999997"/>
    <n v="0"/>
    <n v="32.799999999999997"/>
    <n v="32.64"/>
    <n v="0.15999999999999659"/>
    <n v="0"/>
    <n v="0"/>
    <n v="0"/>
    <n v="0"/>
    <n v="0"/>
  </r>
  <r>
    <s v="1427294"/>
    <x v="2"/>
    <x v="1"/>
    <x v="0"/>
    <n v="765.24"/>
    <n v="0"/>
    <n v="765.24"/>
    <n v="761.55"/>
    <n v="3.6900000000000546"/>
    <n v="0"/>
    <n v="0"/>
    <n v="0"/>
    <n v="0"/>
    <n v="0"/>
  </r>
  <r>
    <s v="1427294"/>
    <x v="3"/>
    <x v="1"/>
    <x v="0"/>
    <n v="5138.0600000000004"/>
    <n v="0"/>
    <n v="5138.0600000000004"/>
    <n v="5113.25"/>
    <n v="24.8100000000004"/>
    <n v="0"/>
    <n v="0"/>
    <n v="0"/>
    <n v="0"/>
    <n v="0"/>
  </r>
  <r>
    <s v="1427294"/>
    <x v="4"/>
    <x v="2"/>
    <x v="0"/>
    <n v="9497.81"/>
    <n v="0"/>
    <n v="9497.81"/>
    <n v="8301.73"/>
    <n v="1196.08"/>
    <n v="26.93"/>
    <n v="0"/>
    <n v="26.93"/>
    <n v="23.539000000000001"/>
    <n v="3.3909999999999982"/>
  </r>
  <r>
    <s v="1427294"/>
    <x v="5"/>
    <x v="2"/>
    <x v="0"/>
    <n v="32649.15"/>
    <n v="0"/>
    <n v="32649.15"/>
    <n v="28537.56"/>
    <n v="4111.59"/>
    <n v="26.93"/>
    <n v="0"/>
    <n v="26.93"/>
    <n v="23.539000000000001"/>
    <n v="3.3909999999999982"/>
  </r>
  <r>
    <s v="1427294"/>
    <x v="6"/>
    <x v="2"/>
    <x v="0"/>
    <n v="35324.36"/>
    <n v="0"/>
    <n v="35324.36"/>
    <n v="30875.03"/>
    <n v="4449.3300000000017"/>
    <n v="565.53"/>
    <n v="0"/>
    <n v="565.53"/>
    <n v="494.298"/>
    <n v="71.231999999999971"/>
  </r>
  <r>
    <s v="1427294"/>
    <x v="7"/>
    <x v="1"/>
    <x v="0"/>
    <n v="57565"/>
    <n v="0"/>
    <n v="57565"/>
    <n v="57287.07"/>
    <n v="277.93000000000029"/>
    <n v="0"/>
    <n v="0"/>
    <n v="0"/>
    <n v="0"/>
    <n v="0"/>
  </r>
  <r>
    <s v="1427294"/>
    <x v="8"/>
    <x v="1"/>
    <x v="0"/>
    <n v="133119.45000000001"/>
    <n v="0"/>
    <n v="133119.45000000001"/>
    <n v="132476.73000000001"/>
    <n v="642.72000000000116"/>
    <n v="0"/>
    <n v="0"/>
    <n v="0"/>
    <n v="0"/>
    <n v="0"/>
  </r>
  <r>
    <s v="1427294"/>
    <x v="343"/>
    <x v="3"/>
    <x v="1"/>
    <n v="-3122186.44"/>
    <n v="0"/>
    <n v="-3122186.44"/>
    <n v="-3122187.12"/>
    <n v="0.68000000016763806"/>
    <n v="-17182.75"/>
    <n v="0"/>
    <n v="-17182.75"/>
    <n v="-17182.75"/>
    <n v="0"/>
  </r>
  <r>
    <s v="1427294"/>
    <x v="44"/>
    <x v="4"/>
    <x v="2"/>
    <n v="665"/>
    <n v="0"/>
    <n v="665"/>
    <n v="0"/>
    <n v="665"/>
    <n v="500"/>
    <n v="0"/>
    <n v="500"/>
    <n v="0"/>
    <n v="500"/>
  </r>
  <r>
    <s v="1427294"/>
    <x v="48"/>
    <x v="4"/>
    <x v="2"/>
    <n v="1470.11"/>
    <n v="1462.5940594059407"/>
    <n v="7.5159405940592023"/>
    <n v="1477.22"/>
    <n v="-7.1100000000001273"/>
    <n v="17271"/>
    <n v="17182.749504950498"/>
    <n v="88.250495049502206"/>
    <n v="17354.577000000001"/>
    <n v="-83.577000000001135"/>
  </r>
  <r>
    <s v="1427294"/>
    <x v="342"/>
    <x v="4"/>
    <x v="2"/>
    <n v="10884.62"/>
    <n v="10717.911330049261"/>
    <n v="166.70866995073993"/>
    <n v="10878.68"/>
    <n v="5.9400000000005093"/>
    <n v="209400"/>
    <n v="206193"/>
    <n v="3207"/>
    <n v="209285.89499999999"/>
    <n v="114.10500000001048"/>
  </r>
  <r>
    <s v="1427294"/>
    <x v="11"/>
    <x v="4"/>
    <x v="2"/>
    <n v="17031.330000000002"/>
    <n v="17028.109452736317"/>
    <n v="3.2205472636851482"/>
    <n v="17113.25"/>
    <n v="-81.919999999998254"/>
    <n v="17186"/>
    <n v="17182.75024875622"/>
    <n v="3.249751243780338"/>
    <n v="17268.664000000001"/>
    <n v="-82.664000000000669"/>
  </r>
  <r>
    <s v="1427294"/>
    <x v="54"/>
    <x v="4"/>
    <x v="2"/>
    <n v="47148.31"/>
    <n v="46515.083743842362"/>
    <n v="633.22625615763536"/>
    <n v="47212.81"/>
    <n v="-64.5"/>
    <n v="209000"/>
    <n v="206193"/>
    <n v="2807"/>
    <n v="209285.89499999999"/>
    <n v="-285.89499999998952"/>
  </r>
  <r>
    <s v="1427294"/>
    <x v="55"/>
    <x v="4"/>
    <x v="2"/>
    <n v="60727.77"/>
    <n v="59769.162561576355"/>
    <n v="958.60743842364172"/>
    <n v="60665.7"/>
    <n v="62.069999999999709"/>
    <n v="209500"/>
    <n v="206193"/>
    <n v="3307"/>
    <n v="209285.89499999999"/>
    <n v="214.10500000001048"/>
  </r>
  <r>
    <s v="1427294"/>
    <x v="14"/>
    <x v="4"/>
    <x v="2"/>
    <n v="97472.27"/>
    <n v="96949.882352941175"/>
    <n v="522.38764705882932"/>
    <n v="98888.88"/>
    <n v="-1416.6100000000006"/>
    <n v="207304"/>
    <n v="206193"/>
    <n v="1111"/>
    <n v="210316.86"/>
    <n v="-3012.859999999986"/>
  </r>
  <r>
    <s v="1427294"/>
    <x v="56"/>
    <x v="4"/>
    <x v="2"/>
    <n v="175618.46"/>
    <n v="166940.45320197043"/>
    <n v="8678.0067980295571"/>
    <n v="169444.56"/>
    <n v="6173.8999999999942"/>
    <n v="216912"/>
    <n v="206193"/>
    <n v="10719"/>
    <n v="209285.89499999999"/>
    <n v="7626.1050000000105"/>
  </r>
  <r>
    <s v="1427294"/>
    <x v="63"/>
    <x v="4"/>
    <x v="2"/>
    <n v="205623.65"/>
    <n v="205333.86206896551"/>
    <n v="289.78793103448697"/>
    <n v="208413.87"/>
    <n v="-2790.2200000000012"/>
    <n v="17207"/>
    <n v="17182.749753694581"/>
    <n v="24.250246305418841"/>
    <n v="17440.491000000002"/>
    <n v="-233.4910000000018"/>
  </r>
  <r>
    <s v="1427294"/>
    <x v="17"/>
    <x v="4"/>
    <x v="2"/>
    <n v="272950.58"/>
    <n v="274236.6865671642"/>
    <n v="-1286.1065671641845"/>
    <n v="275607.87"/>
    <n v="-2657.289999999979"/>
    <n v="205226"/>
    <n v="206193"/>
    <n v="-967"/>
    <n v="207223.965"/>
    <n v="-1997.9649999999965"/>
  </r>
  <r>
    <s v="1427294"/>
    <x v="58"/>
    <x v="4"/>
    <x v="2"/>
    <n v="1039455.84"/>
    <n v="1034144.4950495049"/>
    <n v="5311.3449504950549"/>
    <n v="1044485.94"/>
    <n v="-5030.0999999999767"/>
    <n v="207252"/>
    <n v="206193"/>
    <n v="1059"/>
    <n v="208254.93"/>
    <n v="-1002.929999999993"/>
  </r>
  <r>
    <s v="1427294"/>
    <x v="59"/>
    <x v="4"/>
    <x v="3"/>
    <n v="938437.55"/>
    <n v="909653.82089552237"/>
    <n v="28783.729104477679"/>
    <n v="914202.09"/>
    <n v="24235.460000000079"/>
    <n v="156172"/>
    <n v="154644.7502487562"/>
    <n v="1527.2497512437985"/>
    <n v="155417.97399999999"/>
    <n v="754.02600000001257"/>
  </r>
  <r>
    <s v="1427294"/>
    <x v="20"/>
    <x v="4"/>
    <x v="4"/>
    <n v="10410.69"/>
    <n v="10206.558823529413"/>
    <n v="204.13117647058789"/>
    <n v="10410.69"/>
    <n v="0"/>
    <n v="1892.8520000000001"/>
    <n v="1855.7372549019608"/>
    <n v="37.114745098039293"/>
    <n v="1892.8520000000001"/>
    <n v="0"/>
  </r>
  <r>
    <s v="1427295"/>
    <x v="0"/>
    <x v="0"/>
    <x v="0"/>
    <n v="-1791.21"/>
    <n v="0"/>
    <n v="-1791.21"/>
    <n v="0"/>
    <n v="-1791.21"/>
    <n v="0"/>
    <n v="0"/>
    <n v="0"/>
    <n v="0"/>
    <n v="0"/>
  </r>
  <r>
    <s v="1427295"/>
    <x v="1"/>
    <x v="1"/>
    <x v="0"/>
    <n v="30.62"/>
    <n v="0"/>
    <n v="30.62"/>
    <n v="30.77"/>
    <n v="-0.14999999999999858"/>
    <n v="0"/>
    <n v="0"/>
    <n v="0"/>
    <n v="0"/>
    <n v="0"/>
  </r>
  <r>
    <s v="1427295"/>
    <x v="2"/>
    <x v="1"/>
    <x v="0"/>
    <n v="714.57"/>
    <n v="0"/>
    <n v="714.57"/>
    <n v="718.04"/>
    <n v="-3.4699999999999136"/>
    <n v="0"/>
    <n v="0"/>
    <n v="0"/>
    <n v="0"/>
    <n v="0"/>
  </r>
  <r>
    <s v="1427295"/>
    <x v="3"/>
    <x v="1"/>
    <x v="0"/>
    <n v="4797.84"/>
    <n v="0"/>
    <n v="4797.84"/>
    <n v="4821.1000000000004"/>
    <n v="-23.260000000000218"/>
    <n v="0"/>
    <n v="0"/>
    <n v="0"/>
    <n v="0"/>
    <n v="0"/>
  </r>
  <r>
    <s v="1427295"/>
    <x v="4"/>
    <x v="2"/>
    <x v="0"/>
    <n v="7642.68"/>
    <n v="0"/>
    <n v="7642.68"/>
    <n v="7827.4"/>
    <n v="-184.71999999999935"/>
    <n v="21.67"/>
    <n v="0"/>
    <n v="21.67"/>
    <n v="22.193999999999999"/>
    <n v="-0.52399999999999736"/>
  </r>
  <r>
    <s v="1427295"/>
    <x v="5"/>
    <x v="2"/>
    <x v="0"/>
    <n v="26272.07"/>
    <n v="0"/>
    <n v="26272.07"/>
    <n v="26907.040000000001"/>
    <n v="-634.97000000000116"/>
    <n v="21.67"/>
    <n v="0"/>
    <n v="21.67"/>
    <n v="22.193999999999999"/>
    <n v="-0.52399999999999736"/>
  </r>
  <r>
    <s v="1427295"/>
    <x v="6"/>
    <x v="2"/>
    <x v="0"/>
    <n v="28424.77"/>
    <n v="0"/>
    <n v="28424.77"/>
    <n v="29110.959999999999"/>
    <n v="-686.18999999999869"/>
    <n v="455.07"/>
    <n v="0"/>
    <n v="455.07"/>
    <n v="466.05599999999998"/>
    <n v="-10.98599999999999"/>
  </r>
  <r>
    <s v="1427295"/>
    <x v="7"/>
    <x v="1"/>
    <x v="0"/>
    <n v="53753.31"/>
    <n v="0"/>
    <n v="53753.31"/>
    <n v="54013.919999999998"/>
    <n v="-260.61000000000058"/>
    <n v="0"/>
    <n v="0"/>
    <n v="0"/>
    <n v="0"/>
    <n v="0"/>
  </r>
  <r>
    <s v="1427295"/>
    <x v="8"/>
    <x v="1"/>
    <x v="0"/>
    <n v="124304.89"/>
    <n v="0"/>
    <n v="124304.89"/>
    <n v="124907.56"/>
    <n v="-602.66999999999825"/>
    <n v="0"/>
    <n v="0"/>
    <n v="0"/>
    <n v="0"/>
    <n v="0"/>
  </r>
  <r>
    <s v="1427295"/>
    <x v="343"/>
    <x v="3"/>
    <x v="1"/>
    <n v="-2943797.84"/>
    <n v="0"/>
    <n v="-2943797.84"/>
    <n v="-2943798.49"/>
    <n v="0.65000000037252903"/>
    <n v="-16201"/>
    <n v="0"/>
    <n v="-16201"/>
    <n v="-16201"/>
    <n v="0"/>
  </r>
  <r>
    <s v="1427295"/>
    <x v="239"/>
    <x v="4"/>
    <x v="2"/>
    <n v="199.36"/>
    <n v="0"/>
    <n v="199.36"/>
    <n v="0"/>
    <n v="199.36"/>
    <n v="2000"/>
    <n v="0"/>
    <n v="2000"/>
    <n v="0"/>
    <n v="2000"/>
  </r>
  <r>
    <s v="1427295"/>
    <x v="48"/>
    <x v="4"/>
    <x v="2"/>
    <n v="2010.62"/>
    <n v="1379.029702970297"/>
    <n v="631.59029702970292"/>
    <n v="1392.82"/>
    <n v="617.79999999999995"/>
    <n v="23621"/>
    <n v="16201"/>
    <n v="7420"/>
    <n v="16363.01"/>
    <n v="7257.99"/>
  </r>
  <r>
    <s v="1427295"/>
    <x v="342"/>
    <x v="4"/>
    <x v="2"/>
    <n v="10151.69"/>
    <n v="10105.53694581281"/>
    <n v="46.153054187190719"/>
    <n v="10257.120000000001"/>
    <n v="-105.43000000000029"/>
    <n v="195300"/>
    <n v="194412"/>
    <n v="888"/>
    <n v="197328.18"/>
    <n v="-2028.179999999993"/>
  </r>
  <r>
    <s v="1427295"/>
    <x v="11"/>
    <x v="4"/>
    <x v="2"/>
    <n v="16064.11"/>
    <n v="16055.194029850747"/>
    <n v="8.9159701492535532"/>
    <n v="16135.47"/>
    <n v="-71.359999999998763"/>
    <n v="16210"/>
    <n v="16201"/>
    <n v="9"/>
    <n v="16282.004999999999"/>
    <n v="-72.0049999999992"/>
  </r>
  <r>
    <s v="1427295"/>
    <x v="54"/>
    <x v="4"/>
    <x v="2"/>
    <n v="43990.05"/>
    <n v="43857.399014778326"/>
    <n v="132.65098522167682"/>
    <n v="44515.26"/>
    <n v="-525.20999999999913"/>
    <n v="195000"/>
    <n v="194412"/>
    <n v="588"/>
    <n v="197328.18"/>
    <n v="-2328.179999999993"/>
  </r>
  <r>
    <s v="1427295"/>
    <x v="55"/>
    <x v="4"/>
    <x v="2"/>
    <n v="56669.59"/>
    <n v="56354.206896551725"/>
    <n v="315.38310344827187"/>
    <n v="57199.519999999997"/>
    <n v="-529.93000000000029"/>
    <n v="195500"/>
    <n v="194412"/>
    <n v="1088"/>
    <n v="197328.18"/>
    <n v="-1828.179999999993"/>
  </r>
  <r>
    <s v="1427295"/>
    <x v="14"/>
    <x v="4"/>
    <x v="2"/>
    <n v="91933.42"/>
    <n v="91410.578431372545"/>
    <n v="522.84156862745294"/>
    <n v="93238.79"/>
    <n v="-1305.3699999999953"/>
    <n v="195524"/>
    <n v="194412"/>
    <n v="1112"/>
    <n v="198300.24"/>
    <n v="-2776.2399999999907"/>
  </r>
  <r>
    <s v="1427295"/>
    <x v="56"/>
    <x v="4"/>
    <x v="2"/>
    <n v="161934.1"/>
    <n v="157402.17733990148"/>
    <n v="4531.9226600985276"/>
    <n v="159763.21"/>
    <n v="2170.890000000014"/>
    <n v="200010"/>
    <n v="194412"/>
    <n v="5598"/>
    <n v="197328.18"/>
    <n v="2681.820000000007"/>
  </r>
  <r>
    <s v="1427295"/>
    <x v="63"/>
    <x v="4"/>
    <x v="2"/>
    <n v="194056.05"/>
    <n v="193601.95073891626"/>
    <n v="454.09926108372747"/>
    <n v="196505.98"/>
    <n v="-2449.9300000000221"/>
    <n v="16239"/>
    <n v="16201"/>
    <n v="38"/>
    <n v="16444.014999999999"/>
    <n v="-205.01499999999942"/>
  </r>
  <r>
    <s v="1427295"/>
    <x v="17"/>
    <x v="4"/>
    <x v="2"/>
    <n v="259300.47"/>
    <n v="258567.96019900497"/>
    <n v="732.50980099503067"/>
    <n v="259860.8"/>
    <n v="-560.32999999998719"/>
    <n v="194900"/>
    <n v="194412"/>
    <n v="488"/>
    <n v="195384.06"/>
    <n v="-484.05999999999767"/>
  </r>
  <r>
    <s v="1427295"/>
    <x v="58"/>
    <x v="4"/>
    <x v="2"/>
    <n v="977224.5"/>
    <n v="975057.8316831683"/>
    <n v="2166.6683168316958"/>
    <n v="984808.41"/>
    <n v="-7583.9100000000326"/>
    <n v="194844"/>
    <n v="194412"/>
    <n v="432"/>
    <n v="196356.12"/>
    <n v="-1512.1199999999953"/>
  </r>
  <r>
    <s v="1427295"/>
    <x v="59"/>
    <x v="4"/>
    <x v="3"/>
    <n v="876298.48"/>
    <n v="857680.02985074627"/>
    <n v="18618.450149253709"/>
    <n v="861968.43"/>
    <n v="14330.04999999993"/>
    <n v="145831"/>
    <n v="145809"/>
    <n v="22"/>
    <n v="146538.04500000001"/>
    <n v="-707.04500000001281"/>
  </r>
  <r>
    <s v="1427295"/>
    <x v="20"/>
    <x v="4"/>
    <x v="4"/>
    <n v="9815.86"/>
    <n v="9623.3921568627447"/>
    <n v="192.46784313725584"/>
    <n v="9815.86"/>
    <n v="0"/>
    <n v="1784.703"/>
    <n v="1749.7078431372549"/>
    <n v="34.995156862745034"/>
    <n v="1784.702"/>
    <n v="9.9999999997635314E-4"/>
  </r>
  <r>
    <s v="1427870"/>
    <x v="0"/>
    <x v="0"/>
    <x v="0"/>
    <n v="-3734.4"/>
    <n v="0"/>
    <n v="-3734.4"/>
    <n v="0"/>
    <n v="-3734.4"/>
    <n v="0"/>
    <n v="0"/>
    <n v="0"/>
    <n v="0"/>
    <n v="0"/>
  </r>
  <r>
    <s v="1427870"/>
    <x v="1"/>
    <x v="1"/>
    <x v="0"/>
    <n v="4.25"/>
    <n v="0"/>
    <n v="4.25"/>
    <n v="4.2699999999999996"/>
    <n v="-1.9999999999999574E-2"/>
    <n v="0"/>
    <n v="0"/>
    <n v="0"/>
    <n v="0"/>
    <n v="0"/>
  </r>
  <r>
    <s v="1427870"/>
    <x v="2"/>
    <x v="1"/>
    <x v="0"/>
    <n v="99.23"/>
    <n v="0"/>
    <n v="99.23"/>
    <n v="99.72"/>
    <n v="-0.48999999999999488"/>
    <n v="0"/>
    <n v="0"/>
    <n v="0"/>
    <n v="0"/>
    <n v="0"/>
  </r>
  <r>
    <s v="1427870"/>
    <x v="3"/>
    <x v="1"/>
    <x v="0"/>
    <n v="666.23"/>
    <n v="0"/>
    <n v="666.23"/>
    <n v="669.56"/>
    <n v="-3.3299999999999272"/>
    <n v="0"/>
    <n v="0"/>
    <n v="0"/>
    <n v="0"/>
    <n v="0"/>
  </r>
  <r>
    <s v="1427870"/>
    <x v="4"/>
    <x v="2"/>
    <x v="0"/>
    <n v="1026.31"/>
    <n v="0"/>
    <n v="1026.31"/>
    <n v="1087.07"/>
    <n v="-60.759999999999991"/>
    <n v="2.91"/>
    <n v="0"/>
    <n v="2.91"/>
    <n v="3.0819999999999999"/>
    <n v="-0.17199999999999971"/>
  </r>
  <r>
    <s v="1427870"/>
    <x v="5"/>
    <x v="2"/>
    <x v="0"/>
    <n v="3528"/>
    <n v="0"/>
    <n v="3528"/>
    <n v="3736.86"/>
    <n v="-208.86000000000013"/>
    <n v="2.91"/>
    <n v="0"/>
    <n v="2.91"/>
    <n v="3.0819999999999999"/>
    <n v="-0.17199999999999971"/>
  </r>
  <r>
    <s v="1427870"/>
    <x v="6"/>
    <x v="2"/>
    <x v="0"/>
    <n v="3817.08"/>
    <n v="0"/>
    <n v="3817.08"/>
    <n v="4042.94"/>
    <n v="-225.86000000000013"/>
    <n v="61.11"/>
    <n v="0"/>
    <n v="61.11"/>
    <n v="64.725999999999999"/>
    <n v="-3.6159999999999997"/>
  </r>
  <r>
    <s v="1427870"/>
    <x v="7"/>
    <x v="1"/>
    <x v="0"/>
    <n v="7464.15"/>
    <n v="0"/>
    <n v="7464.15"/>
    <n v="7501.47"/>
    <n v="-37.320000000000618"/>
    <n v="0"/>
    <n v="0"/>
    <n v="0"/>
    <n v="0"/>
    <n v="0"/>
  </r>
  <r>
    <s v="1427870"/>
    <x v="8"/>
    <x v="1"/>
    <x v="0"/>
    <n v="17260.900000000001"/>
    <n v="0"/>
    <n v="17260.900000000001"/>
    <n v="17347.2"/>
    <n v="-86.299999999999272"/>
    <n v="0"/>
    <n v="0"/>
    <n v="0"/>
    <n v="0"/>
    <n v="0"/>
  </r>
  <r>
    <s v="1427870"/>
    <x v="60"/>
    <x v="3"/>
    <x v="1"/>
    <n v="-408642.23"/>
    <n v="0"/>
    <n v="-408642.23"/>
    <n v="-408642.23"/>
    <n v="0"/>
    <n v="-2250"/>
    <n v="0"/>
    <n v="-2250"/>
    <n v="-2250"/>
    <n v="0"/>
  </r>
  <r>
    <s v="1427870"/>
    <x v="61"/>
    <x v="4"/>
    <x v="2"/>
    <n v="1450.24"/>
    <n v="1403.4581280788177"/>
    <n v="46.781871921182301"/>
    <n v="1424.51"/>
    <n v="25.730000000000018"/>
    <n v="27900"/>
    <n v="27000"/>
    <n v="900"/>
    <n v="27405"/>
    <n v="495"/>
  </r>
  <r>
    <s v="1427870"/>
    <x v="11"/>
    <x v="4"/>
    <x v="2"/>
    <n v="2241.64"/>
    <n v="2229.7512437810947"/>
    <n v="11.888756218905201"/>
    <n v="2240.9"/>
    <n v="0.73999999999978172"/>
    <n v="2262"/>
    <n v="2250"/>
    <n v="12"/>
    <n v="2261.25"/>
    <n v="0.75"/>
  </r>
  <r>
    <s v="1427870"/>
    <x v="54"/>
    <x v="4"/>
    <x v="2"/>
    <n v="6293.96"/>
    <n v="6090.9261083743841"/>
    <n v="203.03389162561598"/>
    <n v="6182.29"/>
    <n v="111.67000000000007"/>
    <n v="27900"/>
    <n v="27000"/>
    <n v="900"/>
    <n v="27405"/>
    <n v="495"/>
  </r>
  <r>
    <s v="1427870"/>
    <x v="55"/>
    <x v="4"/>
    <x v="2"/>
    <n v="8087.38"/>
    <n v="7826.4926108374384"/>
    <n v="260.8873891625617"/>
    <n v="7943.89"/>
    <n v="143.48999999999978"/>
    <n v="27900"/>
    <n v="27000"/>
    <n v="900"/>
    <n v="27405"/>
    <n v="495"/>
  </r>
  <r>
    <s v="1427870"/>
    <x v="14"/>
    <x v="4"/>
    <x v="2"/>
    <n v="12949.03"/>
    <n v="12695.127450980392"/>
    <n v="253.90254901960907"/>
    <n v="12949.03"/>
    <n v="0"/>
    <n v="27540"/>
    <n v="27000"/>
    <n v="540"/>
    <n v="27540"/>
    <n v="0"/>
  </r>
  <r>
    <s v="1427870"/>
    <x v="56"/>
    <x v="4"/>
    <x v="2"/>
    <n v="24288.9"/>
    <n v="21860.059113300493"/>
    <n v="2428.8408866995087"/>
    <n v="22187.96"/>
    <n v="2100.9400000000023"/>
    <n v="30000"/>
    <n v="27000"/>
    <n v="3000"/>
    <n v="27405"/>
    <n v="2595"/>
  </r>
  <r>
    <s v="1427870"/>
    <x v="63"/>
    <x v="4"/>
    <x v="2"/>
    <n v="27293.8"/>
    <n v="26887.497536945812"/>
    <n v="406.30246305418768"/>
    <n v="27290.81"/>
    <n v="2.9899999999979627"/>
    <n v="2284"/>
    <n v="2250"/>
    <n v="34"/>
    <n v="2283.75"/>
    <n v="0.25"/>
  </r>
  <r>
    <s v="1427870"/>
    <x v="17"/>
    <x v="4"/>
    <x v="2"/>
    <n v="36089.550000000003"/>
    <n v="35910"/>
    <n v="179.55000000000291"/>
    <n v="36089.550000000003"/>
    <n v="0"/>
    <n v="27135"/>
    <n v="27000"/>
    <n v="135"/>
    <n v="27135"/>
    <n v="0"/>
  </r>
  <r>
    <s v="1427870"/>
    <x v="58"/>
    <x v="4"/>
    <x v="2"/>
    <n v="136770.5"/>
    <n v="135416.33663366336"/>
    <n v="1354.1633663366374"/>
    <n v="136770.5"/>
    <n v="0"/>
    <n v="27270"/>
    <n v="27000"/>
    <n v="270"/>
    <n v="27270"/>
    <n v="0"/>
  </r>
  <r>
    <s v="1427870"/>
    <x v="59"/>
    <x v="4"/>
    <x v="3"/>
    <n v="121682.25"/>
    <n v="119114.87562189055"/>
    <n v="2567.3743781094527"/>
    <n v="119710.45"/>
    <n v="1971.8000000000029"/>
    <n v="20250"/>
    <n v="20250"/>
    <n v="0"/>
    <n v="20351.25"/>
    <n v="-101.25"/>
  </r>
  <r>
    <s v="1427870"/>
    <x v="20"/>
    <x v="4"/>
    <x v="4"/>
    <n v="1363.23"/>
    <n v="1336.5"/>
    <n v="26.730000000000018"/>
    <n v="1363.23"/>
    <n v="0"/>
    <n v="247.86"/>
    <n v="243"/>
    <n v="4.8600000000000136"/>
    <n v="247.86"/>
    <n v="0"/>
  </r>
  <r>
    <s v="1428092"/>
    <x v="0"/>
    <x v="0"/>
    <x v="0"/>
    <n v="1904.61"/>
    <n v="0"/>
    <n v="1904.61"/>
    <n v="0"/>
    <n v="1904.61"/>
    <n v="0"/>
    <n v="0"/>
    <n v="0"/>
    <n v="0"/>
    <n v="0"/>
  </r>
  <r>
    <s v="1428092"/>
    <x v="190"/>
    <x v="2"/>
    <x v="0"/>
    <n v="170"/>
    <n v="0"/>
    <n v="170"/>
    <n v="179.71"/>
    <n v="-9.710000000000008"/>
    <n v="22.484000000000002"/>
    <n v="0"/>
    <n v="22.484000000000002"/>
    <n v="23.773"/>
    <n v="-1.2889999999999979"/>
  </r>
  <r>
    <s v="1428092"/>
    <x v="191"/>
    <x v="2"/>
    <x v="0"/>
    <n v="348.83"/>
    <n v="0"/>
    <n v="348.83"/>
    <n v="368.81"/>
    <n v="-19.980000000000018"/>
    <n v="22.484000000000002"/>
    <n v="0"/>
    <n v="22.484000000000002"/>
    <n v="23.773"/>
    <n v="-1.2889999999999979"/>
  </r>
  <r>
    <s v="1428092"/>
    <x v="192"/>
    <x v="2"/>
    <x v="0"/>
    <n v="13751.33"/>
    <n v="0"/>
    <n v="13751.33"/>
    <n v="14536.25"/>
    <n v="-784.92000000000007"/>
    <n v="224.84"/>
    <n v="0"/>
    <n v="224.84"/>
    <n v="237.673"/>
    <n v="-12.832999999999998"/>
  </r>
  <r>
    <s v="1428092"/>
    <x v="56"/>
    <x v="3"/>
    <x v="2"/>
    <n v="-89480.31"/>
    <n v="0"/>
    <n v="-89480.31"/>
    <n v="-89480.53"/>
    <n v="0.22000000000116415"/>
    <n v="-110520"/>
    <n v="0"/>
    <n v="-110520"/>
    <n v="-110520"/>
    <n v="0"/>
  </r>
  <r>
    <s v="1428092"/>
    <x v="194"/>
    <x v="4"/>
    <x v="2"/>
    <n v="9235.99"/>
    <n v="9235.8875739644973"/>
    <n v="0.10242603550250351"/>
    <n v="9365.19"/>
    <n v="-129.20000000000073"/>
    <n v="18236"/>
    <n v="18235.799802761339"/>
    <n v="0.20019723866062122"/>
    <n v="18491.100999999999"/>
    <n v="-255.10099999999875"/>
  </r>
  <r>
    <s v="1428092"/>
    <x v="193"/>
    <x v="4"/>
    <x v="2"/>
    <n v="64069.55"/>
    <n v="64069.546798029558"/>
    <n v="3.201970444933977E-3"/>
    <n v="65030.59"/>
    <n v="-961.0399999999936"/>
    <n v="110520"/>
    <n v="110520"/>
    <n v="0"/>
    <n v="112177.8"/>
    <n v="-1657.8000000000029"/>
  </r>
  <r>
    <s v="1428093"/>
    <x v="0"/>
    <x v="0"/>
    <x v="0"/>
    <n v="-7500.54"/>
    <n v="0"/>
    <n v="-7500.54"/>
    <n v="0"/>
    <n v="-7500.54"/>
    <n v="0"/>
    <n v="0"/>
    <n v="0"/>
    <n v="0"/>
    <n v="0"/>
  </r>
  <r>
    <s v="1428093"/>
    <x v="1"/>
    <x v="1"/>
    <x v="0"/>
    <n v="7.32"/>
    <n v="0"/>
    <n v="7.32"/>
    <n v="7.24"/>
    <n v="8.0000000000000071E-2"/>
    <n v="0"/>
    <n v="0"/>
    <n v="0"/>
    <n v="0"/>
    <n v="0"/>
  </r>
  <r>
    <s v="1428093"/>
    <x v="2"/>
    <x v="1"/>
    <x v="0"/>
    <n v="170.82"/>
    <n v="0"/>
    <n v="170.82"/>
    <n v="168.94"/>
    <n v="1.8799999999999955"/>
    <n v="0"/>
    <n v="0"/>
    <n v="0"/>
    <n v="0"/>
    <n v="0"/>
  </r>
  <r>
    <s v="1428093"/>
    <x v="3"/>
    <x v="1"/>
    <x v="0"/>
    <n v="1146.96"/>
    <n v="0"/>
    <n v="1146.96"/>
    <n v="1134.3"/>
    <n v="12.660000000000082"/>
    <n v="0"/>
    <n v="0"/>
    <n v="0"/>
    <n v="0"/>
    <n v="0"/>
  </r>
  <r>
    <s v="1428093"/>
    <x v="4"/>
    <x v="2"/>
    <x v="0"/>
    <n v="1851.59"/>
    <n v="0"/>
    <n v="1851.59"/>
    <n v="1841.62"/>
    <n v="9.9700000000000273"/>
    <n v="5.25"/>
    <n v="0"/>
    <n v="5.25"/>
    <n v="5.2220000000000004"/>
    <n v="2.7999999999999581E-2"/>
  </r>
  <r>
    <s v="1428093"/>
    <x v="5"/>
    <x v="2"/>
    <x v="0"/>
    <n v="6364.95"/>
    <n v="0"/>
    <n v="6364.95"/>
    <n v="6330.65"/>
    <n v="34.300000000000182"/>
    <n v="5.25"/>
    <n v="0"/>
    <n v="5.25"/>
    <n v="5.2220000000000004"/>
    <n v="2.7999999999999581E-2"/>
  </r>
  <r>
    <s v="1428093"/>
    <x v="6"/>
    <x v="2"/>
    <x v="0"/>
    <n v="6886.48"/>
    <n v="0"/>
    <n v="6886.48"/>
    <n v="6849.19"/>
    <n v="37.289999999999964"/>
    <n v="110.25"/>
    <n v="0"/>
    <n v="110.25"/>
    <n v="109.65300000000001"/>
    <n v="0.5969999999999942"/>
  </r>
  <r>
    <s v="1428093"/>
    <x v="7"/>
    <x v="1"/>
    <x v="0"/>
    <n v="12850.13"/>
    <n v="0"/>
    <n v="12850.13"/>
    <n v="12708.33"/>
    <n v="141.79999999999927"/>
    <n v="0"/>
    <n v="0"/>
    <n v="0"/>
    <n v="0"/>
    <n v="0"/>
  </r>
  <r>
    <s v="1428093"/>
    <x v="8"/>
    <x v="1"/>
    <x v="0"/>
    <n v="29716.02"/>
    <n v="0"/>
    <n v="29716.02"/>
    <n v="29388.09"/>
    <n v="327.93000000000029"/>
    <n v="0"/>
    <n v="0"/>
    <n v="0"/>
    <n v="0"/>
    <n v="0"/>
  </r>
  <r>
    <s v="1428093"/>
    <x v="270"/>
    <x v="3"/>
    <x v="1"/>
    <n v="-701048.59"/>
    <n v="0"/>
    <n v="-701048.59"/>
    <n v="-701048.58"/>
    <n v="-1.0000000009313226E-2"/>
    <n v="-3811.75"/>
    <n v="0"/>
    <n v="-3811.75"/>
    <n v="-3811.75"/>
    <n v="0"/>
  </r>
  <r>
    <s v="1428093"/>
    <x v="48"/>
    <x v="4"/>
    <x v="2"/>
    <n v="25.54"/>
    <n v="0"/>
    <n v="25.54"/>
    <n v="0"/>
    <n v="25.54"/>
    <n v="300"/>
    <n v="0"/>
    <n v="300"/>
    <n v="0"/>
    <n v="300"/>
  </r>
  <r>
    <s v="1428093"/>
    <x v="271"/>
    <x v="4"/>
    <x v="2"/>
    <n v="2756.62"/>
    <n v="2759.0935960591132"/>
    <n v="-2.4735960591133335"/>
    <n v="2800.48"/>
    <n v="-43.860000000000127"/>
    <n v="45700"/>
    <n v="45741"/>
    <n v="-41"/>
    <n v="46427.114999999998"/>
    <n v="-727.11499999999796"/>
  </r>
  <r>
    <s v="1428093"/>
    <x v="11"/>
    <x v="4"/>
    <x v="2"/>
    <n v="3785.62"/>
    <n v="3777.4427860696519"/>
    <n v="8.1772139303479889"/>
    <n v="3796.33"/>
    <n v="-10.710000000000036"/>
    <n v="3820"/>
    <n v="3811.7502487562192"/>
    <n v="8.2497512437807927"/>
    <n v="3830.8090000000002"/>
    <n v="-10.809000000000196"/>
  </r>
  <r>
    <s v="1428093"/>
    <x v="272"/>
    <x v="4"/>
    <x v="2"/>
    <n v="10713.98"/>
    <n v="10676.866995073891"/>
    <n v="37.11300492610826"/>
    <n v="10837.02"/>
    <n v="-123.04000000000087"/>
    <n v="45900"/>
    <n v="45741"/>
    <n v="159"/>
    <n v="46427.114999999998"/>
    <n v="-527.11499999999796"/>
  </r>
  <r>
    <s v="1428093"/>
    <x v="346"/>
    <x v="4"/>
    <x v="2"/>
    <n v="13865.79"/>
    <n v="13787.714285714286"/>
    <n v="78.075714285714639"/>
    <n v="13994.53"/>
    <n v="-128.73999999999978"/>
    <n v="46000"/>
    <n v="45741"/>
    <n v="259"/>
    <n v="46427.114999999998"/>
    <n v="-427.11499999999796"/>
  </r>
  <r>
    <s v="1428093"/>
    <x v="14"/>
    <x v="4"/>
    <x v="2"/>
    <n v="20275.07"/>
    <n v="21506.960784313724"/>
    <n v="-1231.890784313724"/>
    <n v="21937.1"/>
    <n v="-1662.0299999999988"/>
    <n v="43121"/>
    <n v="45741"/>
    <n v="-2620"/>
    <n v="46655.82"/>
    <n v="-3534.8199999999997"/>
  </r>
  <r>
    <s v="1428093"/>
    <x v="200"/>
    <x v="4"/>
    <x v="2"/>
    <n v="37395.769999999997"/>
    <n v="37303.38916256158"/>
    <n v="92.380837438417075"/>
    <n v="37862.94"/>
    <n v="-467.17000000000553"/>
    <n v="45854"/>
    <n v="45741"/>
    <n v="113"/>
    <n v="46427.114999999998"/>
    <n v="-573.11499999999796"/>
  </r>
  <r>
    <s v="1428093"/>
    <x v="274"/>
    <x v="4"/>
    <x v="2"/>
    <n v="46007.5"/>
    <n v="45550.413793103449"/>
    <n v="457.08620689655072"/>
    <n v="46233.67"/>
    <n v="-226.16999999999825"/>
    <n v="3850"/>
    <n v="3811.7497536945812"/>
    <n v="38.250246305418841"/>
    <n v="3868.9259999999999"/>
    <n v="-18.925999999999931"/>
  </r>
  <r>
    <s v="1428093"/>
    <x v="17"/>
    <x v="4"/>
    <x v="2"/>
    <n v="61845"/>
    <n v="60835.532338308454"/>
    <n v="1009.4676616915458"/>
    <n v="61139.71"/>
    <n v="705.29000000000087"/>
    <n v="46500"/>
    <n v="45741"/>
    <n v="759"/>
    <n v="45969.705000000002"/>
    <n v="530.29499999999825"/>
  </r>
  <r>
    <s v="1428093"/>
    <x v="58"/>
    <x v="4"/>
    <x v="2"/>
    <n v="230072.36"/>
    <n v="229410.32673267327"/>
    <n v="662.03326732671121"/>
    <n v="231704.43"/>
    <n v="-1632.070000000007"/>
    <n v="45873"/>
    <n v="45741"/>
    <n v="132"/>
    <n v="46198.41"/>
    <n v="-325.41000000000349"/>
  </r>
  <r>
    <s v="1428093"/>
    <x v="275"/>
    <x v="4"/>
    <x v="3"/>
    <n v="220502.15"/>
    <n v="208959.75124378109"/>
    <n v="11542.3987562189"/>
    <n v="210004.55"/>
    <n v="10497.600000000006"/>
    <n v="34862"/>
    <n v="34305.750248756223"/>
    <n v="556.2497512437767"/>
    <n v="34477.279000000002"/>
    <n v="384.72099999999773"/>
  </r>
  <r>
    <s v="1428093"/>
    <x v="20"/>
    <x v="4"/>
    <x v="4"/>
    <n v="2309.46"/>
    <n v="2264.1764705882351"/>
    <n v="45.283529411764903"/>
    <n v="2309.46"/>
    <n v="0"/>
    <n v="419.90199999999999"/>
    <n v="411.66862745098035"/>
    <n v="8.2333725490196343"/>
    <n v="419.90199999999999"/>
    <n v="0"/>
  </r>
  <r>
    <s v="1428096"/>
    <x v="0"/>
    <x v="0"/>
    <x v="0"/>
    <n v="-3360.21"/>
    <n v="0"/>
    <n v="-3360.21"/>
    <n v="0"/>
    <n v="-3360.21"/>
    <n v="0"/>
    <n v="0"/>
    <n v="0"/>
    <n v="0"/>
    <n v="0"/>
  </r>
  <r>
    <s v="1428096"/>
    <x v="1"/>
    <x v="1"/>
    <x v="0"/>
    <n v="5.28"/>
    <n v="0"/>
    <n v="5.28"/>
    <n v="5.25"/>
    <n v="3.0000000000000249E-2"/>
    <n v="0"/>
    <n v="0"/>
    <n v="0"/>
    <n v="0"/>
    <n v="0"/>
  </r>
  <r>
    <s v="1428096"/>
    <x v="2"/>
    <x v="1"/>
    <x v="0"/>
    <n v="123.19"/>
    <n v="0"/>
    <n v="123.19"/>
    <n v="122.49"/>
    <n v="0.70000000000000284"/>
    <n v="0"/>
    <n v="0"/>
    <n v="0"/>
    <n v="0"/>
    <n v="0"/>
  </r>
  <r>
    <s v="1428096"/>
    <x v="3"/>
    <x v="1"/>
    <x v="0"/>
    <n v="827.11"/>
    <n v="0"/>
    <n v="827.11"/>
    <n v="822.42"/>
    <n v="4.6900000000000546"/>
    <n v="0"/>
    <n v="0"/>
    <n v="0"/>
    <n v="0"/>
    <n v="0"/>
  </r>
  <r>
    <s v="1428096"/>
    <x v="4"/>
    <x v="2"/>
    <x v="0"/>
    <n v="1410.74"/>
    <n v="0"/>
    <n v="1410.74"/>
    <n v="1328.64"/>
    <n v="82.099999999999909"/>
    <n v="4"/>
    <n v="0"/>
    <n v="4"/>
    <n v="3.7669999999999999"/>
    <n v="0.2330000000000001"/>
  </r>
  <r>
    <s v="1428096"/>
    <x v="5"/>
    <x v="2"/>
    <x v="0"/>
    <n v="4849.4799999999996"/>
    <n v="0"/>
    <n v="4849.4799999999996"/>
    <n v="4567.2700000000004"/>
    <n v="282.20999999999913"/>
    <n v="4"/>
    <n v="0"/>
    <n v="4"/>
    <n v="3.7669999999999999"/>
    <n v="0.2330000000000001"/>
  </r>
  <r>
    <s v="1428096"/>
    <x v="6"/>
    <x v="2"/>
    <x v="0"/>
    <n v="5246.84"/>
    <n v="0"/>
    <n v="5246.84"/>
    <n v="4941.37"/>
    <n v="305.47000000000025"/>
    <n v="84"/>
    <n v="0"/>
    <n v="84"/>
    <n v="79.11"/>
    <n v="4.8900000000000006"/>
  </r>
  <r>
    <s v="1428096"/>
    <x v="7"/>
    <x v="1"/>
    <x v="0"/>
    <n v="9266.6"/>
    <n v="0"/>
    <n v="9266.6"/>
    <n v="9214.08"/>
    <n v="52.520000000000437"/>
    <n v="0"/>
    <n v="0"/>
    <n v="0"/>
    <n v="0"/>
    <n v="0"/>
  </r>
  <r>
    <s v="1428096"/>
    <x v="8"/>
    <x v="1"/>
    <x v="0"/>
    <n v="21429.08"/>
    <n v="0"/>
    <n v="21429.08"/>
    <n v="21307.62"/>
    <n v="121.46000000000276"/>
    <n v="0"/>
    <n v="0"/>
    <n v="0"/>
    <n v="0"/>
    <n v="0"/>
  </r>
  <r>
    <s v="1428096"/>
    <x v="9"/>
    <x v="3"/>
    <x v="1"/>
    <n v="-534769.4"/>
    <n v="0"/>
    <n v="-534769.4"/>
    <n v="-534769.36"/>
    <n v="-4.0000000037252903E-2"/>
    <n v="-2750"/>
    <n v="0"/>
    <n v="-2750"/>
    <n v="-2750"/>
    <n v="0"/>
  </r>
  <r>
    <s v="1428096"/>
    <x v="48"/>
    <x v="4"/>
    <x v="2"/>
    <n v="21.28"/>
    <n v="0"/>
    <n v="21.28"/>
    <n v="0"/>
    <n v="21.28"/>
    <n v="250"/>
    <n v="0"/>
    <n v="250"/>
    <n v="0"/>
    <n v="250"/>
  </r>
  <r>
    <s v="1428096"/>
    <x v="10"/>
    <x v="4"/>
    <x v="2"/>
    <n v="1972.46"/>
    <n v="1990.5615763546798"/>
    <n v="-18.101576354679764"/>
    <n v="2020.42"/>
    <n v="-47.960000000000036"/>
    <n v="32700"/>
    <n v="33000"/>
    <n v="-300"/>
    <n v="33495"/>
    <n v="-795"/>
  </r>
  <r>
    <s v="1428096"/>
    <x v="11"/>
    <x v="4"/>
    <x v="2"/>
    <n v="2729.21"/>
    <n v="2725.2537313432836"/>
    <n v="3.9562686567164747"/>
    <n v="2738.88"/>
    <n v="-9.6700000000000728"/>
    <n v="2754"/>
    <n v="2750"/>
    <n v="4"/>
    <n v="2763.75"/>
    <n v="-9.75"/>
  </r>
  <r>
    <s v="1428096"/>
    <x v="12"/>
    <x v="4"/>
    <x v="2"/>
    <n v="8642.24"/>
    <n v="8538.7487684729058"/>
    <n v="103.49123152709399"/>
    <n v="8666.83"/>
    <n v="-24.590000000000146"/>
    <n v="33400"/>
    <n v="33000"/>
    <n v="400"/>
    <n v="33495"/>
    <n v="-95"/>
  </r>
  <r>
    <s v="1428096"/>
    <x v="13"/>
    <x v="4"/>
    <x v="2"/>
    <n v="10418.9"/>
    <n v="10325.04433497537"/>
    <n v="93.855665024630071"/>
    <n v="10479.92"/>
    <n v="-61.020000000000437"/>
    <n v="33300"/>
    <n v="33000"/>
    <n v="300"/>
    <n v="33495"/>
    <n v="-195"/>
  </r>
  <r>
    <s v="1428096"/>
    <x v="14"/>
    <x v="4"/>
    <x v="2"/>
    <n v="15751.37"/>
    <n v="15516.274509803921"/>
    <n v="235.09549019607948"/>
    <n v="15826.6"/>
    <n v="-75.229999999999563"/>
    <n v="33500"/>
    <n v="33000"/>
    <n v="500"/>
    <n v="33660"/>
    <n v="-160"/>
  </r>
  <r>
    <s v="1428096"/>
    <x v="15"/>
    <x v="4"/>
    <x v="2"/>
    <n v="30065.71"/>
    <n v="29889.05418719212"/>
    <n v="176.65581280787956"/>
    <n v="30337.39"/>
    <n v="-271.68000000000029"/>
    <n v="33195"/>
    <n v="33000"/>
    <n v="195"/>
    <n v="33495"/>
    <n v="-300"/>
  </r>
  <r>
    <s v="1428096"/>
    <x v="16"/>
    <x v="4"/>
    <x v="2"/>
    <n v="38184.65"/>
    <n v="37977.497536945819"/>
    <n v="207.15246305418259"/>
    <n v="38547.160000000003"/>
    <n v="-362.51000000000204"/>
    <n v="2765"/>
    <n v="2750"/>
    <n v="15"/>
    <n v="2791.25"/>
    <n v="-26.25"/>
  </r>
  <r>
    <s v="1428096"/>
    <x v="17"/>
    <x v="4"/>
    <x v="2"/>
    <n v="44555"/>
    <n v="43890"/>
    <n v="665"/>
    <n v="44109.45"/>
    <n v="445.55000000000291"/>
    <n v="33500"/>
    <n v="33000"/>
    <n v="500"/>
    <n v="33165"/>
    <n v="335"/>
  </r>
  <r>
    <s v="1428096"/>
    <x v="18"/>
    <x v="4"/>
    <x v="2"/>
    <n v="186398.55"/>
    <n v="186392.91089108912"/>
    <n v="5.6391089108656161"/>
    <n v="188256.84"/>
    <n v="-1858.2900000000081"/>
    <n v="33001"/>
    <n v="33000"/>
    <n v="1"/>
    <n v="33330"/>
    <n v="-329"/>
  </r>
  <r>
    <s v="1428096"/>
    <x v="19"/>
    <x v="4"/>
    <x v="3"/>
    <n v="154565.75"/>
    <n v="148327.29702970298"/>
    <n v="6238.4529702970176"/>
    <n v="149810.57"/>
    <n v="4755.179999999993"/>
    <n v="25140"/>
    <n v="24750"/>
    <n v="390"/>
    <n v="24997.5"/>
    <n v="142.5"/>
  </r>
  <r>
    <s v="1428096"/>
    <x v="20"/>
    <x v="4"/>
    <x v="4"/>
    <n v="1666.17"/>
    <n v="1633.5"/>
    <n v="32.670000000000073"/>
    <n v="1666.17"/>
    <n v="0"/>
    <n v="302.94"/>
    <n v="297"/>
    <n v="5.9399999999999977"/>
    <n v="302.94"/>
    <n v="0"/>
  </r>
  <r>
    <s v="1428098"/>
    <x v="0"/>
    <x v="0"/>
    <x v="0"/>
    <n v="-2838.92"/>
    <n v="0"/>
    <n v="-2838.92"/>
    <n v="0"/>
    <n v="-2838.92"/>
    <n v="0"/>
    <n v="0"/>
    <n v="0"/>
    <n v="0"/>
    <n v="0"/>
  </r>
  <r>
    <s v="1428098"/>
    <x v="1"/>
    <x v="1"/>
    <x v="0"/>
    <n v="5.71"/>
    <n v="0"/>
    <n v="5.71"/>
    <n v="5.68"/>
    <n v="3.0000000000000249E-2"/>
    <n v="0"/>
    <n v="0"/>
    <n v="0"/>
    <n v="0"/>
    <n v="0"/>
  </r>
  <r>
    <s v="1428098"/>
    <x v="2"/>
    <x v="1"/>
    <x v="0"/>
    <n v="133.28"/>
    <n v="0"/>
    <n v="133.28"/>
    <n v="132.54"/>
    <n v="0.74000000000000909"/>
    <n v="0"/>
    <n v="0"/>
    <n v="0"/>
    <n v="0"/>
    <n v="0"/>
  </r>
  <r>
    <s v="1428098"/>
    <x v="3"/>
    <x v="1"/>
    <x v="0"/>
    <n v="894.88"/>
    <n v="0"/>
    <n v="894.88"/>
    <n v="889.93"/>
    <n v="4.9500000000000455"/>
    <n v="0"/>
    <n v="0"/>
    <n v="0"/>
    <n v="0"/>
    <n v="0"/>
  </r>
  <r>
    <s v="1428098"/>
    <x v="4"/>
    <x v="2"/>
    <x v="0"/>
    <n v="1326.1"/>
    <n v="0"/>
    <n v="1326.1"/>
    <n v="1437.71"/>
    <n v="-111.61000000000013"/>
    <n v="3.76"/>
    <n v="0"/>
    <n v="3.76"/>
    <n v="4.0759999999999996"/>
    <n v="-0.31599999999999984"/>
  </r>
  <r>
    <s v="1428098"/>
    <x v="5"/>
    <x v="2"/>
    <x v="0"/>
    <n v="4558.51"/>
    <n v="0"/>
    <n v="4558.51"/>
    <n v="4942.2"/>
    <n v="-383.6899999999996"/>
    <n v="3.76"/>
    <n v="0"/>
    <n v="3.76"/>
    <n v="4.0759999999999996"/>
    <n v="-0.31599999999999984"/>
  </r>
  <r>
    <s v="1428098"/>
    <x v="6"/>
    <x v="2"/>
    <x v="0"/>
    <n v="4932.03"/>
    <n v="0"/>
    <n v="4932.03"/>
    <n v="5347.01"/>
    <n v="-414.98000000000047"/>
    <n v="78.959999999999994"/>
    <n v="0"/>
    <n v="78.959999999999994"/>
    <n v="85.603999999999999"/>
    <n v="-6.6440000000000055"/>
  </r>
  <r>
    <s v="1428098"/>
    <x v="7"/>
    <x v="1"/>
    <x v="0"/>
    <n v="10025.92"/>
    <n v="0"/>
    <n v="10025.92"/>
    <n v="9970.4699999999993"/>
    <n v="55.450000000000728"/>
    <n v="0"/>
    <n v="0"/>
    <n v="0"/>
    <n v="0"/>
    <n v="0"/>
  </r>
  <r>
    <s v="1428098"/>
    <x v="8"/>
    <x v="1"/>
    <x v="0"/>
    <n v="23185.01"/>
    <n v="0"/>
    <n v="23185.01"/>
    <n v="23056.78"/>
    <n v="128.22999999999956"/>
    <n v="0"/>
    <n v="0"/>
    <n v="0"/>
    <n v="0"/>
    <n v="0"/>
  </r>
  <r>
    <s v="1428098"/>
    <x v="209"/>
    <x v="3"/>
    <x v="1"/>
    <n v="-611813.9"/>
    <n v="0"/>
    <n v="-611813.9"/>
    <n v="-611813.96"/>
    <n v="5.9999999939464033E-2"/>
    <n v="-2975.75"/>
    <n v="0"/>
    <n v="-2975.75"/>
    <n v="-2975.75"/>
    <n v="0"/>
  </r>
  <r>
    <s v="1428098"/>
    <x v="393"/>
    <x v="4"/>
    <x v="2"/>
    <n v="2165.4899999999998"/>
    <n v="0"/>
    <n v="2165.4899999999998"/>
    <n v="0"/>
    <n v="2165.4899999999998"/>
    <n v="35900"/>
    <n v="0"/>
    <n v="35900"/>
    <n v="0"/>
    <n v="35900"/>
  </r>
  <r>
    <s v="1428098"/>
    <x v="391"/>
    <x v="4"/>
    <x v="2"/>
    <n v="11248.04"/>
    <n v="0"/>
    <n v="11248.04"/>
    <n v="0"/>
    <n v="11248.04"/>
    <n v="35950"/>
    <n v="0"/>
    <n v="35950"/>
    <n v="0"/>
    <n v="35950"/>
  </r>
  <r>
    <s v="1428098"/>
    <x v="390"/>
    <x v="4"/>
    <x v="2"/>
    <n v="9366.75"/>
    <n v="0"/>
    <n v="9366.75"/>
    <n v="0"/>
    <n v="9366.75"/>
    <n v="36200"/>
    <n v="0"/>
    <n v="36200"/>
    <n v="0"/>
    <n v="36200"/>
  </r>
  <r>
    <s v="1428098"/>
    <x v="210"/>
    <x v="4"/>
    <x v="2"/>
    <n v="0"/>
    <n v="2055.4088669950738"/>
    <n v="-2055.4088669950738"/>
    <n v="2086.2399999999998"/>
    <n v="-2086.2399999999998"/>
    <n v="0"/>
    <n v="35709"/>
    <n v="-35709"/>
    <n v="36244.635000000002"/>
    <n v="-36244.635000000002"/>
  </r>
  <r>
    <s v="1428098"/>
    <x v="11"/>
    <x v="4"/>
    <x v="2"/>
    <n v="2953.17"/>
    <n v="2948.9651741293533"/>
    <n v="4.2048258706468005"/>
    <n v="2963.71"/>
    <n v="-10.539999999999964"/>
    <n v="2980"/>
    <n v="2975.7502487562188"/>
    <n v="4.2497512437812475"/>
    <n v="2990.6289999999999"/>
    <n v="-10.628999999999905"/>
  </r>
  <r>
    <s v="1428098"/>
    <x v="211"/>
    <x v="4"/>
    <x v="2"/>
    <n v="0"/>
    <n v="8816.5517241379293"/>
    <n v="-8816.5517241379293"/>
    <n v="8948.7999999999993"/>
    <n v="-8948.7999999999993"/>
    <n v="0"/>
    <n v="35709"/>
    <n v="-35709"/>
    <n v="36244.635000000002"/>
    <n v="-36244.635000000002"/>
  </r>
  <r>
    <s v="1428098"/>
    <x v="212"/>
    <x v="4"/>
    <x v="2"/>
    <n v="0"/>
    <n v="10660.926108374384"/>
    <n v="-10660.926108374384"/>
    <n v="10820.84"/>
    <n v="-10820.84"/>
    <n v="0"/>
    <n v="35709"/>
    <n v="-35709"/>
    <n v="36244.635000000002"/>
    <n v="-36244.635000000002"/>
  </r>
  <r>
    <s v="1428098"/>
    <x v="14"/>
    <x v="4"/>
    <x v="2"/>
    <n v="16889.23"/>
    <n v="16790.019607843136"/>
    <n v="99.210392156863236"/>
    <n v="17125.82"/>
    <n v="-236.59000000000015"/>
    <n v="35920"/>
    <n v="35709"/>
    <n v="211"/>
    <n v="36423.18"/>
    <n v="-503.18000000000029"/>
  </r>
  <r>
    <s v="1428098"/>
    <x v="207"/>
    <x v="4"/>
    <x v="2"/>
    <n v="35151.67"/>
    <n v="33770"/>
    <n v="1381.6699999999983"/>
    <n v="34276.550000000003"/>
    <n v="875.11999999999534"/>
    <n v="37170"/>
    <n v="35709"/>
    <n v="1461"/>
    <n v="36244.635000000002"/>
    <n v="925.36499999999796"/>
  </r>
  <r>
    <s v="1428098"/>
    <x v="213"/>
    <x v="4"/>
    <x v="2"/>
    <n v="35014.050000000003"/>
    <n v="34905.546798029551"/>
    <n v="108.50320197045221"/>
    <n v="35429.129999999997"/>
    <n v="-415.07999999999447"/>
    <n v="2985"/>
    <n v="2975.7497536945812"/>
    <n v="9.2502463054188411"/>
    <n v="3020.386"/>
    <n v="-35.385999999999967"/>
  </r>
  <r>
    <s v="1428098"/>
    <x v="17"/>
    <x v="4"/>
    <x v="2"/>
    <n v="47795.3"/>
    <n v="47492.965174129356"/>
    <n v="302.33482587064645"/>
    <n v="47730.43"/>
    <n v="64.870000000002619"/>
    <n v="35920"/>
    <n v="35709"/>
    <n v="211"/>
    <n v="35887.544999999998"/>
    <n v="32.455000000001746"/>
  </r>
  <r>
    <s v="1428098"/>
    <x v="18"/>
    <x v="4"/>
    <x v="2"/>
    <n v="202829.37"/>
    <n v="201694.0693069307"/>
    <n v="1135.3006930692936"/>
    <n v="203711.01"/>
    <n v="-881.64000000001397"/>
    <n v="35910"/>
    <n v="35708.999999999993"/>
    <n v="201.00000000000728"/>
    <n v="36066.089999999997"/>
    <n v="-156.08999999999651"/>
  </r>
  <r>
    <s v="1428098"/>
    <x v="214"/>
    <x v="4"/>
    <x v="3"/>
    <n v="204375.36"/>
    <n v="199144.69306930693"/>
    <n v="5230.6669306930562"/>
    <n v="201136.14"/>
    <n v="3239.2199999999721"/>
    <n v="27200"/>
    <n v="26781.749504950491"/>
    <n v="418.25049504950948"/>
    <n v="27049.566999999999"/>
    <n v="150.4330000000009"/>
  </r>
  <r>
    <s v="1428098"/>
    <x v="20"/>
    <x v="4"/>
    <x v="4"/>
    <n v="1802.95"/>
    <n v="1767.5980392156862"/>
    <n v="35.35196078431386"/>
    <n v="1802.95"/>
    <n v="0"/>
    <n v="327.80900000000003"/>
    <n v="321.3813725490196"/>
    <n v="6.4276274509804239"/>
    <n v="327.80900000000003"/>
    <n v="0"/>
  </r>
  <r>
    <s v="1428154"/>
    <x v="0"/>
    <x v="0"/>
    <x v="0"/>
    <n v="-2620.9899999999998"/>
    <n v="0"/>
    <n v="-2620.9899999999998"/>
    <n v="0"/>
    <n v="-2620.9899999999998"/>
    <n v="0"/>
    <n v="0"/>
    <n v="0"/>
    <n v="0"/>
    <n v="0"/>
  </r>
  <r>
    <s v="1428154"/>
    <x v="1"/>
    <x v="1"/>
    <x v="0"/>
    <n v="2.2999999999999998"/>
    <n v="0"/>
    <n v="2.2999999999999998"/>
    <n v="2.29"/>
    <n v="9.9999999999997868E-3"/>
    <n v="0"/>
    <n v="0"/>
    <n v="0"/>
    <n v="0"/>
    <n v="0"/>
  </r>
  <r>
    <s v="1428154"/>
    <x v="2"/>
    <x v="1"/>
    <x v="0"/>
    <n v="53.75"/>
    <n v="0"/>
    <n v="53.75"/>
    <n v="53.45"/>
    <n v="0.29999999999999716"/>
    <n v="0"/>
    <n v="0"/>
    <n v="0"/>
    <n v="0"/>
    <n v="0"/>
  </r>
  <r>
    <s v="1428154"/>
    <x v="3"/>
    <x v="1"/>
    <x v="0"/>
    <n v="360.91"/>
    <n v="0"/>
    <n v="360.91"/>
    <n v="358.87"/>
    <n v="2.0400000000000205"/>
    <n v="0"/>
    <n v="0"/>
    <n v="0"/>
    <n v="0"/>
    <n v="0"/>
  </r>
  <r>
    <s v="1428154"/>
    <x v="4"/>
    <x v="2"/>
    <x v="0"/>
    <n v="588.98"/>
    <n v="0"/>
    <n v="588.98"/>
    <n v="579.77"/>
    <n v="9.2100000000000364"/>
    <n v="1.67"/>
    <n v="0"/>
    <n v="1.67"/>
    <n v="1.6439999999999999"/>
    <n v="2.6000000000000023E-2"/>
  </r>
  <r>
    <s v="1428154"/>
    <x v="5"/>
    <x v="2"/>
    <x v="0"/>
    <n v="2024.66"/>
    <n v="0"/>
    <n v="2024.66"/>
    <n v="1992.99"/>
    <n v="31.670000000000073"/>
    <n v="1.67"/>
    <n v="0"/>
    <n v="1.67"/>
    <n v="1.6439999999999999"/>
    <n v="2.6000000000000023E-2"/>
  </r>
  <r>
    <s v="1428154"/>
    <x v="6"/>
    <x v="2"/>
    <x v="0"/>
    <n v="2190.56"/>
    <n v="0"/>
    <n v="2190.56"/>
    <n v="2156.23"/>
    <n v="34.329999999999927"/>
    <n v="35.07"/>
    <n v="0"/>
    <n v="35.07"/>
    <n v="34.521000000000001"/>
    <n v="0.54899999999999949"/>
  </r>
  <r>
    <s v="1428154"/>
    <x v="7"/>
    <x v="1"/>
    <x v="0"/>
    <n v="4043.54"/>
    <n v="0"/>
    <n v="4043.54"/>
    <n v="4020.69"/>
    <n v="22.849999999999909"/>
    <n v="0"/>
    <n v="0"/>
    <n v="0"/>
    <n v="0"/>
    <n v="0"/>
  </r>
  <r>
    <s v="1428154"/>
    <x v="8"/>
    <x v="1"/>
    <x v="0"/>
    <n v="9350.7199999999993"/>
    <n v="0"/>
    <n v="9350.7199999999993"/>
    <n v="9297.8700000000008"/>
    <n v="52.849999999998545"/>
    <n v="0"/>
    <n v="0"/>
    <n v="0"/>
    <n v="0"/>
    <n v="0"/>
  </r>
  <r>
    <s v="1428154"/>
    <x v="497"/>
    <x v="3"/>
    <x v="1"/>
    <n v="-233916.36"/>
    <n v="0"/>
    <n v="-233916.36"/>
    <n v="-233916.32"/>
    <n v="-3.9999999979045242E-2"/>
    <n v="-1200"/>
    <n v="0"/>
    <n v="-1200"/>
    <n v="-1200"/>
    <n v="0"/>
  </r>
  <r>
    <s v="1428154"/>
    <x v="48"/>
    <x v="4"/>
    <x v="2"/>
    <n v="123.85"/>
    <n v="0"/>
    <n v="123.85"/>
    <n v="0"/>
    <n v="123.85"/>
    <n v="1455"/>
    <n v="0"/>
    <n v="1455"/>
    <n v="0"/>
    <n v="1455"/>
  </r>
  <r>
    <s v="1428154"/>
    <x v="11"/>
    <x v="4"/>
    <x v="2"/>
    <n v="1195.1500000000001"/>
    <n v="1189.2039800995026"/>
    <n v="5.9460199004975038"/>
    <n v="1195.1500000000001"/>
    <n v="0"/>
    <n v="1206"/>
    <n v="1200"/>
    <n v="6"/>
    <n v="1206"/>
    <n v="0"/>
  </r>
  <r>
    <s v="1428154"/>
    <x v="498"/>
    <x v="4"/>
    <x v="2"/>
    <n v="1432.6"/>
    <n v="1422.7192118226601"/>
    <n v="9.8807881773398094"/>
    <n v="1444.06"/>
    <n v="-11.460000000000036"/>
    <n v="14500"/>
    <n v="14400"/>
    <n v="100"/>
    <n v="14616"/>
    <n v="-116"/>
  </r>
  <r>
    <s v="1428154"/>
    <x v="12"/>
    <x v="4"/>
    <x v="2"/>
    <n v="3751.88"/>
    <n v="3726"/>
    <n v="25.880000000000109"/>
    <n v="3781.89"/>
    <n v="-30.009999999999764"/>
    <n v="14500"/>
    <n v="14400"/>
    <n v="100"/>
    <n v="14616"/>
    <n v="-116"/>
  </r>
  <r>
    <s v="1428154"/>
    <x v="13"/>
    <x v="4"/>
    <x v="2"/>
    <n v="4536.76"/>
    <n v="4505.4679802955661"/>
    <n v="31.292019704434097"/>
    <n v="4573.05"/>
    <n v="-36.289999999999964"/>
    <n v="14500"/>
    <n v="14400"/>
    <n v="100"/>
    <n v="14616"/>
    <n v="-116"/>
  </r>
  <r>
    <s v="1428154"/>
    <x v="14"/>
    <x v="4"/>
    <x v="2"/>
    <n v="6906.15"/>
    <n v="6770.7352941176468"/>
    <n v="135.41470588235279"/>
    <n v="6906.15"/>
    <n v="0"/>
    <n v="14688"/>
    <n v="14400"/>
    <n v="288"/>
    <n v="14688"/>
    <n v="0"/>
  </r>
  <r>
    <s v="1428154"/>
    <x v="15"/>
    <x v="4"/>
    <x v="2"/>
    <n v="13585.95"/>
    <n v="13042.502463054187"/>
    <n v="543.44753694581414"/>
    <n v="13238.14"/>
    <n v="347.81000000000131"/>
    <n v="15000"/>
    <n v="14400"/>
    <n v="600"/>
    <n v="14616"/>
    <n v="384"/>
  </r>
  <r>
    <s v="1428154"/>
    <x v="16"/>
    <x v="4"/>
    <x v="2"/>
    <n v="16820.580000000002"/>
    <n v="16572"/>
    <n v="248.58000000000175"/>
    <n v="16820.580000000002"/>
    <n v="0"/>
    <n v="1218"/>
    <n v="1200"/>
    <n v="18"/>
    <n v="1218"/>
    <n v="0"/>
  </r>
  <r>
    <s v="1428154"/>
    <x v="17"/>
    <x v="4"/>
    <x v="2"/>
    <n v="19247.759999999998"/>
    <n v="19151.999999999996"/>
    <n v="95.760000000002037"/>
    <n v="19247.759999999998"/>
    <n v="0"/>
    <n v="14472"/>
    <n v="14400"/>
    <n v="72"/>
    <n v="14472"/>
    <n v="0"/>
  </r>
  <r>
    <s v="1428154"/>
    <x v="18"/>
    <x v="4"/>
    <x v="2"/>
    <n v="82148.44"/>
    <n v="81335.089108910892"/>
    <n v="813.35089108911052"/>
    <n v="82148.44"/>
    <n v="0"/>
    <n v="14544"/>
    <n v="14400"/>
    <n v="144"/>
    <n v="14544"/>
    <n v="0"/>
  </r>
  <r>
    <s v="1428154"/>
    <x v="19"/>
    <x v="4"/>
    <x v="3"/>
    <n v="67445.75"/>
    <n v="64724.633663366338"/>
    <n v="2721.1163366336623"/>
    <n v="65371.88"/>
    <n v="2073.8700000000026"/>
    <n v="10970"/>
    <n v="10800"/>
    <n v="170"/>
    <n v="10908"/>
    <n v="62"/>
  </r>
  <r>
    <s v="1428154"/>
    <x v="20"/>
    <x v="4"/>
    <x v="4"/>
    <n v="727.06"/>
    <n v="712.8039215686274"/>
    <n v="14.256078431372543"/>
    <n v="727.06"/>
    <n v="0"/>
    <n v="132.19200000000001"/>
    <n v="129.6"/>
    <n v="2.592000000000013"/>
    <n v="132.19200000000001"/>
    <n v="0"/>
  </r>
  <r>
    <s v="1428173"/>
    <x v="0"/>
    <x v="0"/>
    <x v="0"/>
    <n v="-3949.8"/>
    <n v="0"/>
    <n v="-3949.8"/>
    <n v="0"/>
    <n v="-3949.8"/>
    <n v="0"/>
    <n v="0"/>
    <n v="0"/>
    <n v="0"/>
    <n v="0"/>
  </r>
  <r>
    <s v="1428173"/>
    <x v="1"/>
    <x v="1"/>
    <x v="0"/>
    <n v="6.88"/>
    <n v="0"/>
    <n v="6.88"/>
    <n v="6.92"/>
    <n v="-4.0000000000000036E-2"/>
    <n v="0"/>
    <n v="0"/>
    <n v="0"/>
    <n v="0"/>
    <n v="0"/>
  </r>
  <r>
    <s v="1428173"/>
    <x v="2"/>
    <x v="1"/>
    <x v="0"/>
    <n v="160.57"/>
    <n v="0"/>
    <n v="160.57"/>
    <n v="161.37"/>
    <n v="-0.80000000000001137"/>
    <n v="0"/>
    <n v="0"/>
    <n v="0"/>
    <n v="0"/>
    <n v="0"/>
  </r>
  <r>
    <s v="1428173"/>
    <x v="3"/>
    <x v="1"/>
    <x v="0"/>
    <n v="1078.0999999999999"/>
    <n v="0"/>
    <n v="1078.0999999999999"/>
    <n v="1083.49"/>
    <n v="-5.3900000000001"/>
    <n v="0"/>
    <n v="0"/>
    <n v="0"/>
    <n v="0"/>
    <n v="0"/>
  </r>
  <r>
    <s v="1428173"/>
    <x v="4"/>
    <x v="2"/>
    <x v="0"/>
    <n v="1498.91"/>
    <n v="0"/>
    <n v="1498.91"/>
    <n v="1759.12"/>
    <n v="-260.20999999999981"/>
    <n v="4.25"/>
    <n v="0"/>
    <n v="4.25"/>
    <n v="4.9880000000000004"/>
    <n v="-0.73800000000000043"/>
  </r>
  <r>
    <s v="1428173"/>
    <x v="5"/>
    <x v="2"/>
    <x v="0"/>
    <n v="5152.58"/>
    <n v="0"/>
    <n v="5152.58"/>
    <n v="6047.07"/>
    <n v="-894.48999999999978"/>
    <n v="4.25"/>
    <n v="0"/>
    <n v="4.25"/>
    <n v="4.9880000000000004"/>
    <n v="-0.73800000000000043"/>
  </r>
  <r>
    <s v="1428173"/>
    <x v="6"/>
    <x v="2"/>
    <x v="0"/>
    <n v="5574.77"/>
    <n v="0"/>
    <n v="5574.77"/>
    <n v="6542.37"/>
    <n v="-967.59999999999945"/>
    <n v="89.25"/>
    <n v="0"/>
    <n v="89.25"/>
    <n v="104.741"/>
    <n v="-15.491"/>
  </r>
  <r>
    <s v="1428173"/>
    <x v="7"/>
    <x v="1"/>
    <x v="0"/>
    <n v="12078.65"/>
    <n v="0"/>
    <n v="12078.65"/>
    <n v="12139.05"/>
    <n v="-60.399999999999636"/>
    <n v="0"/>
    <n v="0"/>
    <n v="0"/>
    <n v="0"/>
    <n v="0"/>
  </r>
  <r>
    <s v="1428173"/>
    <x v="8"/>
    <x v="1"/>
    <x v="0"/>
    <n v="27931.97"/>
    <n v="0"/>
    <n v="27931.97"/>
    <n v="28071.63"/>
    <n v="-139.65999999999985"/>
    <n v="0"/>
    <n v="0"/>
    <n v="0"/>
    <n v="0"/>
    <n v="0"/>
  </r>
  <r>
    <s v="1428173"/>
    <x v="60"/>
    <x v="3"/>
    <x v="1"/>
    <n v="-661273.93999999994"/>
    <n v="0"/>
    <n v="-661273.93999999994"/>
    <n v="-661273.93999999994"/>
    <n v="0"/>
    <n v="-3641"/>
    <n v="0"/>
    <n v="-3641"/>
    <n v="-3641"/>
    <n v="0"/>
  </r>
  <r>
    <s v="1428173"/>
    <x v="48"/>
    <x v="4"/>
    <x v="2"/>
    <n v="25.54"/>
    <n v="0"/>
    <n v="25.54"/>
    <n v="0"/>
    <n v="25.54"/>
    <n v="300"/>
    <n v="0"/>
    <n v="300"/>
    <n v="0"/>
    <n v="300"/>
  </r>
  <r>
    <s v="1428173"/>
    <x v="239"/>
    <x v="4"/>
    <x v="2"/>
    <n v="199.36"/>
    <n v="0"/>
    <n v="199.36"/>
    <n v="0"/>
    <n v="199.36"/>
    <n v="2000"/>
    <n v="0"/>
    <n v="2000"/>
    <n v="0"/>
    <n v="2000"/>
  </r>
  <r>
    <s v="1428173"/>
    <x v="61"/>
    <x v="4"/>
    <x v="2"/>
    <n v="2287.12"/>
    <n v="2271.1133004926105"/>
    <n v="16.006699507389385"/>
    <n v="2305.1799999999998"/>
    <n v="-18.059999999999945"/>
    <n v="44000"/>
    <n v="43692"/>
    <n v="308"/>
    <n v="44347.38"/>
    <n v="-347.37999999999738"/>
  </r>
  <r>
    <s v="1428173"/>
    <x v="11"/>
    <x v="4"/>
    <x v="2"/>
    <n v="3617.15"/>
    <n v="3608.2288557213928"/>
    <n v="8.9211442786072439"/>
    <n v="3626.27"/>
    <n v="-9.1199999999998909"/>
    <n v="3650"/>
    <n v="3641"/>
    <n v="9"/>
    <n v="3659.2049999999999"/>
    <n v="-9.2049999999999272"/>
  </r>
  <r>
    <s v="1428173"/>
    <x v="54"/>
    <x v="4"/>
    <x v="2"/>
    <n v="9925.9599999999991"/>
    <n v="9856.4827586206902"/>
    <n v="69.477241379308907"/>
    <n v="10004.33"/>
    <n v="-78.3700000000008"/>
    <n v="44000"/>
    <n v="43692"/>
    <n v="308"/>
    <n v="44347.38"/>
    <n v="-347.37999999999738"/>
  </r>
  <r>
    <s v="1428173"/>
    <x v="55"/>
    <x v="4"/>
    <x v="2"/>
    <n v="12754.28"/>
    <n v="12665.004926108375"/>
    <n v="89.275073891625652"/>
    <n v="12854.98"/>
    <n v="-100.69999999999891"/>
    <n v="44000"/>
    <n v="43692"/>
    <n v="308"/>
    <n v="44347.38"/>
    <n v="-347.37999999999738"/>
  </r>
  <r>
    <s v="1428173"/>
    <x v="14"/>
    <x v="4"/>
    <x v="2"/>
    <n v="20724.099999999999"/>
    <n v="20543.539215686276"/>
    <n v="180.56078431372225"/>
    <n v="20954.41"/>
    <n v="-230.31000000000131"/>
    <n v="44076"/>
    <n v="43692"/>
    <n v="384"/>
    <n v="44565.84"/>
    <n v="-489.83999999999651"/>
  </r>
  <r>
    <s v="1428173"/>
    <x v="56"/>
    <x v="4"/>
    <x v="2"/>
    <n v="38862.239999999998"/>
    <n v="35374.443349753696"/>
    <n v="3487.7966502463023"/>
    <n v="35905.06"/>
    <n v="2957.1800000000003"/>
    <n v="48000"/>
    <n v="43692"/>
    <n v="4308"/>
    <n v="44347.38"/>
    <n v="3652.6200000000026"/>
  </r>
  <r>
    <s v="1428173"/>
    <x v="63"/>
    <x v="4"/>
    <x v="2"/>
    <n v="43796.75"/>
    <n v="43509.950738916254"/>
    <n v="286.79926108374639"/>
    <n v="44162.6"/>
    <n v="-365.84999999999854"/>
    <n v="3665"/>
    <n v="3641"/>
    <n v="24"/>
    <n v="3695.6149999999998"/>
    <n v="-30.614999999999782"/>
  </r>
  <r>
    <s v="1428173"/>
    <x v="17"/>
    <x v="4"/>
    <x v="2"/>
    <n v="58561.73"/>
    <n v="58110.358208955222"/>
    <n v="451.37179104478128"/>
    <n v="58400.91"/>
    <n v="160.81999999999971"/>
    <n v="44000"/>
    <n v="43692"/>
    <n v="308"/>
    <n v="43910.46"/>
    <n v="89.540000000000873"/>
  </r>
  <r>
    <s v="1428173"/>
    <x v="58"/>
    <x v="4"/>
    <x v="2"/>
    <n v="221872.15"/>
    <n v="219133.73267326734"/>
    <n v="2738.4173267326551"/>
    <n v="221325.07"/>
    <n v="547.07999999998719"/>
    <n v="44238"/>
    <n v="43692"/>
    <n v="546"/>
    <n v="44128.92"/>
    <n v="109.08000000000175"/>
  </r>
  <r>
    <s v="1428173"/>
    <x v="59"/>
    <x v="4"/>
    <x v="3"/>
    <n v="196908.92"/>
    <n v="192754.33830845772"/>
    <n v="4154.5816915422911"/>
    <n v="193718.11"/>
    <n v="3190.8100000000268"/>
    <n v="32769"/>
    <n v="32769"/>
    <n v="0"/>
    <n v="32932.845000000001"/>
    <n v="-163.84500000000116"/>
  </r>
  <r>
    <s v="1428173"/>
    <x v="20"/>
    <x v="4"/>
    <x v="4"/>
    <n v="2206.0100000000002"/>
    <n v="2162.7549019607845"/>
    <n v="43.255098039215682"/>
    <n v="2206.0100000000002"/>
    <n v="0"/>
    <n v="401.09300000000002"/>
    <n v="393.22843137254904"/>
    <n v="7.8645686274509785"/>
    <n v="401.09300000000002"/>
    <n v="0"/>
  </r>
  <r>
    <s v="1428179"/>
    <x v="0"/>
    <x v="0"/>
    <x v="0"/>
    <n v="-888.54"/>
    <n v="0"/>
    <n v="-888.54"/>
    <n v="0"/>
    <n v="-888.54"/>
    <n v="0"/>
    <n v="0"/>
    <n v="0"/>
    <n v="0"/>
    <n v="0"/>
  </r>
  <r>
    <s v="1428179"/>
    <x v="4"/>
    <x v="2"/>
    <x v="0"/>
    <n v="116.39"/>
    <n v="0"/>
    <n v="116.39"/>
    <n v="47.02"/>
    <n v="69.37"/>
    <n v="0.33"/>
    <n v="0"/>
    <n v="0.33"/>
    <n v="0.13300000000000001"/>
    <n v="0.19700000000000001"/>
  </r>
  <r>
    <s v="1428179"/>
    <x v="5"/>
    <x v="2"/>
    <x v="0"/>
    <n v="400.08"/>
    <n v="0"/>
    <n v="400.08"/>
    <n v="161.65"/>
    <n v="238.42999999999998"/>
    <n v="0.33"/>
    <n v="0"/>
    <n v="0.33"/>
    <n v="0.13300000000000001"/>
    <n v="0.19700000000000001"/>
  </r>
  <r>
    <s v="1428179"/>
    <x v="6"/>
    <x v="2"/>
    <x v="0"/>
    <n v="432.86"/>
    <n v="0"/>
    <n v="432.86"/>
    <n v="174.89"/>
    <n v="257.97000000000003"/>
    <n v="6.93"/>
    <n v="0"/>
    <n v="6.93"/>
    <n v="2.8"/>
    <n v="4.13"/>
  </r>
  <r>
    <s v="1428179"/>
    <x v="374"/>
    <x v="3"/>
    <x v="1"/>
    <n v="-22442.36"/>
    <n v="0"/>
    <n v="-22442.36"/>
    <n v="-22442.36"/>
    <n v="0"/>
    <n v="-100"/>
    <n v="0"/>
    <n v="-100"/>
    <n v="-100"/>
    <n v="0"/>
  </r>
  <r>
    <s v="1428179"/>
    <x v="121"/>
    <x v="4"/>
    <x v="5"/>
    <n v="14267.62"/>
    <n v="14220.218905472637"/>
    <n v="47.401094527363966"/>
    <n v="14291.32"/>
    <n v="-23.699999999998909"/>
    <n v="602"/>
    <n v="600"/>
    <n v="2"/>
    <n v="603"/>
    <n v="-1"/>
  </r>
  <r>
    <s v="1428179"/>
    <x v="375"/>
    <x v="4"/>
    <x v="2"/>
    <n v="551.38"/>
    <n v="0"/>
    <n v="551.38"/>
    <n v="0"/>
    <n v="551.38"/>
    <n v="615"/>
    <n v="0"/>
    <n v="615"/>
    <n v="0"/>
    <n v="615"/>
  </r>
  <r>
    <s v="1428179"/>
    <x v="123"/>
    <x v="4"/>
    <x v="2"/>
    <n v="38.479999999999997"/>
    <n v="38.099502487562191"/>
    <n v="0.38049751243780605"/>
    <n v="38.29"/>
    <n v="0.18999999999999773"/>
    <n v="101"/>
    <n v="100"/>
    <n v="1"/>
    <n v="100.5"/>
    <n v="0.5"/>
  </r>
  <r>
    <s v="1428179"/>
    <x v="125"/>
    <x v="4"/>
    <x v="2"/>
    <n v="304.72000000000003"/>
    <n v="281.29064039408865"/>
    <n v="23.429359605911372"/>
    <n v="285.51"/>
    <n v="19.210000000000036"/>
    <n v="650"/>
    <n v="600"/>
    <n v="50"/>
    <n v="609"/>
    <n v="41"/>
  </r>
  <r>
    <s v="1428179"/>
    <x v="376"/>
    <x v="4"/>
    <x v="2"/>
    <n v="0"/>
    <n v="537.93034825870643"/>
    <n v="-537.93034825870643"/>
    <n v="540.62"/>
    <n v="-540.62"/>
    <n v="0"/>
    <n v="600"/>
    <n v="-600"/>
    <n v="603"/>
    <n v="-603"/>
  </r>
  <r>
    <s v="1428179"/>
    <x v="128"/>
    <x v="4"/>
    <x v="2"/>
    <n v="1013.88"/>
    <n v="994"/>
    <n v="19.879999999999995"/>
    <n v="1008.91"/>
    <n v="4.9700000000000273"/>
    <n v="102"/>
    <n v="100"/>
    <n v="2"/>
    <n v="101.5"/>
    <n v="0.5"/>
  </r>
  <r>
    <s v="1428179"/>
    <x v="377"/>
    <x v="4"/>
    <x v="2"/>
    <n v="1875.67"/>
    <n v="1731.3793103448277"/>
    <n v="144.2906896551724"/>
    <n v="1757.35"/>
    <n v="118.32000000000016"/>
    <n v="650"/>
    <n v="600"/>
    <n v="50"/>
    <n v="609"/>
    <n v="41"/>
  </r>
  <r>
    <s v="1428179"/>
    <x v="378"/>
    <x v="4"/>
    <x v="2"/>
    <n v="2192.77"/>
    <n v="2024.0985221674878"/>
    <n v="168.67147783251221"/>
    <n v="2054.46"/>
    <n v="138.30999999999995"/>
    <n v="650"/>
    <n v="600"/>
    <n v="50"/>
    <n v="609"/>
    <n v="41"/>
  </r>
  <r>
    <s v="1428179"/>
    <x v="379"/>
    <x v="4"/>
    <x v="2"/>
    <n v="2137.0500000000002"/>
    <n v="2051.5665024630543"/>
    <n v="85.483497536945833"/>
    <n v="2082.34"/>
    <n v="54.710000000000036"/>
    <n v="625"/>
    <n v="600"/>
    <n v="25"/>
    <n v="609"/>
    <n v="16"/>
  </r>
  <r>
    <s v="1428304"/>
    <x v="0"/>
    <x v="0"/>
    <x v="0"/>
    <n v="-865.18"/>
    <n v="0"/>
    <n v="-865.18"/>
    <n v="0"/>
    <n v="-865.18"/>
    <n v="0"/>
    <n v="0"/>
    <n v="0"/>
    <n v="0"/>
    <n v="0"/>
  </r>
  <r>
    <s v="1428304"/>
    <x v="1"/>
    <x v="1"/>
    <x v="0"/>
    <n v="0.96"/>
    <n v="0"/>
    <n v="0.96"/>
    <n v="0.97"/>
    <n v="-1.0000000000000009E-2"/>
    <n v="0"/>
    <n v="0"/>
    <n v="0"/>
    <n v="0"/>
    <n v="0"/>
  </r>
  <r>
    <s v="1428304"/>
    <x v="2"/>
    <x v="1"/>
    <x v="0"/>
    <n v="22.34"/>
    <n v="0"/>
    <n v="22.34"/>
    <n v="22.6"/>
    <n v="-0.26000000000000156"/>
    <n v="0"/>
    <n v="0"/>
    <n v="0"/>
    <n v="0"/>
    <n v="0"/>
  </r>
  <r>
    <s v="1428304"/>
    <x v="3"/>
    <x v="1"/>
    <x v="0"/>
    <n v="150.02000000000001"/>
    <n v="0"/>
    <n v="150.02000000000001"/>
    <n v="151.76"/>
    <n v="-1.7399999999999807"/>
    <n v="0"/>
    <n v="0"/>
    <n v="0"/>
    <n v="0"/>
    <n v="0"/>
  </r>
  <r>
    <s v="1428304"/>
    <x v="4"/>
    <x v="2"/>
    <x v="0"/>
    <n v="292.73"/>
    <n v="0"/>
    <n v="292.73"/>
    <n v="245.41"/>
    <n v="47.320000000000022"/>
    <n v="0.83"/>
    <n v="0"/>
    <n v="0.83"/>
    <n v="0.69599999999999995"/>
    <n v="0.13400000000000001"/>
  </r>
  <r>
    <s v="1428304"/>
    <x v="5"/>
    <x v="2"/>
    <x v="0"/>
    <n v="1006.27"/>
    <n v="0"/>
    <n v="1006.27"/>
    <n v="843.61"/>
    <n v="162.65999999999997"/>
    <n v="0.83"/>
    <n v="0"/>
    <n v="0.83"/>
    <n v="0.69599999999999995"/>
    <n v="0.13400000000000001"/>
  </r>
  <r>
    <s v="1428304"/>
    <x v="6"/>
    <x v="2"/>
    <x v="0"/>
    <n v="1088.72"/>
    <n v="0"/>
    <n v="1088.72"/>
    <n v="912.73"/>
    <n v="175.99"/>
    <n v="17.43"/>
    <n v="0"/>
    <n v="17.43"/>
    <n v="14.613"/>
    <n v="2.8170000000000002"/>
  </r>
  <r>
    <s v="1428304"/>
    <x v="7"/>
    <x v="1"/>
    <x v="0"/>
    <n v="1680.82"/>
    <n v="0"/>
    <n v="1680.82"/>
    <n v="1700.24"/>
    <n v="-19.420000000000073"/>
    <n v="0"/>
    <n v="0"/>
    <n v="0"/>
    <n v="0"/>
    <n v="0"/>
  </r>
  <r>
    <s v="1428304"/>
    <x v="8"/>
    <x v="1"/>
    <x v="0"/>
    <n v="3886.9"/>
    <n v="0"/>
    <n v="3886.9"/>
    <n v="3931.83"/>
    <n v="-44.929999999999836"/>
    <n v="0"/>
    <n v="0"/>
    <n v="0"/>
    <n v="0"/>
    <n v="0"/>
  </r>
  <r>
    <s v="1428304"/>
    <x v="416"/>
    <x v="3"/>
    <x v="1"/>
    <n v="-79254.64"/>
    <n v="0"/>
    <n v="-79254.64"/>
    <n v="-79254.64"/>
    <n v="0"/>
    <n v="-501"/>
    <n v="0"/>
    <n v="-501"/>
    <n v="-501"/>
    <n v="0"/>
  </r>
  <r>
    <s v="1428304"/>
    <x v="48"/>
    <x v="4"/>
    <x v="2"/>
    <n v="4.26"/>
    <n v="0"/>
    <n v="4.26"/>
    <n v="0"/>
    <n v="4.26"/>
    <n v="50"/>
    <n v="0"/>
    <n v="50"/>
    <n v="0"/>
    <n v="50"/>
  </r>
  <r>
    <s v="1428304"/>
    <x v="499"/>
    <x v="4"/>
    <x v="2"/>
    <n v="990.07"/>
    <n v="0"/>
    <n v="990.07"/>
    <n v="0"/>
    <n v="990.07"/>
    <n v="3750"/>
    <n v="0"/>
    <n v="3750"/>
    <n v="0"/>
    <n v="3750"/>
  </r>
  <r>
    <s v="1428304"/>
    <x v="500"/>
    <x v="4"/>
    <x v="2"/>
    <n v="1001.54"/>
    <n v="0"/>
    <n v="1001.54"/>
    <n v="0"/>
    <n v="1001.54"/>
    <n v="5250"/>
    <n v="0"/>
    <n v="5250"/>
    <n v="0"/>
    <n v="5250"/>
  </r>
  <r>
    <s v="1428304"/>
    <x v="83"/>
    <x v="4"/>
    <x v="2"/>
    <n v="50.34"/>
    <n v="49.940594059405939"/>
    <n v="0.39940594059406465"/>
    <n v="50.44"/>
    <n v="-9.9999999999994316E-2"/>
    <n v="505"/>
    <n v="501"/>
    <n v="4"/>
    <n v="506.01"/>
    <n v="-1.0099999999999909"/>
  </r>
  <r>
    <s v="1428304"/>
    <x v="11"/>
    <x v="4"/>
    <x v="2"/>
    <n v="498.47"/>
    <n v="496.4875621890547"/>
    <n v="1.9824378109453278"/>
    <n v="498.97"/>
    <n v="-0.5"/>
    <n v="503"/>
    <n v="501"/>
    <n v="2"/>
    <n v="503.505"/>
    <n v="-0.50499999999999545"/>
  </r>
  <r>
    <s v="1428304"/>
    <x v="417"/>
    <x v="4"/>
    <x v="2"/>
    <n v="753.58"/>
    <n v="681.2807881773399"/>
    <n v="72.299211822660141"/>
    <n v="691.5"/>
    <n v="62.080000000000041"/>
    <n v="6650"/>
    <n v="6012"/>
    <n v="638"/>
    <n v="6102.18"/>
    <n v="547.81999999999971"/>
  </r>
  <r>
    <s v="1428304"/>
    <x v="418"/>
    <x v="4"/>
    <x v="2"/>
    <n v="241.98"/>
    <n v="1039.1133004926107"/>
    <n v="-797.13330049261072"/>
    <n v="1054.7"/>
    <n v="-812.72"/>
    <n v="1400"/>
    <n v="6012"/>
    <n v="-4612"/>
    <n v="6102.18"/>
    <n v="-4702.18"/>
  </r>
  <r>
    <s v="1428304"/>
    <x v="419"/>
    <x v="4"/>
    <x v="2"/>
    <n v="667.96"/>
    <n v="1434.2266009852217"/>
    <n v="-766.26660098522166"/>
    <n v="1455.74"/>
    <n v="-787.78"/>
    <n v="2800"/>
    <n v="6012"/>
    <n v="-3212"/>
    <n v="6102.18"/>
    <n v="-3302.1800000000003"/>
  </r>
  <r>
    <s v="1428304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28304"/>
    <x v="87"/>
    <x v="4"/>
    <x v="2"/>
    <n v="3288.35"/>
    <n v="3246.2364532019706"/>
    <n v="42.113546798029347"/>
    <n v="3294.93"/>
    <n v="-6.5799999999999272"/>
    <n v="6090"/>
    <n v="6012"/>
    <n v="78"/>
    <n v="6102.18"/>
    <n v="-12.180000000000291"/>
  </r>
  <r>
    <s v="1428304"/>
    <x v="420"/>
    <x v="4"/>
    <x v="2"/>
    <n v="4181.28"/>
    <n v="3727.4384236453202"/>
    <n v="453.84157635467955"/>
    <n v="3783.35"/>
    <n v="397.92999999999984"/>
    <n v="562"/>
    <n v="501"/>
    <n v="61"/>
    <n v="508.51499999999999"/>
    <n v="53.485000000000014"/>
  </r>
  <r>
    <s v="1428304"/>
    <x v="17"/>
    <x v="4"/>
    <x v="2"/>
    <n v="8019.9"/>
    <n v="7995.960199004975"/>
    <n v="23.939800995024598"/>
    <n v="8035.94"/>
    <n v="-16.039999999999964"/>
    <n v="6030"/>
    <n v="6012"/>
    <n v="18"/>
    <n v="6042.06"/>
    <n v="-12.0600000000004"/>
  </r>
  <r>
    <s v="1428304"/>
    <x v="58"/>
    <x v="4"/>
    <x v="2"/>
    <n v="30393.45"/>
    <n v="30152.702970297029"/>
    <n v="240.74702970297221"/>
    <n v="30454.23"/>
    <n v="-60.779999999998836"/>
    <n v="6060"/>
    <n v="6012"/>
    <n v="48"/>
    <n v="6072.12"/>
    <n v="-12.119999999999891"/>
  </r>
  <r>
    <s v="1428304"/>
    <x v="89"/>
    <x v="4"/>
    <x v="3"/>
    <n v="19109.59"/>
    <n v="18895.816226783965"/>
    <n v="213.7737732160349"/>
    <n v="19330.419999999998"/>
    <n v="-220.82999999999811"/>
    <n v="4560"/>
    <n v="4509"/>
    <n v="51"/>
    <n v="4612.7070000000003"/>
    <n v="-52.707000000000335"/>
  </r>
  <r>
    <s v="1428304"/>
    <x v="20"/>
    <x v="4"/>
    <x v="4"/>
    <n v="303.55"/>
    <n v="297.5980392156863"/>
    <n v="5.9519607843137123"/>
    <n v="303.55"/>
    <n v="0"/>
    <n v="55.19"/>
    <n v="54.107843137254903"/>
    <n v="1.0821568627450944"/>
    <n v="55.19"/>
    <n v="0"/>
  </r>
  <r>
    <s v="1428307"/>
    <x v="0"/>
    <x v="0"/>
    <x v="0"/>
    <n v="82089.929999999993"/>
    <n v="0"/>
    <n v="82089.929999999993"/>
    <n v="0"/>
    <n v="82089.929999999993"/>
    <n v="0"/>
    <n v="0"/>
    <n v="0"/>
    <n v="0"/>
    <n v="0"/>
  </r>
  <r>
    <s v="1428307"/>
    <x v="1"/>
    <x v="1"/>
    <x v="0"/>
    <n v="50.63"/>
    <n v="0"/>
    <n v="50.63"/>
    <n v="51.84"/>
    <n v="-1.2100000000000009"/>
    <n v="0"/>
    <n v="0"/>
    <n v="0"/>
    <n v="0"/>
    <n v="0"/>
  </r>
  <r>
    <s v="1428307"/>
    <x v="2"/>
    <x v="1"/>
    <x v="0"/>
    <n v="1181.44"/>
    <n v="0"/>
    <n v="1181.44"/>
    <n v="1209.6500000000001"/>
    <n v="-28.210000000000036"/>
    <n v="0"/>
    <n v="0"/>
    <n v="0"/>
    <n v="0"/>
    <n v="0"/>
  </r>
  <r>
    <s v="1428307"/>
    <x v="3"/>
    <x v="1"/>
    <x v="0"/>
    <n v="7932.52"/>
    <n v="0"/>
    <n v="7932.52"/>
    <n v="8121.93"/>
    <n v="-189.40999999999985"/>
    <n v="0"/>
    <n v="0"/>
    <n v="0"/>
    <n v="0"/>
    <n v="0"/>
  </r>
  <r>
    <s v="1428307"/>
    <x v="4"/>
    <x v="2"/>
    <x v="0"/>
    <n v="12961.17"/>
    <n v="0"/>
    <n v="12961.17"/>
    <n v="14776.81"/>
    <n v="-1815.6399999999994"/>
    <n v="36.75"/>
    <n v="0"/>
    <n v="36.75"/>
    <n v="41.898000000000003"/>
    <n v="-5.1480000000000032"/>
  </r>
  <r>
    <s v="1428307"/>
    <x v="5"/>
    <x v="2"/>
    <x v="0"/>
    <n v="44554.61"/>
    <n v="0"/>
    <n v="44554.61"/>
    <n v="50795.89"/>
    <n v="-6241.2799999999988"/>
    <n v="36.75"/>
    <n v="0"/>
    <n v="36.75"/>
    <n v="41.898000000000003"/>
    <n v="-5.1480000000000032"/>
  </r>
  <r>
    <s v="1428307"/>
    <x v="6"/>
    <x v="2"/>
    <x v="0"/>
    <n v="48205.36"/>
    <n v="0"/>
    <n v="48205.36"/>
    <n v="54954.69"/>
    <n v="-6749.3300000000017"/>
    <n v="771.75"/>
    <n v="0"/>
    <n v="771.75"/>
    <n v="879.80399999999997"/>
    <n v="-108.05399999999997"/>
  </r>
  <r>
    <s v="1428307"/>
    <x v="7"/>
    <x v="1"/>
    <x v="0"/>
    <n v="88873.15"/>
    <n v="0"/>
    <n v="88873.15"/>
    <n v="90995.28"/>
    <n v="-2122.1300000000047"/>
    <n v="0"/>
    <n v="0"/>
    <n v="0"/>
    <n v="0"/>
    <n v="0"/>
  </r>
  <r>
    <s v="1428307"/>
    <x v="8"/>
    <x v="1"/>
    <x v="0"/>
    <n v="205519.75"/>
    <n v="0"/>
    <n v="205519.75"/>
    <n v="210427.21"/>
    <n v="-4907.4599999999919"/>
    <n v="0"/>
    <n v="0"/>
    <n v="0"/>
    <n v="0"/>
    <n v="0"/>
  </r>
  <r>
    <s v="1428307"/>
    <x v="90"/>
    <x v="3"/>
    <x v="1"/>
    <n v="-4372277.99"/>
    <n v="0"/>
    <n v="-4372277.99"/>
    <n v="-4378572.2300000004"/>
    <n v="6294.2400000002235"/>
    <n v="-53626"/>
    <n v="0"/>
    <n v="-53626"/>
    <n v="-53626"/>
    <n v="0"/>
  </r>
  <r>
    <s v="1428307"/>
    <x v="48"/>
    <x v="4"/>
    <x v="2"/>
    <n v="178.75"/>
    <n v="0"/>
    <n v="178.75"/>
    <n v="0"/>
    <n v="178.75"/>
    <n v="2100"/>
    <n v="0"/>
    <n v="2100"/>
    <n v="0"/>
    <n v="2100"/>
  </r>
  <r>
    <s v="1428307"/>
    <x v="91"/>
    <x v="4"/>
    <x v="2"/>
    <n v="5455.98"/>
    <n v="5345.4356435643567"/>
    <n v="110.54435643564284"/>
    <n v="5398.89"/>
    <n v="57.089999999999236"/>
    <n v="54735"/>
    <n v="53626"/>
    <n v="1109"/>
    <n v="54162.26"/>
    <n v="572.73999999999796"/>
  </r>
  <r>
    <s v="1428307"/>
    <x v="92"/>
    <x v="4"/>
    <x v="2"/>
    <n v="22055.78"/>
    <n v="22004.896551724138"/>
    <n v="50.883448275861156"/>
    <n v="22334.97"/>
    <n v="-279.19000000000233"/>
    <n v="322500"/>
    <n v="321756"/>
    <n v="744"/>
    <n v="326582.34000000003"/>
    <n v="-4082.3400000000256"/>
  </r>
  <r>
    <s v="1428307"/>
    <x v="50"/>
    <x v="4"/>
    <x v="2"/>
    <n v="26519.62"/>
    <n v="26544.86567164179"/>
    <n v="-25.245671641790977"/>
    <n v="26677.59"/>
    <n v="-157.97000000000116"/>
    <n v="53575"/>
    <n v="53626"/>
    <n v="-51"/>
    <n v="53894.13"/>
    <n v="-319.12999999999738"/>
  </r>
  <r>
    <s v="1428307"/>
    <x v="93"/>
    <x v="4"/>
    <x v="2"/>
    <n v="41969.49"/>
    <n v="41937.67487684729"/>
    <n v="31.815123152708111"/>
    <n v="42566.74"/>
    <n v="-597.25"/>
    <n v="322000"/>
    <n v="321756"/>
    <n v="244"/>
    <n v="326582.34000000003"/>
    <n v="-4582.3400000000256"/>
  </r>
  <r>
    <s v="1428307"/>
    <x v="94"/>
    <x v="4"/>
    <x v="2"/>
    <n v="58813.68"/>
    <n v="58469.497536945812"/>
    <n v="344.1824630541887"/>
    <n v="59346.54"/>
    <n v="-532.86000000000058"/>
    <n v="323650"/>
    <n v="321756"/>
    <n v="1894"/>
    <n v="326582.34000000003"/>
    <n v="-2932.3400000000256"/>
  </r>
  <r>
    <s v="1428307"/>
    <x v="41"/>
    <x v="4"/>
    <x v="2"/>
    <n v="131285.22"/>
    <n v="130739.11764705883"/>
    <n v="546.10235294117592"/>
    <n v="133353.9"/>
    <n v="-2068.679999999993"/>
    <n v="323100"/>
    <n v="321756"/>
    <n v="1344"/>
    <n v="328191.12"/>
    <n v="-5091.1199999999953"/>
  </r>
  <r>
    <s v="1428307"/>
    <x v="87"/>
    <x v="4"/>
    <x v="2"/>
    <n v="174385.48"/>
    <n v="173735.36945812809"/>
    <n v="650.11054187192349"/>
    <n v="176341.4"/>
    <n v="-1955.9199999999837"/>
    <n v="322960"/>
    <n v="321756"/>
    <n v="1204"/>
    <n v="326582.34000000003"/>
    <n v="-3622.3400000000256"/>
  </r>
  <r>
    <s v="1428307"/>
    <x v="95"/>
    <x v="4"/>
    <x v="2"/>
    <n v="244080"/>
    <n v="242389.5172413793"/>
    <n v="1690.4827586206957"/>
    <n v="246025.36"/>
    <n v="-1945.359999999986"/>
    <n v="54000"/>
    <n v="53626"/>
    <n v="374"/>
    <n v="54430.39"/>
    <n v="-430.38999999999942"/>
  </r>
  <r>
    <s v="1428307"/>
    <x v="17"/>
    <x v="4"/>
    <x v="2"/>
    <n v="411547.05"/>
    <n v="427935.48258706467"/>
    <n v="-16388.432587064686"/>
    <n v="430075.16"/>
    <n v="-18528.109999999986"/>
    <n v="322833"/>
    <n v="321756"/>
    <n v="1077"/>
    <n v="323364.78000000003"/>
    <n v="-531.78000000002794"/>
  </r>
  <r>
    <s v="1428307"/>
    <x v="58"/>
    <x v="4"/>
    <x v="2"/>
    <n v="1616409.7"/>
    <n v="1613741.4752475247"/>
    <n v="2668.2247524752747"/>
    <n v="1629878.89"/>
    <n v="-13469.189999999944"/>
    <n v="322288"/>
    <n v="321756"/>
    <n v="532"/>
    <n v="324973.56"/>
    <n v="-2685.5599999999977"/>
  </r>
  <r>
    <s v="1428307"/>
    <x v="96"/>
    <x v="4"/>
    <x v="3"/>
    <n v="1131963.23"/>
    <n v="1132936.5004887586"/>
    <n v="-973.27048875857145"/>
    <n v="1158994.04"/>
    <n v="-27030.810000000056"/>
    <n v="241110"/>
    <n v="241317"/>
    <n v="-207"/>
    <n v="246867.291"/>
    <n v="-5757.2909999999974"/>
  </r>
  <r>
    <s v="1428307"/>
    <x v="20"/>
    <x v="4"/>
    <x v="4"/>
    <n v="16245.45"/>
    <n v="15926.921568627451"/>
    <n v="318.52843137254968"/>
    <n v="16245.46"/>
    <n v="-9.9999999983992893E-3"/>
    <n v="2953.72"/>
    <n v="2895.8039215686276"/>
    <n v="57.916078431372171"/>
    <n v="2953.72"/>
    <n v="0"/>
  </r>
  <r>
    <s v="1428308"/>
    <x v="0"/>
    <x v="0"/>
    <x v="0"/>
    <n v="-2666.08"/>
    <n v="0"/>
    <n v="-2666.08"/>
    <n v="0"/>
    <n v="-2666.08"/>
    <n v="0"/>
    <n v="0"/>
    <n v="0"/>
    <n v="0"/>
    <n v="0"/>
  </r>
  <r>
    <s v="1428308"/>
    <x v="1"/>
    <x v="1"/>
    <x v="0"/>
    <n v="3.15"/>
    <n v="0"/>
    <n v="3.15"/>
    <n v="3.09"/>
    <n v="6.0000000000000053E-2"/>
    <n v="0"/>
    <n v="0"/>
    <n v="0"/>
    <n v="0"/>
    <n v="0"/>
  </r>
  <r>
    <s v="1428308"/>
    <x v="2"/>
    <x v="1"/>
    <x v="0"/>
    <n v="73.44"/>
    <n v="0"/>
    <n v="73.44"/>
    <n v="72.180000000000007"/>
    <n v="1.2599999999999909"/>
    <n v="0"/>
    <n v="0"/>
    <n v="0"/>
    <n v="0"/>
    <n v="0"/>
  </r>
  <r>
    <s v="1428308"/>
    <x v="3"/>
    <x v="1"/>
    <x v="0"/>
    <n v="493.11"/>
    <n v="0"/>
    <n v="493.11"/>
    <n v="484.66"/>
    <n v="8.4499999999999886"/>
    <n v="0"/>
    <n v="0"/>
    <n v="0"/>
    <n v="0"/>
    <n v="0"/>
  </r>
  <r>
    <s v="1428308"/>
    <x v="4"/>
    <x v="2"/>
    <x v="0"/>
    <n v="821.76"/>
    <n v="0"/>
    <n v="821.76"/>
    <n v="783.75"/>
    <n v="38.009999999999991"/>
    <n v="2.33"/>
    <n v="0"/>
    <n v="2.33"/>
    <n v="2.222"/>
    <n v="0.1080000000000001"/>
  </r>
  <r>
    <s v="1428308"/>
    <x v="5"/>
    <x v="2"/>
    <x v="0"/>
    <n v="2824.82"/>
    <n v="0"/>
    <n v="2824.82"/>
    <n v="2694.18"/>
    <n v="130.64000000000033"/>
    <n v="2.33"/>
    <n v="0"/>
    <n v="2.33"/>
    <n v="2.222"/>
    <n v="0.1080000000000001"/>
  </r>
  <r>
    <s v="1428308"/>
    <x v="6"/>
    <x v="2"/>
    <x v="0"/>
    <n v="3056.29"/>
    <n v="0"/>
    <n v="3056.29"/>
    <n v="2914.92"/>
    <n v="141.36999999999989"/>
    <n v="48.93"/>
    <n v="0"/>
    <n v="48.93"/>
    <n v="46.667000000000002"/>
    <n v="2.2629999999999981"/>
  </r>
  <r>
    <s v="1428308"/>
    <x v="7"/>
    <x v="1"/>
    <x v="0"/>
    <n v="5524.58"/>
    <n v="0"/>
    <n v="5524.58"/>
    <n v="5429.92"/>
    <n v="94.659999999999854"/>
    <n v="0"/>
    <n v="0"/>
    <n v="0"/>
    <n v="0"/>
    <n v="0"/>
  </r>
  <r>
    <s v="1428308"/>
    <x v="8"/>
    <x v="1"/>
    <x v="0"/>
    <n v="12775.62"/>
    <n v="0"/>
    <n v="12775.62"/>
    <n v="12556.73"/>
    <n v="218.89000000000124"/>
    <n v="0"/>
    <n v="0"/>
    <n v="0"/>
    <n v="0"/>
    <n v="0"/>
  </r>
  <r>
    <s v="1428308"/>
    <x v="98"/>
    <x v="3"/>
    <x v="1"/>
    <n v="-258449.63"/>
    <n v="0"/>
    <n v="-258449.63"/>
    <n v="-258449.63"/>
    <n v="0"/>
    <n v="-1600"/>
    <n v="0"/>
    <n v="-1600"/>
    <n v="-1600"/>
    <n v="0"/>
  </r>
  <r>
    <s v="1428308"/>
    <x v="48"/>
    <x v="4"/>
    <x v="2"/>
    <n v="11.49"/>
    <n v="0"/>
    <n v="11.49"/>
    <n v="0"/>
    <n v="11.49"/>
    <n v="135"/>
    <n v="0"/>
    <n v="135"/>
    <n v="0"/>
    <n v="135"/>
  </r>
  <r>
    <s v="1428308"/>
    <x v="99"/>
    <x v="4"/>
    <x v="2"/>
    <n v="179.42"/>
    <n v="159.49019607843138"/>
    <n v="19.929803921568606"/>
    <n v="162.68"/>
    <n v="16.739999999999981"/>
    <n v="1800"/>
    <n v="1600"/>
    <n v="200"/>
    <n v="1632"/>
    <n v="168"/>
  </r>
  <r>
    <s v="1428308"/>
    <x v="100"/>
    <x v="4"/>
    <x v="2"/>
    <n v="1323.35"/>
    <n v="1313.0837438423646"/>
    <n v="10.266256157635326"/>
    <n v="1332.78"/>
    <n v="-9.4300000000000637"/>
    <n v="19350"/>
    <n v="19200"/>
    <n v="150"/>
    <n v="19488"/>
    <n v="-138"/>
  </r>
  <r>
    <s v="1428308"/>
    <x v="11"/>
    <x v="4"/>
    <x v="2"/>
    <n v="1593.53"/>
    <n v="1585.6019900497513"/>
    <n v="7.9280099502486792"/>
    <n v="1593.53"/>
    <n v="0"/>
    <n v="1608"/>
    <n v="1600"/>
    <n v="8"/>
    <n v="1608"/>
    <n v="0"/>
  </r>
  <r>
    <s v="1428308"/>
    <x v="101"/>
    <x v="4"/>
    <x v="2"/>
    <n v="2522.08"/>
    <n v="2502.5320197044339"/>
    <n v="19.547980295566049"/>
    <n v="2540.0700000000002"/>
    <n v="-17.990000000000236"/>
    <n v="19350"/>
    <n v="19200"/>
    <n v="150"/>
    <n v="19488"/>
    <n v="-138"/>
  </r>
  <r>
    <s v="1428308"/>
    <x v="102"/>
    <x v="4"/>
    <x v="2"/>
    <n v="3731.65"/>
    <n v="3702.7192118226599"/>
    <n v="28.930788177340219"/>
    <n v="3758.26"/>
    <n v="-26.610000000000127"/>
    <n v="19350"/>
    <n v="19200"/>
    <n v="150"/>
    <n v="19488"/>
    <n v="-138"/>
  </r>
  <r>
    <s v="1428308"/>
    <x v="41"/>
    <x v="4"/>
    <x v="2"/>
    <n v="7957.57"/>
    <n v="7801.5392156862745"/>
    <n v="156.03078431372523"/>
    <n v="7957.57"/>
    <n v="0"/>
    <n v="19584"/>
    <n v="19200"/>
    <n v="384"/>
    <n v="19584"/>
    <n v="0"/>
  </r>
  <r>
    <s v="1428308"/>
    <x v="87"/>
    <x v="4"/>
    <x v="2"/>
    <n v="10522.74"/>
    <n v="10367.231527093596"/>
    <n v="155.50847290640377"/>
    <n v="10522.74"/>
    <n v="0"/>
    <n v="19488"/>
    <n v="19200"/>
    <n v="288"/>
    <n v="19488"/>
    <n v="0"/>
  </r>
  <r>
    <s v="1428308"/>
    <x v="88"/>
    <x v="4"/>
    <x v="2"/>
    <n v="13752.08"/>
    <n v="12704"/>
    <n v="1048.08"/>
    <n v="12894.56"/>
    <n v="857.52000000000044"/>
    <n v="1732"/>
    <n v="1600"/>
    <n v="132"/>
    <n v="1624"/>
    <n v="108"/>
  </r>
  <r>
    <s v="1428308"/>
    <x v="17"/>
    <x v="4"/>
    <x v="2"/>
    <n v="25663.68"/>
    <n v="25536"/>
    <n v="127.68000000000029"/>
    <n v="25663.68"/>
    <n v="0"/>
    <n v="19296"/>
    <n v="19200"/>
    <n v="96"/>
    <n v="19296"/>
    <n v="0"/>
  </r>
  <r>
    <s v="1428308"/>
    <x v="58"/>
    <x v="4"/>
    <x v="2"/>
    <n v="97259.03"/>
    <n v="96296.059405940599"/>
    <n v="962.97059405939945"/>
    <n v="97259.02"/>
    <n v="9.9999999947613105E-3"/>
    <n v="19392"/>
    <n v="19200"/>
    <n v="192"/>
    <n v="19392"/>
    <n v="0"/>
  </r>
  <r>
    <s v="1428308"/>
    <x v="103"/>
    <x v="4"/>
    <x v="3"/>
    <n v="70056.91"/>
    <n v="67307.829912023459"/>
    <n v="2749.0800879765447"/>
    <n v="68855.91"/>
    <n v="1201"/>
    <n v="14988"/>
    <n v="14400"/>
    <n v="588"/>
    <n v="14731.2"/>
    <n v="256.79999999999927"/>
  </r>
  <r>
    <s v="1428308"/>
    <x v="20"/>
    <x v="4"/>
    <x v="4"/>
    <n v="969.41"/>
    <n v="950.4019607843137"/>
    <n v="19.008039215686267"/>
    <n v="969.41"/>
    <n v="0"/>
    <n v="176.256"/>
    <n v="172.79999999999998"/>
    <n v="3.4560000000000173"/>
    <n v="176.256"/>
    <n v="0"/>
  </r>
  <r>
    <s v="1428310"/>
    <x v="0"/>
    <x v="0"/>
    <x v="0"/>
    <n v="-2786.6"/>
    <n v="0"/>
    <n v="-2786.6"/>
    <n v="0"/>
    <n v="-2786.6"/>
    <n v="0"/>
    <n v="0"/>
    <n v="0"/>
    <n v="0"/>
    <n v="0"/>
  </r>
  <r>
    <s v="1428310"/>
    <x v="1"/>
    <x v="1"/>
    <x v="0"/>
    <n v="4.62"/>
    <n v="0"/>
    <n v="4.62"/>
    <n v="4.54"/>
    <n v="8.0000000000000071E-2"/>
    <n v="0"/>
    <n v="0"/>
    <n v="0"/>
    <n v="0"/>
    <n v="0"/>
  </r>
  <r>
    <s v="1428310"/>
    <x v="2"/>
    <x v="1"/>
    <x v="0"/>
    <n v="107.77"/>
    <n v="0"/>
    <n v="107.77"/>
    <n v="105.93"/>
    <n v="1.8399999999999892"/>
    <n v="0"/>
    <n v="0"/>
    <n v="0"/>
    <n v="0"/>
    <n v="0"/>
  </r>
  <r>
    <s v="1428310"/>
    <x v="3"/>
    <x v="1"/>
    <x v="0"/>
    <n v="723.6"/>
    <n v="0"/>
    <n v="723.6"/>
    <n v="711.23"/>
    <n v="12.370000000000005"/>
    <n v="0"/>
    <n v="0"/>
    <n v="0"/>
    <n v="0"/>
    <n v="0"/>
  </r>
  <r>
    <s v="1428310"/>
    <x v="4"/>
    <x v="2"/>
    <x v="0"/>
    <n v="1322.57"/>
    <n v="0"/>
    <n v="1322.57"/>
    <n v="1294"/>
    <n v="28.569999999999936"/>
    <n v="3.75"/>
    <n v="0"/>
    <n v="3.75"/>
    <n v="3.669"/>
    <n v="8.0999999999999961E-2"/>
  </r>
  <r>
    <s v="1428310"/>
    <x v="5"/>
    <x v="2"/>
    <x v="0"/>
    <n v="4546.3900000000003"/>
    <n v="0"/>
    <n v="4546.3900000000003"/>
    <n v="4448.17"/>
    <n v="98.220000000000255"/>
    <n v="3.75"/>
    <n v="0"/>
    <n v="3.75"/>
    <n v="3.669"/>
    <n v="8.0999999999999961E-2"/>
  </r>
  <r>
    <s v="1428310"/>
    <x v="6"/>
    <x v="2"/>
    <x v="0"/>
    <n v="4918.91"/>
    <n v="0"/>
    <n v="4918.91"/>
    <n v="4812.3500000000004"/>
    <n v="106.55999999999949"/>
    <n v="78.75"/>
    <n v="0"/>
    <n v="78.75"/>
    <n v="77.043999999999997"/>
    <n v="1.7060000000000031"/>
  </r>
  <r>
    <s v="1428310"/>
    <x v="7"/>
    <x v="1"/>
    <x v="0"/>
    <n v="8106.99"/>
    <n v="0"/>
    <n v="8106.99"/>
    <n v="7968.41"/>
    <n v="138.57999999999993"/>
    <n v="0"/>
    <n v="0"/>
    <n v="0"/>
    <n v="0"/>
    <n v="0"/>
  </r>
  <r>
    <s v="1428310"/>
    <x v="8"/>
    <x v="1"/>
    <x v="0"/>
    <n v="18747.47"/>
    <n v="0"/>
    <n v="18747.47"/>
    <n v="18427"/>
    <n v="320.47000000000116"/>
    <n v="0"/>
    <n v="0"/>
    <n v="0"/>
    <n v="0"/>
    <n v="0"/>
  </r>
  <r>
    <s v="1428310"/>
    <x v="104"/>
    <x v="3"/>
    <x v="1"/>
    <n v="-383305.79"/>
    <n v="0"/>
    <n v="-383305.79"/>
    <n v="-383305.77"/>
    <n v="-1.9999999960418791E-2"/>
    <n v="-4696"/>
    <n v="0"/>
    <n v="-4696"/>
    <n v="-4696"/>
    <n v="0"/>
  </r>
  <r>
    <s v="1428310"/>
    <x v="48"/>
    <x v="4"/>
    <x v="2"/>
    <n v="17.45"/>
    <n v="0"/>
    <n v="17.45"/>
    <n v="0"/>
    <n v="17.45"/>
    <n v="205"/>
    <n v="0"/>
    <n v="205"/>
    <n v="0"/>
    <n v="205"/>
  </r>
  <r>
    <s v="1428310"/>
    <x v="99"/>
    <x v="4"/>
    <x v="2"/>
    <n v="566.19000000000005"/>
    <n v="468.0980392156863"/>
    <n v="98.091960784313756"/>
    <n v="477.46"/>
    <n v="88.730000000000075"/>
    <n v="5680"/>
    <n v="4696"/>
    <n v="984"/>
    <n v="4789.92"/>
    <n v="890.07999999999993"/>
  </r>
  <r>
    <s v="1428310"/>
    <x v="100"/>
    <x v="4"/>
    <x v="2"/>
    <n v="1921.76"/>
    <n v="1926.9556650246304"/>
    <n v="-5.1956650246304434"/>
    <n v="1955.86"/>
    <n v="-34.099999999999909"/>
    <n v="28100"/>
    <n v="28176"/>
    <n v="-76"/>
    <n v="28598.639999999999"/>
    <n v="-498.63999999999942"/>
  </r>
  <r>
    <s v="1428310"/>
    <x v="50"/>
    <x v="4"/>
    <x v="2"/>
    <n v="2338.88"/>
    <n v="2324.5174129353236"/>
    <n v="14.362587064676518"/>
    <n v="2336.14"/>
    <n v="2.7400000000002365"/>
    <n v="4725"/>
    <n v="4695.9999999999991"/>
    <n v="29.000000000000909"/>
    <n v="4719.4799999999996"/>
    <n v="5.5200000000004366"/>
  </r>
  <r>
    <s v="1428310"/>
    <x v="101"/>
    <x v="4"/>
    <x v="2"/>
    <n v="3688.63"/>
    <n v="3672.463054187192"/>
    <n v="16.166945812808081"/>
    <n v="3727.55"/>
    <n v="-38.920000000000073"/>
    <n v="28300"/>
    <n v="28176"/>
    <n v="124"/>
    <n v="28598.639999999999"/>
    <n v="-298.63999999999942"/>
  </r>
  <r>
    <s v="1428310"/>
    <x v="102"/>
    <x v="4"/>
    <x v="2"/>
    <n v="5496.22"/>
    <n v="5433.7438423645317"/>
    <n v="62.476157635468553"/>
    <n v="5515.25"/>
    <n v="-19.029999999999745"/>
    <n v="28500"/>
    <n v="28176"/>
    <n v="324"/>
    <n v="28598.639999999999"/>
    <n v="-98.639999999999418"/>
  </r>
  <r>
    <s v="1428310"/>
    <x v="41"/>
    <x v="4"/>
    <x v="2"/>
    <n v="11787.23"/>
    <n v="11448.754901960785"/>
    <n v="338.47509803921457"/>
    <n v="11677.73"/>
    <n v="109.5"/>
    <n v="29009"/>
    <n v="28176"/>
    <n v="833"/>
    <n v="28739.52"/>
    <n v="269.47999999999956"/>
  </r>
  <r>
    <s v="1428310"/>
    <x v="87"/>
    <x v="4"/>
    <x v="2"/>
    <n v="15361.86"/>
    <n v="15213.911330049261"/>
    <n v="147.94866995073971"/>
    <n v="15442.12"/>
    <n v="-80.260000000000218"/>
    <n v="28450"/>
    <n v="28176"/>
    <n v="274"/>
    <n v="28598.639999999999"/>
    <n v="-148.63999999999942"/>
  </r>
  <r>
    <s v="1428310"/>
    <x v="95"/>
    <x v="4"/>
    <x v="2"/>
    <n v="22035"/>
    <n v="21225.921182266011"/>
    <n v="809.07881773398913"/>
    <n v="21544.31"/>
    <n v="490.68999999999869"/>
    <n v="4875"/>
    <n v="4695.9999999999991"/>
    <n v="179.00000000000091"/>
    <n v="4766.4399999999996"/>
    <n v="108.5600000000004"/>
  </r>
  <r>
    <s v="1428310"/>
    <x v="17"/>
    <x v="4"/>
    <x v="2"/>
    <n v="38237.5"/>
    <n v="37474.079601990044"/>
    <n v="763.42039800995553"/>
    <n v="37661.449999999997"/>
    <n v="576.05000000000291"/>
    <n v="28750"/>
    <n v="28176"/>
    <n v="574"/>
    <n v="28316.880000000001"/>
    <n v="433.11999999999898"/>
  </r>
  <r>
    <s v="1428310"/>
    <x v="58"/>
    <x v="4"/>
    <x v="2"/>
    <n v="141936.39000000001"/>
    <n v="141314.47524752477"/>
    <n v="621.91475247524795"/>
    <n v="142727.62"/>
    <n v="-791.22999999998137"/>
    <n v="28300"/>
    <n v="28176"/>
    <n v="124"/>
    <n v="28457.759999999998"/>
    <n v="-157.7599999999984"/>
  </r>
  <r>
    <s v="1428310"/>
    <x v="103"/>
    <x v="4"/>
    <x v="3"/>
    <n v="102804.35"/>
    <n v="98774.242424242431"/>
    <n v="4030.1075757575745"/>
    <n v="101046.05"/>
    <n v="1758.3000000000029"/>
    <n v="21994"/>
    <n v="21132"/>
    <n v="862"/>
    <n v="21618.036"/>
    <n v="375.96399999999994"/>
  </r>
  <r>
    <s v="1428310"/>
    <x v="20"/>
    <x v="4"/>
    <x v="4"/>
    <n v="1422.61"/>
    <n v="1394.7156862745098"/>
    <n v="27.894313725490065"/>
    <n v="1422.61"/>
    <n v="0"/>
    <n v="258.65600000000001"/>
    <n v="253.5843137254902"/>
    <n v="5.0716862745098013"/>
    <n v="258.65600000000001"/>
    <n v="0"/>
  </r>
  <r>
    <s v="1428354"/>
    <x v="0"/>
    <x v="0"/>
    <x v="0"/>
    <n v="-3100.28"/>
    <n v="0"/>
    <n v="-3100.28"/>
    <n v="0"/>
    <n v="-3100.28"/>
    <n v="0"/>
    <n v="0"/>
    <n v="0"/>
    <n v="0"/>
    <n v="0"/>
  </r>
  <r>
    <s v="1428354"/>
    <x v="4"/>
    <x v="2"/>
    <x v="0"/>
    <n v="645.41"/>
    <n v="0"/>
    <n v="645.41"/>
    <n v="271.57"/>
    <n v="373.84"/>
    <n v="1.83"/>
    <n v="0"/>
    <n v="1.83"/>
    <n v="0.77"/>
    <n v="1.06"/>
  </r>
  <r>
    <s v="1428354"/>
    <x v="5"/>
    <x v="2"/>
    <x v="0"/>
    <n v="2218.64"/>
    <n v="0"/>
    <n v="2218.64"/>
    <n v="933.54"/>
    <n v="1285.0999999999999"/>
    <n v="1.83"/>
    <n v="0"/>
    <n v="1.83"/>
    <n v="0.77"/>
    <n v="1.06"/>
  </r>
  <r>
    <s v="1428354"/>
    <x v="6"/>
    <x v="2"/>
    <x v="0"/>
    <n v="2400.4299999999998"/>
    <n v="0"/>
    <n v="2400.4299999999998"/>
    <n v="1010.02"/>
    <n v="1390.4099999999999"/>
    <n v="38.43"/>
    <n v="0"/>
    <n v="38.43"/>
    <n v="16.170000000000002"/>
    <n v="22.259999999999998"/>
  </r>
  <r>
    <s v="1428354"/>
    <x v="113"/>
    <x v="3"/>
    <x v="1"/>
    <n v="-111259.68"/>
    <n v="0"/>
    <n v="-111259.68"/>
    <n v="-111259.66"/>
    <n v="-1.9999999989522621E-2"/>
    <n v="-539"/>
    <n v="0"/>
    <n v="-539"/>
    <n v="-539"/>
    <n v="0"/>
  </r>
  <r>
    <s v="1428354"/>
    <x v="114"/>
    <x v="4"/>
    <x v="5"/>
    <n v="92727.6"/>
    <n v="92527.233830845769"/>
    <n v="200.36616915423656"/>
    <n v="92989.87"/>
    <n v="-262.26999999998952"/>
    <n v="3241"/>
    <n v="3234"/>
    <n v="7"/>
    <n v="3250.17"/>
    <n v="-9.1700000000000728"/>
  </r>
  <r>
    <s v="1428354"/>
    <x v="115"/>
    <x v="4"/>
    <x v="2"/>
    <n v="1362.81"/>
    <n v="0"/>
    <n v="1362.81"/>
    <n v="0"/>
    <n v="1362.81"/>
    <n v="3300"/>
    <n v="0"/>
    <n v="3300"/>
    <n v="0"/>
    <n v="3300"/>
  </r>
  <r>
    <s v="1428354"/>
    <x v="48"/>
    <x v="4"/>
    <x v="2"/>
    <n v="55.33"/>
    <n v="45.881188118811885"/>
    <n v="9.4488118811881137"/>
    <n v="46.34"/>
    <n v="8.9899999999999949"/>
    <n v="650"/>
    <n v="539"/>
    <n v="111"/>
    <n v="544.39"/>
    <n v="105.61000000000001"/>
  </r>
  <r>
    <s v="1428354"/>
    <x v="50"/>
    <x v="4"/>
    <x v="2"/>
    <n v="268.79000000000002"/>
    <n v="266.80597014925371"/>
    <n v="1.9840298507463103"/>
    <n v="268.14"/>
    <n v="0.65000000000003411"/>
    <n v="543"/>
    <n v="539"/>
    <n v="4"/>
    <n v="541.69500000000005"/>
    <n v="1.30499999999995"/>
  </r>
  <r>
    <s v="1428354"/>
    <x v="116"/>
    <x v="4"/>
    <x v="2"/>
    <n v="0"/>
    <n v="1429.0049261083743"/>
    <n v="-1429.0049261083743"/>
    <n v="1450.44"/>
    <n v="-1450.44"/>
    <n v="0"/>
    <n v="3234"/>
    <n v="-3234"/>
    <n v="3282.51"/>
    <n v="-3282.51"/>
  </r>
  <r>
    <s v="1428354"/>
    <x v="117"/>
    <x v="4"/>
    <x v="2"/>
    <n v="2824.82"/>
    <n v="2793.7241379310344"/>
    <n v="31.095862068965744"/>
    <n v="2835.63"/>
    <n v="-10.809999999999945"/>
    <n v="3270"/>
    <n v="3234"/>
    <n v="36"/>
    <n v="3282.51"/>
    <n v="-12.510000000000218"/>
  </r>
  <r>
    <s v="1428354"/>
    <x v="118"/>
    <x v="4"/>
    <x v="2"/>
    <n v="3194.87"/>
    <n v="2952.0591133004928"/>
    <n v="242.81088669950714"/>
    <n v="2996.34"/>
    <n v="198.52999999999975"/>
    <n v="3500"/>
    <n v="3234"/>
    <n v="266"/>
    <n v="3282.51"/>
    <n v="217.48999999999978"/>
  </r>
  <r>
    <s v="1428354"/>
    <x v="119"/>
    <x v="4"/>
    <x v="2"/>
    <n v="3376.82"/>
    <n v="3309.2906403940888"/>
    <n v="67.529359605911395"/>
    <n v="3358.93"/>
    <n v="17.890000000000327"/>
    <n v="3300"/>
    <n v="3234"/>
    <n v="66"/>
    <n v="3282.51"/>
    <n v="17.489999999999782"/>
  </r>
  <r>
    <s v="1428354"/>
    <x v="112"/>
    <x v="4"/>
    <x v="2"/>
    <n v="5284.44"/>
    <n v="5023.4778325123152"/>
    <n v="260.96216748768438"/>
    <n v="5098.83"/>
    <n v="185.60999999999967"/>
    <n v="567"/>
    <n v="539"/>
    <n v="28"/>
    <n v="547.08500000000004"/>
    <n v="19.914999999999964"/>
  </r>
  <r>
    <s v="1428356"/>
    <x v="0"/>
    <x v="0"/>
    <x v="0"/>
    <n v="-9846.31"/>
    <n v="0"/>
    <n v="-9846.31"/>
    <n v="0"/>
    <n v="-9846.31"/>
    <n v="0"/>
    <n v="0"/>
    <n v="0"/>
    <n v="0"/>
    <n v="0"/>
  </r>
  <r>
    <s v="1428356"/>
    <x v="1"/>
    <x v="1"/>
    <x v="0"/>
    <n v="0.01"/>
    <n v="0"/>
    <n v="0.01"/>
    <n v="0.01"/>
    <n v="0"/>
    <n v="0"/>
    <n v="0"/>
    <n v="0"/>
    <n v="0"/>
    <n v="0"/>
  </r>
  <r>
    <s v="1428356"/>
    <x v="2"/>
    <x v="1"/>
    <x v="0"/>
    <n v="0.2"/>
    <n v="0"/>
    <n v="0.2"/>
    <n v="0.21"/>
    <n v="-9.9999999999999811E-3"/>
    <n v="0"/>
    <n v="0"/>
    <n v="0"/>
    <n v="0"/>
    <n v="0"/>
  </r>
  <r>
    <s v="1428356"/>
    <x v="3"/>
    <x v="1"/>
    <x v="0"/>
    <n v="1.32"/>
    <n v="0"/>
    <n v="1.32"/>
    <n v="1.43"/>
    <n v="-0.10999999999999988"/>
    <n v="0"/>
    <n v="0"/>
    <n v="0"/>
    <n v="0"/>
    <n v="0"/>
  </r>
  <r>
    <s v="1428356"/>
    <x v="7"/>
    <x v="1"/>
    <x v="0"/>
    <n v="14.74"/>
    <n v="0"/>
    <n v="14.74"/>
    <n v="16.05"/>
    <n v="-1.3100000000000005"/>
    <n v="0"/>
    <n v="0"/>
    <n v="0"/>
    <n v="0"/>
    <n v="0"/>
  </r>
  <r>
    <s v="1428356"/>
    <x v="8"/>
    <x v="1"/>
    <x v="0"/>
    <n v="34.1"/>
    <n v="0"/>
    <n v="34.1"/>
    <n v="37.1"/>
    <n v="-3"/>
    <n v="0"/>
    <n v="0"/>
    <n v="0"/>
    <n v="0"/>
    <n v="0"/>
  </r>
  <r>
    <s v="1428356"/>
    <x v="259"/>
    <x v="2"/>
    <x v="0"/>
    <n v="633.70000000000005"/>
    <n v="0"/>
    <n v="633.70000000000005"/>
    <n v="864.17"/>
    <n v="-230.46999999999991"/>
    <n v="4"/>
    <n v="0"/>
    <n v="4"/>
    <n v="5.4550000000000001"/>
    <n v="-1.4550000000000001"/>
  </r>
  <r>
    <s v="1428356"/>
    <x v="260"/>
    <x v="2"/>
    <x v="0"/>
    <n v="2013.25"/>
    <n v="0"/>
    <n v="2013.25"/>
    <n v="2745.45"/>
    <n v="-732.19999999999982"/>
    <n v="4"/>
    <n v="0"/>
    <n v="4"/>
    <n v="5.4550000000000001"/>
    <n v="-1.4550000000000001"/>
  </r>
  <r>
    <s v="1428356"/>
    <x v="261"/>
    <x v="2"/>
    <x v="0"/>
    <n v="2023.05"/>
    <n v="0"/>
    <n v="2023.05"/>
    <n v="2758.88"/>
    <n v="-735.83000000000015"/>
    <n v="24"/>
    <n v="0"/>
    <n v="24"/>
    <n v="32.728999999999999"/>
    <n v="-8.7289999999999992"/>
  </r>
  <r>
    <s v="1428356"/>
    <x v="424"/>
    <x v="3"/>
    <x v="5"/>
    <n v="-157870.69"/>
    <n v="0"/>
    <n v="-157870.69"/>
    <n v="-157870.82"/>
    <n v="0.13000000000465661"/>
    <n v="-4353"/>
    <n v="0"/>
    <n v="-4353"/>
    <n v="-4353"/>
    <n v="0"/>
  </r>
  <r>
    <s v="1428356"/>
    <x v="425"/>
    <x v="4"/>
    <x v="5"/>
    <n v="152030.93"/>
    <n v="140686.84"/>
    <n v="11344.089999999997"/>
    <n v="140686.84"/>
    <n v="11344.089999999997"/>
    <n v="4704"/>
    <n v="4353"/>
    <n v="351"/>
    <n v="4353"/>
    <n v="351"/>
  </r>
  <r>
    <s v="1428356"/>
    <x v="319"/>
    <x v="4"/>
    <x v="2"/>
    <n v="2700.59"/>
    <n v="2612.3627450980393"/>
    <n v="88.227254901960805"/>
    <n v="2664.61"/>
    <n v="35.980000000000018"/>
    <n v="4500"/>
    <n v="4353"/>
    <n v="147"/>
    <n v="4440.0600000000004"/>
    <n v="59.9399999999996"/>
  </r>
  <r>
    <s v="1428356"/>
    <x v="321"/>
    <x v="4"/>
    <x v="2"/>
    <n v="7740"/>
    <n v="7487.1641791044776"/>
    <n v="252.83582089552237"/>
    <n v="7524.6"/>
    <n v="215.39999999999964"/>
    <n v="4500"/>
    <n v="4353"/>
    <n v="147"/>
    <n v="4374.7650000000003"/>
    <n v="125.23499999999967"/>
  </r>
  <r>
    <s v="1428356"/>
    <x v="266"/>
    <x v="4"/>
    <x v="3"/>
    <n v="525.11"/>
    <n v="571.45000000000005"/>
    <n v="-46.340000000000032"/>
    <n v="571.45000000000005"/>
    <n v="-46.340000000000032"/>
    <n v="40"/>
    <n v="43.53"/>
    <n v="-3.5300000000000011"/>
    <n v="43.53"/>
    <n v="-3.5300000000000011"/>
  </r>
  <r>
    <s v="1428776"/>
    <x v="0"/>
    <x v="0"/>
    <x v="0"/>
    <n v="26828.38"/>
    <n v="0"/>
    <n v="26828.38"/>
    <n v="0"/>
    <n v="26828.38"/>
    <n v="0"/>
    <n v="0"/>
    <n v="0"/>
    <n v="0"/>
    <n v="0"/>
  </r>
  <r>
    <s v="1428776"/>
    <x v="1"/>
    <x v="1"/>
    <x v="0"/>
    <n v="9.85"/>
    <n v="0"/>
    <n v="9.85"/>
    <n v="9.83"/>
    <n v="1.9999999999999574E-2"/>
    <n v="0"/>
    <n v="0"/>
    <n v="0"/>
    <n v="0"/>
    <n v="0"/>
  </r>
  <r>
    <s v="1428776"/>
    <x v="2"/>
    <x v="1"/>
    <x v="0"/>
    <n v="229.74"/>
    <n v="0"/>
    <n v="229.74"/>
    <n v="229.27"/>
    <n v="0.46999999999999886"/>
    <n v="0"/>
    <n v="0"/>
    <n v="0"/>
    <n v="0"/>
    <n v="0"/>
  </r>
  <r>
    <s v="1428776"/>
    <x v="3"/>
    <x v="1"/>
    <x v="0"/>
    <n v="1542.52"/>
    <n v="0"/>
    <n v="1542.52"/>
    <n v="1539.36"/>
    <n v="3.1600000000000819"/>
    <n v="0"/>
    <n v="0"/>
    <n v="0"/>
    <n v="0"/>
    <n v="0"/>
  </r>
  <r>
    <s v="1428776"/>
    <x v="4"/>
    <x v="2"/>
    <x v="0"/>
    <n v="2027.94"/>
    <n v="0"/>
    <n v="2027.94"/>
    <n v="2499.2600000000002"/>
    <n v="-471.32000000000016"/>
    <n v="5.75"/>
    <n v="0"/>
    <n v="5.75"/>
    <n v="7.0860000000000003"/>
    <n v="-1.3360000000000003"/>
  </r>
  <r>
    <s v="1428776"/>
    <x v="5"/>
    <x v="2"/>
    <x v="0"/>
    <n v="6971.13"/>
    <n v="0"/>
    <n v="6971.13"/>
    <n v="8591.31"/>
    <n v="-1620.1799999999994"/>
    <n v="5.75"/>
    <n v="0"/>
    <n v="5.75"/>
    <n v="7.0860000000000003"/>
    <n v="-1.3360000000000003"/>
  </r>
  <r>
    <s v="1428776"/>
    <x v="6"/>
    <x v="2"/>
    <x v="0"/>
    <n v="7542.33"/>
    <n v="0"/>
    <n v="7542.33"/>
    <n v="9295.02"/>
    <n v="-1752.6900000000005"/>
    <n v="120.75"/>
    <n v="0"/>
    <n v="120.75"/>
    <n v="148.81"/>
    <n v="-28.060000000000002"/>
  </r>
  <r>
    <s v="1428776"/>
    <x v="7"/>
    <x v="1"/>
    <x v="0"/>
    <n v="17281.810000000001"/>
    <n v="0"/>
    <n v="17281.810000000001"/>
    <n v="17246.43"/>
    <n v="35.380000000001019"/>
    <n v="0"/>
    <n v="0"/>
    <n v="0"/>
    <n v="0"/>
    <n v="0"/>
  </r>
  <r>
    <s v="1428776"/>
    <x v="8"/>
    <x v="1"/>
    <x v="0"/>
    <n v="39964.31"/>
    <n v="0"/>
    <n v="39964.31"/>
    <n v="39882.5"/>
    <n v="81.809999999997672"/>
    <n v="0"/>
    <n v="0"/>
    <n v="0"/>
    <n v="0"/>
    <n v="0"/>
  </r>
  <r>
    <s v="1428776"/>
    <x v="343"/>
    <x v="3"/>
    <x v="1"/>
    <n v="-939295.51"/>
    <n v="0"/>
    <n v="-939295.51"/>
    <n v="-939295.42"/>
    <n v="-8.999999996740371E-2"/>
    <n v="-5172.9160000000002"/>
    <n v="0"/>
    <n v="-5172.9160000000002"/>
    <n v="-5172.9160000000002"/>
    <n v="0"/>
  </r>
  <r>
    <s v="1428776"/>
    <x v="48"/>
    <x v="4"/>
    <x v="2"/>
    <n v="565.62"/>
    <n v="440.31683168316829"/>
    <n v="125.30316831683172"/>
    <n v="444.72"/>
    <n v="120.89999999999998"/>
    <n v="6645"/>
    <n v="5172.9158415841594"/>
    <n v="1472.0841584158406"/>
    <n v="5224.6450000000004"/>
    <n v="1420.3549999999996"/>
  </r>
  <r>
    <s v="1428776"/>
    <x v="342"/>
    <x v="4"/>
    <x v="2"/>
    <n v="3264.34"/>
    <n v="3226.6600985221676"/>
    <n v="37.679901477832573"/>
    <n v="3275.06"/>
    <n v="-10.7199999999998"/>
    <n v="62800"/>
    <n v="62074.992118226604"/>
    <n v="725.00788177339564"/>
    <n v="63006.116999999998"/>
    <n v="-206.11699999999837"/>
  </r>
  <r>
    <s v="1428776"/>
    <x v="11"/>
    <x v="4"/>
    <x v="2"/>
    <n v="5134.38"/>
    <n v="5126.3582089552237"/>
    <n v="8.0217910447763643"/>
    <n v="5151.99"/>
    <n v="-17.609999999999673"/>
    <n v="5181"/>
    <n v="5172.9164179104473"/>
    <n v="8.0835820895526922"/>
    <n v="5198.7809999999999"/>
    <n v="-17.780999999999949"/>
  </r>
  <r>
    <s v="1428776"/>
    <x v="54"/>
    <x v="4"/>
    <x v="2"/>
    <n v="14099.37"/>
    <n v="14003.497536945813"/>
    <n v="95.872463054187392"/>
    <n v="14213.55"/>
    <n v="-114.17999999999847"/>
    <n v="62500"/>
    <n v="62074.992118226604"/>
    <n v="425.00788177339564"/>
    <n v="63006.116999999998"/>
    <n v="-506.11699999999837"/>
  </r>
  <r>
    <s v="1428776"/>
    <x v="55"/>
    <x v="4"/>
    <x v="2"/>
    <n v="18203.84"/>
    <n v="17993.674876847293"/>
    <n v="210.16512315270666"/>
    <n v="18263.580000000002"/>
    <n v="-59.740000000001601"/>
    <n v="62800"/>
    <n v="62074.992118226604"/>
    <n v="725.00788177339564"/>
    <n v="63006.116999999998"/>
    <n v="-206.11699999999837"/>
  </r>
  <r>
    <s v="1428776"/>
    <x v="14"/>
    <x v="4"/>
    <x v="2"/>
    <n v="29245.82"/>
    <n v="29187.039215686276"/>
    <n v="58.780784313723416"/>
    <n v="29770.78"/>
    <n v="-524.95999999999913"/>
    <n v="62200"/>
    <n v="62074.992156862747"/>
    <n v="125.00784313725308"/>
    <n v="63316.491999999998"/>
    <n v="-1116.4919999999984"/>
  </r>
  <r>
    <s v="1428776"/>
    <x v="56"/>
    <x v="4"/>
    <x v="2"/>
    <n v="53552.98"/>
    <n v="50257.901477832515"/>
    <n v="3295.0785221674887"/>
    <n v="51011.77"/>
    <n v="2541.2100000000064"/>
    <n v="66145"/>
    <n v="62074.992118226604"/>
    <n v="4070.0078817733956"/>
    <n v="63006.116999999998"/>
    <n v="3138.8830000000016"/>
  </r>
  <r>
    <s v="1428776"/>
    <x v="63"/>
    <x v="4"/>
    <x v="2"/>
    <n v="62283.4"/>
    <n v="61816.34482758621"/>
    <n v="467.0551724137913"/>
    <n v="62743.59"/>
    <n v="-460.18999999999505"/>
    <n v="5212"/>
    <n v="5172.9162561576359"/>
    <n v="39.083743842364129"/>
    <n v="5250.51"/>
    <n v="-38.510000000000218"/>
  </r>
  <r>
    <s v="1428776"/>
    <x v="17"/>
    <x v="4"/>
    <x v="2"/>
    <n v="82726"/>
    <n v="82559.741293532323"/>
    <n v="166.25870646767726"/>
    <n v="82972.539999999994"/>
    <n v="-246.5399999999936"/>
    <n v="62200"/>
    <n v="62074.992039801"/>
    <n v="125.00796019900008"/>
    <n v="62385.366999999998"/>
    <n v="-185.36699999999837"/>
  </r>
  <r>
    <s v="1428776"/>
    <x v="58"/>
    <x v="4"/>
    <x v="2"/>
    <n v="312239.99"/>
    <n v="311332.15841584158"/>
    <n v="907.83158415841172"/>
    <n v="314445.48"/>
    <n v="-2205.4899999999907"/>
    <n v="62256"/>
    <n v="62074.992079207921"/>
    <n v="181.00792079207895"/>
    <n v="62695.741999999998"/>
    <n v="-439.74199999999837"/>
  </r>
  <r>
    <s v="1428776"/>
    <x v="59"/>
    <x v="4"/>
    <x v="3"/>
    <n v="252447.59"/>
    <n v="273209.1741293532"/>
    <n v="-20761.584129353199"/>
    <n v="274575.21999999997"/>
    <n v="-22127.629999999976"/>
    <n v="46885"/>
    <n v="46556.243781094527"/>
    <n v="328.75621890547336"/>
    <n v="46789.025000000001"/>
    <n v="95.974999999998545"/>
  </r>
  <r>
    <s v="1428776"/>
    <x v="20"/>
    <x v="4"/>
    <x v="4"/>
    <n v="3134.17"/>
    <n v="3072.705882352941"/>
    <n v="61.464117647059084"/>
    <n v="3134.16"/>
    <n v="1.0000000000218279E-2"/>
    <n v="569.84900000000005"/>
    <n v="558.67450980392152"/>
    <n v="11.174490196078523"/>
    <n v="569.84799999999996"/>
    <n v="1.00000000009004E-3"/>
  </r>
  <r>
    <s v="1429554"/>
    <x v="0"/>
    <x v="0"/>
    <x v="0"/>
    <n v="-2188.36"/>
    <n v="0"/>
    <n v="-2188.36"/>
    <n v="0"/>
    <n v="-2188.36"/>
    <n v="0"/>
    <n v="0"/>
    <n v="0"/>
    <n v="0"/>
    <n v="0"/>
  </r>
  <r>
    <s v="1429554"/>
    <x v="4"/>
    <x v="2"/>
    <x v="0"/>
    <n v="1999.72"/>
    <n v="0"/>
    <n v="1999.72"/>
    <n v="1610.08"/>
    <n v="389.6400000000001"/>
    <n v="5.67"/>
    <n v="0"/>
    <n v="5.67"/>
    <n v="4.5650000000000004"/>
    <n v="1.1049999999999995"/>
  </r>
  <r>
    <s v="1429554"/>
    <x v="5"/>
    <x v="2"/>
    <x v="0"/>
    <n v="6874.14"/>
    <n v="0"/>
    <n v="6874.14"/>
    <n v="5534.74"/>
    <n v="1339.4000000000005"/>
    <n v="5.67"/>
    <n v="0"/>
    <n v="5.67"/>
    <n v="4.5650000000000004"/>
    <n v="1.1049999999999995"/>
  </r>
  <r>
    <s v="1429554"/>
    <x v="6"/>
    <x v="2"/>
    <x v="0"/>
    <n v="7437.4"/>
    <n v="0"/>
    <n v="7437.4"/>
    <n v="5988.39"/>
    <n v="1449.0099999999993"/>
    <n v="119.07"/>
    <n v="0"/>
    <n v="119.07"/>
    <n v="95.872"/>
    <n v="23.197999999999993"/>
  </r>
  <r>
    <s v="1429554"/>
    <x v="129"/>
    <x v="3"/>
    <x v="1"/>
    <n v="-590141.47"/>
    <n v="0"/>
    <n v="-590141.47"/>
    <n v="-590141.5"/>
    <n v="3.0000000027939677E-2"/>
    <n v="-3424"/>
    <n v="0"/>
    <n v="-3424"/>
    <n v="-3424"/>
    <n v="0"/>
  </r>
  <r>
    <s v="1429554"/>
    <x v="121"/>
    <x v="4"/>
    <x v="5"/>
    <n v="487743.98"/>
    <n v="487601.59203980101"/>
    <n v="142.38796019897563"/>
    <n v="490039.6"/>
    <n v="-2295.6199999999953"/>
    <n v="20550"/>
    <n v="20544"/>
    <n v="6"/>
    <n v="20646.72"/>
    <n v="-96.720000000001164"/>
  </r>
  <r>
    <s v="1429554"/>
    <x v="130"/>
    <x v="4"/>
    <x v="2"/>
    <n v="2117.0500000000002"/>
    <n v="0"/>
    <n v="2117.0500000000002"/>
    <n v="0"/>
    <n v="2117.0500000000002"/>
    <n v="20630"/>
    <n v="0"/>
    <n v="20630"/>
    <n v="0"/>
    <n v="20630"/>
  </r>
  <r>
    <s v="1429554"/>
    <x v="48"/>
    <x v="4"/>
    <x v="2"/>
    <n v="314.94"/>
    <n v="291.45544554455444"/>
    <n v="23.484554455445561"/>
    <n v="294.37"/>
    <n v="20.569999999999993"/>
    <n v="3700"/>
    <n v="3424"/>
    <n v="276"/>
    <n v="3458.24"/>
    <n v="241.76000000000022"/>
  </r>
  <r>
    <s v="1429554"/>
    <x v="123"/>
    <x v="4"/>
    <x v="2"/>
    <n v="1306.83"/>
    <n v="1304.5472636815921"/>
    <n v="2.2827363184078422"/>
    <n v="1311.07"/>
    <n v="-4.2400000000000091"/>
    <n v="3430"/>
    <n v="3424"/>
    <n v="6"/>
    <n v="3441.12"/>
    <n v="-11.119999999999891"/>
  </r>
  <r>
    <s v="1429554"/>
    <x v="131"/>
    <x v="4"/>
    <x v="2"/>
    <n v="0"/>
    <n v="2108.2266009852215"/>
    <n v="-2108.2266009852215"/>
    <n v="2139.85"/>
    <n v="-2139.85"/>
    <n v="0"/>
    <n v="20544"/>
    <n v="-20544"/>
    <n v="20852.16"/>
    <n v="-20852.16"/>
  </r>
  <r>
    <s v="1429554"/>
    <x v="125"/>
    <x v="4"/>
    <x v="2"/>
    <n v="9765.31"/>
    <n v="9631.2315270935978"/>
    <n v="134.07847290640166"/>
    <n v="9775.7000000000007"/>
    <n v="-10.390000000001237"/>
    <n v="20830"/>
    <n v="20544"/>
    <n v="286"/>
    <n v="20852.16"/>
    <n v="-22.159999999999854"/>
  </r>
  <r>
    <s v="1429554"/>
    <x v="126"/>
    <x v="4"/>
    <x v="2"/>
    <n v="17354.61"/>
    <n v="16483.270935960591"/>
    <n v="871.33906403941"/>
    <n v="16730.52"/>
    <n v="624.09000000000015"/>
    <n v="21630"/>
    <n v="20544"/>
    <n v="1086"/>
    <n v="20852.16"/>
    <n v="777.84000000000015"/>
  </r>
  <r>
    <s v="1429554"/>
    <x v="127"/>
    <x v="4"/>
    <x v="2"/>
    <n v="22914.11"/>
    <n v="21844.433497536946"/>
    <n v="1069.6765024630549"/>
    <n v="22172.1"/>
    <n v="742.01000000000204"/>
    <n v="21550"/>
    <n v="20544"/>
    <n v="1006"/>
    <n v="20852.16"/>
    <n v="697.84000000000015"/>
  </r>
  <r>
    <s v="1429554"/>
    <x v="128"/>
    <x v="4"/>
    <x v="2"/>
    <n v="34501.74"/>
    <n v="34034.561576354681"/>
    <n v="467.1784236453168"/>
    <n v="34545.08"/>
    <n v="-43.340000000003783"/>
    <n v="3471"/>
    <n v="3424"/>
    <n v="47"/>
    <n v="3475.36"/>
    <n v="-4.3600000000001273"/>
  </r>
  <r>
    <s v="1429556"/>
    <x v="0"/>
    <x v="0"/>
    <x v="0"/>
    <n v="9129.83"/>
    <n v="0"/>
    <n v="9129.83"/>
    <n v="0"/>
    <n v="9129.83"/>
    <n v="0"/>
    <n v="0"/>
    <n v="0"/>
    <n v="0"/>
    <n v="0"/>
  </r>
  <r>
    <s v="1429556"/>
    <x v="4"/>
    <x v="2"/>
    <x v="0"/>
    <n v="1470.7"/>
    <n v="0"/>
    <n v="1470.7"/>
    <n v="2206.34"/>
    <n v="-735.6400000000001"/>
    <n v="4.17"/>
    <n v="0"/>
    <n v="4.17"/>
    <n v="6.2560000000000002"/>
    <n v="-2.0860000000000003"/>
  </r>
  <r>
    <s v="1429556"/>
    <x v="5"/>
    <x v="2"/>
    <x v="0"/>
    <n v="5055.59"/>
    <n v="0"/>
    <n v="5055.59"/>
    <n v="7584.4"/>
    <n v="-2528.8099999999995"/>
    <n v="4.17"/>
    <n v="0"/>
    <n v="4.17"/>
    <n v="6.2560000000000002"/>
    <n v="-2.0860000000000003"/>
  </r>
  <r>
    <s v="1429556"/>
    <x v="6"/>
    <x v="2"/>
    <x v="0"/>
    <n v="5469.83"/>
    <n v="0"/>
    <n v="5469.83"/>
    <n v="8206.06"/>
    <n v="-2736.2299999999996"/>
    <n v="87.57"/>
    <n v="0"/>
    <n v="87.57"/>
    <n v="131.376"/>
    <n v="-43.806000000000012"/>
  </r>
  <r>
    <s v="1429556"/>
    <x v="120"/>
    <x v="3"/>
    <x v="1"/>
    <n v="-809090.26"/>
    <n v="0"/>
    <n v="-809090.26"/>
    <n v="-809090.27"/>
    <n v="1.0000000009313226E-2"/>
    <n v="-4692"/>
    <n v="0"/>
    <n v="-4692"/>
    <n v="-4692"/>
    <n v="0"/>
  </r>
  <r>
    <s v="1429556"/>
    <x v="121"/>
    <x v="4"/>
    <x v="5"/>
    <n v="668767.01"/>
    <n v="668173.67164179101"/>
    <n v="593.33835820900276"/>
    <n v="671514.54"/>
    <n v="-2747.5300000000279"/>
    <n v="28177"/>
    <n v="28152"/>
    <n v="25"/>
    <n v="28292.76"/>
    <n v="-115.7599999999984"/>
  </r>
  <r>
    <s v="1429556"/>
    <x v="122"/>
    <x v="4"/>
    <x v="2"/>
    <n v="2893.88"/>
    <n v="0"/>
    <n v="2893.88"/>
    <n v="0"/>
    <n v="2893.88"/>
    <n v="28200"/>
    <n v="0"/>
    <n v="28200"/>
    <n v="0"/>
    <n v="28200"/>
  </r>
  <r>
    <s v="1429556"/>
    <x v="48"/>
    <x v="4"/>
    <x v="2"/>
    <n v="893.76"/>
    <n v="798.76237623762381"/>
    <n v="94.997623762376179"/>
    <n v="806.75"/>
    <n v="87.009999999999991"/>
    <n v="10500"/>
    <n v="9384"/>
    <n v="1116"/>
    <n v="9477.84"/>
    <n v="1022.1599999999999"/>
  </r>
  <r>
    <s v="1429556"/>
    <x v="123"/>
    <x v="4"/>
    <x v="2"/>
    <n v="1788.41"/>
    <n v="1787.6517412935323"/>
    <n v="0.75825870646781368"/>
    <n v="1796.59"/>
    <n v="-8.1799999999998363"/>
    <n v="4694"/>
    <n v="4692"/>
    <n v="2"/>
    <n v="4715.46"/>
    <n v="-21.460000000000036"/>
  </r>
  <r>
    <s v="1429556"/>
    <x v="124"/>
    <x v="4"/>
    <x v="2"/>
    <n v="0"/>
    <n v="2888.9556650246304"/>
    <n v="-2888.9556650246304"/>
    <n v="2932.29"/>
    <n v="-2932.29"/>
    <n v="0"/>
    <n v="28152"/>
    <n v="-28152"/>
    <n v="28574.28"/>
    <n v="-28574.28"/>
  </r>
  <r>
    <s v="1429556"/>
    <x v="125"/>
    <x v="4"/>
    <x v="2"/>
    <n v="13267.32"/>
    <n v="13197.940886699507"/>
    <n v="69.379113300492463"/>
    <n v="13395.91"/>
    <n v="-128.59000000000015"/>
    <n v="28300"/>
    <n v="28152"/>
    <n v="148"/>
    <n v="28574.28"/>
    <n v="-274.27999999999884"/>
  </r>
  <r>
    <s v="1429556"/>
    <x v="126"/>
    <x v="4"/>
    <x v="2"/>
    <n v="22666.12"/>
    <n v="22587.477832512315"/>
    <n v="78.642167487683764"/>
    <n v="22926.29"/>
    <n v="-260.17000000000189"/>
    <n v="28250"/>
    <n v="28152"/>
    <n v="98"/>
    <n v="28574.28"/>
    <n v="-324.27999999999884"/>
  </r>
  <r>
    <s v="1429556"/>
    <x v="127"/>
    <x v="4"/>
    <x v="2"/>
    <n v="29995.69"/>
    <n v="29934.019704433496"/>
    <n v="61.670295566502318"/>
    <n v="30383.03"/>
    <n v="-387.34000000000015"/>
    <n v="28210"/>
    <n v="28152"/>
    <n v="58"/>
    <n v="28574.28"/>
    <n v="-364.27999999999884"/>
  </r>
  <r>
    <s v="1429556"/>
    <x v="128"/>
    <x v="4"/>
    <x v="2"/>
    <n v="47692.12"/>
    <n v="46638.482758620688"/>
    <n v="1053.6372413793142"/>
    <n v="47338.06"/>
    <n v="354.06000000000495"/>
    <n v="4798"/>
    <n v="4692"/>
    <n v="106"/>
    <n v="4762.38"/>
    <n v="35.619999999999891"/>
  </r>
  <r>
    <s v="1429557"/>
    <x v="0"/>
    <x v="0"/>
    <x v="0"/>
    <n v="-6804.95"/>
    <n v="0"/>
    <n v="-6804.95"/>
    <n v="0"/>
    <n v="-6804.95"/>
    <n v="0"/>
    <n v="0"/>
    <n v="0"/>
    <n v="0"/>
    <n v="0"/>
  </r>
  <r>
    <s v="1429557"/>
    <x v="1"/>
    <x v="1"/>
    <x v="0"/>
    <n v="0.91"/>
    <n v="0"/>
    <n v="0.91"/>
    <n v="0.85"/>
    <n v="6.0000000000000053E-2"/>
    <n v="0"/>
    <n v="0"/>
    <n v="0"/>
    <n v="0"/>
    <n v="0"/>
  </r>
  <r>
    <s v="1429557"/>
    <x v="2"/>
    <x v="1"/>
    <x v="0"/>
    <n v="21.23"/>
    <n v="0"/>
    <n v="21.23"/>
    <n v="19.809999999999999"/>
    <n v="1.4200000000000017"/>
    <n v="0"/>
    <n v="0"/>
    <n v="0"/>
    <n v="0"/>
    <n v="0"/>
  </r>
  <r>
    <s v="1429557"/>
    <x v="3"/>
    <x v="1"/>
    <x v="0"/>
    <n v="142.56"/>
    <n v="0"/>
    <n v="142.56"/>
    <n v="133.02000000000001"/>
    <n v="9.539999999999992"/>
    <n v="0"/>
    <n v="0"/>
    <n v="0"/>
    <n v="0"/>
    <n v="0"/>
  </r>
  <r>
    <s v="1429557"/>
    <x v="4"/>
    <x v="2"/>
    <x v="0"/>
    <n v="469.07"/>
    <n v="0"/>
    <n v="469.07"/>
    <n v="215.96"/>
    <n v="253.10999999999999"/>
    <n v="1.33"/>
    <n v="0"/>
    <n v="1.33"/>
    <n v="0.61199999999999999"/>
    <n v="0.71800000000000008"/>
  </r>
  <r>
    <s v="1429557"/>
    <x v="5"/>
    <x v="2"/>
    <x v="0"/>
    <n v="1612.45"/>
    <n v="0"/>
    <n v="1612.45"/>
    <n v="742.39"/>
    <n v="870.06000000000006"/>
    <n v="1.33"/>
    <n v="0"/>
    <n v="1.33"/>
    <n v="0.61199999999999999"/>
    <n v="0.71800000000000008"/>
  </r>
  <r>
    <s v="1429557"/>
    <x v="6"/>
    <x v="2"/>
    <x v="0"/>
    <n v="1744.57"/>
    <n v="0"/>
    <n v="1744.57"/>
    <n v="803.2"/>
    <n v="941.36999999999989"/>
    <n v="27.93"/>
    <n v="0"/>
    <n v="27.93"/>
    <n v="12.859"/>
    <n v="15.071"/>
  </r>
  <r>
    <s v="1429557"/>
    <x v="7"/>
    <x v="1"/>
    <x v="0"/>
    <n v="1597.14"/>
    <n v="0"/>
    <n v="1597.14"/>
    <n v="1490.29"/>
    <n v="106.85000000000014"/>
    <n v="0"/>
    <n v="0"/>
    <n v="0"/>
    <n v="0"/>
    <n v="0"/>
  </r>
  <r>
    <s v="1429557"/>
    <x v="8"/>
    <x v="1"/>
    <x v="0"/>
    <n v="3693.41"/>
    <n v="0"/>
    <n v="3693.41"/>
    <n v="3446.31"/>
    <n v="247.09999999999991"/>
    <n v="0"/>
    <n v="0"/>
    <n v="0"/>
    <n v="0"/>
    <n v="0"/>
  </r>
  <r>
    <s v="1429557"/>
    <x v="479"/>
    <x v="3"/>
    <x v="1"/>
    <n v="-98360.47"/>
    <n v="0"/>
    <n v="-98360.47"/>
    <n v="-98360.45"/>
    <n v="-2.0000000004074536E-2"/>
    <n v="-447"/>
    <n v="0"/>
    <n v="-447"/>
    <n v="-447"/>
    <n v="0"/>
  </r>
  <r>
    <s v="1429557"/>
    <x v="67"/>
    <x v="4"/>
    <x v="2"/>
    <n v="343.82"/>
    <n v="323.55665024630542"/>
    <n v="20.26334975369457"/>
    <n v="328.41"/>
    <n v="15.409999999999968"/>
    <n v="5700"/>
    <n v="5364"/>
    <n v="336"/>
    <n v="5444.46"/>
    <n v="255.53999999999996"/>
  </r>
  <r>
    <s v="1429557"/>
    <x v="11"/>
    <x v="4"/>
    <x v="2"/>
    <n v="448.92"/>
    <n v="442.97512437810946"/>
    <n v="5.9448756218905601"/>
    <n v="445.19"/>
    <n v="3.7300000000000182"/>
    <n v="453"/>
    <n v="447"/>
    <n v="6"/>
    <n v="449.23500000000001"/>
    <n v="3.7649999999999864"/>
  </r>
  <r>
    <s v="1429557"/>
    <x v="68"/>
    <x v="4"/>
    <x v="2"/>
    <n v="1295.48"/>
    <n v="1252.0689655172412"/>
    <n v="43.411034482758851"/>
    <n v="1270.8499999999999"/>
    <n v="24.630000000000109"/>
    <n v="5550"/>
    <n v="5364"/>
    <n v="186"/>
    <n v="5444.46"/>
    <n v="105.53999999999996"/>
  </r>
  <r>
    <s v="1429557"/>
    <x v="480"/>
    <x v="4"/>
    <x v="2"/>
    <n v="1733.22"/>
    <n v="1616.8737864077671"/>
    <n v="116.34621359223297"/>
    <n v="1665.38"/>
    <n v="67.839999999999918"/>
    <n v="5750"/>
    <n v="5364"/>
    <n v="386"/>
    <n v="5524.92"/>
    <n v="225.07999999999993"/>
  </r>
  <r>
    <s v="1429557"/>
    <x v="14"/>
    <x v="4"/>
    <x v="2"/>
    <n v="2548.4299999999998"/>
    <n v="2522.0980392156862"/>
    <n v="26.331960784313651"/>
    <n v="2572.54"/>
    <n v="-24.110000000000127"/>
    <n v="5420"/>
    <n v="5364"/>
    <n v="56"/>
    <n v="5471.28"/>
    <n v="-51.279999999999745"/>
  </r>
  <r>
    <s v="1429557"/>
    <x v="70"/>
    <x v="4"/>
    <x v="2"/>
    <n v="5220.68"/>
    <n v="4694.6600985221676"/>
    <n v="526.01990147783272"/>
    <n v="4765.08"/>
    <n v="455.60000000000036"/>
    <n v="5965"/>
    <n v="5364"/>
    <n v="601"/>
    <n v="5444.46"/>
    <n v="520.54"/>
  </r>
  <r>
    <s v="1429557"/>
    <x v="71"/>
    <x v="4"/>
    <x v="2"/>
    <n v="6401.4"/>
    <n v="6088.1379310344828"/>
    <n v="313.26206896551685"/>
    <n v="6179.46"/>
    <n v="221.9399999999996"/>
    <n v="470"/>
    <n v="447"/>
    <n v="23"/>
    <n v="453.70499999999998"/>
    <n v="16.295000000000016"/>
  </r>
  <r>
    <s v="1429557"/>
    <x v="17"/>
    <x v="4"/>
    <x v="2"/>
    <n v="7221.9"/>
    <n v="7134.1194029850749"/>
    <n v="87.780597014924751"/>
    <n v="7169.79"/>
    <n v="52.109999999999673"/>
    <n v="5430"/>
    <n v="5364"/>
    <n v="66"/>
    <n v="5390.82"/>
    <n v="39.180000000000291"/>
  </r>
  <r>
    <s v="1429557"/>
    <x v="58"/>
    <x v="4"/>
    <x v="2"/>
    <n v="27885.74"/>
    <n v="26902.712871287127"/>
    <n v="983.0271287128744"/>
    <n v="27171.74"/>
    <n v="714"/>
    <n v="5560"/>
    <n v="5364"/>
    <n v="196"/>
    <n v="5417.64"/>
    <n v="142.35999999999967"/>
  </r>
  <r>
    <s v="1429557"/>
    <x v="72"/>
    <x v="4"/>
    <x v="3"/>
    <n v="42513.66"/>
    <n v="39471.990049751243"/>
    <n v="3041.6699502487609"/>
    <n v="39669.35"/>
    <n v="2844.3100000000049"/>
    <n v="4333"/>
    <n v="4023"/>
    <n v="310"/>
    <n v="4043.1149999999998"/>
    <n v="289.88500000000022"/>
  </r>
  <r>
    <s v="1429557"/>
    <x v="20"/>
    <x v="4"/>
    <x v="4"/>
    <n v="270.83"/>
    <n v="265.51960784313724"/>
    <n v="5.310392156862747"/>
    <n v="270.83"/>
    <n v="0"/>
    <n v="49.241999999999997"/>
    <n v="48.276470588235291"/>
    <n v="0.96552941176470597"/>
    <n v="49.241999999999997"/>
    <n v="0"/>
  </r>
  <r>
    <s v="1429558"/>
    <x v="0"/>
    <x v="0"/>
    <x v="0"/>
    <n v="-1784.41"/>
    <n v="0"/>
    <n v="-1784.41"/>
    <n v="0"/>
    <n v="-1784.41"/>
    <n v="0"/>
    <n v="0"/>
    <n v="0"/>
    <n v="0"/>
    <n v="0"/>
  </r>
  <r>
    <s v="1429558"/>
    <x v="1"/>
    <x v="1"/>
    <x v="0"/>
    <n v="5.73"/>
    <n v="0"/>
    <n v="5.73"/>
    <n v="5.69"/>
    <n v="4.0000000000000036E-2"/>
    <n v="0"/>
    <n v="0"/>
    <n v="0"/>
    <n v="0"/>
    <n v="0"/>
  </r>
  <r>
    <s v="1429558"/>
    <x v="2"/>
    <x v="1"/>
    <x v="0"/>
    <n v="133.77000000000001"/>
    <n v="0"/>
    <n v="133.77000000000001"/>
    <n v="132.76"/>
    <n v="1.0100000000000193"/>
    <n v="0"/>
    <n v="0"/>
    <n v="0"/>
    <n v="0"/>
    <n v="0"/>
  </r>
  <r>
    <s v="1429558"/>
    <x v="3"/>
    <x v="1"/>
    <x v="0"/>
    <n v="898.17"/>
    <n v="0"/>
    <n v="898.17"/>
    <n v="891.38"/>
    <n v="6.7899999999999636"/>
    <n v="0"/>
    <n v="0"/>
    <n v="0"/>
    <n v="0"/>
    <n v="0"/>
  </r>
  <r>
    <s v="1429558"/>
    <x v="4"/>
    <x v="2"/>
    <x v="0"/>
    <n v="1795.17"/>
    <n v="0"/>
    <n v="1795.17"/>
    <n v="1625.33"/>
    <n v="169.84000000000015"/>
    <n v="5.09"/>
    <n v="0"/>
    <n v="5.09"/>
    <n v="4.6079999999999997"/>
    <n v="0.48200000000000021"/>
  </r>
  <r>
    <s v="1429558"/>
    <x v="5"/>
    <x v="2"/>
    <x v="0"/>
    <n v="6170.97"/>
    <n v="0"/>
    <n v="6170.97"/>
    <n v="5587.15"/>
    <n v="583.82000000000062"/>
    <n v="5.09"/>
    <n v="0"/>
    <n v="5.09"/>
    <n v="4.6079999999999997"/>
    <n v="0.48200000000000021"/>
  </r>
  <r>
    <s v="1429558"/>
    <x v="6"/>
    <x v="2"/>
    <x v="0"/>
    <n v="6676.61"/>
    <n v="0"/>
    <n v="6676.61"/>
    <n v="6044.8"/>
    <n v="631.80999999999949"/>
    <n v="106.89"/>
    <n v="0"/>
    <n v="106.89"/>
    <n v="96.775000000000006"/>
    <n v="10.114999999999995"/>
  </r>
  <r>
    <s v="1429558"/>
    <x v="7"/>
    <x v="1"/>
    <x v="0"/>
    <n v="10062.780000000001"/>
    <n v="0"/>
    <n v="10062.780000000001"/>
    <n v="9986.68"/>
    <n v="76.100000000000364"/>
    <n v="0"/>
    <n v="0"/>
    <n v="0"/>
    <n v="0"/>
    <n v="0"/>
  </r>
  <r>
    <s v="1429558"/>
    <x v="8"/>
    <x v="1"/>
    <x v="0"/>
    <n v="23270.25"/>
    <n v="0"/>
    <n v="23270.25"/>
    <n v="23094.26"/>
    <n v="175.9900000000016"/>
    <n v="0"/>
    <n v="0"/>
    <n v="0"/>
    <n v="0"/>
    <n v="0"/>
  </r>
  <r>
    <s v="1429558"/>
    <x v="242"/>
    <x v="3"/>
    <x v="1"/>
    <n v="-506974.16"/>
    <n v="0"/>
    <n v="-506974.16"/>
    <n v="-506974.22"/>
    <n v="5.9999999997671694E-2"/>
    <n v="-2995.4160000000002"/>
    <n v="0"/>
    <n v="-2995.4160000000002"/>
    <n v="-2995.4160000000002"/>
    <n v="0"/>
  </r>
  <r>
    <s v="1429558"/>
    <x v="48"/>
    <x v="4"/>
    <x v="2"/>
    <n v="19.149999999999999"/>
    <n v="254.97029702970298"/>
    <n v="-235.82029702970297"/>
    <n v="257.52"/>
    <n v="-238.36999999999998"/>
    <n v="225"/>
    <n v="2995.4158415841584"/>
    <n v="-2770.4158415841584"/>
    <n v="3025.37"/>
    <n v="-2800.37"/>
  </r>
  <r>
    <s v="1429558"/>
    <x v="243"/>
    <x v="4"/>
    <x v="2"/>
    <n v="2626.31"/>
    <n v="2600.6206896551726"/>
    <n v="25.689310344827391"/>
    <n v="2639.63"/>
    <n v="-13.320000000000164"/>
    <n v="36300"/>
    <n v="35944.992118226604"/>
    <n v="355.00788177339564"/>
    <n v="36484.167000000001"/>
    <n v="-184.16700000000128"/>
  </r>
  <r>
    <s v="1429558"/>
    <x v="37"/>
    <x v="4"/>
    <x v="2"/>
    <n v="3093"/>
    <n v="3088.2786069651743"/>
    <n v="4.7213930348257236"/>
    <n v="3103.72"/>
    <n v="-10.7199999999998"/>
    <n v="3000"/>
    <n v="2995.4159203980098"/>
    <n v="4.5840796019901973"/>
    <n v="3010.393"/>
    <n v="-10.393000000000029"/>
  </r>
  <r>
    <s v="1429558"/>
    <x v="244"/>
    <x v="4"/>
    <x v="2"/>
    <n v="5977.8"/>
    <n v="5968.6699507389167"/>
    <n v="9.1300492610835136"/>
    <n v="6058.2"/>
    <n v="-80.399999999999636"/>
    <n v="36000"/>
    <n v="35944.992118226604"/>
    <n v="55.007881773395638"/>
    <n v="36484.167000000001"/>
    <n v="-484.16700000000128"/>
  </r>
  <r>
    <s v="1429558"/>
    <x v="245"/>
    <x v="4"/>
    <x v="2"/>
    <n v="10718.28"/>
    <n v="10701.901477832513"/>
    <n v="16.378522167487972"/>
    <n v="10862.43"/>
    <n v="-144.14999999999964"/>
    <n v="36000"/>
    <n v="35944.992118226604"/>
    <n v="55.007881773395638"/>
    <n v="36484.167000000001"/>
    <n v="-484.16700000000128"/>
  </r>
  <r>
    <s v="1429558"/>
    <x v="41"/>
    <x v="4"/>
    <x v="2"/>
    <n v="14920.44"/>
    <n v="14605.529411764706"/>
    <n v="314.9105882352942"/>
    <n v="14897.64"/>
    <n v="22.800000000001091"/>
    <n v="36720"/>
    <n v="35944.992156862747"/>
    <n v="775.00784313725308"/>
    <n v="36663.892"/>
    <n v="56.108000000000175"/>
  </r>
  <r>
    <s v="1429558"/>
    <x v="246"/>
    <x v="4"/>
    <x v="2"/>
    <n v="23429.63"/>
    <n v="23154.561576354681"/>
    <n v="275.06842364531985"/>
    <n v="23501.88"/>
    <n v="-72.25"/>
    <n v="3031"/>
    <n v="2995.4157635467982"/>
    <n v="35.584236453201811"/>
    <n v="3040.3470000000002"/>
    <n v="-9.3470000000002074"/>
  </r>
  <r>
    <s v="1429558"/>
    <x v="247"/>
    <x v="4"/>
    <x v="2"/>
    <n v="25591.33"/>
    <n v="24976.374384236453"/>
    <n v="614.95561576354885"/>
    <n v="25351.02"/>
    <n v="240.31000000000131"/>
    <n v="36830"/>
    <n v="35944.992118226604"/>
    <n v="885.00788177339564"/>
    <n v="36484.167000000001"/>
    <n v="345.83299999999872"/>
  </r>
  <r>
    <s v="1429558"/>
    <x v="44"/>
    <x v="4"/>
    <x v="2"/>
    <n v="45099.46"/>
    <n v="44806.507462686568"/>
    <n v="292.95253731343109"/>
    <n v="45030.54"/>
    <n v="68.919999999998254"/>
    <n v="36180"/>
    <n v="35944.992039800993"/>
    <n v="235.00796019900736"/>
    <n v="36124.716999999997"/>
    <n v="55.283000000003085"/>
  </r>
  <r>
    <s v="1429558"/>
    <x v="45"/>
    <x v="4"/>
    <x v="2"/>
    <n v="192147.05"/>
    <n v="190888.39603960395"/>
    <n v="1258.6539603960409"/>
    <n v="192797.28"/>
    <n v="-650.23000000001048"/>
    <n v="36182"/>
    <n v="35944.992079207921"/>
    <n v="237.00792079207895"/>
    <n v="36304.442000000003"/>
    <n v="-122.44200000000274"/>
  </r>
  <r>
    <s v="1429558"/>
    <x v="248"/>
    <x v="4"/>
    <x v="3"/>
    <n v="134307.81"/>
    <n v="132628.31840796021"/>
    <n v="1679.4915920397907"/>
    <n v="133291.46"/>
    <n v="1016.3500000000058"/>
    <n v="27300"/>
    <n v="26958.744278606962"/>
    <n v="341.25572139303767"/>
    <n v="27093.538"/>
    <n v="206.46199999999953"/>
  </r>
  <r>
    <s v="1429558"/>
    <x v="20"/>
    <x v="4"/>
    <x v="4"/>
    <n v="1814.86"/>
    <n v="1779.2745098039215"/>
    <n v="35.585490196078354"/>
    <n v="1814.86"/>
    <n v="0"/>
    <n v="329.97500000000002"/>
    <n v="323.50490196078431"/>
    <n v="6.4700980392157135"/>
    <n v="329.97500000000002"/>
    <n v="0"/>
  </r>
  <r>
    <s v="1429670"/>
    <x v="0"/>
    <x v="0"/>
    <x v="0"/>
    <n v="-55.61"/>
    <n v="0"/>
    <n v="-55.61"/>
    <n v="0"/>
    <n v="-55.61"/>
    <n v="0"/>
    <n v="0"/>
    <n v="0"/>
    <n v="0"/>
    <n v="0"/>
  </r>
  <r>
    <s v="1429670"/>
    <x v="4"/>
    <x v="2"/>
    <x v="0"/>
    <n v="236.3"/>
    <n v="0"/>
    <n v="236.3"/>
    <n v="205.9"/>
    <n v="30.400000000000006"/>
    <n v="0.67"/>
    <n v="0"/>
    <n v="0.67"/>
    <n v="0.58399999999999996"/>
    <n v="8.6000000000000076E-2"/>
  </r>
  <r>
    <s v="1429670"/>
    <x v="5"/>
    <x v="2"/>
    <x v="0"/>
    <n v="812.29"/>
    <n v="0"/>
    <n v="812.29"/>
    <n v="707.81"/>
    <n v="104.48000000000002"/>
    <n v="0.67"/>
    <n v="0"/>
    <n v="0.67"/>
    <n v="0.58399999999999996"/>
    <n v="8.6000000000000076E-2"/>
  </r>
  <r>
    <s v="1429670"/>
    <x v="6"/>
    <x v="2"/>
    <x v="0"/>
    <n v="878.85"/>
    <n v="0"/>
    <n v="878.85"/>
    <n v="765.79"/>
    <n v="113.06000000000006"/>
    <n v="14.07"/>
    <n v="0"/>
    <n v="14.07"/>
    <n v="12.26"/>
    <n v="1.8100000000000005"/>
  </r>
  <r>
    <s v="1429670"/>
    <x v="105"/>
    <x v="3"/>
    <x v="1"/>
    <n v="-85270.12"/>
    <n v="0"/>
    <n v="-85270.12"/>
    <n v="-85270.13"/>
    <n v="1.0000000009313226E-2"/>
    <n v="-408.666"/>
    <n v="0"/>
    <n v="-408.666"/>
    <n v="-408.666"/>
    <n v="0"/>
  </r>
  <r>
    <s v="1429670"/>
    <x v="106"/>
    <x v="4"/>
    <x v="5"/>
    <n v="71231.45"/>
    <n v="71260.407960199009"/>
    <n v="-28.957960199011723"/>
    <n v="71616.710000000006"/>
    <n v="-385.26000000000931"/>
    <n v="2451"/>
    <n v="2451.9960199004972"/>
    <n v="-0.99601990049723099"/>
    <n v="2464.2559999999999"/>
    <n v="-13.255999999999858"/>
  </r>
  <r>
    <s v="1429670"/>
    <x v="107"/>
    <x v="4"/>
    <x v="2"/>
    <n v="1104.67"/>
    <n v="0"/>
    <n v="1104.67"/>
    <n v="0"/>
    <n v="1104.67"/>
    <n v="2500"/>
    <n v="0"/>
    <n v="2500"/>
    <n v="0"/>
    <n v="2500"/>
  </r>
  <r>
    <s v="1429670"/>
    <x v="48"/>
    <x v="4"/>
    <x v="2"/>
    <n v="55.33"/>
    <n v="34.782178217821787"/>
    <n v="20.547821782178211"/>
    <n v="35.130000000000003"/>
    <n v="20.199999999999996"/>
    <n v="650"/>
    <n v="408.66633663366332"/>
    <n v="241.33366336633668"/>
    <n v="412.75299999999999"/>
    <n v="237.24700000000001"/>
  </r>
  <r>
    <s v="1429670"/>
    <x v="50"/>
    <x v="4"/>
    <x v="2"/>
    <n v="204.43"/>
    <n v="202.28855721393035"/>
    <n v="2.1414427860696605"/>
    <n v="203.3"/>
    <n v="1.1299999999999955"/>
    <n v="413"/>
    <n v="408.66567164179105"/>
    <n v="4.3343283582089498"/>
    <n v="410.709"/>
    <n v="2.2909999999999968"/>
  </r>
  <r>
    <s v="1429670"/>
    <x v="108"/>
    <x v="4"/>
    <x v="2"/>
    <n v="0"/>
    <n v="1083.4679802955666"/>
    <n v="-1083.4679802955666"/>
    <n v="1099.72"/>
    <n v="-1099.72"/>
    <n v="0"/>
    <n v="2451.9960591133004"/>
    <n v="-2451.9960591133004"/>
    <n v="2488.7759999999998"/>
    <n v="-2488.7759999999998"/>
  </r>
  <r>
    <s v="1429670"/>
    <x v="109"/>
    <x v="4"/>
    <x v="2"/>
    <n v="1964.07"/>
    <n v="1922.5123152709359"/>
    <n v="41.557684729064022"/>
    <n v="1951.35"/>
    <n v="12.720000000000027"/>
    <n v="2505"/>
    <n v="2451.9960591133004"/>
    <n v="53.003940886699638"/>
    <n v="2488.7759999999998"/>
    <n v="16.22400000000016"/>
  </r>
  <r>
    <s v="1429670"/>
    <x v="110"/>
    <x v="4"/>
    <x v="2"/>
    <n v="2282.0500000000002"/>
    <n v="2238.2266009852219"/>
    <n v="43.823399014778261"/>
    <n v="2271.8000000000002"/>
    <n v="10.25"/>
    <n v="2500"/>
    <n v="2451.9960591133004"/>
    <n v="48.003940886699638"/>
    <n v="2488.7759999999998"/>
    <n v="11.22400000000016"/>
  </r>
  <r>
    <s v="1429670"/>
    <x v="111"/>
    <x v="4"/>
    <x v="2"/>
    <n v="2660.53"/>
    <n v="2509.0738916256159"/>
    <n v="151.45610837438426"/>
    <n v="2546.71"/>
    <n v="113.82000000000016"/>
    <n v="2600"/>
    <n v="2451.9960591133004"/>
    <n v="148.00394088669964"/>
    <n v="2488.7759999999998"/>
    <n v="111.22400000000016"/>
  </r>
  <r>
    <s v="1429670"/>
    <x v="112"/>
    <x v="4"/>
    <x v="2"/>
    <n v="3895.76"/>
    <n v="3808.768472906404"/>
    <n v="86.991527093596233"/>
    <n v="3865.9"/>
    <n v="29.860000000000127"/>
    <n v="418"/>
    <n v="408.66600985221675"/>
    <n v="9.3339901477832541"/>
    <n v="414.79599999999999"/>
    <n v="3.2040000000000077"/>
  </r>
  <r>
    <s v="1429849"/>
    <x v="0"/>
    <x v="0"/>
    <x v="0"/>
    <n v="838.07"/>
    <n v="0"/>
    <n v="838.07"/>
    <n v="0"/>
    <n v="838.07"/>
    <n v="0"/>
    <n v="0"/>
    <n v="0"/>
    <n v="0"/>
    <n v="0"/>
  </r>
  <r>
    <s v="1429849"/>
    <x v="190"/>
    <x v="2"/>
    <x v="0"/>
    <n v="77.12"/>
    <n v="0"/>
    <n v="77.12"/>
    <n v="80.12"/>
    <n v="-3"/>
    <n v="10.199999999999999"/>
    <n v="0"/>
    <n v="10.199999999999999"/>
    <n v="10.599"/>
    <n v="-0.39900000000000091"/>
  </r>
  <r>
    <s v="1429849"/>
    <x v="191"/>
    <x v="2"/>
    <x v="0"/>
    <n v="158.25"/>
    <n v="0"/>
    <n v="158.25"/>
    <n v="164.43"/>
    <n v="-6.1800000000000068"/>
    <n v="10.199999999999999"/>
    <n v="0"/>
    <n v="10.199999999999999"/>
    <n v="10.599"/>
    <n v="-0.39900000000000091"/>
  </r>
  <r>
    <s v="1429849"/>
    <x v="192"/>
    <x v="2"/>
    <x v="0"/>
    <n v="6238.37"/>
    <n v="0"/>
    <n v="6238.37"/>
    <n v="6480.94"/>
    <n v="-242.56999999999971"/>
    <n v="102"/>
    <n v="0"/>
    <n v="102"/>
    <n v="105.96599999999999"/>
    <n v="-3.965999999999994"/>
  </r>
  <r>
    <s v="1429849"/>
    <x v="501"/>
    <x v="3"/>
    <x v="2"/>
    <n v="-62206.73"/>
    <n v="0"/>
    <n v="-62206.73"/>
    <n v="-62206.68"/>
    <n v="-5.0000000002910383E-2"/>
    <n v="-49275"/>
    <n v="0"/>
    <n v="-49275"/>
    <n v="-49275"/>
    <n v="0"/>
  </r>
  <r>
    <s v="1429849"/>
    <x v="198"/>
    <x v="4"/>
    <x v="2"/>
    <n v="4404.92"/>
    <n v="4405.1183431952659"/>
    <n v="-0.19834319526580657"/>
    <n v="4466.79"/>
    <n v="-61.869999999999891"/>
    <n v="8130"/>
    <n v="8130.374753451677"/>
    <n v="-0.37475345167695195"/>
    <n v="8244.2000000000007"/>
    <n v="-114.20000000000073"/>
  </r>
  <r>
    <s v="1429849"/>
    <x v="502"/>
    <x v="4"/>
    <x v="2"/>
    <n v="50490"/>
    <n v="50260.502463054188"/>
    <n v="229.49753694581159"/>
    <n v="51014.41"/>
    <n v="-524.41000000000349"/>
    <n v="49500"/>
    <n v="49275"/>
    <n v="225"/>
    <n v="50014.125"/>
    <n v="-514.125"/>
  </r>
  <r>
    <s v="1429895"/>
    <x v="0"/>
    <x v="0"/>
    <x v="0"/>
    <n v="3176.69"/>
    <n v="0"/>
    <n v="3176.69"/>
    <n v="0"/>
    <n v="3176.69"/>
    <n v="0"/>
    <n v="0"/>
    <n v="0"/>
    <n v="0"/>
    <n v="0"/>
  </r>
  <r>
    <s v="1429895"/>
    <x v="1"/>
    <x v="1"/>
    <x v="0"/>
    <n v="0.01"/>
    <n v="0"/>
    <n v="0.01"/>
    <n v="0.03"/>
    <n v="-1.9999999999999997E-2"/>
    <n v="0"/>
    <n v="0"/>
    <n v="0"/>
    <n v="0"/>
    <n v="0"/>
  </r>
  <r>
    <s v="1429895"/>
    <x v="2"/>
    <x v="1"/>
    <x v="0"/>
    <n v="0.15"/>
    <n v="0"/>
    <n v="0.15"/>
    <n v="0.63"/>
    <n v="-0.48"/>
    <n v="0"/>
    <n v="0"/>
    <n v="0"/>
    <n v="0"/>
    <n v="0"/>
  </r>
  <r>
    <s v="1429895"/>
    <x v="3"/>
    <x v="1"/>
    <x v="0"/>
    <n v="0.99"/>
    <n v="0"/>
    <n v="0.99"/>
    <n v="4.24"/>
    <n v="-3.25"/>
    <n v="0"/>
    <n v="0"/>
    <n v="0"/>
    <n v="0"/>
    <n v="0"/>
  </r>
  <r>
    <s v="1429895"/>
    <x v="7"/>
    <x v="1"/>
    <x v="0"/>
    <n v="11.06"/>
    <n v="0"/>
    <n v="11.06"/>
    <n v="47.48"/>
    <n v="-36.419999999999995"/>
    <n v="0"/>
    <n v="0"/>
    <n v="0"/>
    <n v="0"/>
    <n v="0"/>
  </r>
  <r>
    <s v="1429895"/>
    <x v="8"/>
    <x v="1"/>
    <x v="0"/>
    <n v="25.57"/>
    <n v="0"/>
    <n v="25.57"/>
    <n v="109.79"/>
    <n v="-84.22"/>
    <n v="0"/>
    <n v="0"/>
    <n v="0"/>
    <n v="0"/>
    <n v="0"/>
  </r>
  <r>
    <s v="1429895"/>
    <x v="259"/>
    <x v="2"/>
    <x v="0"/>
    <n v="554.49"/>
    <n v="0"/>
    <n v="554.49"/>
    <n v="639.25"/>
    <n v="-84.759999999999991"/>
    <n v="3.5"/>
    <n v="0"/>
    <n v="3.5"/>
    <n v="4.0350000000000001"/>
    <n v="-0.53500000000000014"/>
  </r>
  <r>
    <s v="1429895"/>
    <x v="260"/>
    <x v="2"/>
    <x v="0"/>
    <n v="1761.6"/>
    <n v="0"/>
    <n v="1761.6"/>
    <n v="2030.86"/>
    <n v="-269.26"/>
    <n v="3.5"/>
    <n v="0"/>
    <n v="3.5"/>
    <n v="4.0350000000000001"/>
    <n v="-0.53500000000000014"/>
  </r>
  <r>
    <s v="1429895"/>
    <x v="261"/>
    <x v="2"/>
    <x v="0"/>
    <n v="1770.17"/>
    <n v="0"/>
    <n v="1770.17"/>
    <n v="2040.8"/>
    <n v="-270.62999999999988"/>
    <n v="21"/>
    <n v="0"/>
    <n v="21"/>
    <n v="24.210999999999999"/>
    <n v="-3.2109999999999985"/>
  </r>
  <r>
    <s v="1429895"/>
    <x v="106"/>
    <x v="3"/>
    <x v="5"/>
    <n v="-93580.28"/>
    <n v="0"/>
    <n v="-93580.28"/>
    <n v="-93580.3"/>
    <n v="2.0000000004074536E-2"/>
    <n v="-3220"/>
    <n v="0"/>
    <n v="-3220"/>
    <n v="-3220"/>
    <n v="0"/>
  </r>
  <r>
    <s v="1429895"/>
    <x v="318"/>
    <x v="4"/>
    <x v="5"/>
    <n v="78229.289999999994"/>
    <n v="80301.850000000006"/>
    <n v="-2072.5600000000122"/>
    <n v="80301.850000000006"/>
    <n v="-2072.5600000000122"/>
    <n v="3231"/>
    <n v="3316.6"/>
    <n v="-85.599999999999909"/>
    <n v="3316.6"/>
    <n v="-85.599999999999909"/>
  </r>
  <r>
    <s v="1429895"/>
    <x v="319"/>
    <x v="4"/>
    <x v="2"/>
    <n v="1980.43"/>
    <n v="0"/>
    <n v="1980.43"/>
    <n v="0"/>
    <n v="1980.43"/>
    <n v="3300"/>
    <n v="0"/>
    <n v="3300"/>
    <n v="0"/>
    <n v="3300"/>
  </r>
  <r>
    <s v="1429895"/>
    <x v="320"/>
    <x v="4"/>
    <x v="2"/>
    <n v="0"/>
    <n v="1125.9019607843138"/>
    <n v="-1125.9019607843138"/>
    <n v="1148.42"/>
    <n v="-1148.42"/>
    <n v="0"/>
    <n v="3220"/>
    <n v="-3220"/>
    <n v="3284.4"/>
    <n v="-3284.4"/>
  </r>
  <r>
    <s v="1429895"/>
    <x v="321"/>
    <x v="4"/>
    <x v="2"/>
    <n v="5676"/>
    <n v="5538.3980099502487"/>
    <n v="137.60199004975129"/>
    <n v="5566.09"/>
    <n v="109.90999999999985"/>
    <n v="3300"/>
    <n v="3220"/>
    <n v="80"/>
    <n v="3236.1"/>
    <n v="63.900000000000091"/>
  </r>
  <r>
    <s v="1429895"/>
    <x v="266"/>
    <x v="4"/>
    <x v="3"/>
    <n v="393.83"/>
    <n v="1690.86"/>
    <n v="-1297.03"/>
    <n v="1690.86"/>
    <n v="-1297.03"/>
    <n v="30"/>
    <n v="128.80000000000001"/>
    <n v="-98.800000000000011"/>
    <n v="128.80000000000001"/>
    <n v="-98.800000000000011"/>
  </r>
  <r>
    <s v="1430031"/>
    <x v="0"/>
    <x v="0"/>
    <x v="0"/>
    <n v="466.6"/>
    <n v="0"/>
    <n v="466.6"/>
    <n v="0"/>
    <n v="466.6"/>
    <n v="0"/>
    <n v="0"/>
    <n v="0"/>
    <n v="0"/>
    <n v="0"/>
  </r>
  <r>
    <s v="1430031"/>
    <x v="190"/>
    <x v="2"/>
    <x v="0"/>
    <n v="77.12"/>
    <n v="0"/>
    <n v="77.12"/>
    <n v="73.17"/>
    <n v="3.9500000000000028"/>
    <n v="10.199999999999999"/>
    <n v="0"/>
    <n v="10.199999999999999"/>
    <n v="9.6790000000000003"/>
    <n v="0.52099999999999902"/>
  </r>
  <r>
    <s v="1430031"/>
    <x v="191"/>
    <x v="2"/>
    <x v="0"/>
    <n v="158.25"/>
    <n v="0"/>
    <n v="158.25"/>
    <n v="150.16"/>
    <n v="8.0900000000000034"/>
    <n v="10.199999999999999"/>
    <n v="0"/>
    <n v="10.199999999999999"/>
    <n v="9.6790000000000003"/>
    <n v="0.52099999999999902"/>
  </r>
  <r>
    <s v="1430031"/>
    <x v="192"/>
    <x v="2"/>
    <x v="0"/>
    <n v="6238.37"/>
    <n v="0"/>
    <n v="6238.37"/>
    <n v="5918.67"/>
    <n v="319.69999999999982"/>
    <n v="102"/>
    <n v="0"/>
    <n v="102"/>
    <n v="96.772000000000006"/>
    <n v="5.2279999999999944"/>
  </r>
  <r>
    <s v="1430031"/>
    <x v="503"/>
    <x v="3"/>
    <x v="2"/>
    <n v="-60385.95"/>
    <n v="0"/>
    <n v="-60385.95"/>
    <n v="-60385.73"/>
    <n v="-0.2199999999938882"/>
    <n v="-45000"/>
    <n v="0"/>
    <n v="-45000"/>
    <n v="-45000"/>
    <n v="0"/>
  </r>
  <r>
    <s v="1430031"/>
    <x v="196"/>
    <x v="4"/>
    <x v="2"/>
    <n v="3585.61"/>
    <n v="3585.6114398422087"/>
    <n v="-1.4398422085832863E-3"/>
    <n v="3635.81"/>
    <n v="-50.199999999999818"/>
    <n v="7425"/>
    <n v="7425"/>
    <n v="0"/>
    <n v="7528.95"/>
    <n v="-103.94999999999982"/>
  </r>
  <r>
    <s v="1430031"/>
    <x v="504"/>
    <x v="4"/>
    <x v="2"/>
    <n v="49860"/>
    <n v="49860"/>
    <n v="0"/>
    <n v="50607.9"/>
    <n v="-747.90000000000146"/>
    <n v="45000"/>
    <n v="45000"/>
    <n v="0"/>
    <n v="45675"/>
    <n v="-675"/>
  </r>
  <r>
    <s v="1430039"/>
    <x v="0"/>
    <x v="0"/>
    <x v="0"/>
    <n v="330.35"/>
    <n v="0"/>
    <n v="330.35"/>
    <n v="0"/>
    <n v="330.35"/>
    <n v="0"/>
    <n v="0"/>
    <n v="0"/>
    <n v="0"/>
    <n v="0"/>
  </r>
  <r>
    <s v="1430039"/>
    <x v="190"/>
    <x v="2"/>
    <x v="0"/>
    <n v="30.85"/>
    <n v="0"/>
    <n v="30.85"/>
    <n v="32.78"/>
    <n v="-1.9299999999999997"/>
    <n v="4.08"/>
    <n v="0"/>
    <n v="4.08"/>
    <n v="4.3360000000000003"/>
    <n v="-0.25600000000000023"/>
  </r>
  <r>
    <s v="1430039"/>
    <x v="191"/>
    <x v="2"/>
    <x v="0"/>
    <n v="63.3"/>
    <n v="0"/>
    <n v="63.3"/>
    <n v="67.27"/>
    <n v="-3.9699999999999989"/>
    <n v="4.08"/>
    <n v="0"/>
    <n v="4.08"/>
    <n v="4.3360000000000003"/>
    <n v="-0.25600000000000023"/>
  </r>
  <r>
    <s v="1430039"/>
    <x v="192"/>
    <x v="2"/>
    <x v="0"/>
    <n v="2495.35"/>
    <n v="0"/>
    <n v="2495.35"/>
    <n v="2651.56"/>
    <n v="-156.21000000000004"/>
    <n v="40.799999999999997"/>
    <n v="0"/>
    <n v="40.799999999999997"/>
    <n v="43.353999999999999"/>
    <n v="-2.554000000000002"/>
  </r>
  <r>
    <s v="1430039"/>
    <x v="219"/>
    <x v="3"/>
    <x v="2"/>
    <n v="-18478.25"/>
    <n v="0"/>
    <n v="-18478.25"/>
    <n v="-18478.29"/>
    <n v="4.0000000000873115E-2"/>
    <n v="-20160"/>
    <n v="0"/>
    <n v="-20160"/>
    <n v="-20160"/>
    <n v="0"/>
  </r>
  <r>
    <s v="1430039"/>
    <x v="194"/>
    <x v="4"/>
    <x v="2"/>
    <n v="1685.53"/>
    <n v="1684.7238658777119"/>
    <n v="0.80613412228808556"/>
    <n v="1708.31"/>
    <n v="-22.779999999999973"/>
    <n v="3328"/>
    <n v="3326.4003944773171"/>
    <n v="1.5996055226828503"/>
    <n v="3372.97"/>
    <n v="-44.9699999999998"/>
  </r>
  <r>
    <s v="1430039"/>
    <x v="240"/>
    <x v="4"/>
    <x v="2"/>
    <n v="13872.87"/>
    <n v="13811.211822660098"/>
    <n v="61.658177339902977"/>
    <n v="14018.38"/>
    <n v="-145.5099999999984"/>
    <n v="20250"/>
    <n v="20160"/>
    <n v="90"/>
    <n v="20462.400000000001"/>
    <n v="-212.40000000000146"/>
  </r>
  <r>
    <s v="1430043"/>
    <x v="0"/>
    <x v="0"/>
    <x v="0"/>
    <n v="1263.8900000000001"/>
    <n v="0"/>
    <n v="1263.8900000000001"/>
    <n v="0"/>
    <n v="1263.8900000000001"/>
    <n v="0"/>
    <n v="0"/>
    <n v="0"/>
    <n v="0"/>
    <n v="0"/>
  </r>
  <r>
    <s v="1430043"/>
    <x v="190"/>
    <x v="2"/>
    <x v="0"/>
    <n v="208.15"/>
    <n v="0"/>
    <n v="208.15"/>
    <n v="209.05"/>
    <n v="-0.90000000000000568"/>
    <n v="27.53"/>
    <n v="0"/>
    <n v="27.53"/>
    <n v="27.654"/>
    <n v="-0.12399999999999878"/>
  </r>
  <r>
    <s v="1430043"/>
    <x v="191"/>
    <x v="2"/>
    <x v="0"/>
    <n v="427.11"/>
    <n v="0"/>
    <n v="427.11"/>
    <n v="429.02"/>
    <n v="-1.9099999999999682"/>
    <n v="27.53"/>
    <n v="0"/>
    <n v="27.53"/>
    <n v="27.654"/>
    <n v="-0.12399999999999878"/>
  </r>
  <r>
    <s v="1430043"/>
    <x v="192"/>
    <x v="2"/>
    <x v="0"/>
    <n v="16837.490000000002"/>
    <n v="0"/>
    <n v="16837.490000000002"/>
    <n v="16909.64"/>
    <n v="-72.149999999997817"/>
    <n v="275.3"/>
    <n v="0"/>
    <n v="275.3"/>
    <n v="276.47899999999998"/>
    <n v="-1.1789999999999736"/>
  </r>
  <r>
    <s v="1430043"/>
    <x v="56"/>
    <x v="3"/>
    <x v="2"/>
    <n v="-104090.08"/>
    <n v="0"/>
    <n v="-104090.08"/>
    <n v="-104090.34"/>
    <n v="0.25999999999476131"/>
    <n v="-128565"/>
    <n v="0"/>
    <n v="-128565"/>
    <n v="-128565"/>
    <n v="0"/>
  </r>
  <r>
    <s v="1430043"/>
    <x v="194"/>
    <x v="4"/>
    <x v="2"/>
    <n v="10744.76"/>
    <n v="10743.865877712031"/>
    <n v="0.89412228796936688"/>
    <n v="10894.28"/>
    <n v="-149.52000000000044"/>
    <n v="21215"/>
    <n v="21213.224852071005"/>
    <n v="1.7751479289945564"/>
    <n v="21510.21"/>
    <n v="-295.20999999999913"/>
  </r>
  <r>
    <s v="1430043"/>
    <x v="193"/>
    <x v="4"/>
    <x v="2"/>
    <n v="74608.679999999993"/>
    <n v="74530.413793103449"/>
    <n v="78.266206896543736"/>
    <n v="75648.37"/>
    <n v="-1039.6900000000023"/>
    <n v="128700"/>
    <n v="128565"/>
    <n v="135"/>
    <n v="130493.47500000001"/>
    <n v="-1793.4750000000058"/>
  </r>
  <r>
    <s v="1430129"/>
    <x v="0"/>
    <x v="0"/>
    <x v="0"/>
    <n v="51.07"/>
    <n v="0"/>
    <n v="51.07"/>
    <n v="0"/>
    <n v="51.07"/>
    <n v="0"/>
    <n v="0"/>
    <n v="0"/>
    <n v="0"/>
    <n v="0"/>
  </r>
  <r>
    <s v="1430129"/>
    <x v="190"/>
    <x v="2"/>
    <x v="0"/>
    <n v="23.55"/>
    <n v="0"/>
    <n v="23.55"/>
    <n v="22.54"/>
    <n v="1.0100000000000016"/>
    <n v="3.1150000000000002"/>
    <n v="0"/>
    <n v="3.1150000000000002"/>
    <n v="2.9809999999999999"/>
    <n v="0.13400000000000034"/>
  </r>
  <r>
    <s v="1430129"/>
    <x v="191"/>
    <x v="2"/>
    <x v="0"/>
    <n v="48.33"/>
    <n v="0"/>
    <n v="48.33"/>
    <n v="46.25"/>
    <n v="2.0799999999999983"/>
    <n v="3.1150000000000002"/>
    <n v="0"/>
    <n v="3.1150000000000002"/>
    <n v="2.9809999999999999"/>
    <n v="0.13400000000000034"/>
  </r>
  <r>
    <s v="1430129"/>
    <x v="192"/>
    <x v="2"/>
    <x v="0"/>
    <n v="1905.15"/>
    <n v="0"/>
    <n v="1905.15"/>
    <n v="1822.95"/>
    <n v="82.200000000000045"/>
    <n v="31.15"/>
    <n v="0"/>
    <n v="31.15"/>
    <n v="29.806000000000001"/>
    <n v="1.3439999999999976"/>
  </r>
  <r>
    <s v="1430129"/>
    <x v="505"/>
    <x v="3"/>
    <x v="2"/>
    <n v="-16669.84"/>
    <n v="0"/>
    <n v="-16669.84"/>
    <n v="-16669.849999999999"/>
    <n v="9.9999999983992893E-3"/>
    <n v="-13860"/>
    <n v="0"/>
    <n v="-13860"/>
    <n v="-13860"/>
    <n v="0"/>
  </r>
  <r>
    <s v="1430129"/>
    <x v="198"/>
    <x v="4"/>
    <x v="2"/>
    <n v="1239.1199999999999"/>
    <n v="0"/>
    <n v="1239.1199999999999"/>
    <n v="0"/>
    <n v="1239.1199999999999"/>
    <n v="2287"/>
    <n v="0"/>
    <n v="2287"/>
    <n v="0"/>
    <n v="2287"/>
  </r>
  <r>
    <s v="1430129"/>
    <x v="194"/>
    <x v="4"/>
    <x v="2"/>
    <n v="0"/>
    <n v="1158.2445759368836"/>
    <n v="-1158.2445759368836"/>
    <n v="1174.46"/>
    <n v="-1174.46"/>
    <n v="0"/>
    <n v="2286.9003944773171"/>
    <n v="-2286.9003944773171"/>
    <n v="2318.9169999999999"/>
    <n v="-2318.9169999999999"/>
  </r>
  <r>
    <s v="1430129"/>
    <x v="506"/>
    <x v="4"/>
    <x v="2"/>
    <n v="13402.62"/>
    <n v="13402.620689655172"/>
    <n v="-6.896551712998189E-4"/>
    <n v="13603.66"/>
    <n v="-201.03999999999905"/>
    <n v="13860"/>
    <n v="13860"/>
    <n v="0"/>
    <n v="14067.9"/>
    <n v="-207.89999999999964"/>
  </r>
  <r>
    <s v="1430138"/>
    <x v="0"/>
    <x v="0"/>
    <x v="0"/>
    <n v="2447.46"/>
    <n v="0"/>
    <n v="2447.46"/>
    <n v="0"/>
    <n v="2447.46"/>
    <n v="0"/>
    <n v="0"/>
    <n v="0"/>
    <n v="0"/>
    <n v="0"/>
  </r>
  <r>
    <s v="1430138"/>
    <x v="190"/>
    <x v="2"/>
    <x v="0"/>
    <n v="408.75"/>
    <n v="0"/>
    <n v="408.75"/>
    <n v="415.31"/>
    <n v="-6.5600000000000023"/>
    <n v="54.06"/>
    <n v="0"/>
    <n v="54.06"/>
    <n v="54.941000000000003"/>
    <n v="-0.88100000000000023"/>
  </r>
  <r>
    <s v="1430138"/>
    <x v="191"/>
    <x v="2"/>
    <x v="0"/>
    <n v="838.71"/>
    <n v="0"/>
    <n v="838.71"/>
    <n v="852.34"/>
    <n v="-13.629999999999995"/>
    <n v="54.06"/>
    <n v="0"/>
    <n v="54.06"/>
    <n v="54.941000000000003"/>
    <n v="-0.88100000000000023"/>
  </r>
  <r>
    <s v="1430138"/>
    <x v="192"/>
    <x v="2"/>
    <x v="0"/>
    <n v="33063.370000000003"/>
    <n v="0"/>
    <n v="33063.370000000003"/>
    <n v="33594.370000000003"/>
    <n v="-531"/>
    <n v="540.6"/>
    <n v="0"/>
    <n v="540.6"/>
    <n v="549.28099999999995"/>
    <n v="-8.6809999999999263"/>
  </r>
  <r>
    <s v="1430138"/>
    <x v="56"/>
    <x v="3"/>
    <x v="2"/>
    <n v="-206795.7"/>
    <n v="0"/>
    <n v="-206795.7"/>
    <n v="-206796.21"/>
    <n v="0.5099999999802094"/>
    <n v="-255420"/>
    <n v="0"/>
    <n v="-255420"/>
    <n v="-255420"/>
    <n v="0"/>
  </r>
  <r>
    <s v="1430138"/>
    <x v="194"/>
    <x v="4"/>
    <x v="2"/>
    <n v="21344.68"/>
    <n v="21344.8224852071"/>
    <n v="-0.14248520709952572"/>
    <n v="21643.65"/>
    <n v="-298.97000000000116"/>
    <n v="42144"/>
    <n v="42144.299802761336"/>
    <n v="-0.2998027613357408"/>
    <n v="42734.32"/>
    <n v="-590.31999999999971"/>
  </r>
  <r>
    <s v="1430138"/>
    <x v="193"/>
    <x v="4"/>
    <x v="2"/>
    <n v="148692.73000000001"/>
    <n v="148069.52709359606"/>
    <n v="623.20290640395251"/>
    <n v="150290.57"/>
    <n v="-1597.8399999999965"/>
    <n v="256495"/>
    <n v="255420"/>
    <n v="1075"/>
    <n v="259251.3"/>
    <n v="-2756.2999999999884"/>
  </r>
  <r>
    <s v="1430172"/>
    <x v="0"/>
    <x v="0"/>
    <x v="0"/>
    <n v="4783.97"/>
    <n v="0"/>
    <n v="4783.97"/>
    <n v="0"/>
    <n v="4783.97"/>
    <n v="0"/>
    <n v="0"/>
    <n v="0"/>
    <n v="0"/>
    <n v="0"/>
  </r>
  <r>
    <s v="1430172"/>
    <x v="1"/>
    <x v="1"/>
    <x v="0"/>
    <n v="2.71"/>
    <n v="0"/>
    <n v="2.71"/>
    <n v="2.67"/>
    <n v="4.0000000000000036E-2"/>
    <n v="0"/>
    <n v="0"/>
    <n v="0"/>
    <n v="0"/>
    <n v="0"/>
  </r>
  <r>
    <s v="1430172"/>
    <x v="2"/>
    <x v="1"/>
    <x v="0"/>
    <n v="63.21"/>
    <n v="0"/>
    <n v="63.21"/>
    <n v="62.36"/>
    <n v="0.85000000000000142"/>
    <n v="0"/>
    <n v="0"/>
    <n v="0"/>
    <n v="0"/>
    <n v="0"/>
  </r>
  <r>
    <s v="1430172"/>
    <x v="3"/>
    <x v="1"/>
    <x v="0"/>
    <n v="424.41"/>
    <n v="0"/>
    <n v="424.41"/>
    <n v="418.69"/>
    <n v="5.7200000000000273"/>
    <n v="0"/>
    <n v="0"/>
    <n v="0"/>
    <n v="0"/>
    <n v="0"/>
  </r>
  <r>
    <s v="1430172"/>
    <x v="4"/>
    <x v="2"/>
    <x v="0"/>
    <n v="588.98"/>
    <n v="0"/>
    <n v="588.98"/>
    <n v="987.52"/>
    <n v="-398.53999999999996"/>
    <n v="1.67"/>
    <n v="0"/>
    <n v="1.67"/>
    <n v="2.8"/>
    <n v="-1.1299999999999999"/>
  </r>
  <r>
    <s v="1430172"/>
    <x v="5"/>
    <x v="2"/>
    <x v="0"/>
    <n v="2024.66"/>
    <n v="0"/>
    <n v="2024.66"/>
    <n v="3394.64"/>
    <n v="-1369.9799999999998"/>
    <n v="1.67"/>
    <n v="0"/>
    <n v="1.67"/>
    <n v="2.8"/>
    <n v="-1.1299999999999999"/>
  </r>
  <r>
    <s v="1430172"/>
    <x v="6"/>
    <x v="2"/>
    <x v="0"/>
    <n v="2190.56"/>
    <n v="0"/>
    <n v="2190.56"/>
    <n v="3672.79"/>
    <n v="-1482.23"/>
    <n v="35.07"/>
    <n v="0"/>
    <n v="35.07"/>
    <n v="58.8"/>
    <n v="-23.729999999999997"/>
  </r>
  <r>
    <s v="1430172"/>
    <x v="7"/>
    <x v="1"/>
    <x v="0"/>
    <n v="4754.9399999999996"/>
    <n v="0"/>
    <n v="4754.9399999999996"/>
    <n v="4690.8"/>
    <n v="64.139999999999418"/>
    <n v="0"/>
    <n v="0"/>
    <n v="0"/>
    <n v="0"/>
    <n v="0"/>
  </r>
  <r>
    <s v="1430172"/>
    <x v="8"/>
    <x v="1"/>
    <x v="0"/>
    <n v="10995.83"/>
    <n v="0"/>
    <n v="10995.83"/>
    <n v="10847.52"/>
    <n v="148.30999999999949"/>
    <n v="0"/>
    <n v="0"/>
    <n v="0"/>
    <n v="0"/>
    <n v="0"/>
  </r>
  <r>
    <s v="1430172"/>
    <x v="47"/>
    <x v="3"/>
    <x v="1"/>
    <n v="-280250.59999999998"/>
    <n v="0"/>
    <n v="-280250.59999999998"/>
    <n v="-280250.59000000003"/>
    <n v="-9.9999999511055648E-3"/>
    <n v="-2800"/>
    <n v="0"/>
    <n v="-2800"/>
    <n v="-2800"/>
    <n v="0"/>
  </r>
  <r>
    <s v="1430172"/>
    <x v="48"/>
    <x v="4"/>
    <x v="2"/>
    <n v="257.91000000000003"/>
    <n v="238.33663366336634"/>
    <n v="19.573366336633683"/>
    <n v="240.72"/>
    <n v="17.190000000000026"/>
    <n v="3030"/>
    <n v="2800"/>
    <n v="230"/>
    <n v="2828"/>
    <n v="202"/>
  </r>
  <r>
    <s v="1430172"/>
    <x v="49"/>
    <x v="4"/>
    <x v="2"/>
    <n v="978.52"/>
    <n v="967.00492610837443"/>
    <n v="11.515073891625548"/>
    <n v="981.51"/>
    <n v="-2.9900000000000091"/>
    <n v="17000"/>
    <n v="16800"/>
    <n v="200"/>
    <n v="17052"/>
    <n v="-52"/>
  </r>
  <r>
    <s v="1430172"/>
    <x v="50"/>
    <x v="4"/>
    <x v="2"/>
    <n v="1390.46"/>
    <n v="1386"/>
    <n v="4.4600000000000364"/>
    <n v="1392.93"/>
    <n v="-2.4700000000000273"/>
    <n v="2809"/>
    <n v="2800"/>
    <n v="9"/>
    <n v="2814"/>
    <n v="-5"/>
  </r>
  <r>
    <s v="1430172"/>
    <x v="12"/>
    <x v="4"/>
    <x v="2"/>
    <n v="4398.75"/>
    <n v="4347.0049261083741"/>
    <n v="51.745073891625907"/>
    <n v="4412.21"/>
    <n v="-13.460000000000036"/>
    <n v="17000"/>
    <n v="16800"/>
    <n v="200"/>
    <n v="17052"/>
    <n v="-52"/>
  </r>
  <r>
    <s v="1430172"/>
    <x v="13"/>
    <x v="4"/>
    <x v="2"/>
    <n v="5318.96"/>
    <n v="5256.384236453202"/>
    <n v="62.575763546798044"/>
    <n v="5335.23"/>
    <n v="-16.269999999999527"/>
    <n v="17000"/>
    <n v="16800"/>
    <n v="200"/>
    <n v="17052"/>
    <n v="-52"/>
  </r>
  <r>
    <s v="1430172"/>
    <x v="14"/>
    <x v="4"/>
    <x v="2"/>
    <n v="7993.23"/>
    <n v="7899.1960784313724"/>
    <n v="94.033921568627193"/>
    <n v="8057.18"/>
    <n v="-63.950000000000728"/>
    <n v="17000"/>
    <n v="16800"/>
    <n v="200"/>
    <n v="17136"/>
    <n v="-136"/>
  </r>
  <r>
    <s v="1430172"/>
    <x v="15"/>
    <x v="4"/>
    <x v="2"/>
    <n v="15687.24"/>
    <n v="15216.246305418719"/>
    <n v="470.99369458128058"/>
    <n v="15444.49"/>
    <n v="242.75"/>
    <n v="17320"/>
    <n v="16800"/>
    <n v="520"/>
    <n v="17052"/>
    <n v="268"/>
  </r>
  <r>
    <s v="1430172"/>
    <x v="17"/>
    <x v="4"/>
    <x v="2"/>
    <n v="22610"/>
    <n v="22344"/>
    <n v="266"/>
    <n v="22455.72"/>
    <n v="154.27999999999884"/>
    <n v="17000"/>
    <n v="16800"/>
    <n v="200"/>
    <n v="16884"/>
    <n v="116"/>
  </r>
  <r>
    <s v="1430172"/>
    <x v="51"/>
    <x v="4"/>
    <x v="2"/>
    <n v="25716.39"/>
    <n v="24668"/>
    <n v="1048.3899999999994"/>
    <n v="25038.02"/>
    <n v="678.36999999999898"/>
    <n v="2919"/>
    <n v="2800"/>
    <n v="119"/>
    <n v="2842"/>
    <n v="77"/>
  </r>
  <r>
    <s v="1430172"/>
    <x v="18"/>
    <x v="4"/>
    <x v="2"/>
    <n v="96020.59"/>
    <n v="94890.940594059401"/>
    <n v="1129.6494059405959"/>
    <n v="95839.85"/>
    <n v="180.73999999999069"/>
    <n v="17000"/>
    <n v="16800"/>
    <n v="200"/>
    <n v="16968"/>
    <n v="32"/>
  </r>
  <r>
    <s v="1430172"/>
    <x v="19"/>
    <x v="4"/>
    <x v="3"/>
    <n v="73201.05"/>
    <n v="75373.792079207924"/>
    <n v="-2172.7420792079211"/>
    <n v="76127.53"/>
    <n v="-2926.4799999999959"/>
    <n v="12900"/>
    <n v="12600"/>
    <n v="300"/>
    <n v="12726"/>
    <n v="174"/>
  </r>
  <r>
    <s v="1430172"/>
    <x v="20"/>
    <x v="4"/>
    <x v="4"/>
    <n v="848.23"/>
    <n v="831.5980392156863"/>
    <n v="16.631960784313719"/>
    <n v="848.23"/>
    <n v="0"/>
    <n v="154.22399999999999"/>
    <n v="151.19999999999999"/>
    <n v="3.0240000000000009"/>
    <n v="154.22399999999999"/>
    <n v="0"/>
  </r>
  <r>
    <s v="1430347"/>
    <x v="0"/>
    <x v="0"/>
    <x v="0"/>
    <n v="-287.91000000000003"/>
    <n v="0"/>
    <n v="-287.91000000000003"/>
    <n v="0"/>
    <n v="-287.91000000000003"/>
    <n v="0"/>
    <n v="0"/>
    <n v="0"/>
    <n v="0"/>
    <n v="0"/>
  </r>
  <r>
    <s v="1430347"/>
    <x v="1"/>
    <x v="1"/>
    <x v="0"/>
    <n v="0.97"/>
    <n v="0"/>
    <n v="0.97"/>
    <n v="0.97"/>
    <n v="0"/>
    <n v="0"/>
    <n v="0"/>
    <n v="0"/>
    <n v="0"/>
    <n v="0"/>
  </r>
  <r>
    <s v="1430347"/>
    <x v="2"/>
    <x v="1"/>
    <x v="0"/>
    <n v="22.56"/>
    <n v="0"/>
    <n v="22.56"/>
    <n v="22.6"/>
    <n v="-4.00000000000027E-2"/>
    <n v="0"/>
    <n v="0"/>
    <n v="0"/>
    <n v="0"/>
    <n v="0"/>
  </r>
  <r>
    <s v="1430347"/>
    <x v="3"/>
    <x v="1"/>
    <x v="0"/>
    <n v="151.5"/>
    <n v="0"/>
    <n v="151.5"/>
    <n v="151.76"/>
    <n v="-0.25999999999999091"/>
    <n v="0"/>
    <n v="0"/>
    <n v="0"/>
    <n v="0"/>
    <n v="0"/>
  </r>
  <r>
    <s v="1430347"/>
    <x v="4"/>
    <x v="2"/>
    <x v="0"/>
    <n v="292.73"/>
    <n v="0"/>
    <n v="292.73"/>
    <n v="245.41"/>
    <n v="47.320000000000022"/>
    <n v="0.83"/>
    <n v="0"/>
    <n v="0.83"/>
    <n v="0.69599999999999995"/>
    <n v="0.13400000000000001"/>
  </r>
  <r>
    <s v="1430347"/>
    <x v="5"/>
    <x v="2"/>
    <x v="0"/>
    <n v="1006.27"/>
    <n v="0"/>
    <n v="1006.27"/>
    <n v="843.61"/>
    <n v="162.65999999999997"/>
    <n v="0.83"/>
    <n v="0"/>
    <n v="0.83"/>
    <n v="0.69599999999999995"/>
    <n v="0.13400000000000001"/>
  </r>
  <r>
    <s v="1430347"/>
    <x v="6"/>
    <x v="2"/>
    <x v="0"/>
    <n v="1088.72"/>
    <n v="0"/>
    <n v="1088.72"/>
    <n v="912.73"/>
    <n v="175.99"/>
    <n v="17.43"/>
    <n v="0"/>
    <n v="17.43"/>
    <n v="14.613"/>
    <n v="2.8170000000000002"/>
  </r>
  <r>
    <s v="1430347"/>
    <x v="7"/>
    <x v="1"/>
    <x v="0"/>
    <n v="1697.4"/>
    <n v="0"/>
    <n v="1697.4"/>
    <n v="1700.24"/>
    <n v="-2.8399999999999181"/>
    <n v="0"/>
    <n v="0"/>
    <n v="0"/>
    <n v="0"/>
    <n v="0"/>
  </r>
  <r>
    <s v="1430347"/>
    <x v="8"/>
    <x v="1"/>
    <x v="0"/>
    <n v="3925.26"/>
    <n v="0"/>
    <n v="3925.26"/>
    <n v="3931.83"/>
    <n v="-6.569999999999709"/>
    <n v="0"/>
    <n v="0"/>
    <n v="0"/>
    <n v="0"/>
    <n v="0"/>
  </r>
  <r>
    <s v="1430347"/>
    <x v="430"/>
    <x v="3"/>
    <x v="1"/>
    <n v="-81844.759999999995"/>
    <n v="0"/>
    <n v="-81844.759999999995"/>
    <n v="-81219.09"/>
    <n v="-625.66999999999825"/>
    <n v="-501"/>
    <n v="0"/>
    <n v="-501"/>
    <n v="-501"/>
    <n v="0"/>
  </r>
  <r>
    <s v="1430347"/>
    <x v="48"/>
    <x v="4"/>
    <x v="2"/>
    <n v="4.26"/>
    <n v="0"/>
    <n v="4.26"/>
    <n v="0"/>
    <n v="4.26"/>
    <n v="50"/>
    <n v="0"/>
    <n v="50"/>
    <n v="0"/>
    <n v="50"/>
  </r>
  <r>
    <s v="1430347"/>
    <x v="91"/>
    <x v="4"/>
    <x v="2"/>
    <n v="69.78"/>
    <n v="49.940594059405939"/>
    <n v="19.839405940594062"/>
    <n v="50.44"/>
    <n v="19.340000000000003"/>
    <n v="700"/>
    <n v="501"/>
    <n v="199"/>
    <n v="506.01"/>
    <n v="193.99"/>
  </r>
  <r>
    <s v="1430347"/>
    <x v="11"/>
    <x v="4"/>
    <x v="2"/>
    <n v="498.47"/>
    <n v="496.4875621890547"/>
    <n v="1.9824378109453278"/>
    <n v="498.97"/>
    <n v="-0.5"/>
    <n v="503"/>
    <n v="501"/>
    <n v="2"/>
    <n v="503.505"/>
    <n v="-0.50499999999999545"/>
  </r>
  <r>
    <s v="1430347"/>
    <x v="431"/>
    <x v="4"/>
    <x v="2"/>
    <n v="685.59"/>
    <n v="681.2807881773399"/>
    <n v="4.3092118226601315"/>
    <n v="691.5"/>
    <n v="-5.9099999999999682"/>
    <n v="6050"/>
    <n v="6012"/>
    <n v="38"/>
    <n v="6102.18"/>
    <n v="-52.180000000000291"/>
  </r>
  <r>
    <s v="1430347"/>
    <x v="432"/>
    <x v="4"/>
    <x v="2"/>
    <n v="1182.78"/>
    <n v="1146.9064039408865"/>
    <n v="35.873596059113424"/>
    <n v="1164.1099999999999"/>
    <n v="18.670000000000073"/>
    <n v="6200"/>
    <n v="6012"/>
    <n v="188"/>
    <n v="6102.18"/>
    <n v="97.819999999999709"/>
  </r>
  <r>
    <s v="1430347"/>
    <x v="433"/>
    <x v="4"/>
    <x v="2"/>
    <n v="1610.52"/>
    <n v="1587.2906403940888"/>
    <n v="23.229359605911213"/>
    <n v="1611.1"/>
    <n v="-0.57999999999992724"/>
    <n v="6100"/>
    <n v="6012"/>
    <n v="88"/>
    <n v="6102.18"/>
    <n v="-2.180000000000291"/>
  </r>
  <r>
    <s v="1430347"/>
    <x v="41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30347"/>
    <x v="87"/>
    <x v="4"/>
    <x v="2"/>
    <n v="3255.96"/>
    <n v="3246.2364532019706"/>
    <n v="9.7235467980294743"/>
    <n v="3294.93"/>
    <n v="-38.9699999999998"/>
    <n v="6030"/>
    <n v="6012"/>
    <n v="18"/>
    <n v="6102.18"/>
    <n v="-72.180000000000291"/>
  </r>
  <r>
    <s v="1430347"/>
    <x v="420"/>
    <x v="4"/>
    <x v="2"/>
    <n v="3816.72"/>
    <n v="3727.4384236453202"/>
    <n v="89.281576354679601"/>
    <n v="3783.35"/>
    <n v="33.369999999999891"/>
    <n v="513"/>
    <n v="501"/>
    <n v="12"/>
    <n v="508.51499999999999"/>
    <n v="4.4850000000000136"/>
  </r>
  <r>
    <s v="1430347"/>
    <x v="17"/>
    <x v="4"/>
    <x v="2"/>
    <n v="8019.9"/>
    <n v="7995.960199004975"/>
    <n v="23.939800995024598"/>
    <n v="8035.94"/>
    <n v="-16.039999999999964"/>
    <n v="6030"/>
    <n v="6012"/>
    <n v="18"/>
    <n v="6042.06"/>
    <n v="-12.0600000000004"/>
  </r>
  <r>
    <s v="1430347"/>
    <x v="58"/>
    <x v="4"/>
    <x v="2"/>
    <n v="30393.45"/>
    <n v="30152.702970297029"/>
    <n v="240.74702970297221"/>
    <n v="30454.23"/>
    <n v="-60.779999999998836"/>
    <n v="6060"/>
    <n v="6012"/>
    <n v="48"/>
    <n v="6072.12"/>
    <n v="-12.119999999999891"/>
  </r>
  <r>
    <s v="1430347"/>
    <x v="96"/>
    <x v="4"/>
    <x v="3"/>
    <n v="21619.55"/>
    <n v="20557.282502443792"/>
    <n v="1062.2674975562077"/>
    <n v="21030.1"/>
    <n v="589.45000000000073"/>
    <n v="4605"/>
    <n v="4509"/>
    <n v="96"/>
    <n v="4612.7070000000003"/>
    <n v="-7.7070000000003347"/>
  </r>
  <r>
    <s v="1430347"/>
    <x v="20"/>
    <x v="4"/>
    <x v="4"/>
    <n v="303.54000000000002"/>
    <n v="297.5980392156863"/>
    <n v="5.9419607843137214"/>
    <n v="303.55"/>
    <n v="-9.9999999999909051E-3"/>
    <n v="55.19"/>
    <n v="54.107843137254903"/>
    <n v="1.0821568627450944"/>
    <n v="55.19"/>
    <n v="0"/>
  </r>
  <r>
    <s v="1430348"/>
    <x v="0"/>
    <x v="0"/>
    <x v="0"/>
    <n v="1532.67"/>
    <n v="0"/>
    <n v="1532.67"/>
    <n v="0"/>
    <n v="1532.67"/>
    <n v="0"/>
    <n v="0"/>
    <n v="0"/>
    <n v="0"/>
    <n v="0"/>
  </r>
  <r>
    <s v="1430348"/>
    <x v="1"/>
    <x v="1"/>
    <x v="0"/>
    <n v="0.95"/>
    <n v="0"/>
    <n v="0.95"/>
    <n v="0.97"/>
    <n v="-2.0000000000000018E-2"/>
    <n v="0"/>
    <n v="0"/>
    <n v="0"/>
    <n v="0"/>
    <n v="0"/>
  </r>
  <r>
    <s v="1430348"/>
    <x v="2"/>
    <x v="1"/>
    <x v="0"/>
    <n v="22.17"/>
    <n v="0"/>
    <n v="22.17"/>
    <n v="22.56"/>
    <n v="-0.38999999999999702"/>
    <n v="0"/>
    <n v="0"/>
    <n v="0"/>
    <n v="0"/>
    <n v="0"/>
  </r>
  <r>
    <s v="1430348"/>
    <x v="3"/>
    <x v="1"/>
    <x v="0"/>
    <n v="148.87"/>
    <n v="0"/>
    <n v="148.87"/>
    <n v="151.46"/>
    <n v="-2.5900000000000034"/>
    <n v="0"/>
    <n v="0"/>
    <n v="0"/>
    <n v="0"/>
    <n v="0"/>
  </r>
  <r>
    <s v="1430348"/>
    <x v="4"/>
    <x v="2"/>
    <x v="0"/>
    <n v="116.39"/>
    <n v="0"/>
    <n v="116.39"/>
    <n v="244.92"/>
    <n v="-128.52999999999997"/>
    <n v="0.33"/>
    <n v="0"/>
    <n v="0.33"/>
    <n v="0.69399999999999995"/>
    <n v="-0.36399999999999993"/>
  </r>
  <r>
    <s v="1430348"/>
    <x v="5"/>
    <x v="2"/>
    <x v="0"/>
    <n v="400.08"/>
    <n v="0"/>
    <n v="400.08"/>
    <n v="841.93"/>
    <n v="-441.84999999999997"/>
    <n v="0.33"/>
    <n v="0"/>
    <n v="0.33"/>
    <n v="0.69399999999999995"/>
    <n v="-0.36399999999999993"/>
  </r>
  <r>
    <s v="1430348"/>
    <x v="6"/>
    <x v="2"/>
    <x v="0"/>
    <n v="432.86"/>
    <n v="0"/>
    <n v="432.86"/>
    <n v="910.91"/>
    <n v="-478.04999999999995"/>
    <n v="6.93"/>
    <n v="0"/>
    <n v="6.93"/>
    <n v="14.583"/>
    <n v="-7.6530000000000005"/>
  </r>
  <r>
    <s v="1430348"/>
    <x v="7"/>
    <x v="1"/>
    <x v="0"/>
    <n v="1667.92"/>
    <n v="0"/>
    <n v="1667.92"/>
    <n v="1696.85"/>
    <n v="-28.929999999999836"/>
    <n v="0"/>
    <n v="0"/>
    <n v="0"/>
    <n v="0"/>
    <n v="0"/>
  </r>
  <r>
    <s v="1430348"/>
    <x v="8"/>
    <x v="1"/>
    <x v="0"/>
    <n v="3857.06"/>
    <n v="0"/>
    <n v="3857.06"/>
    <n v="3923.98"/>
    <n v="-66.920000000000073"/>
    <n v="0"/>
    <n v="0"/>
    <n v="0"/>
    <n v="0"/>
    <n v="0"/>
  </r>
  <r>
    <s v="1430348"/>
    <x v="449"/>
    <x v="3"/>
    <x v="1"/>
    <n v="-80986.77"/>
    <n v="0"/>
    <n v="-80986.77"/>
    <n v="-80986.77"/>
    <n v="0"/>
    <n v="-500"/>
    <n v="0"/>
    <n v="-500"/>
    <n v="-500"/>
    <n v="0"/>
  </r>
  <r>
    <s v="1430348"/>
    <x v="48"/>
    <x v="4"/>
    <x v="2"/>
    <n v="4.26"/>
    <n v="0"/>
    <n v="4.26"/>
    <n v="0"/>
    <n v="4.26"/>
    <n v="50"/>
    <n v="0"/>
    <n v="50"/>
    <n v="0"/>
    <n v="50"/>
  </r>
  <r>
    <s v="1430348"/>
    <x v="471"/>
    <x v="4"/>
    <x v="2"/>
    <n v="1597.32"/>
    <n v="0"/>
    <n v="1597.32"/>
    <n v="0"/>
    <n v="1597.32"/>
    <n v="6050"/>
    <n v="0"/>
    <n v="6050"/>
    <n v="0"/>
    <n v="6050"/>
  </r>
  <r>
    <s v="1430348"/>
    <x v="470"/>
    <x v="4"/>
    <x v="2"/>
    <n v="1163.7"/>
    <n v="0"/>
    <n v="1163.7"/>
    <n v="0"/>
    <n v="1163.7"/>
    <n v="6100"/>
    <n v="0"/>
    <n v="6100"/>
    <n v="0"/>
    <n v="6100"/>
  </r>
  <r>
    <s v="1430348"/>
    <x v="99"/>
    <x v="4"/>
    <x v="2"/>
    <n v="50.84"/>
    <n v="49.843137254901961"/>
    <n v="0.99686274509804207"/>
    <n v="50.84"/>
    <n v="0"/>
    <n v="510"/>
    <n v="500"/>
    <n v="10"/>
    <n v="510"/>
    <n v="0"/>
  </r>
  <r>
    <s v="1430348"/>
    <x v="11"/>
    <x v="4"/>
    <x v="2"/>
    <n v="498.47"/>
    <n v="495.50248756218906"/>
    <n v="2.9675124378109672"/>
    <n v="497.98"/>
    <n v="0.49000000000000909"/>
    <n v="503"/>
    <n v="500"/>
    <n v="3"/>
    <n v="502.5"/>
    <n v="0.5"/>
  </r>
  <r>
    <s v="1430348"/>
    <x v="450"/>
    <x v="4"/>
    <x v="2"/>
    <n v="685.59"/>
    <n v="679.92118226600985"/>
    <n v="5.6688177339901813"/>
    <n v="690.12"/>
    <n v="-4.5299999999999727"/>
    <n v="6050"/>
    <n v="6000"/>
    <n v="50"/>
    <n v="6090"/>
    <n v="-40"/>
  </r>
  <r>
    <s v="1430348"/>
    <x v="451"/>
    <x v="4"/>
    <x v="2"/>
    <n v="0"/>
    <n v="1144.6206896551723"/>
    <n v="-1144.6206896551723"/>
    <n v="1161.79"/>
    <n v="-1161.79"/>
    <n v="0"/>
    <n v="6000"/>
    <n v="-6000"/>
    <n v="6090"/>
    <n v="-6090"/>
  </r>
  <r>
    <s v="1430348"/>
    <x v="452"/>
    <x v="4"/>
    <x v="2"/>
    <n v="0"/>
    <n v="1608.1182266009853"/>
    <n v="-1608.1182266009853"/>
    <n v="1632.24"/>
    <n v="-1632.24"/>
    <n v="0"/>
    <n v="6000"/>
    <n v="-6000"/>
    <n v="6090"/>
    <n v="-6090"/>
  </r>
  <r>
    <s v="1430348"/>
    <x v="41"/>
    <x v="4"/>
    <x v="2"/>
    <n v="2486.7399999999998"/>
    <n v="2437.9803921568623"/>
    <n v="48.759607843137474"/>
    <n v="2486.7399999999998"/>
    <n v="0"/>
    <n v="6120"/>
    <n v="6000"/>
    <n v="120"/>
    <n v="6120"/>
    <n v="0"/>
  </r>
  <r>
    <s v="1430348"/>
    <x v="87"/>
    <x v="4"/>
    <x v="2"/>
    <n v="3288.36"/>
    <n v="3239.7635467980294"/>
    <n v="48.596453201970689"/>
    <n v="3288.36"/>
    <n v="0"/>
    <n v="6090"/>
    <n v="6000"/>
    <n v="90"/>
    <n v="6090"/>
    <n v="0"/>
  </r>
  <r>
    <s v="1430348"/>
    <x v="420"/>
    <x v="4"/>
    <x v="2"/>
    <n v="3779.52"/>
    <n v="3720"/>
    <n v="59.519999999999982"/>
    <n v="3775.8"/>
    <n v="3.7199999999997999"/>
    <n v="508"/>
    <n v="500"/>
    <n v="8"/>
    <n v="507.5"/>
    <n v="0.5"/>
  </r>
  <r>
    <s v="1430348"/>
    <x v="17"/>
    <x v="4"/>
    <x v="2"/>
    <n v="8019.9"/>
    <n v="7980"/>
    <n v="39.899999999999636"/>
    <n v="8019.9"/>
    <n v="0"/>
    <n v="6030"/>
    <n v="6000"/>
    <n v="30"/>
    <n v="6030"/>
    <n v="0"/>
  </r>
  <r>
    <s v="1430348"/>
    <x v="58"/>
    <x v="4"/>
    <x v="2"/>
    <n v="30393.45"/>
    <n v="30092.524752475249"/>
    <n v="300.92524752475219"/>
    <n v="30393.45"/>
    <n v="0"/>
    <n v="6060"/>
    <n v="6000"/>
    <n v="60"/>
    <n v="6060"/>
    <n v="0"/>
  </r>
  <r>
    <s v="1430348"/>
    <x v="103"/>
    <x v="4"/>
    <x v="3"/>
    <n v="20536.71"/>
    <n v="20423.313782991201"/>
    <n v="113.39621700879798"/>
    <n v="20893.05"/>
    <n v="-356.34000000000015"/>
    <n v="4525"/>
    <n v="4500"/>
    <n v="25"/>
    <n v="4603.5"/>
    <n v="-78.5"/>
  </r>
  <r>
    <s v="1430348"/>
    <x v="20"/>
    <x v="4"/>
    <x v="4"/>
    <n v="302.94"/>
    <n v="297"/>
    <n v="5.9399999999999977"/>
    <n v="302.94"/>
    <n v="0"/>
    <n v="55.08"/>
    <n v="54"/>
    <n v="1.0799999999999983"/>
    <n v="55.08"/>
    <n v="0"/>
  </r>
  <r>
    <s v="1430414"/>
    <x v="0"/>
    <x v="0"/>
    <x v="0"/>
    <n v="-10795.57"/>
    <n v="0"/>
    <n v="-10795.57"/>
    <n v="0"/>
    <n v="-10795.57"/>
    <n v="0"/>
    <n v="0"/>
    <n v="0"/>
    <n v="0"/>
    <n v="0"/>
  </r>
  <r>
    <s v="1430414"/>
    <x v="1"/>
    <x v="1"/>
    <x v="0"/>
    <n v="2.69"/>
    <n v="0"/>
    <n v="2.69"/>
    <n v="2.5099999999999998"/>
    <n v="0.18000000000000016"/>
    <n v="0"/>
    <n v="0"/>
    <n v="0"/>
    <n v="0"/>
    <n v="0"/>
  </r>
  <r>
    <s v="1430414"/>
    <x v="2"/>
    <x v="1"/>
    <x v="0"/>
    <n v="62.72"/>
    <n v="0"/>
    <n v="62.72"/>
    <n v="58.46"/>
    <n v="4.259999999999998"/>
    <n v="0"/>
    <n v="0"/>
    <n v="0"/>
    <n v="0"/>
    <n v="0"/>
  </r>
  <r>
    <s v="1430414"/>
    <x v="3"/>
    <x v="1"/>
    <x v="0"/>
    <n v="421.12"/>
    <n v="0"/>
    <n v="421.12"/>
    <n v="392.51"/>
    <n v="28.610000000000014"/>
    <n v="0"/>
    <n v="0"/>
    <n v="0"/>
    <n v="0"/>
    <n v="0"/>
  </r>
  <r>
    <s v="1430414"/>
    <x v="4"/>
    <x v="2"/>
    <x v="0"/>
    <n v="1527.13"/>
    <n v="0"/>
    <n v="1527.13"/>
    <n v="1033.75"/>
    <n v="493.38000000000011"/>
    <n v="4.33"/>
    <n v="0"/>
    <n v="4.33"/>
    <n v="2.931"/>
    <n v="1.399"/>
  </r>
  <r>
    <s v="1430414"/>
    <x v="5"/>
    <x v="2"/>
    <x v="0"/>
    <n v="5249.56"/>
    <n v="0"/>
    <n v="5249.56"/>
    <n v="3553.56"/>
    <n v="1696.0000000000005"/>
    <n v="4.33"/>
    <n v="0"/>
    <n v="4.33"/>
    <n v="2.931"/>
    <n v="1.399"/>
  </r>
  <r>
    <s v="1430414"/>
    <x v="6"/>
    <x v="2"/>
    <x v="0"/>
    <n v="5679.71"/>
    <n v="0"/>
    <n v="5679.71"/>
    <n v="3844.76"/>
    <n v="1834.9499999999998"/>
    <n v="90.93"/>
    <n v="0"/>
    <n v="90.93"/>
    <n v="61.552999999999997"/>
    <n v="29.37700000000001"/>
  </r>
  <r>
    <s v="1430414"/>
    <x v="7"/>
    <x v="1"/>
    <x v="0"/>
    <n v="4718.08"/>
    <n v="0"/>
    <n v="4718.08"/>
    <n v="4397.53"/>
    <n v="320.55000000000018"/>
    <n v="0"/>
    <n v="0"/>
    <n v="0"/>
    <n v="0"/>
    <n v="0"/>
  </r>
  <r>
    <s v="1430414"/>
    <x v="8"/>
    <x v="1"/>
    <x v="0"/>
    <n v="10910.59"/>
    <n v="0"/>
    <n v="10910.59"/>
    <n v="10169.32"/>
    <n v="741.27000000000044"/>
    <n v="0"/>
    <n v="0"/>
    <n v="0"/>
    <n v="0"/>
    <n v="0"/>
  </r>
  <r>
    <s v="1430414"/>
    <x v="507"/>
    <x v="3"/>
    <x v="1"/>
    <n v="-236080.95"/>
    <n v="0"/>
    <n v="-236080.95"/>
    <n v="-236080.95"/>
    <n v="0"/>
    <n v="-2638"/>
    <n v="0"/>
    <n v="-2638"/>
    <n v="-2638"/>
    <n v="0"/>
  </r>
  <r>
    <s v="1430414"/>
    <x v="48"/>
    <x v="4"/>
    <x v="2"/>
    <n v="269.39999999999998"/>
    <n v="224.54455445544554"/>
    <n v="44.855445544554442"/>
    <n v="226.79"/>
    <n v="42.609999999999985"/>
    <n v="3165"/>
    <n v="2638"/>
    <n v="527"/>
    <n v="2664.38"/>
    <n v="500.61999999999989"/>
  </r>
  <r>
    <s v="1430414"/>
    <x v="172"/>
    <x v="4"/>
    <x v="2"/>
    <n v="910.8"/>
    <n v="910.10945273631842"/>
    <n v="0.69054726368153752"/>
    <n v="914.66"/>
    <n v="-3.8600000000000136"/>
    <n v="2640"/>
    <n v="2638"/>
    <n v="2"/>
    <n v="2651.19"/>
    <n v="-11.190000000000055"/>
  </r>
  <r>
    <s v="1430414"/>
    <x v="423"/>
    <x v="4"/>
    <x v="2"/>
    <n v="2186.87"/>
    <n v="2143.270935960591"/>
    <n v="43.599064039408859"/>
    <n v="2175.42"/>
    <n v="11.449999999999818"/>
    <n v="16150"/>
    <n v="15828"/>
    <n v="322"/>
    <n v="16065.42"/>
    <n v="84.579999999999927"/>
  </r>
  <r>
    <s v="1430414"/>
    <x v="508"/>
    <x v="4"/>
    <x v="2"/>
    <n v="3712.16"/>
    <n v="3604.6699507389162"/>
    <n v="107.49004926108364"/>
    <n v="3658.74"/>
    <n v="53.420000000000073"/>
    <n v="16300"/>
    <n v="15828"/>
    <n v="472"/>
    <n v="16065.42"/>
    <n v="234.57999999999993"/>
  </r>
  <r>
    <s v="1430414"/>
    <x v="182"/>
    <x v="4"/>
    <x v="2"/>
    <n v="4802.38"/>
    <n v="4579.0443349753687"/>
    <n v="223.33566502463145"/>
    <n v="4647.7299999999996"/>
    <n v="154.65000000000055"/>
    <n v="16600"/>
    <n v="15828"/>
    <n v="772"/>
    <n v="16065.42"/>
    <n v="534.57999999999993"/>
  </r>
  <r>
    <s v="1430414"/>
    <x v="41"/>
    <x v="4"/>
    <x v="2"/>
    <n v="6499.25"/>
    <n v="6431.3921568627447"/>
    <n v="67.857843137255259"/>
    <n v="6560.02"/>
    <n v="-60.770000000000437"/>
    <n v="15995"/>
    <n v="15828"/>
    <n v="167"/>
    <n v="16144.56"/>
    <n v="-149.55999999999949"/>
  </r>
  <r>
    <s v="1430414"/>
    <x v="183"/>
    <x v="4"/>
    <x v="2"/>
    <n v="10200.040000000001"/>
    <n v="10106.177339901478"/>
    <n v="93.86266009852261"/>
    <n v="10257.77"/>
    <n v="-57.729999999999563"/>
    <n v="15975"/>
    <n v="15828"/>
    <n v="147"/>
    <n v="16065.42"/>
    <n v="-90.420000000000073"/>
  </r>
  <r>
    <s v="1430414"/>
    <x v="184"/>
    <x v="4"/>
    <x v="2"/>
    <n v="11124"/>
    <n v="10868.561576354679"/>
    <n v="255.43842364532065"/>
    <n v="11031.59"/>
    <n v="92.409999999999854"/>
    <n v="2700"/>
    <n v="2638"/>
    <n v="62"/>
    <n v="2677.57"/>
    <n v="22.429999999999836"/>
  </r>
  <r>
    <s v="1430414"/>
    <x v="17"/>
    <x v="4"/>
    <x v="2"/>
    <n v="21413"/>
    <n v="21051.243781094527"/>
    <n v="361.75621890547336"/>
    <n v="21156.5"/>
    <n v="256.5"/>
    <n v="16100"/>
    <n v="15828"/>
    <n v="272"/>
    <n v="15907.14"/>
    <n v="192.86000000000058"/>
  </r>
  <r>
    <s v="1430414"/>
    <x v="45"/>
    <x v="4"/>
    <x v="2"/>
    <n v="85250.58"/>
    <n v="84055.702970297032"/>
    <n v="1194.8770297029696"/>
    <n v="84896.26"/>
    <n v="354.32000000000698"/>
    <n v="16053"/>
    <n v="15828"/>
    <n v="225"/>
    <n v="15986.28"/>
    <n v="66.719999999999345"/>
  </r>
  <r>
    <s v="1430414"/>
    <x v="185"/>
    <x v="4"/>
    <x v="3"/>
    <n v="71137.279999999999"/>
    <n v="65974.069651741287"/>
    <n v="5163.2103482587117"/>
    <n v="66303.94"/>
    <n v="4833.3399999999965"/>
    <n v="12800"/>
    <n v="11871"/>
    <n v="929"/>
    <n v="11930.355"/>
    <n v="869.64500000000044"/>
  </r>
  <r>
    <s v="1430414"/>
    <x v="20"/>
    <x v="4"/>
    <x v="4"/>
    <n v="799.16"/>
    <n v="783.49019607843138"/>
    <n v="15.669803921568587"/>
    <n v="799.16"/>
    <n v="0"/>
    <n v="145.30199999999999"/>
    <n v="142.45196078431371"/>
    <n v="2.8500392156862802"/>
    <n v="145.30099999999999"/>
    <n v="1.0000000000047748E-3"/>
  </r>
  <r>
    <s v="1430419"/>
    <x v="0"/>
    <x v="0"/>
    <x v="0"/>
    <n v="-41072.92"/>
    <n v="0"/>
    <n v="-41072.92"/>
    <n v="0"/>
    <n v="-41072.92"/>
    <n v="0"/>
    <n v="0"/>
    <n v="0"/>
    <n v="0"/>
    <n v="0"/>
  </r>
  <r>
    <s v="1430419"/>
    <x v="1"/>
    <x v="1"/>
    <x v="0"/>
    <n v="7.46"/>
    <n v="0"/>
    <n v="7.46"/>
    <n v="7.43"/>
    <n v="3.0000000000000249E-2"/>
    <n v="0"/>
    <n v="0"/>
    <n v="0"/>
    <n v="0"/>
    <n v="0"/>
  </r>
  <r>
    <s v="1430419"/>
    <x v="2"/>
    <x v="1"/>
    <x v="0"/>
    <n v="173.95"/>
    <n v="0"/>
    <n v="173.95"/>
    <n v="173.34"/>
    <n v="0.60999999999998522"/>
    <n v="0"/>
    <n v="0"/>
    <n v="0"/>
    <n v="0"/>
    <n v="0"/>
  </r>
  <r>
    <s v="1430419"/>
    <x v="3"/>
    <x v="1"/>
    <x v="0"/>
    <n v="1167.95"/>
    <n v="0"/>
    <n v="1167.95"/>
    <n v="1163.8399999999999"/>
    <n v="4.1100000000001273"/>
    <n v="0"/>
    <n v="0"/>
    <n v="0"/>
    <n v="0"/>
    <n v="0"/>
  </r>
  <r>
    <s v="1430419"/>
    <x v="4"/>
    <x v="2"/>
    <x v="0"/>
    <n v="2232.5"/>
    <n v="0"/>
    <n v="2232.5"/>
    <n v="1889.57"/>
    <n v="342.93000000000006"/>
    <n v="6.33"/>
    <n v="0"/>
    <n v="6.33"/>
    <n v="5.3579999999999997"/>
    <n v="0.97200000000000042"/>
  </r>
  <r>
    <s v="1430419"/>
    <x v="5"/>
    <x v="2"/>
    <x v="0"/>
    <n v="7674.31"/>
    <n v="0"/>
    <n v="7674.31"/>
    <n v="6495.49"/>
    <n v="1178.8200000000006"/>
    <n v="6.33"/>
    <n v="0"/>
    <n v="6.33"/>
    <n v="5.3579999999999997"/>
    <n v="0.97200000000000042"/>
  </r>
  <r>
    <s v="1430419"/>
    <x v="6"/>
    <x v="2"/>
    <x v="0"/>
    <n v="8303.1200000000008"/>
    <n v="0"/>
    <n v="8303.1200000000008"/>
    <n v="7027.53"/>
    <n v="1275.5900000000011"/>
    <n v="132.93"/>
    <n v="0"/>
    <n v="132.93"/>
    <n v="112.508"/>
    <n v="20.422000000000011"/>
  </r>
  <r>
    <s v="1430419"/>
    <x v="7"/>
    <x v="1"/>
    <x v="0"/>
    <n v="13085.3"/>
    <n v="0"/>
    <n v="13085.3"/>
    <n v="13039.22"/>
    <n v="46.079999999999927"/>
    <n v="0"/>
    <n v="0"/>
    <n v="0"/>
    <n v="0"/>
    <n v="0"/>
  </r>
  <r>
    <s v="1430419"/>
    <x v="8"/>
    <x v="1"/>
    <x v="0"/>
    <n v="30259.85"/>
    <n v="0"/>
    <n v="30259.85"/>
    <n v="30153.29"/>
    <n v="106.55999999999767"/>
    <n v="0"/>
    <n v="0"/>
    <n v="0"/>
    <n v="0"/>
    <n v="0"/>
  </r>
  <r>
    <s v="1430419"/>
    <x v="509"/>
    <x v="3"/>
    <x v="1"/>
    <n v="-712959.62"/>
    <n v="0"/>
    <n v="-712959.62"/>
    <n v="-712959.6"/>
    <n v="-2.0000000018626451E-2"/>
    <n v="-3911"/>
    <n v="0"/>
    <n v="-3911"/>
    <n v="-3911"/>
    <n v="0"/>
  </r>
  <r>
    <s v="1430419"/>
    <x v="274"/>
    <x v="4"/>
    <x v="2"/>
    <n v="47035.199999999997"/>
    <n v="0"/>
    <n v="47035.199999999997"/>
    <n v="0"/>
    <n v="47035.199999999997"/>
    <n v="3936"/>
    <n v="0"/>
    <n v="3936"/>
    <n v="0"/>
    <n v="3936"/>
  </r>
  <r>
    <s v="1430419"/>
    <x v="48"/>
    <x v="4"/>
    <x v="2"/>
    <n v="485.18"/>
    <n v="0"/>
    <n v="485.18"/>
    <n v="0"/>
    <n v="485.18"/>
    <n v="5700"/>
    <n v="0"/>
    <n v="5700"/>
    <n v="0"/>
    <n v="5700"/>
  </r>
  <r>
    <s v="1430419"/>
    <x v="510"/>
    <x v="4"/>
    <x v="2"/>
    <n v="1572.9"/>
    <n v="0"/>
    <n v="1572.9"/>
    <n v="0"/>
    <n v="1572.9"/>
    <n v="6420"/>
    <n v="0"/>
    <n v="6420"/>
    <n v="0"/>
    <n v="6420"/>
  </r>
  <r>
    <s v="1430419"/>
    <x v="501"/>
    <x v="4"/>
    <x v="2"/>
    <n v="62206.73"/>
    <n v="0"/>
    <n v="62206.73"/>
    <n v="0"/>
    <n v="62206.73"/>
    <n v="49275"/>
    <n v="0"/>
    <n v="49275"/>
    <n v="0"/>
    <n v="49275"/>
  </r>
  <r>
    <s v="1430419"/>
    <x v="271"/>
    <x v="4"/>
    <x v="2"/>
    <n v="2847.11"/>
    <n v="2830.9359605911332"/>
    <n v="16.174039408866975"/>
    <n v="2873.4"/>
    <n v="-26.289999999999964"/>
    <n v="47200"/>
    <n v="46932"/>
    <n v="268"/>
    <n v="47635.98"/>
    <n v="-435.9800000000032"/>
  </r>
  <r>
    <s v="1430419"/>
    <x v="11"/>
    <x v="4"/>
    <x v="2"/>
    <n v="3884.72"/>
    <n v="3875.8009950248756"/>
    <n v="8.9190049751241531"/>
    <n v="3895.18"/>
    <n v="-10.460000000000036"/>
    <n v="3920"/>
    <n v="3911"/>
    <n v="9"/>
    <n v="3930.5549999999998"/>
    <n v="-10.554999999999836"/>
  </r>
  <r>
    <s v="1430419"/>
    <x v="272"/>
    <x v="4"/>
    <x v="2"/>
    <n v="11017.42"/>
    <n v="10954.866995073891"/>
    <n v="62.55300492610877"/>
    <n v="11119.19"/>
    <n v="-101.77000000000044"/>
    <n v="47200"/>
    <n v="46932"/>
    <n v="268"/>
    <n v="47635.98"/>
    <n v="-435.9800000000032"/>
  </r>
  <r>
    <s v="1430419"/>
    <x v="346"/>
    <x v="4"/>
    <x v="2"/>
    <n v="14227.51"/>
    <n v="14146.709359605911"/>
    <n v="80.800640394088987"/>
    <n v="14358.91"/>
    <n v="-131.39999999999964"/>
    <n v="47200"/>
    <n v="46932"/>
    <n v="268"/>
    <n v="47635.98"/>
    <n v="-435.9800000000032"/>
  </r>
  <r>
    <s v="1430419"/>
    <x v="14"/>
    <x v="4"/>
    <x v="2"/>
    <n v="22145.95"/>
    <n v="22066.960784313724"/>
    <n v="78.989215686277021"/>
    <n v="22508.3"/>
    <n v="-362.34999999999854"/>
    <n v="47100"/>
    <n v="46932"/>
    <n v="168"/>
    <n v="47870.64"/>
    <n v="-770.63999999999942"/>
  </r>
  <r>
    <s v="1430419"/>
    <x v="200"/>
    <x v="4"/>
    <x v="2"/>
    <n v="0"/>
    <n v="38274.689655172413"/>
    <n v="-38274.689655172413"/>
    <n v="38848.81"/>
    <n v="-38848.81"/>
    <n v="0"/>
    <n v="46932"/>
    <n v="-46932"/>
    <n v="47635.98"/>
    <n v="-47635.98"/>
  </r>
  <r>
    <s v="1430419"/>
    <x v="511"/>
    <x v="4"/>
    <x v="2"/>
    <n v="0"/>
    <n v="40557.073891625616"/>
    <n v="-40557.073891625616"/>
    <n v="41165.43"/>
    <n v="-41165.43"/>
    <n v="0"/>
    <n v="3911"/>
    <n v="-3911"/>
    <n v="3969.665"/>
    <n v="-3969.665"/>
  </r>
  <r>
    <s v="1430419"/>
    <x v="17"/>
    <x v="4"/>
    <x v="2"/>
    <n v="62643"/>
    <n v="62419.562189054726"/>
    <n v="223.43781094527367"/>
    <n v="62731.66"/>
    <n v="-88.660000000003492"/>
    <n v="47100"/>
    <n v="46932"/>
    <n v="168"/>
    <n v="47166.66"/>
    <n v="-66.660000000003492"/>
  </r>
  <r>
    <s v="1430419"/>
    <x v="58"/>
    <x v="4"/>
    <x v="2"/>
    <n v="236226.28"/>
    <n v="235383.69306930693"/>
    <n v="842.58693069306901"/>
    <n v="237737.53"/>
    <n v="-1511.25"/>
    <n v="47100"/>
    <n v="46932"/>
    <n v="168"/>
    <n v="47401.32"/>
    <n v="-301.31999999999971"/>
  </r>
  <r>
    <s v="1430419"/>
    <x v="275"/>
    <x v="4"/>
    <x v="3"/>
    <n v="224466.5"/>
    <n v="214330.22885572139"/>
    <n v="10136.271144278609"/>
    <n v="215401.88"/>
    <n v="9064.6199999999953"/>
    <n v="35500"/>
    <n v="35199"/>
    <n v="301"/>
    <n v="35374.995000000003"/>
    <n v="125.00499999999738"/>
  </r>
  <r>
    <s v="1430419"/>
    <x v="20"/>
    <x v="4"/>
    <x v="4"/>
    <n v="2369.6"/>
    <n v="2323.1372549019607"/>
    <n v="46.46274509803925"/>
    <n v="2369.6"/>
    <n v="0"/>
    <n v="430.83499999999998"/>
    <n v="422.38823529411764"/>
    <n v="8.4467647058823445"/>
    <n v="430.83600000000001"/>
    <n v="-1.0000000000331966E-3"/>
  </r>
  <r>
    <s v="1430596"/>
    <x v="0"/>
    <x v="0"/>
    <x v="0"/>
    <n v="-15823.13"/>
    <n v="0"/>
    <n v="-15823.13"/>
    <n v="0"/>
    <n v="-15823.13"/>
    <n v="0"/>
    <n v="0"/>
    <n v="0"/>
    <n v="0"/>
    <n v="0"/>
  </r>
  <r>
    <s v="1430596"/>
    <x v="1"/>
    <x v="1"/>
    <x v="0"/>
    <n v="6.22"/>
    <n v="0"/>
    <n v="6.22"/>
    <n v="6.13"/>
    <n v="8.9999999999999858E-2"/>
    <n v="0"/>
    <n v="0"/>
    <n v="0"/>
    <n v="0"/>
    <n v="0"/>
  </r>
  <r>
    <s v="1430596"/>
    <x v="2"/>
    <x v="1"/>
    <x v="0"/>
    <n v="145.13999999999999"/>
    <n v="0"/>
    <n v="145.13999999999999"/>
    <n v="142.97999999999999"/>
    <n v="2.1599999999999966"/>
    <n v="0"/>
    <n v="0"/>
    <n v="0"/>
    <n v="0"/>
    <n v="0"/>
  </r>
  <r>
    <s v="1430596"/>
    <x v="3"/>
    <x v="1"/>
    <x v="0"/>
    <n v="974.5"/>
    <n v="0"/>
    <n v="974.5"/>
    <n v="959.99"/>
    <n v="14.509999999999991"/>
    <n v="0"/>
    <n v="0"/>
    <n v="0"/>
    <n v="0"/>
    <n v="0"/>
  </r>
  <r>
    <s v="1430596"/>
    <x v="4"/>
    <x v="2"/>
    <x v="0"/>
    <n v="1460.12"/>
    <n v="0"/>
    <n v="1460.12"/>
    <n v="1550.89"/>
    <n v="-90.770000000000209"/>
    <n v="4.1399999999999997"/>
    <n v="0"/>
    <n v="4.1399999999999997"/>
    <n v="4.3970000000000002"/>
    <n v="-0.25700000000000056"/>
  </r>
  <r>
    <s v="1430596"/>
    <x v="5"/>
    <x v="2"/>
    <x v="0"/>
    <n v="5055.59"/>
    <n v="0"/>
    <n v="5055.59"/>
    <n v="5331.25"/>
    <n v="-275.65999999999985"/>
    <n v="4.17"/>
    <n v="0"/>
    <n v="4.17"/>
    <n v="4.3970000000000002"/>
    <n v="-0.22700000000000031"/>
  </r>
  <r>
    <s v="1430596"/>
    <x v="6"/>
    <x v="2"/>
    <x v="0"/>
    <n v="0"/>
    <n v="0"/>
    <n v="0"/>
    <n v="5767.93"/>
    <n v="-5767.93"/>
    <n v="0"/>
    <n v="0"/>
    <n v="0"/>
    <n v="92.341999999999999"/>
    <n v="-92.341999999999999"/>
  </r>
  <r>
    <s v="1430596"/>
    <x v="7"/>
    <x v="1"/>
    <x v="0"/>
    <n v="10917.93"/>
    <n v="0"/>
    <n v="10917.93"/>
    <n v="10755.34"/>
    <n v="162.59000000000015"/>
    <n v="0"/>
    <n v="0"/>
    <n v="0"/>
    <n v="0"/>
    <n v="0"/>
  </r>
  <r>
    <s v="1430596"/>
    <x v="8"/>
    <x v="1"/>
    <x v="0"/>
    <n v="25247.79"/>
    <n v="0"/>
    <n v="25247.79"/>
    <n v="24871.8"/>
    <n v="375.9900000000016"/>
    <n v="0"/>
    <n v="0"/>
    <n v="0"/>
    <n v="0"/>
    <n v="0"/>
  </r>
  <r>
    <s v="1430596"/>
    <x v="512"/>
    <x v="3"/>
    <x v="1"/>
    <n v="-612693.34"/>
    <n v="0"/>
    <n v="-612693.34"/>
    <n v="-612693.41"/>
    <n v="7.000000006519258E-2"/>
    <n v="-3210"/>
    <n v="0"/>
    <n v="-3210"/>
    <n v="-3210"/>
    <n v="0"/>
  </r>
  <r>
    <s v="1430596"/>
    <x v="16"/>
    <x v="4"/>
    <x v="2"/>
    <n v="44730.59"/>
    <n v="0"/>
    <n v="44730.59"/>
    <n v="0"/>
    <n v="44730.59"/>
    <n v="3239"/>
    <n v="0"/>
    <n v="3239"/>
    <n v="0"/>
    <n v="3239"/>
  </r>
  <r>
    <s v="1430596"/>
    <x v="510"/>
    <x v="4"/>
    <x v="2"/>
    <n v="808.5"/>
    <n v="0"/>
    <n v="808.5"/>
    <n v="0"/>
    <n v="808.5"/>
    <n v="3300"/>
    <n v="0"/>
    <n v="3300"/>
    <n v="0"/>
    <n v="3300"/>
  </r>
  <r>
    <s v="1430596"/>
    <x v="48"/>
    <x v="4"/>
    <x v="2"/>
    <n v="289.41000000000003"/>
    <n v="0"/>
    <n v="289.41000000000003"/>
    <n v="0"/>
    <n v="289.41000000000003"/>
    <n v="3400"/>
    <n v="0"/>
    <n v="3400"/>
    <n v="0"/>
    <n v="3400"/>
  </r>
  <r>
    <s v="1430596"/>
    <x v="503"/>
    <x v="4"/>
    <x v="2"/>
    <n v="53320.79"/>
    <n v="0"/>
    <n v="53320.79"/>
    <n v="0"/>
    <n v="53320.79"/>
    <n v="39735"/>
    <n v="0"/>
    <n v="39735"/>
    <n v="0"/>
    <n v="39735"/>
  </r>
  <r>
    <s v="1430596"/>
    <x v="10"/>
    <x v="4"/>
    <x v="2"/>
    <n v="2334.38"/>
    <n v="2323.5270935960593"/>
    <n v="10.852906403940779"/>
    <n v="2358.38"/>
    <n v="-24"/>
    <n v="38700"/>
    <n v="38520"/>
    <n v="180"/>
    <n v="39097.800000000003"/>
    <n v="-397.80000000000291"/>
  </r>
  <r>
    <s v="1430596"/>
    <x v="11"/>
    <x v="4"/>
    <x v="2"/>
    <n v="3186.07"/>
    <n v="3181.1144278606967"/>
    <n v="4.9555721393035128"/>
    <n v="3197.02"/>
    <n v="-10.949999999999818"/>
    <n v="3215"/>
    <n v="3210"/>
    <n v="5"/>
    <n v="3226.05"/>
    <n v="-11.050000000000182"/>
  </r>
  <r>
    <s v="1430596"/>
    <x v="12"/>
    <x v="4"/>
    <x v="2"/>
    <n v="10091.25"/>
    <n v="9967.0541871921178"/>
    <n v="124.19581280788225"/>
    <n v="10116.56"/>
    <n v="-25.309999999999491"/>
    <n v="39000"/>
    <n v="38520"/>
    <n v="480"/>
    <n v="39097.800000000003"/>
    <n v="-97.80000000000291"/>
  </r>
  <r>
    <s v="1430596"/>
    <x v="13"/>
    <x v="4"/>
    <x v="2"/>
    <n v="12202.31"/>
    <n v="12052.137931034482"/>
    <n v="150.17206896551761"/>
    <n v="12232.92"/>
    <n v="-30.610000000000582"/>
    <n v="39000"/>
    <n v="38520"/>
    <n v="480"/>
    <n v="39097.800000000003"/>
    <n v="-97.80000000000291"/>
  </r>
  <r>
    <s v="1430596"/>
    <x v="14"/>
    <x v="4"/>
    <x v="2"/>
    <n v="18205.759999999998"/>
    <n v="18111.715686274511"/>
    <n v="94.044313725487882"/>
    <n v="18473.95"/>
    <n v="-268.19000000000233"/>
    <n v="38720"/>
    <n v="38520"/>
    <n v="200"/>
    <n v="39290.400000000001"/>
    <n v="-570.40000000000146"/>
  </r>
  <r>
    <s v="1430596"/>
    <x v="513"/>
    <x v="4"/>
    <x v="2"/>
    <n v="0"/>
    <n v="33287.704433497529"/>
    <n v="-33287.704433497529"/>
    <n v="33787.019999999997"/>
    <n v="-33787.019999999997"/>
    <n v="0"/>
    <n v="3210"/>
    <n v="-3210"/>
    <n v="3258.15"/>
    <n v="-3258.15"/>
  </r>
  <r>
    <s v="1430596"/>
    <x v="15"/>
    <x v="4"/>
    <x v="2"/>
    <n v="0"/>
    <n v="34888.679802955667"/>
    <n v="-34888.679802955667"/>
    <n v="35412.01"/>
    <n v="-35412.01"/>
    <n v="0"/>
    <n v="38520"/>
    <n v="-38520"/>
    <n v="39097.800000000003"/>
    <n v="-39097.800000000003"/>
  </r>
  <r>
    <s v="1430596"/>
    <x v="17"/>
    <x v="4"/>
    <x v="2"/>
    <n v="51497.599999999999"/>
    <n v="51231.601990049749"/>
    <n v="265.99800995024998"/>
    <n v="51487.76"/>
    <n v="9.8399999999965075"/>
    <n v="38720"/>
    <n v="38520"/>
    <n v="200"/>
    <n v="38712.6"/>
    <n v="7.4000000000014552"/>
  </r>
  <r>
    <s v="1430596"/>
    <x v="18"/>
    <x v="4"/>
    <x v="2"/>
    <n v="217989.33"/>
    <n v="217571.35643564357"/>
    <n v="417.97356435641996"/>
    <n v="219747.07"/>
    <n v="-1757.7400000000198"/>
    <n v="38594"/>
    <n v="38519.999999999993"/>
    <n v="74.000000000007276"/>
    <n v="38905.199999999997"/>
    <n v="-311.19999999999709"/>
  </r>
  <r>
    <s v="1430596"/>
    <x v="19"/>
    <x v="4"/>
    <x v="3"/>
    <n v="168078.69"/>
    <n v="172821.33663366336"/>
    <n v="-4742.6466336633603"/>
    <n v="174549.55"/>
    <n v="-6470.859999999986"/>
    <n v="29620"/>
    <n v="28890"/>
    <n v="730"/>
    <n v="29178.9"/>
    <n v="441.09999999999854"/>
  </r>
  <r>
    <s v="1430596"/>
    <x v="20"/>
    <x v="4"/>
    <x v="4"/>
    <n v="1974.5"/>
    <n v="1906.7450980392157"/>
    <n v="67.754901960784309"/>
    <n v="1944.88"/>
    <n v="29.619999999999891"/>
    <n v="359"/>
    <n v="346.68039215686269"/>
    <n v="12.319607843137305"/>
    <n v="353.61399999999998"/>
    <n v="5.3860000000000241"/>
  </r>
  <r>
    <s v="1430597"/>
    <x v="0"/>
    <x v="0"/>
    <x v="0"/>
    <n v="-15404.55"/>
    <n v="0"/>
    <n v="-15404.55"/>
    <n v="0"/>
    <n v="-15404.55"/>
    <n v="0"/>
    <n v="0"/>
    <n v="0"/>
    <n v="0"/>
    <n v="0"/>
  </r>
  <r>
    <s v="1430597"/>
    <x v="1"/>
    <x v="1"/>
    <x v="0"/>
    <n v="13.22"/>
    <n v="0"/>
    <n v="13.22"/>
    <n v="13.19"/>
    <n v="3.0000000000001137E-2"/>
    <n v="0"/>
    <n v="0"/>
    <n v="0"/>
    <n v="0"/>
    <n v="0"/>
  </r>
  <r>
    <s v="1430597"/>
    <x v="2"/>
    <x v="1"/>
    <x v="0"/>
    <n v="308.45999999999998"/>
    <n v="0"/>
    <n v="308.45999999999998"/>
    <n v="307.72000000000003"/>
    <n v="0.73999999999995225"/>
    <n v="0"/>
    <n v="0"/>
    <n v="0"/>
    <n v="0"/>
    <n v="0"/>
  </r>
  <r>
    <s v="1430597"/>
    <x v="3"/>
    <x v="1"/>
    <x v="0"/>
    <n v="2071.06"/>
    <n v="0"/>
    <n v="2071.06"/>
    <n v="2066.1"/>
    <n v="4.9600000000000364"/>
    <n v="0"/>
    <n v="0"/>
    <n v="0"/>
    <n v="0"/>
    <n v="0"/>
  </r>
  <r>
    <s v="1430597"/>
    <x v="4"/>
    <x v="2"/>
    <x v="0"/>
    <n v="3350.51"/>
    <n v="0"/>
    <n v="3350.51"/>
    <n v="3354.46"/>
    <n v="-3.9499999999998181"/>
    <n v="9.5"/>
    <n v="0"/>
    <n v="9.5"/>
    <n v="9.5109999999999992"/>
    <n v="-1.0999999999999233E-2"/>
  </r>
  <r>
    <s v="1430597"/>
    <x v="5"/>
    <x v="2"/>
    <x v="0"/>
    <n v="11517.53"/>
    <n v="0"/>
    <n v="11517.53"/>
    <n v="11531.11"/>
    <n v="-13.579999999999927"/>
    <n v="9.5"/>
    <n v="0"/>
    <n v="9.5"/>
    <n v="9.5109999999999992"/>
    <n v="-1.0999999999999233E-2"/>
  </r>
  <r>
    <s v="1430597"/>
    <x v="6"/>
    <x v="2"/>
    <x v="0"/>
    <n v="12461.25"/>
    <n v="0"/>
    <n v="12461.25"/>
    <n v="12475.61"/>
    <n v="-14.360000000000582"/>
    <n v="199.5"/>
    <n v="0"/>
    <n v="199.5"/>
    <n v="199.73"/>
    <n v="-0.22999999999998977"/>
  </r>
  <r>
    <s v="1430597"/>
    <x v="7"/>
    <x v="1"/>
    <x v="0"/>
    <n v="23203.37"/>
    <n v="0"/>
    <n v="23203.37"/>
    <n v="23147.87"/>
    <n v="55.5"/>
    <n v="0"/>
    <n v="0"/>
    <n v="0"/>
    <n v="0"/>
    <n v="0"/>
  </r>
  <r>
    <s v="1430597"/>
    <x v="8"/>
    <x v="1"/>
    <x v="0"/>
    <n v="53657.95"/>
    <n v="0"/>
    <n v="53657.95"/>
    <n v="53529.61"/>
    <n v="128.33999999999651"/>
    <n v="0"/>
    <n v="0"/>
    <n v="0"/>
    <n v="0"/>
    <n v="0"/>
  </r>
  <r>
    <s v="1430597"/>
    <x v="514"/>
    <x v="3"/>
    <x v="1"/>
    <n v="-1248974.8799999999"/>
    <n v="0"/>
    <n v="-1248974.8799999999"/>
    <n v="-1248974.98"/>
    <n v="0.10000000009313226"/>
    <n v="-6943"/>
    <n v="0"/>
    <n v="-6943"/>
    <n v="-6943"/>
    <n v="0"/>
  </r>
  <r>
    <s v="1430597"/>
    <x v="63"/>
    <x v="4"/>
    <x v="2"/>
    <n v="84343.1"/>
    <n v="0"/>
    <n v="84343.1"/>
    <n v="0"/>
    <n v="84343.1"/>
    <n v="7058"/>
    <n v="0"/>
    <n v="7058"/>
    <n v="0"/>
    <n v="7058"/>
  </r>
  <r>
    <s v="1430597"/>
    <x v="510"/>
    <x v="4"/>
    <x v="2"/>
    <n v="1783.6"/>
    <n v="0"/>
    <n v="1783.6"/>
    <n v="0"/>
    <n v="1783.6"/>
    <n v="7280"/>
    <n v="0"/>
    <n v="7280"/>
    <n v="0"/>
    <n v="7280"/>
  </r>
  <r>
    <s v="1430597"/>
    <x v="48"/>
    <x v="4"/>
    <x v="2"/>
    <n v="629.89"/>
    <n v="0"/>
    <n v="629.89"/>
    <n v="0"/>
    <n v="629.89"/>
    <n v="7400"/>
    <n v="0"/>
    <n v="7400"/>
    <n v="0"/>
    <n v="7400"/>
  </r>
  <r>
    <s v="1430597"/>
    <x v="505"/>
    <x v="4"/>
    <x v="2"/>
    <n v="103807.63"/>
    <n v="0"/>
    <n v="103807.63"/>
    <n v="0"/>
    <n v="103807.63"/>
    <n v="86310"/>
    <n v="0"/>
    <n v="86310"/>
    <n v="0"/>
    <n v="86310"/>
  </r>
  <r>
    <s v="1430597"/>
    <x v="61"/>
    <x v="4"/>
    <x v="2"/>
    <n v="4397.51"/>
    <n v="4330.7684729064031"/>
    <n v="66.741527093597142"/>
    <n v="4395.7299999999996"/>
    <n v="1.7800000000006548"/>
    <n v="84600"/>
    <n v="83316"/>
    <n v="1284"/>
    <n v="84565.74"/>
    <n v="34.259999999994761"/>
  </r>
  <r>
    <s v="1430597"/>
    <x v="11"/>
    <x v="4"/>
    <x v="2"/>
    <n v="6887.45"/>
    <n v="6880.5174129353236"/>
    <n v="6.9325870646762269"/>
    <n v="6914.92"/>
    <n v="-27.470000000000255"/>
    <n v="6950"/>
    <n v="6943"/>
    <n v="7"/>
    <n v="6977.7150000000001"/>
    <n v="-27.715000000000146"/>
  </r>
  <r>
    <s v="1430597"/>
    <x v="54"/>
    <x v="4"/>
    <x v="2"/>
    <n v="19084.91"/>
    <n v="18795.261083743841"/>
    <n v="289.64891625615928"/>
    <n v="19077.189999999999"/>
    <n v="7.7200000000011642"/>
    <n v="84600"/>
    <n v="83316"/>
    <n v="1284"/>
    <n v="84565.74"/>
    <n v="34.259999999994761"/>
  </r>
  <r>
    <s v="1430597"/>
    <x v="55"/>
    <x v="4"/>
    <x v="2"/>
    <n v="24523.01"/>
    <n v="24150.807881773399"/>
    <n v="372.20211822659985"/>
    <n v="24513.07"/>
    <n v="9.9399999999986903"/>
    <n v="84600"/>
    <n v="83316"/>
    <n v="1284"/>
    <n v="84565.74"/>
    <n v="34.259999999994761"/>
  </r>
  <r>
    <s v="1430597"/>
    <x v="14"/>
    <x v="4"/>
    <x v="2"/>
    <n v="39598.93"/>
    <n v="39174.352941176468"/>
    <n v="424.57705882353184"/>
    <n v="39957.839999999997"/>
    <n v="-358.90999999999622"/>
    <n v="84219"/>
    <n v="83316"/>
    <n v="903"/>
    <n v="84982.32"/>
    <n v="-763.32000000000698"/>
  </r>
  <r>
    <s v="1430597"/>
    <x v="56"/>
    <x v="4"/>
    <x v="2"/>
    <n v="0"/>
    <n v="67455.300492610841"/>
    <n v="-67455.300492610841"/>
    <n v="68467.13"/>
    <n v="-68467.13"/>
    <n v="0"/>
    <n v="83316"/>
    <n v="-83316"/>
    <n v="84565.74"/>
    <n v="-84565.74"/>
  </r>
  <r>
    <s v="1430597"/>
    <x v="515"/>
    <x v="4"/>
    <x v="2"/>
    <n v="0"/>
    <n v="71998.906403940884"/>
    <n v="-71998.906403940884"/>
    <n v="73078.89"/>
    <n v="-73078.89"/>
    <n v="0"/>
    <n v="6943"/>
    <n v="-6943"/>
    <n v="7047.1450000000004"/>
    <n v="-7047.1450000000004"/>
  </r>
  <r>
    <s v="1430597"/>
    <x v="17"/>
    <x v="4"/>
    <x v="2"/>
    <n v="111086.92"/>
    <n v="110810.27860696518"/>
    <n v="276.64139303482079"/>
    <n v="111364.33"/>
    <n v="-277.41000000000349"/>
    <n v="83524"/>
    <n v="83316"/>
    <n v="208"/>
    <n v="83732.58"/>
    <n v="-208.58000000000175"/>
  </r>
  <r>
    <s v="1430597"/>
    <x v="58"/>
    <x v="4"/>
    <x v="2"/>
    <n v="418486.65"/>
    <n v="417864.73267326731"/>
    <n v="621.91732673271326"/>
    <n v="422043.38"/>
    <n v="-3556.7299999999814"/>
    <n v="83440"/>
    <n v="83316"/>
    <n v="124"/>
    <n v="84149.16"/>
    <n v="-709.16000000000349"/>
  </r>
  <r>
    <s v="1430597"/>
    <x v="59"/>
    <x v="4"/>
    <x v="3"/>
    <n v="338947.98"/>
    <n v="366696.70646766172"/>
    <n v="-27748.726467661734"/>
    <n v="368530.19"/>
    <n v="-29582.210000000021"/>
    <n v="62950"/>
    <n v="62487"/>
    <n v="463"/>
    <n v="62799.434999999998"/>
    <n v="150.56500000000233"/>
  </r>
  <r>
    <s v="1430597"/>
    <x v="20"/>
    <x v="4"/>
    <x v="4"/>
    <n v="4218.5"/>
    <n v="4124.1470588235297"/>
    <n v="94.352941176470267"/>
    <n v="4206.63"/>
    <n v="11.869999999999891"/>
    <n v="767"/>
    <n v="749.84411764705885"/>
    <n v="17.155882352941148"/>
    <n v="764.84100000000001"/>
    <n v="2.1589999999999918"/>
  </r>
  <r>
    <s v="1430598"/>
    <x v="0"/>
    <x v="0"/>
    <x v="0"/>
    <n v="-10085.790000000001"/>
    <n v="0"/>
    <n v="-10085.790000000001"/>
    <n v="0"/>
    <n v="-10085.790000000001"/>
    <n v="0"/>
    <n v="0"/>
    <n v="0"/>
    <n v="0"/>
    <n v="0"/>
  </r>
  <r>
    <s v="1430598"/>
    <x v="1"/>
    <x v="1"/>
    <x v="0"/>
    <n v="7.94"/>
    <n v="0"/>
    <n v="7.94"/>
    <n v="7.98"/>
    <n v="-4.0000000000000036E-2"/>
    <n v="0"/>
    <n v="0"/>
    <n v="0"/>
    <n v="0"/>
    <n v="0"/>
  </r>
  <r>
    <s v="1430598"/>
    <x v="2"/>
    <x v="1"/>
    <x v="0"/>
    <n v="185.27"/>
    <n v="0"/>
    <n v="185.27"/>
    <n v="186.19"/>
    <n v="-0.91999999999998749"/>
    <n v="0"/>
    <n v="0"/>
    <n v="0"/>
    <n v="0"/>
    <n v="0"/>
  </r>
  <r>
    <s v="1430598"/>
    <x v="3"/>
    <x v="1"/>
    <x v="0"/>
    <n v="1243.95"/>
    <n v="0"/>
    <n v="1243.95"/>
    <n v="1250.1400000000001"/>
    <n v="-6.1900000000000546"/>
    <n v="0"/>
    <n v="0"/>
    <n v="0"/>
    <n v="0"/>
    <n v="0"/>
  </r>
  <r>
    <s v="1430598"/>
    <x v="4"/>
    <x v="2"/>
    <x v="0"/>
    <n v="2497.0100000000002"/>
    <n v="0"/>
    <n v="2497.0100000000002"/>
    <n v="2029.68"/>
    <n v="467.33000000000015"/>
    <n v="7.08"/>
    <n v="0"/>
    <n v="7.08"/>
    <n v="5.7549999999999999"/>
    <n v="1.3250000000000002"/>
  </r>
  <r>
    <s v="1430598"/>
    <x v="5"/>
    <x v="2"/>
    <x v="0"/>
    <n v="8583.58"/>
    <n v="0"/>
    <n v="8583.58"/>
    <n v="6977.13"/>
    <n v="1606.4499999999998"/>
    <n v="7.08"/>
    <n v="0"/>
    <n v="7.08"/>
    <n v="5.7549999999999999"/>
    <n v="1.3250000000000002"/>
  </r>
  <r>
    <s v="1430598"/>
    <x v="6"/>
    <x v="2"/>
    <x v="0"/>
    <n v="9286.91"/>
    <n v="0"/>
    <n v="9286.91"/>
    <n v="7548.62"/>
    <n v="1738.29"/>
    <n v="148.68"/>
    <n v="0"/>
    <n v="148.68"/>
    <n v="120.851"/>
    <n v="27.829000000000008"/>
  </r>
  <r>
    <s v="1430598"/>
    <x v="7"/>
    <x v="1"/>
    <x v="0"/>
    <n v="13936.77"/>
    <n v="0"/>
    <n v="13936.77"/>
    <n v="14006.08"/>
    <n v="-69.309999999999491"/>
    <n v="0"/>
    <n v="0"/>
    <n v="0"/>
    <n v="0"/>
    <n v="0"/>
  </r>
  <r>
    <s v="1430598"/>
    <x v="8"/>
    <x v="1"/>
    <x v="0"/>
    <n v="32228.87"/>
    <n v="0"/>
    <n v="32228.87"/>
    <n v="32389.15"/>
    <n v="-160.28000000000247"/>
    <n v="0"/>
    <n v="0"/>
    <n v="0"/>
    <n v="0"/>
    <n v="0"/>
  </r>
  <r>
    <s v="1430598"/>
    <x v="343"/>
    <x v="3"/>
    <x v="1"/>
    <n v="-763341.44"/>
    <n v="0"/>
    <n v="-763341.44"/>
    <n v="-763341.61"/>
    <n v="0.17000000004190952"/>
    <n v="-4201"/>
    <n v="0"/>
    <n v="-4201"/>
    <n v="-4201"/>
    <n v="0"/>
  </r>
  <r>
    <s v="1430598"/>
    <x v="48"/>
    <x v="4"/>
    <x v="2"/>
    <n v="361.08"/>
    <n v="357.59405940594058"/>
    <n v="3.4859405940594002"/>
    <n v="361.17"/>
    <n v="-9.0000000000031832E-2"/>
    <n v="4242"/>
    <n v="4201"/>
    <n v="41"/>
    <n v="4243.01"/>
    <n v="-1.0100000000002183"/>
  </r>
  <r>
    <s v="1430598"/>
    <x v="342"/>
    <x v="4"/>
    <x v="2"/>
    <n v="2650.98"/>
    <n v="2620.4137931034484"/>
    <n v="30.566206896551648"/>
    <n v="2659.72"/>
    <n v="-8.7399999999997817"/>
    <n v="51000"/>
    <n v="50412"/>
    <n v="588"/>
    <n v="51168.18"/>
    <n v="-168.18000000000029"/>
  </r>
  <r>
    <s v="1430598"/>
    <x v="11"/>
    <x v="4"/>
    <x v="2"/>
    <n v="4183.01"/>
    <n v="4163.1940298507461"/>
    <n v="19.815970149254099"/>
    <n v="4184.01"/>
    <n v="-1"/>
    <n v="4221"/>
    <n v="4201"/>
    <n v="20"/>
    <n v="4222.0050000000001"/>
    <n v="-1.0050000000001091"/>
  </r>
  <r>
    <s v="1430598"/>
    <x v="54"/>
    <x v="4"/>
    <x v="2"/>
    <n v="11505.09"/>
    <n v="11372.443349753694"/>
    <n v="132.64665024630631"/>
    <n v="11543.03"/>
    <n v="-37.940000000000509"/>
    <n v="51000"/>
    <n v="50412"/>
    <n v="588"/>
    <n v="51168.18"/>
    <n v="-168.18000000000029"/>
  </r>
  <r>
    <s v="1430598"/>
    <x v="55"/>
    <x v="4"/>
    <x v="2"/>
    <n v="14783.37"/>
    <n v="14612.926108374384"/>
    <n v="170.44389162561674"/>
    <n v="14832.12"/>
    <n v="-48.75"/>
    <n v="51000"/>
    <n v="50412"/>
    <n v="588"/>
    <n v="51168.18"/>
    <n v="-168.18000000000029"/>
  </r>
  <r>
    <s v="1430598"/>
    <x v="14"/>
    <x v="4"/>
    <x v="2"/>
    <n v="24171.53"/>
    <n v="23703.215686274511"/>
    <n v="468.31431372548832"/>
    <n v="24177.279999999999"/>
    <n v="-5.75"/>
    <n v="51408"/>
    <n v="50412"/>
    <n v="996"/>
    <n v="51420.24"/>
    <n v="-12.239999999997963"/>
  </r>
  <r>
    <s v="1430598"/>
    <x v="56"/>
    <x v="4"/>
    <x v="2"/>
    <n v="42910.39"/>
    <n v="40815.172413793101"/>
    <n v="2095.217586206898"/>
    <n v="41427.4"/>
    <n v="1482.989999999998"/>
    <n v="53000"/>
    <n v="50412"/>
    <n v="2588"/>
    <n v="51168.18"/>
    <n v="1831.8199999999997"/>
  </r>
  <r>
    <s v="1430598"/>
    <x v="63"/>
    <x v="4"/>
    <x v="2"/>
    <n v="50942.85"/>
    <n v="50201.950738916254"/>
    <n v="740.89926108374493"/>
    <n v="50954.98"/>
    <n v="-12.130000000004657"/>
    <n v="4263"/>
    <n v="4201"/>
    <n v="62"/>
    <n v="4264.0150000000003"/>
    <n v="-1.0150000000003274"/>
  </r>
  <r>
    <s v="1430598"/>
    <x v="17"/>
    <x v="4"/>
    <x v="2"/>
    <n v="67564"/>
    <n v="67047.96019900497"/>
    <n v="516.03980099502951"/>
    <n v="67383.199999999997"/>
    <n v="180.80000000000291"/>
    <n v="50800"/>
    <n v="50412"/>
    <n v="388"/>
    <n v="50664.06"/>
    <n v="135.94000000000233"/>
  </r>
  <r>
    <s v="1430598"/>
    <x v="58"/>
    <x v="4"/>
    <x v="2"/>
    <n v="256639.04"/>
    <n v="252837.35643564357"/>
    <n v="3801.6835643564409"/>
    <n v="255365.73"/>
    <n v="1273.3099999999977"/>
    <n v="51170"/>
    <n v="50412"/>
    <n v="758"/>
    <n v="50916.12"/>
    <n v="253.87999999999738"/>
  </r>
  <r>
    <s v="1430598"/>
    <x v="59"/>
    <x v="4"/>
    <x v="3"/>
    <n v="227200.29"/>
    <n v="222400.70646766169"/>
    <n v="4799.5835323383217"/>
    <n v="223512.71"/>
    <n v="3687.5800000000163"/>
    <n v="37810"/>
    <n v="37809"/>
    <n v="1"/>
    <n v="37998.044999999998"/>
    <n v="-188.04499999999825"/>
  </r>
  <r>
    <s v="1430598"/>
    <x v="20"/>
    <x v="4"/>
    <x v="4"/>
    <n v="2545.3000000000002"/>
    <n v="2495.3921568627452"/>
    <n v="49.907843137254986"/>
    <n v="2545.3000000000002"/>
    <n v="0"/>
    <n v="462.78199999999998"/>
    <n v="453.70784313725488"/>
    <n v="9.0741568627450988"/>
    <n v="462.78199999999998"/>
    <n v="0"/>
  </r>
  <r>
    <s v="1430738"/>
    <x v="0"/>
    <x v="0"/>
    <x v="0"/>
    <n v="1347.57"/>
    <n v="0"/>
    <n v="1347.57"/>
    <n v="0"/>
    <n v="1347.57"/>
    <n v="0"/>
    <n v="0"/>
    <n v="0"/>
    <n v="0"/>
    <n v="0"/>
  </r>
  <r>
    <s v="1430738"/>
    <x v="1"/>
    <x v="1"/>
    <x v="0"/>
    <n v="0.75"/>
    <n v="0"/>
    <n v="0.75"/>
    <n v="0.75"/>
    <n v="0"/>
    <n v="0"/>
    <n v="0"/>
    <n v="0"/>
    <n v="0"/>
    <n v="0"/>
  </r>
  <r>
    <s v="1430738"/>
    <x v="2"/>
    <x v="1"/>
    <x v="0"/>
    <n v="17.420000000000002"/>
    <n v="0"/>
    <n v="17.420000000000002"/>
    <n v="17.59"/>
    <n v="-0.16999999999999815"/>
    <n v="0"/>
    <n v="0"/>
    <n v="0"/>
    <n v="0"/>
    <n v="0"/>
  </r>
  <r>
    <s v="1430738"/>
    <x v="3"/>
    <x v="1"/>
    <x v="0"/>
    <n v="116.96"/>
    <n v="0"/>
    <n v="116.96"/>
    <n v="118.13"/>
    <n v="-1.1700000000000017"/>
    <n v="0"/>
    <n v="0"/>
    <n v="0"/>
    <n v="0"/>
    <n v="0"/>
  </r>
  <r>
    <s v="1430738"/>
    <x v="4"/>
    <x v="2"/>
    <x v="0"/>
    <n v="190.45"/>
    <n v="0"/>
    <n v="190.45"/>
    <n v="190.84"/>
    <n v="-0.39000000000001478"/>
    <n v="0.54"/>
    <n v="0"/>
    <n v="0.54"/>
    <n v="0.54100000000000004"/>
    <n v="-1.0000000000000009E-3"/>
  </r>
  <r>
    <s v="1430738"/>
    <x v="5"/>
    <x v="2"/>
    <x v="0"/>
    <n v="654.67999999999995"/>
    <n v="0"/>
    <n v="654.67999999999995"/>
    <n v="656.03"/>
    <n v="-1.3500000000000227"/>
    <n v="0.54"/>
    <n v="0"/>
    <n v="0.54"/>
    <n v="0.54100000000000004"/>
    <n v="-1.0000000000000009E-3"/>
  </r>
  <r>
    <s v="1430738"/>
    <x v="6"/>
    <x v="2"/>
    <x v="0"/>
    <n v="708.32"/>
    <n v="0"/>
    <n v="708.32"/>
    <n v="709.76"/>
    <n v="-1.4399999999999409"/>
    <n v="11.34"/>
    <n v="0"/>
    <n v="11.34"/>
    <n v="11.363"/>
    <n v="-2.2999999999999687E-2"/>
  </r>
  <r>
    <s v="1430738"/>
    <x v="7"/>
    <x v="1"/>
    <x v="0"/>
    <n v="1310.3699999999999"/>
    <n v="0"/>
    <n v="1310.3699999999999"/>
    <n v="1323.48"/>
    <n v="-13.110000000000127"/>
    <n v="0"/>
    <n v="0"/>
    <n v="0"/>
    <n v="0"/>
    <n v="0"/>
  </r>
  <r>
    <s v="1430738"/>
    <x v="8"/>
    <x v="1"/>
    <x v="0"/>
    <n v="3030.25"/>
    <n v="0"/>
    <n v="3030.25"/>
    <n v="3060.55"/>
    <n v="-30.300000000000182"/>
    <n v="0"/>
    <n v="0"/>
    <n v="0"/>
    <n v="0"/>
    <n v="0"/>
  </r>
  <r>
    <s v="1430738"/>
    <x v="9"/>
    <x v="3"/>
    <x v="1"/>
    <n v="-76772.91"/>
    <n v="0"/>
    <n v="-76772.91"/>
    <n v="-76772.92"/>
    <n v="9.9999999947613105E-3"/>
    <n v="-395"/>
    <n v="0"/>
    <n v="-395"/>
    <n v="-395"/>
    <n v="0"/>
  </r>
  <r>
    <s v="1430738"/>
    <x v="10"/>
    <x v="4"/>
    <x v="2"/>
    <n v="290.26"/>
    <n v="285.92118226600979"/>
    <n v="4.3388177339901972"/>
    <n v="290.20999999999998"/>
    <n v="5.0000000000011369E-2"/>
    <n v="4812"/>
    <n v="4740"/>
    <n v="72"/>
    <n v="4811.1000000000004"/>
    <n v="0.8999999999996362"/>
  </r>
  <r>
    <s v="1430738"/>
    <x v="11"/>
    <x v="4"/>
    <x v="2"/>
    <n v="393.43"/>
    <n v="391.44278606965173"/>
    <n v="1.9872139303482754"/>
    <n v="393.4"/>
    <n v="3.0000000000029559E-2"/>
    <n v="397"/>
    <n v="395"/>
    <n v="2"/>
    <n v="396.97500000000002"/>
    <n v="2.4999999999977263E-2"/>
  </r>
  <r>
    <s v="1430738"/>
    <x v="12"/>
    <x v="4"/>
    <x v="2"/>
    <n v="1245.0999999999999"/>
    <n v="1226.4729064039407"/>
    <n v="18.62709359605924"/>
    <n v="1244.8699999999999"/>
    <n v="0.23000000000001819"/>
    <n v="4812"/>
    <n v="4740"/>
    <n v="72"/>
    <n v="4811.1000000000004"/>
    <n v="0.8999999999996362"/>
  </r>
  <r>
    <s v="1430738"/>
    <x v="13"/>
    <x v="4"/>
    <x v="2"/>
    <n v="1505.58"/>
    <n v="1483.0541871921182"/>
    <n v="22.525812807881721"/>
    <n v="1505.3"/>
    <n v="0.27999999999997272"/>
    <n v="4812"/>
    <n v="4740"/>
    <n v="72"/>
    <n v="4811.1000000000004"/>
    <n v="0.8999999999996362"/>
  </r>
  <r>
    <s v="1430738"/>
    <x v="14"/>
    <x v="4"/>
    <x v="2"/>
    <n v="2273.37"/>
    <n v="2228.6960784313724"/>
    <n v="44.67392156862752"/>
    <n v="2273.27"/>
    <n v="9.9999999999909051E-2"/>
    <n v="4835"/>
    <n v="4740"/>
    <n v="95"/>
    <n v="4834.8"/>
    <n v="0.1999999999998181"/>
  </r>
  <r>
    <s v="1430738"/>
    <x v="15"/>
    <x v="4"/>
    <x v="2"/>
    <n v="4358.37"/>
    <n v="4293.152709359606"/>
    <n v="65.217290640393912"/>
    <n v="4357.55"/>
    <n v="0.81999999999970896"/>
    <n v="4812"/>
    <n v="4740"/>
    <n v="72"/>
    <n v="4811.1000000000004"/>
    <n v="0.8999999999996362"/>
  </r>
  <r>
    <s v="1430738"/>
    <x v="16"/>
    <x v="4"/>
    <x v="2"/>
    <n v="5537.81"/>
    <n v="5454.9458128078813"/>
    <n v="82.864187192119061"/>
    <n v="5536.77"/>
    <n v="1.0399999999999636"/>
    <n v="401"/>
    <n v="395"/>
    <n v="6"/>
    <n v="400.92500000000001"/>
    <n v="7.4999999999988631E-2"/>
  </r>
  <r>
    <s v="1430738"/>
    <x v="17"/>
    <x v="4"/>
    <x v="2"/>
    <n v="6336.12"/>
    <n v="6304.1990049751248"/>
    <n v="31.920995024875083"/>
    <n v="6335.72"/>
    <n v="0.3999999999996362"/>
    <n v="4764"/>
    <n v="4740"/>
    <n v="24"/>
    <n v="4763.7"/>
    <n v="0.3000000000001819"/>
  </r>
  <r>
    <s v="1430738"/>
    <x v="18"/>
    <x v="4"/>
    <x v="2"/>
    <n v="27043.919999999998"/>
    <n v="26772.801980198019"/>
    <n v="271.11801980197924"/>
    <n v="27040.53"/>
    <n v="3.3899999999994179"/>
    <n v="4788"/>
    <n v="4739.9999999999991"/>
    <n v="48.000000000000909"/>
    <n v="4787.3999999999996"/>
    <n v="0.6000000000003638"/>
  </r>
  <r>
    <s v="1430738"/>
    <x v="19"/>
    <x v="4"/>
    <x v="3"/>
    <n v="20172.849999999999"/>
    <n v="21266.178217821784"/>
    <n v="-1093.3282178217851"/>
    <n v="21478.84"/>
    <n v="-1305.9900000000016"/>
    <n v="3555"/>
    <n v="3555"/>
    <n v="0"/>
    <n v="3590.55"/>
    <n v="-35.550000000000182"/>
  </r>
  <r>
    <s v="1430738"/>
    <x v="20"/>
    <x v="4"/>
    <x v="4"/>
    <n v="239.33"/>
    <n v="234.62745098039215"/>
    <n v="4.7025490196078579"/>
    <n v="239.32"/>
    <n v="1.0000000000019327E-2"/>
    <n v="43.514000000000003"/>
    <n v="42.659803921568631"/>
    <n v="0.85419607843137157"/>
    <n v="43.512999999999998"/>
    <n v="1.0000000000047748E-3"/>
  </r>
  <r>
    <s v="1430788"/>
    <x v="0"/>
    <x v="0"/>
    <x v="0"/>
    <n v="-26.01"/>
    <n v="0"/>
    <n v="-26.01"/>
    <n v="0"/>
    <n v="-26.01"/>
    <n v="0"/>
    <n v="0"/>
    <n v="0"/>
    <n v="0"/>
    <n v="0"/>
  </r>
  <r>
    <s v="1430788"/>
    <x v="1"/>
    <x v="1"/>
    <x v="0"/>
    <n v="0.76"/>
    <n v="0"/>
    <n v="0.76"/>
    <n v="0.77"/>
    <n v="-1.0000000000000009E-2"/>
    <n v="0"/>
    <n v="0"/>
    <n v="0"/>
    <n v="0"/>
    <n v="0"/>
  </r>
  <r>
    <s v="1430788"/>
    <x v="2"/>
    <x v="1"/>
    <x v="0"/>
    <n v="17.82"/>
    <n v="0"/>
    <n v="17.82"/>
    <n v="17.95"/>
    <n v="-0.12999999999999901"/>
    <n v="0"/>
    <n v="0"/>
    <n v="0"/>
    <n v="0"/>
    <n v="0"/>
  </r>
  <r>
    <s v="1430788"/>
    <x v="3"/>
    <x v="1"/>
    <x v="0"/>
    <n v="119.62"/>
    <n v="0"/>
    <n v="119.62"/>
    <n v="120.52"/>
    <n v="-0.89999999999999147"/>
    <n v="0"/>
    <n v="0"/>
    <n v="0"/>
    <n v="0"/>
    <n v="0"/>
  </r>
  <r>
    <s v="1430788"/>
    <x v="4"/>
    <x v="2"/>
    <x v="0"/>
    <n v="317.42"/>
    <n v="0"/>
    <n v="317.42"/>
    <n v="317.41000000000003"/>
    <n v="9.9999999999909051E-3"/>
    <n v="0.9"/>
    <n v="0"/>
    <n v="0.9"/>
    <n v="0.9"/>
    <n v="0"/>
  </r>
  <r>
    <s v="1430788"/>
    <x v="5"/>
    <x v="2"/>
    <x v="0"/>
    <n v="1091.1300000000001"/>
    <n v="0"/>
    <n v="1091.1300000000001"/>
    <n v="1091.1199999999999"/>
    <n v="1.0000000000218279E-2"/>
    <n v="0.9"/>
    <n v="0"/>
    <n v="0.9"/>
    <n v="0.9"/>
    <n v="0"/>
  </r>
  <r>
    <s v="1430788"/>
    <x v="6"/>
    <x v="2"/>
    <x v="0"/>
    <n v="1180.54"/>
    <n v="0"/>
    <n v="1180.54"/>
    <n v="1236.76"/>
    <n v="-56.220000000000027"/>
    <n v="18.899999999999999"/>
    <n v="0"/>
    <n v="18.899999999999999"/>
    <n v="19.8"/>
    <n v="-0.90000000000000213"/>
  </r>
  <r>
    <s v="1430788"/>
    <x v="7"/>
    <x v="1"/>
    <x v="0"/>
    <n v="1340.23"/>
    <n v="0"/>
    <n v="1340.23"/>
    <n v="1350.26"/>
    <n v="-10.029999999999973"/>
    <n v="0"/>
    <n v="0"/>
    <n v="0"/>
    <n v="0"/>
    <n v="0"/>
  </r>
  <r>
    <s v="1430788"/>
    <x v="8"/>
    <x v="1"/>
    <x v="0"/>
    <n v="3099.29"/>
    <n v="0"/>
    <n v="3099.29"/>
    <n v="3122.5"/>
    <n v="-23.210000000000036"/>
    <n v="0"/>
    <n v="0"/>
    <n v="0"/>
    <n v="0"/>
    <n v="0"/>
  </r>
  <r>
    <s v="1430788"/>
    <x v="516"/>
    <x v="3"/>
    <x v="5"/>
    <n v="-64829.81"/>
    <n v="0"/>
    <n v="-64829.81"/>
    <n v="-64829.81"/>
    <n v="0"/>
    <n v="-405"/>
    <n v="0"/>
    <n v="-405"/>
    <n v="-405"/>
    <n v="0"/>
  </r>
  <r>
    <s v="1430788"/>
    <x v="436"/>
    <x v="4"/>
    <x v="2"/>
    <n v="2931.12"/>
    <n v="0"/>
    <n v="2931.12"/>
    <n v="0"/>
    <n v="2931.12"/>
    <n v="414"/>
    <n v="0"/>
    <n v="414"/>
    <n v="0"/>
    <n v="414"/>
  </r>
  <r>
    <s v="1430788"/>
    <x v="11"/>
    <x v="4"/>
    <x v="2"/>
    <n v="404.33"/>
    <n v="401.3532338308458"/>
    <n v="2.9767661691541889"/>
    <n v="403.36"/>
    <n v="0.96999999999997044"/>
    <n v="408"/>
    <n v="405"/>
    <n v="3"/>
    <n v="407.02499999999998"/>
    <n v="0.97500000000002274"/>
  </r>
  <r>
    <s v="1430788"/>
    <x v="517"/>
    <x v="4"/>
    <x v="2"/>
    <n v="0"/>
    <n v="1269.186274509804"/>
    <n v="-1269.186274509804"/>
    <n v="1294.57"/>
    <n v="-1294.57"/>
    <n v="0"/>
    <n v="4860"/>
    <n v="-4860"/>
    <n v="4957.2"/>
    <n v="-4957.2"/>
  </r>
  <r>
    <s v="1430788"/>
    <x v="518"/>
    <x v="4"/>
    <x v="2"/>
    <n v="0"/>
    <n v="2176"/>
    <n v="-2176"/>
    <n v="2208.64"/>
    <n v="-2208.64"/>
    <n v="0"/>
    <n v="405"/>
    <n v="-405"/>
    <n v="411.07499999999999"/>
    <n v="-411.07499999999999"/>
  </r>
  <r>
    <s v="1430788"/>
    <x v="17"/>
    <x v="4"/>
    <x v="2"/>
    <n v="6497.05"/>
    <n v="6463.8009950248752"/>
    <n v="33.24900497512499"/>
    <n v="6496.12"/>
    <n v="0.93000000000029104"/>
    <n v="4885"/>
    <n v="4860"/>
    <n v="25"/>
    <n v="4884.3"/>
    <n v="0.6999999999998181"/>
  </r>
  <r>
    <s v="1430788"/>
    <x v="58"/>
    <x v="4"/>
    <x v="2"/>
    <n v="24620.7"/>
    <n v="24374.940594059404"/>
    <n v="245.75940594059648"/>
    <n v="24618.69"/>
    <n v="2.0100000000020373"/>
    <n v="4909"/>
    <n v="4860"/>
    <n v="49"/>
    <n v="4908.6000000000004"/>
    <n v="0.3999999999996362"/>
  </r>
  <r>
    <s v="1430788"/>
    <x v="275"/>
    <x v="4"/>
    <x v="3"/>
    <n v="22990.43"/>
    <n v="22194.766169154227"/>
    <n v="795.66383084577319"/>
    <n v="22305.74"/>
    <n v="684.68999999999869"/>
    <n v="3636"/>
    <n v="3645"/>
    <n v="-9"/>
    <n v="3663.2249999999999"/>
    <n v="-27.224999999999909"/>
  </r>
  <r>
    <s v="1430788"/>
    <x v="20"/>
    <x v="4"/>
    <x v="4"/>
    <n v="245.38"/>
    <n v="240.56862745098039"/>
    <n v="4.8113725490196089"/>
    <n v="245.38"/>
    <n v="0"/>
    <n v="44.615000000000002"/>
    <n v="43.740196078431374"/>
    <n v="0.87480392156862763"/>
    <n v="44.615000000000002"/>
    <n v="0"/>
  </r>
  <r>
    <s v="1430985"/>
    <x v="0"/>
    <x v="0"/>
    <x v="0"/>
    <n v="-787.54"/>
    <n v="0"/>
    <n v="-787.54"/>
    <n v="0"/>
    <n v="-787.54"/>
    <n v="0"/>
    <n v="0"/>
    <n v="0"/>
    <n v="0"/>
    <n v="0"/>
  </r>
  <r>
    <s v="1430985"/>
    <x v="190"/>
    <x v="2"/>
    <x v="0"/>
    <n v="42.5"/>
    <n v="0"/>
    <n v="42.5"/>
    <n v="35.85"/>
    <n v="6.6499999999999986"/>
    <n v="5.6210000000000004"/>
    <n v="0"/>
    <n v="5.6210000000000004"/>
    <n v="4.7430000000000003"/>
    <n v="0.87800000000000011"/>
  </r>
  <r>
    <s v="1430985"/>
    <x v="191"/>
    <x v="2"/>
    <x v="0"/>
    <n v="87.21"/>
    <n v="0"/>
    <n v="87.21"/>
    <n v="73.58"/>
    <n v="13.629999999999995"/>
    <n v="5.6210000000000004"/>
    <n v="0"/>
    <n v="5.6210000000000004"/>
    <n v="4.7430000000000003"/>
    <n v="0.87800000000000011"/>
  </r>
  <r>
    <s v="1430985"/>
    <x v="192"/>
    <x v="2"/>
    <x v="0"/>
    <n v="3437.83"/>
    <n v="0"/>
    <n v="3437.83"/>
    <n v="2900.15"/>
    <n v="537.67999999999984"/>
    <n v="56.21"/>
    <n v="0"/>
    <n v="56.21"/>
    <n v="47.418999999999997"/>
    <n v="8.7910000000000039"/>
  </r>
  <r>
    <s v="1430985"/>
    <x v="15"/>
    <x v="3"/>
    <x v="2"/>
    <n v="-19971.349999999999"/>
    <n v="0"/>
    <n v="-19971.349999999999"/>
    <n v="-19971.32"/>
    <n v="-2.9999999998835847E-2"/>
    <n v="-22050"/>
    <n v="0"/>
    <n v="-22050"/>
    <n v="-22050"/>
    <n v="0"/>
  </r>
  <r>
    <s v="1430985"/>
    <x v="196"/>
    <x v="4"/>
    <x v="2"/>
    <n v="1757.31"/>
    <n v="1756.9428007889546"/>
    <n v="0.3671992110453175"/>
    <n v="1781.54"/>
    <n v="-24.230000000000018"/>
    <n v="3639"/>
    <n v="3638.250493096647"/>
    <n v="0.74950690335299441"/>
    <n v="3689.1860000000001"/>
    <n v="-50.186000000000149"/>
  </r>
  <r>
    <s v="1430985"/>
    <x v="197"/>
    <x v="4"/>
    <x v="2"/>
    <n v="15434.04"/>
    <n v="14955.852216748768"/>
    <n v="478.18778325123276"/>
    <n v="15180.19"/>
    <n v="253.85000000000036"/>
    <n v="22755"/>
    <n v="22050"/>
    <n v="705"/>
    <n v="22380.75"/>
    <n v="374.25"/>
  </r>
  <r>
    <s v="1431038"/>
    <x v="0"/>
    <x v="0"/>
    <x v="0"/>
    <n v="288.37"/>
    <n v="0"/>
    <n v="288.37"/>
    <n v="0"/>
    <n v="288.37"/>
    <n v="0"/>
    <n v="0"/>
    <n v="0"/>
    <n v="0"/>
    <n v="0"/>
  </r>
  <r>
    <s v="1431038"/>
    <x v="190"/>
    <x v="2"/>
    <x v="0"/>
    <n v="30.85"/>
    <n v="0"/>
    <n v="30.85"/>
    <n v="31.98"/>
    <n v="-1.129999999999999"/>
    <n v="4.08"/>
    <n v="0"/>
    <n v="4.08"/>
    <n v="4.2300000000000004"/>
    <n v="-0.15000000000000036"/>
  </r>
  <r>
    <s v="1431038"/>
    <x v="191"/>
    <x v="2"/>
    <x v="0"/>
    <n v="63.3"/>
    <n v="0"/>
    <n v="63.3"/>
    <n v="65.62"/>
    <n v="-2.3200000000000074"/>
    <n v="4.08"/>
    <n v="0"/>
    <n v="4.08"/>
    <n v="4.2300000000000004"/>
    <n v="-0.15000000000000036"/>
  </r>
  <r>
    <s v="1431038"/>
    <x v="192"/>
    <x v="2"/>
    <x v="0"/>
    <n v="2495.35"/>
    <n v="0"/>
    <n v="2495.35"/>
    <n v="2586.46"/>
    <n v="-91.110000000000127"/>
    <n v="40.799999999999997"/>
    <n v="0"/>
    <n v="40.799999999999997"/>
    <n v="42.29"/>
    <n v="-1.490000000000002"/>
  </r>
  <r>
    <s v="1431038"/>
    <x v="56"/>
    <x v="3"/>
    <x v="2"/>
    <n v="-15921.37"/>
    <n v="0"/>
    <n v="-15921.37"/>
    <n v="-15921.41"/>
    <n v="3.9999999999054126E-2"/>
    <n v="-19665"/>
    <n v="0"/>
    <n v="-19665"/>
    <n v="-19665"/>
    <n v="0"/>
  </r>
  <r>
    <s v="1431038"/>
    <x v="194"/>
    <x v="4"/>
    <x v="2"/>
    <n v="1643.5"/>
    <n v="1643.353057199211"/>
    <n v="0.14694280078902011"/>
    <n v="1666.36"/>
    <n v="-22.8599999999999"/>
    <n v="3245"/>
    <n v="3244.7248520710054"/>
    <n v="0.27514792899455642"/>
    <n v="3290.1509999999998"/>
    <n v="-45.15099999999984"/>
  </r>
  <r>
    <s v="1431038"/>
    <x v="193"/>
    <x v="4"/>
    <x v="2"/>
    <n v="11400"/>
    <n v="11400"/>
    <n v="0"/>
    <n v="11571"/>
    <n v="-171"/>
    <n v="19665"/>
    <n v="19664.999999999996"/>
    <n v="3.637978807091713E-12"/>
    <n v="19959.974999999999"/>
    <n v="-294.97499999999854"/>
  </r>
  <r>
    <s v="1431143"/>
    <x v="0"/>
    <x v="0"/>
    <x v="0"/>
    <n v="-89.18"/>
    <n v="0"/>
    <n v="-89.18"/>
    <n v="0"/>
    <n v="-89.18"/>
    <n v="0"/>
    <n v="0"/>
    <n v="0"/>
    <n v="0"/>
    <n v="0"/>
  </r>
  <r>
    <s v="1431143"/>
    <x v="190"/>
    <x v="2"/>
    <x v="0"/>
    <n v="15.42"/>
    <n v="0"/>
    <n v="15.42"/>
    <n v="13.98"/>
    <n v="1.4399999999999995"/>
    <n v="2.04"/>
    <n v="0"/>
    <n v="2.04"/>
    <n v="1.85"/>
    <n v="0.18999999999999995"/>
  </r>
  <r>
    <s v="1431143"/>
    <x v="191"/>
    <x v="2"/>
    <x v="0"/>
    <n v="31.65"/>
    <n v="0"/>
    <n v="31.65"/>
    <n v="28.7"/>
    <n v="2.9499999999999993"/>
    <n v="2.04"/>
    <n v="0"/>
    <n v="2.04"/>
    <n v="1.85"/>
    <n v="0.18999999999999995"/>
  </r>
  <r>
    <s v="1431143"/>
    <x v="192"/>
    <x v="2"/>
    <x v="0"/>
    <n v="1247.67"/>
    <n v="0"/>
    <n v="1247.67"/>
    <n v="1131.1199999999999"/>
    <n v="116.55000000000018"/>
    <n v="20.399999999999999"/>
    <n v="0"/>
    <n v="20.399999999999999"/>
    <n v="18.494"/>
    <n v="1.9059999999999988"/>
  </r>
  <r>
    <s v="1431143"/>
    <x v="367"/>
    <x v="3"/>
    <x v="2"/>
    <n v="-8441.67"/>
    <n v="0"/>
    <n v="-8441.67"/>
    <n v="-8441.7000000000007"/>
    <n v="3.0000000000654836E-2"/>
    <n v="-8600"/>
    <n v="0"/>
    <n v="-8600"/>
    <n v="-8600"/>
    <n v="0"/>
  </r>
  <r>
    <s v="1431143"/>
    <x v="194"/>
    <x v="4"/>
    <x v="2"/>
    <n v="718.68"/>
    <n v="718.67850098619328"/>
    <n v="1.4990138066650616E-3"/>
    <n v="728.74"/>
    <n v="-10.060000000000059"/>
    <n v="1419"/>
    <n v="1419"/>
    <n v="0"/>
    <n v="1438.866"/>
    <n v="-19.865999999999985"/>
  </r>
  <r>
    <s v="1431143"/>
    <x v="411"/>
    <x v="4"/>
    <x v="2"/>
    <n v="6517.43"/>
    <n v="6442.5221674876848"/>
    <n v="74.907832512315508"/>
    <n v="6539.16"/>
    <n v="-21.729999999999563"/>
    <n v="8700"/>
    <n v="8600"/>
    <n v="100"/>
    <n v="8729"/>
    <n v="-29"/>
  </r>
  <r>
    <s v="1431193"/>
    <x v="0"/>
    <x v="0"/>
    <x v="0"/>
    <n v="-1526.98"/>
    <n v="0"/>
    <n v="-1526.98"/>
    <n v="0"/>
    <n v="-1526.98"/>
    <n v="0"/>
    <n v="0"/>
    <n v="0"/>
    <n v="0"/>
    <n v="0"/>
  </r>
  <r>
    <s v="1431193"/>
    <x v="190"/>
    <x v="2"/>
    <x v="0"/>
    <n v="247.21"/>
    <n v="0"/>
    <n v="247.21"/>
    <n v="213.58"/>
    <n v="33.629999999999995"/>
    <n v="32.695"/>
    <n v="0"/>
    <n v="32.695"/>
    <n v="28.254000000000001"/>
    <n v="4.4409999999999989"/>
  </r>
  <r>
    <s v="1431193"/>
    <x v="191"/>
    <x v="2"/>
    <x v="0"/>
    <n v="507.25"/>
    <n v="0"/>
    <n v="507.25"/>
    <n v="438.33"/>
    <n v="68.920000000000016"/>
    <n v="32.695"/>
    <n v="0"/>
    <n v="32.695"/>
    <n v="28.254000000000001"/>
    <n v="4.4409999999999989"/>
  </r>
  <r>
    <s v="1431193"/>
    <x v="192"/>
    <x v="2"/>
    <x v="0"/>
    <n v="19996.43"/>
    <n v="0"/>
    <n v="19996.43"/>
    <n v="17276.599999999999"/>
    <n v="2719.8300000000017"/>
    <n v="326.95"/>
    <n v="0"/>
    <n v="326.95"/>
    <n v="282.47899999999998"/>
    <n v="44.471000000000004"/>
  </r>
  <r>
    <s v="1431193"/>
    <x v="56"/>
    <x v="3"/>
    <x v="2"/>
    <n v="-106348.95"/>
    <n v="0"/>
    <n v="-106348.95"/>
    <n v="-106349.21"/>
    <n v="0.26000000000931323"/>
    <n v="-131355"/>
    <n v="0"/>
    <n v="-131355"/>
    <n v="-131355"/>
    <n v="0"/>
  </r>
  <r>
    <s v="1431193"/>
    <x v="194"/>
    <x v="4"/>
    <x v="2"/>
    <n v="10977.23"/>
    <n v="10977.011834319526"/>
    <n v="0.21816568047324836"/>
    <n v="11130.69"/>
    <n v="-153.46000000000095"/>
    <n v="21674"/>
    <n v="21673.574950690334"/>
    <n v="0.4250493096660648"/>
    <n v="21977.005000000001"/>
    <n v="-303.00500000000102"/>
  </r>
  <r>
    <s v="1431193"/>
    <x v="193"/>
    <x v="4"/>
    <x v="2"/>
    <n v="76147.81"/>
    <n v="76147.802955665029"/>
    <n v="7.0443349686684087E-3"/>
    <n v="77290.02"/>
    <n v="-1142.2100000000064"/>
    <n v="131355"/>
    <n v="131355"/>
    <n v="0"/>
    <n v="133325.32500000001"/>
    <n v="-1970.3250000000116"/>
  </r>
  <r>
    <s v="1431380"/>
    <x v="0"/>
    <x v="0"/>
    <x v="0"/>
    <n v="-1819.89"/>
    <n v="0"/>
    <n v="-1819.89"/>
    <n v="0"/>
    <n v="-1819.89"/>
    <n v="0"/>
    <n v="0"/>
    <n v="0"/>
    <n v="0"/>
    <n v="0"/>
  </r>
  <r>
    <s v="1431380"/>
    <x v="1"/>
    <x v="1"/>
    <x v="0"/>
    <n v="1.95"/>
    <n v="0"/>
    <n v="1.95"/>
    <n v="1.92"/>
    <n v="3.0000000000000027E-2"/>
    <n v="0"/>
    <n v="0"/>
    <n v="0"/>
    <n v="0"/>
    <n v="0"/>
  </r>
  <r>
    <s v="1431380"/>
    <x v="2"/>
    <x v="1"/>
    <x v="0"/>
    <n v="45.45"/>
    <n v="0"/>
    <n v="45.45"/>
    <n v="44.81"/>
    <n v="0.64000000000000057"/>
    <n v="0"/>
    <n v="0"/>
    <n v="0"/>
    <n v="0"/>
    <n v="0"/>
  </r>
  <r>
    <s v="1431380"/>
    <x v="3"/>
    <x v="1"/>
    <x v="0"/>
    <n v="305.14999999999998"/>
    <n v="0"/>
    <n v="305.14999999999998"/>
    <n v="300.85000000000002"/>
    <n v="4.2999999999999545"/>
    <n v="0"/>
    <n v="0"/>
    <n v="0"/>
    <n v="0"/>
    <n v="0"/>
  </r>
  <r>
    <s v="1431380"/>
    <x v="4"/>
    <x v="2"/>
    <x v="0"/>
    <n v="529.03"/>
    <n v="0"/>
    <n v="529.03"/>
    <n v="548.57000000000005"/>
    <n v="-19.540000000000077"/>
    <n v="1.5"/>
    <n v="0"/>
    <n v="1.5"/>
    <n v="1.5549999999999999"/>
    <n v="-5.4999999999999938E-2"/>
  </r>
  <r>
    <s v="1431380"/>
    <x v="5"/>
    <x v="2"/>
    <x v="0"/>
    <n v="1818.56"/>
    <n v="0"/>
    <n v="1818.56"/>
    <n v="1885.75"/>
    <n v="-67.190000000000055"/>
    <n v="1.5"/>
    <n v="0"/>
    <n v="1.5"/>
    <n v="1.5549999999999999"/>
    <n v="-5.4999999999999938E-2"/>
  </r>
  <r>
    <s v="1431380"/>
    <x v="6"/>
    <x v="2"/>
    <x v="0"/>
    <n v="1967.57"/>
    <n v="0"/>
    <n v="1967.57"/>
    <n v="2040.21"/>
    <n v="-72.6400000000001"/>
    <n v="31.5"/>
    <n v="0"/>
    <n v="31.5"/>
    <n v="32.662999999999997"/>
    <n v="-1.1629999999999967"/>
  </r>
  <r>
    <s v="1431380"/>
    <x v="7"/>
    <x v="1"/>
    <x v="0"/>
    <n v="3418.77"/>
    <n v="0"/>
    <n v="3418.77"/>
    <n v="3370.66"/>
    <n v="48.110000000000127"/>
    <n v="0"/>
    <n v="0"/>
    <n v="0"/>
    <n v="0"/>
    <n v="0"/>
  </r>
  <r>
    <s v="1431380"/>
    <x v="8"/>
    <x v="1"/>
    <x v="0"/>
    <n v="7905.92"/>
    <n v="0"/>
    <n v="7905.92"/>
    <n v="7794.68"/>
    <n v="111.23999999999978"/>
    <n v="0"/>
    <n v="0"/>
    <n v="0"/>
    <n v="0"/>
    <n v="0"/>
  </r>
  <r>
    <s v="1431380"/>
    <x v="481"/>
    <x v="3"/>
    <x v="1"/>
    <n v="-237661.03"/>
    <n v="0"/>
    <n v="-237661.03"/>
    <n v="-237661.05"/>
    <n v="1.9999999989522621E-2"/>
    <n v="-1011"/>
    <n v="0"/>
    <n v="-1011"/>
    <n v="-1011"/>
    <n v="0"/>
  </r>
  <r>
    <s v="1431380"/>
    <x v="48"/>
    <x v="4"/>
    <x v="2"/>
    <n v="194.92"/>
    <n v="0"/>
    <n v="194.92"/>
    <n v="0"/>
    <n v="194.92"/>
    <n v="2290"/>
    <n v="0"/>
    <n v="2290"/>
    <n v="0"/>
    <n v="2290"/>
  </r>
  <r>
    <s v="1431380"/>
    <x v="482"/>
    <x v="4"/>
    <x v="2"/>
    <n v="6603.48"/>
    <n v="0"/>
    <n v="6603.48"/>
    <n v="0"/>
    <n v="6603.48"/>
    <n v="12250"/>
    <n v="0"/>
    <n v="12250"/>
    <n v="0"/>
    <n v="12250"/>
  </r>
  <r>
    <s v="1431380"/>
    <x v="74"/>
    <x v="4"/>
    <x v="2"/>
    <n v="1972.37"/>
    <n v="1961.3793103448277"/>
    <n v="10.990689655172218"/>
    <n v="1990.8"/>
    <n v="-18.430000000000064"/>
    <n v="12200"/>
    <n v="12132"/>
    <n v="68"/>
    <n v="12313.98"/>
    <n v="-113.97999999999956"/>
  </r>
  <r>
    <s v="1431380"/>
    <x v="75"/>
    <x v="4"/>
    <x v="2"/>
    <n v="3162.74"/>
    <n v="3150.2786069651743"/>
    <n v="12.461393034825505"/>
    <n v="3166.03"/>
    <n v="-3.2900000000004184"/>
    <n v="1015"/>
    <n v="1011"/>
    <n v="4"/>
    <n v="1016.0549999999999"/>
    <n v="-1.05499999999995"/>
  </r>
  <r>
    <s v="1431380"/>
    <x v="77"/>
    <x v="4"/>
    <x v="2"/>
    <n v="4641.7700000000004"/>
    <n v="4578.3743842364529"/>
    <n v="63.395615763547539"/>
    <n v="4647.05"/>
    <n v="-5.2799999999997453"/>
    <n v="12300"/>
    <n v="12132"/>
    <n v="168"/>
    <n v="12313.98"/>
    <n v="-13.979999999999563"/>
  </r>
  <r>
    <s v="1431380"/>
    <x v="483"/>
    <x v="4"/>
    <x v="2"/>
    <n v="0"/>
    <n v="6539.8719211822663"/>
    <n v="-6539.8719211822663"/>
    <n v="6637.97"/>
    <n v="-6637.97"/>
    <n v="0"/>
    <n v="12132"/>
    <n v="-12132"/>
    <n v="12313.98"/>
    <n v="-12313.98"/>
  </r>
  <r>
    <s v="1431380"/>
    <x v="78"/>
    <x v="4"/>
    <x v="2"/>
    <n v="6950.24"/>
    <n v="6888.911764705882"/>
    <n v="61.328235294117803"/>
    <n v="7026.69"/>
    <n v="-76.449999999999818"/>
    <n v="12240"/>
    <n v="12132"/>
    <n v="108"/>
    <n v="12374.64"/>
    <n v="-134.63999999999942"/>
  </r>
  <r>
    <s v="1431380"/>
    <x v="80"/>
    <x v="4"/>
    <x v="2"/>
    <n v="10587.29"/>
    <n v="10511.04433497537"/>
    <n v="76.245665024631307"/>
    <n v="10668.71"/>
    <n v="-81.419999999998254"/>
    <n v="12220"/>
    <n v="12132"/>
    <n v="88"/>
    <n v="12313.98"/>
    <n v="-93.979999999999563"/>
  </r>
  <r>
    <s v="1431380"/>
    <x v="79"/>
    <x v="4"/>
    <x v="2"/>
    <n v="10660"/>
    <n v="10514.403940886699"/>
    <n v="145.59605911330073"/>
    <n v="10672.12"/>
    <n v="-12.1200000000008"/>
    <n v="1025"/>
    <n v="1011"/>
    <n v="14"/>
    <n v="1026.165"/>
    <n v="-1.1649999999999636"/>
  </r>
  <r>
    <s v="1431380"/>
    <x v="44"/>
    <x v="4"/>
    <x v="2"/>
    <n v="15357.25"/>
    <n v="15122.905472636816"/>
    <n v="234.34452736318417"/>
    <n v="15198.52"/>
    <n v="158.72999999999956"/>
    <n v="12320"/>
    <n v="12132"/>
    <n v="188"/>
    <n v="12192.66"/>
    <n v="127.34000000000015"/>
  </r>
  <r>
    <s v="1431380"/>
    <x v="81"/>
    <x v="4"/>
    <x v="2"/>
    <n v="71647.789999999994"/>
    <n v="70531.564356435643"/>
    <n v="1116.2256435643503"/>
    <n v="71236.88"/>
    <n v="410.90999999998894"/>
    <n v="12324"/>
    <n v="12132"/>
    <n v="192"/>
    <n v="12253.32"/>
    <n v="70.680000000000291"/>
  </r>
  <r>
    <s v="1431380"/>
    <x v="72"/>
    <x v="4"/>
    <x v="3"/>
    <n v="91098.12"/>
    <n v="89369.432835820902"/>
    <n v="1728.6871641790931"/>
    <n v="89816.28"/>
    <n v="1281.8399999999965"/>
    <n v="9275"/>
    <n v="9099"/>
    <n v="176"/>
    <n v="9144.4950000000008"/>
    <n v="130.5049999999992"/>
  </r>
  <r>
    <s v="1431380"/>
    <x v="20"/>
    <x v="4"/>
    <x v="4"/>
    <n v="612.54999999999995"/>
    <n v="600.53921568627447"/>
    <n v="12.01078431372548"/>
    <n v="612.54999999999995"/>
    <n v="0"/>
    <n v="111.372"/>
    <n v="109.18823529411766"/>
    <n v="2.1837647058823393"/>
    <n v="111.372"/>
    <n v="0"/>
  </r>
  <r>
    <s v="1431381"/>
    <x v="0"/>
    <x v="0"/>
    <x v="0"/>
    <n v="-1884.41"/>
    <n v="0"/>
    <n v="-1884.41"/>
    <n v="0"/>
    <n v="-1884.41"/>
    <n v="0"/>
    <n v="0"/>
    <n v="0"/>
    <n v="0"/>
    <n v="0"/>
  </r>
  <r>
    <s v="1431381"/>
    <x v="1"/>
    <x v="1"/>
    <x v="0"/>
    <n v="4.93"/>
    <n v="0"/>
    <n v="4.93"/>
    <n v="4.8600000000000003"/>
    <n v="6.9999999999999396E-2"/>
    <n v="0"/>
    <n v="0"/>
    <n v="0"/>
    <n v="0"/>
    <n v="0"/>
  </r>
  <r>
    <s v="1431381"/>
    <x v="2"/>
    <x v="1"/>
    <x v="0"/>
    <n v="114.95"/>
    <n v="0"/>
    <n v="114.95"/>
    <n v="113.33"/>
    <n v="1.6200000000000045"/>
    <n v="0"/>
    <n v="0"/>
    <n v="0"/>
    <n v="0"/>
    <n v="0"/>
  </r>
  <r>
    <s v="1431381"/>
    <x v="3"/>
    <x v="1"/>
    <x v="0"/>
    <n v="771.83"/>
    <n v="0"/>
    <n v="771.83"/>
    <n v="760.91"/>
    <n v="10.920000000000073"/>
    <n v="0"/>
    <n v="0"/>
    <n v="0"/>
    <n v="0"/>
    <n v="0"/>
  </r>
  <r>
    <s v="1431381"/>
    <x v="4"/>
    <x v="2"/>
    <x v="0"/>
    <n v="1185.02"/>
    <n v="0"/>
    <n v="1185.02"/>
    <n v="1235.4000000000001"/>
    <n v="-50.380000000000109"/>
    <n v="3.36"/>
    <n v="0"/>
    <n v="3.36"/>
    <n v="3.5030000000000001"/>
    <n v="-0.14300000000000024"/>
  </r>
  <r>
    <s v="1431381"/>
    <x v="5"/>
    <x v="2"/>
    <x v="0"/>
    <n v="4073.57"/>
    <n v="0"/>
    <n v="4073.57"/>
    <n v="4246.7299999999996"/>
    <n v="-173.1599999999994"/>
    <n v="3.36"/>
    <n v="0"/>
    <n v="3.36"/>
    <n v="3.5030000000000001"/>
    <n v="-0.14300000000000024"/>
  </r>
  <r>
    <s v="1431381"/>
    <x v="6"/>
    <x v="2"/>
    <x v="0"/>
    <n v="4407.3500000000004"/>
    <n v="0"/>
    <n v="4407.3500000000004"/>
    <n v="4594.58"/>
    <n v="-187.22999999999956"/>
    <n v="70.56"/>
    <n v="0"/>
    <n v="70.56"/>
    <n v="73.557000000000002"/>
    <n v="-2.9969999999999999"/>
  </r>
  <r>
    <s v="1431381"/>
    <x v="7"/>
    <x v="1"/>
    <x v="0"/>
    <n v="8647.36"/>
    <n v="0"/>
    <n v="8647.36"/>
    <n v="8525"/>
    <n v="122.36000000000058"/>
    <n v="0"/>
    <n v="0"/>
    <n v="0"/>
    <n v="0"/>
    <n v="0"/>
  </r>
  <r>
    <s v="1431381"/>
    <x v="8"/>
    <x v="1"/>
    <x v="0"/>
    <n v="19997.07"/>
    <n v="0"/>
    <n v="19997.07"/>
    <n v="19714.13"/>
    <n v="282.93999999999869"/>
    <n v="0"/>
    <n v="0"/>
    <n v="0"/>
    <n v="0"/>
    <n v="0"/>
  </r>
  <r>
    <s v="1431381"/>
    <x v="479"/>
    <x v="3"/>
    <x v="1"/>
    <n v="-560321.55000000005"/>
    <n v="0"/>
    <n v="-560321.55000000005"/>
    <n v="-560321.57999999996"/>
    <n v="2.9999999911524355E-2"/>
    <n v="-2557"/>
    <n v="0"/>
    <n v="-2557"/>
    <n v="-2557"/>
    <n v="0"/>
  </r>
  <r>
    <s v="1431381"/>
    <x v="48"/>
    <x v="4"/>
    <x v="2"/>
    <n v="17.02"/>
    <n v="0"/>
    <n v="17.02"/>
    <n v="0"/>
    <n v="17.02"/>
    <n v="200"/>
    <n v="0"/>
    <n v="200"/>
    <n v="0"/>
    <n v="200"/>
  </r>
  <r>
    <s v="1431381"/>
    <x v="67"/>
    <x v="4"/>
    <x v="2"/>
    <n v="1863.89"/>
    <n v="1850.8571428571429"/>
    <n v="13.03285714285721"/>
    <n v="1878.62"/>
    <n v="-14.729999999999791"/>
    <n v="30900"/>
    <n v="30684"/>
    <n v="216"/>
    <n v="31144.26"/>
    <n v="-244.2599999999984"/>
  </r>
  <r>
    <s v="1431381"/>
    <x v="11"/>
    <x v="4"/>
    <x v="2"/>
    <n v="2540.9299999999998"/>
    <n v="2533.990049751244"/>
    <n v="6.9399502487558493"/>
    <n v="2546.66"/>
    <n v="-5.7300000000000182"/>
    <n v="2564"/>
    <n v="2557"/>
    <n v="7"/>
    <n v="2569.7849999999999"/>
    <n v="-5.7849999999998545"/>
  </r>
  <r>
    <s v="1431381"/>
    <x v="68"/>
    <x v="4"/>
    <x v="2"/>
    <n v="7177.66"/>
    <n v="7162.2561576354683"/>
    <n v="15.403842364531556"/>
    <n v="7269.69"/>
    <n v="-92.029999999999745"/>
    <n v="30750"/>
    <n v="30684"/>
    <n v="66"/>
    <n v="31144.26"/>
    <n v="-394.2599999999984"/>
  </r>
  <r>
    <s v="1431381"/>
    <x v="480"/>
    <x v="4"/>
    <x v="2"/>
    <n v="9359.4"/>
    <n v="9249.077669902912"/>
    <n v="110.32233009708762"/>
    <n v="9526.5499999999993"/>
    <n v="-167.14999999999964"/>
    <n v="31050"/>
    <n v="30684"/>
    <n v="366"/>
    <n v="31604.52"/>
    <n v="-554.52000000000044"/>
  </r>
  <r>
    <s v="1431381"/>
    <x v="14"/>
    <x v="4"/>
    <x v="2"/>
    <n v="14545.79"/>
    <n v="14427.313725490196"/>
    <n v="118.47627450980508"/>
    <n v="14715.86"/>
    <n v="-170.06999999999971"/>
    <n v="30936"/>
    <n v="30684"/>
    <n v="252"/>
    <n v="31297.68"/>
    <n v="-361.68000000000029"/>
  </r>
  <r>
    <s v="1431381"/>
    <x v="70"/>
    <x v="4"/>
    <x v="2"/>
    <n v="27621.95"/>
    <n v="26855.162561576355"/>
    <n v="766.78743842364565"/>
    <n v="27257.99"/>
    <n v="363.95999999999913"/>
    <n v="31560"/>
    <n v="30684"/>
    <n v="876"/>
    <n v="31144.26"/>
    <n v="415.7400000000016"/>
  </r>
  <r>
    <s v="1431381"/>
    <x v="71"/>
    <x v="4"/>
    <x v="2"/>
    <n v="34839.96"/>
    <n v="34826.34482758621"/>
    <n v="13.615172413788969"/>
    <n v="35348.74"/>
    <n v="-508.77999999999884"/>
    <n v="2558"/>
    <n v="2557"/>
    <n v="1"/>
    <n v="2595.355"/>
    <n v="-37.355000000000018"/>
  </r>
  <r>
    <s v="1431381"/>
    <x v="17"/>
    <x v="4"/>
    <x v="2"/>
    <n v="38591.32"/>
    <n v="38248.527363184076"/>
    <n v="342.7926368159242"/>
    <n v="38439.769999999997"/>
    <n v="151.55000000000291"/>
    <n v="30959"/>
    <n v="30684"/>
    <n v="275"/>
    <n v="30837.42"/>
    <n v="121.58000000000175"/>
  </r>
  <r>
    <s v="1431381"/>
    <x v="58"/>
    <x v="4"/>
    <x v="2"/>
    <n v="154474.94"/>
    <n v="153893.14851485146"/>
    <n v="581.79148514854023"/>
    <n v="155432.07999999999"/>
    <n v="-957.13999999998487"/>
    <n v="30800"/>
    <n v="30684"/>
    <n v="116"/>
    <n v="30990.84"/>
    <n v="-190.84000000000015"/>
  </r>
  <r>
    <s v="1431381"/>
    <x v="72"/>
    <x v="4"/>
    <x v="3"/>
    <n v="230421.78"/>
    <n v="226031.29353233831"/>
    <n v="4390.4864676616853"/>
    <n v="227161.45"/>
    <n v="3260.3299999999872"/>
    <n v="23460"/>
    <n v="23013"/>
    <n v="447"/>
    <n v="23128.064999999999"/>
    <n v="331.93500000000131"/>
  </r>
  <r>
    <s v="1431381"/>
    <x v="20"/>
    <x v="4"/>
    <x v="4"/>
    <n v="1549.24"/>
    <n v="1518.8529411764705"/>
    <n v="30.387058823529514"/>
    <n v="1549.23"/>
    <n v="9.9999999999909051E-3"/>
    <n v="281.67899999999997"/>
    <n v="276.15588235294115"/>
    <n v="5.5231176470588252"/>
    <n v="281.67899999999997"/>
    <n v="0"/>
  </r>
  <r>
    <s v="1431389"/>
    <x v="0"/>
    <x v="0"/>
    <x v="0"/>
    <n v="-749.11"/>
    <n v="0"/>
    <n v="-749.11"/>
    <n v="0"/>
    <n v="-749.11"/>
    <n v="0"/>
    <n v="0"/>
    <n v="0"/>
    <n v="0"/>
    <n v="0"/>
  </r>
  <r>
    <s v="1431389"/>
    <x v="1"/>
    <x v="1"/>
    <x v="0"/>
    <n v="0.47"/>
    <n v="0"/>
    <n v="0.47"/>
    <n v="0.48"/>
    <n v="-1.0000000000000009E-2"/>
    <n v="0"/>
    <n v="0"/>
    <n v="0"/>
    <n v="0"/>
    <n v="0"/>
  </r>
  <r>
    <s v="1431389"/>
    <x v="2"/>
    <x v="1"/>
    <x v="0"/>
    <n v="11.03"/>
    <n v="0"/>
    <n v="11.03"/>
    <n v="11.28"/>
    <n v="-0.25"/>
    <n v="0"/>
    <n v="0"/>
    <n v="0"/>
    <n v="0"/>
    <n v="0"/>
  </r>
  <r>
    <s v="1431389"/>
    <x v="3"/>
    <x v="1"/>
    <x v="0"/>
    <n v="74.03"/>
    <n v="0"/>
    <n v="74.03"/>
    <n v="75.73"/>
    <n v="-1.7000000000000028"/>
    <n v="0"/>
    <n v="0"/>
    <n v="0"/>
    <n v="0"/>
    <n v="0"/>
  </r>
  <r>
    <s v="1431389"/>
    <x v="4"/>
    <x v="2"/>
    <x v="0"/>
    <n v="264.51"/>
    <n v="0"/>
    <n v="264.51"/>
    <n v="137.78"/>
    <n v="126.72999999999999"/>
    <n v="0.75"/>
    <n v="0"/>
    <n v="0.75"/>
    <n v="0.39100000000000001"/>
    <n v="0.35899999999999999"/>
  </r>
  <r>
    <s v="1431389"/>
    <x v="5"/>
    <x v="2"/>
    <x v="0"/>
    <n v="909.28"/>
    <n v="0"/>
    <n v="909.28"/>
    <n v="473.61"/>
    <n v="435.66999999999996"/>
    <n v="0.75"/>
    <n v="0"/>
    <n v="0.75"/>
    <n v="0.39100000000000001"/>
    <n v="0.35899999999999999"/>
  </r>
  <r>
    <s v="1431389"/>
    <x v="6"/>
    <x v="2"/>
    <x v="0"/>
    <n v="983.78"/>
    <n v="0"/>
    <n v="983.78"/>
    <n v="512.39"/>
    <n v="471.39"/>
    <n v="15.75"/>
    <n v="0"/>
    <n v="15.75"/>
    <n v="8.2029999999999994"/>
    <n v="7.5470000000000006"/>
  </r>
  <r>
    <s v="1431389"/>
    <x v="7"/>
    <x v="1"/>
    <x v="0"/>
    <n v="829.35"/>
    <n v="0"/>
    <n v="829.35"/>
    <n v="848.43"/>
    <n v="-19.079999999999927"/>
    <n v="0"/>
    <n v="0"/>
    <n v="0"/>
    <n v="0"/>
    <n v="0"/>
  </r>
  <r>
    <s v="1431389"/>
    <x v="8"/>
    <x v="1"/>
    <x v="0"/>
    <n v="1917.88"/>
    <n v="0"/>
    <n v="1917.88"/>
    <n v="1961.99"/>
    <n v="-44.1099999999999"/>
    <n v="0"/>
    <n v="0"/>
    <n v="0"/>
    <n v="0"/>
    <n v="0"/>
  </r>
  <r>
    <s v="1431389"/>
    <x v="268"/>
    <x v="3"/>
    <x v="1"/>
    <n v="-40825.1"/>
    <n v="0"/>
    <n v="-40825.1"/>
    <n v="-40825.089999999997"/>
    <n v="-1.0000000002037268E-2"/>
    <n v="-500"/>
    <n v="0"/>
    <n v="-500"/>
    <n v="-500"/>
    <n v="0"/>
  </r>
  <r>
    <s v="1431389"/>
    <x v="269"/>
    <x v="4"/>
    <x v="2"/>
    <n v="212.01"/>
    <n v="0"/>
    <n v="212.01"/>
    <n v="0"/>
    <n v="212.01"/>
    <n v="3100"/>
    <n v="0"/>
    <n v="3100"/>
    <n v="0"/>
    <n v="3100"/>
  </r>
  <r>
    <s v="1431389"/>
    <x v="91"/>
    <x v="4"/>
    <x v="2"/>
    <n v="50.34"/>
    <n v="49.841584158415841"/>
    <n v="0.49841584158416197"/>
    <n v="50.34"/>
    <n v="0"/>
    <n v="505"/>
    <n v="500"/>
    <n v="5"/>
    <n v="505"/>
    <n v="0"/>
  </r>
  <r>
    <s v="1431389"/>
    <x v="92"/>
    <x v="4"/>
    <x v="2"/>
    <n v="0"/>
    <n v="205.17241379310346"/>
    <n v="-205.17241379310346"/>
    <n v="208.25"/>
    <n v="-208.25"/>
    <n v="0"/>
    <n v="3000"/>
    <n v="-3000"/>
    <n v="3045"/>
    <n v="-3045"/>
  </r>
  <r>
    <s v="1431389"/>
    <x v="50"/>
    <x v="4"/>
    <x v="2"/>
    <n v="248.99"/>
    <n v="247.50248756218906"/>
    <n v="1.487512437810949"/>
    <n v="248.74"/>
    <n v="0.25"/>
    <n v="503"/>
    <n v="500"/>
    <n v="3"/>
    <n v="502.5"/>
    <n v="0.5"/>
  </r>
  <r>
    <s v="1431389"/>
    <x v="93"/>
    <x v="4"/>
    <x v="2"/>
    <n v="404.06"/>
    <n v="391.02463054187194"/>
    <n v="13.035369458128059"/>
    <n v="396.89"/>
    <n v="7.1700000000000159"/>
    <n v="3100"/>
    <n v="3000"/>
    <n v="100"/>
    <n v="3045"/>
    <n v="55"/>
  </r>
  <r>
    <s v="1431389"/>
    <x v="94"/>
    <x v="4"/>
    <x v="2"/>
    <n v="563.33000000000004"/>
    <n v="545.16256157635473"/>
    <n v="18.167438423645308"/>
    <n v="553.34"/>
    <n v="9.9900000000000091"/>
    <n v="3100"/>
    <n v="3000"/>
    <n v="100"/>
    <n v="3045"/>
    <n v="55"/>
  </r>
  <r>
    <s v="1431389"/>
    <x v="41"/>
    <x v="4"/>
    <x v="2"/>
    <n v="1243.3699999999999"/>
    <n v="1218.9901960784312"/>
    <n v="24.379803921568737"/>
    <n v="1243.3699999999999"/>
    <n v="0"/>
    <n v="3060"/>
    <n v="3000"/>
    <n v="60"/>
    <n v="3060"/>
    <n v="0"/>
  </r>
  <r>
    <s v="1431389"/>
    <x v="87"/>
    <x v="4"/>
    <x v="2"/>
    <n v="1644.18"/>
    <n v="1619.8817733990147"/>
    <n v="24.298226600985345"/>
    <n v="1644.18"/>
    <n v="0"/>
    <n v="3045"/>
    <n v="3000"/>
    <n v="45"/>
    <n v="3045"/>
    <n v="0"/>
  </r>
  <r>
    <s v="1431389"/>
    <x v="95"/>
    <x v="4"/>
    <x v="2"/>
    <n v="2296.16"/>
    <n v="2260"/>
    <n v="36.159999999999854"/>
    <n v="2293.9"/>
    <n v="2.2599999999997635"/>
    <n v="508"/>
    <n v="500"/>
    <n v="8"/>
    <n v="507.5"/>
    <n v="0.5"/>
  </r>
  <r>
    <s v="1431389"/>
    <x v="17"/>
    <x v="4"/>
    <x v="2"/>
    <n v="4009.95"/>
    <n v="3990"/>
    <n v="19.949999999999818"/>
    <n v="4009.95"/>
    <n v="0"/>
    <n v="3015"/>
    <n v="3000"/>
    <n v="15"/>
    <n v="3015"/>
    <n v="0"/>
  </r>
  <r>
    <s v="1431389"/>
    <x v="58"/>
    <x v="4"/>
    <x v="2"/>
    <n v="15196.72"/>
    <n v="15046.257425742575"/>
    <n v="150.46257425742442"/>
    <n v="15196.72"/>
    <n v="0"/>
    <n v="3030"/>
    <n v="3000"/>
    <n v="30"/>
    <n v="3030"/>
    <n v="0"/>
  </r>
  <r>
    <s v="1431389"/>
    <x v="96"/>
    <x v="4"/>
    <x v="3"/>
    <n v="10563.3"/>
    <n v="10563.313782991203"/>
    <n v="-1.3782991203697748E-2"/>
    <n v="10806.27"/>
    <n v="-242.97000000000116"/>
    <n v="2250"/>
    <n v="2250"/>
    <n v="0"/>
    <n v="2301.75"/>
    <n v="-51.75"/>
  </r>
  <r>
    <s v="1431389"/>
    <x v="20"/>
    <x v="4"/>
    <x v="4"/>
    <n v="151.47"/>
    <n v="148.5"/>
    <n v="2.9699999999999989"/>
    <n v="151.47"/>
    <n v="0"/>
    <n v="27.54"/>
    <n v="27"/>
    <n v="0.53999999999999915"/>
    <n v="27.54"/>
    <n v="0"/>
  </r>
  <r>
    <s v="1431413"/>
    <x v="0"/>
    <x v="0"/>
    <x v="0"/>
    <n v="8.32"/>
    <n v="0"/>
    <n v="8.32"/>
    <n v="0"/>
    <n v="8.32"/>
    <n v="0"/>
    <n v="0"/>
    <n v="0"/>
    <n v="0"/>
    <n v="0"/>
  </r>
  <r>
    <s v="1431413"/>
    <x v="1"/>
    <x v="1"/>
    <x v="0"/>
    <n v="0.49"/>
    <n v="0"/>
    <n v="0.49"/>
    <n v="0.5"/>
    <n v="-1.0000000000000009E-2"/>
    <n v="0"/>
    <n v="0"/>
    <n v="0"/>
    <n v="0"/>
    <n v="0"/>
  </r>
  <r>
    <s v="1431413"/>
    <x v="2"/>
    <x v="1"/>
    <x v="0"/>
    <n v="11.36"/>
    <n v="0"/>
    <n v="11.36"/>
    <n v="11.62"/>
    <n v="-0.25999999999999979"/>
    <n v="0"/>
    <n v="0"/>
    <n v="0"/>
    <n v="0"/>
    <n v="0"/>
  </r>
  <r>
    <s v="1431413"/>
    <x v="3"/>
    <x v="1"/>
    <x v="0"/>
    <n v="76.260000000000005"/>
    <n v="0"/>
    <n v="76.260000000000005"/>
    <n v="78"/>
    <n v="-1.7399999999999949"/>
    <n v="0"/>
    <n v="0"/>
    <n v="0"/>
    <n v="0"/>
    <n v="0"/>
  </r>
  <r>
    <s v="1431413"/>
    <x v="4"/>
    <x v="2"/>
    <x v="0"/>
    <n v="176.34"/>
    <n v="0"/>
    <n v="176.34"/>
    <n v="141.91"/>
    <n v="34.430000000000007"/>
    <n v="0.5"/>
    <n v="0"/>
    <n v="0.5"/>
    <n v="0.40200000000000002"/>
    <n v="9.7999999999999976E-2"/>
  </r>
  <r>
    <s v="1431413"/>
    <x v="5"/>
    <x v="2"/>
    <x v="0"/>
    <n v="606.19000000000005"/>
    <n v="0"/>
    <n v="606.19000000000005"/>
    <n v="487.82"/>
    <n v="118.37000000000006"/>
    <n v="0.5"/>
    <n v="0"/>
    <n v="0.5"/>
    <n v="0.40200000000000002"/>
    <n v="9.7999999999999976E-2"/>
  </r>
  <r>
    <s v="1431413"/>
    <x v="6"/>
    <x v="2"/>
    <x v="0"/>
    <n v="655.86"/>
    <n v="0"/>
    <n v="655.86"/>
    <n v="527.76"/>
    <n v="128.10000000000002"/>
    <n v="10.5"/>
    <n v="0"/>
    <n v="10.5"/>
    <n v="8.4489999999999998"/>
    <n v="2.0510000000000002"/>
  </r>
  <r>
    <s v="1431413"/>
    <x v="7"/>
    <x v="1"/>
    <x v="0"/>
    <n v="854.41"/>
    <n v="0"/>
    <n v="854.41"/>
    <n v="873.88"/>
    <n v="-19.470000000000027"/>
    <n v="0"/>
    <n v="0"/>
    <n v="0"/>
    <n v="0"/>
    <n v="0"/>
  </r>
  <r>
    <s v="1431413"/>
    <x v="8"/>
    <x v="1"/>
    <x v="0"/>
    <n v="1975.84"/>
    <n v="0"/>
    <n v="1975.84"/>
    <n v="2020.85"/>
    <n v="-45.009999999999991"/>
    <n v="0"/>
    <n v="0"/>
    <n v="0"/>
    <n v="0"/>
    <n v="0"/>
  </r>
  <r>
    <s v="1431413"/>
    <x v="372"/>
    <x v="3"/>
    <x v="1"/>
    <n v="-42036.31"/>
    <n v="0"/>
    <n v="-42036.31"/>
    <n v="-42036.3"/>
    <n v="-9.9999999947613105E-3"/>
    <n v="-515"/>
    <n v="0"/>
    <n v="-515"/>
    <n v="-515"/>
    <n v="0"/>
  </r>
  <r>
    <s v="1431413"/>
    <x v="48"/>
    <x v="4"/>
    <x v="2"/>
    <n v="3.06"/>
    <n v="0"/>
    <n v="3.06"/>
    <n v="0"/>
    <n v="3.06"/>
    <n v="36"/>
    <n v="0"/>
    <n v="36"/>
    <n v="0"/>
    <n v="36"/>
  </r>
  <r>
    <s v="1431413"/>
    <x v="373"/>
    <x v="4"/>
    <x v="2"/>
    <n v="215.43"/>
    <n v="0"/>
    <n v="215.43"/>
    <n v="0"/>
    <n v="215.43"/>
    <n v="3150"/>
    <n v="0"/>
    <n v="3150"/>
    <n v="0"/>
    <n v="3150"/>
  </r>
  <r>
    <s v="1431413"/>
    <x v="99"/>
    <x v="4"/>
    <x v="2"/>
    <n v="64.790000000000006"/>
    <n v="51.333333333333336"/>
    <n v="13.456666666666671"/>
    <n v="52.36"/>
    <n v="12.430000000000007"/>
    <n v="650"/>
    <n v="514.99999999999989"/>
    <n v="135.00000000000011"/>
    <n v="525.29999999999995"/>
    <n v="124.70000000000005"/>
  </r>
  <r>
    <s v="1431413"/>
    <x v="100"/>
    <x v="4"/>
    <x v="2"/>
    <n v="0"/>
    <n v="211.32019704433498"/>
    <n v="-211.32019704433498"/>
    <n v="214.49"/>
    <n v="-214.49"/>
    <n v="0"/>
    <n v="3090"/>
    <n v="-3090"/>
    <n v="3136.35"/>
    <n v="-3136.35"/>
  </r>
  <r>
    <s v="1431413"/>
    <x v="50"/>
    <x v="4"/>
    <x v="2"/>
    <n v="256.41000000000003"/>
    <n v="254.92537313432837"/>
    <n v="1.4846268656716575"/>
    <n v="256.2"/>
    <n v="0.21000000000003638"/>
    <n v="518"/>
    <n v="515"/>
    <n v="3"/>
    <n v="517.57500000000005"/>
    <n v="0.42499999999995453"/>
  </r>
  <r>
    <s v="1431413"/>
    <x v="101"/>
    <x v="4"/>
    <x v="2"/>
    <n v="410.58"/>
    <n v="402.74876847290642"/>
    <n v="7.8312315270935642"/>
    <n v="408.79"/>
    <n v="1.7899999999999636"/>
    <n v="3150"/>
    <n v="3090"/>
    <n v="60"/>
    <n v="3136.35"/>
    <n v="13.650000000000091"/>
  </r>
  <r>
    <s v="1431413"/>
    <x v="102"/>
    <x v="4"/>
    <x v="2"/>
    <n v="607.48"/>
    <n v="595.9113300492611"/>
    <n v="11.568669950738922"/>
    <n v="604.85"/>
    <n v="2.6299999999999955"/>
    <n v="3150"/>
    <n v="3090"/>
    <n v="60"/>
    <n v="3136.35"/>
    <n v="13.650000000000091"/>
  </r>
  <r>
    <s v="1431413"/>
    <x v="41"/>
    <x v="4"/>
    <x v="2"/>
    <n v="1280.75"/>
    <n v="1255.5588235294117"/>
    <n v="25.191176470588289"/>
    <n v="1280.67"/>
    <n v="7.999999999992724E-2"/>
    <n v="3152"/>
    <n v="3090"/>
    <n v="62"/>
    <n v="3151.8"/>
    <n v="0.1999999999998181"/>
  </r>
  <r>
    <s v="1431413"/>
    <x v="87"/>
    <x v="4"/>
    <x v="2"/>
    <n v="1693.85"/>
    <n v="1668.4729064039409"/>
    <n v="25.377093596059012"/>
    <n v="1693.5"/>
    <n v="0.34999999999990905"/>
    <n v="3137"/>
    <n v="3090"/>
    <n v="47"/>
    <n v="3136.35"/>
    <n v="0.65000000000009095"/>
  </r>
  <r>
    <s v="1431413"/>
    <x v="95"/>
    <x v="4"/>
    <x v="2"/>
    <n v="2363.96"/>
    <n v="2327.8029556650245"/>
    <n v="36.157044334975581"/>
    <n v="2362.7199999999998"/>
    <n v="1.2400000000002365"/>
    <n v="523"/>
    <n v="515"/>
    <n v="8"/>
    <n v="522.72500000000002"/>
    <n v="0.27499999999997726"/>
  </r>
  <r>
    <s v="1431413"/>
    <x v="17"/>
    <x v="4"/>
    <x v="2"/>
    <n v="4130.9799999999996"/>
    <n v="4109.7014925373132"/>
    <n v="21.278507462686321"/>
    <n v="4130.25"/>
    <n v="0.72999999999956344"/>
    <n v="3106"/>
    <n v="3090"/>
    <n v="16"/>
    <n v="3105.45"/>
    <n v="0.5500000000001819"/>
  </r>
  <r>
    <s v="1431413"/>
    <x v="58"/>
    <x v="4"/>
    <x v="2"/>
    <n v="15653.13"/>
    <n v="15497.643564356436"/>
    <n v="155.4864356435628"/>
    <n v="15652.62"/>
    <n v="0.50999999999839929"/>
    <n v="3121"/>
    <n v="3090"/>
    <n v="31"/>
    <n v="3120.9"/>
    <n v="9.9999999999909051E-2"/>
  </r>
  <r>
    <s v="1431413"/>
    <x v="103"/>
    <x v="4"/>
    <x v="3"/>
    <n v="10834.8"/>
    <n v="10832.355816226784"/>
    <n v="2.4441837732156273"/>
    <n v="11081.5"/>
    <n v="-246.70000000000073"/>
    <n v="2318"/>
    <n v="2317.4995112414467"/>
    <n v="0.50048875855327424"/>
    <n v="2370.8020000000001"/>
    <n v="-52.802000000000135"/>
  </r>
  <r>
    <s v="1431413"/>
    <x v="20"/>
    <x v="4"/>
    <x v="4"/>
    <n v="156.02000000000001"/>
    <n v="152.95098039215685"/>
    <n v="3.0690196078431597"/>
    <n v="156.01"/>
    <n v="1.0000000000019327E-2"/>
    <n v="28.367000000000001"/>
    <n v="27.809803921568626"/>
    <n v="0.55719607843137453"/>
    <n v="28.366"/>
    <n v="1.0000000000012221E-3"/>
  </r>
  <r>
    <s v="1431418"/>
    <x v="0"/>
    <x v="0"/>
    <x v="0"/>
    <n v="1370.09"/>
    <n v="0"/>
    <n v="1370.09"/>
    <n v="0"/>
    <n v="1370.09"/>
    <n v="0"/>
    <n v="0"/>
    <n v="0"/>
    <n v="0"/>
    <n v="0"/>
  </r>
  <r>
    <s v="1431418"/>
    <x v="4"/>
    <x v="2"/>
    <x v="0"/>
    <n v="88.17"/>
    <n v="0"/>
    <n v="88.17"/>
    <n v="276.11"/>
    <n v="-187.94"/>
    <n v="0.25"/>
    <n v="0"/>
    <n v="0.25"/>
    <n v="0.78300000000000003"/>
    <n v="-0.53300000000000003"/>
  </r>
  <r>
    <s v="1431418"/>
    <x v="5"/>
    <x v="2"/>
    <x v="0"/>
    <n v="303.08999999999997"/>
    <n v="0"/>
    <n v="303.08999999999997"/>
    <n v="949.13"/>
    <n v="-646.04"/>
    <n v="0.25"/>
    <n v="0"/>
    <n v="0.25"/>
    <n v="0.78300000000000003"/>
    <n v="-0.53300000000000003"/>
  </r>
  <r>
    <s v="1431418"/>
    <x v="6"/>
    <x v="2"/>
    <x v="0"/>
    <n v="327.93"/>
    <n v="0"/>
    <n v="327.93"/>
    <n v="1026.8800000000001"/>
    <n v="-698.95"/>
    <n v="5.25"/>
    <n v="0"/>
    <n v="5.25"/>
    <n v="16.440000000000001"/>
    <n v="-11.190000000000001"/>
  </r>
  <r>
    <s v="1431418"/>
    <x v="309"/>
    <x v="3"/>
    <x v="1"/>
    <n v="-94344.61"/>
    <n v="0"/>
    <n v="-94344.61"/>
    <n v="-94344.59"/>
    <n v="-2.0000000004074536E-2"/>
    <n v="-548"/>
    <n v="0"/>
    <n v="-548"/>
    <n v="-548"/>
    <n v="0"/>
  </r>
  <r>
    <s v="1431418"/>
    <x v="310"/>
    <x v="4"/>
    <x v="5"/>
    <n v="75937.78"/>
    <n v="75115.46268656716"/>
    <n v="822.317313432839"/>
    <n v="75491.039999999994"/>
    <n v="446.74000000000524"/>
    <n v="3324"/>
    <n v="3288"/>
    <n v="36"/>
    <n v="3304.44"/>
    <n v="19.559999999999945"/>
  </r>
  <r>
    <s v="1431418"/>
    <x v="50"/>
    <x v="4"/>
    <x v="2"/>
    <n v="272.26"/>
    <n v="271.2636815920398"/>
    <n v="0.99631840796018878"/>
    <n v="272.62"/>
    <n v="-0.36000000000001364"/>
    <n v="550"/>
    <n v="548"/>
    <n v="2"/>
    <n v="550.74"/>
    <n v="-0.74000000000000909"/>
  </r>
  <r>
    <s v="1431418"/>
    <x v="311"/>
    <x v="4"/>
    <x v="2"/>
    <n v="1458.17"/>
    <n v="1452.8669950738915"/>
    <n v="5.3030049261085423"/>
    <n v="1474.66"/>
    <n v="-16.490000000000009"/>
    <n v="3300"/>
    <n v="3288"/>
    <n v="12"/>
    <n v="3337.32"/>
    <n v="-37.320000000000164"/>
  </r>
  <r>
    <s v="1431418"/>
    <x v="312"/>
    <x v="4"/>
    <x v="2"/>
    <n v="1962.45"/>
    <n v="2372.2561576354678"/>
    <n v="-409.8061576354678"/>
    <n v="2407.84"/>
    <n v="-445.3900000000001"/>
    <n v="2720"/>
    <n v="3288"/>
    <n v="-568"/>
    <n v="3337.32"/>
    <n v="-617.32000000000016"/>
  </r>
  <r>
    <s v="1431418"/>
    <x v="313"/>
    <x v="4"/>
    <x v="2"/>
    <n v="3012.31"/>
    <n v="3001.3497536945811"/>
    <n v="10.960246305418877"/>
    <n v="3046.37"/>
    <n v="-34.059999999999945"/>
    <n v="3300"/>
    <n v="3288"/>
    <n v="12"/>
    <n v="3337.32"/>
    <n v="-37.320000000000164"/>
  </r>
  <r>
    <s v="1431418"/>
    <x v="314"/>
    <x v="4"/>
    <x v="2"/>
    <n v="3479.16"/>
    <n v="3364.5418719211821"/>
    <n v="114.61812807881779"/>
    <n v="3415.01"/>
    <n v="64.149999999999636"/>
    <n v="3400"/>
    <n v="3288"/>
    <n v="112"/>
    <n v="3337.32"/>
    <n v="62.679999999999836"/>
  </r>
  <r>
    <s v="1431418"/>
    <x v="315"/>
    <x v="4"/>
    <x v="2"/>
    <n v="6133.2"/>
    <n v="5896.4827586206893"/>
    <n v="236.71724137931051"/>
    <n v="5984.93"/>
    <n v="148.26999999999953"/>
    <n v="570"/>
    <n v="548"/>
    <n v="22"/>
    <n v="556.22"/>
    <n v="13.779999999999973"/>
  </r>
  <r>
    <s v="1431816"/>
    <x v="0"/>
    <x v="0"/>
    <x v="0"/>
    <n v="721.83"/>
    <n v="0"/>
    <n v="721.83"/>
    <n v="0"/>
    <n v="721.83"/>
    <n v="0"/>
    <n v="0"/>
    <n v="0"/>
    <n v="0"/>
    <n v="0"/>
  </r>
  <r>
    <s v="1431816"/>
    <x v="190"/>
    <x v="2"/>
    <x v="0"/>
    <n v="61.7"/>
    <n v="0"/>
    <n v="61.7"/>
    <n v="65.56"/>
    <n v="-3.8599999999999994"/>
    <n v="8.16"/>
    <n v="0"/>
    <n v="8.16"/>
    <n v="8.673"/>
    <n v="-0.5129999999999999"/>
  </r>
  <r>
    <s v="1431816"/>
    <x v="191"/>
    <x v="2"/>
    <x v="0"/>
    <n v="126.6"/>
    <n v="0"/>
    <n v="126.6"/>
    <n v="134.55000000000001"/>
    <n v="-7.9500000000000171"/>
    <n v="8.16"/>
    <n v="0"/>
    <n v="8.16"/>
    <n v="8.673"/>
    <n v="-0.5129999999999999"/>
  </r>
  <r>
    <s v="1431816"/>
    <x v="192"/>
    <x v="2"/>
    <x v="0"/>
    <n v="4990.7"/>
    <n v="0"/>
    <n v="4990.7"/>
    <n v="5303.13"/>
    <n v="-312.43000000000029"/>
    <n v="81.599999999999994"/>
    <n v="0"/>
    <n v="81.599999999999994"/>
    <n v="86.707999999999998"/>
    <n v="-5.1080000000000041"/>
  </r>
  <r>
    <s v="1431816"/>
    <x v="56"/>
    <x v="3"/>
    <x v="2"/>
    <n v="-32644.28"/>
    <n v="0"/>
    <n v="-32644.28"/>
    <n v="-32644.36"/>
    <n v="8.000000000174623E-2"/>
    <n v="-40320"/>
    <n v="0"/>
    <n v="-40320"/>
    <n v="-40320"/>
    <n v="0"/>
  </r>
  <r>
    <s v="1431816"/>
    <x v="194"/>
    <x v="4"/>
    <x v="2"/>
    <n v="3369.54"/>
    <n v="3369.4477317554238"/>
    <n v="9.2268244576189318E-2"/>
    <n v="3416.62"/>
    <n v="-47.079999999999927"/>
    <n v="6653"/>
    <n v="6652.7998027613412"/>
    <n v="0.20019723865880223"/>
    <n v="6745.9390000000003"/>
    <n v="-92.939000000000306"/>
  </r>
  <r>
    <s v="1431816"/>
    <x v="193"/>
    <x v="4"/>
    <x v="2"/>
    <n v="23373.91"/>
    <n v="23373.911330049261"/>
    <n v="-1.3300492610142101E-3"/>
    <n v="23724.52"/>
    <n v="-350.61000000000058"/>
    <n v="40320"/>
    <n v="40320"/>
    <n v="0"/>
    <n v="40924.800000000003"/>
    <n v="-604.80000000000291"/>
  </r>
  <r>
    <s v="1431817"/>
    <x v="0"/>
    <x v="0"/>
    <x v="0"/>
    <n v="-2346.17"/>
    <n v="0"/>
    <n v="-2346.17"/>
    <n v="0"/>
    <n v="-2346.17"/>
    <n v="0"/>
    <n v="0"/>
    <n v="0"/>
    <n v="0"/>
    <n v="0"/>
  </r>
  <r>
    <s v="1431817"/>
    <x v="190"/>
    <x v="2"/>
    <x v="0"/>
    <n v="154.24"/>
    <n v="0"/>
    <n v="154.24"/>
    <n v="117.8"/>
    <n v="36.440000000000012"/>
    <n v="20.399999999999999"/>
    <n v="0"/>
    <n v="20.399999999999999"/>
    <n v="15.584"/>
    <n v="4.8159999999999989"/>
  </r>
  <r>
    <s v="1431817"/>
    <x v="191"/>
    <x v="2"/>
    <x v="0"/>
    <n v="316.5"/>
    <n v="0"/>
    <n v="316.5"/>
    <n v="241.77"/>
    <n v="74.72999999999999"/>
    <n v="20.399999999999999"/>
    <n v="0"/>
    <n v="20.399999999999999"/>
    <n v="15.584"/>
    <n v="4.8159999999999989"/>
  </r>
  <r>
    <s v="1431817"/>
    <x v="192"/>
    <x v="2"/>
    <x v="0"/>
    <n v="12476.74"/>
    <n v="0"/>
    <n v="12476.74"/>
    <n v="9529.06"/>
    <n v="2947.6800000000003"/>
    <n v="204"/>
    <n v="0"/>
    <n v="204"/>
    <n v="155.804"/>
    <n v="48.195999999999998"/>
  </r>
  <r>
    <s v="1431817"/>
    <x v="505"/>
    <x v="3"/>
    <x v="2"/>
    <n v="-87137.79"/>
    <n v="0"/>
    <n v="-87137.79"/>
    <n v="-87137.86"/>
    <n v="7.0000000006984919E-2"/>
    <n v="-72450"/>
    <n v="0"/>
    <n v="-72450"/>
    <n v="-72450"/>
    <n v="0"/>
  </r>
  <r>
    <s v="1431817"/>
    <x v="198"/>
    <x v="4"/>
    <x v="2"/>
    <n v="6477.33"/>
    <n v="0"/>
    <n v="6477.33"/>
    <n v="0"/>
    <n v="6477.33"/>
    <n v="11955"/>
    <n v="0"/>
    <n v="11955"/>
    <n v="0"/>
    <n v="11955"/>
  </r>
  <r>
    <s v="1431817"/>
    <x v="194"/>
    <x v="4"/>
    <x v="2"/>
    <n v="0"/>
    <n v="6054.4674556213013"/>
    <n v="-6054.4674556213013"/>
    <n v="6139.23"/>
    <n v="-6139.23"/>
    <n v="0"/>
    <n v="11954.249506903354"/>
    <n v="-11954.249506903354"/>
    <n v="12121.609"/>
    <n v="-12121.609"/>
  </r>
  <r>
    <s v="1431817"/>
    <x v="506"/>
    <x v="4"/>
    <x v="2"/>
    <n v="70059.149999999994"/>
    <n v="70059.152709359594"/>
    <n v="-2.7093595999758691E-3"/>
    <n v="71110.039999999994"/>
    <n v="-1050.8899999999994"/>
    <n v="72450"/>
    <n v="72450"/>
    <n v="0"/>
    <n v="73536.75"/>
    <n v="-1086.75"/>
  </r>
  <r>
    <s v="1431867"/>
    <x v="0"/>
    <x v="0"/>
    <x v="0"/>
    <n v="-587.66999999999996"/>
    <n v="0"/>
    <n v="-587.66999999999996"/>
    <n v="0"/>
    <n v="-587.66999999999996"/>
    <n v="0"/>
    <n v="0"/>
    <n v="0"/>
    <n v="0"/>
    <n v="0"/>
  </r>
  <r>
    <s v="1431867"/>
    <x v="1"/>
    <x v="1"/>
    <x v="0"/>
    <n v="0.93"/>
    <n v="0"/>
    <n v="0.93"/>
    <n v="0.94"/>
    <n v="-9.9999999999998979E-3"/>
    <n v="0"/>
    <n v="0"/>
    <n v="0"/>
    <n v="0"/>
    <n v="0"/>
  </r>
  <r>
    <s v="1431867"/>
    <x v="2"/>
    <x v="1"/>
    <x v="0"/>
    <n v="21.72"/>
    <n v="0"/>
    <n v="21.72"/>
    <n v="21.83"/>
    <n v="-0.10999999999999943"/>
    <n v="0"/>
    <n v="0"/>
    <n v="0"/>
    <n v="0"/>
    <n v="0"/>
  </r>
  <r>
    <s v="1431867"/>
    <x v="3"/>
    <x v="1"/>
    <x v="0"/>
    <n v="145.85"/>
    <n v="0"/>
    <n v="145.85"/>
    <n v="146.56"/>
    <n v="-0.71000000000000796"/>
    <n v="0"/>
    <n v="0"/>
    <n v="0"/>
    <n v="0"/>
    <n v="0"/>
  </r>
  <r>
    <s v="1431867"/>
    <x v="4"/>
    <x v="2"/>
    <x v="0"/>
    <n v="380.9"/>
    <n v="0"/>
    <n v="380.9"/>
    <n v="347.39"/>
    <n v="33.509999999999991"/>
    <n v="1.08"/>
    <n v="0"/>
    <n v="1.08"/>
    <n v="0.98499999999999999"/>
    <n v="9.5000000000000084E-2"/>
  </r>
  <r>
    <s v="1431867"/>
    <x v="5"/>
    <x v="2"/>
    <x v="0"/>
    <n v="1309.3599999999999"/>
    <n v="0"/>
    <n v="1309.3599999999999"/>
    <n v="1194.19"/>
    <n v="115.16999999999985"/>
    <n v="1.08"/>
    <n v="0"/>
    <n v="1.08"/>
    <n v="0.98499999999999999"/>
    <n v="9.5000000000000084E-2"/>
  </r>
  <r>
    <s v="1431867"/>
    <x v="6"/>
    <x v="2"/>
    <x v="0"/>
    <n v="1416.65"/>
    <n v="0"/>
    <n v="1416.65"/>
    <n v="1292.03"/>
    <n v="124.62000000000012"/>
    <n v="22.68"/>
    <n v="0"/>
    <n v="22.68"/>
    <n v="20.684999999999999"/>
    <n v="1.995000000000001"/>
  </r>
  <r>
    <s v="1431867"/>
    <x v="7"/>
    <x v="1"/>
    <x v="0"/>
    <n v="1634"/>
    <n v="0"/>
    <n v="1634"/>
    <n v="1641.99"/>
    <n v="-7.9900000000000091"/>
    <n v="0"/>
    <n v="0"/>
    <n v="0"/>
    <n v="0"/>
    <n v="0"/>
  </r>
  <r>
    <s v="1431867"/>
    <x v="8"/>
    <x v="1"/>
    <x v="0"/>
    <n v="3778.64"/>
    <n v="0"/>
    <n v="3778.64"/>
    <n v="3797.11"/>
    <n v="-18.470000000000255"/>
    <n v="0"/>
    <n v="0"/>
    <n v="0"/>
    <n v="0"/>
    <n v="0"/>
  </r>
  <r>
    <s v="1431867"/>
    <x v="467"/>
    <x v="3"/>
    <x v="1"/>
    <n v="-92598.67"/>
    <n v="0"/>
    <n v="-92598.67"/>
    <n v="-92598.7"/>
    <n v="2.9999999998835847E-2"/>
    <n v="-985"/>
    <n v="0"/>
    <n v="-985"/>
    <n v="-985"/>
    <n v="0"/>
  </r>
  <r>
    <s v="1431867"/>
    <x v="48"/>
    <x v="4"/>
    <x v="2"/>
    <n v="105.55"/>
    <n v="83.841584158415841"/>
    <n v="21.708415841584156"/>
    <n v="84.68"/>
    <n v="20.86999999999999"/>
    <n v="1240"/>
    <n v="985"/>
    <n v="255"/>
    <n v="994.85"/>
    <n v="245.14999999999998"/>
  </r>
  <r>
    <s v="1431867"/>
    <x v="61"/>
    <x v="4"/>
    <x v="2"/>
    <n v="311.88"/>
    <n v="307.20197044334975"/>
    <n v="4.6780295566502446"/>
    <n v="311.81"/>
    <n v="6.9999999999993179E-2"/>
    <n v="6000"/>
    <n v="5910"/>
    <n v="90"/>
    <n v="5998.65"/>
    <n v="1.3500000000003638"/>
  </r>
  <r>
    <s v="1431867"/>
    <x v="50"/>
    <x v="4"/>
    <x v="2"/>
    <n v="490.05"/>
    <n v="487.57213930348257"/>
    <n v="2.477860696517439"/>
    <n v="490.01"/>
    <n v="4.0000000000020464E-2"/>
    <n v="990"/>
    <n v="985"/>
    <n v="5"/>
    <n v="989.92499999999995"/>
    <n v="7.5000000000045475E-2"/>
  </r>
  <r>
    <s v="1431867"/>
    <x v="54"/>
    <x v="4"/>
    <x v="2"/>
    <n v="1353.53"/>
    <n v="1333.2413793103449"/>
    <n v="20.28862068965509"/>
    <n v="1353.24"/>
    <n v="0.28999999999996362"/>
    <n v="6000"/>
    <n v="5910"/>
    <n v="90"/>
    <n v="5998.65"/>
    <n v="1.3500000000003638"/>
  </r>
  <r>
    <s v="1431867"/>
    <x v="55"/>
    <x v="4"/>
    <x v="2"/>
    <n v="1739.22"/>
    <n v="1713.1330049261085"/>
    <n v="26.086995073891558"/>
    <n v="1738.83"/>
    <n v="0.39000000000010004"/>
    <n v="6000"/>
    <n v="5910"/>
    <n v="90"/>
    <n v="5998.65"/>
    <n v="1.3500000000003638"/>
  </r>
  <r>
    <s v="1431867"/>
    <x v="14"/>
    <x v="4"/>
    <x v="2"/>
    <n v="2834.78"/>
    <n v="2778.8235294117649"/>
    <n v="55.956470588235334"/>
    <n v="2834.4"/>
    <n v="0.38000000000010914"/>
    <n v="6029"/>
    <n v="5910"/>
    <n v="119"/>
    <n v="6028.2"/>
    <n v="0.8000000000001819"/>
  </r>
  <r>
    <s v="1431867"/>
    <x v="56"/>
    <x v="4"/>
    <x v="2"/>
    <n v="4856.97"/>
    <n v="4784.9261083743841"/>
    <n v="72.043891625616197"/>
    <n v="4856.7"/>
    <n v="0.27000000000043656"/>
    <n v="5999"/>
    <n v="5910"/>
    <n v="89"/>
    <n v="5998.65"/>
    <n v="0.3500000000003638"/>
  </r>
  <r>
    <s v="1431867"/>
    <x v="17"/>
    <x v="4"/>
    <x v="2"/>
    <n v="7900.2"/>
    <n v="7860.2985074626868"/>
    <n v="39.901492537313061"/>
    <n v="7899.6"/>
    <n v="0.5999999999994543"/>
    <n v="5940"/>
    <n v="5910"/>
    <n v="30"/>
    <n v="5939.55"/>
    <n v="0.4499999999998181"/>
  </r>
  <r>
    <s v="1431867"/>
    <x v="57"/>
    <x v="4"/>
    <x v="2"/>
    <n v="8027.75"/>
    <n v="8027.7536945812808"/>
    <n v="-3.6945812807971379E-3"/>
    <n v="8148.17"/>
    <n v="-120.42000000000007"/>
    <n v="985"/>
    <n v="985"/>
    <n v="0"/>
    <n v="999.77499999999998"/>
    <n v="-14.774999999999977"/>
  </r>
  <r>
    <s v="1431867"/>
    <x v="58"/>
    <x v="4"/>
    <x v="2"/>
    <n v="29942.06"/>
    <n v="29641.128712871287"/>
    <n v="300.93128712871476"/>
    <n v="29937.54"/>
    <n v="4.5200000000004366"/>
    <n v="5970"/>
    <n v="5910"/>
    <n v="60"/>
    <n v="5969.1"/>
    <n v="0.8999999999996362"/>
  </r>
  <r>
    <s v="1431867"/>
    <x v="59"/>
    <x v="4"/>
    <x v="3"/>
    <n v="26637.9"/>
    <n v="26072.925373134327"/>
    <n v="564.97462686567451"/>
    <n v="26203.29"/>
    <n v="434.61000000000058"/>
    <n v="4433"/>
    <n v="4432.5004975124375"/>
    <n v="0.49950248756249493"/>
    <n v="4454.6629999999996"/>
    <n v="-21.662999999999556"/>
  </r>
  <r>
    <s v="1431867"/>
    <x v="20"/>
    <x v="4"/>
    <x v="4"/>
    <n v="298.39999999999998"/>
    <n v="292.54901960784309"/>
    <n v="5.8509803921568846"/>
    <n v="298.39999999999998"/>
    <n v="0"/>
    <n v="54.253999999999998"/>
    <n v="53.19019607843137"/>
    <n v="1.0638039215686277"/>
    <n v="54.253999999999998"/>
    <n v="0"/>
  </r>
  <r>
    <s v="1431868"/>
    <x v="0"/>
    <x v="0"/>
    <x v="0"/>
    <n v="-1570.9"/>
    <n v="0"/>
    <n v="-1570.9"/>
    <n v="0"/>
    <n v="-1570.9"/>
    <n v="0"/>
    <n v="0"/>
    <n v="0"/>
    <n v="0"/>
    <n v="0"/>
  </r>
  <r>
    <s v="1431868"/>
    <x v="1"/>
    <x v="1"/>
    <x v="0"/>
    <n v="2.16"/>
    <n v="0"/>
    <n v="2.16"/>
    <n v="2.15"/>
    <n v="1.0000000000000231E-2"/>
    <n v="0"/>
    <n v="0"/>
    <n v="0"/>
    <n v="0"/>
    <n v="0"/>
  </r>
  <r>
    <s v="1431868"/>
    <x v="2"/>
    <x v="1"/>
    <x v="0"/>
    <n v="50.42"/>
    <n v="0"/>
    <n v="50.42"/>
    <n v="50.13"/>
    <n v="0.28999999999999915"/>
    <n v="0"/>
    <n v="0"/>
    <n v="0"/>
    <n v="0"/>
    <n v="0"/>
  </r>
  <r>
    <s v="1431868"/>
    <x v="3"/>
    <x v="1"/>
    <x v="0"/>
    <n v="338.54"/>
    <n v="0"/>
    <n v="338.54"/>
    <n v="336.59"/>
    <n v="1.9500000000000455"/>
    <n v="0"/>
    <n v="0"/>
    <n v="0"/>
    <n v="0"/>
    <n v="0"/>
  </r>
  <r>
    <s v="1431868"/>
    <x v="4"/>
    <x v="2"/>
    <x v="0"/>
    <n v="648.94000000000005"/>
    <n v="0"/>
    <n v="648.94000000000005"/>
    <n v="793.89"/>
    <n v="-144.94999999999993"/>
    <n v="1.84"/>
    <n v="0"/>
    <n v="1.84"/>
    <n v="2.2509999999999999"/>
    <n v="-0.41099999999999981"/>
  </r>
  <r>
    <s v="1431868"/>
    <x v="5"/>
    <x v="2"/>
    <x v="0"/>
    <n v="2230.77"/>
    <n v="0"/>
    <n v="2230.77"/>
    <n v="2729.05"/>
    <n v="-498.2800000000002"/>
    <n v="1.84"/>
    <n v="0"/>
    <n v="1.84"/>
    <n v="2.2509999999999999"/>
    <n v="-0.41099999999999981"/>
  </r>
  <r>
    <s v="1431868"/>
    <x v="6"/>
    <x v="2"/>
    <x v="0"/>
    <n v="2413.5500000000002"/>
    <n v="0"/>
    <n v="2413.5500000000002"/>
    <n v="2952.66"/>
    <n v="-539.10999999999967"/>
    <n v="38.64"/>
    <n v="0"/>
    <n v="38.64"/>
    <n v="47.271000000000001"/>
    <n v="-8.6310000000000002"/>
  </r>
  <r>
    <s v="1431868"/>
    <x v="7"/>
    <x v="1"/>
    <x v="0"/>
    <n v="3792.89"/>
    <n v="0"/>
    <n v="3792.89"/>
    <n v="3771.07"/>
    <n v="21.819999999999709"/>
    <n v="0"/>
    <n v="0"/>
    <n v="0"/>
    <n v="0"/>
    <n v="0"/>
  </r>
  <r>
    <s v="1431868"/>
    <x v="8"/>
    <x v="1"/>
    <x v="0"/>
    <n v="8771.09"/>
    <n v="0"/>
    <n v="8771.09"/>
    <n v="8720.6299999999992"/>
    <n v="50.460000000000946"/>
    <n v="0"/>
    <n v="0"/>
    <n v="0"/>
    <n v="0"/>
    <n v="0"/>
  </r>
  <r>
    <s v="1431868"/>
    <x v="469"/>
    <x v="3"/>
    <x v="1"/>
    <n v="-225451.6"/>
    <n v="0"/>
    <n v="-225451.6"/>
    <n v="-225451.58"/>
    <n v="-2.0000000018626451E-2"/>
    <n v="-2251"/>
    <n v="0"/>
    <n v="-2251"/>
    <n v="-2251"/>
    <n v="0"/>
  </r>
  <r>
    <s v="1431868"/>
    <x v="48"/>
    <x v="4"/>
    <x v="2"/>
    <n v="212.8"/>
    <n v="191.60396039603961"/>
    <n v="21.196039603960401"/>
    <n v="193.52"/>
    <n v="19.28"/>
    <n v="2500"/>
    <n v="2251"/>
    <n v="249"/>
    <n v="2273.5100000000002"/>
    <n v="226.48999999999978"/>
  </r>
  <r>
    <s v="1431868"/>
    <x v="10"/>
    <x v="4"/>
    <x v="2"/>
    <n v="820.36"/>
    <n v="814.67980295566497"/>
    <n v="5.6801970443350456"/>
    <n v="826.9"/>
    <n v="-6.5399999999999636"/>
    <n v="13600"/>
    <n v="13506"/>
    <n v="94"/>
    <n v="13708.59"/>
    <n v="-108.59000000000015"/>
  </r>
  <r>
    <s v="1431868"/>
    <x v="50"/>
    <x v="4"/>
    <x v="2"/>
    <n v="1119.69"/>
    <n v="1114.2487562189056"/>
    <n v="5.4412437810944994"/>
    <n v="1119.82"/>
    <n v="-0.12999999999988177"/>
    <n v="2262"/>
    <n v="2251"/>
    <n v="11"/>
    <n v="2262.2550000000001"/>
    <n v="-0.25500000000010914"/>
  </r>
  <r>
    <s v="1431868"/>
    <x v="12"/>
    <x v="4"/>
    <x v="2"/>
    <n v="3519"/>
    <n v="3494.6798029556649"/>
    <n v="24.320197044335146"/>
    <n v="3547.1"/>
    <n v="-28.099999999999909"/>
    <n v="13600"/>
    <n v="13506"/>
    <n v="94"/>
    <n v="13708.59"/>
    <n v="-108.59000000000015"/>
  </r>
  <r>
    <s v="1431868"/>
    <x v="13"/>
    <x v="4"/>
    <x v="2"/>
    <n v="4255.17"/>
    <n v="4225.7536945812817"/>
    <n v="29.416305418718366"/>
    <n v="4289.1400000000003"/>
    <n v="-33.970000000000255"/>
    <n v="13600"/>
    <n v="13506"/>
    <n v="94"/>
    <n v="13708.59"/>
    <n v="-108.59000000000015"/>
  </r>
  <r>
    <s v="1431868"/>
    <x v="14"/>
    <x v="4"/>
    <x v="2"/>
    <n v="6474.52"/>
    <n v="6350.3823529411766"/>
    <n v="124.13764705882386"/>
    <n v="6477.39"/>
    <n v="-2.8699999999998909"/>
    <n v="13770"/>
    <n v="13506"/>
    <n v="264"/>
    <n v="13776.12"/>
    <n v="-6.1200000000008004"/>
  </r>
  <r>
    <s v="1431868"/>
    <x v="15"/>
    <x v="4"/>
    <x v="2"/>
    <n v="12680.22"/>
    <n v="12232.778325123152"/>
    <n v="447.44167487684717"/>
    <n v="12416.27"/>
    <n v="263.94999999999891"/>
    <n v="14000"/>
    <n v="13506"/>
    <n v="494"/>
    <n v="13708.59"/>
    <n v="291.40999999999985"/>
  </r>
  <r>
    <s v="1431868"/>
    <x v="17"/>
    <x v="4"/>
    <x v="2"/>
    <n v="18045.439999999999"/>
    <n v="17962.97512437811"/>
    <n v="82.464875621888496"/>
    <n v="18052.79"/>
    <n v="-7.3500000000021828"/>
    <n v="13568"/>
    <n v="13506"/>
    <n v="62"/>
    <n v="13573.53"/>
    <n v="-5.5300000000006548"/>
  </r>
  <r>
    <s v="1431868"/>
    <x v="51"/>
    <x v="4"/>
    <x v="2"/>
    <n v="20685.88"/>
    <n v="19831.310344827587"/>
    <n v="854.56965517241406"/>
    <n v="20128.78"/>
    <n v="557.10000000000218"/>
    <n v="2348"/>
    <n v="2251"/>
    <n v="97"/>
    <n v="2284.7649999999999"/>
    <n v="63.235000000000127"/>
  </r>
  <r>
    <s v="1431868"/>
    <x v="18"/>
    <x v="4"/>
    <x v="2"/>
    <n v="77014.16"/>
    <n v="76285.534653465351"/>
    <n v="728.62534653465264"/>
    <n v="77048.39"/>
    <n v="-34.229999999995925"/>
    <n v="13635"/>
    <n v="13506"/>
    <n v="129"/>
    <n v="13641.06"/>
    <n v="-6.0599999999994907"/>
  </r>
  <r>
    <s v="1431868"/>
    <x v="19"/>
    <x v="4"/>
    <x v="3"/>
    <n v="63264.98"/>
    <n v="60706.316831683165"/>
    <n v="2558.663168316838"/>
    <n v="61313.38"/>
    <n v="1951.6000000000058"/>
    <n v="10290"/>
    <n v="10129.5"/>
    <n v="160.5"/>
    <n v="10230.795"/>
    <n v="59.204999999999927"/>
  </r>
  <r>
    <s v="1431868"/>
    <x v="20"/>
    <x v="4"/>
    <x v="4"/>
    <n v="681.92"/>
    <n v="668.54901960784309"/>
    <n v="13.370980392156866"/>
    <n v="681.92"/>
    <n v="0"/>
    <n v="123.985"/>
    <n v="121.55392156862744"/>
    <n v="2.4310784313725549"/>
    <n v="123.985"/>
    <n v="0"/>
  </r>
  <r>
    <s v="1431869"/>
    <x v="0"/>
    <x v="0"/>
    <x v="0"/>
    <n v="-3010.29"/>
    <n v="0"/>
    <n v="-3010.29"/>
    <n v="0"/>
    <n v="-3010.29"/>
    <n v="0"/>
    <n v="0"/>
    <n v="0"/>
    <n v="0"/>
    <n v="0"/>
  </r>
  <r>
    <s v="1431869"/>
    <x v="1"/>
    <x v="1"/>
    <x v="0"/>
    <n v="1.33"/>
    <n v="0"/>
    <n v="1.33"/>
    <n v="1.32"/>
    <n v="1.0000000000000009E-2"/>
    <n v="0"/>
    <n v="0"/>
    <n v="0"/>
    <n v="0"/>
    <n v="0"/>
  </r>
  <r>
    <s v="1431869"/>
    <x v="2"/>
    <x v="1"/>
    <x v="0"/>
    <n v="31.06"/>
    <n v="0"/>
    <n v="31.06"/>
    <n v="30.71"/>
    <n v="0.34999999999999787"/>
    <n v="0"/>
    <n v="0"/>
    <n v="0"/>
    <n v="0"/>
    <n v="0"/>
  </r>
  <r>
    <s v="1431869"/>
    <x v="3"/>
    <x v="1"/>
    <x v="0"/>
    <n v="208.52"/>
    <n v="0"/>
    <n v="208.52"/>
    <n v="206.22"/>
    <n v="2.3000000000000114"/>
    <n v="0"/>
    <n v="0"/>
    <n v="0"/>
    <n v="0"/>
    <n v="0"/>
  </r>
  <r>
    <s v="1431869"/>
    <x v="4"/>
    <x v="2"/>
    <x v="0"/>
    <n v="412.64"/>
    <n v="0"/>
    <n v="412.64"/>
    <n v="488.82"/>
    <n v="-76.180000000000007"/>
    <n v="1.17"/>
    <n v="0"/>
    <n v="1.17"/>
    <n v="1.3859999999999999"/>
    <n v="-0.21599999999999997"/>
  </r>
  <r>
    <s v="1431869"/>
    <x v="5"/>
    <x v="2"/>
    <x v="0"/>
    <n v="1418.47"/>
    <n v="0"/>
    <n v="1418.47"/>
    <n v="1680.35"/>
    <n v="-261.87999999999988"/>
    <n v="1.17"/>
    <n v="0"/>
    <n v="1.17"/>
    <n v="1.3859999999999999"/>
    <n v="-0.21599999999999997"/>
  </r>
  <r>
    <s v="1431869"/>
    <x v="6"/>
    <x v="2"/>
    <x v="0"/>
    <n v="1534.7"/>
    <n v="0"/>
    <n v="1534.7"/>
    <n v="1818.03"/>
    <n v="-283.32999999999993"/>
    <n v="24.57"/>
    <n v="0"/>
    <n v="24.57"/>
    <n v="29.106000000000002"/>
    <n v="-4.5360000000000014"/>
  </r>
  <r>
    <s v="1431869"/>
    <x v="7"/>
    <x v="1"/>
    <x v="0"/>
    <n v="2336.19"/>
    <n v="0"/>
    <n v="2336.19"/>
    <n v="2310.4499999999998"/>
    <n v="25.740000000000236"/>
    <n v="0"/>
    <n v="0"/>
    <n v="0"/>
    <n v="0"/>
    <n v="0"/>
  </r>
  <r>
    <s v="1431869"/>
    <x v="8"/>
    <x v="1"/>
    <x v="0"/>
    <n v="5402.45"/>
    <n v="0"/>
    <n v="5402.45"/>
    <n v="5342.94"/>
    <n v="59.510000000000218"/>
    <n v="0"/>
    <n v="0"/>
    <n v="0"/>
    <n v="0"/>
    <n v="0"/>
  </r>
  <r>
    <s v="1431869"/>
    <x v="468"/>
    <x v="3"/>
    <x v="1"/>
    <n v="-131770.34"/>
    <n v="0"/>
    <n v="-131770.34"/>
    <n v="-131770.29"/>
    <n v="-4.9999999988358468E-2"/>
    <n v="-1386"/>
    <n v="0"/>
    <n v="-1386"/>
    <n v="-1386"/>
    <n v="0"/>
  </r>
  <r>
    <s v="1431869"/>
    <x v="48"/>
    <x v="4"/>
    <x v="2"/>
    <n v="272.38"/>
    <n v="0"/>
    <n v="272.38"/>
    <n v="0"/>
    <n v="272.38"/>
    <n v="3200"/>
    <n v="0"/>
    <n v="3200"/>
    <n v="0"/>
    <n v="3200"/>
  </r>
  <r>
    <s v="1431869"/>
    <x v="271"/>
    <x v="4"/>
    <x v="2"/>
    <n v="512.72"/>
    <n v="501.62561576354682"/>
    <n v="11.094384236453209"/>
    <n v="509.15"/>
    <n v="3.57000000000005"/>
    <n v="8500"/>
    <n v="8316"/>
    <n v="184"/>
    <n v="8440.74"/>
    <n v="59.260000000000218"/>
  </r>
  <r>
    <s v="1431869"/>
    <x v="50"/>
    <x v="4"/>
    <x v="2"/>
    <n v="691.02"/>
    <n v="686.06965174129357"/>
    <n v="4.9503482587064127"/>
    <n v="689.5"/>
    <n v="1.5199999999999818"/>
    <n v="1396"/>
    <n v="1386"/>
    <n v="10"/>
    <n v="1392.93"/>
    <n v="3.0699999999999363"/>
  </r>
  <r>
    <s v="1431869"/>
    <x v="272"/>
    <x v="4"/>
    <x v="2"/>
    <n v="1984.07"/>
    <n v="1941.1231527093596"/>
    <n v="42.946847290640335"/>
    <n v="1970.24"/>
    <n v="13.829999999999927"/>
    <n v="8500"/>
    <n v="8316"/>
    <n v="184"/>
    <n v="8440.74"/>
    <n v="59.260000000000218"/>
  </r>
  <r>
    <s v="1431869"/>
    <x v="346"/>
    <x v="4"/>
    <x v="2"/>
    <n v="2562.15"/>
    <n v="2506.6896551724139"/>
    <n v="55.460344827586141"/>
    <n v="2544.29"/>
    <n v="17.860000000000127"/>
    <n v="8500"/>
    <n v="8316"/>
    <n v="184"/>
    <n v="8440.74"/>
    <n v="59.260000000000218"/>
  </r>
  <r>
    <s v="1431869"/>
    <x v="14"/>
    <x v="4"/>
    <x v="2"/>
    <n v="3996.61"/>
    <n v="3910.0980392156862"/>
    <n v="86.511960784313942"/>
    <n v="3988.3"/>
    <n v="8.3099999999999454"/>
    <n v="8500"/>
    <n v="8316"/>
    <n v="184"/>
    <n v="8482.32"/>
    <n v="17.680000000000291"/>
  </r>
  <r>
    <s v="1431869"/>
    <x v="200"/>
    <x v="4"/>
    <x v="2"/>
    <n v="7963.75"/>
    <n v="6781.9901477832509"/>
    <n v="1181.7598522167491"/>
    <n v="6883.72"/>
    <n v="1080.0299999999997"/>
    <n v="9765"/>
    <n v="8316"/>
    <n v="1449"/>
    <n v="8440.74"/>
    <n v="1324.2600000000002"/>
  </r>
  <r>
    <s v="1431869"/>
    <x v="17"/>
    <x v="4"/>
    <x v="2"/>
    <n v="11305"/>
    <n v="11060.278606965174"/>
    <n v="244.72139303482618"/>
    <n v="11115.58"/>
    <n v="189.42000000000007"/>
    <n v="8500"/>
    <n v="8316"/>
    <n v="184"/>
    <n v="8357.58"/>
    <n v="142.42000000000007"/>
  </r>
  <r>
    <s v="1431869"/>
    <x v="410"/>
    <x v="4"/>
    <x v="2"/>
    <n v="11540.4"/>
    <n v="11295.901477832513"/>
    <n v="244.49852216748695"/>
    <n v="11465.34"/>
    <n v="75.059999999999491"/>
    <n v="1416"/>
    <n v="1386"/>
    <n v="30"/>
    <n v="1406.79"/>
    <n v="9.2100000000000364"/>
  </r>
  <r>
    <s v="1431869"/>
    <x v="58"/>
    <x v="4"/>
    <x v="2"/>
    <n v="42099.44"/>
    <n v="41708.237623762376"/>
    <n v="391.20237623762659"/>
    <n v="42125.32"/>
    <n v="-25.879999999997381"/>
    <n v="8394"/>
    <n v="8316"/>
    <n v="78"/>
    <n v="8399.16"/>
    <n v="-5.1599999999998545"/>
  </r>
  <r>
    <s v="1431869"/>
    <x v="275"/>
    <x v="4"/>
    <x v="3"/>
    <n v="40087.85"/>
    <n v="37990.189054726368"/>
    <n v="2097.6609452736302"/>
    <n v="38180.14"/>
    <n v="1907.7099999999991"/>
    <n v="6338"/>
    <n v="6237"/>
    <n v="101"/>
    <n v="6268.1850000000004"/>
    <n v="69.8149999999996"/>
  </r>
  <r>
    <s v="1431869"/>
    <x v="20"/>
    <x v="4"/>
    <x v="4"/>
    <n v="419.88"/>
    <n v="411.64705882352939"/>
    <n v="8.2329411764706038"/>
    <n v="419.88"/>
    <n v="0"/>
    <n v="76.340999999999994"/>
    <n v="74.844117647058823"/>
    <n v="1.4968823529411708"/>
    <n v="76.340999999999994"/>
    <n v="0"/>
  </r>
  <r>
    <s v="1432092"/>
    <x v="0"/>
    <x v="0"/>
    <x v="0"/>
    <n v="-2742.38"/>
    <n v="0"/>
    <n v="-2742.38"/>
    <n v="0"/>
    <n v="-2742.38"/>
    <n v="0"/>
    <n v="0"/>
    <n v="0"/>
    <n v="0"/>
    <n v="0"/>
  </r>
  <r>
    <s v="1432092"/>
    <x v="1"/>
    <x v="1"/>
    <x v="0"/>
    <n v="2.1800000000000002"/>
    <n v="0"/>
    <n v="2.1800000000000002"/>
    <n v="2.97"/>
    <n v="-0.79"/>
    <n v="0"/>
    <n v="0"/>
    <n v="0"/>
    <n v="0"/>
    <n v="0"/>
  </r>
  <r>
    <s v="1432092"/>
    <x v="2"/>
    <x v="1"/>
    <x v="0"/>
    <n v="50.96"/>
    <n v="0"/>
    <n v="50.96"/>
    <n v="69.23"/>
    <n v="-18.270000000000003"/>
    <n v="0"/>
    <n v="0"/>
    <n v="0"/>
    <n v="0"/>
    <n v="0"/>
  </r>
  <r>
    <s v="1432092"/>
    <x v="3"/>
    <x v="1"/>
    <x v="0"/>
    <n v="342.16"/>
    <n v="0"/>
    <n v="342.16"/>
    <n v="464.82"/>
    <n v="-122.65999999999997"/>
    <n v="0"/>
    <n v="0"/>
    <n v="0"/>
    <n v="0"/>
    <n v="0"/>
  </r>
  <r>
    <s v="1432092"/>
    <x v="4"/>
    <x v="2"/>
    <x v="0"/>
    <n v="292.73"/>
    <n v="0"/>
    <n v="292.73"/>
    <n v="754.67"/>
    <n v="-461.93999999999994"/>
    <n v="0.83"/>
    <n v="0"/>
    <n v="0.83"/>
    <n v="2.14"/>
    <n v="-1.31"/>
  </r>
  <r>
    <s v="1432092"/>
    <x v="5"/>
    <x v="2"/>
    <x v="0"/>
    <n v="1006.27"/>
    <n v="0"/>
    <n v="1006.27"/>
    <n v="2594.21"/>
    <n v="-1587.94"/>
    <n v="0.83"/>
    <n v="0"/>
    <n v="0.83"/>
    <n v="2.14"/>
    <n v="-1.31"/>
  </r>
  <r>
    <s v="1432092"/>
    <x v="6"/>
    <x v="2"/>
    <x v="0"/>
    <n v="1088.72"/>
    <n v="0"/>
    <n v="1088.72"/>
    <n v="2806.7"/>
    <n v="-1717.9799999999998"/>
    <n v="17.43"/>
    <n v="0"/>
    <n v="17.43"/>
    <n v="44.933999999999997"/>
    <n v="-27.503999999999998"/>
  </r>
  <r>
    <s v="1432092"/>
    <x v="7"/>
    <x v="1"/>
    <x v="0"/>
    <n v="3833.44"/>
    <n v="0"/>
    <n v="3833.44"/>
    <n v="5207.6899999999996"/>
    <n v="-1374.2499999999995"/>
    <n v="0"/>
    <n v="0"/>
    <n v="0"/>
    <n v="0"/>
    <n v="0"/>
  </r>
  <r>
    <s v="1432092"/>
    <x v="8"/>
    <x v="1"/>
    <x v="0"/>
    <n v="8864.86"/>
    <n v="0"/>
    <n v="8864.86"/>
    <n v="12042.81"/>
    <n v="-3177.9499999999989"/>
    <n v="0"/>
    <n v="0"/>
    <n v="0"/>
    <n v="0"/>
    <n v="0"/>
  </r>
  <r>
    <s v="1432092"/>
    <x v="270"/>
    <x v="3"/>
    <x v="1"/>
    <n v="-287279.57"/>
    <n v="0"/>
    <n v="-287279.57"/>
    <n v="-287279.56"/>
    <n v="-1.0000000009313226E-2"/>
    <n v="-1562"/>
    <n v="0"/>
    <n v="-1562"/>
    <n v="-1562"/>
    <n v="0"/>
  </r>
  <r>
    <s v="1432092"/>
    <x v="516"/>
    <x v="4"/>
    <x v="5"/>
    <n v="64829.81"/>
    <n v="0"/>
    <n v="64829.81"/>
    <n v="0"/>
    <n v="64829.81"/>
    <n v="405"/>
    <n v="0"/>
    <n v="405"/>
    <n v="0"/>
    <n v="405"/>
  </r>
  <r>
    <s v="1432092"/>
    <x v="271"/>
    <x v="4"/>
    <x v="2"/>
    <n v="1127.98"/>
    <n v="1130.6403940886698"/>
    <n v="-2.6603940886698183"/>
    <n v="1147.5999999999999"/>
    <n v="-19.619999999999891"/>
    <n v="18700"/>
    <n v="18744"/>
    <n v="-44"/>
    <n v="19025.16"/>
    <n v="-325.15999999999985"/>
  </r>
  <r>
    <s v="1432092"/>
    <x v="11"/>
    <x v="4"/>
    <x v="2"/>
    <n v="1555.87"/>
    <n v="1547.9402985074628"/>
    <n v="7.9297014925371059"/>
    <n v="1555.68"/>
    <n v="0.1899999999998272"/>
    <n v="1570"/>
    <n v="1562"/>
    <n v="8"/>
    <n v="1569.81"/>
    <n v="0.19000000000005457"/>
  </r>
  <r>
    <s v="1432092"/>
    <x v="272"/>
    <x v="4"/>
    <x v="2"/>
    <n v="4411.6400000000003"/>
    <n v="4375.2216748768478"/>
    <n v="36.418325123152499"/>
    <n v="4440.8500000000004"/>
    <n v="-29.210000000000036"/>
    <n v="18900"/>
    <n v="18744"/>
    <n v="156"/>
    <n v="19025.16"/>
    <n v="-125.15999999999985"/>
  </r>
  <r>
    <s v="1432092"/>
    <x v="346"/>
    <x v="4"/>
    <x v="2"/>
    <n v="5666.88"/>
    <n v="5650"/>
    <n v="16.880000000000109"/>
    <n v="5734.75"/>
    <n v="-67.869999999999891"/>
    <n v="18800"/>
    <n v="18744"/>
    <n v="56"/>
    <n v="19025.16"/>
    <n v="-225.15999999999985"/>
  </r>
  <r>
    <s v="1432092"/>
    <x v="14"/>
    <x v="4"/>
    <x v="2"/>
    <n v="6657.89"/>
    <n v="8813.245098039215"/>
    <n v="-2155.3550980392147"/>
    <n v="8989.51"/>
    <n v="-2331.62"/>
    <n v="14160"/>
    <n v="18744"/>
    <n v="-4584"/>
    <n v="19118.88"/>
    <n v="-4958.880000000001"/>
  </r>
  <r>
    <s v="1432092"/>
    <x v="200"/>
    <x v="4"/>
    <x v="2"/>
    <n v="15560.5"/>
    <n v="15286.384236453201"/>
    <n v="274.11576354679892"/>
    <n v="15515.68"/>
    <n v="44.819999999999709"/>
    <n v="19080"/>
    <n v="18744"/>
    <n v="336"/>
    <n v="19025.16"/>
    <n v="54.840000000000146"/>
  </r>
  <r>
    <s v="1432092"/>
    <x v="274"/>
    <x v="4"/>
    <x v="2"/>
    <n v="19167.8"/>
    <n v="18665.901477832511"/>
    <n v="501.89852216748841"/>
    <n v="18945.89"/>
    <n v="221.90999999999985"/>
    <n v="1604"/>
    <n v="1562"/>
    <n v="42"/>
    <n v="1585.43"/>
    <n v="18.569999999999936"/>
  </r>
  <r>
    <s v="1432092"/>
    <x v="17"/>
    <x v="4"/>
    <x v="2"/>
    <n v="18620"/>
    <n v="24929.5223880597"/>
    <n v="-6309.5223880597005"/>
    <n v="25054.17"/>
    <n v="-6434.1699999999983"/>
    <n v="14000"/>
    <n v="18744"/>
    <n v="-4744"/>
    <n v="18837.72"/>
    <n v="-4837.7200000000012"/>
  </r>
  <r>
    <s v="1432092"/>
    <x v="58"/>
    <x v="4"/>
    <x v="2"/>
    <n v="70215.88"/>
    <n v="94009.029702970292"/>
    <n v="-23793.149702970288"/>
    <n v="94949.119999999995"/>
    <n v="-24733.239999999991"/>
    <n v="14000"/>
    <n v="18743.999999999996"/>
    <n v="-4743.9999999999964"/>
    <n v="18931.439999999999"/>
    <n v="-4931.4399999999987"/>
  </r>
  <r>
    <s v="1432092"/>
    <x v="275"/>
    <x v="4"/>
    <x v="3"/>
    <n v="65780"/>
    <n v="85628.686567164186"/>
    <n v="-19848.686567164186"/>
    <n v="86056.83"/>
    <n v="-20276.830000000002"/>
    <n v="10400"/>
    <n v="14058"/>
    <n v="-3658"/>
    <n v="14128.29"/>
    <n v="-3728.2900000000009"/>
  </r>
  <r>
    <s v="1432092"/>
    <x v="20"/>
    <x v="4"/>
    <x v="4"/>
    <n v="946.38"/>
    <n v="927.83333333333337"/>
    <n v="18.546666666666624"/>
    <n v="946.39"/>
    <n v="-9.9999999999909051E-3"/>
    <n v="172.07"/>
    <n v="168.69607843137254"/>
    <n v="3.373921568627452"/>
    <n v="172.07"/>
    <n v="0"/>
  </r>
  <r>
    <s v="1432202"/>
    <x v="0"/>
    <x v="0"/>
    <x v="0"/>
    <n v="774.22"/>
    <n v="0"/>
    <n v="774.22"/>
    <n v="0"/>
    <n v="774.22"/>
    <n v="0"/>
    <n v="0"/>
    <n v="0"/>
    <n v="0"/>
    <n v="0"/>
  </r>
  <r>
    <s v="1432202"/>
    <x v="190"/>
    <x v="2"/>
    <x v="0"/>
    <n v="61.7"/>
    <n v="0"/>
    <n v="61.7"/>
    <n v="66.150000000000006"/>
    <n v="-4.4500000000000028"/>
    <n v="8.16"/>
    <n v="0"/>
    <n v="8.16"/>
    <n v="8.75"/>
    <n v="-0.58999999999999986"/>
  </r>
  <r>
    <s v="1432202"/>
    <x v="191"/>
    <x v="2"/>
    <x v="0"/>
    <n v="126.6"/>
    <n v="0"/>
    <n v="126.6"/>
    <n v="135.75"/>
    <n v="-9.1500000000000057"/>
    <n v="8.16"/>
    <n v="0"/>
    <n v="8.16"/>
    <n v="8.75"/>
    <n v="-0.58999999999999986"/>
  </r>
  <r>
    <s v="1432202"/>
    <x v="192"/>
    <x v="2"/>
    <x v="0"/>
    <n v="4990.7"/>
    <n v="0"/>
    <n v="4990.7"/>
    <n v="5350.48"/>
    <n v="-359.77999999999975"/>
    <n v="81.599999999999994"/>
    <n v="0"/>
    <n v="81.599999999999994"/>
    <n v="87.481999999999999"/>
    <n v="-5.882000000000005"/>
  </r>
  <r>
    <s v="1432202"/>
    <x v="56"/>
    <x v="3"/>
    <x v="2"/>
    <n v="-32935.75"/>
    <n v="0"/>
    <n v="-32935.75"/>
    <n v="-32935.83"/>
    <n v="8.000000000174623E-2"/>
    <n v="-40680"/>
    <n v="0"/>
    <n v="-40680"/>
    <n v="-40680"/>
    <n v="0"/>
  </r>
  <r>
    <s v="1432202"/>
    <x v="194"/>
    <x v="4"/>
    <x v="2"/>
    <n v="3399.93"/>
    <n v="3399.5266272189347"/>
    <n v="0.4033727810651726"/>
    <n v="3447.12"/>
    <n v="-47.190000000000055"/>
    <n v="6713"/>
    <n v="6712.2001972386579"/>
    <n v="0.79980276134210726"/>
    <n v="6806.1710000000003"/>
    <n v="-93.171000000000276"/>
  </r>
  <r>
    <s v="1432202"/>
    <x v="193"/>
    <x v="4"/>
    <x v="2"/>
    <n v="23582.6"/>
    <n v="23582.600985221674"/>
    <n v="-9.8522167536430061E-4"/>
    <n v="23936.34"/>
    <n v="-353.7400000000016"/>
    <n v="40680"/>
    <n v="40679.999999999993"/>
    <n v="7.2759576141834259E-12"/>
    <n v="41290.199999999997"/>
    <n v="-610.19999999999709"/>
  </r>
  <r>
    <s v="1432205"/>
    <x v="0"/>
    <x v="0"/>
    <x v="0"/>
    <n v="136.9"/>
    <n v="0"/>
    <n v="136.9"/>
    <n v="0"/>
    <n v="136.9"/>
    <n v="0"/>
    <n v="0"/>
    <n v="0"/>
    <n v="0"/>
    <n v="0"/>
  </r>
  <r>
    <s v="1432205"/>
    <x v="190"/>
    <x v="2"/>
    <x v="0"/>
    <n v="77.12"/>
    <n v="0"/>
    <n v="77.12"/>
    <n v="74.41"/>
    <n v="2.710000000000008"/>
    <n v="10.199999999999999"/>
    <n v="0"/>
    <n v="10.199999999999999"/>
    <n v="9.8439999999999994"/>
    <n v="0.35599999999999987"/>
  </r>
  <r>
    <s v="1432205"/>
    <x v="191"/>
    <x v="2"/>
    <x v="0"/>
    <n v="158.25"/>
    <n v="0"/>
    <n v="158.25"/>
    <n v="152.72"/>
    <n v="5.5300000000000011"/>
    <n v="10.199999999999999"/>
    <n v="0"/>
    <n v="10.199999999999999"/>
    <n v="9.8439999999999994"/>
    <n v="0.35599999999999987"/>
  </r>
  <r>
    <s v="1432205"/>
    <x v="192"/>
    <x v="2"/>
    <x v="0"/>
    <n v="6238.37"/>
    <n v="0"/>
    <n v="6238.37"/>
    <n v="6019.29"/>
    <n v="219.07999999999993"/>
    <n v="102"/>
    <n v="0"/>
    <n v="102"/>
    <n v="98.418000000000006"/>
    <n v="3.5819999999999936"/>
  </r>
  <r>
    <s v="1432205"/>
    <x v="15"/>
    <x v="3"/>
    <x v="2"/>
    <n v="-41450.730000000003"/>
    <n v="0"/>
    <n v="-41450.730000000003"/>
    <n v="-41450.69"/>
    <n v="-4.0000000000873115E-2"/>
    <n v="-45765"/>
    <n v="0"/>
    <n v="-45765"/>
    <n v="-45765"/>
    <n v="0"/>
  </r>
  <r>
    <s v="1432205"/>
    <x v="196"/>
    <x v="4"/>
    <x v="2"/>
    <n v="3646.45"/>
    <n v="3646.5581854043389"/>
    <n v="-0.10818540433911039"/>
    <n v="3697.61"/>
    <n v="-51.160000000000309"/>
    <n v="7551"/>
    <n v="7551.2248520710054"/>
    <n v="-0.22485207100544358"/>
    <n v="7656.942"/>
    <n v="-105.94200000000001"/>
  </r>
  <r>
    <s v="1432205"/>
    <x v="197"/>
    <x v="4"/>
    <x v="2"/>
    <n v="31193.64"/>
    <n v="31041.024630541873"/>
    <n v="152.61536945812622"/>
    <n v="31506.639999999999"/>
    <n v="-313"/>
    <n v="45990"/>
    <n v="45765"/>
    <n v="225"/>
    <n v="46451.474999999999"/>
    <n v="-461.47499999999854"/>
  </r>
  <r>
    <s v="1432852"/>
    <x v="0"/>
    <x v="0"/>
    <x v="0"/>
    <n v="16.190000000000001"/>
    <n v="0"/>
    <n v="16.190000000000001"/>
    <n v="0"/>
    <n v="16.190000000000001"/>
    <n v="0"/>
    <n v="0"/>
    <n v="0"/>
    <n v="0"/>
    <n v="0"/>
  </r>
  <r>
    <s v="1432852"/>
    <x v="1"/>
    <x v="1"/>
    <x v="0"/>
    <n v="7.0000000000000007E-2"/>
    <n v="0"/>
    <n v="7.0000000000000007E-2"/>
    <n v="7.0000000000000007E-2"/>
    <n v="0"/>
    <n v="0"/>
    <n v="0"/>
    <n v="0"/>
    <n v="0"/>
    <n v="0"/>
  </r>
  <r>
    <s v="1432852"/>
    <x v="2"/>
    <x v="1"/>
    <x v="0"/>
    <n v="1.57"/>
    <n v="0"/>
    <n v="1.57"/>
    <n v="1.57"/>
    <n v="0"/>
    <n v="0"/>
    <n v="0"/>
    <n v="0"/>
    <n v="0"/>
    <n v="0"/>
  </r>
  <r>
    <s v="1432852"/>
    <x v="3"/>
    <x v="1"/>
    <x v="0"/>
    <n v="10.53"/>
    <n v="0"/>
    <n v="10.53"/>
    <n v="10.56"/>
    <n v="-3.0000000000001137E-2"/>
    <n v="0"/>
    <n v="0"/>
    <n v="0"/>
    <n v="0"/>
    <n v="0"/>
  </r>
  <r>
    <s v="1432852"/>
    <x v="4"/>
    <x v="2"/>
    <x v="0"/>
    <n v="25.04"/>
    <n v="0"/>
    <n v="25.04"/>
    <n v="25.04"/>
    <n v="0"/>
    <n v="7.0999999999999994E-2"/>
    <n v="0"/>
    <n v="7.0999999999999994E-2"/>
    <n v="7.0999999999999994E-2"/>
    <n v="0"/>
  </r>
  <r>
    <s v="1432852"/>
    <x v="5"/>
    <x v="2"/>
    <x v="0"/>
    <n v="86.08"/>
    <n v="0"/>
    <n v="86.08"/>
    <n v="86.08"/>
    <n v="0"/>
    <n v="7.0999999999999994E-2"/>
    <n v="0"/>
    <n v="7.0999999999999994E-2"/>
    <n v="7.0999999999999994E-2"/>
    <n v="0"/>
  </r>
  <r>
    <s v="1432852"/>
    <x v="6"/>
    <x v="2"/>
    <x v="0"/>
    <n v="93.07"/>
    <n v="0"/>
    <n v="93.07"/>
    <n v="93.13"/>
    <n v="-6.0000000000002274E-2"/>
    <n v="1.49"/>
    <n v="0"/>
    <n v="1.49"/>
    <n v="1.4910000000000001"/>
    <n v="-1.0000000000001119E-3"/>
  </r>
  <r>
    <s v="1432852"/>
    <x v="7"/>
    <x v="1"/>
    <x v="0"/>
    <n v="117.95"/>
    <n v="0"/>
    <n v="117.95"/>
    <n v="118.36"/>
    <n v="-0.40999999999999659"/>
    <n v="0"/>
    <n v="0"/>
    <n v="0"/>
    <n v="0"/>
    <n v="0"/>
  </r>
  <r>
    <s v="1432852"/>
    <x v="8"/>
    <x v="1"/>
    <x v="0"/>
    <n v="272.76"/>
    <n v="0"/>
    <n v="272.76"/>
    <n v="273.7"/>
    <n v="-0.93999999999999773"/>
    <n v="0"/>
    <n v="0"/>
    <n v="0"/>
    <n v="0"/>
    <n v="0"/>
  </r>
  <r>
    <s v="1432852"/>
    <x v="52"/>
    <x v="3"/>
    <x v="1"/>
    <n v="-6673.6"/>
    <n v="0"/>
    <n v="-6673.6"/>
    <n v="-6673.59"/>
    <n v="-1.0000000000218279E-2"/>
    <n v="-71"/>
    <n v="0"/>
    <n v="-71"/>
    <n v="-71"/>
    <n v="0"/>
  </r>
  <r>
    <s v="1432852"/>
    <x v="48"/>
    <x v="4"/>
    <x v="2"/>
    <n v="6.13"/>
    <n v="6.0396039603960396"/>
    <n v="9.0396039603960254E-2"/>
    <n v="6.1"/>
    <n v="3.0000000000000249E-2"/>
    <n v="72"/>
    <n v="70.999999999999986"/>
    <n v="1.0000000000000142"/>
    <n v="71.709999999999994"/>
    <n v="0.29000000000000625"/>
  </r>
  <r>
    <s v="1432852"/>
    <x v="53"/>
    <x v="4"/>
    <x v="2"/>
    <n v="24.8"/>
    <n v="21.123152709359605"/>
    <n v="3.6768472906403957"/>
    <n v="21.44"/>
    <n v="3.3599999999999994"/>
    <n v="500"/>
    <n v="426"/>
    <n v="74"/>
    <n v="432.39"/>
    <n v="67.610000000000014"/>
  </r>
  <r>
    <s v="1432852"/>
    <x v="50"/>
    <x v="4"/>
    <x v="2"/>
    <n v="35.64"/>
    <n v="35.144278606965173"/>
    <n v="0.49572139303482743"/>
    <n v="35.32"/>
    <n v="0.32000000000000028"/>
    <n v="72"/>
    <n v="71"/>
    <n v="1"/>
    <n v="71.355000000000004"/>
    <n v="0.64499999999999602"/>
  </r>
  <r>
    <s v="1432852"/>
    <x v="54"/>
    <x v="4"/>
    <x v="2"/>
    <n v="112.79"/>
    <n v="96.098522167487687"/>
    <n v="16.691477832512319"/>
    <n v="97.54"/>
    <n v="15.25"/>
    <n v="500"/>
    <n v="426"/>
    <n v="74"/>
    <n v="432.39"/>
    <n v="67.610000000000014"/>
  </r>
  <r>
    <s v="1432852"/>
    <x v="55"/>
    <x v="4"/>
    <x v="2"/>
    <n v="144.93"/>
    <n v="123.48768472906404"/>
    <n v="21.442315270935964"/>
    <n v="125.34"/>
    <n v="19.590000000000003"/>
    <n v="500"/>
    <n v="426"/>
    <n v="74"/>
    <n v="432.39"/>
    <n v="67.610000000000014"/>
  </r>
  <r>
    <s v="1432852"/>
    <x v="14"/>
    <x v="4"/>
    <x v="2"/>
    <n v="204.53"/>
    <n v="200.30392156862746"/>
    <n v="4.2260784313725424"/>
    <n v="204.31"/>
    <n v="0.21999999999999886"/>
    <n v="435"/>
    <n v="426"/>
    <n v="9"/>
    <n v="434.52"/>
    <n v="0.48000000000001819"/>
  </r>
  <r>
    <s v="1432852"/>
    <x v="56"/>
    <x v="4"/>
    <x v="2"/>
    <n v="404.81"/>
    <n v="344.90640394088672"/>
    <n v="59.903596059113283"/>
    <n v="350.08"/>
    <n v="54.730000000000018"/>
    <n v="500"/>
    <n v="426"/>
    <n v="74"/>
    <n v="432.39"/>
    <n v="67.610000000000014"/>
  </r>
  <r>
    <s v="1432852"/>
    <x v="17"/>
    <x v="4"/>
    <x v="2"/>
    <n v="570.57000000000005"/>
    <n v="566.57711442786069"/>
    <n v="3.9928855721393575"/>
    <n v="569.41"/>
    <n v="1.1600000000000819"/>
    <n v="429"/>
    <n v="426"/>
    <n v="3"/>
    <n v="428.13"/>
    <n v="0.87000000000000455"/>
  </r>
  <r>
    <s v="1432852"/>
    <x v="57"/>
    <x v="4"/>
    <x v="2"/>
    <n v="440.1"/>
    <n v="578.65024630541882"/>
    <n v="-138.5502463054188"/>
    <n v="587.33000000000004"/>
    <n v="-147.23000000000002"/>
    <n v="54"/>
    <n v="71"/>
    <n v="-17"/>
    <n v="72.064999999999998"/>
    <n v="-18.064999999999998"/>
  </r>
  <r>
    <s v="1432852"/>
    <x v="58"/>
    <x v="4"/>
    <x v="2"/>
    <n v="2161.65"/>
    <n v="2136.5643564356433"/>
    <n v="25.085643564356815"/>
    <n v="2157.9299999999998"/>
    <n v="3.7200000000002547"/>
    <n v="431"/>
    <n v="426"/>
    <n v="5"/>
    <n v="430.26"/>
    <n v="0.74000000000000909"/>
  </r>
  <r>
    <s v="1432852"/>
    <x v="59"/>
    <x v="4"/>
    <x v="3"/>
    <n v="1922.88"/>
    <n v="1879.3731343283582"/>
    <n v="43.50686567164189"/>
    <n v="1888.77"/>
    <n v="34.110000000000127"/>
    <n v="320"/>
    <n v="319.50049751243785"/>
    <n v="0.49950248756215387"/>
    <n v="321.09800000000001"/>
    <n v="-1.0980000000000132"/>
  </r>
  <r>
    <s v="1432852"/>
    <x v="20"/>
    <x v="4"/>
    <x v="4"/>
    <n v="21.51"/>
    <n v="21.088235294117649"/>
    <n v="0.42176470588235304"/>
    <n v="21.51"/>
    <n v="0"/>
    <n v="3.911"/>
    <n v="3.8343137254901962"/>
    <n v="7.6686274509803809E-2"/>
    <n v="3.911"/>
    <n v="0"/>
  </r>
  <r>
    <s v="1432976"/>
    <x v="0"/>
    <x v="0"/>
    <x v="0"/>
    <n v="688.83"/>
    <n v="0"/>
    <n v="688.83"/>
    <n v="0"/>
    <n v="688.83"/>
    <n v="0"/>
    <n v="0"/>
    <n v="0"/>
    <n v="0"/>
    <n v="0"/>
  </r>
  <r>
    <s v="1432976"/>
    <x v="190"/>
    <x v="2"/>
    <x v="0"/>
    <n v="61.7"/>
    <n v="0"/>
    <n v="61.7"/>
    <n v="65.19"/>
    <n v="-3.4899999999999949"/>
    <n v="8.16"/>
    <n v="0"/>
    <n v="8.16"/>
    <n v="8.6240000000000006"/>
    <n v="-0.46400000000000041"/>
  </r>
  <r>
    <s v="1432976"/>
    <x v="191"/>
    <x v="2"/>
    <x v="0"/>
    <n v="126.6"/>
    <n v="0"/>
    <n v="126.6"/>
    <n v="133.80000000000001"/>
    <n v="-7.2000000000000171"/>
    <n v="8.16"/>
    <n v="0"/>
    <n v="8.16"/>
    <n v="8.6240000000000006"/>
    <n v="-0.46400000000000041"/>
  </r>
  <r>
    <s v="1432976"/>
    <x v="192"/>
    <x v="2"/>
    <x v="0"/>
    <n v="4990.7"/>
    <n v="0"/>
    <n v="4990.7"/>
    <n v="5273.53"/>
    <n v="-282.82999999999993"/>
    <n v="81.599999999999994"/>
    <n v="0"/>
    <n v="81.599999999999994"/>
    <n v="86.224000000000004"/>
    <n v="-4.6240000000000094"/>
  </r>
  <r>
    <s v="1432976"/>
    <x v="56"/>
    <x v="3"/>
    <x v="2"/>
    <n v="-32462.11"/>
    <n v="0"/>
    <n v="-32462.11"/>
    <n v="-32462.2"/>
    <n v="9.0000000000145519E-2"/>
    <n v="-40095"/>
    <n v="0"/>
    <n v="-40095"/>
    <n v="-40095"/>
    <n v="0"/>
  </r>
  <r>
    <s v="1432976"/>
    <x v="194"/>
    <x v="4"/>
    <x v="2"/>
    <n v="3350.81"/>
    <n v="3350.6410256410254"/>
    <n v="0.16897435897453761"/>
    <n v="3397.55"/>
    <n v="-46.740000000000236"/>
    <n v="6616"/>
    <n v="6615.6745562130172"/>
    <n v="0.32544378698275978"/>
    <n v="6708.2939999999999"/>
    <n v="-92.293999999999869"/>
  </r>
  <r>
    <s v="1432976"/>
    <x v="193"/>
    <x v="4"/>
    <x v="2"/>
    <n v="23243.47"/>
    <n v="23243.467980295565"/>
    <n v="2.0197044359520078E-3"/>
    <n v="23592.12"/>
    <n v="-348.64999999999782"/>
    <n v="40095"/>
    <n v="40095"/>
    <n v="0"/>
    <n v="40696.425000000003"/>
    <n v="-601.42500000000291"/>
  </r>
  <r>
    <s v="1432977"/>
    <x v="0"/>
    <x v="0"/>
    <x v="0"/>
    <n v="-122.39"/>
    <n v="0"/>
    <n v="-122.39"/>
    <n v="0"/>
    <n v="-122.39"/>
    <n v="0"/>
    <n v="0"/>
    <n v="0"/>
    <n v="0"/>
    <n v="0"/>
  </r>
  <r>
    <s v="1432977"/>
    <x v="4"/>
    <x v="2"/>
    <x v="0"/>
    <n v="176.34"/>
    <n v="0"/>
    <n v="176.34"/>
    <n v="286.18"/>
    <n v="-109.84"/>
    <n v="0.5"/>
    <n v="0"/>
    <n v="0.5"/>
    <n v="0.81100000000000005"/>
    <n v="-0.31100000000000005"/>
  </r>
  <r>
    <s v="1432977"/>
    <x v="5"/>
    <x v="2"/>
    <x v="0"/>
    <n v="606.19000000000005"/>
    <n v="0"/>
    <n v="606.19000000000005"/>
    <n v="983.77"/>
    <n v="-377.57999999999993"/>
    <n v="0.5"/>
    <n v="0"/>
    <n v="0.5"/>
    <n v="0.81100000000000005"/>
    <n v="-0.31100000000000005"/>
  </r>
  <r>
    <s v="1432977"/>
    <x v="6"/>
    <x v="2"/>
    <x v="0"/>
    <n v="655.86"/>
    <n v="0"/>
    <n v="655.86"/>
    <n v="1064.3599999999999"/>
    <n v="-408.49999999999989"/>
    <n v="10.5"/>
    <n v="0"/>
    <n v="10.5"/>
    <n v="17.04"/>
    <n v="-6.5399999999999991"/>
  </r>
  <r>
    <s v="1432977"/>
    <x v="309"/>
    <x v="3"/>
    <x v="1"/>
    <n v="-97787.85"/>
    <n v="0"/>
    <n v="-97787.85"/>
    <n v="-97787.82"/>
    <n v="-2.9999999998835847E-2"/>
    <n v="-568"/>
    <n v="0"/>
    <n v="-568"/>
    <n v="-568"/>
    <n v="0"/>
  </r>
  <r>
    <s v="1432977"/>
    <x v="310"/>
    <x v="4"/>
    <x v="5"/>
    <n v="78633.52"/>
    <n v="77856.895522388048"/>
    <n v="776.62447761195654"/>
    <n v="78246.179999999993"/>
    <n v="387.34000000001106"/>
    <n v="3442"/>
    <n v="3408"/>
    <n v="34"/>
    <n v="3425.04"/>
    <n v="16.960000000000036"/>
  </r>
  <r>
    <s v="1432977"/>
    <x v="50"/>
    <x v="4"/>
    <x v="2"/>
    <n v="283.63"/>
    <n v="281.16417910447763"/>
    <n v="2.4658208955223699"/>
    <n v="282.57"/>
    <n v="1.0600000000000023"/>
    <n v="573"/>
    <n v="568"/>
    <n v="5"/>
    <n v="570.84"/>
    <n v="2.1599999999999682"/>
  </r>
  <r>
    <s v="1432977"/>
    <x v="311"/>
    <x v="4"/>
    <x v="2"/>
    <n v="1524.45"/>
    <n v="1505.8916256157636"/>
    <n v="18.558374384236458"/>
    <n v="1528.48"/>
    <n v="-4.0299999999999727"/>
    <n v="3450"/>
    <n v="3408"/>
    <n v="42"/>
    <n v="3459.12"/>
    <n v="-9.1199999999998909"/>
  </r>
  <r>
    <s v="1432977"/>
    <x v="312"/>
    <x v="4"/>
    <x v="2"/>
    <n v="2539.64"/>
    <n v="2458.8374384236449"/>
    <n v="80.802561576354947"/>
    <n v="2495.7199999999998"/>
    <n v="43.920000000000073"/>
    <n v="3520"/>
    <n v="3408"/>
    <n v="112"/>
    <n v="3459.12"/>
    <n v="60.880000000000109"/>
  </r>
  <r>
    <s v="1432977"/>
    <x v="313"/>
    <x v="4"/>
    <x v="2"/>
    <n v="3149.22"/>
    <n v="3110.886699507389"/>
    <n v="38.333300492610761"/>
    <n v="3157.55"/>
    <n v="-8.330000000000382"/>
    <n v="3450"/>
    <n v="3408"/>
    <n v="42"/>
    <n v="3459.12"/>
    <n v="-9.1199999999998909"/>
  </r>
  <r>
    <s v="1432977"/>
    <x v="314"/>
    <x v="4"/>
    <x v="2"/>
    <n v="3530.31"/>
    <n v="3487.3399014778324"/>
    <n v="42.970098522167518"/>
    <n v="3539.65"/>
    <n v="-9.3400000000001455"/>
    <n v="3450"/>
    <n v="3408"/>
    <n v="42"/>
    <n v="3459.12"/>
    <n v="-9.1199999999998909"/>
  </r>
  <r>
    <s v="1432977"/>
    <x v="315"/>
    <x v="4"/>
    <x v="2"/>
    <n v="6811.08"/>
    <n v="6111.6847290640399"/>
    <n v="699.39527093596007"/>
    <n v="6203.36"/>
    <n v="607.72000000000025"/>
    <n v="633"/>
    <n v="568"/>
    <n v="65"/>
    <n v="576.52"/>
    <n v="56.480000000000018"/>
  </r>
  <r>
    <s v="1433208"/>
    <x v="0"/>
    <x v="0"/>
    <x v="0"/>
    <n v="1021.15"/>
    <n v="0"/>
    <n v="1021.15"/>
    <n v="0"/>
    <n v="1021.15"/>
    <n v="0"/>
    <n v="0"/>
    <n v="0"/>
    <n v="0"/>
    <n v="0"/>
  </r>
  <r>
    <s v="1433208"/>
    <x v="190"/>
    <x v="2"/>
    <x v="0"/>
    <n v="110.27"/>
    <n v="0"/>
    <n v="110.27"/>
    <n v="114.22"/>
    <n v="-3.9500000000000028"/>
    <n v="14.584"/>
    <n v="0"/>
    <n v="14.584"/>
    <n v="15.11"/>
    <n v="-0.5259999999999998"/>
  </r>
  <r>
    <s v="1433208"/>
    <x v="191"/>
    <x v="2"/>
    <x v="0"/>
    <n v="226.26"/>
    <n v="0"/>
    <n v="226.26"/>
    <n v="234.41"/>
    <n v="-8.1500000000000057"/>
    <n v="14.584"/>
    <n v="0"/>
    <n v="14.584"/>
    <n v="15.11"/>
    <n v="-0.5259999999999998"/>
  </r>
  <r>
    <s v="1433208"/>
    <x v="192"/>
    <x v="2"/>
    <x v="0"/>
    <n v="8919.65"/>
    <n v="0"/>
    <n v="8919.65"/>
    <n v="9239.0400000000009"/>
    <n v="-319.39000000000124"/>
    <n v="145.84"/>
    <n v="0"/>
    <n v="145.84"/>
    <n v="151.06200000000001"/>
    <n v="-5.2220000000000084"/>
  </r>
  <r>
    <s v="1433208"/>
    <x v="56"/>
    <x v="3"/>
    <x v="2"/>
    <n v="-56872.46"/>
    <n v="0"/>
    <n v="-56872.46"/>
    <n v="-56872.6"/>
    <n v="0.13999999999941792"/>
    <n v="-70245"/>
    <n v="0"/>
    <n v="-70245"/>
    <n v="-70245"/>
    <n v="0"/>
  </r>
  <r>
    <s v="1433208"/>
    <x v="194"/>
    <x v="4"/>
    <x v="2"/>
    <n v="5870.5"/>
    <n v="5870.207100591716"/>
    <n v="0.29289940828402905"/>
    <n v="5952.39"/>
    <n v="-81.890000000000327"/>
    <n v="11591"/>
    <n v="11590.425049309664"/>
    <n v="0.57495069033575419"/>
    <n v="11752.691000000001"/>
    <n v="-161.69100000000071"/>
  </r>
  <r>
    <s v="1433208"/>
    <x v="193"/>
    <x v="4"/>
    <x v="2"/>
    <n v="40724.629999999997"/>
    <n v="40721.724137931036"/>
    <n v="2.9058620689611416"/>
    <n v="41332.550000000003"/>
    <n v="-607.92000000000553"/>
    <n v="70250"/>
    <n v="70245"/>
    <n v="5"/>
    <n v="71298.675000000003"/>
    <n v="-1048.6750000000029"/>
  </r>
  <r>
    <s v="1433209"/>
    <x v="0"/>
    <x v="0"/>
    <x v="0"/>
    <n v="389.17"/>
    <n v="0"/>
    <n v="389.17"/>
    <n v="0"/>
    <n v="389.17"/>
    <n v="0"/>
    <n v="0"/>
    <n v="0"/>
    <n v="0"/>
    <n v="0"/>
  </r>
  <r>
    <s v="1433209"/>
    <x v="190"/>
    <x v="2"/>
    <x v="0"/>
    <n v="30.85"/>
    <n v="0"/>
    <n v="30.85"/>
    <n v="33.07"/>
    <n v="-2.2199999999999989"/>
    <n v="4.08"/>
    <n v="0"/>
    <n v="4.08"/>
    <n v="4.375"/>
    <n v="-0.29499999999999993"/>
  </r>
  <r>
    <s v="1433209"/>
    <x v="191"/>
    <x v="2"/>
    <x v="0"/>
    <n v="63.3"/>
    <n v="0"/>
    <n v="63.3"/>
    <n v="67.87"/>
    <n v="-4.5700000000000074"/>
    <n v="4.08"/>
    <n v="0"/>
    <n v="4.08"/>
    <n v="4.375"/>
    <n v="-0.29499999999999993"/>
  </r>
  <r>
    <s v="1433209"/>
    <x v="192"/>
    <x v="2"/>
    <x v="0"/>
    <n v="2495.35"/>
    <n v="0"/>
    <n v="2495.35"/>
    <n v="2675.24"/>
    <n v="-179.88999999999987"/>
    <n v="40.799999999999997"/>
    <n v="0"/>
    <n v="40.799999999999997"/>
    <n v="43.741"/>
    <n v="-2.9410000000000025"/>
  </r>
  <r>
    <s v="1433209"/>
    <x v="200"/>
    <x v="3"/>
    <x v="2"/>
    <n v="-16588.080000000002"/>
    <n v="0"/>
    <n v="-16588.080000000002"/>
    <n v="-16587.98"/>
    <n v="-0.10000000000218279"/>
    <n v="-20340"/>
    <n v="0"/>
    <n v="-20340"/>
    <n v="-20340"/>
    <n v="0"/>
  </r>
  <r>
    <s v="1433209"/>
    <x v="198"/>
    <x v="4"/>
    <x v="2"/>
    <n v="1818.31"/>
    <n v="1818.3727810650887"/>
    <n v="-6.2781065088756804E-2"/>
    <n v="1843.83"/>
    <n v="-25.519999999999982"/>
    <n v="3356"/>
    <n v="3356.0996055226824"/>
    <n v="-9.9605522682395531E-2"/>
    <n v="3403.085"/>
    <n v="-47.085000000000036"/>
  </r>
  <r>
    <s v="1433209"/>
    <x v="241"/>
    <x v="4"/>
    <x v="2"/>
    <n v="11791.1"/>
    <n v="11791.093596059114"/>
    <n v="6.4039408862299751E-3"/>
    <n v="11967.96"/>
    <n v="-176.85999999999876"/>
    <n v="20340"/>
    <n v="20339.999999999996"/>
    <n v="3.637978807091713E-12"/>
    <n v="20645.099999999999"/>
    <n v="-305.09999999999854"/>
  </r>
  <r>
    <s v="1433210"/>
    <x v="0"/>
    <x v="0"/>
    <x v="0"/>
    <n v="-271.43"/>
    <n v="0"/>
    <n v="-271.43"/>
    <n v="0"/>
    <n v="-271.43"/>
    <n v="0"/>
    <n v="0"/>
    <n v="0"/>
    <n v="0"/>
    <n v="0"/>
  </r>
  <r>
    <s v="1433210"/>
    <x v="190"/>
    <x v="2"/>
    <x v="0"/>
    <n v="38.56"/>
    <n v="0"/>
    <n v="38.56"/>
    <n v="34.76"/>
    <n v="3.8000000000000043"/>
    <n v="5.0999999999999996"/>
    <n v="0"/>
    <n v="5.0999999999999996"/>
    <n v="4.5979999999999999"/>
    <n v="0.50199999999999978"/>
  </r>
  <r>
    <s v="1433210"/>
    <x v="191"/>
    <x v="2"/>
    <x v="0"/>
    <n v="79.12"/>
    <n v="0"/>
    <n v="79.12"/>
    <n v="71.33"/>
    <n v="7.7900000000000063"/>
    <n v="5.0999999999999996"/>
    <n v="0"/>
    <n v="5.0999999999999996"/>
    <n v="4.5979999999999999"/>
    <n v="0.50199999999999978"/>
  </r>
  <r>
    <s v="1433210"/>
    <x v="192"/>
    <x v="2"/>
    <x v="0"/>
    <n v="3119.19"/>
    <n v="0"/>
    <n v="3119.19"/>
    <n v="2811.37"/>
    <n v="307.82000000000016"/>
    <n v="51"/>
    <n v="0"/>
    <n v="51"/>
    <n v="45.966999999999999"/>
    <n v="5.0330000000000013"/>
  </r>
  <r>
    <s v="1433210"/>
    <x v="200"/>
    <x v="3"/>
    <x v="2"/>
    <n v="-17432.169999999998"/>
    <n v="0"/>
    <n v="-17432.169999999998"/>
    <n v="-17432.060000000001"/>
    <n v="-0.1099999999969441"/>
    <n v="-21375"/>
    <n v="0"/>
    <n v="-21375"/>
    <n v="-21375"/>
    <n v="0"/>
  </r>
  <r>
    <s v="1433210"/>
    <x v="198"/>
    <x v="4"/>
    <x v="2"/>
    <n v="1910.42"/>
    <n v="1910.8974358974358"/>
    <n v="-0.47743589743572556"/>
    <n v="1937.65"/>
    <n v="-27.230000000000018"/>
    <n v="3526"/>
    <n v="3526.8747534516765"/>
    <n v="-0.87475345167649721"/>
    <n v="3576.2510000000002"/>
    <n v="-50.251000000000204"/>
  </r>
  <r>
    <s v="1433210"/>
    <x v="241"/>
    <x v="4"/>
    <x v="2"/>
    <n v="12556.31"/>
    <n v="12391.083743842364"/>
    <n v="165.22625615763536"/>
    <n v="12576.95"/>
    <n v="-20.640000000001237"/>
    <n v="21660"/>
    <n v="21375"/>
    <n v="285"/>
    <n v="21695.625"/>
    <n v="-35.625"/>
  </r>
  <r>
    <s v="1433773"/>
    <x v="0"/>
    <x v="0"/>
    <x v="0"/>
    <n v="528.87"/>
    <n v="0"/>
    <n v="528.87"/>
    <n v="0"/>
    <n v="528.87"/>
    <n v="0"/>
    <n v="0"/>
    <n v="0"/>
    <n v="0"/>
    <n v="0"/>
  </r>
  <r>
    <s v="1433773"/>
    <x v="190"/>
    <x v="2"/>
    <x v="0"/>
    <n v="46.27"/>
    <n v="0"/>
    <n v="46.27"/>
    <n v="49.61"/>
    <n v="-3.3399999999999963"/>
    <n v="6.12"/>
    <n v="0"/>
    <n v="6.12"/>
    <n v="6.5629999999999997"/>
    <n v="-0.44299999999999962"/>
  </r>
  <r>
    <s v="1433773"/>
    <x v="191"/>
    <x v="2"/>
    <x v="0"/>
    <n v="94.95"/>
    <n v="0"/>
    <n v="94.95"/>
    <n v="101.81"/>
    <n v="-6.8599999999999994"/>
    <n v="6.12"/>
    <n v="0"/>
    <n v="6.12"/>
    <n v="6.5629999999999997"/>
    <n v="-0.44299999999999962"/>
  </r>
  <r>
    <s v="1433773"/>
    <x v="192"/>
    <x v="2"/>
    <x v="0"/>
    <n v="3743.02"/>
    <n v="0"/>
    <n v="3743.02"/>
    <n v="4012.86"/>
    <n v="-269.84000000000015"/>
    <n v="61.2"/>
    <n v="0"/>
    <n v="61.2"/>
    <n v="65.611999999999995"/>
    <n v="-4.4119999999999919"/>
  </r>
  <r>
    <s v="1433773"/>
    <x v="56"/>
    <x v="3"/>
    <x v="2"/>
    <n v="-24701.81"/>
    <n v="0"/>
    <n v="-24701.81"/>
    <n v="-24701.87"/>
    <n v="5.9999999997671694E-2"/>
    <n v="-30510"/>
    <n v="0"/>
    <n v="-30510"/>
    <n v="-30510"/>
    <n v="0"/>
  </r>
  <r>
    <s v="1433773"/>
    <x v="194"/>
    <x v="4"/>
    <x v="2"/>
    <n v="2549.5700000000002"/>
    <n v="2549.644970414201"/>
    <n v="-7.4970414200834057E-2"/>
    <n v="2585.34"/>
    <n v="-35.769999999999982"/>
    <n v="5034"/>
    <n v="5034.1499013806706"/>
    <n v="-0.14990138067059888"/>
    <n v="5104.6279999999997"/>
    <n v="-70.627999999999702"/>
  </r>
  <r>
    <s v="1433773"/>
    <x v="193"/>
    <x v="4"/>
    <x v="2"/>
    <n v="17739.13"/>
    <n v="17686.955665024627"/>
    <n v="52.174334975374222"/>
    <n v="17952.259999999998"/>
    <n v="-213.12999999999738"/>
    <n v="30600"/>
    <n v="30510"/>
    <n v="90"/>
    <n v="30967.65"/>
    <n v="-367.65000000000146"/>
  </r>
  <r>
    <s v="1434460"/>
    <x v="0"/>
    <x v="0"/>
    <x v="0"/>
    <n v="454.32"/>
    <n v="0"/>
    <n v="454.32"/>
    <n v="0"/>
    <n v="454.32"/>
    <n v="0"/>
    <n v="0"/>
    <n v="0"/>
    <n v="0"/>
    <n v="0"/>
  </r>
  <r>
    <s v="1434460"/>
    <x v="190"/>
    <x v="2"/>
    <x v="0"/>
    <n v="61.7"/>
    <n v="0"/>
    <n v="61.7"/>
    <n v="63.51"/>
    <n v="-1.8099999999999952"/>
    <n v="8.16"/>
    <n v="0"/>
    <n v="8.16"/>
    <n v="8.4019999999999992"/>
    <n v="-0.2419999999999991"/>
  </r>
  <r>
    <s v="1434460"/>
    <x v="191"/>
    <x v="2"/>
    <x v="0"/>
    <n v="126.6"/>
    <n v="0"/>
    <n v="126.6"/>
    <n v="130.34"/>
    <n v="-3.7400000000000091"/>
    <n v="8.16"/>
    <n v="0"/>
    <n v="8.16"/>
    <n v="8.4019999999999992"/>
    <n v="-0.2419999999999991"/>
  </r>
  <r>
    <s v="1434460"/>
    <x v="192"/>
    <x v="2"/>
    <x v="0"/>
    <n v="4990.7"/>
    <n v="0"/>
    <n v="4990.7"/>
    <n v="5137.41"/>
    <n v="-146.71000000000004"/>
    <n v="81.599999999999994"/>
    <n v="0"/>
    <n v="81.599999999999994"/>
    <n v="83.998999999999995"/>
    <n v="-2.3990000000000009"/>
  </r>
  <r>
    <s v="1434460"/>
    <x v="207"/>
    <x v="3"/>
    <x v="2"/>
    <n v="-36939.040000000001"/>
    <n v="0"/>
    <n v="-36939.040000000001"/>
    <n v="-36939.040000000001"/>
    <n v="0"/>
    <n v="-39060"/>
    <n v="0"/>
    <n v="-39060"/>
    <n v="-39060"/>
    <n v="0"/>
  </r>
  <r>
    <s v="1434460"/>
    <x v="196"/>
    <x v="4"/>
    <x v="2"/>
    <n v="3112.84"/>
    <n v="3112.3076923076919"/>
    <n v="0.53230769230822261"/>
    <n v="3155.88"/>
    <n v="-43.039999999999964"/>
    <n v="6446"/>
    <n v="6444.9003944773176"/>
    <n v="1.0996055226823955"/>
    <n v="6535.1289999999999"/>
    <n v="-89.128999999999905"/>
  </r>
  <r>
    <s v="1434460"/>
    <x v="325"/>
    <x v="4"/>
    <x v="2"/>
    <n v="28192.880000000001"/>
    <n v="28031.408866995072"/>
    <n v="161.47113300492856"/>
    <n v="28451.88"/>
    <n v="-259"/>
    <n v="39285"/>
    <n v="39060"/>
    <n v="225"/>
    <n v="39645.9"/>
    <n v="-360.90000000000146"/>
  </r>
  <r>
    <s v="1434910"/>
    <x v="0"/>
    <x v="0"/>
    <x v="0"/>
    <n v="-2592.19"/>
    <n v="0"/>
    <n v="-2592.19"/>
    <n v="0"/>
    <n v="-2592.19"/>
    <n v="0"/>
    <n v="0"/>
    <n v="0"/>
    <n v="0"/>
    <n v="0"/>
  </r>
  <r>
    <s v="1434910"/>
    <x v="1"/>
    <x v="1"/>
    <x v="0"/>
    <n v="1.48"/>
    <n v="0"/>
    <n v="1.48"/>
    <n v="1.46"/>
    <n v="2.0000000000000018E-2"/>
    <n v="0"/>
    <n v="0"/>
    <n v="0"/>
    <n v="0"/>
    <n v="0"/>
  </r>
  <r>
    <s v="1434910"/>
    <x v="2"/>
    <x v="1"/>
    <x v="0"/>
    <n v="34.619999999999997"/>
    <n v="0"/>
    <n v="34.619999999999997"/>
    <n v="34.130000000000003"/>
    <n v="0.48999999999999488"/>
    <n v="0"/>
    <n v="0"/>
    <n v="0"/>
    <n v="0"/>
    <n v="0"/>
  </r>
  <r>
    <s v="1434910"/>
    <x v="3"/>
    <x v="1"/>
    <x v="0"/>
    <n v="232.44"/>
    <n v="0"/>
    <n v="232.44"/>
    <n v="229.14"/>
    <n v="3.3000000000000114"/>
    <n v="0"/>
    <n v="0"/>
    <n v="0"/>
    <n v="0"/>
    <n v="0"/>
  </r>
  <r>
    <s v="1434910"/>
    <x v="4"/>
    <x v="2"/>
    <x v="0"/>
    <n v="440.86"/>
    <n v="0"/>
    <n v="440.86"/>
    <n v="372.02"/>
    <n v="68.840000000000032"/>
    <n v="1.25"/>
    <n v="0"/>
    <n v="1.25"/>
    <n v="1.0549999999999999"/>
    <n v="0.19500000000000006"/>
  </r>
  <r>
    <s v="1434910"/>
    <x v="5"/>
    <x v="2"/>
    <x v="0"/>
    <n v="1515.46"/>
    <n v="0"/>
    <n v="1515.46"/>
    <n v="1278.8399999999999"/>
    <n v="236.62000000000012"/>
    <n v="1.25"/>
    <n v="0"/>
    <n v="1.25"/>
    <n v="1.0549999999999999"/>
    <n v="0.19500000000000006"/>
  </r>
  <r>
    <s v="1434910"/>
    <x v="6"/>
    <x v="2"/>
    <x v="0"/>
    <n v="1639.64"/>
    <n v="0"/>
    <n v="1639.64"/>
    <n v="1383.58"/>
    <n v="256.06000000000017"/>
    <n v="26.25"/>
    <n v="0"/>
    <n v="26.25"/>
    <n v="22.151"/>
    <n v="4.0990000000000002"/>
  </r>
  <r>
    <s v="1434910"/>
    <x v="7"/>
    <x v="1"/>
    <x v="0"/>
    <n v="2604.16"/>
    <n v="0"/>
    <n v="2604.16"/>
    <n v="2567.17"/>
    <n v="36.989999999999782"/>
    <n v="0"/>
    <n v="0"/>
    <n v="0"/>
    <n v="0"/>
    <n v="0"/>
  </r>
  <r>
    <s v="1434910"/>
    <x v="8"/>
    <x v="1"/>
    <x v="0"/>
    <n v="6022.14"/>
    <n v="0"/>
    <n v="6022.14"/>
    <n v="5936.6"/>
    <n v="85.539999999999964"/>
    <n v="0"/>
    <n v="0"/>
    <n v="0"/>
    <n v="0"/>
    <n v="0"/>
  </r>
  <r>
    <s v="1434910"/>
    <x v="519"/>
    <x v="3"/>
    <x v="1"/>
    <n v="-168731.95"/>
    <n v="0"/>
    <n v="-168731.95"/>
    <n v="-168731.96"/>
    <n v="9.9999999802093953E-3"/>
    <n v="-770"/>
    <n v="0"/>
    <n v="-770"/>
    <n v="-770"/>
    <n v="0"/>
  </r>
  <r>
    <s v="1434910"/>
    <x v="48"/>
    <x v="4"/>
    <x v="2"/>
    <n v="82.74"/>
    <n v="0"/>
    <n v="82.74"/>
    <n v="0"/>
    <n v="82.74"/>
    <n v="972"/>
    <n v="0"/>
    <n v="972"/>
    <n v="0"/>
    <n v="972"/>
  </r>
  <r>
    <s v="1434910"/>
    <x v="44"/>
    <x v="4"/>
    <x v="2"/>
    <n v="1869.79"/>
    <n v="0"/>
    <n v="1869.79"/>
    <n v="0"/>
    <n v="1869.79"/>
    <n v="1500"/>
    <n v="0"/>
    <n v="1500"/>
    <n v="0"/>
    <n v="1500"/>
  </r>
  <r>
    <s v="1434910"/>
    <x v="462"/>
    <x v="4"/>
    <x v="2"/>
    <n v="567.01"/>
    <n v="557.35960591133005"/>
    <n v="9.6503940886699411"/>
    <n v="565.72"/>
    <n v="1.2899999999999636"/>
    <n v="9400"/>
    <n v="9240"/>
    <n v="160"/>
    <n v="9378.6"/>
    <n v="21.399999999999636"/>
  </r>
  <r>
    <s v="1434910"/>
    <x v="11"/>
    <x v="4"/>
    <x v="2"/>
    <n v="767.03"/>
    <n v="763.07462686567169"/>
    <n v="3.9553731343282834"/>
    <n v="766.89"/>
    <n v="0.13999999999998636"/>
    <n v="774"/>
    <n v="770"/>
    <n v="4"/>
    <n v="773.85"/>
    <n v="0.14999999999997726"/>
  </r>
  <r>
    <s v="1434910"/>
    <x v="68"/>
    <x v="4"/>
    <x v="2"/>
    <n v="2194.15"/>
    <n v="2156.7980295566504"/>
    <n v="37.351970443349728"/>
    <n v="2189.15"/>
    <n v="5"/>
    <n v="9400"/>
    <n v="9240"/>
    <n v="160"/>
    <n v="9378.6"/>
    <n v="21.399999999999636"/>
  </r>
  <r>
    <s v="1434910"/>
    <x v="480"/>
    <x v="4"/>
    <x v="2"/>
    <n v="2833.45"/>
    <n v="2785.2135922330099"/>
    <n v="48.236407766989942"/>
    <n v="2868.77"/>
    <n v="-35.320000000000164"/>
    <n v="9400"/>
    <n v="9240"/>
    <n v="160"/>
    <n v="9517.2000000000007"/>
    <n v="-117.20000000000073"/>
  </r>
  <r>
    <s v="1434910"/>
    <x v="14"/>
    <x v="4"/>
    <x v="2"/>
    <n v="4431.54"/>
    <n v="4344.5588235294117"/>
    <n v="86.981176470588252"/>
    <n v="4431.45"/>
    <n v="9.0000000000145519E-2"/>
    <n v="9425"/>
    <n v="9239.9999999999982"/>
    <n v="185.00000000000182"/>
    <n v="9424.7999999999993"/>
    <n v="0.2000000000007276"/>
  </r>
  <r>
    <s v="1434910"/>
    <x v="70"/>
    <x v="4"/>
    <x v="2"/>
    <n v="9062.9"/>
    <n v="8087.0049261083741"/>
    <n v="975.89507389162554"/>
    <n v="8208.31"/>
    <n v="854.59000000000015"/>
    <n v="10355"/>
    <n v="9240"/>
    <n v="1115"/>
    <n v="9378.6"/>
    <n v="976.39999999999964"/>
  </r>
  <r>
    <s v="1434910"/>
    <x v="71"/>
    <x v="4"/>
    <x v="2"/>
    <n v="10650.84"/>
    <n v="10487.399014778324"/>
    <n v="163.44098522167587"/>
    <n v="10644.71"/>
    <n v="6.1300000000010186"/>
    <n v="782"/>
    <n v="770"/>
    <n v="12"/>
    <n v="781.55"/>
    <n v="0.45000000000004547"/>
  </r>
  <r>
    <s v="1434910"/>
    <x v="17"/>
    <x v="4"/>
    <x v="2"/>
    <n v="9706.73"/>
    <n v="11517.940298507463"/>
    <n v="-1811.2102985074634"/>
    <n v="11575.53"/>
    <n v="-1868.8000000000011"/>
    <n v="7787"/>
    <n v="9240"/>
    <n v="-1453"/>
    <n v="9286.2000000000007"/>
    <n v="-1499.2000000000007"/>
  </r>
  <r>
    <s v="1434910"/>
    <x v="58"/>
    <x v="4"/>
    <x v="2"/>
    <n v="46808.91"/>
    <n v="46342.485148514854"/>
    <n v="466.4248514851497"/>
    <n v="46805.91"/>
    <n v="3"/>
    <n v="9333"/>
    <n v="9240"/>
    <n v="93"/>
    <n v="9332.4"/>
    <n v="0.6000000000003638"/>
  </r>
  <r>
    <s v="1434910"/>
    <x v="72"/>
    <x v="4"/>
    <x v="3"/>
    <n v="69391.72"/>
    <n v="68065.741293532352"/>
    <n v="1325.9787064676493"/>
    <n v="68406.070000000007"/>
    <n v="985.64999999999418"/>
    <n v="7065"/>
    <n v="6930"/>
    <n v="135"/>
    <n v="6964.65"/>
    <n v="100.35000000000036"/>
  </r>
  <r>
    <s v="1434910"/>
    <x v="20"/>
    <x v="4"/>
    <x v="4"/>
    <n v="466.53"/>
    <n v="457.38235294117646"/>
    <n v="9.1476470588235088"/>
    <n v="466.53"/>
    <n v="0"/>
    <n v="84.823999999999998"/>
    <n v="83.159803921568624"/>
    <n v="1.6641960784313738"/>
    <n v="84.822999999999993"/>
    <n v="1.0000000000047748E-3"/>
  </r>
  <r>
    <s v="1435011"/>
    <x v="0"/>
    <x v="0"/>
    <x v="0"/>
    <n v="988.77"/>
    <n v="0"/>
    <n v="988.77"/>
    <n v="0"/>
    <n v="988.77"/>
    <n v="0"/>
    <n v="0"/>
    <n v="0"/>
    <n v="0"/>
    <n v="0"/>
  </r>
  <r>
    <s v="1435011"/>
    <x v="190"/>
    <x v="2"/>
    <x v="0"/>
    <n v="61.7"/>
    <n v="0"/>
    <n v="61.7"/>
    <n v="68.78"/>
    <n v="-7.0799999999999983"/>
    <n v="8.16"/>
    <n v="0"/>
    <n v="8.16"/>
    <n v="9.0990000000000002"/>
    <n v="-0.93900000000000006"/>
  </r>
  <r>
    <s v="1435011"/>
    <x v="191"/>
    <x v="2"/>
    <x v="0"/>
    <n v="126.6"/>
    <n v="0"/>
    <n v="126.6"/>
    <n v="141.16"/>
    <n v="-14.560000000000002"/>
    <n v="8.16"/>
    <n v="0"/>
    <n v="8.16"/>
    <n v="9.0990000000000002"/>
    <n v="-0.93900000000000006"/>
  </r>
  <r>
    <s v="1435011"/>
    <x v="192"/>
    <x v="2"/>
    <x v="0"/>
    <n v="4990.7"/>
    <n v="0"/>
    <n v="4990.7"/>
    <n v="5563.55"/>
    <n v="-572.85000000000036"/>
    <n v="81.599999999999994"/>
    <n v="0"/>
    <n v="81.599999999999994"/>
    <n v="90.965999999999994"/>
    <n v="-9.3659999999999997"/>
  </r>
  <r>
    <s v="1435011"/>
    <x v="56"/>
    <x v="3"/>
    <x v="2"/>
    <n v="-34247.339999999997"/>
    <n v="0"/>
    <n v="-34247.339999999997"/>
    <n v="-34247.43"/>
    <n v="9.0000000003783498E-2"/>
    <n v="-42300"/>
    <n v="0"/>
    <n v="-42300"/>
    <n v="-42300"/>
    <n v="0"/>
  </r>
  <r>
    <s v="1435011"/>
    <x v="194"/>
    <x v="4"/>
    <x v="2"/>
    <n v="3534.65"/>
    <n v="3534.9112426035499"/>
    <n v="-0.26124260354981743"/>
    <n v="3584.4"/>
    <n v="-49.75"/>
    <n v="6979"/>
    <n v="6979.4999999999991"/>
    <n v="-0.49999999999909051"/>
    <n v="7077.2129999999997"/>
    <n v="-98.212999999999738"/>
  </r>
  <r>
    <s v="1435011"/>
    <x v="193"/>
    <x v="4"/>
    <x v="2"/>
    <n v="24544.92"/>
    <n v="24521.733990147783"/>
    <n v="23.186009852215648"/>
    <n v="24889.56"/>
    <n v="-344.64000000000306"/>
    <n v="42340"/>
    <n v="42300"/>
    <n v="40"/>
    <n v="42934.5"/>
    <n v="-594.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648">
  <r>
    <s v="1422089"/>
    <s v=" "/>
    <x v="0"/>
    <x v="0"/>
    <n v="4346.3599999999997"/>
    <n v="0"/>
    <n v="4346.3599999999997"/>
    <n v="0"/>
    <n v="4346.3599999999997"/>
    <n v="0"/>
    <n v="0"/>
    <n v="0"/>
    <n v="0"/>
    <n v="0"/>
  </r>
  <r>
    <s v="1422089"/>
    <s v="OH:UNUSED CAPACITY"/>
    <x v="1"/>
    <x v="0"/>
    <n v="0"/>
    <n v="0"/>
    <n v="0"/>
    <n v="0.05"/>
    <n v="-0.05"/>
    <n v="0"/>
    <n v="0"/>
    <n v="0"/>
    <n v="0"/>
    <n v="0"/>
  </r>
  <r>
    <s v="1422089"/>
    <s v="OH: BULK PREP DEPREC"/>
    <x v="1"/>
    <x v="0"/>
    <n v="0"/>
    <n v="0"/>
    <n v="0"/>
    <n v="1.1499999999999999"/>
    <n v="-1.1499999999999999"/>
    <n v="0"/>
    <n v="0"/>
    <n v="0"/>
    <n v="0"/>
    <n v="0"/>
  </r>
  <r>
    <s v="1422089"/>
    <s v="OH: INDIRECT DEPREC"/>
    <x v="1"/>
    <x v="0"/>
    <n v="0"/>
    <n v="0"/>
    <n v="0"/>
    <n v="7.72"/>
    <n v="-7.72"/>
    <n v="0"/>
    <n v="0"/>
    <n v="0"/>
    <n v="0"/>
    <n v="0"/>
  </r>
  <r>
    <s v="1422089"/>
    <s v="OVERHEAD: BULK PREP"/>
    <x v="1"/>
    <x v="0"/>
    <n v="0"/>
    <n v="0"/>
    <n v="0"/>
    <n v="86.54"/>
    <n v="-86.54"/>
    <n v="0"/>
    <n v="0"/>
    <n v="0"/>
    <n v="0"/>
    <n v="0"/>
  </r>
  <r>
    <s v="1422089"/>
    <s v="OVERHEAD: INDIRECT"/>
    <x v="1"/>
    <x v="0"/>
    <n v="0"/>
    <n v="0"/>
    <n v="0"/>
    <n v="200.12"/>
    <n v="-200.12"/>
    <n v="0"/>
    <n v="0"/>
    <n v="0"/>
    <n v="0"/>
    <n v="0"/>
  </r>
  <r>
    <s v="1422089"/>
    <s v="JCL CHAMPENOIS      / MACHINE DEPR"/>
    <x v="2"/>
    <x v="0"/>
    <n v="3089.31"/>
    <n v="0"/>
    <n v="3089.31"/>
    <n v="3719.53"/>
    <n v="-630.22000000000025"/>
    <n v="19.5"/>
    <n v="0"/>
    <n v="19.5"/>
    <n v="23.478000000000002"/>
    <n v="-3.9780000000000015"/>
  </r>
  <r>
    <s v="1422089"/>
    <s v="JCL CHAMPENOIS      / MACHINE HOUR"/>
    <x v="2"/>
    <x v="0"/>
    <n v="9814.61"/>
    <n v="0"/>
    <n v="9814.61"/>
    <n v="11816.81"/>
    <n v="-2002.1999999999989"/>
    <n v="19.5"/>
    <n v="0"/>
    <n v="19.5"/>
    <n v="23.478000000000002"/>
    <n v="-3.9780000000000015"/>
  </r>
  <r>
    <s v="1422089"/>
    <s v="JCL CHAMPENOIS      / LABOUR HOURS"/>
    <x v="2"/>
    <x v="0"/>
    <n v="9862.39"/>
    <n v="0"/>
    <n v="9862.39"/>
    <n v="11874.3"/>
    <n v="-2011.9099999999999"/>
    <n v="117"/>
    <n v="0"/>
    <n v="117"/>
    <n v="140.86799999999999"/>
    <n v="-23.867999999999995"/>
  </r>
  <r>
    <s v="1422089"/>
    <s v="ULS PONGRACZ                1X750ML  DGO"/>
    <x v="3"/>
    <x v="1"/>
    <n v="-557238.59"/>
    <n v="0"/>
    <n v="-557238.59"/>
    <n v="-557238.61"/>
    <n v="2.0000000018626451E-2"/>
    <n v="-23478"/>
    <n v="0"/>
    <n v="-23478"/>
    <n v="-23478"/>
    <n v="0"/>
  </r>
  <r>
    <s v="1422089"/>
    <s v="ULS PONGRACZ                1X750ML  MDC"/>
    <x v="4"/>
    <x v="1"/>
    <n v="474296.74"/>
    <n v="473117.13"/>
    <n v="1179.609999999986"/>
    <n v="473117.13"/>
    <n v="1179.609999999986"/>
    <n v="24478"/>
    <n v="24417.119999999999"/>
    <n v="60.880000000001019"/>
    <n v="24417.119999999999"/>
    <n v="60.880000000001019"/>
  </r>
  <r>
    <s v="1422089"/>
    <s v="WIR PONGRACZ NR087 750  V3"/>
    <x v="4"/>
    <x v="2"/>
    <n v="11923"/>
    <n v="11811.313725490196"/>
    <n v="111.68627450980421"/>
    <n v="12047.54"/>
    <n v="-124.54000000000087"/>
    <n v="23700"/>
    <n v="23478"/>
    <n v="222"/>
    <n v="23947.56"/>
    <n v="-247.56000000000131"/>
  </r>
  <r>
    <s v="1422089"/>
    <s v="CORK PONGRACZ 30.5  EXTRA 750 V2"/>
    <x v="4"/>
    <x v="2"/>
    <n v="41205.599999999999"/>
    <n v="40992.58706467662"/>
    <n v="213.01293532337877"/>
    <n v="41197.550000000003"/>
    <n v="8.0499999999956344"/>
    <n v="23600"/>
    <n v="23478"/>
    <n v="122"/>
    <n v="23595.39"/>
    <n v="4.6100000000005821"/>
  </r>
  <r>
    <s v="1422089"/>
    <s v="DOSAGE MCC NEW"/>
    <x v="4"/>
    <x v="3"/>
    <n v="2700.58"/>
    <n v="3170.2"/>
    <n v="-469.61999999999989"/>
    <n v="3170.2"/>
    <n v="-469.61999999999989"/>
    <n v="200"/>
    <n v="234.78"/>
    <n v="-34.78"/>
    <n v="234.78"/>
    <n v="-34.78"/>
  </r>
  <r>
    <s v="1422090"/>
    <s v=" "/>
    <x v="0"/>
    <x v="0"/>
    <n v="16093.81"/>
    <n v="0"/>
    <n v="16093.81"/>
    <n v="0"/>
    <n v="16093.81"/>
    <n v="0"/>
    <n v="0"/>
    <n v="0"/>
    <n v="0"/>
    <n v="0"/>
  </r>
  <r>
    <s v="1422090"/>
    <s v="OH:UNUSED CAPACITY"/>
    <x v="1"/>
    <x v="0"/>
    <n v="0"/>
    <n v="0"/>
    <n v="0"/>
    <n v="0.04"/>
    <n v="-0.04"/>
    <n v="0"/>
    <n v="0"/>
    <n v="0"/>
    <n v="0"/>
    <n v="0"/>
  </r>
  <r>
    <s v="1422090"/>
    <s v="OH: BULK PREP DEPREC"/>
    <x v="1"/>
    <x v="0"/>
    <n v="0"/>
    <n v="0"/>
    <n v="0"/>
    <n v="1"/>
    <n v="-1"/>
    <n v="0"/>
    <n v="0"/>
    <n v="0"/>
    <n v="0"/>
    <n v="0"/>
  </r>
  <r>
    <s v="1422090"/>
    <s v="OH: INDIRECT DEPREC"/>
    <x v="1"/>
    <x v="0"/>
    <n v="0"/>
    <n v="0"/>
    <n v="0"/>
    <n v="6.74"/>
    <n v="-6.74"/>
    <n v="0"/>
    <n v="0"/>
    <n v="0"/>
    <n v="0"/>
    <n v="0"/>
  </r>
  <r>
    <s v="1422090"/>
    <s v="OVERHEAD: BULK PREP"/>
    <x v="1"/>
    <x v="0"/>
    <n v="0"/>
    <n v="0"/>
    <n v="0"/>
    <n v="75.5"/>
    <n v="-75.5"/>
    <n v="0"/>
    <n v="0"/>
    <n v="0"/>
    <n v="0"/>
    <n v="0"/>
  </r>
  <r>
    <s v="1422090"/>
    <s v="OVERHEAD: INDIRECT"/>
    <x v="1"/>
    <x v="0"/>
    <n v="0"/>
    <n v="0"/>
    <n v="0"/>
    <n v="174.59"/>
    <n v="-174.59"/>
    <n v="0"/>
    <n v="0"/>
    <n v="0"/>
    <n v="0"/>
    <n v="0"/>
  </r>
  <r>
    <s v="1422090"/>
    <s v="JCL CHAMPENOIS      / MACHINE DEPR"/>
    <x v="2"/>
    <x v="0"/>
    <n v="2693.24"/>
    <n v="0"/>
    <n v="2693.24"/>
    <n v="3244.88"/>
    <n v="-551.64000000000033"/>
    <n v="17"/>
    <n v="0"/>
    <n v="17"/>
    <n v="20.481999999999999"/>
    <n v="-3.4819999999999993"/>
  </r>
  <r>
    <s v="1422090"/>
    <s v="JCL CHAMPENOIS      / MACHINE HOUR"/>
    <x v="2"/>
    <x v="0"/>
    <n v="8556.33"/>
    <n v="0"/>
    <n v="8556.33"/>
    <n v="10308.879999999999"/>
    <n v="-1752.5499999999993"/>
    <n v="17"/>
    <n v="0"/>
    <n v="17"/>
    <n v="20.481999999999999"/>
    <n v="-3.4819999999999993"/>
  </r>
  <r>
    <s v="1422090"/>
    <s v="JCL CHAMPENOIS      / LABOUR HOURS"/>
    <x v="2"/>
    <x v="0"/>
    <n v="8597.98"/>
    <n v="0"/>
    <n v="8597.98"/>
    <n v="10359.040000000001"/>
    <n v="-1761.0600000000013"/>
    <n v="102"/>
    <n v="0"/>
    <n v="102"/>
    <n v="122.892"/>
    <n v="-20.891999999999996"/>
  </r>
  <r>
    <s v="1422090"/>
    <s v="ULS PONGRACZ                1X750ML  DGO"/>
    <x v="3"/>
    <x v="1"/>
    <n v="-486130.03"/>
    <n v="0"/>
    <n v="-486130.03"/>
    <n v="-486130.05"/>
    <n v="1.9999999960418791E-2"/>
    <n v="-20482"/>
    <n v="0"/>
    <n v="-20482"/>
    <n v="-20482"/>
    <n v="0"/>
  </r>
  <r>
    <s v="1422090"/>
    <s v="ULS PONGRACZ                1X750ML  MDC"/>
    <x v="4"/>
    <x v="1"/>
    <n v="401111.89"/>
    <n v="412743.21"/>
    <n v="-11631.320000000007"/>
    <n v="412743.21"/>
    <n v="-11631.320000000007"/>
    <n v="20701"/>
    <n v="21301.279999999999"/>
    <n v="-600.27999999999884"/>
    <n v="21301.279999999999"/>
    <n v="-600.27999999999884"/>
  </r>
  <r>
    <s v="1422090"/>
    <s v="WIR PONGRACZ NR087 750  V3"/>
    <x v="4"/>
    <x v="2"/>
    <n v="10313.14"/>
    <n v="10304.088235294117"/>
    <n v="9.0517647058823059"/>
    <n v="10510.17"/>
    <n v="-197.03000000000065"/>
    <n v="20500"/>
    <n v="20482"/>
    <n v="18"/>
    <n v="20891.64"/>
    <n v="-391.63999999999942"/>
  </r>
  <r>
    <s v="1422090"/>
    <s v="CORK PONGRACZ 30.5  EXTRA 750 V2"/>
    <x v="4"/>
    <x v="2"/>
    <n v="35793"/>
    <n v="35761.572139303476"/>
    <n v="31.427860696523567"/>
    <n v="35940.379999999997"/>
    <n v="-147.37999999999738"/>
    <n v="20500"/>
    <n v="20482"/>
    <n v="18"/>
    <n v="20584.41"/>
    <n v="-84.409999999999854"/>
  </r>
  <r>
    <s v="1422090"/>
    <s v="DOSAGE MCC NEW"/>
    <x v="4"/>
    <x v="3"/>
    <n v="2970.64"/>
    <n v="2765.66"/>
    <n v="204.98000000000002"/>
    <n v="2765.66"/>
    <n v="204.98000000000002"/>
    <n v="220"/>
    <n v="204.82"/>
    <n v="15.180000000000007"/>
    <n v="204.82"/>
    <n v="15.180000000000007"/>
  </r>
  <r>
    <s v="1422134"/>
    <s v=" "/>
    <x v="0"/>
    <x v="0"/>
    <n v="16385.740000000002"/>
    <n v="0"/>
    <n v="16385.740000000002"/>
    <n v="0"/>
    <n v="16385.740000000002"/>
    <n v="0"/>
    <n v="0"/>
    <n v="0"/>
    <n v="0"/>
    <n v="0"/>
  </r>
  <r>
    <s v="1422134"/>
    <s v="OH:UNUSED CAPACITY"/>
    <x v="1"/>
    <x v="0"/>
    <n v="0"/>
    <n v="0"/>
    <n v="0"/>
    <n v="7.0000000000000007E-2"/>
    <n v="-7.0000000000000007E-2"/>
    <n v="0"/>
    <n v="0"/>
    <n v="0"/>
    <n v="0"/>
    <n v="0"/>
  </r>
  <r>
    <s v="1422134"/>
    <s v="OH: BULK PREP DEPREC"/>
    <x v="1"/>
    <x v="0"/>
    <n v="0"/>
    <n v="0"/>
    <n v="0"/>
    <n v="1.54"/>
    <n v="-1.54"/>
    <n v="0"/>
    <n v="0"/>
    <n v="0"/>
    <n v="0"/>
    <n v="0"/>
  </r>
  <r>
    <s v="1422134"/>
    <s v="OH: INDIRECT DEPREC"/>
    <x v="1"/>
    <x v="0"/>
    <n v="0"/>
    <n v="0"/>
    <n v="0"/>
    <n v="10.36"/>
    <n v="-10.36"/>
    <n v="0"/>
    <n v="0"/>
    <n v="0"/>
    <n v="0"/>
    <n v="0"/>
  </r>
  <r>
    <s v="1422134"/>
    <s v="OVERHEAD: BULK PREP"/>
    <x v="1"/>
    <x v="0"/>
    <n v="0"/>
    <n v="0"/>
    <n v="0"/>
    <n v="116.02"/>
    <n v="-116.02"/>
    <n v="0"/>
    <n v="0"/>
    <n v="0"/>
    <n v="0"/>
    <n v="0"/>
  </r>
  <r>
    <s v="1422134"/>
    <s v="OVERHEAD: INDIRECT"/>
    <x v="1"/>
    <x v="0"/>
    <n v="0"/>
    <n v="0"/>
    <n v="0"/>
    <n v="268.3"/>
    <n v="-268.3"/>
    <n v="0"/>
    <n v="0"/>
    <n v="0"/>
    <n v="0"/>
    <n v="0"/>
  </r>
  <r>
    <s v="1422134"/>
    <s v="JCL CHAMPENOIS      / MACHINE DEPR"/>
    <x v="2"/>
    <x v="0"/>
    <n v="4119.08"/>
    <n v="0"/>
    <n v="4119.08"/>
    <n v="4986.62"/>
    <n v="-867.54"/>
    <n v="26"/>
    <n v="0"/>
    <n v="26"/>
    <n v="31.475999999999999"/>
    <n v="-5.4759999999999991"/>
  </r>
  <r>
    <s v="1422134"/>
    <s v="JCL CHAMPENOIS      / MACHINE HOUR"/>
    <x v="2"/>
    <x v="0"/>
    <n v="13086.15"/>
    <n v="0"/>
    <n v="13086.15"/>
    <n v="15842.31"/>
    <n v="-2756.16"/>
    <n v="26"/>
    <n v="0"/>
    <n v="26"/>
    <n v="31.475999999999999"/>
    <n v="-5.4759999999999991"/>
  </r>
  <r>
    <s v="1422134"/>
    <s v="JCL CHAMPENOIS      / LABOUR HOURS"/>
    <x v="2"/>
    <x v="0"/>
    <n v="13149.85"/>
    <n v="0"/>
    <n v="13149.85"/>
    <n v="15919.4"/>
    <n v="-2769.5499999999993"/>
    <n v="156"/>
    <n v="0"/>
    <n v="156"/>
    <n v="188.85599999999999"/>
    <n v="-32.855999999999995"/>
  </r>
  <r>
    <s v="1422134"/>
    <s v="ULS PONGRACZ                1X750ML  DGO"/>
    <x v="3"/>
    <x v="1"/>
    <n v="-747067.12"/>
    <n v="0"/>
    <n v="-747067.12"/>
    <n v="-747067.15"/>
    <n v="3.0000000027939677E-2"/>
    <n v="-31476"/>
    <n v="0"/>
    <n v="-31476"/>
    <n v="-31476"/>
    <n v="0"/>
  </r>
  <r>
    <s v="1422134"/>
    <s v="ULS PONGRACZ                1X750ML  MDC"/>
    <x v="4"/>
    <x v="1"/>
    <n v="625878.71"/>
    <n v="634288.9"/>
    <n v="-8410.1900000000605"/>
    <n v="634288.9"/>
    <n v="-8410.1900000000605"/>
    <n v="32301"/>
    <n v="32735.040000000001"/>
    <n v="-434.04000000000087"/>
    <n v="32735.040000000001"/>
    <n v="-434.04000000000087"/>
  </r>
  <r>
    <s v="1422134"/>
    <s v="WIR PONGRACZ NR087 750  V3"/>
    <x v="4"/>
    <x v="2"/>
    <n v="16128.75"/>
    <n v="15834.950980392157"/>
    <n v="293.79901960784264"/>
    <n v="16151.65"/>
    <n v="-22.899999999999636"/>
    <n v="32060"/>
    <n v="31476"/>
    <n v="584"/>
    <n v="32105.52"/>
    <n v="-45.520000000000437"/>
  </r>
  <r>
    <s v="1422134"/>
    <s v="CORK PONGRACZ 30.5  EXTRA 750 V2"/>
    <x v="4"/>
    <x v="2"/>
    <n v="55348.2"/>
    <n v="54957.094527363181"/>
    <n v="391.10547263681656"/>
    <n v="55231.88"/>
    <n v="116.31999999999971"/>
    <n v="31700"/>
    <n v="31476"/>
    <n v="224"/>
    <n v="31633.38"/>
    <n v="66.619999999998981"/>
  </r>
  <r>
    <s v="1422134"/>
    <s v="DOSAGE MCC NEW"/>
    <x v="4"/>
    <x v="3"/>
    <n v="2970.64"/>
    <n v="4250.16"/>
    <n v="-1279.52"/>
    <n v="4250.16"/>
    <n v="-1279.52"/>
    <n v="220"/>
    <n v="314.76"/>
    <n v="-94.759999999999991"/>
    <n v="314.76"/>
    <n v="-94.759999999999991"/>
  </r>
  <r>
    <s v="1426215"/>
    <s v=" "/>
    <x v="0"/>
    <x v="0"/>
    <n v="940.5"/>
    <n v="0"/>
    <n v="940.5"/>
    <n v="0"/>
    <n v="940.5"/>
    <n v="0"/>
    <n v="0"/>
    <n v="0"/>
    <n v="0"/>
    <n v="0"/>
  </r>
  <r>
    <s v="1426215"/>
    <s v="OH:UNUSED CAPACITY"/>
    <x v="1"/>
    <x v="0"/>
    <n v="0"/>
    <n v="0"/>
    <n v="0"/>
    <n v="0.03"/>
    <n v="-0.03"/>
    <n v="0"/>
    <n v="0"/>
    <n v="0"/>
    <n v="0"/>
    <n v="0"/>
  </r>
  <r>
    <s v="1426215"/>
    <s v="OH: BULK PREP DEPREC"/>
    <x v="1"/>
    <x v="0"/>
    <n v="0"/>
    <n v="0"/>
    <n v="0"/>
    <n v="0.67"/>
    <n v="-0.67"/>
    <n v="0"/>
    <n v="0"/>
    <n v="0"/>
    <n v="0"/>
    <n v="0"/>
  </r>
  <r>
    <s v="1426215"/>
    <s v="OH: INDIRECT DEPREC"/>
    <x v="1"/>
    <x v="0"/>
    <n v="0"/>
    <n v="0"/>
    <n v="0"/>
    <n v="4.53"/>
    <n v="-4.53"/>
    <n v="0"/>
    <n v="0"/>
    <n v="0"/>
    <n v="0"/>
    <n v="0"/>
  </r>
  <r>
    <s v="1426215"/>
    <s v="OVERHEAD: BULK PREP"/>
    <x v="1"/>
    <x v="0"/>
    <n v="0"/>
    <n v="0"/>
    <n v="0"/>
    <n v="50.75"/>
    <n v="-50.75"/>
    <n v="0"/>
    <n v="0"/>
    <n v="0"/>
    <n v="0"/>
    <n v="0"/>
  </r>
  <r>
    <s v="1426215"/>
    <s v="OVERHEAD: INDIRECT"/>
    <x v="1"/>
    <x v="0"/>
    <n v="0"/>
    <n v="0"/>
    <n v="0"/>
    <n v="117.36"/>
    <n v="-117.36"/>
    <n v="0"/>
    <n v="0"/>
    <n v="0"/>
    <n v="0"/>
    <n v="0"/>
  </r>
  <r>
    <s v="1426215"/>
    <s v="JCL CHAMPENOIS      / MACHINE DEPR"/>
    <x v="2"/>
    <x v="0"/>
    <n v="554.49"/>
    <n v="0"/>
    <n v="554.49"/>
    <n v="683.32"/>
    <n v="-128.83000000000004"/>
    <n v="3.5"/>
    <n v="0"/>
    <n v="3.5"/>
    <n v="4.3129999999999997"/>
    <n v="-0.81299999999999972"/>
  </r>
  <r>
    <s v="1426215"/>
    <s v="JCL CHAMPENOIS      / MACHINE HOUR"/>
    <x v="2"/>
    <x v="0"/>
    <n v="1761.6"/>
    <n v="0"/>
    <n v="1761.6"/>
    <n v="2170.88"/>
    <n v="-409.2800000000002"/>
    <n v="3.5"/>
    <n v="0"/>
    <n v="3.5"/>
    <n v="4.3129999999999997"/>
    <n v="-0.81299999999999972"/>
  </r>
  <r>
    <s v="1426215"/>
    <s v="JCL CHAMPENOIS      / LABOUR HOURS"/>
    <x v="2"/>
    <x v="0"/>
    <n v="1770.17"/>
    <n v="0"/>
    <n v="1770.17"/>
    <n v="2181.5"/>
    <n v="-411.32999999999993"/>
    <n v="21"/>
    <n v="0"/>
    <n v="21"/>
    <n v="25.88"/>
    <n v="-4.879999999999999"/>
  </r>
  <r>
    <s v="1426215"/>
    <s v="ULS JCLEROUX BRUT   1X750ML  DGO"/>
    <x v="3"/>
    <x v="1"/>
    <n v="-78633.52"/>
    <n v="0"/>
    <n v="-78633.52"/>
    <n v="-78633.64"/>
    <n v="0.11999999999534339"/>
    <n v="-3442"/>
    <n v="0"/>
    <n v="-3442"/>
    <n v="-3442"/>
    <n v="0"/>
  </r>
  <r>
    <s v="1426215"/>
    <s v="ULS JCLEROUX BRUT   1X750ML  MDC"/>
    <x v="4"/>
    <x v="1"/>
    <n v="64406.07"/>
    <n v="63508.73"/>
    <n v="897.33999999999651"/>
    <n v="63508.73"/>
    <n v="897.33999999999651"/>
    <n v="3543"/>
    <n v="3493.63"/>
    <n v="49.369999999999891"/>
    <n v="3493.63"/>
    <n v="49.369999999999891"/>
  </r>
  <r>
    <s v="1426215"/>
    <s v="WIR JCLEROUX MCC GENERIC     750&amp;1.5L V2"/>
    <x v="4"/>
    <x v="2"/>
    <n v="2100.46"/>
    <n v="2065.6470588235293"/>
    <n v="34.812941176470758"/>
    <n v="2106.96"/>
    <n v="-6.5"/>
    <n v="3500"/>
    <n v="3442"/>
    <n v="58"/>
    <n v="3510.84"/>
    <n v="-10.840000000000146"/>
  </r>
  <r>
    <s v="1426215"/>
    <s v="CORK SPARK MCC   EXTRA 750 V2"/>
    <x v="4"/>
    <x v="2"/>
    <n v="6020"/>
    <n v="5920.2388059701489"/>
    <n v="99.76119402985114"/>
    <n v="5949.84"/>
    <n v="70.159999999999854"/>
    <n v="3500"/>
    <n v="3442"/>
    <n v="58"/>
    <n v="3459.21"/>
    <n v="40.789999999999964"/>
  </r>
  <r>
    <s v="1426215"/>
    <s v="DOSAGE MCC NEW"/>
    <x v="4"/>
    <x v="3"/>
    <n v="1080.23"/>
    <n v="1859.07"/>
    <n v="-778.83999999999992"/>
    <n v="1859.07"/>
    <n v="-778.83999999999992"/>
    <n v="80"/>
    <n v="137.68"/>
    <n v="-57.680000000000007"/>
    <n v="137.68"/>
    <n v="-57.680000000000007"/>
  </r>
  <r>
    <s v="1427661"/>
    <s v=" "/>
    <x v="0"/>
    <x v="0"/>
    <n v="-920.14"/>
    <n v="0"/>
    <n v="-920.14"/>
    <n v="0"/>
    <n v="-920.14"/>
    <n v="0"/>
    <n v="0"/>
    <n v="0"/>
    <n v="0"/>
    <n v="0"/>
  </r>
  <r>
    <s v="1427661"/>
    <s v="OH: BULK PREP DEPREC"/>
    <x v="1"/>
    <x v="0"/>
    <n v="0.18"/>
    <n v="0"/>
    <n v="0.18"/>
    <n v="0.19"/>
    <n v="-1.0000000000000009E-2"/>
    <n v="0"/>
    <n v="0"/>
    <n v="0"/>
    <n v="0"/>
    <n v="0"/>
  </r>
  <r>
    <s v="1427661"/>
    <s v="OVERHEAD: BULK PREP"/>
    <x v="1"/>
    <x v="0"/>
    <n v="10.55"/>
    <n v="0"/>
    <n v="10.55"/>
    <n v="10.77"/>
    <n v="-0.21999999999999886"/>
    <n v="0"/>
    <n v="0"/>
    <n v="0"/>
    <n v="0"/>
    <n v="0"/>
  </r>
  <r>
    <s v="1427661"/>
    <s v="JCL CHAMPENOIS      / MACHINE DEPR"/>
    <x v="2"/>
    <x v="0"/>
    <n v="883.8"/>
    <n v="0"/>
    <n v="883.8"/>
    <n v="902.06"/>
    <n v="-18.259999999999991"/>
    <n v="3"/>
    <n v="0"/>
    <n v="3"/>
    <n v="3.0619999999999998"/>
    <n v="-6.1999999999999833E-2"/>
  </r>
  <r>
    <s v="1427661"/>
    <s v="JCL CHAMPENOIS      / MACHINE HOUR"/>
    <x v="2"/>
    <x v="0"/>
    <n v="1182.6500000000001"/>
    <n v="0"/>
    <n v="1182.6500000000001"/>
    <n v="1207.0899999999999"/>
    <n v="-24.439999999999827"/>
    <n v="3"/>
    <n v="0"/>
    <n v="3"/>
    <n v="3.0619999999999998"/>
    <n v="-6.1999999999999833E-2"/>
  </r>
  <r>
    <s v="1427661"/>
    <s v="JCL CHAMPENOIS      / LABOUR HOURS"/>
    <x v="2"/>
    <x v="0"/>
    <n v="1424.48"/>
    <n v="0"/>
    <n v="1424.48"/>
    <n v="1453.92"/>
    <n v="-29.440000000000055"/>
    <n v="18"/>
    <n v="0"/>
    <n v="18"/>
    <n v="18.372"/>
    <n v="-0.37199999999999989"/>
  </r>
  <r>
    <s v="1427661"/>
    <s v="ULS DHILLS BLDBL 2012    1X750ML DGO"/>
    <x v="3"/>
    <x v="1"/>
    <n v="-74419.77"/>
    <n v="0"/>
    <n v="-74419.77"/>
    <n v="-74419.7"/>
    <n v="-7.0000000006984919E-2"/>
    <n v="-3062"/>
    <n v="0"/>
    <n v="-3062"/>
    <n v="-3062"/>
    <n v="0"/>
  </r>
  <r>
    <s v="1427661"/>
    <s v="ULS DHILLS BLDBL 2012    1X750ML MDC"/>
    <x v="4"/>
    <x v="1"/>
    <n v="62220.71"/>
    <n v="63061.84"/>
    <n v="-841.12999999999738"/>
    <n v="63061.84"/>
    <n v="-841.12999999999738"/>
    <n v="3142"/>
    <n v="3184.48"/>
    <n v="-42.480000000000018"/>
    <n v="3184.48"/>
    <n v="-42.480000000000018"/>
  </r>
  <r>
    <s v="1427661"/>
    <s v="WIR DHILLS BLDBL 750ML"/>
    <x v="4"/>
    <x v="2"/>
    <n v="4211.49"/>
    <n v="3907.7549019607845"/>
    <n v="303.73509803921525"/>
    <n v="3985.91"/>
    <n v="225.57999999999993"/>
    <n v="3300"/>
    <n v="3062"/>
    <n v="238"/>
    <n v="3123.24"/>
    <n v="176.76000000000022"/>
  </r>
  <r>
    <s v="1427661"/>
    <s v="CORK SPARK MCC   EXTRA 750 V2"/>
    <x v="4"/>
    <x v="2"/>
    <n v="4997.3900000000003"/>
    <n v="4936.1293532338314"/>
    <n v="61.260646766168975"/>
    <n v="4960.8100000000004"/>
    <n v="36.579999999999927"/>
    <n v="3100"/>
    <n v="3062"/>
    <n v="38"/>
    <n v="3077.31"/>
    <n v="22.690000000000055"/>
  </r>
  <r>
    <s v="1427661"/>
    <s v="DOSAGE MCC NEW"/>
    <x v="4"/>
    <x v="3"/>
    <n v="408.66"/>
    <n v="417.1"/>
    <n v="-8.4399999999999977"/>
    <n v="417.1"/>
    <n v="-8.4399999999999977"/>
    <n v="30"/>
    <n v="30.62"/>
    <n v="-0.62000000000000099"/>
    <n v="30.62"/>
    <n v="-0.62000000000000099"/>
  </r>
  <r>
    <s v="1427768"/>
    <s v=" "/>
    <x v="0"/>
    <x v="0"/>
    <n v="2454.38"/>
    <n v="0"/>
    <n v="2454.38"/>
    <n v="0"/>
    <n v="2454.38"/>
    <n v="0"/>
    <n v="0"/>
    <n v="0"/>
    <n v="0"/>
    <n v="0"/>
  </r>
  <r>
    <s v="1427768"/>
    <s v="OH: BULK PREP DEPREC"/>
    <x v="1"/>
    <x v="0"/>
    <n v="63.44"/>
    <n v="0"/>
    <n v="63.44"/>
    <n v="63.47"/>
    <n v="-3.0000000000001137E-2"/>
    <n v="0"/>
    <n v="0"/>
    <n v="0"/>
    <n v="0"/>
    <n v="0"/>
  </r>
  <r>
    <s v="1427768"/>
    <s v="OH: INDIRECT DEPREC"/>
    <x v="1"/>
    <x v="0"/>
    <n v="284.54000000000002"/>
    <n v="0"/>
    <n v="284.54000000000002"/>
    <n v="284.68"/>
    <n v="-0.13999999999998636"/>
    <n v="0"/>
    <n v="0"/>
    <n v="0"/>
    <n v="0"/>
    <n v="0"/>
  </r>
  <r>
    <s v="1427768"/>
    <s v="JCL LINE 1          / MACHINE HOUR"/>
    <x v="2"/>
    <x v="0"/>
    <n v="746.58"/>
    <n v="0"/>
    <n v="746.58"/>
    <n v="1013.24"/>
    <n v="-266.65999999999997"/>
    <n v="1.84"/>
    <n v="0"/>
    <n v="1.84"/>
    <n v="2.4969999999999999"/>
    <n v="-0.65699999999999981"/>
  </r>
  <r>
    <s v="1427768"/>
    <s v="OH:UNUSED CAPACITY"/>
    <x v="1"/>
    <x v="0"/>
    <n v="2027.27"/>
    <n v="0"/>
    <n v="2027.27"/>
    <n v="2028.25"/>
    <n v="-0.98000000000001819"/>
    <n v="0"/>
    <n v="0"/>
    <n v="0"/>
    <n v="0"/>
    <n v="0"/>
  </r>
  <r>
    <s v="1427768"/>
    <s v="OVERHEAD: BULK PREP"/>
    <x v="1"/>
    <x v="0"/>
    <n v="3656.64"/>
    <n v="0"/>
    <n v="3656.64"/>
    <n v="3658.41"/>
    <n v="-1.7699999999999818"/>
    <n v="0"/>
    <n v="0"/>
    <n v="0"/>
    <n v="0"/>
    <n v="0"/>
  </r>
  <r>
    <s v="1427768"/>
    <s v="JCL LINE 1          / MACHINE DEPR"/>
    <x v="2"/>
    <x v="0"/>
    <n v="3337.76"/>
    <n v="0"/>
    <n v="3337.76"/>
    <n v="4529.93"/>
    <n v="-1192.17"/>
    <n v="1.84"/>
    <n v="0"/>
    <n v="1.84"/>
    <n v="2.4969999999999999"/>
    <n v="-0.65699999999999981"/>
  </r>
  <r>
    <s v="1427768"/>
    <s v="JCL LINE 1          / LABOUR HOURS"/>
    <x v="2"/>
    <x v="0"/>
    <n v="3369.3"/>
    <n v="0"/>
    <n v="3369.3"/>
    <n v="4573.1499999999996"/>
    <n v="-1203.8499999999995"/>
    <n v="33.119999999999997"/>
    <n v="0"/>
    <n v="33.119999999999997"/>
    <n v="44.954000000000001"/>
    <n v="-11.834000000000003"/>
  </r>
  <r>
    <s v="1427768"/>
    <s v="OVERHEAD: INDIRECT"/>
    <x v="1"/>
    <x v="0"/>
    <n v="8016.63"/>
    <n v="0"/>
    <n v="8016.63"/>
    <n v="8020.5"/>
    <n v="-3.8699999999998909"/>
    <n v="0"/>
    <n v="0"/>
    <n v="0"/>
    <n v="0"/>
    <n v="0"/>
  </r>
  <r>
    <s v="1427768"/>
    <s v="ULS PDM GRAND BRUT  2015     1X750ML MDC"/>
    <x v="3"/>
    <x v="1"/>
    <n v="-298047.84999999998"/>
    <n v="0"/>
    <n v="-298047.84999999998"/>
    <n v="-298048.01"/>
    <n v="0.16000000003259629"/>
    <n v="-13736"/>
    <n v="0"/>
    <n v="-13736"/>
    <n v="-13736"/>
    <n v="0"/>
  </r>
  <r>
    <s v="1427768"/>
    <s v="UNDERSEAL CLEAR 1200X1400"/>
    <x v="4"/>
    <x v="2"/>
    <n v="1085.98"/>
    <n v="1091.49"/>
    <n v="-5.5099999999999909"/>
    <n v="1091.49"/>
    <n v="-5.5099999999999909"/>
    <n v="410"/>
    <n v="412.08"/>
    <n v="-2.0799999999999841"/>
    <n v="412.08"/>
    <n v="-2.0799999999999841"/>
  </r>
  <r>
    <s v="1427768"/>
    <s v="CRO CROWN CORK NR043 750  GRN"/>
    <x v="4"/>
    <x v="2"/>
    <n v="4666.3900000000003"/>
    <n v="4655.5422885572143"/>
    <n v="10.847711442786022"/>
    <n v="4678.82"/>
    <n v="-12.429999999999382"/>
    <n v="13768"/>
    <n v="13736"/>
    <n v="32"/>
    <n v="13804.68"/>
    <n v="-36.680000000000291"/>
  </r>
  <r>
    <s v="1427768"/>
    <s v="BOT 2855 750 ANT GRN CORK  NEW"/>
    <x v="4"/>
    <x v="2"/>
    <n v="134743.66"/>
    <n v="133115.57425742576"/>
    <n v="1628.0857425742433"/>
    <n v="134446.73000000001"/>
    <n v="296.92999999999302"/>
    <n v="13904"/>
    <n v="13736"/>
    <n v="168"/>
    <n v="13873.36"/>
    <n v="30.639999999999418"/>
  </r>
  <r>
    <s v="1427768"/>
    <s v="BULK PDM PNR CHA MCC"/>
    <x v="4"/>
    <x v="3"/>
    <n v="133595.28"/>
    <n v="132335.9801980198"/>
    <n v="1259.2998019802035"/>
    <n v="133659.34"/>
    <n v="-64.059999999997672"/>
    <n v="10400"/>
    <n v="10302"/>
    <n v="98"/>
    <n v="10405.02"/>
    <n v="-5.0200000000004366"/>
  </r>
  <r>
    <s v="1427839"/>
    <s v=" "/>
    <x v="0"/>
    <x v="0"/>
    <n v="6285.89"/>
    <n v="0"/>
    <n v="6285.89"/>
    <n v="0"/>
    <n v="6285.89"/>
    <n v="0"/>
    <n v="0"/>
    <n v="0"/>
    <n v="0"/>
    <n v="0"/>
  </r>
  <r>
    <s v="1427839"/>
    <s v="OH: BULK PREP DEPREC"/>
    <x v="1"/>
    <x v="0"/>
    <n v="43.31"/>
    <n v="0"/>
    <n v="43.31"/>
    <n v="43.07"/>
    <n v="0.24000000000000199"/>
    <n v="0"/>
    <n v="0"/>
    <n v="0"/>
    <n v="0"/>
    <n v="0"/>
  </r>
  <r>
    <s v="1427839"/>
    <s v="OH: INDIRECT DEPREC"/>
    <x v="1"/>
    <x v="0"/>
    <n v="194.26"/>
    <n v="0"/>
    <n v="194.26"/>
    <n v="193.16"/>
    <n v="1.0999999999999943"/>
    <n v="0"/>
    <n v="0"/>
    <n v="0"/>
    <n v="0"/>
    <n v="0"/>
  </r>
  <r>
    <s v="1427839"/>
    <s v="JCL LINE 1          / MACHINE HOUR"/>
    <x v="2"/>
    <x v="0"/>
    <n v="373.29"/>
    <n v="0"/>
    <n v="373.29"/>
    <n v="945.4"/>
    <n v="-572.1099999999999"/>
    <n v="0.92"/>
    <n v="0"/>
    <n v="0.92"/>
    <n v="2.33"/>
    <n v="-1.4100000000000001"/>
  </r>
  <r>
    <s v="1427839"/>
    <s v="OH:UNUSED CAPACITY"/>
    <x v="1"/>
    <x v="0"/>
    <n v="1384"/>
    <n v="0"/>
    <n v="1384"/>
    <n v="1376.19"/>
    <n v="7.8099999999999454"/>
    <n v="0"/>
    <n v="0"/>
    <n v="0"/>
    <n v="0"/>
    <n v="0"/>
  </r>
  <r>
    <s v="1427839"/>
    <s v="OVERHEAD: BULK PREP"/>
    <x v="1"/>
    <x v="0"/>
    <n v="2496.36"/>
    <n v="0"/>
    <n v="2496.36"/>
    <n v="2482.2600000000002"/>
    <n v="14.099999999999909"/>
    <n v="0"/>
    <n v="0"/>
    <n v="0"/>
    <n v="0"/>
    <n v="0"/>
  </r>
  <r>
    <s v="1427839"/>
    <s v="JCL LINE 1          / MACHINE DEPR"/>
    <x v="2"/>
    <x v="0"/>
    <n v="1668.88"/>
    <n v="0"/>
    <n v="1668.88"/>
    <n v="4226.62"/>
    <n v="-2557.7399999999998"/>
    <n v="0.92"/>
    <n v="0"/>
    <n v="0.92"/>
    <n v="2.33"/>
    <n v="-1.4100000000000001"/>
  </r>
  <r>
    <s v="1427839"/>
    <s v="JCL LINE 1          / LABOUR HOURS"/>
    <x v="2"/>
    <x v="0"/>
    <n v="1684.65"/>
    <n v="0"/>
    <n v="1684.65"/>
    <n v="4266.5600000000004"/>
    <n v="-2581.9100000000003"/>
    <n v="16.559999999999999"/>
    <n v="0"/>
    <n v="16.559999999999999"/>
    <n v="41.94"/>
    <n v="-25.38"/>
  </r>
  <r>
    <s v="1427839"/>
    <s v="OVERHEAD: INDIRECT"/>
    <x v="1"/>
    <x v="0"/>
    <n v="5472.89"/>
    <n v="0"/>
    <n v="5472.89"/>
    <n v="5441.98"/>
    <n v="30.910000000000764"/>
    <n v="0"/>
    <n v="0"/>
    <n v="0"/>
    <n v="0"/>
    <n v="0"/>
  </r>
  <r>
    <s v="1427839"/>
    <s v="ULS JCLEROUX SCINTILLA 2015 1X750ML  MDC"/>
    <x v="3"/>
    <x v="1"/>
    <n v="-305446.21999999997"/>
    <n v="0"/>
    <n v="-305446.21999999997"/>
    <n v="-305446.39"/>
    <n v="0.17000000004190952"/>
    <n v="-9320"/>
    <n v="0"/>
    <n v="-9320"/>
    <n v="-9320"/>
    <n v="0"/>
  </r>
  <r>
    <s v="1427839"/>
    <s v="UNDERSEAL CLEAR 1200X1400"/>
    <x v="4"/>
    <x v="2"/>
    <n v="640.99"/>
    <n v="641.84"/>
    <n v="-0.85000000000002274"/>
    <n v="641.84"/>
    <n v="-0.85000000000002274"/>
    <n v="242"/>
    <n v="242.32"/>
    <n v="-0.31999999999999318"/>
    <n v="242.32"/>
    <n v="-0.31999999999999318"/>
  </r>
  <r>
    <s v="1427839"/>
    <s v="CRO CROWN CORK NR043 750  GRN"/>
    <x v="4"/>
    <x v="2"/>
    <n v="3167.98"/>
    <n v="3158.8258706467664"/>
    <n v="9.1541293532336567"/>
    <n v="3174.62"/>
    <n v="-6.6399999999998727"/>
    <n v="9347"/>
    <n v="9320"/>
    <n v="27"/>
    <n v="9366.6"/>
    <n v="-19.600000000000364"/>
  </r>
  <r>
    <s v="1427839"/>
    <s v="BOT 2455 750 AQGRN CORK  FACETS      NEW"/>
    <x v="4"/>
    <x v="2"/>
    <n v="195385.32"/>
    <n v="194550.33663366336"/>
    <n v="834.98336633664439"/>
    <n v="196495.84"/>
    <n v="-1110.5199999999895"/>
    <n v="9360"/>
    <n v="9320"/>
    <n v="40"/>
    <n v="9413.2000000000007"/>
    <n v="-53.200000000000728"/>
  </r>
  <r>
    <s v="1427839"/>
    <s v="BULK JCLEROUX SCINTILLA"/>
    <x v="4"/>
    <x v="3"/>
    <n v="86648.4"/>
    <n v="85305.782178217822"/>
    <n v="1342.6178217821725"/>
    <n v="86158.84"/>
    <n v="489.55999999999767"/>
    <n v="7100"/>
    <n v="6990"/>
    <n v="110"/>
    <n v="7059.9"/>
    <n v="40.100000000000364"/>
  </r>
  <r>
    <s v="1428174"/>
    <s v=" "/>
    <x v="0"/>
    <x v="0"/>
    <n v="6133.12"/>
    <n v="0"/>
    <n v="6133.12"/>
    <n v="0"/>
    <n v="6133.12"/>
    <n v="0"/>
    <n v="0"/>
    <n v="0"/>
    <n v="0"/>
    <n v="0"/>
  </r>
  <r>
    <s v="1428174"/>
    <s v="OH: BULK PREP DEPREC"/>
    <x v="1"/>
    <x v="0"/>
    <n v="278.16000000000003"/>
    <n v="0"/>
    <n v="278.16000000000003"/>
    <n v="272.51"/>
    <n v="5.6500000000000341"/>
    <n v="0"/>
    <n v="0"/>
    <n v="0"/>
    <n v="0"/>
    <n v="0"/>
  </r>
  <r>
    <s v="1428174"/>
    <s v="OH: INDIRECT DEPREC"/>
    <x v="1"/>
    <x v="0"/>
    <n v="1247.6199999999999"/>
    <n v="0"/>
    <n v="1247.6199999999999"/>
    <n v="1222.26"/>
    <n v="25.3599999999999"/>
    <n v="0"/>
    <n v="0"/>
    <n v="0"/>
    <n v="0"/>
    <n v="0"/>
  </r>
  <r>
    <s v="1428174"/>
    <s v="JCL LINE 1          / MACHINE HOUR"/>
    <x v="2"/>
    <x v="0"/>
    <n v="2742.87"/>
    <n v="0"/>
    <n v="2742.87"/>
    <n v="2745.28"/>
    <n v="-2.4100000000003092"/>
    <n v="6.76"/>
    <n v="0"/>
    <n v="6.76"/>
    <n v="6.766"/>
    <n v="-6.0000000000002274E-3"/>
  </r>
  <r>
    <s v="1428174"/>
    <s v="OH:UNUSED CAPACITY"/>
    <x v="1"/>
    <x v="0"/>
    <n v="8888.81"/>
    <n v="0"/>
    <n v="8888.81"/>
    <n v="8708.16"/>
    <n v="180.64999999999964"/>
    <n v="0"/>
    <n v="0"/>
    <n v="0"/>
    <n v="0"/>
    <n v="0"/>
  </r>
  <r>
    <s v="1428174"/>
    <s v="JCL LINE 1          / MACHINE DEPR"/>
    <x v="2"/>
    <x v="0"/>
    <n v="12262.64"/>
    <n v="0"/>
    <n v="12262.64"/>
    <n v="12273.41"/>
    <n v="-10.770000000000437"/>
    <n v="6.76"/>
    <n v="0"/>
    <n v="6.76"/>
    <n v="6.766"/>
    <n v="-6.0000000000002274E-3"/>
  </r>
  <r>
    <s v="1428174"/>
    <s v="JCL LINE 1          / LABOUR HOURS"/>
    <x v="2"/>
    <x v="0"/>
    <n v="14441.58"/>
    <n v="0"/>
    <n v="14441.58"/>
    <n v="14453.87"/>
    <n v="-12.290000000000873"/>
    <n v="141.96"/>
    <n v="0"/>
    <n v="141.96"/>
    <n v="142.08099999999999"/>
    <n v="-0.1209999999999809"/>
  </r>
  <r>
    <s v="1428174"/>
    <s v="OVERHEAD: BULK PREP"/>
    <x v="1"/>
    <x v="0"/>
    <n v="16032.96"/>
    <n v="0"/>
    <n v="16032.96"/>
    <n v="15707.12"/>
    <n v="325.83999999999833"/>
    <n v="0"/>
    <n v="0"/>
    <n v="0"/>
    <n v="0"/>
    <n v="0"/>
  </r>
  <r>
    <s v="1428174"/>
    <s v="OVERHEAD: INDIRECT"/>
    <x v="1"/>
    <x v="0"/>
    <n v="35149.85"/>
    <n v="0"/>
    <n v="35149.85"/>
    <n v="34435.49"/>
    <n v="714.36000000000058"/>
    <n v="0"/>
    <n v="0"/>
    <n v="0"/>
    <n v="0"/>
    <n v="0"/>
  </r>
  <r>
    <s v="1428174"/>
    <s v="JCLEROUX LEDOMN     12X750ML"/>
    <x v="3"/>
    <x v="4"/>
    <n v="-908662.3"/>
    <n v="0"/>
    <n v="-908662.3"/>
    <n v="-908662.31"/>
    <n v="1.0000000009313226E-2"/>
    <n v="-4939"/>
    <n v="0"/>
    <n v="-4939"/>
    <n v="-4939"/>
    <n v="0"/>
  </r>
  <r>
    <s v="1428174"/>
    <s v="CORK SPARK FIRST UNPRT 750 1 DISK"/>
    <x v="4"/>
    <x v="2"/>
    <n v="62419.199999999997"/>
    <n v="0"/>
    <n v="62419.199999999997"/>
    <n v="0"/>
    <n v="62419.199999999997"/>
    <n v="60000"/>
    <n v="0"/>
    <n v="60000"/>
    <n v="0"/>
    <n v="60000"/>
  </r>
  <r>
    <s v="1428174"/>
    <s v="LAB JCLEROUX LEDOMN 750 7.5%     V9H BCK"/>
    <x v="4"/>
    <x v="2"/>
    <n v="3090.73"/>
    <n v="3080.7487684729062"/>
    <n v="9.9812315270937688"/>
    <n v="3126.96"/>
    <n v="-36.230000000000018"/>
    <n v="59460"/>
    <n v="59268"/>
    <n v="192"/>
    <n v="60157.02"/>
    <n v="-697.0199999999968"/>
  </r>
  <r>
    <s v="1428174"/>
    <s v="PAR CHIP 12X750 BN0503           V3"/>
    <x v="4"/>
    <x v="2"/>
    <n v="4901.49"/>
    <n v="4894.547263681593"/>
    <n v="6.9427363184067872"/>
    <n v="4919.0200000000004"/>
    <n v="-17.530000000000655"/>
    <n v="4946"/>
    <n v="4939"/>
    <n v="7"/>
    <n v="4963.6949999999997"/>
    <n v="-17.694999999999709"/>
  </r>
  <r>
    <s v="1428174"/>
    <s v="LAB JCLEROUX LEDOMN 750 V6 BDY"/>
    <x v="4"/>
    <x v="2"/>
    <n v="13413.58"/>
    <n v="13370.266009852217"/>
    <n v="43.313990147782533"/>
    <n v="13570.82"/>
    <n v="-157.23999999999978"/>
    <n v="59460"/>
    <n v="59268"/>
    <n v="192"/>
    <n v="60157.02"/>
    <n v="-697.0199999999968"/>
  </r>
  <r>
    <s v="1428174"/>
    <s v="LAB JCLEROUX LEDOMN 750 V8 NCK"/>
    <x v="4"/>
    <x v="2"/>
    <n v="17235.669999999998"/>
    <n v="17180.019704433496"/>
    <n v="55.650295566501882"/>
    <n v="17437.72"/>
    <n v="-202.05000000000291"/>
    <n v="59460"/>
    <n v="59268"/>
    <n v="192"/>
    <n v="60157.02"/>
    <n v="-697.0199999999968"/>
  </r>
  <r>
    <s v="1428174"/>
    <s v="WIR JCLEROUX GEN SPARK       750&amp;1.5L V2"/>
    <x v="4"/>
    <x v="2"/>
    <n v="28211.4"/>
    <n v="27867.225490196077"/>
    <n v="344.17450980392459"/>
    <n v="28424.57"/>
    <n v="-213.16999999999825"/>
    <n v="60000"/>
    <n v="59268"/>
    <n v="732"/>
    <n v="60453.36"/>
    <n v="-453.36000000000058"/>
  </r>
  <r>
    <s v="1428174"/>
    <s v="FOI+RIB JCLEROUX LEDOMN 34X127 ALU 750V6"/>
    <x v="4"/>
    <x v="2"/>
    <n v="55686.54"/>
    <n v="53232.679802955667"/>
    <n v="2453.8601970443342"/>
    <n v="54031.17"/>
    <n v="1655.3700000000026"/>
    <n v="62000"/>
    <n v="59268"/>
    <n v="2732"/>
    <n v="60157.02"/>
    <n v="1842.9800000000032"/>
  </r>
  <r>
    <s v="1428174"/>
    <s v="CTN JCLEROUX LEDOMN 12X750 BN503 V6"/>
    <x v="4"/>
    <x v="2"/>
    <n v="59594.65"/>
    <n v="59021.054187192116"/>
    <n v="573.59581280788552"/>
    <n v="59906.37"/>
    <n v="-311.72000000000116"/>
    <n v="4987"/>
    <n v="4939"/>
    <n v="48"/>
    <n v="5013.085"/>
    <n v="-26.085000000000036"/>
  </r>
  <r>
    <s v="1428174"/>
    <s v="CORK SPARK FIRST UNPRT 750"/>
    <x v="4"/>
    <x v="2"/>
    <n v="0"/>
    <n v="73879.3432835821"/>
    <n v="-73879.3432835821"/>
    <n v="74248.740000000005"/>
    <n v="-74248.740000000005"/>
    <n v="0"/>
    <n v="59268"/>
    <n v="-59268"/>
    <n v="59564.34"/>
    <n v="-59564.34"/>
  </r>
  <r>
    <s v="1428174"/>
    <s v="BOT 0503 750 GRN   CORK  SPARKLING   NEW"/>
    <x v="4"/>
    <x v="2"/>
    <n v="298588.02"/>
    <n v="297253.91089108912"/>
    <n v="1334.1091089108959"/>
    <n v="300226.45"/>
    <n v="-1638.429999999993"/>
    <n v="59534"/>
    <n v="59268"/>
    <n v="266"/>
    <n v="59860.68"/>
    <n v="-326.68000000000029"/>
  </r>
  <r>
    <s v="1428174"/>
    <s v="BULK JCLEROUX LED"/>
    <x v="4"/>
    <x v="3"/>
    <n v="265350.96000000002"/>
    <n v="258666.63681592038"/>
    <n v="6684.3231840796361"/>
    <n v="259959.97"/>
    <n v="5390.9900000000198"/>
    <n v="45600"/>
    <n v="44451"/>
    <n v="1149"/>
    <n v="44673.254999999997"/>
    <n v="926.74500000000262"/>
  </r>
  <r>
    <s v="1428174"/>
    <s v="CO2"/>
    <x v="4"/>
    <x v="5"/>
    <n v="2992.45"/>
    <n v="2933.7647058823532"/>
    <n v="58.685294117646663"/>
    <n v="2992.44"/>
    <n v="9.9999999997635314E-3"/>
    <n v="544.08100000000002"/>
    <n v="533.41176470588243"/>
    <n v="10.669235294117584"/>
    <n v="544.08000000000004"/>
    <n v="9.9999999997635314E-4"/>
  </r>
  <r>
    <s v="1428303"/>
    <s v=" "/>
    <x v="0"/>
    <x v="0"/>
    <n v="4940.5200000000004"/>
    <n v="0"/>
    <n v="4940.5200000000004"/>
    <n v="0"/>
    <n v="4940.5200000000004"/>
    <n v="0"/>
    <n v="0"/>
    <n v="0"/>
    <n v="0"/>
    <n v="0"/>
  </r>
  <r>
    <s v="1428303"/>
    <s v="OH: BULK PREP DEPREC"/>
    <x v="1"/>
    <x v="0"/>
    <n v="97.91"/>
    <n v="0"/>
    <n v="97.91"/>
    <n v="98.28"/>
    <n v="-0.37000000000000455"/>
    <n v="0"/>
    <n v="0"/>
    <n v="0"/>
    <n v="0"/>
    <n v="0"/>
  </r>
  <r>
    <s v="1428303"/>
    <s v="OH: INDIRECT DEPREC"/>
    <x v="1"/>
    <x v="0"/>
    <n v="439.16"/>
    <n v="0"/>
    <n v="439.16"/>
    <n v="440.83"/>
    <n v="-1.6699999999999591"/>
    <n v="0"/>
    <n v="0"/>
    <n v="0"/>
    <n v="0"/>
    <n v="0"/>
  </r>
  <r>
    <s v="1428303"/>
    <s v="JCL LINE 1          / MACHINE HOUR"/>
    <x v="2"/>
    <x v="0"/>
    <n v="608.63"/>
    <n v="0"/>
    <n v="608.63"/>
    <n v="986.21"/>
    <n v="-377.58000000000004"/>
    <n v="1.5"/>
    <n v="0"/>
    <n v="1.5"/>
    <n v="2.431"/>
    <n v="-0.93100000000000005"/>
  </r>
  <r>
    <s v="1428303"/>
    <s v="OH:UNUSED CAPACITY"/>
    <x v="1"/>
    <x v="0"/>
    <n v="3128.82"/>
    <n v="0"/>
    <n v="3128.82"/>
    <n v="3140.76"/>
    <n v="-11.940000000000055"/>
    <n v="0"/>
    <n v="0"/>
    <n v="0"/>
    <n v="0"/>
    <n v="0"/>
  </r>
  <r>
    <s v="1428303"/>
    <s v="JCL LINE 1          / MACHINE DEPR"/>
    <x v="2"/>
    <x v="0"/>
    <n v="2721"/>
    <n v="0"/>
    <n v="2721"/>
    <n v="4409.0600000000004"/>
    <n v="-1688.0600000000004"/>
    <n v="1.5"/>
    <n v="0"/>
    <n v="1.5"/>
    <n v="2.431"/>
    <n v="-0.93100000000000005"/>
  </r>
  <r>
    <s v="1428303"/>
    <s v="JCL LINE 1          / LABOUR HOURS"/>
    <x v="2"/>
    <x v="0"/>
    <n v="3204.5"/>
    <n v="0"/>
    <n v="3204.5"/>
    <n v="5192.47"/>
    <n v="-1987.9700000000003"/>
    <n v="31.5"/>
    <n v="0"/>
    <n v="31.5"/>
    <n v="51.042000000000002"/>
    <n v="-19.542000000000002"/>
  </r>
  <r>
    <s v="1428303"/>
    <s v="OVERHEAD: BULK PREP"/>
    <x v="1"/>
    <x v="0"/>
    <n v="5643.53"/>
    <n v="0"/>
    <n v="5643.53"/>
    <n v="5665.07"/>
    <n v="-21.539999999999964"/>
    <n v="0"/>
    <n v="0"/>
    <n v="0"/>
    <n v="0"/>
    <n v="0"/>
  </r>
  <r>
    <s v="1428303"/>
    <s v="OVERHEAD: INDIRECT"/>
    <x v="1"/>
    <x v="0"/>
    <n v="12372.59"/>
    <n v="0"/>
    <n v="12372.59"/>
    <n v="12419.81"/>
    <n v="-47.219999999999345"/>
    <n v="0"/>
    <n v="0"/>
    <n v="0"/>
    <n v="0"/>
    <n v="0"/>
  </r>
  <r>
    <s v="1428303"/>
    <s v="CHAMDOR PEACH       12X750ML        GENR"/>
    <x v="3"/>
    <x v="4"/>
    <n v="-280434.98"/>
    <n v="0"/>
    <n v="-280434.98"/>
    <n v="-280434.98"/>
    <n v="0"/>
    <n v="-1750"/>
    <n v="0"/>
    <n v="-1750"/>
    <n v="-1750"/>
    <n v="0"/>
  </r>
  <r>
    <s v="1428303"/>
    <s v="LAB 100X125MMWHT SEMI-GLOSSS/ADHOUTERCTN"/>
    <x v="4"/>
    <x v="2"/>
    <n v="12.26"/>
    <n v="0"/>
    <n v="12.26"/>
    <n v="0"/>
    <n v="12.26"/>
    <n v="144"/>
    <n v="0"/>
    <n v="144"/>
    <n v="0"/>
    <n v="144"/>
  </r>
  <r>
    <s v="1428303"/>
    <s v="LAB 100X125MM 144C  S/ADH OUTER CTN"/>
    <x v="4"/>
    <x v="2"/>
    <n v="184.41"/>
    <n v="174.43564356435644"/>
    <n v="9.974356435643557"/>
    <n v="176.18"/>
    <n v="8.2299999999999898"/>
    <n v="1850"/>
    <n v="1750"/>
    <n v="100"/>
    <n v="1767.5"/>
    <n v="82.5"/>
  </r>
  <r>
    <s v="1428303"/>
    <s v="LAB CHAMDOR PEACH 750 -BBEF NOIMP V3SBCK"/>
    <x v="4"/>
    <x v="2"/>
    <n v="1460.12"/>
    <n v="1436.1871921182267"/>
    <n v="23.932807881773215"/>
    <n v="1457.73"/>
    <n v="2.3899999999998727"/>
    <n v="21350"/>
    <n v="21000"/>
    <n v="350"/>
    <n v="21315"/>
    <n v="35"/>
  </r>
  <r>
    <s v="1428303"/>
    <s v="PAR CHIP 12X750 BN0503           V3"/>
    <x v="4"/>
    <x v="2"/>
    <n v="1743.17"/>
    <n v="1734.2487562189056"/>
    <n v="8.9212437810945175"/>
    <n v="1742.92"/>
    <n v="0.25"/>
    <n v="1759"/>
    <n v="1750"/>
    <n v="9"/>
    <n v="1758.75"/>
    <n v="0.25"/>
  </r>
  <r>
    <s v="1428303"/>
    <s v="LAB CHAMDOR PEACH 750      V5 BDY"/>
    <x v="4"/>
    <x v="2"/>
    <n v="2769.73"/>
    <n v="2737.1428571428573"/>
    <n v="32.58714285714268"/>
    <n v="2778.2"/>
    <n v="-8.4699999999997999"/>
    <n v="21250"/>
    <n v="21000"/>
    <n v="250"/>
    <n v="21315"/>
    <n v="-65"/>
  </r>
  <r>
    <s v="1428303"/>
    <s v="LAB CHAMDOR PEACH 750 EXP  V5 NCK"/>
    <x v="4"/>
    <x v="2"/>
    <n v="4088.42"/>
    <n v="4049.852216748769"/>
    <n v="38.567783251231049"/>
    <n v="4110.6000000000004"/>
    <n v="-22.180000000000291"/>
    <n v="21200"/>
    <n v="21000"/>
    <n v="200"/>
    <n v="21315"/>
    <n v="-115"/>
  </r>
  <r>
    <s v="1428303"/>
    <s v="WIR GENERIC TIN 36MM UNPRT GOLD LACQUER"/>
    <x v="4"/>
    <x v="2"/>
    <n v="8732.85"/>
    <n v="8532.9313725490192"/>
    <n v="199.91862745098115"/>
    <n v="8703.59"/>
    <n v="29.260000000000218"/>
    <n v="21492"/>
    <n v="21000"/>
    <n v="492"/>
    <n v="21420"/>
    <n v="72"/>
  </r>
  <r>
    <s v="1428303"/>
    <s v="FOI G/JUICE      35X130 ALU 750      GLD"/>
    <x v="4"/>
    <x v="2"/>
    <n v="11389.92"/>
    <n v="11339.162561576355"/>
    <n v="50.757438423644999"/>
    <n v="11509.25"/>
    <n v="-119.32999999999993"/>
    <n v="21094"/>
    <n v="21000"/>
    <n v="94"/>
    <n v="21315"/>
    <n v="-221"/>
  </r>
  <r>
    <s v="1428303"/>
    <s v="CTN CHAMDOR GEN 12X750 BN503 V4"/>
    <x v="4"/>
    <x v="2"/>
    <n v="14037.92"/>
    <n v="13895.004926108375"/>
    <n v="142.91507389162507"/>
    <n v="14103.43"/>
    <n v="-65.510000000000218"/>
    <n v="1768"/>
    <n v="1750"/>
    <n v="18"/>
    <n v="1776.25"/>
    <n v="-8.25"/>
  </r>
  <r>
    <s v="1428303"/>
    <s v="CORK SPARK FIRST UNPRT 750"/>
    <x v="4"/>
    <x v="2"/>
    <n v="26399.01"/>
    <n v="26177.13432835821"/>
    <n v="221.87567164178836"/>
    <n v="26308.02"/>
    <n v="90.989999999997963"/>
    <n v="21178"/>
    <n v="21000"/>
    <n v="178"/>
    <n v="21105"/>
    <n v="73"/>
  </r>
  <r>
    <s v="1428303"/>
    <s v="BOT 0503 750 GRN   CORK  SPARKLING   NEW"/>
    <x v="4"/>
    <x v="2"/>
    <n v="105910.63"/>
    <n v="105323.82178217822"/>
    <n v="586.80821782178828"/>
    <n v="106377.06"/>
    <n v="-466.42999999999302"/>
    <n v="21117"/>
    <n v="21000"/>
    <n v="117"/>
    <n v="21210"/>
    <n v="-93"/>
  </r>
  <r>
    <s v="1428303"/>
    <s v="BULK CHAMDOR PEACH"/>
    <x v="4"/>
    <x v="3"/>
    <n v="69489.59"/>
    <n v="68186.930596285441"/>
    <n v="1302.6594037145551"/>
    <n v="69755.23"/>
    <n v="-265.63999999999942"/>
    <n v="16051"/>
    <n v="15750"/>
    <n v="301"/>
    <n v="16112.25"/>
    <n v="-61.25"/>
  </r>
  <r>
    <s v="1428303"/>
    <s v="CO2"/>
    <x v="4"/>
    <x v="5"/>
    <n v="1060.29"/>
    <n v="1039.5"/>
    <n v="20.789999999999964"/>
    <n v="1060.29"/>
    <n v="0"/>
    <n v="192.78"/>
    <n v="189"/>
    <n v="3.7800000000000011"/>
    <n v="192.78"/>
    <n v="0"/>
  </r>
  <r>
    <s v="1428305"/>
    <s v=" "/>
    <x v="0"/>
    <x v="0"/>
    <n v="2989.22"/>
    <n v="0"/>
    <n v="2989.22"/>
    <n v="0"/>
    <n v="2989.22"/>
    <n v="0"/>
    <n v="0"/>
    <n v="0"/>
    <n v="0"/>
    <n v="0"/>
  </r>
  <r>
    <s v="1428305"/>
    <s v="OH: BULK PREP DEPREC"/>
    <x v="1"/>
    <x v="0"/>
    <n v="70.66"/>
    <n v="0"/>
    <n v="70.66"/>
    <n v="70.930000000000007"/>
    <n v="-0.27000000000001023"/>
    <n v="0"/>
    <n v="0"/>
    <n v="0"/>
    <n v="0"/>
    <n v="0"/>
  </r>
  <r>
    <s v="1428305"/>
    <s v="OH: INDIRECT DEPREC"/>
    <x v="1"/>
    <x v="0"/>
    <n v="316.91000000000003"/>
    <n v="0"/>
    <n v="316.91000000000003"/>
    <n v="318.14999999999998"/>
    <n v="-1.2399999999999523"/>
    <n v="0"/>
    <n v="0"/>
    <n v="0"/>
    <n v="0"/>
    <n v="0"/>
  </r>
  <r>
    <s v="1428305"/>
    <s v="JCL LINE 1          / MACHINE HOUR"/>
    <x v="2"/>
    <x v="0"/>
    <n v="608.63"/>
    <n v="0"/>
    <n v="608.63"/>
    <n v="800.77"/>
    <n v="-192.14"/>
    <n v="1.5"/>
    <n v="0"/>
    <n v="1.5"/>
    <n v="1.974"/>
    <n v="-0.47399999999999998"/>
  </r>
  <r>
    <s v="1428305"/>
    <s v="OH:UNUSED CAPACITY"/>
    <x v="1"/>
    <x v="0"/>
    <n v="2257.87"/>
    <n v="0"/>
    <n v="2257.87"/>
    <n v="2266.73"/>
    <n v="-8.8600000000001273"/>
    <n v="0"/>
    <n v="0"/>
    <n v="0"/>
    <n v="0"/>
    <n v="0"/>
  </r>
  <r>
    <s v="1428305"/>
    <s v="JCL LINE 1          / MACHINE DEPR"/>
    <x v="2"/>
    <x v="0"/>
    <n v="2721"/>
    <n v="0"/>
    <n v="2721"/>
    <n v="3580.04"/>
    <n v="-859.04"/>
    <n v="1.5"/>
    <n v="0"/>
    <n v="1.5"/>
    <n v="1.974"/>
    <n v="-0.47399999999999998"/>
  </r>
  <r>
    <s v="1428305"/>
    <s v="OVERHEAD: BULK PREP"/>
    <x v="1"/>
    <x v="0"/>
    <n v="4072.58"/>
    <n v="0"/>
    <n v="4072.58"/>
    <n v="4088.56"/>
    <n v="-15.980000000000018"/>
    <n v="0"/>
    <n v="0"/>
    <n v="0"/>
    <n v="0"/>
    <n v="0"/>
  </r>
  <r>
    <s v="1428305"/>
    <s v="JCL LINE 1          / LABOUR HOURS"/>
    <x v="2"/>
    <x v="0"/>
    <n v="3204.5"/>
    <n v="0"/>
    <n v="3204.5"/>
    <n v="4215.93"/>
    <n v="-1011.4300000000003"/>
    <n v="31.5"/>
    <n v="0"/>
    <n v="31.5"/>
    <n v="41.442"/>
    <n v="-9.9420000000000002"/>
  </r>
  <r>
    <s v="1428305"/>
    <s v="OVERHEAD: INDIRECT"/>
    <x v="1"/>
    <x v="0"/>
    <n v="8928.52"/>
    <n v="0"/>
    <n v="8928.52"/>
    <n v="8963.5499999999993"/>
    <n v="-35.029999999998836"/>
    <n v="0"/>
    <n v="0"/>
    <n v="0"/>
    <n v="0"/>
    <n v="0"/>
  </r>
  <r>
    <s v="1428305"/>
    <s v="CHAMDOR PEACH       6X750ML     GENR"/>
    <x v="3"/>
    <x v="4"/>
    <n v="-204885.38"/>
    <n v="0"/>
    <n v="-204885.38"/>
    <n v="-204885.38"/>
    <n v="0"/>
    <n v="-2526"/>
    <n v="0"/>
    <n v="-2526"/>
    <n v="-2526"/>
    <n v="0"/>
  </r>
  <r>
    <s v="1428305"/>
    <s v="LAB 100X125MMWHT SEMI-GLOSSS/ADHOUTERCTN"/>
    <x v="4"/>
    <x v="2"/>
    <n v="9.6999999999999993"/>
    <n v="0"/>
    <n v="9.6999999999999993"/>
    <n v="0"/>
    <n v="9.6999999999999993"/>
    <n v="114"/>
    <n v="0"/>
    <n v="114"/>
    <n v="0"/>
    <n v="114"/>
  </r>
  <r>
    <s v="1428305"/>
    <s v="LAB 100X125MM 144C  S/ADH OUTER CTN"/>
    <x v="4"/>
    <x v="2"/>
    <n v="269.13"/>
    <n v="251.79207920792078"/>
    <n v="17.337920792079217"/>
    <n v="254.31"/>
    <n v="14.819999999999993"/>
    <n v="2700"/>
    <n v="2526"/>
    <n v="174"/>
    <n v="2551.2600000000002"/>
    <n v="148.73999999999978"/>
  </r>
  <r>
    <s v="1428305"/>
    <s v="LAB CHAMDOR PEACH 750 -BBEF NOIMP V3SBCK"/>
    <x v="4"/>
    <x v="2"/>
    <n v="1039.53"/>
    <n v="1036.5221674876848"/>
    <n v="3.0078325123151899"/>
    <n v="1052.07"/>
    <n v="-12.539999999999964"/>
    <n v="15200"/>
    <n v="15156"/>
    <n v="44"/>
    <n v="15383.34"/>
    <n v="-183.34000000000015"/>
  </r>
  <r>
    <s v="1428305"/>
    <s v="PAR CHIP 6X750  BN0503 &amp; IMP FACETSV2"/>
    <x v="4"/>
    <x v="2"/>
    <n v="1254.33"/>
    <n v="1250.36815920398"/>
    <n v="3.961840796019942"/>
    <n v="1256.6199999999999"/>
    <n v="-2.2899999999999636"/>
    <n v="2534"/>
    <n v="2526"/>
    <n v="8"/>
    <n v="2538.63"/>
    <n v="-4.6300000000001091"/>
  </r>
  <r>
    <s v="1428305"/>
    <s v="LAB CHAMDOR PEACH 750      V5 BDY"/>
    <x v="4"/>
    <x v="2"/>
    <n v="1981.17"/>
    <n v="1975.4285714285713"/>
    <n v="5.7414285714287416"/>
    <n v="2005.06"/>
    <n v="-23.889999999999873"/>
    <n v="15200"/>
    <n v="15156"/>
    <n v="44"/>
    <n v="15383.34"/>
    <n v="-183.34000000000015"/>
  </r>
  <r>
    <s v="1428305"/>
    <s v="LAB CHAMDOR PEACH 750 EXP  V5 NCK"/>
    <x v="4"/>
    <x v="2"/>
    <n v="2931.32"/>
    <n v="2922.8374384236454"/>
    <n v="8.482561576354783"/>
    <n v="2966.68"/>
    <n v="-35.359999999999673"/>
    <n v="15200"/>
    <n v="15156"/>
    <n v="44"/>
    <n v="15383.34"/>
    <n v="-183.34000000000015"/>
  </r>
  <r>
    <s v="1428305"/>
    <s v="WIR GENERIC TIN 36MM UNPRT GOLD LACQUER"/>
    <x v="4"/>
    <x v="2"/>
    <n v="6183.53"/>
    <n v="6158.333333333333"/>
    <n v="25.196666666666715"/>
    <n v="6281.5"/>
    <n v="-97.970000000000255"/>
    <n v="15218"/>
    <n v="15156"/>
    <n v="62"/>
    <n v="15459.12"/>
    <n v="-241.1200000000008"/>
  </r>
  <r>
    <s v="1428305"/>
    <s v="FOI G/JUICE      35X130 ALU 750      GLD"/>
    <x v="4"/>
    <x v="2"/>
    <n v="8228.4599999999991"/>
    <n v="8183.6354679802953"/>
    <n v="44.824532019703838"/>
    <n v="8306.39"/>
    <n v="-77.930000000000291"/>
    <n v="15239"/>
    <n v="15156"/>
    <n v="83"/>
    <n v="15383.34"/>
    <n v="-144.34000000000015"/>
  </r>
  <r>
    <s v="1428305"/>
    <s v="CTN CHAMDOR GEN 6X750 BN503 V2"/>
    <x v="4"/>
    <x v="2"/>
    <n v="11625.44"/>
    <n v="11417.51724137931"/>
    <n v="207.92275862069073"/>
    <n v="11588.78"/>
    <n v="36.659999999999854"/>
    <n v="2572"/>
    <n v="2526"/>
    <n v="46"/>
    <n v="2563.89"/>
    <n v="8.1100000000001273"/>
  </r>
  <r>
    <s v="1428305"/>
    <s v="CORK SPARK FIRST UNPRT 750"/>
    <x v="4"/>
    <x v="2"/>
    <n v="19046.98"/>
    <n v="18892.407960199005"/>
    <n v="154.57203980099439"/>
    <n v="18986.87"/>
    <n v="60.110000000000582"/>
    <n v="15280"/>
    <n v="15156"/>
    <n v="124"/>
    <n v="15231.78"/>
    <n v="48.219999999999345"/>
  </r>
  <r>
    <s v="1428305"/>
    <s v="BOT 0503 750 GRN   CORK  SPARKLING   NEW"/>
    <x v="4"/>
    <x v="2"/>
    <n v="76234.38"/>
    <n v="76013.702970297032"/>
    <n v="220.6770297029725"/>
    <n v="76773.84"/>
    <n v="-539.45999999999185"/>
    <n v="15200"/>
    <n v="15156"/>
    <n v="44"/>
    <n v="15307.56"/>
    <n v="-107.55999999999949"/>
  </r>
  <r>
    <s v="1428305"/>
    <s v="BULK CHAMDOR PEACH"/>
    <x v="4"/>
    <x v="3"/>
    <n v="50146.29"/>
    <n v="49211.485826001954"/>
    <n v="934.80417399804719"/>
    <n v="50343.35"/>
    <n v="-197.05999999999767"/>
    <n v="11583"/>
    <n v="11367"/>
    <n v="216"/>
    <n v="11628.441000000001"/>
    <n v="-45.441000000000713"/>
  </r>
  <r>
    <s v="1428305"/>
    <s v="CO2"/>
    <x v="4"/>
    <x v="5"/>
    <n v="765.23"/>
    <n v="750.22549019607845"/>
    <n v="15.004509803921565"/>
    <n v="765.23"/>
    <n v="0"/>
    <n v="139.13200000000001"/>
    <n v="136.40392156862745"/>
    <n v="2.7280784313725519"/>
    <n v="139.13200000000001"/>
    <n v="0"/>
  </r>
  <r>
    <s v="1428306"/>
    <s v=" "/>
    <x v="0"/>
    <x v="0"/>
    <n v="500.75"/>
    <n v="0"/>
    <n v="500.75"/>
    <n v="0"/>
    <n v="500.75"/>
    <n v="0"/>
    <n v="0"/>
    <n v="0"/>
    <n v="0"/>
    <n v="0"/>
  </r>
  <r>
    <s v="1428306"/>
    <s v="OH: BULK PREP DEPREC"/>
    <x v="1"/>
    <x v="0"/>
    <n v="108.95"/>
    <n v="0"/>
    <n v="108.95"/>
    <n v="108.62"/>
    <n v="0.32999999999999829"/>
    <n v="0"/>
    <n v="0"/>
    <n v="0"/>
    <n v="0"/>
    <n v="0"/>
  </r>
  <r>
    <s v="1428306"/>
    <s v="OH: INDIRECT DEPREC"/>
    <x v="1"/>
    <x v="0"/>
    <n v="488.65"/>
    <n v="0"/>
    <n v="488.65"/>
    <n v="487.18"/>
    <n v="1.4699999999999704"/>
    <n v="0"/>
    <n v="0"/>
    <n v="0"/>
    <n v="0"/>
    <n v="0"/>
  </r>
  <r>
    <s v="1428306"/>
    <s v="JCL LINE 1          / MACHINE HOUR"/>
    <x v="2"/>
    <x v="0"/>
    <n v="1115.81"/>
    <n v="0"/>
    <n v="1115.81"/>
    <n v="1089.9000000000001"/>
    <n v="25.909999999999854"/>
    <n v="2.75"/>
    <n v="0"/>
    <n v="2.75"/>
    <n v="2.6859999999999999"/>
    <n v="6.4000000000000057E-2"/>
  </r>
  <r>
    <s v="1428306"/>
    <s v="OH:UNUSED CAPACITY"/>
    <x v="1"/>
    <x v="0"/>
    <n v="3481.45"/>
    <n v="0"/>
    <n v="3481.45"/>
    <n v="3470.99"/>
    <n v="10.460000000000036"/>
    <n v="0"/>
    <n v="0"/>
    <n v="0"/>
    <n v="0"/>
    <n v="0"/>
  </r>
  <r>
    <s v="1428306"/>
    <s v="JCL LINE 1          / MACHINE DEPR"/>
    <x v="2"/>
    <x v="0"/>
    <n v="4988.5"/>
    <n v="0"/>
    <n v="4988.5"/>
    <n v="4872.6499999999996"/>
    <n v="115.85000000000036"/>
    <n v="2.75"/>
    <n v="0"/>
    <n v="2.75"/>
    <n v="2.6859999999999999"/>
    <n v="6.4000000000000057E-2"/>
  </r>
  <r>
    <s v="1428306"/>
    <s v="JCL LINE 1          / LABOUR HOURS"/>
    <x v="2"/>
    <x v="0"/>
    <n v="5874.9"/>
    <n v="0"/>
    <n v="5874.9"/>
    <n v="5738.43"/>
    <n v="136.46999999999935"/>
    <n v="57.75"/>
    <n v="0"/>
    <n v="57.75"/>
    <n v="56.408000000000001"/>
    <n v="1.3419999999999987"/>
  </r>
  <r>
    <s v="1428306"/>
    <s v="OVERHEAD: BULK PREP"/>
    <x v="1"/>
    <x v="0"/>
    <n v="6279.58"/>
    <n v="0"/>
    <n v="6279.58"/>
    <n v="6260.71"/>
    <n v="18.869999999999891"/>
    <n v="0"/>
    <n v="0"/>
    <n v="0"/>
    <n v="0"/>
    <n v="0"/>
  </r>
  <r>
    <s v="1428306"/>
    <s v="OVERHEAD: INDIRECT"/>
    <x v="1"/>
    <x v="0"/>
    <n v="13767.02"/>
    <n v="0"/>
    <n v="13767.02"/>
    <n v="13725.66"/>
    <n v="41.360000000000582"/>
    <n v="0"/>
    <n v="0"/>
    <n v="0"/>
    <n v="0"/>
    <n v="0"/>
  </r>
  <r>
    <s v="1428306"/>
    <s v="CHAMDOR RED         12X750ML        GENR"/>
    <x v="3"/>
    <x v="4"/>
    <n v="-316219.77"/>
    <n v="0"/>
    <n v="-316219.77"/>
    <n v="-316219.77"/>
    <n v="0"/>
    <n v="-1934"/>
    <n v="0"/>
    <n v="-1934"/>
    <n v="-1934"/>
    <n v="0"/>
  </r>
  <r>
    <s v="1428306"/>
    <s v="LAB 100X125MMWHT SEMI-GLOSSS/ADHOUTERCTN"/>
    <x v="4"/>
    <x v="2"/>
    <n v="14.04"/>
    <n v="0"/>
    <n v="14.04"/>
    <n v="0"/>
    <n v="14.04"/>
    <n v="165"/>
    <n v="0"/>
    <n v="165"/>
    <n v="0"/>
    <n v="165"/>
  </r>
  <r>
    <s v="1428306"/>
    <s v="LAB 100X125MM 201C  S/ADH OUTER CTN"/>
    <x v="4"/>
    <x v="2"/>
    <n v="234.25"/>
    <n v="192.78217821782178"/>
    <n v="41.46782178217822"/>
    <n v="194.71"/>
    <n v="39.539999999999992"/>
    <n v="2350"/>
    <n v="1934"/>
    <n v="416"/>
    <n v="1953.34"/>
    <n v="396.66000000000008"/>
  </r>
  <r>
    <s v="1428306"/>
    <s v="LAB CHAMDOR RED 750 -BBEF NOIMP  V3S BCK"/>
    <x v="4"/>
    <x v="2"/>
    <n v="1586.65"/>
    <n v="1587.192118226601"/>
    <n v="-0.54211822660090547"/>
    <n v="1611"/>
    <n v="-24.349999999999909"/>
    <n v="23200"/>
    <n v="23208"/>
    <n v="-8"/>
    <n v="23556.12"/>
    <n v="-356.11999999999898"/>
  </r>
  <r>
    <s v="1428306"/>
    <s v="PAR CHIP 12X750 BN0503           V3"/>
    <x v="4"/>
    <x v="2"/>
    <n v="1922.54"/>
    <n v="1916.5970149253731"/>
    <n v="5.942985074626904"/>
    <n v="1926.18"/>
    <n v="-3.6400000000001"/>
    <n v="1940"/>
    <n v="1934"/>
    <n v="6"/>
    <n v="1943.67"/>
    <n v="-3.6700000000000728"/>
  </r>
  <r>
    <s v="1428306"/>
    <s v="LAB CHAMDOR RED 750      V5 BDY"/>
    <x v="4"/>
    <x v="2"/>
    <n v="3056.47"/>
    <n v="3024.9261083743841"/>
    <n v="31.543891625615743"/>
    <n v="3070.3"/>
    <n v="-13.830000000000382"/>
    <n v="23450"/>
    <n v="23208"/>
    <n v="242"/>
    <n v="23556.12"/>
    <n v="-106.11999999999898"/>
  </r>
  <r>
    <s v="1428306"/>
    <s v="LAB CHAMDOR RED 750 EXP  V5 NCK"/>
    <x v="4"/>
    <x v="2"/>
    <n v="4234.08"/>
    <n v="4217.3596059113297"/>
    <n v="16.720394088670218"/>
    <n v="4280.62"/>
    <n v="-46.539999999999964"/>
    <n v="23300"/>
    <n v="23208"/>
    <n v="92"/>
    <n v="23556.12"/>
    <n v="-256.11999999999898"/>
  </r>
  <r>
    <s v="1428306"/>
    <s v="WIR GENERIC TIN 36MM UNPRT GOLD LACQUER"/>
    <x v="4"/>
    <x v="2"/>
    <n v="9540.6299999999992"/>
    <n v="9430.1078431372534"/>
    <n v="110.52215686274576"/>
    <n v="9618.7099999999991"/>
    <n v="-78.079999999999927"/>
    <n v="23480"/>
    <n v="23208"/>
    <n v="272"/>
    <n v="23672.16"/>
    <n v="-192.15999999999985"/>
  </r>
  <r>
    <s v="1428306"/>
    <s v="FOI G/JUICE      35X130 ALU 750      GLD"/>
    <x v="4"/>
    <x v="2"/>
    <n v="12541.12"/>
    <n v="12531.389162561576"/>
    <n v="9.7308374384247145"/>
    <n v="12719.36"/>
    <n v="-178.23999999999978"/>
    <n v="23226"/>
    <n v="23208"/>
    <n v="18"/>
    <n v="23556.12"/>
    <n v="-330.11999999999898"/>
  </r>
  <r>
    <s v="1428306"/>
    <s v="CTN CHAMDOR GEN 12X750 BN503 V4"/>
    <x v="4"/>
    <x v="2"/>
    <n v="15483"/>
    <n v="15355.960591133005"/>
    <n v="127.03940886699456"/>
    <n v="15586.3"/>
    <n v="-103.29999999999927"/>
    <n v="1950"/>
    <n v="1934"/>
    <n v="16"/>
    <n v="1963.01"/>
    <n v="-13.009999999999991"/>
  </r>
  <r>
    <s v="1428306"/>
    <s v="CORK SPARK FIRST UNPRT 750"/>
    <x v="4"/>
    <x v="2"/>
    <n v="29318.38"/>
    <n v="28929.472636815921"/>
    <n v="388.90736318408017"/>
    <n v="29074.12"/>
    <n v="244.26000000000204"/>
    <n v="23520"/>
    <n v="23208"/>
    <n v="312"/>
    <n v="23324.04"/>
    <n v="195.95999999999913"/>
  </r>
  <r>
    <s v="1428306"/>
    <s v="BOT 0503 750 GRN   CORK  SPARKLING   NEW"/>
    <x v="4"/>
    <x v="2"/>
    <n v="116608.52"/>
    <n v="116397.87128712871"/>
    <n v="210.64871287129063"/>
    <n v="117561.85"/>
    <n v="-953.33000000000175"/>
    <n v="23250"/>
    <n v="23208"/>
    <n v="42"/>
    <n v="23440.080000000002"/>
    <n v="-190.08000000000175"/>
  </r>
  <r>
    <s v="1428306"/>
    <s v="BULK CHAMDOR RED"/>
    <x v="4"/>
    <x v="3"/>
    <n v="83902.71"/>
    <n v="81770.009775171071"/>
    <n v="2132.7002248289355"/>
    <n v="83650.720000000001"/>
    <n v="251.99000000000524"/>
    <n v="17860"/>
    <n v="17406"/>
    <n v="454"/>
    <n v="17806.338"/>
    <n v="53.662000000000262"/>
  </r>
  <r>
    <s v="1428306"/>
    <s v="CO2"/>
    <x v="4"/>
    <x v="5"/>
    <n v="1171.77"/>
    <n v="1148.7941176470588"/>
    <n v="22.975882352941198"/>
    <n v="1171.77"/>
    <n v="0"/>
    <n v="213.04900000000001"/>
    <n v="208.87156862745098"/>
    <n v="4.1774313725490231"/>
    <n v="213.04900000000001"/>
    <n v="0"/>
  </r>
  <r>
    <s v="1428352"/>
    <s v=" "/>
    <x v="0"/>
    <x v="0"/>
    <n v="4253.5200000000004"/>
    <n v="0"/>
    <n v="4253.5200000000004"/>
    <n v="0"/>
    <n v="4253.5200000000004"/>
    <n v="0"/>
    <n v="0"/>
    <n v="0"/>
    <n v="0"/>
    <n v="0"/>
  </r>
  <r>
    <s v="1428352"/>
    <s v="JCL LINE 1          / MACHINE HOUR"/>
    <x v="2"/>
    <x v="0"/>
    <n v="811.5"/>
    <n v="0"/>
    <n v="811.5"/>
    <n v="1179.5999999999999"/>
    <n v="-368.09999999999991"/>
    <n v="2"/>
    <n v="0"/>
    <n v="2"/>
    <n v="2.907"/>
    <n v="-0.90700000000000003"/>
  </r>
  <r>
    <s v="1428352"/>
    <s v="JCL LINE 1          / MACHINE DEPR"/>
    <x v="2"/>
    <x v="0"/>
    <n v="3628"/>
    <n v="0"/>
    <n v="3628"/>
    <n v="5273.66"/>
    <n v="-1645.6599999999999"/>
    <n v="2"/>
    <n v="0"/>
    <n v="2"/>
    <n v="2.907"/>
    <n v="-0.90700000000000003"/>
  </r>
  <r>
    <s v="1428352"/>
    <s v="JCL LINE 1          / LABOUR HOURS"/>
    <x v="2"/>
    <x v="0"/>
    <n v="4272.66"/>
    <n v="0"/>
    <n v="4272.66"/>
    <n v="6210.62"/>
    <n v="-1937.96"/>
    <n v="42"/>
    <n v="0"/>
    <n v="42"/>
    <n v="61.05"/>
    <n v="-19.049999999999997"/>
  </r>
  <r>
    <s v="1428352"/>
    <s v="JCLEROUX LAVAL  6X750ML"/>
    <x v="3"/>
    <x v="4"/>
    <n v="-322434.15000000002"/>
    <n v="0"/>
    <n v="-322434.15000000002"/>
    <n v="-322434.25"/>
    <n v="9.9999999976716936E-2"/>
    <n v="-2035"/>
    <n v="0"/>
    <n v="-2035"/>
    <n v="-2035"/>
    <n v="0"/>
  </r>
  <r>
    <s v="1428352"/>
    <s v="ULS JCLEROUX LAVAL     1X750ML  DGO"/>
    <x v="4"/>
    <x v="1"/>
    <n v="249474.46"/>
    <n v="249311.65174129352"/>
    <n v="162.80825870647095"/>
    <n v="250558.21"/>
    <n v="-1083.75"/>
    <n v="12218"/>
    <n v="12210"/>
    <n v="8"/>
    <n v="12271.05"/>
    <n v="-53.049999999999272"/>
  </r>
  <r>
    <s v="1428352"/>
    <s v="LAB JCLEROUX LAVAL 750 12% WCAPE V11 BCK"/>
    <x v="4"/>
    <x v="2"/>
    <n v="5435.01"/>
    <n v="0"/>
    <n v="5435.01"/>
    <n v="0"/>
    <n v="5435.01"/>
    <n v="12300"/>
    <n v="0"/>
    <n v="12300"/>
    <n v="0"/>
    <n v="12300"/>
  </r>
  <r>
    <s v="1428352"/>
    <s v="PAR CHIP 6X750  BN0503 &amp; IMP FACETSV2"/>
    <x v="4"/>
    <x v="2"/>
    <n v="1009.8"/>
    <n v="1007.3233830845771"/>
    <n v="2.4766169154228237"/>
    <n v="1012.36"/>
    <n v="-2.5600000000000591"/>
    <n v="2040"/>
    <n v="2035"/>
    <n v="5"/>
    <n v="2045.175"/>
    <n v="-5.1749999999999545"/>
  </r>
  <r>
    <s v="1428352"/>
    <s v="LAB JCLEROUX LAVAL 750 NA WCAPE V11 BCK"/>
    <x v="4"/>
    <x v="2"/>
    <n v="0"/>
    <n v="5395.231527093596"/>
    <n v="-5395.231527093596"/>
    <n v="5476.16"/>
    <n v="-5476.16"/>
    <n v="0"/>
    <n v="12210"/>
    <n v="-12210"/>
    <n v="12393.15"/>
    <n v="-12393.15"/>
  </r>
  <r>
    <s v="1428352"/>
    <s v="FOI JCLEROUX LAVAL 34X127 ALU750GLDBLKV5"/>
    <x v="4"/>
    <x v="2"/>
    <n v="8996.98"/>
    <n v="8809.3891625615779"/>
    <n v="187.59083743842166"/>
    <n v="8941.5300000000007"/>
    <n v="55.449999999998909"/>
    <n v="12470"/>
    <n v="12210"/>
    <n v="260"/>
    <n v="12393.15"/>
    <n v="76.850000000000364"/>
  </r>
  <r>
    <s v="1428352"/>
    <s v="LAB JCLEROUX LAVAL 750 V5 BDY"/>
    <x v="4"/>
    <x v="2"/>
    <n v="11410.25"/>
    <n v="11145.536945812808"/>
    <n v="264.71305418719203"/>
    <n v="11312.72"/>
    <n v="97.530000000000655"/>
    <n v="12500"/>
    <n v="12210"/>
    <n v="290"/>
    <n v="12393.15"/>
    <n v="106.85000000000036"/>
  </r>
  <r>
    <s v="1428352"/>
    <s v="LAB JCLEROUX LAVAL 750 V5 NCK"/>
    <x v="4"/>
    <x v="2"/>
    <n v="12688.67"/>
    <n v="12494.246305418719"/>
    <n v="194.42369458128087"/>
    <n v="12681.66"/>
    <n v="7.0100000000002183"/>
    <n v="12400"/>
    <n v="12210"/>
    <n v="190"/>
    <n v="12393.15"/>
    <n v="6.8500000000003638"/>
  </r>
  <r>
    <s v="1428352"/>
    <s v="CTN JCLEROUX LAVAL  6X750 BN503 MCC V2"/>
    <x v="4"/>
    <x v="2"/>
    <n v="20453.3"/>
    <n v="19495.300492610837"/>
    <n v="957.99950738916232"/>
    <n v="19787.73"/>
    <n v="665.56999999999971"/>
    <n v="2135"/>
    <n v="2035"/>
    <n v="100"/>
    <n v="2065.5250000000001"/>
    <n v="69.474999999999909"/>
  </r>
  <r>
    <s v="1429253"/>
    <s v=" "/>
    <x v="0"/>
    <x v="0"/>
    <n v="473.22"/>
    <n v="0"/>
    <n v="473.22"/>
    <n v="0"/>
    <n v="473.22"/>
    <n v="0"/>
    <n v="0"/>
    <n v="0"/>
    <n v="0"/>
    <n v="0"/>
  </r>
  <r>
    <s v="1429253"/>
    <s v="OH: BULK PREP DEPREC"/>
    <x v="1"/>
    <x v="0"/>
    <n v="0"/>
    <n v="0"/>
    <n v="0"/>
    <n v="1.59"/>
    <n v="-1.59"/>
    <n v="0"/>
    <n v="0"/>
    <n v="0"/>
    <n v="0"/>
    <n v="0"/>
  </r>
  <r>
    <s v="1429253"/>
    <s v="OH: INDIRECT DEPREC"/>
    <x v="1"/>
    <x v="0"/>
    <n v="0"/>
    <n v="0"/>
    <n v="0"/>
    <n v="7.11"/>
    <n v="-7.11"/>
    <n v="0"/>
    <n v="0"/>
    <n v="0"/>
    <n v="0"/>
    <n v="0"/>
  </r>
  <r>
    <s v="1429253"/>
    <s v="OH:UNUSED CAPACITY"/>
    <x v="1"/>
    <x v="0"/>
    <n v="0"/>
    <n v="0"/>
    <n v="0"/>
    <n v="50.67"/>
    <n v="-50.67"/>
    <n v="0"/>
    <n v="0"/>
    <n v="0"/>
    <n v="0"/>
    <n v="0"/>
  </r>
  <r>
    <s v="1429253"/>
    <s v="OVERHEAD: BULK PREP"/>
    <x v="1"/>
    <x v="0"/>
    <n v="0"/>
    <n v="0"/>
    <n v="0"/>
    <n v="91.4"/>
    <n v="-91.4"/>
    <n v="0"/>
    <n v="0"/>
    <n v="0"/>
    <n v="0"/>
    <n v="0"/>
  </r>
  <r>
    <s v="1429253"/>
    <s v="OVERHEAD: INDIRECT"/>
    <x v="1"/>
    <x v="0"/>
    <n v="0"/>
    <n v="0"/>
    <n v="0"/>
    <n v="200.38"/>
    <n v="-200.38"/>
    <n v="0"/>
    <n v="0"/>
    <n v="0"/>
    <n v="0"/>
    <n v="0"/>
  </r>
  <r>
    <s v="1429253"/>
    <s v="JCL CHAMPENOIS      / MACHINE DEPR"/>
    <x v="2"/>
    <x v="0"/>
    <n v="1767.6"/>
    <n v="0"/>
    <n v="1767.6"/>
    <n v="1914.6"/>
    <n v="-147"/>
    <n v="6"/>
    <n v="0"/>
    <n v="6"/>
    <n v="6.4989999999999997"/>
    <n v="-0.49899999999999967"/>
  </r>
  <r>
    <s v="1429253"/>
    <s v="JCL CHAMPENOIS      / MACHINE HOUR"/>
    <x v="2"/>
    <x v="0"/>
    <n v="2365.29"/>
    <n v="0"/>
    <n v="2365.29"/>
    <n v="2562.0100000000002"/>
    <n v="-196.72000000000025"/>
    <n v="6"/>
    <n v="0"/>
    <n v="6"/>
    <n v="6.4989999999999997"/>
    <n v="-0.49899999999999967"/>
  </r>
  <r>
    <s v="1429253"/>
    <s v="JCL CHAMPENOIS      / LABOUR HOURS"/>
    <x v="2"/>
    <x v="0"/>
    <n v="2848.96"/>
    <n v="0"/>
    <n v="2848.96"/>
    <n v="3085.9"/>
    <n v="-236.94000000000005"/>
    <n v="36"/>
    <n v="0"/>
    <n v="36"/>
    <n v="38.994"/>
    <n v="-2.9939999999999998"/>
  </r>
  <r>
    <s v="1429253"/>
    <s v="ULS JCLEROUX LAVAL ROSE   1X750ML  DGO"/>
    <x v="3"/>
    <x v="1"/>
    <n v="-132138.32"/>
    <n v="0"/>
    <n v="-132138.32"/>
    <n v="-132138.17000000001"/>
    <n v="-0.14999999999417923"/>
    <n v="-6499"/>
    <n v="0"/>
    <n v="-6499"/>
    <n v="-6499"/>
    <n v="0"/>
  </r>
  <r>
    <s v="1429253"/>
    <s v="ULS JCLEROUX LAVAL     1X750ML  MDC"/>
    <x v="4"/>
    <x v="1"/>
    <n v="105965.66"/>
    <n v="106473.77"/>
    <n v="-508.11000000000058"/>
    <n v="106473.77"/>
    <n v="-508.11000000000058"/>
    <n v="6565"/>
    <n v="6596.4849999999997"/>
    <n v="-31.484999999999673"/>
    <n v="6596.4849999999997"/>
    <n v="-31.484999999999673"/>
  </r>
  <r>
    <s v="1429253"/>
    <s v="WIR JCLEROUX MCC GENERIC     750&amp;1.5L V2"/>
    <x v="4"/>
    <x v="2"/>
    <n v="3960.85"/>
    <n v="3900.2450980392155"/>
    <n v="60.604901960784446"/>
    <n v="3978.25"/>
    <n v="-17.400000000000091"/>
    <n v="6600"/>
    <n v="6499"/>
    <n v="101"/>
    <n v="6628.98"/>
    <n v="-28.979999999999563"/>
  </r>
  <r>
    <s v="1429253"/>
    <s v="CORK SPARK MCC   EXTRA 750 V2"/>
    <x v="4"/>
    <x v="2"/>
    <n v="10639.59"/>
    <n v="10476.776119402984"/>
    <n v="162.81388059701567"/>
    <n v="10529.16"/>
    <n v="110.43000000000029"/>
    <n v="6600"/>
    <n v="6499"/>
    <n v="101"/>
    <n v="6531.4949999999999"/>
    <n v="68.505000000000109"/>
  </r>
  <r>
    <s v="1429253"/>
    <s v="DOSAGE LA VALLEE ROSE NEW"/>
    <x v="4"/>
    <x v="3"/>
    <n v="4117.1499999999996"/>
    <n v="3243.32"/>
    <n v="873.82999999999947"/>
    <n v="3243.32"/>
    <n v="873.82999999999947"/>
    <n v="330"/>
    <n v="259.95999999999998"/>
    <n v="70.04000000000002"/>
    <n v="259.95999999999998"/>
    <n v="70.04000000000002"/>
  </r>
  <r>
    <s v="1430139"/>
    <s v=" "/>
    <x v="0"/>
    <x v="0"/>
    <n v="-2455.41"/>
    <n v="0"/>
    <n v="-2455.41"/>
    <n v="0"/>
    <n v="-2455.41"/>
    <n v="0"/>
    <n v="0"/>
    <n v="0"/>
    <n v="0"/>
    <n v="0"/>
  </r>
  <r>
    <s v="1430139"/>
    <s v="JCL RIBBON ROOM     / MACHINE DEPR"/>
    <x v="2"/>
    <x v="0"/>
    <n v="382.14"/>
    <n v="0"/>
    <n v="382.14"/>
    <n v="346.44"/>
    <n v="35.699999999999989"/>
    <n v="32.549999999999997"/>
    <n v="0"/>
    <n v="32.549999999999997"/>
    <n v="29.513000000000002"/>
    <n v="3.0369999999999955"/>
  </r>
  <r>
    <s v="1430139"/>
    <s v="JCL RIBBON ROOM     / MACHINE HOUR"/>
    <x v="2"/>
    <x v="0"/>
    <n v="981.06"/>
    <n v="0"/>
    <n v="981.06"/>
    <n v="889.5"/>
    <n v="91.559999999999945"/>
    <n v="32.549999999999997"/>
    <n v="0"/>
    <n v="32.549999999999997"/>
    <n v="29.513000000000002"/>
    <n v="3.0369999999999955"/>
  </r>
  <r>
    <s v="1430139"/>
    <s v="JCL RIBBON ROOM     / LABOUR HOURS"/>
    <x v="2"/>
    <x v="0"/>
    <n v="32696.48"/>
    <n v="0"/>
    <n v="32696.48"/>
    <n v="29638.75"/>
    <n v="3057.7299999999996"/>
    <n v="325.5"/>
    <n v="0"/>
    <n v="325.5"/>
    <n v="295.05900000000003"/>
    <n v="30.440999999999974"/>
  </r>
  <r>
    <s v="1430139"/>
    <s v="FOI+RIB JCLEROUX LEDOMN 34X127 ALU 750V6"/>
    <x v="3"/>
    <x v="2"/>
    <n v="-123233.41"/>
    <n v="0"/>
    <n v="-123233.41"/>
    <n v="-123233.28"/>
    <n v="-0.13000000000465661"/>
    <n v="-137205"/>
    <n v="0"/>
    <n v="-137205"/>
    <n v="-137205"/>
    <n v="0"/>
  </r>
  <r>
    <s v="1430139"/>
    <s v="RIB JCLEROUX     RED"/>
    <x v="4"/>
    <x v="2"/>
    <n v="11463.94"/>
    <n v="11465.887573964497"/>
    <n v="-1.9475739644967689"/>
    <n v="11626.41"/>
    <n v="-162.46999999999935"/>
    <n v="22635"/>
    <n v="22638.82544378698"/>
    <n v="-3.8254437869800313"/>
    <n v="22955.769"/>
    <n v="-320.76900000000023"/>
  </r>
  <r>
    <s v="1430139"/>
    <s v="FOI JCLEROUX LEDOMN 34X127 ALU 750 WHTV7"/>
    <x v="4"/>
    <x v="2"/>
    <n v="80165.2"/>
    <n v="79539.113300492609"/>
    <n v="626.0866995073884"/>
    <n v="80732.2"/>
    <n v="-567"/>
    <n v="138285"/>
    <n v="137205"/>
    <n v="1080"/>
    <n v="139263.07500000001"/>
    <n v="-978.07500000001164"/>
  </r>
  <r>
    <s v="1430594"/>
    <s v=" "/>
    <x v="0"/>
    <x v="0"/>
    <n v="3814.17"/>
    <n v="0"/>
    <n v="3814.17"/>
    <n v="0"/>
    <n v="3814.17"/>
    <n v="0"/>
    <n v="0"/>
    <n v="0"/>
    <n v="0"/>
    <n v="0"/>
  </r>
  <r>
    <s v="1430594"/>
    <s v="OH:UNUSED CAPACITY"/>
    <x v="1"/>
    <x v="0"/>
    <n v="0"/>
    <n v="0"/>
    <n v="0"/>
    <n v="0.11"/>
    <n v="-0.11"/>
    <n v="0"/>
    <n v="0"/>
    <n v="0"/>
    <n v="0"/>
    <n v="0"/>
  </r>
  <r>
    <s v="1430594"/>
    <s v="OH: BULK PREP DEPREC"/>
    <x v="1"/>
    <x v="0"/>
    <n v="0"/>
    <n v="0"/>
    <n v="0"/>
    <n v="2.46"/>
    <n v="-2.46"/>
    <n v="0"/>
    <n v="0"/>
    <n v="0"/>
    <n v="0"/>
    <n v="0"/>
  </r>
  <r>
    <s v="1430594"/>
    <s v="OH: INDIRECT DEPREC"/>
    <x v="1"/>
    <x v="0"/>
    <n v="0"/>
    <n v="0"/>
    <n v="0"/>
    <n v="16.489999999999998"/>
    <n v="-16.489999999999998"/>
    <n v="0"/>
    <n v="0"/>
    <n v="0"/>
    <n v="0"/>
    <n v="0"/>
  </r>
  <r>
    <s v="1430594"/>
    <s v="OVERHEAD: BULK PREP"/>
    <x v="1"/>
    <x v="0"/>
    <n v="0"/>
    <n v="0"/>
    <n v="0"/>
    <n v="184.74"/>
    <n v="-184.74"/>
    <n v="0"/>
    <n v="0"/>
    <n v="0"/>
    <n v="0"/>
    <n v="0"/>
  </r>
  <r>
    <s v="1430594"/>
    <s v="OVERHEAD: INDIRECT"/>
    <x v="1"/>
    <x v="0"/>
    <n v="0"/>
    <n v="0"/>
    <n v="0"/>
    <n v="427.22"/>
    <n v="-427.22"/>
    <n v="0"/>
    <n v="0"/>
    <n v="0"/>
    <n v="0"/>
    <n v="0"/>
  </r>
  <r>
    <s v="1430594"/>
    <s v="JCL CHAMPENOIS      / MACHINE DEPR"/>
    <x v="2"/>
    <x v="0"/>
    <n v="1821.9"/>
    <n v="0"/>
    <n v="1821.9"/>
    <n v="1985.08"/>
    <n v="-163.17999999999984"/>
    <n v="11.5"/>
    <n v="0"/>
    <n v="11.5"/>
    <n v="12.53"/>
    <n v="-1.0299999999999994"/>
  </r>
  <r>
    <s v="1430594"/>
    <s v="JCL CHAMPENOIS      / MACHINE HOUR"/>
    <x v="2"/>
    <x v="0"/>
    <n v="5788.11"/>
    <n v="0"/>
    <n v="5788.11"/>
    <n v="6306.52"/>
    <n v="-518.41000000000076"/>
    <n v="11.5"/>
    <n v="0"/>
    <n v="11.5"/>
    <n v="12.53"/>
    <n v="-1.0299999999999994"/>
  </r>
  <r>
    <s v="1430594"/>
    <s v="JCL CHAMPENOIS      / LABOUR HOURS"/>
    <x v="2"/>
    <x v="0"/>
    <n v="5816.28"/>
    <n v="0"/>
    <n v="5816.28"/>
    <n v="6337.21"/>
    <n v="-520.93000000000029"/>
    <n v="69"/>
    <n v="0"/>
    <n v="69"/>
    <n v="75.180000000000007"/>
    <n v="-6.1800000000000068"/>
  </r>
  <r>
    <s v="1430594"/>
    <s v="ULS JCLEROUX LAVAL     1X750ML  DGO"/>
    <x v="3"/>
    <x v="1"/>
    <n v="-240390.56"/>
    <n v="0"/>
    <n v="-240390.56"/>
    <n v="-240390.64"/>
    <n v="8.0000000016298145E-2"/>
    <n v="-12530"/>
    <n v="0"/>
    <n v="-12530"/>
    <n v="-12530"/>
    <n v="0"/>
  </r>
  <r>
    <s v="1430594"/>
    <s v="ULS JCLEROUX LAVAL     1X750ML  MDC"/>
    <x v="4"/>
    <x v="1"/>
    <n v="186794.41"/>
    <n v="188512.56"/>
    <n v="-1718.1499999999942"/>
    <n v="188512.56"/>
    <n v="-1718.1499999999942"/>
    <n v="12602"/>
    <n v="12717.95"/>
    <n v="-115.95000000000073"/>
    <n v="12717.95"/>
    <n v="-115.95000000000073"/>
  </r>
  <r>
    <s v="1430594"/>
    <s v="WIR JCLEROUX MCC GENERIC     750&amp;1.5L V2"/>
    <x v="4"/>
    <x v="2"/>
    <n v="7729.67"/>
    <n v="7519.6274509803925"/>
    <n v="210.04254901960758"/>
    <n v="7670.02"/>
    <n v="59.649999999999636"/>
    <n v="12880"/>
    <n v="12530"/>
    <n v="350"/>
    <n v="12780.6"/>
    <n v="99.399999999999636"/>
  </r>
  <r>
    <s v="1430594"/>
    <s v="CORK SPARK MCC   EXTRA 750 V2"/>
    <x v="4"/>
    <x v="2"/>
    <n v="21500"/>
    <n v="21551.601990049752"/>
    <n v="-51.601990049752203"/>
    <n v="21659.360000000001"/>
    <n v="-159.36000000000058"/>
    <n v="12500"/>
    <n v="12530"/>
    <n v="-30"/>
    <n v="12592.65"/>
    <n v="-92.649999999999636"/>
  </r>
  <r>
    <s v="1430594"/>
    <s v="DOSAGE LA VALLEE NEW"/>
    <x v="4"/>
    <x v="3"/>
    <n v="7126.02"/>
    <n v="7288.88"/>
    <n v="-162.85999999999967"/>
    <n v="7288.88"/>
    <n v="-162.85999999999967"/>
    <n v="490"/>
    <n v="501.2"/>
    <n v="-11.199999999999989"/>
    <n v="501.2"/>
    <n v="-11.199999999999989"/>
  </r>
  <r>
    <s v="1430595"/>
    <s v=" "/>
    <x v="0"/>
    <x v="0"/>
    <n v="-1311.16"/>
    <n v="0"/>
    <n v="-1311.16"/>
    <n v="0"/>
    <n v="-1311.16"/>
    <n v="0"/>
    <n v="0"/>
    <n v="0"/>
    <n v="0"/>
    <n v="0"/>
  </r>
  <r>
    <s v="1430595"/>
    <s v="OH: BULK PREP DEPREC"/>
    <x v="1"/>
    <x v="0"/>
    <n v="2.56"/>
    <n v="0"/>
    <n v="2.56"/>
    <n v="1.53"/>
    <n v="1.03"/>
    <n v="0"/>
    <n v="0"/>
    <n v="0"/>
    <n v="0"/>
    <n v="0"/>
  </r>
  <r>
    <s v="1430595"/>
    <s v="OH: INDIRECT DEPREC"/>
    <x v="1"/>
    <x v="0"/>
    <n v="11.49"/>
    <n v="0"/>
    <n v="11.49"/>
    <n v="6.86"/>
    <n v="4.63"/>
    <n v="0"/>
    <n v="0"/>
    <n v="0"/>
    <n v="0"/>
    <n v="0"/>
  </r>
  <r>
    <s v="1430595"/>
    <s v="OH:UNUSED CAPACITY"/>
    <x v="1"/>
    <x v="0"/>
    <n v="81.87"/>
    <n v="0"/>
    <n v="81.87"/>
    <n v="48.87"/>
    <n v="33"/>
    <n v="0"/>
    <n v="0"/>
    <n v="0"/>
    <n v="0"/>
    <n v="0"/>
  </r>
  <r>
    <s v="1430595"/>
    <s v="OVERHEAD: BULK PREP"/>
    <x v="1"/>
    <x v="0"/>
    <n v="147.66999999999999"/>
    <n v="0"/>
    <n v="147.66999999999999"/>
    <n v="88.15"/>
    <n v="59.519999999999982"/>
    <n v="0"/>
    <n v="0"/>
    <n v="0"/>
    <n v="0"/>
    <n v="0"/>
  </r>
  <r>
    <s v="1430595"/>
    <s v="OVERHEAD: INDIRECT"/>
    <x v="1"/>
    <x v="0"/>
    <n v="323.75"/>
    <n v="0"/>
    <n v="323.75"/>
    <n v="193.26"/>
    <n v="130.49"/>
    <n v="0"/>
    <n v="0"/>
    <n v="0"/>
    <n v="0"/>
    <n v="0"/>
  </r>
  <r>
    <s v="1430595"/>
    <s v="JCL CHAMPENOIS      / MACHINE DEPR"/>
    <x v="2"/>
    <x v="0"/>
    <n v="1767.6"/>
    <n v="0"/>
    <n v="1767.6"/>
    <n v="1846.55"/>
    <n v="-78.950000000000045"/>
    <n v="6"/>
    <n v="0"/>
    <n v="6"/>
    <n v="6.2679999999999998"/>
    <n v="-0.26799999999999979"/>
  </r>
  <r>
    <s v="1430595"/>
    <s v="JCL CHAMPENOIS      / MACHINE HOUR"/>
    <x v="2"/>
    <x v="0"/>
    <n v="2365.29"/>
    <n v="0"/>
    <n v="2365.29"/>
    <n v="2470.9499999999998"/>
    <n v="-105.65999999999985"/>
    <n v="6"/>
    <n v="0"/>
    <n v="6"/>
    <n v="6.2679999999999998"/>
    <n v="-0.26799999999999979"/>
  </r>
  <r>
    <s v="1430595"/>
    <s v="JCL CHAMPENOIS      / LABOUR HOURS"/>
    <x v="2"/>
    <x v="0"/>
    <n v="2848.96"/>
    <n v="0"/>
    <n v="2848.96"/>
    <n v="2976.22"/>
    <n v="-127.25999999999976"/>
    <n v="36"/>
    <n v="0"/>
    <n v="36"/>
    <n v="37.607999999999997"/>
    <n v="-1.607999999999997"/>
  </r>
  <r>
    <s v="1430595"/>
    <s v="ULS JCLEROUX LAVAL ROSE   1X750ML  DGO"/>
    <x v="3"/>
    <x v="1"/>
    <n v="-127437.84"/>
    <n v="0"/>
    <n v="-127437.84"/>
    <n v="-127437.57"/>
    <n v="-0.26999999998952262"/>
    <n v="-6268"/>
    <n v="0"/>
    <n v="-6268"/>
    <n v="-6268"/>
    <n v="0"/>
  </r>
  <r>
    <s v="1430595"/>
    <s v="ULS JCLEROUX LAVAL     1X750ML  MDC"/>
    <x v="4"/>
    <x v="1"/>
    <n v="102023.47"/>
    <n v="102685.66"/>
    <n v="-662.19000000000233"/>
    <n v="102685.66"/>
    <n v="-662.19000000000233"/>
    <n v="6321"/>
    <n v="6362.02"/>
    <n v="-41.020000000000437"/>
    <n v="6362.02"/>
    <n v="-41.020000000000437"/>
  </r>
  <r>
    <s v="1430595"/>
    <s v="WIR JCLEROUX MCC GENERIC     750&amp;1.5L V2"/>
    <x v="4"/>
    <x v="2"/>
    <n v="3780.82"/>
    <n v="3761.6176470588234"/>
    <n v="19.202352941176741"/>
    <n v="3836.85"/>
    <n v="-56.029999999999745"/>
    <n v="6300"/>
    <n v="6268"/>
    <n v="32"/>
    <n v="6393.36"/>
    <n v="-93.359999999999673"/>
  </r>
  <r>
    <s v="1430595"/>
    <s v="CORK SPARK MCC   EXTRA 750 V2"/>
    <x v="4"/>
    <x v="2"/>
    <n v="10155.98"/>
    <n v="10104.388059701492"/>
    <n v="51.591940298507325"/>
    <n v="10154.91"/>
    <n v="1.069999999999709"/>
    <n v="6300"/>
    <n v="6268"/>
    <n v="32"/>
    <n v="6299.34"/>
    <n v="0.65999999999985448"/>
  </r>
  <r>
    <s v="1430595"/>
    <s v="DOSAGE LA VALLEE ROSE NEW"/>
    <x v="4"/>
    <x v="3"/>
    <n v="5239.54"/>
    <n v="3127.76"/>
    <n v="2111.7799999999997"/>
    <n v="3127.76"/>
    <n v="2111.7799999999997"/>
    <n v="420"/>
    <n v="250.72"/>
    <n v="169.28"/>
    <n v="250.72"/>
    <n v="169.28"/>
  </r>
  <r>
    <s v="1431280"/>
    <s v=" "/>
    <x v="0"/>
    <x v="0"/>
    <n v="4439.1099999999997"/>
    <n v="0"/>
    <n v="4439.1099999999997"/>
    <n v="0"/>
    <n v="4439.1099999999997"/>
    <n v="0"/>
    <n v="0"/>
    <n v="0"/>
    <n v="0"/>
    <n v="0"/>
  </r>
  <r>
    <s v="1431280"/>
    <s v="OH: INDIRECT DEPREC"/>
    <x v="1"/>
    <x v="0"/>
    <n v="808.13"/>
    <n v="0"/>
    <n v="808.13"/>
    <n v="792.34"/>
    <n v="15.789999999999964"/>
    <n v="0"/>
    <n v="0"/>
    <n v="0"/>
    <n v="0"/>
    <n v="0"/>
  </r>
  <r>
    <s v="1431280"/>
    <s v="JCL LINE 1          / MACHINE HOUR"/>
    <x v="2"/>
    <x v="0"/>
    <n v="1318.69"/>
    <n v="0"/>
    <n v="1318.69"/>
    <n v="1998.68"/>
    <n v="-679.99"/>
    <n v="3.25"/>
    <n v="0"/>
    <n v="3.25"/>
    <n v="4.9260000000000002"/>
    <n v="-1.6760000000000002"/>
  </r>
  <r>
    <s v="1431280"/>
    <s v="OH:UNUSED CAPACITY"/>
    <x v="1"/>
    <x v="0"/>
    <n v="5757.76"/>
    <n v="0"/>
    <n v="5757.76"/>
    <n v="5645.23"/>
    <n v="112.53000000000065"/>
    <n v="0"/>
    <n v="0"/>
    <n v="0"/>
    <n v="0"/>
    <n v="0"/>
  </r>
  <r>
    <s v="1431280"/>
    <s v="JCL LINE 1          / MACHINE DEPR"/>
    <x v="2"/>
    <x v="0"/>
    <n v="5895.5"/>
    <n v="0"/>
    <n v="5895.5"/>
    <n v="8935.57"/>
    <n v="-3040.0699999999997"/>
    <n v="3.25"/>
    <n v="0"/>
    <n v="3.25"/>
    <n v="4.9260000000000002"/>
    <n v="-1.6760000000000002"/>
  </r>
  <r>
    <s v="1431280"/>
    <s v="JCL LINE 1          / LABOUR HOURS"/>
    <x v="2"/>
    <x v="0"/>
    <n v="6943.08"/>
    <n v="0"/>
    <n v="6943.08"/>
    <n v="10523.07"/>
    <n v="-3579.99"/>
    <n v="68.25"/>
    <n v="0"/>
    <n v="68.25"/>
    <n v="103.441"/>
    <n v="-35.191000000000003"/>
  </r>
  <r>
    <s v="1431280"/>
    <s v="OVERHEAD: INDIRECT"/>
    <x v="1"/>
    <x v="0"/>
    <n v="22767.96"/>
    <n v="0"/>
    <n v="22767.96"/>
    <n v="22322.97"/>
    <n v="444.98999999999796"/>
    <n v="0"/>
    <n v="0"/>
    <n v="0"/>
    <n v="0"/>
    <n v="0"/>
  </r>
  <r>
    <s v="1431280"/>
    <s v="PECHE ROYALE        12X750ML"/>
    <x v="3"/>
    <x v="4"/>
    <n v="-550229.39"/>
    <n v="0"/>
    <n v="-550229.39"/>
    <n v="-550229.42000000004"/>
    <n v="3.0000000027939677E-2"/>
    <n v="-3201.75"/>
    <n v="0"/>
    <n v="-3201.75"/>
    <n v="-3201.75"/>
    <n v="0"/>
  </r>
  <r>
    <s v="1431280"/>
    <s v="LAB PECHE ROYALE 750 V6  BCK"/>
    <x v="4"/>
    <x v="2"/>
    <n v="2615.54"/>
    <n v="2644.5221674876848"/>
    <n v="-28.982167487684819"/>
    <n v="2684.19"/>
    <n v="-68.650000000000091"/>
    <n v="38000"/>
    <n v="38421"/>
    <n v="-421"/>
    <n v="38997.315000000002"/>
    <n v="-997.31500000000233"/>
  </r>
  <r>
    <s v="1431280"/>
    <s v="PAR CHIP 12X750 BN966            V2"/>
    <x v="4"/>
    <x v="2"/>
    <n v="3301.26"/>
    <n v="3301.0049751243782"/>
    <n v="0.25502487562198439"/>
    <n v="3317.51"/>
    <n v="-16.25"/>
    <n v="3202"/>
    <n v="3201.7502487562192"/>
    <n v="0.24975124378079272"/>
    <n v="3217.759"/>
    <n v="-15.759000000000015"/>
  </r>
  <r>
    <s v="1431280"/>
    <s v="LAB PECHE ROYALE 750  V3 BDY"/>
    <x v="4"/>
    <x v="2"/>
    <n v="6684.75"/>
    <n v="6671.0344827586205"/>
    <n v="13.71551724137953"/>
    <n v="6771.1"/>
    <n v="-86.350000000000364"/>
    <n v="38500"/>
    <n v="38421"/>
    <n v="79"/>
    <n v="38997.315000000002"/>
    <n v="-497.31500000000233"/>
  </r>
  <r>
    <s v="1431280"/>
    <s v="ROPP PLSTCP 31.5MM MCP01    OVERCAP"/>
    <x v="4"/>
    <x v="2"/>
    <n v="10360.35"/>
    <n v="10339.089108910892"/>
    <n v="21.260891089108554"/>
    <n v="10442.48"/>
    <n v="-82.1299999999992"/>
    <n v="38500"/>
    <n v="38421"/>
    <n v="79"/>
    <n v="38805.21"/>
    <n v="-305.20999999999913"/>
  </r>
  <r>
    <s v="1431280"/>
    <s v="LAB PECHE ROYALE 750  V2 NCK"/>
    <x v="4"/>
    <x v="2"/>
    <n v="10937.16"/>
    <n v="11058.334975369458"/>
    <n v="-121.17497536945848"/>
    <n v="11224.21"/>
    <n v="-287.04999999999927"/>
    <n v="38000"/>
    <n v="38421"/>
    <n v="-421"/>
    <n v="38997.315000000002"/>
    <n v="-997.31500000000233"/>
  </r>
  <r>
    <s v="1431280"/>
    <s v="CTN PECHE ROYALE 12X750 BN966 V4"/>
    <x v="4"/>
    <x v="2"/>
    <n v="26541.75"/>
    <n v="26350.403940886699"/>
    <n v="191.34605911330073"/>
    <n v="26745.66"/>
    <n v="-203.90999999999985"/>
    <n v="3225"/>
    <n v="3201.7497536945812"/>
    <n v="23.250246305418841"/>
    <n v="3249.7759999999998"/>
    <n v="-24.77599999999984"/>
  </r>
  <r>
    <s v="1431280"/>
    <s v="ROPP 31.5X23.5 MCN01          COP"/>
    <x v="4"/>
    <x v="2"/>
    <n v="28385.67"/>
    <n v="28327.415841584159"/>
    <n v="58.254158415838901"/>
    <n v="28610.69"/>
    <n v="-225.02000000000044"/>
    <n v="38500"/>
    <n v="38421"/>
    <n v="79"/>
    <n v="38805.21"/>
    <n v="-305.20999999999913"/>
  </r>
  <r>
    <s v="1431280"/>
    <s v="FOI PECHE ROYALE 34X153 ALU 750PCHORNGV2"/>
    <x v="4"/>
    <x v="2"/>
    <n v="31280.560000000001"/>
    <n v="31285.448275862069"/>
    <n v="-4.8882758620675304"/>
    <n v="31754.73"/>
    <n v="-474.16999999999825"/>
    <n v="38415"/>
    <n v="38421"/>
    <n v="-6"/>
    <n v="38997.315000000002"/>
    <n v="-582.31500000000233"/>
  </r>
  <r>
    <s v="1431280"/>
    <s v="BOT 0966 750 GRN   ROPP              NEW"/>
    <x v="4"/>
    <x v="2"/>
    <n v="206411.24"/>
    <n v="204037.40594059406"/>
    <n v="2373.8340594059264"/>
    <n v="206077.78"/>
    <n v="333.45999999999185"/>
    <n v="38868"/>
    <n v="38421"/>
    <n v="447"/>
    <n v="38805.21"/>
    <n v="62.790000000000873"/>
  </r>
  <r>
    <s v="1431280"/>
    <s v="BULK PECHE ROYALE"/>
    <x v="4"/>
    <x v="3"/>
    <n v="173841"/>
    <n v="169595.31343283583"/>
    <n v="4245.6865671641717"/>
    <n v="170443.29"/>
    <n v="3397.7099999999919"/>
    <n v="2348.1999999999998"/>
    <n v="2290.8517412935325"/>
    <n v="57.348258706467277"/>
    <n v="2302.306"/>
    <n v="45.893999999999778"/>
  </r>
  <r>
    <s v="1431280"/>
    <s v="CO2"/>
    <x v="4"/>
    <x v="5"/>
    <n v="1939.88"/>
    <n v="1901.8431372549019"/>
    <n v="38.036862745098233"/>
    <n v="1939.88"/>
    <n v="0"/>
    <n v="352.70499999999998"/>
    <n v="345.78921568627453"/>
    <n v="6.9157843137254531"/>
    <n v="352.70499999999998"/>
    <n v="0"/>
  </r>
  <r>
    <s v="1431282"/>
    <s v=" "/>
    <x v="0"/>
    <x v="0"/>
    <n v="1094.9000000000001"/>
    <n v="0"/>
    <n v="1094.9000000000001"/>
    <n v="0"/>
    <n v="1094.9000000000001"/>
    <n v="0"/>
    <n v="0"/>
    <n v="0"/>
    <n v="0"/>
    <n v="0"/>
  </r>
  <r>
    <s v="1431282"/>
    <s v="OH: BULK PREP DEPREC"/>
    <x v="1"/>
    <x v="0"/>
    <n v="19.39"/>
    <n v="0"/>
    <n v="19.39"/>
    <n v="19.41"/>
    <n v="-1.9999999999999574E-2"/>
    <n v="0"/>
    <n v="0"/>
    <n v="0"/>
    <n v="0"/>
    <n v="0"/>
  </r>
  <r>
    <s v="1431282"/>
    <s v="OH: INDIRECT DEPREC"/>
    <x v="1"/>
    <x v="0"/>
    <n v="86.95"/>
    <n v="0"/>
    <n v="86.95"/>
    <n v="87.07"/>
    <n v="-0.11999999999999034"/>
    <n v="0"/>
    <n v="0"/>
    <n v="0"/>
    <n v="0"/>
    <n v="0"/>
  </r>
  <r>
    <s v="1431282"/>
    <s v="JCL LINE 1          / MACHINE HOUR"/>
    <x v="2"/>
    <x v="0"/>
    <n v="202.88"/>
    <n v="0"/>
    <n v="202.88"/>
    <n v="317.23"/>
    <n v="-114.35000000000002"/>
    <n v="0.5"/>
    <n v="0"/>
    <n v="0.5"/>
    <n v="0.78200000000000003"/>
    <n v="-0.28200000000000003"/>
  </r>
  <r>
    <s v="1431282"/>
    <s v="OH:UNUSED CAPACITY"/>
    <x v="1"/>
    <x v="0"/>
    <n v="619.49"/>
    <n v="0"/>
    <n v="619.49"/>
    <n v="620.33000000000004"/>
    <n v="-0.84000000000003183"/>
    <n v="0"/>
    <n v="0"/>
    <n v="0"/>
    <n v="0"/>
    <n v="0"/>
  </r>
  <r>
    <s v="1431282"/>
    <s v="OVERHEAD: BULK PREP"/>
    <x v="1"/>
    <x v="0"/>
    <n v="1117.3800000000001"/>
    <n v="0"/>
    <n v="1117.3800000000001"/>
    <n v="1118.9100000000001"/>
    <n v="-1.5299999999999727"/>
    <n v="0"/>
    <n v="0"/>
    <n v="0"/>
    <n v="0"/>
    <n v="0"/>
  </r>
  <r>
    <s v="1431282"/>
    <s v="JCL LINE 1          / MACHINE DEPR"/>
    <x v="2"/>
    <x v="0"/>
    <n v="907"/>
    <n v="0"/>
    <n v="907"/>
    <n v="1418.26"/>
    <n v="-511.26"/>
    <n v="0.5"/>
    <n v="0"/>
    <n v="0.5"/>
    <n v="0.78200000000000003"/>
    <n v="-0.28200000000000003"/>
  </r>
  <r>
    <s v="1431282"/>
    <s v="JCL LINE 1          / LABOUR HOURS"/>
    <x v="2"/>
    <x v="0"/>
    <n v="1068.17"/>
    <n v="0"/>
    <n v="1068.17"/>
    <n v="1670.29"/>
    <n v="-602.11999999999989"/>
    <n v="10.5"/>
    <n v="0"/>
    <n v="10.5"/>
    <n v="16.419"/>
    <n v="-5.9190000000000005"/>
  </r>
  <r>
    <s v="1431282"/>
    <s v="OVERHEAD: INDIRECT"/>
    <x v="1"/>
    <x v="0"/>
    <n v="2449.6999999999998"/>
    <n v="0"/>
    <n v="2449.6999999999998"/>
    <n v="2453.0300000000002"/>
    <n v="-3.330000000000382"/>
    <n v="0"/>
    <n v="0"/>
    <n v="0"/>
    <n v="0"/>
    <n v="0"/>
  </r>
  <r>
    <s v="1431282"/>
    <s v="NED CUVEE BRUT  6X750ML           EU/UK"/>
    <x v="3"/>
    <x v="4"/>
    <n v="-70708.160000000003"/>
    <n v="0"/>
    <n v="-70708.160000000003"/>
    <n v="-70708.17"/>
    <n v="9.9999999947613105E-3"/>
    <n v="-703.66600000000005"/>
    <n v="0"/>
    <n v="-703.66600000000005"/>
    <n v="-703.66600000000005"/>
    <n v="0"/>
  </r>
  <r>
    <s v="1431282"/>
    <s v="LAB 100X125MMWHT SEMI-GLOSSS/ADHOUTERCTN"/>
    <x v="4"/>
    <x v="2"/>
    <n v="130.22999999999999"/>
    <n v="119.79207920792079"/>
    <n v="10.437920792079197"/>
    <n v="120.99"/>
    <n v="9.2399999999999949"/>
    <n v="1530"/>
    <n v="1407.3316831683169"/>
    <n v="122.66831683168311"/>
    <n v="1421.405"/>
    <n v="108.59500000000003"/>
  </r>
  <r>
    <s v="1431282"/>
    <s v="PAR CHIP 6X750  BN966            V2"/>
    <x v="4"/>
    <x v="2"/>
    <n v="242.88"/>
    <n v="242.76616915422886"/>
    <n v="0.11383084577113323"/>
    <n v="243.98"/>
    <n v="-1.0999999999999943"/>
    <n v="704"/>
    <n v="703.66567164179094"/>
    <n v="0.33432835820906348"/>
    <n v="707.18399999999997"/>
    <n v="-3.1839999999999691"/>
  </r>
  <r>
    <s v="1431282"/>
    <s v="LAB NED CUVEE BRUT 750 NA DIST/UK BCK"/>
    <x v="4"/>
    <x v="2"/>
    <n v="821.06"/>
    <n v="796.90640394088666"/>
    <n v="24.153596059113283"/>
    <n v="808.86"/>
    <n v="12.199999999999932"/>
    <n v="4350"/>
    <n v="4221.9960591133004"/>
    <n v="128.00394088669964"/>
    <n v="4285.326"/>
    <n v="64.673999999999978"/>
  </r>
  <r>
    <s v="1431282"/>
    <s v="WIR NED TIN  36MM PRT V3"/>
    <x v="4"/>
    <x v="2"/>
    <n v="2061.63"/>
    <n v="2031.7941176470586"/>
    <n v="29.835882352941553"/>
    <n v="2072.4299999999998"/>
    <n v="-10.799999999999727"/>
    <n v="4284"/>
    <n v="4221.9960784313726"/>
    <n v="62.003921568627447"/>
    <n v="4306.4359999999997"/>
    <n v="-22.435999999999694"/>
  </r>
  <r>
    <s v="1431282"/>
    <s v="LAB NED CUVEE BRUT 750 V4 BDY"/>
    <x v="4"/>
    <x v="2"/>
    <n v="2321.42"/>
    <n v="2253.113300492611"/>
    <n v="68.306699507389112"/>
    <n v="2286.91"/>
    <n v="34.510000000000218"/>
    <n v="4350"/>
    <n v="4221.9960591133004"/>
    <n v="128.00394088669964"/>
    <n v="4285.326"/>
    <n v="64.673999999999978"/>
  </r>
  <r>
    <s v="1431282"/>
    <s v="LAB NED CUVEE BRUT 750/1.5L  V5 NCK"/>
    <x v="4"/>
    <x v="2"/>
    <n v="3411.27"/>
    <n v="3310.886699507389"/>
    <n v="100.38330049261094"/>
    <n v="3360.55"/>
    <n v="50.7199999999998"/>
    <n v="4350"/>
    <n v="4221.9960591133004"/>
    <n v="128.00394088669964"/>
    <n v="4285.326"/>
    <n v="64.673999999999978"/>
  </r>
  <r>
    <s v="1431282"/>
    <s v="FOI NED CUVEE BRUT  34X150 ALU    GLD V2"/>
    <x v="4"/>
    <x v="2"/>
    <n v="3471.28"/>
    <n v="3437.8916256157636"/>
    <n v="33.388374384236613"/>
    <n v="3489.46"/>
    <n v="-18.179999999999836"/>
    <n v="4263"/>
    <n v="4221.9960591133004"/>
    <n v="41.003940886699638"/>
    <n v="4285.326"/>
    <n v="-22.326000000000022"/>
  </r>
  <r>
    <s v="1431282"/>
    <s v="CTN NED CUVEE BRUT  6X750  BN966 V2"/>
    <x v="4"/>
    <x v="2"/>
    <n v="4860"/>
    <n v="4559.7536945812799"/>
    <n v="300.24630541872011"/>
    <n v="4628.1499999999996"/>
    <n v="231.85000000000036"/>
    <n v="750"/>
    <n v="703.6660098522168"/>
    <n v="46.333990147783197"/>
    <n v="714.221"/>
    <n v="35.778999999999996"/>
  </r>
  <r>
    <s v="1431282"/>
    <s v="CORK NED SPARK 48X30.5 EXTRA PRT"/>
    <x v="4"/>
    <x v="2"/>
    <n v="5261.6"/>
    <n v="5262.8457711442788"/>
    <n v="-1.2457711442784785"/>
    <n v="5289.16"/>
    <n v="-27.559999999999491"/>
    <n v="4221"/>
    <n v="4221.9960199004972"/>
    <n v="-0.99601990049723099"/>
    <n v="4243.1059999999998"/>
    <n v="-22.105999999999767"/>
  </r>
  <r>
    <s v="1431282"/>
    <s v="BOT 0966 750 GRN   CORK  SPARK       NEW"/>
    <x v="4"/>
    <x v="2"/>
    <n v="22527.439999999999"/>
    <n v="22421.20792079208"/>
    <n v="106.23207920791901"/>
    <n v="22645.42"/>
    <n v="-117.97999999999956"/>
    <n v="4242"/>
    <n v="4221.9960396039605"/>
    <n v="20.003960396039474"/>
    <n v="4264.2160000000003"/>
    <n v="-22.216000000000349"/>
  </r>
  <r>
    <s v="1431282"/>
    <s v="BULK NED CUVEE BRUT"/>
    <x v="4"/>
    <x v="3"/>
    <n v="17820.32"/>
    <n v="17755.781094527367"/>
    <n v="64.538905472632905"/>
    <n v="17844.560000000001"/>
    <n v="-24.240000000001601"/>
    <n v="3178"/>
    <n v="3166.4965174129356"/>
    <n v="11.503482587064354"/>
    <n v="3182.3290000000002"/>
    <n v="-4.3290000000001783"/>
  </r>
  <r>
    <s v="1431282"/>
    <s v="CO2"/>
    <x v="4"/>
    <x v="5"/>
    <n v="213.17"/>
    <n v="208.99019607843138"/>
    <n v="4.179803921568606"/>
    <n v="213.17"/>
    <n v="0"/>
    <n v="38.758000000000003"/>
    <n v="37.998039215686276"/>
    <n v="0.75996078431372638"/>
    <n v="38.758000000000003"/>
    <n v="0"/>
  </r>
  <r>
    <s v="1431284"/>
    <s v=" "/>
    <x v="0"/>
    <x v="0"/>
    <n v="1443.93"/>
    <n v="0"/>
    <n v="1443.93"/>
    <n v="0"/>
    <n v="1443.93"/>
    <n v="0"/>
    <n v="0"/>
    <n v="0"/>
    <n v="0"/>
    <n v="0"/>
  </r>
  <r>
    <s v="1431284"/>
    <s v="OH: BULK PREP DEPREC"/>
    <x v="1"/>
    <x v="0"/>
    <n v="110.21"/>
    <n v="0"/>
    <n v="110.21"/>
    <n v="110.35"/>
    <n v="-0.14000000000000057"/>
    <n v="0"/>
    <n v="0"/>
    <n v="0"/>
    <n v="0"/>
    <n v="0"/>
  </r>
  <r>
    <s v="1431284"/>
    <s v="OH: INDIRECT DEPREC"/>
    <x v="1"/>
    <x v="0"/>
    <n v="494.31"/>
    <n v="0"/>
    <n v="494.31"/>
    <n v="494.94"/>
    <n v="-0.62999999999999545"/>
    <n v="0"/>
    <n v="0"/>
    <n v="0"/>
    <n v="0"/>
    <n v="0"/>
  </r>
  <r>
    <s v="1431284"/>
    <s v="JCL LINE 1          / MACHINE HOUR"/>
    <x v="2"/>
    <x v="0"/>
    <n v="1233.48"/>
    <n v="0"/>
    <n v="1233.48"/>
    <n v="1248.49"/>
    <n v="-15.009999999999991"/>
    <n v="3.04"/>
    <n v="0"/>
    <n v="3.04"/>
    <n v="3.077"/>
    <n v="-3.6999999999999922E-2"/>
  </r>
  <r>
    <s v="1431284"/>
    <s v="OH:UNUSED CAPACITY"/>
    <x v="1"/>
    <x v="0"/>
    <n v="3521.8"/>
    <n v="0"/>
    <n v="3521.8"/>
    <n v="3526.28"/>
    <n v="-4.4800000000000182"/>
    <n v="0"/>
    <n v="0"/>
    <n v="0"/>
    <n v="0"/>
    <n v="0"/>
  </r>
  <r>
    <s v="1431284"/>
    <s v="JCL LINE 1          / MACHINE DEPR"/>
    <x v="2"/>
    <x v="0"/>
    <n v="5514.56"/>
    <n v="0"/>
    <n v="5514.56"/>
    <n v="5581.68"/>
    <n v="-67.119999999999891"/>
    <n v="3.04"/>
    <n v="0"/>
    <n v="3.04"/>
    <n v="3.077"/>
    <n v="-3.6999999999999922E-2"/>
  </r>
  <r>
    <s v="1431284"/>
    <s v="OVERHEAD: BULK PREP"/>
    <x v="1"/>
    <x v="0"/>
    <n v="6352.36"/>
    <n v="0"/>
    <n v="6352.36"/>
    <n v="6360.44"/>
    <n v="-8.0799999999999272"/>
    <n v="0"/>
    <n v="0"/>
    <n v="0"/>
    <n v="0"/>
    <n v="0"/>
  </r>
  <r>
    <s v="1431284"/>
    <s v="JCL LINE 1          / LABOUR HOURS"/>
    <x v="2"/>
    <x v="0"/>
    <n v="6494.44"/>
    <n v="0"/>
    <n v="6494.44"/>
    <n v="6573.32"/>
    <n v="-78.880000000000109"/>
    <n v="63.84"/>
    <n v="0"/>
    <n v="63.84"/>
    <n v="64.614999999999995"/>
    <n v="-0.77499999999999147"/>
  </r>
  <r>
    <s v="1431284"/>
    <s v="OVERHEAD: INDIRECT"/>
    <x v="1"/>
    <x v="0"/>
    <n v="13926.59"/>
    <n v="0"/>
    <n v="13926.59"/>
    <n v="13944.31"/>
    <n v="-17.719999999999345"/>
    <n v="0"/>
    <n v="0"/>
    <n v="0"/>
    <n v="0"/>
    <n v="0"/>
  </r>
  <r>
    <s v="1431284"/>
    <s v="NED CUVEE BRUT 12X750ML          EXP NEW"/>
    <x v="3"/>
    <x v="4"/>
    <n v="-390795.2"/>
    <n v="0"/>
    <n v="-390795.2"/>
    <n v="-390795.28"/>
    <n v="8.0000000016298145E-2"/>
    <n v="-2000"/>
    <n v="0"/>
    <n v="-2000"/>
    <n v="-2000"/>
    <n v="0"/>
  </r>
  <r>
    <s v="1431284"/>
    <s v="LAB 100X125MMWHT SEMI-GLOSSS/ADHOUTERCTN"/>
    <x v="4"/>
    <x v="2"/>
    <n v="201.31"/>
    <n v="170.23762376237624"/>
    <n v="31.072376237623757"/>
    <n v="171.94"/>
    <n v="29.370000000000005"/>
    <n v="2365"/>
    <n v="2000"/>
    <n v="365"/>
    <n v="2020"/>
    <n v="345"/>
  </r>
  <r>
    <s v="1431284"/>
    <s v="PAR CHIP 12X750 BN966            V2"/>
    <x v="4"/>
    <x v="2"/>
    <n v="2072.31"/>
    <n v="2062"/>
    <n v="10.309999999999945"/>
    <n v="2072.31"/>
    <n v="0"/>
    <n v="2010"/>
    <n v="2000"/>
    <n v="10"/>
    <n v="2010"/>
    <n v="0"/>
  </r>
  <r>
    <s v="1431284"/>
    <s v="LAB NED CUVEE BRUT 750 NA EXP V5 BCK"/>
    <x v="4"/>
    <x v="2"/>
    <n v="4586.62"/>
    <n v="4530"/>
    <n v="56.619999999999891"/>
    <n v="4597.95"/>
    <n v="-11.329999999999927"/>
    <n v="24300"/>
    <n v="24000"/>
    <n v="300"/>
    <n v="24360"/>
    <n v="-60"/>
  </r>
  <r>
    <s v="1431284"/>
    <s v="WIR NED TIN  36MM PRT V3"/>
    <x v="4"/>
    <x v="2"/>
    <n v="11780.76"/>
    <n v="11549.764705882353"/>
    <n v="230.99529411764706"/>
    <n v="11780.76"/>
    <n v="0"/>
    <n v="24480"/>
    <n v="24000"/>
    <n v="480"/>
    <n v="24480"/>
    <n v="0"/>
  </r>
  <r>
    <s v="1431284"/>
    <s v="LAB NED CUVEE BRUT 750 V4 BDY"/>
    <x v="4"/>
    <x v="2"/>
    <n v="12967.94"/>
    <n v="12807.84236453202"/>
    <n v="160.09763546798058"/>
    <n v="12999.96"/>
    <n v="-32.019999999998618"/>
    <n v="24300"/>
    <n v="24000"/>
    <n v="300"/>
    <n v="24360"/>
    <n v="-60"/>
  </r>
  <r>
    <s v="1431284"/>
    <s v="LAB NED CUVEE BRUT 750/1.5L  V5 NCK"/>
    <x v="4"/>
    <x v="2"/>
    <n v="19056.060000000001"/>
    <n v="18820.798029556649"/>
    <n v="235.26197044335277"/>
    <n v="19103.11"/>
    <n v="-47.049999999999272"/>
    <n v="24300"/>
    <n v="24000"/>
    <n v="300"/>
    <n v="24360"/>
    <n v="-60"/>
  </r>
  <r>
    <s v="1431284"/>
    <s v="FOI NED CUVEE BRUT  34X150 ALU    GLD V2"/>
    <x v="4"/>
    <x v="2"/>
    <n v="19835.86"/>
    <n v="19542.719211822659"/>
    <n v="293.14078817734116"/>
    <n v="19835.86"/>
    <n v="0"/>
    <n v="24360"/>
    <n v="24000"/>
    <n v="360"/>
    <n v="24360"/>
    <n v="0"/>
  </r>
  <r>
    <s v="1431284"/>
    <s v="CTN NED CUVEE BRUT 12X750 BN966 V3"/>
    <x v="4"/>
    <x v="2"/>
    <n v="20949.599999999999"/>
    <n v="20639.999999999996"/>
    <n v="309.60000000000218"/>
    <n v="20949.599999999999"/>
    <n v="0"/>
    <n v="2030"/>
    <n v="2000"/>
    <n v="30"/>
    <n v="2030"/>
    <n v="0"/>
  </r>
  <r>
    <s v="1431284"/>
    <s v="CORK NED SPARK 48X30.5 EXTRA PRT"/>
    <x v="4"/>
    <x v="2"/>
    <n v="30066.3"/>
    <n v="29916.716417910447"/>
    <n v="149.58358208955178"/>
    <n v="30066.3"/>
    <n v="0"/>
    <n v="24120"/>
    <n v="24000"/>
    <n v="120"/>
    <n v="24120"/>
    <n v="0"/>
  </r>
  <r>
    <s v="1431284"/>
    <s v="BOT 0966 750 GRN   CORK  SPARK       NEW"/>
    <x v="4"/>
    <x v="2"/>
    <n v="127666.11"/>
    <n v="127453.68316831683"/>
    <n v="212.42683168317308"/>
    <n v="128728.22"/>
    <n v="-1062.1100000000006"/>
    <n v="24040"/>
    <n v="24000"/>
    <n v="40"/>
    <n v="24240"/>
    <n v="-200"/>
  </r>
  <r>
    <s v="1431284"/>
    <s v="BULK NED CUVEE BRUT"/>
    <x v="4"/>
    <x v="3"/>
    <n v="101308.89"/>
    <n v="100933.02487562189"/>
    <n v="375.86512437810597"/>
    <n v="101437.69"/>
    <n v="-128.80000000000291"/>
    <n v="18067"/>
    <n v="18000"/>
    <n v="67"/>
    <n v="18090"/>
    <n v="-23"/>
  </r>
  <r>
    <s v="1431284"/>
    <s v="CO2"/>
    <x v="4"/>
    <x v="5"/>
    <n v="1211.76"/>
    <n v="1188"/>
    <n v="23.759999999999991"/>
    <n v="1211.76"/>
    <n v="0"/>
    <n v="220.32"/>
    <n v="216"/>
    <n v="4.3199999999999932"/>
    <n v="220.32"/>
    <n v="0"/>
  </r>
  <r>
    <s v="1431286"/>
    <s v=" "/>
    <x v="0"/>
    <x v="0"/>
    <n v="-3656.49"/>
    <n v="0"/>
    <n v="-3656.49"/>
    <n v="0"/>
    <n v="-3656.49"/>
    <n v="0"/>
    <n v="0"/>
    <n v="0"/>
    <n v="0"/>
    <n v="0"/>
  </r>
  <r>
    <s v="1431286"/>
    <s v="OH: BULK PREP DEPREC"/>
    <x v="1"/>
    <x v="0"/>
    <n v="51.58"/>
    <n v="0"/>
    <n v="51.58"/>
    <n v="51.64"/>
    <n v="-6.0000000000002274E-2"/>
    <n v="0"/>
    <n v="0"/>
    <n v="0"/>
    <n v="0"/>
    <n v="0"/>
  </r>
  <r>
    <s v="1431286"/>
    <s v="OH: INDIRECT DEPREC"/>
    <x v="1"/>
    <x v="0"/>
    <n v="231.33"/>
    <n v="0"/>
    <n v="231.33"/>
    <n v="231.63"/>
    <n v="-0.29999999999998295"/>
    <n v="0"/>
    <n v="0"/>
    <n v="0"/>
    <n v="0"/>
    <n v="0"/>
  </r>
  <r>
    <s v="1431286"/>
    <s v="JCL LINE 1          / MACHINE HOUR"/>
    <x v="2"/>
    <x v="0"/>
    <n v="878.04"/>
    <n v="0"/>
    <n v="878.04"/>
    <n v="584.29"/>
    <n v="293.75"/>
    <n v="2.1640000000000001"/>
    <n v="0"/>
    <n v="2.1640000000000001"/>
    <n v="1.44"/>
    <n v="0.7240000000000002"/>
  </r>
  <r>
    <s v="1431286"/>
    <s v="OH:UNUSED CAPACITY"/>
    <x v="1"/>
    <x v="0"/>
    <n v="1648.13"/>
    <n v="0"/>
    <n v="1648.13"/>
    <n v="1650.3"/>
    <n v="-2.1699999999998454"/>
    <n v="0"/>
    <n v="0"/>
    <n v="0"/>
    <n v="0"/>
    <n v="0"/>
  </r>
  <r>
    <s v="1431286"/>
    <s v="JCL LINE 1          / MACHINE DEPR"/>
    <x v="2"/>
    <x v="0"/>
    <n v="3925.5"/>
    <n v="0"/>
    <n v="3925.5"/>
    <n v="2612.23"/>
    <n v="1313.27"/>
    <n v="2.1640000000000001"/>
    <n v="0"/>
    <n v="2.1640000000000001"/>
    <n v="1.44"/>
    <n v="0.7240000000000002"/>
  </r>
  <r>
    <s v="1431286"/>
    <s v="OVERHEAD: BULK PREP"/>
    <x v="1"/>
    <x v="0"/>
    <n v="2972.78"/>
    <n v="0"/>
    <n v="2972.78"/>
    <n v="2976.69"/>
    <n v="-3.9099999999998545"/>
    <n v="0"/>
    <n v="0"/>
    <n v="0"/>
    <n v="0"/>
    <n v="0"/>
  </r>
  <r>
    <s v="1431286"/>
    <s v="JCL LINE 1          / LABOUR HOURS"/>
    <x v="2"/>
    <x v="0"/>
    <n v="4622.6099999999997"/>
    <n v="0"/>
    <n v="4622.6099999999997"/>
    <n v="3076.32"/>
    <n v="1546.2899999999995"/>
    <n v="45.44"/>
    <n v="0"/>
    <n v="45.44"/>
    <n v="30.24"/>
    <n v="15.2"/>
  </r>
  <r>
    <s v="1431286"/>
    <s v="OVERHEAD: INDIRECT"/>
    <x v="1"/>
    <x v="0"/>
    <n v="6517.37"/>
    <n v="0"/>
    <n v="6517.37"/>
    <n v="6525.94"/>
    <n v="-8.569999999999709"/>
    <n v="0"/>
    <n v="0"/>
    <n v="0"/>
    <n v="0"/>
    <n v="0"/>
  </r>
  <r>
    <s v="1431286"/>
    <s v="NED CUVEE BRUT 12X750ML              NEW"/>
    <x v="3"/>
    <x v="4"/>
    <n v="-182892.15"/>
    <n v="0"/>
    <n v="-182892.15"/>
    <n v="-182892.19"/>
    <n v="4.0000000008149073E-2"/>
    <n v="-936"/>
    <n v="0"/>
    <n v="-936"/>
    <n v="-936"/>
    <n v="0"/>
  </r>
  <r>
    <s v="1431286"/>
    <s v="LAB 100X125MMWHT SEMI-GLOSSS/ADHOUTERCTN"/>
    <x v="4"/>
    <x v="2"/>
    <n v="84.27"/>
    <n v="79.67326732673267"/>
    <n v="4.5967326732673257"/>
    <n v="80.47"/>
    <n v="3.7999999999999972"/>
    <n v="990"/>
    <n v="936"/>
    <n v="54"/>
    <n v="945.36"/>
    <n v="44.639999999999986"/>
  </r>
  <r>
    <s v="1431286"/>
    <s v="PAR CHIP 12X750 BN966            V2"/>
    <x v="4"/>
    <x v="2"/>
    <n v="974.3"/>
    <n v="965.01492537313436"/>
    <n v="9.2850746268655939"/>
    <n v="969.84"/>
    <n v="4.4599999999999227"/>
    <n v="945"/>
    <n v="936"/>
    <n v="9"/>
    <n v="940.68"/>
    <n v="4.32000000000005"/>
  </r>
  <r>
    <s v="1431286"/>
    <s v="LAB NED CUVEE BRUT 750 NA     V7  BCK"/>
    <x v="4"/>
    <x v="2"/>
    <n v="2170.63"/>
    <n v="2120.039408866995"/>
    <n v="50.590591133005091"/>
    <n v="2151.84"/>
    <n v="18.789999999999964"/>
    <n v="11500"/>
    <n v="11232"/>
    <n v="268"/>
    <n v="11400.48"/>
    <n v="99.520000000000437"/>
  </r>
  <r>
    <s v="1431286"/>
    <s v="WIR NED TIN  36MM PRT V3"/>
    <x v="4"/>
    <x v="2"/>
    <n v="5185.84"/>
    <n v="5405.2843137254904"/>
    <n v="-219.44431372549025"/>
    <n v="5513.39"/>
    <n v="-327.55000000000018"/>
    <n v="10776"/>
    <n v="11232"/>
    <n v="-456"/>
    <n v="11456.64"/>
    <n v="-680.63999999999942"/>
  </r>
  <r>
    <s v="1431286"/>
    <s v="LAB NED CUVEE BRUT 750 V4 BDY"/>
    <x v="4"/>
    <x v="2"/>
    <n v="6270.5"/>
    <n v="5994.0689655172409"/>
    <n v="276.43103448275906"/>
    <n v="6083.98"/>
    <n v="186.52000000000044"/>
    <n v="11750"/>
    <n v="11232"/>
    <n v="518"/>
    <n v="11400.48"/>
    <n v="349.52000000000044"/>
  </r>
  <r>
    <s v="1431286"/>
    <s v="LAB NED CUVEE BRUT 750/1.5L  V5 NCK"/>
    <x v="4"/>
    <x v="2"/>
    <n v="9135.93"/>
    <n v="8808.1379310344819"/>
    <n v="327.79206896551841"/>
    <n v="8940.26"/>
    <n v="195.67000000000007"/>
    <n v="11650"/>
    <n v="11232"/>
    <n v="418"/>
    <n v="11400.48"/>
    <n v="249.52000000000044"/>
  </r>
  <r>
    <s v="1431286"/>
    <s v="FOI NED CUVEE BRUT  34X150 ALU    GLD V2"/>
    <x v="4"/>
    <x v="2"/>
    <n v="9239.6299999999992"/>
    <n v="9145.9901477832518"/>
    <n v="93.639852216747386"/>
    <n v="9283.18"/>
    <n v="-43.550000000001091"/>
    <n v="11347"/>
    <n v="11232"/>
    <n v="115"/>
    <n v="11400.48"/>
    <n v="-53.479999999999563"/>
  </r>
  <r>
    <s v="1431286"/>
    <s v="CTN NED CUVEE BRUT 12X750 BN966 V3"/>
    <x v="4"/>
    <x v="2"/>
    <n v="10361.280000000001"/>
    <n v="9659.5172413793098"/>
    <n v="701.76275862069087"/>
    <n v="9804.41"/>
    <n v="556.8700000000008"/>
    <n v="1004"/>
    <n v="936"/>
    <n v="68"/>
    <n v="950.04"/>
    <n v="53.960000000000036"/>
  </r>
  <r>
    <s v="1431286"/>
    <s v="CORK NED SPARK 48X30.5 EXTRA PRT"/>
    <x v="4"/>
    <x v="2"/>
    <n v="14408.64"/>
    <n v="14001.02487562189"/>
    <n v="407.61512437810961"/>
    <n v="14071.03"/>
    <n v="337.60999999999876"/>
    <n v="11559"/>
    <n v="11232"/>
    <n v="327"/>
    <n v="11288.16"/>
    <n v="270.84000000000015"/>
  </r>
  <r>
    <s v="1431286"/>
    <s v="BOT 0966 750 GRN   CORK  SPARK       NEW"/>
    <x v="4"/>
    <x v="2"/>
    <n v="59892.61"/>
    <n v="59648.326732673268"/>
    <n v="244.28326732673304"/>
    <n v="60244.81"/>
    <n v="-352.19999999999709"/>
    <n v="11278"/>
    <n v="11232"/>
    <n v="46"/>
    <n v="11344.32"/>
    <n v="-66.319999999999709"/>
  </r>
  <r>
    <s v="1431286"/>
    <s v="BULK NED CUVEE BRUT"/>
    <x v="4"/>
    <x v="3"/>
    <n v="47410.57"/>
    <n v="47236.656716417907"/>
    <n v="173.91328358209284"/>
    <n v="47472.84"/>
    <n v="-62.269999999996799"/>
    <n v="8455"/>
    <n v="8424"/>
    <n v="31"/>
    <n v="8466.1200000000008"/>
    <n v="-11.1200000000008"/>
  </r>
  <r>
    <s v="1431286"/>
    <s v="CO2"/>
    <x v="4"/>
    <x v="5"/>
    <n v="567.1"/>
    <n v="555.99019607843138"/>
    <n v="11.109803921568641"/>
    <n v="567.11"/>
    <n v="-9.9999999999909051E-3"/>
    <n v="103.11"/>
    <n v="101.08823529411765"/>
    <n v="2.0217647058823474"/>
    <n v="103.11"/>
    <n v="0"/>
  </r>
  <r>
    <s v="1431287"/>
    <s v=" "/>
    <x v="0"/>
    <x v="0"/>
    <n v="5807.81"/>
    <n v="0"/>
    <n v="5807.81"/>
    <n v="0"/>
    <n v="5807.81"/>
    <n v="0"/>
    <n v="0"/>
    <n v="0"/>
    <n v="0"/>
    <n v="0"/>
  </r>
  <r>
    <s v="1431287"/>
    <s v="OH: BULK PREP DEPREC"/>
    <x v="1"/>
    <x v="0"/>
    <n v="154.94"/>
    <n v="0"/>
    <n v="154.94"/>
    <n v="155.9"/>
    <n v="-0.96000000000000796"/>
    <n v="0"/>
    <n v="0"/>
    <n v="0"/>
    <n v="0"/>
    <n v="0"/>
  </r>
  <r>
    <s v="1431287"/>
    <s v="OH: INDIRECT DEPREC"/>
    <x v="1"/>
    <x v="0"/>
    <n v="694.94"/>
    <n v="0"/>
    <n v="694.94"/>
    <n v="699.25"/>
    <n v="-4.3099999999999454"/>
    <n v="0"/>
    <n v="0"/>
    <n v="0"/>
    <n v="0"/>
    <n v="0"/>
  </r>
  <r>
    <s v="1431287"/>
    <s v="JCL LINE 1          / MACHINE HOUR"/>
    <x v="2"/>
    <x v="0"/>
    <n v="1355.21"/>
    <n v="0"/>
    <n v="1355.21"/>
    <n v="1763.86"/>
    <n v="-408.64999999999986"/>
    <n v="3.34"/>
    <n v="0"/>
    <n v="3.34"/>
    <n v="4.3470000000000004"/>
    <n v="-1.0070000000000006"/>
  </r>
  <r>
    <s v="1431287"/>
    <s v="OH:UNUSED CAPACITY"/>
    <x v="1"/>
    <x v="0"/>
    <n v="4951.22"/>
    <n v="0"/>
    <n v="4951.22"/>
    <n v="4981.8999999999996"/>
    <n v="-30.679999999999382"/>
    <n v="0"/>
    <n v="0"/>
    <n v="0"/>
    <n v="0"/>
    <n v="0"/>
  </r>
  <r>
    <s v="1431287"/>
    <s v="JCL LINE 1          / MACHINE DEPR"/>
    <x v="2"/>
    <x v="0"/>
    <n v="6058.76"/>
    <n v="0"/>
    <n v="6058.76"/>
    <n v="7885.75"/>
    <n v="-1826.9899999999998"/>
    <n v="3.34"/>
    <n v="0"/>
    <n v="3.34"/>
    <n v="4.3470000000000004"/>
    <n v="-1.0070000000000006"/>
  </r>
  <r>
    <s v="1431287"/>
    <s v="OVERHEAD: BULK PREP"/>
    <x v="1"/>
    <x v="0"/>
    <n v="8930.64"/>
    <n v="0"/>
    <n v="8930.64"/>
    <n v="8985.98"/>
    <n v="-55.340000000000146"/>
    <n v="0"/>
    <n v="0"/>
    <n v="0"/>
    <n v="0"/>
    <n v="0"/>
  </r>
  <r>
    <s v="1431287"/>
    <s v="JCL LINE 1          / LABOUR HOURS"/>
    <x v="2"/>
    <x v="0"/>
    <n v="7135.34"/>
    <n v="0"/>
    <n v="7135.34"/>
    <n v="9286.74"/>
    <n v="-2151.3999999999996"/>
    <n v="70.14"/>
    <n v="0"/>
    <n v="70.14"/>
    <n v="91.287999999999997"/>
    <n v="-21.147999999999996"/>
  </r>
  <r>
    <s v="1431287"/>
    <s v="OVERHEAD: INDIRECT"/>
    <x v="1"/>
    <x v="0"/>
    <n v="19579.080000000002"/>
    <n v="0"/>
    <n v="19579.080000000002"/>
    <n v="19700.41"/>
    <n v="-121.32999999999811"/>
    <n v="0"/>
    <n v="0"/>
    <n v="0"/>
    <n v="0"/>
    <n v="0"/>
  </r>
  <r>
    <s v="1431287"/>
    <s v="5TH AVE C/DUCK      12X750ML"/>
    <x v="3"/>
    <x v="4"/>
    <n v="-499527.47"/>
    <n v="0"/>
    <n v="-499527.47"/>
    <n v="-499527.55"/>
    <n v="8.0000000016298145E-2"/>
    <n v="-2825.5830000000001"/>
    <n v="0"/>
    <n v="-2825.5830000000001"/>
    <n v="-2825.5830000000001"/>
    <n v="0"/>
  </r>
  <r>
    <s v="1431287"/>
    <s v="PAR CHIP 12X750 BN966            V2"/>
    <x v="4"/>
    <x v="2"/>
    <n v="2922.88"/>
    <n v="2913.1741293532336"/>
    <n v="9.7058706467664706"/>
    <n v="2927.74"/>
    <n v="-4.8599999999996726"/>
    <n v="2835"/>
    <n v="2825.5830845771143"/>
    <n v="9.4169154228857224"/>
    <n v="2839.7109999999998"/>
    <n v="-4.7109999999997854"/>
  </r>
  <r>
    <s v="1431287"/>
    <s v="LAB 5TH AVE C/DUCK 750 V5H BCK"/>
    <x v="4"/>
    <x v="2"/>
    <n v="3532.55"/>
    <n v="3497.1724137931033"/>
    <n v="35.377586206896922"/>
    <n v="3549.63"/>
    <n v="-17.079999999999927"/>
    <n v="34250"/>
    <n v="33906.996059113299"/>
    <n v="343.00394088670146"/>
    <n v="34415.601000000002"/>
    <n v="-165.60100000000239"/>
  </r>
  <r>
    <s v="1431287"/>
    <s v="LAB 5TH AVE C/DUCK 750  V3 BDY"/>
    <x v="4"/>
    <x v="2"/>
    <n v="5731.73"/>
    <n v="5649.5862068965516"/>
    <n v="82.143793103447933"/>
    <n v="5734.33"/>
    <n v="-2.6000000000003638"/>
    <n v="34400"/>
    <n v="33906.996059113299"/>
    <n v="493.00394088670146"/>
    <n v="34415.601000000002"/>
    <n v="-15.601000000002387"/>
  </r>
  <r>
    <s v="1431287"/>
    <s v="LAB 5TH AVE C/DUCK 750 V3  NCK"/>
    <x v="4"/>
    <x v="2"/>
    <n v="10426.59"/>
    <n v="10247.36945812808"/>
    <n v="179.22054187192043"/>
    <n v="10401.08"/>
    <n v="25.510000000000218"/>
    <n v="34500"/>
    <n v="33906.996059113299"/>
    <n v="593.00394088670146"/>
    <n v="34415.601000000002"/>
    <n v="84.398999999997613"/>
  </r>
  <r>
    <s v="1431287"/>
    <s v="WIR GENERIC TIN 36MM UNPRT GOLD LACQUER"/>
    <x v="4"/>
    <x v="2"/>
    <n v="13904.61"/>
    <n v="13777.431372549019"/>
    <n v="127.17862745098137"/>
    <n v="14052.98"/>
    <n v="-148.36999999999898"/>
    <n v="34220"/>
    <n v="33906.996078431366"/>
    <n v="313.00392156863381"/>
    <n v="34585.135999999999"/>
    <n v="-365.1359999999986"/>
  </r>
  <r>
    <s v="1431287"/>
    <s v="CTN 5TH AVE C/DUCK 12X750 BN966   V6"/>
    <x v="4"/>
    <x v="2"/>
    <n v="22069.15"/>
    <n v="21841.753694581279"/>
    <n v="227.39630541872248"/>
    <n v="22169.38"/>
    <n v="-100.22999999999956"/>
    <n v="2855"/>
    <n v="2825.5832512315274"/>
    <n v="29.416748768472644"/>
    <n v="2867.9670000000001"/>
    <n v="-12.967000000000098"/>
  </r>
  <r>
    <s v="1431287"/>
    <s v="FOI 5TH AVE C/DUCK 34X148 ALU750BLKGLDV2"/>
    <x v="4"/>
    <x v="2"/>
    <n v="27905.37"/>
    <n v="27609.793103448275"/>
    <n v="295.57689655172362"/>
    <n v="28023.94"/>
    <n v="-118.56999999999971"/>
    <n v="34270"/>
    <n v="33906.996059113299"/>
    <n v="363.00394088670146"/>
    <n v="34415.601000000002"/>
    <n v="-145.60100000000239"/>
  </r>
  <r>
    <s v="1431287"/>
    <s v="CORK GMX 30.5X47 STD 3 PRT"/>
    <x v="4"/>
    <x v="2"/>
    <n v="43628.55"/>
    <n v="42266.089552238809"/>
    <n v="1362.4604477611938"/>
    <n v="42477.42"/>
    <n v="1151.1300000000047"/>
    <n v="35000"/>
    <n v="33906.9960199005"/>
    <n v="1093.0039800995"/>
    <n v="34076.531000000003"/>
    <n v="923.46899999999732"/>
  </r>
  <r>
    <s v="1431287"/>
    <s v="BOT 0966 750 GRN   CORK  SPARK       NEW"/>
    <x v="4"/>
    <x v="2"/>
    <n v="180692.14"/>
    <n v="180065.47524752477"/>
    <n v="626.66475247524795"/>
    <n v="181866.13"/>
    <n v="-1173.9899999999907"/>
    <n v="34025"/>
    <n v="33906.996039603961"/>
    <n v="118.00396039603947"/>
    <n v="34246.065999999999"/>
    <n v="-221.06599999999889"/>
  </r>
  <r>
    <s v="1431287"/>
    <s v="BULK 5TH AVENUE COLD DUCK"/>
    <x v="4"/>
    <x v="3"/>
    <n v="132334"/>
    <n v="132490.71641791047"/>
    <n v="-156.71641791047296"/>
    <n v="133153.17000000001"/>
    <n v="-819.17000000001281"/>
    <n v="25400"/>
    <n v="25430.246766169155"/>
    <n v="-30.246766169155308"/>
    <n v="25557.398000000001"/>
    <n v="-157.39800000000105"/>
  </r>
  <r>
    <s v="1431287"/>
    <s v="CO2"/>
    <x v="4"/>
    <x v="5"/>
    <n v="1711.96"/>
    <n v="1678.3921568627452"/>
    <n v="33.56784313725484"/>
    <n v="1711.96"/>
    <n v="0"/>
    <n v="311.26600000000002"/>
    <n v="305.16274509803924"/>
    <n v="6.1032549019607814"/>
    <n v="311.26600000000002"/>
    <n v="0"/>
  </r>
  <r>
    <s v="1431288"/>
    <s v=" "/>
    <x v="0"/>
    <x v="0"/>
    <n v="-2616.87"/>
    <n v="0"/>
    <n v="-2616.87"/>
    <n v="0"/>
    <n v="-2616.87"/>
    <n v="0"/>
    <n v="0"/>
    <n v="0"/>
    <n v="0"/>
    <n v="0"/>
  </r>
  <r>
    <s v="1431288"/>
    <s v="OH: BULK PREP DEPREC"/>
    <x v="1"/>
    <x v="0"/>
    <n v="151.80000000000001"/>
    <n v="0"/>
    <n v="151.80000000000001"/>
    <n v="151.66999999999999"/>
    <n v="0.13000000000002387"/>
    <n v="0"/>
    <n v="0"/>
    <n v="0"/>
    <n v="0"/>
    <n v="0"/>
  </r>
  <r>
    <s v="1431288"/>
    <s v="OH: INDIRECT DEPREC"/>
    <x v="1"/>
    <x v="0"/>
    <n v="680.85"/>
    <n v="0"/>
    <n v="680.85"/>
    <n v="680.3"/>
    <n v="0.55000000000006821"/>
    <n v="0"/>
    <n v="0"/>
    <n v="0"/>
    <n v="0"/>
    <n v="0"/>
  </r>
  <r>
    <s v="1431288"/>
    <s v="JCL LINE 1          / MACHINE HOUR"/>
    <x v="2"/>
    <x v="0"/>
    <n v="1894.85"/>
    <n v="0"/>
    <n v="1894.85"/>
    <n v="1528"/>
    <n v="366.84999999999991"/>
    <n v="4.67"/>
    <n v="0"/>
    <n v="4.67"/>
    <n v="3.766"/>
    <n v="0.90399999999999991"/>
  </r>
  <r>
    <s v="1431288"/>
    <s v="OH:UNUSED CAPACITY"/>
    <x v="1"/>
    <x v="0"/>
    <n v="4850.83"/>
    <n v="0"/>
    <n v="4850.83"/>
    <n v="4846.88"/>
    <n v="3.9499999999998181"/>
    <n v="0"/>
    <n v="0"/>
    <n v="0"/>
    <n v="0"/>
    <n v="0"/>
  </r>
  <r>
    <s v="1431288"/>
    <s v="JCL LINE 1          / MACHINE DEPR"/>
    <x v="2"/>
    <x v="0"/>
    <n v="8471.3799999999992"/>
    <n v="0"/>
    <n v="8471.3799999999992"/>
    <n v="6831.26"/>
    <n v="1640.119999999999"/>
    <n v="4.67"/>
    <n v="0"/>
    <n v="4.67"/>
    <n v="3.766"/>
    <n v="0.90399999999999991"/>
  </r>
  <r>
    <s v="1431288"/>
    <s v="JCL LINE 1          / LABOUR HOURS"/>
    <x v="2"/>
    <x v="0"/>
    <n v="9976.66"/>
    <n v="0"/>
    <n v="9976.66"/>
    <n v="8044.89"/>
    <n v="1931.7699999999995"/>
    <n v="98.07"/>
    <n v="0"/>
    <n v="98.07"/>
    <n v="79.081000000000003"/>
    <n v="18.98899999999999"/>
  </r>
  <r>
    <s v="1431288"/>
    <s v="OVERHEAD: BULK PREP"/>
    <x v="1"/>
    <x v="0"/>
    <n v="8749.57"/>
    <n v="0"/>
    <n v="8749.57"/>
    <n v="8742.43"/>
    <n v="7.1399999999994179"/>
    <n v="0"/>
    <n v="0"/>
    <n v="0"/>
    <n v="0"/>
    <n v="0"/>
  </r>
  <r>
    <s v="1431288"/>
    <s v="OVERHEAD: INDIRECT"/>
    <x v="1"/>
    <x v="0"/>
    <n v="19182.099999999999"/>
    <n v="0"/>
    <n v="19182.099999999999"/>
    <n v="19166.46"/>
    <n v="15.639999999999418"/>
    <n v="0"/>
    <n v="0"/>
    <n v="0"/>
    <n v="0"/>
    <n v="0"/>
  </r>
  <r>
    <s v="1431288"/>
    <s v="JCLEROUX LACHSN     12X750ML"/>
    <x v="3"/>
    <x v="4"/>
    <n v="-508583.56"/>
    <n v="0"/>
    <n v="-508583.56"/>
    <n v="-508583.55"/>
    <n v="-1.0000000009313226E-2"/>
    <n v="-2749"/>
    <n v="0"/>
    <n v="-2749"/>
    <n v="-2749"/>
    <n v="0"/>
  </r>
  <r>
    <s v="1431288"/>
    <s v="LAB 100X125MMWHT SEMI-GLOSSS/ADHOUTERCTN"/>
    <x v="4"/>
    <x v="2"/>
    <n v="21.28"/>
    <n v="0"/>
    <n v="21.28"/>
    <n v="0"/>
    <n v="21.28"/>
    <n v="250"/>
    <n v="0"/>
    <n v="250"/>
    <n v="0"/>
    <n v="250"/>
  </r>
  <r>
    <s v="1431288"/>
    <s v="LAB JCLEROUX LACHSN 750 7.5% V10H BCK"/>
    <x v="4"/>
    <x v="2"/>
    <n v="2008.66"/>
    <n v="1989.8325123152708"/>
    <n v="18.827487684729249"/>
    <n v="2019.68"/>
    <n v="-11.019999999999982"/>
    <n v="33300"/>
    <n v="32988"/>
    <n v="312"/>
    <n v="33482.82"/>
    <n v="-182.81999999999971"/>
  </r>
  <r>
    <s v="1431288"/>
    <s v="PAR CHIP 12X750 BN0503           V3"/>
    <x v="4"/>
    <x v="2"/>
    <n v="2729.21"/>
    <n v="2724.2587064676618"/>
    <n v="4.9512935323382408"/>
    <n v="2737.88"/>
    <n v="-8.6700000000000728"/>
    <n v="2754"/>
    <n v="2749"/>
    <n v="5"/>
    <n v="2762.7449999999999"/>
    <n v="-8.7449999999998909"/>
  </r>
  <r>
    <s v="1431288"/>
    <s v="LAB JCLEROUX LACHSN 750 V9 BDY"/>
    <x v="4"/>
    <x v="2"/>
    <n v="7702.86"/>
    <n v="7700.0591133004928"/>
    <n v="2.8008866995069184"/>
    <n v="7815.56"/>
    <n v="-112.70000000000073"/>
    <n v="33000"/>
    <n v="32988"/>
    <n v="12"/>
    <n v="33482.82"/>
    <n v="-482.81999999999971"/>
  </r>
  <r>
    <s v="1431288"/>
    <s v="LAB JCLEROUX LACHSN 750  V10 NCK"/>
    <x v="4"/>
    <x v="2"/>
    <n v="9947.19"/>
    <n v="9943.5763546798025"/>
    <n v="3.6136453201979748"/>
    <n v="10092.73"/>
    <n v="-145.53999999999905"/>
    <n v="33000"/>
    <n v="32988"/>
    <n v="12"/>
    <n v="33482.82"/>
    <n v="-482.81999999999971"/>
  </r>
  <r>
    <s v="1431288"/>
    <s v="WIR JCLEROUX GEN SPARK       750&amp;1.5L V2"/>
    <x v="4"/>
    <x v="2"/>
    <n v="15516.27"/>
    <n v="15510.627450980392"/>
    <n v="5.6425490196088504"/>
    <n v="15820.84"/>
    <n v="-304.56999999999971"/>
    <n v="33000"/>
    <n v="32988"/>
    <n v="12"/>
    <n v="33647.760000000002"/>
    <n v="-647.76000000000204"/>
  </r>
  <r>
    <s v="1431288"/>
    <s v="FOI+RIB JCLEROUX LACHSN 34X127 ALU 750V6"/>
    <x v="4"/>
    <x v="2"/>
    <n v="30697.7"/>
    <n v="29823.527093596058"/>
    <n v="874.17290640394276"/>
    <n v="30270.880000000001"/>
    <n v="426.81999999999971"/>
    <n v="33955"/>
    <n v="32988"/>
    <n v="967"/>
    <n v="33482.82"/>
    <n v="472.18000000000029"/>
  </r>
  <r>
    <s v="1431288"/>
    <s v="CTN JCLEROUX LACHSN 12X750 BN503 V6"/>
    <x v="4"/>
    <x v="2"/>
    <n v="32862.5"/>
    <n v="32850.551724137928"/>
    <n v="11.948275862072478"/>
    <n v="33343.31"/>
    <n v="-480.80999999999767"/>
    <n v="2750"/>
    <n v="2749"/>
    <n v="1"/>
    <n v="2790.2350000000001"/>
    <n v="-40.235000000000127"/>
  </r>
  <r>
    <s v="1431288"/>
    <s v="CORK SPARK FIRST UNPRT 750"/>
    <x v="4"/>
    <x v="2"/>
    <n v="41384.800000000003"/>
    <n v="41120.527363184076"/>
    <n v="264.2726368159274"/>
    <n v="41326.129999999997"/>
    <n v="58.67000000000553"/>
    <n v="33200"/>
    <n v="32988"/>
    <n v="212"/>
    <n v="33152.94"/>
    <n v="47.059999999997672"/>
  </r>
  <r>
    <s v="1431288"/>
    <s v="BOT 0503 750 GRN   CORK  SPARKLING   NEW"/>
    <x v="4"/>
    <x v="2"/>
    <n v="166190.95000000001"/>
    <n v="165448.67326732673"/>
    <n v="742.27673267328646"/>
    <n v="167103.16"/>
    <n v="-912.20999999999185"/>
    <n v="33136"/>
    <n v="32987.999999999993"/>
    <n v="148.00000000000728"/>
    <n v="33317.879999999997"/>
    <n v="-181.87999999999738"/>
  </r>
  <r>
    <s v="1431288"/>
    <s v="BULK JCLEROUX LAC"/>
    <x v="4"/>
    <x v="3"/>
    <n v="146515.41"/>
    <n v="145667.58208955225"/>
    <n v="847.82791044775513"/>
    <n v="146395.92000000001"/>
    <n v="119.48999999999069"/>
    <n v="24885"/>
    <n v="24741"/>
    <n v="144"/>
    <n v="24864.705000000002"/>
    <n v="20.294999999998254"/>
  </r>
  <r>
    <s v="1431288"/>
    <s v="CO2"/>
    <x v="4"/>
    <x v="5"/>
    <n v="1665.56"/>
    <n v="1632.9117647058824"/>
    <n v="32.648235294117512"/>
    <n v="1665.57"/>
    <n v="-9.9999999999909051E-3"/>
    <n v="302.82900000000001"/>
    <n v="296.89215686274508"/>
    <n v="5.9368431372549253"/>
    <n v="302.83"/>
    <n v="-9.9999999997635314E-4"/>
  </r>
  <r>
    <s v="1431289"/>
    <s v=" "/>
    <x v="0"/>
    <x v="0"/>
    <n v="13280.45"/>
    <n v="0"/>
    <n v="13280.45"/>
    <n v="0"/>
    <n v="13280.45"/>
    <n v="0"/>
    <n v="0"/>
    <n v="0"/>
    <n v="0"/>
    <n v="0"/>
  </r>
  <r>
    <s v="1431289"/>
    <s v="OH: BULK PREP DEPREC"/>
    <x v="1"/>
    <x v="0"/>
    <n v="264.13"/>
    <n v="0"/>
    <n v="264.13"/>
    <n v="261.38"/>
    <n v="2.75"/>
    <n v="0"/>
    <n v="0"/>
    <n v="0"/>
    <n v="0"/>
    <n v="0"/>
  </r>
  <r>
    <s v="1431289"/>
    <s v="OH: INDIRECT DEPREC"/>
    <x v="1"/>
    <x v="0"/>
    <n v="1184.69"/>
    <n v="0"/>
    <n v="1184.69"/>
    <n v="1172.3499999999999"/>
    <n v="12.340000000000146"/>
    <n v="0"/>
    <n v="0"/>
    <n v="0"/>
    <n v="0"/>
    <n v="0"/>
  </r>
  <r>
    <s v="1431289"/>
    <s v="JCL LINE 1          / MACHINE HOUR"/>
    <x v="2"/>
    <x v="0"/>
    <n v="2397.9899999999998"/>
    <n v="0"/>
    <n v="2397.9899999999998"/>
    <n v="2633.18"/>
    <n v="-235.19000000000005"/>
    <n v="5.91"/>
    <n v="0"/>
    <n v="5.91"/>
    <n v="6.49"/>
    <n v="-0.58000000000000007"/>
  </r>
  <r>
    <s v="1431289"/>
    <s v="OH:UNUSED CAPACITY"/>
    <x v="1"/>
    <x v="0"/>
    <n v="8440.4699999999993"/>
    <n v="0"/>
    <n v="8440.4699999999993"/>
    <n v="8352.59"/>
    <n v="87.8799999999992"/>
    <n v="0"/>
    <n v="0"/>
    <n v="0"/>
    <n v="0"/>
    <n v="0"/>
  </r>
  <r>
    <s v="1431289"/>
    <s v="JCL LINE 1          / MACHINE DEPR"/>
    <x v="2"/>
    <x v="0"/>
    <n v="10720.74"/>
    <n v="0"/>
    <n v="10720.74"/>
    <n v="11772.27"/>
    <n v="-1051.5300000000007"/>
    <n v="5.91"/>
    <n v="0"/>
    <n v="5.91"/>
    <n v="6.49"/>
    <n v="-0.58000000000000007"/>
  </r>
  <r>
    <s v="1431289"/>
    <s v="JCL LINE 1          / LABOUR HOURS"/>
    <x v="2"/>
    <x v="0"/>
    <n v="12625.71"/>
    <n v="0"/>
    <n v="12625.71"/>
    <n v="13863.7"/>
    <n v="-1237.9900000000016"/>
    <n v="124.11"/>
    <n v="0"/>
    <n v="124.11"/>
    <n v="136.279"/>
    <n v="-12.168999999999997"/>
  </r>
  <r>
    <s v="1431289"/>
    <s v="OVERHEAD: BULK PREP"/>
    <x v="1"/>
    <x v="0"/>
    <n v="15224.28"/>
    <n v="0"/>
    <n v="15224.28"/>
    <n v="15065.77"/>
    <n v="158.51000000000022"/>
    <n v="0"/>
    <n v="0"/>
    <n v="0"/>
    <n v="0"/>
    <n v="0"/>
  </r>
  <r>
    <s v="1431289"/>
    <s v="OVERHEAD: INDIRECT"/>
    <x v="1"/>
    <x v="0"/>
    <n v="33376.94"/>
    <n v="0"/>
    <n v="33376.94"/>
    <n v="33029.43"/>
    <n v="347.51000000000204"/>
    <n v="0"/>
    <n v="0"/>
    <n v="0"/>
    <n v="0"/>
    <n v="0"/>
  </r>
  <r>
    <s v="1431289"/>
    <s v="JCLEROUX LACHSN     12X750ML"/>
    <x v="3"/>
    <x v="4"/>
    <n v="-876438.58"/>
    <n v="0"/>
    <n v="-876438.58"/>
    <n v="-876438.57"/>
    <n v="-1.0000000009313226E-2"/>
    <n v="-4737.3329999999996"/>
    <n v="0"/>
    <n v="-4737.3329999999996"/>
    <n v="-4737.3329999999996"/>
    <n v="0"/>
  </r>
  <r>
    <s v="1431289"/>
    <s v="LAB 100X125MMWHT SEMI-GLOSSS/ADHOUTERCTN"/>
    <x v="4"/>
    <x v="2"/>
    <n v="30.64"/>
    <n v="0"/>
    <n v="30.64"/>
    <n v="0"/>
    <n v="30.64"/>
    <n v="360"/>
    <n v="0"/>
    <n v="360"/>
    <n v="0"/>
    <n v="360"/>
  </r>
  <r>
    <s v="1431289"/>
    <s v="CORK SPARK FIRST UNPRT 750 1 DISK"/>
    <x v="4"/>
    <x v="2"/>
    <n v="59430.36"/>
    <n v="0"/>
    <n v="59430.36"/>
    <n v="0"/>
    <n v="59430.36"/>
    <n v="57127"/>
    <n v="0"/>
    <n v="57127"/>
    <n v="0"/>
    <n v="57127"/>
  </r>
  <r>
    <s v="1431289"/>
    <s v="LAB JCLEROUX LACHSN 750 7.5% V10H BCK"/>
    <x v="4"/>
    <x v="2"/>
    <n v="3480.47"/>
    <n v="3429.0738916256159"/>
    <n v="51.396108374383857"/>
    <n v="3480.51"/>
    <n v="-4.0000000000418368E-2"/>
    <n v="57700"/>
    <n v="56847.996059113299"/>
    <n v="852.00394088670146"/>
    <n v="57700.716"/>
    <n v="-0.71600000000034925"/>
  </r>
  <r>
    <s v="1431289"/>
    <s v="PAR CHIP 12X750 BN0503           V3"/>
    <x v="4"/>
    <x v="2"/>
    <n v="4703.29"/>
    <n v="4694.6965174129355"/>
    <n v="8.5934825870645"/>
    <n v="4718.17"/>
    <n v="-14.880000000000109"/>
    <n v="4746"/>
    <n v="4737.3333333333339"/>
    <n v="8.6666666666660603"/>
    <n v="4761.0200000000004"/>
    <n v="-15.020000000000437"/>
  </r>
  <r>
    <s v="1431289"/>
    <s v="LAB JCLEROUX LACHSN 750 V9 BDY"/>
    <x v="4"/>
    <x v="2"/>
    <n v="13281.6"/>
    <n v="13269.458128078817"/>
    <n v="12.141871921183338"/>
    <n v="13468.5"/>
    <n v="-186.89999999999964"/>
    <n v="56900"/>
    <n v="56847.996059113299"/>
    <n v="52.003940886701457"/>
    <n v="57700.716"/>
    <n v="-800.71600000000035"/>
  </r>
  <r>
    <s v="1431289"/>
    <s v="LAB JCLEROUX LACHSN 750  V10 NCK"/>
    <x v="4"/>
    <x v="2"/>
    <n v="17181.52"/>
    <n v="17135.69458128079"/>
    <n v="45.825418719210575"/>
    <n v="17392.73"/>
    <n v="-211.20999999999913"/>
    <n v="57000"/>
    <n v="56847.996059113299"/>
    <n v="152.00394088670146"/>
    <n v="57700.716"/>
    <n v="-700.71600000000035"/>
  </r>
  <r>
    <s v="1431289"/>
    <s v="WIR JCLEROUX GEN SPARK       750&amp;1.5L V2"/>
    <x v="4"/>
    <x v="2"/>
    <n v="27095.17"/>
    <n v="26729.362745098038"/>
    <n v="365.80725490195982"/>
    <n v="27263.95"/>
    <n v="-168.78000000000247"/>
    <n v="57626"/>
    <n v="56847.996078431366"/>
    <n v="778.00392156863381"/>
    <n v="57984.955999999998"/>
    <n v="-358.95599999999831"/>
  </r>
  <r>
    <s v="1431289"/>
    <s v="FOI+RIB JCLEROUX LACHSN 34X127 ALU 750V6"/>
    <x v="4"/>
    <x v="2"/>
    <n v="53539.01"/>
    <n v="51394.679802955667"/>
    <n v="2144.3301970443354"/>
    <n v="52165.599999999999"/>
    <n v="1373.4100000000035"/>
    <n v="59220"/>
    <n v="56847.996059113299"/>
    <n v="2372.0039408867015"/>
    <n v="57700.716"/>
    <n v="1519.2839999999997"/>
  </r>
  <r>
    <s v="1431289"/>
    <s v="CTN JCLEROUX LACHSN 12X750 BN503 V6"/>
    <x v="4"/>
    <x v="2"/>
    <n v="57061.25"/>
    <n v="56611.133004926109"/>
    <n v="450.1169950738913"/>
    <n v="57460.3"/>
    <n v="-399.05000000000291"/>
    <n v="4775"/>
    <n v="4737.3330049261085"/>
    <n v="37.666995073891485"/>
    <n v="4808.393"/>
    <n v="-33.393000000000029"/>
  </r>
  <r>
    <s v="1431289"/>
    <s v="CORK SPARK FIRST UNPRT 750"/>
    <x v="4"/>
    <x v="2"/>
    <n v="0"/>
    <n v="70862.736318407959"/>
    <n v="-70862.736318407959"/>
    <n v="71217.05"/>
    <n v="-71217.05"/>
    <n v="0"/>
    <n v="56847.996019900493"/>
    <n v="-56847.996019900493"/>
    <n v="57132.235999999997"/>
    <n v="-57132.235999999997"/>
  </r>
  <r>
    <s v="1431289"/>
    <s v="BOT 0503 750 GRN   CORK  SPARKLING   NEW"/>
    <x v="4"/>
    <x v="2"/>
    <n v="285312.21000000002"/>
    <n v="285116.57425742573"/>
    <n v="195.63574257428991"/>
    <n v="287967.74"/>
    <n v="-2655.5299999999697"/>
    <n v="56887"/>
    <n v="56847.996039603968"/>
    <n v="39.003960396032198"/>
    <n v="57416.476000000002"/>
    <n v="-529.47600000000239"/>
  </r>
  <r>
    <s v="1431289"/>
    <s v="BULK JCLEROUX LAC"/>
    <x v="4"/>
    <x v="3"/>
    <n v="254937.41"/>
    <n v="251027.96019900497"/>
    <n v="3909.449800995033"/>
    <n v="252283.1"/>
    <n v="2654.3099999999977"/>
    <n v="43300"/>
    <n v="42635.997014925379"/>
    <n v="664.00298507462139"/>
    <n v="42849.177000000003"/>
    <n v="450.82299999999668"/>
  </r>
  <r>
    <s v="1431289"/>
    <s v="CO2"/>
    <x v="4"/>
    <x v="5"/>
    <n v="2870.25"/>
    <n v="2813.9803921568628"/>
    <n v="56.269607843137237"/>
    <n v="2870.26"/>
    <n v="-1.0000000000218279E-2"/>
    <n v="521.86400000000003"/>
    <n v="511.63235294117646"/>
    <n v="10.231647058823569"/>
    <n v="521.86500000000001"/>
    <n v="-9.9999999997635314E-4"/>
  </r>
  <r>
    <s v="1431290"/>
    <s v=" "/>
    <x v="0"/>
    <x v="0"/>
    <n v="19151.310000000001"/>
    <n v="0"/>
    <n v="19151.310000000001"/>
    <n v="0"/>
    <n v="19151.310000000001"/>
    <n v="0"/>
    <n v="0"/>
    <n v="0"/>
    <n v="0"/>
    <n v="0"/>
  </r>
  <r>
    <s v="1431290"/>
    <s v="OH: BULK PREP DEPREC"/>
    <x v="1"/>
    <x v="0"/>
    <n v="217.9"/>
    <n v="0"/>
    <n v="217.9"/>
    <n v="218.69"/>
    <n v="-0.78999999999999204"/>
    <n v="0"/>
    <n v="0"/>
    <n v="0"/>
    <n v="0"/>
    <n v="0"/>
  </r>
  <r>
    <s v="1431290"/>
    <s v="OH: INDIRECT DEPREC"/>
    <x v="1"/>
    <x v="0"/>
    <n v="977.33"/>
    <n v="0"/>
    <n v="977.33"/>
    <n v="980.88"/>
    <n v="-3.5499999999999545"/>
    <n v="0"/>
    <n v="0"/>
    <n v="0"/>
    <n v="0"/>
    <n v="0"/>
  </r>
  <r>
    <s v="1431290"/>
    <s v="JCL LINE 1          / MACHINE HOUR"/>
    <x v="2"/>
    <x v="0"/>
    <n v="1760.96"/>
    <n v="0"/>
    <n v="1760.96"/>
    <n v="2192.2199999999998"/>
    <n v="-431.25999999999976"/>
    <n v="4.34"/>
    <n v="0"/>
    <n v="4.34"/>
    <n v="5.4029999999999996"/>
    <n v="-1.0629999999999997"/>
  </r>
  <r>
    <s v="1431290"/>
    <s v="OH:UNUSED CAPACITY"/>
    <x v="1"/>
    <x v="0"/>
    <n v="6963.09"/>
    <n v="0"/>
    <n v="6963.09"/>
    <n v="6988.43"/>
    <n v="-25.340000000000146"/>
    <n v="0"/>
    <n v="0"/>
    <n v="0"/>
    <n v="0"/>
    <n v="0"/>
  </r>
  <r>
    <s v="1431290"/>
    <s v="JCL LINE 1          / MACHINE DEPR"/>
    <x v="2"/>
    <x v="0"/>
    <n v="7872.76"/>
    <n v="0"/>
    <n v="7872.76"/>
    <n v="9800.84"/>
    <n v="-1928.08"/>
    <n v="4.34"/>
    <n v="0"/>
    <n v="4.34"/>
    <n v="5.4029999999999996"/>
    <n v="-1.0629999999999997"/>
  </r>
  <r>
    <s v="1431290"/>
    <s v="JCL LINE 1          / LABOUR HOURS"/>
    <x v="2"/>
    <x v="0"/>
    <n v="9271.67"/>
    <n v="0"/>
    <n v="9271.67"/>
    <n v="11542.03"/>
    <n v="-2270.3600000000006"/>
    <n v="91.14"/>
    <n v="0"/>
    <n v="91.14"/>
    <n v="113.45699999999999"/>
    <n v="-22.316999999999993"/>
  </r>
  <r>
    <s v="1431290"/>
    <s v="OVERHEAD: BULK PREP"/>
    <x v="1"/>
    <x v="0"/>
    <n v="12559.5"/>
    <n v="0"/>
    <n v="12559.5"/>
    <n v="12605.2"/>
    <n v="-45.700000000000728"/>
    <n v="0"/>
    <n v="0"/>
    <n v="0"/>
    <n v="0"/>
    <n v="0"/>
  </r>
  <r>
    <s v="1431290"/>
    <s v="OVERHEAD: INDIRECT"/>
    <x v="1"/>
    <x v="0"/>
    <n v="27534.82"/>
    <n v="0"/>
    <n v="27534.82"/>
    <n v="27635"/>
    <n v="-100.18000000000029"/>
    <n v="0"/>
    <n v="0"/>
    <n v="0"/>
    <n v="0"/>
    <n v="0"/>
  </r>
  <r>
    <s v="1431290"/>
    <s v="JCLEROUX LAFLEUR 12X750ML"/>
    <x v="3"/>
    <x v="4"/>
    <n v="-774969.18"/>
    <n v="0"/>
    <n v="-774969.18"/>
    <n v="-774969.13"/>
    <n v="-5.0000000046566129E-2"/>
    <n v="-3944"/>
    <n v="0"/>
    <n v="-3944"/>
    <n v="-3944"/>
    <n v="0"/>
  </r>
  <r>
    <s v="1431290"/>
    <s v="CORK SPARK FIRST UNPRT 750 1 DISK"/>
    <x v="4"/>
    <x v="2"/>
    <n v="49557.72"/>
    <n v="0"/>
    <n v="49557.72"/>
    <n v="0"/>
    <n v="49557.72"/>
    <n v="47637"/>
    <n v="0"/>
    <n v="47637"/>
    <n v="0"/>
    <n v="47637"/>
  </r>
  <r>
    <s v="1431290"/>
    <s v="LAB JCLEROUX LAFLEUR 750 7.5% V5H BCK"/>
    <x v="4"/>
    <x v="2"/>
    <n v="2853.13"/>
    <n v="2854.8275862068967"/>
    <n v="-1.6975862068966308"/>
    <n v="2897.65"/>
    <n v="-44.519999999999982"/>
    <n v="47300"/>
    <n v="47328"/>
    <n v="-28"/>
    <n v="48037.919999999998"/>
    <n v="-737.91999999999825"/>
  </r>
  <r>
    <s v="1431290"/>
    <s v="PAR CHIP 12X750 BN0503           V3"/>
    <x v="4"/>
    <x v="2"/>
    <n v="4567.5200000000004"/>
    <n v="3908.5074626865671"/>
    <n v="659.01253731343331"/>
    <n v="3928.05"/>
    <n v="639.47000000000025"/>
    <n v="4609"/>
    <n v="3944"/>
    <n v="665"/>
    <n v="3963.72"/>
    <n v="645.2800000000002"/>
  </r>
  <r>
    <s v="1431290"/>
    <s v="LAB JCLEROUX LAFLEUR 750 V3 BDY"/>
    <x v="4"/>
    <x v="2"/>
    <n v="12135.38"/>
    <n v="12246.118226600986"/>
    <n v="-110.73822660098631"/>
    <n v="12429.81"/>
    <n v="-294.43000000000029"/>
    <n v="46900"/>
    <n v="47328"/>
    <n v="-428"/>
    <n v="48037.919999999998"/>
    <n v="-1137.9199999999983"/>
  </r>
  <r>
    <s v="1431290"/>
    <s v="LAB JCLEROUX LAFLEUR 750 V3 NCK"/>
    <x v="4"/>
    <x v="2"/>
    <n v="14705.35"/>
    <n v="14807.980295566502"/>
    <n v="-102.63029556650145"/>
    <n v="15030.1"/>
    <n v="-324.75"/>
    <n v="47000"/>
    <n v="47328"/>
    <n v="-328"/>
    <n v="48037.919999999998"/>
    <n v="-1037.9199999999983"/>
  </r>
  <r>
    <s v="1431290"/>
    <s v="WIR JCLEROUX GEN SPARK       750&amp;1.5L V2"/>
    <x v="4"/>
    <x v="2"/>
    <n v="22309.58"/>
    <n v="22253.156862745098"/>
    <n v="56.42313725490385"/>
    <n v="22698.22"/>
    <n v="-388.63999999999942"/>
    <n v="47448"/>
    <n v="47328"/>
    <n v="120"/>
    <n v="48274.559999999998"/>
    <n v="-826.55999999999767"/>
  </r>
  <r>
    <s v="1431290"/>
    <s v="FOI+RIB JCLEROUX LAFLEUR ALU 750"/>
    <x v="4"/>
    <x v="2"/>
    <n v="46740.63"/>
    <n v="47056.620689655174"/>
    <n v="-315.99068965517654"/>
    <n v="47762.47"/>
    <n v="-1021.8400000000038"/>
    <n v="47010"/>
    <n v="47328"/>
    <n v="-318"/>
    <n v="48037.919999999998"/>
    <n v="-1027.9199999999983"/>
  </r>
  <r>
    <s v="1431290"/>
    <s v="CTN JCLEROUX LAFLEUR 12X750 BN503"/>
    <x v="4"/>
    <x v="2"/>
    <n v="54673.79"/>
    <n v="54466.640394088667"/>
    <n v="207.14960591133422"/>
    <n v="55283.64"/>
    <n v="-609.84999999999854"/>
    <n v="3959"/>
    <n v="3944"/>
    <n v="15"/>
    <n v="4003.16"/>
    <n v="-44.159999999999854"/>
  </r>
  <r>
    <s v="1431290"/>
    <s v="CORK SPARK FIRST UNPRT 750"/>
    <x v="4"/>
    <x v="2"/>
    <n v="0"/>
    <n v="58995.771144278609"/>
    <n v="-58995.771144278609"/>
    <n v="59290.75"/>
    <n v="-59290.75"/>
    <n v="0"/>
    <n v="47328"/>
    <n v="-47328"/>
    <n v="47564.639999999999"/>
    <n v="-47564.639999999999"/>
  </r>
  <r>
    <s v="1431290"/>
    <s v="BOT 0503 750 FLINT CORK  JCL    H17  NEW"/>
    <x v="4"/>
    <x v="2"/>
    <n v="268191.15000000002"/>
    <n v="267321.32673267322"/>
    <n v="869.82326732680667"/>
    <n v="269994.53999999998"/>
    <n v="-1803.3899999999558"/>
    <n v="47482"/>
    <n v="47328"/>
    <n v="154"/>
    <n v="47801.279999999999"/>
    <n v="-319.27999999999884"/>
  </r>
  <r>
    <s v="1431290"/>
    <s v="BULK JCLEROUX LAFLEUR"/>
    <x v="4"/>
    <x v="3"/>
    <n v="210536"/>
    <n v="209208.9504950495"/>
    <n v="1327.0495049504971"/>
    <n v="211301.04"/>
    <n v="-765.04000000000815"/>
    <n v="35721"/>
    <n v="35496"/>
    <n v="225"/>
    <n v="35850.959999999999"/>
    <n v="-129.95999999999913"/>
  </r>
  <r>
    <s v="1431290"/>
    <s v="CO2"/>
    <x v="4"/>
    <x v="5"/>
    <n v="2389.59"/>
    <n v="2342.7352941176468"/>
    <n v="46.854705882353301"/>
    <n v="2389.59"/>
    <n v="0"/>
    <n v="434.471"/>
    <n v="425.95196078431371"/>
    <n v="8.5190392156862913"/>
    <n v="434.471"/>
    <n v="0"/>
  </r>
  <r>
    <s v="1431371"/>
    <s v=" "/>
    <x v="0"/>
    <x v="0"/>
    <n v="8931.25"/>
    <n v="0"/>
    <n v="8931.25"/>
    <n v="0"/>
    <n v="8931.25"/>
    <n v="0"/>
    <n v="0"/>
    <n v="0"/>
    <n v="0"/>
    <n v="0"/>
  </r>
  <r>
    <s v="1431371"/>
    <s v="OH: BULK PREP DEPREC"/>
    <x v="1"/>
    <x v="0"/>
    <n v="129.63"/>
    <n v="0"/>
    <n v="129.63"/>
    <n v="130.63999999999999"/>
    <n v="-1.0099999999999909"/>
    <n v="0"/>
    <n v="0"/>
    <n v="0"/>
    <n v="0"/>
    <n v="0"/>
  </r>
  <r>
    <s v="1431371"/>
    <s v="OH: INDIRECT DEPREC"/>
    <x v="1"/>
    <x v="0"/>
    <n v="581.4"/>
    <n v="0"/>
    <n v="581.4"/>
    <n v="585.94000000000005"/>
    <n v="-4.5400000000000773"/>
    <n v="0"/>
    <n v="0"/>
    <n v="0"/>
    <n v="0"/>
    <n v="0"/>
  </r>
  <r>
    <s v="1431371"/>
    <s v="JCL LINE 1          / MACHINE HOUR"/>
    <x v="2"/>
    <x v="0"/>
    <n v="1152.33"/>
    <n v="0"/>
    <n v="1152.33"/>
    <n v="1309.55"/>
    <n v="-157.22000000000003"/>
    <n v="2.84"/>
    <n v="0"/>
    <n v="2.84"/>
    <n v="3.2269999999999999"/>
    <n v="-0.38700000000000001"/>
  </r>
  <r>
    <s v="1431371"/>
    <s v="OH:UNUSED CAPACITY"/>
    <x v="1"/>
    <x v="0"/>
    <n v="4142.26"/>
    <n v="0"/>
    <n v="4142.26"/>
    <n v="4174.63"/>
    <n v="-32.369999999999891"/>
    <n v="0"/>
    <n v="0"/>
    <n v="0"/>
    <n v="0"/>
    <n v="0"/>
  </r>
  <r>
    <s v="1431371"/>
    <s v="JCL LINE 1          / MACHINE DEPR"/>
    <x v="2"/>
    <x v="0"/>
    <n v="5151.76"/>
    <n v="0"/>
    <n v="5151.76"/>
    <n v="5854.66"/>
    <n v="-702.89999999999964"/>
    <n v="2.84"/>
    <n v="0"/>
    <n v="2.84"/>
    <n v="3.2269999999999999"/>
    <n v="-0.38700000000000001"/>
  </r>
  <r>
    <s v="1431371"/>
    <s v="JCL LINE 1          / LABOUR HOURS"/>
    <x v="2"/>
    <x v="0"/>
    <n v="6067.18"/>
    <n v="0"/>
    <n v="6067.18"/>
    <n v="6894.78"/>
    <n v="-827.59999999999945"/>
    <n v="59.64"/>
    <n v="0"/>
    <n v="59.64"/>
    <n v="67.775000000000006"/>
    <n v="-8.1350000000000051"/>
  </r>
  <r>
    <s v="1431371"/>
    <s v="OVERHEAD: BULK PREP"/>
    <x v="1"/>
    <x v="0"/>
    <n v="7471.5"/>
    <n v="0"/>
    <n v="7471.5"/>
    <n v="7529.88"/>
    <n v="-58.380000000000109"/>
    <n v="0"/>
    <n v="0"/>
    <n v="0"/>
    <n v="0"/>
    <n v="0"/>
  </r>
  <r>
    <s v="1431371"/>
    <s v="OVERHEAD: INDIRECT"/>
    <x v="1"/>
    <x v="0"/>
    <n v="16380.14"/>
    <n v="0"/>
    <n v="16380.14"/>
    <n v="16508.13"/>
    <n v="-127.9900000000016"/>
    <n v="0"/>
    <n v="0"/>
    <n v="0"/>
    <n v="0"/>
    <n v="0"/>
  </r>
  <r>
    <s v="1431371"/>
    <s v="JCLEROUX LAFLEUR 12X750ML"/>
    <x v="3"/>
    <x v="4"/>
    <n v="-462937.98"/>
    <n v="0"/>
    <n v="-462937.98"/>
    <n v="-462937.95"/>
    <n v="-2.9999999969732016E-2"/>
    <n v="-2356"/>
    <n v="0"/>
    <n v="-2356"/>
    <n v="-2356"/>
    <n v="0"/>
  </r>
  <r>
    <s v="1431371"/>
    <s v="LAB 100X125MMWHT SEMI-GLOSSS/ADHOUTERCTN"/>
    <x v="4"/>
    <x v="2"/>
    <n v="17.02"/>
    <n v="0"/>
    <n v="17.02"/>
    <n v="0"/>
    <n v="17.02"/>
    <n v="200"/>
    <n v="0"/>
    <n v="200"/>
    <n v="0"/>
    <n v="200"/>
  </r>
  <r>
    <s v="1431371"/>
    <s v="CORK SPARK FIRST UNPRT 750 1 DISK"/>
    <x v="4"/>
    <x v="2"/>
    <n v="29484.75"/>
    <n v="0"/>
    <n v="29484.75"/>
    <n v="0"/>
    <n v="29484.75"/>
    <n v="28342"/>
    <n v="0"/>
    <n v="28342"/>
    <n v="0"/>
    <n v="28342"/>
  </r>
  <r>
    <s v="1431371"/>
    <s v="LAB JCLEROUX LAFLEUR 750 7.5% V5H BCK"/>
    <x v="4"/>
    <x v="2"/>
    <n v="1707.06"/>
    <n v="1705.3694581280788"/>
    <n v="1.6905418719211411"/>
    <n v="1730.95"/>
    <n v="-23.8900000000001"/>
    <n v="28300"/>
    <n v="28272"/>
    <n v="28"/>
    <n v="28696.080000000002"/>
    <n v="-396.08000000000175"/>
  </r>
  <r>
    <s v="1431371"/>
    <s v="PAR CHIP 12X750 BN0503           V3"/>
    <x v="4"/>
    <x v="2"/>
    <n v="2340.7399999999998"/>
    <n v="2334.7960199004974"/>
    <n v="5.9439800995023688"/>
    <n v="2346.4699999999998"/>
    <n v="-5.7300000000000182"/>
    <n v="2362"/>
    <n v="2356"/>
    <n v="6"/>
    <n v="2367.7800000000002"/>
    <n v="-5.7800000000002001"/>
  </r>
  <r>
    <s v="1431371"/>
    <s v="LAB JCLEROUX LAFLEUR 750 V3 BDY"/>
    <x v="4"/>
    <x v="2"/>
    <n v="7322.62"/>
    <n v="7315.3793103448279"/>
    <n v="7.240689655171991"/>
    <n v="7425.11"/>
    <n v="-102.48999999999978"/>
    <n v="28300"/>
    <n v="28272"/>
    <n v="28"/>
    <n v="28696.080000000002"/>
    <n v="-396.08000000000175"/>
  </r>
  <r>
    <s v="1431371"/>
    <s v="LAB JCLEROUX LAFLEUR 750 V3 NCK"/>
    <x v="4"/>
    <x v="2"/>
    <n v="8854.51"/>
    <n v="8845.7438423645326"/>
    <n v="8.7661576354676072"/>
    <n v="8978.43"/>
    <n v="-123.92000000000007"/>
    <n v="28300"/>
    <n v="28272"/>
    <n v="28"/>
    <n v="28696.080000000002"/>
    <n v="-396.08000000000175"/>
  </r>
  <r>
    <s v="1431371"/>
    <s v="WIR JCLEROUX GEN SPARK       750&amp;1.5L V2"/>
    <x v="4"/>
    <x v="2"/>
    <n v="13524.55"/>
    <n v="13293.215686274511"/>
    <n v="231.33431372548876"/>
    <n v="13559.08"/>
    <n v="-34.530000000000655"/>
    <n v="28764"/>
    <n v="28272"/>
    <n v="492"/>
    <n v="28837.439999999999"/>
    <n v="-73.43999999999869"/>
  </r>
  <r>
    <s v="1431371"/>
    <s v="FOI+RIB JCLEROUX LAFLEUR ALU 750"/>
    <x v="4"/>
    <x v="2"/>
    <n v="30325.23"/>
    <n v="28109.891625615764"/>
    <n v="2215.3383743842351"/>
    <n v="28531.54"/>
    <n v="1793.6899999999987"/>
    <n v="30500"/>
    <n v="28272"/>
    <n v="2228"/>
    <n v="28696.080000000002"/>
    <n v="1803.9199999999983"/>
  </r>
  <r>
    <s v="1431371"/>
    <s v="CTN JCLEROUX LAFLEUR 12X750 BN503"/>
    <x v="4"/>
    <x v="2"/>
    <n v="32936.85"/>
    <n v="32536.36453201971"/>
    <n v="400.48546798028838"/>
    <n v="33024.410000000003"/>
    <n v="-87.560000000004948"/>
    <n v="2385"/>
    <n v="2356"/>
    <n v="29"/>
    <n v="2391.34"/>
    <n v="-6.3400000000001455"/>
  </r>
  <r>
    <s v="1431371"/>
    <s v="CORK SPARK FIRST UNPRT 750"/>
    <x v="4"/>
    <x v="2"/>
    <n v="0"/>
    <n v="35241.900497512441"/>
    <n v="-35241.900497512441"/>
    <n v="35418.11"/>
    <n v="-35418.11"/>
    <n v="0"/>
    <n v="28272"/>
    <n v="-28272"/>
    <n v="28413.360000000001"/>
    <n v="-28413.360000000001"/>
  </r>
  <r>
    <s v="1431371"/>
    <s v="BOT 0503 750 FLINT CORK  JCL    H17  NEW"/>
    <x v="4"/>
    <x v="2"/>
    <n v="159744.37"/>
    <n v="159687.89108910889"/>
    <n v="56.478910891106352"/>
    <n v="161284.76999999999"/>
    <n v="-1540.3999999999942"/>
    <n v="28282"/>
    <n v="28272"/>
    <n v="10"/>
    <n v="28554.720000000001"/>
    <n v="-272.72000000000116"/>
  </r>
  <r>
    <s v="1431371"/>
    <s v="BULK JCLEROUX LAFLEUR"/>
    <x v="4"/>
    <x v="3"/>
    <n v="125245.38"/>
    <n v="124973.70297029703"/>
    <n v="271.6770297029725"/>
    <n v="126223.44"/>
    <n v="-978.05999999999767"/>
    <n v="21250"/>
    <n v="21204"/>
    <n v="46"/>
    <n v="21416.04"/>
    <n v="-166.04000000000087"/>
  </r>
  <r>
    <s v="1431371"/>
    <s v="CO2"/>
    <x v="4"/>
    <x v="5"/>
    <n v="1427.45"/>
    <n v="1399.4607843137255"/>
    <n v="27.98921568627452"/>
    <n v="1427.45"/>
    <n v="0"/>
    <n v="259.53699999999998"/>
    <n v="254.44803921568624"/>
    <n v="5.0889607843137412"/>
    <n v="259.53699999999998"/>
    <n v="0"/>
  </r>
  <r>
    <s v="1431373"/>
    <s v=" "/>
    <x v="0"/>
    <x v="0"/>
    <n v="2337.69"/>
    <n v="0"/>
    <n v="2337.69"/>
    <n v="0"/>
    <n v="2337.69"/>
    <n v="0"/>
    <n v="0"/>
    <n v="0"/>
    <n v="0"/>
    <n v="0"/>
  </r>
  <r>
    <s v="1431373"/>
    <s v="OH: BULK PREP DEPREC"/>
    <x v="1"/>
    <x v="0"/>
    <n v="43.97"/>
    <n v="0"/>
    <n v="43.97"/>
    <n v="44.41"/>
    <n v="-0.43999999999999773"/>
    <n v="0"/>
    <n v="0"/>
    <n v="0"/>
    <n v="0"/>
    <n v="0"/>
  </r>
  <r>
    <s v="1431373"/>
    <s v="OH: INDIRECT DEPREC"/>
    <x v="1"/>
    <x v="0"/>
    <n v="197.24"/>
    <n v="0"/>
    <n v="197.24"/>
    <n v="199.21"/>
    <n v="-1.9699999999999989"/>
    <n v="0"/>
    <n v="0"/>
    <n v="0"/>
    <n v="0"/>
    <n v="0"/>
  </r>
  <r>
    <s v="1431373"/>
    <s v="JCL LINE 1          / MACHINE HOUR"/>
    <x v="2"/>
    <x v="0"/>
    <n v="405.75"/>
    <n v="0"/>
    <n v="405.75"/>
    <n v="445.23"/>
    <n v="-39.480000000000018"/>
    <n v="1"/>
    <n v="0"/>
    <n v="1"/>
    <n v="1.097"/>
    <n v="-9.6999999999999975E-2"/>
  </r>
  <r>
    <s v="1431373"/>
    <s v="OH:UNUSED CAPACITY"/>
    <x v="1"/>
    <x v="0"/>
    <n v="1405.25"/>
    <n v="0"/>
    <n v="1405.25"/>
    <n v="1419.3"/>
    <n v="-14.049999999999955"/>
    <n v="0"/>
    <n v="0"/>
    <n v="0"/>
    <n v="0"/>
    <n v="0"/>
  </r>
  <r>
    <s v="1431373"/>
    <s v="JCL LINE 1          / MACHINE DEPR"/>
    <x v="2"/>
    <x v="0"/>
    <n v="1814"/>
    <n v="0"/>
    <n v="1814"/>
    <n v="1990.48"/>
    <n v="-176.48000000000002"/>
    <n v="1"/>
    <n v="0"/>
    <n v="1"/>
    <n v="1.097"/>
    <n v="-9.6999999999999975E-2"/>
  </r>
  <r>
    <s v="1431373"/>
    <s v="JCL LINE 1          / LABOUR HOURS"/>
    <x v="2"/>
    <x v="0"/>
    <n v="2136.33"/>
    <n v="0"/>
    <n v="2136.33"/>
    <n v="2344.11"/>
    <n v="-207.7800000000002"/>
    <n v="21"/>
    <n v="0"/>
    <n v="21"/>
    <n v="23.042000000000002"/>
    <n v="-2.0420000000000016"/>
  </r>
  <r>
    <s v="1431373"/>
    <s v="OVERHEAD: BULK PREP"/>
    <x v="1"/>
    <x v="0"/>
    <n v="2534.6799999999998"/>
    <n v="0"/>
    <n v="2534.6799999999998"/>
    <n v="2560.0300000000002"/>
    <n v="-25.350000000000364"/>
    <n v="0"/>
    <n v="0"/>
    <n v="0"/>
    <n v="0"/>
    <n v="0"/>
  </r>
  <r>
    <s v="1431373"/>
    <s v="OVERHEAD: INDIRECT"/>
    <x v="1"/>
    <x v="0"/>
    <n v="5556.91"/>
    <n v="0"/>
    <n v="5556.91"/>
    <n v="5612.48"/>
    <n v="-55.569999999999709"/>
    <n v="0"/>
    <n v="0"/>
    <n v="0"/>
    <n v="0"/>
    <n v="0"/>
  </r>
  <r>
    <s v="1431373"/>
    <s v="JCLEROUX LAFLEUR 12X750ML MOZM"/>
    <x v="3"/>
    <x v="4"/>
    <n v="-157766.48000000001"/>
    <n v="0"/>
    <n v="-157766.48000000001"/>
    <n v="-157766.46"/>
    <n v="-2.0000000018626451E-2"/>
    <n v="-801"/>
    <n v="0"/>
    <n v="-801"/>
    <n v="-801"/>
    <n v="0"/>
  </r>
  <r>
    <s v="1431373"/>
    <s v="CORK SPARK FIRST UNPRT 750 1 DISK"/>
    <x v="4"/>
    <x v="2"/>
    <n v="10037.01"/>
    <n v="0"/>
    <n v="10037.01"/>
    <n v="0"/>
    <n v="10037.01"/>
    <n v="9648"/>
    <n v="0"/>
    <n v="9648"/>
    <n v="0"/>
    <n v="9648"/>
  </r>
  <r>
    <s v="1431373"/>
    <s v="PAR CHIP 12X750 BN0503           V3"/>
    <x v="4"/>
    <x v="2"/>
    <n v="796.76"/>
    <n v="793.79104477611941"/>
    <n v="2.9689552238805845"/>
    <n v="797.76"/>
    <n v="-1"/>
    <n v="804"/>
    <n v="801"/>
    <n v="3"/>
    <n v="805.005"/>
    <n v="-1.0049999999999955"/>
  </r>
  <r>
    <s v="1431373"/>
    <s v="LAB JCLEROUXLAFLEUR 750 7.5% MOZM BCK"/>
    <x v="4"/>
    <x v="2"/>
    <n v="958.36"/>
    <n v="949.66502463054189"/>
    <n v="8.6949753694581204"/>
    <n v="963.91"/>
    <n v="-5.5499999999999545"/>
    <n v="9700"/>
    <n v="9612"/>
    <n v="88"/>
    <n v="9756.18"/>
    <n v="-56.180000000000291"/>
  </r>
  <r>
    <s v="1431373"/>
    <s v="LAB JCLEROUX LAFLEUR 750 V3 BDY"/>
    <x v="4"/>
    <x v="2"/>
    <n v="2509.87"/>
    <n v="2487.1034482758619"/>
    <n v="22.766551724138026"/>
    <n v="2524.41"/>
    <n v="-14.539999999999964"/>
    <n v="9700"/>
    <n v="9612"/>
    <n v="88"/>
    <n v="9756.18"/>
    <n v="-56.180000000000291"/>
  </r>
  <r>
    <s v="1431373"/>
    <s v="LAB JCLEROUX LAFLEUR 750 V3 NCK"/>
    <x v="4"/>
    <x v="2"/>
    <n v="3034.94"/>
    <n v="3007.3990147783252"/>
    <n v="27.540985221674873"/>
    <n v="3052.51"/>
    <n v="-17.570000000000164"/>
    <n v="9700"/>
    <n v="9612"/>
    <n v="88"/>
    <n v="9756.18"/>
    <n v="-56.180000000000291"/>
  </r>
  <r>
    <s v="1431373"/>
    <s v="WIR JCLEROUX GEN SPARK       750&amp;1.5L V2"/>
    <x v="4"/>
    <x v="2"/>
    <n v="4604.1000000000004"/>
    <n v="4519.4705882352937"/>
    <n v="84.629411764706674"/>
    <n v="4609.8599999999997"/>
    <n v="-5.7599999999993088"/>
    <n v="9792"/>
    <n v="9612"/>
    <n v="180"/>
    <n v="9804.24"/>
    <n v="-12.239999999999782"/>
  </r>
  <r>
    <s v="1431373"/>
    <s v="FOI+RIB JCLEROUX LAFLEUR ALU 750"/>
    <x v="4"/>
    <x v="2"/>
    <n v="10439.84"/>
    <n v="9556.8866995073895"/>
    <n v="882.95330049261065"/>
    <n v="9700.24"/>
    <n v="739.60000000000036"/>
    <n v="10500"/>
    <n v="9612"/>
    <n v="888"/>
    <n v="9756.18"/>
    <n v="743.81999999999971"/>
  </r>
  <r>
    <s v="1431373"/>
    <s v="CTN JCLEROUX LAFLEUR 12X750 BN503"/>
    <x v="4"/>
    <x v="2"/>
    <n v="11213.72"/>
    <n v="11061.812807881774"/>
    <n v="151.90719211822579"/>
    <n v="11227.74"/>
    <n v="-14.020000000000437"/>
    <n v="812"/>
    <n v="801"/>
    <n v="11"/>
    <n v="813.01499999999999"/>
    <n v="-1.0149999999999864"/>
  </r>
  <r>
    <s v="1431373"/>
    <s v="CORK SPARK FIRST UNPRT 750"/>
    <x v="4"/>
    <x v="2"/>
    <n v="0"/>
    <n v="11981.641791044776"/>
    <n v="-11981.641791044776"/>
    <n v="12041.55"/>
    <n v="-12041.55"/>
    <n v="0"/>
    <n v="9612"/>
    <n v="-9612"/>
    <n v="9660.06"/>
    <n v="-9660.06"/>
  </r>
  <r>
    <s v="1431373"/>
    <s v="BOT 0503 750 FLINT CORK  JCL    H17  NEW"/>
    <x v="4"/>
    <x v="2"/>
    <n v="54765.62"/>
    <n v="54291.168316831681"/>
    <n v="474.45168316832132"/>
    <n v="54834.080000000002"/>
    <n v="-68.459999999999127"/>
    <n v="9696"/>
    <n v="9612"/>
    <n v="84"/>
    <n v="9708.1200000000008"/>
    <n v="-12.1200000000008"/>
  </r>
  <r>
    <s v="1431373"/>
    <s v="BULK JCLEROUX LAFLEUR"/>
    <x v="4"/>
    <x v="3"/>
    <n v="42489.13"/>
    <n v="42488.940594059408"/>
    <n v="0.189405940589495"/>
    <n v="42913.83"/>
    <n v="-424.70000000000437"/>
    <n v="7209"/>
    <n v="7209"/>
    <n v="0"/>
    <n v="7281.09"/>
    <n v="-72.090000000000146"/>
  </r>
  <r>
    <s v="1431373"/>
    <s v="CO2"/>
    <x v="4"/>
    <x v="5"/>
    <n v="485.31"/>
    <n v="475.79411764705884"/>
    <n v="9.515882352941162"/>
    <n v="485.31"/>
    <n v="0"/>
    <n v="88.238"/>
    <n v="86.507843137254895"/>
    <n v="1.7301568627451047"/>
    <n v="88.238"/>
    <n v="0"/>
  </r>
  <r>
    <s v="1431374"/>
    <s v=" "/>
    <x v="0"/>
    <x v="0"/>
    <n v="64511.17"/>
    <n v="0"/>
    <n v="64511.17"/>
    <n v="0"/>
    <n v="64511.17"/>
    <n v="0"/>
    <n v="0"/>
    <n v="0"/>
    <n v="0"/>
    <n v="0"/>
  </r>
  <r>
    <s v="1431374"/>
    <s v="OH: BULK PREP DEPREC"/>
    <x v="1"/>
    <x v="0"/>
    <n v="1973.96"/>
    <n v="0"/>
    <n v="1973.96"/>
    <n v="1973.1"/>
    <n v="0.86000000000012733"/>
    <n v="0"/>
    <n v="0"/>
    <n v="0"/>
    <n v="0"/>
    <n v="0"/>
  </r>
  <r>
    <s v="1431374"/>
    <s v="OH: INDIRECT DEPREC"/>
    <x v="1"/>
    <x v="0"/>
    <n v="8853.7000000000007"/>
    <n v="0"/>
    <n v="8853.7000000000007"/>
    <n v="8849.82"/>
    <n v="3.8800000000010186"/>
    <n v="0"/>
    <n v="0"/>
    <n v="0"/>
    <n v="0"/>
    <n v="0"/>
  </r>
  <r>
    <s v="1431374"/>
    <s v="JCL LINE 1          / MACHINE HOUR"/>
    <x v="2"/>
    <x v="0"/>
    <n v="23298.18"/>
    <n v="0"/>
    <n v="23298.18"/>
    <n v="19877.29"/>
    <n v="3420.8899999999994"/>
    <n v="57.42"/>
    <n v="0"/>
    <n v="57.42"/>
    <n v="48.988999999999997"/>
    <n v="8.4310000000000045"/>
  </r>
  <r>
    <s v="1431374"/>
    <s v="OH:UNUSED CAPACITY"/>
    <x v="1"/>
    <x v="0"/>
    <n v="63079.35"/>
    <n v="0"/>
    <n v="63079.35"/>
    <n v="63051.72"/>
    <n v="27.629999999997381"/>
    <n v="0"/>
    <n v="0"/>
    <n v="0"/>
    <n v="0"/>
    <n v="0"/>
  </r>
  <r>
    <s v="1431374"/>
    <s v="JCL LINE 1          / MACHINE DEPR"/>
    <x v="2"/>
    <x v="0"/>
    <n v="104159.88"/>
    <n v="0"/>
    <n v="104159.88"/>
    <n v="88866.05"/>
    <n v="15293.830000000002"/>
    <n v="57.42"/>
    <n v="0"/>
    <n v="57.42"/>
    <n v="48.988999999999997"/>
    <n v="8.4310000000000045"/>
  </r>
  <r>
    <s v="1431374"/>
    <s v="JCL LINE 1          / LABOUR HOURS"/>
    <x v="2"/>
    <x v="0"/>
    <n v="122668.08"/>
    <n v="0"/>
    <n v="122668.08"/>
    <n v="104653.74"/>
    <n v="18014.339999999997"/>
    <n v="1205.82"/>
    <n v="0"/>
    <n v="1205.82"/>
    <n v="1028.74"/>
    <n v="177.07999999999993"/>
  </r>
  <r>
    <s v="1431374"/>
    <s v="OVERHEAD: BULK PREP"/>
    <x v="1"/>
    <x v="0"/>
    <n v="113777.76"/>
    <n v="0"/>
    <n v="113777.76"/>
    <n v="113727.92"/>
    <n v="49.839999999996508"/>
    <n v="0"/>
    <n v="0"/>
    <n v="0"/>
    <n v="0"/>
    <n v="0"/>
  </r>
  <r>
    <s v="1431374"/>
    <s v="OVERHEAD: INDIRECT"/>
    <x v="1"/>
    <x v="0"/>
    <n v="249440.59"/>
    <n v="0"/>
    <n v="249440.59"/>
    <n v="249331.32"/>
    <n v="109.26999999998952"/>
    <n v="0"/>
    <n v="0"/>
    <n v="0"/>
    <n v="0"/>
    <n v="0"/>
  </r>
  <r>
    <s v="1431374"/>
    <s v="JCLEROUX LEDOMN     12X750ML        ANGL"/>
    <x v="3"/>
    <x v="4"/>
    <n v="-6582276.9400000004"/>
    <n v="0"/>
    <n v="-6582276.9400000004"/>
    <n v="-6582275.2300000004"/>
    <n v="-1.7099999999627471"/>
    <n v="-35761"/>
    <n v="0"/>
    <n v="-35761"/>
    <n v="-35761"/>
    <n v="0"/>
  </r>
  <r>
    <s v="1431374"/>
    <s v="CORK SPARK FIRST UNPRT 750 1 DISK"/>
    <x v="4"/>
    <x v="2"/>
    <n v="371040.53"/>
    <n v="0"/>
    <n v="371040.53"/>
    <n v="0"/>
    <n v="371040.53"/>
    <n v="356660"/>
    <n v="0"/>
    <n v="356660"/>
    <n v="0"/>
    <n v="356660"/>
  </r>
  <r>
    <s v="1431374"/>
    <s v="LAB 100X125MMWHT SEMI-GLOSSS/ADHOUTERCTN"/>
    <x v="4"/>
    <x v="2"/>
    <n v="3444.72"/>
    <n v="3043.9801980198022"/>
    <n v="400.73980198019763"/>
    <n v="3074.42"/>
    <n v="370.29999999999973"/>
    <n v="40469"/>
    <n v="35761"/>
    <n v="4708"/>
    <n v="36118.61"/>
    <n v="4350.3899999999994"/>
  </r>
  <r>
    <s v="1431374"/>
    <s v="LAB JCLEROUX LEDOMN 750 7.5% ANGL V4 BCK"/>
    <x v="4"/>
    <x v="2"/>
    <n v="22351.4"/>
    <n v="22306.285714285714"/>
    <n v="45.114285714287689"/>
    <n v="22640.880000000001"/>
    <n v="-289.47999999999956"/>
    <n v="430000"/>
    <n v="429132"/>
    <n v="868"/>
    <n v="435568.98"/>
    <n v="-5568.9799999999814"/>
  </r>
  <r>
    <s v="1431374"/>
    <s v="PAR CHIP 12X750 BN0503           V3"/>
    <x v="4"/>
    <x v="2"/>
    <n v="35456.980000000003"/>
    <n v="35439.154228855725"/>
    <n v="17.825771144278406"/>
    <n v="35616.35"/>
    <n v="-159.36999999999534"/>
    <n v="35779"/>
    <n v="35761"/>
    <n v="18"/>
    <n v="35939.805"/>
    <n v="-160.80500000000029"/>
  </r>
  <r>
    <s v="1431374"/>
    <s v="LAB JCLEROUX LEDOMN 750 V6 BDY"/>
    <x v="4"/>
    <x v="2"/>
    <n v="96890.91"/>
    <n v="96807.891625615768"/>
    <n v="83.018374384235358"/>
    <n v="98260.01"/>
    <n v="-1369.0999999999913"/>
    <n v="429500"/>
    <n v="429132"/>
    <n v="368"/>
    <n v="435568.98"/>
    <n v="-6068.9799999999814"/>
  </r>
  <r>
    <s v="1431374"/>
    <s v="LAB JCLEROUX LEDOMN 750 V8 NCK"/>
    <x v="4"/>
    <x v="2"/>
    <n v="124644.1"/>
    <n v="124392.49261083743"/>
    <n v="251.60738916257105"/>
    <n v="126258.38"/>
    <n v="-1614.2799999999988"/>
    <n v="430000"/>
    <n v="429132"/>
    <n v="868"/>
    <n v="435568.98"/>
    <n v="-5568.9799999999814"/>
  </r>
  <r>
    <s v="1431374"/>
    <s v="WIR JCLEROUX GEN SPARK       750&amp;1.5L V2"/>
    <x v="4"/>
    <x v="2"/>
    <n v="202181.7"/>
    <n v="201773.57843137256"/>
    <n v="408.12156862745178"/>
    <n v="205809.05"/>
    <n v="-3627.3499999999767"/>
    <n v="430000"/>
    <n v="429132"/>
    <n v="868"/>
    <n v="437714.64"/>
    <n v="-7714.640000000014"/>
  </r>
  <r>
    <s v="1431374"/>
    <s v="FOI+RIB JCLEROUX LEDOMN 34X127 ALU 750V6"/>
    <x v="4"/>
    <x v="2"/>
    <n v="394727.74"/>
    <n v="385433.06403940887"/>
    <n v="9294.6759605911211"/>
    <n v="391214.56"/>
    <n v="3513.179999999993"/>
    <n v="439480"/>
    <n v="429132"/>
    <n v="10348"/>
    <n v="435568.98"/>
    <n v="3911.0200000000186"/>
  </r>
  <r>
    <s v="1431374"/>
    <s v="CTN JCLEROUX LEDOMN 12X750 BN503 V6"/>
    <x v="4"/>
    <x v="2"/>
    <n v="427893.65"/>
    <n v="427343.95073891623"/>
    <n v="549.6992610837915"/>
    <n v="433754.11"/>
    <n v="-5860.4599999999627"/>
    <n v="35807"/>
    <n v="35761"/>
    <n v="46"/>
    <n v="36297.415000000001"/>
    <n v="-490.41500000000087"/>
  </r>
  <r>
    <s v="1431374"/>
    <s v="CORK SPARK FIRST UNPRT 750"/>
    <x v="4"/>
    <x v="2"/>
    <n v="92866.48"/>
    <n v="534925.91044776118"/>
    <n v="-442059.4304477612"/>
    <n v="537600.54"/>
    <n v="-444734.06000000006"/>
    <n v="74500"/>
    <n v="429132"/>
    <n v="-354632"/>
    <n v="431277.66"/>
    <n v="-356777.66"/>
  </r>
  <r>
    <s v="1431374"/>
    <s v="BOT 0503 750 GRN   CORK  SPARKLING   NEW"/>
    <x v="4"/>
    <x v="2"/>
    <n v="2154288.42"/>
    <n v="2152277.2178217825"/>
    <n v="2011.2021782174706"/>
    <n v="2173799.9900000002"/>
    <n v="-19511.570000000298"/>
    <n v="429533"/>
    <n v="429132"/>
    <n v="401"/>
    <n v="433423.32"/>
    <n v="-3890.320000000007"/>
  </r>
  <r>
    <s v="1431374"/>
    <s v="BULK JCLEROUX LED"/>
    <x v="4"/>
    <x v="3"/>
    <n v="1883060.76"/>
    <n v="1872884.7164179105"/>
    <n v="10176.043582089478"/>
    <n v="1882249.14"/>
    <n v="811.62000000011176"/>
    <n v="323600"/>
    <n v="321849"/>
    <n v="1751"/>
    <n v="323458.245"/>
    <n v="141.75500000000466"/>
  </r>
  <r>
    <s v="1431374"/>
    <s v="CO2"/>
    <x v="4"/>
    <x v="5"/>
    <n v="21666.880000000001"/>
    <n v="21242.039215686276"/>
    <n v="424.84078431372473"/>
    <n v="21666.880000000001"/>
    <n v="0"/>
    <n v="3939.4319999999998"/>
    <n v="3862.188235294117"/>
    <n v="77.243764705882768"/>
    <n v="3939.4319999999998"/>
    <n v="0"/>
  </r>
  <r>
    <s v="1431375"/>
    <s v=" "/>
    <x v="0"/>
    <x v="0"/>
    <n v="42411.81"/>
    <n v="0"/>
    <n v="42411.81"/>
    <n v="0"/>
    <n v="42411.81"/>
    <n v="0"/>
    <n v="0"/>
    <n v="0"/>
    <n v="0"/>
    <n v="0"/>
  </r>
  <r>
    <s v="1431375"/>
    <s v="OH: BULK PREP DEPREC"/>
    <x v="1"/>
    <x v="0"/>
    <n v="878.67"/>
    <n v="0"/>
    <n v="878.67"/>
    <n v="883.07"/>
    <n v="-4.4000000000000909"/>
    <n v="0"/>
    <n v="0"/>
    <n v="0"/>
    <n v="0"/>
    <n v="0"/>
  </r>
  <r>
    <s v="1431375"/>
    <s v="OH: INDIRECT DEPREC"/>
    <x v="1"/>
    <x v="0"/>
    <n v="3941.07"/>
    <n v="0"/>
    <n v="3941.07"/>
    <n v="3960.78"/>
    <n v="-19.710000000000036"/>
    <n v="0"/>
    <n v="0"/>
    <n v="0"/>
    <n v="0"/>
    <n v="0"/>
  </r>
  <r>
    <s v="1431375"/>
    <s v="JCL LINE 1          / MACHINE HOUR"/>
    <x v="2"/>
    <x v="0"/>
    <n v="9738.01"/>
    <n v="0"/>
    <n v="9738.01"/>
    <n v="8896.17"/>
    <n v="841.84000000000015"/>
    <n v="24"/>
    <n v="0"/>
    <n v="24"/>
    <n v="21.925000000000001"/>
    <n v="2.0749999999999993"/>
  </r>
  <r>
    <s v="1431375"/>
    <s v="OH:UNUSED CAPACITY"/>
    <x v="1"/>
    <x v="0"/>
    <n v="28078.69"/>
    <n v="0"/>
    <n v="28078.69"/>
    <n v="28219.09"/>
    <n v="-140.40000000000146"/>
    <n v="0"/>
    <n v="0"/>
    <n v="0"/>
    <n v="0"/>
    <n v="0"/>
  </r>
  <r>
    <s v="1431375"/>
    <s v="JCL LINE 1          / MACHINE DEPR"/>
    <x v="2"/>
    <x v="0"/>
    <n v="43536"/>
    <n v="0"/>
    <n v="43536"/>
    <n v="39772.410000000003"/>
    <n v="3763.5899999999965"/>
    <n v="24"/>
    <n v="0"/>
    <n v="24"/>
    <n v="21.925000000000001"/>
    <n v="2.0749999999999993"/>
  </r>
  <r>
    <s v="1431375"/>
    <s v="JCL LINE 1          / LABOUR HOURS"/>
    <x v="2"/>
    <x v="0"/>
    <n v="51271.93"/>
    <n v="0"/>
    <n v="51271.93"/>
    <n v="46838.26"/>
    <n v="4433.6699999999983"/>
    <n v="504"/>
    <n v="0"/>
    <n v="504"/>
    <n v="460.41699999999997"/>
    <n v="43.583000000000027"/>
  </r>
  <r>
    <s v="1431375"/>
    <s v="OVERHEAD: BULK PREP"/>
    <x v="1"/>
    <x v="0"/>
    <n v="50646.22"/>
    <n v="0"/>
    <n v="50646.22"/>
    <n v="50899.45"/>
    <n v="-253.22999999999593"/>
    <n v="0"/>
    <n v="0"/>
    <n v="0"/>
    <n v="0"/>
    <n v="0"/>
  </r>
  <r>
    <s v="1431375"/>
    <s v="OVERHEAD: INDIRECT"/>
    <x v="1"/>
    <x v="0"/>
    <n v="111034.21"/>
    <n v="0"/>
    <n v="111034.21"/>
    <n v="111589.38"/>
    <n v="-555.16999999999825"/>
    <n v="0"/>
    <n v="0"/>
    <n v="0"/>
    <n v="0"/>
    <n v="0"/>
  </r>
  <r>
    <s v="1431375"/>
    <s v="JCLEROUX LEDOMN     12X750ML        ANGL"/>
    <x v="3"/>
    <x v="4"/>
    <n v="-2945928.31"/>
    <n v="0"/>
    <n v="-2945928.31"/>
    <n v="-2945927.55"/>
    <n v="-0.76000000024214387"/>
    <n v="-16005"/>
    <n v="0"/>
    <n v="-16005"/>
    <n v="-16005"/>
    <n v="0"/>
  </r>
  <r>
    <s v="1431375"/>
    <s v="CORK SPARK FIRST UNPRT 750 1 DISK"/>
    <x v="4"/>
    <x v="2"/>
    <n v="200781.76"/>
    <n v="0"/>
    <n v="200781.76"/>
    <n v="0"/>
    <n v="200781.76"/>
    <n v="193000"/>
    <n v="0"/>
    <n v="193000"/>
    <n v="0"/>
    <n v="193000"/>
  </r>
  <r>
    <s v="1431375"/>
    <s v="LAB 100X125MMWHT SEMI-GLOSSS/ADHOUTERCTN"/>
    <x v="4"/>
    <x v="2"/>
    <n v="1563.06"/>
    <n v="1362.3465346534654"/>
    <n v="200.71346534653458"/>
    <n v="1375.97"/>
    <n v="187.08999999999992"/>
    <n v="18363"/>
    <n v="16005"/>
    <n v="2358"/>
    <n v="16165.05"/>
    <n v="2197.9500000000007"/>
  </r>
  <r>
    <s v="1431375"/>
    <s v="LAB JCLEROUX LEDOMN 750 7.5% ANGL V4 BCK"/>
    <x v="4"/>
    <x v="2"/>
    <n v="10063.33"/>
    <n v="9983.2807881773406"/>
    <n v="80.049211822659345"/>
    <n v="10133.030000000001"/>
    <n v="-69.700000000000728"/>
    <n v="193600"/>
    <n v="192060"/>
    <n v="1540"/>
    <n v="194940.9"/>
    <n v="-1340.8999999999942"/>
  </r>
  <r>
    <s v="1431375"/>
    <s v="PAR CHIP 12X750 BN0503           V3"/>
    <x v="4"/>
    <x v="2"/>
    <n v="15865.91"/>
    <n v="15860.955223880597"/>
    <n v="4.9547761194025952"/>
    <n v="15940.26"/>
    <n v="-74.350000000000364"/>
    <n v="16010"/>
    <n v="16005"/>
    <n v="5"/>
    <n v="16085.025"/>
    <n v="-75.024999999999636"/>
  </r>
  <r>
    <s v="1431375"/>
    <s v="LAB JCLEROUX LEDOMN 750 V6 BDY"/>
    <x v="4"/>
    <x v="2"/>
    <n v="43674.22"/>
    <n v="43326.817733990145"/>
    <n v="347.40226600985625"/>
    <n v="43976.72"/>
    <n v="-302.5"/>
    <n v="193600"/>
    <n v="192060"/>
    <n v="1540"/>
    <n v="194940.9"/>
    <n v="-1340.8999999999942"/>
  </r>
  <r>
    <s v="1431375"/>
    <s v="LAB JCLEROUX LEDOMN 750 V8 NCK"/>
    <x v="4"/>
    <x v="2"/>
    <n v="56147.82"/>
    <n v="55672.433497536949"/>
    <n v="475.38650246305042"/>
    <n v="56507.519999999997"/>
    <n v="-359.69999999999709"/>
    <n v="193700"/>
    <n v="192060"/>
    <n v="1640"/>
    <n v="194940.9"/>
    <n v="-1240.8999999999942"/>
  </r>
  <r>
    <s v="1431375"/>
    <s v="WIR JCLEROUX GEN SPARK       750&amp;1.5L V2"/>
    <x v="4"/>
    <x v="2"/>
    <n v="90379.92"/>
    <n v="90304.696078431371"/>
    <n v="75.223921568627702"/>
    <n v="92110.79"/>
    <n v="-1730.8699999999953"/>
    <n v="192220"/>
    <n v="192060"/>
    <n v="160"/>
    <n v="195901.2"/>
    <n v="-3681.2000000000116"/>
  </r>
  <r>
    <s v="1431375"/>
    <s v="FOI+RIB JCLEROUX LEDOMN 34X127 ALU 750V6"/>
    <x v="4"/>
    <x v="2"/>
    <n v="180711.8"/>
    <n v="172502.33497536945"/>
    <n v="8209.4650246305391"/>
    <n v="175089.87"/>
    <n v="5621.929999999993"/>
    <n v="201200"/>
    <n v="192060"/>
    <n v="9140"/>
    <n v="194940.9"/>
    <n v="6259.1000000000058"/>
  </r>
  <r>
    <s v="1431375"/>
    <s v="CTN JCLEROUX LEDOMN 12X750 BN503 V6"/>
    <x v="4"/>
    <x v="2"/>
    <n v="190829.55"/>
    <n v="191259.75369458128"/>
    <n v="-430.20369458128698"/>
    <n v="194128.65"/>
    <n v="-3299.1000000000058"/>
    <n v="15969"/>
    <n v="16005"/>
    <n v="-36"/>
    <n v="16245.075000000001"/>
    <n v="-276.07500000000073"/>
  </r>
  <r>
    <s v="1431375"/>
    <s v="CORK SPARK FIRST UNPRT 750"/>
    <x v="4"/>
    <x v="2"/>
    <n v="249.31"/>
    <n v="239408.5472636816"/>
    <n v="-239159.2372636816"/>
    <n v="240605.59"/>
    <n v="-240356.28"/>
    <n v="200"/>
    <n v="192060"/>
    <n v="-191860"/>
    <n v="193020.3"/>
    <n v="-192820.3"/>
  </r>
  <r>
    <s v="1431375"/>
    <s v="BOT 0503 750 GRN   CORK  SPARKLING   NEW"/>
    <x v="4"/>
    <x v="2"/>
    <n v="966215.65"/>
    <n v="963261.56435643567"/>
    <n v="2954.0856435643509"/>
    <n v="972894.18"/>
    <n v="-6678.5300000000279"/>
    <n v="192649"/>
    <n v="192060"/>
    <n v="589"/>
    <n v="193980.6"/>
    <n v="-1331.6000000000058"/>
  </r>
  <r>
    <s v="1431375"/>
    <s v="BULK JCLEROUX LED"/>
    <x v="4"/>
    <x v="3"/>
    <n v="838212.26"/>
    <n v="838218.16915422888"/>
    <n v="-5.9091542288661003"/>
    <n v="842409.26"/>
    <n v="-4197"/>
    <n v="144045"/>
    <n v="144045"/>
    <n v="0"/>
    <n v="144765.22500000001"/>
    <n v="-720.22500000000582"/>
  </r>
  <r>
    <s v="1431375"/>
    <s v="CO2"/>
    <x v="4"/>
    <x v="5"/>
    <n v="9697.11"/>
    <n v="9506.9705882352937"/>
    <n v="190.13941176470689"/>
    <n v="9697.11"/>
    <n v="0"/>
    <n v="1763.1110000000001"/>
    <n v="1728.5401960784313"/>
    <n v="34.570803921568768"/>
    <n v="1763.1110000000001"/>
    <n v="0"/>
  </r>
  <r>
    <s v="1431377"/>
    <s v=" "/>
    <x v="0"/>
    <x v="0"/>
    <n v="23104.36"/>
    <n v="0"/>
    <n v="23104.36"/>
    <n v="0"/>
    <n v="23104.36"/>
    <n v="0"/>
    <n v="0"/>
    <n v="0"/>
    <n v="0"/>
    <n v="0"/>
  </r>
  <r>
    <s v="1431377"/>
    <s v="OH: BULK PREP DEPREC"/>
    <x v="1"/>
    <x v="0"/>
    <n v="497.83"/>
    <n v="0"/>
    <n v="497.83"/>
    <n v="501.43"/>
    <n v="-3.6000000000000227"/>
    <n v="0"/>
    <n v="0"/>
    <n v="0"/>
    <n v="0"/>
    <n v="0"/>
  </r>
  <r>
    <s v="1431377"/>
    <s v="OH: INDIRECT DEPREC"/>
    <x v="1"/>
    <x v="0"/>
    <n v="2232.9"/>
    <n v="0"/>
    <n v="2232.9"/>
    <n v="2249.02"/>
    <n v="-16.119999999999891"/>
    <n v="0"/>
    <n v="0"/>
    <n v="0"/>
    <n v="0"/>
    <n v="0"/>
  </r>
  <r>
    <s v="1431377"/>
    <s v="JCL LINE 1          / MACHINE HOUR"/>
    <x v="2"/>
    <x v="0"/>
    <n v="5615.59"/>
    <n v="0"/>
    <n v="5615.59"/>
    <n v="5051.45"/>
    <n v="564.14000000000033"/>
    <n v="13.84"/>
    <n v="0"/>
    <n v="13.84"/>
    <n v="12.45"/>
    <n v="1.3900000000000006"/>
  </r>
  <r>
    <s v="1431377"/>
    <s v="OH:UNUSED CAPACITY"/>
    <x v="1"/>
    <x v="0"/>
    <n v="15908.63"/>
    <n v="0"/>
    <n v="15908.63"/>
    <n v="16023.43"/>
    <n v="-114.80000000000109"/>
    <n v="0"/>
    <n v="0"/>
    <n v="0"/>
    <n v="0"/>
    <n v="0"/>
  </r>
  <r>
    <s v="1431377"/>
    <s v="JCL LINE 1          / MACHINE DEPR"/>
    <x v="2"/>
    <x v="0"/>
    <n v="25105.759999999998"/>
    <n v="0"/>
    <n v="25105.759999999998"/>
    <n v="22583.67"/>
    <n v="2522.09"/>
    <n v="13.84"/>
    <n v="0"/>
    <n v="13.84"/>
    <n v="12.45"/>
    <n v="1.3900000000000006"/>
  </r>
  <r>
    <s v="1431377"/>
    <s v="JCL LINE 1          / LABOUR HOURS"/>
    <x v="2"/>
    <x v="0"/>
    <n v="29566.81"/>
    <n v="0"/>
    <n v="29566.81"/>
    <n v="26595.82"/>
    <n v="2970.9900000000016"/>
    <n v="290.64"/>
    <n v="0"/>
    <n v="290.64"/>
    <n v="261.435"/>
    <n v="29.204999999999984"/>
  </r>
  <r>
    <s v="1431377"/>
    <s v="OVERHEAD: BULK PREP"/>
    <x v="1"/>
    <x v="0"/>
    <n v="28694.78"/>
    <n v="0"/>
    <n v="28694.78"/>
    <n v="28901.86"/>
    <n v="-207.08000000000175"/>
    <n v="0"/>
    <n v="0"/>
    <n v="0"/>
    <n v="0"/>
    <n v="0"/>
  </r>
  <r>
    <s v="1431377"/>
    <s v="OVERHEAD: INDIRECT"/>
    <x v="1"/>
    <x v="0"/>
    <n v="62908.98"/>
    <n v="0"/>
    <n v="62908.98"/>
    <n v="63362.97"/>
    <n v="-453.98999999999796"/>
    <n v="0"/>
    <n v="0"/>
    <n v="0"/>
    <n v="0"/>
    <n v="0"/>
  </r>
  <r>
    <s v="1431377"/>
    <s v="JCLEROUX LEDOMN     12X750ML"/>
    <x v="3"/>
    <x v="4"/>
    <n v="-1671982.79"/>
    <n v="0"/>
    <n v="-1671982.79"/>
    <n v="-1671982.8"/>
    <n v="1.0000000009313226E-2"/>
    <n v="-9088"/>
    <n v="0"/>
    <n v="-9088"/>
    <n v="-9088"/>
    <n v="0"/>
  </r>
  <r>
    <s v="1431377"/>
    <s v="CORK SPARK FIRST UNPRT 750 1 DISK"/>
    <x v="4"/>
    <x v="2"/>
    <n v="113434.41"/>
    <n v="0"/>
    <n v="113434.41"/>
    <n v="0"/>
    <n v="113434.41"/>
    <n v="109038"/>
    <n v="0"/>
    <n v="109038"/>
    <n v="0"/>
    <n v="109038"/>
  </r>
  <r>
    <s v="1431377"/>
    <s v="LAB JCLEROUX LEDOMN 750 7.5%     V9H BCK"/>
    <x v="4"/>
    <x v="2"/>
    <n v="5738.59"/>
    <n v="5668.7290640394085"/>
    <n v="69.860935960591632"/>
    <n v="5753.76"/>
    <n v="-15.170000000000073"/>
    <n v="110400"/>
    <n v="109056"/>
    <n v="1344"/>
    <n v="110691.84"/>
    <n v="-291.83999999999651"/>
  </r>
  <r>
    <s v="1431377"/>
    <s v="PAR CHIP 12X750 BN0503           V3"/>
    <x v="4"/>
    <x v="2"/>
    <n v="8998.2800000000007"/>
    <n v="9006.2089552238813"/>
    <n v="-7.9289552238806209"/>
    <n v="9051.24"/>
    <n v="-52.959999999999127"/>
    <n v="9080"/>
    <n v="9088"/>
    <n v="-8"/>
    <n v="9133.44"/>
    <n v="-53.440000000000509"/>
  </r>
  <r>
    <s v="1431377"/>
    <s v="LAB JCLEROUX LEDOMN 750 V6 BDY"/>
    <x v="4"/>
    <x v="2"/>
    <n v="24905.14"/>
    <n v="24601.940886699507"/>
    <n v="303.19911330049217"/>
    <n v="24970.97"/>
    <n v="-65.830000000001746"/>
    <n v="110400"/>
    <n v="109056"/>
    <n v="1344"/>
    <n v="110691.84"/>
    <n v="-291.83999999999651"/>
  </r>
  <r>
    <s v="1431377"/>
    <s v="LAB JCLEROUX LEDOMN 750 V8 NCK"/>
    <x v="4"/>
    <x v="2"/>
    <n v="32001.65"/>
    <n v="31612.059113300493"/>
    <n v="389.5908866995087"/>
    <n v="32086.240000000002"/>
    <n v="-84.590000000000146"/>
    <n v="110400"/>
    <n v="109056"/>
    <n v="1344"/>
    <n v="110691.84"/>
    <n v="-291.83999999999651"/>
  </r>
  <r>
    <s v="1431377"/>
    <s v="WIR JCLEROUX GEN SPARK       750&amp;1.5L V2"/>
    <x v="4"/>
    <x v="2"/>
    <n v="51508.37"/>
    <n v="51277.039215686273"/>
    <n v="231.33078431372996"/>
    <n v="52302.58"/>
    <n v="-794.20999999999913"/>
    <n v="109548"/>
    <n v="109056"/>
    <n v="492"/>
    <n v="111237.12"/>
    <n v="-1689.1199999999953"/>
  </r>
  <r>
    <s v="1431377"/>
    <s v="FOI+RIB JCLEROUX LEDOMN 34X127 ALU 750V6"/>
    <x v="4"/>
    <x v="2"/>
    <n v="106105.31"/>
    <n v="97950.719211822667"/>
    <n v="8154.590788177331"/>
    <n v="99419.98"/>
    <n v="6685.3300000000017"/>
    <n v="118135"/>
    <n v="109056"/>
    <n v="9079"/>
    <n v="110691.84"/>
    <n v="7443.1600000000035"/>
  </r>
  <r>
    <s v="1431377"/>
    <s v="CTN JCLEROUX LEDOMN 12X750 BN503 V6"/>
    <x v="4"/>
    <x v="2"/>
    <n v="108529.9"/>
    <n v="108601.5960591133"/>
    <n v="-71.696059113310184"/>
    <n v="110230.62"/>
    <n v="-1700.7200000000012"/>
    <n v="9082"/>
    <n v="9088"/>
    <n v="-6"/>
    <n v="9224.32"/>
    <n v="-142.31999999999971"/>
  </r>
  <r>
    <s v="1431377"/>
    <s v="CORK SPARK FIRST UNPRT 750"/>
    <x v="4"/>
    <x v="2"/>
    <n v="0"/>
    <n v="135941.57213930349"/>
    <n v="-135941.57213930349"/>
    <n v="136621.28"/>
    <n v="-136621.28"/>
    <n v="0"/>
    <n v="109056"/>
    <n v="-109056"/>
    <n v="109601.28"/>
    <n v="-109601.28"/>
  </r>
  <r>
    <s v="1431377"/>
    <s v="BOT 0503 750 GRN   CORK  SPARKLING   NEW"/>
    <x v="4"/>
    <x v="2"/>
    <n v="546710.87"/>
    <n v="546961.64356435649"/>
    <n v="-250.77356435649563"/>
    <n v="552431.26"/>
    <n v="-5720.390000000014"/>
    <n v="109006"/>
    <n v="109056"/>
    <n v="-50"/>
    <n v="110146.56"/>
    <n v="-1140.5599999999977"/>
  </r>
  <r>
    <s v="1431377"/>
    <s v="BULK JCLEROUX LED"/>
    <x v="4"/>
    <x v="3"/>
    <n v="474908.39"/>
    <n v="475959.18407960201"/>
    <n v="-1050.7940796019975"/>
    <n v="478338.98"/>
    <n v="-3430.5899999999674"/>
    <n v="81612"/>
    <n v="81792"/>
    <n v="-180"/>
    <n v="82200.960000000006"/>
    <n v="-588.9600000000064"/>
  </r>
  <r>
    <s v="1431377"/>
    <s v="CO2"/>
    <x v="4"/>
    <x v="5"/>
    <n v="5506.24"/>
    <n v="5398.2745098039213"/>
    <n v="107.96549019607846"/>
    <n v="5506.24"/>
    <n v="0"/>
    <n v="1001.134"/>
    <n v="981.50392156862745"/>
    <n v="19.630078431372567"/>
    <n v="1001.134"/>
    <n v="0"/>
  </r>
  <r>
    <s v="1431378"/>
    <s v=" "/>
    <x v="0"/>
    <x v="0"/>
    <n v="4055.42"/>
    <n v="0"/>
    <n v="4055.42"/>
    <n v="0"/>
    <n v="4055.42"/>
    <n v="0"/>
    <n v="0"/>
    <n v="0"/>
    <n v="0"/>
    <n v="0"/>
  </r>
  <r>
    <s v="1431378"/>
    <s v="OH: BULK PREP DEPREC"/>
    <x v="1"/>
    <x v="0"/>
    <n v="245.57"/>
    <n v="0"/>
    <n v="245.57"/>
    <n v="246.8"/>
    <n v="-1.2300000000000182"/>
    <n v="0"/>
    <n v="0"/>
    <n v="0"/>
    <n v="0"/>
    <n v="0"/>
  </r>
  <r>
    <s v="1431378"/>
    <s v="OH: INDIRECT DEPREC"/>
    <x v="1"/>
    <x v="0"/>
    <n v="1101.43"/>
    <n v="0"/>
    <n v="1101.43"/>
    <n v="1106.94"/>
    <n v="-5.5099999999999909"/>
    <n v="0"/>
    <n v="0"/>
    <n v="0"/>
    <n v="0"/>
    <n v="0"/>
  </r>
  <r>
    <s v="1431378"/>
    <s v="JCL LINE 1          / MACHINE HOUR"/>
    <x v="2"/>
    <x v="0"/>
    <n v="3282.52"/>
    <n v="0"/>
    <n v="3282.52"/>
    <n v="2486.2600000000002"/>
    <n v="796.25999999999976"/>
    <n v="8.09"/>
    <n v="0"/>
    <n v="8.09"/>
    <n v="6.1280000000000001"/>
    <n v="1.9619999999999997"/>
  </r>
  <r>
    <s v="1431378"/>
    <s v="OH:UNUSED CAPACITY"/>
    <x v="1"/>
    <x v="0"/>
    <n v="7847.3"/>
    <n v="0"/>
    <n v="7847.3"/>
    <n v="7886.53"/>
    <n v="-39.229999999999563"/>
    <n v="0"/>
    <n v="0"/>
    <n v="0"/>
    <n v="0"/>
    <n v="0"/>
  </r>
  <r>
    <s v="1431378"/>
    <s v="JCL LINE 1          / MACHINE DEPR"/>
    <x v="2"/>
    <x v="0"/>
    <n v="14675.26"/>
    <n v="0"/>
    <n v="14675.26"/>
    <n v="11115.4"/>
    <n v="3559.8600000000006"/>
    <n v="8.09"/>
    <n v="0"/>
    <n v="8.09"/>
    <n v="6.1280000000000001"/>
    <n v="1.9619999999999997"/>
  </r>
  <r>
    <s v="1431378"/>
    <s v="JCL LINE 1          / LABOUR HOURS"/>
    <x v="2"/>
    <x v="0"/>
    <n v="17282.91"/>
    <n v="0"/>
    <n v="17282.91"/>
    <n v="13090.13"/>
    <n v="4192.7800000000007"/>
    <n v="169.89"/>
    <n v="0"/>
    <n v="169.89"/>
    <n v="128.67500000000001"/>
    <n v="41.214999999999975"/>
  </r>
  <r>
    <s v="1431378"/>
    <s v="OVERHEAD: BULK PREP"/>
    <x v="1"/>
    <x v="0"/>
    <n v="14154.36"/>
    <n v="0"/>
    <n v="14154.36"/>
    <n v="14225.13"/>
    <n v="-70.769999999998618"/>
    <n v="0"/>
    <n v="0"/>
    <n v="0"/>
    <n v="0"/>
    <n v="0"/>
  </r>
  <r>
    <s v="1431378"/>
    <s v="OVERHEAD: INDIRECT"/>
    <x v="1"/>
    <x v="0"/>
    <n v="31031.3"/>
    <n v="0"/>
    <n v="31031.3"/>
    <n v="31186.46"/>
    <n v="-155.15999999999985"/>
    <n v="0"/>
    <n v="0"/>
    <n v="0"/>
    <n v="0"/>
    <n v="0"/>
  </r>
  <r>
    <s v="1431378"/>
    <s v="JCLEROUX LEDOMN     12X750ML"/>
    <x v="3"/>
    <x v="4"/>
    <n v="-822929.03"/>
    <n v="0"/>
    <n v="-822929.03"/>
    <n v="-822929.04"/>
    <n v="1.0000000009313226E-2"/>
    <n v="-4473"/>
    <n v="0"/>
    <n v="-4473"/>
    <n v="-4473"/>
    <n v="0"/>
  </r>
  <r>
    <s v="1431378"/>
    <s v="CORK SPARK FIRST UNPRT 750 1 DISK"/>
    <x v="4"/>
    <x v="2"/>
    <n v="56455.05"/>
    <n v="0"/>
    <n v="56455.05"/>
    <n v="0"/>
    <n v="56455.05"/>
    <n v="54267"/>
    <n v="0"/>
    <n v="54267"/>
    <n v="0"/>
    <n v="54267"/>
  </r>
  <r>
    <s v="1431378"/>
    <s v="LAB JCLEROUX LEDOMN 750 7.5%     V9H BCK"/>
    <x v="4"/>
    <x v="2"/>
    <n v="2796.52"/>
    <n v="2790.07881773399"/>
    <n v="6.441182266009946"/>
    <n v="2831.93"/>
    <n v="-35.409999999999854"/>
    <n v="53800"/>
    <n v="53676"/>
    <n v="124"/>
    <n v="54481.14"/>
    <n v="-681.13999999999942"/>
  </r>
  <r>
    <s v="1431378"/>
    <s v="PAR CHIP 12X750 BN0503           V3"/>
    <x v="4"/>
    <x v="2"/>
    <n v="4437.6899999999996"/>
    <n v="4432.746268656716"/>
    <n v="4.9437313432836163"/>
    <n v="4454.91"/>
    <n v="-17.220000000000255"/>
    <n v="4478"/>
    <n v="4473"/>
    <n v="5"/>
    <n v="4495.3649999999998"/>
    <n v="-17.364999999999782"/>
  </r>
  <r>
    <s v="1431378"/>
    <s v="LAB JCLEROUX LEDOMN 750 V6 BDY"/>
    <x v="4"/>
    <x v="2"/>
    <n v="12136.74"/>
    <n v="12108.768472906404"/>
    <n v="27.971527093595796"/>
    <n v="12290.4"/>
    <n v="-153.65999999999985"/>
    <n v="53800"/>
    <n v="53676"/>
    <n v="124"/>
    <n v="54481.14"/>
    <n v="-681.13999999999942"/>
  </r>
  <r>
    <s v="1431378"/>
    <s v="LAB JCLEROUX LEDOMN 750 V8 NCK"/>
    <x v="4"/>
    <x v="2"/>
    <n v="15595.01"/>
    <n v="15559.064039408868"/>
    <n v="35.945960591132462"/>
    <n v="15792.45"/>
    <n v="-197.44000000000051"/>
    <n v="53800"/>
    <n v="53676"/>
    <n v="124"/>
    <n v="54481.14"/>
    <n v="-681.13999999999942"/>
  </r>
  <r>
    <s v="1431378"/>
    <s v="WIR JCLEROUX GEN SPARK       750&amp;1.5L V2"/>
    <x v="4"/>
    <x v="2"/>
    <n v="25327.72"/>
    <n v="25237.921568627451"/>
    <n v="89.798431372550112"/>
    <n v="25742.68"/>
    <n v="-414.95999999999913"/>
    <n v="53867"/>
    <n v="53676"/>
    <n v="191"/>
    <n v="54749.52"/>
    <n v="-882.5199999999968"/>
  </r>
  <r>
    <s v="1431378"/>
    <s v="FOI+RIB JCLEROUX LEDOMN 34X127 ALU 750V6"/>
    <x v="4"/>
    <x v="2"/>
    <n v="51581.91"/>
    <n v="48210.118226600986"/>
    <n v="3371.791773399018"/>
    <n v="48933.27"/>
    <n v="2648.6400000000067"/>
    <n v="57430"/>
    <n v="53676"/>
    <n v="3754"/>
    <n v="54481.14"/>
    <n v="2948.8600000000006"/>
  </r>
  <r>
    <s v="1431378"/>
    <s v="CTN JCLEROUX LEDOMN 12X750 BN503 V6"/>
    <x v="4"/>
    <x v="2"/>
    <n v="53631.6"/>
    <n v="53452.354679802957"/>
    <n v="179.24532019704202"/>
    <n v="54254.14"/>
    <n v="-622.54000000000087"/>
    <n v="4488"/>
    <n v="4473"/>
    <n v="15"/>
    <n v="4540.0950000000003"/>
    <n v="-52.095000000000255"/>
  </r>
  <r>
    <s v="1431378"/>
    <s v="CORK SPARK FIRST UNPRT 750"/>
    <x v="4"/>
    <x v="2"/>
    <n v="0"/>
    <n v="66908.746268656701"/>
    <n v="-66908.746268656701"/>
    <n v="67243.289999999994"/>
    <n v="-67243.289999999994"/>
    <n v="0"/>
    <n v="53676"/>
    <n v="-53676"/>
    <n v="53944.38"/>
    <n v="-53944.38"/>
  </r>
  <r>
    <s v="1431378"/>
    <s v="BOT 0503 750 GRN   CORK  SPARKLING   NEW"/>
    <x v="4"/>
    <x v="2"/>
    <n v="270321.11"/>
    <n v="269207.68316831684"/>
    <n v="1113.426831683144"/>
    <n v="271899.76"/>
    <n v="-1578.6500000000233"/>
    <n v="53898"/>
    <n v="53676"/>
    <n v="222"/>
    <n v="54212.76"/>
    <n v="-314.76000000000204"/>
  </r>
  <r>
    <s v="1431378"/>
    <s v="BULK JCLEROUX LED"/>
    <x v="4"/>
    <x v="3"/>
    <n v="234259.51"/>
    <n v="234261.16417910447"/>
    <n v="-1.6541791044583078"/>
    <n v="235432.47"/>
    <n v="-1172.9599999999919"/>
    <n v="40257"/>
    <n v="40257"/>
    <n v="0"/>
    <n v="40458.285000000003"/>
    <n v="-201.28500000000349"/>
  </r>
  <r>
    <s v="1431378"/>
    <s v="CO2"/>
    <x v="4"/>
    <x v="5"/>
    <n v="2710.1"/>
    <n v="2656.9607843137255"/>
    <n v="53.139215686274383"/>
    <n v="2710.1"/>
    <n v="0"/>
    <n v="492.74599999999998"/>
    <n v="483.08431372549018"/>
    <n v="9.6616862745098047"/>
    <n v="492.74599999999998"/>
    <n v="0"/>
  </r>
  <r>
    <s v="1431379"/>
    <s v=" "/>
    <x v="0"/>
    <x v="0"/>
    <n v="4243.1000000000004"/>
    <n v="0"/>
    <n v="4243.1000000000004"/>
    <n v="0"/>
    <n v="4243.1000000000004"/>
    <n v="0"/>
    <n v="0"/>
    <n v="0"/>
    <n v="0"/>
    <n v="0"/>
  </r>
  <r>
    <s v="1431379"/>
    <s v="OH: BULK PREP DEPREC"/>
    <x v="1"/>
    <x v="0"/>
    <n v="230.48"/>
    <n v="0"/>
    <n v="230.48"/>
    <n v="230.56"/>
    <n v="-8.0000000000012506E-2"/>
    <n v="0"/>
    <n v="0"/>
    <n v="0"/>
    <n v="0"/>
    <n v="0"/>
  </r>
  <r>
    <s v="1431379"/>
    <s v="OH: INDIRECT DEPREC"/>
    <x v="1"/>
    <x v="0"/>
    <n v="1033.74"/>
    <n v="0"/>
    <n v="1033.74"/>
    <n v="1034.0999999999999"/>
    <n v="-0.35999999999989996"/>
    <n v="0"/>
    <n v="0"/>
    <n v="0"/>
    <n v="0"/>
    <n v="0"/>
  </r>
  <r>
    <s v="1431379"/>
    <s v="JCL LINE 1          / MACHINE HOUR"/>
    <x v="2"/>
    <x v="0"/>
    <n v="2535.94"/>
    <n v="0"/>
    <n v="2535.94"/>
    <n v="2311.17"/>
    <n v="224.76999999999998"/>
    <n v="6.25"/>
    <n v="0"/>
    <n v="6.25"/>
    <n v="5.6959999999999997"/>
    <n v="0.55400000000000027"/>
  </r>
  <r>
    <s v="1431379"/>
    <s v="OH:UNUSED CAPACITY"/>
    <x v="1"/>
    <x v="0"/>
    <n v="7365.04"/>
    <n v="0"/>
    <n v="7365.04"/>
    <n v="7367.62"/>
    <n v="-2.5799999999999272"/>
    <n v="0"/>
    <n v="0"/>
    <n v="0"/>
    <n v="0"/>
    <n v="0"/>
  </r>
  <r>
    <s v="1431379"/>
    <s v="JCL LINE 1          / MACHINE DEPR"/>
    <x v="2"/>
    <x v="0"/>
    <n v="11337.5"/>
    <n v="0"/>
    <n v="11337.5"/>
    <n v="10332.629999999999"/>
    <n v="1004.8700000000008"/>
    <n v="6.25"/>
    <n v="0"/>
    <n v="6.25"/>
    <n v="5.6959999999999997"/>
    <n v="0.55400000000000027"/>
  </r>
  <r>
    <s v="1431379"/>
    <s v="JCL LINE 1          / LABOUR HOURS"/>
    <x v="2"/>
    <x v="0"/>
    <n v="13352.06"/>
    <n v="0"/>
    <n v="13352.06"/>
    <n v="12168.29"/>
    <n v="1183.7699999999986"/>
    <n v="131.25"/>
    <n v="0"/>
    <n v="131.25"/>
    <n v="119.614"/>
    <n v="11.635999999999996"/>
  </r>
  <r>
    <s v="1431379"/>
    <s v="OVERHEAD: BULK PREP"/>
    <x v="1"/>
    <x v="0"/>
    <n v="13284.5"/>
    <n v="0"/>
    <n v="13284.5"/>
    <n v="13289.15"/>
    <n v="-4.6499999999996362"/>
    <n v="0"/>
    <n v="0"/>
    <n v="0"/>
    <n v="0"/>
    <n v="0"/>
  </r>
  <r>
    <s v="1431379"/>
    <s v="OVERHEAD: INDIRECT"/>
    <x v="1"/>
    <x v="0"/>
    <n v="29124.27"/>
    <n v="0"/>
    <n v="29124.27"/>
    <n v="29134.46"/>
    <n v="-10.18999999999869"/>
    <n v="0"/>
    <n v="0"/>
    <n v="0"/>
    <n v="0"/>
    <n v="0"/>
  </r>
  <r>
    <s v="1431379"/>
    <s v="JCLEROUX LEDOMN NO ALC 12X750ML"/>
    <x v="3"/>
    <x v="4"/>
    <n v="-771003.48"/>
    <n v="0"/>
    <n v="-771003.48"/>
    <n v="-771003.45"/>
    <n v="-3.0000000027939677E-2"/>
    <n v="-4158"/>
    <n v="0"/>
    <n v="-4158"/>
    <n v="-4158"/>
    <n v="0"/>
  </r>
  <r>
    <s v="1431379"/>
    <s v="CORK SPARK FIRST UNPRT 750 1 DISK"/>
    <x v="4"/>
    <x v="2"/>
    <n v="53056.32"/>
    <n v="0"/>
    <n v="53056.32"/>
    <n v="0"/>
    <n v="53056.32"/>
    <n v="51000"/>
    <n v="0"/>
    <n v="51000"/>
    <n v="0"/>
    <n v="51000"/>
  </r>
  <r>
    <s v="1431379"/>
    <s v="LAB JCLEROUX LEDOMN NO ALC 750 V3 BCK"/>
    <x v="4"/>
    <x v="2"/>
    <n v="2702.96"/>
    <n v="2593.5960591133003"/>
    <n v="109.36394088669977"/>
    <n v="2632.5"/>
    <n v="70.460000000000036"/>
    <n v="52000"/>
    <n v="49896"/>
    <n v="2104"/>
    <n v="50644.44"/>
    <n v="1355.5599999999977"/>
  </r>
  <r>
    <s v="1431379"/>
    <s v="PAR CHIP 12X750 BN0503           V3"/>
    <x v="4"/>
    <x v="2"/>
    <n v="4165.17"/>
    <n v="4120.5771144278606"/>
    <n v="44.592885572139494"/>
    <n v="4141.18"/>
    <n v="23.989999999999782"/>
    <n v="4203"/>
    <n v="4158"/>
    <n v="45"/>
    <n v="4178.79"/>
    <n v="24.210000000000036"/>
  </r>
  <r>
    <s v="1431379"/>
    <s v="LAB JCLEROUX LEDOMN NO ALC 750 V2 BDY"/>
    <x v="4"/>
    <x v="2"/>
    <n v="11852.88"/>
    <n v="11373.290640394089"/>
    <n v="479.58935960591043"/>
    <n v="11543.89"/>
    <n v="308.98999999999978"/>
    <n v="52000"/>
    <n v="49896"/>
    <n v="2104"/>
    <n v="50644.44"/>
    <n v="1355.5599999999977"/>
  </r>
  <r>
    <s v="1431379"/>
    <s v="LAB JCLEROUX LEDOMN NO ALC 750 V3 NCK"/>
    <x v="4"/>
    <x v="2"/>
    <n v="15058.75"/>
    <n v="14463.349753694582"/>
    <n v="595.40024630541848"/>
    <n v="14680.3"/>
    <n v="378.45000000000073"/>
    <n v="51950"/>
    <n v="49896"/>
    <n v="2054"/>
    <n v="50644.44"/>
    <n v="1305.5599999999977"/>
  </r>
  <r>
    <s v="1431379"/>
    <s v="WIR JCLEROUX GEN SPARK       750&amp;1.5L V2"/>
    <x v="4"/>
    <x v="2"/>
    <n v="23744.6"/>
    <n v="23460.598039215685"/>
    <n v="284.00196078431327"/>
    <n v="23929.81"/>
    <n v="-185.21000000000276"/>
    <n v="50500"/>
    <n v="49896"/>
    <n v="604"/>
    <n v="50893.919999999998"/>
    <n v="-393.91999999999825"/>
  </r>
  <r>
    <s v="1431379"/>
    <s v="CTN JCLEROUX LEDOMN NOALC12X750 BN503 V2"/>
    <x v="4"/>
    <x v="2"/>
    <n v="50473.919999999998"/>
    <n v="49230.719211822659"/>
    <n v="1243.2007881773388"/>
    <n v="49969.18"/>
    <n v="504.73999999999796"/>
    <n v="4263"/>
    <n v="4158"/>
    <n v="105"/>
    <n v="4220.37"/>
    <n v="42.630000000000109"/>
  </r>
  <r>
    <s v="1431379"/>
    <s v="FOI+RIB JCLEROUXLEDOMN34X127ALU750REDGLD"/>
    <x v="4"/>
    <x v="2"/>
    <n v="52602.96"/>
    <n v="50151.418719211826"/>
    <n v="2451.541280788173"/>
    <n v="50903.69"/>
    <n v="1699.2699999999968"/>
    <n v="52335"/>
    <n v="49896"/>
    <n v="2439"/>
    <n v="50644.44"/>
    <n v="1690.5599999999977"/>
  </r>
  <r>
    <s v="1431379"/>
    <s v="CORK SPARK FIRST UNPRT 750"/>
    <x v="4"/>
    <x v="2"/>
    <n v="0"/>
    <n v="62196.86567164179"/>
    <n v="-62196.86567164179"/>
    <n v="62507.85"/>
    <n v="-62507.85"/>
    <n v="0"/>
    <n v="49896"/>
    <n v="-49896"/>
    <n v="50145.48"/>
    <n v="-50145.48"/>
  </r>
  <r>
    <s v="1431379"/>
    <s v="BOT 0503 750 GRN   CORK  SPARKLING   NEW"/>
    <x v="4"/>
    <x v="2"/>
    <n v="252842.37"/>
    <n v="250249.39603960395"/>
    <n v="2592.9739603960479"/>
    <n v="252751.89"/>
    <n v="90.479999999981374"/>
    <n v="50413"/>
    <n v="49896"/>
    <n v="517"/>
    <n v="50394.96"/>
    <n v="18.040000000000873"/>
  </r>
  <r>
    <s v="1431379"/>
    <s v="BULK JC LE ROUX LED NON ALC"/>
    <x v="4"/>
    <x v="3"/>
    <n v="219477.67"/>
    <n v="217382.1188118812"/>
    <n v="2095.551188118814"/>
    <n v="219555.94"/>
    <n v="-78.269999999989523"/>
    <n v="37783"/>
    <n v="37422"/>
    <n v="361"/>
    <n v="37796.22"/>
    <n v="-13.220000000001164"/>
  </r>
  <r>
    <s v="1431379"/>
    <s v="CO2"/>
    <x v="4"/>
    <x v="5"/>
    <n v="2519.25"/>
    <n v="2469.8529411764707"/>
    <n v="49.397058823529278"/>
    <n v="2519.25"/>
    <n v="0"/>
    <n v="458.04599999999999"/>
    <n v="449.06372549019608"/>
    <n v="8.982274509803915"/>
    <n v="458.04500000000002"/>
    <n v="9.9999999997635314E-4"/>
  </r>
  <r>
    <s v="1431382"/>
    <s v=" "/>
    <x v="0"/>
    <x v="0"/>
    <n v="13693.29"/>
    <n v="0"/>
    <n v="13693.29"/>
    <n v="0"/>
    <n v="13693.29"/>
    <n v="0"/>
    <n v="0"/>
    <n v="0"/>
    <n v="0"/>
    <n v="0"/>
  </r>
  <r>
    <s v="1431382"/>
    <s v="OH: BULK PREP DEPREC"/>
    <x v="1"/>
    <x v="0"/>
    <n v="110.72"/>
    <n v="0"/>
    <n v="110.72"/>
    <n v="112.33"/>
    <n v="-1.6099999999999994"/>
    <n v="0"/>
    <n v="0"/>
    <n v="0"/>
    <n v="0"/>
    <n v="0"/>
  </r>
  <r>
    <s v="1431382"/>
    <s v="OH: INDIRECT DEPREC"/>
    <x v="1"/>
    <x v="0"/>
    <n v="496.58"/>
    <n v="0"/>
    <n v="496.58"/>
    <n v="503.81"/>
    <n v="-7.2300000000000182"/>
    <n v="0"/>
    <n v="0"/>
    <n v="0"/>
    <n v="0"/>
    <n v="0"/>
  </r>
  <r>
    <s v="1431382"/>
    <s v="JCL LINE 1          / MACHINE HOUR"/>
    <x v="2"/>
    <x v="0"/>
    <n v="543.71"/>
    <n v="0"/>
    <n v="543.71"/>
    <n v="1127.0899999999999"/>
    <n v="-583.37999999999988"/>
    <n v="1.34"/>
    <n v="0"/>
    <n v="1.34"/>
    <n v="2.778"/>
    <n v="-1.4379999999999999"/>
  </r>
  <r>
    <s v="1431382"/>
    <s v="OH:UNUSED CAPACITY"/>
    <x v="1"/>
    <x v="0"/>
    <n v="3537.98"/>
    <n v="0"/>
    <n v="3537.98"/>
    <n v="3589.44"/>
    <n v="-51.460000000000036"/>
    <n v="0"/>
    <n v="0"/>
    <n v="0"/>
    <n v="0"/>
    <n v="0"/>
  </r>
  <r>
    <s v="1431382"/>
    <s v="JCL LINE 1          / MACHINE DEPR"/>
    <x v="2"/>
    <x v="0"/>
    <n v="2430.7600000000002"/>
    <n v="0"/>
    <n v="2430.7600000000002"/>
    <n v="5038.93"/>
    <n v="-2608.17"/>
    <n v="1.34"/>
    <n v="0"/>
    <n v="1.34"/>
    <n v="2.778"/>
    <n v="-1.4379999999999999"/>
  </r>
  <r>
    <s v="1431382"/>
    <s v="JCL LINE 1          / LABOUR HOURS"/>
    <x v="2"/>
    <x v="0"/>
    <n v="2862.68"/>
    <n v="0"/>
    <n v="2862.68"/>
    <n v="5934.26"/>
    <n v="-3071.5800000000004"/>
    <n v="28.14"/>
    <n v="0"/>
    <n v="28.14"/>
    <n v="58.332999999999998"/>
    <n v="-30.192999999999998"/>
  </r>
  <r>
    <s v="1431382"/>
    <s v="OVERHEAD: BULK PREP"/>
    <x v="1"/>
    <x v="0"/>
    <n v="6381.54"/>
    <n v="0"/>
    <n v="6381.54"/>
    <n v="6474.36"/>
    <n v="-92.819999999999709"/>
    <n v="0"/>
    <n v="0"/>
    <n v="0"/>
    <n v="0"/>
    <n v="0"/>
  </r>
  <r>
    <s v="1431382"/>
    <s v="OVERHEAD: INDIRECT"/>
    <x v="1"/>
    <x v="0"/>
    <n v="13990.56"/>
    <n v="0"/>
    <n v="13990.56"/>
    <n v="14194.06"/>
    <n v="-203.5"/>
    <n v="0"/>
    <n v="0"/>
    <n v="0"/>
    <n v="0"/>
    <n v="0"/>
  </r>
  <r>
    <s v="1431382"/>
    <s v="CHAMDOR PEACH       12X750ML        GENR"/>
    <x v="3"/>
    <x v="4"/>
    <n v="-320497.12"/>
    <n v="0"/>
    <n v="-320497.12"/>
    <n v="-320497.12"/>
    <n v="0"/>
    <n v="-2000"/>
    <n v="0"/>
    <n v="-2000"/>
    <n v="-2000"/>
    <n v="0"/>
  </r>
  <r>
    <s v="1431382"/>
    <s v="LAB 100X125MMWHT SEMI-GLOSSS/ADHOUTERCTN"/>
    <x v="4"/>
    <x v="2"/>
    <n v="14.04"/>
    <n v="0"/>
    <n v="14.04"/>
    <n v="0"/>
    <n v="14.04"/>
    <n v="165"/>
    <n v="0"/>
    <n v="165"/>
    <n v="0"/>
    <n v="165"/>
  </r>
  <r>
    <s v="1431382"/>
    <s v="CORK SPARK FIRST UNPRT 750 1 DISK"/>
    <x v="4"/>
    <x v="2"/>
    <n v="25092.52"/>
    <n v="0"/>
    <n v="25092.52"/>
    <n v="0"/>
    <n v="25092.52"/>
    <n v="24120"/>
    <n v="0"/>
    <n v="24120"/>
    <n v="0"/>
    <n v="24120"/>
  </r>
  <r>
    <s v="1431382"/>
    <s v="LAB 100X125MM 144C  S/ADH OUTER CTN"/>
    <x v="4"/>
    <x v="2"/>
    <n v="201.35"/>
    <n v="199.35643564356437"/>
    <n v="1.9935643564356269"/>
    <n v="201.35"/>
    <n v="0"/>
    <n v="2020"/>
    <n v="2000"/>
    <n v="20"/>
    <n v="2020"/>
    <n v="0"/>
  </r>
  <r>
    <s v="1431382"/>
    <s v="LAB CHAMDOR PEACH 750 -BBEF NOIMP V3SBCK"/>
    <x v="4"/>
    <x v="2"/>
    <n v="1648.19"/>
    <n v="1641.3596059113299"/>
    <n v="6.8303940886701184"/>
    <n v="1665.98"/>
    <n v="-17.789999999999964"/>
    <n v="24100"/>
    <n v="24000"/>
    <n v="100"/>
    <n v="24360"/>
    <n v="-260"/>
  </r>
  <r>
    <s v="1431382"/>
    <s v="PAR CHIP 12X750 BN0503           V3"/>
    <x v="4"/>
    <x v="2"/>
    <n v="1973.08"/>
    <n v="1982"/>
    <n v="-8.9200000000000728"/>
    <n v="1991.91"/>
    <n v="-18.830000000000155"/>
    <n v="1991"/>
    <n v="2000"/>
    <n v="-9"/>
    <n v="2010"/>
    <n v="-19"/>
  </r>
  <r>
    <s v="1431382"/>
    <s v="LAB CHAMDOR PEACH 750      V5 BDY"/>
    <x v="4"/>
    <x v="2"/>
    <n v="3141.19"/>
    <n v="3128.1576354679801"/>
    <n v="13.032364532019983"/>
    <n v="3175.08"/>
    <n v="-33.889999999999873"/>
    <n v="24100"/>
    <n v="24000"/>
    <n v="100"/>
    <n v="24360"/>
    <n v="-260"/>
  </r>
  <r>
    <s v="1431382"/>
    <s v="LAB CHAMDOR PEACH 750 EXP  V5 NCK"/>
    <x v="4"/>
    <x v="2"/>
    <n v="4647.6899999999996"/>
    <n v="4628.4039408866993"/>
    <n v="19.286059113300325"/>
    <n v="4697.83"/>
    <n v="-50.140000000000327"/>
    <n v="24100"/>
    <n v="24000"/>
    <n v="100"/>
    <n v="24360"/>
    <n v="-260"/>
  </r>
  <r>
    <s v="1431382"/>
    <s v="WIR GENERIC TIN 36MM UNPRT GOLD LACQUER"/>
    <x v="4"/>
    <x v="2"/>
    <n v="9946.9599999999991"/>
    <n v="9751.9215686274492"/>
    <n v="195.03843137254989"/>
    <n v="9946.9599999999991"/>
    <n v="0"/>
    <n v="24480"/>
    <n v="24000"/>
    <n v="480"/>
    <n v="24480"/>
    <n v="0"/>
  </r>
  <r>
    <s v="1431382"/>
    <s v="FOI G/JUICE      35X130 ALU 750      GLD"/>
    <x v="4"/>
    <x v="2"/>
    <n v="13153.42"/>
    <n v="12959.04433497537"/>
    <n v="194.37566502463051"/>
    <n v="13153.43"/>
    <n v="-1.0000000000218279E-2"/>
    <n v="24360"/>
    <n v="24000"/>
    <n v="360"/>
    <n v="24360"/>
    <n v="0"/>
  </r>
  <r>
    <s v="1431382"/>
    <s v="CTN CHAMDOR GEN 12X750 BN503 V4"/>
    <x v="4"/>
    <x v="2"/>
    <n v="15935.58"/>
    <n v="15880"/>
    <n v="55.579999999999927"/>
    <n v="16118.2"/>
    <n v="-182.6200000000008"/>
    <n v="2007"/>
    <n v="2000"/>
    <n v="7"/>
    <n v="2030"/>
    <n v="-23"/>
  </r>
  <r>
    <s v="1431382"/>
    <s v="CORK SPARK FIRST UNPRT 750"/>
    <x v="4"/>
    <x v="2"/>
    <n v="0"/>
    <n v="29916.716417910447"/>
    <n v="-29916.716417910447"/>
    <n v="30066.3"/>
    <n v="-30066.3"/>
    <n v="0"/>
    <n v="24000"/>
    <n v="-24000"/>
    <n v="24120"/>
    <n v="-24120"/>
  </r>
  <r>
    <s v="1431382"/>
    <s v="BOT 0503 750 GRN   CORK  SPARKLING   NEW"/>
    <x v="4"/>
    <x v="2"/>
    <n v="120906.73"/>
    <n v="120370.07920792079"/>
    <n v="536.65079207920644"/>
    <n v="121573.78"/>
    <n v="-667.05000000000291"/>
    <n v="24107"/>
    <n v="24000"/>
    <n v="107"/>
    <n v="24240"/>
    <n v="-133"/>
  </r>
  <r>
    <s v="1431382"/>
    <s v="BULK CHAMDOR PEACH"/>
    <x v="4"/>
    <x v="3"/>
    <n v="78576.789999999994"/>
    <n v="77927.917888563039"/>
    <n v="648.87211143695458"/>
    <n v="79720.259999999995"/>
    <n v="-1143.4700000000012"/>
    <n v="18150"/>
    <n v="18000"/>
    <n v="150"/>
    <n v="18414"/>
    <n v="-264"/>
  </r>
  <r>
    <s v="1431382"/>
    <s v="CO2"/>
    <x v="4"/>
    <x v="5"/>
    <n v="1211.76"/>
    <n v="1188"/>
    <n v="23.759999999999991"/>
    <n v="1211.76"/>
    <n v="0"/>
    <n v="220.32"/>
    <n v="216"/>
    <n v="4.3199999999999932"/>
    <n v="220.32"/>
    <n v="0"/>
  </r>
  <r>
    <s v="1431384"/>
    <s v=" "/>
    <x v="0"/>
    <x v="0"/>
    <n v="5352.4"/>
    <n v="0"/>
    <n v="5352.4"/>
    <n v="0"/>
    <n v="5352.4"/>
    <n v="0"/>
    <n v="0"/>
    <n v="0"/>
    <n v="0"/>
    <n v="0"/>
  </r>
  <r>
    <s v="1431384"/>
    <s v="OH: BULK PREP DEPREC"/>
    <x v="1"/>
    <x v="0"/>
    <n v="78.02"/>
    <n v="0"/>
    <n v="78.02"/>
    <n v="79.19"/>
    <n v="-1.1700000000000017"/>
    <n v="0"/>
    <n v="0"/>
    <n v="0"/>
    <n v="0"/>
    <n v="0"/>
  </r>
  <r>
    <s v="1431384"/>
    <s v="OH: INDIRECT DEPREC"/>
    <x v="1"/>
    <x v="0"/>
    <n v="349.93"/>
    <n v="0"/>
    <n v="349.93"/>
    <n v="355.18"/>
    <n v="-5.25"/>
    <n v="0"/>
    <n v="0"/>
    <n v="0"/>
    <n v="0"/>
    <n v="0"/>
  </r>
  <r>
    <s v="1431384"/>
    <s v="JCL LINE 1          / MACHINE HOUR"/>
    <x v="2"/>
    <x v="0"/>
    <n v="811.5"/>
    <n v="0"/>
    <n v="811.5"/>
    <n v="893.97"/>
    <n v="-82.470000000000027"/>
    <n v="2"/>
    <n v="0"/>
    <n v="2"/>
    <n v="2.2029999999999998"/>
    <n v="-0.20299999999999985"/>
  </r>
  <r>
    <s v="1431384"/>
    <s v="OH:UNUSED CAPACITY"/>
    <x v="1"/>
    <x v="0"/>
    <n v="2493.15"/>
    <n v="0"/>
    <n v="2493.15"/>
    <n v="2530.56"/>
    <n v="-37.409999999999854"/>
    <n v="0"/>
    <n v="0"/>
    <n v="0"/>
    <n v="0"/>
    <n v="0"/>
  </r>
  <r>
    <s v="1431384"/>
    <s v="JCL LINE 1          / MACHINE DEPR"/>
    <x v="2"/>
    <x v="0"/>
    <n v="3628"/>
    <n v="0"/>
    <n v="3628"/>
    <n v="3996.72"/>
    <n v="-368.7199999999998"/>
    <n v="2"/>
    <n v="0"/>
    <n v="2"/>
    <n v="2.2029999999999998"/>
    <n v="-0.20299999999999985"/>
  </r>
  <r>
    <s v="1431384"/>
    <s v="OVERHEAD: BULK PREP"/>
    <x v="1"/>
    <x v="0"/>
    <n v="4496.96"/>
    <n v="0"/>
    <n v="4496.96"/>
    <n v="4564.43"/>
    <n v="-67.470000000000255"/>
    <n v="0"/>
    <n v="0"/>
    <n v="0"/>
    <n v="0"/>
    <n v="0"/>
  </r>
  <r>
    <s v="1431384"/>
    <s v="JCL LINE 1          / LABOUR HOURS"/>
    <x v="2"/>
    <x v="0"/>
    <n v="4272.66"/>
    <n v="0"/>
    <n v="4272.66"/>
    <n v="4706.62"/>
    <n v="-433.96000000000004"/>
    <n v="42"/>
    <n v="0"/>
    <n v="42"/>
    <n v="46.265999999999998"/>
    <n v="-4.2659999999999982"/>
  </r>
  <r>
    <s v="1431384"/>
    <s v="OVERHEAD: INDIRECT"/>
    <x v="1"/>
    <x v="0"/>
    <n v="9858.92"/>
    <n v="0"/>
    <n v="9858.92"/>
    <n v="10006.81"/>
    <n v="-147.88999999999942"/>
    <n v="0"/>
    <n v="0"/>
    <n v="0"/>
    <n v="0"/>
    <n v="0"/>
  </r>
  <r>
    <s v="1431384"/>
    <s v="CHAMDOR PEACH       6X750ML     GENR"/>
    <x v="3"/>
    <x v="4"/>
    <n v="-228731.89"/>
    <n v="0"/>
    <n v="-228731.89"/>
    <n v="-228731.89"/>
    <n v="0"/>
    <n v="-2820"/>
    <n v="0"/>
    <n v="-2820"/>
    <n v="-2820"/>
    <n v="0"/>
  </r>
  <r>
    <s v="1431384"/>
    <s v="LAB 100X125MMWHT SEMI-GLOSSS/ADHOUTERCTN"/>
    <x v="4"/>
    <x v="2"/>
    <n v="9.7899999999999991"/>
    <n v="0"/>
    <n v="9.7899999999999991"/>
    <n v="0"/>
    <n v="9.7899999999999991"/>
    <n v="115"/>
    <n v="0"/>
    <n v="115"/>
    <n v="0"/>
    <n v="115"/>
  </r>
  <r>
    <s v="1431384"/>
    <s v="CORK SPARK FIRST UNPRT 750 1 DISK"/>
    <x v="4"/>
    <x v="2"/>
    <n v="17805.07"/>
    <n v="0"/>
    <n v="17805.07"/>
    <n v="0"/>
    <n v="17805.07"/>
    <n v="17115"/>
    <n v="0"/>
    <n v="17115"/>
    <n v="0"/>
    <n v="17115"/>
  </r>
  <r>
    <s v="1431384"/>
    <s v="LAB 100X125MM 144C  S/ADH OUTER CTN"/>
    <x v="4"/>
    <x v="2"/>
    <n v="310.3"/>
    <n v="281.09900990099015"/>
    <n v="29.200990099009857"/>
    <n v="283.91000000000003"/>
    <n v="26.389999999999986"/>
    <n v="3113"/>
    <n v="2820"/>
    <n v="293"/>
    <n v="2848.2"/>
    <n v="264.80000000000018"/>
  </r>
  <r>
    <s v="1431384"/>
    <s v="LAB CHAMDOR PEACH 750 -BBEF NOIMP V3SBCK"/>
    <x v="4"/>
    <x v="2"/>
    <n v="1172.8900000000001"/>
    <n v="1157.1625615763546"/>
    <n v="15.727438423645481"/>
    <n v="1174.52"/>
    <n v="-1.6299999999998818"/>
    <n v="17150"/>
    <n v="16920"/>
    <n v="230"/>
    <n v="17173.8"/>
    <n v="-23.799999999999272"/>
  </r>
  <r>
    <s v="1431384"/>
    <s v="PAR CHIP 6X750  BN0503 &amp; IMP FACETSV2"/>
    <x v="4"/>
    <x v="2"/>
    <n v="1388.47"/>
    <n v="1395.9004975124378"/>
    <n v="-7.4304975124377961"/>
    <n v="1402.88"/>
    <n v="-14.410000000000082"/>
    <n v="2805"/>
    <n v="2820"/>
    <n v="-15"/>
    <n v="2834.1"/>
    <n v="-29.099999999999909"/>
  </r>
  <r>
    <s v="1431384"/>
    <s v="LAB CHAMDOR PEACH 750      V5 BDY"/>
    <x v="4"/>
    <x v="2"/>
    <n v="2222.3000000000002"/>
    <n v="2205.3497536945811"/>
    <n v="16.950246305419114"/>
    <n v="2238.4299999999998"/>
    <n v="-16.129999999999654"/>
    <n v="17050"/>
    <n v="16920"/>
    <n v="130"/>
    <n v="17173.8"/>
    <n v="-123.79999999999927"/>
  </r>
  <r>
    <s v="1431384"/>
    <s v="LAB CHAMDOR PEACH 750 EXP  V5 NCK"/>
    <x v="4"/>
    <x v="2"/>
    <n v="3317.02"/>
    <n v="3263.0246305418718"/>
    <n v="53.995369458128152"/>
    <n v="3311.97"/>
    <n v="5.0500000000001819"/>
    <n v="17200"/>
    <n v="16920"/>
    <n v="280"/>
    <n v="17173.8"/>
    <n v="26.200000000000728"/>
  </r>
  <r>
    <s v="1431384"/>
    <s v="WIR GENERIC TIN 36MM UNPRT GOLD LACQUER"/>
    <x v="4"/>
    <x v="2"/>
    <n v="6431.39"/>
    <n v="6875.1078431372553"/>
    <n v="-443.71784313725493"/>
    <n v="7012.61"/>
    <n v="-581.21999999999935"/>
    <n v="15828"/>
    <n v="16920"/>
    <n v="-1092"/>
    <n v="17258.400000000001"/>
    <n v="-1430.4000000000015"/>
  </r>
  <r>
    <s v="1431384"/>
    <s v="FOI G/JUICE      35X130 ALU 750      GLD"/>
    <x v="4"/>
    <x v="2"/>
    <n v="8970.35"/>
    <n v="9136.1280788177337"/>
    <n v="-165.77807881773333"/>
    <n v="9273.17"/>
    <n v="-302.81999999999971"/>
    <n v="16613"/>
    <n v="16920"/>
    <n v="-307"/>
    <n v="17173.8"/>
    <n v="-560.79999999999927"/>
  </r>
  <r>
    <s v="1431384"/>
    <s v="CTN CHAMDOR GEN 6X750 BN503 V2"/>
    <x v="4"/>
    <x v="2"/>
    <n v="14224.44"/>
    <n v="12746.403940886699"/>
    <n v="1478.0360591133012"/>
    <n v="12937.6"/>
    <n v="1286.8400000000001"/>
    <n v="3147"/>
    <n v="2820"/>
    <n v="327"/>
    <n v="2862.3"/>
    <n v="284.69999999999982"/>
  </r>
  <r>
    <s v="1431384"/>
    <s v="CORK SPARK FIRST UNPRT 750"/>
    <x v="4"/>
    <x v="2"/>
    <n v="0"/>
    <n v="21091.283582089553"/>
    <n v="-21091.283582089553"/>
    <n v="21196.74"/>
    <n v="-21196.74"/>
    <n v="0"/>
    <n v="16919.999999999996"/>
    <n v="-16919.999999999996"/>
    <n v="17004.599999999999"/>
    <n v="-17004.599999999999"/>
  </r>
  <r>
    <s v="1431384"/>
    <s v="BOT 0503 750 GRN   CORK  SPARKLING   NEW"/>
    <x v="4"/>
    <x v="2"/>
    <n v="85312.29"/>
    <n v="84860.910891089108"/>
    <n v="451.37910891088541"/>
    <n v="85709.52"/>
    <n v="-397.23000000001048"/>
    <n v="17010"/>
    <n v="16920"/>
    <n v="90"/>
    <n v="17089.2"/>
    <n v="-79.200000000000728"/>
  </r>
  <r>
    <s v="1431384"/>
    <s v="BULK CHAMDOR PEACH"/>
    <x v="4"/>
    <x v="3"/>
    <n v="55371.75"/>
    <n v="54939.188660801563"/>
    <n v="432.56133919843705"/>
    <n v="56202.79"/>
    <n v="-831.04000000000087"/>
    <n v="12790"/>
    <n v="12690"/>
    <n v="100"/>
    <n v="12981.87"/>
    <n v="-191.8700000000008"/>
  </r>
  <r>
    <s v="1431384"/>
    <s v="CO2"/>
    <x v="4"/>
    <x v="5"/>
    <n v="854.29"/>
    <n v="837.53921568627447"/>
    <n v="16.750784313725489"/>
    <n v="854.29"/>
    <n v="0"/>
    <n v="155.32499999999999"/>
    <n v="152.28039215686272"/>
    <n v="3.0446078431372712"/>
    <n v="155.32599999999999"/>
    <n v="-1.0000000000047748E-3"/>
  </r>
  <r>
    <s v="1431385"/>
    <s v=" "/>
    <x v="0"/>
    <x v="0"/>
    <n v="-360.15"/>
    <n v="0"/>
    <n v="-360.15"/>
    <n v="0"/>
    <n v="-360.15"/>
    <n v="0"/>
    <n v="0"/>
    <n v="0"/>
    <n v="0"/>
    <n v="0"/>
  </r>
  <r>
    <s v="1431385"/>
    <s v="OH: BULK PREP DEPREC"/>
    <x v="1"/>
    <x v="0"/>
    <n v="14.43"/>
    <n v="0"/>
    <n v="14.43"/>
    <n v="14.49"/>
    <n v="-6.0000000000000497E-2"/>
    <n v="0"/>
    <n v="0"/>
    <n v="0"/>
    <n v="0"/>
    <n v="0"/>
  </r>
  <r>
    <s v="1431385"/>
    <s v="OH: INDIRECT DEPREC"/>
    <x v="1"/>
    <x v="0"/>
    <n v="64.73"/>
    <n v="0"/>
    <n v="64.73"/>
    <n v="64.989999999999995"/>
    <n v="-0.25999999999999091"/>
    <n v="0"/>
    <n v="0"/>
    <n v="0"/>
    <n v="0"/>
    <n v="0"/>
  </r>
  <r>
    <s v="1431385"/>
    <s v="JCL LINE 1          / MACHINE HOUR"/>
    <x v="2"/>
    <x v="0"/>
    <n v="202.88"/>
    <n v="0"/>
    <n v="202.88"/>
    <n v="163.58000000000001"/>
    <n v="39.299999999999983"/>
    <n v="0.5"/>
    <n v="0"/>
    <n v="0.5"/>
    <n v="0.40300000000000002"/>
    <n v="9.6999999999999975E-2"/>
  </r>
  <r>
    <s v="1431385"/>
    <s v="OH:UNUSED CAPACITY"/>
    <x v="1"/>
    <x v="0"/>
    <n v="461.2"/>
    <n v="0"/>
    <n v="461.2"/>
    <n v="463.04"/>
    <n v="-1.8400000000000318"/>
    <n v="0"/>
    <n v="0"/>
    <n v="0"/>
    <n v="0"/>
    <n v="0"/>
  </r>
  <r>
    <s v="1431385"/>
    <s v="JCL LINE 1          / MACHINE DEPR"/>
    <x v="2"/>
    <x v="0"/>
    <n v="907"/>
    <n v="0"/>
    <n v="907"/>
    <n v="731.32"/>
    <n v="175.67999999999995"/>
    <n v="0.5"/>
    <n v="0"/>
    <n v="0.5"/>
    <n v="0.40300000000000002"/>
    <n v="9.6999999999999975E-2"/>
  </r>
  <r>
    <s v="1431385"/>
    <s v="OVERHEAD: BULK PREP"/>
    <x v="1"/>
    <x v="0"/>
    <n v="831.89"/>
    <n v="0"/>
    <n v="831.89"/>
    <n v="835.19"/>
    <n v="-3.3000000000000682"/>
    <n v="0"/>
    <n v="0"/>
    <n v="0"/>
    <n v="0"/>
    <n v="0"/>
  </r>
  <r>
    <s v="1431385"/>
    <s v="JCL LINE 1          / LABOUR HOURS"/>
    <x v="2"/>
    <x v="0"/>
    <n v="1068.17"/>
    <n v="0"/>
    <n v="1068.17"/>
    <n v="861.21"/>
    <n v="206.96000000000004"/>
    <n v="10.5"/>
    <n v="0"/>
    <n v="10.5"/>
    <n v="8.4659999999999993"/>
    <n v="2.0340000000000007"/>
  </r>
  <r>
    <s v="1431385"/>
    <s v="OVERHEAD: INDIRECT"/>
    <x v="1"/>
    <x v="0"/>
    <n v="1823.78"/>
    <n v="0"/>
    <n v="1823.78"/>
    <n v="1831.03"/>
    <n v="-7.25"/>
    <n v="0"/>
    <n v="0"/>
    <n v="0"/>
    <n v="0"/>
    <n v="0"/>
  </r>
  <r>
    <s v="1431385"/>
    <s v="CHAMDOR PEACH       6X750ML  PENT NEWZ"/>
    <x v="3"/>
    <x v="4"/>
    <n v="-41853.07"/>
    <n v="0"/>
    <n v="-41853.07"/>
    <n v="-41853.07"/>
    <n v="0"/>
    <n v="-516"/>
    <n v="0"/>
    <n v="-516"/>
    <n v="-516"/>
    <n v="0"/>
  </r>
  <r>
    <s v="1431385"/>
    <s v="LAB 100X125MMWHT SEMI-GLOSSS/ADHOUTERCTN"/>
    <x v="4"/>
    <x v="2"/>
    <n v="2.04"/>
    <n v="0"/>
    <n v="2.04"/>
    <n v="0"/>
    <n v="2.04"/>
    <n v="24"/>
    <n v="0"/>
    <n v="24"/>
    <n v="0"/>
    <n v="24"/>
  </r>
  <r>
    <s v="1431385"/>
    <s v="LAB CHAMDOR PEACH 750 -BBEFNEWZGENDV3BCK"/>
    <x v="4"/>
    <x v="2"/>
    <n v="218.85"/>
    <n v="0"/>
    <n v="218.85"/>
    <n v="0"/>
    <n v="218.85"/>
    <n v="3200"/>
    <n v="0"/>
    <n v="3200"/>
    <n v="0"/>
    <n v="3200"/>
  </r>
  <r>
    <s v="1431385"/>
    <s v="LAB 100X125MM 144C  S/ADH OUTER CTN"/>
    <x v="4"/>
    <x v="2"/>
    <n v="64.790000000000006"/>
    <n v="51.435643564356432"/>
    <n v="13.354356435643574"/>
    <n v="51.95"/>
    <n v="12.840000000000003"/>
    <n v="650"/>
    <n v="516"/>
    <n v="134"/>
    <n v="521.16"/>
    <n v="128.84000000000003"/>
  </r>
  <r>
    <s v="1431385"/>
    <s v="LAB CHAMDOR PEACH 750 -BBEF NOIMP V3SBCK"/>
    <x v="4"/>
    <x v="2"/>
    <n v="0"/>
    <n v="211.73399014778326"/>
    <n v="-211.73399014778326"/>
    <n v="214.91"/>
    <n v="-214.91"/>
    <n v="0"/>
    <n v="3096"/>
    <n v="-3096"/>
    <n v="3142.44"/>
    <n v="-3142.44"/>
  </r>
  <r>
    <s v="1431385"/>
    <s v="PAR CHIP 6X750  BN0503 &amp; IMP FACETSV2"/>
    <x v="4"/>
    <x v="2"/>
    <n v="256.41000000000003"/>
    <n v="255.42288557213931"/>
    <n v="0.98711442786071757"/>
    <n v="256.7"/>
    <n v="-0.28999999999996362"/>
    <n v="518"/>
    <n v="516"/>
    <n v="2"/>
    <n v="518.58000000000004"/>
    <n v="-0.58000000000004093"/>
  </r>
  <r>
    <s v="1431385"/>
    <s v="LAB CHAMDOR PEACH 750      V5 BDY"/>
    <x v="4"/>
    <x v="2"/>
    <n v="417.08"/>
    <n v="403.53694581280786"/>
    <n v="13.543054187192126"/>
    <n v="409.59"/>
    <n v="7.4900000000000091"/>
    <n v="3200"/>
    <n v="3096"/>
    <n v="104"/>
    <n v="3142.44"/>
    <n v="57.559999999999945"/>
  </r>
  <r>
    <s v="1431385"/>
    <s v="LAB CHAMDOR PEACH 750 EXP  V5 NCK"/>
    <x v="4"/>
    <x v="2"/>
    <n v="617.12"/>
    <n v="597.06403940886696"/>
    <n v="20.055960591133044"/>
    <n v="606.02"/>
    <n v="11.100000000000023"/>
    <n v="3200"/>
    <n v="3096"/>
    <n v="104"/>
    <n v="3142.44"/>
    <n v="57.559999999999945"/>
  </r>
  <r>
    <s v="1431385"/>
    <s v="WIR GENERIC TIN 36MM UNPRT GOLD LACQUER"/>
    <x v="4"/>
    <x v="2"/>
    <n v="1280.75"/>
    <n v="1258"/>
    <n v="22.75"/>
    <n v="1283.1600000000001"/>
    <n v="-2.4100000000000819"/>
    <n v="3152"/>
    <n v="3096"/>
    <n v="56"/>
    <n v="3157.92"/>
    <n v="-5.9200000000000728"/>
  </r>
  <r>
    <s v="1431385"/>
    <s v="FOI G/JUICE      35X130 ALU 750      GLD"/>
    <x v="4"/>
    <x v="2"/>
    <n v="1693.85"/>
    <n v="1671.7142857142858"/>
    <n v="22.13571428571413"/>
    <n v="1696.79"/>
    <n v="-2.9400000000000546"/>
    <n v="3137"/>
    <n v="3096"/>
    <n v="41"/>
    <n v="3142.44"/>
    <n v="-5.4400000000000546"/>
  </r>
  <r>
    <s v="1431385"/>
    <s v="CTN CHAMDOR GEN 6X750 BN503 V2"/>
    <x v="4"/>
    <x v="2"/>
    <n v="2363.96"/>
    <n v="2332.3152709359611"/>
    <n v="31.644729064038984"/>
    <n v="2367.3000000000002"/>
    <n v="-3.3400000000001455"/>
    <n v="523"/>
    <n v="516"/>
    <n v="7"/>
    <n v="523.74"/>
    <n v="-0.74000000000000909"/>
  </r>
  <r>
    <s v="1431385"/>
    <s v="CORK SPARK FIRST UNPRT 750"/>
    <x v="4"/>
    <x v="2"/>
    <n v="3871.72"/>
    <n v="3859.2537313432836"/>
    <n v="12.466268656716238"/>
    <n v="3878.55"/>
    <n v="-6.830000000000382"/>
    <n v="3106"/>
    <n v="3096"/>
    <n v="10"/>
    <n v="3111.48"/>
    <n v="-5.4800000000000182"/>
  </r>
  <r>
    <s v="1431385"/>
    <s v="BOT 0503 750 GRN   CORK  SPARKLING   NEW"/>
    <x v="4"/>
    <x v="2"/>
    <n v="15653.13"/>
    <n v="15527.742574257425"/>
    <n v="125.38742574257412"/>
    <n v="15683.02"/>
    <n v="-29.890000000001237"/>
    <n v="3121"/>
    <n v="3096"/>
    <n v="25"/>
    <n v="3126.96"/>
    <n v="-5.9600000000000364"/>
  </r>
  <r>
    <s v="1431385"/>
    <s v="BULK CHAMDOR PEACH"/>
    <x v="4"/>
    <x v="3"/>
    <n v="10243.120000000001"/>
    <n v="10052.697947214077"/>
    <n v="190.42205278592337"/>
    <n v="10283.91"/>
    <n v="-40.789999999999054"/>
    <n v="2366"/>
    <n v="2322"/>
    <n v="44"/>
    <n v="2375.4059999999999"/>
    <n v="-9.4059999999999491"/>
  </r>
  <r>
    <s v="1431385"/>
    <s v="CO2"/>
    <x v="4"/>
    <x v="5"/>
    <n v="156.32"/>
    <n v="153.25490196078431"/>
    <n v="3.0650980392156839"/>
    <n v="156.32"/>
    <n v="0"/>
    <n v="28.422000000000001"/>
    <n v="27.863725490196078"/>
    <n v="0.55827450980392257"/>
    <n v="28.420999999999999"/>
    <n v="1.0000000000012221E-3"/>
  </r>
  <r>
    <s v="1431386"/>
    <s v=" "/>
    <x v="0"/>
    <x v="0"/>
    <n v="3368.57"/>
    <n v="0"/>
    <n v="3368.57"/>
    <n v="0"/>
    <n v="3368.57"/>
    <n v="0"/>
    <n v="0"/>
    <n v="0"/>
    <n v="0"/>
    <n v="0"/>
  </r>
  <r>
    <s v="1431386"/>
    <s v="OH: BULK PREP DEPREC"/>
    <x v="1"/>
    <x v="0"/>
    <n v="144.78"/>
    <n v="0"/>
    <n v="144.78"/>
    <n v="145.97"/>
    <n v="-1.1899999999999977"/>
    <n v="0"/>
    <n v="0"/>
    <n v="0"/>
    <n v="0"/>
    <n v="0"/>
  </r>
  <r>
    <s v="1431386"/>
    <s v="OH: INDIRECT DEPREC"/>
    <x v="1"/>
    <x v="0"/>
    <n v="649.39"/>
    <n v="0"/>
    <n v="649.39"/>
    <n v="654.70000000000005"/>
    <n v="-5.3100000000000591"/>
    <n v="0"/>
    <n v="0"/>
    <n v="0"/>
    <n v="0"/>
    <n v="0"/>
  </r>
  <r>
    <s v="1431386"/>
    <s v="JCL LINE 1          / MACHINE HOUR"/>
    <x v="2"/>
    <x v="0"/>
    <n v="2061.21"/>
    <n v="0"/>
    <n v="2061.21"/>
    <n v="1464.66"/>
    <n v="596.54999999999995"/>
    <n v="5.08"/>
    <n v="0"/>
    <n v="5.08"/>
    <n v="3.61"/>
    <n v="1.4700000000000002"/>
  </r>
  <r>
    <s v="1431386"/>
    <s v="OH:UNUSED CAPACITY"/>
    <x v="1"/>
    <x v="0"/>
    <n v="4626.66"/>
    <n v="0"/>
    <n v="4626.66"/>
    <n v="4664.4799999999996"/>
    <n v="-37.819999999999709"/>
    <n v="0"/>
    <n v="0"/>
    <n v="0"/>
    <n v="0"/>
    <n v="0"/>
  </r>
  <r>
    <s v="1431386"/>
    <s v="JCL LINE 1          / MACHINE DEPR"/>
    <x v="2"/>
    <x v="0"/>
    <n v="9215.1200000000008"/>
    <n v="0"/>
    <n v="9215.1200000000008"/>
    <n v="6548.09"/>
    <n v="2667.0300000000007"/>
    <n v="5.08"/>
    <n v="0"/>
    <n v="5.08"/>
    <n v="3.61"/>
    <n v="1.4700000000000002"/>
  </r>
  <r>
    <s v="1431386"/>
    <s v="JCL LINE 1          / LABOUR HOURS"/>
    <x v="2"/>
    <x v="0"/>
    <n v="10852.56"/>
    <n v="0"/>
    <n v="10852.56"/>
    <n v="7711.57"/>
    <n v="3140.99"/>
    <n v="106.68"/>
    <n v="0"/>
    <n v="106.68"/>
    <n v="75.804000000000002"/>
    <n v="30.876000000000005"/>
  </r>
  <r>
    <s v="1431386"/>
    <s v="OVERHEAD: BULK PREP"/>
    <x v="1"/>
    <x v="0"/>
    <n v="8345.23"/>
    <n v="0"/>
    <n v="8345.23"/>
    <n v="8413.43"/>
    <n v="-68.200000000000728"/>
    <n v="0"/>
    <n v="0"/>
    <n v="0"/>
    <n v="0"/>
    <n v="0"/>
  </r>
  <r>
    <s v="1431386"/>
    <s v="OVERHEAD: INDIRECT"/>
    <x v="1"/>
    <x v="0"/>
    <n v="18295.650000000001"/>
    <n v="0"/>
    <n v="18295.650000000001"/>
    <n v="18445.189999999999"/>
    <n v="-149.53999999999724"/>
    <n v="0"/>
    <n v="0"/>
    <n v="0"/>
    <n v="0"/>
    <n v="0"/>
  </r>
  <r>
    <s v="1431386"/>
    <s v="CHAMDOR RED         12X750ML        GENR"/>
    <x v="3"/>
    <x v="4"/>
    <n v="-424950.98"/>
    <n v="0"/>
    <n v="-424950.98"/>
    <n v="-424950.97"/>
    <n v="-1.0000000009313226E-2"/>
    <n v="-2599"/>
    <n v="0"/>
    <n v="-2599"/>
    <n v="-2599"/>
    <n v="0"/>
  </r>
  <r>
    <s v="1431386"/>
    <s v="LAB 100X125MMWHT SEMI-GLOSSS/ADHOUTERCTN"/>
    <x v="4"/>
    <x v="2"/>
    <n v="18.13"/>
    <n v="0"/>
    <n v="18.13"/>
    <n v="0"/>
    <n v="18.13"/>
    <n v="213"/>
    <n v="0"/>
    <n v="213"/>
    <n v="0"/>
    <n v="213"/>
  </r>
  <r>
    <s v="1431386"/>
    <s v="CORK SPARK FIRST UNPRT 750 1 DISK"/>
    <x v="4"/>
    <x v="2"/>
    <n v="32519.37"/>
    <n v="0"/>
    <n v="32519.37"/>
    <n v="0"/>
    <n v="32519.37"/>
    <n v="31259"/>
    <n v="0"/>
    <n v="31259"/>
    <n v="0"/>
    <n v="31259"/>
  </r>
  <r>
    <s v="1431386"/>
    <s v="LAB 100X125MM 201C  S/ADH OUTER CTN"/>
    <x v="4"/>
    <x v="2"/>
    <n v="289.07"/>
    <n v="259.06930693069313"/>
    <n v="30.000693069306863"/>
    <n v="261.66000000000003"/>
    <n v="27.409999999999968"/>
    <n v="2900"/>
    <n v="2599"/>
    <n v="301"/>
    <n v="2624.99"/>
    <n v="275.01000000000022"/>
  </r>
  <r>
    <s v="1431386"/>
    <s v="LAB CHAMDOR RED 750 -BBEF NOIMP  V3S BCK"/>
    <x v="4"/>
    <x v="2"/>
    <n v="2126.9299999999998"/>
    <n v="2132.9458128078818"/>
    <n v="-6.0158128078819573"/>
    <n v="2164.94"/>
    <n v="-38.010000000000218"/>
    <n v="31100"/>
    <n v="31188"/>
    <n v="-88"/>
    <n v="31655.82"/>
    <n v="-555.81999999999971"/>
  </r>
  <r>
    <s v="1431386"/>
    <s v="PAR CHIP 12X750 BN0503           V3"/>
    <x v="4"/>
    <x v="2"/>
    <n v="2580.5700000000002"/>
    <n v="2575.6119402985073"/>
    <n v="4.9580597014928571"/>
    <n v="2588.4899999999998"/>
    <n v="-7.919999999999618"/>
    <n v="2604"/>
    <n v="2599"/>
    <n v="5"/>
    <n v="2611.9949999999999"/>
    <n v="-7.9949999999998909"/>
  </r>
  <r>
    <s v="1431386"/>
    <s v="LAB CHAMDOR RED 750      V5 BDY"/>
    <x v="4"/>
    <x v="2"/>
    <n v="4105.71"/>
    <n v="4065.04433497537"/>
    <n v="40.665665024630016"/>
    <n v="4126.0200000000004"/>
    <n v="-20.3100000000004"/>
    <n v="31500"/>
    <n v="31188"/>
    <n v="312"/>
    <n v="31655.82"/>
    <n v="-155.81999999999971"/>
  </r>
  <r>
    <s v="1431386"/>
    <s v="LAB CHAMDOR RED 750 EXP  V5 NCK"/>
    <x v="4"/>
    <x v="2"/>
    <n v="5633.32"/>
    <n v="5667.4876847290643"/>
    <n v="-34.167684729064604"/>
    <n v="5752.5"/>
    <n v="-119.18000000000029"/>
    <n v="31000"/>
    <n v="31188"/>
    <n v="-188"/>
    <n v="31655.82"/>
    <n v="-655.81999999999971"/>
  </r>
  <r>
    <s v="1431386"/>
    <s v="WIR GENERIC TIN 36MM UNPRT GOLD LACQUER"/>
    <x v="4"/>
    <x v="2"/>
    <n v="12773.39"/>
    <n v="12672.617647058823"/>
    <n v="100.772352941176"/>
    <n v="12926.07"/>
    <n v="-152.68000000000029"/>
    <n v="31436"/>
    <n v="31188"/>
    <n v="248"/>
    <n v="31811.759999999998"/>
    <n v="-375.7599999999984"/>
  </r>
  <r>
    <s v="1431386"/>
    <s v="FOI G/JUICE      35X130 ALU 750      GLD"/>
    <x v="4"/>
    <x v="2"/>
    <n v="16888.32"/>
    <n v="16840.275862068964"/>
    <n v="48.044137931035948"/>
    <n v="17092.88"/>
    <n v="-204.56000000000131"/>
    <n v="31277"/>
    <n v="31188"/>
    <n v="89"/>
    <n v="31655.82"/>
    <n v="-378.81999999999971"/>
  </r>
  <r>
    <s v="1431386"/>
    <s v="CTN CHAMDOR GEN 12X750 BN503 V4"/>
    <x v="4"/>
    <x v="2"/>
    <n v="20723.400000000001"/>
    <n v="20636.059113300489"/>
    <n v="87.340886699512339"/>
    <n v="20945.599999999999"/>
    <n v="-222.19999999999709"/>
    <n v="2610"/>
    <n v="2599"/>
    <n v="11"/>
    <n v="2637.9850000000001"/>
    <n v="-27.985000000000127"/>
  </r>
  <r>
    <s v="1431386"/>
    <s v="CORK SPARK FIRST UNPRT 750"/>
    <x v="4"/>
    <x v="2"/>
    <n v="0"/>
    <n v="38876.776119402988"/>
    <n v="-38876.776119402988"/>
    <n v="39071.160000000003"/>
    <n v="-39071.160000000003"/>
    <n v="0"/>
    <n v="31188"/>
    <n v="-31188"/>
    <n v="31343.94"/>
    <n v="-31343.94"/>
  </r>
  <r>
    <s v="1431386"/>
    <s v="BOT 0503 750 GRN   CORK  SPARKLING   NEW"/>
    <x v="4"/>
    <x v="2"/>
    <n v="156656.64000000001"/>
    <n v="156420.92079207921"/>
    <n v="235.71920792080346"/>
    <n v="157985.13"/>
    <n v="-1328.4899999999907"/>
    <n v="31235"/>
    <n v="31188"/>
    <n v="47"/>
    <n v="31499.88"/>
    <n v="-264.88000000000102"/>
  </r>
  <r>
    <s v="1431386"/>
    <s v="BULK CHAMDOR RED"/>
    <x v="4"/>
    <x v="3"/>
    <n v="111502.27"/>
    <n v="109886.38318670577"/>
    <n v="1615.8868132942298"/>
    <n v="112413.77"/>
    <n v="-911.5"/>
    <n v="23735"/>
    <n v="23391"/>
    <n v="344"/>
    <n v="23928.992999999999"/>
    <n v="-193.99299999999857"/>
  </r>
  <r>
    <s v="1431386"/>
    <s v="CO2"/>
    <x v="4"/>
    <x v="5"/>
    <n v="1574.69"/>
    <n v="1543.8039215686274"/>
    <n v="30.886078431372653"/>
    <n v="1574.68"/>
    <n v="9.9999999999909051E-3"/>
    <n v="286.30599999999998"/>
    <n v="280.69215686274509"/>
    <n v="5.6138431372548894"/>
    <n v="286.30599999999998"/>
    <n v="0"/>
  </r>
  <r>
    <s v="1431387"/>
    <s v=" "/>
    <x v="0"/>
    <x v="0"/>
    <n v="5803.6"/>
    <n v="0"/>
    <n v="5803.6"/>
    <n v="0"/>
    <n v="5803.6"/>
    <n v="0"/>
    <n v="0"/>
    <n v="0"/>
    <n v="0"/>
    <n v="0"/>
  </r>
  <r>
    <s v="1431387"/>
    <s v="OH: BULK PREP DEPREC"/>
    <x v="1"/>
    <x v="0"/>
    <n v="52.52"/>
    <n v="0"/>
    <n v="52.52"/>
    <n v="52.96"/>
    <n v="-0.43999999999999773"/>
    <n v="0"/>
    <n v="0"/>
    <n v="0"/>
    <n v="0"/>
    <n v="0"/>
  </r>
  <r>
    <s v="1431387"/>
    <s v="OH: INDIRECT DEPREC"/>
    <x v="1"/>
    <x v="0"/>
    <n v="235.57"/>
    <n v="0"/>
    <n v="235.57"/>
    <n v="237.55"/>
    <n v="-1.9800000000000182"/>
    <n v="0"/>
    <n v="0"/>
    <n v="0"/>
    <n v="0"/>
    <n v="0"/>
  </r>
  <r>
    <s v="1431387"/>
    <s v="JCL LINE 1          / MACHINE HOUR"/>
    <x v="2"/>
    <x v="0"/>
    <n v="340.83"/>
    <n v="0"/>
    <n v="340.83"/>
    <n v="597.88"/>
    <n v="-257.05"/>
    <n v="0.84"/>
    <n v="0"/>
    <n v="0.84"/>
    <n v="1.474"/>
    <n v="-0.63400000000000001"/>
  </r>
  <r>
    <s v="1431387"/>
    <s v="OH:UNUSED CAPACITY"/>
    <x v="1"/>
    <x v="0"/>
    <n v="1678.35"/>
    <n v="0"/>
    <n v="1678.35"/>
    <n v="1692.42"/>
    <n v="-14.070000000000164"/>
    <n v="0"/>
    <n v="0"/>
    <n v="0"/>
    <n v="0"/>
    <n v="0"/>
  </r>
  <r>
    <s v="1431387"/>
    <s v="JCL LINE 1          / MACHINE DEPR"/>
    <x v="2"/>
    <x v="0"/>
    <n v="1523.76"/>
    <n v="0"/>
    <n v="1523.76"/>
    <n v="2672.99"/>
    <n v="-1149.2299999999998"/>
    <n v="0.84"/>
    <n v="0"/>
    <n v="0.84"/>
    <n v="1.474"/>
    <n v="-0.63400000000000001"/>
  </r>
  <r>
    <s v="1431387"/>
    <s v="OVERHEAD: BULK PREP"/>
    <x v="1"/>
    <x v="0"/>
    <n v="3027.28"/>
    <n v="0"/>
    <n v="3027.28"/>
    <n v="3052.66"/>
    <n v="-25.379999999999654"/>
    <n v="0"/>
    <n v="0"/>
    <n v="0"/>
    <n v="0"/>
    <n v="0"/>
  </r>
  <r>
    <s v="1431387"/>
    <s v="JCL LINE 1          / LABOUR HOURS"/>
    <x v="2"/>
    <x v="0"/>
    <n v="1794.52"/>
    <n v="0"/>
    <n v="1794.52"/>
    <n v="3147.76"/>
    <n v="-1353.2400000000002"/>
    <n v="17.64"/>
    <n v="0"/>
    <n v="17.64"/>
    <n v="30.942"/>
    <n v="-13.302"/>
  </r>
  <r>
    <s v="1431387"/>
    <s v="OVERHEAD: INDIRECT"/>
    <x v="1"/>
    <x v="0"/>
    <n v="6636.85"/>
    <n v="0"/>
    <n v="6636.85"/>
    <n v="6692.5"/>
    <n v="-55.649999999999636"/>
    <n v="0"/>
    <n v="0"/>
    <n v="0"/>
    <n v="0"/>
    <n v="0"/>
  </r>
  <r>
    <s v="1431387"/>
    <s v="CHAMDOR RED         6X750ML     GENR"/>
    <x v="3"/>
    <x v="4"/>
    <n v="-156045.94"/>
    <n v="0"/>
    <n v="-156045.94"/>
    <n v="-156045.95000000001"/>
    <n v="1.0000000009313226E-2"/>
    <n v="-1886"/>
    <n v="0"/>
    <n v="-1886"/>
    <n v="-1886"/>
    <n v="0"/>
  </r>
  <r>
    <s v="1431387"/>
    <s v="LAB 100X125MMWHT SEMI-GLOSSS/ADHOUTERCTN"/>
    <x v="4"/>
    <x v="2"/>
    <n v="7.15"/>
    <n v="0"/>
    <n v="7.15"/>
    <n v="0"/>
    <n v="7.15"/>
    <n v="84"/>
    <n v="0"/>
    <n v="84"/>
    <n v="0"/>
    <n v="84"/>
  </r>
  <r>
    <s v="1431387"/>
    <s v="CORK SPARK FIRST UNPRT 750 1 DISK"/>
    <x v="4"/>
    <x v="2"/>
    <n v="11825.32"/>
    <n v="0"/>
    <n v="11825.32"/>
    <n v="0"/>
    <n v="11825.32"/>
    <n v="11367"/>
    <n v="0"/>
    <n v="11367"/>
    <n v="0"/>
    <n v="11367"/>
  </r>
  <r>
    <s v="1431387"/>
    <s v="LAB 100X125MM 201C  S/ADH OUTER CTN"/>
    <x v="4"/>
    <x v="2"/>
    <n v="204.34"/>
    <n v="188"/>
    <n v="16.340000000000003"/>
    <n v="189.88"/>
    <n v="14.460000000000008"/>
    <n v="2050"/>
    <n v="1886"/>
    <n v="164"/>
    <n v="1904.86"/>
    <n v="145.1400000000001"/>
  </r>
  <r>
    <s v="1431387"/>
    <s v="LAB CHAMDOR RED 750 -BBEF NOIMP  V3S BCK"/>
    <x v="4"/>
    <x v="2"/>
    <n v="786.48"/>
    <n v="773.90147783251234"/>
    <n v="12.578522167487677"/>
    <n v="785.51"/>
    <n v="0.97000000000002728"/>
    <n v="11500"/>
    <n v="11316"/>
    <n v="184"/>
    <n v="11485.74"/>
    <n v="14.260000000000218"/>
  </r>
  <r>
    <s v="1431387"/>
    <s v="PAR CHIP 6X750  BN0503 &amp; IMP FACETSV2"/>
    <x v="4"/>
    <x v="2"/>
    <n v="938.03"/>
    <n v="933.57213930348257"/>
    <n v="4.4578606965174004"/>
    <n v="938.24"/>
    <n v="-0.21000000000003638"/>
    <n v="1895"/>
    <n v="1886"/>
    <n v="9"/>
    <n v="1895.43"/>
    <n v="-0.43000000000006366"/>
  </r>
  <r>
    <s v="1431387"/>
    <s v="LAB CHAMDOR RED 750      V5 BDY"/>
    <x v="4"/>
    <x v="2"/>
    <n v="1498.91"/>
    <n v="1474.9261083743843"/>
    <n v="23.983891625615797"/>
    <n v="1497.05"/>
    <n v="1.8600000000001273"/>
    <n v="11500"/>
    <n v="11316"/>
    <n v="184"/>
    <n v="11485.74"/>
    <n v="14.260000000000218"/>
  </r>
  <r>
    <s v="1431387"/>
    <s v="LAB CHAMDOR RED 750 EXP  V5 NCK"/>
    <x v="4"/>
    <x v="2"/>
    <n v="2089.7800000000002"/>
    <n v="2056.344827586207"/>
    <n v="33.435172413793225"/>
    <n v="2087.19"/>
    <n v="2.5900000000001455"/>
    <n v="11500"/>
    <n v="11316"/>
    <n v="184"/>
    <n v="11485.74"/>
    <n v="14.260000000000218"/>
  </r>
  <r>
    <s v="1431387"/>
    <s v="WIR GENERIC TIN 36MM UNPRT GOLD LACQUER"/>
    <x v="4"/>
    <x v="2"/>
    <n v="4687.83"/>
    <n v="4598.0294117647063"/>
    <n v="89.800588235293617"/>
    <n v="4689.99"/>
    <n v="-2.1599999999998545"/>
    <n v="11537"/>
    <n v="11316"/>
    <n v="221"/>
    <n v="11542.32"/>
    <n v="-5.319999999999709"/>
  </r>
  <r>
    <s v="1431387"/>
    <s v="FOI G/JUICE      35X130 ALU 750      GLD"/>
    <x v="4"/>
    <x v="2"/>
    <n v="6198.74"/>
    <n v="6110.1871921182264"/>
    <n v="88.552807881773333"/>
    <n v="6201.84"/>
    <n v="-3.1000000000003638"/>
    <n v="11480"/>
    <n v="11316"/>
    <n v="164"/>
    <n v="11485.74"/>
    <n v="-5.7399999999997817"/>
  </r>
  <r>
    <s v="1431387"/>
    <s v="CTN CHAMDOR GEN 6X750 BN503 V2"/>
    <x v="4"/>
    <x v="2"/>
    <n v="8651.2800000000007"/>
    <n v="8524.7192118226594"/>
    <n v="126.56078817734124"/>
    <n v="8652.59"/>
    <n v="-1.3099999999994907"/>
    <n v="1914"/>
    <n v="1886"/>
    <n v="28"/>
    <n v="1914.29"/>
    <n v="-0.28999999999996362"/>
  </r>
  <r>
    <s v="1431387"/>
    <s v="CORK SPARK FIRST UNPRT 750"/>
    <x v="4"/>
    <x v="2"/>
    <n v="0"/>
    <n v="14105.731343283582"/>
    <n v="-14105.731343283582"/>
    <n v="14176.26"/>
    <n v="-14176.26"/>
    <n v="0"/>
    <n v="11316"/>
    <n v="-11316"/>
    <n v="11372.58"/>
    <n v="-11372.58"/>
  </r>
  <r>
    <s v="1431387"/>
    <s v="BOT 0503 750 GRN   CORK  SPARKLING   NEW"/>
    <x v="4"/>
    <x v="2"/>
    <n v="57045.39"/>
    <n v="56754.495049504949"/>
    <n v="290.89495049505058"/>
    <n v="57322.04"/>
    <n v="-276.65000000000146"/>
    <n v="11374"/>
    <n v="11316"/>
    <n v="58"/>
    <n v="11429.16"/>
    <n v="-55.159999999999854"/>
  </r>
  <r>
    <s v="1431387"/>
    <s v="BULK CHAMDOR RED"/>
    <x v="4"/>
    <x v="3"/>
    <n v="40448.06"/>
    <n v="39870.283479960905"/>
    <n v="577.77652003909316"/>
    <n v="40787.300000000003"/>
    <n v="-339.24000000000524"/>
    <n v="8610"/>
    <n v="8486.9999999999982"/>
    <n v="123.00000000000182"/>
    <n v="8682.2009999999991"/>
    <n v="-72.200999999999112"/>
  </r>
  <r>
    <s v="1431387"/>
    <s v="CO2"/>
    <x v="4"/>
    <x v="5"/>
    <n v="571.35"/>
    <n v="560.14705882352939"/>
    <n v="11.202941176470631"/>
    <n v="571.35"/>
    <n v="0"/>
    <n v="103.881"/>
    <n v="101.84411764705882"/>
    <n v="2.036882352941177"/>
    <n v="103.881"/>
    <n v="0"/>
  </r>
  <r>
    <s v="1431388"/>
    <s v=" "/>
    <x v="0"/>
    <x v="0"/>
    <n v="2896.93"/>
    <n v="0"/>
    <n v="2896.93"/>
    <n v="0"/>
    <n v="2896.93"/>
    <n v="0"/>
    <n v="0"/>
    <n v="0"/>
    <n v="0"/>
    <n v="0"/>
  </r>
  <r>
    <s v="1431388"/>
    <s v="OH: BULK PREP DEPREC"/>
    <x v="1"/>
    <x v="0"/>
    <n v="25.35"/>
    <n v="0"/>
    <n v="25.35"/>
    <n v="25.55"/>
    <n v="-0.19999999999999929"/>
    <n v="0"/>
    <n v="0"/>
    <n v="0"/>
    <n v="0"/>
    <n v="0"/>
  </r>
  <r>
    <s v="1431388"/>
    <s v="OH: INDIRECT DEPREC"/>
    <x v="1"/>
    <x v="0"/>
    <n v="113.68"/>
    <n v="0"/>
    <n v="113.68"/>
    <n v="114.62"/>
    <n v="-0.93999999999999773"/>
    <n v="0"/>
    <n v="0"/>
    <n v="0"/>
    <n v="0"/>
    <n v="0"/>
  </r>
  <r>
    <s v="1431388"/>
    <s v="JCL LINE 1          / MACHINE HOUR"/>
    <x v="2"/>
    <x v="0"/>
    <n v="133.9"/>
    <n v="0"/>
    <n v="133.9"/>
    <n v="288.48"/>
    <n v="-154.58000000000001"/>
    <n v="0.33"/>
    <n v="0"/>
    <n v="0.33"/>
    <n v="0.71099999999999997"/>
    <n v="-0.38099999999999995"/>
  </r>
  <r>
    <s v="1431388"/>
    <s v="OH:UNUSED CAPACITY"/>
    <x v="1"/>
    <x v="0"/>
    <n v="809.93"/>
    <n v="0"/>
    <n v="809.93"/>
    <n v="816.6"/>
    <n v="-6.6700000000000728"/>
    <n v="0"/>
    <n v="0"/>
    <n v="0"/>
    <n v="0"/>
    <n v="0"/>
  </r>
  <r>
    <s v="1431388"/>
    <s v="JCL LINE 1          / MACHINE DEPR"/>
    <x v="2"/>
    <x v="0"/>
    <n v="598.62"/>
    <n v="0"/>
    <n v="598.62"/>
    <n v="1289.72"/>
    <n v="-691.1"/>
    <n v="0.33"/>
    <n v="0"/>
    <n v="0.33"/>
    <n v="0.71099999999999997"/>
    <n v="-0.38099999999999995"/>
  </r>
  <r>
    <s v="1431388"/>
    <s v="OVERHEAD: BULK PREP"/>
    <x v="1"/>
    <x v="0"/>
    <n v="1460.9"/>
    <n v="0"/>
    <n v="1460.9"/>
    <n v="1472.92"/>
    <n v="-12.019999999999982"/>
    <n v="0"/>
    <n v="0"/>
    <n v="0"/>
    <n v="0"/>
    <n v="0"/>
  </r>
  <r>
    <s v="1431388"/>
    <s v="JCL LINE 1          / LABOUR HOURS"/>
    <x v="2"/>
    <x v="0"/>
    <n v="704.99"/>
    <n v="0"/>
    <n v="704.99"/>
    <n v="1518.8"/>
    <n v="-813.81"/>
    <n v="6.93"/>
    <n v="0"/>
    <n v="6.93"/>
    <n v="14.93"/>
    <n v="-8"/>
  </r>
  <r>
    <s v="1431388"/>
    <s v="OVERHEAD: INDIRECT"/>
    <x v="1"/>
    <x v="0"/>
    <n v="3202.8"/>
    <n v="0"/>
    <n v="3202.8"/>
    <n v="3229.15"/>
    <n v="-26.349999999999909"/>
    <n v="0"/>
    <n v="0"/>
    <n v="0"/>
    <n v="0"/>
    <n v="0"/>
  </r>
  <r>
    <s v="1431388"/>
    <s v="CHAMDOR RED         6X750ML  PENT NEWZ"/>
    <x v="3"/>
    <x v="4"/>
    <n v="-75292.58"/>
    <n v="0"/>
    <n v="-75292.58"/>
    <n v="-75292.58"/>
    <n v="0"/>
    <n v="-910"/>
    <n v="0"/>
    <n v="-910"/>
    <n v="-910"/>
    <n v="0"/>
  </r>
  <r>
    <s v="1431388"/>
    <s v="LAB 100X125MMWHT SEMI-GLOSSS/ADHOUTERCTN"/>
    <x v="4"/>
    <x v="2"/>
    <n v="3.75"/>
    <n v="0"/>
    <n v="3.75"/>
    <n v="0"/>
    <n v="3.75"/>
    <n v="44"/>
    <n v="0"/>
    <n v="44"/>
    <n v="0"/>
    <n v="44"/>
  </r>
  <r>
    <s v="1431388"/>
    <s v="CORK SPARK FIRST UNPRT 750 1 DISK"/>
    <x v="4"/>
    <x v="2"/>
    <n v="5709.28"/>
    <n v="0"/>
    <n v="5709.28"/>
    <n v="0"/>
    <n v="5709.28"/>
    <n v="5488"/>
    <n v="0"/>
    <n v="5488"/>
    <n v="0"/>
    <n v="5488"/>
  </r>
  <r>
    <s v="1431388"/>
    <s v="LAB CHAMDOR RED 750 -BBEF NEWZ GENDV2BCK"/>
    <x v="4"/>
    <x v="2"/>
    <n v="393.24"/>
    <n v="0"/>
    <n v="393.24"/>
    <n v="0"/>
    <n v="393.24"/>
    <n v="5750"/>
    <n v="0"/>
    <n v="5750"/>
    <n v="0"/>
    <n v="5750"/>
  </r>
  <r>
    <s v="1431388"/>
    <s v="LAB 100X125MM 201C  S/ADH OUTER CTN"/>
    <x v="4"/>
    <x v="2"/>
    <n v="104.66"/>
    <n v="90.712871287128706"/>
    <n v="13.94712871287129"/>
    <n v="91.62"/>
    <n v="13.039999999999992"/>
    <n v="1050"/>
    <n v="910"/>
    <n v="140"/>
    <n v="919.1"/>
    <n v="130.89999999999998"/>
  </r>
  <r>
    <s v="1431388"/>
    <s v="LAB CHAMDOR RED 750 -BBEF NOIMP  V3S BCK"/>
    <x v="4"/>
    <x v="2"/>
    <n v="0"/>
    <n v="373.40886699507388"/>
    <n v="-373.40886699507388"/>
    <n v="379.01"/>
    <n v="-379.01"/>
    <n v="0"/>
    <n v="5460"/>
    <n v="-5460"/>
    <n v="5541.9"/>
    <n v="-5541.9"/>
  </r>
  <r>
    <s v="1431388"/>
    <s v="PAR CHIP 6X750  BN0503 &amp; IMP FACETSV2"/>
    <x v="4"/>
    <x v="2"/>
    <n v="452.92"/>
    <n v="450.44776119402985"/>
    <n v="2.4722388059701643"/>
    <n v="452.7"/>
    <n v="0.22000000000002728"/>
    <n v="915"/>
    <n v="910"/>
    <n v="5"/>
    <n v="914.55"/>
    <n v="0.45000000000004547"/>
  </r>
  <r>
    <s v="1431388"/>
    <s v="LAB CHAMDOR RED 750      V5 BDY"/>
    <x v="4"/>
    <x v="2"/>
    <n v="749.46"/>
    <n v="711.65517241379314"/>
    <n v="37.804827586206898"/>
    <n v="722.33"/>
    <n v="27.129999999999995"/>
    <n v="5750"/>
    <n v="5460"/>
    <n v="290"/>
    <n v="5541.9"/>
    <n v="208.10000000000036"/>
  </r>
  <r>
    <s v="1431388"/>
    <s v="LAB CHAMDOR RED 750 EXP  V5 NCK"/>
    <x v="4"/>
    <x v="2"/>
    <n v="1044.8900000000001"/>
    <n v="992.18719211822656"/>
    <n v="52.702807881773538"/>
    <n v="1007.07"/>
    <n v="37.82000000000005"/>
    <n v="5750"/>
    <n v="5460"/>
    <n v="290"/>
    <n v="5541.9"/>
    <n v="208.10000000000036"/>
  </r>
  <r>
    <s v="1431388"/>
    <s v="WIR GENERIC TIN 36MM UNPRT GOLD LACQUER"/>
    <x v="4"/>
    <x v="2"/>
    <n v="2263.2600000000002"/>
    <n v="2218.5588235294113"/>
    <n v="44.701176470588962"/>
    <n v="2262.9299999999998"/>
    <n v="0.33000000000038199"/>
    <n v="5570"/>
    <n v="5460"/>
    <n v="110"/>
    <n v="5569.2"/>
    <n v="0.8000000000001819"/>
  </r>
  <r>
    <s v="1431388"/>
    <s v="FOI G/JUICE      35X130 ALU 750      GLD"/>
    <x v="4"/>
    <x v="2"/>
    <n v="2992.46"/>
    <n v="2948.1773399014778"/>
    <n v="44.282660098522229"/>
    <n v="2992.4"/>
    <n v="5.999999999994543E-2"/>
    <n v="5542"/>
    <n v="5460"/>
    <n v="82"/>
    <n v="5541.9"/>
    <n v="0.1000000000003638"/>
  </r>
  <r>
    <s v="1431388"/>
    <s v="CTN CHAMDOR GEN 6X750 BN503 V2"/>
    <x v="4"/>
    <x v="2"/>
    <n v="4176.4799999999996"/>
    <n v="4113.2019704433487"/>
    <n v="63.278029556650836"/>
    <n v="4174.8999999999996"/>
    <n v="1.5799999999999272"/>
    <n v="924"/>
    <n v="910"/>
    <n v="14"/>
    <n v="923.65"/>
    <n v="0.35000000000002274"/>
  </r>
  <r>
    <s v="1431388"/>
    <s v="CORK SPARK FIRST UNPRT 750"/>
    <x v="4"/>
    <x v="2"/>
    <n v="0"/>
    <n v="6806.0497512437814"/>
    <n v="-6806.0497512437814"/>
    <n v="6840.08"/>
    <n v="-6840.08"/>
    <n v="0"/>
    <n v="5460"/>
    <n v="-5460"/>
    <n v="5487.3"/>
    <n v="-5487.3"/>
  </r>
  <r>
    <s v="1431388"/>
    <s v="BOT 0503 750 GRN   CORK  SPARKLING   NEW"/>
    <x v="4"/>
    <x v="2"/>
    <n v="27660.04"/>
    <n v="27384.198019801981"/>
    <n v="275.84198019801988"/>
    <n v="27658.04"/>
    <n v="2"/>
    <n v="5515"/>
    <n v="5460"/>
    <n v="55"/>
    <n v="5514.6"/>
    <n v="0.3999999999996362"/>
  </r>
  <r>
    <s v="1431388"/>
    <s v="BULK CHAMDOR RED"/>
    <x v="4"/>
    <x v="3"/>
    <n v="19519.36"/>
    <n v="19237.517106549367"/>
    <n v="281.84289345063371"/>
    <n v="19679.98"/>
    <n v="-160.61999999999898"/>
    <n v="4155"/>
    <n v="4095.0000000000009"/>
    <n v="59.999999999999091"/>
    <n v="4189.1850000000004"/>
    <n v="-34.1850000000004"/>
  </r>
  <r>
    <s v="1431388"/>
    <s v="CO2"/>
    <x v="4"/>
    <x v="5"/>
    <n v="275.68"/>
    <n v="270.27450980392155"/>
    <n v="5.4054901960784605"/>
    <n v="275.68"/>
    <n v="0"/>
    <n v="50.122999999999998"/>
    <n v="49.140196078431373"/>
    <n v="0.98280392156862462"/>
    <n v="50.122999999999998"/>
    <n v="0"/>
  </r>
  <r>
    <s v="1431411"/>
    <s v=" "/>
    <x v="0"/>
    <x v="0"/>
    <n v="1717.77"/>
    <n v="0"/>
    <n v="1717.77"/>
    <n v="0"/>
    <n v="1717.77"/>
    <n v="0"/>
    <n v="0"/>
    <n v="0"/>
    <n v="0"/>
    <n v="0"/>
  </r>
  <r>
    <s v="1431411"/>
    <s v="OH: BULK PREP DEPREC"/>
    <x v="1"/>
    <x v="0"/>
    <n v="126.43"/>
    <n v="0"/>
    <n v="126.43"/>
    <n v="129.16999999999999"/>
    <n v="-2.7399999999999807"/>
    <n v="0"/>
    <n v="0"/>
    <n v="0"/>
    <n v="0"/>
    <n v="0"/>
  </r>
  <r>
    <s v="1431411"/>
    <s v="OH: INDIRECT DEPREC"/>
    <x v="1"/>
    <x v="0"/>
    <n v="567.09"/>
    <n v="0"/>
    <n v="567.09"/>
    <n v="579.38"/>
    <n v="-12.289999999999964"/>
    <n v="0"/>
    <n v="0"/>
    <n v="0"/>
    <n v="0"/>
    <n v="0"/>
  </r>
  <r>
    <s v="1431411"/>
    <s v="JCL LINE 1          / MACHINE HOUR"/>
    <x v="2"/>
    <x v="0"/>
    <n v="1927.31"/>
    <n v="0"/>
    <n v="1927.31"/>
    <n v="1296.1600000000001"/>
    <n v="631.14999999999986"/>
    <n v="4.75"/>
    <n v="0"/>
    <n v="4.75"/>
    <n v="3.194"/>
    <n v="1.556"/>
  </r>
  <r>
    <s v="1431411"/>
    <s v="OH:UNUSED CAPACITY"/>
    <x v="1"/>
    <x v="0"/>
    <n v="4040.31"/>
    <n v="0"/>
    <n v="4040.31"/>
    <n v="4127.8599999999997"/>
    <n v="-87.549999999999727"/>
    <n v="0"/>
    <n v="0"/>
    <n v="0"/>
    <n v="0"/>
    <n v="0"/>
  </r>
  <r>
    <s v="1431411"/>
    <s v="JCL LINE 1          / MACHINE DEPR"/>
    <x v="2"/>
    <x v="0"/>
    <n v="8616.5"/>
    <n v="0"/>
    <n v="8616.5"/>
    <n v="5794.77"/>
    <n v="2821.7299999999996"/>
    <n v="4.75"/>
    <n v="0"/>
    <n v="4.75"/>
    <n v="3.194"/>
    <n v="1.556"/>
  </r>
  <r>
    <s v="1431411"/>
    <s v="JCL LINE 1          / LABOUR HOURS"/>
    <x v="2"/>
    <x v="0"/>
    <n v="10147.56"/>
    <n v="0"/>
    <n v="10147.56"/>
    <n v="6824.39"/>
    <n v="3323.1699999999992"/>
    <n v="99.75"/>
    <n v="0"/>
    <n v="99.75"/>
    <n v="67.082999999999998"/>
    <n v="32.667000000000002"/>
  </r>
  <r>
    <s v="1431411"/>
    <s v="OVERHEAD: BULK PREP"/>
    <x v="1"/>
    <x v="0"/>
    <n v="7287.61"/>
    <n v="0"/>
    <n v="7287.61"/>
    <n v="7445.52"/>
    <n v="-157.91000000000076"/>
    <n v="0"/>
    <n v="0"/>
    <n v="0"/>
    <n v="0"/>
    <n v="0"/>
  </r>
  <r>
    <s v="1431411"/>
    <s v="OVERHEAD: INDIRECT"/>
    <x v="1"/>
    <x v="0"/>
    <n v="15976.99"/>
    <n v="0"/>
    <n v="15976.99"/>
    <n v="16323.17"/>
    <n v="-346.18000000000029"/>
    <n v="0"/>
    <n v="0"/>
    <n v="0"/>
    <n v="0"/>
    <n v="0"/>
  </r>
  <r>
    <s v="1431411"/>
    <s v="CHAMDOR WHITE       12X750ML        GENR"/>
    <x v="3"/>
    <x v="4"/>
    <n v="-375939.58"/>
    <n v="0"/>
    <n v="-375939.58"/>
    <n v="-375939.58"/>
    <n v="0"/>
    <n v="-2300"/>
    <n v="0"/>
    <n v="-2300"/>
    <n v="-2300"/>
    <n v="0"/>
  </r>
  <r>
    <s v="1431411"/>
    <s v="LAB 100X125MMWHT SEMI-GLOSSS/ADHOUTERCTN"/>
    <x v="4"/>
    <x v="2"/>
    <n v="15.83"/>
    <n v="0"/>
    <n v="15.83"/>
    <n v="0"/>
    <n v="15.83"/>
    <n v="186"/>
    <n v="0"/>
    <n v="186"/>
    <n v="0"/>
    <n v="186"/>
  </r>
  <r>
    <s v="1431411"/>
    <s v="CORK SPARK FIRST UNPRT 750 1 DISK"/>
    <x v="4"/>
    <x v="2"/>
    <n v="28856.400000000001"/>
    <n v="0"/>
    <n v="28856.400000000001"/>
    <n v="0"/>
    <n v="28856.400000000001"/>
    <n v="27738"/>
    <n v="0"/>
    <n v="27738"/>
    <n v="0"/>
    <n v="27738"/>
  </r>
  <r>
    <s v="1431411"/>
    <s v="LAB 100X125MM 363C  S/ADH OUTER CTN"/>
    <x v="4"/>
    <x v="2"/>
    <n v="249.2"/>
    <n v="229.26470588235293"/>
    <n v="19.935294117647061"/>
    <n v="233.85"/>
    <n v="15.349999999999994"/>
    <n v="2500"/>
    <n v="2300"/>
    <n v="200"/>
    <n v="2346"/>
    <n v="154"/>
  </r>
  <r>
    <s v="1431411"/>
    <s v="LAB CHAMDOR WHT 750 -BBEF NOIMP  V3S BCK"/>
    <x v="4"/>
    <x v="2"/>
    <n v="1897.82"/>
    <n v="1887.5665024630541"/>
    <n v="10.253497536945815"/>
    <n v="1915.88"/>
    <n v="-18.060000000000173"/>
    <n v="27750"/>
    <n v="27600"/>
    <n v="150"/>
    <n v="28014"/>
    <n v="-264"/>
  </r>
  <r>
    <s v="1431411"/>
    <s v="PAR CHIP 12X750 BN0503           V3"/>
    <x v="4"/>
    <x v="2"/>
    <n v="2291.19"/>
    <n v="2279.3034825870645"/>
    <n v="11.886517412935518"/>
    <n v="2290.6999999999998"/>
    <n v="0.49000000000023647"/>
    <n v="2312"/>
    <n v="2300"/>
    <n v="12"/>
    <n v="2311.5"/>
    <n v="0.5"/>
  </r>
  <r>
    <s v="1431411"/>
    <s v="LAB CHAMDOR WHT 750      V4 BDY"/>
    <x v="4"/>
    <x v="2"/>
    <n v="3616.94"/>
    <n v="3597.3793103448274"/>
    <n v="19.560689655172609"/>
    <n v="3651.34"/>
    <n v="-34.400000000000091"/>
    <n v="27750"/>
    <n v="27600"/>
    <n v="150"/>
    <n v="28014"/>
    <n v="-264"/>
  </r>
  <r>
    <s v="1431411"/>
    <s v="LAB CHAMDOR WHT 750  EXP V5 NCK"/>
    <x v="4"/>
    <x v="2"/>
    <n v="5351.59"/>
    <n v="5322.6600985221676"/>
    <n v="28.929901477832573"/>
    <n v="5402.5"/>
    <n v="-50.909999999999854"/>
    <n v="27750"/>
    <n v="27600"/>
    <n v="150"/>
    <n v="28014"/>
    <n v="-264"/>
  </r>
  <r>
    <s v="1431411"/>
    <s v="WIR GENERIC TIN 36MM UNPRT GOLD LACQUER"/>
    <x v="4"/>
    <x v="2"/>
    <n v="11439"/>
    <n v="11214.705882352941"/>
    <n v="224.29411764705947"/>
    <n v="11439"/>
    <n v="0"/>
    <n v="28152"/>
    <n v="27600"/>
    <n v="552"/>
    <n v="28152"/>
    <n v="0"/>
  </r>
  <r>
    <s v="1431411"/>
    <s v="FOI G/JUICE      35X130 ALU 750      GLD"/>
    <x v="4"/>
    <x v="2"/>
    <n v="15126.44"/>
    <n v="14902.896551724138"/>
    <n v="223.54344827586283"/>
    <n v="15126.44"/>
    <n v="0"/>
    <n v="28014"/>
    <n v="27600"/>
    <n v="414"/>
    <n v="28014"/>
    <n v="0"/>
  </r>
  <r>
    <s v="1431411"/>
    <s v="CTN CHAMDOR GEN 12X750 BN503 V4"/>
    <x v="4"/>
    <x v="2"/>
    <n v="18539.900000000001"/>
    <n v="18262"/>
    <n v="277.90000000000146"/>
    <n v="18535.93"/>
    <n v="3.9700000000011642"/>
    <n v="2335"/>
    <n v="2300"/>
    <n v="35"/>
    <n v="2334.5"/>
    <n v="0.5"/>
  </r>
  <r>
    <s v="1431411"/>
    <s v="CORK SPARK FIRST UNPRT 750"/>
    <x v="4"/>
    <x v="2"/>
    <n v="0"/>
    <n v="34404.228855721391"/>
    <n v="-34404.228855721391"/>
    <n v="34576.25"/>
    <n v="-34576.25"/>
    <n v="0"/>
    <n v="27600"/>
    <n v="-27600"/>
    <n v="27738"/>
    <n v="-27738"/>
  </r>
  <r>
    <s v="1431411"/>
    <s v="BOT 0503 750 GRN   CORK  SPARKLING   NEW"/>
    <x v="4"/>
    <x v="2"/>
    <n v="139809.85"/>
    <n v="138425.59405940594"/>
    <n v="1384.2559405940701"/>
    <n v="139809.85"/>
    <n v="0"/>
    <n v="27876"/>
    <n v="27600"/>
    <n v="276"/>
    <n v="27876"/>
    <n v="0"/>
  </r>
  <r>
    <s v="1431411"/>
    <s v="BULK CHAMDOR WHITE"/>
    <x v="4"/>
    <x v="3"/>
    <n v="96944.320000000007"/>
    <n v="96817.106549364617"/>
    <n v="127.21345063539047"/>
    <n v="99043.9"/>
    <n v="-2099.5799999999872"/>
    <n v="20727"/>
    <n v="20700"/>
    <n v="27"/>
    <n v="21176.1"/>
    <n v="-449.09999999999854"/>
  </r>
  <r>
    <s v="1431411"/>
    <s v="CO2"/>
    <x v="4"/>
    <x v="5"/>
    <n v="1393.53"/>
    <n v="1366.1960784313726"/>
    <n v="27.333921568627375"/>
    <n v="1393.52"/>
    <n v="9.9999999999909051E-3"/>
    <n v="253.36799999999999"/>
    <n v="248.4"/>
    <n v="4.9679999999999893"/>
    <n v="253.36799999999999"/>
    <n v="0"/>
  </r>
  <r>
    <s v="1431412"/>
    <s v=" "/>
    <x v="0"/>
    <x v="0"/>
    <n v="9362.16"/>
    <n v="0"/>
    <n v="9362.16"/>
    <n v="0"/>
    <n v="9362.16"/>
    <n v="0"/>
    <n v="0"/>
    <n v="0"/>
    <n v="0"/>
    <n v="0"/>
  </r>
  <r>
    <s v="1431412"/>
    <s v="OH: BULK PREP DEPREC"/>
    <x v="1"/>
    <x v="0"/>
    <n v="95.3"/>
    <n v="0"/>
    <n v="95.3"/>
    <n v="97.36"/>
    <n v="-2.0600000000000023"/>
    <n v="0"/>
    <n v="0"/>
    <n v="0"/>
    <n v="0"/>
    <n v="0"/>
  </r>
  <r>
    <s v="1431412"/>
    <s v="OH: INDIRECT DEPREC"/>
    <x v="1"/>
    <x v="0"/>
    <n v="427.45"/>
    <n v="0"/>
    <n v="427.45"/>
    <n v="436.67"/>
    <n v="-9.2200000000000273"/>
    <n v="0"/>
    <n v="0"/>
    <n v="0"/>
    <n v="0"/>
    <n v="0"/>
  </r>
  <r>
    <s v="1431412"/>
    <s v="JCL LINE 1          / MACHINE HOUR"/>
    <x v="2"/>
    <x v="0"/>
    <n v="912.94"/>
    <n v="0"/>
    <n v="912.94"/>
    <n v="1099.08"/>
    <n v="-186.13999999999987"/>
    <n v="2.25"/>
    <n v="0"/>
    <n v="2.25"/>
    <n v="2.7090000000000001"/>
    <n v="-0.45900000000000007"/>
  </r>
  <r>
    <s v="1431412"/>
    <s v="OH:UNUSED CAPACITY"/>
    <x v="1"/>
    <x v="0"/>
    <n v="3045.39"/>
    <n v="0"/>
    <n v="3045.39"/>
    <n v="3111.15"/>
    <n v="-65.760000000000218"/>
    <n v="0"/>
    <n v="0"/>
    <n v="0"/>
    <n v="0"/>
    <n v="0"/>
  </r>
  <r>
    <s v="1431412"/>
    <s v="JCL LINE 1          / MACHINE DEPR"/>
    <x v="2"/>
    <x v="0"/>
    <n v="4081.5"/>
    <n v="0"/>
    <n v="4081.5"/>
    <n v="4913.7"/>
    <n v="-832.19999999999982"/>
    <n v="2.25"/>
    <n v="0"/>
    <n v="2.25"/>
    <n v="2.7090000000000001"/>
    <n v="-0.45900000000000007"/>
  </r>
  <r>
    <s v="1431412"/>
    <s v="OVERHEAD: BULK PREP"/>
    <x v="1"/>
    <x v="0"/>
    <n v="5493.05"/>
    <n v="0"/>
    <n v="5493.05"/>
    <n v="5611.65"/>
    <n v="-118.59999999999945"/>
    <n v="0"/>
    <n v="0"/>
    <n v="0"/>
    <n v="0"/>
    <n v="0"/>
  </r>
  <r>
    <s v="1431412"/>
    <s v="JCL LINE 1          / LABOUR HOURS"/>
    <x v="2"/>
    <x v="0"/>
    <n v="4806.74"/>
    <n v="0"/>
    <n v="4806.74"/>
    <n v="5786.47"/>
    <n v="-979.73000000000047"/>
    <n v="47.25"/>
    <n v="0"/>
    <n v="47.25"/>
    <n v="56.881"/>
    <n v="-9.6310000000000002"/>
  </r>
  <r>
    <s v="1431412"/>
    <s v="OVERHEAD: INDIRECT"/>
    <x v="1"/>
    <x v="0"/>
    <n v="12042.68"/>
    <n v="0"/>
    <n v="12042.68"/>
    <n v="12302.71"/>
    <n v="-260.02999999999884"/>
    <n v="0"/>
    <n v="0"/>
    <n v="0"/>
    <n v="0"/>
    <n v="0"/>
  </r>
  <r>
    <s v="1431412"/>
    <s v="CHAMDOR WHITE       6X750ML     GENR"/>
    <x v="3"/>
    <x v="4"/>
    <n v="-286765.34999999998"/>
    <n v="0"/>
    <n v="-286765.34999999998"/>
    <n v="-286765.33"/>
    <n v="-1.9999999960418791E-2"/>
    <n v="-3467"/>
    <n v="0"/>
    <n v="-3467"/>
    <n v="-3467"/>
    <n v="0"/>
  </r>
  <r>
    <s v="1431412"/>
    <s v="LAB 100X125MMWHT SEMI-GLOSSS/ADHOUTERCTN"/>
    <x v="4"/>
    <x v="2"/>
    <n v="12"/>
    <n v="0"/>
    <n v="12"/>
    <n v="0"/>
    <n v="12"/>
    <n v="141"/>
    <n v="0"/>
    <n v="141"/>
    <n v="0"/>
    <n v="141"/>
  </r>
  <r>
    <s v="1431412"/>
    <s v="CORK SPARK FIRST UNPRT 750 1 DISK"/>
    <x v="4"/>
    <x v="2"/>
    <n v="21742.69"/>
    <n v="0"/>
    <n v="21742.69"/>
    <n v="0"/>
    <n v="21742.69"/>
    <n v="20900"/>
    <n v="0"/>
    <n v="20900"/>
    <n v="0"/>
    <n v="20900"/>
  </r>
  <r>
    <s v="1431412"/>
    <s v="LAB 100X125MM 363C  S/ADH OUTER CTN"/>
    <x v="4"/>
    <x v="2"/>
    <n v="392.73"/>
    <n v="345.58823529411762"/>
    <n v="47.141764705882395"/>
    <n v="352.5"/>
    <n v="40.230000000000018"/>
    <n v="3940"/>
    <n v="3467"/>
    <n v="473"/>
    <n v="3536.34"/>
    <n v="403.65999999999985"/>
  </r>
  <r>
    <s v="1431412"/>
    <s v="LAB CHAMDOR WHT 750 -BBEF NOIMP  V3S BCK"/>
    <x v="4"/>
    <x v="2"/>
    <n v="1443.03"/>
    <n v="1422.6502463054187"/>
    <n v="20.379753694581268"/>
    <n v="1443.99"/>
    <n v="-0.96000000000003638"/>
    <n v="21100"/>
    <n v="20802"/>
    <n v="298"/>
    <n v="21114.03"/>
    <n v="-14.029999999998836"/>
  </r>
  <r>
    <s v="1431412"/>
    <s v="PAR CHIP 6X750  BN0503 &amp; IMP FACETSV2"/>
    <x v="4"/>
    <x v="2"/>
    <n v="1717.65"/>
    <n v="1716.1691542288556"/>
    <n v="1.4808457711444589"/>
    <n v="1724.75"/>
    <n v="-7.0999999999999091"/>
    <n v="3470"/>
    <n v="3467"/>
    <n v="3"/>
    <n v="3484.335"/>
    <n v="-14.335000000000036"/>
  </r>
  <r>
    <s v="1431412"/>
    <s v="LAB CHAMDOR WHT 750      V4 BDY"/>
    <x v="4"/>
    <x v="2"/>
    <n v="2717.59"/>
    <n v="2711.3300492610838"/>
    <n v="6.2599507389163591"/>
    <n v="2752"/>
    <n v="-34.409999999999854"/>
    <n v="20850"/>
    <n v="20802"/>
    <n v="48"/>
    <n v="21114.03"/>
    <n v="-264.02999999999884"/>
  </r>
  <r>
    <s v="1431412"/>
    <s v="LAB CHAMDOR WHT 750  EXP V5 NCK"/>
    <x v="4"/>
    <x v="2"/>
    <n v="4020.92"/>
    <n v="4011.6650246305417"/>
    <n v="9.2549753694584069"/>
    <n v="4071.84"/>
    <n v="-50.920000000000073"/>
    <n v="20850"/>
    <n v="20802"/>
    <n v="48"/>
    <n v="21114.03"/>
    <n v="-264.02999999999884"/>
  </r>
  <r>
    <s v="1431412"/>
    <s v="WIR GENERIC TIN 36MM UNPRT GOLD LACQUER"/>
    <x v="4"/>
    <x v="2"/>
    <n v="8492.2999999999993"/>
    <n v="8452.4803921568637"/>
    <n v="39.8196078431356"/>
    <n v="8621.5300000000007"/>
    <n v="-129.23000000000138"/>
    <n v="20900"/>
    <n v="20802"/>
    <n v="98"/>
    <n v="21218.04"/>
    <n v="-318.04000000000087"/>
  </r>
  <r>
    <s v="1431412"/>
    <s v="FOI G/JUICE      35X130 ALU 750      GLD"/>
    <x v="4"/>
    <x v="2"/>
    <n v="11285.16"/>
    <n v="11232.246305418719"/>
    <n v="52.913694581280652"/>
    <n v="11400.73"/>
    <n v="-115.56999999999971"/>
    <n v="20900"/>
    <n v="20802"/>
    <n v="98"/>
    <n v="21114.03"/>
    <n v="-214.02999999999884"/>
  </r>
  <r>
    <s v="1431412"/>
    <s v="CTN CHAMDOR GEN 6X750 BN503 V2"/>
    <x v="4"/>
    <x v="2"/>
    <n v="15729.6"/>
    <n v="15670.837438423645"/>
    <n v="58.762561576355438"/>
    <n v="15905.9"/>
    <n v="-176.29999999999927"/>
    <n v="3480"/>
    <n v="3467"/>
    <n v="13"/>
    <n v="3519.0050000000001"/>
    <n v="-39.005000000000109"/>
  </r>
  <r>
    <s v="1431412"/>
    <s v="CORK SPARK FIRST UNPRT 750"/>
    <x v="4"/>
    <x v="2"/>
    <n v="0"/>
    <n v="25930.3184079602"/>
    <n v="-25930.3184079602"/>
    <n v="26059.97"/>
    <n v="-26059.97"/>
    <n v="0"/>
    <n v="20801.999999999996"/>
    <n v="-20801.999999999996"/>
    <n v="20906.009999999998"/>
    <n v="-20906.009999999998"/>
  </r>
  <r>
    <s v="1431412"/>
    <s v="BOT 0503 750 GRN   CORK  SPARKLING   NEW"/>
    <x v="4"/>
    <x v="2"/>
    <n v="104822.28"/>
    <n v="104330.76237623762"/>
    <n v="491.51762376238185"/>
    <n v="105374.07"/>
    <n v="-551.79000000000815"/>
    <n v="20900"/>
    <n v="20802"/>
    <n v="98"/>
    <n v="21010.02"/>
    <n v="-110.02000000000044"/>
  </r>
  <r>
    <s v="1431412"/>
    <s v="BULK CHAMDOR WHITE"/>
    <x v="4"/>
    <x v="3"/>
    <n v="73071.899999999994"/>
    <n v="72970.635386119262"/>
    <n v="101.26461388073221"/>
    <n v="74648.960000000006"/>
    <n v="-1577.0600000000122"/>
    <n v="15623"/>
    <n v="15601.500488758553"/>
    <n v="21.499511241447181"/>
    <n v="15960.334999999999"/>
    <n v="-337.33499999999913"/>
  </r>
  <r>
    <s v="1431412"/>
    <s v="CO2"/>
    <x v="4"/>
    <x v="5"/>
    <n v="1050.29"/>
    <n v="1029.6960784313726"/>
    <n v="20.593921568627366"/>
    <n v="1050.29"/>
    <n v="0"/>
    <n v="190.96199999999999"/>
    <n v="187.2176470588235"/>
    <n v="3.7443529411764871"/>
    <n v="190.96199999999999"/>
    <n v="0"/>
  </r>
  <r>
    <s v="1431416"/>
    <s v=" "/>
    <x v="0"/>
    <x v="0"/>
    <n v="-3101.73"/>
    <n v="0"/>
    <n v="-3101.73"/>
    <n v="0"/>
    <n v="-3101.73"/>
    <n v="0"/>
    <n v="0"/>
    <n v="0"/>
    <n v="0"/>
    <n v="0"/>
  </r>
  <r>
    <s v="1431416"/>
    <s v="JCL LINE 1          / MACHINE HOUR"/>
    <x v="2"/>
    <x v="0"/>
    <n v="912.94"/>
    <n v="0"/>
    <n v="912.94"/>
    <n v="597.04"/>
    <n v="315.90000000000009"/>
    <n v="2.25"/>
    <n v="0"/>
    <n v="2.25"/>
    <n v="1.4710000000000001"/>
    <n v="0.77899999999999991"/>
  </r>
  <r>
    <s v="1431416"/>
    <s v="JCL LINE 1          / MACHINE DEPR"/>
    <x v="2"/>
    <x v="0"/>
    <n v="4081.5"/>
    <n v="0"/>
    <n v="4081.5"/>
    <n v="2669.22"/>
    <n v="1412.2800000000002"/>
    <n v="2.25"/>
    <n v="0"/>
    <n v="2.25"/>
    <n v="1.4710000000000001"/>
    <n v="0.77899999999999991"/>
  </r>
  <r>
    <s v="1431416"/>
    <s v="JCL LINE 1          / LABOUR HOURS"/>
    <x v="2"/>
    <x v="0"/>
    <n v="4806.74"/>
    <n v="0"/>
    <n v="4806.74"/>
    <n v="3143.46"/>
    <n v="1663.2799999999997"/>
    <n v="47.25"/>
    <n v="0"/>
    <n v="47.25"/>
    <n v="30.9"/>
    <n v="16.350000000000001"/>
  </r>
  <r>
    <s v="1431416"/>
    <s v="JCLEROUX LAVAL ROSE 6X750ML"/>
    <x v="3"/>
    <x v="4"/>
    <n v="-162764.51"/>
    <n v="0"/>
    <n v="-162764.51"/>
    <n v="-162764.56"/>
    <n v="4.9999999988358468E-2"/>
    <n v="-1030"/>
    <n v="0"/>
    <n v="-1030"/>
    <n v="-1030"/>
    <n v="0"/>
  </r>
  <r>
    <s v="1431416"/>
    <s v="ULS JCLEROUX LAVAL ROSE   1X750ML  DGO"/>
    <x v="4"/>
    <x v="1"/>
    <n v="125794.7"/>
    <n v="125652.23880597015"/>
    <n v="142.46119402984914"/>
    <n v="126280.5"/>
    <n v="-485.80000000000291"/>
    <n v="6187"/>
    <n v="6180"/>
    <n v="7"/>
    <n v="6210.9"/>
    <n v="-23.899999999999636"/>
  </r>
  <r>
    <s v="1431416"/>
    <s v="LAB JCLEROUX LAVAL ROSE750 12%WCAPEV3BCK"/>
    <x v="4"/>
    <x v="2"/>
    <n v="2783.78"/>
    <n v="0"/>
    <n v="2783.78"/>
    <n v="0"/>
    <n v="2783.78"/>
    <n v="6300"/>
    <n v="0"/>
    <n v="6300"/>
    <n v="0"/>
    <n v="6300"/>
  </r>
  <r>
    <s v="1431416"/>
    <s v="PAR CHIP 6X750  BN0503 &amp; IMP FACETSV2"/>
    <x v="4"/>
    <x v="2"/>
    <n v="512.33000000000004"/>
    <n v="509.85074626865674"/>
    <n v="2.4792537313433058"/>
    <n v="512.4"/>
    <n v="-6.9999999999936335E-2"/>
    <n v="1035"/>
    <n v="1030"/>
    <n v="5"/>
    <n v="1035.1500000000001"/>
    <n v="-0.15000000000009095"/>
  </r>
  <r>
    <s v="1431416"/>
    <s v="LAB JCLEROUX LAVAL ROSE 750 NAWCAPEV3BCK"/>
    <x v="4"/>
    <x v="2"/>
    <n v="0"/>
    <n v="2730.7586206896553"/>
    <n v="-2730.7586206896553"/>
    <n v="2771.72"/>
    <n v="-2771.72"/>
    <n v="0"/>
    <n v="6180"/>
    <n v="-6180"/>
    <n v="6272.7"/>
    <n v="-6272.7"/>
  </r>
  <r>
    <s v="1431416"/>
    <s v="FOI JCLEROUX LAVAL ROSE 34X127 ALU 750"/>
    <x v="4"/>
    <x v="2"/>
    <n v="4704.1099999999997"/>
    <n v="4458.8078817733985"/>
    <n v="245.30211822660112"/>
    <n v="4525.6899999999996"/>
    <n v="178.42000000000007"/>
    <n v="6520"/>
    <n v="6180"/>
    <n v="340"/>
    <n v="6272.7"/>
    <n v="247.30000000000018"/>
  </r>
  <r>
    <s v="1431416"/>
    <s v="LAB JCLEROUX LAVAL ROSE 750   V2  BDY"/>
    <x v="4"/>
    <x v="2"/>
    <n v="5659.48"/>
    <n v="5641.231527093596"/>
    <n v="18.248472906403549"/>
    <n v="5725.85"/>
    <n v="-66.3700000000008"/>
    <n v="6200"/>
    <n v="6180"/>
    <n v="20"/>
    <n v="6272.7"/>
    <n v="-72.699999999999818"/>
  </r>
  <r>
    <s v="1431416"/>
    <s v="LAB JCLEROUX LAVAL ROSE 750 V2   NCK"/>
    <x v="4"/>
    <x v="2"/>
    <n v="6446.66"/>
    <n v="6323.8719211822663"/>
    <n v="122.78807881773355"/>
    <n v="6418.73"/>
    <n v="27.930000000000291"/>
    <n v="6300"/>
    <n v="6180"/>
    <n v="120"/>
    <n v="6272.7"/>
    <n v="27.300000000000182"/>
  </r>
  <r>
    <s v="1431416"/>
    <s v="CTN JCLEROUX LAVAL ROSE 6X750 BN503MCCV2"/>
    <x v="4"/>
    <x v="2"/>
    <n v="10164"/>
    <n v="9970.4039408866975"/>
    <n v="193.59605911330254"/>
    <n v="10119.959999999999"/>
    <n v="44.040000000000873"/>
    <n v="1050"/>
    <n v="1030"/>
    <n v="20"/>
    <n v="1045.45"/>
    <n v="4.5499999999999545"/>
  </r>
  <r>
    <s v="1431419"/>
    <s v=" "/>
    <x v="0"/>
    <x v="0"/>
    <n v="-386.63"/>
    <n v="0"/>
    <n v="-386.63"/>
    <n v="0"/>
    <n v="-386.63"/>
    <n v="0"/>
    <n v="0"/>
    <n v="0"/>
    <n v="0"/>
    <n v="0"/>
  </r>
  <r>
    <s v="1431419"/>
    <s v="JCL LINE 1          / MACHINE HOUR"/>
    <x v="2"/>
    <x v="0"/>
    <n v="133.9"/>
    <n v="0"/>
    <n v="133.9"/>
    <n v="166.36"/>
    <n v="-32.460000000000008"/>
    <n v="0.33"/>
    <n v="0"/>
    <n v="0.33"/>
    <n v="0.41"/>
    <n v="-7.999999999999996E-2"/>
  </r>
  <r>
    <s v="1431419"/>
    <s v="JCL LINE 1          / MACHINE DEPR"/>
    <x v="2"/>
    <x v="0"/>
    <n v="598.62"/>
    <n v="0"/>
    <n v="598.62"/>
    <n v="743.75"/>
    <n v="-145.13"/>
    <n v="0.33"/>
    <n v="0"/>
    <n v="0.33"/>
    <n v="0.41"/>
    <n v="-7.999999999999996E-2"/>
  </r>
  <r>
    <s v="1431419"/>
    <s v="JCL LINE 1          / LABOUR HOURS"/>
    <x v="2"/>
    <x v="0"/>
    <n v="704.99"/>
    <n v="0"/>
    <n v="704.99"/>
    <n v="875.9"/>
    <n v="-170.90999999999997"/>
    <n v="6.93"/>
    <n v="0"/>
    <n v="6.93"/>
    <n v="8.61"/>
    <n v="-1.6799999999999997"/>
  </r>
  <r>
    <s v="1431419"/>
    <s v="JCLEROUX BRUT 6X750ML"/>
    <x v="3"/>
    <x v="4"/>
    <n v="-52419.17"/>
    <n v="0"/>
    <n v="-52419.17"/>
    <n v="-52419.19"/>
    <n v="2.0000000004074536E-2"/>
    <n v="-287"/>
    <n v="0"/>
    <n v="-287"/>
    <n v="-287"/>
    <n v="0"/>
  </r>
  <r>
    <s v="1431419"/>
    <s v="ULS JCLEROUX BRUT   1X750ML  DGO"/>
    <x v="4"/>
    <x v="1"/>
    <n v="41679.19"/>
    <n v="41462.447761194031"/>
    <n v="216.74223880597128"/>
    <n v="41669.760000000002"/>
    <n v="9.430000000000291"/>
    <n v="1731"/>
    <n v="1722"/>
    <n v="9"/>
    <n v="1730.61"/>
    <n v="0.39000000000010004"/>
  </r>
  <r>
    <s v="1431419"/>
    <s v="PAR CHIP 6X750  BN0503 &amp; IMP FACETSV2"/>
    <x v="4"/>
    <x v="2"/>
    <n v="145.03"/>
    <n v="142.06965174129354"/>
    <n v="2.9603482587064605"/>
    <n v="142.78"/>
    <n v="2.25"/>
    <n v="293"/>
    <n v="287"/>
    <n v="6"/>
    <n v="288.435"/>
    <n v="4.5649999999999977"/>
  </r>
  <r>
    <s v="1431419"/>
    <s v="LAB JCLEROUX BRUT 750 12% H BCK"/>
    <x v="4"/>
    <x v="2"/>
    <n v="870.39"/>
    <n v="810.16748768472905"/>
    <n v="60.222512315270933"/>
    <n v="822.32"/>
    <n v="48.069999999999936"/>
    <n v="1850"/>
    <n v="1722"/>
    <n v="128"/>
    <n v="1747.83"/>
    <n v="102.17000000000007"/>
  </r>
  <r>
    <s v="1431419"/>
    <s v="FOI JCLEROUX BRUT 34X127 ALU 750 BLUE"/>
    <x v="4"/>
    <x v="2"/>
    <n v="1298.68"/>
    <n v="1242.4039408866995"/>
    <n v="56.276059113300562"/>
    <n v="1261.04"/>
    <n v="37.6400000000001"/>
    <n v="1800"/>
    <n v="1722"/>
    <n v="78"/>
    <n v="1747.83"/>
    <n v="52.170000000000073"/>
  </r>
  <r>
    <s v="1431419"/>
    <s v="LAB JCLEROUX BRUT 750    BDY"/>
    <x v="4"/>
    <x v="2"/>
    <n v="1797.96"/>
    <n v="1673.5566502463055"/>
    <n v="124.40334975369456"/>
    <n v="1698.66"/>
    <n v="99.299999999999955"/>
    <n v="1850"/>
    <n v="1722"/>
    <n v="128"/>
    <n v="1747.83"/>
    <n v="102.17000000000007"/>
  </r>
  <r>
    <s v="1431419"/>
    <s v="LAB JCLEROUX BRUT 750    NCK"/>
    <x v="4"/>
    <x v="2"/>
    <n v="2015.48"/>
    <n v="1876.0295566502464"/>
    <n v="139.45044334975364"/>
    <n v="1904.17"/>
    <n v="111.30999999999995"/>
    <n v="1850"/>
    <n v="1722"/>
    <n v="128"/>
    <n v="1747.83"/>
    <n v="102.17000000000007"/>
  </r>
  <r>
    <s v="1431419"/>
    <s v="CTN JCLEROUX BRUT 6X750  BN503 V2"/>
    <x v="4"/>
    <x v="2"/>
    <n v="3561.56"/>
    <n v="3088.1182266009851"/>
    <n v="473.44177339901489"/>
    <n v="3134.44"/>
    <n v="427.11999999999989"/>
    <n v="331"/>
    <n v="287"/>
    <n v="44"/>
    <n v="291.30500000000001"/>
    <n v="39.694999999999993"/>
  </r>
  <r>
    <s v="1431422"/>
    <s v=" "/>
    <x v="0"/>
    <x v="0"/>
    <n v="5235.05"/>
    <n v="0"/>
    <n v="5235.05"/>
    <n v="0"/>
    <n v="5235.05"/>
    <n v="0"/>
    <n v="0"/>
    <n v="0"/>
    <n v="0"/>
    <n v="0"/>
  </r>
  <r>
    <s v="1431422"/>
    <s v="JCL LINE 1          / MACHINE HOUR"/>
    <x v="2"/>
    <x v="0"/>
    <n v="1014.38"/>
    <n v="0"/>
    <n v="1014.38"/>
    <n v="1324.33"/>
    <n v="-309.94999999999993"/>
    <n v="2.5"/>
    <n v="0"/>
    <n v="2.5"/>
    <n v="3.2639999999999998"/>
    <n v="-0.76399999999999979"/>
  </r>
  <r>
    <s v="1431422"/>
    <s v="JCL LINE 1          / MACHINE DEPR"/>
    <x v="2"/>
    <x v="0"/>
    <n v="4535"/>
    <n v="0"/>
    <n v="4535"/>
    <n v="5920.75"/>
    <n v="-1385.75"/>
    <n v="2.5"/>
    <n v="0"/>
    <n v="2.5"/>
    <n v="3.2639999999999998"/>
    <n v="-0.76399999999999979"/>
  </r>
  <r>
    <s v="1431422"/>
    <s v="JCL LINE 1          / LABOUR HOURS"/>
    <x v="2"/>
    <x v="0"/>
    <n v="5340.83"/>
    <n v="0"/>
    <n v="5340.83"/>
    <n v="6972.98"/>
    <n v="-1632.1499999999996"/>
    <n v="52.5"/>
    <n v="0"/>
    <n v="52.5"/>
    <n v="68.543999999999997"/>
    <n v="-16.043999999999997"/>
  </r>
  <r>
    <s v="1431422"/>
    <s v="PONGRACZ             6X750ML         EU"/>
    <x v="3"/>
    <x v="4"/>
    <n v="-433516.61"/>
    <n v="0"/>
    <n v="-433516.61"/>
    <n v="-433516.6"/>
    <n v="-1.0000000009313226E-2"/>
    <n v="-2448"/>
    <n v="0"/>
    <n v="-2448"/>
    <n v="-2448"/>
    <n v="0"/>
  </r>
  <r>
    <s v="1431422"/>
    <s v="ULS PONGRACZ                1X750ML  DGO"/>
    <x v="4"/>
    <x v="1"/>
    <n v="355472.31"/>
    <n v="355133.87064676615"/>
    <n v="338.43935323384358"/>
    <n v="356909.54"/>
    <n v="-1437.2299999999814"/>
    <n v="14702"/>
    <n v="14688"/>
    <n v="14"/>
    <n v="14761.44"/>
    <n v="-59.440000000000509"/>
  </r>
  <r>
    <s v="1431422"/>
    <s v="LAB PONGRACZ 750 12.5% 53X77 DISTV7H BCK"/>
    <x v="4"/>
    <x v="2"/>
    <n v="1513.65"/>
    <n v="0"/>
    <n v="1513.65"/>
    <n v="0"/>
    <n v="1513.65"/>
    <n v="14750"/>
    <n v="0"/>
    <n v="14750"/>
    <n v="0"/>
    <n v="14750"/>
  </r>
  <r>
    <s v="1431422"/>
    <s v="LAB 100X125MMWHT SEMI-GLOSSS/ADHOUTERCTN"/>
    <x v="4"/>
    <x v="2"/>
    <n v="452.58"/>
    <n v="416.74257425742576"/>
    <n v="35.837425742574226"/>
    <n v="420.91"/>
    <n v="31.669999999999959"/>
    <n v="5317"/>
    <n v="4896"/>
    <n v="421"/>
    <n v="4944.96"/>
    <n v="372.03999999999996"/>
  </r>
  <r>
    <s v="1431422"/>
    <s v="PAR CHIP 6X750  BN R0917         V2"/>
    <x v="4"/>
    <x v="2"/>
    <n v="934.59"/>
    <n v="932.68656716417911"/>
    <n v="1.9034328358209223"/>
    <n v="937.35"/>
    <n v="-2.7599999999999909"/>
    <n v="2453"/>
    <n v="2447.9999999999995"/>
    <n v="5.0000000000004547"/>
    <n v="2460.2399999999998"/>
    <n v="-7.2399999999997817"/>
  </r>
  <r>
    <s v="1431422"/>
    <s v="LAB PONGRACZ 750 12% 53X77 DIST V7 BCK"/>
    <x v="4"/>
    <x v="2"/>
    <n v="0"/>
    <n v="1507.2807881773399"/>
    <n v="-1507.2807881773399"/>
    <n v="1529.89"/>
    <n v="-1529.89"/>
    <n v="0"/>
    <n v="14688"/>
    <n v="-14688"/>
    <n v="14908.32"/>
    <n v="-14908.32"/>
  </r>
  <r>
    <s v="1431422"/>
    <s v="LAB PONGRACZ 750 PNOIR/CHRD  V6 BDY"/>
    <x v="4"/>
    <x v="2"/>
    <n v="6914.95"/>
    <n v="6885.8817733990145"/>
    <n v="29.068226600985327"/>
    <n v="6989.17"/>
    <n v="-74.220000000000255"/>
    <n v="14750"/>
    <n v="14688"/>
    <n v="62"/>
    <n v="14908.32"/>
    <n v="-158.31999999999971"/>
  </r>
  <r>
    <s v="1431422"/>
    <s v="LAB PONGRACZ 750      V7 NCK"/>
    <x v="4"/>
    <x v="2"/>
    <n v="11834.51"/>
    <n v="11784.768472906404"/>
    <n v="49.741527093596233"/>
    <n v="11961.54"/>
    <n v="-127.03000000000065"/>
    <n v="14750"/>
    <n v="14688"/>
    <n v="62"/>
    <n v="14908.32"/>
    <n v="-158.31999999999971"/>
  </r>
  <r>
    <s v="1431422"/>
    <s v="FOI PONGRACZ 35X152 POLY 750  V4"/>
    <x v="4"/>
    <x v="2"/>
    <n v="15736.84"/>
    <n v="15617.753694581281"/>
    <n v="119.08630541871935"/>
    <n v="15852.02"/>
    <n v="-115.18000000000029"/>
    <n v="14800"/>
    <n v="14688"/>
    <n v="112"/>
    <n v="14908.32"/>
    <n v="-108.31999999999971"/>
  </r>
  <r>
    <s v="1431422"/>
    <s v="CTN PONGRACZ     6X750  BN917 MCC V6"/>
    <x v="4"/>
    <x v="2"/>
    <n v="24531.919999999998"/>
    <n v="24333.123152709359"/>
    <n v="198.79684729063956"/>
    <n v="24698.12"/>
    <n v="-166.20000000000073"/>
    <n v="2468"/>
    <n v="2447.9999999999995"/>
    <n v="20.000000000000455"/>
    <n v="2484.7199999999998"/>
    <n v="-16.7199999999998"/>
  </r>
  <r>
    <s v="1431424"/>
    <s v=" "/>
    <x v="0"/>
    <x v="0"/>
    <n v="11002.64"/>
    <n v="0"/>
    <n v="11002.64"/>
    <n v="0"/>
    <n v="11002.64"/>
    <n v="0"/>
    <n v="0"/>
    <n v="0"/>
    <n v="0"/>
    <n v="0"/>
  </r>
  <r>
    <s v="1431424"/>
    <s v="JCL LINE 1          / MACHINE HOUR"/>
    <x v="2"/>
    <x v="0"/>
    <n v="2130.19"/>
    <n v="0"/>
    <n v="2130.19"/>
    <n v="2753.8"/>
    <n v="-623.61000000000013"/>
    <n v="5.25"/>
    <n v="0"/>
    <n v="5.25"/>
    <n v="6.7869999999999999"/>
    <n v="-1.5369999999999999"/>
  </r>
  <r>
    <s v="1431424"/>
    <s v="JCL LINE 1          / MACHINE DEPR"/>
    <x v="2"/>
    <x v="0"/>
    <n v="9523.5"/>
    <n v="0"/>
    <n v="9523.5"/>
    <n v="12311.51"/>
    <n v="-2788.01"/>
    <n v="5.25"/>
    <n v="0"/>
    <n v="5.25"/>
    <n v="6.7869999999999999"/>
    <n v="-1.5369999999999999"/>
  </r>
  <r>
    <s v="1431424"/>
    <s v="JCL LINE 1          / LABOUR HOURS"/>
    <x v="2"/>
    <x v="0"/>
    <n v="11215.74"/>
    <n v="0"/>
    <n v="11215.74"/>
    <n v="14499.51"/>
    <n v="-3283.7700000000004"/>
    <n v="110.25"/>
    <n v="0"/>
    <n v="110.25"/>
    <n v="142.529"/>
    <n v="-32.278999999999996"/>
  </r>
  <r>
    <s v="1431424"/>
    <s v="PONGRACZ             6X750ML"/>
    <x v="3"/>
    <x v="4"/>
    <n v="-901009.81"/>
    <n v="0"/>
    <n v="-901009.81"/>
    <n v="-901010.04"/>
    <n v="0.22999999998137355"/>
    <n v="-5090.3329999999996"/>
    <n v="0"/>
    <n v="-5090.3329999999996"/>
    <n v="-5090.3329999999996"/>
    <n v="0"/>
  </r>
  <r>
    <s v="1431424"/>
    <s v="ULS PONGRACZ                1X750ML  DGO"/>
    <x v="4"/>
    <x v="1"/>
    <n v="739185.1"/>
    <n v="738459.82089552237"/>
    <n v="725.27910447760951"/>
    <n v="742152.12"/>
    <n v="-2967.0200000000186"/>
    <n v="30572"/>
    <n v="30541.998009950246"/>
    <n v="30.001990049753658"/>
    <n v="30694.707999999999"/>
    <n v="-122.70799999999872"/>
  </r>
  <r>
    <s v="1431424"/>
    <s v="LAB PONGRACZ 750 12.5% 53X77 V6H BCK"/>
    <x v="4"/>
    <x v="2"/>
    <n v="3145.3"/>
    <n v="0"/>
    <n v="3145.3"/>
    <n v="0"/>
    <n v="3145.3"/>
    <n v="30650"/>
    <n v="0"/>
    <n v="30650"/>
    <n v="0"/>
    <n v="30650"/>
  </r>
  <r>
    <s v="1431424"/>
    <s v="LAB 100X125MMWHT SEMI-GLOSSS/ADHOUTERCTN"/>
    <x v="4"/>
    <x v="2"/>
    <n v="442.62"/>
    <n v="433.28712871287127"/>
    <n v="9.3328712871287394"/>
    <n v="437.62"/>
    <n v="5"/>
    <n v="5200"/>
    <n v="5090.3326732673268"/>
    <n v="109.66732673267325"/>
    <n v="5141.2359999999999"/>
    <n v="58.764000000000124"/>
  </r>
  <r>
    <s v="1431424"/>
    <s v="PAR CHIP 6X750  BN R0917         V2"/>
    <x v="4"/>
    <x v="2"/>
    <n v="1944.24"/>
    <n v="1939.4129353233832"/>
    <n v="4.8270646766168284"/>
    <n v="1949.11"/>
    <n v="-4.8699999999998909"/>
    <n v="5103"/>
    <n v="5090.333333333333"/>
    <n v="12.66666666666697"/>
    <n v="5115.7849999999999"/>
    <n v="-12.784999999999854"/>
  </r>
  <r>
    <s v="1431424"/>
    <s v="LAB PONGRACZ 750 12% 53X77  V6H BCK"/>
    <x v="4"/>
    <x v="2"/>
    <n v="0"/>
    <n v="3134.2167487684728"/>
    <n v="-3134.2167487684728"/>
    <n v="3181.23"/>
    <n v="-3181.23"/>
    <n v="0"/>
    <n v="30541.998029556653"/>
    <n v="-30541.998029556653"/>
    <n v="31000.128000000001"/>
    <n v="-31000.128000000001"/>
  </r>
  <r>
    <s v="1431424"/>
    <s v="LAB PONGRACZ 750 PNOIR/CHRD  V6 BDY"/>
    <x v="4"/>
    <x v="2"/>
    <n v="14181.5"/>
    <n v="14318.394088669951"/>
    <n v="-136.89408866995109"/>
    <n v="14533.17"/>
    <n v="-351.67000000000007"/>
    <n v="30250"/>
    <n v="30541.998029556653"/>
    <n v="-291.99802955665291"/>
    <n v="31000.128000000001"/>
    <n v="-750.12800000000061"/>
  </r>
  <r>
    <s v="1431424"/>
    <s v="LAB PONGRACZ 750      V7 NCK"/>
    <x v="4"/>
    <x v="2"/>
    <n v="22746.35"/>
    <n v="24505.064039408866"/>
    <n v="-1758.7140394088674"/>
    <n v="24872.639999999999"/>
    <n v="-2126.2900000000009"/>
    <n v="28350"/>
    <n v="30541.998029556653"/>
    <n v="-2191.9980295566529"/>
    <n v="31000.128000000001"/>
    <n v="-2650.1280000000006"/>
  </r>
  <r>
    <s v="1431424"/>
    <s v="FOI PONGRACZ 35X152 POLY 750  V4"/>
    <x v="4"/>
    <x v="2"/>
    <n v="33456.730000000003"/>
    <n v="32475.310344827587"/>
    <n v="981.41965517241624"/>
    <n v="32962.44"/>
    <n v="494.29000000000087"/>
    <n v="31465"/>
    <n v="30541.998029556653"/>
    <n v="923.00197044334709"/>
    <n v="31000.128000000001"/>
    <n v="464.87199999999939"/>
  </r>
  <r>
    <s v="1431424"/>
    <s v="CTN PONGRACZ     6X750  BN917 MCC V6"/>
    <x v="4"/>
    <x v="2"/>
    <n v="52035.9"/>
    <n v="50597.911330049261"/>
    <n v="1437.9886699507406"/>
    <n v="51356.88"/>
    <n v="679.02000000000407"/>
    <n v="5235"/>
    <n v="5090.3330049261085"/>
    <n v="144.66699507389148"/>
    <n v="5166.6880000000001"/>
    <n v="68.311999999999898"/>
  </r>
  <r>
    <s v="1431425"/>
    <s v=" "/>
    <x v="0"/>
    <x v="0"/>
    <n v="6765.38"/>
    <n v="0"/>
    <n v="6765.38"/>
    <n v="0"/>
    <n v="6765.38"/>
    <n v="0"/>
    <n v="0"/>
    <n v="0"/>
    <n v="0"/>
    <n v="0"/>
  </r>
  <r>
    <s v="1431425"/>
    <s v="OH: BULK PREP DEPREC"/>
    <x v="1"/>
    <x v="0"/>
    <n v="0"/>
    <n v="0"/>
    <n v="0"/>
    <n v="1.1000000000000001"/>
    <n v="-1.1000000000000001"/>
    <n v="0"/>
    <n v="0"/>
    <n v="0"/>
    <n v="0"/>
    <n v="0"/>
  </r>
  <r>
    <s v="1431425"/>
    <s v="OH: INDIRECT DEPREC"/>
    <x v="1"/>
    <x v="0"/>
    <n v="0"/>
    <n v="0"/>
    <n v="0"/>
    <n v="4.9400000000000004"/>
    <n v="-4.9400000000000004"/>
    <n v="0"/>
    <n v="0"/>
    <n v="0"/>
    <n v="0"/>
    <n v="0"/>
  </r>
  <r>
    <s v="1431425"/>
    <s v="OH:UNUSED CAPACITY"/>
    <x v="1"/>
    <x v="0"/>
    <n v="0"/>
    <n v="0"/>
    <n v="0"/>
    <n v="35.200000000000003"/>
    <n v="-35.200000000000003"/>
    <n v="0"/>
    <n v="0"/>
    <n v="0"/>
    <n v="0"/>
    <n v="0"/>
  </r>
  <r>
    <s v="1431425"/>
    <s v="OVERHEAD: BULK PREP"/>
    <x v="1"/>
    <x v="0"/>
    <n v="0"/>
    <n v="0"/>
    <n v="0"/>
    <n v="63.5"/>
    <n v="-63.5"/>
    <n v="0"/>
    <n v="0"/>
    <n v="0"/>
    <n v="0"/>
    <n v="0"/>
  </r>
  <r>
    <s v="1431425"/>
    <s v="OVERHEAD: INDIRECT"/>
    <x v="1"/>
    <x v="0"/>
    <n v="0"/>
    <n v="0"/>
    <n v="0"/>
    <n v="139.21"/>
    <n v="-139.21"/>
    <n v="0"/>
    <n v="0"/>
    <n v="0"/>
    <n v="0"/>
    <n v="0"/>
  </r>
  <r>
    <s v="1431425"/>
    <s v="JCL CHAMPENOIS      / MACHINE DEPR"/>
    <x v="2"/>
    <x v="0"/>
    <n v="4418.99"/>
    <n v="0"/>
    <n v="4418.99"/>
    <n v="5320.46"/>
    <n v="-901.47000000000025"/>
    <n v="15"/>
    <n v="0"/>
    <n v="15"/>
    <n v="18.059999999999999"/>
    <n v="-3.0599999999999987"/>
  </r>
  <r>
    <s v="1431425"/>
    <s v="JCL CHAMPENOIS      / MACHINE HOUR"/>
    <x v="2"/>
    <x v="0"/>
    <n v="5913.24"/>
    <n v="0"/>
    <n v="5913.24"/>
    <n v="7119.54"/>
    <n v="-1206.3000000000002"/>
    <n v="15"/>
    <n v="0"/>
    <n v="15"/>
    <n v="18.059999999999999"/>
    <n v="-3.0599999999999987"/>
  </r>
  <r>
    <s v="1431425"/>
    <s v="JCL CHAMPENOIS      / LABOUR HOURS"/>
    <x v="2"/>
    <x v="0"/>
    <n v="7122.41"/>
    <n v="0"/>
    <n v="7122.41"/>
    <n v="8575.3799999999992"/>
    <n v="-1452.9699999999993"/>
    <n v="90"/>
    <n v="0"/>
    <n v="90"/>
    <n v="108.36"/>
    <n v="-18.36"/>
  </r>
  <r>
    <s v="1431425"/>
    <s v="ULS PONGRACZ                1X750ML  DGO"/>
    <x v="3"/>
    <x v="1"/>
    <n v="-436663.71"/>
    <n v="0"/>
    <n v="-436663.71"/>
    <n v="-436663.78"/>
    <n v="7.0000000006984919E-2"/>
    <n v="-18060"/>
    <n v="0"/>
    <n v="-18060"/>
    <n v="-18060"/>
    <n v="0"/>
  </r>
  <r>
    <s v="1431425"/>
    <s v="ULS PONGRACZ                1X750ML  MDC"/>
    <x v="4"/>
    <x v="1"/>
    <n v="369285.15"/>
    <n v="371986.47"/>
    <n v="-2701.3199999999488"/>
    <n v="371986.47"/>
    <n v="-2701.3199999999488"/>
    <n v="18646"/>
    <n v="18782.400000000001"/>
    <n v="-136.40000000000146"/>
    <n v="18782.400000000001"/>
    <n v="-136.40000000000146"/>
  </r>
  <r>
    <s v="1431425"/>
    <s v="WIR PONGRACZ NR087 750  V3"/>
    <x v="4"/>
    <x v="2"/>
    <n v="9065.5"/>
    <n v="9085.6274509803916"/>
    <n v="-20.127450980391586"/>
    <n v="9267.34"/>
    <n v="-201.84000000000015"/>
    <n v="18020"/>
    <n v="18060"/>
    <n v="-40"/>
    <n v="18421.2"/>
    <n v="-401.20000000000073"/>
  </r>
  <r>
    <s v="1431425"/>
    <s v="CORK PONGRACZ 30.5  EXTRA 750 V2"/>
    <x v="4"/>
    <x v="2"/>
    <n v="31777.200000000001"/>
    <n v="31532.756218905473"/>
    <n v="244.44378109452737"/>
    <n v="31690.42"/>
    <n v="86.780000000002474"/>
    <n v="18200"/>
    <n v="18060"/>
    <n v="140"/>
    <n v="18150.3"/>
    <n v="49.700000000000728"/>
  </r>
  <r>
    <s v="1431425"/>
    <s v="DOSAGE MCC NEW"/>
    <x v="4"/>
    <x v="3"/>
    <n v="2315.84"/>
    <n v="2460.23"/>
    <n v="-144.38999999999987"/>
    <n v="2460.23"/>
    <n v="-144.38999999999987"/>
    <n v="170"/>
    <n v="180.6"/>
    <n v="-10.599999999999994"/>
    <n v="180.6"/>
    <n v="-10.599999999999994"/>
  </r>
  <r>
    <s v="1431426"/>
    <s v=" "/>
    <x v="0"/>
    <x v="0"/>
    <n v="10922.4"/>
    <n v="0"/>
    <n v="10922.4"/>
    <n v="0"/>
    <n v="10922.4"/>
    <n v="0"/>
    <n v="0"/>
    <n v="0"/>
    <n v="0"/>
    <n v="0"/>
  </r>
  <r>
    <s v="1431426"/>
    <s v="OH: BULK PREP DEPREC"/>
    <x v="1"/>
    <x v="0"/>
    <n v="0"/>
    <n v="0"/>
    <n v="0"/>
    <n v="1.65"/>
    <n v="-1.65"/>
    <n v="0"/>
    <n v="0"/>
    <n v="0"/>
    <n v="0"/>
    <n v="0"/>
  </r>
  <r>
    <s v="1431426"/>
    <s v="OH: INDIRECT DEPREC"/>
    <x v="1"/>
    <x v="0"/>
    <n v="0"/>
    <n v="0"/>
    <n v="0"/>
    <n v="7.41"/>
    <n v="-7.41"/>
    <n v="0"/>
    <n v="0"/>
    <n v="0"/>
    <n v="0"/>
    <n v="0"/>
  </r>
  <r>
    <s v="1431426"/>
    <s v="OH:UNUSED CAPACITY"/>
    <x v="1"/>
    <x v="0"/>
    <n v="0"/>
    <n v="0"/>
    <n v="0"/>
    <n v="52.81"/>
    <n v="-52.81"/>
    <n v="0"/>
    <n v="0"/>
    <n v="0"/>
    <n v="0"/>
    <n v="0"/>
  </r>
  <r>
    <s v="1431426"/>
    <s v="OVERHEAD: BULK PREP"/>
    <x v="1"/>
    <x v="0"/>
    <n v="0"/>
    <n v="0"/>
    <n v="0"/>
    <n v="95.25"/>
    <n v="-95.25"/>
    <n v="0"/>
    <n v="0"/>
    <n v="0"/>
    <n v="0"/>
    <n v="0"/>
  </r>
  <r>
    <s v="1431426"/>
    <s v="OVERHEAD: INDIRECT"/>
    <x v="1"/>
    <x v="0"/>
    <n v="0"/>
    <n v="0"/>
    <n v="0"/>
    <n v="208.82"/>
    <n v="-208.82"/>
    <n v="0"/>
    <n v="0"/>
    <n v="0"/>
    <n v="0"/>
    <n v="0"/>
  </r>
  <r>
    <s v="1431426"/>
    <s v="JCL CHAMPENOIS      / MACHINE DEPR"/>
    <x v="2"/>
    <x v="0"/>
    <n v="6481.18"/>
    <n v="0"/>
    <n v="6481.18"/>
    <n v="7980.69"/>
    <n v="-1499.5099999999993"/>
    <n v="22"/>
    <n v="0"/>
    <n v="22"/>
    <n v="27.09"/>
    <n v="-5.09"/>
  </r>
  <r>
    <s v="1431426"/>
    <s v="JCL CHAMPENOIS      / MACHINE HOUR"/>
    <x v="2"/>
    <x v="0"/>
    <n v="8672.75"/>
    <n v="0"/>
    <n v="8672.75"/>
    <n v="10679.31"/>
    <n v="-2006.5599999999995"/>
    <n v="22"/>
    <n v="0"/>
    <n v="22"/>
    <n v="27.09"/>
    <n v="-5.09"/>
  </r>
  <r>
    <s v="1431426"/>
    <s v="JCL CHAMPENOIS      / LABOUR HOURS"/>
    <x v="2"/>
    <x v="0"/>
    <n v="10446.200000000001"/>
    <n v="0"/>
    <n v="10446.200000000001"/>
    <n v="12863.06"/>
    <n v="-2416.8599999999988"/>
    <n v="132"/>
    <n v="0"/>
    <n v="132"/>
    <n v="162.54"/>
    <n v="-30.539999999999992"/>
  </r>
  <r>
    <s v="1431426"/>
    <s v="ULS PONGRACZ                1X750ML  DGO"/>
    <x v="3"/>
    <x v="1"/>
    <n v="-654995.56999999995"/>
    <n v="0"/>
    <n v="-654995.56999999995"/>
    <n v="-654995.67000000004"/>
    <n v="0.10000000009313226"/>
    <n v="-27090"/>
    <n v="0"/>
    <n v="-27090"/>
    <n v="-27090"/>
    <n v="0"/>
  </r>
  <r>
    <s v="1431426"/>
    <s v="ULS PONGRACZ                1X750ML  MDC"/>
    <x v="4"/>
    <x v="1"/>
    <n v="552085.85"/>
    <n v="557979.69999999995"/>
    <n v="-5893.8499999999767"/>
    <n v="557979.69999999995"/>
    <n v="-5893.8499999999767"/>
    <n v="27876"/>
    <n v="28173.599999999999"/>
    <n v="-297.59999999999854"/>
    <n v="28173.599999999999"/>
    <n v="-297.59999999999854"/>
  </r>
  <r>
    <s v="1431426"/>
    <s v="WIR PONGRACZ NR087 750  V3"/>
    <x v="4"/>
    <x v="2"/>
    <n v="13995.69"/>
    <n v="13628.441176470587"/>
    <n v="367.24882352941313"/>
    <n v="13901.01"/>
    <n v="94.680000000000291"/>
    <n v="27820"/>
    <n v="27090"/>
    <n v="730"/>
    <n v="27631.8"/>
    <n v="188.20000000000073"/>
  </r>
  <r>
    <s v="1431426"/>
    <s v="CORK PONGRACZ 30.5  EXTRA 750 V2"/>
    <x v="4"/>
    <x v="2"/>
    <n v="48713.4"/>
    <n v="47299.144278606967"/>
    <n v="1414.255721393034"/>
    <n v="47535.64"/>
    <n v="1177.760000000002"/>
    <n v="27900"/>
    <n v="27090"/>
    <n v="810"/>
    <n v="27225.45"/>
    <n v="674.54999999999927"/>
  </r>
  <r>
    <s v="1431426"/>
    <s v="DOSAGE MCC NEW"/>
    <x v="4"/>
    <x v="3"/>
    <n v="3678.1"/>
    <n v="3690.35"/>
    <n v="-12.25"/>
    <n v="3690.35"/>
    <n v="-12.25"/>
    <n v="270"/>
    <n v="270.89999999999998"/>
    <n v="-0.89999999999997726"/>
    <n v="270.89999999999998"/>
    <n v="-0.89999999999997726"/>
  </r>
  <r>
    <s v="1431427"/>
    <s v=" "/>
    <x v="0"/>
    <x v="0"/>
    <n v="3155.82"/>
    <n v="0"/>
    <n v="3155.82"/>
    <n v="0"/>
    <n v="3155.82"/>
    <n v="0"/>
    <n v="0"/>
    <n v="0"/>
    <n v="0"/>
    <n v="0"/>
  </r>
  <r>
    <s v="1431427"/>
    <s v="OH: BULK PREP DEPREC"/>
    <x v="1"/>
    <x v="0"/>
    <n v="0"/>
    <n v="0"/>
    <n v="0"/>
    <n v="0.34"/>
    <n v="-0.34"/>
    <n v="0"/>
    <n v="0"/>
    <n v="0"/>
    <n v="0"/>
    <n v="0"/>
  </r>
  <r>
    <s v="1431427"/>
    <s v="OH: INDIRECT DEPREC"/>
    <x v="1"/>
    <x v="0"/>
    <n v="0"/>
    <n v="0"/>
    <n v="0"/>
    <n v="1.55"/>
    <n v="-1.55"/>
    <n v="0"/>
    <n v="0"/>
    <n v="0"/>
    <n v="0"/>
    <n v="0"/>
  </r>
  <r>
    <s v="1431427"/>
    <s v="OH:UNUSED CAPACITY"/>
    <x v="1"/>
    <x v="0"/>
    <n v="0"/>
    <n v="0"/>
    <n v="0"/>
    <n v="11.02"/>
    <n v="-11.02"/>
    <n v="0"/>
    <n v="0"/>
    <n v="0"/>
    <n v="0"/>
    <n v="0"/>
  </r>
  <r>
    <s v="1431427"/>
    <s v="OVERHEAD: BULK PREP"/>
    <x v="1"/>
    <x v="0"/>
    <n v="0"/>
    <n v="0"/>
    <n v="0"/>
    <n v="19.87"/>
    <n v="-19.87"/>
    <n v="0"/>
    <n v="0"/>
    <n v="0"/>
    <n v="0"/>
    <n v="0"/>
  </r>
  <r>
    <s v="1431427"/>
    <s v="OVERHEAD: INDIRECT"/>
    <x v="1"/>
    <x v="0"/>
    <n v="0"/>
    <n v="0"/>
    <n v="0"/>
    <n v="43.56"/>
    <n v="-43.56"/>
    <n v="0"/>
    <n v="0"/>
    <n v="0"/>
    <n v="0"/>
    <n v="0"/>
  </r>
  <r>
    <s v="1431427"/>
    <s v="JCL CHAMPENOIS      / MACHINE DEPR"/>
    <x v="2"/>
    <x v="0"/>
    <n v="1473"/>
    <n v="0"/>
    <n v="1473"/>
    <n v="1664.78"/>
    <n v="-191.77999999999997"/>
    <n v="5"/>
    <n v="0"/>
    <n v="5"/>
    <n v="5.6509999999999998"/>
    <n v="-0.6509999999999998"/>
  </r>
  <r>
    <s v="1431427"/>
    <s v="JCL CHAMPENOIS      / MACHINE HOUR"/>
    <x v="2"/>
    <x v="0"/>
    <n v="1971.08"/>
    <n v="0"/>
    <n v="1971.08"/>
    <n v="2227.71"/>
    <n v="-256.63000000000011"/>
    <n v="5"/>
    <n v="0"/>
    <n v="5"/>
    <n v="5.6509999999999998"/>
    <n v="-0.6509999999999998"/>
  </r>
  <r>
    <s v="1431427"/>
    <s v="JCL CHAMPENOIS      / LABOUR HOURS"/>
    <x v="2"/>
    <x v="0"/>
    <n v="2374.14"/>
    <n v="0"/>
    <n v="2374.14"/>
    <n v="2683.25"/>
    <n v="-309.11000000000013"/>
    <n v="30"/>
    <n v="0"/>
    <n v="30"/>
    <n v="33.905999999999999"/>
    <n v="-3.9059999999999988"/>
  </r>
  <r>
    <s v="1431427"/>
    <s v="ULS PONGRACZ ROSE           1X750ML  DGO"/>
    <x v="3"/>
    <x v="1"/>
    <n v="-136570.09"/>
    <n v="0"/>
    <n v="-136570.09"/>
    <n v="-136570.07999999999"/>
    <n v="-1.0000000009313226E-2"/>
    <n v="-5651"/>
    <n v="0"/>
    <n v="-5651"/>
    <n v="-5651"/>
    <n v="0"/>
  </r>
  <r>
    <s v="1431427"/>
    <s v="ULS PONGRACZ                1X750ML  MDC"/>
    <x v="4"/>
    <x v="1"/>
    <n v="111918.39"/>
    <n v="116395.1"/>
    <n v="-4476.7100000000064"/>
    <n v="116395.1"/>
    <n v="-4476.7100000000064"/>
    <n v="5651"/>
    <n v="5877.04"/>
    <n v="-226.03999999999996"/>
    <n v="5877.04"/>
    <n v="-226.03999999999996"/>
  </r>
  <r>
    <s v="1431427"/>
    <s v="WIR PONGRACZ NR087 750 PINK  V2"/>
    <x v="4"/>
    <x v="2"/>
    <n v="3032.53"/>
    <n v="2954.627450980392"/>
    <n v="77.902549019608159"/>
    <n v="3013.72"/>
    <n v="18.8100000000004"/>
    <n v="5800"/>
    <n v="5651"/>
    <n v="149"/>
    <n v="5764.02"/>
    <n v="35.979999999999563"/>
  </r>
  <r>
    <s v="1431427"/>
    <s v="CORK PONGRACZ 30.5  EXTRA 750 V2"/>
    <x v="4"/>
    <x v="2"/>
    <n v="10650.6"/>
    <n v="9866.6467661691549"/>
    <n v="783.95323383084542"/>
    <n v="9915.98"/>
    <n v="734.6200000000008"/>
    <n v="6100"/>
    <n v="5651"/>
    <n v="449"/>
    <n v="5679.2550000000001"/>
    <n v="420.74499999999989"/>
  </r>
  <r>
    <s v="1431427"/>
    <s v="DOSAGE PNOIR ROSE NEW"/>
    <x v="4"/>
    <x v="3"/>
    <n v="1994.53"/>
    <n v="593.21"/>
    <n v="1401.32"/>
    <n v="593.21"/>
    <n v="1401.32"/>
    <n v="190"/>
    <n v="56.51"/>
    <n v="133.49"/>
    <n v="56.51"/>
    <n v="133.49"/>
  </r>
  <r>
    <s v="1431430"/>
    <s v=" "/>
    <x v="0"/>
    <x v="0"/>
    <n v="-4822.7"/>
    <n v="0"/>
    <n v="-4822.7"/>
    <n v="0"/>
    <n v="-4822.7"/>
    <n v="0"/>
    <n v="0"/>
    <n v="0"/>
    <n v="0"/>
    <n v="0"/>
  </r>
  <r>
    <s v="1431430"/>
    <s v="JCL LINE 1          / MACHINE HOUR"/>
    <x v="2"/>
    <x v="0"/>
    <n v="1115.81"/>
    <n v="0"/>
    <n v="1115.81"/>
    <n v="654.59"/>
    <n v="461.21999999999991"/>
    <n v="2.75"/>
    <n v="0"/>
    <n v="2.75"/>
    <n v="1.613"/>
    <n v="1.137"/>
  </r>
  <r>
    <s v="1431430"/>
    <s v="JCL LINE 1          / MACHINE DEPR"/>
    <x v="2"/>
    <x v="0"/>
    <n v="4988.5"/>
    <n v="0"/>
    <n v="4988.5"/>
    <n v="2926.51"/>
    <n v="2061.9899999999998"/>
    <n v="2.75"/>
    <n v="0"/>
    <n v="2.75"/>
    <n v="1.613"/>
    <n v="1.137"/>
  </r>
  <r>
    <s v="1431430"/>
    <s v="JCL LINE 1          / LABOUR HOURS"/>
    <x v="2"/>
    <x v="0"/>
    <n v="5874.91"/>
    <n v="0"/>
    <n v="5874.91"/>
    <n v="3446.61"/>
    <n v="2428.2999999999997"/>
    <n v="57.75"/>
    <n v="0"/>
    <n v="57.75"/>
    <n v="33.880000000000003"/>
    <n v="23.869999999999997"/>
  </r>
  <r>
    <s v="1431430"/>
    <s v="PONGRACZ ROSE       6X750ML        EU"/>
    <x v="3"/>
    <x v="4"/>
    <n v="-225316.64"/>
    <n v="0"/>
    <n v="-225316.64"/>
    <n v="-225316.64"/>
    <n v="0"/>
    <n v="-1210"/>
    <n v="0"/>
    <n v="-1210"/>
    <n v="-1210"/>
    <n v="0"/>
  </r>
  <r>
    <s v="1431430"/>
    <s v="ULS PONGRACZ ROSE           1X750ML  DGO"/>
    <x v="4"/>
    <x v="1"/>
    <n v="175600.47"/>
    <n v="175455.4527363184"/>
    <n v="145.01726368159871"/>
    <n v="176332.73"/>
    <n v="-732.26000000000931"/>
    <n v="7266"/>
    <n v="7260"/>
    <n v="6"/>
    <n v="7296.3"/>
    <n v="-30.300000000000182"/>
  </r>
  <r>
    <s v="1431430"/>
    <s v="LAB PONGRACZ ROSE 750 12.5% DIST BCK"/>
    <x v="4"/>
    <x v="2"/>
    <n v="1995.26"/>
    <n v="0"/>
    <n v="1995.26"/>
    <n v="0"/>
    <n v="1995.26"/>
    <n v="7400"/>
    <n v="0"/>
    <n v="7400"/>
    <n v="0"/>
    <n v="7400"/>
  </r>
  <r>
    <s v="1431430"/>
    <s v="LAB 100X125MMWHT SEMI-GLOSSS/ADHOUTERCTN"/>
    <x v="4"/>
    <x v="2"/>
    <n v="213.23"/>
    <n v="205.990099009901"/>
    <n v="7.2399009900989881"/>
    <n v="208.05"/>
    <n v="5.1799999999999784"/>
    <n v="2505"/>
    <n v="2419.9999999999995"/>
    <n v="85.000000000000455"/>
    <n v="2444.1999999999998"/>
    <n v="60.800000000000182"/>
  </r>
  <r>
    <s v="1431430"/>
    <s v="PAR CHIP 6X750  BN R0917         V2"/>
    <x v="4"/>
    <x v="2"/>
    <n v="463.3"/>
    <n v="461.0149253731343"/>
    <n v="2.2850746268657076"/>
    <n v="463.32"/>
    <n v="-1.999999999998181E-2"/>
    <n v="1216"/>
    <n v="1210"/>
    <n v="6"/>
    <n v="1216.05"/>
    <n v="-4.9999999999954525E-2"/>
  </r>
  <r>
    <s v="1431430"/>
    <s v="LAB PONGRACZ ROSE 750 12% DIST BCK"/>
    <x v="4"/>
    <x v="2"/>
    <n v="0"/>
    <n v="1957.5172413793102"/>
    <n v="-1957.5172413793102"/>
    <n v="1986.88"/>
    <n v="-1986.88"/>
    <n v="0"/>
    <n v="7260"/>
    <n v="-7260"/>
    <n v="7368.9"/>
    <n v="-7368.9"/>
  </r>
  <r>
    <s v="1431430"/>
    <s v="LAB PONGRACZ ROSE 750                BDY"/>
    <x v="4"/>
    <x v="2"/>
    <n v="7817.73"/>
    <n v="7669.8226600985217"/>
    <n v="147.90733990147783"/>
    <n v="7784.87"/>
    <n v="32.859999999999673"/>
    <n v="7400"/>
    <n v="7260"/>
    <n v="140"/>
    <n v="7368.9"/>
    <n v="31.100000000000364"/>
  </r>
  <r>
    <s v="1431430"/>
    <s v="LAB PONGRACZ ROSE 750           NCK"/>
    <x v="4"/>
    <x v="2"/>
    <n v="8769.5499999999993"/>
    <n v="8432.7093596059131"/>
    <n v="336.84064039408622"/>
    <n v="8559.2000000000007"/>
    <n v="210.34999999999854"/>
    <n v="7550"/>
    <n v="7260"/>
    <n v="290"/>
    <n v="7368.9"/>
    <n v="181.10000000000036"/>
  </r>
  <r>
    <s v="1431430"/>
    <s v="FOI PONGRACZ ROSE 35X152 POLY 750"/>
    <x v="4"/>
    <x v="2"/>
    <n v="11086.58"/>
    <n v="10696.15763546798"/>
    <n v="390.42236453201986"/>
    <n v="10856.6"/>
    <n v="229.97999999999956"/>
    <n v="7525"/>
    <n v="7260"/>
    <n v="265"/>
    <n v="7368.9"/>
    <n v="156.10000000000036"/>
  </r>
  <r>
    <s v="1431430"/>
    <s v="CTN PONGRACZ ROSE 6X750 BN917 MCC V2"/>
    <x v="4"/>
    <x v="2"/>
    <n v="12214"/>
    <n v="11918.502463054187"/>
    <n v="295.49753694581341"/>
    <n v="12097.28"/>
    <n v="116.71999999999935"/>
    <n v="1240"/>
    <n v="1210"/>
    <n v="30"/>
    <n v="1228.1500000000001"/>
    <n v="11.849999999999909"/>
  </r>
  <r>
    <s v="1431433"/>
    <s v=" "/>
    <x v="0"/>
    <x v="0"/>
    <n v="12249.18"/>
    <n v="0"/>
    <n v="12249.18"/>
    <n v="0"/>
    <n v="12249.18"/>
    <n v="0"/>
    <n v="0"/>
    <n v="0"/>
    <n v="0"/>
    <n v="0"/>
  </r>
  <r>
    <s v="1431433"/>
    <s v="OH: BULK PREP DEPREC"/>
    <x v="1"/>
    <x v="0"/>
    <n v="68.69"/>
    <n v="0"/>
    <n v="68.69"/>
    <n v="69.260000000000005"/>
    <n v="-0.57000000000000739"/>
    <n v="0"/>
    <n v="0"/>
    <n v="0"/>
    <n v="0"/>
    <n v="0"/>
  </r>
  <r>
    <s v="1431433"/>
    <s v="OH: INDIRECT DEPREC"/>
    <x v="1"/>
    <x v="0"/>
    <n v="308.07"/>
    <n v="0"/>
    <n v="308.07"/>
    <n v="310.63"/>
    <n v="-2.5600000000000023"/>
    <n v="0"/>
    <n v="0"/>
    <n v="0"/>
    <n v="0"/>
    <n v="0"/>
  </r>
  <r>
    <s v="1431433"/>
    <s v="JCL LINE 1          / MACHINE HOUR"/>
    <x v="2"/>
    <x v="0"/>
    <n v="608.63"/>
    <n v="0"/>
    <n v="608.63"/>
    <n v="1013.56"/>
    <n v="-404.92999999999995"/>
    <n v="1.5"/>
    <n v="0"/>
    <n v="1.5"/>
    <n v="2.4980000000000002"/>
    <n v="-0.99800000000000022"/>
  </r>
  <r>
    <s v="1431433"/>
    <s v="OH:UNUSED CAPACITY"/>
    <x v="1"/>
    <x v="0"/>
    <n v="2194.91"/>
    <n v="0"/>
    <n v="2194.91"/>
    <n v="2213.12"/>
    <n v="-18.210000000000036"/>
    <n v="0"/>
    <n v="0"/>
    <n v="0"/>
    <n v="0"/>
    <n v="0"/>
  </r>
  <r>
    <s v="1431433"/>
    <s v="OVERHEAD: BULK PREP"/>
    <x v="1"/>
    <x v="0"/>
    <n v="3959.02"/>
    <n v="0"/>
    <n v="3959.02"/>
    <n v="3991.86"/>
    <n v="-32.840000000000146"/>
    <n v="0"/>
    <n v="0"/>
    <n v="0"/>
    <n v="0"/>
    <n v="0"/>
  </r>
  <r>
    <s v="1431433"/>
    <s v="JCL LINE 1          / MACHINE DEPR"/>
    <x v="2"/>
    <x v="0"/>
    <n v="2721"/>
    <n v="0"/>
    <n v="2721"/>
    <n v="4531.37"/>
    <n v="-1810.37"/>
    <n v="1.5"/>
    <n v="0"/>
    <n v="1.5"/>
    <n v="2.4980000000000002"/>
    <n v="-0.99800000000000022"/>
  </r>
  <r>
    <s v="1431433"/>
    <s v="JCL LINE 1          / LABOUR HOURS"/>
    <x v="2"/>
    <x v="0"/>
    <n v="3204.49"/>
    <n v="0"/>
    <n v="3204.49"/>
    <n v="5336.55"/>
    <n v="-2132.0600000000004"/>
    <n v="31.5"/>
    <n v="0"/>
    <n v="31.5"/>
    <n v="52.457999999999998"/>
    <n v="-20.957999999999998"/>
  </r>
  <r>
    <s v="1431433"/>
    <s v="OVERHEAD: INDIRECT"/>
    <x v="1"/>
    <x v="0"/>
    <n v="8679.5499999999993"/>
    <n v="0"/>
    <n v="8679.5499999999993"/>
    <n v="8751.5499999999993"/>
    <n v="-72"/>
    <n v="0"/>
    <n v="0"/>
    <n v="0"/>
    <n v="0"/>
    <n v="0"/>
  </r>
  <r>
    <s v="1431433"/>
    <s v="JCLEROUX LAFLEUR  6X750ML        EU"/>
    <x v="3"/>
    <x v="4"/>
    <n v="-253850.01"/>
    <n v="0"/>
    <n v="-253850.01"/>
    <n v="-253849.89"/>
    <n v="-0.11999999999534339"/>
    <n v="-2498"/>
    <n v="0"/>
    <n v="-2498"/>
    <n v="-2498"/>
    <n v="0"/>
  </r>
  <r>
    <s v="1431433"/>
    <s v="CORK SPARK FIRST UNPRT 750 1 DISK"/>
    <x v="4"/>
    <x v="2"/>
    <n v="15682.82"/>
    <n v="0"/>
    <n v="15682.82"/>
    <n v="0"/>
    <n v="15682.82"/>
    <n v="15075"/>
    <n v="0"/>
    <n v="15075"/>
    <n v="0"/>
    <n v="15075"/>
  </r>
  <r>
    <s v="1431433"/>
    <s v="LAB 100X125MMWHT SEMI-GLOSSS/ADHOUTERCTN"/>
    <x v="4"/>
    <x v="2"/>
    <n v="239.19"/>
    <n v="212.63366336633663"/>
    <n v="26.556336633663364"/>
    <n v="214.76"/>
    <n v="24.430000000000007"/>
    <n v="2810"/>
    <n v="2498"/>
    <n v="312"/>
    <n v="2522.98"/>
    <n v="287.02"/>
  </r>
  <r>
    <s v="1431433"/>
    <s v="LAB JCLEROUX LAFLEUR 750 7.5% DIST V3BCK"/>
    <x v="4"/>
    <x v="2"/>
    <n v="863.4"/>
    <n v="862.70935960591135"/>
    <n v="0.69064039408863209"/>
    <n v="875.65"/>
    <n v="-12.25"/>
    <n v="15000"/>
    <n v="14988"/>
    <n v="12"/>
    <n v="15212.82"/>
    <n v="-212.81999999999971"/>
  </r>
  <r>
    <s v="1431433"/>
    <s v="PAR CHIP 6X750  BN0503 &amp; IMP FACETSV2"/>
    <x v="4"/>
    <x v="2"/>
    <n v="1239.48"/>
    <n v="1236.5074626865671"/>
    <n v="2.9725373134328947"/>
    <n v="1242.69"/>
    <n v="-3.2100000000000364"/>
    <n v="2504"/>
    <n v="2497.9999999999995"/>
    <n v="6.0000000000004547"/>
    <n v="2510.4899999999998"/>
    <n v="-6.4899999999997817"/>
  </r>
  <r>
    <s v="1431433"/>
    <s v="LAB JCLEROUX LAFLEUR 750 V3 BDY"/>
    <x v="4"/>
    <x v="2"/>
    <n v="3881.24"/>
    <n v="3878.1477832512314"/>
    <n v="3.092216748768351"/>
    <n v="3936.32"/>
    <n v="-55.080000000000382"/>
    <n v="15000"/>
    <n v="14988"/>
    <n v="12"/>
    <n v="15212.82"/>
    <n v="-212.81999999999971"/>
  </r>
  <r>
    <s v="1431433"/>
    <s v="LAB JCLEROUX LAFLEUR 750 V3 NCK"/>
    <x v="4"/>
    <x v="2"/>
    <n v="4724.49"/>
    <n v="4689.4482758620688"/>
    <n v="35.041724137930942"/>
    <n v="4759.79"/>
    <n v="-35.300000000000182"/>
    <n v="15100"/>
    <n v="14988"/>
    <n v="112"/>
    <n v="15212.82"/>
    <n v="-112.81999999999971"/>
  </r>
  <r>
    <s v="1431433"/>
    <s v="WIR JCLEROUX GEN SPARK       750&amp;1.5L V2"/>
    <x v="4"/>
    <x v="2"/>
    <n v="7193.91"/>
    <n v="7047.2058823529414"/>
    <n v="146.70411764705841"/>
    <n v="7188.15"/>
    <n v="5.7600000000002183"/>
    <n v="15300"/>
    <n v="14988"/>
    <n v="312"/>
    <n v="15287.76"/>
    <n v="12.239999999999782"/>
  </r>
  <r>
    <s v="1431433"/>
    <s v="FOI+RIB JCLEROUX LAFLEUR ALU 750"/>
    <x v="4"/>
    <x v="2"/>
    <n v="12189.75"/>
    <n v="14902.059113300493"/>
    <n v="-2712.3091133004928"/>
    <n v="15125.59"/>
    <n v="-2935.84"/>
    <n v="12260"/>
    <n v="14988"/>
    <n v="-2728"/>
    <n v="15212.82"/>
    <n v="-2952.8199999999997"/>
  </r>
  <r>
    <s v="1431433"/>
    <s v="CORK SPARK FIRST UNPRT 750"/>
    <x v="4"/>
    <x v="2"/>
    <n v="0"/>
    <n v="18682.995024875621"/>
    <n v="-18682.995024875621"/>
    <n v="18776.41"/>
    <n v="-18776.41"/>
    <n v="0"/>
    <n v="14988"/>
    <n v="-14988"/>
    <n v="15062.94"/>
    <n v="-15062.94"/>
  </r>
  <r>
    <s v="1431433"/>
    <s v="CTN JCLEROUX LAFLEUR 6X750 BN503 V2"/>
    <x v="4"/>
    <x v="2"/>
    <n v="22007.38"/>
    <n v="22007.379310344826"/>
    <n v="6.8965517493779771E-4"/>
    <n v="22337.49"/>
    <n v="-330.11000000000058"/>
    <n v="2498"/>
    <n v="2497.9999999999995"/>
    <n v="4.5474735088646412E-13"/>
    <n v="2535.4699999999998"/>
    <n v="-37.4699999999998"/>
  </r>
  <r>
    <s v="1431433"/>
    <s v="BOT 0503 750 FLINT CORK  JCL    H17  NEW"/>
    <x v="4"/>
    <x v="2"/>
    <n v="84712.75"/>
    <n v="84656.267326732675"/>
    <n v="56.482673267324571"/>
    <n v="85502.83"/>
    <n v="-790.08000000000175"/>
    <n v="14998"/>
    <n v="14988"/>
    <n v="10"/>
    <n v="15137.88"/>
    <n v="-139.8799999999992"/>
  </r>
  <r>
    <s v="1431433"/>
    <s v="BULK JCLEROUX LAFLEUR"/>
    <x v="4"/>
    <x v="3"/>
    <n v="66365.320000000007"/>
    <n v="66253.039603960409"/>
    <n v="112.28039603959769"/>
    <n v="66915.570000000007"/>
    <n v="-550.25"/>
    <n v="11260"/>
    <n v="11241"/>
    <n v="19"/>
    <n v="11353.41"/>
    <n v="-93.409999999999854"/>
  </r>
  <r>
    <s v="1431433"/>
    <s v="CO2"/>
    <x v="4"/>
    <x v="5"/>
    <n v="756.74"/>
    <n v="741.91176470588232"/>
    <n v="14.82823529411769"/>
    <n v="756.75"/>
    <n v="-9.9999999999909051E-3"/>
    <n v="137.59"/>
    <n v="134.89215686274511"/>
    <n v="2.6978431372548926"/>
    <n v="137.59"/>
    <n v="0"/>
  </r>
  <r>
    <s v="1432206"/>
    <s v=" "/>
    <x v="0"/>
    <x v="0"/>
    <n v="-1363.86"/>
    <n v="0"/>
    <n v="-1363.86"/>
    <n v="0"/>
    <n v="-1363.86"/>
    <n v="0"/>
    <n v="0"/>
    <n v="0"/>
    <n v="0"/>
    <n v="0"/>
  </r>
  <r>
    <s v="1432206"/>
    <s v="JCL RIBBON ROOM     / MACHINE DEPR"/>
    <x v="2"/>
    <x v="0"/>
    <n v="196.18"/>
    <n v="0"/>
    <n v="196.18"/>
    <n v="174.53"/>
    <n v="21.650000000000006"/>
    <n v="16.71"/>
    <n v="0"/>
    <n v="16.71"/>
    <n v="14.868"/>
    <n v="1.8420000000000005"/>
  </r>
  <r>
    <s v="1432206"/>
    <s v="JCL RIBBON ROOM     / MACHINE HOUR"/>
    <x v="2"/>
    <x v="0"/>
    <n v="503.64"/>
    <n v="0"/>
    <n v="503.64"/>
    <n v="448.1"/>
    <n v="55.539999999999964"/>
    <n v="16.71"/>
    <n v="0"/>
    <n v="16.71"/>
    <n v="14.868"/>
    <n v="1.8420000000000005"/>
  </r>
  <r>
    <s v="1432206"/>
    <s v="JCL RIBBON ROOM     / LABOUR HOURS"/>
    <x v="2"/>
    <x v="0"/>
    <n v="16785.2"/>
    <n v="0"/>
    <n v="16785.2"/>
    <n v="14931.16"/>
    <n v="1854.0400000000009"/>
    <n v="167.1"/>
    <n v="0"/>
    <n v="167.1"/>
    <n v="148.643"/>
    <n v="18.456999999999994"/>
  </r>
  <r>
    <s v="1432206"/>
    <s v="FOI+RIB JCLEROUX LAFLEUR ALU 750"/>
    <x v="3"/>
    <x v="2"/>
    <n v="-68723.94"/>
    <n v="0"/>
    <n v="-68723.94"/>
    <n v="-68723.67"/>
    <n v="-0.27000000000407454"/>
    <n v="-69120"/>
    <n v="0"/>
    <n v="-69120"/>
    <n v="-69120"/>
    <n v="0"/>
  </r>
  <r>
    <s v="1432206"/>
    <s v="RIB JCLEROUX        SILVER"/>
    <x v="4"/>
    <x v="2"/>
    <n v="5507.1"/>
    <n v="5507.4950690335299"/>
    <n v="-0.39506903352958034"/>
    <n v="5584.6"/>
    <n v="-77.5"/>
    <n v="11404"/>
    <n v="11404.799802761339"/>
    <n v="-0.79980276133937878"/>
    <n v="11564.467000000001"/>
    <n v="-160.46700000000055"/>
  </r>
  <r>
    <s v="1432206"/>
    <s v="FOI JCLE ROUX LA FLEUR 34X127 ALU 750 V2"/>
    <x v="4"/>
    <x v="2"/>
    <n v="47095.68"/>
    <n v="46882.0197044335"/>
    <n v="213.66029556650028"/>
    <n v="47585.25"/>
    <n v="-489.56999999999971"/>
    <n v="69435"/>
    <n v="69120"/>
    <n v="315"/>
    <n v="70156.800000000003"/>
    <n v="-721.80000000000291"/>
  </r>
  <r>
    <s v="1432516"/>
    <s v=" "/>
    <x v="0"/>
    <x v="0"/>
    <n v="587.19000000000005"/>
    <n v="0"/>
    <n v="587.19000000000005"/>
    <n v="0"/>
    <n v="587.19000000000005"/>
    <n v="0"/>
    <n v="0"/>
    <n v="0"/>
    <n v="0"/>
    <n v="0"/>
  </r>
  <r>
    <s v="1432516"/>
    <s v="JCL RIBBON ROOM     / MACHINE DEPR"/>
    <x v="2"/>
    <x v="0"/>
    <n v="119.16"/>
    <n v="0"/>
    <n v="119.16"/>
    <n v="123.62"/>
    <n v="-4.460000000000008"/>
    <n v="10.15"/>
    <n v="0"/>
    <n v="10.15"/>
    <n v="10.531000000000001"/>
    <n v="-0.38100000000000023"/>
  </r>
  <r>
    <s v="1432516"/>
    <s v="JCL RIBBON ROOM     / MACHINE HOUR"/>
    <x v="2"/>
    <x v="0"/>
    <n v="305.92"/>
    <n v="0"/>
    <n v="305.92"/>
    <n v="317.41000000000003"/>
    <n v="-11.490000000000009"/>
    <n v="10.15"/>
    <n v="0"/>
    <n v="10.15"/>
    <n v="10.531000000000001"/>
    <n v="-0.38100000000000023"/>
  </r>
  <r>
    <s v="1432516"/>
    <s v="JCL RIBBON ROOM     / LABOUR HOURS"/>
    <x v="2"/>
    <x v="0"/>
    <n v="10195.68"/>
    <n v="0"/>
    <n v="10195.68"/>
    <n v="10576.24"/>
    <n v="-380.55999999999949"/>
    <n v="101.5"/>
    <n v="0"/>
    <n v="101.5"/>
    <n v="105.288"/>
    <n v="-3.7879999999999967"/>
  </r>
  <r>
    <s v="1432516"/>
    <s v="FOI+RIB JCLEROUXLEDOMN34X127ALU750REDGLD"/>
    <x v="3"/>
    <x v="2"/>
    <n v="-49210.68"/>
    <n v="0"/>
    <n v="-49210.68"/>
    <n v="-49210.63"/>
    <n v="-5.0000000002910383E-2"/>
    <n v="-48960"/>
    <n v="0"/>
    <n v="-48960"/>
    <n v="-48960"/>
    <n v="0"/>
  </r>
  <r>
    <s v="1432516"/>
    <s v="RIB JCLEROUX     RED"/>
    <x v="4"/>
    <x v="2"/>
    <n v="4091.27"/>
    <n v="4091.4694280078893"/>
    <n v="-0.19942800788930981"/>
    <n v="4148.75"/>
    <n v="-57.480000000000018"/>
    <n v="8078"/>
    <n v="8078.4003944773167"/>
    <n v="-0.40039447731669497"/>
    <n v="8191.4979999999996"/>
    <n v="-113.49799999999959"/>
  </r>
  <r>
    <s v="1432516"/>
    <s v="FOI JCLEROUX LEDOMN 34X127ALU750REDGLDV3"/>
    <x v="4"/>
    <x v="2"/>
    <n v="33911.46"/>
    <n v="33541.517241379312"/>
    <n v="369.94275862068753"/>
    <n v="34044.639999999999"/>
    <n v="-133.18000000000029"/>
    <n v="49500"/>
    <n v="48960"/>
    <n v="540"/>
    <n v="49694.400000000001"/>
    <n v="-194.40000000000146"/>
  </r>
  <r>
    <s v="1432663"/>
    <s v=" "/>
    <x v="0"/>
    <x v="0"/>
    <n v="1525.69"/>
    <n v="0"/>
    <n v="1525.69"/>
    <n v="0"/>
    <n v="1525.69"/>
    <n v="0"/>
    <n v="0"/>
    <n v="0"/>
    <n v="0"/>
    <n v="0"/>
  </r>
  <r>
    <s v="1432663"/>
    <s v="OH: BULK PREP DEPREC"/>
    <x v="1"/>
    <x v="0"/>
    <n v="4.45"/>
    <n v="0"/>
    <n v="4.45"/>
    <n v="3.72"/>
    <n v="0.73"/>
    <n v="0"/>
    <n v="0"/>
    <n v="0"/>
    <n v="0"/>
    <n v="0"/>
  </r>
  <r>
    <s v="1432663"/>
    <s v="OH: INDIRECT DEPREC"/>
    <x v="1"/>
    <x v="0"/>
    <n v="19.97"/>
    <n v="0"/>
    <n v="19.97"/>
    <n v="16.7"/>
    <n v="3.2699999999999996"/>
    <n v="0"/>
    <n v="0"/>
    <n v="0"/>
    <n v="0"/>
    <n v="0"/>
  </r>
  <r>
    <s v="1432663"/>
    <s v="OH:UNUSED CAPACITY"/>
    <x v="1"/>
    <x v="0"/>
    <n v="142.30000000000001"/>
    <n v="0"/>
    <n v="142.30000000000001"/>
    <n v="118.97"/>
    <n v="23.330000000000013"/>
    <n v="0"/>
    <n v="0"/>
    <n v="0"/>
    <n v="0"/>
    <n v="0"/>
  </r>
  <r>
    <s v="1432663"/>
    <s v="OVERHEAD: BULK PREP"/>
    <x v="1"/>
    <x v="0"/>
    <n v="256.67"/>
    <n v="0"/>
    <n v="256.67"/>
    <n v="214.59"/>
    <n v="42.080000000000013"/>
    <n v="0"/>
    <n v="0"/>
    <n v="0"/>
    <n v="0"/>
    <n v="0"/>
  </r>
  <r>
    <s v="1432663"/>
    <s v="OVERHEAD: INDIRECT"/>
    <x v="1"/>
    <x v="0"/>
    <n v="562.71"/>
    <n v="0"/>
    <n v="562.71"/>
    <n v="470.45"/>
    <n v="92.260000000000048"/>
    <n v="0"/>
    <n v="0"/>
    <n v="0"/>
    <n v="0"/>
    <n v="0"/>
  </r>
  <r>
    <s v="1432663"/>
    <s v="JCL CHAMPENOIS      / MACHINE DEPR"/>
    <x v="2"/>
    <x v="0"/>
    <n v="3977.09"/>
    <n v="0"/>
    <n v="3977.09"/>
    <n v="4494.99"/>
    <n v="-517.89999999999964"/>
    <n v="13.5"/>
    <n v="0"/>
    <n v="13.5"/>
    <n v="15.257999999999999"/>
    <n v="-1.7579999999999991"/>
  </r>
  <r>
    <s v="1432663"/>
    <s v="JCL CHAMPENOIS      / MACHINE HOUR"/>
    <x v="2"/>
    <x v="0"/>
    <n v="5321.91"/>
    <n v="0"/>
    <n v="5321.91"/>
    <n v="6014.95"/>
    <n v="-693.04"/>
    <n v="13.5"/>
    <n v="0"/>
    <n v="13.5"/>
    <n v="15.257999999999999"/>
    <n v="-1.7579999999999991"/>
  </r>
  <r>
    <s v="1432663"/>
    <s v="JCL CHAMPENOIS      / LABOUR HOURS"/>
    <x v="2"/>
    <x v="0"/>
    <n v="6410.17"/>
    <n v="0"/>
    <n v="6410.17"/>
    <n v="7244.91"/>
    <n v="-834.73999999999978"/>
    <n v="81"/>
    <n v="0"/>
    <n v="81"/>
    <n v="91.548000000000002"/>
    <n v="-10.548000000000002"/>
  </r>
  <r>
    <s v="1432663"/>
    <s v="ULS JCLEROUX LAVAL     1X750ML  DGO"/>
    <x v="3"/>
    <x v="1"/>
    <n v="-311537.84000000003"/>
    <n v="0"/>
    <n v="-311537.84000000003"/>
    <n v="-311538.56"/>
    <n v="0.71999999997206032"/>
    <n v="-15258"/>
    <n v="0"/>
    <n v="-15258"/>
    <n v="-15258"/>
    <n v="0"/>
  </r>
  <r>
    <s v="1432663"/>
    <s v="ULS JCLEROUX LAVAL     1X750ML  MDC"/>
    <x v="4"/>
    <x v="1"/>
    <n v="247884.26"/>
    <n v="249964.56"/>
    <n v="-2080.2999999999884"/>
    <n v="249964.56"/>
    <n v="-2080.2999999999884"/>
    <n v="15358"/>
    <n v="15486.87"/>
    <n v="-128.8700000000008"/>
    <n v="15486.87"/>
    <n v="-128.8700000000008"/>
  </r>
  <r>
    <s v="1432663"/>
    <s v="WIR JCLEROUX MCC GENERIC     750&amp;1.5L V2"/>
    <x v="4"/>
    <x v="2"/>
    <n v="9275.01"/>
    <n v="9156.7843137254895"/>
    <n v="118.22568627451074"/>
    <n v="9339.92"/>
    <n v="-64.909999999999854"/>
    <n v="15455"/>
    <n v="15258"/>
    <n v="197"/>
    <n v="15563.16"/>
    <n v="-108.15999999999985"/>
  </r>
  <r>
    <s v="1432663"/>
    <s v="CORK SPARK MCC   EXTRA 750 V2"/>
    <x v="4"/>
    <x v="2"/>
    <n v="25470.55"/>
    <n v="24596.81592039801"/>
    <n v="873.73407960198892"/>
    <n v="24719.8"/>
    <n v="750.75"/>
    <n v="15800"/>
    <n v="15258"/>
    <n v="542"/>
    <n v="15334.29"/>
    <n v="465.70999999999913"/>
  </r>
  <r>
    <s v="1432663"/>
    <s v="DOSAGE LA VALLEE NEW"/>
    <x v="4"/>
    <x v="3"/>
    <n v="10687.06"/>
    <n v="8934.99"/>
    <n v="1752.0699999999997"/>
    <n v="8934.99"/>
    <n v="1752.0699999999997"/>
    <n v="730"/>
    <n v="610.32000000000005"/>
    <n v="119.67999999999995"/>
    <n v="610.32000000000005"/>
    <n v="119.67999999999995"/>
  </r>
  <r>
    <s v="1432753"/>
    <s v=" "/>
    <x v="0"/>
    <x v="0"/>
    <n v="25434.59"/>
    <n v="0"/>
    <n v="25434.59"/>
    <n v="0"/>
    <n v="25434.59"/>
    <n v="0"/>
    <n v="0"/>
    <n v="0"/>
    <n v="0"/>
    <n v="0"/>
  </r>
  <r>
    <s v="1432753"/>
    <s v="OH: BULK PREP DEPREC"/>
    <x v="1"/>
    <x v="0"/>
    <n v="686.25"/>
    <n v="0"/>
    <n v="686.25"/>
    <n v="681.4"/>
    <n v="4.8500000000000227"/>
    <n v="0"/>
    <n v="0"/>
    <n v="0"/>
    <n v="0"/>
    <n v="0"/>
  </r>
  <r>
    <s v="1432753"/>
    <s v="OH: INDIRECT DEPREC"/>
    <x v="1"/>
    <x v="0"/>
    <n v="3078"/>
    <n v="0"/>
    <n v="3078"/>
    <n v="3056.25"/>
    <n v="21.75"/>
    <n v="0"/>
    <n v="0"/>
    <n v="0"/>
    <n v="0"/>
    <n v="0"/>
  </r>
  <r>
    <s v="1432753"/>
    <s v="JCL LINE 1          / MACHINE HOUR"/>
    <x v="2"/>
    <x v="0"/>
    <n v="7271.04"/>
    <n v="0"/>
    <n v="7271.04"/>
    <n v="6864.54"/>
    <n v="406.5"/>
    <n v="17.920000000000002"/>
    <n v="0"/>
    <n v="17.920000000000002"/>
    <n v="16.917999999999999"/>
    <n v="1.0020000000000024"/>
  </r>
  <r>
    <s v="1432753"/>
    <s v="OH:UNUSED CAPACITY"/>
    <x v="1"/>
    <x v="0"/>
    <n v="21929.63"/>
    <n v="0"/>
    <n v="21929.63"/>
    <n v="21774.65"/>
    <n v="154.97999999999956"/>
    <n v="0"/>
    <n v="0"/>
    <n v="0"/>
    <n v="0"/>
    <n v="0"/>
  </r>
  <r>
    <s v="1432753"/>
    <s v="JCL LINE 1          / MACHINE DEPR"/>
    <x v="2"/>
    <x v="0"/>
    <n v="32506.880000000001"/>
    <n v="0"/>
    <n v="32506.880000000001"/>
    <n v="30689.53"/>
    <n v="1817.3500000000022"/>
    <n v="17.920000000000002"/>
    <n v="0"/>
    <n v="17.920000000000002"/>
    <n v="16.917999999999999"/>
    <n v="1.0020000000000024"/>
  </r>
  <r>
    <s v="1432753"/>
    <s v="JCL LINE 1          / LABOUR HOURS"/>
    <x v="2"/>
    <x v="0"/>
    <n v="38283.03"/>
    <n v="0"/>
    <n v="38283.03"/>
    <n v="36141.75"/>
    <n v="2141.2799999999988"/>
    <n v="376.32"/>
    <n v="0"/>
    <n v="376.32"/>
    <n v="355.27100000000002"/>
    <n v="21.048999999999978"/>
  </r>
  <r>
    <s v="1432753"/>
    <s v="OVERHEAD: BULK PREP"/>
    <x v="1"/>
    <x v="0"/>
    <n v="39555"/>
    <n v="0"/>
    <n v="39555"/>
    <n v="39275.47"/>
    <n v="279.52999999999884"/>
    <n v="0"/>
    <n v="0"/>
    <n v="0"/>
    <n v="0"/>
    <n v="0"/>
  </r>
  <r>
    <s v="1432753"/>
    <s v="OVERHEAD: INDIRECT"/>
    <x v="1"/>
    <x v="0"/>
    <n v="86718.38"/>
    <n v="0"/>
    <n v="86718.38"/>
    <n v="86105.56"/>
    <n v="612.82000000000698"/>
    <n v="0"/>
    <n v="0"/>
    <n v="0"/>
    <n v="0"/>
    <n v="0"/>
  </r>
  <r>
    <s v="1432753"/>
    <s v="JCLEROUX LEDOMN     12X750ML"/>
    <x v="3"/>
    <x v="4"/>
    <n v="-2277502.35"/>
    <n v="0"/>
    <n v="-2277502.35"/>
    <n v="-2277502.34"/>
    <n v="-1.0000000242143869E-2"/>
    <n v="-12349.915999999999"/>
    <n v="0"/>
    <n v="-12349.915999999999"/>
    <n v="-12349.915999999999"/>
    <n v="0"/>
  </r>
  <r>
    <s v="1432753"/>
    <s v="LAB 100X125MMWHT SEMI-GLOSSS/ADHOUTERCTN"/>
    <x v="4"/>
    <x v="2"/>
    <n v="93.63"/>
    <n v="0"/>
    <n v="93.63"/>
    <n v="0"/>
    <n v="93.63"/>
    <n v="1100"/>
    <n v="0"/>
    <n v="1100"/>
    <n v="0"/>
    <n v="1100"/>
  </r>
  <r>
    <s v="1432753"/>
    <s v="CORK SPARK FIRST UNPRT 750 1 DISK"/>
    <x v="4"/>
    <x v="2"/>
    <n v="154759.04000000001"/>
    <n v="0"/>
    <n v="154759.04000000001"/>
    <n v="0"/>
    <n v="154759.04000000001"/>
    <n v="148761"/>
    <n v="0"/>
    <n v="148761"/>
    <n v="0"/>
    <n v="148761"/>
  </r>
  <r>
    <s v="1432753"/>
    <s v="LAB JCLEROUX LEDOMN 750 7.5%     V9H BCK"/>
    <x v="4"/>
    <x v="2"/>
    <n v="8194.09"/>
    <n v="8122.7881773399004"/>
    <n v="71.301822660099788"/>
    <n v="8244.6299999999992"/>
    <n v="-50.539999999999054"/>
    <n v="149500"/>
    <n v="148198.99211822663"/>
    <n v="1301.0078817733738"/>
    <n v="150421.97700000001"/>
    <n v="-921.9770000000135"/>
  </r>
  <r>
    <s v="1432753"/>
    <s v="PAR CHIP 12X750 BN0503           V3"/>
    <x v="4"/>
    <x v="2"/>
    <n v="12245.78"/>
    <n v="12238.766169154229"/>
    <n v="7.0138308457717358"/>
    <n v="12299.96"/>
    <n v="-54.179999999998472"/>
    <n v="12357"/>
    <n v="12349.916417910446"/>
    <n v="7.0835820895536017"/>
    <n v="12411.665999999999"/>
    <n v="-54.665999999999258"/>
  </r>
  <r>
    <s v="1432753"/>
    <s v="LAB JCLEROUX LEDOMN 750 V6 BDY"/>
    <x v="4"/>
    <x v="2"/>
    <n v="35482.86"/>
    <n v="35292.108374384239"/>
    <n v="190.75162561576144"/>
    <n v="35821.49"/>
    <n v="-338.62999999999738"/>
    <n v="149000"/>
    <n v="148198.99211822663"/>
    <n v="801.00788177337381"/>
    <n v="150421.97700000001"/>
    <n v="-1421.9770000000135"/>
  </r>
  <r>
    <s v="1432753"/>
    <s v="LAB JCLEROUX LEDOMN 750 V8 NCK"/>
    <x v="4"/>
    <x v="2"/>
    <n v="45427.63"/>
    <n v="45335.556650246304"/>
    <n v="92.073349753693037"/>
    <n v="46015.59"/>
    <n v="-587.95999999999913"/>
    <n v="148500"/>
    <n v="148198.99211822663"/>
    <n v="301.00788177337381"/>
    <n v="150421.97700000001"/>
    <n v="-1921.9770000000135"/>
  </r>
  <r>
    <s v="1432753"/>
    <s v="WIR JCLEROUX GEN SPARK       750&amp;1.5L V2"/>
    <x v="4"/>
    <x v="2"/>
    <n v="69898.44"/>
    <n v="69681.686274509819"/>
    <n v="216.75372549018357"/>
    <n v="71075.320000000007"/>
    <n v="-1176.8800000000047"/>
    <n v="148660"/>
    <n v="148198.99215686275"/>
    <n v="461.00784313725308"/>
    <n v="151162.97200000001"/>
    <n v="-2502.9720000000088"/>
  </r>
  <r>
    <s v="1432753"/>
    <s v="FOI+RIB JCLEROUX LEDOMN 34X127 ALU 750V6"/>
    <x v="4"/>
    <x v="2"/>
    <n v="141645.91"/>
    <n v="133107.74384236452"/>
    <n v="8538.1661576354818"/>
    <n v="135104.35999999999"/>
    <n v="6541.5500000000175"/>
    <n v="157705"/>
    <n v="148198.99211822663"/>
    <n v="9506.0078817733738"/>
    <n v="150421.97700000001"/>
    <n v="7283.0229999999865"/>
  </r>
  <r>
    <s v="1432753"/>
    <s v="CTN JCLEROUX LEDOMN 12X750 BN503 V6"/>
    <x v="4"/>
    <x v="2"/>
    <n v="147582.5"/>
    <n v="147581.49753694583"/>
    <n v="1.0024630541738588"/>
    <n v="149795.22"/>
    <n v="-2212.7200000000012"/>
    <n v="12350"/>
    <n v="12349.916256157636"/>
    <n v="8.3743842364128795E-2"/>
    <n v="12535.165000000001"/>
    <n v="-185.16500000000087"/>
  </r>
  <r>
    <s v="1432753"/>
    <s v="CORK SPARK FIRST UNPRT 750"/>
    <x v="4"/>
    <x v="2"/>
    <n v="0"/>
    <n v="184734.48756218905"/>
    <n v="-184734.48756218905"/>
    <n v="185658.16"/>
    <n v="-185658.16"/>
    <n v="0"/>
    <n v="148198.992039801"/>
    <n v="-148198.992039801"/>
    <n v="148939.98699999999"/>
    <n v="-148939.98699999999"/>
  </r>
  <r>
    <s v="1432753"/>
    <s v="BOT 0503 750 GRN   CORK  SPARKLING   NEW"/>
    <x v="4"/>
    <x v="2"/>
    <n v="743892.11"/>
    <n v="743280.18811881193"/>
    <n v="611.92188118805643"/>
    <n v="750712.99"/>
    <n v="-6820.8800000000047"/>
    <n v="148321"/>
    <n v="148198.99207920791"/>
    <n v="122.0079207920935"/>
    <n v="149680.98199999999"/>
    <n v="-1359.9819999999891"/>
  </r>
  <r>
    <s v="1432753"/>
    <s v="BULK JCLEROUX LED"/>
    <x v="4"/>
    <x v="3"/>
    <n v="655335"/>
    <n v="647465.57213930343"/>
    <n v="7869.4278606965672"/>
    <n v="650702.9"/>
    <n v="4632.0999999999767"/>
    <n v="112500"/>
    <n v="111149.24378109453"/>
    <n v="1350.7562189054734"/>
    <n v="111704.99"/>
    <n v="795.00999999999476"/>
  </r>
  <r>
    <s v="1432753"/>
    <s v="CO2"/>
    <x v="4"/>
    <x v="5"/>
    <n v="7482.56"/>
    <n v="7335.8529411764703"/>
    <n v="146.70705882353013"/>
    <n v="7482.57"/>
    <n v="-9.999999999308784E-3"/>
    <n v="1360.4659999999999"/>
    <n v="1333.7911764705884"/>
    <n v="26.674823529411469"/>
    <n v="1360.4670000000001"/>
    <n v="-1.0000000002037268E-3"/>
  </r>
  <r>
    <s v="1432905"/>
    <s v=" "/>
    <x v="0"/>
    <x v="0"/>
    <n v="2673.33"/>
    <n v="0"/>
    <n v="2673.33"/>
    <n v="0"/>
    <n v="2673.33"/>
    <n v="0"/>
    <n v="0"/>
    <n v="0"/>
    <n v="0"/>
    <n v="0"/>
  </r>
  <r>
    <s v="1432905"/>
    <s v="OH:UNUSED CAPACITY"/>
    <x v="1"/>
    <x v="0"/>
    <n v="0"/>
    <n v="0"/>
    <n v="0"/>
    <n v="0.01"/>
    <n v="-0.01"/>
    <n v="0"/>
    <n v="0"/>
    <n v="0"/>
    <n v="0"/>
    <n v="0"/>
  </r>
  <r>
    <s v="1432905"/>
    <s v="OH: BULK PREP DEPREC"/>
    <x v="1"/>
    <x v="0"/>
    <n v="0"/>
    <n v="0"/>
    <n v="0"/>
    <n v="0.17"/>
    <n v="-0.17"/>
    <n v="0"/>
    <n v="0"/>
    <n v="0"/>
    <n v="0"/>
    <n v="0"/>
  </r>
  <r>
    <s v="1432905"/>
    <s v="OH: INDIRECT DEPREC"/>
    <x v="1"/>
    <x v="0"/>
    <n v="0"/>
    <n v="0"/>
    <n v="0"/>
    <n v="1.1399999999999999"/>
    <n v="-1.1399999999999999"/>
    <n v="0"/>
    <n v="0"/>
    <n v="0"/>
    <n v="0"/>
    <n v="0"/>
  </r>
  <r>
    <s v="1432905"/>
    <s v="OVERHEAD: BULK PREP"/>
    <x v="1"/>
    <x v="0"/>
    <n v="0"/>
    <n v="0"/>
    <n v="0"/>
    <n v="12.74"/>
    <n v="-12.74"/>
    <n v="0"/>
    <n v="0"/>
    <n v="0"/>
    <n v="0"/>
    <n v="0"/>
  </r>
  <r>
    <s v="1432905"/>
    <s v="OVERHEAD: INDIRECT"/>
    <x v="1"/>
    <x v="0"/>
    <n v="0"/>
    <n v="0"/>
    <n v="0"/>
    <n v="29.46"/>
    <n v="-29.46"/>
    <n v="0"/>
    <n v="0"/>
    <n v="0"/>
    <n v="0"/>
    <n v="0"/>
  </r>
  <r>
    <s v="1432905"/>
    <s v="JCL CHAMPENOIS      / MACHINE DEPR"/>
    <x v="2"/>
    <x v="0"/>
    <n v="554.49"/>
    <n v="0"/>
    <n v="554.49"/>
    <n v="547.52"/>
    <n v="6.9700000000000273"/>
    <n v="3.5"/>
    <n v="0"/>
    <n v="3.5"/>
    <n v="3.456"/>
    <n v="4.4000000000000039E-2"/>
  </r>
  <r>
    <s v="1432905"/>
    <s v="JCL CHAMPENOIS      / MACHINE HOUR"/>
    <x v="2"/>
    <x v="0"/>
    <n v="1761.6"/>
    <n v="0"/>
    <n v="1761.6"/>
    <n v="1739.45"/>
    <n v="22.149999999999864"/>
    <n v="3.5"/>
    <n v="0"/>
    <n v="3.5"/>
    <n v="3.456"/>
    <n v="4.4000000000000039E-2"/>
  </r>
  <r>
    <s v="1432905"/>
    <s v="JCL CHAMPENOIS      / LABOUR HOURS"/>
    <x v="2"/>
    <x v="0"/>
    <n v="1770.17"/>
    <n v="0"/>
    <n v="1770.17"/>
    <n v="1747.92"/>
    <n v="22.25"/>
    <n v="21"/>
    <n v="0"/>
    <n v="21"/>
    <n v="20.736000000000001"/>
    <n v="0.26399999999999935"/>
  </r>
  <r>
    <s v="1432905"/>
    <s v="ULS PDM GRAND BRUT  2013    1X750ML  DGO"/>
    <x v="3"/>
    <x v="1"/>
    <n v="-89263.3"/>
    <n v="0"/>
    <n v="-89263.3"/>
    <n v="-89263.34"/>
    <n v="3.9999999993597157E-2"/>
    <n v="-3456"/>
    <n v="0"/>
    <n v="-3456"/>
    <n v="-3456"/>
    <n v="0"/>
  </r>
  <r>
    <s v="1432905"/>
    <s v="ULS PDM GRAND BRUT  2013     1X750ML MDC"/>
    <x v="4"/>
    <x v="1"/>
    <n v="72227.64"/>
    <n v="75116.710000000006"/>
    <n v="-2889.070000000007"/>
    <n v="75116.710000000006"/>
    <n v="-2889.070000000007"/>
    <n v="3456"/>
    <n v="3594.24"/>
    <n v="-138.23999999999978"/>
    <n v="3594.24"/>
    <n v="-138.23999999999978"/>
  </r>
  <r>
    <s v="1432905"/>
    <s v="WIR PDM GRAND BRUT 750"/>
    <x v="4"/>
    <x v="2"/>
    <n v="4700.92"/>
    <n v="4668.5"/>
    <n v="32.420000000000073"/>
    <n v="4761.87"/>
    <n v="-60.949999999999818"/>
    <n v="3480"/>
    <n v="3456"/>
    <n v="24"/>
    <n v="3525.12"/>
    <n v="-45.119999999999891"/>
  </r>
  <r>
    <s v="1432905"/>
    <s v="CORK PDM GRAND BRUT SPARK 30.5 EXTRA 750"/>
    <x v="4"/>
    <x v="2"/>
    <n v="4900"/>
    <n v="4838.3980099502487"/>
    <n v="61.601990049751294"/>
    <n v="4862.59"/>
    <n v="37.409999999999854"/>
    <n v="3500"/>
    <n v="3456"/>
    <n v="44"/>
    <n v="3473.28"/>
    <n v="26.7199999999998"/>
  </r>
  <r>
    <s v="1432905"/>
    <s v="DOSAGE MCC NEW"/>
    <x v="4"/>
    <x v="3"/>
    <n v="675.15"/>
    <n v="466.66"/>
    <n v="208.48999999999995"/>
    <n v="466.66"/>
    <n v="208.48999999999995"/>
    <n v="50"/>
    <n v="34.56"/>
    <n v="15.439999999999998"/>
    <n v="34.56"/>
    <n v="15.439999999999998"/>
  </r>
  <r>
    <s v="1433157"/>
    <s v=" "/>
    <x v="0"/>
    <x v="0"/>
    <n v="1288.5899999999999"/>
    <n v="0"/>
    <n v="1288.5899999999999"/>
    <n v="0"/>
    <n v="1288.5899999999999"/>
    <n v="0"/>
    <n v="0"/>
    <n v="0"/>
    <n v="0"/>
    <n v="0"/>
  </r>
  <r>
    <s v="1433157"/>
    <s v="OH: BULK PREP DEPREC"/>
    <x v="1"/>
    <x v="0"/>
    <n v="74.66"/>
    <n v="0"/>
    <n v="74.66"/>
    <n v="74.44"/>
    <n v="0.21999999999999886"/>
    <n v="0"/>
    <n v="0"/>
    <n v="0"/>
    <n v="0"/>
    <n v="0"/>
  </r>
  <r>
    <s v="1433157"/>
    <s v="OH: INDIRECT DEPREC"/>
    <x v="1"/>
    <x v="0"/>
    <n v="334.89"/>
    <n v="0"/>
    <n v="334.89"/>
    <n v="333.9"/>
    <n v="0.99000000000000909"/>
    <n v="0"/>
    <n v="0"/>
    <n v="0"/>
    <n v="0"/>
    <n v="0"/>
  </r>
  <r>
    <s v="1433157"/>
    <s v="JCL LINE 1          / MACHINE HOUR"/>
    <x v="2"/>
    <x v="0"/>
    <n v="779.04"/>
    <n v="0"/>
    <n v="779.04"/>
    <n v="840.4"/>
    <n v="-61.360000000000014"/>
    <n v="1.92"/>
    <n v="0"/>
    <n v="1.92"/>
    <n v="2.0710000000000002"/>
    <n v="-0.15100000000000025"/>
  </r>
  <r>
    <s v="1433157"/>
    <s v="OH:UNUSED CAPACITY"/>
    <x v="1"/>
    <x v="0"/>
    <n v="2385.94"/>
    <n v="0"/>
    <n v="2385.94"/>
    <n v="2378.9"/>
    <n v="7.0399999999999636"/>
    <n v="0"/>
    <n v="0"/>
    <n v="0"/>
    <n v="0"/>
    <n v="0"/>
  </r>
  <r>
    <s v="1433157"/>
    <s v="JCL LINE 1          / MACHINE DEPR"/>
    <x v="2"/>
    <x v="0"/>
    <n v="3482.88"/>
    <n v="0"/>
    <n v="3482.88"/>
    <n v="3757.2"/>
    <n v="-274.31999999999971"/>
    <n v="1.92"/>
    <n v="0"/>
    <n v="1.92"/>
    <n v="2.0710000000000002"/>
    <n v="-0.15100000000000025"/>
  </r>
  <r>
    <s v="1433157"/>
    <s v="OVERHEAD: BULK PREP"/>
    <x v="1"/>
    <x v="0"/>
    <n v="4303.58"/>
    <n v="0"/>
    <n v="4303.58"/>
    <n v="4290.88"/>
    <n v="12.699999999999818"/>
    <n v="0"/>
    <n v="0"/>
    <n v="0"/>
    <n v="0"/>
    <n v="0"/>
  </r>
  <r>
    <s v="1433157"/>
    <s v="JCL LINE 1          / LABOUR HOURS"/>
    <x v="2"/>
    <x v="0"/>
    <n v="4101.75"/>
    <n v="0"/>
    <n v="4101.75"/>
    <n v="4424.55"/>
    <n v="-322.80000000000018"/>
    <n v="40.32"/>
    <n v="0"/>
    <n v="40.32"/>
    <n v="43.493000000000002"/>
    <n v="-3.1730000000000018"/>
  </r>
  <r>
    <s v="1433157"/>
    <s v="OVERHEAD: INDIRECT"/>
    <x v="1"/>
    <x v="0"/>
    <n v="9434.9599999999991"/>
    <n v="0"/>
    <n v="9434.9599999999991"/>
    <n v="9407.1200000000008"/>
    <n v="27.839999999998327"/>
    <n v="0"/>
    <n v="0"/>
    <n v="0"/>
    <n v="0"/>
    <n v="0"/>
  </r>
  <r>
    <s v="1433157"/>
    <s v="CHAMDOR RED         6X750ML     GENR"/>
    <x v="3"/>
    <x v="4"/>
    <n v="-219341.36"/>
    <n v="0"/>
    <n v="-219341.36"/>
    <n v="-219341.36"/>
    <n v="0"/>
    <n v="-2651"/>
    <n v="0"/>
    <n v="-2651"/>
    <n v="-2651"/>
    <n v="0"/>
  </r>
  <r>
    <s v="1433157"/>
    <s v="LAB 100X125MMWHT SEMI-GLOSSS/ADHOUTERCTN"/>
    <x v="4"/>
    <x v="2"/>
    <n v="9.7899999999999991"/>
    <n v="0"/>
    <n v="9.7899999999999991"/>
    <n v="0"/>
    <n v="9.7899999999999991"/>
    <n v="115"/>
    <n v="0"/>
    <n v="115"/>
    <n v="0"/>
    <n v="115"/>
  </r>
  <r>
    <s v="1433157"/>
    <s v="LAB 100X125MM 201C  S/ADH OUTER CTN"/>
    <x v="4"/>
    <x v="2"/>
    <n v="279.10000000000002"/>
    <n v="264.24752475247527"/>
    <n v="14.852475247524751"/>
    <n v="266.89"/>
    <n v="12.210000000000036"/>
    <n v="2800"/>
    <n v="2651"/>
    <n v="149"/>
    <n v="2677.51"/>
    <n v="122.48999999999978"/>
  </r>
  <r>
    <s v="1433157"/>
    <s v="LAB CHAMDOR RED 750 -BBEF NOIMP  V3S BCK"/>
    <x v="4"/>
    <x v="2"/>
    <n v="1090.82"/>
    <n v="1087.8128078817736"/>
    <n v="3.007192118226385"/>
    <n v="1104.1300000000001"/>
    <n v="-13.310000000000173"/>
    <n v="15950"/>
    <n v="15906"/>
    <n v="44"/>
    <n v="16144.59"/>
    <n v="-194.59000000000015"/>
  </r>
  <r>
    <s v="1433157"/>
    <s v="PAR CHIP 6X750  BN0503 &amp; IMP FACETSV2"/>
    <x v="4"/>
    <x v="2"/>
    <n v="1313.73"/>
    <n v="1312.2487562189056"/>
    <n v="1.481243781094463"/>
    <n v="1318.81"/>
    <n v="-5.0799999999999272"/>
    <n v="2654"/>
    <n v="2651"/>
    <n v="3"/>
    <n v="2664.2550000000001"/>
    <n v="-10.255000000000109"/>
  </r>
  <r>
    <s v="1433157"/>
    <s v="LAB CHAMDOR RED 750      V5 BDY"/>
    <x v="4"/>
    <x v="2"/>
    <n v="2078.92"/>
    <n v="2073.192118226601"/>
    <n v="5.7278817733990763"/>
    <n v="2104.29"/>
    <n v="-25.369999999999891"/>
    <n v="15950"/>
    <n v="15906"/>
    <n v="44"/>
    <n v="16144.59"/>
    <n v="-194.59000000000015"/>
  </r>
  <r>
    <s v="1433157"/>
    <s v="LAB CHAMDOR RED 750 EXP  V5 NCK"/>
    <x v="4"/>
    <x v="2"/>
    <n v="2898.43"/>
    <n v="2890.4334975369457"/>
    <n v="7.9965024630541848"/>
    <n v="2933.79"/>
    <n v="-35.360000000000127"/>
    <n v="15950"/>
    <n v="15906"/>
    <n v="44"/>
    <n v="16144.59"/>
    <n v="-194.59000000000015"/>
  </r>
  <r>
    <s v="1433157"/>
    <s v="WIR GENERIC TIN 36MM UNPRT GOLD LACQUER"/>
    <x v="4"/>
    <x v="2"/>
    <n v="6589.86"/>
    <n v="6463.088235294118"/>
    <n v="126.77176470588165"/>
    <n v="6592.35"/>
    <n v="-2.4900000000006912"/>
    <n v="16218"/>
    <n v="15906"/>
    <n v="312"/>
    <n v="16224.12"/>
    <n v="-6.1200000000008004"/>
  </r>
  <r>
    <s v="1433157"/>
    <s v="FOI G/JUICE      35X130 ALU 750      GLD"/>
    <x v="4"/>
    <x v="2"/>
    <n v="8606.42"/>
    <n v="8588.6009852216757"/>
    <n v="17.819014778324345"/>
    <n v="8717.43"/>
    <n v="-111.01000000000022"/>
    <n v="15939"/>
    <n v="15906"/>
    <n v="33"/>
    <n v="16144.59"/>
    <n v="-205.59000000000015"/>
  </r>
  <r>
    <s v="1433157"/>
    <s v="CTN CHAMDOR GEN 6X750 BN503 V2"/>
    <x v="4"/>
    <x v="2"/>
    <n v="12023.2"/>
    <n v="11982.522167487685"/>
    <n v="40.677832512315945"/>
    <n v="12162.26"/>
    <n v="-139.05999999999949"/>
    <n v="2660"/>
    <n v="2651"/>
    <n v="9"/>
    <n v="2690.7649999999999"/>
    <n v="-30.764999999999873"/>
  </r>
  <r>
    <s v="1433157"/>
    <s v="CORK SPARK FIRST UNPRT 750"/>
    <x v="4"/>
    <x v="2"/>
    <n v="19919.55"/>
    <n v="19827.303482587064"/>
    <n v="92.246517412935646"/>
    <n v="19926.439999999999"/>
    <n v="-6.8899999999994179"/>
    <n v="15980"/>
    <n v="15906"/>
    <n v="74"/>
    <n v="15985.53"/>
    <n v="-5.5300000000006548"/>
  </r>
  <r>
    <s v="1433157"/>
    <s v="BOT 0503 750 GRN   CORK  SPARKLING   NEW"/>
    <x v="4"/>
    <x v="2"/>
    <n v="80041.09"/>
    <n v="79775.267326732675"/>
    <n v="265.82267326732108"/>
    <n v="80573.02"/>
    <n v="-531.93000000000757"/>
    <n v="15959"/>
    <n v="15906"/>
    <n v="53"/>
    <n v="16065.06"/>
    <n v="-106.05999999999949"/>
  </r>
  <r>
    <s v="1433157"/>
    <s v="BULK CHAMDOR RED"/>
    <x v="4"/>
    <x v="3"/>
    <n v="57501.07"/>
    <n v="56042.482893450637"/>
    <n v="1458.5871065493629"/>
    <n v="57331.46"/>
    <n v="169.61000000000058"/>
    <n v="12240"/>
    <n v="11929.500488758555"/>
    <n v="310.49951124144536"/>
    <n v="12203.879000000001"/>
    <n v="36.120999999999185"/>
  </r>
  <r>
    <s v="1433157"/>
    <s v="CO2"/>
    <x v="4"/>
    <x v="5"/>
    <n v="803.09"/>
    <n v="787.34313725490199"/>
    <n v="15.746862745098042"/>
    <n v="803.09"/>
    <n v="0"/>
    <n v="146.017"/>
    <n v="143.15392156862745"/>
    <n v="2.8630784313725428"/>
    <n v="146.017"/>
    <n v="0"/>
  </r>
  <r>
    <s v="1433322"/>
    <s v=" "/>
    <x v="0"/>
    <x v="0"/>
    <n v="46804.83"/>
    <n v="0"/>
    <n v="46804.83"/>
    <n v="0"/>
    <n v="46804.83"/>
    <n v="0"/>
    <n v="0"/>
    <n v="0"/>
    <n v="0"/>
    <n v="0"/>
  </r>
  <r>
    <s v="1433322"/>
    <s v="OH: BULK PREP DEPREC"/>
    <x v="1"/>
    <x v="0"/>
    <n v="849.41"/>
    <n v="0"/>
    <n v="849.41"/>
    <n v="845.99"/>
    <n v="3.4199999999999591"/>
    <n v="0"/>
    <n v="0"/>
    <n v="0"/>
    <n v="0"/>
    <n v="0"/>
  </r>
  <r>
    <s v="1433322"/>
    <s v="OH: INDIRECT DEPREC"/>
    <x v="1"/>
    <x v="0"/>
    <n v="3809.8"/>
    <n v="0"/>
    <n v="3809.8"/>
    <n v="3794.48"/>
    <n v="15.320000000000164"/>
    <n v="0"/>
    <n v="0"/>
    <n v="0"/>
    <n v="0"/>
    <n v="0"/>
  </r>
  <r>
    <s v="1433322"/>
    <s v="JCL LINE 1          / MACHINE HOUR"/>
    <x v="2"/>
    <x v="0"/>
    <n v="7847.21"/>
    <n v="0"/>
    <n v="7847.21"/>
    <n v="8522.65"/>
    <n v="-675.4399999999996"/>
    <n v="19.34"/>
    <n v="0"/>
    <n v="19.34"/>
    <n v="21.004999999999999"/>
    <n v="-1.6649999999999991"/>
  </r>
  <r>
    <s v="1433322"/>
    <s v="OH:UNUSED CAPACITY"/>
    <x v="1"/>
    <x v="0"/>
    <n v="27143.42"/>
    <n v="0"/>
    <n v="27143.42"/>
    <n v="27034.25"/>
    <n v="109.16999999999825"/>
    <n v="0"/>
    <n v="0"/>
    <n v="0"/>
    <n v="0"/>
    <n v="0"/>
  </r>
  <r>
    <s v="1433322"/>
    <s v="JCL LINE 1          / MACHINE DEPR"/>
    <x v="2"/>
    <x v="0"/>
    <n v="35082.76"/>
    <n v="0"/>
    <n v="35082.76"/>
    <n v="38102.49"/>
    <n v="-3019.7299999999959"/>
    <n v="19.34"/>
    <n v="0"/>
    <n v="19.34"/>
    <n v="21.004999999999999"/>
    <n v="-1.6649999999999991"/>
  </r>
  <r>
    <s v="1433322"/>
    <s v="JCL LINE 1          / LABOUR HOURS"/>
    <x v="2"/>
    <x v="0"/>
    <n v="41316.629999999997"/>
    <n v="0"/>
    <n v="41316.629999999997"/>
    <n v="44871.67"/>
    <n v="-3555.0400000000009"/>
    <n v="406.14"/>
    <n v="0"/>
    <n v="406.14"/>
    <n v="441.08600000000001"/>
    <n v="-34.946000000000026"/>
  </r>
  <r>
    <s v="1433322"/>
    <s v="OVERHEAD: BULK PREP"/>
    <x v="1"/>
    <x v="0"/>
    <n v="48959.25"/>
    <n v="0"/>
    <n v="48959.25"/>
    <n v="48762.34"/>
    <n v="196.91000000000349"/>
    <n v="0"/>
    <n v="0"/>
    <n v="0"/>
    <n v="0"/>
    <n v="0"/>
  </r>
  <r>
    <s v="1433322"/>
    <s v="OVERHEAD: INDIRECT"/>
    <x v="1"/>
    <x v="0"/>
    <n v="107335.77"/>
    <n v="0"/>
    <n v="107335.77"/>
    <n v="106904.09"/>
    <n v="431.68000000000757"/>
    <n v="0"/>
    <n v="0"/>
    <n v="0"/>
    <n v="0"/>
    <n v="0"/>
  </r>
  <r>
    <s v="1433322"/>
    <s v="JCLEROUX LEDOMN     12X750ML        ANGL"/>
    <x v="3"/>
    <x v="4"/>
    <n v="-2822237.98"/>
    <n v="0"/>
    <n v="-2822237.98"/>
    <n v="-2822237.24"/>
    <n v="-0.73999999975785613"/>
    <n v="-15333"/>
    <n v="0"/>
    <n v="-15333"/>
    <n v="-15333"/>
    <n v="0"/>
  </r>
  <r>
    <s v="1433322"/>
    <s v="CORK SPARK FIRST UNPRT 750 1 DISK"/>
    <x v="4"/>
    <x v="2"/>
    <n v="192459.2"/>
    <n v="0"/>
    <n v="192459.2"/>
    <n v="0"/>
    <n v="192459.2"/>
    <n v="185000"/>
    <n v="0"/>
    <n v="185000"/>
    <n v="0"/>
    <n v="185000"/>
  </r>
  <r>
    <s v="1433322"/>
    <s v="LAB 100X125MMWHT SEMI-GLOSSS/ADHOUTERCTN"/>
    <x v="4"/>
    <x v="2"/>
    <n v="1423.21"/>
    <n v="1305.1485148514851"/>
    <n v="118.06148514851498"/>
    <n v="1318.2"/>
    <n v="105.00999999999999"/>
    <n v="16720"/>
    <n v="15333"/>
    <n v="1387"/>
    <n v="15486.33"/>
    <n v="1233.67"/>
  </r>
  <r>
    <s v="1433322"/>
    <s v="LAB JCLEROUX LEDOMN 750 7.5% ANGL V4 BCK"/>
    <x v="4"/>
    <x v="2"/>
    <n v="10078.92"/>
    <n v="9564.1083743842373"/>
    <n v="514.81162561576275"/>
    <n v="9707.57"/>
    <n v="371.35000000000036"/>
    <n v="193900"/>
    <n v="183996"/>
    <n v="9904"/>
    <n v="186755.94"/>
    <n v="7144.0599999999977"/>
  </r>
  <r>
    <s v="1433322"/>
    <s v="PAR CHIP 12X750 BN0503           V3"/>
    <x v="4"/>
    <x v="2"/>
    <n v="15198.97"/>
    <n v="15195.004975124379"/>
    <n v="3.9650248756206565"/>
    <n v="15270.98"/>
    <n v="-72.010000000000218"/>
    <n v="15337"/>
    <n v="15333"/>
    <n v="4"/>
    <n v="15409.665000000001"/>
    <n v="-72.665000000000873"/>
  </r>
  <r>
    <s v="1433322"/>
    <s v="LAB JCLEROUX LEDOMN 750 V6 BDY"/>
    <x v="4"/>
    <x v="2"/>
    <n v="41553.69"/>
    <n v="41507.65517241379"/>
    <n v="46.034827586212486"/>
    <n v="42130.27"/>
    <n v="-576.57999999999447"/>
    <n v="184200"/>
    <n v="183996"/>
    <n v="204"/>
    <n v="186755.94"/>
    <n v="-2555.9400000000023"/>
  </r>
  <r>
    <s v="1433322"/>
    <s v="LAB JCLEROUX LEDOMN 750 V8 NCK"/>
    <x v="4"/>
    <x v="2"/>
    <n v="53584.5"/>
    <n v="53334.916256157638"/>
    <n v="249.58374384236231"/>
    <n v="54134.94"/>
    <n v="-550.44000000000233"/>
    <n v="184857"/>
    <n v="183996"/>
    <n v="861"/>
    <n v="186755.94"/>
    <n v="-1898.9400000000023"/>
  </r>
  <r>
    <s v="1433322"/>
    <s v="WIR JCLEROUX GEN SPARK       750&amp;1.5L V2"/>
    <x v="4"/>
    <x v="2"/>
    <n v="86609"/>
    <n v="86513.078431372545"/>
    <n v="95.92156862745469"/>
    <n v="88243.34"/>
    <n v="-1634.3399999999965"/>
    <n v="184200"/>
    <n v="183996"/>
    <n v="204"/>
    <n v="187675.92"/>
    <n v="-3475.9200000000128"/>
  </r>
  <r>
    <s v="1433322"/>
    <s v="FOI+RIB JCLEROUX LEDOMN 34X127 ALU 750V6"/>
    <x v="4"/>
    <x v="2"/>
    <n v="175143.16"/>
    <n v="165259.50738916255"/>
    <n v="9883.6526108374528"/>
    <n v="167738.4"/>
    <n v="7404.7600000000093"/>
    <n v="195000"/>
    <n v="183996"/>
    <n v="11004"/>
    <n v="186755.94"/>
    <n v="8244.0599999999977"/>
  </r>
  <r>
    <s v="1433322"/>
    <s v="CTN JCLEROUX LEDOMN 12X750 BN503 V6"/>
    <x v="4"/>
    <x v="2"/>
    <n v="184448.25"/>
    <n v="183229.34975369458"/>
    <n v="1218.9002463054203"/>
    <n v="185977.79"/>
    <n v="-1529.5400000000081"/>
    <n v="15435"/>
    <n v="15333"/>
    <n v="102"/>
    <n v="15562.995000000001"/>
    <n v="-127.9950000000008"/>
  </r>
  <r>
    <s v="1433322"/>
    <s v="CORK SPARK FIRST UNPRT 750"/>
    <x v="4"/>
    <x v="2"/>
    <n v="0"/>
    <n v="229356.53731343284"/>
    <n v="-229356.53731343284"/>
    <n v="230503.32"/>
    <n v="-230503.32"/>
    <n v="0"/>
    <n v="183996"/>
    <n v="-183996"/>
    <n v="184915.98"/>
    <n v="-184915.98"/>
  </r>
  <r>
    <s v="1433322"/>
    <s v="BOT 0503 750 GRN   CORK  SPARKLING   NEW"/>
    <x v="4"/>
    <x v="2"/>
    <n v="923007.83"/>
    <n v="922817.21782178222"/>
    <n v="190.61217821773607"/>
    <n v="932045.39"/>
    <n v="-9037.5600000000559"/>
    <n v="184034"/>
    <n v="183996"/>
    <n v="38"/>
    <n v="185835.96"/>
    <n v="-1801.9599999999919"/>
  </r>
  <r>
    <s v="1433322"/>
    <s v="BULK JCLEROUX LED"/>
    <x v="4"/>
    <x v="3"/>
    <n v="810292.22"/>
    <n v="803024"/>
    <n v="7268.2199999999721"/>
    <n v="807039.12"/>
    <n v="3253.0999999999767"/>
    <n v="139247"/>
    <n v="137996.99999999997"/>
    <n v="1250.0000000000291"/>
    <n v="138686.98499999999"/>
    <n v="560.01500000001397"/>
  </r>
  <r>
    <s v="1433322"/>
    <s v="CO2"/>
    <x v="4"/>
    <x v="5"/>
    <n v="9289.9500000000007"/>
    <n v="9107.8039215686258"/>
    <n v="182.14607843137492"/>
    <n v="9289.9599999999991"/>
    <n v="-9.9999999983992893E-3"/>
    <n v="1689.0830000000001"/>
    <n v="1655.9637254901963"/>
    <n v="33.119274509803745"/>
    <n v="1689.0830000000001"/>
    <n v="0"/>
  </r>
  <r>
    <s v="1433329"/>
    <s v=" "/>
    <x v="0"/>
    <x v="0"/>
    <n v="12935.91"/>
    <n v="0"/>
    <n v="12935.91"/>
    <n v="0"/>
    <n v="12935.91"/>
    <n v="0"/>
    <n v="0"/>
    <n v="0"/>
    <n v="0"/>
    <n v="0"/>
  </r>
  <r>
    <s v="1433329"/>
    <s v="OH: BULK PREP DEPREC"/>
    <x v="1"/>
    <x v="0"/>
    <n v="482.51"/>
    <n v="0"/>
    <n v="482.51"/>
    <n v="494.38"/>
    <n v="-11.870000000000005"/>
    <n v="0"/>
    <n v="0"/>
    <n v="0"/>
    <n v="0"/>
    <n v="0"/>
  </r>
  <r>
    <s v="1433329"/>
    <s v="OH: INDIRECT DEPREC"/>
    <x v="1"/>
    <x v="0"/>
    <n v="2164.1799999999998"/>
    <n v="0"/>
    <n v="2164.1799999999998"/>
    <n v="2217.4299999999998"/>
    <n v="-53.25"/>
    <n v="0"/>
    <n v="0"/>
    <n v="0"/>
    <n v="0"/>
    <n v="0"/>
  </r>
  <r>
    <s v="1433329"/>
    <s v="JCL LINE 1          / MACHINE HOUR"/>
    <x v="2"/>
    <x v="0"/>
    <n v="4292.83"/>
    <n v="0"/>
    <n v="4292.83"/>
    <n v="4955.84"/>
    <n v="-663.01000000000022"/>
    <n v="10.58"/>
    <n v="0"/>
    <n v="10.58"/>
    <n v="12.214"/>
    <n v="-1.6340000000000003"/>
  </r>
  <r>
    <s v="1433329"/>
    <s v="OH:UNUSED CAPACITY"/>
    <x v="1"/>
    <x v="0"/>
    <n v="15418.96"/>
    <n v="0"/>
    <n v="15418.96"/>
    <n v="15798.38"/>
    <n v="-379.42000000000007"/>
    <n v="0"/>
    <n v="0"/>
    <n v="0"/>
    <n v="0"/>
    <n v="0"/>
  </r>
  <r>
    <s v="1433329"/>
    <s v="JCL LINE 1          / MACHINE DEPR"/>
    <x v="2"/>
    <x v="0"/>
    <n v="19192.12"/>
    <n v="0"/>
    <n v="19192.12"/>
    <n v="22156.25"/>
    <n v="-2964.130000000001"/>
    <n v="10.58"/>
    <n v="0"/>
    <n v="10.58"/>
    <n v="12.214"/>
    <n v="-1.6340000000000003"/>
  </r>
  <r>
    <s v="1433329"/>
    <s v="JCL LINE 1          / LABOUR HOURS"/>
    <x v="2"/>
    <x v="0"/>
    <n v="22602.37"/>
    <n v="0"/>
    <n v="22602.37"/>
    <n v="26092.47"/>
    <n v="-3490.1000000000022"/>
    <n v="222.18"/>
    <n v="0"/>
    <n v="222.18"/>
    <n v="256.48700000000002"/>
    <n v="-34.307000000000016"/>
  </r>
  <r>
    <s v="1433329"/>
    <s v="OVERHEAD: BULK PREP"/>
    <x v="1"/>
    <x v="0"/>
    <n v="27811.56"/>
    <n v="0"/>
    <n v="27811.56"/>
    <n v="28495.93"/>
    <n v="-684.36999999999898"/>
    <n v="0"/>
    <n v="0"/>
    <n v="0"/>
    <n v="0"/>
    <n v="0"/>
  </r>
  <r>
    <s v="1433329"/>
    <s v="OVERHEAD: INDIRECT"/>
    <x v="1"/>
    <x v="0"/>
    <n v="60972.65"/>
    <n v="0"/>
    <n v="60972.65"/>
    <n v="62473.03"/>
    <n v="-1500.3799999999974"/>
    <n v="0"/>
    <n v="0"/>
    <n v="0"/>
    <n v="0"/>
    <n v="0"/>
  </r>
  <r>
    <s v="1433329"/>
    <s v="JCLEROUX LEDOMN NO ALC 12X750ML"/>
    <x v="3"/>
    <x v="4"/>
    <n v="-1659497.19"/>
    <n v="0"/>
    <n v="-1659497.19"/>
    <n v="-1659497.15"/>
    <n v="-4.0000000037252903E-2"/>
    <n v="-8916"/>
    <n v="0"/>
    <n v="-8916"/>
    <n v="-8916"/>
    <n v="0"/>
  </r>
  <r>
    <s v="1433329"/>
    <s v="UL JCLEROUX LEDOMN NO ALC  12X750ML"/>
    <x v="4"/>
    <x v="1"/>
    <n v="33918.42"/>
    <n v="0"/>
    <n v="33918.42"/>
    <n v="0"/>
    <n v="33918.42"/>
    <n v="213"/>
    <n v="0"/>
    <n v="213"/>
    <n v="0"/>
    <n v="213"/>
  </r>
  <r>
    <s v="1433329"/>
    <s v="CORK SPARK FIRST UNPRT 750 1 DISK"/>
    <x v="4"/>
    <x v="2"/>
    <n v="111965.48"/>
    <n v="0"/>
    <n v="111965.48"/>
    <n v="0"/>
    <n v="111965.48"/>
    <n v="107626"/>
    <n v="0"/>
    <n v="107626"/>
    <n v="0"/>
    <n v="107626"/>
  </r>
  <r>
    <s v="1433329"/>
    <s v="LAB JCLEROUX LEDOMN NO ALC 750 V3 BCK"/>
    <x v="4"/>
    <x v="2"/>
    <n v="5905.78"/>
    <n v="5864.2266009852219"/>
    <n v="41.553399014777824"/>
    <n v="5952.19"/>
    <n v="-46.409999999999854"/>
    <n v="107750"/>
    <n v="106992"/>
    <n v="758"/>
    <n v="108596.88"/>
    <n v="-846.88000000000466"/>
  </r>
  <r>
    <s v="1433329"/>
    <s v="PAR CHIP 12X750 BN0503           V3"/>
    <x v="4"/>
    <x v="2"/>
    <n v="8855.58"/>
    <n v="8835.7512437810947"/>
    <n v="19.828756218905255"/>
    <n v="8879.93"/>
    <n v="-24.350000000000364"/>
    <n v="8936"/>
    <n v="8916"/>
    <n v="20"/>
    <n v="8960.58"/>
    <n v="-24.579999999999927"/>
  </r>
  <r>
    <s v="1433329"/>
    <s v="LAB JCLEROUX LEDOMN NO ALC 750 V2 BDY"/>
    <x v="4"/>
    <x v="2"/>
    <n v="25813.17"/>
    <n v="25739.064039408866"/>
    <n v="74.105960591132316"/>
    <n v="26125.15"/>
    <n v="-311.9800000000032"/>
    <n v="107300"/>
    <n v="106992"/>
    <n v="308"/>
    <n v="108596.88"/>
    <n v="-1296.8800000000047"/>
  </r>
  <r>
    <s v="1433329"/>
    <s v="LAB JCLEROUX LEDOMN NO ALC 750 V3 NCK"/>
    <x v="4"/>
    <x v="2"/>
    <n v="32824.15"/>
    <n v="32729.921182266015"/>
    <n v="94.228817733986943"/>
    <n v="33220.870000000003"/>
    <n v="-396.72000000000116"/>
    <n v="107300"/>
    <n v="106992"/>
    <n v="308"/>
    <n v="108596.88"/>
    <n v="-1296.8800000000047"/>
  </r>
  <r>
    <s v="1433329"/>
    <s v="WIR JCLEROUX GEN SPARK       750&amp;1.5L V2"/>
    <x v="4"/>
    <x v="2"/>
    <n v="50433.52"/>
    <n v="50306.568627450979"/>
    <n v="126.95137254901783"/>
    <n v="51312.7"/>
    <n v="-879.18000000000029"/>
    <n v="107262"/>
    <n v="106992"/>
    <n v="270"/>
    <n v="109131.84"/>
    <n v="-1869.8399999999965"/>
  </r>
  <r>
    <s v="1433329"/>
    <s v="CTN JCLEROUX LEDOMN NOALC12X750 BN503 V2"/>
    <x v="4"/>
    <x v="2"/>
    <n v="106228.48"/>
    <n v="105565.43842364532"/>
    <n v="663.04157635467709"/>
    <n v="107148.92"/>
    <n v="-920.44000000000233"/>
    <n v="8972"/>
    <n v="8916"/>
    <n v="56"/>
    <n v="9049.74"/>
    <n v="-77.739999999999782"/>
  </r>
  <r>
    <s v="1433329"/>
    <s v="FOI+RIB JCLEROUXLEDOMN34X127ALU750REDGLD"/>
    <x v="4"/>
    <x v="2"/>
    <n v="112533.23"/>
    <n v="107539.69458128078"/>
    <n v="4993.5354187192133"/>
    <n v="109152.79"/>
    <n v="3380.4400000000023"/>
    <n v="111960"/>
    <n v="106992"/>
    <n v="4968"/>
    <n v="108596.88"/>
    <n v="3363.1199999999953"/>
  </r>
  <r>
    <s v="1433329"/>
    <s v="CORK SPARK FIRST UNPRT 750"/>
    <x v="4"/>
    <x v="2"/>
    <n v="0"/>
    <n v="133368.73631840793"/>
    <n v="-133368.73631840793"/>
    <n v="134035.57999999999"/>
    <n v="-134035.57999999999"/>
    <n v="0"/>
    <n v="106992"/>
    <n v="-106992"/>
    <n v="107526.96"/>
    <n v="-107526.96"/>
  </r>
  <r>
    <s v="1433329"/>
    <s v="BOT 0503 750 GRN   CORK  SPARKLING   NEW"/>
    <x v="4"/>
    <x v="2"/>
    <n v="537507.59"/>
    <n v="536609.81188118807"/>
    <n v="897.778118811897"/>
    <n v="541975.91"/>
    <n v="-4468.3200000000652"/>
    <n v="107171"/>
    <n v="106992"/>
    <n v="179"/>
    <n v="108061.92"/>
    <n v="-890.91999999999825"/>
  </r>
  <r>
    <s v="1433329"/>
    <s v="BULK JC LE ROUX LED NON ALC"/>
    <x v="4"/>
    <x v="3"/>
    <n v="462236.67"/>
    <n v="468918.1683168317"/>
    <n v="-6681.4983168317121"/>
    <n v="473607.35"/>
    <n v="-11370.679999999993"/>
    <n v="79100"/>
    <n v="80244"/>
    <n v="-1144"/>
    <n v="81046.44"/>
    <n v="-1946.4400000000023"/>
  </r>
  <r>
    <s v="1433329"/>
    <s v="CO2"/>
    <x v="4"/>
    <x v="5"/>
    <n v="5402.03"/>
    <n v="5296.1078431372553"/>
    <n v="105.92215686274449"/>
    <n v="5402.03"/>
    <n v="0"/>
    <n v="982.18799999999999"/>
    <n v="962.92843137254897"/>
    <n v="19.259568627451017"/>
    <n v="982.18700000000001"/>
    <n v="9.9999999997635314E-4"/>
  </r>
  <r>
    <s v="1433508"/>
    <s v=" "/>
    <x v="0"/>
    <x v="0"/>
    <n v="21997.040000000001"/>
    <n v="0"/>
    <n v="21997.040000000001"/>
    <n v="0"/>
    <n v="21997.040000000001"/>
    <n v="0"/>
    <n v="0"/>
    <n v="0"/>
    <n v="0"/>
    <n v="0"/>
  </r>
  <r>
    <s v="1433508"/>
    <s v="OH: BULK PREP DEPREC"/>
    <x v="1"/>
    <x v="0"/>
    <n v="1018.7"/>
    <n v="0"/>
    <n v="1018.7"/>
    <n v="1022.47"/>
    <n v="-3.7699999999999818"/>
    <n v="0"/>
    <n v="0"/>
    <n v="0"/>
    <n v="0"/>
    <n v="0"/>
  </r>
  <r>
    <s v="1433508"/>
    <s v="OH: INDIRECT DEPREC"/>
    <x v="1"/>
    <x v="0"/>
    <n v="4569.12"/>
    <n v="0"/>
    <n v="4569.12"/>
    <n v="4586.03"/>
    <n v="-16.909999999999854"/>
    <n v="0"/>
    <n v="0"/>
    <n v="0"/>
    <n v="0"/>
    <n v="0"/>
  </r>
  <r>
    <s v="1433508"/>
    <s v="JCL LINE 1          / MACHINE HOUR"/>
    <x v="2"/>
    <x v="0"/>
    <n v="14408.2"/>
    <n v="0"/>
    <n v="14408.2"/>
    <n v="15041.49"/>
    <n v="-633.28999999999905"/>
    <n v="35.51"/>
    <n v="0"/>
    <n v="35.51"/>
    <n v="37.070999999999998"/>
    <n v="-1.5609999999999999"/>
  </r>
  <r>
    <s v="1433508"/>
    <s v="OH:UNUSED CAPACITY"/>
    <x v="1"/>
    <x v="0"/>
    <n v="32553.31"/>
    <n v="0"/>
    <n v="32553.31"/>
    <n v="32673.81"/>
    <n v="-120.5"/>
    <n v="0"/>
    <n v="0"/>
    <n v="0"/>
    <n v="0"/>
    <n v="0"/>
  </r>
  <r>
    <s v="1433508"/>
    <s v="OVERHEAD: BULK PREP"/>
    <x v="1"/>
    <x v="0"/>
    <n v="58717.2"/>
    <n v="0"/>
    <n v="58717.2"/>
    <n v="58934.55"/>
    <n v="-217.35000000000582"/>
    <n v="0"/>
    <n v="0"/>
    <n v="0"/>
    <n v="0"/>
    <n v="0"/>
  </r>
  <r>
    <s v="1433508"/>
    <s v="JCL LINE 1          / MACHINE DEPR"/>
    <x v="2"/>
    <x v="0"/>
    <n v="64415.14"/>
    <n v="0"/>
    <n v="64415.14"/>
    <n v="67246.080000000002"/>
    <n v="-2830.9400000000023"/>
    <n v="35.51"/>
    <n v="0"/>
    <n v="35.51"/>
    <n v="37.070999999999998"/>
    <n v="-1.5609999999999999"/>
  </r>
  <r>
    <s v="1433508"/>
    <s v="JCL LINE 1          / LABOUR HOURS"/>
    <x v="2"/>
    <x v="0"/>
    <n v="75861.09"/>
    <n v="0"/>
    <n v="75861.09"/>
    <n v="67867.850000000006"/>
    <n v="7993.2399999999907"/>
    <n v="745.71"/>
    <n v="0"/>
    <n v="745.71"/>
    <n v="667.13699999999994"/>
    <n v="78.573000000000093"/>
  </r>
  <r>
    <s v="1433508"/>
    <s v="OVERHEAD: INDIRECT"/>
    <x v="1"/>
    <x v="0"/>
    <n v="128728.61"/>
    <n v="0"/>
    <n v="128728.61"/>
    <n v="129205.11"/>
    <n v="-476.5"/>
    <n v="0"/>
    <n v="0"/>
    <n v="0"/>
    <n v="0"/>
    <n v="0"/>
  </r>
  <r>
    <s v="1433508"/>
    <s v="ULS PONGRACZ                1X750ML  MDC"/>
    <x v="3"/>
    <x v="1"/>
    <n v="-4408043.24"/>
    <n v="0"/>
    <n v="-4408043.24"/>
    <n v="-4408043.0199999996"/>
    <n v="-0.22000000067055225"/>
    <n v="-222379"/>
    <n v="0"/>
    <n v="-222379"/>
    <n v="-222379"/>
    <n v="0"/>
  </r>
  <r>
    <s v="1433508"/>
    <s v="UNDERSEAL CLEAR 1200X1400"/>
    <x v="4"/>
    <x v="2"/>
    <n v="17481.62"/>
    <n v="17670.66"/>
    <n v="-189.04000000000087"/>
    <n v="17670.66"/>
    <n v="-189.04000000000087"/>
    <n v="6600"/>
    <n v="6671.37"/>
    <n v="-71.369999999999891"/>
    <n v="6671.37"/>
    <n v="-71.369999999999891"/>
  </r>
  <r>
    <s v="1433508"/>
    <s v="CRO CROWN CORK NR043 750  GRN"/>
    <x v="4"/>
    <x v="2"/>
    <n v="75838.3"/>
    <n v="75370.915422885577"/>
    <n v="467.38457711442607"/>
    <n v="75747.77"/>
    <n v="90.529999999998836"/>
    <n v="223758"/>
    <n v="222379"/>
    <n v="1379"/>
    <n v="223490.89499999999"/>
    <n v="267.10500000001048"/>
  </r>
  <r>
    <s v="1433508"/>
    <s v="BOT 0917 750 DKGRN CORK PONGRA SPARK NEW"/>
    <x v="4"/>
    <x v="2"/>
    <n v="1763432.11"/>
    <n v="1763432.108910891"/>
    <n v="1.0891091078519821E-3"/>
    <n v="1781066.43"/>
    <n v="-17634.319999999832"/>
    <n v="222379"/>
    <n v="222379"/>
    <n v="0"/>
    <n v="224602.79"/>
    <n v="-2223.7900000000081"/>
  </r>
  <r>
    <s v="1433508"/>
    <s v="BULK PONGRACZ"/>
    <x v="4"/>
    <x v="3"/>
    <n v="2149022.7999999998"/>
    <n v="2146249.4427860696"/>
    <n v="2773.3572139302269"/>
    <n v="2156980.69"/>
    <n v="-7957.8900000001304"/>
    <n v="167000"/>
    <n v="166784.24975124377"/>
    <n v="215.75024875623058"/>
    <n v="167618.171"/>
    <n v="-618.1710000000021"/>
  </r>
  <r>
    <s v="1433509"/>
    <s v=" "/>
    <x v="0"/>
    <x v="0"/>
    <n v="7844.78"/>
    <n v="0"/>
    <n v="7844.78"/>
    <n v="0"/>
    <n v="7844.78"/>
    <n v="0"/>
    <n v="0"/>
    <n v="0"/>
    <n v="0"/>
    <n v="0"/>
  </r>
  <r>
    <s v="1433509"/>
    <s v="OH: BULK PREP DEPREC"/>
    <x v="1"/>
    <x v="0"/>
    <n v="844.85"/>
    <n v="0"/>
    <n v="844.85"/>
    <n v="846.23"/>
    <n v="-1.3799999999999955"/>
    <n v="0"/>
    <n v="0"/>
    <n v="0"/>
    <n v="0"/>
    <n v="0"/>
  </r>
  <r>
    <s v="1433509"/>
    <s v="OH: INDIRECT DEPREC"/>
    <x v="1"/>
    <x v="0"/>
    <n v="3789.36"/>
    <n v="0"/>
    <n v="3789.36"/>
    <n v="3795.55"/>
    <n v="-6.1900000000000546"/>
    <n v="0"/>
    <n v="0"/>
    <n v="0"/>
    <n v="0"/>
    <n v="0"/>
  </r>
  <r>
    <s v="1433509"/>
    <s v="JCL LINE 1          / MACHINE HOUR"/>
    <x v="2"/>
    <x v="0"/>
    <n v="13324.85"/>
    <n v="0"/>
    <n v="13324.85"/>
    <n v="13576.3"/>
    <n v="-251.44999999999891"/>
    <n v="32.840000000000003"/>
    <n v="0"/>
    <n v="32.840000000000003"/>
    <n v="33.46"/>
    <n v="-0.61999999999999744"/>
  </r>
  <r>
    <s v="1433509"/>
    <s v="OH:UNUSED CAPACITY"/>
    <x v="1"/>
    <x v="0"/>
    <n v="26997.81"/>
    <n v="0"/>
    <n v="26997.81"/>
    <n v="27041.89"/>
    <n v="-44.079999999998108"/>
    <n v="0"/>
    <n v="0"/>
    <n v="0"/>
    <n v="0"/>
    <n v="0"/>
  </r>
  <r>
    <s v="1433509"/>
    <s v="OVERHEAD: BULK PREP"/>
    <x v="1"/>
    <x v="0"/>
    <n v="48696.6"/>
    <n v="0"/>
    <n v="48696.6"/>
    <n v="48776.12"/>
    <n v="-79.520000000004075"/>
    <n v="0"/>
    <n v="0"/>
    <n v="0"/>
    <n v="0"/>
    <n v="0"/>
  </r>
  <r>
    <s v="1433509"/>
    <s v="JCL LINE 1          / MACHINE DEPR"/>
    <x v="2"/>
    <x v="0"/>
    <n v="59571.76"/>
    <n v="0"/>
    <n v="59571.76"/>
    <n v="60696.27"/>
    <n v="-1124.5099999999948"/>
    <n v="32.840000000000003"/>
    <n v="0"/>
    <n v="32.840000000000003"/>
    <n v="33.46"/>
    <n v="-0.61999999999999744"/>
  </r>
  <r>
    <s v="1433509"/>
    <s v="JCL LINE 1          / LABOUR HOURS"/>
    <x v="2"/>
    <x v="0"/>
    <n v="63339.14"/>
    <n v="0"/>
    <n v="63339.14"/>
    <n v="61275.47"/>
    <n v="2063.6699999999983"/>
    <n v="622.62"/>
    <n v="0"/>
    <n v="622.62"/>
    <n v="602.33399999999995"/>
    <n v="20.286000000000058"/>
  </r>
  <r>
    <s v="1433509"/>
    <s v="OVERHEAD: INDIRECT"/>
    <x v="1"/>
    <x v="0"/>
    <n v="106759.96"/>
    <n v="0"/>
    <n v="106759.96"/>
    <n v="106934.3"/>
    <n v="-174.33999999999651"/>
    <n v="0"/>
    <n v="0"/>
    <n v="0"/>
    <n v="0"/>
    <n v="0"/>
  </r>
  <r>
    <s v="1433509"/>
    <s v="ULS JCLEROUX LAVAL     1X750ML  MDC"/>
    <x v="3"/>
    <x v="1"/>
    <n v="-2970718.76"/>
    <n v="0"/>
    <n v="-2970718.76"/>
    <n v="-2970716.19"/>
    <n v="-2.5699999998323619"/>
    <n v="-184048"/>
    <n v="0"/>
    <n v="-184048"/>
    <n v="-184048"/>
    <n v="0"/>
  </r>
  <r>
    <s v="1433509"/>
    <s v="UNDERSEAL CLEAR 1200X1400"/>
    <x v="4"/>
    <x v="2"/>
    <n v="12713.91"/>
    <n v="12674.83"/>
    <n v="39.079999999999927"/>
    <n v="12674.83"/>
    <n v="39.079999999999927"/>
    <n v="4800"/>
    <n v="4785.2479999999996"/>
    <n v="14.752000000000407"/>
    <n v="4785.2479999999996"/>
    <n v="14.752000000000407"/>
  </r>
  <r>
    <s v="1433509"/>
    <s v="CRO CROWN CORK NR043 750  GRN"/>
    <x v="4"/>
    <x v="2"/>
    <n v="62657.99"/>
    <n v="62379.393034825873"/>
    <n v="278.59696517412522"/>
    <n v="62691.29"/>
    <n v="-33.30000000000291"/>
    <n v="184870"/>
    <n v="184048"/>
    <n v="822"/>
    <n v="184968.24"/>
    <n v="-98.239999999990687"/>
  </r>
  <r>
    <s v="1433509"/>
    <s v="BOT 0503 750 FLINT CORK  JCL    H17  NEW"/>
    <x v="4"/>
    <x v="2"/>
    <n v="1044195.65"/>
    <n v="1039552.792079208"/>
    <n v="4642.8579207920702"/>
    <n v="1049948.32"/>
    <n v="-5752.6700000000419"/>
    <n v="184870"/>
    <n v="184048"/>
    <n v="822"/>
    <n v="185888.48"/>
    <n v="-1018.4800000000105"/>
  </r>
  <r>
    <s v="1433509"/>
    <s v="BULK JCLEROUX LA VALLEE"/>
    <x v="4"/>
    <x v="3"/>
    <n v="1519982.1"/>
    <n v="1514885.054726368"/>
    <n v="5097.045273632044"/>
    <n v="1522459.48"/>
    <n v="-2477.3799999998882"/>
    <n v="138500"/>
    <n v="138036"/>
    <n v="464"/>
    <n v="138726.18"/>
    <n v="-226.17999999999302"/>
  </r>
  <r>
    <s v="1433551"/>
    <s v=" "/>
    <x v="0"/>
    <x v="0"/>
    <n v="127.3"/>
    <n v="0"/>
    <n v="127.3"/>
    <n v="0"/>
    <n v="127.3"/>
    <n v="0"/>
    <n v="0"/>
    <n v="0"/>
    <n v="0"/>
    <n v="0"/>
  </r>
  <r>
    <s v="1433551"/>
    <s v="JCL RIBBON ROOM     / MACHINE DEPR"/>
    <x v="2"/>
    <x v="0"/>
    <n v="22.54"/>
    <n v="0"/>
    <n v="22.54"/>
    <n v="22.95"/>
    <n v="-0.41000000000000014"/>
    <n v="1.92"/>
    <n v="0"/>
    <n v="1.92"/>
    <n v="1.9550000000000001"/>
    <n v="-3.5000000000000142E-2"/>
  </r>
  <r>
    <s v="1433551"/>
    <s v="JCL RIBBON ROOM     / MACHINE HOUR"/>
    <x v="2"/>
    <x v="0"/>
    <n v="57.87"/>
    <n v="0"/>
    <n v="57.87"/>
    <n v="58.93"/>
    <n v="-1.0600000000000023"/>
    <n v="1.92"/>
    <n v="0"/>
    <n v="1.92"/>
    <n v="1.9550000000000001"/>
    <n v="-3.5000000000000142E-2"/>
  </r>
  <r>
    <s v="1433551"/>
    <s v="JCL RIBBON ROOM     / LABOUR HOURS"/>
    <x v="2"/>
    <x v="0"/>
    <n v="1928.64"/>
    <n v="0"/>
    <n v="1928.64"/>
    <n v="1963.6"/>
    <n v="-34.959999999999809"/>
    <n v="19.2"/>
    <n v="0"/>
    <n v="19.2"/>
    <n v="19.547999999999998"/>
    <n v="-0.34799999999999898"/>
  </r>
  <r>
    <s v="1433551"/>
    <s v="FOI+RIB JCLEROUX LACHSN 34X127 ALU 750V6"/>
    <x v="3"/>
    <x v="2"/>
    <n v="-8218"/>
    <n v="0"/>
    <n v="-8218"/>
    <n v="-8218.01"/>
    <n v="1.0000000000218279E-2"/>
    <n v="-9090"/>
    <n v="0"/>
    <n v="-9090"/>
    <n v="-9090"/>
    <n v="0"/>
  </r>
  <r>
    <s v="1433551"/>
    <s v="RIB JCLEROUX      CAMEL/GLD V3"/>
    <x v="4"/>
    <x v="2"/>
    <n v="812.17"/>
    <n v="812.63313609467446"/>
    <n v="-0.46313609467449623"/>
    <n v="824.01"/>
    <n v="-11.840000000000032"/>
    <n v="1499"/>
    <n v="1499.8500986193292"/>
    <n v="-0.85009861932917374"/>
    <n v="1520.848"/>
    <n v="-21.847999999999956"/>
  </r>
  <r>
    <s v="1433551"/>
    <s v="FOI JCLEROUX LACHSN 34X127 ALU 750 REDV6"/>
    <x v="4"/>
    <x v="2"/>
    <n v="5269.48"/>
    <n v="5269.4778325123152"/>
    <n v="2.1674876843462698E-3"/>
    <n v="5348.52"/>
    <n v="-79.040000000000873"/>
    <n v="9090"/>
    <n v="9090"/>
    <n v="0"/>
    <n v="9226.35"/>
    <n v="-136.35000000000036"/>
  </r>
  <r>
    <s v="1433552"/>
    <s v=" "/>
    <x v="0"/>
    <x v="0"/>
    <n v="2808.99"/>
    <n v="0"/>
    <n v="2808.99"/>
    <n v="0"/>
    <n v="2808.99"/>
    <n v="0"/>
    <n v="0"/>
    <n v="0"/>
    <n v="0"/>
    <n v="0"/>
  </r>
  <r>
    <s v="1433552"/>
    <s v="JCL RIBBON ROOM     / MACHINE DEPR"/>
    <x v="2"/>
    <x v="0"/>
    <n v="515.27"/>
    <n v="0"/>
    <n v="515.27"/>
    <n v="526.99"/>
    <n v="-11.720000000000027"/>
    <n v="43.89"/>
    <n v="0"/>
    <n v="43.89"/>
    <n v="44.893999999999998"/>
    <n v="-1.0039999999999978"/>
  </r>
  <r>
    <s v="1433552"/>
    <s v="JCL RIBBON ROOM     / MACHINE HOUR"/>
    <x v="2"/>
    <x v="0"/>
    <n v="1322.84"/>
    <n v="0"/>
    <n v="1322.84"/>
    <n v="1353.07"/>
    <n v="-30.230000000000018"/>
    <n v="43.89"/>
    <n v="0"/>
    <n v="43.89"/>
    <n v="44.893999999999998"/>
    <n v="-1.0039999999999978"/>
  </r>
  <r>
    <s v="1433552"/>
    <s v="JCL RIBBON ROOM     / LABOUR HOURS"/>
    <x v="2"/>
    <x v="0"/>
    <n v="44087.51"/>
    <n v="0"/>
    <n v="44087.51"/>
    <n v="45085.120000000003"/>
    <n v="-997.61000000000058"/>
    <n v="438.9"/>
    <n v="0"/>
    <n v="438.9"/>
    <n v="448.83100000000002"/>
    <n v="-9.93100000000004"/>
  </r>
  <r>
    <s v="1433552"/>
    <s v="FOI+RIB JCLEROUX LEDOMN 34X127 ALU 750V6"/>
    <x v="3"/>
    <x v="2"/>
    <n v="-187457.06"/>
    <n v="0"/>
    <n v="-187457.06"/>
    <n v="-187456.85"/>
    <n v="-0.20999999999185093"/>
    <n v="-208710"/>
    <n v="0"/>
    <n v="-208710"/>
    <n v="-208710"/>
    <n v="0"/>
  </r>
  <r>
    <s v="1433552"/>
    <s v="RIB JCLEROUX     RED"/>
    <x v="4"/>
    <x v="2"/>
    <n v="17441.310000000001"/>
    <n v="17441.380670611441"/>
    <n v="-7.0670611439709319E-2"/>
    <n v="17685.560000000001"/>
    <n v="-244.25"/>
    <n v="34437"/>
    <n v="34437.149901380661"/>
    <n v="-0.14990138066059444"/>
    <n v="34919.269999999997"/>
    <n v="-482.2699999999968"/>
  </r>
  <r>
    <s v="1433552"/>
    <s v="FOI JCLEROUX LEDOMN 34X127 ALU 750 WHTV7"/>
    <x v="4"/>
    <x v="2"/>
    <n v="121281.14"/>
    <n v="120991.27093596059"/>
    <n v="289.8690640394052"/>
    <n v="122806.14"/>
    <n v="-1525"/>
    <n v="209210"/>
    <n v="208710"/>
    <n v="500"/>
    <n v="211840.65"/>
    <n v="-2630.6499999999942"/>
  </r>
  <r>
    <s v="1433553"/>
    <s v=" "/>
    <x v="0"/>
    <x v="0"/>
    <n v="1285.28"/>
    <n v="0"/>
    <n v="1285.28"/>
    <n v="0"/>
    <n v="1285.28"/>
    <n v="0"/>
    <n v="0"/>
    <n v="0"/>
    <n v="0"/>
    <n v="0"/>
  </r>
  <r>
    <s v="1433553"/>
    <s v="JCL RIBBON ROOM     / MACHINE DEPR"/>
    <x v="2"/>
    <x v="0"/>
    <n v="646.64"/>
    <n v="0"/>
    <n v="646.64"/>
    <n v="639.6"/>
    <n v="7.0399999999999636"/>
    <n v="55.08"/>
    <n v="0"/>
    <n v="55.08"/>
    <n v="54.485999999999997"/>
    <n v="0.59400000000000119"/>
  </r>
  <r>
    <s v="1433553"/>
    <s v="JCL RIBBON ROOM     / MACHINE HOUR"/>
    <x v="2"/>
    <x v="0"/>
    <n v="1660.11"/>
    <n v="0"/>
    <n v="1660.11"/>
    <n v="1642.18"/>
    <n v="17.929999999999836"/>
    <n v="55.08"/>
    <n v="0"/>
    <n v="55.08"/>
    <n v="54.485999999999997"/>
    <n v="0.59400000000000119"/>
  </r>
  <r>
    <s v="1433553"/>
    <s v="JCL RIBBON ROOM     / LABOUR HOURS"/>
    <x v="2"/>
    <x v="0"/>
    <n v="55327.86"/>
    <n v="0"/>
    <n v="55327.86"/>
    <n v="54718.44"/>
    <n v="609.41999999999825"/>
    <n v="550.79999999999995"/>
    <n v="0"/>
    <n v="550.79999999999995"/>
    <n v="544.73199999999997"/>
    <n v="6.0679999999999836"/>
  </r>
  <r>
    <s v="1433553"/>
    <s v="FOI+RIB JCLEROUX LEDOMN 34X127 ALU 750V6"/>
    <x v="3"/>
    <x v="2"/>
    <n v="-227510.95"/>
    <n v="0"/>
    <n v="-227510.95"/>
    <n v="-227510.7"/>
    <n v="-0.25"/>
    <n v="-253305"/>
    <n v="0"/>
    <n v="-253305"/>
    <n v="-253305"/>
    <n v="0"/>
  </r>
  <r>
    <s v="1433553"/>
    <s v="RIB JCLEROUX     RED"/>
    <x v="4"/>
    <x v="2"/>
    <n v="21167.91"/>
    <n v="21168.076923076922"/>
    <n v="-0.16692307692210306"/>
    <n v="21464.43"/>
    <n v="-296.52000000000044"/>
    <n v="41795"/>
    <n v="41795.325443786976"/>
    <n v="-0.32544378697639331"/>
    <n v="42380.46"/>
    <n v="-585.45999999999913"/>
  </r>
  <r>
    <s v="1433553"/>
    <s v="FOI JCLEROUX LEDOMN 34X127 ALU 750 WHTV7"/>
    <x v="4"/>
    <x v="2"/>
    <n v="147423.15"/>
    <n v="146843.43842364533"/>
    <n v="579.71157635466079"/>
    <n v="149046.09"/>
    <n v="-1622.9400000000023"/>
    <n v="254305"/>
    <n v="253305"/>
    <n v="1000"/>
    <n v="257104.57500000001"/>
    <n v="-2799.5750000000116"/>
  </r>
  <r>
    <s v="1433554"/>
    <s v=" "/>
    <x v="0"/>
    <x v="0"/>
    <n v="2562.41"/>
    <n v="0"/>
    <n v="2562.41"/>
    <n v="0"/>
    <n v="2562.41"/>
    <n v="0"/>
    <n v="0"/>
    <n v="0"/>
    <n v="0"/>
    <n v="0"/>
  </r>
  <r>
    <s v="1433554"/>
    <s v="JCL RIBBON ROOM     / MACHINE DEPR"/>
    <x v="2"/>
    <x v="0"/>
    <n v="297.49"/>
    <n v="0"/>
    <n v="297.49"/>
    <n v="313.82"/>
    <n v="-16.329999999999984"/>
    <n v="25.34"/>
    <n v="0"/>
    <n v="25.34"/>
    <n v="26.734000000000002"/>
    <n v="-1.3940000000000019"/>
  </r>
  <r>
    <s v="1433554"/>
    <s v="JCL RIBBON ROOM     / MACHINE HOUR"/>
    <x v="2"/>
    <x v="0"/>
    <n v="763.75"/>
    <n v="0"/>
    <n v="763.75"/>
    <n v="805.74"/>
    <n v="-41.990000000000009"/>
    <n v="25.34"/>
    <n v="0"/>
    <n v="25.34"/>
    <n v="26.734000000000002"/>
    <n v="-1.3940000000000019"/>
  </r>
  <r>
    <s v="1433554"/>
    <s v="JCL RIBBON ROOM     / LABOUR HOURS"/>
    <x v="2"/>
    <x v="0"/>
    <n v="25454.03"/>
    <n v="0"/>
    <n v="25454.03"/>
    <n v="26847.8"/>
    <n v="-1393.7700000000004"/>
    <n v="253.4"/>
    <n v="0"/>
    <n v="253.4"/>
    <n v="267.27499999999998"/>
    <n v="-13.874999999999972"/>
  </r>
  <r>
    <s v="1433554"/>
    <s v="FOI+RIB JCLEROUX LEDOMN 34X127 ALU 750V6"/>
    <x v="3"/>
    <x v="2"/>
    <n v="-111629.06"/>
    <n v="0"/>
    <n v="-111629.06"/>
    <n v="-111628.93"/>
    <n v="-0.13000000000465661"/>
    <n v="-124285"/>
    <n v="0"/>
    <n v="-124285"/>
    <n v="-124285"/>
    <n v="0"/>
  </r>
  <r>
    <s v="1433554"/>
    <s v="RIB JCLEROUX     RED"/>
    <x v="4"/>
    <x v="2"/>
    <n v="10386.18"/>
    <n v="10386.193293885601"/>
    <n v="-1.3293885600432986E-2"/>
    <n v="10531.6"/>
    <n v="-145.42000000000007"/>
    <n v="20507"/>
    <n v="20507.024654832345"/>
    <n v="-2.4654832344822353E-2"/>
    <n v="20794.123"/>
    <n v="-287.12299999999959"/>
  </r>
  <r>
    <s v="1433554"/>
    <s v="FOI JCLEROUX LEDOMN 34X127 ALU 750 WHTV7"/>
    <x v="4"/>
    <x v="2"/>
    <n v="72165.2"/>
    <n v="72049.261083743841"/>
    <n v="115.93891625615652"/>
    <n v="73130"/>
    <n v="-964.80000000000291"/>
    <n v="124485"/>
    <n v="124285"/>
    <n v="200"/>
    <n v="126149.27499999999"/>
    <n v="-1664.2749999999942"/>
  </r>
  <r>
    <s v="1433780"/>
    <s v=" "/>
    <x v="0"/>
    <x v="0"/>
    <n v="-5693.23"/>
    <n v="0"/>
    <n v="-5693.23"/>
    <n v="0"/>
    <n v="-5693.23"/>
    <n v="0"/>
    <n v="0"/>
    <n v="0"/>
    <n v="0"/>
    <n v="0"/>
  </r>
  <r>
    <s v="1433780"/>
    <s v="OH: BULK PREP DEPREC"/>
    <x v="1"/>
    <x v="0"/>
    <n v="31.42"/>
    <n v="0"/>
    <n v="31.42"/>
    <n v="29.78"/>
    <n v="1.6400000000000006"/>
    <n v="0"/>
    <n v="0"/>
    <n v="0"/>
    <n v="0"/>
    <n v="0"/>
  </r>
  <r>
    <s v="1433780"/>
    <s v="OH: INDIRECT DEPREC"/>
    <x v="1"/>
    <x v="0"/>
    <n v="140.9"/>
    <n v="0"/>
    <n v="140.9"/>
    <n v="133.55000000000001"/>
    <n v="7.3499999999999943"/>
    <n v="0"/>
    <n v="0"/>
    <n v="0"/>
    <n v="0"/>
    <n v="0"/>
  </r>
  <r>
    <s v="1433780"/>
    <s v="JCL LINE 1          / MACHINE HOUR"/>
    <x v="2"/>
    <x v="0"/>
    <n v="608.63"/>
    <n v="0"/>
    <n v="608.63"/>
    <n v="475.34"/>
    <n v="133.29000000000002"/>
    <n v="1.5"/>
    <n v="0"/>
    <n v="1.5"/>
    <n v="1.1719999999999999"/>
    <n v="0.32800000000000007"/>
  </r>
  <r>
    <s v="1433780"/>
    <s v="OH:UNUSED CAPACITY"/>
    <x v="1"/>
    <x v="0"/>
    <n v="1003.89"/>
    <n v="0"/>
    <n v="1003.89"/>
    <n v="951.52"/>
    <n v="52.370000000000005"/>
    <n v="0"/>
    <n v="0"/>
    <n v="0"/>
    <n v="0"/>
    <n v="0"/>
  </r>
  <r>
    <s v="1433780"/>
    <s v="OVERHEAD: BULK PREP"/>
    <x v="1"/>
    <x v="0"/>
    <n v="1810.74"/>
    <n v="0"/>
    <n v="1810.74"/>
    <n v="1716.28"/>
    <n v="94.460000000000036"/>
    <n v="0"/>
    <n v="0"/>
    <n v="0"/>
    <n v="0"/>
    <n v="0"/>
  </r>
  <r>
    <s v="1433780"/>
    <s v="JCL LINE 1          / MACHINE DEPR"/>
    <x v="2"/>
    <x v="0"/>
    <n v="2721"/>
    <n v="0"/>
    <n v="2721"/>
    <n v="2125.13"/>
    <n v="595.86999999999989"/>
    <n v="1.5"/>
    <n v="0"/>
    <n v="1.5"/>
    <n v="1.1719999999999999"/>
    <n v="0.32800000000000007"/>
  </r>
  <r>
    <s v="1433780"/>
    <s v="JCL LINE 1          / LABOUR HOURS"/>
    <x v="2"/>
    <x v="0"/>
    <n v="2746.71"/>
    <n v="0"/>
    <n v="2746.71"/>
    <n v="2145.41"/>
    <n v="601.30000000000018"/>
    <n v="27"/>
    <n v="0"/>
    <n v="27"/>
    <n v="21.088999999999999"/>
    <n v="5.9110000000000014"/>
  </r>
  <r>
    <s v="1433780"/>
    <s v="OVERHEAD: INDIRECT"/>
    <x v="1"/>
    <x v="0"/>
    <n v="3969.77"/>
    <n v="0"/>
    <n v="3969.77"/>
    <n v="3762.68"/>
    <n v="207.09000000000015"/>
    <n v="0"/>
    <n v="0"/>
    <n v="0"/>
    <n v="0"/>
    <n v="0"/>
  </r>
  <r>
    <s v="1433780"/>
    <s v="ULS NED MCC  2015     1X750ML MDC"/>
    <x v="3"/>
    <x v="1"/>
    <n v="-138975.81"/>
    <n v="0"/>
    <n v="-138975.81"/>
    <n v="-138975.71"/>
    <n v="-0.10000000000582077"/>
    <n v="-6444"/>
    <n v="0"/>
    <n v="-6444"/>
    <n v="-6444"/>
    <n v="0"/>
  </r>
  <r>
    <s v="1433780"/>
    <s v="UNDERSEAL CLEAR 1200X1400"/>
    <x v="4"/>
    <x v="2"/>
    <n v="437.04"/>
    <n v="443.78"/>
    <n v="-6.7399999999999523"/>
    <n v="443.78"/>
    <n v="-6.7399999999999523"/>
    <n v="165"/>
    <n v="167.54400000000001"/>
    <n v="-2.5440000000000111"/>
    <n v="167.54400000000001"/>
    <n v="-2.5440000000000111"/>
  </r>
  <r>
    <s v="1433780"/>
    <s v="CRO CROWN CORK NR043 750  GRN"/>
    <x v="4"/>
    <x v="2"/>
    <n v="2225.75"/>
    <n v="2184.0696517412935"/>
    <n v="41.680348258706545"/>
    <n v="2194.9899999999998"/>
    <n v="30.760000000000218"/>
    <n v="6567"/>
    <n v="6444"/>
    <n v="123"/>
    <n v="6476.22"/>
    <n v="90.779999999999745"/>
  </r>
  <r>
    <s v="1433780"/>
    <s v="BOT 2855 750 ANT GRN CORK  NEW"/>
    <x v="4"/>
    <x v="2"/>
    <n v="63640.800000000003"/>
    <n v="62448.801980198019"/>
    <n v="1191.9980198019839"/>
    <n v="63073.29"/>
    <n v="567.51000000000204"/>
    <n v="6567"/>
    <n v="6444"/>
    <n v="123"/>
    <n v="6508.44"/>
    <n v="58.5600000000004"/>
  </r>
  <r>
    <s v="1433780"/>
    <s v="BULK NED PNR CHA MCC"/>
    <x v="4"/>
    <x v="3"/>
    <n v="65332.39"/>
    <n v="61310.851485148516"/>
    <n v="4021.5385148514833"/>
    <n v="61923.96"/>
    <n v="3408.4300000000003"/>
    <n v="5150"/>
    <n v="4833"/>
    <n v="317"/>
    <n v="4881.33"/>
    <n v="268.67000000000007"/>
  </r>
  <r>
    <s v="1433825"/>
    <s v=" "/>
    <x v="0"/>
    <x v="0"/>
    <n v="118.58"/>
    <n v="0"/>
    <n v="118.58"/>
    <n v="0"/>
    <n v="118.58"/>
    <n v="0"/>
    <n v="0"/>
    <n v="0"/>
    <n v="0"/>
    <n v="0"/>
  </r>
  <r>
    <s v="1433825"/>
    <s v="OH: BULK PREP DEPREC"/>
    <x v="1"/>
    <x v="0"/>
    <n v="28.37"/>
    <n v="0"/>
    <n v="28.37"/>
    <n v="28.06"/>
    <n v="0.31000000000000227"/>
    <n v="0"/>
    <n v="0"/>
    <n v="0"/>
    <n v="0"/>
    <n v="0"/>
  </r>
  <r>
    <s v="1433825"/>
    <s v="JCL LINE 1          / MACHINE HOUR"/>
    <x v="2"/>
    <x v="0"/>
    <n v="405.75"/>
    <n v="0"/>
    <n v="405.75"/>
    <n v="447.9"/>
    <n v="-42.149999999999977"/>
    <n v="1"/>
    <n v="0"/>
    <n v="1"/>
    <n v="1.1040000000000001"/>
    <n v="-0.10400000000000009"/>
  </r>
  <r>
    <s v="1433825"/>
    <s v="OVERHEAD: BULK PREP"/>
    <x v="1"/>
    <x v="0"/>
    <n v="1634.94"/>
    <n v="0"/>
    <n v="1634.94"/>
    <n v="1617.2"/>
    <n v="17.740000000000009"/>
    <n v="0"/>
    <n v="0"/>
    <n v="0"/>
    <n v="0"/>
    <n v="0"/>
  </r>
  <r>
    <s v="1433825"/>
    <s v="JCL LINE 1          / MACHINE DEPR"/>
    <x v="2"/>
    <x v="0"/>
    <n v="1814"/>
    <n v="0"/>
    <n v="1814"/>
    <n v="2002.45"/>
    <n v="-188.45000000000005"/>
    <n v="1"/>
    <n v="0"/>
    <n v="1"/>
    <n v="1.1040000000000001"/>
    <n v="-0.10400000000000009"/>
  </r>
  <r>
    <s v="1433825"/>
    <s v="JCL LINE 1          / LABOUR HOURS"/>
    <x v="2"/>
    <x v="0"/>
    <n v="1831.14"/>
    <n v="0"/>
    <n v="1831.14"/>
    <n v="2021.56"/>
    <n v="-190.41999999999985"/>
    <n v="18"/>
    <n v="0"/>
    <n v="18"/>
    <n v="19.872"/>
    <n v="-1.8719999999999999"/>
  </r>
  <r>
    <s v="1433825"/>
    <s v="ULS DHILLS BLDBL 2015    1X750ML MDC"/>
    <x v="3"/>
    <x v="1"/>
    <n v="-122774.63"/>
    <n v="0"/>
    <n v="-122774.63"/>
    <n v="-122774.76"/>
    <n v="0.1299999999901047"/>
    <n v="-6072"/>
    <n v="0"/>
    <n v="-6072"/>
    <n v="-6072"/>
    <n v="0"/>
  </r>
  <r>
    <s v="1433825"/>
    <s v="UNDERSEAL CLEAR 1200X1400"/>
    <x v="4"/>
    <x v="2"/>
    <n v="484.72"/>
    <n v="482.49"/>
    <n v="2.2300000000000182"/>
    <n v="482.49"/>
    <n v="2.2300000000000182"/>
    <n v="183"/>
    <n v="182.16"/>
    <n v="0.84000000000000341"/>
    <n v="182.16"/>
    <n v="0.84000000000000341"/>
  </r>
  <r>
    <s v="1433825"/>
    <s v="CRO CROWN CORK NR043 750  GRN"/>
    <x v="4"/>
    <x v="2"/>
    <n v="2067.48"/>
    <n v="2057.9800995024875"/>
    <n v="9.499900497512499"/>
    <n v="2068.27"/>
    <n v="-0.78999999999996362"/>
    <n v="6100"/>
    <n v="6072"/>
    <n v="28"/>
    <n v="6102.36"/>
    <n v="-2.3599999999996726"/>
  </r>
  <r>
    <s v="1433825"/>
    <s v="BOT 2855 750 ANT GRN CORK  NEW"/>
    <x v="4"/>
    <x v="2"/>
    <n v="59115.1"/>
    <n v="58843.752475247522"/>
    <n v="271.3475247524766"/>
    <n v="59432.19"/>
    <n v="-317.09000000000378"/>
    <n v="6100"/>
    <n v="6072"/>
    <n v="28"/>
    <n v="6132.72"/>
    <n v="-32.720000000000255"/>
  </r>
  <r>
    <s v="1433825"/>
    <s v="BULK DHILLS BLDBL MCC"/>
    <x v="4"/>
    <x v="3"/>
    <n v="55274.55"/>
    <n v="54133.287128712873"/>
    <n v="1141.2628712871301"/>
    <n v="54674.62"/>
    <n v="599.93000000000029"/>
    <n v="4650"/>
    <n v="4554"/>
    <n v="96"/>
    <n v="4599.54"/>
    <n v="50.460000000000036"/>
  </r>
  <r>
    <s v="1433826"/>
    <s v=" "/>
    <x v="0"/>
    <x v="0"/>
    <n v="-2568.08"/>
    <n v="0"/>
    <n v="-2568.08"/>
    <n v="0"/>
    <n v="-2568.08"/>
    <n v="0"/>
    <n v="0"/>
    <n v="0"/>
    <n v="0"/>
    <n v="0"/>
  </r>
  <r>
    <s v="1433826"/>
    <s v="OH: BULK PREP DEPREC"/>
    <x v="1"/>
    <x v="0"/>
    <n v="1618.2"/>
    <n v="0"/>
    <n v="1618.2"/>
    <n v="1607.21"/>
    <n v="10.990000000000009"/>
    <n v="0"/>
    <n v="0"/>
    <n v="0"/>
    <n v="0"/>
    <n v="0"/>
  </r>
  <r>
    <s v="1433826"/>
    <s v="OH: INDIRECT DEPREC"/>
    <x v="1"/>
    <x v="0"/>
    <n v="7258.01"/>
    <n v="0"/>
    <n v="7258.01"/>
    <n v="7208.75"/>
    <n v="49.260000000000218"/>
    <n v="0"/>
    <n v="0"/>
    <n v="0"/>
    <n v="0"/>
    <n v="0"/>
  </r>
  <r>
    <s v="1433826"/>
    <s v="JCL LINE 1          / MACHINE HOUR"/>
    <x v="2"/>
    <x v="0"/>
    <n v="22016.02"/>
    <n v="0"/>
    <n v="22016.02"/>
    <n v="23643.62"/>
    <n v="-1627.5999999999985"/>
    <n v="54.26"/>
    <n v="0"/>
    <n v="54.26"/>
    <n v="58.271000000000001"/>
    <n v="-4.0110000000000028"/>
  </r>
  <r>
    <s v="1433826"/>
    <s v="OH:UNUSED CAPACITY"/>
    <x v="1"/>
    <x v="0"/>
    <n v="51710.64"/>
    <n v="0"/>
    <n v="51710.64"/>
    <n v="51359.73"/>
    <n v="350.90999999999622"/>
    <n v="0"/>
    <n v="0"/>
    <n v="0"/>
    <n v="0"/>
    <n v="0"/>
  </r>
  <r>
    <s v="1433826"/>
    <s v="OVERHEAD: BULK PREP"/>
    <x v="1"/>
    <x v="0"/>
    <n v="93271.74"/>
    <n v="0"/>
    <n v="93271.74"/>
    <n v="92638.81"/>
    <n v="632.93000000000757"/>
    <n v="0"/>
    <n v="0"/>
    <n v="0"/>
    <n v="0"/>
    <n v="0"/>
  </r>
  <r>
    <s v="1433826"/>
    <s v="JCL LINE 1          / MACHINE DEPR"/>
    <x v="2"/>
    <x v="0"/>
    <n v="98427.64"/>
    <n v="0"/>
    <n v="98427.64"/>
    <n v="105703.64"/>
    <n v="-7276"/>
    <n v="54.26"/>
    <n v="0"/>
    <n v="54.26"/>
    <n v="58.271000000000001"/>
    <n v="-4.0110000000000028"/>
  </r>
  <r>
    <s v="1433826"/>
    <s v="JCL LINE 1          / LABOUR HOURS"/>
    <x v="2"/>
    <x v="0"/>
    <n v="99467.53"/>
    <n v="0"/>
    <n v="99467.53"/>
    <n v="106681"/>
    <n v="-7213.4700000000012"/>
    <n v="977.76"/>
    <n v="0"/>
    <n v="977.76"/>
    <n v="1048.6679999999999"/>
    <n v="-70.907999999999902"/>
  </r>
  <r>
    <s v="1433826"/>
    <s v="OVERHEAD: INDIRECT"/>
    <x v="1"/>
    <x v="0"/>
    <n v="204484.24"/>
    <n v="0"/>
    <n v="204484.24"/>
    <n v="203096.62"/>
    <n v="1387.6199999999953"/>
    <n v="0"/>
    <n v="0"/>
    <n v="0"/>
    <n v="0"/>
    <n v="0"/>
  </r>
  <r>
    <s v="1433826"/>
    <s v="ULS PONGRACZ                1X750ML  MDC"/>
    <x v="3"/>
    <x v="1"/>
    <n v="-6928972.4400000004"/>
    <n v="0"/>
    <n v="-6928972.4400000004"/>
    <n v="-6928972.0899999999"/>
    <n v="-0.35000000055879354"/>
    <n v="-349556"/>
    <n v="0"/>
    <n v="-349556"/>
    <n v="-349556"/>
    <n v="0"/>
  </r>
  <r>
    <s v="1433826"/>
    <s v="UNDERSEAL CLEAR 1200X1400"/>
    <x v="4"/>
    <x v="2"/>
    <n v="27326.94"/>
    <n v="27776.38"/>
    <n v="-449.44000000000233"/>
    <n v="27776.38"/>
    <n v="-449.44000000000233"/>
    <n v="10317"/>
    <n v="10486.68"/>
    <n v="-169.68000000000029"/>
    <n v="10486.68"/>
    <n v="-169.68000000000029"/>
  </r>
  <r>
    <s v="1433826"/>
    <s v="CRO CROWN CORK NR043 750  GRN"/>
    <x v="4"/>
    <x v="2"/>
    <n v="118625.5"/>
    <n v="118475.01492537314"/>
    <n v="150.48507462686393"/>
    <n v="119067.39"/>
    <n v="-441.88999999999942"/>
    <n v="350000"/>
    <n v="349556"/>
    <n v="444"/>
    <n v="351303.78"/>
    <n v="-1303.7800000000279"/>
  </r>
  <r>
    <s v="1433826"/>
    <s v="BOT 0917 750 DKGRN CORK PONGRA SPARK NEW"/>
    <x v="4"/>
    <x v="2"/>
    <n v="2793630.64"/>
    <n v="2771926.6435643565"/>
    <n v="21703.996435643639"/>
    <n v="2799645.91"/>
    <n v="-6015.2700000000186"/>
    <n v="352293"/>
    <n v="349556"/>
    <n v="2737"/>
    <n v="353051.56"/>
    <n v="-758.55999999999767"/>
  </r>
  <r>
    <s v="1433826"/>
    <s v="BULK PONGRACZ"/>
    <x v="4"/>
    <x v="3"/>
    <n v="3413703.42"/>
    <n v="3373674.5373134329"/>
    <n v="40028.882686567027"/>
    <n v="3390542.91"/>
    <n v="23160.509999999776"/>
    <n v="265278"/>
    <n v="262167"/>
    <n v="3111"/>
    <n v="263477.83500000002"/>
    <n v="1800.164999999979"/>
  </r>
  <r>
    <s v="1433909"/>
    <s v=" "/>
    <x v="0"/>
    <x v="0"/>
    <n v="-7825.91"/>
    <n v="0"/>
    <n v="-7825.91"/>
    <n v="0"/>
    <n v="-7825.91"/>
    <n v="0"/>
    <n v="0"/>
    <n v="0"/>
    <n v="0"/>
    <n v="0"/>
  </r>
  <r>
    <s v="1433909"/>
    <s v="OH: BULK PREP DEPREC"/>
    <x v="1"/>
    <x v="0"/>
    <n v="128.1"/>
    <n v="0"/>
    <n v="128.1"/>
    <n v="126.78"/>
    <n v="1.3199999999999932"/>
    <n v="0"/>
    <n v="0"/>
    <n v="0"/>
    <n v="0"/>
    <n v="0"/>
  </r>
  <r>
    <s v="1433909"/>
    <s v="OH: INDIRECT DEPREC"/>
    <x v="1"/>
    <x v="0"/>
    <n v="574.55999999999995"/>
    <n v="0"/>
    <n v="574.55999999999995"/>
    <n v="568.63"/>
    <n v="5.92999999999995"/>
    <n v="0"/>
    <n v="0"/>
    <n v="0"/>
    <n v="0"/>
    <n v="0"/>
  </r>
  <r>
    <s v="1433909"/>
    <s v="JCL LINE 1          / MACHINE HOUR"/>
    <x v="2"/>
    <x v="0"/>
    <n v="2397.98"/>
    <n v="0"/>
    <n v="2397.98"/>
    <n v="1928.76"/>
    <n v="469.22"/>
    <n v="5.91"/>
    <n v="0"/>
    <n v="5.91"/>
    <n v="4.7539999999999996"/>
    <n v="1.1560000000000006"/>
  </r>
  <r>
    <s v="1433909"/>
    <s v="OH:UNUSED CAPACITY"/>
    <x v="1"/>
    <x v="0"/>
    <n v="4093.53"/>
    <n v="0"/>
    <n v="4093.53"/>
    <n v="4051.26"/>
    <n v="42.269999999999982"/>
    <n v="0"/>
    <n v="0"/>
    <n v="0"/>
    <n v="0"/>
    <n v="0"/>
  </r>
  <r>
    <s v="1433909"/>
    <s v="OVERHEAD: BULK PREP"/>
    <x v="1"/>
    <x v="0"/>
    <n v="7383.6"/>
    <n v="0"/>
    <n v="7383.6"/>
    <n v="7307.36"/>
    <n v="76.240000000000691"/>
    <n v="0"/>
    <n v="0"/>
    <n v="0"/>
    <n v="0"/>
    <n v="0"/>
  </r>
  <r>
    <s v="1433909"/>
    <s v="JCL LINE 1          / MACHINE DEPR"/>
    <x v="2"/>
    <x v="0"/>
    <n v="10720.74"/>
    <n v="0"/>
    <n v="10720.74"/>
    <n v="8623.01"/>
    <n v="2097.7299999999996"/>
    <n v="5.91"/>
    <n v="0"/>
    <n v="5.91"/>
    <n v="4.7539999999999996"/>
    <n v="1.1560000000000006"/>
  </r>
  <r>
    <s v="1433909"/>
    <s v="JCL LINE 1          / LABOUR HOURS"/>
    <x v="2"/>
    <x v="0"/>
    <n v="12625.71"/>
    <n v="0"/>
    <n v="12625.71"/>
    <n v="8705.0400000000009"/>
    <n v="3920.6699999999983"/>
    <n v="124.11"/>
    <n v="0"/>
    <n v="124.11"/>
    <n v="85.57"/>
    <n v="38.540000000000006"/>
  </r>
  <r>
    <s v="1433909"/>
    <s v="OVERHEAD: INDIRECT"/>
    <x v="1"/>
    <x v="0"/>
    <n v="16187.43"/>
    <n v="0"/>
    <n v="16187.43"/>
    <n v="16020.27"/>
    <n v="167.15999999999985"/>
    <n v="0"/>
    <n v="0"/>
    <n v="0"/>
    <n v="0"/>
    <n v="0"/>
  </r>
  <r>
    <s v="1433909"/>
    <s v="ULS PONGRACZ BLDBL     2015 1X750ML  MDC"/>
    <x v="3"/>
    <x v="1"/>
    <n v="-526798.71"/>
    <n v="0"/>
    <n v="-526798.71"/>
    <n v="-526799.23"/>
    <n v="0.52000000001862645"/>
    <n v="-27573"/>
    <n v="0"/>
    <n v="-27573"/>
    <n v="-27573"/>
    <n v="0"/>
  </r>
  <r>
    <s v="1433909"/>
    <s v="UNDERSEAL CLEAR 1200X1400"/>
    <x v="4"/>
    <x v="2"/>
    <n v="2153.42"/>
    <n v="2191"/>
    <n v="-37.579999999999927"/>
    <n v="2191"/>
    <n v="-37.579999999999927"/>
    <n v="813"/>
    <n v="827.19"/>
    <n v="-14.190000000000055"/>
    <n v="827.19"/>
    <n v="-14.190000000000055"/>
  </r>
  <r>
    <s v="1433909"/>
    <s v="CRO CROWN CORK NR043 750  GRN"/>
    <x v="4"/>
    <x v="2"/>
    <n v="9345.32"/>
    <n v="9345.3134328358228"/>
    <n v="6.5671641768858535E-3"/>
    <n v="9392.0400000000009"/>
    <n v="-46.720000000001164"/>
    <n v="27573"/>
    <n v="27573"/>
    <n v="0"/>
    <n v="27710.865000000002"/>
    <n v="-137.8650000000016"/>
  </r>
  <r>
    <s v="1433909"/>
    <s v="BOT 0917 750 DKGRN CORK PONGRA SPARK NEW"/>
    <x v="4"/>
    <x v="2"/>
    <n v="219387.23"/>
    <n v="218649.75247524751"/>
    <n v="737.47752475249581"/>
    <n v="220836.25"/>
    <n v="-1449.0199999999895"/>
    <n v="27666"/>
    <n v="27573"/>
    <n v="93"/>
    <n v="27848.73"/>
    <n v="-182.72999999999956"/>
  </r>
  <r>
    <s v="1433909"/>
    <s v="BULK PONGRACZ BLDBL"/>
    <x v="4"/>
    <x v="3"/>
    <n v="249627"/>
    <n v="245819.69154228855"/>
    <n v="3807.3084577114496"/>
    <n v="247048.79"/>
    <n v="2578.2099999999919"/>
    <n v="21000"/>
    <n v="20679.75024875622"/>
    <n v="320.24975124378034"/>
    <n v="20783.149000000001"/>
    <n v="216.85099999999875"/>
  </r>
  <r>
    <s v="1434029"/>
    <s v=" "/>
    <x v="0"/>
    <x v="0"/>
    <n v="6976.43"/>
    <n v="0"/>
    <n v="6976.43"/>
    <n v="0"/>
    <n v="6976.43"/>
    <n v="0"/>
    <n v="0"/>
    <n v="0"/>
    <n v="0"/>
    <n v="0"/>
  </r>
  <r>
    <s v="1434029"/>
    <s v="JCL LINE 1          / MACHINE HOUR"/>
    <x v="2"/>
    <x v="0"/>
    <n v="2402.04"/>
    <n v="0"/>
    <n v="2402.04"/>
    <n v="2720.08"/>
    <n v="-318.03999999999996"/>
    <n v="5.92"/>
    <n v="0"/>
    <n v="5.92"/>
    <n v="6.7039999999999997"/>
    <n v="-0.78399999999999981"/>
  </r>
  <r>
    <s v="1434029"/>
    <s v="JCL LINE 1          / MACHINE DEPR"/>
    <x v="2"/>
    <x v="0"/>
    <n v="10738.88"/>
    <n v="0"/>
    <n v="10738.88"/>
    <n v="12160.75"/>
    <n v="-1421.8700000000008"/>
    <n v="5.92"/>
    <n v="0"/>
    <n v="5.92"/>
    <n v="6.7039999999999997"/>
    <n v="-0.78399999999999981"/>
  </r>
  <r>
    <s v="1434029"/>
    <s v="JCL LINE 1          / LABOUR HOURS"/>
    <x v="2"/>
    <x v="0"/>
    <n v="12647.07"/>
    <n v="0"/>
    <n v="12647.07"/>
    <n v="14321.96"/>
    <n v="-1674.8899999999994"/>
    <n v="124.32"/>
    <n v="0"/>
    <n v="124.32"/>
    <n v="140.78399999999999"/>
    <n v="-16.463999999999999"/>
  </r>
  <r>
    <s v="1434029"/>
    <s v="PONGRACZ             6X750ML         EU"/>
    <x v="3"/>
    <x v="4"/>
    <n v="-890409.12"/>
    <n v="0"/>
    <n v="-890409.12"/>
    <n v="-890409.1"/>
    <n v="-2.0000000018626451E-2"/>
    <n v="-5028"/>
    <n v="0"/>
    <n v="-5028"/>
    <n v="-5028"/>
    <n v="0"/>
  </r>
  <r>
    <s v="1434029"/>
    <s v="ULS PONGRACZ                1X750ML  DGO"/>
    <x v="4"/>
    <x v="1"/>
    <n v="730311.59"/>
    <n v="729417.10447761195"/>
    <n v="894.48552238801494"/>
    <n v="733064.19"/>
    <n v="-2752.5999999999767"/>
    <n v="30205"/>
    <n v="30168"/>
    <n v="37"/>
    <n v="30318.84"/>
    <n v="-113.84000000000015"/>
  </r>
  <r>
    <s v="1434029"/>
    <s v="LAB PONGRACZ 750 12.5% 53X77 DISTV7H BCK"/>
    <x v="4"/>
    <x v="2"/>
    <n v="3129.91"/>
    <n v="0"/>
    <n v="3129.91"/>
    <n v="0"/>
    <n v="3129.91"/>
    <n v="30500"/>
    <n v="0"/>
    <n v="30500"/>
    <n v="0"/>
    <n v="30500"/>
  </r>
  <r>
    <s v="1434029"/>
    <s v="LAB 100X125MMWHT SEMI-GLOSSS/ADHOUTERCTN"/>
    <x v="4"/>
    <x v="2"/>
    <n v="885.25"/>
    <n v="855.97029702970292"/>
    <n v="29.27970297029708"/>
    <n v="864.53"/>
    <n v="20.720000000000027"/>
    <n v="10400"/>
    <n v="10056"/>
    <n v="344"/>
    <n v="10156.56"/>
    <n v="243.44000000000051"/>
  </r>
  <r>
    <s v="1434029"/>
    <s v="PAR CHIP 6X750  BN R0917         V2"/>
    <x v="4"/>
    <x v="2"/>
    <n v="1920.23"/>
    <n v="1915.6716417910447"/>
    <n v="4.5583582089552692"/>
    <n v="1925.25"/>
    <n v="-5.0199999999999818"/>
    <n v="5040"/>
    <n v="5028"/>
    <n v="12"/>
    <n v="5053.1400000000003"/>
    <n v="-13.140000000000327"/>
  </r>
  <r>
    <s v="1434029"/>
    <s v="LAB PONGRACZ 750 12% 53X77 DIST V7 BCK"/>
    <x v="4"/>
    <x v="2"/>
    <n v="0"/>
    <n v="3095.8423645320199"/>
    <n v="-3095.8423645320199"/>
    <n v="3142.28"/>
    <n v="-3142.28"/>
    <n v="0"/>
    <n v="30168"/>
    <n v="-30168"/>
    <n v="30620.52"/>
    <n v="-30620.52"/>
  </r>
  <r>
    <s v="1434029"/>
    <s v="LAB PONGRACZ 750 PNOIR/CHRD  V6 BDY"/>
    <x v="4"/>
    <x v="2"/>
    <n v="14298.7"/>
    <n v="14143.064039408868"/>
    <n v="155.63596059113297"/>
    <n v="14355.21"/>
    <n v="-56.509999999998399"/>
    <n v="30500"/>
    <n v="30168"/>
    <n v="332"/>
    <n v="30620.52"/>
    <n v="-120.52000000000044"/>
  </r>
  <r>
    <s v="1434029"/>
    <s v="LAB PONGRACZ 750      V7 NCK"/>
    <x v="4"/>
    <x v="2"/>
    <n v="24471.37"/>
    <n v="24204.995073891627"/>
    <n v="266.37492610837216"/>
    <n v="24568.07"/>
    <n v="-96.700000000000728"/>
    <n v="30500"/>
    <n v="30168"/>
    <n v="332"/>
    <n v="30620.52"/>
    <n v="-120.52000000000044"/>
  </r>
  <r>
    <s v="1434029"/>
    <s v="FOI PONGRACZ 35X152 POLY 750  V4"/>
    <x v="4"/>
    <x v="2"/>
    <n v="32430.65"/>
    <n v="32077.635467980297"/>
    <n v="353.01453201970435"/>
    <n v="32558.799999999999"/>
    <n v="-128.14999999999782"/>
    <n v="30500"/>
    <n v="30168"/>
    <n v="332"/>
    <n v="30620.52"/>
    <n v="-120.52000000000044"/>
  </r>
  <r>
    <s v="1434029"/>
    <s v="CTN PONGRACZ     6X750  BN917 MCC V6"/>
    <x v="4"/>
    <x v="2"/>
    <n v="50197"/>
    <n v="49978.315270935964"/>
    <n v="218.68472906403622"/>
    <n v="50727.99"/>
    <n v="-530.98999999999796"/>
    <n v="5050"/>
    <n v="5028"/>
    <n v="22"/>
    <n v="5103.42"/>
    <n v="-53.420000000000073"/>
  </r>
  <r>
    <s v="1434030"/>
    <s v=" "/>
    <x v="0"/>
    <x v="0"/>
    <n v="18229.47"/>
    <n v="0"/>
    <n v="18229.47"/>
    <n v="0"/>
    <n v="18229.47"/>
    <n v="0"/>
    <n v="0"/>
    <n v="0"/>
    <n v="0"/>
    <n v="0"/>
  </r>
  <r>
    <s v="1434030"/>
    <s v="JCL LINE 1          / MACHINE HOUR"/>
    <x v="2"/>
    <x v="0"/>
    <n v="3891.14"/>
    <n v="0"/>
    <n v="3891.14"/>
    <n v="4952.7299999999996"/>
    <n v="-1061.5899999999997"/>
    <n v="9.59"/>
    <n v="0"/>
    <n v="9.59"/>
    <n v="12.206"/>
    <n v="-2.6159999999999997"/>
  </r>
  <r>
    <s v="1434030"/>
    <s v="JCL LINE 1          / MACHINE DEPR"/>
    <x v="2"/>
    <x v="0"/>
    <n v="17396.259999999998"/>
    <n v="0"/>
    <n v="17396.259999999998"/>
    <n v="22142.34"/>
    <n v="-4746.0800000000017"/>
    <n v="9.59"/>
    <n v="0"/>
    <n v="9.59"/>
    <n v="12.206"/>
    <n v="-2.6159999999999997"/>
  </r>
  <r>
    <s v="1434030"/>
    <s v="JCL LINE 1          / LABOUR HOURS"/>
    <x v="2"/>
    <x v="0"/>
    <n v="20487.400000000001"/>
    <n v="0"/>
    <n v="20487.400000000001"/>
    <n v="26077.47"/>
    <n v="-5590.07"/>
    <n v="201.39"/>
    <n v="0"/>
    <n v="201.39"/>
    <n v="256.33999999999997"/>
    <n v="-54.949999999999989"/>
  </r>
  <r>
    <s v="1434030"/>
    <s v="PONGRACZ             6X750ML"/>
    <x v="3"/>
    <x v="4"/>
    <n v="-1620472.54"/>
    <n v="0"/>
    <n v="-1620472.54"/>
    <n v="-1620472.94"/>
    <n v="0.39999999990686774"/>
    <n v="-9155"/>
    <n v="0"/>
    <n v="-9155"/>
    <n v="-9155"/>
    <n v="0"/>
  </r>
  <r>
    <s v="1434030"/>
    <s v="ULS PONGRACZ                1X750ML  DGO"/>
    <x v="4"/>
    <x v="1"/>
    <n v="1329454.83"/>
    <n v="1328125.2238805972"/>
    <n v="1329.6061194029171"/>
    <n v="1334765.8500000001"/>
    <n v="-5311.0200000000186"/>
    <n v="54985"/>
    <n v="54930"/>
    <n v="55"/>
    <n v="55204.65"/>
    <n v="-219.65000000000146"/>
  </r>
  <r>
    <s v="1434030"/>
    <s v="LAB PONGRACZ 750 12.5% 53X77 V6H BCK"/>
    <x v="4"/>
    <x v="2"/>
    <n v="5644.1"/>
    <n v="0"/>
    <n v="5644.1"/>
    <n v="0"/>
    <n v="5644.1"/>
    <n v="55000"/>
    <n v="0"/>
    <n v="55000"/>
    <n v="0"/>
    <n v="55000"/>
  </r>
  <r>
    <s v="1434030"/>
    <s v="LAB 100X125MMWHT SEMI-GLOSSS/ADHOUTERCTN"/>
    <x v="4"/>
    <x v="2"/>
    <n v="791.62"/>
    <n v="779.2772277227723"/>
    <n v="12.342772277227709"/>
    <n v="787.07"/>
    <n v="4.5499999999999545"/>
    <n v="9300"/>
    <n v="9154.9999999999982"/>
    <n v="145.00000000000182"/>
    <n v="9246.5499999999993"/>
    <n v="53.450000000000728"/>
  </r>
  <r>
    <s v="1434030"/>
    <s v="PAR CHIP 6X750  BN R0917         V2"/>
    <x v="4"/>
    <x v="2"/>
    <n v="3489.97"/>
    <n v="3488.0597014925374"/>
    <n v="1.9102985074623575"/>
    <n v="3505.5"/>
    <n v="-15.5300000000002"/>
    <n v="9160"/>
    <n v="9155"/>
    <n v="5"/>
    <n v="9200.7749999999996"/>
    <n v="-40.774999999999636"/>
  </r>
  <r>
    <s v="1434030"/>
    <s v="LAB PONGRACZ 750 12% 53X77  V6H BCK"/>
    <x v="4"/>
    <x v="2"/>
    <n v="0"/>
    <n v="5636.9162561576359"/>
    <n v="-5636.9162561576359"/>
    <n v="5721.47"/>
    <n v="-5721.47"/>
    <n v="0"/>
    <n v="54930"/>
    <n v="-54930"/>
    <n v="55753.95"/>
    <n v="-55753.95"/>
  </r>
  <r>
    <s v="1434030"/>
    <s v="LAB PONGRACZ 750 PNOIR/CHRD  V6 BDY"/>
    <x v="4"/>
    <x v="2"/>
    <n v="25854.87"/>
    <n v="25751.733990147783"/>
    <n v="103.13600985221638"/>
    <n v="26138.01"/>
    <n v="-283.13999999999942"/>
    <n v="55150"/>
    <n v="54930"/>
    <n v="220"/>
    <n v="55753.95"/>
    <n v="-603.94999999999709"/>
  </r>
  <r>
    <s v="1434030"/>
    <s v="LAB PONGRACZ 750      V7 NCK"/>
    <x v="4"/>
    <x v="2"/>
    <n v="44329.279999999999"/>
    <n v="44072.532019704435"/>
    <n v="256.74798029556405"/>
    <n v="44733.62"/>
    <n v="-404.34000000000378"/>
    <n v="55250"/>
    <n v="54930"/>
    <n v="320"/>
    <n v="55753.95"/>
    <n v="-503.94999999999709"/>
  </r>
  <r>
    <s v="1434030"/>
    <s v="FOI PONGRACZ 35X152 POLY 750  V4"/>
    <x v="4"/>
    <x v="2"/>
    <n v="58938.720000000001"/>
    <n v="58407.073891625616"/>
    <n v="531.64610837438522"/>
    <n v="59283.18"/>
    <n v="-344.45999999999913"/>
    <n v="55430"/>
    <n v="54930"/>
    <n v="500"/>
    <n v="55753.95"/>
    <n v="-323.94999999999709"/>
  </r>
  <r>
    <s v="1434030"/>
    <s v="CTN PONGRACZ     6X750  BN917 MCC V6"/>
    <x v="4"/>
    <x v="2"/>
    <n v="91964.88"/>
    <n v="91000.699507389159"/>
    <n v="964.18049261084525"/>
    <n v="92365.71"/>
    <n v="-400.83000000000175"/>
    <n v="9252"/>
    <n v="9155"/>
    <n v="97"/>
    <n v="9292.3250000000007"/>
    <n v="-40.325000000000728"/>
  </r>
  <r>
    <s v="1434051"/>
    <s v=" "/>
    <x v="0"/>
    <x v="0"/>
    <n v="3817.48"/>
    <n v="0"/>
    <n v="3817.48"/>
    <n v="0"/>
    <n v="3817.48"/>
    <n v="0"/>
    <n v="0"/>
    <n v="0"/>
    <n v="0"/>
    <n v="0"/>
  </r>
  <r>
    <s v="1434051"/>
    <s v="JCL LINE 1          / MACHINE HOUR"/>
    <x v="2"/>
    <x v="0"/>
    <n v="917"/>
    <n v="0"/>
    <n v="917"/>
    <n v="1120.1099999999999"/>
    <n v="-203.1099999999999"/>
    <n v="2.2599999999999998"/>
    <n v="0"/>
    <n v="2.2599999999999998"/>
    <n v="2.7610000000000001"/>
    <n v="-0.50100000000000033"/>
  </r>
  <r>
    <s v="1434051"/>
    <s v="JCL LINE 1          / MACHINE DEPR"/>
    <x v="2"/>
    <x v="0"/>
    <n v="4099.6400000000003"/>
    <n v="0"/>
    <n v="4099.6400000000003"/>
    <n v="5007.72"/>
    <n v="-908.07999999999993"/>
    <n v="2.2599999999999998"/>
    <n v="0"/>
    <n v="2.2599999999999998"/>
    <n v="2.7610000000000001"/>
    <n v="-0.50100000000000033"/>
  </r>
  <r>
    <s v="1434051"/>
    <s v="JCL LINE 1          / LABOUR HOURS"/>
    <x v="2"/>
    <x v="0"/>
    <n v="4828.1099999999997"/>
    <n v="0"/>
    <n v="4828.1099999999997"/>
    <n v="5897.7"/>
    <n v="-1069.5900000000001"/>
    <n v="47.46"/>
    <n v="0"/>
    <n v="47.46"/>
    <n v="57.973999999999997"/>
    <n v="-10.513999999999996"/>
  </r>
  <r>
    <s v="1434051"/>
    <s v="PONGRACZ ROSE       6X750ML"/>
    <x v="3"/>
    <x v="4"/>
    <n v="-385196.23"/>
    <n v="0"/>
    <n v="-385196.23"/>
    <n v="-385196.15"/>
    <n v="-7.9999999958090484E-2"/>
    <n v="-2070.5"/>
    <n v="0"/>
    <n v="-2070.5"/>
    <n v="-2070.5"/>
    <n v="0"/>
  </r>
  <r>
    <s v="1434051"/>
    <s v="ULS PONGRACZ ROSE           1X750ML  DGO"/>
    <x v="4"/>
    <x v="1"/>
    <n v="300376.87"/>
    <n v="300231.83084577112"/>
    <n v="145.03915422887076"/>
    <n v="301732.99"/>
    <n v="-1356.1199999999953"/>
    <n v="12429"/>
    <n v="12423"/>
    <n v="6"/>
    <n v="12485.115"/>
    <n v="-56.114999999999782"/>
  </r>
  <r>
    <s v="1434051"/>
    <s v="LAB PONGRACZ ROSE 750 12.5% HBCK"/>
    <x v="4"/>
    <x v="2"/>
    <n v="3370.37"/>
    <n v="0"/>
    <n v="3370.37"/>
    <n v="0"/>
    <n v="3370.37"/>
    <n v="12500"/>
    <n v="0"/>
    <n v="12500"/>
    <n v="0"/>
    <n v="12500"/>
  </r>
  <r>
    <s v="1434051"/>
    <s v="PAR CHIP 6X750  BN R0917         V2"/>
    <x v="4"/>
    <x v="2"/>
    <n v="792.86"/>
    <n v="788.85572139303486"/>
    <n v="4.0042786069651584"/>
    <n v="792.8"/>
    <n v="6.0000000000059117E-2"/>
    <n v="2081"/>
    <n v="2070.500497512438"/>
    <n v="10.49950248756204"/>
    <n v="2080.8530000000001"/>
    <n v="0.14699999999993452"/>
  </r>
  <r>
    <s v="1434051"/>
    <s v="LAB PONGRACZ ROSE 750 12% HBCK"/>
    <x v="4"/>
    <x v="2"/>
    <n v="0"/>
    <n v="3349.615763546798"/>
    <n v="-3349.615763546798"/>
    <n v="3399.86"/>
    <n v="-3399.86"/>
    <n v="0"/>
    <n v="12423"/>
    <n v="-12423"/>
    <n v="12609.344999999999"/>
    <n v="-12609.344999999999"/>
  </r>
  <r>
    <s v="1434051"/>
    <s v="LAB PONGRACZ ROSE 750                BDY"/>
    <x v="4"/>
    <x v="2"/>
    <n v="13205.62"/>
    <n v="13124.275862068966"/>
    <n v="81.34413793103522"/>
    <n v="13321.14"/>
    <n v="-115.51999999999862"/>
    <n v="12500"/>
    <n v="12423"/>
    <n v="77"/>
    <n v="12609.344999999999"/>
    <n v="-109.34499999999935"/>
  </r>
  <r>
    <s v="1434051"/>
    <s v="LAB PONGRACZ ROSE 750           NCK"/>
    <x v="4"/>
    <x v="2"/>
    <n v="15099.89"/>
    <n v="14429.68472906404"/>
    <n v="670.20527093595956"/>
    <n v="14646.13"/>
    <n v="453.76000000000022"/>
    <n v="13000"/>
    <n v="12423"/>
    <n v="577"/>
    <n v="12609.344999999999"/>
    <n v="390.65500000000065"/>
  </r>
  <r>
    <s v="1434051"/>
    <s v="FOI PONGRACZ ROSE 35X152 POLY 750"/>
    <x v="4"/>
    <x v="2"/>
    <n v="18121.59"/>
    <n v="18302.807881773395"/>
    <n v="-181.21788177339477"/>
    <n v="18577.349999999999"/>
    <n v="-455.7599999999984"/>
    <n v="12300"/>
    <n v="12423"/>
    <n v="-123"/>
    <n v="12609.344999999999"/>
    <n v="-309.34499999999935"/>
  </r>
  <r>
    <s v="1434051"/>
    <s v="CTN PONGRACZ ROSE 6X750 BN917 MCC V2"/>
    <x v="4"/>
    <x v="2"/>
    <n v="20566.8"/>
    <n v="20394.433497536942"/>
    <n v="172.36650246305726"/>
    <n v="20700.349999999999"/>
    <n v="-133.54999999999927"/>
    <n v="2088"/>
    <n v="2070.5004926108372"/>
    <n v="17.499507389162773"/>
    <n v="2101.558"/>
    <n v="-13.557999999999993"/>
  </r>
  <r>
    <s v="1434052"/>
    <s v=" "/>
    <x v="0"/>
    <x v="0"/>
    <n v="-6709.83"/>
    <n v="0"/>
    <n v="-6709.83"/>
    <n v="0"/>
    <n v="-6709.83"/>
    <n v="0"/>
    <n v="0"/>
    <n v="0"/>
    <n v="0"/>
    <n v="0"/>
  </r>
  <r>
    <s v="1434052"/>
    <s v="JCL LINE 1          / MACHINE HOUR"/>
    <x v="2"/>
    <x v="0"/>
    <n v="1485.04"/>
    <n v="0"/>
    <n v="1485.04"/>
    <n v="812.02"/>
    <n v="673.02"/>
    <n v="3.66"/>
    <n v="0"/>
    <n v="3.66"/>
    <n v="2.0009999999999999"/>
    <n v="1.6590000000000003"/>
  </r>
  <r>
    <s v="1434052"/>
    <s v="JCL LINE 1          / MACHINE DEPR"/>
    <x v="2"/>
    <x v="0"/>
    <n v="6639.24"/>
    <n v="0"/>
    <n v="6639.24"/>
    <n v="3630.33"/>
    <n v="3008.91"/>
    <n v="3.66"/>
    <n v="0"/>
    <n v="3.66"/>
    <n v="2.0009999999999999"/>
    <n v="1.6590000000000003"/>
  </r>
  <r>
    <s v="1434052"/>
    <s v="JCL LINE 1          / LABOUR HOURS"/>
    <x v="2"/>
    <x v="0"/>
    <n v="7818.96"/>
    <n v="0"/>
    <n v="7818.96"/>
    <n v="4275.51"/>
    <n v="3543.45"/>
    <n v="76.86"/>
    <n v="0"/>
    <n v="76.86"/>
    <n v="42.027999999999999"/>
    <n v="34.832000000000001"/>
  </r>
  <r>
    <s v="1434052"/>
    <s v="PONGRACZ ROSE       6X750ML        EU"/>
    <x v="3"/>
    <x v="4"/>
    <n v="-279504.37"/>
    <n v="0"/>
    <n v="-279504.37"/>
    <n v="-279504.37"/>
    <n v="0"/>
    <n v="-1501"/>
    <n v="0"/>
    <n v="-1501"/>
    <n v="-1501"/>
    <n v="0"/>
  </r>
  <r>
    <s v="1434052"/>
    <s v="ULS PONGRACZ ROSE           1X750ML  DGO"/>
    <x v="4"/>
    <x v="1"/>
    <n v="217772.62"/>
    <n v="217651.77114427861"/>
    <n v="120.84885572138592"/>
    <n v="218740.03"/>
    <n v="-967.41000000000349"/>
    <n v="9011"/>
    <n v="9006"/>
    <n v="5"/>
    <n v="9051.0300000000007"/>
    <n v="-40.030000000000655"/>
  </r>
  <r>
    <s v="1434052"/>
    <s v="LAB PONGRACZ ROSE 750 12.5% DIST BCK"/>
    <x v="4"/>
    <x v="2"/>
    <n v="2480.6"/>
    <n v="0"/>
    <n v="2480.6"/>
    <n v="0"/>
    <n v="2480.6"/>
    <n v="9200"/>
    <n v="0"/>
    <n v="9200"/>
    <n v="0"/>
    <n v="9200"/>
  </r>
  <r>
    <s v="1434052"/>
    <s v="LAB 100X125MMWHT SEMI-GLOSSS/ADHOUTERCTN"/>
    <x v="4"/>
    <x v="2"/>
    <n v="265.58"/>
    <n v="255.53465346534651"/>
    <n v="10.045346534653476"/>
    <n v="258.08999999999997"/>
    <n v="7.4900000000000091"/>
    <n v="3120"/>
    <n v="3002"/>
    <n v="118"/>
    <n v="3032.02"/>
    <n v="87.980000000000018"/>
  </r>
  <r>
    <s v="1434052"/>
    <s v="PAR CHIP 6X750  BN R0917         V2"/>
    <x v="4"/>
    <x v="2"/>
    <n v="574.54999999999995"/>
    <n v="571.88059701492534"/>
    <n v="2.6694029850746119"/>
    <n v="574.74"/>
    <n v="-0.19000000000005457"/>
    <n v="1508"/>
    <n v="1501"/>
    <n v="7"/>
    <n v="1508.5050000000001"/>
    <n v="-0.50500000000010914"/>
  </r>
  <r>
    <s v="1434052"/>
    <s v="LAB PONGRACZ ROSE 750 12% DIST BCK"/>
    <x v="4"/>
    <x v="2"/>
    <n v="0"/>
    <n v="2428.2857142857142"/>
    <n v="-2428.2857142857142"/>
    <n v="2464.71"/>
    <n v="-2464.71"/>
    <n v="0"/>
    <n v="9006"/>
    <n v="-9006"/>
    <n v="9141.09"/>
    <n v="-9141.09"/>
  </r>
  <r>
    <s v="1434052"/>
    <s v="LAB PONGRACZ ROSE 750                BDY"/>
    <x v="4"/>
    <x v="2"/>
    <n v="9719.34"/>
    <n v="9514.3842364532011"/>
    <n v="204.95576354679906"/>
    <n v="9657.1"/>
    <n v="62.239999999999782"/>
    <n v="9200"/>
    <n v="9006"/>
    <n v="194"/>
    <n v="9141.09"/>
    <n v="58.909999999999854"/>
  </r>
  <r>
    <s v="1434052"/>
    <s v="LAB PONGRACZ ROSE 750           NCK"/>
    <x v="4"/>
    <x v="2"/>
    <n v="10686.08"/>
    <n v="10460.738916256158"/>
    <n v="225.34108374384232"/>
    <n v="10617.65"/>
    <n v="68.430000000000291"/>
    <n v="9200"/>
    <n v="9006"/>
    <n v="194"/>
    <n v="9141.09"/>
    <n v="58.909999999999854"/>
  </r>
  <r>
    <s v="1434052"/>
    <s v="FOI PONGRACZ ROSE 35X152 POLY 750"/>
    <x v="4"/>
    <x v="2"/>
    <n v="13701.69"/>
    <n v="13268.541871921183"/>
    <n v="433.14812807881754"/>
    <n v="13467.57"/>
    <n v="234.1200000000008"/>
    <n v="9300"/>
    <n v="9006"/>
    <n v="294"/>
    <n v="9141.09"/>
    <n v="158.90999999999985"/>
  </r>
  <r>
    <s v="1434052"/>
    <s v="CTN PONGRACZ ROSE 6X750 BN917 MCC V2"/>
    <x v="4"/>
    <x v="2"/>
    <n v="15070.5"/>
    <n v="14784.847290640395"/>
    <n v="285.65270935960507"/>
    <n v="15006.62"/>
    <n v="63.8799999999992"/>
    <n v="1530"/>
    <n v="1501"/>
    <n v="29"/>
    <n v="1523.5150000000001"/>
    <n v="6.4849999999999"/>
  </r>
  <r>
    <s v="1434053"/>
    <s v=" "/>
    <x v="0"/>
    <x v="0"/>
    <n v="-8717.92"/>
    <n v="0"/>
    <n v="-8717.92"/>
    <n v="0"/>
    <n v="-8717.92"/>
    <n v="0"/>
    <n v="0"/>
    <n v="0"/>
    <n v="0"/>
    <n v="0"/>
  </r>
  <r>
    <s v="1434053"/>
    <s v="OH: BULK PREP DEPREC"/>
    <x v="1"/>
    <x v="0"/>
    <n v="78.08"/>
    <n v="0"/>
    <n v="78.08"/>
    <n v="75.09"/>
    <n v="2.9899999999999949"/>
    <n v="0"/>
    <n v="0"/>
    <n v="0"/>
    <n v="0"/>
    <n v="0"/>
  </r>
  <r>
    <s v="1434053"/>
    <s v="OH: INDIRECT DEPREC"/>
    <x v="1"/>
    <x v="0"/>
    <n v="350.21"/>
    <n v="0"/>
    <n v="350.21"/>
    <n v="336.81"/>
    <n v="13.399999999999977"/>
    <n v="0"/>
    <n v="0"/>
    <n v="0"/>
    <n v="0"/>
    <n v="0"/>
  </r>
  <r>
    <s v="1434053"/>
    <s v="JCL LINE 1          / MACHINE HOUR"/>
    <x v="2"/>
    <x v="0"/>
    <n v="2065.27"/>
    <n v="0"/>
    <n v="2065.27"/>
    <n v="1227.1600000000001"/>
    <n v="838.1099999999999"/>
    <n v="5.09"/>
    <n v="0"/>
    <n v="5.09"/>
    <n v="3.024"/>
    <n v="2.0659999999999998"/>
  </r>
  <r>
    <s v="1434053"/>
    <s v="OH:UNUSED CAPACITY"/>
    <x v="1"/>
    <x v="0"/>
    <n v="2495.1"/>
    <n v="0"/>
    <n v="2495.1"/>
    <n v="2399.64"/>
    <n v="95.460000000000036"/>
    <n v="0"/>
    <n v="0"/>
    <n v="0"/>
    <n v="0"/>
    <n v="0"/>
  </r>
  <r>
    <s v="1434053"/>
    <s v="OVERHEAD: BULK PREP"/>
    <x v="1"/>
    <x v="0"/>
    <n v="4500.4799999999996"/>
    <n v="0"/>
    <n v="4500.4799999999996"/>
    <n v="4328.28"/>
    <n v="172.19999999999982"/>
    <n v="0"/>
    <n v="0"/>
    <n v="0"/>
    <n v="0"/>
    <n v="0"/>
  </r>
  <r>
    <s v="1434053"/>
    <s v="JCL LINE 1          / MACHINE DEPR"/>
    <x v="2"/>
    <x v="0"/>
    <n v="9233.26"/>
    <n v="0"/>
    <n v="9233.26"/>
    <n v="5486.29"/>
    <n v="3746.9700000000003"/>
    <n v="5.09"/>
    <n v="0"/>
    <n v="5.09"/>
    <n v="3.024"/>
    <n v="2.0659999999999998"/>
  </r>
  <r>
    <s v="1434053"/>
    <s v="JCL LINE 1          / LABOUR HOURS"/>
    <x v="2"/>
    <x v="0"/>
    <n v="10873.92"/>
    <n v="0"/>
    <n v="10873.92"/>
    <n v="6461.2"/>
    <n v="4412.72"/>
    <n v="106.89"/>
    <n v="0"/>
    <n v="106.89"/>
    <n v="63.512999999999998"/>
    <n v="43.377000000000002"/>
  </r>
  <r>
    <s v="1434053"/>
    <s v="OVERHEAD: INDIRECT"/>
    <x v="1"/>
    <x v="0"/>
    <n v="9866.6200000000008"/>
    <n v="0"/>
    <n v="9866.6200000000008"/>
    <n v="9489.11"/>
    <n v="377.51000000000022"/>
    <n v="0"/>
    <n v="0"/>
    <n v="0"/>
    <n v="0"/>
    <n v="0"/>
  </r>
  <r>
    <s v="1434053"/>
    <s v="OBIKWA CUVEE BRUT  2015 6X750ML GEND"/>
    <x v="3"/>
    <x v="4"/>
    <n v="-245542.64"/>
    <n v="0"/>
    <n v="-245542.64"/>
    <n v="-245542.56"/>
    <n v="-8.0000000016298145E-2"/>
    <n v="-2722"/>
    <n v="0"/>
    <n v="-2722"/>
    <n v="-2722"/>
    <n v="0"/>
  </r>
  <r>
    <s v="1434053"/>
    <s v="CORK SPARK FIRST UNPRT 750 1 DISK"/>
    <x v="4"/>
    <x v="2"/>
    <n v="17339.02"/>
    <n v="0"/>
    <n v="17339.02"/>
    <n v="0"/>
    <n v="17339.02"/>
    <n v="16667"/>
    <n v="0"/>
    <n v="16667"/>
    <n v="0"/>
    <n v="16667"/>
  </r>
  <r>
    <s v="1434053"/>
    <s v="LAB 100X125MMWHT SEMI-GLOSSS/ADHOUTERCTN"/>
    <x v="4"/>
    <x v="2"/>
    <n v="268.63"/>
    <n v="231.69306930693068"/>
    <n v="36.936930693069314"/>
    <n v="234.01"/>
    <n v="34.620000000000005"/>
    <n v="3156"/>
    <n v="2722"/>
    <n v="434"/>
    <n v="2749.22"/>
    <n v="406.7800000000002"/>
  </r>
  <r>
    <s v="1434053"/>
    <s v="PAR CHIP 6X750  BN966            V2"/>
    <x v="4"/>
    <x v="2"/>
    <n v="955.31"/>
    <n v="939.09452736318406"/>
    <n v="16.215472636815889"/>
    <n v="943.79"/>
    <n v="11.519999999999982"/>
    <n v="2769"/>
    <n v="2722"/>
    <n v="47"/>
    <n v="2735.61"/>
    <n v="33.389999999999873"/>
  </r>
  <r>
    <s v="1434053"/>
    <s v="LAB OBIKWA CUV BRUT 750 NA NEWZ V4 BCK"/>
    <x v="4"/>
    <x v="2"/>
    <n v="2268.12"/>
    <n v="2211.5172413793102"/>
    <n v="56.602758620689656"/>
    <n v="2244.69"/>
    <n v="23.429999999999836"/>
    <n v="16750"/>
    <n v="16332"/>
    <n v="418"/>
    <n v="16576.98"/>
    <n v="173.02000000000044"/>
  </r>
  <r>
    <s v="1434053"/>
    <s v="LAB OBIKWA CUV BRUT7502015AUST/NEWZV3BDY"/>
    <x v="4"/>
    <x v="2"/>
    <n v="3848.81"/>
    <n v="3719.4482758620688"/>
    <n v="129.36172413793111"/>
    <n v="3775.24"/>
    <n v="73.570000000000164"/>
    <n v="16900"/>
    <n v="16332"/>
    <n v="568"/>
    <n v="16576.98"/>
    <n v="323.02000000000044"/>
  </r>
  <r>
    <s v="1434053"/>
    <s v="LAB OBIKWA GEN SPARK 750 NCK"/>
    <x v="4"/>
    <x v="2"/>
    <n v="5323.12"/>
    <n v="4724.847290640394"/>
    <n v="598.27270935960587"/>
    <n v="4795.72"/>
    <n v="527.39999999999964"/>
    <n v="18400"/>
    <n v="16332"/>
    <n v="2068"/>
    <n v="16576.98"/>
    <n v="1823.0200000000004"/>
  </r>
  <r>
    <s v="1434053"/>
    <s v="WIR GENERIC TIN 36MM UNPRT GOLD LACQUER"/>
    <x v="4"/>
    <x v="2"/>
    <n v="6525.66"/>
    <n v="6636.1862745098042"/>
    <n v="-110.52627450980435"/>
    <n v="6768.91"/>
    <n v="-243.25"/>
    <n v="16060"/>
    <n v="16332"/>
    <n v="-272"/>
    <n v="16658.64"/>
    <n v="-598.63999999999942"/>
  </r>
  <r>
    <s v="1434053"/>
    <s v="FOI OBIKWA GENSPARK34X148ALU750BLKGLDWHT"/>
    <x v="4"/>
    <x v="2"/>
    <n v="10602.29"/>
    <n v="10427.980295566502"/>
    <n v="174.30970443349906"/>
    <n v="10584.4"/>
    <n v="17.890000000001237"/>
    <n v="16605"/>
    <n v="16332"/>
    <n v="273"/>
    <n v="16576.98"/>
    <n v="28.020000000000437"/>
  </r>
  <r>
    <s v="1434053"/>
    <s v="CTN OBIKWA GEN SPARK 6X750  BN966 RSC"/>
    <x v="4"/>
    <x v="2"/>
    <n v="11433"/>
    <n v="11214.64039408867"/>
    <n v="218.35960591132971"/>
    <n v="11382.86"/>
    <n v="50.139999999999418"/>
    <n v="2775"/>
    <n v="2722"/>
    <n v="53"/>
    <n v="2762.83"/>
    <n v="12.170000000000073"/>
  </r>
  <r>
    <s v="1434053"/>
    <s v="CORK SPARK FIRST UNPRT 750"/>
    <x v="4"/>
    <x v="2"/>
    <n v="0"/>
    <n v="20358.328358208953"/>
    <n v="-20358.328358208953"/>
    <n v="20460.12"/>
    <n v="-20460.12"/>
    <n v="0"/>
    <n v="16332"/>
    <n v="-16332"/>
    <n v="16413.66"/>
    <n v="-16413.66"/>
  </r>
  <r>
    <s v="1434053"/>
    <s v="BOT 0966 750 GRN   CORK  SPARK       NEW"/>
    <x v="4"/>
    <x v="2"/>
    <n v="86652.57"/>
    <n v="86732.227722772281"/>
    <n v="-79.657722772273701"/>
    <n v="87599.55"/>
    <n v="-946.97999999999593"/>
    <n v="16317"/>
    <n v="16332"/>
    <n v="-15"/>
    <n v="16495.32"/>
    <n v="-178.31999999999971"/>
  </r>
  <r>
    <s v="1434053"/>
    <s v="BULK OBIKWA CUVEE BRUT"/>
    <x v="4"/>
    <x v="3"/>
    <n v="68756.479999999996"/>
    <n v="65796.119402985089"/>
    <n v="2960.3605970149074"/>
    <n v="66125.100000000006"/>
    <n v="2631.3799999999901"/>
    <n v="12800"/>
    <n v="12249"/>
    <n v="551"/>
    <n v="12310.245000000001"/>
    <n v="489.7549999999992"/>
  </r>
  <r>
    <s v="1434053"/>
    <s v="CO2"/>
    <x v="4"/>
    <x v="5"/>
    <n v="824.61"/>
    <n v="808.43137254901956"/>
    <n v="16.178627450980457"/>
    <n v="824.6"/>
    <n v="9.9999999999909051E-3"/>
    <n v="149.928"/>
    <n v="146.98823529411763"/>
    <n v="2.9397647058823679"/>
    <n v="149.928"/>
    <n v="0"/>
  </r>
  <r>
    <s v="1434054"/>
    <s v=" "/>
    <x v="0"/>
    <x v="0"/>
    <n v="8507.98"/>
    <n v="0"/>
    <n v="8507.98"/>
    <n v="0"/>
    <n v="8507.98"/>
    <n v="0"/>
    <n v="0"/>
    <n v="0"/>
    <n v="0"/>
    <n v="0"/>
  </r>
  <r>
    <s v="1434054"/>
    <s v="OH: INDIRECT DEPREC"/>
    <x v="1"/>
    <x v="0"/>
    <n v="845.69"/>
    <n v="0"/>
    <n v="845.69"/>
    <n v="838.43"/>
    <n v="7.2600000000001046"/>
    <n v="0"/>
    <n v="0"/>
    <n v="0"/>
    <n v="0"/>
    <n v="0"/>
  </r>
  <r>
    <s v="1434054"/>
    <s v="JCL LINE 1          / MACHINE HOUR"/>
    <x v="2"/>
    <x v="0"/>
    <n v="1452.59"/>
    <n v="0"/>
    <n v="1452.59"/>
    <n v="2114.9499999999998"/>
    <n v="-662.3599999999999"/>
    <n v="3.58"/>
    <n v="0"/>
    <n v="3.58"/>
    <n v="5.2119999999999997"/>
    <n v="-1.6319999999999997"/>
  </r>
  <r>
    <s v="1434054"/>
    <s v="OH:UNUSED CAPACITY"/>
    <x v="1"/>
    <x v="0"/>
    <n v="6025.35"/>
    <n v="0"/>
    <n v="6025.35"/>
    <n v="5973.62"/>
    <n v="51.730000000000473"/>
    <n v="0"/>
    <n v="0"/>
    <n v="0"/>
    <n v="0"/>
    <n v="0"/>
  </r>
  <r>
    <s v="1434054"/>
    <s v="JCL LINE 1          / MACHINE DEPR"/>
    <x v="2"/>
    <x v="0"/>
    <n v="6494.12"/>
    <n v="0"/>
    <n v="6494.12"/>
    <n v="9455.36"/>
    <n v="-2961.2400000000007"/>
    <n v="3.58"/>
    <n v="0"/>
    <n v="3.58"/>
    <n v="5.2119999999999997"/>
    <n v="-1.6319999999999997"/>
  </r>
  <r>
    <s v="1434054"/>
    <s v="JCL LINE 1          / LABOUR HOURS"/>
    <x v="2"/>
    <x v="0"/>
    <n v="7648.06"/>
    <n v="0"/>
    <n v="7648.06"/>
    <n v="11135.21"/>
    <n v="-3487.1499999999987"/>
    <n v="75.180000000000007"/>
    <n v="0"/>
    <n v="75.180000000000007"/>
    <n v="109.458"/>
    <n v="-34.277999999999992"/>
  </r>
  <r>
    <s v="1434054"/>
    <s v="OVERHEAD: INDIRECT"/>
    <x v="1"/>
    <x v="0"/>
    <n v="23826.080000000002"/>
    <n v="0"/>
    <n v="23826.080000000002"/>
    <n v="23621.54"/>
    <n v="204.54000000000087"/>
    <n v="0"/>
    <n v="0"/>
    <n v="0"/>
    <n v="0"/>
    <n v="0"/>
  </r>
  <r>
    <s v="1434054"/>
    <s v="PECHE ROYALE        12X750ML"/>
    <x v="3"/>
    <x v="4"/>
    <n v="-581704.01"/>
    <n v="0"/>
    <n v="-581704.01"/>
    <n v="-581704.07999999996"/>
    <n v="6.9999999948777258E-2"/>
    <n v="-3388"/>
    <n v="0"/>
    <n v="-3388"/>
    <n v="-3388"/>
    <n v="0"/>
  </r>
  <r>
    <s v="1434054"/>
    <s v="LAB PECHE ROYALE 750 V6  BCK"/>
    <x v="4"/>
    <x v="2"/>
    <n v="2870.64"/>
    <n v="2881.694581280788"/>
    <n v="-11.05458128078817"/>
    <n v="2924.92"/>
    <n v="-54.2800000000002"/>
    <n v="40500"/>
    <n v="40655.999999999993"/>
    <n v="-155.99999999999272"/>
    <n v="41265.839999999997"/>
    <n v="-765.83999999999651"/>
  </r>
  <r>
    <s v="1434054"/>
    <s v="PAR CHIP 12X750 BN966            V2"/>
    <x v="4"/>
    <x v="2"/>
    <n v="3515.71"/>
    <n v="3493.0248756218907"/>
    <n v="22.685124378109322"/>
    <n v="3510.49"/>
    <n v="5.2200000000002547"/>
    <n v="3410"/>
    <n v="3388"/>
    <n v="22"/>
    <n v="3404.94"/>
    <n v="5.0599999999999454"/>
  </r>
  <r>
    <s v="1434054"/>
    <s v="LAB PECHE ROYALE 750  V3 BDY"/>
    <x v="4"/>
    <x v="2"/>
    <n v="7289.36"/>
    <n v="7272.5418719211821"/>
    <n v="16.818128078817608"/>
    <n v="7381.63"/>
    <n v="-92.270000000000437"/>
    <n v="40750"/>
    <n v="40655.999999999993"/>
    <n v="94.000000000007276"/>
    <n v="41265.839999999997"/>
    <n v="-515.83999999999651"/>
  </r>
  <r>
    <s v="1434054"/>
    <s v="ROPP PLSTCP 31.5MM MCP01    OVERCAP"/>
    <x v="4"/>
    <x v="2"/>
    <n v="11033.1"/>
    <n v="10940.524752475247"/>
    <n v="92.575247524753649"/>
    <n v="11049.93"/>
    <n v="-16.829999999999927"/>
    <n v="41000"/>
    <n v="40656"/>
    <n v="344"/>
    <n v="41062.559999999998"/>
    <n v="-62.559999999997672"/>
  </r>
  <r>
    <s v="1434054"/>
    <s v="LAB PECHE ROYALE 750  V2 NCK"/>
    <x v="4"/>
    <x v="2"/>
    <n v="12012.3"/>
    <n v="12058.571428571429"/>
    <n v="-46.271428571430079"/>
    <n v="12239.45"/>
    <n v="-227.15000000000146"/>
    <n v="40500"/>
    <n v="40655.999999999993"/>
    <n v="-155.99999999999272"/>
    <n v="41265.839999999997"/>
    <n v="-765.83999999999651"/>
  </r>
  <r>
    <s v="1434054"/>
    <s v="CTN PECHE ROYALE 12X750 BN966 V4"/>
    <x v="4"/>
    <x v="2"/>
    <n v="28138.37"/>
    <n v="27883.241379310344"/>
    <n v="255.12862068965478"/>
    <n v="28301.49"/>
    <n v="-163.12000000000262"/>
    <n v="3419"/>
    <n v="3388"/>
    <n v="31"/>
    <n v="3438.82"/>
    <n v="-19.820000000000164"/>
  </r>
  <r>
    <s v="1434054"/>
    <s v="ROPP 31.5X23.5 MCN01          COP"/>
    <x v="4"/>
    <x v="2"/>
    <n v="29344.14"/>
    <n v="29975.257425742573"/>
    <n v="-631.11742574257369"/>
    <n v="30275.01"/>
    <n v="-930.86999999999898"/>
    <n v="39800"/>
    <n v="40656"/>
    <n v="-856"/>
    <n v="41062.559999999998"/>
    <n v="-1262.5599999999977"/>
  </r>
  <r>
    <s v="1434054"/>
    <s v="FOI PECHE ROYALE 34X153 ALU 750PCHORNGV2"/>
    <x v="4"/>
    <x v="2"/>
    <n v="33454.699999999997"/>
    <n v="33105.369458128072"/>
    <n v="349.33054187192465"/>
    <n v="33601.949999999997"/>
    <n v="-147.25"/>
    <n v="41085"/>
    <n v="40655.999999999993"/>
    <n v="429.00000000000728"/>
    <n v="41265.839999999997"/>
    <n v="-180.83999999999651"/>
  </r>
  <r>
    <s v="1434054"/>
    <s v="BOT 0966 750 GRN   ROPP              NEW"/>
    <x v="4"/>
    <x v="2"/>
    <n v="216480.07"/>
    <n v="215906.53465346535"/>
    <n v="573.53534653465613"/>
    <n v="218065.6"/>
    <n v="-1585.5299999999988"/>
    <n v="40764"/>
    <n v="40656"/>
    <n v="108"/>
    <n v="41062.559999999998"/>
    <n v="-298.55999999999767"/>
  </r>
  <r>
    <s v="1434054"/>
    <s v="BULK PECHE ROYALE"/>
    <x v="4"/>
    <x v="3"/>
    <n v="180713.03"/>
    <n v="178270.45771144278"/>
    <n v="2442.5722885572177"/>
    <n v="179161.81"/>
    <n v="1551.2200000000012"/>
    <n v="2457.33"/>
    <n v="2424.1144278606967"/>
    <n v="33.215572139303276"/>
    <n v="2436.2350000000001"/>
    <n v="21.0949999999998"/>
  </r>
  <r>
    <s v="1434054"/>
    <s v="CO2"/>
    <x v="4"/>
    <x v="5"/>
    <n v="2052.7199999999998"/>
    <n v="2012.4705882352939"/>
    <n v="40.249411764705883"/>
    <n v="2052.7199999999998"/>
    <n v="0"/>
    <n v="373.22199999999998"/>
    <n v="365.90392156862742"/>
    <n v="7.3180784313725553"/>
    <n v="373.22199999999998"/>
    <n v="0"/>
  </r>
  <r>
    <s v="1434055"/>
    <s v=" "/>
    <x v="0"/>
    <x v="0"/>
    <n v="2850.6"/>
    <n v="0"/>
    <n v="2850.6"/>
    <n v="0"/>
    <n v="2850.6"/>
    <n v="0"/>
    <n v="0"/>
    <n v="0"/>
    <n v="0"/>
    <n v="0"/>
  </r>
  <r>
    <s v="1434055"/>
    <s v="OH: BULK PREP DEPREC"/>
    <x v="1"/>
    <x v="0"/>
    <n v="27.51"/>
    <n v="0"/>
    <n v="27.51"/>
    <n v="27.64"/>
    <n v="-0.12999999999999901"/>
    <n v="0"/>
    <n v="0"/>
    <n v="0"/>
    <n v="0"/>
    <n v="0"/>
  </r>
  <r>
    <s v="1434055"/>
    <s v="OH: INDIRECT DEPREC"/>
    <x v="1"/>
    <x v="0"/>
    <n v="123.39"/>
    <n v="0"/>
    <n v="123.39"/>
    <n v="123.98"/>
    <n v="-0.59000000000000341"/>
    <n v="0"/>
    <n v="0"/>
    <n v="0"/>
    <n v="0"/>
    <n v="0"/>
  </r>
  <r>
    <s v="1434055"/>
    <s v="JCL LINE 1          / MACHINE HOUR"/>
    <x v="2"/>
    <x v="0"/>
    <n v="405.75"/>
    <n v="0"/>
    <n v="405.75"/>
    <n v="451.73"/>
    <n v="-45.980000000000018"/>
    <n v="1"/>
    <n v="0"/>
    <n v="1"/>
    <n v="1.113"/>
    <n v="-0.11299999999999999"/>
  </r>
  <r>
    <s v="1434055"/>
    <s v="OH:UNUSED CAPACITY"/>
    <x v="1"/>
    <x v="0"/>
    <n v="879.13"/>
    <n v="0"/>
    <n v="879.13"/>
    <n v="883.33"/>
    <n v="-4.2000000000000455"/>
    <n v="0"/>
    <n v="0"/>
    <n v="0"/>
    <n v="0"/>
    <n v="0"/>
  </r>
  <r>
    <s v="1434055"/>
    <s v="OVERHEAD: BULK PREP"/>
    <x v="1"/>
    <x v="0"/>
    <n v="1585.72"/>
    <n v="0"/>
    <n v="1585.72"/>
    <n v="1593.29"/>
    <n v="-7.5699999999999363"/>
    <n v="0"/>
    <n v="0"/>
    <n v="0"/>
    <n v="0"/>
    <n v="0"/>
  </r>
  <r>
    <s v="1434055"/>
    <s v="JCL LINE 1          / MACHINE DEPR"/>
    <x v="2"/>
    <x v="0"/>
    <n v="1814"/>
    <n v="0"/>
    <n v="1814"/>
    <n v="2019.57"/>
    <n v="-205.56999999999994"/>
    <n v="1"/>
    <n v="0"/>
    <n v="1"/>
    <n v="1.113"/>
    <n v="-0.11299999999999999"/>
  </r>
  <r>
    <s v="1434055"/>
    <s v="JCL LINE 1          / LABOUR HOURS"/>
    <x v="2"/>
    <x v="0"/>
    <n v="2136.33"/>
    <n v="0"/>
    <n v="2136.33"/>
    <n v="2378.44"/>
    <n v="-242.11000000000013"/>
    <n v="21"/>
    <n v="0"/>
    <n v="21"/>
    <n v="23.38"/>
    <n v="-2.379999999999999"/>
  </r>
  <r>
    <s v="1434055"/>
    <s v="OVERHEAD: INDIRECT"/>
    <x v="1"/>
    <x v="0"/>
    <n v="3476.44"/>
    <n v="0"/>
    <n v="3476.44"/>
    <n v="3493.05"/>
    <n v="-16.610000000000127"/>
    <n v="0"/>
    <n v="0"/>
    <n v="0"/>
    <n v="0"/>
    <n v="0"/>
  </r>
  <r>
    <s v="1434055"/>
    <s v="NED CUVEE BRUT  6X750ML           EU/UK"/>
    <x v="3"/>
    <x v="4"/>
    <n v="-101283.16"/>
    <n v="0"/>
    <n v="-101283.16"/>
    <n v="-101283.2"/>
    <n v="3.9999999993597157E-2"/>
    <n v="-1002"/>
    <n v="0"/>
    <n v="-1002"/>
    <n v="-1002"/>
    <n v="0"/>
  </r>
  <r>
    <s v="1434055"/>
    <s v="LAB 100X125MMWHT SEMI-GLOSSS/ADHOUTERCTN"/>
    <x v="4"/>
    <x v="2"/>
    <n v="187.26"/>
    <n v="170.58415841584159"/>
    <n v="16.675841584158405"/>
    <n v="172.29"/>
    <n v="14.969999999999999"/>
    <n v="2200"/>
    <n v="2004"/>
    <n v="196"/>
    <n v="2024.04"/>
    <n v="175.96000000000004"/>
  </r>
  <r>
    <s v="1434055"/>
    <s v="PAR CHIP 6X750  BN966            V2"/>
    <x v="4"/>
    <x v="2"/>
    <n v="346.73"/>
    <n v="345.69154228855723"/>
    <n v="1.0384577114427884"/>
    <n v="347.42"/>
    <n v="-0.68999999999999773"/>
    <n v="1005"/>
    <n v="1002"/>
    <n v="3"/>
    <n v="1007.01"/>
    <n v="-2.0099999999999909"/>
  </r>
  <r>
    <s v="1434055"/>
    <s v="LAB NED CUVEE BRUT 750 NA DIST/UK BCK"/>
    <x v="4"/>
    <x v="2"/>
    <n v="1201.26"/>
    <n v="1203.6650246305419"/>
    <n v="-2.4050246305419023"/>
    <n v="1221.72"/>
    <n v="-20.460000000000036"/>
    <n v="6000"/>
    <n v="6012"/>
    <n v="-12"/>
    <n v="6102.18"/>
    <n v="-102.18000000000029"/>
  </r>
  <r>
    <s v="1434055"/>
    <s v="WIR NED TIN  36MM PRT V3"/>
    <x v="4"/>
    <x v="2"/>
    <n v="2945.19"/>
    <n v="2893.2156862745096"/>
    <n v="51.974313725490447"/>
    <n v="2951.08"/>
    <n v="-5.8899999999998727"/>
    <n v="6120"/>
    <n v="6012"/>
    <n v="108"/>
    <n v="6132.24"/>
    <n v="-12.239999999999782"/>
  </r>
  <r>
    <s v="1434055"/>
    <s v="LAB NED CUVEE BRUT 750 V4 BDY"/>
    <x v="4"/>
    <x v="2"/>
    <n v="2212.75"/>
    <n v="3402.3152709359606"/>
    <n v="-1189.5652709359606"/>
    <n v="3453.35"/>
    <n v="-1240.5999999999999"/>
    <n v="3910"/>
    <n v="6012"/>
    <n v="-2102"/>
    <n v="6102.18"/>
    <n v="-2192.1800000000003"/>
  </r>
  <r>
    <s v="1434055"/>
    <s v="FOI NED CUVEE BRUT  34X150 ALU    GLD V2"/>
    <x v="4"/>
    <x v="2"/>
    <n v="4958.96"/>
    <n v="4895.4482758620688"/>
    <n v="63.511724137931196"/>
    <n v="4968.88"/>
    <n v="-9.9200000000000728"/>
    <n v="6090"/>
    <n v="6012"/>
    <n v="78"/>
    <n v="6102.18"/>
    <n v="-12.180000000000291"/>
  </r>
  <r>
    <s v="1434055"/>
    <s v="LAB NED CUVEE BRUT 750/1.5L  V5 NCK"/>
    <x v="4"/>
    <x v="2"/>
    <n v="4158"/>
    <n v="4999.5763546798025"/>
    <n v="-841.57635467980253"/>
    <n v="5074.57"/>
    <n v="-916.56999999999971"/>
    <n v="5000"/>
    <n v="6012"/>
    <n v="-1012"/>
    <n v="6102.18"/>
    <n v="-1102.1800000000003"/>
  </r>
  <r>
    <s v="1434055"/>
    <s v="CTN NED CUVEE BRUT  6X750  BN966 V2"/>
    <x v="4"/>
    <x v="2"/>
    <n v="6642"/>
    <n v="6492.9556650246304"/>
    <n v="149.04433497536957"/>
    <n v="6590.35"/>
    <n v="51.649999999999636"/>
    <n v="1025"/>
    <n v="1002"/>
    <n v="23"/>
    <n v="1017.03"/>
    <n v="7.9700000000000273"/>
  </r>
  <r>
    <s v="1434055"/>
    <s v="CORK NED SPARK 48X30.5 EXTRA PRT"/>
    <x v="4"/>
    <x v="2"/>
    <n v="7516.58"/>
    <n v="7494.1393034825869"/>
    <n v="22.440696517413016"/>
    <n v="7531.61"/>
    <n v="-15.029999999999745"/>
    <n v="6030"/>
    <n v="6012"/>
    <n v="18"/>
    <n v="6042.06"/>
    <n v="-12.0600000000004"/>
  </r>
  <r>
    <s v="1434055"/>
    <s v="BOT 0966 750 GRN   CORK  SPARK       NEW"/>
    <x v="4"/>
    <x v="2"/>
    <n v="32182.05"/>
    <n v="31927.148514851484"/>
    <n v="254.90148514851535"/>
    <n v="32246.42"/>
    <n v="-64.369999999998981"/>
    <n v="6060"/>
    <n v="6012"/>
    <n v="48"/>
    <n v="6072.12"/>
    <n v="-12.119999999999891"/>
  </r>
  <r>
    <s v="1434055"/>
    <s v="BULK NED CUVEE BRUT"/>
    <x v="4"/>
    <x v="3"/>
    <n v="25329.96"/>
    <n v="25324.298507462685"/>
    <n v="5.6614925373141887"/>
    <n v="25450.92"/>
    <n v="-120.95999999999913"/>
    <n v="4510"/>
    <n v="4509"/>
    <n v="1"/>
    <n v="4531.5450000000001"/>
    <n v="-21.545000000000073"/>
  </r>
  <r>
    <s v="1434055"/>
    <s v="CO2"/>
    <x v="4"/>
    <x v="5"/>
    <n v="303.55"/>
    <n v="297.5980392156863"/>
    <n v="5.9519607843137123"/>
    <n v="303.55"/>
    <n v="0"/>
    <n v="55.19"/>
    <n v="54.107843137254903"/>
    <n v="1.0821568627450944"/>
    <n v="55.19"/>
    <n v="0"/>
  </r>
  <r>
    <s v="1434056"/>
    <s v=" "/>
    <x v="0"/>
    <x v="0"/>
    <n v="-23328.22"/>
    <n v="0"/>
    <n v="-23328.22"/>
    <n v="0"/>
    <n v="-23328.22"/>
    <n v="0"/>
    <n v="0"/>
    <n v="0"/>
    <n v="0"/>
    <n v="0"/>
  </r>
  <r>
    <s v="1434056"/>
    <s v="OH: BULK PREP DEPREC"/>
    <x v="1"/>
    <x v="0"/>
    <n v="87.84"/>
    <n v="0"/>
    <n v="87.84"/>
    <n v="88.28"/>
    <n v="-0.43999999999999773"/>
    <n v="0"/>
    <n v="0"/>
    <n v="0"/>
    <n v="0"/>
    <n v="0"/>
  </r>
  <r>
    <s v="1434056"/>
    <s v="OH: INDIRECT DEPREC"/>
    <x v="1"/>
    <x v="0"/>
    <n v="393.98"/>
    <n v="0"/>
    <n v="393.98"/>
    <n v="395.95"/>
    <n v="-1.9699999999999704"/>
    <n v="0"/>
    <n v="0"/>
    <n v="0"/>
    <n v="0"/>
    <n v="0"/>
  </r>
  <r>
    <s v="1434056"/>
    <s v="JCL LINE 1          / MACHINE HOUR"/>
    <x v="2"/>
    <x v="0"/>
    <n v="3323.1"/>
    <n v="0"/>
    <n v="3323.1"/>
    <n v="998.79"/>
    <n v="2324.31"/>
    <n v="8.19"/>
    <n v="0"/>
    <n v="8.19"/>
    <n v="2.4620000000000002"/>
    <n v="5.7279999999999998"/>
  </r>
  <r>
    <s v="1434056"/>
    <s v="OH:UNUSED CAPACITY"/>
    <x v="1"/>
    <x v="0"/>
    <n v="2806.99"/>
    <n v="0"/>
    <n v="2806.99"/>
    <n v="2821.03"/>
    <n v="-14.040000000000418"/>
    <n v="0"/>
    <n v="0"/>
    <n v="0"/>
    <n v="0"/>
    <n v="0"/>
  </r>
  <r>
    <s v="1434056"/>
    <s v="JCL LINE 1          / MACHINE DEPR"/>
    <x v="2"/>
    <x v="0"/>
    <n v="14856.66"/>
    <n v="0"/>
    <n v="14856.66"/>
    <n v="4465.34"/>
    <n v="10391.32"/>
    <n v="8.19"/>
    <n v="0"/>
    <n v="8.19"/>
    <n v="2.4620000000000002"/>
    <n v="5.7279999999999998"/>
  </r>
  <r>
    <s v="1434056"/>
    <s v="OVERHEAD: BULK PREP"/>
    <x v="1"/>
    <x v="0"/>
    <n v="5063.04"/>
    <n v="0"/>
    <n v="5063.04"/>
    <n v="5088.3599999999997"/>
    <n v="-25.319999999999709"/>
    <n v="0"/>
    <n v="0"/>
    <n v="0"/>
    <n v="0"/>
    <n v="0"/>
  </r>
  <r>
    <s v="1434056"/>
    <s v="JCL LINE 1          / LABOUR HOURS"/>
    <x v="2"/>
    <x v="0"/>
    <n v="17496.55"/>
    <n v="0"/>
    <n v="17496.55"/>
    <n v="5258.66"/>
    <n v="12237.89"/>
    <n v="171.99"/>
    <n v="0"/>
    <n v="171.99"/>
    <n v="51.692"/>
    <n v="120.298"/>
  </r>
  <r>
    <s v="1434056"/>
    <s v="OVERHEAD: INDIRECT"/>
    <x v="1"/>
    <x v="0"/>
    <n v="11099.95"/>
    <n v="0"/>
    <n v="11099.95"/>
    <n v="11155.45"/>
    <n v="-55.5"/>
    <n v="0"/>
    <n v="0"/>
    <n v="0"/>
    <n v="0"/>
    <n v="0"/>
  </r>
  <r>
    <s v="1434056"/>
    <s v="NED CUVEE BRUT 12X750ML          EXP NEW"/>
    <x v="3"/>
    <x v="4"/>
    <n v="-314542.24"/>
    <n v="0"/>
    <n v="-314542.24"/>
    <n v="-314542.21999999997"/>
    <n v="-2.0000000018626451E-2"/>
    <n v="-1600"/>
    <n v="0"/>
    <n v="-1600"/>
    <n v="-1600"/>
    <n v="0"/>
  </r>
  <r>
    <s v="1434056"/>
    <s v="LAB 100X125MMWHT SEMI-GLOSSS/ADHOUTERCTN"/>
    <x v="4"/>
    <x v="2"/>
    <n v="153.22"/>
    <n v="136.1881188118812"/>
    <n v="17.031881188118803"/>
    <n v="137.55000000000001"/>
    <n v="15.669999999999987"/>
    <n v="1800"/>
    <n v="1600"/>
    <n v="200"/>
    <n v="1616"/>
    <n v="184"/>
  </r>
  <r>
    <s v="1434056"/>
    <s v="PAR CHIP 12X750 BN966            V2"/>
    <x v="4"/>
    <x v="2"/>
    <n v="1657.85"/>
    <n v="1649.6019900497513"/>
    <n v="8.2480099502486155"/>
    <n v="1657.85"/>
    <n v="0"/>
    <n v="1608"/>
    <n v="1600"/>
    <n v="8"/>
    <n v="1608"/>
    <n v="0"/>
  </r>
  <r>
    <s v="1434056"/>
    <s v="LAB NED CUVEE BRUT 750 NA EXP V5 BCK"/>
    <x v="4"/>
    <x v="2"/>
    <n v="3864.06"/>
    <n v="3844.0295566502464"/>
    <n v="20.030443349753568"/>
    <n v="3901.69"/>
    <n v="-37.630000000000109"/>
    <n v="19300"/>
    <n v="19200"/>
    <n v="100"/>
    <n v="19488"/>
    <n v="-188"/>
  </r>
  <r>
    <s v="1434056"/>
    <s v="WIR NED TIN  36MM PRT V3"/>
    <x v="4"/>
    <x v="2"/>
    <n v="9424.6"/>
    <n v="9239.8039215686276"/>
    <n v="184.79607843137273"/>
    <n v="9424.6"/>
    <n v="0"/>
    <n v="19584"/>
    <n v="19200"/>
    <n v="384"/>
    <n v="19584"/>
    <n v="0"/>
  </r>
  <r>
    <s v="1434056"/>
    <s v="LAB NED CUVEE BRUT 750 V4 BDY"/>
    <x v="4"/>
    <x v="2"/>
    <n v="10922.26"/>
    <n v="10865.665024630542"/>
    <n v="56.594975369458552"/>
    <n v="11028.65"/>
    <n v="-106.38999999999942"/>
    <n v="19300"/>
    <n v="19200"/>
    <n v="100"/>
    <n v="19488"/>
    <n v="-188"/>
  </r>
  <r>
    <s v="1434056"/>
    <s v="FOI NED CUVEE BRUT  34X150 ALU    GLD V2"/>
    <x v="4"/>
    <x v="2"/>
    <n v="15868.69"/>
    <n v="15634.177339901478"/>
    <n v="234.51266009852225"/>
    <n v="15868.69"/>
    <n v="0"/>
    <n v="19488"/>
    <n v="19200"/>
    <n v="288"/>
    <n v="19488"/>
    <n v="0"/>
  </r>
  <r>
    <s v="1434056"/>
    <s v="LAB NED CUVEE BRUT 750/1.5L  V5 NCK"/>
    <x v="4"/>
    <x v="2"/>
    <n v="16049.88"/>
    <n v="15966.719211822659"/>
    <n v="83.160788177339782"/>
    <n v="16206.22"/>
    <n v="-156.34000000000015"/>
    <n v="19300"/>
    <n v="19200"/>
    <n v="100"/>
    <n v="19488"/>
    <n v="-188"/>
  </r>
  <r>
    <s v="1434056"/>
    <s v="CTN NED CUVEE BRUT 12X750 BN966 V3"/>
    <x v="4"/>
    <x v="2"/>
    <n v="16759.68"/>
    <n v="16512"/>
    <n v="247.68000000000029"/>
    <n v="16759.68"/>
    <n v="0"/>
    <n v="1624"/>
    <n v="1600"/>
    <n v="24"/>
    <n v="1624"/>
    <n v="0"/>
  </r>
  <r>
    <s v="1434056"/>
    <s v="CORK NED SPARK 48X30.5 EXTRA PRT"/>
    <x v="4"/>
    <x v="2"/>
    <n v="24053.040000000001"/>
    <n v="23933.373134328358"/>
    <n v="119.66686567164288"/>
    <n v="24053.040000000001"/>
    <n v="0"/>
    <n v="19296"/>
    <n v="19200"/>
    <n v="96"/>
    <n v="19296"/>
    <n v="0"/>
  </r>
  <r>
    <s v="1434056"/>
    <s v="BOT 0966 750 GRN   CORK  SPARK       NEW"/>
    <x v="4"/>
    <x v="2"/>
    <n v="102143.5"/>
    <n v="101962.9405940594"/>
    <n v="180.55940594059939"/>
    <n v="102982.57"/>
    <n v="-839.07000000000698"/>
    <n v="19234"/>
    <n v="19200"/>
    <n v="34"/>
    <n v="19392"/>
    <n v="-158"/>
  </r>
  <r>
    <s v="1434056"/>
    <s v="BULK NED CUVEE BRUT"/>
    <x v="4"/>
    <x v="3"/>
    <n v="80876.160000000003"/>
    <n v="80876.0199004975"/>
    <n v="0.14009950250328984"/>
    <n v="81280.399999999994"/>
    <n v="-404.23999999999069"/>
    <n v="14400"/>
    <n v="14400"/>
    <n v="0"/>
    <n v="14472"/>
    <n v="-72"/>
  </r>
  <r>
    <s v="1434056"/>
    <s v="CO2"/>
    <x v="4"/>
    <x v="5"/>
    <n v="969.41"/>
    <n v="950.4019607843137"/>
    <n v="19.008039215686267"/>
    <n v="969.41"/>
    <n v="0"/>
    <n v="176.256"/>
    <n v="172.79999999999998"/>
    <n v="3.4560000000000173"/>
    <n v="176.256"/>
    <n v="0"/>
  </r>
  <r>
    <s v="1434057"/>
    <s v=" "/>
    <x v="0"/>
    <x v="0"/>
    <n v="-14705.47"/>
    <n v="0"/>
    <n v="-14705.47"/>
    <n v="0"/>
    <n v="-14705.47"/>
    <n v="0"/>
    <n v="0"/>
    <n v="0"/>
    <n v="0"/>
    <n v="0"/>
  </r>
  <r>
    <s v="1434057"/>
    <s v="OH: BULK PREP DEPREC"/>
    <x v="1"/>
    <x v="0"/>
    <n v="68.260000000000005"/>
    <n v="0"/>
    <n v="68.260000000000005"/>
    <n v="61.96"/>
    <n v="6.3000000000000043"/>
    <n v="0"/>
    <n v="0"/>
    <n v="0"/>
    <n v="0"/>
    <n v="0"/>
  </r>
  <r>
    <s v="1434057"/>
    <s v="OH: INDIRECT DEPREC"/>
    <x v="1"/>
    <x v="0"/>
    <n v="306.16000000000003"/>
    <n v="0"/>
    <n v="306.16000000000003"/>
    <n v="277.91000000000003"/>
    <n v="28.25"/>
    <n v="0"/>
    <n v="0"/>
    <n v="0"/>
    <n v="0"/>
    <n v="0"/>
  </r>
  <r>
    <s v="1434057"/>
    <s v="JCL LINE 1          / MACHINE HOUR"/>
    <x v="2"/>
    <x v="0"/>
    <n v="1010.32"/>
    <n v="0"/>
    <n v="1010.32"/>
    <n v="701.03"/>
    <n v="309.29000000000008"/>
    <n v="2.4900000000000002"/>
    <n v="0"/>
    <n v="2.4900000000000002"/>
    <n v="1.728"/>
    <n v="0.76200000000000023"/>
  </r>
  <r>
    <s v="1434057"/>
    <s v="OH:UNUSED CAPACITY"/>
    <x v="1"/>
    <x v="0"/>
    <n v="2181.27"/>
    <n v="0"/>
    <n v="2181.27"/>
    <n v="1980.01"/>
    <n v="201.26"/>
    <n v="0"/>
    <n v="0"/>
    <n v="0"/>
    <n v="0"/>
    <n v="0"/>
  </r>
  <r>
    <s v="1434057"/>
    <s v="JCL LINE 1          / MACHINE DEPR"/>
    <x v="2"/>
    <x v="0"/>
    <n v="4516.8599999999997"/>
    <n v="0"/>
    <n v="4516.8599999999997"/>
    <n v="3134.11"/>
    <n v="1382.7499999999995"/>
    <n v="2.4900000000000002"/>
    <n v="0"/>
    <n v="2.4900000000000002"/>
    <n v="1.728"/>
    <n v="0.76200000000000023"/>
  </r>
  <r>
    <s v="1434057"/>
    <s v="OVERHEAD: BULK PREP"/>
    <x v="1"/>
    <x v="0"/>
    <n v="3934.4"/>
    <n v="0"/>
    <n v="3934.4"/>
    <n v="3571.39"/>
    <n v="363.01000000000022"/>
    <n v="0"/>
    <n v="0"/>
    <n v="0"/>
    <n v="0"/>
    <n v="0"/>
  </r>
  <r>
    <s v="1434057"/>
    <s v="JCL LINE 1          / LABOUR HOURS"/>
    <x v="2"/>
    <x v="0"/>
    <n v="5319.46"/>
    <n v="0"/>
    <n v="5319.46"/>
    <n v="3690.92"/>
    <n v="1628.54"/>
    <n v="52.29"/>
    <n v="0"/>
    <n v="52.29"/>
    <n v="36.281999999999996"/>
    <n v="16.008000000000003"/>
  </r>
  <r>
    <s v="1434057"/>
    <s v="OVERHEAD: INDIRECT"/>
    <x v="1"/>
    <x v="0"/>
    <n v="8625.59"/>
    <n v="0"/>
    <n v="8625.59"/>
    <n v="7829.73"/>
    <n v="795.86000000000058"/>
    <n v="0"/>
    <n v="0"/>
    <n v="0"/>
    <n v="0"/>
    <n v="0"/>
  </r>
  <r>
    <s v="1434057"/>
    <s v="NED CUVEE BRUT 12X750ML              NEW"/>
    <x v="3"/>
    <x v="4"/>
    <n v="-220769.34"/>
    <n v="0"/>
    <n v="-220769.34"/>
    <n v="-220769.32"/>
    <n v="-1.9999999989522621E-2"/>
    <n v="-1123"/>
    <n v="0"/>
    <n v="-1123"/>
    <n v="-1123"/>
    <n v="0"/>
  </r>
  <r>
    <s v="1434057"/>
    <s v="LAB 100X125MMWHT SEMI-GLOSSS/ADHOUTERCTN"/>
    <x v="4"/>
    <x v="2"/>
    <n v="123.42"/>
    <n v="95.594059405940598"/>
    <n v="27.825940594059404"/>
    <n v="96.55"/>
    <n v="26.870000000000005"/>
    <n v="1450"/>
    <n v="1123"/>
    <n v="327"/>
    <n v="1134.23"/>
    <n v="315.77"/>
  </r>
  <r>
    <s v="1434057"/>
    <s v="PAR CHIP 12X750 BN966            V2"/>
    <x v="4"/>
    <x v="2"/>
    <n v="1161.94"/>
    <n v="1157.8109452736317"/>
    <n v="4.1290547263683948"/>
    <n v="1163.5999999999999"/>
    <n v="-1.6599999999998545"/>
    <n v="1127"/>
    <n v="1123"/>
    <n v="4"/>
    <n v="1128.615"/>
    <n v="-1.6150000000000091"/>
  </r>
  <r>
    <s v="1434057"/>
    <s v="LAB NED CUVEE BRUT 750 NA     V7  BCK"/>
    <x v="4"/>
    <x v="2"/>
    <n v="2702.83"/>
    <n v="2698.0295566502464"/>
    <n v="4.8004433497535501"/>
    <n v="2738.5"/>
    <n v="-35.670000000000073"/>
    <n v="13500"/>
    <n v="13476"/>
    <n v="24"/>
    <n v="13678.14"/>
    <n v="-178.13999999999942"/>
  </r>
  <r>
    <s v="1434057"/>
    <s v="WIR NED TIN  36MM PRT V3"/>
    <x v="4"/>
    <x v="2"/>
    <n v="6514.06"/>
    <n v="6485.1862745098042"/>
    <n v="28.873725490196193"/>
    <n v="6614.89"/>
    <n v="-100.82999999999993"/>
    <n v="13536"/>
    <n v="13476"/>
    <n v="60"/>
    <n v="13745.52"/>
    <n v="-209.52000000000044"/>
  </r>
  <r>
    <s v="1434057"/>
    <s v="LAB NED CUVEE BRUT 750 V4 BDY"/>
    <x v="4"/>
    <x v="2"/>
    <n v="8822.69"/>
    <n v="7626.3349753694583"/>
    <n v="1196.3550246305422"/>
    <n v="7740.73"/>
    <n v="1081.9600000000009"/>
    <n v="15590"/>
    <n v="13476"/>
    <n v="2114"/>
    <n v="13678.14"/>
    <n v="1911.8600000000006"/>
  </r>
  <r>
    <s v="1434057"/>
    <s v="FOI NED CUVEE BRUT  34X150 ALU    GLD V2"/>
    <x v="4"/>
    <x v="2"/>
    <n v="11462.62"/>
    <n v="10973.241379310344"/>
    <n v="489.3786206896566"/>
    <n v="11137.84"/>
    <n v="324.78000000000065"/>
    <n v="14077"/>
    <n v="13476"/>
    <n v="601"/>
    <n v="13678.14"/>
    <n v="398.86000000000058"/>
  </r>
  <r>
    <s v="1434057"/>
    <s v="LAB NED CUVEE BRUT 750/1.5L  V5 NCK"/>
    <x v="4"/>
    <x v="2"/>
    <n v="12058.2"/>
    <n v="11206.64039408867"/>
    <n v="851.55960591133044"/>
    <n v="11374.74"/>
    <n v="683.46000000000095"/>
    <n v="14500"/>
    <n v="13476"/>
    <n v="1024"/>
    <n v="13678.14"/>
    <n v="821.86000000000058"/>
  </r>
  <r>
    <s v="1434057"/>
    <s v="CTN NED CUVEE BRUT 12X750 BN966 V3"/>
    <x v="4"/>
    <x v="2"/>
    <n v="12549.12"/>
    <n v="11589.35960591133"/>
    <n v="959.76039408867109"/>
    <n v="11763.2"/>
    <n v="785.92000000000007"/>
    <n v="1216"/>
    <n v="1123"/>
    <n v="93"/>
    <n v="1139.845"/>
    <n v="76.154999999999973"/>
  </r>
  <r>
    <s v="1434057"/>
    <s v="CORK NED SPARK 48X30.5 EXTRA PRT"/>
    <x v="4"/>
    <x v="2"/>
    <n v="18291.580000000002"/>
    <n v="16798.238805970148"/>
    <n v="1493.3411940298538"/>
    <n v="16882.23"/>
    <n v="1409.3500000000022"/>
    <n v="14674"/>
    <n v="13476"/>
    <n v="1198"/>
    <n v="13543.38"/>
    <n v="1130.6200000000008"/>
  </r>
  <r>
    <s v="1434057"/>
    <s v="BOT 0966 750 GRN   CORK  SPARK       NEW"/>
    <x v="4"/>
    <x v="2"/>
    <n v="72298.100000000006"/>
    <n v="71565.237623762383"/>
    <n v="732.86237623762281"/>
    <n v="72280.89"/>
    <n v="17.210000000006403"/>
    <n v="13614"/>
    <n v="13476"/>
    <n v="138"/>
    <n v="13610.76"/>
    <n v="3.2399999999997817"/>
  </r>
  <r>
    <s v="1434057"/>
    <s v="BULK NED CUVEE BRUT"/>
    <x v="4"/>
    <x v="3"/>
    <n v="62847.519999999997"/>
    <n v="56764.855721393033"/>
    <n v="6082.6642786069642"/>
    <n v="57048.68"/>
    <n v="5798.8399999999965"/>
    <n v="11190"/>
    <n v="10107"/>
    <n v="1083"/>
    <n v="10157.535"/>
    <n v="1032.4650000000001"/>
  </r>
  <r>
    <s v="1434057"/>
    <s v="CO2"/>
    <x v="4"/>
    <x v="5"/>
    <n v="680.41"/>
    <n v="667.06862745098044"/>
    <n v="13.341372549019525"/>
    <n v="680.41"/>
    <n v="0"/>
    <n v="123.71"/>
    <n v="121.28431372549019"/>
    <n v="2.4256862745098005"/>
    <n v="123.71"/>
    <n v="0"/>
  </r>
  <r>
    <s v="1434058"/>
    <s v=" "/>
    <x v="0"/>
    <x v="0"/>
    <n v="7868.45"/>
    <n v="0"/>
    <n v="7868.45"/>
    <n v="0"/>
    <n v="7868.45"/>
    <n v="0"/>
    <n v="0"/>
    <n v="0"/>
    <n v="0"/>
    <n v="0"/>
  </r>
  <r>
    <s v="1434058"/>
    <s v="JCL LINE 1          / MACHINE HOUR"/>
    <x v="2"/>
    <x v="0"/>
    <n v="815.56"/>
    <n v="0"/>
    <n v="815.56"/>
    <n v="1471.74"/>
    <n v="-656.18000000000006"/>
    <n v="2.0099999999999998"/>
    <n v="0"/>
    <n v="2.0099999999999998"/>
    <n v="3.6269999999999998"/>
    <n v="-1.617"/>
  </r>
  <r>
    <s v="1434058"/>
    <s v="JCL LINE 1          / MACHINE DEPR"/>
    <x v="2"/>
    <x v="0"/>
    <n v="3646.14"/>
    <n v="0"/>
    <n v="3646.14"/>
    <n v="6579.77"/>
    <n v="-2933.6300000000006"/>
    <n v="2.0099999999999998"/>
    <n v="0"/>
    <n v="2.0099999999999998"/>
    <n v="3.6269999999999998"/>
    <n v="-1.617"/>
  </r>
  <r>
    <s v="1434058"/>
    <s v="JCL LINE 1          / LABOUR HOURS"/>
    <x v="2"/>
    <x v="0"/>
    <n v="4294.0200000000004"/>
    <n v="0"/>
    <n v="4294.0200000000004"/>
    <n v="7748.77"/>
    <n v="-3454.75"/>
    <n v="42.21"/>
    <n v="0"/>
    <n v="42.21"/>
    <n v="76.17"/>
    <n v="-33.96"/>
  </r>
  <r>
    <s v="1434058"/>
    <s v="JCLEROUX LAVAL  6X750ML"/>
    <x v="3"/>
    <x v="4"/>
    <n v="-404659.73"/>
    <n v="0"/>
    <n v="-404659.73"/>
    <n v="-404659.65"/>
    <n v="-7.9999999958090484E-2"/>
    <n v="-2539"/>
    <n v="0"/>
    <n v="-2539"/>
    <n v="-2539"/>
    <n v="0"/>
  </r>
  <r>
    <s v="1434058"/>
    <s v="ULS JCLEROUX LAVAL     1X750ML  DGO"/>
    <x v="4"/>
    <x v="1"/>
    <n v="311333.65999999997"/>
    <n v="311048.52736318408"/>
    <n v="285.1326368158916"/>
    <n v="312603.77"/>
    <n v="-1270.1100000000442"/>
    <n v="15248"/>
    <n v="15234"/>
    <n v="14"/>
    <n v="15310.17"/>
    <n v="-62.170000000000073"/>
  </r>
  <r>
    <s v="1434058"/>
    <s v="LAB JCLEROUX LAVAL 750 12% WCAPE V11 BCK"/>
    <x v="4"/>
    <x v="2"/>
    <n v="7198.35"/>
    <n v="0"/>
    <n v="7198.35"/>
    <n v="0"/>
    <n v="7198.35"/>
    <n v="15300"/>
    <n v="0"/>
    <n v="15300"/>
    <n v="0"/>
    <n v="15300"/>
  </r>
  <r>
    <s v="1434058"/>
    <s v="PAR CHIP 6X750  BN0503 &amp; IMP FACETSV2"/>
    <x v="4"/>
    <x v="2"/>
    <n v="1258.78"/>
    <n v="1256.8059701492537"/>
    <n v="1.9740298507463194"/>
    <n v="1263.0899999999999"/>
    <n v="-4.3099999999999454"/>
    <n v="2543"/>
    <n v="2539"/>
    <n v="4"/>
    <n v="2551.6950000000002"/>
    <n v="-8.6950000000001637"/>
  </r>
  <r>
    <s v="1434058"/>
    <s v="LAB JCLEROUX LAVAL 750 NA WCAPE V11 BCK"/>
    <x v="4"/>
    <x v="2"/>
    <n v="0"/>
    <n v="7167.2906403940888"/>
    <n v="-7167.2906403940888"/>
    <n v="7274.8"/>
    <n v="-7274.8"/>
    <n v="0"/>
    <n v="15234"/>
    <n v="-15234"/>
    <n v="15462.51"/>
    <n v="-15462.51"/>
  </r>
  <r>
    <s v="1434058"/>
    <s v="FOI JCLEROUX LAVAL 34X127 ALU750GLDBLKV5"/>
    <x v="4"/>
    <x v="2"/>
    <n v="11655.67"/>
    <n v="10991.182266009851"/>
    <n v="664.48773399014863"/>
    <n v="11156.05"/>
    <n v="499.6200000000008"/>
    <n v="16155"/>
    <n v="15234"/>
    <n v="921"/>
    <n v="15462.51"/>
    <n v="692.48999999999978"/>
  </r>
  <r>
    <s v="1434058"/>
    <s v="LAB JCLEROUX LAVAL 750 V5 BDY"/>
    <x v="4"/>
    <x v="2"/>
    <n v="15063.98"/>
    <n v="14805.467980295567"/>
    <n v="258.51201970443253"/>
    <n v="15027.55"/>
    <n v="36.430000000000291"/>
    <n v="15500"/>
    <n v="15234"/>
    <n v="266"/>
    <n v="15462.51"/>
    <n v="37.489999999999782"/>
  </r>
  <r>
    <s v="1434058"/>
    <s v="LAB JCLEROUX LAVAL 750 V5 NCK"/>
    <x v="4"/>
    <x v="2"/>
    <n v="16559.64"/>
    <n v="16596.679802955667"/>
    <n v="-37.039802955667255"/>
    <n v="16845.63"/>
    <n v="-285.9900000000016"/>
    <n v="15200"/>
    <n v="15234"/>
    <n v="-34"/>
    <n v="15462.51"/>
    <n v="-262.51000000000022"/>
  </r>
  <r>
    <s v="1434058"/>
    <s v="CTN JCLEROUX LAVAL  6X750 BN503 MCC V2"/>
    <x v="4"/>
    <x v="2"/>
    <n v="24965.48"/>
    <n v="24323.615763546797"/>
    <n v="641.86423645320247"/>
    <n v="24688.47"/>
    <n v="277.0099999999984"/>
    <n v="2606"/>
    <n v="2539"/>
    <n v="67"/>
    <n v="2577.085"/>
    <n v="28.914999999999964"/>
  </r>
  <r>
    <s v="1434060"/>
    <s v=" "/>
    <x v="0"/>
    <x v="0"/>
    <n v="11223.4"/>
    <n v="0"/>
    <n v="11223.4"/>
    <n v="0"/>
    <n v="11223.4"/>
    <n v="0"/>
    <n v="0"/>
    <n v="0"/>
    <n v="0"/>
    <n v="0"/>
  </r>
  <r>
    <s v="1434060"/>
    <s v="OH: BULK PREP DEPREC"/>
    <x v="1"/>
    <x v="0"/>
    <n v="83.88"/>
    <n v="0"/>
    <n v="83.88"/>
    <n v="85.68"/>
    <n v="-1.8000000000000114"/>
    <n v="0"/>
    <n v="0"/>
    <n v="0"/>
    <n v="0"/>
    <n v="0"/>
  </r>
  <r>
    <s v="1434060"/>
    <s v="OH: INDIRECT DEPREC"/>
    <x v="1"/>
    <x v="0"/>
    <n v="376.2"/>
    <n v="0"/>
    <n v="376.2"/>
    <n v="384.28"/>
    <n v="-8.0799999999999841"/>
    <n v="0"/>
    <n v="0"/>
    <n v="0"/>
    <n v="0"/>
    <n v="0"/>
  </r>
  <r>
    <s v="1434060"/>
    <s v="JCL LINE 1          / MACHINE HOUR"/>
    <x v="2"/>
    <x v="0"/>
    <n v="442.27"/>
    <n v="0"/>
    <n v="442.27"/>
    <n v="967.2"/>
    <n v="-524.93000000000006"/>
    <n v="1.0900000000000001"/>
    <n v="0"/>
    <n v="1.0900000000000001"/>
    <n v="2.3839999999999999"/>
    <n v="-1.2939999999999998"/>
  </r>
  <r>
    <s v="1434060"/>
    <s v="OH:UNUSED CAPACITY"/>
    <x v="1"/>
    <x v="0"/>
    <n v="2680.29"/>
    <n v="0"/>
    <n v="2680.29"/>
    <n v="2737.85"/>
    <n v="-57.559999999999945"/>
    <n v="0"/>
    <n v="0"/>
    <n v="0"/>
    <n v="0"/>
    <n v="0"/>
  </r>
  <r>
    <s v="1434060"/>
    <s v="JCL LINE 1          / MACHINE DEPR"/>
    <x v="2"/>
    <x v="0"/>
    <n v="1977.26"/>
    <n v="0"/>
    <n v="1977.26"/>
    <n v="4324.12"/>
    <n v="-2346.8599999999997"/>
    <n v="1.0900000000000001"/>
    <n v="0"/>
    <n v="1.0900000000000001"/>
    <n v="2.3839999999999999"/>
    <n v="-1.2939999999999998"/>
  </r>
  <r>
    <s v="1434060"/>
    <s v="OVERHEAD: BULK PREP"/>
    <x v="1"/>
    <x v="0"/>
    <n v="4834.5"/>
    <n v="0"/>
    <n v="4834.5"/>
    <n v="4938.32"/>
    <n v="-103.81999999999971"/>
    <n v="0"/>
    <n v="0"/>
    <n v="0"/>
    <n v="0"/>
    <n v="0"/>
  </r>
  <r>
    <s v="1434060"/>
    <s v="JCL LINE 1          / LABOUR HOURS"/>
    <x v="2"/>
    <x v="0"/>
    <n v="2328.6"/>
    <n v="0"/>
    <n v="2328.6"/>
    <n v="5092.16"/>
    <n v="-2763.56"/>
    <n v="22.89"/>
    <n v="0"/>
    <n v="22.89"/>
    <n v="50.055999999999997"/>
    <n v="-27.165999999999997"/>
  </r>
  <r>
    <s v="1434060"/>
    <s v="OVERHEAD: INDIRECT"/>
    <x v="1"/>
    <x v="0"/>
    <n v="10598.91"/>
    <n v="0"/>
    <n v="10598.91"/>
    <n v="10826.52"/>
    <n v="-227.61000000000058"/>
    <n v="0"/>
    <n v="0"/>
    <n v="0"/>
    <n v="0"/>
    <n v="0"/>
  </r>
  <r>
    <s v="1434060"/>
    <s v="CHAMDOR WHITE       6X750ML     GENR"/>
    <x v="3"/>
    <x v="4"/>
    <n v="-250599.56"/>
    <n v="0"/>
    <n v="-250599.56"/>
    <n v="-250599.57"/>
    <n v="1.0000000009313226E-2"/>
    <n v="-3051"/>
    <n v="0"/>
    <n v="-3051"/>
    <n v="-3051"/>
    <n v="0"/>
  </r>
  <r>
    <s v="1434060"/>
    <s v="CORK SPARK FIRST UNPRT 750 1 DISK"/>
    <x v="4"/>
    <x v="2"/>
    <n v="19245.919999999998"/>
    <n v="0"/>
    <n v="19245.919999999998"/>
    <n v="0"/>
    <n v="19245.919999999998"/>
    <n v="18500"/>
    <n v="0"/>
    <n v="18500"/>
    <n v="0"/>
    <n v="18500"/>
  </r>
  <r>
    <s v="1434060"/>
    <s v="LAB 100X125MM 363C  S/ADH OUTER CTN"/>
    <x v="4"/>
    <x v="2"/>
    <n v="310.10000000000002"/>
    <n v="304.1274509803921"/>
    <n v="5.9725490196079249"/>
    <n v="310.20999999999998"/>
    <n v="-0.1099999999999568"/>
    <n v="3111"/>
    <n v="3051"/>
    <n v="60"/>
    <n v="3112.02"/>
    <n v="-1.0199999999999818"/>
  </r>
  <r>
    <s v="1434060"/>
    <s v="LAB CHAMDOR WHT 750 -BBEF NOIMP  V3S BCK"/>
    <x v="4"/>
    <x v="2"/>
    <n v="1330.38"/>
    <n v="1327.1822660098521"/>
    <n v="3.1977339901479809"/>
    <n v="1347.09"/>
    <n v="-16.709999999999809"/>
    <n v="18350"/>
    <n v="18306"/>
    <n v="44"/>
    <n v="18580.59"/>
    <n v="-230.59000000000015"/>
  </r>
  <r>
    <s v="1434060"/>
    <s v="PAR CHIP 6X750  BN0503 &amp; IMP FACETSV2"/>
    <x v="4"/>
    <x v="2"/>
    <n v="1514.2"/>
    <n v="1510.2487562189056"/>
    <n v="3.9512437810944903"/>
    <n v="1517.8"/>
    <n v="-3.5999999999999091"/>
    <n v="3059"/>
    <n v="3051"/>
    <n v="8"/>
    <n v="3066.2550000000001"/>
    <n v="-7.2550000000001091"/>
  </r>
  <r>
    <s v="1434060"/>
    <s v="LAB CHAMDOR WHT 750      V4 BDY"/>
    <x v="4"/>
    <x v="2"/>
    <n v="2536.6999999999998"/>
    <n v="2530.6206896551726"/>
    <n v="6.0793103448272632"/>
    <n v="2568.58"/>
    <n v="-31.880000000000109"/>
    <n v="18350"/>
    <n v="18306"/>
    <n v="44"/>
    <n v="18580.59"/>
    <n v="-230.59000000000015"/>
  </r>
  <r>
    <s v="1434060"/>
    <s v="LAB CHAMDOR WHT 750  EXP V5 NCK"/>
    <x v="4"/>
    <x v="2"/>
    <n v="3538.8"/>
    <n v="3530.3152709359606"/>
    <n v="8.484729064039584"/>
    <n v="3583.27"/>
    <n v="-44.4699999999998"/>
    <n v="18350"/>
    <n v="18306"/>
    <n v="44"/>
    <n v="18580.59"/>
    <n v="-230.59000000000015"/>
  </r>
  <r>
    <s v="1434060"/>
    <s v="WIR GENERIC TIN 36MM UNPRT GOLD LACQUER"/>
    <x v="4"/>
    <x v="2"/>
    <n v="7584.56"/>
    <n v="7438.2745098039213"/>
    <n v="146.28549019607908"/>
    <n v="7587.04"/>
    <n v="-2.4799999999995634"/>
    <n v="18666"/>
    <n v="18306"/>
    <n v="360"/>
    <n v="18672.12"/>
    <n v="-6.1199999999989814"/>
  </r>
  <r>
    <s v="1434060"/>
    <s v="FOI G/JUICE      35X130 ALU 750      GLD"/>
    <x v="4"/>
    <x v="2"/>
    <n v="10029.76"/>
    <n v="9884.5123152709366"/>
    <n v="145.24768472906362"/>
    <n v="10032.780000000001"/>
    <n v="-3.0200000000004366"/>
    <n v="18575"/>
    <n v="18306"/>
    <n v="269"/>
    <n v="18580.59"/>
    <n v="-5.5900000000001455"/>
  </r>
  <r>
    <s v="1434060"/>
    <s v="CTN CHAMDOR GEN 6X750 BN503 V2"/>
    <x v="4"/>
    <x v="2"/>
    <n v="13966.8"/>
    <n v="13790.522167487685"/>
    <n v="176.27783251231449"/>
    <n v="13997.38"/>
    <n v="-30.579999999999927"/>
    <n v="3090"/>
    <n v="3051"/>
    <n v="39"/>
    <n v="3096.7649999999999"/>
    <n v="-6.7649999999998727"/>
  </r>
  <r>
    <s v="1434060"/>
    <s v="CORK SPARK FIRST UNPRT 750"/>
    <x v="4"/>
    <x v="2"/>
    <n v="0"/>
    <n v="22818.97512437811"/>
    <n v="-22818.97512437811"/>
    <n v="22933.07"/>
    <n v="-22933.07"/>
    <n v="0"/>
    <n v="18306"/>
    <n v="-18306"/>
    <n v="18397.53"/>
    <n v="-18397.53"/>
  </r>
  <r>
    <s v="1434060"/>
    <s v="BOT 0503 750 GRN   CORK  SPARKLING   NEW"/>
    <x v="4"/>
    <x v="2"/>
    <n v="92700.01"/>
    <n v="91812.277227722778"/>
    <n v="887.73277227721701"/>
    <n v="92730.4"/>
    <n v="-30.389999999999418"/>
    <n v="18483"/>
    <n v="18306"/>
    <n v="177"/>
    <n v="18489.060000000001"/>
    <n v="-6.0600000000013097"/>
  </r>
  <r>
    <s v="1434060"/>
    <s v="BULK CHAMDOR WHITE"/>
    <x v="4"/>
    <x v="3"/>
    <n v="62372.75"/>
    <n v="62279.139784946237"/>
    <n v="93.610215053762658"/>
    <n v="63711.56"/>
    <n v="-1338.8099999999977"/>
    <n v="13750"/>
    <n v="13729.499511241447"/>
    <n v="20.500488758552819"/>
    <n v="14045.278"/>
    <n v="-295.27800000000025"/>
  </r>
  <r>
    <s v="1434060"/>
    <s v="CO2"/>
    <x v="4"/>
    <x v="5"/>
    <n v="924.27"/>
    <n v="906.14705882352939"/>
    <n v="18.12294117647059"/>
    <n v="924.27"/>
    <n v="0"/>
    <n v="168.04900000000001"/>
    <n v="164.75392156862748"/>
    <n v="3.2950784313725308"/>
    <n v="168.04900000000001"/>
    <n v="0"/>
  </r>
  <r>
    <s v="1434062"/>
    <s v=" "/>
    <x v="0"/>
    <x v="0"/>
    <n v="16035.16"/>
    <n v="0"/>
    <n v="16035.16"/>
    <n v="0"/>
    <n v="16035.16"/>
    <n v="0"/>
    <n v="0"/>
    <n v="0"/>
    <n v="0"/>
    <n v="0"/>
  </r>
  <r>
    <s v="1434062"/>
    <s v="OH: BULK PREP DEPREC"/>
    <x v="1"/>
    <x v="0"/>
    <n v="108.89"/>
    <n v="0"/>
    <n v="108.89"/>
    <n v="109.94"/>
    <n v="-1.0499999999999972"/>
    <n v="0"/>
    <n v="0"/>
    <n v="0"/>
    <n v="0"/>
    <n v="0"/>
  </r>
  <r>
    <s v="1434062"/>
    <s v="OH: INDIRECT DEPREC"/>
    <x v="1"/>
    <x v="0"/>
    <n v="488.38"/>
    <n v="0"/>
    <n v="488.38"/>
    <n v="493.12"/>
    <n v="-4.7400000000000091"/>
    <n v="0"/>
    <n v="0"/>
    <n v="0"/>
    <n v="0"/>
    <n v="0"/>
  </r>
  <r>
    <s v="1434062"/>
    <s v="JCL LINE 1          / MACHINE HOUR"/>
    <x v="2"/>
    <x v="0"/>
    <n v="166.36"/>
    <n v="0"/>
    <n v="166.36"/>
    <n v="1103.19"/>
    <n v="-936.83"/>
    <n v="0.41"/>
    <n v="0"/>
    <n v="0.41"/>
    <n v="2.7189999999999999"/>
    <n v="-2.3089999999999997"/>
  </r>
  <r>
    <s v="1434062"/>
    <s v="OH:UNUSED CAPACITY"/>
    <x v="1"/>
    <x v="0"/>
    <n v="3479.5"/>
    <n v="0"/>
    <n v="3479.5"/>
    <n v="3513.31"/>
    <n v="-33.809999999999945"/>
    <n v="0"/>
    <n v="0"/>
    <n v="0"/>
    <n v="0"/>
    <n v="0"/>
  </r>
  <r>
    <s v="1434062"/>
    <s v="JCL LINE 1          / MACHINE DEPR"/>
    <x v="2"/>
    <x v="0"/>
    <n v="743.74"/>
    <n v="0"/>
    <n v="743.74"/>
    <n v="4932.0600000000004"/>
    <n v="-4188.3200000000006"/>
    <n v="0.41"/>
    <n v="0"/>
    <n v="0.41"/>
    <n v="2.7189999999999999"/>
    <n v="-2.3089999999999997"/>
  </r>
  <r>
    <s v="1434062"/>
    <s v="JCL LINE 1          / LABOUR HOURS"/>
    <x v="2"/>
    <x v="0"/>
    <n v="875.9"/>
    <n v="0"/>
    <n v="875.9"/>
    <n v="5808.4"/>
    <n v="-4932.5"/>
    <n v="8.61"/>
    <n v="0"/>
    <n v="8.61"/>
    <n v="57.095999999999997"/>
    <n v="-48.485999999999997"/>
  </r>
  <r>
    <s v="1434062"/>
    <s v="OVERHEAD: BULK PREP"/>
    <x v="1"/>
    <x v="0"/>
    <n v="6276.06"/>
    <n v="0"/>
    <n v="6276.06"/>
    <n v="6337.05"/>
    <n v="-60.989999999999782"/>
    <n v="0"/>
    <n v="0"/>
    <n v="0"/>
    <n v="0"/>
    <n v="0"/>
  </r>
  <r>
    <s v="1434062"/>
    <s v="OVERHEAD: INDIRECT"/>
    <x v="1"/>
    <x v="0"/>
    <n v="13759.32"/>
    <n v="0"/>
    <n v="13759.32"/>
    <n v="13893.03"/>
    <n v="-133.71000000000095"/>
    <n v="0"/>
    <n v="0"/>
    <n v="0"/>
    <n v="0"/>
    <n v="0"/>
  </r>
  <r>
    <s v="1434062"/>
    <s v="CHAMDOR WHITE       12X750ML        GENR"/>
    <x v="3"/>
    <x v="4"/>
    <n v="-317715.90000000002"/>
    <n v="0"/>
    <n v="-317715.90000000002"/>
    <n v="-317715.89"/>
    <n v="-1.0000000009313226E-2"/>
    <n v="-1957.5830000000001"/>
    <n v="0"/>
    <n v="-1957.5830000000001"/>
    <n v="-1957.5830000000001"/>
    <n v="0"/>
  </r>
  <r>
    <s v="1434062"/>
    <s v="CORK SPARK FIRST UNPRT 750 1 DISK"/>
    <x v="4"/>
    <x v="2"/>
    <n v="24572.36"/>
    <n v="0"/>
    <n v="24572.36"/>
    <n v="0"/>
    <n v="24572.36"/>
    <n v="23620"/>
    <n v="0"/>
    <n v="23620"/>
    <n v="0"/>
    <n v="23620"/>
  </r>
  <r>
    <s v="1434062"/>
    <s v="LAB 100X125MM 363C  S/ADH OUTER CTN"/>
    <x v="4"/>
    <x v="2"/>
    <n v="248.11"/>
    <n v="195.12745098039215"/>
    <n v="52.982549019607859"/>
    <n v="199.03"/>
    <n v="49.080000000000013"/>
    <n v="2489"/>
    <n v="1957.5833333333333"/>
    <n v="531.41666666666674"/>
    <n v="1996.7349999999999"/>
    <n v="492.2650000000001"/>
  </r>
  <r>
    <s v="1434062"/>
    <s v="LAB CHAMDOR WHT 750 -BBEF NOIMP  V3S BCK"/>
    <x v="4"/>
    <x v="2"/>
    <n v="1747.25"/>
    <n v="1703.0935960591132"/>
    <n v="44.156403940886776"/>
    <n v="1728.64"/>
    <n v="18.6099999999999"/>
    <n v="24100"/>
    <n v="23490.996059113302"/>
    <n v="609.00394088669782"/>
    <n v="23843.361000000001"/>
    <n v="256.63899999999921"/>
  </r>
  <r>
    <s v="1434062"/>
    <s v="PAR CHIP 12X750 BN0503           V3"/>
    <x v="4"/>
    <x v="2"/>
    <n v="1942.36"/>
    <n v="1939.960199004975"/>
    <n v="2.3998009950248615"/>
    <n v="1949.66"/>
    <n v="-7.3000000000001819"/>
    <n v="1960"/>
    <n v="1957.5830845771145"/>
    <n v="2.416915422885495"/>
    <n v="1967.3710000000001"/>
    <n v="-7.3710000000000946"/>
  </r>
  <r>
    <s v="1434062"/>
    <s v="LAB CHAMDOR WHT 750      V4 BDY"/>
    <x v="4"/>
    <x v="2"/>
    <n v="3303.94"/>
    <n v="3247.3990147783252"/>
    <n v="56.540985221674873"/>
    <n v="3296.11"/>
    <n v="7.8299999999999272"/>
    <n v="23900"/>
    <n v="23490.996059113302"/>
    <n v="409.00394088669782"/>
    <n v="23843.361000000001"/>
    <n v="56.638999999999214"/>
  </r>
  <r>
    <s v="1434062"/>
    <s v="LAB CHAMDOR WHT 750  EXP V5 NCK"/>
    <x v="4"/>
    <x v="2"/>
    <n v="4599.47"/>
    <n v="4530.2364532019701"/>
    <n v="69.233546798030147"/>
    <n v="4598.1899999999996"/>
    <n v="1.2800000000006548"/>
    <n v="23850"/>
    <n v="23490.996059113302"/>
    <n v="359.00394088669782"/>
    <n v="23843.361000000001"/>
    <n v="6.6389999999992142"/>
  </r>
  <r>
    <s v="1434062"/>
    <s v="WIR GENERIC TIN 36MM UNPRT GOLD LACQUER"/>
    <x v="4"/>
    <x v="2"/>
    <n v="9456.93"/>
    <n v="9545.0980392156871"/>
    <n v="-88.168039215686804"/>
    <n v="9736"/>
    <n v="-279.06999999999971"/>
    <n v="23274"/>
    <n v="23490.996078431373"/>
    <n v="-216.99607843137346"/>
    <n v="23960.815999999999"/>
    <n v="-686.81599999999889"/>
  </r>
  <r>
    <s v="1434062"/>
    <s v="FOI G/JUICE      35X130 ALU 750      GLD"/>
    <x v="4"/>
    <x v="2"/>
    <n v="12810.56"/>
    <n v="12684.197044334975"/>
    <n v="126.36295566502486"/>
    <n v="12874.46"/>
    <n v="-63.899999999999636"/>
    <n v="23725"/>
    <n v="23490.996059113302"/>
    <n v="234.00394088669782"/>
    <n v="23843.361000000001"/>
    <n v="-118.36100000000079"/>
  </r>
  <r>
    <s v="1434062"/>
    <s v="CTN CHAMDOR GEN 12X750 BN503 V4"/>
    <x v="4"/>
    <x v="2"/>
    <n v="16038.8"/>
    <n v="15543.211822660098"/>
    <n v="495.58817733990145"/>
    <n v="15776.36"/>
    <n v="262.43999999999869"/>
    <n v="2020"/>
    <n v="1957.5832512315269"/>
    <n v="62.416748768473099"/>
    <n v="1986.9469999999999"/>
    <n v="33.053000000000111"/>
  </r>
  <r>
    <s v="1434062"/>
    <s v="CORK SPARK FIRST UNPRT 750"/>
    <x v="4"/>
    <x v="2"/>
    <n v="0"/>
    <n v="29282.228855721394"/>
    <n v="-29282.228855721394"/>
    <n v="29428.639999999999"/>
    <n v="-29428.639999999999"/>
    <n v="0"/>
    <n v="23490.9960199005"/>
    <n v="-23490.9960199005"/>
    <n v="23608.451000000001"/>
    <n v="-23608.451000000001"/>
  </r>
  <r>
    <s v="1434062"/>
    <s v="BOT 0503 750 GRN   CORK  SPARKLING   NEW"/>
    <x v="4"/>
    <x v="2"/>
    <n v="118905.58"/>
    <n v="117817.20792079208"/>
    <n v="1088.3720792079257"/>
    <n v="118995.38"/>
    <n v="-89.80000000000291"/>
    <n v="23708"/>
    <n v="23490.996039603961"/>
    <n v="217.00396039603947"/>
    <n v="23725.905999999999"/>
    <n v="-17.90599999999904"/>
  </r>
  <r>
    <s v="1434062"/>
    <s v="BULK CHAMDOR WHITE"/>
    <x v="4"/>
    <x v="3"/>
    <n v="80971.17"/>
    <n v="79919.100684261983"/>
    <n v="1052.0693157380156"/>
    <n v="81757.240000000005"/>
    <n v="-786.07000000000698"/>
    <n v="17850"/>
    <n v="17618.247311827956"/>
    <n v="231.75268817204415"/>
    <n v="18023.467000000001"/>
    <n v="-173.46700000000055"/>
  </r>
  <r>
    <s v="1434062"/>
    <s v="CO2"/>
    <x v="4"/>
    <x v="5"/>
    <n v="1186.06"/>
    <n v="1162.8039215686274"/>
    <n v="23.256078431372543"/>
    <n v="1186.06"/>
    <n v="0"/>
    <n v="215.64699999999999"/>
    <n v="211.41862745098041"/>
    <n v="4.228372549019582"/>
    <n v="215.64699999999999"/>
    <n v="0"/>
  </r>
  <r>
    <s v="1434067"/>
    <s v=" "/>
    <x v="0"/>
    <x v="0"/>
    <n v="-2256.81"/>
    <n v="0"/>
    <n v="-2256.81"/>
    <n v="0"/>
    <n v="-2256.81"/>
    <n v="0"/>
    <n v="0"/>
    <n v="0"/>
    <n v="0"/>
    <n v="0"/>
  </r>
  <r>
    <s v="1434067"/>
    <s v="OH: BULK PREP DEPREC"/>
    <x v="1"/>
    <x v="0"/>
    <n v="13.42"/>
    <n v="0"/>
    <n v="13.42"/>
    <n v="13.65"/>
    <n v="-0.23000000000000043"/>
    <n v="0"/>
    <n v="0"/>
    <n v="0"/>
    <n v="0"/>
    <n v="0"/>
  </r>
  <r>
    <s v="1434067"/>
    <s v="OH: INDIRECT DEPREC"/>
    <x v="1"/>
    <x v="0"/>
    <n v="60.19"/>
    <n v="0"/>
    <n v="60.19"/>
    <n v="61.21"/>
    <n v="-1.0200000000000031"/>
    <n v="0"/>
    <n v="0"/>
    <n v="0"/>
    <n v="0"/>
    <n v="0"/>
  </r>
  <r>
    <s v="1434067"/>
    <s v="JCL LINE 1          / MACHINE HOUR"/>
    <x v="2"/>
    <x v="0"/>
    <n v="373.29"/>
    <n v="0"/>
    <n v="373.29"/>
    <n v="154.07"/>
    <n v="219.22000000000003"/>
    <n v="0.92"/>
    <n v="0"/>
    <n v="0.92"/>
    <n v="0.38"/>
    <n v="0.54"/>
  </r>
  <r>
    <s v="1434067"/>
    <s v="OH:UNUSED CAPACITY"/>
    <x v="1"/>
    <x v="0"/>
    <n v="428.85"/>
    <n v="0"/>
    <n v="428.85"/>
    <n v="436.12"/>
    <n v="-7.2699999999999818"/>
    <n v="0"/>
    <n v="0"/>
    <n v="0"/>
    <n v="0"/>
    <n v="0"/>
  </r>
  <r>
    <s v="1434067"/>
    <s v="JCL LINE 1          / MACHINE DEPR"/>
    <x v="2"/>
    <x v="0"/>
    <n v="1668.88"/>
    <n v="0"/>
    <n v="1668.88"/>
    <n v="688.8"/>
    <n v="980.08000000000015"/>
    <n v="0.92"/>
    <n v="0"/>
    <n v="0.92"/>
    <n v="0.38"/>
    <n v="0.54"/>
  </r>
  <r>
    <s v="1434067"/>
    <s v="OVERHEAD: BULK PREP"/>
    <x v="1"/>
    <x v="0"/>
    <n v="773.52"/>
    <n v="0"/>
    <n v="773.52"/>
    <n v="786.64"/>
    <n v="-13.120000000000005"/>
    <n v="0"/>
    <n v="0"/>
    <n v="0"/>
    <n v="0"/>
    <n v="0"/>
  </r>
  <r>
    <s v="1434067"/>
    <s v="JCL LINE 1          / LABOUR HOURS"/>
    <x v="2"/>
    <x v="0"/>
    <n v="1965.42"/>
    <n v="0"/>
    <n v="1965.42"/>
    <n v="811.14"/>
    <n v="1154.2800000000002"/>
    <n v="19.32"/>
    <n v="0"/>
    <n v="19.32"/>
    <n v="7.9729999999999999"/>
    <n v="11.347000000000001"/>
  </r>
  <r>
    <s v="1434067"/>
    <s v="OVERHEAD: INDIRECT"/>
    <x v="1"/>
    <x v="0"/>
    <n v="1695.83"/>
    <n v="0"/>
    <n v="1695.83"/>
    <n v="1724.58"/>
    <n v="-28.75"/>
    <n v="0"/>
    <n v="0"/>
    <n v="0"/>
    <n v="0"/>
    <n v="0"/>
  </r>
  <r>
    <s v="1434067"/>
    <s v="CHAMDOR PEACH       6X750ML  PENT NEWZ"/>
    <x v="3"/>
    <x v="4"/>
    <n v="-39139.82"/>
    <n v="0"/>
    <n v="-39139.82"/>
    <n v="-39139.839999999997"/>
    <n v="1.9999999996798579E-2"/>
    <n v="-486"/>
    <n v="0"/>
    <n v="-486"/>
    <n v="-486"/>
    <n v="0"/>
  </r>
  <r>
    <s v="1434067"/>
    <s v="CORK SPARK FIRST UNPRT 750 1 DISK"/>
    <x v="4"/>
    <x v="2"/>
    <n v="3137.61"/>
    <n v="0"/>
    <n v="3137.61"/>
    <n v="0"/>
    <n v="3137.61"/>
    <n v="3016"/>
    <n v="0"/>
    <n v="3016"/>
    <n v="0"/>
    <n v="3016"/>
  </r>
  <r>
    <s v="1434067"/>
    <s v="LAB CHAMDOR PEACH 750 -BBEFNEWZGENDV3BCK"/>
    <x v="4"/>
    <x v="2"/>
    <n v="212.01"/>
    <n v="0"/>
    <n v="212.01"/>
    <n v="0"/>
    <n v="212.01"/>
    <n v="3100"/>
    <n v="0"/>
    <n v="3100"/>
    <n v="0"/>
    <n v="3100"/>
  </r>
  <r>
    <s v="1434067"/>
    <s v="LAB 100X125MM 144C  S/ADH OUTER CTN"/>
    <x v="4"/>
    <x v="2"/>
    <n v="50.34"/>
    <n v="48.445544554455445"/>
    <n v="1.8944554455445584"/>
    <n v="48.93"/>
    <n v="1.4100000000000037"/>
    <n v="505"/>
    <n v="486"/>
    <n v="19"/>
    <n v="490.86"/>
    <n v="14.139999999999986"/>
  </r>
  <r>
    <s v="1434067"/>
    <s v="LAB CHAMDOR PEACH 750 -BBEF NOIMP V3SBCK"/>
    <x v="4"/>
    <x v="2"/>
    <n v="0"/>
    <n v="211.40886699507388"/>
    <n v="-211.40886699507388"/>
    <n v="214.58"/>
    <n v="-214.58"/>
    <n v="0"/>
    <n v="2916"/>
    <n v="-2916"/>
    <n v="2959.74"/>
    <n v="-2959.74"/>
  </r>
  <r>
    <s v="1434067"/>
    <s v="PAR CHIP 6X750  BN0503 &amp; IMP FACETSV2"/>
    <x v="4"/>
    <x v="2"/>
    <n v="248.98"/>
    <n v="240.56716417910448"/>
    <n v="8.4128358208955092"/>
    <n v="241.77"/>
    <n v="7.2099999999999795"/>
    <n v="503"/>
    <n v="486"/>
    <n v="17"/>
    <n v="488.43"/>
    <n v="14.569999999999993"/>
  </r>
  <r>
    <s v="1434067"/>
    <s v="LAB CHAMDOR PEACH 750      V5 BDY"/>
    <x v="4"/>
    <x v="2"/>
    <n v="428.54"/>
    <n v="403.10344827586209"/>
    <n v="25.436551724137928"/>
    <n v="409.15"/>
    <n v="19.390000000000043"/>
    <n v="3100"/>
    <n v="2916"/>
    <n v="184"/>
    <n v="2959.74"/>
    <n v="140.26000000000022"/>
  </r>
  <r>
    <s v="1434067"/>
    <s v="LAB CHAMDOR PEACH 750 EXP  V5 NCK"/>
    <x v="4"/>
    <x v="2"/>
    <n v="597.83000000000004"/>
    <n v="562.35467980295562"/>
    <n v="35.475320197044425"/>
    <n v="570.79"/>
    <n v="27.040000000000077"/>
    <n v="3100"/>
    <n v="2916"/>
    <n v="184"/>
    <n v="2959.74"/>
    <n v="140.26000000000022"/>
  </r>
  <r>
    <s v="1434067"/>
    <s v="WIR GENERIC TIN 36MM UNPRT GOLD LACQUER"/>
    <x v="4"/>
    <x v="2"/>
    <n v="1243.3699999999999"/>
    <n v="1184.8627450980391"/>
    <n v="58.507254901960778"/>
    <n v="1208.56"/>
    <n v="34.809999999999945"/>
    <n v="3060"/>
    <n v="2916"/>
    <n v="144"/>
    <n v="2974.32"/>
    <n v="85.679999999999836"/>
  </r>
  <r>
    <s v="1434067"/>
    <s v="FOI G/JUICE      35X130 ALU 750      GLD"/>
    <x v="4"/>
    <x v="2"/>
    <n v="1644.18"/>
    <n v="1574.5221674876848"/>
    <n v="69.657832512315281"/>
    <n v="1598.14"/>
    <n v="46.039999999999964"/>
    <n v="3045"/>
    <n v="2916"/>
    <n v="129"/>
    <n v="2959.74"/>
    <n v="85.260000000000218"/>
  </r>
  <r>
    <s v="1434067"/>
    <s v="CTN CHAMDOR GEN 6X750 BN503 V2"/>
    <x v="4"/>
    <x v="2"/>
    <n v="2296.16"/>
    <n v="2196.7192118226599"/>
    <n v="99.440788177339982"/>
    <n v="2229.67"/>
    <n v="66.489999999999782"/>
    <n v="508"/>
    <n v="486"/>
    <n v="22"/>
    <n v="493.29"/>
    <n v="14.70999999999998"/>
  </r>
  <r>
    <s v="1434067"/>
    <s v="CORK SPARK FIRST UNPRT 750"/>
    <x v="4"/>
    <x v="2"/>
    <n v="0"/>
    <n v="3634.8855721393033"/>
    <n v="-3634.8855721393033"/>
    <n v="3653.06"/>
    <n v="-3653.06"/>
    <n v="0"/>
    <n v="2916"/>
    <n v="-2916"/>
    <n v="2930.58"/>
    <n v="-2930.58"/>
  </r>
  <r>
    <s v="1434067"/>
    <s v="BOT 0503 750 GRN   CORK  SPARKLING   NEW"/>
    <x v="4"/>
    <x v="2"/>
    <n v="15196.72"/>
    <n v="14624.960396039603"/>
    <n v="571.75960396039591"/>
    <n v="14771.21"/>
    <n v="425.51000000000022"/>
    <n v="3030"/>
    <n v="2916"/>
    <n v="114"/>
    <n v="2945.16"/>
    <n v="84.840000000000146"/>
  </r>
  <r>
    <s v="1434067"/>
    <s v="BULK CHAMDOR PEACH"/>
    <x v="4"/>
    <x v="3"/>
    <n v="9214.26"/>
    <n v="9159.8729227761469"/>
    <n v="54.387077223853339"/>
    <n v="9370.5499999999993"/>
    <n v="-156.28999999999905"/>
    <n v="2200"/>
    <n v="2187"/>
    <n v="13"/>
    <n v="2237.3009999999999"/>
    <n v="-37.300999999999931"/>
  </r>
  <r>
    <s v="1434067"/>
    <s v="CO2"/>
    <x v="4"/>
    <x v="5"/>
    <n v="147.22999999999999"/>
    <n v="144.34313725490193"/>
    <n v="2.8868627450980568"/>
    <n v="147.22999999999999"/>
    <n v="0"/>
    <n v="26.768999999999998"/>
    <n v="26.244117647058818"/>
    <n v="0.52488235294118013"/>
    <n v="26.768999999999998"/>
    <n v="0"/>
  </r>
  <r>
    <s v="1434115"/>
    <s v=" "/>
    <x v="0"/>
    <x v="0"/>
    <n v="13081.31"/>
    <n v="0"/>
    <n v="13081.31"/>
    <n v="0"/>
    <n v="13081.31"/>
    <n v="0"/>
    <n v="0"/>
    <n v="0"/>
    <n v="0"/>
    <n v="0"/>
  </r>
  <r>
    <s v="1434115"/>
    <s v="OH: BULK PREP DEPREC"/>
    <x v="1"/>
    <x v="0"/>
    <n v="241.34"/>
    <n v="0"/>
    <n v="241.34"/>
    <n v="240.39"/>
    <n v="0.95000000000001705"/>
    <n v="0"/>
    <n v="0"/>
    <n v="0"/>
    <n v="0"/>
    <n v="0"/>
  </r>
  <r>
    <s v="1434115"/>
    <s v="OH: INDIRECT DEPREC"/>
    <x v="1"/>
    <x v="0"/>
    <n v="1082.47"/>
    <n v="0"/>
    <n v="1082.47"/>
    <n v="1078.19"/>
    <n v="4.2799999999999727"/>
    <n v="0"/>
    <n v="0"/>
    <n v="0"/>
    <n v="0"/>
    <n v="0"/>
  </r>
  <r>
    <s v="1434115"/>
    <s v="JCL LINE 1          / MACHINE HOUR"/>
    <x v="2"/>
    <x v="0"/>
    <n v="2235.69"/>
    <n v="0"/>
    <n v="2235.69"/>
    <n v="2421.69"/>
    <n v="-186"/>
    <n v="5.51"/>
    <n v="0"/>
    <n v="5.51"/>
    <n v="5.968"/>
    <n v="-0.45800000000000018"/>
  </r>
  <r>
    <s v="1434115"/>
    <s v="OH:UNUSED CAPACITY"/>
    <x v="1"/>
    <x v="0"/>
    <n v="7712.21"/>
    <n v="0"/>
    <n v="7712.21"/>
    <n v="7681.71"/>
    <n v="30.5"/>
    <n v="0"/>
    <n v="0"/>
    <n v="0"/>
    <n v="0"/>
    <n v="0"/>
  </r>
  <r>
    <s v="1434115"/>
    <s v="JCL LINE 1          / MACHINE DEPR"/>
    <x v="2"/>
    <x v="0"/>
    <n v="9995.14"/>
    <n v="0"/>
    <n v="9995.14"/>
    <n v="10826.73"/>
    <n v="-831.59000000000015"/>
    <n v="5.51"/>
    <n v="0"/>
    <n v="5.51"/>
    <n v="5.968"/>
    <n v="-0.45800000000000018"/>
  </r>
  <r>
    <s v="1434115"/>
    <s v="JCL LINE 1          / LABOUR HOURS"/>
    <x v="2"/>
    <x v="0"/>
    <n v="11771.18"/>
    <n v="0"/>
    <n v="11771.18"/>
    <n v="12750.17"/>
    <n v="-978.98999999999978"/>
    <n v="115.71"/>
    <n v="0"/>
    <n v="115.71"/>
    <n v="125.333"/>
    <n v="-9.6230000000000047"/>
  </r>
  <r>
    <s v="1434115"/>
    <s v="OVERHEAD: BULK PREP"/>
    <x v="1"/>
    <x v="0"/>
    <n v="13910.7"/>
    <n v="0"/>
    <n v="13910.7"/>
    <n v="13855.7"/>
    <n v="55"/>
    <n v="0"/>
    <n v="0"/>
    <n v="0"/>
    <n v="0"/>
    <n v="0"/>
  </r>
  <r>
    <s v="1434115"/>
    <s v="OVERHEAD: INDIRECT"/>
    <x v="1"/>
    <x v="0"/>
    <n v="30497.119999999999"/>
    <n v="0"/>
    <n v="30497.119999999999"/>
    <n v="30376.52"/>
    <n v="120.59999999999854"/>
    <n v="0"/>
    <n v="0"/>
    <n v="0"/>
    <n v="0"/>
    <n v="0"/>
  </r>
  <r>
    <s v="1434115"/>
    <s v="JCLEROUX SAVBL 2015 12X750ML"/>
    <x v="3"/>
    <x v="4"/>
    <n v="-965959.98"/>
    <n v="0"/>
    <n v="-965959.98"/>
    <n v="-965959.78"/>
    <n v="-0.19999999995343387"/>
    <n v="-4356.8329999999996"/>
    <n v="0"/>
    <n v="-4356.8329999999996"/>
    <n v="-4356.8329999999996"/>
    <n v="0"/>
  </r>
  <r>
    <s v="1434115"/>
    <s v="LAB 100X125MMWHT SEMI-GLOSSS/ADHOUTERCTN"/>
    <x v="4"/>
    <x v="2"/>
    <n v="20.51"/>
    <n v="0"/>
    <n v="20.51"/>
    <n v="0"/>
    <n v="20.51"/>
    <n v="241"/>
    <n v="0"/>
    <n v="241"/>
    <n v="0"/>
    <n v="241"/>
  </r>
  <r>
    <s v="1434115"/>
    <s v="CORK SPARK FIRST UNPRT 750 1 DISK"/>
    <x v="4"/>
    <x v="2"/>
    <n v="54928.9"/>
    <n v="0"/>
    <n v="54928.9"/>
    <n v="0"/>
    <n v="54928.9"/>
    <n v="52800"/>
    <n v="0"/>
    <n v="52800"/>
    <n v="0"/>
    <n v="52800"/>
  </r>
  <r>
    <s v="1434115"/>
    <s v="LAB JCLEROUX SAVBL 750 NA  WC  V12 BCK"/>
    <x v="4"/>
    <x v="2"/>
    <n v="3358.05"/>
    <n v="3331.4088669950738"/>
    <n v="26.64113300492636"/>
    <n v="3381.38"/>
    <n v="-23.329999999999927"/>
    <n v="52700"/>
    <n v="52281.996059113306"/>
    <n v="418.00394088669418"/>
    <n v="53066.226000000002"/>
    <n v="-366.22600000000239"/>
  </r>
  <r>
    <s v="1434115"/>
    <s v="PAR CHIP 12X750 BN0503           V3"/>
    <x v="4"/>
    <x v="2"/>
    <n v="4323.7299999999996"/>
    <n v="4317.6218905472633"/>
    <n v="6.1081094527362438"/>
    <n v="4339.21"/>
    <n v="-15.480000000000473"/>
    <n v="4363"/>
    <n v="4356.8328358208955"/>
    <n v="6.1671641791044749"/>
    <n v="4378.6170000000002"/>
    <n v="-15.617000000000189"/>
  </r>
  <r>
    <s v="1434115"/>
    <s v="LAB JCLEROUX SAVBL 750 V10 BDY"/>
    <x v="4"/>
    <x v="2"/>
    <n v="12934.95"/>
    <n v="12881.241379310344"/>
    <n v="53.708620689656527"/>
    <n v="13074.46"/>
    <n v="-139.5099999999984"/>
    <n v="52500"/>
    <n v="52281.996059113306"/>
    <n v="218.00394088669418"/>
    <n v="53066.226000000002"/>
    <n v="-566.22600000000239"/>
  </r>
  <r>
    <s v="1434115"/>
    <s v="LAB JCLEROUX SAVBL 750 2015 V9 NCK"/>
    <x v="4"/>
    <x v="2"/>
    <n v="16800.96"/>
    <n v="16636.135922330097"/>
    <n v="164.82407766990218"/>
    <n v="17135.22"/>
    <n v="-334.26000000000204"/>
    <n v="52800"/>
    <n v="52281.996116504852"/>
    <n v="518.00388349514833"/>
    <n v="53850.455999999998"/>
    <n v="-1050.4559999999983"/>
  </r>
  <r>
    <s v="1434115"/>
    <s v="WIR JCLEROUX GEN SPARK       750&amp;1.5L V2"/>
    <x v="4"/>
    <x v="2"/>
    <n v="24612.57"/>
    <n v="24582.470588235294"/>
    <n v="30.099411764706019"/>
    <n v="25074.12"/>
    <n v="-461.54999999999927"/>
    <n v="52346"/>
    <n v="52281.996078431366"/>
    <n v="64.003921568633814"/>
    <n v="53327.635999999999"/>
    <n v="-981.6359999999986"/>
  </r>
  <r>
    <s v="1434115"/>
    <s v="FOI+RIB JCLEROUX SAVBL   ALU 750      V5"/>
    <x v="4"/>
    <x v="2"/>
    <n v="52606.29"/>
    <n v="50386.985221674877"/>
    <n v="2219.3047783251241"/>
    <n v="51142.79"/>
    <n v="1463.5"/>
    <n v="54585"/>
    <n v="52281.996059113306"/>
    <n v="2303.0039408866942"/>
    <n v="53066.226000000002"/>
    <n v="1518.7739999999976"/>
  </r>
  <r>
    <s v="1434115"/>
    <s v="CTN JCLEROUX SAVBL 12X750 BN503 V7"/>
    <x v="4"/>
    <x v="2"/>
    <n v="59451.3"/>
    <n v="59340.059113300493"/>
    <n v="111.24088669951016"/>
    <n v="60230.16"/>
    <n v="-778.86000000000058"/>
    <n v="4365"/>
    <n v="4356.8325123152717"/>
    <n v="8.1674876847282576"/>
    <n v="4422.1850000000004"/>
    <n v="-57.1850000000004"/>
  </r>
  <r>
    <s v="1434115"/>
    <s v="CORK SPARK FIRST UNPRT 750"/>
    <x v="4"/>
    <x v="2"/>
    <n v="0"/>
    <n v="65171.074626865673"/>
    <n v="-65171.074626865673"/>
    <n v="65496.93"/>
    <n v="-65496.93"/>
    <n v="0"/>
    <n v="52281.9960199005"/>
    <n v="-52281.9960199005"/>
    <n v="52543.406000000003"/>
    <n v="-52543.406000000003"/>
  </r>
  <r>
    <s v="1434115"/>
    <s v="BOT 0503 750 GRN   CORK  SPARKLING   NEW"/>
    <x v="4"/>
    <x v="2"/>
    <n v="262873.21000000002"/>
    <n v="262216.1683168317"/>
    <n v="657.04168316832511"/>
    <n v="264838.33"/>
    <n v="-1965.1199999999953"/>
    <n v="52413"/>
    <n v="52281.996039603953"/>
    <n v="131.00396039604675"/>
    <n v="52804.815999999999"/>
    <n v="-391.81599999999889"/>
  </r>
  <r>
    <s v="1434115"/>
    <s v="BULK JCLEROUX SBL"/>
    <x v="4"/>
    <x v="3"/>
    <n v="380882.63"/>
    <n v="377488.91542288556"/>
    <n v="3393.7145771144424"/>
    <n v="379376.36"/>
    <n v="1506.2700000000186"/>
    <n v="39564"/>
    <n v="39211.496517412932"/>
    <n v="352.50348258706799"/>
    <n v="39407.553999999996"/>
    <n v="156.44600000000355"/>
  </r>
  <r>
    <s v="1434115"/>
    <s v="CO2"/>
    <x v="4"/>
    <x v="5"/>
    <n v="2639.72"/>
    <n v="2587.9607843137255"/>
    <n v="51.759215686274274"/>
    <n v="2639.72"/>
    <n v="0"/>
    <n v="479.94900000000001"/>
    <n v="470.53823529411767"/>
    <n v="9.4107647058823432"/>
    <n v="479.94900000000001"/>
    <n v="0"/>
  </r>
  <r>
    <s v="1434116"/>
    <s v=" "/>
    <x v="0"/>
    <x v="0"/>
    <n v="830.15"/>
    <n v="0"/>
    <n v="830.15"/>
    <n v="0"/>
    <n v="830.15"/>
    <n v="0"/>
    <n v="0"/>
    <n v="0"/>
    <n v="0"/>
    <n v="0"/>
  </r>
  <r>
    <s v="1434116"/>
    <s v="OH: BULK PREP DEPREC"/>
    <x v="1"/>
    <x v="0"/>
    <n v="84.4"/>
    <n v="0"/>
    <n v="84.4"/>
    <n v="84.59"/>
    <n v="-0.18999999999999773"/>
    <n v="0"/>
    <n v="0"/>
    <n v="0"/>
    <n v="0"/>
    <n v="0"/>
  </r>
  <r>
    <s v="1434116"/>
    <s v="OH: INDIRECT DEPREC"/>
    <x v="1"/>
    <x v="0"/>
    <n v="378.55"/>
    <n v="0"/>
    <n v="378.55"/>
    <n v="379.43"/>
    <n v="-0.87999999999999545"/>
    <n v="0"/>
    <n v="0"/>
    <n v="0"/>
    <n v="0"/>
    <n v="0"/>
  </r>
  <r>
    <s v="1434116"/>
    <s v="OH:UNUSED CAPACITY"/>
    <x v="1"/>
    <x v="0"/>
    <n v="2697.05"/>
    <n v="0"/>
    <n v="2697.05"/>
    <n v="2703.27"/>
    <n v="-6.2199999999997999"/>
    <n v="0"/>
    <n v="0"/>
    <n v="0"/>
    <n v="0"/>
    <n v="0"/>
  </r>
  <r>
    <s v="1434116"/>
    <s v="JCL LINE 1          / MACHINE HOUR"/>
    <x v="2"/>
    <x v="0"/>
    <n v="4057.5"/>
    <n v="0"/>
    <n v="4057.5"/>
    <n v="3838.52"/>
    <n v="218.98000000000002"/>
    <n v="10"/>
    <n v="0"/>
    <n v="10"/>
    <n v="9.4600000000000009"/>
    <n v="0.53999999999999915"/>
  </r>
  <r>
    <s v="1434116"/>
    <s v="OVERHEAD: BULK PREP"/>
    <x v="1"/>
    <x v="0"/>
    <n v="4864.74"/>
    <n v="0"/>
    <n v="4864.74"/>
    <n v="4875.96"/>
    <n v="-11.220000000000255"/>
    <n v="0"/>
    <n v="0"/>
    <n v="0"/>
    <n v="0"/>
    <n v="0"/>
  </r>
  <r>
    <s v="1434116"/>
    <s v="OVERHEAD: INDIRECT"/>
    <x v="1"/>
    <x v="0"/>
    <n v="10665.2"/>
    <n v="0"/>
    <n v="10665.2"/>
    <n v="10689.8"/>
    <n v="-24.599999999998545"/>
    <n v="0"/>
    <n v="0"/>
    <n v="0"/>
    <n v="0"/>
    <n v="0"/>
  </r>
  <r>
    <s v="1434116"/>
    <s v="JCL LINE 1          / MACHINE DEPR"/>
    <x v="2"/>
    <x v="0"/>
    <n v="18140"/>
    <n v="0"/>
    <n v="18140"/>
    <n v="17161.009999999998"/>
    <n v="978.9900000000016"/>
    <n v="10"/>
    <n v="0"/>
    <n v="10"/>
    <n v="9.4600000000000009"/>
    <n v="0.53999999999999915"/>
  </r>
  <r>
    <s v="1434116"/>
    <s v="JCL LINE 1          / LABOUR HOURS"/>
    <x v="2"/>
    <x v="0"/>
    <n v="21363.3"/>
    <n v="0"/>
    <n v="21363.3"/>
    <n v="20210.509999999998"/>
    <n v="1152.7900000000009"/>
    <n v="210"/>
    <n v="0"/>
    <n v="210"/>
    <n v="198.66800000000001"/>
    <n v="11.331999999999994"/>
  </r>
  <r>
    <s v="1434116"/>
    <s v="JCLEROUX SAVBL 2015 24X187ML"/>
    <x v="3"/>
    <x v="4"/>
    <n v="-530699.34"/>
    <n v="0"/>
    <n v="-530699.34"/>
    <n v="-530699.43000000005"/>
    <n v="9.0000000083819032E-2"/>
    <n v="-3074.625"/>
    <n v="0"/>
    <n v="-3074.625"/>
    <n v="-3074.625"/>
    <n v="0"/>
  </r>
  <r>
    <s v="1434116"/>
    <s v="LAB JCLEROUX SAVBL 187 13% WC V7H BCK"/>
    <x v="4"/>
    <x v="2"/>
    <n v="2607.7600000000002"/>
    <n v="0"/>
    <n v="2607.7600000000002"/>
    <n v="0"/>
    <n v="2607.7600000000002"/>
    <n v="74000"/>
    <n v="0"/>
    <n v="74000"/>
    <n v="0"/>
    <n v="74000"/>
  </r>
  <r>
    <s v="1434116"/>
    <s v="LAB 100X50MM ROLL S/ADH WHITE"/>
    <x v="4"/>
    <x v="2"/>
    <n v="133.28"/>
    <n v="120.52941176470588"/>
    <n v="12.750588235294117"/>
    <n v="122.94"/>
    <n v="10.340000000000003"/>
    <n v="3400"/>
    <n v="3074.6254901960783"/>
    <n v="325.37450980392168"/>
    <n v="3136.1179999999999"/>
    <n v="263.88200000000006"/>
  </r>
  <r>
    <s v="1434116"/>
    <s v="LAB JCLEROUX SAVBL 187 NA WC V7H BCK"/>
    <x v="4"/>
    <x v="2"/>
    <n v="0"/>
    <n v="2193.8029556650245"/>
    <n v="-2193.8029556650245"/>
    <n v="2226.71"/>
    <n v="-2226.71"/>
    <n v="0"/>
    <n v="73791"/>
    <n v="-73791"/>
    <n v="74897.865000000005"/>
    <n v="-74897.865000000005"/>
  </r>
  <r>
    <s v="1434116"/>
    <s v="PAR CHIP 24X187 BN R0865 ECONO CELL LH"/>
    <x v="4"/>
    <x v="2"/>
    <n v="3171.37"/>
    <n v="3154.5671641791046"/>
    <n v="16.802835820895325"/>
    <n v="3170.34"/>
    <n v="1.0299999999997453"/>
    <n v="3091"/>
    <n v="3074.6248756218906"/>
    <n v="16.375124378109376"/>
    <n v="3089.998"/>
    <n v="1.0019999999999527"/>
  </r>
  <r>
    <s v="1434116"/>
    <s v="ROPP PLSTCP 28MM            OVERCAP"/>
    <x v="4"/>
    <x v="2"/>
    <n v="11691.19"/>
    <n v="11863.376237623763"/>
    <n v="-172.18623762376228"/>
    <n v="11982.01"/>
    <n v="-290.81999999999971"/>
    <n v="72720"/>
    <n v="73791"/>
    <n v="-1071"/>
    <n v="74528.91"/>
    <n v="-1808.9100000000035"/>
  </r>
  <r>
    <s v="1434116"/>
    <s v="LAB JCLEROUX SAVBL 187 V8 BDY"/>
    <x v="4"/>
    <x v="2"/>
    <n v="12849.74"/>
    <n v="12830.778325123152"/>
    <n v="18.96167487684761"/>
    <n v="13023.24"/>
    <n v="-173.5"/>
    <n v="73900"/>
    <n v="73791"/>
    <n v="109"/>
    <n v="74897.865000000005"/>
    <n v="-997.86500000000524"/>
  </r>
  <r>
    <s v="1434116"/>
    <s v="ROPP SPARK  28MM   NR001 250 GLD"/>
    <x v="4"/>
    <x v="2"/>
    <n v="21059.01"/>
    <n v="21457.683168316831"/>
    <n v="-398.67316831683274"/>
    <n v="21672.26"/>
    <n v="-613.25"/>
    <n v="72420"/>
    <n v="73791"/>
    <n v="-1371"/>
    <n v="74528.91"/>
    <n v="-2108.9100000000035"/>
  </r>
  <r>
    <s v="1434116"/>
    <s v="CTN JCLEROUX GEN    24X187 BN865 V4"/>
    <x v="4"/>
    <x v="2"/>
    <n v="24751.15"/>
    <n v="24197.300492610837"/>
    <n v="553.8495073891645"/>
    <n v="24560.26"/>
    <n v="190.89000000000306"/>
    <n v="3145"/>
    <n v="3074.6246305418722"/>
    <n v="70.375369458127807"/>
    <n v="3120.7440000000001"/>
    <n v="24.255999999999858"/>
  </r>
  <r>
    <s v="1434116"/>
    <s v="LAB JCLEROUX SAVBL 187 2015 V10 NCK"/>
    <x v="4"/>
    <x v="2"/>
    <n v="29500.84"/>
    <n v="29417.524271844661"/>
    <n v="83.315728155339457"/>
    <n v="30300.05"/>
    <n v="-799.20999999999913"/>
    <n v="74000"/>
    <n v="73791"/>
    <n v="209"/>
    <n v="76004.73"/>
    <n v="-2004.7299999999959"/>
  </r>
  <r>
    <s v="1434116"/>
    <s v="FOI JCLEROUX SAVBL 32X92 ALU 187  BLK V4"/>
    <x v="4"/>
    <x v="2"/>
    <n v="41594.400000000001"/>
    <n v="39977.753694581283"/>
    <n v="1616.6463054187188"/>
    <n v="40577.42"/>
    <n v="1016.9800000000032"/>
    <n v="76775"/>
    <n v="73791"/>
    <n v="2984"/>
    <n v="74897.865000000005"/>
    <n v="1877.1349999999948"/>
  </r>
  <r>
    <s v="1434116"/>
    <s v="BOT 0865 187.5 GRN ROPP  SPARK       NEW"/>
    <x v="4"/>
    <x v="2"/>
    <n v="186129.11"/>
    <n v="186815.19801980199"/>
    <n v="-686.08801980200224"/>
    <n v="188683.35"/>
    <n v="-2554.2400000000198"/>
    <n v="73520"/>
    <n v="73791"/>
    <n v="-271"/>
    <n v="74528.91"/>
    <n v="-1008.9100000000035"/>
  </r>
  <r>
    <s v="1434116"/>
    <s v="BULK JCLEROUX SBL"/>
    <x v="4"/>
    <x v="3"/>
    <n v="133199.17000000001"/>
    <n v="132842.11940298506"/>
    <n v="357.05059701495338"/>
    <n v="133506.32999999999"/>
    <n v="-307.15999999997439"/>
    <n v="13836"/>
    <n v="13798.917412935323"/>
    <n v="37.082587064676773"/>
    <n v="13867.912"/>
    <n v="-31.912000000000262"/>
  </r>
  <r>
    <s v="1434116"/>
    <s v="CO2"/>
    <x v="4"/>
    <x v="5"/>
    <n v="931.43"/>
    <n v="913.16666666666663"/>
    <n v="18.263333333333321"/>
    <n v="931.43"/>
    <n v="0"/>
    <n v="169.35"/>
    <n v="166.02941176470588"/>
    <n v="3.3205882352941103"/>
    <n v="169.35"/>
    <n v="0"/>
  </r>
  <r>
    <s v="1434118"/>
    <s v=" "/>
    <x v="0"/>
    <x v="0"/>
    <n v="4076.84"/>
    <n v="0"/>
    <n v="4076.84"/>
    <n v="0"/>
    <n v="4076.84"/>
    <n v="0"/>
    <n v="0"/>
    <n v="0"/>
    <n v="0"/>
    <n v="0"/>
  </r>
  <r>
    <s v="1434118"/>
    <s v="OH: BULK PREP DEPREC"/>
    <x v="1"/>
    <x v="0"/>
    <n v="104.92"/>
    <n v="0"/>
    <n v="104.92"/>
    <n v="105.43"/>
    <n v="-0.51000000000000512"/>
    <n v="0"/>
    <n v="0"/>
    <n v="0"/>
    <n v="0"/>
    <n v="0"/>
  </r>
  <r>
    <s v="1434118"/>
    <s v="OH: INDIRECT DEPREC"/>
    <x v="1"/>
    <x v="0"/>
    <n v="470.59"/>
    <n v="0"/>
    <n v="470.59"/>
    <n v="472.89"/>
    <n v="-2.3000000000000114"/>
    <n v="0"/>
    <n v="0"/>
    <n v="0"/>
    <n v="0"/>
    <n v="0"/>
  </r>
  <r>
    <s v="1434118"/>
    <s v="OH:UNUSED CAPACITY"/>
    <x v="1"/>
    <x v="0"/>
    <n v="3352.8"/>
    <n v="0"/>
    <n v="3352.8"/>
    <n v="3369.17"/>
    <n v="-16.369999999999891"/>
    <n v="0"/>
    <n v="0"/>
    <n v="0"/>
    <n v="0"/>
    <n v="0"/>
  </r>
  <r>
    <s v="1434118"/>
    <s v="JCL LINE 1          / MACHINE HOUR"/>
    <x v="2"/>
    <x v="0"/>
    <n v="4361.8100000000004"/>
    <n v="0"/>
    <n v="4361.8100000000004"/>
    <n v="4784.07"/>
    <n v="-422.25999999999931"/>
    <n v="10.75"/>
    <n v="0"/>
    <n v="10.75"/>
    <n v="11.791"/>
    <n v="-1.0410000000000004"/>
  </r>
  <r>
    <s v="1434118"/>
    <s v="OVERHEAD: BULK PREP"/>
    <x v="1"/>
    <x v="0"/>
    <n v="6047.52"/>
    <n v="0"/>
    <n v="6047.52"/>
    <n v="6077.06"/>
    <n v="-29.539999999999964"/>
    <n v="0"/>
    <n v="0"/>
    <n v="0"/>
    <n v="0"/>
    <n v="0"/>
  </r>
  <r>
    <s v="1434118"/>
    <s v="OVERHEAD: INDIRECT"/>
    <x v="1"/>
    <x v="0"/>
    <n v="13258.28"/>
    <n v="0"/>
    <n v="13258.28"/>
    <n v="13323.03"/>
    <n v="-64.75"/>
    <n v="0"/>
    <n v="0"/>
    <n v="0"/>
    <n v="0"/>
    <n v="0"/>
  </r>
  <r>
    <s v="1434118"/>
    <s v="JCL LINE 1          / MACHINE DEPR"/>
    <x v="2"/>
    <x v="0"/>
    <n v="19500.5"/>
    <n v="0"/>
    <n v="19500.5"/>
    <n v="21388.3"/>
    <n v="-1887.7999999999993"/>
    <n v="10.75"/>
    <n v="0"/>
    <n v="10.75"/>
    <n v="11.791"/>
    <n v="-1.0410000000000004"/>
  </r>
  <r>
    <s v="1434118"/>
    <s v="JCL LINE 1          / LABOUR HOURS"/>
    <x v="2"/>
    <x v="0"/>
    <n v="22965.55"/>
    <n v="0"/>
    <n v="22965.55"/>
    <n v="25188.98"/>
    <n v="-2223.4300000000003"/>
    <n v="225.75"/>
    <n v="0"/>
    <n v="225.75"/>
    <n v="247.60599999999999"/>
    <n v="-21.855999999999995"/>
  </r>
  <r>
    <s v="1434118"/>
    <s v="JCLEROUX LEDOMN     24X187ML"/>
    <x v="3"/>
    <x v="4"/>
    <n v="-578879.43000000005"/>
    <n v="0"/>
    <n v="-578879.43000000005"/>
    <n v="-578879.41"/>
    <n v="-2.0000000018626451E-2"/>
    <n v="-3832"/>
    <n v="0"/>
    <n v="-3832"/>
    <n v="-3832"/>
    <n v="0"/>
  </r>
  <r>
    <s v="1434118"/>
    <s v="LAB 100X50MM ROLL S/ADH WHITE"/>
    <x v="4"/>
    <x v="2"/>
    <n v="168.56"/>
    <n v="150.21568627450981"/>
    <n v="18.344313725490196"/>
    <n v="153.22"/>
    <n v="15.340000000000003"/>
    <n v="4300"/>
    <n v="3832"/>
    <n v="468"/>
    <n v="3908.64"/>
    <n v="391.36000000000013"/>
  </r>
  <r>
    <s v="1434118"/>
    <s v="LAB JCLEROUX LEDOMN 187 7.5% V7H BCK"/>
    <x v="4"/>
    <x v="2"/>
    <n v="2701.67"/>
    <n v="2681.7832512315272"/>
    <n v="19.886748768472899"/>
    <n v="2722.01"/>
    <n v="-20.340000000000146"/>
    <n v="92650"/>
    <n v="91968"/>
    <n v="682"/>
    <n v="93347.520000000004"/>
    <n v="-697.52000000000407"/>
  </r>
  <r>
    <s v="1434118"/>
    <s v="PAR CHIP 24X187 BN R0865 ECONO CELL LH"/>
    <x v="4"/>
    <x v="2"/>
    <n v="3934.71"/>
    <n v="3931.6318407960198"/>
    <n v="3.078159203980249"/>
    <n v="3951.29"/>
    <n v="-16.579999999999927"/>
    <n v="3835"/>
    <n v="3832"/>
    <n v="3"/>
    <n v="3851.16"/>
    <n v="-16.159999999999854"/>
  </r>
  <r>
    <s v="1434118"/>
    <s v="LAB JCLEROUX LEDOMN 187 V5 BDY"/>
    <x v="4"/>
    <x v="2"/>
    <n v="11488.31"/>
    <n v="11397.596059113301"/>
    <n v="90.713940886698765"/>
    <n v="11568.56"/>
    <n v="-80.25"/>
    <n v="92700"/>
    <n v="91968"/>
    <n v="732"/>
    <n v="93347.520000000004"/>
    <n v="-647.52000000000407"/>
  </r>
  <r>
    <s v="1434118"/>
    <s v="ROPP PLSTCP 28MM            OVERCAP"/>
    <x v="4"/>
    <x v="2"/>
    <n v="14951.61"/>
    <n v="14785.69306930693"/>
    <n v="165.91693069307075"/>
    <n v="14933.55"/>
    <n v="18.06000000000131"/>
    <n v="93000"/>
    <n v="91968"/>
    <n v="1032"/>
    <n v="92887.679999999993"/>
    <n v="112.32000000000698"/>
  </r>
  <r>
    <s v="1434118"/>
    <s v="LAB JCLEROUX LEDOMN 187 V6 NCK"/>
    <x v="4"/>
    <x v="2"/>
    <n v="26598.37"/>
    <n v="26445.399014778326"/>
    <n v="152.97098522167289"/>
    <n v="26842.080000000002"/>
    <n v="-243.71000000000276"/>
    <n v="92500"/>
    <n v="91968"/>
    <n v="532"/>
    <n v="93347.520000000004"/>
    <n v="-847.52000000000407"/>
  </r>
  <r>
    <s v="1434118"/>
    <s v="ROPP SPARK  28MM   NR001 250 GLD"/>
    <x v="4"/>
    <x v="2"/>
    <n v="26752.69"/>
    <n v="26743.376237623761"/>
    <n v="9.3137623762377189"/>
    <n v="27010.81"/>
    <n v="-258.12000000000262"/>
    <n v="92000"/>
    <n v="91968"/>
    <n v="32"/>
    <n v="92887.679999999993"/>
    <n v="-887.67999999999302"/>
  </r>
  <r>
    <s v="1434118"/>
    <s v="CTN JCLEROUX GEN    24X187 BN865 V4"/>
    <x v="4"/>
    <x v="2"/>
    <n v="30299.5"/>
    <n v="30157.842364532018"/>
    <n v="141.65763546798189"/>
    <n v="30610.21"/>
    <n v="-310.70999999999913"/>
    <n v="3850"/>
    <n v="3832"/>
    <n v="18"/>
    <n v="3889.48"/>
    <n v="-39.480000000000018"/>
  </r>
  <r>
    <s v="1434118"/>
    <s v="FOI JCLEROUX LEDOMN 32X92  ALU 187 WHTV4"/>
    <x v="4"/>
    <x v="2"/>
    <n v="50538.31"/>
    <n v="48643.714285714283"/>
    <n v="1894.5957142857151"/>
    <n v="49373.37"/>
    <n v="1164.9399999999951"/>
    <n v="95550"/>
    <n v="91968"/>
    <n v="3582"/>
    <n v="93347.520000000004"/>
    <n v="2202.4799999999959"/>
  </r>
  <r>
    <s v="1434118"/>
    <s v="BOT 0865 187.5 GRN ROPP  SPARK       NEW"/>
    <x v="4"/>
    <x v="2"/>
    <n v="235952.58"/>
    <n v="232833.54455445544"/>
    <n v="3119.0354455445486"/>
    <n v="235161.88"/>
    <n v="790.69999999998254"/>
    <n v="93200"/>
    <n v="91968"/>
    <n v="1232"/>
    <n v="92887.679999999993"/>
    <n v="312.32000000000698"/>
  </r>
  <r>
    <s v="1434118"/>
    <s v="BULK JCLEROUX LED"/>
    <x v="4"/>
    <x v="3"/>
    <n v="100193.44"/>
    <n v="100181.73134328358"/>
    <n v="11.708656716422411"/>
    <n v="100682.64"/>
    <n v="-489.19999999999709"/>
    <n v="17200"/>
    <n v="17198.015920398011"/>
    <n v="1.984079601988924"/>
    <n v="17284.006000000001"/>
    <n v="-84.006000000001222"/>
  </r>
  <r>
    <s v="1434118"/>
    <s v="CO2"/>
    <x v="4"/>
    <x v="5"/>
    <n v="1160.8699999999999"/>
    <n v="1138.1078431372548"/>
    <n v="22.762156862745087"/>
    <n v="1160.8699999999999"/>
    <n v="0"/>
    <n v="211.066"/>
    <n v="206.92843137254903"/>
    <n v="4.1375686274509746"/>
    <n v="211.06700000000001"/>
    <n v="-1.0000000000047748E-3"/>
  </r>
  <r>
    <s v="1434119"/>
    <s v=" "/>
    <x v="0"/>
    <x v="0"/>
    <n v="7543.77"/>
    <n v="0"/>
    <n v="7543.77"/>
    <n v="0"/>
    <n v="7543.77"/>
    <n v="0"/>
    <n v="0"/>
    <n v="0"/>
    <n v="0"/>
    <n v="0"/>
  </r>
  <r>
    <s v="1434119"/>
    <s v="OH: BULK PREP DEPREC"/>
    <x v="1"/>
    <x v="0"/>
    <n v="58.56"/>
    <n v="0"/>
    <n v="58.56"/>
    <n v="57.93"/>
    <n v="0.63000000000000256"/>
    <n v="0"/>
    <n v="0"/>
    <n v="0"/>
    <n v="0"/>
    <n v="0"/>
  </r>
  <r>
    <s v="1434119"/>
    <s v="OH: INDIRECT DEPREC"/>
    <x v="1"/>
    <x v="0"/>
    <n v="262.66000000000003"/>
    <n v="0"/>
    <n v="262.66000000000003"/>
    <n v="259.83999999999997"/>
    <n v="2.82000000000005"/>
    <n v="0"/>
    <n v="0"/>
    <n v="0"/>
    <n v="0"/>
    <n v="0"/>
  </r>
  <r>
    <s v="1434119"/>
    <s v="JCL LINE 1          / MACHINE HOUR"/>
    <x v="2"/>
    <x v="0"/>
    <n v="36.520000000000003"/>
    <n v="0"/>
    <n v="36.520000000000003"/>
    <n v="583.63"/>
    <n v="-547.11"/>
    <n v="0.09"/>
    <n v="0"/>
    <n v="0.09"/>
    <n v="1.4379999999999999"/>
    <n v="-1.3479999999999999"/>
  </r>
  <r>
    <s v="1434119"/>
    <s v="OH:UNUSED CAPACITY"/>
    <x v="1"/>
    <x v="0"/>
    <n v="1871.33"/>
    <n v="0"/>
    <n v="1871.33"/>
    <n v="1851.3"/>
    <n v="20.029999999999973"/>
    <n v="0"/>
    <n v="0"/>
    <n v="0"/>
    <n v="0"/>
    <n v="0"/>
  </r>
  <r>
    <s v="1434119"/>
    <s v="JCL LINE 1          / MACHINE DEPR"/>
    <x v="2"/>
    <x v="0"/>
    <n v="163.26"/>
    <n v="0"/>
    <n v="163.26"/>
    <n v="2609.25"/>
    <n v="-2445.9899999999998"/>
    <n v="0.09"/>
    <n v="0"/>
    <n v="0.09"/>
    <n v="1.4379999999999999"/>
    <n v="-1.3479999999999999"/>
  </r>
  <r>
    <s v="1434119"/>
    <s v="JCL LINE 1          / LABOUR HOURS"/>
    <x v="2"/>
    <x v="0"/>
    <n v="192.27"/>
    <n v="0"/>
    <n v="192.27"/>
    <n v="3072.8"/>
    <n v="-2880.53"/>
    <n v="1.89"/>
    <n v="0"/>
    <n v="1.89"/>
    <n v="30.204999999999998"/>
    <n v="-28.314999999999998"/>
  </r>
  <r>
    <s v="1434119"/>
    <s v="OVERHEAD: BULK PREP"/>
    <x v="1"/>
    <x v="0"/>
    <n v="3375.36"/>
    <n v="0"/>
    <n v="3375.36"/>
    <n v="3339.23"/>
    <n v="36.130000000000109"/>
    <n v="0"/>
    <n v="0"/>
    <n v="0"/>
    <n v="0"/>
    <n v="0"/>
  </r>
  <r>
    <s v="1434119"/>
    <s v="OVERHEAD: INDIRECT"/>
    <x v="1"/>
    <x v="0"/>
    <n v="7399.97"/>
    <n v="0"/>
    <n v="7399.97"/>
    <n v="7320.77"/>
    <n v="79.199999999999818"/>
    <n v="0"/>
    <n v="0"/>
    <n v="0"/>
    <n v="0"/>
    <n v="0"/>
  </r>
  <r>
    <s v="1434119"/>
    <s v="JCLEROUX LEDOMN 12X750ML MOZM"/>
    <x v="3"/>
    <x v="4"/>
    <n v="-194267.01"/>
    <n v="0"/>
    <n v="-194267.01"/>
    <n v="-194267.02"/>
    <n v="9.9999999802093953E-3"/>
    <n v="-1050"/>
    <n v="0"/>
    <n v="-1050"/>
    <n v="-1050"/>
    <n v="0"/>
  </r>
  <r>
    <s v="1434119"/>
    <s v="LAB 100X125MMWHT SEMI-GLOSSS/ADHOUTERCTN"/>
    <x v="4"/>
    <x v="2"/>
    <n v="105.21"/>
    <n v="0"/>
    <n v="105.21"/>
    <n v="0"/>
    <n v="105.21"/>
    <n v="1236"/>
    <n v="0"/>
    <n v="1236"/>
    <n v="0"/>
    <n v="1236"/>
  </r>
  <r>
    <s v="1434119"/>
    <s v="CORK SPARK FIRST UNPRT 750 1 DISK"/>
    <x v="4"/>
    <x v="2"/>
    <n v="13316.1"/>
    <n v="0"/>
    <n v="13316.1"/>
    <n v="0"/>
    <n v="13316.1"/>
    <n v="12800"/>
    <n v="0"/>
    <n v="12800"/>
    <n v="0"/>
    <n v="12800"/>
  </r>
  <r>
    <s v="1434119"/>
    <s v="PAR CHIP 12X750 BN0503           V3"/>
    <x v="4"/>
    <x v="2"/>
    <n v="1046.5"/>
    <n v="1040.5472636815921"/>
    <n v="5.952736318407915"/>
    <n v="1045.75"/>
    <n v="0.75"/>
    <n v="1056"/>
    <n v="1050"/>
    <n v="6"/>
    <n v="1055.25"/>
    <n v="0.75"/>
  </r>
  <r>
    <s v="1434119"/>
    <s v="LAB JCLEROUX LEDOMN 750 7.5% MOZM BCK"/>
    <x v="4"/>
    <x v="2"/>
    <n v="1323.59"/>
    <n v="1313.1724137931035"/>
    <n v="10.417586206896431"/>
    <n v="1332.87"/>
    <n v="-9.2799999999999727"/>
    <n v="12700"/>
    <n v="12600"/>
    <n v="100"/>
    <n v="12789"/>
    <n v="-89"/>
  </r>
  <r>
    <s v="1434119"/>
    <s v="LAB JCLEROUX LEDOMN 750 V6 BDY"/>
    <x v="4"/>
    <x v="2"/>
    <n v="3024.38"/>
    <n v="3000.5615763546798"/>
    <n v="23.818423645320308"/>
    <n v="3045.57"/>
    <n v="-21.190000000000055"/>
    <n v="12700"/>
    <n v="12600"/>
    <n v="100"/>
    <n v="12789"/>
    <n v="-89"/>
  </r>
  <r>
    <s v="1434119"/>
    <s v="LAB JCLEROUX LEDOMN 750 V8 NCK"/>
    <x v="4"/>
    <x v="2"/>
    <n v="3885.05"/>
    <n v="3854.463054187192"/>
    <n v="30.586945812808153"/>
    <n v="3912.28"/>
    <n v="-27.230000000000018"/>
    <n v="12700"/>
    <n v="12600"/>
    <n v="100"/>
    <n v="12789"/>
    <n v="-89"/>
  </r>
  <r>
    <s v="1434119"/>
    <s v="WIR JCLEROUX GEN SPARK       750&amp;1.5L V2"/>
    <x v="4"/>
    <x v="2"/>
    <n v="6042.88"/>
    <n v="5924.3921568627447"/>
    <n v="118.48784313725537"/>
    <n v="6042.88"/>
    <n v="0"/>
    <n v="12852"/>
    <n v="12600"/>
    <n v="252"/>
    <n v="12852"/>
    <n v="0"/>
  </r>
  <r>
    <s v="1434119"/>
    <s v="FOI+RIB JCLEROUX LEDOMN 34X127 ALU 750V6"/>
    <x v="4"/>
    <x v="2"/>
    <n v="11496.57"/>
    <n v="11316.926108374384"/>
    <n v="179.64389162561565"/>
    <n v="11486.68"/>
    <n v="9.8899999999994179"/>
    <n v="12800"/>
    <n v="12600"/>
    <n v="200"/>
    <n v="12789"/>
    <n v="11"/>
  </r>
  <r>
    <s v="1434119"/>
    <s v="CTN JCLEROUX LEDOMN 12X750 BN503 V6"/>
    <x v="4"/>
    <x v="2"/>
    <n v="12738.7"/>
    <n v="12547.497536945813"/>
    <n v="191.20246305418732"/>
    <n v="12735.71"/>
    <n v="2.9900000000016007"/>
    <n v="1066"/>
    <n v="1050"/>
    <n v="16"/>
    <n v="1065.75"/>
    <n v="0.25"/>
  </r>
  <r>
    <s v="1434119"/>
    <s v="CORK SPARK FIRST UNPRT 750"/>
    <x v="4"/>
    <x v="2"/>
    <n v="0"/>
    <n v="15706.278606965174"/>
    <n v="-15706.278606965174"/>
    <n v="15784.81"/>
    <n v="-15784.81"/>
    <n v="0"/>
    <n v="12600"/>
    <n v="-12600"/>
    <n v="12663"/>
    <n v="-12663"/>
  </r>
  <r>
    <s v="1434119"/>
    <s v="BOT 0503 750 GRN   CORK  SPARKLING   NEW"/>
    <x v="4"/>
    <x v="2"/>
    <n v="63826.239999999998"/>
    <n v="63194.287128712873"/>
    <n v="631.95287128712516"/>
    <n v="63826.23"/>
    <n v="9.9999999947613105E-3"/>
    <n v="12726"/>
    <n v="12600"/>
    <n v="126"/>
    <n v="12726"/>
    <n v="0"/>
  </r>
  <r>
    <s v="1434119"/>
    <s v="BULK JCLEROUX LED"/>
    <x v="4"/>
    <x v="3"/>
    <n v="55921.919999999998"/>
    <n v="55048.059701492537"/>
    <n v="873.86029850746127"/>
    <n v="55323.3"/>
    <n v="598.61999999999534"/>
    <n v="9600"/>
    <n v="9450"/>
    <n v="150"/>
    <n v="9497.25"/>
    <n v="102.75"/>
  </r>
  <r>
    <s v="1434119"/>
    <s v="CO2"/>
    <x v="4"/>
    <x v="5"/>
    <n v="636.16999999999996"/>
    <n v="623.69607843137248"/>
    <n v="12.473921568627475"/>
    <n v="636.16999999999996"/>
    <n v="0"/>
    <n v="115.66800000000001"/>
    <n v="113.4"/>
    <n v="2.2680000000000007"/>
    <n v="115.66800000000001"/>
    <n v="0"/>
  </r>
  <r>
    <s v="1434120"/>
    <s v=" "/>
    <x v="0"/>
    <x v="0"/>
    <n v="-25790.94"/>
    <n v="0"/>
    <n v="-25790.94"/>
    <n v="0"/>
    <n v="-25790.94"/>
    <n v="0"/>
    <n v="0"/>
    <n v="0"/>
    <n v="0"/>
    <n v="0"/>
  </r>
  <r>
    <s v="1434120"/>
    <s v="OH: BULK PREP DEPREC"/>
    <x v="1"/>
    <x v="0"/>
    <n v="243.18"/>
    <n v="0"/>
    <n v="243.18"/>
    <n v="240.56"/>
    <n v="2.6200000000000045"/>
    <n v="0"/>
    <n v="0"/>
    <n v="0"/>
    <n v="0"/>
    <n v="0"/>
  </r>
  <r>
    <s v="1434120"/>
    <s v="OH: INDIRECT DEPREC"/>
    <x v="1"/>
    <x v="0"/>
    <n v="1090.71"/>
    <n v="0"/>
    <n v="1090.71"/>
    <n v="1078.97"/>
    <n v="11.740000000000009"/>
    <n v="0"/>
    <n v="0"/>
    <n v="0"/>
    <n v="0"/>
    <n v="0"/>
  </r>
  <r>
    <s v="1434120"/>
    <s v="JCL LINE 1          / MACHINE HOUR"/>
    <x v="2"/>
    <x v="0"/>
    <n v="6406.8"/>
    <n v="0"/>
    <n v="6406.8"/>
    <n v="2423.4499999999998"/>
    <n v="3983.3500000000004"/>
    <n v="15.79"/>
    <n v="0"/>
    <n v="15.79"/>
    <n v="5.9729999999999999"/>
    <n v="9.8170000000000002"/>
  </r>
  <r>
    <s v="1434120"/>
    <s v="OH:UNUSED CAPACITY"/>
    <x v="1"/>
    <x v="0"/>
    <n v="7770.88"/>
    <n v="0"/>
    <n v="7770.88"/>
    <n v="7687.3"/>
    <n v="83.579999999999927"/>
    <n v="0"/>
    <n v="0"/>
    <n v="0"/>
    <n v="0"/>
    <n v="0"/>
  </r>
  <r>
    <s v="1434120"/>
    <s v="JCL LINE 1          / MACHINE DEPR"/>
    <x v="2"/>
    <x v="0"/>
    <n v="28643.06"/>
    <n v="0"/>
    <n v="28643.06"/>
    <n v="10834.6"/>
    <n v="17808.46"/>
    <n v="15.79"/>
    <n v="0"/>
    <n v="15.79"/>
    <n v="5.9729999999999999"/>
    <n v="9.8170000000000002"/>
  </r>
  <r>
    <s v="1434120"/>
    <s v="JCL LINE 1          / LABOUR HOURS"/>
    <x v="2"/>
    <x v="0"/>
    <n v="33732.65"/>
    <n v="0"/>
    <n v="33732.65"/>
    <n v="12759.44"/>
    <n v="20973.21"/>
    <n v="331.59"/>
    <n v="0"/>
    <n v="331.59"/>
    <n v="125.425"/>
    <n v="206.16499999999996"/>
  </r>
  <r>
    <s v="1434120"/>
    <s v="OVERHEAD: BULK PREP"/>
    <x v="1"/>
    <x v="0"/>
    <n v="14016.53"/>
    <n v="0"/>
    <n v="14016.53"/>
    <n v="13865.77"/>
    <n v="150.76000000000022"/>
    <n v="0"/>
    <n v="0"/>
    <n v="0"/>
    <n v="0"/>
    <n v="0"/>
  </r>
  <r>
    <s v="1434120"/>
    <s v="OVERHEAD: INDIRECT"/>
    <x v="1"/>
    <x v="0"/>
    <n v="30729.14"/>
    <n v="0"/>
    <n v="30729.14"/>
    <n v="30398.61"/>
    <n v="330.52999999999884"/>
    <n v="0"/>
    <n v="0"/>
    <n v="0"/>
    <n v="0"/>
    <n v="0"/>
  </r>
  <r>
    <s v="1434120"/>
    <s v="JCLEROUX LEDOMN     12X750ML"/>
    <x v="3"/>
    <x v="4"/>
    <n v="-804046.78"/>
    <n v="0"/>
    <n v="-804046.78"/>
    <n v="-804046.78"/>
    <n v="0"/>
    <n v="-4360"/>
    <n v="0"/>
    <n v="-4360"/>
    <n v="-4360"/>
    <n v="0"/>
  </r>
  <r>
    <s v="1434120"/>
    <s v="CORK SPARK FIRST UNPRT 750 1 DISK"/>
    <x v="4"/>
    <x v="2"/>
    <n v="54720.83"/>
    <n v="0"/>
    <n v="54720.83"/>
    <n v="0"/>
    <n v="54720.83"/>
    <n v="52600"/>
    <n v="0"/>
    <n v="52600"/>
    <n v="0"/>
    <n v="52600"/>
  </r>
  <r>
    <s v="1434120"/>
    <s v="LAB JCLEROUX LEDOMN 750 7.5%     V9H BCK"/>
    <x v="4"/>
    <x v="2"/>
    <n v="2937.82"/>
    <n v="2867.655172413793"/>
    <n v="70.164827586207139"/>
    <n v="2910.67"/>
    <n v="27.150000000000091"/>
    <n v="53600"/>
    <n v="52320"/>
    <n v="1280"/>
    <n v="53104.800000000003"/>
    <n v="495.19999999999709"/>
  </r>
  <r>
    <s v="1434120"/>
    <s v="PAR CHIP 12X750 BN0503           V3"/>
    <x v="4"/>
    <x v="2"/>
    <n v="4312.83"/>
    <n v="4320.7562189054725"/>
    <n v="-7.9262189054725241"/>
    <n v="4342.3599999999997"/>
    <n v="-29.529999999999745"/>
    <n v="4352"/>
    <n v="4360"/>
    <n v="-8"/>
    <n v="4381.8"/>
    <n v="-29.800000000000182"/>
  </r>
  <r>
    <s v="1434120"/>
    <s v="LAB JCLEROUX LEDOMN 750 V6 BDY"/>
    <x v="4"/>
    <x v="2"/>
    <n v="12478.54"/>
    <n v="12459.487684729063"/>
    <n v="19.05231527093747"/>
    <n v="12646.38"/>
    <n v="-167.83999999999833"/>
    <n v="52400"/>
    <n v="52320"/>
    <n v="80"/>
    <n v="53104.800000000003"/>
    <n v="-704.80000000000291"/>
  </r>
  <r>
    <s v="1434120"/>
    <s v="LAB JCLEROUX LEDOMN 750 V8 NCK"/>
    <x v="4"/>
    <x v="2"/>
    <n v="16060.27"/>
    <n v="16005.211822660098"/>
    <n v="55.058177339902613"/>
    <n v="16245.29"/>
    <n v="-185.02000000000044"/>
    <n v="52500"/>
    <n v="52320"/>
    <n v="180"/>
    <n v="53104.800000000003"/>
    <n v="-604.80000000000291"/>
  </r>
  <r>
    <s v="1434120"/>
    <s v="WIR JCLEROUX GEN SPARK       750&amp;1.5L V2"/>
    <x v="4"/>
    <x v="2"/>
    <n v="24617.26"/>
    <n v="24600.343137254902"/>
    <n v="16.916862745096296"/>
    <n v="25092.35"/>
    <n v="-475.09000000000015"/>
    <n v="52356"/>
    <n v="52320"/>
    <n v="36"/>
    <n v="53366.400000000001"/>
    <n v="-1010.4000000000015"/>
  </r>
  <r>
    <s v="1434120"/>
    <s v="FOI+RIB JCLEROUX LEDOMN 34X127 ALU 750V6"/>
    <x v="4"/>
    <x v="2"/>
    <n v="44051.65"/>
    <n v="46992.206896551725"/>
    <n v="-2940.5568965517232"/>
    <n v="47697.09"/>
    <n v="-3645.4399999999951"/>
    <n v="49046"/>
    <n v="52320"/>
    <n v="-3274"/>
    <n v="53104.800000000003"/>
    <n v="-4058.8000000000029"/>
  </r>
  <r>
    <s v="1434120"/>
    <s v="CTN JCLEROUX LEDOMN 12X750 BN503 V6"/>
    <x v="4"/>
    <x v="2"/>
    <n v="50213.9"/>
    <n v="52102"/>
    <n v="-1888.0999999999985"/>
    <n v="52883.53"/>
    <n v="-2669.6299999999974"/>
    <n v="4202"/>
    <n v="4359.9999999999991"/>
    <n v="-157.99999999999909"/>
    <n v="4425.3999999999996"/>
    <n v="-223.39999999999964"/>
  </r>
  <r>
    <s v="1434120"/>
    <s v="CORK SPARK FIRST UNPRT 750"/>
    <x v="4"/>
    <x v="2"/>
    <n v="0"/>
    <n v="65218.447761194024"/>
    <n v="-65218.447761194024"/>
    <n v="65544.539999999994"/>
    <n v="-65544.539999999994"/>
    <n v="0"/>
    <n v="52320"/>
    <n v="-52320"/>
    <n v="52581.599999999999"/>
    <n v="-52581.599999999999"/>
  </r>
  <r>
    <s v="1434120"/>
    <s v="BOT 0503 750 GRN   CORK  SPARKLING   NEW"/>
    <x v="4"/>
    <x v="2"/>
    <n v="262948.44"/>
    <n v="262406.77227722778"/>
    <n v="541.66772277222481"/>
    <n v="265030.84000000003"/>
    <n v="-2082.4000000000233"/>
    <n v="52428"/>
    <n v="52320"/>
    <n v="108"/>
    <n v="52843.199999999997"/>
    <n v="-415.19999999999709"/>
  </r>
  <r>
    <s v="1434120"/>
    <s v="BULK JCLEROUX LED"/>
    <x v="4"/>
    <x v="3"/>
    <n v="232221.6"/>
    <n v="228580.49751243781"/>
    <n v="3641.1024875621952"/>
    <n v="229723.4"/>
    <n v="2498.2000000000116"/>
    <n v="39865"/>
    <n v="39239.999999999993"/>
    <n v="625.00000000000728"/>
    <n v="39436.199999999997"/>
    <n v="428.80000000000291"/>
  </r>
  <r>
    <s v="1434120"/>
    <s v="CO2"/>
    <x v="4"/>
    <x v="5"/>
    <n v="2641.63"/>
    <n v="2589.8431372549021"/>
    <n v="51.786862745098006"/>
    <n v="2641.64"/>
    <n v="-9.9999999997635314E-3"/>
    <n v="480.29700000000003"/>
    <n v="470.8803921568628"/>
    <n v="9.4166078431372284"/>
    <n v="480.298"/>
    <n v="-9.9999999997635314E-4"/>
  </r>
  <r>
    <s v="1434122"/>
    <s v=" "/>
    <x v="0"/>
    <x v="0"/>
    <n v="6862.81"/>
    <n v="0"/>
    <n v="6862.81"/>
    <n v="0"/>
    <n v="6862.81"/>
    <n v="0"/>
    <n v="0"/>
    <n v="0"/>
    <n v="0"/>
    <n v="0"/>
  </r>
  <r>
    <s v="1434122"/>
    <s v="OH: BULK PREP DEPREC"/>
    <x v="1"/>
    <x v="0"/>
    <n v="41.85"/>
    <n v="0"/>
    <n v="41.85"/>
    <n v="41.38"/>
    <n v="0.46999999999999886"/>
    <n v="0"/>
    <n v="0"/>
    <n v="0"/>
    <n v="0"/>
    <n v="0"/>
  </r>
  <r>
    <s v="1434122"/>
    <s v="OH: INDIRECT DEPREC"/>
    <x v="1"/>
    <x v="0"/>
    <n v="187.69"/>
    <n v="0"/>
    <n v="187.69"/>
    <n v="185.6"/>
    <n v="2.0900000000000034"/>
    <n v="0"/>
    <n v="0"/>
    <n v="0"/>
    <n v="0"/>
    <n v="0"/>
  </r>
  <r>
    <s v="1434122"/>
    <s v="JCL LINE 1          / MACHINE HOUR"/>
    <x v="2"/>
    <x v="0"/>
    <n v="101.44"/>
    <n v="0"/>
    <n v="101.44"/>
    <n v="608.63"/>
    <n v="-507.19"/>
    <n v="0.25"/>
    <n v="0"/>
    <n v="0.25"/>
    <n v="1.5"/>
    <n v="-1.25"/>
  </r>
  <r>
    <s v="1434122"/>
    <s v="OH:UNUSED CAPACITY"/>
    <x v="1"/>
    <x v="0"/>
    <n v="1337.22"/>
    <n v="0"/>
    <n v="1337.22"/>
    <n v="1322.36"/>
    <n v="14.860000000000127"/>
    <n v="0"/>
    <n v="0"/>
    <n v="0"/>
    <n v="0"/>
    <n v="0"/>
  </r>
  <r>
    <s v="1434122"/>
    <s v="OVERHEAD: BULK PREP"/>
    <x v="1"/>
    <x v="0"/>
    <n v="2411.98"/>
    <n v="0"/>
    <n v="2411.98"/>
    <n v="2385.17"/>
    <n v="26.809999999999945"/>
    <n v="0"/>
    <n v="0"/>
    <n v="0"/>
    <n v="0"/>
    <n v="0"/>
  </r>
  <r>
    <s v="1434122"/>
    <s v="JCL LINE 1          / MACHINE DEPR"/>
    <x v="2"/>
    <x v="0"/>
    <n v="453.5"/>
    <n v="0"/>
    <n v="453.5"/>
    <n v="2721"/>
    <n v="-2267.5"/>
    <n v="0.25"/>
    <n v="0"/>
    <n v="0.25"/>
    <n v="1.5"/>
    <n v="-1.25"/>
  </r>
  <r>
    <s v="1434122"/>
    <s v="JCL LINE 1          / LABOUR HOURS"/>
    <x v="2"/>
    <x v="0"/>
    <n v="534.08000000000004"/>
    <n v="0"/>
    <n v="534.08000000000004"/>
    <n v="3204.49"/>
    <n v="-2670.41"/>
    <n v="5.25"/>
    <n v="0"/>
    <n v="5.25"/>
    <n v="31.5"/>
    <n v="-26.25"/>
  </r>
  <r>
    <s v="1434122"/>
    <s v="OVERHEAD: INDIRECT"/>
    <x v="1"/>
    <x v="0"/>
    <n v="5287.89"/>
    <n v="0"/>
    <n v="5287.89"/>
    <n v="5229.12"/>
    <n v="58.770000000000437"/>
    <n v="0"/>
    <n v="0"/>
    <n v="0"/>
    <n v="0"/>
    <n v="0"/>
  </r>
  <r>
    <s v="1434122"/>
    <s v="JCLEROUX LEDOMN      6X750ML     EU"/>
    <x v="3"/>
    <x v="4"/>
    <n v="-143786.85"/>
    <n v="0"/>
    <n v="-143786.85"/>
    <n v="-143786.88"/>
    <n v="2.9999999998835847E-2"/>
    <n v="-1500"/>
    <n v="0"/>
    <n v="-1500"/>
    <n v="-1500"/>
    <n v="0"/>
  </r>
  <r>
    <s v="1434122"/>
    <s v="CORK SPARK FIRST UNPRT 750 1 DISK"/>
    <x v="4"/>
    <x v="2"/>
    <n v="9409.69"/>
    <n v="0"/>
    <n v="9409.69"/>
    <n v="0"/>
    <n v="9409.69"/>
    <n v="9045"/>
    <n v="0"/>
    <n v="9045"/>
    <n v="0"/>
    <n v="9045"/>
  </r>
  <r>
    <s v="1434122"/>
    <s v="LAB 100X125MMWHT SEMI-GLOSSS/ADHOUTERCTN"/>
    <x v="4"/>
    <x v="2"/>
    <n v="150.33000000000001"/>
    <n v="127.68316831683168"/>
    <n v="22.64683168316833"/>
    <n v="128.96"/>
    <n v="21.370000000000005"/>
    <n v="1766"/>
    <n v="1500"/>
    <n v="266"/>
    <n v="1515"/>
    <n v="251"/>
  </r>
  <r>
    <s v="1434122"/>
    <s v="LAB JCLEROUX LEDOMN 750 7.5% DIST V3 BCK"/>
    <x v="4"/>
    <x v="2"/>
    <n v="476.65"/>
    <n v="471.41871921182263"/>
    <n v="5.2312807881773438"/>
    <n v="478.49"/>
    <n v="-1.8400000000000318"/>
    <n v="9100"/>
    <n v="9000"/>
    <n v="100"/>
    <n v="9135"/>
    <n v="-35"/>
  </r>
  <r>
    <s v="1434122"/>
    <s v="PAR CHIP 6X750  BN0503 &amp; IMP FACETSV2"/>
    <x v="4"/>
    <x v="2"/>
    <n v="746.46"/>
    <n v="742.497512437811"/>
    <n v="3.9624875621890396"/>
    <n v="746.21"/>
    <n v="0.25"/>
    <n v="1508"/>
    <n v="1500"/>
    <n v="8"/>
    <n v="1507.5"/>
    <n v="0.5"/>
  </r>
  <r>
    <s v="1434122"/>
    <s v="LAB JCLEROUX LEDOMN 750 V6 BDY"/>
    <x v="4"/>
    <x v="2"/>
    <n v="2167.0700000000002"/>
    <n v="2143.2610837438424"/>
    <n v="23.808916256157772"/>
    <n v="2175.41"/>
    <n v="-8.3399999999996908"/>
    <n v="9100"/>
    <n v="9000"/>
    <n v="100"/>
    <n v="9135"/>
    <n v="-35"/>
  </r>
  <r>
    <s v="1434122"/>
    <s v="LAB JCLEROUX LEDOMN 750 V8 NCK"/>
    <x v="4"/>
    <x v="2"/>
    <n v="2783.79"/>
    <n v="2753.192118226601"/>
    <n v="30.597881773398967"/>
    <n v="2794.49"/>
    <n v="-10.699999999999818"/>
    <n v="9100"/>
    <n v="9000"/>
    <n v="100"/>
    <n v="9135"/>
    <n v="-35"/>
  </r>
  <r>
    <s v="1434122"/>
    <s v="WIR JCLEROUX GEN SPARK       750&amp;1.5L V2"/>
    <x v="4"/>
    <x v="2"/>
    <n v="4316.34"/>
    <n v="4231.7058823529414"/>
    <n v="84.634117647058702"/>
    <n v="4316.34"/>
    <n v="0"/>
    <n v="9180"/>
    <n v="9000"/>
    <n v="180"/>
    <n v="9180"/>
    <n v="0"/>
  </r>
  <r>
    <s v="1434122"/>
    <s v="FOI+RIB JCLEROUX LEDOMN 34X127 ALU 750V6"/>
    <x v="4"/>
    <x v="2"/>
    <n v="8263.16"/>
    <n v="8083.5172413793107"/>
    <n v="179.64275862068916"/>
    <n v="8204.77"/>
    <n v="58.389999999999418"/>
    <n v="9200"/>
    <n v="9000"/>
    <n v="200"/>
    <n v="9135"/>
    <n v="65"/>
  </r>
  <r>
    <s v="1434122"/>
    <s v="CORK SPARK FIRST UNPRT 750"/>
    <x v="4"/>
    <x v="2"/>
    <n v="0"/>
    <n v="11218.766169154229"/>
    <n v="-11218.766169154229"/>
    <n v="11274.86"/>
    <n v="-11274.86"/>
    <n v="0"/>
    <n v="9000"/>
    <n v="-9000"/>
    <n v="9045"/>
    <n v="-9045"/>
  </r>
  <r>
    <s v="1434122"/>
    <s v="CTN JCLEROUX LEDOMN 6X750 BN503 V2"/>
    <x v="4"/>
    <x v="2"/>
    <n v="12249.45"/>
    <n v="12225.004926108375"/>
    <n v="24.445073891625725"/>
    <n v="12408.38"/>
    <n v="-158.92999999999847"/>
    <n v="1503"/>
    <n v="1500"/>
    <n v="3"/>
    <n v="1522.5"/>
    <n v="-19.5"/>
  </r>
  <r>
    <s v="1434122"/>
    <s v="BOT 0503 750 GRN   CORK  SPARKLING   NEW"/>
    <x v="4"/>
    <x v="2"/>
    <n v="45590.17"/>
    <n v="45138.782178217822"/>
    <n v="451.38782178217662"/>
    <n v="45590.17"/>
    <n v="0"/>
    <n v="9090"/>
    <n v="9000"/>
    <n v="90"/>
    <n v="9090"/>
    <n v="0"/>
  </r>
  <r>
    <s v="1434122"/>
    <s v="BULK JCLEROUX LED"/>
    <x v="4"/>
    <x v="3"/>
    <n v="39960.870000000003"/>
    <n v="39320.039800995022"/>
    <n v="640.83019900498039"/>
    <n v="39516.639999999999"/>
    <n v="444.2300000000032"/>
    <n v="6860"/>
    <n v="6750"/>
    <n v="110"/>
    <n v="6783.75"/>
    <n v="76.25"/>
  </r>
  <r>
    <s v="1434122"/>
    <s v="CO2"/>
    <x v="4"/>
    <x v="5"/>
    <n v="454.41"/>
    <n v="445.5"/>
    <n v="8.910000000000025"/>
    <n v="454.41"/>
    <n v="0"/>
    <n v="82.62"/>
    <n v="81"/>
    <n v="1.6200000000000045"/>
    <n v="82.62"/>
    <n v="0"/>
  </r>
  <r>
    <s v="1434124"/>
    <s v=" "/>
    <x v="0"/>
    <x v="0"/>
    <n v="24452.66"/>
    <n v="0"/>
    <n v="24452.66"/>
    <n v="0"/>
    <n v="24452.66"/>
    <n v="0"/>
    <n v="0"/>
    <n v="0"/>
    <n v="0"/>
    <n v="0"/>
  </r>
  <r>
    <s v="1434124"/>
    <s v="OH: BULK PREP DEPREC"/>
    <x v="1"/>
    <x v="0"/>
    <n v="404.43"/>
    <n v="0"/>
    <n v="404.43"/>
    <n v="407.15"/>
    <n v="-2.7199999999999704"/>
    <n v="0"/>
    <n v="0"/>
    <n v="0"/>
    <n v="0"/>
    <n v="0"/>
  </r>
  <r>
    <s v="1434124"/>
    <s v="OH: INDIRECT DEPREC"/>
    <x v="1"/>
    <x v="0"/>
    <n v="1813.97"/>
    <n v="0"/>
    <n v="1813.97"/>
    <n v="1826.16"/>
    <n v="-12.190000000000055"/>
    <n v="0"/>
    <n v="0"/>
    <n v="0"/>
    <n v="0"/>
    <n v="0"/>
  </r>
  <r>
    <s v="1434124"/>
    <s v="JCL LINE 1          / MACHINE HOUR"/>
    <x v="2"/>
    <x v="0"/>
    <n v="3927.66"/>
    <n v="0"/>
    <n v="3927.66"/>
    <n v="4081.37"/>
    <n v="-153.71000000000004"/>
    <n v="9.68"/>
    <n v="0"/>
    <n v="9.68"/>
    <n v="10.058999999999999"/>
    <n v="-0.37899999999999956"/>
  </r>
  <r>
    <s v="1434124"/>
    <s v="OH:UNUSED CAPACITY"/>
    <x v="1"/>
    <x v="0"/>
    <n v="12923.86"/>
    <n v="0"/>
    <n v="12923.86"/>
    <n v="13010.72"/>
    <n v="-86.859999999998763"/>
    <n v="0"/>
    <n v="0"/>
    <n v="0"/>
    <n v="0"/>
    <n v="0"/>
  </r>
  <r>
    <s v="1434124"/>
    <s v="JCL LINE 1          / MACHINE DEPR"/>
    <x v="2"/>
    <x v="0"/>
    <n v="17559.52"/>
    <n v="0"/>
    <n v="17559.52"/>
    <n v="18246.73"/>
    <n v="-687.20999999999913"/>
    <n v="9.68"/>
    <n v="0"/>
    <n v="9.68"/>
    <n v="10.058999999999999"/>
    <n v="-0.37899999999999956"/>
  </r>
  <r>
    <s v="1434124"/>
    <s v="JCL LINE 1          / LABOUR HOURS"/>
    <x v="2"/>
    <x v="0"/>
    <n v="20679.669999999998"/>
    <n v="0"/>
    <n v="20679.669999999998"/>
    <n v="21488.39"/>
    <n v="-808.72000000000116"/>
    <n v="203.28"/>
    <n v="0"/>
    <n v="203.28"/>
    <n v="211.23"/>
    <n v="-7.9499999999999886"/>
  </r>
  <r>
    <s v="1434124"/>
    <s v="OVERHEAD: BULK PREP"/>
    <x v="1"/>
    <x v="0"/>
    <n v="23311.08"/>
    <n v="0"/>
    <n v="23311.08"/>
    <n v="23467.75"/>
    <n v="-156.66999999999825"/>
    <n v="0"/>
    <n v="0"/>
    <n v="0"/>
    <n v="0"/>
    <n v="0"/>
  </r>
  <r>
    <s v="1434124"/>
    <s v="OVERHEAD: INDIRECT"/>
    <x v="1"/>
    <x v="0"/>
    <n v="51106.03"/>
    <n v="0"/>
    <n v="51106.03"/>
    <n v="51449.51"/>
    <n v="-343.4800000000032"/>
    <n v="0"/>
    <n v="0"/>
    <n v="0"/>
    <n v="0"/>
    <n v="0"/>
  </r>
  <r>
    <s v="1434124"/>
    <s v="JCLEROUX LAFLEUR NO ALC 12X750ML"/>
    <x v="3"/>
    <x v="4"/>
    <n v="-1528046.1"/>
    <n v="0"/>
    <n v="-1528046.1"/>
    <n v="-1528046.39"/>
    <n v="0.28999999980442226"/>
    <n v="-7342.75"/>
    <n v="0"/>
    <n v="-7342.75"/>
    <n v="-7342.75"/>
    <n v="0"/>
  </r>
  <r>
    <s v="1434124"/>
    <s v="LAB JCLEROUX LAFLEUR NO ALC 750 V3 BCK"/>
    <x v="4"/>
    <x v="2"/>
    <n v="1656.72"/>
    <n v="0"/>
    <n v="1656.72"/>
    <n v="0"/>
    <n v="1656.72"/>
    <n v="26000"/>
    <n v="0"/>
    <n v="26000"/>
    <n v="0"/>
    <n v="26000"/>
  </r>
  <r>
    <s v="1434124"/>
    <s v="LAB JCLEROUX LAFLEUR NO ALC 750 V2 NCK"/>
    <x v="4"/>
    <x v="2"/>
    <n v="29339.16"/>
    <n v="0"/>
    <n v="29339.16"/>
    <n v="0"/>
    <n v="29339.16"/>
    <n v="88850"/>
    <n v="0"/>
    <n v="88850"/>
    <n v="0"/>
    <n v="88850"/>
  </r>
  <r>
    <s v="1434124"/>
    <s v="CORK SPARK FIRST UNPRT 750 1 DISK"/>
    <x v="4"/>
    <x v="2"/>
    <n v="92457.4"/>
    <n v="0"/>
    <n v="92457.4"/>
    <n v="0"/>
    <n v="92457.4"/>
    <n v="88874"/>
    <n v="0"/>
    <n v="88874"/>
    <n v="0"/>
    <n v="88874"/>
  </r>
  <r>
    <s v="1434124"/>
    <s v="LAB JCLEROUX LAFLEUR NO ALC 750 V2 BDY"/>
    <x v="4"/>
    <x v="2"/>
    <n v="24279.48"/>
    <n v="0"/>
    <n v="24279.48"/>
    <n v="0"/>
    <n v="24279.48"/>
    <n v="88900"/>
    <n v="0"/>
    <n v="88900"/>
    <n v="0"/>
    <n v="88900"/>
  </r>
  <r>
    <s v="1434124"/>
    <s v="LAB JCLEROUX LAFLEUR NO ALC 750 V2 BCK"/>
    <x v="4"/>
    <x v="2"/>
    <n v="3766.5"/>
    <n v="5352.8669950738913"/>
    <n v="-1586.3669950738913"/>
    <n v="5433.16"/>
    <n v="-1666.6599999999999"/>
    <n v="62000"/>
    <n v="88113"/>
    <n v="-26113"/>
    <n v="89434.695000000007"/>
    <n v="-27434.695000000007"/>
  </r>
  <r>
    <s v="1434124"/>
    <s v="PAR CHIP 12X750 BN0503           V3"/>
    <x v="4"/>
    <x v="2"/>
    <n v="7281.87"/>
    <n v="7276.666666666667"/>
    <n v="5.203333333332921"/>
    <n v="7313.05"/>
    <n v="-31.180000000000291"/>
    <n v="7348"/>
    <n v="7342.7502487562188"/>
    <n v="5.2497512437812475"/>
    <n v="7379.4639999999999"/>
    <n v="-31.463999999999942"/>
  </r>
  <r>
    <s v="1434124"/>
    <s v="LAB JCLEROUX LAFLEUR NO ALC 750 BDY"/>
    <x v="4"/>
    <x v="2"/>
    <n v="0"/>
    <n v="22957.842364532018"/>
    <n v="-22957.842364532018"/>
    <n v="23302.21"/>
    <n v="-23302.21"/>
    <n v="0"/>
    <n v="88113"/>
    <n v="-88113"/>
    <n v="89434.695000000007"/>
    <n v="-89434.695000000007"/>
  </r>
  <r>
    <s v="1434124"/>
    <s v="LAB JCLEROUX LAFLEUR NO ALC 750 NCK"/>
    <x v="4"/>
    <x v="2"/>
    <n v="0"/>
    <n v="27763.527093596058"/>
    <n v="-27763.527093596058"/>
    <n v="28179.98"/>
    <n v="-28179.98"/>
    <n v="0"/>
    <n v="88113"/>
    <n v="-88113"/>
    <n v="89434.695000000007"/>
    <n v="-89434.695000000007"/>
  </r>
  <r>
    <s v="1434124"/>
    <s v="WIR JCLEROUX GEN SPARK       750&amp;1.5L V2"/>
    <x v="4"/>
    <x v="2"/>
    <n v="41572.800000000003"/>
    <n v="41429.852941176468"/>
    <n v="142.94705882353446"/>
    <n v="42258.45"/>
    <n v="-685.64999999999418"/>
    <n v="88417"/>
    <n v="88113"/>
    <n v="304"/>
    <n v="89875.26"/>
    <n v="-1458.2599999999948"/>
  </r>
  <r>
    <s v="1434124"/>
    <s v="CTN JCLEROUX LAFLEUR NO ALC 12X750 BN503"/>
    <x v="4"/>
    <x v="2"/>
    <n v="86332.800000000003"/>
    <n v="86130.453201970449"/>
    <n v="202.34679802955361"/>
    <n v="87422.41"/>
    <n v="-1089.6100000000006"/>
    <n v="7360"/>
    <n v="7342.7497536945812"/>
    <n v="17.250246305418841"/>
    <n v="7452.8909999999996"/>
    <n v="-92.890999999999622"/>
  </r>
  <r>
    <s v="1434124"/>
    <s v="FOI+RIB JCLEROUX LAFLEUR NO ALC ALU 750"/>
    <x v="4"/>
    <x v="2"/>
    <n v="95129.39"/>
    <n v="91129.724137931029"/>
    <n v="3999.6658620689705"/>
    <n v="92496.67"/>
    <n v="2632.7200000000012"/>
    <n v="91980"/>
    <n v="88113"/>
    <n v="3867"/>
    <n v="89434.695000000007"/>
    <n v="2545.304999999993"/>
  </r>
  <r>
    <s v="1434124"/>
    <s v="CORK SPARK FIRST UNPRT 750"/>
    <x v="4"/>
    <x v="2"/>
    <n v="0"/>
    <n v="109835.50248756219"/>
    <n v="-109835.50248756219"/>
    <n v="110384.68"/>
    <n v="-110384.68"/>
    <n v="0"/>
    <n v="88113"/>
    <n v="-88113"/>
    <n v="88553.565000000002"/>
    <n v="-88553.565000000002"/>
  </r>
  <r>
    <s v="1434124"/>
    <s v="BOT 0503 750 FLINT CORK  JCL    H17  NEW"/>
    <x v="4"/>
    <x v="2"/>
    <n v="498708.35"/>
    <n v="497686.00990099012"/>
    <n v="1022.3400990098598"/>
    <n v="502662.87"/>
    <n v="-3954.5200000000186"/>
    <n v="88294"/>
    <n v="88113"/>
    <n v="181"/>
    <n v="88994.13"/>
    <n v="-700.13000000000466"/>
  </r>
  <r>
    <s v="1434124"/>
    <s v="BULK JCLEROUX LAFLEUR NON-ALC"/>
    <x v="4"/>
    <x v="3"/>
    <n v="486893.93"/>
    <n v="485313.18811881187"/>
    <n v="1580.7418811881216"/>
    <n v="490166.32"/>
    <n v="-3272.390000000014"/>
    <n v="66300"/>
    <n v="66084.750495049506"/>
    <n v="215.24950495049416"/>
    <n v="66745.597999999998"/>
    <n v="-445.59799999999814"/>
  </r>
  <r>
    <s v="1434124"/>
    <s v="CO2"/>
    <x v="4"/>
    <x v="5"/>
    <n v="4448.82"/>
    <n v="4361.588235294118"/>
    <n v="87.231764705881687"/>
    <n v="4448.82"/>
    <n v="0"/>
    <n v="808.87699999999995"/>
    <n v="793.01666666666665"/>
    <n v="15.860333333333301"/>
    <n v="808.87699999999995"/>
    <n v="0"/>
  </r>
  <r>
    <s v="1434128"/>
    <s v=" "/>
    <x v="0"/>
    <x v="0"/>
    <n v="3308.53"/>
    <n v="0"/>
    <n v="3308.53"/>
    <n v="0"/>
    <n v="3308.53"/>
    <n v="0"/>
    <n v="0"/>
    <n v="0"/>
    <n v="0"/>
    <n v="0"/>
  </r>
  <r>
    <s v="1434128"/>
    <s v="OH: BULK PREP DEPREC"/>
    <x v="1"/>
    <x v="0"/>
    <n v="127.58"/>
    <n v="0"/>
    <n v="127.58"/>
    <n v="127.48"/>
    <n v="9.9999999999994316E-2"/>
    <n v="0"/>
    <n v="0"/>
    <n v="0"/>
    <n v="0"/>
    <n v="0"/>
  </r>
  <r>
    <s v="1434128"/>
    <s v="OH: INDIRECT DEPREC"/>
    <x v="1"/>
    <x v="0"/>
    <n v="572.23"/>
    <n v="0"/>
    <n v="572.23"/>
    <n v="571.78"/>
    <n v="0.45000000000004547"/>
    <n v="0"/>
    <n v="0"/>
    <n v="0"/>
    <n v="0"/>
    <n v="0"/>
  </r>
  <r>
    <s v="1434128"/>
    <s v="JCL LINE 1          / MACHINE HOUR"/>
    <x v="2"/>
    <x v="0"/>
    <n v="1521.56"/>
    <n v="0"/>
    <n v="1521.56"/>
    <n v="1874.97"/>
    <n v="-353.41000000000008"/>
    <n v="3.75"/>
    <n v="0"/>
    <n v="3.75"/>
    <n v="4.6210000000000004"/>
    <n v="-0.87100000000000044"/>
  </r>
  <r>
    <s v="1434128"/>
    <s v="OH:UNUSED CAPACITY"/>
    <x v="1"/>
    <x v="0"/>
    <n v="4076.96"/>
    <n v="0"/>
    <n v="4076.96"/>
    <n v="4073.74"/>
    <n v="3.2200000000002547"/>
    <n v="0"/>
    <n v="0"/>
    <n v="0"/>
    <n v="0"/>
    <n v="0"/>
  </r>
  <r>
    <s v="1434128"/>
    <s v="OVERHEAD: BULK PREP"/>
    <x v="1"/>
    <x v="0"/>
    <n v="7353.71"/>
    <n v="0"/>
    <n v="7353.71"/>
    <n v="7347.9"/>
    <n v="5.8100000000004002"/>
    <n v="0"/>
    <n v="0"/>
    <n v="0"/>
    <n v="0"/>
    <n v="0"/>
  </r>
  <r>
    <s v="1434128"/>
    <s v="JCL LINE 1          / MACHINE DEPR"/>
    <x v="2"/>
    <x v="0"/>
    <n v="6802.5"/>
    <n v="0"/>
    <n v="6802.5"/>
    <n v="8382.49"/>
    <n v="-1579.9899999999998"/>
    <n v="3.75"/>
    <n v="0"/>
    <n v="3.75"/>
    <n v="4.6210000000000004"/>
    <n v="-0.87100000000000044"/>
  </r>
  <r>
    <s v="1434128"/>
    <s v="JCL LINE 1          / LABOUR HOURS"/>
    <x v="2"/>
    <x v="0"/>
    <n v="8011.24"/>
    <n v="0"/>
    <n v="8011.24"/>
    <n v="9871.98"/>
    <n v="-1860.7399999999998"/>
    <n v="78.75"/>
    <n v="0"/>
    <n v="78.75"/>
    <n v="97.040999999999997"/>
    <n v="-18.290999999999997"/>
  </r>
  <r>
    <s v="1434128"/>
    <s v="OVERHEAD: INDIRECT"/>
    <x v="1"/>
    <x v="0"/>
    <n v="16121.91"/>
    <n v="0"/>
    <n v="16121.91"/>
    <n v="16109.17"/>
    <n v="12.739999999999782"/>
    <n v="0"/>
    <n v="0"/>
    <n v="0"/>
    <n v="0"/>
    <n v="0"/>
  </r>
  <r>
    <s v="1434128"/>
    <s v="JCLEROUX LACHSN      6X750ML        ANGL"/>
    <x v="3"/>
    <x v="4"/>
    <n v="-444318.85"/>
    <n v="0"/>
    <n v="-444318.85"/>
    <n v="-444318.78"/>
    <n v="-6.9999999948777258E-2"/>
    <n v="-4621"/>
    <n v="0"/>
    <n v="-4621"/>
    <n v="-4621"/>
    <n v="0"/>
  </r>
  <r>
    <s v="1434128"/>
    <s v="LAB 100X125MMWHT SEMI-GLOSSS/ADHOUTERCTN"/>
    <x v="4"/>
    <x v="2"/>
    <n v="425.26"/>
    <n v="393.33663366336634"/>
    <n v="31.923366336633649"/>
    <n v="397.27"/>
    <n v="27.990000000000009"/>
    <n v="4996"/>
    <n v="4621"/>
    <n v="375"/>
    <n v="4667.21"/>
    <n v="328.78999999999996"/>
  </r>
  <r>
    <s v="1434128"/>
    <s v="LAB JCLEROUX LACHSN 750 7.5% ANGL V3 BCK"/>
    <x v="4"/>
    <x v="2"/>
    <n v="1611.68"/>
    <n v="1595.9113300492611"/>
    <n v="15.768669950738968"/>
    <n v="1619.85"/>
    <n v="-8.1699999999998454"/>
    <n v="28000"/>
    <n v="27726"/>
    <n v="274"/>
    <n v="28141.89"/>
    <n v="-141.88999999999942"/>
  </r>
  <r>
    <s v="1434128"/>
    <s v="PAR CHIP 6X750  BN0503 &amp; IMP FACETSV2"/>
    <x v="4"/>
    <x v="2"/>
    <n v="2288.88"/>
    <n v="2287.3930348258705"/>
    <n v="1.4869651741296366"/>
    <n v="2298.83"/>
    <n v="-9.9499999999998181"/>
    <n v="4624"/>
    <n v="4620.9999999999991"/>
    <n v="3.0000000000009095"/>
    <n v="4644.1049999999996"/>
    <n v="-20.104999999999563"/>
  </r>
  <r>
    <s v="1434128"/>
    <s v="LAB JCLEROUX LACHSN 750 V9 BDY"/>
    <x v="4"/>
    <x v="2"/>
    <n v="6535.76"/>
    <n v="6471.8029556650245"/>
    <n v="63.957044334975762"/>
    <n v="6568.88"/>
    <n v="-33.119999999999891"/>
    <n v="28000"/>
    <n v="27726"/>
    <n v="274"/>
    <n v="28141.89"/>
    <n v="-141.88999999999942"/>
  </r>
  <r>
    <s v="1434128"/>
    <s v="LAB JCLEROUX LACHSN 750  V10 NCK"/>
    <x v="4"/>
    <x v="2"/>
    <n v="8440.0400000000009"/>
    <n v="8357.4482758620688"/>
    <n v="82.591724137932033"/>
    <n v="8482.81"/>
    <n v="-42.769999999998618"/>
    <n v="28000"/>
    <n v="27726"/>
    <n v="274"/>
    <n v="28141.89"/>
    <n v="-141.88999999999942"/>
  </r>
  <r>
    <s v="1434128"/>
    <s v="WIR JCLEROUX GEN SPARK       750&amp;1.5L V2"/>
    <x v="4"/>
    <x v="2"/>
    <n v="13294.62"/>
    <n v="13036.490196078432"/>
    <n v="258.12980392156896"/>
    <n v="13297.22"/>
    <n v="-2.5999999999985448"/>
    <n v="28275"/>
    <n v="27726"/>
    <n v="549"/>
    <n v="28280.52"/>
    <n v="-5.5200000000004366"/>
  </r>
  <r>
    <s v="1434128"/>
    <s v="FOI+RIB JCLEROUX LACHSN 34X127 ALU 750V6"/>
    <x v="4"/>
    <x v="2"/>
    <n v="26218.03"/>
    <n v="25066.295566502464"/>
    <n v="1151.7344334975351"/>
    <n v="25442.29"/>
    <n v="775.73999999999796"/>
    <n v="29000"/>
    <n v="27726"/>
    <n v="1274"/>
    <n v="28141.89"/>
    <n v="858.11000000000058"/>
  </r>
  <r>
    <s v="1434128"/>
    <s v="CORK SPARK FIRST UNPRT 750"/>
    <x v="4"/>
    <x v="2"/>
    <n v="34902.839999999997"/>
    <n v="34561.293532338306"/>
    <n v="341.54646766169026"/>
    <n v="34734.1"/>
    <n v="168.73999999999796"/>
    <n v="28000"/>
    <n v="27726"/>
    <n v="274"/>
    <n v="27864.63"/>
    <n v="135.36999999999898"/>
  </r>
  <r>
    <s v="1434128"/>
    <s v="CTN JCLEROUX LACHSN 6X750 BN503"/>
    <x v="4"/>
    <x v="2"/>
    <n v="37742.65"/>
    <n v="37661.152709359609"/>
    <n v="81.497290640392748"/>
    <n v="38226.07"/>
    <n v="-483.41999999999825"/>
    <n v="4631"/>
    <n v="4620.9999999999991"/>
    <n v="10.000000000000909"/>
    <n v="4690.3149999999996"/>
    <n v="-59.3149999999996"/>
  </r>
  <r>
    <s v="1434128"/>
    <s v="BOT 0503 750 GRN   CORK  SPARKLING   NEW"/>
    <x v="4"/>
    <x v="2"/>
    <n v="140421.73000000001"/>
    <n v="139057.53465346532"/>
    <n v="1364.1953465346887"/>
    <n v="140448.10999999999"/>
    <n v="-26.379999999975553"/>
    <n v="27998"/>
    <n v="27726"/>
    <n v="272"/>
    <n v="28003.26"/>
    <n v="-5.2599999999983993"/>
  </r>
  <r>
    <s v="1434128"/>
    <s v="BULK JCLEROUX LAC"/>
    <x v="4"/>
    <x v="3"/>
    <n v="123141.25"/>
    <n v="122431.78109452737"/>
    <n v="709.4689054726332"/>
    <n v="123043.94"/>
    <n v="97.309999999997672"/>
    <n v="20915"/>
    <n v="20794.500497512439"/>
    <n v="120.49950248756068"/>
    <n v="20898.473000000002"/>
    <n v="16.526999999998225"/>
  </r>
  <r>
    <s v="1434128"/>
    <s v="CO2"/>
    <x v="4"/>
    <x v="5"/>
    <n v="1399.89"/>
    <n v="1372.4411764705883"/>
    <n v="27.448823529411811"/>
    <n v="1399.89"/>
    <n v="0"/>
    <n v="254.52500000000001"/>
    <n v="249.53431372549019"/>
    <n v="4.9906862745098124"/>
    <n v="254.52500000000001"/>
    <n v="0"/>
  </r>
  <r>
    <s v="1434130"/>
    <s v=" "/>
    <x v="0"/>
    <x v="0"/>
    <n v="-5413.1"/>
    <n v="0"/>
    <n v="-5413.1"/>
    <n v="0"/>
    <n v="-5413.1"/>
    <n v="0"/>
    <n v="0"/>
    <n v="0"/>
    <n v="0"/>
    <n v="0"/>
  </r>
  <r>
    <s v="1434130"/>
    <s v="OH: BULK PREP DEPREC"/>
    <x v="1"/>
    <x v="0"/>
    <n v="54.7"/>
    <n v="0"/>
    <n v="54.7"/>
    <n v="54.83"/>
    <n v="-0.12999999999999545"/>
    <n v="0"/>
    <n v="0"/>
    <n v="0"/>
    <n v="0"/>
    <n v="0"/>
  </r>
  <r>
    <s v="1434130"/>
    <s v="OH: INDIRECT DEPREC"/>
    <x v="1"/>
    <x v="0"/>
    <n v="245.36"/>
    <n v="0"/>
    <n v="245.36"/>
    <n v="245.92"/>
    <n v="-0.55999999999997385"/>
    <n v="0"/>
    <n v="0"/>
    <n v="0"/>
    <n v="0"/>
    <n v="0"/>
  </r>
  <r>
    <s v="1434130"/>
    <s v="OH:UNUSED CAPACITY"/>
    <x v="1"/>
    <x v="0"/>
    <n v="1748.13"/>
    <n v="0"/>
    <n v="1748.13"/>
    <n v="1752.1"/>
    <n v="-3.9699999999997999"/>
    <n v="0"/>
    <n v="0"/>
    <n v="0"/>
    <n v="0"/>
    <n v="0"/>
  </r>
  <r>
    <s v="1434130"/>
    <s v="JCL LINE 1          / MACHINE HOUR"/>
    <x v="2"/>
    <x v="0"/>
    <n v="2775.34"/>
    <n v="0"/>
    <n v="2775.34"/>
    <n v="2487.9"/>
    <n v="287.44000000000005"/>
    <n v="6.84"/>
    <n v="0"/>
    <n v="6.84"/>
    <n v="6.1319999999999997"/>
    <n v="0.70800000000000018"/>
  </r>
  <r>
    <s v="1434130"/>
    <s v="OVERHEAD: BULK PREP"/>
    <x v="1"/>
    <x v="0"/>
    <n v="3153.15"/>
    <n v="0"/>
    <n v="3153.15"/>
    <n v="3160.31"/>
    <n v="-7.1599999999998545"/>
    <n v="0"/>
    <n v="0"/>
    <n v="0"/>
    <n v="0"/>
    <n v="0"/>
  </r>
  <r>
    <s v="1434130"/>
    <s v="OVERHEAD: INDIRECT"/>
    <x v="1"/>
    <x v="0"/>
    <n v="6912.8"/>
    <n v="0"/>
    <n v="6912.8"/>
    <n v="6928.5"/>
    <n v="-15.699999999999818"/>
    <n v="0"/>
    <n v="0"/>
    <n v="0"/>
    <n v="0"/>
    <n v="0"/>
  </r>
  <r>
    <s v="1434130"/>
    <s v="JCL LINE 1          / MACHINE DEPR"/>
    <x v="2"/>
    <x v="0"/>
    <n v="12407.76"/>
    <n v="0"/>
    <n v="12407.76"/>
    <n v="11122.76"/>
    <n v="1285"/>
    <n v="6.84"/>
    <n v="0"/>
    <n v="6.84"/>
    <n v="6.1319999999999997"/>
    <n v="0.70800000000000018"/>
  </r>
  <r>
    <s v="1434130"/>
    <s v="JCL LINE 1          / LABOUR HOURS"/>
    <x v="2"/>
    <x v="0"/>
    <n v="14612.5"/>
    <n v="0"/>
    <n v="14612.5"/>
    <n v="13099.26"/>
    <n v="1513.2399999999998"/>
    <n v="143.63999999999999"/>
    <n v="0"/>
    <n v="143.63999999999999"/>
    <n v="128.76499999999999"/>
    <n v="14.875"/>
  </r>
  <r>
    <s v="1434130"/>
    <s v="JCLEROUX LACHSN     24X187ML"/>
    <x v="3"/>
    <x v="4"/>
    <n v="-309706.69"/>
    <n v="0"/>
    <n v="-309706.69"/>
    <n v="-309706.68"/>
    <n v="-1.0000000009313226E-2"/>
    <n v="-1992.7909999999999"/>
    <n v="0"/>
    <n v="-1992.7909999999999"/>
    <n v="-1992.7909999999999"/>
    <n v="0"/>
  </r>
  <r>
    <s v="1434130"/>
    <s v="LAB 100X50MM ROLL S/ADH WHITE"/>
    <x v="4"/>
    <x v="2"/>
    <n v="86.24"/>
    <n v="78.117647058823536"/>
    <n v="8.1223529411764588"/>
    <n v="79.680000000000007"/>
    <n v="6.5599999999999881"/>
    <n v="2200"/>
    <n v="1992.791176470588"/>
    <n v="207.20882352941203"/>
    <n v="2032.6469999999999"/>
    <n v="167.35300000000007"/>
  </r>
  <r>
    <s v="1434130"/>
    <s v="LAB JCLEROUX LACHSN 187 7.5% V8H BCK"/>
    <x v="4"/>
    <x v="2"/>
    <n v="1691.52"/>
    <n v="1685.4187192118227"/>
    <n v="6.1012807881772915"/>
    <n v="1710.7"/>
    <n v="-19.180000000000064"/>
    <n v="48000"/>
    <n v="47826.984236453209"/>
    <n v="173.01576354679128"/>
    <n v="48544.389000000003"/>
    <n v="-544.38900000000285"/>
  </r>
  <r>
    <s v="1434130"/>
    <s v="PAR CHIP 24X187 BN R0865 ECONO CELL LH"/>
    <x v="4"/>
    <x v="2"/>
    <n v="2120.7399999999998"/>
    <n v="2044.6069651741293"/>
    <n v="76.133034825870482"/>
    <n v="2054.83"/>
    <n v="65.909999999999854"/>
    <n v="2067"/>
    <n v="1992.7910447761194"/>
    <n v="74.208955223880594"/>
    <n v="2002.7550000000001"/>
    <n v="64.244999999999891"/>
  </r>
  <r>
    <s v="1434130"/>
    <s v="ROPP PLSTCP 28MM            OVERCAP"/>
    <x v="4"/>
    <x v="2"/>
    <n v="7922.75"/>
    <n v="7689.1485148514848"/>
    <n v="233.60148514851517"/>
    <n v="7766.04"/>
    <n v="156.71000000000004"/>
    <n v="49280"/>
    <n v="47826.984158415842"/>
    <n v="1453.0158415841579"/>
    <n v="48305.254000000001"/>
    <n v="974.74599999999919"/>
  </r>
  <r>
    <s v="1434130"/>
    <s v="LAB JCLEROUX LACHSN 187 V6 BDY"/>
    <x v="4"/>
    <x v="2"/>
    <n v="8346.24"/>
    <n v="8316.1576354679801"/>
    <n v="30.08236453201971"/>
    <n v="8440.9"/>
    <n v="-94.659999999999854"/>
    <n v="48000"/>
    <n v="47826.984236453209"/>
    <n v="173.01576354679128"/>
    <n v="48544.389000000003"/>
    <n v="-544.38900000000285"/>
  </r>
  <r>
    <s v="1434130"/>
    <s v="ROPP SPARK  28MM   NR001 250 GLD"/>
    <x v="4"/>
    <x v="2"/>
    <n v="14039.34"/>
    <n v="13907.60396039604"/>
    <n v="131.73603960396031"/>
    <n v="14046.68"/>
    <n v="-7.3400000000001455"/>
    <n v="48280"/>
    <n v="47826.984158415842"/>
    <n v="453.0158415841579"/>
    <n v="48305.254000000001"/>
    <n v="-25.254000000000815"/>
  </r>
  <r>
    <s v="1434130"/>
    <s v="CTN JCLEROUX GEN    24X187 BN865 V4"/>
    <x v="4"/>
    <x v="2"/>
    <n v="16298.77"/>
    <n v="15683.270935960591"/>
    <n v="615.49906403940986"/>
    <n v="15918.52"/>
    <n v="380.25"/>
    <n v="2071"/>
    <n v="1992.791133004926"/>
    <n v="78.208866995074004"/>
    <n v="2022.683"/>
    <n v="48.317000000000007"/>
  </r>
  <r>
    <s v="1434130"/>
    <s v="LAB JCLEROUX LACHSN 187 V7 NCK"/>
    <x v="4"/>
    <x v="2"/>
    <n v="19135.68"/>
    <n v="19066.709359605913"/>
    <n v="68.970640394087241"/>
    <n v="19352.71"/>
    <n v="-217.02999999999884"/>
    <n v="48000"/>
    <n v="47826.984236453209"/>
    <n v="173.01576354679128"/>
    <n v="48544.389000000003"/>
    <n v="-544.38900000000285"/>
  </r>
  <r>
    <s v="1434130"/>
    <s v="FOI JCLEROUX LACHSN 32X92 ALU 187  REDV4"/>
    <x v="4"/>
    <x v="2"/>
    <n v="25411.96"/>
    <n v="25296.65024630542"/>
    <n v="115.30975369457883"/>
    <n v="25676.1"/>
    <n v="-264.13999999999942"/>
    <n v="48045"/>
    <n v="47826.984236453209"/>
    <n v="218.01576354679128"/>
    <n v="48544.389000000003"/>
    <n v="-499.38900000000285"/>
  </r>
  <r>
    <s v="1434130"/>
    <s v="BOT 0865 187.5 GRN ROPP  SPARK       NEW"/>
    <x v="4"/>
    <x v="2"/>
    <n v="124761.19"/>
    <n v="121082.62376237624"/>
    <n v="3678.5662376237597"/>
    <n v="122293.45"/>
    <n v="2467.7400000000052"/>
    <n v="49280"/>
    <n v="47826.984158415842"/>
    <n v="1453.0158415841579"/>
    <n v="48305.254000000001"/>
    <n v="974.74599999999919"/>
  </r>
  <r>
    <s v="1434130"/>
    <s v="BULK JCLEROUX LAC"/>
    <x v="4"/>
    <x v="3"/>
    <n v="52791.92"/>
    <n v="52648.557213930348"/>
    <n v="143.36278606965061"/>
    <n v="52911.8"/>
    <n v="-119.88000000000466"/>
    <n v="8968"/>
    <n v="8943.6457711442781"/>
    <n v="24.354228855721885"/>
    <n v="8988.3639999999996"/>
    <n v="-20.363999999999578"/>
  </r>
  <r>
    <s v="1434130"/>
    <s v="CO2"/>
    <x v="4"/>
    <x v="5"/>
    <n v="603.70000000000005"/>
    <n v="591.86274509803934"/>
    <n v="11.837254901960705"/>
    <n v="603.70000000000005"/>
    <n v="0"/>
    <n v="109.76300000000001"/>
    <n v="107.6107843137255"/>
    <n v="2.1522156862745021"/>
    <n v="109.76300000000001"/>
    <n v="0"/>
  </r>
  <r>
    <s v="1434172"/>
    <s v=" "/>
    <x v="0"/>
    <x v="0"/>
    <n v="5804.45"/>
    <n v="0"/>
    <n v="5804.45"/>
    <n v="0"/>
    <n v="5804.45"/>
    <n v="0"/>
    <n v="0"/>
    <n v="0"/>
    <n v="0"/>
    <n v="0"/>
  </r>
  <r>
    <s v="1434172"/>
    <s v="OH: BULK PREP DEPREC"/>
    <x v="1"/>
    <x v="0"/>
    <n v="184.22"/>
    <n v="0"/>
    <n v="184.22"/>
    <n v="183.46"/>
    <n v="0.75999999999999091"/>
    <n v="0"/>
    <n v="0"/>
    <n v="0"/>
    <n v="0"/>
    <n v="0"/>
  </r>
  <r>
    <s v="1434172"/>
    <s v="OH: INDIRECT DEPREC"/>
    <x v="1"/>
    <x v="0"/>
    <n v="826.27"/>
    <n v="0"/>
    <n v="826.27"/>
    <n v="822.84"/>
    <n v="3.42999999999995"/>
    <n v="0"/>
    <n v="0"/>
    <n v="0"/>
    <n v="0"/>
    <n v="0"/>
  </r>
  <r>
    <s v="1434172"/>
    <s v="JCL LINE 1          / MACHINE HOUR"/>
    <x v="2"/>
    <x v="0"/>
    <n v="2097.73"/>
    <n v="0"/>
    <n v="2097.73"/>
    <n v="1848.16"/>
    <n v="249.56999999999994"/>
    <n v="5.17"/>
    <n v="0"/>
    <n v="5.17"/>
    <n v="4.5549999999999997"/>
    <n v="0.61500000000000021"/>
  </r>
  <r>
    <s v="1434172"/>
    <s v="OH:UNUSED CAPACITY"/>
    <x v="1"/>
    <x v="0"/>
    <n v="5886.89"/>
    <n v="0"/>
    <n v="5886.89"/>
    <n v="5862.45"/>
    <n v="24.440000000000509"/>
    <n v="0"/>
    <n v="0"/>
    <n v="0"/>
    <n v="0"/>
    <n v="0"/>
  </r>
  <r>
    <s v="1434172"/>
    <s v="JCL LINE 1          / MACHINE DEPR"/>
    <x v="2"/>
    <x v="0"/>
    <n v="9378.3799999999992"/>
    <n v="0"/>
    <n v="9378.3799999999992"/>
    <n v="8262.6200000000008"/>
    <n v="1115.7599999999984"/>
    <n v="5.17"/>
    <n v="0"/>
    <n v="5.17"/>
    <n v="4.5549999999999997"/>
    <n v="0.61500000000000021"/>
  </r>
  <r>
    <s v="1434172"/>
    <s v="JCL LINE 1          / LABOUR HOURS"/>
    <x v="2"/>
    <x v="0"/>
    <n v="11044.82"/>
    <n v="0"/>
    <n v="11044.82"/>
    <n v="9730.5400000000009"/>
    <n v="1314.2799999999988"/>
    <n v="108.57"/>
    <n v="0"/>
    <n v="108.57"/>
    <n v="95.650999999999996"/>
    <n v="12.918999999999997"/>
  </r>
  <r>
    <s v="1434172"/>
    <s v="OVERHEAD: BULK PREP"/>
    <x v="1"/>
    <x v="0"/>
    <n v="10618.32"/>
    <n v="0"/>
    <n v="10618.32"/>
    <n v="10574.24"/>
    <n v="44.079999999999927"/>
    <n v="0"/>
    <n v="0"/>
    <n v="0"/>
    <n v="0"/>
    <n v="0"/>
  </r>
  <r>
    <s v="1434172"/>
    <s v="OVERHEAD: INDIRECT"/>
    <x v="1"/>
    <x v="0"/>
    <n v="23279.07"/>
    <n v="0"/>
    <n v="23279.07"/>
    <n v="23182.42"/>
    <n v="96.650000000001455"/>
    <n v="0"/>
    <n v="0"/>
    <n v="0"/>
    <n v="0"/>
    <n v="0"/>
  </r>
  <r>
    <s v="1434172"/>
    <s v="JCLEROUX LACHSN     12X750ML"/>
    <x v="3"/>
    <x v="4"/>
    <n v="-616459.09"/>
    <n v="0"/>
    <n v="-616459.09"/>
    <n v="-616459.06999999995"/>
    <n v="-2.0000000018626451E-2"/>
    <n v="-3325"/>
    <n v="0"/>
    <n v="-3325"/>
    <n v="-3325"/>
    <n v="0"/>
  </r>
  <r>
    <s v="1434172"/>
    <s v="CORK SPARK FIRST UNPRT 750 1 DISK"/>
    <x v="4"/>
    <x v="2"/>
    <n v="42029.97"/>
    <n v="0"/>
    <n v="42029.97"/>
    <n v="0"/>
    <n v="42029.97"/>
    <n v="40401"/>
    <n v="0"/>
    <n v="40401"/>
    <n v="0"/>
    <n v="40401"/>
  </r>
  <r>
    <s v="1434172"/>
    <s v="LAB JCLEROUX LACHSN 750 7.5% V10H BCK"/>
    <x v="4"/>
    <x v="2"/>
    <n v="2574.29"/>
    <n v="2542.423645320197"/>
    <n v="31.866354679802953"/>
    <n v="2580.56"/>
    <n v="-6.2699999999999818"/>
    <n v="40400"/>
    <n v="39900"/>
    <n v="500"/>
    <n v="40498.5"/>
    <n v="-98.5"/>
  </r>
  <r>
    <s v="1434172"/>
    <s v="PAR CHIP 12X750 BN0503           V3"/>
    <x v="4"/>
    <x v="2"/>
    <n v="3294.09"/>
    <n v="3295.0746268656717"/>
    <n v="-0.98462686567154378"/>
    <n v="3311.55"/>
    <n v="-17.460000000000036"/>
    <n v="3324"/>
    <n v="3325"/>
    <n v="-1"/>
    <n v="3341.625"/>
    <n v="-17.625"/>
  </r>
  <r>
    <s v="1434172"/>
    <s v="LAB JCLEROUX LACHSN 750 V9 BDY"/>
    <x v="4"/>
    <x v="2"/>
    <n v="9830.56"/>
    <n v="9830.5615763546793"/>
    <n v="-1.5763546798552852E-3"/>
    <n v="9978.02"/>
    <n v="-147.46000000000095"/>
    <n v="39900"/>
    <n v="39900"/>
    <n v="0"/>
    <n v="40498.5"/>
    <n v="-598.5"/>
  </r>
  <r>
    <s v="1434172"/>
    <s v="LAB JCLEROUX LACHSN 750  V10 NCK"/>
    <x v="4"/>
    <x v="2"/>
    <n v="12600.72"/>
    <n v="12696.177339901478"/>
    <n v="-95.457339901478917"/>
    <n v="12886.62"/>
    <n v="-285.90000000000146"/>
    <n v="39600"/>
    <n v="39900"/>
    <n v="-300"/>
    <n v="40498.5"/>
    <n v="-898.5"/>
  </r>
  <r>
    <s v="1434172"/>
    <s v="WIR JCLEROUX GEN SPARK       750&amp;1.5L V2"/>
    <x v="4"/>
    <x v="2"/>
    <n v="18809.48"/>
    <n v="18760.578431372549"/>
    <n v="48.901568627450615"/>
    <n v="19135.79"/>
    <n v="-326.31000000000131"/>
    <n v="40004"/>
    <n v="39900"/>
    <n v="104"/>
    <n v="40698"/>
    <n v="-694"/>
  </r>
  <r>
    <s v="1434172"/>
    <s v="FOI+RIB JCLEROUX LACHSN 34X127 ALU 750V6"/>
    <x v="4"/>
    <x v="2"/>
    <n v="38097.51"/>
    <n v="36072.472906403942"/>
    <n v="2025.03709359606"/>
    <n v="36613.56"/>
    <n v="1483.9500000000044"/>
    <n v="42140"/>
    <n v="39900"/>
    <n v="2240"/>
    <n v="40498.5"/>
    <n v="1641.5"/>
  </r>
  <r>
    <s v="1434172"/>
    <s v="CTN JCLEROUX LACHSN 12X750 BN503 V6"/>
    <x v="4"/>
    <x v="2"/>
    <n v="40008.6"/>
    <n v="39733.753694581283"/>
    <n v="274.84630541871593"/>
    <n v="40329.760000000002"/>
    <n v="-321.16000000000349"/>
    <n v="3348"/>
    <n v="3325"/>
    <n v="23"/>
    <n v="3374.875"/>
    <n v="-26.875"/>
  </r>
  <r>
    <s v="1434172"/>
    <s v="CORK SPARK FIRST UNPRT 750"/>
    <x v="4"/>
    <x v="2"/>
    <n v="0"/>
    <n v="49736.54726368159"/>
    <n v="-49736.54726368159"/>
    <n v="49985.23"/>
    <n v="-49985.23"/>
    <n v="0"/>
    <n v="39900"/>
    <n v="-39900"/>
    <n v="40099.5"/>
    <n v="-40099.5"/>
  </r>
  <r>
    <s v="1434172"/>
    <s v="BOT 0503 750 GRN   CORK  SPARKLING   NEW"/>
    <x v="4"/>
    <x v="2"/>
    <n v="200300.83"/>
    <n v="200115.25742574257"/>
    <n v="185.57257425741409"/>
    <n v="202116.41"/>
    <n v="-1815.5800000000163"/>
    <n v="39937"/>
    <n v="39900"/>
    <n v="37"/>
    <n v="40299"/>
    <n v="-362"/>
  </r>
  <r>
    <s v="1434172"/>
    <s v="BULK JCLEROUX LAC"/>
    <x v="4"/>
    <x v="3"/>
    <n v="177778.34"/>
    <n v="176159.49253731343"/>
    <n v="1618.8474626865645"/>
    <n v="177040.29"/>
    <n v="738.04999999998836"/>
    <n v="30200"/>
    <n v="29925"/>
    <n v="275"/>
    <n v="30074.625"/>
    <n v="125.375"/>
  </r>
  <r>
    <s v="1434172"/>
    <s v="CO2"/>
    <x v="4"/>
    <x v="5"/>
    <n v="2014.55"/>
    <n v="1975.0490196078431"/>
    <n v="39.500980392156862"/>
    <n v="2014.55"/>
    <n v="0"/>
    <n v="366.28199999999998"/>
    <n v="359.09999999999997"/>
    <n v="7.1820000000000164"/>
    <n v="366.28199999999998"/>
    <n v="0"/>
  </r>
  <r>
    <s v="1434173"/>
    <s v=" "/>
    <x v="0"/>
    <x v="0"/>
    <n v="22743.23"/>
    <n v="0"/>
    <n v="22743.23"/>
    <n v="0"/>
    <n v="22743.23"/>
    <n v="0"/>
    <n v="0"/>
    <n v="0"/>
    <n v="0"/>
    <n v="0"/>
  </r>
  <r>
    <s v="1434173"/>
    <s v="OH: BULK PREP DEPREC"/>
    <x v="1"/>
    <x v="0"/>
    <n v="283.04000000000002"/>
    <n v="0"/>
    <n v="283.04000000000002"/>
    <n v="283.37"/>
    <n v="-0.32999999999998408"/>
    <n v="0"/>
    <n v="0"/>
    <n v="0"/>
    <n v="0"/>
    <n v="0"/>
  </r>
  <r>
    <s v="1434173"/>
    <s v="OH: INDIRECT DEPREC"/>
    <x v="1"/>
    <x v="0"/>
    <n v="1269.5"/>
    <n v="0"/>
    <n v="1269.5"/>
    <n v="1270.97"/>
    <n v="-1.4700000000000273"/>
    <n v="0"/>
    <n v="0"/>
    <n v="0"/>
    <n v="0"/>
    <n v="0"/>
  </r>
  <r>
    <s v="1434173"/>
    <s v="JCL LINE 1          / MACHINE HOUR"/>
    <x v="2"/>
    <x v="0"/>
    <n v="2166.71"/>
    <n v="0"/>
    <n v="2166.71"/>
    <n v="2854.69"/>
    <n v="-687.98"/>
    <n v="5.34"/>
    <n v="0"/>
    <n v="5.34"/>
    <n v="7.0359999999999996"/>
    <n v="-1.6959999999999997"/>
  </r>
  <r>
    <s v="1434173"/>
    <s v="OH:UNUSED CAPACITY"/>
    <x v="1"/>
    <x v="0"/>
    <n v="9044.75"/>
    <n v="0"/>
    <n v="9044.75"/>
    <n v="9055.2000000000007"/>
    <n v="-10.450000000000728"/>
    <n v="0"/>
    <n v="0"/>
    <n v="0"/>
    <n v="0"/>
    <n v="0"/>
  </r>
  <r>
    <s v="1434173"/>
    <s v="JCL LINE 1          / MACHINE DEPR"/>
    <x v="2"/>
    <x v="0"/>
    <n v="9686.76"/>
    <n v="0"/>
    <n v="9686.76"/>
    <n v="12762.54"/>
    <n v="-3075.7800000000007"/>
    <n v="5.34"/>
    <n v="0"/>
    <n v="5.34"/>
    <n v="7.0359999999999996"/>
    <n v="-1.6959999999999997"/>
  </r>
  <r>
    <s v="1434173"/>
    <s v="JCL LINE 1          / LABOUR HOURS"/>
    <x v="2"/>
    <x v="0"/>
    <n v="11408"/>
    <n v="0"/>
    <n v="11408"/>
    <n v="15029.9"/>
    <n v="-3621.8999999999996"/>
    <n v="112.14"/>
    <n v="0"/>
    <n v="112.14"/>
    <n v="147.74299999999999"/>
    <n v="-35.602999999999994"/>
  </r>
  <r>
    <s v="1434173"/>
    <s v="OVERHEAD: BULK PREP"/>
    <x v="1"/>
    <x v="0"/>
    <n v="16314.24"/>
    <n v="0"/>
    <n v="16314.24"/>
    <n v="16333.09"/>
    <n v="-18.850000000000364"/>
    <n v="0"/>
    <n v="0"/>
    <n v="0"/>
    <n v="0"/>
    <n v="0"/>
  </r>
  <r>
    <s v="1434173"/>
    <s v="OVERHEAD: INDIRECT"/>
    <x v="1"/>
    <x v="0"/>
    <n v="35766.51"/>
    <n v="0"/>
    <n v="35766.51"/>
    <n v="35807.839999999997"/>
    <n v="-41.32999999999447"/>
    <n v="0"/>
    <n v="0"/>
    <n v="0"/>
    <n v="0"/>
    <n v="0"/>
  </r>
  <r>
    <s v="1434173"/>
    <s v="JCLEROUX LACHSN     12X750ML"/>
    <x v="3"/>
    <x v="4"/>
    <n v="-952189.76"/>
    <n v="0"/>
    <n v="-952189.76"/>
    <n v="-952189.73"/>
    <n v="-3.0000000027939677E-2"/>
    <n v="-5135.8329999999996"/>
    <n v="0"/>
    <n v="-5135.8329999999996"/>
    <n v="-5135.8329999999996"/>
    <n v="0"/>
  </r>
  <r>
    <s v="1434173"/>
    <s v="CORK SPARK FIRST UNPRT 750 1 DISK"/>
    <x v="4"/>
    <x v="2"/>
    <n v="64882.68"/>
    <n v="0"/>
    <n v="64882.68"/>
    <n v="0"/>
    <n v="64882.68"/>
    <n v="62368"/>
    <n v="0"/>
    <n v="62368"/>
    <n v="0"/>
    <n v="62368"/>
  </r>
  <r>
    <s v="1434173"/>
    <s v="LAB JCLEROUX LACHSN 750 7.5% V10H BCK"/>
    <x v="4"/>
    <x v="2"/>
    <n v="3944.27"/>
    <n v="3927.0640394088668"/>
    <n v="17.205960591133135"/>
    <n v="3985.97"/>
    <n v="-41.699999999999818"/>
    <n v="61900"/>
    <n v="61629.996059113306"/>
    <n v="270.00394088669418"/>
    <n v="62554.446000000004"/>
    <n v="-654.44600000000355"/>
  </r>
  <r>
    <s v="1434173"/>
    <s v="PAR CHIP 12X750 BN0503           V3"/>
    <x v="4"/>
    <x v="2"/>
    <n v="5089.7700000000004"/>
    <n v="5089.6119402985078"/>
    <n v="0.15805970149267523"/>
    <n v="5115.0600000000004"/>
    <n v="-25.289999999999964"/>
    <n v="5136"/>
    <n v="5135.8328358208946"/>
    <n v="0.16716417910538439"/>
    <n v="5161.5119999999997"/>
    <n v="-25.511999999999716"/>
  </r>
  <r>
    <s v="1434173"/>
    <s v="LAB JCLEROUX LACHSN 750 V9 BDY"/>
    <x v="4"/>
    <x v="2"/>
    <n v="15201.65"/>
    <n v="15184.394088669951"/>
    <n v="17.255911330048548"/>
    <n v="15412.16"/>
    <n v="-210.51000000000022"/>
    <n v="61700"/>
    <n v="61629.996059113306"/>
    <n v="70.003940886694181"/>
    <n v="62554.446000000004"/>
    <n v="-854.44600000000355"/>
  </r>
  <r>
    <s v="1434173"/>
    <s v="LAB JCLEROUX LACHSN 750  V10 NCK"/>
    <x v="4"/>
    <x v="2"/>
    <n v="19728.400000000001"/>
    <n v="19610.660098522167"/>
    <n v="117.73990147783479"/>
    <n v="19904.82"/>
    <n v="-176.41999999999825"/>
    <n v="62000"/>
    <n v="61629.996059113306"/>
    <n v="370.00394088669418"/>
    <n v="62554.446000000004"/>
    <n v="-554.44600000000355"/>
  </r>
  <r>
    <s v="1434173"/>
    <s v="WIR JCLEROUX GEN SPARK       750&amp;1.5L V2"/>
    <x v="4"/>
    <x v="2"/>
    <n v="28938.78"/>
    <n v="28977.803921568626"/>
    <n v="-39.023921568626974"/>
    <n v="29557.360000000001"/>
    <n v="-618.58000000000175"/>
    <n v="61547"/>
    <n v="61629.996078431366"/>
    <n v="-82.996078431366186"/>
    <n v="62862.595999999998"/>
    <n v="-1315.5959999999977"/>
  </r>
  <r>
    <s v="1434173"/>
    <s v="FOI+RIB JCLEROUX LACHSN 34X127 ALU 750V6"/>
    <x v="4"/>
    <x v="2"/>
    <n v="58274.54"/>
    <n v="55717.950738916254"/>
    <n v="2556.5892610837473"/>
    <n v="56553.72"/>
    <n v="1720.8199999999997"/>
    <n v="64458"/>
    <n v="61629.996059113306"/>
    <n v="2828.0039408866942"/>
    <n v="62554.446000000004"/>
    <n v="1903.5539999999964"/>
  </r>
  <r>
    <s v="1434173"/>
    <s v="CTN JCLEROUX LACHSN 12X750 BN503 V6"/>
    <x v="4"/>
    <x v="2"/>
    <n v="61841.25"/>
    <n v="61373.201970443348"/>
    <n v="468.04802955665218"/>
    <n v="62293.8"/>
    <n v="-452.55000000000291"/>
    <n v="5175"/>
    <n v="5135.8325123152708"/>
    <n v="39.167487684729167"/>
    <n v="5212.87"/>
    <n v="-37.869999999999891"/>
  </r>
  <r>
    <s v="1434173"/>
    <s v="CORK SPARK FIRST UNPRT 750"/>
    <x v="4"/>
    <x v="2"/>
    <n v="0"/>
    <n v="76823.641791044764"/>
    <n v="-76823.641791044764"/>
    <n v="77207.759999999995"/>
    <n v="-77207.759999999995"/>
    <n v="0"/>
    <n v="61629.996019900493"/>
    <n v="-61629.996019900493"/>
    <n v="61938.146000000001"/>
    <n v="-61938.146000000001"/>
  </r>
  <r>
    <s v="1434173"/>
    <s v="BOT 0503 750 GRN   CORK  SPARKLING   NEW"/>
    <x v="4"/>
    <x v="2"/>
    <n v="309351.11"/>
    <n v="309100.31683168316"/>
    <n v="250.79316831682809"/>
    <n v="312191.32"/>
    <n v="-2840.210000000021"/>
    <n v="61680"/>
    <n v="61629.996039603968"/>
    <n v="50.003960396032198"/>
    <n v="62246.296000000002"/>
    <n v="-566.2960000000021"/>
  </r>
  <r>
    <s v="1434173"/>
    <s v="BULK JCLEROUX LAC"/>
    <x v="4"/>
    <x v="3"/>
    <n v="273142.87"/>
    <n v="272097.97014925379"/>
    <n v="1044.8998507462093"/>
    <n v="273458.46000000002"/>
    <n v="-315.59000000002561"/>
    <n v="46400"/>
    <n v="46222.496517412932"/>
    <n v="177.50348258706799"/>
    <n v="46453.608999999997"/>
    <n v="-53.60899999999674"/>
  </r>
  <r>
    <s v="1434173"/>
    <s v="CO2"/>
    <x v="4"/>
    <x v="5"/>
    <n v="3111.7"/>
    <n v="3050.6862745098038"/>
    <n v="61.013725490196066"/>
    <n v="3111.7"/>
    <n v="0"/>
    <n v="565.76400000000001"/>
    <n v="554.66960784313733"/>
    <n v="11.094392156862682"/>
    <n v="565.76300000000003"/>
    <n v="9.9999999997635314E-4"/>
  </r>
  <r>
    <s v="1434175"/>
    <s v=" "/>
    <x v="0"/>
    <x v="0"/>
    <n v="-713.51"/>
    <n v="0"/>
    <n v="-713.51"/>
    <n v="0"/>
    <n v="-713.51"/>
    <n v="0"/>
    <n v="0"/>
    <n v="0"/>
    <n v="0"/>
    <n v="0"/>
  </r>
  <r>
    <s v="1434175"/>
    <s v="OH: BULK PREP DEPREC"/>
    <x v="1"/>
    <x v="0"/>
    <n v="50.63"/>
    <n v="0"/>
    <n v="50.63"/>
    <n v="49.13"/>
    <n v="1.5"/>
    <n v="0"/>
    <n v="0"/>
    <n v="0"/>
    <n v="0"/>
    <n v="0"/>
  </r>
  <r>
    <s v="1434175"/>
    <s v="OH: INDIRECT DEPREC"/>
    <x v="1"/>
    <x v="0"/>
    <n v="227.09"/>
    <n v="0"/>
    <n v="227.09"/>
    <n v="220.37"/>
    <n v="6.7199999999999989"/>
    <n v="0"/>
    <n v="0"/>
    <n v="0"/>
    <n v="0"/>
    <n v="0"/>
  </r>
  <r>
    <s v="1434175"/>
    <s v="OH:UNUSED CAPACITY"/>
    <x v="1"/>
    <x v="0"/>
    <n v="1617.92"/>
    <n v="0"/>
    <n v="1617.92"/>
    <n v="1570.07"/>
    <n v="47.850000000000136"/>
    <n v="0"/>
    <n v="0"/>
    <n v="0"/>
    <n v="0"/>
    <n v="0"/>
  </r>
  <r>
    <s v="1434175"/>
    <s v="JCL LINE 1          / MACHINE HOUR"/>
    <x v="2"/>
    <x v="0"/>
    <n v="2134.25"/>
    <n v="0"/>
    <n v="2134.25"/>
    <n v="2218.39"/>
    <n v="-84.139999999999873"/>
    <n v="5.26"/>
    <n v="0"/>
    <n v="5.26"/>
    <n v="5.4669999999999996"/>
    <n v="-0.20699999999999985"/>
  </r>
  <r>
    <s v="1434175"/>
    <s v="OVERHEAD: BULK PREP"/>
    <x v="1"/>
    <x v="0"/>
    <n v="2918.28"/>
    <n v="0"/>
    <n v="2918.28"/>
    <n v="2831.98"/>
    <n v="86.300000000000182"/>
    <n v="0"/>
    <n v="0"/>
    <n v="0"/>
    <n v="0"/>
    <n v="0"/>
  </r>
  <r>
    <s v="1434175"/>
    <s v="OVERHEAD: INDIRECT"/>
    <x v="1"/>
    <x v="0"/>
    <n v="6397.89"/>
    <n v="0"/>
    <n v="6397.89"/>
    <n v="6208.69"/>
    <n v="189.20000000000073"/>
    <n v="0"/>
    <n v="0"/>
    <n v="0"/>
    <n v="0"/>
    <n v="0"/>
  </r>
  <r>
    <s v="1434175"/>
    <s v="JCL LINE 1          / MACHINE DEPR"/>
    <x v="2"/>
    <x v="0"/>
    <n v="9541.64"/>
    <n v="0"/>
    <n v="9541.64"/>
    <n v="9917.85"/>
    <n v="-376.21000000000095"/>
    <n v="5.26"/>
    <n v="0"/>
    <n v="5.26"/>
    <n v="5.4669999999999996"/>
    <n v="-0.20699999999999985"/>
  </r>
  <r>
    <s v="1434175"/>
    <s v="JCL LINE 1          / LABOUR HOURS"/>
    <x v="2"/>
    <x v="0"/>
    <n v="11237.1"/>
    <n v="0"/>
    <n v="11237.1"/>
    <n v="11680.25"/>
    <n v="-443.14999999999964"/>
    <n v="110.46"/>
    <n v="0"/>
    <n v="110.46"/>
    <n v="114.816"/>
    <n v="-4.3560000000000088"/>
  </r>
  <r>
    <s v="1434175"/>
    <s v="JCLEROUX LAFLEUR   24X187ML"/>
    <x v="3"/>
    <x v="4"/>
    <n v="-322033.86"/>
    <n v="0"/>
    <n v="-322033.86"/>
    <n v="-322033.90000000002"/>
    <n v="4.0000000037252903E-2"/>
    <n v="-1776.9159999999999"/>
    <n v="0"/>
    <n v="-1776.9159999999999"/>
    <n v="-1776.9159999999999"/>
    <n v="0"/>
  </r>
  <r>
    <s v="1434175"/>
    <s v="LAB JCLEROUX LAFLEUR 187 7.5% V2H BCK"/>
    <x v="4"/>
    <x v="2"/>
    <n v="1515.32"/>
    <n v="1502.847290640394"/>
    <n v="12.472709359605915"/>
    <n v="1525.39"/>
    <n v="-10.070000000000164"/>
    <n v="43000"/>
    <n v="42645.984236453209"/>
    <n v="354.01576354679128"/>
    <n v="43285.673999999999"/>
    <n v="-285.67399999999907"/>
  </r>
  <r>
    <s v="1434175"/>
    <s v="PAR CHIP 24X187 BN R0865 ECONO CELL LH"/>
    <x v="4"/>
    <x v="2"/>
    <n v="1898.1"/>
    <n v="1823.1144278606964"/>
    <n v="74.985572139303486"/>
    <n v="1832.23"/>
    <n v="65.869999999999891"/>
    <n v="1850"/>
    <n v="1776.9164179104478"/>
    <n v="73.083582089552237"/>
    <n v="1785.8009999999999"/>
    <n v="64.199000000000069"/>
  </r>
  <r>
    <s v="1434175"/>
    <s v="ROPP PLSTCP 28MM            OVERCAP"/>
    <x v="4"/>
    <x v="2"/>
    <n v="6913.11"/>
    <n v="6856.1980198019801"/>
    <n v="56.911980198019592"/>
    <n v="6924.76"/>
    <n v="-11.650000000000546"/>
    <n v="43000"/>
    <n v="42645.984158415842"/>
    <n v="354.0158415841579"/>
    <n v="43072.444000000003"/>
    <n v="-72.444000000003143"/>
  </r>
  <r>
    <s v="1434175"/>
    <s v="LAB JCLEROUX LAFLEUR 187 BDY"/>
    <x v="4"/>
    <x v="2"/>
    <n v="8210.75"/>
    <n v="8181.2019704433496"/>
    <n v="29.548029556650363"/>
    <n v="8303.92"/>
    <n v="-93.170000000000073"/>
    <n v="42800"/>
    <n v="42645.984236453209"/>
    <n v="154.01576354679128"/>
    <n v="43285.673999999999"/>
    <n v="-485.67399999999907"/>
  </r>
  <r>
    <s v="1434175"/>
    <s v="ROPP SPARK  28MM   NR001 250 GLD"/>
    <x v="4"/>
    <x v="2"/>
    <n v="12445.81"/>
    <n v="12401.029702970298"/>
    <n v="44.780297029701615"/>
    <n v="12525.04"/>
    <n v="-79.230000000001382"/>
    <n v="42800"/>
    <n v="42645.984158415842"/>
    <n v="154.0158415841579"/>
    <n v="43072.444000000003"/>
    <n v="-272.44400000000314"/>
  </r>
  <r>
    <s v="1434175"/>
    <s v="CTN JCLEROUX LAFLEUR 24X187 BN0865"/>
    <x v="4"/>
    <x v="2"/>
    <n v="14333.85"/>
    <n v="14126.48275862069"/>
    <n v="207.36724137931014"/>
    <n v="14338.38"/>
    <n v="-4.5299999999988358"/>
    <n v="1803"/>
    <n v="1776.9162561576354"/>
    <n v="26.083743842364584"/>
    <n v="1803.57"/>
    <n v="-0.56999999999993634"/>
  </r>
  <r>
    <s v="1434175"/>
    <s v="LAB JCLEROUX LAFLEUR 187 V2 NCK"/>
    <x v="4"/>
    <x v="2"/>
    <n v="18907.099999999999"/>
    <n v="18751.438423645319"/>
    <n v="155.66157635467971"/>
    <n v="19032.71"/>
    <n v="-125.61000000000058"/>
    <n v="43000"/>
    <n v="42645.984236453209"/>
    <n v="354.01576354679128"/>
    <n v="43285.673999999999"/>
    <n v="-285.67399999999907"/>
  </r>
  <r>
    <s v="1434175"/>
    <s v="FOI JCLEROUX LAFLEUR 32X92 ALU 187"/>
    <x v="4"/>
    <x v="2"/>
    <n v="23852.91"/>
    <n v="23845.073891625616"/>
    <n v="7.8361083743839117"/>
    <n v="24202.75"/>
    <n v="-349.84000000000015"/>
    <n v="42660"/>
    <n v="42645.984236453209"/>
    <n v="14.015763546791277"/>
    <n v="43285.673999999999"/>
    <n v="-625.67399999999907"/>
  </r>
  <r>
    <s v="1434175"/>
    <s v="BOT 0865 187 FLINT ROPP  SPARK       NEW"/>
    <x v="4"/>
    <x v="2"/>
    <n v="151052.26"/>
    <n v="149115.09900990099"/>
    <n v="1937.1609900990152"/>
    <n v="150606.25"/>
    <n v="446.01000000000931"/>
    <n v="43200"/>
    <n v="42645.984158415842"/>
    <n v="554.0158415841579"/>
    <n v="43072.444000000003"/>
    <n v="127.55599999999686"/>
  </r>
  <r>
    <s v="1434175"/>
    <s v="BULK JCLEROUX LAFLEUR"/>
    <x v="4"/>
    <x v="3"/>
    <n v="48955.06"/>
    <n v="47037.069306930694"/>
    <n v="1917.9906930693032"/>
    <n v="47507.44"/>
    <n v="1447.6199999999953"/>
    <n v="8300"/>
    <n v="7974.7990099009894"/>
    <n v="325.2009900990106"/>
    <n v="8054.5469999999996"/>
    <n v="245.45300000000043"/>
  </r>
  <r>
    <s v="1434175"/>
    <s v="CO2"/>
    <x v="4"/>
    <x v="5"/>
    <n v="538.29999999999995"/>
    <n v="527.74509803921558"/>
    <n v="10.554901960784377"/>
    <n v="538.29999999999995"/>
    <n v="0"/>
    <n v="97.873000000000005"/>
    <n v="95.953921568627464"/>
    <n v="1.9190784313725402"/>
    <n v="97.873000000000005"/>
    <n v="0"/>
  </r>
  <r>
    <s v="1434176"/>
    <s v=" "/>
    <x v="0"/>
    <x v="0"/>
    <n v="2902.84"/>
    <n v="0"/>
    <n v="2902.84"/>
    <n v="0"/>
    <n v="2902.84"/>
    <n v="0"/>
    <n v="0"/>
    <n v="0"/>
    <n v="0"/>
    <n v="0"/>
  </r>
  <r>
    <s v="1434176"/>
    <s v="OH: BULK PREP DEPREC"/>
    <x v="1"/>
    <x v="0"/>
    <n v="36.06"/>
    <n v="0"/>
    <n v="36.06"/>
    <n v="36.43"/>
    <n v="-0.36999999999999744"/>
    <n v="0"/>
    <n v="0"/>
    <n v="0"/>
    <n v="0"/>
    <n v="0"/>
  </r>
  <r>
    <s v="1434176"/>
    <s v="OH: INDIRECT DEPREC"/>
    <x v="1"/>
    <x v="0"/>
    <n v="161.75"/>
    <n v="0"/>
    <n v="161.75"/>
    <n v="163.38"/>
    <n v="-1.6299999999999955"/>
    <n v="0"/>
    <n v="0"/>
    <n v="0"/>
    <n v="0"/>
    <n v="0"/>
  </r>
  <r>
    <s v="1434176"/>
    <s v="JCL LINE 1          / MACHINE HOUR"/>
    <x v="2"/>
    <x v="0"/>
    <n v="373.29"/>
    <n v="0"/>
    <n v="373.29"/>
    <n v="533.09"/>
    <n v="-159.80000000000001"/>
    <n v="0.92"/>
    <n v="0"/>
    <n v="0.92"/>
    <n v="1.3140000000000001"/>
    <n v="-0.39400000000000002"/>
  </r>
  <r>
    <s v="1434176"/>
    <s v="OH:UNUSED CAPACITY"/>
    <x v="1"/>
    <x v="0"/>
    <n v="1152.43"/>
    <n v="0"/>
    <n v="1152.43"/>
    <n v="1164"/>
    <n v="-11.569999999999936"/>
    <n v="0"/>
    <n v="0"/>
    <n v="0"/>
    <n v="0"/>
    <n v="0"/>
  </r>
  <r>
    <s v="1434176"/>
    <s v="OVERHEAD: BULK PREP"/>
    <x v="1"/>
    <x v="0"/>
    <n v="2078.66"/>
    <n v="0"/>
    <n v="2078.66"/>
    <n v="2099.5300000000002"/>
    <n v="-20.870000000000346"/>
    <n v="0"/>
    <n v="0"/>
    <n v="0"/>
    <n v="0"/>
    <n v="0"/>
  </r>
  <r>
    <s v="1434176"/>
    <s v="JCL LINE 1          / MACHINE DEPR"/>
    <x v="2"/>
    <x v="0"/>
    <n v="1668.88"/>
    <n v="0"/>
    <n v="1668.88"/>
    <n v="2383.29"/>
    <n v="-714.40999999999985"/>
    <n v="0.92"/>
    <n v="0"/>
    <n v="0.92"/>
    <n v="1.3140000000000001"/>
    <n v="-0.39400000000000002"/>
  </r>
  <r>
    <s v="1434176"/>
    <s v="JCL LINE 1          / LABOUR HOURS"/>
    <x v="2"/>
    <x v="0"/>
    <n v="1965.42"/>
    <n v="0"/>
    <n v="1965.42"/>
    <n v="2806.78"/>
    <n v="-841.36000000000013"/>
    <n v="19.32"/>
    <n v="0"/>
    <n v="19.32"/>
    <n v="27.59"/>
    <n v="-8.27"/>
  </r>
  <r>
    <s v="1434176"/>
    <s v="OVERHEAD: INDIRECT"/>
    <x v="1"/>
    <x v="0"/>
    <n v="4557.1499999999996"/>
    <n v="0"/>
    <n v="4557.1499999999996"/>
    <n v="4602.91"/>
    <n v="-45.760000000000218"/>
    <n v="0"/>
    <n v="0"/>
    <n v="0"/>
    <n v="0"/>
    <n v="0"/>
  </r>
  <r>
    <s v="1434176"/>
    <s v="JCLEROUX LAFLEUR  6X750ML        EU"/>
    <x v="3"/>
    <x v="4"/>
    <n v="-133818.35999999999"/>
    <n v="0"/>
    <n v="-133818.35999999999"/>
    <n v="-133818.35999999999"/>
    <n v="0"/>
    <n v="-1313.8330000000001"/>
    <n v="0"/>
    <n v="-1313.8330000000001"/>
    <n v="-1313.8330000000001"/>
    <n v="0"/>
  </r>
  <r>
    <s v="1434176"/>
    <s v="CORK SPARK FIRST UNPRT 750 1 DISK"/>
    <x v="4"/>
    <x v="2"/>
    <n v="8301.75"/>
    <n v="0"/>
    <n v="8301.75"/>
    <n v="0"/>
    <n v="8301.75"/>
    <n v="7980"/>
    <n v="0"/>
    <n v="7980"/>
    <n v="0"/>
    <n v="7980"/>
  </r>
  <r>
    <s v="1434176"/>
    <s v="LAB 100X125MMWHT SEMI-GLOSSS/ADHOUTERCTN"/>
    <x v="4"/>
    <x v="2"/>
    <n v="128.96"/>
    <n v="111.83168316831683"/>
    <n v="17.128316831683179"/>
    <n v="112.95"/>
    <n v="16.010000000000005"/>
    <n v="1515"/>
    <n v="1313.8326732673268"/>
    <n v="201.16732673267325"/>
    <n v="1326.971"/>
    <n v="188.029"/>
  </r>
  <r>
    <s v="1434176"/>
    <s v="LAB JCLEROUX LAFLEUR 750 7.5% DIST V3BCK"/>
    <x v="4"/>
    <x v="2"/>
    <n v="486"/>
    <n v="478.89655172413791"/>
    <n v="7.1034482758620925"/>
    <n v="486.08"/>
    <n v="-7.9999999999984084E-2"/>
    <n v="8000"/>
    <n v="7882.9980295566511"/>
    <n v="117.00197044334891"/>
    <n v="8001.2430000000004"/>
    <n v="-1.2430000000003929"/>
  </r>
  <r>
    <s v="1434176"/>
    <s v="PAR CHIP 6X750  BN0503 &amp; IMP FACETSV2"/>
    <x v="4"/>
    <x v="2"/>
    <n v="652.41"/>
    <n v="650.34825870646762"/>
    <n v="2.06174129353235"/>
    <n v="653.6"/>
    <n v="-1.1900000000000546"/>
    <n v="1318"/>
    <n v="1313.8328358208955"/>
    <n v="4.1671641791044749"/>
    <n v="1320.402"/>
    <n v="-2.4020000000000437"/>
  </r>
  <r>
    <s v="1434176"/>
    <s v="LAB JCLEROUX LAFLEUR 750 V3 BDY"/>
    <x v="4"/>
    <x v="2"/>
    <n v="2184.88"/>
    <n v="2152.9261083743841"/>
    <n v="31.953891625616052"/>
    <n v="2185.2199999999998"/>
    <n v="-0.33999999999969077"/>
    <n v="8000"/>
    <n v="7882.9980295566511"/>
    <n v="117.00197044334891"/>
    <n v="8001.2430000000004"/>
    <n v="-1.2430000000003929"/>
  </r>
  <r>
    <s v="1434176"/>
    <s v="LAB JCLEROUX LAFLEUR 750 V3 NCK"/>
    <x v="4"/>
    <x v="2"/>
    <n v="2641.67"/>
    <n v="2603.0443349753696"/>
    <n v="38.625665024630507"/>
    <n v="2642.09"/>
    <n v="-0.42000000000007276"/>
    <n v="8000"/>
    <n v="7882.9980295566511"/>
    <n v="117.00197044334891"/>
    <n v="8001.2430000000004"/>
    <n v="-1.2430000000003929"/>
  </r>
  <r>
    <s v="1434176"/>
    <s v="WIR JCLEROUX GEN SPARK       750&amp;1.5L V2"/>
    <x v="4"/>
    <x v="2"/>
    <n v="3752.11"/>
    <n v="3706.5098039215686"/>
    <n v="45.600196078431509"/>
    <n v="3780.64"/>
    <n v="-28.529999999999745"/>
    <n v="7980"/>
    <n v="7882.9980392156867"/>
    <n v="97.001960784313269"/>
    <n v="8040.6580000000004"/>
    <n v="-60.658000000000357"/>
  </r>
  <r>
    <s v="1434176"/>
    <s v="FOI+RIB JCLEROUX LAFLEUR ALU 750"/>
    <x v="4"/>
    <x v="2"/>
    <n v="8650.15"/>
    <n v="7837.7931034482763"/>
    <n v="812.35689655172337"/>
    <n v="7955.36"/>
    <n v="694.79"/>
    <n v="8700"/>
    <n v="7882.9980295566511"/>
    <n v="817.00197044334891"/>
    <n v="8001.2430000000004"/>
    <n v="698.75699999999961"/>
  </r>
  <r>
    <s v="1434176"/>
    <s v="CORK SPARK FIRST UNPRT 750"/>
    <x v="4"/>
    <x v="2"/>
    <n v="0"/>
    <n v="9826.3980099502496"/>
    <n v="-9826.3980099502496"/>
    <n v="9875.5300000000007"/>
    <n v="-9875.5300000000007"/>
    <n v="0"/>
    <n v="7882.9980099502482"/>
    <n v="-7882.9980099502482"/>
    <n v="7922.4129999999996"/>
    <n v="-7922.4129999999996"/>
  </r>
  <r>
    <s v="1434176"/>
    <s v="CTN JCLEROUX LAFLEUR 6X750 BN503 V2"/>
    <x v="4"/>
    <x v="2"/>
    <n v="11726.11"/>
    <n v="11574.866995073891"/>
    <n v="151.24300492610928"/>
    <n v="11748.49"/>
    <n v="-22.3799999999992"/>
    <n v="1331"/>
    <n v="1313.8325123152708"/>
    <n v="17.167487684729167"/>
    <n v="1333.54"/>
    <n v="-2.5399999999999636"/>
  </r>
  <r>
    <s v="1434176"/>
    <s v="BOT 0503 750 FLINT CORK  JCL    H17  NEW"/>
    <x v="4"/>
    <x v="2"/>
    <n v="45129.67"/>
    <n v="44525.297029702968"/>
    <n v="604.37297029703041"/>
    <n v="44970.55"/>
    <n v="159.11999999999534"/>
    <n v="7990"/>
    <n v="7882.9980198019803"/>
    <n v="107.00198019801974"/>
    <n v="7961.8280000000004"/>
    <n v="28.171999999999571"/>
  </r>
  <r>
    <s v="1434176"/>
    <s v="BULK JCLEROUX LAFLEUR"/>
    <x v="4"/>
    <x v="3"/>
    <n v="34870.160000000003"/>
    <n v="34871.702970297032"/>
    <n v="-1.5429702970286598"/>
    <n v="35220.42"/>
    <n v="-350.25999999999476"/>
    <n v="5912"/>
    <n v="5912.2485148514852"/>
    <n v="-0.24851485148519714"/>
    <n v="5971.3710000000001"/>
    <n v="-59.371000000000095"/>
  </r>
  <r>
    <s v="1434176"/>
    <s v="CO2"/>
    <x v="4"/>
    <x v="5"/>
    <n v="398.01"/>
    <n v="390.20588235294116"/>
    <n v="7.8041176470588312"/>
    <n v="398.01"/>
    <n v="0"/>
    <n v="72.366"/>
    <n v="70.947058823529417"/>
    <n v="1.4189411764705824"/>
    <n v="72.366"/>
    <n v="0"/>
  </r>
  <r>
    <s v="1434178"/>
    <s v=" "/>
    <x v="0"/>
    <x v="0"/>
    <n v="8515.9699999999993"/>
    <n v="0"/>
    <n v="8515.9699999999993"/>
    <n v="0"/>
    <n v="8515.9699999999993"/>
    <n v="0"/>
    <n v="0"/>
    <n v="0"/>
    <n v="0"/>
    <n v="0"/>
  </r>
  <r>
    <s v="1434178"/>
    <s v="OH: BULK PREP DEPREC"/>
    <x v="1"/>
    <x v="0"/>
    <n v="84.73"/>
    <n v="0"/>
    <n v="84.73"/>
    <n v="85.42"/>
    <n v="-0.68999999999999773"/>
    <n v="0"/>
    <n v="0"/>
    <n v="0"/>
    <n v="0"/>
    <n v="0"/>
  </r>
  <r>
    <s v="1434178"/>
    <s v="OH: INDIRECT DEPREC"/>
    <x v="1"/>
    <x v="0"/>
    <n v="380.03"/>
    <n v="0"/>
    <n v="380.03"/>
    <n v="383.13"/>
    <n v="-3.1000000000000227"/>
    <n v="0"/>
    <n v="0"/>
    <n v="0"/>
    <n v="0"/>
    <n v="0"/>
  </r>
  <r>
    <s v="1434178"/>
    <s v="JCL LINE 1          / MACHINE HOUR"/>
    <x v="2"/>
    <x v="0"/>
    <n v="880.48"/>
    <n v="0"/>
    <n v="880.48"/>
    <n v="1250.1199999999999"/>
    <n v="-369.63999999999987"/>
    <n v="2.17"/>
    <n v="0"/>
    <n v="2.17"/>
    <n v="3.081"/>
    <n v="-0.91100000000000003"/>
  </r>
  <r>
    <s v="1434178"/>
    <s v="OH:UNUSED CAPACITY"/>
    <x v="1"/>
    <x v="0"/>
    <n v="2707.58"/>
    <n v="0"/>
    <n v="2707.58"/>
    <n v="2729.63"/>
    <n v="-22.050000000000182"/>
    <n v="0"/>
    <n v="0"/>
    <n v="0"/>
    <n v="0"/>
    <n v="0"/>
  </r>
  <r>
    <s v="1434178"/>
    <s v="OVERHEAD: BULK PREP"/>
    <x v="1"/>
    <x v="0"/>
    <n v="4883.72"/>
    <n v="0"/>
    <n v="4883.72"/>
    <n v="4923.51"/>
    <n v="-39.789999999999964"/>
    <n v="0"/>
    <n v="0"/>
    <n v="0"/>
    <n v="0"/>
    <n v="0"/>
  </r>
  <r>
    <s v="1434178"/>
    <s v="JCL LINE 1          / MACHINE DEPR"/>
    <x v="2"/>
    <x v="0"/>
    <n v="3936.38"/>
    <n v="0"/>
    <n v="3936.38"/>
    <n v="5588.93"/>
    <n v="-1652.5500000000002"/>
    <n v="2.17"/>
    <n v="0"/>
    <n v="2.17"/>
    <n v="3.081"/>
    <n v="-0.91100000000000003"/>
  </r>
  <r>
    <s v="1434178"/>
    <s v="JCL LINE 1          / LABOUR HOURS"/>
    <x v="2"/>
    <x v="0"/>
    <n v="4635.84"/>
    <n v="0"/>
    <n v="4635.84"/>
    <n v="6582.03"/>
    <n v="-1946.1899999999996"/>
    <n v="45.57"/>
    <n v="0"/>
    <n v="45.57"/>
    <n v="64.700999999999993"/>
    <n v="-19.130999999999993"/>
  </r>
  <r>
    <s v="1434178"/>
    <s v="OVERHEAD: INDIRECT"/>
    <x v="1"/>
    <x v="0"/>
    <n v="10706.83"/>
    <n v="0"/>
    <n v="10706.83"/>
    <n v="10794.04"/>
    <n v="-87.210000000000946"/>
    <n v="0"/>
    <n v="0"/>
    <n v="0"/>
    <n v="0"/>
    <n v="0"/>
  </r>
  <r>
    <s v="1434178"/>
    <s v="JCLEROUX LAFLEUR 6X750ML ANGL/MOZM"/>
    <x v="3"/>
    <x v="4"/>
    <n v="-313095.21999999997"/>
    <n v="0"/>
    <n v="-313095.21999999997"/>
    <n v="-313095.08"/>
    <n v="-0.13999999995576218"/>
    <n v="-3081"/>
    <n v="0"/>
    <n v="-3081"/>
    <n v="-3081"/>
    <n v="0"/>
  </r>
  <r>
    <s v="1434178"/>
    <s v="CORK SPARK FIRST UNPRT 750 1 DISK"/>
    <x v="4"/>
    <x v="2"/>
    <n v="19321.86"/>
    <n v="0"/>
    <n v="19321.86"/>
    <n v="0"/>
    <n v="19321.86"/>
    <n v="18573"/>
    <n v="0"/>
    <n v="18573"/>
    <n v="0"/>
    <n v="18573"/>
  </r>
  <r>
    <s v="1434178"/>
    <s v="LAB 100X125MMWHT SEMI-GLOSSS/ADHOUTERCTN"/>
    <x v="4"/>
    <x v="2"/>
    <n v="283.45"/>
    <n v="262.25742574257424"/>
    <n v="21.192574257425747"/>
    <n v="264.88"/>
    <n v="18.569999999999993"/>
    <n v="3330"/>
    <n v="3081"/>
    <n v="249"/>
    <n v="3111.81"/>
    <n v="218.19000000000005"/>
  </r>
  <r>
    <s v="1434178"/>
    <s v="LAB JCLEROUXLAFLEUR7507.5%ANGL/MOZMV2BCK"/>
    <x v="4"/>
    <x v="2"/>
    <n v="1076.3699999999999"/>
    <n v="1064.0492610837439"/>
    <n v="12.320738916256005"/>
    <n v="1080.01"/>
    <n v="-3.6400000000001"/>
    <n v="18700"/>
    <n v="18486"/>
    <n v="214"/>
    <n v="18763.29"/>
    <n v="-63.290000000000873"/>
  </r>
  <r>
    <s v="1434178"/>
    <s v="PAR CHIP 6X750  BN0503 &amp; IMP FACETSV2"/>
    <x v="4"/>
    <x v="2"/>
    <n v="1532.52"/>
    <n v="1525.0945273631842"/>
    <n v="7.4254726368158117"/>
    <n v="1532.72"/>
    <n v="-0.20000000000004547"/>
    <n v="3096"/>
    <n v="3081"/>
    <n v="15"/>
    <n v="3096.4050000000002"/>
    <n v="-0.40500000000020009"/>
  </r>
  <r>
    <s v="1434178"/>
    <s v="LAB JCLEROUX LAFLEUR 750 V3 BDY"/>
    <x v="4"/>
    <x v="2"/>
    <n v="4838.63"/>
    <n v="4783.2512315270933"/>
    <n v="55.378768472906813"/>
    <n v="4855"/>
    <n v="-16.369999999999891"/>
    <n v="18700"/>
    <n v="18486"/>
    <n v="214"/>
    <n v="18763.29"/>
    <n v="-63.290000000000873"/>
  </r>
  <r>
    <s v="1434178"/>
    <s v="LAB JCLEROUX LAFLEUR 750 V3 NCK"/>
    <x v="4"/>
    <x v="2"/>
    <n v="5850.86"/>
    <n v="5783.9014778325127"/>
    <n v="66.95852216748699"/>
    <n v="5870.66"/>
    <n v="-19.800000000000182"/>
    <n v="18700"/>
    <n v="18486"/>
    <n v="214"/>
    <n v="18763.29"/>
    <n v="-63.290000000000873"/>
  </r>
  <r>
    <s v="1434178"/>
    <s v="WIR JCLEROUX GEN SPARK       750&amp;1.5L V2"/>
    <x v="4"/>
    <x v="2"/>
    <n v="8863.08"/>
    <n v="8691.9313725490192"/>
    <n v="171.14862745098071"/>
    <n v="8865.77"/>
    <n v="-2.6900000000005093"/>
    <n v="18850"/>
    <n v="18486"/>
    <n v="364"/>
    <n v="18855.72"/>
    <n v="-5.7200000000011642"/>
  </r>
  <r>
    <s v="1434178"/>
    <s v="FOI+RIB JCLEROUX LAFLEUR ALU 750"/>
    <x v="4"/>
    <x v="2"/>
    <n v="19388.259999999998"/>
    <n v="18380"/>
    <n v="1008.2599999999984"/>
    <n v="18655.7"/>
    <n v="732.55999999999767"/>
    <n v="19500"/>
    <n v="18486"/>
    <n v="1014"/>
    <n v="18763.29"/>
    <n v="736.70999999999913"/>
  </r>
  <r>
    <s v="1434178"/>
    <s v="CORK SPARK FIRST UNPRT 750"/>
    <x v="4"/>
    <x v="2"/>
    <n v="0"/>
    <n v="23043.353233830847"/>
    <n v="-23043.353233830847"/>
    <n v="23158.57"/>
    <n v="-23158.57"/>
    <n v="0"/>
    <n v="18486"/>
    <n v="-18486"/>
    <n v="18578.43"/>
    <n v="-18578.43"/>
  </r>
  <r>
    <s v="1434178"/>
    <s v="CTN JCLEROUX LAFLEUR 6X750 BN503 V2"/>
    <x v="4"/>
    <x v="2"/>
    <n v="27548.87"/>
    <n v="27143.605911330051"/>
    <n v="405.26408866994825"/>
    <n v="27550.76"/>
    <n v="-1.8899999999994179"/>
    <n v="3127"/>
    <n v="3081"/>
    <n v="46"/>
    <n v="3127.2150000000001"/>
    <n v="-0.21500000000014552"/>
  </r>
  <r>
    <s v="1434178"/>
    <s v="BOT 0503 750 FLINT CORK  JCL    H17  NEW"/>
    <x v="4"/>
    <x v="2"/>
    <n v="104860.13"/>
    <n v="104413.92079207921"/>
    <n v="446.20920792079414"/>
    <n v="105458.06"/>
    <n v="-597.92999999999302"/>
    <n v="18565"/>
    <n v="18486"/>
    <n v="79"/>
    <n v="18670.86"/>
    <n v="-105.86000000000058"/>
  </r>
  <r>
    <s v="1434178"/>
    <s v="BULK JCLEROUX LAFLEUR"/>
    <x v="4"/>
    <x v="3"/>
    <n v="81866.27"/>
    <n v="81715.61386138614"/>
    <n v="150.65613861386373"/>
    <n v="82532.77"/>
    <n v="-666.5"/>
    <n v="13890"/>
    <n v="13864.5"/>
    <n v="25.5"/>
    <n v="14003.145"/>
    <n v="-113.14500000000044"/>
  </r>
  <r>
    <s v="1434178"/>
    <s v="CO2"/>
    <x v="4"/>
    <x v="5"/>
    <n v="933.36"/>
    <n v="915.05882352941171"/>
    <n v="18.301176470588302"/>
    <n v="933.36"/>
    <n v="0"/>
    <n v="169.702"/>
    <n v="166.37352941176468"/>
    <n v="3.3284705882353194"/>
    <n v="169.70099999999999"/>
    <n v="1.0000000000047748E-3"/>
  </r>
  <r>
    <s v="1434179"/>
    <s v=" "/>
    <x v="0"/>
    <x v="0"/>
    <n v="15542.18"/>
    <n v="0"/>
    <n v="15542.18"/>
    <n v="0"/>
    <n v="15542.18"/>
    <n v="0"/>
    <n v="0"/>
    <n v="0"/>
    <n v="0"/>
    <n v="0"/>
  </r>
  <r>
    <s v="1434179"/>
    <s v="OH: BULK PREP DEPREC"/>
    <x v="1"/>
    <x v="0"/>
    <n v="240.58"/>
    <n v="0"/>
    <n v="240.58"/>
    <n v="242.12"/>
    <n v="-1.539999999999992"/>
    <n v="0"/>
    <n v="0"/>
    <n v="0"/>
    <n v="0"/>
    <n v="0"/>
  </r>
  <r>
    <s v="1434179"/>
    <s v="OH: INDIRECT DEPREC"/>
    <x v="1"/>
    <x v="0"/>
    <n v="1079.08"/>
    <n v="0"/>
    <n v="1079.08"/>
    <n v="1085.98"/>
    <n v="-6.9000000000000909"/>
    <n v="0"/>
    <n v="0"/>
    <n v="0"/>
    <n v="0"/>
    <n v="0"/>
  </r>
  <r>
    <s v="1434179"/>
    <s v="JCL LINE 1          / MACHINE HOUR"/>
    <x v="2"/>
    <x v="0"/>
    <n v="2471.02"/>
    <n v="0"/>
    <n v="2471.02"/>
    <n v="2427.11"/>
    <n v="43.909999999999854"/>
    <n v="6.09"/>
    <n v="0"/>
    <n v="6.09"/>
    <n v="5.9820000000000002"/>
    <n v="0.10799999999999965"/>
  </r>
  <r>
    <s v="1434179"/>
    <s v="OH:UNUSED CAPACITY"/>
    <x v="1"/>
    <x v="0"/>
    <n v="7688.04"/>
    <n v="0"/>
    <n v="7688.04"/>
    <n v="7737.21"/>
    <n v="-49.170000000000073"/>
    <n v="0"/>
    <n v="0"/>
    <n v="0"/>
    <n v="0"/>
    <n v="0"/>
  </r>
  <r>
    <s v="1434179"/>
    <s v="JCL LINE 1          / MACHINE DEPR"/>
    <x v="2"/>
    <x v="0"/>
    <n v="11047.26"/>
    <n v="0"/>
    <n v="11047.26"/>
    <n v="10850.95"/>
    <n v="196.30999999999949"/>
    <n v="6.09"/>
    <n v="0"/>
    <n v="6.09"/>
    <n v="5.9820000000000002"/>
    <n v="0.10799999999999965"/>
  </r>
  <r>
    <s v="1434179"/>
    <s v="JCL LINE 1          / LABOUR HOURS"/>
    <x v="2"/>
    <x v="0"/>
    <n v="13010.25"/>
    <n v="0"/>
    <n v="13010.25"/>
    <n v="12778.7"/>
    <n v="231.54999999999927"/>
    <n v="127.89"/>
    <n v="0"/>
    <n v="127.89"/>
    <n v="125.614"/>
    <n v="2.2759999999999962"/>
  </r>
  <r>
    <s v="1434179"/>
    <s v="OVERHEAD: BULK PREP"/>
    <x v="1"/>
    <x v="0"/>
    <n v="13867.1"/>
    <n v="0"/>
    <n v="13867.1"/>
    <n v="13955.79"/>
    <n v="-88.690000000000509"/>
    <n v="0"/>
    <n v="0"/>
    <n v="0"/>
    <n v="0"/>
    <n v="0"/>
  </r>
  <r>
    <s v="1434179"/>
    <s v="OVERHEAD: INDIRECT"/>
    <x v="1"/>
    <x v="0"/>
    <n v="30401.54"/>
    <n v="0"/>
    <n v="30401.54"/>
    <n v="30595.97"/>
    <n v="-194.43000000000029"/>
    <n v="0"/>
    <n v="0"/>
    <n v="0"/>
    <n v="0"/>
    <n v="0"/>
  </r>
  <r>
    <s v="1434179"/>
    <s v="JCLEROUX LAFLEUR 12X750ML"/>
    <x v="3"/>
    <x v="4"/>
    <n v="-860042.19"/>
    <n v="0"/>
    <n v="-860042.19"/>
    <n v="-860042.34"/>
    <n v="0.15000000002328306"/>
    <n v="-4366.5829999999996"/>
    <n v="0"/>
    <n v="-4366.5829999999996"/>
    <n v="-4366.5829999999996"/>
    <n v="0"/>
  </r>
  <r>
    <s v="1434179"/>
    <s v="LAB 100X125MMWHT SEMI-GLOSSS/ADHOUTERCTN"/>
    <x v="4"/>
    <x v="2"/>
    <n v="29.79"/>
    <n v="0"/>
    <n v="29.79"/>
    <n v="0"/>
    <n v="29.79"/>
    <n v="350"/>
    <n v="0"/>
    <n v="350"/>
    <n v="0"/>
    <n v="350"/>
  </r>
  <r>
    <s v="1434179"/>
    <s v="CORK SPARK FIRST UNPRT 750 1 DISK"/>
    <x v="4"/>
    <x v="2"/>
    <n v="54577.27"/>
    <n v="0"/>
    <n v="54577.27"/>
    <n v="0"/>
    <n v="54577.27"/>
    <n v="52462"/>
    <n v="0"/>
    <n v="52462"/>
    <n v="0"/>
    <n v="52462"/>
  </r>
  <r>
    <s v="1434179"/>
    <s v="LAB JCLEROUX LAFLEUR 750 7.5% V5H BCK"/>
    <x v="4"/>
    <x v="2"/>
    <n v="3338.93"/>
    <n v="3338.8669950738918"/>
    <n v="6.3004926108078507E-2"/>
    <n v="3388.95"/>
    <n v="-50.019999999999982"/>
    <n v="52400"/>
    <n v="52398.996059113299"/>
    <n v="1.0039408867014572"/>
    <n v="53184.981"/>
    <n v="-784.98099999999977"/>
  </r>
  <r>
    <s v="1434179"/>
    <s v="PAR CHIP 12X750 BN0503           V3"/>
    <x v="4"/>
    <x v="2"/>
    <n v="4332.6499999999996"/>
    <n v="4327.2835820895525"/>
    <n v="5.3664179104471259"/>
    <n v="4348.92"/>
    <n v="-16.270000000000437"/>
    <n v="4372"/>
    <n v="4366.5830845771152"/>
    <n v="5.4169154228848129"/>
    <n v="4388.4160000000002"/>
    <n v="-16.416000000000167"/>
  </r>
  <r>
    <s v="1434179"/>
    <s v="LAB JCLEROUX LAFLEUR 750 V3 BDY"/>
    <x v="4"/>
    <x v="2"/>
    <n v="14310.97"/>
    <n v="14310.689655172413"/>
    <n v="0.28034482758630475"/>
    <n v="14525.35"/>
    <n v="-214.38000000000102"/>
    <n v="52400"/>
    <n v="52398.996059113299"/>
    <n v="1.0039408867014572"/>
    <n v="53184.981"/>
    <n v="-784.98099999999977"/>
  </r>
  <r>
    <s v="1434179"/>
    <s v="LAB JCLEROUX LAFLEUR 750 V3 NCK"/>
    <x v="4"/>
    <x v="2"/>
    <n v="17269.990000000002"/>
    <n v="17302.669950738917"/>
    <n v="-32.679950738915068"/>
    <n v="17562.21"/>
    <n v="-292.21999999999753"/>
    <n v="52300"/>
    <n v="52398.996059113299"/>
    <n v="-98.996059113298543"/>
    <n v="53184.981"/>
    <n v="-884.98099999999977"/>
  </r>
  <r>
    <s v="1434179"/>
    <s v="WIR JCLEROUX GEN SPARK       750&amp;1.5L V2"/>
    <x v="4"/>
    <x v="2"/>
    <n v="24617.74"/>
    <n v="24637.480392156864"/>
    <n v="-19.740392156862072"/>
    <n v="25130.23"/>
    <n v="-512.48999999999796"/>
    <n v="52357"/>
    <n v="52398.996078431381"/>
    <n v="-41.996078431380738"/>
    <n v="53446.976000000002"/>
    <n v="-1089.9760000000024"/>
  </r>
  <r>
    <s v="1434179"/>
    <s v="FOI+RIB JCLEROUX LAFLEUR ALU 750"/>
    <x v="4"/>
    <x v="2"/>
    <n v="53581.21"/>
    <n v="52098.541871921181"/>
    <n v="1482.668128078818"/>
    <n v="52880.02"/>
    <n v="701.19000000000233"/>
    <n v="53890"/>
    <n v="52398.996059113299"/>
    <n v="1491.0039408867015"/>
    <n v="53184.981"/>
    <n v="705.01900000000023"/>
  </r>
  <r>
    <s v="1434179"/>
    <s v="CTN JCLEROUX LAFLEUR 12X750 BN503"/>
    <x v="4"/>
    <x v="2"/>
    <n v="60764"/>
    <n v="60302.512315270935"/>
    <n v="461.48768472906522"/>
    <n v="61207.05"/>
    <n v="-443.05000000000291"/>
    <n v="4400"/>
    <n v="4366.5832512315274"/>
    <n v="33.416748768472644"/>
    <n v="4432.0820000000003"/>
    <n v="-32.082000000000335"/>
  </r>
  <r>
    <s v="1434179"/>
    <s v="CORK SPARK FIRST UNPRT 750"/>
    <x v="4"/>
    <x v="2"/>
    <n v="0"/>
    <n v="65316.92537313432"/>
    <n v="-65316.92537313432"/>
    <n v="65643.509999999995"/>
    <n v="-65643.509999999995"/>
    <n v="0"/>
    <n v="52398.9960199005"/>
    <n v="-52398.9960199005"/>
    <n v="52660.991000000002"/>
    <n v="-52660.991000000002"/>
  </r>
  <r>
    <s v="1434179"/>
    <s v="BOT 0503 750 FLINT CORK  JCL    H17  NEW"/>
    <x v="4"/>
    <x v="2"/>
    <n v="296601.95"/>
    <n v="295963.67326732673"/>
    <n v="638.27673267328646"/>
    <n v="298923.31"/>
    <n v="-2321.359999999986"/>
    <n v="52512"/>
    <n v="52398.996039603953"/>
    <n v="113.00396039604675"/>
    <n v="52922.985999999997"/>
    <n v="-410.98599999999715"/>
  </r>
  <r>
    <s v="1434179"/>
    <s v="BULK JCLEROUX LAFLEUR"/>
    <x v="4"/>
    <x v="3"/>
    <n v="232625.01"/>
    <n v="231795.36633663366"/>
    <n v="829.6436633663543"/>
    <n v="234113.32"/>
    <n v="-1488.3099999999977"/>
    <n v="39440"/>
    <n v="39299.246534653466"/>
    <n v="140.75346534653363"/>
    <n v="39692.239000000001"/>
    <n v="-252.2390000000014"/>
  </r>
  <r>
    <s v="1434179"/>
    <s v="CO2"/>
    <x v="4"/>
    <x v="5"/>
    <n v="2645.63"/>
    <n v="2593.7549019607845"/>
    <n v="51.875098039215572"/>
    <n v="2645.63"/>
    <n v="0"/>
    <n v="481.02300000000002"/>
    <n v="471.59117647058827"/>
    <n v="9.4318235294117585"/>
    <n v="481.02300000000002"/>
    <n v="0"/>
  </r>
  <r>
    <s v="1434180"/>
    <s v=" "/>
    <x v="0"/>
    <x v="0"/>
    <n v="13846.19"/>
    <n v="0"/>
    <n v="13846.19"/>
    <n v="0"/>
    <n v="13846.19"/>
    <n v="0"/>
    <n v="0"/>
    <n v="0"/>
    <n v="0"/>
    <n v="0"/>
  </r>
  <r>
    <s v="1434180"/>
    <s v="OH: BULK PREP DEPREC"/>
    <x v="1"/>
    <x v="0"/>
    <n v="195.74"/>
    <n v="0"/>
    <n v="195.74"/>
    <n v="196.79"/>
    <n v="-1.0499999999999829"/>
    <n v="0"/>
    <n v="0"/>
    <n v="0"/>
    <n v="0"/>
    <n v="0"/>
  </r>
  <r>
    <s v="1434180"/>
    <s v="OH: INDIRECT DEPREC"/>
    <x v="1"/>
    <x v="0"/>
    <n v="877.93"/>
    <n v="0"/>
    <n v="877.93"/>
    <n v="882.64"/>
    <n v="-4.7100000000000364"/>
    <n v="0"/>
    <n v="0"/>
    <n v="0"/>
    <n v="0"/>
    <n v="0"/>
  </r>
  <r>
    <s v="1434180"/>
    <s v="JCL LINE 1          / MACHINE HOUR"/>
    <x v="2"/>
    <x v="0"/>
    <n v="1829.93"/>
    <n v="0"/>
    <n v="1829.93"/>
    <n v="1972.67"/>
    <n v="-142.74"/>
    <n v="4.51"/>
    <n v="0"/>
    <n v="4.51"/>
    <n v="4.8620000000000001"/>
    <n v="-0.35200000000000031"/>
  </r>
  <r>
    <s v="1434180"/>
    <s v="OH:UNUSED CAPACITY"/>
    <x v="1"/>
    <x v="0"/>
    <n v="6254.91"/>
    <n v="0"/>
    <n v="6254.91"/>
    <n v="6288.52"/>
    <n v="-33.610000000000582"/>
    <n v="0"/>
    <n v="0"/>
    <n v="0"/>
    <n v="0"/>
    <n v="0"/>
  </r>
  <r>
    <s v="1434180"/>
    <s v="JCL LINE 1          / MACHINE DEPR"/>
    <x v="2"/>
    <x v="0"/>
    <n v="8181.14"/>
    <n v="0"/>
    <n v="8181.14"/>
    <n v="8819.26"/>
    <n v="-638.11999999999989"/>
    <n v="4.51"/>
    <n v="0"/>
    <n v="4.51"/>
    <n v="4.8620000000000001"/>
    <n v="-0.35200000000000031"/>
  </r>
  <r>
    <s v="1434180"/>
    <s v="JCL LINE 1          / LABOUR HOURS"/>
    <x v="2"/>
    <x v="0"/>
    <n v="9634.85"/>
    <n v="0"/>
    <n v="9634.85"/>
    <n v="10386.07"/>
    <n v="-751.21999999999935"/>
    <n v="94.71"/>
    <n v="0"/>
    <n v="94.71"/>
    <n v="102.09399999999999"/>
    <n v="-7.3840000000000003"/>
  </r>
  <r>
    <s v="1434180"/>
    <s v="OVERHEAD: BULK PREP"/>
    <x v="1"/>
    <x v="0"/>
    <n v="11282.14"/>
    <n v="0"/>
    <n v="11282.14"/>
    <n v="11342.76"/>
    <n v="-60.6200000000008"/>
    <n v="0"/>
    <n v="0"/>
    <n v="0"/>
    <n v="0"/>
    <n v="0"/>
  </r>
  <r>
    <s v="1434180"/>
    <s v="OVERHEAD: INDIRECT"/>
    <x v="1"/>
    <x v="0"/>
    <n v="24734.39"/>
    <n v="0"/>
    <n v="24734.39"/>
    <n v="24867.29"/>
    <n v="-132.90000000000146"/>
    <n v="0"/>
    <n v="0"/>
    <n v="0"/>
    <n v="0"/>
    <n v="0"/>
  </r>
  <r>
    <s v="1434180"/>
    <s v="JCLEROUX LAFLEUR 12X750ML"/>
    <x v="3"/>
    <x v="4"/>
    <n v="-699011.04"/>
    <n v="0"/>
    <n v="-699011.04"/>
    <n v="-699011.16"/>
    <n v="0.11999999999534339"/>
    <n v="-3549"/>
    <n v="0"/>
    <n v="-3549"/>
    <n v="-3549"/>
    <n v="0"/>
  </r>
  <r>
    <s v="1434180"/>
    <s v="CORK SPARK FIRST UNPRT 750 1 DISK"/>
    <x v="4"/>
    <x v="2"/>
    <n v="44837.79"/>
    <n v="0"/>
    <n v="44837.79"/>
    <n v="0"/>
    <n v="44837.79"/>
    <n v="43100"/>
    <n v="0"/>
    <n v="43100"/>
    <n v="0"/>
    <n v="43100"/>
  </r>
  <r>
    <s v="1434180"/>
    <s v="LAB JCLEROUX LAFLEUR 750 7.5% V5H BCK"/>
    <x v="4"/>
    <x v="2"/>
    <n v="2733.59"/>
    <n v="2713.7044334975371"/>
    <n v="19.885566502463007"/>
    <n v="2754.41"/>
    <n v="-20.819999999999709"/>
    <n v="42900"/>
    <n v="42588"/>
    <n v="312"/>
    <n v="43226.82"/>
    <n v="-326.81999999999971"/>
  </r>
  <r>
    <s v="1434180"/>
    <s v="PAR CHIP 12X750 BN0503           V3"/>
    <x v="4"/>
    <x v="2"/>
    <n v="3314.9"/>
    <n v="3517.0547263681592"/>
    <n v="-202.15472636815912"/>
    <n v="3534.64"/>
    <n v="-219.73999999999978"/>
    <n v="3345"/>
    <n v="3549"/>
    <n v="-204"/>
    <n v="3566.7449999999999"/>
    <n v="-221.74499999999989"/>
  </r>
  <r>
    <s v="1434180"/>
    <s v="LAB JCLEROUX LAFLEUR 750 V3 BDY"/>
    <x v="4"/>
    <x v="2"/>
    <n v="11607.17"/>
    <n v="11631.211822660098"/>
    <n v="-24.04182266009775"/>
    <n v="11805.68"/>
    <n v="-198.51000000000022"/>
    <n v="42500"/>
    <n v="42588"/>
    <n v="-88"/>
    <n v="43226.82"/>
    <n v="-726.81999999999971"/>
  </r>
  <r>
    <s v="1434180"/>
    <s v="LAB JCLEROUX LAFLEUR 750 V3 NCK"/>
    <x v="4"/>
    <x v="2"/>
    <n v="14033.92"/>
    <n v="14062.985221674877"/>
    <n v="-29.065221674876739"/>
    <n v="14273.93"/>
    <n v="-240.01000000000022"/>
    <n v="42500"/>
    <n v="42588"/>
    <n v="-88"/>
    <n v="43226.82"/>
    <n v="-726.81999999999971"/>
  </r>
  <r>
    <s v="1434180"/>
    <s v="WIR JCLEROUX GEN SPARK       750&amp;1.5L V2"/>
    <x v="4"/>
    <x v="2"/>
    <n v="20195.599999999999"/>
    <n v="20024.450980392154"/>
    <n v="171.14901960784482"/>
    <n v="20424.939999999999"/>
    <n v="-229.34000000000015"/>
    <n v="42952"/>
    <n v="42588"/>
    <n v="364"/>
    <n v="43439.76"/>
    <n v="-487.76000000000204"/>
  </r>
  <r>
    <s v="1434180"/>
    <s v="FOI+RIB JCLEROUX LAFLEUR ALU 750"/>
    <x v="4"/>
    <x v="2"/>
    <n v="42937.55"/>
    <n v="42343.802955665022"/>
    <n v="593.74704433498118"/>
    <n v="42978.96"/>
    <n v="-41.409999999996217"/>
    <n v="43185"/>
    <n v="42588"/>
    <n v="597"/>
    <n v="43226.82"/>
    <n v="-41.819999999999709"/>
  </r>
  <r>
    <s v="1434180"/>
    <s v="CTN JCLEROUX LAFLEUR 12X750 BN503"/>
    <x v="4"/>
    <x v="2"/>
    <n v="49163.6"/>
    <n v="49011.69458128079"/>
    <n v="151.90541871920868"/>
    <n v="49746.87"/>
    <n v="-583.27000000000407"/>
    <n v="3560"/>
    <n v="3549"/>
    <n v="11"/>
    <n v="3602.2350000000001"/>
    <n v="-42.235000000000127"/>
  </r>
  <r>
    <s v="1434180"/>
    <s v="CORK SPARK FIRST UNPRT 750"/>
    <x v="4"/>
    <x v="2"/>
    <n v="0"/>
    <n v="53087.223880597012"/>
    <n v="-53087.223880597012"/>
    <n v="53352.66"/>
    <n v="-53352.66"/>
    <n v="0"/>
    <n v="42588"/>
    <n v="-42588"/>
    <n v="42800.94"/>
    <n v="-42800.94"/>
  </r>
  <r>
    <s v="1434180"/>
    <s v="BOT 0503 750 FLINT CORK  JCL    H17  NEW"/>
    <x v="4"/>
    <x v="2"/>
    <n v="241937.99"/>
    <n v="240548.52475247523"/>
    <n v="1389.4652475247567"/>
    <n v="242954.01"/>
    <n v="-1016.0200000000186"/>
    <n v="42834"/>
    <n v="42588"/>
    <n v="246"/>
    <n v="43013.88"/>
    <n v="-179.87999999999738"/>
  </r>
  <r>
    <s v="1434180"/>
    <s v="BULK JCLEROUX LAFLEUR"/>
    <x v="4"/>
    <x v="3"/>
    <n v="189261.44"/>
    <n v="188394.85148514851"/>
    <n v="866.58851485149353"/>
    <n v="190278.8"/>
    <n v="-1017.359999999986"/>
    <n v="32088"/>
    <n v="31941"/>
    <n v="147"/>
    <n v="32260.41"/>
    <n v="-172.40999999999985"/>
  </r>
  <r>
    <s v="1434180"/>
    <s v="CO2"/>
    <x v="4"/>
    <x v="5"/>
    <n v="2150.27"/>
    <n v="2108.1078431372548"/>
    <n v="42.162156862745178"/>
    <n v="2150.27"/>
    <n v="0"/>
    <n v="390.95800000000003"/>
    <n v="383.29215686274512"/>
    <n v="7.6658431372549103"/>
    <n v="390.95800000000003"/>
    <n v="0"/>
  </r>
  <r>
    <s v="1434486"/>
    <s v=" "/>
    <x v="0"/>
    <x v="0"/>
    <n v="7528.16"/>
    <n v="0"/>
    <n v="7528.16"/>
    <n v="0"/>
    <n v="7528.16"/>
    <n v="0"/>
    <n v="0"/>
    <n v="0"/>
    <n v="0"/>
    <n v="0"/>
  </r>
  <r>
    <s v="1434486"/>
    <s v="OH: BULK PREP DEPREC"/>
    <x v="1"/>
    <x v="0"/>
    <n v="161.65"/>
    <n v="0"/>
    <n v="161.65"/>
    <n v="160.36000000000001"/>
    <n v="1.289999999999992"/>
    <n v="0"/>
    <n v="0"/>
    <n v="0"/>
    <n v="0"/>
    <n v="0"/>
  </r>
  <r>
    <s v="1434486"/>
    <s v="OH: INDIRECT DEPREC"/>
    <x v="1"/>
    <x v="0"/>
    <n v="725.04"/>
    <n v="0"/>
    <n v="725.04"/>
    <n v="719.28"/>
    <n v="5.7599999999999909"/>
    <n v="0"/>
    <n v="0"/>
    <n v="0"/>
    <n v="0"/>
    <n v="0"/>
  </r>
  <r>
    <s v="1434486"/>
    <s v="JCL LINE 1          / MACHINE HOUR"/>
    <x v="2"/>
    <x v="0"/>
    <n v="2568.4"/>
    <n v="0"/>
    <n v="2568.4"/>
    <n v="2620.67"/>
    <n v="-52.269999999999982"/>
    <n v="6.33"/>
    <n v="0"/>
    <n v="6.33"/>
    <n v="6.4589999999999996"/>
    <n v="-0.12899999999999956"/>
  </r>
  <r>
    <s v="1434486"/>
    <s v="OH:UNUSED CAPACITY"/>
    <x v="1"/>
    <x v="0"/>
    <n v="5165.6499999999996"/>
    <n v="0"/>
    <n v="5165.6499999999996"/>
    <n v="5124.57"/>
    <n v="41.079999999999927"/>
    <n v="0"/>
    <n v="0"/>
    <n v="0"/>
    <n v="0"/>
    <n v="0"/>
  </r>
  <r>
    <s v="1434486"/>
    <s v="OVERHEAD: BULK PREP"/>
    <x v="1"/>
    <x v="0"/>
    <n v="9317.4"/>
    <n v="0"/>
    <n v="9317.4"/>
    <n v="9243.32"/>
    <n v="74.079999999999927"/>
    <n v="0"/>
    <n v="0"/>
    <n v="0"/>
    <n v="0"/>
    <n v="0"/>
  </r>
  <r>
    <s v="1434486"/>
    <s v="JCL LINE 1          / MACHINE DEPR"/>
    <x v="2"/>
    <x v="0"/>
    <n v="11482.62"/>
    <n v="0"/>
    <n v="11482.62"/>
    <n v="11716.3"/>
    <n v="-233.67999999999847"/>
    <n v="6.33"/>
    <n v="0"/>
    <n v="6.33"/>
    <n v="6.4589999999999996"/>
    <n v="-0.12899999999999956"/>
  </r>
  <r>
    <s v="1434486"/>
    <s v="JCL LINE 1          / LABOUR HOURS"/>
    <x v="2"/>
    <x v="0"/>
    <n v="13522.97"/>
    <n v="0"/>
    <n v="13522.97"/>
    <n v="13798.3"/>
    <n v="-275.32999999999993"/>
    <n v="132.93"/>
    <n v="0"/>
    <n v="132.93"/>
    <n v="135.636"/>
    <n v="-2.7059999999999889"/>
  </r>
  <r>
    <s v="1434486"/>
    <s v="OVERHEAD: INDIRECT"/>
    <x v="1"/>
    <x v="0"/>
    <n v="20427"/>
    <n v="0"/>
    <n v="20427"/>
    <n v="20264.580000000002"/>
    <n v="162.41999999999825"/>
    <n v="0"/>
    <n v="0"/>
    <n v="0"/>
    <n v="0"/>
    <n v="0"/>
  </r>
  <r>
    <s v="1434486"/>
    <s v="OBIKWA CUVEE BRUT  2015 6X750ML GEND"/>
    <x v="3"/>
    <x v="4"/>
    <n v="-524033.81"/>
    <n v="0"/>
    <n v="-524033.81"/>
    <n v="-524033.78"/>
    <n v="-2.9999999969732016E-2"/>
    <n v="-5813"/>
    <n v="0"/>
    <n v="-5813"/>
    <n v="-5813"/>
    <n v="0"/>
  </r>
  <r>
    <s v="1434486"/>
    <s v="CORK SPARK FIRST UNPRT 750 1 DISK"/>
    <x v="4"/>
    <x v="2"/>
    <n v="36600.54"/>
    <n v="0"/>
    <n v="36600.54"/>
    <n v="0"/>
    <n v="36600.54"/>
    <n v="35182"/>
    <n v="0"/>
    <n v="35182"/>
    <n v="0"/>
    <n v="35182"/>
  </r>
  <r>
    <s v="1434486"/>
    <s v="LAB 100X125MMWHT SEMI-GLOSSS/ADHOUTERCTN"/>
    <x v="4"/>
    <x v="2"/>
    <n v="546.47"/>
    <n v="494.80198019801981"/>
    <n v="51.668019801980222"/>
    <n v="499.75"/>
    <n v="46.720000000000027"/>
    <n v="6420"/>
    <n v="5813"/>
    <n v="607"/>
    <n v="5871.13"/>
    <n v="548.86999999999989"/>
  </r>
  <r>
    <s v="1434486"/>
    <s v="PAR CHIP 6X750  BN966            V2"/>
    <x v="4"/>
    <x v="2"/>
    <n v="2007.9"/>
    <n v="2005.4825870646766"/>
    <n v="2.4174129353234548"/>
    <n v="2015.51"/>
    <n v="-7.6099999999999"/>
    <n v="5820"/>
    <n v="5813"/>
    <n v="7"/>
    <n v="5842.0649999999996"/>
    <n v="-22.0649999999996"/>
  </r>
  <r>
    <s v="1434486"/>
    <s v="LAB OBIKWA CUV BRUT 750 NA NEWZ V4 BCK"/>
    <x v="4"/>
    <x v="2"/>
    <n v="4813.4399999999996"/>
    <n v="4729.1034482758623"/>
    <n v="84.33655172413728"/>
    <n v="4800.04"/>
    <n v="13.399999999999636"/>
    <n v="35500"/>
    <n v="34878"/>
    <n v="622"/>
    <n v="35401.17"/>
    <n v="98.830000000001746"/>
  </r>
  <r>
    <s v="1434486"/>
    <s v="LAB OBIKWA CUV BRUT7502015AUST/NEWZV3BDY"/>
    <x v="4"/>
    <x v="2"/>
    <n v="7935.79"/>
    <n v="7953.5763546798025"/>
    <n v="-17.786354679802571"/>
    <n v="8072.88"/>
    <n v="-137.09000000000015"/>
    <n v="34800"/>
    <n v="34878"/>
    <n v="-78"/>
    <n v="35401.17"/>
    <n v="-601.16999999999825"/>
  </r>
  <r>
    <s v="1434486"/>
    <s v="LAB OBIKWA GEN SPARK 750 NCK"/>
    <x v="4"/>
    <x v="2"/>
    <n v="10167.77"/>
    <n v="10103.458128078817"/>
    <n v="64.31187192118341"/>
    <n v="10255.01"/>
    <n v="-87.239999999999782"/>
    <n v="35100"/>
    <n v="34878"/>
    <n v="222"/>
    <n v="35401.17"/>
    <n v="-301.16999999999825"/>
  </r>
  <r>
    <s v="1434486"/>
    <s v="WIR GENERIC TIN 36MM UNPRT GOLD LACQUER"/>
    <x v="4"/>
    <x v="2"/>
    <n v="14310.93"/>
    <n v="14171.980392156862"/>
    <n v="138.94960784313844"/>
    <n v="14455.42"/>
    <n v="-144.48999999999978"/>
    <n v="35220"/>
    <n v="34878"/>
    <n v="342"/>
    <n v="35575.56"/>
    <n v="-355.55999999999767"/>
  </r>
  <r>
    <s v="1434486"/>
    <s v="FOI OBIKWA GENSPARK34X148ALU750BLKGLDWHT"/>
    <x v="4"/>
    <x v="2"/>
    <n v="22583.75"/>
    <n v="22269.605911330051"/>
    <n v="314.14408866994927"/>
    <n v="22603.65"/>
    <n v="-19.900000000001455"/>
    <n v="35370"/>
    <n v="34878"/>
    <n v="492"/>
    <n v="35401.17"/>
    <n v="-31.169999999998254"/>
  </r>
  <r>
    <s v="1434486"/>
    <s v="CTN OBIKWA GEN SPARK 6X750  BN966 RSC"/>
    <x v="4"/>
    <x v="2"/>
    <n v="24369.8"/>
    <n v="23949.556650246304"/>
    <n v="420.24334975369493"/>
    <n v="24308.799999999999"/>
    <n v="61"/>
    <n v="5915"/>
    <n v="5813"/>
    <n v="102"/>
    <n v="5900.1949999999997"/>
    <n v="14.805000000000291"/>
  </r>
  <r>
    <s v="1434486"/>
    <s v="CORK SPARK FIRST UNPRT 750"/>
    <x v="4"/>
    <x v="2"/>
    <n v="0"/>
    <n v="43476.477611940296"/>
    <n v="-43476.477611940296"/>
    <n v="43693.86"/>
    <n v="-43693.86"/>
    <n v="0"/>
    <n v="34878"/>
    <n v="-34878"/>
    <n v="35052.39"/>
    <n v="-35052.39"/>
  </r>
  <r>
    <s v="1434486"/>
    <s v="BOT 0966 750 GRN   CORK  SPARK       NEW"/>
    <x v="4"/>
    <x v="2"/>
    <n v="186061.14"/>
    <n v="185222.05940594058"/>
    <n v="839.08059405942913"/>
    <n v="187074.28"/>
    <n v="-1013.1399999999849"/>
    <n v="35036"/>
    <n v="34878"/>
    <n v="158"/>
    <n v="35226.78"/>
    <n v="-190.77999999999884"/>
  </r>
  <r>
    <s v="1434486"/>
    <s v="BULK OBIKWA CUVEE BRUT"/>
    <x v="4"/>
    <x v="3"/>
    <n v="141976.4"/>
    <n v="140145.47263681595"/>
    <n v="1830.9273631840479"/>
    <n v="140846.20000000001"/>
    <n v="1130.1999999999825"/>
    <n v="26500"/>
    <n v="26158.500497512439"/>
    <n v="341.49950248756068"/>
    <n v="26289.293000000001"/>
    <n v="210.70699999999852"/>
  </r>
  <r>
    <s v="1434486"/>
    <s v="CO2"/>
    <x v="4"/>
    <x v="5"/>
    <n v="1760.99"/>
    <n v="1726.4607843137255"/>
    <n v="34.529215686274483"/>
    <n v="1760.99"/>
    <n v="0"/>
    <n v="320.18"/>
    <n v="313.9019607843137"/>
    <n v="6.2780392156863059"/>
    <n v="320.18"/>
    <n v="0"/>
  </r>
  <r>
    <s v="1434734"/>
    <s v=" "/>
    <x v="0"/>
    <x v="0"/>
    <n v="820.17"/>
    <n v="0"/>
    <n v="820.17"/>
    <n v="0"/>
    <n v="820.17"/>
    <n v="0"/>
    <n v="0"/>
    <n v="0"/>
    <n v="0"/>
    <n v="0"/>
  </r>
  <r>
    <s v="1434734"/>
    <s v="OH: BULK PREP DEPREC"/>
    <x v="1"/>
    <x v="0"/>
    <n v="0"/>
    <n v="0"/>
    <n v="0"/>
    <n v="0.42"/>
    <n v="-0.42"/>
    <n v="0"/>
    <n v="0"/>
    <n v="0"/>
    <n v="0"/>
    <n v="0"/>
  </r>
  <r>
    <s v="1434734"/>
    <s v="OH: INDIRECT DEPREC"/>
    <x v="1"/>
    <x v="0"/>
    <n v="0"/>
    <n v="0"/>
    <n v="0"/>
    <n v="1.89"/>
    <n v="-1.89"/>
    <n v="0"/>
    <n v="0"/>
    <n v="0"/>
    <n v="0"/>
    <n v="0"/>
  </r>
  <r>
    <s v="1434734"/>
    <s v="OH:UNUSED CAPACITY"/>
    <x v="1"/>
    <x v="0"/>
    <n v="0"/>
    <n v="0"/>
    <n v="0"/>
    <n v="13.5"/>
    <n v="-13.5"/>
    <n v="0"/>
    <n v="0"/>
    <n v="0"/>
    <n v="0"/>
    <n v="0"/>
  </r>
  <r>
    <s v="1434734"/>
    <s v="OVERHEAD: BULK PREP"/>
    <x v="1"/>
    <x v="0"/>
    <n v="0"/>
    <n v="0"/>
    <n v="0"/>
    <n v="24.34"/>
    <n v="-24.34"/>
    <n v="0"/>
    <n v="0"/>
    <n v="0"/>
    <n v="0"/>
    <n v="0"/>
  </r>
  <r>
    <s v="1434734"/>
    <s v="OVERHEAD: INDIRECT"/>
    <x v="1"/>
    <x v="0"/>
    <n v="0"/>
    <n v="0"/>
    <n v="0"/>
    <n v="53.37"/>
    <n v="-53.37"/>
    <n v="0"/>
    <n v="0"/>
    <n v="0"/>
    <n v="0"/>
    <n v="0"/>
  </r>
  <r>
    <s v="1434734"/>
    <s v="JCL CHAMPENOIS      / MACHINE DEPR"/>
    <x v="2"/>
    <x v="0"/>
    <n v="441.9"/>
    <n v="0"/>
    <n v="441.9"/>
    <n v="639.02"/>
    <n v="-197.12"/>
    <n v="1.5"/>
    <n v="0"/>
    <n v="1.5"/>
    <n v="2.169"/>
    <n v="-0.66900000000000004"/>
  </r>
  <r>
    <s v="1434734"/>
    <s v="JCL CHAMPENOIS      / MACHINE HOUR"/>
    <x v="2"/>
    <x v="0"/>
    <n v="591.32000000000005"/>
    <n v="0"/>
    <n v="591.32000000000005"/>
    <n v="855.1"/>
    <n v="-263.77999999999997"/>
    <n v="1.5"/>
    <n v="0"/>
    <n v="1.5"/>
    <n v="2.169"/>
    <n v="-0.66900000000000004"/>
  </r>
  <r>
    <s v="1434734"/>
    <s v="JCL CHAMPENOIS      / LABOUR HOURS"/>
    <x v="2"/>
    <x v="0"/>
    <n v="712.24"/>
    <n v="0"/>
    <n v="712.24"/>
    <n v="1029.98"/>
    <n v="-317.74"/>
    <n v="9"/>
    <n v="0"/>
    <n v="9"/>
    <n v="13.015000000000001"/>
    <n v="-4.0150000000000006"/>
  </r>
  <r>
    <s v="1434734"/>
    <s v="ULS JCLEROUX BRUT   1X750ML  DGO"/>
    <x v="3"/>
    <x v="1"/>
    <n v="-41680.230000000003"/>
    <n v="0"/>
    <n v="-41680.230000000003"/>
    <n v="-41680.19"/>
    <n v="-4.0000000000873115E-2"/>
    <n v="-1731"/>
    <n v="0"/>
    <n v="-1731"/>
    <n v="-1731"/>
    <n v="0"/>
  </r>
  <r>
    <s v="1434734"/>
    <s v="ULS JCLEROUX BRUT   1X750ML  MDC"/>
    <x v="4"/>
    <x v="1"/>
    <n v="34723.980000000003"/>
    <n v="34255.300000000003"/>
    <n v="468.68000000000029"/>
    <n v="34255.300000000003"/>
    <n v="468.68000000000029"/>
    <n v="1781"/>
    <n v="1756.9649999999999"/>
    <n v="24.035000000000082"/>
    <n v="1756.9649999999999"/>
    <n v="24.035000000000082"/>
  </r>
  <r>
    <s v="1434734"/>
    <s v="WIR JCLEROUX MCC GENERIC     750&amp;1.5L V2"/>
    <x v="4"/>
    <x v="2"/>
    <n v="1080.23"/>
    <n v="1038.8235294117646"/>
    <n v="41.406470588235379"/>
    <n v="1059.5999999999999"/>
    <n v="20.630000000000109"/>
    <n v="1800"/>
    <n v="1731"/>
    <n v="69"/>
    <n v="1765.62"/>
    <n v="34.380000000000109"/>
  </r>
  <r>
    <s v="1434734"/>
    <s v="CORK SPARK MCC   EXTRA 750 V2"/>
    <x v="4"/>
    <x v="2"/>
    <n v="2901.71"/>
    <n v="2790.4776119402986"/>
    <n v="111.23238805970141"/>
    <n v="2804.43"/>
    <n v="97.2800000000002"/>
    <n v="1800"/>
    <n v="1731"/>
    <n v="69"/>
    <n v="1739.655"/>
    <n v="60.345000000000027"/>
  </r>
  <r>
    <s v="1434734"/>
    <s v="DOSAGE MCC NEW"/>
    <x v="4"/>
    <x v="3"/>
    <n v="408.68"/>
    <n v="943.23"/>
    <n v="-534.54999999999995"/>
    <n v="943.23"/>
    <n v="-534.54999999999995"/>
    <n v="30"/>
    <n v="69.239999999999995"/>
    <n v="-39.239999999999995"/>
    <n v="69.239999999999995"/>
    <n v="-39.239999999999995"/>
  </r>
  <r>
    <s v="1434854"/>
    <s v=" "/>
    <x v="0"/>
    <x v="0"/>
    <n v="20669.5"/>
    <n v="0"/>
    <n v="20669.5"/>
    <n v="0"/>
    <n v="20669.5"/>
    <n v="0"/>
    <n v="0"/>
    <n v="0"/>
    <n v="0"/>
    <n v="0"/>
  </r>
  <r>
    <s v="1434854"/>
    <s v="OH: BULK PREP DEPREC"/>
    <x v="1"/>
    <x v="0"/>
    <n v="0"/>
    <n v="0"/>
    <n v="0"/>
    <n v="1.52"/>
    <n v="-1.52"/>
    <n v="0"/>
    <n v="0"/>
    <n v="0"/>
    <n v="0"/>
    <n v="0"/>
  </r>
  <r>
    <s v="1434854"/>
    <s v="OH: INDIRECT DEPREC"/>
    <x v="1"/>
    <x v="0"/>
    <n v="0"/>
    <n v="0"/>
    <n v="0"/>
    <n v="6.81"/>
    <n v="-6.81"/>
    <n v="0"/>
    <n v="0"/>
    <n v="0"/>
    <n v="0"/>
    <n v="0"/>
  </r>
  <r>
    <s v="1434854"/>
    <s v="OH:UNUSED CAPACITY"/>
    <x v="1"/>
    <x v="0"/>
    <n v="0"/>
    <n v="0"/>
    <n v="0"/>
    <n v="48.51"/>
    <n v="-48.51"/>
    <n v="0"/>
    <n v="0"/>
    <n v="0"/>
    <n v="0"/>
    <n v="0"/>
  </r>
  <r>
    <s v="1434854"/>
    <s v="OVERHEAD: BULK PREP"/>
    <x v="1"/>
    <x v="0"/>
    <n v="0"/>
    <n v="0"/>
    <n v="0"/>
    <n v="87.5"/>
    <n v="-87.5"/>
    <n v="0"/>
    <n v="0"/>
    <n v="0"/>
    <n v="0"/>
    <n v="0"/>
  </r>
  <r>
    <s v="1434854"/>
    <s v="OVERHEAD: INDIRECT"/>
    <x v="1"/>
    <x v="0"/>
    <n v="0"/>
    <n v="0"/>
    <n v="0"/>
    <n v="191.83"/>
    <n v="-191.83"/>
    <n v="0"/>
    <n v="0"/>
    <n v="0"/>
    <n v="0"/>
    <n v="0"/>
  </r>
  <r>
    <s v="1434854"/>
    <s v="JCL CHAMPENOIS      / MACHINE DEPR"/>
    <x v="2"/>
    <x v="0"/>
    <n v="6333.88"/>
    <n v="0"/>
    <n v="6333.88"/>
    <n v="7331.39"/>
    <n v="-997.51000000000022"/>
    <n v="21.5"/>
    <n v="0"/>
    <n v="21.5"/>
    <n v="24.885999999999999"/>
    <n v="-3.3859999999999992"/>
  </r>
  <r>
    <s v="1434854"/>
    <s v="JCL CHAMPENOIS      / MACHINE HOUR"/>
    <x v="2"/>
    <x v="0"/>
    <n v="8475.64"/>
    <n v="0"/>
    <n v="8475.64"/>
    <n v="9810.4599999999991"/>
    <n v="-1334.8199999999997"/>
    <n v="21.5"/>
    <n v="0"/>
    <n v="21.5"/>
    <n v="24.885999999999999"/>
    <n v="-3.3859999999999992"/>
  </r>
  <r>
    <s v="1434854"/>
    <s v="JCL CHAMPENOIS      / LABOUR HOURS"/>
    <x v="2"/>
    <x v="0"/>
    <n v="10208.790000000001"/>
    <n v="0"/>
    <n v="10208.790000000001"/>
    <n v="11816.54"/>
    <n v="-1607.75"/>
    <n v="129"/>
    <n v="0"/>
    <n v="129"/>
    <n v="149.316"/>
    <n v="-20.316000000000003"/>
  </r>
  <r>
    <s v="1434854"/>
    <s v="ULS PONGRACZ                1X750ML  DGO"/>
    <x v="3"/>
    <x v="1"/>
    <n v="-601706.15"/>
    <n v="0"/>
    <n v="-601706.15"/>
    <n v="-601706.25"/>
    <n v="9.9999999976716936E-2"/>
    <n v="-24886"/>
    <n v="0"/>
    <n v="-24886"/>
    <n v="-24886"/>
    <n v="0"/>
  </r>
  <r>
    <s v="1434854"/>
    <s v="ULS PONGRACZ                1X750ML  MDC"/>
    <x v="4"/>
    <x v="1"/>
    <n v="495641.43"/>
    <n v="512583.34"/>
    <n v="-16941.910000000033"/>
    <n v="512583.34"/>
    <n v="-16941.910000000033"/>
    <n v="25026"/>
    <n v="25881.439999999999"/>
    <n v="-855.43999999999869"/>
    <n v="25881.439999999999"/>
    <n v="-855.43999999999869"/>
  </r>
  <r>
    <s v="1434854"/>
    <s v="WIR PONGRACZ NR087 750  V3"/>
    <x v="4"/>
    <x v="2"/>
    <n v="12737.98"/>
    <n v="12519.64705882353"/>
    <n v="218.33294117646983"/>
    <n v="12770.04"/>
    <n v="-32.06000000000131"/>
    <n v="25320"/>
    <n v="24886"/>
    <n v="434"/>
    <n v="25383.72"/>
    <n v="-63.720000000001164"/>
  </r>
  <r>
    <s v="1434854"/>
    <s v="CORK PONGRACZ 30.5  EXTRA 750 V2"/>
    <x v="4"/>
    <x v="2"/>
    <n v="43824.6"/>
    <n v="43450.955223880599"/>
    <n v="373.64477611939947"/>
    <n v="43668.21"/>
    <n v="156.38999999999942"/>
    <n v="25100"/>
    <n v="24886"/>
    <n v="214"/>
    <n v="25010.43"/>
    <n v="89.569999999999709"/>
  </r>
  <r>
    <s v="1434854"/>
    <s v="DOSAGE MCC NEW"/>
    <x v="4"/>
    <x v="3"/>
    <n v="3814.33"/>
    <n v="3390.11"/>
    <n v="424.2199999999998"/>
    <n v="3390.11"/>
    <n v="424.2199999999998"/>
    <n v="280"/>
    <n v="248.86"/>
    <n v="31.139999999999986"/>
    <n v="248.86"/>
    <n v="31.139999999999986"/>
  </r>
  <r>
    <s v="1434857"/>
    <s v=" "/>
    <x v="0"/>
    <x v="0"/>
    <n v="3868.89"/>
    <n v="0"/>
    <n v="3868.89"/>
    <n v="0"/>
    <n v="3868.89"/>
    <n v="0"/>
    <n v="0"/>
    <n v="0"/>
    <n v="0"/>
    <n v="0"/>
  </r>
  <r>
    <s v="1434857"/>
    <s v="OH: BULK PREP DEPREC"/>
    <x v="1"/>
    <x v="0"/>
    <n v="2.0099999999999998"/>
    <n v="0"/>
    <n v="2.0099999999999998"/>
    <n v="2.48"/>
    <n v="-0.4700000000000002"/>
    <n v="0"/>
    <n v="0"/>
    <n v="0"/>
    <n v="0"/>
    <n v="0"/>
  </r>
  <r>
    <s v="1434857"/>
    <s v="OH: INDIRECT DEPREC"/>
    <x v="1"/>
    <x v="0"/>
    <n v="9.0299999999999994"/>
    <n v="0"/>
    <n v="9.0299999999999994"/>
    <n v="11.13"/>
    <n v="-2.1000000000000014"/>
    <n v="0"/>
    <n v="0"/>
    <n v="0"/>
    <n v="0"/>
    <n v="0"/>
  </r>
  <r>
    <s v="1434857"/>
    <s v="OH:UNUSED CAPACITY"/>
    <x v="1"/>
    <x v="0"/>
    <n v="64.33"/>
    <n v="0"/>
    <n v="64.33"/>
    <n v="79.290000000000006"/>
    <n v="-14.960000000000008"/>
    <n v="0"/>
    <n v="0"/>
    <n v="0"/>
    <n v="0"/>
    <n v="0"/>
  </r>
  <r>
    <s v="1434857"/>
    <s v="OVERHEAD: BULK PREP"/>
    <x v="1"/>
    <x v="0"/>
    <n v="116.03"/>
    <n v="0"/>
    <n v="116.03"/>
    <n v="143.02000000000001"/>
    <n v="-26.990000000000009"/>
    <n v="0"/>
    <n v="0"/>
    <n v="0"/>
    <n v="0"/>
    <n v="0"/>
  </r>
  <r>
    <s v="1434857"/>
    <s v="OVERHEAD: INDIRECT"/>
    <x v="1"/>
    <x v="0"/>
    <n v="254.37"/>
    <n v="0"/>
    <n v="254.37"/>
    <n v="313.56"/>
    <n v="-59.19"/>
    <n v="0"/>
    <n v="0"/>
    <n v="0"/>
    <n v="0"/>
    <n v="0"/>
  </r>
  <r>
    <s v="1434857"/>
    <s v="JCL CHAMPENOIS      / MACHINE DEPR"/>
    <x v="2"/>
    <x v="0"/>
    <n v="9427.17"/>
    <n v="0"/>
    <n v="9427.17"/>
    <n v="11983.7"/>
    <n v="-2556.5300000000007"/>
    <n v="32"/>
    <n v="0"/>
    <n v="32"/>
    <n v="40.677999999999997"/>
    <n v="-8.6779999999999973"/>
  </r>
  <r>
    <s v="1434857"/>
    <s v="JCL CHAMPENOIS      / MACHINE HOUR"/>
    <x v="2"/>
    <x v="0"/>
    <n v="12614.9"/>
    <n v="0"/>
    <n v="12614.9"/>
    <n v="16035.92"/>
    <n v="-3421.0200000000004"/>
    <n v="32"/>
    <n v="0"/>
    <n v="32"/>
    <n v="40.677999999999997"/>
    <n v="-8.6779999999999973"/>
  </r>
  <r>
    <s v="1434857"/>
    <s v="JCL CHAMPENOIS      / LABOUR HOURS"/>
    <x v="2"/>
    <x v="0"/>
    <n v="15194.48"/>
    <n v="0"/>
    <n v="15194.48"/>
    <n v="19315.009999999998"/>
    <n v="-4120.5299999999988"/>
    <n v="192"/>
    <n v="0"/>
    <n v="192"/>
    <n v="244.06800000000001"/>
    <n v="-52.068000000000012"/>
  </r>
  <r>
    <s v="1434857"/>
    <s v="ULS PONGRACZ                1X750ML  DGO"/>
    <x v="3"/>
    <x v="1"/>
    <n v="-984258.72"/>
    <n v="0"/>
    <n v="-984258.72"/>
    <n v="-984258.6"/>
    <n v="-0.11999999999534339"/>
    <n v="-40678"/>
    <n v="0"/>
    <n v="-40678"/>
    <n v="-40678"/>
    <n v="0"/>
  </r>
  <r>
    <s v="1434857"/>
    <s v="ULS PONGRACZ                1X750ML  MDC"/>
    <x v="4"/>
    <x v="1"/>
    <n v="846329.08"/>
    <n v="838580.93"/>
    <n v="7748.1499999999069"/>
    <n v="838580.93"/>
    <n v="7748.1499999999069"/>
    <n v="42696"/>
    <n v="42305.120000000003"/>
    <n v="390.87999999999738"/>
    <n v="42305.120000000003"/>
    <n v="390.87999999999738"/>
  </r>
  <r>
    <s v="1434857"/>
    <s v="WIR PONGRACZ NR087 750  V3"/>
    <x v="4"/>
    <x v="2"/>
    <n v="20646.400000000001"/>
    <n v="20464.284313725489"/>
    <n v="182.11568627451197"/>
    <n v="20873.57"/>
    <n v="-227.16999999999825"/>
    <n v="41040"/>
    <n v="40678"/>
    <n v="362"/>
    <n v="41491.56"/>
    <n v="-451.55999999999767"/>
  </r>
  <r>
    <s v="1434857"/>
    <s v="CORK PONGRACZ 30.5  EXTRA 750 V2"/>
    <x v="4"/>
    <x v="2"/>
    <n v="71236.800000000003"/>
    <n v="71023.791044776124"/>
    <n v="213.00895522387873"/>
    <n v="71378.91"/>
    <n v="-142.11000000000058"/>
    <n v="40800"/>
    <n v="40678"/>
    <n v="122"/>
    <n v="40881.39"/>
    <n v="-81.389999999999418"/>
  </r>
  <r>
    <s v="1434857"/>
    <s v="DOSAGE MCC NEW"/>
    <x v="4"/>
    <x v="3"/>
    <n v="4495.2299999999996"/>
    <n v="5541.11"/>
    <n v="-1045.8800000000001"/>
    <n v="5541.11"/>
    <n v="-1045.8800000000001"/>
    <n v="330"/>
    <n v="406.78"/>
    <n v="-76.779999999999973"/>
    <n v="406.78"/>
    <n v="-76.779999999999973"/>
  </r>
  <r>
    <s v="1434858"/>
    <s v=" "/>
    <x v="0"/>
    <x v="0"/>
    <n v="9206.4599999999991"/>
    <n v="0"/>
    <n v="9206.4599999999991"/>
    <n v="0"/>
    <n v="9206.4599999999991"/>
    <n v="0"/>
    <n v="0"/>
    <n v="0"/>
    <n v="0"/>
    <n v="0"/>
  </r>
  <r>
    <s v="1434858"/>
    <s v="OH: BULK PREP DEPREC"/>
    <x v="1"/>
    <x v="0"/>
    <n v="0.79"/>
    <n v="0"/>
    <n v="0.79"/>
    <n v="0.77"/>
    <n v="2.0000000000000018E-2"/>
    <n v="0"/>
    <n v="0"/>
    <n v="0"/>
    <n v="0"/>
    <n v="0"/>
  </r>
  <r>
    <s v="1434858"/>
    <s v="OH: INDIRECT DEPREC"/>
    <x v="1"/>
    <x v="0"/>
    <n v="3.56"/>
    <n v="0"/>
    <n v="3.56"/>
    <n v="3.46"/>
    <n v="0.10000000000000009"/>
    <n v="0"/>
    <n v="0"/>
    <n v="0"/>
    <n v="0"/>
    <n v="0"/>
  </r>
  <r>
    <s v="1434858"/>
    <s v="OH:UNUSED CAPACITY"/>
    <x v="1"/>
    <x v="0"/>
    <n v="25.34"/>
    <n v="0"/>
    <n v="25.34"/>
    <n v="24.64"/>
    <n v="0.69999999999999929"/>
    <n v="0"/>
    <n v="0"/>
    <n v="0"/>
    <n v="0"/>
    <n v="0"/>
  </r>
  <r>
    <s v="1434858"/>
    <s v="OVERHEAD: BULK PREP"/>
    <x v="1"/>
    <x v="0"/>
    <n v="45.71"/>
    <n v="0"/>
    <n v="45.71"/>
    <n v="44.45"/>
    <n v="1.259999999999998"/>
    <n v="0"/>
    <n v="0"/>
    <n v="0"/>
    <n v="0"/>
    <n v="0"/>
  </r>
  <r>
    <s v="1434858"/>
    <s v="OVERHEAD: INDIRECT"/>
    <x v="1"/>
    <x v="0"/>
    <n v="100.21"/>
    <n v="0"/>
    <n v="100.21"/>
    <n v="97.45"/>
    <n v="2.7599999999999909"/>
    <n v="0"/>
    <n v="0"/>
    <n v="0"/>
    <n v="0"/>
    <n v="0"/>
  </r>
  <r>
    <s v="1434858"/>
    <s v="JCL CHAMPENOIS      / MACHINE DEPR"/>
    <x v="2"/>
    <x v="0"/>
    <n v="2945.99"/>
    <n v="0"/>
    <n v="2945.99"/>
    <n v="3724.32"/>
    <n v="-778.33000000000038"/>
    <n v="10"/>
    <n v="0"/>
    <n v="10"/>
    <n v="12.641999999999999"/>
    <n v="-2.6419999999999995"/>
  </r>
  <r>
    <s v="1434858"/>
    <s v="JCL CHAMPENOIS      / MACHINE HOUR"/>
    <x v="2"/>
    <x v="0"/>
    <n v="3942.16"/>
    <n v="0"/>
    <n v="3942.16"/>
    <n v="4983.68"/>
    <n v="-1041.5200000000004"/>
    <n v="10"/>
    <n v="0"/>
    <n v="10"/>
    <n v="12.641999999999999"/>
    <n v="-2.6419999999999995"/>
  </r>
  <r>
    <s v="1434858"/>
    <s v="JCL CHAMPENOIS      / LABOUR HOURS"/>
    <x v="2"/>
    <x v="0"/>
    <n v="4748.2700000000004"/>
    <n v="0"/>
    <n v="4748.2700000000004"/>
    <n v="6002.76"/>
    <n v="-1254.4899999999998"/>
    <n v="60"/>
    <n v="0"/>
    <n v="60"/>
    <n v="75.852000000000004"/>
    <n v="-15.852000000000004"/>
  </r>
  <r>
    <s v="1434858"/>
    <s v="ULS PONGRACZ                1X750ML  DGO"/>
    <x v="3"/>
    <x v="1"/>
    <n v="-305890.13"/>
    <n v="0"/>
    <n v="-305890.13"/>
    <n v="-305890.09000000003"/>
    <n v="-3.9999999979045242E-2"/>
    <n v="-12642"/>
    <n v="0"/>
    <n v="-12642"/>
    <n v="-12642"/>
    <n v="0"/>
  </r>
  <r>
    <s v="1434858"/>
    <s v="ULS PONGRACZ                1X750ML  MDC"/>
    <x v="4"/>
    <x v="1"/>
    <n v="253882.87"/>
    <n v="260616.06"/>
    <n v="-6733.1900000000023"/>
    <n v="260616.06"/>
    <n v="-6733.1900000000023"/>
    <n v="12808"/>
    <n v="13147.68"/>
    <n v="-339.68000000000029"/>
    <n v="13147.68"/>
    <n v="-339.68000000000029"/>
  </r>
  <r>
    <s v="1434858"/>
    <s v="WIR PONGRACZ NR087 750  V3"/>
    <x v="4"/>
    <x v="2"/>
    <n v="6519.92"/>
    <n v="6359.9411764705883"/>
    <n v="159.97882352941178"/>
    <n v="6487.14"/>
    <n v="32.779999999999745"/>
    <n v="12960"/>
    <n v="12642"/>
    <n v="318"/>
    <n v="12894.84"/>
    <n v="65.159999999999854"/>
  </r>
  <r>
    <s v="1434858"/>
    <s v="CORK PONGRACZ 30.5  EXTRA 750 V2"/>
    <x v="4"/>
    <x v="2"/>
    <n v="22698"/>
    <n v="22072.935323383084"/>
    <n v="625.06467661691568"/>
    <n v="22183.3"/>
    <n v="514.70000000000073"/>
    <n v="13000"/>
    <n v="12642"/>
    <n v="358"/>
    <n v="12705.21"/>
    <n v="294.79000000000087"/>
  </r>
  <r>
    <s v="1434858"/>
    <s v="DOSAGE MCC NEW"/>
    <x v="4"/>
    <x v="3"/>
    <n v="1770.85"/>
    <n v="1722.08"/>
    <n v="48.769999999999982"/>
    <n v="1722.08"/>
    <n v="48.769999999999982"/>
    <n v="130"/>
    <n v="126.42"/>
    <n v="3.5799999999999983"/>
    <n v="126.42"/>
    <n v="3.5799999999999983"/>
  </r>
  <r>
    <s v="1434991"/>
    <s v=" "/>
    <x v="0"/>
    <x v="0"/>
    <n v="10761.12"/>
    <n v="0"/>
    <n v="10761.12"/>
    <n v="0"/>
    <n v="10761.12"/>
    <n v="0"/>
    <n v="0"/>
    <n v="0"/>
    <n v="0"/>
    <n v="0"/>
  </r>
  <r>
    <s v="1434991"/>
    <s v="OH: BULK PREP DEPREC"/>
    <x v="1"/>
    <x v="0"/>
    <n v="3.78"/>
    <n v="0"/>
    <n v="3.78"/>
    <n v="3.72"/>
    <n v="5.9999999999999609E-2"/>
    <n v="0"/>
    <n v="0"/>
    <n v="0"/>
    <n v="0"/>
    <n v="0"/>
  </r>
  <r>
    <s v="1434991"/>
    <s v="OH: INDIRECT DEPREC"/>
    <x v="1"/>
    <x v="0"/>
    <n v="16.96"/>
    <n v="0"/>
    <n v="16.96"/>
    <n v="16.7"/>
    <n v="0.26000000000000156"/>
    <n v="0"/>
    <n v="0"/>
    <n v="0"/>
    <n v="0"/>
    <n v="0"/>
  </r>
  <r>
    <s v="1434991"/>
    <s v="OH:UNUSED CAPACITY"/>
    <x v="1"/>
    <x v="0"/>
    <n v="120.86"/>
    <n v="0"/>
    <n v="120.86"/>
    <n v="118.95"/>
    <n v="1.9099999999999966"/>
    <n v="0"/>
    <n v="0"/>
    <n v="0"/>
    <n v="0"/>
    <n v="0"/>
  </r>
  <r>
    <s v="1434991"/>
    <s v="OVERHEAD: BULK PREP"/>
    <x v="1"/>
    <x v="0"/>
    <n v="217.99"/>
    <n v="0"/>
    <n v="217.99"/>
    <n v="214.56"/>
    <n v="3.4300000000000068"/>
    <n v="0"/>
    <n v="0"/>
    <n v="0"/>
    <n v="0"/>
    <n v="0"/>
  </r>
  <r>
    <s v="1434991"/>
    <s v="OVERHEAD: INDIRECT"/>
    <x v="1"/>
    <x v="0"/>
    <n v="477.91"/>
    <n v="0"/>
    <n v="477.91"/>
    <n v="470.39"/>
    <n v="7.5200000000000387"/>
    <n v="0"/>
    <n v="0"/>
    <n v="0"/>
    <n v="0"/>
    <n v="0"/>
  </r>
  <r>
    <s v="1434991"/>
    <s v="JCL CHAMPENOIS      / MACHINE DEPR"/>
    <x v="2"/>
    <x v="0"/>
    <n v="2062.19"/>
    <n v="0"/>
    <n v="2062.19"/>
    <n v="4494.3999999999996"/>
    <n v="-2432.2099999999996"/>
    <n v="7"/>
    <n v="0"/>
    <n v="7"/>
    <n v="15.256"/>
    <n v="-8.2560000000000002"/>
  </r>
  <r>
    <s v="1434991"/>
    <s v="JCL CHAMPENOIS      / MACHINE HOUR"/>
    <x v="2"/>
    <x v="0"/>
    <n v="2759.51"/>
    <n v="0"/>
    <n v="2759.51"/>
    <n v="6014.16"/>
    <n v="-3254.6499999999996"/>
    <n v="7"/>
    <n v="0"/>
    <n v="7"/>
    <n v="15.256"/>
    <n v="-8.2560000000000002"/>
  </r>
  <r>
    <s v="1434991"/>
    <s v="JCL CHAMPENOIS      / LABOUR HOURS"/>
    <x v="2"/>
    <x v="0"/>
    <n v="3323.79"/>
    <n v="0"/>
    <n v="3323.79"/>
    <n v="7243.96"/>
    <n v="-3920.17"/>
    <n v="42"/>
    <n v="0"/>
    <n v="42"/>
    <n v="91.536000000000001"/>
    <n v="-49.536000000000001"/>
  </r>
  <r>
    <s v="1434991"/>
    <s v="ULS JCLEROUX LAVAL     1X750ML  DGO"/>
    <x v="3"/>
    <x v="1"/>
    <n v="-311497.01"/>
    <n v="0"/>
    <n v="-311497.01"/>
    <n v="-311497.73"/>
    <n v="0.71999999997206032"/>
    <n v="-15256"/>
    <n v="0"/>
    <n v="-15256"/>
    <n v="-15256"/>
    <n v="0"/>
  </r>
  <r>
    <s v="1434991"/>
    <s v="ULS JCLEROUX LAVAL     1X750ML  MDC"/>
    <x v="4"/>
    <x v="1"/>
    <n v="248836.55"/>
    <n v="249931.79"/>
    <n v="-1095.2400000000198"/>
    <n v="249931.79"/>
    <n v="-1095.2400000000198"/>
    <n v="15417"/>
    <n v="15484.84"/>
    <n v="-67.840000000000146"/>
    <n v="15484.84"/>
    <n v="-67.840000000000146"/>
  </r>
  <r>
    <s v="1434991"/>
    <s v="WIR JCLEROUX MCC GENERIC     750&amp;1.5L V2"/>
    <x v="4"/>
    <x v="2"/>
    <n v="9013.9599999999991"/>
    <n v="9155.5784313725489"/>
    <n v="-141.61843137254982"/>
    <n v="9338.69"/>
    <n v="-324.73000000000138"/>
    <n v="15020"/>
    <n v="15256"/>
    <n v="-236"/>
    <n v="15561.12"/>
    <n v="-541.1200000000008"/>
  </r>
  <r>
    <s v="1434991"/>
    <s v="CORK SPARK MCC   EXTRA 750 V2"/>
    <x v="4"/>
    <x v="2"/>
    <n v="24825.72"/>
    <n v="24593.592039800995"/>
    <n v="232.12796019900634"/>
    <n v="24716.560000000001"/>
    <n v="109.15999999999985"/>
    <n v="15400"/>
    <n v="15256"/>
    <n v="144"/>
    <n v="15332.28"/>
    <n v="67.719999999999345"/>
  </r>
  <r>
    <s v="1434991"/>
    <s v="DOSAGE LA VALLEE NEW"/>
    <x v="4"/>
    <x v="3"/>
    <n v="9076.67"/>
    <n v="8933.82"/>
    <n v="142.85000000000036"/>
    <n v="8933.82"/>
    <n v="142.85000000000036"/>
    <n v="620"/>
    <n v="610.24"/>
    <n v="9.7599999999999909"/>
    <n v="610.24"/>
    <n v="9.7599999999999909"/>
  </r>
  <r>
    <s v="1434992"/>
    <s v=" "/>
    <x v="0"/>
    <x v="0"/>
    <n v="11582.83"/>
    <n v="0"/>
    <n v="11582.83"/>
    <n v="0"/>
    <n v="11582.83"/>
    <n v="0"/>
    <n v="0"/>
    <n v="0"/>
    <n v="0"/>
    <n v="0"/>
  </r>
  <r>
    <s v="1434992"/>
    <s v="OH: BULK PREP DEPREC"/>
    <x v="1"/>
    <x v="0"/>
    <n v="1.04"/>
    <n v="0"/>
    <n v="1.04"/>
    <n v="2.3199999999999998"/>
    <n v="-1.2799999999999998"/>
    <n v="0"/>
    <n v="0"/>
    <n v="0"/>
    <n v="0"/>
    <n v="0"/>
  </r>
  <r>
    <s v="1434992"/>
    <s v="OH: INDIRECT DEPREC"/>
    <x v="1"/>
    <x v="0"/>
    <n v="4.6500000000000004"/>
    <n v="0"/>
    <n v="4.6500000000000004"/>
    <n v="10.42"/>
    <n v="-5.77"/>
    <n v="0"/>
    <n v="0"/>
    <n v="0"/>
    <n v="0"/>
    <n v="0"/>
  </r>
  <r>
    <s v="1434992"/>
    <s v="OH:UNUSED CAPACITY"/>
    <x v="1"/>
    <x v="0"/>
    <n v="33.14"/>
    <n v="0"/>
    <n v="33.14"/>
    <n v="74.23"/>
    <n v="-41.09"/>
    <n v="0"/>
    <n v="0"/>
    <n v="0"/>
    <n v="0"/>
    <n v="0"/>
  </r>
  <r>
    <s v="1434992"/>
    <s v="OVERHEAD: BULK PREP"/>
    <x v="1"/>
    <x v="0"/>
    <n v="59.77"/>
    <n v="0"/>
    <n v="59.77"/>
    <n v="133.88999999999999"/>
    <n v="-74.119999999999976"/>
    <n v="0"/>
    <n v="0"/>
    <n v="0"/>
    <n v="0"/>
    <n v="0"/>
  </r>
  <r>
    <s v="1434992"/>
    <s v="OVERHEAD: INDIRECT"/>
    <x v="1"/>
    <x v="0"/>
    <n v="131.04"/>
    <n v="0"/>
    <n v="131.04"/>
    <n v="293.52999999999997"/>
    <n v="-162.48999999999998"/>
    <n v="0"/>
    <n v="0"/>
    <n v="0"/>
    <n v="0"/>
    <n v="0"/>
  </r>
  <r>
    <s v="1434992"/>
    <s v="JCL CHAMPENOIS      / MACHINE DEPR"/>
    <x v="2"/>
    <x v="0"/>
    <n v="2062.19"/>
    <n v="0"/>
    <n v="2062.19"/>
    <n v="3514.42"/>
    <n v="-1452.23"/>
    <n v="7"/>
    <n v="0"/>
    <n v="7"/>
    <n v="11.93"/>
    <n v="-4.93"/>
  </r>
  <r>
    <s v="1434992"/>
    <s v="JCL CHAMPENOIS      / MACHINE HOUR"/>
    <x v="2"/>
    <x v="0"/>
    <n v="2759.51"/>
    <n v="0"/>
    <n v="2759.51"/>
    <n v="4702.8"/>
    <n v="-1943.29"/>
    <n v="7"/>
    <n v="0"/>
    <n v="7"/>
    <n v="11.93"/>
    <n v="-4.93"/>
  </r>
  <r>
    <s v="1434992"/>
    <s v="JCL CHAMPENOIS      / LABOUR HOURS"/>
    <x v="2"/>
    <x v="0"/>
    <n v="3323.79"/>
    <n v="0"/>
    <n v="3323.79"/>
    <n v="5664.61"/>
    <n v="-2340.8199999999997"/>
    <n v="42"/>
    <n v="0"/>
    <n v="42"/>
    <n v="71.578999999999994"/>
    <n v="-29.578999999999994"/>
  </r>
  <r>
    <s v="1434992"/>
    <s v="ULS JCLEROUX BRUT   1X750ML  DGO"/>
    <x v="3"/>
    <x v="1"/>
    <n v="-229223.51"/>
    <n v="0"/>
    <n v="-229223.51"/>
    <n v="-229223.28"/>
    <n v="-0.23000000001047738"/>
    <n v="-9520"/>
    <n v="0"/>
    <n v="-9520"/>
    <n v="-9520"/>
    <n v="0"/>
  </r>
  <r>
    <s v="1434992"/>
    <s v="ULS JCLEROUX BRUT   1X750ML  MDC"/>
    <x v="4"/>
    <x v="1"/>
    <n v="185604.78"/>
    <n v="188388.79"/>
    <n v="-2784.0100000000093"/>
    <n v="188388.79"/>
    <n v="-2784.0100000000093"/>
    <n v="9520"/>
    <n v="9662.7999999999993"/>
    <n v="-142.79999999999927"/>
    <n v="9662.7999999999993"/>
    <n v="-142.79999999999927"/>
  </r>
  <r>
    <s v="1434992"/>
    <s v="WIR JCLEROUX MCC GENERIC     750&amp;1.5L V2"/>
    <x v="4"/>
    <x v="2"/>
    <n v="5869.27"/>
    <n v="5713.2352941176468"/>
    <n v="156.03470588235359"/>
    <n v="5827.5"/>
    <n v="41.770000000000437"/>
    <n v="9780"/>
    <n v="9520"/>
    <n v="260"/>
    <n v="9710.4"/>
    <n v="69.600000000000364"/>
  </r>
  <r>
    <s v="1434992"/>
    <s v="CORK SPARK MCC   EXTRA 750 V2"/>
    <x v="4"/>
    <x v="2"/>
    <n v="15475.78"/>
    <n v="15346.81592039801"/>
    <n v="128.96407960199031"/>
    <n v="15423.55"/>
    <n v="52.230000000001382"/>
    <n v="9600"/>
    <n v="9520"/>
    <n v="80"/>
    <n v="9567.6"/>
    <n v="32.399999999999636"/>
  </r>
  <r>
    <s v="1434992"/>
    <s v="DOSAGE MCC NEW"/>
    <x v="4"/>
    <x v="3"/>
    <n v="2315.7199999999998"/>
    <n v="5187.21"/>
    <n v="-2871.4900000000002"/>
    <n v="5187.21"/>
    <n v="-2871.4900000000002"/>
    <n v="170"/>
    <n v="380.8"/>
    <n v="-210.8"/>
    <n v="380.8"/>
    <n v="-210.8"/>
  </r>
  <r>
    <s v="1434993"/>
    <s v=" "/>
    <x v="0"/>
    <x v="0"/>
    <n v="13097.84"/>
    <n v="0"/>
    <n v="13097.84"/>
    <n v="0"/>
    <n v="13097.84"/>
    <n v="0"/>
    <n v="0"/>
    <n v="0"/>
    <n v="0"/>
    <n v="0"/>
  </r>
  <r>
    <s v="1434993"/>
    <s v="OH: BULK PREP DEPREC"/>
    <x v="1"/>
    <x v="0"/>
    <n v="2.2599999999999998"/>
    <n v="0"/>
    <n v="2.2599999999999998"/>
    <n v="1.65"/>
    <n v="0.60999999999999988"/>
    <n v="0"/>
    <n v="0"/>
    <n v="0"/>
    <n v="0"/>
    <n v="0"/>
  </r>
  <r>
    <s v="1434993"/>
    <s v="OH: INDIRECT DEPREC"/>
    <x v="1"/>
    <x v="0"/>
    <n v="10.119999999999999"/>
    <n v="0"/>
    <n v="10.119999999999999"/>
    <n v="7.41"/>
    <n v="2.7099999999999991"/>
    <n v="0"/>
    <n v="0"/>
    <n v="0"/>
    <n v="0"/>
    <n v="0"/>
  </r>
  <r>
    <s v="1434993"/>
    <s v="OH:UNUSED CAPACITY"/>
    <x v="1"/>
    <x v="0"/>
    <n v="72.12"/>
    <n v="0"/>
    <n v="72.12"/>
    <n v="52.81"/>
    <n v="19.310000000000002"/>
    <n v="0"/>
    <n v="0"/>
    <n v="0"/>
    <n v="0"/>
    <n v="0"/>
  </r>
  <r>
    <s v="1434993"/>
    <s v="OVERHEAD: BULK PREP"/>
    <x v="1"/>
    <x v="0"/>
    <n v="130.09"/>
    <n v="0"/>
    <n v="130.09"/>
    <n v="95.25"/>
    <n v="34.840000000000003"/>
    <n v="0"/>
    <n v="0"/>
    <n v="0"/>
    <n v="0"/>
    <n v="0"/>
  </r>
  <r>
    <s v="1434993"/>
    <s v="OVERHEAD: INDIRECT"/>
    <x v="1"/>
    <x v="0"/>
    <n v="285.20999999999998"/>
    <n v="0"/>
    <n v="285.20999999999998"/>
    <n v="208.82"/>
    <n v="76.389999999999986"/>
    <n v="0"/>
    <n v="0"/>
    <n v="0"/>
    <n v="0"/>
    <n v="0"/>
  </r>
  <r>
    <s v="1434993"/>
    <s v="JCL CHAMPENOIS      / MACHINE DEPR"/>
    <x v="2"/>
    <x v="0"/>
    <n v="6628.48"/>
    <n v="0"/>
    <n v="6628.48"/>
    <n v="7980.69"/>
    <n v="-1352.21"/>
    <n v="22.5"/>
    <n v="0"/>
    <n v="22.5"/>
    <n v="27.09"/>
    <n v="-4.59"/>
  </r>
  <r>
    <s v="1434993"/>
    <s v="JCL CHAMPENOIS      / MACHINE HOUR"/>
    <x v="2"/>
    <x v="0"/>
    <n v="8869.85"/>
    <n v="0"/>
    <n v="8869.85"/>
    <n v="10679.31"/>
    <n v="-1809.4599999999991"/>
    <n v="22.5"/>
    <n v="0"/>
    <n v="22.5"/>
    <n v="27.09"/>
    <n v="-4.59"/>
  </r>
  <r>
    <s v="1434993"/>
    <s v="JCL CHAMPENOIS      / LABOUR HOURS"/>
    <x v="2"/>
    <x v="0"/>
    <n v="10683.62"/>
    <n v="0"/>
    <n v="10683.62"/>
    <n v="12863.06"/>
    <n v="-2179.4399999999987"/>
    <n v="135"/>
    <n v="0"/>
    <n v="135"/>
    <n v="162.54"/>
    <n v="-27.539999999999992"/>
  </r>
  <r>
    <s v="1434993"/>
    <s v="ULS PONGRACZ                1X750ML  DGO"/>
    <x v="3"/>
    <x v="1"/>
    <n v="-655478.85"/>
    <n v="0"/>
    <n v="-655478.85"/>
    <n v="-655478.77"/>
    <n v="-7.9999999958090484E-2"/>
    <n v="-27090"/>
    <n v="0"/>
    <n v="-27090"/>
    <n v="-27090"/>
    <n v="0"/>
  </r>
  <r>
    <s v="1434993"/>
    <s v="ULS PONGRACZ                1X750ML  MDC"/>
    <x v="4"/>
    <x v="1"/>
    <n v="549114.86"/>
    <n v="558462.99"/>
    <n v="-9348.1300000000047"/>
    <n v="558462.99"/>
    <n v="-9348.1300000000047"/>
    <n v="27702"/>
    <n v="28173.599999999999"/>
    <n v="-471.59999999999854"/>
    <n v="28173.599999999999"/>
    <n v="-471.59999999999854"/>
  </r>
  <r>
    <s v="1434993"/>
    <s v="WIR PONGRACZ NR087 750  V3"/>
    <x v="4"/>
    <x v="2"/>
    <n v="13703.9"/>
    <n v="13628.441176470587"/>
    <n v="75.458823529412257"/>
    <n v="13901.01"/>
    <n v="-197.11000000000058"/>
    <n v="27240"/>
    <n v="27090"/>
    <n v="150"/>
    <n v="27631.8"/>
    <n v="-391.79999999999927"/>
  </r>
  <r>
    <s v="1434993"/>
    <s v="CORK PONGRACZ 30.5  EXTRA 750 V2"/>
    <x v="4"/>
    <x v="2"/>
    <n v="47840.4"/>
    <n v="47299.144278606967"/>
    <n v="541.25572139303404"/>
    <n v="47535.64"/>
    <n v="304.76000000000204"/>
    <n v="27400"/>
    <n v="27090"/>
    <n v="310"/>
    <n v="27225.45"/>
    <n v="174.54999999999927"/>
  </r>
  <r>
    <s v="1434993"/>
    <s v="DOSAGE MCC NEW"/>
    <x v="4"/>
    <x v="3"/>
    <n v="5040.1000000000004"/>
    <n v="3690.17"/>
    <n v="1349.9300000000003"/>
    <n v="3690.17"/>
    <n v="1349.9300000000003"/>
    <n v="370"/>
    <n v="270.89999999999998"/>
    <n v="99.100000000000023"/>
    <n v="270.89999999999998"/>
    <n v="99.100000000000023"/>
  </r>
  <r>
    <s v="1434997"/>
    <s v=" "/>
    <x v="0"/>
    <x v="0"/>
    <n v="-3846.05"/>
    <n v="0"/>
    <n v="-3846.05"/>
    <n v="0"/>
    <n v="-3846.05"/>
    <n v="0"/>
    <n v="0"/>
    <n v="0"/>
    <n v="0"/>
    <n v="0"/>
  </r>
  <r>
    <s v="1434997"/>
    <s v="OH: BULK PREP DEPREC"/>
    <x v="1"/>
    <x v="0"/>
    <n v="0"/>
    <n v="0"/>
    <n v="0"/>
    <n v="0.3"/>
    <n v="-0.3"/>
    <n v="0"/>
    <n v="0"/>
    <n v="0"/>
    <n v="0"/>
    <n v="0"/>
  </r>
  <r>
    <s v="1434997"/>
    <s v="OH: INDIRECT DEPREC"/>
    <x v="1"/>
    <x v="0"/>
    <n v="0"/>
    <n v="0"/>
    <n v="0"/>
    <n v="1.35"/>
    <n v="-1.35"/>
    <n v="0"/>
    <n v="0"/>
    <n v="0"/>
    <n v="0"/>
    <n v="0"/>
  </r>
  <r>
    <s v="1434997"/>
    <s v="OH:UNUSED CAPACITY"/>
    <x v="1"/>
    <x v="0"/>
    <n v="0"/>
    <n v="0"/>
    <n v="0"/>
    <n v="9.59"/>
    <n v="-9.59"/>
    <n v="0"/>
    <n v="0"/>
    <n v="0"/>
    <n v="0"/>
    <n v="0"/>
  </r>
  <r>
    <s v="1434997"/>
    <s v="OVERHEAD: BULK PREP"/>
    <x v="1"/>
    <x v="0"/>
    <n v="0"/>
    <n v="0"/>
    <n v="0"/>
    <n v="17.29"/>
    <n v="-17.29"/>
    <n v="0"/>
    <n v="0"/>
    <n v="0"/>
    <n v="0"/>
    <n v="0"/>
  </r>
  <r>
    <s v="1434997"/>
    <s v="OVERHEAD: INDIRECT"/>
    <x v="1"/>
    <x v="0"/>
    <n v="0"/>
    <n v="0"/>
    <n v="0"/>
    <n v="37.909999999999997"/>
    <n v="-37.909999999999997"/>
    <n v="0"/>
    <n v="0"/>
    <n v="0"/>
    <n v="0"/>
    <n v="0"/>
  </r>
  <r>
    <s v="1434997"/>
    <s v="JCL CHAMPENOIS      / MACHINE DEPR"/>
    <x v="2"/>
    <x v="0"/>
    <n v="1767.6"/>
    <n v="0"/>
    <n v="1767.6"/>
    <n v="1815.54"/>
    <n v="-47.940000000000055"/>
    <n v="6"/>
    <n v="0"/>
    <n v="6"/>
    <n v="6.1630000000000003"/>
    <n v="-0.16300000000000026"/>
  </r>
  <r>
    <s v="1434997"/>
    <s v="JCL CHAMPENOIS      / MACHINE HOUR"/>
    <x v="2"/>
    <x v="0"/>
    <n v="2365.29"/>
    <n v="0"/>
    <n v="2365.29"/>
    <n v="2429.4499999999998"/>
    <n v="-64.159999999999854"/>
    <n v="6"/>
    <n v="0"/>
    <n v="6"/>
    <n v="6.1630000000000003"/>
    <n v="-0.16300000000000026"/>
  </r>
  <r>
    <s v="1434997"/>
    <s v="JCL CHAMPENOIS      / LABOUR HOURS"/>
    <x v="2"/>
    <x v="0"/>
    <n v="2848.96"/>
    <n v="0"/>
    <n v="2848.96"/>
    <n v="2926.32"/>
    <n v="-77.360000000000127"/>
    <n v="36"/>
    <n v="0"/>
    <n v="36"/>
    <n v="36.976999999999997"/>
    <n v="-0.97699999999999676"/>
  </r>
  <r>
    <s v="1434997"/>
    <s v="ULS JCLEROUX SCINTILLA 2009 1X750ML  DGO"/>
    <x v="3"/>
    <x v="1"/>
    <n v="-180012.57"/>
    <n v="0"/>
    <n v="-180012.57"/>
    <n v="-180012.5"/>
    <n v="-7.0000000006984919E-2"/>
    <n v="-4918"/>
    <n v="0"/>
    <n v="-4918"/>
    <n v="-4918"/>
    <n v="0"/>
  </r>
  <r>
    <s v="1434997"/>
    <s v="ULS JCLEROUX SCINTILLA 2009 1X750ML  MDC"/>
    <x v="4"/>
    <x v="1"/>
    <n v="165877.04"/>
    <n v="161126.57999999999"/>
    <n v="4750.460000000021"/>
    <n v="161126.57999999999"/>
    <n v="4750.460000000021"/>
    <n v="5063"/>
    <n v="4918"/>
    <n v="145"/>
    <n v="4918"/>
    <n v="145"/>
  </r>
  <r>
    <s v="1434997"/>
    <s v="WIR JCLEROUX MCC GENERIC     750&amp;1.5L V2"/>
    <x v="4"/>
    <x v="2"/>
    <n v="2666.98"/>
    <n v="2951.4411764705883"/>
    <n v="-284.46117647058827"/>
    <n v="3010.47"/>
    <n v="-343.48999999999978"/>
    <n v="4444"/>
    <n v="4917.9999999999991"/>
    <n v="-473.99999999999909"/>
    <n v="5016.3599999999997"/>
    <n v="-572.35999999999967"/>
  </r>
  <r>
    <s v="1434997"/>
    <s v="CORK SPARK MCC   EXTRA 750 V2"/>
    <x v="4"/>
    <x v="2"/>
    <n v="8060.3"/>
    <n v="7928.1094527363184"/>
    <n v="132.19054726368176"/>
    <n v="7967.75"/>
    <n v="92.550000000000182"/>
    <n v="5000"/>
    <n v="4918"/>
    <n v="82"/>
    <n v="4942.59"/>
    <n v="57.409999999999854"/>
  </r>
  <r>
    <s v="1434997"/>
    <s v="DOSAGE MCC NEW"/>
    <x v="4"/>
    <x v="3"/>
    <n v="272.45"/>
    <n v="669.96"/>
    <n v="-397.51000000000005"/>
    <n v="669.96"/>
    <n v="-397.51000000000005"/>
    <n v="20"/>
    <n v="49.18"/>
    <n v="-29.18"/>
    <n v="49.18"/>
    <n v="-29.18"/>
  </r>
  <r>
    <s v="1435013"/>
    <s v=" "/>
    <x v="0"/>
    <x v="0"/>
    <n v="1099.1300000000001"/>
    <n v="0"/>
    <n v="1099.1300000000001"/>
    <n v="0"/>
    <n v="1099.1300000000001"/>
    <n v="0"/>
    <n v="0"/>
    <n v="0"/>
    <n v="0"/>
    <n v="0"/>
  </r>
  <r>
    <s v="1435013"/>
    <s v="JCL RIBBON ROOM     / MACHINE DEPR"/>
    <x v="2"/>
    <x v="0"/>
    <n v="95.8"/>
    <n v="0"/>
    <n v="95.8"/>
    <n v="102.72"/>
    <n v="-6.9200000000000017"/>
    <n v="8.16"/>
    <n v="0"/>
    <n v="8.16"/>
    <n v="8.75"/>
    <n v="-0.58999999999999986"/>
  </r>
  <r>
    <s v="1435013"/>
    <s v="JCL RIBBON ROOM     / MACHINE HOUR"/>
    <x v="2"/>
    <x v="0"/>
    <n v="245.94"/>
    <n v="0"/>
    <n v="245.94"/>
    <n v="263.73"/>
    <n v="-17.79000000000002"/>
    <n v="8.16"/>
    <n v="0"/>
    <n v="8.16"/>
    <n v="8.75"/>
    <n v="-0.58999999999999986"/>
  </r>
  <r>
    <s v="1435013"/>
    <s v="JCL RIBBON ROOM     / LABOUR HOURS"/>
    <x v="2"/>
    <x v="0"/>
    <n v="8196.7199999999993"/>
    <n v="0"/>
    <n v="8196.7199999999993"/>
    <n v="8787.61"/>
    <n v="-590.89000000000124"/>
    <n v="81.599999999999994"/>
    <n v="0"/>
    <n v="81.599999999999994"/>
    <n v="87.481999999999999"/>
    <n v="-5.882000000000005"/>
  </r>
  <r>
    <s v="1435013"/>
    <s v="FOI+RIB JCLEROUX LAFLEUR NO ALC ALU 750"/>
    <x v="3"/>
    <x v="2"/>
    <n v="-42072.88"/>
    <n v="0"/>
    <n v="-42072.88"/>
    <n v="-42072.76"/>
    <n v="-0.11999999999534339"/>
    <n v="-40680"/>
    <n v="0"/>
    <n v="-40680"/>
    <n v="-40680"/>
    <n v="0"/>
  </r>
  <r>
    <s v="1435013"/>
    <s v="RIB JCLEROUX        SILVER"/>
    <x v="4"/>
    <x v="2"/>
    <n v="3241.29"/>
    <n v="3241.3905325443784"/>
    <n v="-0.10053254437843862"/>
    <n v="3286.77"/>
    <n v="-45.480000000000018"/>
    <n v="6712"/>
    <n v="6712.2001972386579"/>
    <n v="-0.20019723865789274"/>
    <n v="6806.1710000000003"/>
    <n v="-94.171000000000276"/>
  </r>
  <r>
    <s v="1435013"/>
    <s v="FOI JCLEROUX LAFLEURNOALC34X127ALU750 V2"/>
    <x v="4"/>
    <x v="2"/>
    <n v="29194"/>
    <n v="29194"/>
    <n v="0"/>
    <n v="29631.91"/>
    <n v="-437.90999999999985"/>
    <n v="40680"/>
    <n v="40679.999999999993"/>
    <n v="7.2759576141834259E-12"/>
    <n v="41290.199999999997"/>
    <n v="-610.19999999999709"/>
  </r>
  <r>
    <s v="1435014"/>
    <s v=" "/>
    <x v="0"/>
    <x v="0"/>
    <n v="408.4"/>
    <n v="0"/>
    <n v="408.4"/>
    <n v="0"/>
    <n v="408.4"/>
    <n v="0"/>
    <n v="0"/>
    <n v="0"/>
    <n v="0"/>
    <n v="0"/>
  </r>
  <r>
    <s v="1435014"/>
    <s v="JCL RIBBON ROOM     / MACHINE DEPR"/>
    <x v="2"/>
    <x v="0"/>
    <n v="86.41"/>
    <n v="0"/>
    <n v="86.41"/>
    <n v="90.9"/>
    <n v="-4.4900000000000091"/>
    <n v="7.36"/>
    <n v="0"/>
    <n v="7.36"/>
    <n v="7.7439999999999998"/>
    <n v="-0.38399999999999945"/>
  </r>
  <r>
    <s v="1435014"/>
    <s v="JCL RIBBON ROOM     / MACHINE HOUR"/>
    <x v="2"/>
    <x v="0"/>
    <n v="221.83"/>
    <n v="0"/>
    <n v="221.83"/>
    <n v="233.39"/>
    <n v="-11.559999999999974"/>
    <n v="7.36"/>
    <n v="0"/>
    <n v="7.36"/>
    <n v="7.7439999999999998"/>
    <n v="-0.38399999999999945"/>
  </r>
  <r>
    <s v="1435014"/>
    <s v="JCL RIBBON ROOM     / LABOUR HOURS"/>
    <x v="2"/>
    <x v="0"/>
    <n v="7393.12"/>
    <n v="0"/>
    <n v="7393.12"/>
    <n v="7776.65"/>
    <n v="-383.52999999999975"/>
    <n v="73.599999999999994"/>
    <n v="0"/>
    <n v="73.599999999999994"/>
    <n v="77.418000000000006"/>
    <n v="-3.8180000000000121"/>
  </r>
  <r>
    <s v="1435014"/>
    <s v="FOI+RIB JCLEROUX SAVBL   ALU 750      V5"/>
    <x v="3"/>
    <x v="2"/>
    <n v="-34695"/>
    <n v="0"/>
    <n v="-34695"/>
    <n v="-34695.14"/>
    <n v="0.13999999999941792"/>
    <n v="-36000"/>
    <n v="0"/>
    <n v="-36000"/>
    <n v="-36000"/>
    <n v="0"/>
  </r>
  <r>
    <s v="1435014"/>
    <s v="RIB JCLEROUX      CAMEL/GLD V3"/>
    <x v="4"/>
    <x v="2"/>
    <n v="3599.24"/>
    <n v="3218.353057199211"/>
    <n v="380.8869428007888"/>
    <n v="3263.41"/>
    <n v="335.82999999999993"/>
    <n v="6643"/>
    <n v="5940"/>
    <n v="703"/>
    <n v="6023.16"/>
    <n v="619.84000000000015"/>
  </r>
  <r>
    <s v="1435014"/>
    <s v="FOI JCLEROUX SAVBL 34X127 ALU 750  BLKV5"/>
    <x v="4"/>
    <x v="2"/>
    <n v="22986"/>
    <n v="22986"/>
    <n v="0"/>
    <n v="23330.79"/>
    <n v="-344.79000000000087"/>
    <n v="36000"/>
    <n v="36000"/>
    <n v="0"/>
    <n v="36540"/>
    <n v="-540"/>
  </r>
  <r>
    <s v="1435015"/>
    <s v=" "/>
    <x v="0"/>
    <x v="0"/>
    <n v="151.9"/>
    <n v="0"/>
    <n v="151.9"/>
    <n v="0"/>
    <n v="151.9"/>
    <n v="0"/>
    <n v="0"/>
    <n v="0"/>
    <n v="0"/>
    <n v="0"/>
  </r>
  <r>
    <s v="1435015"/>
    <s v="JCL RIBBON ROOM     / MACHINE DEPR"/>
    <x v="2"/>
    <x v="0"/>
    <n v="132.66"/>
    <n v="0"/>
    <n v="132.66"/>
    <n v="135.78"/>
    <n v="-3.1200000000000045"/>
    <n v="11.3"/>
    <n v="0"/>
    <n v="11.3"/>
    <n v="11.567"/>
    <n v="-0.26699999999999946"/>
  </r>
  <r>
    <s v="1435015"/>
    <s v="JCL RIBBON ROOM     / MACHINE HOUR"/>
    <x v="2"/>
    <x v="0"/>
    <n v="340.58"/>
    <n v="0"/>
    <n v="340.58"/>
    <n v="348.62"/>
    <n v="-8.0400000000000205"/>
    <n v="11.3"/>
    <n v="0"/>
    <n v="11.3"/>
    <n v="11.567"/>
    <n v="-0.26699999999999946"/>
  </r>
  <r>
    <s v="1435015"/>
    <s v="JCL RIBBON ROOM     / LABOUR HOURS"/>
    <x v="2"/>
    <x v="0"/>
    <n v="11350.85"/>
    <n v="0"/>
    <n v="11350.85"/>
    <n v="11616.37"/>
    <n v="-265.52000000000044"/>
    <n v="113"/>
    <n v="0"/>
    <n v="113"/>
    <n v="115.643"/>
    <n v="-2.6430000000000007"/>
  </r>
  <r>
    <s v="1435015"/>
    <s v="FOI+RIB JCLEROUX LAFLEUR ALU 750"/>
    <x v="3"/>
    <x v="2"/>
    <n v="-53466.87"/>
    <n v="0"/>
    <n v="-53466.87"/>
    <n v="-53466.65"/>
    <n v="-0.22000000000116415"/>
    <n v="-53775"/>
    <n v="0"/>
    <n v="-53775"/>
    <n v="-53775"/>
    <n v="0"/>
  </r>
  <r>
    <s v="1435015"/>
    <s v="RIB JCLEROUX        SILVER"/>
    <x v="4"/>
    <x v="2"/>
    <n v="4284.38"/>
    <n v="4284.8027613412223"/>
    <n v="-0.42276134122221265"/>
    <n v="4344.79"/>
    <n v="-60.409999999999854"/>
    <n v="8872"/>
    <n v="8872.8747534516751"/>
    <n v="-0.87475345167513296"/>
    <n v="8997.0949999999993"/>
    <n v="-125.09499999999935"/>
  </r>
  <r>
    <s v="1435015"/>
    <s v="FOI JCLE ROUX LA FLEUR 34X127 ALU 750 V2"/>
    <x v="4"/>
    <x v="2"/>
    <n v="37206.5"/>
    <n v="36473.970443349754"/>
    <n v="732.52955665024638"/>
    <n v="37021.08"/>
    <n v="185.41999999999825"/>
    <n v="54855"/>
    <n v="53775"/>
    <n v="1080"/>
    <n v="54581.625"/>
    <n v="273.375"/>
  </r>
  <r>
    <s v="1435160"/>
    <s v=" "/>
    <x v="0"/>
    <x v="0"/>
    <n v="-9288.1"/>
    <n v="0"/>
    <n v="-9288.1"/>
    <n v="0"/>
    <n v="-9288.1"/>
    <n v="0"/>
    <n v="0"/>
    <n v="0"/>
    <n v="0"/>
    <n v="0"/>
  </r>
  <r>
    <s v="1435160"/>
    <s v="OH: BULK PREP DEPREC"/>
    <x v="1"/>
    <x v="0"/>
    <n v="87.06"/>
    <n v="0"/>
    <n v="87.06"/>
    <n v="87.5"/>
    <n v="-0.43999999999999773"/>
    <n v="0"/>
    <n v="0"/>
    <n v="0"/>
    <n v="0"/>
    <n v="0"/>
  </r>
  <r>
    <s v="1435160"/>
    <s v="OH: INDIRECT DEPREC"/>
    <x v="1"/>
    <x v="0"/>
    <n v="390.48"/>
    <n v="0"/>
    <n v="390.48"/>
    <n v="392.45"/>
    <n v="-1.9699999999999704"/>
    <n v="0"/>
    <n v="0"/>
    <n v="0"/>
    <n v="0"/>
    <n v="0"/>
  </r>
  <r>
    <s v="1435160"/>
    <s v="JCL LINE 1          / MACHINE HOUR"/>
    <x v="2"/>
    <x v="0"/>
    <n v="1456.64"/>
    <n v="0"/>
    <n v="1456.64"/>
    <n v="919.23"/>
    <n v="537.41000000000008"/>
    <n v="3.59"/>
    <n v="0"/>
    <n v="3.59"/>
    <n v="2.266"/>
    <n v="1.3239999999999998"/>
  </r>
  <r>
    <s v="1435160"/>
    <s v="OH:UNUSED CAPACITY"/>
    <x v="1"/>
    <x v="0"/>
    <n v="2782.04"/>
    <n v="0"/>
    <n v="2782.04"/>
    <n v="2796.05"/>
    <n v="-14.010000000000218"/>
    <n v="0"/>
    <n v="0"/>
    <n v="0"/>
    <n v="0"/>
    <n v="0"/>
  </r>
  <r>
    <s v="1435160"/>
    <s v="JCL LINE 1          / MACHINE DEPR"/>
    <x v="2"/>
    <x v="0"/>
    <n v="6512.26"/>
    <n v="0"/>
    <n v="6512.26"/>
    <n v="4109.6499999999996"/>
    <n v="2402.6100000000006"/>
    <n v="3.59"/>
    <n v="0"/>
    <n v="3.59"/>
    <n v="2.266"/>
    <n v="1.3239999999999998"/>
  </r>
  <r>
    <s v="1435160"/>
    <s v="JCL LINE 1          / LABOUR HOURS"/>
    <x v="2"/>
    <x v="0"/>
    <n v="7669.42"/>
    <n v="0"/>
    <n v="7669.42"/>
    <n v="4839.8"/>
    <n v="2829.62"/>
    <n v="75.39"/>
    <n v="0"/>
    <n v="75.39"/>
    <n v="47.575000000000003"/>
    <n v="27.814999999999998"/>
  </r>
  <r>
    <s v="1435160"/>
    <s v="OVERHEAD: BULK PREP"/>
    <x v="1"/>
    <x v="0"/>
    <n v="5018.04"/>
    <n v="0"/>
    <n v="5018.04"/>
    <n v="5043.3"/>
    <n v="-25.260000000000218"/>
    <n v="0"/>
    <n v="0"/>
    <n v="0"/>
    <n v="0"/>
    <n v="0"/>
  </r>
  <r>
    <s v="1435160"/>
    <s v="OVERHEAD: INDIRECT"/>
    <x v="1"/>
    <x v="0"/>
    <n v="11001.29"/>
    <n v="0"/>
    <n v="11001.29"/>
    <n v="11056.68"/>
    <n v="-55.389999999999418"/>
    <n v="0"/>
    <n v="0"/>
    <n v="0"/>
    <n v="0"/>
    <n v="0"/>
  </r>
  <r>
    <s v="1435160"/>
    <s v="JCLEROUX LEDOMN      6X1.5L         ANGL"/>
    <x v="3"/>
    <x v="4"/>
    <n v="-359152.32"/>
    <n v="0"/>
    <n v="-359152.32"/>
    <n v="-359152.35"/>
    <n v="2.9999999969732016E-2"/>
    <n v="-1585.8330000000001"/>
    <n v="0"/>
    <n v="-1585.8330000000001"/>
    <n v="-1585.8330000000001"/>
    <n v="0"/>
  </r>
  <r>
    <s v="1435160"/>
    <s v="BOT 1353 1.5 FLINT CORK SPARK      NEW"/>
    <x v="4"/>
    <x v="2"/>
    <n v="2617.85"/>
    <n v="0"/>
    <n v="2617.85"/>
    <n v="0"/>
    <n v="2617.85"/>
    <n v="138"/>
    <n v="0"/>
    <n v="138"/>
    <n v="0"/>
    <n v="138"/>
  </r>
  <r>
    <s v="1435160"/>
    <s v="CORK SPARK FIRST UNPRT 750 1 DISK"/>
    <x v="4"/>
    <x v="2"/>
    <n v="10087.98"/>
    <n v="0"/>
    <n v="10087.98"/>
    <n v="0"/>
    <n v="10087.98"/>
    <n v="9697"/>
    <n v="0"/>
    <n v="9697"/>
    <n v="0"/>
    <n v="9697"/>
  </r>
  <r>
    <s v="1435160"/>
    <s v="LAB 100X125MMWHT SEMI-GLOSSS/ADHOUTERCTN"/>
    <x v="4"/>
    <x v="2"/>
    <n v="153.22"/>
    <n v="134.990099009901"/>
    <n v="18.229900990098997"/>
    <n v="136.34"/>
    <n v="16.879999999999995"/>
    <n v="1800"/>
    <n v="1585.8326732673268"/>
    <n v="214.16732673267325"/>
    <n v="1601.691"/>
    <n v="198.30899999999997"/>
  </r>
  <r>
    <s v="1435160"/>
    <s v="LAB JCLEROUX LEDOMN 1.5L 7.5% ANGL V3BCK"/>
    <x v="4"/>
    <x v="2"/>
    <n v="720.47"/>
    <n v="710.39408866995075"/>
    <n v="10.07591133004928"/>
    <n v="721.05"/>
    <n v="-0.57999999999992724"/>
    <n v="9650"/>
    <n v="9514.9980295566511"/>
    <n v="135.00197044334891"/>
    <n v="9657.723"/>
    <n v="-7.7229999999999563"/>
  </r>
  <r>
    <s v="1435160"/>
    <s v="PAR CHIP 6X1.5L BN 1353"/>
    <x v="4"/>
    <x v="2"/>
    <n v="864.49"/>
    <n v="859.52238805970148"/>
    <n v="4.967611940298525"/>
    <n v="863.82"/>
    <n v="0.66999999999995907"/>
    <n v="1595"/>
    <n v="1585.8328358208953"/>
    <n v="9.1671641791047023"/>
    <n v="1593.7619999999999"/>
    <n v="1.2380000000000564"/>
  </r>
  <r>
    <s v="1435160"/>
    <s v="LAB JCLEROUX LEDOMN 1.5L V6 BDY"/>
    <x v="4"/>
    <x v="2"/>
    <n v="3733.51"/>
    <n v="3624.9261083743841"/>
    <n v="108.58389162561616"/>
    <n v="3679.3"/>
    <n v="54.210000000000036"/>
    <n v="9800"/>
    <n v="9514.9980295566511"/>
    <n v="285.00197044334891"/>
    <n v="9657.723"/>
    <n v="142.27700000000004"/>
  </r>
  <r>
    <s v="1435160"/>
    <s v="WIR JCLEROUX GEN SPARK       750&amp;1.5L V2"/>
    <x v="4"/>
    <x v="2"/>
    <n v="4627.1400000000003"/>
    <n v="4473.8529411764703"/>
    <n v="153.28705882353006"/>
    <n v="4563.33"/>
    <n v="63.8100000000004"/>
    <n v="9841"/>
    <n v="9514.9980392156867"/>
    <n v="326.00196078431327"/>
    <n v="9705.2980000000007"/>
    <n v="135.70199999999932"/>
  </r>
  <r>
    <s v="1435160"/>
    <s v="LAB JCLEROUX LEDOMN 1.5L V8 NCK"/>
    <x v="4"/>
    <x v="2"/>
    <n v="4739.87"/>
    <n v="4625.6256157635471"/>
    <n v="114.24438423645279"/>
    <n v="4695.01"/>
    <n v="44.859999999999673"/>
    <n v="9750"/>
    <n v="9514.9980295566511"/>
    <n v="235.00197044334891"/>
    <n v="9657.723"/>
    <n v="92.277000000000044"/>
  </r>
  <r>
    <s v="1435160"/>
    <s v="FOI+RIB JCLEROUX LEDOMN 34X147 ALU 1.5"/>
    <x v="4"/>
    <x v="2"/>
    <n v="11407.58"/>
    <n v="10182.285714285714"/>
    <n v="1225.2942857142862"/>
    <n v="10335.02"/>
    <n v="1072.5599999999995"/>
    <n v="10660"/>
    <n v="9514.9980295566511"/>
    <n v="1145.0019704433489"/>
    <n v="9657.723"/>
    <n v="1002.277"/>
  </r>
  <r>
    <s v="1435160"/>
    <s v="CORK SPARK FIRST UNPRT 750"/>
    <x v="4"/>
    <x v="2"/>
    <n v="0"/>
    <n v="11860.726368159205"/>
    <n v="-11860.726368159205"/>
    <n v="11920.03"/>
    <n v="-11920.03"/>
    <n v="0"/>
    <n v="9514.99800995025"/>
    <n v="-9514.99800995025"/>
    <n v="9562.5730000000003"/>
    <n v="-9562.5730000000003"/>
  </r>
  <r>
    <s v="1435160"/>
    <s v="CTN JCLEROUX LEDOMN 6X1.5L BN1353"/>
    <x v="4"/>
    <x v="2"/>
    <n v="18709.349999999999"/>
    <n v="18601.812807881772"/>
    <n v="107.53719211822681"/>
    <n v="18880.84"/>
    <n v="-171.4900000000016"/>
    <n v="1595"/>
    <n v="1585.8325123152708"/>
    <n v="9.1674876847291671"/>
    <n v="1609.62"/>
    <n v="-14.619999999999891"/>
  </r>
  <r>
    <s v="1435160"/>
    <s v="BOT 1353 1.5 GRN CORK SPARK      NEW"/>
    <x v="4"/>
    <x v="2"/>
    <n v="191763.65"/>
    <n v="187719.20792079208"/>
    <n v="4044.4420792079181"/>
    <n v="189596.4"/>
    <n v="2167.25"/>
    <n v="9720"/>
    <n v="9514.9980198019803"/>
    <n v="205.00198019801974"/>
    <n v="9610.1479999999992"/>
    <n v="109.85200000000077"/>
  </r>
  <r>
    <s v="1435160"/>
    <s v="BULK JCLEROUX LED"/>
    <x v="4"/>
    <x v="3"/>
    <n v="83137.25"/>
    <n v="83140.019900497515"/>
    <n v="-2.7699004975147545"/>
    <n v="83555.72"/>
    <n v="-418.47000000000116"/>
    <n v="14272"/>
    <n v="14272.496517412937"/>
    <n v="-0.49651741293746454"/>
    <n v="14343.859"/>
    <n v="-71.859000000000378"/>
  </r>
  <r>
    <s v="1435160"/>
    <s v="CO2"/>
    <x v="4"/>
    <x v="5"/>
    <n v="960.83"/>
    <n v="941.98039215686276"/>
    <n v="18.849607843137278"/>
    <n v="960.82"/>
    <n v="9.9999999999909051E-3"/>
    <n v="174.696"/>
    <n v="171.26960784313727"/>
    <n v="3.4263921568627325"/>
    <n v="174.69499999999999"/>
    <n v="1.0000000000047748E-3"/>
  </r>
  <r>
    <s v="1435161"/>
    <s v=" "/>
    <x v="0"/>
    <x v="0"/>
    <n v="1374.76"/>
    <n v="0"/>
    <n v="1374.76"/>
    <n v="0"/>
    <n v="1374.76"/>
    <n v="0"/>
    <n v="0"/>
    <n v="0"/>
    <n v="0"/>
    <n v="0"/>
  </r>
  <r>
    <s v="1435161"/>
    <s v="OH: BULK PREP DEPREC"/>
    <x v="1"/>
    <x v="0"/>
    <n v="26.6"/>
    <n v="0"/>
    <n v="26.6"/>
    <n v="26.99"/>
    <n v="-0.38999999999999702"/>
    <n v="0"/>
    <n v="0"/>
    <n v="0"/>
    <n v="0"/>
    <n v="0"/>
  </r>
  <r>
    <s v="1435161"/>
    <s v="OH: INDIRECT DEPREC"/>
    <x v="1"/>
    <x v="0"/>
    <n v="119.29"/>
    <n v="0"/>
    <n v="119.29"/>
    <n v="121.04"/>
    <n v="-1.75"/>
    <n v="0"/>
    <n v="0"/>
    <n v="0"/>
    <n v="0"/>
    <n v="0"/>
  </r>
  <r>
    <s v="1435161"/>
    <s v="JCL LINE 1          / MACHINE HOUR"/>
    <x v="2"/>
    <x v="0"/>
    <n v="336.77"/>
    <n v="0"/>
    <n v="336.77"/>
    <n v="304.64999999999998"/>
    <n v="32.120000000000005"/>
    <n v="0.83"/>
    <n v="0"/>
    <n v="0.83"/>
    <n v="0.751"/>
    <n v="7.8999999999999959E-2"/>
  </r>
  <r>
    <s v="1435161"/>
    <s v="OH:UNUSED CAPACITY"/>
    <x v="1"/>
    <x v="0"/>
    <n v="849.89"/>
    <n v="0"/>
    <n v="849.89"/>
    <n v="862.36"/>
    <n v="-12.470000000000027"/>
    <n v="0"/>
    <n v="0"/>
    <n v="0"/>
    <n v="0"/>
    <n v="0"/>
  </r>
  <r>
    <s v="1435161"/>
    <s v="JCL LINE 1          / MACHINE DEPR"/>
    <x v="2"/>
    <x v="0"/>
    <n v="1505.62"/>
    <n v="0"/>
    <n v="1505.62"/>
    <n v="1362"/>
    <n v="143.61999999999989"/>
    <n v="0.83"/>
    <n v="0"/>
    <n v="0.83"/>
    <n v="0.751"/>
    <n v="7.8999999999999959E-2"/>
  </r>
  <r>
    <s v="1435161"/>
    <s v="OVERHEAD: BULK PREP"/>
    <x v="1"/>
    <x v="0"/>
    <n v="1532.98"/>
    <n v="0"/>
    <n v="1532.98"/>
    <n v="1555.47"/>
    <n v="-22.490000000000009"/>
    <n v="0"/>
    <n v="0"/>
    <n v="0"/>
    <n v="0"/>
    <n v="0"/>
  </r>
  <r>
    <s v="1435161"/>
    <s v="JCL LINE 1          / LABOUR HOURS"/>
    <x v="2"/>
    <x v="0"/>
    <n v="1773.15"/>
    <n v="0"/>
    <n v="1773.15"/>
    <n v="1603.92"/>
    <n v="169.23000000000002"/>
    <n v="17.43"/>
    <n v="0"/>
    <n v="17.43"/>
    <n v="15.766"/>
    <n v="1.6639999999999997"/>
  </r>
  <r>
    <s v="1435161"/>
    <s v="OVERHEAD: INDIRECT"/>
    <x v="1"/>
    <x v="0"/>
    <n v="3360.82"/>
    <n v="0"/>
    <n v="3360.82"/>
    <n v="3410.12"/>
    <n v="-49.299999999999727"/>
    <n v="0"/>
    <n v="0"/>
    <n v="0"/>
    <n v="0"/>
    <n v="0"/>
  </r>
  <r>
    <s v="1435161"/>
    <s v="CHAMDOR PEACH       6X750ML  PENT NEWZ"/>
    <x v="3"/>
    <x v="4"/>
    <n v="-77947.28"/>
    <n v="0"/>
    <n v="-77947.28"/>
    <n v="-77947.289999999994"/>
    <n v="9.9999999947613105E-3"/>
    <n v="-961"/>
    <n v="0"/>
    <n v="-961"/>
    <n v="-961"/>
    <n v="0"/>
  </r>
  <r>
    <s v="1435161"/>
    <s v="LAB 100X125MMWHT SEMI-GLOSSS/ADHOUTERCTN"/>
    <x v="4"/>
    <x v="2"/>
    <n v="3.75"/>
    <n v="0"/>
    <n v="3.75"/>
    <n v="0"/>
    <n v="3.75"/>
    <n v="44"/>
    <n v="0"/>
    <n v="44"/>
    <n v="0"/>
    <n v="44"/>
  </r>
  <r>
    <s v="1435161"/>
    <s v="CORK SPARK FIRST UNPRT 750 1 DISK"/>
    <x v="4"/>
    <x v="2"/>
    <n v="6003.69"/>
    <n v="0"/>
    <n v="6003.69"/>
    <n v="0"/>
    <n v="6003.69"/>
    <n v="5771"/>
    <n v="0"/>
    <n v="5771"/>
    <n v="0"/>
    <n v="5771"/>
  </r>
  <r>
    <s v="1435161"/>
    <s v="LAB CHAMDOR PEACH 750 -BBEFNEWZGENDV3BCK"/>
    <x v="4"/>
    <x v="2"/>
    <n v="403.5"/>
    <n v="0"/>
    <n v="403.5"/>
    <n v="0"/>
    <n v="403.5"/>
    <n v="5900"/>
    <n v="0"/>
    <n v="5900"/>
    <n v="0"/>
    <n v="5900"/>
  </r>
  <r>
    <s v="1435161"/>
    <s v="LAB 100X125MM 144C  S/ADH OUTER CTN"/>
    <x v="4"/>
    <x v="2"/>
    <n v="96.39"/>
    <n v="95.792079207920793"/>
    <n v="0.59792079207920779"/>
    <n v="96.75"/>
    <n v="-0.35999999999999943"/>
    <n v="967"/>
    <n v="961"/>
    <n v="6"/>
    <n v="970.61"/>
    <n v="-3.6100000000000136"/>
  </r>
  <r>
    <s v="1435161"/>
    <s v="LAB CHAMDOR PEACH 750 -BBEF NOIMP V3SBCK"/>
    <x v="4"/>
    <x v="2"/>
    <n v="0"/>
    <n v="394.33497536945811"/>
    <n v="-394.33497536945811"/>
    <n v="400.25"/>
    <n v="-400.25"/>
    <n v="0"/>
    <n v="5766"/>
    <n v="-5766"/>
    <n v="5852.49"/>
    <n v="-5852.49"/>
  </r>
  <r>
    <s v="1435161"/>
    <s v="PAR CHIP 6X750  BN0503 &amp; IMP FACETSV2"/>
    <x v="4"/>
    <x v="2"/>
    <n v="476.19"/>
    <n v="475.69154228855723"/>
    <n v="0.49845771144276796"/>
    <n v="478.07"/>
    <n v="-1.8799999999999955"/>
    <n v="962"/>
    <n v="961"/>
    <n v="1"/>
    <n v="965.80499999999995"/>
    <n v="-3.80499999999995"/>
  </r>
  <r>
    <s v="1435161"/>
    <s v="LAB CHAMDOR PEACH 750      V5 BDY"/>
    <x v="4"/>
    <x v="2"/>
    <n v="769.01"/>
    <n v="751.53694581280786"/>
    <n v="17.473054187192133"/>
    <n v="762.81"/>
    <n v="6.2000000000000455"/>
    <n v="5900"/>
    <n v="5766"/>
    <n v="134"/>
    <n v="5852.49"/>
    <n v="47.510000000000218"/>
  </r>
  <r>
    <s v="1435161"/>
    <s v="LAB CHAMDOR PEACH 750 EXP  V5 NCK"/>
    <x v="4"/>
    <x v="2"/>
    <n v="1137.81"/>
    <n v="1111.9704433497539"/>
    <n v="25.839556650246095"/>
    <n v="1128.6500000000001"/>
    <n v="9.1599999999998545"/>
    <n v="5900"/>
    <n v="5766"/>
    <n v="134"/>
    <n v="5852.49"/>
    <n v="47.510000000000218"/>
  </r>
  <r>
    <s v="1435161"/>
    <s v="WIR GENERIC TIN 36MM UNPRT GOLD LACQUER"/>
    <x v="4"/>
    <x v="2"/>
    <n v="2379.87"/>
    <n v="2342.9019607843138"/>
    <n v="36.968039215686076"/>
    <n v="2389.7600000000002"/>
    <n v="-9.8900000000003274"/>
    <n v="5857"/>
    <n v="5766"/>
    <n v="91"/>
    <n v="5881.32"/>
    <n v="-24.319999999999709"/>
  </r>
  <r>
    <s v="1435161"/>
    <s v="FOI G/JUICE      35X130 ALU 750      GLD"/>
    <x v="4"/>
    <x v="2"/>
    <n v="3147.43"/>
    <n v="3113.4088669950738"/>
    <n v="34.021133004926014"/>
    <n v="3160.11"/>
    <n v="-12.680000000000291"/>
    <n v="5829"/>
    <n v="5766"/>
    <n v="63"/>
    <n v="5852.49"/>
    <n v="-23.489999999999782"/>
  </r>
  <r>
    <s v="1435161"/>
    <s v="CTN CHAMDOR GEN 6X750 BN503 V2"/>
    <x v="4"/>
    <x v="2"/>
    <n v="4393.4399999999996"/>
    <n v="4343.7241379310344"/>
    <n v="49.71586206896518"/>
    <n v="4408.88"/>
    <n v="-15.440000000000509"/>
    <n v="972"/>
    <n v="961"/>
    <n v="11"/>
    <n v="975.41499999999996"/>
    <n v="-3.4149999999999636"/>
  </r>
  <r>
    <s v="1435161"/>
    <s v="CORK SPARK FIRST UNPRT 750"/>
    <x v="4"/>
    <x v="2"/>
    <n v="0"/>
    <n v="7187.4925373134329"/>
    <n v="-7187.4925373134329"/>
    <n v="7223.43"/>
    <n v="-7223.43"/>
    <n v="0"/>
    <n v="5766"/>
    <n v="-5766"/>
    <n v="5794.83"/>
    <n v="-5794.83"/>
  </r>
  <r>
    <s v="1435161"/>
    <s v="BOT 0503 750 GRN   CORK  SPARKLING   NEW"/>
    <x v="4"/>
    <x v="2"/>
    <n v="29089.439999999999"/>
    <n v="28918.910891089108"/>
    <n v="170.5291089108905"/>
    <n v="29208.1"/>
    <n v="-118.65999999999985"/>
    <n v="5800"/>
    <n v="5766"/>
    <n v="34"/>
    <n v="5823.66"/>
    <n v="-23.659999999999854"/>
  </r>
  <r>
    <s v="1435161"/>
    <s v="BULK CHAMDOR PEACH"/>
    <x v="4"/>
    <x v="3"/>
    <n v="18875.75"/>
    <n v="18722.179863147605"/>
    <n v="153.57013685239508"/>
    <n v="19152.79"/>
    <n v="-277.04000000000087"/>
    <n v="4360"/>
    <n v="4324.4995112414472"/>
    <n v="35.500488758552819"/>
    <n v="4423.9629999999997"/>
    <n v="-63.962999999999738"/>
  </r>
  <r>
    <s v="1435161"/>
    <s v="CO2"/>
    <x v="4"/>
    <x v="5"/>
    <n v="291.13"/>
    <n v="285.42156862745099"/>
    <n v="5.7084313725490006"/>
    <n v="291.13"/>
    <n v="0"/>
    <n v="52.932000000000002"/>
    <n v="51.89411764705882"/>
    <n v="1.0378823529411818"/>
    <n v="52.932000000000002"/>
    <n v="0"/>
  </r>
  <r>
    <s v="1435163"/>
    <s v=" "/>
    <x v="0"/>
    <x v="0"/>
    <n v="1065.28"/>
    <n v="0"/>
    <n v="1065.28"/>
    <n v="0"/>
    <n v="1065.28"/>
    <n v="0"/>
    <n v="0"/>
    <n v="0"/>
    <n v="0"/>
    <n v="0"/>
  </r>
  <r>
    <s v="1435163"/>
    <s v="JCL LINE 1          / MACHINE HOUR"/>
    <x v="2"/>
    <x v="0"/>
    <n v="405.75"/>
    <n v="0"/>
    <n v="405.75"/>
    <n v="484.98"/>
    <n v="-79.230000000000018"/>
    <n v="1"/>
    <n v="0"/>
    <n v="1"/>
    <n v="1.1950000000000001"/>
    <n v="-0.19500000000000006"/>
  </r>
  <r>
    <s v="1435163"/>
    <s v="JCL LINE 1          / MACHINE DEPR"/>
    <x v="2"/>
    <x v="0"/>
    <n v="1814"/>
    <n v="0"/>
    <n v="1814"/>
    <n v="2168.1999999999998"/>
    <n v="-354.19999999999982"/>
    <n v="1"/>
    <n v="0"/>
    <n v="1"/>
    <n v="1.1950000000000001"/>
    <n v="-0.19500000000000006"/>
  </r>
  <r>
    <s v="1435163"/>
    <s v="JCL LINE 1          / LABOUR HOURS"/>
    <x v="2"/>
    <x v="0"/>
    <n v="2136.33"/>
    <n v="0"/>
    <n v="2136.33"/>
    <n v="2553.42"/>
    <n v="-417.09000000000015"/>
    <n v="21"/>
    <n v="0"/>
    <n v="21"/>
    <n v="25.1"/>
    <n v="-4.1000000000000014"/>
  </r>
  <r>
    <s v="1435163"/>
    <s v="JCLEROUX LAVAL ROSE 6X750ML"/>
    <x v="3"/>
    <x v="4"/>
    <n v="-132993.82999999999"/>
    <n v="0"/>
    <n v="-132993.82999999999"/>
    <n v="-132993.85999999999"/>
    <n v="2.9999999998835847E-2"/>
    <n v="-836.66600000000005"/>
    <n v="0"/>
    <n v="-836.66600000000005"/>
    <n v="-836.66600000000005"/>
    <n v="0"/>
  </r>
  <r>
    <s v="1435163"/>
    <s v="ULS JCLEROUX LAVAL ROSE   1X750ML  DGO"/>
    <x v="4"/>
    <x v="1"/>
    <n v="102064.13"/>
    <n v="102063.83084577114"/>
    <n v="0.29915422886551823"/>
    <n v="102574.15"/>
    <n v="-510.01999999998952"/>
    <n v="5020"/>
    <n v="5019.9960199004972"/>
    <n v="3.9800995027690078E-3"/>
    <n v="5045.0959999999995"/>
    <n v="-25.095999999999549"/>
  </r>
  <r>
    <s v="1435163"/>
    <s v="LAB JCLEROUX LAVAL ROSE750 12%WCAPEV3BCK"/>
    <x v="4"/>
    <x v="2"/>
    <n v="2399.4499999999998"/>
    <n v="0"/>
    <n v="2399.4499999999998"/>
    <n v="0"/>
    <n v="2399.4499999999998"/>
    <n v="5100"/>
    <n v="0"/>
    <n v="5100"/>
    <n v="0"/>
    <n v="5100"/>
  </r>
  <r>
    <s v="1435163"/>
    <s v="PAR CHIP 6X750  BN0503 &amp; IMP FACETSV2"/>
    <x v="4"/>
    <x v="2"/>
    <n v="418.28"/>
    <n v="414.14925373134326"/>
    <n v="4.1307462686567078"/>
    <n v="416.22"/>
    <n v="2.0599999999999454"/>
    <n v="845"/>
    <n v="836.66567164179116"/>
    <n v="8.3343283582088361"/>
    <n v="840.84900000000005"/>
    <n v="4.1509999999999536"/>
  </r>
  <r>
    <s v="1435163"/>
    <s v="LAB JCLEROUX LAVAL ROSE 750 NAWCAPEV3BCK"/>
    <x v="4"/>
    <x v="2"/>
    <n v="0"/>
    <n v="2361.8029556650245"/>
    <n v="-2361.8029556650245"/>
    <n v="2397.23"/>
    <n v="-2397.23"/>
    <n v="0"/>
    <n v="5019.9960591133013"/>
    <n v="-5019.9960591133013"/>
    <n v="5095.2960000000003"/>
    <n v="-5095.2960000000003"/>
  </r>
  <r>
    <s v="1435163"/>
    <s v="FOI JCLEROUX LAVAL ROSE 34X127 ALU 750"/>
    <x v="4"/>
    <x v="2"/>
    <n v="3665.17"/>
    <n v="3621.8817733990149"/>
    <n v="43.288226600985126"/>
    <n v="3676.21"/>
    <n v="-11.039999999999964"/>
    <n v="5080"/>
    <n v="5019.9960591133013"/>
    <n v="60.003940886698729"/>
    <n v="5095.2960000000003"/>
    <n v="-15.296000000000276"/>
  </r>
  <r>
    <s v="1435163"/>
    <s v="LAB JCLEROUX LAVAL ROSE 750   V2  BDY"/>
    <x v="4"/>
    <x v="2"/>
    <n v="5053.72"/>
    <n v="4878.7881773399013"/>
    <n v="174.93182266009899"/>
    <n v="4951.97"/>
    <n v="101.75"/>
    <n v="5200"/>
    <n v="5019.9960591133013"/>
    <n v="180.00394088669873"/>
    <n v="5095.2960000000003"/>
    <n v="104.70399999999972"/>
  </r>
  <r>
    <s v="1435163"/>
    <s v="LAB JCLEROUX LAVAL ROSE 750 V2   NCK"/>
    <x v="4"/>
    <x v="2"/>
    <n v="5501.72"/>
    <n v="5469.0344827586205"/>
    <n v="32.685517241379785"/>
    <n v="5551.07"/>
    <n v="-49.349999999999454"/>
    <n v="5050"/>
    <n v="5019.9960591133013"/>
    <n v="30.003940886698729"/>
    <n v="5095.2960000000003"/>
    <n v="-45.296000000000276"/>
  </r>
  <r>
    <s v="1435163"/>
    <s v="CTN JCLEROUX LAVAL ROSE 6X750 BN503MCCV2"/>
    <x v="4"/>
    <x v="2"/>
    <n v="8470"/>
    <n v="8098.9261083743841"/>
    <n v="371.07389162561594"/>
    <n v="8220.41"/>
    <n v="249.59000000000015"/>
    <n v="875"/>
    <n v="836.6660098522168"/>
    <n v="38.333990147783197"/>
    <n v="849.21600000000001"/>
    <n v="25.783999999999992"/>
  </r>
  <r>
    <s v="1435164"/>
    <s v=" "/>
    <x v="0"/>
    <x v="0"/>
    <n v="464.07"/>
    <n v="0"/>
    <n v="464.07"/>
    <n v="0"/>
    <n v="464.07"/>
    <n v="0"/>
    <n v="0"/>
    <n v="0"/>
    <n v="0"/>
    <n v="0"/>
  </r>
  <r>
    <s v="1435164"/>
    <s v="JCL RIBBON ROOM     / MACHINE DEPR"/>
    <x v="2"/>
    <x v="0"/>
    <n v="122.57"/>
    <n v="0"/>
    <n v="122.57"/>
    <n v="122.37"/>
    <n v="0.19999999999998863"/>
    <n v="10.44"/>
    <n v="0"/>
    <n v="10.44"/>
    <n v="10.425000000000001"/>
    <n v="1.4999999999998792E-2"/>
  </r>
  <r>
    <s v="1435164"/>
    <s v="JCL RIBBON ROOM     / MACHINE HOUR"/>
    <x v="2"/>
    <x v="0"/>
    <n v="314.66000000000003"/>
    <n v="0"/>
    <n v="314.66000000000003"/>
    <n v="314.2"/>
    <n v="0.46000000000003638"/>
    <n v="10.44"/>
    <n v="0"/>
    <n v="10.44"/>
    <n v="10.425000000000001"/>
    <n v="1.4999999999998792E-2"/>
  </r>
  <r>
    <s v="1435164"/>
    <s v="JCL RIBBON ROOM     / LABOUR HOURS"/>
    <x v="2"/>
    <x v="0"/>
    <n v="10486.98"/>
    <n v="0"/>
    <n v="10486.98"/>
    <n v="10469.31"/>
    <n v="17.670000000000073"/>
    <n v="104.4"/>
    <n v="0"/>
    <n v="104.4"/>
    <n v="104.224"/>
    <n v="0.17600000000000193"/>
  </r>
  <r>
    <s v="1435164"/>
    <s v="FOI+RIB JCLEROUX LACHSN 34X127 ALU 750V6"/>
    <x v="3"/>
    <x v="2"/>
    <n v="-43815.75"/>
    <n v="0"/>
    <n v="-43815.75"/>
    <n v="-43815.85"/>
    <n v="9.9999999998544808E-2"/>
    <n v="-48465"/>
    <n v="0"/>
    <n v="-48465"/>
    <n v="-48465"/>
    <n v="0"/>
  </r>
  <r>
    <s v="1435164"/>
    <s v="RIB JCLEROUX      CAMEL/GLD V3"/>
    <x v="4"/>
    <x v="2"/>
    <n v="4332.3100000000004"/>
    <n v="4332.7021696252459"/>
    <n v="-0.39216962524551491"/>
    <n v="4393.3599999999997"/>
    <n v="-61.049999999999272"/>
    <n v="7996"/>
    <n v="7996.7248520710054"/>
    <n v="-0.72485207100544358"/>
    <n v="8108.6790000000001"/>
    <n v="-112.67900000000009"/>
  </r>
  <r>
    <s v="1435164"/>
    <s v="FOI JCLEROUX LACHSN 34X127 ALU 750 REDV6"/>
    <x v="4"/>
    <x v="2"/>
    <n v="28095.16"/>
    <n v="28095.162561576355"/>
    <n v="-2.5615763552195858E-3"/>
    <n v="28516.59"/>
    <n v="-421.43000000000029"/>
    <n v="48465"/>
    <n v="48465"/>
    <n v="0"/>
    <n v="49191.974999999999"/>
    <n v="-726.97499999999854"/>
  </r>
  <r>
    <s v="1435530"/>
    <s v=" "/>
    <x v="0"/>
    <x v="0"/>
    <n v="1035.74"/>
    <n v="0"/>
    <n v="1035.74"/>
    <n v="0"/>
    <n v="1035.74"/>
    <n v="0"/>
    <n v="0"/>
    <n v="0"/>
    <n v="0"/>
    <n v="0"/>
  </r>
  <r>
    <s v="1435530"/>
    <s v="JCL RIBBON ROOM     / MACHINE DEPR"/>
    <x v="2"/>
    <x v="0"/>
    <n v="143.69999999999999"/>
    <n v="0"/>
    <n v="143.69999999999999"/>
    <n v="154.08000000000001"/>
    <n v="-10.380000000000024"/>
    <n v="12.24"/>
    <n v="0"/>
    <n v="12.24"/>
    <n v="13.125"/>
    <n v="-0.88499999999999979"/>
  </r>
  <r>
    <s v="1435530"/>
    <s v="JCL RIBBON ROOM     / MACHINE HOUR"/>
    <x v="2"/>
    <x v="0"/>
    <n v="368.91"/>
    <n v="0"/>
    <n v="368.91"/>
    <n v="395.59"/>
    <n v="-26.67999999999995"/>
    <n v="12.24"/>
    <n v="0"/>
    <n v="12.24"/>
    <n v="13.125"/>
    <n v="-0.88499999999999979"/>
  </r>
  <r>
    <s v="1435530"/>
    <s v="JCL RIBBON ROOM     / LABOUR HOURS"/>
    <x v="2"/>
    <x v="0"/>
    <n v="12295.08"/>
    <n v="0"/>
    <n v="12295.08"/>
    <n v="13181.42"/>
    <n v="-886.34000000000015"/>
    <n v="122.4"/>
    <n v="0"/>
    <n v="122.4"/>
    <n v="131.22399999999999"/>
    <n v="-8.8239999999999839"/>
  </r>
  <r>
    <s v="1435530"/>
    <s v="FOI+RIB JCLEROUX LEDOMN 34X127 ALU 750V6"/>
    <x v="3"/>
    <x v="2"/>
    <n v="-54806.33"/>
    <n v="0"/>
    <n v="-54806.33"/>
    <n v="-54806.27"/>
    <n v="-6.0000000004947651E-2"/>
    <n v="-61020"/>
    <n v="0"/>
    <n v="-61020"/>
    <n v="-61020"/>
    <n v="0"/>
  </r>
  <r>
    <s v="1435530"/>
    <s v="RIB JCLEROUX     RED"/>
    <x v="4"/>
    <x v="2"/>
    <n v="5099.1400000000003"/>
    <n v="5099.289940828402"/>
    <n v="-0.14994082840166811"/>
    <n v="5170.68"/>
    <n v="-71.539999999999964"/>
    <n v="10068"/>
    <n v="10068.299802761341"/>
    <n v="-0.29980276134119777"/>
    <n v="10209.255999999999"/>
    <n v="-141.2559999999994"/>
  </r>
  <r>
    <s v="1435530"/>
    <s v="FOI JCLEROUX LEDOMN 34X127 ALU 750 WHTV7"/>
    <x v="4"/>
    <x v="2"/>
    <n v="35863.760000000002"/>
    <n v="35373.901477832515"/>
    <n v="489.85852216748754"/>
    <n v="35904.51"/>
    <n v="-40.75"/>
    <n v="61865"/>
    <n v="61020"/>
    <n v="845"/>
    <n v="61935.3"/>
    <n v="-70.30000000000291"/>
  </r>
  <r>
    <s v="1436035"/>
    <s v=" "/>
    <x v="0"/>
    <x v="0"/>
    <n v="3943.44"/>
    <n v="0"/>
    <n v="3943.44"/>
    <n v="0"/>
    <n v="3943.44"/>
    <n v="0"/>
    <n v="0"/>
    <n v="0"/>
    <n v="0"/>
    <n v="0"/>
  </r>
  <r>
    <s v="1436035"/>
    <s v="JCL LINE 1          / MACHINE HOUR"/>
    <x v="2"/>
    <x v="0"/>
    <n v="527.48"/>
    <n v="0"/>
    <n v="527.48"/>
    <n v="812.56"/>
    <n v="-285.07999999999993"/>
    <n v="1.3"/>
    <n v="0"/>
    <n v="1.3"/>
    <n v="2.0030000000000001"/>
    <n v="-0.70300000000000007"/>
  </r>
  <r>
    <s v="1436035"/>
    <s v="JCL LINE 1          / MACHINE DEPR"/>
    <x v="2"/>
    <x v="0"/>
    <n v="2358.1999999999998"/>
    <n v="0"/>
    <n v="2358.1999999999998"/>
    <n v="3632.75"/>
    <n v="-1274.5500000000002"/>
    <n v="1.3"/>
    <n v="0"/>
    <n v="1.3"/>
    <n v="2.0030000000000001"/>
    <n v="-0.70300000000000007"/>
  </r>
  <r>
    <s v="1436035"/>
    <s v="JCL LINE 1          / LABOUR HOURS"/>
    <x v="2"/>
    <x v="0"/>
    <n v="2777.23"/>
    <n v="0"/>
    <n v="2777.23"/>
    <n v="4278.3599999999997"/>
    <n v="-1501.1299999999997"/>
    <n v="27.3"/>
    <n v="0"/>
    <n v="27.3"/>
    <n v="42.055999999999997"/>
    <n v="-14.755999999999997"/>
  </r>
  <r>
    <s v="1436035"/>
    <s v="PONGRACZ             6X750ML         EU"/>
    <x v="3"/>
    <x v="4"/>
    <n v="-265989.36"/>
    <n v="0"/>
    <n v="-265989.36"/>
    <n v="-265989.34999999998"/>
    <n v="-1.0000000009313226E-2"/>
    <n v="-1502"/>
    <n v="0"/>
    <n v="-1502"/>
    <n v="-1502"/>
    <n v="0"/>
  </r>
  <r>
    <s v="1436035"/>
    <s v="ULS PONGRACZ                1X750ML  DGO"/>
    <x v="4"/>
    <x v="1"/>
    <n v="218186.78"/>
    <n v="217896.67661691541"/>
    <n v="290.10338308458449"/>
    <n v="218986.16"/>
    <n v="-799.38000000000466"/>
    <n v="9024"/>
    <n v="9012"/>
    <n v="12"/>
    <n v="9057.06"/>
    <n v="-33.059999999999491"/>
  </r>
  <r>
    <s v="1436035"/>
    <s v="LAB PONGRACZ 750 12.5% 53X77 DISTV7H BCK"/>
    <x v="4"/>
    <x v="2"/>
    <n v="923.58"/>
    <n v="0"/>
    <n v="923.58"/>
    <n v="0"/>
    <n v="923.58"/>
    <n v="9000"/>
    <n v="0"/>
    <n v="9000"/>
    <n v="0"/>
    <n v="9000"/>
  </r>
  <r>
    <s v="1436035"/>
    <s v="LAB 100X125MMWHT SEMI-GLOSSS/ADHOUTERCTN"/>
    <x v="4"/>
    <x v="2"/>
    <n v="278.77"/>
    <n v="255.70297029702971"/>
    <n v="23.067029702970274"/>
    <n v="258.26"/>
    <n v="20.509999999999991"/>
    <n v="3275"/>
    <n v="3004"/>
    <n v="271"/>
    <n v="3034.04"/>
    <n v="240.96000000000004"/>
  </r>
  <r>
    <s v="1436035"/>
    <s v="PAR CHIP 6X750  BN R0917         V2"/>
    <x v="4"/>
    <x v="2"/>
    <n v="574.54999999999995"/>
    <n v="572.25870646766168"/>
    <n v="2.2912935323382726"/>
    <n v="575.12"/>
    <n v="-0.57000000000005002"/>
    <n v="1508"/>
    <n v="1502"/>
    <n v="6"/>
    <n v="1509.51"/>
    <n v="-1.5099999999999909"/>
  </r>
  <r>
    <s v="1436035"/>
    <s v="LAB PONGRACZ 750 12% 53X77 DIST V7 BCK"/>
    <x v="4"/>
    <x v="2"/>
    <n v="0"/>
    <n v="924.807881773399"/>
    <n v="-924.807881773399"/>
    <n v="938.68"/>
    <n v="-938.68"/>
    <n v="0"/>
    <n v="9012"/>
    <n v="-9012"/>
    <n v="9147.18"/>
    <n v="-9147.18"/>
  </r>
  <r>
    <s v="1436035"/>
    <s v="LAB PONGRACZ 750 PNOIR/CHRD  V6 BDY"/>
    <x v="4"/>
    <x v="2"/>
    <n v="4266.17"/>
    <n v="4224.9162561576359"/>
    <n v="41.253743842364202"/>
    <n v="4288.29"/>
    <n v="-22.119999999999891"/>
    <n v="9100"/>
    <n v="9012"/>
    <n v="88"/>
    <n v="9147.18"/>
    <n v="-47.180000000000291"/>
  </r>
  <r>
    <s v="1436035"/>
    <s v="LAB PONGRACZ 750      V7 NCK"/>
    <x v="4"/>
    <x v="2"/>
    <n v="7301.29"/>
    <n v="7230.6896551724139"/>
    <n v="70.600344827586014"/>
    <n v="7339.15"/>
    <n v="-37.859999999999673"/>
    <n v="9100"/>
    <n v="9012"/>
    <n v="88"/>
    <n v="9147.18"/>
    <n v="-47.180000000000291"/>
  </r>
  <r>
    <s v="1436035"/>
    <s v="FOI PONGRACZ 35X152 POLY 750  V4"/>
    <x v="4"/>
    <x v="2"/>
    <n v="9713.25"/>
    <n v="9582.4630541871938"/>
    <n v="130.78694581280615"/>
    <n v="9726.2000000000007"/>
    <n v="-12.950000000000728"/>
    <n v="9135"/>
    <n v="9012"/>
    <n v="123"/>
    <n v="9147.18"/>
    <n v="-12.180000000000291"/>
  </r>
  <r>
    <s v="1436035"/>
    <s v="CTN PONGRACZ     6X750  BN917 MCC V6"/>
    <x v="4"/>
    <x v="2"/>
    <n v="15138.62"/>
    <n v="14929.881773399014"/>
    <n v="208.73822660098631"/>
    <n v="15153.83"/>
    <n v="-15.209999999999127"/>
    <n v="1523"/>
    <n v="1502"/>
    <n v="21"/>
    <n v="1524.53"/>
    <n v="-1.5299999999999727"/>
  </r>
  <r>
    <s v="1436193"/>
    <s v=" "/>
    <x v="0"/>
    <x v="0"/>
    <n v="1210.1199999999999"/>
    <n v="0"/>
    <n v="1210.1199999999999"/>
    <n v="0"/>
    <n v="1210.1199999999999"/>
    <n v="0"/>
    <n v="0"/>
    <n v="0"/>
    <n v="0"/>
    <n v="0"/>
  </r>
  <r>
    <s v="1436193"/>
    <s v="JCL LINE 1          / MACHINE HOUR"/>
    <x v="2"/>
    <x v="0"/>
    <n v="202.88"/>
    <n v="0"/>
    <n v="202.88"/>
    <n v="450.39"/>
    <n v="-247.51"/>
    <n v="0.5"/>
    <n v="0"/>
    <n v="0.5"/>
    <n v="1.1100000000000001"/>
    <n v="-0.6100000000000001"/>
  </r>
  <r>
    <s v="1436193"/>
    <s v="JCL LINE 1          / MACHINE DEPR"/>
    <x v="2"/>
    <x v="0"/>
    <n v="907"/>
    <n v="0"/>
    <n v="907"/>
    <n v="2013.58"/>
    <n v="-1106.58"/>
    <n v="0.5"/>
    <n v="0"/>
    <n v="0.5"/>
    <n v="1.1100000000000001"/>
    <n v="-0.6100000000000001"/>
  </r>
  <r>
    <s v="1436193"/>
    <s v="JCL LINE 1          / LABOUR HOURS"/>
    <x v="2"/>
    <x v="0"/>
    <n v="1068.17"/>
    <n v="0"/>
    <n v="1068.17"/>
    <n v="2371.33"/>
    <n v="-1303.1599999999999"/>
    <n v="10.5"/>
    <n v="0"/>
    <n v="10.5"/>
    <n v="23.31"/>
    <n v="-12.809999999999999"/>
  </r>
  <r>
    <s v="1436193"/>
    <s v="JCLEROUX BRUT 6X750ML"/>
    <x v="3"/>
    <x v="4"/>
    <n v="-141915.32"/>
    <n v="0"/>
    <n v="-141915.32"/>
    <n v="-141915.35"/>
    <n v="2.9999999998835847E-2"/>
    <n v="-777"/>
    <n v="0"/>
    <n v="-777"/>
    <n v="-777"/>
    <n v="0"/>
  </r>
  <r>
    <s v="1436193"/>
    <s v="ULS JCLEROUX BRUT   1X750ML  DGO"/>
    <x v="4"/>
    <x v="1"/>
    <n v="112372.5"/>
    <n v="112251.99004975124"/>
    <n v="120.50995024875738"/>
    <n v="112813.25"/>
    <n v="-440.75"/>
    <n v="4667"/>
    <n v="4662"/>
    <n v="5"/>
    <n v="4685.3100000000004"/>
    <n v="-18.3100000000004"/>
  </r>
  <r>
    <s v="1436193"/>
    <s v="LAB JCLEROUX BRUT 750 11.5% H BCK"/>
    <x v="4"/>
    <x v="2"/>
    <n v="2187.73"/>
    <n v="0"/>
    <n v="2187.73"/>
    <n v="0"/>
    <n v="2187.73"/>
    <n v="4650"/>
    <n v="0"/>
    <n v="4650"/>
    <n v="0"/>
    <n v="4650"/>
  </r>
  <r>
    <s v="1436193"/>
    <s v="PAR CHIP 6X750  BN0503 &amp; IMP FACETSV2"/>
    <x v="4"/>
    <x v="2"/>
    <n v="389.57"/>
    <n v="384.6169154228856"/>
    <n v="4.9530845771143959"/>
    <n v="386.54"/>
    <n v="3.0299999999999727"/>
    <n v="787"/>
    <n v="777"/>
    <n v="10"/>
    <n v="780.88499999999999"/>
    <n v="6.1150000000000091"/>
  </r>
  <r>
    <s v="1436193"/>
    <s v="LAB JCLEROUX BRUT 750 12% H BCK"/>
    <x v="4"/>
    <x v="2"/>
    <n v="0"/>
    <n v="2193.3793103448279"/>
    <n v="-2193.3793103448279"/>
    <n v="2226.2800000000002"/>
    <n v="-2226.2800000000002"/>
    <n v="0"/>
    <n v="4662"/>
    <n v="-4662"/>
    <n v="4731.93"/>
    <n v="-4731.93"/>
  </r>
  <r>
    <s v="1436193"/>
    <s v="FOI JCLEROUX BRUT 34X127 ALU 750 BLUE"/>
    <x v="4"/>
    <x v="2"/>
    <n v="3362.86"/>
    <n v="3363.5862068965516"/>
    <n v="-0.72620689655150272"/>
    <n v="3414.04"/>
    <n v="-51.179999999999836"/>
    <n v="4661"/>
    <n v="4662"/>
    <n v="-1"/>
    <n v="4731.93"/>
    <n v="-70.930000000000291"/>
  </r>
  <r>
    <s v="1436193"/>
    <s v="LAB JCLEROUX BRUT 750    BDY"/>
    <x v="4"/>
    <x v="2"/>
    <n v="4470.6000000000004"/>
    <n v="4530.8571428571431"/>
    <n v="-60.257142857142753"/>
    <n v="4598.82"/>
    <n v="-128.21999999999935"/>
    <n v="4600"/>
    <n v="4662"/>
    <n v="-62"/>
    <n v="4731.93"/>
    <n v="-131.93000000000029"/>
  </r>
  <r>
    <s v="1436193"/>
    <s v="LAB JCLEROUX BRUT 750    NCK"/>
    <x v="4"/>
    <x v="2"/>
    <n v="5392.77"/>
    <n v="5079.0147783251232"/>
    <n v="313.75522167487725"/>
    <n v="5155.2"/>
    <n v="237.57000000000062"/>
    <n v="4950"/>
    <n v="4662"/>
    <n v="288"/>
    <n v="4731.93"/>
    <n v="218.06999999999971"/>
  </r>
  <r>
    <s v="1436193"/>
    <s v="CTN JCLEROUX BRUT 6X750  BN503 V2"/>
    <x v="4"/>
    <x v="2"/>
    <n v="10351.120000000001"/>
    <n v="8360.5221674876848"/>
    <n v="1990.597832512316"/>
    <n v="8485.93"/>
    <n v="1865.1900000000005"/>
    <n v="962"/>
    <n v="777"/>
    <n v="185"/>
    <n v="788.65499999999997"/>
    <n v="173.34500000000003"/>
  </r>
  <r>
    <s v="1436194"/>
    <s v=" "/>
    <x v="0"/>
    <x v="0"/>
    <n v="2419.7199999999998"/>
    <n v="0"/>
    <n v="2419.7199999999998"/>
    <n v="0"/>
    <n v="2419.7199999999998"/>
    <n v="0"/>
    <n v="0"/>
    <n v="0"/>
    <n v="0"/>
    <n v="0"/>
  </r>
  <r>
    <s v="1436194"/>
    <s v="JCL LINE 1          / MACHINE HOUR"/>
    <x v="2"/>
    <x v="0"/>
    <n v="1290.29"/>
    <n v="0"/>
    <n v="1290.29"/>
    <n v="1449.52"/>
    <n v="-159.23000000000002"/>
    <n v="3.18"/>
    <n v="0"/>
    <n v="3.18"/>
    <n v="3.5720000000000001"/>
    <n v="-0.3919999999999999"/>
  </r>
  <r>
    <s v="1436194"/>
    <s v="JCL LINE 1          / MACHINE DEPR"/>
    <x v="2"/>
    <x v="0"/>
    <n v="5768.52"/>
    <n v="0"/>
    <n v="5768.52"/>
    <n v="6480.43"/>
    <n v="-711.90999999999985"/>
    <n v="3.18"/>
    <n v="0"/>
    <n v="3.18"/>
    <n v="3.5720000000000001"/>
    <n v="-0.3919999999999999"/>
  </r>
  <r>
    <s v="1436194"/>
    <s v="JCL LINE 1          / LABOUR HOURS"/>
    <x v="2"/>
    <x v="0"/>
    <n v="6793.53"/>
    <n v="0"/>
    <n v="6793.53"/>
    <n v="7631.78"/>
    <n v="-838.25"/>
    <n v="66.78"/>
    <n v="0"/>
    <n v="66.78"/>
    <n v="75.02"/>
    <n v="-8.2399999999999949"/>
  </r>
  <r>
    <s v="1436194"/>
    <s v="JCLEROUX BRUT 6X750ML"/>
    <x v="3"/>
    <x v="4"/>
    <n v="-456734.64"/>
    <n v="0"/>
    <n v="-456734.64"/>
    <n v="-456734.75"/>
    <n v="0.10999999998603016"/>
    <n v="-2500.6660000000002"/>
    <n v="0"/>
    <n v="-2500.6660000000002"/>
    <n v="-2500.6660000000002"/>
    <n v="0"/>
  </r>
  <r>
    <s v="1436194"/>
    <s v="ULS JCLEROUX BRUT   1X750ML  DGO"/>
    <x v="4"/>
    <x v="1"/>
    <n v="361484.52"/>
    <n v="361267.35323383083"/>
    <n v="217.16676616918994"/>
    <n v="363073.69"/>
    <n v="-1589.1699999999837"/>
    <n v="15013"/>
    <n v="15003.996019900496"/>
    <n v="9.0039800995036785"/>
    <n v="15079.016"/>
    <n v="-66.015999999999622"/>
  </r>
  <r>
    <s v="1436194"/>
    <s v="LAB JCLEROUX BRUT 750 11.5% H BCK"/>
    <x v="4"/>
    <x v="2"/>
    <n v="7151.3"/>
    <n v="0"/>
    <n v="7151.3"/>
    <n v="0"/>
    <n v="7151.3"/>
    <n v="15200"/>
    <n v="0"/>
    <n v="15200"/>
    <n v="0"/>
    <n v="15200"/>
  </r>
  <r>
    <s v="1436194"/>
    <s v="PAR CHIP 6X750  BN0503 &amp; IMP FACETSV2"/>
    <x v="4"/>
    <x v="2"/>
    <n v="1237.5"/>
    <n v="1237.8308457711444"/>
    <n v="-0.33084577114436797"/>
    <n v="1244.02"/>
    <n v="-6.5199999999999818"/>
    <n v="2500"/>
    <n v="2500.6656716417911"/>
    <n v="-0.66567164179105021"/>
    <n v="2513.1689999999999"/>
    <n v="-13.168999999999869"/>
  </r>
  <r>
    <s v="1436194"/>
    <s v="LAB JCLEROUX BRUT 750 12% H BCK"/>
    <x v="4"/>
    <x v="2"/>
    <n v="0"/>
    <n v="7059.0837438423641"/>
    <n v="-7059.0837438423641"/>
    <n v="7164.97"/>
    <n v="-7164.97"/>
    <n v="0"/>
    <n v="15003.996059113302"/>
    <n v="-15003.996059113302"/>
    <n v="15229.056"/>
    <n v="-15229.056"/>
  </r>
  <r>
    <s v="1436194"/>
    <s v="FOI JCLEROUX BRUT 34X127 ALU 750 BLUE"/>
    <x v="4"/>
    <x v="2"/>
    <n v="11644.86"/>
    <n v="10825.231527093596"/>
    <n v="819.62847290640457"/>
    <n v="10987.61"/>
    <n v="657.25"/>
    <n v="16140"/>
    <n v="15003.996059113302"/>
    <n v="1136.0039408866978"/>
    <n v="15229.056"/>
    <n v="910.94399999999951"/>
  </r>
  <r>
    <s v="1436194"/>
    <s v="LAB JCLEROUX BRUT 750    BDY"/>
    <x v="4"/>
    <x v="2"/>
    <n v="14626.64"/>
    <n v="14581.931034482759"/>
    <n v="44.708965517240358"/>
    <n v="14800.66"/>
    <n v="-174.02000000000044"/>
    <n v="15050"/>
    <n v="15003.996059113302"/>
    <n v="46.003940886697819"/>
    <n v="15229.056"/>
    <n v="-179.05600000000049"/>
  </r>
  <r>
    <s v="1436194"/>
    <s v="LAB JCLEROUX BRUT 750    NCK"/>
    <x v="4"/>
    <x v="2"/>
    <n v="16341.76"/>
    <n v="16346.108374384237"/>
    <n v="-4.3483743842371041"/>
    <n v="16591.3"/>
    <n v="-249.53999999999905"/>
    <n v="15000"/>
    <n v="15003.996059113302"/>
    <n v="-3.9960591133021808"/>
    <n v="15229.056"/>
    <n v="-229.05600000000049"/>
  </r>
  <r>
    <s v="1436194"/>
    <s v="CTN JCLEROUX BRUT 6X750  BN503 V2"/>
    <x v="4"/>
    <x v="2"/>
    <n v="27976"/>
    <n v="26907.162561576355"/>
    <n v="1068.8374384236449"/>
    <n v="27310.77"/>
    <n v="665.22999999999956"/>
    <n v="2600"/>
    <n v="2500.666009852217"/>
    <n v="99.33399014778297"/>
    <n v="2538.1759999999999"/>
    <n v="61.824000000000069"/>
  </r>
  <r>
    <s v="1436245"/>
    <s v=" "/>
    <x v="0"/>
    <x v="0"/>
    <n v="1171.6199999999999"/>
    <n v="0"/>
    <n v="1171.6199999999999"/>
    <n v="0"/>
    <n v="1171.6199999999999"/>
    <n v="0"/>
    <n v="0"/>
    <n v="0"/>
    <n v="0"/>
    <n v="0"/>
  </r>
  <r>
    <s v="1436245"/>
    <s v="OH: BULK PREP DEPREC"/>
    <x v="1"/>
    <x v="0"/>
    <n v="13.73"/>
    <n v="0"/>
    <n v="13.73"/>
    <n v="14.04"/>
    <n v="-0.30999999999999872"/>
    <n v="0"/>
    <n v="0"/>
    <n v="0"/>
    <n v="0"/>
    <n v="0"/>
  </r>
  <r>
    <s v="1436245"/>
    <s v="OH: INDIRECT DEPREC"/>
    <x v="1"/>
    <x v="0"/>
    <n v="61.56"/>
    <n v="0"/>
    <n v="61.56"/>
    <n v="62.98"/>
    <n v="-1.4199999999999946"/>
    <n v="0"/>
    <n v="0"/>
    <n v="0"/>
    <n v="0"/>
    <n v="0"/>
  </r>
  <r>
    <s v="1436245"/>
    <s v="JCL LINE 1          / MACHINE HOUR"/>
    <x v="2"/>
    <x v="0"/>
    <n v="133.9"/>
    <n v="0"/>
    <n v="133.9"/>
    <n v="158.51"/>
    <n v="-24.609999999999985"/>
    <n v="0.33"/>
    <n v="0"/>
    <n v="0.33"/>
    <n v="0.39100000000000001"/>
    <n v="-6.0999999999999999E-2"/>
  </r>
  <r>
    <s v="1436245"/>
    <s v="OH:UNUSED CAPACITY"/>
    <x v="1"/>
    <x v="0"/>
    <n v="438.59"/>
    <n v="0"/>
    <n v="438.59"/>
    <n v="448.68"/>
    <n v="-10.090000000000032"/>
    <n v="0"/>
    <n v="0"/>
    <n v="0"/>
    <n v="0"/>
    <n v="0"/>
  </r>
  <r>
    <s v="1436245"/>
    <s v="JCL LINE 1          / MACHINE DEPR"/>
    <x v="2"/>
    <x v="0"/>
    <n v="598.62"/>
    <n v="0"/>
    <n v="598.62"/>
    <n v="708.64"/>
    <n v="-110.01999999999998"/>
    <n v="0.33"/>
    <n v="0"/>
    <n v="0.33"/>
    <n v="0.39100000000000001"/>
    <n v="-6.0999999999999999E-2"/>
  </r>
  <r>
    <s v="1436245"/>
    <s v="OVERHEAD: BULK PREP"/>
    <x v="1"/>
    <x v="0"/>
    <n v="791.1"/>
    <n v="0"/>
    <n v="791.1"/>
    <n v="809.3"/>
    <n v="-18.199999999999932"/>
    <n v="0"/>
    <n v="0"/>
    <n v="0"/>
    <n v="0"/>
    <n v="0"/>
  </r>
  <r>
    <s v="1436245"/>
    <s v="JCL LINE 1          / LABOUR HOURS"/>
    <x v="2"/>
    <x v="0"/>
    <n v="704.99"/>
    <n v="0"/>
    <n v="704.99"/>
    <n v="834.51"/>
    <n v="-129.51999999999998"/>
    <n v="6.93"/>
    <n v="0"/>
    <n v="6.93"/>
    <n v="8.2029999999999994"/>
    <n v="-1.2729999999999997"/>
  </r>
  <r>
    <s v="1436245"/>
    <s v="OVERHEAD: INDIRECT"/>
    <x v="1"/>
    <x v="0"/>
    <n v="1734.37"/>
    <n v="0"/>
    <n v="1734.37"/>
    <n v="1774.26"/>
    <n v="-39.8900000000001"/>
    <n v="0"/>
    <n v="0"/>
    <n v="0"/>
    <n v="0"/>
    <n v="0"/>
  </r>
  <r>
    <s v="1436245"/>
    <s v="CHAMDOR WHITE       6X750ML  PENT  NEWZ"/>
    <x v="3"/>
    <x v="4"/>
    <n v="-41356.400000000001"/>
    <n v="0"/>
    <n v="-41356.400000000001"/>
    <n v="-41356.410000000003"/>
    <n v="1.0000000002037268E-2"/>
    <n v="-500"/>
    <n v="0"/>
    <n v="-500"/>
    <n v="-500"/>
    <n v="0"/>
  </r>
  <r>
    <s v="1436245"/>
    <s v="LAB 100X125MMWHT SEMI-GLOSSS/ADHOUTERCTN"/>
    <x v="4"/>
    <x v="2"/>
    <n v="2.04"/>
    <n v="0"/>
    <n v="2.04"/>
    <n v="0"/>
    <n v="2.04"/>
    <n v="24"/>
    <n v="0"/>
    <n v="24"/>
    <n v="0"/>
    <n v="24"/>
  </r>
  <r>
    <s v="1436245"/>
    <s v="CORK SPARK FIRST UNPRT 750 1 DISK"/>
    <x v="4"/>
    <x v="2"/>
    <n v="3136.56"/>
    <n v="0"/>
    <n v="3136.56"/>
    <n v="0"/>
    <n v="3136.56"/>
    <n v="3015"/>
    <n v="0"/>
    <n v="3015"/>
    <n v="0"/>
    <n v="3015"/>
  </r>
  <r>
    <s v="1436245"/>
    <s v="LAB CHAMDOR WHT 750 -BBEF NEWZ GENDV2BCK"/>
    <x v="4"/>
    <x v="2"/>
    <n v="212.01"/>
    <n v="0"/>
    <n v="212.01"/>
    <n v="0"/>
    <n v="212.01"/>
    <n v="3100"/>
    <n v="0"/>
    <n v="3100"/>
    <n v="0"/>
    <n v="3100"/>
  </r>
  <r>
    <s v="1436245"/>
    <s v="LAB 100X125MM 363C  S/ADH OUTER CTN"/>
    <x v="4"/>
    <x v="2"/>
    <n v="50.84"/>
    <n v="49.843137254901961"/>
    <n v="0.99686274509804207"/>
    <n v="50.84"/>
    <n v="0"/>
    <n v="510"/>
    <n v="500"/>
    <n v="10"/>
    <n v="510"/>
    <n v="0"/>
  </r>
  <r>
    <s v="1436245"/>
    <s v="LAB CHAMDOR WHT 750 -BBEF NOIMP  V3S BCK"/>
    <x v="4"/>
    <x v="2"/>
    <n v="0"/>
    <n v="205.17241379310346"/>
    <n v="-205.17241379310346"/>
    <n v="208.25"/>
    <n v="-208.25"/>
    <n v="0"/>
    <n v="3000"/>
    <n v="-3000"/>
    <n v="3045"/>
    <n v="-3045"/>
  </r>
  <r>
    <s v="1436245"/>
    <s v="PAR CHIP 6X750  BN0503 &amp; IMP FACETSV2"/>
    <x v="4"/>
    <x v="2"/>
    <n v="248.99"/>
    <n v="247.50248756218906"/>
    <n v="1.487512437810949"/>
    <n v="248.74"/>
    <n v="0.25"/>
    <n v="503"/>
    <n v="500"/>
    <n v="3"/>
    <n v="502.5"/>
    <n v="0.5"/>
  </r>
  <r>
    <s v="1436245"/>
    <s v="LAB CHAMDOR WHT 750      V4 BDY"/>
    <x v="4"/>
    <x v="2"/>
    <n v="404.05"/>
    <n v="391.02463054187194"/>
    <n v="13.025369458128068"/>
    <n v="396.89"/>
    <n v="7.160000000000025"/>
    <n v="3100"/>
    <n v="3000"/>
    <n v="100"/>
    <n v="3045"/>
    <n v="55"/>
  </r>
  <r>
    <s v="1436245"/>
    <s v="LAB CHAMDOR WHT 750  EXP V5 NCK"/>
    <x v="4"/>
    <x v="2"/>
    <n v="597.83000000000004"/>
    <n v="578.55172413793105"/>
    <n v="19.278275862068995"/>
    <n v="587.23"/>
    <n v="10.600000000000023"/>
    <n v="3100"/>
    <n v="3000"/>
    <n v="100"/>
    <n v="3045"/>
    <n v="55"/>
  </r>
  <r>
    <s v="1436245"/>
    <s v="WIR GENERIC TIN 36MM UNPRT GOLD LACQUER"/>
    <x v="4"/>
    <x v="2"/>
    <n v="1243.3699999999999"/>
    <n v="1218.9901960784312"/>
    <n v="24.379803921568737"/>
    <n v="1243.3699999999999"/>
    <n v="0"/>
    <n v="3060"/>
    <n v="3000"/>
    <n v="60"/>
    <n v="3060"/>
    <n v="0"/>
  </r>
  <r>
    <s v="1436245"/>
    <s v="FOI G/JUICE      35X130 ALU 750      GLD"/>
    <x v="4"/>
    <x v="2"/>
    <n v="1644.18"/>
    <n v="1619.8817733990147"/>
    <n v="24.298226600985345"/>
    <n v="1644.18"/>
    <n v="0"/>
    <n v="3045"/>
    <n v="3000"/>
    <n v="45"/>
    <n v="3045"/>
    <n v="0"/>
  </r>
  <r>
    <s v="1436245"/>
    <s v="CTN CHAMDOR GEN 6X750 BN503 V2"/>
    <x v="4"/>
    <x v="2"/>
    <n v="2296.16"/>
    <n v="2260"/>
    <n v="36.159999999999854"/>
    <n v="2293.9"/>
    <n v="2.2599999999997635"/>
    <n v="508"/>
    <n v="500"/>
    <n v="8"/>
    <n v="507.5"/>
    <n v="0.5"/>
  </r>
  <r>
    <s v="1436245"/>
    <s v="CORK SPARK FIRST UNPRT 750"/>
    <x v="4"/>
    <x v="2"/>
    <n v="0"/>
    <n v="3739.5920398009948"/>
    <n v="-3739.5920398009948"/>
    <n v="3758.29"/>
    <n v="-3758.29"/>
    <n v="0"/>
    <n v="3000"/>
    <n v="-3000"/>
    <n v="3015"/>
    <n v="-3015"/>
  </r>
  <r>
    <s v="1436245"/>
    <s v="BOT 0503 750 GRN   CORK  SPARKLING   NEW"/>
    <x v="4"/>
    <x v="2"/>
    <n v="15196.72"/>
    <n v="15046.257425742575"/>
    <n v="150.46257425742442"/>
    <n v="15196.72"/>
    <n v="0"/>
    <n v="3030"/>
    <n v="3000"/>
    <n v="30"/>
    <n v="3030"/>
    <n v="0"/>
  </r>
  <r>
    <s v="1436245"/>
    <s v="BULK CHAMDOR WHITE"/>
    <x v="4"/>
    <x v="3"/>
    <n v="10523.7"/>
    <n v="10523.597262952102"/>
    <n v="0.10273704789869953"/>
    <n v="10765.64"/>
    <n v="-241.93999999999869"/>
    <n v="2250"/>
    <n v="2250"/>
    <n v="0"/>
    <n v="2301.75"/>
    <n v="-51.75"/>
  </r>
  <r>
    <s v="1436245"/>
    <s v="CO2"/>
    <x v="4"/>
    <x v="5"/>
    <n v="151.47"/>
    <n v="148.5"/>
    <n v="2.9699999999999989"/>
    <n v="151.47"/>
    <n v="0"/>
    <n v="27.54"/>
    <n v="27"/>
    <n v="0.53999999999999915"/>
    <n v="27.54"/>
    <n v="0"/>
  </r>
  <r>
    <s v="1436483"/>
    <s v=" "/>
    <x v="0"/>
    <x v="0"/>
    <n v="-750.58"/>
    <n v="0"/>
    <n v="-750.58"/>
    <n v="0"/>
    <n v="-750.58"/>
    <n v="0"/>
    <n v="0"/>
    <n v="0"/>
    <n v="0"/>
    <n v="0"/>
  </r>
  <r>
    <s v="1436483"/>
    <s v="JCL LINE 1          / MACHINE HOUR"/>
    <x v="2"/>
    <x v="0"/>
    <n v="641.09"/>
    <n v="0"/>
    <n v="641.09"/>
    <n v="616.28"/>
    <n v="24.810000000000059"/>
    <n v="1.58"/>
    <n v="0"/>
    <n v="1.58"/>
    <n v="1.5189999999999999"/>
    <n v="6.1000000000000165E-2"/>
  </r>
  <r>
    <s v="1436483"/>
    <s v="JCL LINE 1          / MACHINE DEPR"/>
    <x v="2"/>
    <x v="0"/>
    <n v="2866.12"/>
    <n v="0"/>
    <n v="2866.12"/>
    <n v="2755.24"/>
    <n v="110.88000000000011"/>
    <n v="1.58"/>
    <n v="0"/>
    <n v="1.58"/>
    <n v="1.5189999999999999"/>
    <n v="6.1000000000000165E-2"/>
  </r>
  <r>
    <s v="1436483"/>
    <s v="JCL LINE 1          / LABOUR HOURS"/>
    <x v="2"/>
    <x v="0"/>
    <n v="3375.4"/>
    <n v="0"/>
    <n v="3375.4"/>
    <n v="3244.85"/>
    <n v="130.55000000000018"/>
    <n v="33.18"/>
    <n v="0"/>
    <n v="33.18"/>
    <n v="31.896999999999998"/>
    <n v="1.2830000000000013"/>
  </r>
  <r>
    <s v="1436483"/>
    <s v="PONGRACZ            12X375ML"/>
    <x v="3"/>
    <x v="4"/>
    <n v="-237606.79"/>
    <n v="0"/>
    <n v="-237606.79"/>
    <n v="-237606.79"/>
    <n v="0"/>
    <n v="-683.5"/>
    <n v="0"/>
    <n v="-683.5"/>
    <n v="-683.5"/>
    <n v="0"/>
  </r>
  <r>
    <s v="1436483"/>
    <s v="ULS PONGRACZ                1X375ML  DGO"/>
    <x v="4"/>
    <x v="1"/>
    <n v="202686.62"/>
    <n v="202119.85074626867"/>
    <n v="566.7692537313269"/>
    <n v="203130.45"/>
    <n v="-443.8300000000163"/>
    <n v="8225"/>
    <n v="8202"/>
    <n v="23"/>
    <n v="8243.01"/>
    <n v="-18.010000000000218"/>
  </r>
  <r>
    <s v="1436483"/>
    <s v="PAR CHIP 12X375 BN3552"/>
    <x v="4"/>
    <x v="2"/>
    <n v="345.88"/>
    <n v="343.11442786069654"/>
    <n v="2.7655721393034582"/>
    <n v="344.83"/>
    <n v="1.0500000000000114"/>
    <n v="689"/>
    <n v="683.49950248756215"/>
    <n v="5.5004975124378461"/>
    <n v="686.91700000000003"/>
    <n v="2.08299999999997"/>
  </r>
  <r>
    <s v="1436483"/>
    <s v="LAB PONGRACZ 375 11.5%  V2 BCK"/>
    <x v="4"/>
    <x v="2"/>
    <n v="725.92"/>
    <n v="717.3497536945813"/>
    <n v="8.5702463054186637"/>
    <n v="728.11"/>
    <n v="-2.1900000000000546"/>
    <n v="8300"/>
    <n v="8202"/>
    <n v="98"/>
    <n v="8325.0300000000007"/>
    <n v="-25.030000000000655"/>
  </r>
  <r>
    <s v="1436483"/>
    <s v="LAB PONGRACZ 375 PNOIR/CHRD    BDY"/>
    <x v="4"/>
    <x v="2"/>
    <n v="3350.26"/>
    <n v="3271.2807881773401"/>
    <n v="78.979211822660091"/>
    <n v="3320.35"/>
    <n v="29.910000000000309"/>
    <n v="8400"/>
    <n v="8202"/>
    <n v="198"/>
    <n v="8325.0300000000007"/>
    <n v="74.969999999999345"/>
  </r>
  <r>
    <s v="1436483"/>
    <s v="LAB PONGRACZ 375      V2 NCK"/>
    <x v="4"/>
    <x v="2"/>
    <n v="4637.3999999999996"/>
    <n v="4610.4236453201975"/>
    <n v="26.976354679802171"/>
    <n v="4679.58"/>
    <n v="-42.180000000000291"/>
    <n v="8250"/>
    <n v="8202"/>
    <n v="48"/>
    <n v="8325.0300000000007"/>
    <n v="-75.030000000000655"/>
  </r>
  <r>
    <s v="1436483"/>
    <s v="CTN PONGRACZ     12X375 BN3552 MCC V2"/>
    <x v="4"/>
    <x v="2"/>
    <n v="7530.81"/>
    <n v="6746.1379310344828"/>
    <n v="784.67206896551761"/>
    <n v="6847.33"/>
    <n v="683.48000000000047"/>
    <n v="763"/>
    <n v="683.49950738916255"/>
    <n v="79.500492610837455"/>
    <n v="693.75199999999995"/>
    <n v="69.248000000000047"/>
  </r>
  <r>
    <s v="1436483"/>
    <s v="FOI PONGRACZ 36X135 POLY 375 V2"/>
    <x v="4"/>
    <x v="2"/>
    <n v="12197.87"/>
    <n v="11763.310344827587"/>
    <n v="434.55965517241384"/>
    <n v="11939.76"/>
    <n v="258.11000000000058"/>
    <n v="8505"/>
    <n v="8202"/>
    <n v="303"/>
    <n v="8325.0300000000007"/>
    <n v="179.96999999999935"/>
  </r>
  <r>
    <s v="1436511"/>
    <s v=" "/>
    <x v="0"/>
    <x v="0"/>
    <n v="863.44"/>
    <n v="0"/>
    <n v="863.44"/>
    <n v="0"/>
    <n v="863.44"/>
    <n v="0"/>
    <n v="0"/>
    <n v="0"/>
    <n v="0"/>
    <n v="0"/>
  </r>
  <r>
    <s v="1436511"/>
    <s v="JCL RIBBON ROOM     / MACHINE DEPR"/>
    <x v="2"/>
    <x v="0"/>
    <n v="95.8"/>
    <n v="0"/>
    <n v="95.8"/>
    <n v="102.72"/>
    <n v="-6.9200000000000017"/>
    <n v="8.16"/>
    <n v="0"/>
    <n v="8.16"/>
    <n v="8.75"/>
    <n v="-0.58999999999999986"/>
  </r>
  <r>
    <s v="1436511"/>
    <s v="JCL RIBBON ROOM     / MACHINE HOUR"/>
    <x v="2"/>
    <x v="0"/>
    <n v="245.94"/>
    <n v="0"/>
    <n v="245.94"/>
    <n v="263.73"/>
    <n v="-17.79000000000002"/>
    <n v="8.16"/>
    <n v="0"/>
    <n v="8.16"/>
    <n v="8.75"/>
    <n v="-0.58999999999999986"/>
  </r>
  <r>
    <s v="1436511"/>
    <s v="JCL RIBBON ROOM     / LABOUR HOURS"/>
    <x v="2"/>
    <x v="0"/>
    <n v="8196.7199999999993"/>
    <n v="0"/>
    <n v="8196.7199999999993"/>
    <n v="8787.61"/>
    <n v="-590.89000000000124"/>
    <n v="81.599999999999994"/>
    <n v="0"/>
    <n v="81.599999999999994"/>
    <n v="87.481999999999999"/>
    <n v="-5.882000000000005"/>
  </r>
  <r>
    <s v="1436511"/>
    <s v="FOI+RIB JCLEROUX LEDOMN 34X127 ALU 750V6"/>
    <x v="3"/>
    <x v="2"/>
    <n v="-36537.56"/>
    <n v="0"/>
    <n v="-36537.56"/>
    <n v="-36537.51"/>
    <n v="-4.9999999995634425E-2"/>
    <n v="-40680"/>
    <n v="0"/>
    <n v="-40680"/>
    <n v="-40680"/>
    <n v="0"/>
  </r>
  <r>
    <s v="1436511"/>
    <s v="RIB JCLEROUX     RED"/>
    <x v="4"/>
    <x v="2"/>
    <n v="3399.43"/>
    <n v="3399.5266272189347"/>
    <n v="-9.6627218934827397E-2"/>
    <n v="3447.12"/>
    <n v="-47.690000000000055"/>
    <n v="6712"/>
    <n v="6712.2001972386579"/>
    <n v="-0.20019723865789274"/>
    <n v="6806.1710000000003"/>
    <n v="-94.171000000000276"/>
  </r>
  <r>
    <s v="1436511"/>
    <s v="FOI JCLEROUX LEDOMN 34X127 ALU 750 WHTV7"/>
    <x v="4"/>
    <x v="2"/>
    <n v="23736.23"/>
    <n v="23582.600985221674"/>
    <n v="153.62901477832565"/>
    <n v="23936.34"/>
    <n v="-200.11000000000058"/>
    <n v="40945"/>
    <n v="40679.999999999993"/>
    <n v="265.00000000000728"/>
    <n v="41290.199999999997"/>
    <n v="-345.19999999999709"/>
  </r>
  <r>
    <s v="1436512"/>
    <s v=" "/>
    <x v="0"/>
    <x v="0"/>
    <n v="461.67"/>
    <n v="0"/>
    <n v="461.67"/>
    <n v="0"/>
    <n v="461.67"/>
    <n v="0"/>
    <n v="0"/>
    <n v="0"/>
    <n v="0"/>
    <n v="0"/>
  </r>
  <r>
    <s v="1436512"/>
    <s v="JCL RIBBON ROOM     / MACHINE DEPR"/>
    <x v="2"/>
    <x v="0"/>
    <n v="42.55"/>
    <n v="0"/>
    <n v="42.55"/>
    <n v="45.45"/>
    <n v="-2.9000000000000057"/>
    <n v="3.6240000000000001"/>
    <n v="0"/>
    <n v="3.6240000000000001"/>
    <n v="3.8719999999999999"/>
    <n v="-0.24799999999999978"/>
  </r>
  <r>
    <s v="1436512"/>
    <s v="JCL RIBBON ROOM     / MACHINE HOUR"/>
    <x v="2"/>
    <x v="0"/>
    <n v="109.23"/>
    <n v="0"/>
    <n v="109.23"/>
    <n v="116.69"/>
    <n v="-7.4599999999999937"/>
    <n v="3.6240000000000001"/>
    <n v="0"/>
    <n v="3.6240000000000001"/>
    <n v="3.8719999999999999"/>
    <n v="-0.24799999999999978"/>
  </r>
  <r>
    <s v="1436512"/>
    <s v="JCL RIBBON ROOM     / LABOUR HOURS"/>
    <x v="2"/>
    <x v="0"/>
    <n v="3640.31"/>
    <n v="0"/>
    <n v="3640.31"/>
    <n v="3888.32"/>
    <n v="-248.01000000000022"/>
    <n v="36.24"/>
    <n v="0"/>
    <n v="36.24"/>
    <n v="38.709000000000003"/>
    <n v="-2.4690000000000012"/>
  </r>
  <r>
    <s v="1436512"/>
    <s v="FOI+RIB JCLEROUX LAFLEUR ALU 750"/>
    <x v="3"/>
    <x v="2"/>
    <n v="-17896.86"/>
    <n v="0"/>
    <n v="-17896.86"/>
    <n v="-17896.79"/>
    <n v="-6.9999999999708962E-2"/>
    <n v="-18000"/>
    <n v="0"/>
    <n v="-18000"/>
    <n v="-18000"/>
    <n v="0"/>
  </r>
  <r>
    <s v="1436512"/>
    <s v="RIB JCLEROUX        SILVER"/>
    <x v="4"/>
    <x v="2"/>
    <n v="1434.24"/>
    <n v="1434.240631163708"/>
    <n v="-6.3116370802163146E-4"/>
    <n v="1454.32"/>
    <n v="-20.079999999999927"/>
    <n v="2970"/>
    <n v="2970"/>
    <n v="0"/>
    <n v="3011.58"/>
    <n v="-41.579999999999927"/>
  </r>
  <r>
    <s v="1436512"/>
    <s v="FOI JCLE ROUX LA FLEUR 34X127 ALU 750 V2"/>
    <x v="4"/>
    <x v="2"/>
    <n v="12208.86"/>
    <n v="12208.857142857143"/>
    <n v="2.8571428574650781E-3"/>
    <n v="12391.99"/>
    <n v="-183.1299999999992"/>
    <n v="18000"/>
    <n v="18000"/>
    <n v="0"/>
    <n v="18270"/>
    <n v="-270"/>
  </r>
  <r>
    <s v="1436529"/>
    <s v=" "/>
    <x v="0"/>
    <x v="0"/>
    <n v="1537.63"/>
    <n v="0"/>
    <n v="1537.63"/>
    <n v="0"/>
    <n v="1537.63"/>
    <n v="0"/>
    <n v="0"/>
    <n v="0"/>
    <n v="0"/>
    <n v="0"/>
  </r>
  <r>
    <s v="1436529"/>
    <s v="JCL RIBBON ROOM     / MACHINE DEPR"/>
    <x v="2"/>
    <x v="0"/>
    <n v="467.02"/>
    <n v="0"/>
    <n v="467.02"/>
    <n v="470.07"/>
    <n v="-3.0500000000000114"/>
    <n v="39.78"/>
    <n v="0"/>
    <n v="39.78"/>
    <n v="40.043999999999997"/>
    <n v="-0.26399999999999579"/>
  </r>
  <r>
    <s v="1436529"/>
    <s v="JCL RIBBON ROOM     / MACHINE HOUR"/>
    <x v="2"/>
    <x v="0"/>
    <n v="1198.97"/>
    <n v="0"/>
    <n v="1198.97"/>
    <n v="1206.9100000000001"/>
    <n v="-7.9400000000000546"/>
    <n v="39.78"/>
    <n v="0"/>
    <n v="39.78"/>
    <n v="40.043999999999997"/>
    <n v="-0.26399999999999579"/>
  </r>
  <r>
    <s v="1436529"/>
    <s v="JCL RIBBON ROOM     / LABOUR HOURS"/>
    <x v="2"/>
    <x v="0"/>
    <n v="39959.01"/>
    <n v="0"/>
    <n v="39959.01"/>
    <n v="40214.99"/>
    <n v="-255.97999999999593"/>
    <n v="397.8"/>
    <n v="0"/>
    <n v="397.8"/>
    <n v="400.34800000000001"/>
    <n v="-2.5480000000000018"/>
  </r>
  <r>
    <s v="1436529"/>
    <s v="FOI+RIB JCLEROUX LEDOMN 34X127 ALU 750V6"/>
    <x v="3"/>
    <x v="2"/>
    <n v="-167207.82"/>
    <n v="0"/>
    <n v="-167207.82"/>
    <n v="-167207.63"/>
    <n v="-0.19000000000232831"/>
    <n v="-186165"/>
    <n v="0"/>
    <n v="-186165"/>
    <n v="-186165"/>
    <n v="0"/>
  </r>
  <r>
    <s v="1436529"/>
    <s v="RIB JCLEROUX     RED"/>
    <x v="4"/>
    <x v="2"/>
    <n v="15558.25"/>
    <n v="15557.357001972387"/>
    <n v="0.89299802761343017"/>
    <n v="15775.16"/>
    <n v="-216.90999999999985"/>
    <n v="30719"/>
    <n v="30717.224852071005"/>
    <n v="1.7751479289945564"/>
    <n v="31147.266"/>
    <n v="-428.26599999999962"/>
  </r>
  <r>
    <s v="1436529"/>
    <s v="FOI JCLEROUX LEDOMN 34X127 ALU 750 WHTV7"/>
    <x v="4"/>
    <x v="2"/>
    <n v="108486.94"/>
    <n v="107921.71428571429"/>
    <n v="565.22571428571246"/>
    <n v="109540.54"/>
    <n v="-1053.5999999999913"/>
    <n v="187140"/>
    <n v="186165"/>
    <n v="975"/>
    <n v="188957.47500000001"/>
    <n v="-1817.4750000000058"/>
  </r>
  <r>
    <s v="1436668"/>
    <s v=" "/>
    <x v="0"/>
    <x v="0"/>
    <n v="1919.67"/>
    <n v="0"/>
    <n v="1919.67"/>
    <n v="0"/>
    <n v="1919.67"/>
    <n v="0"/>
    <n v="0"/>
    <n v="0"/>
    <n v="0"/>
    <n v="0"/>
  </r>
  <r>
    <s v="1436668"/>
    <s v="OH: BULK PREP DEPREC"/>
    <x v="1"/>
    <x v="0"/>
    <n v="21.17"/>
    <n v="0"/>
    <n v="21.17"/>
    <n v="21.38"/>
    <n v="-0.2099999999999973"/>
    <n v="0"/>
    <n v="0"/>
    <n v="0"/>
    <n v="0"/>
    <n v="0"/>
  </r>
  <r>
    <s v="1436668"/>
    <s v="OH: INDIRECT DEPREC"/>
    <x v="1"/>
    <x v="0"/>
    <n v="94.94"/>
    <n v="0"/>
    <n v="94.94"/>
    <n v="95.87"/>
    <n v="-0.93000000000000682"/>
    <n v="0"/>
    <n v="0"/>
    <n v="0"/>
    <n v="0"/>
    <n v="0"/>
  </r>
  <r>
    <s v="1436668"/>
    <s v="JCL LINE 1          / MACHINE HOUR"/>
    <x v="2"/>
    <x v="0"/>
    <n v="170.42"/>
    <n v="0"/>
    <n v="170.42"/>
    <n v="312.83"/>
    <n v="-142.41"/>
    <n v="0.42"/>
    <n v="0"/>
    <n v="0.42"/>
    <n v="0.77100000000000002"/>
    <n v="-0.35100000000000003"/>
  </r>
  <r>
    <s v="1436668"/>
    <s v="OH:UNUSED CAPACITY"/>
    <x v="1"/>
    <x v="0"/>
    <n v="676.41"/>
    <n v="0"/>
    <n v="676.41"/>
    <n v="683.07"/>
    <n v="-6.6600000000000819"/>
    <n v="0"/>
    <n v="0"/>
    <n v="0"/>
    <n v="0"/>
    <n v="0"/>
  </r>
  <r>
    <s v="1436668"/>
    <s v="OVERHEAD: BULK PREP"/>
    <x v="1"/>
    <x v="0"/>
    <n v="1220.05"/>
    <n v="0"/>
    <n v="1220.05"/>
    <n v="1232.07"/>
    <n v="-12.019999999999982"/>
    <n v="0"/>
    <n v="0"/>
    <n v="0"/>
    <n v="0"/>
    <n v="0"/>
  </r>
  <r>
    <s v="1436668"/>
    <s v="JCL LINE 1          / MACHINE DEPR"/>
    <x v="2"/>
    <x v="0"/>
    <n v="761.88"/>
    <n v="0"/>
    <n v="761.88"/>
    <n v="1398.59"/>
    <n v="-636.70999999999992"/>
    <n v="0.42"/>
    <n v="0"/>
    <n v="0.42"/>
    <n v="0.77100000000000002"/>
    <n v="-0.35100000000000003"/>
  </r>
  <r>
    <s v="1436668"/>
    <s v="JCL LINE 1          / LABOUR HOURS"/>
    <x v="2"/>
    <x v="0"/>
    <n v="897.26"/>
    <n v="0"/>
    <n v="897.26"/>
    <n v="1647.11"/>
    <n v="-749.84999999999991"/>
    <n v="8.82"/>
    <n v="0"/>
    <n v="8.82"/>
    <n v="16.190999999999999"/>
    <n v="-7.3709999999999987"/>
  </r>
  <r>
    <s v="1436668"/>
    <s v="OVERHEAD: INDIRECT"/>
    <x v="1"/>
    <x v="0"/>
    <n v="2674.78"/>
    <n v="0"/>
    <n v="2674.78"/>
    <n v="2701.14"/>
    <n v="-26.359999999999673"/>
    <n v="0"/>
    <n v="0"/>
    <n v="0"/>
    <n v="0"/>
    <n v="0"/>
  </r>
  <r>
    <s v="1436668"/>
    <s v="JCLEROUX LAFLEUR 6X750ML          EXP"/>
    <x v="3"/>
    <x v="4"/>
    <n v="-78362.98"/>
    <n v="0"/>
    <n v="-78362.98"/>
    <n v="-78362.95"/>
    <n v="-2.9999999998835847E-2"/>
    <n v="-771"/>
    <n v="0"/>
    <n v="-771"/>
    <n v="-771"/>
    <n v="0"/>
  </r>
  <r>
    <s v="1436668"/>
    <s v="CORK SPARK FIRST UNPRT 750 1 DISK"/>
    <x v="4"/>
    <x v="2"/>
    <n v="4831.25"/>
    <n v="0"/>
    <n v="4831.25"/>
    <n v="0"/>
    <n v="4831.25"/>
    <n v="4644"/>
    <n v="0"/>
    <n v="4644"/>
    <n v="0"/>
    <n v="4644"/>
  </r>
  <r>
    <s v="1436668"/>
    <s v="LAB 100X125MMWHT SEMI-GLOSSS/ADHOUTERCTN"/>
    <x v="4"/>
    <x v="2"/>
    <n v="66.22"/>
    <n v="65.623762376237622"/>
    <n v="0.59623762376237721"/>
    <n v="66.28"/>
    <n v="-6.0000000000002274E-2"/>
    <n v="778"/>
    <n v="771"/>
    <n v="7"/>
    <n v="778.71"/>
    <n v="-0.71000000000003638"/>
  </r>
  <r>
    <s v="1436668"/>
    <s v="LAB JCLEROUX LAFLEUR 750 7.5% V5H BCK"/>
    <x v="4"/>
    <x v="2"/>
    <n v="283.5"/>
    <n v="279.04433497536945"/>
    <n v="4.455665024630548"/>
    <n v="283.23"/>
    <n v="0.26999999999998181"/>
    <n v="4700"/>
    <n v="4626"/>
    <n v="74"/>
    <n v="4695.3900000000003"/>
    <n v="4.6099999999996726"/>
  </r>
  <r>
    <s v="1436668"/>
    <s v="PAR CHIP 6X750  BN0503 &amp; IMP FACETSV2"/>
    <x v="4"/>
    <x v="2"/>
    <n v="386.1"/>
    <n v="381.64179104477614"/>
    <n v="4.4582089552238813"/>
    <n v="383.55"/>
    <n v="2.5500000000000114"/>
    <n v="780"/>
    <n v="771"/>
    <n v="9"/>
    <n v="774.85500000000002"/>
    <n v="5.1449999999999818"/>
  </r>
  <r>
    <s v="1436668"/>
    <s v="LAB JCLEROUX LAFLEUR 750 V3 BDY"/>
    <x v="4"/>
    <x v="2"/>
    <n v="1216.1300000000001"/>
    <n v="1196.9753694581282"/>
    <n v="19.154630541871938"/>
    <n v="1214.93"/>
    <n v="1.2000000000000455"/>
    <n v="4700"/>
    <n v="4626"/>
    <n v="74"/>
    <n v="4695.3900000000003"/>
    <n v="4.6099999999996726"/>
  </r>
  <r>
    <s v="1436668"/>
    <s v="LAB JCLEROUX LAFLEUR 750 V3 NCK"/>
    <x v="4"/>
    <x v="2"/>
    <n v="1470.54"/>
    <n v="1447.3793103448277"/>
    <n v="23.160689655172291"/>
    <n v="1469.09"/>
    <n v="1.4500000000000455"/>
    <n v="4700"/>
    <n v="4626"/>
    <n v="74"/>
    <n v="4695.3900000000003"/>
    <n v="4.6099999999996726"/>
  </r>
  <r>
    <s v="1436668"/>
    <s v="WIR JCLEROUX GEN SPARK       750&amp;1.5L V2"/>
    <x v="4"/>
    <x v="2"/>
    <n v="2216.0100000000002"/>
    <n v="2175.0980392156862"/>
    <n v="40.911960784314033"/>
    <n v="2218.6"/>
    <n v="-2.5899999999996908"/>
    <n v="4713"/>
    <n v="4626"/>
    <n v="87"/>
    <n v="4718.5200000000004"/>
    <n v="-5.5200000000004366"/>
  </r>
  <r>
    <s v="1436668"/>
    <s v="FOI+RIB JCLEROUX LAFLEUR ALU 750"/>
    <x v="4"/>
    <x v="2"/>
    <n v="5468.49"/>
    <n v="4599.4778325123152"/>
    <n v="869.01216748768456"/>
    <n v="4668.47"/>
    <n v="800.01999999999953"/>
    <n v="5500"/>
    <n v="4626"/>
    <n v="874"/>
    <n v="4695.3900000000003"/>
    <n v="804.60999999999967"/>
  </r>
  <r>
    <s v="1436668"/>
    <s v="CORK SPARK FIRST UNPRT 750"/>
    <x v="4"/>
    <x v="2"/>
    <n v="0"/>
    <n v="5766.4477611940301"/>
    <n v="-5766.4477611940301"/>
    <n v="5795.28"/>
    <n v="-5795.28"/>
    <n v="0"/>
    <n v="4626"/>
    <n v="-4626"/>
    <n v="4649.13"/>
    <n v="-4649.13"/>
  </r>
  <r>
    <s v="1436668"/>
    <s v="CTN JCLEROUX LAFLEUR 6X750 BN503 V2"/>
    <x v="4"/>
    <x v="2"/>
    <n v="6942.28"/>
    <n v="6792.5123152709357"/>
    <n v="149.76768472906406"/>
    <n v="6894.4"/>
    <n v="47.880000000000109"/>
    <n v="788"/>
    <n v="771"/>
    <n v="17"/>
    <n v="782.56500000000005"/>
    <n v="5.4349999999999454"/>
  </r>
  <r>
    <s v="1436668"/>
    <s v="BOT 0503 750 FLINT CORK  JCL    H17  NEW"/>
    <x v="4"/>
    <x v="2"/>
    <n v="26360.48"/>
    <n v="26128.90099009901"/>
    <n v="231.57900990099006"/>
    <n v="26390.19"/>
    <n v="-29.709999999999127"/>
    <n v="4667"/>
    <n v="4626"/>
    <n v="41"/>
    <n v="4672.26"/>
    <n v="-5.2600000000002183"/>
  </r>
  <r>
    <s v="1436668"/>
    <s v="BULK JCLEROUX LAFLEUR"/>
    <x v="4"/>
    <x v="3"/>
    <n v="20451.830000000002"/>
    <n v="20448.79207920792"/>
    <n v="3.0379207920814224"/>
    <n v="20653.28"/>
    <n v="-201.44999999999709"/>
    <n v="3470"/>
    <n v="3469.5"/>
    <n v="0.5"/>
    <n v="3504.1950000000002"/>
    <n v="-34.195000000000164"/>
  </r>
  <r>
    <s v="1436668"/>
    <s v="CO2"/>
    <x v="4"/>
    <x v="5"/>
    <n v="233.57"/>
    <n v="228.99019607843138"/>
    <n v="4.5798039215686117"/>
    <n v="233.57"/>
    <n v="0"/>
    <n v="42.466999999999999"/>
    <n v="41.634313725490195"/>
    <n v="0.83268627450980404"/>
    <n v="42.466999999999999"/>
    <n v="0"/>
  </r>
  <r>
    <s v="1436669"/>
    <s v=" "/>
    <x v="0"/>
    <x v="0"/>
    <n v="1833.19"/>
    <n v="0"/>
    <n v="1833.19"/>
    <n v="0"/>
    <n v="1833.19"/>
    <n v="0"/>
    <n v="0"/>
    <n v="0"/>
    <n v="0"/>
    <n v="0"/>
  </r>
  <r>
    <s v="1436669"/>
    <s v="OH: BULK PREP DEPREC"/>
    <x v="1"/>
    <x v="0"/>
    <n v="27.5"/>
    <n v="0"/>
    <n v="27.5"/>
    <n v="27.64"/>
    <n v="-0.14000000000000057"/>
    <n v="0"/>
    <n v="0"/>
    <n v="0"/>
    <n v="0"/>
    <n v="0"/>
  </r>
  <r>
    <s v="1436669"/>
    <s v="OH: INDIRECT DEPREC"/>
    <x v="1"/>
    <x v="0"/>
    <n v="123.37"/>
    <n v="0"/>
    <n v="123.37"/>
    <n v="123.98"/>
    <n v="-0.60999999999999943"/>
    <n v="0"/>
    <n v="0"/>
    <n v="0"/>
    <n v="0"/>
    <n v="0"/>
  </r>
  <r>
    <s v="1436669"/>
    <s v="JCL LINE 1          / MACHINE HOUR"/>
    <x v="2"/>
    <x v="0"/>
    <n v="202.88"/>
    <n v="0"/>
    <n v="202.88"/>
    <n v="278.47000000000003"/>
    <n v="-75.590000000000032"/>
    <n v="0.5"/>
    <n v="0"/>
    <n v="0.5"/>
    <n v="0.68600000000000005"/>
    <n v="-0.18600000000000005"/>
  </r>
  <r>
    <s v="1436669"/>
    <s v="OH:UNUSED CAPACITY"/>
    <x v="1"/>
    <x v="0"/>
    <n v="878.94"/>
    <n v="0"/>
    <n v="878.94"/>
    <n v="883.33"/>
    <n v="-4.3899999999999864"/>
    <n v="0"/>
    <n v="0"/>
    <n v="0"/>
    <n v="0"/>
    <n v="0"/>
  </r>
  <r>
    <s v="1436669"/>
    <s v="JCL LINE 1          / MACHINE DEPR"/>
    <x v="2"/>
    <x v="0"/>
    <n v="907"/>
    <n v="0"/>
    <n v="907"/>
    <n v="1244.98"/>
    <n v="-337.98"/>
    <n v="0.5"/>
    <n v="0"/>
    <n v="0.5"/>
    <n v="0.68600000000000005"/>
    <n v="-0.18600000000000005"/>
  </r>
  <r>
    <s v="1436669"/>
    <s v="JCL LINE 1          / LABOUR HOURS"/>
    <x v="2"/>
    <x v="0"/>
    <n v="1068.17"/>
    <n v="0"/>
    <n v="1068.17"/>
    <n v="1466.16"/>
    <n v="-397.99"/>
    <n v="10.5"/>
    <n v="0"/>
    <n v="10.5"/>
    <n v="14.412000000000001"/>
    <n v="-3.9120000000000008"/>
  </r>
  <r>
    <s v="1436669"/>
    <s v="OVERHEAD: BULK PREP"/>
    <x v="1"/>
    <x v="0"/>
    <n v="1585.36"/>
    <n v="0"/>
    <n v="1585.36"/>
    <n v="1593.29"/>
    <n v="-7.9300000000000637"/>
    <n v="0"/>
    <n v="0"/>
    <n v="0"/>
    <n v="0"/>
    <n v="0"/>
  </r>
  <r>
    <s v="1436669"/>
    <s v="OVERHEAD: INDIRECT"/>
    <x v="1"/>
    <x v="0"/>
    <n v="3475.67"/>
    <n v="0"/>
    <n v="3475.67"/>
    <n v="3493.05"/>
    <n v="-17.380000000000109"/>
    <n v="0"/>
    <n v="0"/>
    <n v="0"/>
    <n v="0"/>
    <n v="0"/>
  </r>
  <r>
    <s v="1436669"/>
    <s v="JCLEROUX LEDOMN 12X750ML MOZM"/>
    <x v="3"/>
    <x v="4"/>
    <n v="-92458.15"/>
    <n v="0"/>
    <n v="-92458.15"/>
    <n v="-92458.17"/>
    <n v="2.0000000004074536E-2"/>
    <n v="-501"/>
    <n v="0"/>
    <n v="-501"/>
    <n v="-501"/>
    <n v="0"/>
  </r>
  <r>
    <s v="1436669"/>
    <s v="LAB 100X125MMWHT SEMI-GLOSSS/ADHOUTERCTN"/>
    <x v="4"/>
    <x v="2"/>
    <n v="54.48"/>
    <n v="0"/>
    <n v="54.48"/>
    <n v="0"/>
    <n v="54.48"/>
    <n v="640"/>
    <n v="0"/>
    <n v="640"/>
    <n v="0"/>
    <n v="640"/>
  </r>
  <r>
    <s v="1436669"/>
    <s v="CORK SPARK FIRST UNPRT 750 1 DISK"/>
    <x v="4"/>
    <x v="2"/>
    <n v="6273.13"/>
    <n v="0"/>
    <n v="6273.13"/>
    <n v="0"/>
    <n v="6273.13"/>
    <n v="6030"/>
    <n v="0"/>
    <n v="6030"/>
    <n v="0"/>
    <n v="6030"/>
  </r>
  <r>
    <s v="1436669"/>
    <s v="PAR CHIP 12X750 BN0503           V3"/>
    <x v="4"/>
    <x v="2"/>
    <n v="498.47"/>
    <n v="496.4875621890547"/>
    <n v="1.9824378109453278"/>
    <n v="498.97"/>
    <n v="-0.5"/>
    <n v="503"/>
    <n v="501"/>
    <n v="2"/>
    <n v="503.505"/>
    <n v="-0.50499999999999545"/>
  </r>
  <r>
    <s v="1436669"/>
    <s v="LAB JCLEROUX LEDOMN 750 7.5% MOZM BCK"/>
    <x v="4"/>
    <x v="2"/>
    <n v="612.55999999999995"/>
    <n v="593.99014778325125"/>
    <n v="18.5698522167487"/>
    <n v="602.9"/>
    <n v="9.6599999999999682"/>
    <n v="6200"/>
    <n v="6012"/>
    <n v="188"/>
    <n v="6102.18"/>
    <n v="97.819999999999709"/>
  </r>
  <r>
    <s v="1436669"/>
    <s v="LAB JCLEROUX LEDOMN 750 V6 BDY"/>
    <x v="4"/>
    <x v="2"/>
    <n v="1398.66"/>
    <n v="1356.2463054187192"/>
    <n v="42.413694581280879"/>
    <n v="1376.59"/>
    <n v="22.070000000000164"/>
    <n v="6200"/>
    <n v="6012"/>
    <n v="188"/>
    <n v="6102.18"/>
    <n v="97.819999999999709"/>
  </r>
  <r>
    <s v="1436669"/>
    <s v="LAB JCLEROUX LEDOMN 750 V8 NCK"/>
    <x v="4"/>
    <x v="2"/>
    <n v="1797.19"/>
    <n v="1742.6995073891626"/>
    <n v="54.490492610837464"/>
    <n v="1768.84"/>
    <n v="28.350000000000136"/>
    <n v="6200"/>
    <n v="6012"/>
    <n v="188"/>
    <n v="6102.18"/>
    <n v="97.819999999999709"/>
  </r>
  <r>
    <s v="1436669"/>
    <s v="WIR JCLEROUX GEN SPARK       750&amp;1.5L V2"/>
    <x v="4"/>
    <x v="2"/>
    <n v="2877.56"/>
    <n v="2826.7843137254904"/>
    <n v="50.775686274509553"/>
    <n v="2883.32"/>
    <n v="-5.7600000000002183"/>
    <n v="6120"/>
    <n v="6012"/>
    <n v="108"/>
    <n v="6132.24"/>
    <n v="-12.239999999999782"/>
  </r>
  <r>
    <s v="1436669"/>
    <s v="FOI+RIB JCLEROUX LEDOMN 34X127 ALU 750V6"/>
    <x v="4"/>
    <x v="2"/>
    <n v="5838.1"/>
    <n v="5399.7931034482763"/>
    <n v="438.30689655172409"/>
    <n v="5480.79"/>
    <n v="357.3100000000004"/>
    <n v="6500"/>
    <n v="6012"/>
    <n v="488"/>
    <n v="6102.18"/>
    <n v="397.81999999999971"/>
  </r>
  <r>
    <s v="1436669"/>
    <s v="CTN JCLEROUX LEDOMN 12X750 BN503 V6"/>
    <x v="4"/>
    <x v="2"/>
    <n v="6070.6"/>
    <n v="5986.9458128078813"/>
    <n v="83.654187192119025"/>
    <n v="6076.75"/>
    <n v="-6.1499999999996362"/>
    <n v="508"/>
    <n v="501"/>
    <n v="7"/>
    <n v="508.51499999999999"/>
    <n v="-0.51499999999998636"/>
  </r>
  <r>
    <s v="1436669"/>
    <s v="CORK SPARK FIRST UNPRT 750"/>
    <x v="4"/>
    <x v="2"/>
    <n v="0"/>
    <n v="7494.1393034825869"/>
    <n v="-7494.1393034825869"/>
    <n v="7531.61"/>
    <n v="-7531.61"/>
    <n v="0"/>
    <n v="6012"/>
    <n v="-6012"/>
    <n v="6042.06"/>
    <n v="-6042.06"/>
  </r>
  <r>
    <s v="1436669"/>
    <s v="BOT 0503 750 GRN   CORK  SPARKLING   NEW"/>
    <x v="4"/>
    <x v="2"/>
    <n v="30393.45"/>
    <n v="30152.702970297029"/>
    <n v="240.74702970297221"/>
    <n v="30454.23"/>
    <n v="-60.779999999998836"/>
    <n v="6060"/>
    <n v="6012"/>
    <n v="48"/>
    <n v="6072.12"/>
    <n v="-12.119999999999891"/>
  </r>
  <r>
    <s v="1436669"/>
    <s v="BULK JCLEROUX LED"/>
    <x v="4"/>
    <x v="3"/>
    <n v="26238.32"/>
    <n v="26238.507462686568"/>
    <n v="-0.18746268656832399"/>
    <n v="26369.7"/>
    <n v="-131.38000000000102"/>
    <n v="4509"/>
    <n v="4509"/>
    <n v="0"/>
    <n v="4531.5450000000001"/>
    <n v="-22.545000000000073"/>
  </r>
  <r>
    <s v="1436669"/>
    <s v="CO2"/>
    <x v="4"/>
    <x v="5"/>
    <n v="303.55"/>
    <n v="297.5980392156863"/>
    <n v="5.9519607843137123"/>
    <n v="303.55"/>
    <n v="0"/>
    <n v="55.19"/>
    <n v="54.107843137254903"/>
    <n v="1.0821568627450944"/>
    <n v="55.19"/>
    <n v="0"/>
  </r>
  <r>
    <s v="1436670"/>
    <s v=" "/>
    <x v="0"/>
    <x v="0"/>
    <n v="181.89"/>
    <n v="0"/>
    <n v="181.89"/>
    <n v="0"/>
    <n v="181.89"/>
    <n v="0"/>
    <n v="0"/>
    <n v="0"/>
    <n v="0"/>
    <n v="0"/>
  </r>
  <r>
    <s v="1436670"/>
    <s v="OH: BULK PREP DEPREC"/>
    <x v="1"/>
    <x v="0"/>
    <n v="42.27"/>
    <n v="0"/>
    <n v="42.27"/>
    <n v="42.48"/>
    <n v="-0.20999999999999375"/>
    <n v="0"/>
    <n v="0"/>
    <n v="0"/>
    <n v="0"/>
    <n v="0"/>
  </r>
  <r>
    <s v="1436670"/>
    <s v="OH: INDIRECT DEPREC"/>
    <x v="1"/>
    <x v="0"/>
    <n v="189.6"/>
    <n v="0"/>
    <n v="189.6"/>
    <n v="190.55"/>
    <n v="-0.95000000000001705"/>
    <n v="0"/>
    <n v="0"/>
    <n v="0"/>
    <n v="0"/>
    <n v="0"/>
  </r>
  <r>
    <s v="1436670"/>
    <s v="JCL LINE 1          / MACHINE HOUR"/>
    <x v="2"/>
    <x v="0"/>
    <n v="742.52"/>
    <n v="0"/>
    <n v="742.52"/>
    <n v="624.86"/>
    <n v="117.65999999999997"/>
    <n v="1.83"/>
    <n v="0"/>
    <n v="1.83"/>
    <n v="1.54"/>
    <n v="0.29000000000000004"/>
  </r>
  <r>
    <s v="1436670"/>
    <s v="OH:UNUSED CAPACITY"/>
    <x v="1"/>
    <x v="0"/>
    <n v="1350.86"/>
    <n v="0"/>
    <n v="1350.86"/>
    <n v="1357.62"/>
    <n v="-6.7599999999999909"/>
    <n v="0"/>
    <n v="0"/>
    <n v="0"/>
    <n v="0"/>
    <n v="0"/>
  </r>
  <r>
    <s v="1436670"/>
    <s v="OVERHEAD: BULK PREP"/>
    <x v="1"/>
    <x v="0"/>
    <n v="2436.59"/>
    <n v="0"/>
    <n v="2436.59"/>
    <n v="2448.77"/>
    <n v="-12.179999999999836"/>
    <n v="0"/>
    <n v="0"/>
    <n v="0"/>
    <n v="0"/>
    <n v="0"/>
  </r>
  <r>
    <s v="1436670"/>
    <s v="JCL LINE 1          / MACHINE DEPR"/>
    <x v="2"/>
    <x v="0"/>
    <n v="3319.62"/>
    <n v="0"/>
    <n v="3319.62"/>
    <n v="2793.56"/>
    <n v="526.05999999999995"/>
    <n v="1.83"/>
    <n v="0"/>
    <n v="1.83"/>
    <n v="1.54"/>
    <n v="0.29000000000000004"/>
  </r>
  <r>
    <s v="1436670"/>
    <s v="JCL LINE 1          / LABOUR HOURS"/>
    <x v="2"/>
    <x v="0"/>
    <n v="3909.48"/>
    <n v="0"/>
    <n v="3909.48"/>
    <n v="3289.95"/>
    <n v="619.5300000000002"/>
    <n v="38.43"/>
    <n v="0"/>
    <n v="38.43"/>
    <n v="32.340000000000003"/>
    <n v="6.0899999999999963"/>
  </r>
  <r>
    <s v="1436670"/>
    <s v="OVERHEAD: INDIRECT"/>
    <x v="1"/>
    <x v="0"/>
    <n v="5341.85"/>
    <n v="0"/>
    <n v="5341.85"/>
    <n v="5368.56"/>
    <n v="-26.710000000000036"/>
    <n v="0"/>
    <n v="0"/>
    <n v="0"/>
    <n v="0"/>
    <n v="0"/>
  </r>
  <r>
    <s v="1436670"/>
    <s v="JCLEROUX LEDOMN 6X750ML         EXP"/>
    <x v="3"/>
    <x v="4"/>
    <n v="-147307.16"/>
    <n v="0"/>
    <n v="-147307.16"/>
    <n v="-147307.17000000001"/>
    <n v="1.0000000009313226E-2"/>
    <n v="-1540"/>
    <n v="0"/>
    <n v="-1540"/>
    <n v="-1540"/>
    <n v="0"/>
  </r>
  <r>
    <s v="1436670"/>
    <s v="CORK SPARK FIRST UNPRT 750 1 DISK"/>
    <x v="4"/>
    <x v="2"/>
    <n v="9661.4500000000007"/>
    <n v="0"/>
    <n v="9661.4500000000007"/>
    <n v="0"/>
    <n v="9661.4500000000007"/>
    <n v="9287"/>
    <n v="0"/>
    <n v="9287"/>
    <n v="0"/>
    <n v="9287"/>
  </r>
  <r>
    <s v="1436670"/>
    <s v="LAB 100X125MMWHT SEMI-GLOSSS/ADHOUTERCTN"/>
    <x v="4"/>
    <x v="2"/>
    <n v="150.83000000000001"/>
    <n v="131.0891089108911"/>
    <n v="19.740891089108914"/>
    <n v="132.4"/>
    <n v="18.430000000000007"/>
    <n v="1772"/>
    <n v="1540"/>
    <n v="232"/>
    <n v="1555.4"/>
    <n v="216.59999999999991"/>
  </r>
  <r>
    <s v="1436670"/>
    <s v="LAB JCLEROUX LEDOMN 750 7.5%     V9H BCK"/>
    <x v="4"/>
    <x v="2"/>
    <n v="483.41"/>
    <n v="480.29556650246303"/>
    <n v="3.1144334975369929"/>
    <n v="487.5"/>
    <n v="-4.089999999999975"/>
    <n v="9300"/>
    <n v="9240"/>
    <n v="60"/>
    <n v="9378.6"/>
    <n v="-78.600000000000364"/>
  </r>
  <r>
    <s v="1436670"/>
    <s v="PAR CHIP 6X750  BN0503 &amp; IMP FACETSV2"/>
    <x v="4"/>
    <x v="2"/>
    <n v="770.71"/>
    <n v="762.29850746268653"/>
    <n v="8.4114925373135065"/>
    <n v="766.11"/>
    <n v="4.6000000000000227"/>
    <n v="1557"/>
    <n v="1540"/>
    <n v="17"/>
    <n v="1547.7"/>
    <n v="9.2999999999999545"/>
  </r>
  <r>
    <s v="1436670"/>
    <s v="LAB JCLEROUX LEDOMN 750 V6 BDY"/>
    <x v="4"/>
    <x v="2"/>
    <n v="2097.9899999999998"/>
    <n v="2084.4532019704429"/>
    <n v="13.536798029556849"/>
    <n v="2115.7199999999998"/>
    <n v="-17.730000000000018"/>
    <n v="9300"/>
    <n v="9240"/>
    <n v="60"/>
    <n v="9378.6"/>
    <n v="-78.600000000000364"/>
  </r>
  <r>
    <s v="1436670"/>
    <s v="LAB JCLEROUX LEDOMN 750 V8 NCK"/>
    <x v="4"/>
    <x v="2"/>
    <n v="2695.79"/>
    <n v="2678.3940886699506"/>
    <n v="17.39591133004933"/>
    <n v="2718.57"/>
    <n v="-22.7800000000002"/>
    <n v="9300"/>
    <n v="9240"/>
    <n v="60"/>
    <n v="9378.6"/>
    <n v="-78.600000000000364"/>
  </r>
  <r>
    <s v="1436670"/>
    <s v="WIR JCLEROUX GEN SPARK       750&amp;1.5L V2"/>
    <x v="4"/>
    <x v="2"/>
    <n v="4431.54"/>
    <n v="4344.5588235294117"/>
    <n v="86.981176470588252"/>
    <n v="4431.45"/>
    <n v="9.0000000000145519E-2"/>
    <n v="9425"/>
    <n v="9239.9999999999982"/>
    <n v="185.00000000000182"/>
    <n v="9424.7999999999993"/>
    <n v="0.2000000000007276"/>
  </r>
  <r>
    <s v="1436670"/>
    <s v="FOI+RIB JCLEROUX LEDOMN 34X127 ALU 750V6"/>
    <x v="4"/>
    <x v="2"/>
    <n v="8712.25"/>
    <n v="8299.0837438423641"/>
    <n v="413.16625615763587"/>
    <n v="8423.57"/>
    <n v="288.68000000000029"/>
    <n v="9700"/>
    <n v="9240"/>
    <n v="460"/>
    <n v="9378.6"/>
    <n v="321.39999999999964"/>
  </r>
  <r>
    <s v="1436670"/>
    <s v="CORK SPARK FIRST UNPRT 750"/>
    <x v="4"/>
    <x v="2"/>
    <n v="0"/>
    <n v="11517.940298507463"/>
    <n v="-11517.940298507463"/>
    <n v="11575.53"/>
    <n v="-11575.53"/>
    <n v="0"/>
    <n v="9240"/>
    <n v="-9240"/>
    <n v="9286.2000000000007"/>
    <n v="-9286.2000000000007"/>
  </r>
  <r>
    <s v="1436670"/>
    <s v="CTN JCLEROUX LEDOMN 6X750 BN503 V2"/>
    <x v="4"/>
    <x v="2"/>
    <n v="13186.7"/>
    <n v="12551.004926108375"/>
    <n v="635.69507389162573"/>
    <n v="12739.27"/>
    <n v="447.43000000000029"/>
    <n v="1618"/>
    <n v="1540"/>
    <n v="78"/>
    <n v="1563.1"/>
    <n v="54.900000000000091"/>
  </r>
  <r>
    <s v="1436670"/>
    <s v="BOT 0503 750 GRN   CORK  SPARKLING   NEW"/>
    <x v="4"/>
    <x v="2"/>
    <n v="46808.92"/>
    <n v="46342.485148514854"/>
    <n v="466.43485148514446"/>
    <n v="46805.91"/>
    <n v="3.0099999999947613"/>
    <n v="9333"/>
    <n v="9240"/>
    <n v="93"/>
    <n v="9332.4"/>
    <n v="0.6000000000003638"/>
  </r>
  <r>
    <s v="1436670"/>
    <s v="BULK JCLEROUX LED"/>
    <x v="4"/>
    <x v="3"/>
    <n v="40326.36"/>
    <n v="40326.646766169157"/>
    <n v="-0.28676616915618069"/>
    <n v="40528.28"/>
    <n v="-201.91999999999825"/>
    <n v="6930"/>
    <n v="6930"/>
    <n v="0"/>
    <n v="6964.65"/>
    <n v="-34.649999999999636"/>
  </r>
  <r>
    <s v="1436670"/>
    <s v="CO2"/>
    <x v="4"/>
    <x v="5"/>
    <n v="466.53"/>
    <n v="457.38235294117646"/>
    <n v="9.1476470588235088"/>
    <n v="466.53"/>
    <n v="0"/>
    <n v="84.823999999999998"/>
    <n v="83.159803921568624"/>
    <n v="1.6641960784313738"/>
    <n v="84.822999999999993"/>
    <n v="1.0000000000047748E-3"/>
  </r>
  <r>
    <s v="1436741"/>
    <s v=" "/>
    <x v="0"/>
    <x v="0"/>
    <n v="-1352.3"/>
    <n v="0"/>
    <n v="-1352.3"/>
    <n v="0"/>
    <n v="-1352.3"/>
    <n v="0"/>
    <n v="0"/>
    <n v="0"/>
    <n v="0"/>
    <n v="0"/>
  </r>
  <r>
    <s v="1436741"/>
    <s v="JCL LINE 1          / MACHINE HOUR"/>
    <x v="2"/>
    <x v="0"/>
    <n v="170.42"/>
    <n v="0"/>
    <n v="170.42"/>
    <n v="108.5"/>
    <n v="61.919999999999987"/>
    <n v="0.42"/>
    <n v="0"/>
    <n v="0.42"/>
    <n v="0.26700000000000002"/>
    <n v="0.15299999999999997"/>
  </r>
  <r>
    <s v="1436741"/>
    <s v="JCL LINE 1          / MACHINE DEPR"/>
    <x v="2"/>
    <x v="0"/>
    <n v="761.88"/>
    <n v="0"/>
    <n v="761.88"/>
    <n v="485.07"/>
    <n v="276.81"/>
    <n v="0.42"/>
    <n v="0"/>
    <n v="0.42"/>
    <n v="0.26700000000000002"/>
    <n v="0.15299999999999997"/>
  </r>
  <r>
    <s v="1436741"/>
    <s v="JCL LINE 1          / LABOUR HOURS"/>
    <x v="2"/>
    <x v="0"/>
    <n v="897.26"/>
    <n v="0"/>
    <n v="897.26"/>
    <n v="571.27"/>
    <n v="325.99"/>
    <n v="8.82"/>
    <n v="0"/>
    <n v="8.82"/>
    <n v="5.6159999999999997"/>
    <n v="3.2040000000000006"/>
  </r>
  <r>
    <s v="1436741"/>
    <s v="PONGRACZ ROSE      12X375ML"/>
    <x v="3"/>
    <x v="4"/>
    <n v="-42749.66"/>
    <n v="0"/>
    <n v="-42749.66"/>
    <n v="-42749.65"/>
    <n v="-1.0000000002037268E-2"/>
    <n v="-120.333"/>
    <n v="0"/>
    <n v="-120.333"/>
    <n v="-120.333"/>
    <n v="0"/>
  </r>
  <r>
    <s v="1436741"/>
    <s v="ULS PONGRACZ ROSE           1X375ML  DGO"/>
    <x v="4"/>
    <x v="1"/>
    <n v="36292.129999999997"/>
    <n v="35698.696517412936"/>
    <n v="593.43348258706101"/>
    <n v="35877.19"/>
    <n v="414.93999999999505"/>
    <n v="1468"/>
    <n v="1443.9960199004972"/>
    <n v="24.003980099502769"/>
    <n v="1451.2159999999999"/>
    <n v="16.784000000000106"/>
  </r>
  <r>
    <s v="1436741"/>
    <s v="FOI PONGRACZ ROSE 36X135 POLY 375 V2"/>
    <x v="4"/>
    <x v="2"/>
    <n v="2129.79"/>
    <n v="0"/>
    <n v="2129.79"/>
    <n v="0"/>
    <n v="2129.79"/>
    <n v="1485"/>
    <n v="0"/>
    <n v="1485"/>
    <n v="0"/>
    <n v="1485"/>
  </r>
  <r>
    <s v="1436741"/>
    <s v="LAB PONGRACZ ROSE 375        V2 NCK"/>
    <x v="4"/>
    <x v="2"/>
    <n v="1219.26"/>
    <n v="0"/>
    <n v="1219.26"/>
    <n v="0"/>
    <n v="1219.26"/>
    <n v="1500"/>
    <n v="0"/>
    <n v="1500"/>
    <n v="0"/>
    <n v="1500"/>
  </r>
  <r>
    <s v="1436741"/>
    <s v="PAR CHIP 12X375 BN3552"/>
    <x v="4"/>
    <x v="2"/>
    <n v="58.23"/>
    <n v="60.407960199004975"/>
    <n v="-2.1779601990049784"/>
    <n v="60.71"/>
    <n v="-2.480000000000004"/>
    <n v="116"/>
    <n v="120.33333333333333"/>
    <n v="-4.3333333333333286"/>
    <n v="120.935"/>
    <n v="-4.9350000000000023"/>
  </r>
  <r>
    <s v="1436741"/>
    <s v="LAB PONGRACZ ROSE 375 11.5% V2 BCK"/>
    <x v="4"/>
    <x v="2"/>
    <n v="273.95"/>
    <n v="272.81773399014781"/>
    <n v="1.1322660098521737"/>
    <n v="276.91000000000003"/>
    <n v="-2.9600000000000364"/>
    <n v="1450"/>
    <n v="1443.9960591133006"/>
    <n v="6.0039408866994108"/>
    <n v="1465.6559999999999"/>
    <n v="-15.655999999999949"/>
  </r>
  <r>
    <s v="1436741"/>
    <s v="LAB PONGRACZ ROSE 375           NCK"/>
    <x v="4"/>
    <x v="2"/>
    <n v="0"/>
    <n v="1006.4630541871921"/>
    <n v="-1006.4630541871921"/>
    <n v="1021.56"/>
    <n v="-1021.56"/>
    <n v="0"/>
    <n v="1443.9960591133006"/>
    <n v="-1443.9960591133006"/>
    <n v="1465.6559999999999"/>
    <n v="-1465.6559999999999"/>
  </r>
  <r>
    <s v="1436741"/>
    <s v="LAB PONGRACZ ROSE 375                BDY"/>
    <x v="4"/>
    <x v="2"/>
    <n v="1109.04"/>
    <n v="1067.6354679802957"/>
    <n v="41.40453201970422"/>
    <n v="1083.6500000000001"/>
    <n v="25.389999999999873"/>
    <n v="1500"/>
    <n v="1443.9960591133006"/>
    <n v="56.003940886699411"/>
    <n v="1465.6559999999999"/>
    <n v="34.344000000000051"/>
  </r>
  <r>
    <s v="1436741"/>
    <s v="CTN PONGRACZ ROSE 12X375 BN3552 MCC"/>
    <x v="4"/>
    <x v="2"/>
    <n v="1190"/>
    <n v="1145.5665024630541"/>
    <n v="44.433497536945879"/>
    <n v="1162.75"/>
    <n v="27.25"/>
    <n v="125"/>
    <n v="120.33300492610839"/>
    <n v="4.6669950738916128"/>
    <n v="122.13800000000001"/>
    <n v="2.8619999999999948"/>
  </r>
  <r>
    <s v="1436741"/>
    <s v="FOI PONGRACZ ROSE 36X140 POLY 375"/>
    <x v="4"/>
    <x v="2"/>
    <n v="0"/>
    <n v="2070.9753694581282"/>
    <n v="-2070.9753694581282"/>
    <n v="2102.04"/>
    <n v="-2102.04"/>
    <n v="0"/>
    <n v="1443.9960591133006"/>
    <n v="-1443.9960591133006"/>
    <n v="1465.6559999999999"/>
    <n v="-1465.6559999999999"/>
  </r>
  <r>
    <s v="1436831"/>
    <s v=" "/>
    <x v="0"/>
    <x v="0"/>
    <n v="2812.45"/>
    <n v="0"/>
    <n v="2812.45"/>
    <n v="0"/>
    <n v="2812.45"/>
    <n v="0"/>
    <n v="0"/>
    <n v="0"/>
    <n v="0"/>
    <n v="0"/>
  </r>
  <r>
    <s v="1436831"/>
    <s v="OH: BULK PREP DEPREC"/>
    <x v="1"/>
    <x v="0"/>
    <n v="21.14"/>
    <n v="0"/>
    <n v="21.14"/>
    <n v="21.24"/>
    <n v="-9.9999999999997868E-2"/>
    <n v="0"/>
    <n v="0"/>
    <n v="0"/>
    <n v="0"/>
    <n v="0"/>
  </r>
  <r>
    <s v="1436831"/>
    <s v="OH: INDIRECT DEPREC"/>
    <x v="1"/>
    <x v="0"/>
    <n v="94.8"/>
    <n v="0"/>
    <n v="94.8"/>
    <n v="95.28"/>
    <n v="-0.48000000000000398"/>
    <n v="0"/>
    <n v="0"/>
    <n v="0"/>
    <n v="0"/>
    <n v="0"/>
  </r>
  <r>
    <s v="1436831"/>
    <s v="JCL LINE 1          / MACHINE HOUR"/>
    <x v="2"/>
    <x v="0"/>
    <n v="133.9"/>
    <n v="0"/>
    <n v="133.9"/>
    <n v="312.43"/>
    <n v="-178.53"/>
    <n v="0.33"/>
    <n v="0"/>
    <n v="0.33"/>
    <n v="0.77"/>
    <n v="-0.44"/>
  </r>
  <r>
    <s v="1436831"/>
    <s v="OH:UNUSED CAPACITY"/>
    <x v="1"/>
    <x v="0"/>
    <n v="675.43"/>
    <n v="0"/>
    <n v="675.43"/>
    <n v="678.81"/>
    <n v="-3.3799999999999955"/>
    <n v="0"/>
    <n v="0"/>
    <n v="0"/>
    <n v="0"/>
    <n v="0"/>
  </r>
  <r>
    <s v="1436831"/>
    <s v="OVERHEAD: BULK PREP"/>
    <x v="1"/>
    <x v="0"/>
    <n v="1218.29"/>
    <n v="0"/>
    <n v="1218.29"/>
    <n v="1224.3900000000001"/>
    <n v="-6.1000000000001364"/>
    <n v="0"/>
    <n v="0"/>
    <n v="0"/>
    <n v="0"/>
    <n v="0"/>
  </r>
  <r>
    <s v="1436831"/>
    <s v="JCL LINE 1          / MACHINE DEPR"/>
    <x v="2"/>
    <x v="0"/>
    <n v="598.62"/>
    <n v="0"/>
    <n v="598.62"/>
    <n v="1396.78"/>
    <n v="-798.16"/>
    <n v="0.33"/>
    <n v="0"/>
    <n v="0.33"/>
    <n v="0.77"/>
    <n v="-0.44"/>
  </r>
  <r>
    <s v="1436831"/>
    <s v="JCL LINE 1          / LABOUR HOURS"/>
    <x v="2"/>
    <x v="0"/>
    <n v="704.99"/>
    <n v="0"/>
    <n v="704.99"/>
    <n v="1644.97"/>
    <n v="-939.98"/>
    <n v="6.93"/>
    <n v="0"/>
    <n v="6.93"/>
    <n v="16.170000000000002"/>
    <n v="-9.240000000000002"/>
  </r>
  <r>
    <s v="1436831"/>
    <s v="OVERHEAD: INDIRECT"/>
    <x v="1"/>
    <x v="0"/>
    <n v="2670.93"/>
    <n v="0"/>
    <n v="2670.93"/>
    <n v="2684.28"/>
    <n v="-13.350000000000364"/>
    <n v="0"/>
    <n v="0"/>
    <n v="0"/>
    <n v="0"/>
    <n v="0"/>
  </r>
  <r>
    <s v="1436831"/>
    <s v="JCLEROUX LACHSN      6X750ML         EXP"/>
    <x v="3"/>
    <x v="4"/>
    <n v="-74135.75"/>
    <n v="0"/>
    <n v="-74135.75"/>
    <n v="-74135.72"/>
    <n v="-2.9999999998835847E-2"/>
    <n v="-770"/>
    <n v="0"/>
    <n v="-770"/>
    <n v="-770"/>
    <n v="0"/>
  </r>
  <r>
    <s v="1436831"/>
    <s v="CORK SPARK FIRST UNPRT 750 1 DISK"/>
    <x v="4"/>
    <x v="2"/>
    <n v="4831.25"/>
    <n v="0"/>
    <n v="4831.25"/>
    <n v="0"/>
    <n v="4831.25"/>
    <n v="4644"/>
    <n v="0"/>
    <n v="4644"/>
    <n v="0"/>
    <n v="4644"/>
  </r>
  <r>
    <s v="1436831"/>
    <s v="LAB JCLEROUX LACHSN 750 7.5% V10H BCK"/>
    <x v="4"/>
    <x v="2"/>
    <n v="299.48"/>
    <n v="294.38423645320199"/>
    <n v="5.0957635467980253"/>
    <n v="298.8"/>
    <n v="0.68000000000000682"/>
    <n v="4700"/>
    <n v="4620"/>
    <n v="80"/>
    <n v="4689.3"/>
    <n v="10.699999999999818"/>
  </r>
  <r>
    <s v="1436831"/>
    <s v="PAR CHIP 6X750  BN0503 &amp; IMP FACETSV2"/>
    <x v="4"/>
    <x v="2"/>
    <n v="383.13"/>
    <n v="381.15422885572139"/>
    <n v="1.9757711442786103"/>
    <n v="383.06"/>
    <n v="6.9999999999993179E-2"/>
    <n v="774"/>
    <n v="770"/>
    <n v="4"/>
    <n v="773.85"/>
    <n v="0.14999999999997726"/>
  </r>
  <r>
    <s v="1436831"/>
    <s v="LAB JCLEROUX LACHSN 750 V9 BDY"/>
    <x v="4"/>
    <x v="2"/>
    <n v="1157.99"/>
    <n v="1138.2758620689654"/>
    <n v="19.714137931034657"/>
    <n v="1155.3499999999999"/>
    <n v="2.6400000000001"/>
    <n v="4700"/>
    <n v="4620"/>
    <n v="80"/>
    <n v="4689.3"/>
    <n v="10.699999999999818"/>
  </r>
  <r>
    <s v="1436831"/>
    <s v="LAB JCLEROUX LACHSN 750  V10 NCK"/>
    <x v="4"/>
    <x v="2"/>
    <n v="1495.54"/>
    <n v="1470.0886699507389"/>
    <n v="25.45133004926106"/>
    <n v="1492.14"/>
    <n v="3.3999999999998636"/>
    <n v="4700"/>
    <n v="4620"/>
    <n v="80"/>
    <n v="4689.3"/>
    <n v="10.699999999999818"/>
  </r>
  <r>
    <s v="1436831"/>
    <s v="WIR JCLEROUX GEN SPARK       750&amp;1.5L V2"/>
    <x v="4"/>
    <x v="2"/>
    <n v="2216.0100000000002"/>
    <n v="2172.2745098039213"/>
    <n v="43.735490196078899"/>
    <n v="2215.7199999999998"/>
    <n v="0.29000000000041837"/>
    <n v="4713"/>
    <n v="4619.9999999999991"/>
    <n v="93.000000000000909"/>
    <n v="4712.3999999999996"/>
    <n v="0.6000000000003638"/>
  </r>
  <r>
    <s v="1436831"/>
    <s v="FOI+RIB JCLEROUX LACHSN 34X127 ALU 750V6"/>
    <x v="4"/>
    <x v="2"/>
    <n v="4484.1899999999996"/>
    <n v="4176.8078817733995"/>
    <n v="307.38211822660014"/>
    <n v="4239.46"/>
    <n v="244.72999999999956"/>
    <n v="4960"/>
    <n v="4620"/>
    <n v="340"/>
    <n v="4689.3"/>
    <n v="270.69999999999982"/>
  </r>
  <r>
    <s v="1436831"/>
    <s v="CORK SPARK FIRST UNPRT 750"/>
    <x v="4"/>
    <x v="2"/>
    <n v="0"/>
    <n v="5758.9651741293528"/>
    <n v="-5758.9651741293528"/>
    <n v="5787.76"/>
    <n v="-5787.76"/>
    <n v="0"/>
    <n v="4620"/>
    <n v="-4620"/>
    <n v="4643.1000000000004"/>
    <n v="-4643.1000000000004"/>
  </r>
  <r>
    <s v="1436831"/>
    <s v="CTN JCLEROUX LACHSN 6X750 BN503"/>
    <x v="4"/>
    <x v="2"/>
    <n v="6299.95"/>
    <n v="6275.4975369458125"/>
    <n v="24.452463054187319"/>
    <n v="6369.63"/>
    <n v="-69.680000000000291"/>
    <n v="773"/>
    <n v="770"/>
    <n v="3"/>
    <n v="781.55"/>
    <n v="-8.5499999999999545"/>
  </r>
  <r>
    <s v="1436831"/>
    <s v="BOT 0503 750 GRN   CORK  SPARKLING   NEW"/>
    <x v="4"/>
    <x v="2"/>
    <n v="23406.97"/>
    <n v="23171.237623762376"/>
    <n v="235.73237623762543"/>
    <n v="23402.95"/>
    <n v="4.0200000000004366"/>
    <n v="4667"/>
    <n v="4620"/>
    <n v="47"/>
    <n v="4666.2"/>
    <n v="0.8000000000001819"/>
  </r>
  <r>
    <s v="1436831"/>
    <s v="BULK JCLEROUX LAC"/>
    <x v="4"/>
    <x v="3"/>
    <n v="20397.419999999998"/>
    <n v="20397.412935323384"/>
    <n v="7.064676614390919E-3"/>
    <n v="20499.400000000001"/>
    <n v="-101.9800000000032"/>
    <n v="3465"/>
    <n v="3465"/>
    <n v="0"/>
    <n v="3482.3249999999998"/>
    <n v="-17.324999999999818"/>
  </r>
  <r>
    <s v="1436831"/>
    <s v="CO2"/>
    <x v="4"/>
    <x v="5"/>
    <n v="233.27"/>
    <n v="228.69607843137254"/>
    <n v="4.573921568627469"/>
    <n v="233.27"/>
    <n v="0"/>
    <n v="42.411999999999999"/>
    <n v="41.580392156862743"/>
    <n v="0.831607843137256"/>
    <n v="42.411999999999999"/>
    <n v="0"/>
  </r>
  <r>
    <s v="1436832"/>
    <s v=" "/>
    <x v="0"/>
    <x v="0"/>
    <n v="-563.1"/>
    <n v="0"/>
    <n v="-563.1"/>
    <n v="0"/>
    <n v="-563.1"/>
    <n v="0"/>
    <n v="0"/>
    <n v="0"/>
    <n v="0"/>
    <n v="0"/>
  </r>
  <r>
    <s v="1436832"/>
    <s v="OH: BULK PREP DEPREC"/>
    <x v="1"/>
    <x v="0"/>
    <n v="21.5"/>
    <n v="0"/>
    <n v="21.5"/>
    <n v="21.27"/>
    <n v="0.23000000000000043"/>
    <n v="0"/>
    <n v="0"/>
    <n v="0"/>
    <n v="0"/>
    <n v="0"/>
  </r>
  <r>
    <s v="1436832"/>
    <s v="OH: INDIRECT DEPREC"/>
    <x v="1"/>
    <x v="0"/>
    <n v="96.44"/>
    <n v="0"/>
    <n v="96.44"/>
    <n v="95.4"/>
    <n v="1.039999999999992"/>
    <n v="0"/>
    <n v="0"/>
    <n v="0"/>
    <n v="0"/>
    <n v="0"/>
  </r>
  <r>
    <s v="1436832"/>
    <s v="JCL LINE 1          / MACHINE HOUR"/>
    <x v="2"/>
    <x v="0"/>
    <n v="405.75"/>
    <n v="0"/>
    <n v="405.75"/>
    <n v="312.83"/>
    <n v="92.920000000000016"/>
    <n v="1"/>
    <n v="0"/>
    <n v="1"/>
    <n v="0.77100000000000002"/>
    <n v="0.22899999999999998"/>
  </r>
  <r>
    <s v="1436832"/>
    <s v="OH:UNUSED CAPACITY"/>
    <x v="1"/>
    <x v="0"/>
    <n v="687.13"/>
    <n v="0"/>
    <n v="687.13"/>
    <n v="679.69"/>
    <n v="7.4399999999999409"/>
    <n v="0"/>
    <n v="0"/>
    <n v="0"/>
    <n v="0"/>
    <n v="0"/>
  </r>
  <r>
    <s v="1436832"/>
    <s v="OVERHEAD: BULK PREP"/>
    <x v="1"/>
    <x v="0"/>
    <n v="1239.3900000000001"/>
    <n v="0"/>
    <n v="1239.3900000000001"/>
    <n v="1225.98"/>
    <n v="13.410000000000082"/>
    <n v="0"/>
    <n v="0"/>
    <n v="0"/>
    <n v="0"/>
    <n v="0"/>
  </r>
  <r>
    <s v="1436832"/>
    <s v="JCL LINE 1          / MACHINE DEPR"/>
    <x v="2"/>
    <x v="0"/>
    <n v="1814"/>
    <n v="0"/>
    <n v="1814"/>
    <n v="1398.59"/>
    <n v="415.41000000000008"/>
    <n v="1"/>
    <n v="0"/>
    <n v="1"/>
    <n v="0.77100000000000002"/>
    <n v="0.22899999999999998"/>
  </r>
  <r>
    <s v="1436832"/>
    <s v="JCL LINE 1          / LABOUR HOURS"/>
    <x v="2"/>
    <x v="0"/>
    <n v="2136.33"/>
    <n v="0"/>
    <n v="2136.33"/>
    <n v="1647.11"/>
    <n v="489.22"/>
    <n v="21"/>
    <n v="0"/>
    <n v="21"/>
    <n v="16.190999999999999"/>
    <n v="4.8090000000000011"/>
  </r>
  <r>
    <s v="1436832"/>
    <s v="OVERHEAD: INDIRECT"/>
    <x v="1"/>
    <x v="0"/>
    <n v="2717.18"/>
    <n v="0"/>
    <n v="2717.18"/>
    <n v="2687.77"/>
    <n v="29.409999999999854"/>
    <n v="0"/>
    <n v="0"/>
    <n v="0"/>
    <n v="0"/>
    <n v="0"/>
  </r>
  <r>
    <s v="1436832"/>
    <s v="JCLEROUX LEDOMN 6X750ML         EXP"/>
    <x v="3"/>
    <x v="4"/>
    <n v="-73917.850000000006"/>
    <n v="0"/>
    <n v="-73917.850000000006"/>
    <n v="-73917.87"/>
    <n v="1.9999999989522621E-2"/>
    <n v="-771"/>
    <n v="0"/>
    <n v="-771"/>
    <n v="-771"/>
    <n v="0"/>
  </r>
  <r>
    <s v="1436832"/>
    <s v="CORK SPARK FIRST UNPRT 750 1 DISK"/>
    <x v="4"/>
    <x v="2"/>
    <n v="4831.25"/>
    <n v="0"/>
    <n v="4831.25"/>
    <n v="0"/>
    <n v="4831.25"/>
    <n v="4644"/>
    <n v="0"/>
    <n v="4644"/>
    <n v="0"/>
    <n v="4644"/>
  </r>
  <r>
    <s v="1436832"/>
    <s v="LAB 100X125MMWHT SEMI-GLOSSS/ADHOUTERCTN"/>
    <x v="4"/>
    <x v="2"/>
    <n v="79.67"/>
    <n v="65.623762376237622"/>
    <n v="14.04623762376238"/>
    <n v="66.28"/>
    <n v="13.39"/>
    <n v="936"/>
    <n v="771"/>
    <n v="165"/>
    <n v="778.71"/>
    <n v="157.28999999999996"/>
  </r>
  <r>
    <s v="1436832"/>
    <s v="LAB JCLEROUX LEDOMN 750 7.5%     V9H BCK"/>
    <x v="4"/>
    <x v="2"/>
    <n v="257.61"/>
    <n v="253.5467980295567"/>
    <n v="4.0632019704433162"/>
    <n v="257.35000000000002"/>
    <n v="0.25999999999999091"/>
    <n v="4700"/>
    <n v="4626"/>
    <n v="74"/>
    <n v="4695.3900000000003"/>
    <n v="4.6099999999996726"/>
  </r>
  <r>
    <s v="1436832"/>
    <s v="PAR CHIP 6X750  BN0503 &amp; IMP FACETSV2"/>
    <x v="4"/>
    <x v="2"/>
    <n v="383.13"/>
    <n v="381.64179104477614"/>
    <n v="1.488208955223854"/>
    <n v="383.55"/>
    <n v="-0.42000000000001592"/>
    <n v="774"/>
    <n v="771"/>
    <n v="3"/>
    <n v="774.85500000000002"/>
    <n v="-0.85500000000001819"/>
  </r>
  <r>
    <s v="1436832"/>
    <s v="LAB JCLEROUX LEDOMN 750 V6 BDY"/>
    <x v="4"/>
    <x v="2"/>
    <n v="1119.26"/>
    <n v="1101.6354679802957"/>
    <n v="17.624532019704247"/>
    <n v="1118.1600000000001"/>
    <n v="1.0999999999999091"/>
    <n v="4700"/>
    <n v="4626"/>
    <n v="74"/>
    <n v="4695.3900000000003"/>
    <n v="4.6099999999996726"/>
  </r>
  <r>
    <s v="1436832"/>
    <s v="LAB JCLEROUX LEDOMN 750 V8 NCK"/>
    <x v="4"/>
    <x v="2"/>
    <n v="1437.78"/>
    <n v="1415.1428571428571"/>
    <n v="22.637142857142862"/>
    <n v="1436.37"/>
    <n v="1.4100000000000819"/>
    <n v="4700"/>
    <n v="4626"/>
    <n v="74"/>
    <n v="4695.3900000000003"/>
    <n v="4.6099999999996726"/>
  </r>
  <r>
    <s v="1436832"/>
    <s v="WIR JCLEROUX GEN SPARK       750&amp;1.5L V2"/>
    <x v="4"/>
    <x v="2"/>
    <n v="2216.0100000000002"/>
    <n v="2175.0980392156862"/>
    <n v="40.911960784314033"/>
    <n v="2218.6"/>
    <n v="-2.5899999999996908"/>
    <n v="4713"/>
    <n v="4626"/>
    <n v="87"/>
    <n v="4718.5200000000004"/>
    <n v="-5.5200000000004366"/>
  </r>
  <r>
    <s v="1436832"/>
    <s v="FOI+RIB JCLEROUX LEDOMN 34X127 ALU 750V6"/>
    <x v="4"/>
    <x v="2"/>
    <n v="4490.8500000000004"/>
    <n v="4154.9261083743841"/>
    <n v="335.92389162561631"/>
    <n v="4217.25"/>
    <n v="273.60000000000036"/>
    <n v="5000"/>
    <n v="4626"/>
    <n v="374"/>
    <n v="4695.3900000000003"/>
    <n v="304.60999999999967"/>
  </r>
  <r>
    <s v="1436832"/>
    <s v="CORK SPARK FIRST UNPRT 750"/>
    <x v="4"/>
    <x v="2"/>
    <n v="0"/>
    <n v="5766.4477611940301"/>
    <n v="-5766.4477611940301"/>
    <n v="5795.28"/>
    <n v="-5795.28"/>
    <n v="0"/>
    <n v="4626"/>
    <n v="-4626"/>
    <n v="4649.13"/>
    <n v="-4649.13"/>
  </r>
  <r>
    <s v="1436832"/>
    <s v="CTN JCLEROUX LEDOMN 6X750 BN503 V2"/>
    <x v="4"/>
    <x v="2"/>
    <n v="6373.3"/>
    <n v="6283.6453201970444"/>
    <n v="89.654679802955798"/>
    <n v="6377.9"/>
    <n v="-4.5999999999994543"/>
    <n v="782"/>
    <n v="771"/>
    <n v="11"/>
    <n v="782.56500000000005"/>
    <n v="-0.56500000000005457"/>
  </r>
  <r>
    <s v="1436832"/>
    <s v="BOT 0503 750 GRN   CORK  SPARKLING   NEW"/>
    <x v="4"/>
    <x v="2"/>
    <n v="23406.97"/>
    <n v="23201.336633663366"/>
    <n v="205.63336633663494"/>
    <n v="23433.35"/>
    <n v="-26.379999999997381"/>
    <n v="4667"/>
    <n v="4626"/>
    <n v="41"/>
    <n v="4672.26"/>
    <n v="-5.2600000000002183"/>
  </r>
  <r>
    <s v="1436832"/>
    <s v="BULK JCLEROUX LED"/>
    <x v="4"/>
    <x v="3"/>
    <n v="20533.830000000002"/>
    <n v="20210.507462686568"/>
    <n v="323.32253731343371"/>
    <n v="20311.560000000001"/>
    <n v="222.27000000000044"/>
    <n v="3525"/>
    <n v="3469.5004975124375"/>
    <n v="55.499502487562495"/>
    <n v="3486.848"/>
    <n v="38.152000000000044"/>
  </r>
  <r>
    <s v="1436832"/>
    <s v="CO2"/>
    <x v="4"/>
    <x v="5"/>
    <n v="233.57"/>
    <n v="228.99019607843138"/>
    <n v="4.5798039215686117"/>
    <n v="233.57"/>
    <n v="0"/>
    <n v="42.466999999999999"/>
    <n v="41.634313725490195"/>
    <n v="0.83268627450980404"/>
    <n v="42.466999999999999"/>
    <n v="0"/>
  </r>
  <r>
    <s v="1436907"/>
    <s v=" "/>
    <x v="0"/>
    <x v="0"/>
    <n v="2424.08"/>
    <n v="0"/>
    <n v="2424.08"/>
    <n v="0"/>
    <n v="2424.08"/>
    <n v="0"/>
    <n v="0"/>
    <n v="0"/>
    <n v="0"/>
    <n v="0"/>
  </r>
  <r>
    <s v="1436907"/>
    <s v="OH: BULK PREP DEPREC"/>
    <x v="1"/>
    <x v="0"/>
    <n v="0"/>
    <n v="0"/>
    <n v="0"/>
    <n v="1.24"/>
    <n v="-1.24"/>
    <n v="0"/>
    <n v="0"/>
    <n v="0"/>
    <n v="0"/>
    <n v="0"/>
  </r>
  <r>
    <s v="1436907"/>
    <s v="OH: INDIRECT DEPREC"/>
    <x v="1"/>
    <x v="0"/>
    <n v="0"/>
    <n v="0"/>
    <n v="0"/>
    <n v="5.58"/>
    <n v="-5.58"/>
    <n v="0"/>
    <n v="0"/>
    <n v="0"/>
    <n v="0"/>
    <n v="0"/>
  </r>
  <r>
    <s v="1436907"/>
    <s v="OH:UNUSED CAPACITY"/>
    <x v="1"/>
    <x v="0"/>
    <n v="0"/>
    <n v="0"/>
    <n v="0"/>
    <n v="39.78"/>
    <n v="-39.78"/>
    <n v="0"/>
    <n v="0"/>
    <n v="0"/>
    <n v="0"/>
    <n v="0"/>
  </r>
  <r>
    <s v="1436907"/>
    <s v="OVERHEAD: BULK PREP"/>
    <x v="1"/>
    <x v="0"/>
    <n v="0"/>
    <n v="0"/>
    <n v="0"/>
    <n v="71.75"/>
    <n v="-71.75"/>
    <n v="0"/>
    <n v="0"/>
    <n v="0"/>
    <n v="0"/>
    <n v="0"/>
  </r>
  <r>
    <s v="1436907"/>
    <s v="OVERHEAD: INDIRECT"/>
    <x v="1"/>
    <x v="0"/>
    <n v="0"/>
    <n v="0"/>
    <n v="0"/>
    <n v="157.31"/>
    <n v="-157.31"/>
    <n v="0"/>
    <n v="0"/>
    <n v="0"/>
    <n v="0"/>
    <n v="0"/>
  </r>
  <r>
    <s v="1436907"/>
    <s v="JCL CHAMPENOIS      / MACHINE DEPR"/>
    <x v="2"/>
    <x v="0"/>
    <n v="1473"/>
    <n v="0"/>
    <n v="1473"/>
    <n v="1883.46"/>
    <n v="-410.46000000000004"/>
    <n v="5"/>
    <n v="0"/>
    <n v="5"/>
    <n v="6.3929999999999998"/>
    <n v="-1.3929999999999998"/>
  </r>
  <r>
    <s v="1436907"/>
    <s v="JCL CHAMPENOIS      / MACHINE HOUR"/>
    <x v="2"/>
    <x v="0"/>
    <n v="1971.08"/>
    <n v="0"/>
    <n v="1971.08"/>
    <n v="2520.35"/>
    <n v="-549.27"/>
    <n v="5"/>
    <n v="0"/>
    <n v="5"/>
    <n v="6.3929999999999998"/>
    <n v="-1.3929999999999998"/>
  </r>
  <r>
    <s v="1436907"/>
    <s v="JCL CHAMPENOIS      / LABOUR HOURS"/>
    <x v="2"/>
    <x v="0"/>
    <n v="2374.14"/>
    <n v="0"/>
    <n v="2374.14"/>
    <n v="3035.8"/>
    <n v="-661.66000000000031"/>
    <n v="30"/>
    <n v="0"/>
    <n v="30"/>
    <n v="38.360999999999997"/>
    <n v="-8.3609999999999971"/>
  </r>
  <r>
    <s v="1436907"/>
    <s v="ULS JCLEROUX BRUT   1X750ML  DGO"/>
    <x v="3"/>
    <x v="1"/>
    <n v="-122849.53"/>
    <n v="0"/>
    <n v="-122849.53"/>
    <n v="-122849.42"/>
    <n v="-0.11000000000058208"/>
    <n v="-5102"/>
    <n v="0"/>
    <n v="-5102"/>
    <n v="-5102"/>
    <n v="0"/>
  </r>
  <r>
    <s v="1436907"/>
    <s v="ULS JCLEROUX BRUT   1X750ML  MDC"/>
    <x v="4"/>
    <x v="1"/>
    <n v="101520.36"/>
    <n v="100965.08"/>
    <n v="555.27999999999884"/>
    <n v="100965.08"/>
    <n v="555.27999999999884"/>
    <n v="5207"/>
    <n v="5178.53"/>
    <n v="28.470000000000255"/>
    <n v="5178.53"/>
    <n v="28.470000000000255"/>
  </r>
  <r>
    <s v="1436907"/>
    <s v="WIR JCLEROUX MCC GENERIC     750&amp;1.5L V2"/>
    <x v="4"/>
    <x v="2"/>
    <n v="3180.69"/>
    <n v="3061.8627450980393"/>
    <n v="118.82725490196071"/>
    <n v="3123.1"/>
    <n v="57.590000000000146"/>
    <n v="5300"/>
    <n v="5102"/>
    <n v="198"/>
    <n v="5204.04"/>
    <n v="95.960000000000036"/>
  </r>
  <r>
    <s v="1436907"/>
    <s v="CORK SPARK MCC   EXTRA 750 V2"/>
    <x v="4"/>
    <x v="2"/>
    <n v="8543.92"/>
    <n v="8224.7263681592049"/>
    <n v="319.19363184079521"/>
    <n v="8265.85"/>
    <n v="278.06999999999971"/>
    <n v="5300"/>
    <n v="5102"/>
    <n v="198"/>
    <n v="5127.51"/>
    <n v="172.48999999999978"/>
  </r>
  <r>
    <s v="1436907"/>
    <s v="DOSAGE MCC NEW"/>
    <x v="4"/>
    <x v="3"/>
    <n v="1362.26"/>
    <n v="2780.09"/>
    <n v="-1417.8300000000002"/>
    <n v="2780.09"/>
    <n v="-1417.8300000000002"/>
    <n v="100"/>
    <n v="204.08"/>
    <n v="-104.08000000000001"/>
    <n v="204.08"/>
    <n v="-104.08000000000001"/>
  </r>
  <r>
    <s v="1436908"/>
    <s v=" "/>
    <x v="0"/>
    <x v="0"/>
    <n v="10996.77"/>
    <n v="0"/>
    <n v="10996.77"/>
    <n v="0"/>
    <n v="10996.77"/>
    <n v="0"/>
    <n v="0"/>
    <n v="0"/>
    <n v="0"/>
    <n v="0"/>
  </r>
  <r>
    <s v="1436908"/>
    <s v="OH: BULK PREP DEPREC"/>
    <x v="1"/>
    <x v="0"/>
    <n v="2.14"/>
    <n v="0"/>
    <n v="2.14"/>
    <n v="3.66"/>
    <n v="-1.52"/>
    <n v="0"/>
    <n v="0"/>
    <n v="0"/>
    <n v="0"/>
    <n v="0"/>
  </r>
  <r>
    <s v="1436908"/>
    <s v="OH: INDIRECT DEPREC"/>
    <x v="1"/>
    <x v="0"/>
    <n v="9.58"/>
    <n v="0"/>
    <n v="9.58"/>
    <n v="16.43"/>
    <n v="-6.85"/>
    <n v="0"/>
    <n v="0"/>
    <n v="0"/>
    <n v="0"/>
    <n v="0"/>
  </r>
  <r>
    <s v="1436908"/>
    <s v="OH:UNUSED CAPACITY"/>
    <x v="1"/>
    <x v="0"/>
    <n v="68.23"/>
    <n v="0"/>
    <n v="68.23"/>
    <n v="117.06"/>
    <n v="-48.83"/>
    <n v="0"/>
    <n v="0"/>
    <n v="0"/>
    <n v="0"/>
    <n v="0"/>
  </r>
  <r>
    <s v="1436908"/>
    <s v="OVERHEAD: BULK PREP"/>
    <x v="1"/>
    <x v="0"/>
    <n v="123.06"/>
    <n v="0"/>
    <n v="123.06"/>
    <n v="211.14"/>
    <n v="-88.079999999999984"/>
    <n v="0"/>
    <n v="0"/>
    <n v="0"/>
    <n v="0"/>
    <n v="0"/>
  </r>
  <r>
    <s v="1436908"/>
    <s v="OVERHEAD: INDIRECT"/>
    <x v="1"/>
    <x v="0"/>
    <n v="269.79000000000002"/>
    <n v="0"/>
    <n v="269.79000000000002"/>
    <n v="462.9"/>
    <n v="-193.10999999999996"/>
    <n v="0"/>
    <n v="0"/>
    <n v="0"/>
    <n v="0"/>
    <n v="0"/>
  </r>
  <r>
    <s v="1436908"/>
    <s v="JCL CHAMPENOIS      / MACHINE DEPR"/>
    <x v="2"/>
    <x v="0"/>
    <n v="3682.49"/>
    <n v="0"/>
    <n v="3682.49"/>
    <n v="5542.23"/>
    <n v="-1859.7399999999998"/>
    <n v="12.5"/>
    <n v="0"/>
    <n v="12.5"/>
    <n v="18.812999999999999"/>
    <n v="-6.3129999999999988"/>
  </r>
  <r>
    <s v="1436908"/>
    <s v="JCL CHAMPENOIS      / MACHINE HOUR"/>
    <x v="2"/>
    <x v="0"/>
    <n v="4927.7"/>
    <n v="0"/>
    <n v="4927.7"/>
    <n v="7416.3"/>
    <n v="-2488.6000000000004"/>
    <n v="12.5"/>
    <n v="0"/>
    <n v="12.5"/>
    <n v="18.812999999999999"/>
    <n v="-6.3129999999999988"/>
  </r>
  <r>
    <s v="1436908"/>
    <s v="JCL CHAMPENOIS      / LABOUR HOURS"/>
    <x v="2"/>
    <x v="0"/>
    <n v="5935.34"/>
    <n v="0"/>
    <n v="5935.34"/>
    <n v="8933.07"/>
    <n v="-2997.7299999999996"/>
    <n v="75"/>
    <n v="0"/>
    <n v="75"/>
    <n v="112.88"/>
    <n v="-37.879999999999995"/>
  </r>
  <r>
    <s v="1436908"/>
    <s v="ULS JCLEROUX BRUT   1X750ML  DGO"/>
    <x v="3"/>
    <x v="1"/>
    <n v="-361484.52"/>
    <n v="0"/>
    <n v="-361484.52"/>
    <n v="-361484.15"/>
    <n v="-0.36999999999534339"/>
    <n v="-15013"/>
    <n v="0"/>
    <n v="-15013"/>
    <n v="-15013"/>
    <n v="0"/>
  </r>
  <r>
    <s v="1436908"/>
    <s v="ULS JCLEROUX BRUT   1X750ML  MDC"/>
    <x v="4"/>
    <x v="1"/>
    <n v="297786.49"/>
    <n v="297088.33"/>
    <n v="698.15999999997439"/>
    <n v="297088.33"/>
    <n v="698.15999999997439"/>
    <n v="15274"/>
    <n v="15238.195"/>
    <n v="35.805000000000291"/>
    <n v="15238.195"/>
    <n v="35.805000000000291"/>
  </r>
  <r>
    <s v="1436908"/>
    <s v="WIR JCLEROUX MCC GENERIC     750&amp;1.5L V2"/>
    <x v="4"/>
    <x v="2"/>
    <n v="9218"/>
    <n v="9009.754901960785"/>
    <n v="208.24509803921501"/>
    <n v="9189.9500000000007"/>
    <n v="28.049999999999272"/>
    <n v="15360"/>
    <n v="15013"/>
    <n v="347"/>
    <n v="15313.26"/>
    <n v="46.739999999999782"/>
  </r>
  <r>
    <s v="1436908"/>
    <s v="CORK SPARK MCC   EXTRA 750 V2"/>
    <x v="4"/>
    <x v="2"/>
    <n v="23697.27"/>
    <n v="24201.860696517411"/>
    <n v="-504.59069651741083"/>
    <n v="24322.87"/>
    <n v="-625.59999999999854"/>
    <n v="14700"/>
    <n v="15013"/>
    <n v="-313"/>
    <n v="15088.065000000001"/>
    <n v="-388.06500000000051"/>
  </r>
  <r>
    <s v="1436908"/>
    <s v="DOSAGE MCC NEW"/>
    <x v="4"/>
    <x v="3"/>
    <n v="4767.66"/>
    <n v="8180.21"/>
    <n v="-3412.55"/>
    <n v="8180.21"/>
    <n v="-3412.55"/>
    <n v="350"/>
    <n v="600.52"/>
    <n v="-250.51999999999998"/>
    <n v="600.52"/>
    <n v="-250.51999999999998"/>
  </r>
  <r>
    <s v="1436915"/>
    <s v=" "/>
    <x v="0"/>
    <x v="0"/>
    <n v="18088.849999999999"/>
    <n v="0"/>
    <n v="18088.849999999999"/>
    <n v="0"/>
    <n v="18088.849999999999"/>
    <n v="0"/>
    <n v="0"/>
    <n v="0"/>
    <n v="0"/>
    <n v="0"/>
  </r>
  <r>
    <s v="1436915"/>
    <s v="OH: BULK PREP DEPREC"/>
    <x v="1"/>
    <x v="0"/>
    <n v="2.5"/>
    <n v="0"/>
    <n v="2.5"/>
    <n v="2.12"/>
    <n v="0.37999999999999989"/>
    <n v="0"/>
    <n v="0"/>
    <n v="0"/>
    <n v="0"/>
    <n v="0"/>
  </r>
  <r>
    <s v="1436915"/>
    <s v="OH: INDIRECT DEPREC"/>
    <x v="1"/>
    <x v="0"/>
    <n v="11.22"/>
    <n v="0"/>
    <n v="11.22"/>
    <n v="9.5299999999999994"/>
    <n v="1.6900000000000013"/>
    <n v="0"/>
    <n v="0"/>
    <n v="0"/>
    <n v="0"/>
    <n v="0"/>
  </r>
  <r>
    <s v="1436915"/>
    <s v="OH:UNUSED CAPACITY"/>
    <x v="1"/>
    <x v="0"/>
    <n v="79.92"/>
    <n v="0"/>
    <n v="79.92"/>
    <n v="67.89"/>
    <n v="12.030000000000001"/>
    <n v="0"/>
    <n v="0"/>
    <n v="0"/>
    <n v="0"/>
    <n v="0"/>
  </r>
  <r>
    <s v="1436915"/>
    <s v="OVERHEAD: BULK PREP"/>
    <x v="1"/>
    <x v="0"/>
    <n v="144.16"/>
    <n v="0"/>
    <n v="144.16"/>
    <n v="122.46"/>
    <n v="21.700000000000003"/>
    <n v="0"/>
    <n v="0"/>
    <n v="0"/>
    <n v="0"/>
    <n v="0"/>
  </r>
  <r>
    <s v="1436915"/>
    <s v="OVERHEAD: INDIRECT"/>
    <x v="1"/>
    <x v="0"/>
    <n v="316.04000000000002"/>
    <n v="0"/>
    <n v="316.04000000000002"/>
    <n v="268.48"/>
    <n v="47.56"/>
    <n v="0"/>
    <n v="0"/>
    <n v="0"/>
    <n v="0"/>
    <n v="0"/>
  </r>
  <r>
    <s v="1436915"/>
    <s v="JCL CHAMPENOIS      / MACHINE DEPR"/>
    <x v="2"/>
    <x v="0"/>
    <n v="8543.3799999999992"/>
    <n v="0"/>
    <n v="8543.3799999999992"/>
    <n v="10260.879999999999"/>
    <n v="-1717.5"/>
    <n v="29"/>
    <n v="0"/>
    <n v="29"/>
    <n v="34.83"/>
    <n v="-5.8299999999999983"/>
  </r>
  <r>
    <s v="1436915"/>
    <s v="JCL CHAMPENOIS      / MACHINE HOUR"/>
    <x v="2"/>
    <x v="0"/>
    <n v="11432.26"/>
    <n v="0"/>
    <n v="11432.26"/>
    <n v="13730.54"/>
    <n v="-2298.2800000000007"/>
    <n v="29"/>
    <n v="0"/>
    <n v="29"/>
    <n v="34.83"/>
    <n v="-5.8299999999999983"/>
  </r>
  <r>
    <s v="1436915"/>
    <s v="JCL CHAMPENOIS      / LABOUR HOURS"/>
    <x v="2"/>
    <x v="0"/>
    <n v="13769.99"/>
    <n v="0"/>
    <n v="13769.99"/>
    <n v="16538.22"/>
    <n v="-2768.2300000000014"/>
    <n v="174"/>
    <n v="0"/>
    <n v="174"/>
    <n v="208.98"/>
    <n v="-34.97999999999999"/>
  </r>
  <r>
    <s v="1436915"/>
    <s v="ULS PONGRACZ                1X750ML  DGO"/>
    <x v="3"/>
    <x v="1"/>
    <n v="-842758.52"/>
    <n v="0"/>
    <n v="-842758.52"/>
    <n v="-842758.42"/>
    <n v="-9.9999999976716936E-2"/>
    <n v="-34830"/>
    <n v="0"/>
    <n v="-34830"/>
    <n v="-34830"/>
    <n v="0"/>
  </r>
  <r>
    <s v="1436915"/>
    <s v="ULS PONGRACZ                1X750ML  MDC"/>
    <x v="4"/>
    <x v="1"/>
    <n v="706047.3"/>
    <n v="718023.84"/>
    <n v="-11976.539999999921"/>
    <n v="718023.84"/>
    <n v="-11976.539999999921"/>
    <n v="35619"/>
    <n v="36223.199999999997"/>
    <n v="-604.19999999999709"/>
    <n v="36223.199999999997"/>
    <n v="-604.19999999999709"/>
  </r>
  <r>
    <s v="1436915"/>
    <s v="WIR PONGRACZ NR087 750  V3"/>
    <x v="4"/>
    <x v="2"/>
    <n v="17627.919999999998"/>
    <n v="17522.274509803923"/>
    <n v="105.64549019607512"/>
    <n v="17872.72"/>
    <n v="-244.80000000000291"/>
    <n v="35040"/>
    <n v="34830"/>
    <n v="210"/>
    <n v="35526.6"/>
    <n v="-486.59999999999854"/>
  </r>
  <r>
    <s v="1436915"/>
    <s v="CORK PONGRACZ 30.5  EXTRA 750 V2"/>
    <x v="4"/>
    <x v="2"/>
    <n v="61110"/>
    <n v="60813.18407960199"/>
    <n v="296.81592039801035"/>
    <n v="61117.25"/>
    <n v="-7.25"/>
    <n v="35000"/>
    <n v="34830"/>
    <n v="170"/>
    <n v="35004.15"/>
    <n v="-4.1500000000014552"/>
  </r>
  <r>
    <s v="1436915"/>
    <s v="DOSAGE MCC NEW"/>
    <x v="4"/>
    <x v="3"/>
    <n v="5584.98"/>
    <n v="4744.5"/>
    <n v="840.47999999999956"/>
    <n v="4744.5"/>
    <n v="840.47999999999956"/>
    <n v="410"/>
    <n v="348.3"/>
    <n v="61.699999999999989"/>
    <n v="348.3"/>
    <n v="61.699999999999989"/>
  </r>
  <r>
    <s v="1436990"/>
    <s v=" "/>
    <x v="0"/>
    <x v="0"/>
    <n v="346.38"/>
    <n v="0"/>
    <n v="346.38"/>
    <n v="0"/>
    <n v="346.38"/>
    <n v="0"/>
    <n v="0"/>
    <n v="0"/>
    <n v="0"/>
    <n v="0"/>
  </r>
  <r>
    <s v="1436990"/>
    <s v="OH: BULK PREP DEPREC"/>
    <x v="1"/>
    <x v="0"/>
    <n v="11.69"/>
    <n v="0"/>
    <n v="11.69"/>
    <n v="11.81"/>
    <n v="-0.12000000000000099"/>
    <n v="0"/>
    <n v="0"/>
    <n v="0"/>
    <n v="0"/>
    <n v="0"/>
  </r>
  <r>
    <s v="1436990"/>
    <s v="OH: INDIRECT DEPREC"/>
    <x v="1"/>
    <x v="0"/>
    <n v="52.45"/>
    <n v="0"/>
    <n v="52.45"/>
    <n v="52.97"/>
    <n v="-0.51999999999999602"/>
    <n v="0"/>
    <n v="0"/>
    <n v="0"/>
    <n v="0"/>
    <n v="0"/>
  </r>
  <r>
    <s v="1436990"/>
    <s v="JCL LINE 1          / MACHINE HOUR"/>
    <x v="2"/>
    <x v="0"/>
    <n v="118.48"/>
    <n v="0"/>
    <n v="118.48"/>
    <n v="118.39"/>
    <n v="9.0000000000003411E-2"/>
    <n v="0.29199999999999998"/>
    <n v="0"/>
    <n v="0.29199999999999998"/>
    <n v="0.29199999999999998"/>
    <n v="0"/>
  </r>
  <r>
    <s v="1436990"/>
    <s v="OH:UNUSED CAPACITY"/>
    <x v="1"/>
    <x v="0"/>
    <n v="373.68"/>
    <n v="0"/>
    <n v="373.68"/>
    <n v="377.42"/>
    <n v="-3.7400000000000091"/>
    <n v="0"/>
    <n v="0"/>
    <n v="0"/>
    <n v="0"/>
    <n v="0"/>
  </r>
  <r>
    <s v="1436990"/>
    <s v="JCL LINE 1          / MACHINE DEPR"/>
    <x v="2"/>
    <x v="0"/>
    <n v="529.69000000000005"/>
    <n v="0"/>
    <n v="529.69000000000005"/>
    <n v="529.29999999999995"/>
    <n v="0.39000000000010004"/>
    <n v="0.29199999999999998"/>
    <n v="0"/>
    <n v="0.29199999999999998"/>
    <n v="0.29199999999999998"/>
    <n v="0"/>
  </r>
  <r>
    <s v="1436990"/>
    <s v="JCL LINE 1          / LABOUR HOURS"/>
    <x v="2"/>
    <x v="0"/>
    <n v="623.80999999999995"/>
    <n v="0"/>
    <n v="623.80999999999995"/>
    <n v="623.34"/>
    <n v="0.4699999999999136"/>
    <n v="6.1319999999999997"/>
    <n v="0"/>
    <n v="6.1319999999999997"/>
    <n v="6.1269999999999998"/>
    <n v="4.9999999999998934E-3"/>
  </r>
  <r>
    <s v="1436990"/>
    <s v="OVERHEAD: BULK PREP"/>
    <x v="1"/>
    <x v="0"/>
    <n v="674.02"/>
    <n v="0"/>
    <n v="674.02"/>
    <n v="680.76"/>
    <n v="-6.7400000000000091"/>
    <n v="0"/>
    <n v="0"/>
    <n v="0"/>
    <n v="0"/>
    <n v="0"/>
  </r>
  <r>
    <s v="1436990"/>
    <s v="OVERHEAD: INDIRECT"/>
    <x v="1"/>
    <x v="0"/>
    <n v="1477.68"/>
    <n v="0"/>
    <n v="1477.68"/>
    <n v="1492.46"/>
    <n v="-14.779999999999973"/>
    <n v="0"/>
    <n v="0"/>
    <n v="0"/>
    <n v="0"/>
    <n v="0"/>
  </r>
  <r>
    <s v="1436990"/>
    <s v="UL JCLEROUX LEDOMN NO ALC  12X750ML"/>
    <x v="3"/>
    <x v="1"/>
    <n v="-33851.199999999997"/>
    <n v="0"/>
    <n v="-33851.199999999997"/>
    <n v="-33851.199999999997"/>
    <n v="0"/>
    <n v="-213"/>
    <n v="0"/>
    <n v="-213"/>
    <n v="-213"/>
    <n v="0"/>
  </r>
  <r>
    <s v="1436990"/>
    <s v="PAR CHIP 12X750 BN0503           V3"/>
    <x v="4"/>
    <x v="2"/>
    <n v="213.07"/>
    <n v="211.08457711442787"/>
    <n v="1.9854228855721203"/>
    <n v="212.14"/>
    <n v="0.93000000000000682"/>
    <n v="215"/>
    <n v="213"/>
    <n v="2"/>
    <n v="214.065"/>
    <n v="0.93500000000000227"/>
  </r>
  <r>
    <s v="1436990"/>
    <s v="WIR JCLEROUX GEN SPARK       750&amp;1.5L V2"/>
    <x v="4"/>
    <x v="2"/>
    <n v="1226.26"/>
    <n v="1201.8039215686274"/>
    <n v="24.456078431372589"/>
    <n v="1225.8399999999999"/>
    <n v="0.42000000000007276"/>
    <n v="2608"/>
    <n v="2556"/>
    <n v="52"/>
    <n v="2607.12"/>
    <n v="0.88000000000010914"/>
  </r>
  <r>
    <s v="1436990"/>
    <s v="CTN CRFTPRBLKST 12X750 BN503 V1"/>
    <x v="4"/>
    <x v="2"/>
    <n v="1316.88"/>
    <n v="1508.039408866995"/>
    <n v="-191.15940886699491"/>
    <n v="1530.66"/>
    <n v="-213.77999999999997"/>
    <n v="186"/>
    <n v="213"/>
    <n v="-27"/>
    <n v="216.19499999999999"/>
    <n v="-30.194999999999993"/>
  </r>
  <r>
    <s v="1436990"/>
    <s v="CORK SPARK FIRST UNPRT 750 1 DISK"/>
    <x v="4"/>
    <x v="2"/>
    <n v="2672.58"/>
    <n v="2659.0547263681592"/>
    <n v="13.525273631840719"/>
    <n v="2672.35"/>
    <n v="0.23000000000001819"/>
    <n v="2569"/>
    <n v="2556"/>
    <n v="13"/>
    <n v="2568.7800000000002"/>
    <n v="0.21999999999979991"/>
  </r>
  <r>
    <s v="1436990"/>
    <s v="BOT 0503 750 GRN   CORK  SPARKLING   NEW"/>
    <x v="4"/>
    <x v="2"/>
    <n v="12949.81"/>
    <n v="12819.415841584158"/>
    <n v="130.39415841584196"/>
    <n v="12947.61"/>
    <n v="2.1999999999989086"/>
    <n v="2582"/>
    <n v="2556"/>
    <n v="26"/>
    <n v="2581.56"/>
    <n v="0.44000000000005457"/>
  </r>
  <r>
    <s v="1436990"/>
    <s v="BULK JC LE ROUX LED NON ALC"/>
    <x v="4"/>
    <x v="3"/>
    <n v="11135.66"/>
    <n v="11135.732673267326"/>
    <n v="-7.2673267326536006E-2"/>
    <n v="11247.09"/>
    <n v="-111.43000000000029"/>
    <n v="1917"/>
    <n v="1917"/>
    <n v="0"/>
    <n v="1936.17"/>
    <n v="-19.170000000000073"/>
  </r>
  <r>
    <s v="1436990"/>
    <s v="CO2"/>
    <x v="4"/>
    <x v="5"/>
    <n v="129.06"/>
    <n v="126.51960784313728"/>
    <n v="2.5403921568627226"/>
    <n v="129.05000000000001"/>
    <n v="9.9999999999909051E-3"/>
    <n v="23.465"/>
    <n v="23.003921568627447"/>
    <n v="0.46107843137255244"/>
    <n v="23.463999999999999"/>
    <n v="1.0000000000012221E-3"/>
  </r>
  <r>
    <s v="1437031"/>
    <s v=" "/>
    <x v="0"/>
    <x v="0"/>
    <n v="3356.44"/>
    <n v="0"/>
    <n v="3356.44"/>
    <n v="0"/>
    <n v="3356.44"/>
    <n v="0"/>
    <n v="0"/>
    <n v="0"/>
    <n v="0"/>
    <n v="0"/>
  </r>
  <r>
    <s v="1437031"/>
    <s v="OH: BULK PREP DEPREC"/>
    <x v="1"/>
    <x v="0"/>
    <n v="42.46"/>
    <n v="0"/>
    <n v="42.46"/>
    <n v="42.72"/>
    <n v="-0.25999999999999801"/>
    <n v="0"/>
    <n v="0"/>
    <n v="0"/>
    <n v="0"/>
    <n v="0"/>
  </r>
  <r>
    <s v="1437031"/>
    <s v="OH: INDIRECT DEPREC"/>
    <x v="1"/>
    <x v="0"/>
    <n v="190.43"/>
    <n v="0"/>
    <n v="190.43"/>
    <n v="191.63"/>
    <n v="-1.1999999999999886"/>
    <n v="0"/>
    <n v="0"/>
    <n v="0"/>
    <n v="0"/>
    <n v="0"/>
  </r>
  <r>
    <s v="1437031"/>
    <s v="JCL LINE 1          / MACHINE HOUR"/>
    <x v="2"/>
    <x v="0"/>
    <n v="474.73"/>
    <n v="0"/>
    <n v="474.73"/>
    <n v="625.26"/>
    <n v="-150.52999999999997"/>
    <n v="1.17"/>
    <n v="0"/>
    <n v="1.17"/>
    <n v="1.5409999999999999"/>
    <n v="-0.371"/>
  </r>
  <r>
    <s v="1437031"/>
    <s v="OH:UNUSED CAPACITY"/>
    <x v="1"/>
    <x v="0"/>
    <n v="1356.71"/>
    <n v="0"/>
    <n v="1356.71"/>
    <n v="1365.26"/>
    <n v="-8.5499999999999545"/>
    <n v="0"/>
    <n v="0"/>
    <n v="0"/>
    <n v="0"/>
    <n v="0"/>
  </r>
  <r>
    <s v="1437031"/>
    <s v="OVERHEAD: BULK PREP"/>
    <x v="1"/>
    <x v="0"/>
    <n v="2447.14"/>
    <n v="0"/>
    <n v="2447.14"/>
    <n v="2462.5500000000002"/>
    <n v="-15.410000000000309"/>
    <n v="0"/>
    <n v="0"/>
    <n v="0"/>
    <n v="0"/>
    <n v="0"/>
  </r>
  <r>
    <s v="1437031"/>
    <s v="JCL LINE 1          / MACHINE DEPR"/>
    <x v="2"/>
    <x v="0"/>
    <n v="2122.38"/>
    <n v="0"/>
    <n v="2122.38"/>
    <n v="2795.37"/>
    <n v="-672.98999999999978"/>
    <n v="1.17"/>
    <n v="0"/>
    <n v="1.17"/>
    <n v="1.5409999999999999"/>
    <n v="-0.371"/>
  </r>
  <r>
    <s v="1437031"/>
    <s v="JCL LINE 1          / LABOUR HOURS"/>
    <x v="2"/>
    <x v="0"/>
    <n v="2499.5100000000002"/>
    <n v="0"/>
    <n v="2499.5100000000002"/>
    <n v="3292.08"/>
    <n v="-792.56999999999971"/>
    <n v="24.57"/>
    <n v="0"/>
    <n v="24.57"/>
    <n v="32.360999999999997"/>
    <n v="-7.7909999999999968"/>
  </r>
  <r>
    <s v="1437031"/>
    <s v="OVERHEAD: INDIRECT"/>
    <x v="1"/>
    <x v="0"/>
    <n v="5364.98"/>
    <n v="0"/>
    <n v="5364.98"/>
    <n v="5398.77"/>
    <n v="-33.790000000000873"/>
    <n v="0"/>
    <n v="0"/>
    <n v="0"/>
    <n v="0"/>
    <n v="0"/>
  </r>
  <r>
    <s v="1437031"/>
    <s v="JCLEROUX LAFLEUR 6X750ML          EXP"/>
    <x v="3"/>
    <x v="4"/>
    <n v="-156983.98000000001"/>
    <n v="0"/>
    <n v="-156983.98000000001"/>
    <n v="-156983.96"/>
    <n v="-2.0000000018626451E-2"/>
    <n v="-1541"/>
    <n v="0"/>
    <n v="-1541"/>
    <n v="-1541"/>
    <n v="0"/>
  </r>
  <r>
    <s v="1437031"/>
    <s v="CORK SPARK FIRST UNPRT 750 1 DISK"/>
    <x v="4"/>
    <x v="2"/>
    <n v="9661.4500000000007"/>
    <n v="0"/>
    <n v="9661.4500000000007"/>
    <n v="0"/>
    <n v="9661.4500000000007"/>
    <n v="9287"/>
    <n v="0"/>
    <n v="9287"/>
    <n v="0"/>
    <n v="9287"/>
  </r>
  <r>
    <s v="1437031"/>
    <s v="LAB 100X125MMWHT SEMI-GLOSSS/ADHOUTERCTN"/>
    <x v="4"/>
    <x v="2"/>
    <n v="146.58000000000001"/>
    <n v="131.16831683168314"/>
    <n v="15.41168316831687"/>
    <n v="132.47999999999999"/>
    <n v="14.100000000000023"/>
    <n v="1722"/>
    <n v="1541"/>
    <n v="181"/>
    <n v="1556.41"/>
    <n v="165.58999999999992"/>
  </r>
  <r>
    <s v="1437031"/>
    <s v="LAB JCLEROUX LAFLEUR 750 7.5% V5H BCK"/>
    <x v="4"/>
    <x v="2"/>
    <n v="592.59"/>
    <n v="589.15270935960586"/>
    <n v="3.437290640394167"/>
    <n v="597.99"/>
    <n v="-5.3999999999999773"/>
    <n v="9300"/>
    <n v="9246"/>
    <n v="54"/>
    <n v="9384.69"/>
    <n v="-84.690000000000509"/>
  </r>
  <r>
    <s v="1437031"/>
    <s v="PAR CHIP 6X750  BN0503 &amp; IMP FACETSV2"/>
    <x v="4"/>
    <x v="2"/>
    <n v="766.26"/>
    <n v="762.79601990049753"/>
    <n v="3.4639800995024643"/>
    <n v="766.61"/>
    <n v="-0.35000000000002274"/>
    <n v="1548"/>
    <n v="1541"/>
    <n v="7"/>
    <n v="1548.7049999999999"/>
    <n v="-0.70499999999992724"/>
  </r>
  <r>
    <s v="1437031"/>
    <s v="LAB JCLEROUX LAFLEUR 750 V3 BDY"/>
    <x v="4"/>
    <x v="2"/>
    <n v="2539.92"/>
    <n v="2525.1724137931037"/>
    <n v="14.747586206896358"/>
    <n v="2563.0500000000002"/>
    <n v="-23.130000000000109"/>
    <n v="9300"/>
    <n v="9246"/>
    <n v="54"/>
    <n v="9384.69"/>
    <n v="-84.690000000000509"/>
  </r>
  <r>
    <s v="1437031"/>
    <s v="LAB JCLEROUX LAFLEUR 750 V3 NCK"/>
    <x v="4"/>
    <x v="2"/>
    <n v="3070.96"/>
    <n v="3053.1231527093596"/>
    <n v="17.836847290640435"/>
    <n v="3098.92"/>
    <n v="-27.960000000000036"/>
    <n v="9300"/>
    <n v="9246"/>
    <n v="54"/>
    <n v="9384.69"/>
    <n v="-84.690000000000509"/>
  </r>
  <r>
    <s v="1437031"/>
    <s v="WIR JCLEROUX GEN SPARK       750&amp;1.5L V2"/>
    <x v="4"/>
    <x v="2"/>
    <n v="4431.54"/>
    <n v="4347.3725490196075"/>
    <n v="84.167450980392459"/>
    <n v="4434.32"/>
    <n v="-2.7799999999997453"/>
    <n v="9425"/>
    <n v="9246"/>
    <n v="179"/>
    <n v="9430.92"/>
    <n v="-5.9200000000000728"/>
  </r>
  <r>
    <s v="1437031"/>
    <s v="FOI+RIB JCLEROUX LAFLEUR ALU 750"/>
    <x v="4"/>
    <x v="2"/>
    <n v="9942.7000000000007"/>
    <n v="9192.985221674875"/>
    <n v="749.71477832512574"/>
    <n v="9330.8799999999992"/>
    <n v="611.82000000000153"/>
    <n v="10000"/>
    <n v="9246"/>
    <n v="754"/>
    <n v="9384.69"/>
    <n v="615.30999999999949"/>
  </r>
  <r>
    <s v="1437031"/>
    <s v="CORK SPARK FIRST UNPRT 750"/>
    <x v="4"/>
    <x v="2"/>
    <n v="0"/>
    <n v="11525.412935323384"/>
    <n v="-11525.412935323384"/>
    <n v="11583.04"/>
    <n v="-11583.04"/>
    <n v="0"/>
    <n v="9246"/>
    <n v="-9246"/>
    <n v="9292.23"/>
    <n v="-9292.23"/>
  </r>
  <r>
    <s v="1437031"/>
    <s v="CTN JCLEROUX LAFLEUR 6X750 BN503 V2"/>
    <x v="4"/>
    <x v="2"/>
    <n v="13743.6"/>
    <n v="13576.206896551725"/>
    <n v="167.39310344827572"/>
    <n v="13779.85"/>
    <n v="-36.25"/>
    <n v="1560"/>
    <n v="1541"/>
    <n v="19"/>
    <n v="1564.115"/>
    <n v="-4.1150000000000091"/>
  </r>
  <r>
    <s v="1437031"/>
    <s v="BOT 0503 750 FLINT CORK  JCL    H17  NEW"/>
    <x v="4"/>
    <x v="2"/>
    <n v="52715.3"/>
    <n v="52223.900990099013"/>
    <n v="491.39900990098977"/>
    <n v="52746.14"/>
    <n v="-30.839999999996508"/>
    <n v="9333"/>
    <n v="9245.9999999999982"/>
    <n v="87.000000000001819"/>
    <n v="9338.4599999999991"/>
    <n v="-5.4599999999991269"/>
  </r>
  <r>
    <s v="1437031"/>
    <s v="BULK JCLEROUX LAFLEUR"/>
    <x v="4"/>
    <x v="3"/>
    <n v="41051.47"/>
    <n v="40901.168316831681"/>
    <n v="150.30168316831987"/>
    <n v="41310.18"/>
    <n v="-258.70999999999913"/>
    <n v="6960"/>
    <n v="6934.5"/>
    <n v="25.5"/>
    <n v="7003.8450000000003"/>
    <n v="-43.845000000000255"/>
  </r>
  <r>
    <s v="1437031"/>
    <s v="CO2"/>
    <x v="4"/>
    <x v="5"/>
    <n v="466.83"/>
    <n v="457.6764705882353"/>
    <n v="9.1535294117646799"/>
    <n v="466.83"/>
    <n v="0"/>
    <n v="84.879000000000005"/>
    <n v="83.213725490196069"/>
    <n v="1.6652745098039361"/>
    <n v="84.878"/>
    <n v="1.0000000000047748E-3"/>
  </r>
  <r>
    <s v="1437071"/>
    <s v=" "/>
    <x v="0"/>
    <x v="0"/>
    <n v="2650.47"/>
    <n v="0"/>
    <n v="2650.47"/>
    <n v="0"/>
    <n v="2650.47"/>
    <n v="0"/>
    <n v="0"/>
    <n v="0"/>
    <n v="0"/>
    <n v="0"/>
  </r>
  <r>
    <s v="1437071"/>
    <s v="OH: BULK PREP DEPREC"/>
    <x v="1"/>
    <x v="0"/>
    <n v="21.15"/>
    <n v="0"/>
    <n v="21.15"/>
    <n v="21.27"/>
    <n v="-0.12000000000000099"/>
    <n v="0"/>
    <n v="0"/>
    <n v="0"/>
    <n v="0"/>
    <n v="0"/>
  </r>
  <r>
    <s v="1437071"/>
    <s v="OH: INDIRECT DEPREC"/>
    <x v="1"/>
    <x v="0"/>
    <n v="94.86"/>
    <n v="0"/>
    <n v="94.86"/>
    <n v="95.4"/>
    <n v="-0.54000000000000625"/>
    <n v="0"/>
    <n v="0"/>
    <n v="0"/>
    <n v="0"/>
    <n v="0"/>
  </r>
  <r>
    <s v="1437071"/>
    <s v="JCL LINE 1          / MACHINE HOUR"/>
    <x v="2"/>
    <x v="0"/>
    <n v="137.96"/>
    <n v="0"/>
    <n v="137.96"/>
    <n v="312.83"/>
    <n v="-174.86999999999998"/>
    <n v="0.34"/>
    <n v="0"/>
    <n v="0.34"/>
    <n v="0.77100000000000002"/>
    <n v="-0.43099999999999999"/>
  </r>
  <r>
    <s v="1437071"/>
    <s v="OH:UNUSED CAPACITY"/>
    <x v="1"/>
    <x v="0"/>
    <n v="675.82"/>
    <n v="0"/>
    <n v="675.82"/>
    <n v="679.69"/>
    <n v="-3.8700000000000045"/>
    <n v="0"/>
    <n v="0"/>
    <n v="0"/>
    <n v="0"/>
    <n v="0"/>
  </r>
  <r>
    <s v="1437071"/>
    <s v="OVERHEAD: BULK PREP"/>
    <x v="1"/>
    <x v="0"/>
    <n v="1219"/>
    <n v="0"/>
    <n v="1219"/>
    <n v="1225.98"/>
    <n v="-6.9800000000000182"/>
    <n v="0"/>
    <n v="0"/>
    <n v="0"/>
    <n v="0"/>
    <n v="0"/>
  </r>
  <r>
    <s v="1437071"/>
    <s v="JCL LINE 1          / MACHINE DEPR"/>
    <x v="2"/>
    <x v="0"/>
    <n v="616.76"/>
    <n v="0"/>
    <n v="616.76"/>
    <n v="1398.59"/>
    <n v="-781.82999999999993"/>
    <n v="0.34"/>
    <n v="0"/>
    <n v="0.34"/>
    <n v="0.77100000000000002"/>
    <n v="-0.43099999999999999"/>
  </r>
  <r>
    <s v="1437071"/>
    <s v="JCL LINE 1          / LABOUR HOURS"/>
    <x v="2"/>
    <x v="0"/>
    <n v="726.35"/>
    <n v="0"/>
    <n v="726.35"/>
    <n v="1647.11"/>
    <n v="-920.75999999999988"/>
    <n v="7.14"/>
    <n v="0"/>
    <n v="7.14"/>
    <n v="16.190999999999999"/>
    <n v="-9.0509999999999984"/>
  </r>
  <r>
    <s v="1437071"/>
    <s v="OVERHEAD: INDIRECT"/>
    <x v="1"/>
    <x v="0"/>
    <n v="2672.47"/>
    <n v="0"/>
    <n v="2672.47"/>
    <n v="2687.77"/>
    <n v="-15.300000000000182"/>
    <n v="0"/>
    <n v="0"/>
    <n v="0"/>
    <n v="0"/>
    <n v="0"/>
  </r>
  <r>
    <s v="1437071"/>
    <s v="JCLEROUX LACHSN      6X750ML         EXP"/>
    <x v="3"/>
    <x v="4"/>
    <n v="-74232.03"/>
    <n v="0"/>
    <n v="-74232.03"/>
    <n v="-74232"/>
    <n v="-2.9999999998835847E-2"/>
    <n v="-771"/>
    <n v="0"/>
    <n v="-771"/>
    <n v="-771"/>
    <n v="0"/>
  </r>
  <r>
    <s v="1437071"/>
    <s v="CORK SPARK FIRST UNPRT 750 1 DISK"/>
    <x v="4"/>
    <x v="2"/>
    <n v="4831.25"/>
    <n v="0"/>
    <n v="4831.25"/>
    <n v="0"/>
    <n v="4831.25"/>
    <n v="4644"/>
    <n v="0"/>
    <n v="4644"/>
    <n v="0"/>
    <n v="4644"/>
  </r>
  <r>
    <s v="1437071"/>
    <s v="LAB JCLEROUX LACHSN 750 7.5% V10H BCK"/>
    <x v="4"/>
    <x v="2"/>
    <n v="299.48"/>
    <n v="294.76847290640393"/>
    <n v="4.7115270935960893"/>
    <n v="299.19"/>
    <n v="0.29000000000002046"/>
    <n v="4700"/>
    <n v="4626"/>
    <n v="74"/>
    <n v="4695.3900000000003"/>
    <n v="4.6099999999996726"/>
  </r>
  <r>
    <s v="1437071"/>
    <s v="PAR CHIP 6X750  BN0503 &amp; IMP FACETSV2"/>
    <x v="4"/>
    <x v="2"/>
    <n v="383.13"/>
    <n v="381.64179104477614"/>
    <n v="1.488208955223854"/>
    <n v="383.55"/>
    <n v="-0.42000000000001592"/>
    <n v="774"/>
    <n v="771"/>
    <n v="3"/>
    <n v="774.85500000000002"/>
    <n v="-0.85500000000001819"/>
  </r>
  <r>
    <s v="1437071"/>
    <s v="LAB JCLEROUX LACHSN 750 V9 BDY"/>
    <x v="4"/>
    <x v="2"/>
    <n v="1157.99"/>
    <n v="1139.7536945812806"/>
    <n v="18.236305418719439"/>
    <n v="1156.8499999999999"/>
    <n v="1.1400000000001"/>
    <n v="4700"/>
    <n v="4626"/>
    <n v="74"/>
    <n v="4695.3900000000003"/>
    <n v="4.6099999999996726"/>
  </r>
  <r>
    <s v="1437071"/>
    <s v="LAB JCLEROUX LACHSN 750  V10 NCK"/>
    <x v="4"/>
    <x v="2"/>
    <n v="1495.54"/>
    <n v="1471.9901477832511"/>
    <n v="23.549852216748832"/>
    <n v="1494.07"/>
    <n v="1.4700000000000273"/>
    <n v="4700"/>
    <n v="4626"/>
    <n v="74"/>
    <n v="4695.3900000000003"/>
    <n v="4.6099999999996726"/>
  </r>
  <r>
    <s v="1437071"/>
    <s v="WIR JCLEROUX GEN SPARK       750&amp;1.5L V2"/>
    <x v="4"/>
    <x v="2"/>
    <n v="2216.0100000000002"/>
    <n v="2175.0980392156862"/>
    <n v="40.911960784314033"/>
    <n v="2218.6"/>
    <n v="-2.5899999999996908"/>
    <n v="4713"/>
    <n v="4626"/>
    <n v="87"/>
    <n v="4718.5200000000004"/>
    <n v="-5.5200000000004366"/>
  </r>
  <r>
    <s v="1437071"/>
    <s v="FOI+RIB JCLEROUX LACHSN 34X127 ALU 750V6"/>
    <x v="4"/>
    <x v="2"/>
    <n v="4610.76"/>
    <n v="4182.2364532019701"/>
    <n v="428.52354679803011"/>
    <n v="4244.97"/>
    <n v="365.78999999999996"/>
    <n v="5100"/>
    <n v="4626"/>
    <n v="474"/>
    <n v="4695.3900000000003"/>
    <n v="404.60999999999967"/>
  </r>
  <r>
    <s v="1437071"/>
    <s v="CORK SPARK FIRST UNPRT 750"/>
    <x v="4"/>
    <x v="2"/>
    <n v="0"/>
    <n v="5766.4477611940301"/>
    <n v="-5766.4477611940301"/>
    <n v="5795.28"/>
    <n v="-5795.28"/>
    <n v="0"/>
    <n v="4626"/>
    <n v="-4626"/>
    <n v="4649.13"/>
    <n v="-4649.13"/>
  </r>
  <r>
    <s v="1437071"/>
    <s v="CTN JCLEROUX LACHSN 6X750 BN503"/>
    <x v="4"/>
    <x v="2"/>
    <n v="6373.3"/>
    <n v="6283.6453201970444"/>
    <n v="89.654679802955798"/>
    <n v="6377.9"/>
    <n v="-4.5999999999994543"/>
    <n v="782"/>
    <n v="771"/>
    <n v="11"/>
    <n v="782.56500000000005"/>
    <n v="-0.56500000000005457"/>
  </r>
  <r>
    <s v="1437071"/>
    <s v="BOT 0503 750 GRN   CORK  SPARKLING   NEW"/>
    <x v="4"/>
    <x v="2"/>
    <n v="23406.97"/>
    <n v="23201.336633663366"/>
    <n v="205.63336633663494"/>
    <n v="23433.35"/>
    <n v="-26.379999999997381"/>
    <n v="4667"/>
    <n v="4626"/>
    <n v="41"/>
    <n v="4672.26"/>
    <n v="-5.2600000000002183"/>
  </r>
  <r>
    <s v="1437071"/>
    <s v="BULK JCLEROUX LAC"/>
    <x v="4"/>
    <x v="3"/>
    <n v="20409.189999999999"/>
    <n v="20423.910447761195"/>
    <n v="-14.720447761195828"/>
    <n v="20526.03"/>
    <n v="-116.84000000000015"/>
    <n v="3467"/>
    <n v="3469.5004975124375"/>
    <n v="-2.5004975124375051"/>
    <n v="3486.848"/>
    <n v="-19.847999999999956"/>
  </r>
  <r>
    <s v="1437071"/>
    <s v="CO2"/>
    <x v="4"/>
    <x v="5"/>
    <n v="233.57"/>
    <n v="228.99019607843138"/>
    <n v="4.5798039215686117"/>
    <n v="233.57"/>
    <n v="0"/>
    <n v="42.466999999999999"/>
    <n v="41.634313725490195"/>
    <n v="0.83268627450980404"/>
    <n v="42.466999999999999"/>
    <n v="0"/>
  </r>
  <r>
    <s v="1437082"/>
    <s v=" "/>
    <x v="0"/>
    <x v="0"/>
    <n v="13753.16"/>
    <n v="0"/>
    <n v="13753.16"/>
    <n v="0"/>
    <n v="13753.16"/>
    <n v="0"/>
    <n v="0"/>
    <n v="0"/>
    <n v="0"/>
    <n v="0"/>
  </r>
  <r>
    <s v="1437082"/>
    <s v="OH: BULK PREP DEPREC"/>
    <x v="1"/>
    <x v="0"/>
    <n v="164.7"/>
    <n v="0"/>
    <n v="164.7"/>
    <n v="164.7"/>
    <n v="0"/>
    <n v="0"/>
    <n v="0"/>
    <n v="0"/>
    <n v="0"/>
    <n v="0"/>
  </r>
  <r>
    <s v="1437082"/>
    <s v="OH: INDIRECT DEPREC"/>
    <x v="1"/>
    <x v="0"/>
    <n v="738.72"/>
    <n v="0"/>
    <n v="738.72"/>
    <n v="738.7"/>
    <n v="1.999999999998181E-2"/>
    <n v="0"/>
    <n v="0"/>
    <n v="0"/>
    <n v="0"/>
    <n v="0"/>
  </r>
  <r>
    <s v="1437082"/>
    <s v="JCL LINE 1          / MACHINE HOUR"/>
    <x v="2"/>
    <x v="0"/>
    <n v="1420.13"/>
    <n v="0"/>
    <n v="1420.13"/>
    <n v="1863.37"/>
    <n v="-443.23999999999978"/>
    <n v="3.5"/>
    <n v="0"/>
    <n v="3.5"/>
    <n v="4.5919999999999996"/>
    <n v="-1.0919999999999996"/>
  </r>
  <r>
    <s v="1437082"/>
    <s v="OH:UNUSED CAPACITY"/>
    <x v="1"/>
    <x v="0"/>
    <n v="5263.11"/>
    <n v="0"/>
    <n v="5263.11"/>
    <n v="5262.98"/>
    <n v="0.13000000000010914"/>
    <n v="0"/>
    <n v="0"/>
    <n v="0"/>
    <n v="0"/>
    <n v="0"/>
  </r>
  <r>
    <s v="1437082"/>
    <s v="JCL LINE 1          / MACHINE DEPR"/>
    <x v="2"/>
    <x v="0"/>
    <n v="6349"/>
    <n v="0"/>
    <n v="6349"/>
    <n v="8330.65"/>
    <n v="-1981.6499999999996"/>
    <n v="3.5"/>
    <n v="0"/>
    <n v="3.5"/>
    <n v="4.5919999999999996"/>
    <n v="-1.0919999999999996"/>
  </r>
  <r>
    <s v="1437082"/>
    <s v="OVERHEAD: BULK PREP"/>
    <x v="1"/>
    <x v="0"/>
    <n v="9493.2000000000007"/>
    <n v="0"/>
    <n v="9493.2000000000007"/>
    <n v="9492.9599999999991"/>
    <n v="0.24000000000160071"/>
    <n v="0"/>
    <n v="0"/>
    <n v="0"/>
    <n v="0"/>
    <n v="0"/>
  </r>
  <r>
    <s v="1437082"/>
    <s v="JCL LINE 1          / LABOUR HOURS"/>
    <x v="2"/>
    <x v="0"/>
    <n v="7477.16"/>
    <n v="0"/>
    <n v="7477.16"/>
    <n v="9810.69"/>
    <n v="-2333.5300000000007"/>
    <n v="73.5"/>
    <n v="0"/>
    <n v="73.5"/>
    <n v="96.438000000000002"/>
    <n v="-22.938000000000002"/>
  </r>
  <r>
    <s v="1437082"/>
    <s v="OVERHEAD: INDIRECT"/>
    <x v="1"/>
    <x v="0"/>
    <n v="20812.41"/>
    <n v="0"/>
    <n v="20812.41"/>
    <n v="20811.89"/>
    <n v="0.52000000000043656"/>
    <n v="0"/>
    <n v="0"/>
    <n v="0"/>
    <n v="0"/>
    <n v="0"/>
  </r>
  <r>
    <s v="1437082"/>
    <s v="5TH AVE C/DUCK      12X750ML"/>
    <x v="3"/>
    <x v="4"/>
    <n v="-528689.17000000004"/>
    <n v="0"/>
    <n v="-528689.17000000004"/>
    <n v="-528689.30000000005"/>
    <n v="0.13000000000465661"/>
    <n v="-2985"/>
    <n v="0"/>
    <n v="-2985"/>
    <n v="-2985"/>
    <n v="0"/>
  </r>
  <r>
    <s v="1437082"/>
    <s v="LAB 100X125MMWHT SEMI-GLOSSS/ADHOUTERCTN"/>
    <x v="4"/>
    <x v="2"/>
    <n v="25.54"/>
    <n v="0"/>
    <n v="25.54"/>
    <n v="0"/>
    <n v="25.54"/>
    <n v="300"/>
    <n v="0"/>
    <n v="300"/>
    <n v="0"/>
    <n v="300"/>
  </r>
  <r>
    <s v="1437082"/>
    <s v="CORK SPARK FIRST UNPRT 750 1 DISK"/>
    <x v="4"/>
    <x v="2"/>
    <n v="37638.78"/>
    <n v="0"/>
    <n v="37638.78"/>
    <n v="0"/>
    <n v="37638.78"/>
    <n v="36180"/>
    <n v="0"/>
    <n v="36180"/>
    <n v="0"/>
    <n v="36180"/>
  </r>
  <r>
    <s v="1437082"/>
    <s v="PAR CHIP 12X750 BN966            V2"/>
    <x v="4"/>
    <x v="2"/>
    <n v="3108.46"/>
    <n v="3077.5323383084578"/>
    <n v="30.927661691542198"/>
    <n v="3092.92"/>
    <n v="15.539999999999964"/>
    <n v="3015"/>
    <n v="2985"/>
    <n v="30"/>
    <n v="2999.9250000000002"/>
    <n v="15.074999999999818"/>
  </r>
  <r>
    <s v="1437082"/>
    <s v="LAB 5TH AVE C/DUCK 750 V5H BCK"/>
    <x v="4"/>
    <x v="2"/>
    <n v="3830.31"/>
    <n v="3805.8719211822659"/>
    <n v="24.438078817734095"/>
    <n v="3862.96"/>
    <n v="-32.650000000000091"/>
    <n v="36050"/>
    <n v="35820"/>
    <n v="230"/>
    <n v="36357.300000000003"/>
    <n v="-307.30000000000291"/>
  </r>
  <r>
    <s v="1437082"/>
    <s v="LAB 5TH AVE C/DUCK 750  V3 BDY"/>
    <x v="4"/>
    <x v="2"/>
    <n v="6199.09"/>
    <n v="6151.0147783251232"/>
    <n v="48.075221674876957"/>
    <n v="6243.28"/>
    <n v="-44.1899999999996"/>
    <n v="36100"/>
    <n v="35820"/>
    <n v="280"/>
    <n v="36357.300000000003"/>
    <n v="-257.30000000000291"/>
  </r>
  <r>
    <s v="1437082"/>
    <s v="LAB 5TH AVE C/DUCK 750 V3  NCK"/>
    <x v="4"/>
    <x v="2"/>
    <n v="11212.2"/>
    <n v="11156.137931034482"/>
    <n v="56.062068965518847"/>
    <n v="11323.48"/>
    <n v="-111.27999999999884"/>
    <n v="36000"/>
    <n v="35820"/>
    <n v="180"/>
    <n v="36357.300000000003"/>
    <n v="-357.30000000000291"/>
  </r>
  <r>
    <s v="1437082"/>
    <s v="WIR GENERIC TIN 36MM UNPRT GOLD LACQUER"/>
    <x v="4"/>
    <x v="2"/>
    <n v="14627.88"/>
    <n v="14554.745098039215"/>
    <n v="73.134901960784191"/>
    <n v="14845.84"/>
    <n v="-217.96000000000095"/>
    <n v="36000"/>
    <n v="35820"/>
    <n v="180"/>
    <n v="36536.400000000001"/>
    <n v="-536.40000000000146"/>
  </r>
  <r>
    <s v="1437082"/>
    <s v="CTN 5TH AVE C/DUCK 12X750 BN966   V6"/>
    <x v="4"/>
    <x v="2"/>
    <n v="23112.7"/>
    <n v="23074.049261083743"/>
    <n v="38.650738916257978"/>
    <n v="23420.16"/>
    <n v="-307.45999999999913"/>
    <n v="2990"/>
    <n v="2985"/>
    <n v="5"/>
    <n v="3029.7750000000001"/>
    <n v="-39.775000000000091"/>
  </r>
  <r>
    <s v="1437082"/>
    <s v="FOI 5TH AVE C/DUCK 34X148 ALU750BLKGLDV2"/>
    <x v="4"/>
    <x v="2"/>
    <n v="29460.65"/>
    <n v="29167.507389162562"/>
    <n v="293.14261083743986"/>
    <n v="29605.02"/>
    <n v="-144.36999999999898"/>
    <n v="36180"/>
    <n v="35820"/>
    <n v="360"/>
    <n v="36357.300000000003"/>
    <n v="-177.30000000000291"/>
  </r>
  <r>
    <s v="1437082"/>
    <s v="CORK GMX 30.5X47 STD 3 PRT"/>
    <x v="4"/>
    <x v="2"/>
    <n v="0"/>
    <n v="44650.706467661694"/>
    <n v="-44650.706467661694"/>
    <n v="44873.96"/>
    <n v="-44873.96"/>
    <n v="0"/>
    <n v="35820"/>
    <n v="-35820"/>
    <n v="35999.1"/>
    <n v="-35999.1"/>
  </r>
  <r>
    <s v="1437082"/>
    <s v="BOT 0966 750 GRN   CORK  SPARK       NEW"/>
    <x v="4"/>
    <x v="2"/>
    <n v="191180.52"/>
    <n v="190224.61386138614"/>
    <n v="955.90613861384918"/>
    <n v="192126.86"/>
    <n v="-946.33999999999651"/>
    <n v="36000"/>
    <n v="35819.999999999993"/>
    <n v="180.00000000000728"/>
    <n v="36178.199999999997"/>
    <n v="-178.19999999999709"/>
  </r>
  <r>
    <s v="1437082"/>
    <s v="BULK 5TH AVENUE COLD DUCK"/>
    <x v="4"/>
    <x v="3"/>
    <n v="141012.9"/>
    <n v="140308.77611940299"/>
    <n v="704.12388059700606"/>
    <n v="141010.32"/>
    <n v="2.5799999999871943"/>
    <n v="27000"/>
    <n v="26865"/>
    <n v="135"/>
    <n v="26999.325000000001"/>
    <n v="0.6749999999992724"/>
  </r>
  <r>
    <s v="1437082"/>
    <s v="CO2"/>
    <x v="4"/>
    <x v="5"/>
    <n v="1808.55"/>
    <n v="1773.0882352941176"/>
    <n v="35.461764705882388"/>
    <n v="1808.55"/>
    <n v="0"/>
    <n v="328.82799999999997"/>
    <n v="322.38039215686268"/>
    <n v="6.4476078431372912"/>
    <n v="328.82799999999997"/>
    <n v="0"/>
  </r>
  <r>
    <s v="1437083"/>
    <s v=" "/>
    <x v="0"/>
    <x v="0"/>
    <n v="8057.54"/>
    <n v="0"/>
    <n v="8057.54"/>
    <n v="0"/>
    <n v="8057.54"/>
    <n v="0"/>
    <n v="0"/>
    <n v="0"/>
    <n v="0"/>
    <n v="0"/>
  </r>
  <r>
    <s v="1437083"/>
    <s v="OH: BULK PREP DEPREC"/>
    <x v="1"/>
    <x v="0"/>
    <n v="165.31"/>
    <n v="0"/>
    <n v="165.31"/>
    <n v="164.33"/>
    <n v="0.97999999999998977"/>
    <n v="0"/>
    <n v="0"/>
    <n v="0"/>
    <n v="0"/>
    <n v="0"/>
  </r>
  <r>
    <s v="1437083"/>
    <s v="OH: INDIRECT DEPREC"/>
    <x v="1"/>
    <x v="0"/>
    <n v="741.46"/>
    <n v="0"/>
    <n v="741.46"/>
    <n v="737.05"/>
    <n v="4.4100000000000819"/>
    <n v="0"/>
    <n v="0"/>
    <n v="0"/>
    <n v="0"/>
    <n v="0"/>
  </r>
  <r>
    <s v="1437083"/>
    <s v="JCL LINE 1          / MACHINE HOUR"/>
    <x v="2"/>
    <x v="0"/>
    <n v="1723.23"/>
    <n v="0"/>
    <n v="1723.23"/>
    <n v="1859.21"/>
    <n v="-135.98000000000002"/>
    <n v="4.2469999999999999"/>
    <n v="0"/>
    <n v="4.2469999999999999"/>
    <n v="4.5819999999999999"/>
    <n v="-0.33499999999999996"/>
  </r>
  <r>
    <s v="1437083"/>
    <s v="OH:UNUSED CAPACITY"/>
    <x v="1"/>
    <x v="0"/>
    <n v="5282.6"/>
    <n v="0"/>
    <n v="5282.6"/>
    <n v="5251.22"/>
    <n v="31.380000000000109"/>
    <n v="0"/>
    <n v="0"/>
    <n v="0"/>
    <n v="0"/>
    <n v="0"/>
  </r>
  <r>
    <s v="1437083"/>
    <s v="JCL LINE 1          / MACHINE DEPR"/>
    <x v="2"/>
    <x v="0"/>
    <n v="7704.06"/>
    <n v="0"/>
    <n v="7704.06"/>
    <n v="8312.0499999999993"/>
    <n v="-607.98999999999887"/>
    <n v="4.2469999999999999"/>
    <n v="0"/>
    <n v="4.2469999999999999"/>
    <n v="4.5819999999999999"/>
    <n v="-0.33499999999999996"/>
  </r>
  <r>
    <s v="1437083"/>
    <s v="OVERHEAD: BULK PREP"/>
    <x v="1"/>
    <x v="0"/>
    <n v="9528.36"/>
    <n v="0"/>
    <n v="9528.36"/>
    <n v="9471.76"/>
    <n v="56.600000000000364"/>
    <n v="0"/>
    <n v="0"/>
    <n v="0"/>
    <n v="0"/>
    <n v="0"/>
  </r>
  <r>
    <s v="1437083"/>
    <s v="JCL LINE 1          / LABOUR HOURS"/>
    <x v="2"/>
    <x v="0"/>
    <n v="9072.2800000000007"/>
    <n v="0"/>
    <n v="9072.2800000000007"/>
    <n v="9788.77"/>
    <n v="-716.48999999999978"/>
    <n v="89.18"/>
    <n v="0"/>
    <n v="89.18"/>
    <n v="96.222999999999999"/>
    <n v="-7.0429999999999922"/>
  </r>
  <r>
    <s v="1437083"/>
    <s v="OVERHEAD: INDIRECT"/>
    <x v="1"/>
    <x v="0"/>
    <n v="20889.490000000002"/>
    <n v="0"/>
    <n v="20889.490000000002"/>
    <n v="20765.41"/>
    <n v="124.08000000000175"/>
    <n v="0"/>
    <n v="0"/>
    <n v="0"/>
    <n v="0"/>
    <n v="0"/>
  </r>
  <r>
    <s v="1437083"/>
    <s v="GMX VIN DOUX        12X750ML"/>
    <x v="3"/>
    <x v="4"/>
    <n v="-518553.38"/>
    <n v="0"/>
    <n v="-518553.38"/>
    <n v="-518553.39"/>
    <n v="1.0000000009313226E-2"/>
    <n v="-2978.3330000000001"/>
    <n v="0"/>
    <n v="-2978.3330000000001"/>
    <n v="-2978.3330000000001"/>
    <n v="0"/>
  </r>
  <r>
    <s v="1437083"/>
    <s v="CORK SPARK FIRST UNPRT 750 1 DISK"/>
    <x v="4"/>
    <x v="2"/>
    <n v="30356.54"/>
    <n v="0"/>
    <n v="30356.54"/>
    <n v="0"/>
    <n v="30356.54"/>
    <n v="29180"/>
    <n v="0"/>
    <n v="29180"/>
    <n v="0"/>
    <n v="29180"/>
  </r>
  <r>
    <s v="1437083"/>
    <s v="LAB 100X125MMWHT SEMI-GLOSSS/ADHOUTERCTN"/>
    <x v="4"/>
    <x v="2"/>
    <n v="25.54"/>
    <n v="253.51485148514851"/>
    <n v="-227.97485148514852"/>
    <n v="256.05"/>
    <n v="-230.51000000000002"/>
    <n v="300"/>
    <n v="2978.3326732673263"/>
    <n v="-2678.3326732673263"/>
    <n v="3008.116"/>
    <n v="-2708.116"/>
  </r>
  <r>
    <s v="1437083"/>
    <s v="LAB GMX VIN DOUX  750 11% V4H BCK"/>
    <x v="4"/>
    <x v="2"/>
    <n v="2652.91"/>
    <n v="2663.3399014778324"/>
    <n v="-10.429901477832573"/>
    <n v="2703.29"/>
    <n v="-50.380000000000109"/>
    <n v="35600"/>
    <n v="35739.996059113299"/>
    <n v="-139.99605911329854"/>
    <n v="36276.095999999998"/>
    <n v="-676.09599999999773"/>
  </r>
  <r>
    <s v="1437083"/>
    <s v="PAR CHIP 12X750 BN966            V2"/>
    <x v="4"/>
    <x v="2"/>
    <n v="3077.53"/>
    <n v="3070.6567164179105"/>
    <n v="6.873283582089698"/>
    <n v="3086.01"/>
    <n v="-8.4800000000000182"/>
    <n v="2985"/>
    <n v="2978.3333333333335"/>
    <n v="6.6666666666665151"/>
    <n v="2993.2249999999999"/>
    <n v="-8.2249999999999091"/>
  </r>
  <r>
    <s v="1437083"/>
    <s v="LAB GMX VIN DOUX  750  V2 BDY"/>
    <x v="4"/>
    <x v="2"/>
    <n v="6094.01"/>
    <n v="6117.9704433497536"/>
    <n v="-23.960443349753405"/>
    <n v="6209.74"/>
    <n v="-115.72999999999956"/>
    <n v="35600"/>
    <n v="35739.996059113299"/>
    <n v="-139.99605911329854"/>
    <n v="36276.095999999998"/>
    <n v="-676.09599999999773"/>
  </r>
  <r>
    <s v="1437083"/>
    <s v="LAB GMX VIN DOUX  750  V3 NCK"/>
    <x v="4"/>
    <x v="2"/>
    <n v="11077.65"/>
    <n v="10967.172413793103"/>
    <n v="110.47758620689638"/>
    <n v="11131.68"/>
    <n v="-54.030000000000655"/>
    <n v="36100"/>
    <n v="35739.996059113299"/>
    <n v="360.00394088670146"/>
    <n v="36276.095999999998"/>
    <n v="-176.09599999999773"/>
  </r>
  <r>
    <s v="1437083"/>
    <s v="WIR GENERIC TIN 36MM UNPRT GOLD LACQUER"/>
    <x v="4"/>
    <x v="2"/>
    <n v="14627.88"/>
    <n v="14522.235294117647"/>
    <n v="105.64470588235235"/>
    <n v="14812.68"/>
    <n v="-184.80000000000109"/>
    <n v="36000"/>
    <n v="35739.996078431373"/>
    <n v="260.00392156862654"/>
    <n v="36454.796000000002"/>
    <n v="-454.7960000000021"/>
  </r>
  <r>
    <s v="1437083"/>
    <s v="CTN GMX GEN 12X750 BN966 V6"/>
    <x v="4"/>
    <x v="2"/>
    <n v="23159.08"/>
    <n v="23022.512315270935"/>
    <n v="136.56768472906697"/>
    <n v="23367.85"/>
    <n v="-208.7699999999968"/>
    <n v="2996"/>
    <n v="2978.3330049261081"/>
    <n v="17.66699507389194"/>
    <n v="3023.0079999999998"/>
    <n v="-27.007999999999811"/>
  </r>
  <r>
    <s v="1437083"/>
    <s v="FOI GMX VIN DOUX 34X148  ALU 750 V2"/>
    <x v="4"/>
    <x v="2"/>
    <n v="25163.99"/>
    <n v="24833.940886699507"/>
    <n v="330.04911330049435"/>
    <n v="25206.45"/>
    <n v="-42.459999999999127"/>
    <n v="36215"/>
    <n v="35739.996059113299"/>
    <n v="475.00394088670146"/>
    <n v="36276.095999999998"/>
    <n v="-61.09599999999773"/>
  </r>
  <r>
    <s v="1437083"/>
    <s v="CORK GMX 30.5X47 STD 3 PRT"/>
    <x v="4"/>
    <x v="2"/>
    <n v="8725.7099999999991"/>
    <n v="44550.975124378107"/>
    <n v="-35825.265124378107"/>
    <n v="44773.73"/>
    <n v="-36048.020000000004"/>
    <n v="7000"/>
    <n v="35739.9960199005"/>
    <n v="-28739.9960199005"/>
    <n v="35918.696000000004"/>
    <n v="-28918.696000000004"/>
  </r>
  <r>
    <s v="1437083"/>
    <s v="BOT 0966 750 GRN   CORK  SPARK       NEW"/>
    <x v="4"/>
    <x v="2"/>
    <n v="190649.47"/>
    <n v="189799.75247524751"/>
    <n v="849.7175247524865"/>
    <n v="191697.75"/>
    <n v="-1048.2799999999988"/>
    <n v="35900"/>
    <n v="35739.996039603961"/>
    <n v="160.00396039603947"/>
    <n v="36097.396000000001"/>
    <n v="-197.39600000000064"/>
  </r>
  <r>
    <s v="1437083"/>
    <s v="BULK GMX VIN DOUX"/>
    <x v="4"/>
    <x v="3"/>
    <n v="137974.23000000001"/>
    <n v="136471.47263681589"/>
    <n v="1502.7573631841224"/>
    <n v="137153.82999999999"/>
    <n v="820.40000000002328"/>
    <n v="27100"/>
    <n v="26804.997014925375"/>
    <n v="295.00298507462503"/>
    <n v="26939.022000000001"/>
    <n v="160.97799999999916"/>
  </r>
  <r>
    <s v="1437083"/>
    <s v="CO2"/>
    <x v="4"/>
    <x v="5"/>
    <n v="1804.51"/>
    <n v="1769.1274509803923"/>
    <n v="35.382549019607723"/>
    <n v="1804.51"/>
    <n v="0"/>
    <n v="328.09300000000002"/>
    <n v="321.65980392156865"/>
    <n v="6.4331960784313651"/>
    <n v="328.09300000000002"/>
    <n v="0"/>
  </r>
  <r>
    <s v="1437085"/>
    <s v=" "/>
    <x v="0"/>
    <x v="0"/>
    <n v="42270.8"/>
    <n v="0"/>
    <n v="42270.8"/>
    <n v="0"/>
    <n v="42270.8"/>
    <n v="0"/>
    <n v="0"/>
    <n v="0"/>
    <n v="0"/>
    <n v="0"/>
  </r>
  <r>
    <s v="1437085"/>
    <s v="OH: BULK PREP DEPREC"/>
    <x v="1"/>
    <x v="0"/>
    <n v="670.55"/>
    <n v="0"/>
    <n v="670.55"/>
    <n v="676.14"/>
    <n v="-5.5900000000000318"/>
    <n v="0"/>
    <n v="0"/>
    <n v="0"/>
    <n v="0"/>
    <n v="0"/>
  </r>
  <r>
    <s v="1437085"/>
    <s v="OH: INDIRECT DEPREC"/>
    <x v="1"/>
    <x v="0"/>
    <n v="3007.6"/>
    <n v="0"/>
    <n v="3007.6"/>
    <n v="3032.64"/>
    <n v="-25.039999999999964"/>
    <n v="0"/>
    <n v="0"/>
    <n v="0"/>
    <n v="0"/>
    <n v="0"/>
  </r>
  <r>
    <s v="1437085"/>
    <s v="JCL LINE 1          / MACHINE HOUR"/>
    <x v="2"/>
    <x v="0"/>
    <n v="6796.32"/>
    <n v="0"/>
    <n v="6796.32"/>
    <n v="6777.78"/>
    <n v="18.539999999999964"/>
    <n v="16.75"/>
    <n v="0"/>
    <n v="16.75"/>
    <n v="16.704000000000001"/>
    <n v="4.5999999999999375E-2"/>
  </r>
  <r>
    <s v="1437085"/>
    <s v="OH:UNUSED CAPACITY"/>
    <x v="1"/>
    <x v="0"/>
    <n v="21428.07"/>
    <n v="0"/>
    <n v="21428.07"/>
    <n v="21606.42"/>
    <n v="-178.34999999999854"/>
    <n v="0"/>
    <n v="0"/>
    <n v="0"/>
    <n v="0"/>
    <n v="0"/>
  </r>
  <r>
    <s v="1437085"/>
    <s v="JCL LINE 1          / MACHINE DEPR"/>
    <x v="2"/>
    <x v="0"/>
    <n v="30384.5"/>
    <n v="0"/>
    <n v="30384.5"/>
    <n v="30301.66"/>
    <n v="82.840000000000146"/>
    <n v="16.75"/>
    <n v="0"/>
    <n v="16.75"/>
    <n v="16.704000000000001"/>
    <n v="4.5999999999999375E-2"/>
  </r>
  <r>
    <s v="1437085"/>
    <s v="JCL LINE 1          / LABOUR HOURS"/>
    <x v="2"/>
    <x v="0"/>
    <n v="35783.53"/>
    <n v="0"/>
    <n v="35783.53"/>
    <n v="35684.97"/>
    <n v="98.559999999997672"/>
    <n v="351.75"/>
    <n v="0"/>
    <n v="351.75"/>
    <n v="350.78100000000001"/>
    <n v="0.96899999999999409"/>
  </r>
  <r>
    <s v="1437085"/>
    <s v="OVERHEAD: BULK PREP"/>
    <x v="1"/>
    <x v="0"/>
    <n v="38650.33"/>
    <n v="0"/>
    <n v="38650.33"/>
    <n v="38972.03"/>
    <n v="-321.69999999999709"/>
    <n v="0"/>
    <n v="0"/>
    <n v="0"/>
    <n v="0"/>
    <n v="0"/>
  </r>
  <r>
    <s v="1437085"/>
    <s v="OVERHEAD: INDIRECT"/>
    <x v="1"/>
    <x v="0"/>
    <n v="84735.03"/>
    <n v="0"/>
    <n v="84735.03"/>
    <n v="85440.29"/>
    <n v="-705.25999999999476"/>
    <n v="0"/>
    <n v="0"/>
    <n v="0"/>
    <n v="0"/>
    <n v="0"/>
  </r>
  <r>
    <s v="1437085"/>
    <s v="JCLEROUX LEDOMN NO ALC 12X750ML"/>
    <x v="3"/>
    <x v="4"/>
    <n v="-2269586.31"/>
    <n v="0"/>
    <n v="-2269586.31"/>
    <n v="-2269586.2599999998"/>
    <n v="-5.0000000279396772E-2"/>
    <n v="-12193.833000000001"/>
    <n v="0"/>
    <n v="-12193.833000000001"/>
    <n v="-12193.833000000001"/>
    <n v="0"/>
  </r>
  <r>
    <s v="1437085"/>
    <s v="LAB 100X125MMWHT SEMI-GLOSSS/ADHOUTERCTN"/>
    <x v="4"/>
    <x v="2"/>
    <n v="85.12"/>
    <n v="0"/>
    <n v="85.12"/>
    <n v="0"/>
    <n v="85.12"/>
    <n v="1000"/>
    <n v="0"/>
    <n v="1000"/>
    <n v="0"/>
    <n v="1000"/>
  </r>
  <r>
    <s v="1437085"/>
    <s v="CORK SPARK FIRST UNPRT 750 1 DISK"/>
    <x v="4"/>
    <x v="2"/>
    <n v="152927.04000000001"/>
    <n v="0"/>
    <n v="152927.04000000001"/>
    <n v="0"/>
    <n v="152927.04000000001"/>
    <n v="147000"/>
    <n v="0"/>
    <n v="147000"/>
    <n v="0"/>
    <n v="147000"/>
  </r>
  <r>
    <s v="1437085"/>
    <s v="LAB JCLEROUX LEDOMN NO ALC 750 V3 BCK"/>
    <x v="4"/>
    <x v="2"/>
    <n v="8018.7"/>
    <n v="8020.1280788177337"/>
    <n v="-1.4280788177338763"/>
    <n v="8140.43"/>
    <n v="-121.73000000000047"/>
    <n v="146300"/>
    <n v="146325.9960591133"/>
    <n v="-25.996059113298543"/>
    <n v="148520.886"/>
    <n v="-2220.8859999999986"/>
  </r>
  <r>
    <s v="1437085"/>
    <s v="PAR CHIP 12X750 BN0503           V3"/>
    <x v="4"/>
    <x v="2"/>
    <n v="12090.2"/>
    <n v="12084.089552238805"/>
    <n v="6.1104477611952461"/>
    <n v="12144.51"/>
    <n v="-54.309999999999491"/>
    <n v="12200"/>
    <n v="12193.832835820895"/>
    <n v="6.1671641791053844"/>
    <n v="12254.802"/>
    <n v="-54.80199999999968"/>
  </r>
  <r>
    <s v="1437085"/>
    <s v="LAB JCLEROUX LEDOMN NO ALC 750 V2 BDY"/>
    <x v="4"/>
    <x v="2"/>
    <n v="35676.53"/>
    <n v="35201.645320197043"/>
    <n v="474.88467980295536"/>
    <n v="35729.67"/>
    <n v="-53.139999999999418"/>
    <n v="148300"/>
    <n v="146325.9960591133"/>
    <n v="1974.0039408867015"/>
    <n v="148520.886"/>
    <n v="-220.8859999999986"/>
  </r>
  <r>
    <s v="1437085"/>
    <s v="LAB JCLEROUX LEDOMN NO ALC 750 V3 NCK"/>
    <x v="4"/>
    <x v="2"/>
    <n v="45412.34"/>
    <n v="44762.581280788174"/>
    <n v="649.75871921182261"/>
    <n v="45434.02"/>
    <n v="-21.680000000000291"/>
    <n v="148450"/>
    <n v="146325.9960591133"/>
    <n v="2124.0039408867015"/>
    <n v="148520.886"/>
    <n v="-70.885999999998603"/>
  </r>
  <r>
    <s v="1437085"/>
    <s v="WIR JCLEROUX GEN SPARK       750&amp;1.5L V2"/>
    <x v="4"/>
    <x v="2"/>
    <n v="68898.820000000007"/>
    <n v="68801.019607843133"/>
    <n v="97.800392156874295"/>
    <n v="70177.039999999994"/>
    <n v="-1278.2199999999866"/>
    <n v="146534"/>
    <n v="146325.99607843137"/>
    <n v="208.00392156862654"/>
    <n v="149252.516"/>
    <n v="-2718.5160000000033"/>
  </r>
  <r>
    <s v="1437085"/>
    <s v="CTN JCLEROUX LEDOMN NOALC12X750 BN503 V2"/>
    <x v="4"/>
    <x v="2"/>
    <n v="145087.35999999999"/>
    <n v="144374.97536945812"/>
    <n v="712.38463054187014"/>
    <n v="146540.6"/>
    <n v="-1453.2400000000198"/>
    <n v="12254"/>
    <n v="12193.832512315272"/>
    <n v="60.167487684728258"/>
    <n v="12376.74"/>
    <n v="-122.73999999999978"/>
  </r>
  <r>
    <s v="1437085"/>
    <s v="FOI+RIB JCLEROUXLEDOMN34X127ALU750REDGLD"/>
    <x v="4"/>
    <x v="2"/>
    <n v="153602.44"/>
    <n v="147075.03448275861"/>
    <n v="6527.4055172413937"/>
    <n v="149281.16"/>
    <n v="4321.2799999999988"/>
    <n v="152820"/>
    <n v="146325.9960591133"/>
    <n v="6494.0039408867015"/>
    <n v="148520.886"/>
    <n v="4299.1140000000014"/>
  </r>
  <r>
    <s v="1437085"/>
    <s v="CORK SPARK FIRST UNPRT 750"/>
    <x v="4"/>
    <x v="2"/>
    <n v="0"/>
    <n v="182399.74129353234"/>
    <n v="-182399.74129353234"/>
    <n v="183311.74"/>
    <n v="-183311.74"/>
    <n v="0"/>
    <n v="146325.99601990049"/>
    <n v="-146325.99601990049"/>
    <n v="147057.62599999999"/>
    <n v="-147057.62599999999"/>
  </r>
  <r>
    <s v="1437085"/>
    <s v="BOT 0503 750 GRN   CORK  SPARKLING   NEW"/>
    <x v="4"/>
    <x v="2"/>
    <n v="734292.61"/>
    <n v="733886.32673267322"/>
    <n v="406.28326732676942"/>
    <n v="741225.19"/>
    <n v="-6932.5799999999581"/>
    <n v="146407"/>
    <n v="146325.99603960395"/>
    <n v="81.00396039604675"/>
    <n v="147789.25599999999"/>
    <n v="-1382.2559999999939"/>
  </r>
  <r>
    <s v="1437085"/>
    <s v="BULK JC LE ROUX LED NON ALC"/>
    <x v="4"/>
    <x v="3"/>
    <n v="642380.41"/>
    <n v="641308.87128712866"/>
    <n v="1071.5387128713774"/>
    <n v="647721.96"/>
    <n v="-5341.5499999999302"/>
    <n v="109927"/>
    <n v="109744.49702970296"/>
    <n v="182.50297029703506"/>
    <n v="110841.942"/>
    <n v="-914.94199999999546"/>
  </r>
  <r>
    <s v="1437085"/>
    <s v="CO2"/>
    <x v="4"/>
    <x v="5"/>
    <n v="7388.01"/>
    <n v="7243.1372549019607"/>
    <n v="144.87274509803956"/>
    <n v="7388"/>
    <n v="1.0000000000218279E-2"/>
    <n v="1343.2739999999999"/>
    <n v="1316.93431372549"/>
    <n v="26.339686274509859"/>
    <n v="1343.2729999999999"/>
    <n v="9.9999999997635314E-4"/>
  </r>
  <r>
    <s v="1437127"/>
    <s v=" "/>
    <x v="0"/>
    <x v="0"/>
    <n v="526.5"/>
    <n v="0"/>
    <n v="526.5"/>
    <n v="0"/>
    <n v="526.5"/>
    <n v="0"/>
    <n v="0"/>
    <n v="0"/>
    <n v="0"/>
    <n v="0"/>
  </r>
  <r>
    <s v="1437127"/>
    <s v="JCL RIBBON ROOM     / MACHINE DEPR"/>
    <x v="2"/>
    <x v="0"/>
    <n v="55.88"/>
    <n v="0"/>
    <n v="55.88"/>
    <n v="59.2"/>
    <n v="-3.3200000000000003"/>
    <n v="4.76"/>
    <n v="0"/>
    <n v="4.76"/>
    <n v="5.0430000000000001"/>
    <n v="-0.28300000000000036"/>
  </r>
  <r>
    <s v="1437127"/>
    <s v="JCL RIBBON ROOM     / MACHINE HOUR"/>
    <x v="2"/>
    <x v="0"/>
    <n v="143.47"/>
    <n v="0"/>
    <n v="143.47"/>
    <n v="151.99"/>
    <n v="-8.5200000000000102"/>
    <n v="4.76"/>
    <n v="0"/>
    <n v="4.76"/>
    <n v="5.0430000000000001"/>
    <n v="-0.28300000000000036"/>
  </r>
  <r>
    <s v="1437127"/>
    <s v="JCL RIBBON ROOM     / LABOUR HOURS"/>
    <x v="2"/>
    <x v="0"/>
    <n v="4781.42"/>
    <n v="0"/>
    <n v="4781.42"/>
    <n v="5064.54"/>
    <n v="-283.11999999999989"/>
    <n v="47.6"/>
    <n v="0"/>
    <n v="47.6"/>
    <n v="50.417999999999999"/>
    <n v="-2.8179999999999978"/>
  </r>
  <r>
    <s v="1437127"/>
    <s v="FOI+RIB JCLEROUX LEDOMN 34X127 ALU 750V6"/>
    <x v="3"/>
    <x v="2"/>
    <n v="-21057.599999999999"/>
    <n v="0"/>
    <n v="-21057.599999999999"/>
    <n v="-21057.57"/>
    <n v="-2.9999999998835847E-2"/>
    <n v="-23445"/>
    <n v="0"/>
    <n v="-23445"/>
    <n v="-23445"/>
    <n v="0"/>
  </r>
  <r>
    <s v="1437127"/>
    <s v="RIB JCLEROUX     RED"/>
    <x v="4"/>
    <x v="2"/>
    <n v="1959.03"/>
    <n v="1959.240631163708"/>
    <n v="-0.21063116370805801"/>
    <n v="1986.67"/>
    <n v="-27.6400000000001"/>
    <n v="3868"/>
    <n v="3868.4250493096642"/>
    <n v="-0.42504930966424581"/>
    <n v="3922.5830000000001"/>
    <n v="-54.583000000000084"/>
  </r>
  <r>
    <s v="1437127"/>
    <s v="FOI JCLEROUX LEDOMN 34X127 ALU 750 WHTV7"/>
    <x v="4"/>
    <x v="2"/>
    <n v="13591.3"/>
    <n v="13591.300492610837"/>
    <n v="-4.926108376821503E-4"/>
    <n v="13795.17"/>
    <n v="-203.8700000000008"/>
    <n v="23445"/>
    <n v="23445"/>
    <n v="0"/>
    <n v="23796.674999999999"/>
    <n v="-351.67499999999927"/>
  </r>
  <r>
    <s v="1437171"/>
    <s v=" "/>
    <x v="0"/>
    <x v="0"/>
    <n v="3741.96"/>
    <n v="0"/>
    <n v="3741.96"/>
    <n v="0"/>
    <n v="3741.96"/>
    <n v="0"/>
    <n v="0"/>
    <n v="0"/>
    <n v="0"/>
    <n v="0"/>
  </r>
  <r>
    <s v="1437171"/>
    <s v="JCL CHAMPENOIS      / MACHINE DEPR"/>
    <x v="2"/>
    <x v="0"/>
    <n v="2798.69"/>
    <n v="0"/>
    <n v="2798.69"/>
    <n v="2856.94"/>
    <n v="-58.25"/>
    <n v="9.5"/>
    <n v="0"/>
    <n v="9.5"/>
    <n v="9.6980000000000004"/>
    <n v="-0.1980000000000004"/>
  </r>
  <r>
    <s v="1437171"/>
    <s v="JCL CHAMPENOIS      / MACHINE HOUR"/>
    <x v="2"/>
    <x v="0"/>
    <n v="3745.05"/>
    <n v="0"/>
    <n v="3745.05"/>
    <n v="3823"/>
    <n v="-77.949999999999818"/>
    <n v="9.5"/>
    <n v="0"/>
    <n v="9.5"/>
    <n v="9.6980000000000004"/>
    <n v="-0.1980000000000004"/>
  </r>
  <r>
    <s v="1437171"/>
    <s v="JCL CHAMPENOIS      / LABOUR HOURS"/>
    <x v="2"/>
    <x v="0"/>
    <n v="4510.8599999999997"/>
    <n v="0"/>
    <n v="4510.8599999999997"/>
    <n v="4604.88"/>
    <n v="-94.020000000000437"/>
    <n v="57"/>
    <n v="0"/>
    <n v="57"/>
    <n v="58.188000000000002"/>
    <n v="-1.1880000000000024"/>
  </r>
  <r>
    <s v="1437171"/>
    <s v="ULS PONGRACZ                1X375ML  DGO"/>
    <x v="3"/>
    <x v="1"/>
    <n v="-190710.24"/>
    <n v="0"/>
    <n v="-190710.24"/>
    <n v="-190710.26"/>
    <n v="2.0000000018626451E-2"/>
    <n v="-7739"/>
    <n v="0"/>
    <n v="-7739"/>
    <n v="-7739"/>
    <n v="0"/>
  </r>
  <r>
    <s v="1437171"/>
    <s v="ULS PONGRACZ                1X375ML  MDC"/>
    <x v="4"/>
    <x v="1"/>
    <n v="157659.54"/>
    <n v="161874.38"/>
    <n v="-4214.8399999999965"/>
    <n v="161874.38"/>
    <n v="-4214.8399999999965"/>
    <n v="7839"/>
    <n v="8048.56"/>
    <n v="-209.5600000000004"/>
    <n v="8048.56"/>
    <n v="-209.5600000000004"/>
  </r>
  <r>
    <s v="1437171"/>
    <s v="WIR PONGRACZ NR087 750  V3"/>
    <x v="4"/>
    <x v="2"/>
    <n v="3954.21"/>
    <n v="3893.3333333333335"/>
    <n v="60.876666666666551"/>
    <n v="3971.2"/>
    <n v="-16.989999999999782"/>
    <n v="7860"/>
    <n v="7739"/>
    <n v="121"/>
    <n v="7893.78"/>
    <n v="-33.779999999999745"/>
  </r>
  <r>
    <s v="1437171"/>
    <s v="CORK PONGRACZ 30.5  EXTRA 750 V2"/>
    <x v="4"/>
    <x v="2"/>
    <n v="13618.8"/>
    <n v="13512.298507462687"/>
    <n v="106.50149253731252"/>
    <n v="13579.86"/>
    <n v="38.93999999999869"/>
    <n v="7800"/>
    <n v="7739"/>
    <n v="61"/>
    <n v="7777.6949999999997"/>
    <n v="22.305000000000291"/>
  </r>
  <r>
    <s v="1437171"/>
    <s v="DOSAGE MCC NEW"/>
    <x v="4"/>
    <x v="3"/>
    <n v="681.13"/>
    <n v="0"/>
    <n v="681.13"/>
    <n v="0"/>
    <n v="681.13"/>
    <n v="50"/>
    <n v="0"/>
    <n v="50"/>
    <n v="0"/>
    <n v="50"/>
  </r>
  <r>
    <s v="1437172"/>
    <s v=" "/>
    <x v="0"/>
    <x v="0"/>
    <n v="-2779.31"/>
    <n v="0"/>
    <n v="-2779.31"/>
    <n v="0"/>
    <n v="-2779.31"/>
    <n v="0"/>
    <n v="0"/>
    <n v="0"/>
    <n v="0"/>
    <n v="0"/>
  </r>
  <r>
    <s v="1437172"/>
    <s v="OH: BULK PREP DEPREC"/>
    <x v="1"/>
    <x v="0"/>
    <n v="0"/>
    <n v="0"/>
    <n v="0"/>
    <n v="0.03"/>
    <n v="-0.03"/>
    <n v="0"/>
    <n v="0"/>
    <n v="0"/>
    <n v="0"/>
    <n v="0"/>
  </r>
  <r>
    <s v="1437172"/>
    <s v="OH: INDIRECT DEPREC"/>
    <x v="1"/>
    <x v="0"/>
    <n v="0"/>
    <n v="0"/>
    <n v="0"/>
    <n v="0.15"/>
    <n v="-0.15"/>
    <n v="0"/>
    <n v="0"/>
    <n v="0"/>
    <n v="0"/>
    <n v="0"/>
  </r>
  <r>
    <s v="1437172"/>
    <s v="OH:UNUSED CAPACITY"/>
    <x v="1"/>
    <x v="0"/>
    <n v="0"/>
    <n v="0"/>
    <n v="0"/>
    <n v="1.06"/>
    <n v="-1.06"/>
    <n v="0"/>
    <n v="0"/>
    <n v="0"/>
    <n v="0"/>
    <n v="0"/>
  </r>
  <r>
    <s v="1437172"/>
    <s v="OVERHEAD: BULK PREP"/>
    <x v="1"/>
    <x v="0"/>
    <n v="0"/>
    <n v="0"/>
    <n v="0"/>
    <n v="1.92"/>
    <n v="-1.92"/>
    <n v="0"/>
    <n v="0"/>
    <n v="0"/>
    <n v="0"/>
    <n v="0"/>
  </r>
  <r>
    <s v="1437172"/>
    <s v="OVERHEAD: INDIRECT"/>
    <x v="1"/>
    <x v="0"/>
    <n v="0"/>
    <n v="0"/>
    <n v="0"/>
    <n v="4.2"/>
    <n v="-4.2"/>
    <n v="0"/>
    <n v="0"/>
    <n v="0"/>
    <n v="0"/>
    <n v="0"/>
  </r>
  <r>
    <s v="1437172"/>
    <s v="JCL CHAMPENOIS      / MACHINE DEPR"/>
    <x v="2"/>
    <x v="0"/>
    <n v="1031.0999999999999"/>
    <n v="0"/>
    <n v="1031.0999999999999"/>
    <n v="402.39"/>
    <n v="628.70999999999992"/>
    <n v="3.5"/>
    <n v="0"/>
    <n v="3.5"/>
    <n v="1.3660000000000001"/>
    <n v="2.1339999999999999"/>
  </r>
  <r>
    <s v="1437172"/>
    <s v="JCL CHAMPENOIS      / MACHINE HOUR"/>
    <x v="2"/>
    <x v="0"/>
    <n v="1379.75"/>
    <n v="0"/>
    <n v="1379.75"/>
    <n v="538.45000000000005"/>
    <n v="841.3"/>
    <n v="3.5"/>
    <n v="0"/>
    <n v="3.5"/>
    <n v="1.3660000000000001"/>
    <n v="2.1339999999999999"/>
  </r>
  <r>
    <s v="1437172"/>
    <s v="JCL CHAMPENOIS      / LABOUR HOURS"/>
    <x v="2"/>
    <x v="0"/>
    <n v="1661.9"/>
    <n v="0"/>
    <n v="1661.9"/>
    <n v="648.57000000000005"/>
    <n v="1013.33"/>
    <n v="21"/>
    <n v="0"/>
    <n v="21"/>
    <n v="8.1950000000000003"/>
    <n v="12.805"/>
  </r>
  <r>
    <s v="1437172"/>
    <s v="ULS PONGRACZ ROSE           1X375ML  DGO"/>
    <x v="3"/>
    <x v="1"/>
    <n v="-26947.15"/>
    <n v="0"/>
    <n v="-26947.15"/>
    <n v="-26947.15"/>
    <n v="0"/>
    <n v="-1090"/>
    <n v="0"/>
    <n v="-1090"/>
    <n v="-1090"/>
    <n v="0"/>
  </r>
  <r>
    <s v="1437172"/>
    <s v="ULS PONGRACZ                1X375ML  MDC"/>
    <x v="4"/>
    <x v="1"/>
    <n v="22948.02"/>
    <n v="22799.21"/>
    <n v="148.81000000000131"/>
    <n v="22799.21"/>
    <n v="148.81000000000131"/>
    <n v="1141"/>
    <n v="1133.5999999999999"/>
    <n v="7.4000000000000909"/>
    <n v="1133.5999999999999"/>
    <n v="7.4000000000000909"/>
  </r>
  <r>
    <s v="1437172"/>
    <s v="WIR PONGRACZ NR087 750 PINK  V2"/>
    <x v="4"/>
    <x v="2"/>
    <n v="575.14"/>
    <n v="569.9019607843137"/>
    <n v="5.2380392156862854"/>
    <n v="581.29999999999995"/>
    <n v="-6.1599999999999682"/>
    <n v="1100"/>
    <n v="1090"/>
    <n v="10"/>
    <n v="1111.8"/>
    <n v="-11.799999999999955"/>
  </r>
  <r>
    <s v="1437172"/>
    <s v="CORK PONGRACZ 30.5  EXTRA 750 V2"/>
    <x v="4"/>
    <x v="2"/>
    <n v="1920.6"/>
    <n v="1903.1442786069651"/>
    <n v="17.455721393034764"/>
    <n v="1912.66"/>
    <n v="7.9399999999998272"/>
    <n v="1100"/>
    <n v="1090"/>
    <n v="10"/>
    <n v="1095.45"/>
    <n v="4.5499999999999545"/>
  </r>
  <r>
    <s v="1437172"/>
    <s v="DOSAGE PNOIR ROSE NEW"/>
    <x v="4"/>
    <x v="3"/>
    <n v="209.95"/>
    <n v="57.21"/>
    <n v="152.73999999999998"/>
    <n v="57.21"/>
    <n v="152.73999999999998"/>
    <n v="20"/>
    <n v="5.45"/>
    <n v="14.55"/>
    <n v="5.45"/>
    <n v="14.55"/>
  </r>
  <r>
    <s v="1437199"/>
    <s v=" "/>
    <x v="0"/>
    <x v="0"/>
    <n v="15443.71"/>
    <n v="0"/>
    <n v="15443.71"/>
    <n v="0"/>
    <n v="15443.71"/>
    <n v="0"/>
    <n v="0"/>
    <n v="0"/>
    <n v="0"/>
    <n v="0"/>
  </r>
  <r>
    <s v="1437199"/>
    <s v="OH: BULK PREP DEPREC"/>
    <x v="1"/>
    <x v="0"/>
    <n v="278.79000000000002"/>
    <n v="0"/>
    <n v="278.79000000000002"/>
    <n v="280.33999999999997"/>
    <n v="-1.5499999999999545"/>
    <n v="0"/>
    <n v="0"/>
    <n v="0"/>
    <n v="0"/>
    <n v="0"/>
  </r>
  <r>
    <s v="1437199"/>
    <s v="OH: INDIRECT DEPREC"/>
    <x v="1"/>
    <x v="0"/>
    <n v="1250.43"/>
    <n v="0"/>
    <n v="1250.43"/>
    <n v="1257.4000000000001"/>
    <n v="-6.9700000000000273"/>
    <n v="0"/>
    <n v="0"/>
    <n v="0"/>
    <n v="0"/>
    <n v="0"/>
  </r>
  <r>
    <s v="1437199"/>
    <s v="JCL LINE 1          / MACHINE HOUR"/>
    <x v="2"/>
    <x v="0"/>
    <n v="2503.48"/>
    <n v="0"/>
    <n v="2503.48"/>
    <n v="2824.21"/>
    <n v="-320.73"/>
    <n v="6.17"/>
    <n v="0"/>
    <n v="6.17"/>
    <n v="6.96"/>
    <n v="-0.79"/>
  </r>
  <r>
    <s v="1437199"/>
    <s v="OH:UNUSED CAPACITY"/>
    <x v="1"/>
    <x v="0"/>
    <n v="8908.89"/>
    <n v="0"/>
    <n v="8908.89"/>
    <n v="8958.52"/>
    <n v="-49.630000000001019"/>
    <n v="0"/>
    <n v="0"/>
    <n v="0"/>
    <n v="0"/>
    <n v="0"/>
  </r>
  <r>
    <s v="1437199"/>
    <s v="JCL LINE 1          / MACHINE DEPR"/>
    <x v="2"/>
    <x v="0"/>
    <n v="11192.38"/>
    <n v="0"/>
    <n v="11192.38"/>
    <n v="12626.28"/>
    <n v="-1433.9000000000015"/>
    <n v="6.17"/>
    <n v="0"/>
    <n v="6.17"/>
    <n v="6.96"/>
    <n v="-0.79"/>
  </r>
  <r>
    <s v="1437199"/>
    <s v="JCL LINE 1          / LABOUR HOURS"/>
    <x v="2"/>
    <x v="0"/>
    <n v="13181.16"/>
    <n v="0"/>
    <n v="13181.16"/>
    <n v="14869.43"/>
    <n v="-1688.2700000000004"/>
    <n v="129.57"/>
    <n v="0"/>
    <n v="129.57"/>
    <n v="146.166"/>
    <n v="-16.596000000000004"/>
  </r>
  <r>
    <s v="1437199"/>
    <s v="OVERHEAD: BULK PREP"/>
    <x v="1"/>
    <x v="0"/>
    <n v="16069.17"/>
    <n v="0"/>
    <n v="16069.17"/>
    <n v="16158.71"/>
    <n v="-89.539999999999054"/>
    <n v="0"/>
    <n v="0"/>
    <n v="0"/>
    <n v="0"/>
    <n v="0"/>
  </r>
  <r>
    <s v="1437199"/>
    <s v="OVERHEAD: INDIRECT"/>
    <x v="1"/>
    <x v="0"/>
    <n v="35229.24"/>
    <n v="0"/>
    <n v="35229.24"/>
    <n v="35425.53"/>
    <n v="-196.29000000000087"/>
    <n v="0"/>
    <n v="0"/>
    <n v="0"/>
    <n v="0"/>
    <n v="0"/>
  </r>
  <r>
    <s v="1437199"/>
    <s v="JCLEROUX LACHSN 12X750ML PROMO"/>
    <x v="3"/>
    <x v="4"/>
    <n v="-926196.69"/>
    <n v="0"/>
    <n v="-926196.69"/>
    <n v="-926196.7"/>
    <n v="1.0000000009313226E-2"/>
    <n v="-5081"/>
    <n v="0"/>
    <n v="-5081"/>
    <n v="-5081"/>
    <n v="0"/>
  </r>
  <r>
    <s v="1437199"/>
    <s v="LAB 100X160MM S/ADH OUTER CTN SOL PROMO"/>
    <x v="4"/>
    <x v="2"/>
    <n v="0"/>
    <n v="2489.6862745098038"/>
    <n v="-2489.6862745098038"/>
    <n v="2539.48"/>
    <n v="-2539.48"/>
    <n v="0"/>
    <n v="10162"/>
    <n v="-10162"/>
    <n v="10365.24"/>
    <n v="-10365.24"/>
  </r>
  <r>
    <s v="1437199"/>
    <s v="LAB JCLEROUX LACHSN 750 7.5% V10H BCK"/>
    <x v="4"/>
    <x v="2"/>
    <n v="3893.29"/>
    <n v="3885.1330049261082"/>
    <n v="8.1569950738917214"/>
    <n v="3943.41"/>
    <n v="-50.119999999999891"/>
    <n v="61100"/>
    <n v="60972"/>
    <n v="128"/>
    <n v="61886.58"/>
    <n v="-786.58000000000175"/>
  </r>
  <r>
    <s v="1437199"/>
    <s v="PAR CHIP 12X750 BN0503           V3"/>
    <x v="4"/>
    <x v="2"/>
    <n v="5044.1899999999996"/>
    <n v="5035.273631840796"/>
    <n v="8.9163681592035573"/>
    <n v="5060.45"/>
    <n v="-16.260000000000218"/>
    <n v="5090"/>
    <n v="5081"/>
    <n v="9"/>
    <n v="5106.4049999999997"/>
    <n v="-16.404999999999745"/>
  </r>
  <r>
    <s v="1437199"/>
    <s v="LAB JCLEROUX LACHSN 750 V9 BDY"/>
    <x v="4"/>
    <x v="2"/>
    <n v="15053.82"/>
    <n v="15022.285714285714"/>
    <n v="31.534285714285943"/>
    <n v="15247.62"/>
    <n v="-193.80000000000109"/>
    <n v="61100"/>
    <n v="60972"/>
    <n v="128"/>
    <n v="61886.58"/>
    <n v="-786.58000000000175"/>
  </r>
  <r>
    <s v="1437199"/>
    <s v="LAB JCLEROUX GEN  750  NCK PROMO"/>
    <x v="4"/>
    <x v="2"/>
    <n v="17404.34"/>
    <n v="17367.871921182264"/>
    <n v="36.468078817735659"/>
    <n v="17628.39"/>
    <n v="-224.04999999999927"/>
    <n v="61100"/>
    <n v="60972"/>
    <n v="128"/>
    <n v="61886.58"/>
    <n v="-786.58000000000175"/>
  </r>
  <r>
    <s v="1437199"/>
    <s v="WIR JCLEROUX GEN SPARK       750&amp;1.5L V2"/>
    <x v="4"/>
    <x v="2"/>
    <n v="28258.42"/>
    <n v="28668.421568627451"/>
    <n v="-410.0015686274528"/>
    <n v="29241.79"/>
    <n v="-983.37000000000262"/>
    <n v="60100"/>
    <n v="60972"/>
    <n v="-872"/>
    <n v="62191.44"/>
    <n v="-2091.4400000000023"/>
  </r>
  <r>
    <s v="1437199"/>
    <s v="CTN JCLEROUX LACHSN GEN 12X750BN503PROMO"/>
    <x v="4"/>
    <x v="2"/>
    <n v="32279.200000000001"/>
    <n v="31908.679802955667"/>
    <n v="370.52019704433405"/>
    <n v="32387.31"/>
    <n v="-108.11000000000058"/>
    <n v="5140"/>
    <n v="5081"/>
    <n v="59"/>
    <n v="5157.2150000000001"/>
    <n v="-17.215000000000146"/>
  </r>
  <r>
    <s v="1437199"/>
    <s v="CORK SPARK FIRST UNPRT 750 1 DISK"/>
    <x v="4"/>
    <x v="2"/>
    <n v="62523.23"/>
    <n v="63430.388059701494"/>
    <n v="-907.15805970149086"/>
    <n v="63747.54"/>
    <n v="-1224.3099999999977"/>
    <n v="60100"/>
    <n v="60972"/>
    <n v="-872"/>
    <n v="61276.86"/>
    <n v="-1176.8600000000006"/>
  </r>
  <r>
    <s v="1437199"/>
    <s v="FOI+RIBJCLEROUXLACHSN34X127ALU750PROMV2"/>
    <x v="4"/>
    <x v="2"/>
    <n v="84137.87"/>
    <n v="80319.940886699522"/>
    <n v="3817.9291133004735"/>
    <n v="81524.740000000005"/>
    <n v="2613.1299999999901"/>
    <n v="63870"/>
    <n v="60972"/>
    <n v="2898"/>
    <n v="61886.58"/>
    <n v="1983.4199999999983"/>
  </r>
  <r>
    <s v="1437199"/>
    <s v="BOT 0503 750 GRN   CORK  SPARKLING   NEW"/>
    <x v="4"/>
    <x v="2"/>
    <n v="301426.75"/>
    <n v="305800.18811881187"/>
    <n v="-4373.4381188118714"/>
    <n v="308858.19"/>
    <n v="-7431.4400000000023"/>
    <n v="60100"/>
    <n v="60972"/>
    <n v="-872"/>
    <n v="61581.72"/>
    <n v="-1481.7200000000012"/>
  </r>
  <r>
    <s v="1437199"/>
    <s v="BULK JCLEROUX LAC"/>
    <x v="4"/>
    <x v="3"/>
    <n v="269039.84999999998"/>
    <n v="269192.9054726368"/>
    <n v="-153.0554726368282"/>
    <n v="270538.87"/>
    <n v="-1499.0200000000186"/>
    <n v="45703"/>
    <n v="45729"/>
    <n v="-26"/>
    <n v="45957.644999999997"/>
    <n v="-254.6449999999968"/>
  </r>
  <r>
    <s v="1437199"/>
    <s v="CO2"/>
    <x v="4"/>
    <x v="5"/>
    <n v="3078.48"/>
    <n v="3018.1176470588234"/>
    <n v="60.362352941176596"/>
    <n v="3078.48"/>
    <n v="0"/>
    <n v="559.72299999999996"/>
    <n v="548.74803921568628"/>
    <n v="10.97496078431368"/>
    <n v="559.72299999999996"/>
    <n v="0"/>
  </r>
  <r>
    <s v="1437200"/>
    <s v=" "/>
    <x v="0"/>
    <x v="0"/>
    <n v="4619.82"/>
    <n v="0"/>
    <n v="4619.82"/>
    <n v="0"/>
    <n v="4619.82"/>
    <n v="0"/>
    <n v="0"/>
    <n v="0"/>
    <n v="0"/>
    <n v="0"/>
  </r>
  <r>
    <s v="1437200"/>
    <s v="OH: BULK PREP DEPREC"/>
    <x v="1"/>
    <x v="0"/>
    <n v="285.20999999999998"/>
    <n v="0"/>
    <n v="285.20999999999998"/>
    <n v="286.02"/>
    <n v="-0.81000000000000227"/>
    <n v="0"/>
    <n v="0"/>
    <n v="0"/>
    <n v="0"/>
    <n v="0"/>
  </r>
  <r>
    <s v="1437200"/>
    <s v="OH: INDIRECT DEPREC"/>
    <x v="1"/>
    <x v="0"/>
    <n v="1279.22"/>
    <n v="0"/>
    <n v="1279.22"/>
    <n v="1282.8900000000001"/>
    <n v="-3.6700000000000728"/>
    <n v="0"/>
    <n v="0"/>
    <n v="0"/>
    <n v="0"/>
    <n v="0"/>
  </r>
  <r>
    <s v="1437200"/>
    <s v="JCL LINE 1          / MACHINE HOUR"/>
    <x v="2"/>
    <x v="0"/>
    <n v="2568.4"/>
    <n v="0"/>
    <n v="2568.4"/>
    <n v="2881.46"/>
    <n v="-313.05999999999995"/>
    <n v="6.33"/>
    <n v="0"/>
    <n v="6.33"/>
    <n v="7.1020000000000003"/>
    <n v="-0.77200000000000024"/>
  </r>
  <r>
    <s v="1437200"/>
    <s v="OH:UNUSED CAPACITY"/>
    <x v="1"/>
    <x v="0"/>
    <n v="9113.9500000000007"/>
    <n v="0"/>
    <n v="9113.9500000000007"/>
    <n v="9140.1299999999992"/>
    <n v="-26.179999999998472"/>
    <n v="0"/>
    <n v="0"/>
    <n v="0"/>
    <n v="0"/>
    <n v="0"/>
  </r>
  <r>
    <s v="1437200"/>
    <s v="JCL LINE 1          / MACHINE DEPR"/>
    <x v="2"/>
    <x v="0"/>
    <n v="11482.62"/>
    <n v="0"/>
    <n v="11482.62"/>
    <n v="12882.23"/>
    <n v="-1399.6099999999988"/>
    <n v="6.33"/>
    <n v="0"/>
    <n v="6.33"/>
    <n v="7.1020000000000003"/>
    <n v="-0.77200000000000024"/>
  </r>
  <r>
    <s v="1437200"/>
    <s v="JCL LINE 1          / LABOUR HOURS"/>
    <x v="2"/>
    <x v="0"/>
    <n v="13522.97"/>
    <n v="0"/>
    <n v="13522.97"/>
    <n v="15170.86"/>
    <n v="-1647.8900000000012"/>
    <n v="132.93"/>
    <n v="0"/>
    <n v="132.93"/>
    <n v="149.12899999999999"/>
    <n v="-16.198999999999984"/>
  </r>
  <r>
    <s v="1437200"/>
    <s v="OVERHEAD: BULK PREP"/>
    <x v="1"/>
    <x v="0"/>
    <n v="16439.060000000001"/>
    <n v="0"/>
    <n v="16439.060000000001"/>
    <n v="16486.27"/>
    <n v="-47.209999999999127"/>
    <n v="0"/>
    <n v="0"/>
    <n v="0"/>
    <n v="0"/>
    <n v="0"/>
  </r>
  <r>
    <s v="1437200"/>
    <s v="OVERHEAD: INDIRECT"/>
    <x v="1"/>
    <x v="0"/>
    <n v="36040.160000000003"/>
    <n v="0"/>
    <n v="36040.160000000003"/>
    <n v="36143.660000000003"/>
    <n v="-103.5"/>
    <n v="0"/>
    <n v="0"/>
    <n v="0"/>
    <n v="0"/>
    <n v="0"/>
  </r>
  <r>
    <s v="1437200"/>
    <s v="JCLEROUX LACHSN 12X750ML PROMO"/>
    <x v="3"/>
    <x v="4"/>
    <n v="-947009.18"/>
    <n v="0"/>
    <n v="-947009.18"/>
    <n v="-947009.17"/>
    <n v="-1.0000000009313226E-2"/>
    <n v="-5184"/>
    <n v="0"/>
    <n v="-5184"/>
    <n v="-5184"/>
    <n v="0"/>
  </r>
  <r>
    <s v="1437200"/>
    <s v="LAB 100X125MMWHT SEMI-GLOSSS/ADHOUTERCTN"/>
    <x v="4"/>
    <x v="2"/>
    <n v="0"/>
    <n v="441.25742574257424"/>
    <n v="-441.25742574257424"/>
    <n v="445.67"/>
    <n v="-445.67"/>
    <n v="0"/>
    <n v="5184"/>
    <n v="-5184"/>
    <n v="5235.84"/>
    <n v="-5235.84"/>
  </r>
  <r>
    <s v="1437200"/>
    <s v="LAB JCLEROUX LACHSN 750 7.5% V10H BCK"/>
    <x v="4"/>
    <x v="2"/>
    <n v="3982.5"/>
    <n v="3963.8916256157636"/>
    <n v="18.608374384236413"/>
    <n v="4023.35"/>
    <n v="-40.849999999999909"/>
    <n v="62500"/>
    <n v="62208"/>
    <n v="292"/>
    <n v="63141.120000000003"/>
    <n v="-641.12000000000262"/>
  </r>
  <r>
    <s v="1437200"/>
    <s v="PAR CHIP 12X750 BN0503           V3"/>
    <x v="4"/>
    <x v="2"/>
    <n v="5376.84"/>
    <n v="5370.626865671642"/>
    <n v="6.2131343283581373"/>
    <n v="5397.48"/>
    <n v="-20.639999999999418"/>
    <n v="5190"/>
    <n v="5184"/>
    <n v="6"/>
    <n v="5209.92"/>
    <n v="-19.920000000000073"/>
  </r>
  <r>
    <s v="1437200"/>
    <s v="LAB JCLEROUX LACHSN 750 V9 BDY"/>
    <x v="4"/>
    <x v="2"/>
    <n v="15398.75"/>
    <n v="15326.807881773399"/>
    <n v="71.942118226601451"/>
    <n v="15556.71"/>
    <n v="-157.95999999999913"/>
    <n v="62500"/>
    <n v="62208"/>
    <n v="292"/>
    <n v="63141.120000000003"/>
    <n v="-641.12000000000262"/>
  </r>
  <r>
    <s v="1437200"/>
    <s v="LAB JCLEROUX GEN  750  NCK PROMO"/>
    <x v="4"/>
    <x v="2"/>
    <n v="17860.09"/>
    <n v="17719.950738916257"/>
    <n v="140.13926108374289"/>
    <n v="17985.75"/>
    <n v="-125.65999999999985"/>
    <n v="62700"/>
    <n v="62208"/>
    <n v="492"/>
    <n v="63141.120000000003"/>
    <n v="-441.12000000000262"/>
  </r>
  <r>
    <s v="1437200"/>
    <s v="WIR JCLEROUX GEN SPARK       750&amp;1.5L V2"/>
    <x v="4"/>
    <x v="2"/>
    <n v="29408.97"/>
    <n v="29249.578431372549"/>
    <n v="159.39156862745222"/>
    <n v="29834.57"/>
    <n v="-425.59999999999854"/>
    <n v="62547"/>
    <n v="62208"/>
    <n v="339"/>
    <n v="63452.160000000003"/>
    <n v="-905.16000000000349"/>
  </r>
  <r>
    <s v="1437200"/>
    <s v="CTN JCLEROUX LACHSN GEN 12X750BN503PROMO"/>
    <x v="4"/>
    <x v="2"/>
    <n v="32838.120000000003"/>
    <n v="32555.517241379312"/>
    <n v="282.60275862069102"/>
    <n v="33043.85"/>
    <n v="-205.72999999999593"/>
    <n v="5229"/>
    <n v="5184"/>
    <n v="45"/>
    <n v="5261.76"/>
    <n v="-32.760000000000218"/>
  </r>
  <r>
    <s v="1437200"/>
    <s v="CORK SPARK FIRST UNPRT 750 1 DISK"/>
    <x v="4"/>
    <x v="2"/>
    <n v="65228.07"/>
    <n v="64716.228855721391"/>
    <n v="511.84114427860914"/>
    <n v="65039.81"/>
    <n v="188.26000000000204"/>
    <n v="62700"/>
    <n v="62208"/>
    <n v="492"/>
    <n v="62519.040000000001"/>
    <n v="180.95999999999913"/>
  </r>
  <r>
    <s v="1437200"/>
    <s v="FOI+RIBJCLEROUXLACHSN34X127ALU750PROMV2"/>
    <x v="4"/>
    <x v="2"/>
    <n v="90835.53"/>
    <n v="85837.645320197043"/>
    <n v="4997.8846798029554"/>
    <n v="87125.21"/>
    <n v="3710.3199999999924"/>
    <n v="65830"/>
    <n v="62208"/>
    <n v="3622"/>
    <n v="63141.120000000003"/>
    <n v="2688.8799999999974"/>
  </r>
  <r>
    <s v="1437200"/>
    <s v="BOT 0503 750 GRN   CORK  SPARKLING   NEW"/>
    <x v="4"/>
    <x v="2"/>
    <n v="312355.34999999998"/>
    <n v="311999.24752475246"/>
    <n v="356.10247524752049"/>
    <n v="315119.24"/>
    <n v="-2763.890000000014"/>
    <n v="62279"/>
    <n v="62208"/>
    <n v="71"/>
    <n v="62830.080000000002"/>
    <n v="-551.08000000000175"/>
  </r>
  <r>
    <s v="1437200"/>
    <s v="BULK JCLEROUX LAC"/>
    <x v="4"/>
    <x v="3"/>
    <n v="275232.65999999997"/>
    <n v="274649.87064676615"/>
    <n v="582.78935323382029"/>
    <n v="276023.12"/>
    <n v="-790.46000000002095"/>
    <n v="46755"/>
    <n v="46656"/>
    <n v="99"/>
    <n v="46889.279999999999"/>
    <n v="-134.27999999999884"/>
  </r>
  <r>
    <s v="1437200"/>
    <s v="CO2"/>
    <x v="4"/>
    <x v="5"/>
    <n v="3140.89"/>
    <n v="3079.294117647059"/>
    <n v="61.595882352940862"/>
    <n v="3140.88"/>
    <n v="9.9999999997635314E-3"/>
    <n v="571.07000000000005"/>
    <n v="559.87156862745087"/>
    <n v="11.19843137254918"/>
    <n v="571.06899999999996"/>
    <n v="1.00000000009004E-3"/>
  </r>
  <r>
    <s v="1437201"/>
    <s v=" "/>
    <x v="0"/>
    <x v="0"/>
    <n v="5372.7"/>
    <n v="0"/>
    <n v="5372.7"/>
    <n v="0"/>
    <n v="5372.7"/>
    <n v="0"/>
    <n v="0"/>
    <n v="0"/>
    <n v="0"/>
    <n v="0"/>
  </r>
  <r>
    <s v="1437201"/>
    <s v="OH: BULK PREP DEPREC"/>
    <x v="1"/>
    <x v="0"/>
    <n v="84.88"/>
    <n v="0"/>
    <n v="84.88"/>
    <n v="85"/>
    <n v="-0.12000000000000455"/>
    <n v="0"/>
    <n v="0"/>
    <n v="0"/>
    <n v="0"/>
    <n v="0"/>
  </r>
  <r>
    <s v="1437201"/>
    <s v="OH: INDIRECT DEPREC"/>
    <x v="1"/>
    <x v="0"/>
    <n v="380.69"/>
    <n v="0"/>
    <n v="380.69"/>
    <n v="381.23"/>
    <n v="-0.54000000000002046"/>
    <n v="0"/>
    <n v="0"/>
    <n v="0"/>
    <n v="0"/>
    <n v="0"/>
  </r>
  <r>
    <s v="1437201"/>
    <s v="JCL LINE 1          / MACHINE HOUR"/>
    <x v="2"/>
    <x v="0"/>
    <n v="843.96"/>
    <n v="0"/>
    <n v="843.96"/>
    <n v="1250.1199999999999"/>
    <n v="-406.15999999999985"/>
    <n v="2.08"/>
    <n v="0"/>
    <n v="2.08"/>
    <n v="3.081"/>
    <n v="-1.0009999999999999"/>
  </r>
  <r>
    <s v="1437201"/>
    <s v="OH:UNUSED CAPACITY"/>
    <x v="1"/>
    <x v="0"/>
    <n v="2712.26"/>
    <n v="0"/>
    <n v="2712.26"/>
    <n v="2716.12"/>
    <n v="-3.8599999999996726"/>
    <n v="0"/>
    <n v="0"/>
    <n v="0"/>
    <n v="0"/>
    <n v="0"/>
  </r>
  <r>
    <s v="1437201"/>
    <s v="OVERHEAD: BULK PREP"/>
    <x v="1"/>
    <x v="0"/>
    <n v="4892.16"/>
    <n v="0"/>
    <n v="4892.16"/>
    <n v="4899.13"/>
    <n v="-6.9700000000002547"/>
    <n v="0"/>
    <n v="0"/>
    <n v="0"/>
    <n v="0"/>
    <n v="0"/>
  </r>
  <r>
    <s v="1437201"/>
    <s v="JCL LINE 1          / MACHINE DEPR"/>
    <x v="2"/>
    <x v="0"/>
    <n v="3773.12"/>
    <n v="0"/>
    <n v="3773.12"/>
    <n v="5588.93"/>
    <n v="-1815.8100000000004"/>
    <n v="2.08"/>
    <n v="0"/>
    <n v="2.08"/>
    <n v="3.081"/>
    <n v="-1.0009999999999999"/>
  </r>
  <r>
    <s v="1437201"/>
    <s v="JCL LINE 1          / LABOUR HOURS"/>
    <x v="2"/>
    <x v="0"/>
    <n v="4443.57"/>
    <n v="0"/>
    <n v="4443.57"/>
    <n v="6582.03"/>
    <n v="-2138.46"/>
    <n v="43.68"/>
    <n v="0"/>
    <n v="43.68"/>
    <n v="64.700999999999993"/>
    <n v="-21.020999999999994"/>
  </r>
  <r>
    <s v="1437201"/>
    <s v="OVERHEAD: INDIRECT"/>
    <x v="1"/>
    <x v="0"/>
    <n v="10725.33"/>
    <n v="0"/>
    <n v="10725.33"/>
    <n v="10740.61"/>
    <n v="-15.280000000000655"/>
    <n v="0"/>
    <n v="0"/>
    <n v="0"/>
    <n v="0"/>
    <n v="0"/>
  </r>
  <r>
    <s v="1437201"/>
    <s v="JCLEROUX LACHSN 6X750ML  ANGL PROMO"/>
    <x v="3"/>
    <x v="4"/>
    <n v="-288688.15999999997"/>
    <n v="0"/>
    <n v="-288688.15999999997"/>
    <n v="-288688.17"/>
    <n v="1.0000000009313226E-2"/>
    <n v="-3081"/>
    <n v="0"/>
    <n v="-3081"/>
    <n v="-3081"/>
    <n v="0"/>
  </r>
  <r>
    <s v="1437201"/>
    <s v="LAB 100X125MMWHT SEMI-GLOSSS/ADHOUTERCTN"/>
    <x v="4"/>
    <x v="2"/>
    <n v="267.45"/>
    <n v="0"/>
    <n v="267.45"/>
    <n v="0"/>
    <n v="267.45"/>
    <n v="3142"/>
    <n v="0"/>
    <n v="3142"/>
    <n v="0"/>
    <n v="3142"/>
  </r>
  <r>
    <s v="1437201"/>
    <s v="LAB JCLEROUX LACHSN 750 7.5% ANGL V3 BCK"/>
    <x v="4"/>
    <x v="2"/>
    <n v="1123.8800000000001"/>
    <n v="0"/>
    <n v="1123.8800000000001"/>
    <n v="0"/>
    <n v="1123.8800000000001"/>
    <n v="18500"/>
    <n v="0"/>
    <n v="18500"/>
    <n v="0"/>
    <n v="18500"/>
  </r>
  <r>
    <s v="1437201"/>
    <s v="LAB JCLEROUX GEN  750  NCK PROMO"/>
    <x v="4"/>
    <x v="2"/>
    <n v="5269.72"/>
    <n v="0"/>
    <n v="5269.72"/>
    <n v="0"/>
    <n v="5269.72"/>
    <n v="18500"/>
    <n v="0"/>
    <n v="18500"/>
    <n v="0"/>
    <n v="18500"/>
  </r>
  <r>
    <s v="1437201"/>
    <s v="LAB 100X160MM S/ADH OUTER CTN SOL PROMO"/>
    <x v="4"/>
    <x v="2"/>
    <n v="0"/>
    <n v="754.84313725490199"/>
    <n v="-754.84313725490199"/>
    <n v="769.94"/>
    <n v="-769.94"/>
    <n v="0"/>
    <n v="3081"/>
    <n v="-3081"/>
    <n v="3142.62"/>
    <n v="-3142.62"/>
  </r>
  <r>
    <s v="1437201"/>
    <s v="LAB JCLEROUX LACHSN 750 7.5% ANGL V4 BCK"/>
    <x v="4"/>
    <x v="2"/>
    <n v="0"/>
    <n v="1177.9310344827584"/>
    <n v="-1177.9310344827584"/>
    <n v="1195.5999999999999"/>
    <n v="-1195.5999999999999"/>
    <n v="0"/>
    <n v="18486"/>
    <n v="-18486"/>
    <n v="18763.29"/>
    <n v="-18763.29"/>
  </r>
  <r>
    <s v="1437201"/>
    <s v="PAR CHIP 6X750  BN0503 &amp; IMP FACETSV2"/>
    <x v="4"/>
    <x v="2"/>
    <n v="1597.53"/>
    <n v="1592.8756218905473"/>
    <n v="4.6543781094526366"/>
    <n v="1600.84"/>
    <n v="-3.3099999999999454"/>
    <n v="3090"/>
    <n v="3081"/>
    <n v="9"/>
    <n v="3096.4050000000002"/>
    <n v="-6.4050000000002001"/>
  </r>
  <r>
    <s v="1437201"/>
    <s v="LAB JCLEROUX LACHSN 750 V9 BDY"/>
    <x v="4"/>
    <x v="2"/>
    <n v="4558.03"/>
    <n v="4554.5812807881766"/>
    <n v="3.4487192118231178"/>
    <n v="4622.8999999999996"/>
    <n v="-64.869999999999891"/>
    <n v="18500"/>
    <n v="18486"/>
    <n v="14"/>
    <n v="18763.29"/>
    <n v="-263.29000000000087"/>
  </r>
  <r>
    <s v="1437201"/>
    <s v="LAB JCLEROUX LAFLEUR  750 NCK PROMO"/>
    <x v="4"/>
    <x v="2"/>
    <n v="0"/>
    <n v="5265.7339901477835"/>
    <n v="-5265.7339901477835"/>
    <n v="5344.72"/>
    <n v="-5344.72"/>
    <n v="0"/>
    <n v="18486"/>
    <n v="-18486"/>
    <n v="18763.29"/>
    <n v="-18763.29"/>
  </r>
  <r>
    <s v="1437201"/>
    <s v="WIR JCLEROUX GEN SPARK       750&amp;1.5L V2"/>
    <x v="4"/>
    <x v="2"/>
    <n v="8863.08"/>
    <n v="8691.9313725490192"/>
    <n v="171.14862745098071"/>
    <n v="8865.77"/>
    <n v="-2.6900000000005093"/>
    <n v="18850"/>
    <n v="18486"/>
    <n v="364"/>
    <n v="18855.72"/>
    <n v="-5.7200000000011642"/>
  </r>
  <r>
    <s v="1437201"/>
    <s v="CTN JCLEROUX LACHSN 6X750 BN503 ANGPROMO"/>
    <x v="4"/>
    <x v="2"/>
    <n v="12121"/>
    <n v="12046.709359605911"/>
    <n v="74.290640394088769"/>
    <n v="12227.41"/>
    <n v="-106.40999999999985"/>
    <n v="3100"/>
    <n v="3081"/>
    <n v="19"/>
    <n v="3127.2150000000001"/>
    <n v="-27.215000000000146"/>
  </r>
  <r>
    <s v="1437201"/>
    <s v="CORK SPARK FIRST UNPRT 750 1 DISK"/>
    <x v="4"/>
    <x v="2"/>
    <n v="19321.86"/>
    <n v="19231.353233830843"/>
    <n v="90.506766169157345"/>
    <n v="19327.509999999998"/>
    <n v="-5.6499999999978172"/>
    <n v="18573"/>
    <n v="18486"/>
    <n v="87"/>
    <n v="18578.43"/>
    <n v="-5.430000000000291"/>
  </r>
  <r>
    <s v="1437201"/>
    <s v="FOI+RIBJCLEROUXLACHSN34X127ALU750PROMV2"/>
    <x v="4"/>
    <x v="2"/>
    <n v="25883.23"/>
    <n v="25507.891625615764"/>
    <n v="375.33837438423507"/>
    <n v="25890.51"/>
    <n v="-7.2799999999988358"/>
    <n v="18758"/>
    <n v="18486"/>
    <n v="272"/>
    <n v="18763.29"/>
    <n v="-5.2900000000008731"/>
  </r>
  <r>
    <s v="1437201"/>
    <s v="BOT 0503 750 GRN   CORK  SPARKLING   NEW"/>
    <x v="4"/>
    <x v="2"/>
    <n v="93612.81"/>
    <n v="92715.049504950497"/>
    <n v="897.76049504950061"/>
    <n v="93642.2"/>
    <n v="-29.389999999999418"/>
    <n v="18665"/>
    <n v="18486"/>
    <n v="179"/>
    <n v="18670.86"/>
    <n v="-5.8600000000005821"/>
  </r>
  <r>
    <s v="1437201"/>
    <s v="BULK JCLEROUX LAC"/>
    <x v="4"/>
    <x v="3"/>
    <n v="81907.539999999994"/>
    <n v="81616.159203980103"/>
    <n v="291.38079601989011"/>
    <n v="82024.240000000005"/>
    <n v="-116.70000000001164"/>
    <n v="13914"/>
    <n v="13864.500497512438"/>
    <n v="49.499502487562495"/>
    <n v="13933.823"/>
    <n v="-19.82300000000032"/>
  </r>
  <r>
    <s v="1437201"/>
    <s v="CO2"/>
    <x v="4"/>
    <x v="5"/>
    <n v="933.36"/>
    <n v="915.05882352941171"/>
    <n v="18.301176470588302"/>
    <n v="933.36"/>
    <n v="0"/>
    <n v="169.702"/>
    <n v="166.37352941176468"/>
    <n v="3.3284705882353194"/>
    <n v="169.70099999999999"/>
    <n v="1.0000000000047748E-3"/>
  </r>
  <r>
    <s v="1437202"/>
    <s v=" "/>
    <x v="0"/>
    <x v="0"/>
    <n v="5340.58"/>
    <n v="0"/>
    <n v="5340.58"/>
    <n v="0"/>
    <n v="5340.58"/>
    <n v="0"/>
    <n v="0"/>
    <n v="0"/>
    <n v="0"/>
    <n v="0"/>
  </r>
  <r>
    <s v="1437202"/>
    <s v="OH: BULK PREP DEPREC"/>
    <x v="1"/>
    <x v="0"/>
    <n v="126.82"/>
    <n v="0"/>
    <n v="126.82"/>
    <n v="128.09"/>
    <n v="-1.2700000000000102"/>
    <n v="0"/>
    <n v="0"/>
    <n v="0"/>
    <n v="0"/>
    <n v="0"/>
  </r>
  <r>
    <s v="1437202"/>
    <s v="OH: INDIRECT DEPREC"/>
    <x v="1"/>
    <x v="0"/>
    <n v="568.80999999999995"/>
    <n v="0"/>
    <n v="568.80999999999995"/>
    <n v="574.5"/>
    <n v="-5.6900000000000546"/>
    <n v="0"/>
    <n v="0"/>
    <n v="0"/>
    <n v="0"/>
    <n v="0"/>
  </r>
  <r>
    <s v="1437202"/>
    <s v="JCL LINE 1          / MACHINE HOUR"/>
    <x v="2"/>
    <x v="0"/>
    <n v="1387.67"/>
    <n v="0"/>
    <n v="1387.67"/>
    <n v="1874.57"/>
    <n v="-486.89999999999986"/>
    <n v="3.42"/>
    <n v="0"/>
    <n v="3.42"/>
    <n v="4.62"/>
    <n v="-1.2000000000000002"/>
  </r>
  <r>
    <s v="1437202"/>
    <s v="OH:UNUSED CAPACITY"/>
    <x v="1"/>
    <x v="0"/>
    <n v="4052.59"/>
    <n v="0"/>
    <n v="4052.59"/>
    <n v="4093.12"/>
    <n v="-40.529999999999745"/>
    <n v="0"/>
    <n v="0"/>
    <n v="0"/>
    <n v="0"/>
    <n v="0"/>
  </r>
  <r>
    <s v="1437202"/>
    <s v="OVERHEAD: BULK PREP"/>
    <x v="1"/>
    <x v="0"/>
    <n v="7309.76"/>
    <n v="0"/>
    <n v="7309.76"/>
    <n v="7382.86"/>
    <n v="-73.099999999999454"/>
    <n v="0"/>
    <n v="0"/>
    <n v="0"/>
    <n v="0"/>
    <n v="0"/>
  </r>
  <r>
    <s v="1437202"/>
    <s v="JCL LINE 1          / MACHINE DEPR"/>
    <x v="2"/>
    <x v="0"/>
    <n v="6203.88"/>
    <n v="0"/>
    <n v="6203.88"/>
    <n v="8380.68"/>
    <n v="-2176.8000000000002"/>
    <n v="3.42"/>
    <n v="0"/>
    <n v="3.42"/>
    <n v="4.62"/>
    <n v="-1.2000000000000002"/>
  </r>
  <r>
    <s v="1437202"/>
    <s v="JCL LINE 1          / LABOUR HOURS"/>
    <x v="2"/>
    <x v="0"/>
    <n v="7306.25"/>
    <n v="0"/>
    <n v="7306.25"/>
    <n v="9869.84"/>
    <n v="-2563.59"/>
    <n v="71.819999999999993"/>
    <n v="0"/>
    <n v="71.819999999999993"/>
    <n v="97.02"/>
    <n v="-25.200000000000003"/>
  </r>
  <r>
    <s v="1437202"/>
    <s v="OVERHEAD: INDIRECT"/>
    <x v="1"/>
    <x v="0"/>
    <n v="16025.56"/>
    <n v="0"/>
    <n v="16025.56"/>
    <n v="16185.81"/>
    <n v="-160.25"/>
    <n v="0"/>
    <n v="0"/>
    <n v="0"/>
    <n v="0"/>
    <n v="0"/>
  </r>
  <r>
    <s v="1437202"/>
    <s v="JCLEROUX LAFLEUR 6X750ML ANGL PROMO"/>
    <x v="3"/>
    <x v="4"/>
    <n v="-452355.75"/>
    <n v="0"/>
    <n v="-452355.75"/>
    <n v="-452355.92"/>
    <n v="0.16999999998370185"/>
    <n v="-4620"/>
    <n v="0"/>
    <n v="-4620"/>
    <n v="-4620"/>
    <n v="0"/>
  </r>
  <r>
    <s v="1437202"/>
    <s v="LAB 100X125MMWHT SEMI-GLOSSS/ADHOUTERCTN"/>
    <x v="4"/>
    <x v="2"/>
    <n v="426.11"/>
    <n v="0"/>
    <n v="426.11"/>
    <n v="0"/>
    <n v="426.11"/>
    <n v="5006"/>
    <n v="0"/>
    <n v="5006"/>
    <n v="0"/>
    <n v="5006"/>
  </r>
  <r>
    <s v="1437202"/>
    <s v="LAB 100X160MM S/ADH OUTER CTN SOL PROMO"/>
    <x v="4"/>
    <x v="2"/>
    <n v="0"/>
    <n v="1131.9019607843138"/>
    <n v="-1131.9019607843138"/>
    <n v="1154.54"/>
    <n v="-1154.54"/>
    <n v="0"/>
    <n v="4619.9999999999991"/>
    <n v="-4619.9999999999991"/>
    <n v="4712.3999999999996"/>
    <n v="-4712.3999999999996"/>
  </r>
  <r>
    <s v="1437202"/>
    <s v="LAB JCLEROUXLAFLEUR7507.5%ANGL/MOZMV3BCK"/>
    <x v="4"/>
    <x v="2"/>
    <n v="1768.23"/>
    <n v="1766.3152709359606"/>
    <n v="1.9147290640394203"/>
    <n v="1792.81"/>
    <n v="-24.579999999999927"/>
    <n v="27750"/>
    <n v="27720"/>
    <n v="30"/>
    <n v="28135.8"/>
    <n v="-385.79999999999927"/>
  </r>
  <r>
    <s v="1437202"/>
    <s v="PAR CHIP 6X750  BN0503 &amp; IMP FACETSV2"/>
    <x v="4"/>
    <x v="2"/>
    <n v="2394.23"/>
    <n v="2388.5373134328356"/>
    <n v="5.6926865671644009"/>
    <n v="2400.48"/>
    <n v="-6.25"/>
    <n v="4631"/>
    <n v="4620"/>
    <n v="11"/>
    <n v="4643.1000000000004"/>
    <n v="-12.100000000000364"/>
  </r>
  <r>
    <s v="1437202"/>
    <s v="LAB JCLEROUX LAFLEUR 750 V3 BDY"/>
    <x v="4"/>
    <x v="2"/>
    <n v="7578.8"/>
    <n v="7570.6108374384239"/>
    <n v="8.1891625615762678"/>
    <n v="7684.17"/>
    <n v="-105.36999999999989"/>
    <n v="27750"/>
    <n v="27720"/>
    <n v="30"/>
    <n v="28135.8"/>
    <n v="-385.79999999999927"/>
  </r>
  <r>
    <s v="1437202"/>
    <s v="LAB JCLEROUX LAFLEUR  750 NCK PROMO"/>
    <x v="4"/>
    <x v="2"/>
    <n v="8331.86"/>
    <n v="7896.0394088669955"/>
    <n v="435.82059113300511"/>
    <n v="8014.48"/>
    <n v="317.38000000000102"/>
    <n v="29250"/>
    <n v="27720"/>
    <n v="1530"/>
    <n v="28135.8"/>
    <n v="1114.2000000000007"/>
  </r>
  <r>
    <s v="1437202"/>
    <s v="WIR JCLEROUX GEN SPARK       750&amp;1.5L V2"/>
    <x v="4"/>
    <x v="2"/>
    <n v="13294.62"/>
    <n v="13033.666666666666"/>
    <n v="260.95333333333474"/>
    <n v="13294.34"/>
    <n v="0.28000000000065484"/>
    <n v="28275"/>
    <n v="27720"/>
    <n v="555"/>
    <n v="28274.400000000001"/>
    <n v="0.59999999999854481"/>
  </r>
  <r>
    <s v="1437202"/>
    <s v="CTN JCLEROUXLAFLEUR  6X750 BN503ANGPROMO"/>
    <x v="4"/>
    <x v="2"/>
    <n v="18388.73"/>
    <n v="18064.197044334975"/>
    <n v="324.53295566502493"/>
    <n v="18335.16"/>
    <n v="53.569999999999709"/>
    <n v="4703"/>
    <n v="4620"/>
    <n v="83"/>
    <n v="4689.3"/>
    <n v="13.699999999999818"/>
  </r>
  <r>
    <s v="1437202"/>
    <s v="CORK SPARK FIRST UNPRT 750 1 DISK"/>
    <x v="4"/>
    <x v="2"/>
    <n v="28982.27"/>
    <n v="28837.671641791047"/>
    <n v="144.59835820895387"/>
    <n v="28981.86"/>
    <n v="0.40999999999985448"/>
    <n v="27859"/>
    <n v="27720"/>
    <n v="139"/>
    <n v="27858.6"/>
    <n v="0.40000000000145519"/>
  </r>
  <r>
    <s v="1437202"/>
    <s v="FOI+RIBJCLEROUXLAFLEUR34X127ALU750PROMV2"/>
    <x v="4"/>
    <x v="2"/>
    <n v="40705.57"/>
    <n v="38249.418719211826"/>
    <n v="2456.1512807881736"/>
    <n v="38823.160000000003"/>
    <n v="1882.4099999999962"/>
    <n v="29500"/>
    <n v="27720"/>
    <n v="1780"/>
    <n v="28135.8"/>
    <n v="1364.2000000000007"/>
  </r>
  <r>
    <s v="1437202"/>
    <s v="BOT 0503 750 FLINT CORK  JCL    H17  NEW"/>
    <x v="4"/>
    <x v="2"/>
    <n v="158140.26"/>
    <n v="156570.03960396041"/>
    <n v="1570.2203960396"/>
    <n v="158135.74"/>
    <n v="4.5200000000186265"/>
    <n v="27998"/>
    <n v="27720"/>
    <n v="278"/>
    <n v="27997.200000000001"/>
    <n v="0.7999999999992724"/>
  </r>
  <r>
    <s v="1437202"/>
    <s v="BULK JCLEROUX LAFLEUR"/>
    <x v="4"/>
    <x v="3"/>
    <n v="122623.57"/>
    <n v="122623.87128712871"/>
    <n v="-0.30128712870646268"/>
    <n v="123850.11"/>
    <n v="-1226.5399999999936"/>
    <n v="20790"/>
    <n v="20790"/>
    <n v="0"/>
    <n v="20997.9"/>
    <n v="-207.90000000000146"/>
  </r>
  <r>
    <s v="1437202"/>
    <s v="CO2"/>
    <x v="4"/>
    <x v="5"/>
    <n v="1399.58"/>
    <n v="1372.1470588235295"/>
    <n v="27.432941176470422"/>
    <n v="1399.59"/>
    <n v="-9.9999999999909051E-3"/>
    <n v="254.47"/>
    <n v="249.48039215686273"/>
    <n v="4.9896078431372644"/>
    <n v="254.47"/>
    <n v="0"/>
  </r>
  <r>
    <s v="1437204"/>
    <s v=" "/>
    <x v="0"/>
    <x v="0"/>
    <n v="12057.35"/>
    <n v="0"/>
    <n v="12057.35"/>
    <n v="0"/>
    <n v="12057.35"/>
    <n v="0"/>
    <n v="0"/>
    <n v="0"/>
    <n v="0"/>
    <n v="0"/>
  </r>
  <r>
    <s v="1437204"/>
    <s v="OH: BULK PREP DEPREC"/>
    <x v="1"/>
    <x v="0"/>
    <n v="232.05"/>
    <n v="0"/>
    <n v="232.05"/>
    <n v="234.68"/>
    <n v="-2.6299999999999955"/>
    <n v="0"/>
    <n v="0"/>
    <n v="0"/>
    <n v="0"/>
    <n v="0"/>
  </r>
  <r>
    <s v="1437204"/>
    <s v="OH: INDIRECT DEPREC"/>
    <x v="1"/>
    <x v="0"/>
    <n v="1040.8"/>
    <n v="0"/>
    <n v="1040.8"/>
    <n v="1052.6099999999999"/>
    <n v="-11.809999999999945"/>
    <n v="0"/>
    <n v="0"/>
    <n v="0"/>
    <n v="0"/>
    <n v="0"/>
  </r>
  <r>
    <s v="1437204"/>
    <s v="JCL LINE 1          / MACHINE HOUR"/>
    <x v="2"/>
    <x v="0"/>
    <n v="1793.42"/>
    <n v="0"/>
    <n v="1793.42"/>
    <n v="2352.5300000000002"/>
    <n v="-559.11000000000013"/>
    <n v="4.42"/>
    <n v="0"/>
    <n v="4.42"/>
    <n v="5.798"/>
    <n v="-1.3780000000000001"/>
  </r>
  <r>
    <s v="1437204"/>
    <s v="OH:UNUSED CAPACITY"/>
    <x v="1"/>
    <x v="0"/>
    <n v="7415.33"/>
    <n v="0"/>
    <n v="7415.33"/>
    <n v="7499.48"/>
    <n v="-84.149999999999636"/>
    <n v="0"/>
    <n v="0"/>
    <n v="0"/>
    <n v="0"/>
    <n v="0"/>
  </r>
  <r>
    <s v="1437204"/>
    <s v="JCL LINE 1          / MACHINE DEPR"/>
    <x v="2"/>
    <x v="0"/>
    <n v="8017.88"/>
    <n v="0"/>
    <n v="8017.88"/>
    <n v="10517.55"/>
    <n v="-2499.6699999999992"/>
    <n v="4.42"/>
    <n v="0"/>
    <n v="4.42"/>
    <n v="5.798"/>
    <n v="-1.3780000000000001"/>
  </r>
  <r>
    <s v="1437204"/>
    <s v="JCL LINE 1          / LABOUR HOURS"/>
    <x v="2"/>
    <x v="0"/>
    <n v="9442.58"/>
    <n v="0"/>
    <n v="9442.58"/>
    <n v="12386.07"/>
    <n v="-2943.49"/>
    <n v="92.82"/>
    <n v="0"/>
    <n v="92.82"/>
    <n v="121.754"/>
    <n v="-28.934000000000012"/>
  </r>
  <r>
    <s v="1437204"/>
    <s v="OVERHEAD: BULK PREP"/>
    <x v="1"/>
    <x v="0"/>
    <n v="13375.22"/>
    <n v="0"/>
    <n v="13375.22"/>
    <n v="13526.99"/>
    <n v="-151.77000000000044"/>
    <n v="0"/>
    <n v="0"/>
    <n v="0"/>
    <n v="0"/>
    <n v="0"/>
  </r>
  <r>
    <s v="1437204"/>
    <s v="OVERHEAD: INDIRECT"/>
    <x v="1"/>
    <x v="0"/>
    <n v="29323.14"/>
    <n v="0"/>
    <n v="29323.14"/>
    <n v="29655.88"/>
    <n v="-332.7400000000016"/>
    <n v="0"/>
    <n v="0"/>
    <n v="0"/>
    <n v="0"/>
    <n v="0"/>
  </r>
  <r>
    <s v="1437204"/>
    <s v="JCLEROUX LAFLEUR 12X750ML PROMO"/>
    <x v="3"/>
    <x v="4"/>
    <n v="-807174.21"/>
    <n v="0"/>
    <n v="-807174.21"/>
    <n v="-807174.07"/>
    <n v="-0.14000000001396984"/>
    <n v="-4232.4160000000002"/>
    <n v="0"/>
    <n v="-4232.4160000000002"/>
    <n v="-4232.4160000000002"/>
    <n v="0"/>
  </r>
  <r>
    <s v="1437204"/>
    <s v="LAB 100X160MM S/ADH OUTER CTN SOL PROMO"/>
    <x v="4"/>
    <x v="2"/>
    <n v="0"/>
    <n v="2073.8823529411766"/>
    <n v="-2073.8823529411766"/>
    <n v="2115.36"/>
    <n v="-2115.36"/>
    <n v="0"/>
    <n v="8464.8323529411773"/>
    <n v="-8464.8323529411773"/>
    <n v="8634.1290000000008"/>
    <n v="-8634.1290000000008"/>
  </r>
  <r>
    <s v="1437204"/>
    <s v="LAB JCLEROUX LAFLEUR 750 7.5% V5H BCK"/>
    <x v="4"/>
    <x v="2"/>
    <n v="3249.72"/>
    <n v="3236.2758620689656"/>
    <n v="13.44413793103422"/>
    <n v="3284.82"/>
    <n v="-35.100000000000364"/>
    <n v="51000"/>
    <n v="50788.992118226604"/>
    <n v="211.00788177339564"/>
    <n v="51550.826999999997"/>
    <n v="-550.8269999999975"/>
  </r>
  <r>
    <s v="1437204"/>
    <s v="PAR CHIP 12X750 BN0503           V3"/>
    <x v="4"/>
    <x v="2"/>
    <n v="4203.82"/>
    <n v="4194.3283582089553"/>
    <n v="9.4916417910444579"/>
    <n v="4215.3"/>
    <n v="-11.480000000000473"/>
    <n v="4242"/>
    <n v="4232.4159203980107"/>
    <n v="9.5840796019892878"/>
    <n v="4253.5780000000004"/>
    <n v="-11.578000000000429"/>
  </r>
  <r>
    <s v="1437204"/>
    <s v="LAB JCLEROUX LAFLEUR 750 V3 BDY"/>
    <x v="4"/>
    <x v="2"/>
    <n v="14037.85"/>
    <n v="13870.985221674877"/>
    <n v="166.86477832512355"/>
    <n v="14079.05"/>
    <n v="-41.199999999998909"/>
    <n v="51400"/>
    <n v="50788.992118226604"/>
    <n v="611.00788177339564"/>
    <n v="51550.826999999997"/>
    <n v="-150.8269999999975"/>
  </r>
  <r>
    <s v="1437204"/>
    <s v="LAB JCLEROUX LAFLEUR  750 NCK PROMO"/>
    <x v="4"/>
    <x v="2"/>
    <n v="14655.54"/>
    <n v="14467.241379310344"/>
    <n v="188.29862068965667"/>
    <n v="14684.25"/>
    <n v="-28.709999999999127"/>
    <n v="51450"/>
    <n v="50788.992118226604"/>
    <n v="661.00788177339564"/>
    <n v="51550.826999999997"/>
    <n v="-100.8269999999975"/>
  </r>
  <r>
    <s v="1437204"/>
    <s v="WIR JCLEROUX GEN SPARK       750&amp;1.5L V2"/>
    <x v="4"/>
    <x v="2"/>
    <n v="23989.09"/>
    <n v="23880.480392156864"/>
    <n v="108.60960784313647"/>
    <n v="24358.09"/>
    <n v="-369"/>
    <n v="51020"/>
    <n v="50788.99215686274"/>
    <n v="231.00784313726035"/>
    <n v="51804.771999999997"/>
    <n v="-784.77199999999721"/>
  </r>
  <r>
    <s v="1437204"/>
    <s v="CTN JCLEROUXLAFLEUR GEN 12X750BN503PROMO"/>
    <x v="4"/>
    <x v="2"/>
    <n v="27280.32"/>
    <n v="26579.566502463054"/>
    <n v="700.75349753694536"/>
    <n v="26978.26"/>
    <n v="302.06000000000131"/>
    <n v="4344"/>
    <n v="4232.4157635467982"/>
    <n v="111.58423645320181"/>
    <n v="4295.902"/>
    <n v="48.097999999999956"/>
  </r>
  <r>
    <s v="1437204"/>
    <s v="CORK SPARK FIRST UNPRT 750 1 DISK"/>
    <x v="4"/>
    <x v="2"/>
    <n v="53056.32"/>
    <n v="52836.805970149253"/>
    <n v="219.51402985074674"/>
    <n v="53100.99"/>
    <n v="-44.669999999998254"/>
    <n v="51000"/>
    <n v="50788.992039801"/>
    <n v="211.00796019900008"/>
    <n v="51042.936999999998"/>
    <n v="-42.936999999998079"/>
  </r>
  <r>
    <s v="1437204"/>
    <s v="FOI+RIBJCLEROUXLAFLEUR34X127ALU750PROMV2"/>
    <x v="4"/>
    <x v="2"/>
    <n v="69693.34"/>
    <n v="66905.605911330043"/>
    <n v="2787.7340886699531"/>
    <n v="67909.19"/>
    <n v="1784.1499999999942"/>
    <n v="52905"/>
    <n v="50788.992118226604"/>
    <n v="2116.0078817733956"/>
    <n v="51550.826999999997"/>
    <n v="1354.1730000000025"/>
  </r>
  <r>
    <s v="1437204"/>
    <s v="BOT 0503 750 FLINT CORK  JCL    H17  NEW"/>
    <x v="4"/>
    <x v="2"/>
    <n v="287372.67"/>
    <n v="286869.94059405942"/>
    <n v="502.72940594056854"/>
    <n v="289738.64"/>
    <n v="-2365.9700000000303"/>
    <n v="50878"/>
    <n v="50788.992079207921"/>
    <n v="89.007920792078949"/>
    <n v="51296.881999999998"/>
    <n v="-418.88199999999779"/>
  </r>
  <r>
    <s v="1437204"/>
    <s v="BULK JCLEROUX LAFLEUR"/>
    <x v="4"/>
    <x v="3"/>
    <n v="224373.43"/>
    <n v="224673.25742574257"/>
    <n v="-299.82742574258009"/>
    <n v="226919.99"/>
    <n v="-2546.5599999999977"/>
    <n v="38041"/>
    <n v="38091.743564356439"/>
    <n v="-50.743564356438583"/>
    <n v="38472.661"/>
    <n v="-431.66100000000006"/>
  </r>
  <r>
    <s v="1437204"/>
    <s v="CO2"/>
    <x v="4"/>
    <x v="5"/>
    <n v="2564.34"/>
    <n v="2514.0588235294117"/>
    <n v="50.281176470588434"/>
    <n v="2564.34"/>
    <n v="0"/>
    <n v="466.24299999999999"/>
    <n v="457.10098039215688"/>
    <n v="9.1420196078431104"/>
    <n v="466.24299999999999"/>
    <n v="0"/>
  </r>
  <r>
    <s v="1437205"/>
    <s v=" "/>
    <x v="0"/>
    <x v="0"/>
    <n v="2098.61"/>
    <n v="0"/>
    <n v="2098.61"/>
    <n v="0"/>
    <n v="2098.61"/>
    <n v="0"/>
    <n v="0"/>
    <n v="0"/>
    <n v="0"/>
    <n v="0"/>
  </r>
  <r>
    <s v="1437205"/>
    <s v="OH: BULK PREP DEPREC"/>
    <x v="1"/>
    <x v="0"/>
    <n v="536.80999999999995"/>
    <n v="0"/>
    <n v="536.80999999999995"/>
    <n v="542.17999999999995"/>
    <n v="-5.3700000000000045"/>
    <n v="0"/>
    <n v="0"/>
    <n v="0"/>
    <n v="0"/>
    <n v="0"/>
  </r>
  <r>
    <s v="1437205"/>
    <s v="OH: INDIRECT DEPREC"/>
    <x v="1"/>
    <x v="0"/>
    <n v="2407.73"/>
    <n v="0"/>
    <n v="2407.73"/>
    <n v="2431.81"/>
    <n v="-24.079999999999927"/>
    <n v="0"/>
    <n v="0"/>
    <n v="0"/>
    <n v="0"/>
    <n v="0"/>
  </r>
  <r>
    <s v="1437205"/>
    <s v="JCL LINE 1          / MACHINE HOUR"/>
    <x v="2"/>
    <x v="0"/>
    <n v="5579.06"/>
    <n v="0"/>
    <n v="5579.06"/>
    <n v="5434.97"/>
    <n v="144.09000000000015"/>
    <n v="13.75"/>
    <n v="0"/>
    <n v="13.75"/>
    <n v="13.395"/>
    <n v="0.35500000000000043"/>
  </r>
  <r>
    <s v="1437205"/>
    <s v="OH:UNUSED CAPACITY"/>
    <x v="1"/>
    <x v="0"/>
    <n v="17154.23"/>
    <n v="0"/>
    <n v="17154.23"/>
    <n v="17325.77"/>
    <n v="-171.54000000000087"/>
    <n v="0"/>
    <n v="0"/>
    <n v="0"/>
    <n v="0"/>
    <n v="0"/>
  </r>
  <r>
    <s v="1437205"/>
    <s v="JCL LINE 1          / MACHINE DEPR"/>
    <x v="2"/>
    <x v="0"/>
    <n v="24942.5"/>
    <n v="0"/>
    <n v="24942.5"/>
    <n v="24298.32"/>
    <n v="644.18000000000029"/>
    <n v="13.75"/>
    <n v="0"/>
    <n v="13.75"/>
    <n v="13.395"/>
    <n v="0.35500000000000043"/>
  </r>
  <r>
    <s v="1437205"/>
    <s v="JCL LINE 1          / LABOUR HOURS"/>
    <x v="2"/>
    <x v="0"/>
    <n v="29374.54"/>
    <n v="0"/>
    <n v="29374.54"/>
    <n v="28615.09"/>
    <n v="759.45000000000073"/>
    <n v="288.75"/>
    <n v="0"/>
    <n v="288.75"/>
    <n v="281.28500000000003"/>
    <n v="7.464999999999975"/>
  </r>
  <r>
    <s v="1437205"/>
    <s v="OVERHEAD: BULK PREP"/>
    <x v="1"/>
    <x v="0"/>
    <n v="30941.5"/>
    <n v="0"/>
    <n v="30941.5"/>
    <n v="31250.92"/>
    <n v="-309.41999999999825"/>
    <n v="0"/>
    <n v="0"/>
    <n v="0"/>
    <n v="0"/>
    <n v="0"/>
  </r>
  <r>
    <s v="1437205"/>
    <s v="OVERHEAD: INDIRECT"/>
    <x v="1"/>
    <x v="0"/>
    <n v="67834.58"/>
    <n v="0"/>
    <n v="67834.58"/>
    <n v="68512.929999999993"/>
    <n v="-678.34999999999127"/>
    <n v="0"/>
    <n v="0"/>
    <n v="0"/>
    <n v="0"/>
    <n v="0"/>
  </r>
  <r>
    <s v="1437205"/>
    <s v="JCLEROUX LAFLEUR 12X750ML PROMO"/>
    <x v="3"/>
    <x v="4"/>
    <n v="-1868627.63"/>
    <n v="0"/>
    <n v="-1868627.63"/>
    <n v="-1868627.65"/>
    <n v="2.0000000018626451E-2"/>
    <n v="-9778"/>
    <n v="0"/>
    <n v="-9778"/>
    <n v="-9778"/>
    <n v="0"/>
  </r>
  <r>
    <s v="1437205"/>
    <s v="LAB 100X125MMWHT SEMI-GLOSSS/ADHOUTERCTN"/>
    <x v="4"/>
    <x v="2"/>
    <n v="0"/>
    <n v="832.30693069306926"/>
    <n v="-832.30693069306926"/>
    <n v="840.63"/>
    <n v="-840.63"/>
    <n v="0"/>
    <n v="9778"/>
    <n v="-9778"/>
    <n v="9875.7800000000007"/>
    <n v="-9875.7800000000007"/>
  </r>
  <r>
    <s v="1437205"/>
    <s v="LAB JCLEROUX LAFLEUR 750 7.5% V5H BCK"/>
    <x v="4"/>
    <x v="2"/>
    <n v="7518.96"/>
    <n v="7476.6502463054185"/>
    <n v="42.309753694581559"/>
    <n v="7588.8"/>
    <n v="-69.840000000000146"/>
    <n v="118000"/>
    <n v="117336"/>
    <n v="664"/>
    <n v="119096.04"/>
    <n v="-1096.0399999999936"/>
  </r>
  <r>
    <s v="1437205"/>
    <s v="PAR CHIP 12X750 BN0503           V3"/>
    <x v="4"/>
    <x v="2"/>
    <n v="10133.120000000001"/>
    <n v="10130.009950248756"/>
    <n v="3.1100497512452421"/>
    <n v="10180.66"/>
    <n v="-47.539999999999054"/>
    <n v="9781"/>
    <n v="9778"/>
    <n v="3"/>
    <n v="9826.89"/>
    <n v="-45.889999999999418"/>
  </r>
  <r>
    <s v="1437205"/>
    <s v="LAB JCLEROUX LAFLEUR 750 V3 BDY"/>
    <x v="4"/>
    <x v="2"/>
    <n v="32145.05"/>
    <n v="32045.635467980297"/>
    <n v="99.414532019702165"/>
    <n v="32526.32"/>
    <n v="-381.27000000000044"/>
    <n v="117700"/>
    <n v="117336"/>
    <n v="364"/>
    <n v="119096.04"/>
    <n v="-1396.0399999999936"/>
  </r>
  <r>
    <s v="1437205"/>
    <s v="LAB JCLEROUX LAFLEUR  750 NCK PROMO"/>
    <x v="4"/>
    <x v="2"/>
    <n v="34683.339999999997"/>
    <n v="33423.162561576355"/>
    <n v="1260.1774384236414"/>
    <n v="33924.51"/>
    <n v="758.82999999999447"/>
    <n v="121760"/>
    <n v="117336"/>
    <n v="4424"/>
    <n v="119096.04"/>
    <n v="2663.9600000000064"/>
  </r>
  <r>
    <s v="1437205"/>
    <s v="WIR JCLEROUX GEN SPARK       750&amp;1.5L V2"/>
    <x v="4"/>
    <x v="2"/>
    <n v="55410.95"/>
    <n v="55170.215686274511"/>
    <n v="240.73431372548657"/>
    <n v="56273.62"/>
    <n v="-862.67000000000553"/>
    <n v="117848"/>
    <n v="117336"/>
    <n v="512"/>
    <n v="119682.72"/>
    <n v="-1834.7200000000012"/>
  </r>
  <r>
    <s v="1437205"/>
    <s v="CTN JCLEROUXLAFLEUR GEN 12X750BN503PROMO"/>
    <x v="4"/>
    <x v="2"/>
    <n v="61732.4"/>
    <n v="61405.842364532022"/>
    <n v="326.55763546797971"/>
    <n v="62326.93"/>
    <n v="-594.52999999999884"/>
    <n v="9830"/>
    <n v="9778"/>
    <n v="52"/>
    <n v="9924.67"/>
    <n v="-94.670000000000073"/>
  </r>
  <r>
    <s v="1437205"/>
    <s v="CORK SPARK FIRST UNPRT 750 1 DISK"/>
    <x v="4"/>
    <x v="2"/>
    <n v="122757.75999999999"/>
    <n v="122066.98507462686"/>
    <n v="690.77492537313083"/>
    <n v="122677.32"/>
    <n v="80.439999999987776"/>
    <n v="118000"/>
    <n v="117336"/>
    <n v="664"/>
    <n v="117922.68"/>
    <n v="77.320000000006985"/>
  </r>
  <r>
    <s v="1437205"/>
    <s v="FOI+RIBJCLEROUXLAFLEUR34X127ALU750PROMV2"/>
    <x v="4"/>
    <x v="2"/>
    <n v="174026.69"/>
    <n v="161905.96059113299"/>
    <n v="12120.729408867017"/>
    <n v="164334.54999999999"/>
    <n v="9692.140000000014"/>
    <n v="126120"/>
    <n v="117336"/>
    <n v="8784"/>
    <n v="119096.04"/>
    <n v="7023.9600000000064"/>
  </r>
  <r>
    <s v="1437205"/>
    <s v="BOT 0503 750 FLINT CORK  JCL    H17  NEW"/>
    <x v="4"/>
    <x v="2"/>
    <n v="664372.1"/>
    <n v="662745.40594059404"/>
    <n v="1626.6940594059415"/>
    <n v="669372.86"/>
    <n v="-5000.7600000000093"/>
    <n v="117624"/>
    <n v="117336"/>
    <n v="288"/>
    <n v="118509.36"/>
    <n v="-885.36000000000058"/>
  </r>
  <r>
    <s v="1437205"/>
    <s v="BULK JCLEROUX LAFLEUR"/>
    <x v="4"/>
    <x v="3"/>
    <n v="519053.4"/>
    <n v="519054.62376237626"/>
    <n v="-1.2237623762339354"/>
    <n v="524245.17"/>
    <n v="-5191.7699999999604"/>
    <n v="88002"/>
    <n v="88002"/>
    <n v="0"/>
    <n v="88882.02"/>
    <n v="-880.02000000000407"/>
  </r>
  <r>
    <s v="1437205"/>
    <s v="CO2"/>
    <x v="4"/>
    <x v="5"/>
    <n v="5924.3"/>
    <n v="5808.1274509803925"/>
    <n v="116.17254901960769"/>
    <n v="5924.29"/>
    <n v="1.0000000000218279E-2"/>
    <n v="1077.145"/>
    <n v="1056.0235294117647"/>
    <n v="21.121470588235297"/>
    <n v="1077.144"/>
    <n v="9.9999999997635314E-4"/>
  </r>
  <r>
    <s v="1437208"/>
    <s v=" "/>
    <x v="0"/>
    <x v="0"/>
    <n v="430.5"/>
    <n v="0"/>
    <n v="430.5"/>
    <n v="0"/>
    <n v="430.5"/>
    <n v="0"/>
    <n v="0"/>
    <n v="0"/>
    <n v="0"/>
    <n v="0"/>
  </r>
  <r>
    <s v="1437208"/>
    <s v="OH: BULK PREP DEPREC"/>
    <x v="1"/>
    <x v="0"/>
    <n v="46.72"/>
    <n v="0"/>
    <n v="46.72"/>
    <n v="47.19"/>
    <n v="-0.46999999999999886"/>
    <n v="0"/>
    <n v="0"/>
    <n v="0"/>
    <n v="0"/>
    <n v="0"/>
  </r>
  <r>
    <s v="1437208"/>
    <s v="OH: INDIRECT DEPREC"/>
    <x v="1"/>
    <x v="0"/>
    <n v="209.55"/>
    <n v="0"/>
    <n v="209.55"/>
    <n v="211.65"/>
    <n v="-2.0999999999999943"/>
    <n v="0"/>
    <n v="0"/>
    <n v="0"/>
    <n v="0"/>
    <n v="0"/>
  </r>
  <r>
    <s v="1437208"/>
    <s v="JCL LINE 1          / MACHINE HOUR"/>
    <x v="2"/>
    <x v="0"/>
    <n v="608.63"/>
    <n v="0"/>
    <n v="608.63"/>
    <n v="473.02"/>
    <n v="135.61000000000001"/>
    <n v="1.5"/>
    <n v="0"/>
    <n v="1.5"/>
    <n v="1.1659999999999999"/>
    <n v="0.33400000000000007"/>
  </r>
  <r>
    <s v="1437208"/>
    <s v="OH:UNUSED CAPACITY"/>
    <x v="1"/>
    <x v="0"/>
    <n v="1492.97"/>
    <n v="0"/>
    <n v="1492.97"/>
    <n v="1507.9"/>
    <n v="-14.930000000000064"/>
    <n v="0"/>
    <n v="0"/>
    <n v="0"/>
    <n v="0"/>
    <n v="0"/>
  </r>
  <r>
    <s v="1437208"/>
    <s v="JCL LINE 1          / MACHINE DEPR"/>
    <x v="2"/>
    <x v="0"/>
    <n v="2721"/>
    <n v="0"/>
    <n v="2721"/>
    <n v="2114.73"/>
    <n v="606.27"/>
    <n v="1.5"/>
    <n v="0"/>
    <n v="1.5"/>
    <n v="1.1659999999999999"/>
    <n v="0.33400000000000007"/>
  </r>
  <r>
    <s v="1437208"/>
    <s v="JCL LINE 1          / LABOUR HOURS"/>
    <x v="2"/>
    <x v="0"/>
    <n v="3204.5"/>
    <n v="0"/>
    <n v="3204.5"/>
    <n v="2490.4299999999998"/>
    <n v="714.07000000000016"/>
    <n v="31.5"/>
    <n v="0"/>
    <n v="31.5"/>
    <n v="24.481000000000002"/>
    <n v="7.0189999999999984"/>
  </r>
  <r>
    <s v="1437208"/>
    <s v="OVERHEAD: BULK PREP"/>
    <x v="1"/>
    <x v="0"/>
    <n v="2692.9"/>
    <n v="0"/>
    <n v="2692.9"/>
    <n v="2719.83"/>
    <n v="-26.929999999999836"/>
    <n v="0"/>
    <n v="0"/>
    <n v="0"/>
    <n v="0"/>
    <n v="0"/>
  </r>
  <r>
    <s v="1437208"/>
    <s v="OVERHEAD: INDIRECT"/>
    <x v="1"/>
    <x v="0"/>
    <n v="5903.79"/>
    <n v="0"/>
    <n v="5903.79"/>
    <n v="5962.82"/>
    <n v="-59.029999999999745"/>
    <n v="0"/>
    <n v="0"/>
    <n v="0"/>
    <n v="0"/>
    <n v="0"/>
  </r>
  <r>
    <s v="1437208"/>
    <s v="JCLEROUX LAFLEUR 12X750ML MOZM PROMO"/>
    <x v="3"/>
    <x v="4"/>
    <n v="-165058.43"/>
    <n v="0"/>
    <n v="-165058.43"/>
    <n v="-165058.44"/>
    <n v="1.0000000009313226E-2"/>
    <n v="-851"/>
    <n v="0"/>
    <n v="-851"/>
    <n v="-851"/>
    <n v="0"/>
  </r>
  <r>
    <s v="1437208"/>
    <s v="LAB 100X125MMWHT SEMI-GLOSSS/ADHOUTERCTN"/>
    <x v="4"/>
    <x v="2"/>
    <n v="76.61"/>
    <n v="0"/>
    <n v="76.61"/>
    <n v="0"/>
    <n v="76.61"/>
    <n v="900"/>
    <n v="0"/>
    <n v="900"/>
    <n v="0"/>
    <n v="900"/>
  </r>
  <r>
    <s v="1437208"/>
    <s v="LAB JCLEROUXLAFLEUR 750 7.5% MOZM BCK"/>
    <x v="4"/>
    <x v="2"/>
    <n v="1073.47"/>
    <n v="0"/>
    <n v="1073.47"/>
    <n v="0"/>
    <n v="1073.47"/>
    <n v="10300"/>
    <n v="0"/>
    <n v="10300"/>
    <n v="0"/>
    <n v="10300"/>
  </r>
  <r>
    <s v="1437208"/>
    <s v="LAB 100X160MM S/ADH OUTER CTN SOL PROMO"/>
    <x v="4"/>
    <x v="2"/>
    <n v="0"/>
    <n v="416.99019607843138"/>
    <n v="-416.99019607843138"/>
    <n v="425.33"/>
    <n v="-425.33"/>
    <n v="0"/>
    <n v="1702"/>
    <n v="-1702"/>
    <n v="1736.04"/>
    <n v="-1736.04"/>
  </r>
  <r>
    <s v="1437208"/>
    <s v="PAR CHIP 12X750 BN0503           V3"/>
    <x v="4"/>
    <x v="2"/>
    <n v="847.31"/>
    <n v="843.3432835820895"/>
    <n v="3.9667164179104475"/>
    <n v="847.56"/>
    <n v="-0.25"/>
    <n v="855"/>
    <n v="851"/>
    <n v="4"/>
    <n v="855.255"/>
    <n v="-0.25499999999999545"/>
  </r>
  <r>
    <s v="1437208"/>
    <s v="LAB JCLEROUX LAFLEUR 750 V3 BDY"/>
    <x v="4"/>
    <x v="2"/>
    <n v="2813.03"/>
    <n v="2788.9950738916255"/>
    <n v="24.034926108374748"/>
    <n v="2830.83"/>
    <n v="-17.799999999999727"/>
    <n v="10300"/>
    <n v="10212"/>
    <n v="88"/>
    <n v="10365.18"/>
    <n v="-65.180000000000291"/>
  </r>
  <r>
    <s v="1437208"/>
    <s v="LAB JCLEROUX LAFLEUR  750 NCK PROMO"/>
    <x v="4"/>
    <x v="2"/>
    <n v="2933.95"/>
    <n v="2908.886699507389"/>
    <n v="25.063300492610779"/>
    <n v="2952.52"/>
    <n v="-18.570000000000164"/>
    <n v="10300"/>
    <n v="10212"/>
    <n v="88"/>
    <n v="10365.18"/>
    <n v="-65.180000000000291"/>
  </r>
  <r>
    <s v="1437208"/>
    <s v="LAB JCLEROUX LAFLEUR 750 V3 NCK"/>
    <x v="4"/>
    <x v="2"/>
    <n v="0"/>
    <n v="3372.1083743842364"/>
    <n v="-3372.1083743842364"/>
    <n v="3422.69"/>
    <n v="-3422.69"/>
    <n v="0"/>
    <n v="10212"/>
    <n v="-10212"/>
    <n v="10365.18"/>
    <n v="-10365.18"/>
  </r>
  <r>
    <s v="1437208"/>
    <s v="WIR JCLEROUX GEN SPARK       750&amp;1.5L V2"/>
    <x v="4"/>
    <x v="2"/>
    <n v="4891.8599999999997"/>
    <n v="4801.578431372548"/>
    <n v="90.281568627451634"/>
    <n v="4897.6099999999997"/>
    <n v="-5.75"/>
    <n v="10404"/>
    <n v="10212"/>
    <n v="192"/>
    <n v="10416.24"/>
    <n v="-12.239999999999782"/>
  </r>
  <r>
    <s v="1437208"/>
    <s v="CTN JCLEROUXLAFLEUR GEN 12X750BN503PROMO"/>
    <x v="4"/>
    <x v="2"/>
    <n v="5419.64"/>
    <n v="5344.2758620689656"/>
    <n v="75.364137931034747"/>
    <n v="5424.44"/>
    <n v="-4.7999999999992724"/>
    <n v="863"/>
    <n v="851"/>
    <n v="12"/>
    <n v="863.76499999999999"/>
    <n v="-0.76499999999998636"/>
  </r>
  <r>
    <s v="1437208"/>
    <s v="CORK SPARK FIRST UNPRT 750 1 DISK"/>
    <x v="4"/>
    <x v="2"/>
    <n v="10664.32"/>
    <n v="10623.751243781095"/>
    <n v="40.568756218905037"/>
    <n v="10676.87"/>
    <n v="-12.550000000001091"/>
    <n v="10251"/>
    <n v="10212"/>
    <n v="39"/>
    <n v="10263.06"/>
    <n v="-12.059999999999491"/>
  </r>
  <r>
    <s v="1437208"/>
    <s v="FOI+RIBJCLEROUXLAFLEUR34X127ALU750PROMV2"/>
    <x v="4"/>
    <x v="2"/>
    <n v="15149.29"/>
    <n v="13452.522167487685"/>
    <n v="1696.7678325123161"/>
    <n v="13654.31"/>
    <n v="1494.9800000000014"/>
    <n v="11500"/>
    <n v="10212"/>
    <n v="1288"/>
    <n v="10365.18"/>
    <n v="1134.8199999999997"/>
  </r>
  <r>
    <s v="1437208"/>
    <s v="BOT 0503 750 FLINT CORK  JCL    H17  NEW"/>
    <x v="4"/>
    <x v="2"/>
    <n v="58188.480000000003"/>
    <n v="57680.128712871287"/>
    <n v="508.35128712871665"/>
    <n v="58256.93"/>
    <n v="-68.44999999999709"/>
    <n v="10302"/>
    <n v="10212"/>
    <n v="90"/>
    <n v="10314.120000000001"/>
    <n v="-12.1200000000008"/>
  </r>
  <r>
    <s v="1437208"/>
    <s v="BULK JCLEROUX LAFLEUR"/>
    <x v="4"/>
    <x v="3"/>
    <n v="45174.31"/>
    <n v="45174.425742574254"/>
    <n v="-0.1157425742567284"/>
    <n v="45626.17"/>
    <n v="-451.86000000000058"/>
    <n v="7659"/>
    <n v="7659"/>
    <n v="0"/>
    <n v="7735.59"/>
    <n v="-76.590000000000146"/>
  </r>
  <r>
    <s v="1437208"/>
    <s v="CO2"/>
    <x v="4"/>
    <x v="5"/>
    <n v="515.6"/>
    <n v="505.49019607843138"/>
    <n v="10.109803921568641"/>
    <n v="515.6"/>
    <n v="0"/>
    <n v="93.745999999999995"/>
    <n v="91.907843137254901"/>
    <n v="1.8381568627450946"/>
    <n v="93.745999999999995"/>
    <n v="0"/>
  </r>
  <r>
    <s v="1437209"/>
    <s v=" "/>
    <x v="0"/>
    <x v="0"/>
    <n v="9205.5300000000007"/>
    <n v="0"/>
    <n v="9205.5300000000007"/>
    <n v="0"/>
    <n v="9205.5300000000007"/>
    <n v="0"/>
    <n v="0"/>
    <n v="0"/>
    <n v="0"/>
    <n v="0"/>
  </r>
  <r>
    <s v="1437209"/>
    <s v="OH: BULK PREP DEPREC"/>
    <x v="1"/>
    <x v="0"/>
    <n v="330.62"/>
    <n v="0"/>
    <n v="330.62"/>
    <n v="331.49"/>
    <n v="-0.87000000000000455"/>
    <n v="0"/>
    <n v="0"/>
    <n v="0"/>
    <n v="0"/>
    <n v="0"/>
  </r>
  <r>
    <s v="1437209"/>
    <s v="OH: INDIRECT DEPREC"/>
    <x v="1"/>
    <x v="0"/>
    <n v="1482.91"/>
    <n v="0"/>
    <n v="1482.91"/>
    <n v="1486.81"/>
    <n v="-3.8999999999998636"/>
    <n v="0"/>
    <n v="0"/>
    <n v="0"/>
    <n v="0"/>
    <n v="0"/>
  </r>
  <r>
    <s v="1437209"/>
    <s v="JCL LINE 1          / MACHINE HOUR"/>
    <x v="2"/>
    <x v="0"/>
    <n v="2974.15"/>
    <n v="0"/>
    <n v="2974.15"/>
    <n v="3339.47"/>
    <n v="-365.31999999999971"/>
    <n v="7.33"/>
    <n v="0"/>
    <n v="7.33"/>
    <n v="8.23"/>
    <n v="-0.90000000000000036"/>
  </r>
  <r>
    <s v="1437209"/>
    <s v="OH:UNUSED CAPACITY"/>
    <x v="1"/>
    <x v="0"/>
    <n v="10565.21"/>
    <n v="0"/>
    <n v="10565.21"/>
    <n v="10592.96"/>
    <n v="-27.75"/>
    <n v="0"/>
    <n v="0"/>
    <n v="0"/>
    <n v="0"/>
    <n v="0"/>
  </r>
  <r>
    <s v="1437209"/>
    <s v="JCL LINE 1          / MACHINE DEPR"/>
    <x v="2"/>
    <x v="0"/>
    <n v="13296.62"/>
    <n v="0"/>
    <n v="13296.62"/>
    <n v="14929.87"/>
    <n v="-1633.25"/>
    <n v="7.33"/>
    <n v="0"/>
    <n v="7.33"/>
    <n v="8.23"/>
    <n v="-0.90000000000000036"/>
  </r>
  <r>
    <s v="1437209"/>
    <s v="JCL LINE 1          / LABOUR HOURS"/>
    <x v="2"/>
    <x v="0"/>
    <n v="15659.3"/>
    <n v="0"/>
    <n v="15659.3"/>
    <n v="17582.27"/>
    <n v="-1922.9700000000012"/>
    <n v="153.93"/>
    <n v="0"/>
    <n v="153.93"/>
    <n v="172.833"/>
    <n v="-18.902999999999992"/>
  </r>
  <r>
    <s v="1437209"/>
    <s v="OVERHEAD: BULK PREP"/>
    <x v="1"/>
    <x v="0"/>
    <n v="19056.72"/>
    <n v="0"/>
    <n v="19056.72"/>
    <n v="19106.77"/>
    <n v="-50.049999999999272"/>
    <n v="0"/>
    <n v="0"/>
    <n v="0"/>
    <n v="0"/>
    <n v="0"/>
  </r>
  <r>
    <s v="1437209"/>
    <s v="OVERHEAD: INDIRECT"/>
    <x v="1"/>
    <x v="0"/>
    <n v="41778.99"/>
    <n v="0"/>
    <n v="41778.99"/>
    <n v="41888.720000000001"/>
    <n v="-109.7300000000032"/>
    <n v="0"/>
    <n v="0"/>
    <n v="0"/>
    <n v="0"/>
    <n v="0"/>
  </r>
  <r>
    <s v="1437209"/>
    <s v="JCLEROUX SAVBL 12X750ML  PROMO"/>
    <x v="3"/>
    <x v="4"/>
    <n v="-1304058.03"/>
    <n v="0"/>
    <n v="-1304058.03"/>
    <n v="-1304058.1399999999"/>
    <n v="0.10999999986961484"/>
    <n v="-6008"/>
    <n v="0"/>
    <n v="-6008"/>
    <n v="-6008"/>
    <n v="0"/>
  </r>
  <r>
    <s v="1437209"/>
    <s v="LAB 100X160MM S/ADH OUTER CTN SOL PROMO"/>
    <x v="4"/>
    <x v="2"/>
    <n v="0"/>
    <n v="2943.9215686274511"/>
    <n v="-2943.9215686274511"/>
    <n v="3002.8"/>
    <n v="-3002.8"/>
    <n v="0"/>
    <n v="12016"/>
    <n v="-12016"/>
    <n v="12256.32"/>
    <n v="-12256.32"/>
  </r>
  <r>
    <s v="1437209"/>
    <s v="LAB JCLEROUX SAVBL 750 NA  WC  V12 BCK"/>
    <x v="4"/>
    <x v="2"/>
    <n v="4606.96"/>
    <n v="4593.9605911330045"/>
    <n v="12.999408866995509"/>
    <n v="4662.87"/>
    <n v="-55.909999999999854"/>
    <n v="72300"/>
    <n v="72096"/>
    <n v="204"/>
    <n v="73177.440000000002"/>
    <n v="-877.44000000000233"/>
  </r>
  <r>
    <s v="1437209"/>
    <s v="PAR CHIP 12X750 BN0503           V3"/>
    <x v="4"/>
    <x v="2"/>
    <n v="5960.86"/>
    <n v="5953.9303482587065"/>
    <n v="6.929651741293128"/>
    <n v="5983.7"/>
    <n v="-22.840000000000146"/>
    <n v="6015"/>
    <n v="6008"/>
    <n v="7"/>
    <n v="6038.04"/>
    <n v="-23.039999999999964"/>
  </r>
  <r>
    <s v="1437209"/>
    <s v="LAB JCLEROUX SAVBL 750 V10 BDY"/>
    <x v="4"/>
    <x v="2"/>
    <n v="17739.36"/>
    <n v="17763.014778325123"/>
    <n v="-23.654778325122606"/>
    <n v="18029.46"/>
    <n v="-290.09999999999854"/>
    <n v="72000"/>
    <n v="72096"/>
    <n v="-96"/>
    <n v="73177.440000000002"/>
    <n v="-1177.4400000000023"/>
  </r>
  <r>
    <s v="1437209"/>
    <s v="LAB JCLEROUX SAVBL 750 2015 NCK  PROMO"/>
    <x v="4"/>
    <x v="2"/>
    <n v="20580.41"/>
    <n v="20536.543689320388"/>
    <n v="43.86631067961207"/>
    <n v="21152.639999999999"/>
    <n v="-572.22999999999956"/>
    <n v="72250"/>
    <n v="72096"/>
    <n v="154"/>
    <n v="74258.880000000005"/>
    <n v="-2008.8800000000047"/>
  </r>
  <r>
    <s v="1437209"/>
    <s v="WIR JCLEROUX GEN SPARK       750&amp;1.5L V2"/>
    <x v="4"/>
    <x v="2"/>
    <n v="33955.24"/>
    <n v="33898.813725490196"/>
    <n v="56.42627450980217"/>
    <n v="34576.79"/>
    <n v="-621.55000000000291"/>
    <n v="72216"/>
    <n v="72096"/>
    <n v="120"/>
    <n v="73537.919999999998"/>
    <n v="-1321.9199999999983"/>
  </r>
  <r>
    <s v="1437209"/>
    <s v="CTN JCLEROUX SAVBL 12X750 BN503 PROMO V3"/>
    <x v="4"/>
    <x v="2"/>
    <n v="38207.050000000003"/>
    <n v="37910.482758620688"/>
    <n v="296.56724137931451"/>
    <n v="38479.14"/>
    <n v="-272.08999999999651"/>
    <n v="6055"/>
    <n v="6008"/>
    <n v="47"/>
    <n v="6098.12"/>
    <n v="-43.119999999999891"/>
  </r>
  <r>
    <s v="1437209"/>
    <s v="CORK SPARK FIRST UNPRT 750 1 DISK"/>
    <x v="4"/>
    <x v="2"/>
    <n v="75527.23"/>
    <n v="75002.915422885562"/>
    <n v="524.31457711443363"/>
    <n v="75377.929999999993"/>
    <n v="149.30000000000291"/>
    <n v="72600"/>
    <n v="72096"/>
    <n v="504"/>
    <n v="72456.479999999996"/>
    <n v="143.52000000000407"/>
  </r>
  <r>
    <s v="1437209"/>
    <s v="FOI+RIB JCLEROUX SAVBL 34X127ALU750PROMO"/>
    <x v="4"/>
    <x v="2"/>
    <n v="104876.41"/>
    <n v="99364.512315270942"/>
    <n v="5511.8976847290614"/>
    <n v="100854.98"/>
    <n v="4021.4300000000076"/>
    <n v="76095"/>
    <n v="72096"/>
    <n v="3999"/>
    <n v="73177.440000000002"/>
    <n v="2917.5599999999977"/>
  </r>
  <r>
    <s v="1437209"/>
    <s v="BOT 0503 750 GRN   CORK  SPARKLING   NEW"/>
    <x v="4"/>
    <x v="2"/>
    <n v="362153.44"/>
    <n v="361591.72277227725"/>
    <n v="561.71722772275098"/>
    <n v="365207.64"/>
    <n v="-3054.2000000000116"/>
    <n v="72208"/>
    <n v="72096"/>
    <n v="112"/>
    <n v="72816.960000000006"/>
    <n v="-608.9600000000064"/>
  </r>
  <r>
    <s v="1437209"/>
    <s v="BULK JCLEROUX SBL"/>
    <x v="4"/>
    <x v="3"/>
    <n v="522460.9"/>
    <n v="521225.58208955225"/>
    <n v="1235.3179104477749"/>
    <n v="523831.71"/>
    <n v="-1370.8099999999977"/>
    <n v="54200"/>
    <n v="54072"/>
    <n v="128"/>
    <n v="54342.36"/>
    <n v="-142.36000000000058"/>
  </r>
  <r>
    <s v="1437209"/>
    <s v="CO2"/>
    <x v="4"/>
    <x v="5"/>
    <n v="3640.12"/>
    <n v="3568.7549019607845"/>
    <n v="71.365098039215354"/>
    <n v="3640.13"/>
    <n v="-1.0000000000218279E-2"/>
    <n v="661.84100000000001"/>
    <n v="648.86372549019609"/>
    <n v="12.977274509803919"/>
    <n v="661.84100000000001"/>
    <n v="0"/>
  </r>
  <r>
    <s v="1437274"/>
    <s v=" "/>
    <x v="0"/>
    <x v="0"/>
    <n v="-10783.72"/>
    <n v="0"/>
    <n v="-10783.72"/>
    <n v="0"/>
    <n v="-10783.72"/>
    <n v="0"/>
    <n v="0"/>
    <n v="0"/>
    <n v="0"/>
    <n v="0"/>
  </r>
  <r>
    <s v="1437274"/>
    <s v="OH: BULK PREP DEPREC"/>
    <x v="1"/>
    <x v="0"/>
    <n v="6.84"/>
    <n v="0"/>
    <n v="6.84"/>
    <n v="6.88"/>
    <n v="-4.0000000000000036E-2"/>
    <n v="0"/>
    <n v="0"/>
    <n v="0"/>
    <n v="0"/>
    <n v="0"/>
  </r>
  <r>
    <s v="1437274"/>
    <s v="OH: INDIRECT DEPREC"/>
    <x v="1"/>
    <x v="0"/>
    <n v="30.7"/>
    <n v="0"/>
    <n v="30.7"/>
    <n v="30.86"/>
    <n v="-0.16000000000000014"/>
    <n v="0"/>
    <n v="0"/>
    <n v="0"/>
    <n v="0"/>
    <n v="0"/>
  </r>
  <r>
    <s v="1437274"/>
    <s v="OH:UNUSED CAPACITY"/>
    <x v="1"/>
    <x v="0"/>
    <n v="218.71"/>
    <n v="0"/>
    <n v="218.71"/>
    <n v="219.88"/>
    <n v="-1.1699999999999875"/>
    <n v="0"/>
    <n v="0"/>
    <n v="0"/>
    <n v="0"/>
    <n v="0"/>
  </r>
  <r>
    <s v="1437274"/>
    <s v="JCL LINE 1          / MACHINE HOUR"/>
    <x v="2"/>
    <x v="0"/>
    <n v="848.02"/>
    <n v="0"/>
    <n v="848.02"/>
    <n v="220.78"/>
    <n v="627.24"/>
    <n v="2.09"/>
    <n v="0"/>
    <n v="2.09"/>
    <n v="0.54400000000000004"/>
    <n v="1.5459999999999998"/>
  </r>
  <r>
    <s v="1437274"/>
    <s v="OVERHEAD: BULK PREP"/>
    <x v="1"/>
    <x v="0"/>
    <n v="394.5"/>
    <n v="0"/>
    <n v="394.5"/>
    <n v="396.6"/>
    <n v="-2.1000000000000227"/>
    <n v="0"/>
    <n v="0"/>
    <n v="0"/>
    <n v="0"/>
    <n v="0"/>
  </r>
  <r>
    <s v="1437274"/>
    <s v="OVERHEAD: INDIRECT"/>
    <x v="1"/>
    <x v="0"/>
    <n v="864.87"/>
    <n v="0"/>
    <n v="864.87"/>
    <n v="869.49"/>
    <n v="-4.6200000000000045"/>
    <n v="0"/>
    <n v="0"/>
    <n v="0"/>
    <n v="0"/>
    <n v="0"/>
  </r>
  <r>
    <s v="1437274"/>
    <s v="JCL LINE 1          / MACHINE DEPR"/>
    <x v="2"/>
    <x v="0"/>
    <n v="3791.26"/>
    <n v="0"/>
    <n v="3791.26"/>
    <n v="987.05"/>
    <n v="2804.21"/>
    <n v="2.09"/>
    <n v="0"/>
    <n v="2.09"/>
    <n v="0.54400000000000004"/>
    <n v="1.5459999999999998"/>
  </r>
  <r>
    <s v="1437274"/>
    <s v="JCL LINE 1          / LABOUR HOURS"/>
    <x v="2"/>
    <x v="0"/>
    <n v="3827.08"/>
    <n v="0"/>
    <n v="3827.08"/>
    <n v="996.47"/>
    <n v="2830.6099999999997"/>
    <n v="37.619999999999997"/>
    <n v="0"/>
    <n v="37.619999999999997"/>
    <n v="9.7949999999999999"/>
    <n v="27.824999999999996"/>
  </r>
  <r>
    <s v="1437274"/>
    <s v="ULS PONGRACZ                1X375ML  MDC"/>
    <x v="3"/>
    <x v="1"/>
    <n v="-60221.56"/>
    <n v="0"/>
    <n v="-60221.56"/>
    <n v="-60221.54"/>
    <n v="-1.9999999996798579E-2"/>
    <n v="-2993"/>
    <n v="0"/>
    <n v="-2993"/>
    <n v="-2993"/>
    <n v="0"/>
  </r>
  <r>
    <s v="1437274"/>
    <s v="UNDERSEAL CLEAR 1200X1400"/>
    <x v="4"/>
    <x v="2"/>
    <n v="185.41"/>
    <n v="182.34"/>
    <n v="3.0699999999999932"/>
    <n v="182.34"/>
    <n v="3.0699999999999932"/>
    <n v="70"/>
    <n v="68.838999999999999"/>
    <n v="1.1610000000000014"/>
    <n v="68.838999999999999"/>
    <n v="1.1610000000000014"/>
  </r>
  <r>
    <s v="1437274"/>
    <s v="CRO CROWN CORK NR043 750  GRN"/>
    <x v="4"/>
    <x v="2"/>
    <n v="1022.55"/>
    <n v="1014.4179104477612"/>
    <n v="8.1320895522387673"/>
    <n v="1019.49"/>
    <n v="3.0599999999999454"/>
    <n v="3017"/>
    <n v="2993"/>
    <n v="24"/>
    <n v="3007.9650000000001"/>
    <n v="9.0349999999998545"/>
  </r>
  <r>
    <s v="1437274"/>
    <s v="BOT 3552 375 DKGRN CORK PONGRA SPARK NEW"/>
    <x v="4"/>
    <x v="2"/>
    <n v="45377"/>
    <n v="40372.574257425746"/>
    <n v="5004.4257425742544"/>
    <n v="40776.300000000003"/>
    <n v="4600.6999999999971"/>
    <n v="3364"/>
    <n v="2993"/>
    <n v="371"/>
    <n v="3022.93"/>
    <n v="341.07000000000016"/>
  </r>
  <r>
    <s v="1437274"/>
    <s v="BULK PONGRACZ"/>
    <x v="4"/>
    <x v="3"/>
    <n v="14438.34"/>
    <n v="14443.194029850747"/>
    <n v="-4.8540298507468833"/>
    <n v="14515.41"/>
    <n v="-77.069999999999709"/>
    <n v="1122"/>
    <n v="1122.3751243781096"/>
    <n v="-0.37512437810960364"/>
    <n v="1127.9870000000001"/>
    <n v="-5.98700000000008"/>
  </r>
  <r>
    <s v="1437279"/>
    <s v=" "/>
    <x v="0"/>
    <x v="0"/>
    <n v="-313.19"/>
    <n v="0"/>
    <n v="-313.19"/>
    <n v="0"/>
    <n v="-313.19"/>
    <n v="0"/>
    <n v="0"/>
    <n v="0"/>
    <n v="0"/>
    <n v="0"/>
  </r>
  <r>
    <s v="1437279"/>
    <s v="JCL RIBBON ROOM     / MACHINE DEPR"/>
    <x v="2"/>
    <x v="0"/>
    <n v="47.9"/>
    <n v="0"/>
    <n v="47.9"/>
    <n v="42.27"/>
    <n v="5.6299999999999955"/>
    <n v="4.08"/>
    <n v="0"/>
    <n v="4.08"/>
    <n v="3.601"/>
    <n v="0.47900000000000009"/>
  </r>
  <r>
    <s v="1437279"/>
    <s v="JCL RIBBON ROOM     / MACHINE HOUR"/>
    <x v="2"/>
    <x v="0"/>
    <n v="122.97"/>
    <n v="0"/>
    <n v="122.97"/>
    <n v="108.53"/>
    <n v="14.439999999999998"/>
    <n v="4.08"/>
    <n v="0"/>
    <n v="4.08"/>
    <n v="3.601"/>
    <n v="0.47900000000000009"/>
  </r>
  <r>
    <s v="1437279"/>
    <s v="JCL RIBBON ROOM     / LABOUR HOURS"/>
    <x v="2"/>
    <x v="0"/>
    <n v="4098.3599999999997"/>
    <n v="0"/>
    <n v="4098.3599999999997"/>
    <n v="3616.14"/>
    <n v="482.2199999999998"/>
    <n v="40.799999999999997"/>
    <n v="0"/>
    <n v="40.799999999999997"/>
    <n v="35.999000000000002"/>
    <n v="4.8009999999999948"/>
  </r>
  <r>
    <s v="1437279"/>
    <s v="FOI+RIB JCLEROUX LAFLEUR ALU 750"/>
    <x v="3"/>
    <x v="2"/>
    <n v="-16644.080000000002"/>
    <n v="0"/>
    <n v="-16644.080000000002"/>
    <n v="-16644.009999999998"/>
    <n v="-7.0000000003346941E-2"/>
    <n v="-16740"/>
    <n v="0"/>
    <n v="-16740"/>
    <n v="-16740"/>
    <n v="0"/>
  </r>
  <r>
    <s v="1437279"/>
    <s v="RIB JCLEROUX        SILVER"/>
    <x v="4"/>
    <x v="2"/>
    <n v="1333.8"/>
    <n v="1333.8461538461538"/>
    <n v="-4.6153846153856648E-2"/>
    <n v="1352.52"/>
    <n v="-18.720000000000027"/>
    <n v="2762"/>
    <n v="2762.0996055226819"/>
    <n v="-9.9605522681940784E-2"/>
    <n v="2800.7689999999998"/>
    <n v="-38.768999999999778"/>
  </r>
  <r>
    <s v="1437279"/>
    <s v="FOI JCLE ROUX LA FLEUR 34X127 ALU 750 V2"/>
    <x v="4"/>
    <x v="2"/>
    <n v="11354.24"/>
    <n v="11354.236453201971"/>
    <n v="3.546798028764897E-3"/>
    <n v="11524.55"/>
    <n v="-170.30999999999949"/>
    <n v="16740"/>
    <n v="16739.999999999996"/>
    <n v="3.637978807091713E-12"/>
    <n v="16991.099999999999"/>
    <n v="-251.09999999999854"/>
  </r>
  <r>
    <s v="1437485"/>
    <s v=" "/>
    <x v="0"/>
    <x v="0"/>
    <n v="512.14"/>
    <n v="0"/>
    <n v="512.14"/>
    <n v="0"/>
    <n v="512.14"/>
    <n v="0"/>
    <n v="0"/>
    <n v="0"/>
    <n v="0"/>
    <n v="0"/>
  </r>
  <r>
    <s v="1437485"/>
    <s v="JCL RIBBON ROOM     / MACHINE DEPR"/>
    <x v="2"/>
    <x v="0"/>
    <n v="38.51"/>
    <n v="0"/>
    <n v="38.51"/>
    <n v="42.38"/>
    <n v="-3.8700000000000045"/>
    <n v="3.28"/>
    <n v="0"/>
    <n v="3.28"/>
    <n v="3.61"/>
    <n v="-0.33000000000000007"/>
  </r>
  <r>
    <s v="1437485"/>
    <s v="JCL RIBBON ROOM     / MACHINE HOUR"/>
    <x v="2"/>
    <x v="0"/>
    <n v="98.86"/>
    <n v="0"/>
    <n v="98.86"/>
    <n v="108.82"/>
    <n v="-9.9599999999999937"/>
    <n v="3.28"/>
    <n v="0"/>
    <n v="3.28"/>
    <n v="3.61"/>
    <n v="-0.33000000000000007"/>
  </r>
  <r>
    <s v="1437485"/>
    <s v="JCL RIBBON ROOM     / LABOUR HOURS"/>
    <x v="2"/>
    <x v="0"/>
    <n v="3294.76"/>
    <n v="0"/>
    <n v="3294.76"/>
    <n v="3625.86"/>
    <n v="-331.09999999999991"/>
    <n v="32.799999999999997"/>
    <n v="0"/>
    <n v="32.799999999999997"/>
    <n v="36.095999999999997"/>
    <n v="-3.2959999999999994"/>
  </r>
  <r>
    <s v="1437485"/>
    <s v="FOI+RIB JCLEROUX LACHSN 34X127 ALU 750V6"/>
    <x v="3"/>
    <x v="2"/>
    <n v="-15174.81"/>
    <n v="0"/>
    <n v="-15174.81"/>
    <n v="-15174.85"/>
    <n v="4.0000000000873115E-2"/>
    <n v="-16785"/>
    <n v="0"/>
    <n v="-16785"/>
    <n v="-16785"/>
    <n v="0"/>
  </r>
  <r>
    <s v="1437485"/>
    <s v="RIB JCLEROUX      CAMEL/GLD V3"/>
    <x v="4"/>
    <x v="2"/>
    <n v="1500.27"/>
    <n v="1500.5522682445758"/>
    <n v="-0.28226824457578914"/>
    <n v="1521.56"/>
    <n v="-21.289999999999964"/>
    <n v="2769"/>
    <n v="2769.5246548323471"/>
    <n v="-0.52465483234709609"/>
    <n v="2808.2979999999998"/>
    <n v="-39.297999999999774"/>
  </r>
  <r>
    <s v="1437485"/>
    <s v="FOI JCLEROUX LACHSN 34X127 ALU 750 REDV6"/>
    <x v="4"/>
    <x v="2"/>
    <n v="9730.27"/>
    <n v="9730.2660098522156"/>
    <n v="3.9901477848616196E-3"/>
    <n v="9876.2199999999993"/>
    <n v="-145.94999999999891"/>
    <n v="16785"/>
    <n v="16785"/>
    <n v="0"/>
    <n v="17036.775000000001"/>
    <n v="-251.77500000000146"/>
  </r>
  <r>
    <s v="1437531"/>
    <s v=" "/>
    <x v="0"/>
    <x v="0"/>
    <n v="29504.3"/>
    <n v="0"/>
    <n v="29504.3"/>
    <n v="0"/>
    <n v="29504.3"/>
    <n v="0"/>
    <n v="0"/>
    <n v="0"/>
    <n v="0"/>
    <n v="0"/>
  </r>
  <r>
    <s v="1437531"/>
    <s v="OH: BULK PREP DEPREC"/>
    <x v="1"/>
    <x v="0"/>
    <n v="1121.79"/>
    <n v="0"/>
    <n v="1121.79"/>
    <n v="1127.82"/>
    <n v="-6.0299999999999727"/>
    <n v="0"/>
    <n v="0"/>
    <n v="0"/>
    <n v="0"/>
    <n v="0"/>
  </r>
  <r>
    <s v="1437531"/>
    <s v="OH: INDIRECT DEPREC"/>
    <x v="1"/>
    <x v="0"/>
    <n v="5031.5"/>
    <n v="0"/>
    <n v="5031.5"/>
    <n v="5058.5600000000004"/>
    <n v="-27.0600000000004"/>
    <n v="0"/>
    <n v="0"/>
    <n v="0"/>
    <n v="0"/>
    <n v="0"/>
  </r>
  <r>
    <s v="1437531"/>
    <s v="JCL LINE 1          / MACHINE HOUR"/>
    <x v="2"/>
    <x v="0"/>
    <n v="10825.42"/>
    <n v="0"/>
    <n v="10825.42"/>
    <n v="11361.86"/>
    <n v="-536.44000000000051"/>
    <n v="26.68"/>
    <n v="0"/>
    <n v="26.68"/>
    <n v="28.001999999999999"/>
    <n v="-1.3219999999999992"/>
  </r>
  <r>
    <s v="1437531"/>
    <s v="OH:UNUSED CAPACITY"/>
    <x v="1"/>
    <x v="0"/>
    <n v="35847.629999999997"/>
    <n v="0"/>
    <n v="35847.629999999997"/>
    <n v="36040.379999999997"/>
    <n v="-192.75"/>
    <n v="0"/>
    <n v="0"/>
    <n v="0"/>
    <n v="0"/>
    <n v="0"/>
  </r>
  <r>
    <s v="1437531"/>
    <s v="JCL LINE 1          / MACHINE DEPR"/>
    <x v="2"/>
    <x v="0"/>
    <n v="48397.52"/>
    <n v="0"/>
    <n v="48397.52"/>
    <n v="50795.86"/>
    <n v="-2398.3400000000038"/>
    <n v="26.68"/>
    <n v="0"/>
    <n v="26.68"/>
    <n v="28.001999999999999"/>
    <n v="-1.3219999999999992"/>
  </r>
  <r>
    <s v="1437531"/>
    <s v="JCL LINE 1          / LABOUR HOURS"/>
    <x v="2"/>
    <x v="0"/>
    <n v="56997.279999999999"/>
    <n v="0"/>
    <n v="56997.279999999999"/>
    <n v="59820.12"/>
    <n v="-2822.8400000000038"/>
    <n v="560.28"/>
    <n v="0"/>
    <n v="560.28"/>
    <n v="588.02800000000002"/>
    <n v="-27.748000000000047"/>
  </r>
  <r>
    <s v="1437531"/>
    <s v="OVERHEAD: BULK PREP"/>
    <x v="1"/>
    <x v="0"/>
    <n v="64659.24"/>
    <n v="0"/>
    <n v="64659.24"/>
    <n v="65006.92"/>
    <n v="-347.68000000000029"/>
    <n v="0"/>
    <n v="0"/>
    <n v="0"/>
    <n v="0"/>
    <n v="0"/>
  </r>
  <r>
    <s v="1437531"/>
    <s v="OVERHEAD: INDIRECT"/>
    <x v="1"/>
    <x v="0"/>
    <n v="141755.64000000001"/>
    <n v="0"/>
    <n v="141755.64000000001"/>
    <n v="142517.87"/>
    <n v="-762.22999999998137"/>
    <n v="0"/>
    <n v="0"/>
    <n v="0"/>
    <n v="0"/>
    <n v="0"/>
  </r>
  <r>
    <s v="1437531"/>
    <s v="JCLEROUX LEDOMN 12X750ML ANGL  PROMO"/>
    <x v="3"/>
    <x v="4"/>
    <n v="-3710472.8"/>
    <n v="0"/>
    <n v="-3710472.8"/>
    <n v="-3710472.09"/>
    <n v="-0.7099999999627471"/>
    <n v="-20441"/>
    <n v="0"/>
    <n v="-20441"/>
    <n v="-20441"/>
    <n v="0"/>
  </r>
  <r>
    <s v="1437531"/>
    <s v="LAB 100X125MMWHT SEMI-GLOSSS/ADHOUTERCTN"/>
    <x v="4"/>
    <x v="2"/>
    <n v="1893.92"/>
    <n v="0"/>
    <n v="1893.92"/>
    <n v="0"/>
    <n v="1893.92"/>
    <n v="22250"/>
    <n v="0"/>
    <n v="22250"/>
    <n v="0"/>
    <n v="22250"/>
  </r>
  <r>
    <s v="1437531"/>
    <s v="LAB 100X160MM S/ADH OUTER CTN SOL PROMO"/>
    <x v="4"/>
    <x v="2"/>
    <n v="0"/>
    <n v="10016.088235294117"/>
    <n v="-10016.088235294117"/>
    <n v="10216.41"/>
    <n v="-10216.41"/>
    <n v="0"/>
    <n v="40882"/>
    <n v="-40882"/>
    <n v="41699.64"/>
    <n v="-41699.64"/>
  </r>
  <r>
    <s v="1437531"/>
    <s v="LAB JCLEROUX LEDOMN 750 7.5% ANGL V4 BCK"/>
    <x v="4"/>
    <x v="2"/>
    <n v="13236.62"/>
    <n v="13444.453201970444"/>
    <n v="-207.83320197044304"/>
    <n v="13646.12"/>
    <n v="-409.5"/>
    <n v="241500"/>
    <n v="245292"/>
    <n v="-3792"/>
    <n v="248971.38"/>
    <n v="-7471.3800000000047"/>
  </r>
  <r>
    <s v="1437531"/>
    <s v="PAR CHIP 12X750 BN0503           V3"/>
    <x v="4"/>
    <x v="2"/>
    <n v="20263.97"/>
    <n v="20257.034825870647"/>
    <n v="6.9351741293539817"/>
    <n v="20358.32"/>
    <n v="-94.349999999998545"/>
    <n v="20448"/>
    <n v="20441"/>
    <n v="7"/>
    <n v="20543.205000000002"/>
    <n v="-95.205000000001746"/>
  </r>
  <r>
    <s v="1437531"/>
    <s v="LAB JCLEROUX LEDOMN 750 V6 BDY"/>
    <x v="4"/>
    <x v="2"/>
    <n v="58463.37"/>
    <n v="58413.832512315268"/>
    <n v="49.537487684734515"/>
    <n v="59290.04"/>
    <n v="-826.66999999999825"/>
    <n v="245500"/>
    <n v="245292"/>
    <n v="208"/>
    <n v="248971.38"/>
    <n v="-3471.3800000000047"/>
  </r>
  <r>
    <s v="1437531"/>
    <s v="LAB JCLEROUX GEN  750  NCK PROMO"/>
    <x v="4"/>
    <x v="2"/>
    <n v="69503.399999999994"/>
    <n v="69871.428571428565"/>
    <n v="-368.02857142857101"/>
    <n v="70919.5"/>
    <n v="-1416.1000000000058"/>
    <n v="244000"/>
    <n v="245292"/>
    <n v="-1292"/>
    <n v="248971.38"/>
    <n v="-4971.3800000000047"/>
  </r>
  <r>
    <s v="1437531"/>
    <s v="WIR JCLEROUX GEN SPARK       750&amp;1.5L V2"/>
    <x v="4"/>
    <x v="2"/>
    <n v="115754.2"/>
    <n v="115333.84313725489"/>
    <n v="420.35686274510226"/>
    <n v="117640.52"/>
    <n v="-1886.320000000007"/>
    <n v="246186"/>
    <n v="245292"/>
    <n v="894"/>
    <n v="250197.84"/>
    <n v="-4011.8399999999965"/>
  </r>
  <r>
    <s v="1437531"/>
    <s v="CTN JCLEROUXLEDOMN GEN 12X750 BN503PROMO"/>
    <x v="4"/>
    <x v="2"/>
    <n v="129468.48"/>
    <n v="128369.47783251232"/>
    <n v="1099.0021674876771"/>
    <n v="130295.02"/>
    <n v="-826.54000000000815"/>
    <n v="20616"/>
    <n v="20441"/>
    <n v="175"/>
    <n v="20747.615000000002"/>
    <n v="-131.6150000000016"/>
  </r>
  <r>
    <s v="1437531"/>
    <s v="CORK SPARK FIRST UNPRT 750 1 DISK"/>
    <x v="4"/>
    <x v="2"/>
    <n v="258311.46"/>
    <n v="255182.16915422885"/>
    <n v="3129.2908457711455"/>
    <n v="256458.08"/>
    <n v="1853.3800000000047"/>
    <n v="248300"/>
    <n v="245292"/>
    <n v="3008"/>
    <n v="246518.46"/>
    <n v="1781.5400000000081"/>
  </r>
  <r>
    <s v="1437531"/>
    <s v="FOI+RIBJCLEROUXLEDOMN34X127ALU750PROMOV2"/>
    <x v="4"/>
    <x v="2"/>
    <n v="333343.77"/>
    <n v="323129.28078817728"/>
    <n v="10214.489211822744"/>
    <n v="327976.21999999997"/>
    <n v="5367.5500000000466"/>
    <n v="253045"/>
    <n v="245292"/>
    <n v="7753"/>
    <n v="248971.38"/>
    <n v="4073.6199999999953"/>
  </r>
  <r>
    <s v="1437531"/>
    <s v="BOT 0503 750 GRN   CORK  SPARKLING   NEW"/>
    <x v="4"/>
    <x v="2"/>
    <n v="1232454.21"/>
    <n v="1230242.4059405942"/>
    <n v="2211.8040594058111"/>
    <n v="1242544.83"/>
    <n v="-10090.620000000112"/>
    <n v="245733"/>
    <n v="245292"/>
    <n v="441"/>
    <n v="247744.92"/>
    <n v="-2011.9200000000128"/>
  </r>
  <r>
    <s v="1437531"/>
    <s v="BULK JCLEROUX LED"/>
    <x v="4"/>
    <x v="3"/>
    <n v="1071254.28"/>
    <n v="1071654.5671641792"/>
    <n v="-400.28716417914256"/>
    <n v="1077012.8400000001"/>
    <n v="-5758.5600000000559"/>
    <n v="183900"/>
    <n v="183969"/>
    <n v="-69"/>
    <n v="184888.845"/>
    <n v="-988.84500000000116"/>
  </r>
  <r>
    <s v="1437531"/>
    <s v="CO2"/>
    <x v="4"/>
    <x v="5"/>
    <n v="12384.8"/>
    <n v="12141.960784313726"/>
    <n v="242.83921568627375"/>
    <n v="12384.8"/>
    <n v="0"/>
    <n v="2251.7809999999999"/>
    <n v="2207.6284313725491"/>
    <n v="44.152568627450819"/>
    <n v="2251.7809999999999"/>
    <n v="0"/>
  </r>
  <r>
    <s v="1437532"/>
    <s v=" "/>
    <x v="0"/>
    <x v="0"/>
    <n v="29335.94"/>
    <n v="0"/>
    <n v="29335.94"/>
    <n v="0"/>
    <n v="29335.94"/>
    <n v="0"/>
    <n v="0"/>
    <n v="0"/>
    <n v="0"/>
    <n v="0"/>
  </r>
  <r>
    <s v="1437532"/>
    <s v="OH: BULK PREP DEPREC"/>
    <x v="1"/>
    <x v="0"/>
    <n v="1124.19"/>
    <n v="0"/>
    <n v="1124.19"/>
    <n v="1128.54"/>
    <n v="-4.3499999999999091"/>
    <n v="0"/>
    <n v="0"/>
    <n v="0"/>
    <n v="0"/>
    <n v="0"/>
  </r>
  <r>
    <s v="1437532"/>
    <s v="OH: INDIRECT DEPREC"/>
    <x v="1"/>
    <x v="0"/>
    <n v="5042.26"/>
    <n v="0"/>
    <n v="5042.26"/>
    <n v="5061.78"/>
    <n v="-19.519999999999527"/>
    <n v="0"/>
    <n v="0"/>
    <n v="0"/>
    <n v="0"/>
    <n v="0"/>
  </r>
  <r>
    <s v="1437532"/>
    <s v="JCL LINE 1          / MACHINE HOUR"/>
    <x v="2"/>
    <x v="0"/>
    <n v="10549.51"/>
    <n v="0"/>
    <n v="10549.51"/>
    <n v="11369.09"/>
    <n v="-819.57999999999993"/>
    <n v="26"/>
    <n v="0"/>
    <n v="26"/>
    <n v="28.02"/>
    <n v="-2.0199999999999996"/>
  </r>
  <r>
    <s v="1437532"/>
    <s v="OH:UNUSED CAPACITY"/>
    <x v="1"/>
    <x v="0"/>
    <n v="35924.230000000003"/>
    <n v="0"/>
    <n v="35924.230000000003"/>
    <n v="36063.300000000003"/>
    <n v="-139.06999999999971"/>
    <n v="0"/>
    <n v="0"/>
    <n v="0"/>
    <n v="0"/>
    <n v="0"/>
  </r>
  <r>
    <s v="1437532"/>
    <s v="JCL LINE 1          / MACHINE DEPR"/>
    <x v="2"/>
    <x v="0"/>
    <n v="47164"/>
    <n v="0"/>
    <n v="47164"/>
    <n v="50828.17"/>
    <n v="-3664.1699999999983"/>
    <n v="26"/>
    <n v="0"/>
    <n v="26"/>
    <n v="28.02"/>
    <n v="-2.0199999999999996"/>
  </r>
  <r>
    <s v="1437532"/>
    <s v="JCL LINE 1          / LABOUR HOURS"/>
    <x v="2"/>
    <x v="0"/>
    <n v="55544.59"/>
    <n v="0"/>
    <n v="55544.59"/>
    <n v="59858.16"/>
    <n v="-4313.570000000007"/>
    <n v="546"/>
    <n v="0"/>
    <n v="546"/>
    <n v="588.40200000000004"/>
    <n v="-42.402000000000044"/>
  </r>
  <r>
    <s v="1437532"/>
    <s v="OVERHEAD: BULK PREP"/>
    <x v="1"/>
    <x v="0"/>
    <n v="64797.42"/>
    <n v="0"/>
    <n v="64797.42"/>
    <n v="65048.26"/>
    <n v="-250.84000000000378"/>
    <n v="0"/>
    <n v="0"/>
    <n v="0"/>
    <n v="0"/>
    <n v="0"/>
  </r>
  <r>
    <s v="1437532"/>
    <s v="OVERHEAD: INDIRECT"/>
    <x v="1"/>
    <x v="0"/>
    <n v="142058.57"/>
    <n v="0"/>
    <n v="142058.57"/>
    <n v="142608.51"/>
    <n v="-549.94000000000233"/>
    <n v="0"/>
    <n v="0"/>
    <n v="0"/>
    <n v="0"/>
    <n v="0"/>
  </r>
  <r>
    <s v="1437532"/>
    <s v="JCLEROUX LEDOMN 12X750ML ANGL  PROMO"/>
    <x v="3"/>
    <x v="4"/>
    <n v="-3712832.58"/>
    <n v="0"/>
    <n v="-3712832.58"/>
    <n v="-3712831.86"/>
    <n v="-0.72000000020489097"/>
    <n v="-20454"/>
    <n v="0"/>
    <n v="-20454"/>
    <n v="-20454"/>
    <n v="0"/>
  </r>
  <r>
    <s v="1437532"/>
    <s v="LAB 100X125MMWHT SEMI-GLOSSS/ADHOUTERCTN"/>
    <x v="4"/>
    <x v="2"/>
    <n v="1957.76"/>
    <n v="0"/>
    <n v="1957.76"/>
    <n v="0"/>
    <n v="1957.76"/>
    <n v="23000"/>
    <n v="0"/>
    <n v="23000"/>
    <n v="0"/>
    <n v="23000"/>
  </r>
  <r>
    <s v="1437532"/>
    <s v="LAB 100X160MM S/ADH OUTER CTN SOL PROMO"/>
    <x v="4"/>
    <x v="2"/>
    <n v="0"/>
    <n v="10022.460784313726"/>
    <n v="-10022.460784313726"/>
    <n v="10222.91"/>
    <n v="-10222.91"/>
    <n v="0"/>
    <n v="40908"/>
    <n v="-40908"/>
    <n v="41726.160000000003"/>
    <n v="-41726.160000000003"/>
  </r>
  <r>
    <s v="1437532"/>
    <s v="LAB JCLEROUX LEDOMN 750 7.5% ANGL V4 BCK"/>
    <x v="4"/>
    <x v="2"/>
    <n v="13483.26"/>
    <n v="13453.004926108375"/>
    <n v="30.255073891625216"/>
    <n v="13654.8"/>
    <n v="-171.53999999999905"/>
    <n v="246000"/>
    <n v="245448"/>
    <n v="552"/>
    <n v="249129.72"/>
    <n v="-3129.7200000000012"/>
  </r>
  <r>
    <s v="1437532"/>
    <s v="PAR CHIP 12X750 BN0503           V3"/>
    <x v="4"/>
    <x v="2"/>
    <n v="20278.82"/>
    <n v="20269.910447761191"/>
    <n v="8.9095522388088284"/>
    <n v="20371.259999999998"/>
    <n v="-92.43999999999869"/>
    <n v="20463"/>
    <n v="20454"/>
    <n v="9"/>
    <n v="20556.27"/>
    <n v="-93.270000000000437"/>
  </r>
  <r>
    <s v="1437532"/>
    <s v="LAB JCLEROUX LEDOMN 750 V6 BDY"/>
    <x v="4"/>
    <x v="2"/>
    <n v="58582.44"/>
    <n v="58450.985221674877"/>
    <n v="131.45477832512552"/>
    <n v="59327.75"/>
    <n v="-745.30999999999767"/>
    <n v="246000"/>
    <n v="245448"/>
    <n v="552"/>
    <n v="249129.72"/>
    <n v="-3129.7200000000012"/>
  </r>
  <r>
    <s v="1437532"/>
    <s v="LAB JCLEROUX GEN  750  NCK PROMO"/>
    <x v="4"/>
    <x v="2"/>
    <n v="70357.95"/>
    <n v="69915.862068965522"/>
    <n v="442.08793103447533"/>
    <n v="70964.600000000006"/>
    <n v="-606.65000000000873"/>
    <n v="247000"/>
    <n v="245448"/>
    <n v="1552"/>
    <n v="249129.72"/>
    <n v="-2129.7200000000012"/>
  </r>
  <r>
    <s v="1437532"/>
    <s v="WIR JCLEROUX GEN SPARK       750&amp;1.5L V2"/>
    <x v="4"/>
    <x v="2"/>
    <n v="115754.2"/>
    <n v="115407.19607843137"/>
    <n v="347.00392156862654"/>
    <n v="117715.34"/>
    <n v="-1961.1399999999994"/>
    <n v="246186"/>
    <n v="245448"/>
    <n v="738"/>
    <n v="250356.96"/>
    <n v="-4170.9599999999919"/>
  </r>
  <r>
    <s v="1437532"/>
    <s v="CTN JCLEROUXLEDOMN GEN 12X750 BN503PROMO"/>
    <x v="4"/>
    <x v="2"/>
    <n v="128922.12"/>
    <n v="128451.12315270936"/>
    <n v="470.99684729063301"/>
    <n v="130377.89"/>
    <n v="-1455.7700000000041"/>
    <n v="20529"/>
    <n v="20454"/>
    <n v="75"/>
    <n v="20760.810000000001"/>
    <n v="-231.81000000000131"/>
  </r>
  <r>
    <s v="1437532"/>
    <s v="CORK SPARK FIRST UNPRT 750 1 DISK"/>
    <x v="4"/>
    <x v="2"/>
    <n v="257999.35999999999"/>
    <n v="255344.46766169154"/>
    <n v="2654.8923383084475"/>
    <n v="256621.19"/>
    <n v="1378.1699999999837"/>
    <n v="248000"/>
    <n v="245448"/>
    <n v="2552"/>
    <n v="246675.24"/>
    <n v="1324.7600000000093"/>
  </r>
  <r>
    <s v="1437532"/>
    <s v="FOI+RIBJCLEROUXLEDOMN34X127ALU750PROMOV2"/>
    <x v="4"/>
    <x v="2"/>
    <n v="334226.38"/>
    <n v="323334.78817733988"/>
    <n v="10891.591822660121"/>
    <n v="328184.81"/>
    <n v="6041.570000000007"/>
    <n v="253715"/>
    <n v="245448"/>
    <n v="8267"/>
    <n v="249129.72"/>
    <n v="4585.2799999999988"/>
  </r>
  <r>
    <s v="1437532"/>
    <s v="BOT 0503 750 GRN   CORK  SPARKLING   NEW"/>
    <x v="4"/>
    <x v="2"/>
    <n v="1233793.33"/>
    <n v="1231024.8118811881"/>
    <n v="2768.5181188120041"/>
    <n v="1243335.06"/>
    <n v="-9541.7299999999814"/>
    <n v="246000"/>
    <n v="245448"/>
    <n v="552"/>
    <n v="247902.48"/>
    <n v="-1902.4800000000105"/>
  </r>
  <r>
    <s v="1437532"/>
    <s v="BULK JCLEROUX LED"/>
    <x v="4"/>
    <x v="3"/>
    <n v="1073543.58"/>
    <n v="1072336.1094527363"/>
    <n v="1207.4705472637434"/>
    <n v="1077697.79"/>
    <n v="-4154.2099999999627"/>
    <n v="184293"/>
    <n v="184086"/>
    <n v="207"/>
    <n v="185006.43"/>
    <n v="-713.42999999999302"/>
  </r>
  <r>
    <s v="1437532"/>
    <s v="CO2"/>
    <x v="4"/>
    <x v="5"/>
    <n v="12392.67"/>
    <n v="12149.676470588236"/>
    <n v="242.99352941176403"/>
    <n v="12392.67"/>
    <n v="0"/>
    <n v="2253.2130000000002"/>
    <n v="2209.0323529411767"/>
    <n v="44.180647058823524"/>
    <n v="2253.2130000000002"/>
    <n v="0"/>
  </r>
  <r>
    <s v="1437533"/>
    <s v=" "/>
    <x v="0"/>
    <x v="0"/>
    <n v="12910"/>
    <n v="0"/>
    <n v="12910"/>
    <n v="0"/>
    <n v="12910"/>
    <n v="0"/>
    <n v="0"/>
    <n v="0"/>
    <n v="0"/>
    <n v="0"/>
  </r>
  <r>
    <s v="1437533"/>
    <s v="OH: BULK PREP DEPREC"/>
    <x v="1"/>
    <x v="0"/>
    <n v="1122.08"/>
    <n v="0"/>
    <n v="1122.08"/>
    <n v="1127.82"/>
    <n v="-5.7400000000000091"/>
    <n v="0"/>
    <n v="0"/>
    <n v="0"/>
    <n v="0"/>
    <n v="0"/>
  </r>
  <r>
    <s v="1437533"/>
    <s v="OH: INDIRECT DEPREC"/>
    <x v="1"/>
    <x v="0"/>
    <n v="5032.79"/>
    <n v="0"/>
    <n v="5032.79"/>
    <n v="5058.5600000000004"/>
    <n v="-25.770000000000437"/>
    <n v="0"/>
    <n v="0"/>
    <n v="0"/>
    <n v="0"/>
    <n v="0"/>
  </r>
  <r>
    <s v="1437533"/>
    <s v="JCL LINE 1          / MACHINE HOUR"/>
    <x v="2"/>
    <x v="0"/>
    <n v="10314.17"/>
    <n v="0"/>
    <n v="10314.17"/>
    <n v="11361.86"/>
    <n v="-1047.6900000000005"/>
    <n v="25.42"/>
    <n v="0"/>
    <n v="25.42"/>
    <n v="28.001999999999999"/>
    <n v="-2.5819999999999972"/>
  </r>
  <r>
    <s v="1437533"/>
    <s v="OH:UNUSED CAPACITY"/>
    <x v="1"/>
    <x v="0"/>
    <n v="35856.79"/>
    <n v="0"/>
    <n v="35856.79"/>
    <n v="36040.379999999997"/>
    <n v="-183.58999999999651"/>
    <n v="0"/>
    <n v="0"/>
    <n v="0"/>
    <n v="0"/>
    <n v="0"/>
  </r>
  <r>
    <s v="1437533"/>
    <s v="JCL LINE 1          / MACHINE DEPR"/>
    <x v="2"/>
    <x v="0"/>
    <n v="46111.88"/>
    <n v="0"/>
    <n v="46111.88"/>
    <n v="50795.86"/>
    <n v="-4683.9800000000032"/>
    <n v="25.42"/>
    <n v="0"/>
    <n v="25.42"/>
    <n v="28.001999999999999"/>
    <n v="-2.5819999999999972"/>
  </r>
  <r>
    <s v="1437533"/>
    <s v="JCL LINE 1          / LABOUR HOURS"/>
    <x v="2"/>
    <x v="0"/>
    <n v="54305.52"/>
    <n v="0"/>
    <n v="54305.52"/>
    <n v="59820.12"/>
    <n v="-5514.6000000000058"/>
    <n v="533.82000000000005"/>
    <n v="0"/>
    <n v="533.82000000000005"/>
    <n v="588.02800000000002"/>
    <n v="-54.20799999999997"/>
  </r>
  <r>
    <s v="1437533"/>
    <s v="OVERHEAD: BULK PREP"/>
    <x v="1"/>
    <x v="0"/>
    <n v="64675.77"/>
    <n v="0"/>
    <n v="64675.77"/>
    <n v="65006.92"/>
    <n v="-331.15000000000146"/>
    <n v="0"/>
    <n v="0"/>
    <n v="0"/>
    <n v="0"/>
    <n v="0"/>
  </r>
  <r>
    <s v="1437533"/>
    <s v="OVERHEAD: INDIRECT"/>
    <x v="1"/>
    <x v="0"/>
    <n v="141791.87"/>
    <n v="0"/>
    <n v="141791.87"/>
    <n v="142517.87"/>
    <n v="-726"/>
    <n v="0"/>
    <n v="0"/>
    <n v="0"/>
    <n v="0"/>
    <n v="0"/>
  </r>
  <r>
    <s v="1437533"/>
    <s v="JCLEROUX LEDOMN 12X750ML ANGL  PROMO"/>
    <x v="3"/>
    <x v="4"/>
    <n v="-3710472.8"/>
    <n v="0"/>
    <n v="-3710472.8"/>
    <n v="-3710472.09"/>
    <n v="-0.7099999999627471"/>
    <n v="-20441"/>
    <n v="0"/>
    <n v="-20441"/>
    <n v="-20441"/>
    <n v="0"/>
  </r>
  <r>
    <s v="1437533"/>
    <s v="LAB 100X125MMWHT SEMI-GLOSSS/ADHOUTERCTN"/>
    <x v="4"/>
    <x v="2"/>
    <n v="2350.59"/>
    <n v="0"/>
    <n v="2350.59"/>
    <n v="0"/>
    <n v="2350.59"/>
    <n v="27615"/>
    <n v="0"/>
    <n v="27615"/>
    <n v="0"/>
    <n v="27615"/>
  </r>
  <r>
    <s v="1437533"/>
    <s v="LAB 100X160MM S/ADH OUTER CTN SOL PROMO"/>
    <x v="4"/>
    <x v="2"/>
    <n v="0"/>
    <n v="10016.088235294117"/>
    <n v="-10016.088235294117"/>
    <n v="10216.41"/>
    <n v="-10216.41"/>
    <n v="0"/>
    <n v="40882"/>
    <n v="-40882"/>
    <n v="41699.64"/>
    <n v="-41699.64"/>
  </r>
  <r>
    <s v="1437533"/>
    <s v="LAB JCLEROUX LEDOMN 750 7.5% ANGL V4 BCK"/>
    <x v="4"/>
    <x v="2"/>
    <n v="13702.5"/>
    <n v="13444.453201970444"/>
    <n v="258.04679802955616"/>
    <n v="13646.12"/>
    <n v="56.3799999999992"/>
    <n v="250000"/>
    <n v="245292"/>
    <n v="4708"/>
    <n v="248971.38"/>
    <n v="1028.6199999999953"/>
  </r>
  <r>
    <s v="1437533"/>
    <s v="PAR CHIP 12X750 BN0503           V3"/>
    <x v="4"/>
    <x v="2"/>
    <n v="20358.11"/>
    <n v="20257.034825870647"/>
    <n v="101.0751741293534"/>
    <n v="20358.32"/>
    <n v="-0.20999999999912689"/>
    <n v="20543"/>
    <n v="20441"/>
    <n v="102"/>
    <n v="20543.205000000002"/>
    <n v="-0.20500000000174623"/>
  </r>
  <r>
    <s v="1437533"/>
    <s v="LAB JCLEROUX LEDOMN 750 V6 BDY"/>
    <x v="4"/>
    <x v="2"/>
    <n v="59535"/>
    <n v="58413.832512315268"/>
    <n v="1121.1674876847319"/>
    <n v="59290.04"/>
    <n v="244.95999999999913"/>
    <n v="250000"/>
    <n v="245292"/>
    <n v="4708"/>
    <n v="248971.38"/>
    <n v="1028.6199999999953"/>
  </r>
  <r>
    <s v="1437533"/>
    <s v="LAB JCLEROUX GEN  750  NCK PROMO"/>
    <x v="4"/>
    <x v="2"/>
    <n v="71212.509999999995"/>
    <n v="69871.428571428565"/>
    <n v="1341.0814285714296"/>
    <n v="70919.5"/>
    <n v="293.00999999999476"/>
    <n v="250000"/>
    <n v="245292"/>
    <n v="4708"/>
    <n v="248971.38"/>
    <n v="1028.6199999999953"/>
  </r>
  <r>
    <s v="1437533"/>
    <s v="WIR JCLEROUX GEN SPARK       750&amp;1.5L V2"/>
    <x v="4"/>
    <x v="2"/>
    <n v="117634.95"/>
    <n v="115333.84313725489"/>
    <n v="2301.1068627451023"/>
    <n v="117640.52"/>
    <n v="-5.5700000000069849"/>
    <n v="250186"/>
    <n v="245292"/>
    <n v="4894"/>
    <n v="250197.84"/>
    <n v="-11.839999999996508"/>
  </r>
  <r>
    <s v="1437533"/>
    <s v="CTN JCLEROUXLEDOMN GEN 12X750 BN503PROMO"/>
    <x v="4"/>
    <x v="2"/>
    <n v="130429.32"/>
    <n v="128369.47783251232"/>
    <n v="2059.8421674876881"/>
    <n v="130295.02"/>
    <n v="134.30000000000291"/>
    <n v="20769"/>
    <n v="20441"/>
    <n v="328"/>
    <n v="20747.615000000002"/>
    <n v="21.384999999998399"/>
  </r>
  <r>
    <s v="1437533"/>
    <s v="CORK SPARK FIRST UNPRT 750 1 DISK"/>
    <x v="4"/>
    <x v="2"/>
    <n v="257999.35999999999"/>
    <n v="255182.16915422885"/>
    <n v="2817.1908457711397"/>
    <n v="256458.08"/>
    <n v="1541.2799999999988"/>
    <n v="248000"/>
    <n v="245292"/>
    <n v="2708"/>
    <n v="246518.46"/>
    <n v="1481.5400000000081"/>
  </r>
  <r>
    <s v="1437533"/>
    <s v="FOI+RIBJCLEROUXLEDOMN34X127ALU750PROMOV2"/>
    <x v="4"/>
    <x v="2"/>
    <n v="338731.65"/>
    <n v="323129.28078817728"/>
    <n v="15602.369211822748"/>
    <n v="327976.21999999997"/>
    <n v="10755.430000000051"/>
    <n v="257135"/>
    <n v="245292"/>
    <n v="11843"/>
    <n v="248971.38"/>
    <n v="8163.6199999999953"/>
  </r>
  <r>
    <s v="1437533"/>
    <s v="BOT 0503 750 GRN   CORK  SPARKLING   NEW"/>
    <x v="4"/>
    <x v="2"/>
    <n v="1242485.06"/>
    <n v="1230242.4059405942"/>
    <n v="12242.654059405904"/>
    <n v="1242544.83"/>
    <n v="-59.770000000018626"/>
    <n v="247733"/>
    <n v="245292"/>
    <n v="2441"/>
    <n v="247744.92"/>
    <n v="-11.920000000012806"/>
  </r>
  <r>
    <s v="1437533"/>
    <s v="BULK JCLEROUX LED"/>
    <x v="4"/>
    <x v="3"/>
    <n v="1071528.07"/>
    <n v="1071654.5671641792"/>
    <n v="-126.49716417910531"/>
    <n v="1077012.8400000001"/>
    <n v="-5484.7700000000186"/>
    <n v="183947"/>
    <n v="183969"/>
    <n v="-22"/>
    <n v="184888.845"/>
    <n v="-941.84500000000116"/>
  </r>
  <r>
    <s v="1437533"/>
    <s v="CO2"/>
    <x v="4"/>
    <x v="5"/>
    <n v="12384.81"/>
    <n v="12141.960784313726"/>
    <n v="242.84921568627396"/>
    <n v="12384.8"/>
    <n v="1.0000000000218279E-2"/>
    <n v="2251.7820000000002"/>
    <n v="2207.6284313725491"/>
    <n v="44.153568627451023"/>
    <n v="2251.7809999999999"/>
    <n v="1.0000000002037268E-3"/>
  </r>
  <r>
    <s v="1437538"/>
    <s v=" "/>
    <x v="0"/>
    <x v="0"/>
    <n v="23764.29"/>
    <n v="0"/>
    <n v="23764.29"/>
    <n v="0"/>
    <n v="23764.29"/>
    <n v="0"/>
    <n v="0"/>
    <n v="0"/>
    <n v="0"/>
    <n v="0"/>
  </r>
  <r>
    <s v="1437538"/>
    <s v="OH: BULK PREP DEPREC"/>
    <x v="1"/>
    <x v="0"/>
    <n v="195.28"/>
    <n v="0"/>
    <n v="195.28"/>
    <n v="196.26"/>
    <n v="-0.97999999999998977"/>
    <n v="0"/>
    <n v="0"/>
    <n v="0"/>
    <n v="0"/>
    <n v="0"/>
  </r>
  <r>
    <s v="1437538"/>
    <s v="OH: INDIRECT DEPREC"/>
    <x v="1"/>
    <x v="0"/>
    <n v="875.88"/>
    <n v="0"/>
    <n v="875.88"/>
    <n v="880.26"/>
    <n v="-4.3799999999999955"/>
    <n v="0"/>
    <n v="0"/>
    <n v="0"/>
    <n v="0"/>
    <n v="0"/>
  </r>
  <r>
    <s v="1437538"/>
    <s v="JCL LINE 1          / MACHINE HOUR"/>
    <x v="2"/>
    <x v="0"/>
    <n v="1623"/>
    <n v="0"/>
    <n v="1623"/>
    <n v="1977.11"/>
    <n v="-354.1099999999999"/>
    <n v="4"/>
    <n v="0"/>
    <n v="4"/>
    <n v="4.8730000000000002"/>
    <n v="-0.87300000000000022"/>
  </r>
  <r>
    <s v="1437538"/>
    <s v="OH:UNUSED CAPACITY"/>
    <x v="1"/>
    <x v="0"/>
    <n v="6240.29"/>
    <n v="0"/>
    <n v="6240.29"/>
    <n v="6271.5"/>
    <n v="-31.210000000000036"/>
    <n v="0"/>
    <n v="0"/>
    <n v="0"/>
    <n v="0"/>
    <n v="0"/>
  </r>
  <r>
    <s v="1437538"/>
    <s v="JCL LINE 1          / MACHINE DEPR"/>
    <x v="2"/>
    <x v="0"/>
    <n v="7256"/>
    <n v="0"/>
    <n v="7256"/>
    <n v="8839.14"/>
    <n v="-1583.1399999999994"/>
    <n v="4"/>
    <n v="0"/>
    <n v="4"/>
    <n v="4.8730000000000002"/>
    <n v="-0.87300000000000022"/>
  </r>
  <r>
    <s v="1437538"/>
    <s v="JCL LINE 1          / LABOUR HOURS"/>
    <x v="2"/>
    <x v="0"/>
    <n v="8545.32"/>
    <n v="0"/>
    <n v="8545.32"/>
    <n v="10409.48"/>
    <n v="-1864.1599999999999"/>
    <n v="84"/>
    <n v="0"/>
    <n v="84"/>
    <n v="102.325"/>
    <n v="-18.325000000000003"/>
  </r>
  <r>
    <s v="1437538"/>
    <s v="OVERHEAD: BULK PREP"/>
    <x v="1"/>
    <x v="0"/>
    <n v="11255.77"/>
    <n v="0"/>
    <n v="11255.77"/>
    <n v="11312.05"/>
    <n v="-56.279999999998836"/>
    <n v="0"/>
    <n v="0"/>
    <n v="0"/>
    <n v="0"/>
    <n v="0"/>
  </r>
  <r>
    <s v="1437538"/>
    <s v="OVERHEAD: INDIRECT"/>
    <x v="1"/>
    <x v="0"/>
    <n v="24676.58"/>
    <n v="0"/>
    <n v="24676.58"/>
    <n v="24799.96"/>
    <n v="-123.37999999999738"/>
    <n v="0"/>
    <n v="0"/>
    <n v="0"/>
    <n v="0"/>
    <n v="0"/>
  </r>
  <r>
    <s v="1437538"/>
    <s v="JCLEROUX LEDOMN 12X750ML PROMO"/>
    <x v="3"/>
    <x v="4"/>
    <n v="-645670.56000000006"/>
    <n v="0"/>
    <n v="-645670.56000000006"/>
    <n v="-645670.43000000005"/>
    <n v="-0.13000000000465661"/>
    <n v="-3557"/>
    <n v="0"/>
    <n v="-3557"/>
    <n v="-3557"/>
    <n v="0"/>
  </r>
  <r>
    <s v="1437538"/>
    <s v="LAB 100X160MM S/ADH OUTER CTN SOL PROMO"/>
    <x v="4"/>
    <x v="2"/>
    <n v="0"/>
    <n v="1742.9313725490197"/>
    <n v="-1742.9313725490197"/>
    <n v="1777.79"/>
    <n v="-1777.79"/>
    <n v="0"/>
    <n v="7114"/>
    <n v="-7114"/>
    <n v="7256.28"/>
    <n v="-7256.28"/>
  </r>
  <r>
    <s v="1437538"/>
    <s v="LAB JCLEROUX LEDOMN 750 7.5%     V9H BCK"/>
    <x v="4"/>
    <x v="2"/>
    <n v="2296.54"/>
    <n v="2339.5073891625616"/>
    <n v="-42.967389162561631"/>
    <n v="2374.6"/>
    <n v="-78.059999999999945"/>
    <n v="41900"/>
    <n v="42684"/>
    <n v="-784"/>
    <n v="43324.26"/>
    <n v="-1424.260000000002"/>
  </r>
  <r>
    <s v="1437538"/>
    <s v="PAR CHIP 12X750 BN0503           V3"/>
    <x v="4"/>
    <x v="2"/>
    <n v="3530.93"/>
    <n v="3524.9850746268658"/>
    <n v="5.9449253731340832"/>
    <n v="3542.61"/>
    <n v="-11.680000000000291"/>
    <n v="3563"/>
    <n v="3557"/>
    <n v="6"/>
    <n v="3574.7849999999999"/>
    <n v="-11.784999999999854"/>
  </r>
  <r>
    <s v="1437538"/>
    <s v="LAB JCLEROUX LEDOMN 750 V6 BDY"/>
    <x v="4"/>
    <x v="2"/>
    <n v="9978.07"/>
    <n v="10164.768472906404"/>
    <n v="-186.69847290640428"/>
    <n v="10317.24"/>
    <n v="-339.17000000000007"/>
    <n v="41900"/>
    <n v="42684"/>
    <n v="-784"/>
    <n v="43324.26"/>
    <n v="-1424.260000000002"/>
  </r>
  <r>
    <s v="1437538"/>
    <s v="LAB JCLEROUX GEN  750  NCK PROMO"/>
    <x v="4"/>
    <x v="2"/>
    <n v="11935.21"/>
    <n v="12158.541871921183"/>
    <n v="-223.33187192118385"/>
    <n v="12340.92"/>
    <n v="-405.71000000000095"/>
    <n v="41900"/>
    <n v="42684"/>
    <n v="-784"/>
    <n v="43324.26"/>
    <n v="-1424.260000000002"/>
  </r>
  <r>
    <s v="1437538"/>
    <s v="WIR JCLEROUX GEN SPARK       750&amp;1.5L V2"/>
    <x v="4"/>
    <x v="2"/>
    <n v="19020.13"/>
    <n v="20069.588235294119"/>
    <n v="-1049.4582352941179"/>
    <n v="20470.98"/>
    <n v="-1450.8499999999985"/>
    <n v="40452"/>
    <n v="42684"/>
    <n v="-2232"/>
    <n v="43537.68"/>
    <n v="-3085.6800000000003"/>
  </r>
  <r>
    <s v="1437538"/>
    <s v="CTN JCLEROUXLEDOMN GEN 12X750 BN503PROMO"/>
    <x v="4"/>
    <x v="2"/>
    <n v="22476.12"/>
    <n v="22337.960591133004"/>
    <n v="138.15940886699536"/>
    <n v="22673.03"/>
    <n v="-196.90999999999985"/>
    <n v="3579"/>
    <n v="3557"/>
    <n v="22"/>
    <n v="3610.355"/>
    <n v="-31.355000000000018"/>
  </r>
  <r>
    <s v="1437538"/>
    <s v="CORK SPARK FIRST UNPRT 750 1 DISK"/>
    <x v="4"/>
    <x v="2"/>
    <n v="42146.48"/>
    <n v="44405.014925373136"/>
    <n v="-2258.5349253731329"/>
    <n v="44627.040000000001"/>
    <n v="-2480.5599999999977"/>
    <n v="40513"/>
    <n v="42684"/>
    <n v="-2171"/>
    <n v="42897.42"/>
    <n v="-2384.4199999999983"/>
  </r>
  <r>
    <s v="1437538"/>
    <s v="FOI+RIBJCLEROUXLEDOMN34X127ALU750PROMOV2"/>
    <x v="4"/>
    <x v="2"/>
    <n v="57962.52"/>
    <n v="56228.699507389159"/>
    <n v="1733.8204926108374"/>
    <n v="57072.13"/>
    <n v="890.38999999999942"/>
    <n v="44000"/>
    <n v="42684"/>
    <n v="1316"/>
    <n v="43324.26"/>
    <n v="675.73999999999796"/>
  </r>
  <r>
    <s v="1437538"/>
    <s v="BOT 0503 750 GRN   CORK  SPARKLING   NEW"/>
    <x v="4"/>
    <x v="2"/>
    <n v="203254.91"/>
    <n v="214078.18811881187"/>
    <n v="-10823.278118811868"/>
    <n v="216218.97"/>
    <n v="-12964.059999999998"/>
    <n v="40526"/>
    <n v="42684"/>
    <n v="-2158"/>
    <n v="43110.84"/>
    <n v="-2584.8399999999965"/>
  </r>
  <r>
    <s v="1437538"/>
    <s v="BULK JCLEROUX LED"/>
    <x v="4"/>
    <x v="3"/>
    <n v="186482.13"/>
    <n v="186481.84079601991"/>
    <n v="0.28920398009358905"/>
    <n v="187414.25"/>
    <n v="-932.11999999999534"/>
    <n v="32013"/>
    <n v="32013"/>
    <n v="0"/>
    <n v="32173.064999999999"/>
    <n v="-160.06499999999869"/>
  </r>
  <r>
    <s v="1437538"/>
    <s v="CO2"/>
    <x v="4"/>
    <x v="5"/>
    <n v="2155.11"/>
    <n v="2112.8529411764707"/>
    <n v="42.257058823529405"/>
    <n v="2155.11"/>
    <n v="0"/>
    <n v="391.839"/>
    <n v="384.15588235294121"/>
    <n v="7.6831176470587934"/>
    <n v="391.839"/>
    <n v="0"/>
  </r>
  <r>
    <s v="1437539"/>
    <s v=" "/>
    <x v="0"/>
    <x v="0"/>
    <n v="9599.31"/>
    <n v="0"/>
    <n v="9599.31"/>
    <n v="0"/>
    <n v="9599.31"/>
    <n v="0"/>
    <n v="0"/>
    <n v="0"/>
    <n v="0"/>
    <n v="0"/>
  </r>
  <r>
    <s v="1437539"/>
    <s v="OH: BULK PREP DEPREC"/>
    <x v="1"/>
    <x v="0"/>
    <n v="267.2"/>
    <n v="0"/>
    <n v="267.2"/>
    <n v="268.52999999999997"/>
    <n v="-1.3299999999999841"/>
    <n v="0"/>
    <n v="0"/>
    <n v="0"/>
    <n v="0"/>
    <n v="0"/>
  </r>
  <r>
    <s v="1437539"/>
    <s v="OH: INDIRECT DEPREC"/>
    <x v="1"/>
    <x v="0"/>
    <n v="1198.45"/>
    <n v="0"/>
    <n v="1198.45"/>
    <n v="1204.44"/>
    <n v="-5.9900000000000091"/>
    <n v="0"/>
    <n v="0"/>
    <n v="0"/>
    <n v="0"/>
    <n v="0"/>
  </r>
  <r>
    <s v="1437539"/>
    <s v="JCL LINE 1          / MACHINE HOUR"/>
    <x v="2"/>
    <x v="0"/>
    <n v="2166.71"/>
    <n v="0"/>
    <n v="2166.71"/>
    <n v="2705.26"/>
    <n v="-538.55000000000018"/>
    <n v="5.34"/>
    <n v="0"/>
    <n v="5.34"/>
    <n v="6.6669999999999998"/>
    <n v="-1.327"/>
  </r>
  <r>
    <s v="1437539"/>
    <s v="OH:UNUSED CAPACITY"/>
    <x v="1"/>
    <x v="0"/>
    <n v="8538.52"/>
    <n v="0"/>
    <n v="8538.52"/>
    <n v="8581.2099999999991"/>
    <n v="-42.68999999999869"/>
    <n v="0"/>
    <n v="0"/>
    <n v="0"/>
    <n v="0"/>
    <n v="0"/>
  </r>
  <r>
    <s v="1437539"/>
    <s v="JCL LINE 1          / MACHINE DEPR"/>
    <x v="2"/>
    <x v="0"/>
    <n v="9686.76"/>
    <n v="0"/>
    <n v="9686.76"/>
    <n v="12094.49"/>
    <n v="-2407.7299999999996"/>
    <n v="5.34"/>
    <n v="0"/>
    <n v="5.34"/>
    <n v="6.6669999999999998"/>
    <n v="-1.327"/>
  </r>
  <r>
    <s v="1437539"/>
    <s v="JCL LINE 1          / LABOUR HOURS"/>
    <x v="2"/>
    <x v="0"/>
    <n v="11408"/>
    <n v="0"/>
    <n v="11408"/>
    <n v="14243.16"/>
    <n v="-2835.16"/>
    <n v="112.14"/>
    <n v="0"/>
    <n v="112.14"/>
    <n v="140.00899999999999"/>
    <n v="-27.868999999999986"/>
  </r>
  <r>
    <s v="1437539"/>
    <s v="OVERHEAD: BULK PREP"/>
    <x v="1"/>
    <x v="0"/>
    <n v="15401.13"/>
    <n v="0"/>
    <n v="15401.13"/>
    <n v="15478.14"/>
    <n v="-77.010000000000218"/>
    <n v="0"/>
    <n v="0"/>
    <n v="0"/>
    <n v="0"/>
    <n v="0"/>
  </r>
  <r>
    <s v="1437539"/>
    <s v="OVERHEAD: INDIRECT"/>
    <x v="1"/>
    <x v="0"/>
    <n v="33764.67"/>
    <n v="0"/>
    <n v="33764.67"/>
    <n v="33933.49"/>
    <n v="-168.81999999999971"/>
    <n v="0"/>
    <n v="0"/>
    <n v="0"/>
    <n v="0"/>
    <n v="0"/>
  </r>
  <r>
    <s v="1437539"/>
    <s v="JCLEROUX LEDOMN 12X750ML MOZM PROMO"/>
    <x v="3"/>
    <x v="4"/>
    <n v="-886392.16"/>
    <n v="0"/>
    <n v="-886392.16"/>
    <n v="-886392.05"/>
    <n v="-0.10999999998603016"/>
    <n v="-4867"/>
    <n v="0"/>
    <n v="-4867"/>
    <n v="-4867"/>
    <n v="0"/>
  </r>
  <r>
    <s v="1437539"/>
    <s v="LAB 100X125MMWHT SEMI-GLOSSS/ADHOUTERCTN"/>
    <x v="4"/>
    <x v="2"/>
    <n v="468.16"/>
    <n v="0"/>
    <n v="468.16"/>
    <n v="0"/>
    <n v="468.16"/>
    <n v="5500"/>
    <n v="0"/>
    <n v="5500"/>
    <n v="0"/>
    <n v="5500"/>
  </r>
  <r>
    <s v="1437539"/>
    <s v="LAB 100X160MM S/ADH OUTER CTN SOL PROMO"/>
    <x v="4"/>
    <x v="2"/>
    <n v="0"/>
    <n v="2384.8333333333335"/>
    <n v="-2384.8333333333335"/>
    <n v="2432.5300000000002"/>
    <n v="-2432.5300000000002"/>
    <n v="0"/>
    <n v="9734"/>
    <n v="-9734"/>
    <n v="9928.68"/>
    <n v="-9928.68"/>
  </r>
  <r>
    <s v="1437539"/>
    <s v="PAR CHIP 12X750 BN0503           V3"/>
    <x v="4"/>
    <x v="2"/>
    <n v="4832.12"/>
    <n v="4823.194029850747"/>
    <n v="8.925970149252862"/>
    <n v="4847.3100000000004"/>
    <n v="-15.190000000000509"/>
    <n v="4876"/>
    <n v="4867"/>
    <n v="9"/>
    <n v="4891.335"/>
    <n v="-15.335000000000036"/>
  </r>
  <r>
    <s v="1437539"/>
    <s v="LAB JCLEROUX LEDOMN 750 7.5% MOZM BCK"/>
    <x v="4"/>
    <x v="2"/>
    <n v="6107.29"/>
    <n v="6086.8669950738913"/>
    <n v="20.423004926108661"/>
    <n v="6178.17"/>
    <n v="-70.880000000000109"/>
    <n v="58600"/>
    <n v="58404"/>
    <n v="196"/>
    <n v="59280.06"/>
    <n v="-680.05999999999767"/>
  </r>
  <r>
    <s v="1437539"/>
    <s v="LAB JCLEROUX LEDOMN 750 V6 BDY"/>
    <x v="4"/>
    <x v="2"/>
    <n v="13955"/>
    <n v="13908.32512315271"/>
    <n v="46.674876847289852"/>
    <n v="14116.95"/>
    <n v="-161.95000000000073"/>
    <n v="58600"/>
    <n v="58404"/>
    <n v="196"/>
    <n v="59280.06"/>
    <n v="-680.05999999999767"/>
  </r>
  <r>
    <s v="1437539"/>
    <s v="LAB JCLEROUX GEN  750  NCK PROMO"/>
    <x v="4"/>
    <x v="2"/>
    <n v="16692.21"/>
    <n v="16636.384236453203"/>
    <n v="55.825763546796225"/>
    <n v="16885.93"/>
    <n v="-193.72000000000116"/>
    <n v="58600"/>
    <n v="58404"/>
    <n v="196"/>
    <n v="59280.06"/>
    <n v="-680.05999999999767"/>
  </r>
  <r>
    <s v="1437539"/>
    <s v="WIR JCLEROUX GEN SPARK       750&amp;1.5L V2"/>
    <x v="4"/>
    <x v="2"/>
    <n v="27528.21"/>
    <n v="27460.980392156864"/>
    <n v="67.229607843135454"/>
    <n v="28010.2"/>
    <n v="-481.9900000000016"/>
    <n v="58547"/>
    <n v="58404"/>
    <n v="143"/>
    <n v="59572.08"/>
    <n v="-1025.0800000000017"/>
  </r>
  <r>
    <s v="1437539"/>
    <s v="CTN JCLEROUXLEDOMN GEN 12X750 BN503PROMO"/>
    <x v="4"/>
    <x v="2"/>
    <n v="30690.36"/>
    <n v="30564.758620689656"/>
    <n v="125.60137931034478"/>
    <n v="31023.23"/>
    <n v="-332.86999999999898"/>
    <n v="4887"/>
    <n v="4867"/>
    <n v="20"/>
    <n v="4940.0050000000001"/>
    <n v="-53.005000000000109"/>
  </r>
  <r>
    <s v="1437539"/>
    <s v="CORK SPARK FIRST UNPRT 750 1 DISK"/>
    <x v="4"/>
    <x v="2"/>
    <n v="61066.78"/>
    <n v="60758.845771144275"/>
    <n v="307.93422885572363"/>
    <n v="61062.64"/>
    <n v="4.1399999999994179"/>
    <n v="58700"/>
    <n v="58404"/>
    <n v="296"/>
    <n v="58696.02"/>
    <n v="3.9800000000032014"/>
  </r>
  <r>
    <s v="1437539"/>
    <s v="FOI+RIBJCLEROUXLEDOMN34X127ALU750PROMOV2"/>
    <x v="4"/>
    <x v="2"/>
    <n v="81990.62"/>
    <n v="76937.054187192116"/>
    <n v="5053.5658128078794"/>
    <n v="78091.11"/>
    <n v="3899.5099999999948"/>
    <n v="62240"/>
    <n v="58404"/>
    <n v="3836"/>
    <n v="59280.06"/>
    <n v="2959.9400000000023"/>
  </r>
  <r>
    <s v="1437539"/>
    <s v="BOT 0503 750 GRN   CORK  SPARKLING   NEW"/>
    <x v="4"/>
    <x v="2"/>
    <n v="292920.59999999998"/>
    <n v="292920.59405940596"/>
    <n v="5.9405940119177103E-3"/>
    <n v="295849.8"/>
    <n v="-2929.2000000000116"/>
    <n v="58404"/>
    <n v="58404"/>
    <n v="0"/>
    <n v="58988.04"/>
    <n v="-584.04000000000087"/>
  </r>
  <r>
    <s v="1437539"/>
    <s v="BULK JCLEROUX LED"/>
    <x v="4"/>
    <x v="3"/>
    <n v="255161.24"/>
    <n v="255160.84577114429"/>
    <n v="0.39422885570093058"/>
    <n v="256436.65"/>
    <n v="-1275.4100000000035"/>
    <n v="43803"/>
    <n v="43803"/>
    <n v="0"/>
    <n v="44022.014999999999"/>
    <n v="-219.01499999999942"/>
  </r>
  <r>
    <s v="1437539"/>
    <s v="CO2"/>
    <x v="4"/>
    <x v="5"/>
    <n v="2948.82"/>
    <n v="2891"/>
    <n v="57.820000000000164"/>
    <n v="2948.82"/>
    <n v="0"/>
    <n v="536.149"/>
    <n v="525.63627450980391"/>
    <n v="10.51272549019609"/>
    <n v="536.149"/>
    <n v="0"/>
  </r>
  <r>
    <s v="1437540"/>
    <s v=" "/>
    <x v="0"/>
    <x v="0"/>
    <n v="-342.64"/>
    <n v="0"/>
    <n v="-342.64"/>
    <n v="0"/>
    <n v="-342.64"/>
    <n v="0"/>
    <n v="0"/>
    <n v="0"/>
    <n v="0"/>
    <n v="0"/>
  </r>
  <r>
    <s v="1437540"/>
    <s v="OH: BULK PREP DEPREC"/>
    <x v="1"/>
    <x v="0"/>
    <n v="51.94"/>
    <n v="0"/>
    <n v="51.94"/>
    <n v="52.2"/>
    <n v="-0.26000000000000512"/>
    <n v="0"/>
    <n v="0"/>
    <n v="0"/>
    <n v="0"/>
    <n v="0"/>
  </r>
  <r>
    <s v="1437540"/>
    <s v="OH: INDIRECT DEPREC"/>
    <x v="1"/>
    <x v="0"/>
    <n v="232.94"/>
    <n v="0"/>
    <n v="232.94"/>
    <n v="234.11"/>
    <n v="-1.1700000000000159"/>
    <n v="0"/>
    <n v="0"/>
    <n v="0"/>
    <n v="0"/>
    <n v="0"/>
  </r>
  <r>
    <s v="1437540"/>
    <s v="JCL LINE 1          / MACHINE HOUR"/>
    <x v="2"/>
    <x v="0"/>
    <n v="608.63"/>
    <n v="0"/>
    <n v="608.63"/>
    <n v="525.82000000000005"/>
    <n v="82.809999999999945"/>
    <n v="1.5"/>
    <n v="0"/>
    <n v="1.5"/>
    <n v="1.296"/>
    <n v="0.20399999999999996"/>
  </r>
  <r>
    <s v="1437540"/>
    <s v="OH:UNUSED CAPACITY"/>
    <x v="1"/>
    <x v="0"/>
    <n v="1659.63"/>
    <n v="0"/>
    <n v="1659.63"/>
    <n v="1667.93"/>
    <n v="-8.2999999999999545"/>
    <n v="0"/>
    <n v="0"/>
    <n v="0"/>
    <n v="0"/>
    <n v="0"/>
  </r>
  <r>
    <s v="1437540"/>
    <s v="JCL LINE 1          / MACHINE DEPR"/>
    <x v="2"/>
    <x v="0"/>
    <n v="2721"/>
    <n v="0"/>
    <n v="2721"/>
    <n v="2350.81"/>
    <n v="370.19000000000005"/>
    <n v="1.5"/>
    <n v="0"/>
    <n v="1.5"/>
    <n v="1.296"/>
    <n v="0.20399999999999996"/>
  </r>
  <r>
    <s v="1437540"/>
    <s v="JCL LINE 1          / LABOUR HOURS"/>
    <x v="2"/>
    <x v="0"/>
    <n v="3204.5"/>
    <n v="0"/>
    <n v="3204.5"/>
    <n v="2768.45"/>
    <n v="436.05000000000018"/>
    <n v="31.5"/>
    <n v="0"/>
    <n v="31.5"/>
    <n v="27.213999999999999"/>
    <n v="4.2860000000000014"/>
  </r>
  <r>
    <s v="1437540"/>
    <s v="OVERHEAD: BULK PREP"/>
    <x v="1"/>
    <x v="0"/>
    <n v="2993.52"/>
    <n v="0"/>
    <n v="2993.52"/>
    <n v="3008.49"/>
    <n v="-14.9699999999998"/>
    <n v="0"/>
    <n v="0"/>
    <n v="0"/>
    <n v="0"/>
    <n v="0"/>
  </r>
  <r>
    <s v="1437540"/>
    <s v="OVERHEAD: INDIRECT"/>
    <x v="1"/>
    <x v="0"/>
    <n v="6562.85"/>
    <n v="0"/>
    <n v="6562.85"/>
    <n v="6595.66"/>
    <n v="-32.809999999999491"/>
    <n v="0"/>
    <n v="0"/>
    <n v="0"/>
    <n v="0"/>
    <n v="0"/>
  </r>
  <r>
    <s v="1437540"/>
    <s v="JCLEROUX LEDOMN 12X750ML MOZM PROMO"/>
    <x v="3"/>
    <x v="4"/>
    <n v="-173051.4"/>
    <n v="0"/>
    <n v="-173051.4"/>
    <n v="-173051.45"/>
    <n v="5.0000000017462298E-2"/>
    <n v="-946"/>
    <n v="0"/>
    <n v="-946"/>
    <n v="-946"/>
    <n v="0"/>
  </r>
  <r>
    <s v="1437540"/>
    <s v="LAB 100X125MMWHT SEMI-GLOSSS/ADHOUTERCTN"/>
    <x v="4"/>
    <x v="2"/>
    <n v="108.95"/>
    <n v="0"/>
    <n v="108.95"/>
    <n v="0"/>
    <n v="108.95"/>
    <n v="1280"/>
    <n v="0"/>
    <n v="1280"/>
    <n v="0"/>
    <n v="1280"/>
  </r>
  <r>
    <s v="1437540"/>
    <s v="LAB 100X160MM S/ADH OUTER CTN SOL PROMO"/>
    <x v="4"/>
    <x v="2"/>
    <n v="0"/>
    <n v="463.53921568627453"/>
    <n v="-463.53921568627453"/>
    <n v="472.81"/>
    <n v="-472.81"/>
    <n v="0"/>
    <n v="1892"/>
    <n v="-1892"/>
    <n v="1929.84"/>
    <n v="-1929.84"/>
  </r>
  <r>
    <s v="1437540"/>
    <s v="PAR CHIP 12X750 BN0503           V3"/>
    <x v="4"/>
    <x v="2"/>
    <n v="984.2"/>
    <n v="980.05970149253733"/>
    <n v="4.1402985074627168"/>
    <n v="984.96"/>
    <n v="-0.75999999999999091"/>
    <n v="950"/>
    <n v="946"/>
    <n v="4"/>
    <n v="950.73"/>
    <n v="-0.73000000000001819"/>
  </r>
  <r>
    <s v="1437540"/>
    <s v="LAB JCLEROUX LEDOMN 750 7.5% MOZM BCK"/>
    <x v="4"/>
    <x v="2"/>
    <n v="1198.53"/>
    <n v="1183.1034482758619"/>
    <n v="15.426551724138108"/>
    <n v="1200.8499999999999"/>
    <n v="-2.3199999999999363"/>
    <n v="11500"/>
    <n v="11352"/>
    <n v="148"/>
    <n v="11522.28"/>
    <n v="-22.280000000000655"/>
  </r>
  <r>
    <s v="1437540"/>
    <s v="LAB JCLEROUX LEDOMN 750 V6 BDY"/>
    <x v="4"/>
    <x v="2"/>
    <n v="2738.61"/>
    <n v="2703.3694581280788"/>
    <n v="35.240541871921323"/>
    <n v="2743.92"/>
    <n v="-5.3099999999999454"/>
    <n v="11500"/>
    <n v="11352"/>
    <n v="148"/>
    <n v="11522.28"/>
    <n v="-22.280000000000655"/>
  </r>
  <r>
    <s v="1437540"/>
    <s v="LAB JCLEROUX GEN  750  NCK PROMO"/>
    <x v="4"/>
    <x v="2"/>
    <n v="3275.78"/>
    <n v="3233.615763546798"/>
    <n v="42.164236453202193"/>
    <n v="3282.12"/>
    <n v="-6.3399999999996908"/>
    <n v="11500"/>
    <n v="11352"/>
    <n v="148"/>
    <n v="11522.28"/>
    <n v="-22.280000000000655"/>
  </r>
  <r>
    <s v="1437540"/>
    <s v="WIR JCLEROUX GEN SPARK       750&amp;1.5L V2"/>
    <x v="4"/>
    <x v="2"/>
    <n v="5438.69"/>
    <n v="5337.5980392156862"/>
    <n v="101.09196078431341"/>
    <n v="5444.35"/>
    <n v="-5.660000000000764"/>
    <n v="11567"/>
    <n v="11352"/>
    <n v="215"/>
    <n v="11579.04"/>
    <n v="-12.040000000000873"/>
  </r>
  <r>
    <s v="1437540"/>
    <s v="CTN JCLEROUXLEDOMN GEN 12X750 BN503PROMO"/>
    <x v="4"/>
    <x v="2"/>
    <n v="6028.8"/>
    <n v="5940.8768472906404"/>
    <n v="87.923152709359783"/>
    <n v="6029.99"/>
    <n v="-1.1899999999995998"/>
    <n v="960"/>
    <n v="946"/>
    <n v="14"/>
    <n v="960.19"/>
    <n v="-0.19000000000005457"/>
  </r>
  <r>
    <s v="1437540"/>
    <s v="CORK SPARK FIRST UNPRT 750 1 DISK"/>
    <x v="4"/>
    <x v="2"/>
    <n v="11963.68"/>
    <n v="11809.711442786069"/>
    <n v="153.96855721393149"/>
    <n v="11868.76"/>
    <n v="94.920000000000073"/>
    <n v="11500"/>
    <n v="11352"/>
    <n v="148"/>
    <n v="11408.76"/>
    <n v="91.239999999999782"/>
  </r>
  <r>
    <s v="1437540"/>
    <s v="FOI+RIBJCLEROUXLEDOMN34X127ALU750PROMOV2"/>
    <x v="4"/>
    <x v="2"/>
    <n v="16006.25"/>
    <n v="15664.049261083745"/>
    <n v="342.20073891625543"/>
    <n v="15899.01"/>
    <n v="107.23999999999978"/>
    <n v="11600"/>
    <n v="11352"/>
    <n v="248"/>
    <n v="11522.28"/>
    <n v="77.719999999999345"/>
  </r>
  <r>
    <s v="1437540"/>
    <s v="BOT 0503 750 GRN   CORK  SPARKLING   NEW"/>
    <x v="4"/>
    <x v="2"/>
    <n v="57446.62"/>
    <n v="56935.049504950497"/>
    <n v="511.57049504950555"/>
    <n v="57504.4"/>
    <n v="-57.779999999998836"/>
    <n v="11454"/>
    <n v="11352"/>
    <n v="102"/>
    <n v="11465.52"/>
    <n v="-11.520000000000437"/>
  </r>
  <r>
    <s v="1437540"/>
    <s v="BULK JCLEROUX LED"/>
    <x v="4"/>
    <x v="3"/>
    <n v="49595.75"/>
    <n v="49595.671641791043"/>
    <n v="7.8358208957070019E-2"/>
    <n v="49843.65"/>
    <n v="-247.90000000000146"/>
    <n v="8514"/>
    <n v="8514"/>
    <n v="0"/>
    <n v="8556.57"/>
    <n v="-42.569999999999709"/>
  </r>
  <r>
    <s v="1437540"/>
    <s v="CO2"/>
    <x v="4"/>
    <x v="5"/>
    <n v="573.16999999999996"/>
    <n v="561.92156862745094"/>
    <n v="11.248431372549021"/>
    <n v="573.16"/>
    <n v="9.9999999999909051E-3"/>
    <n v="104.212"/>
    <n v="102.16764705882353"/>
    <n v="2.04435294117647"/>
    <n v="104.211"/>
    <n v="1.0000000000047748E-3"/>
  </r>
  <r>
    <s v="1437541"/>
    <s v=" "/>
    <x v="0"/>
    <x v="0"/>
    <n v="12314.26"/>
    <n v="0"/>
    <n v="12314.26"/>
    <n v="0"/>
    <n v="12314.26"/>
    <n v="0"/>
    <n v="0"/>
    <n v="0"/>
    <n v="0"/>
    <n v="0"/>
  </r>
  <r>
    <s v="1437541"/>
    <s v="OH: BULK PREP DEPREC"/>
    <x v="1"/>
    <x v="0"/>
    <n v="355.59"/>
    <n v="0"/>
    <n v="355.59"/>
    <n v="357.37"/>
    <n v="-1.7800000000000296"/>
    <n v="0"/>
    <n v="0"/>
    <n v="0"/>
    <n v="0"/>
    <n v="0"/>
  </r>
  <r>
    <s v="1437541"/>
    <s v="OH: INDIRECT DEPREC"/>
    <x v="1"/>
    <x v="0"/>
    <n v="1594.9"/>
    <n v="0"/>
    <n v="1594.9"/>
    <n v="1602.87"/>
    <n v="-7.9699999999997999"/>
    <n v="0"/>
    <n v="0"/>
    <n v="0"/>
    <n v="0"/>
    <n v="0"/>
  </r>
  <r>
    <s v="1437541"/>
    <s v="JCL LINE 1          / MACHINE HOUR"/>
    <x v="2"/>
    <x v="0"/>
    <n v="3244.79"/>
    <n v="0"/>
    <n v="3244.79"/>
    <n v="3600.16"/>
    <n v="-355.36999999999989"/>
    <n v="7.9969999999999999"/>
    <n v="0"/>
    <n v="7.9969999999999999"/>
    <n v="8.8729999999999993"/>
    <n v="-0.87599999999999945"/>
  </r>
  <r>
    <s v="1437541"/>
    <s v="OH:UNUSED CAPACITY"/>
    <x v="1"/>
    <x v="0"/>
    <n v="11363.05"/>
    <n v="0"/>
    <n v="11363.05"/>
    <n v="11419.87"/>
    <n v="-56.820000000001528"/>
    <n v="0"/>
    <n v="0"/>
    <n v="0"/>
    <n v="0"/>
    <n v="0"/>
  </r>
  <r>
    <s v="1437541"/>
    <s v="JCL LINE 1          / MACHINE DEPR"/>
    <x v="2"/>
    <x v="0"/>
    <n v="14506.56"/>
    <n v="0"/>
    <n v="14506.56"/>
    <n v="16095.34"/>
    <n v="-1588.7800000000007"/>
    <n v="7.9969999999999999"/>
    <n v="0"/>
    <n v="7.9969999999999999"/>
    <n v="8.8729999999999993"/>
    <n v="-0.87599999999999945"/>
  </r>
  <r>
    <s v="1437541"/>
    <s v="JCL LINE 1          / LABOUR HOURS"/>
    <x v="2"/>
    <x v="0"/>
    <n v="17084.23"/>
    <n v="0"/>
    <n v="17084.23"/>
    <n v="18954.79"/>
    <n v="-1870.5600000000013"/>
    <n v="167.93700000000001"/>
    <n v="0"/>
    <n v="167.93700000000001"/>
    <n v="186.32499999999999"/>
    <n v="-18.387999999999977"/>
  </r>
  <r>
    <s v="1437541"/>
    <s v="OVERHEAD: BULK PREP"/>
    <x v="1"/>
    <x v="0"/>
    <n v="20495.82"/>
    <n v="0"/>
    <n v="20495.82"/>
    <n v="20598.3"/>
    <n v="-102.47999999999956"/>
    <n v="0"/>
    <n v="0"/>
    <n v="0"/>
    <n v="0"/>
    <n v="0"/>
  </r>
  <r>
    <s v="1437541"/>
    <s v="OVERHEAD: INDIRECT"/>
    <x v="1"/>
    <x v="0"/>
    <n v="44933.99"/>
    <n v="0"/>
    <n v="44933.99"/>
    <n v="45158.66"/>
    <n v="-224.67000000000553"/>
    <n v="0"/>
    <n v="0"/>
    <n v="0"/>
    <n v="0"/>
    <n v="0"/>
  </r>
  <r>
    <s v="1437541"/>
    <s v="JCLEROUX LEDOMN 12X750ML PROMO"/>
    <x v="3"/>
    <x v="4"/>
    <n v="-1175712.1599999999"/>
    <n v="0"/>
    <n v="-1175712.1599999999"/>
    <n v="-1175711.94"/>
    <n v="-0.21999999997206032"/>
    <n v="-6477"/>
    <n v="0"/>
    <n v="-6477"/>
    <n v="-6477"/>
    <n v="0"/>
  </r>
  <r>
    <s v="1437541"/>
    <s v="LAB 100X125MMWHT SEMI-GLOSSS/ADHOUTERCTN"/>
    <x v="4"/>
    <x v="2"/>
    <n v="42.56"/>
    <n v="0"/>
    <n v="42.56"/>
    <n v="0"/>
    <n v="42.56"/>
    <n v="500"/>
    <n v="0"/>
    <n v="500"/>
    <n v="0"/>
    <n v="500"/>
  </r>
  <r>
    <s v="1437541"/>
    <s v="LAB 100X160MM S/ADH OUTER CTN SOL PROMO"/>
    <x v="4"/>
    <x v="2"/>
    <n v="0"/>
    <n v="3173.7254901960782"/>
    <n v="-3173.7254901960782"/>
    <n v="3237.2"/>
    <n v="-3237.2"/>
    <n v="0"/>
    <n v="12954"/>
    <n v="-12954"/>
    <n v="13213.08"/>
    <n v="-13213.08"/>
  </r>
  <r>
    <s v="1437541"/>
    <s v="LAB JCLEROUX LEDOMN 750 7.5%     V9H BCK"/>
    <x v="4"/>
    <x v="2"/>
    <n v="4297.1000000000004"/>
    <n v="4260.0492610837437"/>
    <n v="37.050738916256705"/>
    <n v="4323.95"/>
    <n v="-26.849999999999454"/>
    <n v="78400"/>
    <n v="77724"/>
    <n v="676"/>
    <n v="78889.86"/>
    <n v="-489.86000000000058"/>
  </r>
  <r>
    <s v="1437541"/>
    <s v="PAR CHIP 12X750 BN0503           V3"/>
    <x v="4"/>
    <x v="2"/>
    <n v="6426.64"/>
    <n v="6418.7064676616919"/>
    <n v="7.933532338308396"/>
    <n v="6450.8"/>
    <n v="-24.159999999999854"/>
    <n v="6485"/>
    <n v="6477"/>
    <n v="8"/>
    <n v="6509.3850000000002"/>
    <n v="-24.385000000000218"/>
  </r>
  <r>
    <s v="1437541"/>
    <s v="LAB JCLEROUX LEDOMN 750 V6 BDY"/>
    <x v="4"/>
    <x v="2"/>
    <n v="18670.18"/>
    <n v="18509.192118226605"/>
    <n v="160.9878817733952"/>
    <n v="18786.830000000002"/>
    <n v="-116.65000000000146"/>
    <n v="78400"/>
    <n v="77724"/>
    <n v="676"/>
    <n v="78889.86"/>
    <n v="-489.86000000000058"/>
  </r>
  <r>
    <s v="1437541"/>
    <s v="LAB JCLEROUX GEN  750  NCK PROMO"/>
    <x v="4"/>
    <x v="2"/>
    <n v="22332.240000000002"/>
    <n v="22139.68472906404"/>
    <n v="192.55527093596174"/>
    <n v="22471.78"/>
    <n v="-139.53999999999724"/>
    <n v="78400"/>
    <n v="77724"/>
    <n v="676"/>
    <n v="78889.86"/>
    <n v="-489.86000000000058"/>
  </r>
  <r>
    <s v="1437541"/>
    <s v="WIR JCLEROUX GEN SPARK       750&amp;1.5L V2"/>
    <x v="4"/>
    <x v="2"/>
    <n v="36585.96"/>
    <n v="36545.049019607839"/>
    <n v="40.910980392160127"/>
    <n v="37275.949999999997"/>
    <n v="-689.98999999999796"/>
    <n v="77811"/>
    <n v="77724"/>
    <n v="87"/>
    <n v="79278.48"/>
    <n v="-1467.4799999999959"/>
  </r>
  <r>
    <s v="1437541"/>
    <s v="CTN JCLEROUXLEDOMN GEN 12X750 BN503PROMO"/>
    <x v="4"/>
    <x v="2"/>
    <n v="40851.4"/>
    <n v="40675.556650246304"/>
    <n v="175.84334975369711"/>
    <n v="41285.69"/>
    <n v="-434.29000000000087"/>
    <n v="6505"/>
    <n v="6477"/>
    <n v="28"/>
    <n v="6574.1549999999997"/>
    <n v="-69.154999999999745"/>
  </r>
  <r>
    <s v="1437541"/>
    <s v="CORK SPARK FIRST UNPRT 750 1 DISK"/>
    <x v="4"/>
    <x v="2"/>
    <n v="81032.600000000006"/>
    <n v="80857.830845771139"/>
    <n v="174.76915422886668"/>
    <n v="81262.12"/>
    <n v="-229.51999999998952"/>
    <n v="77892"/>
    <n v="77724"/>
    <n v="168"/>
    <n v="78112.62"/>
    <n v="-220.61999999999534"/>
  </r>
  <r>
    <s v="1437541"/>
    <s v="FOI+RIBJCLEROUXLEDOMN34X127ALU750PROMOV2"/>
    <x v="4"/>
    <x v="2"/>
    <n v="105386.4"/>
    <n v="102387.76354679803"/>
    <n v="2998.6364532019652"/>
    <n v="103923.58"/>
    <n v="1462.8199999999924"/>
    <n v="80000"/>
    <n v="77724"/>
    <n v="2276"/>
    <n v="78889.86"/>
    <n v="1110.1399999999994"/>
  </r>
  <r>
    <s v="1437541"/>
    <s v="BOT 0503 750 GRN   CORK  SPARKLING   NEW"/>
    <x v="4"/>
    <x v="2"/>
    <n v="390701.22"/>
    <n v="389818.50495049503"/>
    <n v="882.71504950494273"/>
    <n v="393716.69"/>
    <n v="-3015.4700000000303"/>
    <n v="77900"/>
    <n v="77724"/>
    <n v="176"/>
    <n v="78501.240000000005"/>
    <n v="-601.24000000000524"/>
  </r>
  <r>
    <s v="1437541"/>
    <s v="BULK JCLEROUX LED"/>
    <x v="4"/>
    <x v="3"/>
    <n v="339568.39"/>
    <n v="339567.8606965174"/>
    <n v="0.52930348261725157"/>
    <n v="341265.7"/>
    <n v="-1697.3099999999977"/>
    <n v="58293"/>
    <n v="58293"/>
    <n v="0"/>
    <n v="58584.464999999997"/>
    <n v="-291.46499999999651"/>
  </r>
  <r>
    <s v="1437541"/>
    <s v="CO2"/>
    <x v="4"/>
    <x v="5"/>
    <n v="3924.28"/>
    <n v="3847.3333333333335"/>
    <n v="76.946666666666715"/>
    <n v="3924.28"/>
    <n v="0"/>
    <n v="713.50599999999997"/>
    <n v="699.51568627450968"/>
    <n v="13.990313725490296"/>
    <n v="713.50599999999997"/>
    <n v="0"/>
  </r>
  <r>
    <s v="1437542"/>
    <s v=" "/>
    <x v="0"/>
    <x v="0"/>
    <n v="-10448.540000000001"/>
    <n v="0"/>
    <n v="-10448.540000000001"/>
    <n v="0"/>
    <n v="-10448.540000000001"/>
    <n v="0"/>
    <n v="0"/>
    <n v="0"/>
    <n v="0"/>
    <n v="0"/>
  </r>
  <r>
    <s v="1437542"/>
    <s v="OH: BULK PREP DEPREC"/>
    <x v="1"/>
    <x v="0"/>
    <n v="166.4"/>
    <n v="0"/>
    <n v="166.4"/>
    <n v="167.23"/>
    <n v="-0.82999999999998408"/>
    <n v="0"/>
    <n v="0"/>
    <n v="0"/>
    <n v="0"/>
    <n v="0"/>
  </r>
  <r>
    <s v="1437542"/>
    <s v="OH: INDIRECT DEPREC"/>
    <x v="1"/>
    <x v="0"/>
    <n v="746.35"/>
    <n v="0"/>
    <n v="746.35"/>
    <n v="750.09"/>
    <n v="-3.7400000000000091"/>
    <n v="0"/>
    <n v="0"/>
    <n v="0"/>
    <n v="0"/>
    <n v="0"/>
  </r>
  <r>
    <s v="1437542"/>
    <s v="JCL LINE 1          / MACHINE HOUR"/>
    <x v="2"/>
    <x v="0"/>
    <n v="2909.23"/>
    <n v="0"/>
    <n v="2909.23"/>
    <n v="1684.74"/>
    <n v="1224.49"/>
    <n v="7.17"/>
    <n v="0"/>
    <n v="7.17"/>
    <n v="4.1520000000000001"/>
    <n v="3.0179999999999998"/>
  </r>
  <r>
    <s v="1437542"/>
    <s v="OH:UNUSED CAPACITY"/>
    <x v="1"/>
    <x v="0"/>
    <n v="5317.5"/>
    <n v="0"/>
    <n v="5317.5"/>
    <n v="5344.08"/>
    <n v="-26.579999999999927"/>
    <n v="0"/>
    <n v="0"/>
    <n v="0"/>
    <n v="0"/>
    <n v="0"/>
  </r>
  <r>
    <s v="1437542"/>
    <s v="JCL LINE 1          / MACHINE DEPR"/>
    <x v="2"/>
    <x v="0"/>
    <n v="13006.38"/>
    <n v="0"/>
    <n v="13006.38"/>
    <n v="7532.03"/>
    <n v="5474.3499999999995"/>
    <n v="7.17"/>
    <n v="0"/>
    <n v="7.17"/>
    <n v="4.1520000000000001"/>
    <n v="3.0179999999999998"/>
  </r>
  <r>
    <s v="1437542"/>
    <s v="JCL LINE 1          / LABOUR HOURS"/>
    <x v="2"/>
    <x v="0"/>
    <n v="15317.48"/>
    <n v="0"/>
    <n v="15317.48"/>
    <n v="8870.15"/>
    <n v="6447.33"/>
    <n v="150.57"/>
    <n v="0"/>
    <n v="150.57"/>
    <n v="87.192999999999998"/>
    <n v="63.376999999999995"/>
  </r>
  <r>
    <s v="1437542"/>
    <s v="OVERHEAD: BULK PREP"/>
    <x v="1"/>
    <x v="0"/>
    <n v="9591.2999999999993"/>
    <n v="0"/>
    <n v="9591.2999999999993"/>
    <n v="9639.25"/>
    <n v="-47.950000000000728"/>
    <n v="0"/>
    <n v="0"/>
    <n v="0"/>
    <n v="0"/>
    <n v="0"/>
  </r>
  <r>
    <s v="1437542"/>
    <s v="OVERHEAD: INDIRECT"/>
    <x v="1"/>
    <x v="0"/>
    <n v="21027.47"/>
    <n v="0"/>
    <n v="21027.47"/>
    <n v="21132.61"/>
    <n v="-105.13999999999942"/>
    <n v="0"/>
    <n v="0"/>
    <n v="0"/>
    <n v="0"/>
    <n v="0"/>
  </r>
  <r>
    <s v="1437542"/>
    <s v="JCLEROUX LEDOMN 12X750ML PROMO"/>
    <x v="3"/>
    <x v="4"/>
    <n v="-550190.46"/>
    <n v="0"/>
    <n v="-550190.46"/>
    <n v="-550190.35"/>
    <n v="-0.10999999998603016"/>
    <n v="-3031"/>
    <n v="0"/>
    <n v="-3031"/>
    <n v="-3031"/>
    <n v="0"/>
  </r>
  <r>
    <s v="1437542"/>
    <s v="LAB 100X160MM S/ADH OUTER CTN SOL PROMO"/>
    <x v="4"/>
    <x v="2"/>
    <n v="0"/>
    <n v="1485.186274509804"/>
    <n v="-1485.186274509804"/>
    <n v="1514.89"/>
    <n v="-1514.89"/>
    <n v="0"/>
    <n v="6062"/>
    <n v="-6062"/>
    <n v="6183.24"/>
    <n v="-6183.24"/>
  </r>
  <r>
    <s v="1437542"/>
    <s v="LAB JCLEROUX LEDOMN 750 7.5%     V9H BCK"/>
    <x v="4"/>
    <x v="2"/>
    <n v="2008.79"/>
    <n v="1993.5467980295566"/>
    <n v="15.243201970443351"/>
    <n v="2023.45"/>
    <n v="-14.660000000000082"/>
    <n v="36650"/>
    <n v="36372"/>
    <n v="278"/>
    <n v="36917.58"/>
    <n v="-267.58000000000175"/>
  </r>
  <r>
    <s v="1437542"/>
    <s v="PAR CHIP 12X750 BN0503           V3"/>
    <x v="4"/>
    <x v="2"/>
    <n v="3012.64"/>
    <n v="3003.7213930348257"/>
    <n v="8.9186069651741491"/>
    <n v="3018.74"/>
    <n v="-6.0999999999999091"/>
    <n v="3040"/>
    <n v="3031"/>
    <n v="9"/>
    <n v="3046.1550000000002"/>
    <n v="-6.1550000000002001"/>
  </r>
  <r>
    <s v="1437542"/>
    <s v="LAB JCLEROUX LEDOMN 750 V6 BDY"/>
    <x v="4"/>
    <x v="2"/>
    <n v="8727.83"/>
    <n v="8661.6256157635453"/>
    <n v="66.204384236454644"/>
    <n v="8791.5499999999993"/>
    <n v="-63.719999999999345"/>
    <n v="36650"/>
    <n v="36372"/>
    <n v="278"/>
    <n v="36917.58"/>
    <n v="-267.58000000000175"/>
  </r>
  <r>
    <s v="1437542"/>
    <s v="LAB JCLEROUX GEN  750  NCK PROMO"/>
    <x v="4"/>
    <x v="2"/>
    <n v="10439.75"/>
    <n v="10360.561576354679"/>
    <n v="79.188423645320654"/>
    <n v="10515.97"/>
    <n v="-76.219999999999345"/>
    <n v="36650"/>
    <n v="36372"/>
    <n v="278"/>
    <n v="36917.58"/>
    <n v="-267.58000000000175"/>
  </r>
  <r>
    <s v="1437542"/>
    <s v="WIR JCLEROUX GEN SPARK       750&amp;1.5L V2"/>
    <x v="4"/>
    <x v="2"/>
    <n v="16456.650000000001"/>
    <n v="17101.754901960783"/>
    <n v="-645.10490196078172"/>
    <n v="17443.79"/>
    <n v="-987.13999999999942"/>
    <n v="35000"/>
    <n v="36372"/>
    <n v="-1372"/>
    <n v="37099.440000000002"/>
    <n v="-2099.4400000000023"/>
  </r>
  <r>
    <s v="1437542"/>
    <s v="CTN JCLEROUXLEDOMN GEN 12X750 BN503PROMO"/>
    <x v="4"/>
    <x v="2"/>
    <n v="19154"/>
    <n v="19034.679802955667"/>
    <n v="119.32019704433333"/>
    <n v="19320.2"/>
    <n v="-166.20000000000073"/>
    <n v="3050"/>
    <n v="3031"/>
    <n v="19"/>
    <n v="3076.4650000000001"/>
    <n v="-26.465000000000146"/>
  </r>
  <r>
    <s v="1437542"/>
    <s v="CORK SPARK FIRST UNPRT 750 1 DISK"/>
    <x v="4"/>
    <x v="2"/>
    <n v="37971.68"/>
    <n v="37838.517412935325"/>
    <n v="133.16258706467488"/>
    <n v="38027.71"/>
    <n v="-56.029999999998836"/>
    <n v="36500"/>
    <n v="36372"/>
    <n v="128"/>
    <n v="36553.86"/>
    <n v="-53.860000000000582"/>
  </r>
  <r>
    <s v="1437542"/>
    <s v="FOI+RIBJCLEROUXLEDOMN34X127ALU750PROMOV2"/>
    <x v="4"/>
    <x v="2"/>
    <n v="50980.67"/>
    <n v="47913.743842364529"/>
    <n v="3066.9261576354693"/>
    <n v="48632.45"/>
    <n v="2348.2200000000012"/>
    <n v="38700"/>
    <n v="36372"/>
    <n v="2328"/>
    <n v="36917.58"/>
    <n v="1782.4199999999983"/>
  </r>
  <r>
    <s v="1437542"/>
    <s v="BOT 0503 750 GRN   CORK  SPARKLING   NEW"/>
    <x v="4"/>
    <x v="2"/>
    <n v="183062.83"/>
    <n v="182420.85148514851"/>
    <n v="641.97851485147839"/>
    <n v="184245.06"/>
    <n v="-1182.2300000000105"/>
    <n v="36500"/>
    <n v="36372"/>
    <n v="128"/>
    <n v="36735.72"/>
    <n v="-235.72000000000116"/>
  </r>
  <r>
    <s v="1437542"/>
    <s v="BULK JCLEROUX LED"/>
    <x v="4"/>
    <x v="3"/>
    <n v="158905.63"/>
    <n v="158905.3830845771"/>
    <n v="0.2469154229038395"/>
    <n v="159699.91"/>
    <n v="-794.27999999999884"/>
    <n v="27279"/>
    <n v="27279"/>
    <n v="0"/>
    <n v="27415.395"/>
    <n v="-136.39500000000044"/>
  </r>
  <r>
    <s v="1437542"/>
    <s v="CO2"/>
    <x v="4"/>
    <x v="5"/>
    <n v="1836.42"/>
    <n v="1800.4117647058824"/>
    <n v="36.00823529411764"/>
    <n v="1836.42"/>
    <n v="0"/>
    <n v="333.89600000000002"/>
    <n v="327.3480392156863"/>
    <n v="6.547960784313716"/>
    <n v="333.89499999999998"/>
    <n v="1.0000000000331966E-3"/>
  </r>
  <r>
    <s v="1437543"/>
    <s v=" "/>
    <x v="0"/>
    <x v="0"/>
    <n v="17438.259999999998"/>
    <n v="0"/>
    <n v="17438.259999999998"/>
    <n v="0"/>
    <n v="17438.259999999998"/>
    <n v="0"/>
    <n v="0"/>
    <n v="0"/>
    <n v="0"/>
    <n v="0"/>
  </r>
  <r>
    <s v="1437543"/>
    <s v="OH: BULK PREP DEPREC"/>
    <x v="1"/>
    <x v="0"/>
    <n v="531.41999999999996"/>
    <n v="0"/>
    <n v="531.41999999999996"/>
    <n v="534.08000000000004"/>
    <n v="-2.6600000000000819"/>
    <n v="0"/>
    <n v="0"/>
    <n v="0"/>
    <n v="0"/>
    <n v="0"/>
  </r>
  <r>
    <s v="1437543"/>
    <s v="OH: INDIRECT DEPREC"/>
    <x v="1"/>
    <x v="0"/>
    <n v="2383.5500000000002"/>
    <n v="0"/>
    <n v="2383.5500000000002"/>
    <n v="2395.46"/>
    <n v="-11.909999999999854"/>
    <n v="0"/>
    <n v="0"/>
    <n v="0"/>
    <n v="0"/>
    <n v="0"/>
  </r>
  <r>
    <s v="1437543"/>
    <s v="JCL LINE 1          / MACHINE HOUR"/>
    <x v="2"/>
    <x v="0"/>
    <n v="4804.08"/>
    <n v="0"/>
    <n v="4804.08"/>
    <n v="5380.36"/>
    <n v="-576.27999999999975"/>
    <n v="11.84"/>
    <n v="0"/>
    <n v="11.84"/>
    <n v="13.26"/>
    <n v="-1.42"/>
  </r>
  <r>
    <s v="1437543"/>
    <s v="OH:UNUSED CAPACITY"/>
    <x v="1"/>
    <x v="0"/>
    <n v="16981.91"/>
    <n v="0"/>
    <n v="16981.91"/>
    <n v="17066.77"/>
    <n v="-84.860000000000582"/>
    <n v="0"/>
    <n v="0"/>
    <n v="0"/>
    <n v="0"/>
    <n v="0"/>
  </r>
  <r>
    <s v="1437543"/>
    <s v="JCL LINE 1          / MACHINE DEPR"/>
    <x v="2"/>
    <x v="0"/>
    <n v="21477.759999999998"/>
    <n v="0"/>
    <n v="21477.759999999998"/>
    <n v="24054.17"/>
    <n v="-2576.41"/>
    <n v="11.84"/>
    <n v="0"/>
    <n v="11.84"/>
    <n v="13.26"/>
    <n v="-1.42"/>
  </r>
  <r>
    <s v="1437543"/>
    <s v="JCL LINE 1          / LABOUR HOURS"/>
    <x v="2"/>
    <x v="0"/>
    <n v="25294.15"/>
    <n v="0"/>
    <n v="25294.15"/>
    <n v="28327.57"/>
    <n v="-3033.4199999999983"/>
    <n v="248.64"/>
    <n v="0"/>
    <n v="248.64"/>
    <n v="278.45800000000003"/>
    <n v="-29.81800000000004"/>
  </r>
  <r>
    <s v="1437543"/>
    <s v="OVERHEAD: BULK PREP"/>
    <x v="1"/>
    <x v="0"/>
    <n v="30630.69"/>
    <n v="0"/>
    <n v="30630.69"/>
    <n v="30783.75"/>
    <n v="-153.06000000000131"/>
    <n v="0"/>
    <n v="0"/>
    <n v="0"/>
    <n v="0"/>
    <n v="0"/>
  </r>
  <r>
    <s v="1437543"/>
    <s v="OVERHEAD: INDIRECT"/>
    <x v="1"/>
    <x v="0"/>
    <n v="67153.17"/>
    <n v="0"/>
    <n v="67153.17"/>
    <n v="67488.740000000005"/>
    <n v="-335.57000000000698"/>
    <n v="0"/>
    <n v="0"/>
    <n v="0"/>
    <n v="0"/>
    <n v="0"/>
  </r>
  <r>
    <s v="1437543"/>
    <s v="JCLEROUX LEDOMN 12X750ML PROMO"/>
    <x v="3"/>
    <x v="4"/>
    <n v="-1760882.04"/>
    <n v="0"/>
    <n v="-1760882.04"/>
    <n v="-1760882.07"/>
    <n v="3.0000000027939677E-2"/>
    <n v="-9679.75"/>
    <n v="0"/>
    <n v="-9679.75"/>
    <n v="-9679.75"/>
    <n v="0"/>
  </r>
  <r>
    <s v="1437543"/>
    <s v="LAB 100X125MMWHT SEMI-GLOSSS/ADHOUTERCTN"/>
    <x v="4"/>
    <x v="2"/>
    <n v="59.58"/>
    <n v="823.94059405940595"/>
    <n v="-764.36059405940591"/>
    <n v="832.18"/>
    <n v="-772.59999999999991"/>
    <n v="700"/>
    <n v="9679.7504950495058"/>
    <n v="-8979.7504950495058"/>
    <n v="9776.5480000000007"/>
    <n v="-9076.5480000000007"/>
  </r>
  <r>
    <s v="1437543"/>
    <s v="LAB JCLEROUX LEDOMN 750 7.5%     V9H BCK"/>
    <x v="4"/>
    <x v="2"/>
    <n v="6519.65"/>
    <n v="6366.5615763546803"/>
    <n v="153.08842364531938"/>
    <n v="6462.06"/>
    <n v="57.589999999999236"/>
    <n v="118950"/>
    <n v="116157"/>
    <n v="2793"/>
    <n v="117899.355"/>
    <n v="1050.6450000000041"/>
  </r>
  <r>
    <s v="1437543"/>
    <s v="PAR CHIP 12X750 BN0503           V3"/>
    <x v="4"/>
    <x v="2"/>
    <n v="10033.66"/>
    <n v="10028.218905472637"/>
    <n v="5.4410945273630205"/>
    <n v="10078.36"/>
    <n v="-44.700000000000728"/>
    <n v="9685"/>
    <n v="9679.7502487562178"/>
    <n v="5.249751243782157"/>
    <n v="9728.1489999999994"/>
    <n v="-43.148999999999432"/>
  </r>
  <r>
    <s v="1437543"/>
    <s v="LAB JCLEROUX LEDOMN 750 V6 BDY"/>
    <x v="4"/>
    <x v="2"/>
    <n v="27695.68"/>
    <n v="27661.625615763547"/>
    <n v="34.054384236453188"/>
    <n v="28076.55"/>
    <n v="-380.86999999999898"/>
    <n v="116300"/>
    <n v="116157"/>
    <n v="143"/>
    <n v="117899.355"/>
    <n v="-1599.3549999999959"/>
  </r>
  <r>
    <s v="1437543"/>
    <s v="LAB JCLEROUX GEN  750  NCK PROMO"/>
    <x v="4"/>
    <x v="2"/>
    <n v="33128.06"/>
    <n v="33087.320197044333"/>
    <n v="40.739802955664345"/>
    <n v="33583.629999999997"/>
    <n v="-455.56999999999971"/>
    <n v="116300"/>
    <n v="116157"/>
    <n v="143"/>
    <n v="117899.355"/>
    <n v="-1599.3549999999959"/>
  </r>
  <r>
    <s v="1437543"/>
    <s v="WIR JCLEROUX GEN SPARK       750&amp;1.5L V2"/>
    <x v="4"/>
    <x v="2"/>
    <n v="54658.65"/>
    <n v="54615.862745098042"/>
    <n v="42.787254901959386"/>
    <n v="55708.18"/>
    <n v="-1049.5299999999988"/>
    <n v="116248"/>
    <n v="116157"/>
    <n v="91"/>
    <n v="118480.14"/>
    <n v="-2232.1399999999994"/>
  </r>
  <r>
    <s v="1437543"/>
    <s v="CTN JCLEROUXLEDOMN GEN 12X750 BN503PROMO"/>
    <x v="4"/>
    <x v="2"/>
    <n v="60978.8"/>
    <n v="60788.827586206899"/>
    <n v="189.97241379310435"/>
    <n v="61700.66"/>
    <n v="-721.86000000000058"/>
    <n v="9710"/>
    <n v="9679.7497536945812"/>
    <n v="30.250246305418841"/>
    <n v="9824.9459999999999"/>
    <n v="-114.94599999999991"/>
  </r>
  <r>
    <s v="1437543"/>
    <s v="CORK SPARK FIRST UNPRT 750 1 DISK"/>
    <x v="4"/>
    <x v="2"/>
    <n v="121093.25"/>
    <n v="120840.44776119402"/>
    <n v="252.80223880597623"/>
    <n v="121444.65"/>
    <n v="-351.39999999999418"/>
    <n v="116400"/>
    <n v="116157"/>
    <n v="243"/>
    <n v="116737.785"/>
    <n v="-337.78500000000349"/>
  </r>
  <r>
    <s v="1437543"/>
    <s v="FOI+RIBJCLEROUXLEDOMN34X127ALU750PROMOV2"/>
    <x v="4"/>
    <x v="2"/>
    <n v="163512.23000000001"/>
    <n v="160279.12315270936"/>
    <n v="3233.1068472906481"/>
    <n v="162683.31"/>
    <n v="828.92000000001281"/>
    <n v="118500"/>
    <n v="116157"/>
    <n v="2343"/>
    <n v="117899.355"/>
    <n v="600.64500000000407"/>
  </r>
  <r>
    <s v="1437543"/>
    <s v="BOT 0503 750 GRN   CORK  SPARKLING   NEW"/>
    <x v="4"/>
    <x v="2"/>
    <n v="583162.94999999995"/>
    <n v="582576.1386138614"/>
    <n v="586.81138613855001"/>
    <n v="588401.9"/>
    <n v="-5238.9500000000698"/>
    <n v="116274"/>
    <n v="116157"/>
    <n v="117"/>
    <n v="117318.57"/>
    <n v="-1044.570000000007"/>
  </r>
  <r>
    <s v="1437543"/>
    <s v="BULK JCLEROUX LED"/>
    <x v="4"/>
    <x v="3"/>
    <n v="507479.78"/>
    <n v="507477.53233830846"/>
    <n v="2.2476616915664636"/>
    <n v="510014.92"/>
    <n v="-2535.1399999999558"/>
    <n v="87118"/>
    <n v="87117.750248756216"/>
    <n v="0.24975124378397595"/>
    <n v="87553.339000000007"/>
    <n v="-435.33900000000722"/>
  </r>
  <r>
    <s v="1437543"/>
    <s v="CO2"/>
    <x v="4"/>
    <x v="5"/>
    <n v="5864.76"/>
    <n v="5749.7745098039213"/>
    <n v="114.9854901960789"/>
    <n v="5864.77"/>
    <n v="-1.0000000000218279E-2"/>
    <n v="1066.3209999999999"/>
    <n v="1045.4127450980391"/>
    <n v="20.908254901960845"/>
    <n v="1066.3209999999999"/>
    <n v="0"/>
  </r>
  <r>
    <s v="1437544"/>
    <s v=" "/>
    <x v="0"/>
    <x v="0"/>
    <n v="-6.14"/>
    <n v="0"/>
    <n v="-6.14"/>
    <n v="0"/>
    <n v="-6.14"/>
    <n v="0"/>
    <n v="0"/>
    <n v="0"/>
    <n v="0"/>
    <n v="0"/>
  </r>
  <r>
    <s v="1437544"/>
    <s v="JCL RIBBON ROOM     / MACHINE DEPR"/>
    <x v="2"/>
    <x v="0"/>
    <n v="19.96"/>
    <n v="0"/>
    <n v="19.96"/>
    <n v="20.57"/>
    <n v="-0.60999999999999943"/>
    <n v="1.7"/>
    <n v="0"/>
    <n v="1.7"/>
    <n v="1.752"/>
    <n v="-5.2000000000000046E-2"/>
  </r>
  <r>
    <s v="1437544"/>
    <s v="JCL RIBBON ROOM     / MACHINE HOUR"/>
    <x v="2"/>
    <x v="0"/>
    <n v="51.24"/>
    <n v="0"/>
    <n v="51.24"/>
    <n v="52.8"/>
    <n v="-1.5599999999999952"/>
    <n v="1.7"/>
    <n v="0"/>
    <n v="1.7"/>
    <n v="1.752"/>
    <n v="-5.2000000000000046E-2"/>
  </r>
  <r>
    <s v="1437544"/>
    <s v="JCL RIBBON ROOM     / LABOUR HOURS"/>
    <x v="2"/>
    <x v="0"/>
    <n v="1707.65"/>
    <n v="0"/>
    <n v="1707.65"/>
    <n v="1759.47"/>
    <n v="-51.819999999999936"/>
    <n v="17"/>
    <n v="0"/>
    <n v="17"/>
    <n v="17.515999999999998"/>
    <n v="-0.51599999999999824"/>
  </r>
  <r>
    <s v="1437544"/>
    <s v="FOI+RIB JCLEROUX SAVBL   ALU 750      V5"/>
    <x v="3"/>
    <x v="2"/>
    <n v="-8219.2800000000007"/>
    <n v="0"/>
    <n v="-8219.2800000000007"/>
    <n v="-8219.31"/>
    <n v="2.9999999998835847E-2"/>
    <n v="-8145"/>
    <n v="0"/>
    <n v="-8145"/>
    <n v="-8145"/>
    <n v="0"/>
  </r>
  <r>
    <s v="1437544"/>
    <s v="RIB JCLEROUX      CAMEL/GLD V3"/>
    <x v="4"/>
    <x v="2"/>
    <n v="728.19"/>
    <n v="728.15581854043387"/>
    <n v="3.4181459566184458E-2"/>
    <n v="738.35"/>
    <n v="-10.159999999999968"/>
    <n v="1344"/>
    <n v="1343.9250493096647"/>
    <n v="7.4950690335299441E-2"/>
    <n v="1362.74"/>
    <n v="-18.740000000000009"/>
  </r>
  <r>
    <s v="1437544"/>
    <s v="FOI JCLEROUX SAVBL 34X127 ALU 750  BLKV5"/>
    <x v="4"/>
    <x v="2"/>
    <n v="5718.38"/>
    <n v="5564.6600985221676"/>
    <n v="153.71990147783254"/>
    <n v="5648.13"/>
    <n v="70.25"/>
    <n v="8370"/>
    <n v="8144.9999999999991"/>
    <n v="225.00000000000091"/>
    <n v="8267.1749999999993"/>
    <n v="102.82500000000073"/>
  </r>
  <r>
    <s v="1437546"/>
    <s v=" "/>
    <x v="0"/>
    <x v="0"/>
    <n v="754.12"/>
    <n v="0"/>
    <n v="754.12"/>
    <n v="0"/>
    <n v="754.12"/>
    <n v="0"/>
    <n v="0"/>
    <n v="0"/>
    <n v="0"/>
    <n v="0"/>
  </r>
  <r>
    <s v="1437546"/>
    <s v="JCL RIBBON ROOM     / MACHINE DEPR"/>
    <x v="2"/>
    <x v="0"/>
    <n v="98.15"/>
    <n v="0"/>
    <n v="98.15"/>
    <n v="104.76"/>
    <n v="-6.6099999999999994"/>
    <n v="8.36"/>
    <n v="0"/>
    <n v="8.36"/>
    <n v="8.9239999999999995"/>
    <n v="-0.56400000000000006"/>
  </r>
  <r>
    <s v="1437546"/>
    <s v="JCL RIBBON ROOM     / MACHINE HOUR"/>
    <x v="2"/>
    <x v="0"/>
    <n v="251.97"/>
    <n v="0"/>
    <n v="251.97"/>
    <n v="268.98"/>
    <n v="-17.010000000000019"/>
    <n v="8.36"/>
    <n v="0"/>
    <n v="8.36"/>
    <n v="8.9239999999999995"/>
    <n v="-0.56400000000000006"/>
  </r>
  <r>
    <s v="1437546"/>
    <s v="JCL RIBBON ROOM     / LABOUR HOURS"/>
    <x v="2"/>
    <x v="0"/>
    <n v="8397.6200000000008"/>
    <n v="0"/>
    <n v="8397.6200000000008"/>
    <n v="8962.59"/>
    <n v="-564.96999999999935"/>
    <n v="83.6"/>
    <n v="0"/>
    <n v="83.6"/>
    <n v="89.224000000000004"/>
    <n v="-5.6240000000000094"/>
  </r>
  <r>
    <s v="1437546"/>
    <s v="FOI+RIB JCLEROUXLEDOMN34X127ALU750REDGLD"/>
    <x v="3"/>
    <x v="2"/>
    <n v="-41702.43"/>
    <n v="0"/>
    <n v="-41702.43"/>
    <n v="-41702.39"/>
    <n v="-4.0000000000873115E-2"/>
    <n v="-41490"/>
    <n v="0"/>
    <n v="-41490"/>
    <n v="-41490"/>
    <n v="0"/>
  </r>
  <r>
    <s v="1437546"/>
    <s v="RIB JCLEROUX     RED"/>
    <x v="4"/>
    <x v="2"/>
    <n v="3468.31"/>
    <n v="3467.2189349112423"/>
    <n v="1.0910650887576594"/>
    <n v="3515.76"/>
    <n v="-47.450000000000273"/>
    <n v="6848"/>
    <n v="6845.8500986193285"/>
    <n v="2.1499013806715084"/>
    <n v="6941.692"/>
    <n v="-93.692000000000007"/>
  </r>
  <r>
    <s v="1437546"/>
    <s v="FOI JCLEROUX LEDOMN 34X127ALU750REDGLDV3"/>
    <x v="4"/>
    <x v="2"/>
    <n v="28732.26"/>
    <n v="28423.970443349754"/>
    <n v="308.28955665024478"/>
    <n v="28850.33"/>
    <n v="-118.07000000000335"/>
    <n v="41940"/>
    <n v="41490"/>
    <n v="450"/>
    <n v="42112.35"/>
    <n v="-172.34999999999854"/>
  </r>
  <r>
    <s v="1437547"/>
    <s v=" "/>
    <x v="0"/>
    <x v="0"/>
    <n v="569.87"/>
    <n v="0"/>
    <n v="569.87"/>
    <n v="0"/>
    <n v="569.87"/>
    <n v="0"/>
    <n v="0"/>
    <n v="0"/>
    <n v="0"/>
    <n v="0"/>
  </r>
  <r>
    <s v="1437547"/>
    <s v="JCL RIBBON ROOM     / MACHINE DEPR"/>
    <x v="2"/>
    <x v="0"/>
    <n v="215.78"/>
    <n v="0"/>
    <n v="215.78"/>
    <n v="218.39"/>
    <n v="-2.6099999999999852"/>
    <n v="18.38"/>
    <n v="0"/>
    <n v="18.38"/>
    <n v="18.603999999999999"/>
    <n v="-0.2240000000000002"/>
  </r>
  <r>
    <s v="1437547"/>
    <s v="JCL RIBBON ROOM     / MACHINE HOUR"/>
    <x v="2"/>
    <x v="0"/>
    <n v="553.97"/>
    <n v="0"/>
    <n v="553.97"/>
    <n v="560.71"/>
    <n v="-6.7400000000000091"/>
    <n v="18.38"/>
    <n v="0"/>
    <n v="18.38"/>
    <n v="18.603999999999999"/>
    <n v="-0.2240000000000002"/>
  </r>
  <r>
    <s v="1437547"/>
    <s v="JCL RIBBON ROOM     / LABOUR HOURS"/>
    <x v="2"/>
    <x v="0"/>
    <n v="18462.71"/>
    <n v="0"/>
    <n v="18462.71"/>
    <n v="18683.400000000001"/>
    <n v="-220.69000000000233"/>
    <n v="183.8"/>
    <n v="0"/>
    <n v="183.8"/>
    <n v="185.99700000000001"/>
    <n v="-2.1970000000000027"/>
  </r>
  <r>
    <s v="1437547"/>
    <s v="FOI+RIB JCLEROUXLEDOMN34X127ALU750REDGLD"/>
    <x v="3"/>
    <x v="2"/>
    <n v="-86932.83"/>
    <n v="0"/>
    <n v="-86932.83"/>
    <n v="-86932.74"/>
    <n v="-8.999999999650754E-2"/>
    <n v="-86490"/>
    <n v="0"/>
    <n v="-86490"/>
    <n v="-86490"/>
    <n v="0"/>
  </r>
  <r>
    <s v="1437547"/>
    <s v="RIB JCLEROUX     RED"/>
    <x v="4"/>
    <x v="2"/>
    <n v="7597.05"/>
    <n v="7227.7613412228793"/>
    <n v="369.28865877712087"/>
    <n v="7328.95"/>
    <n v="268.10000000000036"/>
    <n v="15000"/>
    <n v="14270.850098619328"/>
    <n v="729.14990138067151"/>
    <n v="14470.642"/>
    <n v="529.35800000000017"/>
  </r>
  <r>
    <s v="1437547"/>
    <s v="FOI JCLEROUX LEDOMN 34X127ALU750REDGLDV3"/>
    <x v="4"/>
    <x v="2"/>
    <n v="59533.45"/>
    <n v="59252.571428571428"/>
    <n v="280.87857142856956"/>
    <n v="60141.36"/>
    <n v="-607.91000000000349"/>
    <n v="86900"/>
    <n v="86490"/>
    <n v="410"/>
    <n v="87787.35"/>
    <n v="-887.35000000000582"/>
  </r>
  <r>
    <s v="1437548"/>
    <s v=" "/>
    <x v="0"/>
    <x v="0"/>
    <n v="2282.44"/>
    <n v="0"/>
    <n v="2282.44"/>
    <n v="0"/>
    <n v="2282.44"/>
    <n v="0"/>
    <n v="0"/>
    <n v="0"/>
    <n v="0"/>
    <n v="0"/>
  </r>
  <r>
    <s v="1437548"/>
    <s v="JCL RIBBON ROOM     / MACHINE DEPR"/>
    <x v="2"/>
    <x v="0"/>
    <n v="226.82"/>
    <n v="0"/>
    <n v="226.82"/>
    <n v="239.52"/>
    <n v="-12.700000000000017"/>
    <n v="19.32"/>
    <n v="0"/>
    <n v="19.32"/>
    <n v="20.404"/>
    <n v="-1.0839999999999996"/>
  </r>
  <r>
    <s v="1437548"/>
    <s v="JCL RIBBON ROOM     / MACHINE HOUR"/>
    <x v="2"/>
    <x v="0"/>
    <n v="582.29999999999995"/>
    <n v="0"/>
    <n v="582.29999999999995"/>
    <n v="614.98"/>
    <n v="-32.680000000000064"/>
    <n v="19.32"/>
    <n v="0"/>
    <n v="19.32"/>
    <n v="20.404"/>
    <n v="-1.0839999999999996"/>
  </r>
  <r>
    <s v="1437548"/>
    <s v="JCL RIBBON ROOM     / LABOUR HOURS"/>
    <x v="2"/>
    <x v="0"/>
    <n v="19406.939999999999"/>
    <n v="0"/>
    <n v="19406.939999999999"/>
    <n v="20491.47"/>
    <n v="-1084.5300000000025"/>
    <n v="193.2"/>
    <n v="0"/>
    <n v="193.2"/>
    <n v="203.99600000000001"/>
    <n v="-10.796000000000021"/>
  </r>
  <r>
    <s v="1437548"/>
    <s v="FOI+RIB JCLEROUXLEDOMN34X127ALU750REDGLD"/>
    <x v="3"/>
    <x v="2"/>
    <n v="-99962.52"/>
    <n v="0"/>
    <n v="-99962.52"/>
    <n v="-99962.33"/>
    <n v="-0.19000000000232831"/>
    <n v="-94860"/>
    <n v="0"/>
    <n v="-94860"/>
    <n v="-94860"/>
    <n v="0"/>
  </r>
  <r>
    <s v="1437548"/>
    <s v="RIB JCLEROUX     RED"/>
    <x v="4"/>
    <x v="2"/>
    <n v="7928.79"/>
    <n v="7927.2189349112423"/>
    <n v="1.5710650887576776"/>
    <n v="8038.2"/>
    <n v="-109.40999999999985"/>
    <n v="15655"/>
    <n v="15651.900394477316"/>
    <n v="3.0996055226842145"/>
    <n v="15871.027"/>
    <n v="-216.02700000000004"/>
  </r>
  <r>
    <s v="1437548"/>
    <s v="FOI JCLEROUX LEDOMN 34X127ALU750REDGLDV3"/>
    <x v="4"/>
    <x v="2"/>
    <n v="69535.23"/>
    <n v="69535.221674876841"/>
    <n v="8.3251231553731486E-3"/>
    <n v="70578.25"/>
    <n v="-1043.0200000000041"/>
    <n v="94860"/>
    <n v="94860"/>
    <n v="0"/>
    <n v="96282.9"/>
    <n v="-1422.8999999999942"/>
  </r>
  <r>
    <s v="1437549"/>
    <s v=" "/>
    <x v="0"/>
    <x v="0"/>
    <n v="854.73"/>
    <n v="0"/>
    <n v="854.73"/>
    <n v="0"/>
    <n v="854.73"/>
    <n v="0"/>
    <n v="0"/>
    <n v="0"/>
    <n v="0"/>
    <n v="0"/>
  </r>
  <r>
    <s v="1437549"/>
    <s v="JCL RIBBON ROOM     / MACHINE DEPR"/>
    <x v="2"/>
    <x v="0"/>
    <n v="74.55"/>
    <n v="0"/>
    <n v="74.55"/>
    <n v="80.900000000000006"/>
    <n v="-6.3500000000000085"/>
    <n v="6.35"/>
    <n v="0"/>
    <n v="6.35"/>
    <n v="6.8920000000000003"/>
    <n v="-0.5420000000000007"/>
  </r>
  <r>
    <s v="1437549"/>
    <s v="JCL RIBBON ROOM     / MACHINE HOUR"/>
    <x v="2"/>
    <x v="0"/>
    <n v="191.39"/>
    <n v="0"/>
    <n v="191.39"/>
    <n v="207.72"/>
    <n v="-16.330000000000013"/>
    <n v="6.35"/>
    <n v="0"/>
    <n v="6.35"/>
    <n v="6.8920000000000003"/>
    <n v="-0.5420000000000007"/>
  </r>
  <r>
    <s v="1437549"/>
    <s v="JCL RIBBON ROOM     / LABOUR HOURS"/>
    <x v="2"/>
    <x v="0"/>
    <n v="6378.58"/>
    <n v="0"/>
    <n v="6378.58"/>
    <n v="6921.22"/>
    <n v="-542.64000000000033"/>
    <n v="63.5"/>
    <n v="0"/>
    <n v="63.5"/>
    <n v="68.902000000000001"/>
    <n v="-5.402000000000001"/>
  </r>
  <r>
    <s v="1437549"/>
    <s v="FOI+RIB JCLEROUX LAFLEUR NO ALC ALU 750"/>
    <x v="3"/>
    <x v="2"/>
    <n v="-33137.050000000003"/>
    <n v="0"/>
    <n v="-33137.050000000003"/>
    <n v="-33136.949999999997"/>
    <n v="-0.10000000000582077"/>
    <n v="-32040"/>
    <n v="0"/>
    <n v="-32040"/>
    <n v="-32040"/>
    <n v="0"/>
  </r>
  <r>
    <s v="1437549"/>
    <s v="RIB JCLEROUX        SILVER"/>
    <x v="4"/>
    <x v="2"/>
    <n v="2554.59"/>
    <n v="2552.9487179487178"/>
    <n v="1.64128205128236"/>
    <n v="2588.69"/>
    <n v="-34.099999999999909"/>
    <n v="5290"/>
    <n v="5286.5996055226815"/>
    <n v="3.400394477318514"/>
    <n v="5360.6120000000001"/>
    <n v="-70.61200000000008"/>
  </r>
  <r>
    <s v="1437549"/>
    <s v="FOI JCLEROUX LAFLEURNOALC34X127ALU750 V2"/>
    <x v="4"/>
    <x v="2"/>
    <n v="23083.21"/>
    <n v="22993.507389162562"/>
    <n v="89.702610837437533"/>
    <n v="23338.41"/>
    <n v="-255.20000000000073"/>
    <n v="32165"/>
    <n v="32040"/>
    <n v="125"/>
    <n v="32520.6"/>
    <n v="-355.59999999999854"/>
  </r>
  <r>
    <s v="1437550"/>
    <s v=" "/>
    <x v="0"/>
    <x v="0"/>
    <n v="668.91"/>
    <n v="0"/>
    <n v="668.91"/>
    <n v="0"/>
    <n v="668.91"/>
    <n v="0"/>
    <n v="0"/>
    <n v="0"/>
    <n v="0"/>
    <n v="0"/>
  </r>
  <r>
    <s v="1437550"/>
    <s v="JCL RIBBON ROOM     / MACHINE DEPR"/>
    <x v="2"/>
    <x v="0"/>
    <n v="59.87"/>
    <n v="0"/>
    <n v="59.87"/>
    <n v="62.72"/>
    <n v="-2.8500000000000014"/>
    <n v="5.0999999999999996"/>
    <n v="0"/>
    <n v="5.0999999999999996"/>
    <n v="5.343"/>
    <n v="-0.24300000000000033"/>
  </r>
  <r>
    <s v="1437550"/>
    <s v="JCL RIBBON ROOM     / MACHINE HOUR"/>
    <x v="2"/>
    <x v="0"/>
    <n v="153.71"/>
    <n v="0"/>
    <n v="153.71"/>
    <n v="161.04"/>
    <n v="-7.3299999999999841"/>
    <n v="5.0999999999999996"/>
    <n v="0"/>
    <n v="5.0999999999999996"/>
    <n v="5.343"/>
    <n v="-0.24300000000000033"/>
  </r>
  <r>
    <s v="1437550"/>
    <s v="JCL RIBBON ROOM     / LABOUR HOURS"/>
    <x v="2"/>
    <x v="0"/>
    <n v="5122.95"/>
    <n v="0"/>
    <n v="5122.95"/>
    <n v="5365.89"/>
    <n v="-242.94000000000051"/>
    <n v="51"/>
    <n v="0"/>
    <n v="51"/>
    <n v="53.417999999999999"/>
    <n v="-2.4179999999999993"/>
  </r>
  <r>
    <s v="1437550"/>
    <s v="FOI+RIB JCLEROUX SAVBL 34X127ALU750PROMO"/>
    <x v="3"/>
    <x v="2"/>
    <n v="-34235.230000000003"/>
    <n v="0"/>
    <n v="-34235.230000000003"/>
    <n v="-34235.11"/>
    <n v="-0.12000000000261934"/>
    <n v="-24840"/>
    <n v="0"/>
    <n v="-24840"/>
    <n v="-24840"/>
    <n v="0"/>
  </r>
  <r>
    <s v="1437550"/>
    <s v="RIB JCLEROUX SAVBL PROMO"/>
    <x v="4"/>
    <x v="2"/>
    <n v="4880.1899999999996"/>
    <n v="4877.3372781065082"/>
    <n v="2.8527218934914345"/>
    <n v="4945.62"/>
    <n v="-65.430000000000291"/>
    <n v="4101"/>
    <n v="4098.5996055226815"/>
    <n v="2.400394477318514"/>
    <n v="4155.9799999999996"/>
    <n v="-54.979999999999563"/>
  </r>
  <r>
    <s v="1437550"/>
    <s v="FOI JCLEROUX SAVBL 34X127 ALU 750  PROMO"/>
    <x v="4"/>
    <x v="2"/>
    <n v="23349.599999999999"/>
    <n v="23349.596059113301"/>
    <n v="3.9408866978192236E-3"/>
    <n v="23699.84"/>
    <n v="-350.2400000000016"/>
    <n v="24840"/>
    <n v="24840"/>
    <n v="0"/>
    <n v="25212.6"/>
    <n v="-372.59999999999854"/>
  </r>
  <r>
    <s v="1437551"/>
    <s v=" "/>
    <x v="0"/>
    <x v="0"/>
    <n v="536.41"/>
    <n v="0"/>
    <n v="536.41"/>
    <n v="0"/>
    <n v="536.41"/>
    <n v="0"/>
    <n v="0"/>
    <n v="0"/>
    <n v="0"/>
    <n v="0"/>
  </r>
  <r>
    <s v="1437551"/>
    <s v="JCL RIBBON ROOM     / MACHINE DEPR"/>
    <x v="2"/>
    <x v="0"/>
    <n v="47.55"/>
    <n v="0"/>
    <n v="47.55"/>
    <n v="49.88"/>
    <n v="-2.3300000000000054"/>
    <n v="4.05"/>
    <n v="0"/>
    <n v="4.05"/>
    <n v="4.2489999999999997"/>
    <n v="-0.19899999999999984"/>
  </r>
  <r>
    <s v="1437551"/>
    <s v="JCL RIBBON ROOM     / MACHINE HOUR"/>
    <x v="2"/>
    <x v="0"/>
    <n v="122.07"/>
    <n v="0"/>
    <n v="122.07"/>
    <n v="128.07"/>
    <n v="-6"/>
    <n v="4.05"/>
    <n v="0"/>
    <n v="4.05"/>
    <n v="4.2489999999999997"/>
    <n v="-0.19899999999999984"/>
  </r>
  <r>
    <s v="1437551"/>
    <s v="JCL RIBBON ROOM     / LABOUR HOURS"/>
    <x v="2"/>
    <x v="0"/>
    <n v="4068.23"/>
    <n v="0"/>
    <n v="4068.23"/>
    <n v="4267.4399999999996"/>
    <n v="-199.20999999999958"/>
    <n v="40.5"/>
    <n v="0"/>
    <n v="40.5"/>
    <n v="42.482999999999997"/>
    <n v="-1.982999999999997"/>
  </r>
  <r>
    <s v="1437551"/>
    <s v="FOI+RIB JCLEROUX SAVBL 34X127ALU750PROMO"/>
    <x v="3"/>
    <x v="2"/>
    <n v="-27226.93"/>
    <n v="0"/>
    <n v="-27226.93"/>
    <n v="-27226.83"/>
    <n v="-9.9999999998544808E-2"/>
    <n v="-19755"/>
    <n v="0"/>
    <n v="-19755"/>
    <n v="-19755"/>
    <n v="0"/>
  </r>
  <r>
    <s v="1437551"/>
    <s v="RIB JCLEROUX SAVBL PROMO"/>
    <x v="4"/>
    <x v="2"/>
    <n v="3882.97"/>
    <n v="3878.895463510848"/>
    <n v="4.0745364891517966"/>
    <n v="3933.2"/>
    <n v="-50.230000000000018"/>
    <n v="3263"/>
    <n v="3259.5749506903348"/>
    <n v="3.4250493096651553"/>
    <n v="3305.2089999999998"/>
    <n v="-42.208999999999833"/>
  </r>
  <r>
    <s v="1437551"/>
    <s v="FOI JCLEROUX SAVBL 34X127 ALU 750  PROMO"/>
    <x v="4"/>
    <x v="2"/>
    <n v="18569.7"/>
    <n v="18569.704433497536"/>
    <n v="-4.4334975355013739E-3"/>
    <n v="18848.25"/>
    <n v="-278.54999999999927"/>
    <n v="19755"/>
    <n v="19755"/>
    <n v="0"/>
    <n v="20051.325000000001"/>
    <n v="-296.32500000000073"/>
  </r>
  <r>
    <s v="1437552"/>
    <s v=" "/>
    <x v="0"/>
    <x v="0"/>
    <n v="335.32"/>
    <n v="0"/>
    <n v="335.32"/>
    <n v="0"/>
    <n v="335.32"/>
    <n v="0"/>
    <n v="0"/>
    <n v="0"/>
    <n v="0"/>
    <n v="0"/>
  </r>
  <r>
    <s v="1437552"/>
    <s v="JCL RIBBON ROOM     / MACHINE DEPR"/>
    <x v="2"/>
    <x v="0"/>
    <n v="23.95"/>
    <n v="0"/>
    <n v="23.95"/>
    <n v="25.68"/>
    <n v="-1.7300000000000004"/>
    <n v="2.04"/>
    <n v="0"/>
    <n v="2.04"/>
    <n v="2.1880000000000002"/>
    <n v="-0.14800000000000013"/>
  </r>
  <r>
    <s v="1437552"/>
    <s v="JCL RIBBON ROOM     / MACHINE HOUR"/>
    <x v="2"/>
    <x v="0"/>
    <n v="61.49"/>
    <n v="0"/>
    <n v="61.49"/>
    <n v="65.930000000000007"/>
    <n v="-4.4400000000000048"/>
    <n v="2.04"/>
    <n v="0"/>
    <n v="2.04"/>
    <n v="2.1880000000000002"/>
    <n v="-0.14800000000000013"/>
  </r>
  <r>
    <s v="1437552"/>
    <s v="JCL RIBBON ROOM     / LABOUR HOURS"/>
    <x v="2"/>
    <x v="0"/>
    <n v="2049.1799999999998"/>
    <n v="0"/>
    <n v="2049.1799999999998"/>
    <n v="2196.9"/>
    <n v="-147.72000000000025"/>
    <n v="20.399999999999999"/>
    <n v="0"/>
    <n v="20.399999999999999"/>
    <n v="21.870999999999999"/>
    <n v="-1.4710000000000001"/>
  </r>
  <r>
    <s v="1437552"/>
    <s v="FOI+RIB JCLEROUX SAVBL 34X127ALU750PROMO"/>
    <x v="3"/>
    <x v="2"/>
    <n v="-14695.75"/>
    <n v="0"/>
    <n v="-14695.75"/>
    <n v="-14695.77"/>
    <n v="2.0000000000436557E-2"/>
    <n v="-10170"/>
    <n v="0"/>
    <n v="-10170"/>
    <n v="-10170"/>
    <n v="0"/>
  </r>
  <r>
    <s v="1437552"/>
    <s v="RIB JCLEROUX SAVBL PROMO"/>
    <x v="4"/>
    <x v="2"/>
    <n v="1996.82"/>
    <n v="1996.8836291913215"/>
    <n v="-6.3629191321524559E-2"/>
    <n v="2024.84"/>
    <n v="-28.019999999999982"/>
    <n v="1678"/>
    <n v="1678.050295857988"/>
    <n v="-5.0295857987975978E-2"/>
    <n v="1701.5429999999999"/>
    <n v="-23.542999999999893"/>
  </r>
  <r>
    <s v="1437552"/>
    <s v="FOI JCLEROUX SAVBL 34X127 ALU 750  PROMO"/>
    <x v="4"/>
    <x v="2"/>
    <n v="10228.99"/>
    <n v="10228.985221674877"/>
    <n v="4.7783251229702728E-3"/>
    <n v="10382.42"/>
    <n v="-153.43000000000029"/>
    <n v="10170"/>
    <n v="10169.999999999998"/>
    <n v="1.8189894035458565E-12"/>
    <n v="10322.549999999999"/>
    <n v="-152.54999999999927"/>
  </r>
  <r>
    <s v="1437553"/>
    <s v=" "/>
    <x v="0"/>
    <x v="0"/>
    <n v="443.43"/>
    <n v="0"/>
    <n v="443.43"/>
    <n v="0"/>
    <n v="443.43"/>
    <n v="0"/>
    <n v="0"/>
    <n v="0"/>
    <n v="0"/>
    <n v="0"/>
  </r>
  <r>
    <s v="1437553"/>
    <s v="JCL RIBBON ROOM     / MACHINE DEPR"/>
    <x v="2"/>
    <x v="0"/>
    <n v="42.85"/>
    <n v="0"/>
    <n v="42.85"/>
    <n v="44.65"/>
    <n v="-1.7999999999999972"/>
    <n v="3.65"/>
    <n v="0"/>
    <n v="3.65"/>
    <n v="3.8039999999999998"/>
    <n v="-0.15399999999999991"/>
  </r>
  <r>
    <s v="1437553"/>
    <s v="JCL RIBBON ROOM     / MACHINE HOUR"/>
    <x v="2"/>
    <x v="0"/>
    <n v="110.01"/>
    <n v="0"/>
    <n v="110.01"/>
    <n v="114.65"/>
    <n v="-4.6400000000000006"/>
    <n v="3.65"/>
    <n v="0"/>
    <n v="3.65"/>
    <n v="3.8039999999999998"/>
    <n v="-0.15399999999999991"/>
  </r>
  <r>
    <s v="1437553"/>
    <s v="JCL RIBBON ROOM     / LABOUR HOURS"/>
    <x v="2"/>
    <x v="0"/>
    <n v="3666.43"/>
    <n v="0"/>
    <n v="3666.43"/>
    <n v="3820.28"/>
    <n v="-153.85000000000036"/>
    <n v="36.5"/>
    <n v="0"/>
    <n v="36.5"/>
    <n v="38.031999999999996"/>
    <n v="-1.5319999999999965"/>
  </r>
  <r>
    <s v="1437553"/>
    <s v="FOI+RIBJCLEROUXLACHSN34X127ALU750PROMV2"/>
    <x v="3"/>
    <x v="2"/>
    <n v="-24402.65"/>
    <n v="0"/>
    <n v="-24402.65"/>
    <n v="-24402.63"/>
    <n v="-2.0000000000436557E-2"/>
    <n v="-17685"/>
    <n v="0"/>
    <n v="-17685"/>
    <n v="-17685"/>
    <n v="0"/>
  </r>
  <r>
    <s v="1437553"/>
    <s v="RIB JCLEROUX LACHSN PROMO"/>
    <x v="4"/>
    <x v="2"/>
    <n v="3473.61"/>
    <n v="3472.4457593688362"/>
    <n v="1.1642406311639206"/>
    <n v="3521.06"/>
    <n v="-47.449999999999818"/>
    <n v="2919"/>
    <n v="2918.0246548323471"/>
    <n v="0.97534516765290391"/>
    <n v="2958.877"/>
    <n v="-39.876999999999953"/>
  </r>
  <r>
    <s v="1437553"/>
    <s v="FOI JCLEROUX LACHSN 34X127ALU750 PROMO"/>
    <x v="4"/>
    <x v="2"/>
    <n v="16666.32"/>
    <n v="16652.197044334975"/>
    <n v="14.122955665025074"/>
    <n v="16901.98"/>
    <n v="-235.65999999999985"/>
    <n v="17700"/>
    <n v="17685"/>
    <n v="15"/>
    <n v="17950.275000000001"/>
    <n v="-250.27500000000146"/>
  </r>
  <r>
    <s v="1437554"/>
    <s v=" "/>
    <x v="0"/>
    <x v="0"/>
    <n v="926.99"/>
    <n v="0"/>
    <n v="926.99"/>
    <n v="0"/>
    <n v="926.99"/>
    <n v="0"/>
    <n v="0"/>
    <n v="0"/>
    <n v="0"/>
    <n v="0"/>
  </r>
  <r>
    <s v="1437554"/>
    <s v="JCL RIBBON ROOM     / MACHINE DEPR"/>
    <x v="2"/>
    <x v="0"/>
    <n v="94.51"/>
    <n v="0"/>
    <n v="94.51"/>
    <n v="99.65"/>
    <n v="-5.1400000000000006"/>
    <n v="8.0500000000000007"/>
    <n v="0"/>
    <n v="8.0500000000000007"/>
    <n v="8.4890000000000008"/>
    <n v="-0.43900000000000006"/>
  </r>
  <r>
    <s v="1437554"/>
    <s v="JCL RIBBON ROOM     / MACHINE HOUR"/>
    <x v="2"/>
    <x v="0"/>
    <n v="242.63"/>
    <n v="0"/>
    <n v="242.63"/>
    <n v="255.85"/>
    <n v="-13.219999999999999"/>
    <n v="8.0500000000000007"/>
    <n v="0"/>
    <n v="8.0500000000000007"/>
    <n v="8.4890000000000008"/>
    <n v="-0.43900000000000006"/>
  </r>
  <r>
    <s v="1437554"/>
    <s v="JCL RIBBON ROOM     / LABOUR HOURS"/>
    <x v="2"/>
    <x v="0"/>
    <n v="8086.23"/>
    <n v="0"/>
    <n v="8086.23"/>
    <n v="8525.15"/>
    <n v="-438.92000000000007"/>
    <n v="80.5"/>
    <n v="0"/>
    <n v="80.5"/>
    <n v="84.869"/>
    <n v="-4.3689999999999998"/>
  </r>
  <r>
    <s v="1437554"/>
    <s v="FOI+RIBJCLEROUXLACHSN34X127ALU750PROMV2"/>
    <x v="3"/>
    <x v="2"/>
    <n v="-51988.43"/>
    <n v="0"/>
    <n v="-51988.43"/>
    <n v="-51988.23"/>
    <n v="-0.19999999999708962"/>
    <n v="-39465"/>
    <n v="0"/>
    <n v="-39465"/>
    <n v="-39465"/>
    <n v="0"/>
  </r>
  <r>
    <s v="1437554"/>
    <s v="RIB JCLEROUX LACHSN PROMO"/>
    <x v="4"/>
    <x v="2"/>
    <n v="7750.47"/>
    <n v="7748.9546351084809"/>
    <n v="1.5153648915193116"/>
    <n v="7857.44"/>
    <n v="-106.96999999999935"/>
    <n v="6513"/>
    <n v="6511.7248520710054"/>
    <n v="1.2751479289945564"/>
    <n v="6602.8890000000001"/>
    <n v="-89.889000000000124"/>
  </r>
  <r>
    <s v="1437554"/>
    <s v="FOI JCLEROUX LACHSN 34X127ALU750 PROMO"/>
    <x v="4"/>
    <x v="2"/>
    <n v="34887.599999999999"/>
    <n v="34729.201970443348"/>
    <n v="158.39802955665073"/>
    <n v="35250.14"/>
    <n v="-362.54000000000087"/>
    <n v="39645"/>
    <n v="39465"/>
    <n v="180"/>
    <n v="40056.974999999999"/>
    <n v="-411.97499999999854"/>
  </r>
  <r>
    <s v="1437555"/>
    <s v=" "/>
    <x v="0"/>
    <x v="0"/>
    <n v="460.65"/>
    <n v="0"/>
    <n v="460.65"/>
    <n v="0"/>
    <n v="460.65"/>
    <n v="0"/>
    <n v="0"/>
    <n v="0"/>
    <n v="0"/>
    <n v="0"/>
  </r>
  <r>
    <s v="1437555"/>
    <s v="JCL RIBBON ROOM     / MACHINE DEPR"/>
    <x v="2"/>
    <x v="0"/>
    <n v="192.65"/>
    <n v="0"/>
    <n v="192.65"/>
    <n v="197.59"/>
    <n v="-4.9399999999999977"/>
    <n v="16.41"/>
    <n v="0"/>
    <n v="16.41"/>
    <n v="16.832999999999998"/>
    <n v="-0.42299999999999827"/>
  </r>
  <r>
    <s v="1437555"/>
    <s v="JCL RIBBON ROOM     / MACHINE HOUR"/>
    <x v="2"/>
    <x v="0"/>
    <n v="494.6"/>
    <n v="0"/>
    <n v="494.6"/>
    <n v="507.33"/>
    <n v="-12.729999999999961"/>
    <n v="16.41"/>
    <n v="0"/>
    <n v="16.41"/>
    <n v="16.832999999999998"/>
    <n v="-0.42299999999999827"/>
  </r>
  <r>
    <s v="1437555"/>
    <s v="JCL RIBBON ROOM     / LABOUR HOURS"/>
    <x v="2"/>
    <x v="0"/>
    <n v="16483.849999999999"/>
    <n v="0"/>
    <n v="16483.849999999999"/>
    <n v="16904.490000000002"/>
    <n v="-420.64000000000306"/>
    <n v="164.1"/>
    <n v="0"/>
    <n v="164.1"/>
    <n v="168.28700000000001"/>
    <n v="-4.1870000000000118"/>
  </r>
  <r>
    <s v="1437555"/>
    <s v="FOI+RIBJCLEROUXLACHSN34X127ALU750PROMV2"/>
    <x v="3"/>
    <x v="2"/>
    <n v="-107980.17"/>
    <n v="0"/>
    <n v="-107980.17"/>
    <n v="-107980.08"/>
    <n v="-8.999999999650754E-2"/>
    <n v="-78255"/>
    <n v="0"/>
    <n v="-78255"/>
    <n v="-78255"/>
    <n v="0"/>
  </r>
  <r>
    <s v="1437555"/>
    <s v="RIB JCLEROUX LACHSN PROMO"/>
    <x v="4"/>
    <x v="2"/>
    <n v="16550.52"/>
    <n v="15365.364891518737"/>
    <n v="1185.1551084812636"/>
    <n v="15580.48"/>
    <n v="970.04000000000087"/>
    <n v="13908"/>
    <n v="12912.074950690334"/>
    <n v="995.92504930966606"/>
    <n v="13092.843999999999"/>
    <n v="815.15600000000086"/>
  </r>
  <r>
    <s v="1437555"/>
    <s v="FOI JCLEROUX LACHSN 34X127ALU750 PROMO"/>
    <x v="4"/>
    <x v="2"/>
    <n v="73797.899999999994"/>
    <n v="73684.906403940884"/>
    <n v="112.99359605911013"/>
    <n v="74790.179999999993"/>
    <n v="-992.27999999999884"/>
    <n v="78375"/>
    <n v="78255"/>
    <n v="120"/>
    <n v="79428.824999999997"/>
    <n v="-1053.8249999999971"/>
  </r>
  <r>
    <s v="1437557"/>
    <s v=" "/>
    <x v="0"/>
    <x v="0"/>
    <n v="238.26"/>
    <n v="0"/>
    <n v="238.26"/>
    <n v="0"/>
    <n v="238.26"/>
    <n v="0"/>
    <n v="0"/>
    <n v="0"/>
    <n v="0"/>
    <n v="0"/>
  </r>
  <r>
    <s v="1437557"/>
    <s v="JCL RIBBON ROOM     / MACHINE DEPR"/>
    <x v="2"/>
    <x v="0"/>
    <n v="35.92"/>
    <n v="0"/>
    <n v="35.92"/>
    <n v="35.909999999999997"/>
    <n v="1.0000000000005116E-2"/>
    <n v="3.06"/>
    <n v="0"/>
    <n v="3.06"/>
    <n v="3.0590000000000002"/>
    <n v="9.9999999999988987E-4"/>
  </r>
  <r>
    <s v="1437557"/>
    <s v="JCL RIBBON ROOM     / MACHINE HOUR"/>
    <x v="2"/>
    <x v="0"/>
    <n v="92.23"/>
    <n v="0"/>
    <n v="92.23"/>
    <n v="92.19"/>
    <n v="4.0000000000006253E-2"/>
    <n v="3.06"/>
    <n v="0"/>
    <n v="3.06"/>
    <n v="3.0590000000000002"/>
    <n v="9.9999999999988987E-4"/>
  </r>
  <r>
    <s v="1437557"/>
    <s v="JCL RIBBON ROOM     / LABOUR HOURS"/>
    <x v="2"/>
    <x v="0"/>
    <n v="3073.77"/>
    <n v="0"/>
    <n v="3073.77"/>
    <n v="3071.78"/>
    <n v="1.9899999999997817"/>
    <n v="30.6"/>
    <n v="0"/>
    <n v="30.6"/>
    <n v="30.58"/>
    <n v="2.0000000000003126E-2"/>
  </r>
  <r>
    <s v="1437557"/>
    <s v="FOI+RIBJCLEROUXLACHSN34X127ALU750PROMV2"/>
    <x v="3"/>
    <x v="2"/>
    <n v="-19621.47"/>
    <n v="0"/>
    <n v="-19621.47"/>
    <n v="-19621.45"/>
    <n v="-2.0000000000436557E-2"/>
    <n v="-14220"/>
    <n v="0"/>
    <n v="-14220"/>
    <n v="-14220"/>
    <n v="0"/>
  </r>
  <r>
    <s v="1437557"/>
    <s v="RIB JCLEROUX LACHSN PROMO"/>
    <x v="4"/>
    <x v="2"/>
    <n v="2791.74"/>
    <n v="2792.100591715976"/>
    <n v="-0.36059171597617024"/>
    <n v="2831.19"/>
    <n v="-39.450000000000273"/>
    <n v="2346"/>
    <n v="2346.2998027613412"/>
    <n v="-0.29980276134119777"/>
    <n v="2379.1480000000001"/>
    <n v="-33.148000000000138"/>
  </r>
  <r>
    <s v="1437557"/>
    <s v="FOI JCLEROUX LACHSN 34X127ALU750 PROMO"/>
    <x v="4"/>
    <x v="2"/>
    <n v="13389.55"/>
    <n v="13389.556650246306"/>
    <n v="-6.6502463068900397E-3"/>
    <n v="13590.4"/>
    <n v="-200.85000000000036"/>
    <n v="14220"/>
    <n v="14220"/>
    <n v="0"/>
    <n v="14433.3"/>
    <n v="-213.29999999999927"/>
  </r>
  <r>
    <s v="1437558"/>
    <s v=" "/>
    <x v="0"/>
    <x v="0"/>
    <n v="-620.63"/>
    <n v="0"/>
    <n v="-620.63"/>
    <n v="0"/>
    <n v="-620.63"/>
    <n v="0"/>
    <n v="0"/>
    <n v="0"/>
    <n v="0"/>
    <n v="0"/>
  </r>
  <r>
    <s v="1437558"/>
    <s v="JCL RIBBON ROOM     / MACHINE DEPR"/>
    <x v="2"/>
    <x v="0"/>
    <n v="119.75"/>
    <n v="0"/>
    <n v="119.75"/>
    <n v="105.33"/>
    <n v="14.420000000000002"/>
    <n v="10.199999999999999"/>
    <n v="0"/>
    <n v="10.199999999999999"/>
    <n v="8.9730000000000008"/>
    <n v="1.2269999999999985"/>
  </r>
  <r>
    <s v="1437558"/>
    <s v="JCL RIBBON ROOM     / MACHINE HOUR"/>
    <x v="2"/>
    <x v="0"/>
    <n v="307.43"/>
    <n v="0"/>
    <n v="307.43"/>
    <n v="270.44"/>
    <n v="36.990000000000009"/>
    <n v="10.199999999999999"/>
    <n v="0"/>
    <n v="10.199999999999999"/>
    <n v="8.9730000000000008"/>
    <n v="1.2269999999999985"/>
  </r>
  <r>
    <s v="1437558"/>
    <s v="JCL RIBBON ROOM     / LABOUR HOURS"/>
    <x v="2"/>
    <x v="0"/>
    <n v="10245.9"/>
    <n v="0"/>
    <n v="10245.9"/>
    <n v="9011.19"/>
    <n v="1234.7099999999991"/>
    <n v="102"/>
    <n v="0"/>
    <n v="102"/>
    <n v="89.707999999999998"/>
    <n v="12.292000000000002"/>
  </r>
  <r>
    <s v="1437558"/>
    <s v="FOI+RIBJCLEROUXLAFLEUR34X127ALU750PROMV2"/>
    <x v="3"/>
    <x v="2"/>
    <n v="-54952.42"/>
    <n v="0"/>
    <n v="-54952.42"/>
    <n v="-54952.21"/>
    <n v="-0.20999999999912689"/>
    <n v="-41715"/>
    <n v="0"/>
    <n v="-41715"/>
    <n v="-41715"/>
    <n v="0"/>
  </r>
  <r>
    <s v="1437558"/>
    <s v="RIB JCLEROUX LA FLEUR  PROMO"/>
    <x v="4"/>
    <x v="2"/>
    <n v="8190.77"/>
    <n v="8190.7396449704138"/>
    <n v="3.0355029586644378E-2"/>
    <n v="8305.41"/>
    <n v="-114.63999999999942"/>
    <n v="6883"/>
    <n v="6882.9753451676534"/>
    <n v="2.4654832346641342E-2"/>
    <n v="6979.3370000000004"/>
    <n v="-96.337000000000444"/>
  </r>
  <r>
    <s v="1437558"/>
    <s v="FOIJCLEROUXLAFLEUR34X127ALU750SLVPROMOV2"/>
    <x v="4"/>
    <x v="2"/>
    <n v="36709.199999999997"/>
    <n v="36709.201970443348"/>
    <n v="-1.9704433507286012E-3"/>
    <n v="37259.839999999997"/>
    <n v="-550.63999999999942"/>
    <n v="41715"/>
    <n v="41715"/>
    <n v="0"/>
    <n v="42340.724999999999"/>
    <n v="-625.72499999999854"/>
  </r>
  <r>
    <s v="1437559"/>
    <s v=" "/>
    <x v="0"/>
    <x v="0"/>
    <n v="232.37"/>
    <n v="0"/>
    <n v="232.37"/>
    <n v="0"/>
    <n v="232.37"/>
    <n v="0"/>
    <n v="0"/>
    <n v="0"/>
    <n v="0"/>
    <n v="0"/>
  </r>
  <r>
    <s v="1437559"/>
    <s v="JCL RIBBON ROOM     / MACHINE DEPR"/>
    <x v="2"/>
    <x v="0"/>
    <n v="155.66999999999999"/>
    <n v="0"/>
    <n v="155.66999999999999"/>
    <n v="147.26"/>
    <n v="8.4099999999999966"/>
    <n v="13.26"/>
    <n v="0"/>
    <n v="13.26"/>
    <n v="12.545"/>
    <n v="0.71499999999999986"/>
  </r>
  <r>
    <s v="1437559"/>
    <s v="JCL RIBBON ROOM     / MACHINE HOUR"/>
    <x v="2"/>
    <x v="0"/>
    <n v="399.66"/>
    <n v="0"/>
    <n v="399.66"/>
    <n v="378.09"/>
    <n v="21.57000000000005"/>
    <n v="13.26"/>
    <n v="0"/>
    <n v="13.26"/>
    <n v="12.545"/>
    <n v="0.71499999999999986"/>
  </r>
  <r>
    <s v="1437559"/>
    <s v="JCL RIBBON ROOM     / LABOUR HOURS"/>
    <x v="2"/>
    <x v="0"/>
    <n v="13319.67"/>
    <n v="0"/>
    <n v="13319.67"/>
    <n v="12598.17"/>
    <n v="721.5"/>
    <n v="132.6"/>
    <n v="0"/>
    <n v="132.6"/>
    <n v="125.417"/>
    <n v="7.1829999999999927"/>
  </r>
  <r>
    <s v="1437559"/>
    <s v="FOI+RIBJCLEROUXLAFLEUR34X127ALU750PROMV2"/>
    <x v="3"/>
    <x v="2"/>
    <n v="-80472.850000000006"/>
    <n v="0"/>
    <n v="-80472.850000000006"/>
    <n v="-80472.789999999994"/>
    <n v="-6.0000000012223609E-2"/>
    <n v="-58320"/>
    <n v="0"/>
    <n v="-58320"/>
    <n v="-58320"/>
    <n v="0"/>
  </r>
  <r>
    <s v="1437559"/>
    <s v="RIB JCLEROUX LA FLEUR  PROMO"/>
    <x v="4"/>
    <x v="2"/>
    <n v="11451.37"/>
    <n v="11451.134122287967"/>
    <n v="0.23587771203347074"/>
    <n v="11611.45"/>
    <n v="-160.07999999999993"/>
    <n v="9623"/>
    <n v="9622.7998027613412"/>
    <n v="0.20019723865880223"/>
    <n v="9757.5190000000002"/>
    <n v="-134.51900000000023"/>
  </r>
  <r>
    <s v="1437559"/>
    <s v="FOIJCLEROUXLAFLEUR34X127ALU750SLVPROMOV2"/>
    <x v="4"/>
    <x v="2"/>
    <n v="54914.11"/>
    <n v="54914.108374384239"/>
    <n v="1.625615761440713E-3"/>
    <n v="55737.82"/>
    <n v="-823.70999999999913"/>
    <n v="58320"/>
    <n v="58320"/>
    <n v="0"/>
    <n v="59194.8"/>
    <n v="-874.80000000000291"/>
  </r>
  <r>
    <s v="1437560"/>
    <s v=" "/>
    <x v="0"/>
    <x v="0"/>
    <n v="-2718.83"/>
    <n v="0"/>
    <n v="-2718.83"/>
    <n v="0"/>
    <n v="-2718.83"/>
    <n v="0"/>
    <n v="0"/>
    <n v="0"/>
    <n v="0"/>
    <n v="0"/>
  </r>
  <r>
    <s v="1437560"/>
    <s v="JCL RIBBON ROOM     / MACHINE DEPR"/>
    <x v="2"/>
    <x v="0"/>
    <n v="389.53"/>
    <n v="0"/>
    <n v="389.53"/>
    <n v="337.73"/>
    <n v="51.799999999999955"/>
    <n v="33.18"/>
    <n v="0"/>
    <n v="33.18"/>
    <n v="28.771000000000001"/>
    <n v="4.4089999999999989"/>
  </r>
  <r>
    <s v="1437560"/>
    <s v="JCL RIBBON ROOM     / MACHINE HOUR"/>
    <x v="2"/>
    <x v="0"/>
    <n v="1000.05"/>
    <n v="0"/>
    <n v="1000.05"/>
    <n v="867.13"/>
    <n v="132.91999999999996"/>
    <n v="33.18"/>
    <n v="0"/>
    <n v="33.18"/>
    <n v="28.771000000000001"/>
    <n v="4.4089999999999989"/>
  </r>
  <r>
    <s v="1437560"/>
    <s v="JCL RIBBON ROOM     / LABOUR HOURS"/>
    <x v="2"/>
    <x v="0"/>
    <n v="33329.31"/>
    <n v="0"/>
    <n v="33329.31"/>
    <n v="28893.49"/>
    <n v="4435.8199999999961"/>
    <n v="331.8"/>
    <n v="0"/>
    <n v="331.8"/>
    <n v="287.64"/>
    <n v="44.160000000000025"/>
  </r>
  <r>
    <s v="1437560"/>
    <s v="FOI+RIBJCLEROUXLAFLEUR34X127ALU750PROMV2"/>
    <x v="3"/>
    <x v="2"/>
    <n v="-176199.47"/>
    <n v="0"/>
    <n v="-176199.47"/>
    <n v="-176198.81"/>
    <n v="-0.66000000000349246"/>
    <n v="-133755"/>
    <n v="0"/>
    <n v="-133755"/>
    <n v="-133755"/>
    <n v="0"/>
  </r>
  <r>
    <s v="1437560"/>
    <s v="LAB 100X125MM 401C  S/ADH OUTER CTN"/>
    <x v="4"/>
    <x v="2"/>
    <n v="199.36"/>
    <n v="0"/>
    <n v="199.36"/>
    <n v="0"/>
    <n v="199.36"/>
    <n v="2000"/>
    <n v="0"/>
    <n v="2000"/>
    <n v="0"/>
    <n v="2000"/>
  </r>
  <r>
    <s v="1437560"/>
    <s v="RIB JCLEROUX LA FLEUR  PROMO"/>
    <x v="4"/>
    <x v="2"/>
    <n v="26269.25"/>
    <n v="26262.790927021695"/>
    <n v="6.4590729783049028"/>
    <n v="26630.47"/>
    <n v="-361.22000000000116"/>
    <n v="22075"/>
    <n v="22069.574950690334"/>
    <n v="5.4250493096660648"/>
    <n v="22378.548999999999"/>
    <n v="-303.54899999999907"/>
  </r>
  <r>
    <s v="1437560"/>
    <s v="FOIJCLEROUXLAFLEUR34X127ALU750SLVPROMOV2"/>
    <x v="4"/>
    <x v="2"/>
    <n v="117730.8"/>
    <n v="117704.4039408867"/>
    <n v="26.396059113307274"/>
    <n v="119469.97"/>
    <n v="-1739.1699999999983"/>
    <n v="133785"/>
    <n v="133755"/>
    <n v="30"/>
    <n v="135761.32500000001"/>
    <n v="-1976.3250000000116"/>
  </r>
  <r>
    <s v="1437561"/>
    <s v=" "/>
    <x v="0"/>
    <x v="0"/>
    <n v="198.16"/>
    <n v="0"/>
    <n v="198.16"/>
    <n v="0"/>
    <n v="198.16"/>
    <n v="0"/>
    <n v="0"/>
    <n v="0"/>
    <n v="0"/>
    <n v="0"/>
  </r>
  <r>
    <s v="1437561"/>
    <s v="JCL RIBBON ROOM     / MACHINE DEPR"/>
    <x v="2"/>
    <x v="0"/>
    <n v="124.68"/>
    <n v="0"/>
    <n v="124.68"/>
    <n v="118.06"/>
    <n v="6.6200000000000045"/>
    <n v="10.62"/>
    <n v="0"/>
    <n v="10.62"/>
    <n v="10.057"/>
    <n v="0.56299999999999883"/>
  </r>
  <r>
    <s v="1437561"/>
    <s v="JCL RIBBON ROOM     / MACHINE HOUR"/>
    <x v="2"/>
    <x v="0"/>
    <n v="320.08999999999997"/>
    <n v="0"/>
    <n v="320.08999999999997"/>
    <n v="303.11"/>
    <n v="16.979999999999961"/>
    <n v="10.62"/>
    <n v="0"/>
    <n v="10.62"/>
    <n v="10.057"/>
    <n v="0.56299999999999883"/>
  </r>
  <r>
    <s v="1437561"/>
    <s v="JCL RIBBON ROOM     / LABOUR HOURS"/>
    <x v="2"/>
    <x v="0"/>
    <n v="10667.79"/>
    <n v="0"/>
    <n v="10667.79"/>
    <n v="10099.92"/>
    <n v="567.8700000000008"/>
    <n v="106.2"/>
    <n v="0"/>
    <n v="106.2"/>
    <n v="100.547"/>
    <n v="5.6530000000000058"/>
  </r>
  <r>
    <s v="1437561"/>
    <s v="FOI+RIBJCLEROUXLAFLEUR34X127ALU750PROMV2"/>
    <x v="3"/>
    <x v="2"/>
    <n v="-64514.89"/>
    <n v="0"/>
    <n v="-64514.89"/>
    <n v="-64514.84"/>
    <n v="-5.0000000002910383E-2"/>
    <n v="-46755"/>
    <n v="0"/>
    <n v="-46755"/>
    <n v="-46755"/>
    <n v="0"/>
  </r>
  <r>
    <s v="1437561"/>
    <s v="RIB JCLEROUX LA FLEUR  PROMO"/>
    <x v="4"/>
    <x v="2"/>
    <n v="9179.66"/>
    <n v="9180.3451676528603"/>
    <n v="-0.68516765286040027"/>
    <n v="9308.8700000000008"/>
    <n v="-129.21000000000095"/>
    <n v="7714"/>
    <n v="7714.5749506903348"/>
    <n v="-0.57495069033484469"/>
    <n v="7822.5789999999997"/>
    <n v="-108.57899999999972"/>
  </r>
  <r>
    <s v="1437561"/>
    <s v="FOIJCLEROUXLAFLEUR34X127ALU750SLVPROMOV2"/>
    <x v="4"/>
    <x v="2"/>
    <n v="44024.51"/>
    <n v="44024.512315270935"/>
    <n v="-2.3152709327405319E-3"/>
    <n v="44684.88"/>
    <n v="-660.36999999999534"/>
    <n v="46755"/>
    <n v="46755"/>
    <n v="0"/>
    <n v="47456.324999999997"/>
    <n v="-701.32499999999709"/>
  </r>
  <r>
    <s v="1437562"/>
    <s v=" "/>
    <x v="0"/>
    <x v="0"/>
    <n v="411.99"/>
    <n v="0"/>
    <n v="411.99"/>
    <n v="0"/>
    <n v="411.99"/>
    <n v="0"/>
    <n v="0"/>
    <n v="0"/>
    <n v="0"/>
    <n v="0"/>
  </r>
  <r>
    <s v="1437562"/>
    <s v="JCL RIBBON ROOM     / MACHINE DEPR"/>
    <x v="2"/>
    <x v="0"/>
    <n v="103.14"/>
    <n v="0"/>
    <n v="103.14"/>
    <n v="108.85"/>
    <n v="-5.7099999999999937"/>
    <n v="8.7850000000000001"/>
    <n v="0"/>
    <n v="8.7850000000000001"/>
    <n v="9.2729999999999997"/>
    <n v="-0.48799999999999955"/>
  </r>
  <r>
    <s v="1437562"/>
    <s v="JCL RIBBON ROOM     / MACHINE HOUR"/>
    <x v="2"/>
    <x v="0"/>
    <n v="264.77999999999997"/>
    <n v="0"/>
    <n v="264.77999999999997"/>
    <n v="279.48"/>
    <n v="-14.700000000000045"/>
    <n v="8.7850000000000001"/>
    <n v="0"/>
    <n v="8.7850000000000001"/>
    <n v="9.2729999999999997"/>
    <n v="-0.48799999999999955"/>
  </r>
  <r>
    <s v="1437562"/>
    <s v="JCL RIBBON ROOM     / LABOUR HOURS"/>
    <x v="2"/>
    <x v="0"/>
    <n v="8824.5300000000007"/>
    <n v="0"/>
    <n v="8824.5300000000007"/>
    <n v="9312.5400000000009"/>
    <n v="-488.01000000000022"/>
    <n v="87.85"/>
    <n v="0"/>
    <n v="87.85"/>
    <n v="92.707999999999998"/>
    <n v="-4.8580000000000041"/>
  </r>
  <r>
    <s v="1437562"/>
    <s v="FOI+RIBJCLEROUXLEDOMN34X127ALU750PROMOV2"/>
    <x v="3"/>
    <x v="2"/>
    <n v="-56790.1"/>
    <n v="0"/>
    <n v="-56790.1"/>
    <n v="-56789.88"/>
    <n v="-0.22000000000116415"/>
    <n v="-43110"/>
    <n v="0"/>
    <n v="-43110"/>
    <n v="-43110"/>
    <n v="0"/>
  </r>
  <r>
    <s v="1437562"/>
    <s v="RIB JCLEROUX  LEDOMN PROMO"/>
    <x v="4"/>
    <x v="2"/>
    <n v="8465.66"/>
    <n v="8464.6449704142015"/>
    <n v="1.015029585798402"/>
    <n v="8583.15"/>
    <n v="-117.48999999999978"/>
    <n v="7114"/>
    <n v="7113.1499013806706"/>
    <n v="0.85009861932940112"/>
    <n v="7212.7340000000004"/>
    <n v="-98.734000000000378"/>
  </r>
  <r>
    <s v="1437562"/>
    <s v="FOI JCLEROUX LEDOMN 34X127 ALU750PROMOV2"/>
    <x v="4"/>
    <x v="2"/>
    <n v="38720"/>
    <n v="37936.798029556652"/>
    <n v="783.20197044334782"/>
    <n v="38505.85"/>
    <n v="214.15000000000146"/>
    <n v="44000"/>
    <n v="43110"/>
    <n v="890"/>
    <n v="43756.65"/>
    <n v="243.34999999999854"/>
  </r>
  <r>
    <s v="1437563"/>
    <s v=" "/>
    <x v="0"/>
    <x v="0"/>
    <n v="996.13"/>
    <n v="0"/>
    <n v="996.13"/>
    <n v="0"/>
    <n v="996.13"/>
    <n v="0"/>
    <n v="0"/>
    <n v="0"/>
    <n v="0"/>
    <n v="0"/>
  </r>
  <r>
    <s v="1437563"/>
    <s v="JCL RIBBON ROOM     / MACHINE DEPR"/>
    <x v="2"/>
    <x v="0"/>
    <n v="152.56"/>
    <n v="0"/>
    <n v="152.56"/>
    <n v="152.94"/>
    <n v="-0.37999999999999545"/>
    <n v="12.994999999999999"/>
    <n v="0"/>
    <n v="12.994999999999999"/>
    <n v="13.029"/>
    <n v="-3.4000000000000696E-2"/>
  </r>
  <r>
    <s v="1437563"/>
    <s v="JCL RIBBON ROOM     / MACHINE HOUR"/>
    <x v="2"/>
    <x v="0"/>
    <n v="391.67"/>
    <n v="0"/>
    <n v="391.67"/>
    <n v="392.68"/>
    <n v="-1.0099999999999909"/>
    <n v="12.994999999999999"/>
    <n v="0"/>
    <n v="12.994999999999999"/>
    <n v="13.029"/>
    <n v="-3.4000000000000696E-2"/>
  </r>
  <r>
    <s v="1437563"/>
    <s v="JCL RIBBON ROOM     / LABOUR HOURS"/>
    <x v="2"/>
    <x v="0"/>
    <n v="13053.48"/>
    <n v="0"/>
    <n v="13053.48"/>
    <n v="13084.21"/>
    <n v="-30.729999999999563"/>
    <n v="129.94999999999999"/>
    <n v="0"/>
    <n v="129.94999999999999"/>
    <n v="130.256"/>
    <n v="-0.3060000000000116"/>
  </r>
  <r>
    <s v="1437563"/>
    <s v="FOI+RIBJCLEROUXLEDOMN34X127ALU750PROMOV2"/>
    <x v="3"/>
    <x v="2"/>
    <n v="-79790.679999999993"/>
    <n v="0"/>
    <n v="-79790.679999999993"/>
    <n v="-79790.38"/>
    <n v="-0.29999999998835847"/>
    <n v="-60570"/>
    <n v="0"/>
    <n v="-60570"/>
    <n v="-60570"/>
    <n v="0"/>
  </r>
  <r>
    <s v="1437563"/>
    <s v="RIB JCLEROUX  LEDOMN PROMO"/>
    <x v="4"/>
    <x v="2"/>
    <n v="11895.24"/>
    <n v="11892.9191321499"/>
    <n v="2.3208678500996029"/>
    <n v="12059.42"/>
    <n v="-164.18000000000029"/>
    <n v="9996"/>
    <n v="9994.0502958579891"/>
    <n v="1.9497041420108872"/>
    <n v="10133.967000000001"/>
    <n v="-137.96700000000055"/>
  </r>
  <r>
    <s v="1437563"/>
    <s v="FOI JCLEROUX LEDOMN 34X127 ALU750PROMOV2"/>
    <x v="4"/>
    <x v="2"/>
    <n v="53301.599999999999"/>
    <n v="53301.596059113297"/>
    <n v="3.9408867014572024E-3"/>
    <n v="54101.120000000003"/>
    <n v="-799.52000000000407"/>
    <n v="60570"/>
    <n v="60570"/>
    <n v="0"/>
    <n v="61478.55"/>
    <n v="-908.55000000000291"/>
  </r>
  <r>
    <s v="1437564"/>
    <s v=" "/>
    <x v="0"/>
    <x v="0"/>
    <n v="5555.36"/>
    <n v="0"/>
    <n v="5555.36"/>
    <n v="0"/>
    <n v="5555.36"/>
    <n v="0"/>
    <n v="0"/>
    <n v="0"/>
    <n v="0"/>
    <n v="0"/>
  </r>
  <r>
    <s v="1437564"/>
    <s v="JCL RIBBON ROOM     / MACHINE DEPR"/>
    <x v="2"/>
    <x v="0"/>
    <n v="473.47"/>
    <n v="0"/>
    <n v="473.47"/>
    <n v="500.4"/>
    <n v="-26.92999999999995"/>
    <n v="40.33"/>
    <n v="0"/>
    <n v="40.33"/>
    <n v="42.628999999999998"/>
    <n v="-2.2989999999999995"/>
  </r>
  <r>
    <s v="1437564"/>
    <s v="JCL RIBBON ROOM     / MACHINE HOUR"/>
    <x v="2"/>
    <x v="0"/>
    <n v="1215.55"/>
    <n v="0"/>
    <n v="1215.55"/>
    <n v="1284.8"/>
    <n v="-69.25"/>
    <n v="40.33"/>
    <n v="0"/>
    <n v="40.33"/>
    <n v="42.628999999999998"/>
    <n v="-2.2989999999999995"/>
  </r>
  <r>
    <s v="1437564"/>
    <s v="JCL RIBBON ROOM     / LABOUR HOURS"/>
    <x v="2"/>
    <x v="0"/>
    <n v="40511.49"/>
    <n v="0"/>
    <n v="40511.49"/>
    <n v="42810.45"/>
    <n v="-2298.9599999999991"/>
    <n v="403.3"/>
    <n v="0"/>
    <n v="403.3"/>
    <n v="426.18599999999998"/>
    <n v="-22.885999999999967"/>
  </r>
  <r>
    <s v="1437564"/>
    <s v="FOI+RIBJCLEROUXLEDOMN34X127ALU750PROMOV2"/>
    <x v="3"/>
    <x v="2"/>
    <n v="-261068.46"/>
    <n v="0"/>
    <n v="-261068.46"/>
    <n v="-261067.47"/>
    <n v="-0.98999999999068677"/>
    <n v="-198180"/>
    <n v="0"/>
    <n v="-198180"/>
    <n v="-198180"/>
    <n v="0"/>
  </r>
  <r>
    <s v="1437564"/>
    <s v="RIB JCLEROUX  LEDOMN PROMO"/>
    <x v="4"/>
    <x v="2"/>
    <n v="38914.19"/>
    <n v="38912.642998027608"/>
    <n v="1.5470019723943551"/>
    <n v="39457.42"/>
    <n v="-543.22999999999593"/>
    <n v="32701"/>
    <n v="32699.700197238657"/>
    <n v="1.2998027613430168"/>
    <n v="33157.495999999999"/>
    <n v="-456.49599999999919"/>
  </r>
  <r>
    <s v="1437564"/>
    <s v="FOI JCLEROUX LEDOMN 34X127 ALU750PROMOV2"/>
    <x v="4"/>
    <x v="2"/>
    <n v="174398.4"/>
    <n v="174398.4039408867"/>
    <n v="-3.9408867014572024E-3"/>
    <n v="177014.38"/>
    <n v="-2615.9800000000105"/>
    <n v="198180"/>
    <n v="198180"/>
    <n v="0"/>
    <n v="201152.7"/>
    <n v="-2972.7000000000116"/>
  </r>
  <r>
    <s v="1437565"/>
    <s v=" "/>
    <x v="0"/>
    <x v="0"/>
    <n v="1254.74"/>
    <n v="0"/>
    <n v="1254.74"/>
    <n v="0"/>
    <n v="1254.74"/>
    <n v="0"/>
    <n v="0"/>
    <n v="0"/>
    <n v="0"/>
    <n v="0"/>
  </r>
  <r>
    <s v="1437565"/>
    <s v="JCL RIBBON ROOM     / MACHINE DEPR"/>
    <x v="2"/>
    <x v="0"/>
    <n v="455.28"/>
    <n v="0"/>
    <n v="455.28"/>
    <n v="464.6"/>
    <n v="-9.32000000000005"/>
    <n v="38.78"/>
    <n v="0"/>
    <n v="38.78"/>
    <n v="39.578000000000003"/>
    <n v="-0.79800000000000182"/>
  </r>
  <r>
    <s v="1437565"/>
    <s v="JCL RIBBON ROOM     / MACHINE HOUR"/>
    <x v="2"/>
    <x v="0"/>
    <n v="1168.83"/>
    <n v="0"/>
    <n v="1168.83"/>
    <n v="1192.8699999999999"/>
    <n v="-24.039999999999964"/>
    <n v="38.78"/>
    <n v="0"/>
    <n v="38.78"/>
    <n v="39.578000000000003"/>
    <n v="-0.79800000000000182"/>
  </r>
  <r>
    <s v="1437565"/>
    <s v="JCL RIBBON ROOM     / LABOUR HOURS"/>
    <x v="2"/>
    <x v="0"/>
    <n v="38954.51"/>
    <n v="0"/>
    <n v="38954.51"/>
    <n v="39747.31"/>
    <n v="-792.79999999999563"/>
    <n v="387.8"/>
    <n v="0"/>
    <n v="387.8"/>
    <n v="395.69200000000001"/>
    <n v="-7.8919999999999959"/>
  </r>
  <r>
    <s v="1437565"/>
    <s v="FOI+RIBJCLEROUXLEDOMN34X127ALU750PROMOV2"/>
    <x v="3"/>
    <x v="2"/>
    <n v="-242388.72"/>
    <n v="0"/>
    <n v="-242388.72"/>
    <n v="-242387.8"/>
    <n v="-0.92000000001280569"/>
    <n v="-184000"/>
    <n v="0"/>
    <n v="-184000"/>
    <n v="-184000"/>
    <n v="0"/>
  </r>
  <r>
    <s v="1437565"/>
    <s v="RIB JCLEROUX  LEDOMN PROMO"/>
    <x v="4"/>
    <x v="2"/>
    <n v="38441.760000000002"/>
    <n v="36128.402366863898"/>
    <n v="2313.3576331361037"/>
    <n v="36634.199999999997"/>
    <n v="1807.5600000000049"/>
    <n v="32304"/>
    <n v="30360"/>
    <n v="1944"/>
    <n v="30785.040000000001"/>
    <n v="1518.9599999999991"/>
  </r>
  <r>
    <s v="1437565"/>
    <s v="FOI JCLEROUX LEDOMN 34X127 ALU750PROMOV2"/>
    <x v="4"/>
    <x v="2"/>
    <n v="162113.60000000001"/>
    <n v="161919.99999999997"/>
    <n v="193.60000000003492"/>
    <n v="164348.79999999999"/>
    <n v="-2235.1999999999825"/>
    <n v="184220"/>
    <n v="184000"/>
    <n v="220"/>
    <n v="186760"/>
    <n v="-2540"/>
  </r>
  <r>
    <s v="1437570"/>
    <s v=" "/>
    <x v="0"/>
    <x v="0"/>
    <n v="8547.7099999999991"/>
    <n v="0"/>
    <n v="8547.7099999999991"/>
    <n v="0"/>
    <n v="8547.7099999999991"/>
    <n v="0"/>
    <n v="0"/>
    <n v="0"/>
    <n v="0"/>
    <n v="0"/>
  </r>
  <r>
    <s v="1437570"/>
    <s v="JCL RIBBON ROOM     / MACHINE DEPR"/>
    <x v="2"/>
    <x v="0"/>
    <n v="833.66"/>
    <n v="0"/>
    <n v="833.66"/>
    <n v="872.87"/>
    <n v="-39.210000000000036"/>
    <n v="71.010000000000005"/>
    <n v="0"/>
    <n v="71.010000000000005"/>
    <n v="74.358000000000004"/>
    <n v="-3.347999999999999"/>
  </r>
  <r>
    <s v="1437570"/>
    <s v="JCL RIBBON ROOM     / MACHINE HOUR"/>
    <x v="2"/>
    <x v="0"/>
    <n v="2140.2399999999998"/>
    <n v="0"/>
    <n v="2140.2399999999998"/>
    <n v="2241.11"/>
    <n v="-100.87000000000035"/>
    <n v="71.010000000000005"/>
    <n v="0"/>
    <n v="71.010000000000005"/>
    <n v="74.358000000000004"/>
    <n v="-3.347999999999999"/>
  </r>
  <r>
    <s v="1437570"/>
    <s v="JCL RIBBON ROOM     / LABOUR HOURS"/>
    <x v="2"/>
    <x v="0"/>
    <n v="71329.55"/>
    <n v="0"/>
    <n v="71329.55"/>
    <n v="74675.259999999995"/>
    <n v="-3345.7099999999919"/>
    <n v="710.1"/>
    <n v="0"/>
    <n v="710.1"/>
    <n v="743.40599999999995"/>
    <n v="-33.305999999999926"/>
  </r>
  <r>
    <s v="1437570"/>
    <s v="FOI+RIBJCLEROUXLEDOMN34X127ALU750PROMOV2"/>
    <x v="3"/>
    <x v="2"/>
    <n v="-477000.35"/>
    <n v="0"/>
    <n v="-477000.35"/>
    <n v="-477000"/>
    <n v="-0.34999999997671694"/>
    <n v="-345690"/>
    <n v="0"/>
    <n v="-345690"/>
    <n v="-345690"/>
    <n v="0"/>
  </r>
  <r>
    <s v="1437570"/>
    <s v="RIB JCLEROUX  LEDOMN PROMO"/>
    <x v="4"/>
    <x v="2"/>
    <n v="67889.5"/>
    <n v="67876.23274161735"/>
    <n v="13.267258382649743"/>
    <n v="68826.5"/>
    <n v="-937"/>
    <n v="57050"/>
    <n v="57038.850098619332"/>
    <n v="11.14990138066787"/>
    <n v="57837.394"/>
    <n v="-787.39400000000023"/>
  </r>
  <r>
    <s v="1437570"/>
    <s v="FOI JCLEROUX LEDOMN 34X127 ALU750PROMOV2"/>
    <x v="4"/>
    <x v="2"/>
    <n v="326259.69"/>
    <n v="325501.70443349757"/>
    <n v="757.985566502437"/>
    <n v="330384.23"/>
    <n v="-4124.539999999979"/>
    <n v="346495"/>
    <n v="345690"/>
    <n v="805"/>
    <n v="350875.35"/>
    <n v="-4380.3499999999767"/>
  </r>
  <r>
    <s v="1437571"/>
    <s v=" "/>
    <x v="0"/>
    <x v="0"/>
    <n v="-759.76"/>
    <n v="0"/>
    <n v="-759.76"/>
    <n v="0"/>
    <n v="-759.76"/>
    <n v="0"/>
    <n v="0"/>
    <n v="0"/>
    <n v="0"/>
    <n v="0"/>
  </r>
  <r>
    <s v="1437571"/>
    <s v="JCL RIBBON ROOM     / MACHINE DEPR"/>
    <x v="2"/>
    <x v="0"/>
    <n v="289.51"/>
    <n v="0"/>
    <n v="289.51"/>
    <n v="294.29000000000002"/>
    <n v="-4.7800000000000296"/>
    <n v="24.66"/>
    <n v="0"/>
    <n v="24.66"/>
    <n v="25.07"/>
    <n v="-0.41000000000000014"/>
  </r>
  <r>
    <s v="1437571"/>
    <s v="JCL RIBBON ROOM     / MACHINE HOUR"/>
    <x v="2"/>
    <x v="0"/>
    <n v="743.25"/>
    <n v="0"/>
    <n v="743.25"/>
    <n v="755.59"/>
    <n v="-12.340000000000032"/>
    <n v="24.66"/>
    <n v="0"/>
    <n v="24.66"/>
    <n v="25.07"/>
    <n v="-0.41000000000000014"/>
  </r>
  <r>
    <s v="1437571"/>
    <s v="JCL RIBBON ROOM     / LABOUR HOURS"/>
    <x v="2"/>
    <x v="0"/>
    <n v="24770.97"/>
    <n v="0"/>
    <n v="24770.97"/>
    <n v="25176.9"/>
    <n v="-405.93000000000029"/>
    <n v="246.6"/>
    <n v="0"/>
    <n v="246.6"/>
    <n v="250.64099999999999"/>
    <n v="-4.0409999999999968"/>
  </r>
  <r>
    <s v="1437571"/>
    <s v="FOI+RIBJCLEROUXLEDOMN34X127ALU750PROMOV2"/>
    <x v="3"/>
    <x v="2"/>
    <n v="-153534.81"/>
    <n v="0"/>
    <n v="-153534.81"/>
    <n v="-153534.23000000001"/>
    <n v="-0.57999999998719431"/>
    <n v="-116550"/>
    <n v="0"/>
    <n v="-116550"/>
    <n v="-116550"/>
    <n v="0"/>
  </r>
  <r>
    <s v="1437571"/>
    <s v="RIB JCLEROUX  LEDOMN PROMO"/>
    <x v="4"/>
    <x v="2"/>
    <n v="22890.84"/>
    <n v="22884.595660749506"/>
    <n v="6.2443392504937947"/>
    <n v="23204.98"/>
    <n v="-314.13999999999942"/>
    <n v="19236"/>
    <n v="19230.74950690335"/>
    <n v="5.2504930966497341"/>
    <n v="19499.98"/>
    <n v="-263.97999999999956"/>
  </r>
  <r>
    <s v="1437571"/>
    <s v="FOI JCLEROUX LEDOMN 34X127 ALU750PROMOV2"/>
    <x v="4"/>
    <x v="2"/>
    <n v="105600"/>
    <n v="102564"/>
    <n v="3036"/>
    <n v="104102.46"/>
    <n v="1497.5399999999936"/>
    <n v="120000"/>
    <n v="116550"/>
    <n v="3450"/>
    <n v="118298.25"/>
    <n v="1701.75"/>
  </r>
  <r>
    <s v="1437573"/>
    <s v=" "/>
    <x v="0"/>
    <x v="0"/>
    <n v="12802.34"/>
    <n v="0"/>
    <n v="12802.34"/>
    <n v="0"/>
    <n v="12802.34"/>
    <n v="0"/>
    <n v="0"/>
    <n v="0"/>
    <n v="0"/>
    <n v="0"/>
  </r>
  <r>
    <s v="1437573"/>
    <s v="OH: BULK PREP DEPREC"/>
    <x v="1"/>
    <x v="0"/>
    <n v="84.12"/>
    <n v="0"/>
    <n v="84.12"/>
    <n v="84.55"/>
    <n v="-0.42999999999999261"/>
    <n v="0"/>
    <n v="0"/>
    <n v="0"/>
    <n v="0"/>
    <n v="0"/>
  </r>
  <r>
    <s v="1437573"/>
    <s v="OH: INDIRECT DEPREC"/>
    <x v="1"/>
    <x v="0"/>
    <n v="377.29"/>
    <n v="0"/>
    <n v="377.29"/>
    <n v="379.21"/>
    <n v="-1.9199999999999591"/>
    <n v="0"/>
    <n v="0"/>
    <n v="0"/>
    <n v="0"/>
    <n v="0"/>
  </r>
  <r>
    <s v="1437573"/>
    <s v="JCL LINE 1          / MACHINE HOUR"/>
    <x v="2"/>
    <x v="0"/>
    <n v="880.48"/>
    <n v="0"/>
    <n v="880.48"/>
    <n v="1243.49"/>
    <n v="-363.01"/>
    <n v="2.17"/>
    <n v="0"/>
    <n v="2.17"/>
    <n v="3.0649999999999999"/>
    <n v="-0.89500000000000002"/>
  </r>
  <r>
    <s v="1437573"/>
    <s v="OH:UNUSED CAPACITY"/>
    <x v="1"/>
    <x v="0"/>
    <n v="2688.08"/>
    <n v="0"/>
    <n v="2688.08"/>
    <n v="2701.72"/>
    <n v="-13.639999999999873"/>
    <n v="0"/>
    <n v="0"/>
    <n v="0"/>
    <n v="0"/>
    <n v="0"/>
  </r>
  <r>
    <s v="1437573"/>
    <s v="OVERHEAD: BULK PREP"/>
    <x v="1"/>
    <x v="0"/>
    <n v="4848.5600000000004"/>
    <n v="0"/>
    <n v="4848.5600000000004"/>
    <n v="4873.16"/>
    <n v="-24.599999999999454"/>
    <n v="0"/>
    <n v="0"/>
    <n v="0"/>
    <n v="0"/>
    <n v="0"/>
  </r>
  <r>
    <s v="1437573"/>
    <s v="JCL LINE 1          / MACHINE DEPR"/>
    <x v="2"/>
    <x v="0"/>
    <n v="3936.38"/>
    <n v="0"/>
    <n v="3936.38"/>
    <n v="5559.3"/>
    <n v="-1622.92"/>
    <n v="2.17"/>
    <n v="0"/>
    <n v="2.17"/>
    <n v="3.0649999999999999"/>
    <n v="-0.89500000000000002"/>
  </r>
  <r>
    <s v="1437573"/>
    <s v="JCL LINE 1          / LABOUR HOURS"/>
    <x v="2"/>
    <x v="0"/>
    <n v="4635.84"/>
    <n v="0"/>
    <n v="4635.84"/>
    <n v="6547.14"/>
    <n v="-1911.3000000000002"/>
    <n v="45.57"/>
    <n v="0"/>
    <n v="45.57"/>
    <n v="64.358000000000004"/>
    <n v="-18.788000000000004"/>
  </r>
  <r>
    <s v="1437573"/>
    <s v="OVERHEAD: INDIRECT"/>
    <x v="1"/>
    <x v="0"/>
    <n v="10629.75"/>
    <n v="0"/>
    <n v="10629.75"/>
    <n v="10683.67"/>
    <n v="-53.920000000000073"/>
    <n v="0"/>
    <n v="0"/>
    <n v="0"/>
    <n v="0"/>
    <n v="0"/>
  </r>
  <r>
    <s v="1437573"/>
    <s v="JCLEROUX LEDOMN      6X750ML     EU"/>
    <x v="3"/>
    <x v="4"/>
    <n v="-293772.45"/>
    <n v="0"/>
    <n v="-293772.45"/>
    <n v="-293772.51"/>
    <n v="5.9999999997671694E-2"/>
    <n v="-3064.6660000000002"/>
    <n v="0"/>
    <n v="-3064.6660000000002"/>
    <n v="-3064.6660000000002"/>
    <n v="0"/>
  </r>
  <r>
    <s v="1437573"/>
    <s v="LAB JCLEROUX LEDOMN 750 7.5% DIST V4 BCK"/>
    <x v="4"/>
    <x v="2"/>
    <n v="586.47"/>
    <n v="0"/>
    <n v="586.47"/>
    <n v="0"/>
    <n v="586.47"/>
    <n v="10700"/>
    <n v="0"/>
    <n v="10700"/>
    <n v="0"/>
    <n v="10700"/>
  </r>
  <r>
    <s v="1437573"/>
    <s v="CORK SPARK FIRST UNPRT 750 1 DISK"/>
    <x v="4"/>
    <x v="2"/>
    <n v="19235.52"/>
    <n v="0"/>
    <n v="19235.52"/>
    <n v="0"/>
    <n v="19235.52"/>
    <n v="18490"/>
    <n v="0"/>
    <n v="18490"/>
    <n v="0"/>
    <n v="18490"/>
  </r>
  <r>
    <s v="1437573"/>
    <s v="LAB 100X125MMWHT SEMI-GLOSSS/ADHOUTERCTN"/>
    <x v="4"/>
    <x v="2"/>
    <n v="297.92"/>
    <n v="260.86138613861391"/>
    <n v="37.058613861386107"/>
    <n v="263.47000000000003"/>
    <n v="34.449999999999989"/>
    <n v="3500"/>
    <n v="3064.6663366336634"/>
    <n v="435.33366336633662"/>
    <n v="3095.3130000000001"/>
    <n v="404.6869999999999"/>
  </r>
  <r>
    <s v="1437573"/>
    <s v="LAB JCLEROUX LEDOMN 750 7.5% DIST V3 BCK"/>
    <x v="4"/>
    <x v="2"/>
    <n v="403.33"/>
    <n v="963.16256157635473"/>
    <n v="-559.83256157635469"/>
    <n v="977.61"/>
    <n v="-574.28"/>
    <n v="7700"/>
    <n v="18387.996059113299"/>
    <n v="-10687.996059113299"/>
    <n v="18663.815999999999"/>
    <n v="-10963.815999999999"/>
  </r>
  <r>
    <s v="1437573"/>
    <s v="PAR CHIP 6X750  BN0503 &amp; IMP FACETSV2"/>
    <x v="4"/>
    <x v="2"/>
    <n v="1517.18"/>
    <n v="1517.004975124378"/>
    <n v="0.17502487562205715"/>
    <n v="1524.59"/>
    <n v="-7.4099999999998545"/>
    <n v="3065"/>
    <n v="3064.6656716417911"/>
    <n v="0.33432835820894979"/>
    <n v="3079.989"/>
    <n v="-14.989000000000033"/>
  </r>
  <r>
    <s v="1437573"/>
    <s v="LAB JCLEROUX LEDOMN 750 V6 BDY"/>
    <x v="4"/>
    <x v="2"/>
    <n v="3786.43"/>
    <n v="4378.9162561576359"/>
    <n v="-592.48625615763603"/>
    <n v="4444.6000000000004"/>
    <n v="-658.17000000000053"/>
    <n v="15900"/>
    <n v="18387.996059113299"/>
    <n v="-2487.9960591132985"/>
    <n v="18663.815999999999"/>
    <n v="-2763.8159999999989"/>
  </r>
  <r>
    <s v="1437573"/>
    <s v="LAB JCLEROUX LEDOMN 750 V8 NCK"/>
    <x v="4"/>
    <x v="2"/>
    <n v="3487.37"/>
    <n v="5625.0738916256159"/>
    <n v="-2137.7038916256161"/>
    <n v="5709.45"/>
    <n v="-2222.08"/>
    <n v="11400"/>
    <n v="18387.996059113299"/>
    <n v="-6987.9960591132985"/>
    <n v="18663.815999999999"/>
    <n v="-7263.8159999999989"/>
  </r>
  <r>
    <s v="1437573"/>
    <s v="WIR JCLEROUX GEN SPARK       750&amp;1.5L V2"/>
    <x v="4"/>
    <x v="2"/>
    <n v="8726.73"/>
    <n v="8645.8529411764703"/>
    <n v="80.877058823529296"/>
    <n v="8818.77"/>
    <n v="-92.040000000000873"/>
    <n v="18560"/>
    <n v="18387.996078431373"/>
    <n v="172.00392156862654"/>
    <n v="18755.756000000001"/>
    <n v="-195.75600000000122"/>
  </r>
  <r>
    <s v="1437573"/>
    <s v="FOI+RIB JCLEROUX LEDOMN 34X127 ALU 750V6"/>
    <x v="4"/>
    <x v="2"/>
    <n v="17006.849999999999"/>
    <n v="16515.527093596058"/>
    <n v="491.32290640394058"/>
    <n v="16763.259999999998"/>
    <n v="243.59000000000015"/>
    <n v="18935"/>
    <n v="18387.996059113299"/>
    <n v="547.00394088670146"/>
    <n v="18663.815999999999"/>
    <n v="271.18400000000111"/>
  </r>
  <r>
    <s v="1437573"/>
    <s v="CORK SPARK FIRST UNPRT 750"/>
    <x v="4"/>
    <x v="2"/>
    <n v="0"/>
    <n v="22921.18407960199"/>
    <n v="-22921.18407960199"/>
    <n v="23035.79"/>
    <n v="-23035.79"/>
    <n v="0"/>
    <n v="18387.9960199005"/>
    <n v="-18387.9960199005"/>
    <n v="18479.936000000002"/>
    <n v="-18479.936000000002"/>
  </r>
  <r>
    <s v="1437573"/>
    <s v="CTN JCLEROUX LEDOMN 6X750 BN503 V2"/>
    <x v="4"/>
    <x v="2"/>
    <n v="25403.55"/>
    <n v="24977.024630541873"/>
    <n v="426.52536945812608"/>
    <n v="25351.68"/>
    <n v="51.869999999998981"/>
    <n v="3117"/>
    <n v="3064.6660098522166"/>
    <n v="52.333990147783425"/>
    <n v="3110.636"/>
    <n v="6.3640000000000327"/>
  </r>
  <r>
    <s v="1437573"/>
    <s v="BOT 0503 750 GRN   CORK  SPARKLING   NEW"/>
    <x v="4"/>
    <x v="2"/>
    <n v="91180.34"/>
    <n v="92223.524752475249"/>
    <n v="-1043.184752475252"/>
    <n v="93145.76"/>
    <n v="-1965.4199999999983"/>
    <n v="18180"/>
    <n v="18387.996039603961"/>
    <n v="-207.99603960396053"/>
    <n v="18571.876"/>
    <n v="-391.8760000000002"/>
  </r>
  <r>
    <s v="1437573"/>
    <s v="BULK JCLEROUX LED"/>
    <x v="4"/>
    <x v="3"/>
    <n v="80329.509999999995"/>
    <n v="80335.19402985074"/>
    <n v="-5.6840298507449916"/>
    <n v="80736.87"/>
    <n v="-407.36000000000058"/>
    <n v="13790"/>
    <n v="13790.997014925373"/>
    <n v="-0.99701492537315062"/>
    <n v="13859.951999999999"/>
    <n v="-69.951999999999316"/>
  </r>
  <r>
    <s v="1437573"/>
    <s v="CO2"/>
    <x v="4"/>
    <x v="5"/>
    <n v="928.41"/>
    <n v="910.20588235294122"/>
    <n v="18.204117647058752"/>
    <n v="928.41"/>
    <n v="0"/>
    <n v="168.80199999999999"/>
    <n v="165.49215686274511"/>
    <n v="3.3098431372548873"/>
    <n v="168.80199999999999"/>
    <n v="0"/>
  </r>
  <r>
    <s v="1437575"/>
    <s v=" "/>
    <x v="0"/>
    <x v="0"/>
    <n v="5728.51"/>
    <n v="0"/>
    <n v="5728.51"/>
    <n v="0"/>
    <n v="5728.51"/>
    <n v="0"/>
    <n v="0"/>
    <n v="0"/>
    <n v="0"/>
    <n v="0"/>
  </r>
  <r>
    <s v="1437575"/>
    <s v="OH: BULK PREP DEPREC"/>
    <x v="1"/>
    <x v="0"/>
    <n v="82.96"/>
    <n v="0"/>
    <n v="82.96"/>
    <n v="84.24"/>
    <n v="-1.2800000000000011"/>
    <n v="0"/>
    <n v="0"/>
    <n v="0"/>
    <n v="0"/>
    <n v="0"/>
  </r>
  <r>
    <s v="1437575"/>
    <s v="OH: INDIRECT DEPREC"/>
    <x v="1"/>
    <x v="0"/>
    <n v="372.1"/>
    <n v="0"/>
    <n v="372.1"/>
    <n v="377.86"/>
    <n v="-5.7599999999999909"/>
    <n v="0"/>
    <n v="0"/>
    <n v="0"/>
    <n v="0"/>
    <n v="0"/>
  </r>
  <r>
    <s v="1437575"/>
    <s v="JCL LINE 1          / MACHINE HOUR"/>
    <x v="2"/>
    <x v="0"/>
    <n v="779.04"/>
    <n v="0"/>
    <n v="779.04"/>
    <n v="845.32"/>
    <n v="-66.280000000000086"/>
    <n v="1.92"/>
    <n v="0"/>
    <n v="1.92"/>
    <n v="2.0830000000000002"/>
    <n v="-0.16300000000000026"/>
  </r>
  <r>
    <s v="1437575"/>
    <s v="OH:UNUSED CAPACITY"/>
    <x v="1"/>
    <x v="0"/>
    <n v="2651.05"/>
    <n v="0"/>
    <n v="2651.05"/>
    <n v="2692.08"/>
    <n v="-41.029999999999745"/>
    <n v="0"/>
    <n v="0"/>
    <n v="0"/>
    <n v="0"/>
    <n v="0"/>
  </r>
  <r>
    <s v="1437575"/>
    <s v="JCL LINE 1          / MACHINE DEPR"/>
    <x v="2"/>
    <x v="0"/>
    <n v="3482.88"/>
    <n v="0"/>
    <n v="3482.88"/>
    <n v="3779.2"/>
    <n v="-296.31999999999971"/>
    <n v="1.92"/>
    <n v="0"/>
    <n v="1.92"/>
    <n v="2.0830000000000002"/>
    <n v="-0.16300000000000026"/>
  </r>
  <r>
    <s v="1437575"/>
    <s v="JCL LINE 1          / LABOUR HOURS"/>
    <x v="2"/>
    <x v="0"/>
    <n v="4101.75"/>
    <n v="0"/>
    <n v="4101.75"/>
    <n v="4450.6899999999996"/>
    <n v="-348.9399999999996"/>
    <n v="40.32"/>
    <n v="0"/>
    <n v="40.32"/>
    <n v="43.75"/>
    <n v="-3.4299999999999997"/>
  </r>
  <r>
    <s v="1437575"/>
    <s v="OVERHEAD: BULK PREP"/>
    <x v="1"/>
    <x v="0"/>
    <n v="4781.76"/>
    <n v="0"/>
    <n v="4781.76"/>
    <n v="4855.7700000000004"/>
    <n v="-74.010000000000218"/>
    <n v="0"/>
    <n v="0"/>
    <n v="0"/>
    <n v="0"/>
    <n v="0"/>
  </r>
  <r>
    <s v="1437575"/>
    <s v="OVERHEAD: INDIRECT"/>
    <x v="1"/>
    <x v="0"/>
    <n v="10483.290000000001"/>
    <n v="0"/>
    <n v="10483.290000000001"/>
    <n v="10645.55"/>
    <n v="-162.2599999999984"/>
    <n v="0"/>
    <n v="0"/>
    <n v="0"/>
    <n v="0"/>
    <n v="0"/>
  </r>
  <r>
    <s v="1437575"/>
    <s v="CHAMDOR PEACH       12X750ML        GENR"/>
    <x v="3"/>
    <x v="4"/>
    <n v="-238644.99"/>
    <n v="0"/>
    <n v="-238644.99"/>
    <n v="-238644.99"/>
    <n v="0"/>
    <n v="-1500"/>
    <n v="0"/>
    <n v="-1500"/>
    <n v="-1500"/>
    <n v="0"/>
  </r>
  <r>
    <s v="1437575"/>
    <s v="CORK SPARK FIRST UNPRT 750 1 DISK"/>
    <x v="4"/>
    <x v="2"/>
    <n v="18819.39"/>
    <n v="0"/>
    <n v="18819.39"/>
    <n v="0"/>
    <n v="18819.39"/>
    <n v="18090"/>
    <n v="0"/>
    <n v="18090"/>
    <n v="0"/>
    <n v="18090"/>
  </r>
  <r>
    <s v="1437575"/>
    <s v="LAB 100X125MM 144C  S/ADH OUTER CTN"/>
    <x v="4"/>
    <x v="2"/>
    <n v="151.01"/>
    <n v="149.52475247524754"/>
    <n v="1.4852475247524524"/>
    <n v="151.02000000000001"/>
    <n v="-1.0000000000019327E-2"/>
    <n v="1515"/>
    <n v="1500"/>
    <n v="15"/>
    <n v="1515"/>
    <n v="0"/>
  </r>
  <r>
    <s v="1437575"/>
    <s v="LAB CHAMDOR PEACH 750 -BBEF NOIMP V3SBCK"/>
    <x v="4"/>
    <x v="2"/>
    <n v="1306.45"/>
    <n v="1305.0049261083743"/>
    <n v="1.4450738916257251"/>
    <n v="1324.58"/>
    <n v="-18.129999999999882"/>
    <n v="18020"/>
    <n v="18000"/>
    <n v="20"/>
    <n v="18270"/>
    <n v="-250"/>
  </r>
  <r>
    <s v="1437575"/>
    <s v="PAR CHIP 12X750 BN0503           V3"/>
    <x v="4"/>
    <x v="2"/>
    <n v="1494.43"/>
    <n v="1486.4975124378109"/>
    <n v="7.9324875621891806"/>
    <n v="1493.93"/>
    <n v="0.5"/>
    <n v="1508"/>
    <n v="1500"/>
    <n v="8"/>
    <n v="1507.5"/>
    <n v="0.5"/>
  </r>
  <r>
    <s v="1437575"/>
    <s v="LAB CHAMDOR PEACH 750      V5 BDY"/>
    <x v="4"/>
    <x v="2"/>
    <n v="2491.08"/>
    <n v="2488.3152709359606"/>
    <n v="2.7647290640393294"/>
    <n v="2525.64"/>
    <n v="-34.559999999999945"/>
    <n v="18020"/>
    <n v="18000"/>
    <n v="20"/>
    <n v="18270"/>
    <n v="-250"/>
  </r>
  <r>
    <s v="1437575"/>
    <s v="LAB CHAMDOR PEACH 750 EXP  V5 NCK"/>
    <x v="4"/>
    <x v="2"/>
    <n v="3475.16"/>
    <n v="3471.3004926108374"/>
    <n v="3.8595073891624452"/>
    <n v="3523.37"/>
    <n v="-48.210000000000036"/>
    <n v="18020"/>
    <n v="18000"/>
    <n v="20"/>
    <n v="18270"/>
    <n v="-250"/>
  </r>
  <r>
    <s v="1437575"/>
    <s v="WIR GENERIC TIN 36MM UNPRT GOLD LACQUER"/>
    <x v="4"/>
    <x v="2"/>
    <n v="7460.22"/>
    <n v="7313.9411764705883"/>
    <n v="146.27882352941197"/>
    <n v="7460.22"/>
    <n v="0"/>
    <n v="18360"/>
    <n v="18000"/>
    <n v="360"/>
    <n v="18360"/>
    <n v="0"/>
  </r>
  <r>
    <s v="1437575"/>
    <s v="FOI G/JUICE      35X130 ALU 750      GLD"/>
    <x v="4"/>
    <x v="2"/>
    <n v="9865.07"/>
    <n v="9719.2807881773406"/>
    <n v="145.78921182265913"/>
    <n v="9865.07"/>
    <n v="0"/>
    <n v="18270"/>
    <n v="18000"/>
    <n v="270"/>
    <n v="18270"/>
    <n v="0"/>
  </r>
  <r>
    <s v="1437575"/>
    <s v="CTN CHAMDOR GEN 12X750 BN503 V4"/>
    <x v="4"/>
    <x v="2"/>
    <n v="12068.8"/>
    <n v="11910"/>
    <n v="158.79999999999927"/>
    <n v="12088.65"/>
    <n v="-19.850000000000364"/>
    <n v="1520"/>
    <n v="1500"/>
    <n v="20"/>
    <n v="1522.5"/>
    <n v="-2.5"/>
  </r>
  <r>
    <s v="1437575"/>
    <s v="CORK SPARK FIRST UNPRT 750"/>
    <x v="4"/>
    <x v="2"/>
    <n v="0"/>
    <n v="22437.542288557215"/>
    <n v="-22437.542288557215"/>
    <n v="22549.73"/>
    <n v="-22549.73"/>
    <n v="0"/>
    <n v="18000"/>
    <n v="-18000"/>
    <n v="18090"/>
    <n v="-18090"/>
  </r>
  <r>
    <s v="1437575"/>
    <s v="BOT 0503 750 GRN   CORK  SPARKLING   NEW"/>
    <x v="4"/>
    <x v="2"/>
    <n v="91180.34"/>
    <n v="90277.564356435643"/>
    <n v="902.77564356435323"/>
    <n v="91180.34"/>
    <n v="0"/>
    <n v="18180"/>
    <n v="18000"/>
    <n v="180"/>
    <n v="18180"/>
    <n v="0"/>
  </r>
  <r>
    <s v="1437575"/>
    <s v="BULK CHAMDOR PEACH"/>
    <x v="4"/>
    <x v="3"/>
    <n v="56960.88"/>
    <n v="56542.443792766375"/>
    <n v="418.43620723362255"/>
    <n v="57842.92"/>
    <n v="-882.04000000000087"/>
    <n v="13600"/>
    <n v="13500"/>
    <n v="100"/>
    <n v="13810.5"/>
    <n v="-210.5"/>
  </r>
  <r>
    <s v="1437575"/>
    <s v="CO2"/>
    <x v="4"/>
    <x v="5"/>
    <n v="908.82"/>
    <n v="891"/>
    <n v="17.82000000000005"/>
    <n v="908.82"/>
    <n v="0"/>
    <n v="165.24"/>
    <n v="162"/>
    <n v="3.2400000000000091"/>
    <n v="165.24"/>
    <n v="0"/>
  </r>
  <r>
    <s v="1437576"/>
    <s v=" "/>
    <x v="0"/>
    <x v="0"/>
    <n v="29619.71"/>
    <n v="0"/>
    <n v="29619.71"/>
    <n v="0"/>
    <n v="29619.71"/>
    <n v="0"/>
    <n v="0"/>
    <n v="0"/>
    <n v="0"/>
    <n v="0"/>
  </r>
  <r>
    <s v="1437576"/>
    <s v="OH: BULK PREP DEPREC"/>
    <x v="1"/>
    <x v="0"/>
    <n v="272.67"/>
    <n v="0"/>
    <n v="272.67"/>
    <n v="276.49"/>
    <n v="-3.8199999999999932"/>
    <n v="0"/>
    <n v="0"/>
    <n v="0"/>
    <n v="0"/>
    <n v="0"/>
  </r>
  <r>
    <s v="1437576"/>
    <s v="OH: INDIRECT DEPREC"/>
    <x v="1"/>
    <x v="0"/>
    <n v="1222.99"/>
    <n v="0"/>
    <n v="1222.99"/>
    <n v="1240.1199999999999"/>
    <n v="-17.129999999999882"/>
    <n v="0"/>
    <n v="0"/>
    <n v="0"/>
    <n v="0"/>
    <n v="0"/>
  </r>
  <r>
    <s v="1437576"/>
    <s v="JCL LINE 1          / MACHINE HOUR"/>
    <x v="2"/>
    <x v="0"/>
    <n v="2296.5500000000002"/>
    <n v="0"/>
    <n v="2296.5500000000002"/>
    <n v="3121.3"/>
    <n v="-824.75"/>
    <n v="5.66"/>
    <n v="0"/>
    <n v="5.66"/>
    <n v="7.6929999999999996"/>
    <n v="-2.0329999999999995"/>
  </r>
  <r>
    <s v="1437576"/>
    <s v="OH:UNUSED CAPACITY"/>
    <x v="1"/>
    <x v="0"/>
    <n v="8713.3700000000008"/>
    <n v="0"/>
    <n v="8713.3700000000008"/>
    <n v="8835.41"/>
    <n v="-122.03999999999905"/>
    <n v="0"/>
    <n v="0"/>
    <n v="0"/>
    <n v="0"/>
    <n v="0"/>
  </r>
  <r>
    <s v="1437576"/>
    <s v="JCL LINE 1          / MACHINE DEPR"/>
    <x v="2"/>
    <x v="0"/>
    <n v="10267.24"/>
    <n v="0"/>
    <n v="10267.24"/>
    <n v="13954.52"/>
    <n v="-3687.2800000000007"/>
    <n v="5.66"/>
    <n v="0"/>
    <n v="5.66"/>
    <n v="7.6929999999999996"/>
    <n v="-2.0329999999999995"/>
  </r>
  <r>
    <s v="1437576"/>
    <s v="OVERHEAD: BULK PREP"/>
    <x v="1"/>
    <x v="0"/>
    <n v="15716.52"/>
    <n v="0"/>
    <n v="15716.52"/>
    <n v="15936.64"/>
    <n v="-220.11999999999898"/>
    <n v="0"/>
    <n v="0"/>
    <n v="0"/>
    <n v="0"/>
    <n v="0"/>
  </r>
  <r>
    <s v="1437576"/>
    <s v="JCL LINE 1          / LABOUR HOURS"/>
    <x v="2"/>
    <x v="0"/>
    <n v="12091.63"/>
    <n v="0"/>
    <n v="12091.63"/>
    <n v="16433.099999999999"/>
    <n v="-4341.4699999999993"/>
    <n v="118.86"/>
    <n v="0"/>
    <n v="118.86"/>
    <n v="161.536"/>
    <n v="-42.676000000000002"/>
  </r>
  <r>
    <s v="1437576"/>
    <s v="OVERHEAD: INDIRECT"/>
    <x v="1"/>
    <x v="0"/>
    <n v="34456.1"/>
    <n v="0"/>
    <n v="34456.1"/>
    <n v="34938.69"/>
    <n v="-482.59000000000378"/>
    <n v="0"/>
    <n v="0"/>
    <n v="0"/>
    <n v="0"/>
    <n v="0"/>
  </r>
  <r>
    <s v="1437576"/>
    <s v="CHAMDOR PEACH       6X750ML     GENR"/>
    <x v="3"/>
    <x v="4"/>
    <n v="-792944.17"/>
    <n v="0"/>
    <n v="-792944.17"/>
    <n v="-792944.15"/>
    <n v="-2.0000000018626451E-2"/>
    <n v="-9846"/>
    <n v="0"/>
    <n v="-9846"/>
    <n v="-9846"/>
    <n v="0"/>
  </r>
  <r>
    <s v="1437576"/>
    <s v="LAB 100X125MMWHT SEMI-GLOSSS/ADHOUTERCTN"/>
    <x v="4"/>
    <x v="2"/>
    <n v="34.049999999999997"/>
    <n v="0"/>
    <n v="34.049999999999997"/>
    <n v="0"/>
    <n v="34.049999999999997"/>
    <n v="400"/>
    <n v="0"/>
    <n v="400"/>
    <n v="0"/>
    <n v="400"/>
  </r>
  <r>
    <s v="1437576"/>
    <s v="CORK SPARK FIRST UNPRT 750 1 DISK"/>
    <x v="4"/>
    <x v="2"/>
    <n v="61694.1"/>
    <n v="0"/>
    <n v="61694.1"/>
    <n v="0"/>
    <n v="61694.1"/>
    <n v="59303"/>
    <n v="0"/>
    <n v="59303"/>
    <n v="0"/>
    <n v="59303"/>
  </r>
  <r>
    <s v="1437576"/>
    <s v="LAB 100X125MM 144C  S/ADH OUTER CTN"/>
    <x v="4"/>
    <x v="2"/>
    <n v="1006.77"/>
    <n v="981.44554455445541"/>
    <n v="25.324455445544572"/>
    <n v="991.26"/>
    <n v="15.509999999999991"/>
    <n v="10100"/>
    <n v="9845.9999999999982"/>
    <n v="254.00000000000182"/>
    <n v="9944.4599999999991"/>
    <n v="155.54000000000087"/>
  </r>
  <r>
    <s v="1437576"/>
    <s v="LAB CHAMDOR PEACH 750 -BBEF NOIMP V3SBCK"/>
    <x v="4"/>
    <x v="2"/>
    <n v="4326.8"/>
    <n v="4283.0147783251232"/>
    <n v="43.785221674876993"/>
    <n v="4347.26"/>
    <n v="-20.460000000000036"/>
    <n v="59680"/>
    <n v="59076"/>
    <n v="604"/>
    <n v="59962.14"/>
    <n v="-282.13999999999942"/>
  </r>
  <r>
    <s v="1437576"/>
    <s v="PAR CHIP 6X750  BN0503 &amp; IMP FACETSV2"/>
    <x v="4"/>
    <x v="2"/>
    <n v="4875.75"/>
    <n v="4873.7711442786076"/>
    <n v="1.9788557213923923"/>
    <n v="4898.1400000000003"/>
    <n v="-22.390000000000327"/>
    <n v="9850"/>
    <n v="9846"/>
    <n v="4"/>
    <n v="9895.23"/>
    <n v="-45.229999999999563"/>
  </r>
  <r>
    <s v="1437576"/>
    <s v="LAB CHAMDOR PEACH 750      V5 BDY"/>
    <x v="4"/>
    <x v="2"/>
    <n v="7814.71"/>
    <n v="8166.6699507389167"/>
    <n v="-351.95995073891663"/>
    <n v="8289.17"/>
    <n v="-474.46000000000004"/>
    <n v="56530"/>
    <n v="59076"/>
    <n v="-2546"/>
    <n v="59962.14"/>
    <n v="-3432.1399999999994"/>
  </r>
  <r>
    <s v="1437576"/>
    <s v="LAB CHAMDOR PEACH 750 EXP  V5 NCK"/>
    <x v="4"/>
    <x v="2"/>
    <n v="11345.37"/>
    <n v="11392.807881773399"/>
    <n v="-47.437881773397748"/>
    <n v="11563.7"/>
    <n v="-218.32999999999993"/>
    <n v="58830"/>
    <n v="59076"/>
    <n v="-246"/>
    <n v="59962.14"/>
    <n v="-1132.1399999999994"/>
  </r>
  <r>
    <s v="1437576"/>
    <s v="WIR GENERIC TIN 36MM UNPRT GOLD LACQUER"/>
    <x v="4"/>
    <x v="2"/>
    <n v="24054.73"/>
    <n v="24004.352941176472"/>
    <n v="50.377058823527477"/>
    <n v="24484.44"/>
    <n v="-429.70999999999913"/>
    <n v="59200"/>
    <n v="59076"/>
    <n v="124"/>
    <n v="60257.52"/>
    <n v="-1057.5199999999968"/>
  </r>
  <r>
    <s v="1437576"/>
    <s v="FOI G/JUICE      35X130 ALU 750      GLD"/>
    <x v="4"/>
    <x v="2"/>
    <n v="31911.63"/>
    <n v="31898.679802955667"/>
    <n v="12.950197044334345"/>
    <n v="32377.16"/>
    <n v="-465.52999999999884"/>
    <n v="59100"/>
    <n v="59076"/>
    <n v="24"/>
    <n v="59962.14"/>
    <n v="-862.13999999999942"/>
  </r>
  <r>
    <s v="1437576"/>
    <s v="CTN CHAMDOR GEN 6X750 BN503 V2"/>
    <x v="4"/>
    <x v="2"/>
    <n v="44612.4"/>
    <n v="44503.921182266007"/>
    <n v="108.47881773399422"/>
    <n v="45171.48"/>
    <n v="-559.08000000000175"/>
    <n v="9870"/>
    <n v="9846"/>
    <n v="24"/>
    <n v="9993.69"/>
    <n v="-123.69000000000051"/>
  </r>
  <r>
    <s v="1437576"/>
    <s v="CORK SPARK FIRST UNPRT 750"/>
    <x v="4"/>
    <x v="2"/>
    <n v="0"/>
    <n v="73640.009950248772"/>
    <n v="-73640.009950248772"/>
    <n v="74008.210000000006"/>
    <n v="-74008.210000000006"/>
    <n v="0"/>
    <n v="59076"/>
    <n v="-59076"/>
    <n v="59371.38"/>
    <n v="-59371.38"/>
  </r>
  <r>
    <s v="1437576"/>
    <s v="BOT 0503 750 GRN   CORK  SPARKLING   NEW"/>
    <x v="4"/>
    <x v="2"/>
    <n v="296411.32"/>
    <n v="296290.95049504953"/>
    <n v="120.36950495047495"/>
    <n v="299253.86"/>
    <n v="-2842.539999999979"/>
    <n v="59100"/>
    <n v="59076"/>
    <n v="24"/>
    <n v="59666.76"/>
    <n v="-566.76000000000204"/>
  </r>
  <r>
    <s v="1437576"/>
    <s v="BULK CHAMDOR PEACH"/>
    <x v="4"/>
    <x v="3"/>
    <n v="187217.01"/>
    <n v="185572.29716520041"/>
    <n v="1644.712834799604"/>
    <n v="189840.46"/>
    <n v="-2623.4499999999825"/>
    <n v="44700"/>
    <n v="44307"/>
    <n v="393"/>
    <n v="45326.061000000002"/>
    <n v="-626.06100000000151"/>
  </r>
  <r>
    <s v="1437576"/>
    <s v="CO2"/>
    <x v="4"/>
    <x v="5"/>
    <n v="2982.75"/>
    <n v="2924.2647058823532"/>
    <n v="58.485294117646845"/>
    <n v="2982.75"/>
    <n v="0"/>
    <n v="542.31799999999998"/>
    <n v="531.68431372549014"/>
    <n v="10.633686274509841"/>
    <n v="542.31799999999998"/>
    <n v="0"/>
  </r>
  <r>
    <s v="1437577"/>
    <s v=" "/>
    <x v="0"/>
    <x v="0"/>
    <n v="29501.14"/>
    <n v="0"/>
    <n v="29501.14"/>
    <n v="0"/>
    <n v="29501.14"/>
    <n v="0"/>
    <n v="0"/>
    <n v="0"/>
    <n v="0"/>
    <n v="0"/>
  </r>
  <r>
    <s v="1437577"/>
    <s v="OH: BULK PREP DEPREC"/>
    <x v="1"/>
    <x v="0"/>
    <n v="329.4"/>
    <n v="0"/>
    <n v="329.4"/>
    <n v="336.98"/>
    <n v="-7.5800000000000409"/>
    <n v="0"/>
    <n v="0"/>
    <n v="0"/>
    <n v="0"/>
    <n v="0"/>
  </r>
  <r>
    <s v="1437577"/>
    <s v="OH: INDIRECT DEPREC"/>
    <x v="1"/>
    <x v="0"/>
    <n v="1477.44"/>
    <n v="0"/>
    <n v="1477.44"/>
    <n v="1511.42"/>
    <n v="-33.980000000000018"/>
    <n v="0"/>
    <n v="0"/>
    <n v="0"/>
    <n v="0"/>
    <n v="0"/>
  </r>
  <r>
    <s v="1437577"/>
    <s v="JCL LINE 1          / MACHINE HOUR"/>
    <x v="2"/>
    <x v="0"/>
    <n v="2975.77"/>
    <n v="0"/>
    <n v="2975.77"/>
    <n v="3381.28"/>
    <n v="-405.51000000000022"/>
    <n v="7.3339999999999996"/>
    <n v="0"/>
    <n v="7.3339999999999996"/>
    <n v="8.3330000000000002"/>
    <n v="-0.99900000000000055"/>
  </r>
  <r>
    <s v="1437577"/>
    <s v="OH:UNUSED CAPACITY"/>
    <x v="1"/>
    <x v="0"/>
    <n v="10526.22"/>
    <n v="0"/>
    <n v="10526.22"/>
    <n v="10768.32"/>
    <n v="-242.10000000000036"/>
    <n v="0"/>
    <n v="0"/>
    <n v="0"/>
    <n v="0"/>
    <n v="0"/>
  </r>
  <r>
    <s v="1437577"/>
    <s v="JCL LINE 1          / MACHINE DEPR"/>
    <x v="2"/>
    <x v="0"/>
    <n v="13303.88"/>
    <n v="0"/>
    <n v="13303.88"/>
    <n v="15116.79"/>
    <n v="-1812.9100000000017"/>
    <n v="7.3339999999999996"/>
    <n v="0"/>
    <n v="7.3339999999999996"/>
    <n v="8.3330000000000002"/>
    <n v="-0.99900000000000055"/>
  </r>
  <r>
    <s v="1437577"/>
    <s v="JCL LINE 1          / LABOUR HOURS"/>
    <x v="2"/>
    <x v="0"/>
    <n v="15667.85"/>
    <n v="0"/>
    <n v="15667.85"/>
    <n v="17802.77"/>
    <n v="-2134.92"/>
    <n v="154.01400000000001"/>
    <n v="0"/>
    <n v="154.01400000000001"/>
    <n v="175"/>
    <n v="-20.98599999999999"/>
  </r>
  <r>
    <s v="1437577"/>
    <s v="OVERHEAD: BULK PREP"/>
    <x v="1"/>
    <x v="0"/>
    <n v="18986.400000000001"/>
    <n v="0"/>
    <n v="18986.400000000001"/>
    <n v="19423.09"/>
    <n v="-436.68999999999869"/>
    <n v="0"/>
    <n v="0"/>
    <n v="0"/>
    <n v="0"/>
    <n v="0"/>
  </r>
  <r>
    <s v="1437577"/>
    <s v="OVERHEAD: INDIRECT"/>
    <x v="1"/>
    <x v="0"/>
    <n v="41624.82"/>
    <n v="0"/>
    <n v="41624.82"/>
    <n v="42582.19"/>
    <n v="-957.37000000000262"/>
    <n v="0"/>
    <n v="0"/>
    <n v="0"/>
    <n v="0"/>
    <n v="0"/>
  </r>
  <r>
    <s v="1437577"/>
    <s v="CHAMDOR RED         12X750ML        GENR"/>
    <x v="3"/>
    <x v="4"/>
    <n v="-974920.74"/>
    <n v="0"/>
    <n v="-974920.74"/>
    <n v="-974920.73"/>
    <n v="-1.0000000009313226E-2"/>
    <n v="-6000"/>
    <n v="0"/>
    <n v="-6000"/>
    <n v="-6000"/>
    <n v="0"/>
  </r>
  <r>
    <s v="1437577"/>
    <s v="CORK SPARK FIRST UNPRT 750 1 DISK"/>
    <x v="4"/>
    <x v="2"/>
    <n v="75277.56"/>
    <n v="0"/>
    <n v="75277.56"/>
    <n v="0"/>
    <n v="75277.56"/>
    <n v="72360"/>
    <n v="0"/>
    <n v="72360"/>
    <n v="0"/>
    <n v="72360"/>
  </r>
  <r>
    <s v="1437577"/>
    <s v="LAB 100X125MM 201C  S/ADH OUTER CTN"/>
    <x v="4"/>
    <x v="2"/>
    <n v="604.05999999999995"/>
    <n v="598.07920792079199"/>
    <n v="5.9807920792079585"/>
    <n v="604.05999999999995"/>
    <n v="0"/>
    <n v="6060"/>
    <n v="6000"/>
    <n v="60"/>
    <n v="6060"/>
    <n v="0"/>
  </r>
  <r>
    <s v="1437577"/>
    <s v="LAB CHAMDOR RED 750 -BBEF NOIMP  V3S BCK"/>
    <x v="4"/>
    <x v="2"/>
    <n v="5227.25"/>
    <n v="5220"/>
    <n v="7.25"/>
    <n v="5298.3"/>
    <n v="-71.050000000000182"/>
    <n v="72100"/>
    <n v="72000"/>
    <n v="100"/>
    <n v="73080"/>
    <n v="-980"/>
  </r>
  <r>
    <s v="1437577"/>
    <s v="PAR CHIP 12X750 BN0503           V3"/>
    <x v="4"/>
    <x v="2"/>
    <n v="5975.73"/>
    <n v="5946"/>
    <n v="29.729999999999563"/>
    <n v="5975.73"/>
    <n v="0"/>
    <n v="6030"/>
    <n v="6000"/>
    <n v="30"/>
    <n v="6030"/>
    <n v="0"/>
  </r>
  <r>
    <s v="1437577"/>
    <s v="LAB CHAMDOR RED 750      V5 BDY"/>
    <x v="4"/>
    <x v="2"/>
    <n v="9967.1"/>
    <n v="9953.2807881773406"/>
    <n v="13.819211822659781"/>
    <n v="10102.58"/>
    <n v="-135.47999999999956"/>
    <n v="72100"/>
    <n v="72000"/>
    <n v="100"/>
    <n v="73080"/>
    <n v="-980"/>
  </r>
  <r>
    <s v="1437577"/>
    <s v="LAB CHAMDOR RED 750 EXP  V5 NCK"/>
    <x v="4"/>
    <x v="2"/>
    <n v="13890.06"/>
    <n v="13870.79802955665"/>
    <n v="19.261970443349128"/>
    <n v="14078.86"/>
    <n v="-188.80000000000109"/>
    <n v="72100"/>
    <n v="72000"/>
    <n v="100"/>
    <n v="73080"/>
    <n v="-980"/>
  </r>
  <r>
    <s v="1437577"/>
    <s v="WIR GENERIC TIN 36MM UNPRT GOLD LACQUER"/>
    <x v="4"/>
    <x v="2"/>
    <n v="29840.880000000001"/>
    <n v="29255.764705882353"/>
    <n v="585.11529411764786"/>
    <n v="29840.880000000001"/>
    <n v="0"/>
    <n v="73440"/>
    <n v="72000"/>
    <n v="1440"/>
    <n v="73440"/>
    <n v="0"/>
  </r>
  <r>
    <s v="1437577"/>
    <s v="FOI G/JUICE      35X130 ALU 750      GLD"/>
    <x v="4"/>
    <x v="2"/>
    <n v="39460.28"/>
    <n v="38877.123152709362"/>
    <n v="583.15684729063651"/>
    <n v="39460.28"/>
    <n v="0"/>
    <n v="73080"/>
    <n v="72000"/>
    <n v="1080"/>
    <n v="73080"/>
    <n v="0"/>
  </r>
  <r>
    <s v="1437577"/>
    <s v="CTN CHAMDOR GEN 12X750 BN503 V4"/>
    <x v="4"/>
    <x v="2"/>
    <n v="48529.279999999999"/>
    <n v="47640"/>
    <n v="889.27999999999884"/>
    <n v="48354.6"/>
    <n v="174.68000000000029"/>
    <n v="6112"/>
    <n v="6000"/>
    <n v="112"/>
    <n v="6090"/>
    <n v="22"/>
  </r>
  <r>
    <s v="1437577"/>
    <s v="CORK SPARK FIRST UNPRT 750"/>
    <x v="4"/>
    <x v="2"/>
    <n v="0"/>
    <n v="89750.159203980103"/>
    <n v="-89750.159203980103"/>
    <n v="90198.91"/>
    <n v="-90198.91"/>
    <n v="0"/>
    <n v="72000"/>
    <n v="-72000"/>
    <n v="72360"/>
    <n v="-72360"/>
  </r>
  <r>
    <s v="1437577"/>
    <s v="BOT 0503 750 GRN   CORK  SPARKLING   NEW"/>
    <x v="4"/>
    <x v="2"/>
    <n v="362053.15"/>
    <n v="361110.2376237624"/>
    <n v="942.91237623762572"/>
    <n v="364721.34"/>
    <n v="-2668.1900000000023"/>
    <n v="72188"/>
    <n v="72000"/>
    <n v="188"/>
    <n v="72720"/>
    <n v="-532"/>
  </r>
  <r>
    <s v="1437577"/>
    <s v="BULK CHAMDOR RED"/>
    <x v="4"/>
    <x v="3"/>
    <n v="246067.19"/>
    <n v="246067.52688172043"/>
    <n v="-0.3368817204318475"/>
    <n v="251727.08"/>
    <n v="-5659.8899999999849"/>
    <n v="54000"/>
    <n v="54000"/>
    <n v="0"/>
    <n v="55242"/>
    <n v="-1242"/>
  </r>
  <r>
    <s v="1437577"/>
    <s v="CO2"/>
    <x v="4"/>
    <x v="5"/>
    <n v="3635.28"/>
    <n v="3564"/>
    <n v="71.2800000000002"/>
    <n v="3635.28"/>
    <n v="0"/>
    <n v="660.96"/>
    <n v="648"/>
    <n v="12.960000000000036"/>
    <n v="660.96"/>
    <n v="0"/>
  </r>
  <r>
    <s v="1437578"/>
    <s v=" "/>
    <x v="0"/>
    <x v="0"/>
    <n v="96364.64"/>
    <n v="0"/>
    <n v="96364.64"/>
    <n v="0"/>
    <n v="96364.64"/>
    <n v="0"/>
    <n v="0"/>
    <n v="0"/>
    <n v="0"/>
    <n v="0"/>
  </r>
  <r>
    <s v="1437578"/>
    <s v="OH: BULK PREP DEPREC"/>
    <x v="1"/>
    <x v="0"/>
    <n v="878.52"/>
    <n v="0"/>
    <n v="878.52"/>
    <n v="906.72"/>
    <n v="-28.200000000000045"/>
    <n v="0"/>
    <n v="0"/>
    <n v="0"/>
    <n v="0"/>
    <n v="0"/>
  </r>
  <r>
    <s v="1437578"/>
    <s v="OH: INDIRECT DEPREC"/>
    <x v="1"/>
    <x v="0"/>
    <n v="3940.39"/>
    <n v="0"/>
    <n v="3940.39"/>
    <n v="4066.86"/>
    <n v="-126.47000000000025"/>
    <n v="0"/>
    <n v="0"/>
    <n v="0"/>
    <n v="0"/>
    <n v="0"/>
  </r>
  <r>
    <s v="1437578"/>
    <s v="JCL LINE 1          / MACHINE HOUR"/>
    <x v="2"/>
    <x v="0"/>
    <n v="8786.1200000000008"/>
    <n v="0"/>
    <n v="8786.1200000000008"/>
    <n v="10236"/>
    <n v="-1449.8799999999992"/>
    <n v="21.654"/>
    <n v="0"/>
    <n v="21.654"/>
    <n v="25.227"/>
    <n v="-3.5730000000000004"/>
  </r>
  <r>
    <s v="1437578"/>
    <s v="OH:UNUSED CAPACITY"/>
    <x v="1"/>
    <x v="0"/>
    <n v="28073.82"/>
    <n v="0"/>
    <n v="28073.82"/>
    <n v="28974.87"/>
    <n v="-901.04999999999927"/>
    <n v="0"/>
    <n v="0"/>
    <n v="0"/>
    <n v="0"/>
    <n v="0"/>
  </r>
  <r>
    <s v="1437578"/>
    <s v="JCL LINE 1          / MACHINE DEPR"/>
    <x v="2"/>
    <x v="0"/>
    <n v="39280.36"/>
    <n v="0"/>
    <n v="39280.36"/>
    <n v="45762.49"/>
    <n v="-6482.1299999999974"/>
    <n v="21.654"/>
    <n v="0"/>
    <n v="21.654"/>
    <n v="25.227"/>
    <n v="-3.5730000000000004"/>
  </r>
  <r>
    <s v="1437578"/>
    <s v="OVERHEAD: BULK PREP"/>
    <x v="1"/>
    <x v="0"/>
    <n v="50637.43"/>
    <n v="0"/>
    <n v="50637.43"/>
    <n v="52262.67"/>
    <n v="-1625.239999999998"/>
    <n v="0"/>
    <n v="0"/>
    <n v="0"/>
    <n v="0"/>
    <n v="0"/>
  </r>
  <r>
    <s v="1437578"/>
    <s v="JCL LINE 1          / LABOUR HOURS"/>
    <x v="2"/>
    <x v="0"/>
    <n v="46260.1"/>
    <n v="0"/>
    <n v="46260.1"/>
    <n v="53890.76"/>
    <n v="-7630.6600000000035"/>
    <n v="454.73399999999998"/>
    <n v="0"/>
    <n v="454.73399999999998"/>
    <n v="529.74300000000005"/>
    <n v="-75.009000000000071"/>
  </r>
  <r>
    <s v="1437578"/>
    <s v="OVERHEAD: INDIRECT"/>
    <x v="1"/>
    <x v="0"/>
    <n v="111014.94"/>
    <n v="0"/>
    <n v="111014.94"/>
    <n v="114578.03"/>
    <n v="-3563.0899999999965"/>
    <n v="0"/>
    <n v="0"/>
    <n v="0"/>
    <n v="0"/>
    <n v="0"/>
  </r>
  <r>
    <s v="1437578"/>
    <s v="CHAMDOR RED         6X750ML     GENR"/>
    <x v="3"/>
    <x v="4"/>
    <n v="-2655115.42"/>
    <n v="0"/>
    <n v="-2655115.42"/>
    <n v="-2655115.27"/>
    <n v="-0.14999999990686774"/>
    <n v="-32289"/>
    <n v="0"/>
    <n v="-32289"/>
    <n v="-32289"/>
    <n v="0"/>
  </r>
  <r>
    <s v="1437578"/>
    <s v="LAB 100X125MMWHT SEMI-GLOSSS/ADHOUTERCTN"/>
    <x v="4"/>
    <x v="2"/>
    <n v="127.68"/>
    <n v="0"/>
    <n v="127.68"/>
    <n v="0"/>
    <n v="127.68"/>
    <n v="1500"/>
    <n v="0"/>
    <n v="1500"/>
    <n v="0"/>
    <n v="1500"/>
  </r>
  <r>
    <s v="1437578"/>
    <s v="CORK SPARK FIRST UNPRT 750 1 DISK"/>
    <x v="4"/>
    <x v="2"/>
    <n v="202862.4"/>
    <n v="0"/>
    <n v="202862.4"/>
    <n v="0"/>
    <n v="202862.4"/>
    <n v="195000"/>
    <n v="0"/>
    <n v="195000"/>
    <n v="0"/>
    <n v="195000"/>
  </r>
  <r>
    <s v="1437578"/>
    <s v="LAB 100X125MM 201C  S/ADH OUTER CTN"/>
    <x v="4"/>
    <x v="2"/>
    <n v="3325.32"/>
    <n v="3218.5643564356437"/>
    <n v="106.75564356435643"/>
    <n v="3250.75"/>
    <n v="74.570000000000164"/>
    <n v="33360"/>
    <n v="32289"/>
    <n v="1071"/>
    <n v="32611.89"/>
    <n v="748.11000000000058"/>
  </r>
  <r>
    <s v="1437578"/>
    <s v="LAB CHAMDOR RED 750 -BBEF NOIMP  V3S BCK"/>
    <x v="4"/>
    <x v="2"/>
    <n v="14075.87"/>
    <n v="14045.714285714286"/>
    <n v="30.155714285714566"/>
    <n v="14256.4"/>
    <n v="-180.52999999999884"/>
    <n v="194150"/>
    <n v="193734"/>
    <n v="416"/>
    <n v="196640.01"/>
    <n v="-2490.0100000000093"/>
  </r>
  <r>
    <s v="1437578"/>
    <s v="PAR CHIP 6X750  BN0503 &amp; IMP FACETSV2"/>
    <x v="4"/>
    <x v="2"/>
    <n v="15988.5"/>
    <n v="15983.054726368158"/>
    <n v="5.445273631841701"/>
    <n v="16062.97"/>
    <n v="-74.469999999999345"/>
    <n v="32300"/>
    <n v="32289"/>
    <n v="11"/>
    <n v="32450.445"/>
    <n v="-150.44499999999971"/>
  </r>
  <r>
    <s v="1437578"/>
    <s v="LAB CHAMDOR RED 750      V5 BDY"/>
    <x v="4"/>
    <x v="2"/>
    <n v="26818.560000000001"/>
    <n v="26781.783251231525"/>
    <n v="36.776748768475954"/>
    <n v="27183.51"/>
    <n v="-364.94999999999709"/>
    <n v="194000"/>
    <n v="193734"/>
    <n v="266"/>
    <n v="196640.01"/>
    <n v="-2640.0100000000093"/>
  </r>
  <r>
    <s v="1437578"/>
    <s v="LAB CHAMDOR RED 750 EXP  V5 NCK"/>
    <x v="4"/>
    <x v="2"/>
    <n v="37759.4"/>
    <n v="37322.857142857138"/>
    <n v="436.5428571428638"/>
    <n v="37882.699999999997"/>
    <n v="-123.29999999999563"/>
    <n v="196000"/>
    <n v="193734"/>
    <n v="2266"/>
    <n v="196640.01"/>
    <n v="-640.01000000000931"/>
  </r>
  <r>
    <s v="1437578"/>
    <s v="WIR GENERIC TIN 36MM UNPRT GOLD LACQUER"/>
    <x v="4"/>
    <x v="2"/>
    <n v="78723.59"/>
    <n v="78719.931372549021"/>
    <n v="3.658627450975473"/>
    <n v="80294.33"/>
    <n v="-1570.7400000000052"/>
    <n v="193743"/>
    <n v="193734"/>
    <n v="9"/>
    <n v="197608.68"/>
    <n v="-3865.679999999993"/>
  </r>
  <r>
    <s v="1437578"/>
    <s v="FOI G/JUICE      35X130 ALU 750      GLD"/>
    <x v="4"/>
    <x v="2"/>
    <n v="104741.45"/>
    <n v="104608.61083743842"/>
    <n v="132.83916256157681"/>
    <n v="106177.74"/>
    <n v="-1436.2900000000081"/>
    <n v="193980"/>
    <n v="193734"/>
    <n v="246"/>
    <n v="196640.01"/>
    <n v="-2660.0100000000093"/>
  </r>
  <r>
    <s v="1437578"/>
    <s v="CTN CHAMDOR GEN 6X750 BN503 V2"/>
    <x v="4"/>
    <x v="2"/>
    <n v="146814.12"/>
    <n v="145946.27586206896"/>
    <n v="867.84413793103886"/>
    <n v="148135.47"/>
    <n v="-1321.3500000000058"/>
    <n v="32481"/>
    <n v="32289"/>
    <n v="192"/>
    <n v="32773.334999999999"/>
    <n v="-292.33499999999913"/>
  </r>
  <r>
    <s v="1437578"/>
    <s v="CORK SPARK FIRST UNPRT 750"/>
    <x v="4"/>
    <x v="2"/>
    <n v="0"/>
    <n v="241495.24378109453"/>
    <n v="-241495.24378109453"/>
    <n v="242702.72"/>
    <n v="-242702.72"/>
    <n v="0"/>
    <n v="193734"/>
    <n v="-193734"/>
    <n v="194702.67"/>
    <n v="-194702.67"/>
  </r>
  <r>
    <s v="1437578"/>
    <s v="BOT 0503 750 GRN   CORK  SPARKLING   NEW"/>
    <x v="4"/>
    <x v="2"/>
    <n v="972590.25"/>
    <n v="971657.37623762374"/>
    <n v="932.87376237625722"/>
    <n v="981373.95"/>
    <n v="-8783.6999999999534"/>
    <n v="193920"/>
    <n v="193734"/>
    <n v="186"/>
    <n v="195671.34"/>
    <n v="-1751.3399999999965"/>
  </r>
  <r>
    <s v="1437578"/>
    <s v="BULK CHAMDOR RED"/>
    <x v="4"/>
    <x v="3"/>
    <n v="656270.34"/>
    <n v="662106.18768328452"/>
    <n v="-5835.8476832845481"/>
    <n v="677334.63"/>
    <n v="-21064.290000000037"/>
    <n v="144020"/>
    <n v="145300.49951124145"/>
    <n v="-1280.4995112414472"/>
    <n v="148642.41099999999"/>
    <n v="-4622.4109999999928"/>
  </r>
  <r>
    <s v="1437578"/>
    <s v="CO2"/>
    <x v="4"/>
    <x v="5"/>
    <n v="9781.6200000000008"/>
    <n v="9589.8333333333321"/>
    <n v="191.78666666666868"/>
    <n v="9781.6299999999992"/>
    <n v="-9.9999999983992893E-3"/>
    <n v="1778.4780000000001"/>
    <n v="1743.6058823529413"/>
    <n v="34.872117647058758"/>
    <n v="1778.4780000000001"/>
    <n v="0"/>
  </r>
  <r>
    <s v="1437579"/>
    <s v=" "/>
    <x v="0"/>
    <x v="0"/>
    <n v="5899.71"/>
    <n v="0"/>
    <n v="5899.71"/>
    <n v="0"/>
    <n v="5899.71"/>
    <n v="0"/>
    <n v="0"/>
    <n v="0"/>
    <n v="0"/>
    <n v="0"/>
  </r>
  <r>
    <s v="1437579"/>
    <s v="OH: BULK PREP DEPREC"/>
    <x v="1"/>
    <x v="0"/>
    <n v="78.010000000000005"/>
    <n v="0"/>
    <n v="78.010000000000005"/>
    <n v="78.87"/>
    <n v="-0.85999999999999943"/>
    <n v="0"/>
    <n v="0"/>
    <n v="0"/>
    <n v="0"/>
    <n v="0"/>
  </r>
  <r>
    <s v="1437579"/>
    <s v="OH: INDIRECT DEPREC"/>
    <x v="1"/>
    <x v="0"/>
    <n v="349.88"/>
    <n v="0"/>
    <n v="349.88"/>
    <n v="353.74"/>
    <n v="-3.8600000000000136"/>
    <n v="0"/>
    <n v="0"/>
    <n v="0"/>
    <n v="0"/>
    <n v="0"/>
  </r>
  <r>
    <s v="1437579"/>
    <s v="JCL LINE 1          / MACHINE HOUR"/>
    <x v="2"/>
    <x v="0"/>
    <n v="710.06"/>
    <n v="0"/>
    <n v="710.06"/>
    <n v="791.36"/>
    <n v="-81.300000000000068"/>
    <n v="1.75"/>
    <n v="0"/>
    <n v="1.75"/>
    <n v="1.95"/>
    <n v="-0.19999999999999996"/>
  </r>
  <r>
    <s v="1437579"/>
    <s v="OH:UNUSED CAPACITY"/>
    <x v="1"/>
    <x v="0"/>
    <n v="2492.7600000000002"/>
    <n v="0"/>
    <n v="2492.7600000000002"/>
    <n v="2520.2399999999998"/>
    <n v="-27.479999999999563"/>
    <n v="0"/>
    <n v="0"/>
    <n v="0"/>
    <n v="0"/>
    <n v="0"/>
  </r>
  <r>
    <s v="1437579"/>
    <s v="JCL LINE 1          / MACHINE DEPR"/>
    <x v="2"/>
    <x v="0"/>
    <n v="3174.5"/>
    <n v="0"/>
    <n v="3174.5"/>
    <n v="3537.96"/>
    <n v="-363.46000000000004"/>
    <n v="1.75"/>
    <n v="0"/>
    <n v="1.75"/>
    <n v="1.95"/>
    <n v="-0.19999999999999996"/>
  </r>
  <r>
    <s v="1437579"/>
    <s v="JCL LINE 1          / LABOUR HOURS"/>
    <x v="2"/>
    <x v="0"/>
    <n v="3738.58"/>
    <n v="0"/>
    <n v="3738.58"/>
    <n v="4166.59"/>
    <n v="-428.01000000000022"/>
    <n v="36.75"/>
    <n v="0"/>
    <n v="36.75"/>
    <n v="40.957000000000001"/>
    <n v="-4.2070000000000007"/>
  </r>
  <r>
    <s v="1437579"/>
    <s v="OVERHEAD: BULK PREP"/>
    <x v="1"/>
    <x v="0"/>
    <n v="4496.26"/>
    <n v="0"/>
    <n v="4496.26"/>
    <n v="4545.8100000000004"/>
    <n v="-49.550000000000182"/>
    <n v="0"/>
    <n v="0"/>
    <n v="0"/>
    <n v="0"/>
    <n v="0"/>
  </r>
  <r>
    <s v="1437579"/>
    <s v="OVERHEAD: INDIRECT"/>
    <x v="1"/>
    <x v="0"/>
    <n v="9857.3700000000008"/>
    <n v="0"/>
    <n v="9857.3700000000008"/>
    <n v="9966.01"/>
    <n v="-108.63999999999942"/>
    <n v="0"/>
    <n v="0"/>
    <n v="0"/>
    <n v="0"/>
    <n v="0"/>
  </r>
  <r>
    <s v="1437579"/>
    <s v="CHAMDOR WHITE       12X750ML        GENR"/>
    <x v="3"/>
    <x v="4"/>
    <n v="-227909.91"/>
    <n v="0"/>
    <n v="-227909.91"/>
    <n v="-227909.9"/>
    <n v="-1.0000000009313226E-2"/>
    <n v="-1404.25"/>
    <n v="0"/>
    <n v="-1404.25"/>
    <n v="-1404.25"/>
    <n v="0"/>
  </r>
  <r>
    <s v="1437579"/>
    <s v="CORK SPARK FIRST UNPRT 750 1 DISK"/>
    <x v="4"/>
    <x v="2"/>
    <n v="17581.400000000001"/>
    <n v="0"/>
    <n v="17581.400000000001"/>
    <n v="0"/>
    <n v="17581.400000000001"/>
    <n v="16900"/>
    <n v="0"/>
    <n v="16900"/>
    <n v="0"/>
    <n v="16900"/>
  </r>
  <r>
    <s v="1437579"/>
    <s v="LAB 100X125MM 363C  S/ADH OUTER CTN"/>
    <x v="4"/>
    <x v="2"/>
    <n v="152.51"/>
    <n v="139.98039215686273"/>
    <n v="12.529607843137256"/>
    <n v="142.78"/>
    <n v="9.7299999999999898"/>
    <n v="1530"/>
    <n v="1404.25"/>
    <n v="125.75"/>
    <n v="1432.335"/>
    <n v="97.664999999999964"/>
  </r>
  <r>
    <s v="1437579"/>
    <s v="LAB CHAMDOR WHT 750 -BBEF NOIMP  V3S BCK"/>
    <x v="4"/>
    <x v="2"/>
    <n v="1261.5"/>
    <n v="1221.6945812807883"/>
    <n v="39.80541871921173"/>
    <n v="1240.02"/>
    <n v="21.480000000000018"/>
    <n v="17400"/>
    <n v="16851"/>
    <n v="549"/>
    <n v="17103.764999999999"/>
    <n v="296.23500000000058"/>
  </r>
  <r>
    <s v="1437579"/>
    <s v="PAR CHIP 12X750 BN0503           V3"/>
    <x v="4"/>
    <x v="2"/>
    <n v="1395.33"/>
    <n v="1391.6119402985075"/>
    <n v="3.7180597014923933"/>
    <n v="1398.57"/>
    <n v="-3.2400000000000091"/>
    <n v="1408"/>
    <n v="1404.2497512437812"/>
    <n v="3.7502487562187525"/>
    <n v="1411.271"/>
    <n v="-3.2709999999999582"/>
  </r>
  <r>
    <s v="1437579"/>
    <s v="LAB CHAMDOR WHT 750      V4 BDY"/>
    <x v="4"/>
    <x v="2"/>
    <n v="2377.73"/>
    <n v="2329.4778325123152"/>
    <n v="48.252167487684801"/>
    <n v="2364.42"/>
    <n v="13.309999999999945"/>
    <n v="17200"/>
    <n v="16851"/>
    <n v="349"/>
    <n v="17103.764999999999"/>
    <n v="96.235000000000582"/>
  </r>
  <r>
    <s v="1437579"/>
    <s v="LAB CHAMDOR WHT 750  EXP V5 NCK"/>
    <x v="4"/>
    <x v="2"/>
    <n v="3326.67"/>
    <n v="3249.7142857142858"/>
    <n v="76.955714285714294"/>
    <n v="3298.46"/>
    <n v="28.210000000000036"/>
    <n v="17250"/>
    <n v="16851"/>
    <n v="399"/>
    <n v="17103.764999999999"/>
    <n v="146.23500000000058"/>
  </r>
  <r>
    <s v="1437579"/>
    <s v="WIR GENERIC TIN 36MM UNPRT GOLD LACQUER"/>
    <x v="4"/>
    <x v="2"/>
    <n v="6891.36"/>
    <n v="6847.0686274509808"/>
    <n v="44.291372549018888"/>
    <n v="6984.01"/>
    <n v="-92.650000000000546"/>
    <n v="16960"/>
    <n v="16851"/>
    <n v="109"/>
    <n v="17188.02"/>
    <n v="-228.02000000000044"/>
  </r>
  <r>
    <s v="1437579"/>
    <s v="FOI G/JUICE      35X130 ALU 750      GLD"/>
    <x v="4"/>
    <x v="2"/>
    <n v="9109.1299999999992"/>
    <n v="9098.8669950738913"/>
    <n v="10.263004926107897"/>
    <n v="9235.35"/>
    <n v="-126.22000000000116"/>
    <n v="16870"/>
    <n v="16851"/>
    <n v="19"/>
    <n v="17103.764999999999"/>
    <n v="-233.76499999999942"/>
  </r>
  <r>
    <s v="1437579"/>
    <s v="CTN CHAMDOR GEN 12X750 BN503 V4"/>
    <x v="4"/>
    <x v="2"/>
    <n v="11497.12"/>
    <n v="11149.743842364533"/>
    <n v="347.37615763546819"/>
    <n v="11316.99"/>
    <n v="180.13000000000102"/>
    <n v="1448"/>
    <n v="1404.2502463054186"/>
    <n v="43.749753694581386"/>
    <n v="1425.3140000000001"/>
    <n v="22.685999999999922"/>
  </r>
  <r>
    <s v="1437579"/>
    <s v="CORK SPARK FIRST UNPRT 750"/>
    <x v="4"/>
    <x v="2"/>
    <n v="0"/>
    <n v="21005.273631840795"/>
    <n v="-21005.273631840795"/>
    <n v="21110.3"/>
    <n v="-21110.3"/>
    <n v="0"/>
    <n v="16851"/>
    <n v="-16851"/>
    <n v="16935.255000000001"/>
    <n v="-16935.255000000001"/>
  </r>
  <r>
    <s v="1437579"/>
    <s v="BOT 0503 750 GRN   CORK  SPARKLING   NEW"/>
    <x v="4"/>
    <x v="2"/>
    <n v="84660.29"/>
    <n v="84514.841584158421"/>
    <n v="145.44841584157257"/>
    <n v="85359.99"/>
    <n v="-699.70000000001164"/>
    <n v="16880"/>
    <n v="16850.999999999996"/>
    <n v="29.000000000003638"/>
    <n v="17019.509999999998"/>
    <n v="-139.5099999999984"/>
  </r>
  <r>
    <s v="1437579"/>
    <s v="BULK CHAMDOR WHITE"/>
    <x v="4"/>
    <x v="3"/>
    <n v="58008.93"/>
    <n v="57329.061583577713"/>
    <n v="679.86841642228683"/>
    <n v="58647.63"/>
    <n v="-638.69999999999709"/>
    <n v="12788"/>
    <n v="12638.250244379276"/>
    <n v="149.74975562072359"/>
    <n v="12928.93"/>
    <n v="-140.93000000000029"/>
  </r>
  <r>
    <s v="1437579"/>
    <s v="CO2"/>
    <x v="4"/>
    <x v="5"/>
    <n v="850.81"/>
    <n v="834.12745098039215"/>
    <n v="16.682549019607791"/>
    <n v="850.81"/>
    <n v="0"/>
    <n v="154.69200000000001"/>
    <n v="151.65882352941176"/>
    <n v="3.0331764705882449"/>
    <n v="154.69200000000001"/>
    <n v="0"/>
  </r>
  <r>
    <s v="1437580"/>
    <s v=" "/>
    <x v="0"/>
    <x v="0"/>
    <n v="19012.79"/>
    <n v="0"/>
    <n v="19012.79"/>
    <n v="0"/>
    <n v="19012.79"/>
    <n v="0"/>
    <n v="0"/>
    <n v="0"/>
    <n v="0"/>
    <n v="0"/>
  </r>
  <r>
    <s v="1437580"/>
    <s v="OH: BULK PREP DEPREC"/>
    <x v="1"/>
    <x v="0"/>
    <n v="236.14"/>
    <n v="0"/>
    <n v="236.14"/>
    <n v="238.72"/>
    <n v="-2.5800000000000125"/>
    <n v="0"/>
    <n v="0"/>
    <n v="0"/>
    <n v="0"/>
    <n v="0"/>
  </r>
  <r>
    <s v="1437580"/>
    <s v="OH: INDIRECT DEPREC"/>
    <x v="1"/>
    <x v="0"/>
    <n v="1059.1600000000001"/>
    <n v="0"/>
    <n v="1059.1600000000001"/>
    <n v="1070.72"/>
    <n v="-11.559999999999945"/>
    <n v="0"/>
    <n v="0"/>
    <n v="0"/>
    <n v="0"/>
    <n v="0"/>
  </r>
  <r>
    <s v="1437580"/>
    <s v="JCL LINE 1          / MACHINE HOUR"/>
    <x v="2"/>
    <x v="0"/>
    <n v="2300.6"/>
    <n v="0"/>
    <n v="2300.6"/>
    <n v="2694.92"/>
    <n v="-394.32000000000016"/>
    <n v="5.67"/>
    <n v="0"/>
    <n v="5.67"/>
    <n v="6.6420000000000003"/>
    <n v="-0.97200000000000042"/>
  </r>
  <r>
    <s v="1437580"/>
    <s v="OH:UNUSED CAPACITY"/>
    <x v="1"/>
    <x v="0"/>
    <n v="7546.13"/>
    <n v="0"/>
    <n v="7546.13"/>
    <n v="7628.46"/>
    <n v="-82.329999999999927"/>
    <n v="0"/>
    <n v="0"/>
    <n v="0"/>
    <n v="0"/>
    <n v="0"/>
  </r>
  <r>
    <s v="1437580"/>
    <s v="JCL LINE 1          / MACHINE DEPR"/>
    <x v="2"/>
    <x v="0"/>
    <n v="10285.379999999999"/>
    <n v="0"/>
    <n v="10285.379999999999"/>
    <n v="12048.28"/>
    <n v="-1762.9000000000015"/>
    <n v="5.67"/>
    <n v="0"/>
    <n v="5.67"/>
    <n v="6.6420000000000003"/>
    <n v="-0.97200000000000042"/>
  </r>
  <r>
    <s v="1437580"/>
    <s v="OVERHEAD: BULK PREP"/>
    <x v="1"/>
    <x v="0"/>
    <n v="13611.14"/>
    <n v="0"/>
    <n v="13611.14"/>
    <n v="13759.64"/>
    <n v="-148.5"/>
    <n v="0"/>
    <n v="0"/>
    <n v="0"/>
    <n v="0"/>
    <n v="0"/>
  </r>
  <r>
    <s v="1437580"/>
    <s v="JCL LINE 1          / LABOUR HOURS"/>
    <x v="2"/>
    <x v="0"/>
    <n v="12112.99"/>
    <n v="0"/>
    <n v="12112.99"/>
    <n v="14188.28"/>
    <n v="-2075.2900000000009"/>
    <n v="119.07"/>
    <n v="0"/>
    <n v="119.07"/>
    <n v="139.47"/>
    <n v="-20.400000000000006"/>
  </r>
  <r>
    <s v="1437580"/>
    <s v="OVERHEAD: INDIRECT"/>
    <x v="1"/>
    <x v="0"/>
    <n v="29840.37"/>
    <n v="0"/>
    <n v="29840.37"/>
    <n v="30165.93"/>
    <n v="-325.56000000000131"/>
    <n v="0"/>
    <n v="0"/>
    <n v="0"/>
    <n v="0"/>
    <n v="0"/>
  </r>
  <r>
    <s v="1437580"/>
    <s v="CHAMDOR WHITE       6X750ML     GENR"/>
    <x v="3"/>
    <x v="4"/>
    <n v="-698245.45"/>
    <n v="0"/>
    <n v="-698245.45"/>
    <n v="-698245.47"/>
    <n v="2.0000000018626451E-2"/>
    <n v="-8501"/>
    <n v="0"/>
    <n v="-8501"/>
    <n v="-8501"/>
    <n v="0"/>
  </r>
  <r>
    <s v="1437580"/>
    <s v="CORK SPARK FIRST UNPRT 750 1 DISK"/>
    <x v="4"/>
    <x v="2"/>
    <n v="53576.480000000003"/>
    <n v="0"/>
    <n v="53576.480000000003"/>
    <n v="0"/>
    <n v="53576.480000000003"/>
    <n v="51500"/>
    <n v="0"/>
    <n v="51500"/>
    <n v="0"/>
    <n v="51500"/>
  </r>
  <r>
    <s v="1437580"/>
    <s v="LAB 100X125MM 363C  S/ADH OUTER CTN"/>
    <x v="4"/>
    <x v="2"/>
    <n v="879.18"/>
    <n v="847.38235294117646"/>
    <n v="31.797647058823486"/>
    <n v="864.33"/>
    <n v="14.849999999999909"/>
    <n v="8820"/>
    <n v="8501"/>
    <n v="319"/>
    <n v="8671.02"/>
    <n v="148.97999999999956"/>
  </r>
  <r>
    <s v="1437580"/>
    <s v="LAB CHAMDOR WHT 750 -BBEF NOIMP  V3S BCK"/>
    <x v="4"/>
    <x v="2"/>
    <n v="3701.12"/>
    <n v="3697.9310344827586"/>
    <n v="3.1889655172412859"/>
    <n v="3753.4"/>
    <n v="-52.2800000000002"/>
    <n v="51050"/>
    <n v="51006"/>
    <n v="44"/>
    <n v="51771.09"/>
    <n v="-721.08999999999651"/>
  </r>
  <r>
    <s v="1437580"/>
    <s v="PAR CHIP 6X750  BN0503 &amp; IMP FACETSV2"/>
    <x v="4"/>
    <x v="2"/>
    <n v="4211.46"/>
    <n v="4207.9900497512435"/>
    <n v="3.4699502487565042"/>
    <n v="4229.03"/>
    <n v="-17.569999999999709"/>
    <n v="8508"/>
    <n v="8500.9999999999982"/>
    <n v="7.000000000001819"/>
    <n v="8543.5049999999992"/>
    <n v="-35.5049999999992"/>
  </r>
  <r>
    <s v="1437580"/>
    <s v="LAB CHAMDOR WHT 750      V4 BDY"/>
    <x v="4"/>
    <x v="2"/>
    <n v="7057.15"/>
    <n v="7051.0738916256159"/>
    <n v="6.0761083743836934"/>
    <n v="7156.84"/>
    <n v="-99.690000000000509"/>
    <n v="51050"/>
    <n v="51006"/>
    <n v="44"/>
    <n v="51771.09"/>
    <n v="-721.08999999999651"/>
  </r>
  <r>
    <s v="1437580"/>
    <s v="LAB CHAMDOR WHT 750  EXP V5 NCK"/>
    <x v="4"/>
    <x v="2"/>
    <n v="9844.99"/>
    <n v="9836.5024630541866"/>
    <n v="8.48753694581319"/>
    <n v="9984.0499999999993"/>
    <n v="-139.05999999999949"/>
    <n v="51050"/>
    <n v="51006"/>
    <n v="44"/>
    <n v="51771.09"/>
    <n v="-721.08999999999651"/>
  </r>
  <r>
    <s v="1437580"/>
    <s v="WIR GENERIC TIN 36MM UNPRT GOLD LACQUER"/>
    <x v="4"/>
    <x v="2"/>
    <n v="21137.29"/>
    <n v="20725.264705882353"/>
    <n v="412.02529411764772"/>
    <n v="21139.77"/>
    <n v="-2.4799999999995634"/>
    <n v="52020"/>
    <n v="51006"/>
    <n v="1014"/>
    <n v="52026.12"/>
    <n v="-6.1200000000026193"/>
  </r>
  <r>
    <s v="1437580"/>
    <s v="FOI G/JUICE      35X130 ALU 750      GLD"/>
    <x v="4"/>
    <x v="2"/>
    <n v="27951.03"/>
    <n v="27541.201970443351"/>
    <n v="409.82802955664738"/>
    <n v="27954.32"/>
    <n v="-3.2900000000008731"/>
    <n v="51765"/>
    <n v="51006"/>
    <n v="759"/>
    <n v="51771.09"/>
    <n v="-6.0899999999965075"/>
  </r>
  <r>
    <s v="1437580"/>
    <s v="CTN CHAMDOR GEN 6X750 BN503 V2"/>
    <x v="4"/>
    <x v="2"/>
    <n v="38691.199999999997"/>
    <n v="38424.522167487681"/>
    <n v="266.67783251231594"/>
    <n v="39000.89"/>
    <n v="-309.69000000000233"/>
    <n v="8560"/>
    <n v="8501"/>
    <n v="59"/>
    <n v="8628.5149999999994"/>
    <n v="-68.514999999999418"/>
  </r>
  <r>
    <s v="1437580"/>
    <s v="CORK SPARK FIRST UNPRT 750"/>
    <x v="4"/>
    <x v="2"/>
    <n v="0"/>
    <n v="63580.507462686568"/>
    <n v="-63580.507462686568"/>
    <n v="63898.41"/>
    <n v="-63898.41"/>
    <n v="0"/>
    <n v="51006"/>
    <n v="-51006"/>
    <n v="51261.03"/>
    <n v="-51261.03"/>
  </r>
  <r>
    <s v="1437580"/>
    <s v="BOT 0503 750 GRN   CORK  SPARKLING   NEW"/>
    <x v="4"/>
    <x v="2"/>
    <n v="257010.19"/>
    <n v="255816.51485148515"/>
    <n v="1193.6751485148561"/>
    <n v="258374.68"/>
    <n v="-1364.4899999999907"/>
    <n v="51244"/>
    <n v="51006"/>
    <n v="238"/>
    <n v="51516.06"/>
    <n v="-272.05999999999767"/>
  </r>
  <r>
    <s v="1437580"/>
    <s v="BULK CHAMDOR WHITE"/>
    <x v="4"/>
    <x v="3"/>
    <n v="175605.37"/>
    <n v="173528.33822091887"/>
    <n v="2077.0317790811241"/>
    <n v="177519.49"/>
    <n v="-1914.1199999999953"/>
    <n v="38712"/>
    <n v="38254.499511241447"/>
    <n v="457.50048875855282"/>
    <n v="39134.353000000003"/>
    <n v="-422.35300000000279"/>
  </r>
  <r>
    <s v="1437580"/>
    <s v="CO2"/>
    <x v="4"/>
    <x v="5"/>
    <n v="2575.29"/>
    <n v="2524.794117647059"/>
    <n v="50.495882352940953"/>
    <n v="2575.29"/>
    <n v="0"/>
    <n v="468.23500000000001"/>
    <n v="459.05392156862746"/>
    <n v="9.1810784313725549"/>
    <n v="468.23500000000001"/>
    <n v="0"/>
  </r>
  <r>
    <s v="1437583"/>
    <s v=" "/>
    <x v="0"/>
    <x v="0"/>
    <n v="3665.75"/>
    <n v="0"/>
    <n v="3665.75"/>
    <n v="0"/>
    <n v="3665.75"/>
    <n v="0"/>
    <n v="0"/>
    <n v="0"/>
    <n v="0"/>
    <n v="0"/>
  </r>
  <r>
    <s v="1437583"/>
    <s v="JCL LINE 1          / MACHINE HOUR"/>
    <x v="2"/>
    <x v="0"/>
    <n v="645.14"/>
    <n v="0"/>
    <n v="645.14"/>
    <n v="920.2"/>
    <n v="-275.06000000000006"/>
    <n v="1.59"/>
    <n v="0"/>
    <n v="1.59"/>
    <n v="2.2679999999999998"/>
    <n v="-0.67799999999999971"/>
  </r>
  <r>
    <s v="1437583"/>
    <s v="JCL LINE 1          / MACHINE DEPR"/>
    <x v="2"/>
    <x v="0"/>
    <n v="3319.62"/>
    <n v="0"/>
    <n v="3319.62"/>
    <n v="4113.97"/>
    <n v="-794.35000000000036"/>
    <n v="1.83"/>
    <n v="0"/>
    <n v="1.83"/>
    <n v="2.2679999999999998"/>
    <n v="-0.43799999999999972"/>
  </r>
  <r>
    <s v="1437583"/>
    <s v="JCL LINE 1          / LABOUR HOURS"/>
    <x v="2"/>
    <x v="0"/>
    <n v="3396.76"/>
    <n v="0"/>
    <n v="3396.76"/>
    <n v="4844.8900000000003"/>
    <n v="-1448.13"/>
    <n v="33.39"/>
    <n v="0"/>
    <n v="33.39"/>
    <n v="47.625"/>
    <n v="-14.234999999999999"/>
  </r>
  <r>
    <s v="1437583"/>
    <s v="JCLEROUX BRUT 6X750ML"/>
    <x v="3"/>
    <x v="4"/>
    <n v="-289949.26"/>
    <n v="0"/>
    <n v="-289949.26"/>
    <n v="-289949.32"/>
    <n v="5.9999999997671694E-2"/>
    <n v="-1587.5"/>
    <n v="0"/>
    <n v="-1587.5"/>
    <n v="-1587.5"/>
    <n v="0"/>
  </r>
  <r>
    <s v="1437583"/>
    <s v="ULS JCLEROUX BRUT   1X750ML  DGO"/>
    <x v="4"/>
    <x v="1"/>
    <n v="229223.51"/>
    <n v="229343.67164179104"/>
    <n v="-120.16164179102634"/>
    <n v="230490.39"/>
    <n v="-1266.8800000000047"/>
    <n v="9520"/>
    <n v="9525"/>
    <n v="-5"/>
    <n v="9572.625"/>
    <n v="-52.625"/>
  </r>
  <r>
    <s v="1437583"/>
    <s v="LAB JCLEROUX BRUT 750 11.5% H BCK"/>
    <x v="4"/>
    <x v="2"/>
    <n v="4563.66"/>
    <n v="0"/>
    <n v="4563.66"/>
    <n v="0"/>
    <n v="4563.66"/>
    <n v="9700"/>
    <n v="0"/>
    <n v="9700"/>
    <n v="0"/>
    <n v="9700"/>
  </r>
  <r>
    <s v="1437583"/>
    <s v="PAR CHIP 6X750  BN0503 &amp; IMP FACETSV2"/>
    <x v="4"/>
    <x v="2"/>
    <n v="787.05"/>
    <n v="785.81094527363189"/>
    <n v="1.2390547263680673"/>
    <n v="789.74"/>
    <n v="-2.6900000000000546"/>
    <n v="1590"/>
    <n v="1587.500497512438"/>
    <n v="2.4995024875620402"/>
    <n v="1595.4380000000001"/>
    <n v="-5.4380000000001019"/>
  </r>
  <r>
    <s v="1437583"/>
    <s v="LAB JCLEROUX BRUT 750 12% H BCK"/>
    <x v="4"/>
    <x v="2"/>
    <n v="0"/>
    <n v="4481.3201970443351"/>
    <n v="-4481.3201970443351"/>
    <n v="4548.54"/>
    <n v="-4548.54"/>
    <n v="0"/>
    <n v="9525"/>
    <n v="-9525"/>
    <n v="9667.875"/>
    <n v="-9667.875"/>
  </r>
  <r>
    <s v="1437583"/>
    <s v="FOI JCLEROUX BRUT 34X127 ALU 750 BLUE"/>
    <x v="4"/>
    <x v="2"/>
    <n v="6933.52"/>
    <n v="6872.1970443349755"/>
    <n v="61.322955665024892"/>
    <n v="6975.28"/>
    <n v="-41.759999999999309"/>
    <n v="9610"/>
    <n v="9525"/>
    <n v="85"/>
    <n v="9667.875"/>
    <n v="-57.875"/>
  </r>
  <r>
    <s v="1437583"/>
    <s v="LAB JCLEROUX BRUT 750    BDY"/>
    <x v="4"/>
    <x v="2"/>
    <n v="9524.33"/>
    <n v="9257.0640394088678"/>
    <n v="267.26596059113217"/>
    <n v="9395.92"/>
    <n v="128.40999999999985"/>
    <n v="9800"/>
    <n v="9525"/>
    <n v="275"/>
    <n v="9667.875"/>
    <n v="132.125"/>
  </r>
  <r>
    <s v="1437583"/>
    <s v="LAB JCLEROUX BRUT 750    NCK"/>
    <x v="4"/>
    <x v="2"/>
    <n v="10458.719999999999"/>
    <n v="10377.014778325123"/>
    <n v="81.705221674876157"/>
    <n v="10532.67"/>
    <n v="-73.950000000000728"/>
    <n v="9600"/>
    <n v="9525"/>
    <n v="75"/>
    <n v="9667.875"/>
    <n v="-67.875"/>
  </r>
  <r>
    <s v="1437583"/>
    <s v="CTN JCLEROUX BRUT 6X750  BN503 V2"/>
    <x v="4"/>
    <x v="2"/>
    <n v="17431.2"/>
    <n v="17081.507389162562"/>
    <n v="349.69261083743913"/>
    <n v="17337.73"/>
    <n v="93.470000000001164"/>
    <n v="1620"/>
    <n v="1587.5004926108377"/>
    <n v="32.499507389162318"/>
    <n v="1611.3130000000001"/>
    <n v="8.6869999999998981"/>
  </r>
  <r>
    <s v="1437585"/>
    <s v=" "/>
    <x v="0"/>
    <x v="0"/>
    <n v="5058.79"/>
    <n v="0"/>
    <n v="5058.79"/>
    <n v="0"/>
    <n v="5058.79"/>
    <n v="0"/>
    <n v="0"/>
    <n v="0"/>
    <n v="0"/>
    <n v="0"/>
  </r>
  <r>
    <s v="1437585"/>
    <s v="JCL LINE 1          / MACHINE HOUR"/>
    <x v="2"/>
    <x v="0"/>
    <n v="1148.27"/>
    <n v="0"/>
    <n v="1148.27"/>
    <n v="1476.67"/>
    <n v="-328.40000000000009"/>
    <n v="2.83"/>
    <n v="0"/>
    <n v="2.83"/>
    <n v="3.6389999999999998"/>
    <n v="-0.80899999999999972"/>
  </r>
  <r>
    <s v="1437585"/>
    <s v="JCL LINE 1          / MACHINE DEPR"/>
    <x v="2"/>
    <x v="0"/>
    <n v="5133.62"/>
    <n v="0"/>
    <n v="5133.62"/>
    <n v="6601.8"/>
    <n v="-1468.1800000000003"/>
    <n v="2.83"/>
    <n v="0"/>
    <n v="2.83"/>
    <n v="3.6389999999999998"/>
    <n v="-0.80899999999999972"/>
  </r>
  <r>
    <s v="1437585"/>
    <s v="JCL LINE 1          / LABOUR HOURS"/>
    <x v="2"/>
    <x v="0"/>
    <n v="6045.81"/>
    <n v="0"/>
    <n v="6045.81"/>
    <n v="7774.72"/>
    <n v="-1728.9099999999999"/>
    <n v="59.43"/>
    <n v="0"/>
    <n v="59.43"/>
    <n v="76.424999999999997"/>
    <n v="-16.994999999999997"/>
  </r>
  <r>
    <s v="1437585"/>
    <s v="JCLEROUX LAVAL  6X750ML"/>
    <x v="3"/>
    <x v="4"/>
    <n v="-406014.44"/>
    <n v="0"/>
    <n v="-406014.44"/>
    <n v="-406014.36"/>
    <n v="-8.0000000016298145E-2"/>
    <n v="-2547.5"/>
    <n v="0"/>
    <n v="-2547.5"/>
    <n v="-2547.5"/>
    <n v="0"/>
  </r>
  <r>
    <s v="1437585"/>
    <s v="ULS JCLEROUX LAVAL     1X750ML  DGO"/>
    <x v="4"/>
    <x v="1"/>
    <n v="312293.32"/>
    <n v="312089.85074626864"/>
    <n v="203.46925373136764"/>
    <n v="313650.3"/>
    <n v="-1356.9799999999814"/>
    <n v="15295"/>
    <n v="15285"/>
    <n v="10"/>
    <n v="15361.424999999999"/>
    <n v="-66.424999999999272"/>
  </r>
  <r>
    <s v="1437585"/>
    <s v="LAB JCLEROUX LAVAL 750 12% WCAPE V11 BCK"/>
    <x v="4"/>
    <x v="2"/>
    <n v="7292.44"/>
    <n v="0"/>
    <n v="7292.44"/>
    <n v="0"/>
    <n v="7292.44"/>
    <n v="15500"/>
    <n v="0"/>
    <n v="15500"/>
    <n v="0"/>
    <n v="15500"/>
  </r>
  <r>
    <s v="1437585"/>
    <s v="PAR CHIP 6X750  BN0503 &amp; IMP FACETSV2"/>
    <x v="4"/>
    <x v="2"/>
    <n v="1261.26"/>
    <n v="1261.0149253731342"/>
    <n v="0.24507462686574399"/>
    <n v="1267.32"/>
    <n v="-6.0599999999999454"/>
    <n v="2548"/>
    <n v="2547.4995024875625"/>
    <n v="0.50049751243750507"/>
    <n v="2560.2370000000001"/>
    <n v="-12.23700000000008"/>
  </r>
  <r>
    <s v="1437585"/>
    <s v="LAB JCLEROUX LAVAL 750 NA WCAPE V11 BCK"/>
    <x v="4"/>
    <x v="2"/>
    <n v="0"/>
    <n v="7191.2906403940888"/>
    <n v="-7191.2906403940888"/>
    <n v="7299.16"/>
    <n v="-7299.16"/>
    <n v="0"/>
    <n v="15285"/>
    <n v="-15285"/>
    <n v="15514.275"/>
    <n v="-15514.275"/>
  </r>
  <r>
    <s v="1437585"/>
    <s v="FOI JCLEROUX LAVAL 34X127 ALU750GLDBLKV5"/>
    <x v="4"/>
    <x v="2"/>
    <n v="11706.18"/>
    <n v="11027.970443349754"/>
    <n v="678.20955665024667"/>
    <n v="11193.39"/>
    <n v="512.79000000000087"/>
    <n v="16225"/>
    <n v="15285"/>
    <n v="940"/>
    <n v="15514.275"/>
    <n v="710.72500000000036"/>
  </r>
  <r>
    <s v="1437585"/>
    <s v="LAB JCLEROUX LAVAL 750 V5 BDY"/>
    <x v="4"/>
    <x v="2"/>
    <n v="14772.42"/>
    <n v="14855.034482758621"/>
    <n v="-82.614482758621307"/>
    <n v="15077.86"/>
    <n v="-305.44000000000051"/>
    <n v="15200"/>
    <n v="15285"/>
    <n v="-85"/>
    <n v="15514.275"/>
    <n v="-314.27499999999964"/>
  </r>
  <r>
    <s v="1437585"/>
    <s v="LAB JCLEROUX LAVAL 750 V5 NCK"/>
    <x v="4"/>
    <x v="2"/>
    <n v="16777.53"/>
    <n v="16652.246305418721"/>
    <n v="125.28369458127781"/>
    <n v="16902.03"/>
    <n v="-124.5"/>
    <n v="15400"/>
    <n v="15285"/>
    <n v="115"/>
    <n v="15514.275"/>
    <n v="-114.27499999999964"/>
  </r>
  <r>
    <s v="1437585"/>
    <s v="CTN JCLEROUX LAVAL  6X750 BN503 MCC V2"/>
    <x v="4"/>
    <x v="2"/>
    <n v="24524.799999999999"/>
    <n v="24405.04433497537"/>
    <n v="119.75566502462971"/>
    <n v="24771.119999999999"/>
    <n v="-246.31999999999971"/>
    <n v="2560"/>
    <n v="2547.4995073891628"/>
    <n v="12.500492610837227"/>
    <n v="2585.712"/>
    <n v="-25.711999999999989"/>
  </r>
  <r>
    <s v="1437588"/>
    <s v=" "/>
    <x v="0"/>
    <x v="0"/>
    <n v="2796.96"/>
    <n v="0"/>
    <n v="2796.96"/>
    <n v="0"/>
    <n v="2796.96"/>
    <n v="0"/>
    <n v="0"/>
    <n v="0"/>
    <n v="0"/>
    <n v="0"/>
  </r>
  <r>
    <s v="1437588"/>
    <s v="JCL LINE 1          / MACHINE HOUR"/>
    <x v="2"/>
    <x v="0"/>
    <n v="507.19"/>
    <n v="0"/>
    <n v="507.19"/>
    <n v="752.97"/>
    <n v="-245.78000000000003"/>
    <n v="1.25"/>
    <n v="0"/>
    <n v="1.25"/>
    <n v="1.8560000000000001"/>
    <n v="-0.60600000000000009"/>
  </r>
  <r>
    <s v="1437588"/>
    <s v="JCL LINE 1          / MACHINE DEPR"/>
    <x v="2"/>
    <x v="0"/>
    <n v="2267.5"/>
    <n v="0"/>
    <n v="2267.5"/>
    <n v="3366.33"/>
    <n v="-1098.83"/>
    <n v="1.25"/>
    <n v="0"/>
    <n v="1.25"/>
    <n v="1.8560000000000001"/>
    <n v="-0.60600000000000009"/>
  </r>
  <r>
    <s v="1437588"/>
    <s v="JCL LINE 1          / LABOUR HOURS"/>
    <x v="2"/>
    <x v="0"/>
    <n v="2670.41"/>
    <n v="0"/>
    <n v="2670.41"/>
    <n v="3964.42"/>
    <n v="-1294.0100000000002"/>
    <n v="26.25"/>
    <n v="0"/>
    <n v="26.25"/>
    <n v="38.97"/>
    <n v="-12.719999999999999"/>
  </r>
  <r>
    <s v="1437588"/>
    <s v="JCLEROUX LAVAL ROSE 6X750ML"/>
    <x v="3"/>
    <x v="4"/>
    <n v="-206485.01"/>
    <n v="0"/>
    <n v="-206485.01"/>
    <n v="-206485.05"/>
    <n v="3.9999999979045242E-2"/>
    <n v="-1299"/>
    <n v="0"/>
    <n v="-1299"/>
    <n v="-1299"/>
    <n v="0"/>
  </r>
  <r>
    <s v="1437588"/>
    <s v="ULS JCLEROUX LAVAL ROSE   1X750ML  DGO"/>
    <x v="4"/>
    <x v="1"/>
    <n v="159032.99"/>
    <n v="158463.36318407962"/>
    <n v="569.62681592037552"/>
    <n v="159255.67999999999"/>
    <n v="-222.69000000000233"/>
    <n v="7822"/>
    <n v="7794"/>
    <n v="28"/>
    <n v="7832.97"/>
    <n v="-10.970000000000255"/>
  </r>
  <r>
    <s v="1437588"/>
    <s v="LAB JCLEROUX LAVAL ROSE750 12%WCAPEV3BCK"/>
    <x v="4"/>
    <x v="2"/>
    <n v="3763.84"/>
    <n v="0"/>
    <n v="3763.84"/>
    <n v="0"/>
    <n v="3763.84"/>
    <n v="8000"/>
    <n v="0"/>
    <n v="8000"/>
    <n v="0"/>
    <n v="8000"/>
  </r>
  <r>
    <s v="1437588"/>
    <s v="PAR CHIP 6X750  BN0503 &amp; IMP FACETSV2"/>
    <x v="4"/>
    <x v="2"/>
    <n v="645.97"/>
    <n v="643.00497512437812"/>
    <n v="2.9650248756219071"/>
    <n v="646.22"/>
    <n v="-0.25"/>
    <n v="1305"/>
    <n v="1298.9999999999998"/>
    <n v="6.0000000000002274"/>
    <n v="1305.4949999999999"/>
    <n v="-0.49499999999989086"/>
  </r>
  <r>
    <s v="1437588"/>
    <s v="LAB JCLEROUX LAVAL ROSE 750 NAWCAPEV3BCK"/>
    <x v="4"/>
    <x v="2"/>
    <n v="0"/>
    <n v="3666.9162561576354"/>
    <n v="-3666.9162561576354"/>
    <n v="3721.92"/>
    <n v="-3721.92"/>
    <n v="0"/>
    <n v="7794"/>
    <n v="-7794"/>
    <n v="7910.91"/>
    <n v="-7910.91"/>
  </r>
  <r>
    <s v="1437588"/>
    <s v="FOI JCLEROUX LAVAL ROSE 34X127 ALU 750"/>
    <x v="4"/>
    <x v="2"/>
    <n v="5732.24"/>
    <n v="5623.2906403940888"/>
    <n v="108.94935960591101"/>
    <n v="5707.64"/>
    <n v="24.599999999999454"/>
    <n v="7945"/>
    <n v="7794"/>
    <n v="151"/>
    <n v="7910.91"/>
    <n v="34.090000000000146"/>
  </r>
  <r>
    <s v="1437588"/>
    <s v="LAB JCLEROUX LAVAL ROSE 750   V2  BDY"/>
    <x v="4"/>
    <x v="2"/>
    <n v="7629.18"/>
    <n v="7574.7586206896549"/>
    <n v="54.421379310345401"/>
    <n v="7688.38"/>
    <n v="-59.199999999999818"/>
    <n v="7850"/>
    <n v="7794"/>
    <n v="56"/>
    <n v="7910.91"/>
    <n v="-60.909999999999854"/>
  </r>
  <r>
    <s v="1437588"/>
    <s v="LAB JCLEROUX LAVAL ROSE 750 V2   NCK"/>
    <x v="4"/>
    <x v="2"/>
    <n v="8661.1299999999992"/>
    <n v="8491.1724137931051"/>
    <n v="169.95758620689412"/>
    <n v="8618.5400000000009"/>
    <n v="42.589999999998327"/>
    <n v="7950"/>
    <n v="7794"/>
    <n v="156"/>
    <n v="7910.91"/>
    <n v="39.090000000000146"/>
  </r>
  <r>
    <s v="1437588"/>
    <s v="CTN JCLEROUX LAVAL ROSE 6X750 BN503MCCV2"/>
    <x v="4"/>
    <x v="2"/>
    <n v="12777.6"/>
    <n v="12574.31527093596"/>
    <n v="203.28472906404022"/>
    <n v="12762.93"/>
    <n v="14.670000000000073"/>
    <n v="1320"/>
    <n v="1299"/>
    <n v="21"/>
    <n v="1318.4849999999999"/>
    <n v="1.5150000000001"/>
  </r>
  <r>
    <s v="1437590"/>
    <s v=" "/>
    <x v="0"/>
    <x v="0"/>
    <n v="6466.9"/>
    <n v="0"/>
    <n v="6466.9"/>
    <n v="0"/>
    <n v="6466.9"/>
    <n v="0"/>
    <n v="0"/>
    <n v="0"/>
    <n v="0"/>
    <n v="0"/>
  </r>
  <r>
    <s v="1437590"/>
    <s v="JCL LINE 1          / MACHINE HOUR"/>
    <x v="2"/>
    <x v="0"/>
    <n v="1862.39"/>
    <n v="0"/>
    <n v="1862.39"/>
    <n v="2157.9899999999998"/>
    <n v="-295.59999999999968"/>
    <n v="4.59"/>
    <n v="0"/>
    <n v="4.59"/>
    <n v="5.319"/>
    <n v="-0.72900000000000009"/>
  </r>
  <r>
    <s v="1437590"/>
    <s v="JCL LINE 1          / MACHINE DEPR"/>
    <x v="2"/>
    <x v="0"/>
    <n v="8326.26"/>
    <n v="0"/>
    <n v="8326.26"/>
    <n v="9647.82"/>
    <n v="-1321.5599999999995"/>
    <n v="4.59"/>
    <n v="0"/>
    <n v="4.59"/>
    <n v="5.319"/>
    <n v="-0.72900000000000009"/>
  </r>
  <r>
    <s v="1437590"/>
    <s v="JCL LINE 1          / LABOUR HOURS"/>
    <x v="2"/>
    <x v="0"/>
    <n v="9805.75"/>
    <n v="0"/>
    <n v="9805.75"/>
    <n v="11362.43"/>
    <n v="-1556.6800000000003"/>
    <n v="96.39"/>
    <n v="0"/>
    <n v="96.39"/>
    <n v="111.69199999999999"/>
    <n v="-15.301999999999992"/>
  </r>
  <r>
    <s v="1437590"/>
    <s v="PONGRACZ             6X750ML         EU"/>
    <x v="3"/>
    <x v="4"/>
    <n v="-719679.3"/>
    <n v="0"/>
    <n v="-719679.3"/>
    <n v="-719679.3"/>
    <n v="0"/>
    <n v="-3989"/>
    <n v="0"/>
    <n v="-3989"/>
    <n v="-3989"/>
    <n v="0"/>
  </r>
  <r>
    <s v="1437590"/>
    <s v="ULS PONGRACZ                1X750ML  DGO"/>
    <x v="4"/>
    <x v="1"/>
    <n v="579526.54"/>
    <n v="579115.13432835822"/>
    <n v="411.40567164181266"/>
    <n v="582010.71"/>
    <n v="-2484.1699999999255"/>
    <n v="23951"/>
    <n v="23934"/>
    <n v="17"/>
    <n v="24053.67"/>
    <n v="-102.66999999999825"/>
  </r>
  <r>
    <s v="1437590"/>
    <s v="LAB PONGRACZ 750 12.5% 53X77 DISTV7H BCK"/>
    <x v="4"/>
    <x v="2"/>
    <n v="2621.2800000000002"/>
    <n v="0"/>
    <n v="2621.2800000000002"/>
    <n v="0"/>
    <n v="2621.2800000000002"/>
    <n v="24000"/>
    <n v="0"/>
    <n v="24000"/>
    <n v="0"/>
    <n v="24000"/>
  </r>
  <r>
    <s v="1437590"/>
    <s v="LAB 100X125MMWHT SEMI-GLOSSS/ADHOUTERCTN"/>
    <x v="4"/>
    <x v="2"/>
    <n v="697.98"/>
    <n v="679.08910891089113"/>
    <n v="18.890891089108891"/>
    <n v="685.88"/>
    <n v="12.100000000000023"/>
    <n v="8200"/>
    <n v="7978"/>
    <n v="222"/>
    <n v="8057.78"/>
    <n v="142.22000000000025"/>
  </r>
  <r>
    <s v="1437590"/>
    <s v="PAR CHIP 6X750  BN R0917         V2"/>
    <x v="4"/>
    <x v="2"/>
    <n v="1522.09"/>
    <n v="1519.8109452736319"/>
    <n v="2.279054726368031"/>
    <n v="1527.41"/>
    <n v="-5.3200000000001637"/>
    <n v="3995"/>
    <n v="3989"/>
    <n v="6"/>
    <n v="4008.9450000000002"/>
    <n v="-13.945000000000164"/>
  </r>
  <r>
    <s v="1437590"/>
    <s v="LAB PONGRACZ 750 12% 53X77 DIST V7 BCK"/>
    <x v="4"/>
    <x v="2"/>
    <n v="0"/>
    <n v="2614.0689655172414"/>
    <n v="-2614.0689655172414"/>
    <n v="2653.28"/>
    <n v="-2653.28"/>
    <n v="0"/>
    <n v="23934"/>
    <n v="-23934"/>
    <n v="24293.01"/>
    <n v="-24293.01"/>
  </r>
  <r>
    <s v="1437590"/>
    <s v="LAB PONGRACZ 750 PNOIR/CHRD  V6 BDY"/>
    <x v="4"/>
    <x v="2"/>
    <n v="11978.4"/>
    <n v="11945.458128078817"/>
    <n v="32.94187192118261"/>
    <n v="12124.64"/>
    <n v="-146.23999999999978"/>
    <n v="24000"/>
    <n v="23934"/>
    <n v="66"/>
    <n v="24293.01"/>
    <n v="-293.0099999999984"/>
  </r>
  <r>
    <s v="1437590"/>
    <s v="LAB PONGRACZ 750      V7 NCK"/>
    <x v="4"/>
    <x v="2"/>
    <n v="20502.72"/>
    <n v="20446.334975369457"/>
    <n v="56.385024630544649"/>
    <n v="20753.03"/>
    <n v="-250.30999999999767"/>
    <n v="24000"/>
    <n v="23934"/>
    <n v="66"/>
    <n v="24293.01"/>
    <n v="-293.0099999999984"/>
  </r>
  <r>
    <s v="1437590"/>
    <s v="FOI PONGRACZ 35X152 POLY 750  V4"/>
    <x v="4"/>
    <x v="2"/>
    <n v="36310.79"/>
    <n v="35971.123152709362"/>
    <n v="339.66684729063854"/>
    <n v="36510.69"/>
    <n v="-199.90000000000146"/>
    <n v="24160"/>
    <n v="23934"/>
    <n v="226"/>
    <n v="24293.01"/>
    <n v="-133.0099999999984"/>
  </r>
  <r>
    <s v="1437590"/>
    <s v="CTN PONGRACZ     6X750  BN917 MCC V6"/>
    <x v="4"/>
    <x v="2"/>
    <n v="40058.199999999997"/>
    <n v="39650.660098522167"/>
    <n v="407.53990147783043"/>
    <n v="40245.42"/>
    <n v="-187.22000000000116"/>
    <n v="4030"/>
    <n v="3989"/>
    <n v="41"/>
    <n v="4048.835"/>
    <n v="-18.835000000000036"/>
  </r>
  <r>
    <s v="1437594"/>
    <s v=" "/>
    <x v="0"/>
    <x v="0"/>
    <n v="9159.85"/>
    <n v="0"/>
    <n v="9159.85"/>
    <n v="0"/>
    <n v="9159.85"/>
    <n v="0"/>
    <n v="0"/>
    <n v="0"/>
    <n v="0"/>
    <n v="0"/>
  </r>
  <r>
    <s v="1437594"/>
    <s v="JCL LINE 1          / MACHINE HOUR"/>
    <x v="2"/>
    <x v="0"/>
    <n v="3213.54"/>
    <n v="0"/>
    <n v="3213.54"/>
    <n v="3616.49"/>
    <n v="-402.94999999999982"/>
    <n v="7.92"/>
    <n v="0"/>
    <n v="7.92"/>
    <n v="8.9130000000000003"/>
    <n v="-0.99300000000000033"/>
  </r>
  <r>
    <s v="1437594"/>
    <s v="JCL LINE 1          / MACHINE DEPR"/>
    <x v="2"/>
    <x v="0"/>
    <n v="14366.88"/>
    <n v="0"/>
    <n v="14366.88"/>
    <n v="16168.38"/>
    <n v="-1801.5"/>
    <n v="7.92"/>
    <n v="0"/>
    <n v="7.92"/>
    <n v="8.9130000000000003"/>
    <n v="-0.99300000000000033"/>
  </r>
  <r>
    <s v="1437594"/>
    <s v="JCL LINE 1          / LABOUR HOURS"/>
    <x v="2"/>
    <x v="0"/>
    <n v="16919.740000000002"/>
    <n v="0"/>
    <n v="16919.740000000002"/>
    <n v="19041.82"/>
    <n v="-2122.0799999999981"/>
    <n v="166.32"/>
    <n v="0"/>
    <n v="166.32"/>
    <n v="187.18"/>
    <n v="-20.860000000000014"/>
  </r>
  <r>
    <s v="1437594"/>
    <s v="PONGRACZ             6X750ML"/>
    <x v="3"/>
    <x v="4"/>
    <n v="-1205506.05"/>
    <n v="0"/>
    <n v="-1205506.05"/>
    <n v="-1205506.04"/>
    <n v="-1.0000000009313226E-2"/>
    <n v="-6685"/>
    <n v="0"/>
    <n v="-6685"/>
    <n v="-6685"/>
    <n v="0"/>
  </r>
  <r>
    <s v="1437594"/>
    <s v="ULS PONGRACZ                1X750ML  DGO"/>
    <x v="4"/>
    <x v="1"/>
    <n v="971604.03"/>
    <n v="970515.07462686568"/>
    <n v="1088.9553731343476"/>
    <n v="975367.65"/>
    <n v="-3763.6199999999953"/>
    <n v="40155"/>
    <n v="40110"/>
    <n v="45"/>
    <n v="40310.550000000003"/>
    <n v="-155.55000000000291"/>
  </r>
  <r>
    <s v="1437594"/>
    <s v="LAB PONGRACZ 750 12.5% 53X77 V6H BCK"/>
    <x v="4"/>
    <x v="2"/>
    <n v="4407.03"/>
    <n v="0"/>
    <n v="4407.03"/>
    <n v="0"/>
    <n v="4407.03"/>
    <n v="40350"/>
    <n v="0"/>
    <n v="40350"/>
    <n v="0"/>
    <n v="40350"/>
  </r>
  <r>
    <s v="1437594"/>
    <s v="LAB 100X125MMWHT SEMI-GLOSSS/ADHOUTERCTN"/>
    <x v="4"/>
    <x v="2"/>
    <n v="612.86"/>
    <n v="569.02970297029708"/>
    <n v="43.830297029702933"/>
    <n v="574.72"/>
    <n v="38.139999999999986"/>
    <n v="7200"/>
    <n v="6685"/>
    <n v="515"/>
    <n v="6751.85"/>
    <n v="448.14999999999964"/>
  </r>
  <r>
    <s v="1437594"/>
    <s v="PAR CHIP 6X750  BN R0917         V2"/>
    <x v="4"/>
    <x v="2"/>
    <n v="2541.27"/>
    <n v="2546.9850746268653"/>
    <n v="-5.7150746268653165"/>
    <n v="2559.7199999999998"/>
    <n v="-18.449999999999818"/>
    <n v="6670"/>
    <n v="6685"/>
    <n v="-15"/>
    <n v="6718.4250000000002"/>
    <n v="-48.425000000000182"/>
  </r>
  <r>
    <s v="1437594"/>
    <s v="LAB PONGRACZ 750 12% 53X77  V6H BCK"/>
    <x v="4"/>
    <x v="2"/>
    <n v="0"/>
    <n v="4380.8177339901476"/>
    <n v="-4380.8177339901476"/>
    <n v="4446.53"/>
    <n v="-4446.53"/>
    <n v="0"/>
    <n v="40110"/>
    <n v="-40110"/>
    <n v="40711.65"/>
    <n v="-40711.65"/>
  </r>
  <r>
    <s v="1437594"/>
    <s v="LAB PONGRACZ 750 PNOIR/CHRD  V6 BDY"/>
    <x v="4"/>
    <x v="2"/>
    <n v="20088.78"/>
    <n v="20018.896551724138"/>
    <n v="69.883448275861156"/>
    <n v="20319.18"/>
    <n v="-230.40000000000146"/>
    <n v="40250"/>
    <n v="40110"/>
    <n v="140"/>
    <n v="40711.65"/>
    <n v="-461.65000000000146"/>
  </r>
  <r>
    <s v="1437594"/>
    <s v="LAB PONGRACZ 750      V7 NCK"/>
    <x v="4"/>
    <x v="2"/>
    <n v="33744.06"/>
    <n v="34265.172413793101"/>
    <n v="-521.11241379310377"/>
    <n v="34779.15"/>
    <n v="-1035.0900000000038"/>
    <n v="39500"/>
    <n v="40110"/>
    <n v="-610"/>
    <n v="40711.65"/>
    <n v="-1211.6500000000015"/>
  </r>
  <r>
    <s v="1437594"/>
    <s v="FOI PONGRACZ 35X152 POLY 750  V4"/>
    <x v="4"/>
    <x v="2"/>
    <n v="61454.81"/>
    <n v="60282.522167487681"/>
    <n v="1172.2878325123165"/>
    <n v="61186.76"/>
    <n v="268.04999999999563"/>
    <n v="40890"/>
    <n v="40110"/>
    <n v="780"/>
    <n v="40711.65"/>
    <n v="178.34999999999854"/>
  </r>
  <r>
    <s v="1437594"/>
    <s v="CTN PONGRACZ     6X750  BN917 MCC V6"/>
    <x v="4"/>
    <x v="2"/>
    <n v="67393.2"/>
    <n v="66448.896551724145"/>
    <n v="944.30344827585213"/>
    <n v="67445.63"/>
    <n v="-52.430000000007567"/>
    <n v="6780"/>
    <n v="6685"/>
    <n v="95"/>
    <n v="6785.2749999999996"/>
    <n v="-5.2749999999996362"/>
  </r>
  <r>
    <s v="1437596"/>
    <s v=" "/>
    <x v="0"/>
    <x v="0"/>
    <n v="589.92999999999995"/>
    <n v="0"/>
    <n v="589.92999999999995"/>
    <n v="0"/>
    <n v="589.92999999999995"/>
    <n v="0"/>
    <n v="0"/>
    <n v="0"/>
    <n v="0"/>
    <n v="0"/>
  </r>
  <r>
    <s v="1437596"/>
    <s v="JCL LINE 1          / MACHINE HOUR"/>
    <x v="2"/>
    <x v="0"/>
    <n v="36.520000000000003"/>
    <n v="0"/>
    <n v="36.520000000000003"/>
    <n v="92.51"/>
    <n v="-55.99"/>
    <n v="0.09"/>
    <n v="0"/>
    <n v="0.09"/>
    <n v="0.22800000000000001"/>
    <n v="-0.13800000000000001"/>
  </r>
  <r>
    <s v="1437596"/>
    <s v="JCL LINE 1          / MACHINE DEPR"/>
    <x v="2"/>
    <x v="0"/>
    <n v="163.26"/>
    <n v="0"/>
    <n v="163.26"/>
    <n v="413.58"/>
    <n v="-250.32"/>
    <n v="0.09"/>
    <n v="0"/>
    <n v="0.09"/>
    <n v="0.22800000000000001"/>
    <n v="-0.13800000000000001"/>
  </r>
  <r>
    <s v="1437596"/>
    <s v="JCL LINE 1          / LABOUR HOURS"/>
    <x v="2"/>
    <x v="0"/>
    <n v="192.27"/>
    <n v="0"/>
    <n v="192.27"/>
    <n v="487.08"/>
    <n v="-294.80999999999995"/>
    <n v="1.89"/>
    <n v="0"/>
    <n v="1.89"/>
    <n v="4.7880000000000003"/>
    <n v="-2.8980000000000006"/>
  </r>
  <r>
    <s v="1437596"/>
    <s v="PONGRACZ ROSE       6X750ML        EU"/>
    <x v="3"/>
    <x v="4"/>
    <n v="-32028.13"/>
    <n v="0"/>
    <n v="-32028.13"/>
    <n v="-32028.13"/>
    <n v="0"/>
    <n v="-171"/>
    <n v="0"/>
    <n v="-171"/>
    <n v="-171"/>
    <n v="0"/>
  </r>
  <r>
    <s v="1437596"/>
    <s v="ULS PONGRACZ ROSE           1X750ML  DGO"/>
    <x v="4"/>
    <x v="1"/>
    <n v="24765.7"/>
    <n v="24814.059701492537"/>
    <n v="-48.35970149253626"/>
    <n v="24938.13"/>
    <n v="-172.43000000000029"/>
    <n v="1024"/>
    <n v="1026"/>
    <n v="-2"/>
    <n v="1031.1300000000001"/>
    <n v="-7.1300000000001091"/>
  </r>
  <r>
    <s v="1437596"/>
    <s v="LAB PONGRACZ ROSE 750 12.5% DIST BCK"/>
    <x v="4"/>
    <x v="2"/>
    <n v="315.70999999999998"/>
    <n v="0"/>
    <n v="315.70999999999998"/>
    <n v="0"/>
    <n v="315.70999999999998"/>
    <n v="1100"/>
    <n v="0"/>
    <n v="1100"/>
    <n v="0"/>
    <n v="1100"/>
  </r>
  <r>
    <s v="1437596"/>
    <s v="LAB 100X125MMWHT SEMI-GLOSSS/ADHOUTERCTN"/>
    <x v="4"/>
    <x v="2"/>
    <n v="29.79"/>
    <n v="29.10891089108911"/>
    <n v="0.68108910891088925"/>
    <n v="29.4"/>
    <n v="0.39000000000000057"/>
    <n v="350"/>
    <n v="342"/>
    <n v="8"/>
    <n v="345.42"/>
    <n v="4.5799999999999841"/>
  </r>
  <r>
    <s v="1437596"/>
    <s v="PAR CHIP 6X750  BN R0917         V2"/>
    <x v="4"/>
    <x v="2"/>
    <n v="66.680000000000007"/>
    <n v="65.154228855721399"/>
    <n v="1.5257711442786075"/>
    <n v="65.48"/>
    <n v="1.2000000000000028"/>
    <n v="175"/>
    <n v="171"/>
    <n v="4"/>
    <n v="171.85499999999999"/>
    <n v="3.1450000000000102"/>
  </r>
  <r>
    <s v="1437596"/>
    <s v="LAB PONGRACZ ROSE 750 12% DIST BCK"/>
    <x v="4"/>
    <x v="2"/>
    <n v="0"/>
    <n v="294.4729064039409"/>
    <n v="-294.4729064039409"/>
    <n v="298.89"/>
    <n v="-298.89"/>
    <n v="0"/>
    <n v="1026"/>
    <n v="-1026"/>
    <n v="1041.3900000000001"/>
    <n v="-1041.3900000000001"/>
  </r>
  <r>
    <s v="1437596"/>
    <s v="LAB PONGRACZ ROSE 750                BDY"/>
    <x v="4"/>
    <x v="2"/>
    <n v="1237.3"/>
    <n v="1154.0689655172416"/>
    <n v="83.231034482758332"/>
    <n v="1171.3800000000001"/>
    <n v="65.919999999999845"/>
    <n v="1100"/>
    <n v="1026"/>
    <n v="74"/>
    <n v="1041.3900000000001"/>
    <n v="58.6099999999999"/>
  </r>
  <r>
    <s v="1437596"/>
    <s v="LAB PONGRACZ ROSE 750           NCK"/>
    <x v="4"/>
    <x v="2"/>
    <n v="1360.26"/>
    <n v="1268.7487684729065"/>
    <n v="91.511231527093514"/>
    <n v="1287.78"/>
    <n v="72.480000000000018"/>
    <n v="1100"/>
    <n v="1026"/>
    <n v="74"/>
    <n v="1041.3900000000001"/>
    <n v="58.6099999999999"/>
  </r>
  <r>
    <s v="1437596"/>
    <s v="FOI PONGRACZ ROSE 35X152 POLY 750"/>
    <x v="4"/>
    <x v="2"/>
    <n v="1546.96"/>
    <n v="1511.6059113300494"/>
    <n v="35.35408866995067"/>
    <n v="1534.28"/>
    <n v="12.680000000000064"/>
    <n v="1050"/>
    <n v="1026"/>
    <n v="24"/>
    <n v="1041.3900000000001"/>
    <n v="8.6099999999999"/>
  </r>
  <r>
    <s v="1437596"/>
    <s v="CTN PONGRACZ ROSE 6X750 BN917 MCC V2"/>
    <x v="4"/>
    <x v="2"/>
    <n v="1723.75"/>
    <n v="1684.3546798029556"/>
    <n v="39.395320197044384"/>
    <n v="1709.62"/>
    <n v="14.130000000000109"/>
    <n v="175"/>
    <n v="171"/>
    <n v="4"/>
    <n v="173.565"/>
    <n v="1.4350000000000023"/>
  </r>
  <r>
    <s v="1437597"/>
    <s v=" "/>
    <x v="0"/>
    <x v="0"/>
    <n v="-2767.43"/>
    <n v="0"/>
    <n v="-2767.43"/>
    <n v="0"/>
    <n v="-2767.43"/>
    <n v="0"/>
    <n v="0"/>
    <n v="0"/>
    <n v="0"/>
    <n v="0"/>
  </r>
  <r>
    <s v="1437597"/>
    <s v="OH: BULK PREP DEPREC"/>
    <x v="1"/>
    <x v="0"/>
    <n v="69.87"/>
    <n v="0"/>
    <n v="69.87"/>
    <n v="68.97"/>
    <n v="0.90000000000000568"/>
    <n v="0"/>
    <n v="0"/>
    <n v="0"/>
    <n v="0"/>
    <n v="0"/>
  </r>
  <r>
    <s v="1437597"/>
    <s v="OH: INDIRECT DEPREC"/>
    <x v="1"/>
    <x v="0"/>
    <n v="313.38"/>
    <n v="0"/>
    <n v="313.38"/>
    <n v="309.33999999999997"/>
    <n v="4.0400000000000205"/>
    <n v="0"/>
    <n v="0"/>
    <n v="0"/>
    <n v="0"/>
    <n v="0"/>
  </r>
  <r>
    <s v="1437597"/>
    <s v="JCL LINE 1          / MACHINE HOUR"/>
    <x v="2"/>
    <x v="0"/>
    <n v="1048.46"/>
    <n v="0"/>
    <n v="1048.46"/>
    <n v="780.31"/>
    <n v="268.15000000000009"/>
    <n v="2.5840000000000001"/>
    <n v="0"/>
    <n v="2.5840000000000001"/>
    <n v="1.923"/>
    <n v="0.66100000000000003"/>
  </r>
  <r>
    <s v="1437597"/>
    <s v="OH:UNUSED CAPACITY"/>
    <x v="1"/>
    <x v="0"/>
    <n v="2232.73"/>
    <n v="0"/>
    <n v="2232.73"/>
    <n v="2203.9299999999998"/>
    <n v="28.800000000000182"/>
    <n v="0"/>
    <n v="0"/>
    <n v="0"/>
    <n v="0"/>
    <n v="0"/>
  </r>
  <r>
    <s v="1437597"/>
    <s v="JCL LINE 1          / MACHINE DEPR"/>
    <x v="2"/>
    <x v="0"/>
    <n v="4687.38"/>
    <n v="0"/>
    <n v="4687.38"/>
    <n v="3488.55"/>
    <n v="1198.83"/>
    <n v="2.5840000000000001"/>
    <n v="0"/>
    <n v="2.5840000000000001"/>
    <n v="1.923"/>
    <n v="0.66100000000000003"/>
  </r>
  <r>
    <s v="1437597"/>
    <s v="OVERHEAD: BULK PREP"/>
    <x v="1"/>
    <x v="0"/>
    <n v="4027.23"/>
    <n v="0"/>
    <n v="4027.23"/>
    <n v="3975.28"/>
    <n v="51.949999999999818"/>
    <n v="0"/>
    <n v="0"/>
    <n v="0"/>
    <n v="0"/>
    <n v="0"/>
  </r>
  <r>
    <s v="1437597"/>
    <s v="JCL LINE 1          / LABOUR HOURS"/>
    <x v="2"/>
    <x v="0"/>
    <n v="5520.28"/>
    <n v="0"/>
    <n v="5520.28"/>
    <n v="4108.33"/>
    <n v="1411.9499999999998"/>
    <n v="54.264000000000003"/>
    <n v="0"/>
    <n v="54.264000000000003"/>
    <n v="40.384999999999998"/>
    <n v="13.879000000000005"/>
  </r>
  <r>
    <s v="1437597"/>
    <s v="OVERHEAD: INDIRECT"/>
    <x v="1"/>
    <x v="0"/>
    <n v="8829.09"/>
    <n v="0"/>
    <n v="8829.09"/>
    <n v="8715.2000000000007"/>
    <n v="113.88999999999942"/>
    <n v="0"/>
    <n v="0"/>
    <n v="0"/>
    <n v="0"/>
    <n v="0"/>
  </r>
  <r>
    <s v="1437597"/>
    <s v="NED CUVEE BRUT 12X750ML              NEW"/>
    <x v="3"/>
    <x v="4"/>
    <n v="-245736.13"/>
    <n v="0"/>
    <n v="-245736.13"/>
    <n v="-245736.11"/>
    <n v="-2.0000000018626451E-2"/>
    <n v="-1250"/>
    <n v="0"/>
    <n v="-1250"/>
    <n v="-1250"/>
    <n v="0"/>
  </r>
  <r>
    <s v="1437597"/>
    <s v="LAB 100X125MMWHT SEMI-GLOSSS/ADHOUTERCTN"/>
    <x v="4"/>
    <x v="2"/>
    <n v="119.17"/>
    <n v="106.39603960396039"/>
    <n v="12.773960396039612"/>
    <n v="107.46"/>
    <n v="11.710000000000008"/>
    <n v="1400"/>
    <n v="1250"/>
    <n v="150"/>
    <n v="1262.5"/>
    <n v="137.5"/>
  </r>
  <r>
    <s v="1437597"/>
    <s v="PAR CHIP 12X750 BN966            V2"/>
    <x v="4"/>
    <x v="2"/>
    <n v="1295.97"/>
    <n v="1288.7462686567164"/>
    <n v="7.223731343283589"/>
    <n v="1295.19"/>
    <n v="0.77999999999997272"/>
    <n v="1257"/>
    <n v="1250"/>
    <n v="7"/>
    <n v="1256.25"/>
    <n v="0.75"/>
  </r>
  <r>
    <s v="1437597"/>
    <s v="LAB NED CUVEE BRUT 750 NA     V7  BCK"/>
    <x v="4"/>
    <x v="2"/>
    <n v="3003.15"/>
    <n v="3003.152709359606"/>
    <n v="-2.7093596058875846E-3"/>
    <n v="3048.2"/>
    <n v="-45.049999999999727"/>
    <n v="15000"/>
    <n v="15000"/>
    <n v="0"/>
    <n v="15225"/>
    <n v="-225"/>
  </r>
  <r>
    <s v="1437597"/>
    <s v="WIR NED TIN  36MM PRT V3"/>
    <x v="4"/>
    <x v="2"/>
    <n v="7362.97"/>
    <n v="7218.5980392156862"/>
    <n v="144.37196078431407"/>
    <n v="7362.97"/>
    <n v="0"/>
    <n v="15300"/>
    <n v="15000"/>
    <n v="300"/>
    <n v="15300"/>
    <n v="0"/>
  </r>
  <r>
    <s v="1437597"/>
    <s v="LAB NED CUVEE BRUT 750 V4 BDY"/>
    <x v="4"/>
    <x v="2"/>
    <n v="8488.7999999999993"/>
    <n v="8488.7980295566485"/>
    <n v="1.9704433507286012E-3"/>
    <n v="8616.1299999999992"/>
    <n v="-127.32999999999993"/>
    <n v="15000"/>
    <n v="15000"/>
    <n v="0"/>
    <n v="15225"/>
    <n v="-225"/>
  </r>
  <r>
    <s v="1437597"/>
    <s v="FOI NED CUVEE BRUT  34X150 ALU    GLD V2"/>
    <x v="4"/>
    <x v="2"/>
    <n v="12397.41"/>
    <n v="12214.197044334975"/>
    <n v="183.21295566502522"/>
    <n v="12397.41"/>
    <n v="0"/>
    <n v="15225"/>
    <n v="15000"/>
    <n v="225"/>
    <n v="15225"/>
    <n v="0"/>
  </r>
  <r>
    <s v="1437597"/>
    <s v="LAB NED CUVEE BRUT 750/1.5L  V5 NCK"/>
    <x v="4"/>
    <x v="2"/>
    <n v="12474"/>
    <n v="12474"/>
    <n v="0"/>
    <n v="12661.11"/>
    <n v="-187.11000000000058"/>
    <n v="15000"/>
    <n v="15000"/>
    <n v="0"/>
    <n v="15225"/>
    <n v="-225"/>
  </r>
  <r>
    <s v="1437597"/>
    <s v="CTN NED CUVEE BRUT 12X750 BN966 V3"/>
    <x v="4"/>
    <x v="2"/>
    <n v="13096.08"/>
    <n v="12900"/>
    <n v="196.07999999999993"/>
    <n v="13093.5"/>
    <n v="2.5799999999999272"/>
    <n v="1269"/>
    <n v="1250"/>
    <n v="19"/>
    <n v="1268.75"/>
    <n v="0.25"/>
  </r>
  <r>
    <s v="1437597"/>
    <s v="CORK NED SPARK 48X30.5 EXTRA PRT"/>
    <x v="4"/>
    <x v="2"/>
    <n v="18791.439999999999"/>
    <n v="18697.950248756217"/>
    <n v="93.489751243781939"/>
    <n v="18791.439999999999"/>
    <n v="0"/>
    <n v="15075"/>
    <n v="15000"/>
    <n v="75"/>
    <n v="15075"/>
    <n v="0"/>
  </r>
  <r>
    <s v="1437597"/>
    <s v="BOT 0966 750 GRN   CORK  SPARK       NEW"/>
    <x v="4"/>
    <x v="2"/>
    <n v="79658.55"/>
    <n v="79658.554455445541"/>
    <n v="-4.4554455380421132E-3"/>
    <n v="80455.14"/>
    <n v="-796.58999999999651"/>
    <n v="15000"/>
    <n v="15000"/>
    <n v="0"/>
    <n v="15150"/>
    <n v="-150"/>
  </r>
  <r>
    <s v="1437597"/>
    <s v="BULK NED CUVEE BRUT"/>
    <x v="4"/>
    <x v="3"/>
    <n v="64330.25"/>
    <n v="63184.388059701494"/>
    <n v="1145.8619402985059"/>
    <n v="63500.31"/>
    <n v="829.94000000000233"/>
    <n v="11454"/>
    <n v="11250"/>
    <n v="204"/>
    <n v="11306.25"/>
    <n v="147.75"/>
  </r>
  <r>
    <s v="1437597"/>
    <s v="CO2"/>
    <x v="4"/>
    <x v="5"/>
    <n v="757.35"/>
    <n v="742.5"/>
    <n v="14.850000000000023"/>
    <n v="757.35"/>
    <n v="0"/>
    <n v="137.69999999999999"/>
    <n v="134.99999999999997"/>
    <n v="2.7000000000000171"/>
    <n v="137.69999999999999"/>
    <n v="0"/>
  </r>
  <r>
    <s v="1437598"/>
    <s v=" "/>
    <x v="0"/>
    <x v="0"/>
    <n v="-1758.04"/>
    <n v="0"/>
    <n v="-1758.04"/>
    <n v="0"/>
    <n v="-1758.04"/>
    <n v="0"/>
    <n v="0"/>
    <n v="0"/>
    <n v="0"/>
    <n v="0"/>
  </r>
  <r>
    <s v="1437598"/>
    <s v="OH: BULK PREP DEPREC"/>
    <x v="1"/>
    <x v="0"/>
    <n v="67.040000000000006"/>
    <n v="0"/>
    <n v="67.040000000000006"/>
    <n v="66.209999999999994"/>
    <n v="0.83000000000001251"/>
    <n v="0"/>
    <n v="0"/>
    <n v="0"/>
    <n v="0"/>
    <n v="0"/>
  </r>
  <r>
    <s v="1437598"/>
    <s v="OH: INDIRECT DEPREC"/>
    <x v="1"/>
    <x v="0"/>
    <n v="300.69"/>
    <n v="0"/>
    <n v="300.69"/>
    <n v="296.97000000000003"/>
    <n v="3.7199999999999704"/>
    <n v="0"/>
    <n v="0"/>
    <n v="0"/>
    <n v="0"/>
    <n v="0"/>
  </r>
  <r>
    <s v="1437598"/>
    <s v="JCL LINE 1          / MACHINE HOUR"/>
    <x v="2"/>
    <x v="0"/>
    <n v="912.94"/>
    <n v="0"/>
    <n v="912.94"/>
    <n v="749.1"/>
    <n v="163.84000000000003"/>
    <n v="2.25"/>
    <n v="0"/>
    <n v="2.25"/>
    <n v="1.8460000000000001"/>
    <n v="0.40399999999999991"/>
  </r>
  <r>
    <s v="1437598"/>
    <s v="OH:UNUSED CAPACITY"/>
    <x v="1"/>
    <x v="0"/>
    <n v="2142.2800000000002"/>
    <n v="0"/>
    <n v="2142.2800000000002"/>
    <n v="2115.77"/>
    <n v="26.510000000000218"/>
    <n v="0"/>
    <n v="0"/>
    <n v="0"/>
    <n v="0"/>
    <n v="0"/>
  </r>
  <r>
    <s v="1437598"/>
    <s v="JCL LINE 1          / MACHINE DEPR"/>
    <x v="2"/>
    <x v="0"/>
    <n v="4081.5"/>
    <n v="0"/>
    <n v="4081.5"/>
    <n v="3349.01"/>
    <n v="732.48999999999978"/>
    <n v="2.25"/>
    <n v="0"/>
    <n v="2.25"/>
    <n v="1.8460000000000001"/>
    <n v="0.40399999999999991"/>
  </r>
  <r>
    <s v="1437598"/>
    <s v="OVERHEAD: BULK PREP"/>
    <x v="1"/>
    <x v="0"/>
    <n v="3864.08"/>
    <n v="0"/>
    <n v="3864.08"/>
    <n v="3816.27"/>
    <n v="47.809999999999945"/>
    <n v="0"/>
    <n v="0"/>
    <n v="0"/>
    <n v="0"/>
    <n v="0"/>
  </r>
  <r>
    <s v="1437598"/>
    <s v="JCL LINE 1          / LABOUR HOURS"/>
    <x v="2"/>
    <x v="0"/>
    <n v="4806.74"/>
    <n v="0"/>
    <n v="4806.74"/>
    <n v="3943.99"/>
    <n v="862.75"/>
    <n v="47.25"/>
    <n v="0"/>
    <n v="47.25"/>
    <n v="38.768999999999998"/>
    <n v="8.4810000000000016"/>
  </r>
  <r>
    <s v="1437598"/>
    <s v="OVERHEAD: INDIRECT"/>
    <x v="1"/>
    <x v="0"/>
    <n v="8471.42"/>
    <n v="0"/>
    <n v="8471.42"/>
    <n v="8366.59"/>
    <n v="104.82999999999993"/>
    <n v="0"/>
    <n v="0"/>
    <n v="0"/>
    <n v="0"/>
    <n v="0"/>
  </r>
  <r>
    <s v="1437598"/>
    <s v="NED CUVEE BRUT 12X750ML          EXP NEW"/>
    <x v="3"/>
    <x v="4"/>
    <n v="-235906.68"/>
    <n v="0"/>
    <n v="-235906.68"/>
    <n v="-235906.67"/>
    <n v="-9.9999999802093953E-3"/>
    <n v="-1200"/>
    <n v="0"/>
    <n v="-1200"/>
    <n v="-1200"/>
    <n v="0"/>
  </r>
  <r>
    <s v="1437598"/>
    <s v="LAB 100X125MMWHT SEMI-GLOSSS/ADHOUTERCTN"/>
    <x v="4"/>
    <x v="2"/>
    <n v="119.17"/>
    <n v="102.14851485148515"/>
    <n v="17.021485148514856"/>
    <n v="103.17"/>
    <n v="16"/>
    <n v="1400"/>
    <n v="1200"/>
    <n v="200"/>
    <n v="1212"/>
    <n v="188"/>
  </r>
  <r>
    <s v="1437598"/>
    <s v="PAR CHIP 12X750 BN966            V2"/>
    <x v="4"/>
    <x v="2"/>
    <n v="1234.1099999999999"/>
    <n v="1237.2039800995026"/>
    <n v="-3.0939800995026872"/>
    <n v="1243.3900000000001"/>
    <n v="-9.2800000000002001"/>
    <n v="1197"/>
    <n v="1200"/>
    <n v="-3"/>
    <n v="1206"/>
    <n v="-9"/>
  </r>
  <r>
    <s v="1437598"/>
    <s v="LAB NED CUVEE BRUT 750 NA EXP V5 BCK"/>
    <x v="4"/>
    <x v="2"/>
    <n v="2923.07"/>
    <n v="2883.0246305418718"/>
    <n v="40.045369458128334"/>
    <n v="2926.27"/>
    <n v="-3.1999999999998181"/>
    <n v="14600"/>
    <n v="14400"/>
    <n v="200"/>
    <n v="14616"/>
    <n v="-16"/>
  </r>
  <r>
    <s v="1437598"/>
    <s v="WIR NED TIN  36MM PRT V3"/>
    <x v="4"/>
    <x v="2"/>
    <n v="7068.45"/>
    <n v="6929.8529411764703"/>
    <n v="138.59705882352955"/>
    <n v="7068.45"/>
    <n v="0"/>
    <n v="14688"/>
    <n v="14400"/>
    <n v="288"/>
    <n v="14688"/>
    <n v="0"/>
  </r>
  <r>
    <s v="1437598"/>
    <s v="LAB NED CUVEE BRUT 750 V4 BDY"/>
    <x v="4"/>
    <x v="2"/>
    <n v="8262.43"/>
    <n v="8149.2512315270933"/>
    <n v="113.178768472907"/>
    <n v="8271.49"/>
    <n v="-9.0599999999994907"/>
    <n v="14600"/>
    <n v="14400"/>
    <n v="200"/>
    <n v="14616"/>
    <n v="-16"/>
  </r>
  <r>
    <s v="1437598"/>
    <s v="FOI NED CUVEE BRUT  34X150 ALU    GLD V2"/>
    <x v="4"/>
    <x v="2"/>
    <n v="11901.52"/>
    <n v="11725.635467980295"/>
    <n v="175.88453201970515"/>
    <n v="11901.52"/>
    <n v="0"/>
    <n v="14616"/>
    <n v="14400"/>
    <n v="216"/>
    <n v="14616"/>
    <n v="0"/>
  </r>
  <r>
    <s v="1437598"/>
    <s v="LAB NED CUVEE BRUT 750/1.5L  V5 NCK"/>
    <x v="4"/>
    <x v="2"/>
    <n v="12141.36"/>
    <n v="11975.04433497537"/>
    <n v="166.31566502463102"/>
    <n v="12154.67"/>
    <n v="-13.309999999999491"/>
    <n v="14600"/>
    <n v="14400"/>
    <n v="200"/>
    <n v="14616"/>
    <n v="-16"/>
  </r>
  <r>
    <s v="1437598"/>
    <s v="CTN NED CUVEE BRUT 12X750 BN966 V3"/>
    <x v="4"/>
    <x v="2"/>
    <n v="12404.64"/>
    <n v="12384"/>
    <n v="20.639999999999418"/>
    <n v="12569.76"/>
    <n v="-165.1200000000008"/>
    <n v="1202"/>
    <n v="1200"/>
    <n v="2"/>
    <n v="1218"/>
    <n v="-16"/>
  </r>
  <r>
    <s v="1437598"/>
    <s v="CORK NED SPARK 48X30.5 EXTRA PRT"/>
    <x v="4"/>
    <x v="2"/>
    <n v="18039.78"/>
    <n v="17950.029850746268"/>
    <n v="89.750149253730342"/>
    <n v="18039.78"/>
    <n v="0"/>
    <n v="14472"/>
    <n v="14400"/>
    <n v="72"/>
    <n v="14472"/>
    <n v="0"/>
  </r>
  <r>
    <s v="1437598"/>
    <s v="BOT 0966 750 GRN   CORK  SPARK       NEW"/>
    <x v="4"/>
    <x v="2"/>
    <n v="76472.210000000006"/>
    <n v="76472.207920792076"/>
    <n v="2.079207930364646E-3"/>
    <n v="77236.929999999993"/>
    <n v="-764.71999999998661"/>
    <n v="14400"/>
    <n v="14400"/>
    <n v="0"/>
    <n v="14544"/>
    <n v="-144"/>
  </r>
  <r>
    <s v="1437598"/>
    <s v="BULK NED CUVEE BRUT"/>
    <x v="4"/>
    <x v="3"/>
    <n v="61724.23"/>
    <n v="60657.014925373136"/>
    <n v="1067.2150746268671"/>
    <n v="60960.3"/>
    <n v="763.93000000000029"/>
    <n v="10990"/>
    <n v="10800"/>
    <n v="190"/>
    <n v="10854"/>
    <n v="136"/>
  </r>
  <r>
    <s v="1437598"/>
    <s v="CO2"/>
    <x v="4"/>
    <x v="5"/>
    <n v="727.06"/>
    <n v="712.8039215686274"/>
    <n v="14.256078431372543"/>
    <n v="727.06"/>
    <n v="0"/>
    <n v="132.19200000000001"/>
    <n v="129.6"/>
    <n v="2.592000000000013"/>
    <n v="132.19200000000001"/>
    <n v="0"/>
  </r>
  <r>
    <s v="1437599"/>
    <s v=" "/>
    <x v="0"/>
    <x v="0"/>
    <n v="-8221.49"/>
    <n v="0"/>
    <n v="-8221.49"/>
    <n v="0"/>
    <n v="-8221.49"/>
    <n v="0"/>
    <n v="0"/>
    <n v="0"/>
    <n v="0"/>
    <n v="0"/>
  </r>
  <r>
    <s v="1437599"/>
    <s v="OH: BULK PREP DEPREC"/>
    <x v="1"/>
    <x v="0"/>
    <n v="36.33"/>
    <n v="0"/>
    <n v="36.33"/>
    <n v="35.89"/>
    <n v="0.43999999999999773"/>
    <n v="0"/>
    <n v="0"/>
    <n v="0"/>
    <n v="0"/>
    <n v="0"/>
  </r>
  <r>
    <s v="1437599"/>
    <s v="OH: INDIRECT DEPREC"/>
    <x v="1"/>
    <x v="0"/>
    <n v="162.96"/>
    <n v="0"/>
    <n v="162.96"/>
    <n v="160.97999999999999"/>
    <n v="1.9800000000000182"/>
    <n v="0"/>
    <n v="0"/>
    <n v="0"/>
    <n v="0"/>
    <n v="0"/>
  </r>
  <r>
    <s v="1437599"/>
    <s v="JCL LINE 1          / MACHINE HOUR"/>
    <x v="2"/>
    <x v="0"/>
    <n v="1351.15"/>
    <n v="0"/>
    <n v="1351.15"/>
    <n v="586.53"/>
    <n v="764.62000000000012"/>
    <n v="3.33"/>
    <n v="0"/>
    <n v="3.33"/>
    <n v="1.446"/>
    <n v="1.8840000000000001"/>
  </r>
  <r>
    <s v="1437599"/>
    <s v="OH:UNUSED CAPACITY"/>
    <x v="1"/>
    <x v="0"/>
    <n v="1161"/>
    <n v="0"/>
    <n v="1161"/>
    <n v="1146.92"/>
    <n v="14.079999999999927"/>
    <n v="0"/>
    <n v="0"/>
    <n v="0"/>
    <n v="0"/>
    <n v="0"/>
  </r>
  <r>
    <s v="1437599"/>
    <s v="OVERHEAD: BULK PREP"/>
    <x v="1"/>
    <x v="0"/>
    <n v="2094.13"/>
    <n v="0"/>
    <n v="2094.13"/>
    <n v="2068.73"/>
    <n v="25.400000000000091"/>
    <n v="0"/>
    <n v="0"/>
    <n v="0"/>
    <n v="0"/>
    <n v="0"/>
  </r>
  <r>
    <s v="1437599"/>
    <s v="JCL LINE 1          / MACHINE DEPR"/>
    <x v="2"/>
    <x v="0"/>
    <n v="6040.62"/>
    <n v="0"/>
    <n v="6040.62"/>
    <n v="2622.21"/>
    <n v="3418.41"/>
    <n v="3.33"/>
    <n v="0"/>
    <n v="3.33"/>
    <n v="1.446"/>
    <n v="1.8840000000000001"/>
  </r>
  <r>
    <s v="1437599"/>
    <s v="JCL LINE 1          / LABOUR HOURS"/>
    <x v="2"/>
    <x v="0"/>
    <n v="7113.98"/>
    <n v="0"/>
    <n v="7113.98"/>
    <n v="3088.18"/>
    <n v="4025.7999999999997"/>
    <n v="69.930000000000007"/>
    <n v="0"/>
    <n v="69.930000000000007"/>
    <n v="30.356999999999999"/>
    <n v="39.573000000000008"/>
  </r>
  <r>
    <s v="1437599"/>
    <s v="OVERHEAD: INDIRECT"/>
    <x v="1"/>
    <x v="0"/>
    <n v="4591.0600000000004"/>
    <n v="0"/>
    <n v="4591.0600000000004"/>
    <n v="4535.3900000000003"/>
    <n v="55.670000000000073"/>
    <n v="0"/>
    <n v="0"/>
    <n v="0"/>
    <n v="0"/>
    <n v="0"/>
  </r>
  <r>
    <s v="1437599"/>
    <s v="NED CUVEE BRUT  6X750ML           EU/UK"/>
    <x v="3"/>
    <x v="4"/>
    <n v="-131506.38"/>
    <n v="0"/>
    <n v="-131506.38"/>
    <n v="-131506.43"/>
    <n v="4.9999999988358468E-2"/>
    <n v="-1301"/>
    <n v="0"/>
    <n v="-1301"/>
    <n v="-1301"/>
    <n v="0"/>
  </r>
  <r>
    <s v="1437599"/>
    <s v="LAB 100X125MMWHT SEMI-GLOSSS/ADHOUTERCTN"/>
    <x v="4"/>
    <x v="2"/>
    <n v="255.36"/>
    <n v="221.48514851485149"/>
    <n v="33.874851485148525"/>
    <n v="223.7"/>
    <n v="31.660000000000025"/>
    <n v="3000"/>
    <n v="2602"/>
    <n v="398"/>
    <n v="2628.02"/>
    <n v="371.98"/>
  </r>
  <r>
    <s v="1437599"/>
    <s v="PAR CHIP 6X750  BN966            V2"/>
    <x v="4"/>
    <x v="2"/>
    <n v="455.4"/>
    <n v="448.84577114427861"/>
    <n v="6.5542288557213624"/>
    <n v="451.09"/>
    <n v="4.3100000000000023"/>
    <n v="1320"/>
    <n v="1301"/>
    <n v="19"/>
    <n v="1307.5050000000001"/>
    <n v="12.494999999999891"/>
  </r>
  <r>
    <s v="1437599"/>
    <s v="LAB NED CUVEE BRUT 750 NA DIST/UK BCK"/>
    <x v="4"/>
    <x v="2"/>
    <n v="1401.47"/>
    <n v="1562.8374384236454"/>
    <n v="-161.36743842364535"/>
    <n v="1586.28"/>
    <n v="-184.80999999999995"/>
    <n v="7000"/>
    <n v="7806"/>
    <n v="-806"/>
    <n v="7923.09"/>
    <n v="-923.09000000000015"/>
  </r>
  <r>
    <s v="1437599"/>
    <s v="WIR NED TIN  36MM PRT V3"/>
    <x v="4"/>
    <x v="2"/>
    <n v="3531.34"/>
    <n v="3756.5588235294117"/>
    <n v="-225.21882352941157"/>
    <n v="3831.69"/>
    <n v="-300.34999999999991"/>
    <n v="7338"/>
    <n v="7806"/>
    <n v="-468"/>
    <n v="7962.12"/>
    <n v="-624.11999999999989"/>
  </r>
  <r>
    <s v="1437599"/>
    <s v="LAB NED CUVEE BRUT 750 V4 BDY"/>
    <x v="4"/>
    <x v="2"/>
    <n v="4583.95"/>
    <n v="4417.5763546798025"/>
    <n v="166.37364532019728"/>
    <n v="4483.84"/>
    <n v="100.10999999999967"/>
    <n v="8100"/>
    <n v="7806"/>
    <n v="294"/>
    <n v="7923.09"/>
    <n v="176.90999999999985"/>
  </r>
  <r>
    <s v="1437599"/>
    <s v="FOI NED CUVEE BRUT  34X150 ALU    GLD V2"/>
    <x v="4"/>
    <x v="2"/>
    <n v="7349.7"/>
    <n v="6356.2660098522165"/>
    <n v="993.43399014778333"/>
    <n v="6451.61"/>
    <n v="898.09000000000015"/>
    <n v="9026"/>
    <n v="7806"/>
    <n v="1220"/>
    <n v="7923.09"/>
    <n v="1102.9099999999999"/>
  </r>
  <r>
    <s v="1437599"/>
    <s v="LAB NED CUVEE BRUT 750/1.5L  V5 NCK"/>
    <x v="4"/>
    <x v="2"/>
    <n v="6777.54"/>
    <n v="6491.4679802955661"/>
    <n v="286.07201970443384"/>
    <n v="6588.84"/>
    <n v="188.69999999999982"/>
    <n v="8150"/>
    <n v="7806"/>
    <n v="344"/>
    <n v="7923.09"/>
    <n v="226.90999999999985"/>
  </r>
  <r>
    <s v="1437599"/>
    <s v="CTN NED CUVEE BRUT  6X750  BN966 V2"/>
    <x v="4"/>
    <x v="2"/>
    <n v="8586"/>
    <n v="8430.4827586206902"/>
    <n v="155.51724137930978"/>
    <n v="8556.94"/>
    <n v="29.059999999999491"/>
    <n v="1325"/>
    <n v="1301"/>
    <n v="24"/>
    <n v="1320.5150000000001"/>
    <n v="4.4849999999999"/>
  </r>
  <r>
    <s v="1437599"/>
    <s v="CORK NED SPARK 48X30.5 EXTRA PRT"/>
    <x v="4"/>
    <x v="2"/>
    <n v="9408.81"/>
    <n v="9730.4179104477607"/>
    <n v="-321.60791044776124"/>
    <n v="9779.07"/>
    <n v="-370.26000000000022"/>
    <n v="7548"/>
    <n v="7806"/>
    <n v="-258"/>
    <n v="7845.03"/>
    <n v="-297.02999999999975"/>
  </r>
  <r>
    <s v="1437599"/>
    <s v="BOT 0966 750 GRN   CORK  SPARK       NEW"/>
    <x v="4"/>
    <x v="2"/>
    <n v="40981.67"/>
    <n v="41454.30693069307"/>
    <n v="-472.63693069307192"/>
    <n v="41868.85"/>
    <n v="-887.18000000000029"/>
    <n v="7717"/>
    <n v="7806"/>
    <n v="-89"/>
    <n v="7884.06"/>
    <n v="-167.0600000000004"/>
  </r>
  <r>
    <s v="1437599"/>
    <s v="BULK NED CUVEE BRUT"/>
    <x v="4"/>
    <x v="3"/>
    <n v="33451.279999999999"/>
    <n v="32881.154228855725"/>
    <n v="570.12577114427404"/>
    <n v="33045.56"/>
    <n v="405.72000000000116"/>
    <n v="5956"/>
    <n v="5854.5004975124384"/>
    <n v="101.49950248756159"/>
    <n v="5883.7730000000001"/>
    <n v="72.226999999999862"/>
  </r>
  <r>
    <s v="1437599"/>
    <s v="CO2"/>
    <x v="4"/>
    <x v="5"/>
    <n v="394.12"/>
    <n v="386.39215686274508"/>
    <n v="7.7278431372549221"/>
    <n v="394.12"/>
    <n v="0"/>
    <n v="71.659000000000006"/>
    <n v="70.253921568627462"/>
    <n v="1.4050784313725444"/>
    <n v="71.659000000000006"/>
    <n v="0"/>
  </r>
  <r>
    <s v="1437601"/>
    <s v=" "/>
    <x v="0"/>
    <x v="0"/>
    <n v="-8879.86"/>
    <n v="0"/>
    <n v="-8879.86"/>
    <n v="0"/>
    <n v="-8879.86"/>
    <n v="0"/>
    <n v="0"/>
    <n v="0"/>
    <n v="0"/>
    <n v="0"/>
  </r>
  <r>
    <s v="1437601"/>
    <s v="OH: INDIRECT DEPREC"/>
    <x v="1"/>
    <x v="0"/>
    <n v="850.52"/>
    <n v="0"/>
    <n v="850.52"/>
    <n v="818.14"/>
    <n v="32.379999999999995"/>
    <n v="0"/>
    <n v="0"/>
    <n v="0"/>
    <n v="0"/>
    <n v="0"/>
  </r>
  <r>
    <s v="1437601"/>
    <s v="JCL LINE 1          / MACHINE HOUR"/>
    <x v="2"/>
    <x v="0"/>
    <n v="2166.71"/>
    <n v="0"/>
    <n v="2166.71"/>
    <n v="2063.7600000000002"/>
    <n v="102.94999999999982"/>
    <n v="5.34"/>
    <n v="0"/>
    <n v="5.34"/>
    <n v="5.0860000000000003"/>
    <n v="0.25399999999999956"/>
  </r>
  <r>
    <s v="1437601"/>
    <s v="OH:UNUSED CAPACITY"/>
    <x v="1"/>
    <x v="0"/>
    <n v="6059.75"/>
    <n v="0"/>
    <n v="6059.75"/>
    <n v="5829.04"/>
    <n v="230.71000000000004"/>
    <n v="0"/>
    <n v="0"/>
    <n v="0"/>
    <n v="0"/>
    <n v="0"/>
  </r>
  <r>
    <s v="1437601"/>
    <s v="JCL LINE 1          / MACHINE DEPR"/>
    <x v="2"/>
    <x v="0"/>
    <n v="9686.76"/>
    <n v="0"/>
    <n v="9686.76"/>
    <n v="9226.51"/>
    <n v="460.25"/>
    <n v="5.34"/>
    <n v="0"/>
    <n v="5.34"/>
    <n v="5.0860000000000003"/>
    <n v="0.25399999999999956"/>
  </r>
  <r>
    <s v="1437601"/>
    <s v="JCL LINE 1          / LABOUR HOURS"/>
    <x v="2"/>
    <x v="0"/>
    <n v="11408"/>
    <n v="0"/>
    <n v="11408"/>
    <n v="10865.7"/>
    <n v="542.29999999999927"/>
    <n v="112.14"/>
    <n v="0"/>
    <n v="112.14"/>
    <n v="106.809"/>
    <n v="5.3310000000000031"/>
  </r>
  <r>
    <s v="1437601"/>
    <s v="OVERHEAD: INDIRECT"/>
    <x v="1"/>
    <x v="0"/>
    <n v="23962.11"/>
    <n v="0"/>
    <n v="23962.11"/>
    <n v="23049.82"/>
    <n v="912.29000000000087"/>
    <n v="0"/>
    <n v="0"/>
    <n v="0"/>
    <n v="0"/>
    <n v="0"/>
  </r>
  <r>
    <s v="1437601"/>
    <s v="PECHE ROYALE        12X750ML"/>
    <x v="3"/>
    <x v="4"/>
    <n v="-567230.57999999996"/>
    <n v="0"/>
    <n v="-567230.57999999996"/>
    <n v="-567230.42000000004"/>
    <n v="-0.15999999991618097"/>
    <n v="-3306"/>
    <n v="0"/>
    <n v="-3306"/>
    <n v="-3306"/>
    <n v="0"/>
  </r>
  <r>
    <s v="1437601"/>
    <s v="LAB 100X125MMWHT SEMI-GLOSSS/ADHOUTERCTN"/>
    <x v="4"/>
    <x v="2"/>
    <n v="25.54"/>
    <n v="0"/>
    <n v="25.54"/>
    <n v="0"/>
    <n v="25.54"/>
    <n v="300"/>
    <n v="0"/>
    <n v="300"/>
    <n v="0"/>
    <n v="300"/>
  </r>
  <r>
    <s v="1437601"/>
    <s v="LAB PECHE ROYALE 750 V6  BCK"/>
    <x v="4"/>
    <x v="2"/>
    <n v="2828.11"/>
    <n v="2811.9507389162563"/>
    <n v="16.159261083743786"/>
    <n v="2854.13"/>
    <n v="-26.019999999999982"/>
    <n v="39900"/>
    <n v="39672"/>
    <n v="228"/>
    <n v="40267.08"/>
    <n v="-367.08000000000175"/>
  </r>
  <r>
    <s v="1437601"/>
    <s v="PAR CHIP 12X750 BN966            V2"/>
    <x v="4"/>
    <x v="2"/>
    <n v="3418.8"/>
    <n v="3408.4875621890546"/>
    <n v="10.312437810945539"/>
    <n v="3425.53"/>
    <n v="-6.7300000000000182"/>
    <n v="3316"/>
    <n v="3306"/>
    <n v="10"/>
    <n v="3322.53"/>
    <n v="-6.5300000000002001"/>
  </r>
  <r>
    <s v="1437601"/>
    <s v="LAB PECHE ROYALE 750  V3 BDY"/>
    <x v="4"/>
    <x v="2"/>
    <n v="7110.48"/>
    <n v="7096.5320197044339"/>
    <n v="13.947980295565685"/>
    <n v="7202.98"/>
    <n v="-92.5"/>
    <n v="39750"/>
    <n v="39672"/>
    <n v="78"/>
    <n v="40267.08"/>
    <n v="-517.08000000000175"/>
  </r>
  <r>
    <s v="1437601"/>
    <s v="ROPP PLSTCP 31.5MM MCP01    OVERCAP"/>
    <x v="4"/>
    <x v="2"/>
    <n v="10629.45"/>
    <n v="10675.732673267326"/>
    <n v="-46.282673267325663"/>
    <n v="10782.49"/>
    <n v="-153.03999999999905"/>
    <n v="39500"/>
    <n v="39672"/>
    <n v="-172"/>
    <n v="40068.720000000001"/>
    <n v="-568.72000000000116"/>
  </r>
  <r>
    <s v="1437601"/>
    <s v="LAB PECHE ROYALE 750  V2 NCK"/>
    <x v="4"/>
    <x v="2"/>
    <n v="11775.02"/>
    <n v="11766.719211822659"/>
    <n v="8.300788177341019"/>
    <n v="11943.22"/>
    <n v="-168.19999999999891"/>
    <n v="39700"/>
    <n v="39672"/>
    <n v="28"/>
    <n v="40267.08"/>
    <n v="-567.08000000000175"/>
  </r>
  <r>
    <s v="1437601"/>
    <s v="CTN PECHE ROYALE 12X750 BN966 V4"/>
    <x v="4"/>
    <x v="2"/>
    <n v="27776.25"/>
    <n v="27208.384236453203"/>
    <n v="567.8657635467971"/>
    <n v="27616.51"/>
    <n v="159.7400000000016"/>
    <n v="3375"/>
    <n v="3306"/>
    <n v="69"/>
    <n v="3355.59"/>
    <n v="19.409999999999854"/>
  </r>
  <r>
    <s v="1437601"/>
    <s v="ROPP 31.5X23.5 MCN01          COP"/>
    <x v="4"/>
    <x v="2"/>
    <n v="29270.41"/>
    <n v="29249.772277227723"/>
    <n v="20.637722772276902"/>
    <n v="29542.27"/>
    <n v="-271.86000000000058"/>
    <n v="39700"/>
    <n v="39672"/>
    <n v="28"/>
    <n v="40068.720000000001"/>
    <n v="-368.72000000000116"/>
  </r>
  <r>
    <s v="1437601"/>
    <s v="FOI PECHE ROYALE 34X153 ALU 750PCHORNGV2"/>
    <x v="4"/>
    <x v="2"/>
    <n v="32681.13"/>
    <n v="32304.118226600986"/>
    <n v="377.01177339901551"/>
    <n v="32788.68"/>
    <n v="-107.54999999999927"/>
    <n v="40135"/>
    <n v="39672"/>
    <n v="463"/>
    <n v="40267.08"/>
    <n v="-132.08000000000175"/>
  </r>
  <r>
    <s v="1437601"/>
    <s v="BOT 0966 750 GRN   ROPP              NEW"/>
    <x v="4"/>
    <x v="2"/>
    <n v="213123.8"/>
    <n v="210680.9306930693"/>
    <n v="2442.8693069306901"/>
    <n v="212787.74"/>
    <n v="336.05999999999767"/>
    <n v="40132"/>
    <n v="39672"/>
    <n v="460"/>
    <n v="40068.720000000001"/>
    <n v="63.279999999998836"/>
  </r>
  <r>
    <s v="1437601"/>
    <s v="BULK PECHE ROYALE"/>
    <x v="4"/>
    <x v="3"/>
    <n v="181334.56"/>
    <n v="173563.04477611941"/>
    <n v="7771.5152238805895"/>
    <n v="174430.86"/>
    <n v="6903.7000000000116"/>
    <n v="2471.36"/>
    <n v="2365.4427860696519"/>
    <n v="105.91721393034823"/>
    <n v="2377.27"/>
    <n v="94.090000000000146"/>
  </r>
  <r>
    <s v="1437601"/>
    <s v="CO2"/>
    <x v="4"/>
    <x v="5"/>
    <n v="2003.04"/>
    <n v="1963.7647058823529"/>
    <n v="39.275294117647036"/>
    <n v="2003.04"/>
    <n v="0"/>
    <n v="364.18900000000002"/>
    <n v="357.04803921568629"/>
    <n v="7.1409607843137337"/>
    <n v="364.18900000000002"/>
    <n v="0"/>
  </r>
  <r>
    <s v="1437682"/>
    <s v=" "/>
    <x v="0"/>
    <x v="0"/>
    <n v="64426.1"/>
    <n v="0"/>
    <n v="64426.1"/>
    <n v="0"/>
    <n v="64426.1"/>
    <n v="0"/>
    <n v="0"/>
    <n v="0"/>
    <n v="0"/>
    <n v="0"/>
  </r>
  <r>
    <s v="1437682"/>
    <s v="OH: BULK PREP DEPREC"/>
    <x v="1"/>
    <x v="0"/>
    <n v="655.14"/>
    <n v="0"/>
    <n v="655.14"/>
    <n v="670.47"/>
    <n v="-15.330000000000041"/>
    <n v="0"/>
    <n v="0"/>
    <n v="0"/>
    <n v="0"/>
    <n v="0"/>
  </r>
  <r>
    <s v="1437682"/>
    <s v="OH: INDIRECT DEPREC"/>
    <x v="1"/>
    <x v="0"/>
    <n v="2938.46"/>
    <n v="0"/>
    <n v="2938.46"/>
    <n v="3007.22"/>
    <n v="-68.759999999999764"/>
    <n v="0"/>
    <n v="0"/>
    <n v="0"/>
    <n v="0"/>
    <n v="0"/>
  </r>
  <r>
    <s v="1437682"/>
    <s v="JCL LINE 1          / MACHINE HOUR"/>
    <x v="2"/>
    <x v="0"/>
    <n v="6496.06"/>
    <n v="0"/>
    <n v="6496.06"/>
    <n v="7568.98"/>
    <n v="-1072.9199999999992"/>
    <n v="16.010000000000002"/>
    <n v="0"/>
    <n v="16.010000000000002"/>
    <n v="18.654"/>
    <n v="-2.6439999999999984"/>
  </r>
  <r>
    <s v="1437682"/>
    <s v="OH:UNUSED CAPACITY"/>
    <x v="1"/>
    <x v="0"/>
    <n v="20935.48"/>
    <n v="0"/>
    <n v="20935.48"/>
    <n v="21425.37"/>
    <n v="-489.88999999999942"/>
    <n v="0"/>
    <n v="0"/>
    <n v="0"/>
    <n v="0"/>
    <n v="0"/>
  </r>
  <r>
    <s v="1437682"/>
    <s v="JCL LINE 1          / MACHINE DEPR"/>
    <x v="2"/>
    <x v="0"/>
    <n v="29042.14"/>
    <n v="0"/>
    <n v="29042.14"/>
    <n v="33838.93"/>
    <n v="-4796.7900000000009"/>
    <n v="16.010000000000002"/>
    <n v="0"/>
    <n v="16.010000000000002"/>
    <n v="18.654"/>
    <n v="-2.6439999999999984"/>
  </r>
  <r>
    <s v="1437682"/>
    <s v="OVERHEAD: BULK PREP"/>
    <x v="1"/>
    <x v="0"/>
    <n v="37761.839999999997"/>
    <n v="0"/>
    <n v="37761.839999999997"/>
    <n v="38645.47"/>
    <n v="-883.63000000000466"/>
    <n v="0"/>
    <n v="0"/>
    <n v="0"/>
    <n v="0"/>
    <n v="0"/>
  </r>
  <r>
    <s v="1437682"/>
    <s v="JCL LINE 1          / LABOUR HOURS"/>
    <x v="2"/>
    <x v="0"/>
    <n v="34202.639999999999"/>
    <n v="0"/>
    <n v="34202.639999999999"/>
    <n v="39849.35"/>
    <n v="-5646.7099999999991"/>
    <n v="336.21"/>
    <n v="0"/>
    <n v="336.21"/>
    <n v="391.71699999999998"/>
    <n v="-55.507000000000005"/>
  </r>
  <r>
    <s v="1437682"/>
    <s v="OVERHEAD: INDIRECT"/>
    <x v="1"/>
    <x v="0"/>
    <n v="82787.14"/>
    <n v="0"/>
    <n v="82787.14"/>
    <n v="84724.37"/>
    <n v="-1937.2299999999959"/>
    <n v="0"/>
    <n v="0"/>
    <n v="0"/>
    <n v="0"/>
    <n v="0"/>
  </r>
  <r>
    <s v="1437682"/>
    <s v="CHAMDOR RED         6X750ML     GENR"/>
    <x v="3"/>
    <x v="4"/>
    <n v="-1963316.8"/>
    <n v="0"/>
    <n v="-1963316.8"/>
    <n v="-1963316.68"/>
    <n v="-0.12000000011175871"/>
    <n v="-23876"/>
    <n v="0"/>
    <n v="-23876"/>
    <n v="-23876"/>
    <n v="0"/>
  </r>
  <r>
    <s v="1437682"/>
    <s v="CORK SPARK FIRST UNPRT 750 1 DISK"/>
    <x v="4"/>
    <x v="2"/>
    <n v="149806.07999999999"/>
    <n v="0"/>
    <n v="149806.07999999999"/>
    <n v="0"/>
    <n v="149806.07999999999"/>
    <n v="144000"/>
    <n v="0"/>
    <n v="144000"/>
    <n v="0"/>
    <n v="144000"/>
  </r>
  <r>
    <s v="1437682"/>
    <s v="LAB 100X125MM 201C  S/ADH OUTER CTN"/>
    <x v="4"/>
    <x v="2"/>
    <n v="2380.36"/>
    <n v="2379.9603960396043"/>
    <n v="0.39960396039577972"/>
    <n v="2403.7600000000002"/>
    <n v="-23.400000000000091"/>
    <n v="23880"/>
    <n v="23876"/>
    <n v="4"/>
    <n v="24114.76"/>
    <n v="-234.7599999999984"/>
  </r>
  <r>
    <s v="1437682"/>
    <s v="LAB CHAMDOR RED 750 -BBEF NOIMP  V3S BCK"/>
    <x v="4"/>
    <x v="2"/>
    <n v="10385.620000000001"/>
    <n v="10386.059113300493"/>
    <n v="-0.43911330049195385"/>
    <n v="10541.85"/>
    <n v="-156.22999999999956"/>
    <n v="143250"/>
    <n v="143256"/>
    <n v="-6"/>
    <n v="145404.84"/>
    <n v="-2154.8399999999965"/>
  </r>
  <r>
    <s v="1437682"/>
    <s v="PAR CHIP 6X750  BN0503 &amp; IMP FACETSV2"/>
    <x v="4"/>
    <x v="2"/>
    <n v="11821.59"/>
    <n v="11818.616915422886"/>
    <n v="2.9730845771136956"/>
    <n v="11877.71"/>
    <n v="-56.119999999998981"/>
    <n v="23882"/>
    <n v="23876"/>
    <n v="6"/>
    <n v="23995.38"/>
    <n v="-113.38000000000102"/>
  </r>
  <r>
    <s v="1437682"/>
    <s v="LAB CHAMDOR RED 750      V5 BDY"/>
    <x v="4"/>
    <x v="2"/>
    <n v="19906.560000000001"/>
    <n v="19803.714285714286"/>
    <n v="102.84571428571508"/>
    <n v="20100.77"/>
    <n v="-194.20999999999913"/>
    <n v="144000"/>
    <n v="143256"/>
    <n v="744"/>
    <n v="145404.84"/>
    <n v="-1404.8399999999965"/>
  </r>
  <r>
    <s v="1437682"/>
    <s v="LAB CHAMDOR RED 750 EXP  V5 NCK"/>
    <x v="4"/>
    <x v="2"/>
    <n v="27847.57"/>
    <n v="27598.266009852217"/>
    <n v="249.30399014778232"/>
    <n v="28012.240000000002"/>
    <n v="-164.67000000000189"/>
    <n v="144550"/>
    <n v="143256"/>
    <n v="1294"/>
    <n v="145404.84"/>
    <n v="-854.83999999999651"/>
  </r>
  <r>
    <s v="1437682"/>
    <s v="WIR GENERIC TIN 36MM UNPRT GOLD LACQUER"/>
    <x v="4"/>
    <x v="2"/>
    <n v="58714.68"/>
    <n v="58209.205882352944"/>
    <n v="505.47411764705612"/>
    <n v="59373.39"/>
    <n v="-658.70999999999913"/>
    <n v="144500"/>
    <n v="143256"/>
    <n v="1244"/>
    <n v="146121.12"/>
    <n v="-1621.1199999999953"/>
  </r>
  <r>
    <s v="1437682"/>
    <s v="FOI G/JUICE      35X130 ALU 750      GLD"/>
    <x v="4"/>
    <x v="2"/>
    <n v="78060.39"/>
    <n v="77352.512315270942"/>
    <n v="707.87768472905736"/>
    <n v="78512.800000000003"/>
    <n v="-452.41000000000349"/>
    <n v="144567"/>
    <n v="143256"/>
    <n v="1311"/>
    <n v="145404.84"/>
    <n v="-837.83999999999651"/>
  </r>
  <r>
    <s v="1437682"/>
    <s v="CTN CHAMDOR GEN 6X750 BN503 V2"/>
    <x v="4"/>
    <x v="2"/>
    <n v="109103.76"/>
    <n v="107919.5172413793"/>
    <n v="1184.2427586206904"/>
    <n v="109538.31"/>
    <n v="-434.55000000000291"/>
    <n v="24138"/>
    <n v="23876"/>
    <n v="262"/>
    <n v="24234.14"/>
    <n v="-96.139999999999418"/>
  </r>
  <r>
    <s v="1437682"/>
    <s v="CORK SPARK FIRST UNPRT 750"/>
    <x v="4"/>
    <x v="2"/>
    <n v="0"/>
    <n v="178572.9054726368"/>
    <n v="-178572.9054726368"/>
    <n v="179465.77"/>
    <n v="-179465.77"/>
    <n v="0"/>
    <n v="143256"/>
    <n v="-143256"/>
    <n v="143972.28"/>
    <n v="-143972.28"/>
  </r>
  <r>
    <s v="1437682"/>
    <s v="BOT 0503 750 GRN   CORK  SPARKLING   NEW"/>
    <x v="4"/>
    <x v="2"/>
    <n v="719411.86"/>
    <n v="718489.00990099006"/>
    <n v="922.85009900992736"/>
    <n v="725673.9"/>
    <n v="-6262.0400000000373"/>
    <n v="143440"/>
    <n v="143256"/>
    <n v="184"/>
    <n v="144688.56"/>
    <n v="-1248.5599999999977"/>
  </r>
  <r>
    <s v="1437682"/>
    <s v="BULK CHAMDOR RED"/>
    <x v="4"/>
    <x v="3"/>
    <n v="489400.33"/>
    <n v="489592.34604105575"/>
    <n v="-192.01604105572915"/>
    <n v="500852.97"/>
    <n v="-11452.639999999956"/>
    <n v="107400"/>
    <n v="107442"/>
    <n v="-42"/>
    <n v="109913.166"/>
    <n v="-2513.1659999999974"/>
  </r>
  <r>
    <s v="1437682"/>
    <s v="CO2"/>
    <x v="4"/>
    <x v="5"/>
    <n v="7233"/>
    <n v="7091.1764705882351"/>
    <n v="141.82352941176487"/>
    <n v="7233"/>
    <n v="0"/>
    <n v="1315.09"/>
    <n v="1289.3039215686274"/>
    <n v="25.786078431372516"/>
    <n v="1315.09"/>
    <n v="0"/>
  </r>
  <r>
    <s v="1437688"/>
    <s v=" "/>
    <x v="0"/>
    <x v="0"/>
    <n v="1797.69"/>
    <n v="0"/>
    <n v="1797.69"/>
    <n v="0"/>
    <n v="1797.69"/>
    <n v="0"/>
    <n v="0"/>
    <n v="0"/>
    <n v="0"/>
    <n v="0"/>
  </r>
  <r>
    <s v="1437688"/>
    <s v="JCL RIBBON ROOM     / MACHINE DEPR"/>
    <x v="2"/>
    <x v="0"/>
    <n v="562.82000000000005"/>
    <n v="0"/>
    <n v="562.82000000000005"/>
    <n v="566.08000000000004"/>
    <n v="-3.2599999999999909"/>
    <n v="47.94"/>
    <n v="0"/>
    <n v="47.94"/>
    <n v="48.222999999999999"/>
    <n v="-0.28300000000000125"/>
  </r>
  <r>
    <s v="1437688"/>
    <s v="JCL RIBBON ROOM     / MACHINE HOUR"/>
    <x v="2"/>
    <x v="0"/>
    <n v="1444.91"/>
    <n v="0"/>
    <n v="1444.91"/>
    <n v="1453.42"/>
    <n v="-8.5099999999999909"/>
    <n v="47.94"/>
    <n v="0"/>
    <n v="47.94"/>
    <n v="48.222999999999999"/>
    <n v="-0.28300000000000125"/>
  </r>
  <r>
    <s v="1437688"/>
    <s v="JCL RIBBON ROOM     / LABOUR HOURS"/>
    <x v="2"/>
    <x v="0"/>
    <n v="48155.73"/>
    <n v="0"/>
    <n v="48155.73"/>
    <n v="48429.08"/>
    <n v="-273.34999999999854"/>
    <n v="479.4"/>
    <n v="0"/>
    <n v="479.4"/>
    <n v="482.12099999999998"/>
    <n v="-2.7210000000000036"/>
  </r>
  <r>
    <s v="1437688"/>
    <s v="FOI+RIB JCLEROUX LEDOMN 34X127 ALU 750V6"/>
    <x v="3"/>
    <x v="2"/>
    <n v="-201360.73"/>
    <n v="0"/>
    <n v="-201360.73"/>
    <n v="-201360.51"/>
    <n v="-0.22000000000116415"/>
    <n v="-224190"/>
    <n v="0"/>
    <n v="-224190"/>
    <n v="-224190"/>
    <n v="0"/>
  </r>
  <r>
    <s v="1437688"/>
    <s v="RIB JCLEROUX     RED"/>
    <x v="4"/>
    <x v="2"/>
    <n v="18735.84"/>
    <n v="18735.009861932936"/>
    <n v="0.83013806706367177"/>
    <n v="18997.3"/>
    <n v="-261.45999999999913"/>
    <n v="36993"/>
    <n v="36991.350098619325"/>
    <n v="1.6499013806751464"/>
    <n v="37509.228999999999"/>
    <n v="-516.22899999999936"/>
  </r>
  <r>
    <s v="1437688"/>
    <s v="FOI JCLEROUX LEDOMN 34X127 ALU 750 WHTV7"/>
    <x v="4"/>
    <x v="2"/>
    <n v="130663.74"/>
    <n v="129965.18226600986"/>
    <n v="698.55773399015015"/>
    <n v="131914.66"/>
    <n v="-1250.9199999999983"/>
    <n v="225395"/>
    <n v="224190"/>
    <n v="1205"/>
    <n v="227552.85"/>
    <n v="-2157.8500000000058"/>
  </r>
  <r>
    <s v="1437689"/>
    <s v=" "/>
    <x v="0"/>
    <x v="0"/>
    <n v="851.95"/>
    <n v="0"/>
    <n v="851.95"/>
    <n v="0"/>
    <n v="851.95"/>
    <n v="0"/>
    <n v="0"/>
    <n v="0"/>
    <n v="0"/>
    <n v="0"/>
  </r>
  <r>
    <s v="1437689"/>
    <s v="JCL RIBBON ROOM     / MACHINE DEPR"/>
    <x v="2"/>
    <x v="0"/>
    <n v="111.06"/>
    <n v="0"/>
    <n v="111.06"/>
    <n v="115.67"/>
    <n v="-4.6099999999999994"/>
    <n v="9.4600000000000009"/>
    <n v="0"/>
    <n v="9.4600000000000009"/>
    <n v="9.8539999999999992"/>
    <n v="-0.39399999999999835"/>
  </r>
  <r>
    <s v="1437689"/>
    <s v="JCL RIBBON ROOM     / MACHINE HOUR"/>
    <x v="2"/>
    <x v="0"/>
    <n v="285.12"/>
    <n v="0"/>
    <n v="285.12"/>
    <n v="296.99"/>
    <n v="-11.870000000000005"/>
    <n v="9.4600000000000009"/>
    <n v="0"/>
    <n v="9.4600000000000009"/>
    <n v="9.8539999999999992"/>
    <n v="-0.39399999999999835"/>
  </r>
  <r>
    <s v="1437689"/>
    <s v="JCL RIBBON ROOM     / LABOUR HOURS"/>
    <x v="2"/>
    <x v="0"/>
    <n v="9511.61"/>
    <n v="0"/>
    <n v="9511.61"/>
    <n v="9895.7800000000007"/>
    <n v="-384.17000000000007"/>
    <n v="94.69"/>
    <n v="0"/>
    <n v="94.69"/>
    <n v="98.513999999999996"/>
    <n v="-3.8239999999999981"/>
  </r>
  <r>
    <s v="1437689"/>
    <s v="FOI+RIB JCLEROUX LEDOMN 34X127 ALU 750V6"/>
    <x v="3"/>
    <x v="2"/>
    <n v="-41145.17"/>
    <n v="0"/>
    <n v="-41145.17"/>
    <n v="-41145.120000000003"/>
    <n v="-4.9999999995634425E-2"/>
    <n v="-45810"/>
    <n v="0"/>
    <n v="-45810"/>
    <n v="-45810"/>
    <n v="0"/>
  </r>
  <r>
    <s v="1437689"/>
    <s v="RIB JCLEROUX     RED"/>
    <x v="4"/>
    <x v="2"/>
    <n v="3828.91"/>
    <n v="3828.2248520710059"/>
    <n v="0.68514792899395616"/>
    <n v="3881.82"/>
    <n v="-52.910000000000309"/>
    <n v="7560"/>
    <n v="7558.6499013806697"/>
    <n v="1.3500986193303106"/>
    <n v="7664.4709999999995"/>
    <n v="-104.47099999999955"/>
  </r>
  <r>
    <s v="1437689"/>
    <s v="FOI JCLEROUX LEDOMN 34X127 ALU 750 WHTV7"/>
    <x v="4"/>
    <x v="2"/>
    <n v="26556.52"/>
    <n v="26556.512315270935"/>
    <n v="7.6847290656587575E-3"/>
    <n v="26954.86"/>
    <n v="-398.34000000000015"/>
    <n v="45810"/>
    <n v="45810"/>
    <n v="0"/>
    <n v="46497.15"/>
    <n v="-687.15000000000146"/>
  </r>
  <r>
    <s v="1437713"/>
    <s v=" "/>
    <x v="0"/>
    <x v="0"/>
    <n v="1021.85"/>
    <n v="0"/>
    <n v="1021.85"/>
    <n v="0"/>
    <n v="1021.85"/>
    <n v="0"/>
    <n v="0"/>
    <n v="0"/>
    <n v="0"/>
    <n v="0"/>
  </r>
  <r>
    <s v="1437713"/>
    <s v="JCL RIBBON ROOM     / MACHINE DEPR"/>
    <x v="2"/>
    <x v="0"/>
    <n v="264.14999999999998"/>
    <n v="0"/>
    <n v="264.14999999999998"/>
    <n v="278.72000000000003"/>
    <n v="-14.57000000000005"/>
    <n v="22.5"/>
    <n v="0"/>
    <n v="22.5"/>
    <n v="23.744"/>
    <n v="-1.2439999999999998"/>
  </r>
  <r>
    <s v="1437713"/>
    <s v="JCL RIBBON ROOM     / MACHINE HOUR"/>
    <x v="2"/>
    <x v="0"/>
    <n v="678.15"/>
    <n v="0"/>
    <n v="678.15"/>
    <n v="715.63"/>
    <n v="-37.480000000000018"/>
    <n v="22.5"/>
    <n v="0"/>
    <n v="22.5"/>
    <n v="23.744"/>
    <n v="-1.2439999999999998"/>
  </r>
  <r>
    <s v="1437713"/>
    <s v="JCL RIBBON ROOM     / LABOUR HOURS"/>
    <x v="2"/>
    <x v="0"/>
    <n v="22601.25"/>
    <n v="0"/>
    <n v="22601.25"/>
    <n v="23845.15"/>
    <n v="-1243.9000000000015"/>
    <n v="225"/>
    <n v="0"/>
    <n v="225"/>
    <n v="237.38300000000001"/>
    <n v="-12.38300000000001"/>
  </r>
  <r>
    <s v="1437713"/>
    <s v="FOI+RIBJCLEROUXLEDOMN34X127ALU750PROMOV2"/>
    <x v="3"/>
    <x v="2"/>
    <n v="-145413.47"/>
    <n v="0"/>
    <n v="-145413.47"/>
    <n v="-145412.92000000001"/>
    <n v="-0.54999999998835847"/>
    <n v="-110385"/>
    <n v="0"/>
    <n v="-110385"/>
    <n v="-110385"/>
    <n v="0"/>
  </r>
  <r>
    <s v="1437713"/>
    <s v="RIB JCLEROUX  LEDOMN PROMO"/>
    <x v="4"/>
    <x v="2"/>
    <n v="23458.47"/>
    <n v="21674.092702169622"/>
    <n v="1784.3772978303787"/>
    <n v="21977.53"/>
    <n v="1480.9400000000023"/>
    <n v="19713"/>
    <n v="18213.524654832345"/>
    <n v="1499.4753451676552"/>
    <n v="18468.513999999999"/>
    <n v="1244.4860000000008"/>
  </r>
  <r>
    <s v="1437713"/>
    <s v="FOI JCLEROUX LEDOMN 34X127 ALU750PROMOV2"/>
    <x v="4"/>
    <x v="2"/>
    <n v="97389.6"/>
    <n v="97138.798029556652"/>
    <n v="250.80197044335364"/>
    <n v="98595.88"/>
    <n v="-1206.2799999999988"/>
    <n v="110670"/>
    <n v="110385"/>
    <n v="285"/>
    <n v="112040.77499999999"/>
    <n v="-1370.7749999999942"/>
  </r>
  <r>
    <s v="1437715"/>
    <s v=" "/>
    <x v="0"/>
    <x v="0"/>
    <n v="4053.77"/>
    <n v="0"/>
    <n v="4053.77"/>
    <n v="0"/>
    <n v="4053.77"/>
    <n v="0"/>
    <n v="0"/>
    <n v="0"/>
    <n v="0"/>
    <n v="0"/>
  </r>
  <r>
    <s v="1437715"/>
    <s v="JCL RIBBON ROOM     / MACHINE DEPR"/>
    <x v="2"/>
    <x v="0"/>
    <n v="314.39999999999998"/>
    <n v="0"/>
    <n v="314.39999999999998"/>
    <n v="335.42"/>
    <n v="-21.020000000000039"/>
    <n v="26.78"/>
    <n v="0"/>
    <n v="26.78"/>
    <n v="28.574000000000002"/>
    <n v="-1.7940000000000005"/>
  </r>
  <r>
    <s v="1437715"/>
    <s v="JCL RIBBON ROOM     / MACHINE HOUR"/>
    <x v="2"/>
    <x v="0"/>
    <n v="807.15"/>
    <n v="0"/>
    <n v="807.15"/>
    <n v="861.2"/>
    <n v="-54.050000000000068"/>
    <n v="26.78"/>
    <n v="0"/>
    <n v="26.78"/>
    <n v="28.574000000000002"/>
    <n v="-1.7940000000000005"/>
  </r>
  <r>
    <s v="1437715"/>
    <s v="JCL RIBBON ROOM     / LABOUR HOURS"/>
    <x v="2"/>
    <x v="0"/>
    <n v="26900.51"/>
    <n v="0"/>
    <n v="26900.51"/>
    <n v="28695.83"/>
    <n v="-1795.3200000000033"/>
    <n v="267.8"/>
    <n v="0"/>
    <n v="267.8"/>
    <n v="285.67200000000003"/>
    <n v="-17.872000000000014"/>
  </r>
  <r>
    <s v="1437715"/>
    <s v="FOI+RIBJCLEROUXLEDOMN34X127ALU750PROMOV2"/>
    <x v="3"/>
    <x v="2"/>
    <n v="-183299.27"/>
    <n v="0"/>
    <n v="-183299.27"/>
    <n v="-183299.14"/>
    <n v="-0.12999999997555278"/>
    <n v="-132840"/>
    <n v="0"/>
    <n v="-132840"/>
    <n v="-132840"/>
    <n v="0"/>
  </r>
  <r>
    <s v="1437715"/>
    <s v="RIB JCLEROUX  LEDOMN PROMO"/>
    <x v="4"/>
    <x v="2"/>
    <n v="26084.799999999999"/>
    <n v="26083.136094674555"/>
    <n v="1.6639053254439204"/>
    <n v="26448.3"/>
    <n v="-363.5"/>
    <n v="21920"/>
    <n v="21918.599605522682"/>
    <n v="1.4003944773176045"/>
    <n v="22225.46"/>
    <n v="-305.45999999999913"/>
  </r>
  <r>
    <s v="1437715"/>
    <s v="FOI JCLEROUX LEDOMN 34X127 ALU750PROMOV2"/>
    <x v="4"/>
    <x v="2"/>
    <n v="125138.64"/>
    <n v="125082.14778325123"/>
    <n v="56.492216748767532"/>
    <n v="126958.38"/>
    <n v="-1819.7400000000052"/>
    <n v="132900"/>
    <n v="132840"/>
    <n v="60"/>
    <n v="134832.6"/>
    <n v="-1932.6000000000058"/>
  </r>
  <r>
    <s v="1437879"/>
    <s v=" "/>
    <x v="0"/>
    <x v="0"/>
    <n v="19462.080000000002"/>
    <n v="0"/>
    <n v="19462.080000000002"/>
    <n v="0"/>
    <n v="19462.080000000002"/>
    <n v="0"/>
    <n v="0"/>
    <n v="0"/>
    <n v="0"/>
    <n v="0"/>
  </r>
  <r>
    <s v="1437879"/>
    <s v="OH: BULK PREP DEPREC"/>
    <x v="1"/>
    <x v="0"/>
    <n v="282.41000000000003"/>
    <n v="0"/>
    <n v="282.41000000000003"/>
    <n v="283.98"/>
    <n v="-1.5699999999999932"/>
    <n v="0"/>
    <n v="0"/>
    <n v="0"/>
    <n v="0"/>
    <n v="0"/>
  </r>
  <r>
    <s v="1437879"/>
    <s v="OH: INDIRECT DEPREC"/>
    <x v="1"/>
    <x v="0"/>
    <n v="1266.69"/>
    <n v="0"/>
    <n v="1266.69"/>
    <n v="1273.73"/>
    <n v="-7.0399999999999636"/>
    <n v="0"/>
    <n v="0"/>
    <n v="0"/>
    <n v="0"/>
    <n v="0"/>
  </r>
  <r>
    <s v="1437879"/>
    <s v="JCL LINE 1          / MACHINE HOUR"/>
    <x v="2"/>
    <x v="0"/>
    <n v="2643.05"/>
    <n v="0"/>
    <n v="2643.05"/>
    <n v="2860.89"/>
    <n v="-217.83999999999969"/>
    <n v="6.5140000000000002"/>
    <n v="0"/>
    <n v="6.5140000000000002"/>
    <n v="7.0510000000000002"/>
    <n v="-0.53699999999999992"/>
  </r>
  <r>
    <s v="1437879"/>
    <s v="OH:UNUSED CAPACITY"/>
    <x v="1"/>
    <x v="0"/>
    <n v="9024.67"/>
    <n v="0"/>
    <n v="9024.67"/>
    <n v="9074.89"/>
    <n v="-50.219999999999345"/>
    <n v="0"/>
    <n v="0"/>
    <n v="0"/>
    <n v="0"/>
    <n v="0"/>
  </r>
  <r>
    <s v="1437879"/>
    <s v="JCL LINE 1          / MACHINE DEPR"/>
    <x v="2"/>
    <x v="0"/>
    <n v="11816.4"/>
    <n v="0"/>
    <n v="11816.4"/>
    <n v="12790.29"/>
    <n v="-973.89000000000124"/>
    <n v="6.5140000000000002"/>
    <n v="0"/>
    <n v="6.5140000000000002"/>
    <n v="7.0510000000000002"/>
    <n v="-0.53699999999999992"/>
  </r>
  <r>
    <s v="1437879"/>
    <s v="JCL LINE 1          / LABOUR HOURS"/>
    <x v="2"/>
    <x v="0"/>
    <n v="13915.64"/>
    <n v="0"/>
    <n v="13915.64"/>
    <n v="15062.58"/>
    <n v="-1146.9400000000005"/>
    <n v="136.79"/>
    <n v="0"/>
    <n v="136.79"/>
    <n v="148.06399999999999"/>
    <n v="-11.274000000000001"/>
  </r>
  <r>
    <s v="1437879"/>
    <s v="OVERHEAD: BULK PREP"/>
    <x v="1"/>
    <x v="0"/>
    <n v="16278.03"/>
    <n v="0"/>
    <n v="16278.03"/>
    <n v="16368.6"/>
    <n v="-90.569999999999709"/>
    <n v="0"/>
    <n v="0"/>
    <n v="0"/>
    <n v="0"/>
    <n v="0"/>
  </r>
  <r>
    <s v="1437879"/>
    <s v="OVERHEAD: INDIRECT"/>
    <x v="1"/>
    <x v="0"/>
    <n v="35687.120000000003"/>
    <n v="0"/>
    <n v="35687.120000000003"/>
    <n v="35885.69"/>
    <n v="-198.56999999999971"/>
    <n v="0"/>
    <n v="0"/>
    <n v="0"/>
    <n v="0"/>
    <n v="0"/>
  </r>
  <r>
    <s v="1437879"/>
    <s v="JCLEROUX LACHSN     12X750ML"/>
    <x v="3"/>
    <x v="4"/>
    <n v="-954260.13"/>
    <n v="0"/>
    <n v="-954260.13"/>
    <n v="-954260.11"/>
    <n v="-2.0000000018626451E-2"/>
    <n v="-5147"/>
    <n v="0"/>
    <n v="-5147"/>
    <n v="-5147"/>
    <n v="0"/>
  </r>
  <r>
    <s v="1437879"/>
    <s v="CORK SPARK FIRST UNPRT 750 1 DISK"/>
    <x v="4"/>
    <x v="2"/>
    <n v="64499.839999999997"/>
    <n v="0"/>
    <n v="64499.839999999997"/>
    <n v="0"/>
    <n v="64499.839999999997"/>
    <n v="62000"/>
    <n v="0"/>
    <n v="62000"/>
    <n v="0"/>
    <n v="62000"/>
  </r>
  <r>
    <s v="1437879"/>
    <s v="LAB JCLEROUX LACHSN 750 7.5% V10H BCK"/>
    <x v="4"/>
    <x v="2"/>
    <n v="4027.1"/>
    <n v="3935.6059113300494"/>
    <n v="91.494088669950543"/>
    <n v="3994.64"/>
    <n v="32.460000000000036"/>
    <n v="63200"/>
    <n v="61764"/>
    <n v="1436"/>
    <n v="62690.46"/>
    <n v="509.54000000000087"/>
  </r>
  <r>
    <s v="1437879"/>
    <s v="PAR CHIP 12X750 BN0503           V3"/>
    <x v="4"/>
    <x v="2"/>
    <n v="5109.6000000000004"/>
    <n v="5100.6766169154225"/>
    <n v="8.9233830845778357"/>
    <n v="5126.18"/>
    <n v="-16.579999999999927"/>
    <n v="5156"/>
    <n v="5146.9999999999991"/>
    <n v="9.0000000000009095"/>
    <n v="5172.7349999999997"/>
    <n v="-16.734999999999673"/>
  </r>
  <r>
    <s v="1437879"/>
    <s v="LAB JCLEROUX LACHSN 750 V9 BDY"/>
    <x v="4"/>
    <x v="2"/>
    <n v="15250.92"/>
    <n v="15217.418719211822"/>
    <n v="33.50128078817761"/>
    <n v="15445.68"/>
    <n v="-194.76000000000022"/>
    <n v="61900"/>
    <n v="61764"/>
    <n v="136"/>
    <n v="62690.46"/>
    <n v="-790.45999999999913"/>
  </r>
  <r>
    <s v="1437879"/>
    <s v="LAB JCLEROUX LACHSN 750  V10 NCK"/>
    <x v="4"/>
    <x v="2"/>
    <n v="19728.400000000001"/>
    <n v="19653.300492610837"/>
    <n v="75.099507389164501"/>
    <n v="19948.099999999999"/>
    <n v="-219.69999999999709"/>
    <n v="62000"/>
    <n v="61764"/>
    <n v="236"/>
    <n v="62690.46"/>
    <n v="-690.45999999999913"/>
  </r>
  <r>
    <s v="1437879"/>
    <s v="WIR JCLEROUX GEN SPARK       750&amp;1.5L V2"/>
    <x v="4"/>
    <x v="2"/>
    <n v="29151.78"/>
    <n v="29040.813725490196"/>
    <n v="110.96627450980304"/>
    <n v="29621.63"/>
    <n v="-469.85000000000218"/>
    <n v="62000"/>
    <n v="61764"/>
    <n v="236"/>
    <n v="62999.28"/>
    <n v="-999.27999999999884"/>
  </r>
  <r>
    <s v="1437879"/>
    <s v="FOI+RIB JCLEROUX LACHSN 34X127 ALU 750V6"/>
    <x v="4"/>
    <x v="2"/>
    <n v="58054.86"/>
    <n v="55839.103448275862"/>
    <n v="2215.7565517241383"/>
    <n v="56676.69"/>
    <n v="1378.1699999999983"/>
    <n v="64215"/>
    <n v="61764"/>
    <n v="2451"/>
    <n v="62690.46"/>
    <n v="1524.5400000000009"/>
  </r>
  <r>
    <s v="1437879"/>
    <s v="CTN JCLEROUX LACHSN 12X750 BN503 V6"/>
    <x v="4"/>
    <x v="2"/>
    <n v="61781.5"/>
    <n v="61506.65024630542"/>
    <n v="274.8497536945797"/>
    <n v="62429.25"/>
    <n v="-647.75"/>
    <n v="5170"/>
    <n v="5147"/>
    <n v="23"/>
    <n v="5224.2049999999999"/>
    <n v="-54.204999999999927"/>
  </r>
  <r>
    <s v="1437879"/>
    <s v="CORK SPARK FIRST UNPRT 750"/>
    <x v="4"/>
    <x v="2"/>
    <n v="0"/>
    <n v="76990.676616915429"/>
    <n v="-76990.676616915429"/>
    <n v="77375.63"/>
    <n v="-77375.63"/>
    <n v="0"/>
    <n v="61764"/>
    <n v="-61764"/>
    <n v="62072.82"/>
    <n v="-62072.82"/>
  </r>
  <r>
    <s v="1437879"/>
    <s v="BOT 0503 750 GRN   CORK  SPARKLING   NEW"/>
    <x v="4"/>
    <x v="2"/>
    <n v="310625.02"/>
    <n v="309772.39603960398"/>
    <n v="852.62396039604209"/>
    <n v="312870.12"/>
    <n v="-2245.0999999999767"/>
    <n v="61934"/>
    <n v="61764"/>
    <n v="170"/>
    <n v="62381.64"/>
    <n v="-447.63999999999942"/>
  </r>
  <r>
    <s v="1437879"/>
    <s v="BULK JCLEROUX LAC"/>
    <x v="4"/>
    <x v="3"/>
    <n v="272536.55"/>
    <n v="272689.60199004976"/>
    <n v="-153.05199004977476"/>
    <n v="274053.05"/>
    <n v="-1516.5"/>
    <n v="46297"/>
    <n v="46323"/>
    <n v="-26"/>
    <n v="46554.614999999998"/>
    <n v="-257.61499999999796"/>
  </r>
  <r>
    <s v="1437879"/>
    <s v="CO2"/>
    <x v="4"/>
    <x v="5"/>
    <n v="3118.47"/>
    <n v="3057.3235294117649"/>
    <n v="61.146470588234934"/>
    <n v="3118.47"/>
    <n v="0"/>
    <n v="566.99400000000003"/>
    <n v="555.87647058823529"/>
    <n v="11.117529411764735"/>
    <n v="566.99400000000003"/>
    <n v="0"/>
  </r>
  <r>
    <s v="1437882"/>
    <s v=" "/>
    <x v="0"/>
    <x v="0"/>
    <n v="20092.2"/>
    <n v="0"/>
    <n v="20092.2"/>
    <n v="0"/>
    <n v="20092.2"/>
    <n v="0"/>
    <n v="0"/>
    <n v="0"/>
    <n v="0"/>
    <n v="0"/>
  </r>
  <r>
    <s v="1437882"/>
    <s v="OH: BULK PREP DEPREC"/>
    <x v="1"/>
    <x v="0"/>
    <n v="281.48"/>
    <n v="0"/>
    <n v="281.48"/>
    <n v="283.33999999999997"/>
    <n v="-1.8599999999999568"/>
    <n v="0"/>
    <n v="0"/>
    <n v="0"/>
    <n v="0"/>
    <n v="0"/>
  </r>
  <r>
    <s v="1437882"/>
    <s v="OH: INDIRECT DEPREC"/>
    <x v="1"/>
    <x v="0"/>
    <n v="1262.5"/>
    <n v="0"/>
    <n v="1262.5"/>
    <n v="1270.8699999999999"/>
    <n v="-8.3699999999998909"/>
    <n v="0"/>
    <n v="0"/>
    <n v="0"/>
    <n v="0"/>
    <n v="0"/>
  </r>
  <r>
    <s v="1437882"/>
    <s v="JCL LINE 1          / MACHINE HOUR"/>
    <x v="2"/>
    <x v="0"/>
    <n v="2710.41"/>
    <n v="0"/>
    <n v="2710.41"/>
    <n v="2840.33"/>
    <n v="-129.92000000000007"/>
    <n v="6.68"/>
    <n v="0"/>
    <n v="6.68"/>
    <n v="7"/>
    <n v="-0.32000000000000028"/>
  </r>
  <r>
    <s v="1437882"/>
    <s v="OH:UNUSED CAPACITY"/>
    <x v="1"/>
    <x v="0"/>
    <n v="8994.85"/>
    <n v="0"/>
    <n v="8994.85"/>
    <n v="9054.48"/>
    <n v="-59.6299999999992"/>
    <n v="0"/>
    <n v="0"/>
    <n v="0"/>
    <n v="0"/>
    <n v="0"/>
  </r>
  <r>
    <s v="1437882"/>
    <s v="JCL LINE 1          / MACHINE DEPR"/>
    <x v="2"/>
    <x v="0"/>
    <n v="12117.52"/>
    <n v="0"/>
    <n v="12117.52"/>
    <n v="12698.34"/>
    <n v="-580.81999999999971"/>
    <n v="6.68"/>
    <n v="0"/>
    <n v="6.68"/>
    <n v="7"/>
    <n v="-0.32000000000000028"/>
  </r>
  <r>
    <s v="1437882"/>
    <s v="JCL LINE 1          / LABOUR HOURS"/>
    <x v="2"/>
    <x v="0"/>
    <n v="14270.68"/>
    <n v="0"/>
    <n v="14270.68"/>
    <n v="14954.3"/>
    <n v="-683.61999999999898"/>
    <n v="140.28"/>
    <n v="0"/>
    <n v="140.28"/>
    <n v="147"/>
    <n v="-6.7199999999999989"/>
  </r>
  <r>
    <s v="1437882"/>
    <s v="OVERHEAD: BULK PREP"/>
    <x v="1"/>
    <x v="0"/>
    <n v="16224.23"/>
    <n v="0"/>
    <n v="16224.23"/>
    <n v="16331.78"/>
    <n v="-107.55000000000109"/>
    <n v="0"/>
    <n v="0"/>
    <n v="0"/>
    <n v="0"/>
    <n v="0"/>
  </r>
  <r>
    <s v="1437882"/>
    <s v="OVERHEAD: INDIRECT"/>
    <x v="1"/>
    <x v="0"/>
    <n v="35569.18"/>
    <n v="0"/>
    <n v="35569.18"/>
    <n v="35804.980000000003"/>
    <n v="-235.80000000000291"/>
    <n v="0"/>
    <n v="0"/>
    <n v="0"/>
    <n v="0"/>
    <n v="0"/>
  </r>
  <r>
    <s v="1437882"/>
    <s v="JCLEROUX LAFLEUR 12X750ML"/>
    <x v="3"/>
    <x v="4"/>
    <n v="-1006465.6"/>
    <n v="0"/>
    <n v="-1006465.6"/>
    <n v="-1006465.77"/>
    <n v="0.17000000004190952"/>
    <n v="-5110"/>
    <n v="0"/>
    <n v="-5110"/>
    <n v="-5110"/>
    <n v="0"/>
  </r>
  <r>
    <s v="1437882"/>
    <s v="LAB 100X125MMWHT SEMI-GLOSSS/ADHOUTERCTN"/>
    <x v="4"/>
    <x v="2"/>
    <n v="34.049999999999997"/>
    <n v="0"/>
    <n v="34.049999999999997"/>
    <n v="0"/>
    <n v="34.049999999999997"/>
    <n v="400"/>
    <n v="0"/>
    <n v="400"/>
    <n v="0"/>
    <n v="400"/>
  </r>
  <r>
    <s v="1437882"/>
    <s v="CORK SPARK FIRST UNPRT 750 1 DISK"/>
    <x v="4"/>
    <x v="2"/>
    <n v="64499.839999999997"/>
    <n v="0"/>
    <n v="64499.839999999997"/>
    <n v="0"/>
    <n v="64499.839999999997"/>
    <n v="62000"/>
    <n v="0"/>
    <n v="62000"/>
    <n v="0"/>
    <n v="62000"/>
  </r>
  <r>
    <s v="1437882"/>
    <s v="LAB JCLEROUX LAFLEUR 750 7.5% V5H BCK"/>
    <x v="4"/>
    <x v="2"/>
    <n v="3912.41"/>
    <n v="3907.3103448275861"/>
    <n v="5.0996551724138044"/>
    <n v="3965.92"/>
    <n v="-53.510000000000218"/>
    <n v="61400"/>
    <n v="61320"/>
    <n v="80"/>
    <n v="62239.8"/>
    <n v="-839.80000000000291"/>
  </r>
  <r>
    <s v="1437882"/>
    <s v="PAR CHIP 12X750 BN0503           V3"/>
    <x v="4"/>
    <x v="2"/>
    <n v="5068.97"/>
    <n v="5064.0099502487565"/>
    <n v="4.9600497512437869"/>
    <n v="5089.33"/>
    <n v="-20.359999999999673"/>
    <n v="5115"/>
    <n v="5110"/>
    <n v="5"/>
    <n v="5135.55"/>
    <n v="-20.550000000000182"/>
  </r>
  <r>
    <s v="1437882"/>
    <s v="LAB JCLEROUX LAFLEUR 750 V3 BDY"/>
    <x v="4"/>
    <x v="2"/>
    <n v="16768.95"/>
    <n v="16747.103448275866"/>
    <n v="21.84655172413477"/>
    <n v="16998.310000000001"/>
    <n v="-229.36000000000058"/>
    <n v="61400"/>
    <n v="61320"/>
    <n v="80"/>
    <n v="62239.8"/>
    <n v="-839.80000000000291"/>
  </r>
  <r>
    <s v="1437882"/>
    <s v="LAB JCLEROUX LAFLEUR 750 V3 NCK"/>
    <x v="4"/>
    <x v="2"/>
    <n v="20307.919999999998"/>
    <n v="20248.472906403942"/>
    <n v="59.44709359605622"/>
    <n v="20552.2"/>
    <n v="-244.28000000000247"/>
    <n v="61500"/>
    <n v="61320"/>
    <n v="180"/>
    <n v="62239.8"/>
    <n v="-739.80000000000291"/>
  </r>
  <r>
    <s v="1437882"/>
    <s v="WIR JCLEROUX GEN SPARK       750&amp;1.5L V2"/>
    <x v="4"/>
    <x v="2"/>
    <n v="29151.78"/>
    <n v="28832.049019607843"/>
    <n v="319.7309803921562"/>
    <n v="29408.69"/>
    <n v="-256.90999999999985"/>
    <n v="62000"/>
    <n v="61320"/>
    <n v="680"/>
    <n v="62546.400000000001"/>
    <n v="-546.40000000000146"/>
  </r>
  <r>
    <s v="1437882"/>
    <s v="FOI+RIB JCLEROUX LAFLEUR ALU 750"/>
    <x v="4"/>
    <x v="2"/>
    <n v="62007.65"/>
    <n v="60968.394088669949"/>
    <n v="1039.2559113300522"/>
    <n v="61882.92"/>
    <n v="124.7300000000032"/>
    <n v="62365"/>
    <n v="61320"/>
    <n v="1045"/>
    <n v="62239.8"/>
    <n v="125.19999999999709"/>
  </r>
  <r>
    <s v="1437882"/>
    <s v="CTN JCLEROUX LAFLEUR 12X750 BN503"/>
    <x v="4"/>
    <x v="2"/>
    <n v="70983.399999999994"/>
    <n v="70569.103448275855"/>
    <n v="414.29655172413914"/>
    <n v="71627.64"/>
    <n v="-644.24000000000524"/>
    <n v="5140"/>
    <n v="5109.9999999999991"/>
    <n v="30.000000000000909"/>
    <n v="5186.6499999999996"/>
    <n v="-46.649999999999636"/>
  </r>
  <r>
    <s v="1437882"/>
    <s v="CORK SPARK FIRST UNPRT 750"/>
    <x v="4"/>
    <x v="2"/>
    <n v="0"/>
    <n v="76437.223880597012"/>
    <n v="-76437.223880597012"/>
    <n v="76819.41"/>
    <n v="-76819.41"/>
    <n v="0"/>
    <n v="61320"/>
    <n v="-61320"/>
    <n v="61626.6"/>
    <n v="-61626.6"/>
  </r>
  <r>
    <s v="1437882"/>
    <s v="BOT 0503 750 FLINT CORK  JCL    H17  NEW"/>
    <x v="4"/>
    <x v="2"/>
    <n v="346944.99"/>
    <n v="346351.92079207918"/>
    <n v="593.06920792080928"/>
    <n v="349815.44"/>
    <n v="-2870.4500000000116"/>
    <n v="61425"/>
    <n v="61320"/>
    <n v="105"/>
    <n v="61933.2"/>
    <n v="-508.19999999999709"/>
  </r>
  <r>
    <s v="1437882"/>
    <s v="BULK JCLEROUX LAFLEUR"/>
    <x v="4"/>
    <x v="3"/>
    <n v="272166.53999999998"/>
    <n v="271258.8613861386"/>
    <n v="907.67861386138247"/>
    <n v="273971.45"/>
    <n v="-1804.9100000000326"/>
    <n v="46144"/>
    <n v="45990"/>
    <n v="154"/>
    <n v="46449.9"/>
    <n v="-305.90000000000146"/>
  </r>
  <r>
    <s v="1437882"/>
    <s v="CO2"/>
    <x v="4"/>
    <x v="5"/>
    <n v="3096.05"/>
    <n v="3035.3431372549021"/>
    <n v="60.706862745098078"/>
    <n v="3096.05"/>
    <n v="0"/>
    <n v="562.91800000000001"/>
    <n v="551.88039215686274"/>
    <n v="11.037607843137266"/>
    <n v="562.91800000000001"/>
    <n v="0"/>
  </r>
  <r>
    <s v="1438023"/>
    <s v=" "/>
    <x v="0"/>
    <x v="0"/>
    <n v="-44.08"/>
    <n v="0"/>
    <n v="-44.08"/>
    <n v="0"/>
    <n v="-44.08"/>
    <n v="0"/>
    <n v="0"/>
    <n v="0"/>
    <n v="0"/>
    <n v="0"/>
  </r>
  <r>
    <s v="1438023"/>
    <s v="OH: BULK PREP DEPREC"/>
    <x v="1"/>
    <x v="0"/>
    <n v="17.57"/>
    <n v="0"/>
    <n v="17.57"/>
    <n v="17.97"/>
    <n v="-0.39999999999999858"/>
    <n v="0"/>
    <n v="0"/>
    <n v="0"/>
    <n v="0"/>
    <n v="0"/>
  </r>
  <r>
    <s v="1438023"/>
    <s v="OH: INDIRECT DEPREC"/>
    <x v="1"/>
    <x v="0"/>
    <n v="78.8"/>
    <n v="0"/>
    <n v="78.8"/>
    <n v="80.61"/>
    <n v="-1.8100000000000023"/>
    <n v="0"/>
    <n v="0"/>
    <n v="0"/>
    <n v="0"/>
    <n v="0"/>
  </r>
  <r>
    <s v="1438023"/>
    <s v="JCL LINE 1          / MACHINE HOUR"/>
    <x v="2"/>
    <x v="0"/>
    <n v="304.31"/>
    <n v="0"/>
    <n v="304.31"/>
    <n v="202.89"/>
    <n v="101.42000000000002"/>
    <n v="0.75"/>
    <n v="0"/>
    <n v="0.75"/>
    <n v="0.5"/>
    <n v="0.25"/>
  </r>
  <r>
    <s v="1438023"/>
    <s v="OH:UNUSED CAPACITY"/>
    <x v="1"/>
    <x v="0"/>
    <n v="561.4"/>
    <n v="0"/>
    <n v="561.4"/>
    <n v="574.30999999999995"/>
    <n v="-12.909999999999968"/>
    <n v="0"/>
    <n v="0"/>
    <n v="0"/>
    <n v="0"/>
    <n v="0"/>
  </r>
  <r>
    <s v="1438023"/>
    <s v="JCL LINE 1          / MACHINE DEPR"/>
    <x v="2"/>
    <x v="0"/>
    <n v="1360.5"/>
    <n v="0"/>
    <n v="1360.5"/>
    <n v="907.06"/>
    <n v="453.44000000000005"/>
    <n v="0.75"/>
    <n v="0"/>
    <n v="0.75"/>
    <n v="0.5"/>
    <n v="0.25"/>
  </r>
  <r>
    <s v="1438023"/>
    <s v="OVERHEAD: BULK PREP"/>
    <x v="1"/>
    <x v="0"/>
    <n v="1012.61"/>
    <n v="0"/>
    <n v="1012.61"/>
    <n v="1035.9000000000001"/>
    <n v="-23.290000000000077"/>
    <n v="0"/>
    <n v="0"/>
    <n v="0"/>
    <n v="0"/>
    <n v="0"/>
  </r>
  <r>
    <s v="1438023"/>
    <s v="JCL LINE 1          / LABOUR HOURS"/>
    <x v="2"/>
    <x v="0"/>
    <n v="1602.25"/>
    <n v="0"/>
    <n v="1602.25"/>
    <n v="1068.17"/>
    <n v="534.07999999999993"/>
    <n v="15.75"/>
    <n v="0"/>
    <n v="15.75"/>
    <n v="10.5"/>
    <n v="5.25"/>
  </r>
  <r>
    <s v="1438023"/>
    <s v="OVERHEAD: INDIRECT"/>
    <x v="1"/>
    <x v="0"/>
    <n v="2219.9899999999998"/>
    <n v="0"/>
    <n v="2219.9899999999998"/>
    <n v="2271.0500000000002"/>
    <n v="-51.0600000000004"/>
    <n v="0"/>
    <n v="0"/>
    <n v="0"/>
    <n v="0"/>
    <n v="0"/>
  </r>
  <r>
    <s v="1438023"/>
    <s v="CHAMDOR RED         6X750ML  PENT NEWZ"/>
    <x v="3"/>
    <x v="4"/>
    <n v="-52627.01"/>
    <n v="0"/>
    <n v="-52627.01"/>
    <n v="-52627.02"/>
    <n v="9.9999999947613105E-3"/>
    <n v="-640"/>
    <n v="0"/>
    <n v="-640"/>
    <n v="-640"/>
    <n v="0"/>
  </r>
  <r>
    <s v="1438023"/>
    <s v="LAB CHAMDOR RED 750 -BBEF NEWZ GENDV2BCK"/>
    <x v="4"/>
    <x v="2"/>
    <n v="266.72000000000003"/>
    <n v="0"/>
    <n v="266.72000000000003"/>
    <n v="0"/>
    <n v="266.72000000000003"/>
    <n v="3900"/>
    <n v="0"/>
    <n v="3900"/>
    <n v="0"/>
    <n v="3900"/>
  </r>
  <r>
    <s v="1438023"/>
    <s v="CORK SPARK FIRST UNPRT 750 1 DISK"/>
    <x v="4"/>
    <x v="2"/>
    <n v="4161.28"/>
    <n v="0"/>
    <n v="4161.28"/>
    <n v="0"/>
    <n v="4161.28"/>
    <n v="4000"/>
    <n v="0"/>
    <n v="4000"/>
    <n v="0"/>
    <n v="4000"/>
  </r>
  <r>
    <s v="1438023"/>
    <s v="LAB 100X125MM 201C  S/ADH OUTER CTN"/>
    <x v="4"/>
    <x v="2"/>
    <n v="69.78"/>
    <n v="63.7920792079208"/>
    <n v="5.9879207920792012"/>
    <n v="64.430000000000007"/>
    <n v="5.3499999999999943"/>
    <n v="700"/>
    <n v="640"/>
    <n v="60"/>
    <n v="646.4"/>
    <n v="53.600000000000023"/>
  </r>
  <r>
    <s v="1438023"/>
    <s v="LAB CHAMDOR RED 750 -BBEF NOIMP  V3S BCK"/>
    <x v="4"/>
    <x v="2"/>
    <n v="0"/>
    <n v="278.4039408866995"/>
    <n v="-278.4039408866995"/>
    <n v="282.58"/>
    <n v="-282.58"/>
    <n v="0"/>
    <n v="3840"/>
    <n v="-3840"/>
    <n v="3897.6"/>
    <n v="-3897.6"/>
  </r>
  <r>
    <s v="1438023"/>
    <s v="PAR CHIP 6X750  BN0503 &amp; IMP FACETSV2"/>
    <x v="4"/>
    <x v="2"/>
    <n v="318.77999999999997"/>
    <n v="316.79601990049753"/>
    <n v="1.9839800995024461"/>
    <n v="318.38"/>
    <n v="0.39999999999997726"/>
    <n v="644"/>
    <n v="640"/>
    <n v="4"/>
    <n v="643.20000000000005"/>
    <n v="0.79999999999995453"/>
  </r>
  <r>
    <s v="1438023"/>
    <s v="LAB CHAMDOR RED 750      V5 BDY"/>
    <x v="4"/>
    <x v="2"/>
    <n v="539.14"/>
    <n v="530.83743842364527"/>
    <n v="8.3025615763547194"/>
    <n v="538.79999999999995"/>
    <n v="0.34000000000003183"/>
    <n v="3900"/>
    <n v="3840"/>
    <n v="60"/>
    <n v="3897.6"/>
    <n v="2.4000000000000909"/>
  </r>
  <r>
    <s v="1438023"/>
    <s v="LAB CHAMDOR RED 750 EXP  V5 NCK"/>
    <x v="4"/>
    <x v="2"/>
    <n v="751.33"/>
    <n v="739.77339901477831"/>
    <n v="11.556600985221735"/>
    <n v="750.87"/>
    <n v="0.46000000000003638"/>
    <n v="3900"/>
    <n v="3840"/>
    <n v="60"/>
    <n v="3897.6"/>
    <n v="2.4000000000000909"/>
  </r>
  <r>
    <s v="1438023"/>
    <s v="WIR GENERIC TIN 36MM UNPRT GOLD LACQUER"/>
    <x v="4"/>
    <x v="2"/>
    <n v="1591.59"/>
    <n v="1560.3039215686274"/>
    <n v="31.286078431372516"/>
    <n v="1591.51"/>
    <n v="7.999999999992724E-2"/>
    <n v="3917"/>
    <n v="3840"/>
    <n v="77"/>
    <n v="3916.8"/>
    <n v="0.1999999999998181"/>
  </r>
  <r>
    <s v="1438023"/>
    <s v="FOI G/JUICE      35X130 ALU 750      GLD"/>
    <x v="4"/>
    <x v="2"/>
    <n v="2104.7600000000002"/>
    <n v="2073.4482758620693"/>
    <n v="31.311724137930923"/>
    <n v="2104.5500000000002"/>
    <n v="0.21000000000003638"/>
    <n v="3898"/>
    <n v="3840"/>
    <n v="58"/>
    <n v="3897.6"/>
    <n v="0.40000000000009095"/>
  </r>
  <r>
    <s v="1438023"/>
    <s v="CTN CHAMDOR GEN 6X750 BN503 V2"/>
    <x v="4"/>
    <x v="2"/>
    <n v="2938"/>
    <n v="2892.7980295566504"/>
    <n v="45.201970443349637"/>
    <n v="2936.19"/>
    <n v="1.8099999999999454"/>
    <n v="650"/>
    <n v="640"/>
    <n v="10"/>
    <n v="649.6"/>
    <n v="0.39999999999997726"/>
  </r>
  <r>
    <s v="1438023"/>
    <s v="CORK SPARK FIRST UNPRT 750"/>
    <x v="4"/>
    <x v="2"/>
    <n v="0"/>
    <n v="4786.6766169154225"/>
    <n v="-4786.6766169154225"/>
    <n v="4810.6099999999997"/>
    <n v="-4810.6099999999997"/>
    <n v="0"/>
    <n v="3840"/>
    <n v="-3840"/>
    <n v="3859.2"/>
    <n v="-3859.2"/>
  </r>
  <r>
    <s v="1438023"/>
    <s v="BOT 0503 750 GRN   CORK  SPARKLING   NEW"/>
    <x v="4"/>
    <x v="2"/>
    <n v="19454.810000000001"/>
    <n v="19259.20792079208"/>
    <n v="195.60207920792163"/>
    <n v="19451.8"/>
    <n v="3.0100000000020373"/>
    <n v="3879"/>
    <n v="3840"/>
    <n v="39"/>
    <n v="3878.4"/>
    <n v="0.59999999999990905"/>
  </r>
  <r>
    <s v="1438023"/>
    <s v="BULK CHAMDOR RED"/>
    <x v="4"/>
    <x v="3"/>
    <n v="13123.58"/>
    <n v="13123.597262952102"/>
    <n v="-1.7262952102100826E-2"/>
    <n v="13425.44"/>
    <n v="-301.86000000000058"/>
    <n v="2880"/>
    <n v="2880"/>
    <n v="0"/>
    <n v="2946.24"/>
    <n v="-66.239999999999782"/>
  </r>
  <r>
    <s v="1438023"/>
    <s v="CO2"/>
    <x v="4"/>
    <x v="5"/>
    <n v="193.89"/>
    <n v="190.07843137254903"/>
    <n v="3.8115686274509528"/>
    <n v="193.88"/>
    <n v="9.9999999999909051E-3"/>
    <n v="35.252000000000002"/>
    <n v="34.55980392156863"/>
    <n v="0.69219607843137254"/>
    <n v="35.250999999999998"/>
    <n v="1.0000000000047748E-3"/>
  </r>
  <r>
    <s v="1438091"/>
    <s v=" "/>
    <x v="0"/>
    <x v="0"/>
    <n v="-302.86"/>
    <n v="0"/>
    <n v="-302.86"/>
    <n v="0"/>
    <n v="-302.86"/>
    <n v="0"/>
    <n v="0"/>
    <n v="0"/>
    <n v="0"/>
    <n v="0"/>
  </r>
  <r>
    <s v="1438091"/>
    <s v="JCL RIBBON ROOM     / MACHINE DEPR"/>
    <x v="2"/>
    <x v="0"/>
    <n v="24.72"/>
    <n v="0"/>
    <n v="24.72"/>
    <n v="22.73"/>
    <n v="1.9899999999999984"/>
    <n v="2.1059999999999999"/>
    <n v="0"/>
    <n v="2.1059999999999999"/>
    <n v="1.9359999999999999"/>
    <n v="0.16999999999999993"/>
  </r>
  <r>
    <s v="1438091"/>
    <s v="JCL RIBBON ROOM     / MACHINE HOUR"/>
    <x v="2"/>
    <x v="0"/>
    <n v="63.47"/>
    <n v="0"/>
    <n v="63.47"/>
    <n v="58.35"/>
    <n v="5.1199999999999974"/>
    <n v="2.1059999999999999"/>
    <n v="0"/>
    <n v="2.1059999999999999"/>
    <n v="1.9359999999999999"/>
    <n v="0.16999999999999993"/>
  </r>
  <r>
    <s v="1438091"/>
    <s v="JCL RIBBON ROOM     / LABOUR HOURS"/>
    <x v="2"/>
    <x v="0"/>
    <n v="2115.48"/>
    <n v="0"/>
    <n v="2115.48"/>
    <n v="1944.16"/>
    <n v="171.31999999999994"/>
    <n v="21.06"/>
    <n v="0"/>
    <n v="21.06"/>
    <n v="19.353999999999999"/>
    <n v="1.7059999999999995"/>
  </r>
  <r>
    <s v="1438091"/>
    <s v="FOI+RIB JCLEROUX LEDOMN 34X147 ALU 1.5"/>
    <x v="3"/>
    <x v="2"/>
    <n v="-9631.17"/>
    <n v="0"/>
    <n v="-9631.17"/>
    <n v="-9631.17"/>
    <n v="0"/>
    <n v="-9000"/>
    <n v="0"/>
    <n v="-9000"/>
    <n v="-9000"/>
    <n v="0"/>
  </r>
  <r>
    <s v="1438091"/>
    <s v="RIB JCLEROUX     RED"/>
    <x v="4"/>
    <x v="2"/>
    <n v="759.71"/>
    <n v="752.11045364891515"/>
    <n v="7.5995463510848822"/>
    <n v="762.64"/>
    <n v="-2.92999999999995"/>
    <n v="1500"/>
    <n v="1485"/>
    <n v="15"/>
    <n v="1505.79"/>
    <n v="-5.7899999999999636"/>
  </r>
  <r>
    <s v="1438091"/>
    <s v="FOI JCLEROUX LEDOMN 34X147 ALU 1.5 WHT"/>
    <x v="4"/>
    <x v="2"/>
    <n v="6970.65"/>
    <n v="6742.1674876847292"/>
    <n v="228.48251231527047"/>
    <n v="6843.3"/>
    <n v="127.34999999999945"/>
    <n v="9305"/>
    <n v="9000"/>
    <n v="305"/>
    <n v="9135"/>
    <n v="170"/>
  </r>
  <r>
    <s v="1438092"/>
    <s v=" "/>
    <x v="0"/>
    <x v="0"/>
    <n v="18049.82"/>
    <n v="0"/>
    <n v="18049.82"/>
    <n v="0"/>
    <n v="18049.82"/>
    <n v="0"/>
    <n v="0"/>
    <n v="0"/>
    <n v="0"/>
    <n v="0"/>
  </r>
  <r>
    <s v="1438092"/>
    <s v="OH: BULK PREP DEPREC"/>
    <x v="1"/>
    <x v="0"/>
    <n v="243.39"/>
    <n v="0"/>
    <n v="243.39"/>
    <n v="243.6"/>
    <n v="-0.21000000000000796"/>
    <n v="0"/>
    <n v="0"/>
    <n v="0"/>
    <n v="0"/>
    <n v="0"/>
  </r>
  <r>
    <s v="1438092"/>
    <s v="OH: INDIRECT DEPREC"/>
    <x v="1"/>
    <x v="0"/>
    <n v="1091.6600000000001"/>
    <n v="0"/>
    <n v="1091.6600000000001"/>
    <n v="1092.5899999999999"/>
    <n v="-0.92999999999983629"/>
    <n v="0"/>
    <n v="0"/>
    <n v="0"/>
    <n v="0"/>
    <n v="0"/>
  </r>
  <r>
    <s v="1438092"/>
    <s v="JCL LINE 1          / MACHINE HOUR"/>
    <x v="2"/>
    <x v="0"/>
    <n v="2199.17"/>
    <n v="0"/>
    <n v="2199.17"/>
    <n v="2454.02"/>
    <n v="-254.84999999999991"/>
    <n v="5.42"/>
    <n v="0"/>
    <n v="5.42"/>
    <n v="6.048"/>
    <n v="-0.62800000000000011"/>
  </r>
  <r>
    <s v="1438092"/>
    <s v="OH:UNUSED CAPACITY"/>
    <x v="1"/>
    <x v="0"/>
    <n v="7777.71"/>
    <n v="0"/>
    <n v="7777.71"/>
    <n v="7784.27"/>
    <n v="-6.5600000000004002"/>
    <n v="0"/>
    <n v="0"/>
    <n v="0"/>
    <n v="0"/>
    <n v="0"/>
  </r>
  <r>
    <s v="1438092"/>
    <s v="JCL LINE 1          / MACHINE DEPR"/>
    <x v="2"/>
    <x v="0"/>
    <n v="9831.8799999999992"/>
    <n v="0"/>
    <n v="9831.8799999999992"/>
    <n v="10971.27"/>
    <n v="-1139.3900000000012"/>
    <n v="5.42"/>
    <n v="0"/>
    <n v="5.42"/>
    <n v="6.048"/>
    <n v="-0.62800000000000011"/>
  </r>
  <r>
    <s v="1438092"/>
    <s v="JCL LINE 1          / LABOUR HOURS"/>
    <x v="2"/>
    <x v="0"/>
    <n v="11578.91"/>
    <n v="0"/>
    <n v="11578.91"/>
    <n v="12920.4"/>
    <n v="-1341.4899999999998"/>
    <n v="113.82"/>
    <n v="0"/>
    <n v="113.82"/>
    <n v="127.00700000000001"/>
    <n v="-13.187000000000012"/>
  </r>
  <r>
    <s v="1438092"/>
    <s v="OVERHEAD: BULK PREP"/>
    <x v="1"/>
    <x v="0"/>
    <n v="14028.84"/>
    <n v="0"/>
    <n v="14028.84"/>
    <n v="14040.68"/>
    <n v="-11.840000000000146"/>
    <n v="0"/>
    <n v="0"/>
    <n v="0"/>
    <n v="0"/>
    <n v="0"/>
  </r>
  <r>
    <s v="1438092"/>
    <s v="OVERHEAD: INDIRECT"/>
    <x v="1"/>
    <x v="0"/>
    <n v="30756.12"/>
    <n v="0"/>
    <n v="30756.12"/>
    <n v="30782.07"/>
    <n v="-25.950000000000728"/>
    <n v="0"/>
    <n v="0"/>
    <n v="0"/>
    <n v="0"/>
    <n v="0"/>
  </r>
  <r>
    <s v="1438092"/>
    <s v="JCLEROUX SAVBL 2015 12X750ML"/>
    <x v="3"/>
    <x v="4"/>
    <n v="-979354.28"/>
    <n v="0"/>
    <n v="-979354.28"/>
    <n v="-979354.33"/>
    <n v="4.9999999930150807E-2"/>
    <n v="-4415"/>
    <n v="0"/>
    <n v="-4415"/>
    <n v="-4415"/>
    <n v="0"/>
  </r>
  <r>
    <s v="1438092"/>
    <s v="LAB 100X125MMWHT SEMI-GLOSSS/ADHOUTERCTN"/>
    <x v="4"/>
    <x v="2"/>
    <n v="29.79"/>
    <n v="0"/>
    <n v="29.79"/>
    <n v="0"/>
    <n v="29.79"/>
    <n v="350"/>
    <n v="0"/>
    <n v="350"/>
    <n v="0"/>
    <n v="350"/>
  </r>
  <r>
    <s v="1438092"/>
    <s v="CORK SPARK FIRST UNPRT 750 1 DISK"/>
    <x v="4"/>
    <x v="2"/>
    <n v="55081.83"/>
    <n v="0"/>
    <n v="55081.83"/>
    <n v="0"/>
    <n v="55081.83"/>
    <n v="52947"/>
    <n v="0"/>
    <n v="52947"/>
    <n v="0"/>
    <n v="52947"/>
  </r>
  <r>
    <s v="1438092"/>
    <s v="LAB JCLEROUX SAVBL 750 NA  WC  V12 BCK"/>
    <x v="4"/>
    <x v="2"/>
    <n v="3396.27"/>
    <n v="3375.8817733990149"/>
    <n v="20.388226600985035"/>
    <n v="3426.52"/>
    <n v="-30.25"/>
    <n v="53300"/>
    <n v="52980"/>
    <n v="320"/>
    <n v="53774.7"/>
    <n v="-474.69999999999709"/>
  </r>
  <r>
    <s v="1438092"/>
    <s v="PAR CHIP 12X750 BN0503           V3"/>
    <x v="4"/>
    <x v="2"/>
    <n v="4383.1899999999996"/>
    <n v="4375.2636815920405"/>
    <n v="7.9263184079591156"/>
    <n v="4397.1400000000003"/>
    <n v="-13.950000000000728"/>
    <n v="4423"/>
    <n v="4415"/>
    <n v="8"/>
    <n v="4437.0749999999998"/>
    <n v="-14.074999999999818"/>
  </r>
  <r>
    <s v="1438092"/>
    <s v="LAB JCLEROUX SAVBL 750 V10 BDY"/>
    <x v="4"/>
    <x v="2"/>
    <n v="13058.14"/>
    <n v="13053.211822660098"/>
    <n v="4.9281773399015947"/>
    <n v="13249.01"/>
    <n v="-190.8700000000008"/>
    <n v="53000"/>
    <n v="52980"/>
    <n v="20"/>
    <n v="53774.7"/>
    <n v="-774.69999999999709"/>
  </r>
  <r>
    <s v="1438092"/>
    <s v="LAB JCLEROUX SAVBL 750 2015 V9 NCK"/>
    <x v="4"/>
    <x v="2"/>
    <n v="16944.150000000001"/>
    <n v="16858.233009708736"/>
    <n v="85.916990291265392"/>
    <n v="17363.98"/>
    <n v="-419.82999999999811"/>
    <n v="53250"/>
    <n v="52980"/>
    <n v="270"/>
    <n v="54569.4"/>
    <n v="-1319.4000000000015"/>
  </r>
  <r>
    <s v="1438092"/>
    <s v="WIR JCLEROUX GEN SPARK       750&amp;1.5L V2"/>
    <x v="4"/>
    <x v="2"/>
    <n v="25270.84"/>
    <n v="24910.666666666668"/>
    <n v="360.17333333333227"/>
    <n v="25408.880000000001"/>
    <n v="-138.04000000000087"/>
    <n v="53746"/>
    <n v="52980"/>
    <n v="766"/>
    <n v="54039.6"/>
    <n v="-293.59999999999854"/>
  </r>
  <r>
    <s v="1438092"/>
    <s v="FOI+RIB JCLEROUX SAVBL   ALU 750      V5"/>
    <x v="4"/>
    <x v="2"/>
    <n v="50437.86"/>
    <n v="51059.684729064036"/>
    <n v="-621.82472906403564"/>
    <n v="51825.58"/>
    <n v="-1387.7200000000012"/>
    <n v="52335"/>
    <n v="52980"/>
    <n v="-645"/>
    <n v="53774.7"/>
    <n v="-1439.6999999999971"/>
  </r>
  <r>
    <s v="1438092"/>
    <s v="CTN JCLEROUX SAVBL 12X750 BN503 V7"/>
    <x v="4"/>
    <x v="2"/>
    <n v="60677.1"/>
    <n v="60132.295566502464"/>
    <n v="544.80443349753477"/>
    <n v="61034.28"/>
    <n v="-357.18000000000029"/>
    <n v="4455"/>
    <n v="4415"/>
    <n v="40"/>
    <n v="4481.2250000000004"/>
    <n v="-26.225000000000364"/>
  </r>
  <r>
    <s v="1438092"/>
    <s v="CORK SPARK FIRST UNPRT 750"/>
    <x v="4"/>
    <x v="2"/>
    <n v="0"/>
    <n v="66041.164179104482"/>
    <n v="-66041.164179104482"/>
    <n v="66371.37"/>
    <n v="-66371.37"/>
    <n v="0"/>
    <n v="52980"/>
    <n v="-52980"/>
    <n v="53244.9"/>
    <n v="-53244.9"/>
  </r>
  <r>
    <s v="1438092"/>
    <s v="BOT 0503 750 GRN   CORK  SPARKLING   NEW"/>
    <x v="4"/>
    <x v="2"/>
    <n v="267226.59999999998"/>
    <n v="265716.95049504953"/>
    <n v="1509.6495049504447"/>
    <n v="268374.12"/>
    <n v="-1147.5200000000186"/>
    <n v="53281"/>
    <n v="52980"/>
    <n v="301"/>
    <n v="53509.8"/>
    <n v="-228.80000000000291"/>
  </r>
  <r>
    <s v="1438092"/>
    <s v="BULK JCLEROUX SBL"/>
    <x v="4"/>
    <x v="3"/>
    <n v="384616.05"/>
    <n v="383024.45771144278"/>
    <n v="1591.5922885572072"/>
    <n v="384939.58"/>
    <n v="-323.53000000002794"/>
    <n v="39900"/>
    <n v="39735"/>
    <n v="165"/>
    <n v="39933.675000000003"/>
    <n v="-33.67500000000291"/>
  </r>
  <r>
    <s v="1438092"/>
    <s v="CO2"/>
    <x v="4"/>
    <x v="5"/>
    <n v="2674.96"/>
    <n v="2622.5098039215686"/>
    <n v="52.450196078431418"/>
    <n v="2674.96"/>
    <n v="0"/>
    <n v="486.35700000000003"/>
    <n v="476.81960784313725"/>
    <n v="9.5373921568627793"/>
    <n v="486.35599999999999"/>
    <n v="1.0000000000331966E-3"/>
  </r>
  <r>
    <s v="1438266"/>
    <s v=" "/>
    <x v="0"/>
    <x v="0"/>
    <n v="11975.26"/>
    <n v="0"/>
    <n v="11975.26"/>
    <n v="0"/>
    <n v="11975.26"/>
    <n v="0"/>
    <n v="0"/>
    <n v="0"/>
    <n v="0"/>
    <n v="0"/>
  </r>
  <r>
    <s v="1438266"/>
    <s v="OH: BULK PREP DEPREC"/>
    <x v="1"/>
    <x v="0"/>
    <n v="182.54"/>
    <n v="0"/>
    <n v="182.54"/>
    <n v="180.59"/>
    <n v="1.9499999999999886"/>
    <n v="0"/>
    <n v="0"/>
    <n v="0"/>
    <n v="0"/>
    <n v="0"/>
  </r>
  <r>
    <s v="1438266"/>
    <s v="OH: INDIRECT DEPREC"/>
    <x v="1"/>
    <x v="0"/>
    <n v="818.75"/>
    <n v="0"/>
    <n v="818.75"/>
    <n v="809.97"/>
    <n v="8.7799999999999727"/>
    <n v="0"/>
    <n v="0"/>
    <n v="0"/>
    <n v="0"/>
    <n v="0"/>
  </r>
  <r>
    <s v="1438266"/>
    <s v="JCL LINE 1          / MACHINE HOUR"/>
    <x v="2"/>
    <x v="0"/>
    <n v="1318.69"/>
    <n v="0"/>
    <n v="1318.69"/>
    <n v="1819.25"/>
    <n v="-500.55999999999995"/>
    <n v="3.25"/>
    <n v="0"/>
    <n v="3.25"/>
    <n v="4.484"/>
    <n v="-1.234"/>
  </r>
  <r>
    <s v="1438266"/>
    <s v="OH:UNUSED CAPACITY"/>
    <x v="1"/>
    <x v="0"/>
    <n v="5833.28"/>
    <n v="0"/>
    <n v="5833.28"/>
    <n v="5770.76"/>
    <n v="62.519999999999527"/>
    <n v="0"/>
    <n v="0"/>
    <n v="0"/>
    <n v="0"/>
    <n v="0"/>
  </r>
  <r>
    <s v="1438266"/>
    <s v="JCL LINE 1          / MACHINE DEPR"/>
    <x v="2"/>
    <x v="0"/>
    <n v="5895.5"/>
    <n v="0"/>
    <n v="5895.5"/>
    <n v="8133.4"/>
    <n v="-2237.8999999999996"/>
    <n v="3.25"/>
    <n v="0"/>
    <n v="3.25"/>
    <n v="4.484"/>
    <n v="-1.234"/>
  </r>
  <r>
    <s v="1438266"/>
    <s v="JCL LINE 1          / LABOUR HOURS"/>
    <x v="2"/>
    <x v="0"/>
    <n v="6943.07"/>
    <n v="0"/>
    <n v="6943.07"/>
    <n v="9578.36"/>
    <n v="-2635.2900000000009"/>
    <n v="68.25"/>
    <n v="0"/>
    <n v="68.25"/>
    <n v="94.155000000000001"/>
    <n v="-25.905000000000001"/>
  </r>
  <r>
    <s v="1438266"/>
    <s v="OVERHEAD: BULK PREP"/>
    <x v="1"/>
    <x v="0"/>
    <n v="10521.63"/>
    <n v="0"/>
    <n v="10521.63"/>
    <n v="10408.870000000001"/>
    <n v="112.7599999999984"/>
    <n v="0"/>
    <n v="0"/>
    <n v="0"/>
    <n v="0"/>
    <n v="0"/>
  </r>
  <r>
    <s v="1438266"/>
    <s v="OVERHEAD: INDIRECT"/>
    <x v="1"/>
    <x v="0"/>
    <n v="23067.09"/>
    <n v="0"/>
    <n v="23067.09"/>
    <n v="22819.87"/>
    <n v="247.22000000000116"/>
    <n v="0"/>
    <n v="0"/>
    <n v="0"/>
    <n v="0"/>
    <n v="0"/>
  </r>
  <r>
    <s v="1438266"/>
    <s v="JCLEROUX LEDOMN     12X750ML"/>
    <x v="3"/>
    <x v="4"/>
    <n v="-603588.32999999996"/>
    <n v="0"/>
    <n v="-603588.32999999996"/>
    <n v="-603588.32999999996"/>
    <n v="0"/>
    <n v="-3273"/>
    <n v="0"/>
    <n v="-3273"/>
    <n v="-3273"/>
    <n v="0"/>
  </r>
  <r>
    <s v="1438266"/>
    <s v="LAB 100X125MMWHT SEMI-GLOSSS/ADHOUTERCTN"/>
    <x v="4"/>
    <x v="2"/>
    <n v="25.54"/>
    <n v="0"/>
    <n v="25.54"/>
    <n v="0"/>
    <n v="25.54"/>
    <n v="300"/>
    <n v="0"/>
    <n v="300"/>
    <n v="0"/>
    <n v="300"/>
  </r>
  <r>
    <s v="1438266"/>
    <s v="CORK SPARK FIRST UNPRT 750 1 DISK"/>
    <x v="4"/>
    <x v="2"/>
    <n v="41968.59"/>
    <n v="0"/>
    <n v="41968.59"/>
    <n v="0"/>
    <n v="41968.59"/>
    <n v="40342"/>
    <n v="0"/>
    <n v="40342"/>
    <n v="0"/>
    <n v="40342"/>
  </r>
  <r>
    <s v="1438266"/>
    <s v="LAB JCLEROUX LEDOMN 750 7.5%     V9H BCK"/>
    <x v="4"/>
    <x v="2"/>
    <n v="2159.5100000000002"/>
    <n v="2152.7192118226603"/>
    <n v="6.7907881773398913"/>
    <n v="2185.0100000000002"/>
    <n v="-25.5"/>
    <n v="39400"/>
    <n v="39276"/>
    <n v="124"/>
    <n v="39865.14"/>
    <n v="-465.13999999999942"/>
  </r>
  <r>
    <s v="1438266"/>
    <s v="PAR CHIP 12X750 BN0503           V3"/>
    <x v="4"/>
    <x v="2"/>
    <n v="3248.5"/>
    <n v="3243.5422885572139"/>
    <n v="4.9577114427861488"/>
    <n v="3259.76"/>
    <n v="-11.260000000000218"/>
    <n v="3278"/>
    <n v="3273"/>
    <n v="5"/>
    <n v="3289.3649999999998"/>
    <n v="-11.364999999999782"/>
  </r>
  <r>
    <s v="1438266"/>
    <s v="LAB JCLEROUX LEDOMN 750 V6 BDY"/>
    <x v="4"/>
    <x v="2"/>
    <n v="9358.9"/>
    <n v="9353.1822660098514"/>
    <n v="5.7177339901481901"/>
    <n v="9493.48"/>
    <n v="-134.57999999999993"/>
    <n v="39300"/>
    <n v="39276"/>
    <n v="24"/>
    <n v="39865.14"/>
    <n v="-565.13999999999942"/>
  </r>
  <r>
    <s v="1438266"/>
    <s v="LAB JCLEROUX LEDOMN 750 V8 NCK"/>
    <x v="4"/>
    <x v="2"/>
    <n v="12052.85"/>
    <n v="12014.916256157636"/>
    <n v="37.933743842364493"/>
    <n v="12195.14"/>
    <n v="-142.28999999999905"/>
    <n v="39400"/>
    <n v="39276"/>
    <n v="124"/>
    <n v="39865.14"/>
    <n v="-465.13999999999942"/>
  </r>
  <r>
    <s v="1438266"/>
    <s v="WIR JCLEROUX GEN SPARK       750&amp;1.5L V2"/>
    <x v="4"/>
    <x v="2"/>
    <n v="18538.650000000001"/>
    <n v="18467.186274509804"/>
    <n v="71.463725490197248"/>
    <n v="18836.53"/>
    <n v="-297.87999999999738"/>
    <n v="39428"/>
    <n v="39275.999999999993"/>
    <n v="152.00000000000728"/>
    <n v="40061.519999999997"/>
    <n v="-633.5199999999968"/>
  </r>
  <r>
    <s v="1438266"/>
    <s v="FOI+RIB JCLEROUX LEDOMN 34X127 ALU 750V6"/>
    <x v="4"/>
    <x v="2"/>
    <n v="36241.160000000003"/>
    <n v="35276.482758620688"/>
    <n v="964.67724137931509"/>
    <n v="35805.629999999997"/>
    <n v="435.53000000000611"/>
    <n v="40350"/>
    <n v="39276"/>
    <n v="1074"/>
    <n v="39865.14"/>
    <n v="484.86000000000058"/>
  </r>
  <r>
    <s v="1438266"/>
    <s v="CTN JCLEROUX LEDOMN 12X750 BN503 V6"/>
    <x v="4"/>
    <x v="2"/>
    <n v="39458.9"/>
    <n v="39112.354679802957"/>
    <n v="346.54532019704493"/>
    <n v="39699.040000000001"/>
    <n v="-240.13999999999942"/>
    <n v="3302"/>
    <n v="3273"/>
    <n v="29"/>
    <n v="3322.0949999999998"/>
    <n v="-20.0949999999998"/>
  </r>
  <r>
    <s v="1438266"/>
    <s v="CORK SPARK FIRST UNPRT 750"/>
    <x v="4"/>
    <x v="2"/>
    <n v="0"/>
    <n v="48958.716417910451"/>
    <n v="-48958.716417910451"/>
    <n v="49203.51"/>
    <n v="-49203.51"/>
    <n v="0"/>
    <n v="39275.999999999993"/>
    <n v="-39275.999999999993"/>
    <n v="39472.379999999997"/>
    <n v="-39472.379999999997"/>
  </r>
  <r>
    <s v="1438266"/>
    <s v="BOT 0503 750 GRN   CORK  SPARKLING   NEW"/>
    <x v="4"/>
    <x v="2"/>
    <n v="197677.76"/>
    <n v="196985.63366336634"/>
    <n v="692.12633663366432"/>
    <n v="198955.49"/>
    <n v="-1277.7299999999814"/>
    <n v="39414"/>
    <n v="39276"/>
    <n v="138"/>
    <n v="39668.76"/>
    <n v="-254.76000000000204"/>
  </r>
  <r>
    <s v="1438266"/>
    <s v="BULK JCLEROUX LED"/>
    <x v="4"/>
    <x v="3"/>
    <n v="174319.11"/>
    <n v="171592.64676616914"/>
    <n v="2726.4632338308438"/>
    <n v="172450.61"/>
    <n v="1868.5"/>
    <n v="29925"/>
    <n v="29457"/>
    <n v="468"/>
    <n v="29604.285"/>
    <n v="320.71500000000015"/>
  </r>
  <r>
    <s v="1438266"/>
    <s v="CO2"/>
    <x v="4"/>
    <x v="5"/>
    <n v="1983.05"/>
    <n v="1944.1666666666667"/>
    <n v="38.883333333333212"/>
    <n v="1983.05"/>
    <n v="0"/>
    <n v="360.55399999999997"/>
    <n v="353.48431372549015"/>
    <n v="7.0696862745098201"/>
    <n v="360.55399999999997"/>
    <n v="0"/>
  </r>
  <r>
    <s v="1438357"/>
    <s v=" "/>
    <x v="0"/>
    <x v="0"/>
    <n v="390.39"/>
    <n v="0"/>
    <n v="390.39"/>
    <n v="0"/>
    <n v="390.39"/>
    <n v="0"/>
    <n v="0"/>
    <n v="0"/>
    <n v="0"/>
    <n v="0"/>
  </r>
  <r>
    <s v="1438357"/>
    <s v="JCL RIBBON ROOM     / MACHINE DEPR"/>
    <x v="2"/>
    <x v="0"/>
    <n v="106.25"/>
    <n v="0"/>
    <n v="106.25"/>
    <n v="111.58"/>
    <n v="-5.3299999999999983"/>
    <n v="9.0500000000000007"/>
    <n v="0"/>
    <n v="9.0500000000000007"/>
    <n v="9.5050000000000008"/>
    <n v="-0.45500000000000007"/>
  </r>
  <r>
    <s v="1438357"/>
    <s v="JCL RIBBON ROOM     / MACHINE HOUR"/>
    <x v="2"/>
    <x v="0"/>
    <n v="272.77"/>
    <n v="0"/>
    <n v="272.77"/>
    <n v="286.48"/>
    <n v="-13.710000000000036"/>
    <n v="9.0500000000000007"/>
    <n v="0"/>
    <n v="9.0500000000000007"/>
    <n v="9.5050000000000008"/>
    <n v="-0.45500000000000007"/>
  </r>
  <r>
    <s v="1438357"/>
    <s v="JCL RIBBON ROOM     / LABOUR HOURS"/>
    <x v="2"/>
    <x v="0"/>
    <n v="9090.73"/>
    <n v="0"/>
    <n v="9090.73"/>
    <n v="9545.84"/>
    <n v="-455.11000000000058"/>
    <n v="90.5"/>
    <n v="0"/>
    <n v="90.5"/>
    <n v="95.031000000000006"/>
    <n v="-4.5310000000000059"/>
  </r>
  <r>
    <s v="1438357"/>
    <s v="FOI+RIB JCLEROUX LACHSN 34X127 ALU 750V6"/>
    <x v="3"/>
    <x v="2"/>
    <n v="-39950.85"/>
    <n v="0"/>
    <n v="-39950.85"/>
    <n v="-39950.94"/>
    <n v="9.0000000003783498E-2"/>
    <n v="-44190"/>
    <n v="0"/>
    <n v="-44190"/>
    <n v="-44190"/>
    <n v="0"/>
  </r>
  <r>
    <s v="1438357"/>
    <s v="RIB JCLEROUX      CAMEL/GLD V3"/>
    <x v="4"/>
    <x v="2"/>
    <n v="3950.88"/>
    <n v="3950.5226824457591"/>
    <n v="0.3573175542410354"/>
    <n v="4005.83"/>
    <n v="-54.949999999999818"/>
    <n v="7292"/>
    <n v="7291.3500986193294"/>
    <n v="0.64990138067059888"/>
    <n v="7393.4290000000001"/>
    <n v="-101.42900000000009"/>
  </r>
  <r>
    <s v="1438357"/>
    <s v="FOI JCLEROUX LACHSN 34X127 ALU 750 REDV6"/>
    <x v="4"/>
    <x v="2"/>
    <n v="26139.83"/>
    <n v="25616.94581280788"/>
    <n v="522.88418719212132"/>
    <n v="26001.200000000001"/>
    <n v="138.63000000000102"/>
    <n v="45092"/>
    <n v="44190"/>
    <n v="902"/>
    <n v="44852.85"/>
    <n v="239.15000000000146"/>
  </r>
  <r>
    <s v="1438380"/>
    <s v=" "/>
    <x v="0"/>
    <x v="0"/>
    <n v="5721.4"/>
    <n v="0"/>
    <n v="5721.4"/>
    <n v="0"/>
    <n v="5721.4"/>
    <n v="0"/>
    <n v="0"/>
    <n v="0"/>
    <n v="0"/>
    <n v="0"/>
  </r>
  <r>
    <s v="1438380"/>
    <s v="OH: BULK PREP DEPREC"/>
    <x v="1"/>
    <x v="0"/>
    <n v="1.59"/>
    <n v="0"/>
    <n v="1.59"/>
    <n v="1.4"/>
    <n v="0.19000000000000017"/>
    <n v="0"/>
    <n v="0"/>
    <n v="0"/>
    <n v="0"/>
    <n v="0"/>
  </r>
  <r>
    <s v="1438380"/>
    <s v="OH: INDIRECT DEPREC"/>
    <x v="1"/>
    <x v="0"/>
    <n v="7.11"/>
    <n v="0"/>
    <n v="7.11"/>
    <n v="6.28"/>
    <n v="0.83000000000000007"/>
    <n v="0"/>
    <n v="0"/>
    <n v="0"/>
    <n v="0"/>
    <n v="0"/>
  </r>
  <r>
    <s v="1438380"/>
    <s v="OH:UNUSED CAPACITY"/>
    <x v="1"/>
    <x v="0"/>
    <n v="50.68"/>
    <n v="0"/>
    <n v="50.68"/>
    <n v="44.76"/>
    <n v="5.9200000000000017"/>
    <n v="0"/>
    <n v="0"/>
    <n v="0"/>
    <n v="0"/>
    <n v="0"/>
  </r>
  <r>
    <s v="1438380"/>
    <s v="OVERHEAD: BULK PREP"/>
    <x v="1"/>
    <x v="0"/>
    <n v="91.42"/>
    <n v="0"/>
    <n v="91.42"/>
    <n v="80.73"/>
    <n v="10.689999999999998"/>
    <n v="0"/>
    <n v="0"/>
    <n v="0"/>
    <n v="0"/>
    <n v="0"/>
  </r>
  <r>
    <s v="1438380"/>
    <s v="OVERHEAD: INDIRECT"/>
    <x v="1"/>
    <x v="0"/>
    <n v="200.42"/>
    <n v="0"/>
    <n v="200.42"/>
    <n v="177"/>
    <n v="23.419999999999987"/>
    <n v="0"/>
    <n v="0"/>
    <n v="0"/>
    <n v="0"/>
    <n v="0"/>
  </r>
  <r>
    <s v="1438380"/>
    <s v="JCL CHAMPENOIS      / MACHINE DEPR"/>
    <x v="2"/>
    <x v="0"/>
    <n v="5891.98"/>
    <n v="0"/>
    <n v="5891.98"/>
    <n v="6764.58"/>
    <n v="-872.60000000000036"/>
    <n v="20"/>
    <n v="0"/>
    <n v="20"/>
    <n v="22.962"/>
    <n v="-2.9619999999999997"/>
  </r>
  <r>
    <s v="1438380"/>
    <s v="JCL CHAMPENOIS      / MACHINE HOUR"/>
    <x v="2"/>
    <x v="0"/>
    <n v="7884.31"/>
    <n v="0"/>
    <n v="7884.31"/>
    <n v="9051.99"/>
    <n v="-1167.6799999999994"/>
    <n v="20"/>
    <n v="0"/>
    <n v="20"/>
    <n v="22.962"/>
    <n v="-2.9619999999999997"/>
  </r>
  <r>
    <s v="1438380"/>
    <s v="JCL CHAMPENOIS      / LABOUR HOURS"/>
    <x v="2"/>
    <x v="0"/>
    <n v="9496.5499999999993"/>
    <n v="0"/>
    <n v="9496.5499999999993"/>
    <n v="10902.98"/>
    <n v="-1406.4300000000003"/>
    <n v="120"/>
    <n v="0"/>
    <n v="120"/>
    <n v="137.77199999999999"/>
    <n v="-17.771999999999991"/>
  </r>
  <r>
    <s v="1438380"/>
    <s v="ULS PONGRACZ                1X750ML  DGO"/>
    <x v="3"/>
    <x v="1"/>
    <n v="-555596.36"/>
    <n v="0"/>
    <n v="-555596.36"/>
    <n v="-555596.29"/>
    <n v="-6.9999999948777258E-2"/>
    <n v="-22962"/>
    <n v="0"/>
    <n v="-22962"/>
    <n v="-22962"/>
    <n v="0"/>
  </r>
  <r>
    <s v="1438380"/>
    <s v="ULS PONGRACZ                1X750ML  MDC"/>
    <x v="4"/>
    <x v="1"/>
    <n v="469033.13"/>
    <n v="473363.87"/>
    <n v="-4330.7399999999907"/>
    <n v="473363.87"/>
    <n v="-4330.7399999999907"/>
    <n v="23662"/>
    <n v="23880.48"/>
    <n v="-218.47999999999956"/>
    <n v="23880.48"/>
    <n v="-218.47999999999956"/>
  </r>
  <r>
    <s v="1438380"/>
    <s v="WIR PONGRACZ NR087 750  V3"/>
    <x v="4"/>
    <x v="2"/>
    <n v="11772.07"/>
    <n v="11551.725490196079"/>
    <n v="220.34450980392103"/>
    <n v="11782.76"/>
    <n v="-10.690000000000509"/>
    <n v="23400"/>
    <n v="22962"/>
    <n v="438"/>
    <n v="23421.24"/>
    <n v="-21.240000000001601"/>
  </r>
  <r>
    <s v="1438380"/>
    <s v="CORK PONGRACZ 30.5  EXTRA 750 V2"/>
    <x v="4"/>
    <x v="2"/>
    <n v="41904"/>
    <n v="40091.651741293535"/>
    <n v="1812.3482587064645"/>
    <n v="40292.11"/>
    <n v="1611.8899999999994"/>
    <n v="24000"/>
    <n v="22962"/>
    <n v="1038"/>
    <n v="23076.81"/>
    <n v="923.18999999999869"/>
  </r>
  <r>
    <s v="1438380"/>
    <s v="DOSAGE MCC NEW"/>
    <x v="4"/>
    <x v="3"/>
    <n v="3541.7"/>
    <n v="3127.86"/>
    <n v="413.83999999999969"/>
    <n v="3127.86"/>
    <n v="413.83999999999969"/>
    <n v="260"/>
    <n v="229.62"/>
    <n v="30.379999999999995"/>
    <n v="229.62"/>
    <n v="30.379999999999995"/>
  </r>
  <r>
    <s v="1438429"/>
    <s v=" "/>
    <x v="0"/>
    <x v="0"/>
    <n v="16565.509999999998"/>
    <n v="0"/>
    <n v="16565.509999999998"/>
    <n v="0"/>
    <n v="16565.509999999998"/>
    <n v="0"/>
    <n v="0"/>
    <n v="0"/>
    <n v="0"/>
    <n v="0"/>
  </r>
  <r>
    <s v="1438429"/>
    <s v="OH: BULK PREP DEPREC"/>
    <x v="1"/>
    <x v="0"/>
    <n v="639.69000000000005"/>
    <n v="0"/>
    <n v="639.69000000000005"/>
    <n v="647.87"/>
    <n v="-8.17999999999995"/>
    <n v="0"/>
    <n v="0"/>
    <n v="0"/>
    <n v="0"/>
    <n v="0"/>
  </r>
  <r>
    <s v="1438429"/>
    <s v="OH: INDIRECT DEPREC"/>
    <x v="1"/>
    <x v="0"/>
    <n v="2869.16"/>
    <n v="0"/>
    <n v="2869.16"/>
    <n v="2905.84"/>
    <n v="-36.680000000000291"/>
    <n v="0"/>
    <n v="0"/>
    <n v="0"/>
    <n v="0"/>
    <n v="0"/>
  </r>
  <r>
    <s v="1438429"/>
    <s v="JCL LINE 1          / MACHINE HOUR"/>
    <x v="2"/>
    <x v="0"/>
    <n v="6021.33"/>
    <n v="0"/>
    <n v="6021.33"/>
    <n v="6494.4"/>
    <n v="-473.06999999999971"/>
    <n v="14.84"/>
    <n v="0"/>
    <n v="14.84"/>
    <n v="16.006"/>
    <n v="-1.1660000000000004"/>
  </r>
  <r>
    <s v="1438429"/>
    <s v="OH:UNUSED CAPACITY"/>
    <x v="1"/>
    <x v="0"/>
    <n v="20441.72"/>
    <n v="0"/>
    <n v="20441.72"/>
    <n v="20703.04"/>
    <n v="-261.31999999999971"/>
    <n v="0"/>
    <n v="0"/>
    <n v="0"/>
    <n v="0"/>
    <n v="0"/>
  </r>
  <r>
    <s v="1438429"/>
    <s v="JCL LINE 1          / MACHINE DEPR"/>
    <x v="2"/>
    <x v="0"/>
    <n v="26919.759999999998"/>
    <n v="0"/>
    <n v="26919.759999999998"/>
    <n v="29034.73"/>
    <n v="-2114.9700000000012"/>
    <n v="14.84"/>
    <n v="0"/>
    <n v="14.84"/>
    <n v="16.006"/>
    <n v="-1.1660000000000004"/>
  </r>
  <r>
    <s v="1438429"/>
    <s v="JCL LINE 1          / LABOUR HOURS"/>
    <x v="2"/>
    <x v="0"/>
    <n v="31703.13"/>
    <n v="0"/>
    <n v="31703.13"/>
    <n v="34192.959999999999"/>
    <n v="-2489.8299999999981"/>
    <n v="311.64"/>
    <n v="0"/>
    <n v="311.64"/>
    <n v="336.11500000000001"/>
    <n v="-24.475000000000023"/>
  </r>
  <r>
    <s v="1438429"/>
    <s v="OVERHEAD: BULK PREP"/>
    <x v="1"/>
    <x v="0"/>
    <n v="36871.24"/>
    <n v="0"/>
    <n v="36871.24"/>
    <n v="37342.58"/>
    <n v="-471.34000000000378"/>
    <n v="0"/>
    <n v="0"/>
    <n v="0"/>
    <n v="0"/>
    <n v="0"/>
  </r>
  <r>
    <s v="1438429"/>
    <s v="OVERHEAD: INDIRECT"/>
    <x v="1"/>
    <x v="0"/>
    <n v="80834.63"/>
    <n v="0"/>
    <n v="80834.63"/>
    <n v="81867.97"/>
    <n v="-1033.3399999999965"/>
    <n v="0"/>
    <n v="0"/>
    <n v="0"/>
    <n v="0"/>
    <n v="0"/>
  </r>
  <r>
    <s v="1438429"/>
    <s v="JCLEROUX LAFLEUR NO ALC 12X750ML"/>
    <x v="3"/>
    <x v="4"/>
    <n v="-2413621.13"/>
    <n v="0"/>
    <n v="-2413621.13"/>
    <n v="-2413620.89"/>
    <n v="-0.23999999975785613"/>
    <n v="-11684"/>
    <n v="0"/>
    <n v="-11684"/>
    <n v="-11684"/>
    <n v="0"/>
  </r>
  <r>
    <s v="1438429"/>
    <s v="LAB 100X125MMWHT SEMI-GLOSSS/ADHOUTERCTN"/>
    <x v="4"/>
    <x v="2"/>
    <n v="85.12"/>
    <n v="0"/>
    <n v="85.12"/>
    <n v="0"/>
    <n v="85.12"/>
    <n v="1000"/>
    <n v="0"/>
    <n v="1000"/>
    <n v="0"/>
    <n v="1000"/>
  </r>
  <r>
    <s v="1438429"/>
    <s v="LAB JCLEROUX LAFLEUR NO ALC 750 V3 BCK"/>
    <x v="4"/>
    <x v="2"/>
    <n v="8411.0400000000009"/>
    <n v="0"/>
    <n v="8411.0400000000009"/>
    <n v="0"/>
    <n v="8411.0400000000009"/>
    <n v="132000"/>
    <n v="0"/>
    <n v="132000"/>
    <n v="0"/>
    <n v="132000"/>
  </r>
  <r>
    <s v="1438429"/>
    <s v="LAB JCLEROUX LAFLEUR NO ALC 750 V2 BDY"/>
    <x v="4"/>
    <x v="2"/>
    <n v="38890.86"/>
    <n v="0"/>
    <n v="38890.86"/>
    <n v="0"/>
    <n v="38890.86"/>
    <n v="142400"/>
    <n v="0"/>
    <n v="142400"/>
    <n v="0"/>
    <n v="142400"/>
  </r>
  <r>
    <s v="1438429"/>
    <s v="LAB JCLEROUX LAFLEUR NO ALC 750 V2 NCK"/>
    <x v="4"/>
    <x v="2"/>
    <n v="47021.9"/>
    <n v="0"/>
    <n v="47021.9"/>
    <n v="0"/>
    <n v="47021.9"/>
    <n v="142400"/>
    <n v="0"/>
    <n v="142400"/>
    <n v="0"/>
    <n v="142400"/>
  </r>
  <r>
    <s v="1438429"/>
    <s v="LAB JCLEROUX LAFLEUR NO ALC 750V2BCKDEAD"/>
    <x v="4"/>
    <x v="2"/>
    <n v="516.38"/>
    <n v="8517.6354679802953"/>
    <n v="-8001.2554679802952"/>
    <n v="8645.4"/>
    <n v="-8129.0199999999995"/>
    <n v="8500"/>
    <n v="140208"/>
    <n v="-131708"/>
    <n v="142311.12"/>
    <n v="-133811.12"/>
  </r>
  <r>
    <s v="1438429"/>
    <s v="PAR CHIP 12X750 BN0503           V3"/>
    <x v="4"/>
    <x v="2"/>
    <n v="12110.84"/>
    <n v="12104.626865671642"/>
    <n v="6.2131343283581373"/>
    <n v="12165.15"/>
    <n v="-54.309999999999491"/>
    <n v="11690"/>
    <n v="11684"/>
    <n v="6"/>
    <n v="11742.42"/>
    <n v="-52.420000000000073"/>
  </r>
  <r>
    <s v="1438429"/>
    <s v="LAB JCLEROUX LAFLEUR NO ALC 750 BDY DEAD"/>
    <x v="4"/>
    <x v="2"/>
    <n v="0"/>
    <n v="36531.192118226609"/>
    <n v="-36531.192118226609"/>
    <n v="37079.160000000003"/>
    <n v="-37079.160000000003"/>
    <n v="0"/>
    <n v="140208"/>
    <n v="-140208"/>
    <n v="142311.12"/>
    <n v="-142311.12"/>
  </r>
  <r>
    <s v="1438429"/>
    <s v="LAB JCLEROUX LAFLEUR NO ALC 750 NCK DEAD"/>
    <x v="4"/>
    <x v="2"/>
    <n v="0"/>
    <n v="44178.137931034486"/>
    <n v="-44178.137931034486"/>
    <n v="44840.81"/>
    <n v="-44840.81"/>
    <n v="0"/>
    <n v="140208"/>
    <n v="-140208"/>
    <n v="142311.12"/>
    <n v="-142311.12"/>
  </r>
  <r>
    <s v="1438429"/>
    <s v="WIR JCLEROUX GEN SPARK       750&amp;1.5L V2"/>
    <x v="4"/>
    <x v="2"/>
    <n v="66077.679999999993"/>
    <n v="65924.401960784307"/>
    <n v="153.27803921568557"/>
    <n v="67242.89"/>
    <n v="-1165.2100000000064"/>
    <n v="140534"/>
    <n v="140208"/>
    <n v="326"/>
    <n v="143012.16"/>
    <n v="-2478.1600000000035"/>
  </r>
  <r>
    <s v="1438429"/>
    <s v="CTN JCLEROUX LAFLEUR NO ALC 12X750 BN503"/>
    <x v="4"/>
    <x v="2"/>
    <n v="137416.95000000001"/>
    <n v="137053.32019704435"/>
    <n v="363.62980295566376"/>
    <n v="139109.12"/>
    <n v="-1692.1699999999837"/>
    <n v="11715"/>
    <n v="11684"/>
    <n v="31"/>
    <n v="11859.26"/>
    <n v="-144.26000000000022"/>
  </r>
  <r>
    <s v="1438429"/>
    <s v="CORK SPARK FIRST UNPRT 750 1 DISK"/>
    <x v="4"/>
    <x v="2"/>
    <n v="146164.96"/>
    <n v="145861.18407960198"/>
    <n v="303.77592039800948"/>
    <n v="146590.49"/>
    <n v="-425.52999999999884"/>
    <n v="140500"/>
    <n v="140208"/>
    <n v="292"/>
    <n v="140909.04"/>
    <n v="-409.04000000000815"/>
  </r>
  <r>
    <s v="1438429"/>
    <s v="FOI+RIB JCLEROUX LAFLEUR NO ALC ALU 750"/>
    <x v="4"/>
    <x v="2"/>
    <n v="158859.93"/>
    <n v="152156.52216748768"/>
    <n v="6703.4078325123119"/>
    <n v="154438.87"/>
    <n v="4421.0599999999977"/>
    <n v="146385"/>
    <n v="140208"/>
    <n v="6177"/>
    <n v="142311.12"/>
    <n v="4073.8800000000047"/>
  </r>
  <r>
    <s v="1438429"/>
    <s v="BOT 0503 750 FLINT CORK  JCL    H17  NEW"/>
    <x v="4"/>
    <x v="2"/>
    <n v="794621.2"/>
    <n v="791932.64356435649"/>
    <n v="2688.5564356434625"/>
    <n v="799851.97"/>
    <n v="-5230.7700000000186"/>
    <n v="140684"/>
    <n v="140207.99999999997"/>
    <n v="476.0000000000291"/>
    <n v="141610.07999999999"/>
    <n v="-926.07999999998719"/>
  </r>
  <r>
    <s v="1438429"/>
    <s v="BULK JCLEROUX LAFLEUR NON-ALC"/>
    <x v="4"/>
    <x v="3"/>
    <n v="773498.99"/>
    <n v="775632.23762376234"/>
    <n v="-2133.2476237623487"/>
    <n v="783388.56"/>
    <n v="-9889.5700000000652"/>
    <n v="104867"/>
    <n v="105156"/>
    <n v="-289"/>
    <n v="106207.56"/>
    <n v="-1340.5599999999977"/>
  </r>
  <r>
    <s v="1438429"/>
    <s v="CO2"/>
    <x v="4"/>
    <x v="5"/>
    <n v="7079.11"/>
    <n v="6940.2941176470586"/>
    <n v="138.81588235294112"/>
    <n v="7079.1"/>
    <n v="9.999999999308784E-3"/>
    <n v="1287.1099999999999"/>
    <n v="1261.8715686274509"/>
    <n v="25.23843137254903"/>
    <n v="1287.1089999999999"/>
    <n v="9.9999999997635314E-4"/>
  </r>
  <r>
    <s v="1438680"/>
    <s v=" "/>
    <x v="0"/>
    <x v="0"/>
    <n v="670.47"/>
    <n v="0"/>
    <n v="670.47"/>
    <n v="0"/>
    <n v="670.47"/>
    <n v="0"/>
    <n v="0"/>
    <n v="0"/>
    <n v="0"/>
    <n v="0"/>
  </r>
  <r>
    <s v="1438680"/>
    <s v="JCL RIBBON ROOM     / MACHINE DEPR"/>
    <x v="2"/>
    <x v="0"/>
    <n v="63.61"/>
    <n v="0"/>
    <n v="63.61"/>
    <n v="68.06"/>
    <n v="-4.4500000000000028"/>
    <n v="5.4180000000000001"/>
    <n v="0"/>
    <n v="5.4180000000000001"/>
    <n v="5.798"/>
    <n v="-0.37999999999999989"/>
  </r>
  <r>
    <s v="1438680"/>
    <s v="JCL RIBBON ROOM     / MACHINE HOUR"/>
    <x v="2"/>
    <x v="0"/>
    <n v="163.30000000000001"/>
    <n v="0"/>
    <n v="163.30000000000001"/>
    <n v="174.75"/>
    <n v="-11.449999999999989"/>
    <n v="5.4180000000000001"/>
    <n v="0"/>
    <n v="5.4180000000000001"/>
    <n v="5.798"/>
    <n v="-0.37999999999999989"/>
  </r>
  <r>
    <s v="1438680"/>
    <s v="JCL RIBBON ROOM     / LABOUR HOURS"/>
    <x v="2"/>
    <x v="0"/>
    <n v="5442.38"/>
    <n v="0"/>
    <n v="5442.38"/>
    <n v="5822.77"/>
    <n v="-380.39000000000033"/>
    <n v="54.18"/>
    <n v="0"/>
    <n v="54.18"/>
    <n v="57.966999999999999"/>
    <n v="-3.786999999999999"/>
  </r>
  <r>
    <s v="1438680"/>
    <s v="FOI+RIB JCLEROUX LAFLEUR ALU 750"/>
    <x v="3"/>
    <x v="2"/>
    <n v="-26800.55"/>
    <n v="0"/>
    <n v="-26800.55"/>
    <n v="-26800.44"/>
    <n v="-0.11000000000058208"/>
    <n v="-26955"/>
    <n v="0"/>
    <n v="-26955"/>
    <n v="-26955"/>
    <n v="0"/>
  </r>
  <r>
    <s v="1438680"/>
    <s v="RIB JCLEROUX        SILVER"/>
    <x v="4"/>
    <x v="2"/>
    <n v="2147.5"/>
    <n v="2147.7810650887573"/>
    <n v="-0.28106508875725922"/>
    <n v="2177.85"/>
    <n v="-30.349999999999909"/>
    <n v="4447"/>
    <n v="4447.5749506903358"/>
    <n v="-0.57495069033575419"/>
    <n v="4509.8410000000003"/>
    <n v="-62.841000000000349"/>
  </r>
  <r>
    <s v="1438680"/>
    <s v="FOI JCLE ROUX LA FLEUR 34X127 ALU 750 V2"/>
    <x v="4"/>
    <x v="2"/>
    <n v="18313.29"/>
    <n v="18282.768472906402"/>
    <n v="30.521527093598706"/>
    <n v="18557.009999999998"/>
    <n v="-243.71999999999753"/>
    <n v="27000"/>
    <n v="26955"/>
    <n v="45"/>
    <n v="27359.325000000001"/>
    <n v="-359.32500000000073"/>
  </r>
  <r>
    <s v="1438681"/>
    <s v=" "/>
    <x v="0"/>
    <x v="0"/>
    <n v="-543.17999999999995"/>
    <n v="0"/>
    <n v="-543.17999999999995"/>
    <n v="0"/>
    <n v="-543.17999999999995"/>
    <n v="0"/>
    <n v="0"/>
    <n v="0"/>
    <n v="0"/>
    <n v="0"/>
  </r>
  <r>
    <s v="1438681"/>
    <s v="JCL RIBBON ROOM     / MACHINE DEPR"/>
    <x v="2"/>
    <x v="0"/>
    <n v="104.37"/>
    <n v="0"/>
    <n v="104.37"/>
    <n v="112.49"/>
    <n v="-8.1199999999999903"/>
    <n v="8.89"/>
    <n v="0"/>
    <n v="8.89"/>
    <n v="9.5830000000000002"/>
    <n v="-0.69299999999999962"/>
  </r>
  <r>
    <s v="1438681"/>
    <s v="JCL RIBBON ROOM     / MACHINE HOUR"/>
    <x v="2"/>
    <x v="0"/>
    <n v="267.94"/>
    <n v="0"/>
    <n v="267.94"/>
    <n v="288.82"/>
    <n v="-20.879999999999995"/>
    <n v="8.89"/>
    <n v="0"/>
    <n v="8.89"/>
    <n v="9.5830000000000002"/>
    <n v="-0.69299999999999962"/>
  </r>
  <r>
    <s v="1438681"/>
    <s v="JCL RIBBON ROOM     / LABOUR HOURS"/>
    <x v="2"/>
    <x v="0"/>
    <n v="8930.01"/>
    <n v="0"/>
    <n v="8930.01"/>
    <n v="9623.6"/>
    <n v="-693.59000000000015"/>
    <n v="88.9"/>
    <n v="0"/>
    <n v="88.9"/>
    <n v="95.805000000000007"/>
    <n v="-6.9050000000000011"/>
  </r>
  <r>
    <s v="1438681"/>
    <s v="FOI+RIB JCLEROUX SAVBL   ALU 750      V5"/>
    <x v="3"/>
    <x v="2"/>
    <n v="-42935.06"/>
    <n v="0"/>
    <n v="-42935.06"/>
    <n v="-42935.24"/>
    <n v="0.18000000000029104"/>
    <n v="-44550"/>
    <n v="0"/>
    <n v="-44550"/>
    <n v="-44550"/>
    <n v="0"/>
  </r>
  <r>
    <s v="1438681"/>
    <s v="RIB JCLEROUX      CAMEL/GLD V3"/>
    <x v="4"/>
    <x v="2"/>
    <n v="4456.93"/>
    <n v="3982.7120315581851"/>
    <n v="474.21796844181517"/>
    <n v="4038.47"/>
    <n v="418.46000000000049"/>
    <n v="8226"/>
    <n v="7350.7504930966461"/>
    <n v="875.2495069033539"/>
    <n v="7453.6610000000001"/>
    <n v="772.33899999999994"/>
  </r>
  <r>
    <s v="1438681"/>
    <s v="FOI JCLEROUX SAVBL 34X127 ALU 750  BLKV5"/>
    <x v="4"/>
    <x v="2"/>
    <n v="29718.99"/>
    <n v="28445.172413793105"/>
    <n v="1273.8175862068965"/>
    <n v="28871.85"/>
    <n v="847.14000000000306"/>
    <n v="46545"/>
    <n v="44550"/>
    <n v="1995"/>
    <n v="45218.25"/>
    <n v="1326.75"/>
  </r>
  <r>
    <s v="1438682"/>
    <s v=" "/>
    <x v="0"/>
    <x v="0"/>
    <n v="786.25"/>
    <n v="0"/>
    <n v="786.25"/>
    <n v="0"/>
    <n v="786.25"/>
    <n v="0"/>
    <n v="0"/>
    <n v="0"/>
    <n v="0"/>
    <n v="0"/>
  </r>
  <r>
    <s v="1438682"/>
    <s v="JCL RIBBON ROOM     / MACHINE DEPR"/>
    <x v="2"/>
    <x v="0"/>
    <n v="118.34"/>
    <n v="0"/>
    <n v="118.34"/>
    <n v="124.76"/>
    <n v="-6.4200000000000017"/>
    <n v="10.08"/>
    <n v="0"/>
    <n v="10.08"/>
    <n v="10.628"/>
    <n v="-0.54800000000000004"/>
  </r>
  <r>
    <s v="1438682"/>
    <s v="JCL RIBBON ROOM     / MACHINE HOUR"/>
    <x v="2"/>
    <x v="0"/>
    <n v="303.81"/>
    <n v="0"/>
    <n v="303.81"/>
    <n v="320.33"/>
    <n v="-16.519999999999982"/>
    <n v="10.08"/>
    <n v="0"/>
    <n v="10.08"/>
    <n v="10.628"/>
    <n v="-0.54800000000000004"/>
  </r>
  <r>
    <s v="1438682"/>
    <s v="JCL RIBBON ROOM     / LABOUR HOURS"/>
    <x v="2"/>
    <x v="0"/>
    <n v="10125.36"/>
    <n v="0"/>
    <n v="10125.36"/>
    <n v="10673.45"/>
    <n v="-548.09000000000015"/>
    <n v="100.8"/>
    <n v="0"/>
    <n v="100.8"/>
    <n v="106.256"/>
    <n v="-5.4560000000000031"/>
  </r>
  <r>
    <s v="1438682"/>
    <s v="FOI+RIB JCLEROUX LACHSN 34X127 ALU 750V6"/>
    <x v="3"/>
    <x v="2"/>
    <n v="-44670.1"/>
    <n v="0"/>
    <n v="-44670.1"/>
    <n v="-44670.2"/>
    <n v="9.9999999998544808E-2"/>
    <n v="-49410"/>
    <n v="0"/>
    <n v="-49410"/>
    <n v="-49410"/>
    <n v="0"/>
  </r>
  <r>
    <s v="1438682"/>
    <s v="RIB JCLEROUX      CAMEL/GLD V3"/>
    <x v="4"/>
    <x v="2"/>
    <n v="4416.84"/>
    <n v="4417.1893491124256"/>
    <n v="-0.34934911242544331"/>
    <n v="4479.03"/>
    <n v="-62.1899999999996"/>
    <n v="8152"/>
    <n v="8152.6499013806706"/>
    <n v="-0.64990138067059888"/>
    <n v="8266.7870000000003"/>
    <n v="-114.78700000000026"/>
  </r>
  <r>
    <s v="1438682"/>
    <s v="FOI JCLEROUX LACHSN 34X127 ALU 750 REDV6"/>
    <x v="4"/>
    <x v="2"/>
    <n v="28919.5"/>
    <n v="28642.975369458127"/>
    <n v="276.52463054187319"/>
    <n v="29072.62"/>
    <n v="-153.11999999999898"/>
    <n v="49887"/>
    <n v="49410"/>
    <n v="477"/>
    <n v="50151.15"/>
    <n v="-264.15000000000146"/>
  </r>
  <r>
    <s v="1438719"/>
    <s v=" "/>
    <x v="0"/>
    <x v="0"/>
    <n v="366.2"/>
    <n v="0"/>
    <n v="366.2"/>
    <n v="0"/>
    <n v="366.2"/>
    <n v="0"/>
    <n v="0"/>
    <n v="0"/>
    <n v="0"/>
    <n v="0"/>
  </r>
  <r>
    <s v="1438719"/>
    <s v="JCL RIBBON ROOM     / MACHINE DEPR"/>
    <x v="2"/>
    <x v="0"/>
    <n v="32.869999999999997"/>
    <n v="0"/>
    <n v="32.869999999999997"/>
    <n v="35.22"/>
    <n v="-2.3500000000000014"/>
    <n v="2.8"/>
    <n v="0"/>
    <n v="2.8"/>
    <n v="3.0009999999999999"/>
    <n v="-0.20100000000000007"/>
  </r>
  <r>
    <s v="1438719"/>
    <s v="JCL RIBBON ROOM     / MACHINE HOUR"/>
    <x v="2"/>
    <x v="0"/>
    <n v="84.39"/>
    <n v="0"/>
    <n v="84.39"/>
    <n v="90.44"/>
    <n v="-6.0499999999999972"/>
    <n v="2.8"/>
    <n v="0"/>
    <n v="2.8"/>
    <n v="3.0009999999999999"/>
    <n v="-0.20100000000000007"/>
  </r>
  <r>
    <s v="1438719"/>
    <s v="JCL RIBBON ROOM     / LABOUR HOURS"/>
    <x v="2"/>
    <x v="0"/>
    <n v="2812.6"/>
    <n v="0"/>
    <n v="2812.6"/>
    <n v="3013.45"/>
    <n v="-200.84999999999991"/>
    <n v="28"/>
    <n v="0"/>
    <n v="28"/>
    <n v="29.998999999999999"/>
    <n v="-1.9989999999999988"/>
  </r>
  <r>
    <s v="1438719"/>
    <s v="FOI+RIB JCLEROUX LAFLEUR ALU 750"/>
    <x v="3"/>
    <x v="2"/>
    <n v="-13870.07"/>
    <n v="0"/>
    <n v="-13870.07"/>
    <n v="-13870.01"/>
    <n v="-5.9999999999490683E-2"/>
    <n v="-13950"/>
    <n v="0"/>
    <n v="-13950"/>
    <n v="-13950"/>
    <n v="0"/>
  </r>
  <r>
    <s v="1438719"/>
    <s v="RIB JCLEROUX        SILVER"/>
    <x v="4"/>
    <x v="2"/>
    <n v="1112.1400000000001"/>
    <n v="1111.5384615384614"/>
    <n v="0.60153846153866652"/>
    <n v="1127.0999999999999"/>
    <n v="-14.959999999999809"/>
    <n v="2303"/>
    <n v="2301.749506903353"/>
    <n v="1.2504930966470056"/>
    <n v="2333.9740000000002"/>
    <n v="-30.97400000000016"/>
  </r>
  <r>
    <s v="1438719"/>
    <s v="FOI JCLE ROUX LA FLEUR 34X127 ALU 750 V2"/>
    <x v="4"/>
    <x v="2"/>
    <n v="9461.8700000000008"/>
    <n v="9461.8620689655181"/>
    <n v="7.9310344826808432E-3"/>
    <n v="9603.7900000000009"/>
    <n v="-141.92000000000007"/>
    <n v="13950"/>
    <n v="13950"/>
    <n v="0"/>
    <n v="14159.25"/>
    <n v="-209.25"/>
  </r>
  <r>
    <s v="1438805"/>
    <s v=" "/>
    <x v="0"/>
    <x v="0"/>
    <n v="358.36"/>
    <n v="0"/>
    <n v="358.36"/>
    <n v="0"/>
    <n v="358.36"/>
    <n v="0"/>
    <n v="0"/>
    <n v="0"/>
    <n v="0"/>
    <n v="0"/>
  </r>
  <r>
    <s v="1438805"/>
    <s v="JCL RIBBON ROOM     / MACHINE DEPR"/>
    <x v="2"/>
    <x v="0"/>
    <n v="95.8"/>
    <n v="0"/>
    <n v="95.8"/>
    <n v="102.15"/>
    <n v="-6.3500000000000085"/>
    <n v="8.16"/>
    <n v="0"/>
    <n v="8.16"/>
    <n v="8.702"/>
    <n v="-0.54199999999999982"/>
  </r>
  <r>
    <s v="1438805"/>
    <s v="JCL RIBBON ROOM     / MACHINE HOUR"/>
    <x v="2"/>
    <x v="0"/>
    <n v="245.94"/>
    <n v="0"/>
    <n v="245.94"/>
    <n v="262.27"/>
    <n v="-16.329999999999984"/>
    <n v="8.16"/>
    <n v="0"/>
    <n v="8.16"/>
    <n v="8.702"/>
    <n v="-0.54199999999999982"/>
  </r>
  <r>
    <s v="1438805"/>
    <s v="JCL RIBBON ROOM     / LABOUR HOURS"/>
    <x v="2"/>
    <x v="0"/>
    <n v="8196.7199999999993"/>
    <n v="0"/>
    <n v="8196.7199999999993"/>
    <n v="8739.01"/>
    <n v="-542.29000000000087"/>
    <n v="81.599999999999994"/>
    <n v="0"/>
    <n v="81.599999999999994"/>
    <n v="86.998000000000005"/>
    <n v="-5.3980000000000103"/>
  </r>
  <r>
    <s v="1438805"/>
    <s v="FOI+RIB JCLEROUX LEDOMN 34X127 ALU 750V6"/>
    <x v="3"/>
    <x v="2"/>
    <n v="-36335.47"/>
    <n v="0"/>
    <n v="-36335.47"/>
    <n v="-36335.43"/>
    <n v="-4.0000000000873115E-2"/>
    <n v="-40455"/>
    <n v="0"/>
    <n v="-40455"/>
    <n v="-40455"/>
    <n v="0"/>
  </r>
  <r>
    <s v="1438805"/>
    <s v="RIB JCLEROUX     RED"/>
    <x v="4"/>
    <x v="2"/>
    <n v="3380.69"/>
    <n v="3380.729783037475"/>
    <n v="-3.9783037474990124E-2"/>
    <n v="3428.06"/>
    <n v="-47.369999999999891"/>
    <n v="6675"/>
    <n v="6675.0749506903348"/>
    <n v="-7.4950690334844694E-2"/>
    <n v="6768.5259999999998"/>
    <n v="-93.52599999999984"/>
  </r>
  <r>
    <s v="1438805"/>
    <s v="FOI JCLEROUX LEDOMN 34X127 ALU 750 WHTV7"/>
    <x v="4"/>
    <x v="2"/>
    <n v="24057.96"/>
    <n v="23452.167487684728"/>
    <n v="605.79251231527087"/>
    <n v="23803.95"/>
    <n v="254.0099999999984"/>
    <n v="41500"/>
    <n v="40454.999999999993"/>
    <n v="1045.0000000000073"/>
    <n v="41061.824999999997"/>
    <n v="438.17500000000291"/>
  </r>
  <r>
    <s v="1438923"/>
    <s v=" "/>
    <x v="0"/>
    <x v="0"/>
    <n v="-47.55"/>
    <n v="0"/>
    <n v="-47.55"/>
    <n v="0"/>
    <n v="-47.55"/>
    <n v="0"/>
    <n v="0"/>
    <n v="0"/>
    <n v="0"/>
    <n v="0"/>
  </r>
  <r>
    <s v="1438923"/>
    <s v="JCL LINE 1          / MACHINE HOUR"/>
    <x v="2"/>
    <x v="0"/>
    <n v="40.58"/>
    <n v="0"/>
    <n v="40.58"/>
    <n v="41.74"/>
    <n v="-1.1600000000000037"/>
    <n v="0.1"/>
    <n v="0"/>
    <n v="0.1"/>
    <n v="0.10299999999999999"/>
    <n v="-2.9999999999999888E-3"/>
  </r>
  <r>
    <s v="1438923"/>
    <s v="JCL LINE 1          / MACHINE DEPR"/>
    <x v="2"/>
    <x v="0"/>
    <n v="181.4"/>
    <n v="0"/>
    <n v="181.4"/>
    <n v="186.59"/>
    <n v="-5.1899999999999977"/>
    <n v="0.1"/>
    <n v="0"/>
    <n v="0.1"/>
    <n v="0.10299999999999999"/>
    <n v="-2.9999999999999888E-3"/>
  </r>
  <r>
    <s v="1438923"/>
    <s v="JCL LINE 1          / LABOUR HOURS"/>
    <x v="2"/>
    <x v="0"/>
    <n v="213.63"/>
    <n v="0"/>
    <n v="213.63"/>
    <n v="219.74"/>
    <n v="-6.1100000000000136"/>
    <n v="2.1"/>
    <n v="0"/>
    <n v="2.1"/>
    <n v="2.16"/>
    <n v="-6.0000000000000053E-2"/>
  </r>
  <r>
    <s v="1438923"/>
    <s v="JCLEROUX BRUT 6X750ML"/>
    <x v="3"/>
    <x v="4"/>
    <n v="-13150.45"/>
    <n v="0"/>
    <n v="-13150.45"/>
    <n v="-13150.46"/>
    <n v="9.9999999983992893E-3"/>
    <n v="-72"/>
    <n v="0"/>
    <n v="-72"/>
    <n v="-72"/>
    <n v="0"/>
  </r>
  <r>
    <s v="1438923"/>
    <s v="ULS JCLEROUX BRUT   1X750ML  DGO"/>
    <x v="4"/>
    <x v="1"/>
    <n v="10473.969999999999"/>
    <n v="10401.731343283582"/>
    <n v="72.238656716417609"/>
    <n v="10453.74"/>
    <n v="20.229999999999563"/>
    <n v="435"/>
    <n v="432"/>
    <n v="3"/>
    <n v="434.16"/>
    <n v="0.83999999999997499"/>
  </r>
  <r>
    <s v="1438923"/>
    <s v="LAB JCLEROUX BRUT 750 11.5% H BCK"/>
    <x v="4"/>
    <x v="2"/>
    <n v="211.72"/>
    <n v="0"/>
    <n v="211.72"/>
    <n v="0"/>
    <n v="211.72"/>
    <n v="450"/>
    <n v="0"/>
    <n v="450"/>
    <n v="0"/>
    <n v="450"/>
  </r>
  <r>
    <s v="1438923"/>
    <s v="PAR CHIP 6X750  BN0503 &amp; IMP FACETSV2"/>
    <x v="4"/>
    <x v="2"/>
    <n v="36.14"/>
    <n v="35.64179104477612"/>
    <n v="0.49820895522388042"/>
    <n v="35.82"/>
    <n v="0.32000000000000028"/>
    <n v="73"/>
    <n v="72"/>
    <n v="1"/>
    <n v="72.36"/>
    <n v="0.64000000000000057"/>
  </r>
  <r>
    <s v="1438923"/>
    <s v="LAB JCLEROUX BRUT 750 12% H BCK"/>
    <x v="4"/>
    <x v="2"/>
    <n v="0"/>
    <n v="203.25123152709361"/>
    <n v="-203.25123152709361"/>
    <n v="206.3"/>
    <n v="-206.3"/>
    <n v="0"/>
    <n v="432"/>
    <n v="-432"/>
    <n v="438.48"/>
    <n v="-438.48"/>
  </r>
  <r>
    <s v="1438923"/>
    <s v="FOI JCLEROUX BRUT 34X127 ALU 750 BLUE"/>
    <x v="4"/>
    <x v="2"/>
    <n v="316.73"/>
    <n v="311.6847290640394"/>
    <n v="5.045270935960616"/>
    <n v="316.36"/>
    <n v="0.37000000000000455"/>
    <n v="439"/>
    <n v="432"/>
    <n v="7"/>
    <n v="438.48"/>
    <n v="0.51999999999998181"/>
  </r>
  <r>
    <s v="1438923"/>
    <s v="LAB JCLEROUX BRUT 750    BDY"/>
    <x v="4"/>
    <x v="2"/>
    <n v="437.34"/>
    <n v="419.85221674876846"/>
    <n v="17.487783251231519"/>
    <n v="426.15"/>
    <n v="11.189999999999998"/>
    <n v="450"/>
    <n v="432"/>
    <n v="18"/>
    <n v="438.48"/>
    <n v="11.519999999999982"/>
  </r>
  <r>
    <s v="1438923"/>
    <s v="LAB JCLEROUX BRUT 750    NCK"/>
    <x v="4"/>
    <x v="2"/>
    <n v="490.25"/>
    <n v="470.64039408866995"/>
    <n v="19.60960591133005"/>
    <n v="477.7"/>
    <n v="12.550000000000011"/>
    <n v="450"/>
    <n v="432"/>
    <n v="18"/>
    <n v="438.48"/>
    <n v="11.519999999999982"/>
  </r>
  <r>
    <s v="1438923"/>
    <s v="CTN JCLEROUX BRUT 6X750  BN503 V2"/>
    <x v="4"/>
    <x v="2"/>
    <n v="796.24"/>
    <n v="774.7192118226601"/>
    <n v="21.520788177339909"/>
    <n v="786.34"/>
    <n v="9.8999999999999773"/>
    <n v="74"/>
    <n v="72"/>
    <n v="2"/>
    <n v="73.08"/>
    <n v="0.92000000000000171"/>
  </r>
  <r>
    <s v="1438926"/>
    <s v=" "/>
    <x v="0"/>
    <x v="0"/>
    <n v="529.05999999999995"/>
    <n v="0"/>
    <n v="529.05999999999995"/>
    <n v="0"/>
    <n v="529.05999999999995"/>
    <n v="0"/>
    <n v="0"/>
    <n v="0"/>
    <n v="0"/>
    <n v="0"/>
  </r>
  <r>
    <s v="1438926"/>
    <s v="JCL RIBBON ROOM     / MACHINE DEPR"/>
    <x v="2"/>
    <x v="0"/>
    <n v="42.8"/>
    <n v="0"/>
    <n v="42.8"/>
    <n v="46.7"/>
    <n v="-3.9000000000000057"/>
    <n v="3.6459999999999999"/>
    <n v="0"/>
    <n v="3.6459999999999999"/>
    <n v="3.9780000000000002"/>
    <n v="-0.33200000000000029"/>
  </r>
  <r>
    <s v="1438926"/>
    <s v="JCL RIBBON ROOM     / MACHINE HOUR"/>
    <x v="2"/>
    <x v="0"/>
    <n v="109.89"/>
    <n v="0"/>
    <n v="109.89"/>
    <n v="119.9"/>
    <n v="-10.010000000000005"/>
    <n v="3.6459999999999999"/>
    <n v="0"/>
    <n v="3.6459999999999999"/>
    <n v="3.9780000000000002"/>
    <n v="-0.33200000000000029"/>
  </r>
  <r>
    <s v="1438926"/>
    <s v="JCL RIBBON ROOM     / LABOUR HOURS"/>
    <x v="2"/>
    <x v="0"/>
    <n v="3662.41"/>
    <n v="0"/>
    <n v="3662.41"/>
    <n v="3995.25"/>
    <n v="-332.84000000000015"/>
    <n v="36.46"/>
    <n v="0"/>
    <n v="36.46"/>
    <n v="39.773000000000003"/>
    <n v="-3.3130000000000024"/>
  </r>
  <r>
    <s v="1438926"/>
    <s v="FOI+RIB JCLEROUX LEDOMN 34X127 ALU 750V6"/>
    <x v="3"/>
    <x v="2"/>
    <n v="-16611.650000000001"/>
    <n v="0"/>
    <n v="-16611.650000000001"/>
    <n v="-16611.64"/>
    <n v="-1.0000000002037268E-2"/>
    <n v="-18495"/>
    <n v="0"/>
    <n v="-18495"/>
    <n v="-18495"/>
    <n v="0"/>
  </r>
  <r>
    <s v="1438926"/>
    <s v="RIB JCLEROUX     RED"/>
    <x v="4"/>
    <x v="2"/>
    <n v="1545.75"/>
    <n v="1545.5818540433925"/>
    <n v="0.16814595660753184"/>
    <n v="1567.22"/>
    <n v="-21.470000000000027"/>
    <n v="3052"/>
    <n v="3051.6745562130172"/>
    <n v="0.32544378698275978"/>
    <n v="3094.3980000000001"/>
    <n v="-42.398000000000138"/>
  </r>
  <r>
    <s v="1438926"/>
    <s v="FOI JCLEROUX LEDOMN 34X127 ALU 750 WHTV7"/>
    <x v="4"/>
    <x v="2"/>
    <n v="10721.74"/>
    <n v="10721.733990147783"/>
    <n v="6.0098522171756485E-3"/>
    <n v="10882.56"/>
    <n v="-160.81999999999971"/>
    <n v="18495"/>
    <n v="18495"/>
    <n v="0"/>
    <n v="18772.424999999999"/>
    <n v="-277.42499999999927"/>
  </r>
  <r>
    <s v="1439276"/>
    <s v=" "/>
    <x v="0"/>
    <x v="0"/>
    <n v="1738.13"/>
    <n v="0"/>
    <n v="1738.13"/>
    <n v="0"/>
    <n v="1738.13"/>
    <n v="0"/>
    <n v="0"/>
    <n v="0"/>
    <n v="0"/>
    <n v="0"/>
  </r>
  <r>
    <s v="1439276"/>
    <s v="OH: BULK PREP DEPREC"/>
    <x v="1"/>
    <x v="0"/>
    <n v="8.91"/>
    <n v="0"/>
    <n v="8.91"/>
    <n v="8.83"/>
    <n v="8.0000000000000071E-2"/>
    <n v="0"/>
    <n v="0"/>
    <n v="0"/>
    <n v="0"/>
    <n v="0"/>
  </r>
  <r>
    <s v="1439276"/>
    <s v="OH: INDIRECT DEPREC"/>
    <x v="1"/>
    <x v="0"/>
    <n v="39.950000000000003"/>
    <n v="0"/>
    <n v="39.950000000000003"/>
    <n v="39.6"/>
    <n v="0.35000000000000142"/>
    <n v="0"/>
    <n v="0"/>
    <n v="0"/>
    <n v="0"/>
    <n v="0"/>
  </r>
  <r>
    <s v="1439276"/>
    <s v="JCL LINE 1          / MACHINE HOUR"/>
    <x v="2"/>
    <x v="0"/>
    <n v="239.39"/>
    <n v="0"/>
    <n v="239.39"/>
    <n v="129.84"/>
    <n v="109.54999999999998"/>
    <n v="0.59"/>
    <n v="0"/>
    <n v="0.59"/>
    <n v="0.32"/>
    <n v="0.26999999999999996"/>
  </r>
  <r>
    <s v="1439276"/>
    <s v="OH:UNUSED CAPACITY"/>
    <x v="1"/>
    <x v="0"/>
    <n v="284.60000000000002"/>
    <n v="0"/>
    <n v="284.60000000000002"/>
    <n v="282.10000000000002"/>
    <n v="2.5"/>
    <n v="0"/>
    <n v="0"/>
    <n v="0"/>
    <n v="0"/>
    <n v="0"/>
  </r>
  <r>
    <s v="1439276"/>
    <s v="OVERHEAD: BULK PREP"/>
    <x v="1"/>
    <x v="0"/>
    <n v="513.34"/>
    <n v="0"/>
    <n v="513.34"/>
    <n v="508.84"/>
    <n v="4.5000000000000568"/>
    <n v="0"/>
    <n v="0"/>
    <n v="0"/>
    <n v="0"/>
    <n v="0"/>
  </r>
  <r>
    <s v="1439276"/>
    <s v="JCL LINE 1          / MACHINE DEPR"/>
    <x v="2"/>
    <x v="0"/>
    <n v="1070.26"/>
    <n v="0"/>
    <n v="1070.26"/>
    <n v="580.48"/>
    <n v="489.78"/>
    <n v="0.59"/>
    <n v="0"/>
    <n v="0.59"/>
    <n v="0.32"/>
    <n v="0.26999999999999996"/>
  </r>
  <r>
    <s v="1439276"/>
    <s v="JCL LINE 1          / LABOUR HOURS"/>
    <x v="2"/>
    <x v="0"/>
    <n v="1260.43"/>
    <n v="0"/>
    <n v="1260.43"/>
    <n v="683.63"/>
    <n v="576.80000000000007"/>
    <n v="12.39"/>
    <n v="0"/>
    <n v="12.39"/>
    <n v="6.72"/>
    <n v="5.6700000000000008"/>
  </r>
  <r>
    <s v="1439276"/>
    <s v="OVERHEAD: INDIRECT"/>
    <x v="1"/>
    <x v="0"/>
    <n v="1125.4100000000001"/>
    <n v="0"/>
    <n v="1125.4100000000001"/>
    <n v="1115.55"/>
    <n v="9.8600000000001273"/>
    <n v="0"/>
    <n v="0"/>
    <n v="0"/>
    <n v="0"/>
    <n v="0"/>
  </r>
  <r>
    <s v="1439276"/>
    <s v="JCLEROUX LEDOMN 6X750ML         EXP"/>
    <x v="3"/>
    <x v="4"/>
    <n v="-30679.26"/>
    <n v="0"/>
    <n v="-30679.26"/>
    <n v="-30679.27"/>
    <n v="1.0000000002037268E-2"/>
    <n v="-320"/>
    <n v="0"/>
    <n v="-320"/>
    <n v="-320"/>
    <n v="0"/>
  </r>
  <r>
    <s v="1439276"/>
    <s v="CORK SPARK FIRST UNPRT 750 1 DISK"/>
    <x v="4"/>
    <x v="2"/>
    <n v="2007.82"/>
    <n v="0"/>
    <n v="2007.82"/>
    <n v="0"/>
    <n v="2007.82"/>
    <n v="1930"/>
    <n v="0"/>
    <n v="1930"/>
    <n v="0"/>
    <n v="1930"/>
  </r>
  <r>
    <s v="1439276"/>
    <s v="LAB 100X125MMWHT SEMI-GLOSSS/ADHOUTERCTN"/>
    <x v="4"/>
    <x v="2"/>
    <n v="30.64"/>
    <n v="27.237623762376238"/>
    <n v="3.4023762376237627"/>
    <n v="27.51"/>
    <n v="3.129999999999999"/>
    <n v="360"/>
    <n v="320"/>
    <n v="40"/>
    <n v="323.2"/>
    <n v="36.800000000000011"/>
  </r>
  <r>
    <s v="1439276"/>
    <s v="LAB JCLEROUX LEDOMN 750 7.5%     V9H BCK"/>
    <x v="4"/>
    <x v="2"/>
    <n v="109.62"/>
    <n v="105.23152709359606"/>
    <n v="4.3884729064039476"/>
    <n v="106.81"/>
    <n v="2.8100000000000023"/>
    <n v="2000"/>
    <n v="1920"/>
    <n v="80"/>
    <n v="1948.8"/>
    <n v="51.200000000000045"/>
  </r>
  <r>
    <s v="1439276"/>
    <s v="PAR CHIP 6X750  BN0503 &amp; IMP FACETSV2"/>
    <x v="4"/>
    <x v="2"/>
    <n v="159.38999999999999"/>
    <n v="158.39800995024876"/>
    <n v="0.99199004975122307"/>
    <n v="159.19"/>
    <n v="0.19999999999998863"/>
    <n v="322"/>
    <n v="320"/>
    <n v="2"/>
    <n v="321.60000000000002"/>
    <n v="0.39999999999997726"/>
  </r>
  <r>
    <s v="1439276"/>
    <s v="LAB JCLEROUX LEDOMN 750 V6 BDY"/>
    <x v="4"/>
    <x v="2"/>
    <n v="476.28"/>
    <n v="457.23152709359607"/>
    <n v="19.048472906403902"/>
    <n v="464.09"/>
    <n v="12.189999999999998"/>
    <n v="2000"/>
    <n v="1920"/>
    <n v="80"/>
    <n v="1948.8"/>
    <n v="51.200000000000045"/>
  </r>
  <r>
    <s v="1439276"/>
    <s v="LAB JCLEROUX LEDOMN 750 V8 NCK"/>
    <x v="4"/>
    <x v="2"/>
    <n v="611.82000000000005"/>
    <n v="587.3497536945813"/>
    <n v="24.470246305418755"/>
    <n v="596.16"/>
    <n v="15.660000000000082"/>
    <n v="2000"/>
    <n v="1920"/>
    <n v="80"/>
    <n v="1948.8"/>
    <n v="51.200000000000045"/>
  </r>
  <r>
    <s v="1439276"/>
    <s v="WIR JCLEROUX GEN SPARK       750&amp;1.5L V2"/>
    <x v="4"/>
    <x v="2"/>
    <n v="921.1"/>
    <n v="902.76470588235293"/>
    <n v="18.335294117647095"/>
    <n v="920.82"/>
    <n v="0.27999999999997272"/>
    <n v="1959"/>
    <n v="1920"/>
    <n v="39"/>
    <n v="1958.4"/>
    <n v="0.59999999999990905"/>
  </r>
  <r>
    <s v="1439276"/>
    <s v="FOI+RIB JCLEROUX LEDOMN 34X127 ALU 750V6"/>
    <x v="4"/>
    <x v="2"/>
    <n v="1750.53"/>
    <n v="1724.4827586206898"/>
    <n v="26.047241379310208"/>
    <n v="1750.35"/>
    <n v="0.18000000000006366"/>
    <n v="1949"/>
    <n v="1920"/>
    <n v="29"/>
    <n v="1948.8"/>
    <n v="0.20000000000004547"/>
  </r>
  <r>
    <s v="1439276"/>
    <s v="CORK SPARK FIRST UNPRT 750"/>
    <x v="4"/>
    <x v="2"/>
    <n v="0"/>
    <n v="2393.3333333333335"/>
    <n v="-2393.3333333333335"/>
    <n v="2405.3000000000002"/>
    <n v="-2405.3000000000002"/>
    <n v="0"/>
    <n v="1920"/>
    <n v="-1920"/>
    <n v="1929.6"/>
    <n v="-1929.6"/>
  </r>
  <r>
    <s v="1439276"/>
    <s v="CTN JCLEROUX LEDOMN 6X750 BN503 V2"/>
    <x v="4"/>
    <x v="2"/>
    <n v="0"/>
    <n v="2608"/>
    <n v="-2608"/>
    <n v="2647.12"/>
    <n v="-2647.12"/>
    <n v="0"/>
    <n v="320"/>
    <n v="-320"/>
    <n v="324.8"/>
    <n v="-324.8"/>
  </r>
  <r>
    <s v="1439276"/>
    <s v="BOT 0503 750 GRN   CORK  SPARKLING   NEW"/>
    <x v="4"/>
    <x v="2"/>
    <n v="9729.91"/>
    <n v="9629.6039603960398"/>
    <n v="100.30603960396002"/>
    <n v="9725.9"/>
    <n v="4.0100000000002183"/>
    <n v="1940"/>
    <n v="1920"/>
    <n v="20"/>
    <n v="1939.2"/>
    <n v="0.79999999999995453"/>
  </r>
  <r>
    <s v="1439276"/>
    <s v="BULK JCLEROUX LED"/>
    <x v="4"/>
    <x v="3"/>
    <n v="8504.7900000000009"/>
    <n v="8388.2786069651738"/>
    <n v="116.51139303482705"/>
    <n v="8430.2199999999993"/>
    <n v="74.570000000001528"/>
    <n v="1460"/>
    <n v="1440"/>
    <n v="20"/>
    <n v="1447.2"/>
    <n v="12.799999999999955"/>
  </r>
  <r>
    <s v="1439276"/>
    <s v="CO2"/>
    <x v="4"/>
    <x v="5"/>
    <n v="96.94"/>
    <n v="95.039215686274517"/>
    <n v="1.900784313725481"/>
    <n v="96.94"/>
    <n v="0"/>
    <n v="17.626000000000001"/>
    <n v="17.280392156862746"/>
    <n v="0.34560784313725534"/>
    <n v="17.626000000000001"/>
    <n v="0"/>
  </r>
  <r>
    <s v="1439472"/>
    <s v=" "/>
    <x v="0"/>
    <x v="0"/>
    <n v="2554.66"/>
    <n v="0"/>
    <n v="2554.66"/>
    <n v="0"/>
    <n v="2554.66"/>
    <n v="0"/>
    <n v="0"/>
    <n v="0"/>
    <n v="0"/>
    <n v="0"/>
  </r>
  <r>
    <s v="1439472"/>
    <s v="OH: BULK PREP DEPREC"/>
    <x v="1"/>
    <x v="0"/>
    <n v="105.74"/>
    <n v="0"/>
    <n v="105.74"/>
    <n v="104.61"/>
    <n v="1.1299999999999955"/>
    <n v="0"/>
    <n v="0"/>
    <n v="0"/>
    <n v="0"/>
    <n v="0"/>
  </r>
  <r>
    <s v="1439472"/>
    <s v="OH: INDIRECT DEPREC"/>
    <x v="1"/>
    <x v="0"/>
    <n v="474.29"/>
    <n v="0"/>
    <n v="474.29"/>
    <n v="469.21"/>
    <n v="5.0800000000000409"/>
    <n v="0"/>
    <n v="0"/>
    <n v="0"/>
    <n v="0"/>
    <n v="0"/>
  </r>
  <r>
    <s v="1439472"/>
    <s v="JCL LINE 1          / MACHINE HOUR"/>
    <x v="2"/>
    <x v="0"/>
    <n v="1221.31"/>
    <n v="0"/>
    <n v="1221.31"/>
    <n v="1053.8699999999999"/>
    <n v="167.44000000000005"/>
    <n v="3.01"/>
    <n v="0"/>
    <n v="3.01"/>
    <n v="2.597"/>
    <n v="0.41299999999999981"/>
  </r>
  <r>
    <s v="1439472"/>
    <s v="OH:UNUSED CAPACITY"/>
    <x v="1"/>
    <x v="0"/>
    <n v="3379.11"/>
    <n v="0"/>
    <n v="3379.11"/>
    <n v="3342.92"/>
    <n v="36.190000000000055"/>
    <n v="0"/>
    <n v="0"/>
    <n v="0"/>
    <n v="0"/>
    <n v="0"/>
  </r>
  <r>
    <s v="1439472"/>
    <s v="JCL LINE 1          / MACHINE DEPR"/>
    <x v="2"/>
    <x v="0"/>
    <n v="5460.14"/>
    <n v="0"/>
    <n v="5460.14"/>
    <n v="4711.5600000000004"/>
    <n v="748.57999999999993"/>
    <n v="3.01"/>
    <n v="0"/>
    <n v="3.01"/>
    <n v="2.597"/>
    <n v="0.41299999999999981"/>
  </r>
  <r>
    <s v="1439472"/>
    <s v="JCL LINE 1          / LABOUR HOURS"/>
    <x v="2"/>
    <x v="0"/>
    <n v="6430.36"/>
    <n v="0"/>
    <n v="6430.36"/>
    <n v="5548.6"/>
    <n v="881.75999999999931"/>
    <n v="63.21"/>
    <n v="0"/>
    <n v="63.21"/>
    <n v="54.542000000000002"/>
    <n v="8.6679999999999993"/>
  </r>
  <r>
    <s v="1439472"/>
    <s v="OVERHEAD: BULK PREP"/>
    <x v="1"/>
    <x v="0"/>
    <n v="6094.99"/>
    <n v="0"/>
    <n v="6094.99"/>
    <n v="6029.7"/>
    <n v="65.289999999999964"/>
    <n v="0"/>
    <n v="0"/>
    <n v="0"/>
    <n v="0"/>
    <n v="0"/>
  </r>
  <r>
    <s v="1439472"/>
    <s v="OVERHEAD: INDIRECT"/>
    <x v="1"/>
    <x v="0"/>
    <n v="13362.34"/>
    <n v="0"/>
    <n v="13362.34"/>
    <n v="13219.21"/>
    <n v="143.13000000000102"/>
    <n v="0"/>
    <n v="0"/>
    <n v="0"/>
    <n v="0"/>
    <n v="0"/>
  </r>
  <r>
    <s v="1439472"/>
    <s v="JCLEROUX LEDOMN     12X750ML"/>
    <x v="3"/>
    <x v="4"/>
    <n v="-349649.7"/>
    <n v="0"/>
    <n v="-349649.7"/>
    <n v="-349649.7"/>
    <n v="0"/>
    <n v="-1896"/>
    <n v="0"/>
    <n v="-1896"/>
    <n v="-1896"/>
    <n v="0"/>
  </r>
  <r>
    <s v="1439472"/>
    <s v="LAB 100X125MMWHT SEMI-GLOSSS/ADHOUTERCTN"/>
    <x v="4"/>
    <x v="2"/>
    <n v="14.47"/>
    <n v="0"/>
    <n v="14.47"/>
    <n v="0"/>
    <n v="14.47"/>
    <n v="170"/>
    <n v="0"/>
    <n v="170"/>
    <n v="0"/>
    <n v="170"/>
  </r>
  <r>
    <s v="1439472"/>
    <s v="CORK SPARK FIRST UNPRT 750 1 DISK"/>
    <x v="4"/>
    <x v="2"/>
    <n v="23927.360000000001"/>
    <n v="0"/>
    <n v="23927.360000000001"/>
    <n v="0"/>
    <n v="23927.360000000001"/>
    <n v="23000"/>
    <n v="0"/>
    <n v="23000"/>
    <n v="0"/>
    <n v="23000"/>
  </r>
  <r>
    <s v="1439472"/>
    <s v="LAB JCLEROUX LEDOMN 750 7.5%     V9H BCK"/>
    <x v="4"/>
    <x v="2"/>
    <n v="1249.67"/>
    <n v="1247.0344827586207"/>
    <n v="2.6355172413793753"/>
    <n v="1265.74"/>
    <n v="-16.069999999999936"/>
    <n v="22800"/>
    <n v="22752"/>
    <n v="48"/>
    <n v="23093.279999999999"/>
    <n v="-293.27999999999884"/>
  </r>
  <r>
    <s v="1439472"/>
    <s v="PAR CHIP 12X750 BN0503           V3"/>
    <x v="4"/>
    <x v="2"/>
    <n v="1882.9"/>
    <n v="1878.9353233830846"/>
    <n v="3.9646766169155399"/>
    <n v="1888.33"/>
    <n v="-5.4299999999998363"/>
    <n v="1900"/>
    <n v="1896"/>
    <n v="4"/>
    <n v="1905.48"/>
    <n v="-5.4800000000000182"/>
  </r>
  <r>
    <s v="1439472"/>
    <s v="LAB JCLEROUX LEDOMN 750 V6 BDY"/>
    <x v="4"/>
    <x v="2"/>
    <n v="5429.59"/>
    <n v="5418.1576354679801"/>
    <n v="11.432364532020074"/>
    <n v="5499.43"/>
    <n v="-69.840000000000146"/>
    <n v="22800"/>
    <n v="22752"/>
    <n v="48"/>
    <n v="23093.279999999999"/>
    <n v="-293.27999999999884"/>
  </r>
  <r>
    <s v="1439472"/>
    <s v="LAB JCLEROUX LEDOMN 750 V8 NCK"/>
    <x v="4"/>
    <x v="2"/>
    <n v="6974.75"/>
    <n v="6960.0689655172409"/>
    <n v="14.68103448275906"/>
    <n v="7064.47"/>
    <n v="-89.720000000000255"/>
    <n v="22800"/>
    <n v="22752"/>
    <n v="48"/>
    <n v="23093.279999999999"/>
    <n v="-293.27999999999884"/>
  </r>
  <r>
    <s v="1439472"/>
    <s v="WIR JCLEROUX GEN SPARK       750&amp;1.5L V2"/>
    <x v="4"/>
    <x v="2"/>
    <n v="10804.96"/>
    <n v="10697.764705882353"/>
    <n v="107.19529411764597"/>
    <n v="10911.72"/>
    <n v="-106.76000000000022"/>
    <n v="22980"/>
    <n v="22752"/>
    <n v="228"/>
    <n v="23207.040000000001"/>
    <n v="-227.04000000000087"/>
  </r>
  <r>
    <s v="1439472"/>
    <s v="FOI+RIB JCLEROUX LEDOMN 34X127 ALU 750V6"/>
    <x v="4"/>
    <x v="2"/>
    <n v="20837.54"/>
    <n v="20435.142857142855"/>
    <n v="402.39714285714581"/>
    <n v="20741.669999999998"/>
    <n v="95.870000000002619"/>
    <n v="23200"/>
    <n v="22752"/>
    <n v="448"/>
    <n v="23093.279999999999"/>
    <n v="106.72000000000116"/>
  </r>
  <r>
    <s v="1439472"/>
    <s v="CTN JCLEROUX LEDOMN 12X750 BN503 V6"/>
    <x v="4"/>
    <x v="2"/>
    <n v="22764.75"/>
    <n v="22657.201970443351"/>
    <n v="107.54802955664854"/>
    <n v="22997.06"/>
    <n v="-232.31000000000131"/>
    <n v="1905"/>
    <n v="1896"/>
    <n v="9"/>
    <n v="1924.44"/>
    <n v="-19.440000000000055"/>
  </r>
  <r>
    <s v="1439472"/>
    <s v="CORK SPARK FIRST UNPRT 750"/>
    <x v="4"/>
    <x v="2"/>
    <n v="0"/>
    <n v="28361.054726368158"/>
    <n v="-28361.054726368158"/>
    <n v="28502.86"/>
    <n v="-28502.86"/>
    <n v="0"/>
    <n v="22752"/>
    <n v="-22752"/>
    <n v="22865.759999999998"/>
    <n v="-22865.759999999998"/>
  </r>
  <r>
    <s v="1439472"/>
    <s v="BOT 0503 750 GRN   CORK  SPARKLING   NEW"/>
    <x v="4"/>
    <x v="2"/>
    <n v="114552.19"/>
    <n v="114110.83168316832"/>
    <n v="441.35831683168362"/>
    <n v="115251.94"/>
    <n v="-699.75"/>
    <n v="22840"/>
    <n v="22752"/>
    <n v="88"/>
    <n v="22979.52"/>
    <n v="-139.52000000000044"/>
  </r>
  <r>
    <s v="1439472"/>
    <s v="BULK JCLEROUX LED"/>
    <x v="4"/>
    <x v="3"/>
    <n v="100979.84"/>
    <n v="99401.054726368166"/>
    <n v="1578.7852736318309"/>
    <n v="99898.06"/>
    <n v="1081.7799999999988"/>
    <n v="17335"/>
    <n v="17064"/>
    <n v="271"/>
    <n v="17149.32"/>
    <n v="185.68000000000029"/>
  </r>
  <r>
    <s v="1439472"/>
    <s v="CO2"/>
    <x v="4"/>
    <x v="5"/>
    <n v="1148.74"/>
    <n v="1126.2254901960785"/>
    <n v="22.514509803921555"/>
    <n v="1148.75"/>
    <n v="-9.9999999999909051E-3"/>
    <n v="208.863"/>
    <n v="204.76764705882351"/>
    <n v="4.0953529411764862"/>
    <n v="208.863"/>
    <n v="0"/>
  </r>
  <r>
    <s v="1439585"/>
    <s v=" "/>
    <x v="0"/>
    <x v="0"/>
    <n v="539.66"/>
    <n v="0"/>
    <n v="539.66"/>
    <n v="0"/>
    <n v="539.66"/>
    <n v="0"/>
    <n v="0"/>
    <n v="0"/>
    <n v="0"/>
    <n v="0"/>
  </r>
  <r>
    <s v="1439585"/>
    <s v="JCL RIBBON ROOM     / MACHINE DEPR"/>
    <x v="2"/>
    <x v="0"/>
    <n v="47.9"/>
    <n v="0"/>
    <n v="47.9"/>
    <n v="51.36"/>
    <n v="-3.4600000000000009"/>
    <n v="4.08"/>
    <n v="0"/>
    <n v="4.08"/>
    <n v="4.375"/>
    <n v="-0.29499999999999993"/>
  </r>
  <r>
    <s v="1439585"/>
    <s v="JCL RIBBON ROOM     / MACHINE HOUR"/>
    <x v="2"/>
    <x v="0"/>
    <n v="122.97"/>
    <n v="0"/>
    <n v="122.97"/>
    <n v="131.86000000000001"/>
    <n v="-8.8900000000000148"/>
    <n v="4.08"/>
    <n v="0"/>
    <n v="4.08"/>
    <n v="4.375"/>
    <n v="-0.29499999999999993"/>
  </r>
  <r>
    <s v="1439585"/>
    <s v="JCL RIBBON ROOM     / LABOUR HOURS"/>
    <x v="2"/>
    <x v="0"/>
    <n v="4098.3599999999997"/>
    <n v="0"/>
    <n v="4098.3599999999997"/>
    <n v="4393.8100000000004"/>
    <n v="-295.45000000000073"/>
    <n v="40.799999999999997"/>
    <n v="0"/>
    <n v="40.799999999999997"/>
    <n v="43.741"/>
    <n v="-2.9410000000000025"/>
  </r>
  <r>
    <s v="1439585"/>
    <s v="FOI+RIB JCLEROUXLEDOMN34X127ALU750REDGLD"/>
    <x v="3"/>
    <x v="2"/>
    <n v="-20444.14"/>
    <n v="0"/>
    <n v="-20444.14"/>
    <n v="-20444.12"/>
    <n v="-2.0000000000436557E-2"/>
    <n v="-20340"/>
    <n v="0"/>
    <n v="-20340"/>
    <n v="-20340"/>
    <n v="0"/>
  </r>
  <r>
    <s v="1439585"/>
    <s v="RIB JCLEROUX     RED"/>
    <x v="4"/>
    <x v="2"/>
    <n v="1700.73"/>
    <n v="1699.7633136094673"/>
    <n v="0.96668639053268635"/>
    <n v="1723.56"/>
    <n v="-22.829999999999927"/>
    <n v="3358"/>
    <n v="3356.0996055226824"/>
    <n v="1.9003944773176045"/>
    <n v="3403.085"/>
    <n v="-45.085000000000036"/>
  </r>
  <r>
    <s v="1439585"/>
    <s v="FOI JCLEROUX LEDOMN 34X127ALU750REDGLDV3"/>
    <x v="4"/>
    <x v="2"/>
    <n v="13934.52"/>
    <n v="13934.532019704433"/>
    <n v="-1.2019704432532308E-2"/>
    <n v="14143.55"/>
    <n v="-209.02999999999884"/>
    <n v="20340"/>
    <n v="20339.999999999996"/>
    <n v="3.637978807091713E-12"/>
    <n v="20645.099999999999"/>
    <n v="-305.09999999999854"/>
  </r>
  <r>
    <s v="1439586"/>
    <s v=" "/>
    <x v="0"/>
    <x v="0"/>
    <n v="274.77999999999997"/>
    <n v="0"/>
    <n v="274.77999999999997"/>
    <n v="0"/>
    <n v="274.77999999999997"/>
    <n v="0"/>
    <n v="0"/>
    <n v="0"/>
    <n v="0"/>
    <n v="0"/>
  </r>
  <r>
    <s v="1439586"/>
    <s v="JCL RIBBON ROOM     / MACHINE DEPR"/>
    <x v="2"/>
    <x v="0"/>
    <n v="23.95"/>
    <n v="0"/>
    <n v="23.95"/>
    <n v="25.68"/>
    <n v="-1.7300000000000004"/>
    <n v="2.04"/>
    <n v="0"/>
    <n v="2.04"/>
    <n v="2.1880000000000002"/>
    <n v="-0.14800000000000013"/>
  </r>
  <r>
    <s v="1439586"/>
    <s v="JCL RIBBON ROOM     / MACHINE HOUR"/>
    <x v="2"/>
    <x v="0"/>
    <n v="61.49"/>
    <n v="0"/>
    <n v="61.49"/>
    <n v="65.930000000000007"/>
    <n v="-4.4400000000000048"/>
    <n v="2.04"/>
    <n v="0"/>
    <n v="2.04"/>
    <n v="2.1880000000000002"/>
    <n v="-0.14800000000000013"/>
  </r>
  <r>
    <s v="1439586"/>
    <s v="JCL RIBBON ROOM     / LABOUR HOURS"/>
    <x v="2"/>
    <x v="0"/>
    <n v="2049.1799999999998"/>
    <n v="0"/>
    <n v="2049.1799999999998"/>
    <n v="2196.9"/>
    <n v="-147.72000000000025"/>
    <n v="20.399999999999999"/>
    <n v="0"/>
    <n v="20.399999999999999"/>
    <n v="21.870999999999999"/>
    <n v="-1.4710000000000001"/>
  </r>
  <r>
    <s v="1439586"/>
    <s v="FOI+RIB JCLEROUX LAFLEUR NO ALC ALU 750"/>
    <x v="3"/>
    <x v="2"/>
    <n v="-10518.22"/>
    <n v="0"/>
    <n v="-10518.22"/>
    <n v="-10518.19"/>
    <n v="-2.9999999998835847E-2"/>
    <n v="-10170"/>
    <n v="0"/>
    <n v="-10170"/>
    <n v="-10170"/>
    <n v="0"/>
  </r>
  <r>
    <s v="1439586"/>
    <s v="RIB JCLEROUX        SILVER"/>
    <x v="4"/>
    <x v="2"/>
    <n v="810.32"/>
    <n v="810.34516765285991"/>
    <n v="-2.5167652859863665E-2"/>
    <n v="821.69"/>
    <n v="-11.370000000000005"/>
    <n v="1678"/>
    <n v="1678.050295857988"/>
    <n v="-5.0295857987975978E-2"/>
    <n v="1701.5429999999999"/>
    <n v="-23.542999999999893"/>
  </r>
  <r>
    <s v="1439586"/>
    <s v="FOI JCLEROUX LAFLEURNOALC34X127ALU750 V2"/>
    <x v="4"/>
    <x v="2"/>
    <n v="7298.5"/>
    <n v="7298.5024630541875"/>
    <n v="-2.4630541875012568E-3"/>
    <n v="7407.98"/>
    <n v="-109.47999999999956"/>
    <n v="10170"/>
    <n v="10169.999999999998"/>
    <n v="1.8189894035458565E-12"/>
    <n v="10322.549999999999"/>
    <n v="-152.54999999999927"/>
  </r>
  <r>
    <s v="1439587"/>
    <s v=" "/>
    <x v="0"/>
    <x v="0"/>
    <n v="471.91"/>
    <n v="0"/>
    <n v="471.91"/>
    <n v="0"/>
    <n v="471.91"/>
    <n v="0"/>
    <n v="0"/>
    <n v="0"/>
    <n v="0"/>
    <n v="0"/>
  </r>
  <r>
    <s v="1439587"/>
    <s v="JCL RIBBON ROOM     / MACHINE DEPR"/>
    <x v="2"/>
    <x v="0"/>
    <n v="41.44"/>
    <n v="0"/>
    <n v="41.44"/>
    <n v="45.22"/>
    <n v="-3.7800000000000011"/>
    <n v="3.53"/>
    <n v="0"/>
    <n v="3.53"/>
    <n v="3.8519999999999999"/>
    <n v="-0.32200000000000006"/>
  </r>
  <r>
    <s v="1439587"/>
    <s v="JCL RIBBON ROOM     / MACHINE HOUR"/>
    <x v="2"/>
    <x v="0"/>
    <n v="106.39"/>
    <n v="0"/>
    <n v="106.39"/>
    <n v="116.11"/>
    <n v="-9.7199999999999989"/>
    <n v="3.53"/>
    <n v="0"/>
    <n v="3.53"/>
    <n v="3.8519999999999999"/>
    <n v="-0.32200000000000006"/>
  </r>
  <r>
    <s v="1439587"/>
    <s v="JCL RIBBON ROOM     / LABOUR HOURS"/>
    <x v="2"/>
    <x v="0"/>
    <n v="3545.89"/>
    <n v="0"/>
    <n v="3545.89"/>
    <n v="3868.88"/>
    <n v="-322.99000000000024"/>
    <n v="35.299999999999997"/>
    <n v="0"/>
    <n v="35.299999999999997"/>
    <n v="38.515000000000001"/>
    <n v="-3.2150000000000034"/>
  </r>
  <r>
    <s v="1439587"/>
    <s v="FOI+RIB JCLEROUX SAVBL   ALU 750      V5"/>
    <x v="3"/>
    <x v="2"/>
    <n v="-17260.759999999998"/>
    <n v="0"/>
    <n v="-17260.759999999998"/>
    <n v="-17260.830000000002"/>
    <n v="7.0000000003346941E-2"/>
    <n v="-17910"/>
    <n v="0"/>
    <n v="-17910"/>
    <n v="-17910"/>
    <n v="0"/>
  </r>
  <r>
    <s v="1439587"/>
    <s v="RIB JCLEROUX      CAMEL/GLD V3"/>
    <x v="4"/>
    <x v="2"/>
    <n v="1602.13"/>
    <n v="1601.1341222879682"/>
    <n v="0.99587771203187003"/>
    <n v="1623.55"/>
    <n v="-21.419999999999845"/>
    <n v="2957"/>
    <n v="2955.1499013806706"/>
    <n v="1.8500986193294011"/>
    <n v="2996.5219999999999"/>
    <n v="-39.521999999999935"/>
  </r>
  <r>
    <s v="1439587"/>
    <s v="FOI JCLEROUX SAVBL 34X127 ALU 750  BLKV5"/>
    <x v="4"/>
    <x v="2"/>
    <n v="11493"/>
    <n v="11435.536945812808"/>
    <n v="57.463054187192029"/>
    <n v="11607.07"/>
    <n v="-114.06999999999971"/>
    <n v="18000"/>
    <n v="17910"/>
    <n v="90"/>
    <n v="18178.650000000001"/>
    <n v="-178.65000000000146"/>
  </r>
  <r>
    <s v="1439588"/>
    <s v=" "/>
    <x v="0"/>
    <x v="0"/>
    <n v="-268.76"/>
    <n v="0"/>
    <n v="-268.76"/>
    <n v="0"/>
    <n v="-268.76"/>
    <n v="0"/>
    <n v="0"/>
    <n v="0"/>
    <n v="0"/>
    <n v="0"/>
  </r>
  <r>
    <s v="1439588"/>
    <s v="JCL RIBBON ROOM     / MACHINE DEPR"/>
    <x v="2"/>
    <x v="0"/>
    <n v="167.65"/>
    <n v="0"/>
    <n v="167.65"/>
    <n v="165.67"/>
    <n v="1.9800000000000182"/>
    <n v="14.28"/>
    <n v="0"/>
    <n v="14.28"/>
    <n v="14.113"/>
    <n v="0.16699999999999982"/>
  </r>
  <r>
    <s v="1439588"/>
    <s v="JCL RIBBON ROOM     / MACHINE HOUR"/>
    <x v="2"/>
    <x v="0"/>
    <n v="430.4"/>
    <n v="0"/>
    <n v="430.4"/>
    <n v="425.35"/>
    <n v="5.0499999999999545"/>
    <n v="14.28"/>
    <n v="0"/>
    <n v="14.28"/>
    <n v="14.113"/>
    <n v="0.16699999999999982"/>
  </r>
  <r>
    <s v="1439588"/>
    <s v="JCL RIBBON ROOM     / LABOUR HOURS"/>
    <x v="2"/>
    <x v="0"/>
    <n v="14344.26"/>
    <n v="0"/>
    <n v="14344.26"/>
    <n v="14172.94"/>
    <n v="171.31999999999971"/>
    <n v="142.80000000000001"/>
    <n v="0"/>
    <n v="142.80000000000001"/>
    <n v="141.09399999999999"/>
    <n v="1.7060000000000173"/>
  </r>
  <r>
    <s v="1439588"/>
    <s v="FOI+RIB JCLEROUXLEDOMN34X127ALU750REDGLD"/>
    <x v="3"/>
    <x v="2"/>
    <n v="-65945.919999999998"/>
    <n v="0"/>
    <n v="-65945.919999999998"/>
    <n v="-65945.86"/>
    <n v="-5.9999999997671694E-2"/>
    <n v="-65610"/>
    <n v="0"/>
    <n v="-65610"/>
    <n v="-65610"/>
    <n v="0"/>
  </r>
  <r>
    <s v="1439588"/>
    <s v="RIB JCLEROUX     RED"/>
    <x v="4"/>
    <x v="2"/>
    <n v="6077.64"/>
    <n v="5482.8698224852069"/>
    <n v="594.77017751479343"/>
    <n v="5559.63"/>
    <n v="518.01000000000022"/>
    <n v="12000"/>
    <n v="10825.649901380672"/>
    <n v="1174.3500986193285"/>
    <n v="10977.209000000001"/>
    <n v="1022.7909999999993"/>
  </r>
  <r>
    <s v="1439588"/>
    <s v="FOI JCLEROUX LEDOMN 34X127ALU750REDGLDV3"/>
    <x v="4"/>
    <x v="2"/>
    <n v="45194.73"/>
    <n v="44948.098522167485"/>
    <n v="246.6314778325177"/>
    <n v="45622.32"/>
    <n v="-427.58999999999651"/>
    <n v="65970"/>
    <n v="65609.999999999985"/>
    <n v="360.00000000001455"/>
    <n v="66594.149999999994"/>
    <n v="-624.14999999999418"/>
  </r>
  <r>
    <s v="1439589"/>
    <s v=" "/>
    <x v="0"/>
    <x v="0"/>
    <n v="711.52"/>
    <n v="0"/>
    <n v="711.52"/>
    <n v="0"/>
    <n v="711.52"/>
    <n v="0"/>
    <n v="0"/>
    <n v="0"/>
    <n v="0"/>
    <n v="0"/>
  </r>
  <r>
    <s v="1439589"/>
    <s v="JCL RIBBON ROOM     / MACHINE DEPR"/>
    <x v="2"/>
    <x v="0"/>
    <n v="79.069999999999993"/>
    <n v="0"/>
    <n v="79.069999999999993"/>
    <n v="83.74"/>
    <n v="-4.6700000000000017"/>
    <n v="6.7350000000000003"/>
    <n v="0"/>
    <n v="6.7350000000000003"/>
    <n v="7.1340000000000003"/>
    <n v="-0.39900000000000002"/>
  </r>
  <r>
    <s v="1439589"/>
    <s v="JCL RIBBON ROOM     / MACHINE HOUR"/>
    <x v="2"/>
    <x v="0"/>
    <n v="202.99"/>
    <n v="0"/>
    <n v="202.99"/>
    <n v="215.01"/>
    <n v="-12.019999999999982"/>
    <n v="6.7350000000000003"/>
    <n v="0"/>
    <n v="6.7350000000000003"/>
    <n v="7.1340000000000003"/>
    <n v="-0.39900000000000002"/>
  </r>
  <r>
    <s v="1439589"/>
    <s v="JCL RIBBON ROOM     / LABOUR HOURS"/>
    <x v="2"/>
    <x v="0"/>
    <n v="6765.31"/>
    <n v="0"/>
    <n v="6765.31"/>
    <n v="7164.24"/>
    <n v="-398.92999999999938"/>
    <n v="67.349999999999994"/>
    <n v="0"/>
    <n v="67.349999999999994"/>
    <n v="71.320999999999998"/>
    <n v="-3.9710000000000036"/>
  </r>
  <r>
    <s v="1439589"/>
    <s v="FOI+RIB JCLEROUX LAFLEUR NO ALC ALU 750"/>
    <x v="3"/>
    <x v="2"/>
    <n v="-34300.57"/>
    <n v="0"/>
    <n v="-34300.57"/>
    <n v="-34300.47"/>
    <n v="-9.9999999998544808E-2"/>
    <n v="-33165"/>
    <n v="0"/>
    <n v="-33165"/>
    <n v="-33165"/>
    <n v="0"/>
  </r>
  <r>
    <s v="1439589"/>
    <s v="RIB JCLEROUX        SILVER"/>
    <x v="4"/>
    <x v="2"/>
    <n v="2643.93"/>
    <n v="2642.5936883629188"/>
    <n v="1.336311637081053"/>
    <n v="2679.59"/>
    <n v="-35.660000000000309"/>
    <n v="5475"/>
    <n v="5472.2248520710054"/>
    <n v="2.7751479289945564"/>
    <n v="5548.8360000000002"/>
    <n v="-73.83600000000024"/>
  </r>
  <r>
    <s v="1439589"/>
    <s v="FOI JCLEROUX LAFLEURNOALC34X127ALU750 V2"/>
    <x v="4"/>
    <x v="2"/>
    <n v="23897.75"/>
    <n v="23800.866995073891"/>
    <n v="96.883004926108697"/>
    <n v="24157.88"/>
    <n v="-260.13000000000102"/>
    <n v="33300"/>
    <n v="33165"/>
    <n v="135"/>
    <n v="33662.474999999999"/>
    <n v="-362.47499999999854"/>
  </r>
  <r>
    <s v="1439621"/>
    <s v=" "/>
    <x v="0"/>
    <x v="0"/>
    <n v="101.98"/>
    <n v="0"/>
    <n v="101.98"/>
    <n v="0"/>
    <n v="101.98"/>
    <n v="0"/>
    <n v="0"/>
    <n v="0"/>
    <n v="0"/>
    <n v="0"/>
  </r>
  <r>
    <s v="1439621"/>
    <s v="OH: BULK PREP DEPREC"/>
    <x v="1"/>
    <x v="0"/>
    <n v="4.45"/>
    <n v="0"/>
    <n v="4.45"/>
    <n v="4.41"/>
    <n v="4.0000000000000036E-2"/>
    <n v="0"/>
    <n v="0"/>
    <n v="0"/>
    <n v="0"/>
    <n v="0"/>
  </r>
  <r>
    <s v="1439621"/>
    <s v="OH: INDIRECT DEPREC"/>
    <x v="1"/>
    <x v="0"/>
    <n v="19.97"/>
    <n v="0"/>
    <n v="19.97"/>
    <n v="19.78"/>
    <n v="0.18999999999999773"/>
    <n v="0"/>
    <n v="0"/>
    <n v="0"/>
    <n v="0"/>
    <n v="0"/>
  </r>
  <r>
    <s v="1439621"/>
    <s v="JCL LINE 1          / MACHINE HOUR"/>
    <x v="2"/>
    <x v="0"/>
    <n v="64.92"/>
    <n v="0"/>
    <n v="64.92"/>
    <n v="64.849999999999994"/>
    <n v="7.000000000000739E-2"/>
    <n v="0.16"/>
    <n v="0"/>
    <n v="0.16"/>
    <n v="0.16"/>
    <n v="0"/>
  </r>
  <r>
    <s v="1439621"/>
    <s v="OH:UNUSED CAPACITY"/>
    <x v="1"/>
    <x v="0"/>
    <n v="142.30000000000001"/>
    <n v="0"/>
    <n v="142.30000000000001"/>
    <n v="140.9"/>
    <n v="1.4000000000000057"/>
    <n v="0"/>
    <n v="0"/>
    <n v="0"/>
    <n v="0"/>
    <n v="0"/>
  </r>
  <r>
    <s v="1439621"/>
    <s v="OVERHEAD: BULK PREP"/>
    <x v="1"/>
    <x v="0"/>
    <n v="256.67"/>
    <n v="0"/>
    <n v="256.67"/>
    <n v="254.15"/>
    <n v="2.5200000000000102"/>
    <n v="0"/>
    <n v="0"/>
    <n v="0"/>
    <n v="0"/>
    <n v="0"/>
  </r>
  <r>
    <s v="1439621"/>
    <s v="JCL LINE 1          / MACHINE DEPR"/>
    <x v="2"/>
    <x v="0"/>
    <n v="290.24"/>
    <n v="0"/>
    <n v="290.24"/>
    <n v="289.94"/>
    <n v="0.30000000000001137"/>
    <n v="0.16"/>
    <n v="0"/>
    <n v="0.16"/>
    <n v="0.16"/>
    <n v="0"/>
  </r>
  <r>
    <s v="1439621"/>
    <s v="JCL LINE 1          / LABOUR HOURS"/>
    <x v="2"/>
    <x v="0"/>
    <n v="340.8"/>
    <n v="0"/>
    <n v="340.8"/>
    <n v="341.46"/>
    <n v="-0.65999999999996817"/>
    <n v="3.35"/>
    <n v="0"/>
    <n v="3.35"/>
    <n v="3.3559999999999999"/>
    <n v="-5.9999999999997833E-3"/>
  </r>
  <r>
    <s v="1439621"/>
    <s v="OVERHEAD: INDIRECT"/>
    <x v="1"/>
    <x v="0"/>
    <n v="562.71"/>
    <n v="0"/>
    <n v="562.71"/>
    <n v="557.19000000000005"/>
    <n v="5.5199999999999818"/>
    <n v="0"/>
    <n v="0"/>
    <n v="0"/>
    <n v="0"/>
    <n v="0"/>
  </r>
  <r>
    <s v="1439621"/>
    <s v="JCLEROUX LEDOMN      6X750ML     EU"/>
    <x v="3"/>
    <x v="4"/>
    <n v="-15321.25"/>
    <n v="0"/>
    <n v="-15321.25"/>
    <n v="-15321.26"/>
    <n v="1.0000000000218279E-2"/>
    <n v="-159.833"/>
    <n v="0"/>
    <n v="-159.833"/>
    <n v="-159.833"/>
    <n v="0"/>
  </r>
  <r>
    <s v="1439621"/>
    <s v="CORK SPARK FIRST UNPRT 750 1 DISK"/>
    <x v="4"/>
    <x v="2"/>
    <n v="1009.11"/>
    <n v="0"/>
    <n v="1009.11"/>
    <n v="0"/>
    <n v="1009.11"/>
    <n v="970"/>
    <n v="0"/>
    <n v="970"/>
    <n v="0"/>
    <n v="970"/>
  </r>
  <r>
    <s v="1439621"/>
    <s v="LAB 100X125MMWHT SEMI-GLOSSS/ADHOUTERCTN"/>
    <x v="4"/>
    <x v="2"/>
    <n v="14.64"/>
    <n v="13.603960396039604"/>
    <n v="1.036039603960397"/>
    <n v="13.74"/>
    <n v="0.90000000000000036"/>
    <n v="172"/>
    <n v="159.83267326732673"/>
    <n v="12.167326732673274"/>
    <n v="161.43100000000001"/>
    <n v="10.568999999999988"/>
  </r>
  <r>
    <s v="1439621"/>
    <s v="LAB JCLEROUX LEDOMN 750 7.5% DIST V3 BCK"/>
    <x v="4"/>
    <x v="2"/>
    <n v="52.38"/>
    <n v="50.236453201970441"/>
    <n v="2.1435467980295613"/>
    <n v="50.99"/>
    <n v="1.3900000000000006"/>
    <n v="1000"/>
    <n v="958.99802955665029"/>
    <n v="41.001970443349705"/>
    <n v="973.38300000000004"/>
    <n v="26.616999999999962"/>
  </r>
  <r>
    <s v="1439621"/>
    <s v="PAR CHIP 6X750  BN0503 &amp; IMP FACETSV2"/>
    <x v="4"/>
    <x v="2"/>
    <n v="79.2"/>
    <n v="79.114427860696523"/>
    <n v="8.5572139303479844E-2"/>
    <n v="79.510000000000005"/>
    <n v="-0.31000000000000227"/>
    <n v="160"/>
    <n v="159.83283582089553"/>
    <n v="0.1671641791044749"/>
    <n v="160.63200000000001"/>
    <n v="-0.632000000000005"/>
  </r>
  <r>
    <s v="1439621"/>
    <s v="LAB JCLEROUX LEDOMN 750 V6 BDY"/>
    <x v="4"/>
    <x v="2"/>
    <n v="238.14"/>
    <n v="228.37438423645321"/>
    <n v="9.7656157635467764"/>
    <n v="231.8"/>
    <n v="6.339999999999975"/>
    <n v="1000"/>
    <n v="958.99802955665029"/>
    <n v="41.001970443349705"/>
    <n v="973.38300000000004"/>
    <n v="26.616999999999962"/>
  </r>
  <r>
    <s v="1439621"/>
    <s v="LAB JCLEROUX LEDOMN 750 V8 NCK"/>
    <x v="4"/>
    <x v="2"/>
    <n v="305.91000000000003"/>
    <n v="293.3694581280788"/>
    <n v="12.540541871921221"/>
    <n v="297.77"/>
    <n v="8.1400000000000432"/>
    <n v="1000"/>
    <n v="958.99802955665029"/>
    <n v="41.001970443349705"/>
    <n v="973.38300000000004"/>
    <n v="26.616999999999962"/>
  </r>
  <r>
    <s v="1439621"/>
    <s v="WIR JCLEROUX GEN SPARK       750&amp;1.5L V2"/>
    <x v="4"/>
    <x v="2"/>
    <n v="456.08"/>
    <n v="450.91176470588238"/>
    <n v="5.1682352941176077"/>
    <n v="459.93"/>
    <n v="-3.8500000000000227"/>
    <n v="970"/>
    <n v="958.99803921568628"/>
    <n v="11.001960784313724"/>
    <n v="978.178"/>
    <n v="-8.1779999999999973"/>
  </r>
  <r>
    <s v="1439621"/>
    <s v="FOI+RIB JCLEROUX LEDOMN 34X127 ALU 750V6"/>
    <x v="4"/>
    <x v="2"/>
    <n v="871.22"/>
    <n v="861.33990147783254"/>
    <n v="9.8800985221674864"/>
    <n v="874.26"/>
    <n v="-3.0399999999999636"/>
    <n v="970"/>
    <n v="958.99802955665029"/>
    <n v="11.001970443349705"/>
    <n v="973.38300000000004"/>
    <n v="-3.3830000000000382"/>
  </r>
  <r>
    <s v="1439621"/>
    <s v="CORK SPARK FIRST UNPRT 750"/>
    <x v="4"/>
    <x v="2"/>
    <n v="0"/>
    <n v="1195.4228855721394"/>
    <n v="-1195.4228855721394"/>
    <n v="1201.4000000000001"/>
    <n v="-1201.4000000000001"/>
    <n v="0"/>
    <n v="958.99800995024873"/>
    <n v="-958.99800995024873"/>
    <n v="963.79300000000001"/>
    <n v="-963.79300000000001"/>
  </r>
  <r>
    <s v="1439621"/>
    <s v="CTN JCLEROUX LEDOMN 6X750 BN503 V2"/>
    <x v="4"/>
    <x v="2"/>
    <n v="1344.75"/>
    <n v="1302.6305418719212"/>
    <n v="42.119458128078804"/>
    <n v="1322.17"/>
    <n v="22.579999999999927"/>
    <n v="165"/>
    <n v="159.83251231527092"/>
    <n v="5.1674876847290818"/>
    <n v="162.22999999999999"/>
    <n v="2.7700000000000102"/>
  </r>
  <r>
    <s v="1439621"/>
    <s v="BOT 0503 750 GRN   CORK  SPARKLING   NEW"/>
    <x v="4"/>
    <x v="2"/>
    <n v="4864.96"/>
    <n v="4809.7821782178216"/>
    <n v="55.177821782178398"/>
    <n v="4857.88"/>
    <n v="7.0799999999999272"/>
    <n v="970"/>
    <n v="958.99801980198026"/>
    <n v="11.001980198019737"/>
    <n v="968.58799999999997"/>
    <n v="1.4120000000000346"/>
  </r>
  <r>
    <s v="1439621"/>
    <s v="BULK JCLEROUX LED"/>
    <x v="4"/>
    <x v="3"/>
    <n v="4252.3999999999996"/>
    <n v="4189.7611940298511"/>
    <n v="62.638805970148496"/>
    <n v="4210.71"/>
    <n v="41.6899999999996"/>
    <n v="730"/>
    <n v="719.24875621890544"/>
    <n v="10.751243781094558"/>
    <n v="722.84500000000003"/>
    <n v="7.1549999999999727"/>
  </r>
  <r>
    <s v="1439621"/>
    <s v="CO2"/>
    <x v="4"/>
    <x v="5"/>
    <n v="48.42"/>
    <n v="47.470588235294116"/>
    <n v="0.94941176470588573"/>
    <n v="48.42"/>
    <n v="0"/>
    <n v="8.8040000000000003"/>
    <n v="8.6313725490196074"/>
    <n v="0.17262745098039289"/>
    <n v="8.8040000000000003"/>
    <n v="0"/>
  </r>
  <r>
    <s v="1440052"/>
    <s v=" "/>
    <x v="0"/>
    <x v="0"/>
    <n v="508.03"/>
    <n v="0"/>
    <n v="508.03"/>
    <n v="0"/>
    <n v="508.03"/>
    <n v="0"/>
    <n v="0"/>
    <n v="0"/>
    <n v="0"/>
    <n v="0"/>
  </r>
  <r>
    <s v="1440052"/>
    <s v="JCL RIBBON ROOM     / MACHINE DEPR"/>
    <x v="2"/>
    <x v="0"/>
    <n v="61.28"/>
    <n v="0"/>
    <n v="61.28"/>
    <n v="63.63"/>
    <n v="-2.3500000000000014"/>
    <n v="5.22"/>
    <n v="0"/>
    <n v="5.22"/>
    <n v="5.4210000000000003"/>
    <n v="-0.20100000000000051"/>
  </r>
  <r>
    <s v="1440052"/>
    <s v="JCL RIBBON ROOM     / MACHINE HOUR"/>
    <x v="2"/>
    <x v="0"/>
    <n v="157.33000000000001"/>
    <n v="0"/>
    <n v="157.33000000000001"/>
    <n v="163.37"/>
    <n v="-6.039999999999992"/>
    <n v="5.22"/>
    <n v="0"/>
    <n v="5.22"/>
    <n v="5.4210000000000003"/>
    <n v="-0.20100000000000051"/>
  </r>
  <r>
    <s v="1440052"/>
    <s v="JCL RIBBON ROOM     / LABOUR HOURS"/>
    <x v="2"/>
    <x v="0"/>
    <n v="5243.49"/>
    <n v="0"/>
    <n v="5243.49"/>
    <n v="5443.65"/>
    <n v="-200.15999999999985"/>
    <n v="52.2"/>
    <n v="0"/>
    <n v="52.2"/>
    <n v="54.192999999999998"/>
    <n v="-1.992999999999995"/>
  </r>
  <r>
    <s v="1440052"/>
    <s v="FOI+RIB JCLEROUX LAFLEUR NO ALC ALU 750"/>
    <x v="3"/>
    <x v="2"/>
    <n v="-26062.85"/>
    <n v="0"/>
    <n v="-26062.85"/>
    <n v="-26062.77"/>
    <n v="-7.9999999998108251E-2"/>
    <n v="-25200"/>
    <n v="0"/>
    <n v="-25200"/>
    <n v="-25200"/>
    <n v="0"/>
  </r>
  <r>
    <s v="1440052"/>
    <s v="RIB JCLEROUX        SILVER"/>
    <x v="4"/>
    <x v="2"/>
    <n v="2007.94"/>
    <n v="2007.938856015779"/>
    <n v="1.1439842210165807E-3"/>
    <n v="2036.05"/>
    <n v="-28.1099999999999"/>
    <n v="4158"/>
    <n v="4158"/>
    <n v="0"/>
    <n v="4216.2120000000004"/>
    <n v="-58.212000000000444"/>
  </r>
  <r>
    <s v="1440052"/>
    <s v="FOI JCLEROUX LAFLEURNOALC34X127ALU750 V2"/>
    <x v="4"/>
    <x v="2"/>
    <n v="18084.78"/>
    <n v="18084.778325123152"/>
    <n v="1.6748768466641195E-3"/>
    <n v="18356.05"/>
    <n v="-271.27000000000044"/>
    <n v="25200"/>
    <n v="25200"/>
    <n v="0"/>
    <n v="25578"/>
    <n v="-378"/>
  </r>
  <r>
    <s v="1440251"/>
    <s v=" "/>
    <x v="0"/>
    <x v="0"/>
    <n v="1364.8"/>
    <n v="0"/>
    <n v="1364.8"/>
    <n v="0"/>
    <n v="1364.8"/>
    <n v="0"/>
    <n v="0"/>
    <n v="0"/>
    <n v="0"/>
    <n v="0"/>
  </r>
  <r>
    <s v="1440251"/>
    <s v="JCL RIBBON ROOM     / MACHINE DEPR"/>
    <x v="2"/>
    <x v="0"/>
    <n v="125.62"/>
    <n v="0"/>
    <n v="125.62"/>
    <n v="133.46"/>
    <n v="-7.8400000000000034"/>
    <n v="10.7"/>
    <n v="0"/>
    <n v="10.7"/>
    <n v="11.369"/>
    <n v="-0.66900000000000048"/>
  </r>
  <r>
    <s v="1440251"/>
    <s v="JCL RIBBON ROOM     / MACHINE HOUR"/>
    <x v="2"/>
    <x v="0"/>
    <n v="322.5"/>
    <n v="0"/>
    <n v="322.5"/>
    <n v="342.66"/>
    <n v="-20.160000000000025"/>
    <n v="10.7"/>
    <n v="0"/>
    <n v="10.7"/>
    <n v="11.369"/>
    <n v="-0.66900000000000048"/>
  </r>
  <r>
    <s v="1440251"/>
    <s v="JCL RIBBON ROOM     / LABOUR HOURS"/>
    <x v="2"/>
    <x v="0"/>
    <n v="10748.15"/>
    <n v="0"/>
    <n v="10748.15"/>
    <n v="11417.63"/>
    <n v="-669.47999999999956"/>
    <n v="107"/>
    <n v="0"/>
    <n v="107"/>
    <n v="113.66500000000001"/>
    <n v="-6.6650000000000063"/>
  </r>
  <r>
    <s v="1440251"/>
    <s v="FOI+RIB JCLEROUX LAFLEUR NO ALC ALU 750"/>
    <x v="3"/>
    <x v="2"/>
    <n v="-57359.31"/>
    <n v="0"/>
    <n v="-57359.31"/>
    <n v="-57359.3"/>
    <n v="-9.9999999947613105E-3"/>
    <n v="-52855"/>
    <n v="0"/>
    <n v="-52855"/>
    <n v="-52855"/>
    <n v="0"/>
  </r>
  <r>
    <s v="1440251"/>
    <s v="RIB JCLEROUX        SILVER"/>
    <x v="4"/>
    <x v="2"/>
    <n v="4211.9399999999996"/>
    <n v="4211.499013806706"/>
    <n v="0.440986193293611"/>
    <n v="4270.46"/>
    <n v="-58.520000000000437"/>
    <n v="8722"/>
    <n v="8721.0749506903339"/>
    <n v="0.9250493096660648"/>
    <n v="8843.17"/>
    <n v="-121.17000000000007"/>
  </r>
  <r>
    <s v="1440251"/>
    <s v="FOI JCLEROUX LAFLEURNOALC34X127ALU750 V2"/>
    <x v="4"/>
    <x v="2"/>
    <n v="40586.300000000003"/>
    <n v="40586.295566502456"/>
    <n v="4.4334975464153104E-3"/>
    <n v="41195.089999999997"/>
    <n v="-608.7899999999936"/>
    <n v="52855"/>
    <n v="52855"/>
    <n v="0"/>
    <n v="53647.824999999997"/>
    <n v="-792.82499999999709"/>
  </r>
  <r>
    <s v="1440512"/>
    <s v=" "/>
    <x v="0"/>
    <x v="0"/>
    <n v="25863.13"/>
    <n v="0"/>
    <n v="25863.13"/>
    <n v="0"/>
    <n v="25863.13"/>
    <n v="0"/>
    <n v="0"/>
    <n v="0"/>
    <n v="0"/>
    <n v="0"/>
  </r>
  <r>
    <s v="1440512"/>
    <s v="OH: INDIRECT DEPREC"/>
    <x v="1"/>
    <x v="0"/>
    <n v="1644.54"/>
    <n v="0"/>
    <n v="1644.54"/>
    <n v="1690.41"/>
    <n v="-45.870000000000118"/>
    <n v="0"/>
    <n v="0"/>
    <n v="0"/>
    <n v="0"/>
    <n v="0"/>
  </r>
  <r>
    <s v="1440512"/>
    <s v="JCL LINE 1          / MACHINE HOUR"/>
    <x v="2"/>
    <x v="0"/>
    <n v="3351.5"/>
    <n v="0"/>
    <n v="3351.5"/>
    <n v="4264.07"/>
    <n v="-912.56999999999971"/>
    <n v="8.26"/>
    <n v="0"/>
    <n v="8.26"/>
    <n v="10.509"/>
    <n v="-2.2490000000000006"/>
  </r>
  <r>
    <s v="1440512"/>
    <s v="OH:UNUSED CAPACITY"/>
    <x v="1"/>
    <x v="0"/>
    <n v="11716.96"/>
    <n v="0"/>
    <n v="11716.96"/>
    <n v="12043.78"/>
    <n v="-326.82000000000153"/>
    <n v="0"/>
    <n v="0"/>
    <n v="0"/>
    <n v="0"/>
    <n v="0"/>
  </r>
  <r>
    <s v="1440512"/>
    <s v="JCL LINE 1          / MACHINE DEPR"/>
    <x v="2"/>
    <x v="0"/>
    <n v="14983.64"/>
    <n v="0"/>
    <n v="14983.64"/>
    <n v="19063.52"/>
    <n v="-4079.880000000001"/>
    <n v="8.26"/>
    <n v="0"/>
    <n v="8.26"/>
    <n v="10.509"/>
    <n v="-2.2490000000000006"/>
  </r>
  <r>
    <s v="1440512"/>
    <s v="JCL LINE 1          / LABOUR HOURS"/>
    <x v="2"/>
    <x v="0"/>
    <n v="17646.080000000002"/>
    <n v="0"/>
    <n v="17646.080000000002"/>
    <n v="22450.37"/>
    <n v="-4804.2899999999972"/>
    <n v="173.46"/>
    <n v="0"/>
    <n v="173.46"/>
    <n v="220.68600000000001"/>
    <n v="-47.225999999999999"/>
  </r>
  <r>
    <s v="1440512"/>
    <s v="OVERHEAD: INDIRECT"/>
    <x v="1"/>
    <x v="0"/>
    <n v="46332.44"/>
    <n v="0"/>
    <n v="46332.44"/>
    <n v="47624.800000000003"/>
    <n v="-1292.3600000000006"/>
    <n v="0"/>
    <n v="0"/>
    <n v="0"/>
    <n v="0"/>
    <n v="0"/>
  </r>
  <r>
    <s v="1440512"/>
    <s v="PECHE ROYALE        12X750ML"/>
    <x v="3"/>
    <x v="4"/>
    <n v="-1177050.24"/>
    <n v="0"/>
    <n v="-1177050.24"/>
    <n v="-1177050.3799999999"/>
    <n v="0.13999999989755452"/>
    <n v="-6830.75"/>
    <n v="0"/>
    <n v="-6830.75"/>
    <n v="-6830.75"/>
    <n v="0"/>
  </r>
  <r>
    <s v="1440512"/>
    <s v="LAB 100X125MMWHT SEMI-GLOSSS/ADHOUTERCTN"/>
    <x v="4"/>
    <x v="2"/>
    <n v="51.07"/>
    <n v="0"/>
    <n v="51.07"/>
    <n v="0"/>
    <n v="51.07"/>
    <n v="600"/>
    <n v="0"/>
    <n v="600"/>
    <n v="0"/>
    <n v="600"/>
  </r>
  <r>
    <s v="1440512"/>
    <s v="LAB PECHE ROYALE 750 V6  BCK"/>
    <x v="4"/>
    <x v="2"/>
    <n v="5812.16"/>
    <n v="5809.9605911330045"/>
    <n v="2.1994088669953271"/>
    <n v="5897.11"/>
    <n v="-84.949999999999818"/>
    <n v="82000"/>
    <n v="81969"/>
    <n v="31"/>
    <n v="83198.535000000003"/>
    <n v="-1198.5350000000035"/>
  </r>
  <r>
    <s v="1440512"/>
    <s v="PAR CHIP 12X750 BN966            V2"/>
    <x v="4"/>
    <x v="2"/>
    <n v="7395.76"/>
    <n v="7356.7164179104475"/>
    <n v="39.043582089552729"/>
    <n v="7393.5"/>
    <n v="2.2600000000002183"/>
    <n v="6867"/>
    <n v="6830.7502487562188"/>
    <n v="36.249751243781247"/>
    <n v="6864.9040000000005"/>
    <n v="2.0959999999995489"/>
  </r>
  <r>
    <s v="1440512"/>
    <s v="LAB PECHE ROYALE 750  V3 BDY"/>
    <x v="4"/>
    <x v="2"/>
    <n v="14668.16"/>
    <n v="14662.610837438424"/>
    <n v="5.5491625615759403"/>
    <n v="14882.55"/>
    <n v="-214.38999999999942"/>
    <n v="82000"/>
    <n v="81969"/>
    <n v="31"/>
    <n v="83198.535000000003"/>
    <n v="-1198.5350000000035"/>
  </r>
  <r>
    <s v="1440512"/>
    <s v="ROPP PLSTCP 31.5MM MCP01    OVERCAP"/>
    <x v="4"/>
    <x v="2"/>
    <n v="22335.3"/>
    <n v="22057.861386138615"/>
    <n v="277.43861386138451"/>
    <n v="22278.44"/>
    <n v="56.860000000000582"/>
    <n v="83000"/>
    <n v="81969"/>
    <n v="1031"/>
    <n v="82788.69"/>
    <n v="211.30999999999767"/>
  </r>
  <r>
    <s v="1440512"/>
    <s v="LAB PECHE ROYALE 750  V2 NCK"/>
    <x v="4"/>
    <x v="2"/>
    <n v="24321.200000000001"/>
    <n v="24312.00985221675"/>
    <n v="9.1901477832507226"/>
    <n v="24676.69"/>
    <n v="-355.48999999999796"/>
    <n v="82000"/>
    <n v="81969"/>
    <n v="31"/>
    <n v="83198.535000000003"/>
    <n v="-1198.5350000000035"/>
  </r>
  <r>
    <s v="1440512"/>
    <s v="CTN PECHE ROYALE 12X750 BN966 V4"/>
    <x v="4"/>
    <x v="2"/>
    <n v="56581.25"/>
    <n v="56217.073891625616"/>
    <n v="364.17610837438406"/>
    <n v="57060.33"/>
    <n v="-479.08000000000175"/>
    <n v="6875"/>
    <n v="6830.7497536945812"/>
    <n v="44.250246305418841"/>
    <n v="6933.2110000000002"/>
    <n v="-58.21100000000024"/>
  </r>
  <r>
    <s v="1440512"/>
    <s v="ROPP 31.5X23.5 MCN01          COP"/>
    <x v="4"/>
    <x v="2"/>
    <n v="60310.32"/>
    <n v="60434.920792079211"/>
    <n v="-124.60079207921081"/>
    <n v="61039.27"/>
    <n v="-728.94999999999709"/>
    <n v="81800"/>
    <n v="81969"/>
    <n v="-169"/>
    <n v="82788.69"/>
    <n v="-988.69000000000233"/>
  </r>
  <r>
    <s v="1440512"/>
    <s v="FOI PECHE ROYALE 34X153 ALU 750PCHORNGV2"/>
    <x v="4"/>
    <x v="2"/>
    <n v="72119.37"/>
    <n v="71417.133004926101"/>
    <n v="702.23699507389392"/>
    <n v="72488.39"/>
    <n v="-369.02000000000407"/>
    <n v="82775"/>
    <n v="81969"/>
    <n v="806"/>
    <n v="83198.535000000003"/>
    <n v="-423.53500000000349"/>
  </r>
  <r>
    <s v="1440512"/>
    <s v="BOT 0966 750 GRN   ROPP              NEW"/>
    <x v="4"/>
    <x v="2"/>
    <n v="437155.51"/>
    <n v="435302.10891089111"/>
    <n v="1853.4010891088983"/>
    <n v="439655.13"/>
    <n v="-2499.6199999999953"/>
    <n v="82318"/>
    <n v="81969"/>
    <n v="349"/>
    <n v="82788.69"/>
    <n v="-470.69000000000233"/>
  </r>
  <r>
    <s v="1440512"/>
    <s v="BULK PECHE ROYALE"/>
    <x v="4"/>
    <x v="3"/>
    <n v="350623.23"/>
    <n v="358610.38805970148"/>
    <n v="-7987.1580597014981"/>
    <n v="360403.44"/>
    <n v="-9780.210000000021"/>
    <n v="4778.55"/>
    <n v="4887.4019900497515"/>
    <n v="-108.85199004975129"/>
    <n v="4911.8389999999999"/>
    <n v="-133.28899999999976"/>
  </r>
  <r>
    <s v="1440512"/>
    <s v="CO2"/>
    <x v="4"/>
    <x v="5"/>
    <n v="4138.62"/>
    <n v="4057.4607843137251"/>
    <n v="81.15921568627482"/>
    <n v="4138.6099999999997"/>
    <n v="1.0000000000218279E-2"/>
    <n v="752.476"/>
    <n v="737.72058823529414"/>
    <n v="14.755411764705855"/>
    <n v="752.47500000000002"/>
    <n v="9.9999999997635314E-4"/>
  </r>
  <r>
    <s v="1440514"/>
    <s v=" "/>
    <x v="0"/>
    <x v="0"/>
    <n v="-745.63"/>
    <n v="0"/>
    <n v="-745.63"/>
    <n v="0"/>
    <n v="-745.63"/>
    <n v="0"/>
    <n v="0"/>
    <n v="0"/>
    <n v="0"/>
    <n v="0"/>
  </r>
  <r>
    <s v="1440514"/>
    <s v="OH: BULK PREP DEPREC"/>
    <x v="1"/>
    <x v="0"/>
    <n v="99.36"/>
    <n v="0"/>
    <n v="99.36"/>
    <n v="99.31"/>
    <n v="4.9999999999997158E-2"/>
    <n v="0"/>
    <n v="0"/>
    <n v="0"/>
    <n v="0"/>
    <n v="0"/>
  </r>
  <r>
    <s v="1440514"/>
    <s v="OH: INDIRECT DEPREC"/>
    <x v="1"/>
    <x v="0"/>
    <n v="445.67"/>
    <n v="0"/>
    <n v="445.67"/>
    <n v="445.45"/>
    <n v="0.22000000000002728"/>
    <n v="0"/>
    <n v="0"/>
    <n v="0"/>
    <n v="0"/>
    <n v="0"/>
  </r>
  <r>
    <s v="1440514"/>
    <s v="JCL LINE 1          / MACHINE HOUR"/>
    <x v="2"/>
    <x v="0"/>
    <n v="1217.25"/>
    <n v="0"/>
    <n v="1217.25"/>
    <n v="1123.6400000000001"/>
    <n v="93.6099999999999"/>
    <n v="3"/>
    <n v="0"/>
    <n v="3"/>
    <n v="2.7690000000000001"/>
    <n v="0.23099999999999987"/>
  </r>
  <r>
    <s v="1440514"/>
    <s v="OH:UNUSED CAPACITY"/>
    <x v="1"/>
    <x v="0"/>
    <n v="3175.21"/>
    <n v="0"/>
    <n v="3175.21"/>
    <n v="3173.66"/>
    <n v="1.5500000000001819"/>
    <n v="0"/>
    <n v="0"/>
    <n v="0"/>
    <n v="0"/>
    <n v="0"/>
  </r>
  <r>
    <s v="1440514"/>
    <s v="JCL LINE 1          / MACHINE DEPR"/>
    <x v="2"/>
    <x v="0"/>
    <n v="5442"/>
    <n v="0"/>
    <n v="5442"/>
    <n v="5023.51"/>
    <n v="418.48999999999978"/>
    <n v="3"/>
    <n v="0"/>
    <n v="3"/>
    <n v="2.7690000000000001"/>
    <n v="0.23099999999999987"/>
  </r>
  <r>
    <s v="1440514"/>
    <s v="OVERHEAD: BULK PREP"/>
    <x v="1"/>
    <x v="0"/>
    <n v="5727.21"/>
    <n v="0"/>
    <n v="5727.21"/>
    <n v="5724.4"/>
    <n v="2.8100000000004002"/>
    <n v="0"/>
    <n v="0"/>
    <n v="0"/>
    <n v="0"/>
    <n v="0"/>
  </r>
  <r>
    <s v="1440514"/>
    <s v="JCL LINE 1          / LABOUR HOURS"/>
    <x v="2"/>
    <x v="0"/>
    <n v="6408.99"/>
    <n v="0"/>
    <n v="6408.99"/>
    <n v="5915.99"/>
    <n v="493"/>
    <n v="63"/>
    <n v="0"/>
    <n v="63"/>
    <n v="58.154000000000003"/>
    <n v="4.8459999999999965"/>
  </r>
  <r>
    <s v="1440514"/>
    <s v="OVERHEAD: INDIRECT"/>
    <x v="1"/>
    <x v="0"/>
    <n v="12556.05"/>
    <n v="0"/>
    <n v="12556.05"/>
    <n v="12549.88"/>
    <n v="6.1700000000000728"/>
    <n v="0"/>
    <n v="0"/>
    <n v="0"/>
    <n v="0"/>
    <n v="0"/>
  </r>
  <r>
    <s v="1440514"/>
    <s v="NED CUVEE BRUT 12X750ML          EXP NEW"/>
    <x v="3"/>
    <x v="4"/>
    <n v="-355192.74"/>
    <n v="0"/>
    <n v="-355192.74"/>
    <n v="-355192.66"/>
    <n v="-8.0000000016298145E-2"/>
    <n v="-1800"/>
    <n v="0"/>
    <n v="-1800"/>
    <n v="-1800"/>
    <n v="0"/>
  </r>
  <r>
    <s v="1440514"/>
    <s v="LAB 100X125MMWHT SEMI-GLOSSS/ADHOUTERCTN"/>
    <x v="4"/>
    <x v="2"/>
    <n v="154.75"/>
    <n v="153.21782178217822"/>
    <n v="1.5321782178217802"/>
    <n v="154.75"/>
    <n v="0"/>
    <n v="1818"/>
    <n v="1800"/>
    <n v="18"/>
    <n v="1818"/>
    <n v="0"/>
  </r>
  <r>
    <s v="1440514"/>
    <s v="PAR CHIP 12X750 BN966            V2"/>
    <x v="4"/>
    <x v="2"/>
    <n v="1948.29"/>
    <n v="1938.5970149253731"/>
    <n v="9.692985074626904"/>
    <n v="1948.29"/>
    <n v="0"/>
    <n v="1809"/>
    <n v="1800"/>
    <n v="9"/>
    <n v="1809"/>
    <n v="0"/>
  </r>
  <r>
    <s v="1440514"/>
    <s v="LAB NED CUVEE BRUT 750 NA EXP V5 BCK"/>
    <x v="4"/>
    <x v="2"/>
    <n v="4364.58"/>
    <n v="4324.532019704433"/>
    <n v="40.047980295566958"/>
    <n v="4389.3999999999996"/>
    <n v="-24.819999999999709"/>
    <n v="21800"/>
    <n v="21600"/>
    <n v="200"/>
    <n v="21924"/>
    <n v="-124"/>
  </r>
  <r>
    <s v="1440514"/>
    <s v="WIR NED TIN  36MM PRT V3"/>
    <x v="4"/>
    <x v="2"/>
    <n v="10410.19"/>
    <n v="10394.784313725489"/>
    <n v="15.405686274511027"/>
    <n v="10602.68"/>
    <n v="-192.48999999999978"/>
    <n v="21632"/>
    <n v="21600"/>
    <n v="32"/>
    <n v="22032"/>
    <n v="-400"/>
  </r>
  <r>
    <s v="1440514"/>
    <s v="LAB NED CUVEE BRUT 750 V4 BDY"/>
    <x v="4"/>
    <x v="2"/>
    <n v="12337.06"/>
    <n v="12223.871921182266"/>
    <n v="113.18807881773319"/>
    <n v="12407.23"/>
    <n v="-70.170000000000073"/>
    <n v="21800"/>
    <n v="21600"/>
    <n v="200"/>
    <n v="21924"/>
    <n v="-124"/>
  </r>
  <r>
    <s v="1440514"/>
    <s v="LAB NED CUVEE BRUT 750/1.5L  V5 NCK"/>
    <x v="4"/>
    <x v="2"/>
    <n v="18128.88"/>
    <n v="17962.561576354681"/>
    <n v="166.31842364531985"/>
    <n v="18232"/>
    <n v="-103.11999999999898"/>
    <n v="21800"/>
    <n v="21600"/>
    <n v="200"/>
    <n v="21924"/>
    <n v="-124"/>
  </r>
  <r>
    <s v="1440514"/>
    <s v="CTN NED CUVEE BRUT 12X750 BN966 V3"/>
    <x v="4"/>
    <x v="2"/>
    <n v="18854.64"/>
    <n v="18576"/>
    <n v="278.63999999999942"/>
    <n v="18854.64"/>
    <n v="0"/>
    <n v="1827"/>
    <n v="1800"/>
    <n v="27"/>
    <n v="1827"/>
    <n v="0"/>
  </r>
  <r>
    <s v="1440514"/>
    <s v="FOI NED CUVEE BRUT  34X150 ALU    GLD V2"/>
    <x v="4"/>
    <x v="2"/>
    <n v="18906.560000000001"/>
    <n v="18819.428571428572"/>
    <n v="87.131428571428842"/>
    <n v="19101.72"/>
    <n v="-195.15999999999985"/>
    <n v="21700"/>
    <n v="21600"/>
    <n v="100"/>
    <n v="21924"/>
    <n v="-224"/>
  </r>
  <r>
    <s v="1440514"/>
    <s v="CORK NED SPARK 48X30.5 EXTRA PRT"/>
    <x v="4"/>
    <x v="2"/>
    <n v="27330.17"/>
    <n v="26925.044776119405"/>
    <n v="405.12522388059369"/>
    <n v="27059.67"/>
    <n v="270.5"/>
    <n v="21925"/>
    <n v="21600"/>
    <n v="325"/>
    <n v="21708"/>
    <n v="217"/>
  </r>
  <r>
    <s v="1440514"/>
    <s v="BOT 0966 750 GRN   CORK  SPARK       NEW"/>
    <x v="4"/>
    <x v="2"/>
    <n v="115855.39"/>
    <n v="114708.31683168317"/>
    <n v="1147.0731683168269"/>
    <n v="115855.4"/>
    <n v="-9.9999999947613105E-3"/>
    <n v="21816"/>
    <n v="21600"/>
    <n v="216"/>
    <n v="21816"/>
    <n v="0"/>
  </r>
  <r>
    <s v="1440514"/>
    <s v="BULK NED CUVEE BRUT"/>
    <x v="4"/>
    <x v="3"/>
    <n v="91485.54"/>
    <n v="90985.522388059704"/>
    <n v="500.0176119402895"/>
    <n v="91440.45"/>
    <n v="45.089999999996508"/>
    <n v="16289"/>
    <n v="16200"/>
    <n v="89"/>
    <n v="16281"/>
    <n v="8"/>
  </r>
  <r>
    <s v="1440514"/>
    <s v="CO2"/>
    <x v="4"/>
    <x v="5"/>
    <n v="1090.58"/>
    <n v="1069.1960784313726"/>
    <n v="21.383921568627329"/>
    <n v="1090.58"/>
    <n v="0"/>
    <n v="198.28800000000001"/>
    <n v="194.40000000000003"/>
    <n v="3.8879999999999768"/>
    <n v="198.28800000000001"/>
    <n v="0"/>
  </r>
  <r>
    <s v="1440515"/>
    <s v=" "/>
    <x v="0"/>
    <x v="0"/>
    <n v="1896.15"/>
    <n v="0"/>
    <n v="1896.15"/>
    <n v="0"/>
    <n v="1896.15"/>
    <n v="0"/>
    <n v="0"/>
    <n v="0"/>
    <n v="0"/>
    <n v="0"/>
  </r>
  <r>
    <s v="1440515"/>
    <s v="OH: BULK PREP DEPREC"/>
    <x v="1"/>
    <x v="0"/>
    <n v="70.900000000000006"/>
    <n v="0"/>
    <n v="70.900000000000006"/>
    <n v="70.87"/>
    <n v="3.0000000000001137E-2"/>
    <n v="0"/>
    <n v="0"/>
    <n v="0"/>
    <n v="0"/>
    <n v="0"/>
  </r>
  <r>
    <s v="1440515"/>
    <s v="OH: INDIRECT DEPREC"/>
    <x v="1"/>
    <x v="0"/>
    <n v="318.01"/>
    <n v="0"/>
    <n v="318.01"/>
    <n v="317.86"/>
    <n v="0.14999999999997726"/>
    <n v="0"/>
    <n v="0"/>
    <n v="0"/>
    <n v="0"/>
    <n v="0"/>
  </r>
  <r>
    <s v="1440515"/>
    <s v="JCL LINE 1          / MACHINE HOUR"/>
    <x v="2"/>
    <x v="0"/>
    <n v="710.06"/>
    <n v="0"/>
    <n v="710.06"/>
    <n v="801.79"/>
    <n v="-91.730000000000018"/>
    <n v="1.75"/>
    <n v="0"/>
    <n v="1.75"/>
    <n v="1.976"/>
    <n v="-0.22599999999999998"/>
  </r>
  <r>
    <s v="1440515"/>
    <s v="OH:UNUSED CAPACITY"/>
    <x v="1"/>
    <x v="0"/>
    <n v="2265.67"/>
    <n v="0"/>
    <n v="2265.67"/>
    <n v="2264.61"/>
    <n v="1.0599999999999454"/>
    <n v="0"/>
    <n v="0"/>
    <n v="0"/>
    <n v="0"/>
    <n v="0"/>
  </r>
  <r>
    <s v="1440515"/>
    <s v="JCL LINE 1          / MACHINE DEPR"/>
    <x v="2"/>
    <x v="0"/>
    <n v="3174.5"/>
    <n v="0"/>
    <n v="3174.5"/>
    <n v="3584.6"/>
    <n v="-410.09999999999991"/>
    <n v="1.75"/>
    <n v="0"/>
    <n v="1.75"/>
    <n v="1.976"/>
    <n v="-0.22599999999999998"/>
  </r>
  <r>
    <s v="1440515"/>
    <s v="OVERHEAD: BULK PREP"/>
    <x v="1"/>
    <x v="0"/>
    <n v="4086.65"/>
    <n v="0"/>
    <n v="4086.65"/>
    <n v="4084.73"/>
    <n v="1.9200000000000728"/>
    <n v="0"/>
    <n v="0"/>
    <n v="0"/>
    <n v="0"/>
    <n v="0"/>
  </r>
  <r>
    <s v="1440515"/>
    <s v="JCL LINE 1          / LABOUR HOURS"/>
    <x v="2"/>
    <x v="0"/>
    <n v="3738.58"/>
    <n v="0"/>
    <n v="3738.58"/>
    <n v="4221.4399999999996"/>
    <n v="-482.85999999999967"/>
    <n v="36.75"/>
    <n v="0"/>
    <n v="36.75"/>
    <n v="41.497"/>
    <n v="-4.7469999999999999"/>
  </r>
  <r>
    <s v="1440515"/>
    <s v="OVERHEAD: INDIRECT"/>
    <x v="1"/>
    <x v="0"/>
    <n v="8959.36"/>
    <n v="0"/>
    <n v="8959.36"/>
    <n v="8955.15"/>
    <n v="4.2100000000009459"/>
    <n v="0"/>
    <n v="0"/>
    <n v="0"/>
    <n v="0"/>
    <n v="0"/>
  </r>
  <r>
    <s v="1440515"/>
    <s v="NED CUVEE BRUT 12X750ML              NEW"/>
    <x v="3"/>
    <x v="4"/>
    <n v="-253452.91"/>
    <n v="0"/>
    <n v="-253452.91"/>
    <n v="-253452.86"/>
    <n v="-5.0000000017462298E-2"/>
    <n v="-1284.4159999999999"/>
    <n v="0"/>
    <n v="-1284.4159999999999"/>
    <n v="-1284.4159999999999"/>
    <n v="0"/>
  </r>
  <r>
    <s v="1440515"/>
    <s v="LAB 100X125MMWHT SEMI-GLOSSS/ADHOUTERCTN"/>
    <x v="4"/>
    <x v="2"/>
    <n v="109.63"/>
    <n v="109.32673267326733"/>
    <n v="0.30326732673266577"/>
    <n v="110.42"/>
    <n v="-0.79000000000000625"/>
    <n v="1288"/>
    <n v="1284.4158415841584"/>
    <n v="3.5841584158415571"/>
    <n v="1297.26"/>
    <n v="-9.2599999999999909"/>
  </r>
  <r>
    <s v="1440515"/>
    <s v="PAR CHIP 12X750 BN966            V2"/>
    <x v="4"/>
    <x v="2"/>
    <n v="1380.72"/>
    <n v="1383.313432835821"/>
    <n v="-2.5934328358209768"/>
    <n v="1390.23"/>
    <n v="-9.5099999999999909"/>
    <n v="1282"/>
    <n v="1284.41592039801"/>
    <n v="-2.4159203980100301"/>
    <n v="1290.838"/>
    <n v="-8.8379999999999654"/>
  </r>
  <r>
    <s v="1440515"/>
    <s v="LAB NED CUVEE BRUT 750 NA     V7  BCK"/>
    <x v="4"/>
    <x v="2"/>
    <n v="3103.25"/>
    <n v="3085.8325123152708"/>
    <n v="17.417487684729167"/>
    <n v="3132.12"/>
    <n v="-28.869999999999891"/>
    <n v="15500"/>
    <n v="15412.992118226601"/>
    <n v="87.007881773399276"/>
    <n v="15644.187"/>
    <n v="-144.1869999999999"/>
  </r>
  <r>
    <s v="1440515"/>
    <s v="WIR NED TIN  36MM PRT V3"/>
    <x v="4"/>
    <x v="2"/>
    <n v="7517.93"/>
    <n v="7417.3529411764703"/>
    <n v="100.57705882353002"/>
    <n v="7565.7"/>
    <n v="-47.769999999999527"/>
    <n v="15622"/>
    <n v="15412.992156862745"/>
    <n v="209.00784313725489"/>
    <n v="15721.252"/>
    <n v="-99.252000000000407"/>
  </r>
  <r>
    <s v="1440515"/>
    <s v="LAB NED CUVEE BRUT 750 V4 BDY"/>
    <x v="4"/>
    <x v="2"/>
    <n v="8969.83"/>
    <n v="8722.5221674876848"/>
    <n v="247.30783251231514"/>
    <n v="8853.36"/>
    <n v="116.46999999999935"/>
    <n v="15850"/>
    <n v="15412.992118226601"/>
    <n v="437.00788177339928"/>
    <n v="15644.187"/>
    <n v="205.8130000000001"/>
  </r>
  <r>
    <s v="1440515"/>
    <s v="LAB NED CUVEE BRUT 750/1.5L  V5 NCK"/>
    <x v="4"/>
    <x v="2"/>
    <n v="13180.86"/>
    <n v="12817.448275862069"/>
    <n v="363.41172413793174"/>
    <n v="13009.71"/>
    <n v="171.15000000000146"/>
    <n v="15850"/>
    <n v="15412.992118226601"/>
    <n v="437.00788177339928"/>
    <n v="15644.187"/>
    <n v="205.8130000000001"/>
  </r>
  <r>
    <s v="1440515"/>
    <s v="CTN NED CUVEE BRUT 12X750 BN966 V3"/>
    <x v="4"/>
    <x v="2"/>
    <n v="13281.84"/>
    <n v="13255.172413793103"/>
    <n v="26.667586206896885"/>
    <n v="13454"/>
    <n v="-172.15999999999985"/>
    <n v="1287"/>
    <n v="1284.415763546798"/>
    <n v="2.5842364532020383"/>
    <n v="1303.682"/>
    <n v="-16.682000000000016"/>
  </r>
  <r>
    <s v="1440515"/>
    <s v="FOI NED CUVEE BRUT  34X150 ALU    GLD V2"/>
    <x v="4"/>
    <x v="2"/>
    <n v="13173.6"/>
    <n v="13428.876847290639"/>
    <n v="-255.27684729063913"/>
    <n v="13630.31"/>
    <n v="-456.70999999999913"/>
    <n v="15120"/>
    <n v="15412.992118226601"/>
    <n v="-292.99211822660072"/>
    <n v="15644.187"/>
    <n v="-524.1869999999999"/>
  </r>
  <r>
    <s v="1440515"/>
    <s v="CORK NED SPARK 48X30.5 EXTRA PRT"/>
    <x v="4"/>
    <x v="2"/>
    <n v="19393.509999999998"/>
    <n v="19212.756218905473"/>
    <n v="180.75378109452504"/>
    <n v="19308.82"/>
    <n v="84.68999999999869"/>
    <n v="15558"/>
    <n v="15412.992039800996"/>
    <n v="145.00796019900372"/>
    <n v="15490.057000000001"/>
    <n v="67.942999999999302"/>
  </r>
  <r>
    <s v="1440515"/>
    <s v="BOT 0966 750 GRN   CORK  SPARK       NEW"/>
    <x v="4"/>
    <x v="2"/>
    <n v="82064.240000000005"/>
    <n v="81851.772277227719"/>
    <n v="212.46772277228592"/>
    <n v="82670.289999999994"/>
    <n v="-606.04999999998836"/>
    <n v="15453"/>
    <n v="15412.992079207921"/>
    <n v="40.007920792078949"/>
    <n v="15567.121999999999"/>
    <n v="-114.12199999999939"/>
  </r>
  <r>
    <s v="1440515"/>
    <s v="BULK NED CUVEE BRUT"/>
    <x v="4"/>
    <x v="3"/>
    <n v="65279.42"/>
    <n v="64924.029850746272"/>
    <n v="355.39014925372612"/>
    <n v="65248.65"/>
    <n v="30.769999999996799"/>
    <n v="11623"/>
    <n v="11559.744278606966"/>
    <n v="63.255721393034037"/>
    <n v="11617.543"/>
    <n v="5.4570000000003347"/>
  </r>
  <r>
    <s v="1440515"/>
    <s v="CO2"/>
    <x v="4"/>
    <x v="5"/>
    <n v="778.2"/>
    <n v="762.94117647058829"/>
    <n v="15.258823529411757"/>
    <n v="778.2"/>
    <n v="0"/>
    <n v="141.49100000000001"/>
    <n v="138.7166666666667"/>
    <n v="2.7743333333333169"/>
    <n v="141.49100000000001"/>
    <n v="0"/>
  </r>
  <r>
    <s v="1440517"/>
    <s v=" "/>
    <x v="0"/>
    <x v="0"/>
    <n v="3396.9"/>
    <n v="0"/>
    <n v="3396.9"/>
    <n v="0"/>
    <n v="3396.9"/>
    <n v="0"/>
    <n v="0"/>
    <n v="0"/>
    <n v="0"/>
    <n v="0"/>
  </r>
  <r>
    <s v="1440517"/>
    <s v="JCL LINE 1          / MACHINE HOUR"/>
    <x v="2"/>
    <x v="0"/>
    <n v="1184.79"/>
    <n v="0"/>
    <n v="1184.79"/>
    <n v="1352.46"/>
    <n v="-167.67000000000007"/>
    <n v="2.92"/>
    <n v="0"/>
    <n v="2.92"/>
    <n v="3.3330000000000002"/>
    <n v="-0.41300000000000026"/>
  </r>
  <r>
    <s v="1440517"/>
    <s v="JCL LINE 1          / MACHINE DEPR"/>
    <x v="2"/>
    <x v="0"/>
    <n v="5296.88"/>
    <n v="0"/>
    <n v="5296.88"/>
    <n v="6046.52"/>
    <n v="-749.64000000000033"/>
    <n v="2.92"/>
    <n v="0"/>
    <n v="2.92"/>
    <n v="3.3330000000000002"/>
    <n v="-0.41300000000000026"/>
  </r>
  <r>
    <s v="1440517"/>
    <s v="JCL LINE 1          / LABOUR HOURS"/>
    <x v="2"/>
    <x v="0"/>
    <n v="6238.08"/>
    <n v="0"/>
    <n v="6238.08"/>
    <n v="7121.1"/>
    <n v="-883.02000000000044"/>
    <n v="61.32"/>
    <n v="0"/>
    <n v="61.32"/>
    <n v="70"/>
    <n v="-8.68"/>
  </r>
  <r>
    <s v="1440517"/>
    <s v="PONGRACZ             6X750ML         EU"/>
    <x v="3"/>
    <x v="4"/>
    <n v="-451082.63"/>
    <n v="0"/>
    <n v="-451082.63"/>
    <n v="-451082.64"/>
    <n v="1.0000000009313226E-2"/>
    <n v="-2500"/>
    <n v="0"/>
    <n v="-2500"/>
    <n v="-2500"/>
    <n v="0"/>
  </r>
  <r>
    <s v="1440517"/>
    <s v="ULS PONGRACZ                1X750ML  DGO"/>
    <x v="4"/>
    <x v="1"/>
    <n v="363235.46"/>
    <n v="362945.05472636817"/>
    <n v="290.40527363185538"/>
    <n v="364759.78"/>
    <n v="-1524.320000000007"/>
    <n v="15012"/>
    <n v="15000"/>
    <n v="12"/>
    <n v="15075"/>
    <n v="-63"/>
  </r>
  <r>
    <s v="1440517"/>
    <s v="LAB 100X125MMWHT SEMI-GLOSSS/ADHOUTERCTN"/>
    <x v="4"/>
    <x v="2"/>
    <n v="452.58"/>
    <n v="425.60396039603961"/>
    <n v="26.976039603960373"/>
    <n v="429.86"/>
    <n v="22.71999999999997"/>
    <n v="5317"/>
    <n v="5000"/>
    <n v="317"/>
    <n v="5050"/>
    <n v="267"/>
  </r>
  <r>
    <s v="1440517"/>
    <s v="PAR CHIP 6X750  BN R0917         V2"/>
    <x v="4"/>
    <x v="2"/>
    <n v="1000.17"/>
    <n v="995.00497512437812"/>
    <n v="5.1650248756218389"/>
    <n v="999.98"/>
    <n v="0.18999999999994088"/>
    <n v="2513"/>
    <n v="2500"/>
    <n v="13"/>
    <n v="2512.5"/>
    <n v="0.5"/>
  </r>
  <r>
    <s v="1440517"/>
    <s v="LAB PONGRACZ 750 12% 53X77 DIST V7 BCK"/>
    <x v="4"/>
    <x v="2"/>
    <n v="1681.99"/>
    <n v="1638.2955665024631"/>
    <n v="43.69443349753692"/>
    <n v="1662.87"/>
    <n v="19.120000000000118"/>
    <n v="15400"/>
    <n v="15000"/>
    <n v="400"/>
    <n v="15225"/>
    <n v="175"/>
  </r>
  <r>
    <s v="1440517"/>
    <s v="LAB PONGRACZ 750 PNOIR/CHRD  V6 BDY"/>
    <x v="4"/>
    <x v="2"/>
    <n v="7586.32"/>
    <n v="7486.5024630541875"/>
    <n v="99.817536945812208"/>
    <n v="7598.8"/>
    <n v="-12.480000000000473"/>
    <n v="15200"/>
    <n v="15000"/>
    <n v="200"/>
    <n v="15225"/>
    <n v="-25"/>
  </r>
  <r>
    <s v="1440517"/>
    <s v="LAB PONGRACZ 750      V7 NCK"/>
    <x v="4"/>
    <x v="2"/>
    <n v="12899.63"/>
    <n v="12814.197044334975"/>
    <n v="85.432955665024565"/>
    <n v="13006.41"/>
    <n v="-106.78000000000065"/>
    <n v="15100"/>
    <n v="15000"/>
    <n v="100"/>
    <n v="15225"/>
    <n v="-125"/>
  </r>
  <r>
    <s v="1440517"/>
    <s v="FOI PONGRACZ 35X152 POLY 750  V4"/>
    <x v="4"/>
    <x v="2"/>
    <n v="22882.11"/>
    <n v="22543.950738916257"/>
    <n v="338.15926108374333"/>
    <n v="22882.11"/>
    <n v="0"/>
    <n v="15225"/>
    <n v="15000"/>
    <n v="225"/>
    <n v="15225"/>
    <n v="0"/>
  </r>
  <r>
    <s v="1440517"/>
    <s v="CTN PONGRACZ     6X750  BN917 MCC V6"/>
    <x v="4"/>
    <x v="2"/>
    <n v="25227.72"/>
    <n v="24850"/>
    <n v="377.72000000000116"/>
    <n v="25222.75"/>
    <n v="4.9700000000011642"/>
    <n v="2538"/>
    <n v="2500"/>
    <n v="38"/>
    <n v="2537.5"/>
    <n v="0.5"/>
  </r>
  <r>
    <s v="1440520"/>
    <s v=" "/>
    <x v="0"/>
    <x v="0"/>
    <n v="7004.25"/>
    <n v="0"/>
    <n v="7004.25"/>
    <n v="0"/>
    <n v="7004.25"/>
    <n v="0"/>
    <n v="0"/>
    <n v="0"/>
    <n v="0"/>
    <n v="0"/>
  </r>
  <r>
    <s v="1440520"/>
    <s v="JCL LINE 1          / MACHINE HOUR"/>
    <x v="2"/>
    <x v="0"/>
    <n v="1083.3499999999999"/>
    <n v="0"/>
    <n v="1083.3499999999999"/>
    <n v="1606.73"/>
    <n v="-523.38000000000011"/>
    <n v="2.67"/>
    <n v="0"/>
    <n v="2.67"/>
    <n v="3.96"/>
    <n v="-1.29"/>
  </r>
  <r>
    <s v="1440520"/>
    <s v="JCL LINE 1          / MACHINE DEPR"/>
    <x v="2"/>
    <x v="0"/>
    <n v="4843.38"/>
    <n v="0"/>
    <n v="4843.38"/>
    <n v="7183.26"/>
    <n v="-2339.88"/>
    <n v="2.67"/>
    <n v="0"/>
    <n v="2.67"/>
    <n v="3.96"/>
    <n v="-1.29"/>
  </r>
  <r>
    <s v="1440520"/>
    <s v="JCL LINE 1          / LABOUR HOURS"/>
    <x v="2"/>
    <x v="0"/>
    <n v="5704"/>
    <n v="0"/>
    <n v="5704"/>
    <n v="8459.8700000000008"/>
    <n v="-2755.8700000000008"/>
    <n v="56.07"/>
    <n v="0"/>
    <n v="56.07"/>
    <n v="83.16"/>
    <n v="-27.089999999999996"/>
  </r>
  <r>
    <s v="1440520"/>
    <s v="PONGRACZ ROSE       6X750ML"/>
    <x v="3"/>
    <x v="4"/>
    <n v="-555817.98"/>
    <n v="0"/>
    <n v="-555817.98"/>
    <n v="-555818.07999999996"/>
    <n v="9.9999999976716936E-2"/>
    <n v="-2970"/>
    <n v="0"/>
    <n v="-2970"/>
    <n v="-2970"/>
    <n v="0"/>
  </r>
  <r>
    <s v="1440520"/>
    <s v="ULS PONGRACZ ROSE           1X750ML  DGO"/>
    <x v="4"/>
    <x v="1"/>
    <n v="431319.75"/>
    <n v="430981.06467661692"/>
    <n v="338.68532338307705"/>
    <n v="433135.97"/>
    <n v="-1816.2199999999721"/>
    <n v="17834"/>
    <n v="17819.999999999996"/>
    <n v="14.000000000003638"/>
    <n v="17909.099999999999"/>
    <n v="-75.099999999998545"/>
  </r>
  <r>
    <s v="1440520"/>
    <s v="PAR CHIP 6X750  BN R0917         V2"/>
    <x v="4"/>
    <x v="2"/>
    <n v="1184.8499999999999"/>
    <n v="1182.0597014925372"/>
    <n v="2.790298507462694"/>
    <n v="1187.97"/>
    <n v="-3.1200000000001182"/>
    <n v="2977"/>
    <n v="2970"/>
    <n v="7"/>
    <n v="2984.85"/>
    <n v="-7.8499999999999091"/>
  </r>
  <r>
    <s v="1440520"/>
    <s v="LAB PONGRACZ ROSE 750 12% HBCK"/>
    <x v="4"/>
    <x v="2"/>
    <n v="5223.58"/>
    <n v="5114.5221674876848"/>
    <n v="109.05783251231514"/>
    <n v="5191.24"/>
    <n v="32.340000000000146"/>
    <n v="18200"/>
    <n v="17820"/>
    <n v="380"/>
    <n v="18087.3"/>
    <n v="112.70000000000073"/>
  </r>
  <r>
    <s v="1440520"/>
    <s v="LAB PONGRACZ ROSE 750                BDY"/>
    <x v="4"/>
    <x v="2"/>
    <n v="20134.28"/>
    <n v="20044.295566502464"/>
    <n v="89.984433497535065"/>
    <n v="20344.96"/>
    <n v="-210.68000000000029"/>
    <n v="17900"/>
    <n v="17820"/>
    <n v="80"/>
    <n v="18087.3"/>
    <n v="-187.29999999999927"/>
  </r>
  <r>
    <s v="1440520"/>
    <s v="LAB PONGRACZ ROSE 750           NCK"/>
    <x v="4"/>
    <x v="2"/>
    <n v="23000.76"/>
    <n v="22036.216748768475"/>
    <n v="964.54325123152375"/>
    <n v="22366.76"/>
    <n v="634"/>
    <n v="18600"/>
    <n v="17820"/>
    <n v="780"/>
    <n v="18087.3"/>
    <n v="512.70000000000073"/>
  </r>
  <r>
    <s v="1440520"/>
    <s v="FOI PONGRACZ ROSE 35X152 POLY 750"/>
    <x v="4"/>
    <x v="2"/>
    <n v="26799.33"/>
    <n v="26254.206896551725"/>
    <n v="545.12310344827711"/>
    <n v="26648.02"/>
    <n v="151.31000000000131"/>
    <n v="18190"/>
    <n v="17820"/>
    <n v="370"/>
    <n v="18087.3"/>
    <n v="102.70000000000073"/>
  </r>
  <r>
    <s v="1440520"/>
    <s v="CTN PONGRACZ ROSE 6X750 BN917 MCC V2"/>
    <x v="4"/>
    <x v="2"/>
    <n v="29520.45"/>
    <n v="29254.502463054188"/>
    <n v="265.94753694581232"/>
    <n v="29693.32"/>
    <n v="-172.86999999999898"/>
    <n v="2997"/>
    <n v="2970"/>
    <n v="27"/>
    <n v="3014.55"/>
    <n v="-17.550000000000182"/>
  </r>
  <r>
    <s v="1440522"/>
    <s v=" "/>
    <x v="0"/>
    <x v="0"/>
    <n v="8962.49"/>
    <n v="0"/>
    <n v="8962.49"/>
    <n v="0"/>
    <n v="8962.49"/>
    <n v="0"/>
    <n v="0"/>
    <n v="0"/>
    <n v="0"/>
    <n v="0"/>
  </r>
  <r>
    <s v="1440522"/>
    <s v="JCL LINE 1          / MACHINE HOUR"/>
    <x v="2"/>
    <x v="0"/>
    <n v="1623"/>
    <n v="0"/>
    <n v="1623"/>
    <n v="2212.9899999999998"/>
    <n v="-589.98999999999978"/>
    <n v="4"/>
    <n v="0"/>
    <n v="4"/>
    <n v="5.4539999999999997"/>
    <n v="-1.4539999999999997"/>
  </r>
  <r>
    <s v="1440522"/>
    <s v="JCL LINE 1          / MACHINE DEPR"/>
    <x v="2"/>
    <x v="0"/>
    <n v="7256"/>
    <n v="0"/>
    <n v="7256"/>
    <n v="9893.7099999999991"/>
    <n v="-2637.7099999999991"/>
    <n v="4"/>
    <n v="0"/>
    <n v="4"/>
    <n v="5.4539999999999997"/>
    <n v="-1.4539999999999997"/>
  </r>
  <r>
    <s v="1440522"/>
    <s v="JCL LINE 1          / LABOUR HOURS"/>
    <x v="2"/>
    <x v="0"/>
    <n v="8545.32"/>
    <n v="0"/>
    <n v="8545.32"/>
    <n v="11652.02"/>
    <n v="-3106.7000000000007"/>
    <n v="84"/>
    <n v="0"/>
    <n v="84"/>
    <n v="114.539"/>
    <n v="-30.539000000000001"/>
  </r>
  <r>
    <s v="1440522"/>
    <s v="PONGRACZ             6X750ML"/>
    <x v="3"/>
    <x v="4"/>
    <n v="-737739.75"/>
    <n v="0"/>
    <n v="-737739.75"/>
    <n v="-737739.68"/>
    <n v="-6.9999999948777258E-2"/>
    <n v="-4090.6660000000002"/>
    <n v="0"/>
    <n v="-4090.6660000000002"/>
    <n v="-4090.6660000000002"/>
    <n v="0"/>
  </r>
  <r>
    <s v="1440522"/>
    <s v="ULS PONGRACZ                1X750ML  DGO"/>
    <x v="4"/>
    <x v="1"/>
    <n v="594189.52"/>
    <n v="593874.79601990059"/>
    <n v="314.72398009942845"/>
    <n v="596844.17000000004"/>
    <n v="-2654.6500000000233"/>
    <n v="24557"/>
    <n v="24543.9960199005"/>
    <n v="13.003980099500041"/>
    <n v="24666.716"/>
    <n v="-109.71600000000035"/>
  </r>
  <r>
    <s v="1440522"/>
    <s v="LAB PONGRACZ 750 12.5% 53X77 V6H BCK"/>
    <x v="4"/>
    <x v="2"/>
    <n v="2686.81"/>
    <n v="0"/>
    <n v="2686.81"/>
    <n v="0"/>
    <n v="2686.81"/>
    <n v="24600"/>
    <n v="0"/>
    <n v="24600"/>
    <n v="0"/>
    <n v="24600"/>
  </r>
  <r>
    <s v="1440522"/>
    <s v="LAB 100X125MMWHT SEMI-GLOSSS/ADHOUTERCTN"/>
    <x v="4"/>
    <x v="2"/>
    <n v="371.55"/>
    <n v="348.19801980198019"/>
    <n v="23.351980198019817"/>
    <n v="351.68"/>
    <n v="19.870000000000005"/>
    <n v="4365"/>
    <n v="4090.6663366336638"/>
    <n v="274.33366336633617"/>
    <n v="4131.5730000000003"/>
    <n v="233.42699999999968"/>
  </r>
  <r>
    <s v="1440522"/>
    <s v="PAR CHIP 6X750  BN R0917         V2"/>
    <x v="4"/>
    <x v="2"/>
    <n v="1631.8"/>
    <n v="1628.0895522388059"/>
    <n v="3.7104477611940183"/>
    <n v="1636.23"/>
    <n v="-4.4300000000000637"/>
    <n v="4100"/>
    <n v="4090.6656716417906"/>
    <n v="9.3343283582094045"/>
    <n v="4111.1189999999997"/>
    <n v="-11.118999999999687"/>
  </r>
  <r>
    <s v="1440522"/>
    <s v="LAB PONGRACZ 750 12% 53X77  V6H BCK"/>
    <x v="4"/>
    <x v="2"/>
    <n v="0"/>
    <n v="2680.6995073891626"/>
    <n v="-2680.6995073891626"/>
    <n v="2720.91"/>
    <n v="-2720.91"/>
    <n v="0"/>
    <n v="24543.996059113302"/>
    <n v="-24543.996059113302"/>
    <n v="24912.155999999999"/>
    <n v="-24912.155999999999"/>
  </r>
  <r>
    <s v="1440522"/>
    <s v="LAB PONGRACZ 750 PNOIR/CHRD  V6 BDY"/>
    <x v="4"/>
    <x v="2"/>
    <n v="12327.77"/>
    <n v="12249.911330049261"/>
    <n v="77.858669950739568"/>
    <n v="12433.66"/>
    <n v="-105.88999999999942"/>
    <n v="24700"/>
    <n v="24543.996059113302"/>
    <n v="156.00394088669782"/>
    <n v="24912.155999999999"/>
    <n v="-212.15599999999904"/>
  </r>
  <r>
    <s v="1440522"/>
    <s v="LAB PONGRACZ 750      V7 NCK"/>
    <x v="4"/>
    <x v="2"/>
    <n v="21015.29"/>
    <n v="20967.448275862069"/>
    <n v="47.841724137932033"/>
    <n v="21281.96"/>
    <n v="-266.66999999999825"/>
    <n v="24600"/>
    <n v="24543.996059113302"/>
    <n v="56.003940886697819"/>
    <n v="24912.155999999999"/>
    <n v="-312.15599999999904"/>
  </r>
  <r>
    <s v="1440522"/>
    <s v="FOI PONGRACZ 35X152 POLY 750  V4"/>
    <x v="4"/>
    <x v="2"/>
    <n v="37610.82"/>
    <n v="36887.911330049268"/>
    <n v="722.90866995073156"/>
    <n v="37441.230000000003"/>
    <n v="169.58999999999651"/>
    <n v="25025"/>
    <n v="24543.996059113302"/>
    <n v="481.00394088669782"/>
    <n v="24912.155999999999"/>
    <n v="112.84400000000096"/>
  </r>
  <r>
    <s v="1440522"/>
    <s v="CTN PONGRACZ     6X750  BN917 MCC V6"/>
    <x v="4"/>
    <x v="2"/>
    <n v="41519.379999999997"/>
    <n v="40661.221674876848"/>
    <n v="858.15832512314955"/>
    <n v="41271.14"/>
    <n v="248.23999999999796"/>
    <n v="4177"/>
    <n v="4090.6660098522166"/>
    <n v="86.333990147783425"/>
    <n v="4152.0259999999998"/>
    <n v="24.97400000000016"/>
  </r>
  <r>
    <s v="1440524"/>
    <s v=" "/>
    <x v="0"/>
    <x v="0"/>
    <n v="15548.46"/>
    <n v="0"/>
    <n v="15548.46"/>
    <n v="0"/>
    <n v="15548.46"/>
    <n v="0"/>
    <n v="0"/>
    <n v="0"/>
    <n v="0"/>
    <n v="0"/>
  </r>
  <r>
    <s v="1440524"/>
    <s v="JCL LINE 1          / MACHINE HOUR"/>
    <x v="2"/>
    <x v="0"/>
    <n v="2231.63"/>
    <n v="0"/>
    <n v="2231.63"/>
    <n v="3353.57"/>
    <n v="-1121.94"/>
    <n v="5.5"/>
    <n v="0"/>
    <n v="5.5"/>
    <n v="8.2650000000000006"/>
    <n v="-2.7650000000000006"/>
  </r>
  <r>
    <s v="1440524"/>
    <s v="JCL LINE 1          / MACHINE DEPR"/>
    <x v="2"/>
    <x v="0"/>
    <n v="9977"/>
    <n v="0"/>
    <n v="9977"/>
    <n v="14992.94"/>
    <n v="-5015.9400000000005"/>
    <n v="5.5"/>
    <n v="0"/>
    <n v="5.5"/>
    <n v="8.2650000000000006"/>
    <n v="-2.7650000000000006"/>
  </r>
  <r>
    <s v="1440524"/>
    <s v="JCL LINE 1          / LABOUR HOURS"/>
    <x v="2"/>
    <x v="0"/>
    <n v="11749.82"/>
    <n v="0"/>
    <n v="11749.82"/>
    <n v="17657.48"/>
    <n v="-5907.66"/>
    <n v="115.5"/>
    <n v="0"/>
    <n v="115.5"/>
    <n v="173.572"/>
    <n v="-58.072000000000003"/>
  </r>
  <r>
    <s v="1440524"/>
    <s v="PONGRACZ             6X750ML"/>
    <x v="3"/>
    <x v="4"/>
    <n v="-1117971.67"/>
    <n v="0"/>
    <n v="-1117971.67"/>
    <n v="-1117971.57"/>
    <n v="-9.9999999860301614E-2"/>
    <n v="-6199"/>
    <n v="0"/>
    <n v="-6199"/>
    <n v="-6199"/>
    <n v="0"/>
  </r>
  <r>
    <s v="1440524"/>
    <s v="ULS PONGRACZ                1X750ML  DGO"/>
    <x v="4"/>
    <x v="1"/>
    <n v="899958.67"/>
    <n v="899958.5572139303"/>
    <n v="0.11278606974519789"/>
    <n v="904458.35"/>
    <n v="-4499.6799999999348"/>
    <n v="37194"/>
    <n v="37194"/>
    <n v="0"/>
    <n v="37379.97"/>
    <n v="-185.97000000000116"/>
  </r>
  <r>
    <s v="1440524"/>
    <s v="LAB PONGRACZ 750 12.5% 53X77 V6H BCK"/>
    <x v="4"/>
    <x v="2"/>
    <n v="4073.91"/>
    <n v="0"/>
    <n v="4073.91"/>
    <n v="0"/>
    <n v="4073.91"/>
    <n v="37300"/>
    <n v="0"/>
    <n v="37300"/>
    <n v="0"/>
    <n v="37300"/>
  </r>
  <r>
    <s v="1440524"/>
    <s v="LAB 100X125MMWHT SEMI-GLOSSS/ADHOUTERCTN"/>
    <x v="4"/>
    <x v="2"/>
    <n v="527.74"/>
    <n v="527.66336633663377"/>
    <n v="7.663366336623767E-2"/>
    <n v="532.94000000000005"/>
    <n v="-5.2000000000000455"/>
    <n v="6200"/>
    <n v="6199"/>
    <n v="1"/>
    <n v="6260.99"/>
    <n v="-60.989999999999782"/>
  </r>
  <r>
    <s v="1440524"/>
    <s v="PAR CHIP 6X750  BN R0917         V2"/>
    <x v="4"/>
    <x v="2"/>
    <n v="2469.59"/>
    <n v="2467.2039800995026"/>
    <n v="2.3860199004975584"/>
    <n v="2479.54"/>
    <n v="-9.9499999999998181"/>
    <n v="6205"/>
    <n v="6199"/>
    <n v="6"/>
    <n v="6229.9949999999999"/>
    <n v="-24.994999999999891"/>
  </r>
  <r>
    <s v="1440524"/>
    <s v="LAB PONGRACZ 750 12% 53X77  V6H BCK"/>
    <x v="4"/>
    <x v="2"/>
    <n v="0"/>
    <n v="4062.3251231527092"/>
    <n v="-4062.3251231527092"/>
    <n v="4123.26"/>
    <n v="-4123.26"/>
    <n v="0"/>
    <n v="37194"/>
    <n v="-37194"/>
    <n v="37751.910000000003"/>
    <n v="-37751.910000000003"/>
  </r>
  <r>
    <s v="1440524"/>
    <s v="LAB PONGRACZ 750 PNOIR/CHRD  V6 BDY"/>
    <x v="4"/>
    <x v="2"/>
    <n v="18616.43"/>
    <n v="18563.527093596058"/>
    <n v="52.902906403942325"/>
    <n v="18841.98"/>
    <n v="-225.54999999999927"/>
    <n v="37300"/>
    <n v="37194"/>
    <n v="106"/>
    <n v="37751.910000000003"/>
    <n v="-451.91000000000349"/>
  </r>
  <r>
    <s v="1440524"/>
    <s v="LAB PONGRACZ 750      V7 NCK"/>
    <x v="4"/>
    <x v="2"/>
    <n v="31864.639999999999"/>
    <n v="31774.088669950739"/>
    <n v="90.551330049260287"/>
    <n v="32250.7"/>
    <n v="-386.06000000000131"/>
    <n v="37300"/>
    <n v="37194"/>
    <n v="106"/>
    <n v="37751.910000000003"/>
    <n v="-451.91000000000349"/>
  </r>
  <r>
    <s v="1440524"/>
    <s v="FOI PONGRACZ 35X152 POLY 750  V4"/>
    <x v="4"/>
    <x v="2"/>
    <n v="59027.58"/>
    <n v="55899.9802955665"/>
    <n v="3127.5997044335018"/>
    <n v="56738.48"/>
    <n v="2289.0999999999985"/>
    <n v="39275"/>
    <n v="37194"/>
    <n v="2081"/>
    <n v="37751.910000000003"/>
    <n v="1523.0899999999965"/>
  </r>
  <r>
    <s v="1440524"/>
    <s v="CTN PONGRACZ     6X750  BN917 MCC V6"/>
    <x v="4"/>
    <x v="2"/>
    <n v="61926.2"/>
    <n v="61618.059113300493"/>
    <n v="308.14088669950434"/>
    <n v="62542.33"/>
    <n v="-616.13000000000466"/>
    <n v="6230"/>
    <n v="6199"/>
    <n v="31"/>
    <n v="6291.9849999999997"/>
    <n v="-61.984999999999673"/>
  </r>
  <r>
    <s v="1440560"/>
    <s v=" "/>
    <x v="0"/>
    <x v="0"/>
    <n v="-9082.2099999999991"/>
    <n v="0"/>
    <n v="-9082.2099999999991"/>
    <n v="0"/>
    <n v="-9082.2099999999991"/>
    <n v="0"/>
    <n v="0"/>
    <n v="0"/>
    <n v="0"/>
    <n v="0"/>
  </r>
  <r>
    <s v="1440560"/>
    <s v="JCL LINE 1          / MACHINE HOUR"/>
    <x v="2"/>
    <x v="0"/>
    <n v="1829.93"/>
    <n v="0"/>
    <n v="1829.93"/>
    <n v="1009.48"/>
    <n v="820.45"/>
    <n v="4.51"/>
    <n v="0"/>
    <n v="4.51"/>
    <n v="2.488"/>
    <n v="2.0219999999999998"/>
  </r>
  <r>
    <s v="1440560"/>
    <s v="JCL LINE 1          / MACHINE DEPR"/>
    <x v="2"/>
    <x v="0"/>
    <n v="8181.14"/>
    <n v="0"/>
    <n v="8181.14"/>
    <n v="4513.12"/>
    <n v="3668.0200000000004"/>
    <n v="4.51"/>
    <n v="0"/>
    <n v="4.51"/>
    <n v="2.488"/>
    <n v="2.0219999999999998"/>
  </r>
  <r>
    <s v="1440560"/>
    <s v="JCL LINE 1          / LABOUR HOURS"/>
    <x v="2"/>
    <x v="0"/>
    <n v="9634.84"/>
    <n v="0"/>
    <n v="9634.84"/>
    <n v="5315.19"/>
    <n v="4319.6500000000005"/>
    <n v="94.71"/>
    <n v="0"/>
    <n v="94.71"/>
    <n v="52.247999999999998"/>
    <n v="42.461999999999996"/>
  </r>
  <r>
    <s v="1440560"/>
    <s v="PONGRACZ ROSE       6X750ML        EU"/>
    <x v="3"/>
    <x v="4"/>
    <n v="-349531.85"/>
    <n v="0"/>
    <n v="-349531.85"/>
    <n v="-349531.8"/>
    <n v="-4.9999999988358468E-2"/>
    <n v="-1866"/>
    <n v="0"/>
    <n v="-1866"/>
    <n v="-1866"/>
    <n v="0"/>
  </r>
  <r>
    <s v="1440560"/>
    <s v="ULS PONGRACZ ROSE           1X750ML  DGO"/>
    <x v="4"/>
    <x v="1"/>
    <n v="271068.28000000003"/>
    <n v="270778"/>
    <n v="290.28000000002794"/>
    <n v="272131.89"/>
    <n v="-1063.609999999986"/>
    <n v="11208"/>
    <n v="11196"/>
    <n v="12"/>
    <n v="11251.98"/>
    <n v="-43.979999999999563"/>
  </r>
  <r>
    <s v="1440560"/>
    <s v="LAB 100X125MMWHT SEMI-GLOSSS/ADHOUTERCTN"/>
    <x v="4"/>
    <x v="2"/>
    <n v="670.32"/>
    <n v="317.6633663366336"/>
    <n v="352.65663366336645"/>
    <n v="320.83999999999997"/>
    <n v="349.48000000000008"/>
    <n v="7875"/>
    <n v="3732"/>
    <n v="4143"/>
    <n v="3769.32"/>
    <n v="4105.68"/>
  </r>
  <r>
    <s v="1440560"/>
    <s v="PAR CHIP 6X750  BN R0917         V2"/>
    <x v="4"/>
    <x v="2"/>
    <n v="744.26"/>
    <n v="742.66666666666663"/>
    <n v="1.5933333333333621"/>
    <n v="746.38"/>
    <n v="-2.1200000000000045"/>
    <n v="1870"/>
    <n v="1866"/>
    <n v="4"/>
    <n v="1875.33"/>
    <n v="-5.3299999999999272"/>
  </r>
  <r>
    <s v="1440560"/>
    <s v="LAB PONGRACZ ROSE 750 12% DIST BCK"/>
    <x v="4"/>
    <x v="2"/>
    <n v="3415.42"/>
    <n v="3213.3596059113302"/>
    <n v="202.06039408866991"/>
    <n v="3261.56"/>
    <n v="153.86000000000013"/>
    <n v="11900"/>
    <n v="11196"/>
    <n v="704"/>
    <n v="11363.94"/>
    <n v="536.05999999999949"/>
  </r>
  <r>
    <s v="1440560"/>
    <s v="LAB PONGRACZ ROSE 750                BDY"/>
    <x v="4"/>
    <x v="2"/>
    <n v="13160.4"/>
    <n v="12593.487684729063"/>
    <n v="566.91231527093623"/>
    <n v="12782.39"/>
    <n v="378.01000000000022"/>
    <n v="11700"/>
    <n v="11196"/>
    <n v="504"/>
    <n v="11363.94"/>
    <n v="336.05999999999949"/>
  </r>
  <r>
    <s v="1440560"/>
    <s v="LAB PONGRACZ ROSE 750           NCK"/>
    <x v="4"/>
    <x v="2"/>
    <n v="14468.22"/>
    <n v="13844.975369458129"/>
    <n v="623.24463054187072"/>
    <n v="14052.65"/>
    <n v="415.56999999999971"/>
    <n v="11700"/>
    <n v="11196"/>
    <n v="504"/>
    <n v="11363.94"/>
    <n v="336.05999999999949"/>
  </r>
  <r>
    <s v="1440560"/>
    <s v="FOI PONGRACZ ROSE 35X152 POLY 750"/>
    <x v="4"/>
    <x v="2"/>
    <n v="16942.95"/>
    <n v="16495.06403940887"/>
    <n v="447.88596059113115"/>
    <n v="16742.490000000002"/>
    <n v="200.45999999999913"/>
    <n v="11500"/>
    <n v="11196"/>
    <n v="304"/>
    <n v="11363.94"/>
    <n v="136.05999999999949"/>
  </r>
  <r>
    <s v="1440560"/>
    <s v="CTN PONGRACZ ROSE 6X750 BN917 MCC V2"/>
    <x v="4"/>
    <x v="2"/>
    <n v="18498.3"/>
    <n v="18380.098522167489"/>
    <n v="118.20147783251014"/>
    <n v="18655.8"/>
    <n v="-157.5"/>
    <n v="1878"/>
    <n v="1866"/>
    <n v="12"/>
    <n v="1893.99"/>
    <n v="-15.990000000000009"/>
  </r>
  <r>
    <s v="1440562"/>
    <s v=" "/>
    <x v="0"/>
    <x v="0"/>
    <n v="11805.29"/>
    <n v="0"/>
    <n v="11805.29"/>
    <n v="0"/>
    <n v="11805.29"/>
    <n v="0"/>
    <n v="0"/>
    <n v="0"/>
    <n v="0"/>
    <n v="0"/>
  </r>
  <r>
    <s v="1440562"/>
    <s v="OH: BULK PREP DEPREC"/>
    <x v="1"/>
    <x v="0"/>
    <n v="168.36"/>
    <n v="0"/>
    <n v="168.36"/>
    <n v="167.72"/>
    <n v="0.64000000000001478"/>
    <n v="0"/>
    <n v="0"/>
    <n v="0"/>
    <n v="0"/>
    <n v="0"/>
  </r>
  <r>
    <s v="1440562"/>
    <s v="OH: INDIRECT DEPREC"/>
    <x v="1"/>
    <x v="0"/>
    <n v="755.14"/>
    <n v="0"/>
    <n v="755.14"/>
    <n v="752.27"/>
    <n v="2.8700000000000045"/>
    <n v="0"/>
    <n v="0"/>
    <n v="0"/>
    <n v="0"/>
    <n v="0"/>
  </r>
  <r>
    <s v="1440562"/>
    <s v="JCL LINE 1          / MACHINE HOUR"/>
    <x v="2"/>
    <x v="0"/>
    <n v="1590.54"/>
    <n v="0"/>
    <n v="1590.54"/>
    <n v="1897.6"/>
    <n v="-307.05999999999995"/>
    <n v="3.92"/>
    <n v="0"/>
    <n v="3.92"/>
    <n v="4.6769999999999996"/>
    <n v="-0.75699999999999967"/>
  </r>
  <r>
    <s v="1440562"/>
    <s v="OH:UNUSED CAPACITY"/>
    <x v="1"/>
    <x v="0"/>
    <n v="5380.07"/>
    <n v="0"/>
    <n v="5380.07"/>
    <n v="5359.66"/>
    <n v="20.409999999999854"/>
    <n v="0"/>
    <n v="0"/>
    <n v="0"/>
    <n v="0"/>
    <n v="0"/>
  </r>
  <r>
    <s v="1440562"/>
    <s v="JCL LINE 1          / MACHINE DEPR"/>
    <x v="2"/>
    <x v="0"/>
    <n v="7110.88"/>
    <n v="0"/>
    <n v="7110.88"/>
    <n v="8483.68"/>
    <n v="-1372.8000000000002"/>
    <n v="3.92"/>
    <n v="0"/>
    <n v="3.92"/>
    <n v="4.6769999999999996"/>
    <n v="-0.75699999999999967"/>
  </r>
  <r>
    <s v="1440562"/>
    <s v="OVERHEAD: BULK PREP"/>
    <x v="1"/>
    <x v="0"/>
    <n v="9704.16"/>
    <n v="0"/>
    <n v="9704.16"/>
    <n v="9667.34"/>
    <n v="36.819999999999709"/>
    <n v="0"/>
    <n v="0"/>
    <n v="0"/>
    <n v="0"/>
    <n v="0"/>
  </r>
  <r>
    <s v="1440562"/>
    <s v="JCL LINE 1          / LABOUR HOURS"/>
    <x v="2"/>
    <x v="0"/>
    <n v="8374.41"/>
    <n v="0"/>
    <n v="8374.41"/>
    <n v="9990.9"/>
    <n v="-1616.4899999999998"/>
    <n v="82.32"/>
    <n v="0"/>
    <n v="82.32"/>
    <n v="98.21"/>
    <n v="-15.89"/>
  </r>
  <r>
    <s v="1440562"/>
    <s v="OVERHEAD: INDIRECT"/>
    <x v="1"/>
    <x v="0"/>
    <n v="21274.91"/>
    <n v="0"/>
    <n v="21274.91"/>
    <n v="21194.19"/>
    <n v="80.720000000001164"/>
    <n v="0"/>
    <n v="0"/>
    <n v="0"/>
    <n v="0"/>
    <n v="0"/>
  </r>
  <r>
    <s v="1440562"/>
    <s v="5TH AVE C/DUCK      12X750ML"/>
    <x v="3"/>
    <x v="4"/>
    <n v="-540651.62"/>
    <n v="0"/>
    <n v="-540651.62"/>
    <n v="-540651.66"/>
    <n v="4.0000000037252903E-2"/>
    <n v="-3039.8330000000001"/>
    <n v="0"/>
    <n v="-3039.8330000000001"/>
    <n v="-3039.8330000000001"/>
    <n v="0"/>
  </r>
  <r>
    <s v="1440562"/>
    <s v="LAB 100X125MMWHT SEMI-GLOSSS/ADHOUTERCTN"/>
    <x v="4"/>
    <x v="2"/>
    <n v="21.28"/>
    <n v="0"/>
    <n v="21.28"/>
    <n v="0"/>
    <n v="21.28"/>
    <n v="250"/>
    <n v="0"/>
    <n v="250"/>
    <n v="0"/>
    <n v="250"/>
  </r>
  <r>
    <s v="1440562"/>
    <s v="CORK SPARK FIRST UNPRT 750 1 DISK"/>
    <x v="4"/>
    <x v="2"/>
    <n v="38491.839999999997"/>
    <n v="0"/>
    <n v="38491.839999999997"/>
    <n v="0"/>
    <n v="38491.839999999997"/>
    <n v="37000"/>
    <n v="0"/>
    <n v="37000"/>
    <n v="0"/>
    <n v="37000"/>
  </r>
  <r>
    <s v="1440562"/>
    <s v="PAR CHIP 12X750 BN966            V2"/>
    <x v="4"/>
    <x v="2"/>
    <n v="3280.54"/>
    <n v="3273.9004975124376"/>
    <n v="6.6395024875623676"/>
    <n v="3290.27"/>
    <n v="-9.7300000000000182"/>
    <n v="3046"/>
    <n v="3039.8328358208955"/>
    <n v="6.1671641791044749"/>
    <n v="3055.0320000000002"/>
    <n v="-9.0320000000001528"/>
  </r>
  <r>
    <s v="1440562"/>
    <s v="LAB 5TH AVE C/DUCK 750 V5H BCK"/>
    <x v="4"/>
    <x v="2"/>
    <n v="3920.62"/>
    <n v="3875.7832512315272"/>
    <n v="44.836748768472717"/>
    <n v="3933.92"/>
    <n v="-13.300000000000182"/>
    <n v="36900"/>
    <n v="36477.996059113299"/>
    <n v="422.00394088670146"/>
    <n v="37025.165999999997"/>
    <n v="-125.16599999999744"/>
  </r>
  <r>
    <s v="1440562"/>
    <s v="LAB 5TH AVE C/DUCK 750  V3 BDY"/>
    <x v="4"/>
    <x v="2"/>
    <n v="6353.64"/>
    <n v="6264"/>
    <n v="89.640000000000327"/>
    <n v="6357.96"/>
    <n v="-4.319999999999709"/>
    <n v="37000"/>
    <n v="36477.996059113299"/>
    <n v="522.00394088670146"/>
    <n v="37025.165999999997"/>
    <n v="-25.165999999997439"/>
  </r>
  <r>
    <s v="1440562"/>
    <s v="LAB 5TH AVE C/DUCK 750 V3  NCK"/>
    <x v="4"/>
    <x v="2"/>
    <n v="11461.36"/>
    <n v="11361.073891625616"/>
    <n v="100.28610837438464"/>
    <n v="11531.49"/>
    <n v="-70.1299999999992"/>
    <n v="36800"/>
    <n v="36477.996059113299"/>
    <n v="322.00394088670146"/>
    <n v="37025.165999999997"/>
    <n v="-225.16599999999744"/>
  </r>
  <r>
    <s v="1440562"/>
    <s v="WIR GENERIC TIN 36MM UNPRT GOLD LACQUER"/>
    <x v="4"/>
    <x v="2"/>
    <n v="14899.3"/>
    <n v="14822.107843137255"/>
    <n v="77.192156862744014"/>
    <n v="15118.55"/>
    <n v="-219.25"/>
    <n v="36668"/>
    <n v="36477.996078431366"/>
    <n v="190.00392156863381"/>
    <n v="37207.555999999997"/>
    <n v="-539.55599999999686"/>
  </r>
  <r>
    <s v="1440562"/>
    <s v="CTN 5TH AVE C/DUCK 12X750 BN966   V6"/>
    <x v="4"/>
    <x v="2"/>
    <n v="23769.75"/>
    <n v="23497.901477832511"/>
    <n v="271.84852216748914"/>
    <n v="23850.37"/>
    <n v="-80.619999999998981"/>
    <n v="3075"/>
    <n v="3039.8325123152708"/>
    <n v="35.167487684729167"/>
    <n v="3085.43"/>
    <n v="-10.429999999999836"/>
  </r>
  <r>
    <s v="1440562"/>
    <s v="FOI 5TH AVE C/DUCK 34X148 ALU750BLKGLDV2"/>
    <x v="4"/>
    <x v="2"/>
    <n v="32454.81"/>
    <n v="31782.187192118228"/>
    <n v="672.62280788177304"/>
    <n v="32258.92"/>
    <n v="195.89000000000306"/>
    <n v="37250"/>
    <n v="36477.996059113299"/>
    <n v="772.00394088670146"/>
    <n v="37025.165999999997"/>
    <n v="224.83400000000256"/>
  </r>
  <r>
    <s v="1440562"/>
    <s v="CORK GMX 30.5X47 STD 3 PRT          DEAD"/>
    <x v="4"/>
    <x v="2"/>
    <n v="0"/>
    <n v="45470.91542288557"/>
    <n v="-45470.91542288557"/>
    <n v="45698.27"/>
    <n v="-45698.27"/>
    <n v="0"/>
    <n v="36477.996019900493"/>
    <n v="-36477.996019900493"/>
    <n v="36660.385999999999"/>
    <n v="-36660.385999999999"/>
  </r>
  <r>
    <s v="1440562"/>
    <s v="BOT 0966 750 GRN   CORK  SPARK       NEW"/>
    <x v="4"/>
    <x v="2"/>
    <n v="193846.43"/>
    <n v="193718.9504950495"/>
    <n v="127.47950495049008"/>
    <n v="195656.14"/>
    <n v="-1809.710000000021"/>
    <n v="36502"/>
    <n v="36477.996039603953"/>
    <n v="24.00396039604675"/>
    <n v="36842.775999999998"/>
    <n v="-340.77599999999802"/>
  </r>
  <r>
    <s v="1440562"/>
    <s v="BULK 5TH AVENUE COLD DUCK"/>
    <x v="4"/>
    <x v="3"/>
    <n v="144146.51999999999"/>
    <n v="142886.1791044776"/>
    <n v="1260.3408955223858"/>
    <n v="143600.60999999999"/>
    <n v="545.91000000000349"/>
    <n v="27600"/>
    <n v="27358.496517412936"/>
    <n v="241.50348258706435"/>
    <n v="27495.289000000001"/>
    <n v="104.71099999999933"/>
  </r>
  <r>
    <s v="1440562"/>
    <s v="CO2"/>
    <x v="4"/>
    <x v="5"/>
    <n v="1841.77"/>
    <n v="1805.6568627450981"/>
    <n v="36.113137254901858"/>
    <n v="1841.77"/>
    <n v="0"/>
    <n v="334.86799999999999"/>
    <n v="328.30196078431374"/>
    <n v="6.5660392156862599"/>
    <n v="334.86799999999999"/>
    <n v="0"/>
  </r>
  <r>
    <s v="1440579"/>
    <s v=" "/>
    <x v="0"/>
    <x v="0"/>
    <n v="508.22"/>
    <n v="0"/>
    <n v="508.22"/>
    <n v="0"/>
    <n v="508.22"/>
    <n v="0"/>
    <n v="0"/>
    <n v="0"/>
    <n v="0"/>
    <n v="0"/>
  </r>
  <r>
    <s v="1440579"/>
    <s v="JCL LINE 1          / MACHINE HOUR"/>
    <x v="2"/>
    <x v="0"/>
    <n v="612.67999999999995"/>
    <n v="0"/>
    <n v="612.67999999999995"/>
    <n v="623.71"/>
    <n v="-11.030000000000086"/>
    <n v="1.51"/>
    <n v="0"/>
    <n v="1.51"/>
    <n v="1.5369999999999999"/>
    <n v="-2.6999999999999913E-2"/>
  </r>
  <r>
    <s v="1440579"/>
    <s v="JCL LINE 1          / MACHINE DEPR"/>
    <x v="2"/>
    <x v="0"/>
    <n v="2739.14"/>
    <n v="0"/>
    <n v="2739.14"/>
    <n v="2788.43"/>
    <n v="-49.289999999999964"/>
    <n v="1.51"/>
    <n v="0"/>
    <n v="1.51"/>
    <n v="1.5369999999999999"/>
    <n v="-2.6999999999999913E-2"/>
  </r>
  <r>
    <s v="1440579"/>
    <s v="JCL LINE 1          / LABOUR HOURS"/>
    <x v="2"/>
    <x v="0"/>
    <n v="3225.86"/>
    <n v="0"/>
    <n v="3225.86"/>
    <n v="3283.84"/>
    <n v="-57.980000000000018"/>
    <n v="31.71"/>
    <n v="0"/>
    <n v="31.71"/>
    <n v="32.28"/>
    <n v="-0.57000000000000028"/>
  </r>
  <r>
    <s v="1440579"/>
    <s v="JCLEROUX BRUT 6X750ML"/>
    <x v="3"/>
    <x v="4"/>
    <n v="-196881.1"/>
    <n v="0"/>
    <n v="-196881.1"/>
    <n v="-196881.06"/>
    <n v="-4.0000000008149073E-2"/>
    <n v="-1076"/>
    <n v="0"/>
    <n v="-1076"/>
    <n v="-1076"/>
    <n v="0"/>
  </r>
  <r>
    <s v="1440579"/>
    <s v="ULS JCLEROUX BRUT   1X750ML  DGO"/>
    <x v="4"/>
    <x v="1"/>
    <n v="155664.92000000001"/>
    <n v="155448.05970149252"/>
    <n v="216.86029850749765"/>
    <n v="156225.29999999999"/>
    <n v="-560.37999999997555"/>
    <n v="6465"/>
    <n v="6456"/>
    <n v="9"/>
    <n v="6488.28"/>
    <n v="-23.279999999999745"/>
  </r>
  <r>
    <s v="1440579"/>
    <s v="LAB JCLEROUX BRUT 750 11.5% H BCK"/>
    <x v="4"/>
    <x v="2"/>
    <n v="3058.12"/>
    <n v="0"/>
    <n v="3058.12"/>
    <n v="0"/>
    <n v="3058.12"/>
    <n v="6500"/>
    <n v="0"/>
    <n v="6500"/>
    <n v="0"/>
    <n v="6500"/>
  </r>
  <r>
    <s v="1440579"/>
    <s v="PAR CHIP 6X750  BN0503 &amp; IMP FACETSV2"/>
    <x v="4"/>
    <x v="2"/>
    <n v="558.36"/>
    <n v="556.2885572139304"/>
    <n v="2.0714427860696105"/>
    <n v="559.07000000000005"/>
    <n v="-0.71000000000003638"/>
    <n v="1080"/>
    <n v="1076"/>
    <n v="4"/>
    <n v="1081.3800000000001"/>
    <n v="-1.3800000000001091"/>
  </r>
  <r>
    <s v="1440579"/>
    <s v="LAB JCLEROUX BRUT 750 12% H BCK"/>
    <x v="4"/>
    <x v="2"/>
    <n v="0"/>
    <n v="3037.4187192118225"/>
    <n v="-3037.4187192118225"/>
    <n v="3082.98"/>
    <n v="-3082.98"/>
    <n v="0"/>
    <n v="6456"/>
    <n v="-6456"/>
    <n v="6552.84"/>
    <n v="-6552.84"/>
  </r>
  <r>
    <s v="1440579"/>
    <s v="FOI JCLEROUX BRUT 34X127 ALU 750 BLUE"/>
    <x v="4"/>
    <x v="2"/>
    <n v="5048.88"/>
    <n v="4984.0295566502464"/>
    <n v="64.850443349753732"/>
    <n v="5058.79"/>
    <n v="-9.9099999999998545"/>
    <n v="6540"/>
    <n v="6456"/>
    <n v="84"/>
    <n v="6552.84"/>
    <n v="-12.840000000000146"/>
  </r>
  <r>
    <s v="1440579"/>
    <s v="LAB JCLEROUX BRUT 750    BDY"/>
    <x v="4"/>
    <x v="2"/>
    <n v="6414.34"/>
    <n v="6274.3940886699511"/>
    <n v="139.94591133004906"/>
    <n v="6368.51"/>
    <n v="45.829999999999927"/>
    <n v="6600"/>
    <n v="6456"/>
    <n v="144"/>
    <n v="6552.84"/>
    <n v="47.159999999999854"/>
  </r>
  <r>
    <s v="1440579"/>
    <s v="LAB JCLEROUX BRUT 750    NCK"/>
    <x v="4"/>
    <x v="2"/>
    <n v="7408.26"/>
    <n v="7033.4876847290643"/>
    <n v="374.77231527093591"/>
    <n v="7138.99"/>
    <n v="269.27000000000044"/>
    <n v="6800"/>
    <n v="6456"/>
    <n v="344"/>
    <n v="6552.84"/>
    <n v="247.15999999999985"/>
  </r>
  <r>
    <s v="1440579"/>
    <s v="CTN JCLEROUX BRUT 6X750  BN503 V2"/>
    <x v="4"/>
    <x v="2"/>
    <n v="11642.32"/>
    <n v="11577.763546798029"/>
    <n v="64.556453201970726"/>
    <n v="11751.43"/>
    <n v="-109.11000000000058"/>
    <n v="1082"/>
    <n v="1076"/>
    <n v="6"/>
    <n v="1092.1400000000001"/>
    <n v="-10.1400000000001"/>
  </r>
  <r>
    <s v="1440581"/>
    <s v=" "/>
    <x v="0"/>
    <x v="0"/>
    <n v="6244.82"/>
    <n v="0"/>
    <n v="6244.82"/>
    <n v="0"/>
    <n v="6244.82"/>
    <n v="0"/>
    <n v="0"/>
    <n v="0"/>
    <n v="0"/>
    <n v="0"/>
  </r>
  <r>
    <s v="1440581"/>
    <s v="JCL LINE 1          / MACHINE HOUR"/>
    <x v="2"/>
    <x v="0"/>
    <n v="981.92"/>
    <n v="0"/>
    <n v="981.92"/>
    <n v="1474.64"/>
    <n v="-492.72000000000014"/>
    <n v="2.42"/>
    <n v="0"/>
    <n v="2.42"/>
    <n v="3.6339999999999999"/>
    <n v="-1.214"/>
  </r>
  <r>
    <s v="1440581"/>
    <s v="JCL LINE 1          / MACHINE DEPR"/>
    <x v="2"/>
    <x v="0"/>
    <n v="4389.88"/>
    <n v="0"/>
    <n v="4389.88"/>
    <n v="6592.73"/>
    <n v="-2202.8499999999995"/>
    <n v="2.42"/>
    <n v="0"/>
    <n v="2.42"/>
    <n v="3.6339999999999999"/>
    <n v="-1.214"/>
  </r>
  <r>
    <s v="1440581"/>
    <s v="JCL LINE 1          / LABOUR HOURS"/>
    <x v="2"/>
    <x v="0"/>
    <n v="5169.92"/>
    <n v="0"/>
    <n v="5169.92"/>
    <n v="7764.03"/>
    <n v="-2594.1099999999997"/>
    <n v="50.82"/>
    <n v="0"/>
    <n v="50.82"/>
    <n v="76.319999999999993"/>
    <n v="-25.499999999999993"/>
  </r>
  <r>
    <s v="1440581"/>
    <s v="JCLEROUX LAVAL  6X750ML"/>
    <x v="3"/>
    <x v="4"/>
    <n v="-406295.12"/>
    <n v="0"/>
    <n v="-406295.12"/>
    <n v="-406295.18"/>
    <n v="5.9999999997671694E-2"/>
    <n v="-2544"/>
    <n v="0"/>
    <n v="-2544"/>
    <n v="-2544"/>
    <n v="0"/>
  </r>
  <r>
    <s v="1440581"/>
    <s v="ULS JCLEROUX LAVAL     1X750ML  DGO"/>
    <x v="4"/>
    <x v="1"/>
    <n v="312579.15999999997"/>
    <n v="311661.06467661692"/>
    <n v="918.09532338305144"/>
    <n v="313219.37"/>
    <n v="-640.21000000002095"/>
    <n v="15309"/>
    <n v="15264"/>
    <n v="45"/>
    <n v="15340.32"/>
    <n v="-31.319999999999709"/>
  </r>
  <r>
    <s v="1440581"/>
    <s v="LAB JCLEROUX LAVAL 750 12% WCAPE V11 BCK"/>
    <x v="4"/>
    <x v="2"/>
    <n v="7245.39"/>
    <n v="0"/>
    <n v="7245.39"/>
    <n v="0"/>
    <n v="7245.39"/>
    <n v="15400"/>
    <n v="0"/>
    <n v="15400"/>
    <n v="0"/>
    <n v="15400"/>
  </r>
  <r>
    <s v="1440581"/>
    <s v="PAR CHIP 6X750  BN0503 &amp; IMP FACETSV2"/>
    <x v="4"/>
    <x v="2"/>
    <n v="1318.35"/>
    <n v="1315.2437810945273"/>
    <n v="3.1062189054725877"/>
    <n v="1321.82"/>
    <n v="-3.4700000000000273"/>
    <n v="2550"/>
    <n v="2543.9999999999995"/>
    <n v="6.0000000000004547"/>
    <n v="2556.7199999999998"/>
    <n v="-6.7199999999997999"/>
  </r>
  <r>
    <s v="1440581"/>
    <s v="LAB JCLEROUX LAVAL 750 NA WCAPE V11 BCK"/>
    <x v="4"/>
    <x v="2"/>
    <n v="0"/>
    <n v="7181.4088669950743"/>
    <n v="-7181.4088669950743"/>
    <n v="7289.13"/>
    <n v="-7289.13"/>
    <n v="0"/>
    <n v="15264"/>
    <n v="-15264"/>
    <n v="15492.96"/>
    <n v="-15492.96"/>
  </r>
  <r>
    <s v="1440581"/>
    <s v="FOI JCLEROUX LAVAL 34X127 ALU750GLDBLKV5"/>
    <x v="4"/>
    <x v="2"/>
    <n v="11989"/>
    <n v="11783.655172413793"/>
    <n v="205.34482758620652"/>
    <n v="11960.41"/>
    <n v="28.590000000000146"/>
    <n v="15530"/>
    <n v="15264"/>
    <n v="266"/>
    <n v="15492.96"/>
    <n v="37.040000000000873"/>
  </r>
  <r>
    <s v="1440581"/>
    <s v="LAB JCLEROUX LAVAL 750 V5 BDY"/>
    <x v="4"/>
    <x v="2"/>
    <n v="14869.61"/>
    <n v="14834.620689655172"/>
    <n v="34.989310344828482"/>
    <n v="15057.14"/>
    <n v="-187.52999999999884"/>
    <n v="15300"/>
    <n v="15264"/>
    <n v="36"/>
    <n v="15492.96"/>
    <n v="-192.95999999999913"/>
  </r>
  <r>
    <s v="1440581"/>
    <s v="LAB JCLEROUX LAVAL 750 V5 NCK"/>
    <x v="4"/>
    <x v="2"/>
    <n v="16886.47"/>
    <n v="16629.36945812808"/>
    <n v="257.10054187192145"/>
    <n v="16878.810000000001"/>
    <n v="7.6599999999998545"/>
    <n v="15500"/>
    <n v="15264"/>
    <n v="236"/>
    <n v="15492.96"/>
    <n v="7.0400000000008731"/>
  </r>
  <r>
    <s v="1440581"/>
    <s v="CTN JCLEROUX LAVAL  6X750 BN503 MCC V2"/>
    <x v="4"/>
    <x v="2"/>
    <n v="24620.6"/>
    <n v="24371.517241379312"/>
    <n v="249.08275862068695"/>
    <n v="24737.09"/>
    <n v="-116.4900000000016"/>
    <n v="2570"/>
    <n v="2544"/>
    <n v="26"/>
    <n v="2582.16"/>
    <n v="-12.159999999999854"/>
  </r>
  <r>
    <s v="1440587"/>
    <s v=" "/>
    <x v="0"/>
    <x v="0"/>
    <n v="2331.75"/>
    <n v="0"/>
    <n v="2331.75"/>
    <n v="0"/>
    <n v="2331.75"/>
    <n v="0"/>
    <n v="0"/>
    <n v="0"/>
    <n v="0"/>
    <n v="0"/>
  </r>
  <r>
    <s v="1440587"/>
    <s v="OH: BULK PREP DEPREC"/>
    <x v="1"/>
    <x v="0"/>
    <n v="77.14"/>
    <n v="0"/>
    <n v="77.14"/>
    <n v="77.63"/>
    <n v="-0.48999999999999488"/>
    <n v="0"/>
    <n v="0"/>
    <n v="0"/>
    <n v="0"/>
    <n v="0"/>
  </r>
  <r>
    <s v="1440587"/>
    <s v="OH: INDIRECT DEPREC"/>
    <x v="1"/>
    <x v="0"/>
    <n v="345.99"/>
    <n v="0"/>
    <n v="345.99"/>
    <n v="348.18"/>
    <n v="-2.1899999999999977"/>
    <n v="0"/>
    <n v="0"/>
    <n v="0"/>
    <n v="0"/>
    <n v="0"/>
  </r>
  <r>
    <s v="1440587"/>
    <s v="JCL LINE 1          / MACHINE HOUR"/>
    <x v="2"/>
    <x v="0"/>
    <n v="1014.38"/>
    <n v="0"/>
    <n v="1014.38"/>
    <n v="1136.0999999999999"/>
    <n v="-121.71999999999991"/>
    <n v="2.5"/>
    <n v="0"/>
    <n v="2.5"/>
    <n v="2.8"/>
    <n v="-0.29999999999999982"/>
  </r>
  <r>
    <s v="1440587"/>
    <s v="OH:UNUSED CAPACITY"/>
    <x v="1"/>
    <x v="0"/>
    <n v="2465.08"/>
    <n v="0"/>
    <n v="2465.08"/>
    <n v="2480.6799999999998"/>
    <n v="-15.599999999999909"/>
    <n v="0"/>
    <n v="0"/>
    <n v="0"/>
    <n v="0"/>
    <n v="0"/>
  </r>
  <r>
    <s v="1440587"/>
    <s v="OVERHEAD: BULK PREP"/>
    <x v="1"/>
    <x v="0"/>
    <n v="4446.33"/>
    <n v="0"/>
    <n v="4446.33"/>
    <n v="4474.46"/>
    <n v="-28.130000000000109"/>
    <n v="0"/>
    <n v="0"/>
    <n v="0"/>
    <n v="0"/>
    <n v="0"/>
  </r>
  <r>
    <s v="1440587"/>
    <s v="JCL LINE 1          / MACHINE DEPR"/>
    <x v="2"/>
    <x v="0"/>
    <n v="4535"/>
    <n v="0"/>
    <n v="4535"/>
    <n v="5079.2"/>
    <n v="-544.19999999999982"/>
    <n v="2.5"/>
    <n v="0"/>
    <n v="2.5"/>
    <n v="2.8"/>
    <n v="-0.29999999999999982"/>
  </r>
  <r>
    <s v="1440587"/>
    <s v="JCL LINE 1          / LABOUR HOURS"/>
    <x v="2"/>
    <x v="0"/>
    <n v="5340.83"/>
    <n v="0"/>
    <n v="5340.83"/>
    <n v="5981.72"/>
    <n v="-640.89000000000033"/>
    <n v="52.5"/>
    <n v="0"/>
    <n v="52.5"/>
    <n v="58.8"/>
    <n v="-6.2999999999999972"/>
  </r>
  <r>
    <s v="1440587"/>
    <s v="OVERHEAD: INDIRECT"/>
    <x v="1"/>
    <x v="0"/>
    <n v="9747.92"/>
    <n v="0"/>
    <n v="9747.92"/>
    <n v="9809.58"/>
    <n v="-61.659999999999854"/>
    <n v="0"/>
    <n v="0"/>
    <n v="0"/>
    <n v="0"/>
    <n v="0"/>
  </r>
  <r>
    <s v="1440587"/>
    <s v="JCLEROUX LAFLEUR  6X750ML        EU"/>
    <x v="3"/>
    <x v="4"/>
    <n v="-282591.68"/>
    <n v="0"/>
    <n v="-282591.68"/>
    <n v="-282591.55"/>
    <n v="-0.13000000000465661"/>
    <n v="-2800"/>
    <n v="0"/>
    <n v="-2800"/>
    <n v="-2800"/>
    <n v="0"/>
  </r>
  <r>
    <s v="1440587"/>
    <s v="LAB 100X125MMWHT SEMI-GLOSSS/ADHOUTERCTN"/>
    <x v="4"/>
    <x v="2"/>
    <n v="255.36"/>
    <n v="238.33663366336634"/>
    <n v="17.023366336633671"/>
    <n v="240.72"/>
    <n v="14.640000000000015"/>
    <n v="3000"/>
    <n v="2800"/>
    <n v="200"/>
    <n v="2828"/>
    <n v="172"/>
  </r>
  <r>
    <s v="1440587"/>
    <s v="LAB JCLEROUX LAFLEUR 750 7.5% DIST V3BCK"/>
    <x v="4"/>
    <x v="2"/>
    <n v="1029.71"/>
    <n v="1020.600985221675"/>
    <n v="9.1090147783249904"/>
    <n v="1035.9100000000001"/>
    <n v="-6.2000000000000455"/>
    <n v="16950"/>
    <n v="16800"/>
    <n v="150"/>
    <n v="17052"/>
    <n v="-102"/>
  </r>
  <r>
    <s v="1440587"/>
    <s v="PAR CHIP 6X750  BN0503 &amp; IMP FACETSV2"/>
    <x v="4"/>
    <x v="2"/>
    <n v="1452.77"/>
    <n v="1447.6019900497513"/>
    <n v="5.1680099502486883"/>
    <n v="1454.84"/>
    <n v="-2.0699999999999363"/>
    <n v="2810"/>
    <n v="2800"/>
    <n v="10"/>
    <n v="2814"/>
    <n v="-4"/>
  </r>
  <r>
    <s v="1440587"/>
    <s v="LAB JCLEROUX LAFLEUR 750 V3 BDY"/>
    <x v="4"/>
    <x v="2"/>
    <n v="4615.5600000000004"/>
    <n v="4588.2463054187192"/>
    <n v="27.313694581281197"/>
    <n v="4657.07"/>
    <n v="-41.509999999999309"/>
    <n v="16900"/>
    <n v="16800"/>
    <n v="100"/>
    <n v="17052"/>
    <n v="-152"/>
  </r>
  <r>
    <s v="1440587"/>
    <s v="LAB JCLEROUX LAFLEUR 750 V3 NCK"/>
    <x v="4"/>
    <x v="2"/>
    <n v="5613.58"/>
    <n v="5547.5270935960589"/>
    <n v="66.052906403941051"/>
    <n v="5630.74"/>
    <n v="-17.159999999999854"/>
    <n v="17000"/>
    <n v="16800"/>
    <n v="200"/>
    <n v="17052"/>
    <n v="-52"/>
  </r>
  <r>
    <s v="1440587"/>
    <s v="WIR JCLEROUX GEN SPARK       750&amp;1.5L V2"/>
    <x v="4"/>
    <x v="2"/>
    <n v="7993.23"/>
    <n v="7899.1960784313724"/>
    <n v="94.033921568627193"/>
    <n v="8057.18"/>
    <n v="-63.950000000000728"/>
    <n v="17000"/>
    <n v="16800"/>
    <n v="200"/>
    <n v="17136"/>
    <n v="-136"/>
  </r>
  <r>
    <s v="1440587"/>
    <s v="CORK SPARK FIRST UNPRT 750 1 DISK"/>
    <x v="4"/>
    <x v="2"/>
    <n v="17685.439999999999"/>
    <n v="17477.373134328354"/>
    <n v="208.06686567164434"/>
    <n v="17564.759999999998"/>
    <n v="120.68000000000029"/>
    <n v="17000"/>
    <n v="16800"/>
    <n v="200"/>
    <n v="16884"/>
    <n v="116"/>
  </r>
  <r>
    <s v="1440587"/>
    <s v="FOI+RIB JCLEROUX LAFLEUR ALU 750"/>
    <x v="4"/>
    <x v="2"/>
    <n v="17945.939999999999"/>
    <n v="17513.290640394091"/>
    <n v="432.6493596059081"/>
    <n v="17775.990000000002"/>
    <n v="169.94999999999709"/>
    <n v="17215"/>
    <n v="16800"/>
    <n v="415"/>
    <n v="17052"/>
    <n v="163"/>
  </r>
  <r>
    <s v="1440587"/>
    <s v="CTN JCLEROUX LAFLEUR 6X750 BN503 V2"/>
    <x v="4"/>
    <x v="2"/>
    <n v="25170.17"/>
    <n v="24668"/>
    <n v="502.16999999999825"/>
    <n v="25038.02"/>
    <n v="132.14999999999782"/>
    <n v="2857"/>
    <n v="2800"/>
    <n v="57"/>
    <n v="2842"/>
    <n v="15"/>
  </r>
  <r>
    <s v="1440587"/>
    <s v="BOT 0503 750 FLINT CORK  JCL    H17  NEW"/>
    <x v="4"/>
    <x v="2"/>
    <n v="95088.63"/>
    <n v="94890.940594059401"/>
    <n v="197.68940594060405"/>
    <n v="95839.85"/>
    <n v="-751.22000000000116"/>
    <n v="16835"/>
    <n v="16800"/>
    <n v="35"/>
    <n v="16968"/>
    <n v="-133"/>
  </r>
  <r>
    <s v="1440587"/>
    <s v="BULK JCLEROUX LAFLEUR"/>
    <x v="4"/>
    <x v="3"/>
    <n v="74588.639999999999"/>
    <n v="74317.495049504956"/>
    <n v="271.1449504950433"/>
    <n v="75060.67"/>
    <n v="-472.02999999999884"/>
    <n v="12646"/>
    <n v="12600"/>
    <n v="46"/>
    <n v="12726"/>
    <n v="-80"/>
  </r>
  <r>
    <s v="1440587"/>
    <s v="CO2"/>
    <x v="4"/>
    <x v="5"/>
    <n v="848.23"/>
    <n v="831.5980392156863"/>
    <n v="16.631960784313719"/>
    <n v="848.23"/>
    <n v="0"/>
    <n v="154.22399999999999"/>
    <n v="151.19999999999999"/>
    <n v="3.0240000000000009"/>
    <n v="154.22399999999999"/>
    <n v="0"/>
  </r>
  <r>
    <s v="1440588"/>
    <s v=" "/>
    <x v="0"/>
    <x v="0"/>
    <n v="2803.31"/>
    <n v="0"/>
    <n v="2803.31"/>
    <n v="0"/>
    <n v="2803.31"/>
    <n v="0"/>
    <n v="0"/>
    <n v="0"/>
    <n v="0"/>
    <n v="0"/>
  </r>
  <r>
    <s v="1440588"/>
    <s v="OH: BULK PREP DEPREC"/>
    <x v="1"/>
    <x v="0"/>
    <n v="81.900000000000006"/>
    <n v="0"/>
    <n v="81.900000000000006"/>
    <n v="83.17"/>
    <n v="-1.269999999999996"/>
    <n v="0"/>
    <n v="0"/>
    <n v="0"/>
    <n v="0"/>
    <n v="0"/>
  </r>
  <r>
    <s v="1440588"/>
    <s v="OH: INDIRECT DEPREC"/>
    <x v="1"/>
    <x v="0"/>
    <n v="367.34"/>
    <n v="0"/>
    <n v="367.34"/>
    <n v="373.05"/>
    <n v="-5.7100000000000364"/>
    <n v="0"/>
    <n v="0"/>
    <n v="0"/>
    <n v="0"/>
    <n v="0"/>
  </r>
  <r>
    <s v="1440588"/>
    <s v="JCL LINE 1          / MACHINE HOUR"/>
    <x v="2"/>
    <x v="0"/>
    <n v="981.92"/>
    <n v="0"/>
    <n v="981.92"/>
    <n v="1217.25"/>
    <n v="-235.33000000000004"/>
    <n v="2.42"/>
    <n v="0"/>
    <n v="2.42"/>
    <n v="3"/>
    <n v="-0.58000000000000007"/>
  </r>
  <r>
    <s v="1440588"/>
    <s v="OH:UNUSED CAPACITY"/>
    <x v="1"/>
    <x v="0"/>
    <n v="2617.13"/>
    <n v="0"/>
    <n v="2617.13"/>
    <n v="2657.87"/>
    <n v="-40.739999999999782"/>
    <n v="0"/>
    <n v="0"/>
    <n v="0"/>
    <n v="0"/>
    <n v="0"/>
  </r>
  <r>
    <s v="1440588"/>
    <s v="OVERHEAD: BULK PREP"/>
    <x v="1"/>
    <x v="0"/>
    <n v="4720.58"/>
    <n v="0"/>
    <n v="4720.58"/>
    <n v="4794.07"/>
    <n v="-73.489999999999782"/>
    <n v="0"/>
    <n v="0"/>
    <n v="0"/>
    <n v="0"/>
    <n v="0"/>
  </r>
  <r>
    <s v="1440588"/>
    <s v="JCL LINE 1          / MACHINE DEPR"/>
    <x v="2"/>
    <x v="0"/>
    <n v="4389.88"/>
    <n v="0"/>
    <n v="4389.88"/>
    <n v="5442"/>
    <n v="-1052.1199999999999"/>
    <n v="2.42"/>
    <n v="0"/>
    <n v="2.42"/>
    <n v="3"/>
    <n v="-0.58000000000000007"/>
  </r>
  <r>
    <s v="1440588"/>
    <s v="JCL LINE 1          / LABOUR HOURS"/>
    <x v="2"/>
    <x v="0"/>
    <n v="5169.92"/>
    <n v="0"/>
    <n v="5169.92"/>
    <n v="6408.99"/>
    <n v="-1239.0699999999997"/>
    <n v="50.82"/>
    <n v="0"/>
    <n v="50.82"/>
    <n v="63"/>
    <n v="-12.18"/>
  </r>
  <r>
    <s v="1440588"/>
    <s v="OVERHEAD: INDIRECT"/>
    <x v="1"/>
    <x v="0"/>
    <n v="10349.16"/>
    <n v="0"/>
    <n v="10349.16"/>
    <n v="10510.27"/>
    <n v="-161.11000000000058"/>
    <n v="0"/>
    <n v="0"/>
    <n v="0"/>
    <n v="0"/>
    <n v="0"/>
  </r>
  <r>
    <s v="1440588"/>
    <s v="JCLEROUX LAFLEUR  6X750ML        EU"/>
    <x v="3"/>
    <x v="4"/>
    <n v="-302776.8"/>
    <n v="0"/>
    <n v="-302776.8"/>
    <n v="-302776.65999999997"/>
    <n v="-0.14000000001396984"/>
    <n v="-3000"/>
    <n v="0"/>
    <n v="-3000"/>
    <n v="-3000"/>
    <n v="0"/>
  </r>
  <r>
    <s v="1440588"/>
    <s v="LAB 100X125MMWHT SEMI-GLOSSS/ADHOUTERCTN"/>
    <x v="4"/>
    <x v="2"/>
    <n v="419.3"/>
    <n v="255.3564356435644"/>
    <n v="163.94356435643562"/>
    <n v="257.91000000000003"/>
    <n v="161.38999999999999"/>
    <n v="4926"/>
    <n v="3000"/>
    <n v="1926"/>
    <n v="3030"/>
    <n v="1896"/>
  </r>
  <r>
    <s v="1440588"/>
    <s v="LAB JCLEROUX LAFLEUR 750 7.5% DIST V3BCK"/>
    <x v="4"/>
    <x v="2"/>
    <n v="1105.6500000000001"/>
    <n v="1093.497536945813"/>
    <n v="12.152463054187137"/>
    <n v="1109.9000000000001"/>
    <n v="-4.25"/>
    <n v="18200"/>
    <n v="18000"/>
    <n v="200"/>
    <n v="18270"/>
    <n v="-70"/>
  </r>
  <r>
    <s v="1440588"/>
    <s v="PAR CHIP 6X750  BN0503 &amp; IMP FACETSV2"/>
    <x v="4"/>
    <x v="2"/>
    <n v="1558.75"/>
    <n v="1551.004975124378"/>
    <n v="7.7450248756219935"/>
    <n v="1558.76"/>
    <n v="-9.9999999999909051E-3"/>
    <n v="3015"/>
    <n v="3000"/>
    <n v="15"/>
    <n v="3015"/>
    <n v="0"/>
  </r>
  <r>
    <s v="1440588"/>
    <s v="LAB JCLEROUX LAFLEUR 750 V3 BDY"/>
    <x v="4"/>
    <x v="2"/>
    <n v="4970.6099999999997"/>
    <n v="4915.9802955665027"/>
    <n v="54.629704433496954"/>
    <n v="4989.72"/>
    <n v="-19.110000000000582"/>
    <n v="18200"/>
    <n v="18000"/>
    <n v="200"/>
    <n v="18270"/>
    <n v="-70"/>
  </r>
  <r>
    <s v="1440588"/>
    <s v="LAB JCLEROUX LAFLEUR 750 V3 NCK"/>
    <x v="4"/>
    <x v="2"/>
    <n v="6009.83"/>
    <n v="5943.7832512315272"/>
    <n v="66.046748768472753"/>
    <n v="6032.94"/>
    <n v="-23.109999999999673"/>
    <n v="18200"/>
    <n v="18000"/>
    <n v="200"/>
    <n v="18270"/>
    <n v="-70"/>
  </r>
  <r>
    <s v="1440588"/>
    <s v="WIR JCLEROUX GEN SPARK       750&amp;1.5L V2"/>
    <x v="4"/>
    <x v="2"/>
    <n v="8632.69"/>
    <n v="8463.4215686274511"/>
    <n v="169.26843137254946"/>
    <n v="8632.69"/>
    <n v="0"/>
    <n v="18360"/>
    <n v="18000"/>
    <n v="360"/>
    <n v="18360"/>
    <n v="0"/>
  </r>
  <r>
    <s v="1440588"/>
    <s v="CORK SPARK FIRST UNPRT 750 1 DISK"/>
    <x v="4"/>
    <x v="2"/>
    <n v="18819.39"/>
    <n v="18725.761194029852"/>
    <n v="93.628805970147368"/>
    <n v="18819.39"/>
    <n v="0"/>
    <n v="18090"/>
    <n v="18000"/>
    <n v="90"/>
    <n v="18090"/>
    <n v="0"/>
  </r>
  <r>
    <s v="1440588"/>
    <s v="FOI+RIB JCLEROUX LAFLEUR ALU 750"/>
    <x v="4"/>
    <x v="2"/>
    <n v="20327.97"/>
    <n v="18764.246305418721"/>
    <n v="1563.7236945812801"/>
    <n v="19045.71"/>
    <n v="1282.260000000002"/>
    <n v="19500"/>
    <n v="18000"/>
    <n v="1500"/>
    <n v="18270"/>
    <n v="1230"/>
  </r>
  <r>
    <s v="1440588"/>
    <s v="CTN JCLEROUX LAFLEUR 6X750 BN503 V2"/>
    <x v="4"/>
    <x v="2"/>
    <n v="26667.87"/>
    <n v="26430"/>
    <n v="237.86999999999898"/>
    <n v="26826.45"/>
    <n v="-158.58000000000175"/>
    <n v="3027"/>
    <n v="3000"/>
    <n v="27"/>
    <n v="3045"/>
    <n v="-18"/>
  </r>
  <r>
    <s v="1440588"/>
    <s v="BOT 0503 750 FLINT CORK  JCL    H17  NEW"/>
    <x v="4"/>
    <x v="2"/>
    <n v="102685.55"/>
    <n v="101668.86138613861"/>
    <n v="1016.6886138613918"/>
    <n v="102685.55"/>
    <n v="0"/>
    <n v="18180"/>
    <n v="18000"/>
    <n v="180"/>
    <n v="18180"/>
    <n v="0"/>
  </r>
  <r>
    <s v="1440588"/>
    <s v="BULK JCLEROUX LAFLEUR"/>
    <x v="4"/>
    <x v="3"/>
    <n v="79189.23"/>
    <n v="79625.891089108904"/>
    <n v="-436.66108910890762"/>
    <n v="80422.149999999994"/>
    <n v="-1232.9199999999983"/>
    <n v="13426"/>
    <n v="13500"/>
    <n v="-74"/>
    <n v="13635"/>
    <n v="-209"/>
  </r>
  <r>
    <s v="1440588"/>
    <s v="CO2"/>
    <x v="4"/>
    <x v="5"/>
    <n v="908.82"/>
    <n v="891"/>
    <n v="17.82000000000005"/>
    <n v="908.82"/>
    <n v="0"/>
    <n v="165.24"/>
    <n v="162"/>
    <n v="3.2400000000000091"/>
    <n v="165.24"/>
    <n v="0"/>
  </r>
  <r>
    <s v="1440605"/>
    <s v=" "/>
    <x v="0"/>
    <x v="0"/>
    <n v="371.7"/>
    <n v="0"/>
    <n v="371.7"/>
    <n v="0"/>
    <n v="371.7"/>
    <n v="0"/>
    <n v="0"/>
    <n v="0"/>
    <n v="0"/>
    <n v="0"/>
  </r>
  <r>
    <s v="1440605"/>
    <s v="JCL RIBBON ROOM     / MACHINE DEPR"/>
    <x v="2"/>
    <x v="0"/>
    <n v="50.72"/>
    <n v="0"/>
    <n v="50.72"/>
    <n v="52.27"/>
    <n v="-1.5500000000000043"/>
    <n v="4.32"/>
    <n v="0"/>
    <n v="4.32"/>
    <n v="4.4530000000000003"/>
    <n v="-0.13300000000000001"/>
  </r>
  <r>
    <s v="1440605"/>
    <s v="JCL RIBBON ROOM     / MACHINE HOUR"/>
    <x v="2"/>
    <x v="0"/>
    <n v="130.19999999999999"/>
    <n v="0"/>
    <n v="130.19999999999999"/>
    <n v="134.19999999999999"/>
    <n v="-4"/>
    <n v="4.32"/>
    <n v="0"/>
    <n v="4.32"/>
    <n v="4.4530000000000003"/>
    <n v="-0.13300000000000001"/>
  </r>
  <r>
    <s v="1440605"/>
    <s v="JCL RIBBON ROOM     / LABOUR HOURS"/>
    <x v="2"/>
    <x v="0"/>
    <n v="4339.4399999999996"/>
    <n v="0"/>
    <n v="4339.4399999999996"/>
    <n v="4471.57"/>
    <n v="-132.13000000000011"/>
    <n v="43.2"/>
    <n v="0"/>
    <n v="43.2"/>
    <n v="44.515000000000001"/>
    <n v="-1.3149999999999977"/>
  </r>
  <r>
    <s v="1440605"/>
    <s v="FOI+RIB JCLEROUX LAFLEUR ALU 750"/>
    <x v="3"/>
    <x v="2"/>
    <n v="-20581.39"/>
    <n v="0"/>
    <n v="-20581.39"/>
    <n v="-20581.310000000001"/>
    <n v="-7.9999999998108251E-2"/>
    <n v="-20700"/>
    <n v="0"/>
    <n v="-20700"/>
    <n v="-20700"/>
    <n v="0"/>
  </r>
  <r>
    <s v="1440605"/>
    <s v="RIB JCLEROUX        SILVER"/>
    <x v="4"/>
    <x v="2"/>
    <n v="1649.14"/>
    <n v="1649.3786982248521"/>
    <n v="-0.23869822485198711"/>
    <n v="1672.47"/>
    <n v="-23.329999999999927"/>
    <n v="3415"/>
    <n v="3415.5"/>
    <n v="-0.5"/>
    <n v="3463.317"/>
    <n v="-48.317000000000007"/>
  </r>
  <r>
    <s v="1440605"/>
    <s v="FOI JCLE ROUX LA FLEUR 34X127 ALU 750 V2"/>
    <x v="4"/>
    <x v="2"/>
    <n v="14040.19"/>
    <n v="14040.187192118226"/>
    <n v="2.807881774060661E-3"/>
    <n v="14250.79"/>
    <n v="-210.60000000000036"/>
    <n v="20700"/>
    <n v="20700"/>
    <n v="0"/>
    <n v="21010.5"/>
    <n v="-310.5"/>
  </r>
  <r>
    <s v="1440606"/>
    <s v=" "/>
    <x v="0"/>
    <x v="0"/>
    <n v="861.35"/>
    <n v="0"/>
    <n v="861.35"/>
    <n v="0"/>
    <n v="861.35"/>
    <n v="0"/>
    <n v="0"/>
    <n v="0"/>
    <n v="0"/>
    <n v="0"/>
  </r>
  <r>
    <s v="1440606"/>
    <s v="JCL RIBBON ROOM     / MACHINE DEPR"/>
    <x v="2"/>
    <x v="0"/>
    <n v="106.6"/>
    <n v="0"/>
    <n v="106.6"/>
    <n v="112.03"/>
    <n v="-5.4300000000000068"/>
    <n v="9.08"/>
    <n v="0"/>
    <n v="9.08"/>
    <n v="9.5440000000000005"/>
    <n v="-0.46400000000000041"/>
  </r>
  <r>
    <s v="1440606"/>
    <s v="JCL RIBBON ROOM     / MACHINE HOUR"/>
    <x v="2"/>
    <x v="0"/>
    <n v="273.67"/>
    <n v="0"/>
    <n v="273.67"/>
    <n v="287.64999999999998"/>
    <n v="-13.979999999999961"/>
    <n v="9.08"/>
    <n v="0"/>
    <n v="9.08"/>
    <n v="9.5440000000000005"/>
    <n v="-0.46400000000000041"/>
  </r>
  <r>
    <s v="1440606"/>
    <s v="JCL RIBBON ROOM     / LABOUR HOURS"/>
    <x v="2"/>
    <x v="0"/>
    <n v="9120.86"/>
    <n v="0"/>
    <n v="9120.86"/>
    <n v="9584.7199999999993"/>
    <n v="-463.85999999999876"/>
    <n v="90.8"/>
    <n v="0"/>
    <n v="90.8"/>
    <n v="95.418000000000006"/>
    <n v="-4.6180000000000092"/>
  </r>
  <r>
    <s v="1440606"/>
    <s v="FOI+RIB JCLEROUX LAFLEUR ALU 750"/>
    <x v="3"/>
    <x v="2"/>
    <n v="-44115.76"/>
    <n v="0"/>
    <n v="-44115.76"/>
    <n v="-44115.58"/>
    <n v="-0.18000000000029104"/>
    <n v="-44370"/>
    <n v="0"/>
    <n v="-44370"/>
    <n v="-44370"/>
    <n v="0"/>
  </r>
  <r>
    <s v="1440606"/>
    <s v="RIB JCLEROUX        SILVER"/>
    <x v="4"/>
    <x v="2"/>
    <n v="3536.35"/>
    <n v="3535.4043392504927"/>
    <n v="0.94566074950716938"/>
    <n v="3584.9"/>
    <n v="-48.550000000000182"/>
    <n v="7323"/>
    <n v="7321.0502958579882"/>
    <n v="1.9497041420117966"/>
    <n v="7423.5450000000001"/>
    <n v="-100.54500000000007"/>
  </r>
  <r>
    <s v="1440606"/>
    <s v="FOI JCLE ROUX LA FLEUR 34X127 ALU 750 V2"/>
    <x v="4"/>
    <x v="2"/>
    <n v="30216.93"/>
    <n v="30094.837438423645"/>
    <n v="122.09256157635537"/>
    <n v="30546.26"/>
    <n v="-329.32999999999811"/>
    <n v="44550"/>
    <n v="44370"/>
    <n v="180"/>
    <n v="45035.55"/>
    <n v="-485.55000000000291"/>
  </r>
  <r>
    <s v="1440607"/>
    <s v=" "/>
    <x v="0"/>
    <x v="0"/>
    <n v="238.47"/>
    <n v="0"/>
    <n v="238.47"/>
    <n v="0"/>
    <n v="238.47"/>
    <n v="0"/>
    <n v="0"/>
    <n v="0"/>
    <n v="0"/>
    <n v="0"/>
  </r>
  <r>
    <s v="1440607"/>
    <s v="JCL RIBBON ROOM     / MACHINE DEPR"/>
    <x v="2"/>
    <x v="0"/>
    <n v="151.68"/>
    <n v="0"/>
    <n v="151.68"/>
    <n v="155.66999999999999"/>
    <n v="-3.9899999999999807"/>
    <n v="12.92"/>
    <n v="0"/>
    <n v="12.92"/>
    <n v="13.260999999999999"/>
    <n v="-0.3409999999999993"/>
  </r>
  <r>
    <s v="1440607"/>
    <s v="JCL RIBBON ROOM     / MACHINE HOUR"/>
    <x v="2"/>
    <x v="0"/>
    <n v="389.41"/>
    <n v="0"/>
    <n v="389.41"/>
    <n v="399.68"/>
    <n v="-10.269999999999982"/>
    <n v="12.92"/>
    <n v="0"/>
    <n v="12.92"/>
    <n v="13.260999999999999"/>
    <n v="-0.3409999999999993"/>
  </r>
  <r>
    <s v="1440607"/>
    <s v="JCL RIBBON ROOM     / LABOUR HOURS"/>
    <x v="2"/>
    <x v="0"/>
    <n v="12978.14"/>
    <n v="0"/>
    <n v="12978.14"/>
    <n v="13317.51"/>
    <n v="-339.3700000000008"/>
    <n v="129.19999999999999"/>
    <n v="0"/>
    <n v="129.19999999999999"/>
    <n v="132.578"/>
    <n v="-3.3780000000000143"/>
  </r>
  <r>
    <s v="1440607"/>
    <s v="FOI+RIB JCLEROUX LEDOMN 34X127 ALU 750V6"/>
    <x v="3"/>
    <x v="2"/>
    <n v="-55372.18"/>
    <n v="0"/>
    <n v="-55372.18"/>
    <n v="-55372.12"/>
    <n v="-5.9999999997671694E-2"/>
    <n v="-61650"/>
    <n v="0"/>
    <n v="-61650"/>
    <n v="-61650"/>
    <n v="0"/>
  </r>
  <r>
    <s v="1440607"/>
    <s v="RIB JCLEROUX     RED"/>
    <x v="4"/>
    <x v="2"/>
    <n v="5672.46"/>
    <n v="5151.9428007889546"/>
    <n v="520.51719921104541"/>
    <n v="5224.07"/>
    <n v="448.39000000000033"/>
    <n v="11200"/>
    <n v="10172.250493096648"/>
    <n v="1027.7495069033521"/>
    <n v="10314.662"/>
    <n v="885.33799999999974"/>
  </r>
  <r>
    <s v="1440607"/>
    <s v="FOI JCLEROUX LEDOMN 34X127 ALU 750 WHTV7"/>
    <x v="4"/>
    <x v="2"/>
    <n v="35942.019999999997"/>
    <n v="35739.123152709362"/>
    <n v="202.89684729063447"/>
    <n v="36275.21"/>
    <n v="-333.19000000000233"/>
    <n v="62000"/>
    <n v="61650"/>
    <n v="350"/>
    <n v="62574.75"/>
    <n v="-574.75"/>
  </r>
  <r>
    <s v="1440608"/>
    <s v=" "/>
    <x v="0"/>
    <x v="0"/>
    <n v="917.2"/>
    <n v="0"/>
    <n v="917.2"/>
    <n v="0"/>
    <n v="917.2"/>
    <n v="0"/>
    <n v="0"/>
    <n v="0"/>
    <n v="0"/>
    <n v="0"/>
  </r>
  <r>
    <s v="1440608"/>
    <s v="JCL RIBBON ROOM     / MACHINE DEPR"/>
    <x v="2"/>
    <x v="0"/>
    <n v="185.96"/>
    <n v="0"/>
    <n v="185.96"/>
    <n v="191.69"/>
    <n v="-5.7299999999999898"/>
    <n v="15.84"/>
    <n v="0"/>
    <n v="15.84"/>
    <n v="16.329000000000001"/>
    <n v="-0.48900000000000077"/>
  </r>
  <r>
    <s v="1440608"/>
    <s v="JCL RIBBON ROOM     / MACHINE HOUR"/>
    <x v="2"/>
    <x v="0"/>
    <n v="477.42"/>
    <n v="0"/>
    <n v="477.42"/>
    <n v="492.16"/>
    <n v="-14.740000000000009"/>
    <n v="15.84"/>
    <n v="0"/>
    <n v="15.84"/>
    <n v="16.329000000000001"/>
    <n v="-0.48900000000000077"/>
  </r>
  <r>
    <s v="1440608"/>
    <s v="JCL RIBBON ROOM     / LABOUR HOURS"/>
    <x v="2"/>
    <x v="0"/>
    <n v="15911.28"/>
    <n v="0"/>
    <n v="15911.28"/>
    <n v="16399.009999999998"/>
    <n v="-487.72999999999774"/>
    <n v="158.4"/>
    <n v="0"/>
    <n v="158.4"/>
    <n v="163.255"/>
    <n v="-4.8549999999999898"/>
  </r>
  <r>
    <s v="1440608"/>
    <s v="FOI+RIB JCLEROUX LEDOMN 34X127 ALU 750V6"/>
    <x v="3"/>
    <x v="2"/>
    <n v="-68184.58"/>
    <n v="0"/>
    <n v="-68184.58"/>
    <n v="-68184.5"/>
    <n v="-8.000000000174623E-2"/>
    <n v="-75915"/>
    <n v="0"/>
    <n v="-75915"/>
    <n v="-75915"/>
    <n v="0"/>
  </r>
  <r>
    <s v="1440608"/>
    <s v="RIB JCLEROUX     RED"/>
    <x v="4"/>
    <x v="2"/>
    <n v="6634.76"/>
    <n v="6344.0335305719918"/>
    <n v="290.72646942800839"/>
    <n v="6432.85"/>
    <n v="201.90999999999985"/>
    <n v="13100"/>
    <n v="12525.975345167652"/>
    <n v="574.02465483234846"/>
    <n v="12701.339"/>
    <n v="398.66100000000006"/>
  </r>
  <r>
    <s v="1440608"/>
    <s v="FOI JCLEROUX LEDOMN 34X127 ALU 750 WHTV7"/>
    <x v="4"/>
    <x v="2"/>
    <n v="44057.96"/>
    <n v="44008.679802955667"/>
    <n v="49.280197044332454"/>
    <n v="44668.81"/>
    <n v="-610.84999999999854"/>
    <n v="76000"/>
    <n v="75915"/>
    <n v="85"/>
    <n v="77053.725000000006"/>
    <n v="-1053.7250000000058"/>
  </r>
  <r>
    <s v="1440612"/>
    <s v=" "/>
    <x v="0"/>
    <x v="0"/>
    <n v="9061.5400000000009"/>
    <n v="0"/>
    <n v="9061.5400000000009"/>
    <n v="0"/>
    <n v="9061.5400000000009"/>
    <n v="0"/>
    <n v="0"/>
    <n v="0"/>
    <n v="0"/>
    <n v="0"/>
  </r>
  <r>
    <s v="1440612"/>
    <s v="OH: BULK PREP DEPREC"/>
    <x v="1"/>
    <x v="0"/>
    <n v="392.97"/>
    <n v="0"/>
    <n v="392.97"/>
    <n v="394.94"/>
    <n v="-1.9699999999999704"/>
    <n v="0"/>
    <n v="0"/>
    <n v="0"/>
    <n v="0"/>
    <n v="0"/>
  </r>
  <r>
    <s v="1440612"/>
    <s v="OH: INDIRECT DEPREC"/>
    <x v="1"/>
    <x v="0"/>
    <n v="1762.59"/>
    <n v="0"/>
    <n v="1762.59"/>
    <n v="1771.4"/>
    <n v="-8.8100000000001728"/>
    <n v="0"/>
    <n v="0"/>
    <n v="0"/>
    <n v="0"/>
    <n v="0"/>
  </r>
  <r>
    <s v="1440612"/>
    <s v="JCL LINE 1          / MACHINE HOUR"/>
    <x v="2"/>
    <x v="0"/>
    <n v="3785.65"/>
    <n v="0"/>
    <n v="3785.65"/>
    <n v="3978.68"/>
    <n v="-193.02999999999975"/>
    <n v="9.33"/>
    <n v="0"/>
    <n v="9.33"/>
    <n v="9.8059999999999992"/>
    <n v="-0.47599999999999909"/>
  </r>
  <r>
    <s v="1440612"/>
    <s v="OH:UNUSED CAPACITY"/>
    <x v="1"/>
    <x v="0"/>
    <n v="12557.78"/>
    <n v="0"/>
    <n v="12557.78"/>
    <n v="12620.57"/>
    <n v="-62.789999999999054"/>
    <n v="0"/>
    <n v="0"/>
    <n v="0"/>
    <n v="0"/>
    <n v="0"/>
  </r>
  <r>
    <s v="1440612"/>
    <s v="JCL LINE 1          / MACHINE DEPR"/>
    <x v="2"/>
    <x v="0"/>
    <n v="16924.62"/>
    <n v="0"/>
    <n v="16924.62"/>
    <n v="17787.62"/>
    <n v="-863"/>
    <n v="9.33"/>
    <n v="0"/>
    <n v="9.33"/>
    <n v="9.8059999999999992"/>
    <n v="-0.47599999999999909"/>
  </r>
  <r>
    <s v="1440612"/>
    <s v="JCL LINE 1          / LABOUR HOURS"/>
    <x v="2"/>
    <x v="0"/>
    <n v="19931.96"/>
    <n v="0"/>
    <n v="19931.96"/>
    <n v="20947.72"/>
    <n v="-1015.760000000002"/>
    <n v="195.93"/>
    <n v="0"/>
    <n v="195.93"/>
    <n v="205.91499999999999"/>
    <n v="-9.9849999999999852"/>
  </r>
  <r>
    <s v="1440612"/>
    <s v="OVERHEAD: BULK PREP"/>
    <x v="1"/>
    <x v="0"/>
    <n v="22650.78"/>
    <n v="0"/>
    <n v="22650.78"/>
    <n v="22764.03"/>
    <n v="-113.25"/>
    <n v="0"/>
    <n v="0"/>
    <n v="0"/>
    <n v="0"/>
    <n v="0"/>
  </r>
  <r>
    <s v="1440612"/>
    <s v="OVERHEAD: INDIRECT"/>
    <x v="1"/>
    <x v="0"/>
    <n v="49658.41"/>
    <n v="0"/>
    <n v="49658.41"/>
    <n v="49906.7"/>
    <n v="-248.2899999999936"/>
    <n v="0"/>
    <n v="0"/>
    <n v="0"/>
    <n v="0"/>
    <n v="0"/>
  </r>
  <r>
    <s v="1440612"/>
    <s v="JCLEROUX LACHSN 12X750ML PROMO"/>
    <x v="3"/>
    <x v="4"/>
    <n v="-1307618"/>
    <n v="0"/>
    <n v="-1307618"/>
    <n v="-1307617.99"/>
    <n v="-1.0000000009313226E-2"/>
    <n v="-7158"/>
    <n v="0"/>
    <n v="-7158"/>
    <n v="-7158"/>
    <n v="0"/>
  </r>
  <r>
    <s v="1440612"/>
    <s v="LAB 100X125MMWHT SEMI-GLOSSS/ADHOUTERCTN"/>
    <x v="4"/>
    <x v="2"/>
    <n v="51.07"/>
    <n v="609.28712871287132"/>
    <n v="-558.21712871287127"/>
    <n v="615.38"/>
    <n v="-564.30999999999995"/>
    <n v="600"/>
    <n v="7158"/>
    <n v="-6558"/>
    <n v="7229.58"/>
    <n v="-6629.58"/>
  </r>
  <r>
    <s v="1440612"/>
    <s v="LAB JCLEROUX LACHSN 750 7.5% V10H BCK"/>
    <x v="4"/>
    <x v="2"/>
    <n v="5479.92"/>
    <n v="5473.2906403940888"/>
    <n v="6.6293596059113042"/>
    <n v="5555.39"/>
    <n v="-75.470000000000255"/>
    <n v="86000"/>
    <n v="85896"/>
    <n v="104"/>
    <n v="87184.44"/>
    <n v="-1184.4400000000023"/>
  </r>
  <r>
    <s v="1440612"/>
    <s v="PAR CHIP 12X750 BN0503           V3"/>
    <x v="4"/>
    <x v="2"/>
    <n v="7423.97"/>
    <n v="7415.6915422885568"/>
    <n v="8.2784577114434796"/>
    <n v="7452.77"/>
    <n v="-28.800000000000182"/>
    <n v="7166"/>
    <n v="7158"/>
    <n v="8"/>
    <n v="7193.79"/>
    <n v="-27.789999999999964"/>
  </r>
  <r>
    <s v="1440612"/>
    <s v="LAB JCLEROUX LACHSN 750 V9 BDY"/>
    <x v="4"/>
    <x v="2"/>
    <n v="21188.68"/>
    <n v="21163.05418719212"/>
    <n v="25.62581280788072"/>
    <n v="21480.5"/>
    <n v="-291.81999999999971"/>
    <n v="86000"/>
    <n v="85896"/>
    <n v="104"/>
    <n v="87184.44"/>
    <n v="-1184.4400000000023"/>
  </r>
  <r>
    <s v="1440612"/>
    <s v="LAB JCLEROUX GEN  750  NCK PROMO"/>
    <x v="4"/>
    <x v="2"/>
    <n v="24568.32"/>
    <n v="24467.477832512315"/>
    <n v="100.84216748768449"/>
    <n v="24834.49"/>
    <n v="-266.17000000000189"/>
    <n v="86250"/>
    <n v="85896"/>
    <n v="354"/>
    <n v="87184.44"/>
    <n v="-934.44000000000233"/>
  </r>
  <r>
    <s v="1440612"/>
    <s v="WIR JCLEROUX GEN SPARK       750&amp;1.5L V2"/>
    <x v="4"/>
    <x v="2"/>
    <n v="40496.53"/>
    <n v="40387.441176470587"/>
    <n v="109.08882352941146"/>
    <n v="41195.19"/>
    <n v="-698.66000000000349"/>
    <n v="86128"/>
    <n v="85896"/>
    <n v="232"/>
    <n v="87613.92"/>
    <n v="-1485.9199999999983"/>
  </r>
  <r>
    <s v="1440612"/>
    <s v="CTN JCLEROUX LACHSN GEN 12X750BN503PROMO"/>
    <x v="4"/>
    <x v="2"/>
    <n v="45341.599999999999"/>
    <n v="44952.236453201971"/>
    <n v="389.36354679802753"/>
    <n v="45626.52"/>
    <n v="-284.91999999999825"/>
    <n v="7220"/>
    <n v="7158"/>
    <n v="62"/>
    <n v="7265.37"/>
    <n v="-45.369999999999891"/>
  </r>
  <r>
    <s v="1440612"/>
    <s v="CORK SPARK FIRST UNPRT 750 1 DISK"/>
    <x v="4"/>
    <x v="2"/>
    <n v="89571.55"/>
    <n v="89359.323383084571"/>
    <n v="212.2266169154318"/>
    <n v="89806.12"/>
    <n v="-234.56999999999243"/>
    <n v="86100"/>
    <n v="85896"/>
    <n v="204"/>
    <n v="86325.48"/>
    <n v="-225.47999999999593"/>
  </r>
  <r>
    <s v="1440612"/>
    <s v="FOI+RIBJCLEROUXLACHSN34X127ALU750PROMV2"/>
    <x v="4"/>
    <x v="2"/>
    <n v="122054.62"/>
    <n v="118523.50738916257"/>
    <n v="3531.1126108374301"/>
    <n v="120301.36"/>
    <n v="1753.2599999999948"/>
    <n v="88455"/>
    <n v="85896"/>
    <n v="2559"/>
    <n v="87184.44"/>
    <n v="1270.5599999999977"/>
  </r>
  <r>
    <s v="1440612"/>
    <s v="BOT 0503 750 GRN   CORK  SPARKLING   NEW"/>
    <x v="4"/>
    <x v="2"/>
    <n v="431145.56"/>
    <n v="430804.51485148515"/>
    <n v="341.04514851485146"/>
    <n v="435112.56"/>
    <n v="-3967"/>
    <n v="85964"/>
    <n v="85896"/>
    <n v="68"/>
    <n v="86754.96"/>
    <n v="-790.9600000000064"/>
  </r>
  <r>
    <s v="1440612"/>
    <s v="BULK JCLEROUX LAC"/>
    <x v="4"/>
    <x v="3"/>
    <n v="379232.99"/>
    <n v="379232.98507462686"/>
    <n v="4.9253731267526746E-3"/>
    <n v="381129.15"/>
    <n v="-1896.1600000000326"/>
    <n v="64422"/>
    <n v="64422"/>
    <n v="0"/>
    <n v="64744.11"/>
    <n v="-322.11000000000058"/>
  </r>
  <r>
    <s v="1440612"/>
    <s v="CO2"/>
    <x v="4"/>
    <x v="5"/>
    <n v="4336.8900000000003"/>
    <n v="4251.8529411764712"/>
    <n v="85.037058823529151"/>
    <n v="4336.8900000000003"/>
    <n v="0"/>
    <n v="788.52599999999995"/>
    <n v="773.06372549019613"/>
    <n v="15.462274509803819"/>
    <n v="788.52499999999998"/>
    <n v="9.9999999997635314E-4"/>
  </r>
  <r>
    <s v="1440613"/>
    <s v=" "/>
    <x v="0"/>
    <x v="0"/>
    <n v="2795.8"/>
    <n v="0"/>
    <n v="2795.8"/>
    <n v="0"/>
    <n v="2795.8"/>
    <n v="0"/>
    <n v="0"/>
    <n v="0"/>
    <n v="0"/>
    <n v="0"/>
  </r>
  <r>
    <s v="1440613"/>
    <s v="OH: BULK PREP DEPREC"/>
    <x v="1"/>
    <x v="0"/>
    <n v="211.67"/>
    <n v="0"/>
    <n v="211.67"/>
    <n v="212.42"/>
    <n v="-0.75"/>
    <n v="0"/>
    <n v="0"/>
    <n v="0"/>
    <n v="0"/>
    <n v="0"/>
  </r>
  <r>
    <s v="1440613"/>
    <s v="OH: INDIRECT DEPREC"/>
    <x v="1"/>
    <x v="0"/>
    <n v="949.39"/>
    <n v="0"/>
    <n v="949.39"/>
    <n v="952.76"/>
    <n v="-3.3700000000000045"/>
    <n v="0"/>
    <n v="0"/>
    <n v="0"/>
    <n v="0"/>
    <n v="0"/>
  </r>
  <r>
    <s v="1440613"/>
    <s v="JCL LINE 1          / MACHINE HOUR"/>
    <x v="2"/>
    <x v="0"/>
    <n v="2028.75"/>
    <n v="0"/>
    <n v="2028.75"/>
    <n v="2139.9699999999998"/>
    <n v="-111.2199999999998"/>
    <n v="5"/>
    <n v="0"/>
    <n v="5"/>
    <n v="5.274"/>
    <n v="-0.27400000000000002"/>
  </r>
  <r>
    <s v="1440613"/>
    <s v="OH:UNUSED CAPACITY"/>
    <x v="1"/>
    <x v="0"/>
    <n v="6764.07"/>
    <n v="0"/>
    <n v="6764.07"/>
    <n v="6788.1"/>
    <n v="-24.030000000000655"/>
    <n v="0"/>
    <n v="0"/>
    <n v="0"/>
    <n v="0"/>
    <n v="0"/>
  </r>
  <r>
    <s v="1440613"/>
    <s v="JCL LINE 1          / MACHINE DEPR"/>
    <x v="2"/>
    <x v="0"/>
    <n v="9070"/>
    <n v="0"/>
    <n v="9070"/>
    <n v="9567.25"/>
    <n v="-497.25"/>
    <n v="5"/>
    <n v="0"/>
    <n v="5"/>
    <n v="5.274"/>
    <n v="-0.27400000000000002"/>
  </r>
  <r>
    <s v="1440613"/>
    <s v="JCL LINE 1          / LABOUR HOURS"/>
    <x v="2"/>
    <x v="0"/>
    <n v="10681.65"/>
    <n v="0"/>
    <n v="10681.65"/>
    <n v="11266.94"/>
    <n v="-585.29000000000087"/>
    <n v="105"/>
    <n v="0"/>
    <n v="105"/>
    <n v="110.753"/>
    <n v="-5.7530000000000001"/>
  </r>
  <r>
    <s v="1440613"/>
    <s v="OVERHEAD: BULK PREP"/>
    <x v="1"/>
    <x v="0"/>
    <n v="12200.52"/>
    <n v="0"/>
    <n v="12200.52"/>
    <n v="12243.85"/>
    <n v="-43.329999999999927"/>
    <n v="0"/>
    <n v="0"/>
    <n v="0"/>
    <n v="0"/>
    <n v="0"/>
  </r>
  <r>
    <s v="1440613"/>
    <s v="OVERHEAD: INDIRECT"/>
    <x v="1"/>
    <x v="0"/>
    <n v="26747.8"/>
    <n v="0"/>
    <n v="26747.8"/>
    <n v="26842.81"/>
    <n v="-95.010000000002037"/>
    <n v="0"/>
    <n v="0"/>
    <n v="0"/>
    <n v="0"/>
    <n v="0"/>
  </r>
  <r>
    <s v="1440613"/>
    <s v="JCLEROUX LACHSN 12X750ML PROMO"/>
    <x v="3"/>
    <x v="4"/>
    <n v="-703315.07"/>
    <n v="0"/>
    <n v="-703315.07"/>
    <n v="-703315.07"/>
    <n v="0"/>
    <n v="-3850"/>
    <n v="0"/>
    <n v="-3850"/>
    <n v="-3850"/>
    <n v="0"/>
  </r>
  <r>
    <s v="1440613"/>
    <s v="LAB JCLEROUX LEDOMN 750 7.5%     V9H BCK"/>
    <x v="4"/>
    <x v="2"/>
    <n v="-93.18"/>
    <n v="0"/>
    <n v="-93.18"/>
    <n v="0"/>
    <n v="-93.18"/>
    <n v="-1700"/>
    <n v="0"/>
    <n v="-1700"/>
    <n v="0"/>
    <n v="-1700"/>
  </r>
  <r>
    <s v="1440613"/>
    <s v="LAB 100X125MMWHT SEMI-GLOSSS/ADHOUTERCTN"/>
    <x v="4"/>
    <x v="2"/>
    <n v="0"/>
    <n v="327.71287128712873"/>
    <n v="-327.71287128712873"/>
    <n v="330.99"/>
    <n v="-330.99"/>
    <n v="0"/>
    <n v="3850"/>
    <n v="-3850"/>
    <n v="3888.5"/>
    <n v="-3888.5"/>
  </r>
  <r>
    <s v="1440613"/>
    <s v="LAB JCLEROUX LACHSN 750 7.5% V10H BCK"/>
    <x v="4"/>
    <x v="2"/>
    <n v="3058.56"/>
    <n v="2943.8620689655172"/>
    <n v="114.69793103448274"/>
    <n v="2988.02"/>
    <n v="70.539999999999964"/>
    <n v="48000"/>
    <n v="46200"/>
    <n v="1800"/>
    <n v="46893"/>
    <n v="1107"/>
  </r>
  <r>
    <s v="1440613"/>
    <s v="PAR CHIP 12X750 BN0503           V3"/>
    <x v="4"/>
    <x v="2"/>
    <n v="3993.78"/>
    <n v="3988.5970149253731"/>
    <n v="5.1829850746271404"/>
    <n v="4008.54"/>
    <n v="-14.759999999999764"/>
    <n v="3855"/>
    <n v="3850"/>
    <n v="5"/>
    <n v="3869.25"/>
    <n v="-14.25"/>
  </r>
  <r>
    <s v="1440613"/>
    <s v="LAB JCLEROUX LACHSN 750 V9 BDY"/>
    <x v="4"/>
    <x v="2"/>
    <n v="11407.39"/>
    <n v="11382.758620689656"/>
    <n v="24.631379310343618"/>
    <n v="11553.5"/>
    <n v="-146.11000000000058"/>
    <n v="46300"/>
    <n v="46200"/>
    <n v="100"/>
    <n v="46893"/>
    <n v="-593"/>
  </r>
  <r>
    <s v="1440613"/>
    <s v="LAB JCLEROUX GEN  750  NCK PROMO"/>
    <x v="4"/>
    <x v="2"/>
    <n v="13188.55"/>
    <n v="13160.068965517241"/>
    <n v="28.481034482758332"/>
    <n v="13357.47"/>
    <n v="-168.92000000000007"/>
    <n v="46300"/>
    <n v="46200"/>
    <n v="100"/>
    <n v="46893"/>
    <n v="-593"/>
  </r>
  <r>
    <s v="1440613"/>
    <s v="WIR JCLEROUX GEN SPARK       750&amp;1.5L V2"/>
    <x v="4"/>
    <x v="2"/>
    <n v="21863.84"/>
    <n v="21722.774509803923"/>
    <n v="141.06549019607701"/>
    <n v="22157.23"/>
    <n v="-293.38999999999942"/>
    <n v="46500"/>
    <n v="46200"/>
    <n v="300"/>
    <n v="47124"/>
    <n v="-624"/>
  </r>
  <r>
    <s v="1440613"/>
    <s v="CTN JCLEROUX LACHSN GEN 12X750BN503PROMO"/>
    <x v="4"/>
    <x v="2"/>
    <n v="24542.240000000002"/>
    <n v="24178"/>
    <n v="364.2400000000016"/>
    <n v="24540.67"/>
    <n v="1.5700000000033469"/>
    <n v="3908"/>
    <n v="3850"/>
    <n v="58"/>
    <n v="3907.75"/>
    <n v="0.25"/>
  </r>
  <r>
    <s v="1440613"/>
    <s v="CORK SPARK FIRST UNPRT 750 1 DISK"/>
    <x v="4"/>
    <x v="2"/>
    <n v="48374.879999999997"/>
    <n v="48062.786069651738"/>
    <n v="312.09393034825916"/>
    <n v="48303.1"/>
    <n v="71.779999999998836"/>
    <n v="46500"/>
    <n v="46200"/>
    <n v="300"/>
    <n v="46431"/>
    <n v="69"/>
  </r>
  <r>
    <s v="1440613"/>
    <s v="FOI+RIBJCLEROUXLACHSN34X127ALU750PROMV2"/>
    <x v="4"/>
    <x v="2"/>
    <n v="66232.800000000003"/>
    <n v="63749.02463054187"/>
    <n v="2483.7753694581334"/>
    <n v="64705.26"/>
    <n v="1527.5400000000009"/>
    <n v="48000"/>
    <n v="46200"/>
    <n v="1800"/>
    <n v="46893"/>
    <n v="1107"/>
  </r>
  <r>
    <s v="1440613"/>
    <s v="BOT 0503 750 GRN   CORK  SPARKLING   NEW"/>
    <x v="4"/>
    <x v="2"/>
    <n v="232695.43"/>
    <n v="231712.40594059406"/>
    <n v="983.02405940592871"/>
    <n v="234029.53"/>
    <n v="-1334.1000000000058"/>
    <n v="46396"/>
    <n v="46200"/>
    <n v="196"/>
    <n v="46662"/>
    <n v="-266"/>
  </r>
  <r>
    <s v="1440613"/>
    <s v="BULK JCLEROUX LAC"/>
    <x v="4"/>
    <x v="3"/>
    <n v="204268.49"/>
    <n v="203974.15920398009"/>
    <n v="294.33079601990175"/>
    <n v="204994.03"/>
    <n v="-725.54000000000815"/>
    <n v="34700"/>
    <n v="34650"/>
    <n v="50"/>
    <n v="34823.25"/>
    <n v="-123.25"/>
  </r>
  <r>
    <s v="1440613"/>
    <s v="CO2"/>
    <x v="4"/>
    <x v="5"/>
    <n v="2332.64"/>
    <n v="2286.9019607843138"/>
    <n v="45.738039215686058"/>
    <n v="2332.64"/>
    <n v="0"/>
    <n v="424.11599999999999"/>
    <n v="415.8"/>
    <n v="8.3159999999999741"/>
    <n v="424.11599999999999"/>
    <n v="0"/>
  </r>
  <r>
    <s v="1440618"/>
    <s v=" "/>
    <x v="0"/>
    <x v="0"/>
    <n v="523.34"/>
    <n v="0"/>
    <n v="523.34"/>
    <n v="0"/>
    <n v="523.34"/>
    <n v="0"/>
    <n v="0"/>
    <n v="0"/>
    <n v="0"/>
    <n v="0"/>
  </r>
  <r>
    <s v="1440618"/>
    <s v="OH: BULK PREP DEPREC"/>
    <x v="1"/>
    <x v="0"/>
    <n v="87.84"/>
    <n v="0"/>
    <n v="87.84"/>
    <n v="88.28"/>
    <n v="-0.43999999999999773"/>
    <n v="0"/>
    <n v="0"/>
    <n v="0"/>
    <n v="0"/>
    <n v="0"/>
  </r>
  <r>
    <s v="1440618"/>
    <s v="OH: INDIRECT DEPREC"/>
    <x v="1"/>
    <x v="0"/>
    <n v="393.98"/>
    <n v="0"/>
    <n v="393.98"/>
    <n v="395.95"/>
    <n v="-1.9699999999999704"/>
    <n v="0"/>
    <n v="0"/>
    <n v="0"/>
    <n v="0"/>
    <n v="0"/>
  </r>
  <r>
    <s v="1440618"/>
    <s v="JCL LINE 1          / MACHINE HOUR"/>
    <x v="2"/>
    <x v="0"/>
    <n v="949.46"/>
    <n v="0"/>
    <n v="949.46"/>
    <n v="889.34"/>
    <n v="60.120000000000005"/>
    <n v="2.34"/>
    <n v="0"/>
    <n v="2.34"/>
    <n v="2.1920000000000002"/>
    <n v="0.14799999999999969"/>
  </r>
  <r>
    <s v="1440618"/>
    <s v="OH:UNUSED CAPACITY"/>
    <x v="1"/>
    <x v="0"/>
    <n v="2806.99"/>
    <n v="0"/>
    <n v="2806.99"/>
    <n v="2821.03"/>
    <n v="-14.040000000000418"/>
    <n v="0"/>
    <n v="0"/>
    <n v="0"/>
    <n v="0"/>
    <n v="0"/>
  </r>
  <r>
    <s v="1440618"/>
    <s v="JCL LINE 1          / MACHINE DEPR"/>
    <x v="2"/>
    <x v="0"/>
    <n v="4244.76"/>
    <n v="0"/>
    <n v="4244.76"/>
    <n v="3976"/>
    <n v="268.76000000000022"/>
    <n v="2.34"/>
    <n v="0"/>
    <n v="2.34"/>
    <n v="2.1920000000000002"/>
    <n v="0.14799999999999969"/>
  </r>
  <r>
    <s v="1440618"/>
    <s v="JCL LINE 1          / LABOUR HOURS"/>
    <x v="2"/>
    <x v="0"/>
    <n v="4999.01"/>
    <n v="0"/>
    <n v="4999.01"/>
    <n v="4682.3599999999997"/>
    <n v="316.65000000000055"/>
    <n v="49.14"/>
    <n v="0"/>
    <n v="49.14"/>
    <n v="46.027000000000001"/>
    <n v="3.1129999999999995"/>
  </r>
  <r>
    <s v="1440618"/>
    <s v="OVERHEAD: BULK PREP"/>
    <x v="1"/>
    <x v="0"/>
    <n v="5063.04"/>
    <n v="0"/>
    <n v="5063.04"/>
    <n v="5088.3599999999997"/>
    <n v="-25.319999999999709"/>
    <n v="0"/>
    <n v="0"/>
    <n v="0"/>
    <n v="0"/>
    <n v="0"/>
  </r>
  <r>
    <s v="1440618"/>
    <s v="OVERHEAD: INDIRECT"/>
    <x v="1"/>
    <x v="0"/>
    <n v="11099.95"/>
    <n v="0"/>
    <n v="11099.95"/>
    <n v="11155.45"/>
    <n v="-55.5"/>
    <n v="0"/>
    <n v="0"/>
    <n v="0"/>
    <n v="0"/>
    <n v="0"/>
  </r>
  <r>
    <s v="1440618"/>
    <s v="JCLEROUX SAVBL 2015 12X750ML"/>
    <x v="3"/>
    <x v="4"/>
    <n v="-351896.32000000001"/>
    <n v="0"/>
    <n v="-351896.32000000001"/>
    <n v="-351896.4"/>
    <n v="8.0000000016298145E-2"/>
    <n v="-1600"/>
    <n v="0"/>
    <n v="-1600"/>
    <n v="-1600"/>
    <n v="0"/>
  </r>
  <r>
    <s v="1440618"/>
    <s v="LAB JCLEROUX SAVBL 750 NA  WC  V12 BCK"/>
    <x v="4"/>
    <x v="2"/>
    <n v="1226.6099999999999"/>
    <n v="1223.4285714285713"/>
    <n v="3.1814285714285688"/>
    <n v="1241.78"/>
    <n v="-15.170000000000073"/>
    <n v="19250"/>
    <n v="19200"/>
    <n v="50"/>
    <n v="19488"/>
    <n v="-238"/>
  </r>
  <r>
    <s v="1440618"/>
    <s v="PAR CHIP 12X750 BN0503           V3"/>
    <x v="4"/>
    <x v="2"/>
    <n v="1665.89"/>
    <n v="1657.6019900497513"/>
    <n v="8.2880099502488065"/>
    <n v="1665.89"/>
    <n v="0"/>
    <n v="1608"/>
    <n v="1600"/>
    <n v="8"/>
    <n v="1608"/>
    <n v="0"/>
  </r>
  <r>
    <s v="1440618"/>
    <s v="LAB JCLEROUX SAVBL 750 V10 BDY"/>
    <x v="4"/>
    <x v="2"/>
    <n v="4742.8100000000004"/>
    <n v="4730.4926108374384"/>
    <n v="12.317389162561994"/>
    <n v="4801.45"/>
    <n v="-58.639999999999418"/>
    <n v="19250"/>
    <n v="19200"/>
    <n v="50"/>
    <n v="19488"/>
    <n v="-238"/>
  </r>
  <r>
    <s v="1440618"/>
    <s v="LAB JCLEROUX SAVBL 750 2015 V9 NCK"/>
    <x v="4"/>
    <x v="2"/>
    <n v="6173.08"/>
    <n v="6109.4368932038833"/>
    <n v="63.643106796116626"/>
    <n v="6292.72"/>
    <n v="-119.64000000000033"/>
    <n v="19400"/>
    <n v="19200"/>
    <n v="200"/>
    <n v="19776"/>
    <n v="-376"/>
  </r>
  <r>
    <s v="1440618"/>
    <s v="WIR JCLEROUX GEN SPARK       750&amp;1.5L V2"/>
    <x v="4"/>
    <x v="2"/>
    <n v="9208.2000000000007"/>
    <n v="9027.6470588235297"/>
    <n v="180.55294117647099"/>
    <n v="9208.2000000000007"/>
    <n v="0"/>
    <n v="19584"/>
    <n v="19200"/>
    <n v="384"/>
    <n v="19584"/>
    <n v="0"/>
  </r>
  <r>
    <s v="1440618"/>
    <s v="FOI+RIB JCLEROUX SAVBL   ALU 750      V5"/>
    <x v="4"/>
    <x v="2"/>
    <n v="19667.75"/>
    <n v="19375.182266009855"/>
    <n v="292.56773399014492"/>
    <n v="19665.810000000001"/>
    <n v="1.9399999999986903"/>
    <n v="19490"/>
    <n v="19200"/>
    <n v="290"/>
    <n v="19488"/>
    <n v="2"/>
  </r>
  <r>
    <s v="1440618"/>
    <s v="CORK SPARK FIRST UNPRT 750 1 DISK"/>
    <x v="4"/>
    <x v="2"/>
    <n v="20078.18"/>
    <n v="19974.139303482585"/>
    <n v="104.0406965174152"/>
    <n v="20074.009999999998"/>
    <n v="4.1700000000018917"/>
    <n v="19300"/>
    <n v="19200"/>
    <n v="100"/>
    <n v="19296"/>
    <n v="4"/>
  </r>
  <r>
    <s v="1440618"/>
    <s v="CTN JCLEROUX SAVBL 12X750 BN503 V7"/>
    <x v="4"/>
    <x v="2"/>
    <n v="21928.2"/>
    <n v="21792"/>
    <n v="136.20000000000073"/>
    <n v="22118.880000000001"/>
    <n v="-190.68000000000029"/>
    <n v="1610"/>
    <n v="1600"/>
    <n v="10"/>
    <n v="1624"/>
    <n v="-14"/>
  </r>
  <r>
    <s v="1440618"/>
    <s v="BOT 0503 750 GRN   CORK  SPARKLING   NEW"/>
    <x v="4"/>
    <x v="2"/>
    <n v="97259.02"/>
    <n v="96296.059405940599"/>
    <n v="962.96059405940468"/>
    <n v="97259.02"/>
    <n v="0"/>
    <n v="19392"/>
    <n v="19200"/>
    <n v="192"/>
    <n v="19392"/>
    <n v="0"/>
  </r>
  <r>
    <s v="1440618"/>
    <s v="BULK JCLEROUX SBL"/>
    <x v="4"/>
    <x v="3"/>
    <n v="138808.79999999999"/>
    <n v="138808.40796019902"/>
    <n v="0.39203980096499436"/>
    <n v="139502.45000000001"/>
    <n v="-693.65000000002328"/>
    <n v="14400"/>
    <n v="14400"/>
    <n v="0"/>
    <n v="14472"/>
    <n v="-72"/>
  </r>
  <r>
    <s v="1440618"/>
    <s v="CO2"/>
    <x v="4"/>
    <x v="5"/>
    <n v="969.41"/>
    <n v="950.4019607843137"/>
    <n v="19.008039215686267"/>
    <n v="969.41"/>
    <n v="0"/>
    <n v="176.256"/>
    <n v="172.79999999999998"/>
    <n v="3.4560000000000173"/>
    <n v="176.256"/>
    <n v="0"/>
  </r>
  <r>
    <s v="1440619"/>
    <s v=" "/>
    <x v="0"/>
    <x v="0"/>
    <n v="-5106.38"/>
    <n v="0"/>
    <n v="-5106.38"/>
    <n v="0"/>
    <n v="-5106.38"/>
    <n v="0"/>
    <n v="0"/>
    <n v="0"/>
    <n v="0"/>
    <n v="0"/>
  </r>
  <r>
    <s v="1440619"/>
    <s v="OH: BULK PREP DEPREC"/>
    <x v="1"/>
    <x v="0"/>
    <n v="210.03"/>
    <n v="0"/>
    <n v="210.03"/>
    <n v="212.25"/>
    <n v="-2.2199999999999989"/>
    <n v="0"/>
    <n v="0"/>
    <n v="0"/>
    <n v="0"/>
    <n v="0"/>
  </r>
  <r>
    <s v="1440619"/>
    <s v="OH: INDIRECT DEPREC"/>
    <x v="1"/>
    <x v="0"/>
    <n v="942.03"/>
    <n v="0"/>
    <n v="942.03"/>
    <n v="951.98"/>
    <n v="-9.9500000000000455"/>
    <n v="0"/>
    <n v="0"/>
    <n v="0"/>
    <n v="0"/>
    <n v="0"/>
  </r>
  <r>
    <s v="1440619"/>
    <s v="JCL LINE 1          / MACHINE HOUR"/>
    <x v="2"/>
    <x v="0"/>
    <n v="1724.44"/>
    <n v="0"/>
    <n v="1724.44"/>
    <n v="2138.21"/>
    <n v="-413.77"/>
    <n v="4.25"/>
    <n v="0"/>
    <n v="4.25"/>
    <n v="5.27"/>
    <n v="-1.0199999999999996"/>
  </r>
  <r>
    <s v="1440619"/>
    <s v="OH:UNUSED CAPACITY"/>
    <x v="1"/>
    <x v="0"/>
    <n v="6711.63"/>
    <n v="0"/>
    <n v="6711.63"/>
    <n v="6782.51"/>
    <n v="-70.880000000000109"/>
    <n v="0"/>
    <n v="0"/>
    <n v="0"/>
    <n v="0"/>
    <n v="0"/>
  </r>
  <r>
    <s v="1440619"/>
    <s v="JCL LINE 1          / MACHINE DEPR"/>
    <x v="2"/>
    <x v="0"/>
    <n v="7709.5"/>
    <n v="0"/>
    <n v="7709.5"/>
    <n v="9559.3799999999992"/>
    <n v="-1849.8799999999992"/>
    <n v="4.25"/>
    <n v="0"/>
    <n v="4.25"/>
    <n v="5.27"/>
    <n v="-1.0199999999999996"/>
  </r>
  <r>
    <s v="1440619"/>
    <s v="JCL LINE 1          / LABOUR HOURS"/>
    <x v="2"/>
    <x v="0"/>
    <n v="9079.4"/>
    <n v="0"/>
    <n v="9079.4"/>
    <n v="11257.67"/>
    <n v="-2178.2700000000004"/>
    <n v="89.25"/>
    <n v="0"/>
    <n v="89.25"/>
    <n v="110.66200000000001"/>
    <n v="-21.412000000000006"/>
  </r>
  <r>
    <s v="1440619"/>
    <s v="OVERHEAD: BULK PREP"/>
    <x v="1"/>
    <x v="0"/>
    <n v="12105.94"/>
    <n v="0"/>
    <n v="12105.94"/>
    <n v="12233.78"/>
    <n v="-127.84000000000015"/>
    <n v="0"/>
    <n v="0"/>
    <n v="0"/>
    <n v="0"/>
    <n v="0"/>
  </r>
  <r>
    <s v="1440619"/>
    <s v="OVERHEAD: INDIRECT"/>
    <x v="1"/>
    <x v="0"/>
    <n v="26540.45"/>
    <n v="0"/>
    <n v="26540.45"/>
    <n v="26820.720000000001"/>
    <n v="-280.27000000000044"/>
    <n v="0"/>
    <n v="0"/>
    <n v="0"/>
    <n v="0"/>
    <n v="0"/>
  </r>
  <r>
    <s v="1440619"/>
    <s v="JCLEROUX LEDOMN 12X750ML MOZM"/>
    <x v="3"/>
    <x v="4"/>
    <n v="-704263.57"/>
    <n v="0"/>
    <n v="-704263.57"/>
    <n v="-704263.63"/>
    <n v="6.0000000055879354E-2"/>
    <n v="-3846.8330000000001"/>
    <n v="0"/>
    <n v="-3846.8330000000001"/>
    <n v="-3846.8330000000001"/>
    <n v="0"/>
  </r>
  <r>
    <s v="1440619"/>
    <s v="CORK SPARK FIRST UNPRT 750"/>
    <x v="4"/>
    <x v="2"/>
    <n v="57963.65"/>
    <n v="0"/>
    <n v="57963.65"/>
    <n v="0"/>
    <n v="57963.65"/>
    <n v="46500"/>
    <n v="0"/>
    <n v="46500"/>
    <n v="0"/>
    <n v="46500"/>
  </r>
  <r>
    <s v="1440619"/>
    <s v="PAR CHIP 12X750 BN0503           V3"/>
    <x v="4"/>
    <x v="2"/>
    <n v="3976.17"/>
    <n v="3985.323383084577"/>
    <n v="-9.1533830845769444"/>
    <n v="4005.25"/>
    <n v="-29.079999999999927"/>
    <n v="3838"/>
    <n v="3846.8328358208955"/>
    <n v="-8.8328358208955251"/>
    <n v="3866.067"/>
    <n v="-28.067000000000007"/>
  </r>
  <r>
    <s v="1440619"/>
    <s v="LAB JCLEROUX LEDOMN 750 7.5% MOZM BCK"/>
    <x v="4"/>
    <x v="2"/>
    <n v="4814.96"/>
    <n v="4811.0049261083741"/>
    <n v="3.9550738916259434"/>
    <n v="4883.17"/>
    <n v="-68.210000000000036"/>
    <n v="46200"/>
    <n v="46161.996059113299"/>
    <n v="38.003940886701457"/>
    <n v="46854.425999999999"/>
    <n v="-654.42599999999948"/>
  </r>
  <r>
    <s v="1440619"/>
    <s v="LAB JCLEROUX LEDOMN 750 V6 BDY"/>
    <x v="4"/>
    <x v="2"/>
    <n v="11063.98"/>
    <n v="10993.014778325123"/>
    <n v="70.965221674876375"/>
    <n v="11157.91"/>
    <n v="-93.930000000000291"/>
    <n v="46460"/>
    <n v="46161.996059113299"/>
    <n v="298.00394088670146"/>
    <n v="46854.425999999999"/>
    <n v="-394.42599999999948"/>
  </r>
  <r>
    <s v="1440619"/>
    <s v="LAB JCLEROUX LEDOMN 750 V8 NCK"/>
    <x v="4"/>
    <x v="2"/>
    <n v="15050.77"/>
    <n v="14121.418719211822"/>
    <n v="929.35128078817797"/>
    <n v="14333.24"/>
    <n v="717.53000000000065"/>
    <n v="49200"/>
    <n v="46161.996059113299"/>
    <n v="3038.0039408867015"/>
    <n v="46854.425999999999"/>
    <n v="2345.5740000000005"/>
  </r>
  <r>
    <s v="1440619"/>
    <s v="WIR JCLEROUX GEN SPARK       750&amp;1.5L V2"/>
    <x v="4"/>
    <x v="2"/>
    <n v="21733.59"/>
    <n v="21704.911764705881"/>
    <n v="28.678235294119077"/>
    <n v="22139.01"/>
    <n v="-405.41999999999825"/>
    <n v="46223"/>
    <n v="46161.996078431366"/>
    <n v="61.003921568633814"/>
    <n v="47085.235999999997"/>
    <n v="-862.23599999999715"/>
  </r>
  <r>
    <s v="1440619"/>
    <s v="FOI+RIB JCLEROUX LEDOMN 34X127 ALU 750V6"/>
    <x v="4"/>
    <x v="2"/>
    <n v="46742.559999999998"/>
    <n v="43362.591133004928"/>
    <n v="3379.9688669950701"/>
    <n v="44013.03"/>
    <n v="2729.5299999999988"/>
    <n v="49760"/>
    <n v="46161.996059113299"/>
    <n v="3598.0039408867015"/>
    <n v="46854.425999999999"/>
    <n v="2905.5740000000005"/>
  </r>
  <r>
    <s v="1440619"/>
    <s v="CTN JCLEROUX LEDOMN 12X750 BN503 V6"/>
    <x v="4"/>
    <x v="2"/>
    <n v="48289.95"/>
    <n v="45969.645320197043"/>
    <n v="2320.3046798029536"/>
    <n v="46659.19"/>
    <n v="1630.7599999999948"/>
    <n v="4041"/>
    <n v="3846.8325123152708"/>
    <n v="194.16748768472917"/>
    <n v="3904.5349999999999"/>
    <n v="136.46500000000015"/>
  </r>
  <r>
    <s v="1440619"/>
    <s v="CORK SPARK FIRST UNPRT 750 1 DISK"/>
    <x v="4"/>
    <x v="2"/>
    <n v="0"/>
    <n v="48023.243781094527"/>
    <n v="-48023.243781094527"/>
    <n v="48263.360000000001"/>
    <n v="-48263.360000000001"/>
    <n v="0"/>
    <n v="46161.996019900493"/>
    <n v="-46161.996019900493"/>
    <n v="46392.805999999997"/>
    <n v="-46392.805999999997"/>
  </r>
  <r>
    <s v="1440619"/>
    <s v="BOT 0503 750 GRN   CORK  SPARKLING   NEW"/>
    <x v="4"/>
    <x v="2"/>
    <n v="231812.72"/>
    <n v="231521.80198019801"/>
    <n v="290.91801980198943"/>
    <n v="233837.02"/>
    <n v="-2024.2999999999884"/>
    <n v="46220"/>
    <n v="46161.996039603968"/>
    <n v="58.003960396032198"/>
    <n v="46623.616000000002"/>
    <n v="-403.6160000000018"/>
  </r>
  <r>
    <s v="1440619"/>
    <s v="BULK JCLEROUX LED"/>
    <x v="4"/>
    <x v="3"/>
    <n v="200567.46"/>
    <n v="201676.82587064678"/>
    <n v="-1109.3658706467832"/>
    <n v="202685.21"/>
    <n v="-2117.75"/>
    <n v="34431"/>
    <n v="34621.496517412932"/>
    <n v="-190.49651741293201"/>
    <n v="34794.603999999999"/>
    <n v="-363.60399999999936"/>
  </r>
  <r>
    <s v="1440619"/>
    <s v="CO2"/>
    <x v="4"/>
    <x v="5"/>
    <n v="2330.7199999999998"/>
    <n v="2285.0196078431368"/>
    <n v="45.700392156863018"/>
    <n v="2330.7199999999998"/>
    <n v="0"/>
    <n v="423.767"/>
    <n v="415.45784313725488"/>
    <n v="8.3091568627451124"/>
    <n v="423.767"/>
    <n v="0"/>
  </r>
  <r>
    <s v="1440622"/>
    <s v=" "/>
    <x v="0"/>
    <x v="0"/>
    <n v="11178.39"/>
    <n v="0"/>
    <n v="11178.39"/>
    <n v="0"/>
    <n v="11178.39"/>
    <n v="0"/>
    <n v="0"/>
    <n v="0"/>
    <n v="0"/>
    <n v="0"/>
  </r>
  <r>
    <s v="1440622"/>
    <s v="OH: BULK PREP DEPREC"/>
    <x v="1"/>
    <x v="0"/>
    <n v="442.44"/>
    <n v="0"/>
    <n v="442.44"/>
    <n v="444.65"/>
    <n v="-2.2099999999999795"/>
    <n v="0"/>
    <n v="0"/>
    <n v="0"/>
    <n v="0"/>
    <n v="0"/>
  </r>
  <r>
    <s v="1440622"/>
    <s v="OH: INDIRECT DEPREC"/>
    <x v="1"/>
    <x v="0"/>
    <n v="1984.45"/>
    <n v="0"/>
    <n v="1984.45"/>
    <n v="1994.37"/>
    <n v="-9.9199999999998454"/>
    <n v="0"/>
    <n v="0"/>
    <n v="0"/>
    <n v="0"/>
    <n v="0"/>
  </r>
  <r>
    <s v="1440622"/>
    <s v="JCL LINE 1          / MACHINE HOUR"/>
    <x v="2"/>
    <x v="0"/>
    <n v="4256.32"/>
    <n v="0"/>
    <n v="4256.32"/>
    <n v="4479.49"/>
    <n v="-223.17000000000007"/>
    <n v="10.49"/>
    <n v="0"/>
    <n v="10.49"/>
    <n v="11.04"/>
    <n v="-0.54999999999999893"/>
  </r>
  <r>
    <s v="1440622"/>
    <s v="OH:UNUSED CAPACITY"/>
    <x v="1"/>
    <x v="0"/>
    <n v="14138.47"/>
    <n v="0"/>
    <n v="14138.47"/>
    <n v="14209.16"/>
    <n v="-70.690000000000509"/>
    <n v="0"/>
    <n v="0"/>
    <n v="0"/>
    <n v="0"/>
    <n v="0"/>
  </r>
  <r>
    <s v="1440622"/>
    <s v="JCL LINE 1          / MACHINE DEPR"/>
    <x v="2"/>
    <x v="0"/>
    <n v="19028.86"/>
    <n v="0"/>
    <n v="19028.86"/>
    <n v="20026.61"/>
    <n v="-997.75"/>
    <n v="10.49"/>
    <n v="0"/>
    <n v="10.49"/>
    <n v="11.04"/>
    <n v="-0.54999999999999893"/>
  </r>
  <r>
    <s v="1440622"/>
    <s v="JCL LINE 1          / LABOUR HOURS"/>
    <x v="2"/>
    <x v="0"/>
    <n v="22410.1"/>
    <n v="0"/>
    <n v="22410.1"/>
    <n v="23584.48"/>
    <n v="-1174.380000000001"/>
    <n v="220.29"/>
    <n v="0"/>
    <n v="220.29"/>
    <n v="231.834"/>
    <n v="-11.544000000000011"/>
  </r>
  <r>
    <s v="1440622"/>
    <s v="OVERHEAD: BULK PREP"/>
    <x v="1"/>
    <x v="0"/>
    <n v="25501.9"/>
    <n v="0"/>
    <n v="25501.9"/>
    <n v="25629.41"/>
    <n v="-127.5099999999984"/>
    <n v="0"/>
    <n v="0"/>
    <n v="0"/>
    <n v="0"/>
    <n v="0"/>
  </r>
  <r>
    <s v="1440622"/>
    <s v="OVERHEAD: INDIRECT"/>
    <x v="1"/>
    <x v="0"/>
    <n v="55909.07"/>
    <n v="0"/>
    <n v="55909.07"/>
    <n v="56188.62"/>
    <n v="-279.55000000000291"/>
    <n v="0"/>
    <n v="0"/>
    <n v="0"/>
    <n v="0"/>
    <n v="0"/>
  </r>
  <r>
    <s v="1440622"/>
    <s v="JCLEROUX LEDOMN     12X750ML"/>
    <x v="3"/>
    <x v="4"/>
    <n v="-1470561.19"/>
    <n v="0"/>
    <n v="-1470561.19"/>
    <n v="-1470561.2"/>
    <n v="1.0000000009313226E-2"/>
    <n v="-8059"/>
    <n v="0"/>
    <n v="-8059"/>
    <n v="-8059"/>
    <n v="0"/>
  </r>
  <r>
    <s v="1440622"/>
    <s v="LAB 100X125MMWHT SEMI-GLOSSS/ADHOUTERCTN"/>
    <x v="4"/>
    <x v="2"/>
    <n v="55.33"/>
    <n v="0"/>
    <n v="55.33"/>
    <n v="0"/>
    <n v="55.33"/>
    <n v="650"/>
    <n v="0"/>
    <n v="650"/>
    <n v="0"/>
    <n v="650"/>
  </r>
  <r>
    <s v="1440622"/>
    <s v="LAB JCLEROUX LEDOMN 750 7.5%     V9H BCK"/>
    <x v="4"/>
    <x v="2"/>
    <n v="5289.16"/>
    <n v="5300.5615763546803"/>
    <n v="-11.401576354680401"/>
    <n v="5380.07"/>
    <n v="-90.909999999999854"/>
    <n v="96500"/>
    <n v="96708"/>
    <n v="-208"/>
    <n v="98158.62"/>
    <n v="-1658.6199999999953"/>
  </r>
  <r>
    <s v="1440622"/>
    <s v="PAR CHIP 12X750 BN0503           V3"/>
    <x v="4"/>
    <x v="2"/>
    <n v="8356.3799999999992"/>
    <n v="8349.1243781094545"/>
    <n v="7.2556218905447167"/>
    <n v="8390.8700000000008"/>
    <n v="-34.490000000001601"/>
    <n v="8066"/>
    <n v="8059"/>
    <n v="7"/>
    <n v="8099.2950000000001"/>
    <n v="-33.295000000000073"/>
  </r>
  <r>
    <s v="1440622"/>
    <s v="LAB JCLEROUX LEDOMN 750 V6 BDY"/>
    <x v="4"/>
    <x v="2"/>
    <n v="22980.51"/>
    <n v="23030.039408866996"/>
    <n v="-49.529408866997983"/>
    <n v="23375.49"/>
    <n v="-394.9800000000032"/>
    <n v="96500"/>
    <n v="96708"/>
    <n v="-208"/>
    <n v="98158.62"/>
    <n v="-1658.6199999999953"/>
  </r>
  <r>
    <s v="1440622"/>
    <s v="LAB JCLEROUX LEDOMN 750 V8 NCK"/>
    <x v="4"/>
    <x v="2"/>
    <n v="29612.09"/>
    <n v="29583.940886699507"/>
    <n v="28.1491133004929"/>
    <n v="30027.7"/>
    <n v="-415.61000000000058"/>
    <n v="96800"/>
    <n v="96708"/>
    <n v="92"/>
    <n v="98158.62"/>
    <n v="-1358.6199999999953"/>
  </r>
  <r>
    <s v="1440622"/>
    <s v="WIR JCLEROUX GEN SPARK       750&amp;1.5L V2"/>
    <x v="4"/>
    <x v="2"/>
    <n v="45529.440000000002"/>
    <n v="45471.137254901958"/>
    <n v="58.302745098044397"/>
    <n v="46380.56"/>
    <n v="-851.11999999999534"/>
    <n v="96832"/>
    <n v="96708"/>
    <n v="124"/>
    <n v="98642.16"/>
    <n v="-1810.1600000000035"/>
  </r>
  <r>
    <s v="1440622"/>
    <s v="FOI+RIB JCLEROUX LEDOMN 34X127 ALU 750V6"/>
    <x v="4"/>
    <x v="2"/>
    <n v="93893.73"/>
    <n v="90843.339901477826"/>
    <n v="3050.3900985221699"/>
    <n v="92205.99"/>
    <n v="1687.7399999999907"/>
    <n v="99955"/>
    <n v="96708"/>
    <n v="3247"/>
    <n v="98158.62"/>
    <n v="1796.3800000000047"/>
  </r>
  <r>
    <s v="1440622"/>
    <s v="CTN JCLEROUX LEDOMN 12X750 BN503 V6"/>
    <x v="4"/>
    <x v="2"/>
    <n v="96042.15"/>
    <n v="96305.054187192116"/>
    <n v="-262.90418719212175"/>
    <n v="97749.63"/>
    <n v="-1707.4800000000105"/>
    <n v="8037"/>
    <n v="8059"/>
    <n v="-22"/>
    <n v="8179.8850000000002"/>
    <n v="-142.88500000000022"/>
  </r>
  <r>
    <s v="1440622"/>
    <s v="CORK SPARK FIRST UNPRT 750 1 DISK"/>
    <x v="4"/>
    <x v="2"/>
    <n v="100738.35"/>
    <n v="100607.26368159204"/>
    <n v="131.08631840796443"/>
    <n v="101110.3"/>
    <n v="-371.94999999999709"/>
    <n v="96834"/>
    <n v="96708"/>
    <n v="126"/>
    <n v="97191.54"/>
    <n v="-357.5399999999936"/>
  </r>
  <r>
    <s v="1440622"/>
    <s v="BOT 0503 750 GRN   CORK  SPARKLING   NEW"/>
    <x v="4"/>
    <x v="2"/>
    <n v="485823.68"/>
    <n v="485031.2376237624"/>
    <n v="792.44237623759545"/>
    <n v="489881.55"/>
    <n v="-4057.8699999999953"/>
    <n v="96866"/>
    <n v="96708"/>
    <n v="158"/>
    <n v="97675.08"/>
    <n v="-809.08000000000175"/>
  </r>
  <r>
    <s v="1440622"/>
    <s v="BULK JCLEROUX LED"/>
    <x v="4"/>
    <x v="3"/>
    <n v="422507.58"/>
    <n v="422506.92537313432"/>
    <n v="0.65462686569662765"/>
    <n v="424619.46"/>
    <n v="-2111.8800000000047"/>
    <n v="72531"/>
    <n v="72531"/>
    <n v="0"/>
    <n v="72893.654999999999"/>
    <n v="-362.65499999999884"/>
  </r>
  <r>
    <s v="1440622"/>
    <s v="CO2"/>
    <x v="4"/>
    <x v="5"/>
    <n v="4882.79"/>
    <n v="4787.0392156862745"/>
    <n v="95.750784313725489"/>
    <n v="4882.78"/>
    <n v="1.0000000000218279E-2"/>
    <n v="887.779"/>
    <n v="870.37156862745087"/>
    <n v="17.407431372549127"/>
    <n v="887.779"/>
    <n v="0"/>
  </r>
  <r>
    <s v="1440624"/>
    <s v=" "/>
    <x v="0"/>
    <x v="0"/>
    <n v="-9184.8799999999992"/>
    <n v="0"/>
    <n v="-9184.8799999999992"/>
    <n v="0"/>
    <n v="-9184.8799999999992"/>
    <n v="0"/>
    <n v="0"/>
    <n v="0"/>
    <n v="0"/>
    <n v="0"/>
  </r>
  <r>
    <s v="1440624"/>
    <s v="OH: BULK PREP DEPREC"/>
    <x v="1"/>
    <x v="0"/>
    <n v="220.58"/>
    <n v="0"/>
    <n v="220.58"/>
    <n v="222.9"/>
    <n v="-2.3199999999999932"/>
    <n v="0"/>
    <n v="0"/>
    <n v="0"/>
    <n v="0"/>
    <n v="0"/>
  </r>
  <r>
    <s v="1440624"/>
    <s v="OH: INDIRECT DEPREC"/>
    <x v="1"/>
    <x v="0"/>
    <n v="989.34"/>
    <n v="0"/>
    <n v="989.34"/>
    <n v="999.78"/>
    <n v="-10.439999999999941"/>
    <n v="0"/>
    <n v="0"/>
    <n v="0"/>
    <n v="0"/>
    <n v="0"/>
  </r>
  <r>
    <s v="1440624"/>
    <s v="JCL LINE 1          / MACHINE HOUR"/>
    <x v="2"/>
    <x v="0"/>
    <n v="1858.34"/>
    <n v="0"/>
    <n v="1858.34"/>
    <n v="2245.58"/>
    <n v="-387.24"/>
    <n v="4.58"/>
    <n v="0"/>
    <n v="4.58"/>
    <n v="5.5339999999999998"/>
    <n v="-0.95399999999999974"/>
  </r>
  <r>
    <s v="1440624"/>
    <s v="OH:UNUSED CAPACITY"/>
    <x v="1"/>
    <x v="0"/>
    <n v="7048.67"/>
    <n v="0"/>
    <n v="7048.67"/>
    <n v="7123.09"/>
    <n v="-74.420000000000073"/>
    <n v="0"/>
    <n v="0"/>
    <n v="0"/>
    <n v="0"/>
    <n v="0"/>
  </r>
  <r>
    <s v="1440624"/>
    <s v="JCL LINE 1          / MACHINE DEPR"/>
    <x v="2"/>
    <x v="0"/>
    <n v="8308.1200000000008"/>
    <n v="0"/>
    <n v="8308.1200000000008"/>
    <n v="10039.4"/>
    <n v="-1731.2799999999988"/>
    <n v="4.58"/>
    <n v="0"/>
    <n v="4.58"/>
    <n v="5.5339999999999998"/>
    <n v="-0.95399999999999974"/>
  </r>
  <r>
    <s v="1440624"/>
    <s v="JCL LINE 1          / LABOUR HOURS"/>
    <x v="2"/>
    <x v="0"/>
    <n v="9784.39"/>
    <n v="0"/>
    <n v="9784.39"/>
    <n v="11822.97"/>
    <n v="-2038.58"/>
    <n v="96.18"/>
    <n v="0"/>
    <n v="96.18"/>
    <n v="116.21899999999999"/>
    <n v="-20.038999999999987"/>
  </r>
  <r>
    <s v="1440624"/>
    <s v="OVERHEAD: BULK PREP"/>
    <x v="1"/>
    <x v="0"/>
    <n v="12713.86"/>
    <n v="0"/>
    <n v="12713.86"/>
    <n v="12848.1"/>
    <n v="-134.23999999999978"/>
    <n v="0"/>
    <n v="0"/>
    <n v="0"/>
    <n v="0"/>
    <n v="0"/>
  </r>
  <r>
    <s v="1440624"/>
    <s v="OVERHEAD: INDIRECT"/>
    <x v="1"/>
    <x v="0"/>
    <n v="27873.21"/>
    <n v="0"/>
    <n v="27873.21"/>
    <n v="28167.52"/>
    <n v="-294.31000000000131"/>
    <n v="0"/>
    <n v="0"/>
    <n v="0"/>
    <n v="0"/>
    <n v="0"/>
  </r>
  <r>
    <s v="1440624"/>
    <s v="JCLEROUX LEDOMN 12X750ML PROMO"/>
    <x v="3"/>
    <x v="4"/>
    <n v="-734932.56"/>
    <n v="0"/>
    <n v="-734932.56"/>
    <n v="-734932.57"/>
    <n v="9.9999998928979039E-3"/>
    <n v="-4040"/>
    <n v="0"/>
    <n v="-4040"/>
    <n v="-4040"/>
    <n v="0"/>
  </r>
  <r>
    <s v="1440624"/>
    <s v="CORK SPARK FIRST UNPRT 750"/>
    <x v="4"/>
    <x v="2"/>
    <n v="61079.97"/>
    <n v="0"/>
    <n v="61079.97"/>
    <n v="0"/>
    <n v="61079.97"/>
    <n v="49000"/>
    <n v="0"/>
    <n v="49000"/>
    <n v="0"/>
    <n v="49000"/>
  </r>
  <r>
    <s v="1440624"/>
    <s v="LAB 100X125MMWHT SEMI-GLOSSS/ADHOUTERCTN"/>
    <x v="4"/>
    <x v="2"/>
    <n v="0"/>
    <n v="343.88118811881191"/>
    <n v="-343.88118811881191"/>
    <n v="347.32"/>
    <n v="-347.32"/>
    <n v="0"/>
    <n v="4040"/>
    <n v="-4040"/>
    <n v="4080.4"/>
    <n v="-4080.4"/>
  </r>
  <r>
    <s v="1440624"/>
    <s v="LAB JCLEROUX LEDOMN 750 7.5%     V9H BCK"/>
    <x v="4"/>
    <x v="2"/>
    <n v="2658.83"/>
    <n v="2657.192118226601"/>
    <n v="1.6378817733989308"/>
    <n v="2697.05"/>
    <n v="-38.220000000000255"/>
    <n v="48510"/>
    <n v="48480"/>
    <n v="30"/>
    <n v="49207.199999999997"/>
    <n v="-697.19999999999709"/>
  </r>
  <r>
    <s v="1440624"/>
    <s v="PAR CHIP 12X750 BN0503           V3"/>
    <x v="4"/>
    <x v="2"/>
    <n v="4193.7299999999996"/>
    <n v="4185.4427860696514"/>
    <n v="8.2872139303481163"/>
    <n v="4206.37"/>
    <n v="-12.640000000000327"/>
    <n v="4048"/>
    <n v="4040"/>
    <n v="8"/>
    <n v="4060.2"/>
    <n v="-12.199999999999818"/>
  </r>
  <r>
    <s v="1440624"/>
    <s v="LAB JCLEROUX LEDOMN 750 V6 BDY"/>
    <x v="4"/>
    <x v="2"/>
    <n v="11668.86"/>
    <n v="11545.024630541871"/>
    <n v="123.83536945812921"/>
    <n v="11718.2"/>
    <n v="-49.340000000000146"/>
    <n v="49000"/>
    <n v="48480"/>
    <n v="520"/>
    <n v="49207.199999999997"/>
    <n v="-207.19999999999709"/>
  </r>
  <r>
    <s v="1440624"/>
    <s v="LAB JCLEROUX GEN  750  NCK PROMO"/>
    <x v="4"/>
    <x v="2"/>
    <n v="13892.13"/>
    <n v="13809.52709359606"/>
    <n v="82.602906403939414"/>
    <n v="14016.67"/>
    <n v="-124.54000000000087"/>
    <n v="48770"/>
    <n v="48480"/>
    <n v="290"/>
    <n v="49207.199999999997"/>
    <n v="-437.19999999999709"/>
  </r>
  <r>
    <s v="1440624"/>
    <s v="WIR JCLEROUX GEN SPARK       750&amp;1.5L V2"/>
    <x v="4"/>
    <x v="2"/>
    <n v="22836.19"/>
    <n v="22794.813725490196"/>
    <n v="41.376274509802897"/>
    <n v="23250.71"/>
    <n v="-414.52000000000044"/>
    <n v="48568"/>
    <n v="48480"/>
    <n v="88"/>
    <n v="49449.599999999999"/>
    <n v="-881.59999999999854"/>
  </r>
  <r>
    <s v="1440624"/>
    <s v="CTN JCLEROUXLEDOMN GEN 12X750 BN503PROMO"/>
    <x v="4"/>
    <x v="2"/>
    <n v="25591"/>
    <n v="25371.201970443351"/>
    <n v="219.79802955664854"/>
    <n v="25751.77"/>
    <n v="-160.77000000000044"/>
    <n v="4075"/>
    <n v="4040"/>
    <n v="35"/>
    <n v="4100.6000000000004"/>
    <n v="-25.600000000000364"/>
  </r>
  <r>
    <s v="1440624"/>
    <s v="CORK SPARK FIRST UNPRT 750 1 DISK"/>
    <x v="4"/>
    <x v="2"/>
    <n v="0"/>
    <n v="50434.716417910451"/>
    <n v="-50434.716417910451"/>
    <n v="50686.89"/>
    <n v="-50686.89"/>
    <n v="0"/>
    <n v="48480"/>
    <n v="-48480"/>
    <n v="48722.400000000001"/>
    <n v="-48722.400000000001"/>
  </r>
  <r>
    <s v="1440624"/>
    <s v="FOI+RIBJCLEROUXLEDOMN34X127ALU750PROMOV2"/>
    <x v="4"/>
    <x v="2"/>
    <n v="75891.75"/>
    <n v="66895.083743842362"/>
    <n v="8996.6662561576377"/>
    <n v="67898.509999999995"/>
    <n v="7993.2400000000052"/>
    <n v="55000"/>
    <n v="48480"/>
    <n v="6520"/>
    <n v="49207.199999999997"/>
    <n v="5792.8000000000029"/>
  </r>
  <r>
    <s v="1440624"/>
    <s v="BOT 0503 750 GRN   CORK  SPARKLING   NEW"/>
    <x v="4"/>
    <x v="2"/>
    <n v="244421.48"/>
    <n v="243147.56435643564"/>
    <n v="1273.9156435643672"/>
    <n v="245579.04"/>
    <n v="-1157.5599999999977"/>
    <n v="48734"/>
    <n v="48480"/>
    <n v="254"/>
    <n v="48964.800000000003"/>
    <n v="-230.80000000000291"/>
  </r>
  <r>
    <s v="1440624"/>
    <s v="BULK JCLEROUX LED"/>
    <x v="4"/>
    <x v="3"/>
    <n v="210639.24"/>
    <n v="211803.94029850746"/>
    <n v="-1164.700298507465"/>
    <n v="212862.96"/>
    <n v="-2223.7200000000012"/>
    <n v="36160"/>
    <n v="36360"/>
    <n v="-200"/>
    <n v="36541.800000000003"/>
    <n v="-381.80000000000291"/>
  </r>
  <r>
    <s v="1440624"/>
    <s v="CO2"/>
    <x v="4"/>
    <x v="5"/>
    <n v="2447.75"/>
    <n v="2399.7549019607845"/>
    <n v="47.995098039215463"/>
    <n v="2447.75"/>
    <n v="0"/>
    <n v="445.04599999999999"/>
    <n v="436.31960784313725"/>
    <n v="8.7263921568627438"/>
    <n v="445.04599999999999"/>
    <n v="0"/>
  </r>
  <r>
    <s v="1440626"/>
    <s v=" "/>
    <x v="0"/>
    <x v="0"/>
    <n v="6280.41"/>
    <n v="0"/>
    <n v="6280.41"/>
    <n v="0"/>
    <n v="6280.41"/>
    <n v="0"/>
    <n v="0"/>
    <n v="0"/>
    <n v="0"/>
    <n v="0"/>
  </r>
  <r>
    <s v="1440626"/>
    <s v="OH: BULK PREP DEPREC"/>
    <x v="1"/>
    <x v="0"/>
    <n v="245.98"/>
    <n v="0"/>
    <n v="245.98"/>
    <n v="247.33"/>
    <n v="-1.3500000000000227"/>
    <n v="0"/>
    <n v="0"/>
    <n v="0"/>
    <n v="0"/>
    <n v="0"/>
  </r>
  <r>
    <s v="1440626"/>
    <s v="OH: INDIRECT DEPREC"/>
    <x v="1"/>
    <x v="0"/>
    <n v="1103.29"/>
    <n v="0"/>
    <n v="1103.29"/>
    <n v="1109.33"/>
    <n v="-6.0399999999999636"/>
    <n v="0"/>
    <n v="0"/>
    <n v="0"/>
    <n v="0"/>
    <n v="0"/>
  </r>
  <r>
    <s v="1440626"/>
    <s v="JCL LINE 1          / MACHINE HOUR"/>
    <x v="2"/>
    <x v="0"/>
    <n v="2365.52"/>
    <n v="0"/>
    <n v="2365.52"/>
    <n v="2491.63"/>
    <n v="-126.11000000000013"/>
    <n v="5.83"/>
    <n v="0"/>
    <n v="5.83"/>
    <n v="6.141"/>
    <n v="-0.31099999999999994"/>
  </r>
  <r>
    <s v="1440626"/>
    <s v="OH:UNUSED CAPACITY"/>
    <x v="1"/>
    <x v="0"/>
    <n v="7860.55"/>
    <n v="0"/>
    <n v="7860.55"/>
    <n v="7903.58"/>
    <n v="-43.029999999999745"/>
    <n v="0"/>
    <n v="0"/>
    <n v="0"/>
    <n v="0"/>
    <n v="0"/>
  </r>
  <r>
    <s v="1440626"/>
    <s v="JCL LINE 1          / MACHINE DEPR"/>
    <x v="2"/>
    <x v="0"/>
    <n v="10575.62"/>
    <n v="0"/>
    <n v="10575.62"/>
    <n v="11139.42"/>
    <n v="-563.79999999999927"/>
    <n v="5.83"/>
    <n v="0"/>
    <n v="5.83"/>
    <n v="6.141"/>
    <n v="-0.31099999999999994"/>
  </r>
  <r>
    <s v="1440626"/>
    <s v="JCL LINE 1          / LABOUR HOURS"/>
    <x v="2"/>
    <x v="0"/>
    <n v="12454.8"/>
    <n v="0"/>
    <n v="12454.8"/>
    <n v="13118.42"/>
    <n v="-663.6200000000008"/>
    <n v="122.43"/>
    <n v="0"/>
    <n v="122.43"/>
    <n v="128.953"/>
    <n v="-6.5229999999999961"/>
  </r>
  <r>
    <s v="1440626"/>
    <s v="OVERHEAD: BULK PREP"/>
    <x v="1"/>
    <x v="0"/>
    <n v="14178.27"/>
    <n v="0"/>
    <n v="14178.27"/>
    <n v="14255.87"/>
    <n v="-77.600000000000364"/>
    <n v="0"/>
    <n v="0"/>
    <n v="0"/>
    <n v="0"/>
    <n v="0"/>
  </r>
  <r>
    <s v="1440626"/>
    <s v="OVERHEAD: INDIRECT"/>
    <x v="1"/>
    <x v="0"/>
    <n v="31083.72"/>
    <n v="0"/>
    <n v="31083.72"/>
    <n v="31253.85"/>
    <n v="-170.12999999999738"/>
    <n v="0"/>
    <n v="0"/>
    <n v="0"/>
    <n v="0"/>
    <n v="0"/>
  </r>
  <r>
    <s v="1440626"/>
    <s v="JCLEROUX LEDOMN 12X750ML PROMO"/>
    <x v="3"/>
    <x v="4"/>
    <n v="-815459.7"/>
    <n v="0"/>
    <n v="-815459.7"/>
    <n v="-815459.72"/>
    <n v="2.0000000018626451E-2"/>
    <n v="-4482.6660000000002"/>
    <n v="0"/>
    <n v="-4482.6660000000002"/>
    <n v="-4482.6660000000002"/>
    <n v="0"/>
  </r>
  <r>
    <s v="1440626"/>
    <s v="LAB 100X125MMWHT SEMI-GLOSSS/ADHOUTERCTN"/>
    <x v="4"/>
    <x v="2"/>
    <n v="0"/>
    <n v="381.56435643564356"/>
    <n v="-381.56435643564356"/>
    <n v="385.38"/>
    <n v="-385.38"/>
    <n v="0"/>
    <n v="4482.6663366336634"/>
    <n v="-4482.6663366336634"/>
    <n v="4527.4930000000004"/>
    <n v="-4527.4930000000004"/>
  </r>
  <r>
    <s v="1440626"/>
    <s v="LAB JCLEROUX LEDOMN 750 7.5%     V9H BCK"/>
    <x v="4"/>
    <x v="2"/>
    <n v="2965.22"/>
    <n v="2948.3349753694583"/>
    <n v="16.885024630541466"/>
    <n v="2992.56"/>
    <n v="-27.340000000000146"/>
    <n v="54100"/>
    <n v="53791.992118226604"/>
    <n v="308.00788177339564"/>
    <n v="54598.872000000003"/>
    <n v="-498.87200000000303"/>
  </r>
  <r>
    <s v="1440626"/>
    <s v="PAR CHIP 12X750 BN0503           V3"/>
    <x v="4"/>
    <x v="2"/>
    <n v="4634.03"/>
    <n v="4644.039800995025"/>
    <n v="-10.009800995025216"/>
    <n v="4667.26"/>
    <n v="-33.230000000000473"/>
    <n v="4473"/>
    <n v="4482.6656716417911"/>
    <n v="-9.6656716417910502"/>
    <n v="4505.0789999999997"/>
    <n v="-32.078999999999724"/>
  </r>
  <r>
    <s v="1440626"/>
    <s v="LAB JCLEROUX LEDOMN 750 V6 BDY"/>
    <x v="4"/>
    <x v="2"/>
    <n v="12859.56"/>
    <n v="12810.029556650246"/>
    <n v="49.530443349753114"/>
    <n v="13002.18"/>
    <n v="-142.6200000000008"/>
    <n v="54000"/>
    <n v="53791.992118226604"/>
    <n v="208.00788177339564"/>
    <n v="54598.872000000003"/>
    <n v="-598.87200000000303"/>
  </r>
  <r>
    <s v="1440626"/>
    <s v="LAB JCLEROUX GEN  750  NCK PROMO"/>
    <x v="4"/>
    <x v="2"/>
    <n v="15353.41"/>
    <n v="15322.650246305418"/>
    <n v="30.759753694581377"/>
    <n v="15552.49"/>
    <n v="-199.07999999999993"/>
    <n v="53900"/>
    <n v="53791.992118226604"/>
    <n v="108.00788177339564"/>
    <n v="54598.872000000003"/>
    <n v="-698.87200000000303"/>
  </r>
  <r>
    <s v="1440626"/>
    <s v="WIR JCLEROUX GEN SPARK       750&amp;1.5L V2"/>
    <x v="4"/>
    <x v="2"/>
    <n v="25398.720000000001"/>
    <n v="25292.460784313724"/>
    <n v="106.25921568627746"/>
    <n v="25798.31"/>
    <n v="-399.59000000000015"/>
    <n v="54018"/>
    <n v="53791.992156862747"/>
    <n v="226.00784313725308"/>
    <n v="54867.832000000002"/>
    <n v="-849.83200000000215"/>
  </r>
  <r>
    <s v="1440626"/>
    <s v="CTN JCLEROUXLEDOMN GEN 12X750 BN503PROMO"/>
    <x v="4"/>
    <x v="2"/>
    <n v="28209.759999999998"/>
    <n v="28151.142857142859"/>
    <n v="58.617142857139697"/>
    <n v="28573.41"/>
    <n v="-363.65000000000146"/>
    <n v="4492"/>
    <n v="4482.6660098522161"/>
    <n v="9.3339901477838794"/>
    <n v="4549.9059999999999"/>
    <n v="-57.905999999999949"/>
  </r>
  <r>
    <s v="1440626"/>
    <s v="CORK SPARK FIRST UNPRT 750 1 DISK"/>
    <x v="4"/>
    <x v="2"/>
    <n v="56177.279999999999"/>
    <n v="55960.885572139305"/>
    <n v="216.39442786069412"/>
    <n v="56240.69"/>
    <n v="-63.410000000003492"/>
    <n v="54000"/>
    <n v="53791.992039801"/>
    <n v="208.00796019900008"/>
    <n v="54060.951999999997"/>
    <n v="-60.951999999997497"/>
  </r>
  <r>
    <s v="1440626"/>
    <s v="FOI+RIBJCLEROUXLEDOMN34X127ALU750PROMOV2"/>
    <x v="4"/>
    <x v="2"/>
    <n v="76236.710000000006"/>
    <n v="74224.827586206899"/>
    <n v="2011.8824137931078"/>
    <n v="75338.2"/>
    <n v="898.51000000000931"/>
    <n v="55250"/>
    <n v="53791.992118226604"/>
    <n v="1458.0078817733956"/>
    <n v="54598.872000000003"/>
    <n v="651.12799999999697"/>
  </r>
  <r>
    <s v="1440626"/>
    <s v="BOT 0503 750 GRN   CORK  SPARKLING   NEW"/>
    <x v="4"/>
    <x v="2"/>
    <n v="269859.7"/>
    <n v="269789.43564356433"/>
    <n v="70.264356435684022"/>
    <n v="272487.33"/>
    <n v="-2627.6300000000047"/>
    <n v="53806"/>
    <n v="53791.992079207914"/>
    <n v="14.007920792086225"/>
    <n v="54329.911999999997"/>
    <n v="-523.91199999999662"/>
  </r>
  <r>
    <s v="1440626"/>
    <s v="BULK JCLEROUX LED"/>
    <x v="4"/>
    <x v="3"/>
    <n v="234901.19"/>
    <n v="235011.47263681592"/>
    <n v="-110.28263681591488"/>
    <n v="236186.53"/>
    <n v="-1285.3399999999965"/>
    <n v="40325"/>
    <n v="40343.994029850743"/>
    <n v="-18.994029850742663"/>
    <n v="40545.714"/>
    <n v="-220.71399999999994"/>
  </r>
  <r>
    <s v="1440626"/>
    <s v="CO2"/>
    <x v="4"/>
    <x v="5"/>
    <n v="2715.96"/>
    <n v="2662.705882352941"/>
    <n v="53.254117647059047"/>
    <n v="2715.96"/>
    <n v="0"/>
    <n v="493.81"/>
    <n v="484.12745098039215"/>
    <n v="9.6825490196078476"/>
    <n v="493.81"/>
    <n v="0"/>
  </r>
  <r>
    <s v="1440708"/>
    <s v=" "/>
    <x v="0"/>
    <x v="0"/>
    <n v="391.1"/>
    <n v="0"/>
    <n v="391.1"/>
    <n v="0"/>
    <n v="391.1"/>
    <n v="0"/>
    <n v="0"/>
    <n v="0"/>
    <n v="0"/>
    <n v="0"/>
  </r>
  <r>
    <s v="1440708"/>
    <s v="OH: BULK PREP DEPREC"/>
    <x v="1"/>
    <x v="0"/>
    <n v="1.77"/>
    <n v="0"/>
    <n v="1.77"/>
    <n v="1.53"/>
    <n v="0.24"/>
    <n v="0"/>
    <n v="0"/>
    <n v="0"/>
    <n v="0"/>
    <n v="0"/>
  </r>
  <r>
    <s v="1440708"/>
    <s v="OH: INDIRECT DEPREC"/>
    <x v="1"/>
    <x v="0"/>
    <n v="7.93"/>
    <n v="0"/>
    <n v="7.93"/>
    <n v="6.85"/>
    <n v="1.08"/>
    <n v="0"/>
    <n v="0"/>
    <n v="0"/>
    <n v="0"/>
    <n v="0"/>
  </r>
  <r>
    <s v="1440708"/>
    <s v="OH:UNUSED CAPACITY"/>
    <x v="1"/>
    <x v="0"/>
    <n v="56.53"/>
    <n v="0"/>
    <n v="56.53"/>
    <n v="48.83"/>
    <n v="7.7000000000000028"/>
    <n v="0"/>
    <n v="0"/>
    <n v="0"/>
    <n v="0"/>
    <n v="0"/>
  </r>
  <r>
    <s v="1440708"/>
    <s v="OVERHEAD: BULK PREP"/>
    <x v="1"/>
    <x v="0"/>
    <n v="101.96"/>
    <n v="0"/>
    <n v="101.96"/>
    <n v="88.07"/>
    <n v="13.89"/>
    <n v="0"/>
    <n v="0"/>
    <n v="0"/>
    <n v="0"/>
    <n v="0"/>
  </r>
  <r>
    <s v="1440708"/>
    <s v="OVERHEAD: INDIRECT"/>
    <x v="1"/>
    <x v="0"/>
    <n v="223.54"/>
    <n v="0"/>
    <n v="223.54"/>
    <n v="193.08"/>
    <n v="30.45999999999998"/>
    <n v="0"/>
    <n v="0"/>
    <n v="0"/>
    <n v="0"/>
    <n v="0"/>
  </r>
  <r>
    <s v="1440708"/>
    <s v="JCL CHAMPENOIS      / MACHINE DEPR"/>
    <x v="2"/>
    <x v="0"/>
    <n v="1767.6"/>
    <n v="0"/>
    <n v="1767.6"/>
    <n v="1844.78"/>
    <n v="-77.180000000000064"/>
    <n v="6"/>
    <n v="0"/>
    <n v="6"/>
    <n v="6.2619999999999996"/>
    <n v="-0.26199999999999957"/>
  </r>
  <r>
    <s v="1440708"/>
    <s v="JCL CHAMPENOIS      / MACHINE HOUR"/>
    <x v="2"/>
    <x v="0"/>
    <n v="2365.29"/>
    <n v="0"/>
    <n v="2365.29"/>
    <n v="2468.58"/>
    <n v="-103.28999999999996"/>
    <n v="6"/>
    <n v="0"/>
    <n v="6"/>
    <n v="6.2619999999999996"/>
    <n v="-0.26199999999999957"/>
  </r>
  <r>
    <s v="1440708"/>
    <s v="JCL CHAMPENOIS      / LABOUR HOURS"/>
    <x v="2"/>
    <x v="0"/>
    <n v="2848.96"/>
    <n v="0"/>
    <n v="2848.96"/>
    <n v="2973.37"/>
    <n v="-124.40999999999985"/>
    <n v="36"/>
    <n v="0"/>
    <n v="36"/>
    <n v="37.572000000000003"/>
    <n v="-1.5720000000000027"/>
  </r>
  <r>
    <s v="1440708"/>
    <s v="ULS JCLEROUX LAVAL ROSE   1X750ML  DGO"/>
    <x v="3"/>
    <x v="1"/>
    <n v="-127315.85"/>
    <n v="0"/>
    <n v="-127315.85"/>
    <n v="-127315.58"/>
    <n v="-0.27000000000407454"/>
    <n v="-6262"/>
    <n v="0"/>
    <n v="-6262"/>
    <n v="-6262"/>
    <n v="0"/>
  </r>
  <r>
    <s v="1440708"/>
    <s v="ULS JCLEROUX LAVAL     1X750ML  MDC"/>
    <x v="4"/>
    <x v="1"/>
    <n v="101684.52"/>
    <n v="102587.37"/>
    <n v="-902.84999999999127"/>
    <n v="102587.37"/>
    <n v="-902.84999999999127"/>
    <n v="6300"/>
    <n v="6355.93"/>
    <n v="-55.930000000000291"/>
    <n v="6355.93"/>
    <n v="-55.930000000000291"/>
  </r>
  <r>
    <s v="1440708"/>
    <s v="WIR JCLEROUX MCC GENERIC     750&amp;1.5L V2"/>
    <x v="4"/>
    <x v="2"/>
    <n v="4092.89"/>
    <n v="3758.0098039215686"/>
    <n v="334.88019607843125"/>
    <n v="3833.17"/>
    <n v="259.7199999999998"/>
    <n v="6820"/>
    <n v="6262"/>
    <n v="558"/>
    <n v="6387.24"/>
    <n v="432.76000000000022"/>
  </r>
  <r>
    <s v="1440708"/>
    <s v="CORK SPARK MCC   EXTRA 750 V2"/>
    <x v="4"/>
    <x v="2"/>
    <n v="10155.98"/>
    <n v="10094.716417910447"/>
    <n v="61.263582089552074"/>
    <n v="10145.19"/>
    <n v="10.789999999999054"/>
    <n v="6300"/>
    <n v="6262"/>
    <n v="38"/>
    <n v="6293.31"/>
    <n v="6.6899999999995998"/>
  </r>
  <r>
    <s v="1440708"/>
    <s v="DOSAGE LA VALLEE ROSE NEW"/>
    <x v="4"/>
    <x v="3"/>
    <n v="3617.78"/>
    <n v="3124.77"/>
    <n v="493.01000000000022"/>
    <n v="3124.77"/>
    <n v="493.01000000000022"/>
    <n v="290"/>
    <n v="250.48"/>
    <n v="39.52000000000001"/>
    <n v="250.48"/>
    <n v="39.52000000000001"/>
  </r>
  <r>
    <s v="1440731"/>
    <s v=" "/>
    <x v="0"/>
    <x v="0"/>
    <n v="469.03"/>
    <n v="0"/>
    <n v="469.03"/>
    <n v="0"/>
    <n v="469.03"/>
    <n v="0"/>
    <n v="0"/>
    <n v="0"/>
    <n v="0"/>
    <n v="0"/>
  </r>
  <r>
    <s v="1440731"/>
    <s v="JCL RIBBON ROOM     / MACHINE DEPR"/>
    <x v="2"/>
    <x v="0"/>
    <n v="93.69"/>
    <n v="0"/>
    <n v="93.69"/>
    <n v="95.9"/>
    <n v="-2.210000000000008"/>
    <n v="7.98"/>
    <n v="0"/>
    <n v="7.98"/>
    <n v="8.1690000000000005"/>
    <n v="-0.18900000000000006"/>
  </r>
  <r>
    <s v="1440731"/>
    <s v="JCL RIBBON ROOM     / MACHINE HOUR"/>
    <x v="2"/>
    <x v="0"/>
    <n v="240.52"/>
    <n v="0"/>
    <n v="240.52"/>
    <n v="246.22"/>
    <n v="-5.6999999999999886"/>
    <n v="7.98"/>
    <n v="0"/>
    <n v="7.98"/>
    <n v="8.1690000000000005"/>
    <n v="-0.18900000000000006"/>
  </r>
  <r>
    <s v="1440731"/>
    <s v="JCL RIBBON ROOM     / LABOUR HOURS"/>
    <x v="2"/>
    <x v="0"/>
    <n v="8015.91"/>
    <n v="0"/>
    <n v="8015.91"/>
    <n v="8204.36"/>
    <n v="-188.45000000000073"/>
    <n v="79.8"/>
    <n v="0"/>
    <n v="79.8"/>
    <n v="81.676000000000002"/>
    <n v="-1.8760000000000048"/>
  </r>
  <r>
    <s v="1440731"/>
    <s v="FOI+RIB JCLEROUX LACHSN 34X127 ALU 750V6"/>
    <x v="3"/>
    <x v="2"/>
    <n v="-34336.58"/>
    <n v="0"/>
    <n v="-34336.58"/>
    <n v="-34336.65"/>
    <n v="6.9999999999708962E-2"/>
    <n v="-37980"/>
    <n v="0"/>
    <n v="-37980"/>
    <n v="-37980"/>
    <n v="0"/>
  </r>
  <r>
    <s v="1440731"/>
    <s v="RIB JCLEROUX      CAMEL/GLD V3"/>
    <x v="4"/>
    <x v="2"/>
    <n v="3396.07"/>
    <n v="3395.3648915187373"/>
    <n v="0.70510848126286874"/>
    <n v="3442.9"/>
    <n v="-46.829999999999927"/>
    <n v="6268"/>
    <n v="6266.7001972386588"/>
    <n v="1.2998027613411978"/>
    <n v="6354.4340000000002"/>
    <n v="-86.434000000000196"/>
  </r>
  <r>
    <s v="1440731"/>
    <s v="FOI JCLEROUX LACHSN 34X127 ALU 750 REDV6"/>
    <x v="4"/>
    <x v="2"/>
    <n v="22121.360000000001"/>
    <n v="22017.004926108373"/>
    <n v="104.3550738916274"/>
    <n v="22347.26"/>
    <n v="-225.89999999999782"/>
    <n v="38160"/>
    <n v="37979.999999999993"/>
    <n v="180.00000000000728"/>
    <n v="38549.699999999997"/>
    <n v="-389.69999999999709"/>
  </r>
  <r>
    <s v="1440890"/>
    <s v=" "/>
    <x v="0"/>
    <x v="0"/>
    <n v="14193.91"/>
    <n v="0"/>
    <n v="14193.91"/>
    <n v="0"/>
    <n v="14193.91"/>
    <n v="0"/>
    <n v="0"/>
    <n v="0"/>
    <n v="0"/>
    <n v="0"/>
  </r>
  <r>
    <s v="1440890"/>
    <s v="OH: BULK PREP DEPREC"/>
    <x v="1"/>
    <x v="0"/>
    <n v="281.82"/>
    <n v="0"/>
    <n v="281.82"/>
    <n v="281.95999999999998"/>
    <n v="-0.13999999999998636"/>
    <n v="0"/>
    <n v="0"/>
    <n v="0"/>
    <n v="0"/>
    <n v="0"/>
  </r>
  <r>
    <s v="1440890"/>
    <s v="OH: INDIRECT DEPREC"/>
    <x v="1"/>
    <x v="0"/>
    <n v="1264.03"/>
    <n v="0"/>
    <n v="1264.03"/>
    <n v="1264.68"/>
    <n v="-0.65000000000009095"/>
    <n v="0"/>
    <n v="0"/>
    <n v="0"/>
    <n v="0"/>
    <n v="0"/>
  </r>
  <r>
    <s v="1440890"/>
    <s v="JCL LINE 1          / MACHINE HOUR"/>
    <x v="2"/>
    <x v="0"/>
    <n v="3075.59"/>
    <n v="0"/>
    <n v="3075.59"/>
    <n v="2840.56"/>
    <n v="235.0300000000002"/>
    <n v="7.58"/>
    <n v="0"/>
    <n v="7.58"/>
    <n v="7.0010000000000003"/>
    <n v="0.57899999999999974"/>
  </r>
  <r>
    <s v="1440890"/>
    <s v="OH:UNUSED CAPACITY"/>
    <x v="1"/>
    <x v="0"/>
    <n v="9005.77"/>
    <n v="0"/>
    <n v="9005.77"/>
    <n v="9010.39"/>
    <n v="-4.6199999999989814"/>
    <n v="0"/>
    <n v="0"/>
    <n v="0"/>
    <n v="0"/>
    <n v="0"/>
  </r>
  <r>
    <s v="1440890"/>
    <s v="JCL LINE 1          / MACHINE DEPR"/>
    <x v="2"/>
    <x v="0"/>
    <n v="13750.12"/>
    <n v="0"/>
    <n v="13750.12"/>
    <n v="12699.38"/>
    <n v="1050.7400000000016"/>
    <n v="7.58"/>
    <n v="0"/>
    <n v="7.58"/>
    <n v="7.0010000000000003"/>
    <n v="0.57899999999999974"/>
  </r>
  <r>
    <s v="1440890"/>
    <s v="JCL LINE 1          / LABOUR HOURS"/>
    <x v="2"/>
    <x v="0"/>
    <n v="16193.38"/>
    <n v="0"/>
    <n v="16193.38"/>
    <n v="14955.51"/>
    <n v="1237.869999999999"/>
    <n v="159.18"/>
    <n v="0"/>
    <n v="159.18"/>
    <n v="147.012"/>
    <n v="12.168000000000006"/>
  </r>
  <r>
    <s v="1440890"/>
    <s v="OVERHEAD: BULK PREP"/>
    <x v="1"/>
    <x v="0"/>
    <n v="16243.92"/>
    <n v="0"/>
    <n v="16243.92"/>
    <n v="16252.26"/>
    <n v="-8.3400000000001455"/>
    <n v="0"/>
    <n v="0"/>
    <n v="0"/>
    <n v="0"/>
    <n v="0"/>
  </r>
  <r>
    <s v="1440890"/>
    <s v="OVERHEAD: INDIRECT"/>
    <x v="1"/>
    <x v="0"/>
    <n v="35612.35"/>
    <n v="0"/>
    <n v="35612.35"/>
    <n v="35630.620000000003"/>
    <n v="-18.270000000004075"/>
    <n v="0"/>
    <n v="0"/>
    <n v="0"/>
    <n v="0"/>
    <n v="0"/>
  </r>
  <r>
    <s v="1440890"/>
    <s v="JCLEROUX LACHSN     12X750ML"/>
    <x v="3"/>
    <x v="4"/>
    <n v="-947477.42"/>
    <n v="0"/>
    <n v="-947477.42"/>
    <n v="-947477.39"/>
    <n v="-3.0000000027939677E-2"/>
    <n v="-5110.4160000000002"/>
    <n v="0"/>
    <n v="-5110.4160000000002"/>
    <n v="-5110.4160000000002"/>
    <n v="0"/>
  </r>
  <r>
    <s v="1440890"/>
    <s v="LAB 100X125MMWHT SEMI-GLOSSS/ADHOUTERCTN"/>
    <x v="4"/>
    <x v="2"/>
    <n v="34.049999999999997"/>
    <n v="0"/>
    <n v="34.049999999999997"/>
    <n v="0"/>
    <n v="34.049999999999997"/>
    <n v="400"/>
    <n v="0"/>
    <n v="400"/>
    <n v="0"/>
    <n v="400"/>
  </r>
  <r>
    <s v="1440890"/>
    <s v="CORK SPARK FIRST UNPRT 750 1 DISK"/>
    <x v="4"/>
    <x v="2"/>
    <n v="63945.35"/>
    <n v="0"/>
    <n v="63945.35"/>
    <n v="0"/>
    <n v="63945.35"/>
    <n v="61467"/>
    <n v="0"/>
    <n v="61467"/>
    <n v="0"/>
    <n v="61467"/>
  </r>
  <r>
    <s v="1440890"/>
    <s v="LAB JCLEROUX LACHSN 750 7.5% V10H BCK"/>
    <x v="4"/>
    <x v="2"/>
    <n v="3931.52"/>
    <n v="3907.6256157635466"/>
    <n v="23.894384236453334"/>
    <n v="3966.24"/>
    <n v="-34.7199999999998"/>
    <n v="61700"/>
    <n v="61324.992118226604"/>
    <n v="375.00788177339564"/>
    <n v="62244.866999999998"/>
    <n v="-544.86699999999837"/>
  </r>
  <r>
    <s v="1440890"/>
    <s v="PAR CHIP 12X750 BN0503           V3"/>
    <x v="4"/>
    <x v="2"/>
    <n v="5069.96"/>
    <n v="5064.4179104477616"/>
    <n v="5.5420895522383944"/>
    <n v="5089.74"/>
    <n v="-19.779999999999745"/>
    <n v="5116"/>
    <n v="5110.4159203980098"/>
    <n v="5.5840796019901973"/>
    <n v="5135.9679999999998"/>
    <n v="-19.967999999999847"/>
  </r>
  <r>
    <s v="1440890"/>
    <s v="LAB JCLEROUX LACHSN 750 V9 BDY"/>
    <x v="4"/>
    <x v="2"/>
    <n v="15152.37"/>
    <n v="15109.251231527094"/>
    <n v="43.118768472906595"/>
    <n v="15335.89"/>
    <n v="-183.51999999999862"/>
    <n v="61500"/>
    <n v="61324.992118226604"/>
    <n v="175.00788177339564"/>
    <n v="62244.866999999998"/>
    <n v="-744.86699999999837"/>
  </r>
  <r>
    <s v="1440890"/>
    <s v="LAB JCLEROUX LACHSN 750  V10 NCK"/>
    <x v="4"/>
    <x v="2"/>
    <n v="19728.400000000001"/>
    <n v="19513.615763546797"/>
    <n v="214.78423645320436"/>
    <n v="19806.32"/>
    <n v="-77.919999999998254"/>
    <n v="62000"/>
    <n v="61324.992118226604"/>
    <n v="675.00788177339564"/>
    <n v="62244.866999999998"/>
    <n v="-244.86699999999837"/>
  </r>
  <r>
    <s v="1440890"/>
    <s v="WIR JCLEROUX GEN SPARK       750&amp;1.5L V2"/>
    <x v="4"/>
    <x v="2"/>
    <n v="28938.78"/>
    <n v="28834.401960784315"/>
    <n v="104.37803921568411"/>
    <n v="29411.09"/>
    <n v="-472.31000000000131"/>
    <n v="61547"/>
    <n v="61324.992156862747"/>
    <n v="222.00784313725308"/>
    <n v="62551.491999999998"/>
    <n v="-1004.4919999999984"/>
  </r>
  <r>
    <s v="1440890"/>
    <s v="FOI+RIB JCLEROUX LACHSN 34X127 ALU 750V6"/>
    <x v="4"/>
    <x v="2"/>
    <n v="56793.68"/>
    <n v="55442.206896551725"/>
    <n v="1351.4731034482757"/>
    <n v="56273.84"/>
    <n v="519.84000000000378"/>
    <n v="62820"/>
    <n v="61324.992118226604"/>
    <n v="1495.0078817733956"/>
    <n v="62244.866999999998"/>
    <n v="575.13300000000163"/>
  </r>
  <r>
    <s v="1440890"/>
    <s v="CTN JCLEROUX LACHSN 12X750 BN503 V6"/>
    <x v="4"/>
    <x v="2"/>
    <n v="61243.75"/>
    <n v="61069.467980295565"/>
    <n v="174.28201970443479"/>
    <n v="61985.51"/>
    <n v="-741.76000000000204"/>
    <n v="5125"/>
    <n v="5110.4157635467982"/>
    <n v="14.584236453201811"/>
    <n v="5187.0720000000001"/>
    <n v="-62.072000000000116"/>
  </r>
  <r>
    <s v="1440890"/>
    <s v="CORK SPARK FIRST UNPRT 750"/>
    <x v="4"/>
    <x v="2"/>
    <n v="0"/>
    <n v="76443.442786069645"/>
    <n v="-76443.442786069645"/>
    <n v="76825.66"/>
    <n v="-76825.66"/>
    <n v="0"/>
    <n v="61324.992039801"/>
    <n v="-61324.992039801"/>
    <n v="61631.616999999998"/>
    <n v="-61631.616999999998"/>
  </r>
  <r>
    <s v="1440890"/>
    <s v="BOT 0503 750 GRN   CORK  SPARKLING   NEW"/>
    <x v="4"/>
    <x v="2"/>
    <n v="307956.83"/>
    <n v="307570.59405940596"/>
    <n v="386.2359405940515"/>
    <n v="310646.3"/>
    <n v="-2689.4699999999721"/>
    <n v="61402"/>
    <n v="61324.992079207921"/>
    <n v="77.007920792078949"/>
    <n v="61938.241999999998"/>
    <n v="-536.24199999999837"/>
  </r>
  <r>
    <s v="1440890"/>
    <s v="BULK JCLEROUX LAC"/>
    <x v="4"/>
    <x v="3"/>
    <n v="271965.53999999998"/>
    <n v="270751.37313432834"/>
    <n v="1214.1668656716356"/>
    <n v="272105.13"/>
    <n v="-139.59000000002561"/>
    <n v="46200"/>
    <n v="45993.744278606973"/>
    <n v="206.25572139302676"/>
    <n v="46223.713000000003"/>
    <n v="-23.713000000003376"/>
  </r>
  <r>
    <s v="1440890"/>
    <s v="CO2"/>
    <x v="4"/>
    <x v="5"/>
    <n v="3096.3"/>
    <n v="3035.5882352941176"/>
    <n v="60.711764705882615"/>
    <n v="3096.3"/>
    <n v="0"/>
    <n v="562.96400000000006"/>
    <n v="551.92450980392152"/>
    <n v="11.039490196078532"/>
    <n v="562.96299999999997"/>
    <n v="1.00000000009004E-3"/>
  </r>
  <r>
    <s v="1440911"/>
    <s v=" "/>
    <x v="0"/>
    <x v="0"/>
    <n v="16252.97"/>
    <n v="0"/>
    <n v="16252.97"/>
    <n v="0"/>
    <n v="16252.97"/>
    <n v="0"/>
    <n v="0"/>
    <n v="0"/>
    <n v="0"/>
    <n v="0"/>
  </r>
  <r>
    <s v="1440911"/>
    <s v="OH: BULK PREP DEPREC"/>
    <x v="1"/>
    <x v="0"/>
    <n v="199.78"/>
    <n v="0"/>
    <n v="199.78"/>
    <n v="201.21"/>
    <n v="-1.4300000000000068"/>
    <n v="0"/>
    <n v="0"/>
    <n v="0"/>
    <n v="0"/>
    <n v="0"/>
  </r>
  <r>
    <s v="1440911"/>
    <s v="OH: INDIRECT DEPREC"/>
    <x v="1"/>
    <x v="0"/>
    <n v="896.04"/>
    <n v="0"/>
    <n v="896.04"/>
    <n v="902.46"/>
    <n v="-6.4200000000000728"/>
    <n v="0"/>
    <n v="0"/>
    <n v="0"/>
    <n v="0"/>
    <n v="0"/>
  </r>
  <r>
    <s v="1440911"/>
    <s v="JCL LINE 1          / MACHINE HOUR"/>
    <x v="2"/>
    <x v="0"/>
    <n v="1756.9"/>
    <n v="0"/>
    <n v="1756.9"/>
    <n v="2016.95"/>
    <n v="-260.04999999999995"/>
    <n v="4.33"/>
    <n v="0"/>
    <n v="4.33"/>
    <n v="4.9710000000000001"/>
    <n v="-0.64100000000000001"/>
  </r>
  <r>
    <s v="1440911"/>
    <s v="OH:UNUSED CAPACITY"/>
    <x v="1"/>
    <x v="0"/>
    <n v="6383.96"/>
    <n v="0"/>
    <n v="6383.96"/>
    <n v="6429.68"/>
    <n v="-45.720000000000255"/>
    <n v="0"/>
    <n v="0"/>
    <n v="0"/>
    <n v="0"/>
    <n v="0"/>
  </r>
  <r>
    <s v="1440911"/>
    <s v="JCL LINE 1          / MACHINE DEPR"/>
    <x v="2"/>
    <x v="0"/>
    <n v="7854.62"/>
    <n v="0"/>
    <n v="7854.62"/>
    <n v="9017.23"/>
    <n v="-1162.6099999999997"/>
    <n v="4.33"/>
    <n v="0"/>
    <n v="4.33"/>
    <n v="4.9710000000000001"/>
    <n v="-0.64100000000000001"/>
  </r>
  <r>
    <s v="1440911"/>
    <s v="JCL LINE 1          / LABOUR HOURS"/>
    <x v="2"/>
    <x v="0"/>
    <n v="9250.31"/>
    <n v="0"/>
    <n v="9250.31"/>
    <n v="10619.21"/>
    <n v="-1368.8999999999996"/>
    <n v="90.93"/>
    <n v="0"/>
    <n v="90.93"/>
    <n v="104.386"/>
    <n v="-13.455999999999989"/>
  </r>
  <r>
    <s v="1440911"/>
    <s v="OVERHEAD: BULK PREP"/>
    <x v="1"/>
    <x v="0"/>
    <n v="11514.9"/>
    <n v="0"/>
    <n v="11514.9"/>
    <n v="11597.38"/>
    <n v="-82.479999999999563"/>
    <n v="0"/>
    <n v="0"/>
    <n v="0"/>
    <n v="0"/>
    <n v="0"/>
  </r>
  <r>
    <s v="1440911"/>
    <s v="OVERHEAD: INDIRECT"/>
    <x v="1"/>
    <x v="0"/>
    <n v="25244.68"/>
    <n v="0"/>
    <n v="25244.68"/>
    <n v="25425.5"/>
    <n v="-180.81999999999971"/>
    <n v="0"/>
    <n v="0"/>
    <n v="0"/>
    <n v="0"/>
    <n v="0"/>
  </r>
  <r>
    <s v="1440911"/>
    <s v="JCLEROUX LAFLEUR 12X750ML"/>
    <x v="3"/>
    <x v="4"/>
    <n v="-714702.06"/>
    <n v="0"/>
    <n v="-714702.06"/>
    <n v="-714702.18"/>
    <n v="0.11999999999534339"/>
    <n v="-3628.6660000000002"/>
    <n v="0"/>
    <n v="-3628.6660000000002"/>
    <n v="-3628.6660000000002"/>
    <n v="0"/>
  </r>
  <r>
    <s v="1440911"/>
    <s v="CORK SPARK FIRST UNPRT 750 1 DISK"/>
    <x v="4"/>
    <x v="2"/>
    <n v="45774.080000000002"/>
    <n v="0"/>
    <n v="45774.080000000002"/>
    <n v="0"/>
    <n v="45774.080000000002"/>
    <n v="44000"/>
    <n v="0"/>
    <n v="44000"/>
    <n v="0"/>
    <n v="44000"/>
  </r>
  <r>
    <s v="1440911"/>
    <s v="LAB JCLEROUX LAFLEUR 750 7.5% V5H BCK"/>
    <x v="4"/>
    <x v="2"/>
    <n v="2790.93"/>
    <n v="2774.6206896551726"/>
    <n v="16.309310344827281"/>
    <n v="2816.24"/>
    <n v="-25.309999999999945"/>
    <n v="43800"/>
    <n v="43543.992118226604"/>
    <n v="256.00788177339564"/>
    <n v="44197.152000000002"/>
    <n v="-397.15200000000186"/>
  </r>
  <r>
    <s v="1440911"/>
    <s v="PAR CHIP 12X750 BN0503           V3"/>
    <x v="4"/>
    <x v="2"/>
    <n v="3603.27"/>
    <n v="3596.009950248756"/>
    <n v="7.2600497512439688"/>
    <n v="3613.99"/>
    <n v="-10.7199999999998"/>
    <n v="3636"/>
    <n v="3628.6656716417911"/>
    <n v="7.3343283582089498"/>
    <n v="3646.8090000000002"/>
    <n v="-10.809000000000196"/>
  </r>
  <r>
    <s v="1440911"/>
    <s v="LAB JCLEROUX LAFLEUR 750 V3 BDY"/>
    <x v="4"/>
    <x v="2"/>
    <n v="11962.22"/>
    <n v="11892.295566502464"/>
    <n v="69.924433497535574"/>
    <n v="12070.68"/>
    <n v="-108.46000000000095"/>
    <n v="43800"/>
    <n v="43543.992118226604"/>
    <n v="256.00788177339564"/>
    <n v="44197.152000000002"/>
    <n v="-397.15200000000186"/>
  </r>
  <r>
    <s v="1440911"/>
    <s v="LAB JCLEROUX LAFLEUR 750 V3 NCK"/>
    <x v="4"/>
    <x v="2"/>
    <n v="14562.25"/>
    <n v="14378.660098522167"/>
    <n v="183.58990147783334"/>
    <n v="14594.34"/>
    <n v="-32.090000000000146"/>
    <n v="44100"/>
    <n v="43543.992118226604"/>
    <n v="556.00788177339564"/>
    <n v="44197.152000000002"/>
    <n v="-97.152000000001863"/>
  </r>
  <r>
    <s v="1440911"/>
    <s v="WIR JCLEROUX GEN SPARK       750&amp;1.5L V2"/>
    <x v="4"/>
    <x v="2"/>
    <n v="20522.38"/>
    <n v="20473.950980392157"/>
    <n v="48.429019607843657"/>
    <n v="20883.43"/>
    <n v="-361.04999999999927"/>
    <n v="43647"/>
    <n v="43543.992156862747"/>
    <n v="103.00784313725308"/>
    <n v="44414.872000000003"/>
    <n v="-767.87200000000303"/>
  </r>
  <r>
    <s v="1440911"/>
    <s v="FOI+RIB JCLEROUX LAFLEUR ALU 750"/>
    <x v="4"/>
    <x v="2"/>
    <n v="44160.51"/>
    <n v="43294.315270935964"/>
    <n v="866.19472906403826"/>
    <n v="43943.73"/>
    <n v="216.77999999999884"/>
    <n v="44415"/>
    <n v="43543.992118226604"/>
    <n v="871.00788177339564"/>
    <n v="44197.152000000002"/>
    <n v="217.84799999999814"/>
  </r>
  <r>
    <s v="1440911"/>
    <s v="CTN JCLEROUX LAFLEUR 12X750 BN503"/>
    <x v="4"/>
    <x v="2"/>
    <n v="50337.45"/>
    <n v="50111.881773399014"/>
    <n v="225.5682266009826"/>
    <n v="50863.56"/>
    <n v="-526.11000000000058"/>
    <n v="3645"/>
    <n v="3628.6660098522166"/>
    <n v="16.333990147783425"/>
    <n v="3683.096"/>
    <n v="-38.096000000000004"/>
  </r>
  <r>
    <s v="1440911"/>
    <s v="CORK SPARK FIRST UNPRT 750"/>
    <x v="4"/>
    <x v="2"/>
    <n v="0"/>
    <n v="54278.895522388062"/>
    <n v="-54278.895522388062"/>
    <n v="54550.29"/>
    <n v="-54550.29"/>
    <n v="0"/>
    <n v="43543.992039801"/>
    <n v="-43543.992039801"/>
    <n v="43761.712"/>
    <n v="-43761.712"/>
  </r>
  <r>
    <s v="1440911"/>
    <s v="BOT 0503 750 FLINT CORK  JCL    H17  NEW"/>
    <x v="4"/>
    <x v="2"/>
    <n v="246270.22"/>
    <n v="245948.22772277228"/>
    <n v="321.99227722772048"/>
    <n v="248407.71"/>
    <n v="-2137.4899999999907"/>
    <n v="43601"/>
    <n v="43543.992079207921"/>
    <n v="57.007920792078949"/>
    <n v="43979.432000000001"/>
    <n v="-378.4320000000007"/>
  </r>
  <r>
    <s v="1440911"/>
    <s v="BULK JCLEROUX LAFLEUR"/>
    <x v="4"/>
    <x v="3"/>
    <n v="193166.05"/>
    <n v="192623.84158415842"/>
    <n v="542.20841584156733"/>
    <n v="194550.08"/>
    <n v="-1384.0299999999988"/>
    <n v="32750"/>
    <n v="32657.994059405941"/>
    <n v="92.005940594059211"/>
    <n v="32984.574000000001"/>
    <n v="-234.57400000000052"/>
  </r>
  <r>
    <s v="1440911"/>
    <s v="CO2"/>
    <x v="4"/>
    <x v="5"/>
    <n v="2198.54"/>
    <n v="2155.4313725490197"/>
    <n v="43.108627450980293"/>
    <n v="2198.54"/>
    <n v="0"/>
    <n v="399.73399999999998"/>
    <n v="391.89607843137259"/>
    <n v="7.8379215686273938"/>
    <n v="399.73399999999998"/>
    <n v="0"/>
  </r>
  <r>
    <s v="1440913"/>
    <s v=" "/>
    <x v="0"/>
    <x v="0"/>
    <n v="17912.61"/>
    <n v="0"/>
    <n v="17912.61"/>
    <n v="0"/>
    <n v="17912.61"/>
    <n v="0"/>
    <n v="0"/>
    <n v="0"/>
    <n v="0"/>
    <n v="0"/>
  </r>
  <r>
    <s v="1440913"/>
    <s v="OH: BULK PREP DEPREC"/>
    <x v="1"/>
    <x v="0"/>
    <n v="381.75"/>
    <n v="0"/>
    <n v="381.75"/>
    <n v="387.7"/>
    <n v="-5.9499999999999886"/>
    <n v="0"/>
    <n v="0"/>
    <n v="0"/>
    <n v="0"/>
    <n v="0"/>
  </r>
  <r>
    <s v="1440913"/>
    <s v="OH: INDIRECT DEPREC"/>
    <x v="1"/>
    <x v="0"/>
    <n v="1712.24"/>
    <n v="0"/>
    <n v="1712.24"/>
    <n v="1738.93"/>
    <n v="-26.690000000000055"/>
    <n v="0"/>
    <n v="0"/>
    <n v="0"/>
    <n v="0"/>
    <n v="0"/>
  </r>
  <r>
    <s v="1440913"/>
    <s v="JCL LINE 1          / MACHINE HOUR"/>
    <x v="2"/>
    <x v="0"/>
    <n v="3314.98"/>
    <n v="0"/>
    <n v="3314.98"/>
    <n v="3886.41"/>
    <n v="-571.42999999999984"/>
    <n v="8.17"/>
    <n v="0"/>
    <n v="8.17"/>
    <n v="9.5779999999999994"/>
    <n v="-1.4079999999999995"/>
  </r>
  <r>
    <s v="1440913"/>
    <s v="OH:UNUSED CAPACITY"/>
    <x v="1"/>
    <x v="0"/>
    <n v="12199.11"/>
    <n v="0"/>
    <n v="12199.11"/>
    <n v="12389.22"/>
    <n v="-190.10999999999876"/>
    <n v="0"/>
    <n v="0"/>
    <n v="0"/>
    <n v="0"/>
    <n v="0"/>
  </r>
  <r>
    <s v="1440913"/>
    <s v="JCL LINE 1          / MACHINE DEPR"/>
    <x v="2"/>
    <x v="0"/>
    <n v="14820.38"/>
    <n v="0"/>
    <n v="14820.38"/>
    <n v="17375.11"/>
    <n v="-2554.7300000000014"/>
    <n v="8.17"/>
    <n v="0"/>
    <n v="8.17"/>
    <n v="9.5779999999999994"/>
    <n v="-1.4079999999999995"/>
  </r>
  <r>
    <s v="1440913"/>
    <s v="JCL LINE 1          / LABOUR HOURS"/>
    <x v="2"/>
    <x v="0"/>
    <n v="17453.82"/>
    <n v="0"/>
    <n v="17453.82"/>
    <n v="20461.93"/>
    <n v="-3008.1100000000006"/>
    <n v="171.57"/>
    <n v="0"/>
    <n v="171.57"/>
    <n v="201.14"/>
    <n v="-29.569999999999993"/>
  </r>
  <r>
    <s v="1440913"/>
    <s v="OVERHEAD: BULK PREP"/>
    <x v="1"/>
    <x v="0"/>
    <n v="22003.83"/>
    <n v="0"/>
    <n v="22003.83"/>
    <n v="22346.74"/>
    <n v="-342.90999999999985"/>
    <n v="0"/>
    <n v="0"/>
    <n v="0"/>
    <n v="0"/>
    <n v="0"/>
  </r>
  <r>
    <s v="1440913"/>
    <s v="OVERHEAD: INDIRECT"/>
    <x v="1"/>
    <x v="0"/>
    <n v="48240.08"/>
    <n v="0"/>
    <n v="48240.08"/>
    <n v="48991.86"/>
    <n v="-751.77999999999884"/>
    <n v="0"/>
    <n v="0"/>
    <n v="0"/>
    <n v="0"/>
    <n v="0"/>
  </r>
  <r>
    <s v="1440913"/>
    <s v="JCLEROUX LAFLEUR 12X750ML"/>
    <x v="3"/>
    <x v="4"/>
    <n v="-1364176.27"/>
    <n v="0"/>
    <n v="-1364176.27"/>
    <n v="-1364176.57"/>
    <n v="0.30000000004656613"/>
    <n v="-6992"/>
    <n v="0"/>
    <n v="-6992"/>
    <n v="-6992"/>
    <n v="0"/>
  </r>
  <r>
    <s v="1440913"/>
    <s v="LAB 100X125MMWHT SEMI-GLOSSS/ADHOUTERCTN"/>
    <x v="4"/>
    <x v="2"/>
    <n v="51.07"/>
    <n v="0"/>
    <n v="51.07"/>
    <n v="0"/>
    <n v="51.07"/>
    <n v="600"/>
    <n v="0"/>
    <n v="600"/>
    <n v="0"/>
    <n v="600"/>
  </r>
  <r>
    <s v="1440913"/>
    <s v="LAB JCLEROUX LAFLEUR 750 7.5% V5H BCK"/>
    <x v="4"/>
    <x v="2"/>
    <n v="5349.93"/>
    <n v="5346.3645320197047"/>
    <n v="3.5654679802955798"/>
    <n v="5426.56"/>
    <n v="-76.630000000000109"/>
    <n v="83960"/>
    <n v="83904"/>
    <n v="56"/>
    <n v="85162.559999999998"/>
    <n v="-1202.5599999999977"/>
  </r>
  <r>
    <s v="1440913"/>
    <s v="PAR CHIP 12X750 BN0503           V3"/>
    <x v="4"/>
    <x v="2"/>
    <n v="7252"/>
    <n v="7243.7114427860697"/>
    <n v="8.2885572139302894"/>
    <n v="7279.93"/>
    <n v="-27.930000000000291"/>
    <n v="7000"/>
    <n v="6992"/>
    <n v="8"/>
    <n v="7026.96"/>
    <n v="-26.960000000000036"/>
  </r>
  <r>
    <s v="1440913"/>
    <s v="LAB JCLEROUX LAFLEUR 750 V3 BDY"/>
    <x v="4"/>
    <x v="2"/>
    <n v="23763.29"/>
    <n v="22915.024630541873"/>
    <n v="848.26536945812768"/>
    <n v="23258.75"/>
    <n v="504.54000000000087"/>
    <n v="87010"/>
    <n v="83904"/>
    <n v="3106"/>
    <n v="85162.559999999998"/>
    <n v="1847.4400000000023"/>
  </r>
  <r>
    <s v="1440913"/>
    <s v="LAB JCLEROUX LAFLEUR 750 V3 NCK"/>
    <x v="4"/>
    <x v="2"/>
    <n v="28150.39"/>
    <n v="27705.940886699507"/>
    <n v="444.44911330049217"/>
    <n v="28121.53"/>
    <n v="28.860000000000582"/>
    <n v="85250"/>
    <n v="83904"/>
    <n v="1346"/>
    <n v="85162.559999999998"/>
    <n v="87.440000000002328"/>
  </r>
  <r>
    <s v="1440913"/>
    <s v="WIR JCLEROUX GEN SPARK       750&amp;1.5L V2"/>
    <x v="4"/>
    <x v="2"/>
    <n v="39518.53"/>
    <n v="39450.823529411762"/>
    <n v="67.706470588236698"/>
    <n v="40239.839999999997"/>
    <n v="-721.30999999999767"/>
    <n v="84048"/>
    <n v="83904"/>
    <n v="144"/>
    <n v="85582.080000000002"/>
    <n v="-1534.0800000000017"/>
  </r>
  <r>
    <s v="1440913"/>
    <s v="CORK SPARK FIRST UNPRT 750 1 DISK"/>
    <x v="4"/>
    <x v="2"/>
    <n v="87594.95"/>
    <n v="87287.004975124379"/>
    <n v="307.9450248756184"/>
    <n v="87723.44"/>
    <n v="-128.49000000000524"/>
    <n v="84200"/>
    <n v="83904"/>
    <n v="296"/>
    <n v="84323.520000000004"/>
    <n v="-123.52000000000407"/>
  </r>
  <r>
    <s v="1440913"/>
    <s v="FOI+RIB JCLEROUX LAFLEUR ALU 750"/>
    <x v="4"/>
    <x v="2"/>
    <n v="89489.98"/>
    <n v="87466.394088669957"/>
    <n v="2023.5859113300394"/>
    <n v="88778.39"/>
    <n v="711.58999999999651"/>
    <n v="85845"/>
    <n v="83904"/>
    <n v="1941"/>
    <n v="85162.559999999998"/>
    <n v="682.44000000000233"/>
  </r>
  <r>
    <s v="1440913"/>
    <s v="CTN JCLEROUX LAFLEUR 12X750 BN503"/>
    <x v="4"/>
    <x v="2"/>
    <n v="96946.2"/>
    <n v="96559.517241379304"/>
    <n v="386.68275862069277"/>
    <n v="98007.91"/>
    <n v="-1061.7100000000064"/>
    <n v="7020"/>
    <n v="6992"/>
    <n v="28"/>
    <n v="7096.88"/>
    <n v="-76.880000000000109"/>
  </r>
  <r>
    <s v="1440913"/>
    <s v="BOT 0503 750 FLINT CORK  JCL    H17  NEW"/>
    <x v="4"/>
    <x v="2"/>
    <n v="474663.66"/>
    <n v="473912.44554455444"/>
    <n v="751.21445544552989"/>
    <n v="478651.57"/>
    <n v="-3987.9100000000326"/>
    <n v="84037"/>
    <n v="83904"/>
    <n v="133"/>
    <n v="84743.039999999994"/>
    <n v="-706.0399999999936"/>
  </r>
  <r>
    <s v="1440913"/>
    <s v="BULK JCLEROUX LAFLEUR"/>
    <x v="4"/>
    <x v="3"/>
    <n v="369121.16"/>
    <n v="371162.81188118813"/>
    <n v="-2041.6518811881542"/>
    <n v="374874.44"/>
    <n v="-5753.2800000000279"/>
    <n v="62582"/>
    <n v="62928"/>
    <n v="-346"/>
    <n v="63557.279999999999"/>
    <n v="-975.27999999999884"/>
  </r>
  <r>
    <s v="1440913"/>
    <s v="CO2"/>
    <x v="4"/>
    <x v="5"/>
    <n v="4236.3100000000004"/>
    <n v="4153.2450980392159"/>
    <n v="83.064901960784482"/>
    <n v="4236.3100000000004"/>
    <n v="0"/>
    <n v="770.23900000000003"/>
    <n v="755.13627450980403"/>
    <n v="15.102725490196008"/>
    <n v="770.23900000000003"/>
    <n v="0"/>
  </r>
  <r>
    <s v="1440940"/>
    <s v=" "/>
    <x v="0"/>
    <x v="0"/>
    <n v="-2148.5"/>
    <n v="0"/>
    <n v="-2148.5"/>
    <n v="0"/>
    <n v="-2148.5"/>
    <n v="0"/>
    <n v="0"/>
    <n v="0"/>
    <n v="0"/>
    <n v="0"/>
  </r>
  <r>
    <s v="1440940"/>
    <s v="OH: BULK PREP DEPREC"/>
    <x v="1"/>
    <x v="0"/>
    <n v="279.91000000000003"/>
    <n v="0"/>
    <n v="279.91000000000003"/>
    <n v="281.39"/>
    <n v="-1.4799999999999613"/>
    <n v="0"/>
    <n v="0"/>
    <n v="0"/>
    <n v="0"/>
    <n v="0"/>
  </r>
  <r>
    <s v="1440940"/>
    <s v="OH: INDIRECT DEPREC"/>
    <x v="1"/>
    <x v="0"/>
    <n v="1255.47"/>
    <n v="0"/>
    <n v="1255.47"/>
    <n v="1262.0999999999999"/>
    <n v="-6.6299999999998818"/>
    <n v="0"/>
    <n v="0"/>
    <n v="0"/>
    <n v="0"/>
    <n v="0"/>
  </r>
  <r>
    <s v="1440940"/>
    <s v="JCL LINE 1          / MACHINE HOUR"/>
    <x v="2"/>
    <x v="0"/>
    <n v="3010.67"/>
    <n v="0"/>
    <n v="3010.67"/>
    <n v="2834.77"/>
    <n v="175.90000000000009"/>
    <n v="7.42"/>
    <n v="0"/>
    <n v="7.42"/>
    <n v="6.9859999999999998"/>
    <n v="0.43400000000000016"/>
  </r>
  <r>
    <s v="1440940"/>
    <s v="OH:UNUSED CAPACITY"/>
    <x v="1"/>
    <x v="0"/>
    <n v="8944.75"/>
    <n v="0"/>
    <n v="8944.75"/>
    <n v="8992.02"/>
    <n v="-47.270000000000437"/>
    <n v="0"/>
    <n v="0"/>
    <n v="0"/>
    <n v="0"/>
    <n v="0"/>
  </r>
  <r>
    <s v="1440940"/>
    <s v="JCL LINE 1          / MACHINE DEPR"/>
    <x v="2"/>
    <x v="0"/>
    <n v="13459.88"/>
    <n v="0"/>
    <n v="13459.88"/>
    <n v="12673.49"/>
    <n v="786.38999999999942"/>
    <n v="7.42"/>
    <n v="0"/>
    <n v="7.42"/>
    <n v="6.9859999999999998"/>
    <n v="0.43400000000000016"/>
  </r>
  <r>
    <s v="1440940"/>
    <s v="JCL LINE 1          / LABOUR HOURS"/>
    <x v="2"/>
    <x v="0"/>
    <n v="15851.57"/>
    <n v="0"/>
    <n v="15851.57"/>
    <n v="14925.03"/>
    <n v="926.53999999999905"/>
    <n v="155.82"/>
    <n v="0"/>
    <n v="155.82"/>
    <n v="146.71199999999999"/>
    <n v="9.1080000000000041"/>
  </r>
  <r>
    <s v="1440940"/>
    <s v="OVERHEAD: BULK PREP"/>
    <x v="1"/>
    <x v="0"/>
    <n v="16133.87"/>
    <n v="0"/>
    <n v="16133.87"/>
    <n v="16219.13"/>
    <n v="-85.259999999998399"/>
    <n v="0"/>
    <n v="0"/>
    <n v="0"/>
    <n v="0"/>
    <n v="0"/>
  </r>
  <r>
    <s v="1440940"/>
    <s v="OVERHEAD: INDIRECT"/>
    <x v="1"/>
    <x v="0"/>
    <n v="35371.08"/>
    <n v="0"/>
    <n v="35371.08"/>
    <n v="35558"/>
    <n v="-186.91999999999825"/>
    <n v="0"/>
    <n v="0"/>
    <n v="0"/>
    <n v="0"/>
    <n v="0"/>
  </r>
  <r>
    <s v="1440940"/>
    <s v="JCLEROUX LEDOMN 12X750ML PROMO"/>
    <x v="3"/>
    <x v="4"/>
    <n v="-925757.61"/>
    <n v="0"/>
    <n v="-925757.61"/>
    <n v="-925757.43"/>
    <n v="-0.17999999993480742"/>
    <n v="-5100"/>
    <n v="0"/>
    <n v="-5100"/>
    <n v="-5100"/>
    <n v="0"/>
  </r>
  <r>
    <s v="1440940"/>
    <s v="LAB 100X125MMWHT SEMI-GLOSSS/ADHOUTERCTN"/>
    <x v="4"/>
    <x v="2"/>
    <n v="34.049999999999997"/>
    <n v="0"/>
    <n v="34.049999999999997"/>
    <n v="0"/>
    <n v="34.049999999999997"/>
    <n v="400"/>
    <n v="0"/>
    <n v="400"/>
    <n v="0"/>
    <n v="400"/>
  </r>
  <r>
    <s v="1440940"/>
    <s v="LAB 100X160MM S/ADH OUTER CTN SOL PROMO"/>
    <x v="4"/>
    <x v="2"/>
    <n v="0"/>
    <n v="2499"/>
    <n v="-2499"/>
    <n v="2548.98"/>
    <n v="-2548.98"/>
    <n v="0"/>
    <n v="10200"/>
    <n v="-10200"/>
    <n v="10404"/>
    <n v="-10404"/>
  </r>
  <r>
    <s v="1440940"/>
    <s v="LAB JCLEROUX LEDOMN 750 7.5%     V9H BCK"/>
    <x v="4"/>
    <x v="2"/>
    <n v="3370.81"/>
    <n v="3354.3743842364534"/>
    <n v="16.435615763546593"/>
    <n v="3404.69"/>
    <n v="-33.880000000000109"/>
    <n v="61500"/>
    <n v="61200"/>
    <n v="300"/>
    <n v="62118"/>
    <n v="-618"/>
  </r>
  <r>
    <s v="1440940"/>
    <s v="PAR CHIP 12X750 BN0503           V3"/>
    <x v="4"/>
    <x v="2"/>
    <n v="5060.05"/>
    <n v="5054.0995024875619"/>
    <n v="5.9504975124382327"/>
    <n v="5079.37"/>
    <n v="-19.319999999999709"/>
    <n v="5106"/>
    <n v="5100"/>
    <n v="6"/>
    <n v="5125.5"/>
    <n v="-19.5"/>
  </r>
  <r>
    <s v="1440940"/>
    <s v="LAB JCLEROUX LEDOMN 750 V6 BDY"/>
    <x v="4"/>
    <x v="2"/>
    <n v="14645.61"/>
    <n v="14574.167487684728"/>
    <n v="71.442512315272324"/>
    <n v="14792.78"/>
    <n v="-147.17000000000007"/>
    <n v="61500"/>
    <n v="61200"/>
    <n v="300"/>
    <n v="62118"/>
    <n v="-618"/>
  </r>
  <r>
    <s v="1440940"/>
    <s v="LAB JCLEROUX GEN  750  NCK PROMO"/>
    <x v="4"/>
    <x v="2"/>
    <n v="17518.27"/>
    <n v="17432.817733990149"/>
    <n v="85.452266009851883"/>
    <n v="17694.310000000001"/>
    <n v="-176.04000000000087"/>
    <n v="61500"/>
    <n v="61200"/>
    <n v="300"/>
    <n v="62118"/>
    <n v="-618"/>
  </r>
  <r>
    <s v="1440940"/>
    <s v="WIR JCLEROUX GEN SPARK       750&amp;1.5L V2"/>
    <x v="4"/>
    <x v="2"/>
    <n v="29163.06"/>
    <n v="28775.627450980392"/>
    <n v="387.43254901960972"/>
    <n v="29351.14"/>
    <n v="-188.07999999999811"/>
    <n v="62024"/>
    <n v="61200"/>
    <n v="824"/>
    <n v="62424"/>
    <n v="-400"/>
  </r>
  <r>
    <s v="1440940"/>
    <s v="CTN JCLEROUXLEDOMN GEN 12X750 BN503PROMO"/>
    <x v="4"/>
    <x v="2"/>
    <n v="32354.560000000001"/>
    <n v="32028"/>
    <n v="326.56000000000131"/>
    <n v="32508.42"/>
    <n v="-153.85999999999694"/>
    <n v="5152"/>
    <n v="5100"/>
    <n v="52"/>
    <n v="5176.5"/>
    <n v="-24.5"/>
  </r>
  <r>
    <s v="1440940"/>
    <s v="CORK SPARK FIRST UNPRT 750 1 DISK"/>
    <x v="4"/>
    <x v="2"/>
    <n v="64499.839999999997"/>
    <n v="63667.582089552241"/>
    <n v="832.25791044775542"/>
    <n v="63985.919999999998"/>
    <n v="513.91999999999825"/>
    <n v="62000"/>
    <n v="61200"/>
    <n v="800"/>
    <n v="61506"/>
    <n v="494"/>
  </r>
  <r>
    <s v="1440940"/>
    <s v="FOI+RIBJCLEROUXLEDOMN34X127ALU750PROMOV2"/>
    <x v="4"/>
    <x v="2"/>
    <n v="86548.58"/>
    <n v="80620.28571428571"/>
    <n v="5928.2942857142916"/>
    <n v="81829.59"/>
    <n v="4718.9900000000052"/>
    <n v="65700"/>
    <n v="61200"/>
    <n v="4500"/>
    <n v="62118"/>
    <n v="3582"/>
  </r>
  <r>
    <s v="1440940"/>
    <s v="BOT 0503 750 GRN   CORK  SPARKLING   NEW"/>
    <x v="4"/>
    <x v="2"/>
    <n v="310013.14"/>
    <n v="306943.70297029702"/>
    <n v="3069.4370297029964"/>
    <n v="310013.14"/>
    <n v="0"/>
    <n v="61812"/>
    <n v="61200"/>
    <n v="612"/>
    <n v="61812"/>
    <n v="0"/>
  </r>
  <r>
    <s v="1440940"/>
    <s v="BULK JCLEROUX LED"/>
    <x v="4"/>
    <x v="3"/>
    <n v="267300.95"/>
    <n v="267376.26865671645"/>
    <n v="-75.318656716437545"/>
    <n v="268713.15000000002"/>
    <n v="-1412.2000000000116"/>
    <n v="45887"/>
    <n v="45900"/>
    <n v="-13"/>
    <n v="46129.5"/>
    <n v="-242.5"/>
  </r>
  <r>
    <s v="1440940"/>
    <s v="CO2"/>
    <x v="4"/>
    <x v="5"/>
    <n v="3089.99"/>
    <n v="3029.4019607843138"/>
    <n v="60.588039215685967"/>
    <n v="3089.99"/>
    <n v="0"/>
    <n v="561.81600000000003"/>
    <n v="550.80000000000007"/>
    <n v="11.015999999999963"/>
    <n v="561.81600000000003"/>
    <n v="0"/>
  </r>
  <r>
    <s v="1441051"/>
    <s v=" "/>
    <x v="0"/>
    <x v="0"/>
    <n v="-721.79"/>
    <n v="0"/>
    <n v="-721.79"/>
    <n v="0"/>
    <n v="-721.79"/>
    <n v="0"/>
    <n v="0"/>
    <n v="0"/>
    <n v="0"/>
    <n v="0"/>
  </r>
  <r>
    <s v="1441051"/>
    <s v="JCL LINE 1          / MACHINE HOUR"/>
    <x v="2"/>
    <x v="0"/>
    <n v="912.94"/>
    <n v="0"/>
    <n v="912.94"/>
    <n v="850.43"/>
    <n v="62.510000000000105"/>
    <n v="2.25"/>
    <n v="0"/>
    <n v="2.25"/>
    <n v="2.0960000000000001"/>
    <n v="0.15399999999999991"/>
  </r>
  <r>
    <s v="1441051"/>
    <s v="JCL LINE 1          / MACHINE DEPR"/>
    <x v="2"/>
    <x v="0"/>
    <n v="4081.5"/>
    <n v="0"/>
    <n v="4081.5"/>
    <n v="3802.05"/>
    <n v="279.44999999999982"/>
    <n v="2.25"/>
    <n v="0"/>
    <n v="2.25"/>
    <n v="2.0960000000000001"/>
    <n v="0.15399999999999991"/>
  </r>
  <r>
    <s v="1441051"/>
    <s v="JCL LINE 1          / LABOUR HOURS"/>
    <x v="2"/>
    <x v="0"/>
    <n v="4806.74"/>
    <n v="0"/>
    <n v="4806.74"/>
    <n v="4477.75"/>
    <n v="328.98999999999978"/>
    <n v="47.25"/>
    <n v="0"/>
    <n v="47.25"/>
    <n v="44.015999999999998"/>
    <n v="3.2340000000000018"/>
  </r>
  <r>
    <s v="1441051"/>
    <s v="PONGRACZ             6X750ML         EU"/>
    <x v="3"/>
    <x v="4"/>
    <n v="-283613.90999999997"/>
    <n v="0"/>
    <n v="-283613.90999999997"/>
    <n v="-283613.90000000002"/>
    <n v="-9.9999999511055648E-3"/>
    <n v="-1572"/>
    <n v="0"/>
    <n v="-1572"/>
    <n v="-1572"/>
    <n v="0"/>
  </r>
  <r>
    <s v="1441051"/>
    <s v="ULS PONGRACZ                1X750ML  DGO"/>
    <x v="4"/>
    <x v="1"/>
    <n v="228558.63"/>
    <n v="228219.85074626867"/>
    <n v="338.77925373133621"/>
    <n v="229360.95"/>
    <n v="-802.32000000000698"/>
    <n v="9446"/>
    <n v="9432"/>
    <n v="14"/>
    <n v="9479.16"/>
    <n v="-33.159999999999854"/>
  </r>
  <r>
    <s v="1441051"/>
    <s v="LAB 100X125MMWHT SEMI-GLOSSS/ADHOUTERCTN"/>
    <x v="4"/>
    <x v="2"/>
    <n v="272.38"/>
    <n v="267.61386138613864"/>
    <n v="4.766138613861358"/>
    <n v="270.29000000000002"/>
    <n v="2.089999999999975"/>
    <n v="3200"/>
    <n v="3144"/>
    <n v="56"/>
    <n v="3175.44"/>
    <n v="24.559999999999945"/>
  </r>
  <r>
    <s v="1441051"/>
    <s v="PAR CHIP 6X750  BN R0917         V2"/>
    <x v="4"/>
    <x v="2"/>
    <n v="601.98"/>
    <n v="598.93532338308455"/>
    <n v="3.0446766169154671"/>
    <n v="601.92999999999995"/>
    <n v="5.0000000000068212E-2"/>
    <n v="1580"/>
    <n v="1572"/>
    <n v="8"/>
    <n v="1579.86"/>
    <n v="0.14000000000010004"/>
  </r>
  <r>
    <s v="1441051"/>
    <s v="LAB PONGRACZ 750 12% 53X77 DIST V7 BCK"/>
    <x v="4"/>
    <x v="2"/>
    <n v="1070.3599999999999"/>
    <n v="1030.1674876847289"/>
    <n v="40.19251231527096"/>
    <n v="1045.6199999999999"/>
    <n v="24.740000000000009"/>
    <n v="9800"/>
    <n v="9432"/>
    <n v="368"/>
    <n v="9573.48"/>
    <n v="226.52000000000044"/>
  </r>
  <r>
    <s v="1441051"/>
    <s v="LAB PONGRACZ 750 PNOIR/CHRD  V6 BDY"/>
    <x v="4"/>
    <x v="2"/>
    <n v="4941.09"/>
    <n v="4707.5073891625616"/>
    <n v="233.58261083743855"/>
    <n v="4778.12"/>
    <n v="162.97000000000025"/>
    <n v="9900"/>
    <n v="9432"/>
    <n v="468"/>
    <n v="9573.48"/>
    <n v="326.52000000000044"/>
  </r>
  <r>
    <s v="1441051"/>
    <s v="LAB PONGRACZ 750      V7 NCK"/>
    <x v="4"/>
    <x v="2"/>
    <n v="8457.3700000000008"/>
    <n v="8057.5665024630543"/>
    <n v="399.80349753694645"/>
    <n v="8178.43"/>
    <n v="278.94000000000051"/>
    <n v="9900"/>
    <n v="9432"/>
    <n v="468"/>
    <n v="9573.48"/>
    <n v="326.52000000000044"/>
  </r>
  <r>
    <s v="1441051"/>
    <s v="FOI PONGRACZ 35X152 POLY 750  V4"/>
    <x v="4"/>
    <x v="2"/>
    <n v="14728.71"/>
    <n v="14175.635467980295"/>
    <n v="553.07453201970384"/>
    <n v="14388.27"/>
    <n v="340.43999999999869"/>
    <n v="9800"/>
    <n v="9432"/>
    <n v="368"/>
    <n v="9573.48"/>
    <n v="226.52000000000044"/>
  </r>
  <r>
    <s v="1441051"/>
    <s v="CTN PONGRACZ     6X750  BN917 MCC V6"/>
    <x v="4"/>
    <x v="2"/>
    <n v="15904"/>
    <n v="15625.68472906404"/>
    <n v="278.31527093596014"/>
    <n v="15860.07"/>
    <n v="43.930000000000291"/>
    <n v="1600"/>
    <n v="1572"/>
    <n v="28"/>
    <n v="1595.58"/>
    <n v="4.4200000000000728"/>
  </r>
  <r>
    <s v="1441155"/>
    <s v=" "/>
    <x v="0"/>
    <x v="0"/>
    <n v="-3409.65"/>
    <n v="0"/>
    <n v="-3409.65"/>
    <n v="0"/>
    <n v="-3409.65"/>
    <n v="0"/>
    <n v="0"/>
    <n v="0"/>
    <n v="0"/>
    <n v="0"/>
  </r>
  <r>
    <s v="1441155"/>
    <s v="OH: BULK PREP DEPREC"/>
    <x v="1"/>
    <x v="0"/>
    <n v="98.05"/>
    <n v="0"/>
    <n v="98.05"/>
    <n v="99.14"/>
    <n v="-1.0900000000000034"/>
    <n v="0"/>
    <n v="0"/>
    <n v="0"/>
    <n v="0"/>
    <n v="0"/>
  </r>
  <r>
    <s v="1441155"/>
    <s v="OH: INDIRECT DEPREC"/>
    <x v="1"/>
    <x v="0"/>
    <n v="439.76"/>
    <n v="0"/>
    <n v="439.76"/>
    <n v="444.68"/>
    <n v="-4.9200000000000159"/>
    <n v="0"/>
    <n v="0"/>
    <n v="0"/>
    <n v="0"/>
    <n v="0"/>
  </r>
  <r>
    <s v="1441155"/>
    <s v="JCL LINE 1          / MACHINE HOUR"/>
    <x v="2"/>
    <x v="0"/>
    <n v="1521.56"/>
    <n v="0"/>
    <n v="1521.56"/>
    <n v="1450.96"/>
    <n v="70.599999999999909"/>
    <n v="3.75"/>
    <n v="0"/>
    <n v="3.75"/>
    <n v="3.5760000000000001"/>
    <n v="0.17399999999999993"/>
  </r>
  <r>
    <s v="1441155"/>
    <s v="OH:UNUSED CAPACITY"/>
    <x v="1"/>
    <x v="0"/>
    <n v="3133.11"/>
    <n v="0"/>
    <n v="3133.11"/>
    <n v="3168.18"/>
    <n v="-35.069999999999709"/>
    <n v="0"/>
    <n v="0"/>
    <n v="0"/>
    <n v="0"/>
    <n v="0"/>
  </r>
  <r>
    <s v="1441155"/>
    <s v="OVERHEAD: BULK PREP"/>
    <x v="1"/>
    <x v="0"/>
    <n v="5651.27"/>
    <n v="0"/>
    <n v="5651.27"/>
    <n v="5714.53"/>
    <n v="-63.259999999999309"/>
    <n v="0"/>
    <n v="0"/>
    <n v="0"/>
    <n v="0"/>
    <n v="0"/>
  </r>
  <r>
    <s v="1441155"/>
    <s v="JCL LINE 1          / MACHINE DEPR"/>
    <x v="2"/>
    <x v="0"/>
    <n v="6802.5"/>
    <n v="0"/>
    <n v="6802.5"/>
    <n v="6486.86"/>
    <n v="315.64000000000033"/>
    <n v="3.75"/>
    <n v="0"/>
    <n v="3.75"/>
    <n v="3.5760000000000001"/>
    <n v="0.17399999999999993"/>
  </r>
  <r>
    <s v="1441155"/>
    <s v="JCL LINE 1          / LABOUR HOURS"/>
    <x v="2"/>
    <x v="0"/>
    <n v="8011.24"/>
    <n v="0"/>
    <n v="8011.24"/>
    <n v="7639.52"/>
    <n v="371.71999999999935"/>
    <n v="78.75"/>
    <n v="0"/>
    <n v="78.75"/>
    <n v="75.096000000000004"/>
    <n v="3.6539999999999964"/>
  </r>
  <r>
    <s v="1441155"/>
    <s v="OVERHEAD: INDIRECT"/>
    <x v="1"/>
    <x v="0"/>
    <n v="12389.55"/>
    <n v="0"/>
    <n v="12389.55"/>
    <n v="12528.24"/>
    <n v="-138.69000000000051"/>
    <n v="0"/>
    <n v="0"/>
    <n v="0"/>
    <n v="0"/>
    <n v="0"/>
  </r>
  <r>
    <s v="1441155"/>
    <s v="JCLEROUX LAFLEUR 6X750ML          EXP"/>
    <x v="3"/>
    <x v="4"/>
    <n v="-360974.31"/>
    <n v="0"/>
    <n v="-360974.31"/>
    <n v="-360974.45"/>
    <n v="0.14000000001396984"/>
    <n v="-3576"/>
    <n v="0"/>
    <n v="-3576"/>
    <n v="-3576"/>
    <n v="0"/>
  </r>
  <r>
    <s v="1441155"/>
    <s v="LAB 100X125MMWHT SEMI-GLOSSS/ADHOUTERCTN"/>
    <x v="4"/>
    <x v="2"/>
    <n v="307.37"/>
    <n v="304.38613861386136"/>
    <n v="2.983861386138642"/>
    <n v="307.43"/>
    <n v="-6.0000000000002274E-2"/>
    <n v="3611"/>
    <n v="3576"/>
    <n v="35"/>
    <n v="3611.76"/>
    <n v="-0.76000000000021828"/>
  </r>
  <r>
    <s v="1441155"/>
    <s v="LAB JCLEROUX LAFLEUR 750 7.5% V5H BCK"/>
    <x v="4"/>
    <x v="2"/>
    <n v="1369.98"/>
    <n v="1367.1724137931035"/>
    <n v="2.8075862068965307"/>
    <n v="1387.68"/>
    <n v="-17.700000000000045"/>
    <n v="21500"/>
    <n v="21456"/>
    <n v="44"/>
    <n v="21777.84"/>
    <n v="-277.84000000000015"/>
  </r>
  <r>
    <s v="1441155"/>
    <s v="PAR CHIP 6X750  BN0503 &amp; IMP FACETSV2"/>
    <x v="4"/>
    <x v="2"/>
    <n v="1850.86"/>
    <n v="1848.7960199004974"/>
    <n v="2.0639800995024871"/>
    <n v="1858.04"/>
    <n v="-7.1800000000000637"/>
    <n v="3580"/>
    <n v="3576"/>
    <n v="4"/>
    <n v="3593.88"/>
    <n v="-13.880000000000109"/>
  </r>
  <r>
    <s v="1441155"/>
    <s v="LAB JCLEROUX LAFLEUR 750 V3 BDY"/>
    <x v="4"/>
    <x v="2"/>
    <n v="5871.86"/>
    <n v="5859.8522167487681"/>
    <n v="12.007783251231558"/>
    <n v="5947.75"/>
    <n v="-75.890000000000327"/>
    <n v="21500"/>
    <n v="21456"/>
    <n v="44"/>
    <n v="21777.84"/>
    <n v="-277.84000000000015"/>
  </r>
  <r>
    <s v="1441155"/>
    <s v="LAB JCLEROUX LAFLEUR 750 V3 NCK"/>
    <x v="4"/>
    <x v="2"/>
    <n v="7099.51"/>
    <n v="7084.9852216748768"/>
    <n v="14.524778325123407"/>
    <n v="7191.26"/>
    <n v="-91.75"/>
    <n v="21500"/>
    <n v="21456"/>
    <n v="44"/>
    <n v="21777.84"/>
    <n v="-277.84000000000015"/>
  </r>
  <r>
    <s v="1441155"/>
    <s v="WIR JCLEROUX GEN SPARK       750&amp;1.5L V2"/>
    <x v="4"/>
    <x v="2"/>
    <n v="11573.26"/>
    <n v="10088.392156862745"/>
    <n v="1484.8678431372555"/>
    <n v="10290.16"/>
    <n v="1283.1000000000004"/>
    <n v="24614"/>
    <n v="21456"/>
    <n v="3158"/>
    <n v="21885.119999999999"/>
    <n v="2728.880000000001"/>
  </r>
  <r>
    <s v="1441155"/>
    <s v="CORK SPARK FIRST UNPRT 750 1 DISK"/>
    <x v="4"/>
    <x v="2"/>
    <n v="22574.94"/>
    <n v="22321.104477611942"/>
    <n v="253.83552238805714"/>
    <n v="22432.71"/>
    <n v="142.22999999999956"/>
    <n v="21700"/>
    <n v="21456"/>
    <n v="244"/>
    <n v="21563.279999999999"/>
    <n v="136.72000000000116"/>
  </r>
  <r>
    <s v="1441155"/>
    <s v="FOI+RIB JCLEROUX LAFLEUR ALU 750"/>
    <x v="4"/>
    <x v="2"/>
    <n v="23783.72"/>
    <n v="22366.975369458127"/>
    <n v="1416.7446305418744"/>
    <n v="22702.48"/>
    <n v="1081.2400000000016"/>
    <n v="22815"/>
    <n v="21456"/>
    <n v="1359"/>
    <n v="21777.84"/>
    <n v="1037.1599999999999"/>
  </r>
  <r>
    <s v="1441155"/>
    <s v="CTN JCLEROUX LAFLEUR 6X750 BN503 V2"/>
    <x v="4"/>
    <x v="2"/>
    <n v="33707.06"/>
    <n v="31504.561576354681"/>
    <n v="2202.4984236453165"/>
    <n v="31977.13"/>
    <n v="1729.9299999999967"/>
    <n v="3826"/>
    <n v="3576"/>
    <n v="250"/>
    <n v="3629.64"/>
    <n v="196.36000000000013"/>
  </r>
  <r>
    <s v="1441155"/>
    <s v="BOT 0503 750 FLINT CORK  JCL    H17  NEW"/>
    <x v="4"/>
    <x v="2"/>
    <n v="122313.28"/>
    <n v="121189.27722772278"/>
    <n v="1124.0027722772211"/>
    <n v="122401.17"/>
    <n v="-87.889999999999418"/>
    <n v="21655"/>
    <n v="21456"/>
    <n v="199"/>
    <n v="21670.560000000001"/>
    <n v="-15.56000000000131"/>
  </r>
  <r>
    <s v="1441155"/>
    <s v="BULK JCLEROUX LAFLEUR"/>
    <x v="4"/>
    <x v="3"/>
    <n v="94801.77"/>
    <n v="94914.059405940599"/>
    <n v="-112.28940594059532"/>
    <n v="95863.2"/>
    <n v="-1061.429999999993"/>
    <n v="16073"/>
    <n v="16092"/>
    <n v="-19"/>
    <n v="16252.92"/>
    <n v="-179.92000000000007"/>
  </r>
  <r>
    <s v="1441155"/>
    <s v="CO2"/>
    <x v="4"/>
    <x v="5"/>
    <n v="1083.31"/>
    <n v="1062.0686274509803"/>
    <n v="21.241372549019616"/>
    <n v="1083.31"/>
    <n v="0"/>
    <n v="196.96600000000001"/>
    <n v="193.10392156862747"/>
    <n v="3.862078431372538"/>
    <n v="196.96600000000001"/>
    <n v="0"/>
  </r>
  <r>
    <s v="1441157"/>
    <s v=" "/>
    <x v="0"/>
    <x v="0"/>
    <n v="261.86"/>
    <n v="0"/>
    <n v="261.86"/>
    <n v="0"/>
    <n v="261.86"/>
    <n v="0"/>
    <n v="0"/>
    <n v="0"/>
    <n v="0"/>
    <n v="0"/>
  </r>
  <r>
    <s v="1441157"/>
    <s v="OH: BULK PREP DEPREC"/>
    <x v="1"/>
    <x v="0"/>
    <n v="342.21"/>
    <n v="0"/>
    <n v="342.21"/>
    <n v="342.68"/>
    <n v="-0.47000000000002728"/>
    <n v="0"/>
    <n v="0"/>
    <n v="0"/>
    <n v="0"/>
    <n v="0"/>
  </r>
  <r>
    <s v="1441157"/>
    <s v="OH: INDIRECT DEPREC"/>
    <x v="1"/>
    <x v="0"/>
    <n v="1534.9"/>
    <n v="0"/>
    <n v="1534.9"/>
    <n v="1537.02"/>
    <n v="-2.1199999999998909"/>
    <n v="0"/>
    <n v="0"/>
    <n v="0"/>
    <n v="0"/>
    <n v="0"/>
  </r>
  <r>
    <s v="1441157"/>
    <s v="JCL LINE 1          / MACHINE HOUR"/>
    <x v="2"/>
    <x v="0"/>
    <n v="3619.29"/>
    <n v="0"/>
    <n v="3619.29"/>
    <n v="3452.26"/>
    <n v="167.02999999999975"/>
    <n v="8.92"/>
    <n v="0"/>
    <n v="8.92"/>
    <n v="8.5079999999999991"/>
    <n v="0.41200000000000081"/>
  </r>
  <r>
    <s v="1441157"/>
    <s v="OH:UNUSED CAPACITY"/>
    <x v="1"/>
    <x v="0"/>
    <n v="10935.57"/>
    <n v="0"/>
    <n v="10935.57"/>
    <n v="10950.73"/>
    <n v="-15.159999999999854"/>
    <n v="0"/>
    <n v="0"/>
    <n v="0"/>
    <n v="0"/>
    <n v="0"/>
  </r>
  <r>
    <s v="1441157"/>
    <s v="JCL LINE 1          / MACHINE DEPR"/>
    <x v="2"/>
    <x v="0"/>
    <n v="16180.88"/>
    <n v="0"/>
    <n v="16180.88"/>
    <n v="15434.12"/>
    <n v="746.7599999999984"/>
    <n v="8.92"/>
    <n v="0"/>
    <n v="8.92"/>
    <n v="8.5079999999999991"/>
    <n v="0.41200000000000081"/>
  </r>
  <r>
    <s v="1441157"/>
    <s v="JCL LINE 1          / LABOUR HOURS"/>
    <x v="2"/>
    <x v="0"/>
    <n v="19056.060000000001"/>
    <n v="0"/>
    <n v="19056.060000000001"/>
    <n v="18176.099999999999"/>
    <n v="879.96000000000276"/>
    <n v="187.32"/>
    <n v="0"/>
    <n v="187.32"/>
    <n v="178.67"/>
    <n v="8.6500000000000057"/>
  </r>
  <r>
    <s v="1441157"/>
    <s v="OVERHEAD: BULK PREP"/>
    <x v="1"/>
    <x v="0"/>
    <n v="19724.759999999998"/>
    <n v="0"/>
    <n v="19724.759999999998"/>
    <n v="19752.09"/>
    <n v="-27.330000000001746"/>
    <n v="0"/>
    <n v="0"/>
    <n v="0"/>
    <n v="0"/>
    <n v="0"/>
  </r>
  <r>
    <s v="1441157"/>
    <s v="OVERHEAD: INDIRECT"/>
    <x v="1"/>
    <x v="0"/>
    <n v="43243.56"/>
    <n v="0"/>
    <n v="43243.56"/>
    <n v="43303.48"/>
    <n v="-59.92000000000553"/>
    <n v="0"/>
    <n v="0"/>
    <n v="0"/>
    <n v="0"/>
    <n v="0"/>
  </r>
  <r>
    <s v="1441157"/>
    <s v="JCLEROUX LEDOMN 12X750ML PROMO"/>
    <x v="3"/>
    <x v="4"/>
    <n v="-1129852.57"/>
    <n v="0"/>
    <n v="-1129852.57"/>
    <n v="-1129852.5900000001"/>
    <n v="2.0000000018626451E-2"/>
    <n v="-6210.9160000000002"/>
    <n v="0"/>
    <n v="-6210.9160000000002"/>
    <n v="-6210.9160000000002"/>
    <n v="0"/>
  </r>
  <r>
    <s v="1441157"/>
    <s v="LAB 100X125MMWHT SEMI-GLOSSS/ADHOUTERCTN"/>
    <x v="4"/>
    <x v="2"/>
    <n v="0"/>
    <n v="528.67326732673268"/>
    <n v="-528.67326732673268"/>
    <n v="533.96"/>
    <n v="-533.96"/>
    <n v="0"/>
    <n v="6210.9158415841584"/>
    <n v="-6210.9158415841584"/>
    <n v="6273.0249999999996"/>
    <n v="-6273.0249999999996"/>
  </r>
  <r>
    <s v="1441157"/>
    <s v="LAB JCLEROUX LEDOMN 750 7.5%     V9H BCK"/>
    <x v="4"/>
    <x v="2"/>
    <n v="4220.37"/>
    <n v="4085.0443349753696"/>
    <n v="135.32566502463033"/>
    <n v="4146.32"/>
    <n v="74.050000000000182"/>
    <n v="77000"/>
    <n v="74530.992118226597"/>
    <n v="2469.0078817734029"/>
    <n v="75648.956999999995"/>
    <n v="1351.0430000000051"/>
  </r>
  <r>
    <s v="1441157"/>
    <s v="PAR CHIP 12X750 BN0503           V3"/>
    <x v="4"/>
    <x v="2"/>
    <n v="6439.78"/>
    <n v="6434.5074626865671"/>
    <n v="5.2725373134326219"/>
    <n v="6466.68"/>
    <n v="-26.900000000000546"/>
    <n v="6216"/>
    <n v="6210.9164179104473"/>
    <n v="5.0835820895526922"/>
    <n v="6241.9709999999995"/>
    <n v="-25.970999999999549"/>
  </r>
  <r>
    <s v="1441157"/>
    <s v="LAB JCLEROUX LEDOMN 750 V6 BDY"/>
    <x v="4"/>
    <x v="2"/>
    <n v="17860.5"/>
    <n v="17748.807881773399"/>
    <n v="111.69211822660145"/>
    <n v="18015.04"/>
    <n v="-154.54000000000087"/>
    <n v="75000"/>
    <n v="74530.992118226597"/>
    <n v="469.00788177340291"/>
    <n v="75648.956999999995"/>
    <n v="-648.95699999999488"/>
  </r>
  <r>
    <s v="1441157"/>
    <s v="LAB JCLEROUX GEN  750  NCK PROMO"/>
    <x v="4"/>
    <x v="2"/>
    <n v="21506.17"/>
    <n v="21230.157635467982"/>
    <n v="276.01236453201636"/>
    <n v="21548.61"/>
    <n v="-42.440000000002328"/>
    <n v="75500"/>
    <n v="74530.992118226597"/>
    <n v="969.00788177340291"/>
    <n v="75648.956999999995"/>
    <n v="-148.95699999999488"/>
  </r>
  <r>
    <s v="1441157"/>
    <s v="WIR JCLEROUX GEN SPARK       750&amp;1.5L V2"/>
    <x v="4"/>
    <x v="2"/>
    <n v="35217.230000000003"/>
    <n v="35043.725490196077"/>
    <n v="173.50450980392634"/>
    <n v="35744.6"/>
    <n v="-527.36999999999534"/>
    <n v="74900"/>
    <n v="74530.992156862732"/>
    <n v="369.00784313726763"/>
    <n v="76021.611999999994"/>
    <n v="-1121.6119999999937"/>
  </r>
  <r>
    <s v="1441157"/>
    <s v="CTN JCLEROUXLEDOMN GEN 12X750 BN503PROMO"/>
    <x v="4"/>
    <x v="2"/>
    <n v="39136.959999999999"/>
    <n v="39004.551724137935"/>
    <n v="132.40827586206433"/>
    <n v="39589.620000000003"/>
    <n v="-452.66000000000349"/>
    <n v="6232"/>
    <n v="6210.9162561576359"/>
    <n v="21.083743842364129"/>
    <n v="6304.08"/>
    <n v="-72.079999999999927"/>
  </r>
  <r>
    <s v="1441157"/>
    <s v="CORK SPARK FIRST UNPRT 750 1 DISK"/>
    <x v="4"/>
    <x v="2"/>
    <n v="77919.97"/>
    <n v="77536.079601990044"/>
    <n v="383.8903980099567"/>
    <n v="77923.759999999995"/>
    <n v="-3.7899999999935972"/>
    <n v="74900"/>
    <n v="74530.992039800985"/>
    <n v="369.00796019901463"/>
    <n v="74903.646999999997"/>
    <n v="-3.646999999997206"/>
  </r>
  <r>
    <s v="1441157"/>
    <s v="FOI+RIBJCLEROUXLEDOMN34X127ALU750PROMOV2"/>
    <x v="4"/>
    <x v="2"/>
    <n v="107283.34"/>
    <n v="102841.5172413793"/>
    <n v="4441.8227586206922"/>
    <n v="104384.14"/>
    <n v="2899.1999999999971"/>
    <n v="77750"/>
    <n v="74530.992118226597"/>
    <n v="3219.0078817734029"/>
    <n v="75648.956999999995"/>
    <n v="2101.0430000000051"/>
  </r>
  <r>
    <s v="1441157"/>
    <s v="BOT 0503 750 GRN   CORK  SPARKLING   NEW"/>
    <x v="4"/>
    <x v="2"/>
    <n v="374812.37"/>
    <n v="373804.22772277228"/>
    <n v="1008.1422772277147"/>
    <n v="377542.27"/>
    <n v="-2729.9000000000233"/>
    <n v="74732"/>
    <n v="74530.992079207906"/>
    <n v="201.0079207920935"/>
    <n v="75276.301999999996"/>
    <n v="-544.30199999999604"/>
  </r>
  <r>
    <s v="1441157"/>
    <s v="BULK JCLEROUX LED"/>
    <x v="4"/>
    <x v="3"/>
    <n v="326793.71999999997"/>
    <n v="325617.95024875615"/>
    <n v="1175.7697512438172"/>
    <n v="327246.03999999998"/>
    <n v="-452.32000000000698"/>
    <n v="56100"/>
    <n v="55898.243781094527"/>
    <n v="201.75621890547336"/>
    <n v="56177.735000000001"/>
    <n v="-77.735000000000582"/>
  </r>
  <r>
    <s v="1441157"/>
    <s v="CO2"/>
    <x v="4"/>
    <x v="5"/>
    <n v="3763.07"/>
    <n v="3689.2843137254904"/>
    <n v="73.785686274509771"/>
    <n v="3763.07"/>
    <n v="0"/>
    <n v="684.19500000000005"/>
    <n v="670.77941176470586"/>
    <n v="13.415588235294194"/>
    <n v="684.19500000000005"/>
    <n v="0"/>
  </r>
  <r>
    <s v="1441223"/>
    <s v=" "/>
    <x v="0"/>
    <x v="0"/>
    <n v="518.94000000000005"/>
    <n v="0"/>
    <n v="518.94000000000005"/>
    <n v="0"/>
    <n v="518.94000000000005"/>
    <n v="0"/>
    <n v="0"/>
    <n v="0"/>
    <n v="0"/>
    <n v="0"/>
  </r>
  <r>
    <s v="1441223"/>
    <s v="JCL RIBBON ROOM     / MACHINE DEPR"/>
    <x v="2"/>
    <x v="0"/>
    <n v="52.48"/>
    <n v="0"/>
    <n v="52.48"/>
    <n v="55.84"/>
    <n v="-3.3600000000000065"/>
    <n v="4.47"/>
    <n v="0"/>
    <n v="4.47"/>
    <n v="4.7569999999999997"/>
    <n v="-0.28699999999999992"/>
  </r>
  <r>
    <s v="1441223"/>
    <s v="JCL RIBBON ROOM     / MACHINE HOUR"/>
    <x v="2"/>
    <x v="0"/>
    <n v="134.72999999999999"/>
    <n v="0"/>
    <n v="134.72999999999999"/>
    <n v="143.36000000000001"/>
    <n v="-8.6300000000000239"/>
    <n v="4.47"/>
    <n v="0"/>
    <n v="4.47"/>
    <n v="4.7569999999999997"/>
    <n v="-0.28699999999999992"/>
  </r>
  <r>
    <s v="1441223"/>
    <s v="JCL RIBBON ROOM     / LABOUR HOURS"/>
    <x v="2"/>
    <x v="0"/>
    <n v="4490.12"/>
    <n v="0"/>
    <n v="4490.12"/>
    <n v="4776.8100000000004"/>
    <n v="-286.69000000000051"/>
    <n v="44.7"/>
    <n v="0"/>
    <n v="44.7"/>
    <n v="47.554000000000002"/>
    <n v="-2.8539999999999992"/>
  </r>
  <r>
    <s v="1441223"/>
    <s v="FOI+RIB JCLEROUX LACHSN 34X127 ALU 750V6"/>
    <x v="3"/>
    <x v="2"/>
    <n v="-19991.7"/>
    <n v="0"/>
    <n v="-19991.7"/>
    <n v="-19991.740000000002"/>
    <n v="4.0000000000873115E-2"/>
    <n v="-22113"/>
    <n v="0"/>
    <n v="-22113"/>
    <n v="-22113"/>
    <n v="0"/>
  </r>
  <r>
    <s v="1441223"/>
    <s v="RIB JCLEROUX      CAMEL/GLD V3"/>
    <x v="4"/>
    <x v="2"/>
    <n v="1976.52"/>
    <n v="1976.8737672583825"/>
    <n v="-0.35376725838250422"/>
    <n v="2004.55"/>
    <n v="-28.029999999999973"/>
    <n v="3648"/>
    <n v="3648.6449704142015"/>
    <n v="-0.64497041420145251"/>
    <n v="3699.7260000000001"/>
    <n v="-51.726000000000113"/>
  </r>
  <r>
    <s v="1441223"/>
    <s v="FOI JCLEROUX LACHSN 34X127 ALU 750 REDV6"/>
    <x v="4"/>
    <x v="2"/>
    <n v="12818.91"/>
    <n v="12818.906403940886"/>
    <n v="3.5960591139883036E-3"/>
    <n v="13011.19"/>
    <n v="-192.28000000000065"/>
    <n v="22113"/>
    <n v="22113"/>
    <n v="0"/>
    <n v="22444.695"/>
    <n v="-331.69499999999971"/>
  </r>
  <r>
    <s v="1441225"/>
    <s v=" "/>
    <x v="0"/>
    <x v="0"/>
    <n v="-244.74"/>
    <n v="0"/>
    <n v="-244.74"/>
    <n v="0"/>
    <n v="-244.74"/>
    <n v="0"/>
    <n v="0"/>
    <n v="0"/>
    <n v="0"/>
    <n v="0"/>
  </r>
  <r>
    <s v="1441225"/>
    <s v="JCL RIBBON ROOM     / MACHINE DEPR"/>
    <x v="2"/>
    <x v="0"/>
    <n v="143.69999999999999"/>
    <n v="0"/>
    <n v="143.69999999999999"/>
    <n v="143.38999999999999"/>
    <n v="0.31000000000000227"/>
    <n v="12.24"/>
    <n v="0"/>
    <n v="12.24"/>
    <n v="12.215999999999999"/>
    <n v="2.4000000000000909E-2"/>
  </r>
  <r>
    <s v="1441225"/>
    <s v="JCL RIBBON ROOM     / MACHINE HOUR"/>
    <x v="2"/>
    <x v="0"/>
    <n v="368.91"/>
    <n v="0"/>
    <n v="368.91"/>
    <n v="368.17"/>
    <n v="0.74000000000000909"/>
    <n v="12.24"/>
    <n v="0"/>
    <n v="12.24"/>
    <n v="12.215999999999999"/>
    <n v="2.4000000000000909E-2"/>
  </r>
  <r>
    <s v="1441225"/>
    <s v="JCL RIBBON ROOM     / LABOUR HOURS"/>
    <x v="2"/>
    <x v="0"/>
    <n v="12295.08"/>
    <n v="0"/>
    <n v="12295.08"/>
    <n v="12267.66"/>
    <n v="27.420000000000073"/>
    <n v="122.4"/>
    <n v="0"/>
    <n v="122.4"/>
    <n v="122.127"/>
    <n v="0.27300000000001035"/>
  </r>
  <r>
    <s v="1441225"/>
    <s v="FOI+RIB JCLEROUX LACHSN 34X127 ALU 750V6"/>
    <x v="3"/>
    <x v="2"/>
    <n v="-51342.14"/>
    <n v="0"/>
    <n v="-51342.14"/>
    <n v="-51342.25"/>
    <n v="0.11000000000058208"/>
    <n v="-56790"/>
    <n v="0"/>
    <n v="-56790"/>
    <n v="-56790"/>
    <n v="0"/>
  </r>
  <r>
    <s v="1441225"/>
    <s v="RIB JCLEROUX      CAMEL/GLD V3"/>
    <x v="4"/>
    <x v="2"/>
    <n v="5510.21"/>
    <n v="5076.9526627218929"/>
    <n v="433.25733727810712"/>
    <n v="5148.03"/>
    <n v="362.18000000000029"/>
    <n v="10170"/>
    <n v="9370.3500986193285"/>
    <n v="799.64990138067151"/>
    <n v="9501.5349999999999"/>
    <n v="668.46500000000015"/>
  </r>
  <r>
    <s v="1441225"/>
    <s v="FOI JCLEROUX LACHSN 34X127 ALU 750 REDV6"/>
    <x v="4"/>
    <x v="2"/>
    <n v="33268.980000000003"/>
    <n v="32921.162561576362"/>
    <n v="347.81743842364085"/>
    <n v="33414.980000000003"/>
    <n v="-146"/>
    <n v="57390"/>
    <n v="56790"/>
    <n v="600"/>
    <n v="57641.85"/>
    <n v="-251.84999999999854"/>
  </r>
  <r>
    <s v="1441226"/>
    <s v=" "/>
    <x v="0"/>
    <x v="0"/>
    <n v="-779.5"/>
    <n v="0"/>
    <n v="-779.5"/>
    <n v="0"/>
    <n v="-779.5"/>
    <n v="0"/>
    <n v="0"/>
    <n v="0"/>
    <n v="0"/>
    <n v="0"/>
  </r>
  <r>
    <s v="1441226"/>
    <s v="JCL RIBBON ROOM     / MACHINE DEPR"/>
    <x v="2"/>
    <x v="0"/>
    <n v="35.92"/>
    <n v="0"/>
    <n v="35.92"/>
    <n v="34.43"/>
    <n v="1.490000000000002"/>
    <n v="3.06"/>
    <n v="0"/>
    <n v="3.06"/>
    <n v="2.9329999999999998"/>
    <n v="0.12700000000000022"/>
  </r>
  <r>
    <s v="1441226"/>
    <s v="JCL RIBBON ROOM     / MACHINE HOUR"/>
    <x v="2"/>
    <x v="0"/>
    <n v="92.23"/>
    <n v="0"/>
    <n v="92.23"/>
    <n v="88.4"/>
    <n v="3.8299999999999983"/>
    <n v="3.06"/>
    <n v="0"/>
    <n v="3.06"/>
    <n v="2.9329999999999998"/>
    <n v="0.12700000000000022"/>
  </r>
  <r>
    <s v="1441226"/>
    <s v="JCL RIBBON ROOM     / LABOUR HOURS"/>
    <x v="2"/>
    <x v="0"/>
    <n v="3073.77"/>
    <n v="0"/>
    <n v="3073.77"/>
    <n v="2945.41"/>
    <n v="128.36000000000013"/>
    <n v="30.6"/>
    <n v="0"/>
    <n v="30.6"/>
    <n v="29.321999999999999"/>
    <n v="1.2780000000000022"/>
  </r>
  <r>
    <s v="1441226"/>
    <s v="FOI+RIB JCLEROUX SAVBL   ALU 750      V5"/>
    <x v="3"/>
    <x v="2"/>
    <n v="-13140.73"/>
    <n v="0"/>
    <n v="-13140.73"/>
    <n v="-13140.79"/>
    <n v="6.0000000001309672E-2"/>
    <n v="-13635"/>
    <n v="0"/>
    <n v="-13635"/>
    <n v="-13635"/>
    <n v="0"/>
  </r>
  <r>
    <s v="1441226"/>
    <s v="RIB JCLEROUX      CAMEL/GLD V3"/>
    <x v="4"/>
    <x v="2"/>
    <n v="1246.1600000000001"/>
    <n v="1218.9546351084812"/>
    <n v="27.205364891518911"/>
    <n v="1236.02"/>
    <n v="10.1400000000001"/>
    <n v="2300"/>
    <n v="2249.7751479289936"/>
    <n v="50.224852071006353"/>
    <n v="2281.2719999999999"/>
    <n v="18.728000000000065"/>
  </r>
  <r>
    <s v="1441226"/>
    <s v="FOI JCLEROUX SAVBL 34X127 ALU 750  BLKV5"/>
    <x v="4"/>
    <x v="2"/>
    <n v="9472.15"/>
    <n v="8705.9507389162573"/>
    <n v="766.19926108374239"/>
    <n v="8836.5400000000009"/>
    <n v="635.60999999999876"/>
    <n v="14835"/>
    <n v="13635"/>
    <n v="1200"/>
    <n v="13839.525"/>
    <n v="995.47500000000036"/>
  </r>
  <r>
    <s v="1441227"/>
    <s v=" "/>
    <x v="0"/>
    <x v="0"/>
    <n v="711.21"/>
    <n v="0"/>
    <n v="711.21"/>
    <n v="0"/>
    <n v="711.21"/>
    <n v="0"/>
    <n v="0"/>
    <n v="0"/>
    <n v="0"/>
    <n v="0"/>
  </r>
  <r>
    <s v="1441227"/>
    <s v="JCL RIBBON ROOM     / MACHINE DEPR"/>
    <x v="2"/>
    <x v="0"/>
    <n v="243.25"/>
    <n v="0"/>
    <n v="243.25"/>
    <n v="252.25"/>
    <n v="-9"/>
    <n v="20.72"/>
    <n v="0"/>
    <n v="20.72"/>
    <n v="21.488"/>
    <n v="-0.76800000000000068"/>
  </r>
  <r>
    <s v="1441227"/>
    <s v="JCL RIBBON ROOM     / MACHINE HOUR"/>
    <x v="2"/>
    <x v="0"/>
    <n v="624.5"/>
    <n v="0"/>
    <n v="624.5"/>
    <n v="647.65"/>
    <n v="-23.149999999999977"/>
    <n v="20.72"/>
    <n v="0"/>
    <n v="20.72"/>
    <n v="21.488"/>
    <n v="-0.76800000000000068"/>
  </r>
  <r>
    <s v="1441227"/>
    <s v="JCL RIBBON ROOM     / LABOUR HOURS"/>
    <x v="2"/>
    <x v="0"/>
    <n v="20813.240000000002"/>
    <n v="0"/>
    <n v="20813.240000000002"/>
    <n v="21580.2"/>
    <n v="-766.95999999999913"/>
    <n v="207.2"/>
    <n v="0"/>
    <n v="207.2"/>
    <n v="214.83500000000001"/>
    <n v="-7.6350000000000193"/>
  </r>
  <r>
    <s v="1441227"/>
    <s v="FOI+RIB JCLEROUX LEDOMN 34X127 ALU 750V6"/>
    <x v="3"/>
    <x v="2"/>
    <n v="-89727.18"/>
    <n v="0"/>
    <n v="-89727.18"/>
    <n v="-89727.08"/>
    <n v="-9.9999999991268851E-2"/>
    <n v="-99900"/>
    <n v="0"/>
    <n v="-99900"/>
    <n v="-99900"/>
    <n v="0"/>
  </r>
  <r>
    <s v="1441227"/>
    <s v="RIB JCLEROUX     RED"/>
    <x v="4"/>
    <x v="2"/>
    <n v="9361.08"/>
    <n v="8348.4023668639056"/>
    <n v="1012.6776331360943"/>
    <n v="8465.2800000000007"/>
    <n v="895.79999999999927"/>
    <n v="18483"/>
    <n v="16483.499999999996"/>
    <n v="1999.5000000000036"/>
    <n v="16714.269"/>
    <n v="1768.7309999999998"/>
  </r>
  <r>
    <s v="1441227"/>
    <s v="FOI JCLEROUX LEDOMN 34X127 ALU 750 WHTV7"/>
    <x v="4"/>
    <x v="2"/>
    <n v="57973.9"/>
    <n v="57913.02463054187"/>
    <n v="60.8753694581319"/>
    <n v="58781.72"/>
    <n v="-807.81999999999971"/>
    <n v="100005"/>
    <n v="99900"/>
    <n v="105"/>
    <n v="101398.5"/>
    <n v="-1393.5"/>
  </r>
  <r>
    <s v="1441228"/>
    <s v=" "/>
    <x v="0"/>
    <x v="0"/>
    <n v="-588.01"/>
    <n v="0"/>
    <n v="-588.01"/>
    <n v="0"/>
    <n v="-588.01"/>
    <n v="0"/>
    <n v="0"/>
    <n v="0"/>
    <n v="0"/>
    <n v="0"/>
  </r>
  <r>
    <s v="1441228"/>
    <s v="JCL RIBBON ROOM     / MACHINE DEPR"/>
    <x v="2"/>
    <x v="0"/>
    <n v="107.77"/>
    <n v="0"/>
    <n v="107.77"/>
    <n v="105.1"/>
    <n v="2.6700000000000017"/>
    <n v="9.18"/>
    <n v="0"/>
    <n v="9.18"/>
    <n v="8.9540000000000006"/>
    <n v="0.22599999999999909"/>
  </r>
  <r>
    <s v="1441228"/>
    <s v="JCL RIBBON ROOM     / MACHINE HOUR"/>
    <x v="2"/>
    <x v="0"/>
    <n v="276.69"/>
    <n v="0"/>
    <n v="276.69"/>
    <n v="269.85000000000002"/>
    <n v="6.839999999999975"/>
    <n v="9.18"/>
    <n v="0"/>
    <n v="9.18"/>
    <n v="8.9540000000000006"/>
    <n v="0.22599999999999909"/>
  </r>
  <r>
    <s v="1441228"/>
    <s v="JCL RIBBON ROOM     / LABOUR HOURS"/>
    <x v="2"/>
    <x v="0"/>
    <n v="9221.31"/>
    <n v="0"/>
    <n v="9221.31"/>
    <n v="8991.75"/>
    <n v="229.55999999999949"/>
    <n v="91.8"/>
    <n v="0"/>
    <n v="91.8"/>
    <n v="89.515000000000001"/>
    <n v="2.2849999999999966"/>
  </r>
  <r>
    <s v="1441228"/>
    <s v="FOI+RIB JCLEROUX LEDOMN 34X127 ALU 750V6"/>
    <x v="3"/>
    <x v="2"/>
    <n v="-37386.33"/>
    <n v="0"/>
    <n v="-37386.33"/>
    <n v="-37386.28"/>
    <n v="-5.0000000002910383E-2"/>
    <n v="-41625"/>
    <n v="0"/>
    <n v="-41625"/>
    <n v="-41625"/>
    <n v="0"/>
  </r>
  <r>
    <s v="1441228"/>
    <s v="RIB JCLEROUX     RED"/>
    <x v="4"/>
    <x v="2"/>
    <n v="4238.1400000000003"/>
    <n v="3478.5009861932936"/>
    <n v="759.63901380670677"/>
    <n v="3527.2"/>
    <n v="710.94000000000051"/>
    <n v="8368"/>
    <n v="6868.125246548323"/>
    <n v="1499.874753451677"/>
    <n v="6964.2790000000005"/>
    <n v="1403.7209999999995"/>
  </r>
  <r>
    <s v="1441228"/>
    <s v="FOI JCLEROUX LEDOMN 34X127 ALU 750 WHTV7"/>
    <x v="4"/>
    <x v="2"/>
    <n v="24130.43"/>
    <n v="24130.433497536946"/>
    <n v="-3.4975369453604799E-3"/>
    <n v="24492.39"/>
    <n v="-361.95999999999913"/>
    <n v="41625"/>
    <n v="41625"/>
    <n v="0"/>
    <n v="42249.375"/>
    <n v="-624.375"/>
  </r>
  <r>
    <s v="1441229"/>
    <s v=" "/>
    <x v="0"/>
    <x v="0"/>
    <n v="401.37"/>
    <n v="0"/>
    <n v="401.37"/>
    <n v="0"/>
    <n v="401.37"/>
    <n v="0"/>
    <n v="0"/>
    <n v="0"/>
    <n v="0"/>
    <n v="0"/>
  </r>
  <r>
    <s v="1441229"/>
    <s v="JCL RIBBON ROOM     / MACHINE DEPR"/>
    <x v="2"/>
    <x v="0"/>
    <n v="44.2"/>
    <n v="0"/>
    <n v="44.2"/>
    <n v="47.04"/>
    <n v="-2.8399999999999963"/>
    <n v="3.7650000000000001"/>
    <n v="0"/>
    <n v="3.7650000000000001"/>
    <n v="4.0069999999999997"/>
    <n v="-0.24199999999999955"/>
  </r>
  <r>
    <s v="1441229"/>
    <s v="JCL RIBBON ROOM     / MACHINE HOUR"/>
    <x v="2"/>
    <x v="0"/>
    <n v="113.48"/>
    <n v="0"/>
    <n v="113.48"/>
    <n v="120.78"/>
    <n v="-7.2999999999999972"/>
    <n v="3.7650000000000001"/>
    <n v="0"/>
    <n v="3.7650000000000001"/>
    <n v="4.0069999999999997"/>
    <n v="-0.24199999999999955"/>
  </r>
  <r>
    <s v="1441229"/>
    <s v="JCL RIBBON ROOM     / LABOUR HOURS"/>
    <x v="2"/>
    <x v="0"/>
    <n v="3781.94"/>
    <n v="0"/>
    <n v="3781.94"/>
    <n v="4024.42"/>
    <n v="-242.48000000000002"/>
    <n v="37.65"/>
    <n v="0"/>
    <n v="37.65"/>
    <n v="40.064"/>
    <n v="-2.4140000000000015"/>
  </r>
  <r>
    <s v="1441229"/>
    <s v="FOI+RIBJCLEROUXLEDOMN34X127ALU750PROMOV2"/>
    <x v="3"/>
    <x v="2"/>
    <n v="-24541.86"/>
    <n v="0"/>
    <n v="-24541.86"/>
    <n v="-24541.759999999998"/>
    <n v="-0.10000000000218279"/>
    <n v="-18630"/>
    <n v="0"/>
    <n v="-18630"/>
    <n v="-18630"/>
    <n v="0"/>
  </r>
  <r>
    <s v="1441229"/>
    <s v="RIB JCLEROUX  LEDOMN PROMO"/>
    <x v="4"/>
    <x v="2"/>
    <n v="3656.87"/>
    <n v="3657.998027613412"/>
    <n v="-1.1280276134120868"/>
    <n v="3709.21"/>
    <n v="-52.340000000000146"/>
    <n v="3073"/>
    <n v="3073.9497041420118"/>
    <n v="-0.94970414201179665"/>
    <n v="3116.9850000000001"/>
    <n v="-43.985000000000127"/>
  </r>
  <r>
    <s v="1441229"/>
    <s v="FOI JCLEROUX LEDOMN 34X127 ALU750PROMOV2"/>
    <x v="4"/>
    <x v="2"/>
    <n v="16544"/>
    <n v="16394.403940886699"/>
    <n v="149.59605911330073"/>
    <n v="16640.32"/>
    <n v="-96.319999999999709"/>
    <n v="18800"/>
    <n v="18630"/>
    <n v="170"/>
    <n v="18909.45"/>
    <n v="-109.45000000000073"/>
  </r>
  <r>
    <s v="1441287"/>
    <s v=" "/>
    <x v="0"/>
    <x v="0"/>
    <n v="6687.11"/>
    <n v="0"/>
    <n v="6687.11"/>
    <n v="0"/>
    <n v="6687.11"/>
    <n v="0"/>
    <n v="0"/>
    <n v="0"/>
    <n v="0"/>
    <n v="0"/>
  </r>
  <r>
    <s v="1441287"/>
    <s v="JCL RIBBON ROOM     / MACHINE DEPR"/>
    <x v="2"/>
    <x v="0"/>
    <n v="840"/>
    <n v="0"/>
    <n v="840"/>
    <n v="878.43"/>
    <n v="-38.42999999999995"/>
    <n v="71.55"/>
    <n v="0"/>
    <n v="71.55"/>
    <n v="74.831999999999994"/>
    <n v="-3.2819999999999965"/>
  </r>
  <r>
    <s v="1441287"/>
    <s v="JCL RIBBON ROOM     / MACHINE HOUR"/>
    <x v="2"/>
    <x v="0"/>
    <n v="2156.52"/>
    <n v="0"/>
    <n v="2156.52"/>
    <n v="2255.4"/>
    <n v="-98.880000000000109"/>
    <n v="71.55"/>
    <n v="0"/>
    <n v="71.55"/>
    <n v="74.831999999999994"/>
    <n v="-3.2819999999999965"/>
  </r>
  <r>
    <s v="1441287"/>
    <s v="JCL RIBBON ROOM     / LABOUR HOURS"/>
    <x v="2"/>
    <x v="0"/>
    <n v="71871.98"/>
    <n v="0"/>
    <n v="71871.98"/>
    <n v="75151.58"/>
    <n v="-3279.6000000000058"/>
    <n v="715.5"/>
    <n v="0"/>
    <n v="715.5"/>
    <n v="748.14800000000002"/>
    <n v="-32.648000000000025"/>
  </r>
  <r>
    <s v="1441287"/>
    <s v="FOI+RIBJCLEROUXLEDOMN34X127ALU750PROMOV2"/>
    <x v="3"/>
    <x v="2"/>
    <n v="-458292.52"/>
    <n v="0"/>
    <n v="-458292.52"/>
    <n v="-458290.78"/>
    <n v="-1.7399999999906868"/>
    <n v="-347895"/>
    <n v="0"/>
    <n v="-347895"/>
    <n v="-347895"/>
    <n v="0"/>
  </r>
  <r>
    <s v="1441287"/>
    <s v="RIB JCLEROUX  LEDOMN PROMO"/>
    <x v="4"/>
    <x v="2"/>
    <n v="70149.31"/>
    <n v="68309.181459566069"/>
    <n v="1840.1285404339287"/>
    <n v="69265.509999999995"/>
    <n v="883.80000000000291"/>
    <n v="58949"/>
    <n v="57402.674556213016"/>
    <n v="1546.3254437869837"/>
    <n v="58206.311999999998"/>
    <n v="742.68800000000192"/>
  </r>
  <r>
    <s v="1441287"/>
    <s v="FOI JCLEROUX LEDOMN 34X127 ALU750PROMOV2"/>
    <x v="4"/>
    <x v="2"/>
    <n v="306587.59999999998"/>
    <n v="306147.59605911328"/>
    <n v="440.00394088670146"/>
    <n v="310739.81"/>
    <n v="-4152.210000000021"/>
    <n v="348395"/>
    <n v="347895"/>
    <n v="500"/>
    <n v="353113.42499999999"/>
    <n v="-4718.4249999999884"/>
  </r>
  <r>
    <s v="1441319"/>
    <s v=" "/>
    <x v="0"/>
    <x v="0"/>
    <n v="12883.82"/>
    <n v="0"/>
    <n v="12883.82"/>
    <n v="0"/>
    <n v="12883.82"/>
    <n v="0"/>
    <n v="0"/>
    <n v="0"/>
    <n v="0"/>
    <n v="0"/>
  </r>
  <r>
    <s v="1441319"/>
    <s v="JCL LINE 1          / MACHINE HOUR"/>
    <x v="2"/>
    <x v="0"/>
    <n v="1249.71"/>
    <n v="0"/>
    <n v="1249.71"/>
    <n v="2211.37"/>
    <n v="-961.65999999999985"/>
    <n v="3.08"/>
    <n v="0"/>
    <n v="3.08"/>
    <n v="5.45"/>
    <n v="-2.37"/>
  </r>
  <r>
    <s v="1441319"/>
    <s v="JCL LINE 1          / MACHINE DEPR"/>
    <x v="2"/>
    <x v="0"/>
    <n v="5587.12"/>
    <n v="0"/>
    <n v="5587.12"/>
    <n v="9886.4500000000007"/>
    <n v="-4299.3300000000008"/>
    <n v="3.08"/>
    <n v="0"/>
    <n v="3.08"/>
    <n v="5.45"/>
    <n v="-2.37"/>
  </r>
  <r>
    <s v="1441319"/>
    <s v="JCL LINE 1          / LABOUR HOURS"/>
    <x v="2"/>
    <x v="0"/>
    <n v="6579.9"/>
    <n v="0"/>
    <n v="6579.9"/>
    <n v="11643.47"/>
    <n v="-5063.57"/>
    <n v="64.680000000000007"/>
    <n v="0"/>
    <n v="64.680000000000007"/>
    <n v="114.455"/>
    <n v="-49.774999999999991"/>
  </r>
  <r>
    <s v="1441319"/>
    <s v="PONGRACZ             6X750ML         EU"/>
    <x v="3"/>
    <x v="4"/>
    <n v="-737480.23"/>
    <n v="0"/>
    <n v="-737480.23"/>
    <n v="-737480.22"/>
    <n v="-1.0000000009313226E-2"/>
    <n v="-4087.6660000000002"/>
    <n v="0"/>
    <n v="-4087.6660000000002"/>
    <n v="-4087.6660000000002"/>
    <n v="0"/>
  </r>
  <r>
    <s v="1441319"/>
    <s v="ULS PONGRACZ                1X750ML  DGO"/>
    <x v="4"/>
    <x v="1"/>
    <n v="593681.4"/>
    <n v="593439.26368159207"/>
    <n v="242.13631840795279"/>
    <n v="596406.46"/>
    <n v="-2725.0599999999395"/>
    <n v="24536"/>
    <n v="24525.9960199005"/>
    <n v="10.003980099500041"/>
    <n v="24648.626"/>
    <n v="-112.6260000000002"/>
  </r>
  <r>
    <s v="1441319"/>
    <s v="LAB 100X125MMWHT SEMI-GLOSSS/ADHOUTERCTN"/>
    <x v="4"/>
    <x v="2"/>
    <n v="687.77"/>
    <n v="695.88118811881191"/>
    <n v="-8.1111881188119241"/>
    <n v="702.84"/>
    <n v="-15.07000000000005"/>
    <n v="8080"/>
    <n v="8175.331683168316"/>
    <n v="-95.331683168315976"/>
    <n v="8257.0849999999991"/>
    <n v="-177.08499999999913"/>
  </r>
  <r>
    <s v="1441319"/>
    <s v="PAR CHIP 6X750  BN R0917         V2"/>
    <x v="4"/>
    <x v="2"/>
    <n v="1539.24"/>
    <n v="1557.4029850746269"/>
    <n v="-18.162985074626931"/>
    <n v="1565.19"/>
    <n v="-25.950000000000045"/>
    <n v="4040"/>
    <n v="4087.6656716417911"/>
    <n v="-47.66567164179105"/>
    <n v="4108.1040000000003"/>
    <n v="-68.104000000000269"/>
  </r>
  <r>
    <s v="1441319"/>
    <s v="LAB PONGRACZ 750 12% 53X77 DIST V7 BCK"/>
    <x v="4"/>
    <x v="2"/>
    <n v="2686.81"/>
    <n v="2678.729064039409"/>
    <n v="8.0809359605909776"/>
    <n v="2718.91"/>
    <n v="-32.099999999999909"/>
    <n v="24600"/>
    <n v="24525.996059113299"/>
    <n v="74.003940886701457"/>
    <n v="24893.885999999999"/>
    <n v="-293.8859999999986"/>
  </r>
  <r>
    <s v="1441319"/>
    <s v="LAB PONGRACZ 750 PNOIR/CHRD  V6 BDY"/>
    <x v="4"/>
    <x v="2"/>
    <n v="12277.86"/>
    <n v="12240.926108374384"/>
    <n v="36.933891625616525"/>
    <n v="12424.54"/>
    <n v="-146.68000000000029"/>
    <n v="24600"/>
    <n v="24525.996059113299"/>
    <n v="74.003940886701457"/>
    <n v="24893.885999999999"/>
    <n v="-293.8859999999986"/>
  </r>
  <r>
    <s v="1441319"/>
    <s v="LAB PONGRACZ 750      V7 NCK"/>
    <x v="4"/>
    <x v="2"/>
    <n v="21186.14"/>
    <n v="20952.068965517243"/>
    <n v="234.07103448275666"/>
    <n v="21266.35"/>
    <n v="-80.209999999999127"/>
    <n v="24800"/>
    <n v="24525.996059113299"/>
    <n v="274.00394088670146"/>
    <n v="24893.885999999999"/>
    <n v="-93.885999999998603"/>
  </r>
  <r>
    <s v="1441319"/>
    <s v="FOI PONGRACZ 35X152 POLY 750  V4"/>
    <x v="4"/>
    <x v="2"/>
    <n v="37948.980000000003"/>
    <n v="36860.857142857138"/>
    <n v="1088.1228571428655"/>
    <n v="37413.769999999997"/>
    <n v="535.2100000000064"/>
    <n v="25250"/>
    <n v="24525.996059113299"/>
    <n v="724.00394088670146"/>
    <n v="24893.885999999999"/>
    <n v="356.1140000000014"/>
  </r>
  <r>
    <s v="1441319"/>
    <s v="CTN PONGRACZ     6X750  BN917 MCC V6"/>
    <x v="4"/>
    <x v="2"/>
    <n v="41171.480000000003"/>
    <n v="40631.399014778326"/>
    <n v="540.08098522167711"/>
    <n v="41240.870000000003"/>
    <n v="-69.389999999999418"/>
    <n v="4142"/>
    <n v="4087.6660098522166"/>
    <n v="54.333990147783425"/>
    <n v="4148.9809999999998"/>
    <n v="-6.9809999999997672"/>
  </r>
  <r>
    <s v="1441459"/>
    <s v=" "/>
    <x v="0"/>
    <x v="0"/>
    <n v="161.44"/>
    <n v="0"/>
    <n v="161.44"/>
    <n v="0"/>
    <n v="161.44"/>
    <n v="0"/>
    <n v="0"/>
    <n v="0"/>
    <n v="0"/>
    <n v="0"/>
  </r>
  <r>
    <s v="1441459"/>
    <s v="JCL RIBBON ROOM     / MACHINE DEPR"/>
    <x v="2"/>
    <x v="0"/>
    <n v="30.52"/>
    <n v="0"/>
    <n v="30.52"/>
    <n v="30.79"/>
    <n v="-0.26999999999999957"/>
    <n v="2.6"/>
    <n v="0"/>
    <n v="2.6"/>
    <n v="2.6230000000000002"/>
    <n v="-2.3000000000000131E-2"/>
  </r>
  <r>
    <s v="1441459"/>
    <s v="JCL RIBBON ROOM     / MACHINE HOUR"/>
    <x v="2"/>
    <x v="0"/>
    <n v="78.36"/>
    <n v="0"/>
    <n v="78.36"/>
    <n v="79.06"/>
    <n v="-0.70000000000000284"/>
    <n v="2.6"/>
    <n v="0"/>
    <n v="2.6"/>
    <n v="2.6230000000000002"/>
    <n v="-2.3000000000000131E-2"/>
  </r>
  <r>
    <s v="1441459"/>
    <s v="JCL RIBBON ROOM     / LABOUR HOURS"/>
    <x v="2"/>
    <x v="0"/>
    <n v="2611.6999999999998"/>
    <n v="0"/>
    <n v="2611.6999999999998"/>
    <n v="2634.34"/>
    <n v="-22.640000000000327"/>
    <n v="26"/>
    <n v="0"/>
    <n v="26"/>
    <n v="26.225000000000001"/>
    <n v="-0.22500000000000142"/>
  </r>
  <r>
    <s v="1441459"/>
    <s v="FOI+RIB JCLEROUX LAFLEUR ALU 750"/>
    <x v="3"/>
    <x v="2"/>
    <n v="-12125.13"/>
    <n v="0"/>
    <n v="-12125.13"/>
    <n v="-12125.07"/>
    <n v="-5.9999999999490683E-2"/>
    <n v="-12195"/>
    <n v="0"/>
    <n v="-12195"/>
    <n v="-12195"/>
    <n v="0"/>
  </r>
  <r>
    <s v="1441459"/>
    <s v="RIB JCLEROUX        SILVER"/>
    <x v="4"/>
    <x v="2"/>
    <n v="971.61"/>
    <n v="971.69625246548321"/>
    <n v="-8.6252465483198648E-2"/>
    <n v="985.3"/>
    <n v="-13.689999999999941"/>
    <n v="2012"/>
    <n v="2012.1745562130177"/>
    <n v="-0.17455621301769497"/>
    <n v="2040.345"/>
    <n v="-28.345000000000027"/>
  </r>
  <r>
    <s v="1441459"/>
    <s v="FOI JCLE ROUX LA FLEUR 34X127 ALU 750 V2"/>
    <x v="4"/>
    <x v="2"/>
    <n v="8271.5"/>
    <n v="8271.5073891625616"/>
    <n v="-7.3891625615942758E-3"/>
    <n v="8395.58"/>
    <n v="-124.07999999999993"/>
    <n v="12195"/>
    <n v="12195"/>
    <n v="0"/>
    <n v="12377.924999999999"/>
    <n v="-182.92499999999927"/>
  </r>
  <r>
    <s v="1441544"/>
    <s v=" "/>
    <x v="0"/>
    <x v="0"/>
    <n v="-228.43"/>
    <n v="0"/>
    <n v="-228.43"/>
    <n v="0"/>
    <n v="-228.43"/>
    <n v="0"/>
    <n v="0"/>
    <n v="0"/>
    <n v="0"/>
    <n v="0"/>
  </r>
  <r>
    <s v="1441544"/>
    <s v="OH: BULK PREP DEPREC"/>
    <x v="1"/>
    <x v="0"/>
    <n v="33.630000000000003"/>
    <n v="0"/>
    <n v="33.630000000000003"/>
    <n v="33.79"/>
    <n v="-0.15999999999999659"/>
    <n v="0"/>
    <n v="0"/>
    <n v="0"/>
    <n v="0"/>
    <n v="0"/>
  </r>
  <r>
    <s v="1441544"/>
    <s v="OH: INDIRECT DEPREC"/>
    <x v="1"/>
    <x v="0"/>
    <n v="150.84"/>
    <n v="0"/>
    <n v="150.84"/>
    <n v="151.58000000000001"/>
    <n v="-0.74000000000000909"/>
    <n v="0"/>
    <n v="0"/>
    <n v="0"/>
    <n v="0"/>
    <n v="0"/>
  </r>
  <r>
    <s v="1441544"/>
    <s v="JCL LINE 1          / MACHINE HOUR"/>
    <x v="2"/>
    <x v="0"/>
    <n v="336.77"/>
    <n v="0"/>
    <n v="336.77"/>
    <n v="340.45"/>
    <n v="-3.6800000000000068"/>
    <n v="0.83"/>
    <n v="0"/>
    <n v="0.83"/>
    <n v="0.83899999999999997"/>
    <n v="-9.000000000000008E-3"/>
  </r>
  <r>
    <s v="1441544"/>
    <s v="OH:UNUSED CAPACITY"/>
    <x v="1"/>
    <x v="0"/>
    <n v="1074.6500000000001"/>
    <n v="0"/>
    <n v="1074.6500000000001"/>
    <n v="1079.92"/>
    <n v="-5.2699999999999818"/>
    <n v="0"/>
    <n v="0"/>
    <n v="0"/>
    <n v="0"/>
    <n v="0"/>
  </r>
  <r>
    <s v="1441544"/>
    <s v="JCL LINE 1          / MACHINE DEPR"/>
    <x v="2"/>
    <x v="0"/>
    <n v="1505.62"/>
    <n v="0"/>
    <n v="1505.62"/>
    <n v="1522.06"/>
    <n v="-16.440000000000055"/>
    <n v="0.83"/>
    <n v="0"/>
    <n v="0.83"/>
    <n v="0.83899999999999997"/>
    <n v="-9.000000000000008E-3"/>
  </r>
  <r>
    <s v="1441544"/>
    <s v="JCL LINE 1          / LABOUR HOURS"/>
    <x v="2"/>
    <x v="0"/>
    <n v="1773.15"/>
    <n v="0"/>
    <n v="1773.15"/>
    <n v="1792.47"/>
    <n v="-19.319999999999936"/>
    <n v="17.43"/>
    <n v="0"/>
    <n v="17.43"/>
    <n v="17.62"/>
    <n v="-0.19000000000000128"/>
  </r>
  <r>
    <s v="1441544"/>
    <s v="OVERHEAD: BULK PREP"/>
    <x v="1"/>
    <x v="0"/>
    <n v="1938.37"/>
    <n v="0"/>
    <n v="1938.37"/>
    <n v="1947.89"/>
    <n v="-9.5200000000002092"/>
    <n v="0"/>
    <n v="0"/>
    <n v="0"/>
    <n v="0"/>
    <n v="0"/>
  </r>
  <r>
    <s v="1441544"/>
    <s v="OVERHEAD: INDIRECT"/>
    <x v="1"/>
    <x v="0"/>
    <n v="4249.59"/>
    <n v="0"/>
    <n v="4249.59"/>
    <n v="4270.45"/>
    <n v="-20.859999999999673"/>
    <n v="0"/>
    <n v="0"/>
    <n v="0"/>
    <n v="0"/>
    <n v="0"/>
  </r>
  <r>
    <s v="1441544"/>
    <s v="JCLEROUX LEDOMN 12X750ML PROMO"/>
    <x v="3"/>
    <x v="4"/>
    <n v="-111181.67"/>
    <n v="0"/>
    <n v="-111181.67"/>
    <n v="-111181.65"/>
    <n v="-2.0000000004074536E-2"/>
    <n v="-612.5"/>
    <n v="0"/>
    <n v="-612.5"/>
    <n v="-612.5"/>
    <n v="0"/>
  </r>
  <r>
    <s v="1441544"/>
    <s v="LAB 100X125MMWHT SEMI-GLOSSS/ADHOUTERCTN"/>
    <x v="4"/>
    <x v="2"/>
    <n v="68.099999999999994"/>
    <n v="0"/>
    <n v="68.099999999999994"/>
    <n v="0"/>
    <n v="68.099999999999994"/>
    <n v="800"/>
    <n v="0"/>
    <n v="800"/>
    <n v="0"/>
    <n v="800"/>
  </r>
  <r>
    <s v="1441544"/>
    <s v="LAB 100X160MM S/ADH OUTER CTN SOL PROMO"/>
    <x v="4"/>
    <x v="2"/>
    <n v="0"/>
    <n v="300.12745098039215"/>
    <n v="-300.12745098039215"/>
    <n v="306.13"/>
    <n v="-306.13"/>
    <n v="0"/>
    <n v="1225"/>
    <n v="-1225"/>
    <n v="1249.5"/>
    <n v="-1249.5"/>
  </r>
  <r>
    <s v="1441544"/>
    <s v="LAB JCLEROUX LEDOMN 750 7.5%     V9H BCK"/>
    <x v="4"/>
    <x v="2"/>
    <n v="411.08"/>
    <n v="402.85714285714283"/>
    <n v="8.2228571428571513"/>
    <n v="408.9"/>
    <n v="2.1800000000000068"/>
    <n v="7500"/>
    <n v="7350"/>
    <n v="150"/>
    <n v="7460.25"/>
    <n v="39.75"/>
  </r>
  <r>
    <s v="1441544"/>
    <s v="PAR CHIP 12X750 BN0503           V3"/>
    <x v="4"/>
    <x v="2"/>
    <n v="610.46"/>
    <n v="606.98507462686564"/>
    <n v="3.474925373134397"/>
    <n v="610.02"/>
    <n v="0.44000000000005457"/>
    <n v="616"/>
    <n v="612.50049751243773"/>
    <n v="3.4995024875622676"/>
    <n v="615.56299999999999"/>
    <n v="0.43700000000001182"/>
  </r>
  <r>
    <s v="1441544"/>
    <s v="LAB JCLEROUX LEDOMN 750 V6 BDY"/>
    <x v="4"/>
    <x v="2"/>
    <n v="1786.05"/>
    <n v="1750.3251231527095"/>
    <n v="35.724876847290489"/>
    <n v="1776.58"/>
    <n v="9.4700000000000273"/>
    <n v="7500"/>
    <n v="7350"/>
    <n v="150"/>
    <n v="7460.25"/>
    <n v="39.75"/>
  </r>
  <r>
    <s v="1441544"/>
    <s v="LAB JCLEROUX GEN  750  NCK PROMO"/>
    <x v="4"/>
    <x v="2"/>
    <n v="2136.38"/>
    <n v="2093.6453201970448"/>
    <n v="42.73467980295527"/>
    <n v="2125.0500000000002"/>
    <n v="11.329999999999927"/>
    <n v="7500"/>
    <n v="7350"/>
    <n v="150"/>
    <n v="7460.25"/>
    <n v="39.75"/>
  </r>
  <r>
    <s v="1441544"/>
    <s v="WIR JCLEROUX GEN SPARK       750&amp;1.5L V2"/>
    <x v="4"/>
    <x v="2"/>
    <n v="3522.19"/>
    <n v="3455.8921568627452"/>
    <n v="66.297843137254858"/>
    <n v="3525.01"/>
    <n v="-2.8200000000001637"/>
    <n v="7491"/>
    <n v="7350"/>
    <n v="141"/>
    <n v="7497"/>
    <n v="-6"/>
  </r>
  <r>
    <s v="1441544"/>
    <s v="CTN JCLEROUXLEDOMN GEN 12X750 BN503PROMO"/>
    <x v="4"/>
    <x v="2"/>
    <n v="3906.16"/>
    <n v="3846.502463054187"/>
    <n v="59.657536945812808"/>
    <n v="3904.2"/>
    <n v="1.9600000000000364"/>
    <n v="622"/>
    <n v="612.50049261083734"/>
    <n v="9.4995073891626589"/>
    <n v="621.68799999999999"/>
    <n v="0.31200000000001182"/>
  </r>
  <r>
    <s v="1441544"/>
    <s v="CORK SPARK FIRST UNPRT 750 1 DISK"/>
    <x v="4"/>
    <x v="2"/>
    <n v="7678.6"/>
    <n v="7646.3482587064673"/>
    <n v="32.251741293533087"/>
    <n v="7684.58"/>
    <n v="-5.9799999999995634"/>
    <n v="7381"/>
    <n v="7350"/>
    <n v="31"/>
    <n v="7386.75"/>
    <n v="-5.75"/>
  </r>
  <r>
    <s v="1441544"/>
    <s v="FOI+RIBJCLEROUXLEDOMN34X127ALU750PROMOV2"/>
    <x v="4"/>
    <x v="2"/>
    <n v="10538.64"/>
    <n v="9682.3349753694583"/>
    <n v="856.30502463054108"/>
    <n v="9827.57"/>
    <n v="711.06999999999971"/>
    <n v="8000"/>
    <n v="7350"/>
    <n v="650"/>
    <n v="7460.25"/>
    <n v="539.75"/>
  </r>
  <r>
    <s v="1441544"/>
    <s v="BOT 0503 750 GRN   CORK  SPARKLING   NEW"/>
    <x v="4"/>
    <x v="2"/>
    <n v="37204.39"/>
    <n v="36863.33663366337"/>
    <n v="341.05336633662955"/>
    <n v="37231.97"/>
    <n v="-27.580000000001746"/>
    <n v="7418"/>
    <n v="7350"/>
    <n v="68"/>
    <n v="7423.5"/>
    <n v="-5.5"/>
  </r>
  <r>
    <s v="1441544"/>
    <s v="BULK JCLEROUX LED"/>
    <x v="4"/>
    <x v="3"/>
    <n v="32114.33"/>
    <n v="32111.373134328358"/>
    <n v="2.9568656716437545"/>
    <n v="32271.93"/>
    <n v="-157.59999999999854"/>
    <n v="5513"/>
    <n v="5512.5004975124384"/>
    <n v="0.49950248756158544"/>
    <n v="5540.0630000000001"/>
    <n v="-27.063000000000102"/>
  </r>
  <r>
    <s v="1441544"/>
    <s v="CO2"/>
    <x v="4"/>
    <x v="5"/>
    <n v="371.1"/>
    <n v="363.8235294117647"/>
    <n v="7.2764705882353269"/>
    <n v="371.1"/>
    <n v="0"/>
    <n v="67.472999999999999"/>
    <n v="66.150000000000006"/>
    <n v="1.3229999999999933"/>
    <n v="67.472999999999999"/>
    <n v="0"/>
  </r>
  <r>
    <s v="1441718"/>
    <s v=" "/>
    <x v="0"/>
    <x v="0"/>
    <n v="1251.25"/>
    <n v="0"/>
    <n v="1251.25"/>
    <n v="0"/>
    <n v="1251.25"/>
    <n v="0"/>
    <n v="0"/>
    <n v="0"/>
    <n v="0"/>
    <n v="0"/>
  </r>
  <r>
    <s v="1441718"/>
    <s v="OH: BULK PREP DEPREC"/>
    <x v="1"/>
    <x v="0"/>
    <n v="39.380000000000003"/>
    <n v="0"/>
    <n v="39.380000000000003"/>
    <n v="39.65"/>
    <n v="-0.26999999999999602"/>
    <n v="0"/>
    <n v="0"/>
    <n v="0"/>
    <n v="0"/>
    <n v="0"/>
  </r>
  <r>
    <s v="1441718"/>
    <s v="OH: INDIRECT DEPREC"/>
    <x v="1"/>
    <x v="0"/>
    <n v="176.64"/>
    <n v="0"/>
    <n v="176.64"/>
    <n v="177.82"/>
    <n v="-1.1800000000000068"/>
    <n v="0"/>
    <n v="0"/>
    <n v="0"/>
    <n v="0"/>
    <n v="0"/>
  </r>
  <r>
    <s v="1441718"/>
    <s v="JCL LINE 1          / MACHINE HOUR"/>
    <x v="2"/>
    <x v="0"/>
    <n v="397.23"/>
    <n v="0"/>
    <n v="397.23"/>
    <n v="397.42"/>
    <n v="-0.18999999999999773"/>
    <n v="0.97899999999999998"/>
    <n v="0"/>
    <n v="0.97899999999999998"/>
    <n v="0.97899999999999998"/>
    <n v="0"/>
  </r>
  <r>
    <s v="1441718"/>
    <s v="OH:UNUSED CAPACITY"/>
    <x v="1"/>
    <x v="0"/>
    <n v="1258.47"/>
    <n v="0"/>
    <n v="1258.47"/>
    <n v="1266.92"/>
    <n v="-8.4500000000000455"/>
    <n v="0"/>
    <n v="0"/>
    <n v="0"/>
    <n v="0"/>
    <n v="0"/>
  </r>
  <r>
    <s v="1441718"/>
    <s v="JCL LINE 1          / MACHINE DEPR"/>
    <x v="2"/>
    <x v="0"/>
    <n v="1775.91"/>
    <n v="0"/>
    <n v="1775.91"/>
    <n v="1776.77"/>
    <n v="-0.85999999999989996"/>
    <n v="0.97899999999999998"/>
    <n v="0"/>
    <n v="0.97899999999999998"/>
    <n v="0.97899999999999998"/>
    <n v="0"/>
  </r>
  <r>
    <s v="1441718"/>
    <s v="JCL LINE 1          / LABOUR HOURS"/>
    <x v="2"/>
    <x v="0"/>
    <n v="2092.38"/>
    <n v="0"/>
    <n v="2092.38"/>
    <n v="2092.4299999999998"/>
    <n v="-4.9999999999727152E-2"/>
    <n v="20.568000000000001"/>
    <n v="0"/>
    <n v="20.568000000000001"/>
    <n v="20.568000000000001"/>
    <n v="0"/>
  </r>
  <r>
    <s v="1441718"/>
    <s v="OVERHEAD: BULK PREP"/>
    <x v="1"/>
    <x v="0"/>
    <n v="2269.9299999999998"/>
    <n v="0"/>
    <n v="2269.9299999999998"/>
    <n v="2285.17"/>
    <n v="-15.240000000000236"/>
    <n v="0"/>
    <n v="0"/>
    <n v="0"/>
    <n v="0"/>
    <n v="0"/>
  </r>
  <r>
    <s v="1441718"/>
    <s v="OVERHEAD: INDIRECT"/>
    <x v="1"/>
    <x v="0"/>
    <n v="4976.4799999999996"/>
    <n v="0"/>
    <n v="4976.4799999999996"/>
    <n v="5009.8900000000003"/>
    <n v="-33.410000000000764"/>
    <n v="0"/>
    <n v="0"/>
    <n v="0"/>
    <n v="0"/>
    <n v="0"/>
  </r>
  <r>
    <s v="1441718"/>
    <s v="JCLEROUX LAFLEUR 12X750ML"/>
    <x v="3"/>
    <x v="4"/>
    <n v="-140826.4"/>
    <n v="0"/>
    <n v="-140826.4"/>
    <n v="-140826.42000000001"/>
    <n v="2.0000000018626451E-2"/>
    <n v="-715"/>
    <n v="0"/>
    <n v="-715"/>
    <n v="-715"/>
    <n v="0"/>
  </r>
  <r>
    <s v="1441718"/>
    <s v="CORK SPARK FIRST UNPRT 750 1 DISK"/>
    <x v="4"/>
    <x v="2"/>
    <n v="9050.7800000000007"/>
    <n v="0"/>
    <n v="9050.7800000000007"/>
    <n v="0"/>
    <n v="9050.7800000000007"/>
    <n v="8700"/>
    <n v="0"/>
    <n v="8700"/>
    <n v="0"/>
    <n v="8700"/>
  </r>
  <r>
    <s v="1441718"/>
    <s v="LAB JCLEROUX LAFLEUR 750 7.5% V5H BCK"/>
    <x v="4"/>
    <x v="2"/>
    <n v="554.36"/>
    <n v="546.71921182265999"/>
    <n v="7.6407881773400277"/>
    <n v="554.91999999999996"/>
    <n v="-0.55999999999994543"/>
    <n v="8700"/>
    <n v="8580"/>
    <n v="120"/>
    <n v="8708.7000000000007"/>
    <n v="-8.7000000000007276"/>
  </r>
  <r>
    <s v="1441718"/>
    <s v="PAR CHIP 12X750 BN0503           V3"/>
    <x v="4"/>
    <x v="2"/>
    <n v="712.53"/>
    <n v="708.56716417910445"/>
    <n v="3.9628358208955206"/>
    <n v="712.11"/>
    <n v="0.41999999999995907"/>
    <n v="719"/>
    <n v="715"/>
    <n v="4"/>
    <n v="718.57500000000005"/>
    <n v="0.42499999999995453"/>
  </r>
  <r>
    <s v="1441718"/>
    <s v="LAB JCLEROUX LAFLEUR 750 V3 BDY"/>
    <x v="4"/>
    <x v="2"/>
    <n v="2376.06"/>
    <n v="2343.2807881773397"/>
    <n v="32.779211822660272"/>
    <n v="2378.4299999999998"/>
    <n v="-2.3699999999998909"/>
    <n v="8700"/>
    <n v="8580"/>
    <n v="120"/>
    <n v="8708.7000000000007"/>
    <n v="-8.7000000000007276"/>
  </r>
  <r>
    <s v="1441718"/>
    <s v="LAB JCLEROUX LAFLEUR 750 V3 NCK"/>
    <x v="4"/>
    <x v="2"/>
    <n v="2872.83"/>
    <n v="2833.2019704433496"/>
    <n v="39.62802955665029"/>
    <n v="2875.7"/>
    <n v="-2.8699999999998909"/>
    <n v="8700"/>
    <n v="8580"/>
    <n v="120"/>
    <n v="8708.7000000000007"/>
    <n v="-8.7000000000007276"/>
  </r>
  <r>
    <s v="1441718"/>
    <s v="WIR JCLEROUX GEN SPARK       750&amp;1.5L V2"/>
    <x v="4"/>
    <x v="2"/>
    <n v="4090.65"/>
    <n v="4034.2254901960782"/>
    <n v="56.424509803921865"/>
    <n v="4114.91"/>
    <n v="-24.259999999999764"/>
    <n v="8700"/>
    <n v="8580"/>
    <n v="120"/>
    <n v="8751.6"/>
    <n v="-51.600000000000364"/>
  </r>
  <r>
    <s v="1441718"/>
    <s v="FOI+RIB JCLEROUX LAFLEUR ALU 750"/>
    <x v="4"/>
    <x v="2"/>
    <n v="9445.56"/>
    <n v="8530.7980295566504"/>
    <n v="914.76197044334913"/>
    <n v="8658.76"/>
    <n v="786.79999999999927"/>
    <n v="9500"/>
    <n v="8580"/>
    <n v="920"/>
    <n v="8708.7000000000007"/>
    <n v="791.29999999999927"/>
  </r>
  <r>
    <s v="1441718"/>
    <s v="CTN JCLEROUX LAFLEUR 12X750 BN503"/>
    <x v="4"/>
    <x v="2"/>
    <n v="10026.06"/>
    <n v="9874.1477832512319"/>
    <n v="151.91221674876761"/>
    <n v="10022.26"/>
    <n v="3.7999999999992724"/>
    <n v="726"/>
    <n v="715"/>
    <n v="11"/>
    <n v="725.72500000000002"/>
    <n v="0.27499999999997726"/>
  </r>
  <r>
    <s v="1441718"/>
    <s v="CORK SPARK FIRST UNPRT 750"/>
    <x v="4"/>
    <x v="2"/>
    <n v="0"/>
    <n v="10695.223880597016"/>
    <n v="-10695.223880597016"/>
    <n v="10748.7"/>
    <n v="-10748.7"/>
    <n v="0"/>
    <n v="8580"/>
    <n v="-8580"/>
    <n v="8622.9"/>
    <n v="-8622.9"/>
  </r>
  <r>
    <s v="1441718"/>
    <s v="BOT 0503 750 FLINT CORK  JCL    H17  NEW"/>
    <x v="4"/>
    <x v="2"/>
    <n v="48947.91"/>
    <n v="48462.158415841586"/>
    <n v="485.75158415841724"/>
    <n v="48946.78"/>
    <n v="1.1300000000046566"/>
    <n v="8666"/>
    <n v="8579.9999999999982"/>
    <n v="86.000000000001819"/>
    <n v="8665.7999999999993"/>
    <n v="0.2000000000007276"/>
  </r>
  <r>
    <s v="1441718"/>
    <s v="BULK JCLEROUX LAFLEUR"/>
    <x v="4"/>
    <x v="3"/>
    <n v="38078.78"/>
    <n v="37955.009900990102"/>
    <n v="123.77009900989651"/>
    <n v="38334.559999999998"/>
    <n v="-255.77999999999884"/>
    <n v="6456"/>
    <n v="6435"/>
    <n v="21"/>
    <n v="6499.35"/>
    <n v="-43.350000000000364"/>
  </r>
  <r>
    <s v="1441718"/>
    <s v="CO2"/>
    <x v="4"/>
    <x v="5"/>
    <n v="433.21"/>
    <n v="424.70588235294116"/>
    <n v="8.5041176470588198"/>
    <n v="433.2"/>
    <n v="9.9999999999909051E-3"/>
    <n v="78.765000000000001"/>
    <n v="77.219607843137254"/>
    <n v="1.5453921568627464"/>
    <n v="78.763999999999996"/>
    <n v="1.0000000000047748E-3"/>
  </r>
  <r>
    <s v="1441719"/>
    <s v=" "/>
    <x v="0"/>
    <x v="0"/>
    <n v="-129.11000000000001"/>
    <n v="0"/>
    <n v="-129.11000000000001"/>
    <n v="0"/>
    <n v="-129.11000000000001"/>
    <n v="0"/>
    <n v="0"/>
    <n v="0"/>
    <n v="0"/>
    <n v="0"/>
  </r>
  <r>
    <s v="1441719"/>
    <s v="JCL LINE 1          / MACHINE HOUR"/>
    <x v="2"/>
    <x v="0"/>
    <n v="8.52"/>
    <n v="0"/>
    <n v="8.52"/>
    <n v="8.66"/>
    <n v="-0.14000000000000057"/>
    <n v="2.1000000000000001E-2"/>
    <n v="0"/>
    <n v="2.1000000000000001E-2"/>
    <n v="2.1000000000000001E-2"/>
    <n v="0"/>
  </r>
  <r>
    <s v="1441719"/>
    <s v="JCL LINE 1          / MACHINE DEPR"/>
    <x v="2"/>
    <x v="0"/>
    <n v="38.090000000000003"/>
    <n v="0"/>
    <n v="38.090000000000003"/>
    <n v="38.700000000000003"/>
    <n v="-0.60999999999999943"/>
    <n v="2.1000000000000001E-2"/>
    <n v="0"/>
    <n v="2.1000000000000001E-2"/>
    <n v="2.1000000000000001E-2"/>
    <n v="0"/>
  </r>
  <r>
    <s v="1441719"/>
    <s v="JCL LINE 1          / LABOUR HOURS"/>
    <x v="2"/>
    <x v="0"/>
    <n v="44.86"/>
    <n v="0"/>
    <n v="44.86"/>
    <n v="45.58"/>
    <n v="-0.71999999999999886"/>
    <n v="0.441"/>
    <n v="0"/>
    <n v="0.441"/>
    <n v="0.44800000000000001"/>
    <n v="-7.0000000000000062E-3"/>
  </r>
  <r>
    <s v="1441719"/>
    <s v="PONGRACZ             6X750ML         EU"/>
    <x v="3"/>
    <x v="4"/>
    <n v="-2886.66"/>
    <n v="0"/>
    <n v="-2886.66"/>
    <n v="-2886.66"/>
    <n v="0"/>
    <n v="-16"/>
    <n v="0"/>
    <n v="-16"/>
    <n v="-16"/>
    <n v="0"/>
  </r>
  <r>
    <s v="1441719"/>
    <s v="ULS PONGRACZ                1X750ML  DGO"/>
    <x v="4"/>
    <x v="1"/>
    <n v="2419.63"/>
    <n v="2322.8457711442784"/>
    <n v="96.784228855721722"/>
    <n v="2334.46"/>
    <n v="85.170000000000073"/>
    <n v="100"/>
    <n v="96"/>
    <n v="4"/>
    <n v="96.48"/>
    <n v="3.519999999999996"/>
  </r>
  <r>
    <s v="1441719"/>
    <s v="LAB 100X125MMWHT SEMI-GLOSSS/ADHOUTERCTN"/>
    <x v="4"/>
    <x v="2"/>
    <n v="1.7"/>
    <n v="2.722772277227723"/>
    <n v="-1.022772277227723"/>
    <n v="2.75"/>
    <n v="-1.05"/>
    <n v="20"/>
    <n v="32"/>
    <n v="-12"/>
    <n v="32.32"/>
    <n v="-12.32"/>
  </r>
  <r>
    <s v="1441719"/>
    <s v="PAR CHIP 6X750  BN R0917         V2"/>
    <x v="4"/>
    <x v="2"/>
    <n v="7.62"/>
    <n v="6.099502487562189"/>
    <n v="1.5204975124378111"/>
    <n v="6.13"/>
    <n v="1.4900000000000002"/>
    <n v="20"/>
    <n v="15.999999999999998"/>
    <n v="4.0000000000000018"/>
    <n v="16.079999999999998"/>
    <n v="3.9200000000000017"/>
  </r>
  <r>
    <s v="1441719"/>
    <s v="LAB PONGRACZ 750 12% 53X77 DIST V7 BCK"/>
    <x v="4"/>
    <x v="2"/>
    <n v="10.92"/>
    <n v="10.482758620689655"/>
    <n v="0.43724137931034512"/>
    <n v="10.64"/>
    <n v="0.27999999999999936"/>
    <n v="100"/>
    <n v="96"/>
    <n v="4"/>
    <n v="97.44"/>
    <n v="2.5600000000000023"/>
  </r>
  <r>
    <s v="1441719"/>
    <s v="LAB PONGRACZ 750 PNOIR/CHRD  V6 BDY"/>
    <x v="4"/>
    <x v="2"/>
    <n v="49.91"/>
    <n v="47.911330049261082"/>
    <n v="1.9986699507389147"/>
    <n v="48.63"/>
    <n v="1.279999999999994"/>
    <n v="100"/>
    <n v="96"/>
    <n v="4"/>
    <n v="97.44"/>
    <n v="2.5600000000000023"/>
  </r>
  <r>
    <s v="1441719"/>
    <s v="LAB PONGRACZ 750      V7 NCK"/>
    <x v="4"/>
    <x v="2"/>
    <n v="85.43"/>
    <n v="82.009852216748769"/>
    <n v="3.4201477832512381"/>
    <n v="83.24"/>
    <n v="2.1900000000000119"/>
    <n v="100"/>
    <n v="96"/>
    <n v="4"/>
    <n v="97.44"/>
    <n v="2.5600000000000023"/>
  </r>
  <r>
    <s v="1441719"/>
    <s v="FOI PONGRACZ 35X152 POLY 750  V4"/>
    <x v="4"/>
    <x v="2"/>
    <n v="150.29"/>
    <n v="144.28571428571428"/>
    <n v="6.0042857142857144"/>
    <n v="146.44999999999999"/>
    <n v="3.8400000000000034"/>
    <n v="100"/>
    <n v="96"/>
    <n v="4"/>
    <n v="97.44"/>
    <n v="2.5600000000000023"/>
  </r>
  <r>
    <s v="1441719"/>
    <s v="CTN PONGRACZ     6X750  BN917 MCC V6"/>
    <x v="4"/>
    <x v="2"/>
    <n v="198.8"/>
    <n v="159.04433497536945"/>
    <n v="39.755665024630559"/>
    <n v="161.43"/>
    <n v="37.370000000000005"/>
    <n v="20"/>
    <n v="15.999999999999998"/>
    <n v="4.0000000000000018"/>
    <n v="16.239999999999998"/>
    <n v="3.7600000000000016"/>
  </r>
  <r>
    <s v="1441814"/>
    <s v=" "/>
    <x v="0"/>
    <x v="0"/>
    <n v="1573.05"/>
    <n v="0"/>
    <n v="1573.05"/>
    <n v="0"/>
    <n v="1573.05"/>
    <n v="0"/>
    <n v="0"/>
    <n v="0"/>
    <n v="0"/>
    <n v="0"/>
  </r>
  <r>
    <s v="1441814"/>
    <s v="JCL RIBBON ROOM     / MACHINE DEPR"/>
    <x v="2"/>
    <x v="0"/>
    <n v="123.86"/>
    <n v="0"/>
    <n v="123.86"/>
    <n v="131.69"/>
    <n v="-7.8299999999999983"/>
    <n v="10.55"/>
    <n v="0"/>
    <n v="10.55"/>
    <n v="11.218999999999999"/>
    <n v="-0.66899999999999871"/>
  </r>
  <r>
    <s v="1441814"/>
    <s v="JCL RIBBON ROOM     / MACHINE HOUR"/>
    <x v="2"/>
    <x v="0"/>
    <n v="317.98"/>
    <n v="0"/>
    <n v="317.98"/>
    <n v="338.12"/>
    <n v="-20.139999999999986"/>
    <n v="10.55"/>
    <n v="0"/>
    <n v="10.55"/>
    <n v="11.218999999999999"/>
    <n v="-0.66899999999999871"/>
  </r>
  <r>
    <s v="1441814"/>
    <s v="JCL RIBBON ROOM     / LABOUR HOURS"/>
    <x v="2"/>
    <x v="0"/>
    <n v="10597.48"/>
    <n v="0"/>
    <n v="10597.48"/>
    <n v="11266.42"/>
    <n v="-668.94000000000051"/>
    <n v="105.5"/>
    <n v="0"/>
    <n v="105.5"/>
    <n v="112.15900000000001"/>
    <n v="-6.659000000000006"/>
  </r>
  <r>
    <s v="1441814"/>
    <s v="FOI+RIB JCLEROUX SAVBL 34X127ALU750PROMO"/>
    <x v="3"/>
    <x v="2"/>
    <n v="-71881.59"/>
    <n v="0"/>
    <n v="-71881.59"/>
    <n v="-71881.320000000007"/>
    <n v="-0.26999999998952262"/>
    <n v="-52155"/>
    <n v="0"/>
    <n v="-52155"/>
    <n v="-52155"/>
    <n v="0"/>
  </r>
  <r>
    <s v="1441814"/>
    <s v="RIB JCLEROUX SAVBL PROMO"/>
    <x v="4"/>
    <x v="2"/>
    <n v="10243.52"/>
    <n v="10240.631163708087"/>
    <n v="2.8888362919133215"/>
    <n v="10384"/>
    <n v="-140.47999999999956"/>
    <n v="8608"/>
    <n v="8605.5749506903358"/>
    <n v="2.4250493096642458"/>
    <n v="8726.0529999999999"/>
    <n v="-118.05299999999988"/>
  </r>
  <r>
    <s v="1441814"/>
    <s v="FOI JCLEROUX SAVBL 34X127 ALU 750  PROMO"/>
    <x v="4"/>
    <x v="2"/>
    <n v="49025.7"/>
    <n v="49025.704433497536"/>
    <n v="-4.4334975391393527E-3"/>
    <n v="49761.09"/>
    <n v="-735.38999999999942"/>
    <n v="52155"/>
    <n v="52155"/>
    <n v="0"/>
    <n v="52937.324999999997"/>
    <n v="-782.32499999999709"/>
  </r>
  <r>
    <s v="1441881"/>
    <s v=" "/>
    <x v="0"/>
    <x v="0"/>
    <n v="-8375.89"/>
    <n v="0"/>
    <n v="-8375.89"/>
    <n v="0"/>
    <n v="-8375.89"/>
    <n v="0"/>
    <n v="0"/>
    <n v="0"/>
    <n v="0"/>
    <n v="0"/>
  </r>
  <r>
    <s v="1441881"/>
    <s v="OH: BULK PREP DEPREC"/>
    <x v="1"/>
    <x v="0"/>
    <n v="126.12"/>
    <n v="0"/>
    <n v="126.12"/>
    <n v="127.45"/>
    <n v="-1.3299999999999983"/>
    <n v="0"/>
    <n v="0"/>
    <n v="0"/>
    <n v="0"/>
    <n v="0"/>
  </r>
  <r>
    <s v="1441881"/>
    <s v="OH: INDIRECT DEPREC"/>
    <x v="1"/>
    <x v="0"/>
    <n v="565.70000000000005"/>
    <n v="0"/>
    <n v="565.70000000000005"/>
    <n v="571.66"/>
    <n v="-5.9599999999999227"/>
    <n v="0"/>
    <n v="0"/>
    <n v="0"/>
    <n v="0"/>
    <n v="0"/>
  </r>
  <r>
    <s v="1441881"/>
    <s v="JCL LINE 1          / MACHINE HOUR"/>
    <x v="2"/>
    <x v="0"/>
    <n v="1351.15"/>
    <n v="0"/>
    <n v="1351.15"/>
    <n v="1283.98"/>
    <n v="67.170000000000073"/>
    <n v="3.33"/>
    <n v="0"/>
    <n v="3.33"/>
    <n v="3.1640000000000001"/>
    <n v="0.16599999999999993"/>
  </r>
  <r>
    <s v="1441881"/>
    <s v="OH:UNUSED CAPACITY"/>
    <x v="1"/>
    <x v="0"/>
    <n v="4030.37"/>
    <n v="0"/>
    <n v="4030.37"/>
    <n v="4072.86"/>
    <n v="-42.490000000000236"/>
    <n v="0"/>
    <n v="0"/>
    <n v="0"/>
    <n v="0"/>
    <n v="0"/>
  </r>
  <r>
    <s v="1441881"/>
    <s v="JCL LINE 1          / MACHINE DEPR"/>
    <x v="2"/>
    <x v="0"/>
    <n v="6040.62"/>
    <n v="0"/>
    <n v="6040.62"/>
    <n v="5740.35"/>
    <n v="300.26999999999953"/>
    <n v="3.33"/>
    <n v="0"/>
    <n v="3.33"/>
    <n v="3.1640000000000001"/>
    <n v="0.16599999999999993"/>
  </r>
  <r>
    <s v="1441881"/>
    <s v="JCL LINE 1          / LABOUR HOURS"/>
    <x v="2"/>
    <x v="0"/>
    <n v="7113.98"/>
    <n v="0"/>
    <n v="7113.98"/>
    <n v="6760.16"/>
    <n v="353.81999999999971"/>
    <n v="69.930000000000007"/>
    <n v="0"/>
    <n v="69.930000000000007"/>
    <n v="66.451999999999998"/>
    <n v="3.4780000000000086"/>
  </r>
  <r>
    <s v="1441881"/>
    <s v="OVERHEAD: BULK PREP"/>
    <x v="1"/>
    <x v="0"/>
    <n v="7269.68"/>
    <n v="0"/>
    <n v="7269.68"/>
    <n v="7346.31"/>
    <n v="-76.630000000000109"/>
    <n v="0"/>
    <n v="0"/>
    <n v="0"/>
    <n v="0"/>
    <n v="0"/>
  </r>
  <r>
    <s v="1441881"/>
    <s v="OVERHEAD: INDIRECT"/>
    <x v="1"/>
    <x v="0"/>
    <n v="15937.68"/>
    <n v="0"/>
    <n v="15937.68"/>
    <n v="16105.68"/>
    <n v="-168"/>
    <n v="0"/>
    <n v="0"/>
    <n v="0"/>
    <n v="0"/>
    <n v="0"/>
  </r>
  <r>
    <s v="1441881"/>
    <s v="JCLEROUX LEDOMN     12X750ML        ANGL"/>
    <x v="3"/>
    <x v="4"/>
    <n v="-421714.52"/>
    <n v="0"/>
    <n v="-421714.52"/>
    <n v="-421714.46"/>
    <n v="-5.9999999997671694E-2"/>
    <n v="-2310"/>
    <n v="0"/>
    <n v="-2310"/>
    <n v="-2310"/>
    <n v="0"/>
  </r>
  <r>
    <s v="1441881"/>
    <s v="CORK SPARK FIRST UNPRT 750"/>
    <x v="4"/>
    <x v="2"/>
    <n v="34902.839999999997"/>
    <n v="0"/>
    <n v="34902.839999999997"/>
    <n v="0"/>
    <n v="34902.839999999997"/>
    <n v="28000"/>
    <n v="0"/>
    <n v="28000"/>
    <n v="0"/>
    <n v="28000"/>
  </r>
  <r>
    <s v="1441881"/>
    <s v="LAB 100X125MMWHT SEMI-GLOSSS/ADHOUTERCTN"/>
    <x v="4"/>
    <x v="2"/>
    <n v="198.67"/>
    <n v="196.62376237623764"/>
    <n v="2.0462376237623516"/>
    <n v="198.59"/>
    <n v="7.9999999999984084E-2"/>
    <n v="2334"/>
    <n v="2310"/>
    <n v="24"/>
    <n v="2333.1"/>
    <n v="0.90000000000009095"/>
  </r>
  <r>
    <s v="1441881"/>
    <s v="LAB JCLEROUX LEDOMN 750 7.5% ANGL V4 BCK"/>
    <x v="4"/>
    <x v="2"/>
    <n v="904.36"/>
    <n v="1519.3300492610838"/>
    <n v="-614.97004926108377"/>
    <n v="1542.12"/>
    <n v="-637.75999999999988"/>
    <n v="16500"/>
    <n v="27720"/>
    <n v="-11220"/>
    <n v="28135.8"/>
    <n v="-11635.8"/>
  </r>
  <r>
    <s v="1441881"/>
    <s v="PAR CHIP 12X750 BN0503           V3"/>
    <x v="4"/>
    <x v="2"/>
    <n v="2405.59"/>
    <n v="2393.1641791044776"/>
    <n v="12.42582089552252"/>
    <n v="2405.13"/>
    <n v="0.46000000000003638"/>
    <n v="2322"/>
    <n v="2310"/>
    <n v="12"/>
    <n v="2321.5500000000002"/>
    <n v="0.4499999999998181"/>
  </r>
  <r>
    <s v="1441881"/>
    <s v="LAB JCLEROUX LEDOMN 750 V6 BDY"/>
    <x v="4"/>
    <x v="2"/>
    <n v="6667.92"/>
    <n v="6601.2413793103451"/>
    <n v="66.678620689654963"/>
    <n v="6700.26"/>
    <n v="-32.340000000000146"/>
    <n v="28000"/>
    <n v="27720"/>
    <n v="280"/>
    <n v="28135.8"/>
    <n v="-135.79999999999927"/>
  </r>
  <r>
    <s v="1441881"/>
    <s v="LAB JCLEROUX LEDOMN 750 V8 NCK"/>
    <x v="4"/>
    <x v="2"/>
    <n v="8565.48"/>
    <n v="8479.8226600985217"/>
    <n v="85.657339901477826"/>
    <n v="8607.02"/>
    <n v="-41.540000000000873"/>
    <n v="28000"/>
    <n v="27720"/>
    <n v="280"/>
    <n v="28135.8"/>
    <n v="-135.79999999999927"/>
  </r>
  <r>
    <s v="1441881"/>
    <s v="WIR JCLEROUX GEN SPARK       750&amp;1.5L V2"/>
    <x v="4"/>
    <x v="2"/>
    <n v="13153.56"/>
    <n v="13033.666666666666"/>
    <n v="119.89333333333343"/>
    <n v="13294.34"/>
    <n v="-140.78000000000065"/>
    <n v="27975"/>
    <n v="27720"/>
    <n v="255"/>
    <n v="28274.400000000001"/>
    <n v="-299.40000000000146"/>
  </r>
  <r>
    <s v="1441881"/>
    <s v="FOI+RIB JCLEROUX LEDOMN 34X127 ALU 750V6"/>
    <x v="4"/>
    <x v="2"/>
    <n v="28180.799999999999"/>
    <n v="26038.975369458127"/>
    <n v="2141.8246305418725"/>
    <n v="26429.56"/>
    <n v="1751.239999999998"/>
    <n v="30000"/>
    <n v="27720"/>
    <n v="2280"/>
    <n v="28135.8"/>
    <n v="1864.2000000000007"/>
  </r>
  <r>
    <s v="1441881"/>
    <s v="CTN JCLEROUX LEDOMN 12X750 BN503 V6"/>
    <x v="4"/>
    <x v="2"/>
    <n v="30412.75"/>
    <n v="27604.502463054188"/>
    <n v="2808.2475369458116"/>
    <n v="28018.57"/>
    <n v="2394.1800000000003"/>
    <n v="2545"/>
    <n v="2310"/>
    <n v="235"/>
    <n v="2344.65"/>
    <n v="200.34999999999991"/>
  </r>
  <r>
    <s v="1441881"/>
    <s v="CORK SPARK FIRST UNPRT 750 1 DISK"/>
    <x v="4"/>
    <x v="2"/>
    <n v="0"/>
    <n v="28837.671641791047"/>
    <n v="-28837.671641791047"/>
    <n v="28981.86"/>
    <n v="-28981.86"/>
    <n v="0"/>
    <n v="27720"/>
    <n v="-27720"/>
    <n v="27858.6"/>
    <n v="-27858.6"/>
  </r>
  <r>
    <s v="1441881"/>
    <s v="BOT 0503 750 GRN   CORK  SPARKLING   NEW"/>
    <x v="4"/>
    <x v="2"/>
    <n v="140421.73000000001"/>
    <n v="139027.44554455444"/>
    <n v="1394.284455445566"/>
    <n v="140417.72"/>
    <n v="4.0100000000093132"/>
    <n v="27998"/>
    <n v="27720"/>
    <n v="278"/>
    <n v="27997.200000000001"/>
    <n v="0.7999999999992724"/>
  </r>
  <r>
    <s v="1441881"/>
    <s v="BULK JCLEROUX LED"/>
    <x v="4"/>
    <x v="3"/>
    <n v="120441.83"/>
    <n v="121105.72139303482"/>
    <n v="-663.89139303482079"/>
    <n v="121711.25"/>
    <n v="-1269.4199999999983"/>
    <n v="20676"/>
    <n v="20790"/>
    <n v="-114"/>
    <n v="20893.95"/>
    <n v="-217.95000000000073"/>
  </r>
  <r>
    <s v="1441881"/>
    <s v="CO2"/>
    <x v="4"/>
    <x v="5"/>
    <n v="1399.58"/>
    <n v="1372.1470588235295"/>
    <n v="27.432941176470422"/>
    <n v="1399.59"/>
    <n v="-9.9999999999909051E-3"/>
    <n v="254.47"/>
    <n v="249.48039215686273"/>
    <n v="4.9896078431372644"/>
    <n v="254.47"/>
    <n v="0"/>
  </r>
  <r>
    <s v="1441882"/>
    <s v=" "/>
    <x v="0"/>
    <x v="0"/>
    <n v="-6889.02"/>
    <n v="0"/>
    <n v="-6889.02"/>
    <n v="0"/>
    <n v="-6889.02"/>
    <n v="0"/>
    <n v="0"/>
    <n v="0"/>
    <n v="0"/>
    <n v="0"/>
  </r>
  <r>
    <s v="1441882"/>
    <s v="OH: BULK PREP DEPREC"/>
    <x v="1"/>
    <x v="0"/>
    <n v="53.31"/>
    <n v="0"/>
    <n v="53.31"/>
    <n v="53.57"/>
    <n v="-0.25999999999999801"/>
    <n v="0"/>
    <n v="0"/>
    <n v="0"/>
    <n v="0"/>
    <n v="0"/>
  </r>
  <r>
    <s v="1441882"/>
    <s v="OH: INDIRECT DEPREC"/>
    <x v="1"/>
    <x v="0"/>
    <n v="239.1"/>
    <n v="0"/>
    <n v="239.1"/>
    <n v="240.29"/>
    <n v="-1.1899999999999977"/>
    <n v="0"/>
    <n v="0"/>
    <n v="0"/>
    <n v="0"/>
    <n v="0"/>
  </r>
  <r>
    <s v="1441882"/>
    <s v="JCL LINE 1          / MACHINE HOUR"/>
    <x v="2"/>
    <x v="0"/>
    <n v="1184.79"/>
    <n v="0"/>
    <n v="1184.79"/>
    <n v="539.72"/>
    <n v="645.06999999999994"/>
    <n v="2.92"/>
    <n v="0"/>
    <n v="2.92"/>
    <n v="1.33"/>
    <n v="1.5899999999999999"/>
  </r>
  <r>
    <s v="1441882"/>
    <s v="OH:UNUSED CAPACITY"/>
    <x v="1"/>
    <x v="0"/>
    <n v="1703.49"/>
    <n v="0"/>
    <n v="1703.49"/>
    <n v="1712.01"/>
    <n v="-8.5199999999999818"/>
    <n v="0"/>
    <n v="0"/>
    <n v="0"/>
    <n v="0"/>
    <n v="0"/>
  </r>
  <r>
    <s v="1441882"/>
    <s v="JCL LINE 1          / MACHINE DEPR"/>
    <x v="2"/>
    <x v="0"/>
    <n v="5296.88"/>
    <n v="0"/>
    <n v="5296.88"/>
    <n v="2412.9299999999998"/>
    <n v="2883.9500000000003"/>
    <n v="2.92"/>
    <n v="0"/>
    <n v="2.92"/>
    <n v="1.33"/>
    <n v="1.5899999999999999"/>
  </r>
  <r>
    <s v="1441882"/>
    <s v="JCL LINE 1          / LABOUR HOURS"/>
    <x v="2"/>
    <x v="0"/>
    <n v="6238.08"/>
    <n v="0"/>
    <n v="6238.08"/>
    <n v="2841.61"/>
    <n v="3396.47"/>
    <n v="61.32"/>
    <n v="0"/>
    <n v="61.32"/>
    <n v="27.933"/>
    <n v="33.387"/>
  </r>
  <r>
    <s v="1441882"/>
    <s v="OVERHEAD: BULK PREP"/>
    <x v="1"/>
    <x v="0"/>
    <n v="3072.63"/>
    <n v="0"/>
    <n v="3072.63"/>
    <n v="3088"/>
    <n v="-15.369999999999891"/>
    <n v="0"/>
    <n v="0"/>
    <n v="0"/>
    <n v="0"/>
    <n v="0"/>
  </r>
  <r>
    <s v="1441882"/>
    <s v="OVERHEAD: INDIRECT"/>
    <x v="1"/>
    <x v="0"/>
    <n v="6736.28"/>
    <n v="0"/>
    <n v="6736.28"/>
    <n v="6769.96"/>
    <n v="-33.680000000000291"/>
    <n v="0"/>
    <n v="0"/>
    <n v="0"/>
    <n v="0"/>
    <n v="0"/>
  </r>
  <r>
    <s v="1441882"/>
    <s v="JCLEROUX SAVBL 2015 12X750ML    ANGL CPI"/>
    <x v="3"/>
    <x v="4"/>
    <n v="-213557.08"/>
    <n v="0"/>
    <n v="-213557.08"/>
    <n v="-213557.13"/>
    <n v="5.0000000017462298E-2"/>
    <n v="-971"/>
    <n v="0"/>
    <n v="-971"/>
    <n v="-971"/>
    <n v="0"/>
  </r>
  <r>
    <s v="1441882"/>
    <s v="LAB 100X125MMWHT SEMI-GLOSSS/ADHOUTERCTN"/>
    <x v="4"/>
    <x v="2"/>
    <n v="106.57"/>
    <n v="0"/>
    <n v="106.57"/>
    <n v="0"/>
    <n v="106.57"/>
    <n v="1252"/>
    <n v="0"/>
    <n v="1252"/>
    <n v="0"/>
    <n v="1252"/>
  </r>
  <r>
    <s v="1441882"/>
    <s v="LAB JCLEROUX SAVBL 750 NA ANGL V5 BCK"/>
    <x v="4"/>
    <x v="2"/>
    <n v="758.27"/>
    <n v="742.46305418719214"/>
    <n v="15.80694581280784"/>
    <n v="753.6"/>
    <n v="4.6699999999999591"/>
    <n v="11900"/>
    <n v="11652"/>
    <n v="248"/>
    <n v="11826.78"/>
    <n v="73.219999999999345"/>
  </r>
  <r>
    <s v="1441882"/>
    <s v="PAR CHIP 12X750 BN0503           V3"/>
    <x v="4"/>
    <x v="2"/>
    <n v="1010.1"/>
    <n v="1005.9601990049752"/>
    <n v="4.1398009950248706"/>
    <n v="1010.99"/>
    <n v="-0.88999999999998636"/>
    <n v="975"/>
    <n v="971"/>
    <n v="4"/>
    <n v="975.85500000000002"/>
    <n v="-0.85500000000001819"/>
  </r>
  <r>
    <s v="1441882"/>
    <s v="LAB JCLEROUX SAVBL 750 V10 BDY"/>
    <x v="4"/>
    <x v="2"/>
    <n v="2956.56"/>
    <n v="2870.8177339901476"/>
    <n v="85.742266009852301"/>
    <n v="2913.88"/>
    <n v="42.679999999999836"/>
    <n v="12000"/>
    <n v="11652"/>
    <n v="348"/>
    <n v="11826.78"/>
    <n v="173.21999999999935"/>
  </r>
  <r>
    <s v="1441882"/>
    <s v="LAB JCLEROUX SAVBL 750 2015 V9 NCK"/>
    <x v="4"/>
    <x v="2"/>
    <n v="3834.31"/>
    <n v="3707.6699029126212"/>
    <n v="126.64009708737876"/>
    <n v="3818.9"/>
    <n v="15.409999999999854"/>
    <n v="12050"/>
    <n v="11652"/>
    <n v="398"/>
    <n v="12001.56"/>
    <n v="48.440000000000509"/>
  </r>
  <r>
    <s v="1441882"/>
    <s v="WIR JCLEROUX GEN SPARK       750&amp;1.5L V2"/>
    <x v="4"/>
    <x v="2"/>
    <n v="5582.57"/>
    <n v="5478.6568627450979"/>
    <n v="103.91313725490181"/>
    <n v="5588.23"/>
    <n v="-5.6599999999998545"/>
    <n v="11873"/>
    <n v="11652"/>
    <n v="221"/>
    <n v="11885.04"/>
    <n v="-12.040000000000873"/>
  </r>
  <r>
    <s v="1441882"/>
    <s v="FOI+RIB JCLEROUX SAVBL   ALU 750      V5"/>
    <x v="4"/>
    <x v="2"/>
    <n v="12169.99"/>
    <n v="11758.31527093596"/>
    <n v="411.67472906403964"/>
    <n v="11934.69"/>
    <n v="235.29999999999927"/>
    <n v="12060"/>
    <n v="11652"/>
    <n v="408"/>
    <n v="11826.78"/>
    <n v="233.21999999999935"/>
  </r>
  <r>
    <s v="1441882"/>
    <s v="CORK SPARK FIRST UNPRT 750 1 DISK"/>
    <x v="4"/>
    <x v="2"/>
    <n v="12170.7"/>
    <n v="12121.810945273632"/>
    <n v="48.889054726369068"/>
    <n v="12182.42"/>
    <n v="-11.719999999999345"/>
    <n v="11699"/>
    <n v="11652"/>
    <n v="47"/>
    <n v="11710.26"/>
    <n v="-11.260000000000218"/>
  </r>
  <r>
    <s v="1441882"/>
    <s v="CTN JCLEROUX SAVBL 12X750 BN503 V7"/>
    <x v="4"/>
    <x v="2"/>
    <n v="13538.28"/>
    <n v="13225.024630541871"/>
    <n v="313.25536945812928"/>
    <n v="13423.4"/>
    <n v="114.88000000000102"/>
    <n v="994"/>
    <n v="971"/>
    <n v="23"/>
    <n v="985.56500000000005"/>
    <n v="8.4349999999999454"/>
  </r>
  <r>
    <s v="1441882"/>
    <s v="BOT 0503 750 GRN   CORK  SPARKLING   NEW"/>
    <x v="4"/>
    <x v="2"/>
    <n v="58966.29"/>
    <n v="58439.673267326732"/>
    <n v="526.61673267326842"/>
    <n v="59024.07"/>
    <n v="-57.779999999998836"/>
    <n v="11757"/>
    <n v="11652"/>
    <n v="105"/>
    <n v="11768.52"/>
    <n v="-11.520000000000437"/>
  </r>
  <r>
    <s v="1441882"/>
    <s v="BULK JCLEROUX SBL"/>
    <x v="4"/>
    <x v="3"/>
    <n v="84239.59"/>
    <n v="84239.353233830843"/>
    <n v="0.23676616915327031"/>
    <n v="84660.55"/>
    <n v="-420.9600000000064"/>
    <n v="8739"/>
    <n v="8739"/>
    <n v="0"/>
    <n v="8782.6949999999997"/>
    <n v="-43.694999999999709"/>
  </r>
  <r>
    <s v="1441882"/>
    <s v="CO2"/>
    <x v="4"/>
    <x v="5"/>
    <n v="588.30999999999995"/>
    <n v="576.77450980392155"/>
    <n v="11.535490196078399"/>
    <n v="588.30999999999995"/>
    <n v="0"/>
    <n v="106.96599999999999"/>
    <n v="104.86764705882354"/>
    <n v="2.0983529411764579"/>
    <n v="106.965"/>
    <n v="9.9999999999056399E-4"/>
  </r>
  <r>
    <s v="1441888"/>
    <s v=" "/>
    <x v="0"/>
    <x v="0"/>
    <n v="-3434.45"/>
    <n v="0"/>
    <n v="-3434.45"/>
    <n v="0"/>
    <n v="-3434.45"/>
    <n v="0"/>
    <n v="0"/>
    <n v="0"/>
    <n v="0"/>
    <n v="0"/>
  </r>
  <r>
    <s v="1441888"/>
    <s v="OH: BULK PREP DEPREC"/>
    <x v="1"/>
    <x v="0"/>
    <n v="161.32"/>
    <n v="0"/>
    <n v="161.32"/>
    <n v="163.13"/>
    <n v="-1.8100000000000023"/>
    <n v="0"/>
    <n v="0"/>
    <n v="0"/>
    <n v="0"/>
    <n v="0"/>
  </r>
  <r>
    <s v="1441888"/>
    <s v="OH: INDIRECT DEPREC"/>
    <x v="1"/>
    <x v="0"/>
    <n v="723.56"/>
    <n v="0"/>
    <n v="723.56"/>
    <n v="731.68"/>
    <n v="-8.1200000000000045"/>
    <n v="0"/>
    <n v="0"/>
    <n v="0"/>
    <n v="0"/>
    <n v="0"/>
  </r>
  <r>
    <s v="1441888"/>
    <s v="JCL LINE 1          / MACHINE HOUR"/>
    <x v="2"/>
    <x v="0"/>
    <n v="2097.73"/>
    <n v="0"/>
    <n v="2097.73"/>
    <n v="1635.27"/>
    <n v="462.46000000000004"/>
    <n v="5.17"/>
    <n v="0"/>
    <n v="5.17"/>
    <n v="4.03"/>
    <n v="1.1399999999999997"/>
  </r>
  <r>
    <s v="1441888"/>
    <s v="OH:UNUSED CAPACITY"/>
    <x v="1"/>
    <x v="0"/>
    <n v="5155.12"/>
    <n v="0"/>
    <n v="5155.12"/>
    <n v="5212.97"/>
    <n v="-57.850000000000364"/>
    <n v="0"/>
    <n v="0"/>
    <n v="0"/>
    <n v="0"/>
    <n v="0"/>
  </r>
  <r>
    <s v="1441888"/>
    <s v="JCL LINE 1          / MACHINE DEPR"/>
    <x v="2"/>
    <x v="0"/>
    <n v="9378.3799999999992"/>
    <n v="0"/>
    <n v="9378.3799999999992"/>
    <n v="7310.87"/>
    <n v="2067.5099999999993"/>
    <n v="5.17"/>
    <n v="0"/>
    <n v="5.17"/>
    <n v="4.03"/>
    <n v="1.1399999999999997"/>
  </r>
  <r>
    <s v="1441888"/>
    <s v="JCL LINE 1          / LABOUR HOURS"/>
    <x v="2"/>
    <x v="0"/>
    <n v="11044.83"/>
    <n v="0"/>
    <n v="11044.83"/>
    <n v="8609.7000000000007"/>
    <n v="2435.1299999999992"/>
    <n v="108.57"/>
    <n v="0"/>
    <n v="108.57"/>
    <n v="84.632999999999996"/>
    <n v="23.936999999999998"/>
  </r>
  <r>
    <s v="1441888"/>
    <s v="OVERHEAD: BULK PREP"/>
    <x v="1"/>
    <x v="0"/>
    <n v="9298.41"/>
    <n v="0"/>
    <n v="9298.41"/>
    <n v="9402.76"/>
    <n v="-104.35000000000036"/>
    <n v="0"/>
    <n v="0"/>
    <n v="0"/>
    <n v="0"/>
    <n v="0"/>
  </r>
  <r>
    <s v="1441888"/>
    <s v="OVERHEAD: INDIRECT"/>
    <x v="1"/>
    <x v="0"/>
    <n v="20385.37"/>
    <n v="0"/>
    <n v="20385.37"/>
    <n v="20614.14"/>
    <n v="-228.77000000000044"/>
    <n v="0"/>
    <n v="0"/>
    <n v="0"/>
    <n v="0"/>
    <n v="0"/>
  </r>
  <r>
    <s v="1441888"/>
    <s v="JCLEROUX LAFLEUR 12X750ML MOZM"/>
    <x v="3"/>
    <x v="4"/>
    <n v="-575451.07999999996"/>
    <n v="0"/>
    <n v="-575451.07999999996"/>
    <n v="-575451.18000000005"/>
    <n v="0.10000000009313226"/>
    <n v="-2942"/>
    <n v="0"/>
    <n v="-2942"/>
    <n v="-2942"/>
    <n v="0"/>
  </r>
  <r>
    <s v="1441888"/>
    <s v="PAR CHIP 12X750 BN0503           V3"/>
    <x v="4"/>
    <x v="2"/>
    <n v="3053.09"/>
    <n v="3047.9104477611941"/>
    <n v="5.1795522388060817"/>
    <n v="3063.15"/>
    <n v="-10.059999999999945"/>
    <n v="2947"/>
    <n v="2942"/>
    <n v="5"/>
    <n v="2956.71"/>
    <n v="-9.7100000000000364"/>
  </r>
  <r>
    <s v="1441888"/>
    <s v="LAB JCLEROUXLAFLEUR 750 7.5% MOZM BCK"/>
    <x v="4"/>
    <x v="2"/>
    <n v="3731.08"/>
    <n v="3679.3793103448274"/>
    <n v="51.700689655172482"/>
    <n v="3734.57"/>
    <n v="-3.4900000000002365"/>
    <n v="35800"/>
    <n v="35304"/>
    <n v="496"/>
    <n v="35833.56"/>
    <n v="-33.559999999997672"/>
  </r>
  <r>
    <s v="1441888"/>
    <s v="LAB JCLEROUX LAFLEUR 750 V3 BDY"/>
    <x v="4"/>
    <x v="2"/>
    <n v="9777.34"/>
    <n v="9641.8719211822663"/>
    <n v="135.46807881773384"/>
    <n v="9786.5"/>
    <n v="-9.1599999999998545"/>
    <n v="35800"/>
    <n v="35304"/>
    <n v="496"/>
    <n v="35833.56"/>
    <n v="-33.559999999997672"/>
  </r>
  <r>
    <s v="1441888"/>
    <s v="LAB JCLEROUX LAFLEUR 750 V3 NCK"/>
    <x v="4"/>
    <x v="2"/>
    <n v="12052.67"/>
    <n v="11657.733990147783"/>
    <n v="394.93600985221747"/>
    <n v="11832.6"/>
    <n v="220.06999999999971"/>
    <n v="36500"/>
    <n v="35304"/>
    <n v="1196"/>
    <n v="35833.56"/>
    <n v="666.44000000000233"/>
  </r>
  <r>
    <s v="1441888"/>
    <s v="WIR JCLEROUX GEN SPARK       750&amp;1.5L V2"/>
    <x v="4"/>
    <x v="2"/>
    <n v="16920.259999999998"/>
    <n v="16599.588235294119"/>
    <n v="320.67176470587947"/>
    <n v="16931.580000000002"/>
    <n v="-11.320000000003347"/>
    <n v="35986"/>
    <n v="35304"/>
    <n v="682"/>
    <n v="36010.080000000002"/>
    <n v="-24.080000000001746"/>
  </r>
  <r>
    <s v="1441888"/>
    <s v="CORK SPARK FIRST UNPRT 750 1 DISK"/>
    <x v="4"/>
    <x v="2"/>
    <n v="37451.519999999997"/>
    <n v="36727.452736318402"/>
    <n v="724.06726368159434"/>
    <n v="36911.089999999997"/>
    <n v="540.43000000000029"/>
    <n v="36000"/>
    <n v="35303.999999999993"/>
    <n v="696.00000000000728"/>
    <n v="35480.519999999997"/>
    <n v="519.4800000000032"/>
  </r>
  <r>
    <s v="1441888"/>
    <s v="FOI+RIB JCLEROUX LAFLEUR ALU 750"/>
    <x v="4"/>
    <x v="2"/>
    <n v="37538.99"/>
    <n v="36802.935960591138"/>
    <n v="736.05403940886026"/>
    <n v="37354.980000000003"/>
    <n v="184.00999999999476"/>
    <n v="36010"/>
    <n v="35304"/>
    <n v="706"/>
    <n v="35833.56"/>
    <n v="176.44000000000233"/>
  </r>
  <r>
    <s v="1441888"/>
    <s v="CTN JCLEROUX LAFLEUR 12X750 BN503"/>
    <x v="4"/>
    <x v="2"/>
    <n v="41084.75"/>
    <n v="40629.02463054187"/>
    <n v="455.72536945813044"/>
    <n v="41238.46"/>
    <n v="-153.70999999999913"/>
    <n v="2975"/>
    <n v="2942"/>
    <n v="33"/>
    <n v="2986.13"/>
    <n v="-11.130000000000109"/>
  </r>
  <r>
    <s v="1441888"/>
    <s v="BOT 0503 750 FLINT CORK  JCL    H17  NEW"/>
    <x v="4"/>
    <x v="2"/>
    <n v="201264.81"/>
    <n v="199406.52475247523"/>
    <n v="1858.2852475247637"/>
    <n v="201400.59"/>
    <n v="-135.77999999999884"/>
    <n v="35633"/>
    <n v="35304"/>
    <n v="329"/>
    <n v="35657.040000000001"/>
    <n v="-24.040000000000873"/>
  </r>
  <r>
    <s v="1441888"/>
    <s v="BULK JCLEROUX LAFLEUR"/>
    <x v="4"/>
    <x v="3"/>
    <n v="155983.79999999999"/>
    <n v="156172.91089108912"/>
    <n v="-189.11089108913438"/>
    <n v="157734.64000000001"/>
    <n v="-1750.8400000000256"/>
    <n v="26446"/>
    <n v="26478"/>
    <n v="-32"/>
    <n v="26742.78"/>
    <n v="-296.77999999999884"/>
  </r>
  <r>
    <s v="1441888"/>
    <s v="CO2"/>
    <x v="4"/>
    <x v="5"/>
    <n v="1782.5"/>
    <n v="1747.5490196078431"/>
    <n v="34.950980392156907"/>
    <n v="1782.5"/>
    <n v="0"/>
    <n v="324.09100000000001"/>
    <n v="317.73627450980393"/>
    <n v="6.3547254901960741"/>
    <n v="324.09100000000001"/>
    <n v="0"/>
  </r>
  <r>
    <s v="1441957"/>
    <s v=" "/>
    <x v="0"/>
    <x v="0"/>
    <n v="3265.49"/>
    <n v="0"/>
    <n v="3265.49"/>
    <n v="0"/>
    <n v="3265.49"/>
    <n v="0"/>
    <n v="0"/>
    <n v="0"/>
    <n v="0"/>
    <n v="0"/>
  </r>
  <r>
    <s v="1441957"/>
    <s v="OH: BULK PREP DEPREC"/>
    <x v="1"/>
    <x v="0"/>
    <n v="137.58000000000001"/>
    <n v="0"/>
    <n v="137.58000000000001"/>
    <n v="138.27000000000001"/>
    <n v="-0.68999999999999773"/>
    <n v="0"/>
    <n v="0"/>
    <n v="0"/>
    <n v="0"/>
    <n v="0"/>
  </r>
  <r>
    <s v="1441957"/>
    <s v="OH: INDIRECT DEPREC"/>
    <x v="1"/>
    <x v="0"/>
    <n v="617.08000000000004"/>
    <n v="0"/>
    <n v="617.08000000000004"/>
    <n v="620.16"/>
    <n v="-3.0799999999999272"/>
    <n v="0"/>
    <n v="0"/>
    <n v="0"/>
    <n v="0"/>
    <n v="0"/>
  </r>
  <r>
    <s v="1441957"/>
    <s v="JCL LINE 1          / MACHINE HOUR"/>
    <x v="2"/>
    <x v="0"/>
    <n v="1152.33"/>
    <n v="0"/>
    <n v="1152.33"/>
    <n v="1392.93"/>
    <n v="-240.60000000000014"/>
    <n v="2.84"/>
    <n v="0"/>
    <n v="2.84"/>
    <n v="3.4329999999999998"/>
    <n v="-0.59299999999999997"/>
  </r>
  <r>
    <s v="1441957"/>
    <s v="OH:UNUSED CAPACITY"/>
    <x v="1"/>
    <x v="0"/>
    <n v="4396.45"/>
    <n v="0"/>
    <n v="4396.45"/>
    <n v="4418.43"/>
    <n v="-21.980000000000473"/>
    <n v="0"/>
    <n v="0"/>
    <n v="0"/>
    <n v="0"/>
    <n v="0"/>
  </r>
  <r>
    <s v="1441957"/>
    <s v="JCL LINE 1          / MACHINE DEPR"/>
    <x v="2"/>
    <x v="0"/>
    <n v="5151.76"/>
    <n v="0"/>
    <n v="5151.76"/>
    <n v="6227.41"/>
    <n v="-1075.6499999999996"/>
    <n v="2.84"/>
    <n v="0"/>
    <n v="2.84"/>
    <n v="3.4329999999999998"/>
    <n v="-0.59299999999999997"/>
  </r>
  <r>
    <s v="1441957"/>
    <s v="JCL LINE 1          / LABOUR HOURS"/>
    <x v="2"/>
    <x v="0"/>
    <n v="6067.18"/>
    <n v="0"/>
    <n v="6067.18"/>
    <n v="7333.75"/>
    <n v="-1266.5699999999997"/>
    <n v="59.64"/>
    <n v="0"/>
    <n v="59.64"/>
    <n v="72.09"/>
    <n v="-12.450000000000003"/>
  </r>
  <r>
    <s v="1441957"/>
    <s v="OVERHEAD: BULK PREP"/>
    <x v="1"/>
    <x v="0"/>
    <n v="7929.99"/>
    <n v="0"/>
    <n v="7929.99"/>
    <n v="7969.64"/>
    <n v="-39.650000000000546"/>
    <n v="0"/>
    <n v="0"/>
    <n v="0"/>
    <n v="0"/>
    <n v="0"/>
  </r>
  <r>
    <s v="1441957"/>
    <s v="OVERHEAD: INDIRECT"/>
    <x v="1"/>
    <x v="0"/>
    <n v="17385.3"/>
    <n v="0"/>
    <n v="17385.3"/>
    <n v="17472.23"/>
    <n v="-86.930000000000291"/>
    <n v="0"/>
    <n v="0"/>
    <n v="0"/>
    <n v="0"/>
    <n v="0"/>
  </r>
  <r>
    <s v="1441957"/>
    <s v="JCLEROUX LEDOMN 12X750ML MOZM"/>
    <x v="3"/>
    <x v="4"/>
    <n v="-458788.96"/>
    <n v="0"/>
    <n v="-458788.96"/>
    <n v="-458788.99"/>
    <n v="2.9999999969732016E-2"/>
    <n v="-2506"/>
    <n v="0"/>
    <n v="-2506"/>
    <n v="-2506"/>
    <n v="0"/>
  </r>
  <r>
    <s v="1441957"/>
    <s v="LAB 100X125MMWHT SEMI-GLOSSS/ADHOUTERCTN"/>
    <x v="4"/>
    <x v="2"/>
    <n v="246.85"/>
    <n v="0"/>
    <n v="246.85"/>
    <n v="0"/>
    <n v="246.85"/>
    <n v="2900"/>
    <n v="0"/>
    <n v="2900"/>
    <n v="0"/>
    <n v="2900"/>
  </r>
  <r>
    <s v="1441957"/>
    <s v="PAR CHIP 12X750 BN0503           V3"/>
    <x v="4"/>
    <x v="2"/>
    <n v="2603.4699999999998"/>
    <n v="2596.2189054726364"/>
    <n v="7.2510945273634206"/>
    <n v="2609.1999999999998"/>
    <n v="-5.7300000000000182"/>
    <n v="2513"/>
    <n v="2506"/>
    <n v="7"/>
    <n v="2518.5300000000002"/>
    <n v="-5.5300000000002001"/>
  </r>
  <r>
    <s v="1441957"/>
    <s v="LAB JCLEROUX LEDOMN 750 7.5% MOZM BCK"/>
    <x v="4"/>
    <x v="2"/>
    <n v="3147.45"/>
    <n v="3134.1083743842364"/>
    <n v="13.341625615763405"/>
    <n v="3181.12"/>
    <n v="-33.670000000000073"/>
    <n v="30200"/>
    <n v="30072"/>
    <n v="128"/>
    <n v="30523.08"/>
    <n v="-323.08000000000175"/>
  </r>
  <r>
    <s v="1441957"/>
    <s v="LAB JCLEROUX LEDOMN 750 V6 BDY"/>
    <x v="4"/>
    <x v="2"/>
    <n v="7191.83"/>
    <n v="7161.3497536945815"/>
    <n v="30.480246305418405"/>
    <n v="7268.77"/>
    <n v="-76.940000000000509"/>
    <n v="30200"/>
    <n v="30072"/>
    <n v="128"/>
    <n v="30523.08"/>
    <n v="-323.08000000000175"/>
  </r>
  <r>
    <s v="1441957"/>
    <s v="LAB JCLEROUX LEDOMN 750 V8 NCK"/>
    <x v="4"/>
    <x v="2"/>
    <n v="9238.48"/>
    <n v="9199.3300492610833"/>
    <n v="39.149950738916232"/>
    <n v="9337.32"/>
    <n v="-98.840000000000146"/>
    <n v="30200"/>
    <n v="30072"/>
    <n v="128"/>
    <n v="30523.08"/>
    <n v="-323.08000000000175"/>
  </r>
  <r>
    <s v="1441957"/>
    <s v="WIR JCLEROUX GEN SPARK       750&amp;1.5L V2"/>
    <x v="4"/>
    <x v="2"/>
    <n v="14387.81"/>
    <n v="14139.549019607843"/>
    <n v="248.26098039215685"/>
    <n v="14422.34"/>
    <n v="-34.530000000000655"/>
    <n v="30600"/>
    <n v="30072"/>
    <n v="528"/>
    <n v="30673.439999999999"/>
    <n v="-73.43999999999869"/>
  </r>
  <r>
    <s v="1441957"/>
    <s v="FOI+RIB JCLEROUX LEDOMN 34X127 ALU 750V6"/>
    <x v="4"/>
    <x v="2"/>
    <n v="29308.03"/>
    <n v="28248.344827586207"/>
    <n v="1059.6851724137923"/>
    <n v="28672.07"/>
    <n v="635.95999999999913"/>
    <n v="31200"/>
    <n v="30072"/>
    <n v="1128"/>
    <n v="30523.08"/>
    <n v="676.91999999999825"/>
  </r>
  <r>
    <s v="1441957"/>
    <s v="CTN JCLEROUX LEDOMN 12X750 BN503 V6"/>
    <x v="4"/>
    <x v="2"/>
    <n v="30329.1"/>
    <n v="29946.699507389163"/>
    <n v="382.4004926108355"/>
    <n v="30395.9"/>
    <n v="-66.80000000000291"/>
    <n v="2538"/>
    <n v="2506"/>
    <n v="32"/>
    <n v="2543.59"/>
    <n v="-5.5900000000001455"/>
  </r>
  <r>
    <s v="1441957"/>
    <s v="CORK SPARK FIRST UNPRT 750 1 DISK"/>
    <x v="4"/>
    <x v="2"/>
    <n v="31365.65"/>
    <n v="31284.507462686568"/>
    <n v="81.142537313433422"/>
    <n v="31440.93"/>
    <n v="-75.279999999998836"/>
    <n v="30150"/>
    <n v="30072"/>
    <n v="78"/>
    <n v="30222.36"/>
    <n v="-72.360000000000582"/>
  </r>
  <r>
    <s v="1441957"/>
    <s v="BOT 0503 750 GRN   CORK  SPARKLING   NEW"/>
    <x v="4"/>
    <x v="2"/>
    <n v="151967.23000000001"/>
    <n v="150823.71287128713"/>
    <n v="1143.517128712876"/>
    <n v="152331.95000000001"/>
    <n v="-364.72000000000116"/>
    <n v="30300"/>
    <n v="30072"/>
    <n v="228"/>
    <n v="30372.720000000001"/>
    <n v="-72.720000000001164"/>
  </r>
  <r>
    <s v="1441957"/>
    <s v="BULK JCLEROUX LED"/>
    <x v="4"/>
    <x v="3"/>
    <n v="131381.56"/>
    <n v="131381.35323383086"/>
    <n v="0.20676616913988255"/>
    <n v="132038.26"/>
    <n v="-656.70000000001164"/>
    <n v="22554"/>
    <n v="22554"/>
    <n v="0"/>
    <n v="22666.77"/>
    <n v="-112.77000000000044"/>
  </r>
  <r>
    <s v="1441957"/>
    <s v="CO2"/>
    <x v="4"/>
    <x v="5"/>
    <n v="1518.34"/>
    <n v="1488.5686274509803"/>
    <n v="29.771372549019588"/>
    <n v="1518.34"/>
    <n v="0"/>
    <n v="276.06099999999998"/>
    <n v="270.64803921568625"/>
    <n v="5.4129607843137251"/>
    <n v="276.06099999999998"/>
    <n v="0"/>
  </r>
  <r>
    <s v="1441958"/>
    <s v=" "/>
    <x v="0"/>
    <x v="0"/>
    <n v="-2434.46"/>
    <n v="0"/>
    <n v="-2434.46"/>
    <n v="0"/>
    <n v="-2434.46"/>
    <n v="0"/>
    <n v="0"/>
    <n v="0"/>
    <n v="0"/>
    <n v="0"/>
  </r>
  <r>
    <s v="1441958"/>
    <s v="OH: BULK PREP DEPREC"/>
    <x v="1"/>
    <x v="0"/>
    <n v="192.67"/>
    <n v="0"/>
    <n v="192.67"/>
    <n v="192.96"/>
    <n v="-0.29000000000002046"/>
    <n v="0"/>
    <n v="0"/>
    <n v="0"/>
    <n v="0"/>
    <n v="0"/>
  </r>
  <r>
    <s v="1441958"/>
    <s v="OH: INDIRECT DEPREC"/>
    <x v="1"/>
    <x v="0"/>
    <n v="864.19"/>
    <n v="0"/>
    <n v="864.19"/>
    <n v="865.47"/>
    <n v="-1.2799999999999727"/>
    <n v="0"/>
    <n v="0"/>
    <n v="0"/>
    <n v="0"/>
    <n v="0"/>
  </r>
  <r>
    <s v="1441958"/>
    <s v="JCL LINE 1          / MACHINE HOUR"/>
    <x v="2"/>
    <x v="0"/>
    <n v="2231.63"/>
    <n v="0"/>
    <n v="2231.63"/>
    <n v="1943.9"/>
    <n v="287.73"/>
    <n v="5.5"/>
    <n v="0"/>
    <n v="5.5"/>
    <n v="4.7910000000000004"/>
    <n v="0.70899999999999963"/>
  </r>
  <r>
    <s v="1441958"/>
    <s v="OH:UNUSED CAPACITY"/>
    <x v="1"/>
    <x v="0"/>
    <n v="6157.06"/>
    <n v="0"/>
    <n v="6157.06"/>
    <n v="6166.15"/>
    <n v="-9.089999999999236"/>
    <n v="0"/>
    <n v="0"/>
    <n v="0"/>
    <n v="0"/>
    <n v="0"/>
  </r>
  <r>
    <s v="1441958"/>
    <s v="JCL LINE 1          / MACHINE DEPR"/>
    <x v="2"/>
    <x v="0"/>
    <n v="9977"/>
    <n v="0"/>
    <n v="9977"/>
    <n v="8690.66"/>
    <n v="1286.3400000000001"/>
    <n v="5.5"/>
    <n v="0"/>
    <n v="5.5"/>
    <n v="4.7910000000000004"/>
    <n v="0.70899999999999963"/>
  </r>
  <r>
    <s v="1441958"/>
    <s v="JCL LINE 1          / LABOUR HOURS"/>
    <x v="2"/>
    <x v="0"/>
    <n v="11749.82"/>
    <n v="0"/>
    <n v="11749.82"/>
    <n v="10234.620000000001"/>
    <n v="1515.1999999999989"/>
    <n v="115.5"/>
    <n v="0"/>
    <n v="115.5"/>
    <n v="100.60599999999999"/>
    <n v="14.894000000000005"/>
  </r>
  <r>
    <s v="1441958"/>
    <s v="OVERHEAD: BULK PREP"/>
    <x v="1"/>
    <x v="0"/>
    <n v="11105.64"/>
    <n v="0"/>
    <n v="11105.64"/>
    <n v="11122.03"/>
    <n v="-16.390000000001237"/>
    <n v="0"/>
    <n v="0"/>
    <n v="0"/>
    <n v="0"/>
    <n v="0"/>
  </r>
  <r>
    <s v="1441958"/>
    <s v="OVERHEAD: INDIRECT"/>
    <x v="1"/>
    <x v="0"/>
    <n v="24347.439999999999"/>
    <n v="0"/>
    <n v="24347.439999999999"/>
    <n v="24383.38"/>
    <n v="-35.940000000002328"/>
    <n v="0"/>
    <n v="0"/>
    <n v="0"/>
    <n v="0"/>
    <n v="0"/>
  </r>
  <r>
    <s v="1441958"/>
    <s v="JCLEROUX LACHSN 12X750ML PROMO"/>
    <x v="3"/>
    <x v="4"/>
    <n v="-638874.98"/>
    <n v="0"/>
    <n v="-638874.98"/>
    <n v="-638874.97"/>
    <n v="-1.0000000009313226E-2"/>
    <n v="-3497.25"/>
    <n v="0"/>
    <n v="-3497.25"/>
    <n v="-3497.25"/>
    <n v="0"/>
  </r>
  <r>
    <s v="1441958"/>
    <s v="LAB 100X125MMWHT SEMI-GLOSSS/ADHOUTERCTN"/>
    <x v="4"/>
    <x v="2"/>
    <n v="25.54"/>
    <n v="297.68316831683171"/>
    <n v="-272.14316831683169"/>
    <n v="300.66000000000003"/>
    <n v="-275.12"/>
    <n v="300"/>
    <n v="3497.2495049504951"/>
    <n v="-3197.2495049504951"/>
    <n v="3532.2220000000002"/>
    <n v="-3232.2220000000002"/>
  </r>
  <r>
    <s v="1441958"/>
    <s v="LAB JCLEROUX LACHSN 750 7.5% V10H BCK"/>
    <x v="4"/>
    <x v="2"/>
    <n v="2641.83"/>
    <n v="2674.1379310344828"/>
    <n v="-32.307931034482863"/>
    <n v="2714.25"/>
    <n v="-72.420000000000073"/>
    <n v="41460"/>
    <n v="41967"/>
    <n v="-507"/>
    <n v="42596.504999999997"/>
    <n v="-1136.5049999999974"/>
  </r>
  <r>
    <s v="1441958"/>
    <s v="PAR CHIP 12X750 BN0503           V3"/>
    <x v="4"/>
    <x v="2"/>
    <n v="3634.29"/>
    <n v="3623.1542288557216"/>
    <n v="11.135771144278351"/>
    <n v="3641.27"/>
    <n v="-6.9800000000000182"/>
    <n v="3508"/>
    <n v="3497.2497512437808"/>
    <n v="10.750248756219207"/>
    <n v="3514.7359999999999"/>
    <n v="-6.7359999999998763"/>
  </r>
  <r>
    <s v="1441958"/>
    <s v="LAB JCLEROUX LACHSN 750 V9 BDY"/>
    <x v="4"/>
    <x v="2"/>
    <n v="10397.24"/>
    <n v="10339.832512315272"/>
    <n v="57.407487684728039"/>
    <n v="10494.93"/>
    <n v="-97.690000000000509"/>
    <n v="42200"/>
    <n v="41967"/>
    <n v="233"/>
    <n v="42596.504999999997"/>
    <n v="-396.50499999999738"/>
  </r>
  <r>
    <s v="1441958"/>
    <s v="LAB JCLEROUX GEN  750  NCK PROMO"/>
    <x v="4"/>
    <x v="2"/>
    <n v="12020.67"/>
    <n v="11954.295566502464"/>
    <n v="66.374433497536302"/>
    <n v="12133.61"/>
    <n v="-112.94000000000051"/>
    <n v="42200"/>
    <n v="41967"/>
    <n v="233"/>
    <n v="42596.504999999997"/>
    <n v="-396.50499999999738"/>
  </r>
  <r>
    <s v="1441958"/>
    <s v="WIR JCLEROUX GEN SPARK       750&amp;1.5L V2"/>
    <x v="4"/>
    <x v="2"/>
    <n v="19840.599999999999"/>
    <n v="19732.460784313724"/>
    <n v="108.13921568627484"/>
    <n v="20127.11"/>
    <n v="-286.51000000000204"/>
    <n v="42197"/>
    <n v="41967"/>
    <n v="230"/>
    <n v="42806.34"/>
    <n v="-609.33999999999651"/>
  </r>
  <r>
    <s v="1441958"/>
    <s v="CTN JCLEROUX LACHSN GEN 12X750BN503PROMO"/>
    <x v="4"/>
    <x v="2"/>
    <n v="22118.16"/>
    <n v="21962.729064039409"/>
    <n v="155.43093596059043"/>
    <n v="22292.17"/>
    <n v="-174.0099999999984"/>
    <n v="3522"/>
    <n v="3497.2502463054184"/>
    <n v="24.749753694581614"/>
    <n v="3549.7089999999998"/>
    <n v="-27.708999999999833"/>
  </r>
  <r>
    <s v="1441958"/>
    <s v="CORK SPARK FIRST UNPRT 750 1 DISK"/>
    <x v="4"/>
    <x v="2"/>
    <n v="43901.5"/>
    <n v="43659.104477611938"/>
    <n v="242.39552238806209"/>
    <n v="43877.4"/>
    <n v="24.099999999998545"/>
    <n v="42200"/>
    <n v="41967"/>
    <n v="233"/>
    <n v="42176.834999999999"/>
    <n v="23.165000000000873"/>
  </r>
  <r>
    <s v="1441958"/>
    <s v="FOI+RIBJCLEROUXLACHSN34X127ALU750PROMV2"/>
    <x v="4"/>
    <x v="2"/>
    <n v="61054.22"/>
    <n v="57908.118226600986"/>
    <n v="3146.1017733990157"/>
    <n v="58776.74"/>
    <n v="2277.4800000000032"/>
    <n v="44247"/>
    <n v="41967"/>
    <n v="2280"/>
    <n v="42596.504999999997"/>
    <n v="1650.4950000000026"/>
  </r>
  <r>
    <s v="1441958"/>
    <s v="BOT 0503 750 GRN   CORK  SPARKLING   NEW"/>
    <x v="4"/>
    <x v="2"/>
    <n v="210993.71"/>
    <n v="210482.12871287129"/>
    <n v="511.5812871287053"/>
    <n v="212586.95"/>
    <n v="-1593.2400000000198"/>
    <n v="42069"/>
    <n v="41967"/>
    <n v="102"/>
    <n v="42386.67"/>
    <n v="-317.66999999999825"/>
  </r>
  <r>
    <s v="1441958"/>
    <s v="BULK JCLEROUX LAC"/>
    <x v="4"/>
    <x v="3"/>
    <n v="185937.31"/>
    <n v="185285.35323383086"/>
    <n v="651.95676616913988"/>
    <n v="186211.78"/>
    <n v="-274.47000000000116"/>
    <n v="31586"/>
    <n v="31475.24975124378"/>
    <n v="110.75024875621966"/>
    <n v="31632.626"/>
    <n v="-46.626000000000204"/>
  </r>
  <r>
    <s v="1441958"/>
    <s v="CO2"/>
    <x v="4"/>
    <x v="5"/>
    <n v="2118.92"/>
    <n v="2077.3627450980393"/>
    <n v="41.557254901960732"/>
    <n v="2118.91"/>
    <n v="1.0000000000218279E-2"/>
    <n v="385.25799999999998"/>
    <n v="377.70294117647057"/>
    <n v="7.5550588235294072"/>
    <n v="385.25700000000001"/>
    <n v="9.9999999997635314E-4"/>
  </r>
  <r>
    <s v="1441966"/>
    <s v=" "/>
    <x v="0"/>
    <x v="0"/>
    <n v="125.56"/>
    <n v="0"/>
    <n v="125.56"/>
    <n v="0"/>
    <n v="125.56"/>
    <n v="0"/>
    <n v="0"/>
    <n v="0"/>
    <n v="0"/>
    <n v="0"/>
  </r>
  <r>
    <s v="1441966"/>
    <s v="JCL RIBBON ROOM     / MACHINE DEPR"/>
    <x v="2"/>
    <x v="0"/>
    <n v="45.2"/>
    <n v="0"/>
    <n v="45.2"/>
    <n v="47.15"/>
    <n v="-1.9499999999999957"/>
    <n v="3.85"/>
    <n v="0"/>
    <n v="3.85"/>
    <n v="4.0170000000000003"/>
    <n v="-0.16700000000000026"/>
  </r>
  <r>
    <s v="1441966"/>
    <s v="JCL RIBBON ROOM     / MACHINE HOUR"/>
    <x v="2"/>
    <x v="0"/>
    <n v="116.04"/>
    <n v="0"/>
    <n v="116.04"/>
    <n v="121.07"/>
    <n v="-5.0299999999999869"/>
    <n v="3.85"/>
    <n v="0"/>
    <n v="3.85"/>
    <n v="4.0170000000000003"/>
    <n v="-0.16700000000000026"/>
  </r>
  <r>
    <s v="1441966"/>
    <s v="JCL RIBBON ROOM     / LABOUR HOURS"/>
    <x v="2"/>
    <x v="0"/>
    <n v="3867.33"/>
    <n v="0"/>
    <n v="3867.33"/>
    <n v="4034.14"/>
    <n v="-166.80999999999995"/>
    <n v="38.5"/>
    <n v="0"/>
    <n v="38.5"/>
    <n v="40.161000000000001"/>
    <n v="-1.6610000000000014"/>
  </r>
  <r>
    <s v="1441966"/>
    <s v="FOI+RIB JCLEROUX LACHSN 34X127 ALU 750V6"/>
    <x v="3"/>
    <x v="2"/>
    <n v="-16883.509999999998"/>
    <n v="0"/>
    <n v="-16883.509999999998"/>
    <n v="-16883.54"/>
    <n v="3.0000000002473826E-2"/>
    <n v="-18675"/>
    <n v="0"/>
    <n v="-18675"/>
    <n v="-18675"/>
    <n v="0"/>
  </r>
  <r>
    <s v="1441966"/>
    <s v="RIB JCLEROUX      CAMEL/GLD V3"/>
    <x v="4"/>
    <x v="2"/>
    <n v="1669.86"/>
    <n v="1669.5167652859959"/>
    <n v="0.34323471400398375"/>
    <n v="1692.89"/>
    <n v="-23.0300000000002"/>
    <n v="3082"/>
    <n v="3081.3747534516765"/>
    <n v="0.62524654832350279"/>
    <n v="3124.5140000000001"/>
    <n v="-42.514000000000124"/>
  </r>
  <r>
    <s v="1441966"/>
    <s v="FOI JCLEROUX LACHSN 34X127 ALU 750 REDV6"/>
    <x v="4"/>
    <x v="2"/>
    <n v="11059.52"/>
    <n v="10825.901477832513"/>
    <n v="233.61852216748775"/>
    <n v="10988.29"/>
    <n v="71.229999999999563"/>
    <n v="19078"/>
    <n v="18675"/>
    <n v="403"/>
    <n v="18955.125"/>
    <n v="122.875"/>
  </r>
  <r>
    <s v="1442084"/>
    <s v=" "/>
    <x v="0"/>
    <x v="0"/>
    <n v="329.13"/>
    <n v="0"/>
    <n v="329.13"/>
    <n v="0"/>
    <n v="329.13"/>
    <n v="0"/>
    <n v="0"/>
    <n v="0"/>
    <n v="0"/>
    <n v="0"/>
  </r>
  <r>
    <s v="1442084"/>
    <s v="JCL RIBBON ROOM     / MACHINE DEPR"/>
    <x v="2"/>
    <x v="0"/>
    <n v="36.39"/>
    <n v="0"/>
    <n v="36.39"/>
    <n v="37.5"/>
    <n v="-1.1099999999999994"/>
    <n v="3.1"/>
    <n v="0"/>
    <n v="3.1"/>
    <n v="3.194"/>
    <n v="-9.3999999999999861E-2"/>
  </r>
  <r>
    <s v="1442084"/>
    <s v="JCL RIBBON ROOM     / MACHINE HOUR"/>
    <x v="2"/>
    <x v="0"/>
    <n v="93.43"/>
    <n v="0"/>
    <n v="93.43"/>
    <n v="96.27"/>
    <n v="-2.8399999999999892"/>
    <n v="3.1"/>
    <n v="0"/>
    <n v="3.1"/>
    <n v="3.194"/>
    <n v="-9.3999999999999861E-2"/>
  </r>
  <r>
    <s v="1442084"/>
    <s v="JCL RIBBON ROOM     / LABOUR HOURS"/>
    <x v="2"/>
    <x v="0"/>
    <n v="3113.95"/>
    <n v="0"/>
    <n v="3113.95"/>
    <n v="3207.87"/>
    <n v="-93.920000000000073"/>
    <n v="31"/>
    <n v="0"/>
    <n v="31"/>
    <n v="31.934999999999999"/>
    <n v="-0.93499999999999872"/>
  </r>
  <r>
    <s v="1442084"/>
    <s v="FOI+RIBJCLEROUXLAFLEUR34X127ALU750PROMV2"/>
    <x v="3"/>
    <x v="2"/>
    <n v="-19562.349999999999"/>
    <n v="0"/>
    <n v="-19562.349999999999"/>
    <n v="-19562.28"/>
    <n v="-6.9999999999708962E-2"/>
    <n v="-14850"/>
    <n v="0"/>
    <n v="-14850"/>
    <n v="-14850"/>
    <n v="0"/>
  </r>
  <r>
    <s v="1442084"/>
    <s v="RIB JCLEROUX LA FLEUR  PROMO"/>
    <x v="4"/>
    <x v="2"/>
    <n v="2921.45"/>
    <n v="2915.7988165680472"/>
    <n v="5.6511834319526315"/>
    <n v="2956.62"/>
    <n v="-35.170000000000073"/>
    <n v="2455"/>
    <n v="2450.250493096647"/>
    <n v="4.7495069033529944"/>
    <n v="2484.5540000000001"/>
    <n v="-29.554000000000087"/>
  </r>
  <r>
    <s v="1442084"/>
    <s v="FOIJCLEROUXLAFLEUR34X127ALU750SLVPROMOV2"/>
    <x v="4"/>
    <x v="2"/>
    <n v="13068"/>
    <n v="13068"/>
    <n v="0"/>
    <n v="13264.02"/>
    <n v="-196.02000000000044"/>
    <n v="14850"/>
    <n v="14850"/>
    <n v="0"/>
    <n v="15072.75"/>
    <n v="-222.75"/>
  </r>
  <r>
    <s v="1442085"/>
    <s v=" "/>
    <x v="0"/>
    <x v="0"/>
    <n v="-568.96"/>
    <n v="0"/>
    <n v="-568.96"/>
    <n v="0"/>
    <n v="-568.96"/>
    <n v="0"/>
    <n v="0"/>
    <n v="0"/>
    <n v="0"/>
    <n v="0"/>
  </r>
  <r>
    <s v="1442085"/>
    <s v="JCL RIBBON ROOM     / MACHINE DEPR"/>
    <x v="2"/>
    <x v="0"/>
    <n v="141.47"/>
    <n v="0"/>
    <n v="141.47"/>
    <n v="127.03"/>
    <n v="14.439999999999998"/>
    <n v="12.05"/>
    <n v="0"/>
    <n v="12.05"/>
    <n v="10.821999999999999"/>
    <n v="1.2280000000000015"/>
  </r>
  <r>
    <s v="1442085"/>
    <s v="JCL RIBBON ROOM     / MACHINE HOUR"/>
    <x v="2"/>
    <x v="0"/>
    <n v="363.19"/>
    <n v="0"/>
    <n v="363.19"/>
    <n v="326.16000000000003"/>
    <n v="37.029999999999973"/>
    <n v="12.05"/>
    <n v="0"/>
    <n v="12.05"/>
    <n v="10.821999999999999"/>
    <n v="1.2280000000000015"/>
  </r>
  <r>
    <s v="1442085"/>
    <s v="JCL RIBBON ROOM     / LABOUR HOURS"/>
    <x v="2"/>
    <x v="0"/>
    <n v="12104.23"/>
    <n v="0"/>
    <n v="12104.23"/>
    <n v="10867.87"/>
    <n v="1236.3599999999988"/>
    <n v="120.5"/>
    <n v="0"/>
    <n v="120.5"/>
    <n v="108.19199999999999"/>
    <n v="12.308000000000007"/>
  </r>
  <r>
    <s v="1442085"/>
    <s v="FOI+RIBJCLEROUXLAFLEUR34X127ALU750PROMV2"/>
    <x v="3"/>
    <x v="2"/>
    <n v="-66274.880000000005"/>
    <n v="0"/>
    <n v="-66274.880000000005"/>
    <n v="-66274.62"/>
    <n v="-0.26000000000931323"/>
    <n v="-50310"/>
    <n v="0"/>
    <n v="-50310"/>
    <n v="-50310"/>
    <n v="0"/>
  </r>
  <r>
    <s v="1442085"/>
    <s v="RIB JCLEROUX LA FLEUR  PROMO"/>
    <x v="4"/>
    <x v="2"/>
    <n v="9882.9500000000007"/>
    <n v="9878.3727810650889"/>
    <n v="4.577218934911798"/>
    <n v="10016.67"/>
    <n v="-133.71999999999935"/>
    <n v="8305"/>
    <n v="8301.1499013806697"/>
    <n v="3.8500986193303106"/>
    <n v="8417.366"/>
    <n v="-112.36599999999999"/>
  </r>
  <r>
    <s v="1442085"/>
    <s v="FOIJCLEROUXLAFLEUR34X127ALU750SLVPROMOV2"/>
    <x v="4"/>
    <x v="2"/>
    <n v="44352"/>
    <n v="44272.798029556652"/>
    <n v="79.201970443347818"/>
    <n v="44936.89"/>
    <n v="-584.88999999999942"/>
    <n v="50400"/>
    <n v="50310"/>
    <n v="90"/>
    <n v="51064.65"/>
    <n v="-664.65000000000146"/>
  </r>
  <r>
    <s v="1442196"/>
    <s v=" "/>
    <x v="0"/>
    <x v="0"/>
    <n v="2212.02"/>
    <n v="0"/>
    <n v="2212.02"/>
    <n v="0"/>
    <n v="2212.02"/>
    <n v="0"/>
    <n v="0"/>
    <n v="0"/>
    <n v="0"/>
    <n v="0"/>
  </r>
  <r>
    <s v="1442196"/>
    <s v="OH: BULK PREP DEPREC"/>
    <x v="1"/>
    <x v="0"/>
    <n v="19.64"/>
    <n v="0"/>
    <n v="19.64"/>
    <n v="19.73"/>
    <n v="-8.9999999999999858E-2"/>
    <n v="0"/>
    <n v="0"/>
    <n v="0"/>
    <n v="0"/>
    <n v="0"/>
  </r>
  <r>
    <s v="1442196"/>
    <s v="OH: INDIRECT DEPREC"/>
    <x v="1"/>
    <x v="0"/>
    <n v="88.07"/>
    <n v="0"/>
    <n v="88.07"/>
    <n v="88.51"/>
    <n v="-0.44000000000001194"/>
    <n v="0"/>
    <n v="0"/>
    <n v="0"/>
    <n v="0"/>
    <n v="0"/>
  </r>
  <r>
    <s v="1442196"/>
    <s v="JCL LINE 1          / MACHINE HOUR"/>
    <x v="2"/>
    <x v="0"/>
    <n v="236.96"/>
    <n v="0"/>
    <n v="236.96"/>
    <n v="198.8"/>
    <n v="38.159999999999997"/>
    <n v="0.58399999999999996"/>
    <n v="0"/>
    <n v="0.58399999999999996"/>
    <n v="0.49"/>
    <n v="9.3999999999999972E-2"/>
  </r>
  <r>
    <s v="1442196"/>
    <s v="OH:UNUSED CAPACITY"/>
    <x v="1"/>
    <x v="0"/>
    <n v="627.48"/>
    <n v="0"/>
    <n v="627.48"/>
    <n v="630.62"/>
    <n v="-3.1399999999999864"/>
    <n v="0"/>
    <n v="0"/>
    <n v="0"/>
    <n v="0"/>
    <n v="0"/>
  </r>
  <r>
    <s v="1442196"/>
    <s v="JCL LINE 1          / MACHINE DEPR"/>
    <x v="2"/>
    <x v="0"/>
    <n v="1059.3800000000001"/>
    <n v="0"/>
    <n v="1059.3800000000001"/>
    <n v="888.8"/>
    <n v="170.58000000000015"/>
    <n v="0.58399999999999996"/>
    <n v="0"/>
    <n v="0.58399999999999996"/>
    <n v="0.49"/>
    <n v="9.3999999999999972E-2"/>
  </r>
  <r>
    <s v="1442196"/>
    <s v="JCL LINE 1          / LABOUR HOURS"/>
    <x v="2"/>
    <x v="0"/>
    <n v="1247.6199999999999"/>
    <n v="0"/>
    <n v="1247.6199999999999"/>
    <n v="1046.7"/>
    <n v="200.91999999999985"/>
    <n v="12.263999999999999"/>
    <n v="0"/>
    <n v="12.263999999999999"/>
    <n v="10.289"/>
    <n v="1.9749999999999996"/>
  </r>
  <r>
    <s v="1442196"/>
    <s v="OVERHEAD: BULK PREP"/>
    <x v="1"/>
    <x v="0"/>
    <n v="1131.8"/>
    <n v="0"/>
    <n v="1131.8"/>
    <n v="1137.46"/>
    <n v="-5.6600000000000819"/>
    <n v="0"/>
    <n v="0"/>
    <n v="0"/>
    <n v="0"/>
    <n v="0"/>
  </r>
  <r>
    <s v="1442196"/>
    <s v="OVERHEAD: INDIRECT"/>
    <x v="1"/>
    <x v="0"/>
    <n v="2481.3000000000002"/>
    <n v="0"/>
    <n v="2481.3000000000002"/>
    <n v="2493.6999999999998"/>
    <n v="-12.399999999999636"/>
    <n v="0"/>
    <n v="0"/>
    <n v="0"/>
    <n v="0"/>
    <n v="0"/>
  </r>
  <r>
    <s v="1442196"/>
    <s v="JCLEROUX LEDOMN     12X750ML"/>
    <x v="3"/>
    <x v="4"/>
    <n v="-65958.759999999995"/>
    <n v="0"/>
    <n v="-65958.759999999995"/>
    <n v="-65958.759999999995"/>
    <n v="0"/>
    <n v="-357.666"/>
    <n v="0"/>
    <n v="-357.666"/>
    <n v="-357.666"/>
    <n v="0"/>
  </r>
  <r>
    <s v="1442196"/>
    <s v="CORK SPARK FIRST UNPRT 750 1 DISK"/>
    <x v="4"/>
    <x v="2"/>
    <n v="4501.47"/>
    <n v="0"/>
    <n v="4501.47"/>
    <n v="0"/>
    <n v="4501.47"/>
    <n v="4327"/>
    <n v="0"/>
    <n v="4327"/>
    <n v="0"/>
    <n v="4327"/>
  </r>
  <r>
    <s v="1442196"/>
    <s v="LAB JCLEROUX LEDOMN 750 7.5%     V9H BCK"/>
    <x v="4"/>
    <x v="2"/>
    <n v="235.68"/>
    <n v="235.24137931034483"/>
    <n v="0.4386206896551812"/>
    <n v="238.77"/>
    <n v="-3.0900000000000034"/>
    <n v="4300"/>
    <n v="4291.9921182266007"/>
    <n v="8.0078817733992764"/>
    <n v="4356.3720000000003"/>
    <n v="-56.372000000000298"/>
  </r>
  <r>
    <s v="1442196"/>
    <s v="PAR CHIP 12X750 BN0503           V3"/>
    <x v="4"/>
    <x v="2"/>
    <n v="359.73"/>
    <n v="354.44776119402985"/>
    <n v="5.2822388059701666"/>
    <n v="356.22"/>
    <n v="3.5099999999999909"/>
    <n v="363"/>
    <n v="357.66567164179105"/>
    <n v="5.3343283582089498"/>
    <n v="359.45400000000001"/>
    <n v="3.5459999999999923"/>
  </r>
  <r>
    <s v="1442196"/>
    <s v="LAB JCLEROUX LEDOMN 750 V6 BDY"/>
    <x v="4"/>
    <x v="2"/>
    <n v="1024"/>
    <n v="1022.0985221674877"/>
    <n v="1.9014778325123416"/>
    <n v="1037.43"/>
    <n v="-13.430000000000064"/>
    <n v="4300"/>
    <n v="4291.9921182266007"/>
    <n v="8.0078817733992764"/>
    <n v="4356.3720000000003"/>
    <n v="-56.372000000000298"/>
  </r>
  <r>
    <s v="1442196"/>
    <s v="LAB JCLEROUX LEDOMN 750 V8 NCK"/>
    <x v="4"/>
    <x v="2"/>
    <n v="0"/>
    <n v="1312.9655172413793"/>
    <n v="-1312.9655172413793"/>
    <n v="1332.66"/>
    <n v="-1332.66"/>
    <n v="0"/>
    <n v="4291.9921182266007"/>
    <n v="-4291.9921182266007"/>
    <n v="4356.3720000000003"/>
    <n v="-4356.3720000000003"/>
  </r>
  <r>
    <s v="1442196"/>
    <s v="WIR JCLEROUX GEN SPARK       750&amp;1.5L V2"/>
    <x v="4"/>
    <x v="2"/>
    <n v="2025.58"/>
    <n v="2018.0490196078431"/>
    <n v="7.5309803921568346"/>
    <n v="2058.41"/>
    <n v="-32.829999999999927"/>
    <n v="4308"/>
    <n v="4291.9921568627451"/>
    <n v="16.007843137254895"/>
    <n v="4377.8320000000003"/>
    <n v="-69.832000000000335"/>
  </r>
  <r>
    <s v="1442196"/>
    <s v="FOI+RIB JCLEROUX LEDOMN 34X127 ALU 750V6"/>
    <x v="4"/>
    <x v="2"/>
    <n v="3951.95"/>
    <n v="3854.9359605911332"/>
    <n v="97.014039408866665"/>
    <n v="3912.76"/>
    <n v="39.1899999999996"/>
    <n v="4400"/>
    <n v="4291.9921182266007"/>
    <n v="108.00788177339928"/>
    <n v="4356.3720000000003"/>
    <n v="43.627999999999702"/>
  </r>
  <r>
    <s v="1442196"/>
    <s v="CTN JCLEROUX LEDOMN 12X750 BN503 V6"/>
    <x v="4"/>
    <x v="2"/>
    <n v="4302"/>
    <n v="4274.1083743842364"/>
    <n v="27.891625615763587"/>
    <n v="4338.22"/>
    <n v="-36.220000000000255"/>
    <n v="360"/>
    <n v="357.66600985221675"/>
    <n v="2.3339901477832541"/>
    <n v="363.03100000000001"/>
    <n v="-3.0310000000000059"/>
  </r>
  <r>
    <s v="1442196"/>
    <s v="CORK SPARK FIRST UNPRT 750"/>
    <x v="4"/>
    <x v="2"/>
    <n v="0"/>
    <n v="5350.0995024875619"/>
    <n v="-5350.0995024875619"/>
    <n v="5376.85"/>
    <n v="-5376.85"/>
    <n v="0"/>
    <n v="4291.9920398009954"/>
    <n v="-4291.9920398009954"/>
    <n v="4313.4520000000002"/>
    <n v="-4313.4520000000002"/>
  </r>
  <r>
    <s v="1442196"/>
    <s v="BOT 0503 750 GRN   CORK  SPARKLING   NEW"/>
    <x v="4"/>
    <x v="2"/>
    <n v="21486.06"/>
    <n v="21526.138613861385"/>
    <n v="-40.078613861383928"/>
    <n v="21741.4"/>
    <n v="-255.34000000000015"/>
    <n v="4284"/>
    <n v="4291.9920792079211"/>
    <n v="-7.9920792079210514"/>
    <n v="4334.9120000000003"/>
    <n v="-50.912000000000262"/>
  </r>
  <r>
    <s v="1442196"/>
    <s v="BULK JCLEROUX LED"/>
    <x v="4"/>
    <x v="3"/>
    <n v="18751.32"/>
    <n v="18751.25373134328"/>
    <n v="6.6268656719330465E-2"/>
    <n v="18845.009999999998"/>
    <n v="-93.68999999999869"/>
    <n v="3219"/>
    <n v="3218.9940298507463"/>
    <n v="5.9701492536987644E-3"/>
    <n v="3235.0889999999999"/>
    <n v="-16.088999999999942"/>
  </r>
  <r>
    <s v="1442196"/>
    <s v="CO2"/>
    <x v="4"/>
    <x v="5"/>
    <n v="216.7"/>
    <n v="212.45098039215685"/>
    <n v="4.2490196078431381"/>
    <n v="216.7"/>
    <n v="0"/>
    <n v="39.4"/>
    <n v="38.627450980392155"/>
    <n v="0.77254901960784395"/>
    <n v="39.4"/>
    <n v="0"/>
  </r>
  <r>
    <s v="1442341"/>
    <s v=" "/>
    <x v="0"/>
    <x v="0"/>
    <n v="7683.73"/>
    <n v="0"/>
    <n v="7683.73"/>
    <n v="0"/>
    <n v="7683.73"/>
    <n v="0"/>
    <n v="0"/>
    <n v="0"/>
    <n v="0"/>
    <n v="0"/>
  </r>
  <r>
    <s v="1442341"/>
    <s v="OH: BULK PREP DEPREC"/>
    <x v="1"/>
    <x v="0"/>
    <n v="93.39"/>
    <n v="0"/>
    <n v="93.39"/>
    <n v="93.85"/>
    <n v="-0.45999999999999375"/>
    <n v="0"/>
    <n v="0"/>
    <n v="0"/>
    <n v="0"/>
    <n v="0"/>
  </r>
  <r>
    <s v="1442341"/>
    <s v="OH: INDIRECT DEPREC"/>
    <x v="1"/>
    <x v="0"/>
    <n v="418.88"/>
    <n v="0"/>
    <n v="418.88"/>
    <n v="420.95"/>
    <n v="-2.0699999999999932"/>
    <n v="0"/>
    <n v="0"/>
    <n v="0"/>
    <n v="0"/>
    <n v="0"/>
  </r>
  <r>
    <s v="1442341"/>
    <s v="JCL LINE 1          / MACHINE HOUR"/>
    <x v="2"/>
    <x v="0"/>
    <n v="848.02"/>
    <n v="0"/>
    <n v="848.02"/>
    <n v="945.48"/>
    <n v="-97.460000000000036"/>
    <n v="2.09"/>
    <n v="0"/>
    <n v="2.09"/>
    <n v="2.33"/>
    <n v="-0.24000000000000021"/>
  </r>
  <r>
    <s v="1442341"/>
    <s v="OH:UNUSED CAPACITY"/>
    <x v="1"/>
    <x v="0"/>
    <n v="2984.38"/>
    <n v="0"/>
    <n v="2984.38"/>
    <n v="2999.1"/>
    <n v="-14.7199999999998"/>
    <n v="0"/>
    <n v="0"/>
    <n v="0"/>
    <n v="0"/>
    <n v="0"/>
  </r>
  <r>
    <s v="1442341"/>
    <s v="JCL LINE 1          / MACHINE DEPR"/>
    <x v="2"/>
    <x v="0"/>
    <n v="3791.26"/>
    <n v="0"/>
    <n v="3791.26"/>
    <n v="4226.9799999999996"/>
    <n v="-435.71999999999935"/>
    <n v="2.09"/>
    <n v="0"/>
    <n v="2.09"/>
    <n v="2.33"/>
    <n v="-0.24000000000000021"/>
  </r>
  <r>
    <s v="1442341"/>
    <s v="JCL LINE 1          / LABOUR HOURS"/>
    <x v="2"/>
    <x v="0"/>
    <n v="4464.93"/>
    <n v="0"/>
    <n v="4464.93"/>
    <n v="4977.9399999999996"/>
    <n v="-513.00999999999931"/>
    <n v="43.89"/>
    <n v="0"/>
    <n v="43.89"/>
    <n v="48.933"/>
    <n v="-5.0429999999999993"/>
  </r>
  <r>
    <s v="1442341"/>
    <s v="OVERHEAD: BULK PREP"/>
    <x v="1"/>
    <x v="0"/>
    <n v="5383"/>
    <n v="0"/>
    <n v="5383"/>
    <n v="5409.56"/>
    <n v="-26.5600000000004"/>
    <n v="0"/>
    <n v="0"/>
    <n v="0"/>
    <n v="0"/>
    <n v="0"/>
  </r>
  <r>
    <s v="1442341"/>
    <s v="OVERHEAD: INDIRECT"/>
    <x v="1"/>
    <x v="0"/>
    <n v="11801.41"/>
    <n v="0"/>
    <n v="11801.41"/>
    <n v="11859.64"/>
    <n v="-58.229999999999563"/>
    <n v="0"/>
    <n v="0"/>
    <n v="0"/>
    <n v="0"/>
    <n v="0"/>
  </r>
  <r>
    <s v="1442341"/>
    <s v="JCLEROUX LEDOMN     12X750ML"/>
    <x v="3"/>
    <x v="4"/>
    <n v="-313688.89"/>
    <n v="0"/>
    <n v="-313688.89"/>
    <n v="-313688.89"/>
    <n v="0"/>
    <n v="-1701"/>
    <n v="0"/>
    <n v="-1701"/>
    <n v="-1701"/>
    <n v="0"/>
  </r>
  <r>
    <s v="1442341"/>
    <s v="CORK SPARK FIRST UNPRT 750 1 DISK"/>
    <x v="4"/>
    <x v="2"/>
    <n v="21328.639999999999"/>
    <n v="0"/>
    <n v="21328.639999999999"/>
    <n v="0"/>
    <n v="21328.639999999999"/>
    <n v="20502"/>
    <n v="0"/>
    <n v="20502"/>
    <n v="0"/>
    <n v="20502"/>
  </r>
  <r>
    <s v="1442341"/>
    <s v="LAB JCLEROUX LEDOMN 750 7.5%     V9H BCK"/>
    <x v="4"/>
    <x v="2"/>
    <n v="1123.6099999999999"/>
    <n v="1118.7783251231526"/>
    <n v="4.8316748768472735"/>
    <n v="1135.56"/>
    <n v="-11.950000000000045"/>
    <n v="20500"/>
    <n v="20412"/>
    <n v="88"/>
    <n v="20718.18"/>
    <n v="-218.18000000000029"/>
  </r>
  <r>
    <s v="1442341"/>
    <s v="PAR CHIP 12X750 BN0503           V3"/>
    <x v="4"/>
    <x v="2"/>
    <n v="1693.62"/>
    <n v="1685.6915422885572"/>
    <n v="7.9284577114426611"/>
    <n v="1694.12"/>
    <n v="-0.5"/>
    <n v="1709"/>
    <n v="1701"/>
    <n v="8"/>
    <n v="1709.5050000000001"/>
    <n v="-0.50500000000010914"/>
  </r>
  <r>
    <s v="1442341"/>
    <s v="LAB JCLEROUX LEDOMN 750 V6 BDY"/>
    <x v="4"/>
    <x v="2"/>
    <n v="4881.87"/>
    <n v="4860.9162561576359"/>
    <n v="20.95374384236402"/>
    <n v="4933.83"/>
    <n v="-51.960000000000036"/>
    <n v="20500"/>
    <n v="20412"/>
    <n v="88"/>
    <n v="20718.18"/>
    <n v="-218.18000000000029"/>
  </r>
  <r>
    <s v="1442341"/>
    <s v="LAB JCLEROUX LEDOMN 750 V8 NCK"/>
    <x v="4"/>
    <x v="2"/>
    <n v="5842.88"/>
    <n v="6244.2364532019701"/>
    <n v="-401.35645320197"/>
    <n v="6337.9"/>
    <n v="-495.01999999999953"/>
    <n v="19100"/>
    <n v="20412"/>
    <n v="-1312"/>
    <n v="20718.18"/>
    <n v="-1618.1800000000003"/>
  </r>
  <r>
    <s v="1442341"/>
    <s v="WIR JCLEROUX GEN SPARK       750&amp;1.5L V2"/>
    <x v="4"/>
    <x v="2"/>
    <n v="9783.7099999999991"/>
    <n v="9597.5196078431363"/>
    <n v="186.1903921568628"/>
    <n v="9789.4699999999993"/>
    <n v="-5.7600000000002183"/>
    <n v="20808"/>
    <n v="20412"/>
    <n v="396"/>
    <n v="20820.240000000002"/>
    <n v="-12.240000000001601"/>
  </r>
  <r>
    <s v="1442341"/>
    <s v="FOI+RIB JCLEROUX LEDOMN 34X127 ALU 750V6"/>
    <x v="4"/>
    <x v="2"/>
    <n v="17698.439999999999"/>
    <n v="18333.428571428572"/>
    <n v="-634.98857142857378"/>
    <n v="18608.43"/>
    <n v="-909.9900000000016"/>
    <n v="19705"/>
    <n v="20412"/>
    <n v="-707"/>
    <n v="20718.18"/>
    <n v="-1013.1800000000003"/>
  </r>
  <r>
    <s v="1442341"/>
    <s v="CTN JCLEROUX LEDOMN 12X750 BN503 V6"/>
    <x v="4"/>
    <x v="2"/>
    <n v="20315"/>
    <n v="20326.94581280788"/>
    <n v="-11.945812807880429"/>
    <n v="20631.849999999999"/>
    <n v="-316.84999999999854"/>
    <n v="1700"/>
    <n v="1701"/>
    <n v="-1"/>
    <n v="1726.5150000000001"/>
    <n v="-26.5150000000001"/>
  </r>
  <r>
    <s v="1442341"/>
    <s v="CORK SPARK FIRST UNPRT 750"/>
    <x v="4"/>
    <x v="2"/>
    <n v="0"/>
    <n v="25444.169154228857"/>
    <n v="-25444.169154228857"/>
    <n v="25571.39"/>
    <n v="-25571.39"/>
    <n v="0"/>
    <n v="20412"/>
    <n v="-20412"/>
    <n v="20514.060000000001"/>
    <n v="-20514.060000000001"/>
  </r>
  <r>
    <s v="1442341"/>
    <s v="BOT 0503 750 GRN   CORK  SPARKLING   NEW"/>
    <x v="4"/>
    <x v="2"/>
    <n v="103337.71"/>
    <n v="102374.75247524753"/>
    <n v="962.95752475247718"/>
    <n v="103398.5"/>
    <n v="-60.789999999993597"/>
    <n v="20604"/>
    <n v="20412"/>
    <n v="192"/>
    <n v="20616.12"/>
    <n v="-12.119999999998981"/>
  </r>
  <r>
    <s v="1442341"/>
    <s v="BULK JCLEROUX LED"/>
    <x v="4"/>
    <x v="3"/>
    <n v="89183.81"/>
    <n v="89177.850746268654"/>
    <n v="5.9592537313437788"/>
    <n v="89623.74"/>
    <n v="-439.93000000000757"/>
    <n v="15310"/>
    <n v="15309"/>
    <n v="1"/>
    <n v="15385.545"/>
    <n v="-75.545000000000073"/>
  </r>
  <r>
    <s v="1442341"/>
    <s v="CO2"/>
    <x v="4"/>
    <x v="5"/>
    <n v="1030.5999999999999"/>
    <n v="1010.392156862745"/>
    <n v="20.20784313725494"/>
    <n v="1030.5999999999999"/>
    <n v="0"/>
    <n v="187.38200000000001"/>
    <n v="183.70784313725491"/>
    <n v="3.6741568627450931"/>
    <n v="187.38200000000001"/>
    <n v="0"/>
  </r>
  <r>
    <s v="1442415"/>
    <s v=" "/>
    <x v="0"/>
    <x v="0"/>
    <n v="82.26"/>
    <n v="0"/>
    <n v="82.26"/>
    <n v="0"/>
    <n v="82.26"/>
    <n v="0"/>
    <n v="0"/>
    <n v="0"/>
    <n v="0"/>
    <n v="0"/>
  </r>
  <r>
    <s v="1442415"/>
    <s v="JCL RIBBON ROOM     / MACHINE DEPR"/>
    <x v="2"/>
    <x v="0"/>
    <n v="6.93"/>
    <n v="0"/>
    <n v="6.93"/>
    <n v="7.5"/>
    <n v="-0.57000000000000028"/>
    <n v="0.59"/>
    <n v="0"/>
    <n v="0.59"/>
    <n v="0.63900000000000001"/>
    <n v="-4.9000000000000044E-2"/>
  </r>
  <r>
    <s v="1442415"/>
    <s v="JCL RIBBON ROOM     / MACHINE HOUR"/>
    <x v="2"/>
    <x v="0"/>
    <n v="17.78"/>
    <n v="0"/>
    <n v="17.78"/>
    <n v="19.25"/>
    <n v="-1.4699999999999989"/>
    <n v="0.59"/>
    <n v="0"/>
    <n v="0.59"/>
    <n v="0.63900000000000001"/>
    <n v="-4.9000000000000044E-2"/>
  </r>
  <r>
    <s v="1442415"/>
    <s v="JCL RIBBON ROOM     / LABOUR HOURS"/>
    <x v="2"/>
    <x v="0"/>
    <n v="592.66"/>
    <n v="0"/>
    <n v="592.66"/>
    <n v="641.57000000000005"/>
    <n v="-48.910000000000082"/>
    <n v="5.9"/>
    <n v="0"/>
    <n v="5.9"/>
    <n v="6.3869999999999996"/>
    <n v="-0.48699999999999921"/>
  </r>
  <r>
    <s v="1442415"/>
    <s v="FOI+RIB JCLEROUX LEDOMN 34X147 ALU 1.5"/>
    <x v="3"/>
    <x v="2"/>
    <n v="-3178.29"/>
    <n v="0"/>
    <n v="-3178.29"/>
    <n v="-3178.29"/>
    <n v="0"/>
    <n v="-2970"/>
    <n v="0"/>
    <n v="-2970"/>
    <n v="-2970"/>
    <n v="0"/>
  </r>
  <r>
    <s v="1442415"/>
    <s v="RIB JCLEROUX     RED"/>
    <x v="4"/>
    <x v="2"/>
    <n v="253.74"/>
    <n v="248.19526627218934"/>
    <n v="5.5447337278106659"/>
    <n v="251.67"/>
    <n v="2.0700000000000216"/>
    <n v="501"/>
    <n v="490.05029585798815"/>
    <n v="10.949704142011853"/>
    <n v="496.911"/>
    <n v="4.0889999999999986"/>
  </r>
  <r>
    <s v="1442415"/>
    <s v="FOI JCLEROUX LEDOMN 34X147 ALU 1.5 WHT"/>
    <x v="4"/>
    <x v="2"/>
    <n v="2224.92"/>
    <n v="2224.9162561576354"/>
    <n v="3.7438423646563024E-3"/>
    <n v="2258.29"/>
    <n v="-33.369999999999891"/>
    <n v="2970"/>
    <n v="2970"/>
    <n v="0"/>
    <n v="3014.55"/>
    <n v="-44.550000000000182"/>
  </r>
  <r>
    <s v="1442416"/>
    <s v=" "/>
    <x v="0"/>
    <x v="0"/>
    <n v="595.25"/>
    <n v="0"/>
    <n v="595.25"/>
    <n v="0"/>
    <n v="595.25"/>
    <n v="0"/>
    <n v="0"/>
    <n v="0"/>
    <n v="0"/>
    <n v="0"/>
  </r>
  <r>
    <s v="1442416"/>
    <s v="JCL RIBBON ROOM     / MACHINE DEPR"/>
    <x v="2"/>
    <x v="0"/>
    <n v="59.87"/>
    <n v="0"/>
    <n v="59.87"/>
    <n v="64.2"/>
    <n v="-4.3300000000000054"/>
    <n v="5.0999999999999996"/>
    <n v="0"/>
    <n v="5.0999999999999996"/>
    <n v="5.4690000000000003"/>
    <n v="-0.36900000000000066"/>
  </r>
  <r>
    <s v="1442416"/>
    <s v="JCL RIBBON ROOM     / MACHINE HOUR"/>
    <x v="2"/>
    <x v="0"/>
    <n v="153.71"/>
    <n v="0"/>
    <n v="153.71"/>
    <n v="164.83"/>
    <n v="-11.120000000000005"/>
    <n v="5.0999999999999996"/>
    <n v="0"/>
    <n v="5.0999999999999996"/>
    <n v="5.4690000000000003"/>
    <n v="-0.36900000000000066"/>
  </r>
  <r>
    <s v="1442416"/>
    <s v="JCL RIBBON ROOM     / LABOUR HOURS"/>
    <x v="2"/>
    <x v="0"/>
    <n v="5122.95"/>
    <n v="0"/>
    <n v="5122.95"/>
    <n v="5492.26"/>
    <n v="-369.3100000000004"/>
    <n v="51"/>
    <n v="0"/>
    <n v="51"/>
    <n v="54.676000000000002"/>
    <n v="-3.6760000000000019"/>
  </r>
  <r>
    <s v="1442416"/>
    <s v="FOI+RIBJCLEROUXLACHSN34X127ALU750PROMV2"/>
    <x v="3"/>
    <x v="2"/>
    <n v="-33493.120000000003"/>
    <n v="0"/>
    <n v="-33493.120000000003"/>
    <n v="-33492.99"/>
    <n v="-0.13000000000465661"/>
    <n v="-25425"/>
    <n v="0"/>
    <n v="-25425"/>
    <n v="-25425"/>
    <n v="0"/>
  </r>
  <r>
    <s v="1442416"/>
    <s v="RIB JCLEROUX LACHSN PROMO"/>
    <x v="4"/>
    <x v="2"/>
    <n v="5028.9399999999996"/>
    <n v="4992.1992110453648"/>
    <n v="36.740788954634809"/>
    <n v="5062.09"/>
    <n v="-33.150000000000546"/>
    <n v="4226"/>
    <n v="4195.125246548323"/>
    <n v="30.874753451676952"/>
    <n v="4253.857"/>
    <n v="-27.856999999999971"/>
  </r>
  <r>
    <s v="1442416"/>
    <s v="FOI JCLEROUX LACHSN 34X127ALU750 PROMO"/>
    <x v="4"/>
    <x v="2"/>
    <n v="22532.400000000001"/>
    <n v="22374"/>
    <n v="158.40000000000146"/>
    <n v="22709.61"/>
    <n v="-177.20999999999913"/>
    <n v="25605"/>
    <n v="25425"/>
    <n v="180"/>
    <n v="25806.375"/>
    <n v="-201.375"/>
  </r>
  <r>
    <s v="1442651"/>
    <s v=" "/>
    <x v="0"/>
    <x v="0"/>
    <n v="303.57"/>
    <n v="0"/>
    <n v="303.57"/>
    <n v="0"/>
    <n v="303.57"/>
    <n v="0"/>
    <n v="0"/>
    <n v="0"/>
    <n v="0"/>
    <n v="0"/>
  </r>
  <r>
    <s v="1442651"/>
    <s v="JCL RIBBON ROOM     / MACHINE DEPR"/>
    <x v="2"/>
    <x v="0"/>
    <n v="150.04"/>
    <n v="0"/>
    <n v="150.04"/>
    <n v="154.19"/>
    <n v="-4.1500000000000057"/>
    <n v="12.78"/>
    <n v="0"/>
    <n v="12.78"/>
    <n v="13.135"/>
    <n v="-0.35500000000000043"/>
  </r>
  <r>
    <s v="1442651"/>
    <s v="JCL RIBBON ROOM     / MACHINE HOUR"/>
    <x v="2"/>
    <x v="0"/>
    <n v="385.19"/>
    <n v="0"/>
    <n v="385.19"/>
    <n v="395.88"/>
    <n v="-10.689999999999998"/>
    <n v="12.78"/>
    <n v="0"/>
    <n v="12.78"/>
    <n v="13.135"/>
    <n v="-0.35500000000000043"/>
  </r>
  <r>
    <s v="1442651"/>
    <s v="JCL RIBBON ROOM     / LABOUR HOURS"/>
    <x v="2"/>
    <x v="0"/>
    <n v="12837.51"/>
    <n v="0"/>
    <n v="12837.51"/>
    <n v="13191.14"/>
    <n v="-353.6299999999992"/>
    <n v="127.8"/>
    <n v="0"/>
    <n v="127.8"/>
    <n v="131.32"/>
    <n v="-3.519999999999996"/>
  </r>
  <r>
    <s v="1442651"/>
    <s v="FOI+RIBJCLEROUXLEDOMN34X127ALU750PROMOV2"/>
    <x v="3"/>
    <x v="2"/>
    <n v="-80442.759999999995"/>
    <n v="0"/>
    <n v="-80442.759999999995"/>
    <n v="-80442.45"/>
    <n v="-0.30999999999767169"/>
    <n v="-61065"/>
    <n v="0"/>
    <n v="-61065"/>
    <n v="-61065"/>
    <n v="0"/>
  </r>
  <r>
    <s v="1442651"/>
    <s v="RIB JCLEROUX  LEDOMN PROMO"/>
    <x v="4"/>
    <x v="2"/>
    <n v="12941.25"/>
    <n v="11990.108481262327"/>
    <n v="951.14151873767332"/>
    <n v="12157.97"/>
    <n v="783.28000000000065"/>
    <n v="10875"/>
    <n v="10075.724852071005"/>
    <n v="799.27514792899456"/>
    <n v="10216.785"/>
    <n v="658.21500000000015"/>
  </r>
  <r>
    <s v="1442651"/>
    <s v="FOI JCLEROUX LEDOMN 34X127 ALU750PROMOV2"/>
    <x v="4"/>
    <x v="2"/>
    <n v="53825.2"/>
    <n v="53737.201970443348"/>
    <n v="87.998029556649271"/>
    <n v="54543.26"/>
    <n v="-718.06000000000495"/>
    <n v="61165"/>
    <n v="61065"/>
    <n v="100"/>
    <n v="61980.974999999999"/>
    <n v="-815.97499999999854"/>
  </r>
  <r>
    <s v="1442652"/>
    <s v=" "/>
    <x v="0"/>
    <x v="0"/>
    <n v="489.11"/>
    <n v="0"/>
    <n v="489.11"/>
    <n v="0"/>
    <n v="489.11"/>
    <n v="0"/>
    <n v="0"/>
    <n v="0"/>
    <n v="0"/>
    <n v="0"/>
  </r>
  <r>
    <s v="1442652"/>
    <s v="JCL RIBBON ROOM     / MACHINE DEPR"/>
    <x v="2"/>
    <x v="0"/>
    <n v="59.4"/>
    <n v="0"/>
    <n v="59.4"/>
    <n v="61.58"/>
    <n v="-2.1799999999999997"/>
    <n v="5.0599999999999996"/>
    <n v="0"/>
    <n v="5.0599999999999996"/>
    <n v="5.2460000000000004"/>
    <n v="-0.18600000000000083"/>
  </r>
  <r>
    <s v="1442652"/>
    <s v="JCL RIBBON ROOM     / MACHINE HOUR"/>
    <x v="2"/>
    <x v="0"/>
    <n v="152.51"/>
    <n v="0"/>
    <n v="152.51"/>
    <n v="158.12"/>
    <n v="-5.6100000000000136"/>
    <n v="5.0599999999999996"/>
    <n v="0"/>
    <n v="5.0599999999999996"/>
    <n v="5.2460000000000004"/>
    <n v="-0.18600000000000083"/>
  </r>
  <r>
    <s v="1442652"/>
    <s v="JCL RIBBON ROOM     / LABOUR HOURS"/>
    <x v="2"/>
    <x v="0"/>
    <n v="5082.7700000000004"/>
    <n v="0"/>
    <n v="5082.7700000000004"/>
    <n v="5268.68"/>
    <n v="-185.90999999999985"/>
    <n v="50.6"/>
    <n v="0"/>
    <n v="50.6"/>
    <n v="52.451000000000001"/>
    <n v="-1.8509999999999991"/>
  </r>
  <r>
    <s v="1442652"/>
    <s v="FOI+RIB JCLEROUXLEDOMN34X127ALU750REDGLD"/>
    <x v="3"/>
    <x v="2"/>
    <n v="-25701.94"/>
    <n v="0"/>
    <n v="-25701.94"/>
    <n v="-25701.89"/>
    <n v="-4.9999999999272404E-2"/>
    <n v="-24390"/>
    <n v="0"/>
    <n v="-24390"/>
    <n v="-24390"/>
    <n v="0"/>
  </r>
  <r>
    <s v="1442652"/>
    <s v="RIB JCLEROUX     RED"/>
    <x v="4"/>
    <x v="2"/>
    <n v="2039.55"/>
    <n v="2038.2149901380669"/>
    <n v="1.3350098619330311"/>
    <n v="2066.75"/>
    <n v="-27.200000000000045"/>
    <n v="4027"/>
    <n v="4024.3500986193289"/>
    <n v="2.6499013806710536"/>
    <n v="4080.6909999999998"/>
    <n v="-53.690999999999804"/>
  </r>
  <r>
    <s v="1442652"/>
    <s v="FOI JCLEROUX LEDOMN 34X127ALU750REDGLDV3"/>
    <x v="4"/>
    <x v="2"/>
    <n v="17878.599999999999"/>
    <n v="17878.600985221674"/>
    <n v="-9.8522167536430061E-4"/>
    <n v="18146.78"/>
    <n v="-268.18000000000029"/>
    <n v="24390"/>
    <n v="24390"/>
    <n v="0"/>
    <n v="24755.85"/>
    <n v="-365.84999999999854"/>
  </r>
  <r>
    <s v="1442653"/>
    <s v=" "/>
    <x v="0"/>
    <x v="0"/>
    <n v="1734.98"/>
    <n v="0"/>
    <n v="1734.98"/>
    <n v="0"/>
    <n v="1734.98"/>
    <n v="0"/>
    <n v="0"/>
    <n v="0"/>
    <n v="0"/>
    <n v="0"/>
  </r>
  <r>
    <s v="1442653"/>
    <s v="JCL RIBBON ROOM     / MACHINE DEPR"/>
    <x v="2"/>
    <x v="0"/>
    <n v="186.96"/>
    <n v="0"/>
    <n v="186.96"/>
    <n v="196.7"/>
    <n v="-9.7399999999999807"/>
    <n v="15.925000000000001"/>
    <n v="0"/>
    <n v="15.925000000000001"/>
    <n v="16.756"/>
    <n v="-0.83099999999999952"/>
  </r>
  <r>
    <s v="1442653"/>
    <s v="JCL RIBBON ROOM     / MACHINE HOUR"/>
    <x v="2"/>
    <x v="0"/>
    <n v="479.98"/>
    <n v="0"/>
    <n v="479.98"/>
    <n v="505.03"/>
    <n v="-25.049999999999955"/>
    <n v="15.925000000000001"/>
    <n v="0"/>
    <n v="15.925000000000001"/>
    <n v="16.756"/>
    <n v="-0.83099999999999952"/>
  </r>
  <r>
    <s v="1442653"/>
    <s v="JCL RIBBON ROOM     / LABOUR HOURS"/>
    <x v="2"/>
    <x v="0"/>
    <n v="15996.66"/>
    <n v="0"/>
    <n v="15996.66"/>
    <n v="16827.8"/>
    <n v="-831.13999999999942"/>
    <n v="159.25"/>
    <n v="0"/>
    <n v="159.25"/>
    <n v="167.524"/>
    <n v="-8.2740000000000009"/>
  </r>
  <r>
    <s v="1442653"/>
    <s v="FOI+RIB JCLEROUX LAFLEUR ALU 750"/>
    <x v="3"/>
    <x v="2"/>
    <n v="-81207.63"/>
    <n v="0"/>
    <n v="-81207.63"/>
    <n v="-81207.48"/>
    <n v="-0.15000000000873115"/>
    <n v="-77900"/>
    <n v="0"/>
    <n v="-77900"/>
    <n v="-77900"/>
    <n v="0"/>
  </r>
  <r>
    <s v="1442653"/>
    <s v="RIB JCLEROUX        SILVER"/>
    <x v="4"/>
    <x v="2"/>
    <n v="6207.81"/>
    <n v="6207.080867850098"/>
    <n v="0.72913214990239794"/>
    <n v="6293.98"/>
    <n v="-86.169999999999163"/>
    <n v="12855"/>
    <n v="12853.5"/>
    <n v="1.5"/>
    <n v="13033.449000000001"/>
    <n v="-178.44900000000052"/>
  </r>
  <r>
    <s v="1442653"/>
    <s v="FOI JCLE ROUX LA FLEUR 34X127 ALU 750 V2"/>
    <x v="4"/>
    <x v="2"/>
    <n v="56601.24"/>
    <n v="56535.921182266007"/>
    <n v="65.318817733990727"/>
    <n v="57383.96"/>
    <n v="-782.72000000000116"/>
    <n v="77990"/>
    <n v="77900"/>
    <n v="90"/>
    <n v="79068.5"/>
    <n v="-1078.5"/>
  </r>
  <r>
    <s v="1442655"/>
    <s v=" "/>
    <x v="0"/>
    <x v="0"/>
    <n v="1189"/>
    <n v="0"/>
    <n v="1189"/>
    <n v="0"/>
    <n v="1189"/>
    <n v="0"/>
    <n v="0"/>
    <n v="0"/>
    <n v="0"/>
    <n v="0"/>
  </r>
  <r>
    <s v="1442655"/>
    <s v="JCL RIBBON ROOM     / MACHINE DEPR"/>
    <x v="2"/>
    <x v="0"/>
    <n v="155.66999999999999"/>
    <n v="0"/>
    <n v="155.66999999999999"/>
    <n v="163.38999999999999"/>
    <n v="-7.7199999999999989"/>
    <n v="13.26"/>
    <n v="0"/>
    <n v="13.26"/>
    <n v="13.919"/>
    <n v="-0.6590000000000007"/>
  </r>
  <r>
    <s v="1442655"/>
    <s v="JCL RIBBON ROOM     / MACHINE HOUR"/>
    <x v="2"/>
    <x v="0"/>
    <n v="399.66"/>
    <n v="0"/>
    <n v="399.66"/>
    <n v="419.51"/>
    <n v="-19.849999999999966"/>
    <n v="13.26"/>
    <n v="0"/>
    <n v="13.26"/>
    <n v="13.919"/>
    <n v="-0.6590000000000007"/>
  </r>
  <r>
    <s v="1442655"/>
    <s v="JCL RIBBON ROOM     / LABOUR HOURS"/>
    <x v="2"/>
    <x v="0"/>
    <n v="13319.67"/>
    <n v="0"/>
    <n v="13319.67"/>
    <n v="13978.52"/>
    <n v="-658.85000000000036"/>
    <n v="132.6"/>
    <n v="0"/>
    <n v="132.6"/>
    <n v="139.15899999999999"/>
    <n v="-6.5589999999999975"/>
  </r>
  <r>
    <s v="1442655"/>
    <s v="FOI+RIB JCLEROUX LAFLEUR ALU 750"/>
    <x v="3"/>
    <x v="2"/>
    <n v="-67457.59"/>
    <n v="0"/>
    <n v="-67457.59"/>
    <n v="-67457.460000000006"/>
    <n v="-0.1299999999901047"/>
    <n v="-64710"/>
    <n v="0"/>
    <n v="-64710"/>
    <n v="-64710"/>
    <n v="0"/>
  </r>
  <r>
    <s v="1442655"/>
    <s v="RIB JCLEROUX        SILVER"/>
    <x v="4"/>
    <x v="2"/>
    <n v="5312.01"/>
    <n v="5156.1045364891515"/>
    <n v="155.90546351084868"/>
    <n v="5228.29"/>
    <n v="83.720000000000255"/>
    <n v="11000"/>
    <n v="10677.14990138067"/>
    <n v="322.85009861933031"/>
    <n v="10826.63"/>
    <n v="173.3700000000008"/>
  </r>
  <r>
    <s v="1442655"/>
    <s v="FOI JCLE ROUX LA FLEUR 34X127 ALU 750 V2"/>
    <x v="4"/>
    <x v="2"/>
    <n v="47081.58"/>
    <n v="46963.280788177341"/>
    <n v="118.29921182266116"/>
    <n v="47667.73"/>
    <n v="-586.15000000000146"/>
    <n v="64873"/>
    <n v="64709.999999999993"/>
    <n v="163.00000000000728"/>
    <n v="65680.649999999994"/>
    <n v="-807.64999999999418"/>
  </r>
  <r>
    <s v="1442657"/>
    <s v=" "/>
    <x v="0"/>
    <x v="0"/>
    <n v="2314.67"/>
    <n v="0"/>
    <n v="2314.67"/>
    <n v="0"/>
    <n v="2314.67"/>
    <n v="0"/>
    <n v="0"/>
    <n v="0"/>
    <n v="0"/>
    <n v="0"/>
  </r>
  <r>
    <s v="1442657"/>
    <s v="JCL RIBBON ROOM     / MACHINE DEPR"/>
    <x v="2"/>
    <x v="0"/>
    <n v="275.42"/>
    <n v="0"/>
    <n v="275.42"/>
    <n v="288.89"/>
    <n v="-13.46999999999997"/>
    <n v="23.46"/>
    <n v="0"/>
    <n v="23.46"/>
    <n v="24.61"/>
    <n v="-1.1499999999999986"/>
  </r>
  <r>
    <s v="1442657"/>
    <s v="JCL RIBBON ROOM     / MACHINE HOUR"/>
    <x v="2"/>
    <x v="0"/>
    <n v="707.08"/>
    <n v="0"/>
    <n v="707.08"/>
    <n v="741.72"/>
    <n v="-34.639999999999986"/>
    <n v="23.46"/>
    <n v="0"/>
    <n v="23.46"/>
    <n v="24.61"/>
    <n v="-1.1499999999999986"/>
  </r>
  <r>
    <s v="1442657"/>
    <s v="JCL RIBBON ROOM     / LABOUR HOURS"/>
    <x v="2"/>
    <x v="0"/>
    <n v="23565.57"/>
    <n v="0"/>
    <n v="23565.57"/>
    <n v="24714.62"/>
    <n v="-1149.0499999999993"/>
    <n v="234.6"/>
    <n v="0"/>
    <n v="234.6"/>
    <n v="246.03899999999999"/>
    <n v="-11.438999999999993"/>
  </r>
  <r>
    <s v="1442657"/>
    <s v="FOI+RIB JCLEROUX LACHSN 34X127 ALU 750V6"/>
    <x v="3"/>
    <x v="2"/>
    <n v="-108147.2"/>
    <n v="0"/>
    <n v="-108147.2"/>
    <n v="-108147.2"/>
    <n v="0"/>
    <n v="-114410"/>
    <n v="0"/>
    <n v="-114410"/>
    <n v="-114410"/>
    <n v="0"/>
  </r>
  <r>
    <s v="1442657"/>
    <s v="RIB JCLEROUX      CAMEL/GLD V3"/>
    <x v="4"/>
    <x v="2"/>
    <n v="10318.23"/>
    <n v="10228.096646942802"/>
    <n v="90.133353057197382"/>
    <n v="10371.290000000001"/>
    <n v="-53.06000000000131"/>
    <n v="19044"/>
    <n v="18877.649901380672"/>
    <n v="166.35009861932849"/>
    <n v="19141.937000000002"/>
    <n v="-97.937000000001717"/>
  </r>
  <r>
    <s v="1442657"/>
    <s v="FOI JCLEROUX LACHSN 34X127 ALU 750 REDV6"/>
    <x v="4"/>
    <x v="2"/>
    <n v="70966.23"/>
    <n v="70966.236453201971"/>
    <n v="-6.4532019750913605E-3"/>
    <n v="72030.73"/>
    <n v="-1064.5"/>
    <n v="114410"/>
    <n v="114410"/>
    <n v="0"/>
    <n v="116126.15"/>
    <n v="-1716.1499999999942"/>
  </r>
  <r>
    <s v="1442821"/>
    <s v=" "/>
    <x v="0"/>
    <x v="0"/>
    <n v="-160.09"/>
    <n v="0"/>
    <n v="-160.09"/>
    <n v="0"/>
    <n v="-160.09"/>
    <n v="0"/>
    <n v="0"/>
    <n v="0"/>
    <n v="0"/>
    <n v="0"/>
  </r>
  <r>
    <s v="1442821"/>
    <s v="OH: BULK PREP DEPREC"/>
    <x v="1"/>
    <x v="0"/>
    <n v="38.479999999999997"/>
    <n v="0"/>
    <n v="38.479999999999997"/>
    <n v="38.68"/>
    <n v="-0.20000000000000284"/>
    <n v="0"/>
    <n v="0"/>
    <n v="0"/>
    <n v="0"/>
    <n v="0"/>
  </r>
  <r>
    <s v="1442821"/>
    <s v="OH: INDIRECT DEPREC"/>
    <x v="1"/>
    <x v="0"/>
    <n v="172.61"/>
    <n v="0"/>
    <n v="172.61"/>
    <n v="173.48"/>
    <n v="-0.86999999999997613"/>
    <n v="0"/>
    <n v="0"/>
    <n v="0"/>
    <n v="0"/>
    <n v="0"/>
  </r>
  <r>
    <s v="1442821"/>
    <s v="JCL LINE 1          / MACHINE HOUR"/>
    <x v="2"/>
    <x v="0"/>
    <n v="405.75"/>
    <n v="0"/>
    <n v="405.75"/>
    <n v="389.64"/>
    <n v="16.110000000000014"/>
    <n v="1"/>
    <n v="0"/>
    <n v="1"/>
    <n v="0.96"/>
    <n v="4.0000000000000036E-2"/>
  </r>
  <r>
    <s v="1442821"/>
    <s v="OH:UNUSED CAPACITY"/>
    <x v="1"/>
    <x v="0"/>
    <n v="1229.81"/>
    <n v="0"/>
    <n v="1229.81"/>
    <n v="1235.96"/>
    <n v="-6.1500000000000909"/>
    <n v="0"/>
    <n v="0"/>
    <n v="0"/>
    <n v="0"/>
    <n v="0"/>
  </r>
  <r>
    <s v="1442821"/>
    <s v="JCL LINE 1          / MACHINE DEPR"/>
    <x v="2"/>
    <x v="0"/>
    <n v="1814"/>
    <n v="0"/>
    <n v="1814"/>
    <n v="1741.98"/>
    <n v="72.019999999999982"/>
    <n v="1"/>
    <n v="0"/>
    <n v="1"/>
    <n v="0.96"/>
    <n v="4.0000000000000036E-2"/>
  </r>
  <r>
    <s v="1442821"/>
    <s v="JCL LINE 1          / LABOUR HOURS"/>
    <x v="2"/>
    <x v="0"/>
    <n v="2136.33"/>
    <n v="0"/>
    <n v="2136.33"/>
    <n v="2051.46"/>
    <n v="84.869999999999891"/>
    <n v="21"/>
    <n v="0"/>
    <n v="21"/>
    <n v="20.166"/>
    <n v="0.83399999999999963"/>
  </r>
  <r>
    <s v="1442821"/>
    <s v="OVERHEAD: BULK PREP"/>
    <x v="1"/>
    <x v="0"/>
    <n v="2218.2399999999998"/>
    <n v="0"/>
    <n v="2218.2399999999998"/>
    <n v="2229.34"/>
    <n v="-11.100000000000364"/>
    <n v="0"/>
    <n v="0"/>
    <n v="0"/>
    <n v="0"/>
    <n v="0"/>
  </r>
  <r>
    <s v="1442821"/>
    <s v="OVERHEAD: INDIRECT"/>
    <x v="1"/>
    <x v="0"/>
    <n v="4863.17"/>
    <n v="0"/>
    <n v="4863.17"/>
    <n v="4887.4799999999996"/>
    <n v="-24.309999999999491"/>
    <n v="0"/>
    <n v="0"/>
    <n v="0"/>
    <n v="0"/>
    <n v="0"/>
  </r>
  <r>
    <s v="1442821"/>
    <s v="JCLEROUX LEDOMN 12X750ML MOZM"/>
    <x v="3"/>
    <x v="4"/>
    <n v="-128336.42"/>
    <n v="0"/>
    <n v="-128336.42"/>
    <n v="-128336.43"/>
    <n v="9.9999999947613105E-3"/>
    <n v="-701"/>
    <n v="0"/>
    <n v="-701"/>
    <n v="-701"/>
    <n v="0"/>
  </r>
  <r>
    <s v="1442821"/>
    <s v="LAB 100X125MMWHT SEMI-GLOSSS/ADHOUTERCTN"/>
    <x v="4"/>
    <x v="2"/>
    <n v="68.099999999999994"/>
    <n v="0"/>
    <n v="68.099999999999994"/>
    <n v="0"/>
    <n v="68.099999999999994"/>
    <n v="800"/>
    <n v="0"/>
    <n v="800"/>
    <n v="0"/>
    <n v="800"/>
  </r>
  <r>
    <s v="1442821"/>
    <s v="PAR CHIP 12X750 BN0503           V3"/>
    <x v="4"/>
    <x v="2"/>
    <n v="729.34"/>
    <n v="726.2388059701492"/>
    <n v="3.1011940298508307"/>
    <n v="729.87"/>
    <n v="-0.52999999999997272"/>
    <n v="704"/>
    <n v="701"/>
    <n v="3"/>
    <n v="704.505"/>
    <n v="-0.50499999999999545"/>
  </r>
  <r>
    <s v="1442821"/>
    <s v="LAB JCLEROUX LEDOMN 750 7.5% MOZM BCK"/>
    <x v="4"/>
    <x v="2"/>
    <n v="885.87"/>
    <n v="876.69950738916259"/>
    <n v="9.1704926108374138"/>
    <n v="889.85"/>
    <n v="-3.9800000000000182"/>
    <n v="8500"/>
    <n v="8412"/>
    <n v="88"/>
    <n v="8538.18"/>
    <n v="-38.180000000000291"/>
  </r>
  <r>
    <s v="1442821"/>
    <s v="LAB JCLEROUX LEDOMN 750 V6 BDY"/>
    <x v="4"/>
    <x v="2"/>
    <n v="2024.19"/>
    <n v="2003.231527093596"/>
    <n v="20.95847290640404"/>
    <n v="2033.28"/>
    <n v="-9.0899999999999181"/>
    <n v="8500"/>
    <n v="8412"/>
    <n v="88"/>
    <n v="8538.18"/>
    <n v="-38.180000000000291"/>
  </r>
  <r>
    <s v="1442821"/>
    <s v="LAB JCLEROUX LEDOMN 750 V8 NCK"/>
    <x v="4"/>
    <x v="2"/>
    <n v="2600.23"/>
    <n v="2573.3103448275861"/>
    <n v="26.919655172413968"/>
    <n v="2611.91"/>
    <n v="-11.679999999999836"/>
    <n v="8500"/>
    <n v="8412"/>
    <n v="88"/>
    <n v="8538.18"/>
    <n v="-38.180000000000291"/>
  </r>
  <r>
    <s v="1442821"/>
    <s v="WIR JCLEROUX GEN SPARK       750&amp;1.5L V2"/>
    <x v="4"/>
    <x v="2"/>
    <n v="4028.59"/>
    <n v="3955.2352941176468"/>
    <n v="73.354705882353301"/>
    <n v="4034.34"/>
    <n v="-5.75"/>
    <n v="8568"/>
    <n v="8412"/>
    <n v="156"/>
    <n v="8580.24"/>
    <n v="-12.239999999999782"/>
  </r>
  <r>
    <s v="1442821"/>
    <s v="FOI+RIB JCLEROUX LEDOMN 34X127 ALU 750V6"/>
    <x v="4"/>
    <x v="2"/>
    <n v="8383.7900000000009"/>
    <n v="7901.8719211822663"/>
    <n v="481.91807881773457"/>
    <n v="8020.4"/>
    <n v="363.39000000000124"/>
    <n v="8925"/>
    <n v="8412"/>
    <n v="513"/>
    <n v="8538.18"/>
    <n v="386.81999999999971"/>
  </r>
  <r>
    <s v="1442821"/>
    <s v="CTN JCLEROUX LEDOMN 12X750 BN503 V6"/>
    <x v="4"/>
    <x v="2"/>
    <n v="8388.9"/>
    <n v="8376.9458128078822"/>
    <n v="11.954187192117388"/>
    <n v="8502.6"/>
    <n v="-113.70000000000073"/>
    <n v="702"/>
    <n v="701"/>
    <n v="1"/>
    <n v="711.51499999999999"/>
    <n v="-9.5149999999999864"/>
  </r>
  <r>
    <s v="1442821"/>
    <s v="CORK SPARK FIRST UNPRT 750 1 DISK"/>
    <x v="4"/>
    <x v="2"/>
    <n v="8782.3799999999992"/>
    <n v="8751.1741293532341"/>
    <n v="31.205870646765106"/>
    <n v="8794.93"/>
    <n v="-12.550000000001091"/>
    <n v="8442"/>
    <n v="8412"/>
    <n v="30"/>
    <n v="8454.06"/>
    <n v="-12.059999999999491"/>
  </r>
  <r>
    <s v="1442821"/>
    <s v="BOT 0503 750 GRN   CORK  SPARKLING   NEW"/>
    <x v="4"/>
    <x v="2"/>
    <n v="42550.82"/>
    <n v="42189.712871287127"/>
    <n v="361.10712871287251"/>
    <n v="42611.61"/>
    <n v="-60.790000000000873"/>
    <n v="8484"/>
    <n v="8412"/>
    <n v="72"/>
    <n v="8496.1200000000008"/>
    <n v="-12.1200000000008"/>
  </r>
  <r>
    <s v="1442821"/>
    <s v="BULK JCLEROUX LED"/>
    <x v="4"/>
    <x v="3"/>
    <n v="36751.19"/>
    <n v="36751.13432835821"/>
    <n v="5.5671641792287119E-2"/>
    <n v="36934.89"/>
    <n v="-183.69999999999709"/>
    <n v="6309"/>
    <n v="6309"/>
    <n v="0"/>
    <n v="6340.5450000000001"/>
    <n v="-31.545000000000073"/>
  </r>
  <r>
    <s v="1442821"/>
    <s v="CO2"/>
    <x v="4"/>
    <x v="5"/>
    <n v="424.72"/>
    <n v="416.39215686274508"/>
    <n v="8.3278431372549448"/>
    <n v="424.72"/>
    <n v="0"/>
    <n v="77.221999999999994"/>
    <n v="75.707843137254898"/>
    <n v="1.5141568627450965"/>
    <n v="77.221999999999994"/>
    <n v="0"/>
  </r>
  <r>
    <s v="1442916"/>
    <s v=" "/>
    <x v="0"/>
    <x v="0"/>
    <n v="-69.180000000000007"/>
    <n v="0"/>
    <n v="-69.180000000000007"/>
    <n v="0"/>
    <n v="-69.180000000000007"/>
    <n v="0"/>
    <n v="0"/>
    <n v="0"/>
    <n v="0"/>
    <n v="0"/>
  </r>
  <r>
    <s v="1442916"/>
    <s v="JCL RIBBON ROOM     / MACHINE DEPR"/>
    <x v="2"/>
    <x v="0"/>
    <n v="42.26"/>
    <n v="0"/>
    <n v="42.26"/>
    <n v="42.61"/>
    <n v="-0.35000000000000142"/>
    <n v="3.6"/>
    <n v="0"/>
    <n v="3.6"/>
    <n v="3.63"/>
    <n v="-2.9999999999999805E-2"/>
  </r>
  <r>
    <s v="1442916"/>
    <s v="JCL RIBBON ROOM     / MACHINE HOUR"/>
    <x v="2"/>
    <x v="0"/>
    <n v="108.5"/>
    <n v="0"/>
    <n v="108.5"/>
    <n v="109.4"/>
    <n v="-0.90000000000000568"/>
    <n v="3.6"/>
    <n v="0"/>
    <n v="3.6"/>
    <n v="3.63"/>
    <n v="-2.9999999999999805E-2"/>
  </r>
  <r>
    <s v="1442916"/>
    <s v="JCL RIBBON ROOM     / LABOUR HOURS"/>
    <x v="2"/>
    <x v="0"/>
    <n v="3616.2"/>
    <n v="0"/>
    <n v="3616.2"/>
    <n v="3645.3"/>
    <n v="-29.100000000000364"/>
    <n v="36"/>
    <n v="0"/>
    <n v="36"/>
    <n v="36.29"/>
    <n v="-0.28999999999999915"/>
  </r>
  <r>
    <s v="1442916"/>
    <s v="FOI+RIB JCLEROUX LACHSN 34X127 ALU 750V6"/>
    <x v="3"/>
    <x v="2"/>
    <n v="-15256.18"/>
    <n v="0"/>
    <n v="-15256.18"/>
    <n v="-15256.22"/>
    <n v="3.9999999999054126E-2"/>
    <n v="-16875"/>
    <n v="0"/>
    <n v="-16875"/>
    <n v="-16875"/>
    <n v="0"/>
  </r>
  <r>
    <s v="1442916"/>
    <s v="RIB JCLEROUX      CAMEL/GLD V3"/>
    <x v="4"/>
    <x v="2"/>
    <n v="1628.14"/>
    <n v="1508.5996055226824"/>
    <n v="119.5403944773177"/>
    <n v="1529.72"/>
    <n v="98.420000000000073"/>
    <n v="3005"/>
    <n v="2784.3747534516765"/>
    <n v="220.6252465483235"/>
    <n v="2823.3560000000002"/>
    <n v="181.64399999999978"/>
  </r>
  <r>
    <s v="1442916"/>
    <s v="FOI JCLEROUX LACHSN 34X127 ALU 750 REDV6"/>
    <x v="4"/>
    <x v="2"/>
    <n v="9930.26"/>
    <n v="9782.4334975369457"/>
    <n v="147.82650246305457"/>
    <n v="9929.17"/>
    <n v="1.0900000000001455"/>
    <n v="17130"/>
    <n v="16875"/>
    <n v="255"/>
    <n v="17128.125"/>
    <n v="1.875"/>
  </r>
  <r>
    <s v="1443137"/>
    <s v=" "/>
    <x v="0"/>
    <x v="0"/>
    <n v="3233.38"/>
    <n v="0"/>
    <n v="3233.38"/>
    <n v="0"/>
    <n v="3233.38"/>
    <n v="0"/>
    <n v="0"/>
    <n v="0"/>
    <n v="0"/>
    <n v="0"/>
  </r>
  <r>
    <s v="1443137"/>
    <s v="OH: BULK PREP DEPREC"/>
    <x v="1"/>
    <x v="0"/>
    <n v="40.630000000000003"/>
    <n v="0"/>
    <n v="40.630000000000003"/>
    <n v="40.83"/>
    <n v="-0.19999999999999574"/>
    <n v="0"/>
    <n v="0"/>
    <n v="0"/>
    <n v="0"/>
    <n v="0"/>
  </r>
  <r>
    <s v="1443137"/>
    <s v="OH: INDIRECT DEPREC"/>
    <x v="1"/>
    <x v="0"/>
    <n v="182.22"/>
    <n v="0"/>
    <n v="182.22"/>
    <n v="183.13"/>
    <n v="-0.90999999999999659"/>
    <n v="0"/>
    <n v="0"/>
    <n v="0"/>
    <n v="0"/>
    <n v="0"/>
  </r>
  <r>
    <s v="1443137"/>
    <s v="JCL LINE 1          / MACHINE HOUR"/>
    <x v="2"/>
    <x v="0"/>
    <n v="271.85000000000002"/>
    <n v="0"/>
    <n v="271.85000000000002"/>
    <n v="411.32"/>
    <n v="-139.46999999999997"/>
    <n v="0.67"/>
    <n v="0"/>
    <n v="0.67"/>
    <n v="1.014"/>
    <n v="-0.34399999999999997"/>
  </r>
  <r>
    <s v="1443137"/>
    <s v="OH:UNUSED CAPACITY"/>
    <x v="1"/>
    <x v="0"/>
    <n v="1298.23"/>
    <n v="0"/>
    <n v="1298.23"/>
    <n v="1304.72"/>
    <n v="-6.4900000000000091"/>
    <n v="0"/>
    <n v="0"/>
    <n v="0"/>
    <n v="0"/>
    <n v="0"/>
  </r>
  <r>
    <s v="1443137"/>
    <s v="JCL LINE 1          / MACHINE DEPR"/>
    <x v="2"/>
    <x v="0"/>
    <n v="1215.3800000000001"/>
    <n v="0"/>
    <n v="1215.3800000000001"/>
    <n v="1838.9"/>
    <n v="-623.52"/>
    <n v="0.67"/>
    <n v="0"/>
    <n v="0.67"/>
    <n v="1.014"/>
    <n v="-0.34399999999999997"/>
  </r>
  <r>
    <s v="1443137"/>
    <s v="JCL LINE 1          / LABOUR HOURS"/>
    <x v="2"/>
    <x v="0"/>
    <n v="1431.34"/>
    <n v="0"/>
    <n v="1431.34"/>
    <n v="2165.59"/>
    <n v="-734.25000000000023"/>
    <n v="14.07"/>
    <n v="0"/>
    <n v="14.07"/>
    <n v="21.288"/>
    <n v="-7.218"/>
  </r>
  <r>
    <s v="1443137"/>
    <s v="OVERHEAD: BULK PREP"/>
    <x v="1"/>
    <x v="0"/>
    <n v="2341.66"/>
    <n v="0"/>
    <n v="2341.66"/>
    <n v="2353.36"/>
    <n v="-11.700000000000273"/>
    <n v="0"/>
    <n v="0"/>
    <n v="0"/>
    <n v="0"/>
    <n v="0"/>
  </r>
  <r>
    <s v="1443137"/>
    <s v="OVERHEAD: INDIRECT"/>
    <x v="1"/>
    <x v="0"/>
    <n v="5133.7299999999996"/>
    <n v="0"/>
    <n v="5133.7299999999996"/>
    <n v="5159.3999999999996"/>
    <n v="-25.670000000000073"/>
    <n v="0"/>
    <n v="0"/>
    <n v="0"/>
    <n v="0"/>
    <n v="0"/>
  </r>
  <r>
    <s v="1443137"/>
    <s v="JCLEROUX LEDOMN     12X750ML"/>
    <x v="3"/>
    <x v="4"/>
    <n v="-136466.66"/>
    <n v="0"/>
    <n v="-136466.66"/>
    <n v="-136466.66"/>
    <n v="0"/>
    <n v="-740"/>
    <n v="0"/>
    <n v="-740"/>
    <n v="-740"/>
    <n v="0"/>
  </r>
  <r>
    <s v="1443137"/>
    <s v="CORK SPARK FIRST UNPRT 750 1 DISK"/>
    <x v="4"/>
    <x v="2"/>
    <n v="9362.8799999999992"/>
    <n v="0"/>
    <n v="9362.8799999999992"/>
    <n v="0"/>
    <n v="9362.8799999999992"/>
    <n v="9000"/>
    <n v="0"/>
    <n v="9000"/>
    <n v="0"/>
    <n v="9000"/>
  </r>
  <r>
    <s v="1443137"/>
    <s v="LAB JCLEROUX LEDOMN 750 7.5%     V9H BCK"/>
    <x v="4"/>
    <x v="2"/>
    <n v="493.29"/>
    <n v="486.70935960591135"/>
    <n v="6.5806403940886753"/>
    <n v="494.01"/>
    <n v="-0.71999999999997044"/>
    <n v="9000"/>
    <n v="8880"/>
    <n v="120"/>
    <n v="9013.2000000000007"/>
    <n v="-13.200000000000728"/>
  </r>
  <r>
    <s v="1443137"/>
    <s v="PAR CHIP 12X750 BN0503           V3"/>
    <x v="4"/>
    <x v="2"/>
    <n v="743.25"/>
    <n v="733.3432835820895"/>
    <n v="9.9067164179105021"/>
    <n v="737.01"/>
    <n v="6.2400000000000091"/>
    <n v="750"/>
    <n v="740"/>
    <n v="10"/>
    <n v="743.7"/>
    <n v="6.2999999999999545"/>
  </r>
  <r>
    <s v="1443137"/>
    <s v="LAB JCLEROUX LEDOMN 750 V6 BDY"/>
    <x v="4"/>
    <x v="2"/>
    <n v="2143.2600000000002"/>
    <n v="2114.6798029556649"/>
    <n v="28.580197044335364"/>
    <n v="2146.4"/>
    <n v="-3.1399999999998727"/>
    <n v="9000"/>
    <n v="8880"/>
    <n v="120"/>
    <n v="9013.2000000000007"/>
    <n v="-13.200000000000728"/>
  </r>
  <r>
    <s v="1443137"/>
    <s v="LAB JCLEROUX LEDOMN 750 V8 NCK"/>
    <x v="4"/>
    <x v="2"/>
    <n v="2753.19"/>
    <n v="2716.4827586206898"/>
    <n v="36.70724137931029"/>
    <n v="2757.23"/>
    <n v="-4.0399999999999636"/>
    <n v="9000"/>
    <n v="8880"/>
    <n v="120"/>
    <n v="9013.2000000000007"/>
    <n v="-13.200000000000728"/>
  </r>
  <r>
    <s v="1443137"/>
    <s v="WIR JCLEROUX GEN SPARK       750&amp;1.5L V2"/>
    <x v="4"/>
    <x v="2"/>
    <n v="4231.71"/>
    <n v="4175.2843137254904"/>
    <n v="56.425686274509644"/>
    <n v="4258.79"/>
    <n v="-27.079999999999927"/>
    <n v="9000"/>
    <n v="8880"/>
    <n v="120"/>
    <n v="9057.6"/>
    <n v="-57.600000000000364"/>
  </r>
  <r>
    <s v="1443137"/>
    <s v="FOI+RIB JCLEROUX LEDOMN 34X127 ALU 750V6"/>
    <x v="4"/>
    <x v="2"/>
    <n v="8245.2000000000007"/>
    <n v="7975.7438423645317"/>
    <n v="269.45615763546903"/>
    <n v="8095.38"/>
    <n v="149.82000000000062"/>
    <n v="9180"/>
    <n v="8880"/>
    <n v="300"/>
    <n v="9013.2000000000007"/>
    <n v="166.79999999999927"/>
  </r>
  <r>
    <s v="1443137"/>
    <s v="CTN JCLEROUX LEDOMN 12X750 BN503 V6"/>
    <x v="4"/>
    <x v="2"/>
    <n v="8962.5"/>
    <n v="8843.004926108375"/>
    <n v="119.495073891625"/>
    <n v="8975.65"/>
    <n v="-13.149999999999636"/>
    <n v="750"/>
    <n v="740"/>
    <n v="10"/>
    <n v="751.1"/>
    <n v="-1.1000000000000227"/>
  </r>
  <r>
    <s v="1443137"/>
    <s v="CORK SPARK FIRST UNPRT 750"/>
    <x v="4"/>
    <x v="2"/>
    <n v="0"/>
    <n v="11069.18407960199"/>
    <n v="-11069.18407960199"/>
    <n v="11124.53"/>
    <n v="-11124.53"/>
    <n v="0"/>
    <n v="8880"/>
    <n v="-8880"/>
    <n v="8924.4"/>
    <n v="-8924.4"/>
  </r>
  <r>
    <s v="1443137"/>
    <s v="BOT 0503 750 GRN   CORK  SPARKLING   NEW"/>
    <x v="4"/>
    <x v="2"/>
    <n v="45138.78"/>
    <n v="44536.930693069306"/>
    <n v="601.84930693069327"/>
    <n v="44982.3"/>
    <n v="156.47999999999593"/>
    <n v="9000"/>
    <n v="8879.9999999999982"/>
    <n v="120.00000000000182"/>
    <n v="8968.7999999999993"/>
    <n v="31.200000000000728"/>
  </r>
  <r>
    <s v="1443137"/>
    <s v="BULK JCLEROUX LED"/>
    <x v="4"/>
    <x v="3"/>
    <n v="38795.83"/>
    <n v="38795.771144278609"/>
    <n v="5.8855721392319538E-2"/>
    <n v="38989.75"/>
    <n v="-193.91999999999825"/>
    <n v="6660"/>
    <n v="6660"/>
    <n v="0"/>
    <n v="6693.3"/>
    <n v="-33.300000000000182"/>
  </r>
  <r>
    <s v="1443137"/>
    <s v="CO2"/>
    <x v="4"/>
    <x v="5"/>
    <n v="448.35"/>
    <n v="439.55882352941177"/>
    <n v="8.7911764705882547"/>
    <n v="448.35"/>
    <n v="0"/>
    <n v="81.518000000000001"/>
    <n v="79.919607843137257"/>
    <n v="1.5983921568627437"/>
    <n v="81.518000000000001"/>
    <n v="0"/>
  </r>
  <r>
    <s v="1443213"/>
    <s v=" "/>
    <x v="0"/>
    <x v="0"/>
    <n v="16181.58"/>
    <n v="0"/>
    <n v="16181.58"/>
    <n v="0"/>
    <n v="16181.58"/>
    <n v="0"/>
    <n v="0"/>
    <n v="0"/>
    <n v="0"/>
    <n v="0"/>
  </r>
  <r>
    <s v="1443213"/>
    <s v="OH: BULK PREP DEPREC"/>
    <x v="1"/>
    <x v="0"/>
    <n v="578.28"/>
    <n v="0"/>
    <n v="578.28"/>
    <n v="588.61"/>
    <n v="-10.330000000000041"/>
    <n v="0"/>
    <n v="0"/>
    <n v="0"/>
    <n v="0"/>
    <n v="0"/>
  </r>
  <r>
    <s v="1443213"/>
    <s v="OH: INDIRECT DEPREC"/>
    <x v="1"/>
    <x v="0"/>
    <n v="2593.73"/>
    <n v="0"/>
    <n v="2593.73"/>
    <n v="2640.07"/>
    <n v="-46.340000000000146"/>
    <n v="0"/>
    <n v="0"/>
    <n v="0"/>
    <n v="0"/>
    <n v="0"/>
  </r>
  <r>
    <s v="1443213"/>
    <s v="JCL LINE 1          / MACHINE HOUR"/>
    <x v="2"/>
    <x v="0"/>
    <n v="5343.73"/>
    <n v="0"/>
    <n v="5343.73"/>
    <n v="6644.89"/>
    <n v="-1301.1600000000008"/>
    <n v="13.17"/>
    <n v="0"/>
    <n v="13.17"/>
    <n v="16.376999999999999"/>
    <n v="-3.206999999999999"/>
  </r>
  <r>
    <s v="1443213"/>
    <s v="OH:UNUSED CAPACITY"/>
    <x v="1"/>
    <x v="0"/>
    <n v="18479.36"/>
    <n v="0"/>
    <n v="18479.36"/>
    <n v="18809.57"/>
    <n v="-330.20999999999913"/>
    <n v="0"/>
    <n v="0"/>
    <n v="0"/>
    <n v="0"/>
    <n v="0"/>
  </r>
  <r>
    <s v="1443213"/>
    <s v="JCL LINE 1          / MACHINE DEPR"/>
    <x v="2"/>
    <x v="0"/>
    <n v="23890.38"/>
    <n v="0"/>
    <n v="23890.38"/>
    <n v="29707.56"/>
    <n v="-5817.18"/>
    <n v="13.17"/>
    <n v="0"/>
    <n v="13.17"/>
    <n v="16.376999999999999"/>
    <n v="-3.206999999999999"/>
  </r>
  <r>
    <s v="1443213"/>
    <s v="OVERHEAD: BULK PREP"/>
    <x v="1"/>
    <x v="0"/>
    <n v="33331.68"/>
    <n v="0"/>
    <n v="33331.68"/>
    <n v="33927.279999999999"/>
    <n v="-595.59999999999854"/>
    <n v="0"/>
    <n v="0"/>
    <n v="0"/>
    <n v="0"/>
    <n v="0"/>
  </r>
  <r>
    <s v="1443213"/>
    <s v="JCL LINE 1          / LABOUR HOURS"/>
    <x v="2"/>
    <x v="0"/>
    <n v="28135.47"/>
    <n v="0"/>
    <n v="28135.47"/>
    <n v="34984.18"/>
    <n v="-6848.7099999999991"/>
    <n v="276.57"/>
    <n v="0"/>
    <n v="276.57"/>
    <n v="343.892"/>
    <n v="-67.322000000000003"/>
  </r>
  <r>
    <s v="1443213"/>
    <s v="OVERHEAD: INDIRECT"/>
    <x v="1"/>
    <x v="0"/>
    <n v="73074.679999999993"/>
    <n v="0"/>
    <n v="73074.679999999993"/>
    <n v="74380.44"/>
    <n v="-1305.7600000000093"/>
    <n v="0"/>
    <n v="0"/>
    <n v="0"/>
    <n v="0"/>
    <n v="0"/>
  </r>
  <r>
    <s v="1443213"/>
    <s v="CHAMDOR RED         6X750ML     GENR"/>
    <x v="3"/>
    <x v="4"/>
    <n v="-1702841.88"/>
    <n v="0"/>
    <n v="-1702841.88"/>
    <n v="-1702841.9"/>
    <n v="2.0000000018626451E-2"/>
    <n v="-20961"/>
    <n v="0"/>
    <n v="-20961"/>
    <n v="-20961"/>
    <n v="0"/>
  </r>
  <r>
    <s v="1443213"/>
    <s v="CORK SPARK FIRST UNPRT 750"/>
    <x v="4"/>
    <x v="2"/>
    <n v="95982.81"/>
    <n v="0"/>
    <n v="95982.81"/>
    <n v="0"/>
    <n v="95982.81"/>
    <n v="77000"/>
    <n v="0"/>
    <n v="77000"/>
    <n v="0"/>
    <n v="77000"/>
  </r>
  <r>
    <s v="1443213"/>
    <s v="LAB 100X125MM 201C  S/ADH OUTER CTN"/>
    <x v="4"/>
    <x v="2"/>
    <n v="2166.04"/>
    <n v="2089.3960396039606"/>
    <n v="76.643960396039347"/>
    <n v="2110.29"/>
    <n v="55.75"/>
    <n v="21730"/>
    <n v="20961"/>
    <n v="769"/>
    <n v="21170.61"/>
    <n v="559.38999999999942"/>
  </r>
  <r>
    <s v="1443213"/>
    <s v="LAB CHAMDOR RED 750 -BBEF NOIMP  V3S BCK"/>
    <x v="4"/>
    <x v="2"/>
    <n v="9127.75"/>
    <n v="9118.0394088669946"/>
    <n v="9.7105911330054369"/>
    <n v="9254.81"/>
    <n v="-127.05999999999949"/>
    <n v="125900"/>
    <n v="125766"/>
    <n v="134"/>
    <n v="127652.49"/>
    <n v="-1752.4900000000052"/>
  </r>
  <r>
    <s v="1443213"/>
    <s v="PAR CHIP 6X750  BN0503 &amp; IMP FACETSV2"/>
    <x v="4"/>
    <x v="2"/>
    <n v="10838.91"/>
    <n v="10836.835820895523"/>
    <n v="2.0741791044765705"/>
    <n v="10891.02"/>
    <n v="-52.110000000000582"/>
    <n v="20965"/>
    <n v="20961"/>
    <n v="4"/>
    <n v="21065.805"/>
    <n v="-100.80500000000029"/>
  </r>
  <r>
    <s v="1443213"/>
    <s v="LAB CHAMDOR RED 750      V5 BDY"/>
    <x v="4"/>
    <x v="2"/>
    <n v="17418.240000000002"/>
    <n v="17385.891625615764"/>
    <n v="32.348374384237104"/>
    <n v="17646.68"/>
    <n v="-228.43999999999869"/>
    <n v="126000"/>
    <n v="125766"/>
    <n v="234"/>
    <n v="127652.49"/>
    <n v="-1652.4900000000052"/>
  </r>
  <r>
    <s v="1443213"/>
    <s v="LAB CHAMDOR RED 750 EXP  V5 NCK"/>
    <x v="4"/>
    <x v="2"/>
    <n v="24389.49"/>
    <n v="24228.817733990149"/>
    <n v="160.67226600985305"/>
    <n v="24592.25"/>
    <n v="-202.7599999999984"/>
    <n v="126600"/>
    <n v="125766"/>
    <n v="834"/>
    <n v="127652.49"/>
    <n v="-1052.4900000000052"/>
  </r>
  <r>
    <s v="1443213"/>
    <s v="WIR GENERIC TIN 36MM UNPRT GOLD LACQUER"/>
    <x v="4"/>
    <x v="2"/>
    <n v="51790.01"/>
    <n v="51102.5"/>
    <n v="687.51000000000204"/>
    <n v="52124.55"/>
    <n v="-334.54000000000087"/>
    <n v="127458"/>
    <n v="125766"/>
    <n v="1692"/>
    <n v="128281.32"/>
    <n v="-823.32000000000698"/>
  </r>
  <r>
    <s v="1443213"/>
    <s v="FOI G/JUICE      35X130 ALU 750      GLD"/>
    <x v="4"/>
    <x v="2"/>
    <n v="73058.899999999994"/>
    <n v="72662.561576354681"/>
    <n v="396.33842364531301"/>
    <n v="73752.5"/>
    <n v="-693.60000000000582"/>
    <n v="126452"/>
    <n v="125766"/>
    <n v="686"/>
    <n v="127652.49"/>
    <n v="-1200.4900000000052"/>
  </r>
  <r>
    <s v="1443213"/>
    <s v="CTN CHAMDOR GEN 6X750 BN503 V2"/>
    <x v="4"/>
    <x v="2"/>
    <n v="95200.24"/>
    <n v="94743.724137931029"/>
    <n v="456.51586206897628"/>
    <n v="96164.88"/>
    <n v="-964.63999999999942"/>
    <n v="21062"/>
    <n v="20961"/>
    <n v="101"/>
    <n v="21275.415000000001"/>
    <n v="-213.41500000000087"/>
  </r>
  <r>
    <s v="1443213"/>
    <s v="CORK SPARK FIRST UNPRT 750 1 DISK"/>
    <x v="4"/>
    <x v="2"/>
    <n v="51183.74"/>
    <n v="130836.8855721393"/>
    <n v="-79653.145572139299"/>
    <n v="131491.07"/>
    <n v="-80307.330000000016"/>
    <n v="49200"/>
    <n v="125766"/>
    <n v="-76566"/>
    <n v="126394.83"/>
    <n v="-77194.83"/>
  </r>
  <r>
    <s v="1443213"/>
    <s v="BOT 0503 750 GRN   CORK  SPARKLING   NEW"/>
    <x v="4"/>
    <x v="2"/>
    <n v="631742.30000000005"/>
    <n v="630769.3069306931"/>
    <n v="972.99306930694729"/>
    <n v="637077"/>
    <n v="-5334.6999999999534"/>
    <n v="125960"/>
    <n v="125766"/>
    <n v="194"/>
    <n v="127023.66"/>
    <n v="-1063.6600000000035"/>
  </r>
  <r>
    <s v="1443213"/>
    <s v="BULK CHAMDOR RED"/>
    <x v="4"/>
    <x v="3"/>
    <n v="431984.64000000001"/>
    <n v="429818.44574780058"/>
    <n v="2166.1942521994351"/>
    <n v="439704.27"/>
    <n v="-7719.6300000000047"/>
    <n v="94800"/>
    <n v="94324.499511241462"/>
    <n v="475.50048875853827"/>
    <n v="96493.963000000003"/>
    <n v="-1693.9630000000034"/>
  </r>
  <r>
    <s v="1443213"/>
    <s v="CO2"/>
    <x v="4"/>
    <x v="5"/>
    <n v="6349.92"/>
    <n v="6225.4215686274511"/>
    <n v="124.49843137254902"/>
    <n v="6349.93"/>
    <n v="-1.0000000000218279E-2"/>
    <n v="1154.5319999999999"/>
    <n v="1131.8941176470587"/>
    <n v="22.637882352941233"/>
    <n v="1154.5319999999999"/>
    <n v="0"/>
  </r>
  <r>
    <s v="1443214"/>
    <s v=" "/>
    <x v="0"/>
    <x v="0"/>
    <n v="18091.72"/>
    <n v="0"/>
    <n v="18091.72"/>
    <n v="0"/>
    <n v="18091.72"/>
    <n v="0"/>
    <n v="0"/>
    <n v="0"/>
    <n v="0"/>
    <n v="0"/>
  </r>
  <r>
    <s v="1443214"/>
    <s v="OH: BULK PREP DEPREC"/>
    <x v="1"/>
    <x v="0"/>
    <n v="436.76"/>
    <n v="0"/>
    <n v="436.76"/>
    <n v="447.42"/>
    <n v="-10.660000000000025"/>
    <n v="0"/>
    <n v="0"/>
    <n v="0"/>
    <n v="0"/>
    <n v="0"/>
  </r>
  <r>
    <s v="1443214"/>
    <s v="OH: INDIRECT DEPREC"/>
    <x v="1"/>
    <x v="0"/>
    <n v="1958.98"/>
    <n v="0"/>
    <n v="1958.98"/>
    <n v="2006.79"/>
    <n v="-47.809999999999945"/>
    <n v="0"/>
    <n v="0"/>
    <n v="0"/>
    <n v="0"/>
    <n v="0"/>
  </r>
  <r>
    <s v="1443214"/>
    <s v="JCL LINE 1          / MACHINE HOUR"/>
    <x v="2"/>
    <x v="0"/>
    <n v="4325.29"/>
    <n v="0"/>
    <n v="4325.29"/>
    <n v="5050.95"/>
    <n v="-725.65999999999985"/>
    <n v="10.66"/>
    <n v="0"/>
    <n v="10.66"/>
    <n v="12.448"/>
    <n v="-1.7880000000000003"/>
  </r>
  <r>
    <s v="1443214"/>
    <s v="OH:UNUSED CAPACITY"/>
    <x v="1"/>
    <x v="0"/>
    <n v="13956.99"/>
    <n v="0"/>
    <n v="13956.99"/>
    <n v="14297.64"/>
    <n v="-340.64999999999964"/>
    <n v="0"/>
    <n v="0"/>
    <n v="0"/>
    <n v="0"/>
    <n v="0"/>
  </r>
  <r>
    <s v="1443214"/>
    <s v="JCL LINE 1          / MACHINE DEPR"/>
    <x v="2"/>
    <x v="0"/>
    <n v="19337.240000000002"/>
    <n v="0"/>
    <n v="19337.240000000002"/>
    <n v="22581.49"/>
    <n v="-3244.25"/>
    <n v="10.66"/>
    <n v="0"/>
    <n v="10.66"/>
    <n v="12.448"/>
    <n v="-1.7880000000000003"/>
  </r>
  <r>
    <s v="1443214"/>
    <s v="OVERHEAD: BULK PREP"/>
    <x v="1"/>
    <x v="0"/>
    <n v="25174.560000000001"/>
    <n v="0"/>
    <n v="25174.560000000001"/>
    <n v="25789"/>
    <n v="-614.43999999999869"/>
    <n v="0"/>
    <n v="0"/>
    <n v="0"/>
    <n v="0"/>
    <n v="0"/>
  </r>
  <r>
    <s v="1443214"/>
    <s v="JCL LINE 1          / LABOUR HOURS"/>
    <x v="2"/>
    <x v="0"/>
    <n v="22773.279999999999"/>
    <n v="0"/>
    <n v="22773.279999999999"/>
    <n v="26592.38"/>
    <n v="-3819.1000000000022"/>
    <n v="223.86"/>
    <n v="0"/>
    <n v="223.86"/>
    <n v="261.40199999999999"/>
    <n v="-37.541999999999973"/>
  </r>
  <r>
    <s v="1443214"/>
    <s v="OVERHEAD: INDIRECT"/>
    <x v="1"/>
    <x v="0"/>
    <n v="55191.43"/>
    <n v="0"/>
    <n v="55191.43"/>
    <n v="56538.5"/>
    <n v="-1347.0699999999997"/>
    <n v="0"/>
    <n v="0"/>
    <n v="0"/>
    <n v="0"/>
    <n v="0"/>
  </r>
  <r>
    <s v="1443214"/>
    <s v="CHAMDOR RED         6X750ML     GENR"/>
    <x v="3"/>
    <x v="4"/>
    <n v="-1294374.3"/>
    <n v="0"/>
    <n v="-1294374.3"/>
    <n v="-1294374.31"/>
    <n v="1.0000000009313226E-2"/>
    <n v="-15933"/>
    <n v="0"/>
    <n v="-15933"/>
    <n v="-15933"/>
    <n v="0"/>
  </r>
  <r>
    <s v="1443214"/>
    <s v="CORK SPARK FIRST UNPRT 750"/>
    <x v="4"/>
    <x v="2"/>
    <n v="23933.37"/>
    <n v="0"/>
    <n v="23933.37"/>
    <n v="0"/>
    <n v="23933.37"/>
    <n v="19200"/>
    <n v="0"/>
    <n v="19200"/>
    <n v="0"/>
    <n v="19200"/>
  </r>
  <r>
    <s v="1443214"/>
    <s v="LAB 100X125MM 201C  S/ADH OUTER CTN"/>
    <x v="4"/>
    <x v="2"/>
    <n v="1610.83"/>
    <n v="1588.1980198019803"/>
    <n v="22.631980198019619"/>
    <n v="1604.08"/>
    <n v="6.75"/>
    <n v="16160"/>
    <n v="15933"/>
    <n v="227"/>
    <n v="16092.33"/>
    <n v="67.670000000000073"/>
  </r>
  <r>
    <s v="1443214"/>
    <s v="LAB CHAMDOR RED 750 -BBEF NOIMP  V3S BCK"/>
    <x v="4"/>
    <x v="2"/>
    <n v="6978.13"/>
    <n v="6930.8571428571431"/>
    <n v="47.272857142856992"/>
    <n v="7034.82"/>
    <n v="-56.6899999999996"/>
    <n v="96250"/>
    <n v="95598"/>
    <n v="652"/>
    <n v="97031.97"/>
    <n v="-781.97000000000116"/>
  </r>
  <r>
    <s v="1443214"/>
    <s v="PAR CHIP 6X750  BN0503 &amp; IMP FACETSV2"/>
    <x v="4"/>
    <x v="2"/>
    <n v="8247.7000000000007"/>
    <n v="8237.3631840796006"/>
    <n v="10.336815920400113"/>
    <n v="8278.5499999999993"/>
    <n v="-30.849999999998545"/>
    <n v="15953"/>
    <n v="15933"/>
    <n v="20"/>
    <n v="16012.665000000001"/>
    <n v="-59.665000000000873"/>
  </r>
  <r>
    <s v="1443214"/>
    <s v="LAB CHAMDOR RED 750      V5 BDY"/>
    <x v="4"/>
    <x v="2"/>
    <n v="13305.6"/>
    <n v="13215.467980295567"/>
    <n v="90.132019704433333"/>
    <n v="13413.7"/>
    <n v="-108.10000000000036"/>
    <n v="96250"/>
    <n v="95598"/>
    <n v="652"/>
    <n v="97031.97"/>
    <n v="-781.97000000000116"/>
  </r>
  <r>
    <s v="1443214"/>
    <s v="LAB CHAMDOR RED 750 EXP  V5 NCK"/>
    <x v="4"/>
    <x v="2"/>
    <n v="18561.82"/>
    <n v="18416.95566502463"/>
    <n v="144.86433497536927"/>
    <n v="18693.21"/>
    <n v="-131.38999999999942"/>
    <n v="96350"/>
    <n v="95598"/>
    <n v="752"/>
    <n v="97031.97"/>
    <n v="-681.97000000000116"/>
  </r>
  <r>
    <s v="1443214"/>
    <s v="WIR GENERIC TIN 36MM UNPRT GOLD LACQUER"/>
    <x v="4"/>
    <x v="2"/>
    <n v="38975.18"/>
    <n v="38844.333333333336"/>
    <n v="130.84666666666453"/>
    <n v="39621.22"/>
    <n v="-646.04000000000087"/>
    <n v="95920"/>
    <n v="95598"/>
    <n v="322"/>
    <n v="97509.96"/>
    <n v="-1589.9600000000064"/>
  </r>
  <r>
    <s v="1443214"/>
    <s v="FOI G/JUICE      35X130 ALU 750      GLD"/>
    <x v="4"/>
    <x v="2"/>
    <n v="55554.51"/>
    <n v="55232.699507389159"/>
    <n v="321.81049261084263"/>
    <n v="56061.19"/>
    <n v="-506.68000000000029"/>
    <n v="96155"/>
    <n v="95598"/>
    <n v="557"/>
    <n v="97031.97"/>
    <n v="-876.97000000000116"/>
  </r>
  <r>
    <s v="1443214"/>
    <s v="CTN CHAMDOR GEN 6X750 BN503 V2"/>
    <x v="4"/>
    <x v="2"/>
    <n v="72790.080000000002"/>
    <n v="72017.162561576348"/>
    <n v="772.91743842365395"/>
    <n v="73097.42"/>
    <n v="-307.33999999999651"/>
    <n v="16104"/>
    <n v="15933"/>
    <n v="171"/>
    <n v="16171.995000000001"/>
    <n v="-67.9950000000008"/>
  </r>
  <r>
    <s v="1443214"/>
    <s v="CORK SPARK FIRST UNPRT 750 1 DISK"/>
    <x v="4"/>
    <x v="2"/>
    <n v="80797.490000000005"/>
    <n v="99452.507462686568"/>
    <n v="-18655.017462686563"/>
    <n v="99949.77"/>
    <n v="-19152.28"/>
    <n v="77666"/>
    <n v="95598"/>
    <n v="-17932"/>
    <n v="96075.99"/>
    <n v="-18409.990000000005"/>
  </r>
  <r>
    <s v="1443214"/>
    <s v="BOT 0503 750 GRN   CORK  SPARKLING   NEW"/>
    <x v="4"/>
    <x v="2"/>
    <n v="481279.71"/>
    <n v="479464.11881188117"/>
    <n v="1815.5911881188513"/>
    <n v="484258.76"/>
    <n v="-2979.0499999999884"/>
    <n v="95960"/>
    <n v="95598"/>
    <n v="362"/>
    <n v="96553.98"/>
    <n v="-593.97999999999593"/>
  </r>
  <r>
    <s v="1443214"/>
    <s v="BULK CHAMDOR RED"/>
    <x v="4"/>
    <x v="3"/>
    <n v="326266.88"/>
    <n v="326716.14858260023"/>
    <n v="-449.26858260022709"/>
    <n v="334230.62"/>
    <n v="-7963.7399999999907"/>
    <n v="71600"/>
    <n v="71698.499511241447"/>
    <n v="-98.499511241447181"/>
    <n v="73347.565000000002"/>
    <n v="-1747.5650000000023"/>
  </r>
  <r>
    <s v="1443214"/>
    <s v="CO2"/>
    <x v="4"/>
    <x v="5"/>
    <n v="4826.75"/>
    <n v="4732.1078431372553"/>
    <n v="94.642156862744741"/>
    <n v="4826.75"/>
    <n v="0"/>
    <n v="877.59"/>
    <n v="860.38235294117646"/>
    <n v="17.207647058823568"/>
    <n v="877.59"/>
    <n v="0"/>
  </r>
  <r>
    <s v="1443215"/>
    <s v=" "/>
    <x v="0"/>
    <x v="0"/>
    <n v="-4492.95"/>
    <n v="0"/>
    <n v="-4492.95"/>
    <n v="0"/>
    <n v="-4492.95"/>
    <n v="0"/>
    <n v="0"/>
    <n v="0"/>
    <n v="0"/>
    <n v="0"/>
  </r>
  <r>
    <s v="1443215"/>
    <s v="OH: BULK PREP DEPREC"/>
    <x v="1"/>
    <x v="0"/>
    <n v="139.76"/>
    <n v="0"/>
    <n v="139.76"/>
    <n v="140.52000000000001"/>
    <n v="-0.76000000000001933"/>
    <n v="0"/>
    <n v="0"/>
    <n v="0"/>
    <n v="0"/>
    <n v="0"/>
  </r>
  <r>
    <s v="1443215"/>
    <s v="OH: INDIRECT DEPREC"/>
    <x v="1"/>
    <x v="0"/>
    <n v="626.87"/>
    <n v="0"/>
    <n v="626.87"/>
    <n v="630.26"/>
    <n v="-3.3899999999999864"/>
    <n v="0"/>
    <n v="0"/>
    <n v="0"/>
    <n v="0"/>
    <n v="0"/>
  </r>
  <r>
    <s v="1443215"/>
    <s v="JCL LINE 1          / MACHINE HOUR"/>
    <x v="2"/>
    <x v="0"/>
    <n v="1655.46"/>
    <n v="0"/>
    <n v="1655.46"/>
    <n v="1586.33"/>
    <n v="69.130000000000109"/>
    <n v="4.08"/>
    <n v="0"/>
    <n v="4.08"/>
    <n v="3.91"/>
    <n v="0.16999999999999993"/>
  </r>
  <r>
    <s v="1443215"/>
    <s v="OH:UNUSED CAPACITY"/>
    <x v="1"/>
    <x v="0"/>
    <n v="4466.24"/>
    <n v="0"/>
    <n v="4466.24"/>
    <n v="4490.3900000000003"/>
    <n v="-24.150000000000546"/>
    <n v="0"/>
    <n v="0"/>
    <n v="0"/>
    <n v="0"/>
    <n v="0"/>
  </r>
  <r>
    <s v="1443215"/>
    <s v="JCL LINE 1          / MACHINE DEPR"/>
    <x v="2"/>
    <x v="0"/>
    <n v="7401.12"/>
    <n v="0"/>
    <n v="7401.12"/>
    <n v="7092.06"/>
    <n v="309.05999999999949"/>
    <n v="4.08"/>
    <n v="0"/>
    <n v="4.08"/>
    <n v="3.91"/>
    <n v="0.16999999999999993"/>
  </r>
  <r>
    <s v="1443215"/>
    <s v="OVERHEAD: BULK PREP"/>
    <x v="1"/>
    <x v="0"/>
    <n v="8055.86"/>
    <n v="0"/>
    <n v="8055.86"/>
    <n v="8099.43"/>
    <n v="-43.570000000000618"/>
    <n v="0"/>
    <n v="0"/>
    <n v="0"/>
    <n v="0"/>
    <n v="0"/>
  </r>
  <r>
    <s v="1443215"/>
    <s v="JCL LINE 1          / LABOUR HOURS"/>
    <x v="2"/>
    <x v="0"/>
    <n v="8716.23"/>
    <n v="0"/>
    <n v="8716.23"/>
    <n v="8351.74"/>
    <n v="364.48999999999978"/>
    <n v="85.68"/>
    <n v="0"/>
    <n v="85.68"/>
    <n v="82.096999999999994"/>
    <n v="3.5830000000000126"/>
  </r>
  <r>
    <s v="1443215"/>
    <s v="OVERHEAD: INDIRECT"/>
    <x v="1"/>
    <x v="0"/>
    <n v="17661.259999999998"/>
    <n v="0"/>
    <n v="17661.259999999998"/>
    <n v="17756.77"/>
    <n v="-95.510000000002037"/>
    <n v="0"/>
    <n v="0"/>
    <n v="0"/>
    <n v="0"/>
    <n v="0"/>
  </r>
  <r>
    <s v="1443215"/>
    <s v="CHAMDOR WHITE       6X750ML     GENR"/>
    <x v="3"/>
    <x v="4"/>
    <n v="-406053.23"/>
    <n v="0"/>
    <n v="-406053.23"/>
    <n v="-406053.23"/>
    <n v="0"/>
    <n v="-5004"/>
    <n v="0"/>
    <n v="-5004"/>
    <n v="-5004"/>
    <n v="0"/>
  </r>
  <r>
    <s v="1443215"/>
    <s v="CORK SPARK FIRST UNPRT 750"/>
    <x v="4"/>
    <x v="2"/>
    <n v="37722.49"/>
    <n v="0"/>
    <n v="37722.49"/>
    <n v="0"/>
    <n v="37722.49"/>
    <n v="30262"/>
    <n v="0"/>
    <n v="30262"/>
    <n v="0"/>
    <n v="30262"/>
  </r>
  <r>
    <s v="1443215"/>
    <s v="LAB 100X125MM 363C  S/ADH OUTER CTN"/>
    <x v="4"/>
    <x v="2"/>
    <n v="592.1"/>
    <n v="498.79411764705884"/>
    <n v="93.305882352941182"/>
    <n v="508.77"/>
    <n v="83.330000000000041"/>
    <n v="5940"/>
    <n v="5004"/>
    <n v="936"/>
    <n v="5104.08"/>
    <n v="835.92000000000007"/>
  </r>
  <r>
    <s v="1443215"/>
    <s v="LAB CHAMDOR WHT 750 -BBEF NOIMP  V3S BCK"/>
    <x v="4"/>
    <x v="2"/>
    <n v="2182.25"/>
    <n v="2176.7389162561576"/>
    <n v="5.5110837438423914"/>
    <n v="2209.39"/>
    <n v="-27.139999999999873"/>
    <n v="30100"/>
    <n v="30024"/>
    <n v="76"/>
    <n v="30474.36"/>
    <n v="-374.36000000000058"/>
  </r>
  <r>
    <s v="1443215"/>
    <s v="PAR CHIP 6X750  BN0503 &amp; IMP FACETSV2"/>
    <x v="4"/>
    <x v="2"/>
    <n v="2591.1999999999998"/>
    <n v="2587.0646766169152"/>
    <n v="4.1353233830845966"/>
    <n v="2600"/>
    <n v="-8.8000000000001819"/>
    <n v="5012"/>
    <n v="5004"/>
    <n v="8"/>
    <n v="5029.0200000000004"/>
    <n v="-17.020000000000437"/>
  </r>
  <r>
    <s v="1443215"/>
    <s v="LAB CHAMDOR WHT 750      V4 BDY"/>
    <x v="4"/>
    <x v="2"/>
    <n v="4119.55"/>
    <n v="4150.5221674876848"/>
    <n v="-30.972167487684601"/>
    <n v="4212.78"/>
    <n v="-93.229999999999563"/>
    <n v="29800"/>
    <n v="30024"/>
    <n v="-224"/>
    <n v="30474.36"/>
    <n v="-674.36000000000058"/>
  </r>
  <r>
    <s v="1443215"/>
    <s v="LAB CHAMDOR WHT 750  EXP V5 NCK"/>
    <x v="4"/>
    <x v="2"/>
    <n v="5795.14"/>
    <n v="5790.1280788177337"/>
    <n v="5.011921182266633"/>
    <n v="5876.98"/>
    <n v="-81.839999999999236"/>
    <n v="30050"/>
    <n v="30024"/>
    <n v="26"/>
    <n v="30474.36"/>
    <n v="-424.36000000000058"/>
  </r>
  <r>
    <s v="1443215"/>
    <s v="WIR GENERIC TIN 36MM UNPRT GOLD LACQUER"/>
    <x v="4"/>
    <x v="2"/>
    <n v="12209.4"/>
    <n v="12199.64705882353"/>
    <n v="9.7529411764699034"/>
    <n v="12443.64"/>
    <n v="-234.23999999999978"/>
    <n v="30048"/>
    <n v="30024"/>
    <n v="24"/>
    <n v="30624.48"/>
    <n v="-576.47999999999956"/>
  </r>
  <r>
    <s v="1443215"/>
    <s v="FOI G/JUICE      35X130 ALU 750      GLD"/>
    <x v="4"/>
    <x v="2"/>
    <n v="17382.490000000002"/>
    <n v="17346.669950738917"/>
    <n v="35.820049261084932"/>
    <n v="17606.87"/>
    <n v="-224.37999999999738"/>
    <n v="30086"/>
    <n v="30024"/>
    <n v="62"/>
    <n v="30474.36"/>
    <n v="-388.36000000000058"/>
  </r>
  <r>
    <s v="1443215"/>
    <s v="CTN CHAMDOR GEN 6X750 BN503 V2"/>
    <x v="4"/>
    <x v="2"/>
    <n v="22694.92"/>
    <n v="22618.078817733989"/>
    <n v="76.841182266009127"/>
    <n v="22957.35"/>
    <n v="-262.43000000000029"/>
    <n v="5021"/>
    <n v="5004"/>
    <n v="17"/>
    <n v="5079.0600000000004"/>
    <n v="-58.0600000000004"/>
  </r>
  <r>
    <s v="1443215"/>
    <s v="CORK SPARK FIRST UNPRT 750 1 DISK"/>
    <x v="4"/>
    <x v="2"/>
    <n v="0"/>
    <n v="31234.567164179105"/>
    <n v="-31234.567164179105"/>
    <n v="31390.74"/>
    <n v="-31390.74"/>
    <n v="0"/>
    <n v="30024"/>
    <n v="-30024"/>
    <n v="30174.12"/>
    <n v="-30174.12"/>
  </r>
  <r>
    <s v="1443215"/>
    <s v="BOT 0503 750 GRN   CORK  SPARKLING   NEW"/>
    <x v="4"/>
    <x v="2"/>
    <n v="151084.51999999999"/>
    <n v="150582.97029702968"/>
    <n v="501.54970297031105"/>
    <n v="152088.79999999999"/>
    <n v="-1004.2799999999988"/>
    <n v="30124"/>
    <n v="30024"/>
    <n v="100"/>
    <n v="30324.240000000002"/>
    <n v="-200.2400000000016"/>
  </r>
  <r>
    <s v="1443215"/>
    <s v="BULK CHAMDOR WHITE"/>
    <x v="4"/>
    <x v="3"/>
    <n v="103933.41"/>
    <n v="102145.14173998045"/>
    <n v="1788.2682600195549"/>
    <n v="104494.48"/>
    <n v="-561.06999999999243"/>
    <n v="22912"/>
    <n v="22518"/>
    <n v="394"/>
    <n v="23035.914000000001"/>
    <n v="-123.91400000000067"/>
  </r>
  <r>
    <s v="1443215"/>
    <s v="CO2"/>
    <x v="4"/>
    <x v="5"/>
    <n v="1515.91"/>
    <n v="1486.186274509804"/>
    <n v="29.723725490196102"/>
    <n v="1515.91"/>
    <n v="0"/>
    <n v="275.62"/>
    <n v="270.21568627450978"/>
    <n v="5.4043137254902263"/>
    <n v="275.62"/>
    <n v="0"/>
  </r>
  <r>
    <s v="1443216"/>
    <s v=" "/>
    <x v="0"/>
    <x v="0"/>
    <n v="3048.28"/>
    <n v="0"/>
    <n v="3048.28"/>
    <n v="0"/>
    <n v="3048.28"/>
    <n v="0"/>
    <n v="0"/>
    <n v="0"/>
    <n v="0"/>
    <n v="0"/>
  </r>
  <r>
    <s v="1443216"/>
    <s v="OH: BULK PREP DEPREC"/>
    <x v="1"/>
    <x v="0"/>
    <n v="78.63"/>
    <n v="0"/>
    <n v="78.63"/>
    <n v="79.25"/>
    <n v="-0.62000000000000455"/>
    <n v="0"/>
    <n v="0"/>
    <n v="0"/>
    <n v="0"/>
    <n v="0"/>
  </r>
  <r>
    <s v="1443216"/>
    <s v="OH: INDIRECT DEPREC"/>
    <x v="1"/>
    <x v="0"/>
    <n v="352.67"/>
    <n v="0"/>
    <n v="352.67"/>
    <n v="355.44"/>
    <n v="-2.7699999999999818"/>
    <n v="0"/>
    <n v="0"/>
    <n v="0"/>
    <n v="0"/>
    <n v="0"/>
  </r>
  <r>
    <s v="1443216"/>
    <s v="JCL LINE 1          / MACHINE HOUR"/>
    <x v="2"/>
    <x v="0"/>
    <n v="742.53"/>
    <n v="0"/>
    <n v="742.53"/>
    <n v="894.61"/>
    <n v="-152.08000000000004"/>
    <n v="1.83"/>
    <n v="0"/>
    <n v="1.83"/>
    <n v="2.2050000000000001"/>
    <n v="-0.375"/>
  </r>
  <r>
    <s v="1443216"/>
    <s v="OH:UNUSED CAPACITY"/>
    <x v="1"/>
    <x v="0"/>
    <n v="2512.65"/>
    <n v="0"/>
    <n v="2512.65"/>
    <n v="2532.35"/>
    <n v="-19.699999999999818"/>
    <n v="0"/>
    <n v="0"/>
    <n v="0"/>
    <n v="0"/>
    <n v="0"/>
  </r>
  <r>
    <s v="1443216"/>
    <s v="JCL LINE 1          / MACHINE DEPR"/>
    <x v="2"/>
    <x v="0"/>
    <n v="3319.62"/>
    <n v="0"/>
    <n v="3319.62"/>
    <n v="3999.56"/>
    <n v="-679.94"/>
    <n v="1.83"/>
    <n v="0"/>
    <n v="1.83"/>
    <n v="2.2050000000000001"/>
    <n v="-0.375"/>
  </r>
  <r>
    <s v="1443216"/>
    <s v="OVERHEAD: BULK PREP"/>
    <x v="1"/>
    <x v="0"/>
    <n v="4532.12"/>
    <n v="0"/>
    <n v="4532.12"/>
    <n v="4567.66"/>
    <n v="-35.539999999999964"/>
    <n v="0"/>
    <n v="0"/>
    <n v="0"/>
    <n v="0"/>
    <n v="0"/>
  </r>
  <r>
    <s v="1443216"/>
    <s v="JCL LINE 1          / LABOUR HOURS"/>
    <x v="2"/>
    <x v="0"/>
    <n v="3909.49"/>
    <n v="0"/>
    <n v="3909.49"/>
    <n v="4709.95"/>
    <n v="-800.46"/>
    <n v="38.43"/>
    <n v="0"/>
    <n v="38.43"/>
    <n v="46.298999999999999"/>
    <n v="-7.8689999999999998"/>
  </r>
  <r>
    <s v="1443216"/>
    <s v="OVERHEAD: INDIRECT"/>
    <x v="1"/>
    <x v="0"/>
    <n v="9936"/>
    <n v="0"/>
    <n v="9936"/>
    <n v="10013.91"/>
    <n v="-77.909999999999854"/>
    <n v="0"/>
    <n v="0"/>
    <n v="0"/>
    <n v="0"/>
    <n v="0"/>
  </r>
  <r>
    <s v="1443216"/>
    <s v="CHAMDOR PEACH       6X750ML     GENR"/>
    <x v="3"/>
    <x v="4"/>
    <n v="-224472.63"/>
    <n v="0"/>
    <n v="-224472.63"/>
    <n v="-224472.63"/>
    <n v="0"/>
    <n v="-2822"/>
    <n v="0"/>
    <n v="-2822"/>
    <n v="-2822"/>
    <n v="0"/>
  </r>
  <r>
    <s v="1443216"/>
    <s v="LAB 100X125MM 144C  S/ADH OUTER CTN"/>
    <x v="4"/>
    <x v="2"/>
    <n v="493.82"/>
    <n v="281.29702970297029"/>
    <n v="212.5229702970297"/>
    <n v="284.11"/>
    <n v="209.70999999999998"/>
    <n v="4954"/>
    <n v="2822"/>
    <n v="2132"/>
    <n v="2850.22"/>
    <n v="2103.7800000000002"/>
  </r>
  <r>
    <s v="1443216"/>
    <s v="LAB CHAMDOR PEACH 750 -BBEF NOIMP V3SBCK"/>
    <x v="4"/>
    <x v="2"/>
    <n v="1218"/>
    <n v="1227.5665024630541"/>
    <n v="-9.5665024630541211"/>
    <n v="1245.98"/>
    <n v="-27.980000000000018"/>
    <n v="16800"/>
    <n v="16932"/>
    <n v="-132"/>
    <n v="17185.98"/>
    <n v="-385.97999999999956"/>
  </r>
  <r>
    <s v="1443216"/>
    <s v="PAR CHIP 6X750  BN0503 &amp; IMP FACETSV2"/>
    <x v="4"/>
    <x v="2"/>
    <n v="1460.53"/>
    <n v="1458.9751243781095"/>
    <n v="1.55487562189046"/>
    <n v="1466.27"/>
    <n v="-5.7400000000000091"/>
    <n v="2825"/>
    <n v="2822"/>
    <n v="3"/>
    <n v="2836.11"/>
    <n v="-11.110000000000127"/>
  </r>
  <r>
    <s v="1443216"/>
    <s v="LAB CHAMDOR PEACH 750      V5 BDY"/>
    <x v="4"/>
    <x v="2"/>
    <n v="2363.9"/>
    <n v="2340.6798029556649"/>
    <n v="23.220197044335237"/>
    <n v="2375.79"/>
    <n v="-11.889999999999873"/>
    <n v="17100"/>
    <n v="16932"/>
    <n v="168"/>
    <n v="17185.98"/>
    <n v="-85.979999999999563"/>
  </r>
  <r>
    <s v="1443216"/>
    <s v="LAB CHAMDOR PEACH 750 EXP  V5 NCK"/>
    <x v="4"/>
    <x v="2"/>
    <n v="3268.8"/>
    <n v="3265.3399014778324"/>
    <n v="3.4600985221677547"/>
    <n v="3314.32"/>
    <n v="-45.519999999999982"/>
    <n v="16950"/>
    <n v="16932"/>
    <n v="18"/>
    <n v="17185.98"/>
    <n v="-235.97999999999956"/>
  </r>
  <r>
    <s v="1443216"/>
    <s v="WIR GENERIC TIN 36MM UNPRT GOLD LACQUER"/>
    <x v="4"/>
    <x v="2"/>
    <n v="6891.36"/>
    <n v="6879.9803921568628"/>
    <n v="11.37960784313691"/>
    <n v="7017.58"/>
    <n v="-126.22000000000025"/>
    <n v="16960"/>
    <n v="16932"/>
    <n v="28"/>
    <n v="17270.64"/>
    <n v="-310.63999999999942"/>
  </r>
  <r>
    <s v="1443216"/>
    <s v="FOI G/JUICE      35X130 ALU 750      GLD"/>
    <x v="4"/>
    <x v="2"/>
    <n v="9804.58"/>
    <n v="9782.6305418719221"/>
    <n v="21.949458128077822"/>
    <n v="9929.3700000000008"/>
    <n v="-124.79000000000087"/>
    <n v="16970"/>
    <n v="16932"/>
    <n v="38"/>
    <n v="17185.98"/>
    <n v="-215.97999999999956"/>
  </r>
  <r>
    <s v="1443216"/>
    <s v="CTN CHAMDOR GEN 6X750 BN503 V2"/>
    <x v="4"/>
    <x v="2"/>
    <n v="12859.4"/>
    <n v="12755.438423645321"/>
    <n v="103.96157635467898"/>
    <n v="12946.77"/>
    <n v="-87.3700000000008"/>
    <n v="2845"/>
    <n v="2822"/>
    <n v="23"/>
    <n v="2864.33"/>
    <n v="-19.329999999999927"/>
  </r>
  <r>
    <s v="1443216"/>
    <s v="CORK SPARK FIRST UNPRT 750 1 DISK"/>
    <x v="4"/>
    <x v="2"/>
    <n v="17675.04"/>
    <n v="17614.696517412936"/>
    <n v="60.3434825870645"/>
    <n v="17702.77"/>
    <n v="-27.729999999999563"/>
    <n v="16990"/>
    <n v="16932"/>
    <n v="58"/>
    <n v="17016.66"/>
    <n v="-26.659999999999854"/>
  </r>
  <r>
    <s v="1443216"/>
    <s v="BOT 0503 750 GRN   CORK  SPARKLING   NEW"/>
    <x v="4"/>
    <x v="2"/>
    <n v="85161.84"/>
    <n v="84921.089108910892"/>
    <n v="240.7508910891047"/>
    <n v="85770.3"/>
    <n v="-608.4600000000064"/>
    <n v="16980"/>
    <n v="16932"/>
    <n v="48"/>
    <n v="17101.32"/>
    <n v="-121.31999999999971"/>
  </r>
  <r>
    <s v="1443216"/>
    <s v="BULK CHAMDOR PEACH"/>
    <x v="4"/>
    <x v="3"/>
    <n v="53988.480000000003"/>
    <n v="53188.406647116324"/>
    <n v="800.07335288367904"/>
    <n v="54411.74"/>
    <n v="-423.25999999999476"/>
    <n v="12890"/>
    <n v="12699"/>
    <n v="191"/>
    <n v="12991.076999999999"/>
    <n v="-101.07699999999932"/>
  </r>
  <r>
    <s v="1443216"/>
    <s v="CO2"/>
    <x v="4"/>
    <x v="5"/>
    <n v="854.89"/>
    <n v="838.13725490196077"/>
    <n v="16.752745098039213"/>
    <n v="854.9"/>
    <n v="-9.9999999999909051E-3"/>
    <n v="155.435"/>
    <n v="152.38823529411766"/>
    <n v="3.0467647058823388"/>
    <n v="155.43600000000001"/>
    <n v="-1.0000000000047748E-3"/>
  </r>
  <r>
    <s v="1443217"/>
    <s v=" "/>
    <x v="0"/>
    <x v="0"/>
    <n v="1514.66"/>
    <n v="0"/>
    <n v="1514.66"/>
    <n v="0"/>
    <n v="1514.66"/>
    <n v="0"/>
    <n v="0"/>
    <n v="0"/>
    <n v="0"/>
    <n v="0"/>
  </r>
  <r>
    <s v="1443217"/>
    <s v="OH: BULK PREP DEPREC"/>
    <x v="1"/>
    <x v="0"/>
    <n v="57.34"/>
    <n v="0"/>
    <n v="57.34"/>
    <n v="58.74"/>
    <n v="-1.3999999999999986"/>
    <n v="0"/>
    <n v="0"/>
    <n v="0"/>
    <n v="0"/>
    <n v="0"/>
  </r>
  <r>
    <s v="1443217"/>
    <s v="OH: INDIRECT DEPREC"/>
    <x v="1"/>
    <x v="0"/>
    <n v="257.18"/>
    <n v="0"/>
    <n v="257.18"/>
    <n v="263.45"/>
    <n v="-6.2699999999999818"/>
    <n v="0"/>
    <n v="0"/>
    <n v="0"/>
    <n v="0"/>
    <n v="0"/>
  </r>
  <r>
    <s v="1443217"/>
    <s v="JCL LINE 1          / MACHINE HOUR"/>
    <x v="2"/>
    <x v="0"/>
    <n v="340.83"/>
    <n v="0"/>
    <n v="340.83"/>
    <n v="589.38"/>
    <n v="-248.55"/>
    <n v="0.84"/>
    <n v="0"/>
    <n v="0.84"/>
    <n v="1.4530000000000001"/>
    <n v="-0.6130000000000001"/>
  </r>
  <r>
    <s v="1443217"/>
    <s v="OH:UNUSED CAPACITY"/>
    <x v="1"/>
    <x v="0"/>
    <n v="1832.34"/>
    <n v="0"/>
    <n v="1832.34"/>
    <n v="1876.98"/>
    <n v="-44.6400000000001"/>
    <n v="0"/>
    <n v="0"/>
    <n v="0"/>
    <n v="0"/>
    <n v="0"/>
  </r>
  <r>
    <s v="1443217"/>
    <s v="JCL LINE 1          / MACHINE DEPR"/>
    <x v="2"/>
    <x v="0"/>
    <n v="1523.76"/>
    <n v="0"/>
    <n v="1523.76"/>
    <n v="2634.94"/>
    <n v="-1111.18"/>
    <n v="0.84"/>
    <n v="0"/>
    <n v="0.84"/>
    <n v="1.4530000000000001"/>
    <n v="-0.6130000000000001"/>
  </r>
  <r>
    <s v="1443217"/>
    <s v="JCL LINE 1          / LABOUR HOURS"/>
    <x v="2"/>
    <x v="0"/>
    <n v="1794.52"/>
    <n v="0"/>
    <n v="1794.52"/>
    <n v="3103.12"/>
    <n v="-1308.5999999999999"/>
    <n v="17.64"/>
    <n v="0"/>
    <n v="17.64"/>
    <n v="30.503"/>
    <n v="-12.863"/>
  </r>
  <r>
    <s v="1443217"/>
    <s v="OVERHEAD: BULK PREP"/>
    <x v="1"/>
    <x v="0"/>
    <n v="3305.04"/>
    <n v="0"/>
    <n v="3305.04"/>
    <n v="3385.55"/>
    <n v="-80.510000000000218"/>
    <n v="0"/>
    <n v="0"/>
    <n v="0"/>
    <n v="0"/>
    <n v="0"/>
  </r>
  <r>
    <s v="1443217"/>
    <s v="OVERHEAD: INDIRECT"/>
    <x v="1"/>
    <x v="0"/>
    <n v="7245.8"/>
    <n v="0"/>
    <n v="7245.8"/>
    <n v="7422.31"/>
    <n v="-176.51000000000022"/>
    <n v="0"/>
    <n v="0"/>
    <n v="0"/>
    <n v="0"/>
    <n v="0"/>
  </r>
  <r>
    <s v="1443217"/>
    <s v="CHAMDOR RED         12X750ML        GENR"/>
    <x v="3"/>
    <x v="4"/>
    <n v="-167861.98"/>
    <n v="0"/>
    <n v="-167861.98"/>
    <n v="-167861.97"/>
    <n v="-1.0000000009313226E-2"/>
    <n v="-1045.8330000000001"/>
    <n v="0"/>
    <n v="-1045.8330000000001"/>
    <n v="-1045.8330000000001"/>
    <n v="0"/>
  </r>
  <r>
    <s v="1443217"/>
    <s v="CORK SPARK FIRST UNPRT 750"/>
    <x v="4"/>
    <x v="2"/>
    <n v="13462.52"/>
    <n v="0"/>
    <n v="13462.52"/>
    <n v="0"/>
    <n v="13462.52"/>
    <n v="10800"/>
    <n v="0"/>
    <n v="10800"/>
    <n v="0"/>
    <n v="10800"/>
  </r>
  <r>
    <s v="1443217"/>
    <s v="LAB 100X125MM 201C  S/ADH OUTER CTN"/>
    <x v="4"/>
    <x v="2"/>
    <n v="100.68"/>
    <n v="104.24752475247524"/>
    <n v="-3.5675247524752365"/>
    <n v="105.29"/>
    <n v="-4.6099999999999994"/>
    <n v="1010"/>
    <n v="1045.8326732673268"/>
    <n v="-35.832673267326754"/>
    <n v="1056.2909999999999"/>
    <n v="-46.29099999999994"/>
  </r>
  <r>
    <s v="1443217"/>
    <s v="LAB CHAMDOR RED 750 -BBEF NOIMP  V3S BCK"/>
    <x v="4"/>
    <x v="2"/>
    <n v="913.5"/>
    <n v="909.87192118226596"/>
    <n v="3.6280788177340355"/>
    <n v="923.52"/>
    <n v="-10.019999999999982"/>
    <n v="12600"/>
    <n v="12549.996059113299"/>
    <n v="50.003940886701457"/>
    <n v="12738.245999999999"/>
    <n v="-138.24599999999919"/>
  </r>
  <r>
    <s v="1443217"/>
    <s v="PAR CHIP 12X750 BN0503           V3"/>
    <x v="4"/>
    <x v="2"/>
    <n v="1087.8"/>
    <n v="1083.4825870646769"/>
    <n v="4.317412935323091"/>
    <n v="1088.9000000000001"/>
    <n v="-1.1000000000001364"/>
    <n v="1050"/>
    <n v="1045.8328358208953"/>
    <n v="4.1671641791047023"/>
    <n v="1051.0619999999999"/>
    <n v="-1.0619999999998981"/>
  </r>
  <r>
    <s v="1443217"/>
    <s v="LAB CHAMDOR RED 750      V5 BDY"/>
    <x v="4"/>
    <x v="2"/>
    <n v="1741.82"/>
    <n v="1734.9162561576354"/>
    <n v="6.9037438423645199"/>
    <n v="1760.94"/>
    <n v="-19.120000000000118"/>
    <n v="12600"/>
    <n v="12549.996059113299"/>
    <n v="50.003940886701457"/>
    <n v="12738.245999999999"/>
    <n v="-138.24599999999919"/>
  </r>
  <r>
    <s v="1443217"/>
    <s v="LAB CHAMDOR RED 750 EXP  V5 NCK"/>
    <x v="4"/>
    <x v="2"/>
    <n v="2427.39"/>
    <n v="2417.7536945812808"/>
    <n v="9.6363054187190755"/>
    <n v="2454.02"/>
    <n v="-26.630000000000109"/>
    <n v="12600"/>
    <n v="12549.996059113299"/>
    <n v="50.003940886701457"/>
    <n v="12738.245999999999"/>
    <n v="-138.24599999999919"/>
  </r>
  <r>
    <s v="1443217"/>
    <s v="WIR GENERIC TIN 36MM UNPRT GOLD LACQUER"/>
    <x v="4"/>
    <x v="2"/>
    <n v="5566.73"/>
    <n v="5099.4411764705883"/>
    <n v="467.28882352941127"/>
    <n v="5201.43"/>
    <n v="365.29999999999927"/>
    <n v="13700"/>
    <n v="12549.996078431372"/>
    <n v="1150.0039215686284"/>
    <n v="12800.995999999999"/>
    <n v="899.00400000000081"/>
  </r>
  <r>
    <s v="1443217"/>
    <s v="FOI G/JUICE      35X130 ALU 750      GLD"/>
    <x v="4"/>
    <x v="2"/>
    <n v="7230.67"/>
    <n v="7250.8866995073895"/>
    <n v="-20.216699507389421"/>
    <n v="7359.65"/>
    <n v="-128.97999999999956"/>
    <n v="12515"/>
    <n v="12549.996059113299"/>
    <n v="-34.996059113298543"/>
    <n v="12738.245999999999"/>
    <n v="-223.24599999999919"/>
  </r>
  <r>
    <s v="1443217"/>
    <s v="CTN CHAMDOR GEN 12X750 BN503 V4"/>
    <x v="4"/>
    <x v="2"/>
    <n v="8456.1"/>
    <n v="8303.911330049259"/>
    <n v="152.18866995074131"/>
    <n v="8428.4699999999993"/>
    <n v="27.630000000001019"/>
    <n v="1065"/>
    <n v="1045.8325123152708"/>
    <n v="19.167487684729167"/>
    <n v="1061.52"/>
    <n v="3.4800000000000182"/>
  </r>
  <r>
    <s v="1443217"/>
    <s v="CORK SPARK FIRST UNPRT 750 1 DISK"/>
    <x v="4"/>
    <x v="2"/>
    <n v="2080.64"/>
    <n v="13056.009950248756"/>
    <n v="-10975.369950248756"/>
    <n v="13121.29"/>
    <n v="-11040.650000000001"/>
    <n v="2000"/>
    <n v="12549.996019900496"/>
    <n v="-10549.996019900496"/>
    <n v="12612.745999999999"/>
    <n v="-10612.745999999999"/>
  </r>
  <r>
    <s v="1443217"/>
    <s v="BOT 0503 750 GRN   CORK  SPARKLING   NEW"/>
    <x v="4"/>
    <x v="2"/>
    <n v="63455.09"/>
    <n v="62943.504950495051"/>
    <n v="511.58504950494535"/>
    <n v="63572.94"/>
    <n v="-117.85000000000582"/>
    <n v="12652"/>
    <n v="12549.996039603959"/>
    <n v="102.00396039604129"/>
    <n v="12675.495999999999"/>
    <n v="-23.495999999999185"/>
  </r>
  <r>
    <s v="1443217"/>
    <s v="BULK CHAMDOR RED"/>
    <x v="4"/>
    <x v="3"/>
    <n v="42833.919999999998"/>
    <n v="42890.918866080159"/>
    <n v="-56.998866080160951"/>
    <n v="43877.41"/>
    <n v="-1043.4900000000052"/>
    <n v="9400"/>
    <n v="9412.4965786901284"/>
    <n v="-12.496578690128445"/>
    <n v="9628.9840000000004"/>
    <n v="-228.98400000000038"/>
  </r>
  <r>
    <s v="1443217"/>
    <s v="CO2"/>
    <x v="4"/>
    <x v="5"/>
    <n v="633.65"/>
    <n v="621.22549019607845"/>
    <n v="12.424509803921524"/>
    <n v="633.65"/>
    <n v="0"/>
    <n v="115.209"/>
    <n v="112.95"/>
    <n v="2.2590000000000003"/>
    <n v="115.209"/>
    <n v="0"/>
  </r>
  <r>
    <s v="1443218"/>
    <s v=" "/>
    <x v="0"/>
    <x v="0"/>
    <n v="-3931.58"/>
    <n v="0"/>
    <n v="-3931.58"/>
    <n v="0"/>
    <n v="-3931.58"/>
    <n v="0"/>
    <n v="0"/>
    <n v="0"/>
    <n v="0"/>
    <n v="0"/>
  </r>
  <r>
    <s v="1443218"/>
    <s v="OH: BULK PREP DEPREC"/>
    <x v="1"/>
    <x v="0"/>
    <n v="100.65"/>
    <n v="0"/>
    <n v="100.65"/>
    <n v="101.15"/>
    <n v="-0.5"/>
    <n v="0"/>
    <n v="0"/>
    <n v="0"/>
    <n v="0"/>
    <n v="0"/>
  </r>
  <r>
    <s v="1443218"/>
    <s v="OH: INDIRECT DEPREC"/>
    <x v="1"/>
    <x v="0"/>
    <n v="451.44"/>
    <n v="0"/>
    <n v="451.44"/>
    <n v="453.68"/>
    <n v="-2.2400000000000091"/>
    <n v="0"/>
    <n v="0"/>
    <n v="0"/>
    <n v="0"/>
    <n v="0"/>
  </r>
  <r>
    <s v="1443218"/>
    <s v="JCL LINE 1          / MACHINE HOUR"/>
    <x v="2"/>
    <x v="0"/>
    <n v="1014.38"/>
    <n v="0"/>
    <n v="1014.38"/>
    <n v="1014.95"/>
    <n v="-0.57000000000005002"/>
    <n v="2.5"/>
    <n v="0"/>
    <n v="2.5"/>
    <n v="2.5009999999999999"/>
    <n v="-9.9999999999988987E-4"/>
  </r>
  <r>
    <s v="1443218"/>
    <s v="OH:UNUSED CAPACITY"/>
    <x v="1"/>
    <x v="0"/>
    <n v="3216.35"/>
    <n v="0"/>
    <n v="3216.35"/>
    <n v="3232.29"/>
    <n v="-15.940000000000055"/>
    <n v="0"/>
    <n v="0"/>
    <n v="0"/>
    <n v="0"/>
    <n v="0"/>
  </r>
  <r>
    <s v="1443218"/>
    <s v="JCL LINE 1          / MACHINE DEPR"/>
    <x v="2"/>
    <x v="0"/>
    <n v="4535"/>
    <n v="0"/>
    <n v="4535"/>
    <n v="4537.5600000000004"/>
    <n v="-2.5600000000004002"/>
    <n v="2.5"/>
    <n v="0"/>
    <n v="2.5"/>
    <n v="2.5009999999999999"/>
    <n v="-9.9999999999988987E-4"/>
  </r>
  <r>
    <s v="1443218"/>
    <s v="JCL LINE 1          / LABOUR HOURS"/>
    <x v="2"/>
    <x v="0"/>
    <n v="5340.82"/>
    <n v="0"/>
    <n v="5340.82"/>
    <n v="5343.8"/>
    <n v="-2.9800000000004729"/>
    <n v="52.5"/>
    <n v="0"/>
    <n v="52.5"/>
    <n v="52.529000000000003"/>
    <n v="-2.9000000000003467E-2"/>
  </r>
  <r>
    <s v="1443218"/>
    <s v="OVERHEAD: BULK PREP"/>
    <x v="1"/>
    <x v="0"/>
    <n v="5801.4"/>
    <n v="0"/>
    <n v="5801.4"/>
    <n v="5830.16"/>
    <n v="-28.760000000000218"/>
    <n v="0"/>
    <n v="0"/>
    <n v="0"/>
    <n v="0"/>
    <n v="0"/>
  </r>
  <r>
    <s v="1443218"/>
    <s v="OVERHEAD: INDIRECT"/>
    <x v="1"/>
    <x v="0"/>
    <n v="12718.7"/>
    <n v="0"/>
    <n v="12718.7"/>
    <n v="12781.75"/>
    <n v="-63.049999999999272"/>
    <n v="0"/>
    <n v="0"/>
    <n v="0"/>
    <n v="0"/>
    <n v="0"/>
  </r>
  <r>
    <s v="1443218"/>
    <s v="CHAMDOR WHITE       12X750ML        GENR"/>
    <x v="3"/>
    <x v="4"/>
    <n v="-288734.2"/>
    <n v="0"/>
    <n v="-288734.2"/>
    <n v="-288734.2"/>
    <n v="0"/>
    <n v="-1801"/>
    <n v="0"/>
    <n v="-1801"/>
    <n v="-1801"/>
    <n v="0"/>
  </r>
  <r>
    <s v="1443218"/>
    <s v="CORK SPARK FIRST UNPRT 750"/>
    <x v="4"/>
    <x v="2"/>
    <n v="27059.67"/>
    <n v="0"/>
    <n v="27059.67"/>
    <n v="0"/>
    <n v="27059.67"/>
    <n v="21708"/>
    <n v="0"/>
    <n v="21708"/>
    <n v="0"/>
    <n v="21708"/>
  </r>
  <r>
    <s v="1443218"/>
    <s v="LAB 100X125MM 363C  S/ADH OUTER CTN"/>
    <x v="4"/>
    <x v="2"/>
    <n v="199.36"/>
    <n v="179.51960784313727"/>
    <n v="19.840392156862748"/>
    <n v="183.11"/>
    <n v="16.25"/>
    <n v="2000"/>
    <n v="1801"/>
    <n v="199"/>
    <n v="1837.02"/>
    <n v="162.98000000000002"/>
  </r>
  <r>
    <s v="1443218"/>
    <s v="LAB CHAMDOR WHT 750 -BBEF NOIMP  V3S BCK"/>
    <x v="4"/>
    <x v="2"/>
    <n v="1573.25"/>
    <n v="1566.8669950738915"/>
    <n v="6.3830049261084696"/>
    <n v="1590.37"/>
    <n v="-17.119999999999891"/>
    <n v="21700"/>
    <n v="21612"/>
    <n v="88"/>
    <n v="21936.18"/>
    <n v="-236.18000000000029"/>
  </r>
  <r>
    <s v="1443218"/>
    <s v="PAR CHIP 12X750 BN0503           V3"/>
    <x v="4"/>
    <x v="2"/>
    <n v="1886.55"/>
    <n v="1865.8407960199006"/>
    <n v="20.709203980099346"/>
    <n v="1875.17"/>
    <n v="11.379999999999882"/>
    <n v="1821"/>
    <n v="1801"/>
    <n v="20"/>
    <n v="1810.0050000000001"/>
    <n v="10.994999999999891"/>
  </r>
  <r>
    <s v="1443218"/>
    <s v="LAB CHAMDOR WHT 750      V4 BDY"/>
    <x v="4"/>
    <x v="2"/>
    <n v="2999.81"/>
    <n v="2987.6453201970444"/>
    <n v="12.164679802955561"/>
    <n v="3032.46"/>
    <n v="-32.650000000000091"/>
    <n v="21700"/>
    <n v="21612"/>
    <n v="88"/>
    <n v="21936.18"/>
    <n v="-236.18000000000029"/>
  </r>
  <r>
    <s v="1443218"/>
    <s v="LAB CHAMDOR WHT 750  EXP V5 NCK"/>
    <x v="4"/>
    <x v="2"/>
    <n v="4184.84"/>
    <n v="4167.8719211822663"/>
    <n v="16.96807881773384"/>
    <n v="4230.3900000000003"/>
    <n v="-45.550000000000182"/>
    <n v="21700"/>
    <n v="21612"/>
    <n v="88"/>
    <n v="21936.18"/>
    <n v="-236.18000000000029"/>
  </r>
  <r>
    <s v="1443218"/>
    <s v="WIR GENERIC TIN 36MM UNPRT GOLD LACQUER"/>
    <x v="4"/>
    <x v="2"/>
    <n v="8952.26"/>
    <n v="8781.6078431372553"/>
    <n v="170.65215686274496"/>
    <n v="8957.24"/>
    <n v="-4.9799999999995634"/>
    <n v="22032"/>
    <n v="21612"/>
    <n v="420"/>
    <n v="22044.240000000002"/>
    <n v="-12.240000000001601"/>
  </r>
  <r>
    <s v="1443218"/>
    <s v="FOI G/JUICE      35X130 ALU 750      GLD"/>
    <x v="4"/>
    <x v="2"/>
    <n v="12666.81"/>
    <n v="12486.551724137931"/>
    <n v="180.25827586206833"/>
    <n v="12673.85"/>
    <n v="-7.0400000000008731"/>
    <n v="21924"/>
    <n v="21612"/>
    <n v="312"/>
    <n v="21936.18"/>
    <n v="-12.180000000000291"/>
  </r>
  <r>
    <s v="1443218"/>
    <s v="CTN CHAMDOR GEN 12X750 BN503 V4"/>
    <x v="4"/>
    <x v="2"/>
    <n v="14609.6"/>
    <n v="14299.940886699507"/>
    <n v="309.65911330049312"/>
    <n v="14514.44"/>
    <n v="95.159999999999854"/>
    <n v="1840"/>
    <n v="1801"/>
    <n v="39"/>
    <n v="1828.0150000000001"/>
    <n v="11.9849999999999"/>
  </r>
  <r>
    <s v="1443218"/>
    <s v="CORK SPARK FIRST UNPRT 750 1 DISK"/>
    <x v="4"/>
    <x v="2"/>
    <n v="0"/>
    <n v="22483.393034825869"/>
    <n v="-22483.393034825869"/>
    <n v="22595.81"/>
    <n v="-22595.81"/>
    <n v="0"/>
    <n v="21612"/>
    <n v="-21612"/>
    <n v="21720.06"/>
    <n v="-21720.06"/>
  </r>
  <r>
    <s v="1443218"/>
    <s v="BOT 0503 750 GRN   CORK  SPARKLING   NEW"/>
    <x v="4"/>
    <x v="2"/>
    <n v="109416.4"/>
    <n v="108393.25742574257"/>
    <n v="1023.1425742574211"/>
    <n v="109477.19"/>
    <n v="-60.790000000008149"/>
    <n v="21816"/>
    <n v="21612"/>
    <n v="204"/>
    <n v="21828.12"/>
    <n v="-12.119999999998981"/>
  </r>
  <r>
    <s v="1443218"/>
    <s v="BULK CHAMDOR WHITE"/>
    <x v="4"/>
    <x v="3"/>
    <n v="74847.3"/>
    <n v="73526.539589442807"/>
    <n v="1320.7604105571954"/>
    <n v="75217.649999999994"/>
    <n v="-370.34999999999127"/>
    <n v="16500"/>
    <n v="16209"/>
    <n v="291"/>
    <n v="16581.807000000001"/>
    <n v="-81.807000000000698"/>
  </r>
  <r>
    <s v="1443218"/>
    <s v="CO2"/>
    <x v="4"/>
    <x v="5"/>
    <n v="1091.19"/>
    <n v="1069.7941176470588"/>
    <n v="21.395882352941271"/>
    <n v="1091.19"/>
    <n v="0"/>
    <n v="198.398"/>
    <n v="194.50784313725489"/>
    <n v="3.8901568627451013"/>
    <n v="198.398"/>
    <n v="0"/>
  </r>
  <r>
    <s v="1443219"/>
    <s v=" "/>
    <x v="0"/>
    <x v="0"/>
    <n v="2365.0100000000002"/>
    <n v="0"/>
    <n v="2365.0100000000002"/>
    <n v="0"/>
    <n v="2365.0100000000002"/>
    <n v="0"/>
    <n v="0"/>
    <n v="0"/>
    <n v="0"/>
    <n v="0"/>
  </r>
  <r>
    <s v="1443219"/>
    <s v="OH: BULK PREP DEPREC"/>
    <x v="1"/>
    <x v="0"/>
    <n v="89"/>
    <n v="0"/>
    <n v="89"/>
    <n v="89.86"/>
    <n v="-0.85999999999999943"/>
    <n v="0"/>
    <n v="0"/>
    <n v="0"/>
    <n v="0"/>
    <n v="0"/>
  </r>
  <r>
    <s v="1443219"/>
    <s v="OH: INDIRECT DEPREC"/>
    <x v="1"/>
    <x v="0"/>
    <n v="399.18"/>
    <n v="0"/>
    <n v="399.18"/>
    <n v="403.05"/>
    <n v="-3.8700000000000045"/>
    <n v="0"/>
    <n v="0"/>
    <n v="0"/>
    <n v="0"/>
    <n v="0"/>
  </r>
  <r>
    <s v="1443219"/>
    <s v="JCL LINE 1          / MACHINE HOUR"/>
    <x v="2"/>
    <x v="0"/>
    <n v="779.04"/>
    <n v="0"/>
    <n v="779.04"/>
    <n v="901.67"/>
    <n v="-122.63"/>
    <n v="1.92"/>
    <n v="0"/>
    <n v="1.92"/>
    <n v="2.222"/>
    <n v="-0.30200000000000005"/>
  </r>
  <r>
    <s v="1443219"/>
    <s v="OH:UNUSED CAPACITY"/>
    <x v="1"/>
    <x v="0"/>
    <n v="2844.03"/>
    <n v="0"/>
    <n v="2844.03"/>
    <n v="2871.55"/>
    <n v="-27.519999999999982"/>
    <n v="0"/>
    <n v="0"/>
    <n v="0"/>
    <n v="0"/>
    <n v="0"/>
  </r>
  <r>
    <s v="1443219"/>
    <s v="JCL LINE 1          / MACHINE DEPR"/>
    <x v="2"/>
    <x v="0"/>
    <n v="3482.88"/>
    <n v="0"/>
    <n v="3482.88"/>
    <n v="4031.14"/>
    <n v="-548.25999999999976"/>
    <n v="1.92"/>
    <n v="0"/>
    <n v="1.92"/>
    <n v="2.222"/>
    <n v="-0.30200000000000005"/>
  </r>
  <r>
    <s v="1443219"/>
    <s v="JCL LINE 1          / LABOUR HOURS"/>
    <x v="2"/>
    <x v="0"/>
    <n v="4101.75"/>
    <n v="0"/>
    <n v="4101.75"/>
    <n v="4747.3999999999996"/>
    <n v="-645.64999999999964"/>
    <n v="40.32"/>
    <n v="0"/>
    <n v="40.32"/>
    <n v="46.667000000000002"/>
    <n v="-6.3470000000000013"/>
  </r>
  <r>
    <s v="1443219"/>
    <s v="OVERHEAD: BULK PREP"/>
    <x v="1"/>
    <x v="0"/>
    <n v="5129.84"/>
    <n v="0"/>
    <n v="5129.84"/>
    <n v="5179.49"/>
    <n v="-49.649999999999636"/>
    <n v="0"/>
    <n v="0"/>
    <n v="0"/>
    <n v="0"/>
    <n v="0"/>
  </r>
  <r>
    <s v="1443219"/>
    <s v="OVERHEAD: INDIRECT"/>
    <x v="1"/>
    <x v="0"/>
    <n v="11246.41"/>
    <n v="0"/>
    <n v="11246.41"/>
    <n v="11355.25"/>
    <n v="-108.84000000000015"/>
    <n v="0"/>
    <n v="0"/>
    <n v="0"/>
    <n v="0"/>
    <n v="0"/>
  </r>
  <r>
    <s v="1443219"/>
    <s v="CHAMDOR PEACH       12X750ML        GENR"/>
    <x v="3"/>
    <x v="4"/>
    <n v="-251385.57"/>
    <n v="0"/>
    <n v="-251385.57"/>
    <n v="-251385.57"/>
    <n v="0"/>
    <n v="-1600"/>
    <n v="0"/>
    <n v="-1600"/>
    <n v="-1600"/>
    <n v="0"/>
  </r>
  <r>
    <s v="1443219"/>
    <s v="LAB 100X125MM 144C  S/ADH OUTER CTN"/>
    <x v="4"/>
    <x v="2"/>
    <n v="161.08000000000001"/>
    <n v="159.48514851485152"/>
    <n v="1.5948514851484958"/>
    <n v="161.08000000000001"/>
    <n v="0"/>
    <n v="1616"/>
    <n v="1600"/>
    <n v="16"/>
    <n v="1616"/>
    <n v="0"/>
  </r>
  <r>
    <s v="1443219"/>
    <s v="LAB CHAMDOR PEACH 750 -BBEF NOIMP V3SBCK"/>
    <x v="4"/>
    <x v="2"/>
    <n v="1399.25"/>
    <n v="1392"/>
    <n v="7.25"/>
    <n v="1412.88"/>
    <n v="-13.630000000000109"/>
    <n v="19300"/>
    <n v="19200"/>
    <n v="100"/>
    <n v="19488"/>
    <n v="-188"/>
  </r>
  <r>
    <s v="1443219"/>
    <s v="PAR CHIP 12X750 BN0503           V3"/>
    <x v="4"/>
    <x v="2"/>
    <n v="1665.89"/>
    <n v="1657.6019900497513"/>
    <n v="8.2880099502488065"/>
    <n v="1665.89"/>
    <n v="0"/>
    <n v="1608"/>
    <n v="1600"/>
    <n v="8"/>
    <n v="1608"/>
    <n v="0"/>
  </r>
  <r>
    <s v="1443219"/>
    <s v="LAB CHAMDOR PEACH 750      V5 BDY"/>
    <x v="4"/>
    <x v="2"/>
    <n v="2668.04"/>
    <n v="2654.2068965517242"/>
    <n v="13.833103448275779"/>
    <n v="2694.02"/>
    <n v="-25.980000000000018"/>
    <n v="19300"/>
    <n v="19200"/>
    <n v="100"/>
    <n v="19488"/>
    <n v="-188"/>
  </r>
  <r>
    <s v="1443219"/>
    <s v="LAB CHAMDOR PEACH 750 EXP  V5 NCK"/>
    <x v="4"/>
    <x v="2"/>
    <n v="3722"/>
    <n v="3702.7192118226599"/>
    <n v="19.280788177340128"/>
    <n v="3758.26"/>
    <n v="-36.260000000000218"/>
    <n v="19300"/>
    <n v="19200"/>
    <n v="100"/>
    <n v="19488"/>
    <n v="-188"/>
  </r>
  <r>
    <s v="1443219"/>
    <s v="WIR GENERIC TIN 36MM UNPRT GOLD LACQUER"/>
    <x v="4"/>
    <x v="2"/>
    <n v="7957.57"/>
    <n v="7801.5392156862745"/>
    <n v="156.03078431372523"/>
    <n v="7957.57"/>
    <n v="0"/>
    <n v="19584"/>
    <n v="19200"/>
    <n v="384"/>
    <n v="19584"/>
    <n v="0"/>
  </r>
  <r>
    <s v="1443219"/>
    <s v="FOI G/JUICE      35X130 ALU 750      GLD"/>
    <x v="4"/>
    <x v="2"/>
    <n v="11259.39"/>
    <n v="11092.995073891625"/>
    <n v="166.39492610837442"/>
    <n v="11259.39"/>
    <n v="0"/>
    <n v="19488"/>
    <n v="19200"/>
    <n v="288"/>
    <n v="19488"/>
    <n v="0"/>
  </r>
  <r>
    <s v="1443219"/>
    <s v="CTN CHAMDOR GEN 12X750 BN503 V4"/>
    <x v="4"/>
    <x v="2"/>
    <n v="12704"/>
    <n v="12704"/>
    <n v="0"/>
    <n v="12894.56"/>
    <n v="-190.55999999999949"/>
    <n v="1600"/>
    <n v="1600"/>
    <n v="0"/>
    <n v="1624"/>
    <n v="-24"/>
  </r>
  <r>
    <s v="1443219"/>
    <s v="CORK SPARK FIRST UNPRT 750 1 DISK"/>
    <x v="4"/>
    <x v="2"/>
    <n v="20074.009999999998"/>
    <n v="19974.139303482585"/>
    <n v="99.870696517413307"/>
    <n v="20074.009999999998"/>
    <n v="0"/>
    <n v="19296"/>
    <n v="19200"/>
    <n v="96"/>
    <n v="19296"/>
    <n v="0"/>
  </r>
  <r>
    <s v="1443219"/>
    <s v="BOT 0503 750 GRN   CORK  SPARKLING   NEW"/>
    <x v="4"/>
    <x v="2"/>
    <n v="97259.03"/>
    <n v="96296.059405940599"/>
    <n v="962.97059405939945"/>
    <n v="97259.02"/>
    <n v="9.9999999947613105E-3"/>
    <n v="19392"/>
    <n v="19200"/>
    <n v="192"/>
    <n v="19392"/>
    <n v="0"/>
  </r>
  <r>
    <s v="1443219"/>
    <s v="BULK CHAMDOR PEACH"/>
    <x v="4"/>
    <x v="3"/>
    <n v="61108.76"/>
    <n v="60312.854349951129"/>
    <n v="795.90565004887321"/>
    <n v="61700.05"/>
    <n v="-591.29000000000087"/>
    <n v="14590"/>
    <n v="14400"/>
    <n v="190"/>
    <n v="14731.2"/>
    <n v="-141.20000000000073"/>
  </r>
  <r>
    <s v="1443219"/>
    <s v="CO2"/>
    <x v="4"/>
    <x v="5"/>
    <n v="969.41"/>
    <n v="950.4019607843137"/>
    <n v="19.008039215686267"/>
    <n v="969.41"/>
    <n v="0"/>
    <n v="176.256"/>
    <n v="172.79999999999998"/>
    <n v="3.4560000000000173"/>
    <n v="176.256"/>
    <n v="0"/>
  </r>
  <r>
    <s v="1443220"/>
    <s v=" "/>
    <x v="0"/>
    <x v="0"/>
    <n v="368.46"/>
    <n v="0"/>
    <n v="368.46"/>
    <n v="0"/>
    <n v="368.46"/>
    <n v="0"/>
    <n v="0"/>
    <n v="0"/>
    <n v="0"/>
    <n v="0"/>
  </r>
  <r>
    <s v="1443220"/>
    <s v="JCL RIBBON ROOM     / MACHINE DEPR"/>
    <x v="2"/>
    <x v="0"/>
    <n v="128.55000000000001"/>
    <n v="0"/>
    <n v="128.55000000000001"/>
    <n v="130.21"/>
    <n v="-1.6599999999999966"/>
    <n v="10.95"/>
    <n v="0"/>
    <n v="10.95"/>
    <n v="11.093"/>
    <n v="-0.14300000000000068"/>
  </r>
  <r>
    <s v="1443220"/>
    <s v="JCL RIBBON ROOM     / MACHINE HOUR"/>
    <x v="2"/>
    <x v="0"/>
    <n v="330.03"/>
    <n v="0"/>
    <n v="330.03"/>
    <n v="334.33"/>
    <n v="-4.3000000000000114"/>
    <n v="10.95"/>
    <n v="0"/>
    <n v="10.95"/>
    <n v="11.093"/>
    <n v="-0.14300000000000068"/>
  </r>
  <r>
    <s v="1443220"/>
    <s v="JCL RIBBON ROOM     / LABOUR HOURS"/>
    <x v="2"/>
    <x v="0"/>
    <n v="10999.28"/>
    <n v="0"/>
    <n v="10999.28"/>
    <n v="11140.05"/>
    <n v="-140.76999999999862"/>
    <n v="109.5"/>
    <n v="0"/>
    <n v="109.5"/>
    <n v="110.901"/>
    <n v="-1.4009999999999962"/>
  </r>
  <r>
    <s v="1443220"/>
    <s v="FOI+RIBJCLEROUXLACHSN34X127ALU750PROMV2"/>
    <x v="3"/>
    <x v="2"/>
    <n v="-67934.710000000006"/>
    <n v="0"/>
    <n v="-67934.710000000006"/>
    <n v="-67934.45"/>
    <n v="-0.26000000000931323"/>
    <n v="-51570"/>
    <n v="0"/>
    <n v="-51570"/>
    <n v="-51570"/>
    <n v="0"/>
  </r>
  <r>
    <s v="1443220"/>
    <s v="RIB JCLEROUX LACHSN PROMO"/>
    <x v="4"/>
    <x v="2"/>
    <n v="10568.39"/>
    <n v="10125.76923076923"/>
    <n v="442.62076923076893"/>
    <n v="10267.530000000001"/>
    <n v="300.85999999999876"/>
    <n v="8881"/>
    <n v="8509.0502958579873"/>
    <n v="371.94970414201271"/>
    <n v="8628.1769999999997"/>
    <n v="252.82300000000032"/>
  </r>
  <r>
    <s v="1443220"/>
    <s v="FOI JCLEROUX LACHSN 34X127ALU750 PROMO"/>
    <x v="4"/>
    <x v="2"/>
    <n v="45540"/>
    <n v="45381.596059113297"/>
    <n v="158.40394088670291"/>
    <n v="46062.32"/>
    <n v="-522.31999999999971"/>
    <n v="51750"/>
    <n v="51570"/>
    <n v="180"/>
    <n v="52343.55"/>
    <n v="-593.55000000000291"/>
  </r>
  <r>
    <s v="1443221"/>
    <s v=" "/>
    <x v="0"/>
    <x v="0"/>
    <n v="625.46"/>
    <n v="0"/>
    <n v="625.46"/>
    <n v="0"/>
    <n v="625.46"/>
    <n v="0"/>
    <n v="0"/>
    <n v="0"/>
    <n v="0"/>
    <n v="0"/>
  </r>
  <r>
    <s v="1443221"/>
    <s v="JCL RIBBON ROOM     / MACHINE DEPR"/>
    <x v="2"/>
    <x v="0"/>
    <n v="35.92"/>
    <n v="0"/>
    <n v="35.92"/>
    <n v="41.13"/>
    <n v="-5.2100000000000009"/>
    <n v="3.06"/>
    <n v="0"/>
    <n v="3.06"/>
    <n v="3.504"/>
    <n v="-0.44399999999999995"/>
  </r>
  <r>
    <s v="1443221"/>
    <s v="JCL RIBBON ROOM     / MACHINE HOUR"/>
    <x v="2"/>
    <x v="0"/>
    <n v="92.23"/>
    <n v="0"/>
    <n v="92.23"/>
    <n v="105.61"/>
    <n v="-13.379999999999995"/>
    <n v="3.06"/>
    <n v="0"/>
    <n v="3.06"/>
    <n v="3.504"/>
    <n v="-0.44399999999999995"/>
  </r>
  <r>
    <s v="1443221"/>
    <s v="JCL RIBBON ROOM     / LABOUR HOURS"/>
    <x v="2"/>
    <x v="0"/>
    <n v="3073.77"/>
    <n v="0"/>
    <n v="3073.77"/>
    <n v="3518.93"/>
    <n v="-445.15999999999985"/>
    <n v="30.6"/>
    <n v="0"/>
    <n v="30.6"/>
    <n v="35.031999999999996"/>
    <n v="-4.4319999999999951"/>
  </r>
  <r>
    <s v="1443221"/>
    <s v="FOI+RIB JCLEROUX LAFLEUR NO ALC ALU 750"/>
    <x v="3"/>
    <x v="2"/>
    <n v="-16847.77"/>
    <n v="0"/>
    <n v="-16847.77"/>
    <n v="-16847.72"/>
    <n v="-4.9999999999272404E-2"/>
    <n v="-16290"/>
    <n v="0"/>
    <n v="-16290"/>
    <n v="-16290"/>
    <n v="0"/>
  </r>
  <r>
    <s v="1443221"/>
    <s v="RIB JCLEROUX        SILVER"/>
    <x v="4"/>
    <x v="2"/>
    <n v="1297.58"/>
    <n v="1297.9881656804732"/>
    <n v="-0.40816568047330293"/>
    <n v="1316.16"/>
    <n v="-18.580000000000155"/>
    <n v="2687"/>
    <n v="2687.8500986193294"/>
    <n v="-0.85009861932940112"/>
    <n v="2725.48"/>
    <n v="-38.480000000000018"/>
  </r>
  <r>
    <s v="1443221"/>
    <s v="FOI JCLEROUX LAFLEURNOALC34X127ALU750 V2"/>
    <x v="4"/>
    <x v="2"/>
    <n v="11722.81"/>
    <n v="11690.522167487685"/>
    <n v="32.287832512314708"/>
    <n v="11865.88"/>
    <n v="-143.06999999999971"/>
    <n v="16335"/>
    <n v="16289.999999999998"/>
    <n v="45.000000000001819"/>
    <n v="16534.349999999999"/>
    <n v="-199.34999999999854"/>
  </r>
  <r>
    <s v="1443222"/>
    <s v=" "/>
    <x v="0"/>
    <x v="0"/>
    <n v="1473.71"/>
    <n v="0"/>
    <n v="1473.71"/>
    <n v="0"/>
    <n v="1473.71"/>
    <n v="0"/>
    <n v="0"/>
    <n v="0"/>
    <n v="0"/>
    <n v="0"/>
  </r>
  <r>
    <s v="1443222"/>
    <s v="JCL RIBBON ROOM     / MACHINE DEPR"/>
    <x v="2"/>
    <x v="0"/>
    <n v="200.58"/>
    <n v="0"/>
    <n v="200.58"/>
    <n v="206.34"/>
    <n v="-5.7599999999999909"/>
    <n v="17.085000000000001"/>
    <n v="0"/>
    <n v="17.085000000000001"/>
    <n v="17.577999999999999"/>
    <n v="-0.49299999999999855"/>
  </r>
  <r>
    <s v="1443222"/>
    <s v="JCL RIBBON ROOM     / MACHINE HOUR"/>
    <x v="2"/>
    <x v="0"/>
    <n v="514.94000000000005"/>
    <n v="0"/>
    <n v="514.94000000000005"/>
    <n v="529.79"/>
    <n v="-14.849999999999909"/>
    <n v="17.085000000000001"/>
    <n v="0"/>
    <n v="17.085000000000001"/>
    <n v="17.577999999999999"/>
    <n v="-0.49299999999999855"/>
  </r>
  <r>
    <s v="1443222"/>
    <s v="JCL RIBBON ROOM     / LABOUR HOURS"/>
    <x v="2"/>
    <x v="0"/>
    <n v="17161.88"/>
    <n v="0"/>
    <n v="17161.88"/>
    <n v="17652.990000000002"/>
    <n v="-491.11000000000058"/>
    <n v="170.85"/>
    <n v="0"/>
    <n v="170.85"/>
    <n v="175.739"/>
    <n v="-4.88900000000001"/>
  </r>
  <r>
    <s v="1443222"/>
    <s v="FOI+RIBJCLEROUXLEDOMN34X127ALU750PROMOV2"/>
    <x v="3"/>
    <x v="2"/>
    <n v="-107652.21"/>
    <n v="0"/>
    <n v="-107652.21"/>
    <n v="-107651.8"/>
    <n v="-0.41000000000349246"/>
    <n v="-81720"/>
    <n v="0"/>
    <n v="-81720"/>
    <n v="-81720"/>
    <n v="0"/>
  </r>
  <r>
    <s v="1443222"/>
    <s v="RIB JCLEROUX  LEDOMN PROMO"/>
    <x v="4"/>
    <x v="2"/>
    <n v="16053.1"/>
    <n v="16045.719921104535"/>
    <n v="7.3800788954649761"/>
    <n v="16270.36"/>
    <n v="-217.26000000000022"/>
    <n v="13490"/>
    <n v="13483.799802761341"/>
    <n v="6.2001972386588022"/>
    <n v="13672.573"/>
    <n v="-182.57300000000032"/>
  </r>
  <r>
    <s v="1443222"/>
    <s v="FOI JCLEROUX LEDOMN 34X127 ALU750PROMOV2"/>
    <x v="4"/>
    <x v="2"/>
    <n v="72248"/>
    <n v="71913.596059113304"/>
    <n v="334.40394088669564"/>
    <n v="72992.3"/>
    <n v="-744.30000000000291"/>
    <n v="82100"/>
    <n v="81720"/>
    <n v="380"/>
    <n v="82945.8"/>
    <n v="-845.80000000000291"/>
  </r>
  <r>
    <s v="1443223"/>
    <s v=" "/>
    <x v="0"/>
    <x v="0"/>
    <n v="2605.58"/>
    <n v="0"/>
    <n v="2605.58"/>
    <n v="0"/>
    <n v="2605.58"/>
    <n v="0"/>
    <n v="0"/>
    <n v="0"/>
    <n v="0"/>
    <n v="0"/>
  </r>
  <r>
    <s v="1443223"/>
    <s v="JCL RIBBON ROOM     / MACHINE DEPR"/>
    <x v="2"/>
    <x v="0"/>
    <n v="233.39"/>
    <n v="0"/>
    <n v="233.39"/>
    <n v="249.18"/>
    <n v="-15.79000000000002"/>
    <n v="19.88"/>
    <n v="0"/>
    <n v="19.88"/>
    <n v="21.227"/>
    <n v="-1.3470000000000013"/>
  </r>
  <r>
    <s v="1443223"/>
    <s v="JCL RIBBON ROOM     / MACHINE HOUR"/>
    <x v="2"/>
    <x v="0"/>
    <n v="599.17999999999995"/>
    <n v="0"/>
    <n v="599.17999999999995"/>
    <n v="639.77"/>
    <n v="-40.590000000000032"/>
    <n v="19.88"/>
    <n v="0"/>
    <n v="19.88"/>
    <n v="21.227"/>
    <n v="-1.3470000000000013"/>
  </r>
  <r>
    <s v="1443223"/>
    <s v="JCL RIBBON ROOM     / LABOUR HOURS"/>
    <x v="2"/>
    <x v="0"/>
    <n v="19969.46"/>
    <n v="0"/>
    <n v="19969.46"/>
    <n v="21317.74"/>
    <n v="-1348.2800000000025"/>
    <n v="198.8"/>
    <n v="0"/>
    <n v="198.8"/>
    <n v="212.22200000000001"/>
    <n v="-13.421999999999997"/>
  </r>
  <r>
    <s v="1443223"/>
    <s v="FOI+RIBJCLEROUXLEDOMN34X127ALU750PROMOV2"/>
    <x v="3"/>
    <x v="2"/>
    <n v="-130000.71"/>
    <n v="0"/>
    <n v="-130000.71"/>
    <n v="-130000.22"/>
    <n v="-0.49000000000523869"/>
    <n v="-98685"/>
    <n v="0"/>
    <n v="-98685"/>
    <n v="-98685"/>
    <n v="0"/>
  </r>
  <r>
    <s v="1443223"/>
    <s v="RIB JCLEROUX  LEDOMN PROMO"/>
    <x v="4"/>
    <x v="2"/>
    <n v="19385.099999999999"/>
    <n v="19376.794871794871"/>
    <n v="8.3051282051274029"/>
    <n v="19648.07"/>
    <n v="-262.97000000000116"/>
    <n v="16290"/>
    <n v="16283.024654832348"/>
    <n v="6.9753451676515397"/>
    <n v="16510.987000000001"/>
    <n v="-220.98700000000099"/>
  </r>
  <r>
    <s v="1443223"/>
    <s v="FOI JCLEROUX LEDOMN 34X127 ALU750PROMOV2"/>
    <x v="4"/>
    <x v="2"/>
    <n v="87208"/>
    <n v="86842.798029556652"/>
    <n v="365.20197044334782"/>
    <n v="88145.44"/>
    <n v="-937.44000000000233"/>
    <n v="99100"/>
    <n v="98685"/>
    <n v="415"/>
    <n v="100165.27499999999"/>
    <n v="-1065.2749999999942"/>
  </r>
  <r>
    <s v="1443224"/>
    <s v=" "/>
    <x v="0"/>
    <x v="0"/>
    <n v="1021.92"/>
    <n v="0"/>
    <n v="1021.92"/>
    <n v="0"/>
    <n v="1021.92"/>
    <n v="0"/>
    <n v="0"/>
    <n v="0"/>
    <n v="0"/>
    <n v="0"/>
  </r>
  <r>
    <s v="1443224"/>
    <s v="JCL RIBBON ROOM     / MACHINE DEPR"/>
    <x v="2"/>
    <x v="0"/>
    <n v="119.75"/>
    <n v="0"/>
    <n v="119.75"/>
    <n v="128.4"/>
    <n v="-8.6500000000000057"/>
    <n v="10.199999999999999"/>
    <n v="0"/>
    <n v="10.199999999999999"/>
    <n v="10.938000000000001"/>
    <n v="-0.73800000000000132"/>
  </r>
  <r>
    <s v="1443224"/>
    <s v="JCL RIBBON ROOM     / MACHINE HOUR"/>
    <x v="2"/>
    <x v="0"/>
    <n v="307.43"/>
    <n v="0"/>
    <n v="307.43"/>
    <n v="329.66"/>
    <n v="-22.230000000000018"/>
    <n v="10.199999999999999"/>
    <n v="0"/>
    <n v="10.199999999999999"/>
    <n v="10.938000000000001"/>
    <n v="-0.73800000000000132"/>
  </r>
  <r>
    <s v="1443224"/>
    <s v="JCL RIBBON ROOM     / LABOUR HOURS"/>
    <x v="2"/>
    <x v="0"/>
    <n v="10245.9"/>
    <n v="0"/>
    <n v="10245.9"/>
    <n v="10984.52"/>
    <n v="-738.6200000000008"/>
    <n v="102"/>
    <n v="0"/>
    <n v="102"/>
    <n v="109.35299999999999"/>
    <n v="-7.3529999999999944"/>
  </r>
  <r>
    <s v="1443224"/>
    <s v="FOI+RIB JCLEROUXLEDOMN34X127ALU750REDGLD"/>
    <x v="3"/>
    <x v="2"/>
    <n v="-51110.35"/>
    <n v="0"/>
    <n v="-51110.35"/>
    <n v="-51110.3"/>
    <n v="-4.9999999995634425E-2"/>
    <n v="-50850"/>
    <n v="0"/>
    <n v="-50850"/>
    <n v="-50850"/>
    <n v="0"/>
  </r>
  <r>
    <s v="1443224"/>
    <s v="RIB JCLEROUX     RED"/>
    <x v="4"/>
    <x v="2"/>
    <n v="4305"/>
    <n v="4249.4082840236679"/>
    <n v="55.591715976332125"/>
    <n v="4308.8999999999996"/>
    <n v="-3.8999999999996362"/>
    <n v="8500"/>
    <n v="8390.2495069033521"/>
    <n v="109.75049309664792"/>
    <n v="8507.7129999999997"/>
    <n v="-7.7129999999997381"/>
  </r>
  <r>
    <s v="1443224"/>
    <s v="FOI JCLEROUX LEDOMN 34X127ALU750REDGLDV3"/>
    <x v="4"/>
    <x v="2"/>
    <n v="35110.35"/>
    <n v="34836.315270935964"/>
    <n v="274.03472906403476"/>
    <n v="35358.86"/>
    <n v="-248.51000000000204"/>
    <n v="51250"/>
    <n v="50850"/>
    <n v="400"/>
    <n v="51612.75"/>
    <n v="-362.75"/>
  </r>
  <r>
    <s v="1443339"/>
    <s v=" "/>
    <x v="0"/>
    <x v="0"/>
    <n v="30955.62"/>
    <n v="0"/>
    <n v="30955.62"/>
    <n v="0"/>
    <n v="30955.62"/>
    <n v="0"/>
    <n v="0"/>
    <n v="0"/>
    <n v="0"/>
    <n v="0"/>
  </r>
  <r>
    <s v="1443339"/>
    <s v="OH: BULK PREP DEPREC"/>
    <x v="1"/>
    <x v="0"/>
    <n v="1123.42"/>
    <n v="0"/>
    <n v="1123.42"/>
    <n v="1127.77"/>
    <n v="-4.3499999999999091"/>
    <n v="0"/>
    <n v="0"/>
    <n v="0"/>
    <n v="0"/>
    <n v="0"/>
  </r>
  <r>
    <s v="1443339"/>
    <s v="OH: INDIRECT DEPREC"/>
    <x v="1"/>
    <x v="0"/>
    <n v="5038.8100000000004"/>
    <n v="0"/>
    <n v="5038.8100000000004"/>
    <n v="5058.3100000000004"/>
    <n v="-19.5"/>
    <n v="0"/>
    <n v="0"/>
    <n v="0"/>
    <n v="0"/>
    <n v="0"/>
  </r>
  <r>
    <s v="1443339"/>
    <s v="JCL LINE 1          / MACHINE HOUR"/>
    <x v="2"/>
    <x v="0"/>
    <n v="11361.02"/>
    <n v="0"/>
    <n v="11361.02"/>
    <n v="11361.31"/>
    <n v="-0.28999999999905413"/>
    <n v="28"/>
    <n v="0"/>
    <n v="28"/>
    <n v="28.001000000000001"/>
    <n v="-1.0000000000012221E-3"/>
  </r>
  <r>
    <s v="1443339"/>
    <s v="OH:UNUSED CAPACITY"/>
    <x v="1"/>
    <x v="0"/>
    <n v="35899.67"/>
    <n v="0"/>
    <n v="35899.67"/>
    <n v="36038.620000000003"/>
    <n v="-138.95000000000437"/>
    <n v="0"/>
    <n v="0"/>
    <n v="0"/>
    <n v="0"/>
    <n v="0"/>
  </r>
  <r>
    <s v="1443339"/>
    <s v="JCL LINE 1          / MACHINE DEPR"/>
    <x v="2"/>
    <x v="0"/>
    <n v="50792"/>
    <n v="0"/>
    <n v="50792"/>
    <n v="50793.38"/>
    <n v="-1.3799999999973807"/>
    <n v="28"/>
    <n v="0"/>
    <n v="28"/>
    <n v="28.001000000000001"/>
    <n v="-1.0000000000012221E-3"/>
  </r>
  <r>
    <s v="1443339"/>
    <s v="JCL LINE 1          / LABOUR HOURS"/>
    <x v="2"/>
    <x v="0"/>
    <n v="59817.25"/>
    <n v="0"/>
    <n v="59817.25"/>
    <n v="59817.19"/>
    <n v="5.9999999997671694E-2"/>
    <n v="588"/>
    <n v="0"/>
    <n v="588"/>
    <n v="588"/>
    <n v="0"/>
  </r>
  <r>
    <s v="1443339"/>
    <s v="OVERHEAD: BULK PREP"/>
    <x v="1"/>
    <x v="0"/>
    <n v="64753.120000000003"/>
    <n v="0"/>
    <n v="64753.120000000003"/>
    <n v="65003.74"/>
    <n v="-250.61999999999534"/>
    <n v="0"/>
    <n v="0"/>
    <n v="0"/>
    <n v="0"/>
    <n v="0"/>
  </r>
  <r>
    <s v="1443339"/>
    <s v="OVERHEAD: INDIRECT"/>
    <x v="1"/>
    <x v="0"/>
    <n v="141961.45000000001"/>
    <n v="0"/>
    <n v="141961.45000000001"/>
    <n v="142510.9"/>
    <n v="-549.44999999998254"/>
    <n v="0"/>
    <n v="0"/>
    <n v="0"/>
    <n v="0"/>
    <n v="0"/>
  </r>
  <r>
    <s v="1443339"/>
    <s v="JCLEROUX LEDOMN 12X750ML ANGL  PROMO"/>
    <x v="3"/>
    <x v="4"/>
    <n v="-3710291.27"/>
    <n v="0"/>
    <n v="-3710291.27"/>
    <n v="-3710290.57"/>
    <n v="-0.70000000018626451"/>
    <n v="-20440"/>
    <n v="0"/>
    <n v="-20440"/>
    <n v="-20440"/>
    <n v="0"/>
  </r>
  <r>
    <s v="1443339"/>
    <s v="LAB 100X125MMWHT SEMI-GLOSSS/ADHOUTERCTN"/>
    <x v="4"/>
    <x v="2"/>
    <n v="1970.1"/>
    <n v="0"/>
    <n v="1970.1"/>
    <n v="0"/>
    <n v="1970.1"/>
    <n v="23145"/>
    <n v="0"/>
    <n v="23145"/>
    <n v="0"/>
    <n v="23145"/>
  </r>
  <r>
    <s v="1443339"/>
    <s v="LAB 100X160MM S/ADH OUTER CTN SOL PROMO"/>
    <x v="4"/>
    <x v="2"/>
    <n v="0"/>
    <n v="10015.598039215687"/>
    <n v="-10015.598039215687"/>
    <n v="10215.91"/>
    <n v="-10215.91"/>
    <n v="0"/>
    <n v="40880"/>
    <n v="-40880"/>
    <n v="41697.599999999999"/>
    <n v="-41697.599999999999"/>
  </r>
  <r>
    <s v="1443339"/>
    <s v="LAB JCLEROUX LEDOMN 750 7.5% ANGL V4 BCK"/>
    <x v="4"/>
    <x v="2"/>
    <n v="13455.86"/>
    <n v="13443.793103448275"/>
    <n v="12.066896551725222"/>
    <n v="13645.45"/>
    <n v="-189.59000000000015"/>
    <n v="245500"/>
    <n v="245280"/>
    <n v="220"/>
    <n v="248959.2"/>
    <n v="-3459.2000000000116"/>
  </r>
  <r>
    <s v="1443339"/>
    <s v="PAR CHIP 12X750 BN0503           V3"/>
    <x v="4"/>
    <x v="2"/>
    <n v="20259.009999999998"/>
    <n v="20256.039800995026"/>
    <n v="2.9701990049725282"/>
    <n v="20357.32"/>
    <n v="-98.31000000000131"/>
    <n v="20443"/>
    <n v="20440"/>
    <n v="3"/>
    <n v="20542.2"/>
    <n v="-99.200000000000728"/>
  </r>
  <r>
    <s v="1443339"/>
    <s v="LAB JCLEROUX LEDOMN 750 V6 BDY"/>
    <x v="4"/>
    <x v="2"/>
    <n v="61428.22"/>
    <n v="58410.97536945813"/>
    <n v="3017.2446305418707"/>
    <n v="59287.14"/>
    <n v="2141.0800000000017"/>
    <n v="257950"/>
    <n v="245280"/>
    <n v="12670"/>
    <n v="248959.2"/>
    <n v="8990.7999999999884"/>
  </r>
  <r>
    <s v="1443339"/>
    <s v="LAB JCLEROUX GEN  750  NCK PROMO"/>
    <x v="4"/>
    <x v="2"/>
    <n v="70073.100000000006"/>
    <n v="69868.009852216754"/>
    <n v="205.09014778325218"/>
    <n v="70916.03"/>
    <n v="-842.92999999999302"/>
    <n v="246000"/>
    <n v="245280"/>
    <n v="720"/>
    <n v="248959.2"/>
    <n v="-2959.2000000000116"/>
  </r>
  <r>
    <s v="1443339"/>
    <s v="WIR JCLEROUX GEN SPARK       750&amp;1.5L V2"/>
    <x v="4"/>
    <x v="2"/>
    <n v="115807.8"/>
    <n v="115328.20588235294"/>
    <n v="479.59411764706601"/>
    <n v="117634.77"/>
    <n v="-1826.9700000000012"/>
    <n v="246300"/>
    <n v="245280"/>
    <n v="1020"/>
    <n v="250185.60000000001"/>
    <n v="-3885.6000000000058"/>
  </r>
  <r>
    <s v="1443339"/>
    <s v="CTN JCLEROUXLEDOMN GEN 12X750 BN503PROMO"/>
    <x v="4"/>
    <x v="2"/>
    <n v="128469.96"/>
    <n v="128363.20197044335"/>
    <n v="106.75802955665858"/>
    <n v="130288.65"/>
    <n v="-1818.6899999999878"/>
    <n v="20457"/>
    <n v="20439.999999999996"/>
    <n v="17.000000000003638"/>
    <n v="20746.599999999999"/>
    <n v="-289.59999999999854"/>
  </r>
  <r>
    <s v="1443339"/>
    <s v="CORK SPARK FIRST UNPRT 750 1 DISK"/>
    <x v="4"/>
    <x v="2"/>
    <n v="258519.52"/>
    <n v="255169.69154228855"/>
    <n v="3349.8284577114391"/>
    <n v="256445.54"/>
    <n v="2073.9799999999814"/>
    <n v="248500"/>
    <n v="245280"/>
    <n v="3220"/>
    <n v="246506.4"/>
    <n v="1993.6000000000058"/>
  </r>
  <r>
    <s v="1443339"/>
    <s v="FOI+RIBJCLEROUXLEDOMN34X127ALU750PROMOV2"/>
    <x v="4"/>
    <x v="2"/>
    <n v="322396.76"/>
    <n v="323113.47783251229"/>
    <n v="-716.71783251228044"/>
    <n v="327960.18"/>
    <n v="-5563.4199999999837"/>
    <n v="244735"/>
    <n v="245280"/>
    <n v="-545"/>
    <n v="248959.2"/>
    <n v="-4224.2000000000116"/>
  </r>
  <r>
    <s v="1443339"/>
    <s v="BOT 0503 750 GRN   CORK  SPARKLING   NEW"/>
    <x v="4"/>
    <x v="2"/>
    <n v="1231014.78"/>
    <n v="1230182.2178217822"/>
    <n v="832.56217821780592"/>
    <n v="1242484.04"/>
    <n v="-11469.260000000009"/>
    <n v="245446"/>
    <n v="245280"/>
    <n v="166"/>
    <n v="247732.8"/>
    <n v="-2286.7999999999884"/>
  </r>
  <r>
    <s v="1443339"/>
    <s v="BULK JCLEROUX LED"/>
    <x v="4"/>
    <x v="3"/>
    <n v="1072809.6100000001"/>
    <n v="1071602.1393034824"/>
    <n v="1207.470696517732"/>
    <n v="1076960.1499999999"/>
    <n v="-4150.5399999998044"/>
    <n v="184167"/>
    <n v="183960"/>
    <n v="207"/>
    <n v="184879.8"/>
    <n v="-712.79999999998836"/>
  </r>
  <r>
    <s v="1443339"/>
    <s v="CO2"/>
    <x v="4"/>
    <x v="5"/>
    <n v="12384.19"/>
    <n v="12141.362745098038"/>
    <n v="242.82725490196208"/>
    <n v="12384.19"/>
    <n v="0"/>
    <n v="2251.6709999999998"/>
    <n v="2207.5196078431372"/>
    <n v="44.151392156862585"/>
    <n v="2251.67"/>
    <n v="9.9999999974897946E-4"/>
  </r>
  <r>
    <s v="1443340"/>
    <s v=" "/>
    <x v="0"/>
    <x v="0"/>
    <n v="38393.440000000002"/>
    <n v="0"/>
    <n v="38393.440000000002"/>
    <n v="0"/>
    <n v="38393.440000000002"/>
    <n v="0"/>
    <n v="0"/>
    <n v="0"/>
    <n v="0"/>
    <n v="0"/>
  </r>
  <r>
    <s v="1443340"/>
    <s v="OH: BULK PREP DEPREC"/>
    <x v="1"/>
    <x v="0"/>
    <n v="1402.7"/>
    <n v="0"/>
    <n v="1402.7"/>
    <n v="1409.71"/>
    <n v="-7.0099999999999909"/>
    <n v="0"/>
    <n v="0"/>
    <n v="0"/>
    <n v="0"/>
    <n v="0"/>
  </r>
  <r>
    <s v="1443340"/>
    <s v="OH: INDIRECT DEPREC"/>
    <x v="1"/>
    <x v="0"/>
    <n v="6291.43"/>
    <n v="0"/>
    <n v="6291.43"/>
    <n v="6322.89"/>
    <n v="-31.460000000000036"/>
    <n v="0"/>
    <n v="0"/>
    <n v="0"/>
    <n v="0"/>
    <n v="0"/>
  </r>
  <r>
    <s v="1443340"/>
    <s v="JCL LINE 1          / MACHINE HOUR"/>
    <x v="2"/>
    <x v="0"/>
    <n v="12375.39"/>
    <n v="0"/>
    <n v="12375.39"/>
    <n v="14201.64"/>
    <n v="-1826.25"/>
    <n v="30.5"/>
    <n v="0"/>
    <n v="30.5"/>
    <n v="35.000999999999998"/>
    <n v="-4.5009999999999977"/>
  </r>
  <r>
    <s v="1443340"/>
    <s v="OH:UNUSED CAPACITY"/>
    <x v="1"/>
    <x v="0"/>
    <n v="44824.15"/>
    <n v="0"/>
    <n v="44824.15"/>
    <n v="45048.27"/>
    <n v="-224.11999999999534"/>
    <n v="0"/>
    <n v="0"/>
    <n v="0"/>
    <n v="0"/>
    <n v="0"/>
  </r>
  <r>
    <s v="1443340"/>
    <s v="JCL LINE 1          / MACHINE DEPR"/>
    <x v="2"/>
    <x v="0"/>
    <n v="55327"/>
    <n v="0"/>
    <n v="55327"/>
    <n v="63491.72"/>
    <n v="-8164.7200000000012"/>
    <n v="30.5"/>
    <n v="0"/>
    <n v="30.5"/>
    <n v="35.000999999999998"/>
    <n v="-4.5009999999999977"/>
  </r>
  <r>
    <s v="1443340"/>
    <s v="JCL LINE 1          / LABOUR HOURS"/>
    <x v="2"/>
    <x v="0"/>
    <n v="65158.07"/>
    <n v="0"/>
    <n v="65158.07"/>
    <n v="74771.490000000005"/>
    <n v="-9613.4200000000055"/>
    <n v="640.5"/>
    <n v="0"/>
    <n v="640.5"/>
    <n v="734.99900000000002"/>
    <n v="-94.499000000000024"/>
  </r>
  <r>
    <s v="1443340"/>
    <s v="OVERHEAD: BULK PREP"/>
    <x v="1"/>
    <x v="0"/>
    <n v="80850.42"/>
    <n v="0"/>
    <n v="80850.42"/>
    <n v="81254.67"/>
    <n v="-404.25"/>
    <n v="0"/>
    <n v="0"/>
    <n v="0"/>
    <n v="0"/>
    <n v="0"/>
  </r>
  <r>
    <s v="1443340"/>
    <s v="OVERHEAD: INDIRECT"/>
    <x v="1"/>
    <x v="0"/>
    <n v="177252.36"/>
    <n v="0"/>
    <n v="177252.36"/>
    <n v="178138.62"/>
    <n v="-886.26000000000931"/>
    <n v="0"/>
    <n v="0"/>
    <n v="0"/>
    <n v="0"/>
    <n v="0"/>
  </r>
  <r>
    <s v="1443340"/>
    <s v="JCLEROUX LEDOMN 12X750ML ANGL  PROMO"/>
    <x v="3"/>
    <x v="4"/>
    <n v="-4647902.7"/>
    <n v="0"/>
    <n v="-4647902.7"/>
    <n v="-4647902.78"/>
    <n v="8.0000000074505806E-2"/>
    <n v="-25550"/>
    <n v="0"/>
    <n v="-25550"/>
    <n v="-25550"/>
    <n v="0"/>
  </r>
  <r>
    <s v="1443340"/>
    <s v="LAB 100X125MMWHT SEMI-GLOSSS/ADHOUTERCTN"/>
    <x v="4"/>
    <x v="2"/>
    <n v="2446.09"/>
    <n v="2174.8118811881186"/>
    <n v="271.27811881188154"/>
    <n v="2196.56"/>
    <n v="249.5300000000002"/>
    <n v="28737"/>
    <n v="25550"/>
    <n v="3187"/>
    <n v="25805.5"/>
    <n v="2931.5"/>
  </r>
  <r>
    <s v="1443340"/>
    <s v="LAB JCLEROUX LEDOMN 750 7.5% ANGL V4 BCK"/>
    <x v="4"/>
    <x v="2"/>
    <n v="16854.080000000002"/>
    <n v="16804.748768472906"/>
    <n v="49.331231527095952"/>
    <n v="17056.82"/>
    <n v="-202.73999999999796"/>
    <n v="307500"/>
    <n v="306600"/>
    <n v="900"/>
    <n v="311199"/>
    <n v="-3699"/>
  </r>
  <r>
    <s v="1443340"/>
    <s v="PAR CHIP 12X750 BN0503           V3"/>
    <x v="4"/>
    <x v="2"/>
    <n v="26498.799999999999"/>
    <n v="26469.800995024874"/>
    <n v="28.99900497512499"/>
    <n v="26602.15"/>
    <n v="-103.35000000000218"/>
    <n v="25578"/>
    <n v="25550"/>
    <n v="28"/>
    <n v="25677.75"/>
    <n v="-99.75"/>
  </r>
  <r>
    <s v="1443340"/>
    <s v="LAB JCLEROUX LEDOMN 750 V6 BDY"/>
    <x v="4"/>
    <x v="2"/>
    <n v="73108.98"/>
    <n v="73013.724137931029"/>
    <n v="95.255862068966962"/>
    <n v="74108.929999999993"/>
    <n v="-999.94999999999709"/>
    <n v="307000"/>
    <n v="306600"/>
    <n v="400"/>
    <n v="311199"/>
    <n v="-4199"/>
  </r>
  <r>
    <s v="1443340"/>
    <s v="LAB JCLEROUX GEN  750  NCK PROMO"/>
    <x v="4"/>
    <x v="2"/>
    <n v="87591.38"/>
    <n v="87335.014778325116"/>
    <n v="256.36522167488874"/>
    <n v="88645.04"/>
    <n v="-1053.6599999999889"/>
    <n v="307500"/>
    <n v="306600"/>
    <n v="900"/>
    <n v="311199"/>
    <n v="-3699"/>
  </r>
  <r>
    <s v="1443340"/>
    <s v="WIR JCLEROUX GEN SPARK       750&amp;1.5L V2"/>
    <x v="4"/>
    <x v="2"/>
    <n v="144222.32999999999"/>
    <n v="144160.25490196078"/>
    <n v="62.075098039204022"/>
    <n v="147043.46"/>
    <n v="-2821.1300000000047"/>
    <n v="306732"/>
    <n v="306600"/>
    <n v="132"/>
    <n v="312732"/>
    <n v="-6000"/>
  </r>
  <r>
    <s v="1443340"/>
    <s v="CTN JCLEROUXLEDOMN GEN 12X750 BN503PROMO"/>
    <x v="4"/>
    <x v="2"/>
    <n v="160981.51999999999"/>
    <n v="160454"/>
    <n v="527.51999999998952"/>
    <n v="162860.81"/>
    <n v="-1879.2900000000081"/>
    <n v="25634"/>
    <n v="25550"/>
    <n v="84"/>
    <n v="25933.25"/>
    <n v="-299.25"/>
  </r>
  <r>
    <s v="1443340"/>
    <s v="CORK SPARK FIRST UNPRT 750 1 DISK"/>
    <x v="4"/>
    <x v="2"/>
    <n v="322083.08"/>
    <n v="318962.10945273633"/>
    <n v="3120.9705472636851"/>
    <n v="320556.92"/>
    <n v="1526.1600000000326"/>
    <n v="309600"/>
    <n v="306600"/>
    <n v="3000"/>
    <n v="308133"/>
    <n v="1467"/>
  </r>
  <r>
    <s v="1443340"/>
    <s v="FOI+RIBJCLEROUXLEDOMN34X127ALU750PROMOV2"/>
    <x v="4"/>
    <x v="2"/>
    <n v="436860.52"/>
    <n v="423061.70443349757"/>
    <n v="13798.815566502453"/>
    <n v="429407.63"/>
    <n v="7452.890000000014"/>
    <n v="316600"/>
    <n v="306600"/>
    <n v="10000"/>
    <n v="311199"/>
    <n v="5401"/>
  </r>
  <r>
    <s v="1443340"/>
    <s v="BOT 0503 750 GRN   CORK  SPARKLING   NEW"/>
    <x v="4"/>
    <x v="2"/>
    <n v="1540395.98"/>
    <n v="1537727.7722772278"/>
    <n v="2668.2077227721456"/>
    <n v="1553105.05"/>
    <n v="-12709.070000000065"/>
    <n v="307132"/>
    <n v="306600"/>
    <n v="532"/>
    <n v="309666"/>
    <n v="-2534"/>
  </r>
  <r>
    <s v="1443340"/>
    <s v="BULK JCLEROUX LED"/>
    <x v="4"/>
    <x v="3"/>
    <n v="1339504.74"/>
    <n v="1339502.6666666667"/>
    <n v="2.0733333332464099"/>
    <n v="1346200.18"/>
    <n v="-6695.4399999999441"/>
    <n v="229950"/>
    <n v="229950"/>
    <n v="0"/>
    <n v="231099.75"/>
    <n v="-1149.75"/>
  </r>
  <r>
    <s v="1443340"/>
    <s v="CO2"/>
    <x v="4"/>
    <x v="5"/>
    <n v="15480.24"/>
    <n v="15176.696078431372"/>
    <n v="303.54392156862741"/>
    <n v="15480.23"/>
    <n v="1.0000000000218279E-2"/>
    <n v="2814.5880000000002"/>
    <n v="2759.4000000000005"/>
    <n v="55.187999999999647"/>
    <n v="2814.5880000000002"/>
    <n v="0"/>
  </r>
  <r>
    <s v="1443341"/>
    <s v=" "/>
    <x v="0"/>
    <x v="0"/>
    <n v="89.71"/>
    <n v="0"/>
    <n v="89.71"/>
    <n v="0"/>
    <n v="89.71"/>
    <n v="0"/>
    <n v="0"/>
    <n v="0"/>
    <n v="0"/>
    <n v="0"/>
  </r>
  <r>
    <s v="1443341"/>
    <s v="OH: BULK PREP DEPREC"/>
    <x v="1"/>
    <x v="0"/>
    <n v="559.16"/>
    <n v="0"/>
    <n v="559.16"/>
    <n v="565.04"/>
    <n v="-5.8799999999999955"/>
    <n v="0"/>
    <n v="0"/>
    <n v="0"/>
    <n v="0"/>
    <n v="0"/>
  </r>
  <r>
    <s v="1443341"/>
    <s v="OH: INDIRECT DEPREC"/>
    <x v="1"/>
    <x v="0"/>
    <n v="2507.98"/>
    <n v="0"/>
    <n v="2507.98"/>
    <n v="2534.35"/>
    <n v="-26.369999999999891"/>
    <n v="0"/>
    <n v="0"/>
    <n v="0"/>
    <n v="0"/>
    <n v="0"/>
  </r>
  <r>
    <s v="1443341"/>
    <s v="JCL LINE 1          / MACHINE HOUR"/>
    <x v="2"/>
    <x v="0"/>
    <n v="5177.37"/>
    <n v="0"/>
    <n v="5177.37"/>
    <n v="5692.33"/>
    <n v="-514.96"/>
    <n v="12.76"/>
    <n v="0"/>
    <n v="12.76"/>
    <n v="14.029"/>
    <n v="-1.2690000000000001"/>
  </r>
  <r>
    <s v="1443341"/>
    <s v="OH:UNUSED CAPACITY"/>
    <x v="1"/>
    <x v="0"/>
    <n v="17868.45"/>
    <n v="0"/>
    <n v="17868.45"/>
    <n v="18056.34"/>
    <n v="-187.88999999999942"/>
    <n v="0"/>
    <n v="0"/>
    <n v="0"/>
    <n v="0"/>
    <n v="0"/>
  </r>
  <r>
    <s v="1443341"/>
    <s v="JCL LINE 1          / MACHINE DEPR"/>
    <x v="2"/>
    <x v="0"/>
    <n v="23146.639999999999"/>
    <n v="0"/>
    <n v="23146.639999999999"/>
    <n v="25448.87"/>
    <n v="-2302.2299999999996"/>
    <n v="12.76"/>
    <n v="0"/>
    <n v="12.76"/>
    <n v="14.029"/>
    <n v="-1.2690000000000001"/>
  </r>
  <r>
    <s v="1443341"/>
    <s v="JCL LINE 1          / LABOUR HOURS"/>
    <x v="2"/>
    <x v="0"/>
    <n v="27259.57"/>
    <n v="0"/>
    <n v="27259.57"/>
    <n v="29970.05"/>
    <n v="-2710.4799999999996"/>
    <n v="267.95999999999998"/>
    <n v="0"/>
    <n v="267.95999999999998"/>
    <n v="294.60399999999998"/>
    <n v="-26.644000000000005"/>
  </r>
  <r>
    <s v="1443341"/>
    <s v="OVERHEAD: BULK PREP"/>
    <x v="1"/>
    <x v="0"/>
    <n v="32229.77"/>
    <n v="0"/>
    <n v="32229.77"/>
    <n v="32568.65"/>
    <n v="-338.88000000000102"/>
    <n v="0"/>
    <n v="0"/>
    <n v="0"/>
    <n v="0"/>
    <n v="0"/>
  </r>
  <r>
    <s v="1443341"/>
    <s v="OVERHEAD: INDIRECT"/>
    <x v="1"/>
    <x v="0"/>
    <n v="70658.899999999994"/>
    <n v="0"/>
    <n v="70658.899999999994"/>
    <n v="71401.86"/>
    <n v="-742.9600000000064"/>
    <n v="0"/>
    <n v="0"/>
    <n v="0"/>
    <n v="0"/>
    <n v="0"/>
  </r>
  <r>
    <s v="1443341"/>
    <s v="JCLEROUX LEDOMN 12X750ML ANGL  PROMO"/>
    <x v="3"/>
    <x v="4"/>
    <n v="-1862981.27"/>
    <n v="0"/>
    <n v="-1862981.27"/>
    <n v="-1862981.3"/>
    <n v="3.0000000027939677E-2"/>
    <n v="-10241"/>
    <n v="0"/>
    <n v="-10241"/>
    <n v="-10241"/>
    <n v="0"/>
  </r>
  <r>
    <s v="1443341"/>
    <s v="CORK SPARK FIRST UNPRT 750"/>
    <x v="4"/>
    <x v="2"/>
    <n v="92866.48"/>
    <n v="0"/>
    <n v="92866.48"/>
    <n v="0"/>
    <n v="92866.48"/>
    <n v="74500"/>
    <n v="0"/>
    <n v="74500"/>
    <n v="0"/>
    <n v="74500"/>
  </r>
  <r>
    <s v="1443341"/>
    <s v="LAB 100X125MMWHT SEMI-GLOSSS/ADHOUTERCTN"/>
    <x v="4"/>
    <x v="2"/>
    <n v="955.04"/>
    <n v="871.71287128712868"/>
    <n v="83.327128712871286"/>
    <n v="880.43"/>
    <n v="74.610000000000014"/>
    <n v="11220"/>
    <n v="10241"/>
    <n v="979"/>
    <n v="10343.41"/>
    <n v="876.59000000000015"/>
  </r>
  <r>
    <s v="1443341"/>
    <s v="LAB JCLEROUX LEDOMN 750 7.5% ANGL V4 BCK"/>
    <x v="4"/>
    <x v="2"/>
    <n v="6755.33"/>
    <n v="6735.7142857142853"/>
    <n v="19.615714285714603"/>
    <n v="6836.75"/>
    <n v="-81.420000000000073"/>
    <n v="123250"/>
    <n v="122892"/>
    <n v="358"/>
    <n v="124735.38"/>
    <n v="-1485.3800000000047"/>
  </r>
  <r>
    <s v="1443341"/>
    <s v="PAR CHIP 12X750 BN0503           V3"/>
    <x v="4"/>
    <x v="2"/>
    <n v="10615.89"/>
    <n v="10609.671641791045"/>
    <n v="6.218358208954669"/>
    <n v="10662.72"/>
    <n v="-46.829999999999927"/>
    <n v="10247"/>
    <n v="10241"/>
    <n v="6"/>
    <n v="10292.205"/>
    <n v="-45.204999999999927"/>
  </r>
  <r>
    <s v="1443341"/>
    <s v="LAB JCLEROUX LEDOMN 750 V6 BDY"/>
    <x v="4"/>
    <x v="2"/>
    <n v="29315.03"/>
    <n v="29265.497536945812"/>
    <n v="49.532463054187247"/>
    <n v="29704.48"/>
    <n v="-389.45000000000073"/>
    <n v="123100"/>
    <n v="122892"/>
    <n v="208"/>
    <n v="124735.38"/>
    <n v="-1635.3800000000047"/>
  </r>
  <r>
    <s v="1443341"/>
    <s v="LAB JCLEROUX GEN  750  NCK PROMO"/>
    <x v="4"/>
    <x v="2"/>
    <n v="35178.980000000003"/>
    <n v="35005.783251231529"/>
    <n v="173.19674876847421"/>
    <n v="35530.870000000003"/>
    <n v="-351.88999999999942"/>
    <n v="123500"/>
    <n v="122892"/>
    <n v="608"/>
    <n v="124735.38"/>
    <n v="-1235.3800000000047"/>
  </r>
  <r>
    <s v="1443341"/>
    <s v="WIR JCLEROUX GEN SPARK       750&amp;1.5L V2"/>
    <x v="4"/>
    <x v="2"/>
    <n v="57877.1"/>
    <n v="57782.588235294119"/>
    <n v="94.511764705879614"/>
    <n v="58938.239999999998"/>
    <n v="-1061.1399999999994"/>
    <n v="123093"/>
    <n v="122892"/>
    <n v="201"/>
    <n v="125349.84"/>
    <n v="-2256.8399999999965"/>
  </r>
  <r>
    <s v="1443341"/>
    <s v="CTN JCLEROUXLEDOMN GEN 12X750 BN503PROMO"/>
    <x v="4"/>
    <x v="2"/>
    <n v="65148.72"/>
    <n v="64313.477832512319"/>
    <n v="835.24216748768231"/>
    <n v="65278.18"/>
    <n v="-129.45999999999913"/>
    <n v="10374"/>
    <n v="10241"/>
    <n v="133"/>
    <n v="10394.615"/>
    <n v="-20.614999999999782"/>
  </r>
  <r>
    <s v="1443341"/>
    <s v="CORK SPARK FIRST UNPRT 750 1 DISK"/>
    <x v="4"/>
    <x v="2"/>
    <n v="51048.51"/>
    <n v="127847.00497512438"/>
    <n v="-76798.494975124369"/>
    <n v="128486.24"/>
    <n v="-77437.73000000001"/>
    <n v="49070"/>
    <n v="122892"/>
    <n v="-73822"/>
    <n v="123506.46"/>
    <n v="-74436.460000000006"/>
  </r>
  <r>
    <s v="1443341"/>
    <s v="FOI+RIBJCLEROUXLEDOMN34X127ALU750PROMOV2"/>
    <x v="4"/>
    <x v="2"/>
    <n v="176648.4"/>
    <n v="169572.4039408867"/>
    <n v="7075.9960591132985"/>
    <n v="172115.99"/>
    <n v="4532.4100000000035"/>
    <n v="128020"/>
    <n v="122892"/>
    <n v="5128"/>
    <n v="124735.38"/>
    <n v="3284.6199999999953"/>
  </r>
  <r>
    <s v="1443341"/>
    <s v="BOT 0503 750 GRN   CORK  SPARKLING   NEW"/>
    <x v="4"/>
    <x v="2"/>
    <n v="616896.66"/>
    <n v="616354.99009900994"/>
    <n v="541.66990099009126"/>
    <n v="622518.54"/>
    <n v="-5621.8800000000047"/>
    <n v="123000"/>
    <n v="122892"/>
    <n v="108"/>
    <n v="124120.92"/>
    <n v="-1120.9199999999983"/>
  </r>
  <r>
    <s v="1443341"/>
    <s v="BULK JCLEROUX LED"/>
    <x v="4"/>
    <x v="3"/>
    <n v="533972.76"/>
    <n v="536902.02985074627"/>
    <n v="-2929.2698507462628"/>
    <n v="539586.54"/>
    <n v="-5613.7800000000279"/>
    <n v="91666"/>
    <n v="92169"/>
    <n v="-503"/>
    <n v="92629.845000000001"/>
    <n v="-963.84500000000116"/>
  </r>
  <r>
    <s v="1443341"/>
    <s v="CO2"/>
    <x v="4"/>
    <x v="5"/>
    <n v="6204.82"/>
    <n v="6083.1568627450979"/>
    <n v="121.66313725490181"/>
    <n v="6204.82"/>
    <n v="0"/>
    <n v="1128.1500000000001"/>
    <n v="1106.028431372549"/>
    <n v="22.121568627451097"/>
    <n v="1128.1489999999999"/>
    <n v="1.0000000002037268E-3"/>
  </r>
  <r>
    <s v="1443342"/>
    <s v=" "/>
    <x v="0"/>
    <x v="0"/>
    <n v="9505.43"/>
    <n v="0"/>
    <n v="9505.43"/>
    <n v="0"/>
    <n v="9505.43"/>
    <n v="0"/>
    <n v="0"/>
    <n v="0"/>
    <n v="0"/>
    <n v="0"/>
  </r>
  <r>
    <s v="1443342"/>
    <s v="OH: BULK PREP DEPREC"/>
    <x v="1"/>
    <x v="0"/>
    <n v="518.5"/>
    <n v="0"/>
    <n v="518.5"/>
    <n v="519.25"/>
    <n v="-0.75"/>
    <n v="0"/>
    <n v="0"/>
    <n v="0"/>
    <n v="0"/>
    <n v="0"/>
  </r>
  <r>
    <s v="1443342"/>
    <s v="OH: INDIRECT DEPREC"/>
    <x v="1"/>
    <x v="0"/>
    <n v="2325.6"/>
    <n v="0"/>
    <n v="2325.6"/>
    <n v="2328.9499999999998"/>
    <n v="-3.3499999999999091"/>
    <n v="0"/>
    <n v="0"/>
    <n v="0"/>
    <n v="0"/>
    <n v="0"/>
  </r>
  <r>
    <s v="1443342"/>
    <s v="JCL LINE 1          / MACHINE HOUR"/>
    <x v="2"/>
    <x v="0"/>
    <n v="4666.13"/>
    <n v="0"/>
    <n v="4666.13"/>
    <n v="5230.9799999999996"/>
    <n v="-564.84999999999945"/>
    <n v="11.5"/>
    <n v="0"/>
    <n v="11.5"/>
    <n v="12.891999999999999"/>
    <n v="-1.3919999999999995"/>
  </r>
  <r>
    <s v="1443342"/>
    <s v="OH:UNUSED CAPACITY"/>
    <x v="1"/>
    <x v="0"/>
    <n v="16569.05"/>
    <n v="0"/>
    <n v="16569.05"/>
    <n v="16592.93"/>
    <n v="-23.880000000001019"/>
    <n v="0"/>
    <n v="0"/>
    <n v="0"/>
    <n v="0"/>
    <n v="0"/>
  </r>
  <r>
    <s v="1443342"/>
    <s v="JCL LINE 1          / MACHINE DEPR"/>
    <x v="2"/>
    <x v="0"/>
    <n v="20861"/>
    <n v="0"/>
    <n v="20861"/>
    <n v="23386.33"/>
    <n v="-2525.3300000000017"/>
    <n v="11.5"/>
    <n v="0"/>
    <n v="11.5"/>
    <n v="12.891999999999999"/>
    <n v="-1.3919999999999995"/>
  </r>
  <r>
    <s v="1443342"/>
    <s v="JCL LINE 1          / LABOUR HOURS"/>
    <x v="2"/>
    <x v="0"/>
    <n v="24567.79"/>
    <n v="0"/>
    <n v="24567.79"/>
    <n v="27541.08"/>
    <n v="-2973.2900000000009"/>
    <n v="241.5"/>
    <n v="0"/>
    <n v="241.5"/>
    <n v="270.72699999999998"/>
    <n v="-29.226999999999975"/>
  </r>
  <r>
    <s v="1443342"/>
    <s v="OVERHEAD: BULK PREP"/>
    <x v="1"/>
    <x v="0"/>
    <n v="29886"/>
    <n v="0"/>
    <n v="29886"/>
    <n v="29929.07"/>
    <n v="-43.069999999999709"/>
    <n v="0"/>
    <n v="0"/>
    <n v="0"/>
    <n v="0"/>
    <n v="0"/>
  </r>
  <r>
    <s v="1443342"/>
    <s v="OVERHEAD: INDIRECT"/>
    <x v="1"/>
    <x v="0"/>
    <n v="65520.55"/>
    <n v="0"/>
    <n v="65520.55"/>
    <n v="65614.97"/>
    <n v="-94.419999999998254"/>
    <n v="0"/>
    <n v="0"/>
    <n v="0"/>
    <n v="0"/>
    <n v="0"/>
  </r>
  <r>
    <s v="1443342"/>
    <s v="JCLEROUX LEDOMN 12X750ML ANGL  PROMO"/>
    <x v="3"/>
    <x v="4"/>
    <n v="-1711992.65"/>
    <n v="0"/>
    <n v="-1711992.65"/>
    <n v="-1711992.68"/>
    <n v="3.0000000027939677E-2"/>
    <n v="-9411"/>
    <n v="0"/>
    <n v="-9411"/>
    <n v="-9411"/>
    <n v="0"/>
  </r>
  <r>
    <s v="1443342"/>
    <s v="LAB 100X125MMWHT SEMI-GLOSSS/ADHOUTERCTN"/>
    <x v="4"/>
    <x v="2"/>
    <n v="808.13"/>
    <n v="801.05940594059405"/>
    <n v="7.0705940594059484"/>
    <n v="809.07"/>
    <n v="-0.94000000000005457"/>
    <n v="9494"/>
    <n v="9411"/>
    <n v="83"/>
    <n v="9505.11"/>
    <n v="-11.110000000000582"/>
  </r>
  <r>
    <s v="1443342"/>
    <s v="LAB JCLEROUX LEDOMN 750 7.5% ANGL V4 BCK"/>
    <x v="4"/>
    <x v="2"/>
    <n v="6220.93"/>
    <n v="6189.8029556650245"/>
    <n v="31.127044334975835"/>
    <n v="6282.65"/>
    <n v="-61.719999999999345"/>
    <n v="113500"/>
    <n v="112932"/>
    <n v="568"/>
    <n v="114625.98"/>
    <n v="-1125.9799999999959"/>
  </r>
  <r>
    <s v="1443342"/>
    <s v="PAR CHIP 12X750 BN0503           V3"/>
    <x v="4"/>
    <x v="2"/>
    <n v="9756.01"/>
    <n v="9749.7910447761205"/>
    <n v="6.218955223879675"/>
    <n v="9798.5400000000009"/>
    <n v="-42.530000000000655"/>
    <n v="9417"/>
    <n v="9411"/>
    <n v="6"/>
    <n v="9458.0550000000003"/>
    <n v="-41.055000000000291"/>
  </r>
  <r>
    <s v="1443342"/>
    <s v="LAB JCLEROUX LEDOMN 750 V6 BDY"/>
    <x v="4"/>
    <x v="2"/>
    <n v="27028.89"/>
    <n v="26893.625615763547"/>
    <n v="135.26438423645232"/>
    <n v="27297.03"/>
    <n v="-268.13999999999942"/>
    <n v="113500"/>
    <n v="112932"/>
    <n v="568"/>
    <n v="114625.98"/>
    <n v="-1125.9799999999959"/>
  </r>
  <r>
    <s v="1443342"/>
    <s v="LAB JCLEROUX GEN  750  NCK PROMO"/>
    <x v="4"/>
    <x v="2"/>
    <n v="32330.47"/>
    <n v="32168.679802955667"/>
    <n v="161.79019704433449"/>
    <n v="32651.21"/>
    <n v="-320.73999999999796"/>
    <n v="113500"/>
    <n v="112932"/>
    <n v="568"/>
    <n v="114625.98"/>
    <n v="-1125.9799999999959"/>
  </r>
  <r>
    <s v="1443342"/>
    <s v="WIR JCLEROUX GEN SPARK       750&amp;1.5L V2"/>
    <x v="4"/>
    <x v="2"/>
    <n v="53157.8"/>
    <n v="53099.5"/>
    <n v="58.30000000000291"/>
    <n v="54161.49"/>
    <n v="-1003.6899999999951"/>
    <n v="113056"/>
    <n v="112932"/>
    <n v="124"/>
    <n v="115190.64"/>
    <n v="-2134.6399999999994"/>
  </r>
  <r>
    <s v="1443342"/>
    <s v="CTN JCLEROUXLEDOMN GEN 12X750 BN503PROMO"/>
    <x v="4"/>
    <x v="2"/>
    <n v="59289.48"/>
    <n v="59101.083743842362"/>
    <n v="188.39625615764089"/>
    <n v="59987.6"/>
    <n v="-698.11999999999534"/>
    <n v="9441"/>
    <n v="9411"/>
    <n v="30"/>
    <n v="9552.1650000000009"/>
    <n v="-111.16500000000087"/>
  </r>
  <r>
    <s v="1443342"/>
    <s v="CORK SPARK FIRST UNPRT 750 1 DISK"/>
    <x v="4"/>
    <x v="2"/>
    <n v="118076.32"/>
    <n v="117485.42288557214"/>
    <n v="590.89711442786211"/>
    <n v="118072.85"/>
    <n v="3.4700000000011642"/>
    <n v="113500"/>
    <n v="112932"/>
    <n v="568"/>
    <n v="113496.66"/>
    <n v="3.3399999999965075"/>
  </r>
  <r>
    <s v="1443342"/>
    <s v="FOI+RIBJCLEROUXLEDOMN34X127ALU750PROMOV2"/>
    <x v="4"/>
    <x v="2"/>
    <n v="161332.06"/>
    <n v="155829.10344827586"/>
    <n v="5502.9565517241426"/>
    <n v="158166.54"/>
    <n v="3165.5199999999895"/>
    <n v="116920"/>
    <n v="112932"/>
    <n v="3988"/>
    <n v="114625.98"/>
    <n v="2294.0200000000041"/>
  </r>
  <r>
    <s v="1443342"/>
    <s v="BOT 0503 750 GRN   CORK  SPARKLING   NEW"/>
    <x v="4"/>
    <x v="2"/>
    <n v="568728.56999999995"/>
    <n v="566401.41584158421"/>
    <n v="2327.1541584157385"/>
    <n v="572065.43000000005"/>
    <n v="-3336.8600000001024"/>
    <n v="113396"/>
    <n v="112932"/>
    <n v="464"/>
    <n v="114061.32"/>
    <n v="-665.32000000000698"/>
  </r>
  <r>
    <s v="1443342"/>
    <s v="BULK JCLEROUX LED"/>
    <x v="4"/>
    <x v="3"/>
    <n v="495142"/>
    <n v="493387.85074626864"/>
    <n v="1754.1492537313607"/>
    <n v="495854.79"/>
    <n v="-712.78999999997905"/>
    <n v="85000"/>
    <n v="84699"/>
    <n v="301"/>
    <n v="85122.494999999995"/>
    <n v="-122.49499999999534"/>
  </r>
  <r>
    <s v="1443342"/>
    <s v="CO2"/>
    <x v="4"/>
    <x v="5"/>
    <n v="5701.94"/>
    <n v="5590.1372549019607"/>
    <n v="111.80274509803894"/>
    <n v="5701.94"/>
    <n v="0"/>
    <n v="1036.7159999999999"/>
    <n v="1016.3882352941175"/>
    <n v="20.327764705882373"/>
    <n v="1036.7159999999999"/>
    <n v="0"/>
  </r>
  <r>
    <s v="1443474"/>
    <s v=" "/>
    <x v="0"/>
    <x v="0"/>
    <n v="-354.15"/>
    <n v="0"/>
    <n v="-354.15"/>
    <n v="0"/>
    <n v="-354.15"/>
    <n v="0"/>
    <n v="0"/>
    <n v="0"/>
    <n v="0"/>
    <n v="0"/>
  </r>
  <r>
    <s v="1443474"/>
    <s v="OH: BULK PREP DEPREC"/>
    <x v="1"/>
    <x v="0"/>
    <n v="15.25"/>
    <n v="0"/>
    <n v="15.25"/>
    <n v="15.14"/>
    <n v="0.10999999999999943"/>
    <n v="0"/>
    <n v="0"/>
    <n v="0"/>
    <n v="0"/>
    <n v="0"/>
  </r>
  <r>
    <s v="1443474"/>
    <s v="OH: INDIRECT DEPREC"/>
    <x v="1"/>
    <x v="0"/>
    <n v="68.400000000000006"/>
    <n v="0"/>
    <n v="68.400000000000006"/>
    <n v="67.91"/>
    <n v="0.49000000000000909"/>
    <n v="0"/>
    <n v="0"/>
    <n v="0"/>
    <n v="0"/>
    <n v="0"/>
  </r>
  <r>
    <s v="1443474"/>
    <s v="JCL LINE 1          / MACHINE HOUR"/>
    <x v="2"/>
    <x v="0"/>
    <n v="171.23"/>
    <n v="0"/>
    <n v="171.23"/>
    <n v="171.3"/>
    <n v="-7.00000000000216E-2"/>
    <n v="0.42199999999999999"/>
    <n v="0"/>
    <n v="0.42199999999999999"/>
    <n v="0.42199999999999999"/>
    <n v="0"/>
  </r>
  <r>
    <s v="1443474"/>
    <s v="OH:UNUSED CAPACITY"/>
    <x v="1"/>
    <x v="0"/>
    <n v="487.33"/>
    <n v="0"/>
    <n v="487.33"/>
    <n v="483.83"/>
    <n v="3.5"/>
    <n v="0"/>
    <n v="0"/>
    <n v="0"/>
    <n v="0"/>
    <n v="0"/>
  </r>
  <r>
    <s v="1443474"/>
    <s v="JCL LINE 1          / MACHINE DEPR"/>
    <x v="2"/>
    <x v="0"/>
    <n v="765.51"/>
    <n v="0"/>
    <n v="765.51"/>
    <n v="765.85"/>
    <n v="-0.34000000000003183"/>
    <n v="0.42199999999999999"/>
    <n v="0"/>
    <n v="0.42199999999999999"/>
    <n v="0.42199999999999999"/>
    <n v="0"/>
  </r>
  <r>
    <s v="1443474"/>
    <s v="OVERHEAD: BULK PREP"/>
    <x v="1"/>
    <x v="0"/>
    <n v="879"/>
    <n v="0"/>
    <n v="879"/>
    <n v="872.7"/>
    <n v="6.2999999999999545"/>
    <n v="0"/>
    <n v="0"/>
    <n v="0"/>
    <n v="0"/>
    <n v="0"/>
  </r>
  <r>
    <s v="1443474"/>
    <s v="JCL LINE 1          / LABOUR HOURS"/>
    <x v="2"/>
    <x v="0"/>
    <n v="901.94"/>
    <n v="0"/>
    <n v="901.94"/>
    <n v="901.91"/>
    <n v="3.0000000000086402E-2"/>
    <n v="8.8659999999999997"/>
    <n v="0"/>
    <n v="8.8659999999999997"/>
    <n v="8.8659999999999997"/>
    <n v="0"/>
  </r>
  <r>
    <s v="1443474"/>
    <s v="OVERHEAD: INDIRECT"/>
    <x v="1"/>
    <x v="0"/>
    <n v="1927.08"/>
    <n v="0"/>
    <n v="1927.08"/>
    <n v="1913.27"/>
    <n v="13.809999999999945"/>
    <n v="0"/>
    <n v="0"/>
    <n v="0"/>
    <n v="0"/>
    <n v="0"/>
  </r>
  <r>
    <s v="1443474"/>
    <s v="NED CUVEE BRUT 12X750ML              NEW"/>
    <x v="3"/>
    <x v="4"/>
    <n v="-53947.14"/>
    <n v="0"/>
    <n v="-53947.14"/>
    <n v="-53947.14"/>
    <n v="0"/>
    <n v="-274.416"/>
    <n v="0"/>
    <n v="-274.416"/>
    <n v="-274.416"/>
    <n v="0"/>
  </r>
  <r>
    <s v="1443474"/>
    <s v="LAB 100X125MMWHT SEMI-GLOSSS/ADHOUTERCTN"/>
    <x v="4"/>
    <x v="2"/>
    <n v="34.049999999999997"/>
    <n v="23.356435643564357"/>
    <n v="10.69356435643564"/>
    <n v="23.59"/>
    <n v="10.459999999999997"/>
    <n v="400"/>
    <n v="274.41584158415844"/>
    <n v="125.58415841584156"/>
    <n v="277.16000000000003"/>
    <n v="122.83999999999997"/>
  </r>
  <r>
    <s v="1443474"/>
    <s v="PAR CHIP 12X750 BN966            V2"/>
    <x v="4"/>
    <x v="2"/>
    <n v="284.56"/>
    <n v="282.92537313432831"/>
    <n v="1.6346268656716916"/>
    <n v="284.33999999999997"/>
    <n v="0.22000000000002728"/>
    <n v="276"/>
    <n v="274.41592039800997"/>
    <n v="1.5840796019900267"/>
    <n v="275.78800000000001"/>
    <n v="0.21199999999998909"/>
  </r>
  <r>
    <s v="1443474"/>
    <s v="LAB NED CUVEE BRUT 750 NA     V7  BCK"/>
    <x v="4"/>
    <x v="2"/>
    <n v="700.74"/>
    <n v="659.29064039408865"/>
    <n v="41.449359605911354"/>
    <n v="669.18"/>
    <n v="31.560000000000059"/>
    <n v="3500"/>
    <n v="3292.9921182266012"/>
    <n v="207.00788177339882"/>
    <n v="3342.3870000000002"/>
    <n v="157.61299999999983"/>
  </r>
  <r>
    <s v="1443474"/>
    <s v="WIR NED TIN  36MM PRT V3"/>
    <x v="4"/>
    <x v="2"/>
    <n v="1614.08"/>
    <n v="1584.7156862745098"/>
    <n v="29.364313725490092"/>
    <n v="1616.41"/>
    <n v="-2.3300000000001546"/>
    <n v="3354"/>
    <n v="3292.9921568627451"/>
    <n v="61.007843137254895"/>
    <n v="3358.8519999999999"/>
    <n v="-4.8519999999998618"/>
  </r>
  <r>
    <s v="1443474"/>
    <s v="LAB NED CUVEE BRUT 750 V4 BDY"/>
    <x v="4"/>
    <x v="2"/>
    <n v="1980.72"/>
    <n v="1863.5665024630541"/>
    <n v="117.15349753694591"/>
    <n v="1891.52"/>
    <n v="89.200000000000045"/>
    <n v="3500"/>
    <n v="3292.9921182266012"/>
    <n v="207.00788177339882"/>
    <n v="3342.3870000000002"/>
    <n v="157.61299999999983"/>
  </r>
  <r>
    <s v="1443474"/>
    <s v="FOI NED CUVEE BRUT  34X150 ALU    GLD V2"/>
    <x v="4"/>
    <x v="2"/>
    <n v="2718.07"/>
    <n v="2681.4187192118225"/>
    <n v="36.651280788177701"/>
    <n v="2721.64"/>
    <n v="-3.569999999999709"/>
    <n v="3338"/>
    <n v="3292.9921182266012"/>
    <n v="45.007881773398822"/>
    <n v="3342.3870000000002"/>
    <n v="-4.387000000000171"/>
  </r>
  <r>
    <s v="1443474"/>
    <s v="LAB NED CUVEE BRUT 750/1.5L  V5 NCK"/>
    <x v="4"/>
    <x v="2"/>
    <n v="2910.6"/>
    <n v="2738.4532019704434"/>
    <n v="172.14679802955652"/>
    <n v="2779.53"/>
    <n v="131.06999999999971"/>
    <n v="3500"/>
    <n v="3292.9921182266012"/>
    <n v="207.00788177339882"/>
    <n v="3342.3870000000002"/>
    <n v="157.61299999999983"/>
  </r>
  <r>
    <s v="1443474"/>
    <s v="CTN NED CUVEE BRUT 12X750 BN966 V3"/>
    <x v="4"/>
    <x v="2"/>
    <n v="2879.28"/>
    <n v="2831.9704433497536"/>
    <n v="47.309556650246577"/>
    <n v="2874.45"/>
    <n v="4.830000000000382"/>
    <n v="279"/>
    <n v="274.41576354679802"/>
    <n v="4.5842364532019815"/>
    <n v="278.53199999999998"/>
    <n v="0.46800000000001774"/>
  </r>
  <r>
    <s v="1443474"/>
    <s v="CORK NED SPARK 48X30.5 EXTRA PRT"/>
    <x v="4"/>
    <x v="2"/>
    <n v="4119.78"/>
    <n v="4104.8159203980103"/>
    <n v="14.964079601989397"/>
    <n v="4125.34"/>
    <n v="-5.5600000000004002"/>
    <n v="3305"/>
    <n v="3292.9920398009949"/>
    <n v="12.007960199005083"/>
    <n v="3309.4569999999999"/>
    <n v="-4.4569999999998799"/>
  </r>
  <r>
    <s v="1443474"/>
    <s v="BOT 0966 750 GRN   CORK  SPARK       NEW"/>
    <x v="4"/>
    <x v="2"/>
    <n v="17636.400000000001"/>
    <n v="17487.663366336634"/>
    <n v="148.73663366336768"/>
    <n v="17662.54"/>
    <n v="-26.139999999999418"/>
    <n v="3321"/>
    <n v="3292.9920792079211"/>
    <n v="28.007920792078949"/>
    <n v="3325.922"/>
    <n v="-4.9220000000000255"/>
  </r>
  <r>
    <s v="1443474"/>
    <s v="BULK NED CUVEE BRUT"/>
    <x v="4"/>
    <x v="3"/>
    <n v="14041"/>
    <n v="13871.044776119403"/>
    <n v="169.95522388059726"/>
    <n v="13940.4"/>
    <n v="100.60000000000036"/>
    <n v="2500"/>
    <n v="2469.7442786069651"/>
    <n v="30.255721393034946"/>
    <n v="2482.0929999999998"/>
    <n v="17.907000000000153"/>
  </r>
  <r>
    <s v="1443474"/>
    <s v="CO2"/>
    <x v="4"/>
    <x v="5"/>
    <n v="166.27"/>
    <n v="163.00980392156862"/>
    <n v="3.2601960784313917"/>
    <n v="166.27"/>
    <n v="0"/>
    <n v="30.23"/>
    <n v="29.637254901960784"/>
    <n v="0.5927450980392166"/>
    <n v="30.23"/>
    <n v="0"/>
  </r>
  <r>
    <s v="1443555"/>
    <s v=" "/>
    <x v="0"/>
    <x v="0"/>
    <n v="5707.62"/>
    <n v="0"/>
    <n v="5707.62"/>
    <n v="0"/>
    <n v="5707.62"/>
    <n v="0"/>
    <n v="0"/>
    <n v="0"/>
    <n v="0"/>
    <n v="0"/>
  </r>
  <r>
    <s v="1443555"/>
    <s v="OH: BULK PREP DEPREC"/>
    <x v="1"/>
    <x v="0"/>
    <n v="209.84"/>
    <n v="0"/>
    <n v="209.84"/>
    <n v="209.59"/>
    <n v="0.25"/>
    <n v="0"/>
    <n v="0"/>
    <n v="0"/>
    <n v="0"/>
    <n v="0"/>
  </r>
  <r>
    <s v="1443555"/>
    <s v="OH: INDIRECT DEPREC"/>
    <x v="1"/>
    <x v="0"/>
    <n v="941.18"/>
    <n v="0"/>
    <n v="941.18"/>
    <n v="940.08"/>
    <n v="1.0999999999999091"/>
    <n v="0"/>
    <n v="0"/>
    <n v="0"/>
    <n v="0"/>
    <n v="0"/>
  </r>
  <r>
    <s v="1443555"/>
    <s v="JCL LINE 1          / MACHINE HOUR"/>
    <x v="2"/>
    <x v="0"/>
    <n v="1894.86"/>
    <n v="0"/>
    <n v="1894.86"/>
    <n v="2111.4899999999998"/>
    <n v="-216.62999999999988"/>
    <n v="4.67"/>
    <n v="0"/>
    <n v="4.67"/>
    <n v="5.2039999999999997"/>
    <n v="-0.53399999999999981"/>
  </r>
  <r>
    <s v="1443555"/>
    <s v="OH:UNUSED CAPACITY"/>
    <x v="1"/>
    <x v="0"/>
    <n v="6705.59"/>
    <n v="0"/>
    <n v="6705.59"/>
    <n v="6697.74"/>
    <n v="7.8500000000003638"/>
    <n v="0"/>
    <n v="0"/>
    <n v="0"/>
    <n v="0"/>
    <n v="0"/>
  </r>
  <r>
    <s v="1443555"/>
    <s v="JCL LINE 1          / MACHINE DEPR"/>
    <x v="2"/>
    <x v="0"/>
    <n v="8471.3799999999992"/>
    <n v="0"/>
    <n v="8471.3799999999992"/>
    <n v="9439.89"/>
    <n v="-968.51000000000022"/>
    <n v="4.67"/>
    <n v="0"/>
    <n v="4.67"/>
    <n v="5.2039999999999997"/>
    <n v="-0.53399999999999981"/>
  </r>
  <r>
    <s v="1443555"/>
    <s v="JCL LINE 1          / LABOUR HOURS"/>
    <x v="2"/>
    <x v="0"/>
    <n v="9976.66"/>
    <n v="0"/>
    <n v="9976.66"/>
    <n v="11116.95"/>
    <n v="-1140.2900000000009"/>
    <n v="98.07"/>
    <n v="0"/>
    <n v="98.07"/>
    <n v="109.279"/>
    <n v="-11.209000000000003"/>
  </r>
  <r>
    <s v="1443555"/>
    <s v="OVERHEAD: BULK PREP"/>
    <x v="1"/>
    <x v="0"/>
    <n v="12095.04"/>
    <n v="0"/>
    <n v="12095.04"/>
    <n v="12080.87"/>
    <n v="14.170000000000073"/>
    <n v="0"/>
    <n v="0"/>
    <n v="0"/>
    <n v="0"/>
    <n v="0"/>
  </r>
  <r>
    <s v="1443555"/>
    <s v="OVERHEAD: INDIRECT"/>
    <x v="1"/>
    <x v="0"/>
    <n v="26516.55"/>
    <n v="0"/>
    <n v="26516.55"/>
    <n v="26485.48"/>
    <n v="31.069999999999709"/>
    <n v="0"/>
    <n v="0"/>
    <n v="0"/>
    <n v="0"/>
    <n v="0"/>
  </r>
  <r>
    <s v="1443555"/>
    <s v="JCLEROUX LEDOMN 12X750ML PROMO"/>
    <x v="3"/>
    <x v="4"/>
    <n v="-689553.28"/>
    <n v="0"/>
    <n v="-689553.28"/>
    <n v="-689553.15"/>
    <n v="-0.13000000000465661"/>
    <n v="-3798.75"/>
    <n v="0"/>
    <n v="-3798.75"/>
    <n v="-3798.75"/>
    <n v="0"/>
  </r>
  <r>
    <s v="1443555"/>
    <s v="LAB 100X125MMWHT SEMI-GLOSSS/ADHOUTERCTN"/>
    <x v="4"/>
    <x v="2"/>
    <n v="292.3"/>
    <n v="0"/>
    <n v="292.3"/>
    <n v="0"/>
    <n v="292.3"/>
    <n v="3434"/>
    <n v="0"/>
    <n v="3434"/>
    <n v="0"/>
    <n v="3434"/>
  </r>
  <r>
    <s v="1443555"/>
    <s v="LAB 100X160MM S/ADH OUTER CTN SOL PROMO"/>
    <x v="4"/>
    <x v="2"/>
    <n v="0"/>
    <n v="1861.3921568627452"/>
    <n v="-1861.3921568627452"/>
    <n v="1898.62"/>
    <n v="-1898.62"/>
    <n v="0"/>
    <n v="7597.5"/>
    <n v="-7597.5"/>
    <n v="7749.45"/>
    <n v="-7749.45"/>
  </r>
  <r>
    <s v="1443555"/>
    <s v="LAB JCLEROUX LEDOMN 750 7.5%     V9H BCK"/>
    <x v="4"/>
    <x v="2"/>
    <n v="2502.08"/>
    <n v="2498.5123152709357"/>
    <n v="3.5676847290642399"/>
    <n v="2535.9899999999998"/>
    <n v="-33.909999999999854"/>
    <n v="45650"/>
    <n v="45585"/>
    <n v="65"/>
    <n v="46268.775000000001"/>
    <n v="-618.77500000000146"/>
  </r>
  <r>
    <s v="1443555"/>
    <s v="PAR CHIP 12X750 BN0503           V3"/>
    <x v="4"/>
    <x v="2"/>
    <n v="3767.78"/>
    <n v="3764.5572139303481"/>
    <n v="3.222786069652102"/>
    <n v="3783.38"/>
    <n v="-15.599999999999909"/>
    <n v="3802"/>
    <n v="3798.7502487562192"/>
    <n v="3.2497512437807927"/>
    <n v="3817.7440000000001"/>
    <n v="-15.744000000000142"/>
  </r>
  <r>
    <s v="1443555"/>
    <s v="LAB JCLEROUX LEDOMN 750 V6 BDY"/>
    <x v="4"/>
    <x v="2"/>
    <n v="10978.25"/>
    <n v="10855.615763546799"/>
    <n v="122.63423645320108"/>
    <n v="11018.45"/>
    <n v="-40.200000000000728"/>
    <n v="46100"/>
    <n v="45585"/>
    <n v="515"/>
    <n v="46268.775000000001"/>
    <n v="-168.77500000000146"/>
  </r>
  <r>
    <s v="1443555"/>
    <s v="LAB JCLEROUX GEN  750  NCK PROMO"/>
    <x v="4"/>
    <x v="2"/>
    <n v="13103.1"/>
    <n v="12984.886699507389"/>
    <n v="118.21330049261087"/>
    <n v="13179.66"/>
    <n v="-76.559999999999491"/>
    <n v="46000"/>
    <n v="45585"/>
    <n v="415"/>
    <n v="46268.775000000001"/>
    <n v="-268.77500000000146"/>
  </r>
  <r>
    <s v="1443555"/>
    <s v="WIR JCLEROUX GEN SPARK       750&amp;1.5L V2"/>
    <x v="4"/>
    <x v="2"/>
    <n v="21489.57"/>
    <n v="21433.607843137255"/>
    <n v="55.96215686274445"/>
    <n v="21862.28"/>
    <n v="-372.70999999999913"/>
    <n v="45704"/>
    <n v="45585"/>
    <n v="119"/>
    <n v="46496.7"/>
    <n v="-792.69999999999709"/>
  </r>
  <r>
    <s v="1443555"/>
    <s v="CTN JCLEROUXLEDOMN GEN 12X750 BN503PROMO"/>
    <x v="4"/>
    <x v="2"/>
    <n v="24008.44"/>
    <n v="23856.147783251232"/>
    <n v="152.2922167487668"/>
    <n v="24213.99"/>
    <n v="-205.55000000000291"/>
    <n v="3823"/>
    <n v="3798.7497536945816"/>
    <n v="24.250246305418386"/>
    <n v="3855.7310000000002"/>
    <n v="-32.731000000000222"/>
  </r>
  <r>
    <s v="1443555"/>
    <s v="CORK SPARK FIRST UNPRT 750 1 DISK"/>
    <x v="4"/>
    <x v="2"/>
    <n v="47546.78"/>
    <n v="47422.985074626864"/>
    <n v="123.7949253731349"/>
    <n v="47660.1"/>
    <n v="-113.31999999999971"/>
    <n v="45704"/>
    <n v="45585"/>
    <n v="119"/>
    <n v="45812.925000000003"/>
    <n v="-108.92500000000291"/>
  </r>
  <r>
    <s v="1443555"/>
    <s v="FOI+RIBJCLEROUXLEDOMN34X127ALU750PROMOV2"/>
    <x v="4"/>
    <x v="2"/>
    <n v="61914.51"/>
    <n v="60050.256157635471"/>
    <n v="1864.253842364531"/>
    <n v="60951.01"/>
    <n v="963.5"/>
    <n v="47000"/>
    <n v="45585"/>
    <n v="1415"/>
    <n v="46268.775000000001"/>
    <n v="731.22499999999854"/>
  </r>
  <r>
    <s v="1443555"/>
    <s v="BOT 0503 750 GRN   CORK  SPARKLING   NEW"/>
    <x v="4"/>
    <x v="2"/>
    <n v="228743.28"/>
    <n v="228627.92079207921"/>
    <n v="115.35920792078832"/>
    <n v="230914.2"/>
    <n v="-2170.9200000000128"/>
    <n v="45608"/>
    <n v="45585"/>
    <n v="23"/>
    <n v="46040.85"/>
    <n v="-432.84999999999854"/>
  </r>
  <r>
    <s v="1443555"/>
    <s v="BULK JCLEROUX LED"/>
    <x v="4"/>
    <x v="3"/>
    <n v="200386.88"/>
    <n v="199156"/>
    <n v="1230.8800000000047"/>
    <n v="200151.78"/>
    <n v="235.10000000000582"/>
    <n v="34400"/>
    <n v="34188.750248756223"/>
    <n v="211.2497512437767"/>
    <n v="34359.694000000003"/>
    <n v="40.305999999996857"/>
  </r>
  <r>
    <s v="1443555"/>
    <s v="CO2"/>
    <x v="4"/>
    <x v="5"/>
    <n v="2301.59"/>
    <n v="2256.4607843137255"/>
    <n v="45.12921568627462"/>
    <n v="2301.59"/>
    <n v="0"/>
    <n v="418.471"/>
    <n v="410.26470588235293"/>
    <n v="8.2062941176470758"/>
    <n v="418.47"/>
    <n v="9.9999999997635314E-4"/>
  </r>
  <r>
    <s v="1443625"/>
    <s v=" "/>
    <x v="0"/>
    <x v="0"/>
    <n v="-255.79"/>
    <n v="0"/>
    <n v="-255.79"/>
    <n v="0"/>
    <n v="-255.79"/>
    <n v="0"/>
    <n v="0"/>
    <n v="0"/>
    <n v="0"/>
    <n v="0"/>
  </r>
  <r>
    <s v="1443625"/>
    <s v="OH: BULK PREP DEPREC"/>
    <x v="1"/>
    <x v="0"/>
    <n v="27.82"/>
    <n v="0"/>
    <n v="27.82"/>
    <n v="28.14"/>
    <n v="-0.32000000000000028"/>
    <n v="0"/>
    <n v="0"/>
    <n v="0"/>
    <n v="0"/>
    <n v="0"/>
  </r>
  <r>
    <s v="1443625"/>
    <s v="OH: INDIRECT DEPREC"/>
    <x v="1"/>
    <x v="0"/>
    <n v="124.76"/>
    <n v="0"/>
    <n v="124.76"/>
    <n v="126.2"/>
    <n v="-1.4399999999999977"/>
    <n v="0"/>
    <n v="0"/>
    <n v="0"/>
    <n v="0"/>
    <n v="0"/>
  </r>
  <r>
    <s v="1443625"/>
    <s v="JCL LINE 1          / MACHINE HOUR"/>
    <x v="2"/>
    <x v="0"/>
    <n v="304.31"/>
    <n v="0"/>
    <n v="304.31"/>
    <n v="282.33999999999997"/>
    <n v="21.970000000000027"/>
    <n v="0.75"/>
    <n v="0"/>
    <n v="0.75"/>
    <n v="0.69599999999999995"/>
    <n v="5.4000000000000048E-2"/>
  </r>
  <r>
    <s v="1443625"/>
    <s v="OH:UNUSED CAPACITY"/>
    <x v="1"/>
    <x v="0"/>
    <n v="888.88"/>
    <n v="0"/>
    <n v="888.88"/>
    <n v="899.15"/>
    <n v="-10.269999999999982"/>
    <n v="0"/>
    <n v="0"/>
    <n v="0"/>
    <n v="0"/>
    <n v="0"/>
  </r>
  <r>
    <s v="1443625"/>
    <s v="JCL LINE 1          / MACHINE DEPR"/>
    <x v="2"/>
    <x v="0"/>
    <n v="1360.5"/>
    <n v="0"/>
    <n v="1360.5"/>
    <n v="1262.25"/>
    <n v="98.25"/>
    <n v="0.75"/>
    <n v="0"/>
    <n v="0.75"/>
    <n v="0.69599999999999995"/>
    <n v="5.4000000000000048E-2"/>
  </r>
  <r>
    <s v="1443625"/>
    <s v="JCL LINE 1          / LABOUR HOURS"/>
    <x v="2"/>
    <x v="0"/>
    <n v="1602.25"/>
    <n v="0"/>
    <n v="1602.25"/>
    <n v="1486.53"/>
    <n v="115.72000000000003"/>
    <n v="15.75"/>
    <n v="0"/>
    <n v="15.75"/>
    <n v="14.613"/>
    <n v="1.1370000000000005"/>
  </r>
  <r>
    <s v="1443625"/>
    <s v="OVERHEAD: BULK PREP"/>
    <x v="1"/>
    <x v="0"/>
    <n v="1603.3"/>
    <n v="0"/>
    <n v="1603.3"/>
    <n v="1621.83"/>
    <n v="-18.529999999999973"/>
    <n v="0"/>
    <n v="0"/>
    <n v="0"/>
    <n v="0"/>
    <n v="0"/>
  </r>
  <r>
    <s v="1443625"/>
    <s v="OVERHEAD: INDIRECT"/>
    <x v="1"/>
    <x v="0"/>
    <n v="3514.98"/>
    <n v="0"/>
    <n v="3514.98"/>
    <n v="3555.61"/>
    <n v="-40.630000000000109"/>
    <n v="0"/>
    <n v="0"/>
    <n v="0"/>
    <n v="0"/>
    <n v="0"/>
  </r>
  <r>
    <s v="1443625"/>
    <s v="LAFAYETTE PEACH     12X750ML        HKON"/>
    <x v="3"/>
    <x v="4"/>
    <n v="-79241.69"/>
    <n v="0"/>
    <n v="-79241.69"/>
    <n v="-79241.679999999993"/>
    <n v="-1.0000000009313226E-2"/>
    <n v="-501"/>
    <n v="0"/>
    <n v="-501"/>
    <n v="-501"/>
    <n v="0"/>
  </r>
  <r>
    <s v="1443625"/>
    <s v="LAB LAFAYETTE PEACH 750 EXP  V6 BDY"/>
    <x v="4"/>
    <x v="2"/>
    <n v="1224.3399999999999"/>
    <n v="0"/>
    <n v="1224.3399999999999"/>
    <n v="0"/>
    <n v="1224.3399999999999"/>
    <n v="6050"/>
    <n v="0"/>
    <n v="6050"/>
    <n v="0"/>
    <n v="6050"/>
  </r>
  <r>
    <s v="1443625"/>
    <s v="LAB LAFAYETTE PEACH 750 EXP  V6 NCK"/>
    <x v="4"/>
    <x v="2"/>
    <n v="1693.94"/>
    <n v="0"/>
    <n v="1693.94"/>
    <n v="0"/>
    <n v="1693.94"/>
    <n v="6050"/>
    <n v="0"/>
    <n v="6050"/>
    <n v="0"/>
    <n v="6050"/>
  </r>
  <r>
    <s v="1443625"/>
    <s v="LAB 100X125MM 144C  S/ADH OUTER CTN"/>
    <x v="4"/>
    <x v="2"/>
    <n v="50.34"/>
    <n v="49.940594059405939"/>
    <n v="0.39940594059406465"/>
    <n v="50.44"/>
    <n v="-9.9999999999994316E-2"/>
    <n v="505"/>
    <n v="501"/>
    <n v="4"/>
    <n v="506.01"/>
    <n v="-1.0099999999999909"/>
  </r>
  <r>
    <s v="1443625"/>
    <s v="PAR CHIP 12X750 BN0503           V3"/>
    <x v="4"/>
    <x v="2"/>
    <n v="521.11"/>
    <n v="519.03482587064673"/>
    <n v="2.0751741293532859"/>
    <n v="521.63"/>
    <n v="-0.51999999999998181"/>
    <n v="503"/>
    <n v="501"/>
    <n v="2"/>
    <n v="503.505"/>
    <n v="-0.50499999999999545"/>
  </r>
  <r>
    <s v="1443625"/>
    <s v="LAB LAFAYETTE PEACH 750 HHIG V6 BCK"/>
    <x v="4"/>
    <x v="2"/>
    <n v="726.91"/>
    <n v="722.34482758620686"/>
    <n v="4.5651724137931069"/>
    <n v="733.18"/>
    <n v="-6.2699999999999818"/>
    <n v="6050"/>
    <n v="6012"/>
    <n v="38"/>
    <n v="6102.18"/>
    <n v="-52.180000000000291"/>
  </r>
  <r>
    <s v="1443625"/>
    <s v="LAB LAFAYETTE PEACH 750 EXP  V5 BDY"/>
    <x v="4"/>
    <x v="2"/>
    <n v="0"/>
    <n v="1039.1133004926107"/>
    <n v="-1039.1133004926107"/>
    <n v="1054.7"/>
    <n v="-1054.7"/>
    <n v="0"/>
    <n v="6012"/>
    <n v="-6012"/>
    <n v="6102.18"/>
    <n v="-6102.18"/>
  </r>
  <r>
    <s v="1443625"/>
    <s v="LAB LAFAYETTE PEACH 750 EXP  V5 NCK"/>
    <x v="4"/>
    <x v="2"/>
    <n v="0"/>
    <n v="1434.2266009852217"/>
    <n v="-1434.2266009852217"/>
    <n v="1455.74"/>
    <n v="-1455.74"/>
    <n v="0"/>
    <n v="6012"/>
    <n v="-6012"/>
    <n v="6102.18"/>
    <n v="-6102.18"/>
  </r>
  <r>
    <s v="1443625"/>
    <s v="WIR GENERIC TIN 36MM UNPRT GOLD LACQUER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43625"/>
    <s v="FOI G/JUICE      35X130 ALU 750      GLD"/>
    <x v="4"/>
    <x v="2"/>
    <n v="3518.56"/>
    <n v="3473.497536945813"/>
    <n v="45.062463054186992"/>
    <n v="3525.6"/>
    <n v="-7.0399999999999636"/>
    <n v="6090"/>
    <n v="6012"/>
    <n v="78"/>
    <n v="6102.18"/>
    <n v="-12.180000000000291"/>
  </r>
  <r>
    <s v="1443625"/>
    <s v="CTN LAFAYETTE  GEN 12X750 BN503 V5"/>
    <x v="4"/>
    <x v="2"/>
    <n v="3779.52"/>
    <n v="3727.4384236453202"/>
    <n v="52.081576354679783"/>
    <n v="3783.35"/>
    <n v="-3.8299999999999272"/>
    <n v="508"/>
    <n v="501"/>
    <n v="7"/>
    <n v="508.51499999999999"/>
    <n v="-0.51499999999998636"/>
  </r>
  <r>
    <s v="1443625"/>
    <s v="CORK SPARK FIRST UNPRT 750 1 DISK"/>
    <x v="4"/>
    <x v="2"/>
    <n v="6273.13"/>
    <n v="6254.4079601990052"/>
    <n v="18.722039800994935"/>
    <n v="6285.68"/>
    <n v="-12.550000000000182"/>
    <n v="6030"/>
    <n v="6012"/>
    <n v="18"/>
    <n v="6042.06"/>
    <n v="-12.0600000000004"/>
  </r>
  <r>
    <s v="1443625"/>
    <s v="BOT 0503 750 GRN   CORK  SPARKLING   NEW"/>
    <x v="4"/>
    <x v="2"/>
    <n v="30393.45"/>
    <n v="30152.702970297029"/>
    <n v="240.74702970297221"/>
    <n v="30454.23"/>
    <n v="-60.779999999998836"/>
    <n v="6060"/>
    <n v="6012"/>
    <n v="48"/>
    <n v="6072.12"/>
    <n v="-12.119999999999891"/>
  </r>
  <r>
    <s v="1443625"/>
    <s v="BULK CHAMDOR PEACH"/>
    <x v="4"/>
    <x v="3"/>
    <n v="19099.099999999999"/>
    <n v="18885.464320625615"/>
    <n v="213.63567937438347"/>
    <n v="19319.830000000002"/>
    <n v="-220.7300000000032"/>
    <n v="4560"/>
    <n v="4509"/>
    <n v="51"/>
    <n v="4612.7070000000003"/>
    <n v="-52.707000000000335"/>
  </r>
  <r>
    <s v="1443625"/>
    <s v="CO2"/>
    <x v="4"/>
    <x v="5"/>
    <n v="303.54000000000002"/>
    <n v="297.5980392156863"/>
    <n v="5.9419607843137214"/>
    <n v="303.55"/>
    <n v="-9.9999999999909051E-3"/>
    <n v="55.19"/>
    <n v="54.107843137254903"/>
    <n v="1.0821568627450944"/>
    <n v="55.19"/>
    <n v="0"/>
  </r>
  <r>
    <s v="1443629"/>
    <s v=" "/>
    <x v="0"/>
    <x v="0"/>
    <n v="1171.79"/>
    <n v="0"/>
    <n v="1171.79"/>
    <n v="0"/>
    <n v="1171.79"/>
    <n v="0"/>
    <n v="0"/>
    <n v="0"/>
    <n v="0"/>
    <n v="0"/>
  </r>
  <r>
    <s v="1443629"/>
    <s v="OH: BULK PREP DEPREC"/>
    <x v="1"/>
    <x v="0"/>
    <n v="82.05"/>
    <n v="0"/>
    <n v="82.05"/>
    <n v="82.65"/>
    <n v="-0.60000000000000853"/>
    <n v="0"/>
    <n v="0"/>
    <n v="0"/>
    <n v="0"/>
    <n v="0"/>
  </r>
  <r>
    <s v="1443629"/>
    <s v="OH: INDIRECT DEPREC"/>
    <x v="1"/>
    <x v="0"/>
    <n v="367.99"/>
    <n v="0"/>
    <n v="367.99"/>
    <n v="370.69"/>
    <n v="-2.6999999999999886"/>
    <n v="0"/>
    <n v="0"/>
    <n v="0"/>
    <n v="0"/>
    <n v="0"/>
  </r>
  <r>
    <s v="1443629"/>
    <s v="JCL LINE 1          / MACHINE HOUR"/>
    <x v="2"/>
    <x v="0"/>
    <n v="710.06"/>
    <n v="0"/>
    <n v="710.06"/>
    <n v="828.48"/>
    <n v="-118.42000000000007"/>
    <n v="1.75"/>
    <n v="0"/>
    <n v="1.75"/>
    <n v="2.0419999999999998"/>
    <n v="-0.29199999999999982"/>
  </r>
  <r>
    <s v="1443629"/>
    <s v="OH:UNUSED CAPACITY"/>
    <x v="1"/>
    <x v="0"/>
    <n v="2621.81"/>
    <n v="0"/>
    <n v="2621.81"/>
    <n v="2641.04"/>
    <n v="-19.230000000000018"/>
    <n v="0"/>
    <n v="0"/>
    <n v="0"/>
    <n v="0"/>
    <n v="0"/>
  </r>
  <r>
    <s v="1443629"/>
    <s v="JCL LINE 1          / MACHINE DEPR"/>
    <x v="2"/>
    <x v="0"/>
    <n v="3174.5"/>
    <n v="0"/>
    <n v="3174.5"/>
    <n v="3703.89"/>
    <n v="-529.38999999999987"/>
    <n v="1.75"/>
    <n v="0"/>
    <n v="1.75"/>
    <n v="2.0419999999999998"/>
    <n v="-0.29199999999999982"/>
  </r>
  <r>
    <s v="1443629"/>
    <s v="JCL LINE 1          / LABOUR HOURS"/>
    <x v="2"/>
    <x v="0"/>
    <n v="3738.58"/>
    <n v="0"/>
    <n v="3738.58"/>
    <n v="4361.91"/>
    <n v="-623.32999999999993"/>
    <n v="36.75"/>
    <n v="0"/>
    <n v="36.75"/>
    <n v="42.877000000000002"/>
    <n v="-6.1270000000000024"/>
  </r>
  <r>
    <s v="1443629"/>
    <s v="OVERHEAD: BULK PREP"/>
    <x v="1"/>
    <x v="0"/>
    <n v="4729.0200000000004"/>
    <n v="0"/>
    <n v="4729.0200000000004"/>
    <n v="4763.7"/>
    <n v="-34.679999999999382"/>
    <n v="0"/>
    <n v="0"/>
    <n v="0"/>
    <n v="0"/>
    <n v="0"/>
  </r>
  <r>
    <s v="1443629"/>
    <s v="OVERHEAD: INDIRECT"/>
    <x v="1"/>
    <x v="0"/>
    <n v="10367.66"/>
    <n v="0"/>
    <n v="10367.66"/>
    <n v="10443.700000000001"/>
    <n v="-76.040000000000873"/>
    <n v="0"/>
    <n v="0"/>
    <n v="0"/>
    <n v="0"/>
    <n v="0"/>
  </r>
  <r>
    <s v="1443629"/>
    <s v="JCLEROUX LAFLEUR 12X750ML PROMO"/>
    <x v="3"/>
    <x v="4"/>
    <n v="-284256.83"/>
    <n v="0"/>
    <n v="-284256.83"/>
    <n v="-284256.78000000003"/>
    <n v="-4.9999999988358468E-2"/>
    <n v="-1490.5"/>
    <n v="0"/>
    <n v="-1490.5"/>
    <n v="-1490.5"/>
    <n v="0"/>
  </r>
  <r>
    <s v="1443629"/>
    <s v="LAB 100X125MMWHT SEMI-GLOSSS/ADHOUTERCTN"/>
    <x v="4"/>
    <x v="2"/>
    <n v="137.55000000000001"/>
    <n v="0"/>
    <n v="137.55000000000001"/>
    <n v="0"/>
    <n v="137.55000000000001"/>
    <n v="1616"/>
    <n v="0"/>
    <n v="1616"/>
    <n v="0"/>
    <n v="1616"/>
  </r>
  <r>
    <s v="1443629"/>
    <s v="LAB 100X160MM S/ADH OUTER CTN SOL PROMO"/>
    <x v="4"/>
    <x v="2"/>
    <n v="0"/>
    <n v="730.34313725490199"/>
    <n v="-730.34313725490199"/>
    <n v="744.95"/>
    <n v="-744.95"/>
    <n v="0"/>
    <n v="2981"/>
    <n v="-2981"/>
    <n v="3040.62"/>
    <n v="-3040.62"/>
  </r>
  <r>
    <s v="1443629"/>
    <s v="LAB JCLEROUX LAFLEUR 750 7.5% V5H BCK"/>
    <x v="4"/>
    <x v="2"/>
    <n v="1159.7"/>
    <n v="1139.6945812807883"/>
    <n v="20.005418719211775"/>
    <n v="1156.79"/>
    <n v="2.9100000000000819"/>
    <n v="18200"/>
    <n v="17886"/>
    <n v="314"/>
    <n v="18154.29"/>
    <n v="45.709999999999127"/>
  </r>
  <r>
    <s v="1443629"/>
    <s v="PAR CHIP 12X750 BN0503           V3"/>
    <x v="4"/>
    <x v="2"/>
    <n v="1479.56"/>
    <n v="1477.0845771144279"/>
    <n v="2.4754228855720157"/>
    <n v="1484.47"/>
    <n v="-4.9100000000000819"/>
    <n v="1493"/>
    <n v="1490.4995024875623"/>
    <n v="2.5004975124377324"/>
    <n v="1497.952"/>
    <n v="-4.9519999999999982"/>
  </r>
  <r>
    <s v="1443629"/>
    <s v="LAB JCLEROUX LAFLEUR 750 V3 BDY"/>
    <x v="4"/>
    <x v="2"/>
    <n v="4888.67"/>
    <n v="4884.847290640394"/>
    <n v="3.8227093596060513"/>
    <n v="4958.12"/>
    <n v="-69.449999999999818"/>
    <n v="17900"/>
    <n v="17886"/>
    <n v="14"/>
    <n v="18154.29"/>
    <n v="-254.29000000000087"/>
  </r>
  <r>
    <s v="1443629"/>
    <s v="LAB JCLEROUX LAFLEUR  750 NCK PROMO"/>
    <x v="4"/>
    <x v="2"/>
    <n v="5340.94"/>
    <n v="5094.8275862068967"/>
    <n v="246.11241379310286"/>
    <n v="5171.25"/>
    <n v="169.6899999999996"/>
    <n v="18750"/>
    <n v="17886"/>
    <n v="864"/>
    <n v="18154.29"/>
    <n v="595.70999999999913"/>
  </r>
  <r>
    <s v="1443629"/>
    <s v="WIR JCLEROUX GEN SPARK       750&amp;1.5L V2"/>
    <x v="4"/>
    <x v="2"/>
    <n v="8463.42"/>
    <n v="8409.8137254901958"/>
    <n v="53.60627450980428"/>
    <n v="8578.01"/>
    <n v="-114.59000000000015"/>
    <n v="18000"/>
    <n v="17886"/>
    <n v="114"/>
    <n v="18243.72"/>
    <n v="-243.72000000000116"/>
  </r>
  <r>
    <s v="1443629"/>
    <s v="CTN JCLEROUXLAFLEUR GEN 12X750BN503PROMO"/>
    <x v="4"/>
    <x v="2"/>
    <n v="9407.44"/>
    <n v="9360.3349753694583"/>
    <n v="47.105024630542175"/>
    <n v="9500.74"/>
    <n v="-93.299999999999272"/>
    <n v="1498"/>
    <n v="1490.4995073891628"/>
    <n v="7.5004926108372274"/>
    <n v="1512.857"/>
    <n v="-14.856999999999971"/>
  </r>
  <r>
    <s v="1443629"/>
    <s v="CORK SPARK FIRST UNPRT 750 1 DISK"/>
    <x v="4"/>
    <x v="2"/>
    <n v="18725.759999999998"/>
    <n v="18607.164179104479"/>
    <n v="118.59582089551986"/>
    <n v="18700.2"/>
    <n v="25.559999999997672"/>
    <n v="18000"/>
    <n v="17886"/>
    <n v="114"/>
    <n v="17975.43"/>
    <n v="24.569999999999709"/>
  </r>
  <r>
    <s v="1443629"/>
    <s v="FOI+RIBJCLEROUXLAFLEUR34X127ALU750PROMV2"/>
    <x v="4"/>
    <x v="2"/>
    <n v="25911.88"/>
    <n v="23561.67487684729"/>
    <n v="2350.2051231527112"/>
    <n v="23915.1"/>
    <n v="1996.7800000000025"/>
    <n v="19670"/>
    <n v="17886"/>
    <n v="1784"/>
    <n v="18154.29"/>
    <n v="1515.7099999999991"/>
  </r>
  <r>
    <s v="1443629"/>
    <s v="BOT 0503 750 FLINT CORK  JCL    H17  NEW"/>
    <x v="4"/>
    <x v="2"/>
    <n v="101544.6"/>
    <n v="101024.96039603961"/>
    <n v="519.63960396040056"/>
    <n v="102035.21"/>
    <n v="-490.61000000000058"/>
    <n v="17978"/>
    <n v="17886"/>
    <n v="92"/>
    <n v="18064.86"/>
    <n v="-86.860000000000582"/>
  </r>
  <r>
    <s v="1443629"/>
    <s v="BULK JCLEROUX LAFLEUR"/>
    <x v="4"/>
    <x v="3"/>
    <n v="79330.789999999994"/>
    <n v="79121.594059405936"/>
    <n v="209.1959405940579"/>
    <n v="79912.81"/>
    <n v="-582.02000000000407"/>
    <n v="13450"/>
    <n v="13414.5"/>
    <n v="35.5"/>
    <n v="13548.645"/>
    <n v="-98.645000000000437"/>
  </r>
  <r>
    <s v="1443629"/>
    <s v="CO2"/>
    <x v="4"/>
    <x v="5"/>
    <n v="903.06"/>
    <n v="885.35294117647061"/>
    <n v="17.707058823529337"/>
    <n v="903.06"/>
    <n v="0"/>
    <n v="164.19300000000001"/>
    <n v="160.97352941176473"/>
    <n v="3.2194705882352821"/>
    <n v="164.19300000000001"/>
    <n v="0"/>
  </r>
  <r>
    <s v="1443991"/>
    <s v=" "/>
    <x v="0"/>
    <x v="0"/>
    <n v="1056.82"/>
    <n v="0"/>
    <n v="1056.82"/>
    <n v="0"/>
    <n v="1056.82"/>
    <n v="0"/>
    <n v="0"/>
    <n v="0"/>
    <n v="0"/>
    <n v="0"/>
  </r>
  <r>
    <s v="1443991"/>
    <s v="OH: BULK PREP DEPREC"/>
    <x v="1"/>
    <x v="0"/>
    <n v="19.97"/>
    <n v="0"/>
    <n v="19.97"/>
    <n v="20.16"/>
    <n v="-0.19000000000000128"/>
    <n v="0"/>
    <n v="0"/>
    <n v="0"/>
    <n v="0"/>
    <n v="0"/>
  </r>
  <r>
    <s v="1443991"/>
    <s v="OH: INDIRECT DEPREC"/>
    <x v="1"/>
    <x v="0"/>
    <n v="89.55"/>
    <n v="0"/>
    <n v="89.55"/>
    <n v="90.44"/>
    <n v="-0.89000000000000057"/>
    <n v="0"/>
    <n v="0"/>
    <n v="0"/>
    <n v="0"/>
    <n v="0"/>
  </r>
  <r>
    <s v="1443991"/>
    <s v="JCL LINE 1          / MACHINE HOUR"/>
    <x v="2"/>
    <x v="0"/>
    <n v="19.88"/>
    <n v="0"/>
    <n v="19.88"/>
    <n v="202.14"/>
    <n v="-182.26"/>
    <n v="4.9000000000000002E-2"/>
    <n v="0"/>
    <n v="4.9000000000000002E-2"/>
    <n v="0.498"/>
    <n v="-0.44900000000000001"/>
  </r>
  <r>
    <s v="1443991"/>
    <s v="OH:UNUSED CAPACITY"/>
    <x v="1"/>
    <x v="0"/>
    <n v="638.01"/>
    <n v="0"/>
    <n v="638.01"/>
    <n v="644.38"/>
    <n v="-6.3700000000000045"/>
    <n v="0"/>
    <n v="0"/>
    <n v="0"/>
    <n v="0"/>
    <n v="0"/>
  </r>
  <r>
    <s v="1443991"/>
    <s v="JCL LINE 1          / MACHINE DEPR"/>
    <x v="2"/>
    <x v="0"/>
    <n v="88.89"/>
    <n v="0"/>
    <n v="88.89"/>
    <n v="903.71"/>
    <n v="-814.82"/>
    <n v="4.9000000000000002E-2"/>
    <n v="0"/>
    <n v="4.9000000000000002E-2"/>
    <n v="0.498"/>
    <n v="-0.44900000000000001"/>
  </r>
  <r>
    <s v="1443991"/>
    <s v="JCL LINE 1          / LABOUR HOURS"/>
    <x v="2"/>
    <x v="0"/>
    <n v="1064.3"/>
    <n v="0"/>
    <n v="1064.3"/>
    <n v="1064.26"/>
    <n v="3.999999999996362E-2"/>
    <n v="10.462"/>
    <n v="0"/>
    <n v="10.462"/>
    <n v="10.462"/>
    <n v="0"/>
  </r>
  <r>
    <s v="1443991"/>
    <s v="OVERHEAD: BULK PREP"/>
    <x v="1"/>
    <x v="0"/>
    <n v="1150.79"/>
    <n v="0"/>
    <n v="1150.79"/>
    <n v="1162.29"/>
    <n v="-11.5"/>
    <n v="0"/>
    <n v="0"/>
    <n v="0"/>
    <n v="0"/>
    <n v="0"/>
  </r>
  <r>
    <s v="1443991"/>
    <s v="OVERHEAD: INDIRECT"/>
    <x v="1"/>
    <x v="0"/>
    <n v="2522.9299999999998"/>
    <n v="0"/>
    <n v="2522.9299999999998"/>
    <n v="2548.15"/>
    <n v="-25.220000000000255"/>
    <n v="0"/>
    <n v="0"/>
    <n v="0"/>
    <n v="0"/>
    <n v="0"/>
  </r>
  <r>
    <s v="1443991"/>
    <s v="UL JCLEROUX LEDOMN NO ALC  12X750ML"/>
    <x v="3"/>
    <x v="1"/>
    <n v="-57910.68"/>
    <n v="0"/>
    <n v="-57910.68"/>
    <n v="-57910.68"/>
    <n v="0"/>
    <n v="-363.666"/>
    <n v="0"/>
    <n v="-363.666"/>
    <n v="-363.666"/>
    <n v="0"/>
  </r>
  <r>
    <s v="1443991"/>
    <s v="PAR CHIP 12X750 BN0503           V3"/>
    <x v="4"/>
    <x v="2"/>
    <n v="366.67"/>
    <n v="360.38805970149252"/>
    <n v="6.281940298507493"/>
    <n v="362.19"/>
    <n v="4.4800000000000182"/>
    <n v="370"/>
    <n v="363.66567164179105"/>
    <n v="6.3343283582089498"/>
    <n v="365.48399999999998"/>
    <n v="4.5160000000000196"/>
  </r>
  <r>
    <s v="1443991"/>
    <s v="WIR JCLEROUX GEN SPARK       750&amp;1.5L V2"/>
    <x v="4"/>
    <x v="2"/>
    <n v="2068.84"/>
    <n v="2051.9019607843138"/>
    <n v="16.938039215686331"/>
    <n v="2092.94"/>
    <n v="-24.099999999999909"/>
    <n v="4400"/>
    <n v="4363.9921568627451"/>
    <n v="36.007843137254895"/>
    <n v="4451.2719999999999"/>
    <n v="-51.271999999999935"/>
  </r>
  <r>
    <s v="1443991"/>
    <s v="CTN CRFTPRBLKST 12X750 BN503 V1"/>
    <x v="4"/>
    <x v="2"/>
    <n v="2832"/>
    <n v="2574.7586206896553"/>
    <n v="257.24137931034466"/>
    <n v="2613.38"/>
    <n v="218.61999999999989"/>
    <n v="400"/>
    <n v="363.66600985221675"/>
    <n v="36.333990147783254"/>
    <n v="369.12099999999998"/>
    <n v="30.879000000000019"/>
  </r>
  <r>
    <s v="1443991"/>
    <s v="CORK SPARK FIRST UNPRT 750 1 DISK"/>
    <x v="4"/>
    <x v="2"/>
    <n v="4577.41"/>
    <n v="4539.9502487562186"/>
    <n v="37.459751243781284"/>
    <n v="4562.6499999999996"/>
    <n v="14.760000000000218"/>
    <n v="4400"/>
    <n v="4363.9920398009954"/>
    <n v="36.007960199004629"/>
    <n v="4385.8119999999999"/>
    <n v="14.188000000000102"/>
  </r>
  <r>
    <s v="1443991"/>
    <s v="BOT 0503 750 GRN   CORK  SPARKLING   NEW"/>
    <x v="4"/>
    <x v="2"/>
    <n v="22067.85"/>
    <n v="21887.257425742573"/>
    <n v="180.59257425742544"/>
    <n v="22106.13"/>
    <n v="-38.280000000002474"/>
    <n v="4400"/>
    <n v="4363.9920792079201"/>
    <n v="36.007920792079858"/>
    <n v="4407.6319999999996"/>
    <n v="-7.6319999999996071"/>
  </r>
  <r>
    <s v="1443991"/>
    <s v="BULK JC LE ROUX LED NON ALC"/>
    <x v="4"/>
    <x v="3"/>
    <n v="19126.43"/>
    <n v="19126.247524752474"/>
    <n v="0.18247524752587196"/>
    <n v="19317.509999999998"/>
    <n v="-191.07999999999811"/>
    <n v="3273"/>
    <n v="3272.9940594059408"/>
    <n v="5.9405940592114348E-3"/>
    <n v="3305.7240000000002"/>
    <n v="-32.72400000000016"/>
  </r>
  <r>
    <s v="1443991"/>
    <s v="CO2"/>
    <x v="4"/>
    <x v="5"/>
    <n v="220.34"/>
    <n v="216.01960784313727"/>
    <n v="4.3203921568627379"/>
    <n v="220.34"/>
    <n v="0"/>
    <n v="40.061999999999998"/>
    <n v="39.27549019607843"/>
    <n v="0.78650980392156811"/>
    <n v="40.061"/>
    <n v="9.9999999999766942E-4"/>
  </r>
  <r>
    <s v="1444144"/>
    <s v=" "/>
    <x v="0"/>
    <x v="0"/>
    <n v="1085.96"/>
    <n v="0"/>
    <n v="1085.96"/>
    <n v="0"/>
    <n v="1085.96"/>
    <n v="0"/>
    <n v="0"/>
    <n v="0"/>
    <n v="0"/>
    <n v="0"/>
  </r>
  <r>
    <s v="1444144"/>
    <s v="OH: BULK PREP DEPREC"/>
    <x v="1"/>
    <x v="0"/>
    <n v="203.87"/>
    <n v="0"/>
    <n v="203.87"/>
    <n v="205.16"/>
    <n v="-1.289999999999992"/>
    <n v="0"/>
    <n v="0"/>
    <n v="0"/>
    <n v="0"/>
    <n v="0"/>
  </r>
  <r>
    <s v="1444144"/>
    <s v="OH: INDIRECT DEPREC"/>
    <x v="1"/>
    <x v="0"/>
    <n v="914.43"/>
    <n v="0"/>
    <n v="914.43"/>
    <n v="920.2"/>
    <n v="-5.7700000000000955"/>
    <n v="0"/>
    <n v="0"/>
    <n v="0"/>
    <n v="0"/>
    <n v="0"/>
  </r>
  <r>
    <s v="1444144"/>
    <s v="JCL LINE 1          / MACHINE HOUR"/>
    <x v="2"/>
    <x v="0"/>
    <n v="2000.35"/>
    <n v="0"/>
    <n v="2000.35"/>
    <n v="2056.6"/>
    <n v="-56.25"/>
    <n v="4.93"/>
    <n v="0"/>
    <n v="4.93"/>
    <n v="5.069"/>
    <n v="-0.13900000000000023"/>
  </r>
  <r>
    <s v="1444144"/>
    <s v="OH:UNUSED CAPACITY"/>
    <x v="1"/>
    <x v="0"/>
    <n v="6514.95"/>
    <n v="0"/>
    <n v="6514.95"/>
    <n v="6556.08"/>
    <n v="-41.130000000000109"/>
    <n v="0"/>
    <n v="0"/>
    <n v="0"/>
    <n v="0"/>
    <n v="0"/>
  </r>
  <r>
    <s v="1444144"/>
    <s v="JCL LINE 1          / MACHINE DEPR"/>
    <x v="2"/>
    <x v="0"/>
    <n v="8943.02"/>
    <n v="0"/>
    <n v="8943.02"/>
    <n v="9194.5"/>
    <n v="-251.47999999999956"/>
    <n v="4.93"/>
    <n v="0"/>
    <n v="4.93"/>
    <n v="5.069"/>
    <n v="-0.13900000000000023"/>
  </r>
  <r>
    <s v="1444144"/>
    <s v="JCL LINE 1          / LABOUR HOURS"/>
    <x v="2"/>
    <x v="0"/>
    <n v="10532.11"/>
    <n v="0"/>
    <n v="10532.11"/>
    <n v="10827.96"/>
    <n v="-295.84999999999854"/>
    <n v="103.53"/>
    <n v="0"/>
    <n v="103.53"/>
    <n v="106.438"/>
    <n v="-2.9080000000000013"/>
  </r>
  <r>
    <s v="1444144"/>
    <s v="OVERHEAD: BULK PREP"/>
    <x v="1"/>
    <x v="0"/>
    <n v="11751.18"/>
    <n v="0"/>
    <n v="11751.18"/>
    <n v="11825.36"/>
    <n v="-74.180000000000291"/>
    <n v="0"/>
    <n v="0"/>
    <n v="0"/>
    <n v="0"/>
    <n v="0"/>
  </r>
  <r>
    <s v="1444144"/>
    <s v="OVERHEAD: INDIRECT"/>
    <x v="1"/>
    <x v="0"/>
    <n v="25762.68"/>
    <n v="0"/>
    <n v="25762.68"/>
    <n v="25925.33"/>
    <n v="-162.65000000000146"/>
    <n v="0"/>
    <n v="0"/>
    <n v="0"/>
    <n v="0"/>
    <n v="0"/>
  </r>
  <r>
    <s v="1444144"/>
    <s v="JCLEROUX LAFLEUR 12X750ML PROMO"/>
    <x v="3"/>
    <x v="4"/>
    <n v="-707089.61"/>
    <n v="0"/>
    <n v="-707089.61"/>
    <n v="-707089.62"/>
    <n v="1.0000000009313226E-2"/>
    <n v="-3700"/>
    <n v="0"/>
    <n v="-3700"/>
    <n v="-3700"/>
    <n v="0"/>
  </r>
  <r>
    <s v="1444144"/>
    <s v="LAB 100X125MMWHT SEMI-GLOSSS/ADHOUTERCTN"/>
    <x v="4"/>
    <x v="2"/>
    <n v="25.54"/>
    <n v="314.9405940594059"/>
    <n v="-289.40059405940588"/>
    <n v="318.08999999999997"/>
    <n v="-292.54999999999995"/>
    <n v="300"/>
    <n v="3700"/>
    <n v="-3400"/>
    <n v="3737"/>
    <n v="-3437"/>
  </r>
  <r>
    <s v="1444144"/>
    <s v="LAB JCLEROUX LAFLEUR 750 7.5% V5H BCK"/>
    <x v="4"/>
    <x v="2"/>
    <n v="2848.28"/>
    <n v="2829.1724137931033"/>
    <n v="19.10758620689694"/>
    <n v="2871.61"/>
    <n v="-23.329999999999927"/>
    <n v="44700"/>
    <n v="44400"/>
    <n v="300"/>
    <n v="45066"/>
    <n v="-366"/>
  </r>
  <r>
    <s v="1444144"/>
    <s v="PAR CHIP 12X750 BN0503           V3"/>
    <x v="4"/>
    <x v="2"/>
    <n v="3852.88"/>
    <n v="3833.2039800995026"/>
    <n v="19.676019900497522"/>
    <n v="3852.37"/>
    <n v="0.51000000000021828"/>
    <n v="3719"/>
    <n v="3700"/>
    <n v="19"/>
    <n v="3718.5"/>
    <n v="0.5"/>
  </r>
  <r>
    <s v="1444144"/>
    <s v="LAB JCLEROUX LAFLEUR 750 V3 BDY"/>
    <x v="4"/>
    <x v="2"/>
    <n v="12208.02"/>
    <n v="12126.088669950739"/>
    <n v="81.931330049261305"/>
    <n v="12307.98"/>
    <n v="-99.959999999999127"/>
    <n v="44700"/>
    <n v="44400"/>
    <n v="300"/>
    <n v="45066"/>
    <n v="-366"/>
  </r>
  <r>
    <s v="1444144"/>
    <s v="LAB JCLEROUX LAFLEUR  750 NCK PROMO"/>
    <x v="4"/>
    <x v="2"/>
    <n v="12747.04"/>
    <n v="12647.339901477833"/>
    <n v="99.700098522167536"/>
    <n v="12837.05"/>
    <n v="-90.009999999998399"/>
    <n v="44750"/>
    <n v="44400"/>
    <n v="350"/>
    <n v="45066"/>
    <n v="-316"/>
  </r>
  <r>
    <s v="1444144"/>
    <s v="WIR JCLEROUX GEN SPARK       750&amp;1.5L V2"/>
    <x v="4"/>
    <x v="2"/>
    <n v="21162.32"/>
    <n v="20876.431372549021"/>
    <n v="285.88862745097867"/>
    <n v="21293.96"/>
    <n v="-131.63999999999942"/>
    <n v="45008"/>
    <n v="44400"/>
    <n v="608"/>
    <n v="45288"/>
    <n v="-280"/>
  </r>
  <r>
    <s v="1444144"/>
    <s v="CTN JCLEROUXLAFLEUR GEN 12X750BN503PROMO"/>
    <x v="4"/>
    <x v="2"/>
    <n v="23393"/>
    <n v="23236"/>
    <n v="157"/>
    <n v="23584.54"/>
    <n v="-191.54000000000087"/>
    <n v="3725"/>
    <n v="3700"/>
    <n v="25"/>
    <n v="3755.5"/>
    <n v="-30.5"/>
  </r>
  <r>
    <s v="1444144"/>
    <s v="CORK SPARK FIRST UNPRT 750 1 DISK"/>
    <x v="4"/>
    <x v="2"/>
    <n v="46814.400000000001"/>
    <n v="46190.208955223883"/>
    <n v="624.19104477611836"/>
    <n v="46421.16"/>
    <n v="393.23999999999796"/>
    <n v="45000"/>
    <n v="44400"/>
    <n v="600"/>
    <n v="44622"/>
    <n v="378"/>
  </r>
  <r>
    <s v="1444144"/>
    <s v="FOI+RIBJCLEROUXLAFLEUR34X127ALU750PROMV2"/>
    <x v="4"/>
    <x v="2"/>
    <n v="65322.1"/>
    <n v="61265.300492610841"/>
    <n v="4056.799507389158"/>
    <n v="62184.28"/>
    <n v="3137.8199999999997"/>
    <n v="47340"/>
    <n v="44400"/>
    <n v="2940"/>
    <n v="45066"/>
    <n v="2274"/>
  </r>
  <r>
    <s v="1444144"/>
    <s v="BOT 0503 750 FLINT CORK  JCL    H17  NEW"/>
    <x v="4"/>
    <x v="2"/>
    <n v="251636.07"/>
    <n v="250783.18811881187"/>
    <n v="852.88188118813559"/>
    <n v="253291.02"/>
    <n v="-1654.9499999999825"/>
    <n v="44551"/>
    <n v="44400"/>
    <n v="151"/>
    <n v="44844"/>
    <n v="-293"/>
  </r>
  <r>
    <s v="1444144"/>
    <s v="BULK JCLEROUX LAFLEUR"/>
    <x v="4"/>
    <x v="3"/>
    <n v="197129.65"/>
    <n v="196410.52475247523"/>
    <n v="719.1252475247602"/>
    <n v="198374.63"/>
    <n v="-1244.9800000000105"/>
    <n v="33422"/>
    <n v="33300"/>
    <n v="122"/>
    <n v="33633"/>
    <n v="-211"/>
  </r>
  <r>
    <s v="1444144"/>
    <s v="CO2"/>
    <x v="4"/>
    <x v="5"/>
    <n v="2241.7600000000002"/>
    <n v="2197.8039215686276"/>
    <n v="43.956078431372589"/>
    <n v="2241.7600000000002"/>
    <n v="0"/>
    <n v="407.59199999999998"/>
    <n v="399.59999999999997"/>
    <n v="7.9920000000000186"/>
    <n v="407.59199999999998"/>
    <n v="0"/>
  </r>
  <r>
    <s v="1444145"/>
    <s v=" "/>
    <x v="0"/>
    <x v="0"/>
    <n v="10217.25"/>
    <n v="0"/>
    <n v="10217.25"/>
    <n v="0"/>
    <n v="10217.25"/>
    <n v="0"/>
    <n v="0"/>
    <n v="0"/>
    <n v="0"/>
    <n v="0"/>
  </r>
  <r>
    <s v="1444145"/>
    <s v="OH: BULK PREP DEPREC"/>
    <x v="1"/>
    <x v="0"/>
    <n v="305.49"/>
    <n v="0"/>
    <n v="305.49"/>
    <n v="308.91000000000003"/>
    <n v="-3.4200000000000159"/>
    <n v="0"/>
    <n v="0"/>
    <n v="0"/>
    <n v="0"/>
    <n v="0"/>
  </r>
  <r>
    <s v="1444145"/>
    <s v="OH: INDIRECT DEPREC"/>
    <x v="1"/>
    <x v="0"/>
    <n v="1370.22"/>
    <n v="0"/>
    <n v="1370.22"/>
    <n v="1385.52"/>
    <n v="-15.299999999999955"/>
    <n v="0"/>
    <n v="0"/>
    <n v="0"/>
    <n v="0"/>
    <n v="0"/>
  </r>
  <r>
    <s v="1444145"/>
    <s v="JCL LINE 1          / MACHINE HOUR"/>
    <x v="2"/>
    <x v="0"/>
    <n v="2807.79"/>
    <n v="0"/>
    <n v="2807.79"/>
    <n v="3096.57"/>
    <n v="-288.7800000000002"/>
    <n v="6.92"/>
    <n v="0"/>
    <n v="6.92"/>
    <n v="7.6319999999999997"/>
    <n v="-0.71199999999999974"/>
  </r>
  <r>
    <s v="1444145"/>
    <s v="OH:UNUSED CAPACITY"/>
    <x v="1"/>
    <x v="0"/>
    <n v="9762.2900000000009"/>
    <n v="0"/>
    <n v="9762.2900000000009"/>
    <n v="9871.33"/>
    <n v="-109.03999999999905"/>
    <n v="0"/>
    <n v="0"/>
    <n v="0"/>
    <n v="0"/>
    <n v="0"/>
  </r>
  <r>
    <s v="1444145"/>
    <s v="JCL LINE 1          / MACHINE DEPR"/>
    <x v="2"/>
    <x v="0"/>
    <n v="12552.88"/>
    <n v="0"/>
    <n v="12552.88"/>
    <n v="13843.93"/>
    <n v="-1291.0500000000011"/>
    <n v="6.92"/>
    <n v="0"/>
    <n v="6.92"/>
    <n v="7.6319999999999997"/>
    <n v="-0.71199999999999974"/>
  </r>
  <r>
    <s v="1444145"/>
    <s v="JCL LINE 1          / LABOUR HOURS"/>
    <x v="2"/>
    <x v="0"/>
    <n v="14783.4"/>
    <n v="0"/>
    <n v="14783.4"/>
    <n v="16303.4"/>
    <n v="-1520"/>
    <n v="145.32"/>
    <n v="0"/>
    <n v="145.32"/>
    <n v="160.262"/>
    <n v="-14.942000000000007"/>
  </r>
  <r>
    <s v="1444145"/>
    <s v="OVERHEAD: BULK PREP"/>
    <x v="1"/>
    <x v="0"/>
    <n v="17608.48"/>
    <n v="0"/>
    <n v="17608.48"/>
    <n v="17805.16"/>
    <n v="-196.68000000000029"/>
    <n v="0"/>
    <n v="0"/>
    <n v="0"/>
    <n v="0"/>
    <n v="0"/>
  </r>
  <r>
    <s v="1444145"/>
    <s v="OVERHEAD: INDIRECT"/>
    <x v="1"/>
    <x v="0"/>
    <n v="38603.94"/>
    <n v="0"/>
    <n v="38603.94"/>
    <n v="39035.129999999997"/>
    <n v="-431.18999999999505"/>
    <n v="0"/>
    <n v="0"/>
    <n v="0"/>
    <n v="0"/>
    <n v="0"/>
  </r>
  <r>
    <s v="1444145"/>
    <s v="JCLEROUX LAFLEUR 12X750ML PROMO"/>
    <x v="3"/>
    <x v="4"/>
    <n v="-1064647.6299999999"/>
    <n v="0"/>
    <n v="-1064647.6299999999"/>
    <n v="-1064647.6399999999"/>
    <n v="1.0000000009313226E-2"/>
    <n v="-5571"/>
    <n v="0"/>
    <n v="-5571"/>
    <n v="-5571"/>
    <n v="0"/>
  </r>
  <r>
    <s v="1444145"/>
    <s v="CORK SPARK FIRST UNPRT 750"/>
    <x v="4"/>
    <x v="2"/>
    <n v="0.01"/>
    <n v="0"/>
    <n v="0.01"/>
    <n v="0"/>
    <n v="0.01"/>
    <n v="0"/>
    <n v="0"/>
    <n v="0"/>
    <n v="0"/>
    <n v="0"/>
  </r>
  <r>
    <s v="1444145"/>
    <s v="LAB 100X125MMWHT SEMI-GLOSSS/ADHOUTERCTN"/>
    <x v="4"/>
    <x v="2"/>
    <n v="0"/>
    <n v="474.20792079207922"/>
    <n v="-474.20792079207922"/>
    <n v="478.95"/>
    <n v="-478.95"/>
    <n v="0"/>
    <n v="5571"/>
    <n v="-5571"/>
    <n v="5626.71"/>
    <n v="-5626.71"/>
  </r>
  <r>
    <s v="1444145"/>
    <s v="LAB JCLEROUX LAFLEUR 750 7.5% V5H BCK"/>
    <x v="4"/>
    <x v="2"/>
    <n v="4256.5"/>
    <n v="4259.8128078817736"/>
    <n v="-3.3128078817735513"/>
    <n v="4323.71"/>
    <n v="-67.210000000000036"/>
    <n v="66800"/>
    <n v="66852"/>
    <n v="-52"/>
    <n v="67854.78"/>
    <n v="-1054.7799999999988"/>
  </r>
  <r>
    <s v="1444145"/>
    <s v="PAR CHIP 12X750 BN0503           V3"/>
    <x v="4"/>
    <x v="2"/>
    <n v="5773.63"/>
    <n v="5771.5522388059699"/>
    <n v="2.077761194030245"/>
    <n v="5800.41"/>
    <n v="-26.779999999999745"/>
    <n v="5573"/>
    <n v="5571"/>
    <n v="2"/>
    <n v="5598.8549999999996"/>
    <n v="-25.854999999999563"/>
  </r>
  <r>
    <s v="1444145"/>
    <s v="LAB JCLEROUX LAFLEUR 750 V3 BDY"/>
    <x v="4"/>
    <x v="2"/>
    <n v="18189.13"/>
    <n v="18257.950738916257"/>
    <n v="-68.820738916256232"/>
    <n v="18531.82"/>
    <n v="-342.68999999999869"/>
    <n v="66600"/>
    <n v="66852"/>
    <n v="-252"/>
    <n v="67854.78"/>
    <n v="-1254.7799999999988"/>
  </r>
  <r>
    <s v="1444145"/>
    <s v="LAB JCLEROUX LAFLEUR  750 NCK PROMO"/>
    <x v="4"/>
    <x v="2"/>
    <n v="19141.919999999998"/>
    <n v="19042.788177339902"/>
    <n v="99.131822660096077"/>
    <n v="19328.43"/>
    <n v="-186.51000000000204"/>
    <n v="67200"/>
    <n v="66852"/>
    <n v="348"/>
    <n v="67854.78"/>
    <n v="-654.77999999999884"/>
  </r>
  <r>
    <s v="1444145"/>
    <s v="WIR JCLEROUX GEN SPARK       750&amp;1.5L V2"/>
    <x v="4"/>
    <x v="2"/>
    <n v="31653.19"/>
    <n v="31433.137254901962"/>
    <n v="220.05274509803712"/>
    <n v="32061.8"/>
    <n v="-408.61000000000058"/>
    <n v="67320"/>
    <n v="66851.999999999985"/>
    <n v="468.00000000001455"/>
    <n v="68189.039999999994"/>
    <n v="-869.0399999999936"/>
  </r>
  <r>
    <s v="1444145"/>
    <s v="CTN JCLEROUXLAFLEUR GEN 12X750BN503PROMO"/>
    <x v="4"/>
    <x v="2"/>
    <n v="35117.760000000002"/>
    <n v="34985.881773399014"/>
    <n v="131.87822660098755"/>
    <n v="35510.67"/>
    <n v="-392.90999999999622"/>
    <n v="5592"/>
    <n v="5571"/>
    <n v="21"/>
    <n v="5654.5649999999996"/>
    <n v="-62.5649999999996"/>
  </r>
  <r>
    <s v="1444145"/>
    <s v="CORK SPARK FIRST UNPRT 750 1 DISK"/>
    <x v="4"/>
    <x v="2"/>
    <n v="70013.539999999994"/>
    <n v="69547.472636815932"/>
    <n v="466.06736318406183"/>
    <n v="69895.210000000006"/>
    <n v="118.32999999998719"/>
    <n v="67300"/>
    <n v="66851.999999999985"/>
    <n v="448.00000000001455"/>
    <n v="67186.259999999995"/>
    <n v="113.74000000000524"/>
  </r>
  <r>
    <s v="1444145"/>
    <s v="FOI+RIBJCLEROUXLAFLEUR34X127ALU750PROMV2"/>
    <x v="4"/>
    <x v="2"/>
    <n v="96417.02"/>
    <n v="92245.665024630536"/>
    <n v="4171.3549753694679"/>
    <n v="93629.35"/>
    <n v="2787.6699999999983"/>
    <n v="69875"/>
    <n v="66852"/>
    <n v="3023"/>
    <n v="67854.78"/>
    <n v="2020.2200000000012"/>
  </r>
  <r>
    <s v="1444145"/>
    <s v="BOT 0503 750 FLINT CORK  JCL    H17  NEW"/>
    <x v="4"/>
    <x v="2"/>
    <n v="377310.08"/>
    <n v="377598.14851485146"/>
    <n v="-288.0685148514458"/>
    <n v="381374.13"/>
    <n v="-4064.0499999999884"/>
    <n v="66801"/>
    <n v="66852"/>
    <n v="-51"/>
    <n v="67520.52"/>
    <n v="-719.52000000000407"/>
  </r>
  <r>
    <s v="1444145"/>
    <s v="BULK JCLEROUX LAFLEUR"/>
    <x v="4"/>
    <x v="3"/>
    <n v="295387.75"/>
    <n v="295730.55445544556"/>
    <n v="-342.8044554455555"/>
    <n v="298687.86"/>
    <n v="-3300.109999999986"/>
    <n v="50081"/>
    <n v="50139"/>
    <n v="-58"/>
    <n v="50640.39"/>
    <n v="-559.38999999999942"/>
  </r>
  <r>
    <s v="1444145"/>
    <s v="CO2"/>
    <x v="4"/>
    <x v="5"/>
    <n v="3375.36"/>
    <n v="3309.1764705882351"/>
    <n v="66.183529411764994"/>
    <n v="3375.36"/>
    <n v="0"/>
    <n v="613.70100000000002"/>
    <n v="601.6676470588236"/>
    <n v="12.033352941176418"/>
    <n v="613.70100000000002"/>
    <n v="0"/>
  </r>
  <r>
    <s v="1444146"/>
    <s v=" "/>
    <x v="0"/>
    <x v="0"/>
    <n v="9341.24"/>
    <n v="0"/>
    <n v="9341.24"/>
    <n v="0"/>
    <n v="9341.24"/>
    <n v="0"/>
    <n v="0"/>
    <n v="0"/>
    <n v="0"/>
    <n v="0"/>
  </r>
  <r>
    <s v="1444146"/>
    <s v="OH: BULK PREP DEPREC"/>
    <x v="1"/>
    <x v="0"/>
    <n v="224.29"/>
    <n v="0"/>
    <n v="224.29"/>
    <n v="225.94"/>
    <n v="-1.6500000000000057"/>
    <n v="0"/>
    <n v="0"/>
    <n v="0"/>
    <n v="0"/>
    <n v="0"/>
  </r>
  <r>
    <s v="1444146"/>
    <s v="OH: INDIRECT DEPREC"/>
    <x v="1"/>
    <x v="0"/>
    <n v="1006"/>
    <n v="0"/>
    <n v="1006"/>
    <n v="1013.39"/>
    <n v="-7.3899999999999864"/>
    <n v="0"/>
    <n v="0"/>
    <n v="0"/>
    <n v="0"/>
    <n v="0"/>
  </r>
  <r>
    <s v="1444146"/>
    <s v="JCL LINE 1          / MACHINE HOUR"/>
    <x v="2"/>
    <x v="0"/>
    <n v="1927.31"/>
    <n v="0"/>
    <n v="1927.31"/>
    <n v="2276.15"/>
    <n v="-348.84000000000015"/>
    <n v="4.75"/>
    <n v="0"/>
    <n v="4.75"/>
    <n v="5.61"/>
    <n v="-0.86000000000000032"/>
  </r>
  <r>
    <s v="1444146"/>
    <s v="OH:UNUSED CAPACITY"/>
    <x v="1"/>
    <x v="0"/>
    <n v="7167.38"/>
    <n v="0"/>
    <n v="7167.38"/>
    <n v="7220.07"/>
    <n v="-52.6899999999996"/>
    <n v="0"/>
    <n v="0"/>
    <n v="0"/>
    <n v="0"/>
    <n v="0"/>
  </r>
  <r>
    <s v="1444146"/>
    <s v="JCL LINE 1          / MACHINE DEPR"/>
    <x v="2"/>
    <x v="0"/>
    <n v="8616.5"/>
    <n v="0"/>
    <n v="8616.5"/>
    <n v="10176.07"/>
    <n v="-1559.5699999999997"/>
    <n v="4.75"/>
    <n v="0"/>
    <n v="4.75"/>
    <n v="5.61"/>
    <n v="-0.86000000000000032"/>
  </r>
  <r>
    <s v="1444146"/>
    <s v="JCL LINE 1          / LABOUR HOURS"/>
    <x v="2"/>
    <x v="0"/>
    <n v="10147.57"/>
    <n v="0"/>
    <n v="10147.57"/>
    <n v="11983.92"/>
    <n v="-1836.3500000000004"/>
    <n v="99.75"/>
    <n v="0"/>
    <n v="99.75"/>
    <n v="117.801"/>
    <n v="-18.051000000000002"/>
  </r>
  <r>
    <s v="1444146"/>
    <s v="OVERHEAD: BULK PREP"/>
    <x v="1"/>
    <x v="0"/>
    <n v="12927.98"/>
    <n v="0"/>
    <n v="12927.98"/>
    <n v="13023.01"/>
    <n v="-95.030000000000655"/>
    <n v="0"/>
    <n v="0"/>
    <n v="0"/>
    <n v="0"/>
    <n v="0"/>
  </r>
  <r>
    <s v="1444146"/>
    <s v="OVERHEAD: INDIRECT"/>
    <x v="1"/>
    <x v="0"/>
    <n v="28342.65"/>
    <n v="0"/>
    <n v="28342.65"/>
    <n v="28550.98"/>
    <n v="-208.32999999999811"/>
    <n v="0"/>
    <n v="0"/>
    <n v="0"/>
    <n v="0"/>
    <n v="0"/>
  </r>
  <r>
    <s v="1444146"/>
    <s v="JCLEROUX SAVBL 12X750ML  PROMO"/>
    <x v="3"/>
    <x v="4"/>
    <n v="-890656.36"/>
    <n v="0"/>
    <n v="-890656.36"/>
    <n v="-890656.27"/>
    <n v="-8.999999996740371E-2"/>
    <n v="-4095"/>
    <n v="0"/>
    <n v="-4095"/>
    <n v="-4095"/>
    <n v="0"/>
  </r>
  <r>
    <s v="1444146"/>
    <s v="LAB 100X125MMWHT SEMI-GLOSSS/ADHOUTERCTN"/>
    <x v="4"/>
    <x v="2"/>
    <n v="0"/>
    <n v="348.56435643564356"/>
    <n v="-348.56435643564356"/>
    <n v="352.05"/>
    <n v="-352.05"/>
    <n v="0"/>
    <n v="4095"/>
    <n v="-4095"/>
    <n v="4135.95"/>
    <n v="-4135.95"/>
  </r>
  <r>
    <s v="1444146"/>
    <s v="LAB JCLEROUX SAVBL 750 NA  WC  V12 BCK"/>
    <x v="4"/>
    <x v="2"/>
    <n v="3122.28"/>
    <n v="3131.2019704433496"/>
    <n v="-8.9219704433494371"/>
    <n v="3178.17"/>
    <n v="-55.889999999999873"/>
    <n v="49000"/>
    <n v="49140"/>
    <n v="-140"/>
    <n v="49877.1"/>
    <n v="-877.09999999999854"/>
  </r>
  <r>
    <s v="1444146"/>
    <s v="PAR CHIP 12X750 BN0503           V3"/>
    <x v="4"/>
    <x v="2"/>
    <n v="4249.67"/>
    <n v="4242.4179104477616"/>
    <n v="7.2520895522384308"/>
    <n v="4263.63"/>
    <n v="-13.960000000000036"/>
    <n v="4102"/>
    <n v="4095"/>
    <n v="7"/>
    <n v="4115.4750000000004"/>
    <n v="-13.475000000000364"/>
  </r>
  <r>
    <s v="1444146"/>
    <s v="LAB JCLEROUX SAVBL 750 V10 BDY"/>
    <x v="4"/>
    <x v="2"/>
    <n v="12109.58"/>
    <n v="12107.113300492611"/>
    <n v="2.4666995073894213"/>
    <n v="12288.72"/>
    <n v="-179.13999999999942"/>
    <n v="49150"/>
    <n v="49140"/>
    <n v="10"/>
    <n v="49877.1"/>
    <n v="-727.09999999999854"/>
  </r>
  <r>
    <s v="1444146"/>
    <s v="LAB JCLEROUX SAVBL 750 2015 NCK  PROMO"/>
    <x v="4"/>
    <x v="2"/>
    <n v="14028.86"/>
    <n v="13997.524271844661"/>
    <n v="31.335728155339893"/>
    <n v="14417.45"/>
    <n v="-388.59000000000015"/>
    <n v="49250"/>
    <n v="49140"/>
    <n v="110"/>
    <n v="50614.2"/>
    <n v="-1364.1999999999971"/>
  </r>
  <r>
    <s v="1444146"/>
    <s v="WIR JCLEROUX GEN SPARK       750&amp;1.5L V2"/>
    <x v="4"/>
    <x v="2"/>
    <n v="23336.47"/>
    <n v="23105.137254901962"/>
    <n v="231.3327450980396"/>
    <n v="23567.24"/>
    <n v="-230.77000000000044"/>
    <n v="49632"/>
    <n v="49140"/>
    <n v="492"/>
    <n v="50122.8"/>
    <n v="-490.80000000000291"/>
  </r>
  <r>
    <s v="1444146"/>
    <s v="CTN JCLEROUX SAVBL 12X750 BN503 PROMO V3"/>
    <x v="4"/>
    <x v="2"/>
    <n v="25852.07"/>
    <n v="25839.448275862069"/>
    <n v="12.621724137930869"/>
    <n v="26227.040000000001"/>
    <n v="-374.97000000000116"/>
    <n v="4097"/>
    <n v="4095"/>
    <n v="2"/>
    <n v="4156.4250000000002"/>
    <n v="-59.425000000000182"/>
  </r>
  <r>
    <s v="1444146"/>
    <s v="CORK SPARK FIRST UNPRT 750 1 DISK"/>
    <x v="4"/>
    <x v="2"/>
    <n v="51348.11"/>
    <n v="51121.323383084578"/>
    <n v="226.7866169154222"/>
    <n v="51376.93"/>
    <n v="-28.819999999999709"/>
    <n v="49358"/>
    <n v="49140"/>
    <n v="218"/>
    <n v="49385.7"/>
    <n v="-27.69999999999709"/>
  </r>
  <r>
    <s v="1444146"/>
    <s v="FOI+RIB JCLEROUX SAVBL 34X127ALU750PROMO"/>
    <x v="4"/>
    <x v="2"/>
    <n v="73153.63"/>
    <n v="71007.891625615754"/>
    <n v="2145.7383743842511"/>
    <n v="72073.009999999995"/>
    <n v="1080.6200000000099"/>
    <n v="50625"/>
    <n v="49140"/>
    <n v="1485"/>
    <n v="49877.1"/>
    <n v="747.90000000000146"/>
  </r>
  <r>
    <s v="1444146"/>
    <s v="BOT 0503 750 GRN   CORK  SPARKLING   NEW"/>
    <x v="4"/>
    <x v="2"/>
    <n v="246838.91"/>
    <n v="246457.74257425743"/>
    <n v="381.1674257425766"/>
    <n v="248922.32"/>
    <n v="-2083.4100000000035"/>
    <n v="49216"/>
    <n v="49140"/>
    <n v="76"/>
    <n v="49631.4"/>
    <n v="-415.40000000000146"/>
  </r>
  <r>
    <s v="1444146"/>
    <s v="BULK JCLEROUX SBL"/>
    <x v="4"/>
    <x v="3"/>
    <n v="354434.78"/>
    <n v="355262.77611940296"/>
    <n v="-827.99611940293107"/>
    <n v="357039.09"/>
    <n v="-2604.3099999999977"/>
    <n v="36769"/>
    <n v="36855"/>
    <n v="-86"/>
    <n v="37039.275000000001"/>
    <n v="-270.27500000000146"/>
  </r>
  <r>
    <s v="1444146"/>
    <s v="CO2"/>
    <x v="4"/>
    <x v="5"/>
    <n v="2481.08"/>
    <n v="2432.4313725490197"/>
    <n v="48.648627450980257"/>
    <n v="2481.08"/>
    <n v="0"/>
    <n v="451.10500000000002"/>
    <n v="442.25980392156862"/>
    <n v="8.8451960784313997"/>
    <n v="451.10500000000002"/>
    <n v="0"/>
  </r>
  <r>
    <s v="1444147"/>
    <s v=" "/>
    <x v="0"/>
    <x v="0"/>
    <n v="-5008.6499999999996"/>
    <n v="0"/>
    <n v="-5008.6499999999996"/>
    <n v="0"/>
    <n v="-5008.6499999999996"/>
    <n v="0"/>
    <n v="0"/>
    <n v="0"/>
    <n v="0"/>
    <n v="0"/>
  </r>
  <r>
    <s v="1444147"/>
    <s v="OH: BULK PREP DEPREC"/>
    <x v="1"/>
    <x v="0"/>
    <n v="188.25"/>
    <n v="0"/>
    <n v="188.25"/>
    <n v="187.15"/>
    <n v="1.0999999999999943"/>
    <n v="0"/>
    <n v="0"/>
    <n v="0"/>
    <n v="0"/>
    <n v="0"/>
  </r>
  <r>
    <s v="1444147"/>
    <s v="OH: INDIRECT DEPREC"/>
    <x v="1"/>
    <x v="0"/>
    <n v="844.36"/>
    <n v="0"/>
    <n v="844.36"/>
    <n v="839.4"/>
    <n v="4.9600000000000364"/>
    <n v="0"/>
    <n v="0"/>
    <n v="0"/>
    <n v="0"/>
    <n v="0"/>
  </r>
  <r>
    <s v="1444147"/>
    <s v="JCL LINE 1          / MACHINE HOUR"/>
    <x v="2"/>
    <x v="0"/>
    <n v="2134.2399999999998"/>
    <n v="0"/>
    <n v="2134.2399999999998"/>
    <n v="1885.35"/>
    <n v="248.88999999999987"/>
    <n v="5.26"/>
    <n v="0"/>
    <n v="5.26"/>
    <n v="4.6470000000000002"/>
    <n v="0.61299999999999955"/>
  </r>
  <r>
    <s v="1444147"/>
    <s v="OH:UNUSED CAPACITY"/>
    <x v="1"/>
    <x v="0"/>
    <n v="6015.73"/>
    <n v="0"/>
    <n v="6015.73"/>
    <n v="5980.43"/>
    <n v="35.299999999999272"/>
    <n v="0"/>
    <n v="0"/>
    <n v="0"/>
    <n v="0"/>
    <n v="0"/>
  </r>
  <r>
    <s v="1444147"/>
    <s v="JCL LINE 1          / MACHINE DEPR"/>
    <x v="2"/>
    <x v="0"/>
    <n v="9541.64"/>
    <n v="0"/>
    <n v="9541.64"/>
    <n v="8428.91"/>
    <n v="1112.7299999999996"/>
    <n v="5.26"/>
    <n v="0"/>
    <n v="5.26"/>
    <n v="4.6470000000000002"/>
    <n v="0.61299999999999955"/>
  </r>
  <r>
    <s v="1444147"/>
    <s v="JCL LINE 1          / LABOUR HOURS"/>
    <x v="2"/>
    <x v="0"/>
    <n v="11237.09"/>
    <n v="0"/>
    <n v="11237.09"/>
    <n v="9926.36"/>
    <n v="1310.7299999999996"/>
    <n v="110.46"/>
    <n v="0"/>
    <n v="110.46"/>
    <n v="97.575999999999993"/>
    <n v="12.884"/>
  </r>
  <r>
    <s v="1444147"/>
    <s v="OVERHEAD: BULK PREP"/>
    <x v="1"/>
    <x v="0"/>
    <n v="10850.73"/>
    <n v="0"/>
    <n v="10850.73"/>
    <n v="10787.05"/>
    <n v="63.680000000000291"/>
    <n v="0"/>
    <n v="0"/>
    <n v="0"/>
    <n v="0"/>
    <n v="0"/>
  </r>
  <r>
    <s v="1444147"/>
    <s v="OVERHEAD: INDIRECT"/>
    <x v="1"/>
    <x v="0"/>
    <n v="23788.58"/>
    <n v="0"/>
    <n v="23788.58"/>
    <n v="23648.97"/>
    <n v="139.61000000000058"/>
    <n v="0"/>
    <n v="0"/>
    <n v="0"/>
    <n v="0"/>
    <n v="0"/>
  </r>
  <r>
    <s v="1444147"/>
    <s v="JCLEROUX SAVBL 12X750ML  PROMO"/>
    <x v="3"/>
    <x v="4"/>
    <n v="-737736.64"/>
    <n v="0"/>
    <n v="-737736.64"/>
    <n v="-737736.57"/>
    <n v="-7.000000006519258E-2"/>
    <n v="-3391.9160000000002"/>
    <n v="0"/>
    <n v="-3391.9160000000002"/>
    <n v="-3391.9160000000002"/>
    <n v="0"/>
  </r>
  <r>
    <s v="1444147"/>
    <s v="LAB 100X125MMWHT SEMI-GLOSSS/ADHOUTERCTN"/>
    <x v="4"/>
    <x v="2"/>
    <n v="300.89999999999998"/>
    <n v="288.7227722772277"/>
    <n v="12.177227722772273"/>
    <n v="291.61"/>
    <n v="9.2899999999999636"/>
    <n v="3535"/>
    <n v="3391.9158415841584"/>
    <n v="143.08415841584156"/>
    <n v="3425.835"/>
    <n v="109.16499999999996"/>
  </r>
  <r>
    <s v="1444147"/>
    <s v="LAB JCLEROUX SAVBL 750 NA  WC  V12 BCK"/>
    <x v="4"/>
    <x v="2"/>
    <n v="2632.27"/>
    <n v="2593.5960591133003"/>
    <n v="38.673940886699711"/>
    <n v="2632.5"/>
    <n v="-0.23000000000001819"/>
    <n v="41310"/>
    <n v="40702.992118226597"/>
    <n v="607.00788177340291"/>
    <n v="41313.536999999997"/>
    <n v="-3.536999999996624"/>
  </r>
  <r>
    <s v="1444147"/>
    <s v="PAR CHIP 12X750 BN0503           V3"/>
    <x v="4"/>
    <x v="2"/>
    <n v="3520.33"/>
    <n v="3514.0298507462685"/>
    <n v="6.3001492537314334"/>
    <n v="3531.6"/>
    <n v="-11.269999999999982"/>
    <n v="3398"/>
    <n v="3391.9164179104482"/>
    <n v="6.0835820895517827"/>
    <n v="3408.8760000000002"/>
    <n v="-10.876000000000204"/>
  </r>
  <r>
    <s v="1444147"/>
    <s v="LAB JCLEROUX SAVBL 750 V10 BDY"/>
    <x v="4"/>
    <x v="2"/>
    <n v="10116.36"/>
    <n v="10028.403940886699"/>
    <n v="87.956059113301308"/>
    <n v="10178.83"/>
    <n v="-62.469999999999345"/>
    <n v="41060"/>
    <n v="40702.992118226597"/>
    <n v="357.00788177340291"/>
    <n v="41313.536999999997"/>
    <n v="-253.53699999999662"/>
  </r>
  <r>
    <s v="1444147"/>
    <s v="LAB JCLEROUX SAVBL 750 2015 NCK  PROMO"/>
    <x v="4"/>
    <x v="2"/>
    <n v="11738.67"/>
    <n v="11594.242718446601"/>
    <n v="144.42728155339864"/>
    <n v="11942.07"/>
    <n v="-203.39999999999964"/>
    <n v="41210"/>
    <n v="40702.992233009711"/>
    <n v="507.00776699028938"/>
    <n v="41924.082000000002"/>
    <n v="-714.08200000000215"/>
  </r>
  <r>
    <s v="1444147"/>
    <s v="WIR JCLEROUX GEN SPARK       750&amp;1.5L V2"/>
    <x v="4"/>
    <x v="2"/>
    <n v="19202.560000000001"/>
    <n v="19138.137254901962"/>
    <n v="64.422745098039741"/>
    <n v="19520.900000000001"/>
    <n v="-318.34000000000015"/>
    <n v="40840"/>
    <n v="40702.992156862747"/>
    <n v="137.00784313725308"/>
    <n v="41517.052000000003"/>
    <n v="-677.05200000000332"/>
  </r>
  <r>
    <s v="1444147"/>
    <s v="CTN JCLEROUX SAVBL 12X750 BN503 PROMO V3"/>
    <x v="4"/>
    <x v="2"/>
    <n v="21630.68"/>
    <n v="21402.995073891627"/>
    <n v="227.68492610837347"/>
    <n v="21724.04"/>
    <n v="-93.360000000000582"/>
    <n v="3428"/>
    <n v="3391.9162561576354"/>
    <n v="36.083743842364584"/>
    <n v="3442.7950000000001"/>
    <n v="-14.795000000000073"/>
  </r>
  <r>
    <s v="1444147"/>
    <s v="CORK SPARK FIRST UNPRT 750 1 DISK"/>
    <x v="4"/>
    <x v="2"/>
    <n v="42653.120000000003"/>
    <n v="42344.139303482589"/>
    <n v="308.98069651741389"/>
    <n v="42555.86"/>
    <n v="97.260000000002037"/>
    <n v="41000"/>
    <n v="40702.992039800993"/>
    <n v="297.00796019900736"/>
    <n v="40906.506999999998"/>
    <n v="93.493000000002212"/>
  </r>
  <r>
    <s v="1444147"/>
    <s v="FOI+RIB JCLEROUX SAVBL 34X127ALU750PROMO"/>
    <x v="4"/>
    <x v="2"/>
    <n v="61579.09"/>
    <n v="58816.315270935964"/>
    <n v="2762.7747290640327"/>
    <n v="59698.559999999998"/>
    <n v="1880.5299999999988"/>
    <n v="42615"/>
    <n v="40702.992118226597"/>
    <n v="1912.0078817734029"/>
    <n v="41313.536999999997"/>
    <n v="1301.4630000000034"/>
  </r>
  <r>
    <s v="1444147"/>
    <s v="BOT 0503 750 GRN   CORK  SPARKLING   NEW"/>
    <x v="4"/>
    <x v="2"/>
    <n v="205230.99"/>
    <n v="204142.60396039605"/>
    <n v="1088.3860396039381"/>
    <n v="206184.03"/>
    <n v="-953.04000000000815"/>
    <n v="40920"/>
    <n v="40702.992079207921"/>
    <n v="217.00792079207895"/>
    <n v="41110.021999999997"/>
    <n v="-190.02199999999721"/>
  </r>
  <r>
    <s v="1444147"/>
    <s v="BULK JCLEROUX SBL"/>
    <x v="4"/>
    <x v="3"/>
    <n v="297484.61"/>
    <n v="294266.53731343284"/>
    <n v="3218.0726865671459"/>
    <n v="295737.87"/>
    <n v="1746.7399999999907"/>
    <n v="30861"/>
    <n v="30527.243781094527"/>
    <n v="333.75621890547336"/>
    <n v="30679.88"/>
    <n v="181.11999999999898"/>
  </r>
  <r>
    <s v="1444147"/>
    <s v="CO2"/>
    <x v="4"/>
    <x v="5"/>
    <n v="2055.09"/>
    <n v="2014.7941176470588"/>
    <n v="40.295882352941362"/>
    <n v="2055.09"/>
    <n v="0"/>
    <n v="373.654"/>
    <n v="366.32647058823534"/>
    <n v="7.3275294117646581"/>
    <n v="373.65300000000002"/>
    <n v="9.9999999997635314E-4"/>
  </r>
  <r>
    <s v="1444150"/>
    <s v=" "/>
    <x v="0"/>
    <x v="0"/>
    <n v="3055.48"/>
    <n v="0"/>
    <n v="3055.48"/>
    <n v="0"/>
    <n v="3055.48"/>
    <n v="0"/>
    <n v="0"/>
    <n v="0"/>
    <n v="0"/>
    <n v="0"/>
  </r>
  <r>
    <s v="1444150"/>
    <s v="OH: BULK PREP DEPREC"/>
    <x v="1"/>
    <x v="0"/>
    <n v="70.42"/>
    <n v="0"/>
    <n v="70.42"/>
    <n v="70.650000000000006"/>
    <n v="-0.23000000000000398"/>
    <n v="0"/>
    <n v="0"/>
    <n v="0"/>
    <n v="0"/>
    <n v="0"/>
  </r>
  <r>
    <s v="1444150"/>
    <s v="OH: INDIRECT DEPREC"/>
    <x v="1"/>
    <x v="0"/>
    <n v="315.87"/>
    <n v="0"/>
    <n v="315.87"/>
    <n v="316.89"/>
    <n v="-1.0199999999999818"/>
    <n v="0"/>
    <n v="0"/>
    <n v="0"/>
    <n v="0"/>
    <n v="0"/>
  </r>
  <r>
    <s v="1444150"/>
    <s v="JCL LINE 1          / MACHINE HOUR"/>
    <x v="2"/>
    <x v="0"/>
    <n v="714.12"/>
    <n v="0"/>
    <n v="714.12"/>
    <n v="1039.1300000000001"/>
    <n v="-325.0100000000001"/>
    <n v="1.76"/>
    <n v="0"/>
    <n v="1.76"/>
    <n v="2.5609999999999999"/>
    <n v="-0.80099999999999993"/>
  </r>
  <r>
    <s v="1444150"/>
    <s v="OH:UNUSED CAPACITY"/>
    <x v="1"/>
    <x v="0"/>
    <n v="2250.4699999999998"/>
    <n v="0"/>
    <n v="2250.4699999999998"/>
    <n v="2257.6999999999998"/>
    <n v="-7.2300000000000182"/>
    <n v="0"/>
    <n v="0"/>
    <n v="0"/>
    <n v="0"/>
    <n v="0"/>
  </r>
  <r>
    <s v="1444150"/>
    <s v="OVERHEAD: BULK PREP"/>
    <x v="1"/>
    <x v="0"/>
    <n v="4059.22"/>
    <n v="0"/>
    <n v="4059.22"/>
    <n v="4072.27"/>
    <n v="-13.050000000000182"/>
    <n v="0"/>
    <n v="0"/>
    <n v="0"/>
    <n v="0"/>
    <n v="0"/>
  </r>
  <r>
    <s v="1444150"/>
    <s v="JCL LINE 1          / MACHINE DEPR"/>
    <x v="2"/>
    <x v="0"/>
    <n v="3192.64"/>
    <n v="0"/>
    <n v="3192.64"/>
    <n v="4645.6499999999996"/>
    <n v="-1453.0099999999998"/>
    <n v="1.76"/>
    <n v="0"/>
    <n v="1.76"/>
    <n v="2.5609999999999999"/>
    <n v="-0.80099999999999993"/>
  </r>
  <r>
    <s v="1444150"/>
    <s v="JCL LINE 1          / LABOUR HOURS"/>
    <x v="2"/>
    <x v="0"/>
    <n v="3759.94"/>
    <n v="0"/>
    <n v="3759.94"/>
    <n v="5471.14"/>
    <n v="-1711.2000000000003"/>
    <n v="36.96"/>
    <n v="0"/>
    <n v="36.96"/>
    <n v="53.780999999999999"/>
    <n v="-16.820999999999998"/>
  </r>
  <r>
    <s v="1444150"/>
    <s v="OVERHEAD: INDIRECT"/>
    <x v="1"/>
    <x v="0"/>
    <n v="8899.23"/>
    <n v="0"/>
    <n v="8899.23"/>
    <n v="8927.85"/>
    <n v="-28.6200000000008"/>
    <n v="0"/>
    <n v="0"/>
    <n v="0"/>
    <n v="0"/>
    <n v="0"/>
  </r>
  <r>
    <s v="1444150"/>
    <s v="JCLEROUX LACHSN      6X750ML         EXP"/>
    <x v="3"/>
    <x v="4"/>
    <n v="-244088.14"/>
    <n v="0"/>
    <n v="-244088.14"/>
    <n v="-244088.04"/>
    <n v="-0.10000000000582077"/>
    <n v="-2561"/>
    <n v="0"/>
    <n v="-2561"/>
    <n v="-2561"/>
    <n v="0"/>
  </r>
  <r>
    <s v="1444150"/>
    <s v="LAB JCLEROUX LACHSN 750 7.5% V10H BCK"/>
    <x v="4"/>
    <x v="2"/>
    <n v="987.66"/>
    <n v="979.1231527093596"/>
    <n v="8.5368472906403667"/>
    <n v="993.81"/>
    <n v="-6.1499999999999773"/>
    <n v="15500"/>
    <n v="15366"/>
    <n v="134"/>
    <n v="15596.49"/>
    <n v="-96.489999999999782"/>
  </r>
  <r>
    <s v="1444150"/>
    <s v="PAR CHIP 6X750  BN0503 &amp; IMP FACETSV2"/>
    <x v="4"/>
    <x v="2"/>
    <n v="1328.69"/>
    <n v="1324.039800995025"/>
    <n v="4.650199004975093"/>
    <n v="1330.66"/>
    <n v="-1.9700000000000273"/>
    <n v="2570"/>
    <n v="2560.9999999999995"/>
    <n v="9.0000000000004547"/>
    <n v="2573.8049999999998"/>
    <n v="-3.8049999999998363"/>
  </r>
  <r>
    <s v="1444150"/>
    <s v="LAB JCLEROUX LACHSN 750 V9 BDY"/>
    <x v="4"/>
    <x v="2"/>
    <n v="3818.89"/>
    <n v="3785.8719211822659"/>
    <n v="33.018078817734022"/>
    <n v="3842.66"/>
    <n v="-23.769999999999982"/>
    <n v="15500"/>
    <n v="15366"/>
    <n v="134"/>
    <n v="15596.49"/>
    <n v="-96.489999999999782"/>
  </r>
  <r>
    <s v="1444150"/>
    <s v="LAB JCLEROUX LACHSN 750  V10 NCK"/>
    <x v="4"/>
    <x v="2"/>
    <n v="4932.1000000000004"/>
    <n v="4889.4581280788179"/>
    <n v="42.641871921182428"/>
    <n v="4962.8"/>
    <n v="-30.699999999999818"/>
    <n v="15500"/>
    <n v="15366"/>
    <n v="134"/>
    <n v="15596.49"/>
    <n v="-96.489999999999782"/>
  </r>
  <r>
    <s v="1444150"/>
    <s v="WIR JCLEROUX GEN SPARK       750&amp;1.5L V2"/>
    <x v="4"/>
    <x v="2"/>
    <n v="7366.94"/>
    <n v="7224.9411764705883"/>
    <n v="141.99882352941131"/>
    <n v="7369.44"/>
    <n v="-2.5"/>
    <n v="15668"/>
    <n v="15366"/>
    <n v="302"/>
    <n v="15673.32"/>
    <n v="-5.319999999999709"/>
  </r>
  <r>
    <s v="1444150"/>
    <s v="FOI+RIB JCLEROUX LACHSN 34X127 ALU 750V6"/>
    <x v="4"/>
    <x v="2"/>
    <n v="15299.04"/>
    <n v="14524.866995073891"/>
    <n v="774.17300492610957"/>
    <n v="14742.74"/>
    <n v="556.30000000000109"/>
    <n v="16185"/>
    <n v="15366"/>
    <n v="819"/>
    <n v="15596.49"/>
    <n v="588.51000000000022"/>
  </r>
  <r>
    <s v="1444150"/>
    <s v="CORK SPARK FIRST UNPRT 750 1 DISK"/>
    <x v="4"/>
    <x v="2"/>
    <n v="16333.02"/>
    <n v="15985.552238805971"/>
    <n v="347.46776119402966"/>
    <n v="16065.48"/>
    <n v="267.54000000000087"/>
    <n v="15700"/>
    <n v="15366"/>
    <n v="334"/>
    <n v="15442.83"/>
    <n v="257.17000000000007"/>
  </r>
  <r>
    <s v="1444150"/>
    <s v="CTN JCLEROUX LACHSN 6X750 BN503"/>
    <x v="4"/>
    <x v="2"/>
    <n v="21157.4"/>
    <n v="20872.147783251232"/>
    <n v="285.25221674876957"/>
    <n v="21185.23"/>
    <n v="-27.829999999998108"/>
    <n v="2596"/>
    <n v="2561"/>
    <n v="35"/>
    <n v="2599.415"/>
    <n v="-3.4149999999999636"/>
  </r>
  <r>
    <s v="1444150"/>
    <s v="BOT 0503 750 GRN   CORK  SPARKLING   NEW"/>
    <x v="4"/>
    <x v="2"/>
    <n v="77809.23"/>
    <n v="77066.940594059401"/>
    <n v="742.28940594059532"/>
    <n v="77837.61"/>
    <n v="-28.380000000004657"/>
    <n v="15514"/>
    <n v="15366"/>
    <n v="148"/>
    <n v="15519.66"/>
    <n v="-5.6599999999998545"/>
  </r>
  <r>
    <s v="1444150"/>
    <s v="BULK JCLEROUX LAC"/>
    <x v="4"/>
    <x v="3"/>
    <n v="67961.95"/>
    <n v="67841.273631840799"/>
    <n v="120.67636815919832"/>
    <n v="68180.479999999996"/>
    <n v="-218.52999999999884"/>
    <n v="11545"/>
    <n v="11524.499502487562"/>
    <n v="20.500497512437505"/>
    <n v="11582.121999999999"/>
    <n v="-37.121999999999389"/>
  </r>
  <r>
    <s v="1444150"/>
    <s v="CO2"/>
    <x v="4"/>
    <x v="5"/>
    <n v="775.83"/>
    <n v="760.61764705882354"/>
    <n v="15.212352941176505"/>
    <n v="775.83"/>
    <n v="0"/>
    <n v="141.06"/>
    <n v="138.29411764705881"/>
    <n v="2.7658823529411904"/>
    <n v="141.06"/>
    <n v="0"/>
  </r>
  <r>
    <s v="1444463"/>
    <s v=" "/>
    <x v="0"/>
    <x v="0"/>
    <n v="335.82"/>
    <n v="0"/>
    <n v="335.82"/>
    <n v="0"/>
    <n v="335.82"/>
    <n v="0"/>
    <n v="0"/>
    <n v="0"/>
    <n v="0"/>
    <n v="0"/>
  </r>
  <r>
    <s v="1444463"/>
    <s v="JCL RIBBON ROOM     / MACHINE DEPR"/>
    <x v="2"/>
    <x v="0"/>
    <n v="104.19"/>
    <n v="0"/>
    <n v="104.19"/>
    <n v="105.1"/>
    <n v="-0.90999999999999659"/>
    <n v="8.875"/>
    <n v="0"/>
    <n v="8.875"/>
    <n v="8.9540000000000006"/>
    <n v="-7.9000000000000625E-2"/>
  </r>
  <r>
    <s v="1444463"/>
    <s v="JCL RIBBON ROOM     / MACHINE HOUR"/>
    <x v="2"/>
    <x v="0"/>
    <n v="267.49"/>
    <n v="0"/>
    <n v="267.49"/>
    <n v="269.85000000000002"/>
    <n v="-2.3600000000000136"/>
    <n v="8.875"/>
    <n v="0"/>
    <n v="8.875"/>
    <n v="8.9540000000000006"/>
    <n v="-7.9000000000000625E-2"/>
  </r>
  <r>
    <s v="1444463"/>
    <s v="JCL RIBBON ROOM     / LABOUR HOURS"/>
    <x v="2"/>
    <x v="0"/>
    <n v="8914.94"/>
    <n v="0"/>
    <n v="8914.94"/>
    <n v="8991.75"/>
    <n v="-76.809999999999491"/>
    <n v="88.75"/>
    <n v="0"/>
    <n v="88.75"/>
    <n v="89.515000000000001"/>
    <n v="-0.76500000000000057"/>
  </r>
  <r>
    <s v="1444463"/>
    <s v="FOI+RIB JCLEROUX SAVBL 34X127ALU750PROMO"/>
    <x v="3"/>
    <x v="2"/>
    <n v="-60148.54"/>
    <n v="0"/>
    <n v="-60148.54"/>
    <n v="-60148.62"/>
    <n v="8.000000000174623E-2"/>
    <n v="-41625"/>
    <n v="0"/>
    <n v="-41625"/>
    <n v="-41625"/>
    <n v="0"/>
  </r>
  <r>
    <s v="1444463"/>
    <s v="RIB JCLEROUX SAVBL PROMO"/>
    <x v="4"/>
    <x v="2"/>
    <n v="8614.41"/>
    <n v="8173.0670611439837"/>
    <n v="441.34293885601619"/>
    <n v="8287.49"/>
    <n v="326.92000000000007"/>
    <n v="7239"/>
    <n v="6868.125246548323"/>
    <n v="370.87475345167695"/>
    <n v="6964.2790000000005"/>
    <n v="274.72099999999955"/>
  </r>
  <r>
    <s v="1444463"/>
    <s v="FOI JCLEROUX SAVBL 34X127 ALU 750  PROMO"/>
    <x v="4"/>
    <x v="2"/>
    <n v="41911.69"/>
    <n v="41866.423645320196"/>
    <n v="45.266354679806682"/>
    <n v="42494.42"/>
    <n v="-582.72999999999593"/>
    <n v="41670"/>
    <n v="41625"/>
    <n v="45"/>
    <n v="42249.375"/>
    <n v="-579.375"/>
  </r>
  <r>
    <s v="1444570"/>
    <s v=" "/>
    <x v="0"/>
    <x v="0"/>
    <n v="5481.11"/>
    <n v="0"/>
    <n v="5481.11"/>
    <n v="0"/>
    <n v="5481.11"/>
    <n v="0"/>
    <n v="0"/>
    <n v="0"/>
    <n v="0"/>
    <n v="0"/>
  </r>
  <r>
    <s v="1444570"/>
    <s v="OH: BULK PREP DEPREC"/>
    <x v="1"/>
    <x v="0"/>
    <n v="93.66"/>
    <n v="0"/>
    <n v="93.66"/>
    <n v="94.13"/>
    <n v="-0.46999999999999886"/>
    <n v="0"/>
    <n v="0"/>
    <n v="0"/>
    <n v="0"/>
    <n v="0"/>
  </r>
  <r>
    <s v="1444570"/>
    <s v="OH: INDIRECT DEPREC"/>
    <x v="1"/>
    <x v="0"/>
    <n v="420.09"/>
    <n v="0"/>
    <n v="420.09"/>
    <n v="422.19"/>
    <n v="-2.1000000000000227"/>
    <n v="0"/>
    <n v="0"/>
    <n v="0"/>
    <n v="0"/>
    <n v="0"/>
  </r>
  <r>
    <s v="1444570"/>
    <s v="JCL LINE 1          / MACHINE HOUR"/>
    <x v="2"/>
    <x v="0"/>
    <n v="948.24"/>
    <n v="0"/>
    <n v="948.24"/>
    <n v="948.26"/>
    <n v="-1.999999999998181E-2"/>
    <n v="2.3370000000000002"/>
    <n v="0"/>
    <n v="2.3370000000000002"/>
    <n v="2.3370000000000002"/>
    <n v="0"/>
  </r>
  <r>
    <s v="1444570"/>
    <s v="OH:UNUSED CAPACITY"/>
    <x v="1"/>
    <x v="0"/>
    <n v="2992.96"/>
    <n v="0"/>
    <n v="2992.96"/>
    <n v="3007.92"/>
    <n v="-14.960000000000036"/>
    <n v="0"/>
    <n v="0"/>
    <n v="0"/>
    <n v="0"/>
    <n v="0"/>
  </r>
  <r>
    <s v="1444570"/>
    <s v="JCL LINE 1          / MACHINE DEPR"/>
    <x v="2"/>
    <x v="0"/>
    <n v="4239.32"/>
    <n v="0"/>
    <n v="4239.32"/>
    <n v="4239.41"/>
    <n v="-9.0000000000145519E-2"/>
    <n v="2.3370000000000002"/>
    <n v="0"/>
    <n v="2.3370000000000002"/>
    <n v="2.3370000000000002"/>
    <n v="0"/>
  </r>
  <r>
    <s v="1444570"/>
    <s v="JCL LINE 1          / LABOUR HOURS"/>
    <x v="2"/>
    <x v="0"/>
    <n v="4992.6000000000004"/>
    <n v="0"/>
    <n v="4992.6000000000004"/>
    <n v="4992.57"/>
    <n v="3.0000000000654836E-2"/>
    <n v="49.076999999999998"/>
    <n v="0"/>
    <n v="49.076999999999998"/>
    <n v="49.076999999999998"/>
    <n v="0"/>
  </r>
  <r>
    <s v="1444570"/>
    <s v="OVERHEAD: BULK PREP"/>
    <x v="1"/>
    <x v="0"/>
    <n v="5398.47"/>
    <n v="0"/>
    <n v="5398.47"/>
    <n v="5425.46"/>
    <n v="-26.989999999999782"/>
    <n v="0"/>
    <n v="0"/>
    <n v="0"/>
    <n v="0"/>
    <n v="0"/>
  </r>
  <r>
    <s v="1444570"/>
    <s v="OVERHEAD: INDIRECT"/>
    <x v="1"/>
    <x v="0"/>
    <n v="11835.32"/>
    <n v="0"/>
    <n v="11835.32"/>
    <n v="11894.5"/>
    <n v="-59.180000000000291"/>
    <n v="0"/>
    <n v="0"/>
    <n v="0"/>
    <n v="0"/>
    <n v="0"/>
  </r>
  <r>
    <s v="1444570"/>
    <s v="JCLEROUX LEDOMN     12X750ML"/>
    <x v="3"/>
    <x v="4"/>
    <n v="-314610.96999999997"/>
    <n v="0"/>
    <n v="-314610.96999999997"/>
    <n v="-314610.96000000002"/>
    <n v="-9.9999999511055648E-3"/>
    <n v="-1706"/>
    <n v="0"/>
    <n v="-1706"/>
    <n v="-1706"/>
    <n v="0"/>
  </r>
  <r>
    <s v="1444570"/>
    <s v="CORK SPARK FIRST UNPRT 750 1 DISK"/>
    <x v="4"/>
    <x v="2"/>
    <n v="21430.59"/>
    <n v="0"/>
    <n v="21430.59"/>
    <n v="0"/>
    <n v="21430.59"/>
    <n v="20600"/>
    <n v="0"/>
    <n v="20600"/>
    <n v="0"/>
    <n v="20600"/>
  </r>
  <r>
    <s v="1444570"/>
    <s v="LAB JCLEROUX LEDOMN 750 7.5%     V9H BCK"/>
    <x v="4"/>
    <x v="2"/>
    <n v="1129.08"/>
    <n v="1122.0689655172416"/>
    <n v="7.0110344827583049"/>
    <n v="1138.9000000000001"/>
    <n v="-9.8200000000001637"/>
    <n v="20600"/>
    <n v="20472"/>
    <n v="128"/>
    <n v="20779.080000000002"/>
    <n v="-179.08000000000175"/>
  </r>
  <r>
    <s v="1444570"/>
    <s v="PAR CHIP 12X750 BN0503           V3"/>
    <x v="4"/>
    <x v="2"/>
    <n v="1694.61"/>
    <n v="1690.6467661691543"/>
    <n v="3.9632338308456383"/>
    <n v="1699.1"/>
    <n v="-4.4900000000000091"/>
    <n v="1710"/>
    <n v="1706"/>
    <n v="4"/>
    <n v="1714.53"/>
    <n v="-4.5299999999999727"/>
  </r>
  <r>
    <s v="1444570"/>
    <s v="LAB JCLEROUX LEDOMN 750 V6 BDY"/>
    <x v="4"/>
    <x v="2"/>
    <n v="4905.68"/>
    <n v="4875.2019704433496"/>
    <n v="30.478029556650654"/>
    <n v="4948.33"/>
    <n v="-42.649999999999636"/>
    <n v="20600"/>
    <n v="20472"/>
    <n v="128"/>
    <n v="20779.080000000002"/>
    <n v="-179.08000000000175"/>
  </r>
  <r>
    <s v="1444570"/>
    <s v="LAB JCLEROUX LEDOMN 750 V8 NCK"/>
    <x v="4"/>
    <x v="2"/>
    <n v="6301.75"/>
    <n v="6262.5911330049257"/>
    <n v="39.158866995074277"/>
    <n v="6356.53"/>
    <n v="-54.779999999999745"/>
    <n v="20600"/>
    <n v="20472"/>
    <n v="128"/>
    <n v="20779.080000000002"/>
    <n v="-179.08000000000175"/>
  </r>
  <r>
    <s v="1444570"/>
    <s v="WIR JCLEROUX GEN SPARK       750&amp;1.5L V2"/>
    <x v="4"/>
    <x v="2"/>
    <n v="9685.91"/>
    <n v="9625.7254901960787"/>
    <n v="60.184509803921173"/>
    <n v="9818.24"/>
    <n v="-132.32999999999993"/>
    <n v="20600"/>
    <n v="20471.999999999996"/>
    <n v="128.00000000000364"/>
    <n v="20881.439999999999"/>
    <n v="-281.43999999999869"/>
  </r>
  <r>
    <s v="1444570"/>
    <s v="FOI+RIB JCLEROUX LEDOMN 34X127 ALU 750V6"/>
    <x v="4"/>
    <x v="2"/>
    <n v="19157.97"/>
    <n v="18387.320197044333"/>
    <n v="770.64980295566784"/>
    <n v="18663.13"/>
    <n v="494.84000000000015"/>
    <n v="21330"/>
    <n v="20472"/>
    <n v="858"/>
    <n v="20779.080000000002"/>
    <n v="550.91999999999825"/>
  </r>
  <r>
    <s v="1444570"/>
    <s v="CTN JCLEROUX LEDOMN 12X750 BN503 V6"/>
    <x v="4"/>
    <x v="2"/>
    <n v="20613.75"/>
    <n v="20386.699507389163"/>
    <n v="227.05049261083695"/>
    <n v="20692.5"/>
    <n v="-78.75"/>
    <n v="1725"/>
    <n v="1706"/>
    <n v="19"/>
    <n v="1731.59"/>
    <n v="-6.5899999999999181"/>
  </r>
  <r>
    <s v="1444570"/>
    <s v="CORK SPARK FIRST UNPRT 750"/>
    <x v="4"/>
    <x v="2"/>
    <n v="0"/>
    <n v="25518.965174129353"/>
    <n v="-25518.965174129353"/>
    <n v="25646.560000000001"/>
    <n v="-25646.560000000001"/>
    <n v="0"/>
    <n v="20472"/>
    <n v="-20472"/>
    <n v="20574.36"/>
    <n v="-20574.36"/>
  </r>
  <r>
    <s v="1444570"/>
    <s v="BOT 0503 750 GRN   CORK  SPARKLING   NEW"/>
    <x v="4"/>
    <x v="2"/>
    <n v="102816.11"/>
    <n v="102675.68316831683"/>
    <n v="140.42683168317308"/>
    <n v="103702.44"/>
    <n v="-886.33000000000175"/>
    <n v="20500"/>
    <n v="20472"/>
    <n v="28"/>
    <n v="20676.72"/>
    <n v="-176.72000000000116"/>
  </r>
  <r>
    <s v="1444570"/>
    <s v="BULK JCLEROUX LED"/>
    <x v="4"/>
    <x v="3"/>
    <n v="89440.12"/>
    <n v="89439.980099502485"/>
    <n v="0.13990049751009792"/>
    <n v="89887.18"/>
    <n v="-447.05999999999767"/>
    <n v="15354"/>
    <n v="15354"/>
    <n v="0"/>
    <n v="15430.77"/>
    <n v="-76.770000000000437"/>
  </r>
  <r>
    <s v="1444570"/>
    <s v="CO2"/>
    <x v="4"/>
    <x v="5"/>
    <n v="1033.6300000000001"/>
    <n v="1013.3627450980393"/>
    <n v="20.267254901960769"/>
    <n v="1033.6300000000001"/>
    <n v="0"/>
    <n v="187.93299999999999"/>
    <n v="184.24803921568628"/>
    <n v="3.6849607843137164"/>
    <n v="187.93299999999999"/>
    <n v="0"/>
  </r>
  <r>
    <s v="1444576"/>
    <s v=" "/>
    <x v="0"/>
    <x v="0"/>
    <n v="75.53"/>
    <n v="0"/>
    <n v="75.53"/>
    <n v="0"/>
    <n v="75.53"/>
    <n v="0"/>
    <n v="0"/>
    <n v="0"/>
    <n v="0"/>
    <n v="0"/>
  </r>
  <r>
    <s v="1444576"/>
    <s v="JCL RIBBON ROOM     / MACHINE DEPR"/>
    <x v="2"/>
    <x v="0"/>
    <n v="24.65"/>
    <n v="0"/>
    <n v="24.65"/>
    <n v="25"/>
    <n v="-0.35000000000000142"/>
    <n v="2.1"/>
    <n v="0"/>
    <n v="2.1"/>
    <n v="2.129"/>
    <n v="-2.8999999999999915E-2"/>
  </r>
  <r>
    <s v="1444576"/>
    <s v="JCL RIBBON ROOM     / MACHINE HOUR"/>
    <x v="2"/>
    <x v="0"/>
    <n v="63.29"/>
    <n v="0"/>
    <n v="63.29"/>
    <n v="64.180000000000007"/>
    <n v="-0.89000000000000767"/>
    <n v="2.1"/>
    <n v="0"/>
    <n v="2.1"/>
    <n v="2.129"/>
    <n v="-2.8999999999999915E-2"/>
  </r>
  <r>
    <s v="1444576"/>
    <s v="JCL RIBBON ROOM     / LABOUR HOURS"/>
    <x v="2"/>
    <x v="0"/>
    <n v="2109.4499999999998"/>
    <n v="0"/>
    <n v="2109.4499999999998"/>
    <n v="2138.58"/>
    <n v="-29.130000000000109"/>
    <n v="21"/>
    <n v="0"/>
    <n v="21"/>
    <n v="21.29"/>
    <n v="-0.28999999999999915"/>
  </r>
  <r>
    <s v="1444576"/>
    <s v="FOI+RIB JCLEROUX LAFLEUR NO ALC ALU 750"/>
    <x v="3"/>
    <x v="2"/>
    <n v="-10238.98"/>
    <n v="0"/>
    <n v="-10238.98"/>
    <n v="-10238.950000000001"/>
    <n v="-2.9999999998835847E-2"/>
    <n v="-9900"/>
    <n v="0"/>
    <n v="-9900"/>
    <n v="-9900"/>
    <n v="0"/>
  </r>
  <r>
    <s v="1444576"/>
    <s v="RIB JCLEROUX        SILVER"/>
    <x v="4"/>
    <x v="2"/>
    <n v="789.56"/>
    <n v="788.83629191321495"/>
    <n v="0.72370808678499543"/>
    <n v="799.88"/>
    <n v="-10.32000000000005"/>
    <n v="1635"/>
    <n v="1633.4999999999998"/>
    <n v="1.5000000000002274"/>
    <n v="1656.3689999999999"/>
    <n v="-21.368999999999915"/>
  </r>
  <r>
    <s v="1444576"/>
    <s v="FOI JCLEROUX LAFLEURNOALC34X127ALU750 V2"/>
    <x v="4"/>
    <x v="2"/>
    <n v="7176.5"/>
    <n v="7104.7389162561576"/>
    <n v="71.761083743842391"/>
    <n v="7211.31"/>
    <n v="-34.8100000000004"/>
    <n v="10000"/>
    <n v="9900"/>
    <n v="100"/>
    <n v="10048.5"/>
    <n v="-48.5"/>
  </r>
  <r>
    <s v="1444577"/>
    <s v=" "/>
    <x v="0"/>
    <x v="0"/>
    <n v="196.72"/>
    <n v="0"/>
    <n v="196.72"/>
    <n v="0"/>
    <n v="196.72"/>
    <n v="0"/>
    <n v="0"/>
    <n v="0"/>
    <n v="0"/>
    <n v="0"/>
  </r>
  <r>
    <s v="1444577"/>
    <s v="JCL RIBBON ROOM     / MACHINE DEPR"/>
    <x v="2"/>
    <x v="0"/>
    <n v="44.32"/>
    <n v="0"/>
    <n v="44.32"/>
    <n v="44.31"/>
    <n v="9.9999999999980105E-3"/>
    <n v="3.7749999999999999"/>
    <n v="0"/>
    <n v="3.7749999999999999"/>
    <n v="3.7749999999999999"/>
    <n v="0"/>
  </r>
  <r>
    <s v="1444577"/>
    <s v="JCL RIBBON ROOM     / MACHINE HOUR"/>
    <x v="2"/>
    <x v="0"/>
    <n v="113.78"/>
    <n v="0"/>
    <n v="113.78"/>
    <n v="113.78"/>
    <n v="0"/>
    <n v="3.7749999999999999"/>
    <n v="0"/>
    <n v="3.7749999999999999"/>
    <n v="3.7749999999999999"/>
    <n v="0"/>
  </r>
  <r>
    <s v="1444577"/>
    <s v="JCL RIBBON ROOM     / LABOUR HOURS"/>
    <x v="2"/>
    <x v="0"/>
    <n v="3791.99"/>
    <n v="0"/>
    <n v="3791.99"/>
    <n v="3791.12"/>
    <n v="0.86999999999989086"/>
    <n v="37.75"/>
    <n v="0"/>
    <n v="37.75"/>
    <n v="37.741"/>
    <n v="9.0000000000003411E-3"/>
  </r>
  <r>
    <s v="1444577"/>
    <s v="FOI+RIB JCLEROUX LAFLEUR ALU 750"/>
    <x v="3"/>
    <x v="2"/>
    <n v="-17449.439999999999"/>
    <n v="0"/>
    <n v="-17449.439999999999"/>
    <n v="-17449.37"/>
    <n v="-6.9999999999708962E-2"/>
    <n v="-17550"/>
    <n v="0"/>
    <n v="-17550"/>
    <n v="-17550"/>
    <n v="0"/>
  </r>
  <r>
    <s v="1444577"/>
    <s v="RIB JCLEROUX        SILVER"/>
    <x v="4"/>
    <x v="2"/>
    <n v="1398.99"/>
    <n v="1398.3826429980274"/>
    <n v="0.60735700197255937"/>
    <n v="1417.96"/>
    <n v="-18.970000000000027"/>
    <n v="2897"/>
    <n v="2895.749506903353"/>
    <n v="1.2504930966470056"/>
    <n v="2936.29"/>
    <n v="-39.289999999999964"/>
  </r>
  <r>
    <s v="1444577"/>
    <s v="FOI JCLE ROUX LA FLEUR 34X127 ALU 750 V2"/>
    <x v="4"/>
    <x v="2"/>
    <n v="11903.64"/>
    <n v="11903.635467980295"/>
    <n v="4.5320197041291976E-3"/>
    <n v="12082.19"/>
    <n v="-178.55000000000109"/>
    <n v="17550"/>
    <n v="17550"/>
    <n v="0"/>
    <n v="17813.25"/>
    <n v="-263.25"/>
  </r>
  <r>
    <s v="1444578"/>
    <s v=" "/>
    <x v="0"/>
    <x v="0"/>
    <n v="-1680.19"/>
    <n v="0"/>
    <n v="-1680.19"/>
    <n v="0"/>
    <n v="-1680.19"/>
    <n v="0"/>
    <n v="0"/>
    <n v="0"/>
    <n v="0"/>
    <n v="0"/>
  </r>
  <r>
    <s v="1444578"/>
    <s v="JCL RIBBON ROOM     / MACHINE DEPR"/>
    <x v="2"/>
    <x v="0"/>
    <n v="86.29"/>
    <n v="0"/>
    <n v="86.29"/>
    <n v="84.54"/>
    <n v="1.75"/>
    <n v="7.35"/>
    <n v="0"/>
    <n v="7.35"/>
    <n v="7.202"/>
    <n v="0.14799999999999969"/>
  </r>
  <r>
    <s v="1444578"/>
    <s v="JCL RIBBON ROOM     / MACHINE HOUR"/>
    <x v="2"/>
    <x v="0"/>
    <n v="221.53"/>
    <n v="0"/>
    <n v="221.53"/>
    <n v="217.05"/>
    <n v="4.4799999999999898"/>
    <n v="7.35"/>
    <n v="0"/>
    <n v="7.35"/>
    <n v="7.202"/>
    <n v="0.14799999999999969"/>
  </r>
  <r>
    <s v="1444578"/>
    <s v="JCL RIBBON ROOM     / LABOUR HOURS"/>
    <x v="2"/>
    <x v="0"/>
    <n v="7383.08"/>
    <n v="0"/>
    <n v="7383.08"/>
    <n v="7232.28"/>
    <n v="150.80000000000018"/>
    <n v="73.5"/>
    <n v="0"/>
    <n v="73.5"/>
    <n v="71.998999999999995"/>
    <n v="1.5010000000000048"/>
  </r>
  <r>
    <s v="1444578"/>
    <s v="FOI+RIBJCLEROUXLEDOMN34X127ALU750PROMOV2"/>
    <x v="3"/>
    <x v="2"/>
    <n v="-44104.21"/>
    <n v="0"/>
    <n v="-44104.21"/>
    <n v="-44104.04"/>
    <n v="-0.16999999999825377"/>
    <n v="-33480"/>
    <n v="0"/>
    <n v="-33480"/>
    <n v="-33480"/>
    <n v="0"/>
  </r>
  <r>
    <s v="1444578"/>
    <s v="RIB JCLEROUX  LEDOMN PROMO"/>
    <x v="4"/>
    <x v="2"/>
    <n v="6580.7"/>
    <n v="6573.7968441814592"/>
    <n v="6.9031558185406539"/>
    <n v="6665.83"/>
    <n v="-85.130000000000109"/>
    <n v="5530"/>
    <n v="5524.2001972386588"/>
    <n v="5.7998027613411978"/>
    <n v="5601.5389999999998"/>
    <n v="-71.53899999999976"/>
  </r>
  <r>
    <s v="1444578"/>
    <s v="FOI JCLEROUX LEDOMN 34X127 ALU750PROMOV2"/>
    <x v="4"/>
    <x v="2"/>
    <n v="31512.799999999999"/>
    <n v="29462.403940886699"/>
    <n v="2050.3960591133"/>
    <n v="29904.34"/>
    <n v="1608.4599999999991"/>
    <n v="35810"/>
    <n v="33479.999999999993"/>
    <n v="2330.0000000000073"/>
    <n v="33982.199999999997"/>
    <n v="1827.8000000000029"/>
  </r>
  <r>
    <s v="1444579"/>
    <s v=" "/>
    <x v="0"/>
    <x v="0"/>
    <n v="2037.27"/>
    <n v="0"/>
    <n v="2037.27"/>
    <n v="0"/>
    <n v="2037.27"/>
    <n v="0"/>
    <n v="0"/>
    <n v="0"/>
    <n v="0"/>
    <n v="0"/>
  </r>
  <r>
    <s v="1444579"/>
    <s v="JCL RIBBON ROOM     / MACHINE DEPR"/>
    <x v="2"/>
    <x v="0"/>
    <n v="263.45"/>
    <n v="0"/>
    <n v="263.45"/>
    <n v="275.43"/>
    <n v="-11.980000000000018"/>
    <n v="22.44"/>
    <n v="0"/>
    <n v="22.44"/>
    <n v="23.463000000000001"/>
    <n v="-1.0229999999999997"/>
  </r>
  <r>
    <s v="1444579"/>
    <s v="JCL RIBBON ROOM     / MACHINE HOUR"/>
    <x v="2"/>
    <x v="0"/>
    <n v="676.34"/>
    <n v="0"/>
    <n v="676.34"/>
    <n v="707.17"/>
    <n v="-30.829999999999927"/>
    <n v="22.44"/>
    <n v="0"/>
    <n v="22.44"/>
    <n v="23.463000000000001"/>
    <n v="-1.0229999999999997"/>
  </r>
  <r>
    <s v="1444579"/>
    <s v="JCL RIBBON ROOM     / LABOUR HOURS"/>
    <x v="2"/>
    <x v="0"/>
    <n v="22540.98"/>
    <n v="0"/>
    <n v="22540.98"/>
    <n v="23563.24"/>
    <n v="-1022.260000000002"/>
    <n v="224.4"/>
    <n v="0"/>
    <n v="224.4"/>
    <n v="234.577"/>
    <n v="-10.176999999999992"/>
  </r>
  <r>
    <s v="1444579"/>
    <s v="FOI+RIBJCLEROUXLEDOMN34X127ALU750PROMOV2"/>
    <x v="3"/>
    <x v="2"/>
    <n v="-150514.04"/>
    <n v="0"/>
    <n v="-150514.04"/>
    <n v="-150513.93"/>
    <n v="-0.11000000001513399"/>
    <n v="-109080"/>
    <n v="0"/>
    <n v="-109080"/>
    <n v="-109080"/>
    <n v="0"/>
  </r>
  <r>
    <s v="1444579"/>
    <s v="RIB JCLEROUX  LEDOMN PROMO"/>
    <x v="4"/>
    <x v="2"/>
    <n v="21420"/>
    <n v="21417.859960552269"/>
    <n v="2.1400394477313966"/>
    <n v="21717.71"/>
    <n v="-297.70999999999913"/>
    <n v="18000"/>
    <n v="17998.200197238657"/>
    <n v="1.7998027613430168"/>
    <n v="18250.174999999999"/>
    <n v="-250.17499999999927"/>
  </r>
  <r>
    <s v="1444579"/>
    <s v="FOI JCLEROUX LEDOMN 34X127 ALU750PROMOV2"/>
    <x v="4"/>
    <x v="2"/>
    <n v="103576"/>
    <n v="102709.72413793103"/>
    <n v="866.27586206897104"/>
    <n v="104250.37"/>
    <n v="-674.36999999999534"/>
    <n v="110000"/>
    <n v="109080"/>
    <n v="920"/>
    <n v="110716.2"/>
    <n v="-716.19999999999709"/>
  </r>
  <r>
    <s v="1444719"/>
    <s v=" "/>
    <x v="0"/>
    <x v="0"/>
    <n v="-2036.1"/>
    <n v="0"/>
    <n v="-2036.1"/>
    <n v="0"/>
    <n v="-2036.1"/>
    <n v="0"/>
    <n v="0"/>
    <n v="0"/>
    <n v="0"/>
    <n v="0"/>
  </r>
  <r>
    <s v="1444719"/>
    <s v="JCL RIBBON ROOM     / MACHINE DEPR"/>
    <x v="2"/>
    <x v="0"/>
    <n v="322.14999999999998"/>
    <n v="0"/>
    <n v="322.14999999999998"/>
    <n v="339.51"/>
    <n v="-17.360000000000014"/>
    <n v="27.44"/>
    <n v="0"/>
    <n v="27.44"/>
    <n v="28.922000000000001"/>
    <n v="-1.4819999999999993"/>
  </r>
  <r>
    <s v="1444719"/>
    <s v="JCL RIBBON ROOM     / MACHINE HOUR"/>
    <x v="2"/>
    <x v="0"/>
    <n v="827.04"/>
    <n v="0"/>
    <n v="827.04"/>
    <n v="871.7"/>
    <n v="-44.660000000000082"/>
    <n v="27.44"/>
    <n v="0"/>
    <n v="27.44"/>
    <n v="28.922000000000001"/>
    <n v="-1.4819999999999993"/>
  </r>
  <r>
    <s v="1444719"/>
    <s v="JCL RIBBON ROOM     / LABOUR HOURS"/>
    <x v="2"/>
    <x v="0"/>
    <n v="27563.48"/>
    <n v="0"/>
    <n v="27563.48"/>
    <n v="29045.78"/>
    <n v="-1482.2999999999993"/>
    <n v="274.39999999999998"/>
    <n v="0"/>
    <n v="274.39999999999998"/>
    <n v="289.15600000000001"/>
    <n v="-14.756000000000029"/>
  </r>
  <r>
    <s v="1444719"/>
    <s v="FOI+RIBJCLEROUXLEDOMN34X127ALU750PROMOV2"/>
    <x v="3"/>
    <x v="2"/>
    <n v="-185534.63"/>
    <n v="0"/>
    <n v="-185534.63"/>
    <n v="-185534.5"/>
    <n v="-0.13000000000465661"/>
    <n v="-134460"/>
    <n v="0"/>
    <n v="-134460"/>
    <n v="-134460"/>
    <n v="0"/>
  </r>
  <r>
    <s v="1444719"/>
    <s v="RIB JCLEROUX  LEDOMN PROMO"/>
    <x v="4"/>
    <x v="2"/>
    <n v="31633.77"/>
    <n v="26401.222879684417"/>
    <n v="5232.547120315583"/>
    <n v="26770.84"/>
    <n v="4862.93"/>
    <n v="26583"/>
    <n v="22185.900394477318"/>
    <n v="4397.0996055226824"/>
    <n v="22496.503000000001"/>
    <n v="4086.4969999999994"/>
  </r>
  <r>
    <s v="1444719"/>
    <s v="FOI JCLEROUX LEDOMN 34X127 ALU750PROMOV2"/>
    <x v="4"/>
    <x v="2"/>
    <n v="127224.29"/>
    <n v="126607.53694581281"/>
    <n v="616.75305418718199"/>
    <n v="128506.65"/>
    <n v="-1282.3600000000006"/>
    <n v="135115"/>
    <n v="134460"/>
    <n v="655"/>
    <n v="136476.9"/>
    <n v="-1361.8999999999942"/>
  </r>
  <r>
    <s v="1444811"/>
    <s v=" "/>
    <x v="0"/>
    <x v="0"/>
    <n v="56.65"/>
    <n v="0"/>
    <n v="56.65"/>
    <n v="0"/>
    <n v="56.65"/>
    <n v="0"/>
    <n v="0"/>
    <n v="0"/>
    <n v="0"/>
    <n v="0"/>
  </r>
  <r>
    <s v="1444811"/>
    <s v="JCL RIBBON ROOM     / MACHINE DEPR"/>
    <x v="2"/>
    <x v="0"/>
    <n v="26.42"/>
    <n v="0"/>
    <n v="26.42"/>
    <n v="25.62"/>
    <n v="0.80000000000000071"/>
    <n v="2.25"/>
    <n v="0"/>
    <n v="2.25"/>
    <n v="2.1819999999999999"/>
    <n v="6.800000000000006E-2"/>
  </r>
  <r>
    <s v="1444811"/>
    <s v="JCL RIBBON ROOM     / MACHINE HOUR"/>
    <x v="2"/>
    <x v="0"/>
    <n v="67.819999999999993"/>
    <n v="0"/>
    <n v="67.819999999999993"/>
    <n v="65.77"/>
    <n v="2.0499999999999972"/>
    <n v="2.25"/>
    <n v="0"/>
    <n v="2.25"/>
    <n v="2.1819999999999999"/>
    <n v="6.800000000000006E-2"/>
  </r>
  <r>
    <s v="1444811"/>
    <s v="JCL RIBBON ROOM     / LABOUR HOURS"/>
    <x v="2"/>
    <x v="0"/>
    <n v="2260.13"/>
    <n v="0"/>
    <n v="2260.13"/>
    <n v="2191.5"/>
    <n v="68.630000000000109"/>
    <n v="22.5"/>
    <n v="0"/>
    <n v="22.5"/>
    <n v="21.817"/>
    <n v="0.68299999999999983"/>
  </r>
  <r>
    <s v="1444811"/>
    <s v="FOI+RIB JCLEROUX LAFLEUR NO ALC ALU 750"/>
    <x v="3"/>
    <x v="2"/>
    <n v="-11009.55"/>
    <n v="0"/>
    <n v="-11009.55"/>
    <n v="-11009.56"/>
    <n v="1.0000000000218279E-2"/>
    <n v="-10145"/>
    <n v="0"/>
    <n v="-10145"/>
    <n v="-10145"/>
    <n v="0"/>
  </r>
  <r>
    <s v="1444811"/>
    <s v="RIB JCLEROUX        SILVER"/>
    <x v="4"/>
    <x v="2"/>
    <n v="808.39"/>
    <n v="808.35305719921098"/>
    <n v="3.6942800789006469E-2"/>
    <n v="819.67"/>
    <n v="-11.279999999999973"/>
    <n v="1674"/>
    <n v="1673.9250493096647"/>
    <n v="7.4950690335299441E-2"/>
    <n v="1697.36"/>
    <n v="-23.3599999999999"/>
  </r>
  <r>
    <s v="1444811"/>
    <s v="FOI JCLEROUX LAFLEURNOALC34X127ALU750 V2"/>
    <x v="4"/>
    <x v="2"/>
    <n v="7790.14"/>
    <n v="7790.1379310344828"/>
    <n v="2.0689655175374355E-3"/>
    <n v="7906.99"/>
    <n v="-116.84999999999945"/>
    <n v="10145"/>
    <n v="10144.999999999998"/>
    <n v="1.8189894035458565E-12"/>
    <n v="10297.174999999999"/>
    <n v="-152.17499999999927"/>
  </r>
  <r>
    <s v="1444814"/>
    <s v=" "/>
    <x v="0"/>
    <x v="0"/>
    <n v="452.67"/>
    <n v="0"/>
    <n v="452.67"/>
    <n v="0"/>
    <n v="452.67"/>
    <n v="0"/>
    <n v="0"/>
    <n v="0"/>
    <n v="0"/>
    <n v="0"/>
  </r>
  <r>
    <s v="1444814"/>
    <s v="JCL RIBBON ROOM     / MACHINE DEPR"/>
    <x v="2"/>
    <x v="0"/>
    <n v="80.709999999999994"/>
    <n v="0"/>
    <n v="80.709999999999994"/>
    <n v="81.459999999999994"/>
    <n v="-0.75"/>
    <n v="6.875"/>
    <n v="0"/>
    <n v="6.875"/>
    <n v="6.9390000000000001"/>
    <n v="-6.4000000000000057E-2"/>
  </r>
  <r>
    <s v="1444814"/>
    <s v="JCL RIBBON ROOM     / MACHINE HOUR"/>
    <x v="2"/>
    <x v="0"/>
    <n v="207.21"/>
    <n v="0"/>
    <n v="207.21"/>
    <n v="209.14"/>
    <n v="-1.9299999999999784"/>
    <n v="6.875"/>
    <n v="0"/>
    <n v="6.875"/>
    <n v="6.9390000000000001"/>
    <n v="-6.4000000000000057E-2"/>
  </r>
  <r>
    <s v="1444814"/>
    <s v="JCL RIBBON ROOM     / LABOUR HOURS"/>
    <x v="2"/>
    <x v="0"/>
    <n v="6905.94"/>
    <n v="0"/>
    <n v="6905.94"/>
    <n v="6968.74"/>
    <n v="-62.800000000000182"/>
    <n v="68.75"/>
    <n v="0"/>
    <n v="68.75"/>
    <n v="69.375"/>
    <n v="-0.625"/>
  </r>
  <r>
    <s v="1444814"/>
    <s v="FOI+RIB JCLEROUX LAFLEUR ALU 750"/>
    <x v="3"/>
    <x v="2"/>
    <n v="-33629.760000000002"/>
    <n v="0"/>
    <n v="-33629.760000000002"/>
    <n v="-33629.699999999997"/>
    <n v="-6.0000000004947651E-2"/>
    <n v="-32260"/>
    <n v="0"/>
    <n v="-32260"/>
    <n v="-32260"/>
    <n v="0"/>
  </r>
  <r>
    <s v="1444814"/>
    <s v="RIB JCLEROUX        SILVER"/>
    <x v="4"/>
    <x v="2"/>
    <n v="2570.5300000000002"/>
    <n v="2570.4832347140036"/>
    <n v="4.6765285996571038E-2"/>
    <n v="2606.4699999999998"/>
    <n v="-35.9399999999996"/>
    <n v="5323"/>
    <n v="5322.9003944773167"/>
    <n v="9.9605522683305026E-2"/>
    <n v="5397.4210000000003"/>
    <n v="-74.421000000000276"/>
  </r>
  <r>
    <s v="1444814"/>
    <s v="FOI JCLE ROUX LA FLEUR 34X127 ALU 750 V2"/>
    <x v="4"/>
    <x v="2"/>
    <n v="23412.7"/>
    <n v="23412.699507389163"/>
    <n v="4.926108376821503E-4"/>
    <n v="23763.89"/>
    <n v="-351.18999999999869"/>
    <n v="32260"/>
    <n v="32260"/>
    <n v="0"/>
    <n v="32743.9"/>
    <n v="-483.90000000000146"/>
  </r>
  <r>
    <s v="1444941"/>
    <s v=" "/>
    <x v="0"/>
    <x v="0"/>
    <n v="191.12"/>
    <n v="0"/>
    <n v="191.12"/>
    <n v="0"/>
    <n v="191.12"/>
    <n v="0"/>
    <n v="0"/>
    <n v="0"/>
    <n v="0"/>
    <n v="0"/>
  </r>
  <r>
    <s v="1444941"/>
    <s v="JCL RIBBON ROOM     / MACHINE DEPR"/>
    <x v="2"/>
    <x v="0"/>
    <n v="25.83"/>
    <n v="0"/>
    <n v="25.83"/>
    <n v="26.02"/>
    <n v="-0.19000000000000128"/>
    <n v="2.2000000000000002"/>
    <n v="0"/>
    <n v="2.2000000000000002"/>
    <n v="2.2170000000000001"/>
    <n v="-1.6999999999999904E-2"/>
  </r>
  <r>
    <s v="1444941"/>
    <s v="JCL RIBBON ROOM     / MACHINE HOUR"/>
    <x v="2"/>
    <x v="0"/>
    <n v="66.31"/>
    <n v="0"/>
    <n v="66.31"/>
    <n v="66.81"/>
    <n v="-0.5"/>
    <n v="2.2000000000000002"/>
    <n v="0"/>
    <n v="2.2000000000000002"/>
    <n v="2.2170000000000001"/>
    <n v="-1.6999999999999904E-2"/>
  </r>
  <r>
    <s v="1444941"/>
    <s v="JCL RIBBON ROOM     / LABOUR HOURS"/>
    <x v="2"/>
    <x v="0"/>
    <n v="2209.9"/>
    <n v="0"/>
    <n v="2209.9"/>
    <n v="2226.0700000000002"/>
    <n v="-16.170000000000073"/>
    <n v="22"/>
    <n v="0"/>
    <n v="22"/>
    <n v="22.161000000000001"/>
    <n v="-0.16100000000000136"/>
  </r>
  <r>
    <s v="1444941"/>
    <s v="FOI+RIBJCLEROUXLACHSN34X127ALU750PROMV2"/>
    <x v="3"/>
    <x v="2"/>
    <n v="-14219.35"/>
    <n v="0"/>
    <n v="-14219.35"/>
    <n v="-14219.34"/>
    <n v="-1.0000000000218279E-2"/>
    <n v="-10305"/>
    <n v="0"/>
    <n v="-10305"/>
    <n v="-10305"/>
    <n v="0"/>
  </r>
  <r>
    <s v="1444941"/>
    <s v="RIB JCLEROUX LACHSN PROMO"/>
    <x v="4"/>
    <x v="2"/>
    <n v="2023"/>
    <n v="2023.3826429980274"/>
    <n v="-0.38264299802744972"/>
    <n v="2051.71"/>
    <n v="-28.710000000000036"/>
    <n v="1700"/>
    <n v="1700.3254437869821"/>
    <n v="-0.32544378698207765"/>
    <n v="1724.13"/>
    <n v="-24.130000000000109"/>
  </r>
  <r>
    <s v="1444941"/>
    <s v="FOI JCLEROUX LACHSN 34X127ALU750 PROMO"/>
    <x v="4"/>
    <x v="2"/>
    <n v="9703.19"/>
    <n v="9703.1921182266015"/>
    <n v="-2.1182266009418527E-3"/>
    <n v="9848.74"/>
    <n v="-145.54999999999927"/>
    <n v="10305"/>
    <n v="10305"/>
    <n v="0"/>
    <n v="10459.575000000001"/>
    <n v="-154.57500000000073"/>
  </r>
  <r>
    <s v="1444942"/>
    <s v=" "/>
    <x v="0"/>
    <x v="0"/>
    <n v="811.14"/>
    <n v="0"/>
    <n v="811.14"/>
    <n v="0"/>
    <n v="811.14"/>
    <n v="0"/>
    <n v="0"/>
    <n v="0"/>
    <n v="0"/>
    <n v="0"/>
  </r>
  <r>
    <s v="1444942"/>
    <s v="JCL RIBBON ROOM     / MACHINE DEPR"/>
    <x v="2"/>
    <x v="0"/>
    <n v="95.33"/>
    <n v="0"/>
    <n v="95.33"/>
    <n v="100.22"/>
    <n v="-4.8900000000000006"/>
    <n v="8.1199999999999992"/>
    <n v="0"/>
    <n v="8.1199999999999992"/>
    <n v="8.5370000000000008"/>
    <n v="-0.41700000000000159"/>
  </r>
  <r>
    <s v="1444942"/>
    <s v="JCL RIBBON ROOM     / MACHINE HOUR"/>
    <x v="2"/>
    <x v="0"/>
    <n v="244.74"/>
    <n v="0"/>
    <n v="244.74"/>
    <n v="257.31"/>
    <n v="-12.569999999999993"/>
    <n v="8.1199999999999992"/>
    <n v="0"/>
    <n v="8.1199999999999992"/>
    <n v="8.5370000000000008"/>
    <n v="-0.41700000000000159"/>
  </r>
  <r>
    <s v="1444942"/>
    <s v="JCL RIBBON ROOM     / LABOUR HOURS"/>
    <x v="2"/>
    <x v="0"/>
    <n v="8156.54"/>
    <n v="0"/>
    <n v="8156.54"/>
    <n v="8573.75"/>
    <n v="-417.21000000000004"/>
    <n v="81.2"/>
    <n v="0"/>
    <n v="81.2"/>
    <n v="85.352999999999994"/>
    <n v="-4.1529999999999916"/>
  </r>
  <r>
    <s v="1444942"/>
    <s v="FOI+RIBJCLEROUXLEDOMN34X127ALU750PROMOV2"/>
    <x v="3"/>
    <x v="2"/>
    <n v="-54766.25"/>
    <n v="0"/>
    <n v="-54766.25"/>
    <n v="-54766.21"/>
    <n v="-4.0000000000873115E-2"/>
    <n v="-39690"/>
    <n v="0"/>
    <n v="-39690"/>
    <n v="-39690"/>
    <n v="0"/>
  </r>
  <r>
    <s v="1444942"/>
    <s v="RIB JCLEROUX  LEDOMN PROMO"/>
    <x v="4"/>
    <x v="2"/>
    <n v="7794.5"/>
    <n v="7793.1360946745554"/>
    <n v="1.363905325444648"/>
    <n v="7902.24"/>
    <n v="-107.73999999999978"/>
    <n v="6550"/>
    <n v="6548.8500986193285"/>
    <n v="1.1499013806715084"/>
    <n v="6640.5339999999997"/>
    <n v="-90.533999999999651"/>
  </r>
  <r>
    <s v="1444942"/>
    <s v="FOI JCLEROUX LEDOMN 34X127 ALU750PROMOV2"/>
    <x v="4"/>
    <x v="2"/>
    <n v="37664"/>
    <n v="37372.108374384239"/>
    <n v="291.89162561576086"/>
    <n v="37932.69"/>
    <n v="-268.69000000000233"/>
    <n v="40000"/>
    <n v="39690"/>
    <n v="310"/>
    <n v="40285.35"/>
    <n v="-285.34999999999854"/>
  </r>
  <r>
    <s v="1444943"/>
    <s v=" "/>
    <x v="0"/>
    <x v="0"/>
    <n v="966.7"/>
    <n v="0"/>
    <n v="966.7"/>
    <n v="0"/>
    <n v="966.7"/>
    <n v="0"/>
    <n v="0"/>
    <n v="0"/>
    <n v="0"/>
    <n v="0"/>
  </r>
  <r>
    <s v="1444943"/>
    <s v="JCL RIBBON ROOM     / MACHINE DEPR"/>
    <x v="2"/>
    <x v="0"/>
    <n v="469.13"/>
    <n v="0"/>
    <n v="469.13"/>
    <n v="483.02"/>
    <n v="-13.889999999999986"/>
    <n v="39.96"/>
    <n v="0"/>
    <n v="39.96"/>
    <n v="41.148000000000003"/>
    <n v="-1.1880000000000024"/>
  </r>
  <r>
    <s v="1444943"/>
    <s v="JCL RIBBON ROOM     / MACHINE HOUR"/>
    <x v="2"/>
    <x v="0"/>
    <n v="1204.3900000000001"/>
    <n v="0"/>
    <n v="1204.3900000000001"/>
    <n v="1240.17"/>
    <n v="-35.779999999999973"/>
    <n v="39.96"/>
    <n v="0"/>
    <n v="39.96"/>
    <n v="41.148000000000003"/>
    <n v="-1.1880000000000024"/>
  </r>
  <r>
    <s v="1444943"/>
    <s v="JCL RIBBON ROOM     / LABOUR HOURS"/>
    <x v="2"/>
    <x v="0"/>
    <n v="40139.82"/>
    <n v="0"/>
    <n v="40139.82"/>
    <n v="41323.160000000003"/>
    <n v="-1183.3400000000038"/>
    <n v="399.6"/>
    <n v="0"/>
    <n v="399.6"/>
    <n v="411.38"/>
    <n v="-11.779999999999973"/>
  </r>
  <r>
    <s v="1444943"/>
    <s v="FOI+RIBJCLEROUXLEDOMN34X127ALU750PROMOV2"/>
    <x v="3"/>
    <x v="2"/>
    <n v="-263958.40999999997"/>
    <n v="0"/>
    <n v="-263958.40999999997"/>
    <n v="-263958.21000000002"/>
    <n v="-0.19999999995343387"/>
    <n v="-191295"/>
    <n v="0"/>
    <n v="-191295"/>
    <n v="-191295"/>
    <n v="0"/>
  </r>
  <r>
    <s v="1444943"/>
    <s v="RIB JCLEROUX  LEDOMN PROMO"/>
    <x v="4"/>
    <x v="2"/>
    <n v="41055"/>
    <n v="37560.769230769234"/>
    <n v="3494.2307692307659"/>
    <n v="38086.620000000003"/>
    <n v="2968.3799999999974"/>
    <n v="34500"/>
    <n v="31563.674556213016"/>
    <n v="2936.3254437869837"/>
    <n v="32005.565999999999"/>
    <n v="2494.4340000000011"/>
  </r>
  <r>
    <s v="1444943"/>
    <s v="FOI JCLEROUX LEDOMN 34X127 ALU750PROMOV2"/>
    <x v="4"/>
    <x v="2"/>
    <n v="180123.37"/>
    <n v="180123.36945812809"/>
    <n v="5.4187190835364163E-4"/>
    <n v="182825.22"/>
    <n v="-2701.8500000000058"/>
    <n v="191295"/>
    <n v="191295"/>
    <n v="0"/>
    <n v="194164.42499999999"/>
    <n v="-2869.4249999999884"/>
  </r>
  <r>
    <s v="1444946"/>
    <s v=" "/>
    <x v="0"/>
    <x v="0"/>
    <n v="345.27"/>
    <n v="0"/>
    <n v="345.27"/>
    <n v="0"/>
    <n v="345.27"/>
    <n v="0"/>
    <n v="0"/>
    <n v="0"/>
    <n v="0"/>
    <n v="0"/>
  </r>
  <r>
    <s v="1444946"/>
    <s v="JCL RIBBON ROOM     / MACHINE DEPR"/>
    <x v="2"/>
    <x v="0"/>
    <n v="54.24"/>
    <n v="0"/>
    <n v="54.24"/>
    <n v="53.86"/>
    <n v="0.38000000000000256"/>
    <n v="4.62"/>
    <n v="0"/>
    <n v="4.62"/>
    <n v="4.5880000000000001"/>
    <n v="3.2000000000000028E-2"/>
  </r>
  <r>
    <s v="1444946"/>
    <s v="JCL RIBBON ROOM     / MACHINE HOUR"/>
    <x v="2"/>
    <x v="0"/>
    <n v="139.25"/>
    <n v="0"/>
    <n v="139.25"/>
    <n v="138.28"/>
    <n v="0.96999999999999886"/>
    <n v="4.62"/>
    <n v="0"/>
    <n v="4.62"/>
    <n v="4.5880000000000001"/>
    <n v="3.2000000000000028E-2"/>
  </r>
  <r>
    <s v="1444946"/>
    <s v="JCL RIBBON ROOM     / LABOUR HOURS"/>
    <x v="2"/>
    <x v="0"/>
    <n v="4640.79"/>
    <n v="0"/>
    <n v="4640.79"/>
    <n v="4607.66"/>
    <n v="33.130000000000109"/>
    <n v="46.2"/>
    <n v="0"/>
    <n v="46.2"/>
    <n v="45.87"/>
    <n v="0.3300000000000054"/>
  </r>
  <r>
    <s v="1444946"/>
    <s v="FOI+RIB JCLEROUX SAVBL 34X127ALU750PROMO"/>
    <x v="3"/>
    <x v="2"/>
    <n v="-30822.06"/>
    <n v="0"/>
    <n v="-30822.06"/>
    <n v="-30822.11"/>
    <n v="4.9999999999272404E-2"/>
    <n v="-21330"/>
    <n v="0"/>
    <n v="-21330"/>
    <n v="-21330"/>
    <n v="0"/>
  </r>
  <r>
    <s v="1444946"/>
    <s v="RIB JCLEROUX SAVBL PROMO"/>
    <x v="4"/>
    <x v="2"/>
    <n v="4188.8"/>
    <n v="4188.1459566074946"/>
    <n v="0.65404339250562771"/>
    <n v="4246.78"/>
    <n v="-57.979999999999563"/>
    <n v="3520"/>
    <n v="3519.4497041420118"/>
    <n v="0.55029585798820335"/>
    <n v="3568.7220000000002"/>
    <n v="-48.722000000000207"/>
  </r>
  <r>
    <s v="1444946"/>
    <s v="FOI JCLEROUX SAVBL 34X127 ALU 750  PROMO"/>
    <x v="4"/>
    <x v="2"/>
    <n v="21453.71"/>
    <n v="21453.714285714286"/>
    <n v="-4.2857142871071119E-3"/>
    <n v="21775.52"/>
    <n v="-321.81000000000131"/>
    <n v="21330"/>
    <n v="21330"/>
    <n v="0"/>
    <n v="21649.95"/>
    <n v="-319.95000000000073"/>
  </r>
  <r>
    <s v="1444998"/>
    <s v=" "/>
    <x v="0"/>
    <x v="0"/>
    <n v="1690.82"/>
    <n v="0"/>
    <n v="1690.82"/>
    <n v="0"/>
    <n v="1690.82"/>
    <n v="0"/>
    <n v="0"/>
    <n v="0"/>
    <n v="0"/>
    <n v="0"/>
  </r>
  <r>
    <s v="1444998"/>
    <s v="OH: BULK PREP DEPREC"/>
    <x v="1"/>
    <x v="0"/>
    <n v="18.5"/>
    <n v="0"/>
    <n v="18.5"/>
    <n v="18.690000000000001"/>
    <n v="-0.19000000000000128"/>
    <n v="0"/>
    <n v="0"/>
    <n v="0"/>
    <n v="0"/>
    <n v="0"/>
  </r>
  <r>
    <s v="1444998"/>
    <s v="OH: INDIRECT DEPREC"/>
    <x v="1"/>
    <x v="0"/>
    <n v="82.98"/>
    <n v="0"/>
    <n v="82.98"/>
    <n v="83.81"/>
    <n v="-0.82999999999999829"/>
    <n v="0"/>
    <n v="0"/>
    <n v="0"/>
    <n v="0"/>
    <n v="0"/>
  </r>
  <r>
    <s v="1444998"/>
    <s v="JCL LINE 1          / MACHINE HOUR"/>
    <x v="2"/>
    <x v="0"/>
    <n v="199.63"/>
    <n v="0"/>
    <n v="199.63"/>
    <n v="187.32"/>
    <n v="12.310000000000002"/>
    <n v="0.49199999999999999"/>
    <n v="0"/>
    <n v="0.49199999999999999"/>
    <n v="0.46200000000000002"/>
    <n v="2.9999999999999971E-2"/>
  </r>
  <r>
    <s v="1444998"/>
    <s v="OH:UNUSED CAPACITY"/>
    <x v="1"/>
    <x v="0"/>
    <n v="591.22"/>
    <n v="0"/>
    <n v="591.22"/>
    <n v="597.13"/>
    <n v="-5.9099999999999682"/>
    <n v="0"/>
    <n v="0"/>
    <n v="0"/>
    <n v="0"/>
    <n v="0"/>
  </r>
  <r>
    <s v="1444998"/>
    <s v="JCL LINE 1          / MACHINE DEPR"/>
    <x v="2"/>
    <x v="0"/>
    <n v="892.49"/>
    <n v="0"/>
    <n v="892.49"/>
    <n v="837.44"/>
    <n v="55.049999999999955"/>
    <n v="0.49199999999999999"/>
    <n v="0"/>
    <n v="0.49199999999999999"/>
    <n v="0.46200000000000002"/>
    <n v="2.9999999999999971E-2"/>
  </r>
  <r>
    <s v="1444998"/>
    <s v="JCL LINE 1          / LABOUR HOURS"/>
    <x v="2"/>
    <x v="0"/>
    <n v="1051.07"/>
    <n v="0"/>
    <n v="1051.07"/>
    <n v="986.22"/>
    <n v="64.849999999999909"/>
    <n v="10.332000000000001"/>
    <n v="0"/>
    <n v="10.332000000000001"/>
    <n v="9.6950000000000003"/>
    <n v="0.63700000000000045"/>
  </r>
  <r>
    <s v="1444998"/>
    <s v="OVERHEAD: BULK PREP"/>
    <x v="1"/>
    <x v="0"/>
    <n v="1066.4000000000001"/>
    <n v="0"/>
    <n v="1066.4000000000001"/>
    <n v="1077.07"/>
    <n v="-10.669999999999845"/>
    <n v="0"/>
    <n v="0"/>
    <n v="0"/>
    <n v="0"/>
    <n v="0"/>
  </r>
  <r>
    <s v="1444998"/>
    <s v="OVERHEAD: INDIRECT"/>
    <x v="1"/>
    <x v="0"/>
    <n v="2337.9299999999998"/>
    <n v="0"/>
    <n v="2337.9299999999998"/>
    <n v="2361.31"/>
    <n v="-23.380000000000109"/>
    <n v="0"/>
    <n v="0"/>
    <n v="0"/>
    <n v="0"/>
    <n v="0"/>
  </r>
  <r>
    <s v="1444998"/>
    <s v="UL JCLEROUX LAFLEUR NO ALC  12X750ML"/>
    <x v="3"/>
    <x v="1"/>
    <n v="-62549.120000000003"/>
    <n v="0"/>
    <n v="-62549.120000000003"/>
    <n v="-62549.11"/>
    <n v="-1.0000000002037268E-2"/>
    <n v="-337"/>
    <n v="0"/>
    <n v="-337"/>
    <n v="-337"/>
    <n v="0"/>
  </r>
  <r>
    <s v="1444998"/>
    <s v="CTN CRFTPRBLKST 12X750 BN503 V1"/>
    <x v="4"/>
    <x v="2"/>
    <n v="2449.6799999999998"/>
    <n v="0"/>
    <n v="2449.6799999999998"/>
    <n v="0"/>
    <n v="2449.6799999999998"/>
    <n v="346"/>
    <n v="0"/>
    <n v="346"/>
    <n v="0"/>
    <n v="346"/>
  </r>
  <r>
    <s v="1444998"/>
    <s v="PAR CHIP 12X750 BN0503           V3"/>
    <x v="4"/>
    <x v="2"/>
    <n v="351.2"/>
    <n v="349.13432835820896"/>
    <n v="2.0656716417910275"/>
    <n v="350.88"/>
    <n v="0.31999999999999318"/>
    <n v="339"/>
    <n v="337"/>
    <n v="2"/>
    <n v="338.685"/>
    <n v="0.31499999999999773"/>
  </r>
  <r>
    <s v="1444998"/>
    <s v="WIR JCLEROUX GEN SPARK       750&amp;1.5L V2"/>
    <x v="4"/>
    <x v="2"/>
    <n v="1939.53"/>
    <n v="1901.4509803921569"/>
    <n v="38.079019607843065"/>
    <n v="1939.48"/>
    <n v="4.9999999999954525E-2"/>
    <n v="4125"/>
    <n v="4044"/>
    <n v="81"/>
    <n v="4124.88"/>
    <n v="0.11999999999989086"/>
  </r>
  <r>
    <s v="1444998"/>
    <s v="CTN JCLEROUX LAFLEUR NO ALC 12X750 BN503"/>
    <x v="4"/>
    <x v="2"/>
    <n v="0"/>
    <n v="3953.0147783251232"/>
    <n v="-3953.0147783251232"/>
    <n v="4012.31"/>
    <n v="-4012.31"/>
    <n v="0"/>
    <n v="337"/>
    <n v="-337"/>
    <n v="342.05500000000001"/>
    <n v="-342.05500000000001"/>
  </r>
  <r>
    <s v="1444998"/>
    <s v="CORK SPARK FIRST UNPRT 750 1 DISK"/>
    <x v="4"/>
    <x v="2"/>
    <n v="4228.8999999999996"/>
    <n v="4207.0547263681592"/>
    <n v="21.845273631840428"/>
    <n v="4228.09"/>
    <n v="0.80999999999949068"/>
    <n v="4065"/>
    <n v="4044"/>
    <n v="21"/>
    <n v="4064.22"/>
    <n v="0.78000000000020009"/>
  </r>
  <r>
    <s v="1444998"/>
    <s v="BOT 0503 750 FLINT CORK  JCL    H17  NEW"/>
    <x v="4"/>
    <x v="2"/>
    <n v="23073.18"/>
    <n v="22841.603960396038"/>
    <n v="231.57603960396227"/>
    <n v="23070.02"/>
    <n v="3.1599999999998545"/>
    <n v="4085"/>
    <n v="4044"/>
    <n v="41"/>
    <n v="4084.44"/>
    <n v="0.55999999999994543"/>
  </r>
  <r>
    <s v="1444998"/>
    <s v="BULK JCLEROUX LAFLEUR NON-ALC"/>
    <x v="4"/>
    <x v="3"/>
    <n v="22371.41"/>
    <n v="22371.455445544554"/>
    <n v="-4.5445544554240769E-2"/>
    <n v="22595.17"/>
    <n v="-223.7599999999984"/>
    <n v="3033"/>
    <n v="3033"/>
    <n v="0"/>
    <n v="3063.33"/>
    <n v="-30.329999999999927"/>
  </r>
  <r>
    <s v="1444998"/>
    <s v="CO2"/>
    <x v="4"/>
    <x v="5"/>
    <n v="204.18"/>
    <n v="200.1764705882353"/>
    <n v="4.0035294117647027"/>
    <n v="204.18"/>
    <n v="0"/>
    <n v="37.124000000000002"/>
    <n v="36.396078431372551"/>
    <n v="0.72792156862745117"/>
    <n v="37.124000000000002"/>
    <n v="0"/>
  </r>
  <r>
    <s v="1445199"/>
    <s v=" "/>
    <x v="0"/>
    <x v="0"/>
    <n v="-188.81"/>
    <n v="0"/>
    <n v="-188.81"/>
    <n v="0"/>
    <n v="-188.81"/>
    <n v="0"/>
    <n v="0"/>
    <n v="0"/>
    <n v="0"/>
    <n v="0"/>
  </r>
  <r>
    <s v="1445199"/>
    <s v="OH: BULK PREP DEPREC"/>
    <x v="1"/>
    <x v="0"/>
    <n v="27.99"/>
    <n v="0"/>
    <n v="27.99"/>
    <n v="28.14"/>
    <n v="-0.15000000000000213"/>
    <n v="0"/>
    <n v="0"/>
    <n v="0"/>
    <n v="0"/>
    <n v="0"/>
  </r>
  <r>
    <s v="1445199"/>
    <s v="OH: INDIRECT DEPREC"/>
    <x v="1"/>
    <x v="0"/>
    <n v="125.53"/>
    <n v="0"/>
    <n v="125.53"/>
    <n v="126.2"/>
    <n v="-0.67000000000000171"/>
    <n v="0"/>
    <n v="0"/>
    <n v="0"/>
    <n v="0"/>
    <n v="0"/>
  </r>
  <r>
    <s v="1445199"/>
    <s v="JCL LINE 1          / MACHINE HOUR"/>
    <x v="2"/>
    <x v="0"/>
    <n v="202.88"/>
    <n v="0"/>
    <n v="202.88"/>
    <n v="282.33999999999997"/>
    <n v="-79.45999999999998"/>
    <n v="0.5"/>
    <n v="0"/>
    <n v="0.5"/>
    <n v="0.69599999999999995"/>
    <n v="-0.19599999999999995"/>
  </r>
  <r>
    <s v="1445199"/>
    <s v="OH:UNUSED CAPACITY"/>
    <x v="1"/>
    <x v="0"/>
    <n v="894.34"/>
    <n v="0"/>
    <n v="894.34"/>
    <n v="899.15"/>
    <n v="-4.8099999999999454"/>
    <n v="0"/>
    <n v="0"/>
    <n v="0"/>
    <n v="0"/>
    <n v="0"/>
  </r>
  <r>
    <s v="1445199"/>
    <s v="JCL LINE 1          / MACHINE DEPR"/>
    <x v="2"/>
    <x v="0"/>
    <n v="907"/>
    <n v="0"/>
    <n v="907"/>
    <n v="1262.25"/>
    <n v="-355.25"/>
    <n v="0.5"/>
    <n v="0"/>
    <n v="0.5"/>
    <n v="0.69599999999999995"/>
    <n v="-0.19599999999999995"/>
  </r>
  <r>
    <s v="1445199"/>
    <s v="JCL LINE 1          / LABOUR HOURS"/>
    <x v="2"/>
    <x v="0"/>
    <n v="1068.17"/>
    <n v="0"/>
    <n v="1068.17"/>
    <n v="1486.53"/>
    <n v="-418.3599999999999"/>
    <n v="10.5"/>
    <n v="0"/>
    <n v="10.5"/>
    <n v="14.613"/>
    <n v="-4.1129999999999995"/>
  </r>
  <r>
    <s v="1445199"/>
    <s v="OVERHEAD: BULK PREP"/>
    <x v="1"/>
    <x v="0"/>
    <n v="1613.14"/>
    <n v="0"/>
    <n v="1613.14"/>
    <n v="1621.83"/>
    <n v="-8.6899999999998272"/>
    <n v="0"/>
    <n v="0"/>
    <n v="0"/>
    <n v="0"/>
    <n v="0"/>
  </r>
  <r>
    <s v="1445199"/>
    <s v="OVERHEAD: INDIRECT"/>
    <x v="1"/>
    <x v="0"/>
    <n v="3536.57"/>
    <n v="0"/>
    <n v="3536.57"/>
    <n v="3555.61"/>
    <n v="-19.039999999999964"/>
    <n v="0"/>
    <n v="0"/>
    <n v="0"/>
    <n v="0"/>
    <n v="0"/>
  </r>
  <r>
    <s v="1445199"/>
    <s v="LAFAYETTE WHITE     12X750ML       GENR"/>
    <x v="3"/>
    <x v="4"/>
    <n v="-81234.100000000006"/>
    <n v="0"/>
    <n v="-81234.100000000006"/>
    <n v="-81234.100000000006"/>
    <n v="0"/>
    <n v="-501"/>
    <n v="0"/>
    <n v="-501"/>
    <n v="-501"/>
    <n v="0"/>
  </r>
  <r>
    <s v="1445199"/>
    <s v="CORK SPARK FIRST UNPRT 750"/>
    <x v="4"/>
    <x v="2"/>
    <n v="7516.58"/>
    <n v="0"/>
    <n v="7516.58"/>
    <n v="0"/>
    <n v="7516.58"/>
    <n v="6030"/>
    <n v="0"/>
    <n v="6030"/>
    <n v="0"/>
    <n v="6030"/>
  </r>
  <r>
    <s v="1445199"/>
    <s v="LAB LAFAYETTE WHT 750 EXP  V5 BDY"/>
    <x v="4"/>
    <x v="2"/>
    <n v="1224.33"/>
    <n v="0"/>
    <n v="1224.33"/>
    <n v="0"/>
    <n v="1224.33"/>
    <n v="6050"/>
    <n v="0"/>
    <n v="6050"/>
    <n v="0"/>
    <n v="6050"/>
  </r>
  <r>
    <s v="1445199"/>
    <s v="LAB LAFAYETTE WHT 750 EXP  V6 NCK"/>
    <x v="4"/>
    <x v="2"/>
    <n v="1735.93"/>
    <n v="0"/>
    <n v="1735.93"/>
    <n v="0"/>
    <n v="1735.93"/>
    <n v="6200"/>
    <n v="0"/>
    <n v="6200"/>
    <n v="0"/>
    <n v="6200"/>
  </r>
  <r>
    <s v="1445199"/>
    <s v="LAB 100X125MM 363C  S/ADH OUTER CTN"/>
    <x v="4"/>
    <x v="2"/>
    <n v="50.84"/>
    <n v="49.941176470588232"/>
    <n v="0.89882352941177146"/>
    <n v="50.94"/>
    <n v="-9.9999999999994316E-2"/>
    <n v="510"/>
    <n v="501"/>
    <n v="9"/>
    <n v="511.02"/>
    <n v="-1.0199999999999818"/>
  </r>
  <r>
    <s v="1445199"/>
    <s v="PAR CHIP 12X750 BN0503           V3"/>
    <x v="4"/>
    <x v="2"/>
    <n v="521.11"/>
    <n v="519.03482587064673"/>
    <n v="2.0751741293532859"/>
    <n v="521.63"/>
    <n v="-0.51999999999998181"/>
    <n v="503"/>
    <n v="501"/>
    <n v="2"/>
    <n v="503.505"/>
    <n v="-0.50499999999999545"/>
  </r>
  <r>
    <s v="1445199"/>
    <s v="LAB LAFAYETTE WHT 750     V3S BCK"/>
    <x v="4"/>
    <x v="2"/>
    <n v="726.91"/>
    <n v="722.34482758620686"/>
    <n v="4.5651724137931069"/>
    <n v="733.18"/>
    <n v="-6.2699999999999818"/>
    <n v="6050"/>
    <n v="6012"/>
    <n v="38"/>
    <n v="6102.18"/>
    <n v="-52.180000000000291"/>
  </r>
  <r>
    <s v="1445199"/>
    <s v="LAB LAFAYETTE WHT 750 EXP  V4 BDY"/>
    <x v="4"/>
    <x v="2"/>
    <n v="0"/>
    <n v="1146.9064039408865"/>
    <n v="-1146.9064039408865"/>
    <n v="1164.1099999999999"/>
    <n v="-1164.1099999999999"/>
    <n v="0"/>
    <n v="6012"/>
    <n v="-6012"/>
    <n v="6102.18"/>
    <n v="-6102.18"/>
  </r>
  <r>
    <s v="1445199"/>
    <s v="LAB LAFAYETTE WHT 750 EXP  V5 NCK"/>
    <x v="4"/>
    <x v="2"/>
    <n v="0"/>
    <n v="1708.4926108374384"/>
    <n v="-1708.4926108374384"/>
    <n v="1734.12"/>
    <n v="-1734.12"/>
    <n v="0"/>
    <n v="6012"/>
    <n v="-6012"/>
    <n v="6102.18"/>
    <n v="-6102.18"/>
  </r>
  <r>
    <s v="1445199"/>
    <s v="WIR GENERIC TIN 36MM UNPRT GOLD LACQUER"/>
    <x v="4"/>
    <x v="2"/>
    <n v="2486.7399999999998"/>
    <n v="2442.8529411764707"/>
    <n v="43.88705882352906"/>
    <n v="2491.71"/>
    <n v="-4.9700000000002547"/>
    <n v="6120"/>
    <n v="6012"/>
    <n v="108"/>
    <n v="6132.24"/>
    <n v="-12.239999999999782"/>
  </r>
  <r>
    <s v="1445199"/>
    <s v="FOI G/JUICE      35X130 ALU 750      GLD"/>
    <x v="4"/>
    <x v="2"/>
    <n v="3518.56"/>
    <n v="3473.497536945813"/>
    <n v="45.062463054186992"/>
    <n v="3525.6"/>
    <n v="-7.0399999999999636"/>
    <n v="6090"/>
    <n v="6012"/>
    <n v="78"/>
    <n v="6102.18"/>
    <n v="-12.180000000000291"/>
  </r>
  <r>
    <s v="1445199"/>
    <s v="CTN LAFAYETTE  GEN 12X750 BN503 V5"/>
    <x v="4"/>
    <x v="2"/>
    <n v="3757.2"/>
    <n v="3727.4384236453202"/>
    <n v="29.761576354679619"/>
    <n v="3783.35"/>
    <n v="-26.150000000000091"/>
    <n v="505"/>
    <n v="501"/>
    <n v="4"/>
    <n v="508.51499999999999"/>
    <n v="-3.5149999999999864"/>
  </r>
  <r>
    <s v="1445199"/>
    <s v="CORK SPARK FIRST UNPRT 750 1 DISK"/>
    <x v="4"/>
    <x v="2"/>
    <n v="0"/>
    <n v="6254.4079601990052"/>
    <n v="-6254.4079601990052"/>
    <n v="6285.68"/>
    <n v="-6285.68"/>
    <n v="0"/>
    <n v="6012"/>
    <n v="-6012"/>
    <n v="6042.06"/>
    <n v="-6042.06"/>
  </r>
  <r>
    <s v="1445199"/>
    <s v="BOT 0503 750 GRN   CORK  SPARKLING   NEW"/>
    <x v="4"/>
    <x v="2"/>
    <n v="30393.45"/>
    <n v="30152.702970297029"/>
    <n v="240.74702970297221"/>
    <n v="30454.23"/>
    <n v="-60.779999999998836"/>
    <n v="6060"/>
    <n v="6012"/>
    <n v="48"/>
    <n v="6072.12"/>
    <n v="-12.119999999999891"/>
  </r>
  <r>
    <s v="1445199"/>
    <s v="BULK CHAMDOR WHITE"/>
    <x v="4"/>
    <x v="3"/>
    <n v="20812.09"/>
    <n v="20453.519061583578"/>
    <n v="358.570938416422"/>
    <n v="20923.95"/>
    <n v="-111.86000000000058"/>
    <n v="4588"/>
    <n v="4509"/>
    <n v="79"/>
    <n v="4612.7070000000003"/>
    <n v="-24.707000000000335"/>
  </r>
  <r>
    <s v="1445199"/>
    <s v="CO2"/>
    <x v="4"/>
    <x v="5"/>
    <n v="303.55"/>
    <n v="297.5980392156863"/>
    <n v="5.9519607843137123"/>
    <n v="303.55"/>
    <n v="0"/>
    <n v="55.19"/>
    <n v="54.107843137254903"/>
    <n v="1.0821568627450944"/>
    <n v="55.19"/>
    <n v="0"/>
  </r>
  <r>
    <s v="1445200"/>
    <s v=" "/>
    <x v="0"/>
    <x v="0"/>
    <n v="-2689.45"/>
    <n v="0"/>
    <n v="-2689.45"/>
    <n v="0"/>
    <n v="-2689.45"/>
    <n v="0"/>
    <n v="0"/>
    <n v="0"/>
    <n v="0"/>
    <n v="0"/>
  </r>
  <r>
    <s v="1445200"/>
    <s v="OH: BULK PREP DEPREC"/>
    <x v="1"/>
    <x v="0"/>
    <n v="27.82"/>
    <n v="0"/>
    <n v="27.82"/>
    <n v="28.08"/>
    <n v="-0.25999999999999801"/>
    <n v="0"/>
    <n v="0"/>
    <n v="0"/>
    <n v="0"/>
    <n v="0"/>
  </r>
  <r>
    <s v="1445200"/>
    <s v="OH: INDIRECT DEPREC"/>
    <x v="1"/>
    <x v="0"/>
    <n v="124.76"/>
    <n v="0"/>
    <n v="124.76"/>
    <n v="125.95"/>
    <n v="-1.1899999999999977"/>
    <n v="0"/>
    <n v="0"/>
    <n v="0"/>
    <n v="0"/>
    <n v="0"/>
  </r>
  <r>
    <s v="1445200"/>
    <s v="JCL LINE 1          / MACHINE HOUR"/>
    <x v="2"/>
    <x v="0"/>
    <n v="507.19"/>
    <n v="0"/>
    <n v="507.19"/>
    <n v="281.77"/>
    <n v="225.42000000000002"/>
    <n v="1.25"/>
    <n v="0"/>
    <n v="1.25"/>
    <n v="0.69399999999999995"/>
    <n v="0.55600000000000005"/>
  </r>
  <r>
    <s v="1445200"/>
    <s v="OH:UNUSED CAPACITY"/>
    <x v="1"/>
    <x v="0"/>
    <n v="888.88"/>
    <n v="0"/>
    <n v="888.88"/>
    <n v="897.36"/>
    <n v="-8.4800000000000182"/>
    <n v="0"/>
    <n v="0"/>
    <n v="0"/>
    <n v="0"/>
    <n v="0"/>
  </r>
  <r>
    <s v="1445200"/>
    <s v="JCL LINE 1          / MACHINE DEPR"/>
    <x v="2"/>
    <x v="0"/>
    <n v="2267.5"/>
    <n v="0"/>
    <n v="2267.5"/>
    <n v="1259.73"/>
    <n v="1007.77"/>
    <n v="1.25"/>
    <n v="0"/>
    <n v="1.25"/>
    <n v="0.69399999999999995"/>
    <n v="0.55600000000000005"/>
  </r>
  <r>
    <s v="1445200"/>
    <s v="JCL LINE 1          / LABOUR HOURS"/>
    <x v="2"/>
    <x v="0"/>
    <n v="2670.41"/>
    <n v="0"/>
    <n v="2670.41"/>
    <n v="1483.56"/>
    <n v="1186.8499999999999"/>
    <n v="26.25"/>
    <n v="0"/>
    <n v="26.25"/>
    <n v="14.583"/>
    <n v="11.667"/>
  </r>
  <r>
    <s v="1445200"/>
    <s v="OVERHEAD: BULK PREP"/>
    <x v="1"/>
    <x v="0"/>
    <n v="1603.3"/>
    <n v="0"/>
    <n v="1603.3"/>
    <n v="1618.59"/>
    <n v="-15.289999999999964"/>
    <n v="0"/>
    <n v="0"/>
    <n v="0"/>
    <n v="0"/>
    <n v="0"/>
  </r>
  <r>
    <s v="1445200"/>
    <s v="OVERHEAD: INDIRECT"/>
    <x v="1"/>
    <x v="0"/>
    <n v="3514.98"/>
    <n v="0"/>
    <n v="3514.98"/>
    <n v="3548.52"/>
    <n v="-33.539999999999964"/>
    <n v="0"/>
    <n v="0"/>
    <n v="0"/>
    <n v="0"/>
    <n v="0"/>
  </r>
  <r>
    <s v="1445200"/>
    <s v="LAFAYETTE PEACH     12X750ML        GENR"/>
    <x v="3"/>
    <x v="4"/>
    <n v="-79083.520000000004"/>
    <n v="0"/>
    <n v="-79083.520000000004"/>
    <n v="-79083.520000000004"/>
    <n v="0"/>
    <n v="-500"/>
    <n v="0"/>
    <n v="-500"/>
    <n v="-500"/>
    <n v="0"/>
  </r>
  <r>
    <s v="1445200"/>
    <s v="LAB LAFAYETTE PEACH 750 EXP  V6 NCK"/>
    <x v="4"/>
    <x v="2"/>
    <n v="1693.94"/>
    <n v="0"/>
    <n v="1693.94"/>
    <n v="0"/>
    <n v="1693.94"/>
    <n v="6050"/>
    <n v="0"/>
    <n v="6050"/>
    <n v="0"/>
    <n v="6050"/>
  </r>
  <r>
    <s v="1445200"/>
    <s v="LAB LAFAYETTE PEACH 750 EXP  V6 BDY"/>
    <x v="4"/>
    <x v="2"/>
    <n v="1244.58"/>
    <n v="0"/>
    <n v="1244.58"/>
    <n v="0"/>
    <n v="1244.58"/>
    <n v="6150"/>
    <n v="0"/>
    <n v="6150"/>
    <n v="0"/>
    <n v="6150"/>
  </r>
  <r>
    <s v="1445200"/>
    <s v="LAB 100X125MM 144C  S/ADH OUTER CTN"/>
    <x v="4"/>
    <x v="2"/>
    <n v="50.34"/>
    <n v="49.841584158415841"/>
    <n v="0.49841584158416197"/>
    <n v="50.34"/>
    <n v="0"/>
    <n v="505"/>
    <n v="500"/>
    <n v="5"/>
    <n v="505"/>
    <n v="0"/>
  </r>
  <r>
    <s v="1445200"/>
    <s v="PAR CHIP 12X750 BN0503           V3"/>
    <x v="4"/>
    <x v="2"/>
    <n v="521.11"/>
    <n v="518"/>
    <n v="3.1100000000000136"/>
    <n v="520.59"/>
    <n v="0.51999999999998181"/>
    <n v="503"/>
    <n v="500"/>
    <n v="3"/>
    <n v="502.5"/>
    <n v="0.5"/>
  </r>
  <r>
    <s v="1445200"/>
    <s v="LAB LAFAYETTE PEACH 750     V3S BCK"/>
    <x v="4"/>
    <x v="2"/>
    <n v="774.96"/>
    <n v="720.89655172413791"/>
    <n v="54.063448275862129"/>
    <n v="731.71"/>
    <n v="43.25"/>
    <n v="6450"/>
    <n v="6000"/>
    <n v="450"/>
    <n v="6090"/>
    <n v="360"/>
  </r>
  <r>
    <s v="1445200"/>
    <s v="LAB LAFAYETTE PEACH 750 EXP  V5 BDY"/>
    <x v="4"/>
    <x v="2"/>
    <n v="0"/>
    <n v="1037.0443349753693"/>
    <n v="-1037.0443349753693"/>
    <n v="1052.5999999999999"/>
    <n v="-1052.5999999999999"/>
    <n v="0"/>
    <n v="6000"/>
    <n v="-6000"/>
    <n v="6090"/>
    <n v="-6090"/>
  </r>
  <r>
    <s v="1445200"/>
    <s v="LAB LAFAYETTE PEACH 750 EXP  V5 NCK"/>
    <x v="4"/>
    <x v="2"/>
    <n v="0"/>
    <n v="1431.3596059113299"/>
    <n v="-1431.3596059113299"/>
    <n v="1452.83"/>
    <n v="-1452.83"/>
    <n v="0"/>
    <n v="6000"/>
    <n v="-6000"/>
    <n v="6090"/>
    <n v="-6090"/>
  </r>
  <r>
    <s v="1445200"/>
    <s v="WIR GENERIC TIN 36MM UNPRT GOLD LACQUER"/>
    <x v="4"/>
    <x v="2"/>
    <n v="2486.7399999999998"/>
    <n v="2437.9803921568623"/>
    <n v="48.759607843137474"/>
    <n v="2486.7399999999998"/>
    <n v="0"/>
    <n v="6120"/>
    <n v="6000"/>
    <n v="120"/>
    <n v="6120"/>
    <n v="0"/>
  </r>
  <r>
    <s v="1445200"/>
    <s v="FOI G/JUICE      35X130 ALU 750      GLD"/>
    <x v="4"/>
    <x v="2"/>
    <n v="3518.56"/>
    <n v="3466.5615763546798"/>
    <n v="51.998423645320145"/>
    <n v="3518.56"/>
    <n v="0"/>
    <n v="6090"/>
    <n v="6000"/>
    <n v="90"/>
    <n v="6090"/>
    <n v="0"/>
  </r>
  <r>
    <s v="1445200"/>
    <s v="CTN LAFAYETTE  GEN 12X750 BN503 V5"/>
    <x v="4"/>
    <x v="2"/>
    <n v="3809.28"/>
    <n v="3720"/>
    <n v="89.2800000000002"/>
    <n v="3775.8"/>
    <n v="33.480000000000018"/>
    <n v="512"/>
    <n v="500"/>
    <n v="12"/>
    <n v="507.5"/>
    <n v="4.5"/>
  </r>
  <r>
    <s v="1445200"/>
    <s v="CORK SPARK FIRST UNPRT 750 1 DISK"/>
    <x v="4"/>
    <x v="2"/>
    <n v="6273.13"/>
    <n v="6241.9203980099501"/>
    <n v="31.209601990050032"/>
    <n v="6273.13"/>
    <n v="0"/>
    <n v="6030"/>
    <n v="6000"/>
    <n v="30"/>
    <n v="6030"/>
    <n v="0"/>
  </r>
  <r>
    <s v="1445200"/>
    <s v="BOT 0503 750 GRN   CORK  SPARKLING   NEW"/>
    <x v="4"/>
    <x v="2"/>
    <n v="30393.45"/>
    <n v="30092.524752475249"/>
    <n v="300.92524752475219"/>
    <n v="30393.45"/>
    <n v="0"/>
    <n v="6060"/>
    <n v="6000"/>
    <n v="60"/>
    <n v="6060"/>
    <n v="0"/>
  </r>
  <r>
    <s v="1445200"/>
    <s v="BULK CHAMDOR PEACH"/>
    <x v="4"/>
    <x v="3"/>
    <n v="19099.099999999999"/>
    <n v="18847.771260997069"/>
    <n v="251.32873900292907"/>
    <n v="19281.27"/>
    <n v="-182.17000000000189"/>
    <n v="4560"/>
    <n v="4500"/>
    <n v="60"/>
    <n v="4603.5"/>
    <n v="-43.5"/>
  </r>
  <r>
    <s v="1445200"/>
    <s v="CO2"/>
    <x v="4"/>
    <x v="5"/>
    <n v="302.94"/>
    <n v="297"/>
    <n v="5.9399999999999977"/>
    <n v="302.94"/>
    <n v="0"/>
    <n v="55.08"/>
    <n v="54"/>
    <n v="1.0799999999999983"/>
    <n v="55.08"/>
    <n v="0"/>
  </r>
  <r>
    <s v="1445206"/>
    <s v=" "/>
    <x v="0"/>
    <x v="0"/>
    <n v="-2934.17"/>
    <n v="0"/>
    <n v="-2934.17"/>
    <n v="0"/>
    <n v="-2934.17"/>
    <n v="0"/>
    <n v="0"/>
    <n v="0"/>
    <n v="0"/>
    <n v="0"/>
  </r>
  <r>
    <s v="1445206"/>
    <s v="OH: BULK PREP DEPREC"/>
    <x v="1"/>
    <x v="0"/>
    <n v="838.54"/>
    <n v="0"/>
    <n v="838.54"/>
    <n v="843.12"/>
    <n v="-4.5800000000000409"/>
    <n v="0"/>
    <n v="0"/>
    <n v="0"/>
    <n v="0"/>
    <n v="0"/>
  </r>
  <r>
    <s v="1445206"/>
    <s v="OH: INDIRECT DEPREC"/>
    <x v="1"/>
    <x v="0"/>
    <n v="3761.07"/>
    <n v="0"/>
    <n v="3761.07"/>
    <n v="3781.61"/>
    <n v="-20.539999999999964"/>
    <n v="0"/>
    <n v="0"/>
    <n v="0"/>
    <n v="0"/>
    <n v="0"/>
  </r>
  <r>
    <s v="1445206"/>
    <s v="JCL LINE 1          / MACHINE HOUR"/>
    <x v="2"/>
    <x v="0"/>
    <n v="7640.27"/>
    <n v="0"/>
    <n v="7640.27"/>
    <n v="8493.75"/>
    <n v="-853.47999999999956"/>
    <n v="18.829999999999998"/>
    <n v="0"/>
    <n v="18.829999999999998"/>
    <n v="20.933"/>
    <n v="-2.1030000000000015"/>
  </r>
  <r>
    <s v="1445206"/>
    <s v="OH:UNUSED CAPACITY"/>
    <x v="1"/>
    <x v="0"/>
    <n v="26796.25"/>
    <n v="0"/>
    <n v="26796.25"/>
    <n v="26942.57"/>
    <n v="-146.31999999999971"/>
    <n v="0"/>
    <n v="0"/>
    <n v="0"/>
    <n v="0"/>
    <n v="0"/>
  </r>
  <r>
    <s v="1445206"/>
    <s v="JCL LINE 1          / MACHINE DEPR"/>
    <x v="2"/>
    <x v="0"/>
    <n v="34157.620000000003"/>
    <n v="0"/>
    <n v="34157.620000000003"/>
    <n v="37973.269999999997"/>
    <n v="-3815.6499999999942"/>
    <n v="18.829999999999998"/>
    <n v="0"/>
    <n v="18.829999999999998"/>
    <n v="20.933"/>
    <n v="-2.1030000000000015"/>
  </r>
  <r>
    <s v="1445206"/>
    <s v="JCL LINE 1          / LABOUR HOURS"/>
    <x v="2"/>
    <x v="0"/>
    <n v="40227.089999999997"/>
    <n v="0"/>
    <n v="40227.089999999997"/>
    <n v="44719.5"/>
    <n v="-4492.4100000000035"/>
    <n v="395.43"/>
    <n v="0"/>
    <n v="395.43"/>
    <n v="439.59"/>
    <n v="-44.159999999999968"/>
  </r>
  <r>
    <s v="1445206"/>
    <s v="OVERHEAD: BULK PREP"/>
    <x v="1"/>
    <x v="0"/>
    <n v="48333.05"/>
    <n v="0"/>
    <n v="48333.05"/>
    <n v="48596.97"/>
    <n v="-263.91999999999825"/>
    <n v="0"/>
    <n v="0"/>
    <n v="0"/>
    <n v="0"/>
    <n v="0"/>
  </r>
  <r>
    <s v="1445206"/>
    <s v="OVERHEAD: INDIRECT"/>
    <x v="1"/>
    <x v="0"/>
    <n v="105962.92"/>
    <n v="0"/>
    <n v="105962.92"/>
    <n v="106541.54"/>
    <n v="-578.61999999999534"/>
    <n v="0"/>
    <n v="0"/>
    <n v="0"/>
    <n v="0"/>
    <n v="0"/>
  </r>
  <r>
    <s v="1445206"/>
    <s v="JCLEROUX LEDOMN 12X750ML ANGL  PROMO"/>
    <x v="3"/>
    <x v="4"/>
    <n v="-2779827.83"/>
    <n v="0"/>
    <n v="-2779827.83"/>
    <n v="-2779827.88"/>
    <n v="4.9999999813735485E-2"/>
    <n v="-15281"/>
    <n v="0"/>
    <n v="-15281"/>
    <n v="-15281"/>
    <n v="0"/>
  </r>
  <r>
    <s v="1445206"/>
    <s v="CORK SPARK FIRST UNPRT 750"/>
    <x v="4"/>
    <x v="2"/>
    <n v="172021.14"/>
    <n v="0"/>
    <n v="172021.14"/>
    <n v="0"/>
    <n v="172021.14"/>
    <n v="138000"/>
    <n v="0"/>
    <n v="138000"/>
    <n v="0"/>
    <n v="138000"/>
  </r>
  <r>
    <s v="1445206"/>
    <s v="LAB 100X125MMWHT SEMI-GLOSSS/ADHOUTERCTN"/>
    <x v="4"/>
    <x v="2"/>
    <n v="1447.04"/>
    <n v="1300.7227722772277"/>
    <n v="146.31722772277226"/>
    <n v="1313.73"/>
    <n v="133.30999999999995"/>
    <n v="17000"/>
    <n v="15281"/>
    <n v="1719"/>
    <n v="15433.81"/>
    <n v="1566.1900000000005"/>
  </r>
  <r>
    <s v="1445206"/>
    <s v="LAB JCLEROUX LEDOMN 750 7.5% ANGL V4 BCK"/>
    <x v="4"/>
    <x v="2"/>
    <n v="10087.790000000001"/>
    <n v="10050.620689655172"/>
    <n v="37.169310344828773"/>
    <n v="10201.379999999999"/>
    <n v="-113.58999999999833"/>
    <n v="184050"/>
    <n v="183372"/>
    <n v="678"/>
    <n v="186122.58"/>
    <n v="-2072.5799999999872"/>
  </r>
  <r>
    <s v="1445206"/>
    <s v="PAR CHIP 12X750 BN0503           V3"/>
    <x v="4"/>
    <x v="2"/>
    <n v="15837.33"/>
    <n v="15831.114427860697"/>
    <n v="6.2155721393028216"/>
    <n v="15910.27"/>
    <n v="-72.940000000000509"/>
    <n v="15287"/>
    <n v="15281"/>
    <n v="6"/>
    <n v="15357.405000000001"/>
    <n v="-70.405000000000655"/>
  </r>
  <r>
    <s v="1445206"/>
    <s v="LAB JCLEROUX LEDOMN 750 V6 BDY"/>
    <x v="4"/>
    <x v="2"/>
    <n v="43817.760000000002"/>
    <n v="43668.206896551725"/>
    <n v="149.5531034482774"/>
    <n v="44323.23"/>
    <n v="-505.47000000000116"/>
    <n v="184000"/>
    <n v="183372"/>
    <n v="628"/>
    <n v="186122.58"/>
    <n v="-2122.5799999999872"/>
  </r>
  <r>
    <s v="1445206"/>
    <s v="LAB JCLEROUX GEN  750  NCK PROMO"/>
    <x v="4"/>
    <x v="2"/>
    <n v="52355.43"/>
    <n v="52233.517241379312"/>
    <n v="121.91275862068869"/>
    <n v="53017.02"/>
    <n v="-661.58999999999651"/>
    <n v="183800"/>
    <n v="183372"/>
    <n v="428"/>
    <n v="186122.58"/>
    <n v="-2322.5799999999872"/>
  </r>
  <r>
    <s v="1445206"/>
    <s v="WIR JCLEROUX GEN SPARK       750&amp;1.5L V2"/>
    <x v="4"/>
    <x v="2"/>
    <n v="86407.75"/>
    <n v="86219.676470588238"/>
    <n v="188.07352941176214"/>
    <n v="87944.07"/>
    <n v="-1536.320000000007"/>
    <n v="183772"/>
    <n v="183372"/>
    <n v="400"/>
    <n v="187039.44"/>
    <n v="-3267.4400000000023"/>
  </r>
  <r>
    <s v="1445206"/>
    <s v="CTN JCLEROUXLEDOMN GEN 12X750 BN503PROMO"/>
    <x v="4"/>
    <x v="2"/>
    <n v="96115.4"/>
    <n v="95964.679802955667"/>
    <n v="150.72019704432751"/>
    <n v="97404.15"/>
    <n v="-1288.75"/>
    <n v="15305"/>
    <n v="15281"/>
    <n v="24"/>
    <n v="15510.215"/>
    <n v="-205.21500000000015"/>
  </r>
  <r>
    <s v="1445206"/>
    <s v="CORK SPARK FIRST UNPRT 750 1 DISK"/>
    <x v="4"/>
    <x v="2"/>
    <n v="47854.720000000001"/>
    <n v="190765.56218905473"/>
    <n v="-142910.84218905473"/>
    <n v="191719.39"/>
    <n v="-143864.67000000001"/>
    <n v="46000"/>
    <n v="183372"/>
    <n v="-137372"/>
    <n v="184288.86"/>
    <n v="-138288.85999999999"/>
  </r>
  <r>
    <s v="1445206"/>
    <s v="FOI+RIBJCLEROUXLEDOMN34X127ALU750PROMOV2"/>
    <x v="4"/>
    <x v="2"/>
    <n v="259066.84"/>
    <n v="253025.6748768473"/>
    <n v="6041.1651231526921"/>
    <n v="256821.06"/>
    <n v="2245.7799999999988"/>
    <n v="187750"/>
    <n v="183372"/>
    <n v="4378"/>
    <n v="186122.58"/>
    <n v="1627.4200000000128"/>
  </r>
  <r>
    <s v="1445206"/>
    <s v="BOT 0503 750 GRN   CORK  SPARKLING   NEW"/>
    <x v="4"/>
    <x v="2"/>
    <n v="920008.59"/>
    <n v="919687.59405940596"/>
    <n v="320.9959405940026"/>
    <n v="928884.47"/>
    <n v="-8875.8800000000047"/>
    <n v="183436"/>
    <n v="183372"/>
    <n v="64"/>
    <n v="185205.72"/>
    <n v="-1769.7200000000012"/>
  </r>
  <r>
    <s v="1445206"/>
    <s v="BULK JCLEROUX LED"/>
    <x v="4"/>
    <x v="3"/>
    <n v="800766.95"/>
    <n v="801132.6965174129"/>
    <n v="-365.74651741294656"/>
    <n v="805138.36"/>
    <n v="-4371.4100000000326"/>
    <n v="137466"/>
    <n v="137528.99999999997"/>
    <n v="-62.999999999970896"/>
    <n v="138216.64499999999"/>
    <n v="-750.64499999998952"/>
  </r>
  <r>
    <s v="1445206"/>
    <s v="CO2"/>
    <x v="4"/>
    <x v="5"/>
    <n v="9258.4500000000007"/>
    <n v="9076.9117647058829"/>
    <n v="181.53823529411784"/>
    <n v="9258.4500000000007"/>
    <n v="0"/>
    <n v="1683.355"/>
    <n v="1650.3480392156862"/>
    <n v="33.006960784313833"/>
    <n v="1683.355"/>
    <n v="0"/>
  </r>
  <r>
    <s v="1445208"/>
    <s v=" "/>
    <x v="0"/>
    <x v="0"/>
    <n v="1267.19"/>
    <n v="0"/>
    <n v="1267.19"/>
    <n v="0"/>
    <n v="1267.19"/>
    <n v="0"/>
    <n v="0"/>
    <n v="0"/>
    <n v="0"/>
    <n v="0"/>
  </r>
  <r>
    <s v="1445208"/>
    <s v="JCL RIBBON ROOM     / MACHINE DEPR"/>
    <x v="2"/>
    <x v="0"/>
    <n v="209.03"/>
    <n v="0"/>
    <n v="209.03"/>
    <n v="211.42"/>
    <n v="-2.3899999999999864"/>
    <n v="17.805"/>
    <n v="0"/>
    <n v="17.805"/>
    <n v="18.010000000000002"/>
    <n v="-0.20500000000000185"/>
  </r>
  <r>
    <s v="1445208"/>
    <s v="JCL RIBBON ROOM     / MACHINE HOUR"/>
    <x v="2"/>
    <x v="0"/>
    <n v="536.64"/>
    <n v="0"/>
    <n v="536.64"/>
    <n v="542.82000000000005"/>
    <n v="-6.1800000000000637"/>
    <n v="17.805"/>
    <n v="0"/>
    <n v="17.805"/>
    <n v="18.010000000000002"/>
    <n v="-0.20500000000000185"/>
  </r>
  <r>
    <s v="1445208"/>
    <s v="JCL RIBBON ROOM     / LABOUR HOURS"/>
    <x v="2"/>
    <x v="0"/>
    <n v="17885.12"/>
    <n v="0"/>
    <n v="17885.12"/>
    <n v="18087.189999999999"/>
    <n v="-202.06999999999971"/>
    <n v="178.05"/>
    <n v="0"/>
    <n v="178.05"/>
    <n v="180.06100000000001"/>
    <n v="-2.0109999999999957"/>
  </r>
  <r>
    <s v="1445208"/>
    <s v="FOI+RIBJCLEROUXLACHSN34X127ALU750PROMV2"/>
    <x v="3"/>
    <x v="2"/>
    <n v="-115534.84"/>
    <n v="0"/>
    <n v="-115534.84"/>
    <n v="-115534.76"/>
    <n v="-8.000000000174623E-2"/>
    <n v="-83730"/>
    <n v="0"/>
    <n v="-83730"/>
    <n v="-83730"/>
    <n v="0"/>
  </r>
  <r>
    <s v="1445208"/>
    <s v="RIB JCLEROUX LACHSN PROMO"/>
    <x v="4"/>
    <x v="2"/>
    <n v="16782.57"/>
    <n v="16440.384615384613"/>
    <n v="342.18538461538628"/>
    <n v="16670.55"/>
    <n v="112.02000000000044"/>
    <n v="14103"/>
    <n v="13815.449704142013"/>
    <n v="287.55029585798729"/>
    <n v="14008.866"/>
    <n v="94.134000000000015"/>
  </r>
  <r>
    <s v="1445208"/>
    <s v="FOI JCLEROUX LACHSN 34X127ALU750 PROMO"/>
    <x v="4"/>
    <x v="2"/>
    <n v="78854.289999999994"/>
    <n v="78840.167487684725"/>
    <n v="14.122512315268978"/>
    <n v="80022.77"/>
    <n v="-1168.4800000000105"/>
    <n v="83745"/>
    <n v="83730"/>
    <n v="15"/>
    <n v="84985.95"/>
    <n v="-1240.9499999999971"/>
  </r>
  <r>
    <s v="1445210"/>
    <s v=" "/>
    <x v="0"/>
    <x v="0"/>
    <n v="-3741.9"/>
    <n v="0"/>
    <n v="-3741.9"/>
    <n v="0"/>
    <n v="-3741.9"/>
    <n v="0"/>
    <n v="0"/>
    <n v="0"/>
    <n v="0"/>
    <n v="0"/>
  </r>
  <r>
    <s v="1445210"/>
    <s v="OH: BULK PREP DEPREC"/>
    <x v="1"/>
    <x v="0"/>
    <n v="282.43"/>
    <n v="0"/>
    <n v="282.43"/>
    <n v="279.29000000000002"/>
    <n v="3.1399999999999864"/>
    <n v="0"/>
    <n v="0"/>
    <n v="0"/>
    <n v="0"/>
    <n v="0"/>
  </r>
  <r>
    <s v="1445210"/>
    <s v="OH: INDIRECT DEPREC"/>
    <x v="1"/>
    <x v="0"/>
    <n v="1266.77"/>
    <n v="0"/>
    <n v="1266.77"/>
    <n v="1252.7"/>
    <n v="14.069999999999936"/>
    <n v="0"/>
    <n v="0"/>
    <n v="0"/>
    <n v="0"/>
    <n v="0"/>
  </r>
  <r>
    <s v="1445210"/>
    <s v="JCL LINE 1          / MACHINE HOUR"/>
    <x v="2"/>
    <x v="0"/>
    <n v="2872.71"/>
    <n v="0"/>
    <n v="2872.71"/>
    <n v="2813.65"/>
    <n v="59.059999999999945"/>
    <n v="7.08"/>
    <n v="0"/>
    <n v="7.08"/>
    <n v="6.9340000000000002"/>
    <n v="0.14599999999999991"/>
  </r>
  <r>
    <s v="1445210"/>
    <s v="OH:UNUSED CAPACITY"/>
    <x v="1"/>
    <x v="0"/>
    <n v="9025.26"/>
    <n v="0"/>
    <n v="9025.26"/>
    <n v="8925.02"/>
    <n v="100.23999999999978"/>
    <n v="0"/>
    <n v="0"/>
    <n v="0"/>
    <n v="0"/>
    <n v="0"/>
  </r>
  <r>
    <s v="1445210"/>
    <s v="JCL LINE 1          / MACHINE DEPR"/>
    <x v="2"/>
    <x v="0"/>
    <n v="12843.12"/>
    <n v="0"/>
    <n v="12843.12"/>
    <n v="12579.06"/>
    <n v="264.06000000000131"/>
    <n v="7.08"/>
    <n v="0"/>
    <n v="7.08"/>
    <n v="6.9340000000000002"/>
    <n v="0.14599999999999991"/>
  </r>
  <r>
    <s v="1445210"/>
    <s v="JCL LINE 1          / LABOUR HOURS"/>
    <x v="2"/>
    <x v="0"/>
    <n v="15125.22"/>
    <n v="0"/>
    <n v="15125.22"/>
    <n v="14813.83"/>
    <n v="311.38999999999942"/>
    <n v="148.68"/>
    <n v="0"/>
    <n v="148.68"/>
    <n v="145.619"/>
    <n v="3.061000000000007"/>
  </r>
  <r>
    <s v="1445210"/>
    <s v="OVERHEAD: BULK PREP"/>
    <x v="1"/>
    <x v="0"/>
    <n v="16279.08"/>
    <n v="0"/>
    <n v="16279.08"/>
    <n v="16098.28"/>
    <n v="180.79999999999927"/>
    <n v="0"/>
    <n v="0"/>
    <n v="0"/>
    <n v="0"/>
    <n v="0"/>
  </r>
  <r>
    <s v="1445210"/>
    <s v="OVERHEAD: INDIRECT"/>
    <x v="1"/>
    <x v="0"/>
    <n v="35689.43"/>
    <n v="0"/>
    <n v="35689.43"/>
    <n v="35293.06"/>
    <n v="396.37000000000262"/>
    <n v="0"/>
    <n v="0"/>
    <n v="0"/>
    <n v="0"/>
    <n v="0"/>
  </r>
  <r>
    <s v="1445210"/>
    <s v="JCLEROUX LACHSN 12X750ML PROMO"/>
    <x v="3"/>
    <x v="4"/>
    <n v="-924722.31"/>
    <n v="0"/>
    <n v="-924722.31"/>
    <n v="-924722.31"/>
    <n v="0"/>
    <n v="-5062"/>
    <n v="0"/>
    <n v="-5062"/>
    <n v="-5062"/>
    <n v="0"/>
  </r>
  <r>
    <s v="1445210"/>
    <s v="LAB 100X125MMWHT SEMI-GLOSSS/ADHOUTERCTN"/>
    <x v="4"/>
    <x v="2"/>
    <n v="34.049999999999997"/>
    <n v="430.88118811881191"/>
    <n v="-396.83118811881189"/>
    <n v="435.19"/>
    <n v="-401.14"/>
    <n v="400"/>
    <n v="5062"/>
    <n v="-4662"/>
    <n v="5112.62"/>
    <n v="-4712.62"/>
  </r>
  <r>
    <s v="1445210"/>
    <s v="LAB JCLEROUX LACHSN 750 7.5% V10H BCK"/>
    <x v="4"/>
    <x v="2"/>
    <n v="3886.92"/>
    <n v="3870.6108374384235"/>
    <n v="16.309162561576613"/>
    <n v="3928.67"/>
    <n v="-41.75"/>
    <n v="61000"/>
    <n v="60744"/>
    <n v="256"/>
    <n v="61655.16"/>
    <n v="-655.16000000000349"/>
  </r>
  <r>
    <s v="1445210"/>
    <s v="PAR CHIP 12X750 BN0503           V3"/>
    <x v="4"/>
    <x v="2"/>
    <n v="5248.38"/>
    <n v="5244.2288557213933"/>
    <n v="4.1511442786068073"/>
    <n v="5270.45"/>
    <n v="-22.069999999999709"/>
    <n v="5066"/>
    <n v="5062"/>
    <n v="4"/>
    <n v="5087.3100000000004"/>
    <n v="-21.3100000000004"/>
  </r>
  <r>
    <s v="1445210"/>
    <s v="LAB JCLEROUX LACHSN 750 V9 BDY"/>
    <x v="4"/>
    <x v="2"/>
    <n v="15019.32"/>
    <n v="14966.108374384237"/>
    <n v="53.211625615762387"/>
    <n v="15190.6"/>
    <n v="-171.28000000000065"/>
    <n v="60960"/>
    <n v="60744"/>
    <n v="216"/>
    <n v="61655.16"/>
    <n v="-695.16000000000349"/>
  </r>
  <r>
    <s v="1445210"/>
    <s v="LAB JCLEROUX GEN  750  NCK PROMO"/>
    <x v="4"/>
    <x v="2"/>
    <n v="17318.88"/>
    <n v="17302.926108374384"/>
    <n v="15.953891625616961"/>
    <n v="17562.47"/>
    <n v="-243.59000000000015"/>
    <n v="60800"/>
    <n v="60744"/>
    <n v="56"/>
    <n v="61655.16"/>
    <n v="-855.16000000000349"/>
  </r>
  <r>
    <s v="1445210"/>
    <s v="WIR JCLEROUX GEN SPARK       750&amp;1.5L V2"/>
    <x v="4"/>
    <x v="2"/>
    <n v="28609.65"/>
    <n v="28561.225490196077"/>
    <n v="48.424509803924593"/>
    <n v="29132.45"/>
    <n v="-522.79999999999927"/>
    <n v="60847"/>
    <n v="60744"/>
    <n v="103"/>
    <n v="61958.879999999997"/>
    <n v="-1111.8799999999974"/>
  </r>
  <r>
    <s v="1445210"/>
    <s v="CTN JCLEROUX LACHSN GEN 12X750BN503PROMO"/>
    <x v="4"/>
    <x v="2"/>
    <n v="32028"/>
    <n v="31789.35960591133"/>
    <n v="238.64039408867029"/>
    <n v="32266.2"/>
    <n v="-238.20000000000073"/>
    <n v="5100"/>
    <n v="5062"/>
    <n v="38"/>
    <n v="5137.93"/>
    <n v="-37.930000000000291"/>
  </r>
  <r>
    <s v="1445210"/>
    <s v="CORK SPARK FIRST UNPRT 750 1 DISK"/>
    <x v="4"/>
    <x v="2"/>
    <n v="63459.519999999997"/>
    <n v="63193.194029850747"/>
    <n v="266.32597014924977"/>
    <n v="63509.16"/>
    <n v="-49.640000000006694"/>
    <n v="61000"/>
    <n v="60744"/>
    <n v="256"/>
    <n v="61047.72"/>
    <n v="-47.720000000001164"/>
  </r>
  <r>
    <s v="1445210"/>
    <s v="FOI+RIBJCLEROUXLACHSN34X127ALU750PROMV2"/>
    <x v="4"/>
    <x v="2"/>
    <n v="88565.67"/>
    <n v="83817.546798029551"/>
    <n v="4748.1232019704476"/>
    <n v="85074.81"/>
    <n v="3490.8600000000006"/>
    <n v="64185"/>
    <n v="60744"/>
    <n v="3441"/>
    <n v="61655.16"/>
    <n v="2529.8399999999965"/>
  </r>
  <r>
    <s v="1445210"/>
    <s v="BOT 0503 750 GRN   CORK  SPARKLING   NEW"/>
    <x v="4"/>
    <x v="2"/>
    <n v="305288.62"/>
    <n v="304656.67326732673"/>
    <n v="631.94673267327016"/>
    <n v="307703.24"/>
    <n v="-2414.6199999999953"/>
    <n v="60870"/>
    <n v="60744"/>
    <n v="126"/>
    <n v="61351.44"/>
    <n v="-481.44000000000233"/>
  </r>
  <r>
    <s v="1445210"/>
    <s v="BULK JCLEROUX LAC"/>
    <x v="4"/>
    <x v="3"/>
    <n v="272554.21000000002"/>
    <n v="268186.27860696521"/>
    <n v="4367.9313930348144"/>
    <n v="269527.21000000002"/>
    <n v="3027"/>
    <n v="46300"/>
    <n v="45558"/>
    <n v="742"/>
    <n v="45785.79"/>
    <n v="514.20999999999913"/>
  </r>
  <r>
    <s v="1445210"/>
    <s v="CO2"/>
    <x v="4"/>
    <x v="5"/>
    <n v="3066.97"/>
    <n v="3006.8333333333335"/>
    <n v="60.136666666666315"/>
    <n v="3066.97"/>
    <n v="0"/>
    <n v="557.63"/>
    <n v="546.6960784313726"/>
    <n v="10.933921568627397"/>
    <n v="557.63"/>
    <n v="0"/>
  </r>
  <r>
    <s v="1445593"/>
    <s v=" "/>
    <x v="0"/>
    <x v="0"/>
    <n v="-6987.65"/>
    <n v="0"/>
    <n v="-6987.65"/>
    <n v="0"/>
    <n v="-6987.65"/>
    <n v="0"/>
    <n v="0"/>
    <n v="0"/>
    <n v="0"/>
    <n v="0"/>
  </r>
  <r>
    <s v="1445593"/>
    <s v="OH: BULK PREP DEPREC"/>
    <x v="1"/>
    <x v="0"/>
    <n v="15.18"/>
    <n v="0"/>
    <n v="15.18"/>
    <n v="15.17"/>
    <n v="9.9999999999997868E-3"/>
    <n v="0"/>
    <n v="0"/>
    <n v="0"/>
    <n v="0"/>
    <n v="0"/>
  </r>
  <r>
    <s v="1445593"/>
    <s v="OH: INDIRECT DEPREC"/>
    <x v="1"/>
    <x v="0"/>
    <n v="68.069999999999993"/>
    <n v="0"/>
    <n v="68.069999999999993"/>
    <n v="68.05"/>
    <n v="1.9999999999996021E-2"/>
    <n v="0"/>
    <n v="0"/>
    <n v="0"/>
    <n v="0"/>
    <n v="0"/>
  </r>
  <r>
    <s v="1445593"/>
    <s v="JCL LINE 1          / MACHINE HOUR"/>
    <x v="2"/>
    <x v="0"/>
    <n v="848.02"/>
    <n v="0"/>
    <n v="848.02"/>
    <n v="247.96"/>
    <n v="600.05999999999995"/>
    <n v="2.09"/>
    <n v="0"/>
    <n v="2.09"/>
    <n v="0.61099999999999999"/>
    <n v="1.4789999999999999"/>
  </r>
  <r>
    <s v="1445593"/>
    <s v="OH:UNUSED CAPACITY"/>
    <x v="1"/>
    <x v="0"/>
    <n v="484.99"/>
    <n v="0"/>
    <n v="484.99"/>
    <n v="484.86"/>
    <n v="0.12999999999999545"/>
    <n v="0"/>
    <n v="0"/>
    <n v="0"/>
    <n v="0"/>
    <n v="0"/>
  </r>
  <r>
    <s v="1445593"/>
    <s v="OVERHEAD: BULK PREP"/>
    <x v="1"/>
    <x v="0"/>
    <n v="874.78"/>
    <n v="0"/>
    <n v="874.78"/>
    <n v="874.56"/>
    <n v="0.22000000000002728"/>
    <n v="0"/>
    <n v="0"/>
    <n v="0"/>
    <n v="0"/>
    <n v="0"/>
  </r>
  <r>
    <s v="1445593"/>
    <s v="JCL LINE 1          / MACHINE DEPR"/>
    <x v="2"/>
    <x v="0"/>
    <n v="3791.26"/>
    <n v="0"/>
    <n v="3791.26"/>
    <n v="1108.54"/>
    <n v="2682.7200000000003"/>
    <n v="2.09"/>
    <n v="0"/>
    <n v="2.09"/>
    <n v="0.61099999999999999"/>
    <n v="1.4789999999999999"/>
  </r>
  <r>
    <s v="1445593"/>
    <s v="JCL LINE 1          / LABOUR HOURS"/>
    <x v="2"/>
    <x v="0"/>
    <n v="4464.93"/>
    <n v="0"/>
    <n v="4464.93"/>
    <n v="1305.53"/>
    <n v="3159.4000000000005"/>
    <n v="43.89"/>
    <n v="0"/>
    <n v="43.89"/>
    <n v="12.833"/>
    <n v="31.057000000000002"/>
  </r>
  <r>
    <s v="1445593"/>
    <s v="OVERHEAD: INDIRECT"/>
    <x v="1"/>
    <x v="0"/>
    <n v="1917.83"/>
    <n v="0"/>
    <n v="1917.83"/>
    <n v="1917.34"/>
    <n v="0.49000000000000909"/>
    <n v="0"/>
    <n v="0"/>
    <n v="0"/>
    <n v="0"/>
    <n v="0"/>
  </r>
  <r>
    <s v="1445593"/>
    <s v="NED CUVEE BRUT  6X750ML           EU/UK"/>
    <x v="3"/>
    <x v="4"/>
    <n v="-55794.31"/>
    <n v="0"/>
    <n v="-55794.31"/>
    <n v="-55794.3"/>
    <n v="-9.9999999947613105E-3"/>
    <n v="-550"/>
    <n v="0"/>
    <n v="-550"/>
    <n v="-550"/>
    <n v="0"/>
  </r>
  <r>
    <s v="1445593"/>
    <s v="LAB 100X125MMWHT SEMI-GLOSSS/ADHOUTERCTN"/>
    <x v="4"/>
    <x v="2"/>
    <n v="94.57"/>
    <n v="93.633663366336634"/>
    <n v="0.93633663366335895"/>
    <n v="94.57"/>
    <n v="0"/>
    <n v="1111"/>
    <n v="1100"/>
    <n v="11"/>
    <n v="1111"/>
    <n v="0"/>
  </r>
  <r>
    <s v="1445593"/>
    <s v="PAR CHIP 6X750  BN966            V2"/>
    <x v="4"/>
    <x v="2"/>
    <n v="198.55"/>
    <n v="198.54726368159203"/>
    <n v="2.7363184079831626E-3"/>
    <n v="199.54"/>
    <n v="-0.98999999999998067"/>
    <n v="550"/>
    <n v="550"/>
    <n v="0"/>
    <n v="552.75"/>
    <n v="-2.75"/>
  </r>
  <r>
    <s v="1445593"/>
    <s v="LAB NED CUVEE BRUT 750 NA DIST/UK BCK"/>
    <x v="4"/>
    <x v="2"/>
    <n v="730.76"/>
    <n v="660.68965517241384"/>
    <n v="70.070344827586155"/>
    <n v="670.6"/>
    <n v="60.159999999999968"/>
    <n v="3650"/>
    <n v="3300"/>
    <n v="350"/>
    <n v="3349.5"/>
    <n v="300.5"/>
  </r>
  <r>
    <s v="1445593"/>
    <s v="WIR NED TIN  36MM PRT V3"/>
    <x v="4"/>
    <x v="2"/>
    <n v="1619.85"/>
    <n v="1588.0882352941176"/>
    <n v="31.761764705882342"/>
    <n v="1619.85"/>
    <n v="0"/>
    <n v="3366"/>
    <n v="3300"/>
    <n v="66"/>
    <n v="3366"/>
    <n v="0"/>
  </r>
  <r>
    <s v="1445593"/>
    <s v="LAB NED CUVEE BRUT 750 V4 BDY"/>
    <x v="4"/>
    <x v="2"/>
    <n v="1980.72"/>
    <n v="1867.536945812808"/>
    <n v="113.18305418719206"/>
    <n v="1895.55"/>
    <n v="85.170000000000073"/>
    <n v="3500"/>
    <n v="3300"/>
    <n v="200"/>
    <n v="3349.5"/>
    <n v="150.5"/>
  </r>
  <r>
    <s v="1445593"/>
    <s v="LAB NED CUVEE BRUT 750/1.5L  V5 NCK"/>
    <x v="4"/>
    <x v="2"/>
    <n v="2910.6"/>
    <n v="2744.2758620689656"/>
    <n v="166.32413793103433"/>
    <n v="2785.44"/>
    <n v="125.15999999999985"/>
    <n v="3500"/>
    <n v="3300"/>
    <n v="200"/>
    <n v="3349.5"/>
    <n v="150.5"/>
  </r>
  <r>
    <s v="1445593"/>
    <s v="FOI NED CUVEE BRUT  34X150 ALU    GLD V2"/>
    <x v="4"/>
    <x v="2"/>
    <n v="2918.76"/>
    <n v="2875.192118226601"/>
    <n v="43.567881773399222"/>
    <n v="2918.32"/>
    <n v="0.44000000000005457"/>
    <n v="3350"/>
    <n v="3300"/>
    <n v="50"/>
    <n v="3349.5"/>
    <n v="0.5"/>
  </r>
  <r>
    <s v="1445593"/>
    <s v="CTN NED CUVEE BRUT  6X750  BN966 V2"/>
    <x v="4"/>
    <x v="2"/>
    <n v="3888"/>
    <n v="3564"/>
    <n v="324"/>
    <n v="3617.46"/>
    <n v="270.53999999999996"/>
    <n v="600"/>
    <n v="550"/>
    <n v="50"/>
    <n v="558.25"/>
    <n v="41.75"/>
  </r>
  <r>
    <s v="1445593"/>
    <s v="CORK NED SPARK 48X30.5 EXTRA PRT"/>
    <x v="4"/>
    <x v="2"/>
    <n v="4134.74"/>
    <n v="4113.5522388059699"/>
    <n v="21.187761194029918"/>
    <n v="4134.12"/>
    <n v="0.61999999999989086"/>
    <n v="3317"/>
    <n v="3300"/>
    <n v="17"/>
    <n v="3316.5"/>
    <n v="0.5"/>
  </r>
  <r>
    <s v="1445593"/>
    <s v="BOT 0966 750 GRN   CORK  SPARK       NEW"/>
    <x v="4"/>
    <x v="2"/>
    <n v="17700.13"/>
    <n v="17524.881188118812"/>
    <n v="175.24881188118889"/>
    <n v="17700.13"/>
    <n v="0"/>
    <n v="3333"/>
    <n v="3300"/>
    <n v="33"/>
    <n v="3333"/>
    <n v="0"/>
  </r>
  <r>
    <s v="1445593"/>
    <s v="BULK NED CUVEE BRUT"/>
    <x v="4"/>
    <x v="3"/>
    <n v="13973.6"/>
    <n v="13900.567164179105"/>
    <n v="73.032835820895343"/>
    <n v="13970.07"/>
    <n v="3.5300000000006548"/>
    <n v="2488"/>
    <n v="2475"/>
    <n v="13"/>
    <n v="2487.375"/>
    <n v="0.625"/>
  </r>
  <r>
    <s v="1445593"/>
    <s v="CO2"/>
    <x v="4"/>
    <x v="5"/>
    <n v="166.62"/>
    <n v="163.35294117647058"/>
    <n v="3.2670588235294247"/>
    <n v="166.62"/>
    <n v="0"/>
    <n v="30.294"/>
    <n v="29.7"/>
    <n v="0.59400000000000119"/>
    <n v="30.294"/>
    <n v="0"/>
  </r>
  <r>
    <s v="1445596"/>
    <s v=" "/>
    <x v="0"/>
    <x v="0"/>
    <n v="-4254.8100000000004"/>
    <n v="0"/>
    <n v="-4254.8100000000004"/>
    <n v="0"/>
    <n v="-4254.8100000000004"/>
    <n v="0"/>
    <n v="0"/>
    <n v="0"/>
    <n v="0"/>
    <n v="0"/>
  </r>
  <r>
    <s v="1445596"/>
    <s v="OH: BULK PREP DEPREC"/>
    <x v="1"/>
    <x v="0"/>
    <n v="0"/>
    <n v="0"/>
    <n v="0"/>
    <n v="8.83"/>
    <n v="-8.83"/>
    <n v="0"/>
    <n v="0"/>
    <n v="0"/>
    <n v="0"/>
    <n v="0"/>
  </r>
  <r>
    <s v="1445596"/>
    <s v="OH: INDIRECT DEPREC"/>
    <x v="1"/>
    <x v="0"/>
    <n v="0"/>
    <n v="0"/>
    <n v="0"/>
    <n v="39.6"/>
    <n v="-39.6"/>
    <n v="0"/>
    <n v="0"/>
    <n v="0"/>
    <n v="0"/>
    <n v="0"/>
  </r>
  <r>
    <s v="1445596"/>
    <s v="JCL LINE 1          / MACHINE HOUR"/>
    <x v="2"/>
    <x v="0"/>
    <n v="88.86"/>
    <n v="0"/>
    <n v="88.86"/>
    <n v="88.93"/>
    <n v="-7.000000000000739E-2"/>
    <n v="0.219"/>
    <n v="0"/>
    <n v="0.219"/>
    <n v="0.219"/>
    <n v="0"/>
  </r>
  <r>
    <s v="1445596"/>
    <s v="OH:UNUSED CAPACITY"/>
    <x v="1"/>
    <x v="0"/>
    <n v="0"/>
    <n v="0"/>
    <n v="0"/>
    <n v="282.10000000000002"/>
    <n v="-282.10000000000002"/>
    <n v="0"/>
    <n v="0"/>
    <n v="0"/>
    <n v="0"/>
    <n v="0"/>
  </r>
  <r>
    <s v="1445596"/>
    <s v="JCL LINE 1          / MACHINE DEPR"/>
    <x v="2"/>
    <x v="0"/>
    <n v="397.27"/>
    <n v="0"/>
    <n v="397.27"/>
    <n v="397.6"/>
    <n v="-0.33000000000004093"/>
    <n v="0.219"/>
    <n v="0"/>
    <n v="0.219"/>
    <n v="0.219"/>
    <n v="0"/>
  </r>
  <r>
    <s v="1445596"/>
    <s v="JCL LINE 1          / LABOUR HOURS"/>
    <x v="2"/>
    <x v="0"/>
    <n v="468.26"/>
    <n v="0"/>
    <n v="468.26"/>
    <n v="468.24"/>
    <n v="1.999999999998181E-2"/>
    <n v="4.6029999999999998"/>
    <n v="0"/>
    <n v="4.6029999999999998"/>
    <n v="4.6029999999999998"/>
    <n v="0"/>
  </r>
  <r>
    <s v="1445596"/>
    <s v="OVERHEAD: BULK PREP"/>
    <x v="1"/>
    <x v="0"/>
    <n v="0"/>
    <n v="0"/>
    <n v="0"/>
    <n v="508.84"/>
    <n v="-508.84"/>
    <n v="0"/>
    <n v="0"/>
    <n v="0"/>
    <n v="0"/>
    <n v="0"/>
  </r>
  <r>
    <s v="1445596"/>
    <s v="OVERHEAD: INDIRECT"/>
    <x v="1"/>
    <x v="0"/>
    <n v="0"/>
    <n v="0"/>
    <n v="0"/>
    <n v="1115.55"/>
    <n v="-1115.55"/>
    <n v="0"/>
    <n v="0"/>
    <n v="0"/>
    <n v="0"/>
    <n v="0"/>
  </r>
  <r>
    <s v="1445596"/>
    <s v="JCLEROUX LEDOMN     12X750ML"/>
    <x v="3"/>
    <x v="4"/>
    <n v="-29195.91"/>
    <n v="0"/>
    <n v="-29195.91"/>
    <n v="-29195.9"/>
    <n v="-9.9999999983992893E-3"/>
    <n v="-160"/>
    <n v="0"/>
    <n v="-160"/>
    <n v="-160"/>
    <n v="0"/>
  </r>
  <r>
    <s v="1445596"/>
    <s v="JCLEROUX LEDOMN 6X750ML         EXP"/>
    <x v="4"/>
    <x v="4"/>
    <n v="30368.7"/>
    <n v="0"/>
    <n v="30368.7"/>
    <n v="0"/>
    <n v="30368.7"/>
    <n v="320"/>
    <n v="0"/>
    <n v="320"/>
    <n v="0"/>
    <n v="320"/>
  </r>
  <r>
    <s v="1445596"/>
    <s v="LAB JCLEROUX LEDOMN 750 7.5%     V9H BCK"/>
    <x v="4"/>
    <x v="2"/>
    <n v="0"/>
    <n v="105.23152709359606"/>
    <n v="-105.23152709359606"/>
    <n v="106.81"/>
    <n v="-106.81"/>
    <n v="0"/>
    <n v="1920"/>
    <n v="-1920"/>
    <n v="1948.8"/>
    <n v="-1948.8"/>
  </r>
  <r>
    <s v="1445596"/>
    <s v="PAR CHIP 12X750 BN0503           V3"/>
    <x v="4"/>
    <x v="2"/>
    <n v="167.83"/>
    <n v="165.76119402985074"/>
    <n v="2.0688059701492705"/>
    <n v="166.59"/>
    <n v="1.2400000000000091"/>
    <n v="162"/>
    <n v="160"/>
    <n v="2"/>
    <n v="160.80000000000001"/>
    <n v="1.1999999999999886"/>
  </r>
  <r>
    <s v="1445596"/>
    <s v="LAB JCLEROUX LEDOMN 750 V6 BDY"/>
    <x v="4"/>
    <x v="2"/>
    <n v="0"/>
    <n v="457.23152709359607"/>
    <n v="-457.23152709359607"/>
    <n v="464.09"/>
    <n v="-464.09"/>
    <n v="0"/>
    <n v="1920"/>
    <n v="-1920"/>
    <n v="1948.8"/>
    <n v="-1948.8"/>
  </r>
  <r>
    <s v="1445596"/>
    <s v="LAB JCLEROUX LEDOMN 750 V8 NCK"/>
    <x v="4"/>
    <x v="2"/>
    <n v="0"/>
    <n v="587.3497536945813"/>
    <n v="-587.3497536945813"/>
    <n v="596.16"/>
    <n v="-596.16"/>
    <n v="0"/>
    <n v="1920"/>
    <n v="-1920"/>
    <n v="1948.8"/>
    <n v="-1948.8"/>
  </r>
  <r>
    <s v="1445596"/>
    <s v="WIR JCLEROUX GEN SPARK       750&amp;1.5L V2"/>
    <x v="4"/>
    <x v="2"/>
    <n v="0"/>
    <n v="902.76470588235293"/>
    <n v="-902.76470588235293"/>
    <n v="920.82"/>
    <n v="-920.82"/>
    <n v="0"/>
    <n v="1920"/>
    <n v="-1920"/>
    <n v="1958.4"/>
    <n v="-1958.4"/>
  </r>
  <r>
    <s v="1445596"/>
    <s v="FOI+RIB JCLEROUX LEDOMN 34X127 ALU 750V6"/>
    <x v="4"/>
    <x v="2"/>
    <n v="0"/>
    <n v="1803.5665024630541"/>
    <n v="-1803.5665024630541"/>
    <n v="1830.62"/>
    <n v="-1830.62"/>
    <n v="0"/>
    <n v="1920"/>
    <n v="-1920"/>
    <n v="1948.8"/>
    <n v="-1948.8"/>
  </r>
  <r>
    <s v="1445596"/>
    <s v="CTN JCLEROUX LEDOMN 12X750 BN503 V6"/>
    <x v="4"/>
    <x v="2"/>
    <n v="1959.8"/>
    <n v="1912"/>
    <n v="47.799999999999955"/>
    <n v="1940.68"/>
    <n v="19.119999999999891"/>
    <n v="164"/>
    <n v="160"/>
    <n v="4"/>
    <n v="162.4"/>
    <n v="1.5999999999999943"/>
  </r>
  <r>
    <s v="1445596"/>
    <s v="CORK SPARK FIRST UNPRT 750 1 DISK"/>
    <x v="4"/>
    <x v="2"/>
    <n v="0"/>
    <n v="1997.4129353233832"/>
    <n v="-1997.4129353233832"/>
    <n v="2007.4"/>
    <n v="-2007.4"/>
    <n v="0"/>
    <n v="1920"/>
    <n v="-1920"/>
    <n v="1929.6"/>
    <n v="-1929.6"/>
  </r>
  <r>
    <s v="1445596"/>
    <s v="BOT 0503 750 GRN   CORK  SPARKLING   NEW"/>
    <x v="4"/>
    <x v="2"/>
    <n v="0"/>
    <n v="9629.6039603960398"/>
    <n v="-9629.6039603960398"/>
    <n v="9725.9"/>
    <n v="-9725.9"/>
    <n v="0"/>
    <n v="1920"/>
    <n v="-1920"/>
    <n v="1939.2"/>
    <n v="-1939.2"/>
  </r>
  <r>
    <s v="1445596"/>
    <s v="BULK JCLEROUX LED"/>
    <x v="4"/>
    <x v="3"/>
    <n v="0"/>
    <n v="8388.2786069651738"/>
    <n v="-8388.2786069651738"/>
    <n v="8430.2199999999993"/>
    <n v="-8430.2199999999993"/>
    <n v="0"/>
    <n v="1440"/>
    <n v="-1440"/>
    <n v="1447.2"/>
    <n v="-1447.2"/>
  </r>
  <r>
    <s v="1445596"/>
    <s v="CO2"/>
    <x v="4"/>
    <x v="5"/>
    <n v="0"/>
    <n v="95.039215686274517"/>
    <n v="-95.039215686274517"/>
    <n v="96.94"/>
    <n v="-96.94"/>
    <n v="0"/>
    <n v="17.280392156862746"/>
    <n v="-17.280392156862746"/>
    <n v="17.626000000000001"/>
    <n v="-17.626000000000001"/>
  </r>
  <r>
    <s v="1445682"/>
    <s v=" "/>
    <x v="0"/>
    <x v="0"/>
    <n v="131.97999999999999"/>
    <n v="0"/>
    <n v="131.97999999999999"/>
    <n v="0"/>
    <n v="131.97999999999999"/>
    <n v="0"/>
    <n v="0"/>
    <n v="0"/>
    <n v="0"/>
    <n v="0"/>
  </r>
  <r>
    <s v="1445682"/>
    <s v="JCL RIBBON ROOM     / MACHINE DEPR"/>
    <x v="2"/>
    <x v="0"/>
    <n v="35.92"/>
    <n v="0"/>
    <n v="35.92"/>
    <n v="37.04"/>
    <n v="-1.1199999999999974"/>
    <n v="3.06"/>
    <n v="0"/>
    <n v="3.06"/>
    <n v="3.1560000000000001"/>
    <n v="-9.6000000000000085E-2"/>
  </r>
  <r>
    <s v="1445682"/>
    <s v="JCL RIBBON ROOM     / MACHINE HOUR"/>
    <x v="2"/>
    <x v="0"/>
    <n v="92.23"/>
    <n v="0"/>
    <n v="92.23"/>
    <n v="95.11"/>
    <n v="-2.8799999999999955"/>
    <n v="3.06"/>
    <n v="0"/>
    <n v="3.06"/>
    <n v="3.1560000000000001"/>
    <n v="-9.6000000000000085E-2"/>
  </r>
  <r>
    <s v="1445682"/>
    <s v="JCL RIBBON ROOM     / LABOUR HOURS"/>
    <x v="2"/>
    <x v="0"/>
    <n v="3073.77"/>
    <n v="0"/>
    <n v="3073.77"/>
    <n v="3168.98"/>
    <n v="-95.210000000000036"/>
    <n v="30.6"/>
    <n v="0"/>
    <n v="30.6"/>
    <n v="31.547999999999998"/>
    <n v="-0.94799999999999685"/>
  </r>
  <r>
    <s v="1445682"/>
    <s v="FOI+RIBJCLEROUXLAFLEUR34X127ALU750PROMV2"/>
    <x v="3"/>
    <x v="2"/>
    <n v="-20242.400000000001"/>
    <n v="0"/>
    <n v="-20242.400000000001"/>
    <n v="-20242.38"/>
    <n v="-2.0000000000436557E-2"/>
    <n v="-14670"/>
    <n v="0"/>
    <n v="-14670"/>
    <n v="-14670"/>
    <n v="0"/>
  </r>
  <r>
    <s v="1445682"/>
    <s v="RIB JCLEROUX LA FLEUR  PROMO"/>
    <x v="4"/>
    <x v="2"/>
    <n v="2883.37"/>
    <n v="2880.4536489151874"/>
    <n v="2.9163510848125043"/>
    <n v="2920.78"/>
    <n v="-37.410000000000309"/>
    <n v="2423"/>
    <n v="2420.5502958579882"/>
    <n v="2.4497041420117966"/>
    <n v="2454.4380000000001"/>
    <n v="-31.438000000000102"/>
  </r>
  <r>
    <s v="1445682"/>
    <s v="FOIJCLEROUXLAFLEUR34X127ALU750SLVPROMOV2"/>
    <x v="4"/>
    <x v="2"/>
    <n v="14025.13"/>
    <n v="13813.270935960591"/>
    <n v="211.85906403940862"/>
    <n v="14020.47"/>
    <n v="4.6599999999998545"/>
    <n v="14895"/>
    <n v="14670"/>
    <n v="225"/>
    <n v="14890.05"/>
    <n v="4.9500000000007276"/>
  </r>
  <r>
    <s v="1445699"/>
    <s v=" "/>
    <x v="0"/>
    <x v="0"/>
    <n v="-981"/>
    <n v="0"/>
    <n v="-981"/>
    <n v="0"/>
    <n v="-981"/>
    <n v="0"/>
    <n v="0"/>
    <n v="0"/>
    <n v="0"/>
    <n v="0"/>
  </r>
  <r>
    <s v="1445699"/>
    <s v="OH: BULK PREP DEPREC"/>
    <x v="1"/>
    <x v="0"/>
    <n v="481.29"/>
    <n v="0"/>
    <n v="481.29"/>
    <n v="504.64"/>
    <n v="-23.349999999999966"/>
    <n v="0"/>
    <n v="0"/>
    <n v="0"/>
    <n v="0"/>
    <n v="0"/>
  </r>
  <r>
    <s v="1445699"/>
    <s v="OH: INDIRECT DEPREC"/>
    <x v="1"/>
    <x v="0"/>
    <n v="2158.6999999999998"/>
    <n v="0"/>
    <n v="2158.6999999999998"/>
    <n v="2263.44"/>
    <n v="-104.74000000000024"/>
    <n v="0"/>
    <n v="0"/>
    <n v="0"/>
    <n v="0"/>
    <n v="0"/>
  </r>
  <r>
    <s v="1445699"/>
    <s v="JCL LINE 1          / MACHINE HOUR"/>
    <x v="2"/>
    <x v="0"/>
    <n v="5173.3100000000004"/>
    <n v="0"/>
    <n v="5173.3100000000004"/>
    <n v="5058.67"/>
    <n v="114.64000000000033"/>
    <n v="12.75"/>
    <n v="0"/>
    <n v="12.75"/>
    <n v="12.467000000000001"/>
    <n v="0.28299999999999947"/>
  </r>
  <r>
    <s v="1445699"/>
    <s v="OH:UNUSED CAPACITY"/>
    <x v="1"/>
    <x v="0"/>
    <n v="15379.98"/>
    <n v="0"/>
    <n v="15379.98"/>
    <n v="16126.19"/>
    <n v="-746.21000000000095"/>
    <n v="0"/>
    <n v="0"/>
    <n v="0"/>
    <n v="0"/>
    <n v="0"/>
  </r>
  <r>
    <s v="1445699"/>
    <s v="JCL LINE 1          / MACHINE DEPR"/>
    <x v="2"/>
    <x v="0"/>
    <n v="23128.5"/>
    <n v="0"/>
    <n v="23128.5"/>
    <n v="22615.98"/>
    <n v="512.52000000000044"/>
    <n v="12.75"/>
    <n v="0"/>
    <n v="12.75"/>
    <n v="12.467000000000001"/>
    <n v="0.28299999999999947"/>
  </r>
  <r>
    <s v="1445699"/>
    <s v="JCL LINE 1          / LABOUR HOURS"/>
    <x v="2"/>
    <x v="0"/>
    <n v="27238.21"/>
    <n v="0"/>
    <n v="27238.21"/>
    <n v="26633.87"/>
    <n v="604.34000000000015"/>
    <n v="267.75"/>
    <n v="0"/>
    <n v="267.75"/>
    <n v="261.80900000000003"/>
    <n v="5.9409999999999741"/>
  </r>
  <r>
    <s v="1445699"/>
    <s v="OVERHEAD: BULK PREP"/>
    <x v="1"/>
    <x v="0"/>
    <n v="27741.24"/>
    <n v="0"/>
    <n v="27741.24"/>
    <n v="29087.200000000001"/>
    <n v="-1345.9599999999991"/>
    <n v="0"/>
    <n v="0"/>
    <n v="0"/>
    <n v="0"/>
    <n v="0"/>
  </r>
  <r>
    <s v="1445699"/>
    <s v="OVERHEAD: INDIRECT"/>
    <x v="1"/>
    <x v="0"/>
    <n v="60818.49"/>
    <n v="0"/>
    <n v="60818.49"/>
    <n v="63769.29"/>
    <n v="-2950.8000000000029"/>
    <n v="0"/>
    <n v="0"/>
    <n v="0"/>
    <n v="0"/>
    <n v="0"/>
  </r>
  <r>
    <s v="1445699"/>
    <s v="JCLEROUX LEDOMN NO ALC 12X750ML"/>
    <x v="3"/>
    <x v="4"/>
    <n v="-1677103.79"/>
    <n v="0"/>
    <n v="-1677103.79"/>
    <n v="-1677103.76"/>
    <n v="-3.0000000027939677E-2"/>
    <n v="-9101"/>
    <n v="0"/>
    <n v="-9101"/>
    <n v="-9101"/>
    <n v="0"/>
  </r>
  <r>
    <s v="1445699"/>
    <s v="UL JCLEROUX LEDOMN NO ALC  12X750ML"/>
    <x v="4"/>
    <x v="1"/>
    <n v="57927.12"/>
    <n v="0"/>
    <n v="57927.12"/>
    <n v="0"/>
    <n v="57927.12"/>
    <n v="363.666"/>
    <n v="0"/>
    <n v="363.666"/>
    <n v="0"/>
    <n v="363.666"/>
  </r>
  <r>
    <s v="1445699"/>
    <s v="LAB 100X125MMWHT SEMI-GLOSSS/ADHOUTERCTN"/>
    <x v="4"/>
    <x v="2"/>
    <n v="68.099999999999994"/>
    <n v="0"/>
    <n v="68.099999999999994"/>
    <n v="0"/>
    <n v="68.099999999999994"/>
    <n v="800"/>
    <n v="0"/>
    <n v="800"/>
    <n v="0"/>
    <n v="800"/>
  </r>
  <r>
    <s v="1445699"/>
    <s v="LAB JCLEROUX LEDOMN NO ALC 750 V3 BCK"/>
    <x v="4"/>
    <x v="2"/>
    <n v="6023.62"/>
    <n v="5985.9113300492609"/>
    <n v="37.708669950739022"/>
    <n v="6075.7"/>
    <n v="-52.079999999999927"/>
    <n v="109900"/>
    <n v="109212"/>
    <n v="688"/>
    <n v="110850.18"/>
    <n v="-950.17999999999302"/>
  </r>
  <r>
    <s v="1445699"/>
    <s v="PAR CHIP 12X750 BN0503           V3"/>
    <x v="4"/>
    <x v="2"/>
    <n v="9052.57"/>
    <n v="9428.6368159203994"/>
    <n v="-376.06681592039968"/>
    <n v="9475.7800000000007"/>
    <n v="-423.21000000000095"/>
    <n v="8738"/>
    <n v="9100.9999999999982"/>
    <n v="-362.99999999999818"/>
    <n v="9146.5049999999992"/>
    <n v="-408.5049999999992"/>
  </r>
  <r>
    <s v="1445699"/>
    <s v="LAB JCLEROUX LEDOMN NO ALC 750 V2 BDY"/>
    <x v="4"/>
    <x v="2"/>
    <n v="26679.21"/>
    <n v="26273.133004926109"/>
    <n v="406.07699507389043"/>
    <n v="26667.23"/>
    <n v="11.979999999999563"/>
    <n v="110900"/>
    <n v="109212"/>
    <n v="1688"/>
    <n v="110850.18"/>
    <n v="49.820000000006985"/>
  </r>
  <r>
    <s v="1445699"/>
    <s v="LAB JCLEROUX LEDOMN NO ALC 750 V3 NCK"/>
    <x v="4"/>
    <x v="2"/>
    <n v="33879.53"/>
    <n v="33409.04433497537"/>
    <n v="470.48566502462927"/>
    <n v="33910.18"/>
    <n v="-30.650000000001455"/>
    <n v="110750"/>
    <n v="109212"/>
    <n v="1538"/>
    <n v="110850.18"/>
    <n v="-100.17999999999302"/>
  </r>
  <r>
    <s v="1445699"/>
    <s v="WIR JCLEROUX GEN SPARK       750&amp;1.5L V2"/>
    <x v="4"/>
    <x v="2"/>
    <n v="49959.1"/>
    <n v="51350.392156862748"/>
    <n v="-1391.2921568627498"/>
    <n v="52377.4"/>
    <n v="-2418.3000000000029"/>
    <n v="106253"/>
    <n v="109212"/>
    <n v="-2959"/>
    <n v="111396.24"/>
    <n v="-5143.2400000000052"/>
  </r>
  <r>
    <s v="1445699"/>
    <s v="CTN JCLEROUX LEDOMN NOALC12X750 BN503 V2"/>
    <x v="4"/>
    <x v="2"/>
    <n v="108134.72"/>
    <n v="107755.84236453201"/>
    <n v="378.87763546798669"/>
    <n v="109372.18"/>
    <n v="-1237.4599999999919"/>
    <n v="9133"/>
    <n v="9101"/>
    <n v="32"/>
    <n v="9237.5149999999994"/>
    <n v="-104.51499999999942"/>
  </r>
  <r>
    <s v="1445699"/>
    <s v="CORK SPARK FIRST UNPRT 750 1 DISK"/>
    <x v="4"/>
    <x v="2"/>
    <n v="109383.41"/>
    <n v="113615.42288557214"/>
    <n v="-4232.0128855721414"/>
    <n v="114183.5"/>
    <n v="-4800.0899999999965"/>
    <n v="105144"/>
    <n v="109212"/>
    <n v="-4068"/>
    <n v="109758.06"/>
    <n v="-4614.0599999999977"/>
  </r>
  <r>
    <s v="1445699"/>
    <s v="FOI+RIB JCLEROUXLEDOMN34X127ALU750REDGLD"/>
    <x v="4"/>
    <x v="2"/>
    <n v="122107.92"/>
    <n v="115086.29556650246"/>
    <n v="7021.6244334975345"/>
    <n v="116812.59"/>
    <n v="5295.3300000000017"/>
    <n v="115875"/>
    <n v="109212"/>
    <n v="6663"/>
    <n v="110850.18"/>
    <n v="5024.820000000007"/>
  </r>
  <r>
    <s v="1445699"/>
    <s v="BOT 0503 750 GRN   CORK  SPARKLING   NEW"/>
    <x v="4"/>
    <x v="2"/>
    <n v="526167.73"/>
    <n v="547744.04950495053"/>
    <n v="-21576.319504950545"/>
    <n v="553221.49"/>
    <n v="-27053.760000000009"/>
    <n v="104910"/>
    <n v="109212"/>
    <n v="-4302"/>
    <n v="110304.12"/>
    <n v="-5394.1199999999953"/>
  </r>
  <r>
    <s v="1445699"/>
    <s v="BULK JC LE ROUX LED NON ALC"/>
    <x v="4"/>
    <x v="3"/>
    <n v="461067.93"/>
    <n v="478647.85148514854"/>
    <n v="-17579.921485148545"/>
    <n v="483434.33"/>
    <n v="-22366.400000000023"/>
    <n v="78900"/>
    <n v="81909"/>
    <n v="-3009"/>
    <n v="82728.09"/>
    <n v="-3828.0899999999965"/>
  </r>
  <r>
    <s v="1445699"/>
    <s v="CO2"/>
    <x v="4"/>
    <x v="5"/>
    <n v="5514.11"/>
    <n v="5405.9901960784309"/>
    <n v="108.11980392156875"/>
    <n v="5514.11"/>
    <n v="0"/>
    <n v="1002.566"/>
    <n v="982.90784313725499"/>
    <n v="19.658156862745045"/>
    <n v="1002.566"/>
    <n v="0"/>
  </r>
  <r>
    <s v="1445772"/>
    <s v=" "/>
    <x v="0"/>
    <x v="0"/>
    <n v="492.74"/>
    <n v="0"/>
    <n v="492.74"/>
    <n v="0"/>
    <n v="492.74"/>
    <n v="0"/>
    <n v="0"/>
    <n v="0"/>
    <n v="0"/>
    <n v="0"/>
  </r>
  <r>
    <s v="1445772"/>
    <s v="JCL RIBBON ROOM     / MACHINE DEPR"/>
    <x v="2"/>
    <x v="0"/>
    <n v="45.61"/>
    <n v="0"/>
    <n v="45.61"/>
    <n v="47.58"/>
    <n v="-1.9699999999999989"/>
    <n v="3.8849999999999998"/>
    <n v="0"/>
    <n v="3.8849999999999998"/>
    <n v="4.0540000000000003"/>
    <n v="-0.16900000000000048"/>
  </r>
  <r>
    <s v="1445772"/>
    <s v="JCL RIBBON ROOM     / MACHINE HOUR"/>
    <x v="2"/>
    <x v="0"/>
    <n v="117.09"/>
    <n v="0"/>
    <n v="117.09"/>
    <n v="122.17"/>
    <n v="-5.0799999999999983"/>
    <n v="3.8849999999999998"/>
    <n v="0"/>
    <n v="3.8849999999999998"/>
    <n v="4.0540000000000003"/>
    <n v="-0.16900000000000048"/>
  </r>
  <r>
    <s v="1445772"/>
    <s v="JCL RIBBON ROOM     / LABOUR HOURS"/>
    <x v="2"/>
    <x v="0"/>
    <n v="3902.48"/>
    <n v="0"/>
    <n v="3902.48"/>
    <n v="4070.86"/>
    <n v="-168.38000000000011"/>
    <n v="38.85"/>
    <n v="0"/>
    <n v="38.85"/>
    <n v="40.526000000000003"/>
    <n v="-1.6760000000000019"/>
  </r>
  <r>
    <s v="1445772"/>
    <s v="FOI+RIBJCLEROUXLEDOMN34X127ALU750PROMOV2"/>
    <x v="3"/>
    <x v="2"/>
    <n v="-26003.27"/>
    <n v="0"/>
    <n v="-26003.27"/>
    <n v="-26003.25"/>
    <n v="-2.0000000000436557E-2"/>
    <n v="-18845"/>
    <n v="0"/>
    <n v="-18845"/>
    <n v="-18845"/>
    <n v="0"/>
  </r>
  <r>
    <s v="1445772"/>
    <s v="RIB JCLEROUX  LEDOMN PROMO"/>
    <x v="4"/>
    <x v="2"/>
    <n v="3700.9"/>
    <n v="3700.2169625246547"/>
    <n v="0.68303747534537251"/>
    <n v="3752.02"/>
    <n v="-51.119999999999891"/>
    <n v="3110"/>
    <n v="3109.4250493096647"/>
    <n v="0.57495069033529944"/>
    <n v="3152.9569999999999"/>
    <n v="-42.95699999999988"/>
  </r>
  <r>
    <s v="1445772"/>
    <s v="FOI JCLEROUX LEDOMN 34X127 ALU750PROMOV2"/>
    <x v="4"/>
    <x v="2"/>
    <n v="17744.45"/>
    <n v="17744.453201970442"/>
    <n v="-3.2019704412959982E-3"/>
    <n v="18010.62"/>
    <n v="-266.16999999999825"/>
    <n v="18845"/>
    <n v="18845"/>
    <n v="0"/>
    <n v="19127.674999999999"/>
    <n v="-282.67499999999927"/>
  </r>
  <r>
    <s v="1445773"/>
    <s v=" "/>
    <x v="0"/>
    <x v="0"/>
    <n v="836.98"/>
    <n v="0"/>
    <n v="836.98"/>
    <n v="0"/>
    <n v="836.98"/>
    <n v="0"/>
    <n v="0"/>
    <n v="0"/>
    <n v="0"/>
    <n v="0"/>
  </r>
  <r>
    <s v="1445773"/>
    <s v="JCL RIBBON ROOM     / MACHINE DEPR"/>
    <x v="2"/>
    <x v="0"/>
    <n v="95.8"/>
    <n v="0"/>
    <n v="95.8"/>
    <n v="102.72"/>
    <n v="-6.9200000000000017"/>
    <n v="8.16"/>
    <n v="0"/>
    <n v="8.16"/>
    <n v="8.75"/>
    <n v="-0.58999999999999986"/>
  </r>
  <r>
    <s v="1445773"/>
    <s v="JCL RIBBON ROOM     / MACHINE HOUR"/>
    <x v="2"/>
    <x v="0"/>
    <n v="245.94"/>
    <n v="0"/>
    <n v="245.94"/>
    <n v="263.73"/>
    <n v="-17.79000000000002"/>
    <n v="8.16"/>
    <n v="0"/>
    <n v="8.16"/>
    <n v="8.75"/>
    <n v="-0.58999999999999986"/>
  </r>
  <r>
    <s v="1445773"/>
    <s v="JCL RIBBON ROOM     / LABOUR HOURS"/>
    <x v="2"/>
    <x v="0"/>
    <n v="8196.7199999999993"/>
    <n v="0"/>
    <n v="8196.7199999999993"/>
    <n v="8787.61"/>
    <n v="-590.89000000000124"/>
    <n v="81.599999999999994"/>
    <n v="0"/>
    <n v="81.599999999999994"/>
    <n v="87.481999999999999"/>
    <n v="-5.882000000000005"/>
  </r>
  <r>
    <s v="1445773"/>
    <s v="FOI+RIBJCLEROUXLACHSN34X127ALU750PROMV2"/>
    <x v="3"/>
    <x v="2"/>
    <n v="-56132.3"/>
    <n v="0"/>
    <n v="-56132.3"/>
    <n v="-56132.26"/>
    <n v="-4.0000000000873115E-2"/>
    <n v="-40680"/>
    <n v="0"/>
    <n v="-40680"/>
    <n v="-40680"/>
    <n v="0"/>
  </r>
  <r>
    <s v="1445773"/>
    <s v="RIB JCLEROUX LACHSN PROMO"/>
    <x v="4"/>
    <x v="2"/>
    <n v="8452.57"/>
    <n v="7987.5147928994074"/>
    <n v="465.05520710059227"/>
    <n v="8099.34"/>
    <n v="353.22999999999956"/>
    <n v="7103"/>
    <n v="6712.2001972386579"/>
    <n v="390.79980276134211"/>
    <n v="6806.1710000000003"/>
    <n v="296.82899999999972"/>
  </r>
  <r>
    <s v="1445773"/>
    <s v="FOI JCLEROUX LACHSN 34X127ALU750 PROMO"/>
    <x v="4"/>
    <x v="2"/>
    <n v="38304.29"/>
    <n v="38304.285714285717"/>
    <n v="4.2857142834691331E-3"/>
    <n v="38878.85"/>
    <n v="-574.55999999999767"/>
    <n v="40680"/>
    <n v="40679.999999999993"/>
    <n v="7.2759576141834259E-12"/>
    <n v="41290.199999999997"/>
    <n v="-610.19999999999709"/>
  </r>
  <r>
    <s v="1446264"/>
    <s v=" "/>
    <x v="0"/>
    <x v="0"/>
    <n v="201.98"/>
    <n v="0"/>
    <n v="201.98"/>
    <n v="0"/>
    <n v="201.98"/>
    <n v="0"/>
    <n v="0"/>
    <n v="0"/>
    <n v="0"/>
    <n v="0"/>
  </r>
  <r>
    <s v="1446264"/>
    <s v="JCL RIBBON ROOM     / MACHINE DEPR"/>
    <x v="2"/>
    <x v="0"/>
    <n v="44.61"/>
    <n v="0"/>
    <n v="44.61"/>
    <n v="46.02"/>
    <n v="-1.4100000000000037"/>
    <n v="3.8"/>
    <n v="0"/>
    <n v="3.8"/>
    <n v="3.92"/>
    <n v="-0.12000000000000011"/>
  </r>
  <r>
    <s v="1446264"/>
    <s v="JCL RIBBON ROOM     / MACHINE HOUR"/>
    <x v="2"/>
    <x v="0"/>
    <n v="114.53"/>
    <n v="0"/>
    <n v="114.53"/>
    <n v="118.15"/>
    <n v="-3.6200000000000045"/>
    <n v="3.8"/>
    <n v="0"/>
    <n v="3.8"/>
    <n v="3.92"/>
    <n v="-0.12000000000000011"/>
  </r>
  <r>
    <s v="1446264"/>
    <s v="JCL RIBBON ROOM     / LABOUR HOURS"/>
    <x v="2"/>
    <x v="0"/>
    <n v="3817.1"/>
    <n v="0"/>
    <n v="3817.1"/>
    <n v="3936.93"/>
    <n v="-119.82999999999993"/>
    <n v="38"/>
    <n v="0"/>
    <n v="38"/>
    <n v="39.192999999999998"/>
    <n v="-1.1929999999999978"/>
  </r>
  <r>
    <s v="1446264"/>
    <s v="FOI+RIB JCLEROUX LAFLEUR ALU 750"/>
    <x v="3"/>
    <x v="2"/>
    <n v="-18998.830000000002"/>
    <n v="0"/>
    <n v="-18998.830000000002"/>
    <n v="-18998.8"/>
    <n v="-3.0000000002473826E-2"/>
    <n v="-18225"/>
    <n v="0"/>
    <n v="-18225"/>
    <n v="-18225"/>
    <n v="0"/>
  </r>
  <r>
    <s v="1446264"/>
    <s v="RIB JCLEROUX        SILVER"/>
    <x v="4"/>
    <x v="2"/>
    <n v="1484.95"/>
    <n v="1452.1696252465483"/>
    <n v="32.780374753451724"/>
    <n v="1472.5"/>
    <n v="12.450000000000045"/>
    <n v="3075"/>
    <n v="3007.1252465483235"/>
    <n v="67.874753451676497"/>
    <n v="3049.2249999999999"/>
    <n v="25.775000000000091"/>
  </r>
  <r>
    <s v="1446264"/>
    <s v="FOI JCLE ROUX LA FLEUR 34X127 ALU 750 V2"/>
    <x v="4"/>
    <x v="2"/>
    <n v="13335.66"/>
    <n v="13226.79802955665"/>
    <n v="108.86197044334949"/>
    <n v="13425.2"/>
    <n v="-89.540000000000873"/>
    <n v="18375"/>
    <n v="18225"/>
    <n v="150"/>
    <n v="18498.375"/>
    <n v="-123.375"/>
  </r>
  <r>
    <s v="1446266"/>
    <s v=" "/>
    <x v="0"/>
    <x v="0"/>
    <n v="-51.05"/>
    <n v="0"/>
    <n v="-51.05"/>
    <n v="0"/>
    <n v="-51.05"/>
    <n v="0"/>
    <n v="0"/>
    <n v="0"/>
    <n v="0"/>
    <n v="0"/>
  </r>
  <r>
    <s v="1446266"/>
    <s v="JCL RIBBON ROOM     / MACHINE DEPR"/>
    <x v="2"/>
    <x v="0"/>
    <n v="102.84"/>
    <n v="0"/>
    <n v="102.84"/>
    <n v="108.74"/>
    <n v="-5.8999999999999915"/>
    <n v="8.76"/>
    <n v="0"/>
    <n v="8.76"/>
    <n v="9.2629999999999999"/>
    <n v="-0.50300000000000011"/>
  </r>
  <r>
    <s v="1446266"/>
    <s v="JCL RIBBON ROOM     / MACHINE HOUR"/>
    <x v="2"/>
    <x v="0"/>
    <n v="264.02999999999997"/>
    <n v="0"/>
    <n v="264.02999999999997"/>
    <n v="279.19"/>
    <n v="-15.160000000000025"/>
    <n v="8.76"/>
    <n v="0"/>
    <n v="8.76"/>
    <n v="9.2629999999999999"/>
    <n v="-0.50300000000000011"/>
  </r>
  <r>
    <s v="1446266"/>
    <s v="JCL RIBBON ROOM     / LABOUR HOURS"/>
    <x v="2"/>
    <x v="0"/>
    <n v="8799.42"/>
    <n v="0"/>
    <n v="8799.42"/>
    <n v="9302.82"/>
    <n v="-503.39999999999964"/>
    <n v="87.6"/>
    <n v="0"/>
    <n v="87.6"/>
    <n v="92.611000000000004"/>
    <n v="-5.0110000000000099"/>
  </r>
  <r>
    <s v="1446266"/>
    <s v="FOI+RIBJCLEROUXLEDOMN34X127ALU750PROMOV2"/>
    <x v="3"/>
    <x v="2"/>
    <n v="-59423.24"/>
    <n v="0"/>
    <n v="-59423.24"/>
    <n v="-59423.199999999997"/>
    <n v="-4.0000000000873115E-2"/>
    <n v="-43065"/>
    <n v="0"/>
    <n v="-43065"/>
    <n v="-43065"/>
    <n v="0"/>
  </r>
  <r>
    <s v="1446266"/>
    <s v="RIB JCLEROUX  LEDOMN PROMO"/>
    <x v="4"/>
    <x v="2"/>
    <n v="9758"/>
    <n v="8455.8086785009855"/>
    <n v="1302.1913214990145"/>
    <n v="8574.19"/>
    <n v="1183.8099999999995"/>
    <n v="8200"/>
    <n v="7105.7248520710054"/>
    <n v="1094.2751479289946"/>
    <n v="7205.2049999999999"/>
    <n v="994.79500000000007"/>
  </r>
  <r>
    <s v="1446266"/>
    <s v="FOI JCLEROUX LEDOMN 34X127 ALU750PROMOV2"/>
    <x v="4"/>
    <x v="2"/>
    <n v="40550"/>
    <n v="40550"/>
    <n v="0"/>
    <n v="41158.25"/>
    <n v="-608.25"/>
    <n v="43065"/>
    <n v="43065"/>
    <n v="0"/>
    <n v="43710.974999999999"/>
    <n v="-645.97499999999854"/>
  </r>
  <r>
    <s v="1446516"/>
    <s v=" "/>
    <x v="0"/>
    <x v="0"/>
    <n v="392.39"/>
    <n v="0"/>
    <n v="392.39"/>
    <n v="0"/>
    <n v="392.39"/>
    <n v="0"/>
    <n v="0"/>
    <n v="0"/>
    <n v="0"/>
    <n v="0"/>
  </r>
  <r>
    <s v="1446516"/>
    <s v="JCL RIBBON ROOM     / MACHINE DEPR"/>
    <x v="2"/>
    <x v="0"/>
    <n v="63.4"/>
    <n v="0"/>
    <n v="63.4"/>
    <n v="65.180000000000007"/>
    <n v="-1.7800000000000082"/>
    <n v="5.4"/>
    <n v="0"/>
    <n v="5.4"/>
    <n v="5.5529999999999999"/>
    <n v="-0.15299999999999958"/>
  </r>
  <r>
    <s v="1446516"/>
    <s v="JCL RIBBON ROOM     / MACHINE HOUR"/>
    <x v="2"/>
    <x v="0"/>
    <n v="162.76"/>
    <n v="0"/>
    <n v="162.76"/>
    <n v="167.36"/>
    <n v="-4.6000000000000227"/>
    <n v="5.4"/>
    <n v="0"/>
    <n v="5.4"/>
    <n v="5.5529999999999999"/>
    <n v="-0.15299999999999958"/>
  </r>
  <r>
    <s v="1446516"/>
    <s v="JCL RIBBON ROOM     / LABOUR HOURS"/>
    <x v="2"/>
    <x v="0"/>
    <n v="5424.3"/>
    <n v="0"/>
    <n v="5424.3"/>
    <n v="5576.5"/>
    <n v="-152.19999999999982"/>
    <n v="54"/>
    <n v="0"/>
    <n v="54"/>
    <n v="55.515000000000001"/>
    <n v="-1.5150000000000006"/>
  </r>
  <r>
    <s v="1446516"/>
    <s v="FOI+RIB JCLEROUX SAVBL   ALU 750      V5"/>
    <x v="3"/>
    <x v="2"/>
    <n v="-26050.43"/>
    <n v="0"/>
    <n v="-26050.43"/>
    <n v="-26050.54"/>
    <n v="0.11000000000058208"/>
    <n v="-25815"/>
    <n v="0"/>
    <n v="-25815"/>
    <n v="-25815"/>
    <n v="0"/>
  </r>
  <r>
    <s v="1446516"/>
    <s v="RIB JCLEROUX      CAMEL/GLD V3"/>
    <x v="4"/>
    <x v="2"/>
    <n v="2329.7800000000002"/>
    <n v="2307.8303747534515"/>
    <n v="21.949625246548749"/>
    <n v="2340.14"/>
    <n v="-10.359999999999673"/>
    <n v="4300"/>
    <n v="4259.4753451676534"/>
    <n v="40.524654832346641"/>
    <n v="4319.1080000000002"/>
    <n v="-19.108000000000175"/>
  </r>
  <r>
    <s v="1446516"/>
    <s v="FOI JCLEROUX SAVBL 34X127 ALU 750  BLKV5"/>
    <x v="4"/>
    <x v="2"/>
    <n v="17677.8"/>
    <n v="17636.807881773399"/>
    <n v="40.992118226600724"/>
    <n v="17901.36"/>
    <n v="-223.56000000000131"/>
    <n v="25875"/>
    <n v="25815"/>
    <n v="60"/>
    <n v="26202.224999999999"/>
    <n v="-327.22499999999854"/>
  </r>
  <r>
    <s v="1446517"/>
    <s v=" "/>
    <x v="0"/>
    <x v="0"/>
    <n v="190.85"/>
    <n v="0"/>
    <n v="190.85"/>
    <n v="0"/>
    <n v="190.85"/>
    <n v="0"/>
    <n v="0"/>
    <n v="0"/>
    <n v="0"/>
    <n v="0"/>
  </r>
  <r>
    <s v="1446517"/>
    <s v="JCL RIBBON ROOM     / MACHINE DEPR"/>
    <x v="2"/>
    <x v="0"/>
    <n v="35.92"/>
    <n v="0"/>
    <n v="35.92"/>
    <n v="38.520000000000003"/>
    <n v="-2.6000000000000014"/>
    <n v="3.06"/>
    <n v="0"/>
    <n v="3.06"/>
    <n v="3.2810000000000001"/>
    <n v="-0.22100000000000009"/>
  </r>
  <r>
    <s v="1446517"/>
    <s v="JCL RIBBON ROOM     / MACHINE HOUR"/>
    <x v="2"/>
    <x v="0"/>
    <n v="92.23"/>
    <n v="0"/>
    <n v="92.23"/>
    <n v="98.9"/>
    <n v="-6.6700000000000017"/>
    <n v="3.06"/>
    <n v="0"/>
    <n v="3.06"/>
    <n v="3.2810000000000001"/>
    <n v="-0.22100000000000009"/>
  </r>
  <r>
    <s v="1446517"/>
    <s v="JCL RIBBON ROOM     / LABOUR HOURS"/>
    <x v="2"/>
    <x v="0"/>
    <n v="3073.77"/>
    <n v="0"/>
    <n v="3073.77"/>
    <n v="3295.35"/>
    <n v="-221.57999999999993"/>
    <n v="30.6"/>
    <n v="0"/>
    <n v="30.6"/>
    <n v="32.805999999999997"/>
    <n v="-2.205999999999996"/>
  </r>
  <r>
    <s v="1446517"/>
    <s v="FOI+RIBJCLEROUXLACHSN34X127ALU750PROMV2"/>
    <x v="3"/>
    <x v="2"/>
    <n v="-21049.61"/>
    <n v="0"/>
    <n v="-21049.61"/>
    <n v="-21049.599999999999"/>
    <n v="-1.0000000002037268E-2"/>
    <n v="-15255"/>
    <n v="0"/>
    <n v="-15255"/>
    <n v="-15255"/>
    <n v="0"/>
  </r>
  <r>
    <s v="1446517"/>
    <s v="RIB JCLEROUX LACHSN PROMO"/>
    <x v="4"/>
    <x v="2"/>
    <n v="3292.73"/>
    <n v="2995.3155818540431"/>
    <n v="297.41441814595692"/>
    <n v="3037.25"/>
    <n v="255.48000000000002"/>
    <n v="2767"/>
    <n v="2517.0749506903353"/>
    <n v="249.9250493096647"/>
    <n v="2552.3139999999999"/>
    <n v="214.68600000000015"/>
  </r>
  <r>
    <s v="1446517"/>
    <s v="FOI JCLEROUX LACHSN 34X127ALU750 PROMO"/>
    <x v="4"/>
    <x v="2"/>
    <n v="14364.11"/>
    <n v="14364.108374384237"/>
    <n v="1.6256157632597024E-3"/>
    <n v="14579.57"/>
    <n v="-215.45999999999913"/>
    <n v="15255"/>
    <n v="15255"/>
    <n v="0"/>
    <n v="15483.825000000001"/>
    <n v="-228.82500000000073"/>
  </r>
  <r>
    <s v="1446923"/>
    <s v=" "/>
    <x v="0"/>
    <x v="0"/>
    <n v="-19.899999999999999"/>
    <n v="0"/>
    <n v="-19.899999999999999"/>
    <n v="0"/>
    <n v="-19.899999999999999"/>
    <n v="0"/>
    <n v="0"/>
    <n v="0"/>
    <n v="0"/>
    <n v="0"/>
  </r>
  <r>
    <s v="1446923"/>
    <s v="OH: BULK PREP DEPREC"/>
    <x v="1"/>
    <x v="0"/>
    <n v="19.71"/>
    <n v="0"/>
    <n v="19.71"/>
    <n v="19.809999999999999"/>
    <n v="-9.9999999999997868E-2"/>
    <n v="0"/>
    <n v="0"/>
    <n v="0"/>
    <n v="0"/>
    <n v="0"/>
  </r>
  <r>
    <s v="1446923"/>
    <s v="OH: INDIRECT DEPREC"/>
    <x v="1"/>
    <x v="0"/>
    <n v="88.4"/>
    <n v="0"/>
    <n v="88.4"/>
    <n v="88.84"/>
    <n v="-0.43999999999999773"/>
    <n v="0"/>
    <n v="0"/>
    <n v="0"/>
    <n v="0"/>
    <n v="0"/>
  </r>
  <r>
    <s v="1446923"/>
    <s v="JCL LINE 1          / MACHINE HOUR"/>
    <x v="2"/>
    <x v="0"/>
    <n v="198.82"/>
    <n v="0"/>
    <n v="198.82"/>
    <n v="199.55"/>
    <n v="-0.73000000000001819"/>
    <n v="0.49"/>
    <n v="0"/>
    <n v="0.49"/>
    <n v="0.49199999999999999"/>
    <n v="-2.0000000000000018E-3"/>
  </r>
  <r>
    <s v="1446923"/>
    <s v="OH:UNUSED CAPACITY"/>
    <x v="1"/>
    <x v="0"/>
    <n v="629.82000000000005"/>
    <n v="0"/>
    <n v="629.82000000000005"/>
    <n v="632.97"/>
    <n v="-3.1499999999999773"/>
    <n v="0"/>
    <n v="0"/>
    <n v="0"/>
    <n v="0"/>
    <n v="0"/>
  </r>
  <r>
    <s v="1446923"/>
    <s v="JCL LINE 1          / MACHINE DEPR"/>
    <x v="2"/>
    <x v="0"/>
    <n v="888.86"/>
    <n v="0"/>
    <n v="888.86"/>
    <n v="892.11"/>
    <n v="-3.25"/>
    <n v="0.49"/>
    <n v="0"/>
    <n v="0.49"/>
    <n v="0.49199999999999999"/>
    <n v="-2.0000000000000018E-3"/>
  </r>
  <r>
    <s v="1446923"/>
    <s v="JCL LINE 1          / LABOUR HOURS"/>
    <x v="2"/>
    <x v="0"/>
    <n v="1049.8499999999999"/>
    <n v="0"/>
    <n v="1049.8499999999999"/>
    <n v="1050.6099999999999"/>
    <n v="-0.75999999999999091"/>
    <n v="10.32"/>
    <n v="0"/>
    <n v="10.32"/>
    <n v="10.327"/>
    <n v="-6.9999999999996732E-3"/>
  </r>
  <r>
    <s v="1446923"/>
    <s v="OVERHEAD: BULK PREP"/>
    <x v="1"/>
    <x v="0"/>
    <n v="1136.02"/>
    <n v="0"/>
    <n v="1136.02"/>
    <n v="1141.7"/>
    <n v="-5.6800000000000637"/>
    <n v="0"/>
    <n v="0"/>
    <n v="0"/>
    <n v="0"/>
    <n v="0"/>
  </r>
  <r>
    <s v="1446923"/>
    <s v="OVERHEAD: INDIRECT"/>
    <x v="1"/>
    <x v="0"/>
    <n v="2490.5500000000002"/>
    <n v="0"/>
    <n v="2490.5500000000002"/>
    <n v="2503"/>
    <n v="-12.449999999999818"/>
    <n v="0"/>
    <n v="0"/>
    <n v="0"/>
    <n v="0"/>
    <n v="0"/>
  </r>
  <r>
    <s v="1446923"/>
    <s v="JCLEROUX SAVBL 2015 12X750ML"/>
    <x v="3"/>
    <x v="4"/>
    <n v="-78956.740000000005"/>
    <n v="0"/>
    <n v="-78956.740000000005"/>
    <n v="-78956.75"/>
    <n v="9.9999999947613105E-3"/>
    <n v="-359"/>
    <n v="0"/>
    <n v="-359"/>
    <n v="-359"/>
    <n v="0"/>
  </r>
  <r>
    <s v="1446923"/>
    <s v="LAB JCLEROUX SAVBL 750 NA  WC  V12 BCK"/>
    <x v="4"/>
    <x v="2"/>
    <n v="286.74"/>
    <n v="274.50246305418722"/>
    <n v="12.237536945812792"/>
    <n v="278.62"/>
    <n v="8.1200000000000045"/>
    <n v="4500"/>
    <n v="4308"/>
    <n v="192"/>
    <n v="4372.62"/>
    <n v="127.38000000000011"/>
  </r>
  <r>
    <s v="1446923"/>
    <s v="PAR CHIP 12X750 BN0503           V3"/>
    <x v="4"/>
    <x v="2"/>
    <n v="374"/>
    <n v="371.92039800995025"/>
    <n v="2.0796019900497527"/>
    <n v="373.78"/>
    <n v="0.22000000000002728"/>
    <n v="361"/>
    <n v="359"/>
    <n v="2"/>
    <n v="360.79500000000002"/>
    <n v="0.20499999999998408"/>
  </r>
  <r>
    <s v="1446923"/>
    <s v="LAB JCLEROUX SAVBL 750 V10 BDY"/>
    <x v="4"/>
    <x v="2"/>
    <n v="1108.71"/>
    <n v="1061.4088669950738"/>
    <n v="47.301133004926214"/>
    <n v="1077.33"/>
    <n v="31.380000000000109"/>
    <n v="4500"/>
    <n v="4308"/>
    <n v="192"/>
    <n v="4372.62"/>
    <n v="127.38000000000011"/>
  </r>
  <r>
    <s v="1446923"/>
    <s v="LAB JCLEROUX SAVBL 750 2015 V9 NCK"/>
    <x v="4"/>
    <x v="2"/>
    <n v="1431.9"/>
    <n v="1370.8058252427184"/>
    <n v="61.094174757281735"/>
    <n v="1411.93"/>
    <n v="19.970000000000027"/>
    <n v="4500"/>
    <n v="4308"/>
    <n v="192"/>
    <n v="4437.24"/>
    <n v="62.760000000000218"/>
  </r>
  <r>
    <s v="1446923"/>
    <s v="WIR JCLEROUX GEN SPARK       750&amp;1.5L V2"/>
    <x v="4"/>
    <x v="2"/>
    <n v="2066.4899999999998"/>
    <n v="2025.5784313725489"/>
    <n v="40.911568627450833"/>
    <n v="2066.09"/>
    <n v="0.3999999999996362"/>
    <n v="4395"/>
    <n v="4308"/>
    <n v="87"/>
    <n v="4394.16"/>
    <n v="0.84000000000014552"/>
  </r>
  <r>
    <s v="1446923"/>
    <s v="FOI+RIB JCLEROUX SAVBL   ALU 750      V5"/>
    <x v="4"/>
    <x v="2"/>
    <n v="4541.04"/>
    <n v="4347.310344827587"/>
    <n v="193.729655172413"/>
    <n v="4412.5200000000004"/>
    <n v="128.51999999999953"/>
    <n v="4500"/>
    <n v="4308"/>
    <n v="192"/>
    <n v="4372.62"/>
    <n v="127.38000000000011"/>
  </r>
  <r>
    <s v="1446923"/>
    <s v="CORK SPARK FIRST UNPRT 750 1 DISK"/>
    <x v="4"/>
    <x v="2"/>
    <n v="4504.59"/>
    <n v="4481.7014925373132"/>
    <n v="22.888507462686903"/>
    <n v="4504.1099999999997"/>
    <n v="0.48000000000047294"/>
    <n v="4330"/>
    <n v="4308"/>
    <n v="22"/>
    <n v="4329.54"/>
    <n v="0.46000000000003638"/>
  </r>
  <r>
    <s v="1446923"/>
    <s v="CTN JCLEROUX SAVBL 12X750 BN503 V7"/>
    <x v="4"/>
    <x v="2"/>
    <n v="4971.3"/>
    <n v="4889.5763546798025"/>
    <n v="81.723645320197647"/>
    <n v="4962.92"/>
    <n v="8.3800000000001091"/>
    <n v="365"/>
    <n v="359"/>
    <n v="6"/>
    <n v="364.38499999999999"/>
    <n v="0.61500000000000909"/>
  </r>
  <r>
    <s v="1446923"/>
    <s v="BOT 0503 750 GRN   CORK  SPARKLING   NEW"/>
    <x v="4"/>
    <x v="2"/>
    <n v="21827.11"/>
    <n v="21606.425742574258"/>
    <n v="220.68425742574254"/>
    <n v="21822.49"/>
    <n v="4.6199999999989814"/>
    <n v="4352"/>
    <n v="4308"/>
    <n v="44"/>
    <n v="4351.08"/>
    <n v="0.92000000000007276"/>
  </r>
  <r>
    <s v="1446923"/>
    <s v="BULK JCLEROUX SBL"/>
    <x v="4"/>
    <x v="3"/>
    <n v="31145.22"/>
    <n v="31145.13432835821"/>
    <n v="8.5671641791122966E-2"/>
    <n v="31300.86"/>
    <n v="-155.63999999999942"/>
    <n v="3231"/>
    <n v="3231"/>
    <n v="0"/>
    <n v="3247.1550000000002"/>
    <n v="-16.1550000000002"/>
  </r>
  <r>
    <s v="1446923"/>
    <s v="CO2"/>
    <x v="4"/>
    <x v="5"/>
    <n v="217.51"/>
    <n v="213.24509803921569"/>
    <n v="4.2649019607843002"/>
    <n v="217.51"/>
    <n v="0"/>
    <n v="39.548000000000002"/>
    <n v="38.771568627450982"/>
    <n v="0.77643137254901973"/>
    <n v="39.546999999999997"/>
    <n v="1.0000000000047748E-3"/>
  </r>
  <r>
    <s v="1446939"/>
    <s v=" "/>
    <x v="0"/>
    <x v="0"/>
    <n v="-3137.41"/>
    <n v="0"/>
    <n v="-3137.41"/>
    <n v="0"/>
    <n v="-3137.41"/>
    <n v="0"/>
    <n v="0"/>
    <n v="0"/>
    <n v="0"/>
    <n v="0"/>
  </r>
  <r>
    <s v="1446939"/>
    <s v="JCL RIBBON ROOM     / MACHINE DEPR"/>
    <x v="2"/>
    <x v="0"/>
    <n v="95.8"/>
    <n v="0"/>
    <n v="95.8"/>
    <n v="86.92"/>
    <n v="8.8799999999999955"/>
    <n v="8.16"/>
    <n v="0"/>
    <n v="8.16"/>
    <n v="7.4050000000000002"/>
    <n v="0.75499999999999989"/>
  </r>
  <r>
    <s v="1446939"/>
    <s v="JCL RIBBON ROOM     / MACHINE HOUR"/>
    <x v="2"/>
    <x v="0"/>
    <n v="245.94"/>
    <n v="0"/>
    <n v="245.94"/>
    <n v="223.18"/>
    <n v="22.759999999999991"/>
    <n v="8.16"/>
    <n v="0"/>
    <n v="8.16"/>
    <n v="7.4050000000000002"/>
    <n v="0.75499999999999989"/>
  </r>
  <r>
    <s v="1446939"/>
    <s v="JCL RIBBON ROOM     / LABOUR HOURS"/>
    <x v="2"/>
    <x v="0"/>
    <n v="8196.7199999999993"/>
    <n v="0"/>
    <n v="8196.7199999999993"/>
    <n v="7436.42"/>
    <n v="760.29999999999927"/>
    <n v="81.599999999999994"/>
    <n v="0"/>
    <n v="81.599999999999994"/>
    <n v="74.031000000000006"/>
    <n v="7.5689999999999884"/>
  </r>
  <r>
    <s v="1446939"/>
    <s v="FOI+RIBJCLEROUXLEDOMN34X127ALU750PROMOV2"/>
    <x v="3"/>
    <x v="2"/>
    <n v="-47501.34"/>
    <n v="0"/>
    <n v="-47501.34"/>
    <n v="-47501.3"/>
    <n v="-3.9999999993597157E-2"/>
    <n v="-34425"/>
    <n v="0"/>
    <n v="-34425"/>
    <n v="-34425"/>
    <n v="0"/>
  </r>
  <r>
    <s v="1446939"/>
    <s v="RIB JCLEROUX  LEDOMN PROMO"/>
    <x v="4"/>
    <x v="2"/>
    <n v="9497.39"/>
    <n v="6759.3491124260354"/>
    <n v="2738.040887573964"/>
    <n v="6853.98"/>
    <n v="2643.41"/>
    <n v="7981"/>
    <n v="5680.125246548323"/>
    <n v="2300.874753451677"/>
    <n v="5759.6469999999999"/>
    <n v="2221.3530000000001"/>
  </r>
  <r>
    <s v="1446939"/>
    <s v="FOI JCLEROUX LEDOMN 34X127 ALU750PROMOV2"/>
    <x v="4"/>
    <x v="2"/>
    <n v="32602.9"/>
    <n v="32414.581280788181"/>
    <n v="188.31871921182028"/>
    <n v="32900.800000000003"/>
    <n v="-297.90000000000146"/>
    <n v="34625"/>
    <n v="34425"/>
    <n v="200"/>
    <n v="34941.375"/>
    <n v="-316.375"/>
  </r>
  <r>
    <s v="1447129"/>
    <s v=" "/>
    <x v="0"/>
    <x v="0"/>
    <n v="2526.85"/>
    <n v="0"/>
    <n v="2526.85"/>
    <n v="0"/>
    <n v="2526.85"/>
    <n v="0"/>
    <n v="0"/>
    <n v="0"/>
    <n v="0"/>
    <n v="0"/>
  </r>
  <r>
    <s v="1447129"/>
    <s v="OH: BULK PREP DEPREC"/>
    <x v="1"/>
    <x v="0"/>
    <n v="109.06"/>
    <n v="0"/>
    <n v="109.06"/>
    <n v="111.59"/>
    <n v="-2.5300000000000011"/>
    <n v="0"/>
    <n v="0"/>
    <n v="0"/>
    <n v="0"/>
    <n v="0"/>
  </r>
  <r>
    <s v="1447129"/>
    <s v="OH: INDIRECT DEPREC"/>
    <x v="1"/>
    <x v="0"/>
    <n v="489.14"/>
    <n v="0"/>
    <n v="489.14"/>
    <n v="500.49"/>
    <n v="-11.350000000000023"/>
    <n v="0"/>
    <n v="0"/>
    <n v="0"/>
    <n v="0"/>
    <n v="0"/>
  </r>
  <r>
    <s v="1447129"/>
    <s v="JCL LINE 1          / MACHINE HOUR"/>
    <x v="2"/>
    <x v="0"/>
    <n v="1217.25"/>
    <n v="0"/>
    <n v="1217.25"/>
    <n v="1124.1300000000001"/>
    <n v="93.119999999999891"/>
    <n v="3"/>
    <n v="0"/>
    <n v="3"/>
    <n v="2.7709999999999999"/>
    <n v="0.22900000000000009"/>
  </r>
  <r>
    <s v="1447129"/>
    <s v="OH:UNUSED CAPACITY"/>
    <x v="1"/>
    <x v="0"/>
    <n v="3484.96"/>
    <n v="0"/>
    <n v="3484.96"/>
    <n v="3565.81"/>
    <n v="-80.849999999999909"/>
    <n v="0"/>
    <n v="0"/>
    <n v="0"/>
    <n v="0"/>
    <n v="0"/>
  </r>
  <r>
    <s v="1447129"/>
    <s v="JCL LINE 1          / MACHINE DEPR"/>
    <x v="2"/>
    <x v="0"/>
    <n v="5442"/>
    <n v="0"/>
    <n v="5442"/>
    <n v="5025.7"/>
    <n v="416.30000000000018"/>
    <n v="3"/>
    <n v="0"/>
    <n v="3"/>
    <n v="2.7709999999999999"/>
    <n v="0.22900000000000009"/>
  </r>
  <r>
    <s v="1447129"/>
    <s v="JCL LINE 1          / LABOUR HOURS"/>
    <x v="2"/>
    <x v="0"/>
    <n v="6408.99"/>
    <n v="0"/>
    <n v="6408.99"/>
    <n v="5918.55"/>
    <n v="490.4399999999996"/>
    <n v="63"/>
    <n v="0"/>
    <n v="63"/>
    <n v="58.179000000000002"/>
    <n v="4.820999999999998"/>
  </r>
  <r>
    <s v="1447129"/>
    <s v="OVERHEAD: BULK PREP"/>
    <x v="1"/>
    <x v="0"/>
    <n v="6285.9"/>
    <n v="0"/>
    <n v="6285.9"/>
    <n v="6431.73"/>
    <n v="-145.82999999999993"/>
    <n v="0"/>
    <n v="0"/>
    <n v="0"/>
    <n v="0"/>
    <n v="0"/>
  </r>
  <r>
    <s v="1447129"/>
    <s v="OVERHEAD: INDIRECT"/>
    <x v="1"/>
    <x v="0"/>
    <n v="13780.9"/>
    <n v="0"/>
    <n v="13780.9"/>
    <n v="14100.6"/>
    <n v="-319.70000000000073"/>
    <n v="0"/>
    <n v="0"/>
    <n v="0"/>
    <n v="0"/>
    <n v="0"/>
  </r>
  <r>
    <s v="1447129"/>
    <s v="JCLEROUX LACHSN     12X750ML"/>
    <x v="3"/>
    <x v="4"/>
    <n v="-371034.93"/>
    <n v="0"/>
    <n v="-371034.93"/>
    <n v="-371034.92"/>
    <n v="-1.0000000009313226E-2"/>
    <n v="-2022.4159999999999"/>
    <n v="0"/>
    <n v="-2022.4159999999999"/>
    <n v="-2022.4159999999999"/>
    <n v="0"/>
  </r>
  <r>
    <s v="1447129"/>
    <s v="LAB 100X125MMWHT SEMI-GLOSSS/ADHOUTERCTN"/>
    <x v="4"/>
    <x v="2"/>
    <n v="12.77"/>
    <n v="0"/>
    <n v="12.77"/>
    <n v="0"/>
    <n v="12.77"/>
    <n v="150"/>
    <n v="0"/>
    <n v="150"/>
    <n v="0"/>
    <n v="150"/>
  </r>
  <r>
    <s v="1447129"/>
    <s v="LAB JCLEROUX LACHSN 750 7.5% V10H BCK"/>
    <x v="4"/>
    <x v="2"/>
    <n v="1561.14"/>
    <n v="1546.423645320197"/>
    <n v="14.716354679803089"/>
    <n v="1569.62"/>
    <n v="-8.4799999999997908"/>
    <n v="24500"/>
    <n v="24268.992118226597"/>
    <n v="231.00788177340291"/>
    <n v="24633.026999999998"/>
    <n v="-133.02699999999822"/>
  </r>
  <r>
    <s v="1447129"/>
    <s v="PAR CHIP 12X750 BN0503           V3"/>
    <x v="4"/>
    <x v="2"/>
    <n v="2097.9"/>
    <n v="2095.2238805970146"/>
    <n v="2.6761194029854778"/>
    <n v="2105.6999999999998"/>
    <n v="-7.7999999999997272"/>
    <n v="2025"/>
    <n v="2022.4159203980098"/>
    <n v="2.5840796019901973"/>
    <n v="2032.528"/>
    <n v="-7.52800000000002"/>
  </r>
  <r>
    <s v="1447129"/>
    <s v="LAB JCLEROUX LACHSN 750 V9 BDY"/>
    <x v="4"/>
    <x v="2"/>
    <n v="6036.31"/>
    <n v="5979.3990147783252"/>
    <n v="56.910985221675219"/>
    <n v="6069.09"/>
    <n v="-32.779999999999745"/>
    <n v="24500"/>
    <n v="24268.992118226597"/>
    <n v="231.00788177340291"/>
    <n v="24633.026999999998"/>
    <n v="-133.02699999999822"/>
  </r>
  <r>
    <s v="1447129"/>
    <s v="LAB JCLEROUX LACHSN 750  V10 NCK"/>
    <x v="4"/>
    <x v="2"/>
    <n v="7795.9"/>
    <n v="7722.3940886699511"/>
    <n v="73.505911330048548"/>
    <n v="7838.23"/>
    <n v="-42.329999999999927"/>
    <n v="24500"/>
    <n v="24268.992118226597"/>
    <n v="231.00788177340291"/>
    <n v="24633.026999999998"/>
    <n v="-133.02699999999822"/>
  </r>
  <r>
    <s v="1447129"/>
    <s v="WIR JCLEROUX GEN SPARK       750&amp;1.5L V2"/>
    <x v="4"/>
    <x v="2"/>
    <n v="11510.25"/>
    <n v="11411.039215686274"/>
    <n v="99.210784313725526"/>
    <n v="11639.26"/>
    <n v="-129.01000000000022"/>
    <n v="24480"/>
    <n v="24268.992156862743"/>
    <n v="211.00784313725671"/>
    <n v="24754.371999999999"/>
    <n v="-274.37199999999939"/>
  </r>
  <r>
    <s v="1447129"/>
    <s v="FOI+RIB JCLEROUX LACHSN 34X127 ALU 750V6"/>
    <x v="4"/>
    <x v="2"/>
    <n v="23896.17"/>
    <n v="22940.512315270935"/>
    <n v="955.65768472906348"/>
    <n v="23284.62"/>
    <n v="611.54999999999927"/>
    <n v="25280"/>
    <n v="24268.992118226597"/>
    <n v="1011.0078817734029"/>
    <n v="24633.026999999998"/>
    <n v="646.97300000000178"/>
  </r>
  <r>
    <s v="1447129"/>
    <s v="CTN JCLEROUX LACHSN 12X750 BN503 V6"/>
    <x v="4"/>
    <x v="2"/>
    <n v="24318.25"/>
    <n v="24167.871921182264"/>
    <n v="150.37807881773551"/>
    <n v="24530.39"/>
    <n v="-212.13999999999942"/>
    <n v="2035"/>
    <n v="2022.415763546798"/>
    <n v="12.584236453202038"/>
    <n v="2052.752"/>
    <n v="-17.751999999999953"/>
  </r>
  <r>
    <s v="1447129"/>
    <s v="CORK SPARK FIRST UNPRT 750 1 DISK"/>
    <x v="4"/>
    <x v="2"/>
    <n v="25352.6"/>
    <n v="25247.5223880597"/>
    <n v="105.07761194029808"/>
    <n v="25373.759999999998"/>
    <n v="-21.159999999999854"/>
    <n v="24370"/>
    <n v="24268.992039800996"/>
    <n v="101.00796019900372"/>
    <n v="24390.337"/>
    <n v="-20.336999999999534"/>
  </r>
  <r>
    <s v="1447129"/>
    <s v="BOT 0503 750 GRN   CORK  SPARKLING   NEW"/>
    <x v="4"/>
    <x v="2"/>
    <n v="122240.83"/>
    <n v="121719.18811881189"/>
    <n v="521.6418811881158"/>
    <n v="122936.38"/>
    <n v="-695.55000000000291"/>
    <n v="24373"/>
    <n v="24268.992079207921"/>
    <n v="104.00792079207895"/>
    <n v="24511.682000000001"/>
    <n v="-138.6820000000007"/>
  </r>
  <r>
    <s v="1447129"/>
    <s v="BULK JCLEROUX LAC"/>
    <x v="4"/>
    <x v="3"/>
    <n v="105242.42"/>
    <n v="107148.20895522388"/>
    <n v="-1905.7889552238776"/>
    <n v="107683.95"/>
    <n v="-2441.5299999999988"/>
    <n v="17878"/>
    <n v="18201.744278606966"/>
    <n v="-323.74427860696596"/>
    <n v="18292.753000000001"/>
    <n v="-414.75300000000061"/>
  </r>
  <r>
    <s v="1447129"/>
    <s v="CO2"/>
    <x v="4"/>
    <x v="5"/>
    <n v="1225.3399999999999"/>
    <n v="1201.313725490196"/>
    <n v="24.026274509803898"/>
    <n v="1225.3399999999999"/>
    <n v="0"/>
    <n v="222.78899999999999"/>
    <n v="218.4205882352941"/>
    <n v="4.3684117647058827"/>
    <n v="222.78899999999999"/>
    <n v="0"/>
  </r>
  <r>
    <s v="1447187"/>
    <s v=" "/>
    <x v="0"/>
    <x v="0"/>
    <n v="-3545.89"/>
    <n v="0"/>
    <n v="-3545.89"/>
    <n v="0"/>
    <n v="-3545.89"/>
    <n v="0"/>
    <n v="0"/>
    <n v="0"/>
    <n v="0"/>
    <n v="0"/>
  </r>
  <r>
    <s v="1447187"/>
    <s v="JCL RIBBON ROOM     / MACHINE DEPR"/>
    <x v="2"/>
    <x v="0"/>
    <n v="47.9"/>
    <n v="0"/>
    <n v="47.9"/>
    <n v="37.04"/>
    <n v="10.86"/>
    <n v="4.08"/>
    <n v="0"/>
    <n v="4.08"/>
    <n v="3.1560000000000001"/>
    <n v="0.92399999999999993"/>
  </r>
  <r>
    <s v="1447187"/>
    <s v="JCL RIBBON ROOM     / MACHINE HOUR"/>
    <x v="2"/>
    <x v="0"/>
    <n v="122.97"/>
    <n v="0"/>
    <n v="122.97"/>
    <n v="95.11"/>
    <n v="27.86"/>
    <n v="4.08"/>
    <n v="0"/>
    <n v="4.08"/>
    <n v="3.1560000000000001"/>
    <n v="0.92399999999999993"/>
  </r>
  <r>
    <s v="1447187"/>
    <s v="JCL RIBBON ROOM     / LABOUR HOURS"/>
    <x v="2"/>
    <x v="0"/>
    <n v="4098.3599999999997"/>
    <n v="0"/>
    <n v="4098.3599999999997"/>
    <n v="3168.98"/>
    <n v="929.37999999999965"/>
    <n v="40.799999999999997"/>
    <n v="0"/>
    <n v="40.799999999999997"/>
    <n v="31.547999999999998"/>
    <n v="9.2519999999999989"/>
  </r>
  <r>
    <s v="1447187"/>
    <s v="FOI+RIBJCLEROUXLAFLEUR34X127ALU750PROMV2"/>
    <x v="3"/>
    <x v="2"/>
    <n v="-20242.400000000001"/>
    <n v="0"/>
    <n v="-20242.400000000001"/>
    <n v="-20242.38"/>
    <n v="-2.0000000000436557E-2"/>
    <n v="-14670"/>
    <n v="0"/>
    <n v="-14670"/>
    <n v="-14670"/>
    <n v="0"/>
  </r>
  <r>
    <s v="1447187"/>
    <s v="RIB JCLEROUX LA FLEUR  PROMO"/>
    <x v="4"/>
    <x v="2"/>
    <n v="2880.99"/>
    <n v="2880.4536489151874"/>
    <n v="0.53635108481239513"/>
    <n v="2920.78"/>
    <n v="-39.790000000000418"/>
    <n v="2421"/>
    <n v="2420.5502958579882"/>
    <n v="0.44970414201179665"/>
    <n v="2454.4380000000001"/>
    <n v="-33.438000000000102"/>
  </r>
  <r>
    <s v="1447187"/>
    <s v="FOIJCLEROUXLAFLEUR34X127ALU750SLVPROMOV2"/>
    <x v="4"/>
    <x v="2"/>
    <n v="16638.07"/>
    <n v="13813.270935960591"/>
    <n v="2824.7990640394091"/>
    <n v="14020.47"/>
    <n v="2617.6000000000004"/>
    <n v="17670"/>
    <n v="14670"/>
    <n v="3000"/>
    <n v="14890.05"/>
    <n v="2779.9500000000007"/>
  </r>
  <r>
    <s v="1447550"/>
    <s v=" "/>
    <x v="0"/>
    <x v="0"/>
    <n v="76.430000000000007"/>
    <n v="0"/>
    <n v="76.430000000000007"/>
    <n v="0"/>
    <n v="76.430000000000007"/>
    <n v="0"/>
    <n v="0"/>
    <n v="0"/>
    <n v="0"/>
    <n v="0"/>
  </r>
  <r>
    <s v="1447550"/>
    <s v="OH: BULK PREP DEPREC"/>
    <x v="1"/>
    <x v="0"/>
    <n v="10.57"/>
    <n v="0"/>
    <n v="10.57"/>
    <n v="10.63"/>
    <n v="-6.0000000000000497E-2"/>
    <n v="0"/>
    <n v="0"/>
    <n v="0"/>
    <n v="0"/>
    <n v="0"/>
  </r>
  <r>
    <s v="1447550"/>
    <s v="OH: INDIRECT DEPREC"/>
    <x v="1"/>
    <x v="0"/>
    <n v="47.39"/>
    <n v="0"/>
    <n v="47.39"/>
    <n v="47.69"/>
    <n v="-0.29999999999999716"/>
    <n v="0"/>
    <n v="0"/>
    <n v="0"/>
    <n v="0"/>
    <n v="0"/>
  </r>
  <r>
    <s v="1447550"/>
    <s v="JCL LINE 1          / MACHINE HOUR"/>
    <x v="2"/>
    <x v="0"/>
    <n v="155.81"/>
    <n v="0"/>
    <n v="155.81"/>
    <n v="155.61000000000001"/>
    <n v="0.19999999999998863"/>
    <n v="0.38400000000000001"/>
    <n v="0"/>
    <n v="0.38400000000000001"/>
    <n v="0.38400000000000001"/>
    <n v="0"/>
  </r>
  <r>
    <s v="1447550"/>
    <s v="OH:UNUSED CAPACITY"/>
    <x v="1"/>
    <x v="0"/>
    <n v="337.62"/>
    <n v="0"/>
    <n v="337.62"/>
    <n v="339.76"/>
    <n v="-2.1399999999999864"/>
    <n v="0"/>
    <n v="0"/>
    <n v="0"/>
    <n v="0"/>
    <n v="0"/>
  </r>
  <r>
    <s v="1447550"/>
    <s v="OVERHEAD: BULK PREP"/>
    <x v="1"/>
    <x v="0"/>
    <n v="608.97"/>
    <n v="0"/>
    <n v="608.97"/>
    <n v="612.84"/>
    <n v="-3.8700000000000045"/>
    <n v="0"/>
    <n v="0"/>
    <n v="0"/>
    <n v="0"/>
    <n v="0"/>
  </r>
  <r>
    <s v="1447550"/>
    <s v="JCL LINE 1          / MACHINE DEPR"/>
    <x v="2"/>
    <x v="0"/>
    <n v="696.58"/>
    <n v="0"/>
    <n v="696.58"/>
    <n v="695.67"/>
    <n v="0.91000000000008185"/>
    <n v="0.38400000000000001"/>
    <n v="0"/>
    <n v="0.38400000000000001"/>
    <n v="0.38400000000000001"/>
    <n v="0"/>
  </r>
  <r>
    <s v="1447550"/>
    <s v="JCL LINE 1          / LABOUR HOURS"/>
    <x v="2"/>
    <x v="0"/>
    <n v="819.23"/>
    <n v="0"/>
    <n v="819.23"/>
    <n v="819.28"/>
    <n v="-4.9999999999954525E-2"/>
    <n v="8.0530000000000008"/>
    <n v="0"/>
    <n v="8.0530000000000008"/>
    <n v="8.0530000000000008"/>
    <n v="0"/>
  </r>
  <r>
    <s v="1447550"/>
    <s v="OVERHEAD: INDIRECT"/>
    <x v="1"/>
    <x v="0"/>
    <n v="1335.08"/>
    <n v="0"/>
    <n v="1335.08"/>
    <n v="1343.56"/>
    <n v="-8.4800000000000182"/>
    <n v="0"/>
    <n v="0"/>
    <n v="0"/>
    <n v="0"/>
    <n v="0"/>
  </r>
  <r>
    <s v="1447550"/>
    <s v="JCLEROUX LAFLEUR  6X750ML        EU"/>
    <x v="3"/>
    <x v="4"/>
    <n v="-38704.959999999999"/>
    <n v="0"/>
    <n v="-38704.959999999999"/>
    <n v="-38704.949999999997"/>
    <n v="-1.0000000002037268E-2"/>
    <n v="-383.5"/>
    <n v="0"/>
    <n v="-383.5"/>
    <n v="-383.5"/>
    <n v="0"/>
  </r>
  <r>
    <s v="1447550"/>
    <s v="LAB 100X125MMWHT SEMI-GLOSSS/ADHOUTERCTN"/>
    <x v="4"/>
    <x v="2"/>
    <n v="34.049999999999997"/>
    <n v="32.643564356435647"/>
    <n v="1.4064356435643504"/>
    <n v="32.97"/>
    <n v="1.0799999999999983"/>
    <n v="400"/>
    <n v="383.5"/>
    <n v="16.5"/>
    <n v="387.33499999999998"/>
    <n v="12.66500000000002"/>
  </r>
  <r>
    <s v="1447550"/>
    <s v="LAB JCLEROUX LAFLEUR 750 7.5% DIST V3BCK"/>
    <x v="4"/>
    <x v="2"/>
    <n v="142.76"/>
    <n v="139.78325123152709"/>
    <n v="2.9767487684729019"/>
    <n v="141.88"/>
    <n v="0.87999999999999545"/>
    <n v="2350"/>
    <n v="2301"/>
    <n v="49"/>
    <n v="2335.5149999999999"/>
    <n v="14.485000000000127"/>
  </r>
  <r>
    <s v="1447550"/>
    <s v="PAR CHIP 6X750  BN0503 &amp; IMP FACETSV2"/>
    <x v="4"/>
    <x v="2"/>
    <n v="199.04"/>
    <n v="198.26865671641792"/>
    <n v="0.77134328358206972"/>
    <n v="199.26"/>
    <n v="-0.21999999999999886"/>
    <n v="385"/>
    <n v="383.50049751243785"/>
    <n v="1.4995024875621539"/>
    <n v="385.41800000000001"/>
    <n v="-0.41800000000000637"/>
  </r>
  <r>
    <s v="1447550"/>
    <s v="LAB JCLEROUX LAFLEUR 750 V3 BDY"/>
    <x v="4"/>
    <x v="2"/>
    <n v="641.80999999999995"/>
    <n v="628.42364532019701"/>
    <n v="13.386354679802935"/>
    <n v="637.85"/>
    <n v="3.9599999999999227"/>
    <n v="2350"/>
    <n v="2301"/>
    <n v="49"/>
    <n v="2335.5149999999999"/>
    <n v="14.485000000000127"/>
  </r>
  <r>
    <s v="1447550"/>
    <s v="LAB JCLEROUX LAFLEUR 750 V3 NCK"/>
    <x v="4"/>
    <x v="2"/>
    <n v="775.99"/>
    <n v="759.81280788177344"/>
    <n v="16.177192118226571"/>
    <n v="771.21"/>
    <n v="4.7799999999999727"/>
    <n v="2350"/>
    <n v="2301"/>
    <n v="49"/>
    <n v="2335.5149999999999"/>
    <n v="14.485000000000127"/>
  </r>
  <r>
    <s v="1447550"/>
    <s v="WIR JCLEROUX GEN SPARK       750&amp;1.5L V2"/>
    <x v="4"/>
    <x v="2"/>
    <n v="1102.1300000000001"/>
    <n v="1081.9117647058824"/>
    <n v="20.218235294117676"/>
    <n v="1103.55"/>
    <n v="-1.4199999999998454"/>
    <n v="2344"/>
    <n v="2301"/>
    <n v="43"/>
    <n v="2347.02"/>
    <n v="-3.0199999999999818"/>
  </r>
  <r>
    <s v="1447550"/>
    <s v="CORK SPARK FIRST UNPRT 750 1 DISK"/>
    <x v="4"/>
    <x v="2"/>
    <n v="2403.14"/>
    <n v="2393.7810945273632"/>
    <n v="9.3589054726367067"/>
    <n v="2405.75"/>
    <n v="-2.6100000000001273"/>
    <n v="2310"/>
    <n v="2301"/>
    <n v="9"/>
    <n v="2312.5050000000001"/>
    <n v="-2.5050000000001091"/>
  </r>
  <r>
    <s v="1447550"/>
    <s v="FOI+RIB JCLEROUX LAFLEUR ALU 750"/>
    <x v="4"/>
    <x v="2"/>
    <n v="2449.7800000000002"/>
    <n v="2398.6995073891621"/>
    <n v="51.080492610838064"/>
    <n v="2434.6799999999998"/>
    <n v="15.100000000000364"/>
    <n v="2350"/>
    <n v="2301"/>
    <n v="49"/>
    <n v="2335.5149999999999"/>
    <n v="14.485000000000127"/>
  </r>
  <r>
    <s v="1447550"/>
    <s v="CTN JCLEROUX LAFLEUR 6X750 BN503 V2"/>
    <x v="4"/>
    <x v="2"/>
    <n v="3427.09"/>
    <n v="3378.6403940886698"/>
    <n v="48.449605911330309"/>
    <n v="3429.32"/>
    <n v="-2.2300000000000182"/>
    <n v="389"/>
    <n v="383.5004926108374"/>
    <n v="5.4995073891626021"/>
    <n v="389.25299999999999"/>
    <n v="-0.2529999999999859"/>
  </r>
  <r>
    <s v="1447550"/>
    <s v="BOT 0503 750 FLINT CORK  JCL    H17  NEW"/>
    <x v="4"/>
    <x v="2"/>
    <n v="13109.63"/>
    <n v="12996.673267326732"/>
    <n v="112.95673267326674"/>
    <n v="13126.64"/>
    <n v="-17.010000000000218"/>
    <n v="2321"/>
    <n v="2301"/>
    <n v="20"/>
    <n v="2324.0100000000002"/>
    <n v="-3.0100000000002183"/>
  </r>
  <r>
    <s v="1447550"/>
    <s v="BULK JCLEROUX LAFLEUR"/>
    <x v="4"/>
    <x v="3"/>
    <n v="10215.68"/>
    <n v="10178.841584158416"/>
    <n v="36.83841584158472"/>
    <n v="10280.629999999999"/>
    <n v="-64.949999999998909"/>
    <n v="1732"/>
    <n v="1725.7504950495052"/>
    <n v="6.2495049504948383"/>
    <n v="1743.008"/>
    <n v="-11.008000000000038"/>
  </r>
  <r>
    <s v="1447550"/>
    <s v="CO2"/>
    <x v="4"/>
    <x v="5"/>
    <n v="116.18"/>
    <n v="113.90196078431373"/>
    <n v="2.2780392156862774"/>
    <n v="116.18"/>
    <n v="0"/>
    <n v="21.123999999999999"/>
    <n v="20.708823529411767"/>
    <n v="0.41517647058823215"/>
    <n v="21.123000000000001"/>
    <n v="9.9999999999766942E-4"/>
  </r>
  <r>
    <s v="1447712"/>
    <s v=" "/>
    <x v="0"/>
    <x v="0"/>
    <n v="-82.41"/>
    <n v="0"/>
    <n v="-82.41"/>
    <n v="0"/>
    <n v="-82.41"/>
    <n v="0"/>
    <n v="0"/>
    <n v="0"/>
    <n v="0"/>
    <n v="0"/>
  </r>
  <r>
    <s v="1447712"/>
    <s v="JCL RIBBON ROOM     / MACHINE DEPR"/>
    <x v="2"/>
    <x v="0"/>
    <n v="59.87"/>
    <n v="0"/>
    <n v="59.87"/>
    <n v="58.52"/>
    <n v="1.3499999999999943"/>
    <n v="5.0999999999999996"/>
    <n v="0"/>
    <n v="5.0999999999999996"/>
    <n v="4.9850000000000003"/>
    <n v="0.11499999999999932"/>
  </r>
  <r>
    <s v="1447712"/>
    <s v="JCL RIBBON ROOM     / MACHINE HOUR"/>
    <x v="2"/>
    <x v="0"/>
    <n v="153.71"/>
    <n v="0"/>
    <n v="153.71"/>
    <n v="150.24"/>
    <n v="3.4699999999999989"/>
    <n v="5.0999999999999996"/>
    <n v="0"/>
    <n v="5.0999999999999996"/>
    <n v="4.9850000000000003"/>
    <n v="0.11499999999999932"/>
  </r>
  <r>
    <s v="1447712"/>
    <s v="JCL RIBBON ROOM     / LABOUR HOURS"/>
    <x v="2"/>
    <x v="0"/>
    <n v="5122.95"/>
    <n v="0"/>
    <n v="5122.95"/>
    <n v="5006.22"/>
    <n v="116.72999999999956"/>
    <n v="51"/>
    <n v="0"/>
    <n v="51"/>
    <n v="49.838000000000001"/>
    <n v="1.161999999999999"/>
  </r>
  <r>
    <s v="1447712"/>
    <s v="FOI+RIBJCLEROUXLACHSN34X127ALU750PROMV2"/>
    <x v="3"/>
    <x v="2"/>
    <n v="-31978.03"/>
    <n v="0"/>
    <n v="-31978.03"/>
    <n v="-31978"/>
    <n v="-2.9999999998835847E-2"/>
    <n v="-23175"/>
    <n v="0"/>
    <n v="-23175"/>
    <n v="-23175"/>
    <n v="0"/>
  </r>
  <r>
    <s v="1447712"/>
    <s v="RIB JCLEROUX LACHSN PROMO"/>
    <x v="4"/>
    <x v="2"/>
    <n v="4859.96"/>
    <n v="4550.4142011834319"/>
    <n v="309.54579881656809"/>
    <n v="4614.12"/>
    <n v="245.84000000000015"/>
    <n v="4084"/>
    <n v="3823.8747534516765"/>
    <n v="260.1252465483235"/>
    <n v="3877.4090000000001"/>
    <n v="206.59099999999989"/>
  </r>
  <r>
    <s v="1447712"/>
    <s v="FOI JCLEROUX LACHSN 34X127ALU750 PROMO"/>
    <x v="4"/>
    <x v="2"/>
    <n v="21863.95"/>
    <n v="21821.576354679804"/>
    <n v="42.373645320196374"/>
    <n v="22148.9"/>
    <n v="-284.95000000000073"/>
    <n v="23220"/>
    <n v="23175"/>
    <n v="45"/>
    <n v="23522.625"/>
    <n v="-302.625"/>
  </r>
  <r>
    <s v="1447714"/>
    <s v=" "/>
    <x v="0"/>
    <x v="0"/>
    <n v="499.92"/>
    <n v="0"/>
    <n v="499.92"/>
    <n v="0"/>
    <n v="499.92"/>
    <n v="0"/>
    <n v="0"/>
    <n v="0"/>
    <n v="0"/>
    <n v="0"/>
  </r>
  <r>
    <s v="1447714"/>
    <s v="JCL RIBBON ROOM     / MACHINE DEPR"/>
    <x v="2"/>
    <x v="0"/>
    <n v="159.9"/>
    <n v="0"/>
    <n v="159.9"/>
    <n v="163.22"/>
    <n v="-3.3199999999999932"/>
    <n v="13.62"/>
    <n v="0"/>
    <n v="13.62"/>
    <n v="13.904"/>
    <n v="-0.2840000000000007"/>
  </r>
  <r>
    <s v="1447714"/>
    <s v="JCL RIBBON ROOM     / MACHINE HOUR"/>
    <x v="2"/>
    <x v="0"/>
    <n v="410.51"/>
    <n v="0"/>
    <n v="410.51"/>
    <n v="419.06"/>
    <n v="-8.5500000000000114"/>
    <n v="13.62"/>
    <n v="0"/>
    <n v="13.62"/>
    <n v="13.904"/>
    <n v="-0.2840000000000007"/>
  </r>
  <r>
    <s v="1447714"/>
    <s v="JCL RIBBON ROOM     / LABOUR HOURS"/>
    <x v="2"/>
    <x v="0"/>
    <n v="13681.29"/>
    <n v="0"/>
    <n v="13681.29"/>
    <n v="13963.4"/>
    <n v="-282.10999999999876"/>
    <n v="136.19999999999999"/>
    <n v="0"/>
    <n v="136.19999999999999"/>
    <n v="139.00800000000001"/>
    <n v="-2.8080000000000211"/>
  </r>
  <r>
    <s v="1447714"/>
    <s v="FOI+RIBJCLEROUXLEDOMN34X127ALU750PROMOV2"/>
    <x v="3"/>
    <x v="2"/>
    <n v="-89193.51"/>
    <n v="0"/>
    <n v="-89193.51"/>
    <n v="-89193.44"/>
    <n v="-6.9999999992433004E-2"/>
    <n v="-64640"/>
    <n v="0"/>
    <n v="-64640"/>
    <n v="-64640"/>
    <n v="0"/>
  </r>
  <r>
    <s v="1447714"/>
    <s v="LAB 100X125MM 160C  S/ADH OUTER CTN"/>
    <x v="4"/>
    <x v="2"/>
    <n v="199.36"/>
    <n v="0"/>
    <n v="199.36"/>
    <n v="0"/>
    <n v="199.36"/>
    <n v="2000"/>
    <n v="0"/>
    <n v="2000"/>
    <n v="0"/>
    <n v="2000"/>
  </r>
  <r>
    <s v="1447714"/>
    <s v="RIB JCLEROUX  LEDOMN PROMO"/>
    <x v="4"/>
    <x v="2"/>
    <n v="13226.85"/>
    <n v="12692.06114398422"/>
    <n v="534.78885601578077"/>
    <n v="12869.75"/>
    <n v="357.10000000000036"/>
    <n v="11115"/>
    <n v="10665.599605522682"/>
    <n v="449.4003944773176"/>
    <n v="10814.918"/>
    <n v="300.08200000000033"/>
  </r>
  <r>
    <s v="1447714"/>
    <s v="FOI JCLEROUX LEDOMN 34X127 ALU750PROMOV2"/>
    <x v="4"/>
    <x v="2"/>
    <n v="61015.68"/>
    <n v="60865.02463054187"/>
    <n v="150.65536945813074"/>
    <n v="61778"/>
    <n v="-762.31999999999971"/>
    <n v="64800"/>
    <n v="64640"/>
    <n v="160"/>
    <n v="65609.600000000006"/>
    <n v="-809.60000000000582"/>
  </r>
  <r>
    <s v="1447797"/>
    <s v=" "/>
    <x v="0"/>
    <x v="0"/>
    <n v="103.77"/>
    <n v="0"/>
    <n v="103.77"/>
    <n v="0"/>
    <n v="103.77"/>
    <n v="0"/>
    <n v="0"/>
    <n v="0"/>
    <n v="0"/>
    <n v="0"/>
  </r>
  <r>
    <s v="1447797"/>
    <s v="JCL RIBBON ROOM     / MACHINE DEPR"/>
    <x v="2"/>
    <x v="0"/>
    <n v="19.96"/>
    <n v="0"/>
    <n v="19.96"/>
    <n v="19.66"/>
    <n v="0.30000000000000071"/>
    <n v="1.7"/>
    <n v="0"/>
    <n v="1.7"/>
    <n v="1.675"/>
    <n v="2.4999999999999911E-2"/>
  </r>
  <r>
    <s v="1447797"/>
    <s v="JCL RIBBON ROOM     / MACHINE HOUR"/>
    <x v="2"/>
    <x v="0"/>
    <n v="51.24"/>
    <n v="0"/>
    <n v="51.24"/>
    <n v="50.47"/>
    <n v="0.77000000000000313"/>
    <n v="1.7"/>
    <n v="0"/>
    <n v="1.7"/>
    <n v="1.675"/>
    <n v="2.4999999999999911E-2"/>
  </r>
  <r>
    <s v="1447797"/>
    <s v="JCL RIBBON ROOM     / LABOUR HOURS"/>
    <x v="2"/>
    <x v="0"/>
    <n v="1707.65"/>
    <n v="0"/>
    <n v="1707.65"/>
    <n v="1681.7"/>
    <n v="25.950000000000045"/>
    <n v="17"/>
    <n v="0"/>
    <n v="17"/>
    <n v="16.742000000000001"/>
    <n v="0.25799999999999912"/>
  </r>
  <r>
    <s v="1447797"/>
    <s v="FOI+RIBJCLEROUXLAFLEUR34X127ALU750PROMV2"/>
    <x v="3"/>
    <x v="2"/>
    <n v="-10742.13"/>
    <n v="0"/>
    <n v="-10742.13"/>
    <n v="-10742.12"/>
    <n v="-9.9999999983992893E-3"/>
    <n v="-7785"/>
    <n v="0"/>
    <n v="-7785"/>
    <n v="-7785"/>
    <n v="0"/>
  </r>
  <r>
    <s v="1447797"/>
    <s v="RIB JCLEROUX LA FLEUR  PROMO"/>
    <x v="4"/>
    <x v="2"/>
    <n v="1529.15"/>
    <n v="1528.5798816568047"/>
    <n v="0.57011834319541776"/>
    <n v="1549.98"/>
    <n v="-20.829999999999927"/>
    <n v="1285"/>
    <n v="1284.5246548323471"/>
    <n v="0.47534516765290391"/>
    <n v="1302.508"/>
    <n v="-17.508000000000038"/>
  </r>
  <r>
    <s v="1447797"/>
    <s v="FOIJCLEROUXLAFLEUR34X127ALU750SLVPROMOV2"/>
    <x v="4"/>
    <x v="2"/>
    <n v="7330.36"/>
    <n v="7330.3546798029556"/>
    <n v="5.3201970440568402E-3"/>
    <n v="7440.31"/>
    <n v="-109.95000000000073"/>
    <n v="7785"/>
    <n v="7785"/>
    <n v="0"/>
    <n v="7901.7749999999996"/>
    <n v="-116.77499999999964"/>
  </r>
  <r>
    <s v="1447798"/>
    <s v=" "/>
    <x v="0"/>
    <x v="0"/>
    <n v="64.14"/>
    <n v="0"/>
    <n v="64.14"/>
    <n v="0"/>
    <n v="64.14"/>
    <n v="0"/>
    <n v="0"/>
    <n v="0"/>
    <n v="0"/>
    <n v="0"/>
  </r>
  <r>
    <s v="1447798"/>
    <s v="JCL RIBBON ROOM     / MACHINE DEPR"/>
    <x v="2"/>
    <x v="0"/>
    <n v="7.63"/>
    <n v="0"/>
    <n v="7.63"/>
    <n v="7.76"/>
    <n v="-0.12999999999999989"/>
    <n v="0.65"/>
    <n v="0"/>
    <n v="0.65"/>
    <n v="0.66100000000000003"/>
    <n v="-1.100000000000001E-2"/>
  </r>
  <r>
    <s v="1447798"/>
    <s v="JCL RIBBON ROOM     / MACHINE HOUR"/>
    <x v="2"/>
    <x v="0"/>
    <n v="19.59"/>
    <n v="0"/>
    <n v="19.59"/>
    <n v="19.940000000000001"/>
    <n v="-0.35000000000000142"/>
    <n v="0.65"/>
    <n v="0"/>
    <n v="0.65"/>
    <n v="0.66100000000000003"/>
    <n v="-1.100000000000001E-2"/>
  </r>
  <r>
    <s v="1447798"/>
    <s v="JCL RIBBON ROOM     / LABOUR HOURS"/>
    <x v="2"/>
    <x v="0"/>
    <n v="652.92999999999995"/>
    <n v="0"/>
    <n v="652.92999999999995"/>
    <n v="664.26"/>
    <n v="-11.330000000000041"/>
    <n v="6.5"/>
    <n v="0"/>
    <n v="6.5"/>
    <n v="6.6130000000000004"/>
    <n v="-0.11300000000000043"/>
  </r>
  <r>
    <s v="1447798"/>
    <s v="FOI+RIBJCLEROUXLAFLEUR34X127ALU750PROMV2"/>
    <x v="3"/>
    <x v="2"/>
    <n v="-4243.04"/>
    <n v="0"/>
    <n v="-4243.04"/>
    <n v="-4243.04"/>
    <n v="0"/>
    <n v="-3075"/>
    <n v="0"/>
    <n v="-3075"/>
    <n v="-3075"/>
    <n v="0"/>
  </r>
  <r>
    <s v="1447798"/>
    <s v="RIB JCLEROUX LA FLEUR  PROMO"/>
    <x v="4"/>
    <x v="2"/>
    <n v="603.33000000000004"/>
    <n v="603.77712031558178"/>
    <n v="-0.44712031558174203"/>
    <n v="612.23"/>
    <n v="-8.8999999999999773"/>
    <n v="507"/>
    <n v="507.37475345167644"/>
    <n v="-0.37475345167644036"/>
    <n v="514.47799999999995"/>
    <n v="-7.4779999999999518"/>
  </r>
  <r>
    <s v="1447798"/>
    <s v="FOIJCLEROUXLAFLEUR34X127ALU750SLVPROMOV2"/>
    <x v="4"/>
    <x v="2"/>
    <n v="2895.42"/>
    <n v="2895.4187192118225"/>
    <n v="1.2807881776097929E-3"/>
    <n v="2938.85"/>
    <n v="-43.429999999999836"/>
    <n v="3075"/>
    <n v="3075"/>
    <n v="0"/>
    <n v="3121.125"/>
    <n v="-46.125"/>
  </r>
  <r>
    <s v="1447800"/>
    <s v=" "/>
    <x v="0"/>
    <x v="0"/>
    <n v="522.54999999999995"/>
    <n v="0"/>
    <n v="522.54999999999995"/>
    <n v="0"/>
    <n v="522.54999999999995"/>
    <n v="0"/>
    <n v="0"/>
    <n v="0"/>
    <n v="0"/>
    <n v="0"/>
  </r>
  <r>
    <s v="1447800"/>
    <s v="JCL RIBBON ROOM     / MACHINE DEPR"/>
    <x v="2"/>
    <x v="0"/>
    <n v="47.9"/>
    <n v="0"/>
    <n v="47.9"/>
    <n v="51.36"/>
    <n v="-3.4600000000000009"/>
    <n v="4.08"/>
    <n v="0"/>
    <n v="4.08"/>
    <n v="4.375"/>
    <n v="-0.29499999999999993"/>
  </r>
  <r>
    <s v="1447800"/>
    <s v="JCL RIBBON ROOM     / MACHINE HOUR"/>
    <x v="2"/>
    <x v="0"/>
    <n v="122.97"/>
    <n v="0"/>
    <n v="122.97"/>
    <n v="131.86000000000001"/>
    <n v="-8.8900000000000148"/>
    <n v="4.08"/>
    <n v="0"/>
    <n v="4.08"/>
    <n v="4.375"/>
    <n v="-0.29499999999999993"/>
  </r>
  <r>
    <s v="1447800"/>
    <s v="JCL RIBBON ROOM     / LABOUR HOURS"/>
    <x v="2"/>
    <x v="0"/>
    <n v="4098.3599999999997"/>
    <n v="0"/>
    <n v="4098.3599999999997"/>
    <n v="4393.8100000000004"/>
    <n v="-295.45000000000073"/>
    <n v="40.799999999999997"/>
    <n v="0"/>
    <n v="40.799999999999997"/>
    <n v="43.741"/>
    <n v="-2.9410000000000025"/>
  </r>
  <r>
    <s v="1447800"/>
    <s v="FOI+RIB JCLEROUX LACHSN 34X127 ALU 750V6"/>
    <x v="3"/>
    <x v="2"/>
    <n v="-19226.59"/>
    <n v="0"/>
    <n v="-19226.59"/>
    <n v="-19226.59"/>
    <n v="0"/>
    <n v="-20340"/>
    <n v="0"/>
    <n v="-20340"/>
    <n v="-20340"/>
    <n v="0"/>
  </r>
  <r>
    <s v="1447800"/>
    <s v="RIB JCLEROUX      CAMEL/GLD V3"/>
    <x v="4"/>
    <x v="2"/>
    <n v="1818.31"/>
    <n v="1818.3727810650887"/>
    <n v="-6.2781065088756804E-2"/>
    <n v="1843.83"/>
    <n v="-25.519999999999982"/>
    <n v="3356"/>
    <n v="3356.0996055226824"/>
    <n v="-9.9605522682395531E-2"/>
    <n v="3403.085"/>
    <n v="-47.085000000000036"/>
  </r>
  <r>
    <s v="1447800"/>
    <s v="FOI JCLEROUX LACHSN 34X127 ALU 750 REDV6"/>
    <x v="4"/>
    <x v="2"/>
    <n v="12616.5"/>
    <n v="12616.492610837438"/>
    <n v="7.3891625615942758E-3"/>
    <n v="12805.74"/>
    <n v="-189.23999999999978"/>
    <n v="20340"/>
    <n v="20339.999999999996"/>
    <n v="3.637978807091713E-12"/>
    <n v="20645.099999999999"/>
    <n v="-305.099999999998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9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G19" firstHeaderRow="0" firstDataRow="1" firstDataCol="1"/>
  <pivotFields count="16">
    <pivotField showAll="0"/>
    <pivotField showAll="0">
      <items count="521">
        <item x="0"/>
        <item x="36"/>
        <item x="18"/>
        <item x="58"/>
        <item x="293"/>
        <item x="286"/>
        <item x="35"/>
        <item x="81"/>
        <item x="45"/>
        <item x="257"/>
        <item x="362"/>
        <item x="369"/>
        <item x="29"/>
        <item x="32"/>
        <item x="24"/>
        <item x="488"/>
        <item x="405"/>
        <item x="46"/>
        <item x="89"/>
        <item x="96"/>
        <item x="103"/>
        <item x="489"/>
        <item x="189"/>
        <item x="248"/>
        <item x="221"/>
        <item x="27"/>
        <item x="275"/>
        <item x="19"/>
        <item x="214"/>
        <item x="59"/>
        <item x="72"/>
        <item x="30"/>
        <item x="168"/>
        <item x="466"/>
        <item x="187"/>
        <item x="185"/>
        <item x="33"/>
        <item x="258"/>
        <item x="25"/>
        <item x="204"/>
        <item x="82"/>
        <item x="202"/>
        <item x="353"/>
        <item x="97"/>
        <item x="90"/>
        <item x="268"/>
        <item x="98"/>
        <item x="104"/>
        <item x="372"/>
        <item x="20"/>
        <item x="44"/>
        <item x="167"/>
        <item x="350"/>
        <item x="263"/>
        <item x="403"/>
        <item x="17"/>
        <item x="321"/>
        <item x="337"/>
        <item x="404"/>
        <item x="23"/>
        <item x="42"/>
        <item x="88"/>
        <item x="95"/>
        <item x="436"/>
        <item x="246"/>
        <item x="315"/>
        <item x="283"/>
        <item x="112"/>
        <item x="518"/>
        <item x="274"/>
        <item x="410"/>
        <item x="16"/>
        <item x="290"/>
        <item x="295"/>
        <item x="361"/>
        <item x="51"/>
        <item x="213"/>
        <item x="229"/>
        <item x="237"/>
        <item x="63"/>
        <item x="302"/>
        <item x="368"/>
        <item x="57"/>
        <item x="220"/>
        <item x="71"/>
        <item x="388"/>
        <item x="420"/>
        <item x="174"/>
        <item x="170"/>
        <item x="165"/>
        <item x="184"/>
        <item x="254"/>
        <item x="146"/>
        <item x="128"/>
        <item x="153"/>
        <item x="139"/>
        <item x="79"/>
        <item x="331"/>
        <item x="399"/>
        <item x="511"/>
        <item x="397"/>
        <item x="395"/>
        <item x="515"/>
        <item x="513"/>
        <item x="429"/>
        <item x="392"/>
        <item x="324"/>
        <item x="323"/>
        <item x="266"/>
        <item x="264"/>
        <item x="43"/>
        <item x="87"/>
        <item x="247"/>
        <item x="197"/>
        <item x="312"/>
        <item x="285"/>
        <item x="241"/>
        <item x="502"/>
        <item x="201"/>
        <item x="292"/>
        <item x="208"/>
        <item x="206"/>
        <item x="325"/>
        <item x="226"/>
        <item x="316"/>
        <item x="234"/>
        <item x="300"/>
        <item x="195"/>
        <item x="193"/>
        <item x="238"/>
        <item x="240"/>
        <item x="506"/>
        <item x="411"/>
        <item x="386"/>
        <item x="338"/>
        <item x="109"/>
        <item x="340"/>
        <item x="308"/>
        <item x="199"/>
        <item x="205"/>
        <item x="504"/>
        <item x="117"/>
        <item x="166"/>
        <item x="183"/>
        <item x="256"/>
        <item x="127"/>
        <item x="147"/>
        <item x="379"/>
        <item x="138"/>
        <item x="421"/>
        <item x="154"/>
        <item x="385"/>
        <item x="80"/>
        <item x="332"/>
        <item x="200"/>
        <item x="360"/>
        <item x="15"/>
        <item x="207"/>
        <item x="56"/>
        <item x="367"/>
        <item x="336"/>
        <item x="408"/>
        <item x="70"/>
        <item x="339"/>
        <item x="219"/>
        <item x="501"/>
        <item x="503"/>
        <item x="505"/>
        <item x="444"/>
        <item x="242"/>
        <item x="261"/>
        <item x="259"/>
        <item x="260"/>
        <item x="6"/>
        <item x="5"/>
        <item x="4"/>
        <item x="192"/>
        <item x="190"/>
        <item x="191"/>
        <item x="309"/>
        <item x="468"/>
        <item x="448"/>
        <item x="270"/>
        <item x="276"/>
        <item x="509"/>
        <item x="398"/>
        <item x="406"/>
        <item x="287"/>
        <item x="294"/>
        <item x="355"/>
        <item x="47"/>
        <item x="9"/>
        <item x="497"/>
        <item x="512"/>
        <item x="396"/>
        <item x="469"/>
        <item x="458"/>
        <item x="209"/>
        <item x="389"/>
        <item x="222"/>
        <item x="230"/>
        <item x="363"/>
        <item x="484"/>
        <item x="370"/>
        <item x="52"/>
        <item x="60"/>
        <item x="343"/>
        <item x="296"/>
        <item x="454"/>
        <item x="341"/>
        <item x="485"/>
        <item x="514"/>
        <item x="394"/>
        <item x="301"/>
        <item x="467"/>
        <item x="215"/>
        <item x="427"/>
        <item x="105"/>
        <item x="113"/>
        <item x="387"/>
        <item x="64"/>
        <item x="460"/>
        <item x="303"/>
        <item x="479"/>
        <item x="519"/>
        <item x="476"/>
        <item x="333"/>
        <item x="83"/>
        <item x="91"/>
        <item x="239"/>
        <item x="99"/>
        <item x="48"/>
        <item x="510"/>
        <item x="277"/>
        <item x="39"/>
        <item x="40"/>
        <item x="38"/>
        <item x="85"/>
        <item x="84"/>
        <item x="354"/>
        <item x="86"/>
        <item x="93"/>
        <item x="269"/>
        <item x="92"/>
        <item x="94"/>
        <item x="101"/>
        <item x="102"/>
        <item x="373"/>
        <item x="100"/>
        <item x="244"/>
        <item x="245"/>
        <item x="243"/>
        <item x="313"/>
        <item x="314"/>
        <item x="311"/>
        <item x="273"/>
        <item x="278"/>
        <item x="281"/>
        <item x="284"/>
        <item x="346"/>
        <item x="407"/>
        <item x="409"/>
        <item x="271"/>
        <item x="272"/>
        <item x="358"/>
        <item x="359"/>
        <item x="356"/>
        <item x="288"/>
        <item x="289"/>
        <item x="291"/>
        <item x="49"/>
        <item x="490"/>
        <item x="10"/>
        <item x="12"/>
        <item x="13"/>
        <item x="211"/>
        <item x="212"/>
        <item x="210"/>
        <item x="390"/>
        <item x="391"/>
        <item x="393"/>
        <item x="224"/>
        <item x="426"/>
        <item x="225"/>
        <item x="227"/>
        <item x="228"/>
        <item x="235"/>
        <item x="233"/>
        <item x="236"/>
        <item x="232"/>
        <item x="371"/>
        <item x="364"/>
        <item x="365"/>
        <item x="366"/>
        <item x="455"/>
        <item x="297"/>
        <item x="298"/>
        <item x="299"/>
        <item x="61"/>
        <item x="342"/>
        <item x="53"/>
        <item x="486"/>
        <item x="62"/>
        <item x="54"/>
        <item x="55"/>
        <item x="217"/>
        <item x="492"/>
        <item x="218"/>
        <item x="493"/>
        <item x="216"/>
        <item x="438"/>
        <item x="428"/>
        <item x="439"/>
        <item x="491"/>
        <item x="107"/>
        <item x="110"/>
        <item x="108"/>
        <item x="111"/>
        <item x="118"/>
        <item x="115"/>
        <item x="116"/>
        <item x="119"/>
        <item x="304"/>
        <item x="477"/>
        <item x="307"/>
        <item x="478"/>
        <item x="305"/>
        <item x="306"/>
        <item x="461"/>
        <item x="66"/>
        <item x="65"/>
        <item x="69"/>
        <item x="480"/>
        <item x="67"/>
        <item x="462"/>
        <item x="68"/>
        <item x="498"/>
        <item x="334"/>
        <item x="335"/>
        <item x="453"/>
        <item x="496"/>
        <item x="418"/>
        <item x="419"/>
        <item x="500"/>
        <item x="499"/>
        <item x="417"/>
        <item x="473"/>
        <item x="432"/>
        <item x="433"/>
        <item x="431"/>
        <item x="457"/>
        <item x="451"/>
        <item x="470"/>
        <item x="452"/>
        <item x="471"/>
        <item x="450"/>
        <item x="160"/>
        <item x="171"/>
        <item x="176"/>
        <item x="161"/>
        <item x="173"/>
        <item x="443"/>
        <item x="177"/>
        <item x="163"/>
        <item x="164"/>
        <item x="465"/>
        <item x="464"/>
        <item x="180"/>
        <item x="423"/>
        <item x="181"/>
        <item x="508"/>
        <item x="179"/>
        <item x="182"/>
        <item x="253"/>
        <item x="251"/>
        <item x="250"/>
        <item x="145"/>
        <item x="143"/>
        <item x="144"/>
        <item x="126"/>
        <item x="131"/>
        <item x="124"/>
        <item x="122"/>
        <item x="130"/>
        <item x="125"/>
        <item x="377"/>
        <item x="378"/>
        <item x="376"/>
        <item x="382"/>
        <item x="375"/>
        <item x="152"/>
        <item x="151"/>
        <item x="437"/>
        <item x="150"/>
        <item x="136"/>
        <item x="137"/>
        <item x="157"/>
        <item x="135"/>
        <item x="156"/>
        <item x="134"/>
        <item x="383"/>
        <item x="384"/>
        <item x="74"/>
        <item x="77"/>
        <item x="330"/>
        <item x="447"/>
        <item x="327"/>
        <item x="329"/>
        <item x="445"/>
        <item x="412"/>
        <item x="446"/>
        <item x="328"/>
        <item x="381"/>
        <item x="415"/>
        <item x="76"/>
        <item x="483"/>
        <item x="482"/>
        <item x="495"/>
        <item x="416"/>
        <item x="472"/>
        <item x="430"/>
        <item x="449"/>
        <item x="456"/>
        <item x="169"/>
        <item x="442"/>
        <item x="158"/>
        <item x="175"/>
        <item x="463"/>
        <item x="422"/>
        <item x="178"/>
        <item x="507"/>
        <item x="2"/>
        <item x="3"/>
        <item x="1"/>
        <item x="7"/>
        <item x="8"/>
        <item x="142"/>
        <item x="11"/>
        <item x="37"/>
        <item x="75"/>
        <item x="279"/>
        <item x="357"/>
        <item x="123"/>
        <item x="50"/>
        <item x="172"/>
        <item x="249"/>
        <item x="129"/>
        <item x="120"/>
        <item x="140"/>
        <item x="374"/>
        <item x="380"/>
        <item x="132"/>
        <item x="155"/>
        <item x="148"/>
        <item x="196"/>
        <item x="198"/>
        <item x="194"/>
        <item x="255"/>
        <item x="280"/>
        <item x="252"/>
        <item x="282"/>
        <item x="73"/>
        <item x="481"/>
        <item x="494"/>
        <item x="435"/>
        <item x="516"/>
        <item x="459"/>
        <item x="414"/>
        <item x="441"/>
        <item x="344"/>
        <item x="345"/>
        <item x="487"/>
        <item x="188"/>
        <item x="310"/>
        <item x="322"/>
        <item x="223"/>
        <item x="26"/>
        <item x="231"/>
        <item x="318"/>
        <item x="114"/>
        <item x="106"/>
        <item x="424"/>
        <item x="425"/>
        <item x="28"/>
        <item x="186"/>
        <item x="352"/>
        <item x="351"/>
        <item x="348"/>
        <item x="347"/>
        <item x="475"/>
        <item x="474"/>
        <item x="31"/>
        <item x="413"/>
        <item x="21"/>
        <item x="400"/>
        <item x="141"/>
        <item x="267"/>
        <item x="121"/>
        <item x="34"/>
        <item x="203"/>
        <item x="149"/>
        <item x="133"/>
        <item x="22"/>
        <item x="326"/>
        <item x="41"/>
        <item x="517"/>
        <item x="14"/>
        <item x="319"/>
        <item x="320"/>
        <item x="401"/>
        <item x="162"/>
        <item x="159"/>
        <item x="349"/>
        <item x="402"/>
        <item x="265"/>
        <item x="440"/>
        <item x="434"/>
        <item x="262"/>
        <item x="317"/>
        <item x="78"/>
        <item t="default"/>
      </items>
    </pivotField>
    <pivotField axis="axisRow" showAll="0">
      <items count="6">
        <item x="2"/>
        <item x="4"/>
        <item x="3"/>
        <item x="1"/>
        <item x="0"/>
        <item t="default"/>
      </items>
    </pivotField>
    <pivotField axis="axisRow" showAll="0">
      <items count="7">
        <item x="0"/>
        <item x="1"/>
        <item x="5"/>
        <item x="2"/>
        <item x="3"/>
        <item x="4"/>
        <item t="default"/>
      </items>
    </pivotField>
    <pivotField dataField="1" numFmtId="3" showAll="0"/>
    <pivotField dataField="1" numFmtId="3" showAll="0"/>
    <pivotField numFmtId="3" showAll="0"/>
    <pivotField numFmtId="3" showAll="0"/>
    <pivotField numFmtId="3" showAll="0"/>
    <pivotField dataField="1" numFmtId="3" showAll="0"/>
    <pivotField dataField="1" numFmtId="3" showAll="0"/>
    <pivotField numFmtId="3" showAll="0"/>
    <pivotField numFmtId="3" showAll="0"/>
    <pivotField numFmtId="3" showAll="0"/>
    <pivotField dataField="1" dragToRow="0" dragToCol="0" dragToPage="0" showAll="0" defaultSubtotal="0"/>
    <pivotField dataField="1" dragToRow="0" dragToCol="0" dragToPage="0" showAll="0" defaultSubtotal="0"/>
  </pivotFields>
  <rowFields count="2">
    <field x="2"/>
    <field x="3"/>
  </rowFields>
  <rowItems count="16">
    <i>
      <x/>
    </i>
    <i r="1">
      <x/>
    </i>
    <i>
      <x v="1"/>
    </i>
    <i r="1">
      <x v="2"/>
    </i>
    <i r="1">
      <x v="3"/>
    </i>
    <i r="1">
      <x v="4"/>
    </i>
    <i r="1">
      <x v="5"/>
    </i>
    <i>
      <x v="2"/>
    </i>
    <i r="1">
      <x v="1"/>
    </i>
    <i r="1">
      <x v="2"/>
    </i>
    <i r="1">
      <x v="3"/>
    </i>
    <i>
      <x v="3"/>
    </i>
    <i r="1">
      <x/>
    </i>
    <i>
      <x v="4"/>
    </i>
    <i r="1">
      <x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BOM Qty" fld="10" baseField="0" baseItem="0"/>
    <dataField name="Sum of Actual Qty" fld="9" baseField="0" baseItem="0"/>
    <dataField name="Sum of Calc Act vs BOM Qty Trend" fld="14" baseField="0" baseItem="0" numFmtId="3"/>
    <dataField name="Sum of BOM Cost" fld="5" baseField="0" baseItem="0"/>
    <dataField name="Sum of Actual Cost" fld="4" baseField="0" baseItem="0"/>
    <dataField name="Sum of Calc Act vs BOM Cost Trend" fld="15" baseField="0" baseItem="0" numFmtId="3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0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G20" firstHeaderRow="0" firstDataRow="1" firstDataCol="1"/>
  <pivotFields count="16">
    <pivotField showAll="0"/>
    <pivotField showAll="0"/>
    <pivotField axis="axisRow" showAll="0">
      <items count="6">
        <item x="2"/>
        <item x="4"/>
        <item x="3"/>
        <item x="1"/>
        <item x="0"/>
        <item t="default"/>
      </items>
    </pivotField>
    <pivotField axis="axisRow" showAll="0">
      <items count="7">
        <item x="0"/>
        <item x="4"/>
        <item x="1"/>
        <item x="2"/>
        <item x="3"/>
        <item x="5"/>
        <item t="default"/>
      </items>
    </pivotField>
    <pivotField dataField="1" numFmtId="3" showAll="0"/>
    <pivotField dataField="1" numFmtId="3" showAll="0"/>
    <pivotField numFmtId="3" showAll="0"/>
    <pivotField numFmtId="3" showAll="0"/>
    <pivotField numFmtId="3" showAll="0"/>
    <pivotField dataField="1" numFmtId="3" showAll="0"/>
    <pivotField dataField="1" numFmtId="3" showAll="0"/>
    <pivotField numFmtId="3" showAll="0"/>
    <pivotField numFmtId="3" showAll="0"/>
    <pivotField numFmtId="3" showAll="0"/>
    <pivotField dataField="1" dragToRow="0" dragToCol="0" dragToPage="0" showAll="0" defaultSubtotal="0"/>
    <pivotField dataField="1" dragToRow="0" dragToCol="0" dragToPage="0" showAll="0" defaultSubtotal="0"/>
  </pivotFields>
  <rowFields count="2">
    <field x="2"/>
    <field x="3"/>
  </rowFields>
  <rowItems count="17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>
      <x v="2"/>
    </i>
    <i r="1">
      <x v="1"/>
    </i>
    <i r="1">
      <x v="2"/>
    </i>
    <i r="1">
      <x v="3"/>
    </i>
    <i>
      <x v="3"/>
    </i>
    <i r="1">
      <x/>
    </i>
    <i>
      <x v="4"/>
    </i>
    <i r="1">
      <x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BOM Qty" fld="10" baseField="0" baseItem="0"/>
    <dataField name="Sum of Actual Qty" fld="9" baseField="0" baseItem="0"/>
    <dataField name="Sum of Calc Act vs BOM Qty Trend" fld="14" baseField="0" baseItem="0" numFmtId="3"/>
    <dataField name="Sum of BOM Cost" fld="5" baseField="0" baseItem="0"/>
    <dataField name="Sum of Actual Cost" fld="4" baseField="0" baseItem="0"/>
    <dataField name="Sum of Calc Act vs BOM Cost Trend" fld="15" baseField="0" baseItem="0" numFmtId="3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hyperlink" Target="http://brandcrafters.dnetza.net/cs10/llisapi.dll/open/365724911" TargetMode="External"/><Relationship Id="rId1" Type="http://schemas.openxmlformats.org/officeDocument/2006/relationships/hyperlink" Target="http://brandcrafters.dnetza.net/cs10/llisapi.dll/open/342539253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90"/>
  <sheetViews>
    <sheetView showGridLines="0" tabSelected="1" zoomScale="70" zoomScaleNormal="70" workbookViewId="0">
      <selection activeCell="C10" sqref="C10"/>
    </sheetView>
  </sheetViews>
  <sheetFormatPr defaultRowHeight="15" x14ac:dyDescent="0.25"/>
  <sheetData>
    <row r="2" spans="2:2" s="490" customFormat="1" ht="21" x14ac:dyDescent="0.35">
      <c r="B2" s="490" t="s">
        <v>2252</v>
      </c>
    </row>
    <row r="4" spans="2:2" s="490" customFormat="1" ht="21" x14ac:dyDescent="0.35">
      <c r="B4" s="490" t="s">
        <v>2253</v>
      </c>
    </row>
    <row r="61" spans="10:19" ht="26.25" x14ac:dyDescent="0.4">
      <c r="M61" s="358" t="s">
        <v>2251</v>
      </c>
    </row>
    <row r="62" spans="10:19" ht="15.75" thickBot="1" x14ac:dyDescent="0.3">
      <c r="K62" s="482"/>
      <c r="L62" s="482"/>
      <c r="M62" s="482"/>
      <c r="N62" s="482"/>
      <c r="O62" s="482"/>
      <c r="P62" s="482"/>
      <c r="Q62" s="482"/>
      <c r="R62" s="482"/>
      <c r="S62" s="482"/>
    </row>
    <row r="63" spans="10:19" x14ac:dyDescent="0.25">
      <c r="J63" s="359"/>
    </row>
    <row r="67" spans="20:20" ht="26.25" x14ac:dyDescent="0.4">
      <c r="T67" s="358" t="s">
        <v>2206</v>
      </c>
    </row>
    <row r="90" spans="12:12" ht="26.25" x14ac:dyDescent="0.4">
      <c r="L90" s="358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S89"/>
  <sheetViews>
    <sheetView workbookViewId="0">
      <selection activeCell="H110" sqref="H110"/>
    </sheetView>
  </sheetViews>
  <sheetFormatPr defaultColWidth="11.42578125" defaultRowHeight="15" outlineLevelRow="1" x14ac:dyDescent="0.25"/>
  <cols>
    <col min="1" max="1" width="18.5703125" customWidth="1"/>
    <col min="2" max="2" width="15.5703125" customWidth="1"/>
    <col min="3" max="3" width="4.5703125" customWidth="1"/>
    <col min="4" max="4" width="15.140625" bestFit="1" customWidth="1"/>
    <col min="5" max="5" width="2.5703125" customWidth="1"/>
    <col min="6" max="6" width="3.5703125" customWidth="1"/>
    <col min="7" max="19" width="18.5703125" customWidth="1"/>
    <col min="257" max="257" width="18.5703125" customWidth="1"/>
    <col min="258" max="258" width="15.5703125" customWidth="1"/>
    <col min="259" max="260" width="4.5703125" customWidth="1"/>
    <col min="261" max="261" width="2.5703125" customWidth="1"/>
    <col min="262" max="262" width="3.5703125" customWidth="1"/>
    <col min="263" max="275" width="18.5703125" customWidth="1"/>
    <col min="513" max="513" width="18.5703125" customWidth="1"/>
    <col min="514" max="514" width="15.5703125" customWidth="1"/>
    <col min="515" max="516" width="4.5703125" customWidth="1"/>
    <col min="517" max="517" width="2.5703125" customWidth="1"/>
    <col min="518" max="518" width="3.5703125" customWidth="1"/>
    <col min="519" max="531" width="18.5703125" customWidth="1"/>
    <col min="769" max="769" width="18.5703125" customWidth="1"/>
    <col min="770" max="770" width="15.5703125" customWidth="1"/>
    <col min="771" max="772" width="4.5703125" customWidth="1"/>
    <col min="773" max="773" width="2.5703125" customWidth="1"/>
    <col min="774" max="774" width="3.5703125" customWidth="1"/>
    <col min="775" max="787" width="18.5703125" customWidth="1"/>
    <col min="1025" max="1025" width="18.5703125" customWidth="1"/>
    <col min="1026" max="1026" width="15.5703125" customWidth="1"/>
    <col min="1027" max="1028" width="4.5703125" customWidth="1"/>
    <col min="1029" max="1029" width="2.5703125" customWidth="1"/>
    <col min="1030" max="1030" width="3.5703125" customWidth="1"/>
    <col min="1031" max="1043" width="18.5703125" customWidth="1"/>
    <col min="1281" max="1281" width="18.5703125" customWidth="1"/>
    <col min="1282" max="1282" width="15.5703125" customWidth="1"/>
    <col min="1283" max="1284" width="4.5703125" customWidth="1"/>
    <col min="1285" max="1285" width="2.5703125" customWidth="1"/>
    <col min="1286" max="1286" width="3.5703125" customWidth="1"/>
    <col min="1287" max="1299" width="18.5703125" customWidth="1"/>
    <col min="1537" max="1537" width="18.5703125" customWidth="1"/>
    <col min="1538" max="1538" width="15.5703125" customWidth="1"/>
    <col min="1539" max="1540" width="4.5703125" customWidth="1"/>
    <col min="1541" max="1541" width="2.5703125" customWidth="1"/>
    <col min="1542" max="1542" width="3.5703125" customWidth="1"/>
    <col min="1543" max="1555" width="18.5703125" customWidth="1"/>
    <col min="1793" max="1793" width="18.5703125" customWidth="1"/>
    <col min="1794" max="1794" width="15.5703125" customWidth="1"/>
    <col min="1795" max="1796" width="4.5703125" customWidth="1"/>
    <col min="1797" max="1797" width="2.5703125" customWidth="1"/>
    <col min="1798" max="1798" width="3.5703125" customWidth="1"/>
    <col min="1799" max="1811" width="18.5703125" customWidth="1"/>
    <col min="2049" max="2049" width="18.5703125" customWidth="1"/>
    <col min="2050" max="2050" width="15.5703125" customWidth="1"/>
    <col min="2051" max="2052" width="4.5703125" customWidth="1"/>
    <col min="2053" max="2053" width="2.5703125" customWidth="1"/>
    <col min="2054" max="2054" width="3.5703125" customWidth="1"/>
    <col min="2055" max="2067" width="18.5703125" customWidth="1"/>
    <col min="2305" max="2305" width="18.5703125" customWidth="1"/>
    <col min="2306" max="2306" width="15.5703125" customWidth="1"/>
    <col min="2307" max="2308" width="4.5703125" customWidth="1"/>
    <col min="2309" max="2309" width="2.5703125" customWidth="1"/>
    <col min="2310" max="2310" width="3.5703125" customWidth="1"/>
    <col min="2311" max="2323" width="18.5703125" customWidth="1"/>
    <col min="2561" max="2561" width="18.5703125" customWidth="1"/>
    <col min="2562" max="2562" width="15.5703125" customWidth="1"/>
    <col min="2563" max="2564" width="4.5703125" customWidth="1"/>
    <col min="2565" max="2565" width="2.5703125" customWidth="1"/>
    <col min="2566" max="2566" width="3.5703125" customWidth="1"/>
    <col min="2567" max="2579" width="18.5703125" customWidth="1"/>
    <col min="2817" max="2817" width="18.5703125" customWidth="1"/>
    <col min="2818" max="2818" width="15.5703125" customWidth="1"/>
    <col min="2819" max="2820" width="4.5703125" customWidth="1"/>
    <col min="2821" max="2821" width="2.5703125" customWidth="1"/>
    <col min="2822" max="2822" width="3.5703125" customWidth="1"/>
    <col min="2823" max="2835" width="18.5703125" customWidth="1"/>
    <col min="3073" max="3073" width="18.5703125" customWidth="1"/>
    <col min="3074" max="3074" width="15.5703125" customWidth="1"/>
    <col min="3075" max="3076" width="4.5703125" customWidth="1"/>
    <col min="3077" max="3077" width="2.5703125" customWidth="1"/>
    <col min="3078" max="3078" width="3.5703125" customWidth="1"/>
    <col min="3079" max="3091" width="18.5703125" customWidth="1"/>
    <col min="3329" max="3329" width="18.5703125" customWidth="1"/>
    <col min="3330" max="3330" width="15.5703125" customWidth="1"/>
    <col min="3331" max="3332" width="4.5703125" customWidth="1"/>
    <col min="3333" max="3333" width="2.5703125" customWidth="1"/>
    <col min="3334" max="3334" width="3.5703125" customWidth="1"/>
    <col min="3335" max="3347" width="18.5703125" customWidth="1"/>
    <col min="3585" max="3585" width="18.5703125" customWidth="1"/>
    <col min="3586" max="3586" width="15.5703125" customWidth="1"/>
    <col min="3587" max="3588" width="4.5703125" customWidth="1"/>
    <col min="3589" max="3589" width="2.5703125" customWidth="1"/>
    <col min="3590" max="3590" width="3.5703125" customWidth="1"/>
    <col min="3591" max="3603" width="18.5703125" customWidth="1"/>
    <col min="3841" max="3841" width="18.5703125" customWidth="1"/>
    <col min="3842" max="3842" width="15.5703125" customWidth="1"/>
    <col min="3843" max="3844" width="4.5703125" customWidth="1"/>
    <col min="3845" max="3845" width="2.5703125" customWidth="1"/>
    <col min="3846" max="3846" width="3.5703125" customWidth="1"/>
    <col min="3847" max="3859" width="18.5703125" customWidth="1"/>
    <col min="4097" max="4097" width="18.5703125" customWidth="1"/>
    <col min="4098" max="4098" width="15.5703125" customWidth="1"/>
    <col min="4099" max="4100" width="4.5703125" customWidth="1"/>
    <col min="4101" max="4101" width="2.5703125" customWidth="1"/>
    <col min="4102" max="4102" width="3.5703125" customWidth="1"/>
    <col min="4103" max="4115" width="18.5703125" customWidth="1"/>
    <col min="4353" max="4353" width="18.5703125" customWidth="1"/>
    <col min="4354" max="4354" width="15.5703125" customWidth="1"/>
    <col min="4355" max="4356" width="4.5703125" customWidth="1"/>
    <col min="4357" max="4357" width="2.5703125" customWidth="1"/>
    <col min="4358" max="4358" width="3.5703125" customWidth="1"/>
    <col min="4359" max="4371" width="18.5703125" customWidth="1"/>
    <col min="4609" max="4609" width="18.5703125" customWidth="1"/>
    <col min="4610" max="4610" width="15.5703125" customWidth="1"/>
    <col min="4611" max="4612" width="4.5703125" customWidth="1"/>
    <col min="4613" max="4613" width="2.5703125" customWidth="1"/>
    <col min="4614" max="4614" width="3.5703125" customWidth="1"/>
    <col min="4615" max="4627" width="18.5703125" customWidth="1"/>
    <col min="4865" max="4865" width="18.5703125" customWidth="1"/>
    <col min="4866" max="4866" width="15.5703125" customWidth="1"/>
    <col min="4867" max="4868" width="4.5703125" customWidth="1"/>
    <col min="4869" max="4869" width="2.5703125" customWidth="1"/>
    <col min="4870" max="4870" width="3.5703125" customWidth="1"/>
    <col min="4871" max="4883" width="18.5703125" customWidth="1"/>
    <col min="5121" max="5121" width="18.5703125" customWidth="1"/>
    <col min="5122" max="5122" width="15.5703125" customWidth="1"/>
    <col min="5123" max="5124" width="4.5703125" customWidth="1"/>
    <col min="5125" max="5125" width="2.5703125" customWidth="1"/>
    <col min="5126" max="5126" width="3.5703125" customWidth="1"/>
    <col min="5127" max="5139" width="18.5703125" customWidth="1"/>
    <col min="5377" max="5377" width="18.5703125" customWidth="1"/>
    <col min="5378" max="5378" width="15.5703125" customWidth="1"/>
    <col min="5379" max="5380" width="4.5703125" customWidth="1"/>
    <col min="5381" max="5381" width="2.5703125" customWidth="1"/>
    <col min="5382" max="5382" width="3.5703125" customWidth="1"/>
    <col min="5383" max="5395" width="18.5703125" customWidth="1"/>
    <col min="5633" max="5633" width="18.5703125" customWidth="1"/>
    <col min="5634" max="5634" width="15.5703125" customWidth="1"/>
    <col min="5635" max="5636" width="4.5703125" customWidth="1"/>
    <col min="5637" max="5637" width="2.5703125" customWidth="1"/>
    <col min="5638" max="5638" width="3.5703125" customWidth="1"/>
    <col min="5639" max="5651" width="18.5703125" customWidth="1"/>
    <col min="5889" max="5889" width="18.5703125" customWidth="1"/>
    <col min="5890" max="5890" width="15.5703125" customWidth="1"/>
    <col min="5891" max="5892" width="4.5703125" customWidth="1"/>
    <col min="5893" max="5893" width="2.5703125" customWidth="1"/>
    <col min="5894" max="5894" width="3.5703125" customWidth="1"/>
    <col min="5895" max="5907" width="18.5703125" customWidth="1"/>
    <col min="6145" max="6145" width="18.5703125" customWidth="1"/>
    <col min="6146" max="6146" width="15.5703125" customWidth="1"/>
    <col min="6147" max="6148" width="4.5703125" customWidth="1"/>
    <col min="6149" max="6149" width="2.5703125" customWidth="1"/>
    <col min="6150" max="6150" width="3.5703125" customWidth="1"/>
    <col min="6151" max="6163" width="18.5703125" customWidth="1"/>
    <col min="6401" max="6401" width="18.5703125" customWidth="1"/>
    <col min="6402" max="6402" width="15.5703125" customWidth="1"/>
    <col min="6403" max="6404" width="4.5703125" customWidth="1"/>
    <col min="6405" max="6405" width="2.5703125" customWidth="1"/>
    <col min="6406" max="6406" width="3.5703125" customWidth="1"/>
    <col min="6407" max="6419" width="18.5703125" customWidth="1"/>
    <col min="6657" max="6657" width="18.5703125" customWidth="1"/>
    <col min="6658" max="6658" width="15.5703125" customWidth="1"/>
    <col min="6659" max="6660" width="4.5703125" customWidth="1"/>
    <col min="6661" max="6661" width="2.5703125" customWidth="1"/>
    <col min="6662" max="6662" width="3.5703125" customWidth="1"/>
    <col min="6663" max="6675" width="18.5703125" customWidth="1"/>
    <col min="6913" max="6913" width="18.5703125" customWidth="1"/>
    <col min="6914" max="6914" width="15.5703125" customWidth="1"/>
    <col min="6915" max="6916" width="4.5703125" customWidth="1"/>
    <col min="6917" max="6917" width="2.5703125" customWidth="1"/>
    <col min="6918" max="6918" width="3.5703125" customWidth="1"/>
    <col min="6919" max="6931" width="18.5703125" customWidth="1"/>
    <col min="7169" max="7169" width="18.5703125" customWidth="1"/>
    <col min="7170" max="7170" width="15.5703125" customWidth="1"/>
    <col min="7171" max="7172" width="4.5703125" customWidth="1"/>
    <col min="7173" max="7173" width="2.5703125" customWidth="1"/>
    <col min="7174" max="7174" width="3.5703125" customWidth="1"/>
    <col min="7175" max="7187" width="18.5703125" customWidth="1"/>
    <col min="7425" max="7425" width="18.5703125" customWidth="1"/>
    <col min="7426" max="7426" width="15.5703125" customWidth="1"/>
    <col min="7427" max="7428" width="4.5703125" customWidth="1"/>
    <col min="7429" max="7429" width="2.5703125" customWidth="1"/>
    <col min="7430" max="7430" width="3.5703125" customWidth="1"/>
    <col min="7431" max="7443" width="18.5703125" customWidth="1"/>
    <col min="7681" max="7681" width="18.5703125" customWidth="1"/>
    <col min="7682" max="7682" width="15.5703125" customWidth="1"/>
    <col min="7683" max="7684" width="4.5703125" customWidth="1"/>
    <col min="7685" max="7685" width="2.5703125" customWidth="1"/>
    <col min="7686" max="7686" width="3.5703125" customWidth="1"/>
    <col min="7687" max="7699" width="18.5703125" customWidth="1"/>
    <col min="7937" max="7937" width="18.5703125" customWidth="1"/>
    <col min="7938" max="7938" width="15.5703125" customWidth="1"/>
    <col min="7939" max="7940" width="4.5703125" customWidth="1"/>
    <col min="7941" max="7941" width="2.5703125" customWidth="1"/>
    <col min="7942" max="7942" width="3.5703125" customWidth="1"/>
    <col min="7943" max="7955" width="18.5703125" customWidth="1"/>
    <col min="8193" max="8193" width="18.5703125" customWidth="1"/>
    <col min="8194" max="8194" width="15.5703125" customWidth="1"/>
    <col min="8195" max="8196" width="4.5703125" customWidth="1"/>
    <col min="8197" max="8197" width="2.5703125" customWidth="1"/>
    <col min="8198" max="8198" width="3.5703125" customWidth="1"/>
    <col min="8199" max="8211" width="18.5703125" customWidth="1"/>
    <col min="8449" max="8449" width="18.5703125" customWidth="1"/>
    <col min="8450" max="8450" width="15.5703125" customWidth="1"/>
    <col min="8451" max="8452" width="4.5703125" customWidth="1"/>
    <col min="8453" max="8453" width="2.5703125" customWidth="1"/>
    <col min="8454" max="8454" width="3.5703125" customWidth="1"/>
    <col min="8455" max="8467" width="18.5703125" customWidth="1"/>
    <col min="8705" max="8705" width="18.5703125" customWidth="1"/>
    <col min="8706" max="8706" width="15.5703125" customWidth="1"/>
    <col min="8707" max="8708" width="4.5703125" customWidth="1"/>
    <col min="8709" max="8709" width="2.5703125" customWidth="1"/>
    <col min="8710" max="8710" width="3.5703125" customWidth="1"/>
    <col min="8711" max="8723" width="18.5703125" customWidth="1"/>
    <col min="8961" max="8961" width="18.5703125" customWidth="1"/>
    <col min="8962" max="8962" width="15.5703125" customWidth="1"/>
    <col min="8963" max="8964" width="4.5703125" customWidth="1"/>
    <col min="8965" max="8965" width="2.5703125" customWidth="1"/>
    <col min="8966" max="8966" width="3.5703125" customWidth="1"/>
    <col min="8967" max="8979" width="18.5703125" customWidth="1"/>
    <col min="9217" max="9217" width="18.5703125" customWidth="1"/>
    <col min="9218" max="9218" width="15.5703125" customWidth="1"/>
    <col min="9219" max="9220" width="4.5703125" customWidth="1"/>
    <col min="9221" max="9221" width="2.5703125" customWidth="1"/>
    <col min="9222" max="9222" width="3.5703125" customWidth="1"/>
    <col min="9223" max="9235" width="18.5703125" customWidth="1"/>
    <col min="9473" max="9473" width="18.5703125" customWidth="1"/>
    <col min="9474" max="9474" width="15.5703125" customWidth="1"/>
    <col min="9475" max="9476" width="4.5703125" customWidth="1"/>
    <col min="9477" max="9477" width="2.5703125" customWidth="1"/>
    <col min="9478" max="9478" width="3.5703125" customWidth="1"/>
    <col min="9479" max="9491" width="18.5703125" customWidth="1"/>
    <col min="9729" max="9729" width="18.5703125" customWidth="1"/>
    <col min="9730" max="9730" width="15.5703125" customWidth="1"/>
    <col min="9731" max="9732" width="4.5703125" customWidth="1"/>
    <col min="9733" max="9733" width="2.5703125" customWidth="1"/>
    <col min="9734" max="9734" width="3.5703125" customWidth="1"/>
    <col min="9735" max="9747" width="18.5703125" customWidth="1"/>
    <col min="9985" max="9985" width="18.5703125" customWidth="1"/>
    <col min="9986" max="9986" width="15.5703125" customWidth="1"/>
    <col min="9987" max="9988" width="4.5703125" customWidth="1"/>
    <col min="9989" max="9989" width="2.5703125" customWidth="1"/>
    <col min="9990" max="9990" width="3.5703125" customWidth="1"/>
    <col min="9991" max="10003" width="18.5703125" customWidth="1"/>
    <col min="10241" max="10241" width="18.5703125" customWidth="1"/>
    <col min="10242" max="10242" width="15.5703125" customWidth="1"/>
    <col min="10243" max="10244" width="4.5703125" customWidth="1"/>
    <col min="10245" max="10245" width="2.5703125" customWidth="1"/>
    <col min="10246" max="10246" width="3.5703125" customWidth="1"/>
    <col min="10247" max="10259" width="18.5703125" customWidth="1"/>
    <col min="10497" max="10497" width="18.5703125" customWidth="1"/>
    <col min="10498" max="10498" width="15.5703125" customWidth="1"/>
    <col min="10499" max="10500" width="4.5703125" customWidth="1"/>
    <col min="10501" max="10501" width="2.5703125" customWidth="1"/>
    <col min="10502" max="10502" width="3.5703125" customWidth="1"/>
    <col min="10503" max="10515" width="18.5703125" customWidth="1"/>
    <col min="10753" max="10753" width="18.5703125" customWidth="1"/>
    <col min="10754" max="10754" width="15.5703125" customWidth="1"/>
    <col min="10755" max="10756" width="4.5703125" customWidth="1"/>
    <col min="10757" max="10757" width="2.5703125" customWidth="1"/>
    <col min="10758" max="10758" width="3.5703125" customWidth="1"/>
    <col min="10759" max="10771" width="18.5703125" customWidth="1"/>
    <col min="11009" max="11009" width="18.5703125" customWidth="1"/>
    <col min="11010" max="11010" width="15.5703125" customWidth="1"/>
    <col min="11011" max="11012" width="4.5703125" customWidth="1"/>
    <col min="11013" max="11013" width="2.5703125" customWidth="1"/>
    <col min="11014" max="11014" width="3.5703125" customWidth="1"/>
    <col min="11015" max="11027" width="18.5703125" customWidth="1"/>
    <col min="11265" max="11265" width="18.5703125" customWidth="1"/>
    <col min="11266" max="11266" width="15.5703125" customWidth="1"/>
    <col min="11267" max="11268" width="4.5703125" customWidth="1"/>
    <col min="11269" max="11269" width="2.5703125" customWidth="1"/>
    <col min="11270" max="11270" width="3.5703125" customWidth="1"/>
    <col min="11271" max="11283" width="18.5703125" customWidth="1"/>
    <col min="11521" max="11521" width="18.5703125" customWidth="1"/>
    <col min="11522" max="11522" width="15.5703125" customWidth="1"/>
    <col min="11523" max="11524" width="4.5703125" customWidth="1"/>
    <col min="11525" max="11525" width="2.5703125" customWidth="1"/>
    <col min="11526" max="11526" width="3.5703125" customWidth="1"/>
    <col min="11527" max="11539" width="18.5703125" customWidth="1"/>
    <col min="11777" max="11777" width="18.5703125" customWidth="1"/>
    <col min="11778" max="11778" width="15.5703125" customWidth="1"/>
    <col min="11779" max="11780" width="4.5703125" customWidth="1"/>
    <col min="11781" max="11781" width="2.5703125" customWidth="1"/>
    <col min="11782" max="11782" width="3.5703125" customWidth="1"/>
    <col min="11783" max="11795" width="18.5703125" customWidth="1"/>
    <col min="12033" max="12033" width="18.5703125" customWidth="1"/>
    <col min="12034" max="12034" width="15.5703125" customWidth="1"/>
    <col min="12035" max="12036" width="4.5703125" customWidth="1"/>
    <col min="12037" max="12037" width="2.5703125" customWidth="1"/>
    <col min="12038" max="12038" width="3.5703125" customWidth="1"/>
    <col min="12039" max="12051" width="18.5703125" customWidth="1"/>
    <col min="12289" max="12289" width="18.5703125" customWidth="1"/>
    <col min="12290" max="12290" width="15.5703125" customWidth="1"/>
    <col min="12291" max="12292" width="4.5703125" customWidth="1"/>
    <col min="12293" max="12293" width="2.5703125" customWidth="1"/>
    <col min="12294" max="12294" width="3.5703125" customWidth="1"/>
    <col min="12295" max="12307" width="18.5703125" customWidth="1"/>
    <col min="12545" max="12545" width="18.5703125" customWidth="1"/>
    <col min="12546" max="12546" width="15.5703125" customWidth="1"/>
    <col min="12547" max="12548" width="4.5703125" customWidth="1"/>
    <col min="12549" max="12549" width="2.5703125" customWidth="1"/>
    <col min="12550" max="12550" width="3.5703125" customWidth="1"/>
    <col min="12551" max="12563" width="18.5703125" customWidth="1"/>
    <col min="12801" max="12801" width="18.5703125" customWidth="1"/>
    <col min="12802" max="12802" width="15.5703125" customWidth="1"/>
    <col min="12803" max="12804" width="4.5703125" customWidth="1"/>
    <col min="12805" max="12805" width="2.5703125" customWidth="1"/>
    <col min="12806" max="12806" width="3.5703125" customWidth="1"/>
    <col min="12807" max="12819" width="18.5703125" customWidth="1"/>
    <col min="13057" max="13057" width="18.5703125" customWidth="1"/>
    <col min="13058" max="13058" width="15.5703125" customWidth="1"/>
    <col min="13059" max="13060" width="4.5703125" customWidth="1"/>
    <col min="13061" max="13061" width="2.5703125" customWidth="1"/>
    <col min="13062" max="13062" width="3.5703125" customWidth="1"/>
    <col min="13063" max="13075" width="18.5703125" customWidth="1"/>
    <col min="13313" max="13313" width="18.5703125" customWidth="1"/>
    <col min="13314" max="13314" width="15.5703125" customWidth="1"/>
    <col min="13315" max="13316" width="4.5703125" customWidth="1"/>
    <col min="13317" max="13317" width="2.5703125" customWidth="1"/>
    <col min="13318" max="13318" width="3.5703125" customWidth="1"/>
    <col min="13319" max="13331" width="18.5703125" customWidth="1"/>
    <col min="13569" max="13569" width="18.5703125" customWidth="1"/>
    <col min="13570" max="13570" width="15.5703125" customWidth="1"/>
    <col min="13571" max="13572" width="4.5703125" customWidth="1"/>
    <col min="13573" max="13573" width="2.5703125" customWidth="1"/>
    <col min="13574" max="13574" width="3.5703125" customWidth="1"/>
    <col min="13575" max="13587" width="18.5703125" customWidth="1"/>
    <col min="13825" max="13825" width="18.5703125" customWidth="1"/>
    <col min="13826" max="13826" width="15.5703125" customWidth="1"/>
    <col min="13827" max="13828" width="4.5703125" customWidth="1"/>
    <col min="13829" max="13829" width="2.5703125" customWidth="1"/>
    <col min="13830" max="13830" width="3.5703125" customWidth="1"/>
    <col min="13831" max="13843" width="18.5703125" customWidth="1"/>
    <col min="14081" max="14081" width="18.5703125" customWidth="1"/>
    <col min="14082" max="14082" width="15.5703125" customWidth="1"/>
    <col min="14083" max="14084" width="4.5703125" customWidth="1"/>
    <col min="14085" max="14085" width="2.5703125" customWidth="1"/>
    <col min="14086" max="14086" width="3.5703125" customWidth="1"/>
    <col min="14087" max="14099" width="18.5703125" customWidth="1"/>
    <col min="14337" max="14337" width="18.5703125" customWidth="1"/>
    <col min="14338" max="14338" width="15.5703125" customWidth="1"/>
    <col min="14339" max="14340" width="4.5703125" customWidth="1"/>
    <col min="14341" max="14341" width="2.5703125" customWidth="1"/>
    <col min="14342" max="14342" width="3.5703125" customWidth="1"/>
    <col min="14343" max="14355" width="18.5703125" customWidth="1"/>
    <col min="14593" max="14593" width="18.5703125" customWidth="1"/>
    <col min="14594" max="14594" width="15.5703125" customWidth="1"/>
    <col min="14595" max="14596" width="4.5703125" customWidth="1"/>
    <col min="14597" max="14597" width="2.5703125" customWidth="1"/>
    <col min="14598" max="14598" width="3.5703125" customWidth="1"/>
    <col min="14599" max="14611" width="18.5703125" customWidth="1"/>
    <col min="14849" max="14849" width="18.5703125" customWidth="1"/>
    <col min="14850" max="14850" width="15.5703125" customWidth="1"/>
    <col min="14851" max="14852" width="4.5703125" customWidth="1"/>
    <col min="14853" max="14853" width="2.5703125" customWidth="1"/>
    <col min="14854" max="14854" width="3.5703125" customWidth="1"/>
    <col min="14855" max="14867" width="18.5703125" customWidth="1"/>
    <col min="15105" max="15105" width="18.5703125" customWidth="1"/>
    <col min="15106" max="15106" width="15.5703125" customWidth="1"/>
    <col min="15107" max="15108" width="4.5703125" customWidth="1"/>
    <col min="15109" max="15109" width="2.5703125" customWidth="1"/>
    <col min="15110" max="15110" width="3.5703125" customWidth="1"/>
    <col min="15111" max="15123" width="18.5703125" customWidth="1"/>
    <col min="15361" max="15361" width="18.5703125" customWidth="1"/>
    <col min="15362" max="15362" width="15.5703125" customWidth="1"/>
    <col min="15363" max="15364" width="4.5703125" customWidth="1"/>
    <col min="15365" max="15365" width="2.5703125" customWidth="1"/>
    <col min="15366" max="15366" width="3.5703125" customWidth="1"/>
    <col min="15367" max="15379" width="18.5703125" customWidth="1"/>
    <col min="15617" max="15617" width="18.5703125" customWidth="1"/>
    <col min="15618" max="15618" width="15.5703125" customWidth="1"/>
    <col min="15619" max="15620" width="4.5703125" customWidth="1"/>
    <col min="15621" max="15621" width="2.5703125" customWidth="1"/>
    <col min="15622" max="15622" width="3.5703125" customWidth="1"/>
    <col min="15623" max="15635" width="18.5703125" customWidth="1"/>
    <col min="15873" max="15873" width="18.5703125" customWidth="1"/>
    <col min="15874" max="15874" width="15.5703125" customWidth="1"/>
    <col min="15875" max="15876" width="4.5703125" customWidth="1"/>
    <col min="15877" max="15877" width="2.5703125" customWidth="1"/>
    <col min="15878" max="15878" width="3.5703125" customWidth="1"/>
    <col min="15879" max="15891" width="18.5703125" customWidth="1"/>
    <col min="16129" max="16129" width="18.5703125" customWidth="1"/>
    <col min="16130" max="16130" width="15.5703125" customWidth="1"/>
    <col min="16131" max="16132" width="4.5703125" customWidth="1"/>
    <col min="16133" max="16133" width="2.5703125" customWidth="1"/>
    <col min="16134" max="16134" width="3.5703125" customWidth="1"/>
    <col min="16135" max="16147" width="18.5703125" customWidth="1"/>
  </cols>
  <sheetData>
    <row r="1" spans="1:19" x14ac:dyDescent="0.25">
      <c r="A1" s="278" t="s">
        <v>1968</v>
      </c>
      <c r="B1" s="278" t="s">
        <v>1969</v>
      </c>
      <c r="C1" s="279" t="s">
        <v>1970</v>
      </c>
      <c r="D1" s="278" t="s">
        <v>1971</v>
      </c>
      <c r="E1" s="278" t="s">
        <v>1972</v>
      </c>
      <c r="F1" s="278" t="s">
        <v>1973</v>
      </c>
      <c r="G1" s="278" t="s">
        <v>1974</v>
      </c>
      <c r="H1" s="278" t="s">
        <v>1975</v>
      </c>
      <c r="I1" s="278" t="s">
        <v>1976</v>
      </c>
      <c r="J1" s="278" t="s">
        <v>1977</v>
      </c>
      <c r="K1" s="278" t="s">
        <v>1978</v>
      </c>
      <c r="L1" s="278" t="s">
        <v>1979</v>
      </c>
      <c r="M1" s="278" t="s">
        <v>1980</v>
      </c>
      <c r="N1" s="278" t="s">
        <v>1981</v>
      </c>
      <c r="O1" s="278" t="s">
        <v>1982</v>
      </c>
      <c r="P1" s="278" t="s">
        <v>1983</v>
      </c>
      <c r="Q1" s="278" t="s">
        <v>1984</v>
      </c>
      <c r="R1" s="278" t="s">
        <v>1985</v>
      </c>
      <c r="S1" s="278" t="s">
        <v>1986</v>
      </c>
    </row>
    <row r="2" spans="1:19" hidden="1" outlineLevel="1" x14ac:dyDescent="0.25">
      <c r="A2" s="280" t="s">
        <v>2010</v>
      </c>
      <c r="B2" s="281" t="s">
        <v>2011</v>
      </c>
      <c r="C2" s="282" t="s">
        <v>1989</v>
      </c>
      <c r="D2" s="283" t="s">
        <v>2012</v>
      </c>
      <c r="E2" s="280" t="s">
        <v>1991</v>
      </c>
      <c r="F2" s="284" t="s">
        <v>2013</v>
      </c>
      <c r="G2" s="285">
        <v>574.25</v>
      </c>
      <c r="H2" s="286">
        <v>0</v>
      </c>
      <c r="I2" s="286">
        <v>0</v>
      </c>
      <c r="J2" s="286">
        <v>0</v>
      </c>
      <c r="K2" s="286">
        <v>0</v>
      </c>
      <c r="L2" s="287">
        <v>100749.41</v>
      </c>
      <c r="M2" s="286">
        <v>0</v>
      </c>
      <c r="N2" s="286">
        <v>0</v>
      </c>
      <c r="O2" s="286">
        <v>0</v>
      </c>
      <c r="P2" s="286">
        <v>0</v>
      </c>
      <c r="Q2" s="286">
        <v>0</v>
      </c>
      <c r="R2" s="286">
        <v>0</v>
      </c>
      <c r="S2" s="286">
        <v>0</v>
      </c>
    </row>
    <row r="3" spans="1:19" hidden="1" outlineLevel="1" x14ac:dyDescent="0.25">
      <c r="A3" s="288" t="s">
        <v>2014</v>
      </c>
      <c r="B3" s="289" t="s">
        <v>2015</v>
      </c>
      <c r="C3" s="290"/>
      <c r="D3" s="291" t="s">
        <v>2012</v>
      </c>
      <c r="E3" s="288" t="s">
        <v>1991</v>
      </c>
      <c r="F3" s="292" t="s">
        <v>2013</v>
      </c>
      <c r="G3" s="293">
        <v>1697.3330000000001</v>
      </c>
      <c r="H3" s="294">
        <v>0</v>
      </c>
      <c r="I3" s="294">
        <v>0</v>
      </c>
      <c r="J3" s="294">
        <v>0</v>
      </c>
      <c r="K3" s="294">
        <v>0</v>
      </c>
      <c r="L3" s="293">
        <v>337442.02</v>
      </c>
      <c r="M3" s="294">
        <v>0</v>
      </c>
      <c r="N3" s="294">
        <v>0</v>
      </c>
      <c r="O3" s="294">
        <v>0</v>
      </c>
      <c r="P3" s="294">
        <v>0</v>
      </c>
      <c r="Q3" s="294">
        <v>0</v>
      </c>
      <c r="R3" s="294">
        <v>0</v>
      </c>
      <c r="S3" s="294">
        <v>0</v>
      </c>
    </row>
    <row r="4" spans="1:19" hidden="1" outlineLevel="1" x14ac:dyDescent="0.25">
      <c r="A4" s="288" t="s">
        <v>2016</v>
      </c>
      <c r="B4" s="289" t="s">
        <v>2017</v>
      </c>
      <c r="C4" s="290"/>
      <c r="D4" s="291" t="s">
        <v>2012</v>
      </c>
      <c r="E4" s="288" t="s">
        <v>1991</v>
      </c>
      <c r="F4" s="292" t="s">
        <v>2013</v>
      </c>
      <c r="G4" s="293">
        <v>3473.8330000000001</v>
      </c>
      <c r="H4" s="294">
        <v>0</v>
      </c>
      <c r="I4" s="294">
        <v>0</v>
      </c>
      <c r="J4" s="294">
        <v>0</v>
      </c>
      <c r="K4" s="294">
        <v>0</v>
      </c>
      <c r="L4" s="293">
        <v>620265.73</v>
      </c>
      <c r="M4" s="294">
        <v>0</v>
      </c>
      <c r="N4" s="294">
        <v>0</v>
      </c>
      <c r="O4" s="294">
        <v>0</v>
      </c>
      <c r="P4" s="294">
        <v>0</v>
      </c>
      <c r="Q4" s="294">
        <v>0</v>
      </c>
      <c r="R4" s="294">
        <v>0</v>
      </c>
      <c r="S4" s="294">
        <v>0</v>
      </c>
    </row>
    <row r="5" spans="1:19" hidden="1" outlineLevel="1" x14ac:dyDescent="0.25">
      <c r="A5" s="288" t="s">
        <v>2018</v>
      </c>
      <c r="B5" s="289" t="s">
        <v>2019</v>
      </c>
      <c r="C5" s="290"/>
      <c r="D5" s="291" t="s">
        <v>2012</v>
      </c>
      <c r="E5" s="288" t="s">
        <v>1991</v>
      </c>
      <c r="F5" s="292" t="s">
        <v>2013</v>
      </c>
      <c r="G5" s="295">
        <v>4026</v>
      </c>
      <c r="H5" s="294">
        <v>0</v>
      </c>
      <c r="I5" s="294">
        <v>0</v>
      </c>
      <c r="J5" s="294">
        <v>0</v>
      </c>
      <c r="K5" s="294">
        <v>0</v>
      </c>
      <c r="L5" s="293">
        <v>695562.76</v>
      </c>
      <c r="M5" s="294">
        <v>0</v>
      </c>
      <c r="N5" s="294">
        <v>0</v>
      </c>
      <c r="O5" s="294">
        <v>0</v>
      </c>
      <c r="P5" s="294">
        <v>0</v>
      </c>
      <c r="Q5" s="294">
        <v>0</v>
      </c>
      <c r="R5" s="294">
        <v>0</v>
      </c>
      <c r="S5" s="294">
        <v>0</v>
      </c>
    </row>
    <row r="6" spans="1:19" hidden="1" outlineLevel="1" x14ac:dyDescent="0.25">
      <c r="A6" s="288" t="s">
        <v>2020</v>
      </c>
      <c r="B6" s="289" t="s">
        <v>2021</v>
      </c>
      <c r="C6" s="290"/>
      <c r="D6" s="291" t="s">
        <v>2012</v>
      </c>
      <c r="E6" s="288" t="s">
        <v>1991</v>
      </c>
      <c r="F6" s="292" t="s">
        <v>2013</v>
      </c>
      <c r="G6" s="296">
        <v>3.6659999999999999</v>
      </c>
      <c r="H6" s="295">
        <v>2502</v>
      </c>
      <c r="I6" s="294">
        <v>0</v>
      </c>
      <c r="J6" s="294">
        <v>0</v>
      </c>
      <c r="K6" s="294">
        <v>0</v>
      </c>
      <c r="L6" s="296">
        <v>670.83</v>
      </c>
      <c r="M6" s="294">
        <v>0</v>
      </c>
      <c r="N6" s="294">
        <v>0</v>
      </c>
      <c r="O6" s="293">
        <v>457834.05</v>
      </c>
      <c r="P6" s="294">
        <v>0</v>
      </c>
      <c r="Q6" s="294">
        <v>0</v>
      </c>
      <c r="R6" s="294">
        <v>0</v>
      </c>
      <c r="S6" s="294">
        <v>0</v>
      </c>
    </row>
    <row r="7" spans="1:19" hidden="1" outlineLevel="1" x14ac:dyDescent="0.25">
      <c r="A7" s="288" t="s">
        <v>2022</v>
      </c>
      <c r="B7" s="289" t="s">
        <v>2023</v>
      </c>
      <c r="C7" s="290"/>
      <c r="D7" s="291" t="s">
        <v>2012</v>
      </c>
      <c r="E7" s="288" t="s">
        <v>1991</v>
      </c>
      <c r="F7" s="292" t="s">
        <v>2013</v>
      </c>
      <c r="G7" s="296">
        <v>2</v>
      </c>
      <c r="H7" s="294">
        <v>0</v>
      </c>
      <c r="I7" s="294">
        <v>0</v>
      </c>
      <c r="J7" s="294">
        <v>0</v>
      </c>
      <c r="K7" s="294">
        <v>0</v>
      </c>
      <c r="L7" s="296">
        <v>397.61</v>
      </c>
      <c r="M7" s="294">
        <v>0</v>
      </c>
      <c r="N7" s="294">
        <v>0</v>
      </c>
      <c r="O7" s="294">
        <v>0</v>
      </c>
      <c r="P7" s="294">
        <v>0</v>
      </c>
      <c r="Q7" s="294">
        <v>0</v>
      </c>
      <c r="R7" s="294">
        <v>0</v>
      </c>
      <c r="S7" s="294">
        <v>0</v>
      </c>
    </row>
    <row r="8" spans="1:19" hidden="1" outlineLevel="1" x14ac:dyDescent="0.25">
      <c r="A8" s="288" t="s">
        <v>2024</v>
      </c>
      <c r="B8" s="289" t="s">
        <v>2025</v>
      </c>
      <c r="C8" s="290"/>
      <c r="D8" s="291" t="s">
        <v>2012</v>
      </c>
      <c r="E8" s="288" t="s">
        <v>1991</v>
      </c>
      <c r="F8" s="292" t="s">
        <v>2013</v>
      </c>
      <c r="G8" s="296">
        <v>477.75</v>
      </c>
      <c r="H8" s="294">
        <v>0</v>
      </c>
      <c r="I8" s="294">
        <v>0</v>
      </c>
      <c r="J8" s="294">
        <v>0</v>
      </c>
      <c r="K8" s="294">
        <v>0</v>
      </c>
      <c r="L8" s="293">
        <v>93381.06</v>
      </c>
      <c r="M8" s="294">
        <v>0</v>
      </c>
      <c r="N8" s="294">
        <v>0</v>
      </c>
      <c r="O8" s="294">
        <v>0</v>
      </c>
      <c r="P8" s="294">
        <v>0</v>
      </c>
      <c r="Q8" s="294">
        <v>0</v>
      </c>
      <c r="R8" s="294">
        <v>0</v>
      </c>
      <c r="S8" s="294">
        <v>0</v>
      </c>
    </row>
    <row r="9" spans="1:19" hidden="1" outlineLevel="1" x14ac:dyDescent="0.25">
      <c r="A9" s="288" t="s">
        <v>2026</v>
      </c>
      <c r="B9" s="289" t="s">
        <v>2027</v>
      </c>
      <c r="C9" s="290"/>
      <c r="D9" s="291" t="s">
        <v>2012</v>
      </c>
      <c r="E9" s="288" t="s">
        <v>1991</v>
      </c>
      <c r="F9" s="292" t="s">
        <v>2013</v>
      </c>
      <c r="G9" s="293">
        <v>3480.5</v>
      </c>
      <c r="H9" s="294">
        <v>0</v>
      </c>
      <c r="I9" s="294">
        <v>0</v>
      </c>
      <c r="J9" s="294">
        <v>0</v>
      </c>
      <c r="K9" s="294">
        <v>0</v>
      </c>
      <c r="L9" s="293">
        <v>660237.97</v>
      </c>
      <c r="M9" s="294">
        <v>0</v>
      </c>
      <c r="N9" s="294">
        <v>0</v>
      </c>
      <c r="O9" s="294">
        <v>0</v>
      </c>
      <c r="P9" s="294">
        <v>0</v>
      </c>
      <c r="Q9" s="294">
        <v>0</v>
      </c>
      <c r="R9" s="294">
        <v>0</v>
      </c>
      <c r="S9" s="294">
        <v>0</v>
      </c>
    </row>
    <row r="10" spans="1:19" hidden="1" outlineLevel="1" x14ac:dyDescent="0.25">
      <c r="A10" s="288" t="s">
        <v>2028</v>
      </c>
      <c r="B10" s="289" t="s">
        <v>2029</v>
      </c>
      <c r="C10" s="290"/>
      <c r="D10" s="291" t="s">
        <v>2012</v>
      </c>
      <c r="E10" s="288" t="s">
        <v>1991</v>
      </c>
      <c r="F10" s="292" t="s">
        <v>2013</v>
      </c>
      <c r="G10" s="296">
        <v>476.041</v>
      </c>
      <c r="H10" s="294">
        <v>0</v>
      </c>
      <c r="I10" s="294">
        <v>0</v>
      </c>
      <c r="J10" s="294">
        <v>0</v>
      </c>
      <c r="K10" s="294">
        <v>0</v>
      </c>
      <c r="L10" s="293">
        <v>86936.75</v>
      </c>
      <c r="M10" s="294">
        <v>0</v>
      </c>
      <c r="N10" s="294">
        <v>0</v>
      </c>
      <c r="O10" s="294">
        <v>0</v>
      </c>
      <c r="P10" s="294">
        <v>0</v>
      </c>
      <c r="Q10" s="294">
        <v>0</v>
      </c>
      <c r="R10" s="294">
        <v>0</v>
      </c>
      <c r="S10" s="294">
        <v>0</v>
      </c>
    </row>
    <row r="11" spans="1:19" hidden="1" outlineLevel="1" x14ac:dyDescent="0.25">
      <c r="A11" s="288" t="s">
        <v>2030</v>
      </c>
      <c r="B11" s="289" t="s">
        <v>2031</v>
      </c>
      <c r="C11" s="290"/>
      <c r="D11" s="291" t="s">
        <v>2012</v>
      </c>
      <c r="E11" s="288" t="s">
        <v>1991</v>
      </c>
      <c r="F11" s="292" t="s">
        <v>2013</v>
      </c>
      <c r="G11" s="296">
        <v>13.5</v>
      </c>
      <c r="H11" s="295">
        <v>8800</v>
      </c>
      <c r="I11" s="294">
        <v>0</v>
      </c>
      <c r="J11" s="294">
        <v>0</v>
      </c>
      <c r="K11" s="294">
        <v>0</v>
      </c>
      <c r="L11" s="293">
        <v>2469.17</v>
      </c>
      <c r="M11" s="294">
        <v>0</v>
      </c>
      <c r="N11" s="294">
        <v>0</v>
      </c>
      <c r="O11" s="293">
        <v>1609531.44</v>
      </c>
      <c r="P11" s="294">
        <v>0</v>
      </c>
      <c r="Q11" s="294">
        <v>0</v>
      </c>
      <c r="R11" s="294">
        <v>0</v>
      </c>
      <c r="S11" s="294">
        <v>0</v>
      </c>
    </row>
    <row r="12" spans="1:19" hidden="1" outlineLevel="1" x14ac:dyDescent="0.25">
      <c r="A12" s="288" t="s">
        <v>2032</v>
      </c>
      <c r="B12" s="289" t="s">
        <v>2033</v>
      </c>
      <c r="C12" s="290"/>
      <c r="D12" s="291" t="s">
        <v>2012</v>
      </c>
      <c r="E12" s="288" t="s">
        <v>1991</v>
      </c>
      <c r="F12" s="292" t="s">
        <v>2013</v>
      </c>
      <c r="G12" s="296">
        <v>623</v>
      </c>
      <c r="H12" s="294">
        <v>0</v>
      </c>
      <c r="I12" s="294">
        <v>0</v>
      </c>
      <c r="J12" s="294">
        <v>0</v>
      </c>
      <c r="K12" s="294">
        <v>0</v>
      </c>
      <c r="L12" s="293">
        <v>63246.400000000001</v>
      </c>
      <c r="M12" s="294">
        <v>0</v>
      </c>
      <c r="N12" s="294">
        <v>0</v>
      </c>
      <c r="O12" s="294">
        <v>0</v>
      </c>
      <c r="P12" s="294">
        <v>0</v>
      </c>
      <c r="Q12" s="294">
        <v>0</v>
      </c>
      <c r="R12" s="294">
        <v>0</v>
      </c>
      <c r="S12" s="294">
        <v>0</v>
      </c>
    </row>
    <row r="13" spans="1:19" hidden="1" outlineLevel="1" x14ac:dyDescent="0.25">
      <c r="A13" s="288" t="s">
        <v>2034</v>
      </c>
      <c r="B13" s="289" t="s">
        <v>2035</v>
      </c>
      <c r="C13" s="290"/>
      <c r="D13" s="291" t="s">
        <v>2012</v>
      </c>
      <c r="E13" s="288" t="s">
        <v>1991</v>
      </c>
      <c r="F13" s="292" t="s">
        <v>2013</v>
      </c>
      <c r="G13" s="296">
        <v>4.6660000000000004</v>
      </c>
      <c r="H13" s="294">
        <v>0</v>
      </c>
      <c r="I13" s="294">
        <v>0</v>
      </c>
      <c r="J13" s="294">
        <v>0</v>
      </c>
      <c r="K13" s="294">
        <v>0</v>
      </c>
      <c r="L13" s="296">
        <v>445.37</v>
      </c>
      <c r="M13" s="294">
        <v>0</v>
      </c>
      <c r="N13" s="294">
        <v>0</v>
      </c>
      <c r="O13" s="294">
        <v>0</v>
      </c>
      <c r="P13" s="294">
        <v>0</v>
      </c>
      <c r="Q13" s="294">
        <v>0</v>
      </c>
      <c r="R13" s="294">
        <v>0</v>
      </c>
      <c r="S13" s="294">
        <v>0</v>
      </c>
    </row>
    <row r="14" spans="1:19" hidden="1" outlineLevel="1" x14ac:dyDescent="0.25">
      <c r="A14" s="288" t="s">
        <v>2036</v>
      </c>
      <c r="B14" s="289" t="s">
        <v>2037</v>
      </c>
      <c r="C14" s="290"/>
      <c r="D14" s="291" t="s">
        <v>2012</v>
      </c>
      <c r="E14" s="288" t="s">
        <v>1991</v>
      </c>
      <c r="F14" s="292" t="s">
        <v>2013</v>
      </c>
      <c r="G14" s="296">
        <v>525.16600000000005</v>
      </c>
      <c r="H14" s="295">
        <v>1076</v>
      </c>
      <c r="I14" s="294">
        <v>0</v>
      </c>
      <c r="J14" s="294">
        <v>0</v>
      </c>
      <c r="K14" s="294">
        <v>0</v>
      </c>
      <c r="L14" s="293">
        <v>96204.84</v>
      </c>
      <c r="M14" s="294">
        <v>0</v>
      </c>
      <c r="N14" s="294">
        <v>0</v>
      </c>
      <c r="O14" s="293">
        <v>197111.8</v>
      </c>
      <c r="P14" s="294">
        <v>0</v>
      </c>
      <c r="Q14" s="294">
        <v>0</v>
      </c>
      <c r="R14" s="294">
        <v>0</v>
      </c>
      <c r="S14" s="294">
        <v>0</v>
      </c>
    </row>
    <row r="15" spans="1:19" hidden="1" outlineLevel="1" x14ac:dyDescent="0.25">
      <c r="A15" s="288" t="s">
        <v>2038</v>
      </c>
      <c r="B15" s="289" t="s">
        <v>2039</v>
      </c>
      <c r="C15" s="290"/>
      <c r="D15" s="291" t="s">
        <v>2012</v>
      </c>
      <c r="E15" s="288" t="s">
        <v>1991</v>
      </c>
      <c r="F15" s="292" t="s">
        <v>2013</v>
      </c>
      <c r="G15" s="293">
        <v>2126.3330000000001</v>
      </c>
      <c r="H15" s="295">
        <v>2544</v>
      </c>
      <c r="I15" s="294">
        <v>0</v>
      </c>
      <c r="J15" s="294">
        <v>0</v>
      </c>
      <c r="K15" s="294">
        <v>0</v>
      </c>
      <c r="L15" s="293">
        <v>340046.58</v>
      </c>
      <c r="M15" s="294">
        <v>0</v>
      </c>
      <c r="N15" s="294">
        <v>0</v>
      </c>
      <c r="O15" s="293">
        <v>406840.55</v>
      </c>
      <c r="P15" s="294">
        <v>0</v>
      </c>
      <c r="Q15" s="294">
        <v>0</v>
      </c>
      <c r="R15" s="294">
        <v>0</v>
      </c>
      <c r="S15" s="294">
        <v>0</v>
      </c>
    </row>
    <row r="16" spans="1:19" hidden="1" outlineLevel="1" x14ac:dyDescent="0.25">
      <c r="A16" s="288" t="s">
        <v>2040</v>
      </c>
      <c r="B16" s="289" t="s">
        <v>2041</v>
      </c>
      <c r="C16" s="290"/>
      <c r="D16" s="291" t="s">
        <v>2012</v>
      </c>
      <c r="E16" s="288" t="s">
        <v>1991</v>
      </c>
      <c r="F16" s="292" t="s">
        <v>2013</v>
      </c>
      <c r="G16" s="296">
        <v>884.83299999999997</v>
      </c>
      <c r="H16" s="294">
        <v>0</v>
      </c>
      <c r="I16" s="294">
        <v>0</v>
      </c>
      <c r="J16" s="294">
        <v>0</v>
      </c>
      <c r="K16" s="294">
        <v>0</v>
      </c>
      <c r="L16" s="293">
        <v>141131.82999999999</v>
      </c>
      <c r="M16" s="294">
        <v>0</v>
      </c>
      <c r="N16" s="294">
        <v>0</v>
      </c>
      <c r="O16" s="294">
        <v>0</v>
      </c>
      <c r="P16" s="294">
        <v>0</v>
      </c>
      <c r="Q16" s="294">
        <v>0</v>
      </c>
      <c r="R16" s="294">
        <v>0</v>
      </c>
      <c r="S16" s="294">
        <v>0</v>
      </c>
    </row>
    <row r="17" spans="1:19" hidden="1" outlineLevel="1" x14ac:dyDescent="0.25">
      <c r="A17" s="288" t="s">
        <v>2042</v>
      </c>
      <c r="B17" s="289" t="s">
        <v>2043</v>
      </c>
      <c r="C17" s="290"/>
      <c r="D17" s="291" t="s">
        <v>2012</v>
      </c>
      <c r="E17" s="288" t="s">
        <v>1991</v>
      </c>
      <c r="F17" s="292" t="s">
        <v>2013</v>
      </c>
      <c r="G17" s="296">
        <v>359.666</v>
      </c>
      <c r="H17" s="294">
        <v>0</v>
      </c>
      <c r="I17" s="294">
        <v>0</v>
      </c>
      <c r="J17" s="294">
        <v>0</v>
      </c>
      <c r="K17" s="294">
        <v>0</v>
      </c>
      <c r="L17" s="293">
        <v>72560.600000000006</v>
      </c>
      <c r="M17" s="294">
        <v>0</v>
      </c>
      <c r="N17" s="294">
        <v>0</v>
      </c>
      <c r="O17" s="294">
        <v>0</v>
      </c>
      <c r="P17" s="294">
        <v>0</v>
      </c>
      <c r="Q17" s="294">
        <v>0</v>
      </c>
      <c r="R17" s="294">
        <v>0</v>
      </c>
      <c r="S17" s="294">
        <v>0</v>
      </c>
    </row>
    <row r="18" spans="1:19" hidden="1" outlineLevel="1" x14ac:dyDescent="0.25">
      <c r="A18" s="288" t="s">
        <v>2044</v>
      </c>
      <c r="B18" s="289" t="s">
        <v>2045</v>
      </c>
      <c r="C18" s="290"/>
      <c r="D18" s="291" t="s">
        <v>2012</v>
      </c>
      <c r="E18" s="288" t="s">
        <v>1991</v>
      </c>
      <c r="F18" s="292" t="s">
        <v>2013</v>
      </c>
      <c r="G18" s="296">
        <v>209.666</v>
      </c>
      <c r="H18" s="294">
        <v>0</v>
      </c>
      <c r="I18" s="294">
        <v>0</v>
      </c>
      <c r="J18" s="294">
        <v>0</v>
      </c>
      <c r="K18" s="294">
        <v>0</v>
      </c>
      <c r="L18" s="293">
        <v>41882.29</v>
      </c>
      <c r="M18" s="294">
        <v>0</v>
      </c>
      <c r="N18" s="294">
        <v>0</v>
      </c>
      <c r="O18" s="294">
        <v>0</v>
      </c>
      <c r="P18" s="294">
        <v>0</v>
      </c>
      <c r="Q18" s="294">
        <v>0</v>
      </c>
      <c r="R18" s="294">
        <v>0</v>
      </c>
      <c r="S18" s="294">
        <v>0</v>
      </c>
    </row>
    <row r="19" spans="1:19" hidden="1" outlineLevel="1" x14ac:dyDescent="0.25">
      <c r="A19" s="288" t="s">
        <v>2046</v>
      </c>
      <c r="B19" s="289" t="s">
        <v>2047</v>
      </c>
      <c r="C19" s="290"/>
      <c r="D19" s="291" t="s">
        <v>2012</v>
      </c>
      <c r="E19" s="288" t="s">
        <v>1991</v>
      </c>
      <c r="F19" s="292" t="s">
        <v>2013</v>
      </c>
      <c r="G19" s="296">
        <v>3</v>
      </c>
      <c r="H19" s="294">
        <v>0</v>
      </c>
      <c r="I19" s="294">
        <v>0</v>
      </c>
      <c r="J19" s="294">
        <v>0</v>
      </c>
      <c r="K19" s="294">
        <v>0</v>
      </c>
      <c r="L19" s="296">
        <v>286.39999999999998</v>
      </c>
      <c r="M19" s="294">
        <v>0</v>
      </c>
      <c r="N19" s="294">
        <v>0</v>
      </c>
      <c r="O19" s="294">
        <v>0</v>
      </c>
      <c r="P19" s="294">
        <v>0</v>
      </c>
      <c r="Q19" s="294">
        <v>0</v>
      </c>
      <c r="R19" s="294">
        <v>0</v>
      </c>
      <c r="S19" s="294">
        <v>0</v>
      </c>
    </row>
    <row r="20" spans="1:19" hidden="1" outlineLevel="1" x14ac:dyDescent="0.25">
      <c r="A20" s="288" t="s">
        <v>2048</v>
      </c>
      <c r="B20" s="289" t="s">
        <v>2049</v>
      </c>
      <c r="C20" s="290"/>
      <c r="D20" s="291" t="s">
        <v>2012</v>
      </c>
      <c r="E20" s="288" t="s">
        <v>1991</v>
      </c>
      <c r="F20" s="292" t="s">
        <v>2013</v>
      </c>
      <c r="G20" s="296">
        <v>368.166</v>
      </c>
      <c r="H20" s="294">
        <v>0</v>
      </c>
      <c r="I20" s="294">
        <v>0</v>
      </c>
      <c r="J20" s="294">
        <v>0</v>
      </c>
      <c r="K20" s="294">
        <v>0</v>
      </c>
      <c r="L20" s="293">
        <v>83211.48</v>
      </c>
      <c r="M20" s="294">
        <v>0</v>
      </c>
      <c r="N20" s="294">
        <v>0</v>
      </c>
      <c r="O20" s="294">
        <v>0</v>
      </c>
      <c r="P20" s="294">
        <v>0</v>
      </c>
      <c r="Q20" s="294">
        <v>0</v>
      </c>
      <c r="R20" s="294">
        <v>0</v>
      </c>
      <c r="S20" s="294">
        <v>0</v>
      </c>
    </row>
    <row r="21" spans="1:19" hidden="1" outlineLevel="1" x14ac:dyDescent="0.25">
      <c r="A21" s="288" t="s">
        <v>2050</v>
      </c>
      <c r="B21" s="289" t="s">
        <v>2051</v>
      </c>
      <c r="C21" s="290"/>
      <c r="D21" s="291" t="s">
        <v>2012</v>
      </c>
      <c r="E21" s="288" t="s">
        <v>1991</v>
      </c>
      <c r="F21" s="292" t="s">
        <v>2013</v>
      </c>
      <c r="G21" s="296">
        <v>176.5</v>
      </c>
      <c r="H21" s="294">
        <v>0</v>
      </c>
      <c r="I21" s="294">
        <v>0</v>
      </c>
      <c r="J21" s="294">
        <v>0</v>
      </c>
      <c r="K21" s="294">
        <v>0</v>
      </c>
      <c r="L21" s="293">
        <v>73345.02</v>
      </c>
      <c r="M21" s="294">
        <v>0</v>
      </c>
      <c r="N21" s="294">
        <v>0</v>
      </c>
      <c r="O21" s="294">
        <v>0</v>
      </c>
      <c r="P21" s="294">
        <v>0</v>
      </c>
      <c r="Q21" s="294">
        <v>0</v>
      </c>
      <c r="R21" s="294">
        <v>0</v>
      </c>
      <c r="S21" s="294">
        <v>0</v>
      </c>
    </row>
    <row r="22" spans="1:19" hidden="1" outlineLevel="1" x14ac:dyDescent="0.25">
      <c r="A22" s="288" t="s">
        <v>2052</v>
      </c>
      <c r="B22" s="289" t="s">
        <v>2053</v>
      </c>
      <c r="C22" s="290"/>
      <c r="D22" s="291" t="s">
        <v>2012</v>
      </c>
      <c r="E22" s="288" t="s">
        <v>1991</v>
      </c>
      <c r="F22" s="292" t="s">
        <v>2013</v>
      </c>
      <c r="G22" s="296">
        <v>315.58300000000003</v>
      </c>
      <c r="H22" s="294">
        <v>0</v>
      </c>
      <c r="I22" s="294">
        <v>0</v>
      </c>
      <c r="J22" s="294">
        <v>0</v>
      </c>
      <c r="K22" s="294">
        <v>0</v>
      </c>
      <c r="L22" s="293">
        <v>127502.01</v>
      </c>
      <c r="M22" s="294">
        <v>0</v>
      </c>
      <c r="N22" s="294">
        <v>0</v>
      </c>
      <c r="O22" s="294">
        <v>0</v>
      </c>
      <c r="P22" s="294">
        <v>0</v>
      </c>
      <c r="Q22" s="294">
        <v>0</v>
      </c>
      <c r="R22" s="294">
        <v>0</v>
      </c>
      <c r="S22" s="294">
        <v>0</v>
      </c>
    </row>
    <row r="23" spans="1:19" hidden="1" outlineLevel="1" x14ac:dyDescent="0.25">
      <c r="A23" s="288" t="s">
        <v>2054</v>
      </c>
      <c r="B23" s="289" t="s">
        <v>2055</v>
      </c>
      <c r="C23" s="290"/>
      <c r="D23" s="291" t="s">
        <v>2012</v>
      </c>
      <c r="E23" s="288" t="s">
        <v>1991</v>
      </c>
      <c r="F23" s="292" t="s">
        <v>2013</v>
      </c>
      <c r="G23" s="296">
        <v>204.25</v>
      </c>
      <c r="H23" s="294">
        <v>0</v>
      </c>
      <c r="I23" s="294">
        <v>0</v>
      </c>
      <c r="J23" s="294">
        <v>0</v>
      </c>
      <c r="K23" s="294">
        <v>0</v>
      </c>
      <c r="L23" s="293">
        <v>84061.38</v>
      </c>
      <c r="M23" s="294">
        <v>0</v>
      </c>
      <c r="N23" s="294">
        <v>0</v>
      </c>
      <c r="O23" s="294">
        <v>0</v>
      </c>
      <c r="P23" s="294">
        <v>0</v>
      </c>
      <c r="Q23" s="294">
        <v>0</v>
      </c>
      <c r="R23" s="294">
        <v>0</v>
      </c>
      <c r="S23" s="294">
        <v>0</v>
      </c>
    </row>
    <row r="24" spans="1:19" hidden="1" outlineLevel="1" x14ac:dyDescent="0.25">
      <c r="A24" s="288" t="s">
        <v>2056</v>
      </c>
      <c r="B24" s="289" t="s">
        <v>2057</v>
      </c>
      <c r="C24" s="290"/>
      <c r="D24" s="291" t="s">
        <v>2012</v>
      </c>
      <c r="E24" s="288" t="s">
        <v>1991</v>
      </c>
      <c r="F24" s="297" t="s">
        <v>2013</v>
      </c>
      <c r="G24" s="294">
        <v>0</v>
      </c>
      <c r="H24" s="296">
        <v>219.5</v>
      </c>
      <c r="I24" s="294">
        <v>0</v>
      </c>
      <c r="J24" s="294">
        <v>0</v>
      </c>
      <c r="K24" s="294">
        <v>0</v>
      </c>
      <c r="L24" s="294">
        <v>0</v>
      </c>
      <c r="M24" s="294">
        <v>0</v>
      </c>
      <c r="N24" s="294">
        <v>0</v>
      </c>
      <c r="O24" s="293">
        <v>51833.34</v>
      </c>
      <c r="P24" s="294">
        <v>0</v>
      </c>
      <c r="Q24" s="294">
        <v>0</v>
      </c>
      <c r="R24" s="294">
        <v>0</v>
      </c>
      <c r="S24" s="294">
        <v>0</v>
      </c>
    </row>
    <row r="25" spans="1:19" hidden="1" outlineLevel="1" x14ac:dyDescent="0.25">
      <c r="A25" s="288" t="s">
        <v>2058</v>
      </c>
      <c r="B25" s="289" t="s">
        <v>2059</v>
      </c>
      <c r="C25" s="290"/>
      <c r="D25" s="291" t="s">
        <v>2012</v>
      </c>
      <c r="E25" s="288" t="s">
        <v>1991</v>
      </c>
      <c r="F25" s="292" t="s">
        <v>2013</v>
      </c>
      <c r="G25" s="293">
        <v>6420.5829999999996</v>
      </c>
      <c r="H25" s="294">
        <v>0</v>
      </c>
      <c r="I25" s="294">
        <v>0</v>
      </c>
      <c r="J25" s="294">
        <v>0</v>
      </c>
      <c r="K25" s="294">
        <v>0</v>
      </c>
      <c r="L25" s="293">
        <v>1189091.8999999999</v>
      </c>
      <c r="M25" s="294">
        <v>0</v>
      </c>
      <c r="N25" s="294">
        <v>0</v>
      </c>
      <c r="O25" s="294">
        <v>0</v>
      </c>
      <c r="P25" s="294">
        <v>0</v>
      </c>
      <c r="Q25" s="294">
        <v>0</v>
      </c>
      <c r="R25" s="294">
        <v>0</v>
      </c>
      <c r="S25" s="294">
        <v>0</v>
      </c>
    </row>
    <row r="26" spans="1:19" hidden="1" outlineLevel="1" x14ac:dyDescent="0.25">
      <c r="A26" s="288" t="s">
        <v>2060</v>
      </c>
      <c r="B26" s="289" t="s">
        <v>2061</v>
      </c>
      <c r="C26" s="290"/>
      <c r="D26" s="291" t="s">
        <v>2012</v>
      </c>
      <c r="E26" s="288" t="s">
        <v>1991</v>
      </c>
      <c r="F26" s="292" t="s">
        <v>2013</v>
      </c>
      <c r="G26" s="296">
        <v>776.83299999999997</v>
      </c>
      <c r="H26" s="294">
        <v>0</v>
      </c>
      <c r="I26" s="294">
        <v>0</v>
      </c>
      <c r="J26" s="294">
        <v>0</v>
      </c>
      <c r="K26" s="294">
        <v>0</v>
      </c>
      <c r="L26" s="293">
        <v>462958.75</v>
      </c>
      <c r="M26" s="294">
        <v>0</v>
      </c>
      <c r="N26" s="294">
        <v>0</v>
      </c>
      <c r="O26" s="294">
        <v>0</v>
      </c>
      <c r="P26" s="294">
        <v>0</v>
      </c>
      <c r="Q26" s="294">
        <v>0</v>
      </c>
      <c r="R26" s="294">
        <v>0</v>
      </c>
      <c r="S26" s="294">
        <v>0</v>
      </c>
    </row>
    <row r="27" spans="1:19" hidden="1" outlineLevel="1" x14ac:dyDescent="0.25">
      <c r="A27" s="288" t="s">
        <v>2062</v>
      </c>
      <c r="B27" s="289" t="s">
        <v>2063</v>
      </c>
      <c r="C27" s="290"/>
      <c r="D27" s="291" t="s">
        <v>2012</v>
      </c>
      <c r="E27" s="288" t="s">
        <v>1991</v>
      </c>
      <c r="F27" s="292" t="s">
        <v>2013</v>
      </c>
      <c r="G27" s="296">
        <v>264.5</v>
      </c>
      <c r="H27" s="294">
        <v>0</v>
      </c>
      <c r="I27" s="294">
        <v>0</v>
      </c>
      <c r="J27" s="294">
        <v>0</v>
      </c>
      <c r="K27" s="294">
        <v>0</v>
      </c>
      <c r="L27" s="293">
        <v>52824.14</v>
      </c>
      <c r="M27" s="294">
        <v>0</v>
      </c>
      <c r="N27" s="294">
        <v>0</v>
      </c>
      <c r="O27" s="294">
        <v>0</v>
      </c>
      <c r="P27" s="294">
        <v>0</v>
      </c>
      <c r="Q27" s="294">
        <v>0</v>
      </c>
      <c r="R27" s="294">
        <v>0</v>
      </c>
      <c r="S27" s="294">
        <v>0</v>
      </c>
    </row>
    <row r="28" spans="1:19" hidden="1" outlineLevel="1" x14ac:dyDescent="0.25">
      <c r="A28" s="288" t="s">
        <v>2064</v>
      </c>
      <c r="B28" s="289" t="s">
        <v>2065</v>
      </c>
      <c r="C28" s="290"/>
      <c r="D28" s="291" t="s">
        <v>2012</v>
      </c>
      <c r="E28" s="288" t="s">
        <v>1991</v>
      </c>
      <c r="F28" s="292" t="s">
        <v>2013</v>
      </c>
      <c r="G28" s="296">
        <v>256</v>
      </c>
      <c r="H28" s="294">
        <v>0</v>
      </c>
      <c r="I28" s="294">
        <v>0</v>
      </c>
      <c r="J28" s="294">
        <v>0</v>
      </c>
      <c r="K28" s="294">
        <v>0</v>
      </c>
      <c r="L28" s="293">
        <v>52014.9</v>
      </c>
      <c r="M28" s="294">
        <v>0</v>
      </c>
      <c r="N28" s="294">
        <v>0</v>
      </c>
      <c r="O28" s="294">
        <v>0</v>
      </c>
      <c r="P28" s="294">
        <v>0</v>
      </c>
      <c r="Q28" s="294">
        <v>0</v>
      </c>
      <c r="R28" s="294">
        <v>0</v>
      </c>
      <c r="S28" s="294">
        <v>0</v>
      </c>
    </row>
    <row r="29" spans="1:19" hidden="1" outlineLevel="1" x14ac:dyDescent="0.25">
      <c r="A29" s="288" t="s">
        <v>2066</v>
      </c>
      <c r="B29" s="289" t="s">
        <v>2067</v>
      </c>
      <c r="C29" s="290"/>
      <c r="D29" s="291" t="s">
        <v>2012</v>
      </c>
      <c r="E29" s="288" t="s">
        <v>1991</v>
      </c>
      <c r="F29" s="292" t="s">
        <v>2013</v>
      </c>
      <c r="G29" s="296">
        <v>17</v>
      </c>
      <c r="H29" s="294">
        <v>0</v>
      </c>
      <c r="I29" s="294">
        <v>0</v>
      </c>
      <c r="J29" s="294">
        <v>0</v>
      </c>
      <c r="K29" s="294">
        <v>0</v>
      </c>
      <c r="L29" s="293">
        <v>3533.64</v>
      </c>
      <c r="M29" s="294">
        <v>0</v>
      </c>
      <c r="N29" s="294">
        <v>0</v>
      </c>
      <c r="O29" s="294">
        <v>0</v>
      </c>
      <c r="P29" s="294">
        <v>0</v>
      </c>
      <c r="Q29" s="294">
        <v>0</v>
      </c>
      <c r="R29" s="294">
        <v>0</v>
      </c>
      <c r="S29" s="294">
        <v>0</v>
      </c>
    </row>
    <row r="30" spans="1:19" hidden="1" outlineLevel="1" x14ac:dyDescent="0.25">
      <c r="A30" s="288" t="s">
        <v>2068</v>
      </c>
      <c r="B30" s="289" t="s">
        <v>2069</v>
      </c>
      <c r="C30" s="290"/>
      <c r="D30" s="291" t="s">
        <v>2012</v>
      </c>
      <c r="E30" s="288" t="s">
        <v>1991</v>
      </c>
      <c r="F30" s="292" t="s">
        <v>2013</v>
      </c>
      <c r="G30" s="296">
        <v>1</v>
      </c>
      <c r="H30" s="294">
        <v>0</v>
      </c>
      <c r="I30" s="294">
        <v>0</v>
      </c>
      <c r="J30" s="294">
        <v>0</v>
      </c>
      <c r="K30" s="294">
        <v>0</v>
      </c>
      <c r="L30" s="296">
        <v>182.27</v>
      </c>
      <c r="M30" s="294">
        <v>0</v>
      </c>
      <c r="N30" s="294">
        <v>0</v>
      </c>
      <c r="O30" s="294">
        <v>0</v>
      </c>
      <c r="P30" s="294">
        <v>0</v>
      </c>
      <c r="Q30" s="294">
        <v>0</v>
      </c>
      <c r="R30" s="294">
        <v>0</v>
      </c>
      <c r="S30" s="294">
        <v>0</v>
      </c>
    </row>
    <row r="31" spans="1:19" hidden="1" outlineLevel="1" x14ac:dyDescent="0.25">
      <c r="A31" s="288" t="s">
        <v>2070</v>
      </c>
      <c r="B31" s="289" t="s">
        <v>2071</v>
      </c>
      <c r="C31" s="290"/>
      <c r="D31" s="291" t="s">
        <v>2012</v>
      </c>
      <c r="E31" s="288" t="s">
        <v>1991</v>
      </c>
      <c r="F31" s="292" t="s">
        <v>2013</v>
      </c>
      <c r="G31" s="296">
        <v>31.666</v>
      </c>
      <c r="H31" s="294">
        <v>0</v>
      </c>
      <c r="I31" s="294">
        <v>0</v>
      </c>
      <c r="J31" s="294">
        <v>0</v>
      </c>
      <c r="K31" s="294">
        <v>0</v>
      </c>
      <c r="L31" s="293">
        <v>5795.95</v>
      </c>
      <c r="M31" s="294">
        <v>0</v>
      </c>
      <c r="N31" s="294">
        <v>0</v>
      </c>
      <c r="O31" s="294">
        <v>0</v>
      </c>
      <c r="P31" s="294">
        <v>0</v>
      </c>
      <c r="Q31" s="294">
        <v>0</v>
      </c>
      <c r="R31" s="294">
        <v>0</v>
      </c>
      <c r="S31" s="294">
        <v>0</v>
      </c>
    </row>
    <row r="32" spans="1:19" hidden="1" outlineLevel="1" x14ac:dyDescent="0.25">
      <c r="A32" s="288" t="s">
        <v>2072</v>
      </c>
      <c r="B32" s="289" t="s">
        <v>2073</v>
      </c>
      <c r="C32" s="290"/>
      <c r="D32" s="291" t="s">
        <v>2012</v>
      </c>
      <c r="E32" s="288" t="s">
        <v>1991</v>
      </c>
      <c r="F32" s="292" t="s">
        <v>2013</v>
      </c>
      <c r="G32" s="293">
        <v>1413.4159999999999</v>
      </c>
      <c r="H32" s="294">
        <v>0</v>
      </c>
      <c r="I32" s="294">
        <v>0</v>
      </c>
      <c r="J32" s="294">
        <v>0</v>
      </c>
      <c r="K32" s="294">
        <v>0</v>
      </c>
      <c r="L32" s="293">
        <v>270612.63</v>
      </c>
      <c r="M32" s="294">
        <v>0</v>
      </c>
      <c r="N32" s="294">
        <v>0</v>
      </c>
      <c r="O32" s="294">
        <v>0</v>
      </c>
      <c r="P32" s="294">
        <v>0</v>
      </c>
      <c r="Q32" s="294">
        <v>0</v>
      </c>
      <c r="R32" s="294">
        <v>0</v>
      </c>
      <c r="S32" s="294">
        <v>0</v>
      </c>
    </row>
    <row r="33" spans="1:19" hidden="1" outlineLevel="1" x14ac:dyDescent="0.25">
      <c r="A33" s="288" t="s">
        <v>2074</v>
      </c>
      <c r="B33" s="289" t="s">
        <v>2075</v>
      </c>
      <c r="C33" s="290"/>
      <c r="D33" s="291" t="s">
        <v>2012</v>
      </c>
      <c r="E33" s="288" t="s">
        <v>1991</v>
      </c>
      <c r="F33" s="292" t="s">
        <v>2013</v>
      </c>
      <c r="G33" s="293">
        <v>1109.0820000000001</v>
      </c>
      <c r="H33" s="294">
        <v>0</v>
      </c>
      <c r="I33" s="294">
        <v>0</v>
      </c>
      <c r="J33" s="294">
        <v>0</v>
      </c>
      <c r="K33" s="294">
        <v>0</v>
      </c>
      <c r="L33" s="293">
        <v>202150.94</v>
      </c>
      <c r="M33" s="294">
        <v>0</v>
      </c>
      <c r="N33" s="294">
        <v>0</v>
      </c>
      <c r="O33" s="294">
        <v>0</v>
      </c>
      <c r="P33" s="294">
        <v>0</v>
      </c>
      <c r="Q33" s="294">
        <v>0</v>
      </c>
      <c r="R33" s="294">
        <v>0</v>
      </c>
      <c r="S33" s="294">
        <v>0</v>
      </c>
    </row>
    <row r="34" spans="1:19" hidden="1" outlineLevel="1" x14ac:dyDescent="0.25">
      <c r="A34" s="288" t="s">
        <v>2076</v>
      </c>
      <c r="B34" s="289" t="s">
        <v>2077</v>
      </c>
      <c r="C34" s="290"/>
      <c r="D34" s="291" t="s">
        <v>2012</v>
      </c>
      <c r="E34" s="288" t="s">
        <v>1991</v>
      </c>
      <c r="F34" s="292" t="s">
        <v>2013</v>
      </c>
      <c r="G34" s="293">
        <v>4095.3330000000001</v>
      </c>
      <c r="H34" s="294">
        <v>0</v>
      </c>
      <c r="I34" s="294">
        <v>0</v>
      </c>
      <c r="J34" s="294">
        <v>0</v>
      </c>
      <c r="K34" s="294">
        <v>0</v>
      </c>
      <c r="L34" s="293">
        <v>892181.4</v>
      </c>
      <c r="M34" s="294">
        <v>0</v>
      </c>
      <c r="N34" s="294">
        <v>0</v>
      </c>
      <c r="O34" s="294">
        <v>0</v>
      </c>
      <c r="P34" s="294">
        <v>0</v>
      </c>
      <c r="Q34" s="294">
        <v>0</v>
      </c>
      <c r="R34" s="294">
        <v>0</v>
      </c>
      <c r="S34" s="294">
        <v>0</v>
      </c>
    </row>
    <row r="35" spans="1:19" hidden="1" outlineLevel="1" x14ac:dyDescent="0.25">
      <c r="A35" s="288" t="s">
        <v>2078</v>
      </c>
      <c r="B35" s="289" t="s">
        <v>2079</v>
      </c>
      <c r="C35" s="290"/>
      <c r="D35" s="291" t="s">
        <v>2012</v>
      </c>
      <c r="E35" s="288" t="s">
        <v>1991</v>
      </c>
      <c r="F35" s="292" t="s">
        <v>2013</v>
      </c>
      <c r="G35" s="296">
        <v>0.66600000000000004</v>
      </c>
      <c r="H35" s="294">
        <v>0</v>
      </c>
      <c r="I35" s="294">
        <v>0</v>
      </c>
      <c r="J35" s="294">
        <v>0</v>
      </c>
      <c r="K35" s="294">
        <v>0</v>
      </c>
      <c r="L35" s="296">
        <v>172.15</v>
      </c>
      <c r="M35" s="294">
        <v>0</v>
      </c>
      <c r="N35" s="294">
        <v>0</v>
      </c>
      <c r="O35" s="294">
        <v>0</v>
      </c>
      <c r="P35" s="294">
        <v>0</v>
      </c>
      <c r="Q35" s="294">
        <v>0</v>
      </c>
      <c r="R35" s="294">
        <v>0</v>
      </c>
      <c r="S35" s="294">
        <v>0</v>
      </c>
    </row>
    <row r="36" spans="1:19" hidden="1" outlineLevel="1" x14ac:dyDescent="0.25">
      <c r="A36" s="288" t="s">
        <v>2080</v>
      </c>
      <c r="B36" s="289" t="s">
        <v>2081</v>
      </c>
      <c r="C36" s="290"/>
      <c r="D36" s="291" t="s">
        <v>2012</v>
      </c>
      <c r="E36" s="288" t="s">
        <v>1991</v>
      </c>
      <c r="F36" s="292" t="s">
        <v>2013</v>
      </c>
      <c r="G36" s="293">
        <v>1961.4159999999999</v>
      </c>
      <c r="H36" s="294">
        <v>0</v>
      </c>
      <c r="I36" s="294">
        <v>0</v>
      </c>
      <c r="J36" s="294">
        <v>0</v>
      </c>
      <c r="K36" s="294">
        <v>0</v>
      </c>
      <c r="L36" s="293">
        <v>433354.47</v>
      </c>
      <c r="M36" s="294">
        <v>0</v>
      </c>
      <c r="N36" s="294">
        <v>0</v>
      </c>
      <c r="O36" s="294">
        <v>0</v>
      </c>
      <c r="P36" s="294">
        <v>0</v>
      </c>
      <c r="Q36" s="294">
        <v>0</v>
      </c>
      <c r="R36" s="294">
        <v>0</v>
      </c>
      <c r="S36" s="294">
        <v>0</v>
      </c>
    </row>
    <row r="37" spans="1:19" hidden="1" outlineLevel="1" x14ac:dyDescent="0.25">
      <c r="A37" s="288" t="s">
        <v>2082</v>
      </c>
      <c r="B37" s="289" t="s">
        <v>2083</v>
      </c>
      <c r="C37" s="290"/>
      <c r="D37" s="291" t="s">
        <v>2012</v>
      </c>
      <c r="E37" s="288" t="s">
        <v>1991</v>
      </c>
      <c r="F37" s="292" t="s">
        <v>2013</v>
      </c>
      <c r="G37" s="293">
        <v>3071.9580000000001</v>
      </c>
      <c r="H37" s="294">
        <v>0</v>
      </c>
      <c r="I37" s="294">
        <v>0</v>
      </c>
      <c r="J37" s="294">
        <v>0</v>
      </c>
      <c r="K37" s="294">
        <v>0</v>
      </c>
      <c r="L37" s="293">
        <v>534599.32999999996</v>
      </c>
      <c r="M37" s="294">
        <v>0</v>
      </c>
      <c r="N37" s="294">
        <v>0</v>
      </c>
      <c r="O37" s="294">
        <v>0</v>
      </c>
      <c r="P37" s="294">
        <v>0</v>
      </c>
      <c r="Q37" s="294">
        <v>0</v>
      </c>
      <c r="R37" s="294">
        <v>0</v>
      </c>
      <c r="S37" s="294">
        <v>0</v>
      </c>
    </row>
    <row r="38" spans="1:19" hidden="1" outlineLevel="1" x14ac:dyDescent="0.25">
      <c r="A38" s="288" t="s">
        <v>2084</v>
      </c>
      <c r="B38" s="289" t="s">
        <v>2085</v>
      </c>
      <c r="C38" s="290"/>
      <c r="D38" s="291" t="s">
        <v>2012</v>
      </c>
      <c r="E38" s="288" t="s">
        <v>1991</v>
      </c>
      <c r="F38" s="292" t="s">
        <v>2013</v>
      </c>
      <c r="G38" s="296">
        <v>2</v>
      </c>
      <c r="H38" s="294">
        <v>0</v>
      </c>
      <c r="I38" s="294">
        <v>0</v>
      </c>
      <c r="J38" s="294">
        <v>0</v>
      </c>
      <c r="K38" s="294">
        <v>0</v>
      </c>
      <c r="L38" s="296">
        <v>479.4</v>
      </c>
      <c r="M38" s="294">
        <v>0</v>
      </c>
      <c r="N38" s="294">
        <v>0</v>
      </c>
      <c r="O38" s="294">
        <v>0</v>
      </c>
      <c r="P38" s="294">
        <v>0</v>
      </c>
      <c r="Q38" s="294">
        <v>0</v>
      </c>
      <c r="R38" s="294">
        <v>0</v>
      </c>
      <c r="S38" s="294">
        <v>0</v>
      </c>
    </row>
    <row r="39" spans="1:19" hidden="1" outlineLevel="1" x14ac:dyDescent="0.25">
      <c r="A39" s="288" t="s">
        <v>2086</v>
      </c>
      <c r="B39" s="289" t="s">
        <v>2087</v>
      </c>
      <c r="C39" s="290"/>
      <c r="D39" s="291" t="s">
        <v>2012</v>
      </c>
      <c r="E39" s="288" t="s">
        <v>1991</v>
      </c>
      <c r="F39" s="292" t="s">
        <v>2013</v>
      </c>
      <c r="G39" s="296">
        <v>701</v>
      </c>
      <c r="H39" s="294">
        <v>0</v>
      </c>
      <c r="I39" s="294">
        <v>0</v>
      </c>
      <c r="J39" s="294">
        <v>0</v>
      </c>
      <c r="K39" s="294">
        <v>0</v>
      </c>
      <c r="L39" s="293">
        <v>128585.06</v>
      </c>
      <c r="M39" s="294">
        <v>0</v>
      </c>
      <c r="N39" s="294">
        <v>0</v>
      </c>
      <c r="O39" s="294">
        <v>0</v>
      </c>
      <c r="P39" s="294">
        <v>0</v>
      </c>
      <c r="Q39" s="294">
        <v>0</v>
      </c>
      <c r="R39" s="294">
        <v>0</v>
      </c>
      <c r="S39" s="294">
        <v>0</v>
      </c>
    </row>
    <row r="40" spans="1:19" hidden="1" outlineLevel="1" x14ac:dyDescent="0.25">
      <c r="A40" s="288" t="s">
        <v>2088</v>
      </c>
      <c r="B40" s="289" t="s">
        <v>2089</v>
      </c>
      <c r="C40" s="290"/>
      <c r="D40" s="291" t="s">
        <v>2012</v>
      </c>
      <c r="E40" s="288" t="s">
        <v>1991</v>
      </c>
      <c r="F40" s="292" t="s">
        <v>2013</v>
      </c>
      <c r="G40" s="296">
        <v>31.666</v>
      </c>
      <c r="H40" s="294">
        <v>0</v>
      </c>
      <c r="I40" s="294">
        <v>0</v>
      </c>
      <c r="J40" s="294">
        <v>0</v>
      </c>
      <c r="K40" s="294">
        <v>0</v>
      </c>
      <c r="L40" s="293">
        <v>2829.18</v>
      </c>
      <c r="M40" s="294">
        <v>0</v>
      </c>
      <c r="N40" s="294">
        <v>0</v>
      </c>
      <c r="O40" s="294">
        <v>0</v>
      </c>
      <c r="P40" s="294">
        <v>0</v>
      </c>
      <c r="Q40" s="294">
        <v>0</v>
      </c>
      <c r="R40" s="294">
        <v>0</v>
      </c>
      <c r="S40" s="294">
        <v>0</v>
      </c>
    </row>
    <row r="41" spans="1:19" hidden="1" outlineLevel="1" x14ac:dyDescent="0.25">
      <c r="A41" s="288" t="s">
        <v>2090</v>
      </c>
      <c r="B41" s="289" t="s">
        <v>2091</v>
      </c>
      <c r="C41" s="290"/>
      <c r="D41" s="291" t="s">
        <v>2012</v>
      </c>
      <c r="E41" s="288" t="s">
        <v>1991</v>
      </c>
      <c r="F41" s="292" t="s">
        <v>2013</v>
      </c>
      <c r="G41" s="296">
        <v>319.5</v>
      </c>
      <c r="H41" s="294">
        <v>0</v>
      </c>
      <c r="I41" s="294">
        <v>0</v>
      </c>
      <c r="J41" s="294">
        <v>0</v>
      </c>
      <c r="K41" s="294">
        <v>0</v>
      </c>
      <c r="L41" s="293">
        <v>82169.679999999993</v>
      </c>
      <c r="M41" s="294">
        <v>0</v>
      </c>
      <c r="N41" s="294">
        <v>0</v>
      </c>
      <c r="O41" s="294">
        <v>0</v>
      </c>
      <c r="P41" s="294">
        <v>0</v>
      </c>
      <c r="Q41" s="294">
        <v>0</v>
      </c>
      <c r="R41" s="294">
        <v>0</v>
      </c>
      <c r="S41" s="294">
        <v>0</v>
      </c>
    </row>
    <row r="42" spans="1:19" hidden="1" outlineLevel="1" x14ac:dyDescent="0.25">
      <c r="A42" s="288" t="s">
        <v>2092</v>
      </c>
      <c r="B42" s="289" t="s">
        <v>2093</v>
      </c>
      <c r="C42" s="290"/>
      <c r="D42" s="291" t="s">
        <v>2012</v>
      </c>
      <c r="E42" s="288" t="s">
        <v>1991</v>
      </c>
      <c r="F42" s="292" t="s">
        <v>2013</v>
      </c>
      <c r="G42" s="296">
        <v>975.5</v>
      </c>
      <c r="H42" s="294">
        <v>0</v>
      </c>
      <c r="I42" s="294">
        <v>0</v>
      </c>
      <c r="J42" s="294">
        <v>0</v>
      </c>
      <c r="K42" s="294">
        <v>0</v>
      </c>
      <c r="L42" s="293">
        <v>178349.82</v>
      </c>
      <c r="M42" s="294">
        <v>0</v>
      </c>
      <c r="N42" s="294">
        <v>0</v>
      </c>
      <c r="O42" s="294">
        <v>0</v>
      </c>
      <c r="P42" s="294">
        <v>0</v>
      </c>
      <c r="Q42" s="294">
        <v>0</v>
      </c>
      <c r="R42" s="294">
        <v>0</v>
      </c>
      <c r="S42" s="294">
        <v>0</v>
      </c>
    </row>
    <row r="43" spans="1:19" hidden="1" outlineLevel="1" x14ac:dyDescent="0.25">
      <c r="A43" s="288" t="s">
        <v>2094</v>
      </c>
      <c r="B43" s="289" t="s">
        <v>2095</v>
      </c>
      <c r="C43" s="290"/>
      <c r="D43" s="291" t="s">
        <v>2012</v>
      </c>
      <c r="E43" s="288" t="s">
        <v>1991</v>
      </c>
      <c r="F43" s="292" t="s">
        <v>2013</v>
      </c>
      <c r="G43" s="293">
        <v>1705.4159999999999</v>
      </c>
      <c r="H43" s="294">
        <v>0</v>
      </c>
      <c r="I43" s="294">
        <v>0</v>
      </c>
      <c r="J43" s="294">
        <v>0</v>
      </c>
      <c r="K43" s="294">
        <v>0</v>
      </c>
      <c r="L43" s="293">
        <v>259915.15</v>
      </c>
      <c r="M43" s="294">
        <v>0</v>
      </c>
      <c r="N43" s="294">
        <v>0</v>
      </c>
      <c r="O43" s="294">
        <v>0</v>
      </c>
      <c r="P43" s="294">
        <v>0</v>
      </c>
      <c r="Q43" s="294">
        <v>0</v>
      </c>
      <c r="R43" s="294">
        <v>0</v>
      </c>
      <c r="S43" s="294">
        <v>0</v>
      </c>
    </row>
    <row r="44" spans="1:19" hidden="1" outlineLevel="1" x14ac:dyDescent="0.25">
      <c r="A44" s="288" t="s">
        <v>2096</v>
      </c>
      <c r="B44" s="289" t="s">
        <v>2097</v>
      </c>
      <c r="C44" s="290"/>
      <c r="D44" s="291" t="s">
        <v>2012</v>
      </c>
      <c r="E44" s="288" t="s">
        <v>1991</v>
      </c>
      <c r="F44" s="292" t="s">
        <v>2013</v>
      </c>
      <c r="G44" s="296">
        <v>709.08199999999999</v>
      </c>
      <c r="H44" s="294">
        <v>0</v>
      </c>
      <c r="I44" s="294">
        <v>0</v>
      </c>
      <c r="J44" s="294">
        <v>0</v>
      </c>
      <c r="K44" s="294">
        <v>0</v>
      </c>
      <c r="L44" s="293">
        <v>130340.58</v>
      </c>
      <c r="M44" s="294">
        <v>0</v>
      </c>
      <c r="N44" s="294">
        <v>0</v>
      </c>
      <c r="O44" s="294">
        <v>0</v>
      </c>
      <c r="P44" s="294">
        <v>0</v>
      </c>
      <c r="Q44" s="294">
        <v>0</v>
      </c>
      <c r="R44" s="294">
        <v>0</v>
      </c>
      <c r="S44" s="294">
        <v>0</v>
      </c>
    </row>
    <row r="45" spans="1:19" hidden="1" outlineLevel="1" x14ac:dyDescent="0.25">
      <c r="A45" s="288" t="s">
        <v>2098</v>
      </c>
      <c r="B45" s="289" t="s">
        <v>2099</v>
      </c>
      <c r="C45" s="290"/>
      <c r="D45" s="291" t="s">
        <v>2012</v>
      </c>
      <c r="E45" s="288" t="s">
        <v>1991</v>
      </c>
      <c r="F45" s="292" t="s">
        <v>2013</v>
      </c>
      <c r="G45" s="296">
        <v>9.9160000000000004</v>
      </c>
      <c r="H45" s="294">
        <v>0</v>
      </c>
      <c r="I45" s="294">
        <v>0</v>
      </c>
      <c r="J45" s="294">
        <v>0</v>
      </c>
      <c r="K45" s="294">
        <v>0</v>
      </c>
      <c r="L45" s="293">
        <v>1554.38</v>
      </c>
      <c r="M45" s="294">
        <v>0</v>
      </c>
      <c r="N45" s="294">
        <v>0</v>
      </c>
      <c r="O45" s="294">
        <v>0</v>
      </c>
      <c r="P45" s="294">
        <v>0</v>
      </c>
      <c r="Q45" s="294">
        <v>0</v>
      </c>
      <c r="R45" s="294">
        <v>0</v>
      </c>
      <c r="S45" s="294">
        <v>0</v>
      </c>
    </row>
    <row r="46" spans="1:19" hidden="1" outlineLevel="1" x14ac:dyDescent="0.25">
      <c r="A46" s="288" t="s">
        <v>2100</v>
      </c>
      <c r="B46" s="289" t="s">
        <v>2101</v>
      </c>
      <c r="C46" s="290"/>
      <c r="D46" s="291" t="s">
        <v>2102</v>
      </c>
      <c r="E46" s="288" t="s">
        <v>1991</v>
      </c>
      <c r="F46" s="292" t="s">
        <v>2013</v>
      </c>
      <c r="G46" s="295">
        <v>1548</v>
      </c>
      <c r="H46" s="294">
        <v>0</v>
      </c>
      <c r="I46" s="294">
        <v>0</v>
      </c>
      <c r="J46" s="294">
        <v>0</v>
      </c>
      <c r="K46" s="294">
        <v>0</v>
      </c>
      <c r="L46" s="293">
        <v>37989.160000000003</v>
      </c>
      <c r="M46" s="294">
        <v>0</v>
      </c>
      <c r="N46" s="294">
        <v>0</v>
      </c>
      <c r="O46" s="294">
        <v>0</v>
      </c>
      <c r="P46" s="294">
        <v>0</v>
      </c>
      <c r="Q46" s="294">
        <v>0</v>
      </c>
      <c r="R46" s="294">
        <v>0</v>
      </c>
      <c r="S46" s="294">
        <v>0</v>
      </c>
    </row>
    <row r="47" spans="1:19" hidden="1" outlineLevel="1" x14ac:dyDescent="0.25">
      <c r="A47" s="288" t="s">
        <v>2103</v>
      </c>
      <c r="B47" s="289" t="s">
        <v>2104</v>
      </c>
      <c r="C47" s="290"/>
      <c r="D47" s="291" t="s">
        <v>2102</v>
      </c>
      <c r="E47" s="288" t="s">
        <v>1991</v>
      </c>
      <c r="F47" s="292" t="s">
        <v>2013</v>
      </c>
      <c r="G47" s="295">
        <v>1388956</v>
      </c>
      <c r="H47" s="294">
        <v>0</v>
      </c>
      <c r="I47" s="294">
        <v>0</v>
      </c>
      <c r="J47" s="294">
        <v>0</v>
      </c>
      <c r="K47" s="294">
        <v>0</v>
      </c>
      <c r="L47" s="293">
        <v>27532177.510000002</v>
      </c>
      <c r="M47" s="294">
        <v>0</v>
      </c>
      <c r="N47" s="294">
        <v>0</v>
      </c>
      <c r="O47" s="294">
        <v>0</v>
      </c>
      <c r="P47" s="294">
        <v>0</v>
      </c>
      <c r="Q47" s="294">
        <v>0</v>
      </c>
      <c r="R47" s="294">
        <v>0</v>
      </c>
      <c r="S47" s="294">
        <v>0</v>
      </c>
    </row>
    <row r="48" spans="1:19" hidden="1" outlineLevel="1" x14ac:dyDescent="0.25">
      <c r="A48" s="288" t="s">
        <v>2105</v>
      </c>
      <c r="B48" s="289" t="s">
        <v>2106</v>
      </c>
      <c r="C48" s="290"/>
      <c r="D48" s="291" t="s">
        <v>2102</v>
      </c>
      <c r="E48" s="288" t="s">
        <v>1991</v>
      </c>
      <c r="F48" s="292" t="s">
        <v>2013</v>
      </c>
      <c r="G48" s="296">
        <v>29</v>
      </c>
      <c r="H48" s="294">
        <v>0</v>
      </c>
      <c r="I48" s="294">
        <v>0</v>
      </c>
      <c r="J48" s="294">
        <v>0</v>
      </c>
      <c r="K48" s="294">
        <v>0</v>
      </c>
      <c r="L48" s="293">
        <v>3636.11</v>
      </c>
      <c r="M48" s="294">
        <v>0</v>
      </c>
      <c r="N48" s="294">
        <v>0</v>
      </c>
      <c r="O48" s="294">
        <v>0</v>
      </c>
      <c r="P48" s="294">
        <v>0</v>
      </c>
      <c r="Q48" s="294">
        <v>0</v>
      </c>
      <c r="R48" s="294">
        <v>0</v>
      </c>
      <c r="S48" s="294">
        <v>0</v>
      </c>
    </row>
    <row r="49" spans="1:19" hidden="1" outlineLevel="1" x14ac:dyDescent="0.25">
      <c r="A49" s="288" t="s">
        <v>2107</v>
      </c>
      <c r="B49" s="289" t="s">
        <v>2108</v>
      </c>
      <c r="C49" s="290"/>
      <c r="D49" s="291" t="s">
        <v>2102</v>
      </c>
      <c r="E49" s="288" t="s">
        <v>1991</v>
      </c>
      <c r="F49" s="292" t="s">
        <v>2013</v>
      </c>
      <c r="G49" s="295">
        <v>6788</v>
      </c>
      <c r="H49" s="294">
        <v>0</v>
      </c>
      <c r="I49" s="294">
        <v>0</v>
      </c>
      <c r="J49" s="294">
        <v>0</v>
      </c>
      <c r="K49" s="294">
        <v>0</v>
      </c>
      <c r="L49" s="293">
        <v>332754.40999999997</v>
      </c>
      <c r="M49" s="294">
        <v>0</v>
      </c>
      <c r="N49" s="294">
        <v>0</v>
      </c>
      <c r="O49" s="294">
        <v>0</v>
      </c>
      <c r="P49" s="294">
        <v>0</v>
      </c>
      <c r="Q49" s="294">
        <v>0</v>
      </c>
      <c r="R49" s="294">
        <v>0</v>
      </c>
      <c r="S49" s="294">
        <v>0</v>
      </c>
    </row>
    <row r="50" spans="1:19" hidden="1" outlineLevel="1" x14ac:dyDescent="0.25">
      <c r="A50" s="288" t="s">
        <v>2109</v>
      </c>
      <c r="B50" s="289" t="s">
        <v>2110</v>
      </c>
      <c r="C50" s="290"/>
      <c r="D50" s="291" t="s">
        <v>2102</v>
      </c>
      <c r="E50" s="288" t="s">
        <v>1991</v>
      </c>
      <c r="F50" s="292" t="s">
        <v>2013</v>
      </c>
      <c r="G50" s="295">
        <v>196438</v>
      </c>
      <c r="H50" s="294">
        <v>0</v>
      </c>
      <c r="I50" s="294">
        <v>0</v>
      </c>
      <c r="J50" s="294">
        <v>0</v>
      </c>
      <c r="K50" s="294">
        <v>0</v>
      </c>
      <c r="L50" s="293">
        <v>3170587.9</v>
      </c>
      <c r="M50" s="294">
        <v>0</v>
      </c>
      <c r="N50" s="294">
        <v>0</v>
      </c>
      <c r="O50" s="294">
        <v>0</v>
      </c>
      <c r="P50" s="294">
        <v>0</v>
      </c>
      <c r="Q50" s="294">
        <v>0</v>
      </c>
      <c r="R50" s="294">
        <v>0</v>
      </c>
      <c r="S50" s="294">
        <v>0</v>
      </c>
    </row>
    <row r="51" spans="1:19" hidden="1" outlineLevel="1" x14ac:dyDescent="0.25">
      <c r="A51" s="288" t="s">
        <v>2111</v>
      </c>
      <c r="B51" s="289" t="s">
        <v>2112</v>
      </c>
      <c r="C51" s="290"/>
      <c r="D51" s="291" t="s">
        <v>2102</v>
      </c>
      <c r="E51" s="288" t="s">
        <v>1991</v>
      </c>
      <c r="F51" s="292" t="s">
        <v>2013</v>
      </c>
      <c r="G51" s="296">
        <v>437</v>
      </c>
      <c r="H51" s="294">
        <v>0</v>
      </c>
      <c r="I51" s="294">
        <v>0</v>
      </c>
      <c r="J51" s="294">
        <v>0</v>
      </c>
      <c r="K51" s="294">
        <v>0</v>
      </c>
      <c r="L51" s="293">
        <v>19750.04</v>
      </c>
      <c r="M51" s="294">
        <v>0</v>
      </c>
      <c r="N51" s="294">
        <v>0</v>
      </c>
      <c r="O51" s="294">
        <v>0</v>
      </c>
      <c r="P51" s="294">
        <v>0</v>
      </c>
      <c r="Q51" s="294">
        <v>0</v>
      </c>
      <c r="R51" s="294">
        <v>0</v>
      </c>
      <c r="S51" s="294">
        <v>0</v>
      </c>
    </row>
    <row r="52" spans="1:19" hidden="1" outlineLevel="1" x14ac:dyDescent="0.25">
      <c r="A52" s="288" t="s">
        <v>2113</v>
      </c>
      <c r="B52" s="289" t="s">
        <v>2114</v>
      </c>
      <c r="C52" s="290"/>
      <c r="D52" s="291" t="s">
        <v>2102</v>
      </c>
      <c r="E52" s="288" t="s">
        <v>1991</v>
      </c>
      <c r="F52" s="292" t="s">
        <v>2013</v>
      </c>
      <c r="G52" s="296">
        <v>105</v>
      </c>
      <c r="H52" s="295">
        <v>23021</v>
      </c>
      <c r="I52" s="294">
        <v>0</v>
      </c>
      <c r="J52" s="294">
        <v>0</v>
      </c>
      <c r="K52" s="294">
        <v>0</v>
      </c>
      <c r="L52" s="293">
        <v>2575.7600000000002</v>
      </c>
      <c r="M52" s="294">
        <v>0</v>
      </c>
      <c r="N52" s="294">
        <v>0</v>
      </c>
      <c r="O52" s="293">
        <v>564729.53</v>
      </c>
      <c r="P52" s="294">
        <v>0</v>
      </c>
      <c r="Q52" s="294">
        <v>0</v>
      </c>
      <c r="R52" s="294">
        <v>0</v>
      </c>
      <c r="S52" s="294">
        <v>0</v>
      </c>
    </row>
    <row r="53" spans="1:19" hidden="1" outlineLevel="1" x14ac:dyDescent="0.25">
      <c r="A53" s="288" t="s">
        <v>2115</v>
      </c>
      <c r="B53" s="289" t="s">
        <v>2116</v>
      </c>
      <c r="C53" s="290"/>
      <c r="D53" s="291" t="s">
        <v>2102</v>
      </c>
      <c r="E53" s="288" t="s">
        <v>1991</v>
      </c>
      <c r="F53" s="292" t="s">
        <v>2013</v>
      </c>
      <c r="G53" s="295">
        <v>16118</v>
      </c>
      <c r="H53" s="294">
        <v>0</v>
      </c>
      <c r="I53" s="294">
        <v>0</v>
      </c>
      <c r="J53" s="294">
        <v>0</v>
      </c>
      <c r="K53" s="294">
        <v>0</v>
      </c>
      <c r="L53" s="293">
        <v>632022.24</v>
      </c>
      <c r="M53" s="294">
        <v>0</v>
      </c>
      <c r="N53" s="294">
        <v>0</v>
      </c>
      <c r="O53" s="294">
        <v>0</v>
      </c>
      <c r="P53" s="294">
        <v>0</v>
      </c>
      <c r="Q53" s="294">
        <v>0</v>
      </c>
      <c r="R53" s="294">
        <v>0</v>
      </c>
      <c r="S53" s="294">
        <v>0</v>
      </c>
    </row>
    <row r="54" spans="1:19" hidden="1" outlineLevel="1" x14ac:dyDescent="0.25">
      <c r="A54" s="288" t="s">
        <v>2117</v>
      </c>
      <c r="B54" s="289" t="s">
        <v>2118</v>
      </c>
      <c r="C54" s="290"/>
      <c r="D54" s="291" t="s">
        <v>2102</v>
      </c>
      <c r="E54" s="288" t="s">
        <v>1991</v>
      </c>
      <c r="F54" s="292" t="s">
        <v>2013</v>
      </c>
      <c r="G54" s="295">
        <v>1084</v>
      </c>
      <c r="H54" s="294">
        <v>0</v>
      </c>
      <c r="I54" s="294">
        <v>0</v>
      </c>
      <c r="J54" s="294">
        <v>0</v>
      </c>
      <c r="K54" s="294">
        <v>0</v>
      </c>
      <c r="L54" s="293">
        <v>29648.81</v>
      </c>
      <c r="M54" s="294">
        <v>0</v>
      </c>
      <c r="N54" s="294">
        <v>0</v>
      </c>
      <c r="O54" s="294">
        <v>0</v>
      </c>
      <c r="P54" s="294">
        <v>0</v>
      </c>
      <c r="Q54" s="294">
        <v>0</v>
      </c>
      <c r="R54" s="294">
        <v>0</v>
      </c>
      <c r="S54" s="294">
        <v>0</v>
      </c>
    </row>
    <row r="55" spans="1:19" hidden="1" outlineLevel="1" x14ac:dyDescent="0.25">
      <c r="A55" s="288" t="s">
        <v>2119</v>
      </c>
      <c r="B55" s="289" t="s">
        <v>2120</v>
      </c>
      <c r="C55" s="290"/>
      <c r="D55" s="291" t="s">
        <v>2102</v>
      </c>
      <c r="E55" s="288" t="s">
        <v>1991</v>
      </c>
      <c r="F55" s="292" t="s">
        <v>2013</v>
      </c>
      <c r="G55" s="295">
        <v>1837</v>
      </c>
      <c r="H55" s="294">
        <v>0</v>
      </c>
      <c r="I55" s="294">
        <v>0</v>
      </c>
      <c r="J55" s="294">
        <v>0</v>
      </c>
      <c r="K55" s="294">
        <v>0</v>
      </c>
      <c r="L55" s="293">
        <v>49480.51</v>
      </c>
      <c r="M55" s="294">
        <v>0</v>
      </c>
      <c r="N55" s="294">
        <v>0</v>
      </c>
      <c r="O55" s="294">
        <v>0</v>
      </c>
      <c r="P55" s="294">
        <v>0</v>
      </c>
      <c r="Q55" s="294">
        <v>0</v>
      </c>
      <c r="R55" s="294">
        <v>0</v>
      </c>
      <c r="S55" s="294">
        <v>0</v>
      </c>
    </row>
    <row r="56" spans="1:19" hidden="1" outlineLevel="1" x14ac:dyDescent="0.25">
      <c r="A56" s="288" t="s">
        <v>2121</v>
      </c>
      <c r="B56" s="289" t="s">
        <v>2122</v>
      </c>
      <c r="C56" s="290"/>
      <c r="D56" s="291" t="s">
        <v>2102</v>
      </c>
      <c r="E56" s="288" t="s">
        <v>1991</v>
      </c>
      <c r="F56" s="292" t="s">
        <v>2013</v>
      </c>
      <c r="G56" s="295">
        <v>1386</v>
      </c>
      <c r="H56" s="294">
        <v>0</v>
      </c>
      <c r="I56" s="294">
        <v>0</v>
      </c>
      <c r="J56" s="294">
        <v>0</v>
      </c>
      <c r="K56" s="294">
        <v>0</v>
      </c>
      <c r="L56" s="293">
        <v>50779.99</v>
      </c>
      <c r="M56" s="294">
        <v>0</v>
      </c>
      <c r="N56" s="294">
        <v>0</v>
      </c>
      <c r="O56" s="294">
        <v>0</v>
      </c>
      <c r="P56" s="294">
        <v>0</v>
      </c>
      <c r="Q56" s="294">
        <v>0</v>
      </c>
      <c r="R56" s="294">
        <v>0</v>
      </c>
      <c r="S56" s="294">
        <v>0</v>
      </c>
    </row>
    <row r="57" spans="1:19" hidden="1" outlineLevel="1" x14ac:dyDescent="0.25">
      <c r="A57" s="288" t="s">
        <v>2123</v>
      </c>
      <c r="B57" s="289" t="s">
        <v>2124</v>
      </c>
      <c r="C57" s="290"/>
      <c r="D57" s="291" t="s">
        <v>2102</v>
      </c>
      <c r="E57" s="288" t="s">
        <v>1991</v>
      </c>
      <c r="F57" s="292" t="s">
        <v>2013</v>
      </c>
      <c r="G57" s="295">
        <v>133248</v>
      </c>
      <c r="H57" s="294">
        <v>0</v>
      </c>
      <c r="I57" s="294">
        <v>0</v>
      </c>
      <c r="J57" s="294">
        <v>0</v>
      </c>
      <c r="K57" s="294">
        <v>0</v>
      </c>
      <c r="L57" s="293">
        <v>2597842.98</v>
      </c>
      <c r="M57" s="294">
        <v>0</v>
      </c>
      <c r="N57" s="294">
        <v>0</v>
      </c>
      <c r="O57" s="294">
        <v>0</v>
      </c>
      <c r="P57" s="294">
        <v>0</v>
      </c>
      <c r="Q57" s="294">
        <v>0</v>
      </c>
      <c r="R57" s="294">
        <v>0</v>
      </c>
      <c r="S57" s="294">
        <v>0</v>
      </c>
    </row>
    <row r="58" spans="1:19" hidden="1" outlineLevel="1" x14ac:dyDescent="0.25">
      <c r="A58" s="288" t="s">
        <v>2125</v>
      </c>
      <c r="B58" s="289" t="s">
        <v>2126</v>
      </c>
      <c r="C58" s="290"/>
      <c r="D58" s="291" t="s">
        <v>2102</v>
      </c>
      <c r="E58" s="288" t="s">
        <v>1991</v>
      </c>
      <c r="F58" s="292" t="s">
        <v>2013</v>
      </c>
      <c r="G58" s="295">
        <v>2993</v>
      </c>
      <c r="H58" s="294">
        <v>0</v>
      </c>
      <c r="I58" s="294">
        <v>0</v>
      </c>
      <c r="J58" s="294">
        <v>0</v>
      </c>
      <c r="K58" s="294">
        <v>0</v>
      </c>
      <c r="L58" s="293">
        <v>72346.5</v>
      </c>
      <c r="M58" s="294">
        <v>0</v>
      </c>
      <c r="N58" s="294">
        <v>0</v>
      </c>
      <c r="O58" s="294">
        <v>0</v>
      </c>
      <c r="P58" s="294">
        <v>0</v>
      </c>
      <c r="Q58" s="294">
        <v>0</v>
      </c>
      <c r="R58" s="294">
        <v>0</v>
      </c>
      <c r="S58" s="294">
        <v>0</v>
      </c>
    </row>
    <row r="59" spans="1:19" hidden="1" outlineLevel="1" x14ac:dyDescent="0.25">
      <c r="A59" s="288" t="s">
        <v>2127</v>
      </c>
      <c r="B59" s="289" t="s">
        <v>2128</v>
      </c>
      <c r="C59" s="290"/>
      <c r="D59" s="291" t="s">
        <v>2102</v>
      </c>
      <c r="E59" s="288" t="s">
        <v>1991</v>
      </c>
      <c r="F59" s="292" t="s">
        <v>2013</v>
      </c>
      <c r="G59" s="295">
        <v>6987</v>
      </c>
      <c r="H59" s="294">
        <v>0</v>
      </c>
      <c r="I59" s="294">
        <v>0</v>
      </c>
      <c r="J59" s="294">
        <v>0</v>
      </c>
      <c r="K59" s="294">
        <v>0</v>
      </c>
      <c r="L59" s="293">
        <v>158173.79999999999</v>
      </c>
      <c r="M59" s="294">
        <v>0</v>
      </c>
      <c r="N59" s="294">
        <v>0</v>
      </c>
      <c r="O59" s="294">
        <v>0</v>
      </c>
      <c r="P59" s="294">
        <v>0</v>
      </c>
      <c r="Q59" s="294">
        <v>0</v>
      </c>
      <c r="R59" s="294">
        <v>0</v>
      </c>
      <c r="S59" s="294">
        <v>0</v>
      </c>
    </row>
    <row r="60" spans="1:19" hidden="1" outlineLevel="1" x14ac:dyDescent="0.25">
      <c r="A60" s="288" t="s">
        <v>2129</v>
      </c>
      <c r="B60" s="289" t="s">
        <v>2130</v>
      </c>
      <c r="C60" s="290"/>
      <c r="D60" s="291" t="s">
        <v>2102</v>
      </c>
      <c r="E60" s="288" t="s">
        <v>1991</v>
      </c>
      <c r="F60" s="292" t="s">
        <v>2013</v>
      </c>
      <c r="G60" s="295">
        <v>10700</v>
      </c>
      <c r="H60" s="294">
        <v>0</v>
      </c>
      <c r="I60" s="294">
        <v>0</v>
      </c>
      <c r="J60" s="294">
        <v>0</v>
      </c>
      <c r="K60" s="294">
        <v>0</v>
      </c>
      <c r="L60" s="293">
        <v>419570.54</v>
      </c>
      <c r="M60" s="294">
        <v>0</v>
      </c>
      <c r="N60" s="294">
        <v>0</v>
      </c>
      <c r="O60" s="294">
        <v>0</v>
      </c>
      <c r="P60" s="294">
        <v>0</v>
      </c>
      <c r="Q60" s="294">
        <v>0</v>
      </c>
      <c r="R60" s="294">
        <v>0</v>
      </c>
      <c r="S60" s="294">
        <v>0</v>
      </c>
    </row>
    <row r="61" spans="1:19" hidden="1" outlineLevel="1" x14ac:dyDescent="0.25">
      <c r="A61" s="288" t="s">
        <v>2131</v>
      </c>
      <c r="B61" s="289" t="s">
        <v>2132</v>
      </c>
      <c r="C61" s="290"/>
      <c r="D61" s="291" t="s">
        <v>2102</v>
      </c>
      <c r="E61" s="288" t="s">
        <v>1991</v>
      </c>
      <c r="F61" s="292" t="s">
        <v>2013</v>
      </c>
      <c r="G61" s="295">
        <v>11150</v>
      </c>
      <c r="H61" s="294">
        <v>0</v>
      </c>
      <c r="I61" s="294">
        <v>0</v>
      </c>
      <c r="J61" s="294">
        <v>0</v>
      </c>
      <c r="K61" s="294">
        <v>0</v>
      </c>
      <c r="L61" s="293">
        <v>365297.42</v>
      </c>
      <c r="M61" s="294">
        <v>0</v>
      </c>
      <c r="N61" s="294">
        <v>0</v>
      </c>
      <c r="O61" s="294">
        <v>0</v>
      </c>
      <c r="P61" s="294">
        <v>0</v>
      </c>
      <c r="Q61" s="294">
        <v>0</v>
      </c>
      <c r="R61" s="294">
        <v>0</v>
      </c>
      <c r="S61" s="294">
        <v>0</v>
      </c>
    </row>
    <row r="62" spans="1:19" hidden="1" outlineLevel="1" x14ac:dyDescent="0.25">
      <c r="A62" s="288" t="s">
        <v>2133</v>
      </c>
      <c r="B62" s="289" t="s">
        <v>2134</v>
      </c>
      <c r="C62" s="290"/>
      <c r="D62" s="291" t="s">
        <v>2102</v>
      </c>
      <c r="E62" s="288" t="s">
        <v>1991</v>
      </c>
      <c r="F62" s="292" t="s">
        <v>2013</v>
      </c>
      <c r="G62" s="295">
        <v>10597</v>
      </c>
      <c r="H62" s="294">
        <v>0</v>
      </c>
      <c r="I62" s="294">
        <v>0</v>
      </c>
      <c r="J62" s="294">
        <v>0</v>
      </c>
      <c r="K62" s="294">
        <v>0</v>
      </c>
      <c r="L62" s="293">
        <v>405890.53</v>
      </c>
      <c r="M62" s="294">
        <v>0</v>
      </c>
      <c r="N62" s="294">
        <v>0</v>
      </c>
      <c r="O62" s="294">
        <v>0</v>
      </c>
      <c r="P62" s="294">
        <v>0</v>
      </c>
      <c r="Q62" s="294">
        <v>0</v>
      </c>
      <c r="R62" s="294">
        <v>0</v>
      </c>
      <c r="S62" s="294">
        <v>0</v>
      </c>
    </row>
    <row r="63" spans="1:19" hidden="1" outlineLevel="1" x14ac:dyDescent="0.25">
      <c r="A63" s="288" t="s">
        <v>2135</v>
      </c>
      <c r="B63" s="289" t="s">
        <v>2136</v>
      </c>
      <c r="C63" s="290"/>
      <c r="D63" s="291" t="s">
        <v>2102</v>
      </c>
      <c r="E63" s="288" t="s">
        <v>1991</v>
      </c>
      <c r="F63" s="292" t="s">
        <v>2013</v>
      </c>
      <c r="G63" s="295">
        <v>6431</v>
      </c>
      <c r="H63" s="294">
        <v>0</v>
      </c>
      <c r="I63" s="294">
        <v>0</v>
      </c>
      <c r="J63" s="294">
        <v>0</v>
      </c>
      <c r="K63" s="294">
        <v>0</v>
      </c>
      <c r="L63" s="293">
        <v>144952.81</v>
      </c>
      <c r="M63" s="294">
        <v>0</v>
      </c>
      <c r="N63" s="294">
        <v>0</v>
      </c>
      <c r="O63" s="294">
        <v>0</v>
      </c>
      <c r="P63" s="294">
        <v>0</v>
      </c>
      <c r="Q63" s="294">
        <v>0</v>
      </c>
      <c r="R63" s="294">
        <v>0</v>
      </c>
      <c r="S63" s="294">
        <v>0</v>
      </c>
    </row>
    <row r="64" spans="1:19" hidden="1" outlineLevel="1" x14ac:dyDescent="0.25">
      <c r="A64" s="288" t="s">
        <v>2137</v>
      </c>
      <c r="B64" s="289" t="s">
        <v>2138</v>
      </c>
      <c r="C64" s="290"/>
      <c r="D64" s="291" t="s">
        <v>2102</v>
      </c>
      <c r="E64" s="288" t="s">
        <v>1991</v>
      </c>
      <c r="F64" s="292" t="s">
        <v>2013</v>
      </c>
      <c r="G64" s="295">
        <v>10506</v>
      </c>
      <c r="H64" s="294">
        <v>0</v>
      </c>
      <c r="I64" s="294">
        <v>0</v>
      </c>
      <c r="J64" s="294">
        <v>0</v>
      </c>
      <c r="K64" s="294">
        <v>0</v>
      </c>
      <c r="L64" s="293">
        <v>334647.62</v>
      </c>
      <c r="M64" s="294">
        <v>0</v>
      </c>
      <c r="N64" s="294">
        <v>0</v>
      </c>
      <c r="O64" s="294">
        <v>0</v>
      </c>
      <c r="P64" s="294">
        <v>0</v>
      </c>
      <c r="Q64" s="294">
        <v>0</v>
      </c>
      <c r="R64" s="294">
        <v>0</v>
      </c>
      <c r="S64" s="294">
        <v>0</v>
      </c>
    </row>
    <row r="65" spans="1:19" hidden="1" outlineLevel="1" x14ac:dyDescent="0.25">
      <c r="A65" s="288" t="s">
        <v>2139</v>
      </c>
      <c r="B65" s="289" t="s">
        <v>2140</v>
      </c>
      <c r="C65" s="290"/>
      <c r="D65" s="291" t="s">
        <v>2102</v>
      </c>
      <c r="E65" s="288" t="s">
        <v>1991</v>
      </c>
      <c r="F65" s="292" t="s">
        <v>2013</v>
      </c>
      <c r="G65" s="295">
        <v>3080</v>
      </c>
      <c r="H65" s="294">
        <v>0</v>
      </c>
      <c r="I65" s="294">
        <v>0</v>
      </c>
      <c r="J65" s="294">
        <v>0</v>
      </c>
      <c r="K65" s="294">
        <v>0</v>
      </c>
      <c r="L65" s="293">
        <v>60992.93</v>
      </c>
      <c r="M65" s="294">
        <v>0</v>
      </c>
      <c r="N65" s="294">
        <v>0</v>
      </c>
      <c r="O65" s="294">
        <v>0</v>
      </c>
      <c r="P65" s="294">
        <v>0</v>
      </c>
      <c r="Q65" s="294">
        <v>0</v>
      </c>
      <c r="R65" s="294">
        <v>0</v>
      </c>
      <c r="S65" s="294">
        <v>0</v>
      </c>
    </row>
    <row r="66" spans="1:19" hidden="1" outlineLevel="1" x14ac:dyDescent="0.25">
      <c r="A66" s="288" t="s">
        <v>2141</v>
      </c>
      <c r="B66" s="289" t="s">
        <v>2142</v>
      </c>
      <c r="C66" s="290"/>
      <c r="D66" s="291" t="s">
        <v>2102</v>
      </c>
      <c r="E66" s="288" t="s">
        <v>1991</v>
      </c>
      <c r="F66" s="292" t="s">
        <v>2013</v>
      </c>
      <c r="G66" s="295">
        <v>4500</v>
      </c>
      <c r="H66" s="294">
        <v>0</v>
      </c>
      <c r="I66" s="294">
        <v>0</v>
      </c>
      <c r="J66" s="294">
        <v>0</v>
      </c>
      <c r="K66" s="294">
        <v>0</v>
      </c>
      <c r="L66" s="293">
        <v>173527.2</v>
      </c>
      <c r="M66" s="294">
        <v>0</v>
      </c>
      <c r="N66" s="294">
        <v>0</v>
      </c>
      <c r="O66" s="294">
        <v>0</v>
      </c>
      <c r="P66" s="294">
        <v>0</v>
      </c>
      <c r="Q66" s="294">
        <v>0</v>
      </c>
      <c r="R66" s="294">
        <v>0</v>
      </c>
      <c r="S66" s="294">
        <v>0</v>
      </c>
    </row>
    <row r="67" spans="1:19" hidden="1" outlineLevel="1" x14ac:dyDescent="0.25">
      <c r="A67" s="288" t="s">
        <v>2143</v>
      </c>
      <c r="B67" s="289" t="s">
        <v>2144</v>
      </c>
      <c r="C67" s="290"/>
      <c r="D67" s="291" t="s">
        <v>2102</v>
      </c>
      <c r="E67" s="288" t="s">
        <v>1991</v>
      </c>
      <c r="F67" s="292" t="s">
        <v>2013</v>
      </c>
      <c r="G67" s="295">
        <v>6059</v>
      </c>
      <c r="H67" s="294">
        <v>0</v>
      </c>
      <c r="I67" s="294">
        <v>0</v>
      </c>
      <c r="J67" s="294">
        <v>0</v>
      </c>
      <c r="K67" s="294">
        <v>0</v>
      </c>
      <c r="L67" s="293">
        <v>127002.7</v>
      </c>
      <c r="M67" s="294">
        <v>0</v>
      </c>
      <c r="N67" s="294">
        <v>0</v>
      </c>
      <c r="O67" s="294">
        <v>0</v>
      </c>
      <c r="P67" s="294">
        <v>0</v>
      </c>
      <c r="Q67" s="294">
        <v>0</v>
      </c>
      <c r="R67" s="294">
        <v>0</v>
      </c>
      <c r="S67" s="294">
        <v>0</v>
      </c>
    </row>
    <row r="68" spans="1:19" hidden="1" outlineLevel="1" x14ac:dyDescent="0.25">
      <c r="A68" s="288" t="s">
        <v>2145</v>
      </c>
      <c r="B68" s="289" t="s">
        <v>2146</v>
      </c>
      <c r="C68" s="290"/>
      <c r="D68" s="291" t="s">
        <v>2102</v>
      </c>
      <c r="E68" s="288" t="s">
        <v>1991</v>
      </c>
      <c r="F68" s="292" t="s">
        <v>2013</v>
      </c>
      <c r="G68" s="295">
        <v>6006</v>
      </c>
      <c r="H68" s="294">
        <v>0</v>
      </c>
      <c r="I68" s="294">
        <v>0</v>
      </c>
      <c r="J68" s="294">
        <v>0</v>
      </c>
      <c r="K68" s="294">
        <v>0</v>
      </c>
      <c r="L68" s="293">
        <v>110006.32</v>
      </c>
      <c r="M68" s="294">
        <v>0</v>
      </c>
      <c r="N68" s="294">
        <v>0</v>
      </c>
      <c r="O68" s="294">
        <v>0</v>
      </c>
      <c r="P68" s="294">
        <v>0</v>
      </c>
      <c r="Q68" s="294">
        <v>0</v>
      </c>
      <c r="R68" s="294">
        <v>0</v>
      </c>
      <c r="S68" s="294">
        <v>0</v>
      </c>
    </row>
    <row r="69" spans="1:19" hidden="1" outlineLevel="1" x14ac:dyDescent="0.25">
      <c r="A69" s="288" t="s">
        <v>2147</v>
      </c>
      <c r="B69" s="289" t="s">
        <v>2148</v>
      </c>
      <c r="C69" s="290"/>
      <c r="D69" s="291" t="s">
        <v>2102</v>
      </c>
      <c r="E69" s="288" t="s">
        <v>1991</v>
      </c>
      <c r="F69" s="292" t="s">
        <v>2013</v>
      </c>
      <c r="G69" s="295">
        <v>19910</v>
      </c>
      <c r="H69" s="294">
        <v>0</v>
      </c>
      <c r="I69" s="294">
        <v>0</v>
      </c>
      <c r="J69" s="294">
        <v>0</v>
      </c>
      <c r="K69" s="294">
        <v>0</v>
      </c>
      <c r="L69" s="293">
        <v>427001.81</v>
      </c>
      <c r="M69" s="294">
        <v>0</v>
      </c>
      <c r="N69" s="294">
        <v>0</v>
      </c>
      <c r="O69" s="294">
        <v>0</v>
      </c>
      <c r="P69" s="294">
        <v>0</v>
      </c>
      <c r="Q69" s="294">
        <v>0</v>
      </c>
      <c r="R69" s="294">
        <v>0</v>
      </c>
      <c r="S69" s="294">
        <v>0</v>
      </c>
    </row>
    <row r="70" spans="1:19" hidden="1" outlineLevel="1" x14ac:dyDescent="0.25">
      <c r="A70" s="288" t="s">
        <v>2149</v>
      </c>
      <c r="B70" s="289" t="s">
        <v>2150</v>
      </c>
      <c r="C70" s="290"/>
      <c r="D70" s="291" t="s">
        <v>2102</v>
      </c>
      <c r="E70" s="288" t="s">
        <v>1991</v>
      </c>
      <c r="F70" s="292" t="s">
        <v>2013</v>
      </c>
      <c r="G70" s="295">
        <v>13342</v>
      </c>
      <c r="H70" s="294">
        <v>0</v>
      </c>
      <c r="I70" s="294">
        <v>0</v>
      </c>
      <c r="J70" s="294">
        <v>0</v>
      </c>
      <c r="K70" s="294">
        <v>0</v>
      </c>
      <c r="L70" s="293">
        <v>432323.49</v>
      </c>
      <c r="M70" s="294">
        <v>0</v>
      </c>
      <c r="N70" s="294">
        <v>0</v>
      </c>
      <c r="O70" s="294">
        <v>0</v>
      </c>
      <c r="P70" s="294">
        <v>0</v>
      </c>
      <c r="Q70" s="294">
        <v>0</v>
      </c>
      <c r="R70" s="294">
        <v>0</v>
      </c>
      <c r="S70" s="294">
        <v>0</v>
      </c>
    </row>
    <row r="71" spans="1:19" hidden="1" outlineLevel="1" x14ac:dyDescent="0.25">
      <c r="A71" s="288" t="s">
        <v>2151</v>
      </c>
      <c r="B71" s="289" t="s">
        <v>2152</v>
      </c>
      <c r="C71" s="290"/>
      <c r="D71" s="291" t="s">
        <v>2102</v>
      </c>
      <c r="E71" s="288" t="s">
        <v>1991</v>
      </c>
      <c r="F71" s="292" t="s">
        <v>2013</v>
      </c>
      <c r="G71" s="295">
        <v>7049</v>
      </c>
      <c r="H71" s="294">
        <v>0</v>
      </c>
      <c r="I71" s="294">
        <v>0</v>
      </c>
      <c r="J71" s="294">
        <v>0</v>
      </c>
      <c r="K71" s="294">
        <v>0</v>
      </c>
      <c r="L71" s="293">
        <v>152144.91</v>
      </c>
      <c r="M71" s="294">
        <v>0</v>
      </c>
      <c r="N71" s="294">
        <v>0</v>
      </c>
      <c r="O71" s="294">
        <v>0</v>
      </c>
      <c r="P71" s="294">
        <v>0</v>
      </c>
      <c r="Q71" s="294">
        <v>0</v>
      </c>
      <c r="R71" s="294">
        <v>0</v>
      </c>
      <c r="S71" s="294">
        <v>0</v>
      </c>
    </row>
    <row r="72" spans="1:19" hidden="1" outlineLevel="1" x14ac:dyDescent="0.25">
      <c r="A72" s="288" t="s">
        <v>2153</v>
      </c>
      <c r="B72" s="289" t="s">
        <v>2154</v>
      </c>
      <c r="C72" s="290"/>
      <c r="D72" s="291" t="s">
        <v>2102</v>
      </c>
      <c r="E72" s="288" t="s">
        <v>1991</v>
      </c>
      <c r="F72" s="292" t="s">
        <v>2013</v>
      </c>
      <c r="G72" s="295">
        <v>26398</v>
      </c>
      <c r="H72" s="294">
        <v>0</v>
      </c>
      <c r="I72" s="294">
        <v>0</v>
      </c>
      <c r="J72" s="294">
        <v>0</v>
      </c>
      <c r="K72" s="294">
        <v>0</v>
      </c>
      <c r="L72" s="293">
        <v>493397.1</v>
      </c>
      <c r="M72" s="294">
        <v>0</v>
      </c>
      <c r="N72" s="294">
        <v>0</v>
      </c>
      <c r="O72" s="294">
        <v>0</v>
      </c>
      <c r="P72" s="294">
        <v>0</v>
      </c>
      <c r="Q72" s="294">
        <v>0</v>
      </c>
      <c r="R72" s="294">
        <v>0</v>
      </c>
      <c r="S72" s="294">
        <v>0</v>
      </c>
    </row>
    <row r="73" spans="1:19" hidden="1" outlineLevel="1" x14ac:dyDescent="0.25">
      <c r="A73" s="288" t="s">
        <v>2155</v>
      </c>
      <c r="B73" s="289" t="s">
        <v>2156</v>
      </c>
      <c r="C73" s="290"/>
      <c r="D73" s="291" t="s">
        <v>2102</v>
      </c>
      <c r="E73" s="288" t="s">
        <v>1991</v>
      </c>
      <c r="F73" s="292" t="s">
        <v>2013</v>
      </c>
      <c r="G73" s="295">
        <v>5472</v>
      </c>
      <c r="H73" s="294">
        <v>0</v>
      </c>
      <c r="I73" s="294">
        <v>0</v>
      </c>
      <c r="J73" s="294">
        <v>0</v>
      </c>
      <c r="K73" s="294">
        <v>0</v>
      </c>
      <c r="L73" s="293">
        <v>108361.47</v>
      </c>
      <c r="M73" s="294">
        <v>0</v>
      </c>
      <c r="N73" s="294">
        <v>0</v>
      </c>
      <c r="O73" s="294">
        <v>0</v>
      </c>
      <c r="P73" s="294">
        <v>0</v>
      </c>
      <c r="Q73" s="294">
        <v>0</v>
      </c>
      <c r="R73" s="294">
        <v>0</v>
      </c>
      <c r="S73" s="294">
        <v>0</v>
      </c>
    </row>
    <row r="74" spans="1:19" outlineLevel="1" x14ac:dyDescent="0.25">
      <c r="A74" s="288" t="s">
        <v>2157</v>
      </c>
      <c r="B74" s="289" t="s">
        <v>2158</v>
      </c>
      <c r="C74" s="290"/>
      <c r="D74" s="291" t="s">
        <v>2159</v>
      </c>
      <c r="E74" s="288" t="s">
        <v>1991</v>
      </c>
      <c r="F74" s="292" t="s">
        <v>2013</v>
      </c>
      <c r="G74" s="296">
        <v>5.8330000000000002</v>
      </c>
      <c r="H74" s="294">
        <v>0</v>
      </c>
      <c r="I74" s="294">
        <v>0</v>
      </c>
      <c r="J74" s="294">
        <v>0</v>
      </c>
      <c r="K74" s="294">
        <v>0</v>
      </c>
      <c r="L74" s="293">
        <v>1050.0899999999999</v>
      </c>
      <c r="M74" s="294">
        <v>0</v>
      </c>
      <c r="N74" s="294">
        <v>0</v>
      </c>
      <c r="O74" s="294">
        <v>0</v>
      </c>
      <c r="P74" s="294">
        <v>0</v>
      </c>
      <c r="Q74" s="294">
        <v>0</v>
      </c>
      <c r="R74" s="294">
        <v>0</v>
      </c>
      <c r="S74" s="294">
        <v>0</v>
      </c>
    </row>
    <row r="75" spans="1:19" hidden="1" outlineLevel="1" x14ac:dyDescent="0.25">
      <c r="A75" s="288" t="s">
        <v>2160</v>
      </c>
      <c r="B75" s="289" t="s">
        <v>2161</v>
      </c>
      <c r="C75" s="290"/>
      <c r="D75" s="291" t="s">
        <v>2102</v>
      </c>
      <c r="E75" s="288" t="s">
        <v>1991</v>
      </c>
      <c r="F75" s="292" t="s">
        <v>2013</v>
      </c>
      <c r="G75" s="295">
        <v>13736</v>
      </c>
      <c r="H75" s="294">
        <v>0</v>
      </c>
      <c r="I75" s="294">
        <v>0</v>
      </c>
      <c r="J75" s="294">
        <v>0</v>
      </c>
      <c r="K75" s="294">
        <v>0</v>
      </c>
      <c r="L75" s="293">
        <v>298285.48</v>
      </c>
      <c r="M75" s="294">
        <v>0</v>
      </c>
      <c r="N75" s="294">
        <v>0</v>
      </c>
      <c r="O75" s="294">
        <v>0</v>
      </c>
      <c r="P75" s="294">
        <v>0</v>
      </c>
      <c r="Q75" s="294">
        <v>0</v>
      </c>
      <c r="R75" s="294">
        <v>0</v>
      </c>
      <c r="S75" s="294">
        <v>0</v>
      </c>
    </row>
    <row r="76" spans="1:19" hidden="1" outlineLevel="1" x14ac:dyDescent="0.25">
      <c r="A76" s="288" t="s">
        <v>2162</v>
      </c>
      <c r="B76" s="289" t="s">
        <v>2163</v>
      </c>
      <c r="C76" s="290"/>
      <c r="D76" s="291" t="s">
        <v>2102</v>
      </c>
      <c r="E76" s="288" t="s">
        <v>1991</v>
      </c>
      <c r="F76" s="292" t="s">
        <v>2013</v>
      </c>
      <c r="G76" s="295">
        <v>9320</v>
      </c>
      <c r="H76" s="294">
        <v>0</v>
      </c>
      <c r="I76" s="294">
        <v>0</v>
      </c>
      <c r="J76" s="294">
        <v>0</v>
      </c>
      <c r="K76" s="294">
        <v>0</v>
      </c>
      <c r="L76" s="293">
        <v>305440.63</v>
      </c>
      <c r="M76" s="294">
        <v>0</v>
      </c>
      <c r="N76" s="294">
        <v>0</v>
      </c>
      <c r="O76" s="294">
        <v>0</v>
      </c>
      <c r="P76" s="294">
        <v>0</v>
      </c>
      <c r="Q76" s="294">
        <v>0</v>
      </c>
      <c r="R76" s="294">
        <v>0</v>
      </c>
      <c r="S76" s="294">
        <v>0</v>
      </c>
    </row>
    <row r="77" spans="1:19" hidden="1" outlineLevel="1" x14ac:dyDescent="0.25">
      <c r="A77" s="288" t="s">
        <v>2164</v>
      </c>
      <c r="B77" s="289" t="s">
        <v>2165</v>
      </c>
      <c r="C77" s="290"/>
      <c r="D77" s="291" t="s">
        <v>2102</v>
      </c>
      <c r="E77" s="288" t="s">
        <v>1991</v>
      </c>
      <c r="F77" s="292" t="s">
        <v>2013</v>
      </c>
      <c r="G77" s="295">
        <v>6444</v>
      </c>
      <c r="H77" s="294">
        <v>0</v>
      </c>
      <c r="I77" s="294">
        <v>0</v>
      </c>
      <c r="J77" s="294">
        <v>0</v>
      </c>
      <c r="K77" s="294">
        <v>0</v>
      </c>
      <c r="L77" s="293">
        <v>139086.65</v>
      </c>
      <c r="M77" s="294">
        <v>0</v>
      </c>
      <c r="N77" s="294">
        <v>0</v>
      </c>
      <c r="O77" s="294">
        <v>0</v>
      </c>
      <c r="P77" s="294">
        <v>0</v>
      </c>
      <c r="Q77" s="294">
        <v>0</v>
      </c>
      <c r="R77" s="294">
        <v>0</v>
      </c>
      <c r="S77" s="294">
        <v>0</v>
      </c>
    </row>
    <row r="78" spans="1:19" hidden="1" outlineLevel="1" x14ac:dyDescent="0.25">
      <c r="A78" s="288" t="s">
        <v>2166</v>
      </c>
      <c r="B78" s="289" t="s">
        <v>2167</v>
      </c>
      <c r="C78" s="290"/>
      <c r="D78" s="291" t="s">
        <v>2102</v>
      </c>
      <c r="E78" s="288" t="s">
        <v>1991</v>
      </c>
      <c r="F78" s="292" t="s">
        <v>2013</v>
      </c>
      <c r="G78" s="295">
        <v>6072</v>
      </c>
      <c r="H78" s="294">
        <v>0</v>
      </c>
      <c r="I78" s="294">
        <v>0</v>
      </c>
      <c r="J78" s="294">
        <v>0</v>
      </c>
      <c r="K78" s="294">
        <v>0</v>
      </c>
      <c r="L78" s="293">
        <v>122879.67</v>
      </c>
      <c r="M78" s="294">
        <v>0</v>
      </c>
      <c r="N78" s="294">
        <v>0</v>
      </c>
      <c r="O78" s="294">
        <v>0</v>
      </c>
      <c r="P78" s="294">
        <v>0</v>
      </c>
      <c r="Q78" s="294">
        <v>0</v>
      </c>
      <c r="R78" s="294">
        <v>0</v>
      </c>
      <c r="S78" s="294">
        <v>0</v>
      </c>
    </row>
    <row r="79" spans="1:19" hidden="1" outlineLevel="1" x14ac:dyDescent="0.25">
      <c r="A79" s="288" t="s">
        <v>2168</v>
      </c>
      <c r="B79" s="289" t="s">
        <v>2169</v>
      </c>
      <c r="C79" s="290"/>
      <c r="D79" s="291" t="s">
        <v>2102</v>
      </c>
      <c r="E79" s="288" t="s">
        <v>1991</v>
      </c>
      <c r="F79" s="292" t="s">
        <v>2013</v>
      </c>
      <c r="G79" s="295">
        <v>27573</v>
      </c>
      <c r="H79" s="294">
        <v>0</v>
      </c>
      <c r="I79" s="294">
        <v>0</v>
      </c>
      <c r="J79" s="294">
        <v>0</v>
      </c>
      <c r="K79" s="294">
        <v>0</v>
      </c>
      <c r="L79" s="293">
        <v>527272.95999999996</v>
      </c>
      <c r="M79" s="294">
        <v>0</v>
      </c>
      <c r="N79" s="294">
        <v>0</v>
      </c>
      <c r="O79" s="294">
        <v>0</v>
      </c>
      <c r="P79" s="294">
        <v>0</v>
      </c>
      <c r="Q79" s="294">
        <v>0</v>
      </c>
      <c r="R79" s="294">
        <v>0</v>
      </c>
      <c r="S79" s="294">
        <v>0</v>
      </c>
    </row>
    <row r="80" spans="1:19" outlineLevel="1" x14ac:dyDescent="0.25">
      <c r="A80" s="288" t="s">
        <v>2170</v>
      </c>
      <c r="B80" s="289" t="s">
        <v>2171</v>
      </c>
      <c r="C80" s="290"/>
      <c r="D80" s="291" t="s">
        <v>2159</v>
      </c>
      <c r="E80" s="288" t="s">
        <v>1991</v>
      </c>
      <c r="F80" s="292" t="s">
        <v>2013</v>
      </c>
      <c r="G80" s="296">
        <v>337</v>
      </c>
      <c r="H80" s="294">
        <v>0</v>
      </c>
      <c r="I80" s="294">
        <v>0</v>
      </c>
      <c r="J80" s="294">
        <v>0</v>
      </c>
      <c r="K80" s="294">
        <v>0</v>
      </c>
      <c r="L80" s="293">
        <v>62856.77</v>
      </c>
      <c r="M80" s="294">
        <v>0</v>
      </c>
      <c r="N80" s="294">
        <v>0</v>
      </c>
      <c r="O80" s="294">
        <v>0</v>
      </c>
      <c r="P80" s="294">
        <v>0</v>
      </c>
      <c r="Q80" s="294">
        <v>0</v>
      </c>
      <c r="R80" s="294">
        <v>0</v>
      </c>
      <c r="S80" s="294">
        <v>0</v>
      </c>
    </row>
    <row r="81" spans="1:19" hidden="1" outlineLevel="1" x14ac:dyDescent="0.25">
      <c r="A81" s="288" t="s">
        <v>2172</v>
      </c>
      <c r="B81" s="289" t="s">
        <v>2173</v>
      </c>
      <c r="C81" s="290"/>
      <c r="D81" s="291" t="s">
        <v>2012</v>
      </c>
      <c r="E81" s="288" t="s">
        <v>1991</v>
      </c>
      <c r="F81" s="292" t="s">
        <v>2174</v>
      </c>
      <c r="G81" s="295">
        <v>1095</v>
      </c>
      <c r="H81" s="294">
        <v>0</v>
      </c>
      <c r="I81" s="294">
        <v>0</v>
      </c>
      <c r="J81" s="294">
        <v>0</v>
      </c>
      <c r="K81" s="294">
        <v>0</v>
      </c>
      <c r="L81" s="293">
        <v>29565</v>
      </c>
      <c r="M81" s="294">
        <v>0</v>
      </c>
      <c r="N81" s="294">
        <v>0</v>
      </c>
      <c r="O81" s="294">
        <v>0</v>
      </c>
      <c r="P81" s="294">
        <v>0</v>
      </c>
      <c r="Q81" s="294">
        <v>0</v>
      </c>
      <c r="R81" s="294">
        <v>0</v>
      </c>
      <c r="S81" s="294">
        <v>0</v>
      </c>
    </row>
    <row r="82" spans="1:19" hidden="1" outlineLevel="1" x14ac:dyDescent="0.25">
      <c r="A82" s="288" t="s">
        <v>2175</v>
      </c>
      <c r="B82" s="289" t="s">
        <v>2176</v>
      </c>
      <c r="C82" s="290"/>
      <c r="D82" s="291" t="s">
        <v>2012</v>
      </c>
      <c r="E82" s="288" t="s">
        <v>1991</v>
      </c>
      <c r="F82" s="292" t="s">
        <v>2174</v>
      </c>
      <c r="G82" s="296">
        <v>35</v>
      </c>
      <c r="H82" s="294">
        <v>0</v>
      </c>
      <c r="I82" s="294">
        <v>0</v>
      </c>
      <c r="J82" s="294">
        <v>0</v>
      </c>
      <c r="K82" s="294">
        <v>0</v>
      </c>
      <c r="L82" s="293">
        <v>5256.3</v>
      </c>
      <c r="M82" s="294">
        <v>0</v>
      </c>
      <c r="N82" s="294">
        <v>0</v>
      </c>
      <c r="O82" s="294">
        <v>0</v>
      </c>
      <c r="P82" s="294">
        <v>0</v>
      </c>
      <c r="Q82" s="294">
        <v>0</v>
      </c>
      <c r="R82" s="294">
        <v>0</v>
      </c>
      <c r="S82" s="294">
        <v>0</v>
      </c>
    </row>
    <row r="83" spans="1:19" hidden="1" outlineLevel="1" x14ac:dyDescent="0.25">
      <c r="A83" s="288" t="s">
        <v>2177</v>
      </c>
      <c r="B83" s="289" t="s">
        <v>2178</v>
      </c>
      <c r="C83" s="290"/>
      <c r="D83" s="291" t="s">
        <v>2012</v>
      </c>
      <c r="E83" s="288" t="s">
        <v>1991</v>
      </c>
      <c r="F83" s="292" t="s">
        <v>2174</v>
      </c>
      <c r="G83" s="295">
        <v>1089</v>
      </c>
      <c r="H83" s="294">
        <v>0</v>
      </c>
      <c r="I83" s="294">
        <v>0</v>
      </c>
      <c r="J83" s="294">
        <v>0</v>
      </c>
      <c r="K83" s="294">
        <v>0</v>
      </c>
      <c r="L83" s="293">
        <v>250470</v>
      </c>
      <c r="M83" s="294">
        <v>0</v>
      </c>
      <c r="N83" s="294">
        <v>0</v>
      </c>
      <c r="O83" s="294">
        <v>0</v>
      </c>
      <c r="P83" s="294">
        <v>0</v>
      </c>
      <c r="Q83" s="294">
        <v>0</v>
      </c>
      <c r="R83" s="294">
        <v>0</v>
      </c>
      <c r="S83" s="294">
        <v>0</v>
      </c>
    </row>
    <row r="84" spans="1:19" hidden="1" outlineLevel="1" x14ac:dyDescent="0.25">
      <c r="A84" s="288" t="s">
        <v>2179</v>
      </c>
      <c r="B84" s="289" t="s">
        <v>2180</v>
      </c>
      <c r="C84" s="290"/>
      <c r="D84" s="291" t="s">
        <v>2012</v>
      </c>
      <c r="E84" s="288" t="s">
        <v>1991</v>
      </c>
      <c r="F84" s="292" t="s">
        <v>2174</v>
      </c>
      <c r="G84" s="296">
        <v>35</v>
      </c>
      <c r="H84" s="294">
        <v>0</v>
      </c>
      <c r="I84" s="294">
        <v>0</v>
      </c>
      <c r="J84" s="294">
        <v>0</v>
      </c>
      <c r="K84" s="294">
        <v>0</v>
      </c>
      <c r="L84" s="296">
        <v>707.7</v>
      </c>
      <c r="M84" s="294">
        <v>0</v>
      </c>
      <c r="N84" s="294">
        <v>0</v>
      </c>
      <c r="O84" s="294">
        <v>0</v>
      </c>
      <c r="P84" s="294">
        <v>0</v>
      </c>
      <c r="Q84" s="294">
        <v>0</v>
      </c>
      <c r="R84" s="294">
        <v>0</v>
      </c>
      <c r="S84" s="294">
        <v>0</v>
      </c>
    </row>
    <row r="85" spans="1:19" hidden="1" outlineLevel="1" x14ac:dyDescent="0.25">
      <c r="A85" s="298" t="s">
        <v>2181</v>
      </c>
      <c r="B85" s="299" t="s">
        <v>2182</v>
      </c>
      <c r="C85" s="290"/>
      <c r="D85" s="300" t="s">
        <v>2012</v>
      </c>
      <c r="E85" s="298" t="s">
        <v>1991</v>
      </c>
      <c r="F85" s="301" t="s">
        <v>2174</v>
      </c>
      <c r="G85" s="302">
        <v>8</v>
      </c>
      <c r="H85" s="303">
        <v>0</v>
      </c>
      <c r="I85" s="303">
        <v>0</v>
      </c>
      <c r="J85" s="303">
        <v>0</v>
      </c>
      <c r="K85" s="303">
        <v>0</v>
      </c>
      <c r="L85" s="302">
        <v>153.76</v>
      </c>
      <c r="M85" s="303">
        <v>0</v>
      </c>
      <c r="N85" s="303">
        <v>0</v>
      </c>
      <c r="O85" s="303">
        <v>0</v>
      </c>
      <c r="P85" s="303">
        <v>0</v>
      </c>
      <c r="Q85" s="303">
        <v>0</v>
      </c>
      <c r="R85" s="303">
        <v>0</v>
      </c>
      <c r="S85" s="303">
        <v>0</v>
      </c>
    </row>
    <row r="86" spans="1:19" hidden="1" x14ac:dyDescent="0.25">
      <c r="A86" s="304" t="s">
        <v>1991</v>
      </c>
      <c r="B86" s="305" t="s">
        <v>1991</v>
      </c>
      <c r="C86" s="306" t="s">
        <v>1989</v>
      </c>
      <c r="D86" s="305" t="s">
        <v>1991</v>
      </c>
      <c r="E86" s="305" t="s">
        <v>1991</v>
      </c>
      <c r="F86" s="305" t="s">
        <v>2013</v>
      </c>
      <c r="G86" s="307">
        <v>2006541.068</v>
      </c>
      <c r="H86" s="307">
        <v>38162.5</v>
      </c>
      <c r="I86" s="308">
        <v>0</v>
      </c>
      <c r="J86" s="308">
        <v>0</v>
      </c>
      <c r="K86" s="308">
        <v>0</v>
      </c>
      <c r="L86" s="308"/>
      <c r="M86" s="308">
        <v>0</v>
      </c>
      <c r="N86" s="308">
        <v>0</v>
      </c>
      <c r="O86" s="307">
        <v>3287880.71</v>
      </c>
      <c r="P86" s="308">
        <v>0</v>
      </c>
      <c r="Q86" s="308">
        <v>0</v>
      </c>
      <c r="R86" s="308"/>
      <c r="S86" s="309">
        <v>0</v>
      </c>
    </row>
    <row r="87" spans="1:19" hidden="1" x14ac:dyDescent="0.25">
      <c r="A87" s="310" t="s">
        <v>1991</v>
      </c>
      <c r="B87" s="306" t="s">
        <v>1991</v>
      </c>
      <c r="C87" s="306" t="s">
        <v>1989</v>
      </c>
      <c r="D87" s="306" t="s">
        <v>1991</v>
      </c>
      <c r="E87" s="306" t="s">
        <v>1991</v>
      </c>
      <c r="F87" s="306" t="s">
        <v>2174</v>
      </c>
      <c r="G87" s="311">
        <v>2262</v>
      </c>
      <c r="H87" s="312">
        <v>0</v>
      </c>
      <c r="I87" s="312">
        <v>0</v>
      </c>
      <c r="J87" s="312">
        <v>0</v>
      </c>
      <c r="K87" s="312">
        <v>0</v>
      </c>
      <c r="L87" s="312"/>
      <c r="M87" s="312"/>
      <c r="N87" s="312"/>
      <c r="O87" s="312"/>
      <c r="P87" s="312"/>
      <c r="Q87" s="312"/>
      <c r="R87" s="312"/>
      <c r="S87" s="313"/>
    </row>
    <row r="88" spans="1:19" hidden="1" x14ac:dyDescent="0.25">
      <c r="A88" s="314" t="s">
        <v>1991</v>
      </c>
      <c r="B88" s="315" t="s">
        <v>1991</v>
      </c>
      <c r="C88" s="315" t="s">
        <v>1991</v>
      </c>
      <c r="D88" s="315" t="s">
        <v>1991</v>
      </c>
      <c r="E88" s="315" t="s">
        <v>1991</v>
      </c>
      <c r="F88" s="315" t="s">
        <v>2013</v>
      </c>
      <c r="G88" s="316">
        <v>2006541.068</v>
      </c>
      <c r="H88" s="316">
        <v>38162.5</v>
      </c>
      <c r="I88" s="317">
        <v>0</v>
      </c>
      <c r="J88" s="317">
        <v>0</v>
      </c>
      <c r="K88" s="317">
        <v>0</v>
      </c>
      <c r="L88" s="317"/>
      <c r="M88" s="317">
        <v>0</v>
      </c>
      <c r="N88" s="317">
        <v>0</v>
      </c>
      <c r="O88" s="316">
        <v>3287880.71</v>
      </c>
      <c r="P88" s="317">
        <v>0</v>
      </c>
      <c r="Q88" s="317">
        <v>0</v>
      </c>
      <c r="R88" s="317"/>
      <c r="S88" s="318">
        <v>0</v>
      </c>
    </row>
    <row r="89" spans="1:19" hidden="1" x14ac:dyDescent="0.25">
      <c r="A89" s="319" t="s">
        <v>1991</v>
      </c>
      <c r="B89" s="320" t="s">
        <v>1991</v>
      </c>
      <c r="C89" s="320" t="s">
        <v>1991</v>
      </c>
      <c r="D89" s="320" t="s">
        <v>1991</v>
      </c>
      <c r="E89" s="320" t="s">
        <v>1991</v>
      </c>
      <c r="F89" s="320" t="s">
        <v>2174</v>
      </c>
      <c r="G89" s="321">
        <v>2262</v>
      </c>
      <c r="H89" s="322">
        <v>0</v>
      </c>
      <c r="I89" s="322">
        <v>0</v>
      </c>
      <c r="J89" s="322">
        <v>0</v>
      </c>
      <c r="K89" s="322">
        <v>0</v>
      </c>
      <c r="L89" s="322"/>
      <c r="M89" s="322"/>
      <c r="N89" s="322"/>
      <c r="O89" s="322"/>
      <c r="P89" s="322"/>
      <c r="Q89" s="322"/>
      <c r="R89" s="322"/>
      <c r="S89" s="323"/>
    </row>
  </sheetData>
  <autoFilter ref="A1:S89">
    <filterColumn colId="3">
      <filters>
        <filter val="WP01"/>
      </filters>
    </filterColumn>
  </autoFilter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7"/>
  <sheetViews>
    <sheetView topLeftCell="A25" workbookViewId="0">
      <selection activeCell="L37" sqref="L37"/>
    </sheetView>
  </sheetViews>
  <sheetFormatPr defaultColWidth="11.42578125" defaultRowHeight="15" outlineLevelRow="1" x14ac:dyDescent="0.25"/>
  <cols>
    <col min="1" max="1" width="18.5703125" customWidth="1"/>
    <col min="2" max="2" width="15.5703125" customWidth="1"/>
    <col min="3" max="4" width="4.5703125" customWidth="1"/>
    <col min="5" max="5" width="2.5703125" customWidth="1"/>
    <col min="6" max="6" width="3.5703125" customWidth="1"/>
    <col min="7" max="19" width="18.5703125" customWidth="1"/>
    <col min="257" max="257" width="18.5703125" customWidth="1"/>
    <col min="258" max="258" width="15.5703125" customWidth="1"/>
    <col min="259" max="260" width="4.5703125" customWidth="1"/>
    <col min="261" max="261" width="2.5703125" customWidth="1"/>
    <col min="262" max="262" width="3.5703125" customWidth="1"/>
    <col min="263" max="275" width="18.5703125" customWidth="1"/>
    <col min="513" max="513" width="18.5703125" customWidth="1"/>
    <col min="514" max="514" width="15.5703125" customWidth="1"/>
    <col min="515" max="516" width="4.5703125" customWidth="1"/>
    <col min="517" max="517" width="2.5703125" customWidth="1"/>
    <col min="518" max="518" width="3.5703125" customWidth="1"/>
    <col min="519" max="531" width="18.5703125" customWidth="1"/>
    <col min="769" max="769" width="18.5703125" customWidth="1"/>
    <col min="770" max="770" width="15.5703125" customWidth="1"/>
    <col min="771" max="772" width="4.5703125" customWidth="1"/>
    <col min="773" max="773" width="2.5703125" customWidth="1"/>
    <col min="774" max="774" width="3.5703125" customWidth="1"/>
    <col min="775" max="787" width="18.5703125" customWidth="1"/>
    <col min="1025" max="1025" width="18.5703125" customWidth="1"/>
    <col min="1026" max="1026" width="15.5703125" customWidth="1"/>
    <col min="1027" max="1028" width="4.5703125" customWidth="1"/>
    <col min="1029" max="1029" width="2.5703125" customWidth="1"/>
    <col min="1030" max="1030" width="3.5703125" customWidth="1"/>
    <col min="1031" max="1043" width="18.5703125" customWidth="1"/>
    <col min="1281" max="1281" width="18.5703125" customWidth="1"/>
    <col min="1282" max="1282" width="15.5703125" customWidth="1"/>
    <col min="1283" max="1284" width="4.5703125" customWidth="1"/>
    <col min="1285" max="1285" width="2.5703125" customWidth="1"/>
    <col min="1286" max="1286" width="3.5703125" customWidth="1"/>
    <col min="1287" max="1299" width="18.5703125" customWidth="1"/>
    <col min="1537" max="1537" width="18.5703125" customWidth="1"/>
    <col min="1538" max="1538" width="15.5703125" customWidth="1"/>
    <col min="1539" max="1540" width="4.5703125" customWidth="1"/>
    <col min="1541" max="1541" width="2.5703125" customWidth="1"/>
    <col min="1542" max="1542" width="3.5703125" customWidth="1"/>
    <col min="1543" max="1555" width="18.5703125" customWidth="1"/>
    <col min="1793" max="1793" width="18.5703125" customWidth="1"/>
    <col min="1794" max="1794" width="15.5703125" customWidth="1"/>
    <col min="1795" max="1796" width="4.5703125" customWidth="1"/>
    <col min="1797" max="1797" width="2.5703125" customWidth="1"/>
    <col min="1798" max="1798" width="3.5703125" customWidth="1"/>
    <col min="1799" max="1811" width="18.5703125" customWidth="1"/>
    <col min="2049" max="2049" width="18.5703125" customWidth="1"/>
    <col min="2050" max="2050" width="15.5703125" customWidth="1"/>
    <col min="2051" max="2052" width="4.5703125" customWidth="1"/>
    <col min="2053" max="2053" width="2.5703125" customWidth="1"/>
    <col min="2054" max="2054" width="3.5703125" customWidth="1"/>
    <col min="2055" max="2067" width="18.5703125" customWidth="1"/>
    <col min="2305" max="2305" width="18.5703125" customWidth="1"/>
    <col min="2306" max="2306" width="15.5703125" customWidth="1"/>
    <col min="2307" max="2308" width="4.5703125" customWidth="1"/>
    <col min="2309" max="2309" width="2.5703125" customWidth="1"/>
    <col min="2310" max="2310" width="3.5703125" customWidth="1"/>
    <col min="2311" max="2323" width="18.5703125" customWidth="1"/>
    <col min="2561" max="2561" width="18.5703125" customWidth="1"/>
    <col min="2562" max="2562" width="15.5703125" customWidth="1"/>
    <col min="2563" max="2564" width="4.5703125" customWidth="1"/>
    <col min="2565" max="2565" width="2.5703125" customWidth="1"/>
    <col min="2566" max="2566" width="3.5703125" customWidth="1"/>
    <col min="2567" max="2579" width="18.5703125" customWidth="1"/>
    <col min="2817" max="2817" width="18.5703125" customWidth="1"/>
    <col min="2818" max="2818" width="15.5703125" customWidth="1"/>
    <col min="2819" max="2820" width="4.5703125" customWidth="1"/>
    <col min="2821" max="2821" width="2.5703125" customWidth="1"/>
    <col min="2822" max="2822" width="3.5703125" customWidth="1"/>
    <col min="2823" max="2835" width="18.5703125" customWidth="1"/>
    <col min="3073" max="3073" width="18.5703125" customWidth="1"/>
    <col min="3074" max="3074" width="15.5703125" customWidth="1"/>
    <col min="3075" max="3076" width="4.5703125" customWidth="1"/>
    <col min="3077" max="3077" width="2.5703125" customWidth="1"/>
    <col min="3078" max="3078" width="3.5703125" customWidth="1"/>
    <col min="3079" max="3091" width="18.5703125" customWidth="1"/>
    <col min="3329" max="3329" width="18.5703125" customWidth="1"/>
    <col min="3330" max="3330" width="15.5703125" customWidth="1"/>
    <col min="3331" max="3332" width="4.5703125" customWidth="1"/>
    <col min="3333" max="3333" width="2.5703125" customWidth="1"/>
    <col min="3334" max="3334" width="3.5703125" customWidth="1"/>
    <col min="3335" max="3347" width="18.5703125" customWidth="1"/>
    <col min="3585" max="3585" width="18.5703125" customWidth="1"/>
    <col min="3586" max="3586" width="15.5703125" customWidth="1"/>
    <col min="3587" max="3588" width="4.5703125" customWidth="1"/>
    <col min="3589" max="3589" width="2.5703125" customWidth="1"/>
    <col min="3590" max="3590" width="3.5703125" customWidth="1"/>
    <col min="3591" max="3603" width="18.5703125" customWidth="1"/>
    <col min="3841" max="3841" width="18.5703125" customWidth="1"/>
    <col min="3842" max="3842" width="15.5703125" customWidth="1"/>
    <col min="3843" max="3844" width="4.5703125" customWidth="1"/>
    <col min="3845" max="3845" width="2.5703125" customWidth="1"/>
    <col min="3846" max="3846" width="3.5703125" customWidth="1"/>
    <col min="3847" max="3859" width="18.5703125" customWidth="1"/>
    <col min="4097" max="4097" width="18.5703125" customWidth="1"/>
    <col min="4098" max="4098" width="15.5703125" customWidth="1"/>
    <col min="4099" max="4100" width="4.5703125" customWidth="1"/>
    <col min="4101" max="4101" width="2.5703125" customWidth="1"/>
    <col min="4102" max="4102" width="3.5703125" customWidth="1"/>
    <col min="4103" max="4115" width="18.5703125" customWidth="1"/>
    <col min="4353" max="4353" width="18.5703125" customWidth="1"/>
    <col min="4354" max="4354" width="15.5703125" customWidth="1"/>
    <col min="4355" max="4356" width="4.5703125" customWidth="1"/>
    <col min="4357" max="4357" width="2.5703125" customWidth="1"/>
    <col min="4358" max="4358" width="3.5703125" customWidth="1"/>
    <col min="4359" max="4371" width="18.5703125" customWidth="1"/>
    <col min="4609" max="4609" width="18.5703125" customWidth="1"/>
    <col min="4610" max="4610" width="15.5703125" customWidth="1"/>
    <col min="4611" max="4612" width="4.5703125" customWidth="1"/>
    <col min="4613" max="4613" width="2.5703125" customWidth="1"/>
    <col min="4614" max="4614" width="3.5703125" customWidth="1"/>
    <col min="4615" max="4627" width="18.5703125" customWidth="1"/>
    <col min="4865" max="4865" width="18.5703125" customWidth="1"/>
    <col min="4866" max="4866" width="15.5703125" customWidth="1"/>
    <col min="4867" max="4868" width="4.5703125" customWidth="1"/>
    <col min="4869" max="4869" width="2.5703125" customWidth="1"/>
    <col min="4870" max="4870" width="3.5703125" customWidth="1"/>
    <col min="4871" max="4883" width="18.5703125" customWidth="1"/>
    <col min="5121" max="5121" width="18.5703125" customWidth="1"/>
    <col min="5122" max="5122" width="15.5703125" customWidth="1"/>
    <col min="5123" max="5124" width="4.5703125" customWidth="1"/>
    <col min="5125" max="5125" width="2.5703125" customWidth="1"/>
    <col min="5126" max="5126" width="3.5703125" customWidth="1"/>
    <col min="5127" max="5139" width="18.5703125" customWidth="1"/>
    <col min="5377" max="5377" width="18.5703125" customWidth="1"/>
    <col min="5378" max="5378" width="15.5703125" customWidth="1"/>
    <col min="5379" max="5380" width="4.5703125" customWidth="1"/>
    <col min="5381" max="5381" width="2.5703125" customWidth="1"/>
    <col min="5382" max="5382" width="3.5703125" customWidth="1"/>
    <col min="5383" max="5395" width="18.5703125" customWidth="1"/>
    <col min="5633" max="5633" width="18.5703125" customWidth="1"/>
    <col min="5634" max="5634" width="15.5703125" customWidth="1"/>
    <col min="5635" max="5636" width="4.5703125" customWidth="1"/>
    <col min="5637" max="5637" width="2.5703125" customWidth="1"/>
    <col min="5638" max="5638" width="3.5703125" customWidth="1"/>
    <col min="5639" max="5651" width="18.5703125" customWidth="1"/>
    <col min="5889" max="5889" width="18.5703125" customWidth="1"/>
    <col min="5890" max="5890" width="15.5703125" customWidth="1"/>
    <col min="5891" max="5892" width="4.5703125" customWidth="1"/>
    <col min="5893" max="5893" width="2.5703125" customWidth="1"/>
    <col min="5894" max="5894" width="3.5703125" customWidth="1"/>
    <col min="5895" max="5907" width="18.5703125" customWidth="1"/>
    <col min="6145" max="6145" width="18.5703125" customWidth="1"/>
    <col min="6146" max="6146" width="15.5703125" customWidth="1"/>
    <col min="6147" max="6148" width="4.5703125" customWidth="1"/>
    <col min="6149" max="6149" width="2.5703125" customWidth="1"/>
    <col min="6150" max="6150" width="3.5703125" customWidth="1"/>
    <col min="6151" max="6163" width="18.5703125" customWidth="1"/>
    <col min="6401" max="6401" width="18.5703125" customWidth="1"/>
    <col min="6402" max="6402" width="15.5703125" customWidth="1"/>
    <col min="6403" max="6404" width="4.5703125" customWidth="1"/>
    <col min="6405" max="6405" width="2.5703125" customWidth="1"/>
    <col min="6406" max="6406" width="3.5703125" customWidth="1"/>
    <col min="6407" max="6419" width="18.5703125" customWidth="1"/>
    <col min="6657" max="6657" width="18.5703125" customWidth="1"/>
    <col min="6658" max="6658" width="15.5703125" customWidth="1"/>
    <col min="6659" max="6660" width="4.5703125" customWidth="1"/>
    <col min="6661" max="6661" width="2.5703125" customWidth="1"/>
    <col min="6662" max="6662" width="3.5703125" customWidth="1"/>
    <col min="6663" max="6675" width="18.5703125" customWidth="1"/>
    <col min="6913" max="6913" width="18.5703125" customWidth="1"/>
    <col min="6914" max="6914" width="15.5703125" customWidth="1"/>
    <col min="6915" max="6916" width="4.5703125" customWidth="1"/>
    <col min="6917" max="6917" width="2.5703125" customWidth="1"/>
    <col min="6918" max="6918" width="3.5703125" customWidth="1"/>
    <col min="6919" max="6931" width="18.5703125" customWidth="1"/>
    <col min="7169" max="7169" width="18.5703125" customWidth="1"/>
    <col min="7170" max="7170" width="15.5703125" customWidth="1"/>
    <col min="7171" max="7172" width="4.5703125" customWidth="1"/>
    <col min="7173" max="7173" width="2.5703125" customWidth="1"/>
    <col min="7174" max="7174" width="3.5703125" customWidth="1"/>
    <col min="7175" max="7187" width="18.5703125" customWidth="1"/>
    <col min="7425" max="7425" width="18.5703125" customWidth="1"/>
    <col min="7426" max="7426" width="15.5703125" customWidth="1"/>
    <col min="7427" max="7428" width="4.5703125" customWidth="1"/>
    <col min="7429" max="7429" width="2.5703125" customWidth="1"/>
    <col min="7430" max="7430" width="3.5703125" customWidth="1"/>
    <col min="7431" max="7443" width="18.5703125" customWidth="1"/>
    <col min="7681" max="7681" width="18.5703125" customWidth="1"/>
    <col min="7682" max="7682" width="15.5703125" customWidth="1"/>
    <col min="7683" max="7684" width="4.5703125" customWidth="1"/>
    <col min="7685" max="7685" width="2.5703125" customWidth="1"/>
    <col min="7686" max="7686" width="3.5703125" customWidth="1"/>
    <col min="7687" max="7699" width="18.5703125" customWidth="1"/>
    <col min="7937" max="7937" width="18.5703125" customWidth="1"/>
    <col min="7938" max="7938" width="15.5703125" customWidth="1"/>
    <col min="7939" max="7940" width="4.5703125" customWidth="1"/>
    <col min="7941" max="7941" width="2.5703125" customWidth="1"/>
    <col min="7942" max="7942" width="3.5703125" customWidth="1"/>
    <col min="7943" max="7955" width="18.5703125" customWidth="1"/>
    <col min="8193" max="8193" width="18.5703125" customWidth="1"/>
    <col min="8194" max="8194" width="15.5703125" customWidth="1"/>
    <col min="8195" max="8196" width="4.5703125" customWidth="1"/>
    <col min="8197" max="8197" width="2.5703125" customWidth="1"/>
    <col min="8198" max="8198" width="3.5703125" customWidth="1"/>
    <col min="8199" max="8211" width="18.5703125" customWidth="1"/>
    <col min="8449" max="8449" width="18.5703125" customWidth="1"/>
    <col min="8450" max="8450" width="15.5703125" customWidth="1"/>
    <col min="8451" max="8452" width="4.5703125" customWidth="1"/>
    <col min="8453" max="8453" width="2.5703125" customWidth="1"/>
    <col min="8454" max="8454" width="3.5703125" customWidth="1"/>
    <col min="8455" max="8467" width="18.5703125" customWidth="1"/>
    <col min="8705" max="8705" width="18.5703125" customWidth="1"/>
    <col min="8706" max="8706" width="15.5703125" customWidth="1"/>
    <col min="8707" max="8708" width="4.5703125" customWidth="1"/>
    <col min="8709" max="8709" width="2.5703125" customWidth="1"/>
    <col min="8710" max="8710" width="3.5703125" customWidth="1"/>
    <col min="8711" max="8723" width="18.5703125" customWidth="1"/>
    <col min="8961" max="8961" width="18.5703125" customWidth="1"/>
    <col min="8962" max="8962" width="15.5703125" customWidth="1"/>
    <col min="8963" max="8964" width="4.5703125" customWidth="1"/>
    <col min="8965" max="8965" width="2.5703125" customWidth="1"/>
    <col min="8966" max="8966" width="3.5703125" customWidth="1"/>
    <col min="8967" max="8979" width="18.5703125" customWidth="1"/>
    <col min="9217" max="9217" width="18.5703125" customWidth="1"/>
    <col min="9218" max="9218" width="15.5703125" customWidth="1"/>
    <col min="9219" max="9220" width="4.5703125" customWidth="1"/>
    <col min="9221" max="9221" width="2.5703125" customWidth="1"/>
    <col min="9222" max="9222" width="3.5703125" customWidth="1"/>
    <col min="9223" max="9235" width="18.5703125" customWidth="1"/>
    <col min="9473" max="9473" width="18.5703125" customWidth="1"/>
    <col min="9474" max="9474" width="15.5703125" customWidth="1"/>
    <col min="9475" max="9476" width="4.5703125" customWidth="1"/>
    <col min="9477" max="9477" width="2.5703125" customWidth="1"/>
    <col min="9478" max="9478" width="3.5703125" customWidth="1"/>
    <col min="9479" max="9491" width="18.5703125" customWidth="1"/>
    <col min="9729" max="9729" width="18.5703125" customWidth="1"/>
    <col min="9730" max="9730" width="15.5703125" customWidth="1"/>
    <col min="9731" max="9732" width="4.5703125" customWidth="1"/>
    <col min="9733" max="9733" width="2.5703125" customWidth="1"/>
    <col min="9734" max="9734" width="3.5703125" customWidth="1"/>
    <col min="9735" max="9747" width="18.5703125" customWidth="1"/>
    <col min="9985" max="9985" width="18.5703125" customWidth="1"/>
    <col min="9986" max="9986" width="15.5703125" customWidth="1"/>
    <col min="9987" max="9988" width="4.5703125" customWidth="1"/>
    <col min="9989" max="9989" width="2.5703125" customWidth="1"/>
    <col min="9990" max="9990" width="3.5703125" customWidth="1"/>
    <col min="9991" max="10003" width="18.5703125" customWidth="1"/>
    <col min="10241" max="10241" width="18.5703125" customWidth="1"/>
    <col min="10242" max="10242" width="15.5703125" customWidth="1"/>
    <col min="10243" max="10244" width="4.5703125" customWidth="1"/>
    <col min="10245" max="10245" width="2.5703125" customWidth="1"/>
    <col min="10246" max="10246" width="3.5703125" customWidth="1"/>
    <col min="10247" max="10259" width="18.5703125" customWidth="1"/>
    <col min="10497" max="10497" width="18.5703125" customWidth="1"/>
    <col min="10498" max="10498" width="15.5703125" customWidth="1"/>
    <col min="10499" max="10500" width="4.5703125" customWidth="1"/>
    <col min="10501" max="10501" width="2.5703125" customWidth="1"/>
    <col min="10502" max="10502" width="3.5703125" customWidth="1"/>
    <col min="10503" max="10515" width="18.5703125" customWidth="1"/>
    <col min="10753" max="10753" width="18.5703125" customWidth="1"/>
    <col min="10754" max="10754" width="15.5703125" customWidth="1"/>
    <col min="10755" max="10756" width="4.5703125" customWidth="1"/>
    <col min="10757" max="10757" width="2.5703125" customWidth="1"/>
    <col min="10758" max="10758" width="3.5703125" customWidth="1"/>
    <col min="10759" max="10771" width="18.5703125" customWidth="1"/>
    <col min="11009" max="11009" width="18.5703125" customWidth="1"/>
    <col min="11010" max="11010" width="15.5703125" customWidth="1"/>
    <col min="11011" max="11012" width="4.5703125" customWidth="1"/>
    <col min="11013" max="11013" width="2.5703125" customWidth="1"/>
    <col min="11014" max="11014" width="3.5703125" customWidth="1"/>
    <col min="11015" max="11027" width="18.5703125" customWidth="1"/>
    <col min="11265" max="11265" width="18.5703125" customWidth="1"/>
    <col min="11266" max="11266" width="15.5703125" customWidth="1"/>
    <col min="11267" max="11268" width="4.5703125" customWidth="1"/>
    <col min="11269" max="11269" width="2.5703125" customWidth="1"/>
    <col min="11270" max="11270" width="3.5703125" customWidth="1"/>
    <col min="11271" max="11283" width="18.5703125" customWidth="1"/>
    <col min="11521" max="11521" width="18.5703125" customWidth="1"/>
    <col min="11522" max="11522" width="15.5703125" customWidth="1"/>
    <col min="11523" max="11524" width="4.5703125" customWidth="1"/>
    <col min="11525" max="11525" width="2.5703125" customWidth="1"/>
    <col min="11526" max="11526" width="3.5703125" customWidth="1"/>
    <col min="11527" max="11539" width="18.5703125" customWidth="1"/>
    <col min="11777" max="11777" width="18.5703125" customWidth="1"/>
    <col min="11778" max="11778" width="15.5703125" customWidth="1"/>
    <col min="11779" max="11780" width="4.5703125" customWidth="1"/>
    <col min="11781" max="11781" width="2.5703125" customWidth="1"/>
    <col min="11782" max="11782" width="3.5703125" customWidth="1"/>
    <col min="11783" max="11795" width="18.5703125" customWidth="1"/>
    <col min="12033" max="12033" width="18.5703125" customWidth="1"/>
    <col min="12034" max="12034" width="15.5703125" customWidth="1"/>
    <col min="12035" max="12036" width="4.5703125" customWidth="1"/>
    <col min="12037" max="12037" width="2.5703125" customWidth="1"/>
    <col min="12038" max="12038" width="3.5703125" customWidth="1"/>
    <col min="12039" max="12051" width="18.5703125" customWidth="1"/>
    <col min="12289" max="12289" width="18.5703125" customWidth="1"/>
    <col min="12290" max="12290" width="15.5703125" customWidth="1"/>
    <col min="12291" max="12292" width="4.5703125" customWidth="1"/>
    <col min="12293" max="12293" width="2.5703125" customWidth="1"/>
    <col min="12294" max="12294" width="3.5703125" customWidth="1"/>
    <col min="12295" max="12307" width="18.5703125" customWidth="1"/>
    <col min="12545" max="12545" width="18.5703125" customWidth="1"/>
    <col min="12546" max="12546" width="15.5703125" customWidth="1"/>
    <col min="12547" max="12548" width="4.5703125" customWidth="1"/>
    <col min="12549" max="12549" width="2.5703125" customWidth="1"/>
    <col min="12550" max="12550" width="3.5703125" customWidth="1"/>
    <col min="12551" max="12563" width="18.5703125" customWidth="1"/>
    <col min="12801" max="12801" width="18.5703125" customWidth="1"/>
    <col min="12802" max="12802" width="15.5703125" customWidth="1"/>
    <col min="12803" max="12804" width="4.5703125" customWidth="1"/>
    <col min="12805" max="12805" width="2.5703125" customWidth="1"/>
    <col min="12806" max="12806" width="3.5703125" customWidth="1"/>
    <col min="12807" max="12819" width="18.5703125" customWidth="1"/>
    <col min="13057" max="13057" width="18.5703125" customWidth="1"/>
    <col min="13058" max="13058" width="15.5703125" customWidth="1"/>
    <col min="13059" max="13060" width="4.5703125" customWidth="1"/>
    <col min="13061" max="13061" width="2.5703125" customWidth="1"/>
    <col min="13062" max="13062" width="3.5703125" customWidth="1"/>
    <col min="13063" max="13075" width="18.5703125" customWidth="1"/>
    <col min="13313" max="13313" width="18.5703125" customWidth="1"/>
    <col min="13314" max="13314" width="15.5703125" customWidth="1"/>
    <col min="13315" max="13316" width="4.5703125" customWidth="1"/>
    <col min="13317" max="13317" width="2.5703125" customWidth="1"/>
    <col min="13318" max="13318" width="3.5703125" customWidth="1"/>
    <col min="13319" max="13331" width="18.5703125" customWidth="1"/>
    <col min="13569" max="13569" width="18.5703125" customWidth="1"/>
    <col min="13570" max="13570" width="15.5703125" customWidth="1"/>
    <col min="13571" max="13572" width="4.5703125" customWidth="1"/>
    <col min="13573" max="13573" width="2.5703125" customWidth="1"/>
    <col min="13574" max="13574" width="3.5703125" customWidth="1"/>
    <col min="13575" max="13587" width="18.5703125" customWidth="1"/>
    <col min="13825" max="13825" width="18.5703125" customWidth="1"/>
    <col min="13826" max="13826" width="15.5703125" customWidth="1"/>
    <col min="13827" max="13828" width="4.5703125" customWidth="1"/>
    <col min="13829" max="13829" width="2.5703125" customWidth="1"/>
    <col min="13830" max="13830" width="3.5703125" customWidth="1"/>
    <col min="13831" max="13843" width="18.5703125" customWidth="1"/>
    <col min="14081" max="14081" width="18.5703125" customWidth="1"/>
    <col min="14082" max="14082" width="15.5703125" customWidth="1"/>
    <col min="14083" max="14084" width="4.5703125" customWidth="1"/>
    <col min="14085" max="14085" width="2.5703125" customWidth="1"/>
    <col min="14086" max="14086" width="3.5703125" customWidth="1"/>
    <col min="14087" max="14099" width="18.5703125" customWidth="1"/>
    <col min="14337" max="14337" width="18.5703125" customWidth="1"/>
    <col min="14338" max="14338" width="15.5703125" customWidth="1"/>
    <col min="14339" max="14340" width="4.5703125" customWidth="1"/>
    <col min="14341" max="14341" width="2.5703125" customWidth="1"/>
    <col min="14342" max="14342" width="3.5703125" customWidth="1"/>
    <col min="14343" max="14355" width="18.5703125" customWidth="1"/>
    <col min="14593" max="14593" width="18.5703125" customWidth="1"/>
    <col min="14594" max="14594" width="15.5703125" customWidth="1"/>
    <col min="14595" max="14596" width="4.5703125" customWidth="1"/>
    <col min="14597" max="14597" width="2.5703125" customWidth="1"/>
    <col min="14598" max="14598" width="3.5703125" customWidth="1"/>
    <col min="14599" max="14611" width="18.5703125" customWidth="1"/>
    <col min="14849" max="14849" width="18.5703125" customWidth="1"/>
    <col min="14850" max="14850" width="15.5703125" customWidth="1"/>
    <col min="14851" max="14852" width="4.5703125" customWidth="1"/>
    <col min="14853" max="14853" width="2.5703125" customWidth="1"/>
    <col min="14854" max="14854" width="3.5703125" customWidth="1"/>
    <col min="14855" max="14867" width="18.5703125" customWidth="1"/>
    <col min="15105" max="15105" width="18.5703125" customWidth="1"/>
    <col min="15106" max="15106" width="15.5703125" customWidth="1"/>
    <col min="15107" max="15108" width="4.5703125" customWidth="1"/>
    <col min="15109" max="15109" width="2.5703125" customWidth="1"/>
    <col min="15110" max="15110" width="3.5703125" customWidth="1"/>
    <col min="15111" max="15123" width="18.5703125" customWidth="1"/>
    <col min="15361" max="15361" width="18.5703125" customWidth="1"/>
    <col min="15362" max="15362" width="15.5703125" customWidth="1"/>
    <col min="15363" max="15364" width="4.5703125" customWidth="1"/>
    <col min="15365" max="15365" width="2.5703125" customWidth="1"/>
    <col min="15366" max="15366" width="3.5703125" customWidth="1"/>
    <col min="15367" max="15379" width="18.5703125" customWidth="1"/>
    <col min="15617" max="15617" width="18.5703125" customWidth="1"/>
    <col min="15618" max="15618" width="15.5703125" customWidth="1"/>
    <col min="15619" max="15620" width="4.5703125" customWidth="1"/>
    <col min="15621" max="15621" width="2.5703125" customWidth="1"/>
    <col min="15622" max="15622" width="3.5703125" customWidth="1"/>
    <col min="15623" max="15635" width="18.5703125" customWidth="1"/>
    <col min="15873" max="15873" width="18.5703125" customWidth="1"/>
    <col min="15874" max="15874" width="15.5703125" customWidth="1"/>
    <col min="15875" max="15876" width="4.5703125" customWidth="1"/>
    <col min="15877" max="15877" width="2.5703125" customWidth="1"/>
    <col min="15878" max="15878" width="3.5703125" customWidth="1"/>
    <col min="15879" max="15891" width="18.5703125" customWidth="1"/>
    <col min="16129" max="16129" width="18.5703125" customWidth="1"/>
    <col min="16130" max="16130" width="15.5703125" customWidth="1"/>
    <col min="16131" max="16132" width="4.5703125" customWidth="1"/>
    <col min="16133" max="16133" width="2.5703125" customWidth="1"/>
    <col min="16134" max="16134" width="3.5703125" customWidth="1"/>
    <col min="16135" max="16147" width="18.5703125" customWidth="1"/>
  </cols>
  <sheetData>
    <row r="1" spans="1:19" x14ac:dyDescent="0.25">
      <c r="A1" s="278" t="s">
        <v>1968</v>
      </c>
      <c r="B1" s="278" t="s">
        <v>1969</v>
      </c>
      <c r="C1" s="279" t="s">
        <v>1970</v>
      </c>
      <c r="D1" s="278" t="s">
        <v>1971</v>
      </c>
      <c r="E1" s="278" t="s">
        <v>1972</v>
      </c>
      <c r="F1" s="278" t="s">
        <v>1973</v>
      </c>
      <c r="G1" s="278" t="s">
        <v>1974</v>
      </c>
      <c r="H1" s="278" t="s">
        <v>1975</v>
      </c>
      <c r="I1" s="278" t="s">
        <v>1976</v>
      </c>
      <c r="J1" s="278" t="s">
        <v>1977</v>
      </c>
      <c r="K1" s="278" t="s">
        <v>1978</v>
      </c>
      <c r="L1" s="278" t="s">
        <v>1979</v>
      </c>
      <c r="M1" s="278" t="s">
        <v>1980</v>
      </c>
      <c r="N1" s="278" t="s">
        <v>1981</v>
      </c>
      <c r="O1" s="278" t="s">
        <v>1982</v>
      </c>
      <c r="P1" s="278" t="s">
        <v>1983</v>
      </c>
      <c r="Q1" s="278" t="s">
        <v>1984</v>
      </c>
      <c r="R1" s="278" t="s">
        <v>1985</v>
      </c>
      <c r="S1" s="278" t="s">
        <v>1986</v>
      </c>
    </row>
    <row r="2" spans="1:19" outlineLevel="1" x14ac:dyDescent="0.25">
      <c r="A2" s="280" t="s">
        <v>2100</v>
      </c>
      <c r="B2" s="281" t="s">
        <v>2101</v>
      </c>
      <c r="C2" s="282" t="s">
        <v>1989</v>
      </c>
      <c r="D2" s="283" t="s">
        <v>2102</v>
      </c>
      <c r="E2" s="280" t="s">
        <v>1991</v>
      </c>
      <c r="F2" s="284" t="s">
        <v>2013</v>
      </c>
      <c r="G2" s="324">
        <v>1548</v>
      </c>
      <c r="H2" s="286">
        <v>0</v>
      </c>
      <c r="I2" s="286">
        <v>0</v>
      </c>
      <c r="J2" s="286">
        <v>0</v>
      </c>
      <c r="K2" s="286">
        <v>0</v>
      </c>
      <c r="L2" s="287">
        <v>37989.160000000003</v>
      </c>
      <c r="M2" s="286">
        <v>0</v>
      </c>
      <c r="N2" s="286">
        <v>0</v>
      </c>
      <c r="O2" s="286">
        <v>0</v>
      </c>
      <c r="P2" s="286">
        <v>0</v>
      </c>
      <c r="Q2" s="286">
        <v>0</v>
      </c>
      <c r="R2" s="286">
        <v>0</v>
      </c>
      <c r="S2" s="286">
        <v>0</v>
      </c>
    </row>
    <row r="3" spans="1:19" outlineLevel="1" x14ac:dyDescent="0.25">
      <c r="A3" s="288" t="s">
        <v>2103</v>
      </c>
      <c r="B3" s="289" t="s">
        <v>2104</v>
      </c>
      <c r="C3" s="290"/>
      <c r="D3" s="291" t="s">
        <v>2102</v>
      </c>
      <c r="E3" s="288" t="s">
        <v>1991</v>
      </c>
      <c r="F3" s="292" t="s">
        <v>2013</v>
      </c>
      <c r="G3" s="295">
        <v>1388956</v>
      </c>
      <c r="H3" s="294">
        <v>0</v>
      </c>
      <c r="I3" s="294">
        <v>0</v>
      </c>
      <c r="J3" s="294">
        <v>0</v>
      </c>
      <c r="K3" s="294">
        <v>0</v>
      </c>
      <c r="L3" s="293">
        <v>27532177.510000002</v>
      </c>
      <c r="M3" s="294">
        <v>0</v>
      </c>
      <c r="N3" s="294">
        <v>0</v>
      </c>
      <c r="O3" s="294">
        <v>0</v>
      </c>
      <c r="P3" s="294">
        <v>0</v>
      </c>
      <c r="Q3" s="294">
        <v>0</v>
      </c>
      <c r="R3" s="294">
        <v>0</v>
      </c>
      <c r="S3" s="294">
        <v>0</v>
      </c>
    </row>
    <row r="4" spans="1:19" outlineLevel="1" x14ac:dyDescent="0.25">
      <c r="A4" s="288" t="s">
        <v>2105</v>
      </c>
      <c r="B4" s="289" t="s">
        <v>2106</v>
      </c>
      <c r="C4" s="290"/>
      <c r="D4" s="291" t="s">
        <v>2102</v>
      </c>
      <c r="E4" s="288" t="s">
        <v>1991</v>
      </c>
      <c r="F4" s="292" t="s">
        <v>2013</v>
      </c>
      <c r="G4" s="296">
        <v>29</v>
      </c>
      <c r="H4" s="294">
        <v>0</v>
      </c>
      <c r="I4" s="294">
        <v>0</v>
      </c>
      <c r="J4" s="294">
        <v>0</v>
      </c>
      <c r="K4" s="294">
        <v>0</v>
      </c>
      <c r="L4" s="293">
        <v>3636.11</v>
      </c>
      <c r="M4" s="294">
        <v>0</v>
      </c>
      <c r="N4" s="294">
        <v>0</v>
      </c>
      <c r="O4" s="294">
        <v>0</v>
      </c>
      <c r="P4" s="294">
        <v>0</v>
      </c>
      <c r="Q4" s="294">
        <v>0</v>
      </c>
      <c r="R4" s="294">
        <v>0</v>
      </c>
      <c r="S4" s="294">
        <v>0</v>
      </c>
    </row>
    <row r="5" spans="1:19" outlineLevel="1" x14ac:dyDescent="0.25">
      <c r="A5" s="288" t="s">
        <v>2107</v>
      </c>
      <c r="B5" s="289" t="s">
        <v>2108</v>
      </c>
      <c r="C5" s="290"/>
      <c r="D5" s="291" t="s">
        <v>2102</v>
      </c>
      <c r="E5" s="288" t="s">
        <v>1991</v>
      </c>
      <c r="F5" s="292" t="s">
        <v>2013</v>
      </c>
      <c r="G5" s="295">
        <v>6788</v>
      </c>
      <c r="H5" s="294">
        <v>0</v>
      </c>
      <c r="I5" s="294">
        <v>0</v>
      </c>
      <c r="J5" s="294">
        <v>0</v>
      </c>
      <c r="K5" s="294">
        <v>0</v>
      </c>
      <c r="L5" s="293">
        <v>332754.40999999997</v>
      </c>
      <c r="M5" s="294">
        <v>0</v>
      </c>
      <c r="N5" s="294">
        <v>0</v>
      </c>
      <c r="O5" s="294">
        <v>0</v>
      </c>
      <c r="P5" s="294">
        <v>0</v>
      </c>
      <c r="Q5" s="294">
        <v>0</v>
      </c>
      <c r="R5" s="294">
        <v>0</v>
      </c>
      <c r="S5" s="294">
        <v>0</v>
      </c>
    </row>
    <row r="6" spans="1:19" outlineLevel="1" x14ac:dyDescent="0.25">
      <c r="A6" s="288" t="s">
        <v>2109</v>
      </c>
      <c r="B6" s="289" t="s">
        <v>2110</v>
      </c>
      <c r="C6" s="290"/>
      <c r="D6" s="291" t="s">
        <v>2102</v>
      </c>
      <c r="E6" s="288" t="s">
        <v>1991</v>
      </c>
      <c r="F6" s="292" t="s">
        <v>2013</v>
      </c>
      <c r="G6" s="295">
        <v>196438</v>
      </c>
      <c r="H6" s="294">
        <v>0</v>
      </c>
      <c r="I6" s="294">
        <v>0</v>
      </c>
      <c r="J6" s="294">
        <v>0</v>
      </c>
      <c r="K6" s="294">
        <v>0</v>
      </c>
      <c r="L6" s="293">
        <v>3170587.9</v>
      </c>
      <c r="M6" s="294">
        <v>0</v>
      </c>
      <c r="N6" s="294">
        <v>0</v>
      </c>
      <c r="O6" s="294">
        <v>0</v>
      </c>
      <c r="P6" s="294">
        <v>0</v>
      </c>
      <c r="Q6" s="294">
        <v>0</v>
      </c>
      <c r="R6" s="294">
        <v>0</v>
      </c>
      <c r="S6" s="294">
        <v>0</v>
      </c>
    </row>
    <row r="7" spans="1:19" outlineLevel="1" x14ac:dyDescent="0.25">
      <c r="A7" s="288" t="s">
        <v>2111</v>
      </c>
      <c r="B7" s="289" t="s">
        <v>2112</v>
      </c>
      <c r="C7" s="290"/>
      <c r="D7" s="291" t="s">
        <v>2102</v>
      </c>
      <c r="E7" s="288" t="s">
        <v>1991</v>
      </c>
      <c r="F7" s="292" t="s">
        <v>2013</v>
      </c>
      <c r="G7" s="296">
        <v>437</v>
      </c>
      <c r="H7" s="294">
        <v>0</v>
      </c>
      <c r="I7" s="294">
        <v>0</v>
      </c>
      <c r="J7" s="294">
        <v>0</v>
      </c>
      <c r="K7" s="294">
        <v>0</v>
      </c>
      <c r="L7" s="293">
        <v>19750.04</v>
      </c>
      <c r="M7" s="294">
        <v>0</v>
      </c>
      <c r="N7" s="294">
        <v>0</v>
      </c>
      <c r="O7" s="294">
        <v>0</v>
      </c>
      <c r="P7" s="294">
        <v>0</v>
      </c>
      <c r="Q7" s="294">
        <v>0</v>
      </c>
      <c r="R7" s="294">
        <v>0</v>
      </c>
      <c r="S7" s="294">
        <v>0</v>
      </c>
    </row>
    <row r="8" spans="1:19" outlineLevel="1" x14ac:dyDescent="0.25">
      <c r="A8" s="288" t="s">
        <v>2113</v>
      </c>
      <c r="B8" s="289" t="s">
        <v>2114</v>
      </c>
      <c r="C8" s="290"/>
      <c r="D8" s="291" t="s">
        <v>2102</v>
      </c>
      <c r="E8" s="288" t="s">
        <v>1991</v>
      </c>
      <c r="F8" s="292" t="s">
        <v>2013</v>
      </c>
      <c r="G8" s="296">
        <v>105</v>
      </c>
      <c r="H8" s="295">
        <v>23021</v>
      </c>
      <c r="I8" s="294">
        <v>0</v>
      </c>
      <c r="J8" s="294">
        <v>0</v>
      </c>
      <c r="K8" s="294">
        <v>0</v>
      </c>
      <c r="L8" s="293">
        <v>2575.7600000000002</v>
      </c>
      <c r="M8" s="294">
        <v>0</v>
      </c>
      <c r="N8" s="294">
        <v>0</v>
      </c>
      <c r="O8" s="293">
        <v>564729.53</v>
      </c>
      <c r="P8" s="294">
        <v>0</v>
      </c>
      <c r="Q8" s="294">
        <v>0</v>
      </c>
      <c r="R8" s="294">
        <v>0</v>
      </c>
      <c r="S8" s="294">
        <v>0</v>
      </c>
    </row>
    <row r="9" spans="1:19" outlineLevel="1" x14ac:dyDescent="0.25">
      <c r="A9" s="288" t="s">
        <v>2115</v>
      </c>
      <c r="B9" s="289" t="s">
        <v>2116</v>
      </c>
      <c r="C9" s="290"/>
      <c r="D9" s="291" t="s">
        <v>2102</v>
      </c>
      <c r="E9" s="288" t="s">
        <v>1991</v>
      </c>
      <c r="F9" s="292" t="s">
        <v>2013</v>
      </c>
      <c r="G9" s="295">
        <v>16118</v>
      </c>
      <c r="H9" s="294">
        <v>0</v>
      </c>
      <c r="I9" s="294">
        <v>0</v>
      </c>
      <c r="J9" s="294">
        <v>0</v>
      </c>
      <c r="K9" s="294">
        <v>0</v>
      </c>
      <c r="L9" s="293">
        <v>632022.24</v>
      </c>
      <c r="M9" s="294">
        <v>0</v>
      </c>
      <c r="N9" s="294">
        <v>0</v>
      </c>
      <c r="O9" s="294">
        <v>0</v>
      </c>
      <c r="P9" s="294">
        <v>0</v>
      </c>
      <c r="Q9" s="294">
        <v>0</v>
      </c>
      <c r="R9" s="294">
        <v>0</v>
      </c>
      <c r="S9" s="294">
        <v>0</v>
      </c>
    </row>
    <row r="10" spans="1:19" outlineLevel="1" x14ac:dyDescent="0.25">
      <c r="A10" s="288" t="s">
        <v>2117</v>
      </c>
      <c r="B10" s="289" t="s">
        <v>2118</v>
      </c>
      <c r="C10" s="290"/>
      <c r="D10" s="291" t="s">
        <v>2102</v>
      </c>
      <c r="E10" s="288" t="s">
        <v>1991</v>
      </c>
      <c r="F10" s="292" t="s">
        <v>2013</v>
      </c>
      <c r="G10" s="295">
        <v>1084</v>
      </c>
      <c r="H10" s="294">
        <v>0</v>
      </c>
      <c r="I10" s="294">
        <v>0</v>
      </c>
      <c r="J10" s="294">
        <v>0</v>
      </c>
      <c r="K10" s="294">
        <v>0</v>
      </c>
      <c r="L10" s="293">
        <v>29648.81</v>
      </c>
      <c r="M10" s="294">
        <v>0</v>
      </c>
      <c r="N10" s="294">
        <v>0</v>
      </c>
      <c r="O10" s="294">
        <v>0</v>
      </c>
      <c r="P10" s="294">
        <v>0</v>
      </c>
      <c r="Q10" s="294">
        <v>0</v>
      </c>
      <c r="R10" s="294">
        <v>0</v>
      </c>
      <c r="S10" s="294">
        <v>0</v>
      </c>
    </row>
    <row r="11" spans="1:19" outlineLevel="1" x14ac:dyDescent="0.25">
      <c r="A11" s="288" t="s">
        <v>2119</v>
      </c>
      <c r="B11" s="289" t="s">
        <v>2120</v>
      </c>
      <c r="C11" s="290"/>
      <c r="D11" s="291" t="s">
        <v>2102</v>
      </c>
      <c r="E11" s="288" t="s">
        <v>1991</v>
      </c>
      <c r="F11" s="292" t="s">
        <v>2013</v>
      </c>
      <c r="G11" s="295">
        <v>1837</v>
      </c>
      <c r="H11" s="294">
        <v>0</v>
      </c>
      <c r="I11" s="294">
        <v>0</v>
      </c>
      <c r="J11" s="294">
        <v>0</v>
      </c>
      <c r="K11" s="294">
        <v>0</v>
      </c>
      <c r="L11" s="293">
        <v>49480.51</v>
      </c>
      <c r="M11" s="294">
        <v>0</v>
      </c>
      <c r="N11" s="294">
        <v>0</v>
      </c>
      <c r="O11" s="294">
        <v>0</v>
      </c>
      <c r="P11" s="294">
        <v>0</v>
      </c>
      <c r="Q11" s="294">
        <v>0</v>
      </c>
      <c r="R11" s="294">
        <v>0</v>
      </c>
      <c r="S11" s="294">
        <v>0</v>
      </c>
    </row>
    <row r="12" spans="1:19" outlineLevel="1" x14ac:dyDescent="0.25">
      <c r="A12" s="288" t="s">
        <v>2121</v>
      </c>
      <c r="B12" s="289" t="s">
        <v>2122</v>
      </c>
      <c r="C12" s="290"/>
      <c r="D12" s="291" t="s">
        <v>2102</v>
      </c>
      <c r="E12" s="288" t="s">
        <v>1991</v>
      </c>
      <c r="F12" s="292" t="s">
        <v>2013</v>
      </c>
      <c r="G12" s="295">
        <v>1386</v>
      </c>
      <c r="H12" s="294">
        <v>0</v>
      </c>
      <c r="I12" s="294">
        <v>0</v>
      </c>
      <c r="J12" s="294">
        <v>0</v>
      </c>
      <c r="K12" s="294">
        <v>0</v>
      </c>
      <c r="L12" s="293">
        <v>50779.99</v>
      </c>
      <c r="M12" s="294">
        <v>0</v>
      </c>
      <c r="N12" s="294">
        <v>0</v>
      </c>
      <c r="O12" s="294">
        <v>0</v>
      </c>
      <c r="P12" s="294">
        <v>0</v>
      </c>
      <c r="Q12" s="294">
        <v>0</v>
      </c>
      <c r="R12" s="294">
        <v>0</v>
      </c>
      <c r="S12" s="294">
        <v>0</v>
      </c>
    </row>
    <row r="13" spans="1:19" outlineLevel="1" x14ac:dyDescent="0.25">
      <c r="A13" s="288" t="s">
        <v>2123</v>
      </c>
      <c r="B13" s="289" t="s">
        <v>2124</v>
      </c>
      <c r="C13" s="290"/>
      <c r="D13" s="291" t="s">
        <v>2102</v>
      </c>
      <c r="E13" s="288" t="s">
        <v>1991</v>
      </c>
      <c r="F13" s="292" t="s">
        <v>2013</v>
      </c>
      <c r="G13" s="295">
        <v>133248</v>
      </c>
      <c r="H13" s="294">
        <v>0</v>
      </c>
      <c r="I13" s="294">
        <v>0</v>
      </c>
      <c r="J13" s="294">
        <v>0</v>
      </c>
      <c r="K13" s="294">
        <v>0</v>
      </c>
      <c r="L13" s="293">
        <v>2597842.98</v>
      </c>
      <c r="M13" s="294">
        <v>0</v>
      </c>
      <c r="N13" s="294">
        <v>0</v>
      </c>
      <c r="O13" s="294">
        <v>0</v>
      </c>
      <c r="P13" s="294">
        <v>0</v>
      </c>
      <c r="Q13" s="294">
        <v>0</v>
      </c>
      <c r="R13" s="294">
        <v>0</v>
      </c>
      <c r="S13" s="294">
        <v>0</v>
      </c>
    </row>
    <row r="14" spans="1:19" outlineLevel="1" x14ac:dyDescent="0.25">
      <c r="A14" s="288" t="s">
        <v>2125</v>
      </c>
      <c r="B14" s="289" t="s">
        <v>2126</v>
      </c>
      <c r="C14" s="290"/>
      <c r="D14" s="291" t="s">
        <v>2102</v>
      </c>
      <c r="E14" s="288" t="s">
        <v>1991</v>
      </c>
      <c r="F14" s="292" t="s">
        <v>2013</v>
      </c>
      <c r="G14" s="295">
        <v>2993</v>
      </c>
      <c r="H14" s="294">
        <v>0</v>
      </c>
      <c r="I14" s="294">
        <v>0</v>
      </c>
      <c r="J14" s="294">
        <v>0</v>
      </c>
      <c r="K14" s="294">
        <v>0</v>
      </c>
      <c r="L14" s="293">
        <v>72346.5</v>
      </c>
      <c r="M14" s="294">
        <v>0</v>
      </c>
      <c r="N14" s="294">
        <v>0</v>
      </c>
      <c r="O14" s="294">
        <v>0</v>
      </c>
      <c r="P14" s="294">
        <v>0</v>
      </c>
      <c r="Q14" s="294">
        <v>0</v>
      </c>
      <c r="R14" s="294">
        <v>0</v>
      </c>
      <c r="S14" s="294">
        <v>0</v>
      </c>
    </row>
    <row r="15" spans="1:19" outlineLevel="1" x14ac:dyDescent="0.25">
      <c r="A15" s="288" t="s">
        <v>2127</v>
      </c>
      <c r="B15" s="289" t="s">
        <v>2128</v>
      </c>
      <c r="C15" s="290"/>
      <c r="D15" s="291" t="s">
        <v>2102</v>
      </c>
      <c r="E15" s="288" t="s">
        <v>1991</v>
      </c>
      <c r="F15" s="292" t="s">
        <v>2013</v>
      </c>
      <c r="G15" s="295">
        <v>6987</v>
      </c>
      <c r="H15" s="294">
        <v>0</v>
      </c>
      <c r="I15" s="294">
        <v>0</v>
      </c>
      <c r="J15" s="294">
        <v>0</v>
      </c>
      <c r="K15" s="294">
        <v>0</v>
      </c>
      <c r="L15" s="293">
        <v>158173.79999999999</v>
      </c>
      <c r="M15" s="294">
        <v>0</v>
      </c>
      <c r="N15" s="294">
        <v>0</v>
      </c>
      <c r="O15" s="294">
        <v>0</v>
      </c>
      <c r="P15" s="294">
        <v>0</v>
      </c>
      <c r="Q15" s="294">
        <v>0</v>
      </c>
      <c r="R15" s="294">
        <v>0</v>
      </c>
      <c r="S15" s="294">
        <v>0</v>
      </c>
    </row>
    <row r="16" spans="1:19" outlineLevel="1" x14ac:dyDescent="0.25">
      <c r="A16" s="288" t="s">
        <v>2129</v>
      </c>
      <c r="B16" s="289" t="s">
        <v>2130</v>
      </c>
      <c r="C16" s="290"/>
      <c r="D16" s="291" t="s">
        <v>2102</v>
      </c>
      <c r="E16" s="288" t="s">
        <v>1991</v>
      </c>
      <c r="F16" s="292" t="s">
        <v>2013</v>
      </c>
      <c r="G16" s="295">
        <v>10700</v>
      </c>
      <c r="H16" s="294">
        <v>0</v>
      </c>
      <c r="I16" s="294">
        <v>0</v>
      </c>
      <c r="J16" s="294">
        <v>0</v>
      </c>
      <c r="K16" s="294">
        <v>0</v>
      </c>
      <c r="L16" s="293">
        <v>419570.54</v>
      </c>
      <c r="M16" s="294">
        <v>0</v>
      </c>
      <c r="N16" s="294">
        <v>0</v>
      </c>
      <c r="O16" s="294">
        <v>0</v>
      </c>
      <c r="P16" s="294">
        <v>0</v>
      </c>
      <c r="Q16" s="294">
        <v>0</v>
      </c>
      <c r="R16" s="294">
        <v>0</v>
      </c>
      <c r="S16" s="294">
        <v>0</v>
      </c>
    </row>
    <row r="17" spans="1:19" outlineLevel="1" x14ac:dyDescent="0.25">
      <c r="A17" s="288" t="s">
        <v>2131</v>
      </c>
      <c r="B17" s="289" t="s">
        <v>2132</v>
      </c>
      <c r="C17" s="290"/>
      <c r="D17" s="291" t="s">
        <v>2102</v>
      </c>
      <c r="E17" s="288" t="s">
        <v>1991</v>
      </c>
      <c r="F17" s="292" t="s">
        <v>2013</v>
      </c>
      <c r="G17" s="295">
        <v>11150</v>
      </c>
      <c r="H17" s="294">
        <v>0</v>
      </c>
      <c r="I17" s="294">
        <v>0</v>
      </c>
      <c r="J17" s="294">
        <v>0</v>
      </c>
      <c r="K17" s="294">
        <v>0</v>
      </c>
      <c r="L17" s="293">
        <v>365297.42</v>
      </c>
      <c r="M17" s="294">
        <v>0</v>
      </c>
      <c r="N17" s="294">
        <v>0</v>
      </c>
      <c r="O17" s="294">
        <v>0</v>
      </c>
      <c r="P17" s="294">
        <v>0</v>
      </c>
      <c r="Q17" s="294">
        <v>0</v>
      </c>
      <c r="R17" s="294">
        <v>0</v>
      </c>
      <c r="S17" s="294">
        <v>0</v>
      </c>
    </row>
    <row r="18" spans="1:19" outlineLevel="1" x14ac:dyDescent="0.25">
      <c r="A18" s="288" t="s">
        <v>2133</v>
      </c>
      <c r="B18" s="289" t="s">
        <v>2134</v>
      </c>
      <c r="C18" s="290"/>
      <c r="D18" s="291" t="s">
        <v>2102</v>
      </c>
      <c r="E18" s="288" t="s">
        <v>1991</v>
      </c>
      <c r="F18" s="292" t="s">
        <v>2013</v>
      </c>
      <c r="G18" s="295">
        <v>10597</v>
      </c>
      <c r="H18" s="294">
        <v>0</v>
      </c>
      <c r="I18" s="294">
        <v>0</v>
      </c>
      <c r="J18" s="294">
        <v>0</v>
      </c>
      <c r="K18" s="294">
        <v>0</v>
      </c>
      <c r="L18" s="293">
        <v>405890.53</v>
      </c>
      <c r="M18" s="294">
        <v>0</v>
      </c>
      <c r="N18" s="294">
        <v>0</v>
      </c>
      <c r="O18" s="294">
        <v>0</v>
      </c>
      <c r="P18" s="294">
        <v>0</v>
      </c>
      <c r="Q18" s="294">
        <v>0</v>
      </c>
      <c r="R18" s="294">
        <v>0</v>
      </c>
      <c r="S18" s="294">
        <v>0</v>
      </c>
    </row>
    <row r="19" spans="1:19" outlineLevel="1" x14ac:dyDescent="0.25">
      <c r="A19" s="288" t="s">
        <v>2135</v>
      </c>
      <c r="B19" s="289" t="s">
        <v>2136</v>
      </c>
      <c r="C19" s="290"/>
      <c r="D19" s="291" t="s">
        <v>2102</v>
      </c>
      <c r="E19" s="288" t="s">
        <v>1991</v>
      </c>
      <c r="F19" s="292" t="s">
        <v>2013</v>
      </c>
      <c r="G19" s="295">
        <v>6431</v>
      </c>
      <c r="H19" s="294">
        <v>0</v>
      </c>
      <c r="I19" s="294">
        <v>0</v>
      </c>
      <c r="J19" s="294">
        <v>0</v>
      </c>
      <c r="K19" s="294">
        <v>0</v>
      </c>
      <c r="L19" s="293">
        <v>144952.81</v>
      </c>
      <c r="M19" s="294">
        <v>0</v>
      </c>
      <c r="N19" s="294">
        <v>0</v>
      </c>
      <c r="O19" s="294">
        <v>0</v>
      </c>
      <c r="P19" s="294">
        <v>0</v>
      </c>
      <c r="Q19" s="294">
        <v>0</v>
      </c>
      <c r="R19" s="294">
        <v>0</v>
      </c>
      <c r="S19" s="294">
        <v>0</v>
      </c>
    </row>
    <row r="20" spans="1:19" outlineLevel="1" x14ac:dyDescent="0.25">
      <c r="A20" s="288" t="s">
        <v>2137</v>
      </c>
      <c r="B20" s="289" t="s">
        <v>2138</v>
      </c>
      <c r="C20" s="290"/>
      <c r="D20" s="291" t="s">
        <v>2102</v>
      </c>
      <c r="E20" s="288" t="s">
        <v>1991</v>
      </c>
      <c r="F20" s="292" t="s">
        <v>2013</v>
      </c>
      <c r="G20" s="295">
        <v>10506</v>
      </c>
      <c r="H20" s="294">
        <v>0</v>
      </c>
      <c r="I20" s="294">
        <v>0</v>
      </c>
      <c r="J20" s="294">
        <v>0</v>
      </c>
      <c r="K20" s="294">
        <v>0</v>
      </c>
      <c r="L20" s="293">
        <v>334647.62</v>
      </c>
      <c r="M20" s="294">
        <v>0</v>
      </c>
      <c r="N20" s="294">
        <v>0</v>
      </c>
      <c r="O20" s="294">
        <v>0</v>
      </c>
      <c r="P20" s="294">
        <v>0</v>
      </c>
      <c r="Q20" s="294">
        <v>0</v>
      </c>
      <c r="R20" s="294">
        <v>0</v>
      </c>
      <c r="S20" s="294">
        <v>0</v>
      </c>
    </row>
    <row r="21" spans="1:19" outlineLevel="1" x14ac:dyDescent="0.25">
      <c r="A21" s="288" t="s">
        <v>2139</v>
      </c>
      <c r="B21" s="289" t="s">
        <v>2140</v>
      </c>
      <c r="C21" s="290"/>
      <c r="D21" s="291" t="s">
        <v>2102</v>
      </c>
      <c r="E21" s="288" t="s">
        <v>1991</v>
      </c>
      <c r="F21" s="292" t="s">
        <v>2013</v>
      </c>
      <c r="G21" s="295">
        <v>3080</v>
      </c>
      <c r="H21" s="294">
        <v>0</v>
      </c>
      <c r="I21" s="294">
        <v>0</v>
      </c>
      <c r="J21" s="294">
        <v>0</v>
      </c>
      <c r="K21" s="294">
        <v>0</v>
      </c>
      <c r="L21" s="293">
        <v>60992.93</v>
      </c>
      <c r="M21" s="294">
        <v>0</v>
      </c>
      <c r="N21" s="294">
        <v>0</v>
      </c>
      <c r="O21" s="294">
        <v>0</v>
      </c>
      <c r="P21" s="294">
        <v>0</v>
      </c>
      <c r="Q21" s="294">
        <v>0</v>
      </c>
      <c r="R21" s="294">
        <v>0</v>
      </c>
      <c r="S21" s="294">
        <v>0</v>
      </c>
    </row>
    <row r="22" spans="1:19" outlineLevel="1" x14ac:dyDescent="0.25">
      <c r="A22" s="288" t="s">
        <v>2141</v>
      </c>
      <c r="B22" s="289" t="s">
        <v>2142</v>
      </c>
      <c r="C22" s="290"/>
      <c r="D22" s="291" t="s">
        <v>2102</v>
      </c>
      <c r="E22" s="288" t="s">
        <v>1991</v>
      </c>
      <c r="F22" s="292" t="s">
        <v>2013</v>
      </c>
      <c r="G22" s="295">
        <v>4500</v>
      </c>
      <c r="H22" s="294">
        <v>0</v>
      </c>
      <c r="I22" s="294">
        <v>0</v>
      </c>
      <c r="J22" s="294">
        <v>0</v>
      </c>
      <c r="K22" s="294">
        <v>0</v>
      </c>
      <c r="L22" s="293">
        <v>173527.2</v>
      </c>
      <c r="M22" s="294">
        <v>0</v>
      </c>
      <c r="N22" s="294">
        <v>0</v>
      </c>
      <c r="O22" s="294">
        <v>0</v>
      </c>
      <c r="P22" s="294">
        <v>0</v>
      </c>
      <c r="Q22" s="294">
        <v>0</v>
      </c>
      <c r="R22" s="294">
        <v>0</v>
      </c>
      <c r="S22" s="294">
        <v>0</v>
      </c>
    </row>
    <row r="23" spans="1:19" outlineLevel="1" x14ac:dyDescent="0.25">
      <c r="A23" s="288" t="s">
        <v>2143</v>
      </c>
      <c r="B23" s="289" t="s">
        <v>2144</v>
      </c>
      <c r="C23" s="290"/>
      <c r="D23" s="291" t="s">
        <v>2102</v>
      </c>
      <c r="E23" s="288" t="s">
        <v>1991</v>
      </c>
      <c r="F23" s="292" t="s">
        <v>2013</v>
      </c>
      <c r="G23" s="295">
        <v>6059</v>
      </c>
      <c r="H23" s="294">
        <v>0</v>
      </c>
      <c r="I23" s="294">
        <v>0</v>
      </c>
      <c r="J23" s="294">
        <v>0</v>
      </c>
      <c r="K23" s="294">
        <v>0</v>
      </c>
      <c r="L23" s="293">
        <v>127002.7</v>
      </c>
      <c r="M23" s="294">
        <v>0</v>
      </c>
      <c r="N23" s="294">
        <v>0</v>
      </c>
      <c r="O23" s="294">
        <v>0</v>
      </c>
      <c r="P23" s="294">
        <v>0</v>
      </c>
      <c r="Q23" s="294">
        <v>0</v>
      </c>
      <c r="R23" s="294">
        <v>0</v>
      </c>
      <c r="S23" s="294">
        <v>0</v>
      </c>
    </row>
    <row r="24" spans="1:19" outlineLevel="1" x14ac:dyDescent="0.25">
      <c r="A24" s="288" t="s">
        <v>2145</v>
      </c>
      <c r="B24" s="289" t="s">
        <v>2146</v>
      </c>
      <c r="C24" s="290"/>
      <c r="D24" s="291" t="s">
        <v>2102</v>
      </c>
      <c r="E24" s="288" t="s">
        <v>1991</v>
      </c>
      <c r="F24" s="292" t="s">
        <v>2013</v>
      </c>
      <c r="G24" s="295">
        <v>6006</v>
      </c>
      <c r="H24" s="294">
        <v>0</v>
      </c>
      <c r="I24" s="294">
        <v>0</v>
      </c>
      <c r="J24" s="294">
        <v>0</v>
      </c>
      <c r="K24" s="294">
        <v>0</v>
      </c>
      <c r="L24" s="293">
        <v>110006.32</v>
      </c>
      <c r="M24" s="294">
        <v>0</v>
      </c>
      <c r="N24" s="294">
        <v>0</v>
      </c>
      <c r="O24" s="294">
        <v>0</v>
      </c>
      <c r="P24" s="294">
        <v>0</v>
      </c>
      <c r="Q24" s="294">
        <v>0</v>
      </c>
      <c r="R24" s="294">
        <v>0</v>
      </c>
      <c r="S24" s="294">
        <v>0</v>
      </c>
    </row>
    <row r="25" spans="1:19" outlineLevel="1" x14ac:dyDescent="0.25">
      <c r="A25" s="288" t="s">
        <v>2147</v>
      </c>
      <c r="B25" s="289" t="s">
        <v>2148</v>
      </c>
      <c r="C25" s="290"/>
      <c r="D25" s="291" t="s">
        <v>2102</v>
      </c>
      <c r="E25" s="288" t="s">
        <v>1991</v>
      </c>
      <c r="F25" s="292" t="s">
        <v>2013</v>
      </c>
      <c r="G25" s="295">
        <v>19910</v>
      </c>
      <c r="H25" s="294">
        <v>0</v>
      </c>
      <c r="I25" s="294">
        <v>0</v>
      </c>
      <c r="J25" s="294">
        <v>0</v>
      </c>
      <c r="K25" s="294">
        <v>0</v>
      </c>
      <c r="L25" s="293">
        <v>427001.81</v>
      </c>
      <c r="M25" s="294">
        <v>0</v>
      </c>
      <c r="N25" s="294">
        <v>0</v>
      </c>
      <c r="O25" s="294">
        <v>0</v>
      </c>
      <c r="P25" s="294">
        <v>0</v>
      </c>
      <c r="Q25" s="294">
        <v>0</v>
      </c>
      <c r="R25" s="294">
        <v>0</v>
      </c>
      <c r="S25" s="294">
        <v>0</v>
      </c>
    </row>
    <row r="26" spans="1:19" outlineLevel="1" x14ac:dyDescent="0.25">
      <c r="A26" s="288" t="s">
        <v>2149</v>
      </c>
      <c r="B26" s="289" t="s">
        <v>2150</v>
      </c>
      <c r="C26" s="290"/>
      <c r="D26" s="291" t="s">
        <v>2102</v>
      </c>
      <c r="E26" s="288" t="s">
        <v>1991</v>
      </c>
      <c r="F26" s="292" t="s">
        <v>2013</v>
      </c>
      <c r="G26" s="295">
        <v>13342</v>
      </c>
      <c r="H26" s="294">
        <v>0</v>
      </c>
      <c r="I26" s="294">
        <v>0</v>
      </c>
      <c r="J26" s="294">
        <v>0</v>
      </c>
      <c r="K26" s="294">
        <v>0</v>
      </c>
      <c r="L26" s="293">
        <v>432323.49</v>
      </c>
      <c r="M26" s="294">
        <v>0</v>
      </c>
      <c r="N26" s="294">
        <v>0</v>
      </c>
      <c r="O26" s="294">
        <v>0</v>
      </c>
      <c r="P26" s="294">
        <v>0</v>
      </c>
      <c r="Q26" s="294">
        <v>0</v>
      </c>
      <c r="R26" s="294">
        <v>0</v>
      </c>
      <c r="S26" s="294">
        <v>0</v>
      </c>
    </row>
    <row r="27" spans="1:19" outlineLevel="1" x14ac:dyDescent="0.25">
      <c r="A27" s="288" t="s">
        <v>2151</v>
      </c>
      <c r="B27" s="289" t="s">
        <v>2152</v>
      </c>
      <c r="C27" s="290"/>
      <c r="D27" s="291" t="s">
        <v>2102</v>
      </c>
      <c r="E27" s="288" t="s">
        <v>1991</v>
      </c>
      <c r="F27" s="292" t="s">
        <v>2013</v>
      </c>
      <c r="G27" s="295">
        <v>7049</v>
      </c>
      <c r="H27" s="294">
        <v>0</v>
      </c>
      <c r="I27" s="294">
        <v>0</v>
      </c>
      <c r="J27" s="294">
        <v>0</v>
      </c>
      <c r="K27" s="294">
        <v>0</v>
      </c>
      <c r="L27" s="293">
        <v>152144.91</v>
      </c>
      <c r="M27" s="294">
        <v>0</v>
      </c>
      <c r="N27" s="294">
        <v>0</v>
      </c>
      <c r="O27" s="294">
        <v>0</v>
      </c>
      <c r="P27" s="294">
        <v>0</v>
      </c>
      <c r="Q27" s="294">
        <v>0</v>
      </c>
      <c r="R27" s="294">
        <v>0</v>
      </c>
      <c r="S27" s="294">
        <v>0</v>
      </c>
    </row>
    <row r="28" spans="1:19" outlineLevel="1" x14ac:dyDescent="0.25">
      <c r="A28" s="288" t="s">
        <v>2153</v>
      </c>
      <c r="B28" s="289" t="s">
        <v>2154</v>
      </c>
      <c r="C28" s="290"/>
      <c r="D28" s="291" t="s">
        <v>2102</v>
      </c>
      <c r="E28" s="288" t="s">
        <v>1991</v>
      </c>
      <c r="F28" s="292" t="s">
        <v>2013</v>
      </c>
      <c r="G28" s="295">
        <v>26398</v>
      </c>
      <c r="H28" s="294">
        <v>0</v>
      </c>
      <c r="I28" s="294">
        <v>0</v>
      </c>
      <c r="J28" s="294">
        <v>0</v>
      </c>
      <c r="K28" s="294">
        <v>0</v>
      </c>
      <c r="L28" s="293">
        <v>493397.1</v>
      </c>
      <c r="M28" s="294">
        <v>0</v>
      </c>
      <c r="N28" s="294">
        <v>0</v>
      </c>
      <c r="O28" s="294">
        <v>0</v>
      </c>
      <c r="P28" s="294">
        <v>0</v>
      </c>
      <c r="Q28" s="294">
        <v>0</v>
      </c>
      <c r="R28" s="294">
        <v>0</v>
      </c>
      <c r="S28" s="294">
        <v>0</v>
      </c>
    </row>
    <row r="29" spans="1:19" outlineLevel="1" x14ac:dyDescent="0.25">
      <c r="A29" s="288" t="s">
        <v>2155</v>
      </c>
      <c r="B29" s="289" t="s">
        <v>2156</v>
      </c>
      <c r="C29" s="290"/>
      <c r="D29" s="291" t="s">
        <v>2102</v>
      </c>
      <c r="E29" s="288" t="s">
        <v>1991</v>
      </c>
      <c r="F29" s="292" t="s">
        <v>2013</v>
      </c>
      <c r="G29" s="295">
        <v>5472</v>
      </c>
      <c r="H29" s="294">
        <v>0</v>
      </c>
      <c r="I29" s="294">
        <v>0</v>
      </c>
      <c r="J29" s="294">
        <v>0</v>
      </c>
      <c r="K29" s="294">
        <v>0</v>
      </c>
      <c r="L29" s="293">
        <v>108361.47</v>
      </c>
      <c r="M29" s="294">
        <v>0</v>
      </c>
      <c r="N29" s="294">
        <v>0</v>
      </c>
      <c r="O29" s="294">
        <v>0</v>
      </c>
      <c r="P29" s="294">
        <v>0</v>
      </c>
      <c r="Q29" s="294">
        <v>0</v>
      </c>
      <c r="R29" s="294">
        <v>0</v>
      </c>
      <c r="S29" s="294">
        <v>0</v>
      </c>
    </row>
    <row r="30" spans="1:19" outlineLevel="1" x14ac:dyDescent="0.25">
      <c r="A30" s="288" t="s">
        <v>2157</v>
      </c>
      <c r="B30" s="289" t="s">
        <v>2158</v>
      </c>
      <c r="C30" s="290"/>
      <c r="D30" s="291" t="s">
        <v>2159</v>
      </c>
      <c r="E30" s="288" t="s">
        <v>1991</v>
      </c>
      <c r="F30" s="292" t="s">
        <v>2013</v>
      </c>
      <c r="G30" s="296">
        <v>5.8330000000000002</v>
      </c>
      <c r="H30" s="294">
        <v>0</v>
      </c>
      <c r="I30" s="294">
        <v>0</v>
      </c>
      <c r="J30" s="294">
        <v>0</v>
      </c>
      <c r="K30" s="294">
        <v>0</v>
      </c>
      <c r="L30" s="293">
        <v>1050.0899999999999</v>
      </c>
      <c r="M30" s="294">
        <v>0</v>
      </c>
      <c r="N30" s="294">
        <v>0</v>
      </c>
      <c r="O30" s="294">
        <v>0</v>
      </c>
      <c r="P30" s="294">
        <v>0</v>
      </c>
      <c r="Q30" s="294">
        <v>0</v>
      </c>
      <c r="R30" s="294">
        <v>0</v>
      </c>
      <c r="S30" s="294">
        <v>0</v>
      </c>
    </row>
    <row r="31" spans="1:19" outlineLevel="1" x14ac:dyDescent="0.25">
      <c r="A31" s="288" t="s">
        <v>2160</v>
      </c>
      <c r="B31" s="289" t="s">
        <v>2161</v>
      </c>
      <c r="C31" s="290"/>
      <c r="D31" s="291" t="s">
        <v>2102</v>
      </c>
      <c r="E31" s="288" t="s">
        <v>1991</v>
      </c>
      <c r="F31" s="292" t="s">
        <v>2013</v>
      </c>
      <c r="G31" s="295">
        <v>13736</v>
      </c>
      <c r="H31" s="294">
        <v>0</v>
      </c>
      <c r="I31" s="294">
        <v>0</v>
      </c>
      <c r="J31" s="294">
        <v>0</v>
      </c>
      <c r="K31" s="294">
        <v>0</v>
      </c>
      <c r="L31" s="293">
        <v>298285.48</v>
      </c>
      <c r="M31" s="294">
        <v>0</v>
      </c>
      <c r="N31" s="294">
        <v>0</v>
      </c>
      <c r="O31" s="294">
        <v>0</v>
      </c>
      <c r="P31" s="294">
        <v>0</v>
      </c>
      <c r="Q31" s="294">
        <v>0</v>
      </c>
      <c r="R31" s="294">
        <v>0</v>
      </c>
      <c r="S31" s="294">
        <v>0</v>
      </c>
    </row>
    <row r="32" spans="1:19" outlineLevel="1" x14ac:dyDescent="0.25">
      <c r="A32" s="288" t="s">
        <v>2162</v>
      </c>
      <c r="B32" s="289" t="s">
        <v>2163</v>
      </c>
      <c r="C32" s="290"/>
      <c r="D32" s="291" t="s">
        <v>2102</v>
      </c>
      <c r="E32" s="288" t="s">
        <v>1991</v>
      </c>
      <c r="F32" s="292" t="s">
        <v>2013</v>
      </c>
      <c r="G32" s="295">
        <v>9320</v>
      </c>
      <c r="H32" s="294">
        <v>0</v>
      </c>
      <c r="I32" s="294">
        <v>0</v>
      </c>
      <c r="J32" s="294">
        <v>0</v>
      </c>
      <c r="K32" s="294">
        <v>0</v>
      </c>
      <c r="L32" s="293">
        <v>305440.63</v>
      </c>
      <c r="M32" s="294">
        <v>0</v>
      </c>
      <c r="N32" s="294">
        <v>0</v>
      </c>
      <c r="O32" s="294">
        <v>0</v>
      </c>
      <c r="P32" s="294">
        <v>0</v>
      </c>
      <c r="Q32" s="294">
        <v>0</v>
      </c>
      <c r="R32" s="294">
        <v>0</v>
      </c>
      <c r="S32" s="294">
        <v>0</v>
      </c>
    </row>
    <row r="33" spans="1:19" outlineLevel="1" x14ac:dyDescent="0.25">
      <c r="A33" s="288" t="s">
        <v>2164</v>
      </c>
      <c r="B33" s="289" t="s">
        <v>2165</v>
      </c>
      <c r="C33" s="290"/>
      <c r="D33" s="291" t="s">
        <v>2102</v>
      </c>
      <c r="E33" s="288" t="s">
        <v>1991</v>
      </c>
      <c r="F33" s="292" t="s">
        <v>2013</v>
      </c>
      <c r="G33" s="295">
        <v>6444</v>
      </c>
      <c r="H33" s="294">
        <v>0</v>
      </c>
      <c r="I33" s="294">
        <v>0</v>
      </c>
      <c r="J33" s="294">
        <v>0</v>
      </c>
      <c r="K33" s="294">
        <v>0</v>
      </c>
      <c r="L33" s="293">
        <v>139086.65</v>
      </c>
      <c r="M33" s="294">
        <v>0</v>
      </c>
      <c r="N33" s="294">
        <v>0</v>
      </c>
      <c r="O33" s="294">
        <v>0</v>
      </c>
      <c r="P33" s="294">
        <v>0</v>
      </c>
      <c r="Q33" s="294">
        <v>0</v>
      </c>
      <c r="R33" s="294">
        <v>0</v>
      </c>
      <c r="S33" s="294">
        <v>0</v>
      </c>
    </row>
    <row r="34" spans="1:19" outlineLevel="1" x14ac:dyDescent="0.25">
      <c r="A34" s="288" t="s">
        <v>2166</v>
      </c>
      <c r="B34" s="289" t="s">
        <v>2167</v>
      </c>
      <c r="C34" s="290"/>
      <c r="D34" s="291" t="s">
        <v>2102</v>
      </c>
      <c r="E34" s="288" t="s">
        <v>1991</v>
      </c>
      <c r="F34" s="292" t="s">
        <v>2013</v>
      </c>
      <c r="G34" s="295">
        <v>6072</v>
      </c>
      <c r="H34" s="294">
        <v>0</v>
      </c>
      <c r="I34" s="294">
        <v>0</v>
      </c>
      <c r="J34" s="294">
        <v>0</v>
      </c>
      <c r="K34" s="294">
        <v>0</v>
      </c>
      <c r="L34" s="293">
        <v>122879.67</v>
      </c>
      <c r="M34" s="294">
        <v>0</v>
      </c>
      <c r="N34" s="294">
        <v>0</v>
      </c>
      <c r="O34" s="294">
        <v>0</v>
      </c>
      <c r="P34" s="294">
        <v>0</v>
      </c>
      <c r="Q34" s="294">
        <v>0</v>
      </c>
      <c r="R34" s="294">
        <v>0</v>
      </c>
      <c r="S34" s="294">
        <v>0</v>
      </c>
    </row>
    <row r="35" spans="1:19" outlineLevel="1" x14ac:dyDescent="0.25">
      <c r="A35" s="288" t="s">
        <v>2168</v>
      </c>
      <c r="B35" s="289" t="s">
        <v>2169</v>
      </c>
      <c r="C35" s="290"/>
      <c r="D35" s="291" t="s">
        <v>2102</v>
      </c>
      <c r="E35" s="288" t="s">
        <v>1991</v>
      </c>
      <c r="F35" s="292" t="s">
        <v>2013</v>
      </c>
      <c r="G35" s="295">
        <v>27573</v>
      </c>
      <c r="H35" s="294">
        <v>0</v>
      </c>
      <c r="I35" s="294">
        <v>0</v>
      </c>
      <c r="J35" s="294">
        <v>0</v>
      </c>
      <c r="K35" s="294">
        <v>0</v>
      </c>
      <c r="L35" s="293">
        <v>527272.95999999996</v>
      </c>
      <c r="M35" s="294">
        <v>0</v>
      </c>
      <c r="N35" s="294">
        <v>0</v>
      </c>
      <c r="O35" s="294">
        <v>0</v>
      </c>
      <c r="P35" s="294">
        <v>0</v>
      </c>
      <c r="Q35" s="294">
        <v>0</v>
      </c>
      <c r="R35" s="294">
        <v>0</v>
      </c>
      <c r="S35" s="294">
        <v>0</v>
      </c>
    </row>
    <row r="36" spans="1:19" outlineLevel="1" x14ac:dyDescent="0.25">
      <c r="A36" s="298" t="s">
        <v>2170</v>
      </c>
      <c r="B36" s="299" t="s">
        <v>2171</v>
      </c>
      <c r="C36" s="290"/>
      <c r="D36" s="300" t="s">
        <v>2159</v>
      </c>
      <c r="E36" s="298" t="s">
        <v>1991</v>
      </c>
      <c r="F36" s="301" t="s">
        <v>2013</v>
      </c>
      <c r="G36" s="302">
        <v>337</v>
      </c>
      <c r="H36" s="303">
        <v>0</v>
      </c>
      <c r="I36" s="303">
        <v>0</v>
      </c>
      <c r="J36" s="303">
        <v>0</v>
      </c>
      <c r="K36" s="303">
        <v>0</v>
      </c>
      <c r="L36" s="325">
        <v>62856.77</v>
      </c>
      <c r="M36" s="303">
        <v>0</v>
      </c>
      <c r="N36" s="303">
        <v>0</v>
      </c>
      <c r="O36" s="303">
        <v>0</v>
      </c>
      <c r="P36" s="303">
        <v>0</v>
      </c>
      <c r="Q36" s="303">
        <v>0</v>
      </c>
      <c r="R36" s="303">
        <v>0</v>
      </c>
      <c r="S36" s="303">
        <v>0</v>
      </c>
    </row>
    <row r="37" spans="1:19" x14ac:dyDescent="0.25">
      <c r="L37" s="326">
        <f>SUM(L2:L36)</f>
        <v>39901754.820000008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0" zoomScaleNormal="60" workbookViewId="0">
      <selection activeCell="AA27" sqref="AA27"/>
    </sheetView>
  </sheetViews>
  <sheetFormatPr defaultRowHeight="15" x14ac:dyDescent="0.25"/>
  <cols>
    <col min="16" max="16" width="18.140625" customWidth="1"/>
  </cols>
  <sheetData/>
  <pageMargins left="0.7" right="0.7" top="0.75" bottom="0.75" header="0.3" footer="0.3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2"/>
  <sheetViews>
    <sheetView showGridLines="0" zoomScaleNormal="100" workbookViewId="0">
      <selection activeCell="J6" sqref="J6"/>
    </sheetView>
  </sheetViews>
  <sheetFormatPr defaultColWidth="25.5703125" defaultRowHeight="15" x14ac:dyDescent="0.25"/>
  <cols>
    <col min="1" max="1" width="5.5703125" style="339" customWidth="1"/>
    <col min="2" max="2" width="25.5703125" style="339" customWidth="1"/>
    <col min="3" max="3" width="1.5703125" style="339" customWidth="1"/>
    <col min="4" max="4" width="3.5703125" style="339" customWidth="1"/>
    <col min="5" max="5" width="5.5703125" style="339" customWidth="1"/>
    <col min="6" max="6" width="25.5703125" style="339" customWidth="1"/>
    <col min="7" max="7" width="1.5703125" style="339" customWidth="1"/>
    <col min="8" max="8" width="3.5703125" style="339" customWidth="1"/>
    <col min="9" max="9" width="2.42578125" style="339" customWidth="1"/>
    <col min="10" max="10" width="25.5703125" style="339" customWidth="1"/>
    <col min="11" max="11" width="2.5703125" style="339" customWidth="1"/>
    <col min="12" max="12" width="25.5703125" style="339"/>
    <col min="13" max="13" width="4.42578125" style="339" customWidth="1"/>
    <col min="14" max="14" width="25.5703125" style="339"/>
    <col min="15" max="15" width="5.140625" style="339" customWidth="1"/>
    <col min="16" max="248" width="25.5703125" style="339"/>
    <col min="249" max="249" width="5.5703125" style="339" customWidth="1"/>
    <col min="250" max="250" width="25.5703125" style="339" customWidth="1"/>
    <col min="251" max="251" width="1.5703125" style="339" customWidth="1"/>
    <col min="252" max="252" width="3.5703125" style="339" customWidth="1"/>
    <col min="253" max="253" width="5.5703125" style="339" customWidth="1"/>
    <col min="254" max="254" width="25.5703125" style="339" customWidth="1"/>
    <col min="255" max="255" width="1.5703125" style="339" customWidth="1"/>
    <col min="256" max="256" width="3.5703125" style="339" customWidth="1"/>
    <col min="257" max="257" width="2.42578125" style="339" customWidth="1"/>
    <col min="258" max="258" width="25.5703125" style="339" customWidth="1"/>
    <col min="259" max="259" width="2.5703125" style="339" customWidth="1"/>
    <col min="260" max="260" width="1.5703125" style="339" customWidth="1"/>
    <col min="261" max="261" width="41.5703125" style="339" customWidth="1"/>
    <col min="262" max="262" width="20.5703125" style="339" customWidth="1"/>
    <col min="263" max="263" width="12.85546875" style="339" customWidth="1"/>
    <col min="264" max="264" width="11.5703125" style="339" customWidth="1"/>
    <col min="265" max="265" width="12.5703125" style="339" customWidth="1"/>
    <col min="266" max="266" width="58.42578125" style="339" customWidth="1"/>
    <col min="267" max="504" width="25.5703125" style="339"/>
    <col min="505" max="505" width="5.5703125" style="339" customWidth="1"/>
    <col min="506" max="506" width="25.5703125" style="339" customWidth="1"/>
    <col min="507" max="507" width="1.5703125" style="339" customWidth="1"/>
    <col min="508" max="508" width="3.5703125" style="339" customWidth="1"/>
    <col min="509" max="509" width="5.5703125" style="339" customWidth="1"/>
    <col min="510" max="510" width="25.5703125" style="339" customWidth="1"/>
    <col min="511" max="511" width="1.5703125" style="339" customWidth="1"/>
    <col min="512" max="512" width="3.5703125" style="339" customWidth="1"/>
    <col min="513" max="513" width="2.42578125" style="339" customWidth="1"/>
    <col min="514" max="514" width="25.5703125" style="339" customWidth="1"/>
    <col min="515" max="515" width="2.5703125" style="339" customWidth="1"/>
    <col min="516" max="516" width="1.5703125" style="339" customWidth="1"/>
    <col min="517" max="517" width="41.5703125" style="339" customWidth="1"/>
    <col min="518" max="518" width="20.5703125" style="339" customWidth="1"/>
    <col min="519" max="519" width="12.85546875" style="339" customWidth="1"/>
    <col min="520" max="520" width="11.5703125" style="339" customWidth="1"/>
    <col min="521" max="521" width="12.5703125" style="339" customWidth="1"/>
    <col min="522" max="522" width="58.42578125" style="339" customWidth="1"/>
    <col min="523" max="760" width="25.5703125" style="339"/>
    <col min="761" max="761" width="5.5703125" style="339" customWidth="1"/>
    <col min="762" max="762" width="25.5703125" style="339" customWidth="1"/>
    <col min="763" max="763" width="1.5703125" style="339" customWidth="1"/>
    <col min="764" max="764" width="3.5703125" style="339" customWidth="1"/>
    <col min="765" max="765" width="5.5703125" style="339" customWidth="1"/>
    <col min="766" max="766" width="25.5703125" style="339" customWidth="1"/>
    <col min="767" max="767" width="1.5703125" style="339" customWidth="1"/>
    <col min="768" max="768" width="3.5703125" style="339" customWidth="1"/>
    <col min="769" max="769" width="2.42578125" style="339" customWidth="1"/>
    <col min="770" max="770" width="25.5703125" style="339" customWidth="1"/>
    <col min="771" max="771" width="2.5703125" style="339" customWidth="1"/>
    <col min="772" max="772" width="1.5703125" style="339" customWidth="1"/>
    <col min="773" max="773" width="41.5703125" style="339" customWidth="1"/>
    <col min="774" max="774" width="20.5703125" style="339" customWidth="1"/>
    <col min="775" max="775" width="12.85546875" style="339" customWidth="1"/>
    <col min="776" max="776" width="11.5703125" style="339" customWidth="1"/>
    <col min="777" max="777" width="12.5703125" style="339" customWidth="1"/>
    <col min="778" max="778" width="58.42578125" style="339" customWidth="1"/>
    <col min="779" max="1016" width="25.5703125" style="339"/>
    <col min="1017" max="1017" width="5.5703125" style="339" customWidth="1"/>
    <col min="1018" max="1018" width="25.5703125" style="339" customWidth="1"/>
    <col min="1019" max="1019" width="1.5703125" style="339" customWidth="1"/>
    <col min="1020" max="1020" width="3.5703125" style="339" customWidth="1"/>
    <col min="1021" max="1021" width="5.5703125" style="339" customWidth="1"/>
    <col min="1022" max="1022" width="25.5703125" style="339" customWidth="1"/>
    <col min="1023" max="1023" width="1.5703125" style="339" customWidth="1"/>
    <col min="1024" max="1024" width="3.5703125" style="339" customWidth="1"/>
    <col min="1025" max="1025" width="2.42578125" style="339" customWidth="1"/>
    <col min="1026" max="1026" width="25.5703125" style="339" customWidth="1"/>
    <col min="1027" max="1027" width="2.5703125" style="339" customWidth="1"/>
    <col min="1028" max="1028" width="1.5703125" style="339" customWidth="1"/>
    <col min="1029" max="1029" width="41.5703125" style="339" customWidth="1"/>
    <col min="1030" max="1030" width="20.5703125" style="339" customWidth="1"/>
    <col min="1031" max="1031" width="12.85546875" style="339" customWidth="1"/>
    <col min="1032" max="1032" width="11.5703125" style="339" customWidth="1"/>
    <col min="1033" max="1033" width="12.5703125" style="339" customWidth="1"/>
    <col min="1034" max="1034" width="58.42578125" style="339" customWidth="1"/>
    <col min="1035" max="1272" width="25.5703125" style="339"/>
    <col min="1273" max="1273" width="5.5703125" style="339" customWidth="1"/>
    <col min="1274" max="1274" width="25.5703125" style="339" customWidth="1"/>
    <col min="1275" max="1275" width="1.5703125" style="339" customWidth="1"/>
    <col min="1276" max="1276" width="3.5703125" style="339" customWidth="1"/>
    <col min="1277" max="1277" width="5.5703125" style="339" customWidth="1"/>
    <col min="1278" max="1278" width="25.5703125" style="339" customWidth="1"/>
    <col min="1279" max="1279" width="1.5703125" style="339" customWidth="1"/>
    <col min="1280" max="1280" width="3.5703125" style="339" customWidth="1"/>
    <col min="1281" max="1281" width="2.42578125" style="339" customWidth="1"/>
    <col min="1282" max="1282" width="25.5703125" style="339" customWidth="1"/>
    <col min="1283" max="1283" width="2.5703125" style="339" customWidth="1"/>
    <col min="1284" max="1284" width="1.5703125" style="339" customWidth="1"/>
    <col min="1285" max="1285" width="41.5703125" style="339" customWidth="1"/>
    <col min="1286" max="1286" width="20.5703125" style="339" customWidth="1"/>
    <col min="1287" max="1287" width="12.85546875" style="339" customWidth="1"/>
    <col min="1288" max="1288" width="11.5703125" style="339" customWidth="1"/>
    <col min="1289" max="1289" width="12.5703125" style="339" customWidth="1"/>
    <col min="1290" max="1290" width="58.42578125" style="339" customWidth="1"/>
    <col min="1291" max="1528" width="25.5703125" style="339"/>
    <col min="1529" max="1529" width="5.5703125" style="339" customWidth="1"/>
    <col min="1530" max="1530" width="25.5703125" style="339" customWidth="1"/>
    <col min="1531" max="1531" width="1.5703125" style="339" customWidth="1"/>
    <col min="1532" max="1532" width="3.5703125" style="339" customWidth="1"/>
    <col min="1533" max="1533" width="5.5703125" style="339" customWidth="1"/>
    <col min="1534" max="1534" width="25.5703125" style="339" customWidth="1"/>
    <col min="1535" max="1535" width="1.5703125" style="339" customWidth="1"/>
    <col min="1536" max="1536" width="3.5703125" style="339" customWidth="1"/>
    <col min="1537" max="1537" width="2.42578125" style="339" customWidth="1"/>
    <col min="1538" max="1538" width="25.5703125" style="339" customWidth="1"/>
    <col min="1539" max="1539" width="2.5703125" style="339" customWidth="1"/>
    <col min="1540" max="1540" width="1.5703125" style="339" customWidth="1"/>
    <col min="1541" max="1541" width="41.5703125" style="339" customWidth="1"/>
    <col min="1542" max="1542" width="20.5703125" style="339" customWidth="1"/>
    <col min="1543" max="1543" width="12.85546875" style="339" customWidth="1"/>
    <col min="1544" max="1544" width="11.5703125" style="339" customWidth="1"/>
    <col min="1545" max="1545" width="12.5703125" style="339" customWidth="1"/>
    <col min="1546" max="1546" width="58.42578125" style="339" customWidth="1"/>
    <col min="1547" max="1784" width="25.5703125" style="339"/>
    <col min="1785" max="1785" width="5.5703125" style="339" customWidth="1"/>
    <col min="1786" max="1786" width="25.5703125" style="339" customWidth="1"/>
    <col min="1787" max="1787" width="1.5703125" style="339" customWidth="1"/>
    <col min="1788" max="1788" width="3.5703125" style="339" customWidth="1"/>
    <col min="1789" max="1789" width="5.5703125" style="339" customWidth="1"/>
    <col min="1790" max="1790" width="25.5703125" style="339" customWidth="1"/>
    <col min="1791" max="1791" width="1.5703125" style="339" customWidth="1"/>
    <col min="1792" max="1792" width="3.5703125" style="339" customWidth="1"/>
    <col min="1793" max="1793" width="2.42578125" style="339" customWidth="1"/>
    <col min="1794" max="1794" width="25.5703125" style="339" customWidth="1"/>
    <col min="1795" max="1795" width="2.5703125" style="339" customWidth="1"/>
    <col min="1796" max="1796" width="1.5703125" style="339" customWidth="1"/>
    <col min="1797" max="1797" width="41.5703125" style="339" customWidth="1"/>
    <col min="1798" max="1798" width="20.5703125" style="339" customWidth="1"/>
    <col min="1799" max="1799" width="12.85546875" style="339" customWidth="1"/>
    <col min="1800" max="1800" width="11.5703125" style="339" customWidth="1"/>
    <col min="1801" max="1801" width="12.5703125" style="339" customWidth="1"/>
    <col min="1802" max="1802" width="58.42578125" style="339" customWidth="1"/>
    <col min="1803" max="2040" width="25.5703125" style="339"/>
    <col min="2041" max="2041" width="5.5703125" style="339" customWidth="1"/>
    <col min="2042" max="2042" width="25.5703125" style="339" customWidth="1"/>
    <col min="2043" max="2043" width="1.5703125" style="339" customWidth="1"/>
    <col min="2044" max="2044" width="3.5703125" style="339" customWidth="1"/>
    <col min="2045" max="2045" width="5.5703125" style="339" customWidth="1"/>
    <col min="2046" max="2046" width="25.5703125" style="339" customWidth="1"/>
    <col min="2047" max="2047" width="1.5703125" style="339" customWidth="1"/>
    <col min="2048" max="2048" width="3.5703125" style="339" customWidth="1"/>
    <col min="2049" max="2049" width="2.42578125" style="339" customWidth="1"/>
    <col min="2050" max="2050" width="25.5703125" style="339" customWidth="1"/>
    <col min="2051" max="2051" width="2.5703125" style="339" customWidth="1"/>
    <col min="2052" max="2052" width="1.5703125" style="339" customWidth="1"/>
    <col min="2053" max="2053" width="41.5703125" style="339" customWidth="1"/>
    <col min="2054" max="2054" width="20.5703125" style="339" customWidth="1"/>
    <col min="2055" max="2055" width="12.85546875" style="339" customWidth="1"/>
    <col min="2056" max="2056" width="11.5703125" style="339" customWidth="1"/>
    <col min="2057" max="2057" width="12.5703125" style="339" customWidth="1"/>
    <col min="2058" max="2058" width="58.42578125" style="339" customWidth="1"/>
    <col min="2059" max="2296" width="25.5703125" style="339"/>
    <col min="2297" max="2297" width="5.5703125" style="339" customWidth="1"/>
    <col min="2298" max="2298" width="25.5703125" style="339" customWidth="1"/>
    <col min="2299" max="2299" width="1.5703125" style="339" customWidth="1"/>
    <col min="2300" max="2300" width="3.5703125" style="339" customWidth="1"/>
    <col min="2301" max="2301" width="5.5703125" style="339" customWidth="1"/>
    <col min="2302" max="2302" width="25.5703125" style="339" customWidth="1"/>
    <col min="2303" max="2303" width="1.5703125" style="339" customWidth="1"/>
    <col min="2304" max="2304" width="3.5703125" style="339" customWidth="1"/>
    <col min="2305" max="2305" width="2.42578125" style="339" customWidth="1"/>
    <col min="2306" max="2306" width="25.5703125" style="339" customWidth="1"/>
    <col min="2307" max="2307" width="2.5703125" style="339" customWidth="1"/>
    <col min="2308" max="2308" width="1.5703125" style="339" customWidth="1"/>
    <col min="2309" max="2309" width="41.5703125" style="339" customWidth="1"/>
    <col min="2310" max="2310" width="20.5703125" style="339" customWidth="1"/>
    <col min="2311" max="2311" width="12.85546875" style="339" customWidth="1"/>
    <col min="2312" max="2312" width="11.5703125" style="339" customWidth="1"/>
    <col min="2313" max="2313" width="12.5703125" style="339" customWidth="1"/>
    <col min="2314" max="2314" width="58.42578125" style="339" customWidth="1"/>
    <col min="2315" max="2552" width="25.5703125" style="339"/>
    <col min="2553" max="2553" width="5.5703125" style="339" customWidth="1"/>
    <col min="2554" max="2554" width="25.5703125" style="339" customWidth="1"/>
    <col min="2555" max="2555" width="1.5703125" style="339" customWidth="1"/>
    <col min="2556" max="2556" width="3.5703125" style="339" customWidth="1"/>
    <col min="2557" max="2557" width="5.5703125" style="339" customWidth="1"/>
    <col min="2558" max="2558" width="25.5703125" style="339" customWidth="1"/>
    <col min="2559" max="2559" width="1.5703125" style="339" customWidth="1"/>
    <col min="2560" max="2560" width="3.5703125" style="339" customWidth="1"/>
    <col min="2561" max="2561" width="2.42578125" style="339" customWidth="1"/>
    <col min="2562" max="2562" width="25.5703125" style="339" customWidth="1"/>
    <col min="2563" max="2563" width="2.5703125" style="339" customWidth="1"/>
    <col min="2564" max="2564" width="1.5703125" style="339" customWidth="1"/>
    <col min="2565" max="2565" width="41.5703125" style="339" customWidth="1"/>
    <col min="2566" max="2566" width="20.5703125" style="339" customWidth="1"/>
    <col min="2567" max="2567" width="12.85546875" style="339" customWidth="1"/>
    <col min="2568" max="2568" width="11.5703125" style="339" customWidth="1"/>
    <col min="2569" max="2569" width="12.5703125" style="339" customWidth="1"/>
    <col min="2570" max="2570" width="58.42578125" style="339" customWidth="1"/>
    <col min="2571" max="2808" width="25.5703125" style="339"/>
    <col min="2809" max="2809" width="5.5703125" style="339" customWidth="1"/>
    <col min="2810" max="2810" width="25.5703125" style="339" customWidth="1"/>
    <col min="2811" max="2811" width="1.5703125" style="339" customWidth="1"/>
    <col min="2812" max="2812" width="3.5703125" style="339" customWidth="1"/>
    <col min="2813" max="2813" width="5.5703125" style="339" customWidth="1"/>
    <col min="2814" max="2814" width="25.5703125" style="339" customWidth="1"/>
    <col min="2815" max="2815" width="1.5703125" style="339" customWidth="1"/>
    <col min="2816" max="2816" width="3.5703125" style="339" customWidth="1"/>
    <col min="2817" max="2817" width="2.42578125" style="339" customWidth="1"/>
    <col min="2818" max="2818" width="25.5703125" style="339" customWidth="1"/>
    <col min="2819" max="2819" width="2.5703125" style="339" customWidth="1"/>
    <col min="2820" max="2820" width="1.5703125" style="339" customWidth="1"/>
    <col min="2821" max="2821" width="41.5703125" style="339" customWidth="1"/>
    <col min="2822" max="2822" width="20.5703125" style="339" customWidth="1"/>
    <col min="2823" max="2823" width="12.85546875" style="339" customWidth="1"/>
    <col min="2824" max="2824" width="11.5703125" style="339" customWidth="1"/>
    <col min="2825" max="2825" width="12.5703125" style="339" customWidth="1"/>
    <col min="2826" max="2826" width="58.42578125" style="339" customWidth="1"/>
    <col min="2827" max="3064" width="25.5703125" style="339"/>
    <col min="3065" max="3065" width="5.5703125" style="339" customWidth="1"/>
    <col min="3066" max="3066" width="25.5703125" style="339" customWidth="1"/>
    <col min="3067" max="3067" width="1.5703125" style="339" customWidth="1"/>
    <col min="3068" max="3068" width="3.5703125" style="339" customWidth="1"/>
    <col min="3069" max="3069" width="5.5703125" style="339" customWidth="1"/>
    <col min="3070" max="3070" width="25.5703125" style="339" customWidth="1"/>
    <col min="3071" max="3071" width="1.5703125" style="339" customWidth="1"/>
    <col min="3072" max="3072" width="3.5703125" style="339" customWidth="1"/>
    <col min="3073" max="3073" width="2.42578125" style="339" customWidth="1"/>
    <col min="3074" max="3074" width="25.5703125" style="339" customWidth="1"/>
    <col min="3075" max="3075" width="2.5703125" style="339" customWidth="1"/>
    <col min="3076" max="3076" width="1.5703125" style="339" customWidth="1"/>
    <col min="3077" max="3077" width="41.5703125" style="339" customWidth="1"/>
    <col min="3078" max="3078" width="20.5703125" style="339" customWidth="1"/>
    <col min="3079" max="3079" width="12.85546875" style="339" customWidth="1"/>
    <col min="3080" max="3080" width="11.5703125" style="339" customWidth="1"/>
    <col min="3081" max="3081" width="12.5703125" style="339" customWidth="1"/>
    <col min="3082" max="3082" width="58.42578125" style="339" customWidth="1"/>
    <col min="3083" max="3320" width="25.5703125" style="339"/>
    <col min="3321" max="3321" width="5.5703125" style="339" customWidth="1"/>
    <col min="3322" max="3322" width="25.5703125" style="339" customWidth="1"/>
    <col min="3323" max="3323" width="1.5703125" style="339" customWidth="1"/>
    <col min="3324" max="3324" width="3.5703125" style="339" customWidth="1"/>
    <col min="3325" max="3325" width="5.5703125" style="339" customWidth="1"/>
    <col min="3326" max="3326" width="25.5703125" style="339" customWidth="1"/>
    <col min="3327" max="3327" width="1.5703125" style="339" customWidth="1"/>
    <col min="3328" max="3328" width="3.5703125" style="339" customWidth="1"/>
    <col min="3329" max="3329" width="2.42578125" style="339" customWidth="1"/>
    <col min="3330" max="3330" width="25.5703125" style="339" customWidth="1"/>
    <col min="3331" max="3331" width="2.5703125" style="339" customWidth="1"/>
    <col min="3332" max="3332" width="1.5703125" style="339" customWidth="1"/>
    <col min="3333" max="3333" width="41.5703125" style="339" customWidth="1"/>
    <col min="3334" max="3334" width="20.5703125" style="339" customWidth="1"/>
    <col min="3335" max="3335" width="12.85546875" style="339" customWidth="1"/>
    <col min="3336" max="3336" width="11.5703125" style="339" customWidth="1"/>
    <col min="3337" max="3337" width="12.5703125" style="339" customWidth="1"/>
    <col min="3338" max="3338" width="58.42578125" style="339" customWidth="1"/>
    <col min="3339" max="3576" width="25.5703125" style="339"/>
    <col min="3577" max="3577" width="5.5703125" style="339" customWidth="1"/>
    <col min="3578" max="3578" width="25.5703125" style="339" customWidth="1"/>
    <col min="3579" max="3579" width="1.5703125" style="339" customWidth="1"/>
    <col min="3580" max="3580" width="3.5703125" style="339" customWidth="1"/>
    <col min="3581" max="3581" width="5.5703125" style="339" customWidth="1"/>
    <col min="3582" max="3582" width="25.5703125" style="339" customWidth="1"/>
    <col min="3583" max="3583" width="1.5703125" style="339" customWidth="1"/>
    <col min="3584" max="3584" width="3.5703125" style="339" customWidth="1"/>
    <col min="3585" max="3585" width="2.42578125" style="339" customWidth="1"/>
    <col min="3586" max="3586" width="25.5703125" style="339" customWidth="1"/>
    <col min="3587" max="3587" width="2.5703125" style="339" customWidth="1"/>
    <col min="3588" max="3588" width="1.5703125" style="339" customWidth="1"/>
    <col min="3589" max="3589" width="41.5703125" style="339" customWidth="1"/>
    <col min="3590" max="3590" width="20.5703125" style="339" customWidth="1"/>
    <col min="3591" max="3591" width="12.85546875" style="339" customWidth="1"/>
    <col min="3592" max="3592" width="11.5703125" style="339" customWidth="1"/>
    <col min="3593" max="3593" width="12.5703125" style="339" customWidth="1"/>
    <col min="3594" max="3594" width="58.42578125" style="339" customWidth="1"/>
    <col min="3595" max="3832" width="25.5703125" style="339"/>
    <col min="3833" max="3833" width="5.5703125" style="339" customWidth="1"/>
    <col min="3834" max="3834" width="25.5703125" style="339" customWidth="1"/>
    <col min="3835" max="3835" width="1.5703125" style="339" customWidth="1"/>
    <col min="3836" max="3836" width="3.5703125" style="339" customWidth="1"/>
    <col min="3837" max="3837" width="5.5703125" style="339" customWidth="1"/>
    <col min="3838" max="3838" width="25.5703125" style="339" customWidth="1"/>
    <col min="3839" max="3839" width="1.5703125" style="339" customWidth="1"/>
    <col min="3840" max="3840" width="3.5703125" style="339" customWidth="1"/>
    <col min="3841" max="3841" width="2.42578125" style="339" customWidth="1"/>
    <col min="3842" max="3842" width="25.5703125" style="339" customWidth="1"/>
    <col min="3843" max="3843" width="2.5703125" style="339" customWidth="1"/>
    <col min="3844" max="3844" width="1.5703125" style="339" customWidth="1"/>
    <col min="3845" max="3845" width="41.5703125" style="339" customWidth="1"/>
    <col min="3846" max="3846" width="20.5703125" style="339" customWidth="1"/>
    <col min="3847" max="3847" width="12.85546875" style="339" customWidth="1"/>
    <col min="3848" max="3848" width="11.5703125" style="339" customWidth="1"/>
    <col min="3849" max="3849" width="12.5703125" style="339" customWidth="1"/>
    <col min="3850" max="3850" width="58.42578125" style="339" customWidth="1"/>
    <col min="3851" max="4088" width="25.5703125" style="339"/>
    <col min="4089" max="4089" width="5.5703125" style="339" customWidth="1"/>
    <col min="4090" max="4090" width="25.5703125" style="339" customWidth="1"/>
    <col min="4091" max="4091" width="1.5703125" style="339" customWidth="1"/>
    <col min="4092" max="4092" width="3.5703125" style="339" customWidth="1"/>
    <col min="4093" max="4093" width="5.5703125" style="339" customWidth="1"/>
    <col min="4094" max="4094" width="25.5703125" style="339" customWidth="1"/>
    <col min="4095" max="4095" width="1.5703125" style="339" customWidth="1"/>
    <col min="4096" max="4096" width="3.5703125" style="339" customWidth="1"/>
    <col min="4097" max="4097" width="2.42578125" style="339" customWidth="1"/>
    <col min="4098" max="4098" width="25.5703125" style="339" customWidth="1"/>
    <col min="4099" max="4099" width="2.5703125" style="339" customWidth="1"/>
    <col min="4100" max="4100" width="1.5703125" style="339" customWidth="1"/>
    <col min="4101" max="4101" width="41.5703125" style="339" customWidth="1"/>
    <col min="4102" max="4102" width="20.5703125" style="339" customWidth="1"/>
    <col min="4103" max="4103" width="12.85546875" style="339" customWidth="1"/>
    <col min="4104" max="4104" width="11.5703125" style="339" customWidth="1"/>
    <col min="4105" max="4105" width="12.5703125" style="339" customWidth="1"/>
    <col min="4106" max="4106" width="58.42578125" style="339" customWidth="1"/>
    <col min="4107" max="4344" width="25.5703125" style="339"/>
    <col min="4345" max="4345" width="5.5703125" style="339" customWidth="1"/>
    <col min="4346" max="4346" width="25.5703125" style="339" customWidth="1"/>
    <col min="4347" max="4347" width="1.5703125" style="339" customWidth="1"/>
    <col min="4348" max="4348" width="3.5703125" style="339" customWidth="1"/>
    <col min="4349" max="4349" width="5.5703125" style="339" customWidth="1"/>
    <col min="4350" max="4350" width="25.5703125" style="339" customWidth="1"/>
    <col min="4351" max="4351" width="1.5703125" style="339" customWidth="1"/>
    <col min="4352" max="4352" width="3.5703125" style="339" customWidth="1"/>
    <col min="4353" max="4353" width="2.42578125" style="339" customWidth="1"/>
    <col min="4354" max="4354" width="25.5703125" style="339" customWidth="1"/>
    <col min="4355" max="4355" width="2.5703125" style="339" customWidth="1"/>
    <col min="4356" max="4356" width="1.5703125" style="339" customWidth="1"/>
    <col min="4357" max="4357" width="41.5703125" style="339" customWidth="1"/>
    <col min="4358" max="4358" width="20.5703125" style="339" customWidth="1"/>
    <col min="4359" max="4359" width="12.85546875" style="339" customWidth="1"/>
    <col min="4360" max="4360" width="11.5703125" style="339" customWidth="1"/>
    <col min="4361" max="4361" width="12.5703125" style="339" customWidth="1"/>
    <col min="4362" max="4362" width="58.42578125" style="339" customWidth="1"/>
    <col min="4363" max="4600" width="25.5703125" style="339"/>
    <col min="4601" max="4601" width="5.5703125" style="339" customWidth="1"/>
    <col min="4602" max="4602" width="25.5703125" style="339" customWidth="1"/>
    <col min="4603" max="4603" width="1.5703125" style="339" customWidth="1"/>
    <col min="4604" max="4604" width="3.5703125" style="339" customWidth="1"/>
    <col min="4605" max="4605" width="5.5703125" style="339" customWidth="1"/>
    <col min="4606" max="4606" width="25.5703125" style="339" customWidth="1"/>
    <col min="4607" max="4607" width="1.5703125" style="339" customWidth="1"/>
    <col min="4608" max="4608" width="3.5703125" style="339" customWidth="1"/>
    <col min="4609" max="4609" width="2.42578125" style="339" customWidth="1"/>
    <col min="4610" max="4610" width="25.5703125" style="339" customWidth="1"/>
    <col min="4611" max="4611" width="2.5703125" style="339" customWidth="1"/>
    <col min="4612" max="4612" width="1.5703125" style="339" customWidth="1"/>
    <col min="4613" max="4613" width="41.5703125" style="339" customWidth="1"/>
    <col min="4614" max="4614" width="20.5703125" style="339" customWidth="1"/>
    <col min="4615" max="4615" width="12.85546875" style="339" customWidth="1"/>
    <col min="4616" max="4616" width="11.5703125" style="339" customWidth="1"/>
    <col min="4617" max="4617" width="12.5703125" style="339" customWidth="1"/>
    <col min="4618" max="4618" width="58.42578125" style="339" customWidth="1"/>
    <col min="4619" max="4856" width="25.5703125" style="339"/>
    <col min="4857" max="4857" width="5.5703125" style="339" customWidth="1"/>
    <col min="4858" max="4858" width="25.5703125" style="339" customWidth="1"/>
    <col min="4859" max="4859" width="1.5703125" style="339" customWidth="1"/>
    <col min="4860" max="4860" width="3.5703125" style="339" customWidth="1"/>
    <col min="4861" max="4861" width="5.5703125" style="339" customWidth="1"/>
    <col min="4862" max="4862" width="25.5703125" style="339" customWidth="1"/>
    <col min="4863" max="4863" width="1.5703125" style="339" customWidth="1"/>
    <col min="4864" max="4864" width="3.5703125" style="339" customWidth="1"/>
    <col min="4865" max="4865" width="2.42578125" style="339" customWidth="1"/>
    <col min="4866" max="4866" width="25.5703125" style="339" customWidth="1"/>
    <col min="4867" max="4867" width="2.5703125" style="339" customWidth="1"/>
    <col min="4868" max="4868" width="1.5703125" style="339" customWidth="1"/>
    <col min="4869" max="4869" width="41.5703125" style="339" customWidth="1"/>
    <col min="4870" max="4870" width="20.5703125" style="339" customWidth="1"/>
    <col min="4871" max="4871" width="12.85546875" style="339" customWidth="1"/>
    <col min="4872" max="4872" width="11.5703125" style="339" customWidth="1"/>
    <col min="4873" max="4873" width="12.5703125" style="339" customWidth="1"/>
    <col min="4874" max="4874" width="58.42578125" style="339" customWidth="1"/>
    <col min="4875" max="5112" width="25.5703125" style="339"/>
    <col min="5113" max="5113" width="5.5703125" style="339" customWidth="1"/>
    <col min="5114" max="5114" width="25.5703125" style="339" customWidth="1"/>
    <col min="5115" max="5115" width="1.5703125" style="339" customWidth="1"/>
    <col min="5116" max="5116" width="3.5703125" style="339" customWidth="1"/>
    <col min="5117" max="5117" width="5.5703125" style="339" customWidth="1"/>
    <col min="5118" max="5118" width="25.5703125" style="339" customWidth="1"/>
    <col min="5119" max="5119" width="1.5703125" style="339" customWidth="1"/>
    <col min="5120" max="5120" width="3.5703125" style="339" customWidth="1"/>
    <col min="5121" max="5121" width="2.42578125" style="339" customWidth="1"/>
    <col min="5122" max="5122" width="25.5703125" style="339" customWidth="1"/>
    <col min="5123" max="5123" width="2.5703125" style="339" customWidth="1"/>
    <col min="5124" max="5124" width="1.5703125" style="339" customWidth="1"/>
    <col min="5125" max="5125" width="41.5703125" style="339" customWidth="1"/>
    <col min="5126" max="5126" width="20.5703125" style="339" customWidth="1"/>
    <col min="5127" max="5127" width="12.85546875" style="339" customWidth="1"/>
    <col min="5128" max="5128" width="11.5703125" style="339" customWidth="1"/>
    <col min="5129" max="5129" width="12.5703125" style="339" customWidth="1"/>
    <col min="5130" max="5130" width="58.42578125" style="339" customWidth="1"/>
    <col min="5131" max="5368" width="25.5703125" style="339"/>
    <col min="5369" max="5369" width="5.5703125" style="339" customWidth="1"/>
    <col min="5370" max="5370" width="25.5703125" style="339" customWidth="1"/>
    <col min="5371" max="5371" width="1.5703125" style="339" customWidth="1"/>
    <col min="5372" max="5372" width="3.5703125" style="339" customWidth="1"/>
    <col min="5373" max="5373" width="5.5703125" style="339" customWidth="1"/>
    <col min="5374" max="5374" width="25.5703125" style="339" customWidth="1"/>
    <col min="5375" max="5375" width="1.5703125" style="339" customWidth="1"/>
    <col min="5376" max="5376" width="3.5703125" style="339" customWidth="1"/>
    <col min="5377" max="5377" width="2.42578125" style="339" customWidth="1"/>
    <col min="5378" max="5378" width="25.5703125" style="339" customWidth="1"/>
    <col min="5379" max="5379" width="2.5703125" style="339" customWidth="1"/>
    <col min="5380" max="5380" width="1.5703125" style="339" customWidth="1"/>
    <col min="5381" max="5381" width="41.5703125" style="339" customWidth="1"/>
    <col min="5382" max="5382" width="20.5703125" style="339" customWidth="1"/>
    <col min="5383" max="5383" width="12.85546875" style="339" customWidth="1"/>
    <col min="5384" max="5384" width="11.5703125" style="339" customWidth="1"/>
    <col min="5385" max="5385" width="12.5703125" style="339" customWidth="1"/>
    <col min="5386" max="5386" width="58.42578125" style="339" customWidth="1"/>
    <col min="5387" max="5624" width="25.5703125" style="339"/>
    <col min="5625" max="5625" width="5.5703125" style="339" customWidth="1"/>
    <col min="5626" max="5626" width="25.5703125" style="339" customWidth="1"/>
    <col min="5627" max="5627" width="1.5703125" style="339" customWidth="1"/>
    <col min="5628" max="5628" width="3.5703125" style="339" customWidth="1"/>
    <col min="5629" max="5629" width="5.5703125" style="339" customWidth="1"/>
    <col min="5630" max="5630" width="25.5703125" style="339" customWidth="1"/>
    <col min="5631" max="5631" width="1.5703125" style="339" customWidth="1"/>
    <col min="5632" max="5632" width="3.5703125" style="339" customWidth="1"/>
    <col min="5633" max="5633" width="2.42578125" style="339" customWidth="1"/>
    <col min="5634" max="5634" width="25.5703125" style="339" customWidth="1"/>
    <col min="5635" max="5635" width="2.5703125" style="339" customWidth="1"/>
    <col min="5636" max="5636" width="1.5703125" style="339" customWidth="1"/>
    <col min="5637" max="5637" width="41.5703125" style="339" customWidth="1"/>
    <col min="5638" max="5638" width="20.5703125" style="339" customWidth="1"/>
    <col min="5639" max="5639" width="12.85546875" style="339" customWidth="1"/>
    <col min="5640" max="5640" width="11.5703125" style="339" customWidth="1"/>
    <col min="5641" max="5641" width="12.5703125" style="339" customWidth="1"/>
    <col min="5642" max="5642" width="58.42578125" style="339" customWidth="1"/>
    <col min="5643" max="5880" width="25.5703125" style="339"/>
    <col min="5881" max="5881" width="5.5703125" style="339" customWidth="1"/>
    <col min="5882" max="5882" width="25.5703125" style="339" customWidth="1"/>
    <col min="5883" max="5883" width="1.5703125" style="339" customWidth="1"/>
    <col min="5884" max="5884" width="3.5703125" style="339" customWidth="1"/>
    <col min="5885" max="5885" width="5.5703125" style="339" customWidth="1"/>
    <col min="5886" max="5886" width="25.5703125" style="339" customWidth="1"/>
    <col min="5887" max="5887" width="1.5703125" style="339" customWidth="1"/>
    <col min="5888" max="5888" width="3.5703125" style="339" customWidth="1"/>
    <col min="5889" max="5889" width="2.42578125" style="339" customWidth="1"/>
    <col min="5890" max="5890" width="25.5703125" style="339" customWidth="1"/>
    <col min="5891" max="5891" width="2.5703125" style="339" customWidth="1"/>
    <col min="5892" max="5892" width="1.5703125" style="339" customWidth="1"/>
    <col min="5893" max="5893" width="41.5703125" style="339" customWidth="1"/>
    <col min="5894" max="5894" width="20.5703125" style="339" customWidth="1"/>
    <col min="5895" max="5895" width="12.85546875" style="339" customWidth="1"/>
    <col min="5896" max="5896" width="11.5703125" style="339" customWidth="1"/>
    <col min="5897" max="5897" width="12.5703125" style="339" customWidth="1"/>
    <col min="5898" max="5898" width="58.42578125" style="339" customWidth="1"/>
    <col min="5899" max="6136" width="25.5703125" style="339"/>
    <col min="6137" max="6137" width="5.5703125" style="339" customWidth="1"/>
    <col min="6138" max="6138" width="25.5703125" style="339" customWidth="1"/>
    <col min="6139" max="6139" width="1.5703125" style="339" customWidth="1"/>
    <col min="6140" max="6140" width="3.5703125" style="339" customWidth="1"/>
    <col min="6141" max="6141" width="5.5703125" style="339" customWidth="1"/>
    <col min="6142" max="6142" width="25.5703125" style="339" customWidth="1"/>
    <col min="6143" max="6143" width="1.5703125" style="339" customWidth="1"/>
    <col min="6144" max="6144" width="3.5703125" style="339" customWidth="1"/>
    <col min="6145" max="6145" width="2.42578125" style="339" customWidth="1"/>
    <col min="6146" max="6146" width="25.5703125" style="339" customWidth="1"/>
    <col min="6147" max="6147" width="2.5703125" style="339" customWidth="1"/>
    <col min="6148" max="6148" width="1.5703125" style="339" customWidth="1"/>
    <col min="6149" max="6149" width="41.5703125" style="339" customWidth="1"/>
    <col min="6150" max="6150" width="20.5703125" style="339" customWidth="1"/>
    <col min="6151" max="6151" width="12.85546875" style="339" customWidth="1"/>
    <col min="6152" max="6152" width="11.5703125" style="339" customWidth="1"/>
    <col min="6153" max="6153" width="12.5703125" style="339" customWidth="1"/>
    <col min="6154" max="6154" width="58.42578125" style="339" customWidth="1"/>
    <col min="6155" max="6392" width="25.5703125" style="339"/>
    <col min="6393" max="6393" width="5.5703125" style="339" customWidth="1"/>
    <col min="6394" max="6394" width="25.5703125" style="339" customWidth="1"/>
    <col min="6395" max="6395" width="1.5703125" style="339" customWidth="1"/>
    <col min="6396" max="6396" width="3.5703125" style="339" customWidth="1"/>
    <col min="6397" max="6397" width="5.5703125" style="339" customWidth="1"/>
    <col min="6398" max="6398" width="25.5703125" style="339" customWidth="1"/>
    <col min="6399" max="6399" width="1.5703125" style="339" customWidth="1"/>
    <col min="6400" max="6400" width="3.5703125" style="339" customWidth="1"/>
    <col min="6401" max="6401" width="2.42578125" style="339" customWidth="1"/>
    <col min="6402" max="6402" width="25.5703125" style="339" customWidth="1"/>
    <col min="6403" max="6403" width="2.5703125" style="339" customWidth="1"/>
    <col min="6404" max="6404" width="1.5703125" style="339" customWidth="1"/>
    <col min="6405" max="6405" width="41.5703125" style="339" customWidth="1"/>
    <col min="6406" max="6406" width="20.5703125" style="339" customWidth="1"/>
    <col min="6407" max="6407" width="12.85546875" style="339" customWidth="1"/>
    <col min="6408" max="6408" width="11.5703125" style="339" customWidth="1"/>
    <col min="6409" max="6409" width="12.5703125" style="339" customWidth="1"/>
    <col min="6410" max="6410" width="58.42578125" style="339" customWidth="1"/>
    <col min="6411" max="6648" width="25.5703125" style="339"/>
    <col min="6649" max="6649" width="5.5703125" style="339" customWidth="1"/>
    <col min="6650" max="6650" width="25.5703125" style="339" customWidth="1"/>
    <col min="6651" max="6651" width="1.5703125" style="339" customWidth="1"/>
    <col min="6652" max="6652" width="3.5703125" style="339" customWidth="1"/>
    <col min="6653" max="6653" width="5.5703125" style="339" customWidth="1"/>
    <col min="6654" max="6654" width="25.5703125" style="339" customWidth="1"/>
    <col min="6655" max="6655" width="1.5703125" style="339" customWidth="1"/>
    <col min="6656" max="6656" width="3.5703125" style="339" customWidth="1"/>
    <col min="6657" max="6657" width="2.42578125" style="339" customWidth="1"/>
    <col min="6658" max="6658" width="25.5703125" style="339" customWidth="1"/>
    <col min="6659" max="6659" width="2.5703125" style="339" customWidth="1"/>
    <col min="6660" max="6660" width="1.5703125" style="339" customWidth="1"/>
    <col min="6661" max="6661" width="41.5703125" style="339" customWidth="1"/>
    <col min="6662" max="6662" width="20.5703125" style="339" customWidth="1"/>
    <col min="6663" max="6663" width="12.85546875" style="339" customWidth="1"/>
    <col min="6664" max="6664" width="11.5703125" style="339" customWidth="1"/>
    <col min="6665" max="6665" width="12.5703125" style="339" customWidth="1"/>
    <col min="6666" max="6666" width="58.42578125" style="339" customWidth="1"/>
    <col min="6667" max="6904" width="25.5703125" style="339"/>
    <col min="6905" max="6905" width="5.5703125" style="339" customWidth="1"/>
    <col min="6906" max="6906" width="25.5703125" style="339" customWidth="1"/>
    <col min="6907" max="6907" width="1.5703125" style="339" customWidth="1"/>
    <col min="6908" max="6908" width="3.5703125" style="339" customWidth="1"/>
    <col min="6909" max="6909" width="5.5703125" style="339" customWidth="1"/>
    <col min="6910" max="6910" width="25.5703125" style="339" customWidth="1"/>
    <col min="6911" max="6911" width="1.5703125" style="339" customWidth="1"/>
    <col min="6912" max="6912" width="3.5703125" style="339" customWidth="1"/>
    <col min="6913" max="6913" width="2.42578125" style="339" customWidth="1"/>
    <col min="6914" max="6914" width="25.5703125" style="339" customWidth="1"/>
    <col min="6915" max="6915" width="2.5703125" style="339" customWidth="1"/>
    <col min="6916" max="6916" width="1.5703125" style="339" customWidth="1"/>
    <col min="6917" max="6917" width="41.5703125" style="339" customWidth="1"/>
    <col min="6918" max="6918" width="20.5703125" style="339" customWidth="1"/>
    <col min="6919" max="6919" width="12.85546875" style="339" customWidth="1"/>
    <col min="6920" max="6920" width="11.5703125" style="339" customWidth="1"/>
    <col min="6921" max="6921" width="12.5703125" style="339" customWidth="1"/>
    <col min="6922" max="6922" width="58.42578125" style="339" customWidth="1"/>
    <col min="6923" max="7160" width="25.5703125" style="339"/>
    <col min="7161" max="7161" width="5.5703125" style="339" customWidth="1"/>
    <col min="7162" max="7162" width="25.5703125" style="339" customWidth="1"/>
    <col min="7163" max="7163" width="1.5703125" style="339" customWidth="1"/>
    <col min="7164" max="7164" width="3.5703125" style="339" customWidth="1"/>
    <col min="7165" max="7165" width="5.5703125" style="339" customWidth="1"/>
    <col min="7166" max="7166" width="25.5703125" style="339" customWidth="1"/>
    <col min="7167" max="7167" width="1.5703125" style="339" customWidth="1"/>
    <col min="7168" max="7168" width="3.5703125" style="339" customWidth="1"/>
    <col min="7169" max="7169" width="2.42578125" style="339" customWidth="1"/>
    <col min="7170" max="7170" width="25.5703125" style="339" customWidth="1"/>
    <col min="7171" max="7171" width="2.5703125" style="339" customWidth="1"/>
    <col min="7172" max="7172" width="1.5703125" style="339" customWidth="1"/>
    <col min="7173" max="7173" width="41.5703125" style="339" customWidth="1"/>
    <col min="7174" max="7174" width="20.5703125" style="339" customWidth="1"/>
    <col min="7175" max="7175" width="12.85546875" style="339" customWidth="1"/>
    <col min="7176" max="7176" width="11.5703125" style="339" customWidth="1"/>
    <col min="7177" max="7177" width="12.5703125" style="339" customWidth="1"/>
    <col min="7178" max="7178" width="58.42578125" style="339" customWidth="1"/>
    <col min="7179" max="7416" width="25.5703125" style="339"/>
    <col min="7417" max="7417" width="5.5703125" style="339" customWidth="1"/>
    <col min="7418" max="7418" width="25.5703125" style="339" customWidth="1"/>
    <col min="7419" max="7419" width="1.5703125" style="339" customWidth="1"/>
    <col min="7420" max="7420" width="3.5703125" style="339" customWidth="1"/>
    <col min="7421" max="7421" width="5.5703125" style="339" customWidth="1"/>
    <col min="7422" max="7422" width="25.5703125" style="339" customWidth="1"/>
    <col min="7423" max="7423" width="1.5703125" style="339" customWidth="1"/>
    <col min="7424" max="7424" width="3.5703125" style="339" customWidth="1"/>
    <col min="7425" max="7425" width="2.42578125" style="339" customWidth="1"/>
    <col min="7426" max="7426" width="25.5703125" style="339" customWidth="1"/>
    <col min="7427" max="7427" width="2.5703125" style="339" customWidth="1"/>
    <col min="7428" max="7428" width="1.5703125" style="339" customWidth="1"/>
    <col min="7429" max="7429" width="41.5703125" style="339" customWidth="1"/>
    <col min="7430" max="7430" width="20.5703125" style="339" customWidth="1"/>
    <col min="7431" max="7431" width="12.85546875" style="339" customWidth="1"/>
    <col min="7432" max="7432" width="11.5703125" style="339" customWidth="1"/>
    <col min="7433" max="7433" width="12.5703125" style="339" customWidth="1"/>
    <col min="7434" max="7434" width="58.42578125" style="339" customWidth="1"/>
    <col min="7435" max="7672" width="25.5703125" style="339"/>
    <col min="7673" max="7673" width="5.5703125" style="339" customWidth="1"/>
    <col min="7674" max="7674" width="25.5703125" style="339" customWidth="1"/>
    <col min="7675" max="7675" width="1.5703125" style="339" customWidth="1"/>
    <col min="7676" max="7676" width="3.5703125" style="339" customWidth="1"/>
    <col min="7677" max="7677" width="5.5703125" style="339" customWidth="1"/>
    <col min="7678" max="7678" width="25.5703125" style="339" customWidth="1"/>
    <col min="7679" max="7679" width="1.5703125" style="339" customWidth="1"/>
    <col min="7680" max="7680" width="3.5703125" style="339" customWidth="1"/>
    <col min="7681" max="7681" width="2.42578125" style="339" customWidth="1"/>
    <col min="7682" max="7682" width="25.5703125" style="339" customWidth="1"/>
    <col min="7683" max="7683" width="2.5703125" style="339" customWidth="1"/>
    <col min="7684" max="7684" width="1.5703125" style="339" customWidth="1"/>
    <col min="7685" max="7685" width="41.5703125" style="339" customWidth="1"/>
    <col min="7686" max="7686" width="20.5703125" style="339" customWidth="1"/>
    <col min="7687" max="7687" width="12.85546875" style="339" customWidth="1"/>
    <col min="7688" max="7688" width="11.5703125" style="339" customWidth="1"/>
    <col min="7689" max="7689" width="12.5703125" style="339" customWidth="1"/>
    <col min="7690" max="7690" width="58.42578125" style="339" customWidth="1"/>
    <col min="7691" max="7928" width="25.5703125" style="339"/>
    <col min="7929" max="7929" width="5.5703125" style="339" customWidth="1"/>
    <col min="7930" max="7930" width="25.5703125" style="339" customWidth="1"/>
    <col min="7931" max="7931" width="1.5703125" style="339" customWidth="1"/>
    <col min="7932" max="7932" width="3.5703125" style="339" customWidth="1"/>
    <col min="7933" max="7933" width="5.5703125" style="339" customWidth="1"/>
    <col min="7934" max="7934" width="25.5703125" style="339" customWidth="1"/>
    <col min="7935" max="7935" width="1.5703125" style="339" customWidth="1"/>
    <col min="7936" max="7936" width="3.5703125" style="339" customWidth="1"/>
    <col min="7937" max="7937" width="2.42578125" style="339" customWidth="1"/>
    <col min="7938" max="7938" width="25.5703125" style="339" customWidth="1"/>
    <col min="7939" max="7939" width="2.5703125" style="339" customWidth="1"/>
    <col min="7940" max="7940" width="1.5703125" style="339" customWidth="1"/>
    <col min="7941" max="7941" width="41.5703125" style="339" customWidth="1"/>
    <col min="7942" max="7942" width="20.5703125" style="339" customWidth="1"/>
    <col min="7943" max="7943" width="12.85546875" style="339" customWidth="1"/>
    <col min="7944" max="7944" width="11.5703125" style="339" customWidth="1"/>
    <col min="7945" max="7945" width="12.5703125" style="339" customWidth="1"/>
    <col min="7946" max="7946" width="58.42578125" style="339" customWidth="1"/>
    <col min="7947" max="8184" width="25.5703125" style="339"/>
    <col min="8185" max="8185" width="5.5703125" style="339" customWidth="1"/>
    <col min="8186" max="8186" width="25.5703125" style="339" customWidth="1"/>
    <col min="8187" max="8187" width="1.5703125" style="339" customWidth="1"/>
    <col min="8188" max="8188" width="3.5703125" style="339" customWidth="1"/>
    <col min="8189" max="8189" width="5.5703125" style="339" customWidth="1"/>
    <col min="8190" max="8190" width="25.5703125" style="339" customWidth="1"/>
    <col min="8191" max="8191" width="1.5703125" style="339" customWidth="1"/>
    <col min="8192" max="8192" width="3.5703125" style="339" customWidth="1"/>
    <col min="8193" max="8193" width="2.42578125" style="339" customWidth="1"/>
    <col min="8194" max="8194" width="25.5703125" style="339" customWidth="1"/>
    <col min="8195" max="8195" width="2.5703125" style="339" customWidth="1"/>
    <col min="8196" max="8196" width="1.5703125" style="339" customWidth="1"/>
    <col min="8197" max="8197" width="41.5703125" style="339" customWidth="1"/>
    <col min="8198" max="8198" width="20.5703125" style="339" customWidth="1"/>
    <col min="8199" max="8199" width="12.85546875" style="339" customWidth="1"/>
    <col min="8200" max="8200" width="11.5703125" style="339" customWidth="1"/>
    <col min="8201" max="8201" width="12.5703125" style="339" customWidth="1"/>
    <col min="8202" max="8202" width="58.42578125" style="339" customWidth="1"/>
    <col min="8203" max="8440" width="25.5703125" style="339"/>
    <col min="8441" max="8441" width="5.5703125" style="339" customWidth="1"/>
    <col min="8442" max="8442" width="25.5703125" style="339" customWidth="1"/>
    <col min="8443" max="8443" width="1.5703125" style="339" customWidth="1"/>
    <col min="8444" max="8444" width="3.5703125" style="339" customWidth="1"/>
    <col min="8445" max="8445" width="5.5703125" style="339" customWidth="1"/>
    <col min="8446" max="8446" width="25.5703125" style="339" customWidth="1"/>
    <col min="8447" max="8447" width="1.5703125" style="339" customWidth="1"/>
    <col min="8448" max="8448" width="3.5703125" style="339" customWidth="1"/>
    <col min="8449" max="8449" width="2.42578125" style="339" customWidth="1"/>
    <col min="8450" max="8450" width="25.5703125" style="339" customWidth="1"/>
    <col min="8451" max="8451" width="2.5703125" style="339" customWidth="1"/>
    <col min="8452" max="8452" width="1.5703125" style="339" customWidth="1"/>
    <col min="8453" max="8453" width="41.5703125" style="339" customWidth="1"/>
    <col min="8454" max="8454" width="20.5703125" style="339" customWidth="1"/>
    <col min="8455" max="8455" width="12.85546875" style="339" customWidth="1"/>
    <col min="8456" max="8456" width="11.5703125" style="339" customWidth="1"/>
    <col min="8457" max="8457" width="12.5703125" style="339" customWidth="1"/>
    <col min="8458" max="8458" width="58.42578125" style="339" customWidth="1"/>
    <col min="8459" max="8696" width="25.5703125" style="339"/>
    <col min="8697" max="8697" width="5.5703125" style="339" customWidth="1"/>
    <col min="8698" max="8698" width="25.5703125" style="339" customWidth="1"/>
    <col min="8699" max="8699" width="1.5703125" style="339" customWidth="1"/>
    <col min="8700" max="8700" width="3.5703125" style="339" customWidth="1"/>
    <col min="8701" max="8701" width="5.5703125" style="339" customWidth="1"/>
    <col min="8702" max="8702" width="25.5703125" style="339" customWidth="1"/>
    <col min="8703" max="8703" width="1.5703125" style="339" customWidth="1"/>
    <col min="8704" max="8704" width="3.5703125" style="339" customWidth="1"/>
    <col min="8705" max="8705" width="2.42578125" style="339" customWidth="1"/>
    <col min="8706" max="8706" width="25.5703125" style="339" customWidth="1"/>
    <col min="8707" max="8707" width="2.5703125" style="339" customWidth="1"/>
    <col min="8708" max="8708" width="1.5703125" style="339" customWidth="1"/>
    <col min="8709" max="8709" width="41.5703125" style="339" customWidth="1"/>
    <col min="8710" max="8710" width="20.5703125" style="339" customWidth="1"/>
    <col min="8711" max="8711" width="12.85546875" style="339" customWidth="1"/>
    <col min="8712" max="8712" width="11.5703125" style="339" customWidth="1"/>
    <col min="8713" max="8713" width="12.5703125" style="339" customWidth="1"/>
    <col min="8714" max="8714" width="58.42578125" style="339" customWidth="1"/>
    <col min="8715" max="8952" width="25.5703125" style="339"/>
    <col min="8953" max="8953" width="5.5703125" style="339" customWidth="1"/>
    <col min="8954" max="8954" width="25.5703125" style="339" customWidth="1"/>
    <col min="8955" max="8955" width="1.5703125" style="339" customWidth="1"/>
    <col min="8956" max="8956" width="3.5703125" style="339" customWidth="1"/>
    <col min="8957" max="8957" width="5.5703125" style="339" customWidth="1"/>
    <col min="8958" max="8958" width="25.5703125" style="339" customWidth="1"/>
    <col min="8959" max="8959" width="1.5703125" style="339" customWidth="1"/>
    <col min="8960" max="8960" width="3.5703125" style="339" customWidth="1"/>
    <col min="8961" max="8961" width="2.42578125" style="339" customWidth="1"/>
    <col min="8962" max="8962" width="25.5703125" style="339" customWidth="1"/>
    <col min="8963" max="8963" width="2.5703125" style="339" customWidth="1"/>
    <col min="8964" max="8964" width="1.5703125" style="339" customWidth="1"/>
    <col min="8965" max="8965" width="41.5703125" style="339" customWidth="1"/>
    <col min="8966" max="8966" width="20.5703125" style="339" customWidth="1"/>
    <col min="8967" max="8967" width="12.85546875" style="339" customWidth="1"/>
    <col min="8968" max="8968" width="11.5703125" style="339" customWidth="1"/>
    <col min="8969" max="8969" width="12.5703125" style="339" customWidth="1"/>
    <col min="8970" max="8970" width="58.42578125" style="339" customWidth="1"/>
    <col min="8971" max="9208" width="25.5703125" style="339"/>
    <col min="9209" max="9209" width="5.5703125" style="339" customWidth="1"/>
    <col min="9210" max="9210" width="25.5703125" style="339" customWidth="1"/>
    <col min="9211" max="9211" width="1.5703125" style="339" customWidth="1"/>
    <col min="9212" max="9212" width="3.5703125" style="339" customWidth="1"/>
    <col min="9213" max="9213" width="5.5703125" style="339" customWidth="1"/>
    <col min="9214" max="9214" width="25.5703125" style="339" customWidth="1"/>
    <col min="9215" max="9215" width="1.5703125" style="339" customWidth="1"/>
    <col min="9216" max="9216" width="3.5703125" style="339" customWidth="1"/>
    <col min="9217" max="9217" width="2.42578125" style="339" customWidth="1"/>
    <col min="9218" max="9218" width="25.5703125" style="339" customWidth="1"/>
    <col min="9219" max="9219" width="2.5703125" style="339" customWidth="1"/>
    <col min="9220" max="9220" width="1.5703125" style="339" customWidth="1"/>
    <col min="9221" max="9221" width="41.5703125" style="339" customWidth="1"/>
    <col min="9222" max="9222" width="20.5703125" style="339" customWidth="1"/>
    <col min="9223" max="9223" width="12.85546875" style="339" customWidth="1"/>
    <col min="9224" max="9224" width="11.5703125" style="339" customWidth="1"/>
    <col min="9225" max="9225" width="12.5703125" style="339" customWidth="1"/>
    <col min="9226" max="9226" width="58.42578125" style="339" customWidth="1"/>
    <col min="9227" max="9464" width="25.5703125" style="339"/>
    <col min="9465" max="9465" width="5.5703125" style="339" customWidth="1"/>
    <col min="9466" max="9466" width="25.5703125" style="339" customWidth="1"/>
    <col min="9467" max="9467" width="1.5703125" style="339" customWidth="1"/>
    <col min="9468" max="9468" width="3.5703125" style="339" customWidth="1"/>
    <col min="9469" max="9469" width="5.5703125" style="339" customWidth="1"/>
    <col min="9470" max="9470" width="25.5703125" style="339" customWidth="1"/>
    <col min="9471" max="9471" width="1.5703125" style="339" customWidth="1"/>
    <col min="9472" max="9472" width="3.5703125" style="339" customWidth="1"/>
    <col min="9473" max="9473" width="2.42578125" style="339" customWidth="1"/>
    <col min="9474" max="9474" width="25.5703125" style="339" customWidth="1"/>
    <col min="9475" max="9475" width="2.5703125" style="339" customWidth="1"/>
    <col min="9476" max="9476" width="1.5703125" style="339" customWidth="1"/>
    <col min="9477" max="9477" width="41.5703125" style="339" customWidth="1"/>
    <col min="9478" max="9478" width="20.5703125" style="339" customWidth="1"/>
    <col min="9479" max="9479" width="12.85546875" style="339" customWidth="1"/>
    <col min="9480" max="9480" width="11.5703125" style="339" customWidth="1"/>
    <col min="9481" max="9481" width="12.5703125" style="339" customWidth="1"/>
    <col min="9482" max="9482" width="58.42578125" style="339" customWidth="1"/>
    <col min="9483" max="9720" width="25.5703125" style="339"/>
    <col min="9721" max="9721" width="5.5703125" style="339" customWidth="1"/>
    <col min="9722" max="9722" width="25.5703125" style="339" customWidth="1"/>
    <col min="9723" max="9723" width="1.5703125" style="339" customWidth="1"/>
    <col min="9724" max="9724" width="3.5703125" style="339" customWidth="1"/>
    <col min="9725" max="9725" width="5.5703125" style="339" customWidth="1"/>
    <col min="9726" max="9726" width="25.5703125" style="339" customWidth="1"/>
    <col min="9727" max="9727" width="1.5703125" style="339" customWidth="1"/>
    <col min="9728" max="9728" width="3.5703125" style="339" customWidth="1"/>
    <col min="9729" max="9729" width="2.42578125" style="339" customWidth="1"/>
    <col min="9730" max="9730" width="25.5703125" style="339" customWidth="1"/>
    <col min="9731" max="9731" width="2.5703125" style="339" customWidth="1"/>
    <col min="9732" max="9732" width="1.5703125" style="339" customWidth="1"/>
    <col min="9733" max="9733" width="41.5703125" style="339" customWidth="1"/>
    <col min="9734" max="9734" width="20.5703125" style="339" customWidth="1"/>
    <col min="9735" max="9735" width="12.85546875" style="339" customWidth="1"/>
    <col min="9736" max="9736" width="11.5703125" style="339" customWidth="1"/>
    <col min="9737" max="9737" width="12.5703125" style="339" customWidth="1"/>
    <col min="9738" max="9738" width="58.42578125" style="339" customWidth="1"/>
    <col min="9739" max="9976" width="25.5703125" style="339"/>
    <col min="9977" max="9977" width="5.5703125" style="339" customWidth="1"/>
    <col min="9978" max="9978" width="25.5703125" style="339" customWidth="1"/>
    <col min="9979" max="9979" width="1.5703125" style="339" customWidth="1"/>
    <col min="9980" max="9980" width="3.5703125" style="339" customWidth="1"/>
    <col min="9981" max="9981" width="5.5703125" style="339" customWidth="1"/>
    <col min="9982" max="9982" width="25.5703125" style="339" customWidth="1"/>
    <col min="9983" max="9983" width="1.5703125" style="339" customWidth="1"/>
    <col min="9984" max="9984" width="3.5703125" style="339" customWidth="1"/>
    <col min="9985" max="9985" width="2.42578125" style="339" customWidth="1"/>
    <col min="9986" max="9986" width="25.5703125" style="339" customWidth="1"/>
    <col min="9987" max="9987" width="2.5703125" style="339" customWidth="1"/>
    <col min="9988" max="9988" width="1.5703125" style="339" customWidth="1"/>
    <col min="9989" max="9989" width="41.5703125" style="339" customWidth="1"/>
    <col min="9990" max="9990" width="20.5703125" style="339" customWidth="1"/>
    <col min="9991" max="9991" width="12.85546875" style="339" customWidth="1"/>
    <col min="9992" max="9992" width="11.5703125" style="339" customWidth="1"/>
    <col min="9993" max="9993" width="12.5703125" style="339" customWidth="1"/>
    <col min="9994" max="9994" width="58.42578125" style="339" customWidth="1"/>
    <col min="9995" max="10232" width="25.5703125" style="339"/>
    <col min="10233" max="10233" width="5.5703125" style="339" customWidth="1"/>
    <col min="10234" max="10234" width="25.5703125" style="339" customWidth="1"/>
    <col min="10235" max="10235" width="1.5703125" style="339" customWidth="1"/>
    <col min="10236" max="10236" width="3.5703125" style="339" customWidth="1"/>
    <col min="10237" max="10237" width="5.5703125" style="339" customWidth="1"/>
    <col min="10238" max="10238" width="25.5703125" style="339" customWidth="1"/>
    <col min="10239" max="10239" width="1.5703125" style="339" customWidth="1"/>
    <col min="10240" max="10240" width="3.5703125" style="339" customWidth="1"/>
    <col min="10241" max="10241" width="2.42578125" style="339" customWidth="1"/>
    <col min="10242" max="10242" width="25.5703125" style="339" customWidth="1"/>
    <col min="10243" max="10243" width="2.5703125" style="339" customWidth="1"/>
    <col min="10244" max="10244" width="1.5703125" style="339" customWidth="1"/>
    <col min="10245" max="10245" width="41.5703125" style="339" customWidth="1"/>
    <col min="10246" max="10246" width="20.5703125" style="339" customWidth="1"/>
    <col min="10247" max="10247" width="12.85546875" style="339" customWidth="1"/>
    <col min="10248" max="10248" width="11.5703125" style="339" customWidth="1"/>
    <col min="10249" max="10249" width="12.5703125" style="339" customWidth="1"/>
    <col min="10250" max="10250" width="58.42578125" style="339" customWidth="1"/>
    <col min="10251" max="10488" width="25.5703125" style="339"/>
    <col min="10489" max="10489" width="5.5703125" style="339" customWidth="1"/>
    <col min="10490" max="10490" width="25.5703125" style="339" customWidth="1"/>
    <col min="10491" max="10491" width="1.5703125" style="339" customWidth="1"/>
    <col min="10492" max="10492" width="3.5703125" style="339" customWidth="1"/>
    <col min="10493" max="10493" width="5.5703125" style="339" customWidth="1"/>
    <col min="10494" max="10494" width="25.5703125" style="339" customWidth="1"/>
    <col min="10495" max="10495" width="1.5703125" style="339" customWidth="1"/>
    <col min="10496" max="10496" width="3.5703125" style="339" customWidth="1"/>
    <col min="10497" max="10497" width="2.42578125" style="339" customWidth="1"/>
    <col min="10498" max="10498" width="25.5703125" style="339" customWidth="1"/>
    <col min="10499" max="10499" width="2.5703125" style="339" customWidth="1"/>
    <col min="10500" max="10500" width="1.5703125" style="339" customWidth="1"/>
    <col min="10501" max="10501" width="41.5703125" style="339" customWidth="1"/>
    <col min="10502" max="10502" width="20.5703125" style="339" customWidth="1"/>
    <col min="10503" max="10503" width="12.85546875" style="339" customWidth="1"/>
    <col min="10504" max="10504" width="11.5703125" style="339" customWidth="1"/>
    <col min="10505" max="10505" width="12.5703125" style="339" customWidth="1"/>
    <col min="10506" max="10506" width="58.42578125" style="339" customWidth="1"/>
    <col min="10507" max="10744" width="25.5703125" style="339"/>
    <col min="10745" max="10745" width="5.5703125" style="339" customWidth="1"/>
    <col min="10746" max="10746" width="25.5703125" style="339" customWidth="1"/>
    <col min="10747" max="10747" width="1.5703125" style="339" customWidth="1"/>
    <col min="10748" max="10748" width="3.5703125" style="339" customWidth="1"/>
    <col min="10749" max="10749" width="5.5703125" style="339" customWidth="1"/>
    <col min="10750" max="10750" width="25.5703125" style="339" customWidth="1"/>
    <col min="10751" max="10751" width="1.5703125" style="339" customWidth="1"/>
    <col min="10752" max="10752" width="3.5703125" style="339" customWidth="1"/>
    <col min="10753" max="10753" width="2.42578125" style="339" customWidth="1"/>
    <col min="10754" max="10754" width="25.5703125" style="339" customWidth="1"/>
    <col min="10755" max="10755" width="2.5703125" style="339" customWidth="1"/>
    <col min="10756" max="10756" width="1.5703125" style="339" customWidth="1"/>
    <col min="10757" max="10757" width="41.5703125" style="339" customWidth="1"/>
    <col min="10758" max="10758" width="20.5703125" style="339" customWidth="1"/>
    <col min="10759" max="10759" width="12.85546875" style="339" customWidth="1"/>
    <col min="10760" max="10760" width="11.5703125" style="339" customWidth="1"/>
    <col min="10761" max="10761" width="12.5703125" style="339" customWidth="1"/>
    <col min="10762" max="10762" width="58.42578125" style="339" customWidth="1"/>
    <col min="10763" max="11000" width="25.5703125" style="339"/>
    <col min="11001" max="11001" width="5.5703125" style="339" customWidth="1"/>
    <col min="11002" max="11002" width="25.5703125" style="339" customWidth="1"/>
    <col min="11003" max="11003" width="1.5703125" style="339" customWidth="1"/>
    <col min="11004" max="11004" width="3.5703125" style="339" customWidth="1"/>
    <col min="11005" max="11005" width="5.5703125" style="339" customWidth="1"/>
    <col min="11006" max="11006" width="25.5703125" style="339" customWidth="1"/>
    <col min="11007" max="11007" width="1.5703125" style="339" customWidth="1"/>
    <col min="11008" max="11008" width="3.5703125" style="339" customWidth="1"/>
    <col min="11009" max="11009" width="2.42578125" style="339" customWidth="1"/>
    <col min="11010" max="11010" width="25.5703125" style="339" customWidth="1"/>
    <col min="11011" max="11011" width="2.5703125" style="339" customWidth="1"/>
    <col min="11012" max="11012" width="1.5703125" style="339" customWidth="1"/>
    <col min="11013" max="11013" width="41.5703125" style="339" customWidth="1"/>
    <col min="11014" max="11014" width="20.5703125" style="339" customWidth="1"/>
    <col min="11015" max="11015" width="12.85546875" style="339" customWidth="1"/>
    <col min="11016" max="11016" width="11.5703125" style="339" customWidth="1"/>
    <col min="11017" max="11017" width="12.5703125" style="339" customWidth="1"/>
    <col min="11018" max="11018" width="58.42578125" style="339" customWidth="1"/>
    <col min="11019" max="11256" width="25.5703125" style="339"/>
    <col min="11257" max="11257" width="5.5703125" style="339" customWidth="1"/>
    <col min="11258" max="11258" width="25.5703125" style="339" customWidth="1"/>
    <col min="11259" max="11259" width="1.5703125" style="339" customWidth="1"/>
    <col min="11260" max="11260" width="3.5703125" style="339" customWidth="1"/>
    <col min="11261" max="11261" width="5.5703125" style="339" customWidth="1"/>
    <col min="11262" max="11262" width="25.5703125" style="339" customWidth="1"/>
    <col min="11263" max="11263" width="1.5703125" style="339" customWidth="1"/>
    <col min="11264" max="11264" width="3.5703125" style="339" customWidth="1"/>
    <col min="11265" max="11265" width="2.42578125" style="339" customWidth="1"/>
    <col min="11266" max="11266" width="25.5703125" style="339" customWidth="1"/>
    <col min="11267" max="11267" width="2.5703125" style="339" customWidth="1"/>
    <col min="11268" max="11268" width="1.5703125" style="339" customWidth="1"/>
    <col min="11269" max="11269" width="41.5703125" style="339" customWidth="1"/>
    <col min="11270" max="11270" width="20.5703125" style="339" customWidth="1"/>
    <col min="11271" max="11271" width="12.85546875" style="339" customWidth="1"/>
    <col min="11272" max="11272" width="11.5703125" style="339" customWidth="1"/>
    <col min="11273" max="11273" width="12.5703125" style="339" customWidth="1"/>
    <col min="11274" max="11274" width="58.42578125" style="339" customWidth="1"/>
    <col min="11275" max="11512" width="25.5703125" style="339"/>
    <col min="11513" max="11513" width="5.5703125" style="339" customWidth="1"/>
    <col min="11514" max="11514" width="25.5703125" style="339" customWidth="1"/>
    <col min="11515" max="11515" width="1.5703125" style="339" customWidth="1"/>
    <col min="11516" max="11516" width="3.5703125" style="339" customWidth="1"/>
    <col min="11517" max="11517" width="5.5703125" style="339" customWidth="1"/>
    <col min="11518" max="11518" width="25.5703125" style="339" customWidth="1"/>
    <col min="11519" max="11519" width="1.5703125" style="339" customWidth="1"/>
    <col min="11520" max="11520" width="3.5703125" style="339" customWidth="1"/>
    <col min="11521" max="11521" width="2.42578125" style="339" customWidth="1"/>
    <col min="11522" max="11522" width="25.5703125" style="339" customWidth="1"/>
    <col min="11523" max="11523" width="2.5703125" style="339" customWidth="1"/>
    <col min="11524" max="11524" width="1.5703125" style="339" customWidth="1"/>
    <col min="11525" max="11525" width="41.5703125" style="339" customWidth="1"/>
    <col min="11526" max="11526" width="20.5703125" style="339" customWidth="1"/>
    <col min="11527" max="11527" width="12.85546875" style="339" customWidth="1"/>
    <col min="11528" max="11528" width="11.5703125" style="339" customWidth="1"/>
    <col min="11529" max="11529" width="12.5703125" style="339" customWidth="1"/>
    <col min="11530" max="11530" width="58.42578125" style="339" customWidth="1"/>
    <col min="11531" max="11768" width="25.5703125" style="339"/>
    <col min="11769" max="11769" width="5.5703125" style="339" customWidth="1"/>
    <col min="11770" max="11770" width="25.5703125" style="339" customWidth="1"/>
    <col min="11771" max="11771" width="1.5703125" style="339" customWidth="1"/>
    <col min="11772" max="11772" width="3.5703125" style="339" customWidth="1"/>
    <col min="11773" max="11773" width="5.5703125" style="339" customWidth="1"/>
    <col min="11774" max="11774" width="25.5703125" style="339" customWidth="1"/>
    <col min="11775" max="11775" width="1.5703125" style="339" customWidth="1"/>
    <col min="11776" max="11776" width="3.5703125" style="339" customWidth="1"/>
    <col min="11777" max="11777" width="2.42578125" style="339" customWidth="1"/>
    <col min="11778" max="11778" width="25.5703125" style="339" customWidth="1"/>
    <col min="11779" max="11779" width="2.5703125" style="339" customWidth="1"/>
    <col min="11780" max="11780" width="1.5703125" style="339" customWidth="1"/>
    <col min="11781" max="11781" width="41.5703125" style="339" customWidth="1"/>
    <col min="11782" max="11782" width="20.5703125" style="339" customWidth="1"/>
    <col min="11783" max="11783" width="12.85546875" style="339" customWidth="1"/>
    <col min="11784" max="11784" width="11.5703125" style="339" customWidth="1"/>
    <col min="11785" max="11785" width="12.5703125" style="339" customWidth="1"/>
    <col min="11786" max="11786" width="58.42578125" style="339" customWidth="1"/>
    <col min="11787" max="12024" width="25.5703125" style="339"/>
    <col min="12025" max="12025" width="5.5703125" style="339" customWidth="1"/>
    <col min="12026" max="12026" width="25.5703125" style="339" customWidth="1"/>
    <col min="12027" max="12027" width="1.5703125" style="339" customWidth="1"/>
    <col min="12028" max="12028" width="3.5703125" style="339" customWidth="1"/>
    <col min="12029" max="12029" width="5.5703125" style="339" customWidth="1"/>
    <col min="12030" max="12030" width="25.5703125" style="339" customWidth="1"/>
    <col min="12031" max="12031" width="1.5703125" style="339" customWidth="1"/>
    <col min="12032" max="12032" width="3.5703125" style="339" customWidth="1"/>
    <col min="12033" max="12033" width="2.42578125" style="339" customWidth="1"/>
    <col min="12034" max="12034" width="25.5703125" style="339" customWidth="1"/>
    <col min="12035" max="12035" width="2.5703125" style="339" customWidth="1"/>
    <col min="12036" max="12036" width="1.5703125" style="339" customWidth="1"/>
    <col min="12037" max="12037" width="41.5703125" style="339" customWidth="1"/>
    <col min="12038" max="12038" width="20.5703125" style="339" customWidth="1"/>
    <col min="12039" max="12039" width="12.85546875" style="339" customWidth="1"/>
    <col min="12040" max="12040" width="11.5703125" style="339" customWidth="1"/>
    <col min="12041" max="12041" width="12.5703125" style="339" customWidth="1"/>
    <col min="12042" max="12042" width="58.42578125" style="339" customWidth="1"/>
    <col min="12043" max="12280" width="25.5703125" style="339"/>
    <col min="12281" max="12281" width="5.5703125" style="339" customWidth="1"/>
    <col min="12282" max="12282" width="25.5703125" style="339" customWidth="1"/>
    <col min="12283" max="12283" width="1.5703125" style="339" customWidth="1"/>
    <col min="12284" max="12284" width="3.5703125" style="339" customWidth="1"/>
    <col min="12285" max="12285" width="5.5703125" style="339" customWidth="1"/>
    <col min="12286" max="12286" width="25.5703125" style="339" customWidth="1"/>
    <col min="12287" max="12287" width="1.5703125" style="339" customWidth="1"/>
    <col min="12288" max="12288" width="3.5703125" style="339" customWidth="1"/>
    <col min="12289" max="12289" width="2.42578125" style="339" customWidth="1"/>
    <col min="12290" max="12290" width="25.5703125" style="339" customWidth="1"/>
    <col min="12291" max="12291" width="2.5703125" style="339" customWidth="1"/>
    <col min="12292" max="12292" width="1.5703125" style="339" customWidth="1"/>
    <col min="12293" max="12293" width="41.5703125" style="339" customWidth="1"/>
    <col min="12294" max="12294" width="20.5703125" style="339" customWidth="1"/>
    <col min="12295" max="12295" width="12.85546875" style="339" customWidth="1"/>
    <col min="12296" max="12296" width="11.5703125" style="339" customWidth="1"/>
    <col min="12297" max="12297" width="12.5703125" style="339" customWidth="1"/>
    <col min="12298" max="12298" width="58.42578125" style="339" customWidth="1"/>
    <col min="12299" max="12536" width="25.5703125" style="339"/>
    <col min="12537" max="12537" width="5.5703125" style="339" customWidth="1"/>
    <col min="12538" max="12538" width="25.5703125" style="339" customWidth="1"/>
    <col min="12539" max="12539" width="1.5703125" style="339" customWidth="1"/>
    <col min="12540" max="12540" width="3.5703125" style="339" customWidth="1"/>
    <col min="12541" max="12541" width="5.5703125" style="339" customWidth="1"/>
    <col min="12542" max="12542" width="25.5703125" style="339" customWidth="1"/>
    <col min="12543" max="12543" width="1.5703125" style="339" customWidth="1"/>
    <col min="12544" max="12544" width="3.5703125" style="339" customWidth="1"/>
    <col min="12545" max="12545" width="2.42578125" style="339" customWidth="1"/>
    <col min="12546" max="12546" width="25.5703125" style="339" customWidth="1"/>
    <col min="12547" max="12547" width="2.5703125" style="339" customWidth="1"/>
    <col min="12548" max="12548" width="1.5703125" style="339" customWidth="1"/>
    <col min="12549" max="12549" width="41.5703125" style="339" customWidth="1"/>
    <col min="12550" max="12550" width="20.5703125" style="339" customWidth="1"/>
    <col min="12551" max="12551" width="12.85546875" style="339" customWidth="1"/>
    <col min="12552" max="12552" width="11.5703125" style="339" customWidth="1"/>
    <col min="12553" max="12553" width="12.5703125" style="339" customWidth="1"/>
    <col min="12554" max="12554" width="58.42578125" style="339" customWidth="1"/>
    <col min="12555" max="12792" width="25.5703125" style="339"/>
    <col min="12793" max="12793" width="5.5703125" style="339" customWidth="1"/>
    <col min="12794" max="12794" width="25.5703125" style="339" customWidth="1"/>
    <col min="12795" max="12795" width="1.5703125" style="339" customWidth="1"/>
    <col min="12796" max="12796" width="3.5703125" style="339" customWidth="1"/>
    <col min="12797" max="12797" width="5.5703125" style="339" customWidth="1"/>
    <col min="12798" max="12798" width="25.5703125" style="339" customWidth="1"/>
    <col min="12799" max="12799" width="1.5703125" style="339" customWidth="1"/>
    <col min="12800" max="12800" width="3.5703125" style="339" customWidth="1"/>
    <col min="12801" max="12801" width="2.42578125" style="339" customWidth="1"/>
    <col min="12802" max="12802" width="25.5703125" style="339" customWidth="1"/>
    <col min="12803" max="12803" width="2.5703125" style="339" customWidth="1"/>
    <col min="12804" max="12804" width="1.5703125" style="339" customWidth="1"/>
    <col min="12805" max="12805" width="41.5703125" style="339" customWidth="1"/>
    <col min="12806" max="12806" width="20.5703125" style="339" customWidth="1"/>
    <col min="12807" max="12807" width="12.85546875" style="339" customWidth="1"/>
    <col min="12808" max="12808" width="11.5703125" style="339" customWidth="1"/>
    <col min="12809" max="12809" width="12.5703125" style="339" customWidth="1"/>
    <col min="12810" max="12810" width="58.42578125" style="339" customWidth="1"/>
    <col min="12811" max="13048" width="25.5703125" style="339"/>
    <col min="13049" max="13049" width="5.5703125" style="339" customWidth="1"/>
    <col min="13050" max="13050" width="25.5703125" style="339" customWidth="1"/>
    <col min="13051" max="13051" width="1.5703125" style="339" customWidth="1"/>
    <col min="13052" max="13052" width="3.5703125" style="339" customWidth="1"/>
    <col min="13053" max="13053" width="5.5703125" style="339" customWidth="1"/>
    <col min="13054" max="13054" width="25.5703125" style="339" customWidth="1"/>
    <col min="13055" max="13055" width="1.5703125" style="339" customWidth="1"/>
    <col min="13056" max="13056" width="3.5703125" style="339" customWidth="1"/>
    <col min="13057" max="13057" width="2.42578125" style="339" customWidth="1"/>
    <col min="13058" max="13058" width="25.5703125" style="339" customWidth="1"/>
    <col min="13059" max="13059" width="2.5703125" style="339" customWidth="1"/>
    <col min="13060" max="13060" width="1.5703125" style="339" customWidth="1"/>
    <col min="13061" max="13061" width="41.5703125" style="339" customWidth="1"/>
    <col min="13062" max="13062" width="20.5703125" style="339" customWidth="1"/>
    <col min="13063" max="13063" width="12.85546875" style="339" customWidth="1"/>
    <col min="13064" max="13064" width="11.5703125" style="339" customWidth="1"/>
    <col min="13065" max="13065" width="12.5703125" style="339" customWidth="1"/>
    <col min="13066" max="13066" width="58.42578125" style="339" customWidth="1"/>
    <col min="13067" max="13304" width="25.5703125" style="339"/>
    <col min="13305" max="13305" width="5.5703125" style="339" customWidth="1"/>
    <col min="13306" max="13306" width="25.5703125" style="339" customWidth="1"/>
    <col min="13307" max="13307" width="1.5703125" style="339" customWidth="1"/>
    <col min="13308" max="13308" width="3.5703125" style="339" customWidth="1"/>
    <col min="13309" max="13309" width="5.5703125" style="339" customWidth="1"/>
    <col min="13310" max="13310" width="25.5703125" style="339" customWidth="1"/>
    <col min="13311" max="13311" width="1.5703125" style="339" customWidth="1"/>
    <col min="13312" max="13312" width="3.5703125" style="339" customWidth="1"/>
    <col min="13313" max="13313" width="2.42578125" style="339" customWidth="1"/>
    <col min="13314" max="13314" width="25.5703125" style="339" customWidth="1"/>
    <col min="13315" max="13315" width="2.5703125" style="339" customWidth="1"/>
    <col min="13316" max="13316" width="1.5703125" style="339" customWidth="1"/>
    <col min="13317" max="13317" width="41.5703125" style="339" customWidth="1"/>
    <col min="13318" max="13318" width="20.5703125" style="339" customWidth="1"/>
    <col min="13319" max="13319" width="12.85546875" style="339" customWidth="1"/>
    <col min="13320" max="13320" width="11.5703125" style="339" customWidth="1"/>
    <col min="13321" max="13321" width="12.5703125" style="339" customWidth="1"/>
    <col min="13322" max="13322" width="58.42578125" style="339" customWidth="1"/>
    <col min="13323" max="13560" width="25.5703125" style="339"/>
    <col min="13561" max="13561" width="5.5703125" style="339" customWidth="1"/>
    <col min="13562" max="13562" width="25.5703125" style="339" customWidth="1"/>
    <col min="13563" max="13563" width="1.5703125" style="339" customWidth="1"/>
    <col min="13564" max="13564" width="3.5703125" style="339" customWidth="1"/>
    <col min="13565" max="13565" width="5.5703125" style="339" customWidth="1"/>
    <col min="13566" max="13566" width="25.5703125" style="339" customWidth="1"/>
    <col min="13567" max="13567" width="1.5703125" style="339" customWidth="1"/>
    <col min="13568" max="13568" width="3.5703125" style="339" customWidth="1"/>
    <col min="13569" max="13569" width="2.42578125" style="339" customWidth="1"/>
    <col min="13570" max="13570" width="25.5703125" style="339" customWidth="1"/>
    <col min="13571" max="13571" width="2.5703125" style="339" customWidth="1"/>
    <col min="13572" max="13572" width="1.5703125" style="339" customWidth="1"/>
    <col min="13573" max="13573" width="41.5703125" style="339" customWidth="1"/>
    <col min="13574" max="13574" width="20.5703125" style="339" customWidth="1"/>
    <col min="13575" max="13575" width="12.85546875" style="339" customWidth="1"/>
    <col min="13576" max="13576" width="11.5703125" style="339" customWidth="1"/>
    <col min="13577" max="13577" width="12.5703125" style="339" customWidth="1"/>
    <col min="13578" max="13578" width="58.42578125" style="339" customWidth="1"/>
    <col min="13579" max="13816" width="25.5703125" style="339"/>
    <col min="13817" max="13817" width="5.5703125" style="339" customWidth="1"/>
    <col min="13818" max="13818" width="25.5703125" style="339" customWidth="1"/>
    <col min="13819" max="13819" width="1.5703125" style="339" customWidth="1"/>
    <col min="13820" max="13820" width="3.5703125" style="339" customWidth="1"/>
    <col min="13821" max="13821" width="5.5703125" style="339" customWidth="1"/>
    <col min="13822" max="13822" width="25.5703125" style="339" customWidth="1"/>
    <col min="13823" max="13823" width="1.5703125" style="339" customWidth="1"/>
    <col min="13824" max="13824" width="3.5703125" style="339" customWidth="1"/>
    <col min="13825" max="13825" width="2.42578125" style="339" customWidth="1"/>
    <col min="13826" max="13826" width="25.5703125" style="339" customWidth="1"/>
    <col min="13827" max="13827" width="2.5703125" style="339" customWidth="1"/>
    <col min="13828" max="13828" width="1.5703125" style="339" customWidth="1"/>
    <col min="13829" max="13829" width="41.5703125" style="339" customWidth="1"/>
    <col min="13830" max="13830" width="20.5703125" style="339" customWidth="1"/>
    <col min="13831" max="13831" width="12.85546875" style="339" customWidth="1"/>
    <col min="13832" max="13832" width="11.5703125" style="339" customWidth="1"/>
    <col min="13833" max="13833" width="12.5703125" style="339" customWidth="1"/>
    <col min="13834" max="13834" width="58.42578125" style="339" customWidth="1"/>
    <col min="13835" max="14072" width="25.5703125" style="339"/>
    <col min="14073" max="14073" width="5.5703125" style="339" customWidth="1"/>
    <col min="14074" max="14074" width="25.5703125" style="339" customWidth="1"/>
    <col min="14075" max="14075" width="1.5703125" style="339" customWidth="1"/>
    <col min="14076" max="14076" width="3.5703125" style="339" customWidth="1"/>
    <col min="14077" max="14077" width="5.5703125" style="339" customWidth="1"/>
    <col min="14078" max="14078" width="25.5703125" style="339" customWidth="1"/>
    <col min="14079" max="14079" width="1.5703125" style="339" customWidth="1"/>
    <col min="14080" max="14080" width="3.5703125" style="339" customWidth="1"/>
    <col min="14081" max="14081" width="2.42578125" style="339" customWidth="1"/>
    <col min="14082" max="14082" width="25.5703125" style="339" customWidth="1"/>
    <col min="14083" max="14083" width="2.5703125" style="339" customWidth="1"/>
    <col min="14084" max="14084" width="1.5703125" style="339" customWidth="1"/>
    <col min="14085" max="14085" width="41.5703125" style="339" customWidth="1"/>
    <col min="14086" max="14086" width="20.5703125" style="339" customWidth="1"/>
    <col min="14087" max="14087" width="12.85546875" style="339" customWidth="1"/>
    <col min="14088" max="14088" width="11.5703125" style="339" customWidth="1"/>
    <col min="14089" max="14089" width="12.5703125" style="339" customWidth="1"/>
    <col min="14090" max="14090" width="58.42578125" style="339" customWidth="1"/>
    <col min="14091" max="14328" width="25.5703125" style="339"/>
    <col min="14329" max="14329" width="5.5703125" style="339" customWidth="1"/>
    <col min="14330" max="14330" width="25.5703125" style="339" customWidth="1"/>
    <col min="14331" max="14331" width="1.5703125" style="339" customWidth="1"/>
    <col min="14332" max="14332" width="3.5703125" style="339" customWidth="1"/>
    <col min="14333" max="14333" width="5.5703125" style="339" customWidth="1"/>
    <col min="14334" max="14334" width="25.5703125" style="339" customWidth="1"/>
    <col min="14335" max="14335" width="1.5703125" style="339" customWidth="1"/>
    <col min="14336" max="14336" width="3.5703125" style="339" customWidth="1"/>
    <col min="14337" max="14337" width="2.42578125" style="339" customWidth="1"/>
    <col min="14338" max="14338" width="25.5703125" style="339" customWidth="1"/>
    <col min="14339" max="14339" width="2.5703125" style="339" customWidth="1"/>
    <col min="14340" max="14340" width="1.5703125" style="339" customWidth="1"/>
    <col min="14341" max="14341" width="41.5703125" style="339" customWidth="1"/>
    <col min="14342" max="14342" width="20.5703125" style="339" customWidth="1"/>
    <col min="14343" max="14343" width="12.85546875" style="339" customWidth="1"/>
    <col min="14344" max="14344" width="11.5703125" style="339" customWidth="1"/>
    <col min="14345" max="14345" width="12.5703125" style="339" customWidth="1"/>
    <col min="14346" max="14346" width="58.42578125" style="339" customWidth="1"/>
    <col min="14347" max="14584" width="25.5703125" style="339"/>
    <col min="14585" max="14585" width="5.5703125" style="339" customWidth="1"/>
    <col min="14586" max="14586" width="25.5703125" style="339" customWidth="1"/>
    <col min="14587" max="14587" width="1.5703125" style="339" customWidth="1"/>
    <col min="14588" max="14588" width="3.5703125" style="339" customWidth="1"/>
    <col min="14589" max="14589" width="5.5703125" style="339" customWidth="1"/>
    <col min="14590" max="14590" width="25.5703125" style="339" customWidth="1"/>
    <col min="14591" max="14591" width="1.5703125" style="339" customWidth="1"/>
    <col min="14592" max="14592" width="3.5703125" style="339" customWidth="1"/>
    <col min="14593" max="14593" width="2.42578125" style="339" customWidth="1"/>
    <col min="14594" max="14594" width="25.5703125" style="339" customWidth="1"/>
    <col min="14595" max="14595" width="2.5703125" style="339" customWidth="1"/>
    <col min="14596" max="14596" width="1.5703125" style="339" customWidth="1"/>
    <col min="14597" max="14597" width="41.5703125" style="339" customWidth="1"/>
    <col min="14598" max="14598" width="20.5703125" style="339" customWidth="1"/>
    <col min="14599" max="14599" width="12.85546875" style="339" customWidth="1"/>
    <col min="14600" max="14600" width="11.5703125" style="339" customWidth="1"/>
    <col min="14601" max="14601" width="12.5703125" style="339" customWidth="1"/>
    <col min="14602" max="14602" width="58.42578125" style="339" customWidth="1"/>
    <col min="14603" max="14840" width="25.5703125" style="339"/>
    <col min="14841" max="14841" width="5.5703125" style="339" customWidth="1"/>
    <col min="14842" max="14842" width="25.5703125" style="339" customWidth="1"/>
    <col min="14843" max="14843" width="1.5703125" style="339" customWidth="1"/>
    <col min="14844" max="14844" width="3.5703125" style="339" customWidth="1"/>
    <col min="14845" max="14845" width="5.5703125" style="339" customWidth="1"/>
    <col min="14846" max="14846" width="25.5703125" style="339" customWidth="1"/>
    <col min="14847" max="14847" width="1.5703125" style="339" customWidth="1"/>
    <col min="14848" max="14848" width="3.5703125" style="339" customWidth="1"/>
    <col min="14849" max="14849" width="2.42578125" style="339" customWidth="1"/>
    <col min="14850" max="14850" width="25.5703125" style="339" customWidth="1"/>
    <col min="14851" max="14851" width="2.5703125" style="339" customWidth="1"/>
    <col min="14852" max="14852" width="1.5703125" style="339" customWidth="1"/>
    <col min="14853" max="14853" width="41.5703125" style="339" customWidth="1"/>
    <col min="14854" max="14854" width="20.5703125" style="339" customWidth="1"/>
    <col min="14855" max="14855" width="12.85546875" style="339" customWidth="1"/>
    <col min="14856" max="14856" width="11.5703125" style="339" customWidth="1"/>
    <col min="14857" max="14857" width="12.5703125" style="339" customWidth="1"/>
    <col min="14858" max="14858" width="58.42578125" style="339" customWidth="1"/>
    <col min="14859" max="15096" width="25.5703125" style="339"/>
    <col min="15097" max="15097" width="5.5703125" style="339" customWidth="1"/>
    <col min="15098" max="15098" width="25.5703125" style="339" customWidth="1"/>
    <col min="15099" max="15099" width="1.5703125" style="339" customWidth="1"/>
    <col min="15100" max="15100" width="3.5703125" style="339" customWidth="1"/>
    <col min="15101" max="15101" width="5.5703125" style="339" customWidth="1"/>
    <col min="15102" max="15102" width="25.5703125" style="339" customWidth="1"/>
    <col min="15103" max="15103" width="1.5703125" style="339" customWidth="1"/>
    <col min="15104" max="15104" width="3.5703125" style="339" customWidth="1"/>
    <col min="15105" max="15105" width="2.42578125" style="339" customWidth="1"/>
    <col min="15106" max="15106" width="25.5703125" style="339" customWidth="1"/>
    <col min="15107" max="15107" width="2.5703125" style="339" customWidth="1"/>
    <col min="15108" max="15108" width="1.5703125" style="339" customWidth="1"/>
    <col min="15109" max="15109" width="41.5703125" style="339" customWidth="1"/>
    <col min="15110" max="15110" width="20.5703125" style="339" customWidth="1"/>
    <col min="15111" max="15111" width="12.85546875" style="339" customWidth="1"/>
    <col min="15112" max="15112" width="11.5703125" style="339" customWidth="1"/>
    <col min="15113" max="15113" width="12.5703125" style="339" customWidth="1"/>
    <col min="15114" max="15114" width="58.42578125" style="339" customWidth="1"/>
    <col min="15115" max="15352" width="25.5703125" style="339"/>
    <col min="15353" max="15353" width="5.5703125" style="339" customWidth="1"/>
    <col min="15354" max="15354" width="25.5703125" style="339" customWidth="1"/>
    <col min="15355" max="15355" width="1.5703125" style="339" customWidth="1"/>
    <col min="15356" max="15356" width="3.5703125" style="339" customWidth="1"/>
    <col min="15357" max="15357" width="5.5703125" style="339" customWidth="1"/>
    <col min="15358" max="15358" width="25.5703125" style="339" customWidth="1"/>
    <col min="15359" max="15359" width="1.5703125" style="339" customWidth="1"/>
    <col min="15360" max="15360" width="3.5703125" style="339" customWidth="1"/>
    <col min="15361" max="15361" width="2.42578125" style="339" customWidth="1"/>
    <col min="15362" max="15362" width="25.5703125" style="339" customWidth="1"/>
    <col min="15363" max="15363" width="2.5703125" style="339" customWidth="1"/>
    <col min="15364" max="15364" width="1.5703125" style="339" customWidth="1"/>
    <col min="15365" max="15365" width="41.5703125" style="339" customWidth="1"/>
    <col min="15366" max="15366" width="20.5703125" style="339" customWidth="1"/>
    <col min="15367" max="15367" width="12.85546875" style="339" customWidth="1"/>
    <col min="15368" max="15368" width="11.5703125" style="339" customWidth="1"/>
    <col min="15369" max="15369" width="12.5703125" style="339" customWidth="1"/>
    <col min="15370" max="15370" width="58.42578125" style="339" customWidth="1"/>
    <col min="15371" max="15608" width="25.5703125" style="339"/>
    <col min="15609" max="15609" width="5.5703125" style="339" customWidth="1"/>
    <col min="15610" max="15610" width="25.5703125" style="339" customWidth="1"/>
    <col min="15611" max="15611" width="1.5703125" style="339" customWidth="1"/>
    <col min="15612" max="15612" width="3.5703125" style="339" customWidth="1"/>
    <col min="15613" max="15613" width="5.5703125" style="339" customWidth="1"/>
    <col min="15614" max="15614" width="25.5703125" style="339" customWidth="1"/>
    <col min="15615" max="15615" width="1.5703125" style="339" customWidth="1"/>
    <col min="15616" max="15616" width="3.5703125" style="339" customWidth="1"/>
    <col min="15617" max="15617" width="2.42578125" style="339" customWidth="1"/>
    <col min="15618" max="15618" width="25.5703125" style="339" customWidth="1"/>
    <col min="15619" max="15619" width="2.5703125" style="339" customWidth="1"/>
    <col min="15620" max="15620" width="1.5703125" style="339" customWidth="1"/>
    <col min="15621" max="15621" width="41.5703125" style="339" customWidth="1"/>
    <col min="15622" max="15622" width="20.5703125" style="339" customWidth="1"/>
    <col min="15623" max="15623" width="12.85546875" style="339" customWidth="1"/>
    <col min="15624" max="15624" width="11.5703125" style="339" customWidth="1"/>
    <col min="15625" max="15625" width="12.5703125" style="339" customWidth="1"/>
    <col min="15626" max="15626" width="58.42578125" style="339" customWidth="1"/>
    <col min="15627" max="15864" width="25.5703125" style="339"/>
    <col min="15865" max="15865" width="5.5703125" style="339" customWidth="1"/>
    <col min="15866" max="15866" width="25.5703125" style="339" customWidth="1"/>
    <col min="15867" max="15867" width="1.5703125" style="339" customWidth="1"/>
    <col min="15868" max="15868" width="3.5703125" style="339" customWidth="1"/>
    <col min="15869" max="15869" width="5.5703125" style="339" customWidth="1"/>
    <col min="15870" max="15870" width="25.5703125" style="339" customWidth="1"/>
    <col min="15871" max="15871" width="1.5703125" style="339" customWidth="1"/>
    <col min="15872" max="15872" width="3.5703125" style="339" customWidth="1"/>
    <col min="15873" max="15873" width="2.42578125" style="339" customWidth="1"/>
    <col min="15874" max="15874" width="25.5703125" style="339" customWidth="1"/>
    <col min="15875" max="15875" width="2.5703125" style="339" customWidth="1"/>
    <col min="15876" max="15876" width="1.5703125" style="339" customWidth="1"/>
    <col min="15877" max="15877" width="41.5703125" style="339" customWidth="1"/>
    <col min="15878" max="15878" width="20.5703125" style="339" customWidth="1"/>
    <col min="15879" max="15879" width="12.85546875" style="339" customWidth="1"/>
    <col min="15880" max="15880" width="11.5703125" style="339" customWidth="1"/>
    <col min="15881" max="15881" width="12.5703125" style="339" customWidth="1"/>
    <col min="15882" max="15882" width="58.42578125" style="339" customWidth="1"/>
    <col min="15883" max="16120" width="25.5703125" style="339"/>
    <col min="16121" max="16121" width="5.5703125" style="339" customWidth="1"/>
    <col min="16122" max="16122" width="25.5703125" style="339" customWidth="1"/>
    <col min="16123" max="16123" width="1.5703125" style="339" customWidth="1"/>
    <col min="16124" max="16124" width="3.5703125" style="339" customWidth="1"/>
    <col min="16125" max="16125" width="5.5703125" style="339" customWidth="1"/>
    <col min="16126" max="16126" width="25.5703125" style="339" customWidth="1"/>
    <col min="16127" max="16127" width="1.5703125" style="339" customWidth="1"/>
    <col min="16128" max="16128" width="3.5703125" style="339" customWidth="1"/>
    <col min="16129" max="16129" width="2.42578125" style="339" customWidth="1"/>
    <col min="16130" max="16130" width="25.5703125" style="339" customWidth="1"/>
    <col min="16131" max="16131" width="2.5703125" style="339" customWidth="1"/>
    <col min="16132" max="16132" width="1.5703125" style="339" customWidth="1"/>
    <col min="16133" max="16133" width="41.5703125" style="339" customWidth="1"/>
    <col min="16134" max="16134" width="20.5703125" style="339" customWidth="1"/>
    <col min="16135" max="16135" width="12.85546875" style="339" customWidth="1"/>
    <col min="16136" max="16136" width="11.5703125" style="339" customWidth="1"/>
    <col min="16137" max="16137" width="12.5703125" style="339" customWidth="1"/>
    <col min="16138" max="16138" width="58.42578125" style="339" customWidth="1"/>
    <col min="16139" max="16384" width="25.5703125" style="339"/>
  </cols>
  <sheetData>
    <row r="1" spans="1:11" ht="20.25" customHeight="1" x14ac:dyDescent="0.25">
      <c r="A1" s="338"/>
      <c r="B1" s="500" t="s">
        <v>2192</v>
      </c>
      <c r="C1" s="501"/>
      <c r="D1" s="501"/>
      <c r="E1" s="501"/>
      <c r="F1" s="501"/>
      <c r="G1" s="501"/>
      <c r="H1" s="501"/>
      <c r="I1" s="338"/>
      <c r="J1" s="338"/>
      <c r="K1" s="338"/>
    </row>
    <row r="2" spans="1:11" ht="14.45" customHeight="1" x14ac:dyDescent="0.25">
      <c r="A2" s="338"/>
      <c r="B2" s="502" t="s">
        <v>2193</v>
      </c>
      <c r="C2" s="502"/>
      <c r="D2" s="502"/>
      <c r="E2" s="338"/>
      <c r="F2" s="503" t="s">
        <v>2194</v>
      </c>
      <c r="G2" s="504"/>
      <c r="H2" s="505"/>
      <c r="I2" s="338"/>
      <c r="J2" s="338"/>
      <c r="K2" s="338"/>
    </row>
    <row r="3" spans="1:11" x14ac:dyDescent="0.2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</row>
    <row r="4" spans="1:11" x14ac:dyDescent="0.25">
      <c r="A4" s="338"/>
      <c r="B4" s="506" t="s">
        <v>2195</v>
      </c>
      <c r="C4" s="506"/>
      <c r="D4" s="506"/>
      <c r="E4" s="338"/>
      <c r="F4" s="497" t="s">
        <v>1968</v>
      </c>
      <c r="G4" s="495"/>
      <c r="H4" s="496"/>
      <c r="I4" s="338"/>
      <c r="J4" s="338"/>
      <c r="K4" s="338"/>
    </row>
    <row r="5" spans="1:11" x14ac:dyDescent="0.25">
      <c r="A5" s="338"/>
      <c r="B5" s="338"/>
      <c r="C5" s="338"/>
      <c r="D5" s="338"/>
      <c r="E5" s="338"/>
      <c r="F5" s="338"/>
      <c r="G5" s="338"/>
      <c r="H5" s="338"/>
      <c r="I5" s="338"/>
      <c r="J5" s="338"/>
      <c r="K5" s="338"/>
    </row>
    <row r="6" spans="1:11" ht="38.25" x14ac:dyDescent="0.25">
      <c r="A6" s="338"/>
      <c r="B6" s="360" t="s">
        <v>2208</v>
      </c>
      <c r="C6" s="341"/>
      <c r="D6" s="342"/>
      <c r="E6" s="341"/>
      <c r="F6" s="343" t="s">
        <v>2213</v>
      </c>
      <c r="G6" s="341"/>
      <c r="H6" s="342"/>
      <c r="I6" s="338"/>
      <c r="J6" s="338"/>
      <c r="K6" s="338"/>
    </row>
    <row r="7" spans="1:11" x14ac:dyDescent="0.25">
      <c r="A7" s="338"/>
      <c r="B7" s="341"/>
      <c r="C7" s="341"/>
      <c r="D7" s="341"/>
      <c r="E7" s="341"/>
      <c r="F7" s="341"/>
      <c r="G7" s="341"/>
      <c r="H7" s="341"/>
      <c r="I7" s="338"/>
      <c r="J7" s="338"/>
      <c r="K7" s="338"/>
    </row>
    <row r="8" spans="1:11" ht="15.75" x14ac:dyDescent="0.25">
      <c r="A8" s="338"/>
      <c r="B8" s="340" t="s">
        <v>2209</v>
      </c>
      <c r="C8" s="341"/>
      <c r="D8" s="342"/>
      <c r="E8" s="341"/>
      <c r="F8" s="343" t="s">
        <v>2214</v>
      </c>
      <c r="G8" s="341"/>
      <c r="H8" s="342"/>
      <c r="I8" s="338"/>
      <c r="J8" s="338"/>
      <c r="K8" s="338"/>
    </row>
    <row r="9" spans="1:11" x14ac:dyDescent="0.25">
      <c r="A9" s="338"/>
      <c r="B9" s="341"/>
      <c r="C9" s="341"/>
      <c r="D9" s="341"/>
      <c r="E9" s="341"/>
      <c r="F9" s="341"/>
      <c r="G9" s="341"/>
      <c r="H9" s="341"/>
      <c r="I9" s="338"/>
      <c r="J9" s="338"/>
      <c r="K9" s="338"/>
    </row>
    <row r="10" spans="1:11" ht="25.5" x14ac:dyDescent="0.25">
      <c r="A10" s="338"/>
      <c r="B10" s="340" t="s">
        <v>2210</v>
      </c>
      <c r="C10" s="341"/>
      <c r="D10" s="342"/>
      <c r="E10" s="341"/>
      <c r="F10" s="343" t="s">
        <v>2221</v>
      </c>
      <c r="G10" s="341"/>
      <c r="H10" s="342"/>
      <c r="I10" s="338"/>
      <c r="J10" s="338"/>
      <c r="K10" s="338"/>
    </row>
    <row r="11" spans="1:11" x14ac:dyDescent="0.25">
      <c r="A11" s="338"/>
      <c r="B11" s="341"/>
      <c r="C11" s="341"/>
      <c r="D11" s="341"/>
      <c r="E11" s="341"/>
      <c r="F11" s="341"/>
      <c r="G11" s="341"/>
      <c r="H11" s="341"/>
      <c r="I11" s="338"/>
      <c r="J11" s="338"/>
      <c r="K11" s="338"/>
    </row>
    <row r="12" spans="1:11" ht="15.75" x14ac:dyDescent="0.25">
      <c r="A12" s="338"/>
      <c r="B12" s="340" t="s">
        <v>2211</v>
      </c>
      <c r="C12" s="341"/>
      <c r="D12" s="342"/>
      <c r="E12" s="341"/>
      <c r="F12" s="343"/>
      <c r="G12" s="341"/>
      <c r="H12" s="342"/>
      <c r="I12" s="338"/>
      <c r="J12" s="338"/>
      <c r="K12" s="338"/>
    </row>
    <row r="13" spans="1:11" x14ac:dyDescent="0.25">
      <c r="A13" s="338"/>
      <c r="B13" s="341"/>
      <c r="C13" s="341"/>
      <c r="D13" s="341"/>
      <c r="E13" s="341"/>
      <c r="F13" s="341"/>
      <c r="G13" s="341"/>
      <c r="H13" s="341"/>
      <c r="I13" s="338"/>
      <c r="J13" s="361" t="s">
        <v>2222</v>
      </c>
      <c r="K13" s="338"/>
    </row>
    <row r="14" spans="1:11" ht="15.75" x14ac:dyDescent="0.25">
      <c r="A14" s="338"/>
      <c r="B14" s="340" t="s">
        <v>2212</v>
      </c>
      <c r="C14" s="341"/>
      <c r="D14" s="344"/>
      <c r="E14" s="341"/>
      <c r="F14" s="343"/>
      <c r="G14" s="341"/>
      <c r="H14" s="342"/>
      <c r="I14" s="338"/>
      <c r="J14" s="338"/>
      <c r="K14" s="338"/>
    </row>
    <row r="15" spans="1:11" x14ac:dyDescent="0.25">
      <c r="A15" s="338"/>
      <c r="B15" s="341"/>
      <c r="C15" s="341"/>
      <c r="D15" s="341"/>
      <c r="E15" s="341"/>
      <c r="F15" s="341"/>
      <c r="G15" s="341"/>
      <c r="H15" s="341"/>
      <c r="I15" s="338"/>
      <c r="J15" s="338"/>
      <c r="K15" s="338"/>
    </row>
    <row r="16" spans="1:11" x14ac:dyDescent="0.25">
      <c r="A16" s="338"/>
      <c r="B16" s="341"/>
      <c r="C16" s="341"/>
      <c r="D16" s="341"/>
      <c r="E16" s="341"/>
      <c r="F16" s="341"/>
      <c r="G16" s="341"/>
      <c r="H16" s="341"/>
      <c r="I16" s="338"/>
      <c r="J16" s="338"/>
      <c r="K16" s="338"/>
    </row>
    <row r="17" spans="1:12" ht="12.75" customHeight="1" x14ac:dyDescent="0.25">
      <c r="A17" s="338"/>
      <c r="B17" s="345"/>
      <c r="C17" s="341"/>
      <c r="D17" s="346"/>
      <c r="E17" s="341"/>
      <c r="F17" s="347"/>
      <c r="G17" s="341"/>
      <c r="H17" s="348"/>
      <c r="I17" s="338"/>
      <c r="J17" s="349" t="s">
        <v>2196</v>
      </c>
      <c r="K17" s="338"/>
      <c r="L17" s="498" t="s">
        <v>2237</v>
      </c>
    </row>
    <row r="18" spans="1:12" x14ac:dyDescent="0.25">
      <c r="A18" s="350"/>
      <c r="B18" s="350"/>
      <c r="C18" s="350"/>
      <c r="D18" s="350"/>
      <c r="E18" s="350"/>
      <c r="F18" s="350"/>
      <c r="G18" s="350"/>
      <c r="H18" s="350"/>
      <c r="I18" s="351"/>
      <c r="J18" s="352" t="s">
        <v>2207</v>
      </c>
      <c r="K18" s="338"/>
      <c r="L18" s="499"/>
    </row>
    <row r="19" spans="1:12" ht="15.75" x14ac:dyDescent="0.25">
      <c r="A19" s="338"/>
      <c r="B19" s="353" t="s">
        <v>2217</v>
      </c>
      <c r="C19" s="341"/>
      <c r="D19" s="354"/>
      <c r="E19" s="341"/>
      <c r="F19" s="355" t="s">
        <v>2218</v>
      </c>
      <c r="G19" s="341"/>
      <c r="H19" s="354"/>
      <c r="I19" s="338"/>
      <c r="J19" s="338"/>
      <c r="K19" s="338"/>
    </row>
    <row r="20" spans="1:12" x14ac:dyDescent="0.25">
      <c r="A20" s="338"/>
      <c r="B20" s="341"/>
      <c r="C20" s="341"/>
      <c r="D20" s="341"/>
      <c r="E20" s="341"/>
      <c r="F20" s="341"/>
      <c r="G20" s="341"/>
      <c r="H20" s="341"/>
      <c r="I20" s="338"/>
      <c r="J20" s="338"/>
      <c r="K20" s="338"/>
    </row>
    <row r="21" spans="1:12" ht="25.5" x14ac:dyDescent="0.25">
      <c r="A21" s="338"/>
      <c r="B21" s="340" t="s">
        <v>2215</v>
      </c>
      <c r="C21" s="341"/>
      <c r="D21" s="342"/>
      <c r="E21" s="341"/>
      <c r="F21" s="343" t="s">
        <v>2219</v>
      </c>
      <c r="G21" s="341"/>
      <c r="H21" s="342"/>
      <c r="I21" s="338"/>
      <c r="J21" s="338"/>
      <c r="K21" s="338"/>
    </row>
    <row r="22" spans="1:12" x14ac:dyDescent="0.25">
      <c r="A22" s="338"/>
      <c r="B22" s="341"/>
      <c r="C22" s="341"/>
      <c r="D22" s="341"/>
      <c r="E22" s="341"/>
      <c r="F22" s="341"/>
      <c r="G22" s="341"/>
      <c r="H22" s="341"/>
      <c r="I22" s="338"/>
      <c r="J22" s="338"/>
      <c r="K22" s="338"/>
    </row>
    <row r="23" spans="1:12" ht="25.5" x14ac:dyDescent="0.25">
      <c r="A23" s="338"/>
      <c r="B23" s="340" t="s">
        <v>2216</v>
      </c>
      <c r="C23" s="341"/>
      <c r="D23" s="342"/>
      <c r="E23" s="341"/>
      <c r="F23" s="343" t="s">
        <v>2220</v>
      </c>
      <c r="G23" s="341"/>
      <c r="H23" s="342"/>
      <c r="I23" s="338"/>
      <c r="J23" s="338"/>
      <c r="K23" s="338"/>
    </row>
    <row r="24" spans="1:12" x14ac:dyDescent="0.25">
      <c r="A24" s="338"/>
      <c r="B24" s="341"/>
      <c r="C24" s="341"/>
      <c r="D24" s="341"/>
      <c r="E24" s="341"/>
      <c r="F24" s="341"/>
      <c r="G24" s="341"/>
      <c r="H24" s="341"/>
      <c r="I24" s="338"/>
      <c r="J24" s="338"/>
      <c r="K24" s="338"/>
    </row>
    <row r="25" spans="1:12" ht="15.75" x14ac:dyDescent="0.25">
      <c r="A25" s="338"/>
      <c r="B25" s="340"/>
      <c r="C25" s="341"/>
      <c r="D25" s="342"/>
      <c r="E25" s="341"/>
      <c r="F25" s="343"/>
      <c r="G25" s="341"/>
      <c r="H25" s="342"/>
      <c r="I25" s="338"/>
      <c r="J25" s="338"/>
      <c r="K25" s="338"/>
    </row>
    <row r="26" spans="1:12" x14ac:dyDescent="0.25">
      <c r="A26" s="338"/>
      <c r="B26" s="341"/>
      <c r="C26" s="341"/>
      <c r="D26" s="341"/>
      <c r="E26" s="341"/>
      <c r="F26" s="341"/>
      <c r="G26" s="341"/>
      <c r="H26" s="341"/>
      <c r="I26" s="338"/>
      <c r="J26" s="338"/>
      <c r="K26" s="338"/>
    </row>
    <row r="27" spans="1:12" ht="15.75" x14ac:dyDescent="0.25">
      <c r="A27" s="338"/>
      <c r="B27" s="340"/>
      <c r="C27" s="341"/>
      <c r="D27" s="342"/>
      <c r="E27" s="341"/>
      <c r="F27" s="343"/>
      <c r="G27" s="341"/>
      <c r="H27" s="342"/>
      <c r="I27" s="338"/>
      <c r="J27" s="338"/>
      <c r="K27" s="338"/>
    </row>
    <row r="28" spans="1:12" x14ac:dyDescent="0.25">
      <c r="A28" s="338"/>
      <c r="B28" s="341"/>
      <c r="C28" s="341"/>
      <c r="D28" s="341"/>
      <c r="E28" s="341"/>
      <c r="F28" s="341"/>
      <c r="G28" s="341"/>
      <c r="H28" s="341"/>
      <c r="I28" s="338"/>
      <c r="J28" s="338"/>
      <c r="K28" s="338"/>
    </row>
    <row r="29" spans="1:12" ht="15.75" x14ac:dyDescent="0.25">
      <c r="A29" s="338"/>
      <c r="B29" s="340"/>
      <c r="C29" s="341"/>
      <c r="D29" s="342"/>
      <c r="E29" s="341"/>
      <c r="F29" s="343"/>
      <c r="G29" s="341"/>
      <c r="H29" s="342"/>
      <c r="I29" s="338"/>
      <c r="J29" s="338"/>
      <c r="K29" s="338"/>
    </row>
    <row r="30" spans="1:12" x14ac:dyDescent="0.25">
      <c r="A30" s="338"/>
      <c r="B30" s="338"/>
      <c r="C30" s="338"/>
      <c r="D30" s="338"/>
      <c r="E30" s="338"/>
      <c r="F30" s="338"/>
      <c r="G30" s="338"/>
      <c r="H30" s="338"/>
      <c r="I30" s="338"/>
      <c r="J30" s="338"/>
      <c r="K30" s="338"/>
    </row>
    <row r="31" spans="1:12" ht="14.45" customHeight="1" x14ac:dyDescent="0.25">
      <c r="A31" s="338"/>
      <c r="B31" s="494" t="s">
        <v>2197</v>
      </c>
      <c r="C31" s="495"/>
      <c r="D31" s="496"/>
      <c r="E31" s="338"/>
      <c r="F31" s="497" t="s">
        <v>2198</v>
      </c>
      <c r="G31" s="495"/>
      <c r="H31" s="496"/>
      <c r="I31" s="338"/>
      <c r="J31" s="338"/>
      <c r="K31" s="338"/>
    </row>
    <row r="32" spans="1:12" x14ac:dyDescent="0.25">
      <c r="A32" s="338"/>
      <c r="B32" s="338"/>
      <c r="C32" s="338"/>
      <c r="D32" s="338"/>
      <c r="E32" s="338"/>
      <c r="F32" s="338"/>
      <c r="G32" s="338"/>
      <c r="H32" s="338"/>
      <c r="I32" s="338"/>
      <c r="J32" s="338"/>
      <c r="K32" s="338"/>
    </row>
  </sheetData>
  <mergeCells count="8">
    <mergeCell ref="B31:D31"/>
    <mergeCell ref="F31:H31"/>
    <mergeCell ref="L17:L18"/>
    <mergeCell ref="B1:H1"/>
    <mergeCell ref="B2:D2"/>
    <mergeCell ref="F2:H2"/>
    <mergeCell ref="B4:D4"/>
    <mergeCell ref="F4:H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2:EB31"/>
  <sheetViews>
    <sheetView zoomScale="90" zoomScaleNormal="90" workbookViewId="0">
      <pane xSplit="4" ySplit="3" topLeftCell="E4" activePane="bottomRight" state="frozen"/>
      <selection pane="topRight" activeCell="C1" sqref="C1"/>
      <selection pane="bottomLeft" activeCell="A2" sqref="A2"/>
      <selection pane="bottomRight" activeCell="C5" sqref="C5"/>
    </sheetView>
  </sheetViews>
  <sheetFormatPr defaultColWidth="9.140625" defaultRowHeight="15" x14ac:dyDescent="0.25"/>
  <cols>
    <col min="1" max="1" width="9.140625" style="2"/>
    <col min="2" max="2" width="33.42578125" style="1" customWidth="1"/>
    <col min="3" max="3" width="19.5703125" style="1" bestFit="1" customWidth="1"/>
    <col min="4" max="4" width="9.140625" style="3" customWidth="1"/>
    <col min="5" max="5" width="18.5703125" style="356" customWidth="1"/>
    <col min="6" max="6" width="12.5703125" style="362" customWidth="1"/>
    <col min="7" max="7" width="14.85546875" style="369" bestFit="1" customWidth="1"/>
    <col min="8" max="8" width="14.85546875" style="369" customWidth="1"/>
    <col min="9" max="9" width="14.85546875" style="370" bestFit="1" customWidth="1"/>
    <col min="10" max="10" width="15.5703125" style="371" customWidth="1"/>
    <col min="11" max="11" width="15.5703125" style="372" bestFit="1" customWidth="1"/>
    <col min="12" max="12" width="18.5703125" style="372" customWidth="1"/>
    <col min="13" max="16384" width="9.140625" style="1"/>
  </cols>
  <sheetData>
    <row r="2" spans="1:132" ht="15.75" thickBot="1" x14ac:dyDescent="0.3"/>
    <row r="3" spans="1:132" s="330" customFormat="1" ht="53.25" customHeight="1" thickBot="1" x14ac:dyDescent="0.3">
      <c r="A3" s="488"/>
      <c r="B3" s="469" t="s">
        <v>4</v>
      </c>
      <c r="C3" s="462" t="s">
        <v>2190</v>
      </c>
      <c r="D3" s="469" t="s">
        <v>8</v>
      </c>
      <c r="E3" s="462" t="s">
        <v>2189</v>
      </c>
      <c r="F3" s="457" t="s">
        <v>6</v>
      </c>
      <c r="G3" s="363" t="s">
        <v>7</v>
      </c>
      <c r="H3" s="436" t="s">
        <v>2226</v>
      </c>
      <c r="I3" s="427" t="s">
        <v>2225</v>
      </c>
      <c r="J3" s="418" t="s">
        <v>2228</v>
      </c>
      <c r="K3" s="364" t="s">
        <v>2199</v>
      </c>
      <c r="L3" s="407" t="s">
        <v>2223</v>
      </c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  <c r="AA3" s="404"/>
      <c r="AB3" s="404"/>
      <c r="AC3" s="404"/>
      <c r="AD3" s="404"/>
      <c r="AE3" s="404"/>
      <c r="AF3" s="404"/>
      <c r="AG3" s="404"/>
      <c r="AH3" s="404"/>
      <c r="AI3" s="404"/>
      <c r="AJ3" s="404"/>
      <c r="AK3" s="404"/>
      <c r="AL3" s="404"/>
      <c r="AM3" s="404"/>
      <c r="AN3" s="404"/>
      <c r="AO3" s="404"/>
      <c r="AP3" s="404"/>
      <c r="AQ3" s="404"/>
      <c r="AR3" s="404"/>
      <c r="AS3" s="404"/>
      <c r="AT3" s="404"/>
      <c r="AU3" s="404"/>
      <c r="AV3" s="404"/>
      <c r="AW3" s="404"/>
      <c r="AX3" s="404"/>
      <c r="AY3" s="404"/>
      <c r="AZ3" s="404"/>
      <c r="BA3" s="404"/>
      <c r="BB3" s="404"/>
      <c r="BC3" s="404"/>
      <c r="BD3" s="404"/>
      <c r="BE3" s="404"/>
      <c r="BF3" s="404"/>
      <c r="BG3" s="404"/>
      <c r="BH3" s="404"/>
      <c r="BI3" s="404"/>
      <c r="BJ3" s="404"/>
      <c r="BK3" s="404"/>
      <c r="BL3" s="404"/>
      <c r="BM3" s="404"/>
      <c r="BN3" s="404"/>
      <c r="BO3" s="405"/>
      <c r="BP3" s="405"/>
      <c r="BQ3" s="405"/>
      <c r="BR3" s="405"/>
      <c r="BS3" s="405"/>
      <c r="BT3" s="405"/>
      <c r="BU3" s="405"/>
      <c r="BV3" s="405"/>
      <c r="BW3" s="405"/>
      <c r="BX3" s="405"/>
      <c r="BY3" s="405"/>
      <c r="BZ3" s="405"/>
      <c r="CA3" s="405"/>
      <c r="CB3" s="405"/>
      <c r="CC3" s="405"/>
      <c r="CD3" s="405"/>
      <c r="CE3" s="405"/>
      <c r="CF3" s="405"/>
      <c r="CG3" s="405"/>
      <c r="CH3" s="405"/>
      <c r="CI3" s="405"/>
      <c r="CJ3" s="405"/>
      <c r="CK3" s="405"/>
      <c r="CL3" s="405"/>
      <c r="CM3" s="405"/>
      <c r="CN3" s="405"/>
      <c r="CO3" s="405"/>
      <c r="CP3" s="405"/>
      <c r="CQ3" s="405"/>
      <c r="CR3" s="405"/>
      <c r="CS3" s="405"/>
      <c r="CT3" s="405"/>
      <c r="CU3" s="405"/>
      <c r="CV3" s="405"/>
      <c r="CW3" s="405"/>
      <c r="CX3" s="405"/>
      <c r="CY3" s="405"/>
      <c r="CZ3" s="405"/>
      <c r="DA3" s="405"/>
      <c r="DB3" s="405"/>
      <c r="DC3" s="405"/>
      <c r="DD3" s="405"/>
      <c r="DE3" s="405"/>
      <c r="DF3" s="405"/>
      <c r="DG3" s="405"/>
      <c r="DH3" s="405"/>
      <c r="DI3" s="405"/>
      <c r="DJ3" s="405"/>
      <c r="DK3" s="405"/>
      <c r="DL3" s="405"/>
      <c r="DM3" s="405"/>
      <c r="DN3" s="405"/>
      <c r="DO3" s="405"/>
      <c r="DP3" s="405"/>
      <c r="DQ3" s="405"/>
      <c r="DR3" s="405"/>
      <c r="DS3" s="405"/>
      <c r="DT3" s="405"/>
      <c r="DU3" s="405"/>
      <c r="DV3" s="405"/>
      <c r="DW3" s="405"/>
      <c r="DX3" s="405"/>
      <c r="DY3" s="405"/>
      <c r="DZ3" s="405"/>
      <c r="EA3" s="405"/>
      <c r="EB3" s="405"/>
    </row>
    <row r="4" spans="1:132" s="335" customFormat="1" ht="15.75" thickBot="1" x14ac:dyDescent="0.3">
      <c r="A4" s="2"/>
      <c r="B4" s="476" t="s">
        <v>0</v>
      </c>
      <c r="C4" s="336"/>
      <c r="D4" s="470"/>
      <c r="E4" s="463"/>
      <c r="F4" s="458"/>
      <c r="G4" s="365" t="s">
        <v>2224</v>
      </c>
      <c r="H4" s="437"/>
      <c r="I4" s="428"/>
      <c r="J4" s="419"/>
      <c r="K4" s="366"/>
      <c r="L4" s="408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  <c r="Z4" s="403"/>
      <c r="AA4" s="403"/>
      <c r="AB4" s="403"/>
      <c r="AC4" s="403"/>
      <c r="AD4" s="403"/>
      <c r="AE4" s="403"/>
      <c r="AF4" s="403"/>
      <c r="AG4" s="403"/>
      <c r="AH4" s="403"/>
      <c r="AI4" s="403"/>
      <c r="AJ4" s="403"/>
      <c r="AK4" s="403"/>
      <c r="AL4" s="403"/>
      <c r="AM4" s="403"/>
      <c r="AN4" s="403"/>
      <c r="AO4" s="403"/>
      <c r="AP4" s="403"/>
      <c r="AQ4" s="403"/>
      <c r="AR4" s="403"/>
      <c r="AS4" s="403"/>
      <c r="AT4" s="403"/>
      <c r="AU4" s="403"/>
      <c r="AV4" s="403"/>
      <c r="AW4" s="403"/>
      <c r="AX4" s="403"/>
      <c r="AY4" s="403"/>
      <c r="AZ4" s="403"/>
      <c r="BA4" s="403"/>
      <c r="BB4" s="403"/>
      <c r="BC4" s="403"/>
      <c r="BD4" s="403"/>
      <c r="BE4" s="403"/>
      <c r="BF4" s="403"/>
      <c r="BG4" s="403"/>
      <c r="BH4" s="403"/>
      <c r="BI4" s="403"/>
      <c r="BJ4" s="403"/>
      <c r="BK4" s="403"/>
      <c r="BL4" s="403"/>
      <c r="BM4" s="403"/>
      <c r="BN4" s="403"/>
      <c r="BO4" s="403"/>
      <c r="BP4" s="403"/>
      <c r="BQ4" s="403"/>
      <c r="BR4" s="403"/>
      <c r="BS4" s="403"/>
      <c r="BT4" s="403"/>
      <c r="BU4" s="403"/>
      <c r="BV4" s="403"/>
      <c r="BW4" s="403"/>
      <c r="BX4" s="403"/>
      <c r="BY4" s="403"/>
      <c r="BZ4" s="403"/>
      <c r="CA4" s="403"/>
      <c r="CB4" s="403"/>
      <c r="CC4" s="403"/>
      <c r="CD4" s="403"/>
      <c r="CE4" s="403"/>
      <c r="CF4" s="403"/>
      <c r="CG4" s="403"/>
      <c r="CH4" s="403"/>
      <c r="CI4" s="403"/>
      <c r="CJ4" s="403"/>
      <c r="CK4" s="403"/>
      <c r="CL4" s="403"/>
      <c r="CM4" s="403"/>
      <c r="CN4" s="403"/>
      <c r="CO4" s="403"/>
      <c r="CP4" s="403"/>
      <c r="CQ4" s="403"/>
      <c r="CR4" s="403"/>
      <c r="CS4" s="403"/>
      <c r="CT4" s="403"/>
      <c r="CU4" s="403"/>
      <c r="CV4" s="403"/>
      <c r="CW4" s="403"/>
      <c r="CX4" s="403"/>
      <c r="CY4" s="403"/>
      <c r="CZ4" s="403"/>
      <c r="DA4" s="403"/>
      <c r="DB4" s="403"/>
      <c r="DC4" s="403"/>
      <c r="DD4" s="403"/>
      <c r="DE4" s="403"/>
      <c r="DF4" s="403"/>
      <c r="DG4" s="403"/>
      <c r="DH4" s="403"/>
      <c r="DI4" s="403"/>
      <c r="DJ4" s="403"/>
      <c r="DK4" s="403"/>
      <c r="DL4" s="403"/>
      <c r="DM4" s="403"/>
      <c r="DN4" s="403"/>
      <c r="DO4" s="403"/>
      <c r="DP4" s="403"/>
      <c r="DQ4" s="403"/>
      <c r="DR4" s="403"/>
      <c r="DS4" s="403"/>
      <c r="DT4" s="403"/>
      <c r="DU4" s="403"/>
      <c r="DV4" s="403"/>
      <c r="DW4" s="403"/>
      <c r="DX4" s="403"/>
      <c r="DY4" s="403"/>
      <c r="DZ4" s="403"/>
      <c r="EA4" s="403"/>
      <c r="EB4" s="406"/>
    </row>
    <row r="5" spans="1:132" s="378" customFormat="1" x14ac:dyDescent="0.25">
      <c r="A5" s="2"/>
      <c r="B5" s="477" t="s">
        <v>2201</v>
      </c>
      <c r="C5" s="464"/>
      <c r="D5" s="471"/>
      <c r="E5" s="464"/>
      <c r="F5" s="483"/>
      <c r="G5" s="448"/>
      <c r="H5" s="438"/>
      <c r="I5" s="429"/>
      <c r="J5" s="420"/>
      <c r="K5" s="414"/>
      <c r="L5" s="409"/>
      <c r="M5" s="403"/>
      <c r="N5" s="403"/>
      <c r="O5" s="403"/>
      <c r="P5" s="403"/>
      <c r="Q5" s="403"/>
      <c r="R5" s="403"/>
      <c r="S5" s="403"/>
      <c r="T5" s="403"/>
      <c r="U5" s="403"/>
      <c r="V5" s="403"/>
      <c r="W5" s="403"/>
      <c r="X5" s="403"/>
      <c r="Y5" s="403"/>
      <c r="Z5" s="403"/>
      <c r="AA5" s="403"/>
      <c r="AB5" s="403"/>
      <c r="AC5" s="403"/>
      <c r="AD5" s="403"/>
      <c r="AE5" s="403"/>
      <c r="AF5" s="403"/>
      <c r="AG5" s="403"/>
      <c r="AH5" s="403"/>
      <c r="AI5" s="403"/>
      <c r="AJ5" s="403"/>
      <c r="AK5" s="403"/>
      <c r="AL5" s="403"/>
      <c r="AM5" s="403"/>
      <c r="AN5" s="403"/>
      <c r="AO5" s="403"/>
      <c r="AP5" s="403"/>
      <c r="AQ5" s="403"/>
      <c r="AR5" s="403"/>
      <c r="AS5" s="403"/>
      <c r="AT5" s="403"/>
      <c r="AU5" s="403"/>
      <c r="AV5" s="403"/>
      <c r="AW5" s="403"/>
      <c r="AX5" s="403"/>
      <c r="AY5" s="403"/>
      <c r="AZ5" s="403"/>
      <c r="BA5" s="403"/>
      <c r="BB5" s="403"/>
      <c r="BC5" s="403"/>
      <c r="BD5" s="403"/>
      <c r="BE5" s="403"/>
      <c r="BF5" s="403"/>
      <c r="BG5" s="403"/>
      <c r="BH5" s="403"/>
      <c r="BI5" s="403"/>
      <c r="BJ5" s="403"/>
      <c r="BK5" s="403"/>
      <c r="BL5" s="403"/>
      <c r="BM5" s="403"/>
      <c r="BN5" s="403"/>
      <c r="BO5" s="403"/>
      <c r="BP5" s="403"/>
      <c r="BQ5" s="403"/>
      <c r="BR5" s="403"/>
      <c r="BS5" s="403"/>
      <c r="BT5" s="403"/>
      <c r="BU5" s="403"/>
      <c r="BV5" s="403"/>
      <c r="BW5" s="403"/>
      <c r="BX5" s="403"/>
      <c r="BY5" s="403"/>
      <c r="BZ5" s="403"/>
      <c r="CA5" s="403"/>
      <c r="CB5" s="403"/>
      <c r="CC5" s="403"/>
      <c r="CD5" s="403"/>
      <c r="CE5" s="403"/>
      <c r="CF5" s="403"/>
      <c r="CG5" s="403"/>
      <c r="CH5" s="403"/>
      <c r="CI5" s="403"/>
      <c r="CJ5" s="403"/>
      <c r="CK5" s="403"/>
      <c r="CL5" s="403"/>
      <c r="CM5" s="403"/>
      <c r="CN5" s="403"/>
      <c r="CO5" s="403"/>
      <c r="CP5" s="403"/>
      <c r="CQ5" s="403"/>
      <c r="CR5" s="403"/>
      <c r="CS5" s="403"/>
      <c r="CT5" s="403"/>
      <c r="CU5" s="403"/>
      <c r="CV5" s="403"/>
      <c r="CW5" s="403"/>
      <c r="CX5" s="403"/>
      <c r="CY5" s="403"/>
      <c r="CZ5" s="403"/>
      <c r="DA5" s="403"/>
      <c r="DB5" s="403"/>
      <c r="DC5" s="403"/>
      <c r="DD5" s="403"/>
      <c r="DE5" s="403"/>
      <c r="DF5" s="403"/>
      <c r="DG5" s="403"/>
      <c r="DH5" s="403"/>
      <c r="DI5" s="403"/>
      <c r="DJ5" s="403"/>
      <c r="DK5" s="403"/>
      <c r="DL5" s="403"/>
      <c r="DM5" s="403"/>
      <c r="DN5" s="403"/>
      <c r="DO5" s="403"/>
      <c r="DP5" s="403"/>
      <c r="DQ5" s="403"/>
      <c r="DR5" s="403"/>
      <c r="DS5" s="403"/>
      <c r="DT5" s="403"/>
      <c r="DU5" s="403"/>
      <c r="DV5" s="403"/>
      <c r="DW5" s="403"/>
      <c r="DX5" s="403"/>
      <c r="DY5" s="403"/>
      <c r="DZ5" s="403"/>
      <c r="EA5" s="403"/>
      <c r="EB5" s="390"/>
    </row>
    <row r="6" spans="1:132" s="378" customFormat="1" x14ac:dyDescent="0.25">
      <c r="A6" s="2"/>
      <c r="B6" s="396" t="s">
        <v>2202</v>
      </c>
      <c r="C6" s="465"/>
      <c r="D6" s="472"/>
      <c r="E6" s="465"/>
      <c r="F6" s="483"/>
      <c r="G6" s="434"/>
      <c r="H6" s="439"/>
      <c r="I6" s="430"/>
      <c r="J6" s="421"/>
      <c r="K6" s="415"/>
      <c r="L6" s="410"/>
      <c r="M6" s="403"/>
      <c r="N6" s="403"/>
      <c r="O6" s="403"/>
      <c r="P6" s="403"/>
      <c r="Q6" s="403"/>
      <c r="R6" s="403"/>
      <c r="S6" s="403"/>
      <c r="T6" s="403"/>
      <c r="U6" s="403"/>
      <c r="V6" s="403"/>
      <c r="W6" s="403"/>
      <c r="X6" s="403"/>
      <c r="Y6" s="403"/>
      <c r="Z6" s="403"/>
      <c r="AA6" s="403"/>
      <c r="AB6" s="403"/>
      <c r="AC6" s="403"/>
      <c r="AD6" s="403"/>
      <c r="AE6" s="403"/>
      <c r="AF6" s="403"/>
      <c r="AG6" s="403"/>
      <c r="AH6" s="403"/>
      <c r="AI6" s="403"/>
      <c r="AJ6" s="403"/>
      <c r="AK6" s="403"/>
      <c r="AL6" s="403"/>
      <c r="AM6" s="403"/>
      <c r="AN6" s="403"/>
      <c r="AO6" s="403"/>
      <c r="AP6" s="403"/>
      <c r="AQ6" s="403"/>
      <c r="AR6" s="403"/>
      <c r="AS6" s="403"/>
      <c r="AT6" s="403"/>
      <c r="AU6" s="403"/>
      <c r="AV6" s="403"/>
      <c r="AW6" s="403"/>
      <c r="AX6" s="403"/>
      <c r="AY6" s="403"/>
      <c r="AZ6" s="403"/>
      <c r="BA6" s="403"/>
      <c r="BB6" s="403"/>
      <c r="BC6" s="403"/>
      <c r="BD6" s="403"/>
      <c r="BE6" s="403"/>
      <c r="BF6" s="403"/>
      <c r="BG6" s="403"/>
      <c r="BH6" s="403"/>
      <c r="BI6" s="403"/>
      <c r="BJ6" s="403"/>
      <c r="BK6" s="403"/>
      <c r="BL6" s="403"/>
      <c r="BM6" s="403"/>
      <c r="BN6" s="403"/>
      <c r="BO6" s="403"/>
      <c r="BP6" s="403"/>
      <c r="BQ6" s="403"/>
      <c r="BR6" s="403"/>
      <c r="BS6" s="403"/>
      <c r="BT6" s="403"/>
      <c r="BU6" s="403"/>
      <c r="BV6" s="403"/>
      <c r="BW6" s="403"/>
      <c r="BX6" s="403"/>
      <c r="BY6" s="403"/>
      <c r="BZ6" s="403"/>
      <c r="CA6" s="403"/>
      <c r="CB6" s="403"/>
      <c r="CC6" s="403"/>
      <c r="CD6" s="403"/>
      <c r="CE6" s="403"/>
      <c r="CF6" s="403"/>
      <c r="CG6" s="403"/>
      <c r="CH6" s="403"/>
      <c r="CI6" s="403"/>
      <c r="CJ6" s="403"/>
      <c r="CK6" s="403"/>
      <c r="CL6" s="403"/>
      <c r="CM6" s="403"/>
      <c r="CN6" s="403"/>
      <c r="CO6" s="403"/>
      <c r="CP6" s="403"/>
      <c r="CQ6" s="403"/>
      <c r="CR6" s="403"/>
      <c r="CS6" s="403"/>
      <c r="CT6" s="403"/>
      <c r="CU6" s="403"/>
      <c r="CV6" s="403"/>
      <c r="CW6" s="403"/>
      <c r="CX6" s="403"/>
      <c r="CY6" s="403"/>
      <c r="CZ6" s="403"/>
      <c r="DA6" s="403"/>
      <c r="DB6" s="403"/>
      <c r="DC6" s="403"/>
      <c r="DD6" s="403"/>
      <c r="DE6" s="403"/>
      <c r="DF6" s="403"/>
      <c r="DG6" s="403"/>
      <c r="DH6" s="403"/>
      <c r="DI6" s="403"/>
      <c r="DJ6" s="403"/>
      <c r="DK6" s="403"/>
      <c r="DL6" s="403"/>
      <c r="DM6" s="403"/>
      <c r="DN6" s="403"/>
      <c r="DO6" s="403"/>
      <c r="DP6" s="403"/>
      <c r="DQ6" s="403"/>
      <c r="DR6" s="403"/>
      <c r="DS6" s="403"/>
      <c r="DT6" s="403"/>
      <c r="DU6" s="403"/>
      <c r="DV6" s="403"/>
      <c r="DW6" s="403"/>
      <c r="DX6" s="403"/>
      <c r="DY6" s="403"/>
      <c r="DZ6" s="403"/>
      <c r="EA6" s="403"/>
      <c r="EB6" s="390"/>
    </row>
    <row r="7" spans="1:132" s="390" customFormat="1" x14ac:dyDescent="0.25">
      <c r="A7" s="2"/>
      <c r="B7" s="478" t="s">
        <v>2200</v>
      </c>
      <c r="C7" s="466"/>
      <c r="D7" s="473"/>
      <c r="E7" s="466"/>
      <c r="F7" s="483"/>
      <c r="G7" s="449"/>
      <c r="H7" s="440"/>
      <c r="I7" s="431"/>
      <c r="J7" s="422"/>
      <c r="K7" s="415"/>
      <c r="L7" s="410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03"/>
      <c r="AI7" s="403"/>
      <c r="AJ7" s="403"/>
      <c r="AK7" s="403"/>
      <c r="AL7" s="403"/>
      <c r="AM7" s="403"/>
      <c r="AN7" s="403"/>
      <c r="AO7" s="403"/>
      <c r="AP7" s="403"/>
      <c r="AQ7" s="403"/>
      <c r="AR7" s="403"/>
      <c r="AS7" s="403"/>
      <c r="AT7" s="403"/>
      <c r="AU7" s="403"/>
      <c r="AV7" s="403"/>
      <c r="AW7" s="403"/>
      <c r="AX7" s="403"/>
      <c r="AY7" s="403"/>
      <c r="AZ7" s="403"/>
      <c r="BA7" s="403"/>
      <c r="BB7" s="403"/>
      <c r="BC7" s="403"/>
      <c r="BD7" s="403"/>
      <c r="BE7" s="403"/>
      <c r="BF7" s="403"/>
      <c r="BG7" s="403"/>
      <c r="BH7" s="403"/>
      <c r="BI7" s="403"/>
      <c r="BJ7" s="403"/>
      <c r="BK7" s="403"/>
      <c r="BL7" s="403"/>
      <c r="BM7" s="403"/>
      <c r="BN7" s="403"/>
      <c r="BO7" s="403"/>
      <c r="BP7" s="403"/>
      <c r="BQ7" s="403"/>
      <c r="BR7" s="403"/>
      <c r="BS7" s="403"/>
      <c r="BT7" s="403"/>
      <c r="BU7" s="403"/>
      <c r="BV7" s="403"/>
      <c r="BW7" s="403"/>
      <c r="BX7" s="403"/>
      <c r="BY7" s="403"/>
      <c r="BZ7" s="403"/>
      <c r="CA7" s="403"/>
      <c r="CB7" s="403"/>
      <c r="CC7" s="403"/>
      <c r="CD7" s="403"/>
      <c r="CE7" s="403"/>
      <c r="CF7" s="403"/>
      <c r="CG7" s="403"/>
      <c r="CH7" s="403"/>
      <c r="CI7" s="403"/>
      <c r="CJ7" s="403"/>
      <c r="CK7" s="403"/>
      <c r="CL7" s="403"/>
      <c r="CM7" s="403"/>
      <c r="CN7" s="403"/>
      <c r="CO7" s="403"/>
      <c r="CP7" s="403"/>
      <c r="CQ7" s="403"/>
      <c r="CR7" s="403"/>
      <c r="CS7" s="403"/>
      <c r="CT7" s="403"/>
      <c r="CU7" s="403"/>
      <c r="CV7" s="403"/>
      <c r="CW7" s="403"/>
      <c r="CX7" s="403"/>
      <c r="CY7" s="403"/>
      <c r="CZ7" s="403"/>
      <c r="DA7" s="403"/>
      <c r="DB7" s="403"/>
      <c r="DC7" s="403"/>
      <c r="DD7" s="403"/>
      <c r="DE7" s="403"/>
      <c r="DF7" s="403"/>
      <c r="DG7" s="403"/>
      <c r="DH7" s="403"/>
      <c r="DI7" s="403"/>
      <c r="DJ7" s="403"/>
      <c r="DK7" s="403"/>
      <c r="DL7" s="403"/>
      <c r="DM7" s="403"/>
      <c r="DN7" s="403"/>
      <c r="DO7" s="403"/>
      <c r="DP7" s="403"/>
      <c r="DQ7" s="403"/>
      <c r="DR7" s="403"/>
      <c r="DS7" s="403"/>
      <c r="DT7" s="403"/>
      <c r="DU7" s="403"/>
      <c r="DV7" s="403"/>
      <c r="DW7" s="403"/>
      <c r="DX7" s="403"/>
      <c r="DY7" s="403"/>
      <c r="DZ7" s="403"/>
      <c r="EA7" s="403"/>
    </row>
    <row r="8" spans="1:132" s="390" customFormat="1" x14ac:dyDescent="0.25">
      <c r="A8" s="2"/>
      <c r="B8" s="478" t="s">
        <v>2227</v>
      </c>
      <c r="C8" s="466"/>
      <c r="D8" s="473"/>
      <c r="E8" s="466"/>
      <c r="F8" s="483"/>
      <c r="G8" s="450"/>
      <c r="H8" s="441"/>
      <c r="I8" s="431"/>
      <c r="J8" s="422"/>
      <c r="K8" s="415"/>
      <c r="L8" s="410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  <c r="AF8" s="403"/>
      <c r="AG8" s="403"/>
      <c r="AH8" s="403"/>
      <c r="AI8" s="403"/>
      <c r="AJ8" s="403"/>
      <c r="AK8" s="403"/>
      <c r="AL8" s="403"/>
      <c r="AM8" s="403"/>
      <c r="AN8" s="403"/>
      <c r="AO8" s="403"/>
      <c r="AP8" s="403"/>
      <c r="AQ8" s="403"/>
      <c r="AR8" s="403"/>
      <c r="AS8" s="403"/>
      <c r="AT8" s="403"/>
      <c r="AU8" s="403"/>
      <c r="AV8" s="403"/>
      <c r="AW8" s="403"/>
      <c r="AX8" s="403"/>
      <c r="AY8" s="403"/>
      <c r="AZ8" s="403"/>
      <c r="BA8" s="403"/>
      <c r="BB8" s="403"/>
      <c r="BC8" s="403"/>
      <c r="BD8" s="403"/>
      <c r="BE8" s="403"/>
      <c r="BF8" s="403"/>
      <c r="BG8" s="403"/>
      <c r="BH8" s="403"/>
      <c r="BI8" s="403"/>
      <c r="BJ8" s="403"/>
      <c r="BK8" s="403"/>
      <c r="BL8" s="403"/>
      <c r="BM8" s="403"/>
      <c r="BN8" s="403"/>
      <c r="BO8" s="403"/>
      <c r="BP8" s="403"/>
      <c r="BQ8" s="403"/>
      <c r="BR8" s="403"/>
      <c r="BS8" s="403"/>
      <c r="BT8" s="403"/>
      <c r="BU8" s="403"/>
      <c r="BV8" s="403"/>
      <c r="BW8" s="403"/>
      <c r="BX8" s="403"/>
      <c r="BY8" s="403"/>
      <c r="BZ8" s="403"/>
      <c r="CA8" s="403"/>
      <c r="CB8" s="403"/>
      <c r="CC8" s="403"/>
      <c r="CD8" s="403"/>
      <c r="CE8" s="403"/>
      <c r="CF8" s="403"/>
      <c r="CG8" s="403"/>
      <c r="CH8" s="403"/>
      <c r="CI8" s="403"/>
      <c r="CJ8" s="403"/>
      <c r="CK8" s="403"/>
      <c r="CL8" s="403"/>
      <c r="CM8" s="403"/>
      <c r="CN8" s="403"/>
      <c r="CO8" s="403"/>
      <c r="CP8" s="403"/>
      <c r="CQ8" s="403"/>
      <c r="CR8" s="403"/>
      <c r="CS8" s="403"/>
      <c r="CT8" s="403"/>
      <c r="CU8" s="403"/>
      <c r="CV8" s="403"/>
      <c r="CW8" s="403"/>
      <c r="CX8" s="403"/>
      <c r="CY8" s="403"/>
      <c r="CZ8" s="403"/>
      <c r="DA8" s="403"/>
      <c r="DB8" s="403"/>
      <c r="DC8" s="403"/>
      <c r="DD8" s="403"/>
      <c r="DE8" s="403"/>
      <c r="DF8" s="403"/>
      <c r="DG8" s="403"/>
      <c r="DH8" s="403"/>
      <c r="DI8" s="403"/>
      <c r="DJ8" s="403"/>
      <c r="DK8" s="403"/>
      <c r="DL8" s="403"/>
      <c r="DM8" s="403"/>
      <c r="DN8" s="403"/>
      <c r="DO8" s="403"/>
      <c r="DP8" s="403"/>
      <c r="DQ8" s="403"/>
      <c r="DR8" s="403"/>
      <c r="DS8" s="403"/>
      <c r="DT8" s="403"/>
      <c r="DU8" s="403"/>
      <c r="DV8" s="403"/>
      <c r="DW8" s="403"/>
      <c r="DX8" s="403"/>
      <c r="DY8" s="403"/>
      <c r="DZ8" s="403"/>
      <c r="EA8" s="403"/>
    </row>
    <row r="9" spans="1:132" s="378" customFormat="1" x14ac:dyDescent="0.25">
      <c r="A9" s="2"/>
      <c r="B9" s="398" t="s">
        <v>2205</v>
      </c>
      <c r="C9" s="465"/>
      <c r="D9" s="472"/>
      <c r="E9" s="465"/>
      <c r="F9" s="483"/>
      <c r="G9" s="451"/>
      <c r="H9" s="442"/>
      <c r="I9" s="430"/>
      <c r="J9" s="421"/>
      <c r="K9" s="415"/>
      <c r="L9" s="410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  <c r="Z9" s="403"/>
      <c r="AA9" s="403"/>
      <c r="AB9" s="403"/>
      <c r="AC9" s="403"/>
      <c r="AD9" s="403"/>
      <c r="AE9" s="403"/>
      <c r="AF9" s="403"/>
      <c r="AG9" s="403"/>
      <c r="AH9" s="403"/>
      <c r="AI9" s="403"/>
      <c r="AJ9" s="403"/>
      <c r="AK9" s="403"/>
      <c r="AL9" s="403"/>
      <c r="AM9" s="403"/>
      <c r="AN9" s="403"/>
      <c r="AO9" s="403"/>
      <c r="AP9" s="403"/>
      <c r="AQ9" s="403"/>
      <c r="AR9" s="403"/>
      <c r="AS9" s="403"/>
      <c r="AT9" s="403"/>
      <c r="AU9" s="403"/>
      <c r="AV9" s="403"/>
      <c r="AW9" s="403"/>
      <c r="AX9" s="403"/>
      <c r="AY9" s="403"/>
      <c r="AZ9" s="403"/>
      <c r="BA9" s="403"/>
      <c r="BB9" s="403"/>
      <c r="BC9" s="403"/>
      <c r="BD9" s="403"/>
      <c r="BE9" s="403"/>
      <c r="BF9" s="403"/>
      <c r="BG9" s="403"/>
      <c r="BH9" s="403"/>
      <c r="BI9" s="403"/>
      <c r="BJ9" s="403"/>
      <c r="BK9" s="403"/>
      <c r="BL9" s="403"/>
      <c r="BM9" s="403"/>
      <c r="BN9" s="403"/>
      <c r="BO9" s="403"/>
      <c r="BP9" s="403"/>
      <c r="BQ9" s="403"/>
      <c r="BR9" s="403"/>
      <c r="BS9" s="403"/>
      <c r="BT9" s="403"/>
      <c r="BU9" s="403"/>
      <c r="BV9" s="403"/>
      <c r="BW9" s="403"/>
      <c r="BX9" s="403"/>
      <c r="BY9" s="403"/>
      <c r="BZ9" s="403"/>
      <c r="CA9" s="403"/>
      <c r="CB9" s="403"/>
      <c r="CC9" s="403"/>
      <c r="CD9" s="403"/>
      <c r="CE9" s="403"/>
      <c r="CF9" s="403"/>
      <c r="CG9" s="403"/>
      <c r="CH9" s="403"/>
      <c r="CI9" s="403"/>
      <c r="CJ9" s="403"/>
      <c r="CK9" s="403"/>
      <c r="CL9" s="403"/>
      <c r="CM9" s="403"/>
      <c r="CN9" s="403"/>
      <c r="CO9" s="403"/>
      <c r="CP9" s="403"/>
      <c r="CQ9" s="403"/>
      <c r="CR9" s="403"/>
      <c r="CS9" s="403"/>
      <c r="CT9" s="403"/>
      <c r="CU9" s="403"/>
      <c r="CV9" s="403"/>
      <c r="CW9" s="403"/>
      <c r="CX9" s="403"/>
      <c r="CY9" s="403"/>
      <c r="CZ9" s="403"/>
      <c r="DA9" s="403"/>
      <c r="DB9" s="403"/>
      <c r="DC9" s="403"/>
      <c r="DD9" s="403"/>
      <c r="DE9" s="403"/>
      <c r="DF9" s="403"/>
      <c r="DG9" s="403"/>
      <c r="DH9" s="403"/>
      <c r="DI9" s="403"/>
      <c r="DJ9" s="403"/>
      <c r="DK9" s="403"/>
      <c r="DL9" s="403"/>
      <c r="DM9" s="403"/>
      <c r="DN9" s="403"/>
      <c r="DO9" s="403"/>
      <c r="DP9" s="403"/>
      <c r="DQ9" s="403"/>
      <c r="DR9" s="403"/>
      <c r="DS9" s="403"/>
      <c r="DT9" s="403"/>
      <c r="DU9" s="403"/>
      <c r="DV9" s="403"/>
      <c r="DW9" s="403"/>
      <c r="DX9" s="403"/>
      <c r="DY9" s="403"/>
      <c r="DZ9" s="403"/>
      <c r="EA9" s="403"/>
      <c r="EB9" s="390"/>
    </row>
    <row r="10" spans="1:132" s="2" customFormat="1" ht="15.75" thickBot="1" x14ac:dyDescent="0.3">
      <c r="B10" s="479"/>
      <c r="C10" s="388"/>
      <c r="D10" s="474"/>
      <c r="E10" s="388"/>
      <c r="F10" s="461"/>
      <c r="G10" s="367"/>
      <c r="H10" s="443"/>
      <c r="I10" s="389"/>
      <c r="J10" s="423"/>
      <c r="K10" s="368"/>
      <c r="L10" s="411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  <c r="AG10" s="403"/>
      <c r="AH10" s="403"/>
      <c r="AI10" s="403"/>
      <c r="AJ10" s="403"/>
      <c r="AK10" s="403"/>
      <c r="AL10" s="403"/>
      <c r="AM10" s="403"/>
      <c r="AN10" s="403"/>
      <c r="AO10" s="403"/>
      <c r="AP10" s="403"/>
      <c r="AQ10" s="403"/>
      <c r="AR10" s="403"/>
      <c r="AS10" s="403"/>
      <c r="AT10" s="403"/>
      <c r="AU10" s="403"/>
      <c r="AV10" s="403"/>
      <c r="AW10" s="403"/>
      <c r="AX10" s="403"/>
      <c r="AY10" s="403"/>
      <c r="AZ10" s="403"/>
      <c r="BA10" s="403"/>
      <c r="BB10" s="403"/>
      <c r="BC10" s="403"/>
      <c r="BD10" s="403"/>
      <c r="BE10" s="403"/>
      <c r="BF10" s="403"/>
      <c r="BG10" s="403"/>
      <c r="BH10" s="403"/>
      <c r="BI10" s="403"/>
      <c r="BJ10" s="403"/>
      <c r="BK10" s="403"/>
      <c r="BL10" s="403"/>
      <c r="BM10" s="403"/>
      <c r="BN10" s="403"/>
      <c r="BO10" s="403"/>
      <c r="BP10" s="403"/>
      <c r="BQ10" s="403"/>
      <c r="BR10" s="403"/>
      <c r="BS10" s="403"/>
      <c r="BT10" s="403"/>
      <c r="BU10" s="403"/>
      <c r="BV10" s="403"/>
      <c r="BW10" s="403"/>
      <c r="BX10" s="403"/>
      <c r="BY10" s="403"/>
      <c r="BZ10" s="403"/>
      <c r="CA10" s="403"/>
      <c r="CB10" s="403"/>
      <c r="CC10" s="403"/>
      <c r="CD10" s="403"/>
      <c r="CE10" s="403"/>
      <c r="CF10" s="403"/>
      <c r="CG10" s="403"/>
      <c r="CH10" s="403"/>
      <c r="CI10" s="403"/>
      <c r="CJ10" s="403"/>
      <c r="CK10" s="403"/>
      <c r="CL10" s="403"/>
      <c r="CM10" s="403"/>
      <c r="CN10" s="403"/>
      <c r="CO10" s="403"/>
      <c r="CP10" s="403"/>
      <c r="CQ10" s="403"/>
      <c r="CR10" s="403"/>
      <c r="CS10" s="403"/>
      <c r="CT10" s="403"/>
      <c r="CU10" s="403"/>
      <c r="CV10" s="403"/>
      <c r="CW10" s="403"/>
      <c r="CX10" s="403"/>
      <c r="CY10" s="403"/>
      <c r="CZ10" s="403"/>
      <c r="DA10" s="403"/>
      <c r="DB10" s="403"/>
      <c r="DC10" s="403"/>
      <c r="DD10" s="403"/>
      <c r="DE10" s="403"/>
      <c r="DF10" s="403"/>
      <c r="DG10" s="403"/>
      <c r="DH10" s="403"/>
      <c r="DI10" s="403"/>
      <c r="DJ10" s="403"/>
      <c r="DK10" s="403"/>
      <c r="DL10" s="403"/>
      <c r="DM10" s="403"/>
      <c r="DN10" s="403"/>
      <c r="DO10" s="403"/>
      <c r="DP10" s="403"/>
      <c r="DQ10" s="403"/>
      <c r="DR10" s="403"/>
      <c r="DS10" s="403"/>
      <c r="DT10" s="403"/>
      <c r="DU10" s="403"/>
      <c r="DV10" s="403"/>
      <c r="DW10" s="403"/>
      <c r="DX10" s="403"/>
      <c r="DY10" s="403"/>
      <c r="DZ10" s="403"/>
      <c r="EA10" s="403"/>
      <c r="EB10" s="403"/>
    </row>
    <row r="11" spans="1:132" s="335" customFormat="1" ht="15.75" thickBot="1" x14ac:dyDescent="0.3">
      <c r="A11" s="2"/>
      <c r="B11" s="476" t="s">
        <v>2188</v>
      </c>
      <c r="C11" s="336"/>
      <c r="D11" s="470"/>
      <c r="E11" s="463"/>
      <c r="F11" s="458"/>
      <c r="G11" s="365" t="s">
        <v>2232</v>
      </c>
      <c r="H11" s="437"/>
      <c r="I11" s="428"/>
      <c r="J11" s="419"/>
      <c r="K11" s="366"/>
      <c r="L11" s="408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  <c r="Z11" s="403"/>
      <c r="AA11" s="403"/>
      <c r="AB11" s="403"/>
      <c r="AC11" s="403"/>
      <c r="AD11" s="403"/>
      <c r="AE11" s="403"/>
      <c r="AF11" s="403"/>
      <c r="AG11" s="403"/>
      <c r="AH11" s="403"/>
      <c r="AI11" s="403"/>
      <c r="AJ11" s="403"/>
      <c r="AK11" s="403"/>
      <c r="AL11" s="403"/>
      <c r="AM11" s="403"/>
      <c r="AN11" s="403"/>
      <c r="AO11" s="403"/>
      <c r="AP11" s="403"/>
      <c r="AQ11" s="403"/>
      <c r="AR11" s="403"/>
      <c r="AS11" s="403"/>
      <c r="AT11" s="403"/>
      <c r="AU11" s="403"/>
      <c r="AV11" s="403"/>
      <c r="AW11" s="403"/>
      <c r="AX11" s="403"/>
      <c r="AY11" s="403"/>
      <c r="AZ11" s="403"/>
      <c r="BA11" s="403"/>
      <c r="BB11" s="403"/>
      <c r="BC11" s="403"/>
      <c r="BD11" s="403"/>
      <c r="BE11" s="403"/>
      <c r="BF11" s="403"/>
      <c r="BG11" s="403"/>
      <c r="BH11" s="403"/>
      <c r="BI11" s="403"/>
      <c r="BJ11" s="403"/>
      <c r="BK11" s="403"/>
      <c r="BL11" s="403"/>
      <c r="BM11" s="403"/>
      <c r="BN11" s="403"/>
      <c r="BO11" s="403"/>
      <c r="BP11" s="403"/>
      <c r="BQ11" s="403"/>
      <c r="BR11" s="403"/>
      <c r="BS11" s="403"/>
      <c r="BT11" s="403"/>
      <c r="BU11" s="403"/>
      <c r="BV11" s="403"/>
      <c r="BW11" s="403"/>
      <c r="BX11" s="403"/>
      <c r="BY11" s="403"/>
      <c r="BZ11" s="403"/>
      <c r="CA11" s="403"/>
      <c r="CB11" s="403"/>
      <c r="CC11" s="403"/>
      <c r="CD11" s="403"/>
      <c r="CE11" s="403"/>
      <c r="CF11" s="403"/>
      <c r="CG11" s="403"/>
      <c r="CH11" s="403"/>
      <c r="CI11" s="403"/>
      <c r="CJ11" s="403"/>
      <c r="CK11" s="403"/>
      <c r="CL11" s="403"/>
      <c r="CM11" s="403"/>
      <c r="CN11" s="403"/>
      <c r="CO11" s="403"/>
      <c r="CP11" s="403"/>
      <c r="CQ11" s="403"/>
      <c r="CR11" s="403"/>
      <c r="CS11" s="403"/>
      <c r="CT11" s="403"/>
      <c r="CU11" s="403"/>
      <c r="CV11" s="403"/>
      <c r="CW11" s="403"/>
      <c r="CX11" s="403"/>
      <c r="CY11" s="403"/>
      <c r="CZ11" s="403"/>
      <c r="DA11" s="403"/>
      <c r="DB11" s="403"/>
      <c r="DC11" s="403"/>
      <c r="DD11" s="403"/>
      <c r="DE11" s="403"/>
      <c r="DF11" s="403"/>
      <c r="DG11" s="403"/>
      <c r="DH11" s="403"/>
      <c r="DI11" s="403"/>
      <c r="DJ11" s="403"/>
      <c r="DK11" s="403"/>
      <c r="DL11" s="403"/>
      <c r="DM11" s="403"/>
      <c r="DN11" s="403"/>
      <c r="DO11" s="403"/>
      <c r="DP11" s="403"/>
      <c r="DQ11" s="403"/>
      <c r="DR11" s="403"/>
      <c r="DS11" s="403"/>
      <c r="DT11" s="403"/>
      <c r="DU11" s="403"/>
      <c r="DV11" s="403"/>
      <c r="DW11" s="403"/>
      <c r="DX11" s="403"/>
      <c r="DY11" s="403"/>
      <c r="DZ11" s="403"/>
      <c r="EA11" s="403"/>
      <c r="EB11" s="406"/>
    </row>
    <row r="12" spans="1:132" s="378" customFormat="1" x14ac:dyDescent="0.25">
      <c r="A12" s="2"/>
      <c r="B12" s="402" t="s">
        <v>2231</v>
      </c>
      <c r="C12" s="464"/>
      <c r="D12" s="471"/>
      <c r="E12" s="464"/>
      <c r="F12" s="459"/>
      <c r="G12" s="452"/>
      <c r="H12" s="444"/>
      <c r="I12" s="432"/>
      <c r="J12" s="420"/>
      <c r="K12" s="414"/>
      <c r="L12" s="409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  <c r="Z12" s="403"/>
      <c r="AA12" s="403"/>
      <c r="AB12" s="403"/>
      <c r="AC12" s="403"/>
      <c r="AD12" s="403"/>
      <c r="AE12" s="403"/>
      <c r="AF12" s="403"/>
      <c r="AG12" s="403"/>
      <c r="AH12" s="403"/>
      <c r="AI12" s="403"/>
      <c r="AJ12" s="403"/>
      <c r="AK12" s="403"/>
      <c r="AL12" s="403"/>
      <c r="AM12" s="403"/>
      <c r="AN12" s="403"/>
      <c r="AO12" s="403"/>
      <c r="AP12" s="403"/>
      <c r="AQ12" s="403"/>
      <c r="AR12" s="403"/>
      <c r="AS12" s="403"/>
      <c r="AT12" s="403"/>
      <c r="AU12" s="403"/>
      <c r="AV12" s="403"/>
      <c r="AW12" s="403"/>
      <c r="AX12" s="403"/>
      <c r="AY12" s="403"/>
      <c r="AZ12" s="403"/>
      <c r="BA12" s="403"/>
      <c r="BB12" s="403"/>
      <c r="BC12" s="403"/>
      <c r="BD12" s="403"/>
      <c r="BE12" s="403"/>
      <c r="BF12" s="403"/>
      <c r="BG12" s="403"/>
      <c r="BH12" s="403"/>
      <c r="BI12" s="403"/>
      <c r="BJ12" s="403"/>
      <c r="BK12" s="403"/>
      <c r="BL12" s="403"/>
      <c r="BM12" s="403"/>
      <c r="BN12" s="403"/>
      <c r="BO12" s="403"/>
      <c r="BP12" s="403"/>
      <c r="BQ12" s="403"/>
      <c r="BR12" s="403"/>
      <c r="BS12" s="403"/>
      <c r="BT12" s="403"/>
      <c r="BU12" s="403"/>
      <c r="BV12" s="403"/>
      <c r="BW12" s="403"/>
      <c r="BX12" s="403"/>
      <c r="BY12" s="403"/>
      <c r="BZ12" s="403"/>
      <c r="CA12" s="403"/>
      <c r="CB12" s="403"/>
      <c r="CC12" s="403"/>
      <c r="CD12" s="403"/>
      <c r="CE12" s="403"/>
      <c r="CF12" s="403"/>
      <c r="CG12" s="403"/>
      <c r="CH12" s="403"/>
      <c r="CI12" s="403"/>
      <c r="CJ12" s="403"/>
      <c r="CK12" s="403"/>
      <c r="CL12" s="403"/>
      <c r="CM12" s="403"/>
      <c r="CN12" s="403"/>
      <c r="CO12" s="403"/>
      <c r="CP12" s="403"/>
      <c r="CQ12" s="403"/>
      <c r="CR12" s="403"/>
      <c r="CS12" s="403"/>
      <c r="CT12" s="403"/>
      <c r="CU12" s="403"/>
      <c r="CV12" s="403"/>
      <c r="CW12" s="403"/>
      <c r="CX12" s="403"/>
      <c r="CY12" s="403"/>
      <c r="CZ12" s="403"/>
      <c r="DA12" s="403"/>
      <c r="DB12" s="403"/>
      <c r="DC12" s="403"/>
      <c r="DD12" s="403"/>
      <c r="DE12" s="403"/>
      <c r="DF12" s="403"/>
      <c r="DG12" s="403"/>
      <c r="DH12" s="403"/>
      <c r="DI12" s="403"/>
      <c r="DJ12" s="403"/>
      <c r="DK12" s="403"/>
      <c r="DL12" s="403"/>
      <c r="DM12" s="403"/>
      <c r="DN12" s="403"/>
      <c r="DO12" s="403"/>
      <c r="DP12" s="403"/>
      <c r="DQ12" s="403"/>
      <c r="DR12" s="403"/>
      <c r="DS12" s="403"/>
      <c r="DT12" s="403"/>
      <c r="DU12" s="403"/>
      <c r="DV12" s="403"/>
      <c r="DW12" s="403"/>
      <c r="DX12" s="403"/>
      <c r="DY12" s="403"/>
      <c r="DZ12" s="403"/>
      <c r="EA12" s="403"/>
      <c r="EB12" s="390"/>
    </row>
    <row r="13" spans="1:132" s="378" customFormat="1" x14ac:dyDescent="0.25">
      <c r="A13" s="2"/>
      <c r="B13" s="398" t="s">
        <v>2204</v>
      </c>
      <c r="C13" s="465"/>
      <c r="D13" s="472"/>
      <c r="E13" s="465"/>
      <c r="F13" s="460"/>
      <c r="G13" s="453"/>
      <c r="H13" s="445"/>
      <c r="I13" s="433"/>
      <c r="J13" s="421"/>
      <c r="K13" s="415"/>
      <c r="L13" s="410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  <c r="Z13" s="403"/>
      <c r="AA13" s="403"/>
      <c r="AB13" s="403"/>
      <c r="AC13" s="403"/>
      <c r="AD13" s="403"/>
      <c r="AE13" s="403"/>
      <c r="AF13" s="403"/>
      <c r="AG13" s="403"/>
      <c r="AH13" s="403"/>
      <c r="AI13" s="403"/>
      <c r="AJ13" s="403"/>
      <c r="AK13" s="403"/>
      <c r="AL13" s="403"/>
      <c r="AM13" s="403"/>
      <c r="AN13" s="403"/>
      <c r="AO13" s="403"/>
      <c r="AP13" s="403"/>
      <c r="AQ13" s="403"/>
      <c r="AR13" s="403"/>
      <c r="AS13" s="403"/>
      <c r="AT13" s="403"/>
      <c r="AU13" s="403"/>
      <c r="AV13" s="403"/>
      <c r="AW13" s="403"/>
      <c r="AX13" s="403"/>
      <c r="AY13" s="403"/>
      <c r="AZ13" s="403"/>
      <c r="BA13" s="403"/>
      <c r="BB13" s="403"/>
      <c r="BC13" s="403"/>
      <c r="BD13" s="403"/>
      <c r="BE13" s="403"/>
      <c r="BF13" s="403"/>
      <c r="BG13" s="403"/>
      <c r="BH13" s="403"/>
      <c r="BI13" s="403"/>
      <c r="BJ13" s="403"/>
      <c r="BK13" s="403"/>
      <c r="BL13" s="403"/>
      <c r="BM13" s="403"/>
      <c r="BN13" s="403"/>
      <c r="BO13" s="403"/>
      <c r="BP13" s="403"/>
      <c r="BQ13" s="403"/>
      <c r="BR13" s="403"/>
      <c r="BS13" s="403"/>
      <c r="BT13" s="403"/>
      <c r="BU13" s="403"/>
      <c r="BV13" s="403"/>
      <c r="BW13" s="403"/>
      <c r="BX13" s="403"/>
      <c r="BY13" s="403"/>
      <c r="BZ13" s="403"/>
      <c r="CA13" s="403"/>
      <c r="CB13" s="403"/>
      <c r="CC13" s="403"/>
      <c r="CD13" s="403"/>
      <c r="CE13" s="403"/>
      <c r="CF13" s="403"/>
      <c r="CG13" s="403"/>
      <c r="CH13" s="403"/>
      <c r="CI13" s="403"/>
      <c r="CJ13" s="403"/>
      <c r="CK13" s="403"/>
      <c r="CL13" s="403"/>
      <c r="CM13" s="403"/>
      <c r="CN13" s="403"/>
      <c r="CO13" s="403"/>
      <c r="CP13" s="403"/>
      <c r="CQ13" s="403"/>
      <c r="CR13" s="403"/>
      <c r="CS13" s="403"/>
      <c r="CT13" s="403"/>
      <c r="CU13" s="403"/>
      <c r="CV13" s="403"/>
      <c r="CW13" s="403"/>
      <c r="CX13" s="403"/>
      <c r="CY13" s="403"/>
      <c r="CZ13" s="403"/>
      <c r="DA13" s="403"/>
      <c r="DB13" s="403"/>
      <c r="DC13" s="403"/>
      <c r="DD13" s="403"/>
      <c r="DE13" s="403"/>
      <c r="DF13" s="403"/>
      <c r="DG13" s="403"/>
      <c r="DH13" s="403"/>
      <c r="DI13" s="403"/>
      <c r="DJ13" s="403"/>
      <c r="DK13" s="403"/>
      <c r="DL13" s="403"/>
      <c r="DM13" s="403"/>
      <c r="DN13" s="403"/>
      <c r="DO13" s="403"/>
      <c r="DP13" s="403"/>
      <c r="DQ13" s="403"/>
      <c r="DR13" s="403"/>
      <c r="DS13" s="403"/>
      <c r="DT13" s="403"/>
      <c r="DU13" s="403"/>
      <c r="DV13" s="403"/>
      <c r="DW13" s="403"/>
      <c r="DX13" s="403"/>
      <c r="DY13" s="403"/>
      <c r="DZ13" s="403"/>
      <c r="EA13" s="403"/>
      <c r="EB13" s="390"/>
    </row>
    <row r="14" spans="1:132" s="378" customFormat="1" x14ac:dyDescent="0.25">
      <c r="A14" s="2"/>
      <c r="B14" s="398" t="s">
        <v>2229</v>
      </c>
      <c r="C14" s="465"/>
      <c r="D14" s="472"/>
      <c r="E14" s="465"/>
      <c r="F14" s="460"/>
      <c r="G14" s="453"/>
      <c r="H14" s="445"/>
      <c r="I14" s="433"/>
      <c r="J14" s="424"/>
      <c r="K14" s="415"/>
      <c r="L14" s="410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  <c r="Z14" s="403"/>
      <c r="AA14" s="403"/>
      <c r="AB14" s="403"/>
      <c r="AC14" s="403"/>
      <c r="AD14" s="403"/>
      <c r="AE14" s="403"/>
      <c r="AF14" s="403"/>
      <c r="AG14" s="403"/>
      <c r="AH14" s="403"/>
      <c r="AI14" s="403"/>
      <c r="AJ14" s="403"/>
      <c r="AK14" s="403"/>
      <c r="AL14" s="403"/>
      <c r="AM14" s="403"/>
      <c r="AN14" s="403"/>
      <c r="AO14" s="403"/>
      <c r="AP14" s="403"/>
      <c r="AQ14" s="403"/>
      <c r="AR14" s="403"/>
      <c r="AS14" s="403"/>
      <c r="AT14" s="403"/>
      <c r="AU14" s="403"/>
      <c r="AV14" s="403"/>
      <c r="AW14" s="403"/>
      <c r="AX14" s="403"/>
      <c r="AY14" s="403"/>
      <c r="AZ14" s="403"/>
      <c r="BA14" s="403"/>
      <c r="BB14" s="403"/>
      <c r="BC14" s="403"/>
      <c r="BD14" s="403"/>
      <c r="BE14" s="403"/>
      <c r="BF14" s="403"/>
      <c r="BG14" s="403"/>
      <c r="BH14" s="403"/>
      <c r="BI14" s="403"/>
      <c r="BJ14" s="403"/>
      <c r="BK14" s="403"/>
      <c r="BL14" s="403"/>
      <c r="BM14" s="403"/>
      <c r="BN14" s="403"/>
      <c r="BO14" s="403"/>
      <c r="BP14" s="403"/>
      <c r="BQ14" s="403"/>
      <c r="BR14" s="403"/>
      <c r="BS14" s="403"/>
      <c r="BT14" s="403"/>
      <c r="BU14" s="403"/>
      <c r="BV14" s="403"/>
      <c r="BW14" s="403"/>
      <c r="BX14" s="403"/>
      <c r="BY14" s="403"/>
      <c r="BZ14" s="403"/>
      <c r="CA14" s="403"/>
      <c r="CB14" s="403"/>
      <c r="CC14" s="403"/>
      <c r="CD14" s="403"/>
      <c r="CE14" s="403"/>
      <c r="CF14" s="403"/>
      <c r="CG14" s="403"/>
      <c r="CH14" s="403"/>
      <c r="CI14" s="403"/>
      <c r="CJ14" s="403"/>
      <c r="CK14" s="403"/>
      <c r="CL14" s="403"/>
      <c r="CM14" s="403"/>
      <c r="CN14" s="403"/>
      <c r="CO14" s="403"/>
      <c r="CP14" s="403"/>
      <c r="CQ14" s="403"/>
      <c r="CR14" s="403"/>
      <c r="CS14" s="403"/>
      <c r="CT14" s="403"/>
      <c r="CU14" s="403"/>
      <c r="CV14" s="403"/>
      <c r="CW14" s="403"/>
      <c r="CX14" s="403"/>
      <c r="CY14" s="403"/>
      <c r="CZ14" s="403"/>
      <c r="DA14" s="403"/>
      <c r="DB14" s="403"/>
      <c r="DC14" s="403"/>
      <c r="DD14" s="403"/>
      <c r="DE14" s="403"/>
      <c r="DF14" s="403"/>
      <c r="DG14" s="403"/>
      <c r="DH14" s="403"/>
      <c r="DI14" s="403"/>
      <c r="DJ14" s="403"/>
      <c r="DK14" s="403"/>
      <c r="DL14" s="403"/>
      <c r="DM14" s="403"/>
      <c r="DN14" s="403"/>
      <c r="DO14" s="403"/>
      <c r="DP14" s="403"/>
      <c r="DQ14" s="403"/>
      <c r="DR14" s="403"/>
      <c r="DS14" s="403"/>
      <c r="DT14" s="403"/>
      <c r="DU14" s="403"/>
      <c r="DV14" s="403"/>
      <c r="DW14" s="403"/>
      <c r="DX14" s="403"/>
      <c r="DY14" s="403"/>
      <c r="DZ14" s="403"/>
      <c r="EA14" s="403"/>
      <c r="EB14" s="390"/>
    </row>
    <row r="15" spans="1:132" s="378" customFormat="1" x14ac:dyDescent="0.25">
      <c r="A15" s="2"/>
      <c r="B15" s="398" t="s">
        <v>2230</v>
      </c>
      <c r="C15" s="465"/>
      <c r="D15" s="472"/>
      <c r="E15" s="465"/>
      <c r="F15" s="460"/>
      <c r="G15" s="454"/>
      <c r="H15" s="442"/>
      <c r="I15" s="433"/>
      <c r="J15" s="424"/>
      <c r="K15" s="415"/>
      <c r="L15" s="410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  <c r="AG15" s="403"/>
      <c r="AH15" s="403"/>
      <c r="AI15" s="403"/>
      <c r="AJ15" s="403"/>
      <c r="AK15" s="403"/>
      <c r="AL15" s="403"/>
      <c r="AM15" s="403"/>
      <c r="AN15" s="403"/>
      <c r="AO15" s="403"/>
      <c r="AP15" s="403"/>
      <c r="AQ15" s="403"/>
      <c r="AR15" s="403"/>
      <c r="AS15" s="403"/>
      <c r="AT15" s="403"/>
      <c r="AU15" s="403"/>
      <c r="AV15" s="403"/>
      <c r="AW15" s="403"/>
      <c r="AX15" s="403"/>
      <c r="AY15" s="403"/>
      <c r="AZ15" s="403"/>
      <c r="BA15" s="403"/>
      <c r="BB15" s="403"/>
      <c r="BC15" s="403"/>
      <c r="BD15" s="403"/>
      <c r="BE15" s="403"/>
      <c r="BF15" s="403"/>
      <c r="BG15" s="403"/>
      <c r="BH15" s="403"/>
      <c r="BI15" s="403"/>
      <c r="BJ15" s="403"/>
      <c r="BK15" s="403"/>
      <c r="BL15" s="403"/>
      <c r="BM15" s="403"/>
      <c r="BN15" s="403"/>
      <c r="BO15" s="403"/>
      <c r="BP15" s="403"/>
      <c r="BQ15" s="403"/>
      <c r="BR15" s="403"/>
      <c r="BS15" s="403"/>
      <c r="BT15" s="403"/>
      <c r="BU15" s="403"/>
      <c r="BV15" s="403"/>
      <c r="BW15" s="403"/>
      <c r="BX15" s="403"/>
      <c r="BY15" s="403"/>
      <c r="BZ15" s="403"/>
      <c r="CA15" s="403"/>
      <c r="CB15" s="403"/>
      <c r="CC15" s="403"/>
      <c r="CD15" s="403"/>
      <c r="CE15" s="403"/>
      <c r="CF15" s="403"/>
      <c r="CG15" s="403"/>
      <c r="CH15" s="403"/>
      <c r="CI15" s="403"/>
      <c r="CJ15" s="403"/>
      <c r="CK15" s="403"/>
      <c r="CL15" s="403"/>
      <c r="CM15" s="403"/>
      <c r="CN15" s="403"/>
      <c r="CO15" s="403"/>
      <c r="CP15" s="403"/>
      <c r="CQ15" s="403"/>
      <c r="CR15" s="403"/>
      <c r="CS15" s="403"/>
      <c r="CT15" s="403"/>
      <c r="CU15" s="403"/>
      <c r="CV15" s="403"/>
      <c r="CW15" s="403"/>
      <c r="CX15" s="403"/>
      <c r="CY15" s="403"/>
      <c r="CZ15" s="403"/>
      <c r="DA15" s="403"/>
      <c r="DB15" s="403"/>
      <c r="DC15" s="403"/>
      <c r="DD15" s="403"/>
      <c r="DE15" s="403"/>
      <c r="DF15" s="403"/>
      <c r="DG15" s="403"/>
      <c r="DH15" s="403"/>
      <c r="DI15" s="403"/>
      <c r="DJ15" s="403"/>
      <c r="DK15" s="403"/>
      <c r="DL15" s="403"/>
      <c r="DM15" s="403"/>
      <c r="DN15" s="403"/>
      <c r="DO15" s="403"/>
      <c r="DP15" s="403"/>
      <c r="DQ15" s="403"/>
      <c r="DR15" s="403"/>
      <c r="DS15" s="403"/>
      <c r="DT15" s="403"/>
      <c r="DU15" s="403"/>
      <c r="DV15" s="403"/>
      <c r="DW15" s="403"/>
      <c r="DX15" s="403"/>
      <c r="DY15" s="403"/>
      <c r="DZ15" s="403"/>
      <c r="EA15" s="403"/>
      <c r="EB15" s="390"/>
    </row>
    <row r="16" spans="1:132" s="2" customFormat="1" ht="15.75" thickBot="1" x14ac:dyDescent="0.3">
      <c r="B16" s="479"/>
      <c r="C16" s="388"/>
      <c r="D16" s="474"/>
      <c r="E16" s="388"/>
      <c r="F16" s="461"/>
      <c r="G16" s="367"/>
      <c r="H16" s="443"/>
      <c r="I16" s="389"/>
      <c r="J16" s="423"/>
      <c r="K16" s="368"/>
      <c r="L16" s="411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  <c r="AF16" s="403"/>
      <c r="AG16" s="403"/>
      <c r="AH16" s="403"/>
      <c r="AI16" s="403"/>
      <c r="AJ16" s="403"/>
      <c r="AK16" s="403"/>
      <c r="AL16" s="403"/>
      <c r="AM16" s="403"/>
      <c r="AN16" s="403"/>
      <c r="AO16" s="403"/>
      <c r="AP16" s="403"/>
      <c r="AQ16" s="403"/>
      <c r="AR16" s="403"/>
      <c r="AS16" s="403"/>
      <c r="AT16" s="403"/>
      <c r="AU16" s="403"/>
      <c r="AV16" s="403"/>
      <c r="AW16" s="403"/>
      <c r="AX16" s="403"/>
      <c r="AY16" s="403"/>
      <c r="AZ16" s="403"/>
      <c r="BA16" s="403"/>
      <c r="BB16" s="403"/>
      <c r="BC16" s="403"/>
      <c r="BD16" s="403"/>
      <c r="BE16" s="403"/>
      <c r="BF16" s="403"/>
      <c r="BG16" s="403"/>
      <c r="BH16" s="403"/>
      <c r="BI16" s="403"/>
      <c r="BJ16" s="403"/>
      <c r="BK16" s="403"/>
      <c r="BL16" s="403"/>
      <c r="BM16" s="403"/>
      <c r="BN16" s="403"/>
      <c r="BO16" s="403"/>
      <c r="BP16" s="403"/>
      <c r="BQ16" s="403"/>
      <c r="BR16" s="403"/>
      <c r="BS16" s="403"/>
      <c r="BT16" s="403"/>
      <c r="BU16" s="403"/>
      <c r="BV16" s="403"/>
      <c r="BW16" s="403"/>
      <c r="BX16" s="403"/>
      <c r="BY16" s="403"/>
      <c r="BZ16" s="403"/>
      <c r="CA16" s="403"/>
      <c r="CB16" s="403"/>
      <c r="CC16" s="403"/>
      <c r="CD16" s="403"/>
      <c r="CE16" s="403"/>
      <c r="CF16" s="403"/>
      <c r="CG16" s="403"/>
      <c r="CH16" s="403"/>
      <c r="CI16" s="403"/>
      <c r="CJ16" s="403"/>
      <c r="CK16" s="403"/>
      <c r="CL16" s="403"/>
      <c r="CM16" s="403"/>
      <c r="CN16" s="403"/>
      <c r="CO16" s="403"/>
      <c r="CP16" s="403"/>
      <c r="CQ16" s="403"/>
      <c r="CR16" s="403"/>
      <c r="CS16" s="403"/>
      <c r="CT16" s="403"/>
      <c r="CU16" s="403"/>
      <c r="CV16" s="403"/>
      <c r="CW16" s="403"/>
      <c r="CX16" s="403"/>
      <c r="CY16" s="403"/>
      <c r="CZ16" s="403"/>
      <c r="DA16" s="403"/>
      <c r="DB16" s="403"/>
      <c r="DC16" s="403"/>
      <c r="DD16" s="403"/>
      <c r="DE16" s="403"/>
      <c r="DF16" s="403"/>
      <c r="DG16" s="403"/>
      <c r="DH16" s="403"/>
      <c r="DI16" s="403"/>
      <c r="DJ16" s="403"/>
      <c r="DK16" s="403"/>
      <c r="DL16" s="403"/>
      <c r="DM16" s="403"/>
      <c r="DN16" s="403"/>
      <c r="DO16" s="403"/>
      <c r="DP16" s="403"/>
      <c r="DQ16" s="403"/>
      <c r="DR16" s="403"/>
      <c r="DS16" s="403"/>
      <c r="DT16" s="403"/>
      <c r="DU16" s="403"/>
      <c r="DV16" s="403"/>
      <c r="DW16" s="403"/>
      <c r="DX16" s="403"/>
      <c r="DY16" s="403"/>
      <c r="DZ16" s="403"/>
      <c r="EA16" s="403"/>
      <c r="EB16" s="403"/>
    </row>
    <row r="17" spans="1:132" s="335" customFormat="1" ht="15.75" thickBot="1" x14ac:dyDescent="0.3">
      <c r="A17" s="2"/>
      <c r="B17" s="476" t="s">
        <v>2186</v>
      </c>
      <c r="C17" s="336"/>
      <c r="D17" s="470"/>
      <c r="E17" s="463"/>
      <c r="F17" s="458"/>
      <c r="G17" s="365"/>
      <c r="H17" s="437"/>
      <c r="I17" s="428"/>
      <c r="J17" s="419"/>
      <c r="K17" s="366"/>
      <c r="L17" s="408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403"/>
      <c r="AJ17" s="403"/>
      <c r="AK17" s="403"/>
      <c r="AL17" s="403"/>
      <c r="AM17" s="403"/>
      <c r="AN17" s="403"/>
      <c r="AO17" s="403"/>
      <c r="AP17" s="403"/>
      <c r="AQ17" s="403"/>
      <c r="AR17" s="403"/>
      <c r="AS17" s="403"/>
      <c r="AT17" s="403"/>
      <c r="AU17" s="403"/>
      <c r="AV17" s="403"/>
      <c r="AW17" s="403"/>
      <c r="AX17" s="403"/>
      <c r="AY17" s="403"/>
      <c r="AZ17" s="403"/>
      <c r="BA17" s="403"/>
      <c r="BB17" s="403"/>
      <c r="BC17" s="403"/>
      <c r="BD17" s="403"/>
      <c r="BE17" s="403"/>
      <c r="BF17" s="403"/>
      <c r="BG17" s="403"/>
      <c r="BH17" s="403"/>
      <c r="BI17" s="403"/>
      <c r="BJ17" s="403"/>
      <c r="BK17" s="403"/>
      <c r="BL17" s="403"/>
      <c r="BM17" s="403"/>
      <c r="BN17" s="403"/>
      <c r="BO17" s="403"/>
      <c r="BP17" s="403"/>
      <c r="BQ17" s="403"/>
      <c r="BR17" s="403"/>
      <c r="BS17" s="403"/>
      <c r="BT17" s="403"/>
      <c r="BU17" s="403"/>
      <c r="BV17" s="403"/>
      <c r="BW17" s="403"/>
      <c r="BX17" s="403"/>
      <c r="BY17" s="403"/>
      <c r="BZ17" s="403"/>
      <c r="CA17" s="403"/>
      <c r="CB17" s="403"/>
      <c r="CC17" s="403"/>
      <c r="CD17" s="403"/>
      <c r="CE17" s="403"/>
      <c r="CF17" s="403"/>
      <c r="CG17" s="403"/>
      <c r="CH17" s="403"/>
      <c r="CI17" s="403"/>
      <c r="CJ17" s="403"/>
      <c r="CK17" s="403"/>
      <c r="CL17" s="403"/>
      <c r="CM17" s="403"/>
      <c r="CN17" s="403"/>
      <c r="CO17" s="403"/>
      <c r="CP17" s="403"/>
      <c r="CQ17" s="403"/>
      <c r="CR17" s="403"/>
      <c r="CS17" s="403"/>
      <c r="CT17" s="403"/>
      <c r="CU17" s="403"/>
      <c r="CV17" s="403"/>
      <c r="CW17" s="403"/>
      <c r="CX17" s="403"/>
      <c r="CY17" s="403"/>
      <c r="CZ17" s="403"/>
      <c r="DA17" s="403"/>
      <c r="DB17" s="403"/>
      <c r="DC17" s="403"/>
      <c r="DD17" s="403"/>
      <c r="DE17" s="403"/>
      <c r="DF17" s="403"/>
      <c r="DG17" s="403"/>
      <c r="DH17" s="403"/>
      <c r="DI17" s="403"/>
      <c r="DJ17" s="403"/>
      <c r="DK17" s="403"/>
      <c r="DL17" s="403"/>
      <c r="DM17" s="403"/>
      <c r="DN17" s="403"/>
      <c r="DO17" s="403"/>
      <c r="DP17" s="403"/>
      <c r="DQ17" s="403"/>
      <c r="DR17" s="403"/>
      <c r="DS17" s="403"/>
      <c r="DT17" s="403"/>
      <c r="DU17" s="403"/>
      <c r="DV17" s="403"/>
      <c r="DW17" s="403"/>
      <c r="DX17" s="403"/>
      <c r="DY17" s="403"/>
      <c r="DZ17" s="403"/>
      <c r="EA17" s="403"/>
      <c r="EB17" s="406"/>
    </row>
    <row r="18" spans="1:132" s="378" customFormat="1" x14ac:dyDescent="0.25">
      <c r="A18" s="2"/>
      <c r="B18" s="402" t="s">
        <v>2191</v>
      </c>
      <c r="C18" s="464"/>
      <c r="D18" s="471"/>
      <c r="E18" s="467"/>
      <c r="F18" s="459"/>
      <c r="G18" s="452"/>
      <c r="H18" s="444"/>
      <c r="I18" s="432"/>
      <c r="J18" s="425"/>
      <c r="K18" s="414"/>
      <c r="L18" s="409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403"/>
      <c r="AJ18" s="403"/>
      <c r="AK18" s="403"/>
      <c r="AL18" s="403"/>
      <c r="AM18" s="403"/>
      <c r="AN18" s="403"/>
      <c r="AO18" s="403"/>
      <c r="AP18" s="403"/>
      <c r="AQ18" s="403"/>
      <c r="AR18" s="403"/>
      <c r="AS18" s="403"/>
      <c r="AT18" s="403"/>
      <c r="AU18" s="403"/>
      <c r="AV18" s="403"/>
      <c r="AW18" s="403"/>
      <c r="AX18" s="403"/>
      <c r="AY18" s="403"/>
      <c r="AZ18" s="403"/>
      <c r="BA18" s="403"/>
      <c r="BB18" s="403"/>
      <c r="BC18" s="403"/>
      <c r="BD18" s="403"/>
      <c r="BE18" s="403"/>
      <c r="BF18" s="403"/>
      <c r="BG18" s="403"/>
      <c r="BH18" s="403"/>
      <c r="BI18" s="403"/>
      <c r="BJ18" s="403"/>
      <c r="BK18" s="403"/>
      <c r="BL18" s="403"/>
      <c r="BM18" s="403"/>
      <c r="BN18" s="403"/>
      <c r="BO18" s="403"/>
      <c r="BP18" s="403"/>
      <c r="BQ18" s="403"/>
      <c r="BR18" s="403"/>
      <c r="BS18" s="403"/>
      <c r="BT18" s="403"/>
      <c r="BU18" s="403"/>
      <c r="BV18" s="403"/>
      <c r="BW18" s="403"/>
      <c r="BX18" s="403"/>
      <c r="BY18" s="403"/>
      <c r="BZ18" s="403"/>
      <c r="CA18" s="403"/>
      <c r="CB18" s="403"/>
      <c r="CC18" s="403"/>
      <c r="CD18" s="403"/>
      <c r="CE18" s="403"/>
      <c r="CF18" s="403"/>
      <c r="CG18" s="403"/>
      <c r="CH18" s="403"/>
      <c r="CI18" s="403"/>
      <c r="CJ18" s="403"/>
      <c r="CK18" s="403"/>
      <c r="CL18" s="403"/>
      <c r="CM18" s="403"/>
      <c r="CN18" s="403"/>
      <c r="CO18" s="403"/>
      <c r="CP18" s="403"/>
      <c r="CQ18" s="403"/>
      <c r="CR18" s="403"/>
      <c r="CS18" s="403"/>
      <c r="CT18" s="403"/>
      <c r="CU18" s="403"/>
      <c r="CV18" s="403"/>
      <c r="CW18" s="403"/>
      <c r="CX18" s="403"/>
      <c r="CY18" s="403"/>
      <c r="CZ18" s="403"/>
      <c r="DA18" s="403"/>
      <c r="DB18" s="403"/>
      <c r="DC18" s="403"/>
      <c r="DD18" s="403"/>
      <c r="DE18" s="403"/>
      <c r="DF18" s="403"/>
      <c r="DG18" s="403"/>
      <c r="DH18" s="403"/>
      <c r="DI18" s="403"/>
      <c r="DJ18" s="403"/>
      <c r="DK18" s="403"/>
      <c r="DL18" s="403"/>
      <c r="DM18" s="403"/>
      <c r="DN18" s="403"/>
      <c r="DO18" s="403"/>
      <c r="DP18" s="403"/>
      <c r="DQ18" s="403"/>
      <c r="DR18" s="403"/>
      <c r="DS18" s="403"/>
      <c r="DT18" s="403"/>
      <c r="DU18" s="403"/>
      <c r="DV18" s="403"/>
      <c r="DW18" s="403"/>
      <c r="DX18" s="403"/>
      <c r="DY18" s="403"/>
      <c r="DZ18" s="403"/>
      <c r="EA18" s="403"/>
      <c r="EB18" s="390"/>
    </row>
    <row r="19" spans="1:132" s="378" customFormat="1" x14ac:dyDescent="0.25">
      <c r="A19" s="2"/>
      <c r="B19" s="398" t="s">
        <v>2233</v>
      </c>
      <c r="C19" s="465"/>
      <c r="D19" s="472"/>
      <c r="E19" s="465"/>
      <c r="F19" s="460"/>
      <c r="G19" s="455"/>
      <c r="H19" s="445"/>
      <c r="I19" s="433"/>
      <c r="J19" s="426"/>
      <c r="K19" s="415"/>
      <c r="L19" s="410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403"/>
      <c r="AM19" s="403"/>
      <c r="AN19" s="403"/>
      <c r="AO19" s="403"/>
      <c r="AP19" s="403"/>
      <c r="AQ19" s="403"/>
      <c r="AR19" s="403"/>
      <c r="AS19" s="403"/>
      <c r="AT19" s="403"/>
      <c r="AU19" s="403"/>
      <c r="AV19" s="403"/>
      <c r="AW19" s="403"/>
      <c r="AX19" s="403"/>
      <c r="AY19" s="403"/>
      <c r="AZ19" s="403"/>
      <c r="BA19" s="403"/>
      <c r="BB19" s="403"/>
      <c r="BC19" s="403"/>
      <c r="BD19" s="403"/>
      <c r="BE19" s="403"/>
      <c r="BF19" s="403"/>
      <c r="BG19" s="403"/>
      <c r="BH19" s="403"/>
      <c r="BI19" s="403"/>
      <c r="BJ19" s="403"/>
      <c r="BK19" s="403"/>
      <c r="BL19" s="403"/>
      <c r="BM19" s="403"/>
      <c r="BN19" s="403"/>
      <c r="BO19" s="403"/>
      <c r="BP19" s="403"/>
      <c r="BQ19" s="403"/>
      <c r="BR19" s="403"/>
      <c r="BS19" s="403"/>
      <c r="BT19" s="403"/>
      <c r="BU19" s="403"/>
      <c r="BV19" s="403"/>
      <c r="BW19" s="403"/>
      <c r="BX19" s="403"/>
      <c r="BY19" s="403"/>
      <c r="BZ19" s="403"/>
      <c r="CA19" s="403"/>
      <c r="CB19" s="403"/>
      <c r="CC19" s="403"/>
      <c r="CD19" s="403"/>
      <c r="CE19" s="403"/>
      <c r="CF19" s="403"/>
      <c r="CG19" s="403"/>
      <c r="CH19" s="403"/>
      <c r="CI19" s="403"/>
      <c r="CJ19" s="403"/>
      <c r="CK19" s="403"/>
      <c r="CL19" s="403"/>
      <c r="CM19" s="403"/>
      <c r="CN19" s="403"/>
      <c r="CO19" s="403"/>
      <c r="CP19" s="403"/>
      <c r="CQ19" s="403"/>
      <c r="CR19" s="403"/>
      <c r="CS19" s="403"/>
      <c r="CT19" s="403"/>
      <c r="CU19" s="403"/>
      <c r="CV19" s="403"/>
      <c r="CW19" s="403"/>
      <c r="CX19" s="403"/>
      <c r="CY19" s="403"/>
      <c r="CZ19" s="403"/>
      <c r="DA19" s="403"/>
      <c r="DB19" s="403"/>
      <c r="DC19" s="403"/>
      <c r="DD19" s="403"/>
      <c r="DE19" s="403"/>
      <c r="DF19" s="403"/>
      <c r="DG19" s="403"/>
      <c r="DH19" s="403"/>
      <c r="DI19" s="403"/>
      <c r="DJ19" s="403"/>
      <c r="DK19" s="403"/>
      <c r="DL19" s="403"/>
      <c r="DM19" s="403"/>
      <c r="DN19" s="403"/>
      <c r="DO19" s="403"/>
      <c r="DP19" s="403"/>
      <c r="DQ19" s="403"/>
      <c r="DR19" s="403"/>
      <c r="DS19" s="403"/>
      <c r="DT19" s="403"/>
      <c r="DU19" s="403"/>
      <c r="DV19" s="403"/>
      <c r="DW19" s="403"/>
      <c r="DX19" s="403"/>
      <c r="DY19" s="403"/>
      <c r="DZ19" s="403"/>
      <c r="EA19" s="403"/>
      <c r="EB19" s="390"/>
    </row>
    <row r="20" spans="1:132" s="2" customFormat="1" ht="15.75" thickBot="1" x14ac:dyDescent="0.3">
      <c r="B20" s="479"/>
      <c r="C20" s="388"/>
      <c r="D20" s="474"/>
      <c r="E20" s="388"/>
      <c r="F20" s="461"/>
      <c r="G20" s="367"/>
      <c r="H20" s="443"/>
      <c r="I20" s="389"/>
      <c r="J20" s="423"/>
      <c r="K20" s="368"/>
      <c r="L20" s="411"/>
      <c r="M20" s="403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3"/>
      <c r="AQ20" s="403"/>
      <c r="AR20" s="403"/>
      <c r="AS20" s="403"/>
      <c r="AT20" s="403"/>
      <c r="AU20" s="403"/>
      <c r="AV20" s="403"/>
      <c r="AW20" s="403"/>
      <c r="AX20" s="403"/>
      <c r="AY20" s="403"/>
      <c r="AZ20" s="403"/>
      <c r="BA20" s="403"/>
      <c r="BB20" s="403"/>
      <c r="BC20" s="403"/>
      <c r="BD20" s="403"/>
      <c r="BE20" s="403"/>
      <c r="BF20" s="403"/>
      <c r="BG20" s="403"/>
      <c r="BH20" s="403"/>
      <c r="BI20" s="403"/>
      <c r="BJ20" s="403"/>
      <c r="BK20" s="403"/>
      <c r="BL20" s="403"/>
      <c r="BM20" s="403"/>
      <c r="BN20" s="403"/>
      <c r="BO20" s="403"/>
      <c r="BP20" s="403"/>
      <c r="BQ20" s="403"/>
      <c r="BR20" s="403"/>
      <c r="BS20" s="403"/>
      <c r="BT20" s="403"/>
      <c r="BU20" s="403"/>
      <c r="BV20" s="403"/>
      <c r="BW20" s="403"/>
      <c r="BX20" s="403"/>
      <c r="BY20" s="403"/>
      <c r="BZ20" s="403"/>
      <c r="CA20" s="403"/>
      <c r="CB20" s="403"/>
      <c r="CC20" s="403"/>
      <c r="CD20" s="403"/>
      <c r="CE20" s="403"/>
      <c r="CF20" s="403"/>
      <c r="CG20" s="403"/>
      <c r="CH20" s="403"/>
      <c r="CI20" s="403"/>
      <c r="CJ20" s="403"/>
      <c r="CK20" s="403"/>
      <c r="CL20" s="403"/>
      <c r="CM20" s="403"/>
      <c r="CN20" s="403"/>
      <c r="CO20" s="403"/>
      <c r="CP20" s="403"/>
      <c r="CQ20" s="403"/>
      <c r="CR20" s="403"/>
      <c r="CS20" s="403"/>
      <c r="CT20" s="403"/>
      <c r="CU20" s="403"/>
      <c r="CV20" s="403"/>
      <c r="CW20" s="403"/>
      <c r="CX20" s="403"/>
      <c r="CY20" s="403"/>
      <c r="CZ20" s="403"/>
      <c r="DA20" s="403"/>
      <c r="DB20" s="403"/>
      <c r="DC20" s="403"/>
      <c r="DD20" s="403"/>
      <c r="DE20" s="403"/>
      <c r="DF20" s="403"/>
      <c r="DG20" s="403"/>
      <c r="DH20" s="403"/>
      <c r="DI20" s="403"/>
      <c r="DJ20" s="403"/>
      <c r="DK20" s="403"/>
      <c r="DL20" s="403"/>
      <c r="DM20" s="403"/>
      <c r="DN20" s="403"/>
      <c r="DO20" s="403"/>
      <c r="DP20" s="403"/>
      <c r="DQ20" s="403"/>
      <c r="DR20" s="403"/>
      <c r="DS20" s="403"/>
      <c r="DT20" s="403"/>
      <c r="DU20" s="403"/>
      <c r="DV20" s="403"/>
      <c r="DW20" s="403"/>
      <c r="DX20" s="403"/>
      <c r="DY20" s="403"/>
      <c r="DZ20" s="403"/>
      <c r="EA20" s="403"/>
      <c r="EB20" s="403"/>
    </row>
    <row r="21" spans="1:132" s="335" customFormat="1" ht="15.75" thickBot="1" x14ac:dyDescent="0.3">
      <c r="A21" s="2"/>
      <c r="B21" s="476" t="s">
        <v>2187</v>
      </c>
      <c r="C21" s="336"/>
      <c r="D21" s="470"/>
      <c r="E21" s="463"/>
      <c r="F21" s="458" t="s">
        <v>2232</v>
      </c>
      <c r="G21" s="365"/>
      <c r="H21" s="437"/>
      <c r="I21" s="428"/>
      <c r="J21" s="419"/>
      <c r="K21" s="366"/>
      <c r="L21" s="408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3"/>
      <c r="AQ21" s="403"/>
      <c r="AR21" s="403"/>
      <c r="AS21" s="403"/>
      <c r="AT21" s="403"/>
      <c r="AU21" s="403"/>
      <c r="AV21" s="403"/>
      <c r="AW21" s="403"/>
      <c r="AX21" s="403"/>
      <c r="AY21" s="403"/>
      <c r="AZ21" s="403"/>
      <c r="BA21" s="403"/>
      <c r="BB21" s="403"/>
      <c r="BC21" s="403"/>
      <c r="BD21" s="403"/>
      <c r="BE21" s="403"/>
      <c r="BF21" s="403"/>
      <c r="BG21" s="403"/>
      <c r="BH21" s="403"/>
      <c r="BI21" s="403"/>
      <c r="BJ21" s="403"/>
      <c r="BK21" s="403"/>
      <c r="BL21" s="403"/>
      <c r="BM21" s="403"/>
      <c r="BN21" s="403"/>
      <c r="BO21" s="403"/>
      <c r="BP21" s="403"/>
      <c r="BQ21" s="403"/>
      <c r="BR21" s="403"/>
      <c r="BS21" s="403"/>
      <c r="BT21" s="403"/>
      <c r="BU21" s="403"/>
      <c r="BV21" s="403"/>
      <c r="BW21" s="403"/>
      <c r="BX21" s="403"/>
      <c r="BY21" s="403"/>
      <c r="BZ21" s="403"/>
      <c r="CA21" s="403"/>
      <c r="CB21" s="403"/>
      <c r="CC21" s="403"/>
      <c r="CD21" s="403"/>
      <c r="CE21" s="403"/>
      <c r="CF21" s="403"/>
      <c r="CG21" s="403"/>
      <c r="CH21" s="403"/>
      <c r="CI21" s="403"/>
      <c r="CJ21" s="403"/>
      <c r="CK21" s="403"/>
      <c r="CL21" s="403"/>
      <c r="CM21" s="403"/>
      <c r="CN21" s="403"/>
      <c r="CO21" s="403"/>
      <c r="CP21" s="403"/>
      <c r="CQ21" s="403"/>
      <c r="CR21" s="403"/>
      <c r="CS21" s="403"/>
      <c r="CT21" s="403"/>
      <c r="CU21" s="403"/>
      <c r="CV21" s="403"/>
      <c r="CW21" s="403"/>
      <c r="CX21" s="403"/>
      <c r="CY21" s="403"/>
      <c r="CZ21" s="403"/>
      <c r="DA21" s="403"/>
      <c r="DB21" s="403"/>
      <c r="DC21" s="403"/>
      <c r="DD21" s="403"/>
      <c r="DE21" s="403"/>
      <c r="DF21" s="403"/>
      <c r="DG21" s="403"/>
      <c r="DH21" s="403"/>
      <c r="DI21" s="403"/>
      <c r="DJ21" s="403"/>
      <c r="DK21" s="403"/>
      <c r="DL21" s="403"/>
      <c r="DM21" s="403"/>
      <c r="DN21" s="403"/>
      <c r="DO21" s="403"/>
      <c r="DP21" s="403"/>
      <c r="DQ21" s="403"/>
      <c r="DR21" s="403"/>
      <c r="DS21" s="403"/>
      <c r="DT21" s="403"/>
      <c r="DU21" s="403"/>
      <c r="DV21" s="403"/>
      <c r="DW21" s="403"/>
      <c r="DX21" s="403"/>
      <c r="DY21" s="403"/>
      <c r="DZ21" s="403"/>
      <c r="EA21" s="403"/>
      <c r="EB21" s="406"/>
    </row>
    <row r="22" spans="1:132" s="378" customFormat="1" x14ac:dyDescent="0.25">
      <c r="A22" s="2"/>
      <c r="B22" s="480" t="s">
        <v>3</v>
      </c>
      <c r="C22" s="464"/>
      <c r="D22" s="471"/>
      <c r="E22" s="464"/>
      <c r="F22" s="459"/>
      <c r="G22" s="452"/>
      <c r="H22" s="446"/>
      <c r="I22" s="434"/>
      <c r="J22" s="485"/>
      <c r="K22" s="416"/>
      <c r="L22" s="412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3"/>
      <c r="AQ22" s="403"/>
      <c r="AR22" s="403"/>
      <c r="AS22" s="403"/>
      <c r="AT22" s="403"/>
      <c r="AU22" s="403"/>
      <c r="AV22" s="403"/>
      <c r="AW22" s="403"/>
      <c r="AX22" s="403"/>
      <c r="AY22" s="403"/>
      <c r="AZ22" s="403"/>
      <c r="BA22" s="403"/>
      <c r="BB22" s="403"/>
      <c r="BC22" s="403"/>
      <c r="BD22" s="403"/>
      <c r="BE22" s="403"/>
      <c r="BF22" s="403"/>
      <c r="BG22" s="403"/>
      <c r="BH22" s="403"/>
      <c r="BI22" s="403"/>
      <c r="BJ22" s="403"/>
      <c r="BK22" s="403"/>
      <c r="BL22" s="403"/>
      <c r="BM22" s="403"/>
      <c r="BN22" s="403"/>
      <c r="BO22" s="403"/>
      <c r="BP22" s="403"/>
      <c r="BQ22" s="403"/>
      <c r="BR22" s="403"/>
      <c r="BS22" s="403"/>
      <c r="BT22" s="403"/>
      <c r="BU22" s="403"/>
      <c r="BV22" s="403"/>
      <c r="BW22" s="403"/>
      <c r="BX22" s="403"/>
      <c r="BY22" s="403"/>
      <c r="BZ22" s="403"/>
      <c r="CA22" s="403"/>
      <c r="CB22" s="403"/>
      <c r="CC22" s="403"/>
      <c r="CD22" s="403"/>
      <c r="CE22" s="403"/>
      <c r="CF22" s="403"/>
      <c r="CG22" s="403"/>
      <c r="CH22" s="403"/>
      <c r="CI22" s="403"/>
      <c r="CJ22" s="403"/>
      <c r="CK22" s="403"/>
      <c r="CL22" s="403"/>
      <c r="CM22" s="403"/>
      <c r="CN22" s="403"/>
      <c r="CO22" s="403"/>
      <c r="CP22" s="403"/>
      <c r="CQ22" s="403"/>
      <c r="CR22" s="403"/>
      <c r="CS22" s="403"/>
      <c r="CT22" s="403"/>
      <c r="CU22" s="403"/>
      <c r="CV22" s="403"/>
      <c r="CW22" s="403"/>
      <c r="CX22" s="403"/>
      <c r="CY22" s="403"/>
      <c r="CZ22" s="403"/>
      <c r="DA22" s="403"/>
      <c r="DB22" s="403"/>
      <c r="DC22" s="403"/>
      <c r="DD22" s="403"/>
      <c r="DE22" s="403"/>
      <c r="DF22" s="403"/>
      <c r="DG22" s="403"/>
      <c r="DH22" s="403"/>
      <c r="DI22" s="403"/>
      <c r="DJ22" s="403"/>
      <c r="DK22" s="403"/>
      <c r="DL22" s="403"/>
      <c r="DM22" s="403"/>
      <c r="DN22" s="403"/>
      <c r="DO22" s="403"/>
      <c r="DP22" s="403"/>
      <c r="DQ22" s="403"/>
      <c r="DR22" s="403"/>
      <c r="DS22" s="403"/>
      <c r="DT22" s="403"/>
      <c r="DU22" s="403"/>
      <c r="DV22" s="403"/>
      <c r="DW22" s="403"/>
      <c r="DX22" s="403"/>
      <c r="DY22" s="403"/>
      <c r="DZ22" s="403"/>
      <c r="EA22" s="403"/>
      <c r="EB22" s="390"/>
    </row>
    <row r="23" spans="1:132" s="378" customFormat="1" ht="15.75" thickBot="1" x14ac:dyDescent="0.3">
      <c r="A23" s="2"/>
      <c r="B23" s="481" t="s">
        <v>2203</v>
      </c>
      <c r="C23" s="468"/>
      <c r="D23" s="475"/>
      <c r="E23" s="468"/>
      <c r="F23" s="413"/>
      <c r="G23" s="456"/>
      <c r="H23" s="447"/>
      <c r="I23" s="435"/>
      <c r="J23" s="413"/>
      <c r="K23" s="417"/>
      <c r="L23" s="41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3"/>
      <c r="AQ23" s="403"/>
      <c r="AR23" s="403"/>
      <c r="AS23" s="403"/>
      <c r="AT23" s="403"/>
      <c r="AU23" s="403"/>
      <c r="AV23" s="403"/>
      <c r="AW23" s="403"/>
      <c r="AX23" s="403"/>
      <c r="AY23" s="403"/>
      <c r="AZ23" s="403"/>
      <c r="BA23" s="403"/>
      <c r="BB23" s="403"/>
      <c r="BC23" s="403"/>
      <c r="BD23" s="403"/>
      <c r="BE23" s="403"/>
      <c r="BF23" s="403"/>
      <c r="BG23" s="403"/>
      <c r="BH23" s="403"/>
      <c r="BI23" s="403"/>
      <c r="BJ23" s="403"/>
      <c r="BK23" s="403"/>
      <c r="BL23" s="403"/>
      <c r="BM23" s="403"/>
      <c r="BN23" s="403"/>
      <c r="BO23" s="403"/>
      <c r="BP23" s="403"/>
      <c r="BQ23" s="403"/>
      <c r="BR23" s="403"/>
      <c r="BS23" s="403"/>
      <c r="BT23" s="403"/>
      <c r="BU23" s="403"/>
      <c r="BV23" s="403"/>
      <c r="BW23" s="403"/>
      <c r="BX23" s="403"/>
      <c r="BY23" s="403"/>
      <c r="BZ23" s="403"/>
      <c r="CA23" s="403"/>
      <c r="CB23" s="403"/>
      <c r="CC23" s="403"/>
      <c r="CD23" s="403"/>
      <c r="CE23" s="403"/>
      <c r="CF23" s="403"/>
      <c r="CG23" s="403"/>
      <c r="CH23" s="403"/>
      <c r="CI23" s="403"/>
      <c r="CJ23" s="403"/>
      <c r="CK23" s="403"/>
      <c r="CL23" s="403"/>
      <c r="CM23" s="403"/>
      <c r="CN23" s="403"/>
      <c r="CO23" s="403"/>
      <c r="CP23" s="403"/>
      <c r="CQ23" s="403"/>
      <c r="CR23" s="403"/>
      <c r="CS23" s="403"/>
      <c r="CT23" s="403"/>
      <c r="CU23" s="403"/>
      <c r="CV23" s="403"/>
      <c r="CW23" s="403"/>
      <c r="CX23" s="403"/>
      <c r="CY23" s="403"/>
      <c r="CZ23" s="403"/>
      <c r="DA23" s="403"/>
      <c r="DB23" s="403"/>
      <c r="DC23" s="403"/>
      <c r="DD23" s="403"/>
      <c r="DE23" s="403"/>
      <c r="DF23" s="403"/>
      <c r="DG23" s="403"/>
      <c r="DH23" s="403"/>
      <c r="DI23" s="403"/>
      <c r="DJ23" s="403"/>
      <c r="DK23" s="403"/>
      <c r="DL23" s="403"/>
      <c r="DM23" s="403"/>
      <c r="DN23" s="403"/>
      <c r="DO23" s="403"/>
      <c r="DP23" s="403"/>
      <c r="DQ23" s="403"/>
      <c r="DR23" s="403"/>
      <c r="DS23" s="403"/>
      <c r="DT23" s="403"/>
      <c r="DU23" s="403"/>
      <c r="DV23" s="403"/>
      <c r="DW23" s="403"/>
      <c r="DX23" s="403"/>
      <c r="DY23" s="403"/>
      <c r="DZ23" s="403"/>
      <c r="EA23" s="403"/>
      <c r="EB23" s="390"/>
    </row>
    <row r="24" spans="1:132" ht="15.75" thickBot="1" x14ac:dyDescent="0.3">
      <c r="B24" s="489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  <c r="AI24" s="406"/>
      <c r="AJ24" s="406"/>
      <c r="AK24" s="406"/>
      <c r="AL24" s="406"/>
      <c r="AM24" s="406"/>
      <c r="AN24" s="406"/>
      <c r="AO24" s="406"/>
      <c r="AP24" s="406"/>
      <c r="AQ24" s="406"/>
      <c r="AR24" s="406"/>
      <c r="AS24" s="406"/>
      <c r="AT24" s="406"/>
      <c r="AU24" s="406"/>
      <c r="AV24" s="406"/>
      <c r="AW24" s="406"/>
      <c r="AX24" s="406"/>
      <c r="AY24" s="406"/>
      <c r="AZ24" s="406"/>
      <c r="BA24" s="406"/>
      <c r="BB24" s="406"/>
      <c r="BC24" s="406"/>
      <c r="BD24" s="406"/>
      <c r="BE24" s="406"/>
      <c r="BF24" s="406"/>
      <c r="BG24" s="406"/>
      <c r="BH24" s="406"/>
      <c r="BI24" s="406"/>
      <c r="BJ24" s="406"/>
      <c r="BK24" s="406"/>
      <c r="BL24" s="406"/>
      <c r="BM24" s="406"/>
      <c r="BN24" s="406"/>
      <c r="BO24" s="406"/>
      <c r="BP24" s="406"/>
      <c r="BQ24" s="406"/>
      <c r="BR24" s="406"/>
      <c r="BS24" s="406"/>
      <c r="BT24" s="406"/>
      <c r="BU24" s="406"/>
      <c r="BV24" s="406"/>
      <c r="BW24" s="406"/>
      <c r="BX24" s="406"/>
      <c r="BY24" s="406"/>
      <c r="BZ24" s="406"/>
      <c r="CA24" s="406"/>
      <c r="CB24" s="406"/>
      <c r="CC24" s="406"/>
      <c r="CD24" s="406"/>
      <c r="CE24" s="406"/>
      <c r="CF24" s="406"/>
      <c r="CG24" s="406"/>
      <c r="CH24" s="406"/>
      <c r="CI24" s="406"/>
      <c r="CJ24" s="406"/>
      <c r="CK24" s="406"/>
      <c r="CL24" s="406"/>
      <c r="CM24" s="406"/>
      <c r="CN24" s="406"/>
      <c r="CO24" s="406"/>
      <c r="CP24" s="406"/>
      <c r="CQ24" s="406"/>
      <c r="CR24" s="406"/>
      <c r="CS24" s="406"/>
      <c r="CT24" s="406"/>
      <c r="CU24" s="406"/>
      <c r="CV24" s="406"/>
      <c r="CW24" s="406"/>
      <c r="CX24" s="406"/>
      <c r="CY24" s="406"/>
      <c r="CZ24" s="406"/>
      <c r="DA24" s="406"/>
      <c r="DB24" s="406"/>
      <c r="DC24" s="406"/>
      <c r="DD24" s="406"/>
      <c r="DE24" s="406"/>
      <c r="DF24" s="406"/>
      <c r="DG24" s="406"/>
      <c r="DH24" s="406"/>
      <c r="DI24" s="406"/>
      <c r="DJ24" s="406"/>
      <c r="DK24" s="406"/>
      <c r="DL24" s="406"/>
      <c r="DM24" s="406"/>
      <c r="DN24" s="406"/>
      <c r="DO24" s="406"/>
      <c r="DP24" s="406"/>
      <c r="DQ24" s="406"/>
      <c r="DR24" s="406"/>
      <c r="DS24" s="406"/>
      <c r="DT24" s="406"/>
      <c r="DU24" s="406"/>
      <c r="DV24" s="406"/>
      <c r="DW24" s="406"/>
      <c r="DX24" s="406"/>
      <c r="DY24" s="406"/>
      <c r="DZ24" s="406"/>
      <c r="EA24" s="406"/>
      <c r="EB24" s="406"/>
    </row>
    <row r="25" spans="1:132" s="335" customFormat="1" ht="15.75" thickBot="1" x14ac:dyDescent="0.3">
      <c r="A25" s="2"/>
      <c r="B25" s="476" t="s">
        <v>2250</v>
      </c>
      <c r="C25" s="336"/>
      <c r="D25" s="470"/>
      <c r="E25" s="463"/>
      <c r="F25" s="458" t="s">
        <v>2232</v>
      </c>
      <c r="G25" s="365"/>
      <c r="H25" s="437"/>
      <c r="I25" s="428"/>
      <c r="J25" s="419"/>
      <c r="K25" s="366"/>
      <c r="L25" s="408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3"/>
      <c r="AS25" s="403"/>
      <c r="AT25" s="403"/>
      <c r="AU25" s="403"/>
      <c r="AV25" s="403"/>
      <c r="AW25" s="403"/>
      <c r="AX25" s="403"/>
      <c r="AY25" s="403"/>
      <c r="AZ25" s="403"/>
      <c r="BA25" s="403"/>
      <c r="BB25" s="403"/>
      <c r="BC25" s="403"/>
      <c r="BD25" s="403"/>
      <c r="BE25" s="403"/>
      <c r="BF25" s="403"/>
      <c r="BG25" s="403"/>
      <c r="BH25" s="403"/>
      <c r="BI25" s="403"/>
      <c r="BJ25" s="403"/>
      <c r="BK25" s="403"/>
      <c r="BL25" s="403"/>
      <c r="BM25" s="403"/>
      <c r="BN25" s="403"/>
      <c r="BO25" s="403"/>
      <c r="BP25" s="403"/>
      <c r="BQ25" s="403"/>
      <c r="BR25" s="403"/>
      <c r="BS25" s="403"/>
      <c r="BT25" s="403"/>
      <c r="BU25" s="403"/>
      <c r="BV25" s="403"/>
      <c r="BW25" s="403"/>
      <c r="BX25" s="403"/>
      <c r="BY25" s="403"/>
      <c r="BZ25" s="403"/>
      <c r="CA25" s="403"/>
      <c r="CB25" s="403"/>
      <c r="CC25" s="403"/>
      <c r="CD25" s="403"/>
      <c r="CE25" s="403"/>
      <c r="CF25" s="403"/>
      <c r="CG25" s="403"/>
      <c r="CH25" s="403"/>
      <c r="CI25" s="403"/>
      <c r="CJ25" s="403"/>
      <c r="CK25" s="403"/>
      <c r="CL25" s="403"/>
      <c r="CM25" s="403"/>
      <c r="CN25" s="403"/>
      <c r="CO25" s="403"/>
      <c r="CP25" s="403"/>
      <c r="CQ25" s="403"/>
      <c r="CR25" s="403"/>
      <c r="CS25" s="403"/>
      <c r="CT25" s="403"/>
      <c r="CU25" s="403"/>
      <c r="CV25" s="403"/>
      <c r="CW25" s="403"/>
      <c r="CX25" s="403"/>
      <c r="CY25" s="403"/>
      <c r="CZ25" s="403"/>
      <c r="DA25" s="403"/>
      <c r="DB25" s="403"/>
      <c r="DC25" s="403"/>
      <c r="DD25" s="403"/>
      <c r="DE25" s="403"/>
      <c r="DF25" s="403"/>
      <c r="DG25" s="403"/>
      <c r="DH25" s="403"/>
      <c r="DI25" s="403"/>
      <c r="DJ25" s="403"/>
      <c r="DK25" s="403"/>
      <c r="DL25" s="403"/>
      <c r="DM25" s="403"/>
      <c r="DN25" s="403"/>
      <c r="DO25" s="403"/>
      <c r="DP25" s="403"/>
      <c r="DQ25" s="403"/>
      <c r="DR25" s="403"/>
      <c r="DS25" s="403"/>
      <c r="DT25" s="403"/>
      <c r="DU25" s="403"/>
      <c r="DV25" s="403"/>
      <c r="DW25" s="403"/>
      <c r="DX25" s="403"/>
      <c r="DY25" s="403"/>
      <c r="DZ25" s="403"/>
      <c r="EA25" s="403"/>
      <c r="EB25" s="406"/>
    </row>
    <row r="26" spans="1:132" s="378" customFormat="1" ht="15.75" thickBot="1" x14ac:dyDescent="0.3">
      <c r="A26" s="2"/>
      <c r="B26" s="481" t="s">
        <v>2248</v>
      </c>
      <c r="C26" s="468"/>
      <c r="D26" s="475"/>
      <c r="E26" s="468"/>
      <c r="F26" s="486"/>
      <c r="G26" s="435"/>
      <c r="H26" s="486"/>
      <c r="I26" s="435"/>
      <c r="J26" s="484"/>
      <c r="K26" s="417"/>
      <c r="L26" s="41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3"/>
      <c r="AQ26" s="403"/>
      <c r="AR26" s="403"/>
      <c r="AS26" s="403"/>
      <c r="AT26" s="403"/>
      <c r="AU26" s="403"/>
      <c r="AV26" s="403"/>
      <c r="AW26" s="403"/>
      <c r="AX26" s="403"/>
      <c r="AY26" s="403"/>
      <c r="AZ26" s="403"/>
      <c r="BA26" s="403"/>
      <c r="BB26" s="403"/>
      <c r="BC26" s="403"/>
      <c r="BD26" s="403"/>
      <c r="BE26" s="403"/>
      <c r="BF26" s="403"/>
      <c r="BG26" s="403"/>
      <c r="BH26" s="403"/>
      <c r="BI26" s="403"/>
      <c r="BJ26" s="403"/>
      <c r="BK26" s="403"/>
      <c r="BL26" s="403"/>
      <c r="BM26" s="403"/>
      <c r="BN26" s="403"/>
      <c r="BO26" s="403"/>
      <c r="BP26" s="403"/>
      <c r="BQ26" s="403"/>
      <c r="BR26" s="403"/>
      <c r="BS26" s="403"/>
      <c r="BT26" s="403"/>
      <c r="BU26" s="403"/>
      <c r="BV26" s="403"/>
      <c r="BW26" s="403"/>
      <c r="BX26" s="403"/>
      <c r="BY26" s="403"/>
      <c r="BZ26" s="403"/>
      <c r="CA26" s="403"/>
      <c r="CB26" s="403"/>
      <c r="CC26" s="403"/>
      <c r="CD26" s="403"/>
      <c r="CE26" s="403"/>
      <c r="CF26" s="403"/>
      <c r="CG26" s="403"/>
      <c r="CH26" s="403"/>
      <c r="CI26" s="403"/>
      <c r="CJ26" s="403"/>
      <c r="CK26" s="403"/>
      <c r="CL26" s="403"/>
      <c r="CM26" s="403"/>
      <c r="CN26" s="403"/>
      <c r="CO26" s="403"/>
      <c r="CP26" s="403"/>
      <c r="CQ26" s="403"/>
      <c r="CR26" s="403"/>
      <c r="CS26" s="403"/>
      <c r="CT26" s="403"/>
      <c r="CU26" s="403"/>
      <c r="CV26" s="403"/>
      <c r="CW26" s="403"/>
      <c r="CX26" s="403"/>
      <c r="CY26" s="403"/>
      <c r="CZ26" s="403"/>
      <c r="DA26" s="403"/>
      <c r="DB26" s="403"/>
      <c r="DC26" s="403"/>
      <c r="DD26" s="403"/>
      <c r="DE26" s="403"/>
      <c r="DF26" s="403"/>
      <c r="DG26" s="403"/>
      <c r="DH26" s="403"/>
      <c r="DI26" s="403"/>
      <c r="DJ26" s="403"/>
      <c r="DK26" s="403"/>
      <c r="DL26" s="403"/>
      <c r="DM26" s="403"/>
      <c r="DN26" s="403"/>
      <c r="DO26" s="403"/>
      <c r="DP26" s="403"/>
      <c r="DQ26" s="403"/>
      <c r="DR26" s="403"/>
      <c r="DS26" s="403"/>
      <c r="DT26" s="403"/>
      <c r="DU26" s="403"/>
      <c r="DV26" s="403"/>
      <c r="DW26" s="403"/>
      <c r="DX26" s="403"/>
      <c r="DY26" s="403"/>
      <c r="DZ26" s="403"/>
      <c r="EA26" s="403"/>
      <c r="EB26" s="390"/>
    </row>
    <row r="27" spans="1:132" x14ac:dyDescent="0.25">
      <c r="M27" s="406"/>
      <c r="N27" s="406"/>
      <c r="O27" s="406"/>
      <c r="P27" s="406"/>
      <c r="Q27" s="406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6"/>
      <c r="BB27" s="406"/>
      <c r="BC27" s="406"/>
      <c r="BD27" s="406"/>
      <c r="BE27" s="406"/>
      <c r="BF27" s="406"/>
      <c r="BG27" s="406"/>
      <c r="BH27" s="406"/>
      <c r="BI27" s="406"/>
      <c r="BJ27" s="406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406"/>
      <c r="BV27" s="406"/>
      <c r="BW27" s="406"/>
      <c r="BX27" s="406"/>
      <c r="BY27" s="406"/>
      <c r="BZ27" s="406"/>
      <c r="CA27" s="406"/>
      <c r="CB27" s="406"/>
      <c r="CC27" s="406"/>
      <c r="CD27" s="406"/>
      <c r="CE27" s="406"/>
      <c r="CF27" s="406"/>
      <c r="CG27" s="406"/>
      <c r="CH27" s="406"/>
      <c r="CI27" s="406"/>
      <c r="CJ27" s="406"/>
      <c r="CK27" s="406"/>
      <c r="CL27" s="406"/>
      <c r="CM27" s="406"/>
      <c r="CN27" s="406"/>
      <c r="CO27" s="406"/>
      <c r="CP27" s="406"/>
      <c r="CQ27" s="406"/>
      <c r="CR27" s="406"/>
      <c r="CS27" s="406"/>
      <c r="CT27" s="406"/>
      <c r="CU27" s="406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406"/>
      <c r="DI27" s="406"/>
      <c r="DJ27" s="406"/>
      <c r="DK27" s="406"/>
      <c r="DL27" s="406"/>
      <c r="DM27" s="406"/>
      <c r="DN27" s="406"/>
      <c r="DO27" s="406"/>
      <c r="DP27" s="406"/>
      <c r="DQ27" s="406"/>
      <c r="DR27" s="406"/>
      <c r="DS27" s="406"/>
      <c r="DT27" s="406"/>
      <c r="DU27" s="406"/>
      <c r="DV27" s="406"/>
      <c r="DW27" s="406"/>
      <c r="DX27" s="406"/>
      <c r="DY27" s="406"/>
      <c r="DZ27" s="406"/>
      <c r="EA27" s="406"/>
      <c r="EB27" s="406"/>
    </row>
    <row r="28" spans="1:132" x14ac:dyDescent="0.25">
      <c r="M28" s="406"/>
      <c r="N28" s="406"/>
      <c r="O28" s="406"/>
      <c r="P28" s="406"/>
      <c r="Q28" s="406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6"/>
      <c r="AF28" s="406"/>
      <c r="AG28" s="406"/>
      <c r="AH28" s="406"/>
      <c r="AI28" s="406"/>
      <c r="AJ28" s="406"/>
      <c r="AK28" s="406"/>
      <c r="AL28" s="406"/>
      <c r="AM28" s="406"/>
      <c r="AN28" s="406"/>
      <c r="AO28" s="406"/>
      <c r="AP28" s="406"/>
      <c r="AQ28" s="406"/>
      <c r="AR28" s="406"/>
      <c r="AS28" s="406"/>
      <c r="AT28" s="406"/>
      <c r="AU28" s="406"/>
      <c r="AV28" s="406"/>
      <c r="AW28" s="406"/>
      <c r="AX28" s="406"/>
      <c r="AY28" s="406"/>
      <c r="AZ28" s="406"/>
      <c r="BA28" s="406"/>
      <c r="BB28" s="406"/>
      <c r="BC28" s="406"/>
      <c r="BD28" s="406"/>
      <c r="BE28" s="406"/>
      <c r="BF28" s="406"/>
      <c r="BG28" s="406"/>
      <c r="BH28" s="406"/>
      <c r="BI28" s="406"/>
      <c r="BJ28" s="406"/>
      <c r="BK28" s="406"/>
      <c r="BL28" s="406"/>
      <c r="BM28" s="406"/>
      <c r="BN28" s="406"/>
      <c r="BO28" s="406"/>
      <c r="BP28" s="406"/>
      <c r="BQ28" s="406"/>
      <c r="BR28" s="406"/>
      <c r="BS28" s="406"/>
      <c r="BT28" s="406"/>
      <c r="BU28" s="406"/>
      <c r="BV28" s="406"/>
      <c r="BW28" s="406"/>
      <c r="BX28" s="406"/>
      <c r="BY28" s="406"/>
      <c r="BZ28" s="406"/>
      <c r="CA28" s="406"/>
      <c r="CB28" s="406"/>
      <c r="CC28" s="406"/>
      <c r="CD28" s="406"/>
      <c r="CE28" s="406"/>
      <c r="CF28" s="406"/>
      <c r="CG28" s="406"/>
      <c r="CH28" s="406"/>
      <c r="CI28" s="406"/>
      <c r="CJ28" s="406"/>
      <c r="CK28" s="406"/>
      <c r="CL28" s="406"/>
      <c r="CM28" s="406"/>
      <c r="CN28" s="406"/>
      <c r="CO28" s="406"/>
      <c r="CP28" s="406"/>
      <c r="CQ28" s="406"/>
      <c r="CR28" s="406"/>
      <c r="CS28" s="406"/>
      <c r="CT28" s="406"/>
      <c r="CU28" s="406"/>
      <c r="CV28" s="406"/>
      <c r="CW28" s="406"/>
      <c r="CX28" s="406"/>
      <c r="CY28" s="406"/>
      <c r="CZ28" s="406"/>
      <c r="DA28" s="406"/>
      <c r="DB28" s="406"/>
      <c r="DC28" s="406"/>
      <c r="DD28" s="406"/>
      <c r="DE28" s="406"/>
      <c r="DF28" s="406"/>
      <c r="DG28" s="406"/>
      <c r="DH28" s="406"/>
      <c r="DI28" s="406"/>
      <c r="DJ28" s="406"/>
      <c r="DK28" s="406"/>
      <c r="DL28" s="406"/>
      <c r="DM28" s="406"/>
      <c r="DN28" s="406"/>
      <c r="DO28" s="406"/>
      <c r="DP28" s="406"/>
      <c r="DQ28" s="406"/>
      <c r="DR28" s="406"/>
      <c r="DS28" s="406"/>
      <c r="DT28" s="406"/>
      <c r="DU28" s="406"/>
      <c r="DV28" s="406"/>
      <c r="DW28" s="406"/>
      <c r="DX28" s="406"/>
      <c r="DY28" s="406"/>
      <c r="DZ28" s="406"/>
      <c r="EA28" s="406"/>
      <c r="EB28" s="406"/>
    </row>
    <row r="29" spans="1:132" x14ac:dyDescent="0.25">
      <c r="H29" s="392"/>
      <c r="M29" s="406"/>
      <c r="N29" s="406"/>
      <c r="O29" s="406"/>
      <c r="P29" s="406"/>
      <c r="Q29" s="406"/>
      <c r="R29" s="406"/>
      <c r="S29" s="406"/>
      <c r="T29" s="406"/>
      <c r="U29" s="406"/>
      <c r="V29" s="406"/>
      <c r="W29" s="406"/>
      <c r="X29" s="406"/>
      <c r="Y29" s="406"/>
      <c r="Z29" s="406"/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6"/>
      <c r="AU29" s="406"/>
      <c r="AV29" s="406"/>
      <c r="AW29" s="406"/>
      <c r="AX29" s="406"/>
      <c r="AY29" s="406"/>
      <c r="AZ29" s="406"/>
      <c r="BA29" s="406"/>
      <c r="BB29" s="406"/>
      <c r="BC29" s="406"/>
      <c r="BD29" s="406"/>
      <c r="BE29" s="406"/>
      <c r="BF29" s="406"/>
      <c r="BG29" s="406"/>
      <c r="BH29" s="406"/>
      <c r="BI29" s="406"/>
      <c r="BJ29" s="406"/>
      <c r="BK29" s="406"/>
      <c r="BL29" s="406"/>
      <c r="BM29" s="406"/>
      <c r="BN29" s="406"/>
      <c r="BO29" s="406"/>
      <c r="BP29" s="406"/>
      <c r="BQ29" s="406"/>
      <c r="BR29" s="406"/>
      <c r="BS29" s="406"/>
      <c r="BT29" s="406"/>
      <c r="BU29" s="406"/>
      <c r="BV29" s="406"/>
      <c r="BW29" s="406"/>
      <c r="BX29" s="406"/>
      <c r="BY29" s="406"/>
      <c r="BZ29" s="406"/>
      <c r="CA29" s="406"/>
      <c r="CB29" s="406"/>
      <c r="CC29" s="406"/>
      <c r="CD29" s="406"/>
      <c r="CE29" s="406"/>
      <c r="CF29" s="406"/>
      <c r="CG29" s="406"/>
      <c r="CH29" s="406"/>
      <c r="CI29" s="406"/>
      <c r="CJ29" s="406"/>
      <c r="CK29" s="406"/>
      <c r="CL29" s="406"/>
      <c r="CM29" s="406"/>
      <c r="CN29" s="406"/>
      <c r="CO29" s="406"/>
      <c r="CP29" s="406"/>
      <c r="CQ29" s="406"/>
      <c r="CR29" s="406"/>
      <c r="CS29" s="406"/>
      <c r="CT29" s="406"/>
      <c r="CU29" s="406"/>
      <c r="CV29" s="406"/>
      <c r="CW29" s="406"/>
      <c r="CX29" s="406"/>
      <c r="CY29" s="406"/>
      <c r="CZ29" s="406"/>
      <c r="DA29" s="406"/>
      <c r="DB29" s="406"/>
      <c r="DC29" s="406"/>
      <c r="DD29" s="406"/>
      <c r="DE29" s="406"/>
      <c r="DF29" s="406"/>
      <c r="DG29" s="406"/>
      <c r="DH29" s="406"/>
      <c r="DI29" s="406"/>
      <c r="DJ29" s="406"/>
      <c r="DK29" s="406"/>
      <c r="DL29" s="406"/>
      <c r="DM29" s="406"/>
      <c r="DN29" s="406"/>
      <c r="DO29" s="406"/>
      <c r="DP29" s="406"/>
      <c r="DQ29" s="406"/>
      <c r="DR29" s="406"/>
      <c r="DS29" s="406"/>
      <c r="DT29" s="406"/>
      <c r="DU29" s="406"/>
      <c r="DV29" s="406"/>
      <c r="DW29" s="406"/>
      <c r="DX29" s="406"/>
      <c r="DY29" s="406"/>
      <c r="DZ29" s="406"/>
      <c r="EA29" s="406"/>
      <c r="EB29" s="406"/>
    </row>
    <row r="30" spans="1:132" x14ac:dyDescent="0.25">
      <c r="H30" s="392"/>
      <c r="M30" s="406"/>
      <c r="N30" s="406"/>
      <c r="O30" s="406"/>
      <c r="P30" s="406"/>
      <c r="Q30" s="406"/>
      <c r="R30" s="406"/>
      <c r="S30" s="406"/>
      <c r="T30" s="406"/>
      <c r="U30" s="406"/>
      <c r="V30" s="406"/>
      <c r="W30" s="406"/>
      <c r="X30" s="406"/>
      <c r="Y30" s="406"/>
      <c r="Z30" s="406"/>
      <c r="AA30" s="406"/>
      <c r="AB30" s="406"/>
      <c r="AC30" s="406"/>
      <c r="AD30" s="406"/>
      <c r="AE30" s="406"/>
      <c r="AF30" s="406"/>
      <c r="AG30" s="406"/>
      <c r="AH30" s="406"/>
      <c r="AI30" s="406"/>
      <c r="AJ30" s="406"/>
      <c r="AK30" s="406"/>
      <c r="AL30" s="406"/>
      <c r="AM30" s="406"/>
      <c r="AN30" s="406"/>
      <c r="AO30" s="406"/>
      <c r="AP30" s="406"/>
      <c r="AQ30" s="406"/>
      <c r="AR30" s="406"/>
      <c r="AS30" s="406"/>
      <c r="AT30" s="406"/>
      <c r="AU30" s="406"/>
      <c r="AV30" s="406"/>
      <c r="AW30" s="406"/>
      <c r="AX30" s="406"/>
      <c r="AY30" s="406"/>
      <c r="AZ30" s="406"/>
      <c r="BA30" s="406"/>
      <c r="BB30" s="406"/>
      <c r="BC30" s="406"/>
      <c r="BD30" s="406"/>
      <c r="BE30" s="406"/>
      <c r="BF30" s="406"/>
      <c r="BG30" s="406"/>
      <c r="BH30" s="406"/>
      <c r="BI30" s="406"/>
      <c r="BJ30" s="406"/>
      <c r="BK30" s="406"/>
      <c r="BL30" s="406"/>
      <c r="BM30" s="406"/>
      <c r="BN30" s="406"/>
      <c r="BO30" s="406"/>
      <c r="BP30" s="406"/>
      <c r="BQ30" s="406"/>
      <c r="BR30" s="406"/>
      <c r="BS30" s="406"/>
      <c r="BT30" s="406"/>
      <c r="BU30" s="406"/>
      <c r="BV30" s="406"/>
      <c r="BW30" s="406"/>
      <c r="BX30" s="406"/>
      <c r="BY30" s="406"/>
      <c r="BZ30" s="406"/>
      <c r="CA30" s="406"/>
      <c r="CB30" s="406"/>
      <c r="CC30" s="406"/>
      <c r="CD30" s="406"/>
      <c r="CE30" s="406"/>
      <c r="CF30" s="406"/>
      <c r="CG30" s="406"/>
      <c r="CH30" s="406"/>
      <c r="CI30" s="406"/>
      <c r="CJ30" s="406"/>
      <c r="CK30" s="406"/>
      <c r="CL30" s="406"/>
      <c r="CM30" s="406"/>
      <c r="CN30" s="406"/>
      <c r="CO30" s="406"/>
      <c r="CP30" s="406"/>
      <c r="CQ30" s="406"/>
      <c r="CR30" s="406"/>
      <c r="CS30" s="406"/>
      <c r="CT30" s="406"/>
      <c r="CU30" s="406"/>
      <c r="CV30" s="406"/>
      <c r="CW30" s="406"/>
      <c r="CX30" s="406"/>
      <c r="CY30" s="406"/>
      <c r="CZ30" s="406"/>
      <c r="DA30" s="406"/>
      <c r="DB30" s="406"/>
      <c r="DC30" s="406"/>
      <c r="DD30" s="406"/>
      <c r="DE30" s="406"/>
      <c r="DF30" s="406"/>
      <c r="DG30" s="406"/>
      <c r="DH30" s="406"/>
      <c r="DI30" s="406"/>
      <c r="DJ30" s="406"/>
      <c r="DK30" s="406"/>
      <c r="DL30" s="406"/>
      <c r="DM30" s="406"/>
      <c r="DN30" s="406"/>
      <c r="DO30" s="406"/>
      <c r="DP30" s="406"/>
      <c r="DQ30" s="406"/>
      <c r="DR30" s="406"/>
      <c r="DS30" s="406"/>
      <c r="DT30" s="406"/>
      <c r="DU30" s="406"/>
      <c r="DV30" s="406"/>
      <c r="DW30" s="406"/>
      <c r="DX30" s="406"/>
      <c r="DY30" s="406"/>
      <c r="DZ30" s="406"/>
      <c r="EA30" s="406"/>
      <c r="EB30" s="406"/>
    </row>
    <row r="31" spans="1:132" x14ac:dyDescent="0.25">
      <c r="M31" s="406"/>
      <c r="N31" s="406"/>
      <c r="O31" s="406"/>
      <c r="P31" s="406"/>
      <c r="Q31" s="406"/>
      <c r="R31" s="406"/>
      <c r="S31" s="406"/>
      <c r="T31" s="406"/>
      <c r="U31" s="406"/>
      <c r="V31" s="406"/>
      <c r="W31" s="406"/>
      <c r="X31" s="406"/>
      <c r="Y31" s="406"/>
      <c r="Z31" s="406"/>
      <c r="AA31" s="406"/>
      <c r="AB31" s="406"/>
      <c r="AC31" s="406"/>
      <c r="AD31" s="406"/>
      <c r="AE31" s="406"/>
      <c r="AF31" s="406"/>
      <c r="AG31" s="406"/>
      <c r="AH31" s="406"/>
      <c r="AI31" s="406"/>
      <c r="AJ31" s="406"/>
      <c r="AK31" s="406"/>
      <c r="AL31" s="406"/>
      <c r="AM31" s="406"/>
      <c r="AN31" s="406"/>
      <c r="AO31" s="406"/>
      <c r="AP31" s="406"/>
      <c r="AQ31" s="406"/>
      <c r="AR31" s="406"/>
      <c r="AS31" s="406"/>
      <c r="AT31" s="406"/>
      <c r="AU31" s="406"/>
      <c r="AV31" s="406"/>
      <c r="AW31" s="406"/>
      <c r="AX31" s="406"/>
      <c r="AY31" s="406"/>
      <c r="AZ31" s="406"/>
      <c r="BA31" s="406"/>
      <c r="BB31" s="406"/>
      <c r="BC31" s="406"/>
      <c r="BD31" s="406"/>
      <c r="BE31" s="406"/>
      <c r="BF31" s="406"/>
      <c r="BG31" s="406"/>
      <c r="BH31" s="406"/>
      <c r="BI31" s="406"/>
      <c r="BJ31" s="406"/>
      <c r="BK31" s="406"/>
      <c r="BL31" s="406"/>
      <c r="BM31" s="406"/>
      <c r="BN31" s="406"/>
      <c r="BO31" s="406"/>
      <c r="BP31" s="406"/>
      <c r="BQ31" s="406"/>
      <c r="BR31" s="406"/>
      <c r="BS31" s="406"/>
      <c r="BT31" s="406"/>
      <c r="BU31" s="406"/>
      <c r="BV31" s="406"/>
      <c r="BW31" s="406"/>
      <c r="BX31" s="406"/>
      <c r="BY31" s="406"/>
      <c r="BZ31" s="406"/>
      <c r="CA31" s="406"/>
      <c r="CB31" s="406"/>
      <c r="CC31" s="406"/>
      <c r="CD31" s="406"/>
      <c r="CE31" s="406"/>
      <c r="CF31" s="406"/>
      <c r="CG31" s="406"/>
      <c r="CH31" s="406"/>
      <c r="CI31" s="406"/>
      <c r="CJ31" s="406"/>
      <c r="CK31" s="406"/>
      <c r="CL31" s="406"/>
      <c r="CM31" s="406"/>
      <c r="CN31" s="406"/>
      <c r="CO31" s="406"/>
      <c r="CP31" s="406"/>
      <c r="CQ31" s="406"/>
      <c r="CR31" s="406"/>
      <c r="CS31" s="406"/>
      <c r="CT31" s="406"/>
      <c r="CU31" s="406"/>
      <c r="CV31" s="406"/>
      <c r="CW31" s="406"/>
      <c r="CX31" s="406"/>
      <c r="CY31" s="406"/>
      <c r="CZ31" s="406"/>
      <c r="DA31" s="406"/>
      <c r="DB31" s="406"/>
      <c r="DC31" s="406"/>
      <c r="DD31" s="406"/>
      <c r="DE31" s="406"/>
      <c r="DF31" s="406"/>
      <c r="DG31" s="406"/>
      <c r="DH31" s="406"/>
      <c r="DI31" s="406"/>
      <c r="DJ31" s="406"/>
      <c r="DK31" s="406"/>
      <c r="DL31" s="406"/>
      <c r="DM31" s="406"/>
      <c r="DN31" s="406"/>
      <c r="DO31" s="406"/>
      <c r="DP31" s="406"/>
      <c r="DQ31" s="406"/>
      <c r="DR31" s="406"/>
      <c r="DS31" s="406"/>
      <c r="DT31" s="406"/>
      <c r="DU31" s="406"/>
      <c r="DV31" s="406"/>
      <c r="DW31" s="406"/>
      <c r="DX31" s="406"/>
      <c r="DY31" s="406"/>
      <c r="DZ31" s="406"/>
      <c r="EA31" s="406"/>
      <c r="EB31" s="406"/>
    </row>
  </sheetData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zoomScale="90" zoomScaleNormal="90" workbookViewId="0">
      <selection activeCell="D13" sqref="D13"/>
    </sheetView>
  </sheetViews>
  <sheetFormatPr defaultRowHeight="15" x14ac:dyDescent="0.25"/>
  <cols>
    <col min="1" max="2" width="13.140625" customWidth="1"/>
    <col min="3" max="3" width="26.5703125" style="332" customWidth="1"/>
    <col min="4" max="5" width="21.5703125" style="332" customWidth="1"/>
    <col min="6" max="6" width="22.42578125" style="332" customWidth="1"/>
    <col min="7" max="7" width="21.5703125" customWidth="1"/>
    <col min="8" max="8" width="3.5703125" customWidth="1"/>
    <col min="9" max="9" width="15.42578125" customWidth="1"/>
  </cols>
  <sheetData>
    <row r="1" spans="1:11" x14ac:dyDescent="0.25">
      <c r="C1" s="357"/>
    </row>
    <row r="2" spans="1:11" ht="15.75" thickBot="1" x14ac:dyDescent="0.3">
      <c r="A2" s="359"/>
      <c r="B2" s="359"/>
      <c r="C2" s="357" t="s">
        <v>2236</v>
      </c>
      <c r="D2"/>
      <c r="E2"/>
      <c r="F2"/>
    </row>
    <row r="3" spans="1:11" s="376" customFormat="1" ht="55.5" customHeight="1" thickBot="1" x14ac:dyDescent="0.3">
      <c r="C3" s="395" t="s">
        <v>2183</v>
      </c>
      <c r="D3" s="393" t="s">
        <v>2234</v>
      </c>
      <c r="E3" s="382" t="s">
        <v>2249</v>
      </c>
      <c r="F3" s="382" t="s">
        <v>2238</v>
      </c>
      <c r="G3" s="383" t="s">
        <v>2185</v>
      </c>
      <c r="I3" s="377"/>
    </row>
    <row r="4" spans="1:11" ht="17.100000000000001" customHeight="1" x14ac:dyDescent="0.25">
      <c r="C4" s="402" t="s">
        <v>2247</v>
      </c>
      <c r="D4" s="379">
        <f>'Loss Structure'!L15</f>
        <v>0</v>
      </c>
      <c r="E4" s="384">
        <v>20</v>
      </c>
      <c r="F4" s="380">
        <f t="shared" ref="F4:F17" si="0">D4-D4*E4/100</f>
        <v>0</v>
      </c>
      <c r="G4" s="381">
        <f>D4-F4</f>
        <v>0</v>
      </c>
      <c r="I4" s="331"/>
    </row>
    <row r="5" spans="1:11" ht="17.100000000000001" customHeight="1" x14ac:dyDescent="0.25">
      <c r="C5" s="398" t="s">
        <v>2233</v>
      </c>
      <c r="D5" s="379">
        <f>'Loss Structure'!L19</f>
        <v>0</v>
      </c>
      <c r="E5" s="385">
        <v>0</v>
      </c>
      <c r="F5" s="380">
        <f t="shared" si="0"/>
        <v>0</v>
      </c>
      <c r="G5" s="391">
        <v>0</v>
      </c>
      <c r="I5" s="331"/>
    </row>
    <row r="6" spans="1:11" s="331" customFormat="1" ht="17.100000000000001" customHeight="1" x14ac:dyDescent="0.25">
      <c r="C6" s="398" t="s">
        <v>2244</v>
      </c>
      <c r="D6" s="379">
        <f>'Loss Structure'!L12</f>
        <v>0</v>
      </c>
      <c r="E6" s="385">
        <v>50</v>
      </c>
      <c r="F6" s="380">
        <f t="shared" si="0"/>
        <v>0</v>
      </c>
      <c r="G6" s="381">
        <f>D6-F6</f>
        <v>0</v>
      </c>
      <c r="H6"/>
      <c r="J6"/>
      <c r="K6"/>
    </row>
    <row r="7" spans="1:11" s="331" customFormat="1" ht="17.100000000000001" customHeight="1" x14ac:dyDescent="0.25">
      <c r="C7" s="398" t="s">
        <v>2245</v>
      </c>
      <c r="D7" s="379">
        <f>'Loss Structure'!L13</f>
        <v>0</v>
      </c>
      <c r="E7" s="385">
        <v>50</v>
      </c>
      <c r="F7" s="380">
        <f t="shared" si="0"/>
        <v>0</v>
      </c>
      <c r="G7" s="381">
        <f>D7-F7</f>
        <v>0</v>
      </c>
      <c r="H7"/>
      <c r="J7"/>
      <c r="K7"/>
    </row>
    <row r="8" spans="1:11" ht="17.100000000000001" customHeight="1" x14ac:dyDescent="0.25">
      <c r="C8" s="397" t="s">
        <v>2239</v>
      </c>
      <c r="D8" s="379">
        <f>'Loss Structure'!L9</f>
        <v>0</v>
      </c>
      <c r="E8" s="386">
        <v>70</v>
      </c>
      <c r="F8" s="380">
        <f t="shared" si="0"/>
        <v>0</v>
      </c>
      <c r="G8" s="381">
        <f>D8-F8</f>
        <v>0</v>
      </c>
      <c r="H8" s="8"/>
    </row>
    <row r="9" spans="1:11" ht="17.100000000000001" customHeight="1" x14ac:dyDescent="0.25">
      <c r="C9" s="400" t="s">
        <v>3</v>
      </c>
      <c r="D9" s="379">
        <f>'Loss Structure'!L22</f>
        <v>0</v>
      </c>
      <c r="E9" s="385">
        <v>0</v>
      </c>
      <c r="F9" s="380">
        <f t="shared" si="0"/>
        <v>0</v>
      </c>
      <c r="G9" s="381">
        <f t="shared" ref="G9" si="1">D9-F9</f>
        <v>0</v>
      </c>
    </row>
    <row r="10" spans="1:11" ht="17.100000000000001" customHeight="1" x14ac:dyDescent="0.25">
      <c r="C10" s="396" t="s">
        <v>2243</v>
      </c>
      <c r="D10" s="379">
        <f>'Loss Structure'!L8</f>
        <v>0</v>
      </c>
      <c r="E10" s="385">
        <v>70</v>
      </c>
      <c r="F10" s="380">
        <f t="shared" si="0"/>
        <v>0</v>
      </c>
      <c r="G10" s="381">
        <f>D10-F10</f>
        <v>0</v>
      </c>
    </row>
    <row r="11" spans="1:11" ht="17.100000000000001" customHeight="1" x14ac:dyDescent="0.25">
      <c r="C11" s="398" t="s">
        <v>2246</v>
      </c>
      <c r="D11" s="379">
        <f>'Loss Structure'!L14</f>
        <v>0</v>
      </c>
      <c r="E11" s="385">
        <v>40</v>
      </c>
      <c r="F11" s="380">
        <f t="shared" si="0"/>
        <v>0</v>
      </c>
      <c r="G11" s="381">
        <f>D11-F11</f>
        <v>0</v>
      </c>
    </row>
    <row r="12" spans="1:11" ht="17.100000000000001" customHeight="1" x14ac:dyDescent="0.25">
      <c r="C12" s="399" t="s">
        <v>2191</v>
      </c>
      <c r="D12" s="379">
        <f>'Loss Structure'!L18</f>
        <v>0</v>
      </c>
      <c r="E12" s="386">
        <v>0</v>
      </c>
      <c r="F12" s="380">
        <f t="shared" si="0"/>
        <v>0</v>
      </c>
      <c r="G12" s="391">
        <v>0</v>
      </c>
    </row>
    <row r="13" spans="1:11" ht="17.100000000000001" customHeight="1" x14ac:dyDescent="0.25">
      <c r="C13" s="400" t="s">
        <v>2248</v>
      </c>
      <c r="D13" s="379"/>
      <c r="E13" s="385">
        <f>0.5*0.9*100</f>
        <v>45</v>
      </c>
      <c r="F13" s="380">
        <f>D13-D13*E13/100</f>
        <v>0</v>
      </c>
      <c r="G13" s="381">
        <f>D13-F13</f>
        <v>0</v>
      </c>
    </row>
    <row r="14" spans="1:11" ht="17.100000000000001" customHeight="1" x14ac:dyDescent="0.25">
      <c r="C14" s="396" t="s">
        <v>2241</v>
      </c>
      <c r="D14" s="379">
        <f>'Loss Structure'!L6</f>
        <v>0</v>
      </c>
      <c r="E14" s="385">
        <v>100</v>
      </c>
      <c r="F14" s="380">
        <f t="shared" si="0"/>
        <v>0</v>
      </c>
      <c r="G14" s="381">
        <f>D14-F14</f>
        <v>0</v>
      </c>
    </row>
    <row r="15" spans="1:11" ht="17.100000000000001" customHeight="1" x14ac:dyDescent="0.25">
      <c r="C15" s="397" t="s">
        <v>2242</v>
      </c>
      <c r="D15" s="379">
        <f>'Loss Structure'!L7</f>
        <v>0</v>
      </c>
      <c r="E15" s="386">
        <v>100</v>
      </c>
      <c r="F15" s="380">
        <f t="shared" si="0"/>
        <v>0</v>
      </c>
      <c r="G15" s="381">
        <f>D15-F15</f>
        <v>0</v>
      </c>
    </row>
    <row r="16" spans="1:11" ht="17.100000000000001" customHeight="1" x14ac:dyDescent="0.25">
      <c r="C16" s="396" t="s">
        <v>2240</v>
      </c>
      <c r="D16" s="379">
        <f>'Loss Structure'!L5</f>
        <v>0</v>
      </c>
      <c r="E16" s="385">
        <v>60</v>
      </c>
      <c r="F16" s="380">
        <f t="shared" si="0"/>
        <v>0</v>
      </c>
      <c r="G16" s="381">
        <f>D16-F16</f>
        <v>0</v>
      </c>
      <c r="I16" s="487"/>
    </row>
    <row r="17" spans="3:8" ht="17.100000000000001" customHeight="1" thickBot="1" x14ac:dyDescent="0.3">
      <c r="C17" s="400" t="s">
        <v>2203</v>
      </c>
      <c r="D17" s="379">
        <f>'Loss Structure'!L23</f>
        <v>0</v>
      </c>
      <c r="E17" s="387">
        <v>0</v>
      </c>
      <c r="F17" s="380">
        <f t="shared" si="0"/>
        <v>0</v>
      </c>
      <c r="G17" s="391">
        <v>0</v>
      </c>
    </row>
    <row r="18" spans="3:8" ht="17.100000000000001" customHeight="1" thickBot="1" x14ac:dyDescent="0.3">
      <c r="C18" s="401" t="s">
        <v>2235</v>
      </c>
      <c r="D18" s="394">
        <f>SUM(D4:D17)</f>
        <v>0</v>
      </c>
      <c r="E18" s="374" t="s">
        <v>2184</v>
      </c>
      <c r="F18" s="373">
        <f>SUM(F4:F17)</f>
        <v>0</v>
      </c>
      <c r="G18" s="373">
        <f>SUM(G4:G17)</f>
        <v>0</v>
      </c>
    </row>
    <row r="19" spans="3:8" ht="17.100000000000001" customHeight="1" thickBot="1" x14ac:dyDescent="0.3">
      <c r="C19"/>
      <c r="E19" s="333"/>
      <c r="F19" s="334" t="s">
        <v>2185</v>
      </c>
      <c r="G19" s="375">
        <f>D18-F18</f>
        <v>0</v>
      </c>
      <c r="H19" s="337"/>
    </row>
  </sheetData>
  <sortState ref="D4:H16">
    <sortCondition descending="1" ref="E4:E16"/>
  </sortState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I19"/>
  <sheetViews>
    <sheetView workbookViewId="0">
      <selection activeCell="I8" sqref="I8"/>
    </sheetView>
  </sheetViews>
  <sheetFormatPr defaultRowHeight="15" x14ac:dyDescent="0.25"/>
  <cols>
    <col min="1" max="1" width="13.140625" customWidth="1"/>
    <col min="2" max="2" width="15.5703125" bestFit="1" customWidth="1"/>
    <col min="3" max="3" width="16.85546875" bestFit="1" customWidth="1"/>
    <col min="4" max="4" width="31.42578125" bestFit="1" customWidth="1"/>
    <col min="5" max="5" width="16.42578125" bestFit="1" customWidth="1"/>
    <col min="6" max="6" width="17.5703125" bestFit="1" customWidth="1"/>
    <col min="7" max="7" width="32.140625" bestFit="1" customWidth="1"/>
    <col min="9" max="9" width="14.42578125" bestFit="1" customWidth="1"/>
  </cols>
  <sheetData>
    <row r="3" spans="1:9" x14ac:dyDescent="0.25">
      <c r="A3" s="11" t="s">
        <v>1343</v>
      </c>
      <c r="B3" t="s">
        <v>1345</v>
      </c>
      <c r="C3" t="s">
        <v>1346</v>
      </c>
      <c r="D3" t="s">
        <v>1347</v>
      </c>
      <c r="E3" t="s">
        <v>1348</v>
      </c>
      <c r="F3" t="s">
        <v>1349</v>
      </c>
      <c r="G3" t="s">
        <v>1350</v>
      </c>
    </row>
    <row r="4" spans="1:9" x14ac:dyDescent="0.25">
      <c r="A4" s="12" t="s">
        <v>33</v>
      </c>
      <c r="B4" s="13">
        <v>0</v>
      </c>
      <c r="C4" s="13">
        <v>109458.90199999973</v>
      </c>
      <c r="D4" s="14" t="e">
        <v>#DIV/0!</v>
      </c>
      <c r="E4" s="13">
        <v>0</v>
      </c>
      <c r="F4" s="13">
        <v>11278142.240000011</v>
      </c>
      <c r="G4" s="14" t="e">
        <v>#DIV/0!</v>
      </c>
    </row>
    <row r="5" spans="1:9" x14ac:dyDescent="0.25">
      <c r="A5" s="15" t="s">
        <v>27</v>
      </c>
      <c r="B5" s="13">
        <v>0</v>
      </c>
      <c r="C5" s="13">
        <v>109458.90199999973</v>
      </c>
      <c r="D5" s="14" t="e">
        <v>#DIV/0!</v>
      </c>
      <c r="E5" s="13">
        <v>0</v>
      </c>
      <c r="F5" s="13">
        <v>11278142.240000011</v>
      </c>
      <c r="G5" s="14" t="e">
        <v>#DIV/0!</v>
      </c>
    </row>
    <row r="6" spans="1:9" x14ac:dyDescent="0.25">
      <c r="A6" s="12" t="s">
        <v>42</v>
      </c>
      <c r="B6" s="13">
        <v>194455372.50205976</v>
      </c>
      <c r="C6" s="13">
        <v>196456957.236</v>
      </c>
      <c r="D6" s="14">
        <v>101.02932858485001</v>
      </c>
      <c r="E6" s="13">
        <v>362761302.63404244</v>
      </c>
      <c r="F6" s="13">
        <v>364672691.22999972</v>
      </c>
      <c r="G6" s="14">
        <v>100.52689980493494</v>
      </c>
    </row>
    <row r="7" spans="1:9" x14ac:dyDescent="0.25">
      <c r="A7" s="15" t="s">
        <v>58</v>
      </c>
      <c r="B7" s="13">
        <v>2517127.9220895516</v>
      </c>
      <c r="C7" s="13">
        <v>2517862</v>
      </c>
      <c r="D7" s="14">
        <v>100.02916331363242</v>
      </c>
      <c r="E7" s="13">
        <v>53043450.231990084</v>
      </c>
      <c r="F7" s="13">
        <v>53533952.939999998</v>
      </c>
      <c r="G7" s="14">
        <v>100.92471870865236</v>
      </c>
      <c r="H7">
        <f>GETPIVOTDATA("Sum of Actual Qty",$A$3,"Trans Type","GI","Mat Type","HALB")-GETPIVOTDATA("Sum of BOM Qty",$A$3,"Trans Type","GI","Mat Type","HALB")</f>
        <v>734.07791044842452</v>
      </c>
      <c r="I7" s="327">
        <f>GETPIVOTDATA("Sum of Actual Cost",$A$3,"Trans Type","GI","Mat Type","HALB")-GETPIVOTDATA("Sum of BOM Cost",$A$3,"Trans Type","GI","Mat Type","HALB")</f>
        <v>490502.70800991356</v>
      </c>
    </row>
    <row r="8" spans="1:9" x14ac:dyDescent="0.25">
      <c r="A8" s="15" t="s">
        <v>43</v>
      </c>
      <c r="B8" s="13">
        <v>176168549.23214278</v>
      </c>
      <c r="C8" s="13">
        <v>178084093.75</v>
      </c>
      <c r="D8" s="14">
        <v>101.08733626189601</v>
      </c>
      <c r="E8" s="13">
        <v>210788694.33222616</v>
      </c>
      <c r="F8" s="13">
        <v>212261093.18999973</v>
      </c>
      <c r="G8" s="14">
        <v>100.6985188946865</v>
      </c>
      <c r="H8" s="328">
        <f>GETPIVOTDATA("Sum of Actual Qty",$A$3,"Trans Type","GI","Mat Type","ROH")-GETPIVOTDATA("Sum of BOM Qty",$A$3,"Trans Type","GI","Mat Type","ROH")</f>
        <v>1915544.5178572237</v>
      </c>
      <c r="I8" s="329">
        <f>GETPIVOTDATA("Sum of Actual Cost",$A$3,"Trans Type","GI","Mat Type","ROH")-GETPIVOTDATA("Sum of BOM Cost",$A$3,"Trans Type","GI","Mat Type","ROH")</f>
        <v>1472398.8577735722</v>
      </c>
    </row>
    <row r="9" spans="1:9" x14ac:dyDescent="0.25">
      <c r="A9" s="15" t="s">
        <v>53</v>
      </c>
      <c r="B9" s="13">
        <v>15608838.947827416</v>
      </c>
      <c r="C9" s="13">
        <v>15674745.703000002</v>
      </c>
      <c r="D9" s="14">
        <v>100.42223995899298</v>
      </c>
      <c r="E9" s="13">
        <v>98044447.707081065</v>
      </c>
      <c r="F9" s="13">
        <v>97886238.299999952</v>
      </c>
      <c r="G9" s="14">
        <v>99.838635016279781</v>
      </c>
      <c r="H9">
        <f>GETPIVOTDATA("Sum of Actual Qty",$A$3,"Trans Type","GI","Mat Type","ZBLK")-GETPIVOTDATA("Sum of BOM Qty",$A$3,"Trans Type","GI","Mat Type","ZBLK")</f>
        <v>65906.755172586069</v>
      </c>
      <c r="I9" s="327">
        <f>GETPIVOTDATA("Sum of Actual Cost",$A$3,"Trans Type","GI","Mat Type","ZBLK")-GETPIVOTDATA("Sum of BOM Cost",$A$3,"Trans Type","GI","Mat Type","ZBLK")</f>
        <v>-158209.40708111227</v>
      </c>
    </row>
    <row r="10" spans="1:9" x14ac:dyDescent="0.25">
      <c r="A10" s="15" t="s">
        <v>55</v>
      </c>
      <c r="B10" s="13">
        <v>160856.40000000014</v>
      </c>
      <c r="C10" s="13">
        <v>180255.78299999994</v>
      </c>
      <c r="D10" s="14">
        <v>112.06006288838977</v>
      </c>
      <c r="E10" s="13">
        <v>884710.36274509819</v>
      </c>
      <c r="F10" s="13">
        <v>991406.79999999946</v>
      </c>
      <c r="G10" s="14">
        <v>112.0600415399048</v>
      </c>
      <c r="H10">
        <f>GETPIVOTDATA("Sum of Actual Qty",$A$3,"Trans Type","GI","Mat Type","ZROH")-GETPIVOTDATA("Sum of BOM Qty",$A$3,"Trans Type","GI","Mat Type","ZROH")</f>
        <v>19399.382999999798</v>
      </c>
      <c r="I10" s="327">
        <f>GETPIVOTDATA("Sum of Actual Cost",$A$3,"Trans Type","GI","Mat Type","ZROH")-GETPIVOTDATA("Sum of BOM Cost",$A$3,"Trans Type","GI","Mat Type","ZROH")</f>
        <v>106696.43725490128</v>
      </c>
    </row>
    <row r="11" spans="1:9" x14ac:dyDescent="0.25">
      <c r="A11" s="12" t="s">
        <v>39</v>
      </c>
      <c r="B11" s="13">
        <v>0</v>
      </c>
      <c r="C11" s="13">
        <v>-18951882.013</v>
      </c>
      <c r="D11" s="14" t="e">
        <v>#DIV/0!</v>
      </c>
      <c r="E11" s="13">
        <v>0</v>
      </c>
      <c r="F11" s="13">
        <v>-398323706.65999973</v>
      </c>
      <c r="G11" s="14" t="e">
        <v>#DIV/0!</v>
      </c>
    </row>
    <row r="12" spans="1:9" x14ac:dyDescent="0.25">
      <c r="A12" s="15" t="s">
        <v>40</v>
      </c>
      <c r="B12" s="13">
        <v>0</v>
      </c>
      <c r="C12" s="13">
        <v>-2202589.0130000012</v>
      </c>
      <c r="D12" s="14" t="e">
        <v>#DIV/0!</v>
      </c>
      <c r="E12" s="13">
        <v>0</v>
      </c>
      <c r="F12" s="13">
        <v>-330552279.08999974</v>
      </c>
      <c r="G12" s="14" t="e">
        <v>#DIV/0!</v>
      </c>
    </row>
    <row r="13" spans="1:9" x14ac:dyDescent="0.25">
      <c r="A13" s="15" t="s">
        <v>58</v>
      </c>
      <c r="B13" s="13">
        <v>0</v>
      </c>
      <c r="C13" s="13">
        <v>-2627117</v>
      </c>
      <c r="D13" s="14" t="e">
        <v>#DIV/0!</v>
      </c>
      <c r="E13" s="13">
        <v>0</v>
      </c>
      <c r="F13" s="13">
        <v>-55889950.840000004</v>
      </c>
      <c r="G13" s="14" t="e">
        <v>#DIV/0!</v>
      </c>
    </row>
    <row r="14" spans="1:9" x14ac:dyDescent="0.25">
      <c r="A14" s="15" t="s">
        <v>43</v>
      </c>
      <c r="B14" s="13">
        <v>0</v>
      </c>
      <c r="C14" s="13">
        <v>-14122176</v>
      </c>
      <c r="D14" s="14" t="e">
        <v>#DIV/0!</v>
      </c>
      <c r="E14" s="13">
        <v>0</v>
      </c>
      <c r="F14" s="13">
        <v>-11881476.729999991</v>
      </c>
      <c r="G14" s="14" t="e">
        <v>#DIV/0!</v>
      </c>
    </row>
    <row r="15" spans="1:9" x14ac:dyDescent="0.25">
      <c r="A15" s="12" t="s">
        <v>29</v>
      </c>
      <c r="B15" s="13">
        <v>0</v>
      </c>
      <c r="C15" s="13">
        <v>0</v>
      </c>
      <c r="D15" s="14" t="e">
        <v>#DIV/0!</v>
      </c>
      <c r="E15" s="13">
        <v>0</v>
      </c>
      <c r="F15" s="13">
        <v>19965480.96999998</v>
      </c>
      <c r="G15" s="14" t="e">
        <v>#DIV/0!</v>
      </c>
    </row>
    <row r="16" spans="1:9" x14ac:dyDescent="0.25">
      <c r="A16" s="15" t="s">
        <v>27</v>
      </c>
      <c r="B16" s="13">
        <v>0</v>
      </c>
      <c r="C16" s="13">
        <v>0</v>
      </c>
      <c r="D16" s="14" t="e">
        <v>#DIV/0!</v>
      </c>
      <c r="E16" s="13">
        <v>0</v>
      </c>
      <c r="F16" s="13">
        <v>19965480.96999998</v>
      </c>
      <c r="G16" s="14" t="e">
        <v>#DIV/0!</v>
      </c>
    </row>
    <row r="17" spans="1:7" x14ac:dyDescent="0.25">
      <c r="A17" s="12" t="s">
        <v>26</v>
      </c>
      <c r="B17" s="13">
        <v>0</v>
      </c>
      <c r="C17" s="13">
        <v>0</v>
      </c>
      <c r="D17" s="14" t="e">
        <v>#DIV/0!</v>
      </c>
      <c r="E17" s="13">
        <v>0</v>
      </c>
      <c r="F17" s="13">
        <v>2407392.2199999993</v>
      </c>
      <c r="G17" s="14" t="e">
        <v>#DIV/0!</v>
      </c>
    </row>
    <row r="18" spans="1:7" x14ac:dyDescent="0.25">
      <c r="A18" s="15" t="s">
        <v>27</v>
      </c>
      <c r="B18" s="13">
        <v>0</v>
      </c>
      <c r="C18" s="13">
        <v>0</v>
      </c>
      <c r="D18" s="14" t="e">
        <v>#DIV/0!</v>
      </c>
      <c r="E18" s="13">
        <v>0</v>
      </c>
      <c r="F18" s="13">
        <v>2407392.2199999993</v>
      </c>
      <c r="G18" s="14" t="e">
        <v>#DIV/0!</v>
      </c>
    </row>
    <row r="19" spans="1:7" x14ac:dyDescent="0.25">
      <c r="A19" s="12" t="s">
        <v>1344</v>
      </c>
      <c r="B19" s="13">
        <v>194455372.50205976</v>
      </c>
      <c r="C19" s="13">
        <v>177614534.125</v>
      </c>
      <c r="D19" s="14">
        <v>91.339484139538754</v>
      </c>
      <c r="E19" s="13">
        <v>362761302.63404244</v>
      </c>
      <c r="F19" s="13">
        <v>-1.8160790205001831E-8</v>
      </c>
      <c r="G19" s="14">
        <v>8.1614985045177872E-14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3068"/>
  <sheetViews>
    <sheetView workbookViewId="0">
      <selection activeCell="A2" sqref="A2"/>
    </sheetView>
  </sheetViews>
  <sheetFormatPr defaultRowHeight="15" x14ac:dyDescent="0.25"/>
  <cols>
    <col min="1" max="1" width="10.5703125" style="8" customWidth="1"/>
    <col min="2" max="2" width="27.5703125" style="8" customWidth="1"/>
    <col min="3" max="3" width="6" style="8" customWidth="1"/>
    <col min="4" max="4" width="6.42578125" style="8" customWidth="1"/>
    <col min="5" max="5" width="10.140625" style="8" customWidth="1"/>
    <col min="6" max="6" width="10" style="8" customWidth="1"/>
    <col min="7" max="7" width="10.85546875" style="8" customWidth="1"/>
    <col min="8" max="8" width="10.42578125" style="8" customWidth="1"/>
    <col min="9" max="9" width="9.5703125" style="8" customWidth="1"/>
    <col min="10" max="10" width="8.85546875" style="8" customWidth="1"/>
    <col min="11" max="11" width="9.5703125" style="8" customWidth="1"/>
    <col min="12" max="12" width="9" style="8" customWidth="1"/>
    <col min="13" max="13" width="9.5703125" style="8" customWidth="1"/>
    <col min="14" max="14" width="8.85546875" style="8" customWidth="1"/>
    <col min="15" max="256" width="9.140625" style="8"/>
    <col min="257" max="257" width="10.5703125" style="8" customWidth="1"/>
    <col min="258" max="258" width="27.5703125" style="8" customWidth="1"/>
    <col min="259" max="259" width="6" style="8" customWidth="1"/>
    <col min="260" max="260" width="6.42578125" style="8" customWidth="1"/>
    <col min="261" max="261" width="10.140625" style="8" customWidth="1"/>
    <col min="262" max="262" width="10" style="8" customWidth="1"/>
    <col min="263" max="263" width="10.85546875" style="8" customWidth="1"/>
    <col min="264" max="264" width="10.42578125" style="8" customWidth="1"/>
    <col min="265" max="265" width="9.5703125" style="8" customWidth="1"/>
    <col min="266" max="266" width="8.85546875" style="8" customWidth="1"/>
    <col min="267" max="267" width="9.5703125" style="8" customWidth="1"/>
    <col min="268" max="268" width="9" style="8" customWidth="1"/>
    <col min="269" max="269" width="9.5703125" style="8" customWidth="1"/>
    <col min="270" max="270" width="8.85546875" style="8" customWidth="1"/>
    <col min="271" max="512" width="9.140625" style="8"/>
    <col min="513" max="513" width="10.5703125" style="8" customWidth="1"/>
    <col min="514" max="514" width="27.5703125" style="8" customWidth="1"/>
    <col min="515" max="515" width="6" style="8" customWidth="1"/>
    <col min="516" max="516" width="6.42578125" style="8" customWidth="1"/>
    <col min="517" max="517" width="10.140625" style="8" customWidth="1"/>
    <col min="518" max="518" width="10" style="8" customWidth="1"/>
    <col min="519" max="519" width="10.85546875" style="8" customWidth="1"/>
    <col min="520" max="520" width="10.42578125" style="8" customWidth="1"/>
    <col min="521" max="521" width="9.5703125" style="8" customWidth="1"/>
    <col min="522" max="522" width="8.85546875" style="8" customWidth="1"/>
    <col min="523" max="523" width="9.5703125" style="8" customWidth="1"/>
    <col min="524" max="524" width="9" style="8" customWidth="1"/>
    <col min="525" max="525" width="9.5703125" style="8" customWidth="1"/>
    <col min="526" max="526" width="8.85546875" style="8" customWidth="1"/>
    <col min="527" max="768" width="9.140625" style="8"/>
    <col min="769" max="769" width="10.5703125" style="8" customWidth="1"/>
    <col min="770" max="770" width="27.5703125" style="8" customWidth="1"/>
    <col min="771" max="771" width="6" style="8" customWidth="1"/>
    <col min="772" max="772" width="6.42578125" style="8" customWidth="1"/>
    <col min="773" max="773" width="10.140625" style="8" customWidth="1"/>
    <col min="774" max="774" width="10" style="8" customWidth="1"/>
    <col min="775" max="775" width="10.85546875" style="8" customWidth="1"/>
    <col min="776" max="776" width="10.42578125" style="8" customWidth="1"/>
    <col min="777" max="777" width="9.5703125" style="8" customWidth="1"/>
    <col min="778" max="778" width="8.85546875" style="8" customWidth="1"/>
    <col min="779" max="779" width="9.5703125" style="8" customWidth="1"/>
    <col min="780" max="780" width="9" style="8" customWidth="1"/>
    <col min="781" max="781" width="9.5703125" style="8" customWidth="1"/>
    <col min="782" max="782" width="8.85546875" style="8" customWidth="1"/>
    <col min="783" max="1024" width="9.140625" style="8"/>
    <col min="1025" max="1025" width="10.5703125" style="8" customWidth="1"/>
    <col min="1026" max="1026" width="27.5703125" style="8" customWidth="1"/>
    <col min="1027" max="1027" width="6" style="8" customWidth="1"/>
    <col min="1028" max="1028" width="6.42578125" style="8" customWidth="1"/>
    <col min="1029" max="1029" width="10.140625" style="8" customWidth="1"/>
    <col min="1030" max="1030" width="10" style="8" customWidth="1"/>
    <col min="1031" max="1031" width="10.85546875" style="8" customWidth="1"/>
    <col min="1032" max="1032" width="10.42578125" style="8" customWidth="1"/>
    <col min="1033" max="1033" width="9.5703125" style="8" customWidth="1"/>
    <col min="1034" max="1034" width="8.85546875" style="8" customWidth="1"/>
    <col min="1035" max="1035" width="9.5703125" style="8" customWidth="1"/>
    <col min="1036" max="1036" width="9" style="8" customWidth="1"/>
    <col min="1037" max="1037" width="9.5703125" style="8" customWidth="1"/>
    <col min="1038" max="1038" width="8.85546875" style="8" customWidth="1"/>
    <col min="1039" max="1280" width="9.140625" style="8"/>
    <col min="1281" max="1281" width="10.5703125" style="8" customWidth="1"/>
    <col min="1282" max="1282" width="27.5703125" style="8" customWidth="1"/>
    <col min="1283" max="1283" width="6" style="8" customWidth="1"/>
    <col min="1284" max="1284" width="6.42578125" style="8" customWidth="1"/>
    <col min="1285" max="1285" width="10.140625" style="8" customWidth="1"/>
    <col min="1286" max="1286" width="10" style="8" customWidth="1"/>
    <col min="1287" max="1287" width="10.85546875" style="8" customWidth="1"/>
    <col min="1288" max="1288" width="10.42578125" style="8" customWidth="1"/>
    <col min="1289" max="1289" width="9.5703125" style="8" customWidth="1"/>
    <col min="1290" max="1290" width="8.85546875" style="8" customWidth="1"/>
    <col min="1291" max="1291" width="9.5703125" style="8" customWidth="1"/>
    <col min="1292" max="1292" width="9" style="8" customWidth="1"/>
    <col min="1293" max="1293" width="9.5703125" style="8" customWidth="1"/>
    <col min="1294" max="1294" width="8.85546875" style="8" customWidth="1"/>
    <col min="1295" max="1536" width="9.140625" style="8"/>
    <col min="1537" max="1537" width="10.5703125" style="8" customWidth="1"/>
    <col min="1538" max="1538" width="27.5703125" style="8" customWidth="1"/>
    <col min="1539" max="1539" width="6" style="8" customWidth="1"/>
    <col min="1540" max="1540" width="6.42578125" style="8" customWidth="1"/>
    <col min="1541" max="1541" width="10.140625" style="8" customWidth="1"/>
    <col min="1542" max="1542" width="10" style="8" customWidth="1"/>
    <col min="1543" max="1543" width="10.85546875" style="8" customWidth="1"/>
    <col min="1544" max="1544" width="10.42578125" style="8" customWidth="1"/>
    <col min="1545" max="1545" width="9.5703125" style="8" customWidth="1"/>
    <col min="1546" max="1546" width="8.85546875" style="8" customWidth="1"/>
    <col min="1547" max="1547" width="9.5703125" style="8" customWidth="1"/>
    <col min="1548" max="1548" width="9" style="8" customWidth="1"/>
    <col min="1549" max="1549" width="9.5703125" style="8" customWidth="1"/>
    <col min="1550" max="1550" width="8.85546875" style="8" customWidth="1"/>
    <col min="1551" max="1792" width="9.140625" style="8"/>
    <col min="1793" max="1793" width="10.5703125" style="8" customWidth="1"/>
    <col min="1794" max="1794" width="27.5703125" style="8" customWidth="1"/>
    <col min="1795" max="1795" width="6" style="8" customWidth="1"/>
    <col min="1796" max="1796" width="6.42578125" style="8" customWidth="1"/>
    <col min="1797" max="1797" width="10.140625" style="8" customWidth="1"/>
    <col min="1798" max="1798" width="10" style="8" customWidth="1"/>
    <col min="1799" max="1799" width="10.85546875" style="8" customWidth="1"/>
    <col min="1800" max="1800" width="10.42578125" style="8" customWidth="1"/>
    <col min="1801" max="1801" width="9.5703125" style="8" customWidth="1"/>
    <col min="1802" max="1802" width="8.85546875" style="8" customWidth="1"/>
    <col min="1803" max="1803" width="9.5703125" style="8" customWidth="1"/>
    <col min="1804" max="1804" width="9" style="8" customWidth="1"/>
    <col min="1805" max="1805" width="9.5703125" style="8" customWidth="1"/>
    <col min="1806" max="1806" width="8.85546875" style="8" customWidth="1"/>
    <col min="1807" max="2048" width="9.140625" style="8"/>
    <col min="2049" max="2049" width="10.5703125" style="8" customWidth="1"/>
    <col min="2050" max="2050" width="27.5703125" style="8" customWidth="1"/>
    <col min="2051" max="2051" width="6" style="8" customWidth="1"/>
    <col min="2052" max="2052" width="6.42578125" style="8" customWidth="1"/>
    <col min="2053" max="2053" width="10.140625" style="8" customWidth="1"/>
    <col min="2054" max="2054" width="10" style="8" customWidth="1"/>
    <col min="2055" max="2055" width="10.85546875" style="8" customWidth="1"/>
    <col min="2056" max="2056" width="10.42578125" style="8" customWidth="1"/>
    <col min="2057" max="2057" width="9.5703125" style="8" customWidth="1"/>
    <col min="2058" max="2058" width="8.85546875" style="8" customWidth="1"/>
    <col min="2059" max="2059" width="9.5703125" style="8" customWidth="1"/>
    <col min="2060" max="2060" width="9" style="8" customWidth="1"/>
    <col min="2061" max="2061" width="9.5703125" style="8" customWidth="1"/>
    <col min="2062" max="2062" width="8.85546875" style="8" customWidth="1"/>
    <col min="2063" max="2304" width="9.140625" style="8"/>
    <col min="2305" max="2305" width="10.5703125" style="8" customWidth="1"/>
    <col min="2306" max="2306" width="27.5703125" style="8" customWidth="1"/>
    <col min="2307" max="2307" width="6" style="8" customWidth="1"/>
    <col min="2308" max="2308" width="6.42578125" style="8" customWidth="1"/>
    <col min="2309" max="2309" width="10.140625" style="8" customWidth="1"/>
    <col min="2310" max="2310" width="10" style="8" customWidth="1"/>
    <col min="2311" max="2311" width="10.85546875" style="8" customWidth="1"/>
    <col min="2312" max="2312" width="10.42578125" style="8" customWidth="1"/>
    <col min="2313" max="2313" width="9.5703125" style="8" customWidth="1"/>
    <col min="2314" max="2314" width="8.85546875" style="8" customWidth="1"/>
    <col min="2315" max="2315" width="9.5703125" style="8" customWidth="1"/>
    <col min="2316" max="2316" width="9" style="8" customWidth="1"/>
    <col min="2317" max="2317" width="9.5703125" style="8" customWidth="1"/>
    <col min="2318" max="2318" width="8.85546875" style="8" customWidth="1"/>
    <col min="2319" max="2560" width="9.140625" style="8"/>
    <col min="2561" max="2561" width="10.5703125" style="8" customWidth="1"/>
    <col min="2562" max="2562" width="27.5703125" style="8" customWidth="1"/>
    <col min="2563" max="2563" width="6" style="8" customWidth="1"/>
    <col min="2564" max="2564" width="6.42578125" style="8" customWidth="1"/>
    <col min="2565" max="2565" width="10.140625" style="8" customWidth="1"/>
    <col min="2566" max="2566" width="10" style="8" customWidth="1"/>
    <col min="2567" max="2567" width="10.85546875" style="8" customWidth="1"/>
    <col min="2568" max="2568" width="10.42578125" style="8" customWidth="1"/>
    <col min="2569" max="2569" width="9.5703125" style="8" customWidth="1"/>
    <col min="2570" max="2570" width="8.85546875" style="8" customWidth="1"/>
    <col min="2571" max="2571" width="9.5703125" style="8" customWidth="1"/>
    <col min="2572" max="2572" width="9" style="8" customWidth="1"/>
    <col min="2573" max="2573" width="9.5703125" style="8" customWidth="1"/>
    <col min="2574" max="2574" width="8.85546875" style="8" customWidth="1"/>
    <col min="2575" max="2816" width="9.140625" style="8"/>
    <col min="2817" max="2817" width="10.5703125" style="8" customWidth="1"/>
    <col min="2818" max="2818" width="27.5703125" style="8" customWidth="1"/>
    <col min="2819" max="2819" width="6" style="8" customWidth="1"/>
    <col min="2820" max="2820" width="6.42578125" style="8" customWidth="1"/>
    <col min="2821" max="2821" width="10.140625" style="8" customWidth="1"/>
    <col min="2822" max="2822" width="10" style="8" customWidth="1"/>
    <col min="2823" max="2823" width="10.85546875" style="8" customWidth="1"/>
    <col min="2824" max="2824" width="10.42578125" style="8" customWidth="1"/>
    <col min="2825" max="2825" width="9.5703125" style="8" customWidth="1"/>
    <col min="2826" max="2826" width="8.85546875" style="8" customWidth="1"/>
    <col min="2827" max="2827" width="9.5703125" style="8" customWidth="1"/>
    <col min="2828" max="2828" width="9" style="8" customWidth="1"/>
    <col min="2829" max="2829" width="9.5703125" style="8" customWidth="1"/>
    <col min="2830" max="2830" width="8.85546875" style="8" customWidth="1"/>
    <col min="2831" max="3072" width="9.140625" style="8"/>
    <col min="3073" max="3073" width="10.5703125" style="8" customWidth="1"/>
    <col min="3074" max="3074" width="27.5703125" style="8" customWidth="1"/>
    <col min="3075" max="3075" width="6" style="8" customWidth="1"/>
    <col min="3076" max="3076" width="6.42578125" style="8" customWidth="1"/>
    <col min="3077" max="3077" width="10.140625" style="8" customWidth="1"/>
    <col min="3078" max="3078" width="10" style="8" customWidth="1"/>
    <col min="3079" max="3079" width="10.85546875" style="8" customWidth="1"/>
    <col min="3080" max="3080" width="10.42578125" style="8" customWidth="1"/>
    <col min="3081" max="3081" width="9.5703125" style="8" customWidth="1"/>
    <col min="3082" max="3082" width="8.85546875" style="8" customWidth="1"/>
    <col min="3083" max="3083" width="9.5703125" style="8" customWidth="1"/>
    <col min="3084" max="3084" width="9" style="8" customWidth="1"/>
    <col min="3085" max="3085" width="9.5703125" style="8" customWidth="1"/>
    <col min="3086" max="3086" width="8.85546875" style="8" customWidth="1"/>
    <col min="3087" max="3328" width="9.140625" style="8"/>
    <col min="3329" max="3329" width="10.5703125" style="8" customWidth="1"/>
    <col min="3330" max="3330" width="27.5703125" style="8" customWidth="1"/>
    <col min="3331" max="3331" width="6" style="8" customWidth="1"/>
    <col min="3332" max="3332" width="6.42578125" style="8" customWidth="1"/>
    <col min="3333" max="3333" width="10.140625" style="8" customWidth="1"/>
    <col min="3334" max="3334" width="10" style="8" customWidth="1"/>
    <col min="3335" max="3335" width="10.85546875" style="8" customWidth="1"/>
    <col min="3336" max="3336" width="10.42578125" style="8" customWidth="1"/>
    <col min="3337" max="3337" width="9.5703125" style="8" customWidth="1"/>
    <col min="3338" max="3338" width="8.85546875" style="8" customWidth="1"/>
    <col min="3339" max="3339" width="9.5703125" style="8" customWidth="1"/>
    <col min="3340" max="3340" width="9" style="8" customWidth="1"/>
    <col min="3341" max="3341" width="9.5703125" style="8" customWidth="1"/>
    <col min="3342" max="3342" width="8.85546875" style="8" customWidth="1"/>
    <col min="3343" max="3584" width="9.140625" style="8"/>
    <col min="3585" max="3585" width="10.5703125" style="8" customWidth="1"/>
    <col min="3586" max="3586" width="27.5703125" style="8" customWidth="1"/>
    <col min="3587" max="3587" width="6" style="8" customWidth="1"/>
    <col min="3588" max="3588" width="6.42578125" style="8" customWidth="1"/>
    <col min="3589" max="3589" width="10.140625" style="8" customWidth="1"/>
    <col min="3590" max="3590" width="10" style="8" customWidth="1"/>
    <col min="3591" max="3591" width="10.85546875" style="8" customWidth="1"/>
    <col min="3592" max="3592" width="10.42578125" style="8" customWidth="1"/>
    <col min="3593" max="3593" width="9.5703125" style="8" customWidth="1"/>
    <col min="3594" max="3594" width="8.85546875" style="8" customWidth="1"/>
    <col min="3595" max="3595" width="9.5703125" style="8" customWidth="1"/>
    <col min="3596" max="3596" width="9" style="8" customWidth="1"/>
    <col min="3597" max="3597" width="9.5703125" style="8" customWidth="1"/>
    <col min="3598" max="3598" width="8.85546875" style="8" customWidth="1"/>
    <col min="3599" max="3840" width="9.140625" style="8"/>
    <col min="3841" max="3841" width="10.5703125" style="8" customWidth="1"/>
    <col min="3842" max="3842" width="27.5703125" style="8" customWidth="1"/>
    <col min="3843" max="3843" width="6" style="8" customWidth="1"/>
    <col min="3844" max="3844" width="6.42578125" style="8" customWidth="1"/>
    <col min="3845" max="3845" width="10.140625" style="8" customWidth="1"/>
    <col min="3846" max="3846" width="10" style="8" customWidth="1"/>
    <col min="3847" max="3847" width="10.85546875" style="8" customWidth="1"/>
    <col min="3848" max="3848" width="10.42578125" style="8" customWidth="1"/>
    <col min="3849" max="3849" width="9.5703125" style="8" customWidth="1"/>
    <col min="3850" max="3850" width="8.85546875" style="8" customWidth="1"/>
    <col min="3851" max="3851" width="9.5703125" style="8" customWidth="1"/>
    <col min="3852" max="3852" width="9" style="8" customWidth="1"/>
    <col min="3853" max="3853" width="9.5703125" style="8" customWidth="1"/>
    <col min="3854" max="3854" width="8.85546875" style="8" customWidth="1"/>
    <col min="3855" max="4096" width="9.140625" style="8"/>
    <col min="4097" max="4097" width="10.5703125" style="8" customWidth="1"/>
    <col min="4098" max="4098" width="27.5703125" style="8" customWidth="1"/>
    <col min="4099" max="4099" width="6" style="8" customWidth="1"/>
    <col min="4100" max="4100" width="6.42578125" style="8" customWidth="1"/>
    <col min="4101" max="4101" width="10.140625" style="8" customWidth="1"/>
    <col min="4102" max="4102" width="10" style="8" customWidth="1"/>
    <col min="4103" max="4103" width="10.85546875" style="8" customWidth="1"/>
    <col min="4104" max="4104" width="10.42578125" style="8" customWidth="1"/>
    <col min="4105" max="4105" width="9.5703125" style="8" customWidth="1"/>
    <col min="4106" max="4106" width="8.85546875" style="8" customWidth="1"/>
    <col min="4107" max="4107" width="9.5703125" style="8" customWidth="1"/>
    <col min="4108" max="4108" width="9" style="8" customWidth="1"/>
    <col min="4109" max="4109" width="9.5703125" style="8" customWidth="1"/>
    <col min="4110" max="4110" width="8.85546875" style="8" customWidth="1"/>
    <col min="4111" max="4352" width="9.140625" style="8"/>
    <col min="4353" max="4353" width="10.5703125" style="8" customWidth="1"/>
    <col min="4354" max="4354" width="27.5703125" style="8" customWidth="1"/>
    <col min="4355" max="4355" width="6" style="8" customWidth="1"/>
    <col min="4356" max="4356" width="6.42578125" style="8" customWidth="1"/>
    <col min="4357" max="4357" width="10.140625" style="8" customWidth="1"/>
    <col min="4358" max="4358" width="10" style="8" customWidth="1"/>
    <col min="4359" max="4359" width="10.85546875" style="8" customWidth="1"/>
    <col min="4360" max="4360" width="10.42578125" style="8" customWidth="1"/>
    <col min="4361" max="4361" width="9.5703125" style="8" customWidth="1"/>
    <col min="4362" max="4362" width="8.85546875" style="8" customWidth="1"/>
    <col min="4363" max="4363" width="9.5703125" style="8" customWidth="1"/>
    <col min="4364" max="4364" width="9" style="8" customWidth="1"/>
    <col min="4365" max="4365" width="9.5703125" style="8" customWidth="1"/>
    <col min="4366" max="4366" width="8.85546875" style="8" customWidth="1"/>
    <col min="4367" max="4608" width="9.140625" style="8"/>
    <col min="4609" max="4609" width="10.5703125" style="8" customWidth="1"/>
    <col min="4610" max="4610" width="27.5703125" style="8" customWidth="1"/>
    <col min="4611" max="4611" width="6" style="8" customWidth="1"/>
    <col min="4612" max="4612" width="6.42578125" style="8" customWidth="1"/>
    <col min="4613" max="4613" width="10.140625" style="8" customWidth="1"/>
    <col min="4614" max="4614" width="10" style="8" customWidth="1"/>
    <col min="4615" max="4615" width="10.85546875" style="8" customWidth="1"/>
    <col min="4616" max="4616" width="10.42578125" style="8" customWidth="1"/>
    <col min="4617" max="4617" width="9.5703125" style="8" customWidth="1"/>
    <col min="4618" max="4618" width="8.85546875" style="8" customWidth="1"/>
    <col min="4619" max="4619" width="9.5703125" style="8" customWidth="1"/>
    <col min="4620" max="4620" width="9" style="8" customWidth="1"/>
    <col min="4621" max="4621" width="9.5703125" style="8" customWidth="1"/>
    <col min="4622" max="4622" width="8.85546875" style="8" customWidth="1"/>
    <col min="4623" max="4864" width="9.140625" style="8"/>
    <col min="4865" max="4865" width="10.5703125" style="8" customWidth="1"/>
    <col min="4866" max="4866" width="27.5703125" style="8" customWidth="1"/>
    <col min="4867" max="4867" width="6" style="8" customWidth="1"/>
    <col min="4868" max="4868" width="6.42578125" style="8" customWidth="1"/>
    <col min="4869" max="4869" width="10.140625" style="8" customWidth="1"/>
    <col min="4870" max="4870" width="10" style="8" customWidth="1"/>
    <col min="4871" max="4871" width="10.85546875" style="8" customWidth="1"/>
    <col min="4872" max="4872" width="10.42578125" style="8" customWidth="1"/>
    <col min="4873" max="4873" width="9.5703125" style="8" customWidth="1"/>
    <col min="4874" max="4874" width="8.85546875" style="8" customWidth="1"/>
    <col min="4875" max="4875" width="9.5703125" style="8" customWidth="1"/>
    <col min="4876" max="4876" width="9" style="8" customWidth="1"/>
    <col min="4877" max="4877" width="9.5703125" style="8" customWidth="1"/>
    <col min="4878" max="4878" width="8.85546875" style="8" customWidth="1"/>
    <col min="4879" max="5120" width="9.140625" style="8"/>
    <col min="5121" max="5121" width="10.5703125" style="8" customWidth="1"/>
    <col min="5122" max="5122" width="27.5703125" style="8" customWidth="1"/>
    <col min="5123" max="5123" width="6" style="8" customWidth="1"/>
    <col min="5124" max="5124" width="6.42578125" style="8" customWidth="1"/>
    <col min="5125" max="5125" width="10.140625" style="8" customWidth="1"/>
    <col min="5126" max="5126" width="10" style="8" customWidth="1"/>
    <col min="5127" max="5127" width="10.85546875" style="8" customWidth="1"/>
    <col min="5128" max="5128" width="10.42578125" style="8" customWidth="1"/>
    <col min="5129" max="5129" width="9.5703125" style="8" customWidth="1"/>
    <col min="5130" max="5130" width="8.85546875" style="8" customWidth="1"/>
    <col min="5131" max="5131" width="9.5703125" style="8" customWidth="1"/>
    <col min="5132" max="5132" width="9" style="8" customWidth="1"/>
    <col min="5133" max="5133" width="9.5703125" style="8" customWidth="1"/>
    <col min="5134" max="5134" width="8.85546875" style="8" customWidth="1"/>
    <col min="5135" max="5376" width="9.140625" style="8"/>
    <col min="5377" max="5377" width="10.5703125" style="8" customWidth="1"/>
    <col min="5378" max="5378" width="27.5703125" style="8" customWidth="1"/>
    <col min="5379" max="5379" width="6" style="8" customWidth="1"/>
    <col min="5380" max="5380" width="6.42578125" style="8" customWidth="1"/>
    <col min="5381" max="5381" width="10.140625" style="8" customWidth="1"/>
    <col min="5382" max="5382" width="10" style="8" customWidth="1"/>
    <col min="5383" max="5383" width="10.85546875" style="8" customWidth="1"/>
    <col min="5384" max="5384" width="10.42578125" style="8" customWidth="1"/>
    <col min="5385" max="5385" width="9.5703125" style="8" customWidth="1"/>
    <col min="5386" max="5386" width="8.85546875" style="8" customWidth="1"/>
    <col min="5387" max="5387" width="9.5703125" style="8" customWidth="1"/>
    <col min="5388" max="5388" width="9" style="8" customWidth="1"/>
    <col min="5389" max="5389" width="9.5703125" style="8" customWidth="1"/>
    <col min="5390" max="5390" width="8.85546875" style="8" customWidth="1"/>
    <col min="5391" max="5632" width="9.140625" style="8"/>
    <col min="5633" max="5633" width="10.5703125" style="8" customWidth="1"/>
    <col min="5634" max="5634" width="27.5703125" style="8" customWidth="1"/>
    <col min="5635" max="5635" width="6" style="8" customWidth="1"/>
    <col min="5636" max="5636" width="6.42578125" style="8" customWidth="1"/>
    <col min="5637" max="5637" width="10.140625" style="8" customWidth="1"/>
    <col min="5638" max="5638" width="10" style="8" customWidth="1"/>
    <col min="5639" max="5639" width="10.85546875" style="8" customWidth="1"/>
    <col min="5640" max="5640" width="10.42578125" style="8" customWidth="1"/>
    <col min="5641" max="5641" width="9.5703125" style="8" customWidth="1"/>
    <col min="5642" max="5642" width="8.85546875" style="8" customWidth="1"/>
    <col min="5643" max="5643" width="9.5703125" style="8" customWidth="1"/>
    <col min="5644" max="5644" width="9" style="8" customWidth="1"/>
    <col min="5645" max="5645" width="9.5703125" style="8" customWidth="1"/>
    <col min="5646" max="5646" width="8.85546875" style="8" customWidth="1"/>
    <col min="5647" max="5888" width="9.140625" style="8"/>
    <col min="5889" max="5889" width="10.5703125" style="8" customWidth="1"/>
    <col min="5890" max="5890" width="27.5703125" style="8" customWidth="1"/>
    <col min="5891" max="5891" width="6" style="8" customWidth="1"/>
    <col min="5892" max="5892" width="6.42578125" style="8" customWidth="1"/>
    <col min="5893" max="5893" width="10.140625" style="8" customWidth="1"/>
    <col min="5894" max="5894" width="10" style="8" customWidth="1"/>
    <col min="5895" max="5895" width="10.85546875" style="8" customWidth="1"/>
    <col min="5896" max="5896" width="10.42578125" style="8" customWidth="1"/>
    <col min="5897" max="5897" width="9.5703125" style="8" customWidth="1"/>
    <col min="5898" max="5898" width="8.85546875" style="8" customWidth="1"/>
    <col min="5899" max="5899" width="9.5703125" style="8" customWidth="1"/>
    <col min="5900" max="5900" width="9" style="8" customWidth="1"/>
    <col min="5901" max="5901" width="9.5703125" style="8" customWidth="1"/>
    <col min="5902" max="5902" width="8.85546875" style="8" customWidth="1"/>
    <col min="5903" max="6144" width="9.140625" style="8"/>
    <col min="6145" max="6145" width="10.5703125" style="8" customWidth="1"/>
    <col min="6146" max="6146" width="27.5703125" style="8" customWidth="1"/>
    <col min="6147" max="6147" width="6" style="8" customWidth="1"/>
    <col min="6148" max="6148" width="6.42578125" style="8" customWidth="1"/>
    <col min="6149" max="6149" width="10.140625" style="8" customWidth="1"/>
    <col min="6150" max="6150" width="10" style="8" customWidth="1"/>
    <col min="6151" max="6151" width="10.85546875" style="8" customWidth="1"/>
    <col min="6152" max="6152" width="10.42578125" style="8" customWidth="1"/>
    <col min="6153" max="6153" width="9.5703125" style="8" customWidth="1"/>
    <col min="6154" max="6154" width="8.85546875" style="8" customWidth="1"/>
    <col min="6155" max="6155" width="9.5703125" style="8" customWidth="1"/>
    <col min="6156" max="6156" width="9" style="8" customWidth="1"/>
    <col min="6157" max="6157" width="9.5703125" style="8" customWidth="1"/>
    <col min="6158" max="6158" width="8.85546875" style="8" customWidth="1"/>
    <col min="6159" max="6400" width="9.140625" style="8"/>
    <col min="6401" max="6401" width="10.5703125" style="8" customWidth="1"/>
    <col min="6402" max="6402" width="27.5703125" style="8" customWidth="1"/>
    <col min="6403" max="6403" width="6" style="8" customWidth="1"/>
    <col min="6404" max="6404" width="6.42578125" style="8" customWidth="1"/>
    <col min="6405" max="6405" width="10.140625" style="8" customWidth="1"/>
    <col min="6406" max="6406" width="10" style="8" customWidth="1"/>
    <col min="6407" max="6407" width="10.85546875" style="8" customWidth="1"/>
    <col min="6408" max="6408" width="10.42578125" style="8" customWidth="1"/>
    <col min="6409" max="6409" width="9.5703125" style="8" customWidth="1"/>
    <col min="6410" max="6410" width="8.85546875" style="8" customWidth="1"/>
    <col min="6411" max="6411" width="9.5703125" style="8" customWidth="1"/>
    <col min="6412" max="6412" width="9" style="8" customWidth="1"/>
    <col min="6413" max="6413" width="9.5703125" style="8" customWidth="1"/>
    <col min="6414" max="6414" width="8.85546875" style="8" customWidth="1"/>
    <col min="6415" max="6656" width="9.140625" style="8"/>
    <col min="6657" max="6657" width="10.5703125" style="8" customWidth="1"/>
    <col min="6658" max="6658" width="27.5703125" style="8" customWidth="1"/>
    <col min="6659" max="6659" width="6" style="8" customWidth="1"/>
    <col min="6660" max="6660" width="6.42578125" style="8" customWidth="1"/>
    <col min="6661" max="6661" width="10.140625" style="8" customWidth="1"/>
    <col min="6662" max="6662" width="10" style="8" customWidth="1"/>
    <col min="6663" max="6663" width="10.85546875" style="8" customWidth="1"/>
    <col min="6664" max="6664" width="10.42578125" style="8" customWidth="1"/>
    <col min="6665" max="6665" width="9.5703125" style="8" customWidth="1"/>
    <col min="6666" max="6666" width="8.85546875" style="8" customWidth="1"/>
    <col min="6667" max="6667" width="9.5703125" style="8" customWidth="1"/>
    <col min="6668" max="6668" width="9" style="8" customWidth="1"/>
    <col min="6669" max="6669" width="9.5703125" style="8" customWidth="1"/>
    <col min="6670" max="6670" width="8.85546875" style="8" customWidth="1"/>
    <col min="6671" max="6912" width="9.140625" style="8"/>
    <col min="6913" max="6913" width="10.5703125" style="8" customWidth="1"/>
    <col min="6914" max="6914" width="27.5703125" style="8" customWidth="1"/>
    <col min="6915" max="6915" width="6" style="8" customWidth="1"/>
    <col min="6916" max="6916" width="6.42578125" style="8" customWidth="1"/>
    <col min="6917" max="6917" width="10.140625" style="8" customWidth="1"/>
    <col min="6918" max="6918" width="10" style="8" customWidth="1"/>
    <col min="6919" max="6919" width="10.85546875" style="8" customWidth="1"/>
    <col min="6920" max="6920" width="10.42578125" style="8" customWidth="1"/>
    <col min="6921" max="6921" width="9.5703125" style="8" customWidth="1"/>
    <col min="6922" max="6922" width="8.85546875" style="8" customWidth="1"/>
    <col min="6923" max="6923" width="9.5703125" style="8" customWidth="1"/>
    <col min="6924" max="6924" width="9" style="8" customWidth="1"/>
    <col min="6925" max="6925" width="9.5703125" style="8" customWidth="1"/>
    <col min="6926" max="6926" width="8.85546875" style="8" customWidth="1"/>
    <col min="6927" max="7168" width="9.140625" style="8"/>
    <col min="7169" max="7169" width="10.5703125" style="8" customWidth="1"/>
    <col min="7170" max="7170" width="27.5703125" style="8" customWidth="1"/>
    <col min="7171" max="7171" width="6" style="8" customWidth="1"/>
    <col min="7172" max="7172" width="6.42578125" style="8" customWidth="1"/>
    <col min="7173" max="7173" width="10.140625" style="8" customWidth="1"/>
    <col min="7174" max="7174" width="10" style="8" customWidth="1"/>
    <col min="7175" max="7175" width="10.85546875" style="8" customWidth="1"/>
    <col min="7176" max="7176" width="10.42578125" style="8" customWidth="1"/>
    <col min="7177" max="7177" width="9.5703125" style="8" customWidth="1"/>
    <col min="7178" max="7178" width="8.85546875" style="8" customWidth="1"/>
    <col min="7179" max="7179" width="9.5703125" style="8" customWidth="1"/>
    <col min="7180" max="7180" width="9" style="8" customWidth="1"/>
    <col min="7181" max="7181" width="9.5703125" style="8" customWidth="1"/>
    <col min="7182" max="7182" width="8.85546875" style="8" customWidth="1"/>
    <col min="7183" max="7424" width="9.140625" style="8"/>
    <col min="7425" max="7425" width="10.5703125" style="8" customWidth="1"/>
    <col min="7426" max="7426" width="27.5703125" style="8" customWidth="1"/>
    <col min="7427" max="7427" width="6" style="8" customWidth="1"/>
    <col min="7428" max="7428" width="6.42578125" style="8" customWidth="1"/>
    <col min="7429" max="7429" width="10.140625" style="8" customWidth="1"/>
    <col min="7430" max="7430" width="10" style="8" customWidth="1"/>
    <col min="7431" max="7431" width="10.85546875" style="8" customWidth="1"/>
    <col min="7432" max="7432" width="10.42578125" style="8" customWidth="1"/>
    <col min="7433" max="7433" width="9.5703125" style="8" customWidth="1"/>
    <col min="7434" max="7434" width="8.85546875" style="8" customWidth="1"/>
    <col min="7435" max="7435" width="9.5703125" style="8" customWidth="1"/>
    <col min="7436" max="7436" width="9" style="8" customWidth="1"/>
    <col min="7437" max="7437" width="9.5703125" style="8" customWidth="1"/>
    <col min="7438" max="7438" width="8.85546875" style="8" customWidth="1"/>
    <col min="7439" max="7680" width="9.140625" style="8"/>
    <col min="7681" max="7681" width="10.5703125" style="8" customWidth="1"/>
    <col min="7682" max="7682" width="27.5703125" style="8" customWidth="1"/>
    <col min="7683" max="7683" width="6" style="8" customWidth="1"/>
    <col min="7684" max="7684" width="6.42578125" style="8" customWidth="1"/>
    <col min="7685" max="7685" width="10.140625" style="8" customWidth="1"/>
    <col min="7686" max="7686" width="10" style="8" customWidth="1"/>
    <col min="7687" max="7687" width="10.85546875" style="8" customWidth="1"/>
    <col min="7688" max="7688" width="10.42578125" style="8" customWidth="1"/>
    <col min="7689" max="7689" width="9.5703125" style="8" customWidth="1"/>
    <col min="7690" max="7690" width="8.85546875" style="8" customWidth="1"/>
    <col min="7691" max="7691" width="9.5703125" style="8" customWidth="1"/>
    <col min="7692" max="7692" width="9" style="8" customWidth="1"/>
    <col min="7693" max="7693" width="9.5703125" style="8" customWidth="1"/>
    <col min="7694" max="7694" width="8.85546875" style="8" customWidth="1"/>
    <col min="7695" max="7936" width="9.140625" style="8"/>
    <col min="7937" max="7937" width="10.5703125" style="8" customWidth="1"/>
    <col min="7938" max="7938" width="27.5703125" style="8" customWidth="1"/>
    <col min="7939" max="7939" width="6" style="8" customWidth="1"/>
    <col min="7940" max="7940" width="6.42578125" style="8" customWidth="1"/>
    <col min="7941" max="7941" width="10.140625" style="8" customWidth="1"/>
    <col min="7942" max="7942" width="10" style="8" customWidth="1"/>
    <col min="7943" max="7943" width="10.85546875" style="8" customWidth="1"/>
    <col min="7944" max="7944" width="10.42578125" style="8" customWidth="1"/>
    <col min="7945" max="7945" width="9.5703125" style="8" customWidth="1"/>
    <col min="7946" max="7946" width="8.85546875" style="8" customWidth="1"/>
    <col min="7947" max="7947" width="9.5703125" style="8" customWidth="1"/>
    <col min="7948" max="7948" width="9" style="8" customWidth="1"/>
    <col min="7949" max="7949" width="9.5703125" style="8" customWidth="1"/>
    <col min="7950" max="7950" width="8.85546875" style="8" customWidth="1"/>
    <col min="7951" max="8192" width="9.140625" style="8"/>
    <col min="8193" max="8193" width="10.5703125" style="8" customWidth="1"/>
    <col min="8194" max="8194" width="27.5703125" style="8" customWidth="1"/>
    <col min="8195" max="8195" width="6" style="8" customWidth="1"/>
    <col min="8196" max="8196" width="6.42578125" style="8" customWidth="1"/>
    <col min="8197" max="8197" width="10.140625" style="8" customWidth="1"/>
    <col min="8198" max="8198" width="10" style="8" customWidth="1"/>
    <col min="8199" max="8199" width="10.85546875" style="8" customWidth="1"/>
    <col min="8200" max="8200" width="10.42578125" style="8" customWidth="1"/>
    <col min="8201" max="8201" width="9.5703125" style="8" customWidth="1"/>
    <col min="8202" max="8202" width="8.85546875" style="8" customWidth="1"/>
    <col min="8203" max="8203" width="9.5703125" style="8" customWidth="1"/>
    <col min="8204" max="8204" width="9" style="8" customWidth="1"/>
    <col min="8205" max="8205" width="9.5703125" style="8" customWidth="1"/>
    <col min="8206" max="8206" width="8.85546875" style="8" customWidth="1"/>
    <col min="8207" max="8448" width="9.140625" style="8"/>
    <col min="8449" max="8449" width="10.5703125" style="8" customWidth="1"/>
    <col min="8450" max="8450" width="27.5703125" style="8" customWidth="1"/>
    <col min="8451" max="8451" width="6" style="8" customWidth="1"/>
    <col min="8452" max="8452" width="6.42578125" style="8" customWidth="1"/>
    <col min="8453" max="8453" width="10.140625" style="8" customWidth="1"/>
    <col min="8454" max="8454" width="10" style="8" customWidth="1"/>
    <col min="8455" max="8455" width="10.85546875" style="8" customWidth="1"/>
    <col min="8456" max="8456" width="10.42578125" style="8" customWidth="1"/>
    <col min="8457" max="8457" width="9.5703125" style="8" customWidth="1"/>
    <col min="8458" max="8458" width="8.85546875" style="8" customWidth="1"/>
    <col min="8459" max="8459" width="9.5703125" style="8" customWidth="1"/>
    <col min="8460" max="8460" width="9" style="8" customWidth="1"/>
    <col min="8461" max="8461" width="9.5703125" style="8" customWidth="1"/>
    <col min="8462" max="8462" width="8.85546875" style="8" customWidth="1"/>
    <col min="8463" max="8704" width="9.140625" style="8"/>
    <col min="8705" max="8705" width="10.5703125" style="8" customWidth="1"/>
    <col min="8706" max="8706" width="27.5703125" style="8" customWidth="1"/>
    <col min="8707" max="8707" width="6" style="8" customWidth="1"/>
    <col min="8708" max="8708" width="6.42578125" style="8" customWidth="1"/>
    <col min="8709" max="8709" width="10.140625" style="8" customWidth="1"/>
    <col min="8710" max="8710" width="10" style="8" customWidth="1"/>
    <col min="8711" max="8711" width="10.85546875" style="8" customWidth="1"/>
    <col min="8712" max="8712" width="10.42578125" style="8" customWidth="1"/>
    <col min="8713" max="8713" width="9.5703125" style="8" customWidth="1"/>
    <col min="8714" max="8714" width="8.85546875" style="8" customWidth="1"/>
    <col min="8715" max="8715" width="9.5703125" style="8" customWidth="1"/>
    <col min="8716" max="8716" width="9" style="8" customWidth="1"/>
    <col min="8717" max="8717" width="9.5703125" style="8" customWidth="1"/>
    <col min="8718" max="8718" width="8.85546875" style="8" customWidth="1"/>
    <col min="8719" max="8960" width="9.140625" style="8"/>
    <col min="8961" max="8961" width="10.5703125" style="8" customWidth="1"/>
    <col min="8962" max="8962" width="27.5703125" style="8" customWidth="1"/>
    <col min="8963" max="8963" width="6" style="8" customWidth="1"/>
    <col min="8964" max="8964" width="6.42578125" style="8" customWidth="1"/>
    <col min="8965" max="8965" width="10.140625" style="8" customWidth="1"/>
    <col min="8966" max="8966" width="10" style="8" customWidth="1"/>
    <col min="8967" max="8967" width="10.85546875" style="8" customWidth="1"/>
    <col min="8968" max="8968" width="10.42578125" style="8" customWidth="1"/>
    <col min="8969" max="8969" width="9.5703125" style="8" customWidth="1"/>
    <col min="8970" max="8970" width="8.85546875" style="8" customWidth="1"/>
    <col min="8971" max="8971" width="9.5703125" style="8" customWidth="1"/>
    <col min="8972" max="8972" width="9" style="8" customWidth="1"/>
    <col min="8973" max="8973" width="9.5703125" style="8" customWidth="1"/>
    <col min="8974" max="8974" width="8.85546875" style="8" customWidth="1"/>
    <col min="8975" max="9216" width="9.140625" style="8"/>
    <col min="9217" max="9217" width="10.5703125" style="8" customWidth="1"/>
    <col min="9218" max="9218" width="27.5703125" style="8" customWidth="1"/>
    <col min="9219" max="9219" width="6" style="8" customWidth="1"/>
    <col min="9220" max="9220" width="6.42578125" style="8" customWidth="1"/>
    <col min="9221" max="9221" width="10.140625" style="8" customWidth="1"/>
    <col min="9222" max="9222" width="10" style="8" customWidth="1"/>
    <col min="9223" max="9223" width="10.85546875" style="8" customWidth="1"/>
    <col min="9224" max="9224" width="10.42578125" style="8" customWidth="1"/>
    <col min="9225" max="9225" width="9.5703125" style="8" customWidth="1"/>
    <col min="9226" max="9226" width="8.85546875" style="8" customWidth="1"/>
    <col min="9227" max="9227" width="9.5703125" style="8" customWidth="1"/>
    <col min="9228" max="9228" width="9" style="8" customWidth="1"/>
    <col min="9229" max="9229" width="9.5703125" style="8" customWidth="1"/>
    <col min="9230" max="9230" width="8.85546875" style="8" customWidth="1"/>
    <col min="9231" max="9472" width="9.140625" style="8"/>
    <col min="9473" max="9473" width="10.5703125" style="8" customWidth="1"/>
    <col min="9474" max="9474" width="27.5703125" style="8" customWidth="1"/>
    <col min="9475" max="9475" width="6" style="8" customWidth="1"/>
    <col min="9476" max="9476" width="6.42578125" style="8" customWidth="1"/>
    <col min="9477" max="9477" width="10.140625" style="8" customWidth="1"/>
    <col min="9478" max="9478" width="10" style="8" customWidth="1"/>
    <col min="9479" max="9479" width="10.85546875" style="8" customWidth="1"/>
    <col min="9480" max="9480" width="10.42578125" style="8" customWidth="1"/>
    <col min="9481" max="9481" width="9.5703125" style="8" customWidth="1"/>
    <col min="9482" max="9482" width="8.85546875" style="8" customWidth="1"/>
    <col min="9483" max="9483" width="9.5703125" style="8" customWidth="1"/>
    <col min="9484" max="9484" width="9" style="8" customWidth="1"/>
    <col min="9485" max="9485" width="9.5703125" style="8" customWidth="1"/>
    <col min="9486" max="9486" width="8.85546875" style="8" customWidth="1"/>
    <col min="9487" max="9728" width="9.140625" style="8"/>
    <col min="9729" max="9729" width="10.5703125" style="8" customWidth="1"/>
    <col min="9730" max="9730" width="27.5703125" style="8" customWidth="1"/>
    <col min="9731" max="9731" width="6" style="8" customWidth="1"/>
    <col min="9732" max="9732" width="6.42578125" style="8" customWidth="1"/>
    <col min="9733" max="9733" width="10.140625" style="8" customWidth="1"/>
    <col min="9734" max="9734" width="10" style="8" customWidth="1"/>
    <col min="9735" max="9735" width="10.85546875" style="8" customWidth="1"/>
    <col min="9736" max="9736" width="10.42578125" style="8" customWidth="1"/>
    <col min="9737" max="9737" width="9.5703125" style="8" customWidth="1"/>
    <col min="9738" max="9738" width="8.85546875" style="8" customWidth="1"/>
    <col min="9739" max="9739" width="9.5703125" style="8" customWidth="1"/>
    <col min="9740" max="9740" width="9" style="8" customWidth="1"/>
    <col min="9741" max="9741" width="9.5703125" style="8" customWidth="1"/>
    <col min="9742" max="9742" width="8.85546875" style="8" customWidth="1"/>
    <col min="9743" max="9984" width="9.140625" style="8"/>
    <col min="9985" max="9985" width="10.5703125" style="8" customWidth="1"/>
    <col min="9986" max="9986" width="27.5703125" style="8" customWidth="1"/>
    <col min="9987" max="9987" width="6" style="8" customWidth="1"/>
    <col min="9988" max="9988" width="6.42578125" style="8" customWidth="1"/>
    <col min="9989" max="9989" width="10.140625" style="8" customWidth="1"/>
    <col min="9990" max="9990" width="10" style="8" customWidth="1"/>
    <col min="9991" max="9991" width="10.85546875" style="8" customWidth="1"/>
    <col min="9992" max="9992" width="10.42578125" style="8" customWidth="1"/>
    <col min="9993" max="9993" width="9.5703125" style="8" customWidth="1"/>
    <col min="9994" max="9994" width="8.85546875" style="8" customWidth="1"/>
    <col min="9995" max="9995" width="9.5703125" style="8" customWidth="1"/>
    <col min="9996" max="9996" width="9" style="8" customWidth="1"/>
    <col min="9997" max="9997" width="9.5703125" style="8" customWidth="1"/>
    <col min="9998" max="9998" width="8.85546875" style="8" customWidth="1"/>
    <col min="9999" max="10240" width="9.140625" style="8"/>
    <col min="10241" max="10241" width="10.5703125" style="8" customWidth="1"/>
    <col min="10242" max="10242" width="27.5703125" style="8" customWidth="1"/>
    <col min="10243" max="10243" width="6" style="8" customWidth="1"/>
    <col min="10244" max="10244" width="6.42578125" style="8" customWidth="1"/>
    <col min="10245" max="10245" width="10.140625" style="8" customWidth="1"/>
    <col min="10246" max="10246" width="10" style="8" customWidth="1"/>
    <col min="10247" max="10247" width="10.85546875" style="8" customWidth="1"/>
    <col min="10248" max="10248" width="10.42578125" style="8" customWidth="1"/>
    <col min="10249" max="10249" width="9.5703125" style="8" customWidth="1"/>
    <col min="10250" max="10250" width="8.85546875" style="8" customWidth="1"/>
    <col min="10251" max="10251" width="9.5703125" style="8" customWidth="1"/>
    <col min="10252" max="10252" width="9" style="8" customWidth="1"/>
    <col min="10253" max="10253" width="9.5703125" style="8" customWidth="1"/>
    <col min="10254" max="10254" width="8.85546875" style="8" customWidth="1"/>
    <col min="10255" max="10496" width="9.140625" style="8"/>
    <col min="10497" max="10497" width="10.5703125" style="8" customWidth="1"/>
    <col min="10498" max="10498" width="27.5703125" style="8" customWidth="1"/>
    <col min="10499" max="10499" width="6" style="8" customWidth="1"/>
    <col min="10500" max="10500" width="6.42578125" style="8" customWidth="1"/>
    <col min="10501" max="10501" width="10.140625" style="8" customWidth="1"/>
    <col min="10502" max="10502" width="10" style="8" customWidth="1"/>
    <col min="10503" max="10503" width="10.85546875" style="8" customWidth="1"/>
    <col min="10504" max="10504" width="10.42578125" style="8" customWidth="1"/>
    <col min="10505" max="10505" width="9.5703125" style="8" customWidth="1"/>
    <col min="10506" max="10506" width="8.85546875" style="8" customWidth="1"/>
    <col min="10507" max="10507" width="9.5703125" style="8" customWidth="1"/>
    <col min="10508" max="10508" width="9" style="8" customWidth="1"/>
    <col min="10509" max="10509" width="9.5703125" style="8" customWidth="1"/>
    <col min="10510" max="10510" width="8.85546875" style="8" customWidth="1"/>
    <col min="10511" max="10752" width="9.140625" style="8"/>
    <col min="10753" max="10753" width="10.5703125" style="8" customWidth="1"/>
    <col min="10754" max="10754" width="27.5703125" style="8" customWidth="1"/>
    <col min="10755" max="10755" width="6" style="8" customWidth="1"/>
    <col min="10756" max="10756" width="6.42578125" style="8" customWidth="1"/>
    <col min="10757" max="10757" width="10.140625" style="8" customWidth="1"/>
    <col min="10758" max="10758" width="10" style="8" customWidth="1"/>
    <col min="10759" max="10759" width="10.85546875" style="8" customWidth="1"/>
    <col min="10760" max="10760" width="10.42578125" style="8" customWidth="1"/>
    <col min="10761" max="10761" width="9.5703125" style="8" customWidth="1"/>
    <col min="10762" max="10762" width="8.85546875" style="8" customWidth="1"/>
    <col min="10763" max="10763" width="9.5703125" style="8" customWidth="1"/>
    <col min="10764" max="10764" width="9" style="8" customWidth="1"/>
    <col min="10765" max="10765" width="9.5703125" style="8" customWidth="1"/>
    <col min="10766" max="10766" width="8.85546875" style="8" customWidth="1"/>
    <col min="10767" max="11008" width="9.140625" style="8"/>
    <col min="11009" max="11009" width="10.5703125" style="8" customWidth="1"/>
    <col min="11010" max="11010" width="27.5703125" style="8" customWidth="1"/>
    <col min="11011" max="11011" width="6" style="8" customWidth="1"/>
    <col min="11012" max="11012" width="6.42578125" style="8" customWidth="1"/>
    <col min="11013" max="11013" width="10.140625" style="8" customWidth="1"/>
    <col min="11014" max="11014" width="10" style="8" customWidth="1"/>
    <col min="11015" max="11015" width="10.85546875" style="8" customWidth="1"/>
    <col min="11016" max="11016" width="10.42578125" style="8" customWidth="1"/>
    <col min="11017" max="11017" width="9.5703125" style="8" customWidth="1"/>
    <col min="11018" max="11018" width="8.85546875" style="8" customWidth="1"/>
    <col min="11019" max="11019" width="9.5703125" style="8" customWidth="1"/>
    <col min="11020" max="11020" width="9" style="8" customWidth="1"/>
    <col min="11021" max="11021" width="9.5703125" style="8" customWidth="1"/>
    <col min="11022" max="11022" width="8.85546875" style="8" customWidth="1"/>
    <col min="11023" max="11264" width="9.140625" style="8"/>
    <col min="11265" max="11265" width="10.5703125" style="8" customWidth="1"/>
    <col min="11266" max="11266" width="27.5703125" style="8" customWidth="1"/>
    <col min="11267" max="11267" width="6" style="8" customWidth="1"/>
    <col min="11268" max="11268" width="6.42578125" style="8" customWidth="1"/>
    <col min="11269" max="11269" width="10.140625" style="8" customWidth="1"/>
    <col min="11270" max="11270" width="10" style="8" customWidth="1"/>
    <col min="11271" max="11271" width="10.85546875" style="8" customWidth="1"/>
    <col min="11272" max="11272" width="10.42578125" style="8" customWidth="1"/>
    <col min="11273" max="11273" width="9.5703125" style="8" customWidth="1"/>
    <col min="11274" max="11274" width="8.85546875" style="8" customWidth="1"/>
    <col min="11275" max="11275" width="9.5703125" style="8" customWidth="1"/>
    <col min="11276" max="11276" width="9" style="8" customWidth="1"/>
    <col min="11277" max="11277" width="9.5703125" style="8" customWidth="1"/>
    <col min="11278" max="11278" width="8.85546875" style="8" customWidth="1"/>
    <col min="11279" max="11520" width="9.140625" style="8"/>
    <col min="11521" max="11521" width="10.5703125" style="8" customWidth="1"/>
    <col min="11522" max="11522" width="27.5703125" style="8" customWidth="1"/>
    <col min="11523" max="11523" width="6" style="8" customWidth="1"/>
    <col min="11524" max="11524" width="6.42578125" style="8" customWidth="1"/>
    <col min="11525" max="11525" width="10.140625" style="8" customWidth="1"/>
    <col min="11526" max="11526" width="10" style="8" customWidth="1"/>
    <col min="11527" max="11527" width="10.85546875" style="8" customWidth="1"/>
    <col min="11528" max="11528" width="10.42578125" style="8" customWidth="1"/>
    <col min="11529" max="11529" width="9.5703125" style="8" customWidth="1"/>
    <col min="11530" max="11530" width="8.85546875" style="8" customWidth="1"/>
    <col min="11531" max="11531" width="9.5703125" style="8" customWidth="1"/>
    <col min="11532" max="11532" width="9" style="8" customWidth="1"/>
    <col min="11533" max="11533" width="9.5703125" style="8" customWidth="1"/>
    <col min="11534" max="11534" width="8.85546875" style="8" customWidth="1"/>
    <col min="11535" max="11776" width="9.140625" style="8"/>
    <col min="11777" max="11777" width="10.5703125" style="8" customWidth="1"/>
    <col min="11778" max="11778" width="27.5703125" style="8" customWidth="1"/>
    <col min="11779" max="11779" width="6" style="8" customWidth="1"/>
    <col min="11780" max="11780" width="6.42578125" style="8" customWidth="1"/>
    <col min="11781" max="11781" width="10.140625" style="8" customWidth="1"/>
    <col min="11782" max="11782" width="10" style="8" customWidth="1"/>
    <col min="11783" max="11783" width="10.85546875" style="8" customWidth="1"/>
    <col min="11784" max="11784" width="10.42578125" style="8" customWidth="1"/>
    <col min="11785" max="11785" width="9.5703125" style="8" customWidth="1"/>
    <col min="11786" max="11786" width="8.85546875" style="8" customWidth="1"/>
    <col min="11787" max="11787" width="9.5703125" style="8" customWidth="1"/>
    <col min="11788" max="11788" width="9" style="8" customWidth="1"/>
    <col min="11789" max="11789" width="9.5703125" style="8" customWidth="1"/>
    <col min="11790" max="11790" width="8.85546875" style="8" customWidth="1"/>
    <col min="11791" max="12032" width="9.140625" style="8"/>
    <col min="12033" max="12033" width="10.5703125" style="8" customWidth="1"/>
    <col min="12034" max="12034" width="27.5703125" style="8" customWidth="1"/>
    <col min="12035" max="12035" width="6" style="8" customWidth="1"/>
    <col min="12036" max="12036" width="6.42578125" style="8" customWidth="1"/>
    <col min="12037" max="12037" width="10.140625" style="8" customWidth="1"/>
    <col min="12038" max="12038" width="10" style="8" customWidth="1"/>
    <col min="12039" max="12039" width="10.85546875" style="8" customWidth="1"/>
    <col min="12040" max="12040" width="10.42578125" style="8" customWidth="1"/>
    <col min="12041" max="12041" width="9.5703125" style="8" customWidth="1"/>
    <col min="12042" max="12042" width="8.85546875" style="8" customWidth="1"/>
    <col min="12043" max="12043" width="9.5703125" style="8" customWidth="1"/>
    <col min="12044" max="12044" width="9" style="8" customWidth="1"/>
    <col min="12045" max="12045" width="9.5703125" style="8" customWidth="1"/>
    <col min="12046" max="12046" width="8.85546875" style="8" customWidth="1"/>
    <col min="12047" max="12288" width="9.140625" style="8"/>
    <col min="12289" max="12289" width="10.5703125" style="8" customWidth="1"/>
    <col min="12290" max="12290" width="27.5703125" style="8" customWidth="1"/>
    <col min="12291" max="12291" width="6" style="8" customWidth="1"/>
    <col min="12292" max="12292" width="6.42578125" style="8" customWidth="1"/>
    <col min="12293" max="12293" width="10.140625" style="8" customWidth="1"/>
    <col min="12294" max="12294" width="10" style="8" customWidth="1"/>
    <col min="12295" max="12295" width="10.85546875" style="8" customWidth="1"/>
    <col min="12296" max="12296" width="10.42578125" style="8" customWidth="1"/>
    <col min="12297" max="12297" width="9.5703125" style="8" customWidth="1"/>
    <col min="12298" max="12298" width="8.85546875" style="8" customWidth="1"/>
    <col min="12299" max="12299" width="9.5703125" style="8" customWidth="1"/>
    <col min="12300" max="12300" width="9" style="8" customWidth="1"/>
    <col min="12301" max="12301" width="9.5703125" style="8" customWidth="1"/>
    <col min="12302" max="12302" width="8.85546875" style="8" customWidth="1"/>
    <col min="12303" max="12544" width="9.140625" style="8"/>
    <col min="12545" max="12545" width="10.5703125" style="8" customWidth="1"/>
    <col min="12546" max="12546" width="27.5703125" style="8" customWidth="1"/>
    <col min="12547" max="12547" width="6" style="8" customWidth="1"/>
    <col min="12548" max="12548" width="6.42578125" style="8" customWidth="1"/>
    <col min="12549" max="12549" width="10.140625" style="8" customWidth="1"/>
    <col min="12550" max="12550" width="10" style="8" customWidth="1"/>
    <col min="12551" max="12551" width="10.85546875" style="8" customWidth="1"/>
    <col min="12552" max="12552" width="10.42578125" style="8" customWidth="1"/>
    <col min="12553" max="12553" width="9.5703125" style="8" customWidth="1"/>
    <col min="12554" max="12554" width="8.85546875" style="8" customWidth="1"/>
    <col min="12555" max="12555" width="9.5703125" style="8" customWidth="1"/>
    <col min="12556" max="12556" width="9" style="8" customWidth="1"/>
    <col min="12557" max="12557" width="9.5703125" style="8" customWidth="1"/>
    <col min="12558" max="12558" width="8.85546875" style="8" customWidth="1"/>
    <col min="12559" max="12800" width="9.140625" style="8"/>
    <col min="12801" max="12801" width="10.5703125" style="8" customWidth="1"/>
    <col min="12802" max="12802" width="27.5703125" style="8" customWidth="1"/>
    <col min="12803" max="12803" width="6" style="8" customWidth="1"/>
    <col min="12804" max="12804" width="6.42578125" style="8" customWidth="1"/>
    <col min="12805" max="12805" width="10.140625" style="8" customWidth="1"/>
    <col min="12806" max="12806" width="10" style="8" customWidth="1"/>
    <col min="12807" max="12807" width="10.85546875" style="8" customWidth="1"/>
    <col min="12808" max="12808" width="10.42578125" style="8" customWidth="1"/>
    <col min="12809" max="12809" width="9.5703125" style="8" customWidth="1"/>
    <col min="12810" max="12810" width="8.85546875" style="8" customWidth="1"/>
    <col min="12811" max="12811" width="9.5703125" style="8" customWidth="1"/>
    <col min="12812" max="12812" width="9" style="8" customWidth="1"/>
    <col min="12813" max="12813" width="9.5703125" style="8" customWidth="1"/>
    <col min="12814" max="12814" width="8.85546875" style="8" customWidth="1"/>
    <col min="12815" max="13056" width="9.140625" style="8"/>
    <col min="13057" max="13057" width="10.5703125" style="8" customWidth="1"/>
    <col min="13058" max="13058" width="27.5703125" style="8" customWidth="1"/>
    <col min="13059" max="13059" width="6" style="8" customWidth="1"/>
    <col min="13060" max="13060" width="6.42578125" style="8" customWidth="1"/>
    <col min="13061" max="13061" width="10.140625" style="8" customWidth="1"/>
    <col min="13062" max="13062" width="10" style="8" customWidth="1"/>
    <col min="13063" max="13063" width="10.85546875" style="8" customWidth="1"/>
    <col min="13064" max="13064" width="10.42578125" style="8" customWidth="1"/>
    <col min="13065" max="13065" width="9.5703125" style="8" customWidth="1"/>
    <col min="13066" max="13066" width="8.85546875" style="8" customWidth="1"/>
    <col min="13067" max="13067" width="9.5703125" style="8" customWidth="1"/>
    <col min="13068" max="13068" width="9" style="8" customWidth="1"/>
    <col min="13069" max="13069" width="9.5703125" style="8" customWidth="1"/>
    <col min="13070" max="13070" width="8.85546875" style="8" customWidth="1"/>
    <col min="13071" max="13312" width="9.140625" style="8"/>
    <col min="13313" max="13313" width="10.5703125" style="8" customWidth="1"/>
    <col min="13314" max="13314" width="27.5703125" style="8" customWidth="1"/>
    <col min="13315" max="13315" width="6" style="8" customWidth="1"/>
    <col min="13316" max="13316" width="6.42578125" style="8" customWidth="1"/>
    <col min="13317" max="13317" width="10.140625" style="8" customWidth="1"/>
    <col min="13318" max="13318" width="10" style="8" customWidth="1"/>
    <col min="13319" max="13319" width="10.85546875" style="8" customWidth="1"/>
    <col min="13320" max="13320" width="10.42578125" style="8" customWidth="1"/>
    <col min="13321" max="13321" width="9.5703125" style="8" customWidth="1"/>
    <col min="13322" max="13322" width="8.85546875" style="8" customWidth="1"/>
    <col min="13323" max="13323" width="9.5703125" style="8" customWidth="1"/>
    <col min="13324" max="13324" width="9" style="8" customWidth="1"/>
    <col min="13325" max="13325" width="9.5703125" style="8" customWidth="1"/>
    <col min="13326" max="13326" width="8.85546875" style="8" customWidth="1"/>
    <col min="13327" max="13568" width="9.140625" style="8"/>
    <col min="13569" max="13569" width="10.5703125" style="8" customWidth="1"/>
    <col min="13570" max="13570" width="27.5703125" style="8" customWidth="1"/>
    <col min="13571" max="13571" width="6" style="8" customWidth="1"/>
    <col min="13572" max="13572" width="6.42578125" style="8" customWidth="1"/>
    <col min="13573" max="13573" width="10.140625" style="8" customWidth="1"/>
    <col min="13574" max="13574" width="10" style="8" customWidth="1"/>
    <col min="13575" max="13575" width="10.85546875" style="8" customWidth="1"/>
    <col min="13576" max="13576" width="10.42578125" style="8" customWidth="1"/>
    <col min="13577" max="13577" width="9.5703125" style="8" customWidth="1"/>
    <col min="13578" max="13578" width="8.85546875" style="8" customWidth="1"/>
    <col min="13579" max="13579" width="9.5703125" style="8" customWidth="1"/>
    <col min="13580" max="13580" width="9" style="8" customWidth="1"/>
    <col min="13581" max="13581" width="9.5703125" style="8" customWidth="1"/>
    <col min="13582" max="13582" width="8.85546875" style="8" customWidth="1"/>
    <col min="13583" max="13824" width="9.140625" style="8"/>
    <col min="13825" max="13825" width="10.5703125" style="8" customWidth="1"/>
    <col min="13826" max="13826" width="27.5703125" style="8" customWidth="1"/>
    <col min="13827" max="13827" width="6" style="8" customWidth="1"/>
    <col min="13828" max="13828" width="6.42578125" style="8" customWidth="1"/>
    <col min="13829" max="13829" width="10.140625" style="8" customWidth="1"/>
    <col min="13830" max="13830" width="10" style="8" customWidth="1"/>
    <col min="13831" max="13831" width="10.85546875" style="8" customWidth="1"/>
    <col min="13832" max="13832" width="10.42578125" style="8" customWidth="1"/>
    <col min="13833" max="13833" width="9.5703125" style="8" customWidth="1"/>
    <col min="13834" max="13834" width="8.85546875" style="8" customWidth="1"/>
    <col min="13835" max="13835" width="9.5703125" style="8" customWidth="1"/>
    <col min="13836" max="13836" width="9" style="8" customWidth="1"/>
    <col min="13837" max="13837" width="9.5703125" style="8" customWidth="1"/>
    <col min="13838" max="13838" width="8.85546875" style="8" customWidth="1"/>
    <col min="13839" max="14080" width="9.140625" style="8"/>
    <col min="14081" max="14081" width="10.5703125" style="8" customWidth="1"/>
    <col min="14082" max="14082" width="27.5703125" style="8" customWidth="1"/>
    <col min="14083" max="14083" width="6" style="8" customWidth="1"/>
    <col min="14084" max="14084" width="6.42578125" style="8" customWidth="1"/>
    <col min="14085" max="14085" width="10.140625" style="8" customWidth="1"/>
    <col min="14086" max="14086" width="10" style="8" customWidth="1"/>
    <col min="14087" max="14087" width="10.85546875" style="8" customWidth="1"/>
    <col min="14088" max="14088" width="10.42578125" style="8" customWidth="1"/>
    <col min="14089" max="14089" width="9.5703125" style="8" customWidth="1"/>
    <col min="14090" max="14090" width="8.85546875" style="8" customWidth="1"/>
    <col min="14091" max="14091" width="9.5703125" style="8" customWidth="1"/>
    <col min="14092" max="14092" width="9" style="8" customWidth="1"/>
    <col min="14093" max="14093" width="9.5703125" style="8" customWidth="1"/>
    <col min="14094" max="14094" width="8.85546875" style="8" customWidth="1"/>
    <col min="14095" max="14336" width="9.140625" style="8"/>
    <col min="14337" max="14337" width="10.5703125" style="8" customWidth="1"/>
    <col min="14338" max="14338" width="27.5703125" style="8" customWidth="1"/>
    <col min="14339" max="14339" width="6" style="8" customWidth="1"/>
    <col min="14340" max="14340" width="6.42578125" style="8" customWidth="1"/>
    <col min="14341" max="14341" width="10.140625" style="8" customWidth="1"/>
    <col min="14342" max="14342" width="10" style="8" customWidth="1"/>
    <col min="14343" max="14343" width="10.85546875" style="8" customWidth="1"/>
    <col min="14344" max="14344" width="10.42578125" style="8" customWidth="1"/>
    <col min="14345" max="14345" width="9.5703125" style="8" customWidth="1"/>
    <col min="14346" max="14346" width="8.85546875" style="8" customWidth="1"/>
    <col min="14347" max="14347" width="9.5703125" style="8" customWidth="1"/>
    <col min="14348" max="14348" width="9" style="8" customWidth="1"/>
    <col min="14349" max="14349" width="9.5703125" style="8" customWidth="1"/>
    <col min="14350" max="14350" width="8.85546875" style="8" customWidth="1"/>
    <col min="14351" max="14592" width="9.140625" style="8"/>
    <col min="14593" max="14593" width="10.5703125" style="8" customWidth="1"/>
    <col min="14594" max="14594" width="27.5703125" style="8" customWidth="1"/>
    <col min="14595" max="14595" width="6" style="8" customWidth="1"/>
    <col min="14596" max="14596" width="6.42578125" style="8" customWidth="1"/>
    <col min="14597" max="14597" width="10.140625" style="8" customWidth="1"/>
    <col min="14598" max="14598" width="10" style="8" customWidth="1"/>
    <col min="14599" max="14599" width="10.85546875" style="8" customWidth="1"/>
    <col min="14600" max="14600" width="10.42578125" style="8" customWidth="1"/>
    <col min="14601" max="14601" width="9.5703125" style="8" customWidth="1"/>
    <col min="14602" max="14602" width="8.85546875" style="8" customWidth="1"/>
    <col min="14603" max="14603" width="9.5703125" style="8" customWidth="1"/>
    <col min="14604" max="14604" width="9" style="8" customWidth="1"/>
    <col min="14605" max="14605" width="9.5703125" style="8" customWidth="1"/>
    <col min="14606" max="14606" width="8.85546875" style="8" customWidth="1"/>
    <col min="14607" max="14848" width="9.140625" style="8"/>
    <col min="14849" max="14849" width="10.5703125" style="8" customWidth="1"/>
    <col min="14850" max="14850" width="27.5703125" style="8" customWidth="1"/>
    <col min="14851" max="14851" width="6" style="8" customWidth="1"/>
    <col min="14852" max="14852" width="6.42578125" style="8" customWidth="1"/>
    <col min="14853" max="14853" width="10.140625" style="8" customWidth="1"/>
    <col min="14854" max="14854" width="10" style="8" customWidth="1"/>
    <col min="14855" max="14855" width="10.85546875" style="8" customWidth="1"/>
    <col min="14856" max="14856" width="10.42578125" style="8" customWidth="1"/>
    <col min="14857" max="14857" width="9.5703125" style="8" customWidth="1"/>
    <col min="14858" max="14858" width="8.85546875" style="8" customWidth="1"/>
    <col min="14859" max="14859" width="9.5703125" style="8" customWidth="1"/>
    <col min="14860" max="14860" width="9" style="8" customWidth="1"/>
    <col min="14861" max="14861" width="9.5703125" style="8" customWidth="1"/>
    <col min="14862" max="14862" width="8.85546875" style="8" customWidth="1"/>
    <col min="14863" max="15104" width="9.140625" style="8"/>
    <col min="15105" max="15105" width="10.5703125" style="8" customWidth="1"/>
    <col min="15106" max="15106" width="27.5703125" style="8" customWidth="1"/>
    <col min="15107" max="15107" width="6" style="8" customWidth="1"/>
    <col min="15108" max="15108" width="6.42578125" style="8" customWidth="1"/>
    <col min="15109" max="15109" width="10.140625" style="8" customWidth="1"/>
    <col min="15110" max="15110" width="10" style="8" customWidth="1"/>
    <col min="15111" max="15111" width="10.85546875" style="8" customWidth="1"/>
    <col min="15112" max="15112" width="10.42578125" style="8" customWidth="1"/>
    <col min="15113" max="15113" width="9.5703125" style="8" customWidth="1"/>
    <col min="15114" max="15114" width="8.85546875" style="8" customWidth="1"/>
    <col min="15115" max="15115" width="9.5703125" style="8" customWidth="1"/>
    <col min="15116" max="15116" width="9" style="8" customWidth="1"/>
    <col min="15117" max="15117" width="9.5703125" style="8" customWidth="1"/>
    <col min="15118" max="15118" width="8.85546875" style="8" customWidth="1"/>
    <col min="15119" max="15360" width="9.140625" style="8"/>
    <col min="15361" max="15361" width="10.5703125" style="8" customWidth="1"/>
    <col min="15362" max="15362" width="27.5703125" style="8" customWidth="1"/>
    <col min="15363" max="15363" width="6" style="8" customWidth="1"/>
    <col min="15364" max="15364" width="6.42578125" style="8" customWidth="1"/>
    <col min="15365" max="15365" width="10.140625" style="8" customWidth="1"/>
    <col min="15366" max="15366" width="10" style="8" customWidth="1"/>
    <col min="15367" max="15367" width="10.85546875" style="8" customWidth="1"/>
    <col min="15368" max="15368" width="10.42578125" style="8" customWidth="1"/>
    <col min="15369" max="15369" width="9.5703125" style="8" customWidth="1"/>
    <col min="15370" max="15370" width="8.85546875" style="8" customWidth="1"/>
    <col min="15371" max="15371" width="9.5703125" style="8" customWidth="1"/>
    <col min="15372" max="15372" width="9" style="8" customWidth="1"/>
    <col min="15373" max="15373" width="9.5703125" style="8" customWidth="1"/>
    <col min="15374" max="15374" width="8.85546875" style="8" customWidth="1"/>
    <col min="15375" max="15616" width="9.140625" style="8"/>
    <col min="15617" max="15617" width="10.5703125" style="8" customWidth="1"/>
    <col min="15618" max="15618" width="27.5703125" style="8" customWidth="1"/>
    <col min="15619" max="15619" width="6" style="8" customWidth="1"/>
    <col min="15620" max="15620" width="6.42578125" style="8" customWidth="1"/>
    <col min="15621" max="15621" width="10.140625" style="8" customWidth="1"/>
    <col min="15622" max="15622" width="10" style="8" customWidth="1"/>
    <col min="15623" max="15623" width="10.85546875" style="8" customWidth="1"/>
    <col min="15624" max="15624" width="10.42578125" style="8" customWidth="1"/>
    <col min="15625" max="15625" width="9.5703125" style="8" customWidth="1"/>
    <col min="15626" max="15626" width="8.85546875" style="8" customWidth="1"/>
    <col min="15627" max="15627" width="9.5703125" style="8" customWidth="1"/>
    <col min="15628" max="15628" width="9" style="8" customWidth="1"/>
    <col min="15629" max="15629" width="9.5703125" style="8" customWidth="1"/>
    <col min="15630" max="15630" width="8.85546875" style="8" customWidth="1"/>
    <col min="15631" max="15872" width="9.140625" style="8"/>
    <col min="15873" max="15873" width="10.5703125" style="8" customWidth="1"/>
    <col min="15874" max="15874" width="27.5703125" style="8" customWidth="1"/>
    <col min="15875" max="15875" width="6" style="8" customWidth="1"/>
    <col min="15876" max="15876" width="6.42578125" style="8" customWidth="1"/>
    <col min="15877" max="15877" width="10.140625" style="8" customWidth="1"/>
    <col min="15878" max="15878" width="10" style="8" customWidth="1"/>
    <col min="15879" max="15879" width="10.85546875" style="8" customWidth="1"/>
    <col min="15880" max="15880" width="10.42578125" style="8" customWidth="1"/>
    <col min="15881" max="15881" width="9.5703125" style="8" customWidth="1"/>
    <col min="15882" max="15882" width="8.85546875" style="8" customWidth="1"/>
    <col min="15883" max="15883" width="9.5703125" style="8" customWidth="1"/>
    <col min="15884" max="15884" width="9" style="8" customWidth="1"/>
    <col min="15885" max="15885" width="9.5703125" style="8" customWidth="1"/>
    <col min="15886" max="15886" width="8.85546875" style="8" customWidth="1"/>
    <col min="15887" max="16128" width="9.140625" style="8"/>
    <col min="16129" max="16129" width="10.5703125" style="8" customWidth="1"/>
    <col min="16130" max="16130" width="27.5703125" style="8" customWidth="1"/>
    <col min="16131" max="16131" width="6" style="8" customWidth="1"/>
    <col min="16132" max="16132" width="6.42578125" style="8" customWidth="1"/>
    <col min="16133" max="16133" width="10.140625" style="8" customWidth="1"/>
    <col min="16134" max="16134" width="10" style="8" customWidth="1"/>
    <col min="16135" max="16135" width="10.85546875" style="8" customWidth="1"/>
    <col min="16136" max="16136" width="10.42578125" style="8" customWidth="1"/>
    <col min="16137" max="16137" width="9.5703125" style="8" customWidth="1"/>
    <col min="16138" max="16138" width="8.85546875" style="8" customWidth="1"/>
    <col min="16139" max="16139" width="9.5703125" style="8" customWidth="1"/>
    <col min="16140" max="16140" width="9" style="8" customWidth="1"/>
    <col min="16141" max="16141" width="9.5703125" style="8" customWidth="1"/>
    <col min="16142" max="16142" width="8.85546875" style="8" customWidth="1"/>
    <col min="16143" max="16384" width="9.140625" style="8"/>
  </cols>
  <sheetData>
    <row r="1" spans="1:14" x14ac:dyDescent="0.25">
      <c r="A1" s="7" t="s">
        <v>10</v>
      </c>
      <c r="B1" s="7" t="s">
        <v>11</v>
      </c>
      <c r="C1" s="7" t="s">
        <v>12</v>
      </c>
      <c r="D1" s="7" t="s">
        <v>13</v>
      </c>
      <c r="E1" s="7" t="s">
        <v>14</v>
      </c>
      <c r="F1" s="7" t="s">
        <v>15</v>
      </c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</row>
    <row r="2" spans="1:14" x14ac:dyDescent="0.25">
      <c r="A2" s="9" t="s">
        <v>24</v>
      </c>
      <c r="B2" s="9" t="s">
        <v>25</v>
      </c>
      <c r="C2" s="9" t="s">
        <v>26</v>
      </c>
      <c r="D2" s="9" t="s">
        <v>27</v>
      </c>
      <c r="E2" s="10">
        <v>125.8</v>
      </c>
      <c r="F2" s="10">
        <v>0</v>
      </c>
      <c r="G2" s="10">
        <v>125.8</v>
      </c>
      <c r="H2" s="10">
        <v>0</v>
      </c>
      <c r="I2" s="10">
        <v>125.8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</row>
    <row r="3" spans="1:14" x14ac:dyDescent="0.25">
      <c r="A3" s="9" t="s">
        <v>24</v>
      </c>
      <c r="B3" s="9" t="s">
        <v>28</v>
      </c>
      <c r="C3" s="9" t="s">
        <v>29</v>
      </c>
      <c r="D3" s="9" t="s">
        <v>27</v>
      </c>
      <c r="E3" s="10">
        <v>9.24</v>
      </c>
      <c r="F3" s="10">
        <v>0</v>
      </c>
      <c r="G3" s="10">
        <v>9.24</v>
      </c>
      <c r="H3" s="10">
        <v>9.27</v>
      </c>
      <c r="I3" s="10">
        <v>-2.9999999999999361E-2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</row>
    <row r="4" spans="1:14" x14ac:dyDescent="0.25">
      <c r="A4" s="9" t="s">
        <v>24</v>
      </c>
      <c r="B4" s="9" t="s">
        <v>30</v>
      </c>
      <c r="C4" s="9" t="s">
        <v>29</v>
      </c>
      <c r="D4" s="9" t="s">
        <v>27</v>
      </c>
      <c r="E4" s="10">
        <v>215.7</v>
      </c>
      <c r="F4" s="10">
        <v>0</v>
      </c>
      <c r="G4" s="10">
        <v>215.7</v>
      </c>
      <c r="H4" s="10">
        <v>216.34</v>
      </c>
      <c r="I4" s="10">
        <v>-0.64000000000001478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</row>
    <row r="5" spans="1:14" x14ac:dyDescent="0.25">
      <c r="A5" s="9" t="s">
        <v>24</v>
      </c>
      <c r="B5" s="9" t="s">
        <v>31</v>
      </c>
      <c r="C5" s="9" t="s">
        <v>29</v>
      </c>
      <c r="D5" s="9" t="s">
        <v>27</v>
      </c>
      <c r="E5" s="10">
        <v>1448.26</v>
      </c>
      <c r="F5" s="10">
        <v>0</v>
      </c>
      <c r="G5" s="10">
        <v>1448.26</v>
      </c>
      <c r="H5" s="10">
        <v>1452.54</v>
      </c>
      <c r="I5" s="10">
        <v>-4.2799999999999727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</row>
    <row r="6" spans="1:14" x14ac:dyDescent="0.25">
      <c r="A6" s="9" t="s">
        <v>24</v>
      </c>
      <c r="B6" s="9" t="s">
        <v>32</v>
      </c>
      <c r="C6" s="9" t="s">
        <v>33</v>
      </c>
      <c r="D6" s="9" t="s">
        <v>27</v>
      </c>
      <c r="E6" s="10">
        <v>2937.86</v>
      </c>
      <c r="F6" s="10">
        <v>0</v>
      </c>
      <c r="G6" s="10">
        <v>2937.86</v>
      </c>
      <c r="H6" s="10">
        <v>2379.17</v>
      </c>
      <c r="I6" s="10">
        <v>558.69000000000005</v>
      </c>
      <c r="J6" s="10">
        <v>8.33</v>
      </c>
      <c r="K6" s="10">
        <v>0</v>
      </c>
      <c r="L6" s="10">
        <v>8.33</v>
      </c>
      <c r="M6" s="10">
        <v>6.7460000000000004</v>
      </c>
      <c r="N6" s="10">
        <v>1.5839999999999996</v>
      </c>
    </row>
    <row r="7" spans="1:14" x14ac:dyDescent="0.25">
      <c r="A7" s="9" t="s">
        <v>24</v>
      </c>
      <c r="B7" s="9" t="s">
        <v>34</v>
      </c>
      <c r="C7" s="9" t="s">
        <v>33</v>
      </c>
      <c r="D7" s="9" t="s">
        <v>27</v>
      </c>
      <c r="E7" s="10">
        <v>10099.049999999999</v>
      </c>
      <c r="F7" s="10">
        <v>0</v>
      </c>
      <c r="G7" s="10">
        <v>10099.049999999999</v>
      </c>
      <c r="H7" s="10">
        <v>8178.52</v>
      </c>
      <c r="I7" s="10">
        <v>1920.5299999999988</v>
      </c>
      <c r="J7" s="10">
        <v>8.33</v>
      </c>
      <c r="K7" s="10">
        <v>0</v>
      </c>
      <c r="L7" s="10">
        <v>8.33</v>
      </c>
      <c r="M7" s="10">
        <v>6.7460000000000004</v>
      </c>
      <c r="N7" s="10">
        <v>1.5839999999999996</v>
      </c>
    </row>
    <row r="8" spans="1:14" x14ac:dyDescent="0.25">
      <c r="A8" s="9" t="s">
        <v>24</v>
      </c>
      <c r="B8" s="9" t="s">
        <v>35</v>
      </c>
      <c r="C8" s="9" t="s">
        <v>33</v>
      </c>
      <c r="D8" s="9" t="s">
        <v>27</v>
      </c>
      <c r="E8" s="10">
        <v>10801.62</v>
      </c>
      <c r="F8" s="10">
        <v>0</v>
      </c>
      <c r="G8" s="10">
        <v>10801.62</v>
      </c>
      <c r="H8" s="10">
        <v>8848.59</v>
      </c>
      <c r="I8" s="10">
        <v>1953.0300000000007</v>
      </c>
      <c r="J8" s="10">
        <v>172.93</v>
      </c>
      <c r="K8" s="10">
        <v>0</v>
      </c>
      <c r="L8" s="10">
        <v>172.93</v>
      </c>
      <c r="M8" s="10">
        <v>141.66300000000001</v>
      </c>
      <c r="N8" s="10">
        <v>31.266999999999996</v>
      </c>
    </row>
    <row r="9" spans="1:14" x14ac:dyDescent="0.25">
      <c r="A9" s="9" t="s">
        <v>24</v>
      </c>
      <c r="B9" s="9" t="s">
        <v>36</v>
      </c>
      <c r="C9" s="9" t="s">
        <v>29</v>
      </c>
      <c r="D9" s="9" t="s">
        <v>27</v>
      </c>
      <c r="E9" s="10">
        <v>16225.77</v>
      </c>
      <c r="F9" s="10">
        <v>0</v>
      </c>
      <c r="G9" s="10">
        <v>16225.77</v>
      </c>
      <c r="H9" s="10">
        <v>16273.74</v>
      </c>
      <c r="I9" s="10">
        <v>-47.969999999999345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x14ac:dyDescent="0.25">
      <c r="A10" s="9" t="s">
        <v>24</v>
      </c>
      <c r="B10" s="9" t="s">
        <v>37</v>
      </c>
      <c r="C10" s="9" t="s">
        <v>29</v>
      </c>
      <c r="D10" s="9" t="s">
        <v>27</v>
      </c>
      <c r="E10" s="10">
        <v>37522.21</v>
      </c>
      <c r="F10" s="10">
        <v>0</v>
      </c>
      <c r="G10" s="10">
        <v>37522.21</v>
      </c>
      <c r="H10" s="10">
        <v>37633.129999999997</v>
      </c>
      <c r="I10" s="10">
        <v>-110.91999999999825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x14ac:dyDescent="0.25">
      <c r="A11" s="9" t="s">
        <v>24</v>
      </c>
      <c r="B11" s="9" t="s">
        <v>38</v>
      </c>
      <c r="C11" s="9" t="s">
        <v>39</v>
      </c>
      <c r="D11" s="9" t="s">
        <v>40</v>
      </c>
      <c r="E11" s="10">
        <v>-919527.24</v>
      </c>
      <c r="F11" s="10">
        <v>0</v>
      </c>
      <c r="G11" s="10">
        <v>-919527.24</v>
      </c>
      <c r="H11" s="10">
        <v>-919527.47</v>
      </c>
      <c r="I11" s="10">
        <v>0.22999999998137355</v>
      </c>
      <c r="J11" s="10">
        <v>-4857</v>
      </c>
      <c r="K11" s="10">
        <v>0</v>
      </c>
      <c r="L11" s="10">
        <v>-4857</v>
      </c>
      <c r="M11" s="10">
        <v>-4857</v>
      </c>
      <c r="N11" s="10">
        <v>0</v>
      </c>
    </row>
    <row r="12" spans="1:14" x14ac:dyDescent="0.25">
      <c r="A12" s="9" t="s">
        <v>24</v>
      </c>
      <c r="B12" s="9" t="s">
        <v>41</v>
      </c>
      <c r="C12" s="9" t="s">
        <v>42</v>
      </c>
      <c r="D12" s="9" t="s">
        <v>43</v>
      </c>
      <c r="E12" s="10">
        <v>3528.72</v>
      </c>
      <c r="F12" s="10">
        <v>3515.694581280788</v>
      </c>
      <c r="G12" s="10">
        <v>13.025418719211757</v>
      </c>
      <c r="H12" s="10">
        <v>3568.43</v>
      </c>
      <c r="I12" s="10">
        <v>-39.710000000000036</v>
      </c>
      <c r="J12" s="10">
        <v>58500</v>
      </c>
      <c r="K12" s="10">
        <v>58284</v>
      </c>
      <c r="L12" s="10">
        <v>216</v>
      </c>
      <c r="M12" s="10">
        <v>59158.26</v>
      </c>
      <c r="N12" s="10">
        <v>-658.26000000000204</v>
      </c>
    </row>
    <row r="13" spans="1:14" x14ac:dyDescent="0.25">
      <c r="A13" s="9" t="s">
        <v>24</v>
      </c>
      <c r="B13" s="9" t="s">
        <v>44</v>
      </c>
      <c r="C13" s="9" t="s">
        <v>42</v>
      </c>
      <c r="D13" s="9" t="s">
        <v>43</v>
      </c>
      <c r="E13" s="10">
        <v>4519.12</v>
      </c>
      <c r="F13" s="10">
        <v>4502.4378109452737</v>
      </c>
      <c r="G13" s="10">
        <v>16.682189054726223</v>
      </c>
      <c r="H13" s="10">
        <v>4524.95</v>
      </c>
      <c r="I13" s="10">
        <v>-5.8299999999999272</v>
      </c>
      <c r="J13" s="10">
        <v>4875</v>
      </c>
      <c r="K13" s="10">
        <v>4857</v>
      </c>
      <c r="L13" s="10">
        <v>18</v>
      </c>
      <c r="M13" s="10">
        <v>4881.2849999999999</v>
      </c>
      <c r="N13" s="10">
        <v>-6.2849999999998545</v>
      </c>
    </row>
    <row r="14" spans="1:14" x14ac:dyDescent="0.25">
      <c r="A14" s="9" t="s">
        <v>24</v>
      </c>
      <c r="B14" s="9" t="s">
        <v>45</v>
      </c>
      <c r="C14" s="9" t="s">
        <v>42</v>
      </c>
      <c r="D14" s="9" t="s">
        <v>43</v>
      </c>
      <c r="E14" s="10">
        <v>15085.12</v>
      </c>
      <c r="F14" s="10">
        <v>15080.985221674877</v>
      </c>
      <c r="G14" s="10">
        <v>4.1347783251239889</v>
      </c>
      <c r="H14" s="10">
        <v>15307.2</v>
      </c>
      <c r="I14" s="10">
        <v>-222.07999999999993</v>
      </c>
      <c r="J14" s="10">
        <v>58300</v>
      </c>
      <c r="K14" s="10">
        <v>58284</v>
      </c>
      <c r="L14" s="10">
        <v>16</v>
      </c>
      <c r="M14" s="10">
        <v>59158.26</v>
      </c>
      <c r="N14" s="10">
        <v>-858.26000000000204</v>
      </c>
    </row>
    <row r="15" spans="1:14" x14ac:dyDescent="0.25">
      <c r="A15" s="9" t="s">
        <v>24</v>
      </c>
      <c r="B15" s="9" t="s">
        <v>46</v>
      </c>
      <c r="C15" s="9" t="s">
        <v>42</v>
      </c>
      <c r="D15" s="9" t="s">
        <v>43</v>
      </c>
      <c r="E15" s="10">
        <v>18272.189999999999</v>
      </c>
      <c r="F15" s="10">
        <v>18235.901477832511</v>
      </c>
      <c r="G15" s="10">
        <v>36.288522167487827</v>
      </c>
      <c r="H15" s="10">
        <v>18509.439999999999</v>
      </c>
      <c r="I15" s="10">
        <v>-237.25</v>
      </c>
      <c r="J15" s="10">
        <v>58400</v>
      </c>
      <c r="K15" s="10">
        <v>58284</v>
      </c>
      <c r="L15" s="10">
        <v>116</v>
      </c>
      <c r="M15" s="10">
        <v>59158.26</v>
      </c>
      <c r="N15" s="10">
        <v>-758.26000000000204</v>
      </c>
    </row>
    <row r="16" spans="1:14" x14ac:dyDescent="0.25">
      <c r="A16" s="9" t="s">
        <v>24</v>
      </c>
      <c r="B16" s="9" t="s">
        <v>47</v>
      </c>
      <c r="C16" s="9" t="s">
        <v>42</v>
      </c>
      <c r="D16" s="9" t="s">
        <v>43</v>
      </c>
      <c r="E16" s="10">
        <v>27506.12</v>
      </c>
      <c r="F16" s="10">
        <v>27404.558823529413</v>
      </c>
      <c r="G16" s="10">
        <v>101.56117647058636</v>
      </c>
      <c r="H16" s="10">
        <v>27952.65</v>
      </c>
      <c r="I16" s="10">
        <v>-446.53000000000247</v>
      </c>
      <c r="J16" s="10">
        <v>58500</v>
      </c>
      <c r="K16" s="10">
        <v>58284</v>
      </c>
      <c r="L16" s="10">
        <v>216</v>
      </c>
      <c r="M16" s="10">
        <v>59449.68</v>
      </c>
      <c r="N16" s="10">
        <v>-949.68000000000029</v>
      </c>
    </row>
    <row r="17" spans="1:14" x14ac:dyDescent="0.25">
      <c r="A17" s="9" t="s">
        <v>24</v>
      </c>
      <c r="B17" s="9" t="s">
        <v>48</v>
      </c>
      <c r="C17" s="9" t="s">
        <v>42</v>
      </c>
      <c r="D17" s="9" t="s">
        <v>43</v>
      </c>
      <c r="E17" s="10">
        <v>50070.84</v>
      </c>
      <c r="F17" s="10">
        <v>49321.142857142855</v>
      </c>
      <c r="G17" s="10">
        <v>749.69714285714144</v>
      </c>
      <c r="H17" s="10">
        <v>50060.959999999999</v>
      </c>
      <c r="I17" s="10">
        <v>9.8799999999973807</v>
      </c>
      <c r="J17" s="10">
        <v>59170</v>
      </c>
      <c r="K17" s="10">
        <v>58284</v>
      </c>
      <c r="L17" s="10">
        <v>886</v>
      </c>
      <c r="M17" s="10">
        <v>59158.26</v>
      </c>
      <c r="N17" s="10">
        <v>11.739999999997963</v>
      </c>
    </row>
    <row r="18" spans="1:14" x14ac:dyDescent="0.25">
      <c r="A18" s="9" t="s">
        <v>24</v>
      </c>
      <c r="B18" s="9" t="s">
        <v>49</v>
      </c>
      <c r="C18" s="9" t="s">
        <v>42</v>
      </c>
      <c r="D18" s="9" t="s">
        <v>43</v>
      </c>
      <c r="E18" s="10">
        <v>63072.54</v>
      </c>
      <c r="F18" s="10">
        <v>62801.014778325123</v>
      </c>
      <c r="G18" s="10">
        <v>271.52522167487768</v>
      </c>
      <c r="H18" s="10">
        <v>63743.03</v>
      </c>
      <c r="I18" s="10">
        <v>-670.48999999999796</v>
      </c>
      <c r="J18" s="10">
        <v>4878</v>
      </c>
      <c r="K18" s="10">
        <v>4856.9999999999991</v>
      </c>
      <c r="L18" s="10">
        <v>21.000000000000909</v>
      </c>
      <c r="M18" s="10">
        <v>4929.8549999999996</v>
      </c>
      <c r="N18" s="10">
        <v>-51.854999999999563</v>
      </c>
    </row>
    <row r="19" spans="1:14" x14ac:dyDescent="0.25">
      <c r="A19" s="9" t="s">
        <v>24</v>
      </c>
      <c r="B19" s="9" t="s">
        <v>50</v>
      </c>
      <c r="C19" s="9" t="s">
        <v>42</v>
      </c>
      <c r="D19" s="9" t="s">
        <v>43</v>
      </c>
      <c r="E19" s="10">
        <v>79443</v>
      </c>
      <c r="F19" s="10">
        <v>79149.67164179105</v>
      </c>
      <c r="G19" s="10">
        <v>293.32835820894979</v>
      </c>
      <c r="H19" s="10">
        <v>79545.42</v>
      </c>
      <c r="I19" s="10">
        <v>-102.41999999999825</v>
      </c>
      <c r="J19" s="10">
        <v>58500</v>
      </c>
      <c r="K19" s="10">
        <v>58284</v>
      </c>
      <c r="L19" s="10">
        <v>216</v>
      </c>
      <c r="M19" s="10">
        <v>58575.42</v>
      </c>
      <c r="N19" s="10">
        <v>-75.419999999998254</v>
      </c>
    </row>
    <row r="20" spans="1:14" x14ac:dyDescent="0.25">
      <c r="A20" s="9" t="s">
        <v>24</v>
      </c>
      <c r="B20" s="9" t="s">
        <v>51</v>
      </c>
      <c r="C20" s="9" t="s">
        <v>42</v>
      </c>
      <c r="D20" s="9" t="s">
        <v>43</v>
      </c>
      <c r="E20" s="10">
        <v>315204.15000000002</v>
      </c>
      <c r="F20" s="10">
        <v>313975.91089108912</v>
      </c>
      <c r="G20" s="10">
        <v>1228.2391089109005</v>
      </c>
      <c r="H20" s="10">
        <v>317115.67</v>
      </c>
      <c r="I20" s="10">
        <v>-1911.5199999999604</v>
      </c>
      <c r="J20" s="10">
        <v>58512</v>
      </c>
      <c r="K20" s="10">
        <v>58284</v>
      </c>
      <c r="L20" s="10">
        <v>228</v>
      </c>
      <c r="M20" s="10">
        <v>58866.84</v>
      </c>
      <c r="N20" s="10">
        <v>-354.83999999999651</v>
      </c>
    </row>
    <row r="21" spans="1:14" x14ac:dyDescent="0.25">
      <c r="A21" s="9" t="s">
        <v>24</v>
      </c>
      <c r="B21" s="9" t="s">
        <v>52</v>
      </c>
      <c r="C21" s="9" t="s">
        <v>42</v>
      </c>
      <c r="D21" s="9" t="s">
        <v>53</v>
      </c>
      <c r="E21" s="10">
        <v>260497.16</v>
      </c>
      <c r="F21" s="10">
        <v>258678.89108910892</v>
      </c>
      <c r="G21" s="10">
        <v>1818.2689108910854</v>
      </c>
      <c r="H21" s="10">
        <v>261265.68</v>
      </c>
      <c r="I21" s="10">
        <v>-768.51999999998952</v>
      </c>
      <c r="J21" s="10">
        <v>44020</v>
      </c>
      <c r="K21" s="10">
        <v>43713</v>
      </c>
      <c r="L21" s="10">
        <v>307</v>
      </c>
      <c r="M21" s="10">
        <v>44150.13</v>
      </c>
      <c r="N21" s="10">
        <v>-130.12999999999738</v>
      </c>
    </row>
    <row r="22" spans="1:14" x14ac:dyDescent="0.25">
      <c r="A22" s="9" t="s">
        <v>24</v>
      </c>
      <c r="B22" s="9" t="s">
        <v>54</v>
      </c>
      <c r="C22" s="9" t="s">
        <v>42</v>
      </c>
      <c r="D22" s="9" t="s">
        <v>55</v>
      </c>
      <c r="E22" s="10">
        <v>2942.77</v>
      </c>
      <c r="F22" s="10">
        <v>2885.0588235294117</v>
      </c>
      <c r="G22" s="10">
        <v>57.711176470588271</v>
      </c>
      <c r="H22" s="10">
        <v>2942.76</v>
      </c>
      <c r="I22" s="10">
        <v>9.9999999997635314E-3</v>
      </c>
      <c r="J22" s="10">
        <v>535.048</v>
      </c>
      <c r="K22" s="10">
        <v>524.55588235294124</v>
      </c>
      <c r="L22" s="10">
        <v>10.492117647058762</v>
      </c>
      <c r="M22" s="10">
        <v>535.04700000000003</v>
      </c>
      <c r="N22" s="10">
        <v>9.9999999997635314E-4</v>
      </c>
    </row>
    <row r="23" spans="1:14" x14ac:dyDescent="0.25">
      <c r="A23" s="9" t="s">
        <v>56</v>
      </c>
      <c r="B23" s="9" t="s">
        <v>25</v>
      </c>
      <c r="C23" s="9" t="s">
        <v>26</v>
      </c>
      <c r="D23" s="9" t="s">
        <v>27</v>
      </c>
      <c r="E23" s="10">
        <v>10107.540000000001</v>
      </c>
      <c r="F23" s="10">
        <v>0</v>
      </c>
      <c r="G23" s="10">
        <v>10107.540000000001</v>
      </c>
      <c r="H23" s="10">
        <v>0</v>
      </c>
      <c r="I23" s="10">
        <v>10107.540000000001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x14ac:dyDescent="0.25">
      <c r="A24" s="9" t="s">
        <v>56</v>
      </c>
      <c r="B24" s="9" t="s">
        <v>28</v>
      </c>
      <c r="C24" s="9" t="s">
        <v>29</v>
      </c>
      <c r="D24" s="9" t="s">
        <v>27</v>
      </c>
      <c r="E24" s="10">
        <v>2.14</v>
      </c>
      <c r="F24" s="10">
        <v>0</v>
      </c>
      <c r="G24" s="10">
        <v>2.14</v>
      </c>
      <c r="H24" s="10">
        <v>2.09</v>
      </c>
      <c r="I24" s="10">
        <v>5.0000000000000266E-2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x14ac:dyDescent="0.25">
      <c r="A25" s="9" t="s">
        <v>56</v>
      </c>
      <c r="B25" s="9" t="s">
        <v>30</v>
      </c>
      <c r="C25" s="9" t="s">
        <v>29</v>
      </c>
      <c r="D25" s="9" t="s">
        <v>27</v>
      </c>
      <c r="E25" s="10">
        <v>49.91</v>
      </c>
      <c r="F25" s="10">
        <v>0</v>
      </c>
      <c r="G25" s="10">
        <v>49.91</v>
      </c>
      <c r="H25" s="10">
        <v>48.68</v>
      </c>
      <c r="I25" s="10">
        <v>1.2299999999999969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</row>
    <row r="26" spans="1:14" x14ac:dyDescent="0.25">
      <c r="A26" s="9" t="s">
        <v>56</v>
      </c>
      <c r="B26" s="9" t="s">
        <v>31</v>
      </c>
      <c r="C26" s="9" t="s">
        <v>29</v>
      </c>
      <c r="D26" s="9" t="s">
        <v>27</v>
      </c>
      <c r="E26" s="10">
        <v>335.09</v>
      </c>
      <c r="F26" s="10">
        <v>0</v>
      </c>
      <c r="G26" s="10">
        <v>335.09</v>
      </c>
      <c r="H26" s="10">
        <v>326.83999999999997</v>
      </c>
      <c r="I26" s="10">
        <v>8.25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</row>
    <row r="27" spans="1:14" x14ac:dyDescent="0.25">
      <c r="A27" s="9" t="s">
        <v>56</v>
      </c>
      <c r="B27" s="9" t="s">
        <v>32</v>
      </c>
      <c r="C27" s="9" t="s">
        <v>33</v>
      </c>
      <c r="D27" s="9" t="s">
        <v>27</v>
      </c>
      <c r="E27" s="10">
        <v>1177.97</v>
      </c>
      <c r="F27" s="10">
        <v>0</v>
      </c>
      <c r="G27" s="10">
        <v>1177.97</v>
      </c>
      <c r="H27" s="10">
        <v>3468.86</v>
      </c>
      <c r="I27" s="10">
        <v>-2290.8900000000003</v>
      </c>
      <c r="J27" s="10">
        <v>3.34</v>
      </c>
      <c r="K27" s="10">
        <v>0</v>
      </c>
      <c r="L27" s="10">
        <v>3.34</v>
      </c>
      <c r="M27" s="10">
        <v>9.8360000000000003</v>
      </c>
      <c r="N27" s="10">
        <v>-6.4960000000000004</v>
      </c>
    </row>
    <row r="28" spans="1:14" x14ac:dyDescent="0.25">
      <c r="A28" s="9" t="s">
        <v>56</v>
      </c>
      <c r="B28" s="9" t="s">
        <v>36</v>
      </c>
      <c r="C28" s="9" t="s">
        <v>29</v>
      </c>
      <c r="D28" s="9" t="s">
        <v>27</v>
      </c>
      <c r="E28" s="10">
        <v>3754.19</v>
      </c>
      <c r="F28" s="10">
        <v>0</v>
      </c>
      <c r="G28" s="10">
        <v>3754.19</v>
      </c>
      <c r="H28" s="10">
        <v>3661.83</v>
      </c>
      <c r="I28" s="10">
        <v>92.360000000000127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</row>
    <row r="29" spans="1:14" x14ac:dyDescent="0.25">
      <c r="A29" s="9" t="s">
        <v>56</v>
      </c>
      <c r="B29" s="9" t="s">
        <v>37</v>
      </c>
      <c r="C29" s="9" t="s">
        <v>29</v>
      </c>
      <c r="D29" s="9" t="s">
        <v>27</v>
      </c>
      <c r="E29" s="10">
        <v>8681.59</v>
      </c>
      <c r="F29" s="10">
        <v>0</v>
      </c>
      <c r="G29" s="10">
        <v>8681.59</v>
      </c>
      <c r="H29" s="10">
        <v>8468</v>
      </c>
      <c r="I29" s="10">
        <v>213.59000000000015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</row>
    <row r="30" spans="1:14" x14ac:dyDescent="0.25">
      <c r="A30" s="9" t="s">
        <v>56</v>
      </c>
      <c r="B30" s="9" t="s">
        <v>35</v>
      </c>
      <c r="C30" s="9" t="s">
        <v>33</v>
      </c>
      <c r="D30" s="9" t="s">
        <v>27</v>
      </c>
      <c r="E30" s="10">
        <v>4381.1099999999997</v>
      </c>
      <c r="F30" s="10">
        <v>0</v>
      </c>
      <c r="G30" s="10">
        <v>4381.1099999999997</v>
      </c>
      <c r="H30" s="10">
        <v>8601.16</v>
      </c>
      <c r="I30" s="10">
        <v>-4220.05</v>
      </c>
      <c r="J30" s="10">
        <v>70.14</v>
      </c>
      <c r="K30" s="10">
        <v>0</v>
      </c>
      <c r="L30" s="10">
        <v>70.14</v>
      </c>
      <c r="M30" s="10">
        <v>137.70099999999999</v>
      </c>
      <c r="N30" s="10">
        <v>-67.560999999999993</v>
      </c>
    </row>
    <row r="31" spans="1:14" x14ac:dyDescent="0.25">
      <c r="A31" s="9" t="s">
        <v>56</v>
      </c>
      <c r="B31" s="9" t="s">
        <v>34</v>
      </c>
      <c r="C31" s="9" t="s">
        <v>33</v>
      </c>
      <c r="D31" s="9" t="s">
        <v>27</v>
      </c>
      <c r="E31" s="10">
        <v>4049.32</v>
      </c>
      <c r="F31" s="10">
        <v>0</v>
      </c>
      <c r="G31" s="10">
        <v>4049.32</v>
      </c>
      <c r="H31" s="10">
        <v>11924.36</v>
      </c>
      <c r="I31" s="10">
        <v>-7875.0400000000009</v>
      </c>
      <c r="J31" s="10">
        <v>3.34</v>
      </c>
      <c r="K31" s="10">
        <v>0</v>
      </c>
      <c r="L31" s="10">
        <v>3.34</v>
      </c>
      <c r="M31" s="10">
        <v>9.8360000000000003</v>
      </c>
      <c r="N31" s="10">
        <v>-6.4960000000000004</v>
      </c>
    </row>
    <row r="32" spans="1:14" x14ac:dyDescent="0.25">
      <c r="A32" s="9" t="s">
        <v>56</v>
      </c>
      <c r="B32" s="9" t="s">
        <v>57</v>
      </c>
      <c r="C32" s="9" t="s">
        <v>39</v>
      </c>
      <c r="D32" s="9" t="s">
        <v>58</v>
      </c>
      <c r="E32" s="10">
        <v>-307135.19</v>
      </c>
      <c r="F32" s="10">
        <v>0</v>
      </c>
      <c r="G32" s="10">
        <v>-307135.19</v>
      </c>
      <c r="H32" s="10">
        <v>-307135.21000000002</v>
      </c>
      <c r="I32" s="10">
        <v>2.0000000018626451E-2</v>
      </c>
      <c r="J32" s="10">
        <v>-6590</v>
      </c>
      <c r="K32" s="10">
        <v>0</v>
      </c>
      <c r="L32" s="10">
        <v>-6590</v>
      </c>
      <c r="M32" s="10">
        <v>-6590</v>
      </c>
      <c r="N32" s="10">
        <v>0</v>
      </c>
    </row>
    <row r="33" spans="1:14" x14ac:dyDescent="0.25">
      <c r="A33" s="9" t="s">
        <v>56</v>
      </c>
      <c r="B33" s="9" t="s">
        <v>59</v>
      </c>
      <c r="C33" s="9" t="s">
        <v>42</v>
      </c>
      <c r="D33" s="9" t="s">
        <v>43</v>
      </c>
      <c r="E33" s="10">
        <v>582.72</v>
      </c>
      <c r="F33" s="10">
        <v>0</v>
      </c>
      <c r="G33" s="10">
        <v>582.72</v>
      </c>
      <c r="H33" s="10">
        <v>0</v>
      </c>
      <c r="I33" s="10">
        <v>582.72</v>
      </c>
      <c r="J33" s="10">
        <v>220</v>
      </c>
      <c r="K33" s="10">
        <v>0</v>
      </c>
      <c r="L33" s="10">
        <v>220</v>
      </c>
      <c r="M33" s="10">
        <v>0</v>
      </c>
      <c r="N33" s="10">
        <v>220</v>
      </c>
    </row>
    <row r="34" spans="1:14" x14ac:dyDescent="0.25">
      <c r="A34" s="9" t="s">
        <v>56</v>
      </c>
      <c r="B34" s="9" t="s">
        <v>60</v>
      </c>
      <c r="C34" s="9" t="s">
        <v>42</v>
      </c>
      <c r="D34" s="9" t="s">
        <v>43</v>
      </c>
      <c r="E34" s="10">
        <v>2203.04</v>
      </c>
      <c r="F34" s="10">
        <v>2233.5522388059699</v>
      </c>
      <c r="G34" s="10">
        <v>-30.512238805969901</v>
      </c>
      <c r="H34" s="10">
        <v>2244.7199999999998</v>
      </c>
      <c r="I34" s="10">
        <v>-41.679999999999836</v>
      </c>
      <c r="J34" s="10">
        <v>6500</v>
      </c>
      <c r="K34" s="10">
        <v>6590</v>
      </c>
      <c r="L34" s="10">
        <v>-90</v>
      </c>
      <c r="M34" s="10">
        <v>6622.95</v>
      </c>
      <c r="N34" s="10">
        <v>-122.94999999999982</v>
      </c>
    </row>
    <row r="35" spans="1:14" x14ac:dyDescent="0.25">
      <c r="A35" s="9" t="s">
        <v>56</v>
      </c>
      <c r="B35" s="9" t="s">
        <v>61</v>
      </c>
      <c r="C35" s="9" t="s">
        <v>42</v>
      </c>
      <c r="D35" s="9" t="s">
        <v>43</v>
      </c>
      <c r="E35" s="10">
        <v>143281.98000000001</v>
      </c>
      <c r="F35" s="10">
        <v>141605.92079207924</v>
      </c>
      <c r="G35" s="10">
        <v>1676.0592079207709</v>
      </c>
      <c r="H35" s="10">
        <v>143021.98000000001</v>
      </c>
      <c r="I35" s="10">
        <v>260</v>
      </c>
      <c r="J35" s="10">
        <v>6668</v>
      </c>
      <c r="K35" s="10">
        <v>6590</v>
      </c>
      <c r="L35" s="10">
        <v>78</v>
      </c>
      <c r="M35" s="10">
        <v>6655.9</v>
      </c>
      <c r="N35" s="10">
        <v>12.100000000000364</v>
      </c>
    </row>
    <row r="36" spans="1:14" x14ac:dyDescent="0.25">
      <c r="A36" s="9" t="s">
        <v>56</v>
      </c>
      <c r="B36" s="9" t="s">
        <v>62</v>
      </c>
      <c r="C36" s="9" t="s">
        <v>42</v>
      </c>
      <c r="D36" s="9" t="s">
        <v>53</v>
      </c>
      <c r="E36" s="10">
        <v>128528.59</v>
      </c>
      <c r="F36" s="10">
        <v>124742.96517412935</v>
      </c>
      <c r="G36" s="10">
        <v>3785.6248258706473</v>
      </c>
      <c r="H36" s="10">
        <v>125366.68</v>
      </c>
      <c r="I36" s="10">
        <v>3161.9100000000035</v>
      </c>
      <c r="J36" s="10">
        <v>10185</v>
      </c>
      <c r="K36" s="10">
        <v>9884.9999999999982</v>
      </c>
      <c r="L36" s="10">
        <v>300.00000000000182</v>
      </c>
      <c r="M36" s="10">
        <v>9934.4249999999993</v>
      </c>
      <c r="N36" s="10">
        <v>250.57500000000073</v>
      </c>
    </row>
    <row r="37" spans="1:14" x14ac:dyDescent="0.25">
      <c r="A37" s="9" t="s">
        <v>63</v>
      </c>
      <c r="B37" s="9" t="s">
        <v>25</v>
      </c>
      <c r="C37" s="9" t="s">
        <v>26</v>
      </c>
      <c r="D37" s="9" t="s">
        <v>27</v>
      </c>
      <c r="E37" s="10">
        <v>14916.65</v>
      </c>
      <c r="F37" s="10">
        <v>0</v>
      </c>
      <c r="G37" s="10">
        <v>14916.65</v>
      </c>
      <c r="H37" s="10">
        <v>0</v>
      </c>
      <c r="I37" s="10">
        <v>14916.65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4" x14ac:dyDescent="0.25">
      <c r="A38" s="9" t="s">
        <v>63</v>
      </c>
      <c r="B38" s="9" t="s">
        <v>28</v>
      </c>
      <c r="C38" s="9" t="s">
        <v>29</v>
      </c>
      <c r="D38" s="9" t="s">
        <v>27</v>
      </c>
      <c r="E38" s="10">
        <v>17.09</v>
      </c>
      <c r="F38" s="10">
        <v>0</v>
      </c>
      <c r="G38" s="10">
        <v>17.09</v>
      </c>
      <c r="H38" s="10">
        <v>17.2</v>
      </c>
      <c r="I38" s="10">
        <v>-0.10999999999999943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</row>
    <row r="39" spans="1:14" x14ac:dyDescent="0.25">
      <c r="A39" s="9" t="s">
        <v>63</v>
      </c>
      <c r="B39" s="9" t="s">
        <v>30</v>
      </c>
      <c r="C39" s="9" t="s">
        <v>29</v>
      </c>
      <c r="D39" s="9" t="s">
        <v>27</v>
      </c>
      <c r="E39" s="10">
        <v>398.74</v>
      </c>
      <c r="F39" s="10">
        <v>0</v>
      </c>
      <c r="G39" s="10">
        <v>398.74</v>
      </c>
      <c r="H39" s="10">
        <v>401.37</v>
      </c>
      <c r="I39" s="10">
        <v>-2.6299999999999955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</row>
    <row r="40" spans="1:14" x14ac:dyDescent="0.25">
      <c r="A40" s="9" t="s">
        <v>63</v>
      </c>
      <c r="B40" s="9" t="s">
        <v>31</v>
      </c>
      <c r="C40" s="9" t="s">
        <v>29</v>
      </c>
      <c r="D40" s="9" t="s">
        <v>27</v>
      </c>
      <c r="E40" s="10">
        <v>2677.24</v>
      </c>
      <c r="F40" s="10">
        <v>0</v>
      </c>
      <c r="G40" s="10">
        <v>2677.24</v>
      </c>
      <c r="H40" s="10">
        <v>2694.94</v>
      </c>
      <c r="I40" s="10">
        <v>-17.700000000000273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</row>
    <row r="41" spans="1:14" x14ac:dyDescent="0.25">
      <c r="A41" s="9" t="s">
        <v>63</v>
      </c>
      <c r="B41" s="9" t="s">
        <v>32</v>
      </c>
      <c r="C41" s="9" t="s">
        <v>33</v>
      </c>
      <c r="D41" s="9" t="s">
        <v>27</v>
      </c>
      <c r="E41" s="10">
        <v>6291.9</v>
      </c>
      <c r="F41" s="10">
        <v>0</v>
      </c>
      <c r="G41" s="10">
        <v>6291.9</v>
      </c>
      <c r="H41" s="10">
        <v>6967.96</v>
      </c>
      <c r="I41" s="10">
        <v>-676.0600000000004</v>
      </c>
      <c r="J41" s="10">
        <v>17.84</v>
      </c>
      <c r="K41" s="10">
        <v>0</v>
      </c>
      <c r="L41" s="10">
        <v>17.84</v>
      </c>
      <c r="M41" s="10">
        <v>19.757000000000001</v>
      </c>
      <c r="N41" s="10">
        <v>-1.9170000000000016</v>
      </c>
    </row>
    <row r="42" spans="1:14" x14ac:dyDescent="0.25">
      <c r="A42" s="9" t="s">
        <v>63</v>
      </c>
      <c r="B42" s="9" t="s">
        <v>35</v>
      </c>
      <c r="C42" s="9" t="s">
        <v>33</v>
      </c>
      <c r="D42" s="9" t="s">
        <v>27</v>
      </c>
      <c r="E42" s="10">
        <v>20057.93</v>
      </c>
      <c r="F42" s="10">
        <v>0</v>
      </c>
      <c r="G42" s="10">
        <v>20057.93</v>
      </c>
      <c r="H42" s="10">
        <v>22215.25</v>
      </c>
      <c r="I42" s="10">
        <v>-2157.3199999999997</v>
      </c>
      <c r="J42" s="10">
        <v>321.12</v>
      </c>
      <c r="K42" s="10">
        <v>0</v>
      </c>
      <c r="L42" s="10">
        <v>321.12</v>
      </c>
      <c r="M42" s="10">
        <v>355.65699999999998</v>
      </c>
      <c r="N42" s="10">
        <v>-34.536999999999978</v>
      </c>
    </row>
    <row r="43" spans="1:14" x14ac:dyDescent="0.25">
      <c r="A43" s="9" t="s">
        <v>63</v>
      </c>
      <c r="B43" s="9" t="s">
        <v>34</v>
      </c>
      <c r="C43" s="9" t="s">
        <v>33</v>
      </c>
      <c r="D43" s="9" t="s">
        <v>27</v>
      </c>
      <c r="E43" s="10">
        <v>21628.69</v>
      </c>
      <c r="F43" s="10">
        <v>0</v>
      </c>
      <c r="G43" s="10">
        <v>21628.69</v>
      </c>
      <c r="H43" s="10">
        <v>23952.73</v>
      </c>
      <c r="I43" s="10">
        <v>-2324.0400000000009</v>
      </c>
      <c r="J43" s="10">
        <v>17.84</v>
      </c>
      <c r="K43" s="10">
        <v>0</v>
      </c>
      <c r="L43" s="10">
        <v>17.84</v>
      </c>
      <c r="M43" s="10">
        <v>19.757000000000001</v>
      </c>
      <c r="N43" s="10">
        <v>-1.9170000000000016</v>
      </c>
    </row>
    <row r="44" spans="1:14" x14ac:dyDescent="0.25">
      <c r="A44" s="9" t="s">
        <v>63</v>
      </c>
      <c r="B44" s="9" t="s">
        <v>36</v>
      </c>
      <c r="C44" s="9" t="s">
        <v>29</v>
      </c>
      <c r="D44" s="9" t="s">
        <v>27</v>
      </c>
      <c r="E44" s="10">
        <v>29994.83</v>
      </c>
      <c r="F44" s="10">
        <v>0</v>
      </c>
      <c r="G44" s="10">
        <v>29994.83</v>
      </c>
      <c r="H44" s="10">
        <v>30193.14</v>
      </c>
      <c r="I44" s="10">
        <v>-198.30999999999767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</row>
    <row r="45" spans="1:14" x14ac:dyDescent="0.25">
      <c r="A45" s="9" t="s">
        <v>63</v>
      </c>
      <c r="B45" s="9" t="s">
        <v>37</v>
      </c>
      <c r="C45" s="9" t="s">
        <v>29</v>
      </c>
      <c r="D45" s="9" t="s">
        <v>27</v>
      </c>
      <c r="E45" s="10">
        <v>69363.240000000005</v>
      </c>
      <c r="F45" s="10">
        <v>0</v>
      </c>
      <c r="G45" s="10">
        <v>69363.240000000005</v>
      </c>
      <c r="H45" s="10">
        <v>69821.850000000006</v>
      </c>
      <c r="I45" s="10">
        <v>-458.61000000000058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</row>
    <row r="46" spans="1:14" x14ac:dyDescent="0.25">
      <c r="A46" s="9" t="s">
        <v>63</v>
      </c>
      <c r="B46" s="9" t="s">
        <v>64</v>
      </c>
      <c r="C46" s="9" t="s">
        <v>39</v>
      </c>
      <c r="D46" s="9" t="s">
        <v>58</v>
      </c>
      <c r="E46" s="10">
        <v>-1579217.97</v>
      </c>
      <c r="F46" s="10">
        <v>0</v>
      </c>
      <c r="G46" s="10">
        <v>-1579217.97</v>
      </c>
      <c r="H46" s="10">
        <v>-1579220.36</v>
      </c>
      <c r="I46" s="10">
        <v>2.3900000001303852</v>
      </c>
      <c r="J46" s="10">
        <v>-108674</v>
      </c>
      <c r="K46" s="10">
        <v>0</v>
      </c>
      <c r="L46" s="10">
        <v>-108674</v>
      </c>
      <c r="M46" s="10">
        <v>-108674</v>
      </c>
      <c r="N46" s="10">
        <v>0</v>
      </c>
    </row>
    <row r="47" spans="1:14" x14ac:dyDescent="0.25">
      <c r="A47" s="9" t="s">
        <v>63</v>
      </c>
      <c r="B47" s="9" t="s">
        <v>59</v>
      </c>
      <c r="C47" s="9" t="s">
        <v>42</v>
      </c>
      <c r="D47" s="9" t="s">
        <v>43</v>
      </c>
      <c r="E47" s="10">
        <v>7416.44</v>
      </c>
      <c r="F47" s="10">
        <v>7484.05</v>
      </c>
      <c r="G47" s="10">
        <v>-67.610000000000582</v>
      </c>
      <c r="H47" s="10">
        <v>7484.05</v>
      </c>
      <c r="I47" s="10">
        <v>-67.610000000000582</v>
      </c>
      <c r="J47" s="10">
        <v>2800</v>
      </c>
      <c r="K47" s="10">
        <v>2825.5239999999994</v>
      </c>
      <c r="L47" s="10">
        <v>-25.523999999999432</v>
      </c>
      <c r="M47" s="10">
        <v>2825.5239999999999</v>
      </c>
      <c r="N47" s="10">
        <v>-25.523999999999887</v>
      </c>
    </row>
    <row r="48" spans="1:14" x14ac:dyDescent="0.25">
      <c r="A48" s="9" t="s">
        <v>63</v>
      </c>
      <c r="B48" s="9" t="s">
        <v>60</v>
      </c>
      <c r="C48" s="9" t="s">
        <v>42</v>
      </c>
      <c r="D48" s="9" t="s">
        <v>43</v>
      </c>
      <c r="E48" s="10">
        <v>36943.370000000003</v>
      </c>
      <c r="F48" s="10">
        <v>36832.875621890547</v>
      </c>
      <c r="G48" s="10">
        <v>110.49437810945528</v>
      </c>
      <c r="H48" s="10">
        <v>37017.040000000001</v>
      </c>
      <c r="I48" s="10">
        <v>-73.669999999998254</v>
      </c>
      <c r="J48" s="10">
        <v>109000</v>
      </c>
      <c r="K48" s="10">
        <v>108674</v>
      </c>
      <c r="L48" s="10">
        <v>326</v>
      </c>
      <c r="M48" s="10">
        <v>109217.37</v>
      </c>
      <c r="N48" s="10">
        <v>-217.36999999999534</v>
      </c>
    </row>
    <row r="49" spans="1:14" x14ac:dyDescent="0.25">
      <c r="A49" s="9" t="s">
        <v>63</v>
      </c>
      <c r="B49" s="9" t="s">
        <v>51</v>
      </c>
      <c r="C49" s="9" t="s">
        <v>42</v>
      </c>
      <c r="D49" s="9" t="s">
        <v>43</v>
      </c>
      <c r="E49" s="10">
        <v>587506.24</v>
      </c>
      <c r="F49" s="10">
        <v>585426.84158415836</v>
      </c>
      <c r="G49" s="10">
        <v>2079.3984158416279</v>
      </c>
      <c r="H49" s="10">
        <v>591281.11</v>
      </c>
      <c r="I49" s="10">
        <v>-3774.8699999999953</v>
      </c>
      <c r="J49" s="10">
        <v>109060</v>
      </c>
      <c r="K49" s="10">
        <v>108674</v>
      </c>
      <c r="L49" s="10">
        <v>386</v>
      </c>
      <c r="M49" s="10">
        <v>109760.74</v>
      </c>
      <c r="N49" s="10">
        <v>-700.74000000000524</v>
      </c>
    </row>
    <row r="50" spans="1:14" x14ac:dyDescent="0.25">
      <c r="A50" s="9" t="s">
        <v>63</v>
      </c>
      <c r="B50" s="9" t="s">
        <v>65</v>
      </c>
      <c r="C50" s="9" t="s">
        <v>42</v>
      </c>
      <c r="D50" s="9" t="s">
        <v>53</v>
      </c>
      <c r="E50" s="10">
        <v>782005.61</v>
      </c>
      <c r="F50" s="10">
        <v>783257.58208955219</v>
      </c>
      <c r="G50" s="10">
        <v>-1251.9720895522041</v>
      </c>
      <c r="H50" s="10">
        <v>787173.87</v>
      </c>
      <c r="I50" s="10">
        <v>-5168.2600000000093</v>
      </c>
      <c r="J50" s="10">
        <v>81375</v>
      </c>
      <c r="K50" s="10">
        <v>81505.499502487568</v>
      </c>
      <c r="L50" s="10">
        <v>-130.49950248756795</v>
      </c>
      <c r="M50" s="10">
        <v>81913.027000000002</v>
      </c>
      <c r="N50" s="10">
        <v>-538.02700000000186</v>
      </c>
    </row>
    <row r="51" spans="1:14" x14ac:dyDescent="0.25">
      <c r="A51" s="9" t="s">
        <v>66</v>
      </c>
      <c r="B51" s="9" t="s">
        <v>25</v>
      </c>
      <c r="C51" s="9" t="s">
        <v>26</v>
      </c>
      <c r="D51" s="9" t="s">
        <v>27</v>
      </c>
      <c r="E51" s="10">
        <v>-482.14</v>
      </c>
      <c r="F51" s="10">
        <v>0</v>
      </c>
      <c r="G51" s="10">
        <v>-482.14</v>
      </c>
      <c r="H51" s="10">
        <v>0</v>
      </c>
      <c r="I51" s="10">
        <v>-482.14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</row>
    <row r="52" spans="1:14" x14ac:dyDescent="0.25">
      <c r="A52" s="9" t="s">
        <v>66</v>
      </c>
      <c r="B52" s="9" t="s">
        <v>28</v>
      </c>
      <c r="C52" s="9" t="s">
        <v>29</v>
      </c>
      <c r="D52" s="9" t="s">
        <v>27</v>
      </c>
      <c r="E52" s="10">
        <v>2.16</v>
      </c>
      <c r="F52" s="10">
        <v>0</v>
      </c>
      <c r="G52" s="10">
        <v>2.16</v>
      </c>
      <c r="H52" s="10">
        <v>2.12</v>
      </c>
      <c r="I52" s="10">
        <v>4.0000000000000036E-2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</row>
    <row r="53" spans="1:14" x14ac:dyDescent="0.25">
      <c r="A53" s="9" t="s">
        <v>66</v>
      </c>
      <c r="B53" s="9" t="s">
        <v>30</v>
      </c>
      <c r="C53" s="9" t="s">
        <v>29</v>
      </c>
      <c r="D53" s="9" t="s">
        <v>27</v>
      </c>
      <c r="E53" s="10">
        <v>50.47</v>
      </c>
      <c r="F53" s="10">
        <v>0</v>
      </c>
      <c r="G53" s="10">
        <v>50.47</v>
      </c>
      <c r="H53" s="10">
        <v>49.52</v>
      </c>
      <c r="I53" s="10">
        <v>0.94999999999999574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</row>
    <row r="54" spans="1:14" x14ac:dyDescent="0.25">
      <c r="A54" s="9" t="s">
        <v>66</v>
      </c>
      <c r="B54" s="9" t="s">
        <v>31</v>
      </c>
      <c r="C54" s="9" t="s">
        <v>29</v>
      </c>
      <c r="D54" s="9" t="s">
        <v>27</v>
      </c>
      <c r="E54" s="10">
        <v>338.87</v>
      </c>
      <c r="F54" s="10">
        <v>0</v>
      </c>
      <c r="G54" s="10">
        <v>338.87</v>
      </c>
      <c r="H54" s="10">
        <v>332.51</v>
      </c>
      <c r="I54" s="10">
        <v>6.3600000000000136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</row>
    <row r="55" spans="1:14" x14ac:dyDescent="0.25">
      <c r="A55" s="9" t="s">
        <v>66</v>
      </c>
      <c r="B55" s="9" t="s">
        <v>32</v>
      </c>
      <c r="C55" s="9" t="s">
        <v>33</v>
      </c>
      <c r="D55" s="9" t="s">
        <v>27</v>
      </c>
      <c r="E55" s="10">
        <v>1266.1400000000001</v>
      </c>
      <c r="F55" s="10">
        <v>0</v>
      </c>
      <c r="G55" s="10">
        <v>1266.1400000000001</v>
      </c>
      <c r="H55" s="10">
        <v>1176.3800000000001</v>
      </c>
      <c r="I55" s="10">
        <v>89.759999999999991</v>
      </c>
      <c r="J55" s="10">
        <v>3.59</v>
      </c>
      <c r="K55" s="10">
        <v>0</v>
      </c>
      <c r="L55" s="10">
        <v>3.59</v>
      </c>
      <c r="M55" s="10">
        <v>3.3359999999999999</v>
      </c>
      <c r="N55" s="10">
        <v>0.254</v>
      </c>
    </row>
    <row r="56" spans="1:14" x14ac:dyDescent="0.25">
      <c r="A56" s="9" t="s">
        <v>66</v>
      </c>
      <c r="B56" s="9" t="s">
        <v>36</v>
      </c>
      <c r="C56" s="9" t="s">
        <v>29</v>
      </c>
      <c r="D56" s="9" t="s">
        <v>27</v>
      </c>
      <c r="E56" s="10">
        <v>3796.58</v>
      </c>
      <c r="F56" s="10">
        <v>0</v>
      </c>
      <c r="G56" s="10">
        <v>3796.58</v>
      </c>
      <c r="H56" s="10">
        <v>3725.28</v>
      </c>
      <c r="I56" s="10">
        <v>71.299999999999727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</row>
    <row r="57" spans="1:14" x14ac:dyDescent="0.25">
      <c r="A57" s="9" t="s">
        <v>66</v>
      </c>
      <c r="B57" s="9" t="s">
        <v>35</v>
      </c>
      <c r="C57" s="9" t="s">
        <v>33</v>
      </c>
      <c r="D57" s="9" t="s">
        <v>27</v>
      </c>
      <c r="E57" s="10">
        <v>4709.04</v>
      </c>
      <c r="F57" s="10">
        <v>0</v>
      </c>
      <c r="G57" s="10">
        <v>4709.04</v>
      </c>
      <c r="H57" s="10">
        <v>3750.18</v>
      </c>
      <c r="I57" s="10">
        <v>958.86000000000013</v>
      </c>
      <c r="J57" s="10">
        <v>75.39</v>
      </c>
      <c r="K57" s="10">
        <v>0</v>
      </c>
      <c r="L57" s="10">
        <v>75.39</v>
      </c>
      <c r="M57" s="10">
        <v>60.039000000000001</v>
      </c>
      <c r="N57" s="10">
        <v>15.350999999999999</v>
      </c>
    </row>
    <row r="58" spans="1:14" x14ac:dyDescent="0.25">
      <c r="A58" s="9" t="s">
        <v>66</v>
      </c>
      <c r="B58" s="9" t="s">
        <v>34</v>
      </c>
      <c r="C58" s="9" t="s">
        <v>33</v>
      </c>
      <c r="D58" s="9" t="s">
        <v>27</v>
      </c>
      <c r="E58" s="10">
        <v>3637.11</v>
      </c>
      <c r="F58" s="10">
        <v>0</v>
      </c>
      <c r="G58" s="10">
        <v>3637.11</v>
      </c>
      <c r="H58" s="10">
        <v>4043.87</v>
      </c>
      <c r="I58" s="10">
        <v>-406.75999999999976</v>
      </c>
      <c r="J58" s="10">
        <v>3</v>
      </c>
      <c r="K58" s="10">
        <v>0</v>
      </c>
      <c r="L58" s="10">
        <v>3</v>
      </c>
      <c r="M58" s="10">
        <v>3.3359999999999999</v>
      </c>
      <c r="N58" s="10">
        <v>-0.33599999999999985</v>
      </c>
    </row>
    <row r="59" spans="1:14" x14ac:dyDescent="0.25">
      <c r="A59" s="9" t="s">
        <v>66</v>
      </c>
      <c r="B59" s="9" t="s">
        <v>37</v>
      </c>
      <c r="C59" s="9" t="s">
        <v>29</v>
      </c>
      <c r="D59" s="9" t="s">
        <v>27</v>
      </c>
      <c r="E59" s="10">
        <v>8779.6200000000008</v>
      </c>
      <c r="F59" s="10">
        <v>0</v>
      </c>
      <c r="G59" s="10">
        <v>8779.6200000000008</v>
      </c>
      <c r="H59" s="10">
        <v>8614.73</v>
      </c>
      <c r="I59" s="10">
        <v>164.89000000000124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</row>
    <row r="60" spans="1:14" x14ac:dyDescent="0.25">
      <c r="A60" s="9" t="s">
        <v>66</v>
      </c>
      <c r="B60" s="9" t="s">
        <v>67</v>
      </c>
      <c r="C60" s="9" t="s">
        <v>39</v>
      </c>
      <c r="D60" s="9" t="s">
        <v>58</v>
      </c>
      <c r="E60" s="10">
        <v>-428343.58</v>
      </c>
      <c r="F60" s="10">
        <v>0</v>
      </c>
      <c r="G60" s="10">
        <v>-428343.58</v>
      </c>
      <c r="H60" s="10">
        <v>-428343.02</v>
      </c>
      <c r="I60" s="10">
        <v>-0.55999999999767169</v>
      </c>
      <c r="J60" s="10">
        <v>-13342</v>
      </c>
      <c r="K60" s="10">
        <v>0</v>
      </c>
      <c r="L60" s="10">
        <v>-13342</v>
      </c>
      <c r="M60" s="10">
        <v>-13342</v>
      </c>
      <c r="N60" s="10">
        <v>0</v>
      </c>
    </row>
    <row r="61" spans="1:14" x14ac:dyDescent="0.25">
      <c r="A61" s="9" t="s">
        <v>66</v>
      </c>
      <c r="B61" s="9" t="s">
        <v>59</v>
      </c>
      <c r="C61" s="9" t="s">
        <v>42</v>
      </c>
      <c r="D61" s="9" t="s">
        <v>43</v>
      </c>
      <c r="E61" s="10">
        <v>916.46</v>
      </c>
      <c r="F61" s="10">
        <v>918.82</v>
      </c>
      <c r="G61" s="10">
        <v>-2.3600000000000136</v>
      </c>
      <c r="H61" s="10">
        <v>918.82</v>
      </c>
      <c r="I61" s="10">
        <v>-2.3600000000000136</v>
      </c>
      <c r="J61" s="10">
        <v>346</v>
      </c>
      <c r="K61" s="10">
        <v>346.892</v>
      </c>
      <c r="L61" s="10">
        <v>-0.89199999999999591</v>
      </c>
      <c r="M61" s="10">
        <v>346.892</v>
      </c>
      <c r="N61" s="10">
        <v>-0.89199999999999591</v>
      </c>
    </row>
    <row r="62" spans="1:14" x14ac:dyDescent="0.25">
      <c r="A62" s="9" t="s">
        <v>66</v>
      </c>
      <c r="B62" s="9" t="s">
        <v>60</v>
      </c>
      <c r="C62" s="9" t="s">
        <v>42</v>
      </c>
      <c r="D62" s="9" t="s">
        <v>43</v>
      </c>
      <c r="E62" s="10">
        <v>4530.4799999999996</v>
      </c>
      <c r="F62" s="10">
        <v>4521.9999999999991</v>
      </c>
      <c r="G62" s="10">
        <v>8.4800000000004729</v>
      </c>
      <c r="H62" s="10">
        <v>4544.6099999999997</v>
      </c>
      <c r="I62" s="10">
        <v>-14.130000000000109</v>
      </c>
      <c r="J62" s="10">
        <v>13367</v>
      </c>
      <c r="K62" s="10">
        <v>13342</v>
      </c>
      <c r="L62" s="10">
        <v>25</v>
      </c>
      <c r="M62" s="10">
        <v>13408.71</v>
      </c>
      <c r="N62" s="10">
        <v>-41.709999999999127</v>
      </c>
    </row>
    <row r="63" spans="1:14" x14ac:dyDescent="0.25">
      <c r="A63" s="9" t="s">
        <v>66</v>
      </c>
      <c r="B63" s="9" t="s">
        <v>68</v>
      </c>
      <c r="C63" s="9" t="s">
        <v>42</v>
      </c>
      <c r="D63" s="9" t="s">
        <v>43</v>
      </c>
      <c r="E63" s="10">
        <v>278611.95</v>
      </c>
      <c r="F63" s="10">
        <v>278507.57425742579</v>
      </c>
      <c r="G63" s="10">
        <v>104.37574257422239</v>
      </c>
      <c r="H63" s="10">
        <v>281292.65000000002</v>
      </c>
      <c r="I63" s="10">
        <v>-2680.7000000000116</v>
      </c>
      <c r="J63" s="10">
        <v>13347</v>
      </c>
      <c r="K63" s="10">
        <v>13342</v>
      </c>
      <c r="L63" s="10">
        <v>5</v>
      </c>
      <c r="M63" s="10">
        <v>13475.42</v>
      </c>
      <c r="N63" s="10">
        <v>-128.42000000000007</v>
      </c>
    </row>
    <row r="64" spans="1:14" x14ac:dyDescent="0.25">
      <c r="A64" s="9" t="s">
        <v>66</v>
      </c>
      <c r="B64" s="9" t="s">
        <v>69</v>
      </c>
      <c r="C64" s="9" t="s">
        <v>42</v>
      </c>
      <c r="D64" s="9" t="s">
        <v>53</v>
      </c>
      <c r="E64" s="10">
        <v>122186.84</v>
      </c>
      <c r="F64" s="10">
        <v>118705.26732673268</v>
      </c>
      <c r="G64" s="10">
        <v>3481.5726732673211</v>
      </c>
      <c r="H64" s="10">
        <v>119892.32</v>
      </c>
      <c r="I64" s="10">
        <v>2294.5199999999895</v>
      </c>
      <c r="J64" s="10">
        <v>10300</v>
      </c>
      <c r="K64" s="10">
        <v>10006.5</v>
      </c>
      <c r="L64" s="10">
        <v>293.5</v>
      </c>
      <c r="M64" s="10">
        <v>10106.565000000001</v>
      </c>
      <c r="N64" s="10">
        <v>193.43499999999949</v>
      </c>
    </row>
    <row r="65" spans="1:14" x14ac:dyDescent="0.25">
      <c r="A65" s="9" t="s">
        <v>70</v>
      </c>
      <c r="B65" s="9" t="s">
        <v>25</v>
      </c>
      <c r="C65" s="9" t="s">
        <v>26</v>
      </c>
      <c r="D65" s="9" t="s">
        <v>27</v>
      </c>
      <c r="E65" s="10">
        <v>-489.53</v>
      </c>
      <c r="F65" s="10">
        <v>0</v>
      </c>
      <c r="G65" s="10">
        <v>-489.53</v>
      </c>
      <c r="H65" s="10">
        <v>0</v>
      </c>
      <c r="I65" s="10">
        <v>-489.53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</row>
    <row r="66" spans="1:14" x14ac:dyDescent="0.25">
      <c r="A66" s="9" t="s">
        <v>70</v>
      </c>
      <c r="B66" s="9" t="s">
        <v>28</v>
      </c>
      <c r="C66" s="9" t="s">
        <v>29</v>
      </c>
      <c r="D66" s="9" t="s">
        <v>27</v>
      </c>
      <c r="E66" s="10">
        <v>3.18</v>
      </c>
      <c r="F66" s="10">
        <v>0</v>
      </c>
      <c r="G66" s="10">
        <v>3.18</v>
      </c>
      <c r="H66" s="10">
        <v>3.17</v>
      </c>
      <c r="I66" s="10">
        <v>1.0000000000000231E-2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</row>
    <row r="67" spans="1:14" x14ac:dyDescent="0.25">
      <c r="A67" s="9" t="s">
        <v>70</v>
      </c>
      <c r="B67" s="9" t="s">
        <v>30</v>
      </c>
      <c r="C67" s="9" t="s">
        <v>29</v>
      </c>
      <c r="D67" s="9" t="s">
        <v>27</v>
      </c>
      <c r="E67" s="10">
        <v>74.09</v>
      </c>
      <c r="F67" s="10">
        <v>0</v>
      </c>
      <c r="G67" s="10">
        <v>74.09</v>
      </c>
      <c r="H67" s="10">
        <v>73.900000000000006</v>
      </c>
      <c r="I67" s="10">
        <v>0.18999999999999773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</row>
    <row r="68" spans="1:14" x14ac:dyDescent="0.25">
      <c r="A68" s="9" t="s">
        <v>70</v>
      </c>
      <c r="B68" s="9" t="s">
        <v>31</v>
      </c>
      <c r="C68" s="9" t="s">
        <v>29</v>
      </c>
      <c r="D68" s="9" t="s">
        <v>27</v>
      </c>
      <c r="E68" s="10">
        <v>497.45</v>
      </c>
      <c r="F68" s="10">
        <v>0</v>
      </c>
      <c r="G68" s="10">
        <v>497.45</v>
      </c>
      <c r="H68" s="10">
        <v>496.19</v>
      </c>
      <c r="I68" s="10">
        <v>1.2599999999999909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</row>
    <row r="69" spans="1:14" x14ac:dyDescent="0.25">
      <c r="A69" s="9" t="s">
        <v>70</v>
      </c>
      <c r="B69" s="9" t="s">
        <v>32</v>
      </c>
      <c r="C69" s="9" t="s">
        <v>33</v>
      </c>
      <c r="D69" s="9" t="s">
        <v>27</v>
      </c>
      <c r="E69" s="10">
        <v>1089.8</v>
      </c>
      <c r="F69" s="10">
        <v>0</v>
      </c>
      <c r="G69" s="10">
        <v>1089.8</v>
      </c>
      <c r="H69" s="10">
        <v>1276.5899999999999</v>
      </c>
      <c r="I69" s="10">
        <v>-186.78999999999996</v>
      </c>
      <c r="J69" s="10">
        <v>3.09</v>
      </c>
      <c r="K69" s="10">
        <v>0</v>
      </c>
      <c r="L69" s="10">
        <v>3.09</v>
      </c>
      <c r="M69" s="10">
        <v>3.62</v>
      </c>
      <c r="N69" s="10">
        <v>-0.53000000000000025</v>
      </c>
    </row>
    <row r="70" spans="1:14" x14ac:dyDescent="0.25">
      <c r="A70" s="9" t="s">
        <v>70</v>
      </c>
      <c r="B70" s="9" t="s">
        <v>35</v>
      </c>
      <c r="C70" s="9" t="s">
        <v>33</v>
      </c>
      <c r="D70" s="9" t="s">
        <v>27</v>
      </c>
      <c r="E70" s="10">
        <v>3474.16</v>
      </c>
      <c r="F70" s="10">
        <v>0</v>
      </c>
      <c r="G70" s="10">
        <v>3474.16</v>
      </c>
      <c r="H70" s="10">
        <v>4070.02</v>
      </c>
      <c r="I70" s="10">
        <v>-595.86000000000013</v>
      </c>
      <c r="J70" s="10">
        <v>55.62</v>
      </c>
      <c r="K70" s="10">
        <v>0</v>
      </c>
      <c r="L70" s="10">
        <v>55.62</v>
      </c>
      <c r="M70" s="10">
        <v>65.159000000000006</v>
      </c>
      <c r="N70" s="10">
        <v>-9.5390000000000086</v>
      </c>
    </row>
    <row r="71" spans="1:14" x14ac:dyDescent="0.25">
      <c r="A71" s="9" t="s">
        <v>70</v>
      </c>
      <c r="B71" s="9" t="s">
        <v>34</v>
      </c>
      <c r="C71" s="9" t="s">
        <v>33</v>
      </c>
      <c r="D71" s="9" t="s">
        <v>27</v>
      </c>
      <c r="E71" s="10">
        <v>3746.23</v>
      </c>
      <c r="F71" s="10">
        <v>0</v>
      </c>
      <c r="G71" s="10">
        <v>3746.23</v>
      </c>
      <c r="H71" s="10">
        <v>4388.34</v>
      </c>
      <c r="I71" s="10">
        <v>-642.11000000000013</v>
      </c>
      <c r="J71" s="10">
        <v>3.09</v>
      </c>
      <c r="K71" s="10">
        <v>0</v>
      </c>
      <c r="L71" s="10">
        <v>3.09</v>
      </c>
      <c r="M71" s="10">
        <v>3.62</v>
      </c>
      <c r="N71" s="10">
        <v>-0.53000000000000025</v>
      </c>
    </row>
    <row r="72" spans="1:14" x14ac:dyDescent="0.25">
      <c r="A72" s="9" t="s">
        <v>70</v>
      </c>
      <c r="B72" s="9" t="s">
        <v>36</v>
      </c>
      <c r="C72" s="9" t="s">
        <v>29</v>
      </c>
      <c r="D72" s="9" t="s">
        <v>27</v>
      </c>
      <c r="E72" s="10">
        <v>5573.23</v>
      </c>
      <c r="F72" s="10">
        <v>0</v>
      </c>
      <c r="G72" s="10">
        <v>5573.23</v>
      </c>
      <c r="H72" s="10">
        <v>5559.16</v>
      </c>
      <c r="I72" s="10">
        <v>14.069999999999709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</row>
    <row r="73" spans="1:14" x14ac:dyDescent="0.25">
      <c r="A73" s="9" t="s">
        <v>70</v>
      </c>
      <c r="B73" s="9" t="s">
        <v>37</v>
      </c>
      <c r="C73" s="9" t="s">
        <v>29</v>
      </c>
      <c r="D73" s="9" t="s">
        <v>27</v>
      </c>
      <c r="E73" s="10">
        <v>12888.14</v>
      </c>
      <c r="F73" s="10">
        <v>0</v>
      </c>
      <c r="G73" s="10">
        <v>12888.14</v>
      </c>
      <c r="H73" s="10">
        <v>12855.6</v>
      </c>
      <c r="I73" s="10">
        <v>32.539999999999054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</row>
    <row r="74" spans="1:14" x14ac:dyDescent="0.25">
      <c r="A74" s="9" t="s">
        <v>70</v>
      </c>
      <c r="B74" s="9" t="s">
        <v>71</v>
      </c>
      <c r="C74" s="9" t="s">
        <v>39</v>
      </c>
      <c r="D74" s="9" t="s">
        <v>58</v>
      </c>
      <c r="E74" s="10">
        <v>-422287.12</v>
      </c>
      <c r="F74" s="10">
        <v>0</v>
      </c>
      <c r="G74" s="10">
        <v>-422287.12</v>
      </c>
      <c r="H74" s="10">
        <v>-422288.09</v>
      </c>
      <c r="I74" s="10">
        <v>0.97000000003026798</v>
      </c>
      <c r="J74" s="10">
        <v>-19910</v>
      </c>
      <c r="K74" s="10">
        <v>0</v>
      </c>
      <c r="L74" s="10">
        <v>-19910</v>
      </c>
      <c r="M74" s="10">
        <v>-19910</v>
      </c>
      <c r="N74" s="10">
        <v>0</v>
      </c>
    </row>
    <row r="75" spans="1:14" x14ac:dyDescent="0.25">
      <c r="A75" s="9" t="s">
        <v>70</v>
      </c>
      <c r="B75" s="9" t="s">
        <v>59</v>
      </c>
      <c r="C75" s="9" t="s">
        <v>42</v>
      </c>
      <c r="D75" s="9" t="s">
        <v>43</v>
      </c>
      <c r="E75" s="10">
        <v>1589.24</v>
      </c>
      <c r="F75" s="10">
        <v>1582.09</v>
      </c>
      <c r="G75" s="10">
        <v>7.1500000000000909</v>
      </c>
      <c r="H75" s="10">
        <v>1582.09</v>
      </c>
      <c r="I75" s="10">
        <v>7.1500000000000909</v>
      </c>
      <c r="J75" s="10">
        <v>600</v>
      </c>
      <c r="K75" s="10">
        <v>597.29999999999995</v>
      </c>
      <c r="L75" s="10">
        <v>2.7000000000000455</v>
      </c>
      <c r="M75" s="10">
        <v>597.29999999999995</v>
      </c>
      <c r="N75" s="10">
        <v>2.7000000000000455</v>
      </c>
    </row>
    <row r="76" spans="1:14" x14ac:dyDescent="0.25">
      <c r="A76" s="9" t="s">
        <v>70</v>
      </c>
      <c r="B76" s="9" t="s">
        <v>60</v>
      </c>
      <c r="C76" s="9" t="s">
        <v>42</v>
      </c>
      <c r="D76" s="9" t="s">
        <v>43</v>
      </c>
      <c r="E76" s="10">
        <v>6880.28</v>
      </c>
      <c r="F76" s="10">
        <v>6748.0995024875619</v>
      </c>
      <c r="G76" s="10">
        <v>132.1804975124378</v>
      </c>
      <c r="H76" s="10">
        <v>6781.84</v>
      </c>
      <c r="I76" s="10">
        <v>98.4399999999996</v>
      </c>
      <c r="J76" s="10">
        <v>20300</v>
      </c>
      <c r="K76" s="10">
        <v>19910</v>
      </c>
      <c r="L76" s="10">
        <v>390</v>
      </c>
      <c r="M76" s="10">
        <v>20009.55</v>
      </c>
      <c r="N76" s="10">
        <v>290.45000000000073</v>
      </c>
    </row>
    <row r="77" spans="1:14" x14ac:dyDescent="0.25">
      <c r="A77" s="9" t="s">
        <v>70</v>
      </c>
      <c r="B77" s="9" t="s">
        <v>72</v>
      </c>
      <c r="C77" s="9" t="s">
        <v>42</v>
      </c>
      <c r="D77" s="9" t="s">
        <v>43</v>
      </c>
      <c r="E77" s="10">
        <v>196155.51999999999</v>
      </c>
      <c r="F77" s="10">
        <v>192947.81188118813</v>
      </c>
      <c r="G77" s="10">
        <v>3207.7081188118609</v>
      </c>
      <c r="H77" s="10">
        <v>194877.29</v>
      </c>
      <c r="I77" s="10">
        <v>1278.2299999999814</v>
      </c>
      <c r="J77" s="10">
        <v>20241</v>
      </c>
      <c r="K77" s="10">
        <v>19909.999999999996</v>
      </c>
      <c r="L77" s="10">
        <v>331.00000000000364</v>
      </c>
      <c r="M77" s="10">
        <v>20109.099999999999</v>
      </c>
      <c r="N77" s="10">
        <v>131.90000000000146</v>
      </c>
    </row>
    <row r="78" spans="1:14" x14ac:dyDescent="0.25">
      <c r="A78" s="9" t="s">
        <v>70</v>
      </c>
      <c r="B78" s="9" t="s">
        <v>73</v>
      </c>
      <c r="C78" s="9" t="s">
        <v>42</v>
      </c>
      <c r="D78" s="9" t="s">
        <v>53</v>
      </c>
      <c r="E78" s="10">
        <v>190805.33</v>
      </c>
      <c r="F78" s="10">
        <v>188439.48514851485</v>
      </c>
      <c r="G78" s="10">
        <v>2365.8448514851334</v>
      </c>
      <c r="H78" s="10">
        <v>190323.88</v>
      </c>
      <c r="I78" s="10">
        <v>481.44999999998254</v>
      </c>
      <c r="J78" s="10">
        <v>15120</v>
      </c>
      <c r="K78" s="10">
        <v>14932.5</v>
      </c>
      <c r="L78" s="10">
        <v>187.5</v>
      </c>
      <c r="M78" s="10">
        <v>15081.825000000001</v>
      </c>
      <c r="N78" s="10">
        <v>38.174999999999272</v>
      </c>
    </row>
    <row r="79" spans="1:14" x14ac:dyDescent="0.25">
      <c r="A79" s="9" t="s">
        <v>74</v>
      </c>
      <c r="B79" s="9" t="s">
        <v>25</v>
      </c>
      <c r="C79" s="9" t="s">
        <v>26</v>
      </c>
      <c r="D79" s="9" t="s">
        <v>27</v>
      </c>
      <c r="E79" s="10">
        <v>-26249.59</v>
      </c>
      <c r="F79" s="10">
        <v>0</v>
      </c>
      <c r="G79" s="10">
        <v>-26249.59</v>
      </c>
      <c r="H79" s="10">
        <v>0</v>
      </c>
      <c r="I79" s="10">
        <v>-26249.59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</row>
    <row r="80" spans="1:14" x14ac:dyDescent="0.25">
      <c r="A80" s="9" t="s">
        <v>74</v>
      </c>
      <c r="B80" s="9" t="s">
        <v>28</v>
      </c>
      <c r="C80" s="9" t="s">
        <v>29</v>
      </c>
      <c r="D80" s="9" t="s">
        <v>27</v>
      </c>
      <c r="E80" s="10">
        <v>82.47</v>
      </c>
      <c r="F80" s="10">
        <v>0</v>
      </c>
      <c r="G80" s="10">
        <v>82.47</v>
      </c>
      <c r="H80" s="10">
        <v>81.86</v>
      </c>
      <c r="I80" s="10">
        <v>0.60999999999999943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</row>
    <row r="81" spans="1:14" x14ac:dyDescent="0.25">
      <c r="A81" s="9" t="s">
        <v>74</v>
      </c>
      <c r="B81" s="9" t="s">
        <v>30</v>
      </c>
      <c r="C81" s="9" t="s">
        <v>29</v>
      </c>
      <c r="D81" s="9" t="s">
        <v>27</v>
      </c>
      <c r="E81" s="10">
        <v>1924.26</v>
      </c>
      <c r="F81" s="10">
        <v>0</v>
      </c>
      <c r="G81" s="10">
        <v>1924.26</v>
      </c>
      <c r="H81" s="10">
        <v>1910.02</v>
      </c>
      <c r="I81" s="10">
        <v>14.240000000000009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</row>
    <row r="82" spans="1:14" x14ac:dyDescent="0.25">
      <c r="A82" s="9" t="s">
        <v>74</v>
      </c>
      <c r="B82" s="9" t="s">
        <v>31</v>
      </c>
      <c r="C82" s="9" t="s">
        <v>29</v>
      </c>
      <c r="D82" s="9" t="s">
        <v>27</v>
      </c>
      <c r="E82" s="10">
        <v>12920.03</v>
      </c>
      <c r="F82" s="10">
        <v>0</v>
      </c>
      <c r="G82" s="10">
        <v>12920.03</v>
      </c>
      <c r="H82" s="10">
        <v>12824.41</v>
      </c>
      <c r="I82" s="10">
        <v>95.6200000000008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</row>
    <row r="83" spans="1:14" x14ac:dyDescent="0.25">
      <c r="A83" s="9" t="s">
        <v>74</v>
      </c>
      <c r="B83" s="9" t="s">
        <v>32</v>
      </c>
      <c r="C83" s="9" t="s">
        <v>33</v>
      </c>
      <c r="D83" s="9" t="s">
        <v>27</v>
      </c>
      <c r="E83" s="10">
        <v>30404.98</v>
      </c>
      <c r="F83" s="10">
        <v>0</v>
      </c>
      <c r="G83" s="10">
        <v>30404.98</v>
      </c>
      <c r="H83" s="10">
        <v>30404.62</v>
      </c>
      <c r="I83" s="10">
        <v>0.36000000000058208</v>
      </c>
      <c r="J83" s="10">
        <v>86.21</v>
      </c>
      <c r="K83" s="10">
        <v>0</v>
      </c>
      <c r="L83" s="10">
        <v>86.21</v>
      </c>
      <c r="M83" s="10">
        <v>86.207999999999998</v>
      </c>
      <c r="N83" s="10">
        <v>1.9999999999953388E-3</v>
      </c>
    </row>
    <row r="84" spans="1:14" x14ac:dyDescent="0.25">
      <c r="A84" s="9" t="s">
        <v>74</v>
      </c>
      <c r="B84" s="9" t="s">
        <v>35</v>
      </c>
      <c r="C84" s="9" t="s">
        <v>33</v>
      </c>
      <c r="D84" s="9" t="s">
        <v>27</v>
      </c>
      <c r="E84" s="10">
        <v>105756.96</v>
      </c>
      <c r="F84" s="10">
        <v>0</v>
      </c>
      <c r="G84" s="10">
        <v>105756.96</v>
      </c>
      <c r="H84" s="10">
        <v>96906.62</v>
      </c>
      <c r="I84" s="10">
        <v>8850.3400000000111</v>
      </c>
      <c r="J84" s="10">
        <v>1693.13</v>
      </c>
      <c r="K84" s="10">
        <v>0</v>
      </c>
      <c r="L84" s="10">
        <v>1693.13</v>
      </c>
      <c r="M84" s="10">
        <v>1551.441</v>
      </c>
      <c r="N84" s="10">
        <v>141.68900000000008</v>
      </c>
    </row>
    <row r="85" spans="1:14" x14ac:dyDescent="0.25">
      <c r="A85" s="9" t="s">
        <v>74</v>
      </c>
      <c r="B85" s="9" t="s">
        <v>34</v>
      </c>
      <c r="C85" s="9" t="s">
        <v>33</v>
      </c>
      <c r="D85" s="9" t="s">
        <v>27</v>
      </c>
      <c r="E85" s="10">
        <v>104518.47</v>
      </c>
      <c r="F85" s="10">
        <v>0</v>
      </c>
      <c r="G85" s="10">
        <v>104518.47</v>
      </c>
      <c r="H85" s="10">
        <v>104516.44</v>
      </c>
      <c r="I85" s="10">
        <v>2.0299999999988358</v>
      </c>
      <c r="J85" s="10">
        <v>86.21</v>
      </c>
      <c r="K85" s="10">
        <v>0</v>
      </c>
      <c r="L85" s="10">
        <v>86.21</v>
      </c>
      <c r="M85" s="10">
        <v>86.207999999999998</v>
      </c>
      <c r="N85" s="10">
        <v>1.9999999999953388E-3</v>
      </c>
    </row>
    <row r="86" spans="1:14" x14ac:dyDescent="0.25">
      <c r="A86" s="9" t="s">
        <v>74</v>
      </c>
      <c r="B86" s="9" t="s">
        <v>36</v>
      </c>
      <c r="C86" s="9" t="s">
        <v>29</v>
      </c>
      <c r="D86" s="9" t="s">
        <v>27</v>
      </c>
      <c r="E86" s="10">
        <v>144751.43</v>
      </c>
      <c r="F86" s="10">
        <v>0</v>
      </c>
      <c r="G86" s="10">
        <v>144751.43</v>
      </c>
      <c r="H86" s="10">
        <v>143680.10999999999</v>
      </c>
      <c r="I86" s="10">
        <v>1071.320000000007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</row>
    <row r="87" spans="1:14" x14ac:dyDescent="0.25">
      <c r="A87" s="9" t="s">
        <v>74</v>
      </c>
      <c r="B87" s="9" t="s">
        <v>37</v>
      </c>
      <c r="C87" s="9" t="s">
        <v>29</v>
      </c>
      <c r="D87" s="9" t="s">
        <v>27</v>
      </c>
      <c r="E87" s="10">
        <v>334738.67</v>
      </c>
      <c r="F87" s="10">
        <v>0</v>
      </c>
      <c r="G87" s="10">
        <v>334738.67</v>
      </c>
      <c r="H87" s="10">
        <v>332261.24</v>
      </c>
      <c r="I87" s="10">
        <v>2477.429999999993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</row>
    <row r="88" spans="1:14" x14ac:dyDescent="0.25">
      <c r="A88" s="9" t="s">
        <v>74</v>
      </c>
      <c r="B88" s="9" t="s">
        <v>75</v>
      </c>
      <c r="C88" s="9" t="s">
        <v>39</v>
      </c>
      <c r="D88" s="9" t="s">
        <v>58</v>
      </c>
      <c r="E88" s="10">
        <v>-9809192.5899999999</v>
      </c>
      <c r="F88" s="10">
        <v>0</v>
      </c>
      <c r="G88" s="10">
        <v>-9809192.5899999999</v>
      </c>
      <c r="H88" s="10">
        <v>-9809190.5099999998</v>
      </c>
      <c r="I88" s="10">
        <v>-2.0800000000745058</v>
      </c>
      <c r="J88" s="10">
        <v>-517147</v>
      </c>
      <c r="K88" s="10">
        <v>0</v>
      </c>
      <c r="L88" s="10">
        <v>-517147</v>
      </c>
      <c r="M88" s="10">
        <v>-517147</v>
      </c>
      <c r="N88" s="10">
        <v>0</v>
      </c>
    </row>
    <row r="89" spans="1:14" x14ac:dyDescent="0.25">
      <c r="A89" s="9" t="s">
        <v>74</v>
      </c>
      <c r="B89" s="9" t="s">
        <v>59</v>
      </c>
      <c r="C89" s="9" t="s">
        <v>42</v>
      </c>
      <c r="D89" s="9" t="s">
        <v>43</v>
      </c>
      <c r="E89" s="10">
        <v>40191.83</v>
      </c>
      <c r="F89" s="10">
        <v>41093.480000000003</v>
      </c>
      <c r="G89" s="10">
        <v>-901.65000000000146</v>
      </c>
      <c r="H89" s="10">
        <v>41093.480000000003</v>
      </c>
      <c r="I89" s="10">
        <v>-901.65000000000146</v>
      </c>
      <c r="J89" s="10">
        <v>15174</v>
      </c>
      <c r="K89" s="10">
        <v>15514.41</v>
      </c>
      <c r="L89" s="10">
        <v>-340.40999999999985</v>
      </c>
      <c r="M89" s="10">
        <v>15514.41</v>
      </c>
      <c r="N89" s="10">
        <v>-340.40999999999985</v>
      </c>
    </row>
    <row r="90" spans="1:14" x14ac:dyDescent="0.25">
      <c r="A90" s="9" t="s">
        <v>74</v>
      </c>
      <c r="B90" s="9" t="s">
        <v>60</v>
      </c>
      <c r="C90" s="9" t="s">
        <v>42</v>
      </c>
      <c r="D90" s="9" t="s">
        <v>43</v>
      </c>
      <c r="E90" s="10">
        <v>175795.20000000001</v>
      </c>
      <c r="F90" s="10">
        <v>175276.63681592038</v>
      </c>
      <c r="G90" s="10">
        <v>518.56318407962681</v>
      </c>
      <c r="H90" s="10">
        <v>176153.02</v>
      </c>
      <c r="I90" s="10">
        <v>-357.81999999997788</v>
      </c>
      <c r="J90" s="10">
        <v>518677</v>
      </c>
      <c r="K90" s="10">
        <v>517147</v>
      </c>
      <c r="L90" s="10">
        <v>1530</v>
      </c>
      <c r="M90" s="10">
        <v>519732.73499999999</v>
      </c>
      <c r="N90" s="10">
        <v>-1055.734999999986</v>
      </c>
    </row>
    <row r="91" spans="1:14" x14ac:dyDescent="0.25">
      <c r="A91" s="9" t="s">
        <v>74</v>
      </c>
      <c r="B91" s="9" t="s">
        <v>76</v>
      </c>
      <c r="C91" s="9" t="s">
        <v>42</v>
      </c>
      <c r="D91" s="9" t="s">
        <v>43</v>
      </c>
      <c r="E91" s="10">
        <v>3928643.79</v>
      </c>
      <c r="F91" s="10">
        <v>3911203.4455445544</v>
      </c>
      <c r="G91" s="10">
        <v>17440.344455445651</v>
      </c>
      <c r="H91" s="10">
        <v>3950315.48</v>
      </c>
      <c r="I91" s="10">
        <v>-21671.689999999944</v>
      </c>
      <c r="J91" s="10">
        <v>519453</v>
      </c>
      <c r="K91" s="10">
        <v>517147</v>
      </c>
      <c r="L91" s="10">
        <v>2306</v>
      </c>
      <c r="M91" s="10">
        <v>522318.47</v>
      </c>
      <c r="N91" s="10">
        <v>-2865.4699999999721</v>
      </c>
    </row>
    <row r="92" spans="1:14" x14ac:dyDescent="0.25">
      <c r="A92" s="9" t="s">
        <v>74</v>
      </c>
      <c r="B92" s="9" t="s">
        <v>62</v>
      </c>
      <c r="C92" s="9" t="s">
        <v>42</v>
      </c>
      <c r="D92" s="9" t="s">
        <v>53</v>
      </c>
      <c r="E92" s="10">
        <v>4955714.09</v>
      </c>
      <c r="F92" s="10">
        <v>4894571.393034826</v>
      </c>
      <c r="G92" s="10">
        <v>61142.696965173818</v>
      </c>
      <c r="H92" s="10">
        <v>4919044.25</v>
      </c>
      <c r="I92" s="10">
        <v>36669.839999999851</v>
      </c>
      <c r="J92" s="10">
        <v>392706</v>
      </c>
      <c r="K92" s="10">
        <v>387860.24975124374</v>
      </c>
      <c r="L92" s="10">
        <v>4845.7502487562597</v>
      </c>
      <c r="M92" s="10">
        <v>389799.55099999998</v>
      </c>
      <c r="N92" s="10">
        <v>2906.4490000000224</v>
      </c>
    </row>
    <row r="93" spans="1:14" x14ac:dyDescent="0.25">
      <c r="A93" s="9" t="s">
        <v>77</v>
      </c>
      <c r="B93" s="9" t="s">
        <v>25</v>
      </c>
      <c r="C93" s="9" t="s">
        <v>26</v>
      </c>
      <c r="D93" s="9" t="s">
        <v>27</v>
      </c>
      <c r="E93" s="10">
        <v>42454.54</v>
      </c>
      <c r="F93" s="10">
        <v>0</v>
      </c>
      <c r="G93" s="10">
        <v>42454.54</v>
      </c>
      <c r="H93" s="10">
        <v>0</v>
      </c>
      <c r="I93" s="10">
        <v>42454.54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</row>
    <row r="94" spans="1:14" x14ac:dyDescent="0.25">
      <c r="A94" s="9" t="s">
        <v>77</v>
      </c>
      <c r="B94" s="9" t="s">
        <v>28</v>
      </c>
      <c r="C94" s="9" t="s">
        <v>29</v>
      </c>
      <c r="D94" s="9" t="s">
        <v>27</v>
      </c>
      <c r="E94" s="10">
        <v>46.52</v>
      </c>
      <c r="F94" s="10">
        <v>0</v>
      </c>
      <c r="G94" s="10">
        <v>46.52</v>
      </c>
      <c r="H94" s="10">
        <v>46.76</v>
      </c>
      <c r="I94" s="10">
        <v>-0.23999999999999488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</row>
    <row r="95" spans="1:14" x14ac:dyDescent="0.25">
      <c r="A95" s="9" t="s">
        <v>77</v>
      </c>
      <c r="B95" s="9" t="s">
        <v>30</v>
      </c>
      <c r="C95" s="9" t="s">
        <v>29</v>
      </c>
      <c r="D95" s="9" t="s">
        <v>27</v>
      </c>
      <c r="E95" s="10">
        <v>1085.55</v>
      </c>
      <c r="F95" s="10">
        <v>0</v>
      </c>
      <c r="G95" s="10">
        <v>1085.55</v>
      </c>
      <c r="H95" s="10">
        <v>1090.97</v>
      </c>
      <c r="I95" s="10">
        <v>-5.4200000000000728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</row>
    <row r="96" spans="1:14" x14ac:dyDescent="0.25">
      <c r="A96" s="9" t="s">
        <v>77</v>
      </c>
      <c r="B96" s="9" t="s">
        <v>31</v>
      </c>
      <c r="C96" s="9" t="s">
        <v>29</v>
      </c>
      <c r="D96" s="9" t="s">
        <v>27</v>
      </c>
      <c r="E96" s="10">
        <v>7288.67</v>
      </c>
      <c r="F96" s="10">
        <v>0</v>
      </c>
      <c r="G96" s="10">
        <v>7288.67</v>
      </c>
      <c r="H96" s="10">
        <v>7325.09</v>
      </c>
      <c r="I96" s="10">
        <v>-36.420000000000073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</row>
    <row r="97" spans="1:14" x14ac:dyDescent="0.25">
      <c r="A97" s="9" t="s">
        <v>77</v>
      </c>
      <c r="B97" s="9" t="s">
        <v>32</v>
      </c>
      <c r="C97" s="9" t="s">
        <v>33</v>
      </c>
      <c r="D97" s="9" t="s">
        <v>27</v>
      </c>
      <c r="E97" s="10">
        <v>15437.03</v>
      </c>
      <c r="F97" s="10">
        <v>0</v>
      </c>
      <c r="G97" s="10">
        <v>15437.03</v>
      </c>
      <c r="H97" s="10">
        <v>17366.63</v>
      </c>
      <c r="I97" s="10">
        <v>-1929.6000000000004</v>
      </c>
      <c r="J97" s="10">
        <v>43.77</v>
      </c>
      <c r="K97" s="10">
        <v>0</v>
      </c>
      <c r="L97" s="10">
        <v>43.77</v>
      </c>
      <c r="M97" s="10">
        <v>49.241</v>
      </c>
      <c r="N97" s="10">
        <v>-5.4709999999999965</v>
      </c>
    </row>
    <row r="98" spans="1:14" x14ac:dyDescent="0.25">
      <c r="A98" s="9" t="s">
        <v>77</v>
      </c>
      <c r="B98" s="9" t="s">
        <v>35</v>
      </c>
      <c r="C98" s="9" t="s">
        <v>33</v>
      </c>
      <c r="D98" s="9" t="s">
        <v>27</v>
      </c>
      <c r="E98" s="10">
        <v>49211.63</v>
      </c>
      <c r="F98" s="10">
        <v>0</v>
      </c>
      <c r="G98" s="10">
        <v>49211.63</v>
      </c>
      <c r="H98" s="10">
        <v>55351.5</v>
      </c>
      <c r="I98" s="10">
        <v>-6139.8700000000026</v>
      </c>
      <c r="J98" s="10">
        <v>787.86</v>
      </c>
      <c r="K98" s="10">
        <v>0</v>
      </c>
      <c r="L98" s="10">
        <v>787.86</v>
      </c>
      <c r="M98" s="10">
        <v>886.15800000000002</v>
      </c>
      <c r="N98" s="10">
        <v>-98.298000000000002</v>
      </c>
    </row>
    <row r="99" spans="1:14" x14ac:dyDescent="0.25">
      <c r="A99" s="9" t="s">
        <v>77</v>
      </c>
      <c r="B99" s="9" t="s">
        <v>34</v>
      </c>
      <c r="C99" s="9" t="s">
        <v>33</v>
      </c>
      <c r="D99" s="9" t="s">
        <v>27</v>
      </c>
      <c r="E99" s="10">
        <v>53065.46</v>
      </c>
      <c r="F99" s="10">
        <v>0</v>
      </c>
      <c r="G99" s="10">
        <v>53065.46</v>
      </c>
      <c r="H99" s="10">
        <v>59698.1</v>
      </c>
      <c r="I99" s="10">
        <v>-6632.6399999999994</v>
      </c>
      <c r="J99" s="10">
        <v>43.77</v>
      </c>
      <c r="K99" s="10">
        <v>0</v>
      </c>
      <c r="L99" s="10">
        <v>43.77</v>
      </c>
      <c r="M99" s="10">
        <v>49.241</v>
      </c>
      <c r="N99" s="10">
        <v>-5.4709999999999965</v>
      </c>
    </row>
    <row r="100" spans="1:14" x14ac:dyDescent="0.25">
      <c r="A100" s="9" t="s">
        <v>77</v>
      </c>
      <c r="B100" s="9" t="s">
        <v>36</v>
      </c>
      <c r="C100" s="9" t="s">
        <v>29</v>
      </c>
      <c r="D100" s="9" t="s">
        <v>27</v>
      </c>
      <c r="E100" s="10">
        <v>81659.64</v>
      </c>
      <c r="F100" s="10">
        <v>0</v>
      </c>
      <c r="G100" s="10">
        <v>81659.64</v>
      </c>
      <c r="H100" s="10">
        <v>82067.759999999995</v>
      </c>
      <c r="I100" s="10">
        <v>-408.11999999999534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</row>
    <row r="101" spans="1:14" x14ac:dyDescent="0.25">
      <c r="A101" s="9" t="s">
        <v>77</v>
      </c>
      <c r="B101" s="9" t="s">
        <v>37</v>
      </c>
      <c r="C101" s="9" t="s">
        <v>29</v>
      </c>
      <c r="D101" s="9" t="s">
        <v>27</v>
      </c>
      <c r="E101" s="10">
        <v>188838.48</v>
      </c>
      <c r="F101" s="10">
        <v>0</v>
      </c>
      <c r="G101" s="10">
        <v>188838.48</v>
      </c>
      <c r="H101" s="10">
        <v>189782.24</v>
      </c>
      <c r="I101" s="10">
        <v>-943.75999999998021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</row>
    <row r="102" spans="1:14" x14ac:dyDescent="0.25">
      <c r="A102" s="9" t="s">
        <v>77</v>
      </c>
      <c r="B102" s="9" t="s">
        <v>75</v>
      </c>
      <c r="C102" s="9" t="s">
        <v>39</v>
      </c>
      <c r="D102" s="9" t="s">
        <v>58</v>
      </c>
      <c r="E102" s="10">
        <v>-5602852.1100000003</v>
      </c>
      <c r="F102" s="10">
        <v>0</v>
      </c>
      <c r="G102" s="10">
        <v>-5602852.1100000003</v>
      </c>
      <c r="H102" s="10">
        <v>-5602850.9299999997</v>
      </c>
      <c r="I102" s="10">
        <v>-1.1800000006332994</v>
      </c>
      <c r="J102" s="10">
        <v>-295386</v>
      </c>
      <c r="K102" s="10">
        <v>0</v>
      </c>
      <c r="L102" s="10">
        <v>-295386</v>
      </c>
      <c r="M102" s="10">
        <v>-295386</v>
      </c>
      <c r="N102" s="10">
        <v>0</v>
      </c>
    </row>
    <row r="103" spans="1:14" x14ac:dyDescent="0.25">
      <c r="A103" s="9" t="s">
        <v>77</v>
      </c>
      <c r="B103" s="9" t="s">
        <v>59</v>
      </c>
      <c r="C103" s="9" t="s">
        <v>42</v>
      </c>
      <c r="D103" s="9" t="s">
        <v>43</v>
      </c>
      <c r="E103" s="10">
        <v>23573.7</v>
      </c>
      <c r="F103" s="10">
        <v>23471.93</v>
      </c>
      <c r="G103" s="10">
        <v>101.77000000000044</v>
      </c>
      <c r="H103" s="10">
        <v>23471.93</v>
      </c>
      <c r="I103" s="10">
        <v>101.77000000000044</v>
      </c>
      <c r="J103" s="10">
        <v>8900</v>
      </c>
      <c r="K103" s="10">
        <v>8861.58</v>
      </c>
      <c r="L103" s="10">
        <v>38.420000000000073</v>
      </c>
      <c r="M103" s="10">
        <v>8861.58</v>
      </c>
      <c r="N103" s="10">
        <v>38.420000000000073</v>
      </c>
    </row>
    <row r="104" spans="1:14" x14ac:dyDescent="0.25">
      <c r="A104" s="9" t="s">
        <v>77</v>
      </c>
      <c r="B104" s="9" t="s">
        <v>60</v>
      </c>
      <c r="C104" s="9" t="s">
        <v>42</v>
      </c>
      <c r="D104" s="9" t="s">
        <v>43</v>
      </c>
      <c r="E104" s="10">
        <v>100323.28</v>
      </c>
      <c r="F104" s="10">
        <v>100115.17412935324</v>
      </c>
      <c r="G104" s="10">
        <v>208.10587064675929</v>
      </c>
      <c r="H104" s="10">
        <v>100615.75</v>
      </c>
      <c r="I104" s="10">
        <v>-292.47000000000116</v>
      </c>
      <c r="J104" s="10">
        <v>296000</v>
      </c>
      <c r="K104" s="10">
        <v>295386</v>
      </c>
      <c r="L104" s="10">
        <v>614</v>
      </c>
      <c r="M104" s="10">
        <v>296862.93</v>
      </c>
      <c r="N104" s="10">
        <v>-862.92999999999302</v>
      </c>
    </row>
    <row r="105" spans="1:14" x14ac:dyDescent="0.25">
      <c r="A105" s="9" t="s">
        <v>77</v>
      </c>
      <c r="B105" s="9" t="s">
        <v>76</v>
      </c>
      <c r="C105" s="9" t="s">
        <v>42</v>
      </c>
      <c r="D105" s="9" t="s">
        <v>43</v>
      </c>
      <c r="E105" s="10">
        <v>2244165.73</v>
      </c>
      <c r="F105" s="10">
        <v>2234016.1287128711</v>
      </c>
      <c r="G105" s="10">
        <v>10149.601287128869</v>
      </c>
      <c r="H105" s="10">
        <v>2256356.29</v>
      </c>
      <c r="I105" s="10">
        <v>-12190.560000000056</v>
      </c>
      <c r="J105" s="10">
        <v>296728</v>
      </c>
      <c r="K105" s="10">
        <v>295386</v>
      </c>
      <c r="L105" s="10">
        <v>1342</v>
      </c>
      <c r="M105" s="10">
        <v>298339.86</v>
      </c>
      <c r="N105" s="10">
        <v>-1611.859999999986</v>
      </c>
    </row>
    <row r="106" spans="1:14" x14ac:dyDescent="0.25">
      <c r="A106" s="9" t="s">
        <v>77</v>
      </c>
      <c r="B106" s="9" t="s">
        <v>62</v>
      </c>
      <c r="C106" s="9" t="s">
        <v>42</v>
      </c>
      <c r="D106" s="9" t="s">
        <v>53</v>
      </c>
      <c r="E106" s="10">
        <v>2795701.88</v>
      </c>
      <c r="F106" s="10">
        <v>2795699.9900497515</v>
      </c>
      <c r="G106" s="10">
        <v>1.8899502484127879</v>
      </c>
      <c r="H106" s="10">
        <v>2809678.49</v>
      </c>
      <c r="I106" s="10">
        <v>-13976.610000000335</v>
      </c>
      <c r="J106" s="10">
        <v>221540</v>
      </c>
      <c r="K106" s="10">
        <v>221539.49950248757</v>
      </c>
      <c r="L106" s="10">
        <v>0.5004975124320481</v>
      </c>
      <c r="M106" s="10">
        <v>222647.19699999999</v>
      </c>
      <c r="N106" s="10">
        <v>-1107.1969999999856</v>
      </c>
    </row>
    <row r="107" spans="1:14" x14ac:dyDescent="0.25">
      <c r="A107" s="9" t="s">
        <v>78</v>
      </c>
      <c r="B107" s="9" t="s">
        <v>25</v>
      </c>
      <c r="C107" s="9" t="s">
        <v>26</v>
      </c>
      <c r="D107" s="9" t="s">
        <v>27</v>
      </c>
      <c r="E107" s="10">
        <v>-277.94</v>
      </c>
      <c r="F107" s="10">
        <v>0</v>
      </c>
      <c r="G107" s="10">
        <v>-277.94</v>
      </c>
      <c r="H107" s="10">
        <v>0</v>
      </c>
      <c r="I107" s="10">
        <v>-277.94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</row>
    <row r="108" spans="1:14" x14ac:dyDescent="0.25">
      <c r="A108" s="9" t="s">
        <v>78</v>
      </c>
      <c r="B108" s="9" t="s">
        <v>28</v>
      </c>
      <c r="C108" s="9" t="s">
        <v>29</v>
      </c>
      <c r="D108" s="9" t="s">
        <v>27</v>
      </c>
      <c r="E108" s="10">
        <v>5.73</v>
      </c>
      <c r="F108" s="10">
        <v>0</v>
      </c>
      <c r="G108" s="10">
        <v>5.73</v>
      </c>
      <c r="H108" s="10">
        <v>5.72</v>
      </c>
      <c r="I108" s="10">
        <v>1.0000000000000675E-2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</row>
    <row r="109" spans="1:14" x14ac:dyDescent="0.25">
      <c r="A109" s="9" t="s">
        <v>78</v>
      </c>
      <c r="B109" s="9" t="s">
        <v>30</v>
      </c>
      <c r="C109" s="9" t="s">
        <v>29</v>
      </c>
      <c r="D109" s="9" t="s">
        <v>27</v>
      </c>
      <c r="E109" s="10">
        <v>133.77000000000001</v>
      </c>
      <c r="F109" s="10">
        <v>0</v>
      </c>
      <c r="G109" s="10">
        <v>133.77000000000001</v>
      </c>
      <c r="H109" s="10">
        <v>133.58000000000001</v>
      </c>
      <c r="I109" s="10">
        <v>0.18999999999999773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</row>
    <row r="110" spans="1:14" x14ac:dyDescent="0.25">
      <c r="A110" s="9" t="s">
        <v>78</v>
      </c>
      <c r="B110" s="9" t="s">
        <v>31</v>
      </c>
      <c r="C110" s="9" t="s">
        <v>29</v>
      </c>
      <c r="D110" s="9" t="s">
        <v>27</v>
      </c>
      <c r="E110" s="10">
        <v>898.17</v>
      </c>
      <c r="F110" s="10">
        <v>0</v>
      </c>
      <c r="G110" s="10">
        <v>898.17</v>
      </c>
      <c r="H110" s="10">
        <v>896.91</v>
      </c>
      <c r="I110" s="10">
        <v>1.2599999999999909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</row>
    <row r="111" spans="1:14" x14ac:dyDescent="0.25">
      <c r="A111" s="9" t="s">
        <v>78</v>
      </c>
      <c r="B111" s="9" t="s">
        <v>32</v>
      </c>
      <c r="C111" s="9" t="s">
        <v>33</v>
      </c>
      <c r="D111" s="9" t="s">
        <v>27</v>
      </c>
      <c r="E111" s="10">
        <v>1558.87</v>
      </c>
      <c r="F111" s="10">
        <v>0</v>
      </c>
      <c r="G111" s="10">
        <v>1558.87</v>
      </c>
      <c r="H111" s="10">
        <v>1635.41</v>
      </c>
      <c r="I111" s="10">
        <v>-76.540000000000191</v>
      </c>
      <c r="J111" s="10">
        <v>4.42</v>
      </c>
      <c r="K111" s="10">
        <v>0</v>
      </c>
      <c r="L111" s="10">
        <v>4.42</v>
      </c>
      <c r="M111" s="10">
        <v>4.6369999999999996</v>
      </c>
      <c r="N111" s="10">
        <v>-0.21699999999999964</v>
      </c>
    </row>
    <row r="112" spans="1:14" x14ac:dyDescent="0.25">
      <c r="A112" s="9" t="s">
        <v>78</v>
      </c>
      <c r="B112" s="9" t="s">
        <v>34</v>
      </c>
      <c r="C112" s="9" t="s">
        <v>33</v>
      </c>
      <c r="D112" s="9" t="s">
        <v>27</v>
      </c>
      <c r="E112" s="10">
        <v>5358.68</v>
      </c>
      <c r="F112" s="10">
        <v>0</v>
      </c>
      <c r="G112" s="10">
        <v>5358.68</v>
      </c>
      <c r="H112" s="10">
        <v>5621.81</v>
      </c>
      <c r="I112" s="10">
        <v>-263.13000000000011</v>
      </c>
      <c r="J112" s="10">
        <v>4.42</v>
      </c>
      <c r="K112" s="10">
        <v>0</v>
      </c>
      <c r="L112" s="10">
        <v>4.42</v>
      </c>
      <c r="M112" s="10">
        <v>4.6369999999999996</v>
      </c>
      <c r="N112" s="10">
        <v>-0.21699999999999964</v>
      </c>
    </row>
    <row r="113" spans="1:14" x14ac:dyDescent="0.25">
      <c r="A113" s="9" t="s">
        <v>78</v>
      </c>
      <c r="B113" s="9" t="s">
        <v>35</v>
      </c>
      <c r="C113" s="9" t="s">
        <v>33</v>
      </c>
      <c r="D113" s="9" t="s">
        <v>27</v>
      </c>
      <c r="E113" s="10">
        <v>5797.76</v>
      </c>
      <c r="F113" s="10">
        <v>0</v>
      </c>
      <c r="G113" s="10">
        <v>5797.76</v>
      </c>
      <c r="H113" s="10">
        <v>6082.3</v>
      </c>
      <c r="I113" s="10">
        <v>-284.53999999999996</v>
      </c>
      <c r="J113" s="10">
        <v>92.82</v>
      </c>
      <c r="K113" s="10">
        <v>0</v>
      </c>
      <c r="L113" s="10">
        <v>92.82</v>
      </c>
      <c r="M113" s="10">
        <v>97.375</v>
      </c>
      <c r="N113" s="10">
        <v>-4.5550000000000068</v>
      </c>
    </row>
    <row r="114" spans="1:14" x14ac:dyDescent="0.25">
      <c r="A114" s="9" t="s">
        <v>78</v>
      </c>
      <c r="B114" s="9" t="s">
        <v>36</v>
      </c>
      <c r="C114" s="9" t="s">
        <v>29</v>
      </c>
      <c r="D114" s="9" t="s">
        <v>27</v>
      </c>
      <c r="E114" s="10">
        <v>10062.780000000001</v>
      </c>
      <c r="F114" s="10">
        <v>0</v>
      </c>
      <c r="G114" s="10">
        <v>10062.780000000001</v>
      </c>
      <c r="H114" s="10">
        <v>10048.64</v>
      </c>
      <c r="I114" s="10">
        <v>14.140000000001237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</row>
    <row r="115" spans="1:14" x14ac:dyDescent="0.25">
      <c r="A115" s="9" t="s">
        <v>78</v>
      </c>
      <c r="B115" s="9" t="s">
        <v>37</v>
      </c>
      <c r="C115" s="9" t="s">
        <v>29</v>
      </c>
      <c r="D115" s="9" t="s">
        <v>27</v>
      </c>
      <c r="E115" s="10">
        <v>23270.25</v>
      </c>
      <c r="F115" s="10">
        <v>0</v>
      </c>
      <c r="G115" s="10">
        <v>23270.25</v>
      </c>
      <c r="H115" s="10">
        <v>23237.54</v>
      </c>
      <c r="I115" s="10">
        <v>32.709999999999127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</row>
    <row r="116" spans="1:14" x14ac:dyDescent="0.25">
      <c r="A116" s="9" t="s">
        <v>78</v>
      </c>
      <c r="B116" s="9" t="s">
        <v>79</v>
      </c>
      <c r="C116" s="9" t="s">
        <v>39</v>
      </c>
      <c r="D116" s="9" t="s">
        <v>40</v>
      </c>
      <c r="E116" s="10">
        <v>-518236.8</v>
      </c>
      <c r="F116" s="10">
        <v>0</v>
      </c>
      <c r="G116" s="10">
        <v>-518236.8</v>
      </c>
      <c r="H116" s="10">
        <v>-518236.75</v>
      </c>
      <c r="I116" s="10">
        <v>-4.9999999988358468E-2</v>
      </c>
      <c r="J116" s="10">
        <v>-3014</v>
      </c>
      <c r="K116" s="10">
        <v>0</v>
      </c>
      <c r="L116" s="10">
        <v>-3014</v>
      </c>
      <c r="M116" s="10">
        <v>-3014</v>
      </c>
      <c r="N116" s="10">
        <v>0</v>
      </c>
    </row>
    <row r="117" spans="1:14" x14ac:dyDescent="0.25">
      <c r="A117" s="9" t="s">
        <v>78</v>
      </c>
      <c r="B117" s="9" t="s">
        <v>80</v>
      </c>
      <c r="C117" s="9" t="s">
        <v>42</v>
      </c>
      <c r="D117" s="9" t="s">
        <v>43</v>
      </c>
      <c r="E117" s="10">
        <v>3337.1</v>
      </c>
      <c r="F117" s="10">
        <v>3330.4676616915422</v>
      </c>
      <c r="G117" s="10">
        <v>6.6323383084577472</v>
      </c>
      <c r="H117" s="10">
        <v>3347.12</v>
      </c>
      <c r="I117" s="10">
        <v>-10.019999999999982</v>
      </c>
      <c r="J117" s="10">
        <v>3020</v>
      </c>
      <c r="K117" s="10">
        <v>3014</v>
      </c>
      <c r="L117" s="10">
        <v>6</v>
      </c>
      <c r="M117" s="10">
        <v>3029.07</v>
      </c>
      <c r="N117" s="10">
        <v>-9.0700000000001637</v>
      </c>
    </row>
    <row r="118" spans="1:14" x14ac:dyDescent="0.25">
      <c r="A118" s="9" t="s">
        <v>78</v>
      </c>
      <c r="B118" s="9" t="s">
        <v>81</v>
      </c>
      <c r="C118" s="9" t="s">
        <v>42</v>
      </c>
      <c r="D118" s="9" t="s">
        <v>43</v>
      </c>
      <c r="E118" s="10">
        <v>3764.61</v>
      </c>
      <c r="F118" s="10">
        <v>3730.3645320197043</v>
      </c>
      <c r="G118" s="10">
        <v>34.245467980295871</v>
      </c>
      <c r="H118" s="10">
        <v>3786.32</v>
      </c>
      <c r="I118" s="10">
        <v>-21.710000000000036</v>
      </c>
      <c r="J118" s="10">
        <v>36500</v>
      </c>
      <c r="K118" s="10">
        <v>36167.999999999993</v>
      </c>
      <c r="L118" s="10">
        <v>332.00000000000728</v>
      </c>
      <c r="M118" s="10">
        <v>36710.519999999997</v>
      </c>
      <c r="N118" s="10">
        <v>-210.5199999999968</v>
      </c>
    </row>
    <row r="119" spans="1:14" x14ac:dyDescent="0.25">
      <c r="A119" s="9" t="s">
        <v>78</v>
      </c>
      <c r="B119" s="9" t="s">
        <v>82</v>
      </c>
      <c r="C119" s="9" t="s">
        <v>42</v>
      </c>
      <c r="D119" s="9" t="s">
        <v>43</v>
      </c>
      <c r="E119" s="10">
        <v>6148.28</v>
      </c>
      <c r="F119" s="10">
        <v>6026.3152709359601</v>
      </c>
      <c r="G119" s="10">
        <v>121.9647290640396</v>
      </c>
      <c r="H119" s="10">
        <v>6116.71</v>
      </c>
      <c r="I119" s="10">
        <v>31.569999999999709</v>
      </c>
      <c r="J119" s="10">
        <v>36900</v>
      </c>
      <c r="K119" s="10">
        <v>36167.999999999993</v>
      </c>
      <c r="L119" s="10">
        <v>732.00000000000728</v>
      </c>
      <c r="M119" s="10">
        <v>36710.519999999997</v>
      </c>
      <c r="N119" s="10">
        <v>189.4800000000032</v>
      </c>
    </row>
    <row r="120" spans="1:14" x14ac:dyDescent="0.25">
      <c r="A120" s="9" t="s">
        <v>78</v>
      </c>
      <c r="B120" s="9" t="s">
        <v>83</v>
      </c>
      <c r="C120" s="9" t="s">
        <v>42</v>
      </c>
      <c r="D120" s="9" t="s">
        <v>43</v>
      </c>
      <c r="E120" s="10">
        <v>11061.25</v>
      </c>
      <c r="F120" s="10">
        <v>10930.689655172413</v>
      </c>
      <c r="G120" s="10">
        <v>130.56034482758696</v>
      </c>
      <c r="H120" s="10">
        <v>11094.65</v>
      </c>
      <c r="I120" s="10">
        <v>-33.399999999999636</v>
      </c>
      <c r="J120" s="10">
        <v>36600</v>
      </c>
      <c r="K120" s="10">
        <v>36167.999999999993</v>
      </c>
      <c r="L120" s="10">
        <v>432.00000000000728</v>
      </c>
      <c r="M120" s="10">
        <v>36710.519999999997</v>
      </c>
      <c r="N120" s="10">
        <v>-110.5199999999968</v>
      </c>
    </row>
    <row r="121" spans="1:14" x14ac:dyDescent="0.25">
      <c r="A121" s="9" t="s">
        <v>78</v>
      </c>
      <c r="B121" s="9" t="s">
        <v>84</v>
      </c>
      <c r="C121" s="9" t="s">
        <v>42</v>
      </c>
      <c r="D121" s="9" t="s">
        <v>43</v>
      </c>
      <c r="E121" s="10">
        <v>14920.44</v>
      </c>
      <c r="F121" s="10">
        <v>14696.14705882353</v>
      </c>
      <c r="G121" s="10">
        <v>224.29294117647078</v>
      </c>
      <c r="H121" s="10">
        <v>14990.07</v>
      </c>
      <c r="I121" s="10">
        <v>-69.6299999999992</v>
      </c>
      <c r="J121" s="10">
        <v>36720</v>
      </c>
      <c r="K121" s="10">
        <v>36168</v>
      </c>
      <c r="L121" s="10">
        <v>552</v>
      </c>
      <c r="M121" s="10">
        <v>36891.360000000001</v>
      </c>
      <c r="N121" s="10">
        <v>-171.36000000000058</v>
      </c>
    </row>
    <row r="122" spans="1:14" x14ac:dyDescent="0.25">
      <c r="A122" s="9" t="s">
        <v>78</v>
      </c>
      <c r="B122" s="9" t="s">
        <v>85</v>
      </c>
      <c r="C122" s="9" t="s">
        <v>42</v>
      </c>
      <c r="D122" s="9" t="s">
        <v>43</v>
      </c>
      <c r="E122" s="10">
        <v>22244.82</v>
      </c>
      <c r="F122" s="10">
        <v>21761.083743842366</v>
      </c>
      <c r="G122" s="10">
        <v>483.73625615763376</v>
      </c>
      <c r="H122" s="10">
        <v>22087.5</v>
      </c>
      <c r="I122" s="10">
        <v>157.31999999999971</v>
      </c>
      <c r="J122" s="10">
        <v>3081</v>
      </c>
      <c r="K122" s="10">
        <v>3014</v>
      </c>
      <c r="L122" s="10">
        <v>67</v>
      </c>
      <c r="M122" s="10">
        <v>3059.21</v>
      </c>
      <c r="N122" s="10">
        <v>21.789999999999964</v>
      </c>
    </row>
    <row r="123" spans="1:14" x14ac:dyDescent="0.25">
      <c r="A123" s="9" t="s">
        <v>78</v>
      </c>
      <c r="B123" s="9" t="s">
        <v>86</v>
      </c>
      <c r="C123" s="9" t="s">
        <v>42</v>
      </c>
      <c r="D123" s="9" t="s">
        <v>43</v>
      </c>
      <c r="E123" s="10">
        <v>29676.43</v>
      </c>
      <c r="F123" s="10">
        <v>29450.876847290641</v>
      </c>
      <c r="G123" s="10">
        <v>225.55315270935898</v>
      </c>
      <c r="H123" s="10">
        <v>29892.639999999999</v>
      </c>
      <c r="I123" s="10">
        <v>-216.20999999999913</v>
      </c>
      <c r="J123" s="10">
        <v>36445</v>
      </c>
      <c r="K123" s="10">
        <v>36167.999999999993</v>
      </c>
      <c r="L123" s="10">
        <v>277.00000000000728</v>
      </c>
      <c r="M123" s="10">
        <v>36710.519999999997</v>
      </c>
      <c r="N123" s="10">
        <v>-265.5199999999968</v>
      </c>
    </row>
    <row r="124" spans="1:14" x14ac:dyDescent="0.25">
      <c r="A124" s="9" t="s">
        <v>78</v>
      </c>
      <c r="B124" s="9" t="s">
        <v>87</v>
      </c>
      <c r="C124" s="9" t="s">
        <v>42</v>
      </c>
      <c r="D124" s="9" t="s">
        <v>43</v>
      </c>
      <c r="E124" s="10">
        <v>50001.56</v>
      </c>
      <c r="F124" s="10">
        <v>49116.139303482589</v>
      </c>
      <c r="G124" s="10">
        <v>885.42069651740894</v>
      </c>
      <c r="H124" s="10">
        <v>49361.72</v>
      </c>
      <c r="I124" s="10">
        <v>639.83999999999651</v>
      </c>
      <c r="J124" s="10">
        <v>36820</v>
      </c>
      <c r="K124" s="10">
        <v>36167.999999999993</v>
      </c>
      <c r="L124" s="10">
        <v>652.00000000000728</v>
      </c>
      <c r="M124" s="10">
        <v>36348.839999999997</v>
      </c>
      <c r="N124" s="10">
        <v>471.16000000000349</v>
      </c>
    </row>
    <row r="125" spans="1:14" x14ac:dyDescent="0.25">
      <c r="A125" s="9" t="s">
        <v>78</v>
      </c>
      <c r="B125" s="9" t="s">
        <v>88</v>
      </c>
      <c r="C125" s="9" t="s">
        <v>42</v>
      </c>
      <c r="D125" s="9" t="s">
        <v>43</v>
      </c>
      <c r="E125" s="10">
        <v>185194.1</v>
      </c>
      <c r="F125" s="10">
        <v>183188.38613861386</v>
      </c>
      <c r="G125" s="10">
        <v>2005.7138613861462</v>
      </c>
      <c r="H125" s="10">
        <v>185020.27</v>
      </c>
      <c r="I125" s="10">
        <v>173.8300000000163</v>
      </c>
      <c r="J125" s="10">
        <v>36564</v>
      </c>
      <c r="K125" s="10">
        <v>36168</v>
      </c>
      <c r="L125" s="10">
        <v>396</v>
      </c>
      <c r="M125" s="10">
        <v>36529.68</v>
      </c>
      <c r="N125" s="10">
        <v>34.319999999999709</v>
      </c>
    </row>
    <row r="126" spans="1:14" x14ac:dyDescent="0.25">
      <c r="A126" s="9" t="s">
        <v>78</v>
      </c>
      <c r="B126" s="9" t="s">
        <v>89</v>
      </c>
      <c r="C126" s="9" t="s">
        <v>42</v>
      </c>
      <c r="D126" s="9" t="s">
        <v>53</v>
      </c>
      <c r="E126" s="10">
        <v>143254.01999999999</v>
      </c>
      <c r="F126" s="10">
        <v>142340</v>
      </c>
      <c r="G126" s="10">
        <v>914.01999999998952</v>
      </c>
      <c r="H126" s="10">
        <v>143051.70000000001</v>
      </c>
      <c r="I126" s="10">
        <v>202.31999999997788</v>
      </c>
      <c r="J126" s="10">
        <v>27300</v>
      </c>
      <c r="K126" s="10">
        <v>27126</v>
      </c>
      <c r="L126" s="10">
        <v>174</v>
      </c>
      <c r="M126" s="10">
        <v>27261.63</v>
      </c>
      <c r="N126" s="10">
        <v>38.369999999998981</v>
      </c>
    </row>
    <row r="127" spans="1:14" x14ac:dyDescent="0.25">
      <c r="A127" s="9" t="s">
        <v>78</v>
      </c>
      <c r="B127" s="9" t="s">
        <v>54</v>
      </c>
      <c r="C127" s="9" t="s">
        <v>42</v>
      </c>
      <c r="D127" s="9" t="s">
        <v>55</v>
      </c>
      <c r="E127" s="10">
        <v>1826.12</v>
      </c>
      <c r="F127" s="10">
        <v>1790.313725490196</v>
      </c>
      <c r="G127" s="10">
        <v>35.80627450980387</v>
      </c>
      <c r="H127" s="10">
        <v>1826.12</v>
      </c>
      <c r="I127" s="10">
        <v>0</v>
      </c>
      <c r="J127" s="10">
        <v>332.02199999999999</v>
      </c>
      <c r="K127" s="10">
        <v>325.51176470588234</v>
      </c>
      <c r="L127" s="10">
        <v>6.5102352941176491</v>
      </c>
      <c r="M127" s="10">
        <v>332.02199999999999</v>
      </c>
      <c r="N127" s="10">
        <v>0</v>
      </c>
    </row>
    <row r="128" spans="1:14" x14ac:dyDescent="0.25">
      <c r="A128" s="9" t="s">
        <v>90</v>
      </c>
      <c r="B128" s="9" t="s">
        <v>25</v>
      </c>
      <c r="C128" s="9" t="s">
        <v>26</v>
      </c>
      <c r="D128" s="9" t="s">
        <v>27</v>
      </c>
      <c r="E128" s="10">
        <v>-96.73</v>
      </c>
      <c r="F128" s="10">
        <v>0</v>
      </c>
      <c r="G128" s="10">
        <v>-96.73</v>
      </c>
      <c r="H128" s="10">
        <v>0</v>
      </c>
      <c r="I128" s="10">
        <v>-96.73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</row>
    <row r="129" spans="1:14" x14ac:dyDescent="0.25">
      <c r="A129" s="9" t="s">
        <v>90</v>
      </c>
      <c r="B129" s="9" t="s">
        <v>28</v>
      </c>
      <c r="C129" s="9" t="s">
        <v>29</v>
      </c>
      <c r="D129" s="9" t="s">
        <v>27</v>
      </c>
      <c r="E129" s="10">
        <v>1.42</v>
      </c>
      <c r="F129" s="10">
        <v>0</v>
      </c>
      <c r="G129" s="10">
        <v>1.42</v>
      </c>
      <c r="H129" s="10">
        <v>1.43</v>
      </c>
      <c r="I129" s="10">
        <v>-1.0000000000000009E-2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</row>
    <row r="130" spans="1:14" x14ac:dyDescent="0.25">
      <c r="A130" s="9" t="s">
        <v>90</v>
      </c>
      <c r="B130" s="9" t="s">
        <v>30</v>
      </c>
      <c r="C130" s="9" t="s">
        <v>29</v>
      </c>
      <c r="D130" s="9" t="s">
        <v>27</v>
      </c>
      <c r="E130" s="10">
        <v>33.08</v>
      </c>
      <c r="F130" s="10">
        <v>0</v>
      </c>
      <c r="G130" s="10">
        <v>33.08</v>
      </c>
      <c r="H130" s="10">
        <v>33.409999999999997</v>
      </c>
      <c r="I130" s="10">
        <v>-0.32999999999999829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</row>
    <row r="131" spans="1:14" x14ac:dyDescent="0.25">
      <c r="A131" s="9" t="s">
        <v>90</v>
      </c>
      <c r="B131" s="9" t="s">
        <v>31</v>
      </c>
      <c r="C131" s="9" t="s">
        <v>29</v>
      </c>
      <c r="D131" s="9" t="s">
        <v>27</v>
      </c>
      <c r="E131" s="10">
        <v>222.08</v>
      </c>
      <c r="F131" s="10">
        <v>0</v>
      </c>
      <c r="G131" s="10">
        <v>222.08</v>
      </c>
      <c r="H131" s="10">
        <v>224.3</v>
      </c>
      <c r="I131" s="10">
        <v>-2.2199999999999989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</row>
    <row r="132" spans="1:14" x14ac:dyDescent="0.25">
      <c r="A132" s="9" t="s">
        <v>90</v>
      </c>
      <c r="B132" s="9" t="s">
        <v>32</v>
      </c>
      <c r="C132" s="9" t="s">
        <v>33</v>
      </c>
      <c r="D132" s="9" t="s">
        <v>27</v>
      </c>
      <c r="E132" s="10">
        <v>500.82</v>
      </c>
      <c r="F132" s="10">
        <v>0</v>
      </c>
      <c r="G132" s="10">
        <v>500.82</v>
      </c>
      <c r="H132" s="10">
        <v>529.03</v>
      </c>
      <c r="I132" s="10">
        <v>-28.20999999999998</v>
      </c>
      <c r="J132" s="10">
        <v>1.42</v>
      </c>
      <c r="K132" s="10">
        <v>0</v>
      </c>
      <c r="L132" s="10">
        <v>1.42</v>
      </c>
      <c r="M132" s="10">
        <v>1.5</v>
      </c>
      <c r="N132" s="10">
        <v>-8.0000000000000071E-2</v>
      </c>
    </row>
    <row r="133" spans="1:14" x14ac:dyDescent="0.25">
      <c r="A133" s="9" t="s">
        <v>90</v>
      </c>
      <c r="B133" s="9" t="s">
        <v>34</v>
      </c>
      <c r="C133" s="9" t="s">
        <v>33</v>
      </c>
      <c r="D133" s="9" t="s">
        <v>27</v>
      </c>
      <c r="E133" s="10">
        <v>1721.56</v>
      </c>
      <c r="F133" s="10">
        <v>0</v>
      </c>
      <c r="G133" s="10">
        <v>1721.56</v>
      </c>
      <c r="H133" s="10">
        <v>1818.56</v>
      </c>
      <c r="I133" s="10">
        <v>-97</v>
      </c>
      <c r="J133" s="10">
        <v>1.42</v>
      </c>
      <c r="K133" s="10">
        <v>0</v>
      </c>
      <c r="L133" s="10">
        <v>1.42</v>
      </c>
      <c r="M133" s="10">
        <v>1.5</v>
      </c>
      <c r="N133" s="10">
        <v>-8.0000000000000071E-2</v>
      </c>
    </row>
    <row r="134" spans="1:14" x14ac:dyDescent="0.25">
      <c r="A134" s="9" t="s">
        <v>90</v>
      </c>
      <c r="B134" s="9" t="s">
        <v>35</v>
      </c>
      <c r="C134" s="9" t="s">
        <v>33</v>
      </c>
      <c r="D134" s="9" t="s">
        <v>27</v>
      </c>
      <c r="E134" s="10">
        <v>1862.63</v>
      </c>
      <c r="F134" s="10">
        <v>0</v>
      </c>
      <c r="G134" s="10">
        <v>1862.63</v>
      </c>
      <c r="H134" s="10">
        <v>1967.57</v>
      </c>
      <c r="I134" s="10">
        <v>-104.93999999999983</v>
      </c>
      <c r="J134" s="10">
        <v>29.82</v>
      </c>
      <c r="K134" s="10">
        <v>0</v>
      </c>
      <c r="L134" s="10">
        <v>29.82</v>
      </c>
      <c r="M134" s="10">
        <v>31.5</v>
      </c>
      <c r="N134" s="10">
        <v>-1.6799999999999997</v>
      </c>
    </row>
    <row r="135" spans="1:14" x14ac:dyDescent="0.25">
      <c r="A135" s="9" t="s">
        <v>90</v>
      </c>
      <c r="B135" s="9" t="s">
        <v>36</v>
      </c>
      <c r="C135" s="9" t="s">
        <v>29</v>
      </c>
      <c r="D135" s="9" t="s">
        <v>27</v>
      </c>
      <c r="E135" s="10">
        <v>2488.0500000000002</v>
      </c>
      <c r="F135" s="10">
        <v>0</v>
      </c>
      <c r="G135" s="10">
        <v>2488.0500000000002</v>
      </c>
      <c r="H135" s="10">
        <v>2512.9299999999998</v>
      </c>
      <c r="I135" s="10">
        <v>-24.879999999999654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</row>
    <row r="136" spans="1:14" x14ac:dyDescent="0.25">
      <c r="A136" s="9" t="s">
        <v>90</v>
      </c>
      <c r="B136" s="9" t="s">
        <v>37</v>
      </c>
      <c r="C136" s="9" t="s">
        <v>29</v>
      </c>
      <c r="D136" s="9" t="s">
        <v>27</v>
      </c>
      <c r="E136" s="10">
        <v>5753.63</v>
      </c>
      <c r="F136" s="10">
        <v>0</v>
      </c>
      <c r="G136" s="10">
        <v>5753.63</v>
      </c>
      <c r="H136" s="10">
        <v>5811.17</v>
      </c>
      <c r="I136" s="10">
        <v>-57.539999999999964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</row>
    <row r="137" spans="1:14" x14ac:dyDescent="0.25">
      <c r="A137" s="9" t="s">
        <v>90</v>
      </c>
      <c r="B137" s="9" t="s">
        <v>91</v>
      </c>
      <c r="C137" s="9" t="s">
        <v>39</v>
      </c>
      <c r="D137" s="9" t="s">
        <v>40</v>
      </c>
      <c r="E137" s="10">
        <v>-146303.85</v>
      </c>
      <c r="F137" s="10">
        <v>0</v>
      </c>
      <c r="G137" s="10">
        <v>-146303.85</v>
      </c>
      <c r="H137" s="10">
        <v>-146303.81</v>
      </c>
      <c r="I137" s="10">
        <v>-4.0000000008149073E-2</v>
      </c>
      <c r="J137" s="10">
        <v>-1500</v>
      </c>
      <c r="K137" s="10">
        <v>0</v>
      </c>
      <c r="L137" s="10">
        <v>-1500</v>
      </c>
      <c r="M137" s="10">
        <v>-1500</v>
      </c>
      <c r="N137" s="10">
        <v>0</v>
      </c>
    </row>
    <row r="138" spans="1:14" x14ac:dyDescent="0.25">
      <c r="A138" s="9" t="s">
        <v>90</v>
      </c>
      <c r="B138" s="9" t="s">
        <v>92</v>
      </c>
      <c r="C138" s="9" t="s">
        <v>42</v>
      </c>
      <c r="D138" s="9" t="s">
        <v>43</v>
      </c>
      <c r="E138" s="10">
        <v>134.52000000000001</v>
      </c>
      <c r="F138" s="10">
        <v>114</v>
      </c>
      <c r="G138" s="10">
        <v>20.52000000000001</v>
      </c>
      <c r="H138" s="10">
        <v>115.14</v>
      </c>
      <c r="I138" s="10">
        <v>19.38000000000001</v>
      </c>
      <c r="J138" s="10">
        <v>1770</v>
      </c>
      <c r="K138" s="10">
        <v>1500</v>
      </c>
      <c r="L138" s="10">
        <v>270</v>
      </c>
      <c r="M138" s="10">
        <v>1515</v>
      </c>
      <c r="N138" s="10">
        <v>255</v>
      </c>
    </row>
    <row r="139" spans="1:14" x14ac:dyDescent="0.25">
      <c r="A139" s="9" t="s">
        <v>90</v>
      </c>
      <c r="B139" s="9" t="s">
        <v>93</v>
      </c>
      <c r="C139" s="9" t="s">
        <v>42</v>
      </c>
      <c r="D139" s="9" t="s">
        <v>43</v>
      </c>
      <c r="E139" s="10">
        <v>518.04</v>
      </c>
      <c r="F139" s="10">
        <v>518.03940886699502</v>
      </c>
      <c r="G139" s="10">
        <v>5.9113300494573195E-4</v>
      </c>
      <c r="H139" s="10">
        <v>525.80999999999995</v>
      </c>
      <c r="I139" s="10">
        <v>-7.7699999999999818</v>
      </c>
      <c r="J139" s="10">
        <v>9000</v>
      </c>
      <c r="K139" s="10">
        <v>9000</v>
      </c>
      <c r="L139" s="10">
        <v>0</v>
      </c>
      <c r="M139" s="10">
        <v>9135</v>
      </c>
      <c r="N139" s="10">
        <v>-135</v>
      </c>
    </row>
    <row r="140" spans="1:14" x14ac:dyDescent="0.25">
      <c r="A140" s="9" t="s">
        <v>90</v>
      </c>
      <c r="B140" s="9" t="s">
        <v>94</v>
      </c>
      <c r="C140" s="9" t="s">
        <v>42</v>
      </c>
      <c r="D140" s="9" t="s">
        <v>43</v>
      </c>
      <c r="E140" s="10">
        <v>886.71</v>
      </c>
      <c r="F140" s="10">
        <v>882</v>
      </c>
      <c r="G140" s="10">
        <v>4.7100000000000364</v>
      </c>
      <c r="H140" s="10">
        <v>886.41</v>
      </c>
      <c r="I140" s="10">
        <v>0.30000000000006821</v>
      </c>
      <c r="J140" s="10">
        <v>1508</v>
      </c>
      <c r="K140" s="10">
        <v>1500</v>
      </c>
      <c r="L140" s="10">
        <v>8</v>
      </c>
      <c r="M140" s="10">
        <v>1507.5</v>
      </c>
      <c r="N140" s="10">
        <v>0.5</v>
      </c>
    </row>
    <row r="141" spans="1:14" x14ac:dyDescent="0.25">
      <c r="A141" s="9" t="s">
        <v>90</v>
      </c>
      <c r="B141" s="9" t="s">
        <v>45</v>
      </c>
      <c r="C141" s="9" t="s">
        <v>42</v>
      </c>
      <c r="D141" s="9" t="s">
        <v>43</v>
      </c>
      <c r="E141" s="10">
        <v>2328.75</v>
      </c>
      <c r="F141" s="10">
        <v>2328.7487684729062</v>
      </c>
      <c r="G141" s="10">
        <v>1.2315270937506284E-3</v>
      </c>
      <c r="H141" s="10">
        <v>2363.6799999999998</v>
      </c>
      <c r="I141" s="10">
        <v>-34.929999999999836</v>
      </c>
      <c r="J141" s="10">
        <v>9000</v>
      </c>
      <c r="K141" s="10">
        <v>9000</v>
      </c>
      <c r="L141" s="10">
        <v>0</v>
      </c>
      <c r="M141" s="10">
        <v>9135</v>
      </c>
      <c r="N141" s="10">
        <v>-135</v>
      </c>
    </row>
    <row r="142" spans="1:14" x14ac:dyDescent="0.25">
      <c r="A142" s="9" t="s">
        <v>90</v>
      </c>
      <c r="B142" s="9" t="s">
        <v>46</v>
      </c>
      <c r="C142" s="9" t="s">
        <v>42</v>
      </c>
      <c r="D142" s="9" t="s">
        <v>43</v>
      </c>
      <c r="E142" s="10">
        <v>2815.92</v>
      </c>
      <c r="F142" s="10">
        <v>2815.92118226601</v>
      </c>
      <c r="G142" s="10">
        <v>-1.1822660098914639E-3</v>
      </c>
      <c r="H142" s="10">
        <v>2858.16</v>
      </c>
      <c r="I142" s="10">
        <v>-42.239999999999782</v>
      </c>
      <c r="J142" s="10">
        <v>9000</v>
      </c>
      <c r="K142" s="10">
        <v>9000</v>
      </c>
      <c r="L142" s="10">
        <v>0</v>
      </c>
      <c r="M142" s="10">
        <v>9135</v>
      </c>
      <c r="N142" s="10">
        <v>-135</v>
      </c>
    </row>
    <row r="143" spans="1:14" x14ac:dyDescent="0.25">
      <c r="A143" s="9" t="s">
        <v>90</v>
      </c>
      <c r="B143" s="9" t="s">
        <v>47</v>
      </c>
      <c r="C143" s="9" t="s">
        <v>42</v>
      </c>
      <c r="D143" s="9" t="s">
        <v>43</v>
      </c>
      <c r="E143" s="10">
        <v>4316.34</v>
      </c>
      <c r="F143" s="10">
        <v>4231.7058823529414</v>
      </c>
      <c r="G143" s="10">
        <v>84.634117647058702</v>
      </c>
      <c r="H143" s="10">
        <v>4316.34</v>
      </c>
      <c r="I143" s="10">
        <v>0</v>
      </c>
      <c r="J143" s="10">
        <v>9180</v>
      </c>
      <c r="K143" s="10">
        <v>9000</v>
      </c>
      <c r="L143" s="10">
        <v>180</v>
      </c>
      <c r="M143" s="10">
        <v>9180</v>
      </c>
      <c r="N143" s="10">
        <v>0</v>
      </c>
    </row>
    <row r="144" spans="1:14" x14ac:dyDescent="0.25">
      <c r="A144" s="9" t="s">
        <v>90</v>
      </c>
      <c r="B144" s="9" t="s">
        <v>48</v>
      </c>
      <c r="C144" s="9" t="s">
        <v>42</v>
      </c>
      <c r="D144" s="9" t="s">
        <v>43</v>
      </c>
      <c r="E144" s="10">
        <v>8462.2000000000007</v>
      </c>
      <c r="F144" s="10">
        <v>7615.9901477832509</v>
      </c>
      <c r="G144" s="10">
        <v>846.20985221674982</v>
      </c>
      <c r="H144" s="10">
        <v>7730.23</v>
      </c>
      <c r="I144" s="10">
        <v>731.97000000000116</v>
      </c>
      <c r="J144" s="10">
        <v>10000</v>
      </c>
      <c r="K144" s="10">
        <v>9000</v>
      </c>
      <c r="L144" s="10">
        <v>1000</v>
      </c>
      <c r="M144" s="10">
        <v>9135</v>
      </c>
      <c r="N144" s="10">
        <v>865</v>
      </c>
    </row>
    <row r="145" spans="1:14" x14ac:dyDescent="0.25">
      <c r="A145" s="9" t="s">
        <v>90</v>
      </c>
      <c r="B145" s="9" t="s">
        <v>50</v>
      </c>
      <c r="C145" s="9" t="s">
        <v>42</v>
      </c>
      <c r="D145" s="9" t="s">
        <v>43</v>
      </c>
      <c r="E145" s="10">
        <v>12283.11</v>
      </c>
      <c r="F145" s="10">
        <v>12222</v>
      </c>
      <c r="G145" s="10">
        <v>61.110000000000582</v>
      </c>
      <c r="H145" s="10">
        <v>12283.11</v>
      </c>
      <c r="I145" s="10">
        <v>0</v>
      </c>
      <c r="J145" s="10">
        <v>9045</v>
      </c>
      <c r="K145" s="10">
        <v>9000</v>
      </c>
      <c r="L145" s="10">
        <v>45</v>
      </c>
      <c r="M145" s="10">
        <v>9045</v>
      </c>
      <c r="N145" s="10">
        <v>0</v>
      </c>
    </row>
    <row r="146" spans="1:14" x14ac:dyDescent="0.25">
      <c r="A146" s="9" t="s">
        <v>90</v>
      </c>
      <c r="B146" s="9" t="s">
        <v>95</v>
      </c>
      <c r="C146" s="9" t="s">
        <v>42</v>
      </c>
      <c r="D146" s="9" t="s">
        <v>43</v>
      </c>
      <c r="E146" s="10">
        <v>12705</v>
      </c>
      <c r="F146" s="10">
        <v>12375.004926108375</v>
      </c>
      <c r="G146" s="10">
        <v>329.995073891625</v>
      </c>
      <c r="H146" s="10">
        <v>12560.63</v>
      </c>
      <c r="I146" s="10">
        <v>144.3700000000008</v>
      </c>
      <c r="J146" s="10">
        <v>1540</v>
      </c>
      <c r="K146" s="10">
        <v>1500</v>
      </c>
      <c r="L146" s="10">
        <v>40</v>
      </c>
      <c r="M146" s="10">
        <v>1522.5</v>
      </c>
      <c r="N146" s="10">
        <v>17.5</v>
      </c>
    </row>
    <row r="147" spans="1:14" x14ac:dyDescent="0.25">
      <c r="A147" s="9" t="s">
        <v>90</v>
      </c>
      <c r="B147" s="9" t="s">
        <v>51</v>
      </c>
      <c r="C147" s="9" t="s">
        <v>42</v>
      </c>
      <c r="D147" s="9" t="s">
        <v>43</v>
      </c>
      <c r="E147" s="10">
        <v>48967.83</v>
      </c>
      <c r="F147" s="10">
        <v>48483</v>
      </c>
      <c r="G147" s="10">
        <v>484.83000000000175</v>
      </c>
      <c r="H147" s="10">
        <v>48967.83</v>
      </c>
      <c r="I147" s="10">
        <v>0</v>
      </c>
      <c r="J147" s="10">
        <v>9090</v>
      </c>
      <c r="K147" s="10">
        <v>9000</v>
      </c>
      <c r="L147" s="10">
        <v>90</v>
      </c>
      <c r="M147" s="10">
        <v>9090</v>
      </c>
      <c r="N147" s="10">
        <v>0</v>
      </c>
    </row>
    <row r="148" spans="1:14" x14ac:dyDescent="0.25">
      <c r="A148" s="9" t="s">
        <v>90</v>
      </c>
      <c r="B148" s="9" t="s">
        <v>52</v>
      </c>
      <c r="C148" s="9" t="s">
        <v>42</v>
      </c>
      <c r="D148" s="9" t="s">
        <v>53</v>
      </c>
      <c r="E148" s="10">
        <v>39944.480000000003</v>
      </c>
      <c r="F148" s="10">
        <v>39944.237623762376</v>
      </c>
      <c r="G148" s="10">
        <v>0.24237623762746807</v>
      </c>
      <c r="H148" s="10">
        <v>40343.68</v>
      </c>
      <c r="I148" s="10">
        <v>-399.19999999999709</v>
      </c>
      <c r="J148" s="10">
        <v>6750</v>
      </c>
      <c r="K148" s="10">
        <v>6750</v>
      </c>
      <c r="L148" s="10">
        <v>0</v>
      </c>
      <c r="M148" s="10">
        <v>6817.5</v>
      </c>
      <c r="N148" s="10">
        <v>-67.5</v>
      </c>
    </row>
    <row r="149" spans="1:14" x14ac:dyDescent="0.25">
      <c r="A149" s="9" t="s">
        <v>90</v>
      </c>
      <c r="B149" s="9" t="s">
        <v>54</v>
      </c>
      <c r="C149" s="9" t="s">
        <v>42</v>
      </c>
      <c r="D149" s="9" t="s">
        <v>55</v>
      </c>
      <c r="E149" s="10">
        <v>454.41</v>
      </c>
      <c r="F149" s="10">
        <v>445.5</v>
      </c>
      <c r="G149" s="10">
        <v>8.910000000000025</v>
      </c>
      <c r="H149" s="10">
        <v>454.41</v>
      </c>
      <c r="I149" s="10">
        <v>0</v>
      </c>
      <c r="J149" s="10">
        <v>82.62</v>
      </c>
      <c r="K149" s="10">
        <v>81</v>
      </c>
      <c r="L149" s="10">
        <v>1.6200000000000045</v>
      </c>
      <c r="M149" s="10">
        <v>82.62</v>
      </c>
      <c r="N149" s="10">
        <v>0</v>
      </c>
    </row>
    <row r="150" spans="1:14" x14ac:dyDescent="0.25">
      <c r="A150" s="9" t="s">
        <v>96</v>
      </c>
      <c r="B150" s="9" t="s">
        <v>25</v>
      </c>
      <c r="C150" s="9" t="s">
        <v>26</v>
      </c>
      <c r="D150" s="9" t="s">
        <v>27</v>
      </c>
      <c r="E150" s="10">
        <v>-6190.16</v>
      </c>
      <c r="F150" s="10">
        <v>0</v>
      </c>
      <c r="G150" s="10">
        <v>-6190.16</v>
      </c>
      <c r="H150" s="10">
        <v>0</v>
      </c>
      <c r="I150" s="10">
        <v>-6190.16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</row>
    <row r="151" spans="1:14" x14ac:dyDescent="0.25">
      <c r="A151" s="9" t="s">
        <v>96</v>
      </c>
      <c r="B151" s="9" t="s">
        <v>28</v>
      </c>
      <c r="C151" s="9" t="s">
        <v>29</v>
      </c>
      <c r="D151" s="9" t="s">
        <v>27</v>
      </c>
      <c r="E151" s="10">
        <v>0.71</v>
      </c>
      <c r="F151" s="10">
        <v>0</v>
      </c>
      <c r="G151" s="10">
        <v>0.71</v>
      </c>
      <c r="H151" s="10">
        <v>0.71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</row>
    <row r="152" spans="1:14" x14ac:dyDescent="0.25">
      <c r="A152" s="9" t="s">
        <v>96</v>
      </c>
      <c r="B152" s="9" t="s">
        <v>30</v>
      </c>
      <c r="C152" s="9" t="s">
        <v>29</v>
      </c>
      <c r="D152" s="9" t="s">
        <v>27</v>
      </c>
      <c r="E152" s="10">
        <v>16.54</v>
      </c>
      <c r="F152" s="10">
        <v>0</v>
      </c>
      <c r="G152" s="10">
        <v>16.54</v>
      </c>
      <c r="H152" s="10">
        <v>16.62</v>
      </c>
      <c r="I152" s="10">
        <v>-8.0000000000001847E-2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</row>
    <row r="153" spans="1:14" x14ac:dyDescent="0.25">
      <c r="A153" s="9" t="s">
        <v>96</v>
      </c>
      <c r="B153" s="9" t="s">
        <v>31</v>
      </c>
      <c r="C153" s="9" t="s">
        <v>29</v>
      </c>
      <c r="D153" s="9" t="s">
        <v>27</v>
      </c>
      <c r="E153" s="10">
        <v>111.04</v>
      </c>
      <c r="F153" s="10">
        <v>0</v>
      </c>
      <c r="G153" s="10">
        <v>111.04</v>
      </c>
      <c r="H153" s="10">
        <v>111.59</v>
      </c>
      <c r="I153" s="10">
        <v>-0.54999999999999716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</row>
    <row r="154" spans="1:14" x14ac:dyDescent="0.25">
      <c r="A154" s="9" t="s">
        <v>96</v>
      </c>
      <c r="B154" s="9" t="s">
        <v>32</v>
      </c>
      <c r="C154" s="9" t="s">
        <v>33</v>
      </c>
      <c r="D154" s="9" t="s">
        <v>27</v>
      </c>
      <c r="E154" s="10">
        <v>909.93</v>
      </c>
      <c r="F154" s="10">
        <v>0</v>
      </c>
      <c r="G154" s="10">
        <v>909.93</v>
      </c>
      <c r="H154" s="10">
        <v>264.51</v>
      </c>
      <c r="I154" s="10">
        <v>645.41999999999996</v>
      </c>
      <c r="J154" s="10">
        <v>2.58</v>
      </c>
      <c r="K154" s="10">
        <v>0</v>
      </c>
      <c r="L154" s="10">
        <v>2.58</v>
      </c>
      <c r="M154" s="10">
        <v>0.75</v>
      </c>
      <c r="N154" s="10">
        <v>1.83</v>
      </c>
    </row>
    <row r="155" spans="1:14" x14ac:dyDescent="0.25">
      <c r="A155" s="9" t="s">
        <v>96</v>
      </c>
      <c r="B155" s="9" t="s">
        <v>34</v>
      </c>
      <c r="C155" s="9" t="s">
        <v>33</v>
      </c>
      <c r="D155" s="9" t="s">
        <v>27</v>
      </c>
      <c r="E155" s="10">
        <v>3127.92</v>
      </c>
      <c r="F155" s="10">
        <v>0</v>
      </c>
      <c r="G155" s="10">
        <v>3127.92</v>
      </c>
      <c r="H155" s="10">
        <v>909.28</v>
      </c>
      <c r="I155" s="10">
        <v>2218.6400000000003</v>
      </c>
      <c r="J155" s="10">
        <v>2.58</v>
      </c>
      <c r="K155" s="10">
        <v>0</v>
      </c>
      <c r="L155" s="10">
        <v>2.58</v>
      </c>
      <c r="M155" s="10">
        <v>0.75</v>
      </c>
      <c r="N155" s="10">
        <v>1.83</v>
      </c>
    </row>
    <row r="156" spans="1:14" x14ac:dyDescent="0.25">
      <c r="A156" s="9" t="s">
        <v>96</v>
      </c>
      <c r="B156" s="9" t="s">
        <v>35</v>
      </c>
      <c r="C156" s="9" t="s">
        <v>33</v>
      </c>
      <c r="D156" s="9" t="s">
        <v>27</v>
      </c>
      <c r="E156" s="10">
        <v>3384.21</v>
      </c>
      <c r="F156" s="10">
        <v>0</v>
      </c>
      <c r="G156" s="10">
        <v>3384.21</v>
      </c>
      <c r="H156" s="10">
        <v>983.78</v>
      </c>
      <c r="I156" s="10">
        <v>2400.4300000000003</v>
      </c>
      <c r="J156" s="10">
        <v>54.18</v>
      </c>
      <c r="K156" s="10">
        <v>0</v>
      </c>
      <c r="L156" s="10">
        <v>54.18</v>
      </c>
      <c r="M156" s="10">
        <v>15.75</v>
      </c>
      <c r="N156" s="10">
        <v>38.43</v>
      </c>
    </row>
    <row r="157" spans="1:14" x14ac:dyDescent="0.25">
      <c r="A157" s="9" t="s">
        <v>96</v>
      </c>
      <c r="B157" s="9" t="s">
        <v>36</v>
      </c>
      <c r="C157" s="9" t="s">
        <v>29</v>
      </c>
      <c r="D157" s="9" t="s">
        <v>27</v>
      </c>
      <c r="E157" s="10">
        <v>1244.03</v>
      </c>
      <c r="F157" s="10">
        <v>0</v>
      </c>
      <c r="G157" s="10">
        <v>1244.03</v>
      </c>
      <c r="H157" s="10">
        <v>1250.25</v>
      </c>
      <c r="I157" s="10">
        <v>-6.2200000000000273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</row>
    <row r="158" spans="1:14" x14ac:dyDescent="0.25">
      <c r="A158" s="9" t="s">
        <v>96</v>
      </c>
      <c r="B158" s="9" t="s">
        <v>37</v>
      </c>
      <c r="C158" s="9" t="s">
        <v>29</v>
      </c>
      <c r="D158" s="9" t="s">
        <v>27</v>
      </c>
      <c r="E158" s="10">
        <v>2876.82</v>
      </c>
      <c r="F158" s="10">
        <v>0</v>
      </c>
      <c r="G158" s="10">
        <v>2876.82</v>
      </c>
      <c r="H158" s="10">
        <v>2891.2</v>
      </c>
      <c r="I158" s="10">
        <v>-14.379999999999654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</row>
    <row r="159" spans="1:14" x14ac:dyDescent="0.25">
      <c r="A159" s="9" t="s">
        <v>96</v>
      </c>
      <c r="B159" s="9" t="s">
        <v>97</v>
      </c>
      <c r="C159" s="9" t="s">
        <v>39</v>
      </c>
      <c r="D159" s="9" t="s">
        <v>40</v>
      </c>
      <c r="E159" s="10">
        <v>-68661.98</v>
      </c>
      <c r="F159" s="10">
        <v>0</v>
      </c>
      <c r="G159" s="10">
        <v>-68661.98</v>
      </c>
      <c r="H159" s="10">
        <v>-68662.009999999995</v>
      </c>
      <c r="I159" s="10">
        <v>2.9999999998835847E-2</v>
      </c>
      <c r="J159" s="10">
        <v>-750</v>
      </c>
      <c r="K159" s="10">
        <v>0</v>
      </c>
      <c r="L159" s="10">
        <v>-750</v>
      </c>
      <c r="M159" s="10">
        <v>-750</v>
      </c>
      <c r="N159" s="10">
        <v>0</v>
      </c>
    </row>
    <row r="160" spans="1:14" x14ac:dyDescent="0.25">
      <c r="A160" s="9" t="s">
        <v>96</v>
      </c>
      <c r="B160" s="9" t="s">
        <v>92</v>
      </c>
      <c r="C160" s="9" t="s">
        <v>42</v>
      </c>
      <c r="D160" s="9" t="s">
        <v>43</v>
      </c>
      <c r="E160" s="10">
        <v>64.599999999999994</v>
      </c>
      <c r="F160" s="10">
        <v>57</v>
      </c>
      <c r="G160" s="10">
        <v>7.5999999999999943</v>
      </c>
      <c r="H160" s="10">
        <v>57.57</v>
      </c>
      <c r="I160" s="10">
        <v>7.029999999999994</v>
      </c>
      <c r="J160" s="10">
        <v>850</v>
      </c>
      <c r="K160" s="10">
        <v>750</v>
      </c>
      <c r="L160" s="10">
        <v>100</v>
      </c>
      <c r="M160" s="10">
        <v>757.5</v>
      </c>
      <c r="N160" s="10">
        <v>92.5</v>
      </c>
    </row>
    <row r="161" spans="1:14" x14ac:dyDescent="0.25">
      <c r="A161" s="9" t="s">
        <v>96</v>
      </c>
      <c r="B161" s="9" t="s">
        <v>98</v>
      </c>
      <c r="C161" s="9" t="s">
        <v>42</v>
      </c>
      <c r="D161" s="9" t="s">
        <v>43</v>
      </c>
      <c r="E161" s="10">
        <v>255.39</v>
      </c>
      <c r="F161" s="10">
        <v>223.15270935960592</v>
      </c>
      <c r="G161" s="10">
        <v>32.237290640394065</v>
      </c>
      <c r="H161" s="10">
        <v>226.5</v>
      </c>
      <c r="I161" s="10">
        <v>28.889999999999986</v>
      </c>
      <c r="J161" s="10">
        <v>5150</v>
      </c>
      <c r="K161" s="10">
        <v>4500</v>
      </c>
      <c r="L161" s="10">
        <v>650</v>
      </c>
      <c r="M161" s="10">
        <v>4567.5</v>
      </c>
      <c r="N161" s="10">
        <v>582.5</v>
      </c>
    </row>
    <row r="162" spans="1:14" x14ac:dyDescent="0.25">
      <c r="A162" s="9" t="s">
        <v>96</v>
      </c>
      <c r="B162" s="9" t="s">
        <v>94</v>
      </c>
      <c r="C162" s="9" t="s">
        <v>42</v>
      </c>
      <c r="D162" s="9" t="s">
        <v>43</v>
      </c>
      <c r="E162" s="10">
        <v>443.35</v>
      </c>
      <c r="F162" s="10">
        <v>441.00497512437812</v>
      </c>
      <c r="G162" s="10">
        <v>2.3450248756219025</v>
      </c>
      <c r="H162" s="10">
        <v>443.21</v>
      </c>
      <c r="I162" s="10">
        <v>0.1400000000000432</v>
      </c>
      <c r="J162" s="10">
        <v>754</v>
      </c>
      <c r="K162" s="10">
        <v>750</v>
      </c>
      <c r="L162" s="10">
        <v>4</v>
      </c>
      <c r="M162" s="10">
        <v>753.75</v>
      </c>
      <c r="N162" s="10">
        <v>0.25</v>
      </c>
    </row>
    <row r="163" spans="1:14" x14ac:dyDescent="0.25">
      <c r="A163" s="9" t="s">
        <v>96</v>
      </c>
      <c r="B163" s="9" t="s">
        <v>99</v>
      </c>
      <c r="C163" s="9" t="s">
        <v>42</v>
      </c>
      <c r="D163" s="9" t="s">
        <v>43</v>
      </c>
      <c r="E163" s="10">
        <v>1161.79</v>
      </c>
      <c r="F163" s="10">
        <v>1015.1527093596061</v>
      </c>
      <c r="G163" s="10">
        <v>146.63729064039387</v>
      </c>
      <c r="H163" s="10">
        <v>1030.3800000000001</v>
      </c>
      <c r="I163" s="10">
        <v>131.40999999999985</v>
      </c>
      <c r="J163" s="10">
        <v>5150</v>
      </c>
      <c r="K163" s="10">
        <v>4500</v>
      </c>
      <c r="L163" s="10">
        <v>650</v>
      </c>
      <c r="M163" s="10">
        <v>4567.5</v>
      </c>
      <c r="N163" s="10">
        <v>582.5</v>
      </c>
    </row>
    <row r="164" spans="1:14" x14ac:dyDescent="0.25">
      <c r="A164" s="9" t="s">
        <v>96</v>
      </c>
      <c r="B164" s="9" t="s">
        <v>100</v>
      </c>
      <c r="C164" s="9" t="s">
        <v>42</v>
      </c>
      <c r="D164" s="9" t="s">
        <v>43</v>
      </c>
      <c r="E164" s="10">
        <v>1492.83</v>
      </c>
      <c r="F164" s="10">
        <v>1304.4137931034484</v>
      </c>
      <c r="G164" s="10">
        <v>188.41620689655156</v>
      </c>
      <c r="H164" s="10">
        <v>1323.98</v>
      </c>
      <c r="I164" s="10">
        <v>168.84999999999991</v>
      </c>
      <c r="J164" s="10">
        <v>5150</v>
      </c>
      <c r="K164" s="10">
        <v>4500</v>
      </c>
      <c r="L164" s="10">
        <v>650</v>
      </c>
      <c r="M164" s="10">
        <v>4567.5</v>
      </c>
      <c r="N164" s="10">
        <v>582.5</v>
      </c>
    </row>
    <row r="165" spans="1:14" x14ac:dyDescent="0.25">
      <c r="A165" s="9" t="s">
        <v>96</v>
      </c>
      <c r="B165" s="9" t="s">
        <v>47</v>
      </c>
      <c r="C165" s="9" t="s">
        <v>42</v>
      </c>
      <c r="D165" s="9" t="s">
        <v>43</v>
      </c>
      <c r="E165" s="10">
        <v>2158.17</v>
      </c>
      <c r="F165" s="10">
        <v>2115.8529411764707</v>
      </c>
      <c r="G165" s="10">
        <v>42.317058823529351</v>
      </c>
      <c r="H165" s="10">
        <v>2158.17</v>
      </c>
      <c r="I165" s="10">
        <v>0</v>
      </c>
      <c r="J165" s="10">
        <v>4590</v>
      </c>
      <c r="K165" s="10">
        <v>4500</v>
      </c>
      <c r="L165" s="10">
        <v>90</v>
      </c>
      <c r="M165" s="10">
        <v>4590</v>
      </c>
      <c r="N165" s="10">
        <v>0</v>
      </c>
    </row>
    <row r="166" spans="1:14" x14ac:dyDescent="0.25">
      <c r="A166" s="9" t="s">
        <v>96</v>
      </c>
      <c r="B166" s="9" t="s">
        <v>101</v>
      </c>
      <c r="C166" s="9" t="s">
        <v>42</v>
      </c>
      <c r="D166" s="9" t="s">
        <v>43</v>
      </c>
      <c r="E166" s="10">
        <v>3788.85</v>
      </c>
      <c r="F166" s="10">
        <v>3409.960591133005</v>
      </c>
      <c r="G166" s="10">
        <v>378.88940886699493</v>
      </c>
      <c r="H166" s="10">
        <v>3461.11</v>
      </c>
      <c r="I166" s="10">
        <v>327.73999999999978</v>
      </c>
      <c r="J166" s="10">
        <v>5000</v>
      </c>
      <c r="K166" s="10">
        <v>4500</v>
      </c>
      <c r="L166" s="10">
        <v>500</v>
      </c>
      <c r="M166" s="10">
        <v>4567.5</v>
      </c>
      <c r="N166" s="10">
        <v>432.5</v>
      </c>
    </row>
    <row r="167" spans="1:14" x14ac:dyDescent="0.25">
      <c r="A167" s="9" t="s">
        <v>96</v>
      </c>
      <c r="B167" s="9" t="s">
        <v>102</v>
      </c>
      <c r="C167" s="9" t="s">
        <v>42</v>
      </c>
      <c r="D167" s="9" t="s">
        <v>43</v>
      </c>
      <c r="E167" s="10">
        <v>6187.93</v>
      </c>
      <c r="F167" s="10">
        <v>5722.5024630541875</v>
      </c>
      <c r="G167" s="10">
        <v>465.42753694581279</v>
      </c>
      <c r="H167" s="10">
        <v>5808.34</v>
      </c>
      <c r="I167" s="10">
        <v>379.59000000000015</v>
      </c>
      <c r="J167" s="10">
        <v>811</v>
      </c>
      <c r="K167" s="10">
        <v>750</v>
      </c>
      <c r="L167" s="10">
        <v>61</v>
      </c>
      <c r="M167" s="10">
        <v>761.25</v>
      </c>
      <c r="N167" s="10">
        <v>49.75</v>
      </c>
    </row>
    <row r="168" spans="1:14" x14ac:dyDescent="0.25">
      <c r="A168" s="9" t="s">
        <v>96</v>
      </c>
      <c r="B168" s="9" t="s">
        <v>50</v>
      </c>
      <c r="C168" s="9" t="s">
        <v>42</v>
      </c>
      <c r="D168" s="9" t="s">
        <v>43</v>
      </c>
      <c r="E168" s="10">
        <v>6142.23</v>
      </c>
      <c r="F168" s="10">
        <v>6111.0049751243778</v>
      </c>
      <c r="G168" s="10">
        <v>31.225024875621784</v>
      </c>
      <c r="H168" s="10">
        <v>6141.56</v>
      </c>
      <c r="I168" s="10">
        <v>0.66999999999916326</v>
      </c>
      <c r="J168" s="10">
        <v>4523</v>
      </c>
      <c r="K168" s="10">
        <v>4500</v>
      </c>
      <c r="L168" s="10">
        <v>23</v>
      </c>
      <c r="M168" s="10">
        <v>4522.5</v>
      </c>
      <c r="N168" s="10">
        <v>0.5</v>
      </c>
    </row>
    <row r="169" spans="1:14" x14ac:dyDescent="0.25">
      <c r="A169" s="9" t="s">
        <v>96</v>
      </c>
      <c r="B169" s="9" t="s">
        <v>103</v>
      </c>
      <c r="C169" s="9" t="s">
        <v>42</v>
      </c>
      <c r="D169" s="9" t="s">
        <v>43</v>
      </c>
      <c r="E169" s="10">
        <v>21740.639999999999</v>
      </c>
      <c r="F169" s="10">
        <v>21525.38613861386</v>
      </c>
      <c r="G169" s="10">
        <v>215.25386138613976</v>
      </c>
      <c r="H169" s="10">
        <v>21740.639999999999</v>
      </c>
      <c r="I169" s="10">
        <v>0</v>
      </c>
      <c r="J169" s="10">
        <v>4545</v>
      </c>
      <c r="K169" s="10">
        <v>4500</v>
      </c>
      <c r="L169" s="10">
        <v>45</v>
      </c>
      <c r="M169" s="10">
        <v>4545</v>
      </c>
      <c r="N169" s="10">
        <v>0</v>
      </c>
    </row>
    <row r="170" spans="1:14" x14ac:dyDescent="0.25">
      <c r="A170" s="9" t="s">
        <v>96</v>
      </c>
      <c r="B170" s="9" t="s">
        <v>104</v>
      </c>
      <c r="C170" s="9" t="s">
        <v>42</v>
      </c>
      <c r="D170" s="9" t="s">
        <v>53</v>
      </c>
      <c r="E170" s="10">
        <v>19517.96</v>
      </c>
      <c r="F170" s="10">
        <v>19517.810945273635</v>
      </c>
      <c r="G170" s="10">
        <v>0.1490547263638291</v>
      </c>
      <c r="H170" s="10">
        <v>19615.400000000001</v>
      </c>
      <c r="I170" s="10">
        <v>-97.440000000002328</v>
      </c>
      <c r="J170" s="10">
        <v>3375</v>
      </c>
      <c r="K170" s="10">
        <v>3375</v>
      </c>
      <c r="L170" s="10">
        <v>0</v>
      </c>
      <c r="M170" s="10">
        <v>3391.875</v>
      </c>
      <c r="N170" s="10">
        <v>-16.875</v>
      </c>
    </row>
    <row r="171" spans="1:14" x14ac:dyDescent="0.25">
      <c r="A171" s="9" t="s">
        <v>96</v>
      </c>
      <c r="B171" s="9" t="s">
        <v>54</v>
      </c>
      <c r="C171" s="9" t="s">
        <v>42</v>
      </c>
      <c r="D171" s="9" t="s">
        <v>55</v>
      </c>
      <c r="E171" s="10">
        <v>227.2</v>
      </c>
      <c r="F171" s="10">
        <v>222.75490196078431</v>
      </c>
      <c r="G171" s="10">
        <v>4.4450980392156794</v>
      </c>
      <c r="H171" s="10">
        <v>227.21</v>
      </c>
      <c r="I171" s="10">
        <v>-1.0000000000019327E-2</v>
      </c>
      <c r="J171" s="10">
        <v>41.31</v>
      </c>
      <c r="K171" s="10">
        <v>40.5</v>
      </c>
      <c r="L171" s="10">
        <v>0.81000000000000227</v>
      </c>
      <c r="M171" s="10">
        <v>41.31</v>
      </c>
      <c r="N171" s="10">
        <v>0</v>
      </c>
    </row>
    <row r="172" spans="1:14" x14ac:dyDescent="0.25">
      <c r="A172" s="9" t="s">
        <v>105</v>
      </c>
      <c r="B172" s="9" t="s">
        <v>25</v>
      </c>
      <c r="C172" s="9" t="s">
        <v>26</v>
      </c>
      <c r="D172" s="9" t="s">
        <v>27</v>
      </c>
      <c r="E172" s="10">
        <v>11273.68</v>
      </c>
      <c r="F172" s="10">
        <v>0</v>
      </c>
      <c r="G172" s="10">
        <v>11273.68</v>
      </c>
      <c r="H172" s="10">
        <v>0</v>
      </c>
      <c r="I172" s="10">
        <v>11273.68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</row>
    <row r="173" spans="1:14" x14ac:dyDescent="0.25">
      <c r="A173" s="9" t="s">
        <v>105</v>
      </c>
      <c r="B173" s="9" t="s">
        <v>28</v>
      </c>
      <c r="C173" s="9" t="s">
        <v>29</v>
      </c>
      <c r="D173" s="9" t="s">
        <v>27</v>
      </c>
      <c r="E173" s="10">
        <v>28.22</v>
      </c>
      <c r="F173" s="10">
        <v>0</v>
      </c>
      <c r="G173" s="10">
        <v>28.22</v>
      </c>
      <c r="H173" s="10">
        <v>28.17</v>
      </c>
      <c r="I173" s="10">
        <v>4.9999999999997158E-2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</row>
    <row r="174" spans="1:14" x14ac:dyDescent="0.25">
      <c r="A174" s="9" t="s">
        <v>105</v>
      </c>
      <c r="B174" s="9" t="s">
        <v>30</v>
      </c>
      <c r="C174" s="9" t="s">
        <v>29</v>
      </c>
      <c r="D174" s="9" t="s">
        <v>27</v>
      </c>
      <c r="E174" s="10">
        <v>658.55</v>
      </c>
      <c r="F174" s="10">
        <v>0</v>
      </c>
      <c r="G174" s="10">
        <v>658.55</v>
      </c>
      <c r="H174" s="10">
        <v>657.32</v>
      </c>
      <c r="I174" s="10">
        <v>1.2299999999999045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</row>
    <row r="175" spans="1:14" x14ac:dyDescent="0.25">
      <c r="A175" s="9" t="s">
        <v>105</v>
      </c>
      <c r="B175" s="9" t="s">
        <v>31</v>
      </c>
      <c r="C175" s="9" t="s">
        <v>29</v>
      </c>
      <c r="D175" s="9" t="s">
        <v>27</v>
      </c>
      <c r="E175" s="10">
        <v>4421.6899999999996</v>
      </c>
      <c r="F175" s="10">
        <v>0</v>
      </c>
      <c r="G175" s="10">
        <v>4421.6899999999996</v>
      </c>
      <c r="H175" s="10">
        <v>4413.42</v>
      </c>
      <c r="I175" s="10">
        <v>8.2699999999995271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</row>
    <row r="176" spans="1:14" x14ac:dyDescent="0.25">
      <c r="A176" s="9" t="s">
        <v>105</v>
      </c>
      <c r="B176" s="9" t="s">
        <v>32</v>
      </c>
      <c r="C176" s="9" t="s">
        <v>33</v>
      </c>
      <c r="D176" s="9" t="s">
        <v>27</v>
      </c>
      <c r="E176" s="10">
        <v>6432.98</v>
      </c>
      <c r="F176" s="10">
        <v>0</v>
      </c>
      <c r="G176" s="10">
        <v>6432.98</v>
      </c>
      <c r="H176" s="10">
        <v>7264.88</v>
      </c>
      <c r="I176" s="10">
        <v>-831.90000000000055</v>
      </c>
      <c r="J176" s="10">
        <v>18.239999999999998</v>
      </c>
      <c r="K176" s="10">
        <v>0</v>
      </c>
      <c r="L176" s="10">
        <v>18.239999999999998</v>
      </c>
      <c r="M176" s="10">
        <v>20.599</v>
      </c>
      <c r="N176" s="10">
        <v>-2.3590000000000018</v>
      </c>
    </row>
    <row r="177" spans="1:14" x14ac:dyDescent="0.25">
      <c r="A177" s="9" t="s">
        <v>105</v>
      </c>
      <c r="B177" s="9" t="s">
        <v>34</v>
      </c>
      <c r="C177" s="9" t="s">
        <v>33</v>
      </c>
      <c r="D177" s="9" t="s">
        <v>27</v>
      </c>
      <c r="E177" s="10">
        <v>22113.64</v>
      </c>
      <c r="F177" s="10">
        <v>0</v>
      </c>
      <c r="G177" s="10">
        <v>22113.64</v>
      </c>
      <c r="H177" s="10">
        <v>24973.360000000001</v>
      </c>
      <c r="I177" s="10">
        <v>-2859.7200000000012</v>
      </c>
      <c r="J177" s="10">
        <v>18.239999999999998</v>
      </c>
      <c r="K177" s="10">
        <v>0</v>
      </c>
      <c r="L177" s="10">
        <v>18.239999999999998</v>
      </c>
      <c r="M177" s="10">
        <v>20.599</v>
      </c>
      <c r="N177" s="10">
        <v>-2.3590000000000018</v>
      </c>
    </row>
    <row r="178" spans="1:14" x14ac:dyDescent="0.25">
      <c r="A178" s="9" t="s">
        <v>105</v>
      </c>
      <c r="B178" s="9" t="s">
        <v>35</v>
      </c>
      <c r="C178" s="9" t="s">
        <v>33</v>
      </c>
      <c r="D178" s="9" t="s">
        <v>27</v>
      </c>
      <c r="E178" s="10">
        <v>23925.599999999999</v>
      </c>
      <c r="F178" s="10">
        <v>0</v>
      </c>
      <c r="G178" s="10">
        <v>23925.599999999999</v>
      </c>
      <c r="H178" s="10">
        <v>27019.439999999999</v>
      </c>
      <c r="I178" s="10">
        <v>-3093.84</v>
      </c>
      <c r="J178" s="10">
        <v>383.04</v>
      </c>
      <c r="K178" s="10">
        <v>0</v>
      </c>
      <c r="L178" s="10">
        <v>383.04</v>
      </c>
      <c r="M178" s="10">
        <v>432.57100000000003</v>
      </c>
      <c r="N178" s="10">
        <v>-49.531000000000006</v>
      </c>
    </row>
    <row r="179" spans="1:14" x14ac:dyDescent="0.25">
      <c r="A179" s="9" t="s">
        <v>105</v>
      </c>
      <c r="B179" s="9" t="s">
        <v>36</v>
      </c>
      <c r="C179" s="9" t="s">
        <v>29</v>
      </c>
      <c r="D179" s="9" t="s">
        <v>27</v>
      </c>
      <c r="E179" s="10">
        <v>49539.05</v>
      </c>
      <c r="F179" s="10">
        <v>0</v>
      </c>
      <c r="G179" s="10">
        <v>49539.05</v>
      </c>
      <c r="H179" s="10">
        <v>49446.36</v>
      </c>
      <c r="I179" s="10">
        <v>92.690000000002328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</row>
    <row r="180" spans="1:14" x14ac:dyDescent="0.25">
      <c r="A180" s="9" t="s">
        <v>105</v>
      </c>
      <c r="B180" s="9" t="s">
        <v>37</v>
      </c>
      <c r="C180" s="9" t="s">
        <v>29</v>
      </c>
      <c r="D180" s="9" t="s">
        <v>27</v>
      </c>
      <c r="E180" s="10">
        <v>114559.4</v>
      </c>
      <c r="F180" s="10">
        <v>0</v>
      </c>
      <c r="G180" s="10">
        <v>114559.4</v>
      </c>
      <c r="H180" s="10">
        <v>114345.05</v>
      </c>
      <c r="I180" s="10">
        <v>214.34999999999127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</row>
    <row r="181" spans="1:14" x14ac:dyDescent="0.25">
      <c r="A181" s="9" t="s">
        <v>105</v>
      </c>
      <c r="B181" s="9" t="s">
        <v>106</v>
      </c>
      <c r="C181" s="9" t="s">
        <v>39</v>
      </c>
      <c r="D181" s="9" t="s">
        <v>40</v>
      </c>
      <c r="E181" s="10">
        <v>-2622207.71</v>
      </c>
      <c r="F181" s="10">
        <v>0</v>
      </c>
      <c r="G181" s="10">
        <v>-2622207.71</v>
      </c>
      <c r="H181" s="10">
        <v>-2622207.71</v>
      </c>
      <c r="I181" s="10">
        <v>0</v>
      </c>
      <c r="J181" s="10">
        <v>-14831</v>
      </c>
      <c r="K181" s="10">
        <v>0</v>
      </c>
      <c r="L181" s="10">
        <v>-14831</v>
      </c>
      <c r="M181" s="10">
        <v>-14831</v>
      </c>
      <c r="N181" s="10">
        <v>0</v>
      </c>
    </row>
    <row r="182" spans="1:14" x14ac:dyDescent="0.25">
      <c r="A182" s="9" t="s">
        <v>105</v>
      </c>
      <c r="B182" s="9" t="s">
        <v>92</v>
      </c>
      <c r="C182" s="9" t="s">
        <v>42</v>
      </c>
      <c r="D182" s="9" t="s">
        <v>43</v>
      </c>
      <c r="E182" s="10">
        <v>91.2</v>
      </c>
      <c r="F182" s="10">
        <v>0</v>
      </c>
      <c r="G182" s="10">
        <v>91.2</v>
      </c>
      <c r="H182" s="10">
        <v>0</v>
      </c>
      <c r="I182" s="10">
        <v>91.2</v>
      </c>
      <c r="J182" s="10">
        <v>1200</v>
      </c>
      <c r="K182" s="10">
        <v>0</v>
      </c>
      <c r="L182" s="10">
        <v>1200</v>
      </c>
      <c r="M182" s="10">
        <v>0</v>
      </c>
      <c r="N182" s="10">
        <v>1200</v>
      </c>
    </row>
    <row r="183" spans="1:14" x14ac:dyDescent="0.25">
      <c r="A183" s="9" t="s">
        <v>105</v>
      </c>
      <c r="B183" s="9" t="s">
        <v>107</v>
      </c>
      <c r="C183" s="9" t="s">
        <v>42</v>
      </c>
      <c r="D183" s="9" t="s">
        <v>43</v>
      </c>
      <c r="E183" s="10">
        <v>1039.5999999999999</v>
      </c>
      <c r="F183" s="10">
        <v>0</v>
      </c>
      <c r="G183" s="10">
        <v>1039.5999999999999</v>
      </c>
      <c r="H183" s="10">
        <v>0</v>
      </c>
      <c r="I183" s="10">
        <v>1039.5999999999999</v>
      </c>
      <c r="J183" s="10">
        <v>20000</v>
      </c>
      <c r="K183" s="10">
        <v>0</v>
      </c>
      <c r="L183" s="10">
        <v>20000</v>
      </c>
      <c r="M183" s="10">
        <v>0</v>
      </c>
      <c r="N183" s="10">
        <v>20000</v>
      </c>
    </row>
    <row r="184" spans="1:14" x14ac:dyDescent="0.25">
      <c r="A184" s="9" t="s">
        <v>105</v>
      </c>
      <c r="B184" s="9" t="s">
        <v>108</v>
      </c>
      <c r="C184" s="9" t="s">
        <v>42</v>
      </c>
      <c r="D184" s="9" t="s">
        <v>43</v>
      </c>
      <c r="E184" s="10">
        <v>7909.61</v>
      </c>
      <c r="F184" s="10">
        <v>8825.6354679802953</v>
      </c>
      <c r="G184" s="10">
        <v>-916.02546798029562</v>
      </c>
      <c r="H184" s="10">
        <v>8958.02</v>
      </c>
      <c r="I184" s="10">
        <v>-1048.4100000000008</v>
      </c>
      <c r="J184" s="10">
        <v>159500</v>
      </c>
      <c r="K184" s="10">
        <v>177972</v>
      </c>
      <c r="L184" s="10">
        <v>-18472</v>
      </c>
      <c r="M184" s="10">
        <v>180641.58</v>
      </c>
      <c r="N184" s="10">
        <v>-21141.579999999987</v>
      </c>
    </row>
    <row r="185" spans="1:14" x14ac:dyDescent="0.25">
      <c r="A185" s="9" t="s">
        <v>105</v>
      </c>
      <c r="B185" s="9" t="s">
        <v>44</v>
      </c>
      <c r="C185" s="9" t="s">
        <v>42</v>
      </c>
      <c r="D185" s="9" t="s">
        <v>43</v>
      </c>
      <c r="E185" s="10">
        <v>13761.32</v>
      </c>
      <c r="F185" s="10">
        <v>13748.338308457711</v>
      </c>
      <c r="G185" s="10">
        <v>12.9816915422889</v>
      </c>
      <c r="H185" s="10">
        <v>13817.08</v>
      </c>
      <c r="I185" s="10">
        <v>-55.760000000000218</v>
      </c>
      <c r="J185" s="10">
        <v>14845</v>
      </c>
      <c r="K185" s="10">
        <v>14831</v>
      </c>
      <c r="L185" s="10">
        <v>14</v>
      </c>
      <c r="M185" s="10">
        <v>14905.155000000001</v>
      </c>
      <c r="N185" s="10">
        <v>-60.155000000000655</v>
      </c>
    </row>
    <row r="186" spans="1:14" x14ac:dyDescent="0.25">
      <c r="A186" s="9" t="s">
        <v>105</v>
      </c>
      <c r="B186" s="9" t="s">
        <v>99</v>
      </c>
      <c r="C186" s="9" t="s">
        <v>42</v>
      </c>
      <c r="D186" s="9" t="s">
        <v>43</v>
      </c>
      <c r="E186" s="10">
        <v>40245.26</v>
      </c>
      <c r="F186" s="10">
        <v>40148.699507389159</v>
      </c>
      <c r="G186" s="10">
        <v>96.56049261084263</v>
      </c>
      <c r="H186" s="10">
        <v>40750.93</v>
      </c>
      <c r="I186" s="10">
        <v>-505.66999999999825</v>
      </c>
      <c r="J186" s="10">
        <v>178400</v>
      </c>
      <c r="K186" s="10">
        <v>177972</v>
      </c>
      <c r="L186" s="10">
        <v>428</v>
      </c>
      <c r="M186" s="10">
        <v>180641.58</v>
      </c>
      <c r="N186" s="10">
        <v>-2241.5799999999872</v>
      </c>
    </row>
    <row r="187" spans="1:14" x14ac:dyDescent="0.25">
      <c r="A187" s="9" t="s">
        <v>105</v>
      </c>
      <c r="B187" s="9" t="s">
        <v>100</v>
      </c>
      <c r="C187" s="9" t="s">
        <v>42</v>
      </c>
      <c r="D187" s="9" t="s">
        <v>43</v>
      </c>
      <c r="E187" s="10">
        <v>51741.8</v>
      </c>
      <c r="F187" s="10">
        <v>51588.738916256159</v>
      </c>
      <c r="G187" s="10">
        <v>153.06108374384348</v>
      </c>
      <c r="H187" s="10">
        <v>52362.57</v>
      </c>
      <c r="I187" s="10">
        <v>-620.7699999999968</v>
      </c>
      <c r="J187" s="10">
        <v>178500</v>
      </c>
      <c r="K187" s="10">
        <v>177972</v>
      </c>
      <c r="L187" s="10">
        <v>528</v>
      </c>
      <c r="M187" s="10">
        <v>180641.58</v>
      </c>
      <c r="N187" s="10">
        <v>-2141.5799999999872</v>
      </c>
    </row>
    <row r="188" spans="1:14" x14ac:dyDescent="0.25">
      <c r="A188" s="9" t="s">
        <v>105</v>
      </c>
      <c r="B188" s="9" t="s">
        <v>47</v>
      </c>
      <c r="C188" s="9" t="s">
        <v>42</v>
      </c>
      <c r="D188" s="9" t="s">
        <v>43</v>
      </c>
      <c r="E188" s="10">
        <v>84164.01</v>
      </c>
      <c r="F188" s="10">
        <v>83680.656862745105</v>
      </c>
      <c r="G188" s="10">
        <v>483.35313725488959</v>
      </c>
      <c r="H188" s="10">
        <v>85354.27</v>
      </c>
      <c r="I188" s="10">
        <v>-1190.2600000000093</v>
      </c>
      <c r="J188" s="10">
        <v>179000</v>
      </c>
      <c r="K188" s="10">
        <v>177972</v>
      </c>
      <c r="L188" s="10">
        <v>1028</v>
      </c>
      <c r="M188" s="10">
        <v>181531.44</v>
      </c>
      <c r="N188" s="10">
        <v>-2531.4400000000023</v>
      </c>
    </row>
    <row r="189" spans="1:14" x14ac:dyDescent="0.25">
      <c r="A189" s="9" t="s">
        <v>105</v>
      </c>
      <c r="B189" s="9" t="s">
        <v>101</v>
      </c>
      <c r="C189" s="9" t="s">
        <v>42</v>
      </c>
      <c r="D189" s="9" t="s">
        <v>43</v>
      </c>
      <c r="E189" s="10">
        <v>140410.99</v>
      </c>
      <c r="F189" s="10">
        <v>134861.48768472907</v>
      </c>
      <c r="G189" s="10">
        <v>5549.5023152709182</v>
      </c>
      <c r="H189" s="10">
        <v>136884.41</v>
      </c>
      <c r="I189" s="10">
        <v>3526.5799999999872</v>
      </c>
      <c r="J189" s="10">
        <v>185295</v>
      </c>
      <c r="K189" s="10">
        <v>177972</v>
      </c>
      <c r="L189" s="10">
        <v>7323</v>
      </c>
      <c r="M189" s="10">
        <v>180641.58</v>
      </c>
      <c r="N189" s="10">
        <v>4653.4200000000128</v>
      </c>
    </row>
    <row r="190" spans="1:14" x14ac:dyDescent="0.25">
      <c r="A190" s="9" t="s">
        <v>105</v>
      </c>
      <c r="B190" s="9" t="s">
        <v>109</v>
      </c>
      <c r="C190" s="9" t="s">
        <v>42</v>
      </c>
      <c r="D190" s="9" t="s">
        <v>43</v>
      </c>
      <c r="E190" s="10">
        <v>167200.98000000001</v>
      </c>
      <c r="F190" s="10">
        <v>165958.88669950739</v>
      </c>
      <c r="G190" s="10">
        <v>1242.0933004926192</v>
      </c>
      <c r="H190" s="10">
        <v>168448.27</v>
      </c>
      <c r="I190" s="10">
        <v>-1247.289999999979</v>
      </c>
      <c r="J190" s="10">
        <v>14942</v>
      </c>
      <c r="K190" s="10">
        <v>14831</v>
      </c>
      <c r="L190" s="10">
        <v>111</v>
      </c>
      <c r="M190" s="10">
        <v>15053.465</v>
      </c>
      <c r="N190" s="10">
        <v>-111.46500000000015</v>
      </c>
    </row>
    <row r="191" spans="1:14" x14ac:dyDescent="0.25">
      <c r="A191" s="9" t="s">
        <v>105</v>
      </c>
      <c r="B191" s="9" t="s">
        <v>50</v>
      </c>
      <c r="C191" s="9" t="s">
        <v>42</v>
      </c>
      <c r="D191" s="9" t="s">
        <v>43</v>
      </c>
      <c r="E191" s="10">
        <v>243082</v>
      </c>
      <c r="F191" s="10">
        <v>241685.98009950249</v>
      </c>
      <c r="G191" s="10">
        <v>1396.0199004975148</v>
      </c>
      <c r="H191" s="10">
        <v>242894.41</v>
      </c>
      <c r="I191" s="10">
        <v>187.58999999999651</v>
      </c>
      <c r="J191" s="10">
        <v>179000</v>
      </c>
      <c r="K191" s="10">
        <v>177972</v>
      </c>
      <c r="L191" s="10">
        <v>1028</v>
      </c>
      <c r="M191" s="10">
        <v>178861.86</v>
      </c>
      <c r="N191" s="10">
        <v>138.14000000001397</v>
      </c>
    </row>
    <row r="192" spans="1:14" x14ac:dyDescent="0.25">
      <c r="A192" s="9" t="s">
        <v>105</v>
      </c>
      <c r="B192" s="9" t="s">
        <v>103</v>
      </c>
      <c r="C192" s="9" t="s">
        <v>42</v>
      </c>
      <c r="D192" s="9" t="s">
        <v>43</v>
      </c>
      <c r="E192" s="10">
        <v>853386.05</v>
      </c>
      <c r="F192" s="10">
        <v>851314.82178217825</v>
      </c>
      <c r="G192" s="10">
        <v>2071.2282178218011</v>
      </c>
      <c r="H192" s="10">
        <v>859827.97</v>
      </c>
      <c r="I192" s="10">
        <v>-6441.9199999999255</v>
      </c>
      <c r="J192" s="10">
        <v>178405</v>
      </c>
      <c r="K192" s="10">
        <v>177972</v>
      </c>
      <c r="L192" s="10">
        <v>433</v>
      </c>
      <c r="M192" s="10">
        <v>179751.72</v>
      </c>
      <c r="N192" s="10">
        <v>-1346.7200000000012</v>
      </c>
    </row>
    <row r="193" spans="1:14" x14ac:dyDescent="0.25">
      <c r="A193" s="9" t="s">
        <v>105</v>
      </c>
      <c r="B193" s="9" t="s">
        <v>104</v>
      </c>
      <c r="C193" s="9" t="s">
        <v>42</v>
      </c>
      <c r="D193" s="9" t="s">
        <v>53</v>
      </c>
      <c r="E193" s="10">
        <v>777236.28</v>
      </c>
      <c r="F193" s="10">
        <v>771916.3980099503</v>
      </c>
      <c r="G193" s="10">
        <v>5319.8819900497328</v>
      </c>
      <c r="H193" s="10">
        <v>775775.98</v>
      </c>
      <c r="I193" s="10">
        <v>1460.3000000000466</v>
      </c>
      <c r="J193" s="10">
        <v>134397.864</v>
      </c>
      <c r="K193" s="10">
        <v>133478.99999999997</v>
      </c>
      <c r="L193" s="10">
        <v>918.8640000000305</v>
      </c>
      <c r="M193" s="10">
        <v>134146.39499999999</v>
      </c>
      <c r="N193" s="10">
        <v>251.46900000001187</v>
      </c>
    </row>
    <row r="194" spans="1:14" x14ac:dyDescent="0.25">
      <c r="A194" s="9" t="s">
        <v>105</v>
      </c>
      <c r="B194" s="9" t="s">
        <v>54</v>
      </c>
      <c r="C194" s="9" t="s">
        <v>42</v>
      </c>
      <c r="D194" s="9" t="s">
        <v>55</v>
      </c>
      <c r="E194" s="10">
        <v>8985.7999999999993</v>
      </c>
      <c r="F194" s="10">
        <v>8809.6176470588234</v>
      </c>
      <c r="G194" s="10">
        <v>176.18235294117585</v>
      </c>
      <c r="H194" s="10">
        <v>8985.81</v>
      </c>
      <c r="I194" s="10">
        <v>-1.0000000000218279E-2</v>
      </c>
      <c r="J194" s="10">
        <v>1633.7819999999999</v>
      </c>
      <c r="K194" s="10">
        <v>1601.748039215686</v>
      </c>
      <c r="L194" s="10">
        <v>32.033960784313877</v>
      </c>
      <c r="M194" s="10">
        <v>1633.7829999999999</v>
      </c>
      <c r="N194" s="10">
        <v>-9.9999999997635314E-4</v>
      </c>
    </row>
    <row r="195" spans="1:14" x14ac:dyDescent="0.25">
      <c r="A195" s="9" t="s">
        <v>110</v>
      </c>
      <c r="B195" s="9" t="s">
        <v>25</v>
      </c>
      <c r="C195" s="9" t="s">
        <v>26</v>
      </c>
      <c r="D195" s="9" t="s">
        <v>27</v>
      </c>
      <c r="E195" s="10">
        <v>-113.94</v>
      </c>
      <c r="F195" s="10">
        <v>0</v>
      </c>
      <c r="G195" s="10">
        <v>-113.94</v>
      </c>
      <c r="H195" s="10">
        <v>0</v>
      </c>
      <c r="I195" s="10">
        <v>-113.94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</row>
    <row r="196" spans="1:14" x14ac:dyDescent="0.25">
      <c r="A196" s="9" t="s">
        <v>110</v>
      </c>
      <c r="B196" s="9" t="s">
        <v>28</v>
      </c>
      <c r="C196" s="9" t="s">
        <v>29</v>
      </c>
      <c r="D196" s="9" t="s">
        <v>27</v>
      </c>
      <c r="E196" s="10">
        <v>4.78</v>
      </c>
      <c r="F196" s="10">
        <v>0</v>
      </c>
      <c r="G196" s="10">
        <v>4.78</v>
      </c>
      <c r="H196" s="10">
        <v>4.79</v>
      </c>
      <c r="I196" s="10">
        <v>-9.9999999999997868E-3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</row>
    <row r="197" spans="1:14" x14ac:dyDescent="0.25">
      <c r="A197" s="9" t="s">
        <v>110</v>
      </c>
      <c r="B197" s="9" t="s">
        <v>30</v>
      </c>
      <c r="C197" s="9" t="s">
        <v>29</v>
      </c>
      <c r="D197" s="9" t="s">
        <v>27</v>
      </c>
      <c r="E197" s="10">
        <v>111.5</v>
      </c>
      <c r="F197" s="10">
        <v>0</v>
      </c>
      <c r="G197" s="10">
        <v>111.5</v>
      </c>
      <c r="H197" s="10">
        <v>111.86</v>
      </c>
      <c r="I197" s="10">
        <v>-0.35999999999999943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</row>
    <row r="198" spans="1:14" x14ac:dyDescent="0.25">
      <c r="A198" s="9" t="s">
        <v>110</v>
      </c>
      <c r="B198" s="9" t="s">
        <v>31</v>
      </c>
      <c r="C198" s="9" t="s">
        <v>29</v>
      </c>
      <c r="D198" s="9" t="s">
        <v>27</v>
      </c>
      <c r="E198" s="10">
        <v>748.67</v>
      </c>
      <c r="F198" s="10">
        <v>0</v>
      </c>
      <c r="G198" s="10">
        <v>748.67</v>
      </c>
      <c r="H198" s="10">
        <v>751.09</v>
      </c>
      <c r="I198" s="10">
        <v>-2.4200000000000728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</row>
    <row r="199" spans="1:14" x14ac:dyDescent="0.25">
      <c r="A199" s="9" t="s">
        <v>110</v>
      </c>
      <c r="B199" s="9" t="s">
        <v>32</v>
      </c>
      <c r="C199" s="9" t="s">
        <v>33</v>
      </c>
      <c r="D199" s="9" t="s">
        <v>27</v>
      </c>
      <c r="E199" s="10">
        <v>1647.04</v>
      </c>
      <c r="F199" s="10">
        <v>0</v>
      </c>
      <c r="G199" s="10">
        <v>1647.04</v>
      </c>
      <c r="H199" s="10">
        <v>1236.3699999999999</v>
      </c>
      <c r="I199" s="10">
        <v>410.67000000000007</v>
      </c>
      <c r="J199" s="10">
        <v>4.67</v>
      </c>
      <c r="K199" s="10">
        <v>0</v>
      </c>
      <c r="L199" s="10">
        <v>4.67</v>
      </c>
      <c r="M199" s="10">
        <v>3.5059999999999998</v>
      </c>
      <c r="N199" s="10">
        <v>1.1640000000000001</v>
      </c>
    </row>
    <row r="200" spans="1:14" x14ac:dyDescent="0.25">
      <c r="A200" s="9" t="s">
        <v>110</v>
      </c>
      <c r="B200" s="9" t="s">
        <v>34</v>
      </c>
      <c r="C200" s="9" t="s">
        <v>33</v>
      </c>
      <c r="D200" s="9" t="s">
        <v>27</v>
      </c>
      <c r="E200" s="10">
        <v>5661.77</v>
      </c>
      <c r="F200" s="10">
        <v>0</v>
      </c>
      <c r="G200" s="10">
        <v>5661.77</v>
      </c>
      <c r="H200" s="10">
        <v>4250.07</v>
      </c>
      <c r="I200" s="10">
        <v>1411.7000000000007</v>
      </c>
      <c r="J200" s="10">
        <v>4.67</v>
      </c>
      <c r="K200" s="10">
        <v>0</v>
      </c>
      <c r="L200" s="10">
        <v>4.67</v>
      </c>
      <c r="M200" s="10">
        <v>3.5059999999999998</v>
      </c>
      <c r="N200" s="10">
        <v>1.1640000000000001</v>
      </c>
    </row>
    <row r="201" spans="1:14" x14ac:dyDescent="0.25">
      <c r="A201" s="9" t="s">
        <v>110</v>
      </c>
      <c r="B201" s="9" t="s">
        <v>35</v>
      </c>
      <c r="C201" s="9" t="s">
        <v>33</v>
      </c>
      <c r="D201" s="9" t="s">
        <v>27</v>
      </c>
      <c r="E201" s="10">
        <v>6125.69</v>
      </c>
      <c r="F201" s="10">
        <v>0</v>
      </c>
      <c r="G201" s="10">
        <v>6125.69</v>
      </c>
      <c r="H201" s="10">
        <v>4598.28</v>
      </c>
      <c r="I201" s="10">
        <v>1527.4099999999999</v>
      </c>
      <c r="J201" s="10">
        <v>98.07</v>
      </c>
      <c r="K201" s="10">
        <v>0</v>
      </c>
      <c r="L201" s="10">
        <v>98.07</v>
      </c>
      <c r="M201" s="10">
        <v>73.617000000000004</v>
      </c>
      <c r="N201" s="10">
        <v>24.452999999999989</v>
      </c>
    </row>
    <row r="202" spans="1:14" x14ac:dyDescent="0.25">
      <c r="A202" s="9" t="s">
        <v>110</v>
      </c>
      <c r="B202" s="9" t="s">
        <v>36</v>
      </c>
      <c r="C202" s="9" t="s">
        <v>29</v>
      </c>
      <c r="D202" s="9" t="s">
        <v>27</v>
      </c>
      <c r="E202" s="10">
        <v>8387.86</v>
      </c>
      <c r="F202" s="10">
        <v>0</v>
      </c>
      <c r="G202" s="10">
        <v>8387.86</v>
      </c>
      <c r="H202" s="10">
        <v>8414.98</v>
      </c>
      <c r="I202" s="10">
        <v>-27.119999999998981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</row>
    <row r="203" spans="1:14" x14ac:dyDescent="0.25">
      <c r="A203" s="9" t="s">
        <v>110</v>
      </c>
      <c r="B203" s="9" t="s">
        <v>37</v>
      </c>
      <c r="C203" s="9" t="s">
        <v>29</v>
      </c>
      <c r="D203" s="9" t="s">
        <v>27</v>
      </c>
      <c r="E203" s="10">
        <v>19396.990000000002</v>
      </c>
      <c r="F203" s="10">
        <v>0</v>
      </c>
      <c r="G203" s="10">
        <v>19396.990000000002</v>
      </c>
      <c r="H203" s="10">
        <v>19459.71</v>
      </c>
      <c r="I203" s="10">
        <v>-62.719999999997526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</row>
    <row r="204" spans="1:14" x14ac:dyDescent="0.25">
      <c r="A204" s="9" t="s">
        <v>110</v>
      </c>
      <c r="B204" s="9" t="s">
        <v>111</v>
      </c>
      <c r="C204" s="9" t="s">
        <v>39</v>
      </c>
      <c r="D204" s="9" t="s">
        <v>40</v>
      </c>
      <c r="E204" s="10">
        <v>-531694.23</v>
      </c>
      <c r="F204" s="10">
        <v>0</v>
      </c>
      <c r="G204" s="10">
        <v>-531694.23</v>
      </c>
      <c r="H204" s="10">
        <v>-531694.14</v>
      </c>
      <c r="I204" s="10">
        <v>-8.999999996740371E-2</v>
      </c>
      <c r="J204" s="10">
        <v>-2524</v>
      </c>
      <c r="K204" s="10">
        <v>0</v>
      </c>
      <c r="L204" s="10">
        <v>-2524</v>
      </c>
      <c r="M204" s="10">
        <v>-2524</v>
      </c>
      <c r="N204" s="10">
        <v>0</v>
      </c>
    </row>
    <row r="205" spans="1:14" x14ac:dyDescent="0.25">
      <c r="A205" s="9" t="s">
        <v>110</v>
      </c>
      <c r="B205" s="9" t="s">
        <v>92</v>
      </c>
      <c r="C205" s="9" t="s">
        <v>42</v>
      </c>
      <c r="D205" s="9" t="s">
        <v>43</v>
      </c>
      <c r="E205" s="10">
        <v>15.2</v>
      </c>
      <c r="F205" s="10">
        <v>0</v>
      </c>
      <c r="G205" s="10">
        <v>15.2</v>
      </c>
      <c r="H205" s="10">
        <v>0</v>
      </c>
      <c r="I205" s="10">
        <v>15.2</v>
      </c>
      <c r="J205" s="10">
        <v>200</v>
      </c>
      <c r="K205" s="10">
        <v>0</v>
      </c>
      <c r="L205" s="10">
        <v>200</v>
      </c>
      <c r="M205" s="10">
        <v>0</v>
      </c>
      <c r="N205" s="10">
        <v>200</v>
      </c>
    </row>
    <row r="206" spans="1:14" x14ac:dyDescent="0.25">
      <c r="A206" s="9" t="s">
        <v>110</v>
      </c>
      <c r="B206" s="9" t="s">
        <v>112</v>
      </c>
      <c r="C206" s="9" t="s">
        <v>42</v>
      </c>
      <c r="D206" s="9" t="s">
        <v>43</v>
      </c>
      <c r="E206" s="10">
        <v>661.94</v>
      </c>
      <c r="F206" s="10">
        <v>0</v>
      </c>
      <c r="G206" s="10">
        <v>661.94</v>
      </c>
      <c r="H206" s="10">
        <v>0</v>
      </c>
      <c r="I206" s="10">
        <v>661.94</v>
      </c>
      <c r="J206" s="10">
        <v>11500</v>
      </c>
      <c r="K206" s="10">
        <v>0</v>
      </c>
      <c r="L206" s="10">
        <v>11500</v>
      </c>
      <c r="M206" s="10">
        <v>0</v>
      </c>
      <c r="N206" s="10">
        <v>11500</v>
      </c>
    </row>
    <row r="207" spans="1:14" x14ac:dyDescent="0.25">
      <c r="A207" s="9" t="s">
        <v>110</v>
      </c>
      <c r="B207" s="9" t="s">
        <v>113</v>
      </c>
      <c r="C207" s="9" t="s">
        <v>42</v>
      </c>
      <c r="D207" s="9" t="s">
        <v>43</v>
      </c>
      <c r="E207" s="10">
        <v>1087.8800000000001</v>
      </c>
      <c r="F207" s="10">
        <v>0</v>
      </c>
      <c r="G207" s="10">
        <v>1087.8800000000001</v>
      </c>
      <c r="H207" s="10">
        <v>0</v>
      </c>
      <c r="I207" s="10">
        <v>1087.8800000000001</v>
      </c>
      <c r="J207" s="10">
        <v>18900</v>
      </c>
      <c r="K207" s="10">
        <v>0</v>
      </c>
      <c r="L207" s="10">
        <v>18900</v>
      </c>
      <c r="M207" s="10">
        <v>0</v>
      </c>
      <c r="N207" s="10">
        <v>18900</v>
      </c>
    </row>
    <row r="208" spans="1:14" x14ac:dyDescent="0.25">
      <c r="A208" s="9" t="s">
        <v>110</v>
      </c>
      <c r="B208" s="9" t="s">
        <v>114</v>
      </c>
      <c r="C208" s="9" t="s">
        <v>42</v>
      </c>
      <c r="D208" s="9" t="s">
        <v>43</v>
      </c>
      <c r="E208" s="10">
        <v>0</v>
      </c>
      <c r="F208" s="10">
        <v>1826.9753694581282</v>
      </c>
      <c r="G208" s="10">
        <v>-1826.9753694581282</v>
      </c>
      <c r="H208" s="10">
        <v>1854.38</v>
      </c>
      <c r="I208" s="10">
        <v>-1854.38</v>
      </c>
      <c r="J208" s="10">
        <v>0</v>
      </c>
      <c r="K208" s="10">
        <v>30288</v>
      </c>
      <c r="L208" s="10">
        <v>-30288</v>
      </c>
      <c r="M208" s="10">
        <v>30742.32</v>
      </c>
      <c r="N208" s="10">
        <v>-30742.32</v>
      </c>
    </row>
    <row r="209" spans="1:14" x14ac:dyDescent="0.25">
      <c r="A209" s="9" t="s">
        <v>110</v>
      </c>
      <c r="B209" s="9" t="s">
        <v>44</v>
      </c>
      <c r="C209" s="9" t="s">
        <v>42</v>
      </c>
      <c r="D209" s="9" t="s">
        <v>43</v>
      </c>
      <c r="E209" s="10">
        <v>2264.66</v>
      </c>
      <c r="F209" s="10">
        <v>2339.7512437810942</v>
      </c>
      <c r="G209" s="10">
        <v>-75.091243781094363</v>
      </c>
      <c r="H209" s="10">
        <v>2351.4499999999998</v>
      </c>
      <c r="I209" s="10">
        <v>-86.789999999999964</v>
      </c>
      <c r="J209" s="10">
        <v>2443</v>
      </c>
      <c r="K209" s="10">
        <v>2524</v>
      </c>
      <c r="L209" s="10">
        <v>-81</v>
      </c>
      <c r="M209" s="10">
        <v>2536.62</v>
      </c>
      <c r="N209" s="10">
        <v>-93.619999999999891</v>
      </c>
    </row>
    <row r="210" spans="1:14" x14ac:dyDescent="0.25">
      <c r="A210" s="9" t="s">
        <v>110</v>
      </c>
      <c r="B210" s="9" t="s">
        <v>115</v>
      </c>
      <c r="C210" s="9" t="s">
        <v>42</v>
      </c>
      <c r="D210" s="9" t="s">
        <v>43</v>
      </c>
      <c r="E210" s="10">
        <v>7142.65</v>
      </c>
      <c r="F210" s="10">
        <v>7069.8226600985217</v>
      </c>
      <c r="G210" s="10">
        <v>72.827339901477899</v>
      </c>
      <c r="H210" s="10">
        <v>7175.87</v>
      </c>
      <c r="I210" s="10">
        <v>-33.220000000000255</v>
      </c>
      <c r="J210" s="10">
        <v>30600</v>
      </c>
      <c r="K210" s="10">
        <v>30288</v>
      </c>
      <c r="L210" s="10">
        <v>312</v>
      </c>
      <c r="M210" s="10">
        <v>30742.32</v>
      </c>
      <c r="N210" s="10">
        <v>-142.31999999999971</v>
      </c>
    </row>
    <row r="211" spans="1:14" x14ac:dyDescent="0.25">
      <c r="A211" s="9" t="s">
        <v>110</v>
      </c>
      <c r="B211" s="9" t="s">
        <v>116</v>
      </c>
      <c r="C211" s="9" t="s">
        <v>42</v>
      </c>
      <c r="D211" s="9" t="s">
        <v>43</v>
      </c>
      <c r="E211" s="10">
        <v>9359.4</v>
      </c>
      <c r="F211" s="10">
        <v>9129.7087378640772</v>
      </c>
      <c r="G211" s="10">
        <v>229.69126213592244</v>
      </c>
      <c r="H211" s="10">
        <v>9403.6</v>
      </c>
      <c r="I211" s="10">
        <v>-44.200000000000728</v>
      </c>
      <c r="J211" s="10">
        <v>31050</v>
      </c>
      <c r="K211" s="10">
        <v>30288</v>
      </c>
      <c r="L211" s="10">
        <v>762</v>
      </c>
      <c r="M211" s="10">
        <v>31196.639999999999</v>
      </c>
      <c r="N211" s="10">
        <v>-146.63999999999942</v>
      </c>
    </row>
    <row r="212" spans="1:14" x14ac:dyDescent="0.25">
      <c r="A212" s="9" t="s">
        <v>110</v>
      </c>
      <c r="B212" s="9" t="s">
        <v>47</v>
      </c>
      <c r="C212" s="9" t="s">
        <v>42</v>
      </c>
      <c r="D212" s="9" t="s">
        <v>43</v>
      </c>
      <c r="E212" s="10">
        <v>14387.81</v>
      </c>
      <c r="F212" s="10">
        <v>14241.117647058823</v>
      </c>
      <c r="G212" s="10">
        <v>146.69235294117607</v>
      </c>
      <c r="H212" s="10">
        <v>14525.94</v>
      </c>
      <c r="I212" s="10">
        <v>-138.13000000000102</v>
      </c>
      <c r="J212" s="10">
        <v>30600</v>
      </c>
      <c r="K212" s="10">
        <v>30288</v>
      </c>
      <c r="L212" s="10">
        <v>312</v>
      </c>
      <c r="M212" s="10">
        <v>30893.759999999998</v>
      </c>
      <c r="N212" s="10">
        <v>-293.7599999999984</v>
      </c>
    </row>
    <row r="213" spans="1:14" x14ac:dyDescent="0.25">
      <c r="A213" s="9" t="s">
        <v>110</v>
      </c>
      <c r="B213" s="9" t="s">
        <v>117</v>
      </c>
      <c r="C213" s="9" t="s">
        <v>42</v>
      </c>
      <c r="D213" s="9" t="s">
        <v>43</v>
      </c>
      <c r="E213" s="10">
        <v>25018.6</v>
      </c>
      <c r="F213" s="10">
        <v>24783.645320197043</v>
      </c>
      <c r="G213" s="10">
        <v>234.95467980295507</v>
      </c>
      <c r="H213" s="10">
        <v>25155.4</v>
      </c>
      <c r="I213" s="10">
        <v>-136.80000000000291</v>
      </c>
      <c r="J213" s="10">
        <v>30575</v>
      </c>
      <c r="K213" s="10">
        <v>30288</v>
      </c>
      <c r="L213" s="10">
        <v>287</v>
      </c>
      <c r="M213" s="10">
        <v>30742.32</v>
      </c>
      <c r="N213" s="10">
        <v>-167.31999999999971</v>
      </c>
    </row>
    <row r="214" spans="1:14" x14ac:dyDescent="0.25">
      <c r="A214" s="9" t="s">
        <v>110</v>
      </c>
      <c r="B214" s="9" t="s">
        <v>118</v>
      </c>
      <c r="C214" s="9" t="s">
        <v>42</v>
      </c>
      <c r="D214" s="9" t="s">
        <v>43</v>
      </c>
      <c r="E214" s="10">
        <v>32512.5</v>
      </c>
      <c r="F214" s="10">
        <v>32181.004926108373</v>
      </c>
      <c r="G214" s="10">
        <v>331.49507389162682</v>
      </c>
      <c r="H214" s="10">
        <v>32663.72</v>
      </c>
      <c r="I214" s="10">
        <v>-151.22000000000116</v>
      </c>
      <c r="J214" s="10">
        <v>2550</v>
      </c>
      <c r="K214" s="10">
        <v>2524</v>
      </c>
      <c r="L214" s="10">
        <v>26</v>
      </c>
      <c r="M214" s="10">
        <v>2561.86</v>
      </c>
      <c r="N214" s="10">
        <v>-11.860000000000127</v>
      </c>
    </row>
    <row r="215" spans="1:14" x14ac:dyDescent="0.25">
      <c r="A215" s="9" t="s">
        <v>110</v>
      </c>
      <c r="B215" s="9" t="s">
        <v>50</v>
      </c>
      <c r="C215" s="9" t="s">
        <v>42</v>
      </c>
      <c r="D215" s="9" t="s">
        <v>43</v>
      </c>
      <c r="E215" s="10">
        <v>40943.699999999997</v>
      </c>
      <c r="F215" s="10">
        <v>41131.104477611938</v>
      </c>
      <c r="G215" s="10">
        <v>-187.40447761194082</v>
      </c>
      <c r="H215" s="10">
        <v>41336.76</v>
      </c>
      <c r="I215" s="10">
        <v>-393.06000000000495</v>
      </c>
      <c r="J215" s="10">
        <v>30150</v>
      </c>
      <c r="K215" s="10">
        <v>30288</v>
      </c>
      <c r="L215" s="10">
        <v>-138</v>
      </c>
      <c r="M215" s="10">
        <v>30439.439999999999</v>
      </c>
      <c r="N215" s="10">
        <v>-289.43999999999869</v>
      </c>
    </row>
    <row r="216" spans="1:14" x14ac:dyDescent="0.25">
      <c r="A216" s="9" t="s">
        <v>110</v>
      </c>
      <c r="B216" s="9" t="s">
        <v>103</v>
      </c>
      <c r="C216" s="9" t="s">
        <v>42</v>
      </c>
      <c r="D216" s="9" t="s">
        <v>43</v>
      </c>
      <c r="E216" s="10">
        <v>144937.63</v>
      </c>
      <c r="F216" s="10">
        <v>144880.22772277228</v>
      </c>
      <c r="G216" s="10">
        <v>57.402277227723971</v>
      </c>
      <c r="H216" s="10">
        <v>146329.03</v>
      </c>
      <c r="I216" s="10">
        <v>-1391.3999999999942</v>
      </c>
      <c r="J216" s="10">
        <v>30300</v>
      </c>
      <c r="K216" s="10">
        <v>30288</v>
      </c>
      <c r="L216" s="10">
        <v>12</v>
      </c>
      <c r="M216" s="10">
        <v>30590.880000000001</v>
      </c>
      <c r="N216" s="10">
        <v>-290.88000000000102</v>
      </c>
    </row>
    <row r="217" spans="1:14" x14ac:dyDescent="0.25">
      <c r="A217" s="9" t="s">
        <v>110</v>
      </c>
      <c r="B217" s="9" t="s">
        <v>119</v>
      </c>
      <c r="C217" s="9" t="s">
        <v>42</v>
      </c>
      <c r="D217" s="9" t="s">
        <v>53</v>
      </c>
      <c r="E217" s="10">
        <v>209862.66</v>
      </c>
      <c r="F217" s="10">
        <v>209494.12935323382</v>
      </c>
      <c r="G217" s="10">
        <v>368.53064676618669</v>
      </c>
      <c r="H217" s="10">
        <v>210541.6</v>
      </c>
      <c r="I217" s="10">
        <v>-678.94000000000233</v>
      </c>
      <c r="J217" s="10">
        <v>22756</v>
      </c>
      <c r="K217" s="10">
        <v>22716</v>
      </c>
      <c r="L217" s="10">
        <v>40</v>
      </c>
      <c r="M217" s="10">
        <v>22829.58</v>
      </c>
      <c r="N217" s="10">
        <v>-73.580000000001746</v>
      </c>
    </row>
    <row r="218" spans="1:14" x14ac:dyDescent="0.25">
      <c r="A218" s="9" t="s">
        <v>110</v>
      </c>
      <c r="B218" s="9" t="s">
        <v>54</v>
      </c>
      <c r="C218" s="9" t="s">
        <v>42</v>
      </c>
      <c r="D218" s="9" t="s">
        <v>55</v>
      </c>
      <c r="E218" s="10">
        <v>1529.24</v>
      </c>
      <c r="F218" s="10">
        <v>1499.2549019607843</v>
      </c>
      <c r="G218" s="10">
        <v>29.9850980392157</v>
      </c>
      <c r="H218" s="10">
        <v>1529.24</v>
      </c>
      <c r="I218" s="10">
        <v>0</v>
      </c>
      <c r="J218" s="10">
        <v>278.04399999999998</v>
      </c>
      <c r="K218" s="10">
        <v>272.59215686274507</v>
      </c>
      <c r="L218" s="10">
        <v>5.4518431372549117</v>
      </c>
      <c r="M218" s="10">
        <v>278.04399999999998</v>
      </c>
      <c r="N218" s="10">
        <v>0</v>
      </c>
    </row>
    <row r="219" spans="1:14" x14ac:dyDescent="0.25">
      <c r="A219" s="9" t="s">
        <v>120</v>
      </c>
      <c r="B219" s="9" t="s">
        <v>25</v>
      </c>
      <c r="C219" s="9" t="s">
        <v>26</v>
      </c>
      <c r="D219" s="9" t="s">
        <v>27</v>
      </c>
      <c r="E219" s="10">
        <v>-9517.94</v>
      </c>
      <c r="F219" s="10">
        <v>0</v>
      </c>
      <c r="G219" s="10">
        <v>-9517.94</v>
      </c>
      <c r="H219" s="10">
        <v>0</v>
      </c>
      <c r="I219" s="10">
        <v>-9517.94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</row>
    <row r="220" spans="1:14" x14ac:dyDescent="0.25">
      <c r="A220" s="9" t="s">
        <v>120</v>
      </c>
      <c r="B220" s="9" t="s">
        <v>28</v>
      </c>
      <c r="C220" s="9" t="s">
        <v>29</v>
      </c>
      <c r="D220" s="9" t="s">
        <v>27</v>
      </c>
      <c r="E220" s="10">
        <v>0.98</v>
      </c>
      <c r="F220" s="10">
        <v>0</v>
      </c>
      <c r="G220" s="10">
        <v>0.98</v>
      </c>
      <c r="H220" s="10">
        <v>0.98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</row>
    <row r="221" spans="1:14" x14ac:dyDescent="0.25">
      <c r="A221" s="9" t="s">
        <v>120</v>
      </c>
      <c r="B221" s="9" t="s">
        <v>30</v>
      </c>
      <c r="C221" s="9" t="s">
        <v>29</v>
      </c>
      <c r="D221" s="9" t="s">
        <v>27</v>
      </c>
      <c r="E221" s="10">
        <v>22.76</v>
      </c>
      <c r="F221" s="10">
        <v>0</v>
      </c>
      <c r="G221" s="10">
        <v>22.76</v>
      </c>
      <c r="H221" s="10">
        <v>22.87</v>
      </c>
      <c r="I221" s="10">
        <v>-0.10999999999999943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</row>
    <row r="222" spans="1:14" x14ac:dyDescent="0.25">
      <c r="A222" s="9" t="s">
        <v>120</v>
      </c>
      <c r="B222" s="9" t="s">
        <v>31</v>
      </c>
      <c r="C222" s="9" t="s">
        <v>29</v>
      </c>
      <c r="D222" s="9" t="s">
        <v>27</v>
      </c>
      <c r="E222" s="10">
        <v>152.79</v>
      </c>
      <c r="F222" s="10">
        <v>0</v>
      </c>
      <c r="G222" s="10">
        <v>152.79</v>
      </c>
      <c r="H222" s="10">
        <v>153.55000000000001</v>
      </c>
      <c r="I222" s="10">
        <v>-0.76000000000001933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</row>
    <row r="223" spans="1:14" x14ac:dyDescent="0.25">
      <c r="A223" s="9" t="s">
        <v>120</v>
      </c>
      <c r="B223" s="9" t="s">
        <v>32</v>
      </c>
      <c r="C223" s="9" t="s">
        <v>33</v>
      </c>
      <c r="D223" s="9" t="s">
        <v>27</v>
      </c>
      <c r="E223" s="10">
        <v>909.93</v>
      </c>
      <c r="F223" s="10">
        <v>0</v>
      </c>
      <c r="G223" s="10">
        <v>909.93</v>
      </c>
      <c r="H223" s="10">
        <v>279.98</v>
      </c>
      <c r="I223" s="10">
        <v>629.94999999999993</v>
      </c>
      <c r="J223" s="10">
        <v>2.58</v>
      </c>
      <c r="K223" s="10">
        <v>0</v>
      </c>
      <c r="L223" s="10">
        <v>2.58</v>
      </c>
      <c r="M223" s="10">
        <v>0.79400000000000004</v>
      </c>
      <c r="N223" s="10">
        <v>1.786</v>
      </c>
    </row>
    <row r="224" spans="1:14" x14ac:dyDescent="0.25">
      <c r="A224" s="9" t="s">
        <v>120</v>
      </c>
      <c r="B224" s="9" t="s">
        <v>34</v>
      </c>
      <c r="C224" s="9" t="s">
        <v>33</v>
      </c>
      <c r="D224" s="9" t="s">
        <v>27</v>
      </c>
      <c r="E224" s="10">
        <v>3127.92</v>
      </c>
      <c r="F224" s="10">
        <v>0</v>
      </c>
      <c r="G224" s="10">
        <v>3127.92</v>
      </c>
      <c r="H224" s="10">
        <v>962.46</v>
      </c>
      <c r="I224" s="10">
        <v>2165.46</v>
      </c>
      <c r="J224" s="10">
        <v>2.58</v>
      </c>
      <c r="K224" s="10">
        <v>0</v>
      </c>
      <c r="L224" s="10">
        <v>2.58</v>
      </c>
      <c r="M224" s="10">
        <v>0.79400000000000004</v>
      </c>
      <c r="N224" s="10">
        <v>1.786</v>
      </c>
    </row>
    <row r="225" spans="1:14" x14ac:dyDescent="0.25">
      <c r="A225" s="9" t="s">
        <v>120</v>
      </c>
      <c r="B225" s="9" t="s">
        <v>35</v>
      </c>
      <c r="C225" s="9" t="s">
        <v>33</v>
      </c>
      <c r="D225" s="9" t="s">
        <v>27</v>
      </c>
      <c r="E225" s="10">
        <v>3384.21</v>
      </c>
      <c r="F225" s="10">
        <v>0</v>
      </c>
      <c r="G225" s="10">
        <v>3384.21</v>
      </c>
      <c r="H225" s="10">
        <v>1041.3</v>
      </c>
      <c r="I225" s="10">
        <v>2342.91</v>
      </c>
      <c r="J225" s="10">
        <v>54.18</v>
      </c>
      <c r="K225" s="10">
        <v>0</v>
      </c>
      <c r="L225" s="10">
        <v>54.18</v>
      </c>
      <c r="M225" s="10">
        <v>16.670999999999999</v>
      </c>
      <c r="N225" s="10">
        <v>37.509</v>
      </c>
    </row>
    <row r="226" spans="1:14" x14ac:dyDescent="0.25">
      <c r="A226" s="9" t="s">
        <v>120</v>
      </c>
      <c r="B226" s="9" t="s">
        <v>36</v>
      </c>
      <c r="C226" s="9" t="s">
        <v>29</v>
      </c>
      <c r="D226" s="9" t="s">
        <v>27</v>
      </c>
      <c r="E226" s="10">
        <v>1711.78</v>
      </c>
      <c r="F226" s="10">
        <v>0</v>
      </c>
      <c r="G226" s="10">
        <v>1711.78</v>
      </c>
      <c r="H226" s="10">
        <v>1720.34</v>
      </c>
      <c r="I226" s="10">
        <v>-8.5599999999999454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</row>
    <row r="227" spans="1:14" x14ac:dyDescent="0.25">
      <c r="A227" s="9" t="s">
        <v>120</v>
      </c>
      <c r="B227" s="9" t="s">
        <v>37</v>
      </c>
      <c r="C227" s="9" t="s">
        <v>29</v>
      </c>
      <c r="D227" s="9" t="s">
        <v>27</v>
      </c>
      <c r="E227" s="10">
        <v>3958.5</v>
      </c>
      <c r="F227" s="10">
        <v>0</v>
      </c>
      <c r="G227" s="10">
        <v>3958.5</v>
      </c>
      <c r="H227" s="10">
        <v>3978.29</v>
      </c>
      <c r="I227" s="10">
        <v>-19.789999999999964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</row>
    <row r="228" spans="1:14" x14ac:dyDescent="0.25">
      <c r="A228" s="9" t="s">
        <v>120</v>
      </c>
      <c r="B228" s="9" t="s">
        <v>121</v>
      </c>
      <c r="C228" s="9" t="s">
        <v>39</v>
      </c>
      <c r="D228" s="9" t="s">
        <v>40</v>
      </c>
      <c r="E228" s="10">
        <v>-116031.78</v>
      </c>
      <c r="F228" s="10">
        <v>0</v>
      </c>
      <c r="G228" s="10">
        <v>-116031.78</v>
      </c>
      <c r="H228" s="10">
        <v>-116031.79</v>
      </c>
      <c r="I228" s="10">
        <v>9.9999999947613105E-3</v>
      </c>
      <c r="J228" s="10">
        <v>-516</v>
      </c>
      <c r="K228" s="10">
        <v>0</v>
      </c>
      <c r="L228" s="10">
        <v>-516</v>
      </c>
      <c r="M228" s="10">
        <v>-516</v>
      </c>
      <c r="N228" s="10">
        <v>0</v>
      </c>
    </row>
    <row r="229" spans="1:14" x14ac:dyDescent="0.25">
      <c r="A229" s="9" t="s">
        <v>120</v>
      </c>
      <c r="B229" s="9" t="s">
        <v>122</v>
      </c>
      <c r="C229" s="9" t="s">
        <v>42</v>
      </c>
      <c r="D229" s="9" t="s">
        <v>43</v>
      </c>
      <c r="E229" s="10">
        <v>1050.8499999999999</v>
      </c>
      <c r="F229" s="10">
        <v>1001.064039408867</v>
      </c>
      <c r="G229" s="10">
        <v>49.785960591132948</v>
      </c>
      <c r="H229" s="10">
        <v>1016.08</v>
      </c>
      <c r="I229" s="10">
        <v>34.769999999999868</v>
      </c>
      <c r="J229" s="10">
        <v>6500</v>
      </c>
      <c r="K229" s="10">
        <v>6192</v>
      </c>
      <c r="L229" s="10">
        <v>308</v>
      </c>
      <c r="M229" s="10">
        <v>6284.88</v>
      </c>
      <c r="N229" s="10">
        <v>215.11999999999989</v>
      </c>
    </row>
    <row r="230" spans="1:14" x14ac:dyDescent="0.25">
      <c r="A230" s="9" t="s">
        <v>120</v>
      </c>
      <c r="B230" s="9" t="s">
        <v>123</v>
      </c>
      <c r="C230" s="9" t="s">
        <v>42</v>
      </c>
      <c r="D230" s="9" t="s">
        <v>43</v>
      </c>
      <c r="E230" s="10">
        <v>1527.63</v>
      </c>
      <c r="F230" s="10">
        <v>1560.8955223880596</v>
      </c>
      <c r="G230" s="10">
        <v>-33.26552238805948</v>
      </c>
      <c r="H230" s="10">
        <v>1568.7</v>
      </c>
      <c r="I230" s="10">
        <v>-41.069999999999936</v>
      </c>
      <c r="J230" s="10">
        <v>505</v>
      </c>
      <c r="K230" s="10">
        <v>516</v>
      </c>
      <c r="L230" s="10">
        <v>-11</v>
      </c>
      <c r="M230" s="10">
        <v>518.58000000000004</v>
      </c>
      <c r="N230" s="10">
        <v>-13.580000000000041</v>
      </c>
    </row>
    <row r="231" spans="1:14" x14ac:dyDescent="0.25">
      <c r="A231" s="9" t="s">
        <v>120</v>
      </c>
      <c r="B231" s="9" t="s">
        <v>124</v>
      </c>
      <c r="C231" s="9" t="s">
        <v>42</v>
      </c>
      <c r="D231" s="9" t="s">
        <v>43</v>
      </c>
      <c r="E231" s="10">
        <v>2379</v>
      </c>
      <c r="F231" s="10">
        <v>2266.2758620689656</v>
      </c>
      <c r="G231" s="10">
        <v>112.72413793103442</v>
      </c>
      <c r="H231" s="10">
        <v>2300.27</v>
      </c>
      <c r="I231" s="10">
        <v>78.730000000000018</v>
      </c>
      <c r="J231" s="10">
        <v>6500</v>
      </c>
      <c r="K231" s="10">
        <v>6192</v>
      </c>
      <c r="L231" s="10">
        <v>308</v>
      </c>
      <c r="M231" s="10">
        <v>6284.88</v>
      </c>
      <c r="N231" s="10">
        <v>215.11999999999989</v>
      </c>
    </row>
    <row r="232" spans="1:14" x14ac:dyDescent="0.25">
      <c r="A232" s="9" t="s">
        <v>120</v>
      </c>
      <c r="B232" s="9" t="s">
        <v>125</v>
      </c>
      <c r="C232" s="9" t="s">
        <v>42</v>
      </c>
      <c r="D232" s="9" t="s">
        <v>43</v>
      </c>
      <c r="E232" s="10">
        <v>2452.9699999999998</v>
      </c>
      <c r="F232" s="10">
        <v>2336.7389162561576</v>
      </c>
      <c r="G232" s="10">
        <v>116.23108374384219</v>
      </c>
      <c r="H232" s="10">
        <v>2371.79</v>
      </c>
      <c r="I232" s="10">
        <v>81.179999999999836</v>
      </c>
      <c r="J232" s="10">
        <v>6500</v>
      </c>
      <c r="K232" s="10">
        <v>6192</v>
      </c>
      <c r="L232" s="10">
        <v>308</v>
      </c>
      <c r="M232" s="10">
        <v>6284.88</v>
      </c>
      <c r="N232" s="10">
        <v>215.11999999999989</v>
      </c>
    </row>
    <row r="233" spans="1:14" x14ac:dyDescent="0.25">
      <c r="A233" s="9" t="s">
        <v>120</v>
      </c>
      <c r="B233" s="9" t="s">
        <v>126</v>
      </c>
      <c r="C233" s="9" t="s">
        <v>42</v>
      </c>
      <c r="D233" s="9" t="s">
        <v>43</v>
      </c>
      <c r="E233" s="10">
        <v>3849.89</v>
      </c>
      <c r="F233" s="10">
        <v>3516</v>
      </c>
      <c r="G233" s="10">
        <v>333.88999999999987</v>
      </c>
      <c r="H233" s="10">
        <v>3586.32</v>
      </c>
      <c r="I233" s="10">
        <v>263.56999999999971</v>
      </c>
      <c r="J233" s="10">
        <v>6780</v>
      </c>
      <c r="K233" s="10">
        <v>6192</v>
      </c>
      <c r="L233" s="10">
        <v>588</v>
      </c>
      <c r="M233" s="10">
        <v>6315.84</v>
      </c>
      <c r="N233" s="10">
        <v>464.15999999999985</v>
      </c>
    </row>
    <row r="234" spans="1:14" x14ac:dyDescent="0.25">
      <c r="A234" s="9" t="s">
        <v>120</v>
      </c>
      <c r="B234" s="9" t="s">
        <v>127</v>
      </c>
      <c r="C234" s="9" t="s">
        <v>42</v>
      </c>
      <c r="D234" s="9" t="s">
        <v>43</v>
      </c>
      <c r="E234" s="10">
        <v>5697.9</v>
      </c>
      <c r="F234" s="10">
        <v>5025.842364532019</v>
      </c>
      <c r="G234" s="10">
        <v>672.05763546798062</v>
      </c>
      <c r="H234" s="10">
        <v>5101.2299999999996</v>
      </c>
      <c r="I234" s="10">
        <v>596.67000000000007</v>
      </c>
      <c r="J234" s="10">
        <v>585</v>
      </c>
      <c r="K234" s="10">
        <v>516</v>
      </c>
      <c r="L234" s="10">
        <v>69</v>
      </c>
      <c r="M234" s="10">
        <v>523.74</v>
      </c>
      <c r="N234" s="10">
        <v>61.259999999999991</v>
      </c>
    </row>
    <row r="235" spans="1:14" x14ac:dyDescent="0.25">
      <c r="A235" s="9" t="s">
        <v>120</v>
      </c>
      <c r="B235" s="9" t="s">
        <v>128</v>
      </c>
      <c r="C235" s="9" t="s">
        <v>42</v>
      </c>
      <c r="D235" s="9" t="s">
        <v>43</v>
      </c>
      <c r="E235" s="10">
        <v>5683.51</v>
      </c>
      <c r="F235" s="10">
        <v>5364.6896551724139</v>
      </c>
      <c r="G235" s="10">
        <v>318.82034482758627</v>
      </c>
      <c r="H235" s="10">
        <v>5445.16</v>
      </c>
      <c r="I235" s="10">
        <v>238.35000000000036</v>
      </c>
      <c r="J235" s="10">
        <v>6560</v>
      </c>
      <c r="K235" s="10">
        <v>6192</v>
      </c>
      <c r="L235" s="10">
        <v>368</v>
      </c>
      <c r="M235" s="10">
        <v>6284.88</v>
      </c>
      <c r="N235" s="10">
        <v>275.11999999999989</v>
      </c>
    </row>
    <row r="236" spans="1:14" x14ac:dyDescent="0.25">
      <c r="A236" s="9" t="s">
        <v>120</v>
      </c>
      <c r="B236" s="9" t="s">
        <v>87</v>
      </c>
      <c r="C236" s="9" t="s">
        <v>42</v>
      </c>
      <c r="D236" s="9" t="s">
        <v>43</v>
      </c>
      <c r="E236" s="10">
        <v>8827</v>
      </c>
      <c r="F236" s="10">
        <v>8408.7363184079622</v>
      </c>
      <c r="G236" s="10">
        <v>418.26368159203776</v>
      </c>
      <c r="H236" s="10">
        <v>8450.7800000000007</v>
      </c>
      <c r="I236" s="10">
        <v>376.21999999999935</v>
      </c>
      <c r="J236" s="10">
        <v>6500</v>
      </c>
      <c r="K236" s="10">
        <v>6192</v>
      </c>
      <c r="L236" s="10">
        <v>308</v>
      </c>
      <c r="M236" s="10">
        <v>6222.96</v>
      </c>
      <c r="N236" s="10">
        <v>277.03999999999996</v>
      </c>
    </row>
    <row r="237" spans="1:14" x14ac:dyDescent="0.25">
      <c r="A237" s="9" t="s">
        <v>120</v>
      </c>
      <c r="B237" s="9" t="s">
        <v>129</v>
      </c>
      <c r="C237" s="9" t="s">
        <v>42</v>
      </c>
      <c r="D237" s="9" t="s">
        <v>43</v>
      </c>
      <c r="E237" s="10">
        <v>37671.1</v>
      </c>
      <c r="F237" s="10">
        <v>34333.158415841586</v>
      </c>
      <c r="G237" s="10">
        <v>3337.9415841584123</v>
      </c>
      <c r="H237" s="10">
        <v>34676.49</v>
      </c>
      <c r="I237" s="10">
        <v>2994.6100000000006</v>
      </c>
      <c r="J237" s="10">
        <v>6794</v>
      </c>
      <c r="K237" s="10">
        <v>6192</v>
      </c>
      <c r="L237" s="10">
        <v>602</v>
      </c>
      <c r="M237" s="10">
        <v>6253.92</v>
      </c>
      <c r="N237" s="10">
        <v>540.07999999999993</v>
      </c>
    </row>
    <row r="238" spans="1:14" x14ac:dyDescent="0.25">
      <c r="A238" s="9" t="s">
        <v>120</v>
      </c>
      <c r="B238" s="9" t="s">
        <v>119</v>
      </c>
      <c r="C238" s="9" t="s">
        <v>42</v>
      </c>
      <c r="D238" s="9" t="s">
        <v>53</v>
      </c>
      <c r="E238" s="10">
        <v>42828.36</v>
      </c>
      <c r="F238" s="10">
        <v>42828.437810945274</v>
      </c>
      <c r="G238" s="10">
        <v>-7.7810945273085963E-2</v>
      </c>
      <c r="H238" s="10">
        <v>43042.58</v>
      </c>
      <c r="I238" s="10">
        <v>-214.22000000000116</v>
      </c>
      <c r="J238" s="10">
        <v>4644</v>
      </c>
      <c r="K238" s="10">
        <v>4644</v>
      </c>
      <c r="L238" s="10">
        <v>0</v>
      </c>
      <c r="M238" s="10">
        <v>4667.22</v>
      </c>
      <c r="N238" s="10">
        <v>-23.220000000000255</v>
      </c>
    </row>
    <row r="239" spans="1:14" x14ac:dyDescent="0.25">
      <c r="A239" s="9" t="s">
        <v>120</v>
      </c>
      <c r="B239" s="9" t="s">
        <v>54</v>
      </c>
      <c r="C239" s="9" t="s">
        <v>42</v>
      </c>
      <c r="D239" s="9" t="s">
        <v>55</v>
      </c>
      <c r="E239" s="10">
        <v>312.64</v>
      </c>
      <c r="F239" s="10">
        <v>306.50980392156862</v>
      </c>
      <c r="G239" s="10">
        <v>6.1301960784313678</v>
      </c>
      <c r="H239" s="10">
        <v>312.64</v>
      </c>
      <c r="I239" s="10">
        <v>0</v>
      </c>
      <c r="J239" s="10">
        <v>56.843000000000004</v>
      </c>
      <c r="K239" s="10">
        <v>55.728431372549018</v>
      </c>
      <c r="L239" s="10">
        <v>1.1145686274509856</v>
      </c>
      <c r="M239" s="10">
        <v>56.843000000000004</v>
      </c>
      <c r="N239" s="10">
        <v>0</v>
      </c>
    </row>
    <row r="240" spans="1:14" x14ac:dyDescent="0.25">
      <c r="A240" s="9" t="s">
        <v>130</v>
      </c>
      <c r="B240" s="9" t="s">
        <v>25</v>
      </c>
      <c r="C240" s="9" t="s">
        <v>26</v>
      </c>
      <c r="D240" s="9" t="s">
        <v>27</v>
      </c>
      <c r="E240" s="10">
        <v>1221.8599999999999</v>
      </c>
      <c r="F240" s="10">
        <v>0</v>
      </c>
      <c r="G240" s="10">
        <v>1221.8599999999999</v>
      </c>
      <c r="H240" s="10">
        <v>0</v>
      </c>
      <c r="I240" s="10">
        <v>1221.8599999999999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</row>
    <row r="241" spans="1:14" x14ac:dyDescent="0.25">
      <c r="A241" s="9" t="s">
        <v>130</v>
      </c>
      <c r="B241" s="9" t="s">
        <v>28</v>
      </c>
      <c r="C241" s="9" t="s">
        <v>29</v>
      </c>
      <c r="D241" s="9" t="s">
        <v>27</v>
      </c>
      <c r="E241" s="10">
        <v>2.9</v>
      </c>
      <c r="F241" s="10">
        <v>0</v>
      </c>
      <c r="G241" s="10">
        <v>2.9</v>
      </c>
      <c r="H241" s="10">
        <v>2.9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</row>
    <row r="242" spans="1:14" x14ac:dyDescent="0.25">
      <c r="A242" s="9" t="s">
        <v>130</v>
      </c>
      <c r="B242" s="9" t="s">
        <v>30</v>
      </c>
      <c r="C242" s="9" t="s">
        <v>29</v>
      </c>
      <c r="D242" s="9" t="s">
        <v>27</v>
      </c>
      <c r="E242" s="10">
        <v>67.77</v>
      </c>
      <c r="F242" s="10">
        <v>0</v>
      </c>
      <c r="G242" s="10">
        <v>67.77</v>
      </c>
      <c r="H242" s="10">
        <v>67.72</v>
      </c>
      <c r="I242" s="10">
        <v>4.9999999999997158E-2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</row>
    <row r="243" spans="1:14" x14ac:dyDescent="0.25">
      <c r="A243" s="9" t="s">
        <v>130</v>
      </c>
      <c r="B243" s="9" t="s">
        <v>31</v>
      </c>
      <c r="C243" s="9" t="s">
        <v>29</v>
      </c>
      <c r="D243" s="9" t="s">
        <v>27</v>
      </c>
      <c r="E243" s="10">
        <v>455.01</v>
      </c>
      <c r="F243" s="10">
        <v>0</v>
      </c>
      <c r="G243" s="10">
        <v>455.01</v>
      </c>
      <c r="H243" s="10">
        <v>454.67</v>
      </c>
      <c r="I243" s="10">
        <v>0.33999999999997499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</row>
    <row r="244" spans="1:14" x14ac:dyDescent="0.25">
      <c r="A244" s="9" t="s">
        <v>130</v>
      </c>
      <c r="B244" s="9" t="s">
        <v>32</v>
      </c>
      <c r="C244" s="9" t="s">
        <v>33</v>
      </c>
      <c r="D244" s="9" t="s">
        <v>27</v>
      </c>
      <c r="E244" s="10">
        <v>588.98</v>
      </c>
      <c r="F244" s="10">
        <v>0</v>
      </c>
      <c r="G244" s="10">
        <v>588.98</v>
      </c>
      <c r="H244" s="10">
        <v>735.26</v>
      </c>
      <c r="I244" s="10">
        <v>-146.27999999999997</v>
      </c>
      <c r="J244" s="10">
        <v>1.67</v>
      </c>
      <c r="K244" s="10">
        <v>0</v>
      </c>
      <c r="L244" s="10">
        <v>1.67</v>
      </c>
      <c r="M244" s="10">
        <v>2.085</v>
      </c>
      <c r="N244" s="10">
        <v>-0.41500000000000004</v>
      </c>
    </row>
    <row r="245" spans="1:14" x14ac:dyDescent="0.25">
      <c r="A245" s="9" t="s">
        <v>130</v>
      </c>
      <c r="B245" s="9" t="s">
        <v>34</v>
      </c>
      <c r="C245" s="9" t="s">
        <v>33</v>
      </c>
      <c r="D245" s="9" t="s">
        <v>27</v>
      </c>
      <c r="E245" s="10">
        <v>2024.66</v>
      </c>
      <c r="F245" s="10">
        <v>0</v>
      </c>
      <c r="G245" s="10">
        <v>2024.66</v>
      </c>
      <c r="H245" s="10">
        <v>2527.48</v>
      </c>
      <c r="I245" s="10">
        <v>-502.81999999999994</v>
      </c>
      <c r="J245" s="10">
        <v>1.67</v>
      </c>
      <c r="K245" s="10">
        <v>0</v>
      </c>
      <c r="L245" s="10">
        <v>1.67</v>
      </c>
      <c r="M245" s="10">
        <v>2.085</v>
      </c>
      <c r="N245" s="10">
        <v>-0.41500000000000004</v>
      </c>
    </row>
    <row r="246" spans="1:14" x14ac:dyDescent="0.25">
      <c r="A246" s="9" t="s">
        <v>130</v>
      </c>
      <c r="B246" s="9" t="s">
        <v>35</v>
      </c>
      <c r="C246" s="9" t="s">
        <v>33</v>
      </c>
      <c r="D246" s="9" t="s">
        <v>27</v>
      </c>
      <c r="E246" s="10">
        <v>2190.56</v>
      </c>
      <c r="F246" s="10">
        <v>0</v>
      </c>
      <c r="G246" s="10">
        <v>2190.56</v>
      </c>
      <c r="H246" s="10">
        <v>2734.55</v>
      </c>
      <c r="I246" s="10">
        <v>-543.99000000000024</v>
      </c>
      <c r="J246" s="10">
        <v>35.07</v>
      </c>
      <c r="K246" s="10">
        <v>0</v>
      </c>
      <c r="L246" s="10">
        <v>35.07</v>
      </c>
      <c r="M246" s="10">
        <v>43.779000000000003</v>
      </c>
      <c r="N246" s="10">
        <v>-8.7090000000000032</v>
      </c>
    </row>
    <row r="247" spans="1:14" x14ac:dyDescent="0.25">
      <c r="A247" s="9" t="s">
        <v>130</v>
      </c>
      <c r="B247" s="9" t="s">
        <v>36</v>
      </c>
      <c r="C247" s="9" t="s">
        <v>29</v>
      </c>
      <c r="D247" s="9" t="s">
        <v>27</v>
      </c>
      <c r="E247" s="10">
        <v>5097.74</v>
      </c>
      <c r="F247" s="10">
        <v>0</v>
      </c>
      <c r="G247" s="10">
        <v>5097.74</v>
      </c>
      <c r="H247" s="10">
        <v>5093.9399999999996</v>
      </c>
      <c r="I247" s="10">
        <v>3.8000000000001819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</row>
    <row r="248" spans="1:14" x14ac:dyDescent="0.25">
      <c r="A248" s="9" t="s">
        <v>130</v>
      </c>
      <c r="B248" s="9" t="s">
        <v>37</v>
      </c>
      <c r="C248" s="9" t="s">
        <v>29</v>
      </c>
      <c r="D248" s="9" t="s">
        <v>27</v>
      </c>
      <c r="E248" s="10">
        <v>11788.55</v>
      </c>
      <c r="F248" s="10">
        <v>0</v>
      </c>
      <c r="G248" s="10">
        <v>11788.55</v>
      </c>
      <c r="H248" s="10">
        <v>11779.78</v>
      </c>
      <c r="I248" s="10">
        <v>8.7699999999986176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</row>
    <row r="249" spans="1:14" x14ac:dyDescent="0.25">
      <c r="A249" s="9" t="s">
        <v>130</v>
      </c>
      <c r="B249" s="9" t="s">
        <v>131</v>
      </c>
      <c r="C249" s="9" t="s">
        <v>39</v>
      </c>
      <c r="D249" s="9" t="s">
        <v>40</v>
      </c>
      <c r="E249" s="10">
        <v>-231546.12</v>
      </c>
      <c r="F249" s="10">
        <v>0</v>
      </c>
      <c r="G249" s="10">
        <v>-231546.12</v>
      </c>
      <c r="H249" s="10">
        <v>-231546.12</v>
      </c>
      <c r="I249" s="10">
        <v>0</v>
      </c>
      <c r="J249" s="10">
        <v>-1501</v>
      </c>
      <c r="K249" s="10">
        <v>0</v>
      </c>
      <c r="L249" s="10">
        <v>-1501</v>
      </c>
      <c r="M249" s="10">
        <v>-1501</v>
      </c>
      <c r="N249" s="10">
        <v>0</v>
      </c>
    </row>
    <row r="250" spans="1:14" x14ac:dyDescent="0.25">
      <c r="A250" s="9" t="s">
        <v>130</v>
      </c>
      <c r="B250" s="9" t="s">
        <v>132</v>
      </c>
      <c r="C250" s="9" t="s">
        <v>42</v>
      </c>
      <c r="D250" s="9" t="s">
        <v>43</v>
      </c>
      <c r="E250" s="10">
        <v>164.65</v>
      </c>
      <c r="F250" s="10">
        <v>133.58415841584156</v>
      </c>
      <c r="G250" s="10">
        <v>31.065841584158449</v>
      </c>
      <c r="H250" s="10">
        <v>134.91999999999999</v>
      </c>
      <c r="I250" s="10">
        <v>29.730000000000018</v>
      </c>
      <c r="J250" s="10">
        <v>1850</v>
      </c>
      <c r="K250" s="10">
        <v>1501</v>
      </c>
      <c r="L250" s="10">
        <v>349</v>
      </c>
      <c r="M250" s="10">
        <v>1516.01</v>
      </c>
      <c r="N250" s="10">
        <v>333.99</v>
      </c>
    </row>
    <row r="251" spans="1:14" x14ac:dyDescent="0.25">
      <c r="A251" s="9" t="s">
        <v>130</v>
      </c>
      <c r="B251" s="9" t="s">
        <v>133</v>
      </c>
      <c r="C251" s="9" t="s">
        <v>42</v>
      </c>
      <c r="D251" s="9" t="s">
        <v>43</v>
      </c>
      <c r="E251" s="10">
        <v>1237.8599999999999</v>
      </c>
      <c r="F251" s="10">
        <v>1231.8423645320197</v>
      </c>
      <c r="G251" s="10">
        <v>6.0176354679801989</v>
      </c>
      <c r="H251" s="10">
        <v>1250.32</v>
      </c>
      <c r="I251" s="10">
        <v>-12.460000000000036</v>
      </c>
      <c r="J251" s="10">
        <v>18100</v>
      </c>
      <c r="K251" s="10">
        <v>18012</v>
      </c>
      <c r="L251" s="10">
        <v>88</v>
      </c>
      <c r="M251" s="10">
        <v>18282.18</v>
      </c>
      <c r="N251" s="10">
        <v>-182.18000000000029</v>
      </c>
    </row>
    <row r="252" spans="1:14" x14ac:dyDescent="0.25">
      <c r="A252" s="9" t="s">
        <v>130</v>
      </c>
      <c r="B252" s="9" t="s">
        <v>44</v>
      </c>
      <c r="C252" s="9" t="s">
        <v>42</v>
      </c>
      <c r="D252" s="9" t="s">
        <v>43</v>
      </c>
      <c r="E252" s="10">
        <v>1397.92</v>
      </c>
      <c r="F252" s="10">
        <v>1391.4228855721392</v>
      </c>
      <c r="G252" s="10">
        <v>6.497114427860879</v>
      </c>
      <c r="H252" s="10">
        <v>1398.38</v>
      </c>
      <c r="I252" s="10">
        <v>-0.46000000000003638</v>
      </c>
      <c r="J252" s="10">
        <v>1508</v>
      </c>
      <c r="K252" s="10">
        <v>1501</v>
      </c>
      <c r="L252" s="10">
        <v>7</v>
      </c>
      <c r="M252" s="10">
        <v>1508.5050000000001</v>
      </c>
      <c r="N252" s="10">
        <v>-0.50500000000010914</v>
      </c>
    </row>
    <row r="253" spans="1:14" x14ac:dyDescent="0.25">
      <c r="A253" s="9" t="s">
        <v>130</v>
      </c>
      <c r="B253" s="9" t="s">
        <v>134</v>
      </c>
      <c r="C253" s="9" t="s">
        <v>42</v>
      </c>
      <c r="D253" s="9" t="s">
        <v>43</v>
      </c>
      <c r="E253" s="10">
        <v>2365.67</v>
      </c>
      <c r="F253" s="10">
        <v>2347.6847290640394</v>
      </c>
      <c r="G253" s="10">
        <v>17.985270935960671</v>
      </c>
      <c r="H253" s="10">
        <v>2382.9</v>
      </c>
      <c r="I253" s="10">
        <v>-17.230000000000018</v>
      </c>
      <c r="J253" s="10">
        <v>18150</v>
      </c>
      <c r="K253" s="10">
        <v>18012</v>
      </c>
      <c r="L253" s="10">
        <v>138</v>
      </c>
      <c r="M253" s="10">
        <v>18282.18</v>
      </c>
      <c r="N253" s="10">
        <v>-132.18000000000029</v>
      </c>
    </row>
    <row r="254" spans="1:14" x14ac:dyDescent="0.25">
      <c r="A254" s="9" t="s">
        <v>130</v>
      </c>
      <c r="B254" s="9" t="s">
        <v>135</v>
      </c>
      <c r="C254" s="9" t="s">
        <v>42</v>
      </c>
      <c r="D254" s="9" t="s">
        <v>43</v>
      </c>
      <c r="E254" s="10">
        <v>3106.86</v>
      </c>
      <c r="F254" s="10">
        <v>3091.7635467980294</v>
      </c>
      <c r="G254" s="10">
        <v>15.096453201970689</v>
      </c>
      <c r="H254" s="10">
        <v>3138.14</v>
      </c>
      <c r="I254" s="10">
        <v>-31.279999999999745</v>
      </c>
      <c r="J254" s="10">
        <v>18100</v>
      </c>
      <c r="K254" s="10">
        <v>18012</v>
      </c>
      <c r="L254" s="10">
        <v>88</v>
      </c>
      <c r="M254" s="10">
        <v>18282.18</v>
      </c>
      <c r="N254" s="10">
        <v>-182.18000000000029</v>
      </c>
    </row>
    <row r="255" spans="1:14" x14ac:dyDescent="0.25">
      <c r="A255" s="9" t="s">
        <v>130</v>
      </c>
      <c r="B255" s="9" t="s">
        <v>84</v>
      </c>
      <c r="C255" s="9" t="s">
        <v>42</v>
      </c>
      <c r="D255" s="9" t="s">
        <v>43</v>
      </c>
      <c r="E255" s="10">
        <v>7370.83</v>
      </c>
      <c r="F255" s="10">
        <v>7318.8137254901958</v>
      </c>
      <c r="G255" s="10">
        <v>52.016274509804134</v>
      </c>
      <c r="H255" s="10">
        <v>7465.19</v>
      </c>
      <c r="I255" s="10">
        <v>-94.359999999999673</v>
      </c>
      <c r="J255" s="10">
        <v>18140</v>
      </c>
      <c r="K255" s="10">
        <v>18012</v>
      </c>
      <c r="L255" s="10">
        <v>128</v>
      </c>
      <c r="M255" s="10">
        <v>18372.240000000002</v>
      </c>
      <c r="N255" s="10">
        <v>-232.2400000000016</v>
      </c>
    </row>
    <row r="256" spans="1:14" x14ac:dyDescent="0.25">
      <c r="A256" s="9" t="s">
        <v>130</v>
      </c>
      <c r="B256" s="9" t="s">
        <v>136</v>
      </c>
      <c r="C256" s="9" t="s">
        <v>42</v>
      </c>
      <c r="D256" s="9" t="s">
        <v>43</v>
      </c>
      <c r="E256" s="10">
        <v>9759.7800000000007</v>
      </c>
      <c r="F256" s="10">
        <v>9725.763546798029</v>
      </c>
      <c r="G256" s="10">
        <v>34.016453201971672</v>
      </c>
      <c r="H256" s="10">
        <v>9871.65</v>
      </c>
      <c r="I256" s="10">
        <v>-111.86999999999898</v>
      </c>
      <c r="J256" s="10">
        <v>18075</v>
      </c>
      <c r="K256" s="10">
        <v>18012</v>
      </c>
      <c r="L256" s="10">
        <v>63</v>
      </c>
      <c r="M256" s="10">
        <v>18282.18</v>
      </c>
      <c r="N256" s="10">
        <v>-207.18000000000029</v>
      </c>
    </row>
    <row r="257" spans="1:14" x14ac:dyDescent="0.25">
      <c r="A257" s="9" t="s">
        <v>130</v>
      </c>
      <c r="B257" s="9" t="s">
        <v>137</v>
      </c>
      <c r="C257" s="9" t="s">
        <v>42</v>
      </c>
      <c r="D257" s="9" t="s">
        <v>43</v>
      </c>
      <c r="E257" s="10">
        <v>11382.28</v>
      </c>
      <c r="F257" s="10">
        <v>11137.418719211822</v>
      </c>
      <c r="G257" s="10">
        <v>244.86128078817819</v>
      </c>
      <c r="H257" s="10">
        <v>11304.48</v>
      </c>
      <c r="I257" s="10">
        <v>77.800000000001091</v>
      </c>
      <c r="J257" s="10">
        <v>1534</v>
      </c>
      <c r="K257" s="10">
        <v>1501</v>
      </c>
      <c r="L257" s="10">
        <v>33</v>
      </c>
      <c r="M257" s="10">
        <v>1523.5150000000001</v>
      </c>
      <c r="N257" s="10">
        <v>10.4849999999999</v>
      </c>
    </row>
    <row r="258" spans="1:14" x14ac:dyDescent="0.25">
      <c r="A258" s="9" t="s">
        <v>130</v>
      </c>
      <c r="B258" s="9" t="s">
        <v>50</v>
      </c>
      <c r="C258" s="9" t="s">
        <v>42</v>
      </c>
      <c r="D258" s="9" t="s">
        <v>43</v>
      </c>
      <c r="E258" s="10">
        <v>24715.599999999999</v>
      </c>
      <c r="F258" s="10">
        <v>24460.298507462685</v>
      </c>
      <c r="G258" s="10">
        <v>255.30149253731361</v>
      </c>
      <c r="H258" s="10">
        <v>24582.6</v>
      </c>
      <c r="I258" s="10">
        <v>133</v>
      </c>
      <c r="J258" s="10">
        <v>18200</v>
      </c>
      <c r="K258" s="10">
        <v>18012</v>
      </c>
      <c r="L258" s="10">
        <v>188</v>
      </c>
      <c r="M258" s="10">
        <v>18102.060000000001</v>
      </c>
      <c r="N258" s="10">
        <v>97.93999999999869</v>
      </c>
    </row>
    <row r="259" spans="1:14" x14ac:dyDescent="0.25">
      <c r="A259" s="9" t="s">
        <v>130</v>
      </c>
      <c r="B259" s="9" t="s">
        <v>103</v>
      </c>
      <c r="C259" s="9" t="s">
        <v>42</v>
      </c>
      <c r="D259" s="9" t="s">
        <v>43</v>
      </c>
      <c r="E259" s="10">
        <v>86962.58</v>
      </c>
      <c r="F259" s="10">
        <v>86158.960396039605</v>
      </c>
      <c r="G259" s="10">
        <v>803.61960396039649</v>
      </c>
      <c r="H259" s="10">
        <v>87020.55</v>
      </c>
      <c r="I259" s="10">
        <v>-57.970000000001164</v>
      </c>
      <c r="J259" s="10">
        <v>18180</v>
      </c>
      <c r="K259" s="10">
        <v>18012</v>
      </c>
      <c r="L259" s="10">
        <v>168</v>
      </c>
      <c r="M259" s="10">
        <v>18192.12</v>
      </c>
      <c r="N259" s="10">
        <v>-12.119999999998981</v>
      </c>
    </row>
    <row r="260" spans="1:14" x14ac:dyDescent="0.25">
      <c r="A260" s="9" t="s">
        <v>130</v>
      </c>
      <c r="B260" s="9" t="s">
        <v>138</v>
      </c>
      <c r="C260" s="9" t="s">
        <v>42</v>
      </c>
      <c r="D260" s="9" t="s">
        <v>53</v>
      </c>
      <c r="E260" s="10">
        <v>58734.63</v>
      </c>
      <c r="F260" s="10">
        <v>57371.720430107525</v>
      </c>
      <c r="G260" s="10">
        <v>1362.9095698924721</v>
      </c>
      <c r="H260" s="10">
        <v>58691.27</v>
      </c>
      <c r="I260" s="10">
        <v>43.360000000000582</v>
      </c>
      <c r="J260" s="10">
        <v>13830</v>
      </c>
      <c r="K260" s="10">
        <v>13509</v>
      </c>
      <c r="L260" s="10">
        <v>321</v>
      </c>
      <c r="M260" s="10">
        <v>13819.707</v>
      </c>
      <c r="N260" s="10">
        <v>10.292999999999665</v>
      </c>
    </row>
    <row r="261" spans="1:14" x14ac:dyDescent="0.25">
      <c r="A261" s="9" t="s">
        <v>130</v>
      </c>
      <c r="B261" s="9" t="s">
        <v>54</v>
      </c>
      <c r="C261" s="9" t="s">
        <v>42</v>
      </c>
      <c r="D261" s="9" t="s">
        <v>55</v>
      </c>
      <c r="E261" s="10">
        <v>909.43</v>
      </c>
      <c r="F261" s="10">
        <v>891.5980392156863</v>
      </c>
      <c r="G261" s="10">
        <v>17.831960784313651</v>
      </c>
      <c r="H261" s="10">
        <v>909.43</v>
      </c>
      <c r="I261" s="10">
        <v>0</v>
      </c>
      <c r="J261" s="10">
        <v>165.35</v>
      </c>
      <c r="K261" s="10">
        <v>162.10784313725489</v>
      </c>
      <c r="L261" s="10">
        <v>3.2421568627451052</v>
      </c>
      <c r="M261" s="10">
        <v>165.35</v>
      </c>
      <c r="N261" s="10">
        <v>0</v>
      </c>
    </row>
    <row r="262" spans="1:14" x14ac:dyDescent="0.25">
      <c r="A262" s="9" t="s">
        <v>139</v>
      </c>
      <c r="B262" s="9" t="s">
        <v>25</v>
      </c>
      <c r="C262" s="9" t="s">
        <v>26</v>
      </c>
      <c r="D262" s="9" t="s">
        <v>27</v>
      </c>
      <c r="E262" s="10">
        <v>65940.820000000007</v>
      </c>
      <c r="F262" s="10">
        <v>0</v>
      </c>
      <c r="G262" s="10">
        <v>65940.820000000007</v>
      </c>
      <c r="H262" s="10">
        <v>0</v>
      </c>
      <c r="I262" s="10">
        <v>65940.820000000007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</row>
    <row r="263" spans="1:14" x14ac:dyDescent="0.25">
      <c r="A263" s="9" t="s">
        <v>139</v>
      </c>
      <c r="B263" s="9" t="s">
        <v>28</v>
      </c>
      <c r="C263" s="9" t="s">
        <v>29</v>
      </c>
      <c r="D263" s="9" t="s">
        <v>27</v>
      </c>
      <c r="E263" s="10">
        <v>33.18</v>
      </c>
      <c r="F263" s="10">
        <v>0</v>
      </c>
      <c r="G263" s="10">
        <v>33.18</v>
      </c>
      <c r="H263" s="10">
        <v>34.04</v>
      </c>
      <c r="I263" s="10">
        <v>-0.85999999999999943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</row>
    <row r="264" spans="1:14" x14ac:dyDescent="0.25">
      <c r="A264" s="9" t="s">
        <v>139</v>
      </c>
      <c r="B264" s="9" t="s">
        <v>30</v>
      </c>
      <c r="C264" s="9" t="s">
        <v>29</v>
      </c>
      <c r="D264" s="9" t="s">
        <v>27</v>
      </c>
      <c r="E264" s="10">
        <v>774.09</v>
      </c>
      <c r="F264" s="10">
        <v>0</v>
      </c>
      <c r="G264" s="10">
        <v>774.09</v>
      </c>
      <c r="H264" s="10">
        <v>794.33</v>
      </c>
      <c r="I264" s="10">
        <v>-20.240000000000009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</row>
    <row r="265" spans="1:14" x14ac:dyDescent="0.25">
      <c r="A265" s="9" t="s">
        <v>139</v>
      </c>
      <c r="B265" s="9" t="s">
        <v>31</v>
      </c>
      <c r="C265" s="9" t="s">
        <v>29</v>
      </c>
      <c r="D265" s="9" t="s">
        <v>27</v>
      </c>
      <c r="E265" s="10">
        <v>5197.4399999999996</v>
      </c>
      <c r="F265" s="10">
        <v>0</v>
      </c>
      <c r="G265" s="10">
        <v>5197.4399999999996</v>
      </c>
      <c r="H265" s="10">
        <v>5333.34</v>
      </c>
      <c r="I265" s="10">
        <v>-135.90000000000055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</row>
    <row r="266" spans="1:14" x14ac:dyDescent="0.25">
      <c r="A266" s="9" t="s">
        <v>139</v>
      </c>
      <c r="B266" s="9" t="s">
        <v>32</v>
      </c>
      <c r="C266" s="9" t="s">
        <v>33</v>
      </c>
      <c r="D266" s="9" t="s">
        <v>27</v>
      </c>
      <c r="E266" s="10">
        <v>7871.93</v>
      </c>
      <c r="F266" s="10">
        <v>0</v>
      </c>
      <c r="G266" s="10">
        <v>7871.93</v>
      </c>
      <c r="H266" s="10">
        <v>10799.96</v>
      </c>
      <c r="I266" s="10">
        <v>-2928.0299999999988</v>
      </c>
      <c r="J266" s="10">
        <v>22.32</v>
      </c>
      <c r="K266" s="10">
        <v>0</v>
      </c>
      <c r="L266" s="10">
        <v>22.32</v>
      </c>
      <c r="M266" s="10">
        <v>30.622</v>
      </c>
      <c r="N266" s="10">
        <v>-8.3019999999999996</v>
      </c>
    </row>
    <row r="267" spans="1:14" x14ac:dyDescent="0.25">
      <c r="A267" s="9" t="s">
        <v>139</v>
      </c>
      <c r="B267" s="9" t="s">
        <v>34</v>
      </c>
      <c r="C267" s="9" t="s">
        <v>33</v>
      </c>
      <c r="D267" s="9" t="s">
        <v>27</v>
      </c>
      <c r="E267" s="10">
        <v>27060.12</v>
      </c>
      <c r="F267" s="10">
        <v>0</v>
      </c>
      <c r="G267" s="10">
        <v>27060.12</v>
      </c>
      <c r="H267" s="10">
        <v>37125.31</v>
      </c>
      <c r="I267" s="10">
        <v>-10065.189999999999</v>
      </c>
      <c r="J267" s="10">
        <v>22.32</v>
      </c>
      <c r="K267" s="10">
        <v>0</v>
      </c>
      <c r="L267" s="10">
        <v>22.32</v>
      </c>
      <c r="M267" s="10">
        <v>30.622</v>
      </c>
      <c r="N267" s="10">
        <v>-8.3019999999999996</v>
      </c>
    </row>
    <row r="268" spans="1:14" x14ac:dyDescent="0.25">
      <c r="A268" s="9" t="s">
        <v>139</v>
      </c>
      <c r="B268" s="9" t="s">
        <v>35</v>
      </c>
      <c r="C268" s="9" t="s">
        <v>33</v>
      </c>
      <c r="D268" s="9" t="s">
        <v>27</v>
      </c>
      <c r="E268" s="10">
        <v>28621.51</v>
      </c>
      <c r="F268" s="10">
        <v>0</v>
      </c>
      <c r="G268" s="10">
        <v>28621.51</v>
      </c>
      <c r="H268" s="10">
        <v>40165.79</v>
      </c>
      <c r="I268" s="10">
        <v>-11544.280000000002</v>
      </c>
      <c r="J268" s="10">
        <v>458.22</v>
      </c>
      <c r="K268" s="10">
        <v>0</v>
      </c>
      <c r="L268" s="10">
        <v>458.22</v>
      </c>
      <c r="M268" s="10">
        <v>643.03899999999999</v>
      </c>
      <c r="N268" s="10">
        <v>-184.81899999999996</v>
      </c>
    </row>
    <row r="269" spans="1:14" x14ac:dyDescent="0.25">
      <c r="A269" s="9" t="s">
        <v>139</v>
      </c>
      <c r="B269" s="9" t="s">
        <v>36</v>
      </c>
      <c r="C269" s="9" t="s">
        <v>29</v>
      </c>
      <c r="D269" s="9" t="s">
        <v>27</v>
      </c>
      <c r="E269" s="10">
        <v>58230.32</v>
      </c>
      <c r="F269" s="10">
        <v>0</v>
      </c>
      <c r="G269" s="10">
        <v>58230.32</v>
      </c>
      <c r="H269" s="10">
        <v>59752.88</v>
      </c>
      <c r="I269" s="10">
        <v>-1522.5599999999977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</row>
    <row r="270" spans="1:14" x14ac:dyDescent="0.25">
      <c r="A270" s="9" t="s">
        <v>139</v>
      </c>
      <c r="B270" s="9" t="s">
        <v>37</v>
      </c>
      <c r="C270" s="9" t="s">
        <v>29</v>
      </c>
      <c r="D270" s="9" t="s">
        <v>27</v>
      </c>
      <c r="E270" s="10">
        <v>134658.01999999999</v>
      </c>
      <c r="F270" s="10">
        <v>0</v>
      </c>
      <c r="G270" s="10">
        <v>134658.01999999999</v>
      </c>
      <c r="H270" s="10">
        <v>138178.94</v>
      </c>
      <c r="I270" s="10">
        <v>-3520.9200000000128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</row>
    <row r="271" spans="1:14" x14ac:dyDescent="0.25">
      <c r="A271" s="9" t="s">
        <v>139</v>
      </c>
      <c r="B271" s="9" t="s">
        <v>140</v>
      </c>
      <c r="C271" s="9" t="s">
        <v>39</v>
      </c>
      <c r="D271" s="9" t="s">
        <v>40</v>
      </c>
      <c r="E271" s="10">
        <v>-2818713.8</v>
      </c>
      <c r="F271" s="10">
        <v>0</v>
      </c>
      <c r="G271" s="10">
        <v>-2818713.8</v>
      </c>
      <c r="H271" s="10">
        <v>-2818713.82</v>
      </c>
      <c r="I271" s="10">
        <v>2.0000000018626451E-2</v>
      </c>
      <c r="J271" s="10">
        <v>-35214</v>
      </c>
      <c r="K271" s="10">
        <v>0</v>
      </c>
      <c r="L271" s="10">
        <v>-35214</v>
      </c>
      <c r="M271" s="10">
        <v>-35214</v>
      </c>
      <c r="N271" s="10">
        <v>0</v>
      </c>
    </row>
    <row r="272" spans="1:14" x14ac:dyDescent="0.25">
      <c r="A272" s="9" t="s">
        <v>139</v>
      </c>
      <c r="B272" s="9" t="s">
        <v>92</v>
      </c>
      <c r="C272" s="9" t="s">
        <v>42</v>
      </c>
      <c r="D272" s="9" t="s">
        <v>43</v>
      </c>
      <c r="E272" s="10">
        <v>102.6</v>
      </c>
      <c r="F272" s="10">
        <v>0</v>
      </c>
      <c r="G272" s="10">
        <v>102.6</v>
      </c>
      <c r="H272" s="10">
        <v>0</v>
      </c>
      <c r="I272" s="10">
        <v>102.6</v>
      </c>
      <c r="J272" s="10">
        <v>1350</v>
      </c>
      <c r="K272" s="10">
        <v>0</v>
      </c>
      <c r="L272" s="10">
        <v>1350</v>
      </c>
      <c r="M272" s="10">
        <v>0</v>
      </c>
      <c r="N272" s="10">
        <v>1350</v>
      </c>
    </row>
    <row r="273" spans="1:14" x14ac:dyDescent="0.25">
      <c r="A273" s="9" t="s">
        <v>139</v>
      </c>
      <c r="B273" s="9" t="s">
        <v>141</v>
      </c>
      <c r="C273" s="9" t="s">
        <v>42</v>
      </c>
      <c r="D273" s="9" t="s">
        <v>43</v>
      </c>
      <c r="E273" s="10">
        <v>3168.67</v>
      </c>
      <c r="F273" s="10">
        <v>3134.0495049504952</v>
      </c>
      <c r="G273" s="10">
        <v>34.620495049504825</v>
      </c>
      <c r="H273" s="10">
        <v>3165.39</v>
      </c>
      <c r="I273" s="10">
        <v>3.2800000000002001</v>
      </c>
      <c r="J273" s="10">
        <v>35603</v>
      </c>
      <c r="K273" s="10">
        <v>35214</v>
      </c>
      <c r="L273" s="10">
        <v>389</v>
      </c>
      <c r="M273" s="10">
        <v>35566.14</v>
      </c>
      <c r="N273" s="10">
        <v>36.860000000000582</v>
      </c>
    </row>
    <row r="274" spans="1:14" x14ac:dyDescent="0.25">
      <c r="A274" s="9" t="s">
        <v>139</v>
      </c>
      <c r="B274" s="9" t="s">
        <v>142</v>
      </c>
      <c r="C274" s="9" t="s">
        <v>42</v>
      </c>
      <c r="D274" s="9" t="s">
        <v>43</v>
      </c>
      <c r="E274" s="10">
        <v>14803.02</v>
      </c>
      <c r="F274" s="10">
        <v>14449.714285714286</v>
      </c>
      <c r="G274" s="10">
        <v>353.3057142857142</v>
      </c>
      <c r="H274" s="10">
        <v>14666.46</v>
      </c>
      <c r="I274" s="10">
        <v>136.56000000000131</v>
      </c>
      <c r="J274" s="10">
        <v>216450</v>
      </c>
      <c r="K274" s="10">
        <v>211284</v>
      </c>
      <c r="L274" s="10">
        <v>5166</v>
      </c>
      <c r="M274" s="10">
        <v>214453.26</v>
      </c>
      <c r="N274" s="10">
        <v>1996.7399999999907</v>
      </c>
    </row>
    <row r="275" spans="1:14" x14ac:dyDescent="0.25">
      <c r="A275" s="9" t="s">
        <v>139</v>
      </c>
      <c r="B275" s="9" t="s">
        <v>94</v>
      </c>
      <c r="C275" s="9" t="s">
        <v>42</v>
      </c>
      <c r="D275" s="9" t="s">
        <v>43</v>
      </c>
      <c r="E275" s="10">
        <v>20782.27</v>
      </c>
      <c r="F275" s="10">
        <v>20705.830845771143</v>
      </c>
      <c r="G275" s="10">
        <v>76.43915422885766</v>
      </c>
      <c r="H275" s="10">
        <v>20809.36</v>
      </c>
      <c r="I275" s="10">
        <v>-27.090000000000146</v>
      </c>
      <c r="J275" s="10">
        <v>35344</v>
      </c>
      <c r="K275" s="10">
        <v>35214</v>
      </c>
      <c r="L275" s="10">
        <v>130</v>
      </c>
      <c r="M275" s="10">
        <v>35390.07</v>
      </c>
      <c r="N275" s="10">
        <v>-46.069999999999709</v>
      </c>
    </row>
    <row r="276" spans="1:14" x14ac:dyDescent="0.25">
      <c r="A276" s="9" t="s">
        <v>139</v>
      </c>
      <c r="B276" s="9" t="s">
        <v>143</v>
      </c>
      <c r="C276" s="9" t="s">
        <v>42</v>
      </c>
      <c r="D276" s="9" t="s">
        <v>43</v>
      </c>
      <c r="E276" s="10">
        <v>27482.19</v>
      </c>
      <c r="F276" s="10">
        <v>27538.758620689656</v>
      </c>
      <c r="G276" s="10">
        <v>-56.568620689657109</v>
      </c>
      <c r="H276" s="10">
        <v>27951.84</v>
      </c>
      <c r="I276" s="10">
        <v>-469.65000000000146</v>
      </c>
      <c r="J276" s="10">
        <v>210850</v>
      </c>
      <c r="K276" s="10">
        <v>211284</v>
      </c>
      <c r="L276" s="10">
        <v>-434</v>
      </c>
      <c r="M276" s="10">
        <v>214453.26</v>
      </c>
      <c r="N276" s="10">
        <v>-3603.2600000000093</v>
      </c>
    </row>
    <row r="277" spans="1:14" x14ac:dyDescent="0.25">
      <c r="A277" s="9" t="s">
        <v>139</v>
      </c>
      <c r="B277" s="9" t="s">
        <v>144</v>
      </c>
      <c r="C277" s="9" t="s">
        <v>42</v>
      </c>
      <c r="D277" s="9" t="s">
        <v>43</v>
      </c>
      <c r="E277" s="10">
        <v>38533.730000000003</v>
      </c>
      <c r="F277" s="10">
        <v>38394.532019704428</v>
      </c>
      <c r="G277" s="10">
        <v>139.19798029557569</v>
      </c>
      <c r="H277" s="10">
        <v>38970.449999999997</v>
      </c>
      <c r="I277" s="10">
        <v>-436.71999999999389</v>
      </c>
      <c r="J277" s="10">
        <v>212050</v>
      </c>
      <c r="K277" s="10">
        <v>211284</v>
      </c>
      <c r="L277" s="10">
        <v>766</v>
      </c>
      <c r="M277" s="10">
        <v>214453.26</v>
      </c>
      <c r="N277" s="10">
        <v>-2403.2600000000093</v>
      </c>
    </row>
    <row r="278" spans="1:14" x14ac:dyDescent="0.25">
      <c r="A278" s="9" t="s">
        <v>139</v>
      </c>
      <c r="B278" s="9" t="s">
        <v>84</v>
      </c>
      <c r="C278" s="9" t="s">
        <v>42</v>
      </c>
      <c r="D278" s="9" t="s">
        <v>43</v>
      </c>
      <c r="E278" s="10">
        <v>85669.81</v>
      </c>
      <c r="F278" s="10">
        <v>85851.029411764699</v>
      </c>
      <c r="G278" s="10">
        <v>-181.21941176470136</v>
      </c>
      <c r="H278" s="10">
        <v>87568.05</v>
      </c>
      <c r="I278" s="10">
        <v>-1898.2400000000052</v>
      </c>
      <c r="J278" s="10">
        <v>210838</v>
      </c>
      <c r="K278" s="10">
        <v>211284</v>
      </c>
      <c r="L278" s="10">
        <v>-446</v>
      </c>
      <c r="M278" s="10">
        <v>215509.68</v>
      </c>
      <c r="N278" s="10">
        <v>-4671.679999999993</v>
      </c>
    </row>
    <row r="279" spans="1:14" x14ac:dyDescent="0.25">
      <c r="A279" s="9" t="s">
        <v>139</v>
      </c>
      <c r="B279" s="9" t="s">
        <v>136</v>
      </c>
      <c r="C279" s="9" t="s">
        <v>42</v>
      </c>
      <c r="D279" s="9" t="s">
        <v>43</v>
      </c>
      <c r="E279" s="10">
        <v>114144.84</v>
      </c>
      <c r="F279" s="10">
        <v>114084.90640394088</v>
      </c>
      <c r="G279" s="10">
        <v>59.93359605911246</v>
      </c>
      <c r="H279" s="10">
        <v>115796.18</v>
      </c>
      <c r="I279" s="10">
        <v>-1651.3399999999965</v>
      </c>
      <c r="J279" s="10">
        <v>211395</v>
      </c>
      <c r="K279" s="10">
        <v>211284</v>
      </c>
      <c r="L279" s="10">
        <v>111</v>
      </c>
      <c r="M279" s="10">
        <v>214453.26</v>
      </c>
      <c r="N279" s="10">
        <v>-3058.2600000000093</v>
      </c>
    </row>
    <row r="280" spans="1:14" x14ac:dyDescent="0.25">
      <c r="A280" s="9" t="s">
        <v>139</v>
      </c>
      <c r="B280" s="9" t="s">
        <v>145</v>
      </c>
      <c r="C280" s="9" t="s">
        <v>42</v>
      </c>
      <c r="D280" s="9" t="s">
        <v>43</v>
      </c>
      <c r="E280" s="10">
        <v>149670.74</v>
      </c>
      <c r="F280" s="10">
        <v>148603.08374384238</v>
      </c>
      <c r="G280" s="10">
        <v>1067.6562561576138</v>
      </c>
      <c r="H280" s="10">
        <v>150832.13</v>
      </c>
      <c r="I280" s="10">
        <v>-1161.390000000014</v>
      </c>
      <c r="J280" s="10">
        <v>35467</v>
      </c>
      <c r="K280" s="10">
        <v>35214</v>
      </c>
      <c r="L280" s="10">
        <v>253</v>
      </c>
      <c r="M280" s="10">
        <v>35742.21</v>
      </c>
      <c r="N280" s="10">
        <v>-275.20999999999913</v>
      </c>
    </row>
    <row r="281" spans="1:14" x14ac:dyDescent="0.25">
      <c r="A281" s="9" t="s">
        <v>139</v>
      </c>
      <c r="B281" s="9" t="s">
        <v>50</v>
      </c>
      <c r="C281" s="9" t="s">
        <v>42</v>
      </c>
      <c r="D281" s="9" t="s">
        <v>43</v>
      </c>
      <c r="E281" s="10">
        <v>288803.14</v>
      </c>
      <c r="F281" s="10">
        <v>286923.67164179101</v>
      </c>
      <c r="G281" s="10">
        <v>1879.4683582090074</v>
      </c>
      <c r="H281" s="10">
        <v>288358.28999999998</v>
      </c>
      <c r="I281" s="10">
        <v>444.85000000003492</v>
      </c>
      <c r="J281" s="10">
        <v>212668</v>
      </c>
      <c r="K281" s="10">
        <v>211284</v>
      </c>
      <c r="L281" s="10">
        <v>1384</v>
      </c>
      <c r="M281" s="10">
        <v>212340.42</v>
      </c>
      <c r="N281" s="10">
        <v>327.57999999998719</v>
      </c>
    </row>
    <row r="282" spans="1:14" x14ac:dyDescent="0.25">
      <c r="A282" s="9" t="s">
        <v>139</v>
      </c>
      <c r="B282" s="9" t="s">
        <v>103</v>
      </c>
      <c r="C282" s="9" t="s">
        <v>42</v>
      </c>
      <c r="D282" s="9" t="s">
        <v>43</v>
      </c>
      <c r="E282" s="10">
        <v>1008555.41</v>
      </c>
      <c r="F282" s="10">
        <v>1010660.1089108911</v>
      </c>
      <c r="G282" s="10">
        <v>-2104.6989108910784</v>
      </c>
      <c r="H282" s="10">
        <v>1020766.71</v>
      </c>
      <c r="I282" s="10">
        <v>-12211.29999999993</v>
      </c>
      <c r="J282" s="10">
        <v>210844</v>
      </c>
      <c r="K282" s="10">
        <v>211284</v>
      </c>
      <c r="L282" s="10">
        <v>-440</v>
      </c>
      <c r="M282" s="10">
        <v>213396.84</v>
      </c>
      <c r="N282" s="10">
        <v>-2552.8399999999965</v>
      </c>
    </row>
    <row r="283" spans="1:14" x14ac:dyDescent="0.25">
      <c r="A283" s="9" t="s">
        <v>139</v>
      </c>
      <c r="B283" s="9" t="s">
        <v>146</v>
      </c>
      <c r="C283" s="9" t="s">
        <v>42</v>
      </c>
      <c r="D283" s="9" t="s">
        <v>53</v>
      </c>
      <c r="E283" s="10">
        <v>727942.22</v>
      </c>
      <c r="F283" s="10">
        <v>730182.45356793748</v>
      </c>
      <c r="G283" s="10">
        <v>-2240.2335679375101</v>
      </c>
      <c r="H283" s="10">
        <v>746976.65</v>
      </c>
      <c r="I283" s="10">
        <v>-19034.430000000051</v>
      </c>
      <c r="J283" s="10">
        <v>157977</v>
      </c>
      <c r="K283" s="10">
        <v>158463</v>
      </c>
      <c r="L283" s="10">
        <v>-486</v>
      </c>
      <c r="M283" s="10">
        <v>162107.649</v>
      </c>
      <c r="N283" s="10">
        <v>-4130.6490000000049</v>
      </c>
    </row>
    <row r="284" spans="1:14" x14ac:dyDescent="0.25">
      <c r="A284" s="9" t="s">
        <v>139</v>
      </c>
      <c r="B284" s="9" t="s">
        <v>54</v>
      </c>
      <c r="C284" s="9" t="s">
        <v>42</v>
      </c>
      <c r="D284" s="9" t="s">
        <v>55</v>
      </c>
      <c r="E284" s="10">
        <v>10667.73</v>
      </c>
      <c r="F284" s="10">
        <v>10458.558823529413</v>
      </c>
      <c r="G284" s="10">
        <v>209.17117647058694</v>
      </c>
      <c r="H284" s="10">
        <v>10667.73</v>
      </c>
      <c r="I284" s="10">
        <v>0</v>
      </c>
      <c r="J284" s="10">
        <v>1939.588</v>
      </c>
      <c r="K284" s="10">
        <v>1901.5558823529414</v>
      </c>
      <c r="L284" s="10">
        <v>38.032117647058612</v>
      </c>
      <c r="M284" s="10">
        <v>1939.587</v>
      </c>
      <c r="N284" s="10">
        <v>9.9999999997635314E-4</v>
      </c>
    </row>
    <row r="285" spans="1:14" x14ac:dyDescent="0.25">
      <c r="A285" s="9" t="s">
        <v>147</v>
      </c>
      <c r="B285" s="9" t="s">
        <v>25</v>
      </c>
      <c r="C285" s="9" t="s">
        <v>26</v>
      </c>
      <c r="D285" s="9" t="s">
        <v>27</v>
      </c>
      <c r="E285" s="10">
        <v>157.57</v>
      </c>
      <c r="F285" s="10">
        <v>0</v>
      </c>
      <c r="G285" s="10">
        <v>157.57</v>
      </c>
      <c r="H285" s="10">
        <v>0</v>
      </c>
      <c r="I285" s="10">
        <v>157.57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</row>
    <row r="286" spans="1:14" x14ac:dyDescent="0.25">
      <c r="A286" s="9" t="s">
        <v>147</v>
      </c>
      <c r="B286" s="9" t="s">
        <v>28</v>
      </c>
      <c r="C286" s="9" t="s">
        <v>29</v>
      </c>
      <c r="D286" s="9" t="s">
        <v>27</v>
      </c>
      <c r="E286" s="10">
        <v>2.56</v>
      </c>
      <c r="F286" s="10">
        <v>0</v>
      </c>
      <c r="G286" s="10">
        <v>2.56</v>
      </c>
      <c r="H286" s="10">
        <v>2.61</v>
      </c>
      <c r="I286" s="10">
        <v>-4.9999999999999822E-2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</row>
    <row r="287" spans="1:14" x14ac:dyDescent="0.25">
      <c r="A287" s="9" t="s">
        <v>147</v>
      </c>
      <c r="B287" s="9" t="s">
        <v>30</v>
      </c>
      <c r="C287" s="9" t="s">
        <v>29</v>
      </c>
      <c r="D287" s="9" t="s">
        <v>27</v>
      </c>
      <c r="E287" s="10">
        <v>59.62</v>
      </c>
      <c r="F287" s="10">
        <v>0</v>
      </c>
      <c r="G287" s="10">
        <v>59.62</v>
      </c>
      <c r="H287" s="10">
        <v>60.99</v>
      </c>
      <c r="I287" s="10">
        <v>-1.3700000000000045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</row>
    <row r="288" spans="1:14" x14ac:dyDescent="0.25">
      <c r="A288" s="9" t="s">
        <v>147</v>
      </c>
      <c r="B288" s="9" t="s">
        <v>31</v>
      </c>
      <c r="C288" s="9" t="s">
        <v>29</v>
      </c>
      <c r="D288" s="9" t="s">
        <v>27</v>
      </c>
      <c r="E288" s="10">
        <v>400.33</v>
      </c>
      <c r="F288" s="10">
        <v>0</v>
      </c>
      <c r="G288" s="10">
        <v>400.33</v>
      </c>
      <c r="H288" s="10">
        <v>409.53</v>
      </c>
      <c r="I288" s="10">
        <v>-9.1999999999999886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</row>
    <row r="289" spans="1:14" x14ac:dyDescent="0.25">
      <c r="A289" s="9" t="s">
        <v>147</v>
      </c>
      <c r="B289" s="9" t="s">
        <v>32</v>
      </c>
      <c r="C289" s="9" t="s">
        <v>33</v>
      </c>
      <c r="D289" s="9" t="s">
        <v>27</v>
      </c>
      <c r="E289" s="10">
        <v>765.33</v>
      </c>
      <c r="F289" s="10">
        <v>0</v>
      </c>
      <c r="G289" s="10">
        <v>765.33</v>
      </c>
      <c r="H289" s="10">
        <v>662.27</v>
      </c>
      <c r="I289" s="10">
        <v>103.06000000000006</v>
      </c>
      <c r="J289" s="10">
        <v>2.17</v>
      </c>
      <c r="K289" s="10">
        <v>0</v>
      </c>
      <c r="L289" s="10">
        <v>2.17</v>
      </c>
      <c r="M289" s="10">
        <v>1.8779999999999999</v>
      </c>
      <c r="N289" s="10">
        <v>0.29200000000000004</v>
      </c>
    </row>
    <row r="290" spans="1:14" x14ac:dyDescent="0.25">
      <c r="A290" s="9" t="s">
        <v>147</v>
      </c>
      <c r="B290" s="9" t="s">
        <v>34</v>
      </c>
      <c r="C290" s="9" t="s">
        <v>33</v>
      </c>
      <c r="D290" s="9" t="s">
        <v>27</v>
      </c>
      <c r="E290" s="10">
        <v>2630.84</v>
      </c>
      <c r="F290" s="10">
        <v>0</v>
      </c>
      <c r="G290" s="10">
        <v>2630.84</v>
      </c>
      <c r="H290" s="10">
        <v>2276.58</v>
      </c>
      <c r="I290" s="10">
        <v>354.26000000000022</v>
      </c>
      <c r="J290" s="10">
        <v>2.17</v>
      </c>
      <c r="K290" s="10">
        <v>0</v>
      </c>
      <c r="L290" s="10">
        <v>2.17</v>
      </c>
      <c r="M290" s="10">
        <v>1.8779999999999999</v>
      </c>
      <c r="N290" s="10">
        <v>0.29200000000000004</v>
      </c>
    </row>
    <row r="291" spans="1:14" x14ac:dyDescent="0.25">
      <c r="A291" s="9" t="s">
        <v>147</v>
      </c>
      <c r="B291" s="9" t="s">
        <v>35</v>
      </c>
      <c r="C291" s="9" t="s">
        <v>33</v>
      </c>
      <c r="D291" s="9" t="s">
        <v>27</v>
      </c>
      <c r="E291" s="10">
        <v>2846.41</v>
      </c>
      <c r="F291" s="10">
        <v>0</v>
      </c>
      <c r="G291" s="10">
        <v>2846.41</v>
      </c>
      <c r="H291" s="10">
        <v>2463.1</v>
      </c>
      <c r="I291" s="10">
        <v>383.30999999999995</v>
      </c>
      <c r="J291" s="10">
        <v>45.57</v>
      </c>
      <c r="K291" s="10">
        <v>0</v>
      </c>
      <c r="L291" s="10">
        <v>45.57</v>
      </c>
      <c r="M291" s="10">
        <v>39.433</v>
      </c>
      <c r="N291" s="10">
        <v>6.1370000000000005</v>
      </c>
    </row>
    <row r="292" spans="1:14" x14ac:dyDescent="0.25">
      <c r="A292" s="9" t="s">
        <v>147</v>
      </c>
      <c r="B292" s="9" t="s">
        <v>36</v>
      </c>
      <c r="C292" s="9" t="s">
        <v>29</v>
      </c>
      <c r="D292" s="9" t="s">
        <v>27</v>
      </c>
      <c r="E292" s="10">
        <v>4485.12</v>
      </c>
      <c r="F292" s="10">
        <v>0</v>
      </c>
      <c r="G292" s="10">
        <v>4485.12</v>
      </c>
      <c r="H292" s="10">
        <v>4588.28</v>
      </c>
      <c r="I292" s="10">
        <v>-103.15999999999985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</row>
    <row r="293" spans="1:14" x14ac:dyDescent="0.25">
      <c r="A293" s="9" t="s">
        <v>147</v>
      </c>
      <c r="B293" s="9" t="s">
        <v>37</v>
      </c>
      <c r="C293" s="9" t="s">
        <v>29</v>
      </c>
      <c r="D293" s="9" t="s">
        <v>27</v>
      </c>
      <c r="E293" s="10">
        <v>10371.879999999999</v>
      </c>
      <c r="F293" s="10">
        <v>0</v>
      </c>
      <c r="G293" s="10">
        <v>10371.879999999999</v>
      </c>
      <c r="H293" s="10">
        <v>10610.43</v>
      </c>
      <c r="I293" s="10">
        <v>-238.55000000000109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</row>
    <row r="294" spans="1:14" x14ac:dyDescent="0.25">
      <c r="A294" s="9" t="s">
        <v>147</v>
      </c>
      <c r="B294" s="9" t="s">
        <v>148</v>
      </c>
      <c r="C294" s="9" t="s">
        <v>39</v>
      </c>
      <c r="D294" s="9" t="s">
        <v>40</v>
      </c>
      <c r="E294" s="10">
        <v>-213220.45</v>
      </c>
      <c r="F294" s="10">
        <v>0</v>
      </c>
      <c r="G294" s="10">
        <v>-213220.45</v>
      </c>
      <c r="H294" s="10">
        <v>-213220.44</v>
      </c>
      <c r="I294" s="10">
        <v>-1.0000000009313226E-2</v>
      </c>
      <c r="J294" s="10">
        <v>-1352</v>
      </c>
      <c r="K294" s="10">
        <v>0</v>
      </c>
      <c r="L294" s="10">
        <v>-1352</v>
      </c>
      <c r="M294" s="10">
        <v>-1352</v>
      </c>
      <c r="N294" s="10">
        <v>0</v>
      </c>
    </row>
    <row r="295" spans="1:14" x14ac:dyDescent="0.25">
      <c r="A295" s="9" t="s">
        <v>147</v>
      </c>
      <c r="B295" s="9" t="s">
        <v>92</v>
      </c>
      <c r="C295" s="9" t="s">
        <v>42</v>
      </c>
      <c r="D295" s="9" t="s">
        <v>43</v>
      </c>
      <c r="E295" s="10">
        <v>9.8800000000000008</v>
      </c>
      <c r="F295" s="10">
        <v>0</v>
      </c>
      <c r="G295" s="10">
        <v>9.8800000000000008</v>
      </c>
      <c r="H295" s="10">
        <v>0</v>
      </c>
      <c r="I295" s="10">
        <v>9.8800000000000008</v>
      </c>
      <c r="J295" s="10">
        <v>130</v>
      </c>
      <c r="K295" s="10">
        <v>0</v>
      </c>
      <c r="L295" s="10">
        <v>130</v>
      </c>
      <c r="M295" s="10">
        <v>0</v>
      </c>
      <c r="N295" s="10">
        <v>130</v>
      </c>
    </row>
    <row r="296" spans="1:14" x14ac:dyDescent="0.25">
      <c r="A296" s="9" t="s">
        <v>147</v>
      </c>
      <c r="B296" s="9" t="s">
        <v>141</v>
      </c>
      <c r="C296" s="9" t="s">
        <v>42</v>
      </c>
      <c r="D296" s="9" t="s">
        <v>43</v>
      </c>
      <c r="E296" s="10">
        <v>134.83000000000001</v>
      </c>
      <c r="F296" s="10">
        <v>120.32673267326733</v>
      </c>
      <c r="G296" s="10">
        <v>14.503267326732683</v>
      </c>
      <c r="H296" s="10">
        <v>121.53</v>
      </c>
      <c r="I296" s="10">
        <v>13.300000000000011</v>
      </c>
      <c r="J296" s="10">
        <v>1515</v>
      </c>
      <c r="K296" s="10">
        <v>1352</v>
      </c>
      <c r="L296" s="10">
        <v>163</v>
      </c>
      <c r="M296" s="10">
        <v>1365.52</v>
      </c>
      <c r="N296" s="10">
        <v>149.48000000000002</v>
      </c>
    </row>
    <row r="297" spans="1:14" x14ac:dyDescent="0.25">
      <c r="A297" s="9" t="s">
        <v>147</v>
      </c>
      <c r="B297" s="9" t="s">
        <v>142</v>
      </c>
      <c r="C297" s="9" t="s">
        <v>42</v>
      </c>
      <c r="D297" s="9" t="s">
        <v>43</v>
      </c>
      <c r="E297" s="10">
        <v>1148.95</v>
      </c>
      <c r="F297" s="10">
        <v>1109.5566502463055</v>
      </c>
      <c r="G297" s="10">
        <v>39.393349753694565</v>
      </c>
      <c r="H297" s="10">
        <v>1126.2</v>
      </c>
      <c r="I297" s="10">
        <v>22.75</v>
      </c>
      <c r="J297" s="10">
        <v>16800</v>
      </c>
      <c r="K297" s="10">
        <v>16224</v>
      </c>
      <c r="L297" s="10">
        <v>576</v>
      </c>
      <c r="M297" s="10">
        <v>16467.36</v>
      </c>
      <c r="N297" s="10">
        <v>332.63999999999942</v>
      </c>
    </row>
    <row r="298" spans="1:14" x14ac:dyDescent="0.25">
      <c r="A298" s="9" t="s">
        <v>147</v>
      </c>
      <c r="B298" s="9" t="s">
        <v>44</v>
      </c>
      <c r="C298" s="9" t="s">
        <v>42</v>
      </c>
      <c r="D298" s="9" t="s">
        <v>43</v>
      </c>
      <c r="E298" s="10">
        <v>1263.5</v>
      </c>
      <c r="F298" s="10">
        <v>1253.3034825870648</v>
      </c>
      <c r="G298" s="10">
        <v>10.196517412935236</v>
      </c>
      <c r="H298" s="10">
        <v>1259.57</v>
      </c>
      <c r="I298" s="10">
        <v>3.9300000000000637</v>
      </c>
      <c r="J298" s="10">
        <v>1363</v>
      </c>
      <c r="K298" s="10">
        <v>1352</v>
      </c>
      <c r="L298" s="10">
        <v>11</v>
      </c>
      <c r="M298" s="10">
        <v>1358.76</v>
      </c>
      <c r="N298" s="10">
        <v>4.2400000000000091</v>
      </c>
    </row>
    <row r="299" spans="1:14" x14ac:dyDescent="0.25">
      <c r="A299" s="9" t="s">
        <v>147</v>
      </c>
      <c r="B299" s="9" t="s">
        <v>143</v>
      </c>
      <c r="C299" s="9" t="s">
        <v>42</v>
      </c>
      <c r="D299" s="9" t="s">
        <v>43</v>
      </c>
      <c r="E299" s="10">
        <v>2189.71</v>
      </c>
      <c r="F299" s="10">
        <v>2114.6403940886698</v>
      </c>
      <c r="G299" s="10">
        <v>75.0696059113302</v>
      </c>
      <c r="H299" s="10">
        <v>2146.36</v>
      </c>
      <c r="I299" s="10">
        <v>43.349999999999909</v>
      </c>
      <c r="J299" s="10">
        <v>16800</v>
      </c>
      <c r="K299" s="10">
        <v>16224</v>
      </c>
      <c r="L299" s="10">
        <v>576</v>
      </c>
      <c r="M299" s="10">
        <v>16467.36</v>
      </c>
      <c r="N299" s="10">
        <v>332.63999999999942</v>
      </c>
    </row>
    <row r="300" spans="1:14" x14ac:dyDescent="0.25">
      <c r="A300" s="9" t="s">
        <v>147</v>
      </c>
      <c r="B300" s="9" t="s">
        <v>144</v>
      </c>
      <c r="C300" s="9" t="s">
        <v>42</v>
      </c>
      <c r="D300" s="9" t="s">
        <v>43</v>
      </c>
      <c r="E300" s="10">
        <v>3052.9</v>
      </c>
      <c r="F300" s="10">
        <v>2948.2266009852215</v>
      </c>
      <c r="G300" s="10">
        <v>104.67339901477862</v>
      </c>
      <c r="H300" s="10">
        <v>2992.45</v>
      </c>
      <c r="I300" s="10">
        <v>60.450000000000273</v>
      </c>
      <c r="J300" s="10">
        <v>16800</v>
      </c>
      <c r="K300" s="10">
        <v>16224</v>
      </c>
      <c r="L300" s="10">
        <v>576</v>
      </c>
      <c r="M300" s="10">
        <v>16467.36</v>
      </c>
      <c r="N300" s="10">
        <v>332.63999999999942</v>
      </c>
    </row>
    <row r="301" spans="1:14" x14ac:dyDescent="0.25">
      <c r="A301" s="9" t="s">
        <v>147</v>
      </c>
      <c r="B301" s="9" t="s">
        <v>84</v>
      </c>
      <c r="C301" s="9" t="s">
        <v>42</v>
      </c>
      <c r="D301" s="9" t="s">
        <v>43</v>
      </c>
      <c r="E301" s="10">
        <v>6647.56</v>
      </c>
      <c r="F301" s="10">
        <v>6592.2941176470586</v>
      </c>
      <c r="G301" s="10">
        <v>55.265882352941844</v>
      </c>
      <c r="H301" s="10">
        <v>6724.14</v>
      </c>
      <c r="I301" s="10">
        <v>-76.579999999999927</v>
      </c>
      <c r="J301" s="10">
        <v>16360</v>
      </c>
      <c r="K301" s="10">
        <v>16224</v>
      </c>
      <c r="L301" s="10">
        <v>136</v>
      </c>
      <c r="M301" s="10">
        <v>16548.48</v>
      </c>
      <c r="N301" s="10">
        <v>-188.47999999999956</v>
      </c>
    </row>
    <row r="302" spans="1:14" x14ac:dyDescent="0.25">
      <c r="A302" s="9" t="s">
        <v>147</v>
      </c>
      <c r="B302" s="9" t="s">
        <v>136</v>
      </c>
      <c r="C302" s="9" t="s">
        <v>42</v>
      </c>
      <c r="D302" s="9" t="s">
        <v>43</v>
      </c>
      <c r="E302" s="10">
        <v>8785.15</v>
      </c>
      <c r="F302" s="10">
        <v>8760.3152709359601</v>
      </c>
      <c r="G302" s="10">
        <v>24.834729064039493</v>
      </c>
      <c r="H302" s="10">
        <v>8891.7199999999993</v>
      </c>
      <c r="I302" s="10">
        <v>-106.56999999999971</v>
      </c>
      <c r="J302" s="10">
        <v>16270</v>
      </c>
      <c r="K302" s="10">
        <v>16224</v>
      </c>
      <c r="L302" s="10">
        <v>46</v>
      </c>
      <c r="M302" s="10">
        <v>16467.36</v>
      </c>
      <c r="N302" s="10">
        <v>-197.36000000000058</v>
      </c>
    </row>
    <row r="303" spans="1:14" x14ac:dyDescent="0.25">
      <c r="A303" s="9" t="s">
        <v>147</v>
      </c>
      <c r="B303" s="9" t="s">
        <v>137</v>
      </c>
      <c r="C303" s="9" t="s">
        <v>42</v>
      </c>
      <c r="D303" s="9" t="s">
        <v>43</v>
      </c>
      <c r="E303" s="10">
        <v>10810.94</v>
      </c>
      <c r="F303" s="10">
        <v>10031.84236453202</v>
      </c>
      <c r="G303" s="10">
        <v>779.09763546798058</v>
      </c>
      <c r="H303" s="10">
        <v>10182.32</v>
      </c>
      <c r="I303" s="10">
        <v>628.6200000000008</v>
      </c>
      <c r="J303" s="10">
        <v>1457</v>
      </c>
      <c r="K303" s="10">
        <v>1352</v>
      </c>
      <c r="L303" s="10">
        <v>105</v>
      </c>
      <c r="M303" s="10">
        <v>1372.28</v>
      </c>
      <c r="N303" s="10">
        <v>84.720000000000027</v>
      </c>
    </row>
    <row r="304" spans="1:14" x14ac:dyDescent="0.25">
      <c r="A304" s="9" t="s">
        <v>147</v>
      </c>
      <c r="B304" s="9" t="s">
        <v>50</v>
      </c>
      <c r="C304" s="9" t="s">
        <v>42</v>
      </c>
      <c r="D304" s="9" t="s">
        <v>43</v>
      </c>
      <c r="E304" s="10">
        <v>22216.880000000001</v>
      </c>
      <c r="F304" s="10">
        <v>22032.189054726368</v>
      </c>
      <c r="G304" s="10">
        <v>184.69094527363268</v>
      </c>
      <c r="H304" s="10">
        <v>22142.35</v>
      </c>
      <c r="I304" s="10">
        <v>74.530000000002474</v>
      </c>
      <c r="J304" s="10">
        <v>16360</v>
      </c>
      <c r="K304" s="10">
        <v>16224</v>
      </c>
      <c r="L304" s="10">
        <v>136</v>
      </c>
      <c r="M304" s="10">
        <v>16305.12</v>
      </c>
      <c r="N304" s="10">
        <v>54.8799999999992</v>
      </c>
    </row>
    <row r="305" spans="1:14" x14ac:dyDescent="0.25">
      <c r="A305" s="9" t="s">
        <v>147</v>
      </c>
      <c r="B305" s="9" t="s">
        <v>103</v>
      </c>
      <c r="C305" s="9" t="s">
        <v>42</v>
      </c>
      <c r="D305" s="9" t="s">
        <v>43</v>
      </c>
      <c r="E305" s="10">
        <v>78352.41</v>
      </c>
      <c r="F305" s="10">
        <v>77606.207920792076</v>
      </c>
      <c r="G305" s="10">
        <v>746.20207920792745</v>
      </c>
      <c r="H305" s="10">
        <v>78382.27</v>
      </c>
      <c r="I305" s="10">
        <v>-29.860000000000582</v>
      </c>
      <c r="J305" s="10">
        <v>16380</v>
      </c>
      <c r="K305" s="10">
        <v>16224</v>
      </c>
      <c r="L305" s="10">
        <v>156</v>
      </c>
      <c r="M305" s="10">
        <v>16386.240000000002</v>
      </c>
      <c r="N305" s="10">
        <v>-6.2400000000016007</v>
      </c>
    </row>
    <row r="306" spans="1:14" x14ac:dyDescent="0.25">
      <c r="A306" s="9" t="s">
        <v>147</v>
      </c>
      <c r="B306" s="9" t="s">
        <v>146</v>
      </c>
      <c r="C306" s="9" t="s">
        <v>42</v>
      </c>
      <c r="D306" s="9" t="s">
        <v>53</v>
      </c>
      <c r="E306" s="10">
        <v>56068.93</v>
      </c>
      <c r="F306" s="10">
        <v>56068.98338220919</v>
      </c>
      <c r="G306" s="10">
        <v>-5.3382209189294372E-2</v>
      </c>
      <c r="H306" s="10">
        <v>57358.57</v>
      </c>
      <c r="I306" s="10">
        <v>-1289.6399999999994</v>
      </c>
      <c r="J306" s="10">
        <v>12168</v>
      </c>
      <c r="K306" s="10">
        <v>12168</v>
      </c>
      <c r="L306" s="10">
        <v>0</v>
      </c>
      <c r="M306" s="10">
        <v>12447.864</v>
      </c>
      <c r="N306" s="10">
        <v>-279.86399999999958</v>
      </c>
    </row>
    <row r="307" spans="1:14" x14ac:dyDescent="0.25">
      <c r="A307" s="9" t="s">
        <v>147</v>
      </c>
      <c r="B307" s="9" t="s">
        <v>54</v>
      </c>
      <c r="C307" s="9" t="s">
        <v>42</v>
      </c>
      <c r="D307" s="9" t="s">
        <v>55</v>
      </c>
      <c r="E307" s="10">
        <v>819.15</v>
      </c>
      <c r="F307" s="10">
        <v>803.08823529411768</v>
      </c>
      <c r="G307" s="10">
        <v>16.061764705882297</v>
      </c>
      <c r="H307" s="10">
        <v>819.15</v>
      </c>
      <c r="I307" s="10">
        <v>0</v>
      </c>
      <c r="J307" s="10">
        <v>148.93600000000001</v>
      </c>
      <c r="K307" s="10">
        <v>146.01568627450982</v>
      </c>
      <c r="L307" s="10">
        <v>2.920313725490189</v>
      </c>
      <c r="M307" s="10">
        <v>148.93600000000001</v>
      </c>
      <c r="N307" s="10">
        <v>0</v>
      </c>
    </row>
    <row r="308" spans="1:14" x14ac:dyDescent="0.25">
      <c r="A308" s="9" t="s">
        <v>149</v>
      </c>
      <c r="B308" s="9" t="s">
        <v>25</v>
      </c>
      <c r="C308" s="9" t="s">
        <v>26</v>
      </c>
      <c r="D308" s="9" t="s">
        <v>27</v>
      </c>
      <c r="E308" s="10">
        <v>-4054.13</v>
      </c>
      <c r="F308" s="10">
        <v>0</v>
      </c>
      <c r="G308" s="10">
        <v>-4054.13</v>
      </c>
      <c r="H308" s="10">
        <v>0</v>
      </c>
      <c r="I308" s="10">
        <v>-4054.13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</row>
    <row r="309" spans="1:14" x14ac:dyDescent="0.25">
      <c r="A309" s="9" t="s">
        <v>149</v>
      </c>
      <c r="B309" s="9" t="s">
        <v>28</v>
      </c>
      <c r="C309" s="9" t="s">
        <v>29</v>
      </c>
      <c r="D309" s="9" t="s">
        <v>27</v>
      </c>
      <c r="E309" s="10">
        <v>3.07</v>
      </c>
      <c r="F309" s="10">
        <v>0</v>
      </c>
      <c r="G309" s="10">
        <v>3.07</v>
      </c>
      <c r="H309" s="10">
        <v>3.1</v>
      </c>
      <c r="I309" s="10">
        <v>-3.0000000000000249E-2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</row>
    <row r="310" spans="1:14" x14ac:dyDescent="0.25">
      <c r="A310" s="9" t="s">
        <v>149</v>
      </c>
      <c r="B310" s="9" t="s">
        <v>30</v>
      </c>
      <c r="C310" s="9" t="s">
        <v>29</v>
      </c>
      <c r="D310" s="9" t="s">
        <v>27</v>
      </c>
      <c r="E310" s="10">
        <v>71.540000000000006</v>
      </c>
      <c r="F310" s="10">
        <v>0</v>
      </c>
      <c r="G310" s="10">
        <v>71.540000000000006</v>
      </c>
      <c r="H310" s="10">
        <v>72.23</v>
      </c>
      <c r="I310" s="10">
        <v>-0.68999999999999773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</row>
    <row r="311" spans="1:14" x14ac:dyDescent="0.25">
      <c r="A311" s="9" t="s">
        <v>149</v>
      </c>
      <c r="B311" s="9" t="s">
        <v>31</v>
      </c>
      <c r="C311" s="9" t="s">
        <v>29</v>
      </c>
      <c r="D311" s="9" t="s">
        <v>27</v>
      </c>
      <c r="E311" s="10">
        <v>480.34</v>
      </c>
      <c r="F311" s="10">
        <v>0</v>
      </c>
      <c r="G311" s="10">
        <v>480.34</v>
      </c>
      <c r="H311" s="10">
        <v>484.96</v>
      </c>
      <c r="I311" s="10">
        <v>-4.6200000000000045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</row>
    <row r="312" spans="1:14" x14ac:dyDescent="0.25">
      <c r="A312" s="9" t="s">
        <v>149</v>
      </c>
      <c r="B312" s="9" t="s">
        <v>32</v>
      </c>
      <c r="C312" s="9" t="s">
        <v>33</v>
      </c>
      <c r="D312" s="9" t="s">
        <v>27</v>
      </c>
      <c r="E312" s="10">
        <v>1322.57</v>
      </c>
      <c r="F312" s="10">
        <v>0</v>
      </c>
      <c r="G312" s="10">
        <v>1322.57</v>
      </c>
      <c r="H312" s="10">
        <v>784.24</v>
      </c>
      <c r="I312" s="10">
        <v>538.32999999999993</v>
      </c>
      <c r="J312" s="10">
        <v>3.75</v>
      </c>
      <c r="K312" s="10">
        <v>0</v>
      </c>
      <c r="L312" s="10">
        <v>3.75</v>
      </c>
      <c r="M312" s="10">
        <v>2.2240000000000002</v>
      </c>
      <c r="N312" s="10">
        <v>1.5259999999999998</v>
      </c>
    </row>
    <row r="313" spans="1:14" x14ac:dyDescent="0.25">
      <c r="A313" s="9" t="s">
        <v>149</v>
      </c>
      <c r="B313" s="9" t="s">
        <v>34</v>
      </c>
      <c r="C313" s="9" t="s">
        <v>33</v>
      </c>
      <c r="D313" s="9" t="s">
        <v>27</v>
      </c>
      <c r="E313" s="10">
        <v>4546.3900000000003</v>
      </c>
      <c r="F313" s="10">
        <v>0</v>
      </c>
      <c r="G313" s="10">
        <v>4546.3900000000003</v>
      </c>
      <c r="H313" s="10">
        <v>2695.86</v>
      </c>
      <c r="I313" s="10">
        <v>1850.5300000000002</v>
      </c>
      <c r="J313" s="10">
        <v>3.75</v>
      </c>
      <c r="K313" s="10">
        <v>0</v>
      </c>
      <c r="L313" s="10">
        <v>3.75</v>
      </c>
      <c r="M313" s="10">
        <v>2.2240000000000002</v>
      </c>
      <c r="N313" s="10">
        <v>1.5259999999999998</v>
      </c>
    </row>
    <row r="314" spans="1:14" x14ac:dyDescent="0.25">
      <c r="A314" s="9" t="s">
        <v>149</v>
      </c>
      <c r="B314" s="9" t="s">
        <v>35</v>
      </c>
      <c r="C314" s="9" t="s">
        <v>33</v>
      </c>
      <c r="D314" s="9" t="s">
        <v>27</v>
      </c>
      <c r="E314" s="10">
        <v>4918.91</v>
      </c>
      <c r="F314" s="10">
        <v>0</v>
      </c>
      <c r="G314" s="10">
        <v>4918.91</v>
      </c>
      <c r="H314" s="10">
        <v>2916.74</v>
      </c>
      <c r="I314" s="10">
        <v>2002.17</v>
      </c>
      <c r="J314" s="10">
        <v>78.75</v>
      </c>
      <c r="K314" s="10">
        <v>0</v>
      </c>
      <c r="L314" s="10">
        <v>78.75</v>
      </c>
      <c r="M314" s="10">
        <v>46.695999999999998</v>
      </c>
      <c r="N314" s="10">
        <v>32.054000000000002</v>
      </c>
    </row>
    <row r="315" spans="1:14" x14ac:dyDescent="0.25">
      <c r="A315" s="9" t="s">
        <v>149</v>
      </c>
      <c r="B315" s="9" t="s">
        <v>36</v>
      </c>
      <c r="C315" s="9" t="s">
        <v>29</v>
      </c>
      <c r="D315" s="9" t="s">
        <v>27</v>
      </c>
      <c r="E315" s="10">
        <v>5381.56</v>
      </c>
      <c r="F315" s="10">
        <v>0</v>
      </c>
      <c r="G315" s="10">
        <v>5381.56</v>
      </c>
      <c r="H315" s="10">
        <v>5433.31</v>
      </c>
      <c r="I315" s="10">
        <v>-51.75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</row>
    <row r="316" spans="1:14" x14ac:dyDescent="0.25">
      <c r="A316" s="9" t="s">
        <v>149</v>
      </c>
      <c r="B316" s="9" t="s">
        <v>37</v>
      </c>
      <c r="C316" s="9" t="s">
        <v>29</v>
      </c>
      <c r="D316" s="9" t="s">
        <v>27</v>
      </c>
      <c r="E316" s="10">
        <v>12444.89</v>
      </c>
      <c r="F316" s="10">
        <v>0</v>
      </c>
      <c r="G316" s="10">
        <v>12444.89</v>
      </c>
      <c r="H316" s="10">
        <v>12564.58</v>
      </c>
      <c r="I316" s="10">
        <v>-119.69000000000051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</row>
    <row r="317" spans="1:14" x14ac:dyDescent="0.25">
      <c r="A317" s="9" t="s">
        <v>149</v>
      </c>
      <c r="B317" s="9" t="s">
        <v>150</v>
      </c>
      <c r="C317" s="9" t="s">
        <v>39</v>
      </c>
      <c r="D317" s="9" t="s">
        <v>40</v>
      </c>
      <c r="E317" s="10">
        <v>-251990.57</v>
      </c>
      <c r="F317" s="10">
        <v>0</v>
      </c>
      <c r="G317" s="10">
        <v>-251990.57</v>
      </c>
      <c r="H317" s="10">
        <v>-251990.56</v>
      </c>
      <c r="I317" s="10">
        <v>-1.0000000009313226E-2</v>
      </c>
      <c r="J317" s="10">
        <v>-1601</v>
      </c>
      <c r="K317" s="10">
        <v>0</v>
      </c>
      <c r="L317" s="10">
        <v>-1601</v>
      </c>
      <c r="M317" s="10">
        <v>-1601</v>
      </c>
      <c r="N317" s="10">
        <v>0</v>
      </c>
    </row>
    <row r="318" spans="1:14" x14ac:dyDescent="0.25">
      <c r="A318" s="9" t="s">
        <v>149</v>
      </c>
      <c r="B318" s="9" t="s">
        <v>92</v>
      </c>
      <c r="C318" s="9" t="s">
        <v>42</v>
      </c>
      <c r="D318" s="9" t="s">
        <v>43</v>
      </c>
      <c r="E318" s="10">
        <v>10.26</v>
      </c>
      <c r="F318" s="10">
        <v>0</v>
      </c>
      <c r="G318" s="10">
        <v>10.26</v>
      </c>
      <c r="H318" s="10">
        <v>0</v>
      </c>
      <c r="I318" s="10">
        <v>10.26</v>
      </c>
      <c r="J318" s="10">
        <v>135</v>
      </c>
      <c r="K318" s="10">
        <v>0</v>
      </c>
      <c r="L318" s="10">
        <v>135</v>
      </c>
      <c r="M318" s="10">
        <v>0</v>
      </c>
      <c r="N318" s="10">
        <v>135</v>
      </c>
    </row>
    <row r="319" spans="1:14" x14ac:dyDescent="0.25">
      <c r="A319" s="9" t="s">
        <v>149</v>
      </c>
      <c r="B319" s="9" t="s">
        <v>151</v>
      </c>
      <c r="C319" s="9" t="s">
        <v>42</v>
      </c>
      <c r="D319" s="9" t="s">
        <v>43</v>
      </c>
      <c r="E319" s="10">
        <v>145.25</v>
      </c>
      <c r="F319" s="10">
        <v>142.49019607843138</v>
      </c>
      <c r="G319" s="10">
        <v>2.7598039215686185</v>
      </c>
      <c r="H319" s="10">
        <v>145.34</v>
      </c>
      <c r="I319" s="10">
        <v>-9.0000000000003411E-2</v>
      </c>
      <c r="J319" s="10">
        <v>1632</v>
      </c>
      <c r="K319" s="10">
        <v>1601</v>
      </c>
      <c r="L319" s="10">
        <v>31</v>
      </c>
      <c r="M319" s="10">
        <v>1633.02</v>
      </c>
      <c r="N319" s="10">
        <v>-1.0199999999999818</v>
      </c>
    </row>
    <row r="320" spans="1:14" x14ac:dyDescent="0.25">
      <c r="A320" s="9" t="s">
        <v>149</v>
      </c>
      <c r="B320" s="9" t="s">
        <v>152</v>
      </c>
      <c r="C320" s="9" t="s">
        <v>42</v>
      </c>
      <c r="D320" s="9" t="s">
        <v>43</v>
      </c>
      <c r="E320" s="10">
        <v>1333.6</v>
      </c>
      <c r="F320" s="10">
        <v>1313.9113300492611</v>
      </c>
      <c r="G320" s="10">
        <v>19.688669950738813</v>
      </c>
      <c r="H320" s="10">
        <v>1333.62</v>
      </c>
      <c r="I320" s="10">
        <v>-1.999999999998181E-2</v>
      </c>
      <c r="J320" s="10">
        <v>19500</v>
      </c>
      <c r="K320" s="10">
        <v>19212</v>
      </c>
      <c r="L320" s="10">
        <v>288</v>
      </c>
      <c r="M320" s="10">
        <v>19500.18</v>
      </c>
      <c r="N320" s="10">
        <v>-0.18000000000029104</v>
      </c>
    </row>
    <row r="321" spans="1:14" x14ac:dyDescent="0.25">
      <c r="A321" s="9" t="s">
        <v>149</v>
      </c>
      <c r="B321" s="9" t="s">
        <v>44</v>
      </c>
      <c r="C321" s="9" t="s">
        <v>42</v>
      </c>
      <c r="D321" s="9" t="s">
        <v>43</v>
      </c>
      <c r="E321" s="10">
        <v>1490.62</v>
      </c>
      <c r="F321" s="10">
        <v>1484.1293532338309</v>
      </c>
      <c r="G321" s="10">
        <v>6.4906467661689931</v>
      </c>
      <c r="H321" s="10">
        <v>1491.55</v>
      </c>
      <c r="I321" s="10">
        <v>-0.93000000000006366</v>
      </c>
      <c r="J321" s="10">
        <v>1608</v>
      </c>
      <c r="K321" s="10">
        <v>1601</v>
      </c>
      <c r="L321" s="10">
        <v>7</v>
      </c>
      <c r="M321" s="10">
        <v>1609.0050000000001</v>
      </c>
      <c r="N321" s="10">
        <v>-1.0050000000001091</v>
      </c>
    </row>
    <row r="322" spans="1:14" x14ac:dyDescent="0.25">
      <c r="A322" s="9" t="s">
        <v>149</v>
      </c>
      <c r="B322" s="9" t="s">
        <v>153</v>
      </c>
      <c r="C322" s="9" t="s">
        <v>42</v>
      </c>
      <c r="D322" s="9" t="s">
        <v>43</v>
      </c>
      <c r="E322" s="10">
        <v>2541.63</v>
      </c>
      <c r="F322" s="10">
        <v>2504.0886699507391</v>
      </c>
      <c r="G322" s="10">
        <v>37.541330049260978</v>
      </c>
      <c r="H322" s="10">
        <v>2541.65</v>
      </c>
      <c r="I322" s="10">
        <v>-1.999999999998181E-2</v>
      </c>
      <c r="J322" s="10">
        <v>19500</v>
      </c>
      <c r="K322" s="10">
        <v>19212</v>
      </c>
      <c r="L322" s="10">
        <v>288</v>
      </c>
      <c r="M322" s="10">
        <v>19500.18</v>
      </c>
      <c r="N322" s="10">
        <v>-0.18000000000029104</v>
      </c>
    </row>
    <row r="323" spans="1:14" x14ac:dyDescent="0.25">
      <c r="A323" s="9" t="s">
        <v>149</v>
      </c>
      <c r="B323" s="9" t="s">
        <v>154</v>
      </c>
      <c r="C323" s="9" t="s">
        <v>42</v>
      </c>
      <c r="D323" s="9" t="s">
        <v>43</v>
      </c>
      <c r="E323" s="10">
        <v>3347.18</v>
      </c>
      <c r="F323" s="10">
        <v>3297.7438423645322</v>
      </c>
      <c r="G323" s="10">
        <v>49.43615763546768</v>
      </c>
      <c r="H323" s="10">
        <v>3347.21</v>
      </c>
      <c r="I323" s="10">
        <v>-3.0000000000200089E-2</v>
      </c>
      <c r="J323" s="10">
        <v>19500</v>
      </c>
      <c r="K323" s="10">
        <v>19212</v>
      </c>
      <c r="L323" s="10">
        <v>288</v>
      </c>
      <c r="M323" s="10">
        <v>19500.18</v>
      </c>
      <c r="N323" s="10">
        <v>-0.18000000000029104</v>
      </c>
    </row>
    <row r="324" spans="1:14" x14ac:dyDescent="0.25">
      <c r="A324" s="9" t="s">
        <v>149</v>
      </c>
      <c r="B324" s="9" t="s">
        <v>84</v>
      </c>
      <c r="C324" s="9" t="s">
        <v>42</v>
      </c>
      <c r="D324" s="9" t="s">
        <v>43</v>
      </c>
      <c r="E324" s="10">
        <v>7957.57</v>
      </c>
      <c r="F324" s="10">
        <v>7806.411764705882</v>
      </c>
      <c r="G324" s="10">
        <v>151.15823529411773</v>
      </c>
      <c r="H324" s="10">
        <v>7962.54</v>
      </c>
      <c r="I324" s="10">
        <v>-4.9700000000002547</v>
      </c>
      <c r="J324" s="10">
        <v>19584</v>
      </c>
      <c r="K324" s="10">
        <v>19212</v>
      </c>
      <c r="L324" s="10">
        <v>372</v>
      </c>
      <c r="M324" s="10">
        <v>19596.240000000002</v>
      </c>
      <c r="N324" s="10">
        <v>-12.240000000001601</v>
      </c>
    </row>
    <row r="325" spans="1:14" x14ac:dyDescent="0.25">
      <c r="A325" s="9" t="s">
        <v>149</v>
      </c>
      <c r="B325" s="9" t="s">
        <v>136</v>
      </c>
      <c r="C325" s="9" t="s">
        <v>42</v>
      </c>
      <c r="D325" s="9" t="s">
        <v>43</v>
      </c>
      <c r="E325" s="10">
        <v>10529.22</v>
      </c>
      <c r="F325" s="10">
        <v>10373.714285714286</v>
      </c>
      <c r="G325" s="10">
        <v>155.50571428571311</v>
      </c>
      <c r="H325" s="10">
        <v>10529.32</v>
      </c>
      <c r="I325" s="10">
        <v>-0.1000000000003638</v>
      </c>
      <c r="J325" s="10">
        <v>19500</v>
      </c>
      <c r="K325" s="10">
        <v>19212</v>
      </c>
      <c r="L325" s="10">
        <v>288</v>
      </c>
      <c r="M325" s="10">
        <v>19500.18</v>
      </c>
      <c r="N325" s="10">
        <v>-0.18000000000029104</v>
      </c>
    </row>
    <row r="326" spans="1:14" x14ac:dyDescent="0.25">
      <c r="A326" s="9" t="s">
        <v>149</v>
      </c>
      <c r="B326" s="9" t="s">
        <v>137</v>
      </c>
      <c r="C326" s="9" t="s">
        <v>42</v>
      </c>
      <c r="D326" s="9" t="s">
        <v>43</v>
      </c>
      <c r="E326" s="10">
        <v>11953.62</v>
      </c>
      <c r="F326" s="10">
        <v>11879.418719211822</v>
      </c>
      <c r="G326" s="10">
        <v>74.201280788178337</v>
      </c>
      <c r="H326" s="10">
        <v>12057.61</v>
      </c>
      <c r="I326" s="10">
        <v>-103.98999999999978</v>
      </c>
      <c r="J326" s="10">
        <v>1611</v>
      </c>
      <c r="K326" s="10">
        <v>1601</v>
      </c>
      <c r="L326" s="10">
        <v>10</v>
      </c>
      <c r="M326" s="10">
        <v>1625.0150000000001</v>
      </c>
      <c r="N326" s="10">
        <v>-14.0150000000001</v>
      </c>
    </row>
    <row r="327" spans="1:14" x14ac:dyDescent="0.25">
      <c r="A327" s="9" t="s">
        <v>149</v>
      </c>
      <c r="B327" s="9" t="s">
        <v>50</v>
      </c>
      <c r="C327" s="9" t="s">
        <v>42</v>
      </c>
      <c r="D327" s="9" t="s">
        <v>43</v>
      </c>
      <c r="E327" s="10">
        <v>26345.200000000001</v>
      </c>
      <c r="F327" s="10">
        <v>26089.900497512437</v>
      </c>
      <c r="G327" s="10">
        <v>255.29950248756359</v>
      </c>
      <c r="H327" s="10">
        <v>26220.35</v>
      </c>
      <c r="I327" s="10">
        <v>124.85000000000218</v>
      </c>
      <c r="J327" s="10">
        <v>19400</v>
      </c>
      <c r="K327" s="10">
        <v>19212</v>
      </c>
      <c r="L327" s="10">
        <v>188</v>
      </c>
      <c r="M327" s="10">
        <v>19308.060000000001</v>
      </c>
      <c r="N327" s="10">
        <v>91.93999999999869</v>
      </c>
    </row>
    <row r="328" spans="1:14" x14ac:dyDescent="0.25">
      <c r="A328" s="9" t="s">
        <v>149</v>
      </c>
      <c r="B328" s="9" t="s">
        <v>103</v>
      </c>
      <c r="C328" s="9" t="s">
        <v>42</v>
      </c>
      <c r="D328" s="9" t="s">
        <v>43</v>
      </c>
      <c r="E328" s="10">
        <v>93276.69</v>
      </c>
      <c r="F328" s="10">
        <v>91899.069306930687</v>
      </c>
      <c r="G328" s="10">
        <v>1377.6206930693152</v>
      </c>
      <c r="H328" s="10">
        <v>92818.06</v>
      </c>
      <c r="I328" s="10">
        <v>458.63000000000466</v>
      </c>
      <c r="J328" s="10">
        <v>19500</v>
      </c>
      <c r="K328" s="10">
        <v>19212</v>
      </c>
      <c r="L328" s="10">
        <v>288</v>
      </c>
      <c r="M328" s="10">
        <v>19404.12</v>
      </c>
      <c r="N328" s="10">
        <v>95.880000000001019</v>
      </c>
    </row>
    <row r="329" spans="1:14" x14ac:dyDescent="0.25">
      <c r="A329" s="9" t="s">
        <v>149</v>
      </c>
      <c r="B329" s="9" t="s">
        <v>155</v>
      </c>
      <c r="C329" s="9" t="s">
        <v>42</v>
      </c>
      <c r="D329" s="9" t="s">
        <v>53</v>
      </c>
      <c r="E329" s="10">
        <v>66974.58</v>
      </c>
      <c r="F329" s="10">
        <v>66098.044965786903</v>
      </c>
      <c r="G329" s="10">
        <v>876.5350342130987</v>
      </c>
      <c r="H329" s="10">
        <v>67618.3</v>
      </c>
      <c r="I329" s="10">
        <v>-643.72000000000116</v>
      </c>
      <c r="J329" s="10">
        <v>14600</v>
      </c>
      <c r="K329" s="10">
        <v>14409</v>
      </c>
      <c r="L329" s="10">
        <v>191</v>
      </c>
      <c r="M329" s="10">
        <v>14740.406999999999</v>
      </c>
      <c r="N329" s="10">
        <v>-140.40699999999924</v>
      </c>
    </row>
    <row r="330" spans="1:14" x14ac:dyDescent="0.25">
      <c r="A330" s="9" t="s">
        <v>149</v>
      </c>
      <c r="B330" s="9" t="s">
        <v>54</v>
      </c>
      <c r="C330" s="9" t="s">
        <v>42</v>
      </c>
      <c r="D330" s="9" t="s">
        <v>55</v>
      </c>
      <c r="E330" s="10">
        <v>970.01</v>
      </c>
      <c r="F330" s="10">
        <v>950.99019607843138</v>
      </c>
      <c r="G330" s="10">
        <v>19.019803921568609</v>
      </c>
      <c r="H330" s="10">
        <v>970.01</v>
      </c>
      <c r="I330" s="10">
        <v>0</v>
      </c>
      <c r="J330" s="10">
        <v>176.36600000000001</v>
      </c>
      <c r="K330" s="10">
        <v>172.90784313725493</v>
      </c>
      <c r="L330" s="10">
        <v>3.4581568627450849</v>
      </c>
      <c r="M330" s="10">
        <v>176.36600000000001</v>
      </c>
      <c r="N330" s="10">
        <v>0</v>
      </c>
    </row>
    <row r="331" spans="1:14" x14ac:dyDescent="0.25">
      <c r="A331" s="9" t="s">
        <v>156</v>
      </c>
      <c r="B331" s="9" t="s">
        <v>25</v>
      </c>
      <c r="C331" s="9" t="s">
        <v>26</v>
      </c>
      <c r="D331" s="9" t="s">
        <v>27</v>
      </c>
      <c r="E331" s="10">
        <v>2010.65</v>
      </c>
      <c r="F331" s="10">
        <v>0</v>
      </c>
      <c r="G331" s="10">
        <v>2010.65</v>
      </c>
      <c r="H331" s="10">
        <v>0</v>
      </c>
      <c r="I331" s="10">
        <v>2010.65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</row>
    <row r="332" spans="1:14" x14ac:dyDescent="0.25">
      <c r="A332" s="9" t="s">
        <v>156</v>
      </c>
      <c r="B332" s="9" t="s">
        <v>28</v>
      </c>
      <c r="C332" s="9" t="s">
        <v>29</v>
      </c>
      <c r="D332" s="9" t="s">
        <v>27</v>
      </c>
      <c r="E332" s="10">
        <v>3.11</v>
      </c>
      <c r="F332" s="10">
        <v>0</v>
      </c>
      <c r="G332" s="10">
        <v>3.11</v>
      </c>
      <c r="H332" s="10">
        <v>3.12</v>
      </c>
      <c r="I332" s="10">
        <v>-1.0000000000000231E-2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</row>
    <row r="333" spans="1:14" x14ac:dyDescent="0.25">
      <c r="A333" s="9" t="s">
        <v>156</v>
      </c>
      <c r="B333" s="9" t="s">
        <v>30</v>
      </c>
      <c r="C333" s="9" t="s">
        <v>29</v>
      </c>
      <c r="D333" s="9" t="s">
        <v>27</v>
      </c>
      <c r="E333" s="10">
        <v>72.52</v>
      </c>
      <c r="F333" s="10">
        <v>0</v>
      </c>
      <c r="G333" s="10">
        <v>72.52</v>
      </c>
      <c r="H333" s="10">
        <v>72.88</v>
      </c>
      <c r="I333" s="10">
        <v>-0.35999999999999943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</row>
    <row r="334" spans="1:14" x14ac:dyDescent="0.25">
      <c r="A334" s="9" t="s">
        <v>156</v>
      </c>
      <c r="B334" s="9" t="s">
        <v>31</v>
      </c>
      <c r="C334" s="9" t="s">
        <v>29</v>
      </c>
      <c r="D334" s="9" t="s">
        <v>27</v>
      </c>
      <c r="E334" s="10">
        <v>486.92</v>
      </c>
      <c r="F334" s="10">
        <v>0</v>
      </c>
      <c r="G334" s="10">
        <v>486.92</v>
      </c>
      <c r="H334" s="10">
        <v>489.35</v>
      </c>
      <c r="I334" s="10">
        <v>-2.4300000000000068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</row>
    <row r="335" spans="1:14" x14ac:dyDescent="0.25">
      <c r="A335" s="9" t="s">
        <v>156</v>
      </c>
      <c r="B335" s="9" t="s">
        <v>32</v>
      </c>
      <c r="C335" s="9" t="s">
        <v>33</v>
      </c>
      <c r="D335" s="9" t="s">
        <v>27</v>
      </c>
      <c r="E335" s="10">
        <v>648.94000000000005</v>
      </c>
      <c r="F335" s="10">
        <v>0</v>
      </c>
      <c r="G335" s="10">
        <v>648.94000000000005</v>
      </c>
      <c r="H335" s="10">
        <v>990.93</v>
      </c>
      <c r="I335" s="10">
        <v>-341.9899999999999</v>
      </c>
      <c r="J335" s="10">
        <v>1.84</v>
      </c>
      <c r="K335" s="10">
        <v>0</v>
      </c>
      <c r="L335" s="10">
        <v>1.84</v>
      </c>
      <c r="M335" s="10">
        <v>2.81</v>
      </c>
      <c r="N335" s="10">
        <v>-0.97</v>
      </c>
    </row>
    <row r="336" spans="1:14" x14ac:dyDescent="0.25">
      <c r="A336" s="9" t="s">
        <v>156</v>
      </c>
      <c r="B336" s="9" t="s">
        <v>34</v>
      </c>
      <c r="C336" s="9" t="s">
        <v>33</v>
      </c>
      <c r="D336" s="9" t="s">
        <v>27</v>
      </c>
      <c r="E336" s="10">
        <v>2230.7600000000002</v>
      </c>
      <c r="F336" s="10">
        <v>0</v>
      </c>
      <c r="G336" s="10">
        <v>2230.7600000000002</v>
      </c>
      <c r="H336" s="10">
        <v>3406.37</v>
      </c>
      <c r="I336" s="10">
        <v>-1175.6099999999997</v>
      </c>
      <c r="J336" s="10">
        <v>1.84</v>
      </c>
      <c r="K336" s="10">
        <v>0</v>
      </c>
      <c r="L336" s="10">
        <v>1.84</v>
      </c>
      <c r="M336" s="10">
        <v>2.81</v>
      </c>
      <c r="N336" s="10">
        <v>-0.97</v>
      </c>
    </row>
    <row r="337" spans="1:14" x14ac:dyDescent="0.25">
      <c r="A337" s="9" t="s">
        <v>156</v>
      </c>
      <c r="B337" s="9" t="s">
        <v>35</v>
      </c>
      <c r="C337" s="9" t="s">
        <v>33</v>
      </c>
      <c r="D337" s="9" t="s">
        <v>27</v>
      </c>
      <c r="E337" s="10">
        <v>2476.0100000000002</v>
      </c>
      <c r="F337" s="10">
        <v>0</v>
      </c>
      <c r="G337" s="10">
        <v>2476.0100000000002</v>
      </c>
      <c r="H337" s="10">
        <v>3685.34</v>
      </c>
      <c r="I337" s="10">
        <v>-1209.33</v>
      </c>
      <c r="J337" s="10">
        <v>39.64</v>
      </c>
      <c r="K337" s="10">
        <v>0</v>
      </c>
      <c r="L337" s="10">
        <v>39.64</v>
      </c>
      <c r="M337" s="10">
        <v>59.000999999999998</v>
      </c>
      <c r="N337" s="10">
        <v>-19.360999999999997</v>
      </c>
    </row>
    <row r="338" spans="1:14" x14ac:dyDescent="0.25">
      <c r="A338" s="9" t="s">
        <v>156</v>
      </c>
      <c r="B338" s="9" t="s">
        <v>36</v>
      </c>
      <c r="C338" s="9" t="s">
        <v>29</v>
      </c>
      <c r="D338" s="9" t="s">
        <v>27</v>
      </c>
      <c r="E338" s="10">
        <v>5455.28</v>
      </c>
      <c r="F338" s="10">
        <v>0</v>
      </c>
      <c r="G338" s="10">
        <v>5455.28</v>
      </c>
      <c r="H338" s="10">
        <v>5482.52</v>
      </c>
      <c r="I338" s="10">
        <v>-27.240000000000691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</row>
    <row r="339" spans="1:14" x14ac:dyDescent="0.25">
      <c r="A339" s="9" t="s">
        <v>156</v>
      </c>
      <c r="B339" s="9" t="s">
        <v>37</v>
      </c>
      <c r="C339" s="9" t="s">
        <v>29</v>
      </c>
      <c r="D339" s="9" t="s">
        <v>27</v>
      </c>
      <c r="E339" s="10">
        <v>12615.37</v>
      </c>
      <c r="F339" s="10">
        <v>0</v>
      </c>
      <c r="G339" s="10">
        <v>12615.37</v>
      </c>
      <c r="H339" s="10">
        <v>12678.37</v>
      </c>
      <c r="I339" s="10">
        <v>-63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</row>
    <row r="340" spans="1:14" x14ac:dyDescent="0.25">
      <c r="A340" s="9" t="s">
        <v>156</v>
      </c>
      <c r="B340" s="9" t="s">
        <v>157</v>
      </c>
      <c r="C340" s="9" t="s">
        <v>39</v>
      </c>
      <c r="D340" s="9" t="s">
        <v>40</v>
      </c>
      <c r="E340" s="10">
        <v>-258124.13</v>
      </c>
      <c r="F340" s="10">
        <v>0</v>
      </c>
      <c r="G340" s="10">
        <v>-258124.13</v>
      </c>
      <c r="H340" s="10">
        <v>-258124.12</v>
      </c>
      <c r="I340" s="10">
        <v>-1.0000000009313226E-2</v>
      </c>
      <c r="J340" s="10">
        <v>-3231</v>
      </c>
      <c r="K340" s="10">
        <v>0</v>
      </c>
      <c r="L340" s="10">
        <v>-3231</v>
      </c>
      <c r="M340" s="10">
        <v>-3231</v>
      </c>
      <c r="N340" s="10">
        <v>0</v>
      </c>
    </row>
    <row r="341" spans="1:14" x14ac:dyDescent="0.25">
      <c r="A341" s="9" t="s">
        <v>156</v>
      </c>
      <c r="B341" s="9" t="s">
        <v>92</v>
      </c>
      <c r="C341" s="9" t="s">
        <v>42</v>
      </c>
      <c r="D341" s="9" t="s">
        <v>43</v>
      </c>
      <c r="E341" s="10">
        <v>11.02</v>
      </c>
      <c r="F341" s="10">
        <v>0</v>
      </c>
      <c r="G341" s="10">
        <v>11.02</v>
      </c>
      <c r="H341" s="10">
        <v>0</v>
      </c>
      <c r="I341" s="10">
        <v>11.02</v>
      </c>
      <c r="J341" s="10">
        <v>145</v>
      </c>
      <c r="K341" s="10">
        <v>0</v>
      </c>
      <c r="L341" s="10">
        <v>145</v>
      </c>
      <c r="M341" s="10">
        <v>0</v>
      </c>
      <c r="N341" s="10">
        <v>145</v>
      </c>
    </row>
    <row r="342" spans="1:14" x14ac:dyDescent="0.25">
      <c r="A342" s="9" t="s">
        <v>156</v>
      </c>
      <c r="B342" s="9" t="s">
        <v>151</v>
      </c>
      <c r="C342" s="9" t="s">
        <v>42</v>
      </c>
      <c r="D342" s="9" t="s">
        <v>43</v>
      </c>
      <c r="E342" s="10">
        <v>508.9</v>
      </c>
      <c r="F342" s="10">
        <v>287.55882352941177</v>
      </c>
      <c r="G342" s="10">
        <v>221.34117647058821</v>
      </c>
      <c r="H342" s="10">
        <v>293.31</v>
      </c>
      <c r="I342" s="10">
        <v>215.58999999999997</v>
      </c>
      <c r="J342" s="10">
        <v>5718</v>
      </c>
      <c r="K342" s="10">
        <v>3231</v>
      </c>
      <c r="L342" s="10">
        <v>2487</v>
      </c>
      <c r="M342" s="10">
        <v>3295.62</v>
      </c>
      <c r="N342" s="10">
        <v>2422.38</v>
      </c>
    </row>
    <row r="343" spans="1:14" x14ac:dyDescent="0.25">
      <c r="A343" s="9" t="s">
        <v>156</v>
      </c>
      <c r="B343" s="9" t="s">
        <v>152</v>
      </c>
      <c r="C343" s="9" t="s">
        <v>42</v>
      </c>
      <c r="D343" s="9" t="s">
        <v>43</v>
      </c>
      <c r="E343" s="10">
        <v>1692.66</v>
      </c>
      <c r="F343" s="10">
        <v>1325.8128078817733</v>
      </c>
      <c r="G343" s="10">
        <v>366.84719211822676</v>
      </c>
      <c r="H343" s="10">
        <v>1345.7</v>
      </c>
      <c r="I343" s="10">
        <v>346.96000000000004</v>
      </c>
      <c r="J343" s="10">
        <v>24750</v>
      </c>
      <c r="K343" s="10">
        <v>19386</v>
      </c>
      <c r="L343" s="10">
        <v>5364</v>
      </c>
      <c r="M343" s="10">
        <v>19676.79</v>
      </c>
      <c r="N343" s="10">
        <v>5073.2099999999991</v>
      </c>
    </row>
    <row r="344" spans="1:14" x14ac:dyDescent="0.25">
      <c r="A344" s="9" t="s">
        <v>156</v>
      </c>
      <c r="B344" s="9" t="s">
        <v>94</v>
      </c>
      <c r="C344" s="9" t="s">
        <v>42</v>
      </c>
      <c r="D344" s="9" t="s">
        <v>43</v>
      </c>
      <c r="E344" s="10">
        <v>1902.77</v>
      </c>
      <c r="F344" s="10">
        <v>1899.8308457711444</v>
      </c>
      <c r="G344" s="10">
        <v>2.9391542288556138</v>
      </c>
      <c r="H344" s="10">
        <v>1909.33</v>
      </c>
      <c r="I344" s="10">
        <v>-6.5599999999999454</v>
      </c>
      <c r="J344" s="10">
        <v>3236</v>
      </c>
      <c r="K344" s="10">
        <v>3231</v>
      </c>
      <c r="L344" s="10">
        <v>5</v>
      </c>
      <c r="M344" s="10">
        <v>3247.1550000000002</v>
      </c>
      <c r="N344" s="10">
        <v>-11.1550000000002</v>
      </c>
    </row>
    <row r="345" spans="1:14" x14ac:dyDescent="0.25">
      <c r="A345" s="9" t="s">
        <v>156</v>
      </c>
      <c r="B345" s="9" t="s">
        <v>153</v>
      </c>
      <c r="C345" s="9" t="s">
        <v>42</v>
      </c>
      <c r="D345" s="9" t="s">
        <v>43</v>
      </c>
      <c r="E345" s="10">
        <v>2535.12</v>
      </c>
      <c r="F345" s="10">
        <v>2526.768472906404</v>
      </c>
      <c r="G345" s="10">
        <v>8.3515270935959052</v>
      </c>
      <c r="H345" s="10">
        <v>2564.67</v>
      </c>
      <c r="I345" s="10">
        <v>-29.550000000000182</v>
      </c>
      <c r="J345" s="10">
        <v>19450</v>
      </c>
      <c r="K345" s="10">
        <v>19386</v>
      </c>
      <c r="L345" s="10">
        <v>64</v>
      </c>
      <c r="M345" s="10">
        <v>19676.79</v>
      </c>
      <c r="N345" s="10">
        <v>-226.79000000000087</v>
      </c>
    </row>
    <row r="346" spans="1:14" x14ac:dyDescent="0.25">
      <c r="A346" s="9" t="s">
        <v>156</v>
      </c>
      <c r="B346" s="9" t="s">
        <v>154</v>
      </c>
      <c r="C346" s="9" t="s">
        <v>42</v>
      </c>
      <c r="D346" s="9" t="s">
        <v>43</v>
      </c>
      <c r="E346" s="10">
        <v>3347.17</v>
      </c>
      <c r="F346" s="10">
        <v>3327.6059113300494</v>
      </c>
      <c r="G346" s="10">
        <v>19.564088669950706</v>
      </c>
      <c r="H346" s="10">
        <v>3377.52</v>
      </c>
      <c r="I346" s="10">
        <v>-30.349999999999909</v>
      </c>
      <c r="J346" s="10">
        <v>19500</v>
      </c>
      <c r="K346" s="10">
        <v>19386</v>
      </c>
      <c r="L346" s="10">
        <v>114</v>
      </c>
      <c r="M346" s="10">
        <v>19676.79</v>
      </c>
      <c r="N346" s="10">
        <v>-176.79000000000087</v>
      </c>
    </row>
    <row r="347" spans="1:14" x14ac:dyDescent="0.25">
      <c r="A347" s="9" t="s">
        <v>156</v>
      </c>
      <c r="B347" s="9" t="s">
        <v>84</v>
      </c>
      <c r="C347" s="9" t="s">
        <v>42</v>
      </c>
      <c r="D347" s="9" t="s">
        <v>43</v>
      </c>
      <c r="E347" s="10">
        <v>8068.9</v>
      </c>
      <c r="F347" s="10">
        <v>7877.1176470588234</v>
      </c>
      <c r="G347" s="10">
        <v>191.78235294117621</v>
      </c>
      <c r="H347" s="10">
        <v>8034.66</v>
      </c>
      <c r="I347" s="10">
        <v>34.239999999999782</v>
      </c>
      <c r="J347" s="10">
        <v>19858</v>
      </c>
      <c r="K347" s="10">
        <v>19386</v>
      </c>
      <c r="L347" s="10">
        <v>472</v>
      </c>
      <c r="M347" s="10">
        <v>19773.72</v>
      </c>
      <c r="N347" s="10">
        <v>84.279999999998836</v>
      </c>
    </row>
    <row r="348" spans="1:14" x14ac:dyDescent="0.25">
      <c r="A348" s="9" t="s">
        <v>156</v>
      </c>
      <c r="B348" s="9" t="s">
        <v>136</v>
      </c>
      <c r="C348" s="9" t="s">
        <v>42</v>
      </c>
      <c r="D348" s="9" t="s">
        <v>43</v>
      </c>
      <c r="E348" s="10">
        <v>10664.21</v>
      </c>
      <c r="F348" s="10">
        <v>10467.665024630542</v>
      </c>
      <c r="G348" s="10">
        <v>196.54497536945746</v>
      </c>
      <c r="H348" s="10">
        <v>10624.68</v>
      </c>
      <c r="I348" s="10">
        <v>39.529999999998836</v>
      </c>
      <c r="J348" s="10">
        <v>19750</v>
      </c>
      <c r="K348" s="10">
        <v>19386</v>
      </c>
      <c r="L348" s="10">
        <v>364</v>
      </c>
      <c r="M348" s="10">
        <v>19676.79</v>
      </c>
      <c r="N348" s="10">
        <v>73.209999999999127</v>
      </c>
    </row>
    <row r="349" spans="1:14" x14ac:dyDescent="0.25">
      <c r="A349" s="9" t="s">
        <v>156</v>
      </c>
      <c r="B349" s="9" t="s">
        <v>145</v>
      </c>
      <c r="C349" s="9" t="s">
        <v>42</v>
      </c>
      <c r="D349" s="9" t="s">
        <v>43</v>
      </c>
      <c r="E349" s="10">
        <v>13672.8</v>
      </c>
      <c r="F349" s="10">
        <v>13634.817733990149</v>
      </c>
      <c r="G349" s="10">
        <v>37.982266009850719</v>
      </c>
      <c r="H349" s="10">
        <v>13839.34</v>
      </c>
      <c r="I349" s="10">
        <v>-166.54000000000087</v>
      </c>
      <c r="J349" s="10">
        <v>3240</v>
      </c>
      <c r="K349" s="10">
        <v>3231</v>
      </c>
      <c r="L349" s="10">
        <v>9</v>
      </c>
      <c r="M349" s="10">
        <v>3279.4650000000001</v>
      </c>
      <c r="N349" s="10">
        <v>-39.465000000000146</v>
      </c>
    </row>
    <row r="350" spans="1:14" x14ac:dyDescent="0.25">
      <c r="A350" s="9" t="s">
        <v>156</v>
      </c>
      <c r="B350" s="9" t="s">
        <v>50</v>
      </c>
      <c r="C350" s="9" t="s">
        <v>42</v>
      </c>
      <c r="D350" s="9" t="s">
        <v>43</v>
      </c>
      <c r="E350" s="10">
        <v>26616.799999999999</v>
      </c>
      <c r="F350" s="10">
        <v>26326.189054726368</v>
      </c>
      <c r="G350" s="10">
        <v>290.61094527363093</v>
      </c>
      <c r="H350" s="10">
        <v>26457.82</v>
      </c>
      <c r="I350" s="10">
        <v>158.97999999999956</v>
      </c>
      <c r="J350" s="10">
        <v>19600</v>
      </c>
      <c r="K350" s="10">
        <v>19386</v>
      </c>
      <c r="L350" s="10">
        <v>214</v>
      </c>
      <c r="M350" s="10">
        <v>19482.93</v>
      </c>
      <c r="N350" s="10">
        <v>117.06999999999971</v>
      </c>
    </row>
    <row r="351" spans="1:14" x14ac:dyDescent="0.25">
      <c r="A351" s="9" t="s">
        <v>156</v>
      </c>
      <c r="B351" s="9" t="s">
        <v>103</v>
      </c>
      <c r="C351" s="9" t="s">
        <v>42</v>
      </c>
      <c r="D351" s="9" t="s">
        <v>43</v>
      </c>
      <c r="E351" s="10">
        <v>94233.38</v>
      </c>
      <c r="F351" s="10">
        <v>92731.376237623757</v>
      </c>
      <c r="G351" s="10">
        <v>1502.0037623762473</v>
      </c>
      <c r="H351" s="10">
        <v>93658.69</v>
      </c>
      <c r="I351" s="10">
        <v>574.69000000000233</v>
      </c>
      <c r="J351" s="10">
        <v>19700</v>
      </c>
      <c r="K351" s="10">
        <v>19386</v>
      </c>
      <c r="L351" s="10">
        <v>314</v>
      </c>
      <c r="M351" s="10">
        <v>19579.86</v>
      </c>
      <c r="N351" s="10">
        <v>120.13999999999942</v>
      </c>
    </row>
    <row r="352" spans="1:14" x14ac:dyDescent="0.25">
      <c r="A352" s="9" t="s">
        <v>156</v>
      </c>
      <c r="B352" s="9" t="s">
        <v>155</v>
      </c>
      <c r="C352" s="9" t="s">
        <v>42</v>
      </c>
      <c r="D352" s="9" t="s">
        <v>53</v>
      </c>
      <c r="E352" s="10">
        <v>67892.039999999994</v>
      </c>
      <c r="F352" s="10">
        <v>66696.686217008813</v>
      </c>
      <c r="G352" s="10">
        <v>1195.3537829911802</v>
      </c>
      <c r="H352" s="10">
        <v>68230.710000000006</v>
      </c>
      <c r="I352" s="10">
        <v>-338.67000000001281</v>
      </c>
      <c r="J352" s="10">
        <v>14800</v>
      </c>
      <c r="K352" s="10">
        <v>14539.500488758553</v>
      </c>
      <c r="L352" s="10">
        <v>260.49951124144718</v>
      </c>
      <c r="M352" s="10">
        <v>14873.909</v>
      </c>
      <c r="N352" s="10">
        <v>-73.908999999999651</v>
      </c>
    </row>
    <row r="353" spans="1:14" x14ac:dyDescent="0.25">
      <c r="A353" s="9" t="s">
        <v>156</v>
      </c>
      <c r="B353" s="9" t="s">
        <v>54</v>
      </c>
      <c r="C353" s="9" t="s">
        <v>42</v>
      </c>
      <c r="D353" s="9" t="s">
        <v>55</v>
      </c>
      <c r="E353" s="10">
        <v>978.8</v>
      </c>
      <c r="F353" s="10">
        <v>959.60784313725492</v>
      </c>
      <c r="G353" s="10">
        <v>19.192156862745037</v>
      </c>
      <c r="H353" s="10">
        <v>978.8</v>
      </c>
      <c r="I353" s="10">
        <v>0</v>
      </c>
      <c r="J353" s="10">
        <v>177.96299999999999</v>
      </c>
      <c r="K353" s="10">
        <v>174.4735294117647</v>
      </c>
      <c r="L353" s="10">
        <v>3.4894705882352923</v>
      </c>
      <c r="M353" s="10">
        <v>177.96299999999999</v>
      </c>
      <c r="N353" s="10">
        <v>0</v>
      </c>
    </row>
    <row r="354" spans="1:14" x14ac:dyDescent="0.25">
      <c r="A354" s="9" t="s">
        <v>158</v>
      </c>
      <c r="B354" s="9" t="s">
        <v>25</v>
      </c>
      <c r="C354" s="9" t="s">
        <v>26</v>
      </c>
      <c r="D354" s="9" t="s">
        <v>27</v>
      </c>
      <c r="E354" s="10">
        <v>-1703.08</v>
      </c>
      <c r="F354" s="10">
        <v>0</v>
      </c>
      <c r="G354" s="10">
        <v>-1703.08</v>
      </c>
      <c r="H354" s="10">
        <v>0</v>
      </c>
      <c r="I354" s="10">
        <v>-1703.08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</row>
    <row r="355" spans="1:14" x14ac:dyDescent="0.25">
      <c r="A355" s="9" t="s">
        <v>158</v>
      </c>
      <c r="B355" s="9" t="s">
        <v>32</v>
      </c>
      <c r="C355" s="9" t="s">
        <v>33</v>
      </c>
      <c r="D355" s="9" t="s">
        <v>27</v>
      </c>
      <c r="E355" s="10">
        <v>412.64</v>
      </c>
      <c r="F355" s="10">
        <v>0</v>
      </c>
      <c r="G355" s="10">
        <v>412.64</v>
      </c>
      <c r="H355" s="10">
        <v>240.33</v>
      </c>
      <c r="I355" s="10">
        <v>172.30999999999997</v>
      </c>
      <c r="J355" s="10">
        <v>1.17</v>
      </c>
      <c r="K355" s="10">
        <v>0</v>
      </c>
      <c r="L355" s="10">
        <v>1.17</v>
      </c>
      <c r="M355" s="10">
        <v>0.68100000000000005</v>
      </c>
      <c r="N355" s="10">
        <v>0.48899999999999988</v>
      </c>
    </row>
    <row r="356" spans="1:14" x14ac:dyDescent="0.25">
      <c r="A356" s="9" t="s">
        <v>158</v>
      </c>
      <c r="B356" s="9" t="s">
        <v>34</v>
      </c>
      <c r="C356" s="9" t="s">
        <v>33</v>
      </c>
      <c r="D356" s="9" t="s">
        <v>27</v>
      </c>
      <c r="E356" s="10">
        <v>1418.47</v>
      </c>
      <c r="F356" s="10">
        <v>0</v>
      </c>
      <c r="G356" s="10">
        <v>1418.47</v>
      </c>
      <c r="H356" s="10">
        <v>826.16</v>
      </c>
      <c r="I356" s="10">
        <v>592.31000000000006</v>
      </c>
      <c r="J356" s="10">
        <v>1.17</v>
      </c>
      <c r="K356" s="10">
        <v>0</v>
      </c>
      <c r="L356" s="10">
        <v>1.17</v>
      </c>
      <c r="M356" s="10">
        <v>0.68100000000000005</v>
      </c>
      <c r="N356" s="10">
        <v>0.48899999999999988</v>
      </c>
    </row>
    <row r="357" spans="1:14" x14ac:dyDescent="0.25">
      <c r="A357" s="9" t="s">
        <v>158</v>
      </c>
      <c r="B357" s="9" t="s">
        <v>35</v>
      </c>
      <c r="C357" s="9" t="s">
        <v>33</v>
      </c>
      <c r="D357" s="9" t="s">
        <v>27</v>
      </c>
      <c r="E357" s="10">
        <v>1534.7</v>
      </c>
      <c r="F357" s="10">
        <v>0</v>
      </c>
      <c r="G357" s="10">
        <v>1534.7</v>
      </c>
      <c r="H357" s="10">
        <v>893.84</v>
      </c>
      <c r="I357" s="10">
        <v>640.86</v>
      </c>
      <c r="J357" s="10">
        <v>24.57</v>
      </c>
      <c r="K357" s="10">
        <v>0</v>
      </c>
      <c r="L357" s="10">
        <v>24.57</v>
      </c>
      <c r="M357" s="10">
        <v>14.31</v>
      </c>
      <c r="N357" s="10">
        <v>10.26</v>
      </c>
    </row>
    <row r="358" spans="1:14" x14ac:dyDescent="0.25">
      <c r="A358" s="9" t="s">
        <v>158</v>
      </c>
      <c r="B358" s="9" t="s">
        <v>159</v>
      </c>
      <c r="C358" s="9" t="s">
        <v>39</v>
      </c>
      <c r="D358" s="9" t="s">
        <v>40</v>
      </c>
      <c r="E358" s="10">
        <v>-98182.73</v>
      </c>
      <c r="F358" s="10">
        <v>0</v>
      </c>
      <c r="G358" s="10">
        <v>-98182.73</v>
      </c>
      <c r="H358" s="10">
        <v>-98182.720000000001</v>
      </c>
      <c r="I358" s="10">
        <v>-9.9999999947613105E-3</v>
      </c>
      <c r="J358" s="10">
        <v>-477</v>
      </c>
      <c r="K358" s="10">
        <v>0</v>
      </c>
      <c r="L358" s="10">
        <v>-477</v>
      </c>
      <c r="M358" s="10">
        <v>-477</v>
      </c>
      <c r="N358" s="10">
        <v>0</v>
      </c>
    </row>
    <row r="359" spans="1:14" x14ac:dyDescent="0.25">
      <c r="A359" s="9" t="s">
        <v>158</v>
      </c>
      <c r="B359" s="9" t="s">
        <v>160</v>
      </c>
      <c r="C359" s="9" t="s">
        <v>42</v>
      </c>
      <c r="D359" s="9" t="s">
        <v>58</v>
      </c>
      <c r="E359" s="10">
        <v>82588.53</v>
      </c>
      <c r="F359" s="10">
        <v>82129.512437810947</v>
      </c>
      <c r="G359" s="10">
        <v>459.01756218905211</v>
      </c>
      <c r="H359" s="10">
        <v>82540.160000000003</v>
      </c>
      <c r="I359" s="10">
        <v>48.369999999995343</v>
      </c>
      <c r="J359" s="10">
        <v>2878</v>
      </c>
      <c r="K359" s="10">
        <v>2862</v>
      </c>
      <c r="L359" s="10">
        <v>16</v>
      </c>
      <c r="M359" s="10">
        <v>2876.31</v>
      </c>
      <c r="N359" s="10">
        <v>1.6900000000000546</v>
      </c>
    </row>
    <row r="360" spans="1:14" x14ac:dyDescent="0.25">
      <c r="A360" s="9" t="s">
        <v>158</v>
      </c>
      <c r="B360" s="9" t="s">
        <v>161</v>
      </c>
      <c r="C360" s="9" t="s">
        <v>42</v>
      </c>
      <c r="D360" s="9" t="s">
        <v>43</v>
      </c>
      <c r="E360" s="10">
        <v>1303.51</v>
      </c>
      <c r="F360" s="10">
        <v>0</v>
      </c>
      <c r="G360" s="10">
        <v>1303.51</v>
      </c>
      <c r="H360" s="10">
        <v>0</v>
      </c>
      <c r="I360" s="10">
        <v>1303.51</v>
      </c>
      <c r="J360" s="10">
        <v>2950</v>
      </c>
      <c r="K360" s="10">
        <v>0</v>
      </c>
      <c r="L360" s="10">
        <v>2950</v>
      </c>
      <c r="M360" s="10">
        <v>0</v>
      </c>
      <c r="N360" s="10">
        <v>2950</v>
      </c>
    </row>
    <row r="361" spans="1:14" x14ac:dyDescent="0.25">
      <c r="A361" s="9" t="s">
        <v>158</v>
      </c>
      <c r="B361" s="9" t="s">
        <v>92</v>
      </c>
      <c r="C361" s="9" t="s">
        <v>42</v>
      </c>
      <c r="D361" s="9" t="s">
        <v>43</v>
      </c>
      <c r="E361" s="10">
        <v>45.6</v>
      </c>
      <c r="F361" s="10">
        <v>36.24752475247525</v>
      </c>
      <c r="G361" s="10">
        <v>9.352475247524751</v>
      </c>
      <c r="H361" s="10">
        <v>36.61</v>
      </c>
      <c r="I361" s="10">
        <v>8.990000000000002</v>
      </c>
      <c r="J361" s="10">
        <v>600</v>
      </c>
      <c r="K361" s="10">
        <v>477</v>
      </c>
      <c r="L361" s="10">
        <v>123</v>
      </c>
      <c r="M361" s="10">
        <v>481.77</v>
      </c>
      <c r="N361" s="10">
        <v>118.23000000000002</v>
      </c>
    </row>
    <row r="362" spans="1:14" x14ac:dyDescent="0.25">
      <c r="A362" s="9" t="s">
        <v>158</v>
      </c>
      <c r="B362" s="9" t="s">
        <v>94</v>
      </c>
      <c r="C362" s="9" t="s">
        <v>42</v>
      </c>
      <c r="D362" s="9" t="s">
        <v>43</v>
      </c>
      <c r="E362" s="10">
        <v>284.58999999999997</v>
      </c>
      <c r="F362" s="10">
        <v>280.47761194029852</v>
      </c>
      <c r="G362" s="10">
        <v>4.112388059701459</v>
      </c>
      <c r="H362" s="10">
        <v>281.88</v>
      </c>
      <c r="I362" s="10">
        <v>2.7099999999999795</v>
      </c>
      <c r="J362" s="10">
        <v>484</v>
      </c>
      <c r="K362" s="10">
        <v>477</v>
      </c>
      <c r="L362" s="10">
        <v>7</v>
      </c>
      <c r="M362" s="10">
        <v>479.38499999999999</v>
      </c>
      <c r="N362" s="10">
        <v>4.6150000000000091</v>
      </c>
    </row>
    <row r="363" spans="1:14" x14ac:dyDescent="0.25">
      <c r="A363" s="9" t="s">
        <v>158</v>
      </c>
      <c r="B363" s="9" t="s">
        <v>162</v>
      </c>
      <c r="C363" s="9" t="s">
        <v>42</v>
      </c>
      <c r="D363" s="9" t="s">
        <v>43</v>
      </c>
      <c r="E363" s="10">
        <v>0</v>
      </c>
      <c r="F363" s="10">
        <v>1264.630541871921</v>
      </c>
      <c r="G363" s="10">
        <v>-1264.630541871921</v>
      </c>
      <c r="H363" s="10">
        <v>1283.5999999999999</v>
      </c>
      <c r="I363" s="10">
        <v>-1283.5999999999999</v>
      </c>
      <c r="J363" s="10">
        <v>0</v>
      </c>
      <c r="K363" s="10">
        <v>2862</v>
      </c>
      <c r="L363" s="10">
        <v>-2862</v>
      </c>
      <c r="M363" s="10">
        <v>2904.93</v>
      </c>
      <c r="N363" s="10">
        <v>-2904.93</v>
      </c>
    </row>
    <row r="364" spans="1:14" x14ac:dyDescent="0.25">
      <c r="A364" s="9" t="s">
        <v>158</v>
      </c>
      <c r="B364" s="9" t="s">
        <v>163</v>
      </c>
      <c r="C364" s="9" t="s">
        <v>42</v>
      </c>
      <c r="D364" s="9" t="s">
        <v>43</v>
      </c>
      <c r="E364" s="10">
        <v>2273.7800000000002</v>
      </c>
      <c r="F364" s="10">
        <v>2243.9802955665023</v>
      </c>
      <c r="G364" s="10">
        <v>29.799704433497936</v>
      </c>
      <c r="H364" s="10">
        <v>2277.64</v>
      </c>
      <c r="I364" s="10">
        <v>-3.8599999999996726</v>
      </c>
      <c r="J364" s="10">
        <v>2900</v>
      </c>
      <c r="K364" s="10">
        <v>2862</v>
      </c>
      <c r="L364" s="10">
        <v>38</v>
      </c>
      <c r="M364" s="10">
        <v>2904.93</v>
      </c>
      <c r="N364" s="10">
        <v>-4.9299999999998363</v>
      </c>
    </row>
    <row r="365" spans="1:14" x14ac:dyDescent="0.25">
      <c r="A365" s="9" t="s">
        <v>158</v>
      </c>
      <c r="B365" s="9" t="s">
        <v>164</v>
      </c>
      <c r="C365" s="9" t="s">
        <v>42</v>
      </c>
      <c r="D365" s="9" t="s">
        <v>43</v>
      </c>
      <c r="E365" s="10">
        <v>2647.17</v>
      </c>
      <c r="F365" s="10">
        <v>2612.4926108374384</v>
      </c>
      <c r="G365" s="10">
        <v>34.677389162561667</v>
      </c>
      <c r="H365" s="10">
        <v>2651.68</v>
      </c>
      <c r="I365" s="10">
        <v>-4.5099999999997635</v>
      </c>
      <c r="J365" s="10">
        <v>2900</v>
      </c>
      <c r="K365" s="10">
        <v>2862</v>
      </c>
      <c r="L365" s="10">
        <v>38</v>
      </c>
      <c r="M365" s="10">
        <v>2904.93</v>
      </c>
      <c r="N365" s="10">
        <v>-4.9299999999998363</v>
      </c>
    </row>
    <row r="366" spans="1:14" x14ac:dyDescent="0.25">
      <c r="A366" s="9" t="s">
        <v>158</v>
      </c>
      <c r="B366" s="9" t="s">
        <v>165</v>
      </c>
      <c r="C366" s="9" t="s">
        <v>42</v>
      </c>
      <c r="D366" s="9" t="s">
        <v>43</v>
      </c>
      <c r="E366" s="10">
        <v>3018.67</v>
      </c>
      <c r="F366" s="10">
        <v>2928.6305418719212</v>
      </c>
      <c r="G366" s="10">
        <v>90.039458128078877</v>
      </c>
      <c r="H366" s="10">
        <v>2972.56</v>
      </c>
      <c r="I366" s="10">
        <v>46.110000000000127</v>
      </c>
      <c r="J366" s="10">
        <v>2950</v>
      </c>
      <c r="K366" s="10">
        <v>2862</v>
      </c>
      <c r="L366" s="10">
        <v>88</v>
      </c>
      <c r="M366" s="10">
        <v>2904.93</v>
      </c>
      <c r="N366" s="10">
        <v>45.070000000000164</v>
      </c>
    </row>
    <row r="367" spans="1:14" x14ac:dyDescent="0.25">
      <c r="A367" s="9" t="s">
        <v>158</v>
      </c>
      <c r="B367" s="9" t="s">
        <v>166</v>
      </c>
      <c r="C367" s="9" t="s">
        <v>42</v>
      </c>
      <c r="D367" s="9" t="s">
        <v>43</v>
      </c>
      <c r="E367" s="10">
        <v>4358.1499999999996</v>
      </c>
      <c r="F367" s="10">
        <v>4116.5123152709357</v>
      </c>
      <c r="G367" s="10">
        <v>241.63768472906395</v>
      </c>
      <c r="H367" s="10">
        <v>4178.26</v>
      </c>
      <c r="I367" s="10">
        <v>179.88999999999942</v>
      </c>
      <c r="J367" s="10">
        <v>505</v>
      </c>
      <c r="K367" s="10">
        <v>477</v>
      </c>
      <c r="L367" s="10">
        <v>28</v>
      </c>
      <c r="M367" s="10">
        <v>484.15499999999997</v>
      </c>
      <c r="N367" s="10">
        <v>20.845000000000027</v>
      </c>
    </row>
    <row r="368" spans="1:14" x14ac:dyDescent="0.25">
      <c r="A368" s="9" t="s">
        <v>167</v>
      </c>
      <c r="B368" s="9" t="s">
        <v>25</v>
      </c>
      <c r="C368" s="9" t="s">
        <v>26</v>
      </c>
      <c r="D368" s="9" t="s">
        <v>27</v>
      </c>
      <c r="E368" s="10">
        <v>-885.2</v>
      </c>
      <c r="F368" s="10">
        <v>0</v>
      </c>
      <c r="G368" s="10">
        <v>-885.2</v>
      </c>
      <c r="H368" s="10">
        <v>0</v>
      </c>
      <c r="I368" s="10">
        <v>-885.2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</row>
    <row r="369" spans="1:14" x14ac:dyDescent="0.25">
      <c r="A369" s="9" t="s">
        <v>167</v>
      </c>
      <c r="B369" s="9" t="s">
        <v>32</v>
      </c>
      <c r="C369" s="9" t="s">
        <v>33</v>
      </c>
      <c r="D369" s="9" t="s">
        <v>27</v>
      </c>
      <c r="E369" s="10">
        <v>264.51</v>
      </c>
      <c r="F369" s="10">
        <v>0</v>
      </c>
      <c r="G369" s="10">
        <v>264.51</v>
      </c>
      <c r="H369" s="10">
        <v>191.97</v>
      </c>
      <c r="I369" s="10">
        <v>72.539999999999992</v>
      </c>
      <c r="J369" s="10">
        <v>0.75</v>
      </c>
      <c r="K369" s="10">
        <v>0</v>
      </c>
      <c r="L369" s="10">
        <v>0.75</v>
      </c>
      <c r="M369" s="10">
        <v>0.54400000000000004</v>
      </c>
      <c r="N369" s="10">
        <v>0.20599999999999996</v>
      </c>
    </row>
    <row r="370" spans="1:14" x14ac:dyDescent="0.25">
      <c r="A370" s="9" t="s">
        <v>167</v>
      </c>
      <c r="B370" s="9" t="s">
        <v>34</v>
      </c>
      <c r="C370" s="9" t="s">
        <v>33</v>
      </c>
      <c r="D370" s="9" t="s">
        <v>27</v>
      </c>
      <c r="E370" s="10">
        <v>909.28</v>
      </c>
      <c r="F370" s="10">
        <v>0</v>
      </c>
      <c r="G370" s="10">
        <v>909.28</v>
      </c>
      <c r="H370" s="10">
        <v>659.89</v>
      </c>
      <c r="I370" s="10">
        <v>249.39</v>
      </c>
      <c r="J370" s="10">
        <v>0.75</v>
      </c>
      <c r="K370" s="10">
        <v>0</v>
      </c>
      <c r="L370" s="10">
        <v>0.75</v>
      </c>
      <c r="M370" s="10">
        <v>0.54400000000000004</v>
      </c>
      <c r="N370" s="10">
        <v>0.20599999999999996</v>
      </c>
    </row>
    <row r="371" spans="1:14" x14ac:dyDescent="0.25">
      <c r="A371" s="9" t="s">
        <v>167</v>
      </c>
      <c r="B371" s="9" t="s">
        <v>35</v>
      </c>
      <c r="C371" s="9" t="s">
        <v>33</v>
      </c>
      <c r="D371" s="9" t="s">
        <v>27</v>
      </c>
      <c r="E371" s="10">
        <v>983.78</v>
      </c>
      <c r="F371" s="10">
        <v>0</v>
      </c>
      <c r="G371" s="10">
        <v>983.78</v>
      </c>
      <c r="H371" s="10">
        <v>713.95</v>
      </c>
      <c r="I371" s="10">
        <v>269.82999999999993</v>
      </c>
      <c r="J371" s="10">
        <v>15.75</v>
      </c>
      <c r="K371" s="10">
        <v>0</v>
      </c>
      <c r="L371" s="10">
        <v>15.75</v>
      </c>
      <c r="M371" s="10">
        <v>11.43</v>
      </c>
      <c r="N371" s="10">
        <v>4.32</v>
      </c>
    </row>
    <row r="372" spans="1:14" x14ac:dyDescent="0.25">
      <c r="A372" s="9" t="s">
        <v>167</v>
      </c>
      <c r="B372" s="9" t="s">
        <v>168</v>
      </c>
      <c r="C372" s="9" t="s">
        <v>39</v>
      </c>
      <c r="D372" s="9" t="s">
        <v>40</v>
      </c>
      <c r="E372" s="10">
        <v>-77580.399999999994</v>
      </c>
      <c r="F372" s="10">
        <v>0</v>
      </c>
      <c r="G372" s="10">
        <v>-77580.399999999994</v>
      </c>
      <c r="H372" s="10">
        <v>-77580.42</v>
      </c>
      <c r="I372" s="10">
        <v>2.0000000004074536E-2</v>
      </c>
      <c r="J372" s="10">
        <v>-381</v>
      </c>
      <c r="K372" s="10">
        <v>0</v>
      </c>
      <c r="L372" s="10">
        <v>-381</v>
      </c>
      <c r="M372" s="10">
        <v>-381</v>
      </c>
      <c r="N372" s="10">
        <v>0</v>
      </c>
    </row>
    <row r="373" spans="1:14" x14ac:dyDescent="0.25">
      <c r="A373" s="9" t="s">
        <v>167</v>
      </c>
      <c r="B373" s="9" t="s">
        <v>169</v>
      </c>
      <c r="C373" s="9" t="s">
        <v>42</v>
      </c>
      <c r="D373" s="9" t="s">
        <v>58</v>
      </c>
      <c r="E373" s="10">
        <v>64888.639999999999</v>
      </c>
      <c r="F373" s="10">
        <v>64578</v>
      </c>
      <c r="G373" s="10">
        <v>310.63999999999942</v>
      </c>
      <c r="H373" s="10">
        <v>64900.89</v>
      </c>
      <c r="I373" s="10">
        <v>-12.25</v>
      </c>
      <c r="J373" s="10">
        <v>2297</v>
      </c>
      <c r="K373" s="10">
        <v>2285.9999999999995</v>
      </c>
      <c r="L373" s="10">
        <v>11.000000000000455</v>
      </c>
      <c r="M373" s="10">
        <v>2297.4299999999998</v>
      </c>
      <c r="N373" s="10">
        <v>-0.42999999999983629</v>
      </c>
    </row>
    <row r="374" spans="1:14" x14ac:dyDescent="0.25">
      <c r="A374" s="9" t="s">
        <v>167</v>
      </c>
      <c r="B374" s="9" t="s">
        <v>170</v>
      </c>
      <c r="C374" s="9" t="s">
        <v>42</v>
      </c>
      <c r="D374" s="9" t="s">
        <v>43</v>
      </c>
      <c r="E374" s="10">
        <v>1032.43</v>
      </c>
      <c r="F374" s="10">
        <v>0</v>
      </c>
      <c r="G374" s="10">
        <v>1032.43</v>
      </c>
      <c r="H374" s="10">
        <v>0</v>
      </c>
      <c r="I374" s="10">
        <v>1032.43</v>
      </c>
      <c r="J374" s="10">
        <v>2500</v>
      </c>
      <c r="K374" s="10">
        <v>0</v>
      </c>
      <c r="L374" s="10">
        <v>2500</v>
      </c>
      <c r="M374" s="10">
        <v>0</v>
      </c>
      <c r="N374" s="10">
        <v>2500</v>
      </c>
    </row>
    <row r="375" spans="1:14" x14ac:dyDescent="0.25">
      <c r="A375" s="9" t="s">
        <v>167</v>
      </c>
      <c r="B375" s="9" t="s">
        <v>92</v>
      </c>
      <c r="C375" s="9" t="s">
        <v>42</v>
      </c>
      <c r="D375" s="9" t="s">
        <v>43</v>
      </c>
      <c r="E375" s="10">
        <v>41.8</v>
      </c>
      <c r="F375" s="10">
        <v>28.96039603960396</v>
      </c>
      <c r="G375" s="10">
        <v>12.839603960396037</v>
      </c>
      <c r="H375" s="10">
        <v>29.25</v>
      </c>
      <c r="I375" s="10">
        <v>12.549999999999997</v>
      </c>
      <c r="J375" s="10">
        <v>550</v>
      </c>
      <c r="K375" s="10">
        <v>381</v>
      </c>
      <c r="L375" s="10">
        <v>169</v>
      </c>
      <c r="M375" s="10">
        <v>384.81</v>
      </c>
      <c r="N375" s="10">
        <v>165.19</v>
      </c>
    </row>
    <row r="376" spans="1:14" x14ac:dyDescent="0.25">
      <c r="A376" s="9" t="s">
        <v>167</v>
      </c>
      <c r="B376" s="9" t="s">
        <v>94</v>
      </c>
      <c r="C376" s="9" t="s">
        <v>42</v>
      </c>
      <c r="D376" s="9" t="s">
        <v>43</v>
      </c>
      <c r="E376" s="10">
        <v>229.32</v>
      </c>
      <c r="F376" s="10">
        <v>224.02985074626866</v>
      </c>
      <c r="G376" s="10">
        <v>5.2901492537313288</v>
      </c>
      <c r="H376" s="10">
        <v>225.15</v>
      </c>
      <c r="I376" s="10">
        <v>4.1699999999999875</v>
      </c>
      <c r="J376" s="10">
        <v>390</v>
      </c>
      <c r="K376" s="10">
        <v>381</v>
      </c>
      <c r="L376" s="10">
        <v>9</v>
      </c>
      <c r="M376" s="10">
        <v>382.90499999999997</v>
      </c>
      <c r="N376" s="10">
        <v>7.0950000000000273</v>
      </c>
    </row>
    <row r="377" spans="1:14" x14ac:dyDescent="0.25">
      <c r="A377" s="9" t="s">
        <v>167</v>
      </c>
      <c r="B377" s="9" t="s">
        <v>171</v>
      </c>
      <c r="C377" s="9" t="s">
        <v>42</v>
      </c>
      <c r="D377" s="9" t="s">
        <v>43</v>
      </c>
      <c r="E377" s="10">
        <v>0</v>
      </c>
      <c r="F377" s="10">
        <v>1010.1182266009852</v>
      </c>
      <c r="G377" s="10">
        <v>-1010.1182266009852</v>
      </c>
      <c r="H377" s="10">
        <v>1025.27</v>
      </c>
      <c r="I377" s="10">
        <v>-1025.27</v>
      </c>
      <c r="J377" s="10">
        <v>0</v>
      </c>
      <c r="K377" s="10">
        <v>2286</v>
      </c>
      <c r="L377" s="10">
        <v>-2286</v>
      </c>
      <c r="M377" s="10">
        <v>2320.29</v>
      </c>
      <c r="N377" s="10">
        <v>-2320.29</v>
      </c>
    </row>
    <row r="378" spans="1:14" x14ac:dyDescent="0.25">
      <c r="A378" s="9" t="s">
        <v>167</v>
      </c>
      <c r="B378" s="9" t="s">
        <v>172</v>
      </c>
      <c r="C378" s="9" t="s">
        <v>42</v>
      </c>
      <c r="D378" s="9" t="s">
        <v>43</v>
      </c>
      <c r="E378" s="10">
        <v>2159.65</v>
      </c>
      <c r="F378" s="10">
        <v>1974.7881773399015</v>
      </c>
      <c r="G378" s="10">
        <v>184.8618226600986</v>
      </c>
      <c r="H378" s="10">
        <v>2004.41</v>
      </c>
      <c r="I378" s="10">
        <v>155.24</v>
      </c>
      <c r="J378" s="10">
        <v>2500</v>
      </c>
      <c r="K378" s="10">
        <v>2286</v>
      </c>
      <c r="L378" s="10">
        <v>214</v>
      </c>
      <c r="M378" s="10">
        <v>2320.29</v>
      </c>
      <c r="N378" s="10">
        <v>179.71000000000004</v>
      </c>
    </row>
    <row r="379" spans="1:14" x14ac:dyDescent="0.25">
      <c r="A379" s="9" t="s">
        <v>167</v>
      </c>
      <c r="B379" s="9" t="s">
        <v>173</v>
      </c>
      <c r="C379" s="9" t="s">
        <v>42</v>
      </c>
      <c r="D379" s="9" t="s">
        <v>43</v>
      </c>
      <c r="E379" s="10">
        <v>2099.4899999999998</v>
      </c>
      <c r="F379" s="10">
        <v>2086.7093596059117</v>
      </c>
      <c r="G379" s="10">
        <v>12.780640394088095</v>
      </c>
      <c r="H379" s="10">
        <v>2118.0100000000002</v>
      </c>
      <c r="I379" s="10">
        <v>-18.520000000000437</v>
      </c>
      <c r="J379" s="10">
        <v>2300</v>
      </c>
      <c r="K379" s="10">
        <v>2286</v>
      </c>
      <c r="L379" s="10">
        <v>14</v>
      </c>
      <c r="M379" s="10">
        <v>2320.29</v>
      </c>
      <c r="N379" s="10">
        <v>-20.289999999999964</v>
      </c>
    </row>
    <row r="380" spans="1:14" x14ac:dyDescent="0.25">
      <c r="A380" s="9" t="s">
        <v>167</v>
      </c>
      <c r="B380" s="9" t="s">
        <v>174</v>
      </c>
      <c r="C380" s="9" t="s">
        <v>42</v>
      </c>
      <c r="D380" s="9" t="s">
        <v>43</v>
      </c>
      <c r="E380" s="10">
        <v>2404.6999999999998</v>
      </c>
      <c r="F380" s="10">
        <v>2339.2216748768474</v>
      </c>
      <c r="G380" s="10">
        <v>65.478325123152445</v>
      </c>
      <c r="H380" s="10">
        <v>2374.31</v>
      </c>
      <c r="I380" s="10">
        <v>30.389999999999873</v>
      </c>
      <c r="J380" s="10">
        <v>2350</v>
      </c>
      <c r="K380" s="10">
        <v>2286</v>
      </c>
      <c r="L380" s="10">
        <v>64</v>
      </c>
      <c r="M380" s="10">
        <v>2320.29</v>
      </c>
      <c r="N380" s="10">
        <v>29.710000000000036</v>
      </c>
    </row>
    <row r="381" spans="1:14" x14ac:dyDescent="0.25">
      <c r="A381" s="9" t="s">
        <v>167</v>
      </c>
      <c r="B381" s="9" t="s">
        <v>166</v>
      </c>
      <c r="C381" s="9" t="s">
        <v>42</v>
      </c>
      <c r="D381" s="9" t="s">
        <v>43</v>
      </c>
      <c r="E381" s="10">
        <v>3452</v>
      </c>
      <c r="F381" s="10">
        <v>3288.0295566502464</v>
      </c>
      <c r="G381" s="10">
        <v>163.97044334975362</v>
      </c>
      <c r="H381" s="10">
        <v>3337.35</v>
      </c>
      <c r="I381" s="10">
        <v>114.65000000000009</v>
      </c>
      <c r="J381" s="10">
        <v>400</v>
      </c>
      <c r="K381" s="10">
        <v>381</v>
      </c>
      <c r="L381" s="10">
        <v>19</v>
      </c>
      <c r="M381" s="10">
        <v>386.71499999999997</v>
      </c>
      <c r="N381" s="10">
        <v>13.285000000000025</v>
      </c>
    </row>
    <row r="382" spans="1:14" x14ac:dyDescent="0.25">
      <c r="A382" s="9" t="s">
        <v>175</v>
      </c>
      <c r="B382" s="9" t="s">
        <v>25</v>
      </c>
      <c r="C382" s="9" t="s">
        <v>26</v>
      </c>
      <c r="D382" s="9" t="s">
        <v>27</v>
      </c>
      <c r="E382" s="10">
        <v>-1491.45</v>
      </c>
      <c r="F382" s="10">
        <v>0</v>
      </c>
      <c r="G382" s="10">
        <v>-1491.45</v>
      </c>
      <c r="H382" s="10">
        <v>0</v>
      </c>
      <c r="I382" s="10">
        <v>-1491.45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</row>
    <row r="383" spans="1:14" x14ac:dyDescent="0.25">
      <c r="A383" s="9" t="s">
        <v>175</v>
      </c>
      <c r="B383" s="9" t="s">
        <v>32</v>
      </c>
      <c r="C383" s="9" t="s">
        <v>33</v>
      </c>
      <c r="D383" s="9" t="s">
        <v>27</v>
      </c>
      <c r="E383" s="10">
        <v>1939.77</v>
      </c>
      <c r="F383" s="10">
        <v>0</v>
      </c>
      <c r="G383" s="10">
        <v>1939.77</v>
      </c>
      <c r="H383" s="10">
        <v>1511.54</v>
      </c>
      <c r="I383" s="10">
        <v>428.23</v>
      </c>
      <c r="J383" s="10">
        <v>5.5</v>
      </c>
      <c r="K383" s="10">
        <v>0</v>
      </c>
      <c r="L383" s="10">
        <v>5.5</v>
      </c>
      <c r="M383" s="10">
        <v>4.2859999999999996</v>
      </c>
      <c r="N383" s="10">
        <v>1.2140000000000004</v>
      </c>
    </row>
    <row r="384" spans="1:14" x14ac:dyDescent="0.25">
      <c r="A384" s="9" t="s">
        <v>175</v>
      </c>
      <c r="B384" s="9" t="s">
        <v>34</v>
      </c>
      <c r="C384" s="9" t="s">
        <v>33</v>
      </c>
      <c r="D384" s="9" t="s">
        <v>27</v>
      </c>
      <c r="E384" s="10">
        <v>6668.04</v>
      </c>
      <c r="F384" s="10">
        <v>0</v>
      </c>
      <c r="G384" s="10">
        <v>6668.04</v>
      </c>
      <c r="H384" s="10">
        <v>5195.9799999999996</v>
      </c>
      <c r="I384" s="10">
        <v>1472.0600000000004</v>
      </c>
      <c r="J384" s="10">
        <v>5.5</v>
      </c>
      <c r="K384" s="10">
        <v>0</v>
      </c>
      <c r="L384" s="10">
        <v>5.5</v>
      </c>
      <c r="M384" s="10">
        <v>4.2859999999999996</v>
      </c>
      <c r="N384" s="10">
        <v>1.2140000000000004</v>
      </c>
    </row>
    <row r="385" spans="1:14" x14ac:dyDescent="0.25">
      <c r="A385" s="9" t="s">
        <v>175</v>
      </c>
      <c r="B385" s="9" t="s">
        <v>35</v>
      </c>
      <c r="C385" s="9" t="s">
        <v>33</v>
      </c>
      <c r="D385" s="9" t="s">
        <v>27</v>
      </c>
      <c r="E385" s="10">
        <v>7214.41</v>
      </c>
      <c r="F385" s="10">
        <v>0</v>
      </c>
      <c r="G385" s="10">
        <v>7214.41</v>
      </c>
      <c r="H385" s="10">
        <v>5621.62</v>
      </c>
      <c r="I385" s="10">
        <v>1592.79</v>
      </c>
      <c r="J385" s="10">
        <v>115.5</v>
      </c>
      <c r="K385" s="10">
        <v>0</v>
      </c>
      <c r="L385" s="10">
        <v>115.5</v>
      </c>
      <c r="M385" s="10">
        <v>90</v>
      </c>
      <c r="N385" s="10">
        <v>25.5</v>
      </c>
    </row>
    <row r="386" spans="1:14" x14ac:dyDescent="0.25">
      <c r="A386" s="9" t="s">
        <v>175</v>
      </c>
      <c r="B386" s="9" t="s">
        <v>176</v>
      </c>
      <c r="C386" s="9" t="s">
        <v>39</v>
      </c>
      <c r="D386" s="9" t="s">
        <v>40</v>
      </c>
      <c r="E386" s="10">
        <v>-512625.84</v>
      </c>
      <c r="F386" s="10">
        <v>0</v>
      </c>
      <c r="G386" s="10">
        <v>-512625.84</v>
      </c>
      <c r="H386" s="10">
        <v>-512625.84</v>
      </c>
      <c r="I386" s="10">
        <v>0</v>
      </c>
      <c r="J386" s="10">
        <v>-3000</v>
      </c>
      <c r="K386" s="10">
        <v>0</v>
      </c>
      <c r="L386" s="10">
        <v>-3000</v>
      </c>
      <c r="M386" s="10">
        <v>-3000</v>
      </c>
      <c r="N386" s="10">
        <v>0</v>
      </c>
    </row>
    <row r="387" spans="1:14" x14ac:dyDescent="0.25">
      <c r="A387" s="9" t="s">
        <v>175</v>
      </c>
      <c r="B387" s="9" t="s">
        <v>177</v>
      </c>
      <c r="C387" s="9" t="s">
        <v>42</v>
      </c>
      <c r="D387" s="9" t="s">
        <v>58</v>
      </c>
      <c r="E387" s="10">
        <v>423868.98</v>
      </c>
      <c r="F387" s="10">
        <v>423727.74129353237</v>
      </c>
      <c r="G387" s="10">
        <v>141.23870646761497</v>
      </c>
      <c r="H387" s="10">
        <v>425846.38</v>
      </c>
      <c r="I387" s="10">
        <v>-1977.4000000000233</v>
      </c>
      <c r="J387" s="10">
        <v>18006</v>
      </c>
      <c r="K387" s="10">
        <v>18000</v>
      </c>
      <c r="L387" s="10">
        <v>6</v>
      </c>
      <c r="M387" s="10">
        <v>18090</v>
      </c>
      <c r="N387" s="10">
        <v>-84</v>
      </c>
    </row>
    <row r="388" spans="1:14" x14ac:dyDescent="0.25">
      <c r="A388" s="9" t="s">
        <v>175</v>
      </c>
      <c r="B388" s="9" t="s">
        <v>178</v>
      </c>
      <c r="C388" s="9" t="s">
        <v>42</v>
      </c>
      <c r="D388" s="9" t="s">
        <v>43</v>
      </c>
      <c r="E388" s="10">
        <v>1852.29</v>
      </c>
      <c r="F388" s="10">
        <v>0</v>
      </c>
      <c r="G388" s="10">
        <v>1852.29</v>
      </c>
      <c r="H388" s="10">
        <v>0</v>
      </c>
      <c r="I388" s="10">
        <v>1852.29</v>
      </c>
      <c r="J388" s="10">
        <v>18050</v>
      </c>
      <c r="K388" s="10">
        <v>0</v>
      </c>
      <c r="L388" s="10">
        <v>18050</v>
      </c>
      <c r="M388" s="10">
        <v>0</v>
      </c>
      <c r="N388" s="10">
        <v>18050</v>
      </c>
    </row>
    <row r="389" spans="1:14" x14ac:dyDescent="0.25">
      <c r="A389" s="9" t="s">
        <v>175</v>
      </c>
      <c r="B389" s="9" t="s">
        <v>92</v>
      </c>
      <c r="C389" s="9" t="s">
        <v>42</v>
      </c>
      <c r="D389" s="9" t="s">
        <v>43</v>
      </c>
      <c r="E389" s="10">
        <v>494</v>
      </c>
      <c r="F389" s="10">
        <v>456</v>
      </c>
      <c r="G389" s="10">
        <v>38</v>
      </c>
      <c r="H389" s="10">
        <v>460.56</v>
      </c>
      <c r="I389" s="10">
        <v>33.44</v>
      </c>
      <c r="J389" s="10">
        <v>6500</v>
      </c>
      <c r="K389" s="10">
        <v>6000</v>
      </c>
      <c r="L389" s="10">
        <v>500</v>
      </c>
      <c r="M389" s="10">
        <v>6060</v>
      </c>
      <c r="N389" s="10">
        <v>440</v>
      </c>
    </row>
    <row r="390" spans="1:14" x14ac:dyDescent="0.25">
      <c r="A390" s="9" t="s">
        <v>175</v>
      </c>
      <c r="B390" s="9" t="s">
        <v>179</v>
      </c>
      <c r="C390" s="9" t="s">
        <v>42</v>
      </c>
      <c r="D390" s="9" t="s">
        <v>43</v>
      </c>
      <c r="E390" s="10">
        <v>1115.55</v>
      </c>
      <c r="F390" s="10">
        <v>1110</v>
      </c>
      <c r="G390" s="10">
        <v>5.5499999999999545</v>
      </c>
      <c r="H390" s="10">
        <v>1115.55</v>
      </c>
      <c r="I390" s="10">
        <v>0</v>
      </c>
      <c r="J390" s="10">
        <v>3015</v>
      </c>
      <c r="K390" s="10">
        <v>3000</v>
      </c>
      <c r="L390" s="10">
        <v>15</v>
      </c>
      <c r="M390" s="10">
        <v>3015</v>
      </c>
      <c r="N390" s="10">
        <v>0</v>
      </c>
    </row>
    <row r="391" spans="1:14" x14ac:dyDescent="0.25">
      <c r="A391" s="9" t="s">
        <v>175</v>
      </c>
      <c r="B391" s="9" t="s">
        <v>180</v>
      </c>
      <c r="C391" s="9" t="s">
        <v>42</v>
      </c>
      <c r="D391" s="9" t="s">
        <v>43</v>
      </c>
      <c r="E391" s="10">
        <v>0</v>
      </c>
      <c r="F391" s="10">
        <v>1847.1625615763546</v>
      </c>
      <c r="G391" s="10">
        <v>-1847.1625615763546</v>
      </c>
      <c r="H391" s="10">
        <v>1874.87</v>
      </c>
      <c r="I391" s="10">
        <v>-1874.87</v>
      </c>
      <c r="J391" s="10">
        <v>0</v>
      </c>
      <c r="K391" s="10">
        <v>18000</v>
      </c>
      <c r="L391" s="10">
        <v>-18000</v>
      </c>
      <c r="M391" s="10">
        <v>18270</v>
      </c>
      <c r="N391" s="10">
        <v>-18270</v>
      </c>
    </row>
    <row r="392" spans="1:14" x14ac:dyDescent="0.25">
      <c r="A392" s="9" t="s">
        <v>175</v>
      </c>
      <c r="B392" s="9" t="s">
        <v>181</v>
      </c>
      <c r="C392" s="9" t="s">
        <v>42</v>
      </c>
      <c r="D392" s="9" t="s">
        <v>43</v>
      </c>
      <c r="E392" s="10">
        <v>8462.02</v>
      </c>
      <c r="F392" s="10">
        <v>8438.5812807881775</v>
      </c>
      <c r="G392" s="10">
        <v>23.4387192118229</v>
      </c>
      <c r="H392" s="10">
        <v>8565.16</v>
      </c>
      <c r="I392" s="10">
        <v>-103.13999999999942</v>
      </c>
      <c r="J392" s="10">
        <v>18050</v>
      </c>
      <c r="K392" s="10">
        <v>18000</v>
      </c>
      <c r="L392" s="10">
        <v>50</v>
      </c>
      <c r="M392" s="10">
        <v>18270</v>
      </c>
      <c r="N392" s="10">
        <v>-220</v>
      </c>
    </row>
    <row r="393" spans="1:14" x14ac:dyDescent="0.25">
      <c r="A393" s="9" t="s">
        <v>175</v>
      </c>
      <c r="B393" s="9" t="s">
        <v>182</v>
      </c>
      <c r="C393" s="9" t="s">
        <v>42</v>
      </c>
      <c r="D393" s="9" t="s">
        <v>43</v>
      </c>
      <c r="E393" s="10">
        <v>14482.23</v>
      </c>
      <c r="F393" s="10">
        <v>14442.118226600986</v>
      </c>
      <c r="G393" s="10">
        <v>40.111773399014055</v>
      </c>
      <c r="H393" s="10">
        <v>14658.75</v>
      </c>
      <c r="I393" s="10">
        <v>-176.52000000000044</v>
      </c>
      <c r="J393" s="10">
        <v>18050</v>
      </c>
      <c r="K393" s="10">
        <v>18000</v>
      </c>
      <c r="L393" s="10">
        <v>50</v>
      </c>
      <c r="M393" s="10">
        <v>18270</v>
      </c>
      <c r="N393" s="10">
        <v>-220</v>
      </c>
    </row>
    <row r="394" spans="1:14" x14ac:dyDescent="0.25">
      <c r="A394" s="9" t="s">
        <v>175</v>
      </c>
      <c r="B394" s="9" t="s">
        <v>183</v>
      </c>
      <c r="C394" s="9" t="s">
        <v>42</v>
      </c>
      <c r="D394" s="9" t="s">
        <v>43</v>
      </c>
      <c r="E394" s="10">
        <v>19671.05</v>
      </c>
      <c r="F394" s="10">
        <v>19139.399014778326</v>
      </c>
      <c r="G394" s="10">
        <v>531.65098522167318</v>
      </c>
      <c r="H394" s="10">
        <v>19426.490000000002</v>
      </c>
      <c r="I394" s="10">
        <v>244.55999999999767</v>
      </c>
      <c r="J394" s="10">
        <v>18500</v>
      </c>
      <c r="K394" s="10">
        <v>18000</v>
      </c>
      <c r="L394" s="10">
        <v>500</v>
      </c>
      <c r="M394" s="10">
        <v>18270</v>
      </c>
      <c r="N394" s="10">
        <v>230</v>
      </c>
    </row>
    <row r="395" spans="1:14" x14ac:dyDescent="0.25">
      <c r="A395" s="9" t="s">
        <v>175</v>
      </c>
      <c r="B395" s="9" t="s">
        <v>184</v>
      </c>
      <c r="C395" s="9" t="s">
        <v>42</v>
      </c>
      <c r="D395" s="9" t="s">
        <v>43</v>
      </c>
      <c r="E395" s="10">
        <v>28348.95</v>
      </c>
      <c r="F395" s="10">
        <v>27930</v>
      </c>
      <c r="G395" s="10">
        <v>418.95000000000073</v>
      </c>
      <c r="H395" s="10">
        <v>28348.95</v>
      </c>
      <c r="I395" s="10">
        <v>0</v>
      </c>
      <c r="J395" s="10">
        <v>3045</v>
      </c>
      <c r="K395" s="10">
        <v>3000</v>
      </c>
      <c r="L395" s="10">
        <v>45</v>
      </c>
      <c r="M395" s="10">
        <v>3045</v>
      </c>
      <c r="N395" s="10">
        <v>0</v>
      </c>
    </row>
    <row r="396" spans="1:14" x14ac:dyDescent="0.25">
      <c r="A396" s="9" t="s">
        <v>185</v>
      </c>
      <c r="B396" s="9" t="s">
        <v>25</v>
      </c>
      <c r="C396" s="9" t="s">
        <v>26</v>
      </c>
      <c r="D396" s="9" t="s">
        <v>27</v>
      </c>
      <c r="E396" s="10">
        <v>3432.01</v>
      </c>
      <c r="F396" s="10">
        <v>0</v>
      </c>
      <c r="G396" s="10">
        <v>3432.01</v>
      </c>
      <c r="H396" s="10">
        <v>0</v>
      </c>
      <c r="I396" s="10">
        <v>3432.01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</row>
    <row r="397" spans="1:14" x14ac:dyDescent="0.25">
      <c r="A397" s="9" t="s">
        <v>185</v>
      </c>
      <c r="B397" s="9" t="s">
        <v>32</v>
      </c>
      <c r="C397" s="9" t="s">
        <v>33</v>
      </c>
      <c r="D397" s="9" t="s">
        <v>27</v>
      </c>
      <c r="E397" s="10">
        <v>2027.94</v>
      </c>
      <c r="F397" s="10">
        <v>0</v>
      </c>
      <c r="G397" s="10">
        <v>2027.94</v>
      </c>
      <c r="H397" s="10">
        <v>2028.99</v>
      </c>
      <c r="I397" s="10">
        <v>-1.0499999999999545</v>
      </c>
      <c r="J397" s="10">
        <v>5.75</v>
      </c>
      <c r="K397" s="10">
        <v>0</v>
      </c>
      <c r="L397" s="10">
        <v>5.75</v>
      </c>
      <c r="M397" s="10">
        <v>5.7530000000000001</v>
      </c>
      <c r="N397" s="10">
        <v>-3.0000000000001137E-3</v>
      </c>
    </row>
    <row r="398" spans="1:14" x14ac:dyDescent="0.25">
      <c r="A398" s="9" t="s">
        <v>185</v>
      </c>
      <c r="B398" s="9" t="s">
        <v>34</v>
      </c>
      <c r="C398" s="9" t="s">
        <v>33</v>
      </c>
      <c r="D398" s="9" t="s">
        <v>27</v>
      </c>
      <c r="E398" s="10">
        <v>6971.14</v>
      </c>
      <c r="F398" s="10">
        <v>0</v>
      </c>
      <c r="G398" s="10">
        <v>6971.14</v>
      </c>
      <c r="H398" s="10">
        <v>6974.74</v>
      </c>
      <c r="I398" s="10">
        <v>-3.5999999999994543</v>
      </c>
      <c r="J398" s="10">
        <v>5.75</v>
      </c>
      <c r="K398" s="10">
        <v>0</v>
      </c>
      <c r="L398" s="10">
        <v>5.75</v>
      </c>
      <c r="M398" s="10">
        <v>5.7530000000000001</v>
      </c>
      <c r="N398" s="10">
        <v>-3.0000000000001137E-3</v>
      </c>
    </row>
    <row r="399" spans="1:14" x14ac:dyDescent="0.25">
      <c r="A399" s="9" t="s">
        <v>185</v>
      </c>
      <c r="B399" s="9" t="s">
        <v>35</v>
      </c>
      <c r="C399" s="9" t="s">
        <v>33</v>
      </c>
      <c r="D399" s="9" t="s">
        <v>27</v>
      </c>
      <c r="E399" s="10">
        <v>7542.33</v>
      </c>
      <c r="F399" s="10">
        <v>0</v>
      </c>
      <c r="G399" s="10">
        <v>7542.33</v>
      </c>
      <c r="H399" s="10">
        <v>7546.08</v>
      </c>
      <c r="I399" s="10">
        <v>-3.75</v>
      </c>
      <c r="J399" s="10">
        <v>120.75</v>
      </c>
      <c r="K399" s="10">
        <v>0</v>
      </c>
      <c r="L399" s="10">
        <v>120.75</v>
      </c>
      <c r="M399" s="10">
        <v>120.81</v>
      </c>
      <c r="N399" s="10">
        <v>-6.0000000000002274E-2</v>
      </c>
    </row>
    <row r="400" spans="1:14" x14ac:dyDescent="0.25">
      <c r="A400" s="9" t="s">
        <v>185</v>
      </c>
      <c r="B400" s="9" t="s">
        <v>186</v>
      </c>
      <c r="C400" s="9" t="s">
        <v>39</v>
      </c>
      <c r="D400" s="9" t="s">
        <v>40</v>
      </c>
      <c r="E400" s="10">
        <v>-687805.56</v>
      </c>
      <c r="F400" s="10">
        <v>0</v>
      </c>
      <c r="G400" s="10">
        <v>-687805.56</v>
      </c>
      <c r="H400" s="10">
        <v>-687805.64</v>
      </c>
      <c r="I400" s="10">
        <v>7.9999999958090484E-2</v>
      </c>
      <c r="J400" s="10">
        <v>-4027</v>
      </c>
      <c r="K400" s="10">
        <v>0</v>
      </c>
      <c r="L400" s="10">
        <v>-4027</v>
      </c>
      <c r="M400" s="10">
        <v>-4027</v>
      </c>
      <c r="N400" s="10">
        <v>0</v>
      </c>
    </row>
    <row r="401" spans="1:14" x14ac:dyDescent="0.25">
      <c r="A401" s="9" t="s">
        <v>185</v>
      </c>
      <c r="B401" s="9" t="s">
        <v>177</v>
      </c>
      <c r="C401" s="9" t="s">
        <v>42</v>
      </c>
      <c r="D401" s="9" t="s">
        <v>58</v>
      </c>
      <c r="E401" s="10">
        <v>569089.89</v>
      </c>
      <c r="F401" s="10">
        <v>568783.87064676615</v>
      </c>
      <c r="G401" s="10">
        <v>306.01935323385987</v>
      </c>
      <c r="H401" s="10">
        <v>571627.79</v>
      </c>
      <c r="I401" s="10">
        <v>-2537.9000000000233</v>
      </c>
      <c r="J401" s="10">
        <v>24175</v>
      </c>
      <c r="K401" s="10">
        <v>24162</v>
      </c>
      <c r="L401" s="10">
        <v>13</v>
      </c>
      <c r="M401" s="10">
        <v>24282.81</v>
      </c>
      <c r="N401" s="10">
        <v>-107.81000000000131</v>
      </c>
    </row>
    <row r="402" spans="1:14" x14ac:dyDescent="0.25">
      <c r="A402" s="9" t="s">
        <v>185</v>
      </c>
      <c r="B402" s="9" t="s">
        <v>187</v>
      </c>
      <c r="C402" s="9" t="s">
        <v>42</v>
      </c>
      <c r="D402" s="9" t="s">
        <v>43</v>
      </c>
      <c r="E402" s="10">
        <v>2483.4</v>
      </c>
      <c r="F402" s="10">
        <v>0</v>
      </c>
      <c r="G402" s="10">
        <v>2483.4</v>
      </c>
      <c r="H402" s="10">
        <v>0</v>
      </c>
      <c r="I402" s="10">
        <v>2483.4</v>
      </c>
      <c r="J402" s="10">
        <v>24200</v>
      </c>
      <c r="K402" s="10">
        <v>0</v>
      </c>
      <c r="L402" s="10">
        <v>24200</v>
      </c>
      <c r="M402" s="10">
        <v>0</v>
      </c>
      <c r="N402" s="10">
        <v>24200</v>
      </c>
    </row>
    <row r="403" spans="1:14" x14ac:dyDescent="0.25">
      <c r="A403" s="9" t="s">
        <v>185</v>
      </c>
      <c r="B403" s="9" t="s">
        <v>92</v>
      </c>
      <c r="C403" s="9" t="s">
        <v>42</v>
      </c>
      <c r="D403" s="9" t="s">
        <v>43</v>
      </c>
      <c r="E403" s="10">
        <v>342</v>
      </c>
      <c r="F403" s="10">
        <v>306.04950495049508</v>
      </c>
      <c r="G403" s="10">
        <v>35.950495049504923</v>
      </c>
      <c r="H403" s="10">
        <v>309.11</v>
      </c>
      <c r="I403" s="10">
        <v>32.889999999999986</v>
      </c>
      <c r="J403" s="10">
        <v>4500</v>
      </c>
      <c r="K403" s="10">
        <v>4027</v>
      </c>
      <c r="L403" s="10">
        <v>473</v>
      </c>
      <c r="M403" s="10">
        <v>4067.27</v>
      </c>
      <c r="N403" s="10">
        <v>432.73</v>
      </c>
    </row>
    <row r="404" spans="1:14" x14ac:dyDescent="0.25">
      <c r="A404" s="9" t="s">
        <v>185</v>
      </c>
      <c r="B404" s="9" t="s">
        <v>179</v>
      </c>
      <c r="C404" s="9" t="s">
        <v>42</v>
      </c>
      <c r="D404" s="9" t="s">
        <v>43</v>
      </c>
      <c r="E404" s="10">
        <v>1489.99</v>
      </c>
      <c r="F404" s="10">
        <v>1489.9900497512438</v>
      </c>
      <c r="G404" s="10">
        <v>-4.9751243750506546E-5</v>
      </c>
      <c r="H404" s="10">
        <v>1497.44</v>
      </c>
      <c r="I404" s="10">
        <v>-7.4500000000000455</v>
      </c>
      <c r="J404" s="10">
        <v>4027</v>
      </c>
      <c r="K404" s="10">
        <v>4027</v>
      </c>
      <c r="L404" s="10">
        <v>0</v>
      </c>
      <c r="M404" s="10">
        <v>4047.1350000000002</v>
      </c>
      <c r="N404" s="10">
        <v>-20.135000000000218</v>
      </c>
    </row>
    <row r="405" spans="1:14" x14ac:dyDescent="0.25">
      <c r="A405" s="9" t="s">
        <v>185</v>
      </c>
      <c r="B405" s="9" t="s">
        <v>188</v>
      </c>
      <c r="C405" s="9" t="s">
        <v>42</v>
      </c>
      <c r="D405" s="9" t="s">
        <v>43</v>
      </c>
      <c r="E405" s="10">
        <v>0</v>
      </c>
      <c r="F405" s="10">
        <v>2479.5073891625611</v>
      </c>
      <c r="G405" s="10">
        <v>-2479.5073891625611</v>
      </c>
      <c r="H405" s="10">
        <v>2516.6999999999998</v>
      </c>
      <c r="I405" s="10">
        <v>-2516.6999999999998</v>
      </c>
      <c r="J405" s="10">
        <v>0</v>
      </c>
      <c r="K405" s="10">
        <v>24162</v>
      </c>
      <c r="L405" s="10">
        <v>-24162</v>
      </c>
      <c r="M405" s="10">
        <v>24524.43</v>
      </c>
      <c r="N405" s="10">
        <v>-24524.43</v>
      </c>
    </row>
    <row r="406" spans="1:14" x14ac:dyDescent="0.25">
      <c r="A406" s="9" t="s">
        <v>185</v>
      </c>
      <c r="B406" s="9" t="s">
        <v>181</v>
      </c>
      <c r="C406" s="9" t="s">
        <v>42</v>
      </c>
      <c r="D406" s="9" t="s">
        <v>43</v>
      </c>
      <c r="E406" s="10">
        <v>11462.4</v>
      </c>
      <c r="F406" s="10">
        <v>11327.389162561576</v>
      </c>
      <c r="G406" s="10">
        <v>135.01083743842355</v>
      </c>
      <c r="H406" s="10">
        <v>11497.3</v>
      </c>
      <c r="I406" s="10">
        <v>-34.899999999999636</v>
      </c>
      <c r="J406" s="10">
        <v>24450</v>
      </c>
      <c r="K406" s="10">
        <v>24162</v>
      </c>
      <c r="L406" s="10">
        <v>288</v>
      </c>
      <c r="M406" s="10">
        <v>24524.43</v>
      </c>
      <c r="N406" s="10">
        <v>-74.430000000000291</v>
      </c>
    </row>
    <row r="407" spans="1:14" x14ac:dyDescent="0.25">
      <c r="A407" s="9" t="s">
        <v>185</v>
      </c>
      <c r="B407" s="9" t="s">
        <v>182</v>
      </c>
      <c r="C407" s="9" t="s">
        <v>42</v>
      </c>
      <c r="D407" s="9" t="s">
        <v>43</v>
      </c>
      <c r="E407" s="10">
        <v>19456.740000000002</v>
      </c>
      <c r="F407" s="10">
        <v>19386.137931034482</v>
      </c>
      <c r="G407" s="10">
        <v>70.60206896551972</v>
      </c>
      <c r="H407" s="10">
        <v>19676.93</v>
      </c>
      <c r="I407" s="10">
        <v>-220.18999999999869</v>
      </c>
      <c r="J407" s="10">
        <v>24250</v>
      </c>
      <c r="K407" s="10">
        <v>24162</v>
      </c>
      <c r="L407" s="10">
        <v>88</v>
      </c>
      <c r="M407" s="10">
        <v>24524.43</v>
      </c>
      <c r="N407" s="10">
        <v>-274.43000000000029</v>
      </c>
    </row>
    <row r="408" spans="1:14" x14ac:dyDescent="0.25">
      <c r="A408" s="9" t="s">
        <v>185</v>
      </c>
      <c r="B408" s="9" t="s">
        <v>183</v>
      </c>
      <c r="C408" s="9" t="s">
        <v>42</v>
      </c>
      <c r="D408" s="9" t="s">
        <v>43</v>
      </c>
      <c r="E408" s="10">
        <v>25923.25</v>
      </c>
      <c r="F408" s="10">
        <v>25691.458128078819</v>
      </c>
      <c r="G408" s="10">
        <v>231.79187192118115</v>
      </c>
      <c r="H408" s="10">
        <v>26076.83</v>
      </c>
      <c r="I408" s="10">
        <v>-153.58000000000175</v>
      </c>
      <c r="J408" s="10">
        <v>24380</v>
      </c>
      <c r="K408" s="10">
        <v>24162</v>
      </c>
      <c r="L408" s="10">
        <v>218</v>
      </c>
      <c r="M408" s="10">
        <v>24524.43</v>
      </c>
      <c r="N408" s="10">
        <v>-144.43000000000029</v>
      </c>
    </row>
    <row r="409" spans="1:14" x14ac:dyDescent="0.25">
      <c r="A409" s="9" t="s">
        <v>185</v>
      </c>
      <c r="B409" s="9" t="s">
        <v>184</v>
      </c>
      <c r="C409" s="9" t="s">
        <v>42</v>
      </c>
      <c r="D409" s="9" t="s">
        <v>43</v>
      </c>
      <c r="E409" s="10">
        <v>37584.47</v>
      </c>
      <c r="F409" s="10">
        <v>37491.36945812808</v>
      </c>
      <c r="G409" s="10">
        <v>93.10054187192145</v>
      </c>
      <c r="H409" s="10">
        <v>38053.74</v>
      </c>
      <c r="I409" s="10">
        <v>-469.2699999999968</v>
      </c>
      <c r="J409" s="10">
        <v>4037</v>
      </c>
      <c r="K409" s="10">
        <v>4027</v>
      </c>
      <c r="L409" s="10">
        <v>10</v>
      </c>
      <c r="M409" s="10">
        <v>4087.4050000000002</v>
      </c>
      <c r="N409" s="10">
        <v>-50.4050000000002</v>
      </c>
    </row>
    <row r="410" spans="1:14" x14ac:dyDescent="0.25">
      <c r="A410" s="9" t="s">
        <v>189</v>
      </c>
      <c r="B410" s="9" t="s">
        <v>25</v>
      </c>
      <c r="C410" s="9" t="s">
        <v>26</v>
      </c>
      <c r="D410" s="9" t="s">
        <v>27</v>
      </c>
      <c r="E410" s="10">
        <v>-2766.17</v>
      </c>
      <c r="F410" s="10">
        <v>0</v>
      </c>
      <c r="G410" s="10">
        <v>-2766.17</v>
      </c>
      <c r="H410" s="10">
        <v>0</v>
      </c>
      <c r="I410" s="10">
        <v>-2766.17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</row>
    <row r="411" spans="1:14" x14ac:dyDescent="0.25">
      <c r="A411" s="9" t="s">
        <v>189</v>
      </c>
      <c r="B411" s="9" t="s">
        <v>32</v>
      </c>
      <c r="C411" s="9" t="s">
        <v>33</v>
      </c>
      <c r="D411" s="9" t="s">
        <v>27</v>
      </c>
      <c r="E411" s="10">
        <v>1174.44</v>
      </c>
      <c r="F411" s="10">
        <v>0</v>
      </c>
      <c r="G411" s="10">
        <v>1174.44</v>
      </c>
      <c r="H411" s="10">
        <v>806.15</v>
      </c>
      <c r="I411" s="10">
        <v>368.29000000000008</v>
      </c>
      <c r="J411" s="10">
        <v>3.33</v>
      </c>
      <c r="K411" s="10">
        <v>0</v>
      </c>
      <c r="L411" s="10">
        <v>3.33</v>
      </c>
      <c r="M411" s="10">
        <v>2.286</v>
      </c>
      <c r="N411" s="10">
        <v>1.044</v>
      </c>
    </row>
    <row r="412" spans="1:14" x14ac:dyDescent="0.25">
      <c r="A412" s="9" t="s">
        <v>189</v>
      </c>
      <c r="B412" s="9" t="s">
        <v>34</v>
      </c>
      <c r="C412" s="9" t="s">
        <v>33</v>
      </c>
      <c r="D412" s="9" t="s">
        <v>27</v>
      </c>
      <c r="E412" s="10">
        <v>4037.19</v>
      </c>
      <c r="F412" s="10">
        <v>0</v>
      </c>
      <c r="G412" s="10">
        <v>4037.19</v>
      </c>
      <c r="H412" s="10">
        <v>2771.19</v>
      </c>
      <c r="I412" s="10">
        <v>1266</v>
      </c>
      <c r="J412" s="10">
        <v>3.33</v>
      </c>
      <c r="K412" s="10">
        <v>0</v>
      </c>
      <c r="L412" s="10">
        <v>3.33</v>
      </c>
      <c r="M412" s="10">
        <v>2.286</v>
      </c>
      <c r="N412" s="10">
        <v>1.044</v>
      </c>
    </row>
    <row r="413" spans="1:14" x14ac:dyDescent="0.25">
      <c r="A413" s="9" t="s">
        <v>189</v>
      </c>
      <c r="B413" s="9" t="s">
        <v>35</v>
      </c>
      <c r="C413" s="9" t="s">
        <v>33</v>
      </c>
      <c r="D413" s="9" t="s">
        <v>27</v>
      </c>
      <c r="E413" s="10">
        <v>4368</v>
      </c>
      <c r="F413" s="10">
        <v>0</v>
      </c>
      <c r="G413" s="10">
        <v>4368</v>
      </c>
      <c r="H413" s="10">
        <v>2998.2</v>
      </c>
      <c r="I413" s="10">
        <v>1369.8000000000002</v>
      </c>
      <c r="J413" s="10">
        <v>69.930000000000007</v>
      </c>
      <c r="K413" s="10">
        <v>0</v>
      </c>
      <c r="L413" s="10">
        <v>69.930000000000007</v>
      </c>
      <c r="M413" s="10">
        <v>48</v>
      </c>
      <c r="N413" s="10">
        <v>21.930000000000007</v>
      </c>
    </row>
    <row r="414" spans="1:14" x14ac:dyDescent="0.25">
      <c r="A414" s="9" t="s">
        <v>189</v>
      </c>
      <c r="B414" s="9" t="s">
        <v>190</v>
      </c>
      <c r="C414" s="9" t="s">
        <v>39</v>
      </c>
      <c r="D414" s="9" t="s">
        <v>40</v>
      </c>
      <c r="E414" s="10">
        <v>-287637.59999999998</v>
      </c>
      <c r="F414" s="10">
        <v>0</v>
      </c>
      <c r="G414" s="10">
        <v>-287637.59999999998</v>
      </c>
      <c r="H414" s="10">
        <v>-287637.62</v>
      </c>
      <c r="I414" s="10">
        <v>2.0000000018626451E-2</v>
      </c>
      <c r="J414" s="10">
        <v>-1600</v>
      </c>
      <c r="K414" s="10">
        <v>0</v>
      </c>
      <c r="L414" s="10">
        <v>-1600</v>
      </c>
      <c r="M414" s="10">
        <v>-1600</v>
      </c>
      <c r="N414" s="10">
        <v>0</v>
      </c>
    </row>
    <row r="415" spans="1:14" x14ac:dyDescent="0.25">
      <c r="A415" s="9" t="s">
        <v>189</v>
      </c>
      <c r="B415" s="9" t="s">
        <v>191</v>
      </c>
      <c r="C415" s="9" t="s">
        <v>42</v>
      </c>
      <c r="D415" s="9" t="s">
        <v>58</v>
      </c>
      <c r="E415" s="10">
        <v>226005.1</v>
      </c>
      <c r="F415" s="10">
        <v>225769.88059701491</v>
      </c>
      <c r="G415" s="10">
        <v>235.21940298509435</v>
      </c>
      <c r="H415" s="10">
        <v>226898.73</v>
      </c>
      <c r="I415" s="10">
        <v>-893.63000000000466</v>
      </c>
      <c r="J415" s="10">
        <v>9610</v>
      </c>
      <c r="K415" s="10">
        <v>9600</v>
      </c>
      <c r="L415" s="10">
        <v>10</v>
      </c>
      <c r="M415" s="10">
        <v>9648</v>
      </c>
      <c r="N415" s="10">
        <v>-38</v>
      </c>
    </row>
    <row r="416" spans="1:14" x14ac:dyDescent="0.25">
      <c r="A416" s="9" t="s">
        <v>189</v>
      </c>
      <c r="B416" s="9" t="s">
        <v>192</v>
      </c>
      <c r="C416" s="9" t="s">
        <v>42</v>
      </c>
      <c r="D416" s="9" t="s">
        <v>43</v>
      </c>
      <c r="E416" s="10">
        <v>2642.37</v>
      </c>
      <c r="F416" s="10">
        <v>0</v>
      </c>
      <c r="G416" s="10">
        <v>2642.37</v>
      </c>
      <c r="H416" s="10">
        <v>0</v>
      </c>
      <c r="I416" s="10">
        <v>2642.37</v>
      </c>
      <c r="J416" s="10">
        <v>9800</v>
      </c>
      <c r="K416" s="10">
        <v>0</v>
      </c>
      <c r="L416" s="10">
        <v>9800</v>
      </c>
      <c r="M416" s="10">
        <v>0</v>
      </c>
      <c r="N416" s="10">
        <v>9800</v>
      </c>
    </row>
    <row r="417" spans="1:14" x14ac:dyDescent="0.25">
      <c r="A417" s="9" t="s">
        <v>189</v>
      </c>
      <c r="B417" s="9" t="s">
        <v>179</v>
      </c>
      <c r="C417" s="9" t="s">
        <v>42</v>
      </c>
      <c r="D417" s="9" t="s">
        <v>43</v>
      </c>
      <c r="E417" s="10">
        <v>594.96</v>
      </c>
      <c r="F417" s="10">
        <v>592</v>
      </c>
      <c r="G417" s="10">
        <v>2.9600000000000364</v>
      </c>
      <c r="H417" s="10">
        <v>594.96</v>
      </c>
      <c r="I417" s="10">
        <v>0</v>
      </c>
      <c r="J417" s="10">
        <v>1608</v>
      </c>
      <c r="K417" s="10">
        <v>1600</v>
      </c>
      <c r="L417" s="10">
        <v>8</v>
      </c>
      <c r="M417" s="10">
        <v>1608</v>
      </c>
      <c r="N417" s="10">
        <v>0</v>
      </c>
    </row>
    <row r="418" spans="1:14" x14ac:dyDescent="0.25">
      <c r="A418" s="9" t="s">
        <v>189</v>
      </c>
      <c r="B418" s="9" t="s">
        <v>193</v>
      </c>
      <c r="C418" s="9" t="s">
        <v>42</v>
      </c>
      <c r="D418" s="9" t="s">
        <v>43</v>
      </c>
      <c r="E418" s="10">
        <v>0</v>
      </c>
      <c r="F418" s="10">
        <v>2588.4433497536947</v>
      </c>
      <c r="G418" s="10">
        <v>-2588.4433497536947</v>
      </c>
      <c r="H418" s="10">
        <v>2627.27</v>
      </c>
      <c r="I418" s="10">
        <v>-2627.27</v>
      </c>
      <c r="J418" s="10">
        <v>0</v>
      </c>
      <c r="K418" s="10">
        <v>9600</v>
      </c>
      <c r="L418" s="10">
        <v>-9600</v>
      </c>
      <c r="M418" s="10">
        <v>9744</v>
      </c>
      <c r="N418" s="10">
        <v>-9744</v>
      </c>
    </row>
    <row r="419" spans="1:14" x14ac:dyDescent="0.25">
      <c r="A419" s="9" t="s">
        <v>189</v>
      </c>
      <c r="B419" s="9" t="s">
        <v>194</v>
      </c>
      <c r="C419" s="9" t="s">
        <v>42</v>
      </c>
      <c r="D419" s="9" t="s">
        <v>43</v>
      </c>
      <c r="E419" s="10">
        <v>10775.79</v>
      </c>
      <c r="F419" s="10">
        <v>10141.921182266009</v>
      </c>
      <c r="G419" s="10">
        <v>633.86881773399182</v>
      </c>
      <c r="H419" s="10">
        <v>10294.049999999999</v>
      </c>
      <c r="I419" s="10">
        <v>481.7400000000016</v>
      </c>
      <c r="J419" s="10">
        <v>10200</v>
      </c>
      <c r="K419" s="10">
        <v>9600</v>
      </c>
      <c r="L419" s="10">
        <v>600</v>
      </c>
      <c r="M419" s="10">
        <v>9744</v>
      </c>
      <c r="N419" s="10">
        <v>456</v>
      </c>
    </row>
    <row r="420" spans="1:14" x14ac:dyDescent="0.25">
      <c r="A420" s="9" t="s">
        <v>189</v>
      </c>
      <c r="B420" s="9" t="s">
        <v>195</v>
      </c>
      <c r="C420" s="9" t="s">
        <v>42</v>
      </c>
      <c r="D420" s="9" t="s">
        <v>43</v>
      </c>
      <c r="E420" s="10">
        <v>11615.3</v>
      </c>
      <c r="F420" s="10">
        <v>11150.689655172413</v>
      </c>
      <c r="G420" s="10">
        <v>464.61034482758623</v>
      </c>
      <c r="H420" s="10">
        <v>11317.95</v>
      </c>
      <c r="I420" s="10">
        <v>297.34999999999854</v>
      </c>
      <c r="J420" s="10">
        <v>10000</v>
      </c>
      <c r="K420" s="10">
        <v>9600</v>
      </c>
      <c r="L420" s="10">
        <v>400</v>
      </c>
      <c r="M420" s="10">
        <v>9744</v>
      </c>
      <c r="N420" s="10">
        <v>256</v>
      </c>
    </row>
    <row r="421" spans="1:14" x14ac:dyDescent="0.25">
      <c r="A421" s="9" t="s">
        <v>189</v>
      </c>
      <c r="B421" s="9" t="s">
        <v>196</v>
      </c>
      <c r="C421" s="9" t="s">
        <v>42</v>
      </c>
      <c r="D421" s="9" t="s">
        <v>43</v>
      </c>
      <c r="E421" s="10">
        <v>14217.34</v>
      </c>
      <c r="F421" s="10">
        <v>14143.68472906404</v>
      </c>
      <c r="G421" s="10">
        <v>73.655270935960289</v>
      </c>
      <c r="H421" s="10">
        <v>14355.84</v>
      </c>
      <c r="I421" s="10">
        <v>-138.5</v>
      </c>
      <c r="J421" s="10">
        <v>9650</v>
      </c>
      <c r="K421" s="10">
        <v>9600</v>
      </c>
      <c r="L421" s="10">
        <v>50</v>
      </c>
      <c r="M421" s="10">
        <v>9744</v>
      </c>
      <c r="N421" s="10">
        <v>-94</v>
      </c>
    </row>
    <row r="422" spans="1:14" x14ac:dyDescent="0.25">
      <c r="A422" s="9" t="s">
        <v>189</v>
      </c>
      <c r="B422" s="9" t="s">
        <v>197</v>
      </c>
      <c r="C422" s="9" t="s">
        <v>42</v>
      </c>
      <c r="D422" s="9" t="s">
        <v>43</v>
      </c>
      <c r="E422" s="10">
        <v>14973.28</v>
      </c>
      <c r="F422" s="10">
        <v>14752</v>
      </c>
      <c r="G422" s="10">
        <v>221.28000000000065</v>
      </c>
      <c r="H422" s="10">
        <v>14973.28</v>
      </c>
      <c r="I422" s="10">
        <v>0</v>
      </c>
      <c r="J422" s="10">
        <v>1624</v>
      </c>
      <c r="K422" s="10">
        <v>1600</v>
      </c>
      <c r="L422" s="10">
        <v>24</v>
      </c>
      <c r="M422" s="10">
        <v>1624</v>
      </c>
      <c r="N422" s="10">
        <v>0</v>
      </c>
    </row>
    <row r="423" spans="1:14" x14ac:dyDescent="0.25">
      <c r="A423" s="9" t="s">
        <v>198</v>
      </c>
      <c r="B423" s="9" t="s">
        <v>25</v>
      </c>
      <c r="C423" s="9" t="s">
        <v>26</v>
      </c>
      <c r="D423" s="9" t="s">
        <v>27</v>
      </c>
      <c r="E423" s="10">
        <v>4683.0200000000004</v>
      </c>
      <c r="F423" s="10">
        <v>0</v>
      </c>
      <c r="G423" s="10">
        <v>4683.0200000000004</v>
      </c>
      <c r="H423" s="10">
        <v>0</v>
      </c>
      <c r="I423" s="10">
        <v>4683.0200000000004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</row>
    <row r="424" spans="1:14" x14ac:dyDescent="0.25">
      <c r="A424" s="9" t="s">
        <v>198</v>
      </c>
      <c r="B424" s="9" t="s">
        <v>32</v>
      </c>
      <c r="C424" s="9" t="s">
        <v>33</v>
      </c>
      <c r="D424" s="9" t="s">
        <v>27</v>
      </c>
      <c r="E424" s="10">
        <v>88.17</v>
      </c>
      <c r="F424" s="10">
        <v>0</v>
      </c>
      <c r="G424" s="10">
        <v>88.17</v>
      </c>
      <c r="H424" s="10">
        <v>623.07000000000005</v>
      </c>
      <c r="I424" s="10">
        <v>-534.90000000000009</v>
      </c>
      <c r="J424" s="10">
        <v>0.25</v>
      </c>
      <c r="K424" s="10">
        <v>0</v>
      </c>
      <c r="L424" s="10">
        <v>0.25</v>
      </c>
      <c r="M424" s="10">
        <v>1.7669999999999999</v>
      </c>
      <c r="N424" s="10">
        <v>-1.5169999999999999</v>
      </c>
    </row>
    <row r="425" spans="1:14" x14ac:dyDescent="0.25">
      <c r="A425" s="9" t="s">
        <v>198</v>
      </c>
      <c r="B425" s="9" t="s">
        <v>34</v>
      </c>
      <c r="C425" s="9" t="s">
        <v>33</v>
      </c>
      <c r="D425" s="9" t="s">
        <v>27</v>
      </c>
      <c r="E425" s="10">
        <v>303.08999999999997</v>
      </c>
      <c r="F425" s="10">
        <v>0</v>
      </c>
      <c r="G425" s="10">
        <v>303.08999999999997</v>
      </c>
      <c r="H425" s="10">
        <v>2141.83</v>
      </c>
      <c r="I425" s="10">
        <v>-1838.74</v>
      </c>
      <c r="J425" s="10">
        <v>0.25</v>
      </c>
      <c r="K425" s="10">
        <v>0</v>
      </c>
      <c r="L425" s="10">
        <v>0.25</v>
      </c>
      <c r="M425" s="10">
        <v>1.7669999999999999</v>
      </c>
      <c r="N425" s="10">
        <v>-1.5169999999999999</v>
      </c>
    </row>
    <row r="426" spans="1:14" x14ac:dyDescent="0.25">
      <c r="A426" s="9" t="s">
        <v>198</v>
      </c>
      <c r="B426" s="9" t="s">
        <v>35</v>
      </c>
      <c r="C426" s="9" t="s">
        <v>33</v>
      </c>
      <c r="D426" s="9" t="s">
        <v>27</v>
      </c>
      <c r="E426" s="10">
        <v>327.93</v>
      </c>
      <c r="F426" s="10">
        <v>0</v>
      </c>
      <c r="G426" s="10">
        <v>327.93</v>
      </c>
      <c r="H426" s="10">
        <v>2317.36</v>
      </c>
      <c r="I426" s="10">
        <v>-1989.43</v>
      </c>
      <c r="J426" s="10">
        <v>5.25</v>
      </c>
      <c r="K426" s="10">
        <v>0</v>
      </c>
      <c r="L426" s="10">
        <v>5.25</v>
      </c>
      <c r="M426" s="10">
        <v>37.1</v>
      </c>
      <c r="N426" s="10">
        <v>-31.85</v>
      </c>
    </row>
    <row r="427" spans="1:14" x14ac:dyDescent="0.25">
      <c r="A427" s="9" t="s">
        <v>198</v>
      </c>
      <c r="B427" s="9" t="s">
        <v>199</v>
      </c>
      <c r="C427" s="9" t="s">
        <v>39</v>
      </c>
      <c r="D427" s="9" t="s">
        <v>40</v>
      </c>
      <c r="E427" s="10">
        <v>-271969.81</v>
      </c>
      <c r="F427" s="10">
        <v>0</v>
      </c>
      <c r="G427" s="10">
        <v>-271969.81</v>
      </c>
      <c r="H427" s="10">
        <v>-271969.81</v>
      </c>
      <c r="I427" s="10">
        <v>0</v>
      </c>
      <c r="J427" s="10">
        <v>-795</v>
      </c>
      <c r="K427" s="10">
        <v>0</v>
      </c>
      <c r="L427" s="10">
        <v>-795</v>
      </c>
      <c r="M427" s="10">
        <v>-795</v>
      </c>
      <c r="N427" s="10">
        <v>0</v>
      </c>
    </row>
    <row r="428" spans="1:14" x14ac:dyDescent="0.25">
      <c r="A428" s="9" t="s">
        <v>198</v>
      </c>
      <c r="B428" s="9" t="s">
        <v>200</v>
      </c>
      <c r="C428" s="9" t="s">
        <v>42</v>
      </c>
      <c r="D428" s="9" t="s">
        <v>58</v>
      </c>
      <c r="E428" s="10">
        <v>234171.57</v>
      </c>
      <c r="F428" s="10">
        <v>233730.57711442787</v>
      </c>
      <c r="G428" s="10">
        <v>440.99288557213731</v>
      </c>
      <c r="H428" s="10">
        <v>234899.23</v>
      </c>
      <c r="I428" s="10">
        <v>-727.66000000000349</v>
      </c>
      <c r="J428" s="10">
        <v>9558</v>
      </c>
      <c r="K428" s="10">
        <v>9540</v>
      </c>
      <c r="L428" s="10">
        <v>18</v>
      </c>
      <c r="M428" s="10">
        <v>9587.7000000000007</v>
      </c>
      <c r="N428" s="10">
        <v>-29.700000000000728</v>
      </c>
    </row>
    <row r="429" spans="1:14" x14ac:dyDescent="0.25">
      <c r="A429" s="9" t="s">
        <v>198</v>
      </c>
      <c r="B429" s="9" t="s">
        <v>201</v>
      </c>
      <c r="C429" s="9" t="s">
        <v>42</v>
      </c>
      <c r="D429" s="9" t="s">
        <v>43</v>
      </c>
      <c r="E429" s="10">
        <v>505.94</v>
      </c>
      <c r="F429" s="10">
        <v>490.51741293532336</v>
      </c>
      <c r="G429" s="10">
        <v>15.422587064676634</v>
      </c>
      <c r="H429" s="10">
        <v>492.97</v>
      </c>
      <c r="I429" s="10">
        <v>12.96999999999997</v>
      </c>
      <c r="J429" s="10">
        <v>820</v>
      </c>
      <c r="K429" s="10">
        <v>795</v>
      </c>
      <c r="L429" s="10">
        <v>25</v>
      </c>
      <c r="M429" s="10">
        <v>798.97500000000002</v>
      </c>
      <c r="N429" s="10">
        <v>21.024999999999977</v>
      </c>
    </row>
    <row r="430" spans="1:14" x14ac:dyDescent="0.25">
      <c r="A430" s="9" t="s">
        <v>198</v>
      </c>
      <c r="B430" s="9" t="s">
        <v>202</v>
      </c>
      <c r="C430" s="9" t="s">
        <v>42</v>
      </c>
      <c r="D430" s="9" t="s">
        <v>43</v>
      </c>
      <c r="E430" s="10">
        <v>848.36</v>
      </c>
      <c r="F430" s="10">
        <v>834.36453201970448</v>
      </c>
      <c r="G430" s="10">
        <v>13.99546798029553</v>
      </c>
      <c r="H430" s="10">
        <v>846.88</v>
      </c>
      <c r="I430" s="10">
        <v>1.4800000000000182</v>
      </c>
      <c r="J430" s="10">
        <v>9700</v>
      </c>
      <c r="K430" s="10">
        <v>9540</v>
      </c>
      <c r="L430" s="10">
        <v>160</v>
      </c>
      <c r="M430" s="10">
        <v>9683.1</v>
      </c>
      <c r="N430" s="10">
        <v>16.899999999999636</v>
      </c>
    </row>
    <row r="431" spans="1:14" x14ac:dyDescent="0.25">
      <c r="A431" s="9" t="s">
        <v>198</v>
      </c>
      <c r="B431" s="9" t="s">
        <v>203</v>
      </c>
      <c r="C431" s="9" t="s">
        <v>42</v>
      </c>
      <c r="D431" s="9" t="s">
        <v>43</v>
      </c>
      <c r="E431" s="10">
        <v>3908.63</v>
      </c>
      <c r="F431" s="10">
        <v>3804.9359605911332</v>
      </c>
      <c r="G431" s="10">
        <v>103.69403940886696</v>
      </c>
      <c r="H431" s="10">
        <v>3862.01</v>
      </c>
      <c r="I431" s="10">
        <v>46.619999999999891</v>
      </c>
      <c r="J431" s="10">
        <v>9800</v>
      </c>
      <c r="K431" s="10">
        <v>9540</v>
      </c>
      <c r="L431" s="10">
        <v>260</v>
      </c>
      <c r="M431" s="10">
        <v>9683.1</v>
      </c>
      <c r="N431" s="10">
        <v>116.89999999999964</v>
      </c>
    </row>
    <row r="432" spans="1:14" x14ac:dyDescent="0.25">
      <c r="A432" s="9" t="s">
        <v>198</v>
      </c>
      <c r="B432" s="9" t="s">
        <v>204</v>
      </c>
      <c r="C432" s="9" t="s">
        <v>42</v>
      </c>
      <c r="D432" s="9" t="s">
        <v>43</v>
      </c>
      <c r="E432" s="10">
        <v>5480.57</v>
      </c>
      <c r="F432" s="10">
        <v>5362.5320197044339</v>
      </c>
      <c r="G432" s="10">
        <v>118.03798029556583</v>
      </c>
      <c r="H432" s="10">
        <v>5442.97</v>
      </c>
      <c r="I432" s="10">
        <v>37.599999999999454</v>
      </c>
      <c r="J432" s="10">
        <v>9750</v>
      </c>
      <c r="K432" s="10">
        <v>9540</v>
      </c>
      <c r="L432" s="10">
        <v>210</v>
      </c>
      <c r="M432" s="10">
        <v>9683.1</v>
      </c>
      <c r="N432" s="10">
        <v>66.899999999999636</v>
      </c>
    </row>
    <row r="433" spans="1:14" x14ac:dyDescent="0.25">
      <c r="A433" s="9" t="s">
        <v>198</v>
      </c>
      <c r="B433" s="9" t="s">
        <v>205</v>
      </c>
      <c r="C433" s="9" t="s">
        <v>42</v>
      </c>
      <c r="D433" s="9" t="s">
        <v>43</v>
      </c>
      <c r="E433" s="10">
        <v>7521.36</v>
      </c>
      <c r="F433" s="10">
        <v>7345.8029556650245</v>
      </c>
      <c r="G433" s="10">
        <v>175.55704433497522</v>
      </c>
      <c r="H433" s="10">
        <v>7455.99</v>
      </c>
      <c r="I433" s="10">
        <v>65.369999999999891</v>
      </c>
      <c r="J433" s="10">
        <v>814</v>
      </c>
      <c r="K433" s="10">
        <v>795</v>
      </c>
      <c r="L433" s="10">
        <v>19</v>
      </c>
      <c r="M433" s="10">
        <v>806.92499999999995</v>
      </c>
      <c r="N433" s="10">
        <v>7.0750000000000455</v>
      </c>
    </row>
    <row r="434" spans="1:14" x14ac:dyDescent="0.25">
      <c r="A434" s="9" t="s">
        <v>198</v>
      </c>
      <c r="B434" s="9" t="s">
        <v>206</v>
      </c>
      <c r="C434" s="9" t="s">
        <v>42</v>
      </c>
      <c r="D434" s="9" t="s">
        <v>43</v>
      </c>
      <c r="E434" s="10">
        <v>14131.17</v>
      </c>
      <c r="F434" s="10">
        <v>13682.266009852217</v>
      </c>
      <c r="G434" s="10">
        <v>448.90399014778268</v>
      </c>
      <c r="H434" s="10">
        <v>13887.5</v>
      </c>
      <c r="I434" s="10">
        <v>243.67000000000007</v>
      </c>
      <c r="J434" s="10">
        <v>9853</v>
      </c>
      <c r="K434" s="10">
        <v>9540</v>
      </c>
      <c r="L434" s="10">
        <v>313</v>
      </c>
      <c r="M434" s="10">
        <v>9683.1</v>
      </c>
      <c r="N434" s="10">
        <v>169.89999999999964</v>
      </c>
    </row>
    <row r="435" spans="1:14" x14ac:dyDescent="0.25">
      <c r="A435" s="9" t="s">
        <v>207</v>
      </c>
      <c r="B435" s="9" t="s">
        <v>25</v>
      </c>
      <c r="C435" s="9" t="s">
        <v>26</v>
      </c>
      <c r="D435" s="9" t="s">
        <v>27</v>
      </c>
      <c r="E435" s="10">
        <v>2284.31</v>
      </c>
      <c r="F435" s="10">
        <v>0</v>
      </c>
      <c r="G435" s="10">
        <v>2284.31</v>
      </c>
      <c r="H435" s="10">
        <v>0</v>
      </c>
      <c r="I435" s="10">
        <v>2284.31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</row>
    <row r="436" spans="1:14" x14ac:dyDescent="0.25">
      <c r="A436" s="9" t="s">
        <v>207</v>
      </c>
      <c r="B436" s="9" t="s">
        <v>32</v>
      </c>
      <c r="C436" s="9" t="s">
        <v>33</v>
      </c>
      <c r="D436" s="9" t="s">
        <v>27</v>
      </c>
      <c r="E436" s="10">
        <v>469.07</v>
      </c>
      <c r="F436" s="10">
        <v>0</v>
      </c>
      <c r="G436" s="10">
        <v>469.07</v>
      </c>
      <c r="H436" s="10">
        <v>625.41999999999996</v>
      </c>
      <c r="I436" s="10">
        <v>-156.34999999999997</v>
      </c>
      <c r="J436" s="10">
        <v>1.33</v>
      </c>
      <c r="K436" s="10">
        <v>0</v>
      </c>
      <c r="L436" s="10">
        <v>1.33</v>
      </c>
      <c r="M436" s="10">
        <v>1.7729999999999999</v>
      </c>
      <c r="N436" s="10">
        <v>-0.44299999999999984</v>
      </c>
    </row>
    <row r="437" spans="1:14" x14ac:dyDescent="0.25">
      <c r="A437" s="9" t="s">
        <v>207</v>
      </c>
      <c r="B437" s="9" t="s">
        <v>34</v>
      </c>
      <c r="C437" s="9" t="s">
        <v>33</v>
      </c>
      <c r="D437" s="9" t="s">
        <v>27</v>
      </c>
      <c r="E437" s="10">
        <v>1612.45</v>
      </c>
      <c r="F437" s="10">
        <v>0</v>
      </c>
      <c r="G437" s="10">
        <v>1612.45</v>
      </c>
      <c r="H437" s="10">
        <v>2149.92</v>
      </c>
      <c r="I437" s="10">
        <v>-537.47</v>
      </c>
      <c r="J437" s="10">
        <v>1.33</v>
      </c>
      <c r="K437" s="10">
        <v>0</v>
      </c>
      <c r="L437" s="10">
        <v>1.33</v>
      </c>
      <c r="M437" s="10">
        <v>1.7729999999999999</v>
      </c>
      <c r="N437" s="10">
        <v>-0.44299999999999984</v>
      </c>
    </row>
    <row r="438" spans="1:14" x14ac:dyDescent="0.25">
      <c r="A438" s="9" t="s">
        <v>207</v>
      </c>
      <c r="B438" s="9" t="s">
        <v>35</v>
      </c>
      <c r="C438" s="9" t="s">
        <v>33</v>
      </c>
      <c r="D438" s="9" t="s">
        <v>27</v>
      </c>
      <c r="E438" s="10">
        <v>1744.57</v>
      </c>
      <c r="F438" s="10">
        <v>0</v>
      </c>
      <c r="G438" s="10">
        <v>1744.57</v>
      </c>
      <c r="H438" s="10">
        <v>2326.1</v>
      </c>
      <c r="I438" s="10">
        <v>-581.53</v>
      </c>
      <c r="J438" s="10">
        <v>27.93</v>
      </c>
      <c r="K438" s="10">
        <v>0</v>
      </c>
      <c r="L438" s="10">
        <v>27.93</v>
      </c>
      <c r="M438" s="10">
        <v>37.24</v>
      </c>
      <c r="N438" s="10">
        <v>-9.3100000000000023</v>
      </c>
    </row>
    <row r="439" spans="1:14" x14ac:dyDescent="0.25">
      <c r="A439" s="9" t="s">
        <v>207</v>
      </c>
      <c r="B439" s="9" t="s">
        <v>208</v>
      </c>
      <c r="C439" s="9" t="s">
        <v>39</v>
      </c>
      <c r="D439" s="9" t="s">
        <v>40</v>
      </c>
      <c r="E439" s="10">
        <v>-278968.76</v>
      </c>
      <c r="F439" s="10">
        <v>0</v>
      </c>
      <c r="G439" s="10">
        <v>-278968.76</v>
      </c>
      <c r="H439" s="10">
        <v>-278968.78000000003</v>
      </c>
      <c r="I439" s="10">
        <v>2.0000000018626451E-2</v>
      </c>
      <c r="J439" s="10">
        <v>-798</v>
      </c>
      <c r="K439" s="10">
        <v>0</v>
      </c>
      <c r="L439" s="10">
        <v>-798</v>
      </c>
      <c r="M439" s="10">
        <v>-798</v>
      </c>
      <c r="N439" s="10">
        <v>0</v>
      </c>
    </row>
    <row r="440" spans="1:14" x14ac:dyDescent="0.25">
      <c r="A440" s="9" t="s">
        <v>207</v>
      </c>
      <c r="B440" s="9" t="s">
        <v>209</v>
      </c>
      <c r="C440" s="9" t="s">
        <v>42</v>
      </c>
      <c r="D440" s="9" t="s">
        <v>58</v>
      </c>
      <c r="E440" s="10">
        <v>235512.52</v>
      </c>
      <c r="F440" s="10">
        <v>235242.32835820896</v>
      </c>
      <c r="G440" s="10">
        <v>270.19164179102518</v>
      </c>
      <c r="H440" s="10">
        <v>236418.54</v>
      </c>
      <c r="I440" s="10">
        <v>-906.02000000001863</v>
      </c>
      <c r="J440" s="10">
        <v>9587</v>
      </c>
      <c r="K440" s="10">
        <v>9575.9999999999982</v>
      </c>
      <c r="L440" s="10">
        <v>11.000000000001819</v>
      </c>
      <c r="M440" s="10">
        <v>9623.8799999999992</v>
      </c>
      <c r="N440" s="10">
        <v>-36.8799999999992</v>
      </c>
    </row>
    <row r="441" spans="1:14" x14ac:dyDescent="0.25">
      <c r="A441" s="9" t="s">
        <v>207</v>
      </c>
      <c r="B441" s="9" t="s">
        <v>201</v>
      </c>
      <c r="C441" s="9" t="s">
        <v>42</v>
      </c>
      <c r="D441" s="9" t="s">
        <v>43</v>
      </c>
      <c r="E441" s="10">
        <v>515.20000000000005</v>
      </c>
      <c r="F441" s="10">
        <v>492.3681592039801</v>
      </c>
      <c r="G441" s="10">
        <v>22.831840796019947</v>
      </c>
      <c r="H441" s="10">
        <v>494.83</v>
      </c>
      <c r="I441" s="10">
        <v>20.370000000000061</v>
      </c>
      <c r="J441" s="10">
        <v>835</v>
      </c>
      <c r="K441" s="10">
        <v>798</v>
      </c>
      <c r="L441" s="10">
        <v>37</v>
      </c>
      <c r="M441" s="10">
        <v>801.99</v>
      </c>
      <c r="N441" s="10">
        <v>33.009999999999991</v>
      </c>
    </row>
    <row r="442" spans="1:14" x14ac:dyDescent="0.25">
      <c r="A442" s="9" t="s">
        <v>207</v>
      </c>
      <c r="B442" s="9" t="s">
        <v>210</v>
      </c>
      <c r="C442" s="9" t="s">
        <v>42</v>
      </c>
      <c r="D442" s="9" t="s">
        <v>43</v>
      </c>
      <c r="E442" s="10">
        <v>1813.73</v>
      </c>
      <c r="F442" s="10">
        <v>1809.192118226601</v>
      </c>
      <c r="G442" s="10">
        <v>4.5378817733990218</v>
      </c>
      <c r="H442" s="10">
        <v>1836.33</v>
      </c>
      <c r="I442" s="10">
        <v>-22.599999999999909</v>
      </c>
      <c r="J442" s="10">
        <v>9600</v>
      </c>
      <c r="K442" s="10">
        <v>9576</v>
      </c>
      <c r="L442" s="10">
        <v>24</v>
      </c>
      <c r="M442" s="10">
        <v>9719.64</v>
      </c>
      <c r="N442" s="10">
        <v>-119.63999999999942</v>
      </c>
    </row>
    <row r="443" spans="1:14" x14ac:dyDescent="0.25">
      <c r="A443" s="9" t="s">
        <v>207</v>
      </c>
      <c r="B443" s="9" t="s">
        <v>211</v>
      </c>
      <c r="C443" s="9" t="s">
        <v>42</v>
      </c>
      <c r="D443" s="9" t="s">
        <v>43</v>
      </c>
      <c r="E443" s="10">
        <v>6726.05</v>
      </c>
      <c r="F443" s="10">
        <v>6674.4729064039411</v>
      </c>
      <c r="G443" s="10">
        <v>51.577093596059058</v>
      </c>
      <c r="H443" s="10">
        <v>6774.59</v>
      </c>
      <c r="I443" s="10">
        <v>-48.539999999999964</v>
      </c>
      <c r="J443" s="10">
        <v>9650</v>
      </c>
      <c r="K443" s="10">
        <v>9576</v>
      </c>
      <c r="L443" s="10">
        <v>74</v>
      </c>
      <c r="M443" s="10">
        <v>9719.64</v>
      </c>
      <c r="N443" s="10">
        <v>-69.639999999999418</v>
      </c>
    </row>
    <row r="444" spans="1:14" x14ac:dyDescent="0.25">
      <c r="A444" s="9" t="s">
        <v>207</v>
      </c>
      <c r="B444" s="9" t="s">
        <v>212</v>
      </c>
      <c r="C444" s="9" t="s">
        <v>42</v>
      </c>
      <c r="D444" s="9" t="s">
        <v>43</v>
      </c>
      <c r="E444" s="10">
        <v>7171.79</v>
      </c>
      <c r="F444" s="10">
        <v>7080.1083743842364</v>
      </c>
      <c r="G444" s="10">
        <v>91.681625615763551</v>
      </c>
      <c r="H444" s="10">
        <v>7186.31</v>
      </c>
      <c r="I444" s="10">
        <v>-14.520000000000437</v>
      </c>
      <c r="J444" s="10">
        <v>9700</v>
      </c>
      <c r="K444" s="10">
        <v>9576</v>
      </c>
      <c r="L444" s="10">
        <v>124</v>
      </c>
      <c r="M444" s="10">
        <v>9719.64</v>
      </c>
      <c r="N444" s="10">
        <v>-19.639999999999418</v>
      </c>
    </row>
    <row r="445" spans="1:14" x14ac:dyDescent="0.25">
      <c r="A445" s="9" t="s">
        <v>207</v>
      </c>
      <c r="B445" s="9" t="s">
        <v>213</v>
      </c>
      <c r="C445" s="9" t="s">
        <v>42</v>
      </c>
      <c r="D445" s="9" t="s">
        <v>43</v>
      </c>
      <c r="E445" s="10">
        <v>7350.75</v>
      </c>
      <c r="F445" s="10">
        <v>7110.1773399014783</v>
      </c>
      <c r="G445" s="10">
        <v>240.57266009852174</v>
      </c>
      <c r="H445" s="10">
        <v>7216.83</v>
      </c>
      <c r="I445" s="10">
        <v>133.92000000000007</v>
      </c>
      <c r="J445" s="10">
        <v>825</v>
      </c>
      <c r="K445" s="10">
        <v>798</v>
      </c>
      <c r="L445" s="10">
        <v>27</v>
      </c>
      <c r="M445" s="10">
        <v>809.97</v>
      </c>
      <c r="N445" s="10">
        <v>15.029999999999973</v>
      </c>
    </row>
    <row r="446" spans="1:14" x14ac:dyDescent="0.25">
      <c r="A446" s="9" t="s">
        <v>207</v>
      </c>
      <c r="B446" s="9" t="s">
        <v>214</v>
      </c>
      <c r="C446" s="9" t="s">
        <v>42</v>
      </c>
      <c r="D446" s="9" t="s">
        <v>43</v>
      </c>
      <c r="E446" s="10">
        <v>13768.32</v>
      </c>
      <c r="F446" s="10">
        <v>13733.901477832513</v>
      </c>
      <c r="G446" s="10">
        <v>34.418522167487026</v>
      </c>
      <c r="H446" s="10">
        <v>13939.91</v>
      </c>
      <c r="I446" s="10">
        <v>-171.59000000000015</v>
      </c>
      <c r="J446" s="10">
        <v>9600</v>
      </c>
      <c r="K446" s="10">
        <v>9576</v>
      </c>
      <c r="L446" s="10">
        <v>24</v>
      </c>
      <c r="M446" s="10">
        <v>9719.64</v>
      </c>
      <c r="N446" s="10">
        <v>-119.63999999999942</v>
      </c>
    </row>
    <row r="447" spans="1:14" x14ac:dyDescent="0.25">
      <c r="A447" s="9" t="s">
        <v>215</v>
      </c>
      <c r="B447" s="9" t="s">
        <v>25</v>
      </c>
      <c r="C447" s="9" t="s">
        <v>26</v>
      </c>
      <c r="D447" s="9" t="s">
        <v>27</v>
      </c>
      <c r="E447" s="10">
        <v>2441.67</v>
      </c>
      <c r="F447" s="10">
        <v>0</v>
      </c>
      <c r="G447" s="10">
        <v>2441.67</v>
      </c>
      <c r="H447" s="10">
        <v>0</v>
      </c>
      <c r="I447" s="10">
        <v>2441.67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</row>
    <row r="448" spans="1:14" x14ac:dyDescent="0.25">
      <c r="A448" s="9" t="s">
        <v>215</v>
      </c>
      <c r="B448" s="9" t="s">
        <v>32</v>
      </c>
      <c r="C448" s="9" t="s">
        <v>33</v>
      </c>
      <c r="D448" s="9" t="s">
        <v>27</v>
      </c>
      <c r="E448" s="10">
        <v>176.34</v>
      </c>
      <c r="F448" s="10">
        <v>0</v>
      </c>
      <c r="G448" s="10">
        <v>176.34</v>
      </c>
      <c r="H448" s="10">
        <v>400.56</v>
      </c>
      <c r="I448" s="10">
        <v>-224.22</v>
      </c>
      <c r="J448" s="10">
        <v>0.5</v>
      </c>
      <c r="K448" s="10">
        <v>0</v>
      </c>
      <c r="L448" s="10">
        <v>0.5</v>
      </c>
      <c r="M448" s="10">
        <v>1.1359999999999999</v>
      </c>
      <c r="N448" s="10">
        <v>-0.6359999999999999</v>
      </c>
    </row>
    <row r="449" spans="1:14" x14ac:dyDescent="0.25">
      <c r="A449" s="9" t="s">
        <v>215</v>
      </c>
      <c r="B449" s="9" t="s">
        <v>34</v>
      </c>
      <c r="C449" s="9" t="s">
        <v>33</v>
      </c>
      <c r="D449" s="9" t="s">
        <v>27</v>
      </c>
      <c r="E449" s="10">
        <v>606.19000000000005</v>
      </c>
      <c r="F449" s="10">
        <v>0</v>
      </c>
      <c r="G449" s="10">
        <v>606.19000000000005</v>
      </c>
      <c r="H449" s="10">
        <v>1376.93</v>
      </c>
      <c r="I449" s="10">
        <v>-770.74</v>
      </c>
      <c r="J449" s="10">
        <v>0.5</v>
      </c>
      <c r="K449" s="10">
        <v>0</v>
      </c>
      <c r="L449" s="10">
        <v>0.5</v>
      </c>
      <c r="M449" s="10">
        <v>1.1359999999999999</v>
      </c>
      <c r="N449" s="10">
        <v>-0.6359999999999999</v>
      </c>
    </row>
    <row r="450" spans="1:14" x14ac:dyDescent="0.25">
      <c r="A450" s="9" t="s">
        <v>215</v>
      </c>
      <c r="B450" s="9" t="s">
        <v>35</v>
      </c>
      <c r="C450" s="9" t="s">
        <v>33</v>
      </c>
      <c r="D450" s="9" t="s">
        <v>27</v>
      </c>
      <c r="E450" s="10">
        <v>655.86</v>
      </c>
      <c r="F450" s="10">
        <v>0</v>
      </c>
      <c r="G450" s="10">
        <v>655.86</v>
      </c>
      <c r="H450" s="10">
        <v>1489.73</v>
      </c>
      <c r="I450" s="10">
        <v>-833.87</v>
      </c>
      <c r="J450" s="10">
        <v>10.5</v>
      </c>
      <c r="K450" s="10">
        <v>0</v>
      </c>
      <c r="L450" s="10">
        <v>10.5</v>
      </c>
      <c r="M450" s="10">
        <v>23.85</v>
      </c>
      <c r="N450" s="10">
        <v>-13.350000000000001</v>
      </c>
    </row>
    <row r="451" spans="1:14" x14ac:dyDescent="0.25">
      <c r="A451" s="9" t="s">
        <v>215</v>
      </c>
      <c r="B451" s="9" t="s">
        <v>216</v>
      </c>
      <c r="C451" s="9" t="s">
        <v>39</v>
      </c>
      <c r="D451" s="9" t="s">
        <v>40</v>
      </c>
      <c r="E451" s="10">
        <v>-143041.97</v>
      </c>
      <c r="F451" s="10">
        <v>0</v>
      </c>
      <c r="G451" s="10">
        <v>-143041.97</v>
      </c>
      <c r="H451" s="10">
        <v>-143041.99</v>
      </c>
      <c r="I451" s="10">
        <v>1.9999999989522621E-2</v>
      </c>
      <c r="J451" s="10">
        <v>-795</v>
      </c>
      <c r="K451" s="10">
        <v>0</v>
      </c>
      <c r="L451" s="10">
        <v>-795</v>
      </c>
      <c r="M451" s="10">
        <v>-795</v>
      </c>
      <c r="N451" s="10">
        <v>0</v>
      </c>
    </row>
    <row r="452" spans="1:14" x14ac:dyDescent="0.25">
      <c r="A452" s="9" t="s">
        <v>215</v>
      </c>
      <c r="B452" s="9" t="s">
        <v>191</v>
      </c>
      <c r="C452" s="9" t="s">
        <v>42</v>
      </c>
      <c r="D452" s="9" t="s">
        <v>58</v>
      </c>
      <c r="E452" s="10">
        <v>112344.05</v>
      </c>
      <c r="F452" s="10">
        <v>112179.41293532339</v>
      </c>
      <c r="G452" s="10">
        <v>164.63706467661541</v>
      </c>
      <c r="H452" s="10">
        <v>112740.31</v>
      </c>
      <c r="I452" s="10">
        <v>-396.25999999999476</v>
      </c>
      <c r="J452" s="10">
        <v>4777</v>
      </c>
      <c r="K452" s="10">
        <v>4770</v>
      </c>
      <c r="L452" s="10">
        <v>7</v>
      </c>
      <c r="M452" s="10">
        <v>4793.8500000000004</v>
      </c>
      <c r="N452" s="10">
        <v>-16.850000000000364</v>
      </c>
    </row>
    <row r="453" spans="1:14" x14ac:dyDescent="0.25">
      <c r="A453" s="9" t="s">
        <v>215</v>
      </c>
      <c r="B453" s="9" t="s">
        <v>217</v>
      </c>
      <c r="C453" s="9" t="s">
        <v>42</v>
      </c>
      <c r="D453" s="9" t="s">
        <v>43</v>
      </c>
      <c r="E453" s="10">
        <v>1294.23</v>
      </c>
      <c r="F453" s="10">
        <v>0</v>
      </c>
      <c r="G453" s="10">
        <v>1294.23</v>
      </c>
      <c r="H453" s="10">
        <v>0</v>
      </c>
      <c r="I453" s="10">
        <v>1294.23</v>
      </c>
      <c r="J453" s="10">
        <v>4800</v>
      </c>
      <c r="K453" s="10">
        <v>0</v>
      </c>
      <c r="L453" s="10">
        <v>4800</v>
      </c>
      <c r="M453" s="10">
        <v>0</v>
      </c>
      <c r="N453" s="10">
        <v>4800</v>
      </c>
    </row>
    <row r="454" spans="1:14" x14ac:dyDescent="0.25">
      <c r="A454" s="9" t="s">
        <v>215</v>
      </c>
      <c r="B454" s="9" t="s">
        <v>92</v>
      </c>
      <c r="C454" s="9" t="s">
        <v>42</v>
      </c>
      <c r="D454" s="9" t="s">
        <v>43</v>
      </c>
      <c r="E454" s="10">
        <v>124.26</v>
      </c>
      <c r="F454" s="10">
        <v>120.84158415841584</v>
      </c>
      <c r="G454" s="10">
        <v>3.4184158415841637</v>
      </c>
      <c r="H454" s="10">
        <v>122.05</v>
      </c>
      <c r="I454" s="10">
        <v>2.210000000000008</v>
      </c>
      <c r="J454" s="10">
        <v>1635</v>
      </c>
      <c r="K454" s="10">
        <v>1590</v>
      </c>
      <c r="L454" s="10">
        <v>45</v>
      </c>
      <c r="M454" s="10">
        <v>1605.9</v>
      </c>
      <c r="N454" s="10">
        <v>29.099999999999909</v>
      </c>
    </row>
    <row r="455" spans="1:14" x14ac:dyDescent="0.25">
      <c r="A455" s="9" t="s">
        <v>215</v>
      </c>
      <c r="B455" s="9" t="s">
        <v>179</v>
      </c>
      <c r="C455" s="9" t="s">
        <v>42</v>
      </c>
      <c r="D455" s="9" t="s">
        <v>43</v>
      </c>
      <c r="E455" s="10">
        <v>296</v>
      </c>
      <c r="F455" s="10">
        <v>294.14925373134326</v>
      </c>
      <c r="G455" s="10">
        <v>1.8507462686567351</v>
      </c>
      <c r="H455" s="10">
        <v>295.62</v>
      </c>
      <c r="I455" s="10">
        <v>0.37999999999999545</v>
      </c>
      <c r="J455" s="10">
        <v>800</v>
      </c>
      <c r="K455" s="10">
        <v>795</v>
      </c>
      <c r="L455" s="10">
        <v>5</v>
      </c>
      <c r="M455" s="10">
        <v>798.97500000000002</v>
      </c>
      <c r="N455" s="10">
        <v>1.0249999999999773</v>
      </c>
    </row>
    <row r="456" spans="1:14" x14ac:dyDescent="0.25">
      <c r="A456" s="9" t="s">
        <v>215</v>
      </c>
      <c r="B456" s="9" t="s">
        <v>218</v>
      </c>
      <c r="C456" s="9" t="s">
        <v>42</v>
      </c>
      <c r="D456" s="9" t="s">
        <v>43</v>
      </c>
      <c r="E456" s="10">
        <v>0</v>
      </c>
      <c r="F456" s="10">
        <v>1286.1379310344828</v>
      </c>
      <c r="G456" s="10">
        <v>-1286.1379310344828</v>
      </c>
      <c r="H456" s="10">
        <v>1305.43</v>
      </c>
      <c r="I456" s="10">
        <v>-1305.43</v>
      </c>
      <c r="J456" s="10">
        <v>0</v>
      </c>
      <c r="K456" s="10">
        <v>4770</v>
      </c>
      <c r="L456" s="10">
        <v>-4770</v>
      </c>
      <c r="M456" s="10">
        <v>4841.55</v>
      </c>
      <c r="N456" s="10">
        <v>-4841.55</v>
      </c>
    </row>
    <row r="457" spans="1:14" x14ac:dyDescent="0.25">
      <c r="A457" s="9" t="s">
        <v>215</v>
      </c>
      <c r="B457" s="9" t="s">
        <v>194</v>
      </c>
      <c r="C457" s="9" t="s">
        <v>42</v>
      </c>
      <c r="D457" s="9" t="s">
        <v>43</v>
      </c>
      <c r="E457" s="10">
        <v>5070.96</v>
      </c>
      <c r="F457" s="10">
        <v>5039.2709359605906</v>
      </c>
      <c r="G457" s="10">
        <v>31.689064039409459</v>
      </c>
      <c r="H457" s="10">
        <v>5114.8599999999997</v>
      </c>
      <c r="I457" s="10">
        <v>-43.899999999999636</v>
      </c>
      <c r="J457" s="10">
        <v>4800</v>
      </c>
      <c r="K457" s="10">
        <v>4770</v>
      </c>
      <c r="L457" s="10">
        <v>30</v>
      </c>
      <c r="M457" s="10">
        <v>4841.55</v>
      </c>
      <c r="N457" s="10">
        <v>-41.550000000000182</v>
      </c>
    </row>
    <row r="458" spans="1:14" x14ac:dyDescent="0.25">
      <c r="A458" s="9" t="s">
        <v>215</v>
      </c>
      <c r="B458" s="9" t="s">
        <v>195</v>
      </c>
      <c r="C458" s="9" t="s">
        <v>42</v>
      </c>
      <c r="D458" s="9" t="s">
        <v>43</v>
      </c>
      <c r="E458" s="10">
        <v>5575.35</v>
      </c>
      <c r="F458" s="10">
        <v>5540.5024630541875</v>
      </c>
      <c r="G458" s="10">
        <v>34.847536945812863</v>
      </c>
      <c r="H458" s="10">
        <v>5623.61</v>
      </c>
      <c r="I458" s="10">
        <v>-48.259999999999309</v>
      </c>
      <c r="J458" s="10">
        <v>4800</v>
      </c>
      <c r="K458" s="10">
        <v>4770</v>
      </c>
      <c r="L458" s="10">
        <v>30</v>
      </c>
      <c r="M458" s="10">
        <v>4841.55</v>
      </c>
      <c r="N458" s="10">
        <v>-41.550000000000182</v>
      </c>
    </row>
    <row r="459" spans="1:14" x14ac:dyDescent="0.25">
      <c r="A459" s="9" t="s">
        <v>215</v>
      </c>
      <c r="B459" s="9" t="s">
        <v>196</v>
      </c>
      <c r="C459" s="9" t="s">
        <v>42</v>
      </c>
      <c r="D459" s="9" t="s">
        <v>43</v>
      </c>
      <c r="E459" s="10">
        <v>7071.84</v>
      </c>
      <c r="F459" s="10">
        <v>7027.6453201970444</v>
      </c>
      <c r="G459" s="10">
        <v>44.194679802955761</v>
      </c>
      <c r="H459" s="10">
        <v>7133.06</v>
      </c>
      <c r="I459" s="10">
        <v>-61.220000000000255</v>
      </c>
      <c r="J459" s="10">
        <v>4800</v>
      </c>
      <c r="K459" s="10">
        <v>4770</v>
      </c>
      <c r="L459" s="10">
        <v>30</v>
      </c>
      <c r="M459" s="10">
        <v>4841.55</v>
      </c>
      <c r="N459" s="10">
        <v>-41.550000000000182</v>
      </c>
    </row>
    <row r="460" spans="1:14" x14ac:dyDescent="0.25">
      <c r="A460" s="9" t="s">
        <v>215</v>
      </c>
      <c r="B460" s="9" t="s">
        <v>197</v>
      </c>
      <c r="C460" s="9" t="s">
        <v>42</v>
      </c>
      <c r="D460" s="9" t="s">
        <v>43</v>
      </c>
      <c r="E460" s="10">
        <v>7385.22</v>
      </c>
      <c r="F460" s="10">
        <v>7329.9014778325127</v>
      </c>
      <c r="G460" s="10">
        <v>55.318522167487572</v>
      </c>
      <c r="H460" s="10">
        <v>7439.85</v>
      </c>
      <c r="I460" s="10">
        <v>-54.630000000000109</v>
      </c>
      <c r="J460" s="10">
        <v>801</v>
      </c>
      <c r="K460" s="10">
        <v>795</v>
      </c>
      <c r="L460" s="10">
        <v>6</v>
      </c>
      <c r="M460" s="10">
        <v>806.92499999999995</v>
      </c>
      <c r="N460" s="10">
        <v>-5.9249999999999545</v>
      </c>
    </row>
    <row r="461" spans="1:14" x14ac:dyDescent="0.25">
      <c r="A461" s="9" t="s">
        <v>219</v>
      </c>
      <c r="B461" s="9" t="s">
        <v>25</v>
      </c>
      <c r="C461" s="9" t="s">
        <v>26</v>
      </c>
      <c r="D461" s="9" t="s">
        <v>27</v>
      </c>
      <c r="E461" s="10">
        <v>-988.11</v>
      </c>
      <c r="F461" s="10">
        <v>0</v>
      </c>
      <c r="G461" s="10">
        <v>-988.11</v>
      </c>
      <c r="H461" s="10">
        <v>0</v>
      </c>
      <c r="I461" s="10">
        <v>-988.11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</row>
    <row r="462" spans="1:14" x14ac:dyDescent="0.25">
      <c r="A462" s="9" t="s">
        <v>219</v>
      </c>
      <c r="B462" s="9" t="s">
        <v>28</v>
      </c>
      <c r="C462" s="9" t="s">
        <v>29</v>
      </c>
      <c r="D462" s="9" t="s">
        <v>27</v>
      </c>
      <c r="E462" s="10">
        <v>2.94</v>
      </c>
      <c r="F462" s="10">
        <v>0</v>
      </c>
      <c r="G462" s="10">
        <v>2.94</v>
      </c>
      <c r="H462" s="10">
        <v>2.93</v>
      </c>
      <c r="I462" s="10">
        <v>9.9999999999997868E-3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</row>
    <row r="463" spans="1:14" x14ac:dyDescent="0.25">
      <c r="A463" s="9" t="s">
        <v>219</v>
      </c>
      <c r="B463" s="9" t="s">
        <v>30</v>
      </c>
      <c r="C463" s="9" t="s">
        <v>29</v>
      </c>
      <c r="D463" s="9" t="s">
        <v>27</v>
      </c>
      <c r="E463" s="10">
        <v>68.540000000000006</v>
      </c>
      <c r="F463" s="10">
        <v>0</v>
      </c>
      <c r="G463" s="10">
        <v>68.540000000000006</v>
      </c>
      <c r="H463" s="10">
        <v>68.25</v>
      </c>
      <c r="I463" s="10">
        <v>0.29000000000000625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</row>
    <row r="464" spans="1:14" x14ac:dyDescent="0.25">
      <c r="A464" s="9" t="s">
        <v>219</v>
      </c>
      <c r="B464" s="9" t="s">
        <v>31</v>
      </c>
      <c r="C464" s="9" t="s">
        <v>29</v>
      </c>
      <c r="D464" s="9" t="s">
        <v>27</v>
      </c>
      <c r="E464" s="10">
        <v>460.17</v>
      </c>
      <c r="F464" s="10">
        <v>0</v>
      </c>
      <c r="G464" s="10">
        <v>460.17</v>
      </c>
      <c r="H464" s="10">
        <v>458.27</v>
      </c>
      <c r="I464" s="10">
        <v>1.9000000000000341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</row>
    <row r="465" spans="1:14" x14ac:dyDescent="0.25">
      <c r="A465" s="9" t="s">
        <v>219</v>
      </c>
      <c r="B465" s="9" t="s">
        <v>32</v>
      </c>
      <c r="C465" s="9" t="s">
        <v>33</v>
      </c>
      <c r="D465" s="9" t="s">
        <v>27</v>
      </c>
      <c r="E465" s="10">
        <v>969.88</v>
      </c>
      <c r="F465" s="10">
        <v>0</v>
      </c>
      <c r="G465" s="10">
        <v>969.88</v>
      </c>
      <c r="H465" s="10">
        <v>835.61</v>
      </c>
      <c r="I465" s="10">
        <v>134.26999999999998</v>
      </c>
      <c r="J465" s="10">
        <v>2.75</v>
      </c>
      <c r="K465" s="10">
        <v>0</v>
      </c>
      <c r="L465" s="10">
        <v>2.75</v>
      </c>
      <c r="M465" s="10">
        <v>2.3690000000000002</v>
      </c>
      <c r="N465" s="10">
        <v>0.38099999999999978</v>
      </c>
    </row>
    <row r="466" spans="1:14" x14ac:dyDescent="0.25">
      <c r="A466" s="9" t="s">
        <v>219</v>
      </c>
      <c r="B466" s="9" t="s">
        <v>34</v>
      </c>
      <c r="C466" s="9" t="s">
        <v>33</v>
      </c>
      <c r="D466" s="9" t="s">
        <v>27</v>
      </c>
      <c r="E466" s="10">
        <v>3334.02</v>
      </c>
      <c r="F466" s="10">
        <v>0</v>
      </c>
      <c r="G466" s="10">
        <v>3334.02</v>
      </c>
      <c r="H466" s="10">
        <v>2872.46</v>
      </c>
      <c r="I466" s="10">
        <v>461.55999999999995</v>
      </c>
      <c r="J466" s="10">
        <v>2.75</v>
      </c>
      <c r="K466" s="10">
        <v>0</v>
      </c>
      <c r="L466" s="10">
        <v>2.75</v>
      </c>
      <c r="M466" s="10">
        <v>2.3690000000000002</v>
      </c>
      <c r="N466" s="10">
        <v>0.38099999999999978</v>
      </c>
    </row>
    <row r="467" spans="1:14" x14ac:dyDescent="0.25">
      <c r="A467" s="9" t="s">
        <v>219</v>
      </c>
      <c r="B467" s="9" t="s">
        <v>35</v>
      </c>
      <c r="C467" s="9" t="s">
        <v>33</v>
      </c>
      <c r="D467" s="9" t="s">
        <v>27</v>
      </c>
      <c r="E467" s="10">
        <v>3607.2</v>
      </c>
      <c r="F467" s="10">
        <v>0</v>
      </c>
      <c r="G467" s="10">
        <v>3607.2</v>
      </c>
      <c r="H467" s="10">
        <v>3107.74</v>
      </c>
      <c r="I467" s="10">
        <v>499.46000000000004</v>
      </c>
      <c r="J467" s="10">
        <v>57.75</v>
      </c>
      <c r="K467" s="10">
        <v>0</v>
      </c>
      <c r="L467" s="10">
        <v>57.75</v>
      </c>
      <c r="M467" s="10">
        <v>49.753999999999998</v>
      </c>
      <c r="N467" s="10">
        <v>7.9960000000000022</v>
      </c>
    </row>
    <row r="468" spans="1:14" x14ac:dyDescent="0.25">
      <c r="A468" s="9" t="s">
        <v>219</v>
      </c>
      <c r="B468" s="9" t="s">
        <v>36</v>
      </c>
      <c r="C468" s="9" t="s">
        <v>29</v>
      </c>
      <c r="D468" s="9" t="s">
        <v>27</v>
      </c>
      <c r="E468" s="10">
        <v>5155.6099999999997</v>
      </c>
      <c r="F468" s="10">
        <v>0</v>
      </c>
      <c r="G468" s="10">
        <v>5155.6099999999997</v>
      </c>
      <c r="H468" s="10">
        <v>5134.34</v>
      </c>
      <c r="I468" s="10">
        <v>21.269999999999527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</row>
    <row r="469" spans="1:14" x14ac:dyDescent="0.25">
      <c r="A469" s="9" t="s">
        <v>219</v>
      </c>
      <c r="B469" s="9" t="s">
        <v>37</v>
      </c>
      <c r="C469" s="9" t="s">
        <v>29</v>
      </c>
      <c r="D469" s="9" t="s">
        <v>27</v>
      </c>
      <c r="E469" s="10">
        <v>11922.38</v>
      </c>
      <c r="F469" s="10">
        <v>0</v>
      </c>
      <c r="G469" s="10">
        <v>11922.38</v>
      </c>
      <c r="H469" s="10">
        <v>11873.2</v>
      </c>
      <c r="I469" s="10">
        <v>49.179999999998472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</row>
    <row r="470" spans="1:14" x14ac:dyDescent="0.25">
      <c r="A470" s="9" t="s">
        <v>219</v>
      </c>
      <c r="B470" s="9" t="s">
        <v>220</v>
      </c>
      <c r="C470" s="9" t="s">
        <v>39</v>
      </c>
      <c r="D470" s="9" t="s">
        <v>40</v>
      </c>
      <c r="E470" s="10">
        <v>-290538.40000000002</v>
      </c>
      <c r="F470" s="10">
        <v>0</v>
      </c>
      <c r="G470" s="10">
        <v>-290538.40000000002</v>
      </c>
      <c r="H470" s="10">
        <v>-290538.38</v>
      </c>
      <c r="I470" s="10">
        <v>-2.0000000018626451E-2</v>
      </c>
      <c r="J470" s="10">
        <v>-1540</v>
      </c>
      <c r="K470" s="10">
        <v>0</v>
      </c>
      <c r="L470" s="10">
        <v>-1540</v>
      </c>
      <c r="M470" s="10">
        <v>-1540</v>
      </c>
      <c r="N470" s="10">
        <v>0</v>
      </c>
    </row>
    <row r="471" spans="1:14" x14ac:dyDescent="0.25">
      <c r="A471" s="9" t="s">
        <v>219</v>
      </c>
      <c r="B471" s="9" t="s">
        <v>221</v>
      </c>
      <c r="C471" s="9" t="s">
        <v>42</v>
      </c>
      <c r="D471" s="9" t="s">
        <v>43</v>
      </c>
      <c r="E471" s="10">
        <v>8929.41</v>
      </c>
      <c r="F471" s="10">
        <v>0</v>
      </c>
      <c r="G471" s="10">
        <v>8929.41</v>
      </c>
      <c r="H471" s="10">
        <v>0</v>
      </c>
      <c r="I471" s="10">
        <v>8929.41</v>
      </c>
      <c r="J471" s="10">
        <v>18555</v>
      </c>
      <c r="K471" s="10">
        <v>0</v>
      </c>
      <c r="L471" s="10">
        <v>18555</v>
      </c>
      <c r="M471" s="10">
        <v>0</v>
      </c>
      <c r="N471" s="10">
        <v>18555</v>
      </c>
    </row>
    <row r="472" spans="1:14" x14ac:dyDescent="0.25">
      <c r="A472" s="9" t="s">
        <v>219</v>
      </c>
      <c r="B472" s="9" t="s">
        <v>222</v>
      </c>
      <c r="C472" s="9" t="s">
        <v>42</v>
      </c>
      <c r="D472" s="9" t="s">
        <v>43</v>
      </c>
      <c r="E472" s="10">
        <v>3520.19</v>
      </c>
      <c r="F472" s="10">
        <v>0</v>
      </c>
      <c r="G472" s="10">
        <v>3520.19</v>
      </c>
      <c r="H472" s="10">
        <v>0</v>
      </c>
      <c r="I472" s="10">
        <v>3520.19</v>
      </c>
      <c r="J472" s="10">
        <v>18650</v>
      </c>
      <c r="K472" s="10">
        <v>0</v>
      </c>
      <c r="L472" s="10">
        <v>18650</v>
      </c>
      <c r="M472" s="10">
        <v>0</v>
      </c>
      <c r="N472" s="10">
        <v>18650</v>
      </c>
    </row>
    <row r="473" spans="1:14" x14ac:dyDescent="0.25">
      <c r="A473" s="9" t="s">
        <v>219</v>
      </c>
      <c r="B473" s="9" t="s">
        <v>92</v>
      </c>
      <c r="C473" s="9" t="s">
        <v>42</v>
      </c>
      <c r="D473" s="9" t="s">
        <v>43</v>
      </c>
      <c r="E473" s="10">
        <v>129.19999999999999</v>
      </c>
      <c r="F473" s="10">
        <v>117.03960396039604</v>
      </c>
      <c r="G473" s="10">
        <v>12.160396039603953</v>
      </c>
      <c r="H473" s="10">
        <v>118.21</v>
      </c>
      <c r="I473" s="10">
        <v>10.989999999999995</v>
      </c>
      <c r="J473" s="10">
        <v>1700</v>
      </c>
      <c r="K473" s="10">
        <v>1540</v>
      </c>
      <c r="L473" s="10">
        <v>160</v>
      </c>
      <c r="M473" s="10">
        <v>1555.4</v>
      </c>
      <c r="N473" s="10">
        <v>144.59999999999991</v>
      </c>
    </row>
    <row r="474" spans="1:14" x14ac:dyDescent="0.25">
      <c r="A474" s="9" t="s">
        <v>219</v>
      </c>
      <c r="B474" s="9" t="s">
        <v>80</v>
      </c>
      <c r="C474" s="9" t="s">
        <v>42</v>
      </c>
      <c r="D474" s="9" t="s">
        <v>43</v>
      </c>
      <c r="E474" s="10">
        <v>1710.54</v>
      </c>
      <c r="F474" s="10">
        <v>1701.7014925373135</v>
      </c>
      <c r="G474" s="10">
        <v>8.8385074626864935</v>
      </c>
      <c r="H474" s="10">
        <v>1710.21</v>
      </c>
      <c r="I474" s="10">
        <v>0.32999999999992724</v>
      </c>
      <c r="J474" s="10">
        <v>1548</v>
      </c>
      <c r="K474" s="10">
        <v>1540</v>
      </c>
      <c r="L474" s="10">
        <v>8</v>
      </c>
      <c r="M474" s="10">
        <v>1547.7</v>
      </c>
      <c r="N474" s="10">
        <v>0.29999999999995453</v>
      </c>
    </row>
    <row r="475" spans="1:14" x14ac:dyDescent="0.25">
      <c r="A475" s="9" t="s">
        <v>219</v>
      </c>
      <c r="B475" s="9" t="s">
        <v>223</v>
      </c>
      <c r="C475" s="9" t="s">
        <v>42</v>
      </c>
      <c r="D475" s="9" t="s">
        <v>43</v>
      </c>
      <c r="E475" s="10">
        <v>0</v>
      </c>
      <c r="F475" s="10">
        <v>3488.0985221674878</v>
      </c>
      <c r="G475" s="10">
        <v>-3488.0985221674878</v>
      </c>
      <c r="H475" s="10">
        <v>3540.42</v>
      </c>
      <c r="I475" s="10">
        <v>-3540.42</v>
      </c>
      <c r="J475" s="10">
        <v>0</v>
      </c>
      <c r="K475" s="10">
        <v>18480</v>
      </c>
      <c r="L475" s="10">
        <v>-18480</v>
      </c>
      <c r="M475" s="10">
        <v>18757.2</v>
      </c>
      <c r="N475" s="10">
        <v>-18757.2</v>
      </c>
    </row>
    <row r="476" spans="1:14" x14ac:dyDescent="0.25">
      <c r="A476" s="9" t="s">
        <v>219</v>
      </c>
      <c r="B476" s="9" t="s">
        <v>224</v>
      </c>
      <c r="C476" s="9" t="s">
        <v>42</v>
      </c>
      <c r="D476" s="9" t="s">
        <v>43</v>
      </c>
      <c r="E476" s="10">
        <v>0</v>
      </c>
      <c r="F476" s="10">
        <v>7972.2745098039213</v>
      </c>
      <c r="G476" s="10">
        <v>-7972.2745098039213</v>
      </c>
      <c r="H476" s="10">
        <v>8131.72</v>
      </c>
      <c r="I476" s="10">
        <v>-8131.72</v>
      </c>
      <c r="J476" s="10">
        <v>0</v>
      </c>
      <c r="K476" s="10">
        <v>18479.999999999996</v>
      </c>
      <c r="L476" s="10">
        <v>-18479.999999999996</v>
      </c>
      <c r="M476" s="10">
        <v>18849.599999999999</v>
      </c>
      <c r="N476" s="10">
        <v>-18849.599999999999</v>
      </c>
    </row>
    <row r="477" spans="1:14" x14ac:dyDescent="0.25">
      <c r="A477" s="9" t="s">
        <v>219</v>
      </c>
      <c r="B477" s="9" t="s">
        <v>225</v>
      </c>
      <c r="C477" s="9" t="s">
        <v>42</v>
      </c>
      <c r="D477" s="9" t="s">
        <v>43</v>
      </c>
      <c r="E477" s="10">
        <v>9952.76</v>
      </c>
      <c r="F477" s="10">
        <v>9862.0394088669946</v>
      </c>
      <c r="G477" s="10">
        <v>90.720591133005655</v>
      </c>
      <c r="H477" s="10">
        <v>10009.969999999999</v>
      </c>
      <c r="I477" s="10">
        <v>-57.209999999999127</v>
      </c>
      <c r="J477" s="10">
        <v>18650</v>
      </c>
      <c r="K477" s="10">
        <v>18480</v>
      </c>
      <c r="L477" s="10">
        <v>170</v>
      </c>
      <c r="M477" s="10">
        <v>18757.2</v>
      </c>
      <c r="N477" s="10">
        <v>-107.20000000000073</v>
      </c>
    </row>
    <row r="478" spans="1:14" x14ac:dyDescent="0.25">
      <c r="A478" s="9" t="s">
        <v>219</v>
      </c>
      <c r="B478" s="9" t="s">
        <v>226</v>
      </c>
      <c r="C478" s="9" t="s">
        <v>42</v>
      </c>
      <c r="D478" s="9" t="s">
        <v>43</v>
      </c>
      <c r="E478" s="10">
        <v>14625.33</v>
      </c>
      <c r="F478" s="10">
        <v>14492.019704433498</v>
      </c>
      <c r="G478" s="10">
        <v>133.31029556650174</v>
      </c>
      <c r="H478" s="10">
        <v>14709.4</v>
      </c>
      <c r="I478" s="10">
        <v>-84.069999999999709</v>
      </c>
      <c r="J478" s="10">
        <v>18650</v>
      </c>
      <c r="K478" s="10">
        <v>18480</v>
      </c>
      <c r="L478" s="10">
        <v>170</v>
      </c>
      <c r="M478" s="10">
        <v>18757.2</v>
      </c>
      <c r="N478" s="10">
        <v>-107.20000000000073</v>
      </c>
    </row>
    <row r="479" spans="1:14" x14ac:dyDescent="0.25">
      <c r="A479" s="9" t="s">
        <v>219</v>
      </c>
      <c r="B479" s="9" t="s">
        <v>227</v>
      </c>
      <c r="C479" s="9" t="s">
        <v>42</v>
      </c>
      <c r="D479" s="9" t="s">
        <v>43</v>
      </c>
      <c r="E479" s="10">
        <v>14915.04</v>
      </c>
      <c r="F479" s="10">
        <v>14876.403940886699</v>
      </c>
      <c r="G479" s="10">
        <v>38.636059113301599</v>
      </c>
      <c r="H479" s="10">
        <v>15099.55</v>
      </c>
      <c r="I479" s="10">
        <v>-184.5099999999984</v>
      </c>
      <c r="J479" s="10">
        <v>1544</v>
      </c>
      <c r="K479" s="10">
        <v>1540</v>
      </c>
      <c r="L479" s="10">
        <v>4</v>
      </c>
      <c r="M479" s="10">
        <v>1563.1</v>
      </c>
      <c r="N479" s="10">
        <v>-19.099999999999909</v>
      </c>
    </row>
    <row r="480" spans="1:14" x14ac:dyDescent="0.25">
      <c r="A480" s="9" t="s">
        <v>219</v>
      </c>
      <c r="B480" s="9" t="s">
        <v>228</v>
      </c>
      <c r="C480" s="9" t="s">
        <v>42</v>
      </c>
      <c r="D480" s="9" t="s">
        <v>43</v>
      </c>
      <c r="E480" s="10">
        <v>15271.82</v>
      </c>
      <c r="F480" s="10">
        <v>15047.891625615763</v>
      </c>
      <c r="G480" s="10">
        <v>223.92837438423703</v>
      </c>
      <c r="H480" s="10">
        <v>15273.61</v>
      </c>
      <c r="I480" s="10">
        <v>-1.7900000000008731</v>
      </c>
      <c r="J480" s="10">
        <v>18755</v>
      </c>
      <c r="K480" s="10">
        <v>18480</v>
      </c>
      <c r="L480" s="10">
        <v>275</v>
      </c>
      <c r="M480" s="10">
        <v>18757.2</v>
      </c>
      <c r="N480" s="10">
        <v>-2.2000000000007276</v>
      </c>
    </row>
    <row r="481" spans="1:14" x14ac:dyDescent="0.25">
      <c r="A481" s="9" t="s">
        <v>219</v>
      </c>
      <c r="B481" s="9" t="s">
        <v>229</v>
      </c>
      <c r="C481" s="9" t="s">
        <v>42</v>
      </c>
      <c r="D481" s="9" t="s">
        <v>43</v>
      </c>
      <c r="E481" s="10">
        <v>25197.69</v>
      </c>
      <c r="F481" s="10">
        <v>25095.8407960199</v>
      </c>
      <c r="G481" s="10">
        <v>101.84920398009854</v>
      </c>
      <c r="H481" s="10">
        <v>25221.32</v>
      </c>
      <c r="I481" s="10">
        <v>-23.630000000001019</v>
      </c>
      <c r="J481" s="10">
        <v>18555</v>
      </c>
      <c r="K481" s="10">
        <v>18480</v>
      </c>
      <c r="L481" s="10">
        <v>75</v>
      </c>
      <c r="M481" s="10">
        <v>18572.400000000001</v>
      </c>
      <c r="N481" s="10">
        <v>-17.400000000001455</v>
      </c>
    </row>
    <row r="482" spans="1:14" x14ac:dyDescent="0.25">
      <c r="A482" s="9" t="s">
        <v>219</v>
      </c>
      <c r="B482" s="9" t="s">
        <v>88</v>
      </c>
      <c r="C482" s="9" t="s">
        <v>42</v>
      </c>
      <c r="D482" s="9" t="s">
        <v>43</v>
      </c>
      <c r="E482" s="10">
        <v>93599.9</v>
      </c>
      <c r="F482" s="10">
        <v>93599.910891089108</v>
      </c>
      <c r="G482" s="10">
        <v>-1.0891089114011265E-2</v>
      </c>
      <c r="H482" s="10">
        <v>94535.91</v>
      </c>
      <c r="I482" s="10">
        <v>-936.01000000000931</v>
      </c>
      <c r="J482" s="10">
        <v>18480</v>
      </c>
      <c r="K482" s="10">
        <v>18480</v>
      </c>
      <c r="L482" s="10">
        <v>0</v>
      </c>
      <c r="M482" s="10">
        <v>18664.8</v>
      </c>
      <c r="N482" s="10">
        <v>-184.79999999999927</v>
      </c>
    </row>
    <row r="483" spans="1:14" x14ac:dyDescent="0.25">
      <c r="A483" s="9" t="s">
        <v>219</v>
      </c>
      <c r="B483" s="9" t="s">
        <v>230</v>
      </c>
      <c r="C483" s="9" t="s">
        <v>42</v>
      </c>
      <c r="D483" s="9" t="s">
        <v>53</v>
      </c>
      <c r="E483" s="10">
        <v>77220.83</v>
      </c>
      <c r="F483" s="10">
        <v>76519.621890547263</v>
      </c>
      <c r="G483" s="10">
        <v>701.20810945273843</v>
      </c>
      <c r="H483" s="10">
        <v>76902.22</v>
      </c>
      <c r="I483" s="10">
        <v>318.61000000000058</v>
      </c>
      <c r="J483" s="10">
        <v>13987</v>
      </c>
      <c r="K483" s="10">
        <v>13860</v>
      </c>
      <c r="L483" s="10">
        <v>127</v>
      </c>
      <c r="M483" s="10">
        <v>13929.3</v>
      </c>
      <c r="N483" s="10">
        <v>57.700000000000728</v>
      </c>
    </row>
    <row r="484" spans="1:14" x14ac:dyDescent="0.25">
      <c r="A484" s="9" t="s">
        <v>219</v>
      </c>
      <c r="B484" s="9" t="s">
        <v>54</v>
      </c>
      <c r="C484" s="9" t="s">
        <v>42</v>
      </c>
      <c r="D484" s="9" t="s">
        <v>55</v>
      </c>
      <c r="E484" s="10">
        <v>933.06</v>
      </c>
      <c r="F484" s="10">
        <v>914.75490196078431</v>
      </c>
      <c r="G484" s="10">
        <v>18.305098039215636</v>
      </c>
      <c r="H484" s="10">
        <v>933.05</v>
      </c>
      <c r="I484" s="10">
        <v>9.9999999999909051E-3</v>
      </c>
      <c r="J484" s="10">
        <v>169.64699999999999</v>
      </c>
      <c r="K484" s="10">
        <v>166.31960784313725</v>
      </c>
      <c r="L484" s="10">
        <v>3.3273921568627429</v>
      </c>
      <c r="M484" s="10">
        <v>169.64599999999999</v>
      </c>
      <c r="N484" s="10">
        <v>1.0000000000047748E-3</v>
      </c>
    </row>
    <row r="485" spans="1:14" x14ac:dyDescent="0.25">
      <c r="A485" s="9" t="s">
        <v>231</v>
      </c>
      <c r="B485" s="9" t="s">
        <v>25</v>
      </c>
      <c r="C485" s="9" t="s">
        <v>26</v>
      </c>
      <c r="D485" s="9" t="s">
        <v>27</v>
      </c>
      <c r="E485" s="10">
        <v>-2122.61</v>
      </c>
      <c r="F485" s="10">
        <v>0</v>
      </c>
      <c r="G485" s="10">
        <v>-2122.61</v>
      </c>
      <c r="H485" s="10">
        <v>0</v>
      </c>
      <c r="I485" s="10">
        <v>-2122.61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</row>
    <row r="486" spans="1:14" x14ac:dyDescent="0.25">
      <c r="A486" s="9" t="s">
        <v>231</v>
      </c>
      <c r="B486" s="9" t="s">
        <v>28</v>
      </c>
      <c r="C486" s="9" t="s">
        <v>29</v>
      </c>
      <c r="D486" s="9" t="s">
        <v>27</v>
      </c>
      <c r="E486" s="10">
        <v>0.48</v>
      </c>
      <c r="F486" s="10">
        <v>0</v>
      </c>
      <c r="G486" s="10">
        <v>0.48</v>
      </c>
      <c r="H486" s="10">
        <v>0.48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</row>
    <row r="487" spans="1:14" x14ac:dyDescent="0.25">
      <c r="A487" s="9" t="s">
        <v>231</v>
      </c>
      <c r="B487" s="9" t="s">
        <v>30</v>
      </c>
      <c r="C487" s="9" t="s">
        <v>29</v>
      </c>
      <c r="D487" s="9" t="s">
        <v>27</v>
      </c>
      <c r="E487" s="10">
        <v>11.14</v>
      </c>
      <c r="F487" s="10">
        <v>0</v>
      </c>
      <c r="G487" s="10">
        <v>11.14</v>
      </c>
      <c r="H487" s="10">
        <v>11.19</v>
      </c>
      <c r="I487" s="10">
        <v>-4.9999999999998934E-2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</row>
    <row r="488" spans="1:14" x14ac:dyDescent="0.25">
      <c r="A488" s="9" t="s">
        <v>231</v>
      </c>
      <c r="B488" s="9" t="s">
        <v>31</v>
      </c>
      <c r="C488" s="9" t="s">
        <v>29</v>
      </c>
      <c r="D488" s="9" t="s">
        <v>27</v>
      </c>
      <c r="E488" s="10">
        <v>74.78</v>
      </c>
      <c r="F488" s="10">
        <v>0</v>
      </c>
      <c r="G488" s="10">
        <v>74.78</v>
      </c>
      <c r="H488" s="10">
        <v>75.14</v>
      </c>
      <c r="I488" s="10">
        <v>-0.35999999999999943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</row>
    <row r="489" spans="1:14" x14ac:dyDescent="0.25">
      <c r="A489" s="9" t="s">
        <v>231</v>
      </c>
      <c r="B489" s="9" t="s">
        <v>32</v>
      </c>
      <c r="C489" s="9" t="s">
        <v>33</v>
      </c>
      <c r="D489" s="9" t="s">
        <v>27</v>
      </c>
      <c r="E489" s="10">
        <v>352.69</v>
      </c>
      <c r="F489" s="10">
        <v>0</v>
      </c>
      <c r="G489" s="10">
        <v>352.69</v>
      </c>
      <c r="H489" s="10">
        <v>197.89</v>
      </c>
      <c r="I489" s="10">
        <v>154.80000000000001</v>
      </c>
      <c r="J489" s="10">
        <v>1</v>
      </c>
      <c r="K489" s="10">
        <v>0</v>
      </c>
      <c r="L489" s="10">
        <v>1</v>
      </c>
      <c r="M489" s="10">
        <v>0.56100000000000005</v>
      </c>
      <c r="N489" s="10">
        <v>0.43899999999999995</v>
      </c>
    </row>
    <row r="490" spans="1:14" x14ac:dyDescent="0.25">
      <c r="A490" s="9" t="s">
        <v>231</v>
      </c>
      <c r="B490" s="9" t="s">
        <v>34</v>
      </c>
      <c r="C490" s="9" t="s">
        <v>33</v>
      </c>
      <c r="D490" s="9" t="s">
        <v>27</v>
      </c>
      <c r="E490" s="10">
        <v>1212.3699999999999</v>
      </c>
      <c r="F490" s="10">
        <v>0</v>
      </c>
      <c r="G490" s="10">
        <v>1212.3699999999999</v>
      </c>
      <c r="H490" s="10">
        <v>680.27</v>
      </c>
      <c r="I490" s="10">
        <v>532.09999999999991</v>
      </c>
      <c r="J490" s="10">
        <v>1</v>
      </c>
      <c r="K490" s="10">
        <v>0</v>
      </c>
      <c r="L490" s="10">
        <v>1</v>
      </c>
      <c r="M490" s="10">
        <v>0.56100000000000005</v>
      </c>
      <c r="N490" s="10">
        <v>0.43899999999999995</v>
      </c>
    </row>
    <row r="491" spans="1:14" x14ac:dyDescent="0.25">
      <c r="A491" s="9" t="s">
        <v>231</v>
      </c>
      <c r="B491" s="9" t="s">
        <v>35</v>
      </c>
      <c r="C491" s="9" t="s">
        <v>33</v>
      </c>
      <c r="D491" s="9" t="s">
        <v>27</v>
      </c>
      <c r="E491" s="10">
        <v>1311.71</v>
      </c>
      <c r="F491" s="10">
        <v>0</v>
      </c>
      <c r="G491" s="10">
        <v>1311.71</v>
      </c>
      <c r="H491" s="10">
        <v>736.01</v>
      </c>
      <c r="I491" s="10">
        <v>575.70000000000005</v>
      </c>
      <c r="J491" s="10">
        <v>21</v>
      </c>
      <c r="K491" s="10">
        <v>0</v>
      </c>
      <c r="L491" s="10">
        <v>21</v>
      </c>
      <c r="M491" s="10">
        <v>11.782999999999999</v>
      </c>
      <c r="N491" s="10">
        <v>9.2170000000000005</v>
      </c>
    </row>
    <row r="492" spans="1:14" x14ac:dyDescent="0.25">
      <c r="A492" s="9" t="s">
        <v>231</v>
      </c>
      <c r="B492" s="9" t="s">
        <v>36</v>
      </c>
      <c r="C492" s="9" t="s">
        <v>29</v>
      </c>
      <c r="D492" s="9" t="s">
        <v>27</v>
      </c>
      <c r="E492" s="10">
        <v>837.83</v>
      </c>
      <c r="F492" s="10">
        <v>0</v>
      </c>
      <c r="G492" s="10">
        <v>837.83</v>
      </c>
      <c r="H492" s="10">
        <v>841.83</v>
      </c>
      <c r="I492" s="10">
        <v>-4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</row>
    <row r="493" spans="1:14" x14ac:dyDescent="0.25">
      <c r="A493" s="9" t="s">
        <v>231</v>
      </c>
      <c r="B493" s="9" t="s">
        <v>37</v>
      </c>
      <c r="C493" s="9" t="s">
        <v>29</v>
      </c>
      <c r="D493" s="9" t="s">
        <v>27</v>
      </c>
      <c r="E493" s="10">
        <v>1937.48</v>
      </c>
      <c r="F493" s="10">
        <v>0</v>
      </c>
      <c r="G493" s="10">
        <v>1937.48</v>
      </c>
      <c r="H493" s="10">
        <v>1946.74</v>
      </c>
      <c r="I493" s="10">
        <v>-9.2599999999999909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</row>
    <row r="494" spans="1:14" x14ac:dyDescent="0.25">
      <c r="A494" s="9" t="s">
        <v>231</v>
      </c>
      <c r="B494" s="9" t="s">
        <v>232</v>
      </c>
      <c r="C494" s="9" t="s">
        <v>39</v>
      </c>
      <c r="D494" s="9" t="s">
        <v>40</v>
      </c>
      <c r="E494" s="10">
        <v>-47712.35</v>
      </c>
      <c r="F494" s="10">
        <v>0</v>
      </c>
      <c r="G494" s="10">
        <v>-47712.35</v>
      </c>
      <c r="H494" s="10">
        <v>-47712.33</v>
      </c>
      <c r="I494" s="10">
        <v>-1.9999999996798579E-2</v>
      </c>
      <c r="J494" s="10">
        <v>-505</v>
      </c>
      <c r="K494" s="10">
        <v>0</v>
      </c>
      <c r="L494" s="10">
        <v>-505</v>
      </c>
      <c r="M494" s="10">
        <v>-505</v>
      </c>
      <c r="N494" s="10">
        <v>0</v>
      </c>
    </row>
    <row r="495" spans="1:14" x14ac:dyDescent="0.25">
      <c r="A495" s="9" t="s">
        <v>231</v>
      </c>
      <c r="B495" s="9" t="s">
        <v>233</v>
      </c>
      <c r="C495" s="9" t="s">
        <v>42</v>
      </c>
      <c r="D495" s="9" t="s">
        <v>43</v>
      </c>
      <c r="E495" s="10">
        <v>2658.66</v>
      </c>
      <c r="F495" s="10">
        <v>0</v>
      </c>
      <c r="G495" s="10">
        <v>2658.66</v>
      </c>
      <c r="H495" s="10">
        <v>0</v>
      </c>
      <c r="I495" s="10">
        <v>2658.66</v>
      </c>
      <c r="J495" s="10">
        <v>438</v>
      </c>
      <c r="K495" s="10">
        <v>0</v>
      </c>
      <c r="L495" s="10">
        <v>438</v>
      </c>
      <c r="M495" s="10">
        <v>0</v>
      </c>
      <c r="N495" s="10">
        <v>438</v>
      </c>
    </row>
    <row r="496" spans="1:14" x14ac:dyDescent="0.25">
      <c r="A496" s="9" t="s">
        <v>231</v>
      </c>
      <c r="B496" s="9" t="s">
        <v>221</v>
      </c>
      <c r="C496" s="9" t="s">
        <v>42</v>
      </c>
      <c r="D496" s="9" t="s">
        <v>43</v>
      </c>
      <c r="E496" s="10">
        <v>1472.59</v>
      </c>
      <c r="F496" s="10">
        <v>0</v>
      </c>
      <c r="G496" s="10">
        <v>1472.59</v>
      </c>
      <c r="H496" s="10">
        <v>0</v>
      </c>
      <c r="I496" s="10">
        <v>1472.59</v>
      </c>
      <c r="J496" s="10">
        <v>3060</v>
      </c>
      <c r="K496" s="10">
        <v>0</v>
      </c>
      <c r="L496" s="10">
        <v>3060</v>
      </c>
      <c r="M496" s="10">
        <v>0</v>
      </c>
      <c r="N496" s="10">
        <v>3060</v>
      </c>
    </row>
    <row r="497" spans="1:14" x14ac:dyDescent="0.25">
      <c r="A497" s="9" t="s">
        <v>231</v>
      </c>
      <c r="B497" s="9" t="s">
        <v>234</v>
      </c>
      <c r="C497" s="9" t="s">
        <v>42</v>
      </c>
      <c r="D497" s="9" t="s">
        <v>43</v>
      </c>
      <c r="E497" s="10">
        <v>585.13</v>
      </c>
      <c r="F497" s="10">
        <v>0</v>
      </c>
      <c r="G497" s="10">
        <v>585.13</v>
      </c>
      <c r="H497" s="10">
        <v>0</v>
      </c>
      <c r="I497" s="10">
        <v>585.13</v>
      </c>
      <c r="J497" s="10">
        <v>3100</v>
      </c>
      <c r="K497" s="10">
        <v>0</v>
      </c>
      <c r="L497" s="10">
        <v>3100</v>
      </c>
      <c r="M497" s="10">
        <v>0</v>
      </c>
      <c r="N497" s="10">
        <v>3100</v>
      </c>
    </row>
    <row r="498" spans="1:14" x14ac:dyDescent="0.25">
      <c r="A498" s="9" t="s">
        <v>231</v>
      </c>
      <c r="B498" s="9" t="s">
        <v>92</v>
      </c>
      <c r="C498" s="9" t="s">
        <v>42</v>
      </c>
      <c r="D498" s="9" t="s">
        <v>43</v>
      </c>
      <c r="E498" s="10">
        <v>83.6</v>
      </c>
      <c r="F498" s="10">
        <v>76.762376237623769</v>
      </c>
      <c r="G498" s="10">
        <v>6.837623762376225</v>
      </c>
      <c r="H498" s="10">
        <v>77.53</v>
      </c>
      <c r="I498" s="10">
        <v>6.0699999999999932</v>
      </c>
      <c r="J498" s="10">
        <v>1100</v>
      </c>
      <c r="K498" s="10">
        <v>1010</v>
      </c>
      <c r="L498" s="10">
        <v>90</v>
      </c>
      <c r="M498" s="10">
        <v>1020.1</v>
      </c>
      <c r="N498" s="10">
        <v>79.899999999999977</v>
      </c>
    </row>
    <row r="499" spans="1:14" x14ac:dyDescent="0.25">
      <c r="A499" s="9" t="s">
        <v>231</v>
      </c>
      <c r="B499" s="9" t="s">
        <v>235</v>
      </c>
      <c r="C499" s="9" t="s">
        <v>42</v>
      </c>
      <c r="D499" s="9" t="s">
        <v>43</v>
      </c>
      <c r="E499" s="10">
        <v>177.55</v>
      </c>
      <c r="F499" s="10">
        <v>169.17412935323384</v>
      </c>
      <c r="G499" s="10">
        <v>8.3758706467661739</v>
      </c>
      <c r="H499" s="10">
        <v>170.02</v>
      </c>
      <c r="I499" s="10">
        <v>7.5300000000000011</v>
      </c>
      <c r="J499" s="10">
        <v>530</v>
      </c>
      <c r="K499" s="10">
        <v>505</v>
      </c>
      <c r="L499" s="10">
        <v>25</v>
      </c>
      <c r="M499" s="10">
        <v>507.52499999999998</v>
      </c>
      <c r="N499" s="10">
        <v>22.475000000000023</v>
      </c>
    </row>
    <row r="500" spans="1:14" x14ac:dyDescent="0.25">
      <c r="A500" s="9" t="s">
        <v>231</v>
      </c>
      <c r="B500" s="9" t="s">
        <v>236</v>
      </c>
      <c r="C500" s="9" t="s">
        <v>42</v>
      </c>
      <c r="D500" s="9" t="s">
        <v>43</v>
      </c>
      <c r="E500" s="10">
        <v>0</v>
      </c>
      <c r="F500" s="10">
        <v>571.9113300492611</v>
      </c>
      <c r="G500" s="10">
        <v>-571.9113300492611</v>
      </c>
      <c r="H500" s="10">
        <v>580.49</v>
      </c>
      <c r="I500" s="10">
        <v>-580.49</v>
      </c>
      <c r="J500" s="10">
        <v>0</v>
      </c>
      <c r="K500" s="10">
        <v>3030</v>
      </c>
      <c r="L500" s="10">
        <v>-3030</v>
      </c>
      <c r="M500" s="10">
        <v>3075.45</v>
      </c>
      <c r="N500" s="10">
        <v>-3075.45</v>
      </c>
    </row>
    <row r="501" spans="1:14" x14ac:dyDescent="0.25">
      <c r="A501" s="9" t="s">
        <v>231</v>
      </c>
      <c r="B501" s="9" t="s">
        <v>224</v>
      </c>
      <c r="C501" s="9" t="s">
        <v>42</v>
      </c>
      <c r="D501" s="9" t="s">
        <v>43</v>
      </c>
      <c r="E501" s="10">
        <v>0</v>
      </c>
      <c r="F501" s="10">
        <v>1307.1372549019609</v>
      </c>
      <c r="G501" s="10">
        <v>-1307.1372549019609</v>
      </c>
      <c r="H501" s="10">
        <v>1333.28</v>
      </c>
      <c r="I501" s="10">
        <v>-1333.28</v>
      </c>
      <c r="J501" s="10">
        <v>0</v>
      </c>
      <c r="K501" s="10">
        <v>3030</v>
      </c>
      <c r="L501" s="10">
        <v>-3030</v>
      </c>
      <c r="M501" s="10">
        <v>3090.6</v>
      </c>
      <c r="N501" s="10">
        <v>-3090.6</v>
      </c>
    </row>
    <row r="502" spans="1:14" x14ac:dyDescent="0.25">
      <c r="A502" s="9" t="s">
        <v>231</v>
      </c>
      <c r="B502" s="9" t="s">
        <v>225</v>
      </c>
      <c r="C502" s="9" t="s">
        <v>42</v>
      </c>
      <c r="D502" s="9" t="s">
        <v>43</v>
      </c>
      <c r="E502" s="10">
        <v>1654.35</v>
      </c>
      <c r="F502" s="10">
        <v>1616.9852216748768</v>
      </c>
      <c r="G502" s="10">
        <v>37.364778325123098</v>
      </c>
      <c r="H502" s="10">
        <v>1641.24</v>
      </c>
      <c r="I502" s="10">
        <v>13.1099999999999</v>
      </c>
      <c r="J502" s="10">
        <v>3100</v>
      </c>
      <c r="K502" s="10">
        <v>3030</v>
      </c>
      <c r="L502" s="10">
        <v>70</v>
      </c>
      <c r="M502" s="10">
        <v>3075.45</v>
      </c>
      <c r="N502" s="10">
        <v>24.550000000000182</v>
      </c>
    </row>
    <row r="503" spans="1:14" x14ac:dyDescent="0.25">
      <c r="A503" s="9" t="s">
        <v>231</v>
      </c>
      <c r="B503" s="9" t="s">
        <v>237</v>
      </c>
      <c r="C503" s="9" t="s">
        <v>42</v>
      </c>
      <c r="D503" s="9" t="s">
        <v>43</v>
      </c>
      <c r="E503" s="10">
        <v>411</v>
      </c>
      <c r="F503" s="10">
        <v>2075.5467980295562</v>
      </c>
      <c r="G503" s="10">
        <v>-1664.5467980295562</v>
      </c>
      <c r="H503" s="10">
        <v>2106.6799999999998</v>
      </c>
      <c r="I503" s="10">
        <v>-1695.6799999999998</v>
      </c>
      <c r="J503" s="10">
        <v>100</v>
      </c>
      <c r="K503" s="10">
        <v>505</v>
      </c>
      <c r="L503" s="10">
        <v>-405</v>
      </c>
      <c r="M503" s="10">
        <v>512.57500000000005</v>
      </c>
      <c r="N503" s="10">
        <v>-412.57500000000005</v>
      </c>
    </row>
    <row r="504" spans="1:14" x14ac:dyDescent="0.25">
      <c r="A504" s="9" t="s">
        <v>231</v>
      </c>
      <c r="B504" s="9" t="s">
        <v>226</v>
      </c>
      <c r="C504" s="9" t="s">
        <v>42</v>
      </c>
      <c r="D504" s="9" t="s">
        <v>43</v>
      </c>
      <c r="E504" s="10">
        <v>2431.02</v>
      </c>
      <c r="F504" s="10">
        <v>2376.1280788177341</v>
      </c>
      <c r="G504" s="10">
        <v>54.891921182265833</v>
      </c>
      <c r="H504" s="10">
        <v>2411.77</v>
      </c>
      <c r="I504" s="10">
        <v>19.25</v>
      </c>
      <c r="J504" s="10">
        <v>3100</v>
      </c>
      <c r="K504" s="10">
        <v>3030</v>
      </c>
      <c r="L504" s="10">
        <v>70</v>
      </c>
      <c r="M504" s="10">
        <v>3075.45</v>
      </c>
      <c r="N504" s="10">
        <v>24.550000000000182</v>
      </c>
    </row>
    <row r="505" spans="1:14" x14ac:dyDescent="0.25">
      <c r="A505" s="9" t="s">
        <v>231</v>
      </c>
      <c r="B505" s="9" t="s">
        <v>228</v>
      </c>
      <c r="C505" s="9" t="s">
        <v>42</v>
      </c>
      <c r="D505" s="9" t="s">
        <v>43</v>
      </c>
      <c r="E505" s="10">
        <v>2479.48</v>
      </c>
      <c r="F505" s="10">
        <v>2467.2709359605915</v>
      </c>
      <c r="G505" s="10">
        <v>12.209064039408531</v>
      </c>
      <c r="H505" s="10">
        <v>2504.2800000000002</v>
      </c>
      <c r="I505" s="10">
        <v>-24.800000000000182</v>
      </c>
      <c r="J505" s="10">
        <v>3045</v>
      </c>
      <c r="K505" s="10">
        <v>3030</v>
      </c>
      <c r="L505" s="10">
        <v>15</v>
      </c>
      <c r="M505" s="10">
        <v>3075.45</v>
      </c>
      <c r="N505" s="10">
        <v>-30.449999999999818</v>
      </c>
    </row>
    <row r="506" spans="1:14" x14ac:dyDescent="0.25">
      <c r="A506" s="9" t="s">
        <v>231</v>
      </c>
      <c r="B506" s="9" t="s">
        <v>229</v>
      </c>
      <c r="C506" s="9" t="s">
        <v>42</v>
      </c>
      <c r="D506" s="9" t="s">
        <v>43</v>
      </c>
      <c r="E506" s="10">
        <v>4094.37</v>
      </c>
      <c r="F506" s="10">
        <v>4114.7363184079604</v>
      </c>
      <c r="G506" s="10">
        <v>-20.366318407960534</v>
      </c>
      <c r="H506" s="10">
        <v>4135.3100000000004</v>
      </c>
      <c r="I506" s="10">
        <v>-40.940000000000509</v>
      </c>
      <c r="J506" s="10">
        <v>3015</v>
      </c>
      <c r="K506" s="10">
        <v>3030</v>
      </c>
      <c r="L506" s="10">
        <v>-15</v>
      </c>
      <c r="M506" s="10">
        <v>3045.15</v>
      </c>
      <c r="N506" s="10">
        <v>-30.150000000000091</v>
      </c>
    </row>
    <row r="507" spans="1:14" x14ac:dyDescent="0.25">
      <c r="A507" s="9" t="s">
        <v>231</v>
      </c>
      <c r="B507" s="9" t="s">
        <v>88</v>
      </c>
      <c r="C507" s="9" t="s">
        <v>42</v>
      </c>
      <c r="D507" s="9" t="s">
        <v>43</v>
      </c>
      <c r="E507" s="10">
        <v>15346.74</v>
      </c>
      <c r="F507" s="10">
        <v>15346.742574257425</v>
      </c>
      <c r="G507" s="10">
        <v>-2.5742574252944905E-3</v>
      </c>
      <c r="H507" s="10">
        <v>15500.21</v>
      </c>
      <c r="I507" s="10">
        <v>-153.46999999999935</v>
      </c>
      <c r="J507" s="10">
        <v>3030</v>
      </c>
      <c r="K507" s="10">
        <v>3030</v>
      </c>
      <c r="L507" s="10">
        <v>0</v>
      </c>
      <c r="M507" s="10">
        <v>3060.3</v>
      </c>
      <c r="N507" s="10">
        <v>-30.300000000000182</v>
      </c>
    </row>
    <row r="508" spans="1:14" x14ac:dyDescent="0.25">
      <c r="A508" s="9" t="s">
        <v>231</v>
      </c>
      <c r="B508" s="9" t="s">
        <v>230</v>
      </c>
      <c r="C508" s="9" t="s">
        <v>42</v>
      </c>
      <c r="D508" s="9" t="s">
        <v>53</v>
      </c>
      <c r="E508" s="10">
        <v>12549.01</v>
      </c>
      <c r="F508" s="10">
        <v>12546.23880597015</v>
      </c>
      <c r="G508" s="10">
        <v>2.7711940298504487</v>
      </c>
      <c r="H508" s="10">
        <v>12608.97</v>
      </c>
      <c r="I508" s="10">
        <v>-59.959999999999127</v>
      </c>
      <c r="J508" s="10">
        <v>2273</v>
      </c>
      <c r="K508" s="10">
        <v>2272.5004975124375</v>
      </c>
      <c r="L508" s="10">
        <v>0.49950248756249493</v>
      </c>
      <c r="M508" s="10">
        <v>2283.8629999999998</v>
      </c>
      <c r="N508" s="10">
        <v>-10.862999999999829</v>
      </c>
    </row>
    <row r="509" spans="1:14" x14ac:dyDescent="0.25">
      <c r="A509" s="9" t="s">
        <v>231</v>
      </c>
      <c r="B509" s="9" t="s">
        <v>54</v>
      </c>
      <c r="C509" s="9" t="s">
        <v>42</v>
      </c>
      <c r="D509" s="9" t="s">
        <v>55</v>
      </c>
      <c r="E509" s="10">
        <v>152.97999999999999</v>
      </c>
      <c r="F509" s="10">
        <v>149.98039215686273</v>
      </c>
      <c r="G509" s="10">
        <v>2.9996078431372553</v>
      </c>
      <c r="H509" s="10">
        <v>152.97999999999999</v>
      </c>
      <c r="I509" s="10">
        <v>0</v>
      </c>
      <c r="J509" s="10">
        <v>27.815000000000001</v>
      </c>
      <c r="K509" s="10">
        <v>27.269607843137255</v>
      </c>
      <c r="L509" s="10">
        <v>0.54539215686274645</v>
      </c>
      <c r="M509" s="10">
        <v>27.815000000000001</v>
      </c>
      <c r="N509" s="10">
        <v>0</v>
      </c>
    </row>
    <row r="510" spans="1:14" x14ac:dyDescent="0.25">
      <c r="A510" s="9" t="s">
        <v>238</v>
      </c>
      <c r="B510" s="9" t="s">
        <v>25</v>
      </c>
      <c r="C510" s="9" t="s">
        <v>26</v>
      </c>
      <c r="D510" s="9" t="s">
        <v>27</v>
      </c>
      <c r="E510" s="10">
        <v>-3182.97</v>
      </c>
      <c r="F510" s="10">
        <v>0</v>
      </c>
      <c r="G510" s="10">
        <v>-3182.97</v>
      </c>
      <c r="H510" s="10">
        <v>0</v>
      </c>
      <c r="I510" s="10">
        <v>-3182.97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</row>
    <row r="511" spans="1:14" x14ac:dyDescent="0.25">
      <c r="A511" s="9" t="s">
        <v>238</v>
      </c>
      <c r="B511" s="9" t="s">
        <v>28</v>
      </c>
      <c r="C511" s="9" t="s">
        <v>29</v>
      </c>
      <c r="D511" s="9" t="s">
        <v>27</v>
      </c>
      <c r="E511" s="10">
        <v>2.13</v>
      </c>
      <c r="F511" s="10">
        <v>0</v>
      </c>
      <c r="G511" s="10">
        <v>2.13</v>
      </c>
      <c r="H511" s="10">
        <v>2.12</v>
      </c>
      <c r="I511" s="10">
        <v>9.9999999999997868E-3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</row>
    <row r="512" spans="1:14" x14ac:dyDescent="0.25">
      <c r="A512" s="9" t="s">
        <v>238</v>
      </c>
      <c r="B512" s="9" t="s">
        <v>30</v>
      </c>
      <c r="C512" s="9" t="s">
        <v>29</v>
      </c>
      <c r="D512" s="9" t="s">
        <v>27</v>
      </c>
      <c r="E512" s="10">
        <v>49.69</v>
      </c>
      <c r="F512" s="10">
        <v>0</v>
      </c>
      <c r="G512" s="10">
        <v>49.69</v>
      </c>
      <c r="H512" s="10">
        <v>49.51</v>
      </c>
      <c r="I512" s="10">
        <v>0.17999999999999972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</row>
    <row r="513" spans="1:14" x14ac:dyDescent="0.25">
      <c r="A513" s="9" t="s">
        <v>238</v>
      </c>
      <c r="B513" s="9" t="s">
        <v>31</v>
      </c>
      <c r="C513" s="9" t="s">
        <v>29</v>
      </c>
      <c r="D513" s="9" t="s">
        <v>27</v>
      </c>
      <c r="E513" s="10">
        <v>333.61</v>
      </c>
      <c r="F513" s="10">
        <v>0</v>
      </c>
      <c r="G513" s="10">
        <v>333.61</v>
      </c>
      <c r="H513" s="10">
        <v>332.4</v>
      </c>
      <c r="I513" s="10">
        <v>1.2100000000000364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</row>
    <row r="514" spans="1:14" x14ac:dyDescent="0.25">
      <c r="A514" s="9" t="s">
        <v>238</v>
      </c>
      <c r="B514" s="9" t="s">
        <v>32</v>
      </c>
      <c r="C514" s="9" t="s">
        <v>33</v>
      </c>
      <c r="D514" s="9" t="s">
        <v>27</v>
      </c>
      <c r="E514" s="10">
        <v>881.71</v>
      </c>
      <c r="F514" s="10">
        <v>0</v>
      </c>
      <c r="G514" s="10">
        <v>881.71</v>
      </c>
      <c r="H514" s="10">
        <v>606.09</v>
      </c>
      <c r="I514" s="10">
        <v>275.62</v>
      </c>
      <c r="J514" s="10">
        <v>2.5</v>
      </c>
      <c r="K514" s="10">
        <v>0</v>
      </c>
      <c r="L514" s="10">
        <v>2.5</v>
      </c>
      <c r="M514" s="10">
        <v>1.7190000000000001</v>
      </c>
      <c r="N514" s="10">
        <v>0.78099999999999992</v>
      </c>
    </row>
    <row r="515" spans="1:14" x14ac:dyDescent="0.25">
      <c r="A515" s="9" t="s">
        <v>238</v>
      </c>
      <c r="B515" s="9" t="s">
        <v>34</v>
      </c>
      <c r="C515" s="9" t="s">
        <v>33</v>
      </c>
      <c r="D515" s="9" t="s">
        <v>27</v>
      </c>
      <c r="E515" s="10">
        <v>3030.93</v>
      </c>
      <c r="F515" s="10">
        <v>0</v>
      </c>
      <c r="G515" s="10">
        <v>3030.93</v>
      </c>
      <c r="H515" s="10">
        <v>2083.46</v>
      </c>
      <c r="I515" s="10">
        <v>947.4699999999998</v>
      </c>
      <c r="J515" s="10">
        <v>2.5</v>
      </c>
      <c r="K515" s="10">
        <v>0</v>
      </c>
      <c r="L515" s="10">
        <v>2.5</v>
      </c>
      <c r="M515" s="10">
        <v>1.7190000000000001</v>
      </c>
      <c r="N515" s="10">
        <v>0.78099999999999992</v>
      </c>
    </row>
    <row r="516" spans="1:14" x14ac:dyDescent="0.25">
      <c r="A516" s="9" t="s">
        <v>238</v>
      </c>
      <c r="B516" s="9" t="s">
        <v>35</v>
      </c>
      <c r="C516" s="9" t="s">
        <v>33</v>
      </c>
      <c r="D516" s="9" t="s">
        <v>27</v>
      </c>
      <c r="E516" s="10">
        <v>3279.28</v>
      </c>
      <c r="F516" s="10">
        <v>0</v>
      </c>
      <c r="G516" s="10">
        <v>3279.28</v>
      </c>
      <c r="H516" s="10">
        <v>2254.12</v>
      </c>
      <c r="I516" s="10">
        <v>1025.1600000000003</v>
      </c>
      <c r="J516" s="10">
        <v>52.5</v>
      </c>
      <c r="K516" s="10">
        <v>0</v>
      </c>
      <c r="L516" s="10">
        <v>52.5</v>
      </c>
      <c r="M516" s="10">
        <v>36.088000000000001</v>
      </c>
      <c r="N516" s="10">
        <v>16.411999999999999</v>
      </c>
    </row>
    <row r="517" spans="1:14" x14ac:dyDescent="0.25">
      <c r="A517" s="9" t="s">
        <v>238</v>
      </c>
      <c r="B517" s="9" t="s">
        <v>36</v>
      </c>
      <c r="C517" s="9" t="s">
        <v>29</v>
      </c>
      <c r="D517" s="9" t="s">
        <v>27</v>
      </c>
      <c r="E517" s="10">
        <v>3737.6</v>
      </c>
      <c r="F517" s="10">
        <v>0</v>
      </c>
      <c r="G517" s="10">
        <v>3737.6</v>
      </c>
      <c r="H517" s="10">
        <v>3724.06</v>
      </c>
      <c r="I517" s="10">
        <v>13.539999999999964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</row>
    <row r="518" spans="1:14" x14ac:dyDescent="0.25">
      <c r="A518" s="9" t="s">
        <v>238</v>
      </c>
      <c r="B518" s="9" t="s">
        <v>37</v>
      </c>
      <c r="C518" s="9" t="s">
        <v>29</v>
      </c>
      <c r="D518" s="9" t="s">
        <v>27</v>
      </c>
      <c r="E518" s="10">
        <v>8643.23</v>
      </c>
      <c r="F518" s="10">
        <v>0</v>
      </c>
      <c r="G518" s="10">
        <v>8643.23</v>
      </c>
      <c r="H518" s="10">
        <v>8611.92</v>
      </c>
      <c r="I518" s="10">
        <v>31.309999999999491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</row>
    <row r="519" spans="1:14" x14ac:dyDescent="0.25">
      <c r="A519" s="9" t="s">
        <v>238</v>
      </c>
      <c r="B519" s="9" t="s">
        <v>239</v>
      </c>
      <c r="C519" s="9" t="s">
        <v>39</v>
      </c>
      <c r="D519" s="9" t="s">
        <v>40</v>
      </c>
      <c r="E519" s="10">
        <v>-210734.67</v>
      </c>
      <c r="F519" s="10">
        <v>0</v>
      </c>
      <c r="G519" s="10">
        <v>-210734.67</v>
      </c>
      <c r="H519" s="10">
        <v>-210734.66</v>
      </c>
      <c r="I519" s="10">
        <v>-1.0000000009313226E-2</v>
      </c>
      <c r="J519" s="10">
        <v>-1117</v>
      </c>
      <c r="K519" s="10">
        <v>0</v>
      </c>
      <c r="L519" s="10">
        <v>-1117</v>
      </c>
      <c r="M519" s="10">
        <v>-1117</v>
      </c>
      <c r="N519" s="10">
        <v>0</v>
      </c>
    </row>
    <row r="520" spans="1:14" x14ac:dyDescent="0.25">
      <c r="A520" s="9" t="s">
        <v>238</v>
      </c>
      <c r="B520" s="9" t="s">
        <v>221</v>
      </c>
      <c r="C520" s="9" t="s">
        <v>42</v>
      </c>
      <c r="D520" s="9" t="s">
        <v>43</v>
      </c>
      <c r="E520" s="10">
        <v>6460.65</v>
      </c>
      <c r="F520" s="10">
        <v>0</v>
      </c>
      <c r="G520" s="10">
        <v>6460.65</v>
      </c>
      <c r="H520" s="10">
        <v>0</v>
      </c>
      <c r="I520" s="10">
        <v>6460.65</v>
      </c>
      <c r="J520" s="10">
        <v>13425</v>
      </c>
      <c r="K520" s="10">
        <v>0</v>
      </c>
      <c r="L520" s="10">
        <v>13425</v>
      </c>
      <c r="M520" s="10">
        <v>0</v>
      </c>
      <c r="N520" s="10">
        <v>13425</v>
      </c>
    </row>
    <row r="521" spans="1:14" x14ac:dyDescent="0.25">
      <c r="A521" s="9" t="s">
        <v>238</v>
      </c>
      <c r="B521" s="9" t="s">
        <v>240</v>
      </c>
      <c r="C521" s="9" t="s">
        <v>42</v>
      </c>
      <c r="D521" s="9" t="s">
        <v>43</v>
      </c>
      <c r="E521" s="10">
        <v>2567</v>
      </c>
      <c r="F521" s="10">
        <v>0</v>
      </c>
      <c r="G521" s="10">
        <v>2567</v>
      </c>
      <c r="H521" s="10">
        <v>0</v>
      </c>
      <c r="I521" s="10">
        <v>2567</v>
      </c>
      <c r="J521" s="10">
        <v>13600</v>
      </c>
      <c r="K521" s="10">
        <v>0</v>
      </c>
      <c r="L521" s="10">
        <v>13600</v>
      </c>
      <c r="M521" s="10">
        <v>0</v>
      </c>
      <c r="N521" s="10">
        <v>13600</v>
      </c>
    </row>
    <row r="522" spans="1:14" x14ac:dyDescent="0.25">
      <c r="A522" s="9" t="s">
        <v>238</v>
      </c>
      <c r="B522" s="9" t="s">
        <v>92</v>
      </c>
      <c r="C522" s="9" t="s">
        <v>42</v>
      </c>
      <c r="D522" s="9" t="s">
        <v>43</v>
      </c>
      <c r="E522" s="10">
        <v>912</v>
      </c>
      <c r="F522" s="10">
        <v>84.89108910891089</v>
      </c>
      <c r="G522" s="10">
        <v>827.10891089108907</v>
      </c>
      <c r="H522" s="10">
        <v>85.74</v>
      </c>
      <c r="I522" s="10">
        <v>826.26</v>
      </c>
      <c r="J522" s="10">
        <v>12000</v>
      </c>
      <c r="K522" s="10">
        <v>1117</v>
      </c>
      <c r="L522" s="10">
        <v>10883</v>
      </c>
      <c r="M522" s="10">
        <v>1128.17</v>
      </c>
      <c r="N522" s="10">
        <v>10871.83</v>
      </c>
    </row>
    <row r="523" spans="1:14" x14ac:dyDescent="0.25">
      <c r="A523" s="9" t="s">
        <v>238</v>
      </c>
      <c r="B523" s="9" t="s">
        <v>80</v>
      </c>
      <c r="C523" s="9" t="s">
        <v>42</v>
      </c>
      <c r="D523" s="9" t="s">
        <v>43</v>
      </c>
      <c r="E523" s="10">
        <v>1222.1300000000001</v>
      </c>
      <c r="F523" s="10">
        <v>1234.2885572139303</v>
      </c>
      <c r="G523" s="10">
        <v>-12.15855721393018</v>
      </c>
      <c r="H523" s="10">
        <v>1240.46</v>
      </c>
      <c r="I523" s="10">
        <v>-18.329999999999927</v>
      </c>
      <c r="J523" s="10">
        <v>1106</v>
      </c>
      <c r="K523" s="10">
        <v>1117</v>
      </c>
      <c r="L523" s="10">
        <v>-11</v>
      </c>
      <c r="M523" s="10">
        <v>1122.585</v>
      </c>
      <c r="N523" s="10">
        <v>-16.585000000000036</v>
      </c>
    </row>
    <row r="524" spans="1:14" x14ac:dyDescent="0.25">
      <c r="A524" s="9" t="s">
        <v>238</v>
      </c>
      <c r="B524" s="9" t="s">
        <v>241</v>
      </c>
      <c r="C524" s="9" t="s">
        <v>42</v>
      </c>
      <c r="D524" s="9" t="s">
        <v>43</v>
      </c>
      <c r="E524" s="10">
        <v>0</v>
      </c>
      <c r="F524" s="10">
        <v>2530.0098522167486</v>
      </c>
      <c r="G524" s="10">
        <v>-2530.0098522167486</v>
      </c>
      <c r="H524" s="10">
        <v>2567.96</v>
      </c>
      <c r="I524" s="10">
        <v>-2567.96</v>
      </c>
      <c r="J524" s="10">
        <v>0</v>
      </c>
      <c r="K524" s="10">
        <v>13404</v>
      </c>
      <c r="L524" s="10">
        <v>-13404</v>
      </c>
      <c r="M524" s="10">
        <v>13605.06</v>
      </c>
      <c r="N524" s="10">
        <v>-13605.06</v>
      </c>
    </row>
    <row r="525" spans="1:14" x14ac:dyDescent="0.25">
      <c r="A525" s="9" t="s">
        <v>238</v>
      </c>
      <c r="B525" s="9" t="s">
        <v>224</v>
      </c>
      <c r="C525" s="9" t="s">
        <v>42</v>
      </c>
      <c r="D525" s="9" t="s">
        <v>43</v>
      </c>
      <c r="E525" s="10">
        <v>0</v>
      </c>
      <c r="F525" s="10">
        <v>5782.4901960784309</v>
      </c>
      <c r="G525" s="10">
        <v>-5782.4901960784309</v>
      </c>
      <c r="H525" s="10">
        <v>5898.14</v>
      </c>
      <c r="I525" s="10">
        <v>-5898.14</v>
      </c>
      <c r="J525" s="10">
        <v>0</v>
      </c>
      <c r="K525" s="10">
        <v>13404</v>
      </c>
      <c r="L525" s="10">
        <v>-13404</v>
      </c>
      <c r="M525" s="10">
        <v>13672.08</v>
      </c>
      <c r="N525" s="10">
        <v>-13672.08</v>
      </c>
    </row>
    <row r="526" spans="1:14" x14ac:dyDescent="0.25">
      <c r="A526" s="9" t="s">
        <v>238</v>
      </c>
      <c r="B526" s="9" t="s">
        <v>225</v>
      </c>
      <c r="C526" s="9" t="s">
        <v>42</v>
      </c>
      <c r="D526" s="9" t="s">
        <v>43</v>
      </c>
      <c r="E526" s="10">
        <v>7337.82</v>
      </c>
      <c r="F526" s="10">
        <v>7153.1822660098524</v>
      </c>
      <c r="G526" s="10">
        <v>184.63773399014735</v>
      </c>
      <c r="H526" s="10">
        <v>7260.48</v>
      </c>
      <c r="I526" s="10">
        <v>77.340000000000146</v>
      </c>
      <c r="J526" s="10">
        <v>13750</v>
      </c>
      <c r="K526" s="10">
        <v>13404</v>
      </c>
      <c r="L526" s="10">
        <v>346</v>
      </c>
      <c r="M526" s="10">
        <v>13605.06</v>
      </c>
      <c r="N526" s="10">
        <v>144.94000000000051</v>
      </c>
    </row>
    <row r="527" spans="1:14" x14ac:dyDescent="0.25">
      <c r="A527" s="9" t="s">
        <v>238</v>
      </c>
      <c r="B527" s="9" t="s">
        <v>226</v>
      </c>
      <c r="C527" s="9" t="s">
        <v>42</v>
      </c>
      <c r="D527" s="9" t="s">
        <v>43</v>
      </c>
      <c r="E527" s="10">
        <v>10782.75</v>
      </c>
      <c r="F527" s="10">
        <v>10511.418719211822</v>
      </c>
      <c r="G527" s="10">
        <v>271.33128078817754</v>
      </c>
      <c r="H527" s="10">
        <v>10669.09</v>
      </c>
      <c r="I527" s="10">
        <v>113.65999999999985</v>
      </c>
      <c r="J527" s="10">
        <v>13750</v>
      </c>
      <c r="K527" s="10">
        <v>13404</v>
      </c>
      <c r="L527" s="10">
        <v>346</v>
      </c>
      <c r="M527" s="10">
        <v>13605.06</v>
      </c>
      <c r="N527" s="10">
        <v>144.94000000000051</v>
      </c>
    </row>
    <row r="528" spans="1:14" x14ac:dyDescent="0.25">
      <c r="A528" s="9" t="s">
        <v>238</v>
      </c>
      <c r="B528" s="9" t="s">
        <v>227</v>
      </c>
      <c r="C528" s="9" t="s">
        <v>42</v>
      </c>
      <c r="D528" s="9" t="s">
        <v>43</v>
      </c>
      <c r="E528" s="10">
        <v>10790.22</v>
      </c>
      <c r="F528" s="10">
        <v>10790.216748768473</v>
      </c>
      <c r="G528" s="10">
        <v>3.2512315265194047E-3</v>
      </c>
      <c r="H528" s="10">
        <v>10952.07</v>
      </c>
      <c r="I528" s="10">
        <v>-161.85000000000036</v>
      </c>
      <c r="J528" s="10">
        <v>1117</v>
      </c>
      <c r="K528" s="10">
        <v>1117</v>
      </c>
      <c r="L528" s="10">
        <v>0</v>
      </c>
      <c r="M528" s="10">
        <v>1133.7550000000001</v>
      </c>
      <c r="N528" s="10">
        <v>-16.755000000000109</v>
      </c>
    </row>
    <row r="529" spans="1:14" x14ac:dyDescent="0.25">
      <c r="A529" s="9" t="s">
        <v>238</v>
      </c>
      <c r="B529" s="9" t="s">
        <v>228</v>
      </c>
      <c r="C529" s="9" t="s">
        <v>42</v>
      </c>
      <c r="D529" s="9" t="s">
        <v>43</v>
      </c>
      <c r="E529" s="10">
        <v>11359.21</v>
      </c>
      <c r="F529" s="10">
        <v>10914.610837438424</v>
      </c>
      <c r="G529" s="10">
        <v>444.59916256157521</v>
      </c>
      <c r="H529" s="10">
        <v>11078.33</v>
      </c>
      <c r="I529" s="10">
        <v>280.8799999999992</v>
      </c>
      <c r="J529" s="10">
        <v>13950</v>
      </c>
      <c r="K529" s="10">
        <v>13404</v>
      </c>
      <c r="L529" s="10">
        <v>546</v>
      </c>
      <c r="M529" s="10">
        <v>13605.06</v>
      </c>
      <c r="N529" s="10">
        <v>344.94000000000051</v>
      </c>
    </row>
    <row r="530" spans="1:14" x14ac:dyDescent="0.25">
      <c r="A530" s="9" t="s">
        <v>238</v>
      </c>
      <c r="B530" s="9" t="s">
        <v>229</v>
      </c>
      <c r="C530" s="9" t="s">
        <v>42</v>
      </c>
      <c r="D530" s="9" t="s">
        <v>43</v>
      </c>
      <c r="E530" s="10">
        <v>18373.740000000002</v>
      </c>
      <c r="F530" s="10">
        <v>18202.636815920399</v>
      </c>
      <c r="G530" s="10">
        <v>171.10318407960222</v>
      </c>
      <c r="H530" s="10">
        <v>18293.650000000001</v>
      </c>
      <c r="I530" s="10">
        <v>80.090000000000146</v>
      </c>
      <c r="J530" s="10">
        <v>13530</v>
      </c>
      <c r="K530" s="10">
        <v>13404</v>
      </c>
      <c r="L530" s="10">
        <v>126</v>
      </c>
      <c r="M530" s="10">
        <v>13471.02</v>
      </c>
      <c r="N530" s="10">
        <v>58.979999999999563</v>
      </c>
    </row>
    <row r="531" spans="1:14" x14ac:dyDescent="0.25">
      <c r="A531" s="9" t="s">
        <v>238</v>
      </c>
      <c r="B531" s="9" t="s">
        <v>88</v>
      </c>
      <c r="C531" s="9" t="s">
        <v>42</v>
      </c>
      <c r="D531" s="9" t="s">
        <v>43</v>
      </c>
      <c r="E531" s="10">
        <v>67495.25</v>
      </c>
      <c r="F531" s="10">
        <v>67890.316831683172</v>
      </c>
      <c r="G531" s="10">
        <v>-395.0668316831725</v>
      </c>
      <c r="H531" s="10">
        <v>68569.22</v>
      </c>
      <c r="I531" s="10">
        <v>-1073.9700000000012</v>
      </c>
      <c r="J531" s="10">
        <v>13326</v>
      </c>
      <c r="K531" s="10">
        <v>13404</v>
      </c>
      <c r="L531" s="10">
        <v>-78</v>
      </c>
      <c r="M531" s="10">
        <v>13538.04</v>
      </c>
      <c r="N531" s="10">
        <v>-212.04000000000087</v>
      </c>
    </row>
    <row r="532" spans="1:14" x14ac:dyDescent="0.25">
      <c r="A532" s="9" t="s">
        <v>238</v>
      </c>
      <c r="B532" s="9" t="s">
        <v>230</v>
      </c>
      <c r="C532" s="9" t="s">
        <v>42</v>
      </c>
      <c r="D532" s="9" t="s">
        <v>53</v>
      </c>
      <c r="E532" s="10">
        <v>55981.919999999998</v>
      </c>
      <c r="F532" s="10">
        <v>55501.572139303484</v>
      </c>
      <c r="G532" s="10">
        <v>480.34786069651454</v>
      </c>
      <c r="H532" s="10">
        <v>55779.08</v>
      </c>
      <c r="I532" s="10">
        <v>202.83999999999651</v>
      </c>
      <c r="J532" s="10">
        <v>10140</v>
      </c>
      <c r="K532" s="10">
        <v>10053</v>
      </c>
      <c r="L532" s="10">
        <v>87</v>
      </c>
      <c r="M532" s="10">
        <v>10103.264999999999</v>
      </c>
      <c r="N532" s="10">
        <v>36.735000000000582</v>
      </c>
    </row>
    <row r="533" spans="1:14" x14ac:dyDescent="0.25">
      <c r="A533" s="9" t="s">
        <v>238</v>
      </c>
      <c r="B533" s="9" t="s">
        <v>54</v>
      </c>
      <c r="C533" s="9" t="s">
        <v>42</v>
      </c>
      <c r="D533" s="9" t="s">
        <v>55</v>
      </c>
      <c r="E533" s="10">
        <v>676.77</v>
      </c>
      <c r="F533" s="10">
        <v>663.5</v>
      </c>
      <c r="G533" s="10">
        <v>13.269999999999982</v>
      </c>
      <c r="H533" s="10">
        <v>676.77</v>
      </c>
      <c r="I533" s="10">
        <v>0</v>
      </c>
      <c r="J533" s="10">
        <v>123.04900000000001</v>
      </c>
      <c r="K533" s="10">
        <v>120.63627450980394</v>
      </c>
      <c r="L533" s="10">
        <v>2.4127254901960669</v>
      </c>
      <c r="M533" s="10">
        <v>123.04900000000001</v>
      </c>
      <c r="N533" s="10">
        <v>0</v>
      </c>
    </row>
    <row r="534" spans="1:14" x14ac:dyDescent="0.25">
      <c r="A534" s="9" t="s">
        <v>242</v>
      </c>
      <c r="B534" s="9" t="s">
        <v>25</v>
      </c>
      <c r="C534" s="9" t="s">
        <v>26</v>
      </c>
      <c r="D534" s="9" t="s">
        <v>27</v>
      </c>
      <c r="E534" s="10">
        <v>-5068.42</v>
      </c>
      <c r="F534" s="10">
        <v>0</v>
      </c>
      <c r="G534" s="10">
        <v>-5068.42</v>
      </c>
      <c r="H534" s="10">
        <v>0</v>
      </c>
      <c r="I534" s="10">
        <v>-5068.42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</row>
    <row r="535" spans="1:14" x14ac:dyDescent="0.25">
      <c r="A535" s="9" t="s">
        <v>242</v>
      </c>
      <c r="B535" s="9" t="s">
        <v>28</v>
      </c>
      <c r="C535" s="9" t="s">
        <v>29</v>
      </c>
      <c r="D535" s="9" t="s">
        <v>27</v>
      </c>
      <c r="E535" s="10">
        <v>2.0299999999999998</v>
      </c>
      <c r="F535" s="10">
        <v>0</v>
      </c>
      <c r="G535" s="10">
        <v>2.0299999999999998</v>
      </c>
      <c r="H535" s="10">
        <v>1.98</v>
      </c>
      <c r="I535" s="10">
        <v>4.9999999999999822E-2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</row>
    <row r="536" spans="1:14" x14ac:dyDescent="0.25">
      <c r="A536" s="9" t="s">
        <v>242</v>
      </c>
      <c r="B536" s="9" t="s">
        <v>30</v>
      </c>
      <c r="C536" s="9" t="s">
        <v>29</v>
      </c>
      <c r="D536" s="9" t="s">
        <v>27</v>
      </c>
      <c r="E536" s="10">
        <v>47.38</v>
      </c>
      <c r="F536" s="10">
        <v>0</v>
      </c>
      <c r="G536" s="10">
        <v>47.38</v>
      </c>
      <c r="H536" s="10">
        <v>46.29</v>
      </c>
      <c r="I536" s="10">
        <v>1.0900000000000034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</row>
    <row r="537" spans="1:14" x14ac:dyDescent="0.25">
      <c r="A537" s="9" t="s">
        <v>242</v>
      </c>
      <c r="B537" s="9" t="s">
        <v>31</v>
      </c>
      <c r="C537" s="9" t="s">
        <v>29</v>
      </c>
      <c r="D537" s="9" t="s">
        <v>27</v>
      </c>
      <c r="E537" s="10">
        <v>318.14</v>
      </c>
      <c r="F537" s="10">
        <v>0</v>
      </c>
      <c r="G537" s="10">
        <v>318.14</v>
      </c>
      <c r="H537" s="10">
        <v>310.82</v>
      </c>
      <c r="I537" s="10">
        <v>7.3199999999999932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</row>
    <row r="538" spans="1:14" x14ac:dyDescent="0.25">
      <c r="A538" s="9" t="s">
        <v>242</v>
      </c>
      <c r="B538" s="9" t="s">
        <v>32</v>
      </c>
      <c r="C538" s="9" t="s">
        <v>33</v>
      </c>
      <c r="D538" s="9" t="s">
        <v>27</v>
      </c>
      <c r="E538" s="10">
        <v>1029.8399999999999</v>
      </c>
      <c r="F538" s="10">
        <v>0</v>
      </c>
      <c r="G538" s="10">
        <v>1029.8399999999999</v>
      </c>
      <c r="H538" s="10">
        <v>818.61</v>
      </c>
      <c r="I538" s="10">
        <v>211.2299999999999</v>
      </c>
      <c r="J538" s="10">
        <v>2.92</v>
      </c>
      <c r="K538" s="10">
        <v>0</v>
      </c>
      <c r="L538" s="10">
        <v>2.92</v>
      </c>
      <c r="M538" s="10">
        <v>2.3210000000000002</v>
      </c>
      <c r="N538" s="10">
        <v>0.59899999999999975</v>
      </c>
    </row>
    <row r="539" spans="1:14" x14ac:dyDescent="0.25">
      <c r="A539" s="9" t="s">
        <v>242</v>
      </c>
      <c r="B539" s="9" t="s">
        <v>34</v>
      </c>
      <c r="C539" s="9" t="s">
        <v>33</v>
      </c>
      <c r="D539" s="9" t="s">
        <v>27</v>
      </c>
      <c r="E539" s="10">
        <v>3540.12</v>
      </c>
      <c r="F539" s="10">
        <v>0</v>
      </c>
      <c r="G539" s="10">
        <v>3540.12</v>
      </c>
      <c r="H539" s="10">
        <v>2814.02</v>
      </c>
      <c r="I539" s="10">
        <v>726.09999999999991</v>
      </c>
      <c r="J539" s="10">
        <v>2.92</v>
      </c>
      <c r="K539" s="10">
        <v>0</v>
      </c>
      <c r="L539" s="10">
        <v>2.92</v>
      </c>
      <c r="M539" s="10">
        <v>2.3210000000000002</v>
      </c>
      <c r="N539" s="10">
        <v>0.59899999999999975</v>
      </c>
    </row>
    <row r="540" spans="1:14" x14ac:dyDescent="0.25">
      <c r="A540" s="9" t="s">
        <v>242</v>
      </c>
      <c r="B540" s="9" t="s">
        <v>35</v>
      </c>
      <c r="C540" s="9" t="s">
        <v>33</v>
      </c>
      <c r="D540" s="9" t="s">
        <v>27</v>
      </c>
      <c r="E540" s="10">
        <v>3830.19</v>
      </c>
      <c r="F540" s="10">
        <v>0</v>
      </c>
      <c r="G540" s="10">
        <v>3830.19</v>
      </c>
      <c r="H540" s="10">
        <v>3044.62</v>
      </c>
      <c r="I540" s="10">
        <v>785.57000000000016</v>
      </c>
      <c r="J540" s="10">
        <v>61.32</v>
      </c>
      <c r="K540" s="10">
        <v>0</v>
      </c>
      <c r="L540" s="10">
        <v>61.32</v>
      </c>
      <c r="M540" s="10">
        <v>48.743000000000002</v>
      </c>
      <c r="N540" s="10">
        <v>12.576999999999998</v>
      </c>
    </row>
    <row r="541" spans="1:14" x14ac:dyDescent="0.25">
      <c r="A541" s="9" t="s">
        <v>242</v>
      </c>
      <c r="B541" s="9" t="s">
        <v>36</v>
      </c>
      <c r="C541" s="9" t="s">
        <v>29</v>
      </c>
      <c r="D541" s="9" t="s">
        <v>27</v>
      </c>
      <c r="E541" s="10">
        <v>3564.36</v>
      </c>
      <c r="F541" s="10">
        <v>0</v>
      </c>
      <c r="G541" s="10">
        <v>3564.36</v>
      </c>
      <c r="H541" s="10">
        <v>3482.35</v>
      </c>
      <c r="I541" s="10">
        <v>82.010000000000218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</row>
    <row r="542" spans="1:14" x14ac:dyDescent="0.25">
      <c r="A542" s="9" t="s">
        <v>242</v>
      </c>
      <c r="B542" s="9" t="s">
        <v>37</v>
      </c>
      <c r="C542" s="9" t="s">
        <v>29</v>
      </c>
      <c r="D542" s="9" t="s">
        <v>27</v>
      </c>
      <c r="E542" s="10">
        <v>8242.61</v>
      </c>
      <c r="F542" s="10">
        <v>0</v>
      </c>
      <c r="G542" s="10">
        <v>8242.61</v>
      </c>
      <c r="H542" s="10">
        <v>8052.96</v>
      </c>
      <c r="I542" s="10">
        <v>189.65000000000055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</row>
    <row r="543" spans="1:14" x14ac:dyDescent="0.25">
      <c r="A543" s="9" t="s">
        <v>242</v>
      </c>
      <c r="B543" s="9" t="s">
        <v>243</v>
      </c>
      <c r="C543" s="9" t="s">
        <v>39</v>
      </c>
      <c r="D543" s="9" t="s">
        <v>40</v>
      </c>
      <c r="E543" s="10">
        <v>-182260.03</v>
      </c>
      <c r="F543" s="10">
        <v>0</v>
      </c>
      <c r="G543" s="10">
        <v>-182260.03</v>
      </c>
      <c r="H543" s="10">
        <v>-182259.95</v>
      </c>
      <c r="I543" s="10">
        <v>-7.9999999987194315E-2</v>
      </c>
      <c r="J543" s="10">
        <v>-2089</v>
      </c>
      <c r="K543" s="10">
        <v>0</v>
      </c>
      <c r="L543" s="10">
        <v>-2089</v>
      </c>
      <c r="M543" s="10">
        <v>-2089</v>
      </c>
      <c r="N543" s="10">
        <v>0</v>
      </c>
    </row>
    <row r="544" spans="1:14" x14ac:dyDescent="0.25">
      <c r="A544" s="9" t="s">
        <v>242</v>
      </c>
      <c r="B544" s="9" t="s">
        <v>244</v>
      </c>
      <c r="C544" s="9" t="s">
        <v>42</v>
      </c>
      <c r="D544" s="9" t="s">
        <v>43</v>
      </c>
      <c r="E544" s="10">
        <v>1658.25</v>
      </c>
      <c r="F544" s="10">
        <v>0</v>
      </c>
      <c r="G544" s="10">
        <v>1658.25</v>
      </c>
      <c r="H544" s="10">
        <v>0</v>
      </c>
      <c r="I544" s="10">
        <v>1658.25</v>
      </c>
      <c r="J544" s="10">
        <v>12950</v>
      </c>
      <c r="K544" s="10">
        <v>0</v>
      </c>
      <c r="L544" s="10">
        <v>12950</v>
      </c>
      <c r="M544" s="10">
        <v>0</v>
      </c>
      <c r="N544" s="10">
        <v>12950</v>
      </c>
    </row>
    <row r="545" spans="1:14" x14ac:dyDescent="0.25">
      <c r="A545" s="9" t="s">
        <v>242</v>
      </c>
      <c r="B545" s="9" t="s">
        <v>92</v>
      </c>
      <c r="C545" s="9" t="s">
        <v>42</v>
      </c>
      <c r="D545" s="9" t="s">
        <v>43</v>
      </c>
      <c r="E545" s="10">
        <v>342</v>
      </c>
      <c r="F545" s="10">
        <v>317.52475247524751</v>
      </c>
      <c r="G545" s="10">
        <v>24.47524752475249</v>
      </c>
      <c r="H545" s="10">
        <v>320.7</v>
      </c>
      <c r="I545" s="10">
        <v>21.300000000000011</v>
      </c>
      <c r="J545" s="10">
        <v>4500</v>
      </c>
      <c r="K545" s="10">
        <v>4178</v>
      </c>
      <c r="L545" s="10">
        <v>322</v>
      </c>
      <c r="M545" s="10">
        <v>4219.78</v>
      </c>
      <c r="N545" s="10">
        <v>280.22000000000025</v>
      </c>
    </row>
    <row r="546" spans="1:14" x14ac:dyDescent="0.25">
      <c r="A546" s="9" t="s">
        <v>242</v>
      </c>
      <c r="B546" s="9" t="s">
        <v>235</v>
      </c>
      <c r="C546" s="9" t="s">
        <v>42</v>
      </c>
      <c r="D546" s="9" t="s">
        <v>43</v>
      </c>
      <c r="E546" s="10">
        <v>703.5</v>
      </c>
      <c r="F546" s="10">
        <v>699.81094527363189</v>
      </c>
      <c r="G546" s="10">
        <v>3.6890547263681128</v>
      </c>
      <c r="H546" s="10">
        <v>703.31</v>
      </c>
      <c r="I546" s="10">
        <v>0.19000000000005457</v>
      </c>
      <c r="J546" s="10">
        <v>2100</v>
      </c>
      <c r="K546" s="10">
        <v>2089</v>
      </c>
      <c r="L546" s="10">
        <v>11</v>
      </c>
      <c r="M546" s="10">
        <v>2099.4450000000002</v>
      </c>
      <c r="N546" s="10">
        <v>0.55499999999983629</v>
      </c>
    </row>
    <row r="547" spans="1:14" x14ac:dyDescent="0.25">
      <c r="A547" s="9" t="s">
        <v>242</v>
      </c>
      <c r="B547" s="9" t="s">
        <v>245</v>
      </c>
      <c r="C547" s="9" t="s">
        <v>42</v>
      </c>
      <c r="D547" s="9" t="s">
        <v>43</v>
      </c>
      <c r="E547" s="10">
        <v>0</v>
      </c>
      <c r="F547" s="10">
        <v>1604.9753694581282</v>
      </c>
      <c r="G547" s="10">
        <v>-1604.9753694581282</v>
      </c>
      <c r="H547" s="10">
        <v>1629.05</v>
      </c>
      <c r="I547" s="10">
        <v>-1629.05</v>
      </c>
      <c r="J547" s="10">
        <v>0</v>
      </c>
      <c r="K547" s="10">
        <v>12534</v>
      </c>
      <c r="L547" s="10">
        <v>-12534</v>
      </c>
      <c r="M547" s="10">
        <v>12722.01</v>
      </c>
      <c r="N547" s="10">
        <v>-12722.01</v>
      </c>
    </row>
    <row r="548" spans="1:14" x14ac:dyDescent="0.25">
      <c r="A548" s="9" t="s">
        <v>242</v>
      </c>
      <c r="B548" s="9" t="s">
        <v>246</v>
      </c>
      <c r="C548" s="9" t="s">
        <v>42</v>
      </c>
      <c r="D548" s="9" t="s">
        <v>43</v>
      </c>
      <c r="E548" s="10">
        <v>2691.04</v>
      </c>
      <c r="F548" s="10">
        <v>2426.5812807881775</v>
      </c>
      <c r="G548" s="10">
        <v>264.45871921182243</v>
      </c>
      <c r="H548" s="10">
        <v>2462.98</v>
      </c>
      <c r="I548" s="10">
        <v>228.05999999999995</v>
      </c>
      <c r="J548" s="10">
        <v>13900</v>
      </c>
      <c r="K548" s="10">
        <v>12534</v>
      </c>
      <c r="L548" s="10">
        <v>1366</v>
      </c>
      <c r="M548" s="10">
        <v>12722.01</v>
      </c>
      <c r="N548" s="10">
        <v>1177.9899999999998</v>
      </c>
    </row>
    <row r="549" spans="1:14" x14ac:dyDescent="0.25">
      <c r="A549" s="9" t="s">
        <v>242</v>
      </c>
      <c r="B549" s="9" t="s">
        <v>247</v>
      </c>
      <c r="C549" s="9" t="s">
        <v>42</v>
      </c>
      <c r="D549" s="9" t="s">
        <v>43</v>
      </c>
      <c r="E549" s="10">
        <v>3829.98</v>
      </c>
      <c r="F549" s="10">
        <v>3428.9261083743841</v>
      </c>
      <c r="G549" s="10">
        <v>401.05389162561596</v>
      </c>
      <c r="H549" s="10">
        <v>3480.36</v>
      </c>
      <c r="I549" s="10">
        <v>349.61999999999989</v>
      </c>
      <c r="J549" s="10">
        <v>14000</v>
      </c>
      <c r="K549" s="10">
        <v>12534</v>
      </c>
      <c r="L549" s="10">
        <v>1466</v>
      </c>
      <c r="M549" s="10">
        <v>12722.01</v>
      </c>
      <c r="N549" s="10">
        <v>1277.9899999999998</v>
      </c>
    </row>
    <row r="550" spans="1:14" x14ac:dyDescent="0.25">
      <c r="A550" s="9" t="s">
        <v>242</v>
      </c>
      <c r="B550" s="9" t="s">
        <v>84</v>
      </c>
      <c r="C550" s="9" t="s">
        <v>42</v>
      </c>
      <c r="D550" s="9" t="s">
        <v>43</v>
      </c>
      <c r="E550" s="10">
        <v>5136.01</v>
      </c>
      <c r="F550" s="10">
        <v>5092.9411764705883</v>
      </c>
      <c r="G550" s="10">
        <v>43.068823529411929</v>
      </c>
      <c r="H550" s="10">
        <v>5194.8</v>
      </c>
      <c r="I550" s="10">
        <v>-58.789999999999964</v>
      </c>
      <c r="J550" s="10">
        <v>12640</v>
      </c>
      <c r="K550" s="10">
        <v>12534</v>
      </c>
      <c r="L550" s="10">
        <v>106</v>
      </c>
      <c r="M550" s="10">
        <v>12784.68</v>
      </c>
      <c r="N550" s="10">
        <v>-144.68000000000029</v>
      </c>
    </row>
    <row r="551" spans="1:14" x14ac:dyDescent="0.25">
      <c r="A551" s="9" t="s">
        <v>242</v>
      </c>
      <c r="B551" s="9" t="s">
        <v>248</v>
      </c>
      <c r="C551" s="9" t="s">
        <v>42</v>
      </c>
      <c r="D551" s="9" t="s">
        <v>43</v>
      </c>
      <c r="E551" s="10">
        <v>8217.49</v>
      </c>
      <c r="F551" s="10">
        <v>8002.9556650246304</v>
      </c>
      <c r="G551" s="10">
        <v>214.53433497536935</v>
      </c>
      <c r="H551" s="10">
        <v>8123</v>
      </c>
      <c r="I551" s="10">
        <v>94.489999999999782</v>
      </c>
      <c r="J551" s="10">
        <v>12870</v>
      </c>
      <c r="K551" s="10">
        <v>12534</v>
      </c>
      <c r="L551" s="10">
        <v>336</v>
      </c>
      <c r="M551" s="10">
        <v>12722.01</v>
      </c>
      <c r="N551" s="10">
        <v>147.98999999999978</v>
      </c>
    </row>
    <row r="552" spans="1:14" x14ac:dyDescent="0.25">
      <c r="A552" s="9" t="s">
        <v>242</v>
      </c>
      <c r="B552" s="9" t="s">
        <v>249</v>
      </c>
      <c r="C552" s="9" t="s">
        <v>42</v>
      </c>
      <c r="D552" s="9" t="s">
        <v>43</v>
      </c>
      <c r="E552" s="10">
        <v>8812.3799999999992</v>
      </c>
      <c r="F552" s="10">
        <v>8063.536945812808</v>
      </c>
      <c r="G552" s="10">
        <v>748.84305418719123</v>
      </c>
      <c r="H552" s="10">
        <v>8184.49</v>
      </c>
      <c r="I552" s="10">
        <v>627.88999999999942</v>
      </c>
      <c r="J552" s="10">
        <v>2283</v>
      </c>
      <c r="K552" s="10">
        <v>2089</v>
      </c>
      <c r="L552" s="10">
        <v>194</v>
      </c>
      <c r="M552" s="10">
        <v>2120.335</v>
      </c>
      <c r="N552" s="10">
        <v>162.66499999999996</v>
      </c>
    </row>
    <row r="553" spans="1:14" x14ac:dyDescent="0.25">
      <c r="A553" s="9" t="s">
        <v>242</v>
      </c>
      <c r="B553" s="9" t="s">
        <v>50</v>
      </c>
      <c r="C553" s="9" t="s">
        <v>42</v>
      </c>
      <c r="D553" s="9" t="s">
        <v>43</v>
      </c>
      <c r="E553" s="10">
        <v>17192.28</v>
      </c>
      <c r="F553" s="10">
        <v>17021.174129353232</v>
      </c>
      <c r="G553" s="10">
        <v>171.10587064676656</v>
      </c>
      <c r="H553" s="10">
        <v>17106.28</v>
      </c>
      <c r="I553" s="10">
        <v>86</v>
      </c>
      <c r="J553" s="10">
        <v>12660</v>
      </c>
      <c r="K553" s="10">
        <v>12534</v>
      </c>
      <c r="L553" s="10">
        <v>126</v>
      </c>
      <c r="M553" s="10">
        <v>12596.67</v>
      </c>
      <c r="N553" s="10">
        <v>63.329999999999927</v>
      </c>
    </row>
    <row r="554" spans="1:14" x14ac:dyDescent="0.25">
      <c r="A554" s="9" t="s">
        <v>242</v>
      </c>
      <c r="B554" s="9" t="s">
        <v>88</v>
      </c>
      <c r="C554" s="9" t="s">
        <v>42</v>
      </c>
      <c r="D554" s="9" t="s">
        <v>43</v>
      </c>
      <c r="E554" s="10">
        <v>64587.99</v>
      </c>
      <c r="F554" s="10">
        <v>63483.831683168319</v>
      </c>
      <c r="G554" s="10">
        <v>1104.1583168316793</v>
      </c>
      <c r="H554" s="10">
        <v>64118.67</v>
      </c>
      <c r="I554" s="10">
        <v>469.31999999999971</v>
      </c>
      <c r="J554" s="10">
        <v>12752</v>
      </c>
      <c r="K554" s="10">
        <v>12534</v>
      </c>
      <c r="L554" s="10">
        <v>218</v>
      </c>
      <c r="M554" s="10">
        <v>12659.34</v>
      </c>
      <c r="N554" s="10">
        <v>92.659999999999854</v>
      </c>
    </row>
    <row r="555" spans="1:14" x14ac:dyDescent="0.25">
      <c r="A555" s="9" t="s">
        <v>242</v>
      </c>
      <c r="B555" s="9" t="s">
        <v>250</v>
      </c>
      <c r="C555" s="9" t="s">
        <v>42</v>
      </c>
      <c r="D555" s="9" t="s">
        <v>53</v>
      </c>
      <c r="E555" s="10">
        <v>52950.02</v>
      </c>
      <c r="F555" s="10">
        <v>51474.427860696516</v>
      </c>
      <c r="G555" s="10">
        <v>1475.5921393034805</v>
      </c>
      <c r="H555" s="10">
        <v>51731.8</v>
      </c>
      <c r="I555" s="10">
        <v>1218.2199999999939</v>
      </c>
      <c r="J555" s="10">
        <v>9670</v>
      </c>
      <c r="K555" s="10">
        <v>9400.5004975124375</v>
      </c>
      <c r="L555" s="10">
        <v>269.49950248756249</v>
      </c>
      <c r="M555" s="10">
        <v>9447.5030000000006</v>
      </c>
      <c r="N555" s="10">
        <v>222.49699999999939</v>
      </c>
    </row>
    <row r="556" spans="1:14" x14ac:dyDescent="0.25">
      <c r="A556" s="9" t="s">
        <v>242</v>
      </c>
      <c r="B556" s="9" t="s">
        <v>54</v>
      </c>
      <c r="C556" s="9" t="s">
        <v>42</v>
      </c>
      <c r="D556" s="9" t="s">
        <v>55</v>
      </c>
      <c r="E556" s="10">
        <v>632.84</v>
      </c>
      <c r="F556" s="10">
        <v>620.43137254901956</v>
      </c>
      <c r="G556" s="10">
        <v>12.408627450980475</v>
      </c>
      <c r="H556" s="10">
        <v>632.84</v>
      </c>
      <c r="I556" s="10">
        <v>0</v>
      </c>
      <c r="J556" s="10">
        <v>115.062</v>
      </c>
      <c r="K556" s="10">
        <v>112.80588235294117</v>
      </c>
      <c r="L556" s="10">
        <v>2.2561176470588293</v>
      </c>
      <c r="M556" s="10">
        <v>115.062</v>
      </c>
      <c r="N556" s="10">
        <v>0</v>
      </c>
    </row>
    <row r="557" spans="1:14" x14ac:dyDescent="0.25">
      <c r="A557" s="9" t="s">
        <v>251</v>
      </c>
      <c r="B557" s="9" t="s">
        <v>25</v>
      </c>
      <c r="C557" s="9" t="s">
        <v>26</v>
      </c>
      <c r="D557" s="9" t="s">
        <v>27</v>
      </c>
      <c r="E557" s="10">
        <v>-4252.79</v>
      </c>
      <c r="F557" s="10">
        <v>0</v>
      </c>
      <c r="G557" s="10">
        <v>-4252.79</v>
      </c>
      <c r="H557" s="10">
        <v>0</v>
      </c>
      <c r="I557" s="10">
        <v>-4252.79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</row>
    <row r="558" spans="1:14" x14ac:dyDescent="0.25">
      <c r="A558" s="9" t="s">
        <v>251</v>
      </c>
      <c r="B558" s="9" t="s">
        <v>28</v>
      </c>
      <c r="C558" s="9" t="s">
        <v>29</v>
      </c>
      <c r="D558" s="9" t="s">
        <v>27</v>
      </c>
      <c r="E558" s="10">
        <v>1.19</v>
      </c>
      <c r="F558" s="10">
        <v>0</v>
      </c>
      <c r="G558" s="10">
        <v>1.19</v>
      </c>
      <c r="H558" s="10">
        <v>1.1200000000000001</v>
      </c>
      <c r="I558" s="10">
        <v>6.999999999999984E-2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</row>
    <row r="559" spans="1:14" x14ac:dyDescent="0.25">
      <c r="A559" s="9" t="s">
        <v>251</v>
      </c>
      <c r="B559" s="9" t="s">
        <v>30</v>
      </c>
      <c r="C559" s="9" t="s">
        <v>29</v>
      </c>
      <c r="D559" s="9" t="s">
        <v>27</v>
      </c>
      <c r="E559" s="10">
        <v>27.83</v>
      </c>
      <c r="F559" s="10">
        <v>0</v>
      </c>
      <c r="G559" s="10">
        <v>27.83</v>
      </c>
      <c r="H559" s="10">
        <v>26.16</v>
      </c>
      <c r="I559" s="10">
        <v>1.6699999999999982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</row>
    <row r="560" spans="1:14" x14ac:dyDescent="0.25">
      <c r="A560" s="9" t="s">
        <v>251</v>
      </c>
      <c r="B560" s="9" t="s">
        <v>31</v>
      </c>
      <c r="C560" s="9" t="s">
        <v>29</v>
      </c>
      <c r="D560" s="9" t="s">
        <v>27</v>
      </c>
      <c r="E560" s="10">
        <v>186.87</v>
      </c>
      <c r="F560" s="10">
        <v>0</v>
      </c>
      <c r="G560" s="10">
        <v>186.87</v>
      </c>
      <c r="H560" s="10">
        <v>175.67</v>
      </c>
      <c r="I560" s="10">
        <v>11.200000000000017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</row>
    <row r="561" spans="1:14" x14ac:dyDescent="0.25">
      <c r="A561" s="9" t="s">
        <v>251</v>
      </c>
      <c r="B561" s="9" t="s">
        <v>32</v>
      </c>
      <c r="C561" s="9" t="s">
        <v>33</v>
      </c>
      <c r="D561" s="9" t="s">
        <v>27</v>
      </c>
      <c r="E561" s="10">
        <v>440.86</v>
      </c>
      <c r="F561" s="10">
        <v>0</v>
      </c>
      <c r="G561" s="10">
        <v>440.86</v>
      </c>
      <c r="H561" s="10">
        <v>451.97</v>
      </c>
      <c r="I561" s="10">
        <v>-11.110000000000014</v>
      </c>
      <c r="J561" s="10">
        <v>1.25</v>
      </c>
      <c r="K561" s="10">
        <v>0</v>
      </c>
      <c r="L561" s="10">
        <v>1.25</v>
      </c>
      <c r="M561" s="10">
        <v>1.282</v>
      </c>
      <c r="N561" s="10">
        <v>-3.2000000000000028E-2</v>
      </c>
    </row>
    <row r="562" spans="1:14" x14ac:dyDescent="0.25">
      <c r="A562" s="9" t="s">
        <v>251</v>
      </c>
      <c r="B562" s="9" t="s">
        <v>35</v>
      </c>
      <c r="C562" s="9" t="s">
        <v>33</v>
      </c>
      <c r="D562" s="9" t="s">
        <v>27</v>
      </c>
      <c r="E562" s="10">
        <v>1405.4</v>
      </c>
      <c r="F562" s="10">
        <v>0</v>
      </c>
      <c r="G562" s="10">
        <v>1405.4</v>
      </c>
      <c r="H562" s="10">
        <v>1440.96</v>
      </c>
      <c r="I562" s="10">
        <v>-35.559999999999945</v>
      </c>
      <c r="J562" s="10">
        <v>22.5</v>
      </c>
      <c r="K562" s="10">
        <v>0</v>
      </c>
      <c r="L562" s="10">
        <v>22.5</v>
      </c>
      <c r="M562" s="10">
        <v>23.068999999999999</v>
      </c>
      <c r="N562" s="10">
        <v>-0.56899999999999906</v>
      </c>
    </row>
    <row r="563" spans="1:14" x14ac:dyDescent="0.25">
      <c r="A563" s="9" t="s">
        <v>251</v>
      </c>
      <c r="B563" s="9" t="s">
        <v>34</v>
      </c>
      <c r="C563" s="9" t="s">
        <v>33</v>
      </c>
      <c r="D563" s="9" t="s">
        <v>27</v>
      </c>
      <c r="E563" s="10">
        <v>1515.46</v>
      </c>
      <c r="F563" s="10">
        <v>0</v>
      </c>
      <c r="G563" s="10">
        <v>1515.46</v>
      </c>
      <c r="H563" s="10">
        <v>1553.66</v>
      </c>
      <c r="I563" s="10">
        <v>-38.200000000000045</v>
      </c>
      <c r="J563" s="10">
        <v>1.25</v>
      </c>
      <c r="K563" s="10">
        <v>0</v>
      </c>
      <c r="L563" s="10">
        <v>1.25</v>
      </c>
      <c r="M563" s="10">
        <v>1.282</v>
      </c>
      <c r="N563" s="10">
        <v>-3.2000000000000028E-2</v>
      </c>
    </row>
    <row r="564" spans="1:14" x14ac:dyDescent="0.25">
      <c r="A564" s="9" t="s">
        <v>251</v>
      </c>
      <c r="B564" s="9" t="s">
        <v>36</v>
      </c>
      <c r="C564" s="9" t="s">
        <v>29</v>
      </c>
      <c r="D564" s="9" t="s">
        <v>27</v>
      </c>
      <c r="E564" s="10">
        <v>2093.65</v>
      </c>
      <c r="F564" s="10">
        <v>0</v>
      </c>
      <c r="G564" s="10">
        <v>2093.65</v>
      </c>
      <c r="H564" s="10">
        <v>1968.18</v>
      </c>
      <c r="I564" s="10">
        <v>125.47000000000003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</row>
    <row r="565" spans="1:14" x14ac:dyDescent="0.25">
      <c r="A565" s="9" t="s">
        <v>251</v>
      </c>
      <c r="B565" s="9" t="s">
        <v>37</v>
      </c>
      <c r="C565" s="9" t="s">
        <v>29</v>
      </c>
      <c r="D565" s="9" t="s">
        <v>27</v>
      </c>
      <c r="E565" s="10">
        <v>4841.58</v>
      </c>
      <c r="F565" s="10">
        <v>0</v>
      </c>
      <c r="G565" s="10">
        <v>4841.58</v>
      </c>
      <c r="H565" s="10">
        <v>4551.4399999999996</v>
      </c>
      <c r="I565" s="10">
        <v>290.14000000000033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</row>
    <row r="566" spans="1:14" x14ac:dyDescent="0.25">
      <c r="A566" s="9" t="s">
        <v>251</v>
      </c>
      <c r="B566" s="9" t="s">
        <v>252</v>
      </c>
      <c r="C566" s="9" t="s">
        <v>39</v>
      </c>
      <c r="D566" s="9" t="s">
        <v>58</v>
      </c>
      <c r="E566" s="10">
        <v>-148386.38</v>
      </c>
      <c r="F566" s="10">
        <v>0</v>
      </c>
      <c r="G566" s="10">
        <v>-148386.38</v>
      </c>
      <c r="H566" s="10">
        <v>-148386.19</v>
      </c>
      <c r="I566" s="10">
        <v>-0.19000000000232831</v>
      </c>
      <c r="J566" s="10">
        <v>-7049</v>
      </c>
      <c r="K566" s="10">
        <v>0</v>
      </c>
      <c r="L566" s="10">
        <v>-7049</v>
      </c>
      <c r="M566" s="10">
        <v>-7049</v>
      </c>
      <c r="N566" s="10">
        <v>0</v>
      </c>
    </row>
    <row r="567" spans="1:14" x14ac:dyDescent="0.25">
      <c r="A567" s="9" t="s">
        <v>251</v>
      </c>
      <c r="B567" s="9" t="s">
        <v>59</v>
      </c>
      <c r="C567" s="9" t="s">
        <v>42</v>
      </c>
      <c r="D567" s="9" t="s">
        <v>43</v>
      </c>
      <c r="E567" s="10">
        <v>529.75</v>
      </c>
      <c r="F567" s="10">
        <v>485.44</v>
      </c>
      <c r="G567" s="10">
        <v>44.31</v>
      </c>
      <c r="H567" s="10">
        <v>485.44</v>
      </c>
      <c r="I567" s="10">
        <v>44.31</v>
      </c>
      <c r="J567" s="10">
        <v>200</v>
      </c>
      <c r="K567" s="10">
        <v>183.274</v>
      </c>
      <c r="L567" s="10">
        <v>16.725999999999999</v>
      </c>
      <c r="M567" s="10">
        <v>183.274</v>
      </c>
      <c r="N567" s="10">
        <v>16.725999999999999</v>
      </c>
    </row>
    <row r="568" spans="1:14" x14ac:dyDescent="0.25">
      <c r="A568" s="9" t="s">
        <v>251</v>
      </c>
      <c r="B568" s="9" t="s">
        <v>60</v>
      </c>
      <c r="C568" s="9" t="s">
        <v>42</v>
      </c>
      <c r="D568" s="9" t="s">
        <v>43</v>
      </c>
      <c r="E568" s="10">
        <v>2419.96</v>
      </c>
      <c r="F568" s="10">
        <v>2389.1144278606967</v>
      </c>
      <c r="G568" s="10">
        <v>30.845572139303385</v>
      </c>
      <c r="H568" s="10">
        <v>2401.06</v>
      </c>
      <c r="I568" s="10">
        <v>18.900000000000091</v>
      </c>
      <c r="J568" s="10">
        <v>7140</v>
      </c>
      <c r="K568" s="10">
        <v>7049</v>
      </c>
      <c r="L568" s="10">
        <v>91</v>
      </c>
      <c r="M568" s="10">
        <v>7084.2449999999999</v>
      </c>
      <c r="N568" s="10">
        <v>55.755000000000109</v>
      </c>
    </row>
    <row r="569" spans="1:14" x14ac:dyDescent="0.25">
      <c r="A569" s="9" t="s">
        <v>251</v>
      </c>
      <c r="B569" s="9" t="s">
        <v>72</v>
      </c>
      <c r="C569" s="9" t="s">
        <v>42</v>
      </c>
      <c r="D569" s="9" t="s">
        <v>43</v>
      </c>
      <c r="E569" s="10">
        <v>68612.28</v>
      </c>
      <c r="F569" s="10">
        <v>68311.861386138611</v>
      </c>
      <c r="G569" s="10">
        <v>300.41861386138771</v>
      </c>
      <c r="H569" s="10">
        <v>68994.98</v>
      </c>
      <c r="I569" s="10">
        <v>-382.69999999999709</v>
      </c>
      <c r="J569" s="10">
        <v>7080</v>
      </c>
      <c r="K569" s="10">
        <v>7049</v>
      </c>
      <c r="L569" s="10">
        <v>31</v>
      </c>
      <c r="M569" s="10">
        <v>7119.49</v>
      </c>
      <c r="N569" s="10">
        <v>-39.489999999999782</v>
      </c>
    </row>
    <row r="570" spans="1:14" x14ac:dyDescent="0.25">
      <c r="A570" s="9" t="s">
        <v>251</v>
      </c>
      <c r="B570" s="9" t="s">
        <v>253</v>
      </c>
      <c r="C570" s="9" t="s">
        <v>42</v>
      </c>
      <c r="D570" s="9" t="s">
        <v>53</v>
      </c>
      <c r="E570" s="10">
        <v>70564.34</v>
      </c>
      <c r="F570" s="10">
        <v>65678.742574257427</v>
      </c>
      <c r="G570" s="10">
        <v>4885.5974257425696</v>
      </c>
      <c r="H570" s="10">
        <v>66335.53</v>
      </c>
      <c r="I570" s="10">
        <v>4228.8099999999977</v>
      </c>
      <c r="J570" s="10">
        <v>5680</v>
      </c>
      <c r="K570" s="10">
        <v>5286.749504950496</v>
      </c>
      <c r="L570" s="10">
        <v>393.25049504950402</v>
      </c>
      <c r="M570" s="10">
        <v>5339.6170000000002</v>
      </c>
      <c r="N570" s="10">
        <v>340.38299999999981</v>
      </c>
    </row>
    <row r="571" spans="1:14" x14ac:dyDescent="0.25">
      <c r="A571" s="9" t="s">
        <v>254</v>
      </c>
      <c r="B571" s="9" t="s">
        <v>25</v>
      </c>
      <c r="C571" s="9" t="s">
        <v>26</v>
      </c>
      <c r="D571" s="9" t="s">
        <v>27</v>
      </c>
      <c r="E571" s="10">
        <v>-2154.4699999999998</v>
      </c>
      <c r="F571" s="10">
        <v>0</v>
      </c>
      <c r="G571" s="10">
        <v>-2154.4699999999998</v>
      </c>
      <c r="H571" s="10">
        <v>0</v>
      </c>
      <c r="I571" s="10">
        <v>-2154.4699999999998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</row>
    <row r="572" spans="1:14" x14ac:dyDescent="0.25">
      <c r="A572" s="9" t="s">
        <v>254</v>
      </c>
      <c r="B572" s="9" t="s">
        <v>30</v>
      </c>
      <c r="C572" s="9" t="s">
        <v>29</v>
      </c>
      <c r="D572" s="9" t="s">
        <v>27</v>
      </c>
      <c r="E572" s="10">
        <v>20.97</v>
      </c>
      <c r="F572" s="10">
        <v>0</v>
      </c>
      <c r="G572" s="10">
        <v>20.97</v>
      </c>
      <c r="H572" s="10">
        <v>20.309999999999999</v>
      </c>
      <c r="I572" s="10">
        <v>0.66000000000000014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</row>
    <row r="573" spans="1:14" x14ac:dyDescent="0.25">
      <c r="A573" s="9" t="s">
        <v>254</v>
      </c>
      <c r="B573" s="9" t="s">
        <v>32</v>
      </c>
      <c r="C573" s="9" t="s">
        <v>33</v>
      </c>
      <c r="D573" s="9" t="s">
        <v>27</v>
      </c>
      <c r="E573" s="10">
        <v>349.16</v>
      </c>
      <c r="F573" s="10">
        <v>0</v>
      </c>
      <c r="G573" s="10">
        <v>349.16</v>
      </c>
      <c r="H573" s="10">
        <v>350.85</v>
      </c>
      <c r="I573" s="10">
        <v>-1.6899999999999977</v>
      </c>
      <c r="J573" s="10">
        <v>0.99</v>
      </c>
      <c r="K573" s="10">
        <v>0</v>
      </c>
      <c r="L573" s="10">
        <v>0.99</v>
      </c>
      <c r="M573" s="10">
        <v>0.995</v>
      </c>
      <c r="N573" s="10">
        <v>-5.0000000000000044E-3</v>
      </c>
    </row>
    <row r="574" spans="1:14" x14ac:dyDescent="0.25">
      <c r="A574" s="9" t="s">
        <v>254</v>
      </c>
      <c r="B574" s="9" t="s">
        <v>35</v>
      </c>
      <c r="C574" s="9" t="s">
        <v>33</v>
      </c>
      <c r="D574" s="9" t="s">
        <v>27</v>
      </c>
      <c r="E574" s="10">
        <v>1113.08</v>
      </c>
      <c r="F574" s="10">
        <v>0</v>
      </c>
      <c r="G574" s="10">
        <v>1113.08</v>
      </c>
      <c r="H574" s="10">
        <v>1118.5899999999999</v>
      </c>
      <c r="I574" s="10">
        <v>-5.5099999999999909</v>
      </c>
      <c r="J574" s="10">
        <v>17.82</v>
      </c>
      <c r="K574" s="10">
        <v>0</v>
      </c>
      <c r="L574" s="10">
        <v>17.82</v>
      </c>
      <c r="M574" s="10">
        <v>17.908000000000001</v>
      </c>
      <c r="N574" s="10">
        <v>-8.8000000000000966E-2</v>
      </c>
    </row>
    <row r="575" spans="1:14" x14ac:dyDescent="0.25">
      <c r="A575" s="9" t="s">
        <v>254</v>
      </c>
      <c r="B575" s="9" t="s">
        <v>34</v>
      </c>
      <c r="C575" s="9" t="s">
        <v>33</v>
      </c>
      <c r="D575" s="9" t="s">
        <v>27</v>
      </c>
      <c r="E575" s="10">
        <v>1200.25</v>
      </c>
      <c r="F575" s="10">
        <v>0</v>
      </c>
      <c r="G575" s="10">
        <v>1200.25</v>
      </c>
      <c r="H575" s="10">
        <v>1206.08</v>
      </c>
      <c r="I575" s="10">
        <v>-5.8299999999999272</v>
      </c>
      <c r="J575" s="10">
        <v>0.99</v>
      </c>
      <c r="K575" s="10">
        <v>0</v>
      </c>
      <c r="L575" s="10">
        <v>0.99</v>
      </c>
      <c r="M575" s="10">
        <v>0.995</v>
      </c>
      <c r="N575" s="10">
        <v>-5.0000000000000044E-3</v>
      </c>
    </row>
    <row r="576" spans="1:14" x14ac:dyDescent="0.25">
      <c r="A576" s="9" t="s">
        <v>254</v>
      </c>
      <c r="B576" s="9" t="s">
        <v>36</v>
      </c>
      <c r="C576" s="9" t="s">
        <v>29</v>
      </c>
      <c r="D576" s="9" t="s">
        <v>27</v>
      </c>
      <c r="E576" s="10">
        <v>1577.61</v>
      </c>
      <c r="F576" s="10">
        <v>0</v>
      </c>
      <c r="G576" s="10">
        <v>1577.61</v>
      </c>
      <c r="H576" s="10">
        <v>1527.86</v>
      </c>
      <c r="I576" s="10">
        <v>49.75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</row>
    <row r="577" spans="1:14" x14ac:dyDescent="0.25">
      <c r="A577" s="9" t="s">
        <v>254</v>
      </c>
      <c r="B577" s="9" t="s">
        <v>255</v>
      </c>
      <c r="C577" s="9" t="s">
        <v>39</v>
      </c>
      <c r="D577" s="9" t="s">
        <v>58</v>
      </c>
      <c r="E577" s="10">
        <v>-107511.67</v>
      </c>
      <c r="F577" s="10">
        <v>0</v>
      </c>
      <c r="G577" s="10">
        <v>-107511.67</v>
      </c>
      <c r="H577" s="10">
        <v>-107511.65</v>
      </c>
      <c r="I577" s="10">
        <v>-2.0000000004074536E-2</v>
      </c>
      <c r="J577" s="10">
        <v>-5472</v>
      </c>
      <c r="K577" s="10">
        <v>0</v>
      </c>
      <c r="L577" s="10">
        <v>-5472</v>
      </c>
      <c r="M577" s="10">
        <v>-5472</v>
      </c>
      <c r="N577" s="10">
        <v>0</v>
      </c>
    </row>
    <row r="578" spans="1:14" x14ac:dyDescent="0.25">
      <c r="A578" s="9" t="s">
        <v>254</v>
      </c>
      <c r="B578" s="9" t="s">
        <v>59</v>
      </c>
      <c r="C578" s="9" t="s">
        <v>42</v>
      </c>
      <c r="D578" s="9" t="s">
        <v>43</v>
      </c>
      <c r="E578" s="10">
        <v>476.77</v>
      </c>
      <c r="F578" s="10">
        <v>434.82</v>
      </c>
      <c r="G578" s="10">
        <v>41.949999999999989</v>
      </c>
      <c r="H578" s="10">
        <v>434.82</v>
      </c>
      <c r="I578" s="10">
        <v>41.949999999999989</v>
      </c>
      <c r="J578" s="10">
        <v>180</v>
      </c>
      <c r="K578" s="10">
        <v>164.16</v>
      </c>
      <c r="L578" s="10">
        <v>15.840000000000003</v>
      </c>
      <c r="M578" s="10">
        <v>164.16</v>
      </c>
      <c r="N578" s="10">
        <v>15.840000000000003</v>
      </c>
    </row>
    <row r="579" spans="1:14" x14ac:dyDescent="0.25">
      <c r="A579" s="9" t="s">
        <v>254</v>
      </c>
      <c r="B579" s="9" t="s">
        <v>60</v>
      </c>
      <c r="C579" s="9" t="s">
        <v>42</v>
      </c>
      <c r="D579" s="9" t="s">
        <v>43</v>
      </c>
      <c r="E579" s="10">
        <v>1898</v>
      </c>
      <c r="F579" s="10">
        <v>1854.6268656716418</v>
      </c>
      <c r="G579" s="10">
        <v>43.373134328358219</v>
      </c>
      <c r="H579" s="10">
        <v>1863.9</v>
      </c>
      <c r="I579" s="10">
        <v>34.099999999999909</v>
      </c>
      <c r="J579" s="10">
        <v>5600</v>
      </c>
      <c r="K579" s="10">
        <v>5472</v>
      </c>
      <c r="L579" s="10">
        <v>128</v>
      </c>
      <c r="M579" s="10">
        <v>5499.36</v>
      </c>
      <c r="N579" s="10">
        <v>100.64000000000033</v>
      </c>
    </row>
    <row r="580" spans="1:14" x14ac:dyDescent="0.25">
      <c r="A580" s="9" t="s">
        <v>254</v>
      </c>
      <c r="B580" s="9" t="s">
        <v>72</v>
      </c>
      <c r="C580" s="9" t="s">
        <v>42</v>
      </c>
      <c r="D580" s="9" t="s">
        <v>43</v>
      </c>
      <c r="E580" s="10">
        <v>54056.4</v>
      </c>
      <c r="F580" s="10">
        <v>53029.148514851484</v>
      </c>
      <c r="G580" s="10">
        <v>1027.2514851485175</v>
      </c>
      <c r="H580" s="10">
        <v>53559.44</v>
      </c>
      <c r="I580" s="10">
        <v>496.95999999999913</v>
      </c>
      <c r="J580" s="10">
        <v>5578</v>
      </c>
      <c r="K580" s="10">
        <v>5472</v>
      </c>
      <c r="L580" s="10">
        <v>106</v>
      </c>
      <c r="M580" s="10">
        <v>5526.72</v>
      </c>
      <c r="N580" s="10">
        <v>51.279999999999745</v>
      </c>
    </row>
    <row r="581" spans="1:14" x14ac:dyDescent="0.25">
      <c r="A581" s="9" t="s">
        <v>254</v>
      </c>
      <c r="B581" s="9" t="s">
        <v>256</v>
      </c>
      <c r="C581" s="9" t="s">
        <v>42</v>
      </c>
      <c r="D581" s="9" t="s">
        <v>53</v>
      </c>
      <c r="E581" s="10">
        <v>48973.9</v>
      </c>
      <c r="F581" s="10">
        <v>46960.188118811879</v>
      </c>
      <c r="G581" s="10">
        <v>2013.7118811881228</v>
      </c>
      <c r="H581" s="10">
        <v>47429.79</v>
      </c>
      <c r="I581" s="10">
        <v>1544.1100000000006</v>
      </c>
      <c r="J581" s="10">
        <v>4280</v>
      </c>
      <c r="K581" s="10">
        <v>4104</v>
      </c>
      <c r="L581" s="10">
        <v>176</v>
      </c>
      <c r="M581" s="10">
        <v>4145.04</v>
      </c>
      <c r="N581" s="10">
        <v>134.96000000000004</v>
      </c>
    </row>
    <row r="582" spans="1:14" x14ac:dyDescent="0.25">
      <c r="A582" s="9" t="s">
        <v>257</v>
      </c>
      <c r="B582" s="9" t="s">
        <v>25</v>
      </c>
      <c r="C582" s="9" t="s">
        <v>26</v>
      </c>
      <c r="D582" s="9" t="s">
        <v>27</v>
      </c>
      <c r="E582" s="10">
        <v>-6011.4</v>
      </c>
      <c r="F582" s="10">
        <v>0</v>
      </c>
      <c r="G582" s="10">
        <v>-6011.4</v>
      </c>
      <c r="H582" s="10">
        <v>0</v>
      </c>
      <c r="I582" s="10">
        <v>-6011.4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</row>
    <row r="583" spans="1:14" x14ac:dyDescent="0.25">
      <c r="A583" s="9" t="s">
        <v>257</v>
      </c>
      <c r="B583" s="9" t="s">
        <v>258</v>
      </c>
      <c r="C583" s="9" t="s">
        <v>33</v>
      </c>
      <c r="D583" s="9" t="s">
        <v>27</v>
      </c>
      <c r="E583" s="10">
        <v>260.97000000000003</v>
      </c>
      <c r="F583" s="10">
        <v>0</v>
      </c>
      <c r="G583" s="10">
        <v>260.97000000000003</v>
      </c>
      <c r="H583" s="10">
        <v>263.12</v>
      </c>
      <c r="I583" s="10">
        <v>-2.1499999999999773</v>
      </c>
      <c r="J583" s="10">
        <v>34.515000000000001</v>
      </c>
      <c r="K583" s="10">
        <v>0</v>
      </c>
      <c r="L583" s="10">
        <v>34.515000000000001</v>
      </c>
      <c r="M583" s="10">
        <v>34.807000000000002</v>
      </c>
      <c r="N583" s="10">
        <v>-0.29200000000000159</v>
      </c>
    </row>
    <row r="584" spans="1:14" x14ac:dyDescent="0.25">
      <c r="A584" s="9" t="s">
        <v>257</v>
      </c>
      <c r="B584" s="9" t="s">
        <v>259</v>
      </c>
      <c r="C584" s="9" t="s">
        <v>33</v>
      </c>
      <c r="D584" s="9" t="s">
        <v>27</v>
      </c>
      <c r="E584" s="10">
        <v>535.48</v>
      </c>
      <c r="F584" s="10">
        <v>0</v>
      </c>
      <c r="G584" s="10">
        <v>535.48</v>
      </c>
      <c r="H584" s="10">
        <v>539.99</v>
      </c>
      <c r="I584" s="10">
        <v>-4.5099999999999909</v>
      </c>
      <c r="J584" s="10">
        <v>34.515000000000001</v>
      </c>
      <c r="K584" s="10">
        <v>0</v>
      </c>
      <c r="L584" s="10">
        <v>34.515000000000001</v>
      </c>
      <c r="M584" s="10">
        <v>34.807000000000002</v>
      </c>
      <c r="N584" s="10">
        <v>-0.29200000000000159</v>
      </c>
    </row>
    <row r="585" spans="1:14" x14ac:dyDescent="0.25">
      <c r="A585" s="9" t="s">
        <v>257</v>
      </c>
      <c r="B585" s="9" t="s">
        <v>260</v>
      </c>
      <c r="C585" s="9" t="s">
        <v>33</v>
      </c>
      <c r="D585" s="9" t="s">
        <v>27</v>
      </c>
      <c r="E585" s="10">
        <v>21109.55</v>
      </c>
      <c r="F585" s="10">
        <v>0</v>
      </c>
      <c r="G585" s="10">
        <v>21109.55</v>
      </c>
      <c r="H585" s="10">
        <v>21283.54</v>
      </c>
      <c r="I585" s="10">
        <v>-173.9900000000016</v>
      </c>
      <c r="J585" s="10">
        <v>345.15</v>
      </c>
      <c r="K585" s="10">
        <v>0</v>
      </c>
      <c r="L585" s="10">
        <v>345.15</v>
      </c>
      <c r="M585" s="10">
        <v>347.99400000000003</v>
      </c>
      <c r="N585" s="10">
        <v>-2.8440000000000509</v>
      </c>
    </row>
    <row r="586" spans="1:14" x14ac:dyDescent="0.25">
      <c r="A586" s="9" t="s">
        <v>257</v>
      </c>
      <c r="B586" s="9" t="s">
        <v>101</v>
      </c>
      <c r="C586" s="9" t="s">
        <v>39</v>
      </c>
      <c r="D586" s="9" t="s">
        <v>43</v>
      </c>
      <c r="E586" s="10">
        <v>-122622.34</v>
      </c>
      <c r="F586" s="10">
        <v>0</v>
      </c>
      <c r="G586" s="10">
        <v>-122622.34</v>
      </c>
      <c r="H586" s="10">
        <v>-122622.02</v>
      </c>
      <c r="I586" s="10">
        <v>-0.319999999992433</v>
      </c>
      <c r="J586" s="10">
        <v>-161820</v>
      </c>
      <c r="K586" s="10">
        <v>0</v>
      </c>
      <c r="L586" s="10">
        <v>-161820</v>
      </c>
      <c r="M586" s="10">
        <v>-161820</v>
      </c>
      <c r="N586" s="10">
        <v>0</v>
      </c>
    </row>
    <row r="587" spans="1:14" x14ac:dyDescent="0.25">
      <c r="A587" s="9" t="s">
        <v>257</v>
      </c>
      <c r="B587" s="9" t="s">
        <v>261</v>
      </c>
      <c r="C587" s="9" t="s">
        <v>42</v>
      </c>
      <c r="D587" s="9" t="s">
        <v>43</v>
      </c>
      <c r="E587" s="10">
        <v>94069.54</v>
      </c>
      <c r="F587" s="10">
        <v>0</v>
      </c>
      <c r="G587" s="10">
        <v>94069.54</v>
      </c>
      <c r="H587" s="10">
        <v>0</v>
      </c>
      <c r="I587" s="10">
        <v>94069.54</v>
      </c>
      <c r="J587" s="10">
        <v>162270</v>
      </c>
      <c r="K587" s="10">
        <v>0</v>
      </c>
      <c r="L587" s="10">
        <v>162270</v>
      </c>
      <c r="M587" s="10">
        <v>0</v>
      </c>
      <c r="N587" s="10">
        <v>162270</v>
      </c>
    </row>
    <row r="588" spans="1:14" x14ac:dyDescent="0.25">
      <c r="A588" s="9" t="s">
        <v>257</v>
      </c>
      <c r="B588" s="9" t="s">
        <v>262</v>
      </c>
      <c r="C588" s="9" t="s">
        <v>42</v>
      </c>
      <c r="D588" s="9" t="s">
        <v>43</v>
      </c>
      <c r="E588" s="10">
        <v>12658.2</v>
      </c>
      <c r="F588" s="10">
        <v>12658.343195266272</v>
      </c>
      <c r="G588" s="10">
        <v>-0.14319526627150481</v>
      </c>
      <c r="H588" s="10">
        <v>12835.56</v>
      </c>
      <c r="I588" s="10">
        <v>-177.35999999999876</v>
      </c>
      <c r="J588" s="10">
        <v>26700</v>
      </c>
      <c r="K588" s="10">
        <v>26700.299802761339</v>
      </c>
      <c r="L588" s="10">
        <v>-0.29980276133937878</v>
      </c>
      <c r="M588" s="10">
        <v>27074.103999999999</v>
      </c>
      <c r="N588" s="10">
        <v>-374.10399999999936</v>
      </c>
    </row>
    <row r="589" spans="1:14" x14ac:dyDescent="0.25">
      <c r="A589" s="9" t="s">
        <v>257</v>
      </c>
      <c r="B589" s="9" t="s">
        <v>263</v>
      </c>
      <c r="C589" s="9" t="s">
        <v>42</v>
      </c>
      <c r="D589" s="9" t="s">
        <v>43</v>
      </c>
      <c r="E589" s="10">
        <v>0</v>
      </c>
      <c r="F589" s="10">
        <v>86403.793103448275</v>
      </c>
      <c r="G589" s="10">
        <v>-86403.793103448275</v>
      </c>
      <c r="H589" s="10">
        <v>87699.85</v>
      </c>
      <c r="I589" s="10">
        <v>-87699.85</v>
      </c>
      <c r="J589" s="10">
        <v>0</v>
      </c>
      <c r="K589" s="10">
        <v>161819.99999999997</v>
      </c>
      <c r="L589" s="10">
        <v>-161819.99999999997</v>
      </c>
      <c r="M589" s="10">
        <v>164247.29999999999</v>
      </c>
      <c r="N589" s="10">
        <v>-164247.29999999999</v>
      </c>
    </row>
    <row r="590" spans="1:14" x14ac:dyDescent="0.25">
      <c r="A590" s="9" t="s">
        <v>264</v>
      </c>
      <c r="B590" s="9" t="s">
        <v>25</v>
      </c>
      <c r="C590" s="9" t="s">
        <v>26</v>
      </c>
      <c r="D590" s="9" t="s">
        <v>27</v>
      </c>
      <c r="E590" s="10">
        <v>-5602.62</v>
      </c>
      <c r="F590" s="10">
        <v>0</v>
      </c>
      <c r="G590" s="10">
        <v>-5602.62</v>
      </c>
      <c r="H590" s="10">
        <v>0</v>
      </c>
      <c r="I590" s="10">
        <v>-5602.62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</row>
    <row r="591" spans="1:14" x14ac:dyDescent="0.25">
      <c r="A591" s="9" t="s">
        <v>264</v>
      </c>
      <c r="B591" s="9" t="s">
        <v>258</v>
      </c>
      <c r="C591" s="9" t="s">
        <v>33</v>
      </c>
      <c r="D591" s="9" t="s">
        <v>27</v>
      </c>
      <c r="E591" s="10">
        <v>285.35000000000002</v>
      </c>
      <c r="F591" s="10">
        <v>0</v>
      </c>
      <c r="G591" s="10">
        <v>285.35000000000002</v>
      </c>
      <c r="H591" s="10">
        <v>303.29000000000002</v>
      </c>
      <c r="I591" s="10">
        <v>-17.939999999999998</v>
      </c>
      <c r="J591" s="10">
        <v>37.74</v>
      </c>
      <c r="K591" s="10">
        <v>0</v>
      </c>
      <c r="L591" s="10">
        <v>37.74</v>
      </c>
      <c r="M591" s="10">
        <v>40.122</v>
      </c>
      <c r="N591" s="10">
        <v>-2.3819999999999979</v>
      </c>
    </row>
    <row r="592" spans="1:14" x14ac:dyDescent="0.25">
      <c r="A592" s="9" t="s">
        <v>264</v>
      </c>
      <c r="B592" s="9" t="s">
        <v>259</v>
      </c>
      <c r="C592" s="9" t="s">
        <v>33</v>
      </c>
      <c r="D592" s="9" t="s">
        <v>27</v>
      </c>
      <c r="E592" s="10">
        <v>585.52</v>
      </c>
      <c r="F592" s="10">
        <v>0</v>
      </c>
      <c r="G592" s="10">
        <v>585.52</v>
      </c>
      <c r="H592" s="10">
        <v>622.42999999999995</v>
      </c>
      <c r="I592" s="10">
        <v>-36.909999999999968</v>
      </c>
      <c r="J592" s="10">
        <v>37.74</v>
      </c>
      <c r="K592" s="10">
        <v>0</v>
      </c>
      <c r="L592" s="10">
        <v>37.74</v>
      </c>
      <c r="M592" s="10">
        <v>40.122</v>
      </c>
      <c r="N592" s="10">
        <v>-2.3819999999999979</v>
      </c>
    </row>
    <row r="593" spans="1:14" x14ac:dyDescent="0.25">
      <c r="A593" s="9" t="s">
        <v>264</v>
      </c>
      <c r="B593" s="9" t="s">
        <v>260</v>
      </c>
      <c r="C593" s="9" t="s">
        <v>33</v>
      </c>
      <c r="D593" s="9" t="s">
        <v>27</v>
      </c>
      <c r="E593" s="10">
        <v>23081.97</v>
      </c>
      <c r="F593" s="10">
        <v>0</v>
      </c>
      <c r="G593" s="10">
        <v>23081.97</v>
      </c>
      <c r="H593" s="10">
        <v>24532.89</v>
      </c>
      <c r="I593" s="10">
        <v>-1450.9199999999983</v>
      </c>
      <c r="J593" s="10">
        <v>377.4</v>
      </c>
      <c r="K593" s="10">
        <v>0</v>
      </c>
      <c r="L593" s="10">
        <v>377.4</v>
      </c>
      <c r="M593" s="10">
        <v>401.12200000000001</v>
      </c>
      <c r="N593" s="10">
        <v>-23.722000000000037</v>
      </c>
    </row>
    <row r="594" spans="1:14" x14ac:dyDescent="0.25">
      <c r="A594" s="9" t="s">
        <v>264</v>
      </c>
      <c r="B594" s="9" t="s">
        <v>101</v>
      </c>
      <c r="C594" s="9" t="s">
        <v>39</v>
      </c>
      <c r="D594" s="9" t="s">
        <v>43</v>
      </c>
      <c r="E594" s="10">
        <v>-141343.04999999999</v>
      </c>
      <c r="F594" s="10">
        <v>0</v>
      </c>
      <c r="G594" s="10">
        <v>-141343.04999999999</v>
      </c>
      <c r="H594" s="10">
        <v>-141342.68</v>
      </c>
      <c r="I594" s="10">
        <v>-0.36999999999534339</v>
      </c>
      <c r="J594" s="10">
        <v>-186525</v>
      </c>
      <c r="K594" s="10">
        <v>0</v>
      </c>
      <c r="L594" s="10">
        <v>-186525</v>
      </c>
      <c r="M594" s="10">
        <v>-186525</v>
      </c>
      <c r="N594" s="10">
        <v>0</v>
      </c>
    </row>
    <row r="595" spans="1:14" x14ac:dyDescent="0.25">
      <c r="A595" s="9" t="s">
        <v>264</v>
      </c>
      <c r="B595" s="9" t="s">
        <v>261</v>
      </c>
      <c r="C595" s="9" t="s">
        <v>42</v>
      </c>
      <c r="D595" s="9" t="s">
        <v>43</v>
      </c>
      <c r="E595" s="10">
        <v>108399.39</v>
      </c>
      <c r="F595" s="10">
        <v>0</v>
      </c>
      <c r="G595" s="10">
        <v>108399.39</v>
      </c>
      <c r="H595" s="10">
        <v>0</v>
      </c>
      <c r="I595" s="10">
        <v>108399.39</v>
      </c>
      <c r="J595" s="10">
        <v>186989</v>
      </c>
      <c r="K595" s="10">
        <v>0</v>
      </c>
      <c r="L595" s="10">
        <v>186989</v>
      </c>
      <c r="M595" s="10">
        <v>0</v>
      </c>
      <c r="N595" s="10">
        <v>186989</v>
      </c>
    </row>
    <row r="596" spans="1:14" x14ac:dyDescent="0.25">
      <c r="A596" s="9" t="s">
        <v>264</v>
      </c>
      <c r="B596" s="9" t="s">
        <v>262</v>
      </c>
      <c r="C596" s="9" t="s">
        <v>42</v>
      </c>
      <c r="D596" s="9" t="s">
        <v>43</v>
      </c>
      <c r="E596" s="10">
        <v>14593.44</v>
      </c>
      <c r="F596" s="10">
        <v>14590.887573964495</v>
      </c>
      <c r="G596" s="10">
        <v>2.5524260355050501</v>
      </c>
      <c r="H596" s="10">
        <v>14795.16</v>
      </c>
      <c r="I596" s="10">
        <v>-201.71999999999935</v>
      </c>
      <c r="J596" s="10">
        <v>30782</v>
      </c>
      <c r="K596" s="10">
        <v>30776.625246548319</v>
      </c>
      <c r="L596" s="10">
        <v>5.3747534516805899</v>
      </c>
      <c r="M596" s="10">
        <v>31207.498</v>
      </c>
      <c r="N596" s="10">
        <v>-425.49799999999959</v>
      </c>
    </row>
    <row r="597" spans="1:14" x14ac:dyDescent="0.25">
      <c r="A597" s="9" t="s">
        <v>264</v>
      </c>
      <c r="B597" s="9" t="s">
        <v>263</v>
      </c>
      <c r="C597" s="9" t="s">
        <v>42</v>
      </c>
      <c r="D597" s="9" t="s">
        <v>43</v>
      </c>
      <c r="E597" s="10">
        <v>0</v>
      </c>
      <c r="F597" s="10">
        <v>99595.02463054187</v>
      </c>
      <c r="G597" s="10">
        <v>-99595.02463054187</v>
      </c>
      <c r="H597" s="10">
        <v>101088.95</v>
      </c>
      <c r="I597" s="10">
        <v>-101088.95</v>
      </c>
      <c r="J597" s="10">
        <v>0</v>
      </c>
      <c r="K597" s="10">
        <v>186525</v>
      </c>
      <c r="L597" s="10">
        <v>-186525</v>
      </c>
      <c r="M597" s="10">
        <v>189322.875</v>
      </c>
      <c r="N597" s="10">
        <v>-189322.875</v>
      </c>
    </row>
    <row r="598" spans="1:14" x14ac:dyDescent="0.25">
      <c r="A598" s="9" t="s">
        <v>265</v>
      </c>
      <c r="B598" s="9" t="s">
        <v>25</v>
      </c>
      <c r="C598" s="9" t="s">
        <v>26</v>
      </c>
      <c r="D598" s="9" t="s">
        <v>27</v>
      </c>
      <c r="E598" s="10">
        <v>856.71</v>
      </c>
      <c r="F598" s="10">
        <v>0</v>
      </c>
      <c r="G598" s="10">
        <v>856.71</v>
      </c>
      <c r="H598" s="10">
        <v>0</v>
      </c>
      <c r="I598" s="10">
        <v>856.71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</row>
    <row r="599" spans="1:14" x14ac:dyDescent="0.25">
      <c r="A599" s="9" t="s">
        <v>265</v>
      </c>
      <c r="B599" s="9" t="s">
        <v>258</v>
      </c>
      <c r="C599" s="9" t="s">
        <v>33</v>
      </c>
      <c r="D599" s="9" t="s">
        <v>27</v>
      </c>
      <c r="E599" s="10">
        <v>154.24</v>
      </c>
      <c r="F599" s="10">
        <v>0</v>
      </c>
      <c r="G599" s="10">
        <v>154.24</v>
      </c>
      <c r="H599" s="10">
        <v>162.72999999999999</v>
      </c>
      <c r="I599" s="10">
        <v>-8.4899999999999807</v>
      </c>
      <c r="J599" s="10">
        <v>20.399999999999999</v>
      </c>
      <c r="K599" s="10">
        <v>0</v>
      </c>
      <c r="L599" s="10">
        <v>20.399999999999999</v>
      </c>
      <c r="M599" s="10">
        <v>21.527000000000001</v>
      </c>
      <c r="N599" s="10">
        <v>-1.1270000000000024</v>
      </c>
    </row>
    <row r="600" spans="1:14" x14ac:dyDescent="0.25">
      <c r="A600" s="9" t="s">
        <v>265</v>
      </c>
      <c r="B600" s="9" t="s">
        <v>259</v>
      </c>
      <c r="C600" s="9" t="s">
        <v>33</v>
      </c>
      <c r="D600" s="9" t="s">
        <v>27</v>
      </c>
      <c r="E600" s="10">
        <v>316.5</v>
      </c>
      <c r="F600" s="10">
        <v>0</v>
      </c>
      <c r="G600" s="10">
        <v>316.5</v>
      </c>
      <c r="H600" s="10">
        <v>333.97</v>
      </c>
      <c r="I600" s="10">
        <v>-17.470000000000027</v>
      </c>
      <c r="J600" s="10">
        <v>20.399999999999999</v>
      </c>
      <c r="K600" s="10">
        <v>0</v>
      </c>
      <c r="L600" s="10">
        <v>20.399999999999999</v>
      </c>
      <c r="M600" s="10">
        <v>21.527000000000001</v>
      </c>
      <c r="N600" s="10">
        <v>-1.1270000000000024</v>
      </c>
    </row>
    <row r="601" spans="1:14" x14ac:dyDescent="0.25">
      <c r="A601" s="9" t="s">
        <v>265</v>
      </c>
      <c r="B601" s="9" t="s">
        <v>260</v>
      </c>
      <c r="C601" s="9" t="s">
        <v>33</v>
      </c>
      <c r="D601" s="9" t="s">
        <v>27</v>
      </c>
      <c r="E601" s="10">
        <v>12476.74</v>
      </c>
      <c r="F601" s="10">
        <v>0</v>
      </c>
      <c r="G601" s="10">
        <v>12476.74</v>
      </c>
      <c r="H601" s="10">
        <v>13163.12</v>
      </c>
      <c r="I601" s="10">
        <v>-686.38000000000102</v>
      </c>
      <c r="J601" s="10">
        <v>204</v>
      </c>
      <c r="K601" s="10">
        <v>0</v>
      </c>
      <c r="L601" s="10">
        <v>204</v>
      </c>
      <c r="M601" s="10">
        <v>215.22200000000001</v>
      </c>
      <c r="N601" s="10">
        <v>-11.222000000000008</v>
      </c>
    </row>
    <row r="602" spans="1:14" x14ac:dyDescent="0.25">
      <c r="A602" s="9" t="s">
        <v>265</v>
      </c>
      <c r="B602" s="9" t="s">
        <v>48</v>
      </c>
      <c r="C602" s="9" t="s">
        <v>39</v>
      </c>
      <c r="D602" s="9" t="s">
        <v>43</v>
      </c>
      <c r="E602" s="10">
        <v>-90128.05</v>
      </c>
      <c r="F602" s="10">
        <v>0</v>
      </c>
      <c r="G602" s="10">
        <v>-90128.05</v>
      </c>
      <c r="H602" s="10">
        <v>-90128.45</v>
      </c>
      <c r="I602" s="10">
        <v>0.39999999999417923</v>
      </c>
      <c r="J602" s="10">
        <v>-100080</v>
      </c>
      <c r="K602" s="10">
        <v>0</v>
      </c>
      <c r="L602" s="10">
        <v>-100080</v>
      </c>
      <c r="M602" s="10">
        <v>-100080</v>
      </c>
      <c r="N602" s="10">
        <v>0</v>
      </c>
    </row>
    <row r="603" spans="1:14" x14ac:dyDescent="0.25">
      <c r="A603" s="9" t="s">
        <v>265</v>
      </c>
      <c r="B603" s="9" t="s">
        <v>266</v>
      </c>
      <c r="C603" s="9" t="s">
        <v>42</v>
      </c>
      <c r="D603" s="9" t="s">
        <v>43</v>
      </c>
      <c r="E603" s="10">
        <v>7465.89</v>
      </c>
      <c r="F603" s="10">
        <v>7464.625246548323</v>
      </c>
      <c r="G603" s="10">
        <v>1.2647534516772794</v>
      </c>
      <c r="H603" s="10">
        <v>7569.13</v>
      </c>
      <c r="I603" s="10">
        <v>-103.23999999999978</v>
      </c>
      <c r="J603" s="10">
        <v>16516</v>
      </c>
      <c r="K603" s="10">
        <v>16513.200197238657</v>
      </c>
      <c r="L603" s="10">
        <v>2.7998027613430168</v>
      </c>
      <c r="M603" s="10">
        <v>16744.384999999998</v>
      </c>
      <c r="N603" s="10">
        <v>-228.3849999999984</v>
      </c>
    </row>
    <row r="604" spans="1:14" x14ac:dyDescent="0.25">
      <c r="A604" s="9" t="s">
        <v>265</v>
      </c>
      <c r="B604" s="9" t="s">
        <v>267</v>
      </c>
      <c r="C604" s="9" t="s">
        <v>42</v>
      </c>
      <c r="D604" s="9" t="s">
        <v>43</v>
      </c>
      <c r="E604" s="10">
        <v>68857.97</v>
      </c>
      <c r="F604" s="10">
        <v>67881.261083743841</v>
      </c>
      <c r="G604" s="10">
        <v>976.70891625616059</v>
      </c>
      <c r="H604" s="10">
        <v>68899.48</v>
      </c>
      <c r="I604" s="10">
        <v>-41.509999999994761</v>
      </c>
      <c r="J604" s="10">
        <v>101520</v>
      </c>
      <c r="K604" s="10">
        <v>100080</v>
      </c>
      <c r="L604" s="10">
        <v>1440</v>
      </c>
      <c r="M604" s="10">
        <v>101581.2</v>
      </c>
      <c r="N604" s="10">
        <v>-61.19999999999709</v>
      </c>
    </row>
    <row r="605" spans="1:14" x14ac:dyDescent="0.25">
      <c r="A605" s="9" t="s">
        <v>268</v>
      </c>
      <c r="B605" s="9" t="s">
        <v>25</v>
      </c>
      <c r="C605" s="9" t="s">
        <v>26</v>
      </c>
      <c r="D605" s="9" t="s">
        <v>27</v>
      </c>
      <c r="E605" s="10">
        <v>-200.42</v>
      </c>
      <c r="F605" s="10">
        <v>0</v>
      </c>
      <c r="G605" s="10">
        <v>-200.42</v>
      </c>
      <c r="H605" s="10">
        <v>0</v>
      </c>
      <c r="I605" s="10">
        <v>-200.42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</row>
    <row r="606" spans="1:14" x14ac:dyDescent="0.25">
      <c r="A606" s="9" t="s">
        <v>268</v>
      </c>
      <c r="B606" s="9" t="s">
        <v>258</v>
      </c>
      <c r="C606" s="9" t="s">
        <v>33</v>
      </c>
      <c r="D606" s="9" t="s">
        <v>27</v>
      </c>
      <c r="E606" s="10">
        <v>38.56</v>
      </c>
      <c r="F606" s="10">
        <v>0</v>
      </c>
      <c r="G606" s="10">
        <v>38.56</v>
      </c>
      <c r="H606" s="10">
        <v>38.93</v>
      </c>
      <c r="I606" s="10">
        <v>-0.36999999999999744</v>
      </c>
      <c r="J606" s="10">
        <v>5.0999999999999996</v>
      </c>
      <c r="K606" s="10">
        <v>0</v>
      </c>
      <c r="L606" s="10">
        <v>5.0999999999999996</v>
      </c>
      <c r="M606" s="10">
        <v>5.149</v>
      </c>
      <c r="N606" s="10">
        <v>-4.9000000000000377E-2</v>
      </c>
    </row>
    <row r="607" spans="1:14" x14ac:dyDescent="0.25">
      <c r="A607" s="9" t="s">
        <v>268</v>
      </c>
      <c r="B607" s="9" t="s">
        <v>259</v>
      </c>
      <c r="C607" s="9" t="s">
        <v>33</v>
      </c>
      <c r="D607" s="9" t="s">
        <v>27</v>
      </c>
      <c r="E607" s="10">
        <v>79.12</v>
      </c>
      <c r="F607" s="10">
        <v>0</v>
      </c>
      <c r="G607" s="10">
        <v>79.12</v>
      </c>
      <c r="H607" s="10">
        <v>79.89</v>
      </c>
      <c r="I607" s="10">
        <v>-0.76999999999999602</v>
      </c>
      <c r="J607" s="10">
        <v>5.0999999999999996</v>
      </c>
      <c r="K607" s="10">
        <v>0</v>
      </c>
      <c r="L607" s="10">
        <v>5.0999999999999996</v>
      </c>
      <c r="M607" s="10">
        <v>5.149</v>
      </c>
      <c r="N607" s="10">
        <v>-4.9000000000000377E-2</v>
      </c>
    </row>
    <row r="608" spans="1:14" x14ac:dyDescent="0.25">
      <c r="A608" s="9" t="s">
        <v>268</v>
      </c>
      <c r="B608" s="9" t="s">
        <v>260</v>
      </c>
      <c r="C608" s="9" t="s">
        <v>33</v>
      </c>
      <c r="D608" s="9" t="s">
        <v>27</v>
      </c>
      <c r="E608" s="10">
        <v>3119.19</v>
      </c>
      <c r="F608" s="10">
        <v>0</v>
      </c>
      <c r="G608" s="10">
        <v>3119.19</v>
      </c>
      <c r="H608" s="10">
        <v>3148.73</v>
      </c>
      <c r="I608" s="10">
        <v>-29.539999999999964</v>
      </c>
      <c r="J608" s="10">
        <v>51</v>
      </c>
      <c r="K608" s="10">
        <v>0</v>
      </c>
      <c r="L608" s="10">
        <v>51</v>
      </c>
      <c r="M608" s="10">
        <v>51.482999999999997</v>
      </c>
      <c r="N608" s="10">
        <v>-0.48299999999999699</v>
      </c>
    </row>
    <row r="609" spans="1:14" x14ac:dyDescent="0.25">
      <c r="A609" s="9" t="s">
        <v>268</v>
      </c>
      <c r="B609" s="9" t="s">
        <v>117</v>
      </c>
      <c r="C609" s="9" t="s">
        <v>39</v>
      </c>
      <c r="D609" s="9" t="s">
        <v>43</v>
      </c>
      <c r="E609" s="10">
        <v>-20813.91</v>
      </c>
      <c r="F609" s="10">
        <v>0</v>
      </c>
      <c r="G609" s="10">
        <v>-20813.91</v>
      </c>
      <c r="H609" s="10">
        <v>-20813.96</v>
      </c>
      <c r="I609" s="10">
        <v>4.9999999999272404E-2</v>
      </c>
      <c r="J609" s="10">
        <v>-23940</v>
      </c>
      <c r="K609" s="10">
        <v>0</v>
      </c>
      <c r="L609" s="10">
        <v>-23940</v>
      </c>
      <c r="M609" s="10">
        <v>-23940</v>
      </c>
      <c r="N609" s="10">
        <v>0</v>
      </c>
    </row>
    <row r="610" spans="1:14" x14ac:dyDescent="0.25">
      <c r="A610" s="9" t="s">
        <v>268</v>
      </c>
      <c r="B610" s="9" t="s">
        <v>269</v>
      </c>
      <c r="C610" s="9" t="s">
        <v>42</v>
      </c>
      <c r="D610" s="9" t="s">
        <v>43</v>
      </c>
      <c r="E610" s="10">
        <v>2003.32</v>
      </c>
      <c r="F610" s="10">
        <v>2003.3727810650887</v>
      </c>
      <c r="G610" s="10">
        <v>-5.2781065088765899E-2</v>
      </c>
      <c r="H610" s="10">
        <v>2031.42</v>
      </c>
      <c r="I610" s="10">
        <v>-28.100000000000136</v>
      </c>
      <c r="J610" s="10">
        <v>3950</v>
      </c>
      <c r="K610" s="10">
        <v>3950.0996055226819</v>
      </c>
      <c r="L610" s="10">
        <v>-9.9605522681940784E-2</v>
      </c>
      <c r="M610" s="10">
        <v>4005.4009999999998</v>
      </c>
      <c r="N610" s="10">
        <v>-55.40099999999984</v>
      </c>
    </row>
    <row r="611" spans="1:14" x14ac:dyDescent="0.25">
      <c r="A611" s="9" t="s">
        <v>268</v>
      </c>
      <c r="B611" s="9" t="s">
        <v>270</v>
      </c>
      <c r="C611" s="9" t="s">
        <v>42</v>
      </c>
      <c r="D611" s="9" t="s">
        <v>43</v>
      </c>
      <c r="E611" s="10">
        <v>15774.14</v>
      </c>
      <c r="F611" s="10">
        <v>15285.694581280788</v>
      </c>
      <c r="G611" s="10">
        <v>488.44541871921137</v>
      </c>
      <c r="H611" s="10">
        <v>15514.98</v>
      </c>
      <c r="I611" s="10">
        <v>259.15999999999985</v>
      </c>
      <c r="J611" s="10">
        <v>24705</v>
      </c>
      <c r="K611" s="10">
        <v>23940</v>
      </c>
      <c r="L611" s="10">
        <v>765</v>
      </c>
      <c r="M611" s="10">
        <v>24299.1</v>
      </c>
      <c r="N611" s="10">
        <v>405.90000000000146</v>
      </c>
    </row>
    <row r="612" spans="1:14" x14ac:dyDescent="0.25">
      <c r="A612" s="9" t="s">
        <v>271</v>
      </c>
      <c r="B612" s="9" t="s">
        <v>25</v>
      </c>
      <c r="C612" s="9" t="s">
        <v>26</v>
      </c>
      <c r="D612" s="9" t="s">
        <v>27</v>
      </c>
      <c r="E612" s="10">
        <v>931.61</v>
      </c>
      <c r="F612" s="10">
        <v>0</v>
      </c>
      <c r="G612" s="10">
        <v>931.61</v>
      </c>
      <c r="H612" s="10">
        <v>0</v>
      </c>
      <c r="I612" s="10">
        <v>931.61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</row>
    <row r="613" spans="1:14" x14ac:dyDescent="0.25">
      <c r="A613" s="9" t="s">
        <v>271</v>
      </c>
      <c r="B613" s="9" t="s">
        <v>258</v>
      </c>
      <c r="C613" s="9" t="s">
        <v>33</v>
      </c>
      <c r="D613" s="9" t="s">
        <v>27</v>
      </c>
      <c r="E613" s="10">
        <v>100.26</v>
      </c>
      <c r="F613" s="10">
        <v>0</v>
      </c>
      <c r="G613" s="10">
        <v>100.26</v>
      </c>
      <c r="H613" s="10">
        <v>104.34</v>
      </c>
      <c r="I613" s="10">
        <v>-4.0799999999999983</v>
      </c>
      <c r="J613" s="10">
        <v>13.26</v>
      </c>
      <c r="K613" s="10">
        <v>0</v>
      </c>
      <c r="L613" s="10">
        <v>13.26</v>
      </c>
      <c r="M613" s="10">
        <v>13.803000000000001</v>
      </c>
      <c r="N613" s="10">
        <v>-0.54300000000000104</v>
      </c>
    </row>
    <row r="614" spans="1:14" x14ac:dyDescent="0.25">
      <c r="A614" s="9" t="s">
        <v>271</v>
      </c>
      <c r="B614" s="9" t="s">
        <v>259</v>
      </c>
      <c r="C614" s="9" t="s">
        <v>33</v>
      </c>
      <c r="D614" s="9" t="s">
        <v>27</v>
      </c>
      <c r="E614" s="10">
        <v>205.72</v>
      </c>
      <c r="F614" s="10">
        <v>0</v>
      </c>
      <c r="G614" s="10">
        <v>205.72</v>
      </c>
      <c r="H614" s="10">
        <v>214.14</v>
      </c>
      <c r="I614" s="10">
        <v>-8.4199999999999875</v>
      </c>
      <c r="J614" s="10">
        <v>13.26</v>
      </c>
      <c r="K614" s="10">
        <v>0</v>
      </c>
      <c r="L614" s="10">
        <v>13.26</v>
      </c>
      <c r="M614" s="10">
        <v>13.803000000000001</v>
      </c>
      <c r="N614" s="10">
        <v>-0.54300000000000104</v>
      </c>
    </row>
    <row r="615" spans="1:14" x14ac:dyDescent="0.25">
      <c r="A615" s="9" t="s">
        <v>271</v>
      </c>
      <c r="B615" s="9" t="s">
        <v>260</v>
      </c>
      <c r="C615" s="9" t="s">
        <v>33</v>
      </c>
      <c r="D615" s="9" t="s">
        <v>27</v>
      </c>
      <c r="E615" s="10">
        <v>8109.88</v>
      </c>
      <c r="F615" s="10">
        <v>0</v>
      </c>
      <c r="G615" s="10">
        <v>8109.88</v>
      </c>
      <c r="H615" s="10">
        <v>8440.02</v>
      </c>
      <c r="I615" s="10">
        <v>-330.14000000000033</v>
      </c>
      <c r="J615" s="10">
        <v>132.6</v>
      </c>
      <c r="K615" s="10">
        <v>0</v>
      </c>
      <c r="L615" s="10">
        <v>132.6</v>
      </c>
      <c r="M615" s="10">
        <v>137.99799999999999</v>
      </c>
      <c r="N615" s="10">
        <v>-5.3979999999999961</v>
      </c>
    </row>
    <row r="616" spans="1:14" x14ac:dyDescent="0.25">
      <c r="A616" s="9" t="s">
        <v>271</v>
      </c>
      <c r="B616" s="9" t="s">
        <v>272</v>
      </c>
      <c r="C616" s="9" t="s">
        <v>39</v>
      </c>
      <c r="D616" s="9" t="s">
        <v>43</v>
      </c>
      <c r="E616" s="10">
        <v>-48980.32</v>
      </c>
      <c r="F616" s="10">
        <v>0</v>
      </c>
      <c r="G616" s="10">
        <v>-48980.32</v>
      </c>
      <c r="H616" s="10">
        <v>-48980.51</v>
      </c>
      <c r="I616" s="10">
        <v>0.19000000000232831</v>
      </c>
      <c r="J616" s="10">
        <v>-64170</v>
      </c>
      <c r="K616" s="10">
        <v>0</v>
      </c>
      <c r="L616" s="10">
        <v>-64170</v>
      </c>
      <c r="M616" s="10">
        <v>-64170</v>
      </c>
      <c r="N616" s="10">
        <v>0</v>
      </c>
    </row>
    <row r="617" spans="1:14" x14ac:dyDescent="0.25">
      <c r="A617" s="9" t="s">
        <v>271</v>
      </c>
      <c r="B617" s="9" t="s">
        <v>269</v>
      </c>
      <c r="C617" s="9" t="s">
        <v>42</v>
      </c>
      <c r="D617" s="9" t="s">
        <v>43</v>
      </c>
      <c r="E617" s="10">
        <v>5369.92</v>
      </c>
      <c r="F617" s="10">
        <v>5369.9408284023666</v>
      </c>
      <c r="G617" s="10">
        <v>-2.0828402366532828E-2</v>
      </c>
      <c r="H617" s="10">
        <v>5445.12</v>
      </c>
      <c r="I617" s="10">
        <v>-75.199999999999818</v>
      </c>
      <c r="J617" s="10">
        <v>10588</v>
      </c>
      <c r="K617" s="10">
        <v>10588.050295857987</v>
      </c>
      <c r="L617" s="10">
        <v>-5.0295857987293857E-2</v>
      </c>
      <c r="M617" s="10">
        <v>10736.282999999999</v>
      </c>
      <c r="N617" s="10">
        <v>-148.28299999999945</v>
      </c>
    </row>
    <row r="618" spans="1:14" x14ac:dyDescent="0.25">
      <c r="A618" s="9" t="s">
        <v>271</v>
      </c>
      <c r="B618" s="9" t="s">
        <v>273</v>
      </c>
      <c r="C618" s="9" t="s">
        <v>42</v>
      </c>
      <c r="D618" s="9" t="s">
        <v>43</v>
      </c>
      <c r="E618" s="10">
        <v>34262.93</v>
      </c>
      <c r="F618" s="10">
        <v>34262.926108374391</v>
      </c>
      <c r="G618" s="10">
        <v>3.8916256089578383E-3</v>
      </c>
      <c r="H618" s="10">
        <v>34776.870000000003</v>
      </c>
      <c r="I618" s="10">
        <v>-513.94000000000233</v>
      </c>
      <c r="J618" s="10">
        <v>64170</v>
      </c>
      <c r="K618" s="10">
        <v>64170</v>
      </c>
      <c r="L618" s="10">
        <v>0</v>
      </c>
      <c r="M618" s="10">
        <v>65132.55</v>
      </c>
      <c r="N618" s="10">
        <v>-962.55000000000291</v>
      </c>
    </row>
    <row r="619" spans="1:14" x14ac:dyDescent="0.25">
      <c r="A619" s="9" t="s">
        <v>274</v>
      </c>
      <c r="B619" s="9" t="s">
        <v>25</v>
      </c>
      <c r="C619" s="9" t="s">
        <v>26</v>
      </c>
      <c r="D619" s="9" t="s">
        <v>27</v>
      </c>
      <c r="E619" s="10">
        <v>3429.09</v>
      </c>
      <c r="F619" s="10">
        <v>0</v>
      </c>
      <c r="G619" s="10">
        <v>3429.09</v>
      </c>
      <c r="H619" s="10">
        <v>0</v>
      </c>
      <c r="I619" s="10">
        <v>3429.09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</row>
    <row r="620" spans="1:14" x14ac:dyDescent="0.25">
      <c r="A620" s="9" t="s">
        <v>274</v>
      </c>
      <c r="B620" s="9" t="s">
        <v>28</v>
      </c>
      <c r="C620" s="9" t="s">
        <v>29</v>
      </c>
      <c r="D620" s="9" t="s">
        <v>27</v>
      </c>
      <c r="E620" s="10">
        <v>3.14</v>
      </c>
      <c r="F620" s="10">
        <v>0</v>
      </c>
      <c r="G620" s="10">
        <v>3.14</v>
      </c>
      <c r="H620" s="10">
        <v>3.14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</row>
    <row r="621" spans="1:14" x14ac:dyDescent="0.25">
      <c r="A621" s="9" t="s">
        <v>274</v>
      </c>
      <c r="B621" s="9" t="s">
        <v>30</v>
      </c>
      <c r="C621" s="9" t="s">
        <v>29</v>
      </c>
      <c r="D621" s="9" t="s">
        <v>27</v>
      </c>
      <c r="E621" s="10">
        <v>73.349999999999994</v>
      </c>
      <c r="F621" s="10">
        <v>0</v>
      </c>
      <c r="G621" s="10">
        <v>73.349999999999994</v>
      </c>
      <c r="H621" s="10">
        <v>73.290000000000006</v>
      </c>
      <c r="I621" s="10">
        <v>5.9999999999988063E-2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</row>
    <row r="622" spans="1:14" x14ac:dyDescent="0.25">
      <c r="A622" s="9" t="s">
        <v>274</v>
      </c>
      <c r="B622" s="9" t="s">
        <v>31</v>
      </c>
      <c r="C622" s="9" t="s">
        <v>29</v>
      </c>
      <c r="D622" s="9" t="s">
        <v>27</v>
      </c>
      <c r="E622" s="10">
        <v>492.51</v>
      </c>
      <c r="F622" s="10">
        <v>0</v>
      </c>
      <c r="G622" s="10">
        <v>492.51</v>
      </c>
      <c r="H622" s="10">
        <v>492.08</v>
      </c>
      <c r="I622" s="10">
        <v>0.43000000000000682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</row>
    <row r="623" spans="1:14" x14ac:dyDescent="0.25">
      <c r="A623" s="9" t="s">
        <v>274</v>
      </c>
      <c r="B623" s="9" t="s">
        <v>32</v>
      </c>
      <c r="C623" s="9" t="s">
        <v>33</v>
      </c>
      <c r="D623" s="9" t="s">
        <v>27</v>
      </c>
      <c r="E623" s="10">
        <v>645.41</v>
      </c>
      <c r="F623" s="10">
        <v>0</v>
      </c>
      <c r="G623" s="10">
        <v>645.41</v>
      </c>
      <c r="H623" s="10">
        <v>996.45</v>
      </c>
      <c r="I623" s="10">
        <v>-351.04000000000008</v>
      </c>
      <c r="J623" s="10">
        <v>1.83</v>
      </c>
      <c r="K623" s="10">
        <v>0</v>
      </c>
      <c r="L623" s="10">
        <v>1.83</v>
      </c>
      <c r="M623" s="10">
        <v>2.8250000000000002</v>
      </c>
      <c r="N623" s="10">
        <v>-0.99500000000000011</v>
      </c>
    </row>
    <row r="624" spans="1:14" x14ac:dyDescent="0.25">
      <c r="A624" s="9" t="s">
        <v>274</v>
      </c>
      <c r="B624" s="9" t="s">
        <v>34</v>
      </c>
      <c r="C624" s="9" t="s">
        <v>33</v>
      </c>
      <c r="D624" s="9" t="s">
        <v>27</v>
      </c>
      <c r="E624" s="10">
        <v>2218.64</v>
      </c>
      <c r="F624" s="10">
        <v>0</v>
      </c>
      <c r="G624" s="10">
        <v>2218.64</v>
      </c>
      <c r="H624" s="10">
        <v>3425.35</v>
      </c>
      <c r="I624" s="10">
        <v>-1206.71</v>
      </c>
      <c r="J624" s="10">
        <v>1.83</v>
      </c>
      <c r="K624" s="10">
        <v>0</v>
      </c>
      <c r="L624" s="10">
        <v>1.83</v>
      </c>
      <c r="M624" s="10">
        <v>2.8250000000000002</v>
      </c>
      <c r="N624" s="10">
        <v>-0.99500000000000011</v>
      </c>
    </row>
    <row r="625" spans="1:14" x14ac:dyDescent="0.25">
      <c r="A625" s="9" t="s">
        <v>274</v>
      </c>
      <c r="B625" s="9" t="s">
        <v>35</v>
      </c>
      <c r="C625" s="9" t="s">
        <v>33</v>
      </c>
      <c r="D625" s="9" t="s">
        <v>27</v>
      </c>
      <c r="E625" s="10">
        <v>2400.4299999999998</v>
      </c>
      <c r="F625" s="10">
        <v>0</v>
      </c>
      <c r="G625" s="10">
        <v>2400.4299999999998</v>
      </c>
      <c r="H625" s="10">
        <v>3705.87</v>
      </c>
      <c r="I625" s="10">
        <v>-1305.44</v>
      </c>
      <c r="J625" s="10">
        <v>38.43</v>
      </c>
      <c r="K625" s="10">
        <v>0</v>
      </c>
      <c r="L625" s="10">
        <v>38.43</v>
      </c>
      <c r="M625" s="10">
        <v>59.33</v>
      </c>
      <c r="N625" s="10">
        <v>-20.9</v>
      </c>
    </row>
    <row r="626" spans="1:14" x14ac:dyDescent="0.25">
      <c r="A626" s="9" t="s">
        <v>274</v>
      </c>
      <c r="B626" s="9" t="s">
        <v>36</v>
      </c>
      <c r="C626" s="9" t="s">
        <v>29</v>
      </c>
      <c r="D626" s="9" t="s">
        <v>27</v>
      </c>
      <c r="E626" s="10">
        <v>5517.94</v>
      </c>
      <c r="F626" s="10">
        <v>0</v>
      </c>
      <c r="G626" s="10">
        <v>5517.94</v>
      </c>
      <c r="H626" s="10">
        <v>5513.07</v>
      </c>
      <c r="I626" s="10">
        <v>4.8699999999998909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</row>
    <row r="627" spans="1:14" x14ac:dyDescent="0.25">
      <c r="A627" s="9" t="s">
        <v>274</v>
      </c>
      <c r="B627" s="9" t="s">
        <v>37</v>
      </c>
      <c r="C627" s="9" t="s">
        <v>29</v>
      </c>
      <c r="D627" s="9" t="s">
        <v>27</v>
      </c>
      <c r="E627" s="10">
        <v>12760.28</v>
      </c>
      <c r="F627" s="10">
        <v>0</v>
      </c>
      <c r="G627" s="10">
        <v>12760.28</v>
      </c>
      <c r="H627" s="10">
        <v>12749</v>
      </c>
      <c r="I627" s="10">
        <v>11.280000000000655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</row>
    <row r="628" spans="1:14" x14ac:dyDescent="0.25">
      <c r="A628" s="9" t="s">
        <v>274</v>
      </c>
      <c r="B628" s="9" t="s">
        <v>275</v>
      </c>
      <c r="C628" s="9" t="s">
        <v>39</v>
      </c>
      <c r="D628" s="9" t="s">
        <v>40</v>
      </c>
      <c r="E628" s="10">
        <v>-254468.73</v>
      </c>
      <c r="F628" s="10">
        <v>0</v>
      </c>
      <c r="G628" s="10">
        <v>-254468.73</v>
      </c>
      <c r="H628" s="10">
        <v>-254468.72</v>
      </c>
      <c r="I628" s="10">
        <v>-1.0000000009313226E-2</v>
      </c>
      <c r="J628" s="10">
        <v>-3249</v>
      </c>
      <c r="K628" s="10">
        <v>0</v>
      </c>
      <c r="L628" s="10">
        <v>-3249</v>
      </c>
      <c r="M628" s="10">
        <v>-3249</v>
      </c>
      <c r="N628" s="10">
        <v>0</v>
      </c>
    </row>
    <row r="629" spans="1:14" x14ac:dyDescent="0.25">
      <c r="A629" s="9" t="s">
        <v>274</v>
      </c>
      <c r="B629" s="9" t="s">
        <v>132</v>
      </c>
      <c r="C629" s="9" t="s">
        <v>42</v>
      </c>
      <c r="D629" s="9" t="s">
        <v>43</v>
      </c>
      <c r="E629" s="10">
        <v>311.5</v>
      </c>
      <c r="F629" s="10">
        <v>289.15841584158414</v>
      </c>
      <c r="G629" s="10">
        <v>22.341584158415856</v>
      </c>
      <c r="H629" s="10">
        <v>292.05</v>
      </c>
      <c r="I629" s="10">
        <v>19.449999999999989</v>
      </c>
      <c r="J629" s="10">
        <v>3500</v>
      </c>
      <c r="K629" s="10">
        <v>3249</v>
      </c>
      <c r="L629" s="10">
        <v>251</v>
      </c>
      <c r="M629" s="10">
        <v>3281.49</v>
      </c>
      <c r="N629" s="10">
        <v>218.51000000000022</v>
      </c>
    </row>
    <row r="630" spans="1:14" x14ac:dyDescent="0.25">
      <c r="A630" s="9" t="s">
        <v>274</v>
      </c>
      <c r="B630" s="9" t="s">
        <v>133</v>
      </c>
      <c r="C630" s="9" t="s">
        <v>42</v>
      </c>
      <c r="D630" s="9" t="s">
        <v>43</v>
      </c>
      <c r="E630" s="10">
        <v>1337.02</v>
      </c>
      <c r="F630" s="10">
        <v>1333.192118226601</v>
      </c>
      <c r="G630" s="10">
        <v>3.8278817733989854</v>
      </c>
      <c r="H630" s="10">
        <v>1353.19</v>
      </c>
      <c r="I630" s="10">
        <v>-16.170000000000073</v>
      </c>
      <c r="J630" s="10">
        <v>19550</v>
      </c>
      <c r="K630" s="10">
        <v>19494</v>
      </c>
      <c r="L630" s="10">
        <v>56</v>
      </c>
      <c r="M630" s="10">
        <v>19786.41</v>
      </c>
      <c r="N630" s="10">
        <v>-236.40999999999985</v>
      </c>
    </row>
    <row r="631" spans="1:14" x14ac:dyDescent="0.25">
      <c r="A631" s="9" t="s">
        <v>274</v>
      </c>
      <c r="B631" s="9" t="s">
        <v>94</v>
      </c>
      <c r="C631" s="9" t="s">
        <v>42</v>
      </c>
      <c r="D631" s="9" t="s">
        <v>43</v>
      </c>
      <c r="E631" s="10">
        <v>1936.28</v>
      </c>
      <c r="F631" s="10">
        <v>1910.4079601990049</v>
      </c>
      <c r="G631" s="10">
        <v>25.872039800995026</v>
      </c>
      <c r="H631" s="10">
        <v>1919.96</v>
      </c>
      <c r="I631" s="10">
        <v>16.319999999999936</v>
      </c>
      <c r="J631" s="10">
        <v>3293</v>
      </c>
      <c r="K631" s="10">
        <v>3249</v>
      </c>
      <c r="L631" s="10">
        <v>44</v>
      </c>
      <c r="M631" s="10">
        <v>3265.2449999999999</v>
      </c>
      <c r="N631" s="10">
        <v>27.755000000000109</v>
      </c>
    </row>
    <row r="632" spans="1:14" x14ac:dyDescent="0.25">
      <c r="A632" s="9" t="s">
        <v>274</v>
      </c>
      <c r="B632" s="9" t="s">
        <v>134</v>
      </c>
      <c r="C632" s="9" t="s">
        <v>42</v>
      </c>
      <c r="D632" s="9" t="s">
        <v>43</v>
      </c>
      <c r="E632" s="10">
        <v>2548.15</v>
      </c>
      <c r="F632" s="10">
        <v>2540.847290640394</v>
      </c>
      <c r="G632" s="10">
        <v>7.3027093596060695</v>
      </c>
      <c r="H632" s="10">
        <v>2578.96</v>
      </c>
      <c r="I632" s="10">
        <v>-30.809999999999945</v>
      </c>
      <c r="J632" s="10">
        <v>19550</v>
      </c>
      <c r="K632" s="10">
        <v>19494</v>
      </c>
      <c r="L632" s="10">
        <v>56</v>
      </c>
      <c r="M632" s="10">
        <v>19786.41</v>
      </c>
      <c r="N632" s="10">
        <v>-236.40999999999985</v>
      </c>
    </row>
    <row r="633" spans="1:14" x14ac:dyDescent="0.25">
      <c r="A633" s="9" t="s">
        <v>274</v>
      </c>
      <c r="B633" s="9" t="s">
        <v>135</v>
      </c>
      <c r="C633" s="9" t="s">
        <v>42</v>
      </c>
      <c r="D633" s="9" t="s">
        <v>43</v>
      </c>
      <c r="E633" s="10">
        <v>3355.76</v>
      </c>
      <c r="F633" s="10">
        <v>3346.1477832512314</v>
      </c>
      <c r="G633" s="10">
        <v>9.6122167487687875</v>
      </c>
      <c r="H633" s="10">
        <v>3396.34</v>
      </c>
      <c r="I633" s="10">
        <v>-40.579999999999927</v>
      </c>
      <c r="J633" s="10">
        <v>19550</v>
      </c>
      <c r="K633" s="10">
        <v>19494</v>
      </c>
      <c r="L633" s="10">
        <v>56</v>
      </c>
      <c r="M633" s="10">
        <v>19786.41</v>
      </c>
      <c r="N633" s="10">
        <v>-236.40999999999985</v>
      </c>
    </row>
    <row r="634" spans="1:14" x14ac:dyDescent="0.25">
      <c r="A634" s="9" t="s">
        <v>274</v>
      </c>
      <c r="B634" s="9" t="s">
        <v>84</v>
      </c>
      <c r="C634" s="9" t="s">
        <v>42</v>
      </c>
      <c r="D634" s="9" t="s">
        <v>43</v>
      </c>
      <c r="E634" s="10">
        <v>7964.07</v>
      </c>
      <c r="F634" s="10">
        <v>7921</v>
      </c>
      <c r="G634" s="10">
        <v>43.069999999999709</v>
      </c>
      <c r="H634" s="10">
        <v>8079.42</v>
      </c>
      <c r="I634" s="10">
        <v>-115.35000000000036</v>
      </c>
      <c r="J634" s="10">
        <v>19600</v>
      </c>
      <c r="K634" s="10">
        <v>19494</v>
      </c>
      <c r="L634" s="10">
        <v>106</v>
      </c>
      <c r="M634" s="10">
        <v>19883.88</v>
      </c>
      <c r="N634" s="10">
        <v>-283.88000000000102</v>
      </c>
    </row>
    <row r="635" spans="1:14" x14ac:dyDescent="0.25">
      <c r="A635" s="9" t="s">
        <v>274</v>
      </c>
      <c r="B635" s="9" t="s">
        <v>136</v>
      </c>
      <c r="C635" s="9" t="s">
        <v>42</v>
      </c>
      <c r="D635" s="9" t="s">
        <v>43</v>
      </c>
      <c r="E635" s="10">
        <v>10583.22</v>
      </c>
      <c r="F635" s="10">
        <v>10525.980295566502</v>
      </c>
      <c r="G635" s="10">
        <v>57.239704433497536</v>
      </c>
      <c r="H635" s="10">
        <v>10683.87</v>
      </c>
      <c r="I635" s="10">
        <v>-100.65000000000146</v>
      </c>
      <c r="J635" s="10">
        <v>19600</v>
      </c>
      <c r="K635" s="10">
        <v>19494</v>
      </c>
      <c r="L635" s="10">
        <v>106</v>
      </c>
      <c r="M635" s="10">
        <v>19786.41</v>
      </c>
      <c r="N635" s="10">
        <v>-186.40999999999985</v>
      </c>
    </row>
    <row r="636" spans="1:14" x14ac:dyDescent="0.25">
      <c r="A636" s="9" t="s">
        <v>274</v>
      </c>
      <c r="B636" s="9" t="s">
        <v>145</v>
      </c>
      <c r="C636" s="9" t="s">
        <v>42</v>
      </c>
      <c r="D636" s="9" t="s">
        <v>43</v>
      </c>
      <c r="E636" s="10">
        <v>13959.76</v>
      </c>
      <c r="F636" s="10">
        <v>13710.778325123152</v>
      </c>
      <c r="G636" s="10">
        <v>248.98167487684805</v>
      </c>
      <c r="H636" s="10">
        <v>13916.44</v>
      </c>
      <c r="I636" s="10">
        <v>43.319999999999709</v>
      </c>
      <c r="J636" s="10">
        <v>3308</v>
      </c>
      <c r="K636" s="10">
        <v>3249</v>
      </c>
      <c r="L636" s="10">
        <v>59</v>
      </c>
      <c r="M636" s="10">
        <v>3297.7350000000001</v>
      </c>
      <c r="N636" s="10">
        <v>10.264999999999873</v>
      </c>
    </row>
    <row r="637" spans="1:14" x14ac:dyDescent="0.25">
      <c r="A637" s="9" t="s">
        <v>274</v>
      </c>
      <c r="B637" s="9" t="s">
        <v>50</v>
      </c>
      <c r="C637" s="9" t="s">
        <v>42</v>
      </c>
      <c r="D637" s="9" t="s">
        <v>43</v>
      </c>
      <c r="E637" s="10">
        <v>26616.799999999999</v>
      </c>
      <c r="F637" s="10">
        <v>26472.855721393036</v>
      </c>
      <c r="G637" s="10">
        <v>143.94427860696305</v>
      </c>
      <c r="H637" s="10">
        <v>26605.22</v>
      </c>
      <c r="I637" s="10">
        <v>11.579999999998108</v>
      </c>
      <c r="J637" s="10">
        <v>19600</v>
      </c>
      <c r="K637" s="10">
        <v>19494</v>
      </c>
      <c r="L637" s="10">
        <v>106</v>
      </c>
      <c r="M637" s="10">
        <v>19591.47</v>
      </c>
      <c r="N637" s="10">
        <v>8.5299999999988358</v>
      </c>
    </row>
    <row r="638" spans="1:14" x14ac:dyDescent="0.25">
      <c r="A638" s="9" t="s">
        <v>274</v>
      </c>
      <c r="B638" s="9" t="s">
        <v>103</v>
      </c>
      <c r="C638" s="9" t="s">
        <v>42</v>
      </c>
      <c r="D638" s="9" t="s">
        <v>43</v>
      </c>
      <c r="E638" s="10">
        <v>93755.03</v>
      </c>
      <c r="F638" s="10">
        <v>93247.990099009898</v>
      </c>
      <c r="G638" s="10">
        <v>507.03990099010116</v>
      </c>
      <c r="H638" s="10">
        <v>94180.47</v>
      </c>
      <c r="I638" s="10">
        <v>-425.44000000000233</v>
      </c>
      <c r="J638" s="10">
        <v>19600</v>
      </c>
      <c r="K638" s="10">
        <v>19493.999999999996</v>
      </c>
      <c r="L638" s="10">
        <v>106.00000000000364</v>
      </c>
      <c r="M638" s="10">
        <v>19688.939999999999</v>
      </c>
      <c r="N638" s="10">
        <v>-88.93999999999869</v>
      </c>
    </row>
    <row r="639" spans="1:14" x14ac:dyDescent="0.25">
      <c r="A639" s="9" t="s">
        <v>274</v>
      </c>
      <c r="B639" s="9" t="s">
        <v>138</v>
      </c>
      <c r="C639" s="9" t="s">
        <v>42</v>
      </c>
      <c r="D639" s="9" t="s">
        <v>53</v>
      </c>
      <c r="E639" s="10">
        <v>63576.1</v>
      </c>
      <c r="F639" s="10">
        <v>62092.179863147605</v>
      </c>
      <c r="G639" s="10">
        <v>1483.9201368523936</v>
      </c>
      <c r="H639" s="10">
        <v>63520.3</v>
      </c>
      <c r="I639" s="10">
        <v>55.799999999995634</v>
      </c>
      <c r="J639" s="10">
        <v>14970</v>
      </c>
      <c r="K639" s="10">
        <v>14620.500488758555</v>
      </c>
      <c r="L639" s="10">
        <v>349.49951124144536</v>
      </c>
      <c r="M639" s="10">
        <v>14956.772000000001</v>
      </c>
      <c r="N639" s="10">
        <v>13.227999999999156</v>
      </c>
    </row>
    <row r="640" spans="1:14" x14ac:dyDescent="0.25">
      <c r="A640" s="9" t="s">
        <v>274</v>
      </c>
      <c r="B640" s="9" t="s">
        <v>54</v>
      </c>
      <c r="C640" s="9" t="s">
        <v>42</v>
      </c>
      <c r="D640" s="9" t="s">
        <v>55</v>
      </c>
      <c r="E640" s="10">
        <v>984.25</v>
      </c>
      <c r="F640" s="10">
        <v>964.95098039215691</v>
      </c>
      <c r="G640" s="10">
        <v>19.299019607843093</v>
      </c>
      <c r="H640" s="10">
        <v>984.25</v>
      </c>
      <c r="I640" s="10">
        <v>0</v>
      </c>
      <c r="J640" s="10">
        <v>178.95500000000001</v>
      </c>
      <c r="K640" s="10">
        <v>175.44607843137254</v>
      </c>
      <c r="L640" s="10">
        <v>3.5089215686274713</v>
      </c>
      <c r="M640" s="10">
        <v>178.95500000000001</v>
      </c>
      <c r="N640" s="10">
        <v>0</v>
      </c>
    </row>
    <row r="641" spans="1:14" x14ac:dyDescent="0.25">
      <c r="A641" s="9" t="s">
        <v>276</v>
      </c>
      <c r="B641" s="9" t="s">
        <v>25</v>
      </c>
      <c r="C641" s="9" t="s">
        <v>26</v>
      </c>
      <c r="D641" s="9" t="s">
        <v>27</v>
      </c>
      <c r="E641" s="10">
        <v>1809.98</v>
      </c>
      <c r="F641" s="10">
        <v>0</v>
      </c>
      <c r="G641" s="10">
        <v>1809.98</v>
      </c>
      <c r="H641" s="10">
        <v>0</v>
      </c>
      <c r="I641" s="10">
        <v>1809.98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</row>
    <row r="642" spans="1:14" x14ac:dyDescent="0.25">
      <c r="A642" s="9" t="s">
        <v>276</v>
      </c>
      <c r="B642" s="9" t="s">
        <v>28</v>
      </c>
      <c r="C642" s="9" t="s">
        <v>29</v>
      </c>
      <c r="D642" s="9" t="s">
        <v>27</v>
      </c>
      <c r="E642" s="10">
        <v>4.17</v>
      </c>
      <c r="F642" s="10">
        <v>0</v>
      </c>
      <c r="G642" s="10">
        <v>4.17</v>
      </c>
      <c r="H642" s="10">
        <v>4.18</v>
      </c>
      <c r="I642" s="10">
        <v>-9.9999999999997868E-3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</row>
    <row r="643" spans="1:14" x14ac:dyDescent="0.25">
      <c r="A643" s="9" t="s">
        <v>276</v>
      </c>
      <c r="B643" s="9" t="s">
        <v>30</v>
      </c>
      <c r="C643" s="9" t="s">
        <v>29</v>
      </c>
      <c r="D643" s="9" t="s">
        <v>27</v>
      </c>
      <c r="E643" s="10">
        <v>97.24</v>
      </c>
      <c r="F643" s="10">
        <v>0</v>
      </c>
      <c r="G643" s="10">
        <v>97.24</v>
      </c>
      <c r="H643" s="10">
        <v>97.5</v>
      </c>
      <c r="I643" s="10">
        <v>-0.26000000000000512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</row>
    <row r="644" spans="1:14" x14ac:dyDescent="0.25">
      <c r="A644" s="9" t="s">
        <v>276</v>
      </c>
      <c r="B644" s="9" t="s">
        <v>31</v>
      </c>
      <c r="C644" s="9" t="s">
        <v>29</v>
      </c>
      <c r="D644" s="9" t="s">
        <v>27</v>
      </c>
      <c r="E644" s="10">
        <v>652.9</v>
      </c>
      <c r="F644" s="10">
        <v>0</v>
      </c>
      <c r="G644" s="10">
        <v>652.9</v>
      </c>
      <c r="H644" s="10">
        <v>654.63</v>
      </c>
      <c r="I644" s="10">
        <v>-1.7300000000000182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</row>
    <row r="645" spans="1:14" x14ac:dyDescent="0.25">
      <c r="A645" s="9" t="s">
        <v>276</v>
      </c>
      <c r="B645" s="9" t="s">
        <v>32</v>
      </c>
      <c r="C645" s="9" t="s">
        <v>33</v>
      </c>
      <c r="D645" s="9" t="s">
        <v>27</v>
      </c>
      <c r="E645" s="10">
        <v>1498.91</v>
      </c>
      <c r="F645" s="10">
        <v>0</v>
      </c>
      <c r="G645" s="10">
        <v>1498.91</v>
      </c>
      <c r="H645" s="10">
        <v>1605.08</v>
      </c>
      <c r="I645" s="10">
        <v>-106.16999999999985</v>
      </c>
      <c r="J645" s="10">
        <v>4.25</v>
      </c>
      <c r="K645" s="10">
        <v>0</v>
      </c>
      <c r="L645" s="10">
        <v>4.25</v>
      </c>
      <c r="M645" s="10">
        <v>4.5510000000000002</v>
      </c>
      <c r="N645" s="10">
        <v>-0.30100000000000016</v>
      </c>
    </row>
    <row r="646" spans="1:14" x14ac:dyDescent="0.25">
      <c r="A646" s="9" t="s">
        <v>276</v>
      </c>
      <c r="B646" s="9" t="s">
        <v>35</v>
      </c>
      <c r="C646" s="9" t="s">
        <v>33</v>
      </c>
      <c r="D646" s="9" t="s">
        <v>27</v>
      </c>
      <c r="E646" s="10">
        <v>4778.37</v>
      </c>
      <c r="F646" s="10">
        <v>0</v>
      </c>
      <c r="G646" s="10">
        <v>4778.37</v>
      </c>
      <c r="H646" s="10">
        <v>5117.1499999999996</v>
      </c>
      <c r="I646" s="10">
        <v>-338.77999999999975</v>
      </c>
      <c r="J646" s="10">
        <v>76.5</v>
      </c>
      <c r="K646" s="10">
        <v>0</v>
      </c>
      <c r="L646" s="10">
        <v>76.5</v>
      </c>
      <c r="M646" s="10">
        <v>81.924000000000007</v>
      </c>
      <c r="N646" s="10">
        <v>-5.4240000000000066</v>
      </c>
    </row>
    <row r="647" spans="1:14" x14ac:dyDescent="0.25">
      <c r="A647" s="9" t="s">
        <v>276</v>
      </c>
      <c r="B647" s="9" t="s">
        <v>34</v>
      </c>
      <c r="C647" s="9" t="s">
        <v>33</v>
      </c>
      <c r="D647" s="9" t="s">
        <v>27</v>
      </c>
      <c r="E647" s="10">
        <v>5152.58</v>
      </c>
      <c r="F647" s="10">
        <v>0</v>
      </c>
      <c r="G647" s="10">
        <v>5152.58</v>
      </c>
      <c r="H647" s="10">
        <v>5517.53</v>
      </c>
      <c r="I647" s="10">
        <v>-364.94999999999982</v>
      </c>
      <c r="J647" s="10">
        <v>4.25</v>
      </c>
      <c r="K647" s="10">
        <v>0</v>
      </c>
      <c r="L647" s="10">
        <v>4.25</v>
      </c>
      <c r="M647" s="10">
        <v>4.5510000000000002</v>
      </c>
      <c r="N647" s="10">
        <v>-0.30100000000000016</v>
      </c>
    </row>
    <row r="648" spans="1:14" x14ac:dyDescent="0.25">
      <c r="A648" s="9" t="s">
        <v>276</v>
      </c>
      <c r="B648" s="9" t="s">
        <v>36</v>
      </c>
      <c r="C648" s="9" t="s">
        <v>29</v>
      </c>
      <c r="D648" s="9" t="s">
        <v>27</v>
      </c>
      <c r="E648" s="10">
        <v>7314.87</v>
      </c>
      <c r="F648" s="10">
        <v>0</v>
      </c>
      <c r="G648" s="10">
        <v>7314.87</v>
      </c>
      <c r="H648" s="10">
        <v>7334.22</v>
      </c>
      <c r="I648" s="10">
        <v>-19.350000000000364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</row>
    <row r="649" spans="1:14" x14ac:dyDescent="0.25">
      <c r="A649" s="9" t="s">
        <v>276</v>
      </c>
      <c r="B649" s="9" t="s">
        <v>37</v>
      </c>
      <c r="C649" s="9" t="s">
        <v>29</v>
      </c>
      <c r="D649" s="9" t="s">
        <v>27</v>
      </c>
      <c r="E649" s="10">
        <v>16915.68</v>
      </c>
      <c r="F649" s="10">
        <v>0</v>
      </c>
      <c r="G649" s="10">
        <v>16915.68</v>
      </c>
      <c r="H649" s="10">
        <v>16960.419999999998</v>
      </c>
      <c r="I649" s="10">
        <v>-44.739999999997963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</row>
    <row r="650" spans="1:14" x14ac:dyDescent="0.25">
      <c r="A650" s="9" t="s">
        <v>276</v>
      </c>
      <c r="B650" s="9" t="s">
        <v>277</v>
      </c>
      <c r="C650" s="9" t="s">
        <v>39</v>
      </c>
      <c r="D650" s="9" t="s">
        <v>58</v>
      </c>
      <c r="E650" s="10">
        <v>-477703.49</v>
      </c>
      <c r="F650" s="10">
        <v>0</v>
      </c>
      <c r="G650" s="10">
        <v>-477703.49</v>
      </c>
      <c r="H650" s="10">
        <v>-477703.59</v>
      </c>
      <c r="I650" s="10">
        <v>0.1000000000349246</v>
      </c>
      <c r="J650" s="10">
        <v>-26398</v>
      </c>
      <c r="K650" s="10">
        <v>0</v>
      </c>
      <c r="L650" s="10">
        <v>-26398</v>
      </c>
      <c r="M650" s="10">
        <v>-26398</v>
      </c>
      <c r="N650" s="10">
        <v>0</v>
      </c>
    </row>
    <row r="651" spans="1:14" x14ac:dyDescent="0.25">
      <c r="A651" s="9" t="s">
        <v>276</v>
      </c>
      <c r="B651" s="9" t="s">
        <v>59</v>
      </c>
      <c r="C651" s="9" t="s">
        <v>42</v>
      </c>
      <c r="D651" s="9" t="s">
        <v>43</v>
      </c>
      <c r="E651" s="10">
        <v>2034.23</v>
      </c>
      <c r="F651" s="10">
        <v>2097.64</v>
      </c>
      <c r="G651" s="10">
        <v>-63.409999999999854</v>
      </c>
      <c r="H651" s="10">
        <v>2097.64</v>
      </c>
      <c r="I651" s="10">
        <v>-63.409999999999854</v>
      </c>
      <c r="J651" s="10">
        <v>768</v>
      </c>
      <c r="K651" s="10">
        <v>791.94</v>
      </c>
      <c r="L651" s="10">
        <v>-23.940000000000055</v>
      </c>
      <c r="M651" s="10">
        <v>791.94</v>
      </c>
      <c r="N651" s="10">
        <v>-23.940000000000055</v>
      </c>
    </row>
    <row r="652" spans="1:14" x14ac:dyDescent="0.25">
      <c r="A652" s="9" t="s">
        <v>276</v>
      </c>
      <c r="B652" s="9" t="s">
        <v>60</v>
      </c>
      <c r="C652" s="9" t="s">
        <v>42</v>
      </c>
      <c r="D652" s="9" t="s">
        <v>43</v>
      </c>
      <c r="E652" s="10">
        <v>9009.7800000000007</v>
      </c>
      <c r="F652" s="10">
        <v>8947.0746268656712</v>
      </c>
      <c r="G652" s="10">
        <v>62.70537313432942</v>
      </c>
      <c r="H652" s="10">
        <v>8991.81</v>
      </c>
      <c r="I652" s="10">
        <v>17.970000000001164</v>
      </c>
      <c r="J652" s="10">
        <v>26583</v>
      </c>
      <c r="K652" s="10">
        <v>26398</v>
      </c>
      <c r="L652" s="10">
        <v>185</v>
      </c>
      <c r="M652" s="10">
        <v>26529.99</v>
      </c>
      <c r="N652" s="10">
        <v>53.009999999998399</v>
      </c>
    </row>
    <row r="653" spans="1:14" x14ac:dyDescent="0.25">
      <c r="A653" s="9" t="s">
        <v>276</v>
      </c>
      <c r="B653" s="9" t="s">
        <v>76</v>
      </c>
      <c r="C653" s="9" t="s">
        <v>42</v>
      </c>
      <c r="D653" s="9" t="s">
        <v>43</v>
      </c>
      <c r="E653" s="10">
        <v>201358.37</v>
      </c>
      <c r="F653" s="10">
        <v>199649.12871287129</v>
      </c>
      <c r="G653" s="10">
        <v>1709.2412871287088</v>
      </c>
      <c r="H653" s="10">
        <v>201645.62</v>
      </c>
      <c r="I653" s="10">
        <v>-287.25</v>
      </c>
      <c r="J653" s="10">
        <v>26624</v>
      </c>
      <c r="K653" s="10">
        <v>26398</v>
      </c>
      <c r="L653" s="10">
        <v>226</v>
      </c>
      <c r="M653" s="10">
        <v>26661.98</v>
      </c>
      <c r="N653" s="10">
        <v>-37.979999999999563</v>
      </c>
    </row>
    <row r="654" spans="1:14" x14ac:dyDescent="0.25">
      <c r="A654" s="9" t="s">
        <v>276</v>
      </c>
      <c r="B654" s="9" t="s">
        <v>278</v>
      </c>
      <c r="C654" s="9" t="s">
        <v>42</v>
      </c>
      <c r="D654" s="9" t="s">
        <v>53</v>
      </c>
      <c r="E654" s="10">
        <v>227076.41</v>
      </c>
      <c r="F654" s="10">
        <v>226545.15422885571</v>
      </c>
      <c r="G654" s="10">
        <v>531.25577114429325</v>
      </c>
      <c r="H654" s="10">
        <v>227677.88</v>
      </c>
      <c r="I654" s="10">
        <v>-601.47000000000116</v>
      </c>
      <c r="J654" s="10">
        <v>19845</v>
      </c>
      <c r="K654" s="10">
        <v>19798.500497512436</v>
      </c>
      <c r="L654" s="10">
        <v>46.499502487564314</v>
      </c>
      <c r="M654" s="10">
        <v>19897.492999999999</v>
      </c>
      <c r="N654" s="10">
        <v>-52.492999999998574</v>
      </c>
    </row>
    <row r="655" spans="1:14" x14ac:dyDescent="0.25">
      <c r="A655" s="9" t="s">
        <v>279</v>
      </c>
      <c r="B655" s="9" t="s">
        <v>25</v>
      </c>
      <c r="C655" s="9" t="s">
        <v>26</v>
      </c>
      <c r="D655" s="9" t="s">
        <v>27</v>
      </c>
      <c r="E655" s="10">
        <v>635.6</v>
      </c>
      <c r="F655" s="10">
        <v>0</v>
      </c>
      <c r="G655" s="10">
        <v>635.6</v>
      </c>
      <c r="H655" s="10">
        <v>0</v>
      </c>
      <c r="I655" s="10">
        <v>635.6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</row>
    <row r="656" spans="1:14" x14ac:dyDescent="0.25">
      <c r="A656" s="9" t="s">
        <v>279</v>
      </c>
      <c r="B656" s="9" t="s">
        <v>258</v>
      </c>
      <c r="C656" s="9" t="s">
        <v>33</v>
      </c>
      <c r="D656" s="9" t="s">
        <v>27</v>
      </c>
      <c r="E656" s="10">
        <v>61.7</v>
      </c>
      <c r="F656" s="10">
        <v>0</v>
      </c>
      <c r="G656" s="10">
        <v>61.7</v>
      </c>
      <c r="H656" s="10">
        <v>66.150000000000006</v>
      </c>
      <c r="I656" s="10">
        <v>-4.4500000000000028</v>
      </c>
      <c r="J656" s="10">
        <v>8.16</v>
      </c>
      <c r="K656" s="10">
        <v>0</v>
      </c>
      <c r="L656" s="10">
        <v>8.16</v>
      </c>
      <c r="M656" s="10">
        <v>8.75</v>
      </c>
      <c r="N656" s="10">
        <v>-0.58999999999999986</v>
      </c>
    </row>
    <row r="657" spans="1:14" x14ac:dyDescent="0.25">
      <c r="A657" s="9" t="s">
        <v>279</v>
      </c>
      <c r="B657" s="9" t="s">
        <v>259</v>
      </c>
      <c r="C657" s="9" t="s">
        <v>33</v>
      </c>
      <c r="D657" s="9" t="s">
        <v>27</v>
      </c>
      <c r="E657" s="10">
        <v>126.6</v>
      </c>
      <c r="F657" s="10">
        <v>0</v>
      </c>
      <c r="G657" s="10">
        <v>126.6</v>
      </c>
      <c r="H657" s="10">
        <v>135.75</v>
      </c>
      <c r="I657" s="10">
        <v>-9.1500000000000057</v>
      </c>
      <c r="J657" s="10">
        <v>8.16</v>
      </c>
      <c r="K657" s="10">
        <v>0</v>
      </c>
      <c r="L657" s="10">
        <v>8.16</v>
      </c>
      <c r="M657" s="10">
        <v>8.75</v>
      </c>
      <c r="N657" s="10">
        <v>-0.58999999999999986</v>
      </c>
    </row>
    <row r="658" spans="1:14" x14ac:dyDescent="0.25">
      <c r="A658" s="9" t="s">
        <v>279</v>
      </c>
      <c r="B658" s="9" t="s">
        <v>260</v>
      </c>
      <c r="C658" s="9" t="s">
        <v>33</v>
      </c>
      <c r="D658" s="9" t="s">
        <v>27</v>
      </c>
      <c r="E658" s="10">
        <v>4990.7</v>
      </c>
      <c r="F658" s="10">
        <v>0</v>
      </c>
      <c r="G658" s="10">
        <v>4990.7</v>
      </c>
      <c r="H658" s="10">
        <v>5350.48</v>
      </c>
      <c r="I658" s="10">
        <v>-359.77999999999975</v>
      </c>
      <c r="J658" s="10">
        <v>81.599999999999994</v>
      </c>
      <c r="K658" s="10">
        <v>0</v>
      </c>
      <c r="L658" s="10">
        <v>81.599999999999994</v>
      </c>
      <c r="M658" s="10">
        <v>87.481999999999999</v>
      </c>
      <c r="N658" s="10">
        <v>-5.882000000000005</v>
      </c>
    </row>
    <row r="659" spans="1:14" x14ac:dyDescent="0.25">
      <c r="A659" s="9" t="s">
        <v>279</v>
      </c>
      <c r="B659" s="9" t="s">
        <v>117</v>
      </c>
      <c r="C659" s="9" t="s">
        <v>39</v>
      </c>
      <c r="D659" s="9" t="s">
        <v>43</v>
      </c>
      <c r="E659" s="10">
        <v>-33287.230000000003</v>
      </c>
      <c r="F659" s="10">
        <v>0</v>
      </c>
      <c r="G659" s="10">
        <v>-33287.230000000003</v>
      </c>
      <c r="H659" s="10">
        <v>-33287.06</v>
      </c>
      <c r="I659" s="10">
        <v>-0.17000000000552973</v>
      </c>
      <c r="J659" s="10">
        <v>-40680</v>
      </c>
      <c r="K659" s="10">
        <v>0</v>
      </c>
      <c r="L659" s="10">
        <v>-40680</v>
      </c>
      <c r="M659" s="10">
        <v>-40680</v>
      </c>
      <c r="N659" s="10">
        <v>0</v>
      </c>
    </row>
    <row r="660" spans="1:14" x14ac:dyDescent="0.25">
      <c r="A660" s="9" t="s">
        <v>279</v>
      </c>
      <c r="B660" s="9" t="s">
        <v>269</v>
      </c>
      <c r="C660" s="9" t="s">
        <v>42</v>
      </c>
      <c r="D660" s="9" t="s">
        <v>43</v>
      </c>
      <c r="E660" s="10">
        <v>3404.63</v>
      </c>
      <c r="F660" s="10">
        <v>3404.2307692307691</v>
      </c>
      <c r="G660" s="10">
        <v>0.39923076923105327</v>
      </c>
      <c r="H660" s="10">
        <v>3451.89</v>
      </c>
      <c r="I660" s="10">
        <v>-47.259999999999764</v>
      </c>
      <c r="J660" s="10">
        <v>6713</v>
      </c>
      <c r="K660" s="10">
        <v>6712.2001972386579</v>
      </c>
      <c r="L660" s="10">
        <v>0.79980276134210726</v>
      </c>
      <c r="M660" s="10">
        <v>6806.1710000000003</v>
      </c>
      <c r="N660" s="10">
        <v>-93.171000000000276</v>
      </c>
    </row>
    <row r="661" spans="1:14" x14ac:dyDescent="0.25">
      <c r="A661" s="9" t="s">
        <v>279</v>
      </c>
      <c r="B661" s="9" t="s">
        <v>280</v>
      </c>
      <c r="C661" s="9" t="s">
        <v>42</v>
      </c>
      <c r="D661" s="9" t="s">
        <v>43</v>
      </c>
      <c r="E661" s="10">
        <v>24068</v>
      </c>
      <c r="F661" s="10">
        <v>23923.911330049261</v>
      </c>
      <c r="G661" s="10">
        <v>144.08866995073913</v>
      </c>
      <c r="H661" s="10">
        <v>24282.77</v>
      </c>
      <c r="I661" s="10">
        <v>-214.77000000000044</v>
      </c>
      <c r="J661" s="10">
        <v>40925</v>
      </c>
      <c r="K661" s="10">
        <v>40679.999999999993</v>
      </c>
      <c r="L661" s="10">
        <v>245.00000000000728</v>
      </c>
      <c r="M661" s="10">
        <v>41290.199999999997</v>
      </c>
      <c r="N661" s="10">
        <v>-365.19999999999709</v>
      </c>
    </row>
    <row r="662" spans="1:14" x14ac:dyDescent="0.25">
      <c r="A662" s="9" t="s">
        <v>281</v>
      </c>
      <c r="B662" s="9" t="s">
        <v>25</v>
      </c>
      <c r="C662" s="9" t="s">
        <v>26</v>
      </c>
      <c r="D662" s="9" t="s">
        <v>27</v>
      </c>
      <c r="E662" s="10">
        <v>-849.44</v>
      </c>
      <c r="F662" s="10">
        <v>0</v>
      </c>
      <c r="G662" s="10">
        <v>-849.44</v>
      </c>
      <c r="H662" s="10">
        <v>0</v>
      </c>
      <c r="I662" s="10">
        <v>-849.44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</row>
    <row r="663" spans="1:14" x14ac:dyDescent="0.25">
      <c r="A663" s="9" t="s">
        <v>281</v>
      </c>
      <c r="B663" s="9" t="s">
        <v>258</v>
      </c>
      <c r="C663" s="9" t="s">
        <v>33</v>
      </c>
      <c r="D663" s="9" t="s">
        <v>27</v>
      </c>
      <c r="E663" s="10">
        <v>30.85</v>
      </c>
      <c r="F663" s="10">
        <v>0</v>
      </c>
      <c r="G663" s="10">
        <v>30.85</v>
      </c>
      <c r="H663" s="10">
        <v>31.54</v>
      </c>
      <c r="I663" s="10">
        <v>-0.68999999999999773</v>
      </c>
      <c r="J663" s="10">
        <v>4.08</v>
      </c>
      <c r="K663" s="10">
        <v>0</v>
      </c>
      <c r="L663" s="10">
        <v>4.08</v>
      </c>
      <c r="M663" s="10">
        <v>4.1719999999999997</v>
      </c>
      <c r="N663" s="10">
        <v>-9.1999999999999638E-2</v>
      </c>
    </row>
    <row r="664" spans="1:14" x14ac:dyDescent="0.25">
      <c r="A664" s="9" t="s">
        <v>281</v>
      </c>
      <c r="B664" s="9" t="s">
        <v>259</v>
      </c>
      <c r="C664" s="9" t="s">
        <v>33</v>
      </c>
      <c r="D664" s="9" t="s">
        <v>27</v>
      </c>
      <c r="E664" s="10">
        <v>63.3</v>
      </c>
      <c r="F664" s="10">
        <v>0</v>
      </c>
      <c r="G664" s="10">
        <v>63.3</v>
      </c>
      <c r="H664" s="10">
        <v>64.72</v>
      </c>
      <c r="I664" s="10">
        <v>-1.4200000000000017</v>
      </c>
      <c r="J664" s="10">
        <v>4.08</v>
      </c>
      <c r="K664" s="10">
        <v>0</v>
      </c>
      <c r="L664" s="10">
        <v>4.08</v>
      </c>
      <c r="M664" s="10">
        <v>4.1719999999999997</v>
      </c>
      <c r="N664" s="10">
        <v>-9.1999999999999638E-2</v>
      </c>
    </row>
    <row r="665" spans="1:14" x14ac:dyDescent="0.25">
      <c r="A665" s="9" t="s">
        <v>281</v>
      </c>
      <c r="B665" s="9" t="s">
        <v>260</v>
      </c>
      <c r="C665" s="9" t="s">
        <v>33</v>
      </c>
      <c r="D665" s="9" t="s">
        <v>27</v>
      </c>
      <c r="E665" s="10">
        <v>2495.35</v>
      </c>
      <c r="F665" s="10">
        <v>0</v>
      </c>
      <c r="G665" s="10">
        <v>2495.35</v>
      </c>
      <c r="H665" s="10">
        <v>2550.9499999999998</v>
      </c>
      <c r="I665" s="10">
        <v>-55.599999999999909</v>
      </c>
      <c r="J665" s="10">
        <v>40.799999999999997</v>
      </c>
      <c r="K665" s="10">
        <v>0</v>
      </c>
      <c r="L665" s="10">
        <v>40.799999999999997</v>
      </c>
      <c r="M665" s="10">
        <v>41.709000000000003</v>
      </c>
      <c r="N665" s="10">
        <v>-0.90900000000000603</v>
      </c>
    </row>
    <row r="666" spans="1:14" x14ac:dyDescent="0.25">
      <c r="A666" s="9" t="s">
        <v>281</v>
      </c>
      <c r="B666" s="9" t="s">
        <v>48</v>
      </c>
      <c r="C666" s="9" t="s">
        <v>39</v>
      </c>
      <c r="D666" s="9" t="s">
        <v>43</v>
      </c>
      <c r="E666" s="10">
        <v>-16412.439999999999</v>
      </c>
      <c r="F666" s="10">
        <v>0</v>
      </c>
      <c r="G666" s="10">
        <v>-16412.439999999999</v>
      </c>
      <c r="H666" s="10">
        <v>-16412.46</v>
      </c>
      <c r="I666" s="10">
        <v>2.0000000000436557E-2</v>
      </c>
      <c r="J666" s="10">
        <v>-19395</v>
      </c>
      <c r="K666" s="10">
        <v>0</v>
      </c>
      <c r="L666" s="10">
        <v>-19395</v>
      </c>
      <c r="M666" s="10">
        <v>-19395</v>
      </c>
      <c r="N666" s="10">
        <v>0</v>
      </c>
    </row>
    <row r="667" spans="1:14" x14ac:dyDescent="0.25">
      <c r="A667" s="9" t="s">
        <v>281</v>
      </c>
      <c r="B667" s="9" t="s">
        <v>267</v>
      </c>
      <c r="C667" s="9" t="s">
        <v>42</v>
      </c>
      <c r="D667" s="9" t="s">
        <v>43</v>
      </c>
      <c r="E667" s="10">
        <v>10835.36</v>
      </c>
      <c r="F667" s="10">
        <v>0</v>
      </c>
      <c r="G667" s="10">
        <v>10835.36</v>
      </c>
      <c r="H667" s="10">
        <v>0</v>
      </c>
      <c r="I667" s="10">
        <v>10835.36</v>
      </c>
      <c r="J667" s="10">
        <v>15975</v>
      </c>
      <c r="K667" s="10">
        <v>0</v>
      </c>
      <c r="L667" s="10">
        <v>15975</v>
      </c>
      <c r="M667" s="10">
        <v>0</v>
      </c>
      <c r="N667" s="10">
        <v>15975</v>
      </c>
    </row>
    <row r="668" spans="1:14" x14ac:dyDescent="0.25">
      <c r="A668" s="9" t="s">
        <v>281</v>
      </c>
      <c r="B668" s="9" t="s">
        <v>266</v>
      </c>
      <c r="C668" s="9" t="s">
        <v>42</v>
      </c>
      <c r="D668" s="9" t="s">
        <v>43</v>
      </c>
      <c r="E668" s="10">
        <v>1447.43</v>
      </c>
      <c r="F668" s="10">
        <v>1446.6074950690333</v>
      </c>
      <c r="G668" s="10">
        <v>0.82250493096671562</v>
      </c>
      <c r="H668" s="10">
        <v>1466.86</v>
      </c>
      <c r="I668" s="10">
        <v>-19.429999999999836</v>
      </c>
      <c r="J668" s="10">
        <v>3202</v>
      </c>
      <c r="K668" s="10">
        <v>3200.1745562130177</v>
      </c>
      <c r="L668" s="10">
        <v>1.825443786982305</v>
      </c>
      <c r="M668" s="10">
        <v>3244.9769999999999</v>
      </c>
      <c r="N668" s="10">
        <v>-42.976999999999862</v>
      </c>
    </row>
    <row r="669" spans="1:14" x14ac:dyDescent="0.25">
      <c r="A669" s="9" t="s">
        <v>281</v>
      </c>
      <c r="B669" s="9" t="s">
        <v>282</v>
      </c>
      <c r="C669" s="9" t="s">
        <v>42</v>
      </c>
      <c r="D669" s="9" t="s">
        <v>43</v>
      </c>
      <c r="E669" s="10">
        <v>2389.59</v>
      </c>
      <c r="F669" s="10">
        <v>12116.64039408867</v>
      </c>
      <c r="G669" s="10">
        <v>-9727.0503940886701</v>
      </c>
      <c r="H669" s="10">
        <v>12298.39</v>
      </c>
      <c r="I669" s="10">
        <v>-9908.7999999999993</v>
      </c>
      <c r="J669" s="10">
        <v>3825</v>
      </c>
      <c r="K669" s="10">
        <v>19395</v>
      </c>
      <c r="L669" s="10">
        <v>-15570</v>
      </c>
      <c r="M669" s="10">
        <v>19685.924999999999</v>
      </c>
      <c r="N669" s="10">
        <v>-15860.924999999999</v>
      </c>
    </row>
    <row r="670" spans="1:14" x14ac:dyDescent="0.25">
      <c r="A670" s="9" t="s">
        <v>283</v>
      </c>
      <c r="B670" s="9" t="s">
        <v>25</v>
      </c>
      <c r="C670" s="9" t="s">
        <v>26</v>
      </c>
      <c r="D670" s="9" t="s">
        <v>27</v>
      </c>
      <c r="E670" s="10">
        <v>540.99</v>
      </c>
      <c r="F670" s="10">
        <v>0</v>
      </c>
      <c r="G670" s="10">
        <v>540.99</v>
      </c>
      <c r="H670" s="10">
        <v>0</v>
      </c>
      <c r="I670" s="10">
        <v>540.99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</row>
    <row r="671" spans="1:14" x14ac:dyDescent="0.25">
      <c r="A671" s="9" t="s">
        <v>283</v>
      </c>
      <c r="B671" s="9" t="s">
        <v>258</v>
      </c>
      <c r="C671" s="9" t="s">
        <v>33</v>
      </c>
      <c r="D671" s="9" t="s">
        <v>27</v>
      </c>
      <c r="E671" s="10">
        <v>53.99</v>
      </c>
      <c r="F671" s="10">
        <v>0</v>
      </c>
      <c r="G671" s="10">
        <v>53.99</v>
      </c>
      <c r="H671" s="10">
        <v>57.88</v>
      </c>
      <c r="I671" s="10">
        <v>-3.8900000000000006</v>
      </c>
      <c r="J671" s="10">
        <v>7.14</v>
      </c>
      <c r="K671" s="10">
        <v>0</v>
      </c>
      <c r="L671" s="10">
        <v>7.14</v>
      </c>
      <c r="M671" s="10">
        <v>7.6559999999999997</v>
      </c>
      <c r="N671" s="10">
        <v>-0.51600000000000001</v>
      </c>
    </row>
    <row r="672" spans="1:14" x14ac:dyDescent="0.25">
      <c r="A672" s="9" t="s">
        <v>283</v>
      </c>
      <c r="B672" s="9" t="s">
        <v>259</v>
      </c>
      <c r="C672" s="9" t="s">
        <v>33</v>
      </c>
      <c r="D672" s="9" t="s">
        <v>27</v>
      </c>
      <c r="E672" s="10">
        <v>110.77</v>
      </c>
      <c r="F672" s="10">
        <v>0</v>
      </c>
      <c r="G672" s="10">
        <v>110.77</v>
      </c>
      <c r="H672" s="10">
        <v>118.78</v>
      </c>
      <c r="I672" s="10">
        <v>-8.0100000000000051</v>
      </c>
      <c r="J672" s="10">
        <v>7.14</v>
      </c>
      <c r="K672" s="10">
        <v>0</v>
      </c>
      <c r="L672" s="10">
        <v>7.14</v>
      </c>
      <c r="M672" s="10">
        <v>7.6559999999999997</v>
      </c>
      <c r="N672" s="10">
        <v>-0.51600000000000001</v>
      </c>
    </row>
    <row r="673" spans="1:14" x14ac:dyDescent="0.25">
      <c r="A673" s="9" t="s">
        <v>283</v>
      </c>
      <c r="B673" s="9" t="s">
        <v>260</v>
      </c>
      <c r="C673" s="9" t="s">
        <v>33</v>
      </c>
      <c r="D673" s="9" t="s">
        <v>27</v>
      </c>
      <c r="E673" s="10">
        <v>4366.8599999999997</v>
      </c>
      <c r="F673" s="10">
        <v>0</v>
      </c>
      <c r="G673" s="10">
        <v>4366.8599999999997</v>
      </c>
      <c r="H673" s="10">
        <v>4681.67</v>
      </c>
      <c r="I673" s="10">
        <v>-314.8100000000004</v>
      </c>
      <c r="J673" s="10">
        <v>71.400000000000006</v>
      </c>
      <c r="K673" s="10">
        <v>0</v>
      </c>
      <c r="L673" s="10">
        <v>71.400000000000006</v>
      </c>
      <c r="M673" s="10">
        <v>76.546999999999997</v>
      </c>
      <c r="N673" s="10">
        <v>-5.1469999999999914</v>
      </c>
    </row>
    <row r="674" spans="1:14" x14ac:dyDescent="0.25">
      <c r="A674" s="9" t="s">
        <v>283</v>
      </c>
      <c r="B674" s="9" t="s">
        <v>284</v>
      </c>
      <c r="C674" s="9" t="s">
        <v>39</v>
      </c>
      <c r="D674" s="9" t="s">
        <v>43</v>
      </c>
      <c r="E674" s="10">
        <v>-31431.81</v>
      </c>
      <c r="F674" s="10">
        <v>0</v>
      </c>
      <c r="G674" s="10">
        <v>-31431.81</v>
      </c>
      <c r="H674" s="10">
        <v>-31431.63</v>
      </c>
      <c r="I674" s="10">
        <v>-0.18000000000029104</v>
      </c>
      <c r="J674" s="10">
        <v>-35595</v>
      </c>
      <c r="K674" s="10">
        <v>0</v>
      </c>
      <c r="L674" s="10">
        <v>-35595</v>
      </c>
      <c r="M674" s="10">
        <v>-35595</v>
      </c>
      <c r="N674" s="10">
        <v>0</v>
      </c>
    </row>
    <row r="675" spans="1:14" x14ac:dyDescent="0.25">
      <c r="A675" s="9" t="s">
        <v>283</v>
      </c>
      <c r="B675" s="9" t="s">
        <v>266</v>
      </c>
      <c r="C675" s="9" t="s">
        <v>42</v>
      </c>
      <c r="D675" s="9" t="s">
        <v>43</v>
      </c>
      <c r="E675" s="10">
        <v>2655.74</v>
      </c>
      <c r="F675" s="10">
        <v>2654.9112426035504</v>
      </c>
      <c r="G675" s="10">
        <v>0.82875739644941859</v>
      </c>
      <c r="H675" s="10">
        <v>2692.08</v>
      </c>
      <c r="I675" s="10">
        <v>-36.340000000000146</v>
      </c>
      <c r="J675" s="10">
        <v>5875</v>
      </c>
      <c r="K675" s="10">
        <v>5873.1745562130172</v>
      </c>
      <c r="L675" s="10">
        <v>1.8254437869827598</v>
      </c>
      <c r="M675" s="10">
        <v>5955.3990000000003</v>
      </c>
      <c r="N675" s="10">
        <v>-80.399000000000342</v>
      </c>
    </row>
    <row r="676" spans="1:14" x14ac:dyDescent="0.25">
      <c r="A676" s="9" t="s">
        <v>283</v>
      </c>
      <c r="B676" s="9" t="s">
        <v>285</v>
      </c>
      <c r="C676" s="9" t="s">
        <v>42</v>
      </c>
      <c r="D676" s="9" t="s">
        <v>43</v>
      </c>
      <c r="E676" s="10">
        <v>23703.46</v>
      </c>
      <c r="F676" s="10">
        <v>23528.295566502464</v>
      </c>
      <c r="G676" s="10">
        <v>175.16443349753536</v>
      </c>
      <c r="H676" s="10">
        <v>23881.22</v>
      </c>
      <c r="I676" s="10">
        <v>-177.76000000000204</v>
      </c>
      <c r="J676" s="10">
        <v>35860</v>
      </c>
      <c r="K676" s="10">
        <v>35595</v>
      </c>
      <c r="L676" s="10">
        <v>265</v>
      </c>
      <c r="M676" s="10">
        <v>36128.925000000003</v>
      </c>
      <c r="N676" s="10">
        <v>-268.92500000000291</v>
      </c>
    </row>
    <row r="677" spans="1:14" x14ac:dyDescent="0.25">
      <c r="A677" s="9" t="s">
        <v>286</v>
      </c>
      <c r="B677" s="9" t="s">
        <v>25</v>
      </c>
      <c r="C677" s="9" t="s">
        <v>26</v>
      </c>
      <c r="D677" s="9" t="s">
        <v>27</v>
      </c>
      <c r="E677" s="10">
        <v>1548.47</v>
      </c>
      <c r="F677" s="10">
        <v>0</v>
      </c>
      <c r="G677" s="10">
        <v>1548.47</v>
      </c>
      <c r="H677" s="10">
        <v>0</v>
      </c>
      <c r="I677" s="10">
        <v>1548.47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</row>
    <row r="678" spans="1:14" x14ac:dyDescent="0.25">
      <c r="A678" s="9" t="s">
        <v>286</v>
      </c>
      <c r="B678" s="9" t="s">
        <v>28</v>
      </c>
      <c r="C678" s="9" t="s">
        <v>29</v>
      </c>
      <c r="D678" s="9" t="s">
        <v>27</v>
      </c>
      <c r="E678" s="10">
        <v>5.67</v>
      </c>
      <c r="F678" s="10">
        <v>0</v>
      </c>
      <c r="G678" s="10">
        <v>5.67</v>
      </c>
      <c r="H678" s="10">
        <v>5.64</v>
      </c>
      <c r="I678" s="10">
        <v>3.0000000000000249E-2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</row>
    <row r="679" spans="1:14" x14ac:dyDescent="0.25">
      <c r="A679" s="9" t="s">
        <v>286</v>
      </c>
      <c r="B679" s="9" t="s">
        <v>30</v>
      </c>
      <c r="C679" s="9" t="s">
        <v>29</v>
      </c>
      <c r="D679" s="9" t="s">
        <v>27</v>
      </c>
      <c r="E679" s="10">
        <v>132.30000000000001</v>
      </c>
      <c r="F679" s="10">
        <v>0</v>
      </c>
      <c r="G679" s="10">
        <v>132.30000000000001</v>
      </c>
      <c r="H679" s="10">
        <v>131.71</v>
      </c>
      <c r="I679" s="10">
        <v>0.59000000000000341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</row>
    <row r="680" spans="1:14" x14ac:dyDescent="0.25">
      <c r="A680" s="9" t="s">
        <v>286</v>
      </c>
      <c r="B680" s="9" t="s">
        <v>31</v>
      </c>
      <c r="C680" s="9" t="s">
        <v>29</v>
      </c>
      <c r="D680" s="9" t="s">
        <v>27</v>
      </c>
      <c r="E680" s="10">
        <v>888.3</v>
      </c>
      <c r="F680" s="10">
        <v>0</v>
      </c>
      <c r="G680" s="10">
        <v>888.3</v>
      </c>
      <c r="H680" s="10">
        <v>884.32</v>
      </c>
      <c r="I680" s="10">
        <v>3.9799999999999045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</row>
    <row r="681" spans="1:14" x14ac:dyDescent="0.25">
      <c r="A681" s="9" t="s">
        <v>286</v>
      </c>
      <c r="B681" s="9" t="s">
        <v>32</v>
      </c>
      <c r="C681" s="9" t="s">
        <v>33</v>
      </c>
      <c r="D681" s="9" t="s">
        <v>27</v>
      </c>
      <c r="E681" s="10">
        <v>1234.4000000000001</v>
      </c>
      <c r="F681" s="10">
        <v>0</v>
      </c>
      <c r="G681" s="10">
        <v>1234.4000000000001</v>
      </c>
      <c r="H681" s="10">
        <v>1448.47</v>
      </c>
      <c r="I681" s="10">
        <v>-214.06999999999994</v>
      </c>
      <c r="J681" s="10">
        <v>3.5</v>
      </c>
      <c r="K681" s="10">
        <v>0</v>
      </c>
      <c r="L681" s="10">
        <v>3.5</v>
      </c>
      <c r="M681" s="10">
        <v>4.1070000000000002</v>
      </c>
      <c r="N681" s="10">
        <v>-0.60700000000000021</v>
      </c>
    </row>
    <row r="682" spans="1:14" x14ac:dyDescent="0.25">
      <c r="A682" s="9" t="s">
        <v>286</v>
      </c>
      <c r="B682" s="9" t="s">
        <v>34</v>
      </c>
      <c r="C682" s="9" t="s">
        <v>33</v>
      </c>
      <c r="D682" s="9" t="s">
        <v>27</v>
      </c>
      <c r="E682" s="10">
        <v>4243.3</v>
      </c>
      <c r="F682" s="10">
        <v>0</v>
      </c>
      <c r="G682" s="10">
        <v>4243.3</v>
      </c>
      <c r="H682" s="10">
        <v>4979.18</v>
      </c>
      <c r="I682" s="10">
        <v>-735.88000000000011</v>
      </c>
      <c r="J682" s="10">
        <v>3.5</v>
      </c>
      <c r="K682" s="10">
        <v>0</v>
      </c>
      <c r="L682" s="10">
        <v>3.5</v>
      </c>
      <c r="M682" s="10">
        <v>4.1070000000000002</v>
      </c>
      <c r="N682" s="10">
        <v>-0.60700000000000021</v>
      </c>
    </row>
    <row r="683" spans="1:14" x14ac:dyDescent="0.25">
      <c r="A683" s="9" t="s">
        <v>286</v>
      </c>
      <c r="B683" s="9" t="s">
        <v>35</v>
      </c>
      <c r="C683" s="9" t="s">
        <v>33</v>
      </c>
      <c r="D683" s="9" t="s">
        <v>27</v>
      </c>
      <c r="E683" s="10">
        <v>4590.99</v>
      </c>
      <c r="F683" s="10">
        <v>0</v>
      </c>
      <c r="G683" s="10">
        <v>4590.99</v>
      </c>
      <c r="H683" s="10">
        <v>5387.13</v>
      </c>
      <c r="I683" s="10">
        <v>-796.14000000000033</v>
      </c>
      <c r="J683" s="10">
        <v>73.5</v>
      </c>
      <c r="K683" s="10">
        <v>0</v>
      </c>
      <c r="L683" s="10">
        <v>73.5</v>
      </c>
      <c r="M683" s="10">
        <v>86.245999999999995</v>
      </c>
      <c r="N683" s="10">
        <v>-12.745999999999995</v>
      </c>
    </row>
    <row r="684" spans="1:14" x14ac:dyDescent="0.25">
      <c r="A684" s="9" t="s">
        <v>286</v>
      </c>
      <c r="B684" s="9" t="s">
        <v>36</v>
      </c>
      <c r="C684" s="9" t="s">
        <v>29</v>
      </c>
      <c r="D684" s="9" t="s">
        <v>27</v>
      </c>
      <c r="E684" s="10">
        <v>9952.2000000000007</v>
      </c>
      <c r="F684" s="10">
        <v>0</v>
      </c>
      <c r="G684" s="10">
        <v>9952.2000000000007</v>
      </c>
      <c r="H684" s="10">
        <v>9907.65</v>
      </c>
      <c r="I684" s="10">
        <v>44.550000000001091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</row>
    <row r="685" spans="1:14" x14ac:dyDescent="0.25">
      <c r="A685" s="9" t="s">
        <v>286</v>
      </c>
      <c r="B685" s="9" t="s">
        <v>37</v>
      </c>
      <c r="C685" s="9" t="s">
        <v>29</v>
      </c>
      <c r="D685" s="9" t="s">
        <v>27</v>
      </c>
      <c r="E685" s="10">
        <v>23014.53</v>
      </c>
      <c r="F685" s="10">
        <v>0</v>
      </c>
      <c r="G685" s="10">
        <v>23014.53</v>
      </c>
      <c r="H685" s="10">
        <v>22911.5</v>
      </c>
      <c r="I685" s="10">
        <v>103.02999999999884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</row>
    <row r="686" spans="1:14" x14ac:dyDescent="0.25">
      <c r="A686" s="9" t="s">
        <v>286</v>
      </c>
      <c r="B686" s="9" t="s">
        <v>287</v>
      </c>
      <c r="C686" s="9" t="s">
        <v>39</v>
      </c>
      <c r="D686" s="9" t="s">
        <v>40</v>
      </c>
      <c r="E686" s="10">
        <v>-593139.6</v>
      </c>
      <c r="F686" s="10">
        <v>0</v>
      </c>
      <c r="G686" s="10">
        <v>-593139.6</v>
      </c>
      <c r="H686" s="10">
        <v>-593139.54</v>
      </c>
      <c r="I686" s="10">
        <v>-5.9999999939464033E-2</v>
      </c>
      <c r="J686" s="10">
        <v>-2957</v>
      </c>
      <c r="K686" s="10">
        <v>0</v>
      </c>
      <c r="L686" s="10">
        <v>-2957</v>
      </c>
      <c r="M686" s="10">
        <v>-2957</v>
      </c>
      <c r="N686" s="10">
        <v>0</v>
      </c>
    </row>
    <row r="687" spans="1:14" x14ac:dyDescent="0.25">
      <c r="A687" s="9" t="s">
        <v>286</v>
      </c>
      <c r="B687" s="9" t="s">
        <v>92</v>
      </c>
      <c r="C687" s="9" t="s">
        <v>42</v>
      </c>
      <c r="D687" s="9" t="s">
        <v>43</v>
      </c>
      <c r="E687" s="10">
        <v>26.6</v>
      </c>
      <c r="F687" s="10">
        <v>0</v>
      </c>
      <c r="G687" s="10">
        <v>26.6</v>
      </c>
      <c r="H687" s="10">
        <v>0</v>
      </c>
      <c r="I687" s="10">
        <v>26.6</v>
      </c>
      <c r="J687" s="10">
        <v>350</v>
      </c>
      <c r="K687" s="10">
        <v>0</v>
      </c>
      <c r="L687" s="10">
        <v>350</v>
      </c>
      <c r="M687" s="10">
        <v>0</v>
      </c>
      <c r="N687" s="10">
        <v>350</v>
      </c>
    </row>
    <row r="688" spans="1:14" x14ac:dyDescent="0.25">
      <c r="A688" s="9" t="s">
        <v>286</v>
      </c>
      <c r="B688" s="9" t="s">
        <v>288</v>
      </c>
      <c r="C688" s="9" t="s">
        <v>42</v>
      </c>
      <c r="D688" s="9" t="s">
        <v>43</v>
      </c>
      <c r="E688" s="10">
        <v>2054.89</v>
      </c>
      <c r="F688" s="10">
        <v>2042.463054187192</v>
      </c>
      <c r="G688" s="10">
        <v>12.426945812807844</v>
      </c>
      <c r="H688" s="10">
        <v>2073.1</v>
      </c>
      <c r="I688" s="10">
        <v>-18.210000000000036</v>
      </c>
      <c r="J688" s="10">
        <v>35700</v>
      </c>
      <c r="K688" s="10">
        <v>35484</v>
      </c>
      <c r="L688" s="10">
        <v>216</v>
      </c>
      <c r="M688" s="10">
        <v>36016.26</v>
      </c>
      <c r="N688" s="10">
        <v>-316.26000000000204</v>
      </c>
    </row>
    <row r="689" spans="1:14" x14ac:dyDescent="0.25">
      <c r="A689" s="9" t="s">
        <v>286</v>
      </c>
      <c r="B689" s="9" t="s">
        <v>44</v>
      </c>
      <c r="C689" s="9" t="s">
        <v>42</v>
      </c>
      <c r="D689" s="9" t="s">
        <v>43</v>
      </c>
      <c r="E689" s="10">
        <v>2746.7</v>
      </c>
      <c r="F689" s="10">
        <v>2741.1343283582091</v>
      </c>
      <c r="G689" s="10">
        <v>5.5656716417906864</v>
      </c>
      <c r="H689" s="10">
        <v>2754.84</v>
      </c>
      <c r="I689" s="10">
        <v>-8.1400000000003274</v>
      </c>
      <c r="J689" s="10">
        <v>2963</v>
      </c>
      <c r="K689" s="10">
        <v>2957</v>
      </c>
      <c r="L689" s="10">
        <v>6</v>
      </c>
      <c r="M689" s="10">
        <v>2971.7849999999999</v>
      </c>
      <c r="N689" s="10">
        <v>-8.7849999999998545</v>
      </c>
    </row>
    <row r="690" spans="1:14" x14ac:dyDescent="0.25">
      <c r="A690" s="9" t="s">
        <v>286</v>
      </c>
      <c r="B690" s="9" t="s">
        <v>289</v>
      </c>
      <c r="C690" s="9" t="s">
        <v>42</v>
      </c>
      <c r="D690" s="9" t="s">
        <v>43</v>
      </c>
      <c r="E690" s="10">
        <v>8839.02</v>
      </c>
      <c r="F690" s="10">
        <v>8760.995073891625</v>
      </c>
      <c r="G690" s="10">
        <v>78.024926108375439</v>
      </c>
      <c r="H690" s="10">
        <v>8892.41</v>
      </c>
      <c r="I690" s="10">
        <v>-53.389999999999418</v>
      </c>
      <c r="J690" s="10">
        <v>35800</v>
      </c>
      <c r="K690" s="10">
        <v>35484</v>
      </c>
      <c r="L690" s="10">
        <v>316</v>
      </c>
      <c r="M690" s="10">
        <v>36016.26</v>
      </c>
      <c r="N690" s="10">
        <v>-216.26000000000204</v>
      </c>
    </row>
    <row r="691" spans="1:14" x14ac:dyDescent="0.25">
      <c r="A691" s="9" t="s">
        <v>286</v>
      </c>
      <c r="B691" s="9" t="s">
        <v>290</v>
      </c>
      <c r="C691" s="9" t="s">
        <v>42</v>
      </c>
      <c r="D691" s="9" t="s">
        <v>43</v>
      </c>
      <c r="E691" s="10">
        <v>10717.95</v>
      </c>
      <c r="F691" s="10">
        <v>10593.743842364533</v>
      </c>
      <c r="G691" s="10">
        <v>124.20615763546812</v>
      </c>
      <c r="H691" s="10">
        <v>10752.65</v>
      </c>
      <c r="I691" s="10">
        <v>-34.699999999998909</v>
      </c>
      <c r="J691" s="10">
        <v>35900</v>
      </c>
      <c r="K691" s="10">
        <v>35484</v>
      </c>
      <c r="L691" s="10">
        <v>416</v>
      </c>
      <c r="M691" s="10">
        <v>36016.26</v>
      </c>
      <c r="N691" s="10">
        <v>-116.26000000000204</v>
      </c>
    </row>
    <row r="692" spans="1:14" x14ac:dyDescent="0.25">
      <c r="A692" s="9" t="s">
        <v>286</v>
      </c>
      <c r="B692" s="9" t="s">
        <v>47</v>
      </c>
      <c r="C692" s="9" t="s">
        <v>42</v>
      </c>
      <c r="D692" s="9" t="s">
        <v>43</v>
      </c>
      <c r="E692" s="10">
        <v>16842.21</v>
      </c>
      <c r="F692" s="10">
        <v>16684.225490196077</v>
      </c>
      <c r="G692" s="10">
        <v>157.98450980392226</v>
      </c>
      <c r="H692" s="10">
        <v>17017.91</v>
      </c>
      <c r="I692" s="10">
        <v>-175.70000000000073</v>
      </c>
      <c r="J692" s="10">
        <v>35820</v>
      </c>
      <c r="K692" s="10">
        <v>35484</v>
      </c>
      <c r="L692" s="10">
        <v>336</v>
      </c>
      <c r="M692" s="10">
        <v>36193.68</v>
      </c>
      <c r="N692" s="10">
        <v>-373.68000000000029</v>
      </c>
    </row>
    <row r="693" spans="1:14" x14ac:dyDescent="0.25">
      <c r="A693" s="9" t="s">
        <v>286</v>
      </c>
      <c r="B693" s="9" t="s">
        <v>284</v>
      </c>
      <c r="C693" s="9" t="s">
        <v>42</v>
      </c>
      <c r="D693" s="9" t="s">
        <v>43</v>
      </c>
      <c r="E693" s="10">
        <v>32725.46</v>
      </c>
      <c r="F693" s="10">
        <v>31333.615763546797</v>
      </c>
      <c r="G693" s="10">
        <v>1391.844236453202</v>
      </c>
      <c r="H693" s="10">
        <v>31803.62</v>
      </c>
      <c r="I693" s="10">
        <v>921.84000000000015</v>
      </c>
      <c r="J693" s="10">
        <v>37060</v>
      </c>
      <c r="K693" s="10">
        <v>35484</v>
      </c>
      <c r="L693" s="10">
        <v>1576</v>
      </c>
      <c r="M693" s="10">
        <v>36016.26</v>
      </c>
      <c r="N693" s="10">
        <v>1043.739999999998</v>
      </c>
    </row>
    <row r="694" spans="1:14" x14ac:dyDescent="0.25">
      <c r="A694" s="9" t="s">
        <v>286</v>
      </c>
      <c r="B694" s="9" t="s">
        <v>291</v>
      </c>
      <c r="C694" s="9" t="s">
        <v>42</v>
      </c>
      <c r="D694" s="9" t="s">
        <v>43</v>
      </c>
      <c r="E694" s="10">
        <v>32522.76</v>
      </c>
      <c r="F694" s="10">
        <v>32467.862068965511</v>
      </c>
      <c r="G694" s="10">
        <v>54.897931034487556</v>
      </c>
      <c r="H694" s="10">
        <v>32954.879999999997</v>
      </c>
      <c r="I694" s="10">
        <v>-432.11999999999898</v>
      </c>
      <c r="J694" s="10">
        <v>2962</v>
      </c>
      <c r="K694" s="10">
        <v>2957</v>
      </c>
      <c r="L694" s="10">
        <v>5</v>
      </c>
      <c r="M694" s="10">
        <v>3001.355</v>
      </c>
      <c r="N694" s="10">
        <v>-39.355000000000018</v>
      </c>
    </row>
    <row r="695" spans="1:14" x14ac:dyDescent="0.25">
      <c r="A695" s="9" t="s">
        <v>286</v>
      </c>
      <c r="B695" s="9" t="s">
        <v>50</v>
      </c>
      <c r="C695" s="9" t="s">
        <v>42</v>
      </c>
      <c r="D695" s="9" t="s">
        <v>43</v>
      </c>
      <c r="E695" s="10">
        <v>48643.56</v>
      </c>
      <c r="F695" s="10">
        <v>48187.273631840799</v>
      </c>
      <c r="G695" s="10">
        <v>456.2863681591989</v>
      </c>
      <c r="H695" s="10">
        <v>48428.21</v>
      </c>
      <c r="I695" s="10">
        <v>215.34999999999854</v>
      </c>
      <c r="J695" s="10">
        <v>35820</v>
      </c>
      <c r="K695" s="10">
        <v>35484</v>
      </c>
      <c r="L695" s="10">
        <v>336</v>
      </c>
      <c r="M695" s="10">
        <v>35661.42</v>
      </c>
      <c r="N695" s="10">
        <v>158.58000000000175</v>
      </c>
    </row>
    <row r="696" spans="1:14" x14ac:dyDescent="0.25">
      <c r="A696" s="9" t="s">
        <v>286</v>
      </c>
      <c r="B696" s="9" t="s">
        <v>51</v>
      </c>
      <c r="C696" s="9" t="s">
        <v>42</v>
      </c>
      <c r="D696" s="9" t="s">
        <v>43</v>
      </c>
      <c r="E696" s="10">
        <v>191777.2</v>
      </c>
      <c r="F696" s="10">
        <v>191152.30693069307</v>
      </c>
      <c r="G696" s="10">
        <v>624.89306930694147</v>
      </c>
      <c r="H696" s="10">
        <v>193063.83</v>
      </c>
      <c r="I696" s="10">
        <v>-1286.6299999999756</v>
      </c>
      <c r="J696" s="10">
        <v>35600</v>
      </c>
      <c r="K696" s="10">
        <v>35483.999999999993</v>
      </c>
      <c r="L696" s="10">
        <v>116.00000000000728</v>
      </c>
      <c r="M696" s="10">
        <v>35838.839999999997</v>
      </c>
      <c r="N696" s="10">
        <v>-238.83999999999651</v>
      </c>
    </row>
    <row r="697" spans="1:14" x14ac:dyDescent="0.25">
      <c r="A697" s="9" t="s">
        <v>286</v>
      </c>
      <c r="B697" s="9" t="s">
        <v>292</v>
      </c>
      <c r="C697" s="9" t="s">
        <v>42</v>
      </c>
      <c r="D697" s="9" t="s">
        <v>53</v>
      </c>
      <c r="E697" s="10">
        <v>198841.5</v>
      </c>
      <c r="F697" s="10">
        <v>195990.99009900991</v>
      </c>
      <c r="G697" s="10">
        <v>2850.5099009900878</v>
      </c>
      <c r="H697" s="10">
        <v>197950.9</v>
      </c>
      <c r="I697" s="10">
        <v>890.60000000000582</v>
      </c>
      <c r="J697" s="10">
        <v>27000</v>
      </c>
      <c r="K697" s="10">
        <v>26613</v>
      </c>
      <c r="L697" s="10">
        <v>387</v>
      </c>
      <c r="M697" s="10">
        <v>26879.13</v>
      </c>
      <c r="N697" s="10">
        <v>120.86999999999898</v>
      </c>
    </row>
    <row r="698" spans="1:14" x14ac:dyDescent="0.25">
      <c r="A698" s="9" t="s">
        <v>286</v>
      </c>
      <c r="B698" s="9" t="s">
        <v>54</v>
      </c>
      <c r="C698" s="9" t="s">
        <v>42</v>
      </c>
      <c r="D698" s="9" t="s">
        <v>55</v>
      </c>
      <c r="E698" s="10">
        <v>1791.59</v>
      </c>
      <c r="F698" s="10">
        <v>1756.4607843137255</v>
      </c>
      <c r="G698" s="10">
        <v>35.129215686274392</v>
      </c>
      <c r="H698" s="10">
        <v>1791.59</v>
      </c>
      <c r="I698" s="10">
        <v>0</v>
      </c>
      <c r="J698" s="10">
        <v>325.74299999999999</v>
      </c>
      <c r="K698" s="10">
        <v>319.35588235294119</v>
      </c>
      <c r="L698" s="10">
        <v>6.3871176470588011</v>
      </c>
      <c r="M698" s="10">
        <v>325.74299999999999</v>
      </c>
      <c r="N698" s="10">
        <v>0</v>
      </c>
    </row>
    <row r="699" spans="1:14" x14ac:dyDescent="0.25">
      <c r="A699" s="9" t="s">
        <v>293</v>
      </c>
      <c r="B699" s="9" t="s">
        <v>25</v>
      </c>
      <c r="C699" s="9" t="s">
        <v>26</v>
      </c>
      <c r="D699" s="9" t="s">
        <v>27</v>
      </c>
      <c r="E699" s="10">
        <v>-338.01</v>
      </c>
      <c r="F699" s="10">
        <v>0</v>
      </c>
      <c r="G699" s="10">
        <v>-338.01</v>
      </c>
      <c r="H699" s="10">
        <v>0</v>
      </c>
      <c r="I699" s="10">
        <v>-338.01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</row>
    <row r="700" spans="1:14" x14ac:dyDescent="0.25">
      <c r="A700" s="9" t="s">
        <v>293</v>
      </c>
      <c r="B700" s="9" t="s">
        <v>28</v>
      </c>
      <c r="C700" s="9" t="s">
        <v>29</v>
      </c>
      <c r="D700" s="9" t="s">
        <v>27</v>
      </c>
      <c r="E700" s="10">
        <v>5.71</v>
      </c>
      <c r="F700" s="10">
        <v>0</v>
      </c>
      <c r="G700" s="10">
        <v>5.71</v>
      </c>
      <c r="H700" s="10">
        <v>5.65</v>
      </c>
      <c r="I700" s="10">
        <v>5.9999999999999609E-2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</row>
    <row r="701" spans="1:14" x14ac:dyDescent="0.25">
      <c r="A701" s="9" t="s">
        <v>293</v>
      </c>
      <c r="B701" s="9" t="s">
        <v>30</v>
      </c>
      <c r="C701" s="9" t="s">
        <v>29</v>
      </c>
      <c r="D701" s="9" t="s">
        <v>27</v>
      </c>
      <c r="E701" s="10">
        <v>133.28</v>
      </c>
      <c r="F701" s="10">
        <v>0</v>
      </c>
      <c r="G701" s="10">
        <v>133.28</v>
      </c>
      <c r="H701" s="10">
        <v>131.84</v>
      </c>
      <c r="I701" s="10">
        <v>1.4399999999999977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</row>
    <row r="702" spans="1:14" x14ac:dyDescent="0.25">
      <c r="A702" s="9" t="s">
        <v>293</v>
      </c>
      <c r="B702" s="9" t="s">
        <v>31</v>
      </c>
      <c r="C702" s="9" t="s">
        <v>29</v>
      </c>
      <c r="D702" s="9" t="s">
        <v>27</v>
      </c>
      <c r="E702" s="10">
        <v>894.88</v>
      </c>
      <c r="F702" s="10">
        <v>0</v>
      </c>
      <c r="G702" s="10">
        <v>894.88</v>
      </c>
      <c r="H702" s="10">
        <v>885.22</v>
      </c>
      <c r="I702" s="10">
        <v>9.6599999999999682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</row>
    <row r="703" spans="1:14" x14ac:dyDescent="0.25">
      <c r="A703" s="9" t="s">
        <v>293</v>
      </c>
      <c r="B703" s="9" t="s">
        <v>32</v>
      </c>
      <c r="C703" s="9" t="s">
        <v>33</v>
      </c>
      <c r="D703" s="9" t="s">
        <v>27</v>
      </c>
      <c r="E703" s="10">
        <v>1234.4000000000001</v>
      </c>
      <c r="F703" s="10">
        <v>0</v>
      </c>
      <c r="G703" s="10">
        <v>1234.4000000000001</v>
      </c>
      <c r="H703" s="10">
        <v>1449.94</v>
      </c>
      <c r="I703" s="10">
        <v>-215.53999999999996</v>
      </c>
      <c r="J703" s="10">
        <v>3.5</v>
      </c>
      <c r="K703" s="10">
        <v>0</v>
      </c>
      <c r="L703" s="10">
        <v>3.5</v>
      </c>
      <c r="M703" s="10">
        <v>4.1109999999999998</v>
      </c>
      <c r="N703" s="10">
        <v>-0.61099999999999977</v>
      </c>
    </row>
    <row r="704" spans="1:14" x14ac:dyDescent="0.25">
      <c r="A704" s="9" t="s">
        <v>293</v>
      </c>
      <c r="B704" s="9" t="s">
        <v>34</v>
      </c>
      <c r="C704" s="9" t="s">
        <v>33</v>
      </c>
      <c r="D704" s="9" t="s">
        <v>27</v>
      </c>
      <c r="E704" s="10">
        <v>4243.3</v>
      </c>
      <c r="F704" s="10">
        <v>0</v>
      </c>
      <c r="G704" s="10">
        <v>4243.3</v>
      </c>
      <c r="H704" s="10">
        <v>4984.2299999999996</v>
      </c>
      <c r="I704" s="10">
        <v>-740.92999999999938</v>
      </c>
      <c r="J704" s="10">
        <v>3.5</v>
      </c>
      <c r="K704" s="10">
        <v>0</v>
      </c>
      <c r="L704" s="10">
        <v>3.5</v>
      </c>
      <c r="M704" s="10">
        <v>4.1109999999999998</v>
      </c>
      <c r="N704" s="10">
        <v>-0.61099999999999977</v>
      </c>
    </row>
    <row r="705" spans="1:14" x14ac:dyDescent="0.25">
      <c r="A705" s="9" t="s">
        <v>293</v>
      </c>
      <c r="B705" s="9" t="s">
        <v>35</v>
      </c>
      <c r="C705" s="9" t="s">
        <v>33</v>
      </c>
      <c r="D705" s="9" t="s">
        <v>27</v>
      </c>
      <c r="E705" s="10">
        <v>4590.99</v>
      </c>
      <c r="F705" s="10">
        <v>0</v>
      </c>
      <c r="G705" s="10">
        <v>4590.99</v>
      </c>
      <c r="H705" s="10">
        <v>5392.59</v>
      </c>
      <c r="I705" s="10">
        <v>-801.60000000000036</v>
      </c>
      <c r="J705" s="10">
        <v>73.5</v>
      </c>
      <c r="K705" s="10">
        <v>0</v>
      </c>
      <c r="L705" s="10">
        <v>73.5</v>
      </c>
      <c r="M705" s="10">
        <v>86.332999999999998</v>
      </c>
      <c r="N705" s="10">
        <v>-12.832999999999998</v>
      </c>
    </row>
    <row r="706" spans="1:14" x14ac:dyDescent="0.25">
      <c r="A706" s="9" t="s">
        <v>293</v>
      </c>
      <c r="B706" s="9" t="s">
        <v>36</v>
      </c>
      <c r="C706" s="9" t="s">
        <v>29</v>
      </c>
      <c r="D706" s="9" t="s">
        <v>27</v>
      </c>
      <c r="E706" s="10">
        <v>10025.92</v>
      </c>
      <c r="F706" s="10">
        <v>0</v>
      </c>
      <c r="G706" s="10">
        <v>10025.92</v>
      </c>
      <c r="H706" s="10">
        <v>9917.7000000000007</v>
      </c>
      <c r="I706" s="10">
        <v>108.21999999999935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</row>
    <row r="707" spans="1:14" x14ac:dyDescent="0.25">
      <c r="A707" s="9" t="s">
        <v>293</v>
      </c>
      <c r="B707" s="9" t="s">
        <v>37</v>
      </c>
      <c r="C707" s="9" t="s">
        <v>29</v>
      </c>
      <c r="D707" s="9" t="s">
        <v>27</v>
      </c>
      <c r="E707" s="10">
        <v>23185.01</v>
      </c>
      <c r="F707" s="10">
        <v>0</v>
      </c>
      <c r="G707" s="10">
        <v>23185.01</v>
      </c>
      <c r="H707" s="10">
        <v>22934.75</v>
      </c>
      <c r="I707" s="10">
        <v>250.2599999999984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</row>
    <row r="708" spans="1:14" x14ac:dyDescent="0.25">
      <c r="A708" s="9" t="s">
        <v>293</v>
      </c>
      <c r="B708" s="9" t="s">
        <v>294</v>
      </c>
      <c r="C708" s="9" t="s">
        <v>39</v>
      </c>
      <c r="D708" s="9" t="s">
        <v>40</v>
      </c>
      <c r="E708" s="10">
        <v>-527831.23</v>
      </c>
      <c r="F708" s="10">
        <v>0</v>
      </c>
      <c r="G708" s="10">
        <v>-527831.23</v>
      </c>
      <c r="H708" s="10">
        <v>-527831.23</v>
      </c>
      <c r="I708" s="10">
        <v>0</v>
      </c>
      <c r="J708" s="10">
        <v>-2960</v>
      </c>
      <c r="K708" s="10">
        <v>0</v>
      </c>
      <c r="L708" s="10">
        <v>-2960</v>
      </c>
      <c r="M708" s="10">
        <v>-2960</v>
      </c>
      <c r="N708" s="10">
        <v>0</v>
      </c>
    </row>
    <row r="709" spans="1:14" x14ac:dyDescent="0.25">
      <c r="A709" s="9" t="s">
        <v>293</v>
      </c>
      <c r="B709" s="9" t="s">
        <v>92</v>
      </c>
      <c r="C709" s="9" t="s">
        <v>42</v>
      </c>
      <c r="D709" s="9" t="s">
        <v>43</v>
      </c>
      <c r="E709" s="10">
        <v>19</v>
      </c>
      <c r="F709" s="10">
        <v>0</v>
      </c>
      <c r="G709" s="10">
        <v>19</v>
      </c>
      <c r="H709" s="10">
        <v>0</v>
      </c>
      <c r="I709" s="10">
        <v>19</v>
      </c>
      <c r="J709" s="10">
        <v>250</v>
      </c>
      <c r="K709" s="10">
        <v>0</v>
      </c>
      <c r="L709" s="10">
        <v>250</v>
      </c>
      <c r="M709" s="10">
        <v>0</v>
      </c>
      <c r="N709" s="10">
        <v>250</v>
      </c>
    </row>
    <row r="710" spans="1:14" x14ac:dyDescent="0.25">
      <c r="A710" s="9" t="s">
        <v>293</v>
      </c>
      <c r="B710" s="9" t="s">
        <v>295</v>
      </c>
      <c r="C710" s="9" t="s">
        <v>42</v>
      </c>
      <c r="D710" s="9" t="s">
        <v>43</v>
      </c>
      <c r="E710" s="10">
        <v>1775.32</v>
      </c>
      <c r="F710" s="10">
        <v>1761.4384236453202</v>
      </c>
      <c r="G710" s="10">
        <v>13.881576354679737</v>
      </c>
      <c r="H710" s="10">
        <v>1787.86</v>
      </c>
      <c r="I710" s="10">
        <v>-12.539999999999964</v>
      </c>
      <c r="J710" s="10">
        <v>35800</v>
      </c>
      <c r="K710" s="10">
        <v>35520</v>
      </c>
      <c r="L710" s="10">
        <v>280</v>
      </c>
      <c r="M710" s="10">
        <v>36052.800000000003</v>
      </c>
      <c r="N710" s="10">
        <v>-252.80000000000291</v>
      </c>
    </row>
    <row r="711" spans="1:14" x14ac:dyDescent="0.25">
      <c r="A711" s="9" t="s">
        <v>293</v>
      </c>
      <c r="B711" s="9" t="s">
        <v>44</v>
      </c>
      <c r="C711" s="9" t="s">
        <v>42</v>
      </c>
      <c r="D711" s="9" t="s">
        <v>43</v>
      </c>
      <c r="E711" s="10">
        <v>2748.55</v>
      </c>
      <c r="F711" s="10">
        <v>2743.9203980099501</v>
      </c>
      <c r="G711" s="10">
        <v>4.6296019900501051</v>
      </c>
      <c r="H711" s="10">
        <v>2757.64</v>
      </c>
      <c r="I711" s="10">
        <v>-9.0899999999996908</v>
      </c>
      <c r="J711" s="10">
        <v>2965</v>
      </c>
      <c r="K711" s="10">
        <v>2960</v>
      </c>
      <c r="L711" s="10">
        <v>5</v>
      </c>
      <c r="M711" s="10">
        <v>2974.8</v>
      </c>
      <c r="N711" s="10">
        <v>-9.8000000000001819</v>
      </c>
    </row>
    <row r="712" spans="1:14" x14ac:dyDescent="0.25">
      <c r="A712" s="9" t="s">
        <v>293</v>
      </c>
      <c r="B712" s="9" t="s">
        <v>296</v>
      </c>
      <c r="C712" s="9" t="s">
        <v>42</v>
      </c>
      <c r="D712" s="9" t="s">
        <v>43</v>
      </c>
      <c r="E712" s="10">
        <v>7210.87</v>
      </c>
      <c r="F712" s="10">
        <v>7134.5517241379312</v>
      </c>
      <c r="G712" s="10">
        <v>76.318275862068731</v>
      </c>
      <c r="H712" s="10">
        <v>7241.57</v>
      </c>
      <c r="I712" s="10">
        <v>-30.699999999999818</v>
      </c>
      <c r="J712" s="10">
        <v>35900</v>
      </c>
      <c r="K712" s="10">
        <v>35520</v>
      </c>
      <c r="L712" s="10">
        <v>380</v>
      </c>
      <c r="M712" s="10">
        <v>36052.800000000003</v>
      </c>
      <c r="N712" s="10">
        <v>-152.80000000000291</v>
      </c>
    </row>
    <row r="713" spans="1:14" x14ac:dyDescent="0.25">
      <c r="A713" s="9" t="s">
        <v>293</v>
      </c>
      <c r="B713" s="9" t="s">
        <v>297</v>
      </c>
      <c r="C713" s="9" t="s">
        <v>42</v>
      </c>
      <c r="D713" s="9" t="s">
        <v>43</v>
      </c>
      <c r="E713" s="10">
        <v>9162</v>
      </c>
      <c r="F713" s="10">
        <v>9039.8423645320199</v>
      </c>
      <c r="G713" s="10">
        <v>122.15763546798007</v>
      </c>
      <c r="H713" s="10">
        <v>9175.44</v>
      </c>
      <c r="I713" s="10">
        <v>-13.440000000000509</v>
      </c>
      <c r="J713" s="10">
        <v>36000</v>
      </c>
      <c r="K713" s="10">
        <v>35520</v>
      </c>
      <c r="L713" s="10">
        <v>480</v>
      </c>
      <c r="M713" s="10">
        <v>36052.800000000003</v>
      </c>
      <c r="N713" s="10">
        <v>-52.80000000000291</v>
      </c>
    </row>
    <row r="714" spans="1:14" x14ac:dyDescent="0.25">
      <c r="A714" s="9" t="s">
        <v>293</v>
      </c>
      <c r="B714" s="9" t="s">
        <v>47</v>
      </c>
      <c r="C714" s="9" t="s">
        <v>42</v>
      </c>
      <c r="D714" s="9" t="s">
        <v>43</v>
      </c>
      <c r="E714" s="10">
        <v>17218.36</v>
      </c>
      <c r="F714" s="10">
        <v>16701.147058823528</v>
      </c>
      <c r="G714" s="10">
        <v>517.21294117647267</v>
      </c>
      <c r="H714" s="10">
        <v>17035.169999999998</v>
      </c>
      <c r="I714" s="10">
        <v>183.19000000000233</v>
      </c>
      <c r="J714" s="10">
        <v>36620</v>
      </c>
      <c r="K714" s="10">
        <v>35520</v>
      </c>
      <c r="L714" s="10">
        <v>1100</v>
      </c>
      <c r="M714" s="10">
        <v>36230.400000000001</v>
      </c>
      <c r="N714" s="10">
        <v>389.59999999999854</v>
      </c>
    </row>
    <row r="715" spans="1:14" x14ac:dyDescent="0.25">
      <c r="A715" s="9" t="s">
        <v>293</v>
      </c>
      <c r="B715" s="9" t="s">
        <v>298</v>
      </c>
      <c r="C715" s="9" t="s">
        <v>42</v>
      </c>
      <c r="D715" s="9" t="s">
        <v>43</v>
      </c>
      <c r="E715" s="10">
        <v>31352.33</v>
      </c>
      <c r="F715" s="10">
        <v>30414.857142857141</v>
      </c>
      <c r="G715" s="10">
        <v>937.47285714286045</v>
      </c>
      <c r="H715" s="10">
        <v>30871.08</v>
      </c>
      <c r="I715" s="10">
        <v>481.25</v>
      </c>
      <c r="J715" s="10">
        <v>36615</v>
      </c>
      <c r="K715" s="10">
        <v>35520</v>
      </c>
      <c r="L715" s="10">
        <v>1095</v>
      </c>
      <c r="M715" s="10">
        <v>36052.800000000003</v>
      </c>
      <c r="N715" s="10">
        <v>562.19999999999709</v>
      </c>
    </row>
    <row r="716" spans="1:14" x14ac:dyDescent="0.25">
      <c r="A716" s="9" t="s">
        <v>293</v>
      </c>
      <c r="B716" s="9" t="s">
        <v>299</v>
      </c>
      <c r="C716" s="9" t="s">
        <v>42</v>
      </c>
      <c r="D716" s="9" t="s">
        <v>43</v>
      </c>
      <c r="E716" s="10">
        <v>32815.31</v>
      </c>
      <c r="F716" s="10">
        <v>32826.403940886703</v>
      </c>
      <c r="G716" s="10">
        <v>-11.093940886705241</v>
      </c>
      <c r="H716" s="10">
        <v>33318.800000000003</v>
      </c>
      <c r="I716" s="10">
        <v>-503.49000000000524</v>
      </c>
      <c r="J716" s="10">
        <v>2959</v>
      </c>
      <c r="K716" s="10">
        <v>2960</v>
      </c>
      <c r="L716" s="10">
        <v>-1</v>
      </c>
      <c r="M716" s="10">
        <v>3004.4</v>
      </c>
      <c r="N716" s="10">
        <v>-45.400000000000091</v>
      </c>
    </row>
    <row r="717" spans="1:14" x14ac:dyDescent="0.25">
      <c r="A717" s="9" t="s">
        <v>293</v>
      </c>
      <c r="B717" s="9" t="s">
        <v>50</v>
      </c>
      <c r="C717" s="9" t="s">
        <v>42</v>
      </c>
      <c r="D717" s="9" t="s">
        <v>43</v>
      </c>
      <c r="E717" s="10">
        <v>48725.04</v>
      </c>
      <c r="F717" s="10">
        <v>48236.159203980096</v>
      </c>
      <c r="G717" s="10">
        <v>488.88079601990466</v>
      </c>
      <c r="H717" s="10">
        <v>48477.34</v>
      </c>
      <c r="I717" s="10">
        <v>247.70000000000437</v>
      </c>
      <c r="J717" s="10">
        <v>35880</v>
      </c>
      <c r="K717" s="10">
        <v>35520</v>
      </c>
      <c r="L717" s="10">
        <v>360</v>
      </c>
      <c r="M717" s="10">
        <v>35697.599999999999</v>
      </c>
      <c r="N717" s="10">
        <v>182.40000000000146</v>
      </c>
    </row>
    <row r="718" spans="1:14" x14ac:dyDescent="0.25">
      <c r="A718" s="9" t="s">
        <v>293</v>
      </c>
      <c r="B718" s="9" t="s">
        <v>103</v>
      </c>
      <c r="C718" s="9" t="s">
        <v>42</v>
      </c>
      <c r="D718" s="9" t="s">
        <v>43</v>
      </c>
      <c r="E718" s="10">
        <v>171246.44</v>
      </c>
      <c r="F718" s="10">
        <v>169907.07920792079</v>
      </c>
      <c r="G718" s="10">
        <v>1339.3607920792128</v>
      </c>
      <c r="H718" s="10">
        <v>171606.15</v>
      </c>
      <c r="I718" s="10">
        <v>-359.70999999999185</v>
      </c>
      <c r="J718" s="10">
        <v>35800</v>
      </c>
      <c r="K718" s="10">
        <v>35519.999999999993</v>
      </c>
      <c r="L718" s="10">
        <v>280.00000000000728</v>
      </c>
      <c r="M718" s="10">
        <v>35875.199999999997</v>
      </c>
      <c r="N718" s="10">
        <v>-75.19999999999709</v>
      </c>
    </row>
    <row r="719" spans="1:14" x14ac:dyDescent="0.25">
      <c r="A719" s="9" t="s">
        <v>293</v>
      </c>
      <c r="B719" s="9" t="s">
        <v>300</v>
      </c>
      <c r="C719" s="9" t="s">
        <v>42</v>
      </c>
      <c r="D719" s="9" t="s">
        <v>53</v>
      </c>
      <c r="E719" s="10">
        <v>159789.12</v>
      </c>
      <c r="F719" s="10">
        <v>156499.8811881188</v>
      </c>
      <c r="G719" s="10">
        <v>3289.2388118811941</v>
      </c>
      <c r="H719" s="10">
        <v>158064.88</v>
      </c>
      <c r="I719" s="10">
        <v>1724.2399999999907</v>
      </c>
      <c r="J719" s="10">
        <v>27200</v>
      </c>
      <c r="K719" s="10">
        <v>26640</v>
      </c>
      <c r="L719" s="10">
        <v>560</v>
      </c>
      <c r="M719" s="10">
        <v>26906.400000000001</v>
      </c>
      <c r="N719" s="10">
        <v>293.59999999999854</v>
      </c>
    </row>
    <row r="720" spans="1:14" x14ac:dyDescent="0.25">
      <c r="A720" s="9" t="s">
        <v>293</v>
      </c>
      <c r="B720" s="9" t="s">
        <v>54</v>
      </c>
      <c r="C720" s="9" t="s">
        <v>42</v>
      </c>
      <c r="D720" s="9" t="s">
        <v>55</v>
      </c>
      <c r="E720" s="10">
        <v>1793.41</v>
      </c>
      <c r="F720" s="10">
        <v>1758.2450980392157</v>
      </c>
      <c r="G720" s="10">
        <v>35.164901960784391</v>
      </c>
      <c r="H720" s="10">
        <v>1793.41</v>
      </c>
      <c r="I720" s="10">
        <v>0</v>
      </c>
      <c r="J720" s="10">
        <v>326.07400000000001</v>
      </c>
      <c r="K720" s="10">
        <v>319.68039215686275</v>
      </c>
      <c r="L720" s="10">
        <v>6.3936078431372607</v>
      </c>
      <c r="M720" s="10">
        <v>326.07400000000001</v>
      </c>
      <c r="N720" s="10">
        <v>0</v>
      </c>
    </row>
    <row r="721" spans="1:14" x14ac:dyDescent="0.25">
      <c r="A721" s="9" t="s">
        <v>301</v>
      </c>
      <c r="B721" s="9" t="s">
        <v>25</v>
      </c>
      <c r="C721" s="9" t="s">
        <v>26</v>
      </c>
      <c r="D721" s="9" t="s">
        <v>27</v>
      </c>
      <c r="E721" s="10">
        <v>5507.95</v>
      </c>
      <c r="F721" s="10">
        <v>0</v>
      </c>
      <c r="G721" s="10">
        <v>5507.95</v>
      </c>
      <c r="H721" s="10">
        <v>0</v>
      </c>
      <c r="I721" s="10">
        <v>5507.95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</row>
    <row r="722" spans="1:14" x14ac:dyDescent="0.25">
      <c r="A722" s="9" t="s">
        <v>301</v>
      </c>
      <c r="B722" s="9" t="s">
        <v>32</v>
      </c>
      <c r="C722" s="9" t="s">
        <v>33</v>
      </c>
      <c r="D722" s="9" t="s">
        <v>27</v>
      </c>
      <c r="E722" s="10">
        <v>998.1</v>
      </c>
      <c r="F722" s="10">
        <v>0</v>
      </c>
      <c r="G722" s="10">
        <v>998.1</v>
      </c>
      <c r="H722" s="10">
        <v>1400.19</v>
      </c>
      <c r="I722" s="10">
        <v>-402.09000000000003</v>
      </c>
      <c r="J722" s="10">
        <v>2.83</v>
      </c>
      <c r="K722" s="10">
        <v>0</v>
      </c>
      <c r="L722" s="10">
        <v>2.83</v>
      </c>
      <c r="M722" s="10">
        <v>3.97</v>
      </c>
      <c r="N722" s="10">
        <v>-1.1400000000000001</v>
      </c>
    </row>
    <row r="723" spans="1:14" x14ac:dyDescent="0.25">
      <c r="A723" s="9" t="s">
        <v>301</v>
      </c>
      <c r="B723" s="9" t="s">
        <v>34</v>
      </c>
      <c r="C723" s="9" t="s">
        <v>33</v>
      </c>
      <c r="D723" s="9" t="s">
        <v>27</v>
      </c>
      <c r="E723" s="10">
        <v>3431.01</v>
      </c>
      <c r="F723" s="10">
        <v>0</v>
      </c>
      <c r="G723" s="10">
        <v>3431.01</v>
      </c>
      <c r="H723" s="10">
        <v>4813.21</v>
      </c>
      <c r="I723" s="10">
        <v>-1382.1999999999998</v>
      </c>
      <c r="J723" s="10">
        <v>2.83</v>
      </c>
      <c r="K723" s="10">
        <v>0</v>
      </c>
      <c r="L723" s="10">
        <v>2.83</v>
      </c>
      <c r="M723" s="10">
        <v>3.97</v>
      </c>
      <c r="N723" s="10">
        <v>-1.1400000000000001</v>
      </c>
    </row>
    <row r="724" spans="1:14" x14ac:dyDescent="0.25">
      <c r="A724" s="9" t="s">
        <v>301</v>
      </c>
      <c r="B724" s="9" t="s">
        <v>35</v>
      </c>
      <c r="C724" s="9" t="s">
        <v>33</v>
      </c>
      <c r="D724" s="9" t="s">
        <v>27</v>
      </c>
      <c r="E724" s="10">
        <v>3712.14</v>
      </c>
      <c r="F724" s="10">
        <v>0</v>
      </c>
      <c r="G724" s="10">
        <v>3712.14</v>
      </c>
      <c r="H724" s="10">
        <v>5207.49</v>
      </c>
      <c r="I724" s="10">
        <v>-1495.35</v>
      </c>
      <c r="J724" s="10">
        <v>59.43</v>
      </c>
      <c r="K724" s="10">
        <v>0</v>
      </c>
      <c r="L724" s="10">
        <v>59.43</v>
      </c>
      <c r="M724" s="10">
        <v>83.37</v>
      </c>
      <c r="N724" s="10">
        <v>-23.940000000000005</v>
      </c>
    </row>
    <row r="725" spans="1:14" x14ac:dyDescent="0.25">
      <c r="A725" s="9" t="s">
        <v>301</v>
      </c>
      <c r="B725" s="9" t="s">
        <v>302</v>
      </c>
      <c r="C725" s="9" t="s">
        <v>39</v>
      </c>
      <c r="D725" s="9" t="s">
        <v>40</v>
      </c>
      <c r="E725" s="10">
        <v>-407797.69</v>
      </c>
      <c r="F725" s="10">
        <v>0</v>
      </c>
      <c r="G725" s="10">
        <v>-407797.69</v>
      </c>
      <c r="H725" s="10">
        <v>-407797.61</v>
      </c>
      <c r="I725" s="10">
        <v>-8.0000000016298145E-2</v>
      </c>
      <c r="J725" s="10">
        <v>-2779</v>
      </c>
      <c r="K725" s="10">
        <v>0</v>
      </c>
      <c r="L725" s="10">
        <v>-2779</v>
      </c>
      <c r="M725" s="10">
        <v>-2779</v>
      </c>
      <c r="N725" s="10">
        <v>0</v>
      </c>
    </row>
    <row r="726" spans="1:14" x14ac:dyDescent="0.25">
      <c r="A726" s="9" t="s">
        <v>301</v>
      </c>
      <c r="B726" s="9" t="s">
        <v>303</v>
      </c>
      <c r="C726" s="9" t="s">
        <v>42</v>
      </c>
      <c r="D726" s="9" t="s">
        <v>58</v>
      </c>
      <c r="E726" s="10">
        <v>315945.56</v>
      </c>
      <c r="F726" s="10">
        <v>315681.02487562189</v>
      </c>
      <c r="G726" s="10">
        <v>264.53512437810423</v>
      </c>
      <c r="H726" s="10">
        <v>317259.43</v>
      </c>
      <c r="I726" s="10">
        <v>-1313.8699999999953</v>
      </c>
      <c r="J726" s="10">
        <v>16688</v>
      </c>
      <c r="K726" s="10">
        <v>16674</v>
      </c>
      <c r="L726" s="10">
        <v>14</v>
      </c>
      <c r="M726" s="10">
        <v>16757.37</v>
      </c>
      <c r="N726" s="10">
        <v>-69.369999999998981</v>
      </c>
    </row>
    <row r="727" spans="1:14" x14ac:dyDescent="0.25">
      <c r="A727" s="9" t="s">
        <v>301</v>
      </c>
      <c r="B727" s="9" t="s">
        <v>92</v>
      </c>
      <c r="C727" s="9" t="s">
        <v>42</v>
      </c>
      <c r="D727" s="9" t="s">
        <v>43</v>
      </c>
      <c r="E727" s="10">
        <v>7.98</v>
      </c>
      <c r="F727" s="10">
        <v>0</v>
      </c>
      <c r="G727" s="10">
        <v>7.98</v>
      </c>
      <c r="H727" s="10">
        <v>0</v>
      </c>
      <c r="I727" s="10">
        <v>7.98</v>
      </c>
      <c r="J727" s="10">
        <v>105</v>
      </c>
      <c r="K727" s="10">
        <v>0</v>
      </c>
      <c r="L727" s="10">
        <v>105</v>
      </c>
      <c r="M727" s="10">
        <v>0</v>
      </c>
      <c r="N727" s="10">
        <v>105</v>
      </c>
    </row>
    <row r="728" spans="1:14" x14ac:dyDescent="0.25">
      <c r="A728" s="9" t="s">
        <v>301</v>
      </c>
      <c r="B728" s="9" t="s">
        <v>304</v>
      </c>
      <c r="C728" s="9" t="s">
        <v>42</v>
      </c>
      <c r="D728" s="9" t="s">
        <v>43</v>
      </c>
      <c r="E728" s="10">
        <v>7401.32</v>
      </c>
      <c r="F728" s="10">
        <v>0</v>
      </c>
      <c r="G728" s="10">
        <v>7401.32</v>
      </c>
      <c r="H728" s="10">
        <v>0</v>
      </c>
      <c r="I728" s="10">
        <v>7401.32</v>
      </c>
      <c r="J728" s="10">
        <v>16750</v>
      </c>
      <c r="K728" s="10">
        <v>0</v>
      </c>
      <c r="L728" s="10">
        <v>16750</v>
      </c>
      <c r="M728" s="10">
        <v>0</v>
      </c>
      <c r="N728" s="10">
        <v>16750</v>
      </c>
    </row>
    <row r="729" spans="1:14" x14ac:dyDescent="0.25">
      <c r="A729" s="9" t="s">
        <v>301</v>
      </c>
      <c r="B729" s="9" t="s">
        <v>94</v>
      </c>
      <c r="C729" s="9" t="s">
        <v>42</v>
      </c>
      <c r="D729" s="9" t="s">
        <v>43</v>
      </c>
      <c r="E729" s="10">
        <v>1637.58</v>
      </c>
      <c r="F729" s="10">
        <v>1634.0497512437812</v>
      </c>
      <c r="G729" s="10">
        <v>3.5302487562187252</v>
      </c>
      <c r="H729" s="10">
        <v>1642.22</v>
      </c>
      <c r="I729" s="10">
        <v>-4.6400000000001</v>
      </c>
      <c r="J729" s="10">
        <v>2785</v>
      </c>
      <c r="K729" s="10">
        <v>2779</v>
      </c>
      <c r="L729" s="10">
        <v>6</v>
      </c>
      <c r="M729" s="10">
        <v>2792.895</v>
      </c>
      <c r="N729" s="10">
        <v>-7.8949999999999818</v>
      </c>
    </row>
    <row r="730" spans="1:14" x14ac:dyDescent="0.25">
      <c r="A730" s="9" t="s">
        <v>301</v>
      </c>
      <c r="B730" s="9" t="s">
        <v>305</v>
      </c>
      <c r="C730" s="9" t="s">
        <v>42</v>
      </c>
      <c r="D730" s="9" t="s">
        <v>43</v>
      </c>
      <c r="E730" s="10">
        <v>0</v>
      </c>
      <c r="F730" s="10">
        <v>7367.7438423645317</v>
      </c>
      <c r="G730" s="10">
        <v>-7367.7438423645317</v>
      </c>
      <c r="H730" s="10">
        <v>7478.26</v>
      </c>
      <c r="I730" s="10">
        <v>-7478.26</v>
      </c>
      <c r="J730" s="10">
        <v>0</v>
      </c>
      <c r="K730" s="10">
        <v>16674</v>
      </c>
      <c r="L730" s="10">
        <v>-16674</v>
      </c>
      <c r="M730" s="10">
        <v>16924.11</v>
      </c>
      <c r="N730" s="10">
        <v>-16924.11</v>
      </c>
    </row>
    <row r="731" spans="1:14" x14ac:dyDescent="0.25">
      <c r="A731" s="9" t="s">
        <v>301</v>
      </c>
      <c r="B731" s="9" t="s">
        <v>306</v>
      </c>
      <c r="C731" s="9" t="s">
        <v>42</v>
      </c>
      <c r="D731" s="9" t="s">
        <v>43</v>
      </c>
      <c r="E731" s="10">
        <v>12106.6</v>
      </c>
      <c r="F731" s="10">
        <v>12030.128078817734</v>
      </c>
      <c r="G731" s="10">
        <v>76.471921182266669</v>
      </c>
      <c r="H731" s="10">
        <v>12210.58</v>
      </c>
      <c r="I731" s="10">
        <v>-103.97999999999956</v>
      </c>
      <c r="J731" s="10">
        <v>16780</v>
      </c>
      <c r="K731" s="10">
        <v>16674</v>
      </c>
      <c r="L731" s="10">
        <v>106</v>
      </c>
      <c r="M731" s="10">
        <v>16924.11</v>
      </c>
      <c r="N731" s="10">
        <v>-144.11000000000058</v>
      </c>
    </row>
    <row r="732" spans="1:14" x14ac:dyDescent="0.25">
      <c r="A732" s="9" t="s">
        <v>301</v>
      </c>
      <c r="B732" s="9" t="s">
        <v>307</v>
      </c>
      <c r="C732" s="9" t="s">
        <v>42</v>
      </c>
      <c r="D732" s="9" t="s">
        <v>43</v>
      </c>
      <c r="E732" s="10">
        <v>15244.09</v>
      </c>
      <c r="F732" s="10">
        <v>15220.364532019705</v>
      </c>
      <c r="G732" s="10">
        <v>23.725467980295434</v>
      </c>
      <c r="H732" s="10">
        <v>15448.67</v>
      </c>
      <c r="I732" s="10">
        <v>-204.57999999999993</v>
      </c>
      <c r="J732" s="10">
        <v>16700</v>
      </c>
      <c r="K732" s="10">
        <v>16674</v>
      </c>
      <c r="L732" s="10">
        <v>26</v>
      </c>
      <c r="M732" s="10">
        <v>16924.11</v>
      </c>
      <c r="N732" s="10">
        <v>-224.11000000000058</v>
      </c>
    </row>
    <row r="733" spans="1:14" x14ac:dyDescent="0.25">
      <c r="A733" s="9" t="s">
        <v>301</v>
      </c>
      <c r="B733" s="9" t="s">
        <v>308</v>
      </c>
      <c r="C733" s="9" t="s">
        <v>42</v>
      </c>
      <c r="D733" s="9" t="s">
        <v>43</v>
      </c>
      <c r="E733" s="10">
        <v>17191.11</v>
      </c>
      <c r="F733" s="10">
        <v>17062.167487684728</v>
      </c>
      <c r="G733" s="10">
        <v>128.94251231527232</v>
      </c>
      <c r="H733" s="10">
        <v>17318.099999999999</v>
      </c>
      <c r="I733" s="10">
        <v>-126.98999999999796</v>
      </c>
      <c r="J733" s="10">
        <v>16800</v>
      </c>
      <c r="K733" s="10">
        <v>16674</v>
      </c>
      <c r="L733" s="10">
        <v>126</v>
      </c>
      <c r="M733" s="10">
        <v>16924.11</v>
      </c>
      <c r="N733" s="10">
        <v>-124.11000000000058</v>
      </c>
    </row>
    <row r="734" spans="1:14" x14ac:dyDescent="0.25">
      <c r="A734" s="9" t="s">
        <v>301</v>
      </c>
      <c r="B734" s="9" t="s">
        <v>309</v>
      </c>
      <c r="C734" s="9" t="s">
        <v>42</v>
      </c>
      <c r="D734" s="9" t="s">
        <v>43</v>
      </c>
      <c r="E734" s="10">
        <v>24614.25</v>
      </c>
      <c r="F734" s="10">
        <v>24649.733990147783</v>
      </c>
      <c r="G734" s="10">
        <v>-35.483990147782606</v>
      </c>
      <c r="H734" s="10">
        <v>25019.48</v>
      </c>
      <c r="I734" s="10">
        <v>-405.22999999999956</v>
      </c>
      <c r="J734" s="10">
        <v>2775</v>
      </c>
      <c r="K734" s="10">
        <v>2779</v>
      </c>
      <c r="L734" s="10">
        <v>-4</v>
      </c>
      <c r="M734" s="10">
        <v>2820.6849999999999</v>
      </c>
      <c r="N734" s="10">
        <v>-45.684999999999945</v>
      </c>
    </row>
    <row r="735" spans="1:14" x14ac:dyDescent="0.25">
      <c r="A735" s="9" t="s">
        <v>310</v>
      </c>
      <c r="B735" s="9" t="s">
        <v>25</v>
      </c>
      <c r="C735" s="9" t="s">
        <v>26</v>
      </c>
      <c r="D735" s="9" t="s">
        <v>27</v>
      </c>
      <c r="E735" s="10">
        <v>1174.3</v>
      </c>
      <c r="F735" s="10">
        <v>0</v>
      </c>
      <c r="G735" s="10">
        <v>1174.3</v>
      </c>
      <c r="H735" s="10">
        <v>0</v>
      </c>
      <c r="I735" s="10">
        <v>1174.3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</row>
    <row r="736" spans="1:14" x14ac:dyDescent="0.25">
      <c r="A736" s="9" t="s">
        <v>310</v>
      </c>
      <c r="B736" s="9" t="s">
        <v>32</v>
      </c>
      <c r="C736" s="9" t="s">
        <v>33</v>
      </c>
      <c r="D736" s="9" t="s">
        <v>27</v>
      </c>
      <c r="E736" s="10">
        <v>673.63</v>
      </c>
      <c r="F736" s="10">
        <v>0</v>
      </c>
      <c r="G736" s="10">
        <v>673.63</v>
      </c>
      <c r="H736" s="10">
        <v>757.28</v>
      </c>
      <c r="I736" s="10">
        <v>-83.649999999999977</v>
      </c>
      <c r="J736" s="10">
        <v>1.91</v>
      </c>
      <c r="K736" s="10">
        <v>0</v>
      </c>
      <c r="L736" s="10">
        <v>1.91</v>
      </c>
      <c r="M736" s="10">
        <v>2.1469999999999998</v>
      </c>
      <c r="N736" s="10">
        <v>-0.23699999999999988</v>
      </c>
    </row>
    <row r="737" spans="1:14" x14ac:dyDescent="0.25">
      <c r="A737" s="9" t="s">
        <v>310</v>
      </c>
      <c r="B737" s="9" t="s">
        <v>34</v>
      </c>
      <c r="C737" s="9" t="s">
        <v>33</v>
      </c>
      <c r="D737" s="9" t="s">
        <v>27</v>
      </c>
      <c r="E737" s="10">
        <v>2315.63</v>
      </c>
      <c r="F737" s="10">
        <v>0</v>
      </c>
      <c r="G737" s="10">
        <v>2315.63</v>
      </c>
      <c r="H737" s="10">
        <v>2603.19</v>
      </c>
      <c r="I737" s="10">
        <v>-287.55999999999995</v>
      </c>
      <c r="J737" s="10">
        <v>1.91</v>
      </c>
      <c r="K737" s="10">
        <v>0</v>
      </c>
      <c r="L737" s="10">
        <v>1.91</v>
      </c>
      <c r="M737" s="10">
        <v>2.1469999999999998</v>
      </c>
      <c r="N737" s="10">
        <v>-0.23699999999999988</v>
      </c>
    </row>
    <row r="738" spans="1:14" x14ac:dyDescent="0.25">
      <c r="A738" s="9" t="s">
        <v>310</v>
      </c>
      <c r="B738" s="9" t="s">
        <v>35</v>
      </c>
      <c r="C738" s="9" t="s">
        <v>33</v>
      </c>
      <c r="D738" s="9" t="s">
        <v>27</v>
      </c>
      <c r="E738" s="10">
        <v>2505.37</v>
      </c>
      <c r="F738" s="10">
        <v>0</v>
      </c>
      <c r="G738" s="10">
        <v>2505.37</v>
      </c>
      <c r="H738" s="10">
        <v>2816.43</v>
      </c>
      <c r="I738" s="10">
        <v>-311.05999999999995</v>
      </c>
      <c r="J738" s="10">
        <v>40.11</v>
      </c>
      <c r="K738" s="10">
        <v>0</v>
      </c>
      <c r="L738" s="10">
        <v>40.11</v>
      </c>
      <c r="M738" s="10">
        <v>45.09</v>
      </c>
      <c r="N738" s="10">
        <v>-4.980000000000004</v>
      </c>
    </row>
    <row r="739" spans="1:14" x14ac:dyDescent="0.25">
      <c r="A739" s="9" t="s">
        <v>310</v>
      </c>
      <c r="B739" s="9" t="s">
        <v>311</v>
      </c>
      <c r="C739" s="9" t="s">
        <v>39</v>
      </c>
      <c r="D739" s="9" t="s">
        <v>40</v>
      </c>
      <c r="E739" s="10">
        <v>-219460.69</v>
      </c>
      <c r="F739" s="10">
        <v>0</v>
      </c>
      <c r="G739" s="10">
        <v>-219460.69</v>
      </c>
      <c r="H739" s="10">
        <v>-219460.67</v>
      </c>
      <c r="I739" s="10">
        <v>-1.9999999989522621E-2</v>
      </c>
      <c r="J739" s="10">
        <v>-1503</v>
      </c>
      <c r="K739" s="10">
        <v>0</v>
      </c>
      <c r="L739" s="10">
        <v>-1503</v>
      </c>
      <c r="M739" s="10">
        <v>-1503</v>
      </c>
      <c r="N739" s="10">
        <v>0</v>
      </c>
    </row>
    <row r="740" spans="1:14" x14ac:dyDescent="0.25">
      <c r="A740" s="9" t="s">
        <v>310</v>
      </c>
      <c r="B740" s="9" t="s">
        <v>312</v>
      </c>
      <c r="C740" s="9" t="s">
        <v>42</v>
      </c>
      <c r="D740" s="9" t="s">
        <v>58</v>
      </c>
      <c r="E740" s="10">
        <v>169758</v>
      </c>
      <c r="F740" s="10">
        <v>169569.68159203979</v>
      </c>
      <c r="G740" s="10">
        <v>188.31840796020697</v>
      </c>
      <c r="H740" s="10">
        <v>170417.53</v>
      </c>
      <c r="I740" s="10">
        <v>-659.52999999999884</v>
      </c>
      <c r="J740" s="10">
        <v>9028</v>
      </c>
      <c r="K740" s="10">
        <v>9018</v>
      </c>
      <c r="L740" s="10">
        <v>10</v>
      </c>
      <c r="M740" s="10">
        <v>9063.09</v>
      </c>
      <c r="N740" s="10">
        <v>-35.090000000000146</v>
      </c>
    </row>
    <row r="741" spans="1:14" x14ac:dyDescent="0.25">
      <c r="A741" s="9" t="s">
        <v>310</v>
      </c>
      <c r="B741" s="9" t="s">
        <v>92</v>
      </c>
      <c r="C741" s="9" t="s">
        <v>42</v>
      </c>
      <c r="D741" s="9" t="s">
        <v>43</v>
      </c>
      <c r="E741" s="10">
        <v>9.1199999999999992</v>
      </c>
      <c r="F741" s="10">
        <v>0</v>
      </c>
      <c r="G741" s="10">
        <v>9.1199999999999992</v>
      </c>
      <c r="H741" s="10">
        <v>0</v>
      </c>
      <c r="I741" s="10">
        <v>9.1199999999999992</v>
      </c>
      <c r="J741" s="10">
        <v>120</v>
      </c>
      <c r="K741" s="10">
        <v>0</v>
      </c>
      <c r="L741" s="10">
        <v>120</v>
      </c>
      <c r="M741" s="10">
        <v>0</v>
      </c>
      <c r="N741" s="10">
        <v>120</v>
      </c>
    </row>
    <row r="742" spans="1:14" x14ac:dyDescent="0.25">
      <c r="A742" s="9" t="s">
        <v>310</v>
      </c>
      <c r="B742" s="9" t="s">
        <v>313</v>
      </c>
      <c r="C742" s="9" t="s">
        <v>42</v>
      </c>
      <c r="D742" s="9" t="s">
        <v>43</v>
      </c>
      <c r="E742" s="10">
        <v>4021.02</v>
      </c>
      <c r="F742" s="10">
        <v>0</v>
      </c>
      <c r="G742" s="10">
        <v>4021.02</v>
      </c>
      <c r="H742" s="10">
        <v>0</v>
      </c>
      <c r="I742" s="10">
        <v>4021.02</v>
      </c>
      <c r="J742" s="10">
        <v>9100</v>
      </c>
      <c r="K742" s="10">
        <v>0</v>
      </c>
      <c r="L742" s="10">
        <v>9100</v>
      </c>
      <c r="M742" s="10">
        <v>0</v>
      </c>
      <c r="N742" s="10">
        <v>9100</v>
      </c>
    </row>
    <row r="743" spans="1:14" x14ac:dyDescent="0.25">
      <c r="A743" s="9" t="s">
        <v>310</v>
      </c>
      <c r="B743" s="9" t="s">
        <v>94</v>
      </c>
      <c r="C743" s="9" t="s">
        <v>42</v>
      </c>
      <c r="D743" s="9" t="s">
        <v>43</v>
      </c>
      <c r="E743" s="10">
        <v>886.7</v>
      </c>
      <c r="F743" s="10">
        <v>883.7611940298508</v>
      </c>
      <c r="G743" s="10">
        <v>2.9388059701492466</v>
      </c>
      <c r="H743" s="10">
        <v>888.18</v>
      </c>
      <c r="I743" s="10">
        <v>-1.4799999999999045</v>
      </c>
      <c r="J743" s="10">
        <v>1508</v>
      </c>
      <c r="K743" s="10">
        <v>1503</v>
      </c>
      <c r="L743" s="10">
        <v>5</v>
      </c>
      <c r="M743" s="10">
        <v>1510.5150000000001</v>
      </c>
      <c r="N743" s="10">
        <v>-2.5150000000001</v>
      </c>
    </row>
    <row r="744" spans="1:14" x14ac:dyDescent="0.25">
      <c r="A744" s="9" t="s">
        <v>310</v>
      </c>
      <c r="B744" s="9" t="s">
        <v>314</v>
      </c>
      <c r="C744" s="9" t="s">
        <v>42</v>
      </c>
      <c r="D744" s="9" t="s">
        <v>43</v>
      </c>
      <c r="E744" s="10">
        <v>0</v>
      </c>
      <c r="F744" s="10">
        <v>3984.7881773399013</v>
      </c>
      <c r="G744" s="10">
        <v>-3984.7881773399013</v>
      </c>
      <c r="H744" s="10">
        <v>4044.56</v>
      </c>
      <c r="I744" s="10">
        <v>-4044.56</v>
      </c>
      <c r="J744" s="10">
        <v>0</v>
      </c>
      <c r="K744" s="10">
        <v>9018</v>
      </c>
      <c r="L744" s="10">
        <v>-9018</v>
      </c>
      <c r="M744" s="10">
        <v>9153.27</v>
      </c>
      <c r="N744" s="10">
        <v>-9153.27</v>
      </c>
    </row>
    <row r="745" spans="1:14" x14ac:dyDescent="0.25">
      <c r="A745" s="9" t="s">
        <v>310</v>
      </c>
      <c r="B745" s="9" t="s">
        <v>315</v>
      </c>
      <c r="C745" s="9" t="s">
        <v>42</v>
      </c>
      <c r="D745" s="9" t="s">
        <v>43</v>
      </c>
      <c r="E745" s="10">
        <v>6590.81</v>
      </c>
      <c r="F745" s="10">
        <v>6506.3940886699511</v>
      </c>
      <c r="G745" s="10">
        <v>84.415911330049312</v>
      </c>
      <c r="H745" s="10">
        <v>6603.99</v>
      </c>
      <c r="I745" s="10">
        <v>-13.179999999999382</v>
      </c>
      <c r="J745" s="10">
        <v>9135</v>
      </c>
      <c r="K745" s="10">
        <v>9018</v>
      </c>
      <c r="L745" s="10">
        <v>117</v>
      </c>
      <c r="M745" s="10">
        <v>9153.27</v>
      </c>
      <c r="N745" s="10">
        <v>-18.270000000000437</v>
      </c>
    </row>
    <row r="746" spans="1:14" x14ac:dyDescent="0.25">
      <c r="A746" s="9" t="s">
        <v>310</v>
      </c>
      <c r="B746" s="9" t="s">
        <v>316</v>
      </c>
      <c r="C746" s="9" t="s">
        <v>42</v>
      </c>
      <c r="D746" s="9" t="s">
        <v>43</v>
      </c>
      <c r="E746" s="10">
        <v>8261.02</v>
      </c>
      <c r="F746" s="10">
        <v>8231.8128078817754</v>
      </c>
      <c r="G746" s="10">
        <v>29.207192118225066</v>
      </c>
      <c r="H746" s="10">
        <v>8355.2900000000009</v>
      </c>
      <c r="I746" s="10">
        <v>-94.270000000000437</v>
      </c>
      <c r="J746" s="10">
        <v>9050</v>
      </c>
      <c r="K746" s="10">
        <v>9018</v>
      </c>
      <c r="L746" s="10">
        <v>32</v>
      </c>
      <c r="M746" s="10">
        <v>9153.27</v>
      </c>
      <c r="N746" s="10">
        <v>-103.27000000000044</v>
      </c>
    </row>
    <row r="747" spans="1:14" x14ac:dyDescent="0.25">
      <c r="A747" s="9" t="s">
        <v>310</v>
      </c>
      <c r="B747" s="9" t="s">
        <v>317</v>
      </c>
      <c r="C747" s="9" t="s">
        <v>42</v>
      </c>
      <c r="D747" s="9" t="s">
        <v>43</v>
      </c>
      <c r="E747" s="10">
        <v>9260.69</v>
      </c>
      <c r="F747" s="10">
        <v>9227.9408866995072</v>
      </c>
      <c r="G747" s="10">
        <v>32.749113300493264</v>
      </c>
      <c r="H747" s="10">
        <v>9366.36</v>
      </c>
      <c r="I747" s="10">
        <v>-105.67000000000007</v>
      </c>
      <c r="J747" s="10">
        <v>9050</v>
      </c>
      <c r="K747" s="10">
        <v>9018</v>
      </c>
      <c r="L747" s="10">
        <v>32</v>
      </c>
      <c r="M747" s="10">
        <v>9153.27</v>
      </c>
      <c r="N747" s="10">
        <v>-103.27000000000044</v>
      </c>
    </row>
    <row r="748" spans="1:14" x14ac:dyDescent="0.25">
      <c r="A748" s="9" t="s">
        <v>310</v>
      </c>
      <c r="B748" s="9" t="s">
        <v>318</v>
      </c>
      <c r="C748" s="9" t="s">
        <v>42</v>
      </c>
      <c r="D748" s="9" t="s">
        <v>43</v>
      </c>
      <c r="E748" s="10">
        <v>14004.4</v>
      </c>
      <c r="F748" s="10">
        <v>13406.758620689656</v>
      </c>
      <c r="G748" s="10">
        <v>597.64137931034384</v>
      </c>
      <c r="H748" s="10">
        <v>13607.86</v>
      </c>
      <c r="I748" s="10">
        <v>396.53999999999905</v>
      </c>
      <c r="J748" s="10">
        <v>1570</v>
      </c>
      <c r="K748" s="10">
        <v>1503</v>
      </c>
      <c r="L748" s="10">
        <v>67</v>
      </c>
      <c r="M748" s="10">
        <v>1525.5450000000001</v>
      </c>
      <c r="N748" s="10">
        <v>44.454999999999927</v>
      </c>
    </row>
    <row r="749" spans="1:14" x14ac:dyDescent="0.25">
      <c r="A749" s="9" t="s">
        <v>319</v>
      </c>
      <c r="B749" s="9" t="s">
        <v>25</v>
      </c>
      <c r="C749" s="9" t="s">
        <v>26</v>
      </c>
      <c r="D749" s="9" t="s">
        <v>27</v>
      </c>
      <c r="E749" s="10">
        <v>-1277.26</v>
      </c>
      <c r="F749" s="10">
        <v>0</v>
      </c>
      <c r="G749" s="10">
        <v>-1277.26</v>
      </c>
      <c r="H749" s="10">
        <v>0</v>
      </c>
      <c r="I749" s="10">
        <v>-1277.26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</row>
    <row r="750" spans="1:14" x14ac:dyDescent="0.25">
      <c r="A750" s="9" t="s">
        <v>319</v>
      </c>
      <c r="B750" s="9" t="s">
        <v>258</v>
      </c>
      <c r="C750" s="9" t="s">
        <v>33</v>
      </c>
      <c r="D750" s="9" t="s">
        <v>27</v>
      </c>
      <c r="E750" s="10">
        <v>30.85</v>
      </c>
      <c r="F750" s="10">
        <v>0</v>
      </c>
      <c r="G750" s="10">
        <v>30.85</v>
      </c>
      <c r="H750" s="10">
        <v>29.27</v>
      </c>
      <c r="I750" s="10">
        <v>1.5800000000000018</v>
      </c>
      <c r="J750" s="10">
        <v>4.08</v>
      </c>
      <c r="K750" s="10">
        <v>0</v>
      </c>
      <c r="L750" s="10">
        <v>4.08</v>
      </c>
      <c r="M750" s="10">
        <v>3.8719999999999999</v>
      </c>
      <c r="N750" s="10">
        <v>0.20800000000000018</v>
      </c>
    </row>
    <row r="751" spans="1:14" x14ac:dyDescent="0.25">
      <c r="A751" s="9" t="s">
        <v>319</v>
      </c>
      <c r="B751" s="9" t="s">
        <v>259</v>
      </c>
      <c r="C751" s="9" t="s">
        <v>33</v>
      </c>
      <c r="D751" s="9" t="s">
        <v>27</v>
      </c>
      <c r="E751" s="10">
        <v>63.3</v>
      </c>
      <c r="F751" s="10">
        <v>0</v>
      </c>
      <c r="G751" s="10">
        <v>63.3</v>
      </c>
      <c r="H751" s="10">
        <v>60.07</v>
      </c>
      <c r="I751" s="10">
        <v>3.2299999999999969</v>
      </c>
      <c r="J751" s="10">
        <v>4.08</v>
      </c>
      <c r="K751" s="10">
        <v>0</v>
      </c>
      <c r="L751" s="10">
        <v>4.08</v>
      </c>
      <c r="M751" s="10">
        <v>3.8719999999999999</v>
      </c>
      <c r="N751" s="10">
        <v>0.20800000000000018</v>
      </c>
    </row>
    <row r="752" spans="1:14" x14ac:dyDescent="0.25">
      <c r="A752" s="9" t="s">
        <v>319</v>
      </c>
      <c r="B752" s="9" t="s">
        <v>260</v>
      </c>
      <c r="C752" s="9" t="s">
        <v>33</v>
      </c>
      <c r="D752" s="9" t="s">
        <v>27</v>
      </c>
      <c r="E752" s="10">
        <v>2495.35</v>
      </c>
      <c r="F752" s="10">
        <v>0</v>
      </c>
      <c r="G752" s="10">
        <v>2495.35</v>
      </c>
      <c r="H752" s="10">
        <v>2367.4699999999998</v>
      </c>
      <c r="I752" s="10">
        <v>127.88000000000011</v>
      </c>
      <c r="J752" s="10">
        <v>40.799999999999997</v>
      </c>
      <c r="K752" s="10">
        <v>0</v>
      </c>
      <c r="L752" s="10">
        <v>40.799999999999997</v>
      </c>
      <c r="M752" s="10">
        <v>38.709000000000003</v>
      </c>
      <c r="N752" s="10">
        <v>2.090999999999994</v>
      </c>
    </row>
    <row r="753" spans="1:14" x14ac:dyDescent="0.25">
      <c r="A753" s="9" t="s">
        <v>319</v>
      </c>
      <c r="B753" s="9" t="s">
        <v>298</v>
      </c>
      <c r="C753" s="9" t="s">
        <v>39</v>
      </c>
      <c r="D753" s="9" t="s">
        <v>43</v>
      </c>
      <c r="E753" s="10">
        <v>-15412.86</v>
      </c>
      <c r="F753" s="10">
        <v>0</v>
      </c>
      <c r="G753" s="10">
        <v>-15412.86</v>
      </c>
      <c r="H753" s="10">
        <v>-15412.93</v>
      </c>
      <c r="I753" s="10">
        <v>6.9999999999708962E-2</v>
      </c>
      <c r="J753" s="10">
        <v>-18000</v>
      </c>
      <c r="K753" s="10">
        <v>0</v>
      </c>
      <c r="L753" s="10">
        <v>-18000</v>
      </c>
      <c r="M753" s="10">
        <v>-18000</v>
      </c>
      <c r="N753" s="10">
        <v>0</v>
      </c>
    </row>
    <row r="754" spans="1:14" x14ac:dyDescent="0.25">
      <c r="A754" s="9" t="s">
        <v>319</v>
      </c>
      <c r="B754" s="9" t="s">
        <v>262</v>
      </c>
      <c r="C754" s="9" t="s">
        <v>42</v>
      </c>
      <c r="D754" s="9" t="s">
        <v>43</v>
      </c>
      <c r="E754" s="10">
        <v>1408.05</v>
      </c>
      <c r="F754" s="10">
        <v>1408.0473372781064</v>
      </c>
      <c r="G754" s="10">
        <v>2.6627218935573183E-3</v>
      </c>
      <c r="H754" s="10">
        <v>1427.76</v>
      </c>
      <c r="I754" s="10">
        <v>-19.710000000000036</v>
      </c>
      <c r="J754" s="10">
        <v>2970</v>
      </c>
      <c r="K754" s="10">
        <v>2970</v>
      </c>
      <c r="L754" s="10">
        <v>0</v>
      </c>
      <c r="M754" s="10">
        <v>3011.58</v>
      </c>
      <c r="N754" s="10">
        <v>-41.579999999999927</v>
      </c>
    </row>
    <row r="755" spans="1:14" x14ac:dyDescent="0.25">
      <c r="A755" s="9" t="s">
        <v>319</v>
      </c>
      <c r="B755" s="9" t="s">
        <v>320</v>
      </c>
      <c r="C755" s="9" t="s">
        <v>42</v>
      </c>
      <c r="D755" s="9" t="s">
        <v>43</v>
      </c>
      <c r="E755" s="10">
        <v>12692.57</v>
      </c>
      <c r="F755" s="10">
        <v>11358</v>
      </c>
      <c r="G755" s="10">
        <v>1334.5699999999997</v>
      </c>
      <c r="H755" s="10">
        <v>11528.37</v>
      </c>
      <c r="I755" s="10">
        <v>1164.1999999999989</v>
      </c>
      <c r="J755" s="10">
        <v>20115</v>
      </c>
      <c r="K755" s="10">
        <v>18000</v>
      </c>
      <c r="L755" s="10">
        <v>2115</v>
      </c>
      <c r="M755" s="10">
        <v>18270</v>
      </c>
      <c r="N755" s="10">
        <v>1845</v>
      </c>
    </row>
    <row r="756" spans="1:14" x14ac:dyDescent="0.25">
      <c r="A756" s="9" t="s">
        <v>321</v>
      </c>
      <c r="B756" s="9" t="s">
        <v>25</v>
      </c>
      <c r="C756" s="9" t="s">
        <v>26</v>
      </c>
      <c r="D756" s="9" t="s">
        <v>27</v>
      </c>
      <c r="E756" s="10">
        <v>-3404.78</v>
      </c>
      <c r="F756" s="10">
        <v>0</v>
      </c>
      <c r="G756" s="10">
        <v>-3404.78</v>
      </c>
      <c r="H756" s="10">
        <v>0</v>
      </c>
      <c r="I756" s="10">
        <v>-3404.78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</row>
    <row r="757" spans="1:14" x14ac:dyDescent="0.25">
      <c r="A757" s="9" t="s">
        <v>321</v>
      </c>
      <c r="B757" s="9" t="s">
        <v>258</v>
      </c>
      <c r="C757" s="9" t="s">
        <v>33</v>
      </c>
      <c r="D757" s="9" t="s">
        <v>27</v>
      </c>
      <c r="E757" s="10">
        <v>123.4</v>
      </c>
      <c r="F757" s="10">
        <v>0</v>
      </c>
      <c r="G757" s="10">
        <v>123.4</v>
      </c>
      <c r="H757" s="10">
        <v>129.88</v>
      </c>
      <c r="I757" s="10">
        <v>-6.4799999999999898</v>
      </c>
      <c r="J757" s="10">
        <v>16.32</v>
      </c>
      <c r="K757" s="10">
        <v>0</v>
      </c>
      <c r="L757" s="10">
        <v>16.32</v>
      </c>
      <c r="M757" s="10">
        <v>17.181000000000001</v>
      </c>
      <c r="N757" s="10">
        <v>-0.86100000000000065</v>
      </c>
    </row>
    <row r="758" spans="1:14" x14ac:dyDescent="0.25">
      <c r="A758" s="9" t="s">
        <v>321</v>
      </c>
      <c r="B758" s="9" t="s">
        <v>259</v>
      </c>
      <c r="C758" s="9" t="s">
        <v>33</v>
      </c>
      <c r="D758" s="9" t="s">
        <v>27</v>
      </c>
      <c r="E758" s="10">
        <v>253.2</v>
      </c>
      <c r="F758" s="10">
        <v>0</v>
      </c>
      <c r="G758" s="10">
        <v>253.2</v>
      </c>
      <c r="H758" s="10">
        <v>266.54000000000002</v>
      </c>
      <c r="I758" s="10">
        <v>-13.340000000000032</v>
      </c>
      <c r="J758" s="10">
        <v>16.32</v>
      </c>
      <c r="K758" s="10">
        <v>0</v>
      </c>
      <c r="L758" s="10">
        <v>16.32</v>
      </c>
      <c r="M758" s="10">
        <v>17.181000000000001</v>
      </c>
      <c r="N758" s="10">
        <v>-0.86100000000000065</v>
      </c>
    </row>
    <row r="759" spans="1:14" x14ac:dyDescent="0.25">
      <c r="A759" s="9" t="s">
        <v>321</v>
      </c>
      <c r="B759" s="9" t="s">
        <v>260</v>
      </c>
      <c r="C759" s="9" t="s">
        <v>33</v>
      </c>
      <c r="D759" s="9" t="s">
        <v>27</v>
      </c>
      <c r="E759" s="10">
        <v>9981.39</v>
      </c>
      <c r="F759" s="10">
        <v>0</v>
      </c>
      <c r="G759" s="10">
        <v>9981.39</v>
      </c>
      <c r="H759" s="10">
        <v>10505.64</v>
      </c>
      <c r="I759" s="10">
        <v>-524.25</v>
      </c>
      <c r="J759" s="10">
        <v>163.19999999999999</v>
      </c>
      <c r="K759" s="10">
        <v>0</v>
      </c>
      <c r="L759" s="10">
        <v>163.19999999999999</v>
      </c>
      <c r="M759" s="10">
        <v>171.77099999999999</v>
      </c>
      <c r="N759" s="10">
        <v>-8.570999999999998</v>
      </c>
    </row>
    <row r="760" spans="1:14" x14ac:dyDescent="0.25">
      <c r="A760" s="9" t="s">
        <v>321</v>
      </c>
      <c r="B760" s="9" t="s">
        <v>298</v>
      </c>
      <c r="C760" s="9" t="s">
        <v>39</v>
      </c>
      <c r="D760" s="9" t="s">
        <v>43</v>
      </c>
      <c r="E760" s="10">
        <v>-68394.570000000007</v>
      </c>
      <c r="F760" s="10">
        <v>0</v>
      </c>
      <c r="G760" s="10">
        <v>-68394.570000000007</v>
      </c>
      <c r="H760" s="10">
        <v>-68394.89</v>
      </c>
      <c r="I760" s="10">
        <v>0.319999999992433</v>
      </c>
      <c r="J760" s="10">
        <v>-79875</v>
      </c>
      <c r="K760" s="10">
        <v>0</v>
      </c>
      <c r="L760" s="10">
        <v>-79875</v>
      </c>
      <c r="M760" s="10">
        <v>-79875</v>
      </c>
      <c r="N760" s="10">
        <v>0</v>
      </c>
    </row>
    <row r="761" spans="1:14" x14ac:dyDescent="0.25">
      <c r="A761" s="9" t="s">
        <v>321</v>
      </c>
      <c r="B761" s="9" t="s">
        <v>322</v>
      </c>
      <c r="C761" s="9" t="s">
        <v>42</v>
      </c>
      <c r="D761" s="9" t="s">
        <v>43</v>
      </c>
      <c r="E761" s="10">
        <v>99.68</v>
      </c>
      <c r="F761" s="10">
        <v>0</v>
      </c>
      <c r="G761" s="10">
        <v>99.68</v>
      </c>
      <c r="H761" s="10">
        <v>0</v>
      </c>
      <c r="I761" s="10">
        <v>99.68</v>
      </c>
      <c r="J761" s="10">
        <v>1000</v>
      </c>
      <c r="K761" s="10">
        <v>0</v>
      </c>
      <c r="L761" s="10">
        <v>1000</v>
      </c>
      <c r="M761" s="10">
        <v>0</v>
      </c>
      <c r="N761" s="10">
        <v>1000</v>
      </c>
    </row>
    <row r="762" spans="1:14" x14ac:dyDescent="0.25">
      <c r="A762" s="9" t="s">
        <v>321</v>
      </c>
      <c r="B762" s="9" t="s">
        <v>323</v>
      </c>
      <c r="C762" s="9" t="s">
        <v>42</v>
      </c>
      <c r="D762" s="9" t="s">
        <v>43</v>
      </c>
      <c r="E762" s="10">
        <v>51884.53</v>
      </c>
      <c r="F762" s="10">
        <v>0</v>
      </c>
      <c r="G762" s="10">
        <v>51884.53</v>
      </c>
      <c r="H762" s="10">
        <v>0</v>
      </c>
      <c r="I762" s="10">
        <v>51884.53</v>
      </c>
      <c r="J762" s="10">
        <v>75735</v>
      </c>
      <c r="K762" s="10">
        <v>0</v>
      </c>
      <c r="L762" s="10">
        <v>75735</v>
      </c>
      <c r="M762" s="10">
        <v>0</v>
      </c>
      <c r="N762" s="10">
        <v>75735</v>
      </c>
    </row>
    <row r="763" spans="1:14" x14ac:dyDescent="0.25">
      <c r="A763" s="9" t="s">
        <v>321</v>
      </c>
      <c r="B763" s="9" t="s">
        <v>262</v>
      </c>
      <c r="C763" s="9" t="s">
        <v>42</v>
      </c>
      <c r="D763" s="9" t="s">
        <v>43</v>
      </c>
      <c r="E763" s="10">
        <v>6248.51</v>
      </c>
      <c r="F763" s="10">
        <v>6248.2051282051279</v>
      </c>
      <c r="G763" s="10">
        <v>0.30487179487226967</v>
      </c>
      <c r="H763" s="10">
        <v>6335.68</v>
      </c>
      <c r="I763" s="10">
        <v>-87.170000000000073</v>
      </c>
      <c r="J763" s="10">
        <v>13180</v>
      </c>
      <c r="K763" s="10">
        <v>13179.374753451677</v>
      </c>
      <c r="L763" s="10">
        <v>0.62524654832304805</v>
      </c>
      <c r="M763" s="10">
        <v>13363.886</v>
      </c>
      <c r="N763" s="10">
        <v>-183.88600000000042</v>
      </c>
    </row>
    <row r="764" spans="1:14" x14ac:dyDescent="0.25">
      <c r="A764" s="9" t="s">
        <v>321</v>
      </c>
      <c r="B764" s="9" t="s">
        <v>320</v>
      </c>
      <c r="C764" s="9" t="s">
        <v>42</v>
      </c>
      <c r="D764" s="9" t="s">
        <v>43</v>
      </c>
      <c r="E764" s="10">
        <v>3208.64</v>
      </c>
      <c r="F764" s="10">
        <v>50401.123152709362</v>
      </c>
      <c r="G764" s="10">
        <v>-47192.483152709363</v>
      </c>
      <c r="H764" s="10">
        <v>51157.14</v>
      </c>
      <c r="I764" s="10">
        <v>-47948.5</v>
      </c>
      <c r="J764" s="10">
        <v>5085</v>
      </c>
      <c r="K764" s="10">
        <v>79875</v>
      </c>
      <c r="L764" s="10">
        <v>-74790</v>
      </c>
      <c r="M764" s="10">
        <v>81073.125</v>
      </c>
      <c r="N764" s="10">
        <v>-75988.125</v>
      </c>
    </row>
    <row r="765" spans="1:14" x14ac:dyDescent="0.25">
      <c r="A765" s="9" t="s">
        <v>324</v>
      </c>
      <c r="B765" s="9" t="s">
        <v>25</v>
      </c>
      <c r="C765" s="9" t="s">
        <v>26</v>
      </c>
      <c r="D765" s="9" t="s">
        <v>27</v>
      </c>
      <c r="E765" s="10">
        <v>780.68</v>
      </c>
      <c r="F765" s="10">
        <v>0</v>
      </c>
      <c r="G765" s="10">
        <v>780.68</v>
      </c>
      <c r="H765" s="10">
        <v>0</v>
      </c>
      <c r="I765" s="10">
        <v>780.68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</row>
    <row r="766" spans="1:14" x14ac:dyDescent="0.25">
      <c r="A766" s="9" t="s">
        <v>324</v>
      </c>
      <c r="B766" s="9" t="s">
        <v>258</v>
      </c>
      <c r="C766" s="9" t="s">
        <v>33</v>
      </c>
      <c r="D766" s="9" t="s">
        <v>27</v>
      </c>
      <c r="E766" s="10">
        <v>185.09</v>
      </c>
      <c r="F766" s="10">
        <v>0</v>
      </c>
      <c r="G766" s="10">
        <v>185.09</v>
      </c>
      <c r="H766" s="10">
        <v>193.17</v>
      </c>
      <c r="I766" s="10">
        <v>-8.0799999999999841</v>
      </c>
      <c r="J766" s="10">
        <v>24.48</v>
      </c>
      <c r="K766" s="10">
        <v>0</v>
      </c>
      <c r="L766" s="10">
        <v>24.48</v>
      </c>
      <c r="M766" s="10">
        <v>25.553999999999998</v>
      </c>
      <c r="N766" s="10">
        <v>-1.0739999999999981</v>
      </c>
    </row>
    <row r="767" spans="1:14" x14ac:dyDescent="0.25">
      <c r="A767" s="9" t="s">
        <v>324</v>
      </c>
      <c r="B767" s="9" t="s">
        <v>259</v>
      </c>
      <c r="C767" s="9" t="s">
        <v>33</v>
      </c>
      <c r="D767" s="9" t="s">
        <v>27</v>
      </c>
      <c r="E767" s="10">
        <v>379.79</v>
      </c>
      <c r="F767" s="10">
        <v>0</v>
      </c>
      <c r="G767" s="10">
        <v>379.79</v>
      </c>
      <c r="H767" s="10">
        <v>396.44</v>
      </c>
      <c r="I767" s="10">
        <v>-16.649999999999977</v>
      </c>
      <c r="J767" s="10">
        <v>24.48</v>
      </c>
      <c r="K767" s="10">
        <v>0</v>
      </c>
      <c r="L767" s="10">
        <v>24.48</v>
      </c>
      <c r="M767" s="10">
        <v>25.553999999999998</v>
      </c>
      <c r="N767" s="10">
        <v>-1.0739999999999981</v>
      </c>
    </row>
    <row r="768" spans="1:14" x14ac:dyDescent="0.25">
      <c r="A768" s="9" t="s">
        <v>324</v>
      </c>
      <c r="B768" s="9" t="s">
        <v>260</v>
      </c>
      <c r="C768" s="9" t="s">
        <v>33</v>
      </c>
      <c r="D768" s="9" t="s">
        <v>27</v>
      </c>
      <c r="E768" s="10">
        <v>14972.09</v>
      </c>
      <c r="F768" s="10">
        <v>0</v>
      </c>
      <c r="G768" s="10">
        <v>14972.09</v>
      </c>
      <c r="H768" s="10">
        <v>15625.29</v>
      </c>
      <c r="I768" s="10">
        <v>-653.20000000000073</v>
      </c>
      <c r="J768" s="10">
        <v>244.8</v>
      </c>
      <c r="K768" s="10">
        <v>0</v>
      </c>
      <c r="L768" s="10">
        <v>244.8</v>
      </c>
      <c r="M768" s="10">
        <v>255.47900000000001</v>
      </c>
      <c r="N768" s="10">
        <v>-10.679000000000002</v>
      </c>
    </row>
    <row r="769" spans="1:14" x14ac:dyDescent="0.25">
      <c r="A769" s="9" t="s">
        <v>324</v>
      </c>
      <c r="B769" s="9" t="s">
        <v>272</v>
      </c>
      <c r="C769" s="9" t="s">
        <v>39</v>
      </c>
      <c r="D769" s="9" t="s">
        <v>43</v>
      </c>
      <c r="E769" s="10">
        <v>-96197.11</v>
      </c>
      <c r="F769" s="10">
        <v>0</v>
      </c>
      <c r="G769" s="10">
        <v>-96197.11</v>
      </c>
      <c r="H769" s="10">
        <v>-96197.11</v>
      </c>
      <c r="I769" s="10">
        <v>0</v>
      </c>
      <c r="J769" s="10">
        <v>-118800</v>
      </c>
      <c r="K769" s="10">
        <v>0</v>
      </c>
      <c r="L769" s="10">
        <v>-118800</v>
      </c>
      <c r="M769" s="10">
        <v>-118800</v>
      </c>
      <c r="N769" s="10">
        <v>0</v>
      </c>
    </row>
    <row r="770" spans="1:14" x14ac:dyDescent="0.25">
      <c r="A770" s="9" t="s">
        <v>324</v>
      </c>
      <c r="B770" s="9" t="s">
        <v>269</v>
      </c>
      <c r="C770" s="9" t="s">
        <v>42</v>
      </c>
      <c r="D770" s="9" t="s">
        <v>43</v>
      </c>
      <c r="E770" s="10">
        <v>9941.5499999999993</v>
      </c>
      <c r="F770" s="10">
        <v>9941.5483234713993</v>
      </c>
      <c r="G770" s="10">
        <v>1.6765286000008928E-3</v>
      </c>
      <c r="H770" s="10">
        <v>10080.73</v>
      </c>
      <c r="I770" s="10">
        <v>-139.18000000000029</v>
      </c>
      <c r="J770" s="10">
        <v>19602</v>
      </c>
      <c r="K770" s="10">
        <v>19602</v>
      </c>
      <c r="L770" s="10">
        <v>0</v>
      </c>
      <c r="M770" s="10">
        <v>19876.428</v>
      </c>
      <c r="N770" s="10">
        <v>-274.42799999999988</v>
      </c>
    </row>
    <row r="771" spans="1:14" x14ac:dyDescent="0.25">
      <c r="A771" s="9" t="s">
        <v>324</v>
      </c>
      <c r="B771" s="9" t="s">
        <v>325</v>
      </c>
      <c r="C771" s="9" t="s">
        <v>42</v>
      </c>
      <c r="D771" s="9" t="s">
        <v>43</v>
      </c>
      <c r="E771" s="10">
        <v>69937.91</v>
      </c>
      <c r="F771" s="10">
        <v>68868.36453201971</v>
      </c>
      <c r="G771" s="10">
        <v>1069.5454679802933</v>
      </c>
      <c r="H771" s="10">
        <v>69901.39</v>
      </c>
      <c r="I771" s="10">
        <v>36.520000000004075</v>
      </c>
      <c r="J771" s="10">
        <v>120645</v>
      </c>
      <c r="K771" s="10">
        <v>118800</v>
      </c>
      <c r="L771" s="10">
        <v>1845</v>
      </c>
      <c r="M771" s="10">
        <v>120582</v>
      </c>
      <c r="N771" s="10">
        <v>63</v>
      </c>
    </row>
    <row r="772" spans="1:14" x14ac:dyDescent="0.25">
      <c r="A772" s="9" t="s">
        <v>326</v>
      </c>
      <c r="B772" s="9" t="s">
        <v>25</v>
      </c>
      <c r="C772" s="9" t="s">
        <v>26</v>
      </c>
      <c r="D772" s="9" t="s">
        <v>27</v>
      </c>
      <c r="E772" s="10">
        <v>1894.25</v>
      </c>
      <c r="F772" s="10">
        <v>0</v>
      </c>
      <c r="G772" s="10">
        <v>1894.25</v>
      </c>
      <c r="H772" s="10">
        <v>0</v>
      </c>
      <c r="I772" s="10">
        <v>1894.25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</row>
    <row r="773" spans="1:14" x14ac:dyDescent="0.25">
      <c r="A773" s="9" t="s">
        <v>326</v>
      </c>
      <c r="B773" s="9" t="s">
        <v>28</v>
      </c>
      <c r="C773" s="9" t="s">
        <v>29</v>
      </c>
      <c r="D773" s="9" t="s">
        <v>27</v>
      </c>
      <c r="E773" s="10">
        <v>5.67</v>
      </c>
      <c r="F773" s="10">
        <v>0</v>
      </c>
      <c r="G773" s="10">
        <v>5.67</v>
      </c>
      <c r="H773" s="10">
        <v>5.69</v>
      </c>
      <c r="I773" s="10">
        <v>-2.0000000000000462E-2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</row>
    <row r="774" spans="1:14" x14ac:dyDescent="0.25">
      <c r="A774" s="9" t="s">
        <v>326</v>
      </c>
      <c r="B774" s="9" t="s">
        <v>30</v>
      </c>
      <c r="C774" s="9" t="s">
        <v>29</v>
      </c>
      <c r="D774" s="9" t="s">
        <v>27</v>
      </c>
      <c r="E774" s="10">
        <v>132.30000000000001</v>
      </c>
      <c r="F774" s="10">
        <v>0</v>
      </c>
      <c r="G774" s="10">
        <v>132.30000000000001</v>
      </c>
      <c r="H774" s="10">
        <v>132.65</v>
      </c>
      <c r="I774" s="10">
        <v>-0.34999999999999432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</row>
    <row r="775" spans="1:14" x14ac:dyDescent="0.25">
      <c r="A775" s="9" t="s">
        <v>326</v>
      </c>
      <c r="B775" s="9" t="s">
        <v>31</v>
      </c>
      <c r="C775" s="9" t="s">
        <v>29</v>
      </c>
      <c r="D775" s="9" t="s">
        <v>27</v>
      </c>
      <c r="E775" s="10">
        <v>888.3</v>
      </c>
      <c r="F775" s="10">
        <v>0</v>
      </c>
      <c r="G775" s="10">
        <v>888.3</v>
      </c>
      <c r="H775" s="10">
        <v>890.66</v>
      </c>
      <c r="I775" s="10">
        <v>-2.3600000000000136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</row>
    <row r="776" spans="1:14" x14ac:dyDescent="0.25">
      <c r="A776" s="9" t="s">
        <v>326</v>
      </c>
      <c r="B776" s="9" t="s">
        <v>32</v>
      </c>
      <c r="C776" s="9" t="s">
        <v>33</v>
      </c>
      <c r="D776" s="9" t="s">
        <v>27</v>
      </c>
      <c r="E776" s="10">
        <v>1234.4000000000001</v>
      </c>
      <c r="F776" s="10">
        <v>0</v>
      </c>
      <c r="G776" s="10">
        <v>1234.4000000000001</v>
      </c>
      <c r="H776" s="10">
        <v>1624.02</v>
      </c>
      <c r="I776" s="10">
        <v>-389.61999999999989</v>
      </c>
      <c r="J776" s="10">
        <v>3.5</v>
      </c>
      <c r="K776" s="10">
        <v>0</v>
      </c>
      <c r="L776" s="10">
        <v>3.5</v>
      </c>
      <c r="M776" s="10">
        <v>4.6050000000000004</v>
      </c>
      <c r="N776" s="10">
        <v>-1.1050000000000004</v>
      </c>
    </row>
    <row r="777" spans="1:14" x14ac:dyDescent="0.25">
      <c r="A777" s="9" t="s">
        <v>326</v>
      </c>
      <c r="B777" s="9" t="s">
        <v>34</v>
      </c>
      <c r="C777" s="9" t="s">
        <v>33</v>
      </c>
      <c r="D777" s="9" t="s">
        <v>27</v>
      </c>
      <c r="E777" s="10">
        <v>4243.3</v>
      </c>
      <c r="F777" s="10">
        <v>0</v>
      </c>
      <c r="G777" s="10">
        <v>4243.3</v>
      </c>
      <c r="H777" s="10">
        <v>5582.64</v>
      </c>
      <c r="I777" s="10">
        <v>-1339.3400000000001</v>
      </c>
      <c r="J777" s="10">
        <v>3.5</v>
      </c>
      <c r="K777" s="10">
        <v>0</v>
      </c>
      <c r="L777" s="10">
        <v>3.5</v>
      </c>
      <c r="M777" s="10">
        <v>4.6050000000000004</v>
      </c>
      <c r="N777" s="10">
        <v>-1.1050000000000004</v>
      </c>
    </row>
    <row r="778" spans="1:14" x14ac:dyDescent="0.25">
      <c r="A778" s="9" t="s">
        <v>326</v>
      </c>
      <c r="B778" s="9" t="s">
        <v>35</v>
      </c>
      <c r="C778" s="9" t="s">
        <v>33</v>
      </c>
      <c r="D778" s="9" t="s">
        <v>27</v>
      </c>
      <c r="E778" s="10">
        <v>4590.99</v>
      </c>
      <c r="F778" s="10">
        <v>0</v>
      </c>
      <c r="G778" s="10">
        <v>4590.99</v>
      </c>
      <c r="H778" s="10">
        <v>6039.92</v>
      </c>
      <c r="I778" s="10">
        <v>-1448.9300000000003</v>
      </c>
      <c r="J778" s="10">
        <v>73.5</v>
      </c>
      <c r="K778" s="10">
        <v>0</v>
      </c>
      <c r="L778" s="10">
        <v>73.5</v>
      </c>
      <c r="M778" s="10">
        <v>96.697000000000003</v>
      </c>
      <c r="N778" s="10">
        <v>-23.197000000000003</v>
      </c>
    </row>
    <row r="779" spans="1:14" x14ac:dyDescent="0.25">
      <c r="A779" s="9" t="s">
        <v>326</v>
      </c>
      <c r="B779" s="9" t="s">
        <v>36</v>
      </c>
      <c r="C779" s="9" t="s">
        <v>29</v>
      </c>
      <c r="D779" s="9" t="s">
        <v>27</v>
      </c>
      <c r="E779" s="10">
        <v>9952.2000000000007</v>
      </c>
      <c r="F779" s="10">
        <v>0</v>
      </c>
      <c r="G779" s="10">
        <v>9952.2000000000007</v>
      </c>
      <c r="H779" s="10">
        <v>9978.6200000000008</v>
      </c>
      <c r="I779" s="10">
        <v>-26.420000000000073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</row>
    <row r="780" spans="1:14" x14ac:dyDescent="0.25">
      <c r="A780" s="9" t="s">
        <v>326</v>
      </c>
      <c r="B780" s="9" t="s">
        <v>37</v>
      </c>
      <c r="C780" s="9" t="s">
        <v>29</v>
      </c>
      <c r="D780" s="9" t="s">
        <v>27</v>
      </c>
      <c r="E780" s="10">
        <v>23014.53</v>
      </c>
      <c r="F780" s="10">
        <v>0</v>
      </c>
      <c r="G780" s="10">
        <v>23014.53</v>
      </c>
      <c r="H780" s="10">
        <v>23075.63</v>
      </c>
      <c r="I780" s="10">
        <v>-61.100000000002183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</row>
    <row r="781" spans="1:14" x14ac:dyDescent="0.25">
      <c r="A781" s="9" t="s">
        <v>326</v>
      </c>
      <c r="B781" s="9" t="s">
        <v>327</v>
      </c>
      <c r="C781" s="9" t="s">
        <v>39</v>
      </c>
      <c r="D781" s="9" t="s">
        <v>40</v>
      </c>
      <c r="E781" s="10">
        <v>-504870.31</v>
      </c>
      <c r="F781" s="10">
        <v>0</v>
      </c>
      <c r="G781" s="10">
        <v>-504870.31</v>
      </c>
      <c r="H781" s="10">
        <v>-504870.43</v>
      </c>
      <c r="I781" s="10">
        <v>0.11999999999534339</v>
      </c>
      <c r="J781" s="10">
        <v>-2993</v>
      </c>
      <c r="K781" s="10">
        <v>0</v>
      </c>
      <c r="L781" s="10">
        <v>-2993</v>
      </c>
      <c r="M781" s="10">
        <v>-2993</v>
      </c>
      <c r="N781" s="10">
        <v>0</v>
      </c>
    </row>
    <row r="782" spans="1:14" x14ac:dyDescent="0.25">
      <c r="A782" s="9" t="s">
        <v>326</v>
      </c>
      <c r="B782" s="9" t="s">
        <v>92</v>
      </c>
      <c r="C782" s="9" t="s">
        <v>42</v>
      </c>
      <c r="D782" s="9" t="s">
        <v>43</v>
      </c>
      <c r="E782" s="10">
        <v>21.28</v>
      </c>
      <c r="F782" s="10">
        <v>254.76237623762376</v>
      </c>
      <c r="G782" s="10">
        <v>-233.48237623762375</v>
      </c>
      <c r="H782" s="10">
        <v>257.31</v>
      </c>
      <c r="I782" s="10">
        <v>-236.03</v>
      </c>
      <c r="J782" s="10">
        <v>250</v>
      </c>
      <c r="K782" s="10">
        <v>2993</v>
      </c>
      <c r="L782" s="10">
        <v>-2743</v>
      </c>
      <c r="M782" s="10">
        <v>3022.93</v>
      </c>
      <c r="N782" s="10">
        <v>-2772.93</v>
      </c>
    </row>
    <row r="783" spans="1:14" x14ac:dyDescent="0.25">
      <c r="A783" s="9" t="s">
        <v>326</v>
      </c>
      <c r="B783" s="9" t="s">
        <v>328</v>
      </c>
      <c r="C783" s="9" t="s">
        <v>42</v>
      </c>
      <c r="D783" s="9" t="s">
        <v>43</v>
      </c>
      <c r="E783" s="10">
        <v>2604.6</v>
      </c>
      <c r="F783" s="10">
        <v>2598.5221674876848</v>
      </c>
      <c r="G783" s="10">
        <v>6.0778325123151262</v>
      </c>
      <c r="H783" s="10">
        <v>2637.5</v>
      </c>
      <c r="I783" s="10">
        <v>-32.900000000000091</v>
      </c>
      <c r="J783" s="10">
        <v>36000</v>
      </c>
      <c r="K783" s="10">
        <v>35916</v>
      </c>
      <c r="L783" s="10">
        <v>84</v>
      </c>
      <c r="M783" s="10">
        <v>36454.74</v>
      </c>
      <c r="N783" s="10">
        <v>-454.73999999999796</v>
      </c>
    </row>
    <row r="784" spans="1:14" x14ac:dyDescent="0.25">
      <c r="A784" s="9" t="s">
        <v>326</v>
      </c>
      <c r="B784" s="9" t="s">
        <v>80</v>
      </c>
      <c r="C784" s="9" t="s">
        <v>42</v>
      </c>
      <c r="D784" s="9" t="s">
        <v>43</v>
      </c>
      <c r="E784" s="10">
        <v>3315</v>
      </c>
      <c r="F784" s="10">
        <v>3307.2636815920396</v>
      </c>
      <c r="G784" s="10">
        <v>7.7363184079604252</v>
      </c>
      <c r="H784" s="10">
        <v>3323.8</v>
      </c>
      <c r="I784" s="10">
        <v>-8.8000000000001819</v>
      </c>
      <c r="J784" s="10">
        <v>3000</v>
      </c>
      <c r="K784" s="10">
        <v>2993</v>
      </c>
      <c r="L784" s="10">
        <v>7</v>
      </c>
      <c r="M784" s="10">
        <v>3007.9650000000001</v>
      </c>
      <c r="N784" s="10">
        <v>-7.9650000000001455</v>
      </c>
    </row>
    <row r="785" spans="1:14" x14ac:dyDescent="0.25">
      <c r="A785" s="9" t="s">
        <v>326</v>
      </c>
      <c r="B785" s="9" t="s">
        <v>329</v>
      </c>
      <c r="C785" s="9" t="s">
        <v>42</v>
      </c>
      <c r="D785" s="9" t="s">
        <v>43</v>
      </c>
      <c r="E785" s="10">
        <v>5977.8</v>
      </c>
      <c r="F785" s="10">
        <v>5963.8522167487681</v>
      </c>
      <c r="G785" s="10">
        <v>13.947783251232067</v>
      </c>
      <c r="H785" s="10">
        <v>6053.31</v>
      </c>
      <c r="I785" s="10">
        <v>-75.510000000000218</v>
      </c>
      <c r="J785" s="10">
        <v>36000</v>
      </c>
      <c r="K785" s="10">
        <v>35916</v>
      </c>
      <c r="L785" s="10">
        <v>84</v>
      </c>
      <c r="M785" s="10">
        <v>36454.74</v>
      </c>
      <c r="N785" s="10">
        <v>-454.73999999999796</v>
      </c>
    </row>
    <row r="786" spans="1:14" x14ac:dyDescent="0.25">
      <c r="A786" s="9" t="s">
        <v>326</v>
      </c>
      <c r="B786" s="9" t="s">
        <v>330</v>
      </c>
      <c r="C786" s="9" t="s">
        <v>42</v>
      </c>
      <c r="D786" s="9" t="s">
        <v>43</v>
      </c>
      <c r="E786" s="10">
        <v>10718.28</v>
      </c>
      <c r="F786" s="10">
        <v>10693.270935960591</v>
      </c>
      <c r="G786" s="10">
        <v>25.009064039410077</v>
      </c>
      <c r="H786" s="10">
        <v>10853.67</v>
      </c>
      <c r="I786" s="10">
        <v>-135.38999999999942</v>
      </c>
      <c r="J786" s="10">
        <v>36000</v>
      </c>
      <c r="K786" s="10">
        <v>35916</v>
      </c>
      <c r="L786" s="10">
        <v>84</v>
      </c>
      <c r="M786" s="10">
        <v>36454.74</v>
      </c>
      <c r="N786" s="10">
        <v>-454.73999999999796</v>
      </c>
    </row>
    <row r="787" spans="1:14" x14ac:dyDescent="0.25">
      <c r="A787" s="9" t="s">
        <v>326</v>
      </c>
      <c r="B787" s="9" t="s">
        <v>84</v>
      </c>
      <c r="C787" s="9" t="s">
        <v>42</v>
      </c>
      <c r="D787" s="9" t="s">
        <v>43</v>
      </c>
      <c r="E787" s="10">
        <v>14709.15</v>
      </c>
      <c r="F787" s="10">
        <v>14593.745098039215</v>
      </c>
      <c r="G787" s="10">
        <v>115.40490196078463</v>
      </c>
      <c r="H787" s="10">
        <v>14885.62</v>
      </c>
      <c r="I787" s="10">
        <v>-176.47000000000116</v>
      </c>
      <c r="J787" s="10">
        <v>36200</v>
      </c>
      <c r="K787" s="10">
        <v>35916</v>
      </c>
      <c r="L787" s="10">
        <v>284</v>
      </c>
      <c r="M787" s="10">
        <v>36634.32</v>
      </c>
      <c r="N787" s="10">
        <v>-434.31999999999971</v>
      </c>
    </row>
    <row r="788" spans="1:14" x14ac:dyDescent="0.25">
      <c r="A788" s="9" t="s">
        <v>326</v>
      </c>
      <c r="B788" s="9" t="s">
        <v>331</v>
      </c>
      <c r="C788" s="9" t="s">
        <v>42</v>
      </c>
      <c r="D788" s="9" t="s">
        <v>43</v>
      </c>
      <c r="E788" s="10">
        <v>22475.86</v>
      </c>
      <c r="F788" s="10">
        <v>21609.458128078819</v>
      </c>
      <c r="G788" s="10">
        <v>866.40187192118174</v>
      </c>
      <c r="H788" s="10">
        <v>21933.599999999999</v>
      </c>
      <c r="I788" s="10">
        <v>542.26000000000204</v>
      </c>
      <c r="J788" s="10">
        <v>3113</v>
      </c>
      <c r="K788" s="10">
        <v>2993</v>
      </c>
      <c r="L788" s="10">
        <v>120</v>
      </c>
      <c r="M788" s="10">
        <v>3037.895</v>
      </c>
      <c r="N788" s="10">
        <v>75.105000000000018</v>
      </c>
    </row>
    <row r="789" spans="1:14" x14ac:dyDescent="0.25">
      <c r="A789" s="9" t="s">
        <v>326</v>
      </c>
      <c r="B789" s="9" t="s">
        <v>332</v>
      </c>
      <c r="C789" s="9" t="s">
        <v>42</v>
      </c>
      <c r="D789" s="9" t="s">
        <v>43</v>
      </c>
      <c r="E789" s="10">
        <v>26647.5</v>
      </c>
      <c r="F789" s="10">
        <v>24956.236453201971</v>
      </c>
      <c r="G789" s="10">
        <v>1691.263546798029</v>
      </c>
      <c r="H789" s="10">
        <v>25330.58</v>
      </c>
      <c r="I789" s="10">
        <v>1316.9199999999983</v>
      </c>
      <c r="J789" s="10">
        <v>38350</v>
      </c>
      <c r="K789" s="10">
        <v>35916</v>
      </c>
      <c r="L789" s="10">
        <v>2434</v>
      </c>
      <c r="M789" s="10">
        <v>36454.74</v>
      </c>
      <c r="N789" s="10">
        <v>1895.260000000002</v>
      </c>
    </row>
    <row r="790" spans="1:14" x14ac:dyDescent="0.25">
      <c r="A790" s="9" t="s">
        <v>326</v>
      </c>
      <c r="B790" s="9" t="s">
        <v>87</v>
      </c>
      <c r="C790" s="9" t="s">
        <v>42</v>
      </c>
      <c r="D790" s="9" t="s">
        <v>43</v>
      </c>
      <c r="E790" s="10">
        <v>49132.44</v>
      </c>
      <c r="F790" s="10">
        <v>48773.930348258706</v>
      </c>
      <c r="G790" s="10">
        <v>358.50965174129669</v>
      </c>
      <c r="H790" s="10">
        <v>49017.8</v>
      </c>
      <c r="I790" s="10">
        <v>114.63999999999942</v>
      </c>
      <c r="J790" s="10">
        <v>36180</v>
      </c>
      <c r="K790" s="10">
        <v>35916</v>
      </c>
      <c r="L790" s="10">
        <v>264</v>
      </c>
      <c r="M790" s="10">
        <v>36095.58</v>
      </c>
      <c r="N790" s="10">
        <v>84.419999999998254</v>
      </c>
    </row>
    <row r="791" spans="1:14" x14ac:dyDescent="0.25">
      <c r="A791" s="9" t="s">
        <v>326</v>
      </c>
      <c r="B791" s="9" t="s">
        <v>88</v>
      </c>
      <c r="C791" s="9" t="s">
        <v>42</v>
      </c>
      <c r="D791" s="9" t="s">
        <v>43</v>
      </c>
      <c r="E791" s="10">
        <v>184160.86</v>
      </c>
      <c r="F791" s="10">
        <v>181912.02970297029</v>
      </c>
      <c r="G791" s="10">
        <v>2248.8302970296936</v>
      </c>
      <c r="H791" s="10">
        <v>183731.15</v>
      </c>
      <c r="I791" s="10">
        <v>429.70999999999185</v>
      </c>
      <c r="J791" s="10">
        <v>36360</v>
      </c>
      <c r="K791" s="10">
        <v>35916</v>
      </c>
      <c r="L791" s="10">
        <v>444</v>
      </c>
      <c r="M791" s="10">
        <v>36275.160000000003</v>
      </c>
      <c r="N791" s="10">
        <v>84.839999999996508</v>
      </c>
    </row>
    <row r="792" spans="1:14" x14ac:dyDescent="0.25">
      <c r="A792" s="9" t="s">
        <v>326</v>
      </c>
      <c r="B792" s="9" t="s">
        <v>333</v>
      </c>
      <c r="C792" s="9" t="s">
        <v>42</v>
      </c>
      <c r="D792" s="9" t="s">
        <v>53</v>
      </c>
      <c r="E792" s="10">
        <v>137338.20000000001</v>
      </c>
      <c r="F792" s="10">
        <v>137017.77114427858</v>
      </c>
      <c r="G792" s="10">
        <v>320.42885572143132</v>
      </c>
      <c r="H792" s="10">
        <v>137702.85999999999</v>
      </c>
      <c r="I792" s="10">
        <v>-364.65999999997439</v>
      </c>
      <c r="J792" s="10">
        <v>27000</v>
      </c>
      <c r="K792" s="10">
        <v>26937</v>
      </c>
      <c r="L792" s="10">
        <v>63</v>
      </c>
      <c r="M792" s="10">
        <v>27071.685000000001</v>
      </c>
      <c r="N792" s="10">
        <v>-71.68500000000131</v>
      </c>
    </row>
    <row r="793" spans="1:14" x14ac:dyDescent="0.25">
      <c r="A793" s="9" t="s">
        <v>326</v>
      </c>
      <c r="B793" s="9" t="s">
        <v>54</v>
      </c>
      <c r="C793" s="9" t="s">
        <v>42</v>
      </c>
      <c r="D793" s="9" t="s">
        <v>55</v>
      </c>
      <c r="E793" s="10">
        <v>1813.4</v>
      </c>
      <c r="F793" s="10">
        <v>1777.8431372549019</v>
      </c>
      <c r="G793" s="10">
        <v>35.556862745098215</v>
      </c>
      <c r="H793" s="10">
        <v>1813.4</v>
      </c>
      <c r="I793" s="10">
        <v>0</v>
      </c>
      <c r="J793" s="10">
        <v>329.709</v>
      </c>
      <c r="K793" s="10">
        <v>323.24411764705883</v>
      </c>
      <c r="L793" s="10">
        <v>6.4648823529411743</v>
      </c>
      <c r="M793" s="10">
        <v>329.709</v>
      </c>
      <c r="N793" s="10">
        <v>0</v>
      </c>
    </row>
    <row r="794" spans="1:14" x14ac:dyDescent="0.25">
      <c r="A794" s="9" t="s">
        <v>334</v>
      </c>
      <c r="B794" s="9" t="s">
        <v>25</v>
      </c>
      <c r="C794" s="9" t="s">
        <v>26</v>
      </c>
      <c r="D794" s="9" t="s">
        <v>27</v>
      </c>
      <c r="E794" s="10">
        <v>9105.89</v>
      </c>
      <c r="F794" s="10">
        <v>0</v>
      </c>
      <c r="G794" s="10">
        <v>9105.89</v>
      </c>
      <c r="H794" s="10">
        <v>0</v>
      </c>
      <c r="I794" s="10">
        <v>9105.89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</row>
    <row r="795" spans="1:14" x14ac:dyDescent="0.25">
      <c r="A795" s="9" t="s">
        <v>334</v>
      </c>
      <c r="B795" s="9" t="s">
        <v>28</v>
      </c>
      <c r="C795" s="9" t="s">
        <v>29</v>
      </c>
      <c r="D795" s="9" t="s">
        <v>27</v>
      </c>
      <c r="E795" s="10">
        <v>12.31</v>
      </c>
      <c r="F795" s="10">
        <v>0</v>
      </c>
      <c r="G795" s="10">
        <v>12.31</v>
      </c>
      <c r="H795" s="10">
        <v>12.4</v>
      </c>
      <c r="I795" s="10">
        <v>-8.9999999999999858E-2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</row>
    <row r="796" spans="1:14" x14ac:dyDescent="0.25">
      <c r="A796" s="9" t="s">
        <v>334</v>
      </c>
      <c r="B796" s="9" t="s">
        <v>31</v>
      </c>
      <c r="C796" s="9" t="s">
        <v>29</v>
      </c>
      <c r="D796" s="9" t="s">
        <v>27</v>
      </c>
      <c r="E796" s="10">
        <v>1929.09</v>
      </c>
      <c r="F796" s="10">
        <v>0</v>
      </c>
      <c r="G796" s="10">
        <v>1929.09</v>
      </c>
      <c r="H796" s="10">
        <v>1944.6</v>
      </c>
      <c r="I796" s="10">
        <v>-15.509999999999991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</row>
    <row r="797" spans="1:14" x14ac:dyDescent="0.25">
      <c r="A797" s="9" t="s">
        <v>334</v>
      </c>
      <c r="B797" s="9" t="s">
        <v>32</v>
      </c>
      <c r="C797" s="9" t="s">
        <v>33</v>
      </c>
      <c r="D797" s="9" t="s">
        <v>27</v>
      </c>
      <c r="E797" s="10">
        <v>3470.42</v>
      </c>
      <c r="F797" s="10">
        <v>0</v>
      </c>
      <c r="G797" s="10">
        <v>3470.42</v>
      </c>
      <c r="H797" s="10">
        <v>3545.39</v>
      </c>
      <c r="I797" s="10">
        <v>-74.9699999999998</v>
      </c>
      <c r="J797" s="10">
        <v>9.84</v>
      </c>
      <c r="K797" s="10">
        <v>0</v>
      </c>
      <c r="L797" s="10">
        <v>9.84</v>
      </c>
      <c r="M797" s="10">
        <v>10.053000000000001</v>
      </c>
      <c r="N797" s="10">
        <v>-0.21300000000000097</v>
      </c>
    </row>
    <row r="798" spans="1:14" x14ac:dyDescent="0.25">
      <c r="A798" s="9" t="s">
        <v>334</v>
      </c>
      <c r="B798" s="9" t="s">
        <v>34</v>
      </c>
      <c r="C798" s="9" t="s">
        <v>33</v>
      </c>
      <c r="D798" s="9" t="s">
        <v>27</v>
      </c>
      <c r="E798" s="10">
        <v>11929.72</v>
      </c>
      <c r="F798" s="10">
        <v>0</v>
      </c>
      <c r="G798" s="10">
        <v>11929.72</v>
      </c>
      <c r="H798" s="10">
        <v>12187.43</v>
      </c>
      <c r="I798" s="10">
        <v>-257.71000000000095</v>
      </c>
      <c r="J798" s="10">
        <v>9.84</v>
      </c>
      <c r="K798" s="10">
        <v>0</v>
      </c>
      <c r="L798" s="10">
        <v>9.84</v>
      </c>
      <c r="M798" s="10">
        <v>10.053000000000001</v>
      </c>
      <c r="N798" s="10">
        <v>-0.21300000000000097</v>
      </c>
    </row>
    <row r="799" spans="1:14" x14ac:dyDescent="0.25">
      <c r="A799" s="9" t="s">
        <v>334</v>
      </c>
      <c r="B799" s="9" t="s">
        <v>35</v>
      </c>
      <c r="C799" s="9" t="s">
        <v>33</v>
      </c>
      <c r="D799" s="9" t="s">
        <v>27</v>
      </c>
      <c r="E799" s="10">
        <v>12907.23</v>
      </c>
      <c r="F799" s="10">
        <v>0</v>
      </c>
      <c r="G799" s="10">
        <v>12907.23</v>
      </c>
      <c r="H799" s="10">
        <v>13185.72</v>
      </c>
      <c r="I799" s="10">
        <v>-278.48999999999978</v>
      </c>
      <c r="J799" s="10">
        <v>206.64</v>
      </c>
      <c r="K799" s="10">
        <v>0</v>
      </c>
      <c r="L799" s="10">
        <v>206.64</v>
      </c>
      <c r="M799" s="10">
        <v>211.09899999999999</v>
      </c>
      <c r="N799" s="10">
        <v>-4.4590000000000032</v>
      </c>
    </row>
    <row r="800" spans="1:14" x14ac:dyDescent="0.25">
      <c r="A800" s="9" t="s">
        <v>334</v>
      </c>
      <c r="B800" s="9" t="s">
        <v>37</v>
      </c>
      <c r="C800" s="9" t="s">
        <v>29</v>
      </c>
      <c r="D800" s="9" t="s">
        <v>27</v>
      </c>
      <c r="E800" s="10">
        <v>49974.68</v>
      </c>
      <c r="F800" s="10">
        <v>0</v>
      </c>
      <c r="G800" s="10">
        <v>49974.68</v>
      </c>
      <c r="H800" s="10">
        <v>50376.24</v>
      </c>
      <c r="I800" s="10">
        <v>-401.55999999999767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</row>
    <row r="801" spans="1:14" x14ac:dyDescent="0.25">
      <c r="A801" s="9" t="s">
        <v>334</v>
      </c>
      <c r="B801" s="9" t="s">
        <v>335</v>
      </c>
      <c r="C801" s="9" t="s">
        <v>39</v>
      </c>
      <c r="D801" s="9" t="s">
        <v>40</v>
      </c>
      <c r="E801" s="10">
        <v>-1090727.1499999999</v>
      </c>
      <c r="F801" s="10">
        <v>0</v>
      </c>
      <c r="G801" s="10">
        <v>-1090727.1499999999</v>
      </c>
      <c r="H801" s="10">
        <v>-1090727</v>
      </c>
      <c r="I801" s="10">
        <v>-0.14999999990686774</v>
      </c>
      <c r="J801" s="10">
        <v>-6534</v>
      </c>
      <c r="K801" s="10">
        <v>0</v>
      </c>
      <c r="L801" s="10">
        <v>-6534</v>
      </c>
      <c r="M801" s="10">
        <v>-6534</v>
      </c>
      <c r="N801" s="10">
        <v>0</v>
      </c>
    </row>
    <row r="802" spans="1:14" x14ac:dyDescent="0.25">
      <c r="A802" s="9" t="s">
        <v>334</v>
      </c>
      <c r="B802" s="9" t="s">
        <v>336</v>
      </c>
      <c r="C802" s="9" t="s">
        <v>42</v>
      </c>
      <c r="D802" s="9" t="s">
        <v>43</v>
      </c>
      <c r="E802" s="10">
        <v>5416.92</v>
      </c>
      <c r="F802" s="10">
        <v>5396.8177339901476</v>
      </c>
      <c r="G802" s="10">
        <v>20.102266009852428</v>
      </c>
      <c r="H802" s="10">
        <v>5477.77</v>
      </c>
      <c r="I802" s="10">
        <v>-60.850000000000364</v>
      </c>
      <c r="J802" s="10">
        <v>78700</v>
      </c>
      <c r="K802" s="10">
        <v>78408</v>
      </c>
      <c r="L802" s="10">
        <v>292</v>
      </c>
      <c r="M802" s="10">
        <v>79584.12</v>
      </c>
      <c r="N802" s="10">
        <v>-884.11999999999534</v>
      </c>
    </row>
    <row r="803" spans="1:14" x14ac:dyDescent="0.25">
      <c r="A803" s="9" t="s">
        <v>334</v>
      </c>
      <c r="B803" s="9" t="s">
        <v>80</v>
      </c>
      <c r="C803" s="9" t="s">
        <v>42</v>
      </c>
      <c r="D803" s="9" t="s">
        <v>43</v>
      </c>
      <c r="E803" s="10">
        <v>7221.17</v>
      </c>
      <c r="F803" s="10">
        <v>7220.0696517412935</v>
      </c>
      <c r="G803" s="10">
        <v>1.1003482587066173</v>
      </c>
      <c r="H803" s="10">
        <v>7256.17</v>
      </c>
      <c r="I803" s="10">
        <v>-35</v>
      </c>
      <c r="J803" s="10">
        <v>6535</v>
      </c>
      <c r="K803" s="10">
        <v>6534</v>
      </c>
      <c r="L803" s="10">
        <v>1</v>
      </c>
      <c r="M803" s="10">
        <v>6566.67</v>
      </c>
      <c r="N803" s="10">
        <v>-31.670000000000073</v>
      </c>
    </row>
    <row r="804" spans="1:14" x14ac:dyDescent="0.25">
      <c r="A804" s="9" t="s">
        <v>334</v>
      </c>
      <c r="B804" s="9" t="s">
        <v>337</v>
      </c>
      <c r="C804" s="9" t="s">
        <v>42</v>
      </c>
      <c r="D804" s="9" t="s">
        <v>43</v>
      </c>
      <c r="E804" s="10">
        <v>13716.77</v>
      </c>
      <c r="F804" s="10">
        <v>13613.980295566502</v>
      </c>
      <c r="G804" s="10">
        <v>102.78970443349863</v>
      </c>
      <c r="H804" s="10">
        <v>13818.19</v>
      </c>
      <c r="I804" s="10">
        <v>-101.42000000000007</v>
      </c>
      <c r="J804" s="10">
        <v>79000</v>
      </c>
      <c r="K804" s="10">
        <v>78408</v>
      </c>
      <c r="L804" s="10">
        <v>592</v>
      </c>
      <c r="M804" s="10">
        <v>79584.12</v>
      </c>
      <c r="N804" s="10">
        <v>-584.11999999999534</v>
      </c>
    </row>
    <row r="805" spans="1:14" x14ac:dyDescent="0.25">
      <c r="A805" s="9" t="s">
        <v>334</v>
      </c>
      <c r="B805" s="9" t="s">
        <v>338</v>
      </c>
      <c r="C805" s="9" t="s">
        <v>42</v>
      </c>
      <c r="D805" s="9" t="s">
        <v>43</v>
      </c>
      <c r="E805" s="10">
        <v>20156.830000000002</v>
      </c>
      <c r="F805" s="10">
        <v>20210.445544554455</v>
      </c>
      <c r="G805" s="10">
        <v>-53.615544554453663</v>
      </c>
      <c r="H805" s="10">
        <v>20412.55</v>
      </c>
      <c r="I805" s="10">
        <v>-255.71999999999753</v>
      </c>
      <c r="J805" s="10">
        <v>78200</v>
      </c>
      <c r="K805" s="10">
        <v>78408</v>
      </c>
      <c r="L805" s="10">
        <v>-208</v>
      </c>
      <c r="M805" s="10">
        <v>79192.08</v>
      </c>
      <c r="N805" s="10">
        <v>-992.08000000000175</v>
      </c>
    </row>
    <row r="806" spans="1:14" x14ac:dyDescent="0.25">
      <c r="A806" s="9" t="s">
        <v>334</v>
      </c>
      <c r="B806" s="9" t="s">
        <v>339</v>
      </c>
      <c r="C806" s="9" t="s">
        <v>42</v>
      </c>
      <c r="D806" s="9" t="s">
        <v>43</v>
      </c>
      <c r="E806" s="10">
        <v>22680.22</v>
      </c>
      <c r="F806" s="10">
        <v>22567.389162561576</v>
      </c>
      <c r="G806" s="10">
        <v>112.83083743842508</v>
      </c>
      <c r="H806" s="10">
        <v>22905.9</v>
      </c>
      <c r="I806" s="10">
        <v>-225.68000000000029</v>
      </c>
      <c r="J806" s="10">
        <v>78800</v>
      </c>
      <c r="K806" s="10">
        <v>78408</v>
      </c>
      <c r="L806" s="10">
        <v>392</v>
      </c>
      <c r="M806" s="10">
        <v>79584.12</v>
      </c>
      <c r="N806" s="10">
        <v>-784.11999999999534</v>
      </c>
    </row>
    <row r="807" spans="1:14" x14ac:dyDescent="0.25">
      <c r="A807" s="9" t="s">
        <v>334</v>
      </c>
      <c r="B807" s="9" t="s">
        <v>340</v>
      </c>
      <c r="C807" s="9" t="s">
        <v>42</v>
      </c>
      <c r="D807" s="9" t="s">
        <v>43</v>
      </c>
      <c r="E807" s="10">
        <v>50946.25</v>
      </c>
      <c r="F807" s="10">
        <v>50246.463054187196</v>
      </c>
      <c r="G807" s="10">
        <v>699.78694581280433</v>
      </c>
      <c r="H807" s="10">
        <v>51000.160000000003</v>
      </c>
      <c r="I807" s="10">
        <v>-53.910000000003492</v>
      </c>
      <c r="J807" s="10">
        <v>6625</v>
      </c>
      <c r="K807" s="10">
        <v>6534</v>
      </c>
      <c r="L807" s="10">
        <v>91</v>
      </c>
      <c r="M807" s="10">
        <v>6632.01</v>
      </c>
      <c r="N807" s="10">
        <v>-7.0100000000002183</v>
      </c>
    </row>
    <row r="808" spans="1:14" x14ac:dyDescent="0.25">
      <c r="A808" s="9" t="s">
        <v>334</v>
      </c>
      <c r="B808" s="9" t="s">
        <v>341</v>
      </c>
      <c r="C808" s="9" t="s">
        <v>42</v>
      </c>
      <c r="D808" s="9" t="s">
        <v>43</v>
      </c>
      <c r="E808" s="10">
        <v>55348.93</v>
      </c>
      <c r="F808" s="10">
        <v>54795.435643564357</v>
      </c>
      <c r="G808" s="10">
        <v>553.49435643564357</v>
      </c>
      <c r="H808" s="10">
        <v>55343.39</v>
      </c>
      <c r="I808" s="10">
        <v>5.5400000000008731</v>
      </c>
      <c r="J808" s="10">
        <v>79200</v>
      </c>
      <c r="K808" s="10">
        <v>78408</v>
      </c>
      <c r="L808" s="10">
        <v>792</v>
      </c>
      <c r="M808" s="10">
        <v>79192.08</v>
      </c>
      <c r="N808" s="10">
        <v>7.9199999999982538</v>
      </c>
    </row>
    <row r="809" spans="1:14" x14ac:dyDescent="0.25">
      <c r="A809" s="9" t="s">
        <v>334</v>
      </c>
      <c r="B809" s="9" t="s">
        <v>342</v>
      </c>
      <c r="C809" s="9" t="s">
        <v>42</v>
      </c>
      <c r="D809" s="9" t="s">
        <v>43</v>
      </c>
      <c r="E809" s="10">
        <v>62923.49</v>
      </c>
      <c r="F809" s="10">
        <v>63846.068965517239</v>
      </c>
      <c r="G809" s="10">
        <v>-922.57896551724116</v>
      </c>
      <c r="H809" s="10">
        <v>64803.76</v>
      </c>
      <c r="I809" s="10">
        <v>-1880.2700000000041</v>
      </c>
      <c r="J809" s="10">
        <v>77275</v>
      </c>
      <c r="K809" s="10">
        <v>78408</v>
      </c>
      <c r="L809" s="10">
        <v>-1133</v>
      </c>
      <c r="M809" s="10">
        <v>79584.12</v>
      </c>
      <c r="N809" s="10">
        <v>-2309.1199999999953</v>
      </c>
    </row>
    <row r="810" spans="1:14" x14ac:dyDescent="0.25">
      <c r="A810" s="9" t="s">
        <v>334</v>
      </c>
      <c r="B810" s="9" t="s">
        <v>343</v>
      </c>
      <c r="C810" s="9" t="s">
        <v>42</v>
      </c>
      <c r="D810" s="9" t="s">
        <v>43</v>
      </c>
      <c r="E810" s="10">
        <v>398528.95</v>
      </c>
      <c r="F810" s="10">
        <v>397131.02970297029</v>
      </c>
      <c r="G810" s="10">
        <v>1397.9202970297192</v>
      </c>
      <c r="H810" s="10">
        <v>401102.34</v>
      </c>
      <c r="I810" s="10">
        <v>-2573.390000000014</v>
      </c>
      <c r="J810" s="10">
        <v>78684</v>
      </c>
      <c r="K810" s="10">
        <v>78408</v>
      </c>
      <c r="L810" s="10">
        <v>276</v>
      </c>
      <c r="M810" s="10">
        <v>79192.08</v>
      </c>
      <c r="N810" s="10">
        <v>-508.08000000000175</v>
      </c>
    </row>
    <row r="811" spans="1:14" x14ac:dyDescent="0.25">
      <c r="A811" s="9" t="s">
        <v>334</v>
      </c>
      <c r="B811" s="9" t="s">
        <v>344</v>
      </c>
      <c r="C811" s="9" t="s">
        <v>42</v>
      </c>
      <c r="D811" s="9" t="s">
        <v>53</v>
      </c>
      <c r="E811" s="10">
        <v>360499.45</v>
      </c>
      <c r="F811" s="10">
        <v>361588.2089552239</v>
      </c>
      <c r="G811" s="10">
        <v>-1088.7589552238933</v>
      </c>
      <c r="H811" s="10">
        <v>363396.15</v>
      </c>
      <c r="I811" s="10">
        <v>-2896.7000000000116</v>
      </c>
      <c r="J811" s="10">
        <v>4661</v>
      </c>
      <c r="K811" s="10">
        <v>4675.0766169154231</v>
      </c>
      <c r="L811" s="10">
        <v>-14.076616915423074</v>
      </c>
      <c r="M811" s="10">
        <v>4698.4520000000002</v>
      </c>
      <c r="N811" s="10">
        <v>-37.452000000000226</v>
      </c>
    </row>
    <row r="812" spans="1:14" x14ac:dyDescent="0.25">
      <c r="A812" s="9" t="s">
        <v>334</v>
      </c>
      <c r="B812" s="9" t="s">
        <v>54</v>
      </c>
      <c r="C812" s="9" t="s">
        <v>42</v>
      </c>
      <c r="D812" s="9" t="s">
        <v>55</v>
      </c>
      <c r="E812" s="10">
        <v>3958.83</v>
      </c>
      <c r="F812" s="10">
        <v>3881.1960784313724</v>
      </c>
      <c r="G812" s="10">
        <v>77.633921568627557</v>
      </c>
      <c r="H812" s="10">
        <v>3958.82</v>
      </c>
      <c r="I812" s="10">
        <v>9.9999999997635314E-3</v>
      </c>
      <c r="J812" s="10">
        <v>719.78599999999994</v>
      </c>
      <c r="K812" s="10">
        <v>705.67156862745094</v>
      </c>
      <c r="L812" s="10">
        <v>14.114431372549006</v>
      </c>
      <c r="M812" s="10">
        <v>719.78499999999997</v>
      </c>
      <c r="N812" s="10">
        <v>9.9999999997635314E-4</v>
      </c>
    </row>
    <row r="813" spans="1:14" x14ac:dyDescent="0.25">
      <c r="A813" s="9" t="s">
        <v>345</v>
      </c>
      <c r="B813" s="9" t="s">
        <v>25</v>
      </c>
      <c r="C813" s="9" t="s">
        <v>26</v>
      </c>
      <c r="D813" s="9" t="s">
        <v>27</v>
      </c>
      <c r="E813" s="10">
        <v>3503.47</v>
      </c>
      <c r="F813" s="10">
        <v>0</v>
      </c>
      <c r="G813" s="10">
        <v>3503.47</v>
      </c>
      <c r="H813" s="10">
        <v>0</v>
      </c>
      <c r="I813" s="10">
        <v>3503.47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</row>
    <row r="814" spans="1:14" x14ac:dyDescent="0.25">
      <c r="A814" s="9" t="s">
        <v>345</v>
      </c>
      <c r="B814" s="9" t="s">
        <v>28</v>
      </c>
      <c r="C814" s="9" t="s">
        <v>29</v>
      </c>
      <c r="D814" s="9" t="s">
        <v>27</v>
      </c>
      <c r="E814" s="10">
        <v>0.09</v>
      </c>
      <c r="F814" s="10">
        <v>0</v>
      </c>
      <c r="G814" s="10">
        <v>0.09</v>
      </c>
      <c r="H814" s="10">
        <v>0.03</v>
      </c>
      <c r="I814" s="10">
        <v>0.06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</row>
    <row r="815" spans="1:14" x14ac:dyDescent="0.25">
      <c r="A815" s="9" t="s">
        <v>345</v>
      </c>
      <c r="B815" s="9" t="s">
        <v>30</v>
      </c>
      <c r="C815" s="9" t="s">
        <v>29</v>
      </c>
      <c r="D815" s="9" t="s">
        <v>27</v>
      </c>
      <c r="E815" s="10">
        <v>2.0099999999999998</v>
      </c>
      <c r="F815" s="10">
        <v>0</v>
      </c>
      <c r="G815" s="10">
        <v>2.0099999999999998</v>
      </c>
      <c r="H815" s="10">
        <v>0.71</v>
      </c>
      <c r="I815" s="10">
        <v>1.2999999999999998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</row>
    <row r="816" spans="1:14" x14ac:dyDescent="0.25">
      <c r="A816" s="9" t="s">
        <v>345</v>
      </c>
      <c r="B816" s="9" t="s">
        <v>31</v>
      </c>
      <c r="C816" s="9" t="s">
        <v>29</v>
      </c>
      <c r="D816" s="9" t="s">
        <v>27</v>
      </c>
      <c r="E816" s="10">
        <v>13.49</v>
      </c>
      <c r="F816" s="10">
        <v>0</v>
      </c>
      <c r="G816" s="10">
        <v>13.49</v>
      </c>
      <c r="H816" s="10">
        <v>4.78</v>
      </c>
      <c r="I816" s="10">
        <v>8.7100000000000009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</row>
    <row r="817" spans="1:14" x14ac:dyDescent="0.25">
      <c r="A817" s="9" t="s">
        <v>345</v>
      </c>
      <c r="B817" s="9" t="s">
        <v>36</v>
      </c>
      <c r="C817" s="9" t="s">
        <v>29</v>
      </c>
      <c r="D817" s="9" t="s">
        <v>27</v>
      </c>
      <c r="E817" s="10">
        <v>151.13</v>
      </c>
      <c r="F817" s="10">
        <v>0</v>
      </c>
      <c r="G817" s="10">
        <v>151.13</v>
      </c>
      <c r="H817" s="10">
        <v>53.51</v>
      </c>
      <c r="I817" s="10">
        <v>97.62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</row>
    <row r="818" spans="1:14" x14ac:dyDescent="0.25">
      <c r="A818" s="9" t="s">
        <v>345</v>
      </c>
      <c r="B818" s="9" t="s">
        <v>37</v>
      </c>
      <c r="C818" s="9" t="s">
        <v>29</v>
      </c>
      <c r="D818" s="9" t="s">
        <v>27</v>
      </c>
      <c r="E818" s="10">
        <v>349.48</v>
      </c>
      <c r="F818" s="10">
        <v>0</v>
      </c>
      <c r="G818" s="10">
        <v>349.48</v>
      </c>
      <c r="H818" s="10">
        <v>123.73</v>
      </c>
      <c r="I818" s="10">
        <v>225.75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</row>
    <row r="819" spans="1:14" x14ac:dyDescent="0.25">
      <c r="A819" s="9" t="s">
        <v>345</v>
      </c>
      <c r="B819" s="9" t="s">
        <v>346</v>
      </c>
      <c r="C819" s="9" t="s">
        <v>33</v>
      </c>
      <c r="D819" s="9" t="s">
        <v>27</v>
      </c>
      <c r="E819" s="10">
        <v>1821.9</v>
      </c>
      <c r="F819" s="10">
        <v>0</v>
      </c>
      <c r="G819" s="10">
        <v>1821.9</v>
      </c>
      <c r="H819" s="10">
        <v>2299.71</v>
      </c>
      <c r="I819" s="10">
        <v>-477.80999999999995</v>
      </c>
      <c r="J819" s="10">
        <v>11.5</v>
      </c>
      <c r="K819" s="10">
        <v>0</v>
      </c>
      <c r="L819" s="10">
        <v>11.5</v>
      </c>
      <c r="M819" s="10">
        <v>14.516</v>
      </c>
      <c r="N819" s="10">
        <v>-3.016</v>
      </c>
    </row>
    <row r="820" spans="1:14" x14ac:dyDescent="0.25">
      <c r="A820" s="9" t="s">
        <v>345</v>
      </c>
      <c r="B820" s="9" t="s">
        <v>347</v>
      </c>
      <c r="C820" s="9" t="s">
        <v>33</v>
      </c>
      <c r="D820" s="9" t="s">
        <v>27</v>
      </c>
      <c r="E820" s="10">
        <v>5788.11</v>
      </c>
      <c r="F820" s="10">
        <v>0</v>
      </c>
      <c r="G820" s="10">
        <v>5788.11</v>
      </c>
      <c r="H820" s="10">
        <v>7306.11</v>
      </c>
      <c r="I820" s="10">
        <v>-1518</v>
      </c>
      <c r="J820" s="10">
        <v>11.5</v>
      </c>
      <c r="K820" s="10">
        <v>0</v>
      </c>
      <c r="L820" s="10">
        <v>11.5</v>
      </c>
      <c r="M820" s="10">
        <v>14.516</v>
      </c>
      <c r="N820" s="10">
        <v>-3.016</v>
      </c>
    </row>
    <row r="821" spans="1:14" x14ac:dyDescent="0.25">
      <c r="A821" s="9" t="s">
        <v>345</v>
      </c>
      <c r="B821" s="9" t="s">
        <v>348</v>
      </c>
      <c r="C821" s="9" t="s">
        <v>33</v>
      </c>
      <c r="D821" s="9" t="s">
        <v>27</v>
      </c>
      <c r="E821" s="10">
        <v>5816.28</v>
      </c>
      <c r="F821" s="10">
        <v>0</v>
      </c>
      <c r="G821" s="10">
        <v>5816.28</v>
      </c>
      <c r="H821" s="10">
        <v>7341.66</v>
      </c>
      <c r="I821" s="10">
        <v>-1525.38</v>
      </c>
      <c r="J821" s="10">
        <v>69</v>
      </c>
      <c r="K821" s="10">
        <v>0</v>
      </c>
      <c r="L821" s="10">
        <v>69</v>
      </c>
      <c r="M821" s="10">
        <v>87.096000000000004</v>
      </c>
      <c r="N821" s="10">
        <v>-18.096000000000004</v>
      </c>
    </row>
    <row r="822" spans="1:14" x14ac:dyDescent="0.25">
      <c r="A822" s="9" t="s">
        <v>345</v>
      </c>
      <c r="B822" s="9" t="s">
        <v>191</v>
      </c>
      <c r="C822" s="9" t="s">
        <v>39</v>
      </c>
      <c r="D822" s="9" t="s">
        <v>58</v>
      </c>
      <c r="E822" s="10">
        <v>-341382.93</v>
      </c>
      <c r="F822" s="10">
        <v>0</v>
      </c>
      <c r="G822" s="10">
        <v>-341382.93</v>
      </c>
      <c r="H822" s="10">
        <v>-341382.88</v>
      </c>
      <c r="I822" s="10">
        <v>-4.9999999988358468E-2</v>
      </c>
      <c r="J822" s="10">
        <v>-14516</v>
      </c>
      <c r="K822" s="10">
        <v>0</v>
      </c>
      <c r="L822" s="10">
        <v>-14516</v>
      </c>
      <c r="M822" s="10">
        <v>-14516</v>
      </c>
      <c r="N822" s="10">
        <v>0</v>
      </c>
    </row>
    <row r="823" spans="1:14" x14ac:dyDescent="0.25">
      <c r="A823" s="9" t="s">
        <v>345</v>
      </c>
      <c r="B823" s="9" t="s">
        <v>75</v>
      </c>
      <c r="C823" s="9" t="s">
        <v>42</v>
      </c>
      <c r="D823" s="9" t="s">
        <v>58</v>
      </c>
      <c r="E823" s="10">
        <v>282545.84000000003</v>
      </c>
      <c r="F823" s="10">
        <v>286351.5</v>
      </c>
      <c r="G823" s="10">
        <v>-3805.6599999999744</v>
      </c>
      <c r="H823" s="10">
        <v>286351.5</v>
      </c>
      <c r="I823" s="10">
        <v>-3805.6599999999744</v>
      </c>
      <c r="J823" s="10">
        <v>14896</v>
      </c>
      <c r="K823" s="10">
        <v>15096.64</v>
      </c>
      <c r="L823" s="10">
        <v>-200.63999999999942</v>
      </c>
      <c r="M823" s="10">
        <v>15096.64</v>
      </c>
      <c r="N823" s="10">
        <v>-200.63999999999942</v>
      </c>
    </row>
    <row r="824" spans="1:14" x14ac:dyDescent="0.25">
      <c r="A824" s="9" t="s">
        <v>345</v>
      </c>
      <c r="B824" s="9" t="s">
        <v>349</v>
      </c>
      <c r="C824" s="9" t="s">
        <v>42</v>
      </c>
      <c r="D824" s="9" t="s">
        <v>43</v>
      </c>
      <c r="E824" s="10">
        <v>7291.32</v>
      </c>
      <c r="F824" s="10">
        <v>7084.3921568627447</v>
      </c>
      <c r="G824" s="10">
        <v>206.92784313725497</v>
      </c>
      <c r="H824" s="10">
        <v>7226.08</v>
      </c>
      <c r="I824" s="10">
        <v>65.239999999999782</v>
      </c>
      <c r="J824" s="10">
        <v>14940</v>
      </c>
      <c r="K824" s="10">
        <v>14516</v>
      </c>
      <c r="L824" s="10">
        <v>424</v>
      </c>
      <c r="M824" s="10">
        <v>14806.32</v>
      </c>
      <c r="N824" s="10">
        <v>133.68000000000029</v>
      </c>
    </row>
    <row r="825" spans="1:14" x14ac:dyDescent="0.25">
      <c r="A825" s="9" t="s">
        <v>345</v>
      </c>
      <c r="B825" s="9" t="s">
        <v>350</v>
      </c>
      <c r="C825" s="9" t="s">
        <v>42</v>
      </c>
      <c r="D825" s="9" t="s">
        <v>43</v>
      </c>
      <c r="E825" s="10">
        <v>30075</v>
      </c>
      <c r="F825" s="10">
        <v>29104.577114427862</v>
      </c>
      <c r="G825" s="10">
        <v>970.4228855721376</v>
      </c>
      <c r="H825" s="10">
        <v>29250.1</v>
      </c>
      <c r="I825" s="10">
        <v>824.90000000000146</v>
      </c>
      <c r="J825" s="10">
        <v>15000</v>
      </c>
      <c r="K825" s="10">
        <v>14516</v>
      </c>
      <c r="L825" s="10">
        <v>484</v>
      </c>
      <c r="M825" s="10">
        <v>14588.58</v>
      </c>
      <c r="N825" s="10">
        <v>411.42000000000007</v>
      </c>
    </row>
    <row r="826" spans="1:14" x14ac:dyDescent="0.25">
      <c r="A826" s="9" t="s">
        <v>345</v>
      </c>
      <c r="B826" s="9" t="s">
        <v>351</v>
      </c>
      <c r="C826" s="9" t="s">
        <v>42</v>
      </c>
      <c r="D826" s="9" t="s">
        <v>53</v>
      </c>
      <c r="E826" s="10">
        <v>4024.81</v>
      </c>
      <c r="F826" s="10">
        <v>1424.98</v>
      </c>
      <c r="G826" s="10">
        <v>2599.83</v>
      </c>
      <c r="H826" s="10">
        <v>1424.98</v>
      </c>
      <c r="I826" s="10">
        <v>2599.83</v>
      </c>
      <c r="J826" s="10">
        <v>410</v>
      </c>
      <c r="K826" s="10">
        <v>145.16</v>
      </c>
      <c r="L826" s="10">
        <v>264.84000000000003</v>
      </c>
      <c r="M826" s="10">
        <v>145.16</v>
      </c>
      <c r="N826" s="10">
        <v>264.84000000000003</v>
      </c>
    </row>
    <row r="827" spans="1:14" x14ac:dyDescent="0.25">
      <c r="A827" s="9" t="s">
        <v>352</v>
      </c>
      <c r="B827" s="9" t="s">
        <v>25</v>
      </c>
      <c r="C827" s="9" t="s">
        <v>26</v>
      </c>
      <c r="D827" s="9" t="s">
        <v>27</v>
      </c>
      <c r="E827" s="10">
        <v>21144.01</v>
      </c>
      <c r="F827" s="10">
        <v>0</v>
      </c>
      <c r="G827" s="10">
        <v>21144.01</v>
      </c>
      <c r="H827" s="10">
        <v>0</v>
      </c>
      <c r="I827" s="10">
        <v>21144.01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</row>
    <row r="828" spans="1:14" x14ac:dyDescent="0.25">
      <c r="A828" s="9" t="s">
        <v>352</v>
      </c>
      <c r="B828" s="9" t="s">
        <v>28</v>
      </c>
      <c r="C828" s="9" t="s">
        <v>29</v>
      </c>
      <c r="D828" s="9" t="s">
        <v>27</v>
      </c>
      <c r="E828" s="10">
        <v>0</v>
      </c>
      <c r="F828" s="10">
        <v>0</v>
      </c>
      <c r="G828" s="10">
        <v>0</v>
      </c>
      <c r="H828" s="10">
        <v>0.08</v>
      </c>
      <c r="I828" s="10">
        <v>-0.08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</row>
    <row r="829" spans="1:14" x14ac:dyDescent="0.25">
      <c r="A829" s="9" t="s">
        <v>352</v>
      </c>
      <c r="B829" s="9" t="s">
        <v>30</v>
      </c>
      <c r="C829" s="9" t="s">
        <v>29</v>
      </c>
      <c r="D829" s="9" t="s">
        <v>27</v>
      </c>
      <c r="E829" s="10">
        <v>0</v>
      </c>
      <c r="F829" s="10">
        <v>0</v>
      </c>
      <c r="G829" s="10">
        <v>0</v>
      </c>
      <c r="H829" s="10">
        <v>1.79</v>
      </c>
      <c r="I829" s="10">
        <v>-1.79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</row>
    <row r="830" spans="1:14" x14ac:dyDescent="0.25">
      <c r="A830" s="9" t="s">
        <v>352</v>
      </c>
      <c r="B830" s="9" t="s">
        <v>31</v>
      </c>
      <c r="C830" s="9" t="s">
        <v>29</v>
      </c>
      <c r="D830" s="9" t="s">
        <v>27</v>
      </c>
      <c r="E830" s="10">
        <v>0</v>
      </c>
      <c r="F830" s="10">
        <v>0</v>
      </c>
      <c r="G830" s="10">
        <v>0</v>
      </c>
      <c r="H830" s="10">
        <v>12.02</v>
      </c>
      <c r="I830" s="10">
        <v>-12.02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</row>
    <row r="831" spans="1:14" x14ac:dyDescent="0.25">
      <c r="A831" s="9" t="s">
        <v>352</v>
      </c>
      <c r="B831" s="9" t="s">
        <v>36</v>
      </c>
      <c r="C831" s="9" t="s">
        <v>29</v>
      </c>
      <c r="D831" s="9" t="s">
        <v>27</v>
      </c>
      <c r="E831" s="10">
        <v>0</v>
      </c>
      <c r="F831" s="10">
        <v>0</v>
      </c>
      <c r="G831" s="10">
        <v>0</v>
      </c>
      <c r="H831" s="10">
        <v>134.69</v>
      </c>
      <c r="I831" s="10">
        <v>-134.69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</row>
    <row r="832" spans="1:14" x14ac:dyDescent="0.25">
      <c r="A832" s="9" t="s">
        <v>352</v>
      </c>
      <c r="B832" s="9" t="s">
        <v>37</v>
      </c>
      <c r="C832" s="9" t="s">
        <v>29</v>
      </c>
      <c r="D832" s="9" t="s">
        <v>27</v>
      </c>
      <c r="E832" s="10">
        <v>0</v>
      </c>
      <c r="F832" s="10">
        <v>0</v>
      </c>
      <c r="G832" s="10">
        <v>0</v>
      </c>
      <c r="H832" s="10">
        <v>311.45999999999998</v>
      </c>
      <c r="I832" s="10">
        <v>-311.45999999999998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</row>
    <row r="833" spans="1:14" x14ac:dyDescent="0.25">
      <c r="A833" s="9" t="s">
        <v>352</v>
      </c>
      <c r="B833" s="9" t="s">
        <v>346</v>
      </c>
      <c r="C833" s="9" t="s">
        <v>33</v>
      </c>
      <c r="D833" s="9" t="s">
        <v>27</v>
      </c>
      <c r="E833" s="10">
        <v>4831.99</v>
      </c>
      <c r="F833" s="10">
        <v>0</v>
      </c>
      <c r="G833" s="10">
        <v>4831.99</v>
      </c>
      <c r="H833" s="10">
        <v>5788.89</v>
      </c>
      <c r="I833" s="10">
        <v>-956.90000000000055</v>
      </c>
      <c r="J833" s="10">
        <v>30.5</v>
      </c>
      <c r="K833" s="10">
        <v>0</v>
      </c>
      <c r="L833" s="10">
        <v>30.5</v>
      </c>
      <c r="M833" s="10">
        <v>36.54</v>
      </c>
      <c r="N833" s="10">
        <v>-6.0399999999999991</v>
      </c>
    </row>
    <row r="834" spans="1:14" x14ac:dyDescent="0.25">
      <c r="A834" s="9" t="s">
        <v>352</v>
      </c>
      <c r="B834" s="9" t="s">
        <v>347</v>
      </c>
      <c r="C834" s="9" t="s">
        <v>33</v>
      </c>
      <c r="D834" s="9" t="s">
        <v>27</v>
      </c>
      <c r="E834" s="10">
        <v>15351.06</v>
      </c>
      <c r="F834" s="10">
        <v>0</v>
      </c>
      <c r="G834" s="10">
        <v>15351.06</v>
      </c>
      <c r="H834" s="10">
        <v>18391.09</v>
      </c>
      <c r="I834" s="10">
        <v>-3040.0300000000007</v>
      </c>
      <c r="J834" s="10">
        <v>30.5</v>
      </c>
      <c r="K834" s="10">
        <v>0</v>
      </c>
      <c r="L834" s="10">
        <v>30.5</v>
      </c>
      <c r="M834" s="10">
        <v>36.54</v>
      </c>
      <c r="N834" s="10">
        <v>-6.0399999999999991</v>
      </c>
    </row>
    <row r="835" spans="1:14" x14ac:dyDescent="0.25">
      <c r="A835" s="9" t="s">
        <v>352</v>
      </c>
      <c r="B835" s="9" t="s">
        <v>348</v>
      </c>
      <c r="C835" s="9" t="s">
        <v>33</v>
      </c>
      <c r="D835" s="9" t="s">
        <v>27</v>
      </c>
      <c r="E835" s="10">
        <v>15425.78</v>
      </c>
      <c r="F835" s="10">
        <v>0</v>
      </c>
      <c r="G835" s="10">
        <v>15425.78</v>
      </c>
      <c r="H835" s="10">
        <v>18480.580000000002</v>
      </c>
      <c r="I835" s="10">
        <v>-3054.8000000000011</v>
      </c>
      <c r="J835" s="10">
        <v>183</v>
      </c>
      <c r="K835" s="10">
        <v>0</v>
      </c>
      <c r="L835" s="10">
        <v>183</v>
      </c>
      <c r="M835" s="10">
        <v>219.24</v>
      </c>
      <c r="N835" s="10">
        <v>-36.240000000000009</v>
      </c>
    </row>
    <row r="836" spans="1:14" x14ac:dyDescent="0.25">
      <c r="A836" s="9" t="s">
        <v>352</v>
      </c>
      <c r="B836" s="9" t="s">
        <v>191</v>
      </c>
      <c r="C836" s="9" t="s">
        <v>39</v>
      </c>
      <c r="D836" s="9" t="s">
        <v>58</v>
      </c>
      <c r="E836" s="10">
        <v>-859701.79</v>
      </c>
      <c r="F836" s="10">
        <v>0</v>
      </c>
      <c r="G836" s="10">
        <v>-859701.79</v>
      </c>
      <c r="H836" s="10">
        <v>-859701.83</v>
      </c>
      <c r="I836" s="10">
        <v>3.9999999920837581E-2</v>
      </c>
      <c r="J836" s="10">
        <v>-36540</v>
      </c>
      <c r="K836" s="10">
        <v>0</v>
      </c>
      <c r="L836" s="10">
        <v>-36540</v>
      </c>
      <c r="M836" s="10">
        <v>-36540</v>
      </c>
      <c r="N836" s="10">
        <v>0</v>
      </c>
    </row>
    <row r="837" spans="1:14" x14ac:dyDescent="0.25">
      <c r="A837" s="9" t="s">
        <v>352</v>
      </c>
      <c r="B837" s="9" t="s">
        <v>75</v>
      </c>
      <c r="C837" s="9" t="s">
        <v>42</v>
      </c>
      <c r="D837" s="9" t="s">
        <v>58</v>
      </c>
      <c r="E837" s="10">
        <v>698657.03</v>
      </c>
      <c r="F837" s="10">
        <v>721175.59</v>
      </c>
      <c r="G837" s="10">
        <v>-22518.559999999939</v>
      </c>
      <c r="H837" s="10">
        <v>721175.59</v>
      </c>
      <c r="I837" s="10">
        <v>-22518.559999999939</v>
      </c>
      <c r="J837" s="10">
        <v>36815</v>
      </c>
      <c r="K837" s="10">
        <v>38001.599999999999</v>
      </c>
      <c r="L837" s="10">
        <v>-1186.5999999999985</v>
      </c>
      <c r="M837" s="10">
        <v>38001.599999999999</v>
      </c>
      <c r="N837" s="10">
        <v>-1186.5999999999985</v>
      </c>
    </row>
    <row r="838" spans="1:14" x14ac:dyDescent="0.25">
      <c r="A838" s="9" t="s">
        <v>352</v>
      </c>
      <c r="B838" s="9" t="s">
        <v>349</v>
      </c>
      <c r="C838" s="9" t="s">
        <v>42</v>
      </c>
      <c r="D838" s="9" t="s">
        <v>43</v>
      </c>
      <c r="E838" s="10">
        <v>18360.060000000001</v>
      </c>
      <c r="F838" s="10">
        <v>17832.980392156864</v>
      </c>
      <c r="G838" s="10">
        <v>527.07960784313764</v>
      </c>
      <c r="H838" s="10">
        <v>18189.64</v>
      </c>
      <c r="I838" s="10">
        <v>170.42000000000189</v>
      </c>
      <c r="J838" s="10">
        <v>37620</v>
      </c>
      <c r="K838" s="10">
        <v>36540</v>
      </c>
      <c r="L838" s="10">
        <v>1080</v>
      </c>
      <c r="M838" s="10">
        <v>37270.800000000003</v>
      </c>
      <c r="N838" s="10">
        <v>349.19999999999709</v>
      </c>
    </row>
    <row r="839" spans="1:14" x14ac:dyDescent="0.25">
      <c r="A839" s="9" t="s">
        <v>352</v>
      </c>
      <c r="B839" s="9" t="s">
        <v>350</v>
      </c>
      <c r="C839" s="9" t="s">
        <v>42</v>
      </c>
      <c r="D839" s="9" t="s">
        <v>43</v>
      </c>
      <c r="E839" s="10">
        <v>75428.100000000006</v>
      </c>
      <c r="F839" s="10">
        <v>73262.696517412929</v>
      </c>
      <c r="G839" s="10">
        <v>2165.4034825870767</v>
      </c>
      <c r="H839" s="10">
        <v>73629.009999999995</v>
      </c>
      <c r="I839" s="10">
        <v>1799.0900000000111</v>
      </c>
      <c r="J839" s="10">
        <v>37620</v>
      </c>
      <c r="K839" s="10">
        <v>36539.999999999993</v>
      </c>
      <c r="L839" s="10">
        <v>1080.0000000000073</v>
      </c>
      <c r="M839" s="10">
        <v>36722.699999999997</v>
      </c>
      <c r="N839" s="10">
        <v>897.30000000000291</v>
      </c>
    </row>
    <row r="840" spans="1:14" x14ac:dyDescent="0.25">
      <c r="A840" s="9" t="s">
        <v>352</v>
      </c>
      <c r="B840" s="9" t="s">
        <v>351</v>
      </c>
      <c r="C840" s="9" t="s">
        <v>42</v>
      </c>
      <c r="D840" s="9" t="s">
        <v>53</v>
      </c>
      <c r="E840" s="10">
        <v>10503.76</v>
      </c>
      <c r="F840" s="10">
        <v>3586.99</v>
      </c>
      <c r="G840" s="10">
        <v>6916.77</v>
      </c>
      <c r="H840" s="10">
        <v>3586.99</v>
      </c>
      <c r="I840" s="10">
        <v>6916.77</v>
      </c>
      <c r="J840" s="10">
        <v>1070</v>
      </c>
      <c r="K840" s="10">
        <v>365.4</v>
      </c>
      <c r="L840" s="10">
        <v>704.6</v>
      </c>
      <c r="M840" s="10">
        <v>365.4</v>
      </c>
      <c r="N840" s="10">
        <v>704.6</v>
      </c>
    </row>
    <row r="841" spans="1:14" x14ac:dyDescent="0.25">
      <c r="A841" s="9" t="s">
        <v>353</v>
      </c>
      <c r="B841" s="9" t="s">
        <v>25</v>
      </c>
      <c r="C841" s="9" t="s">
        <v>26</v>
      </c>
      <c r="D841" s="9" t="s">
        <v>27</v>
      </c>
      <c r="E841" s="10">
        <v>-23864.17</v>
      </c>
      <c r="F841" s="10">
        <v>0</v>
      </c>
      <c r="G841" s="10">
        <v>-23864.17</v>
      </c>
      <c r="H841" s="10">
        <v>0</v>
      </c>
      <c r="I841" s="10">
        <v>-23864.17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</row>
    <row r="842" spans="1:14" x14ac:dyDescent="0.25">
      <c r="A842" s="9" t="s">
        <v>353</v>
      </c>
      <c r="B842" s="9" t="s">
        <v>30</v>
      </c>
      <c r="C842" s="9" t="s">
        <v>29</v>
      </c>
      <c r="D842" s="9" t="s">
        <v>27</v>
      </c>
      <c r="E842" s="10">
        <v>0.38</v>
      </c>
      <c r="F842" s="10">
        <v>0</v>
      </c>
      <c r="G842" s="10">
        <v>0.38</v>
      </c>
      <c r="H842" s="10">
        <v>0.38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</row>
    <row r="843" spans="1:14" x14ac:dyDescent="0.25">
      <c r="A843" s="9" t="s">
        <v>353</v>
      </c>
      <c r="B843" s="9" t="s">
        <v>28</v>
      </c>
      <c r="C843" s="9" t="s">
        <v>29</v>
      </c>
      <c r="D843" s="9" t="s">
        <v>27</v>
      </c>
      <c r="E843" s="10">
        <v>0.93</v>
      </c>
      <c r="F843" s="10">
        <v>0</v>
      </c>
      <c r="G843" s="10">
        <v>0.93</v>
      </c>
      <c r="H843" s="10">
        <v>0.93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</row>
    <row r="844" spans="1:14" x14ac:dyDescent="0.25">
      <c r="A844" s="9" t="s">
        <v>353</v>
      </c>
      <c r="B844" s="9" t="s">
        <v>31</v>
      </c>
      <c r="C844" s="9" t="s">
        <v>29</v>
      </c>
      <c r="D844" s="9" t="s">
        <v>27</v>
      </c>
      <c r="E844" s="10">
        <v>4.04</v>
      </c>
      <c r="F844" s="10">
        <v>0</v>
      </c>
      <c r="G844" s="10">
        <v>4.04</v>
      </c>
      <c r="H844" s="10">
        <v>4.05</v>
      </c>
      <c r="I844" s="10">
        <v>-9.9999999999997868E-3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</row>
    <row r="845" spans="1:14" x14ac:dyDescent="0.25">
      <c r="A845" s="9" t="s">
        <v>353</v>
      </c>
      <c r="B845" s="9" t="s">
        <v>36</v>
      </c>
      <c r="C845" s="9" t="s">
        <v>29</v>
      </c>
      <c r="D845" s="9" t="s">
        <v>27</v>
      </c>
      <c r="E845" s="10">
        <v>71.34</v>
      </c>
      <c r="F845" s="10">
        <v>0</v>
      </c>
      <c r="G845" s="10">
        <v>71.34</v>
      </c>
      <c r="H845" s="10">
        <v>71.430000000000007</v>
      </c>
      <c r="I845" s="10">
        <v>-9.0000000000003411E-2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</row>
    <row r="846" spans="1:14" x14ac:dyDescent="0.25">
      <c r="A846" s="9" t="s">
        <v>353</v>
      </c>
      <c r="B846" s="9" t="s">
        <v>37</v>
      </c>
      <c r="C846" s="9" t="s">
        <v>29</v>
      </c>
      <c r="D846" s="9" t="s">
        <v>27</v>
      </c>
      <c r="E846" s="10">
        <v>158.38999999999999</v>
      </c>
      <c r="F846" s="10">
        <v>0</v>
      </c>
      <c r="G846" s="10">
        <v>158.38999999999999</v>
      </c>
      <c r="H846" s="10">
        <v>158.58000000000001</v>
      </c>
      <c r="I846" s="10">
        <v>-0.19000000000002615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</row>
    <row r="847" spans="1:14" x14ac:dyDescent="0.25">
      <c r="A847" s="9" t="s">
        <v>353</v>
      </c>
      <c r="B847" s="9" t="s">
        <v>346</v>
      </c>
      <c r="C847" s="9" t="s">
        <v>33</v>
      </c>
      <c r="D847" s="9" t="s">
        <v>27</v>
      </c>
      <c r="E847" s="10">
        <v>2363.46</v>
      </c>
      <c r="F847" s="10">
        <v>0</v>
      </c>
      <c r="G847" s="10">
        <v>2363.46</v>
      </c>
      <c r="H847" s="10">
        <v>2868.24</v>
      </c>
      <c r="I847" s="10">
        <v>-504.77999999999975</v>
      </c>
      <c r="J847" s="10">
        <v>16.5</v>
      </c>
      <c r="K847" s="10">
        <v>0</v>
      </c>
      <c r="L847" s="10">
        <v>16.5</v>
      </c>
      <c r="M847" s="10">
        <v>20.024000000000001</v>
      </c>
      <c r="N847" s="10">
        <v>-3.5240000000000009</v>
      </c>
    </row>
    <row r="848" spans="1:14" x14ac:dyDescent="0.25">
      <c r="A848" s="9" t="s">
        <v>353</v>
      </c>
      <c r="B848" s="9" t="s">
        <v>347</v>
      </c>
      <c r="C848" s="9" t="s">
        <v>33</v>
      </c>
      <c r="D848" s="9" t="s">
        <v>27</v>
      </c>
      <c r="E848" s="10">
        <v>5817.9</v>
      </c>
      <c r="F848" s="10">
        <v>0</v>
      </c>
      <c r="G848" s="10">
        <v>5817.9</v>
      </c>
      <c r="H848" s="10">
        <v>7060.46</v>
      </c>
      <c r="I848" s="10">
        <v>-1242.5600000000004</v>
      </c>
      <c r="J848" s="10">
        <v>16.5</v>
      </c>
      <c r="K848" s="10">
        <v>0</v>
      </c>
      <c r="L848" s="10">
        <v>16.5</v>
      </c>
      <c r="M848" s="10">
        <v>20.024000000000001</v>
      </c>
      <c r="N848" s="10">
        <v>-3.5240000000000009</v>
      </c>
    </row>
    <row r="849" spans="1:14" x14ac:dyDescent="0.25">
      <c r="A849" s="9" t="s">
        <v>353</v>
      </c>
      <c r="B849" s="9" t="s">
        <v>348</v>
      </c>
      <c r="C849" s="9" t="s">
        <v>33</v>
      </c>
      <c r="D849" s="9" t="s">
        <v>27</v>
      </c>
      <c r="E849" s="10">
        <v>7406.19</v>
      </c>
      <c r="F849" s="10">
        <v>0</v>
      </c>
      <c r="G849" s="10">
        <v>7406.19</v>
      </c>
      <c r="H849" s="10">
        <v>8987.9699999999993</v>
      </c>
      <c r="I849" s="10">
        <v>-1581.7799999999997</v>
      </c>
      <c r="J849" s="10">
        <v>99</v>
      </c>
      <c r="K849" s="10">
        <v>0</v>
      </c>
      <c r="L849" s="10">
        <v>99</v>
      </c>
      <c r="M849" s="10">
        <v>120.14400000000001</v>
      </c>
      <c r="N849" s="10">
        <v>-21.144000000000005</v>
      </c>
    </row>
    <row r="850" spans="1:14" x14ac:dyDescent="0.25">
      <c r="A850" s="9" t="s">
        <v>353</v>
      </c>
      <c r="B850" s="9" t="s">
        <v>177</v>
      </c>
      <c r="C850" s="9" t="s">
        <v>39</v>
      </c>
      <c r="D850" s="9" t="s">
        <v>58</v>
      </c>
      <c r="E850" s="10">
        <v>-460256.45</v>
      </c>
      <c r="F850" s="10">
        <v>0</v>
      </c>
      <c r="G850" s="10">
        <v>-460256.45</v>
      </c>
      <c r="H850" s="10">
        <v>-460256.53</v>
      </c>
      <c r="I850" s="10">
        <v>8.0000000016298145E-2</v>
      </c>
      <c r="J850" s="10">
        <v>-20024</v>
      </c>
      <c r="K850" s="10">
        <v>0</v>
      </c>
      <c r="L850" s="10">
        <v>-20024</v>
      </c>
      <c r="M850" s="10">
        <v>-20024</v>
      </c>
      <c r="N850" s="10">
        <v>0</v>
      </c>
    </row>
    <row r="851" spans="1:14" x14ac:dyDescent="0.25">
      <c r="A851" s="9" t="s">
        <v>353</v>
      </c>
      <c r="B851" s="9" t="s">
        <v>75</v>
      </c>
      <c r="C851" s="9" t="s">
        <v>42</v>
      </c>
      <c r="D851" s="9" t="s">
        <v>58</v>
      </c>
      <c r="E851" s="10">
        <v>415770.1</v>
      </c>
      <c r="F851" s="10">
        <v>388408.29</v>
      </c>
      <c r="G851" s="10">
        <v>27361.809999999998</v>
      </c>
      <c r="H851" s="10">
        <v>388408.29</v>
      </c>
      <c r="I851" s="10">
        <v>27361.809999999998</v>
      </c>
      <c r="J851" s="10">
        <v>22292</v>
      </c>
      <c r="K851" s="10">
        <v>20824.96</v>
      </c>
      <c r="L851" s="10">
        <v>1467.0400000000009</v>
      </c>
      <c r="M851" s="10">
        <v>20824.96</v>
      </c>
      <c r="N851" s="10">
        <v>1467.0400000000009</v>
      </c>
    </row>
    <row r="852" spans="1:14" x14ac:dyDescent="0.25">
      <c r="A852" s="9" t="s">
        <v>353</v>
      </c>
      <c r="B852" s="9" t="s">
        <v>354</v>
      </c>
      <c r="C852" s="9" t="s">
        <v>42</v>
      </c>
      <c r="D852" s="9" t="s">
        <v>43</v>
      </c>
      <c r="E852" s="10">
        <v>9643.2099999999991</v>
      </c>
      <c r="F852" s="10">
        <v>9568.6666666666679</v>
      </c>
      <c r="G852" s="10">
        <v>74.543333333331248</v>
      </c>
      <c r="H852" s="10">
        <v>9760.0400000000009</v>
      </c>
      <c r="I852" s="10">
        <v>-116.83000000000175</v>
      </c>
      <c r="J852" s="10">
        <v>20180</v>
      </c>
      <c r="K852" s="10">
        <v>20024</v>
      </c>
      <c r="L852" s="10">
        <v>156</v>
      </c>
      <c r="M852" s="10">
        <v>20424.48</v>
      </c>
      <c r="N852" s="10">
        <v>-244.47999999999956</v>
      </c>
    </row>
    <row r="853" spans="1:14" x14ac:dyDescent="0.25">
      <c r="A853" s="9" t="s">
        <v>353</v>
      </c>
      <c r="B853" s="9" t="s">
        <v>350</v>
      </c>
      <c r="C853" s="9" t="s">
        <v>42</v>
      </c>
      <c r="D853" s="9" t="s">
        <v>43</v>
      </c>
      <c r="E853" s="10">
        <v>40300.5</v>
      </c>
      <c r="F853" s="10">
        <v>40148.119402985074</v>
      </c>
      <c r="G853" s="10">
        <v>152.38059701492602</v>
      </c>
      <c r="H853" s="10">
        <v>40348.86</v>
      </c>
      <c r="I853" s="10">
        <v>-48.360000000000582</v>
      </c>
      <c r="J853" s="10">
        <v>20100</v>
      </c>
      <c r="K853" s="10">
        <v>20024</v>
      </c>
      <c r="L853" s="10">
        <v>76</v>
      </c>
      <c r="M853" s="10">
        <v>20124.12</v>
      </c>
      <c r="N853" s="10">
        <v>-24.119999999998981</v>
      </c>
    </row>
    <row r="854" spans="1:14" x14ac:dyDescent="0.25">
      <c r="A854" s="9" t="s">
        <v>353</v>
      </c>
      <c r="B854" s="9" t="s">
        <v>355</v>
      </c>
      <c r="C854" s="9" t="s">
        <v>42</v>
      </c>
      <c r="D854" s="9" t="s">
        <v>53</v>
      </c>
      <c r="E854" s="10">
        <v>2584.1799999999998</v>
      </c>
      <c r="F854" s="10">
        <v>2587.29</v>
      </c>
      <c r="G854" s="10">
        <v>-3.1100000000001273</v>
      </c>
      <c r="H854" s="10">
        <v>2587.29</v>
      </c>
      <c r="I854" s="10">
        <v>-3.1100000000001273</v>
      </c>
      <c r="J854" s="10">
        <v>200</v>
      </c>
      <c r="K854" s="10">
        <v>200.24</v>
      </c>
      <c r="L854" s="10">
        <v>-0.24000000000000909</v>
      </c>
      <c r="M854" s="10">
        <v>200.24</v>
      </c>
      <c r="N854" s="10">
        <v>-0.24000000000000909</v>
      </c>
    </row>
    <row r="855" spans="1:14" x14ac:dyDescent="0.25">
      <c r="A855" s="9" t="s">
        <v>356</v>
      </c>
      <c r="B855" s="9" t="s">
        <v>25</v>
      </c>
      <c r="C855" s="9" t="s">
        <v>26</v>
      </c>
      <c r="D855" s="9" t="s">
        <v>27</v>
      </c>
      <c r="E855" s="10">
        <v>6256.79</v>
      </c>
      <c r="F855" s="10">
        <v>0</v>
      </c>
      <c r="G855" s="10">
        <v>6256.79</v>
      </c>
      <c r="H855" s="10">
        <v>0</v>
      </c>
      <c r="I855" s="10">
        <v>6256.79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</row>
    <row r="856" spans="1:14" x14ac:dyDescent="0.25">
      <c r="A856" s="9" t="s">
        <v>356</v>
      </c>
      <c r="B856" s="9" t="s">
        <v>28</v>
      </c>
      <c r="C856" s="9" t="s">
        <v>29</v>
      </c>
      <c r="D856" s="9" t="s">
        <v>27</v>
      </c>
      <c r="E856" s="10">
        <v>0.03</v>
      </c>
      <c r="F856" s="10">
        <v>0</v>
      </c>
      <c r="G856" s="10">
        <v>0.03</v>
      </c>
      <c r="H856" s="10">
        <v>0.03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</row>
    <row r="857" spans="1:14" x14ac:dyDescent="0.25">
      <c r="A857" s="9" t="s">
        <v>356</v>
      </c>
      <c r="B857" s="9" t="s">
        <v>30</v>
      </c>
      <c r="C857" s="9" t="s">
        <v>29</v>
      </c>
      <c r="D857" s="9" t="s">
        <v>27</v>
      </c>
      <c r="E857" s="10">
        <v>0.69</v>
      </c>
      <c r="F857" s="10">
        <v>0</v>
      </c>
      <c r="G857" s="10">
        <v>0.69</v>
      </c>
      <c r="H857" s="10">
        <v>0.8</v>
      </c>
      <c r="I857" s="10">
        <v>-0.1100000000000001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</row>
    <row r="858" spans="1:14" x14ac:dyDescent="0.25">
      <c r="A858" s="9" t="s">
        <v>356</v>
      </c>
      <c r="B858" s="9" t="s">
        <v>31</v>
      </c>
      <c r="C858" s="9" t="s">
        <v>29</v>
      </c>
      <c r="D858" s="9" t="s">
        <v>27</v>
      </c>
      <c r="E858" s="10">
        <v>4.6100000000000003</v>
      </c>
      <c r="F858" s="10">
        <v>0</v>
      </c>
      <c r="G858" s="10">
        <v>4.6100000000000003</v>
      </c>
      <c r="H858" s="10">
        <v>5.35</v>
      </c>
      <c r="I858" s="10">
        <v>-0.73999999999999932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</row>
    <row r="859" spans="1:14" x14ac:dyDescent="0.25">
      <c r="A859" s="9" t="s">
        <v>356</v>
      </c>
      <c r="B859" s="9" t="s">
        <v>36</v>
      </c>
      <c r="C859" s="9" t="s">
        <v>29</v>
      </c>
      <c r="D859" s="9" t="s">
        <v>27</v>
      </c>
      <c r="E859" s="10">
        <v>51.6</v>
      </c>
      <c r="F859" s="10">
        <v>0</v>
      </c>
      <c r="G859" s="10">
        <v>51.6</v>
      </c>
      <c r="H859" s="10">
        <v>59.91</v>
      </c>
      <c r="I859" s="10">
        <v>-8.3099999999999952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</row>
    <row r="860" spans="1:14" x14ac:dyDescent="0.25">
      <c r="A860" s="9" t="s">
        <v>356</v>
      </c>
      <c r="B860" s="9" t="s">
        <v>37</v>
      </c>
      <c r="C860" s="9" t="s">
        <v>29</v>
      </c>
      <c r="D860" s="9" t="s">
        <v>27</v>
      </c>
      <c r="E860" s="10">
        <v>119.33</v>
      </c>
      <c r="F860" s="10">
        <v>0</v>
      </c>
      <c r="G860" s="10">
        <v>119.33</v>
      </c>
      <c r="H860" s="10">
        <v>138.55000000000001</v>
      </c>
      <c r="I860" s="10">
        <v>-19.220000000000013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</row>
    <row r="861" spans="1:14" x14ac:dyDescent="0.25">
      <c r="A861" s="9" t="s">
        <v>356</v>
      </c>
      <c r="B861" s="9" t="s">
        <v>346</v>
      </c>
      <c r="C861" s="9" t="s">
        <v>33</v>
      </c>
      <c r="D861" s="9" t="s">
        <v>27</v>
      </c>
      <c r="E861" s="10">
        <v>2138.75</v>
      </c>
      <c r="F861" s="10">
        <v>0</v>
      </c>
      <c r="G861" s="10">
        <v>2138.75</v>
      </c>
      <c r="H861" s="10">
        <v>2575.06</v>
      </c>
      <c r="I861" s="10">
        <v>-436.30999999999995</v>
      </c>
      <c r="J861" s="10">
        <v>13.5</v>
      </c>
      <c r="K861" s="10">
        <v>0</v>
      </c>
      <c r="L861" s="10">
        <v>13.5</v>
      </c>
      <c r="M861" s="10">
        <v>16.254000000000001</v>
      </c>
      <c r="N861" s="10">
        <v>-2.7540000000000013</v>
      </c>
    </row>
    <row r="862" spans="1:14" x14ac:dyDescent="0.25">
      <c r="A862" s="9" t="s">
        <v>356</v>
      </c>
      <c r="B862" s="9" t="s">
        <v>347</v>
      </c>
      <c r="C862" s="9" t="s">
        <v>33</v>
      </c>
      <c r="D862" s="9" t="s">
        <v>27</v>
      </c>
      <c r="E862" s="10">
        <v>6794.73</v>
      </c>
      <c r="F862" s="10">
        <v>0</v>
      </c>
      <c r="G862" s="10">
        <v>6794.73</v>
      </c>
      <c r="H862" s="10">
        <v>8180.87</v>
      </c>
      <c r="I862" s="10">
        <v>-1386.1400000000003</v>
      </c>
      <c r="J862" s="10">
        <v>13.5</v>
      </c>
      <c r="K862" s="10">
        <v>0</v>
      </c>
      <c r="L862" s="10">
        <v>13.5</v>
      </c>
      <c r="M862" s="10">
        <v>16.254000000000001</v>
      </c>
      <c r="N862" s="10">
        <v>-2.7540000000000013</v>
      </c>
    </row>
    <row r="863" spans="1:14" x14ac:dyDescent="0.25">
      <c r="A863" s="9" t="s">
        <v>356</v>
      </c>
      <c r="B863" s="9" t="s">
        <v>348</v>
      </c>
      <c r="C863" s="9" t="s">
        <v>33</v>
      </c>
      <c r="D863" s="9" t="s">
        <v>27</v>
      </c>
      <c r="E863" s="10">
        <v>6827.81</v>
      </c>
      <c r="F863" s="10">
        <v>0</v>
      </c>
      <c r="G863" s="10">
        <v>6827.81</v>
      </c>
      <c r="H863" s="10">
        <v>8220.67</v>
      </c>
      <c r="I863" s="10">
        <v>-1392.8599999999997</v>
      </c>
      <c r="J863" s="10">
        <v>81</v>
      </c>
      <c r="K863" s="10">
        <v>0</v>
      </c>
      <c r="L863" s="10">
        <v>81</v>
      </c>
      <c r="M863" s="10">
        <v>97.524000000000001</v>
      </c>
      <c r="N863" s="10">
        <v>-16.524000000000001</v>
      </c>
    </row>
    <row r="864" spans="1:14" x14ac:dyDescent="0.25">
      <c r="A864" s="9" t="s">
        <v>356</v>
      </c>
      <c r="B864" s="9" t="s">
        <v>177</v>
      </c>
      <c r="C864" s="9" t="s">
        <v>39</v>
      </c>
      <c r="D864" s="9" t="s">
        <v>58</v>
      </c>
      <c r="E864" s="10">
        <v>-382626.15</v>
      </c>
      <c r="F864" s="10">
        <v>0</v>
      </c>
      <c r="G864" s="10">
        <v>-382626.15</v>
      </c>
      <c r="H864" s="10">
        <v>-382626.15</v>
      </c>
      <c r="I864" s="10">
        <v>0</v>
      </c>
      <c r="J864" s="10">
        <v>-16254</v>
      </c>
      <c r="K864" s="10">
        <v>0</v>
      </c>
      <c r="L864" s="10">
        <v>-16254</v>
      </c>
      <c r="M864" s="10">
        <v>-16254</v>
      </c>
      <c r="N864" s="10">
        <v>0</v>
      </c>
    </row>
    <row r="865" spans="1:14" x14ac:dyDescent="0.25">
      <c r="A865" s="9" t="s">
        <v>356</v>
      </c>
      <c r="B865" s="9" t="s">
        <v>75</v>
      </c>
      <c r="C865" s="9" t="s">
        <v>42</v>
      </c>
      <c r="D865" s="9" t="s">
        <v>58</v>
      </c>
      <c r="E865" s="10">
        <v>316251.8</v>
      </c>
      <c r="F865" s="10">
        <v>320636.34999999998</v>
      </c>
      <c r="G865" s="10">
        <v>-4384.5499999999884</v>
      </c>
      <c r="H865" s="10">
        <v>320636.34999999998</v>
      </c>
      <c r="I865" s="10">
        <v>-4384.5499999999884</v>
      </c>
      <c r="J865" s="10">
        <v>16673</v>
      </c>
      <c r="K865" s="10">
        <v>16904.16</v>
      </c>
      <c r="L865" s="10">
        <v>-231.15999999999985</v>
      </c>
      <c r="M865" s="10">
        <v>16904.16</v>
      </c>
      <c r="N865" s="10">
        <v>-231.15999999999985</v>
      </c>
    </row>
    <row r="866" spans="1:14" x14ac:dyDescent="0.25">
      <c r="A866" s="9" t="s">
        <v>356</v>
      </c>
      <c r="B866" s="9" t="s">
        <v>354</v>
      </c>
      <c r="C866" s="9" t="s">
        <v>42</v>
      </c>
      <c r="D866" s="9" t="s">
        <v>43</v>
      </c>
      <c r="E866" s="10">
        <v>7856.02</v>
      </c>
      <c r="F866" s="10">
        <v>7767.1372549019607</v>
      </c>
      <c r="G866" s="10">
        <v>88.882745098039777</v>
      </c>
      <c r="H866" s="10">
        <v>7922.48</v>
      </c>
      <c r="I866" s="10">
        <v>-66.459999999999127</v>
      </c>
      <c r="J866" s="10">
        <v>16440</v>
      </c>
      <c r="K866" s="10">
        <v>16254</v>
      </c>
      <c r="L866" s="10">
        <v>186</v>
      </c>
      <c r="M866" s="10">
        <v>16579.080000000002</v>
      </c>
      <c r="N866" s="10">
        <v>-139.08000000000175</v>
      </c>
    </row>
    <row r="867" spans="1:14" x14ac:dyDescent="0.25">
      <c r="A867" s="9" t="s">
        <v>356</v>
      </c>
      <c r="B867" s="9" t="s">
        <v>350</v>
      </c>
      <c r="C867" s="9" t="s">
        <v>42</v>
      </c>
      <c r="D867" s="9" t="s">
        <v>43</v>
      </c>
      <c r="E867" s="10">
        <v>34486</v>
      </c>
      <c r="F867" s="10">
        <v>32589.273631840795</v>
      </c>
      <c r="G867" s="10">
        <v>1896.7263681592049</v>
      </c>
      <c r="H867" s="10">
        <v>32752.22</v>
      </c>
      <c r="I867" s="10">
        <v>1733.7799999999988</v>
      </c>
      <c r="J867" s="10">
        <v>17200</v>
      </c>
      <c r="K867" s="10">
        <v>16254</v>
      </c>
      <c r="L867" s="10">
        <v>946</v>
      </c>
      <c r="M867" s="10">
        <v>16335.27</v>
      </c>
      <c r="N867" s="10">
        <v>864.72999999999956</v>
      </c>
    </row>
    <row r="868" spans="1:14" x14ac:dyDescent="0.25">
      <c r="A868" s="9" t="s">
        <v>356</v>
      </c>
      <c r="B868" s="9" t="s">
        <v>355</v>
      </c>
      <c r="C868" s="9" t="s">
        <v>42</v>
      </c>
      <c r="D868" s="9" t="s">
        <v>53</v>
      </c>
      <c r="E868" s="10">
        <v>1837.99</v>
      </c>
      <c r="F868" s="10">
        <v>2133.91</v>
      </c>
      <c r="G868" s="10">
        <v>-295.91999999999985</v>
      </c>
      <c r="H868" s="10">
        <v>2133.91</v>
      </c>
      <c r="I868" s="10">
        <v>-295.91999999999985</v>
      </c>
      <c r="J868" s="10">
        <v>140</v>
      </c>
      <c r="K868" s="10">
        <v>162.54</v>
      </c>
      <c r="L868" s="10">
        <v>-22.539999999999992</v>
      </c>
      <c r="M868" s="10">
        <v>162.54</v>
      </c>
      <c r="N868" s="10">
        <v>-22.539999999999992</v>
      </c>
    </row>
    <row r="869" spans="1:14" x14ac:dyDescent="0.25">
      <c r="A869" s="9" t="s">
        <v>357</v>
      </c>
      <c r="B869" s="9" t="s">
        <v>25</v>
      </c>
      <c r="C869" s="9" t="s">
        <v>26</v>
      </c>
      <c r="D869" s="9" t="s">
        <v>27</v>
      </c>
      <c r="E869" s="10">
        <v>-1276.94</v>
      </c>
      <c r="F869" s="10">
        <v>0</v>
      </c>
      <c r="G869" s="10">
        <v>-1276.94</v>
      </c>
      <c r="H869" s="10">
        <v>0</v>
      </c>
      <c r="I869" s="10">
        <v>-1276.94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</row>
    <row r="870" spans="1:14" x14ac:dyDescent="0.25">
      <c r="A870" s="9" t="s">
        <v>357</v>
      </c>
      <c r="B870" s="9" t="s">
        <v>28</v>
      </c>
      <c r="C870" s="9" t="s">
        <v>29</v>
      </c>
      <c r="D870" s="9" t="s">
        <v>27</v>
      </c>
      <c r="E870" s="10">
        <v>0.03</v>
      </c>
      <c r="F870" s="10">
        <v>0</v>
      </c>
      <c r="G870" s="10">
        <v>0.03</v>
      </c>
      <c r="H870" s="10">
        <v>0.03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</row>
    <row r="871" spans="1:14" x14ac:dyDescent="0.25">
      <c r="A871" s="9" t="s">
        <v>357</v>
      </c>
      <c r="B871" s="9" t="s">
        <v>30</v>
      </c>
      <c r="C871" s="9" t="s">
        <v>29</v>
      </c>
      <c r="D871" s="9" t="s">
        <v>27</v>
      </c>
      <c r="E871" s="10">
        <v>0.64</v>
      </c>
      <c r="F871" s="10">
        <v>0</v>
      </c>
      <c r="G871" s="10">
        <v>0.64</v>
      </c>
      <c r="H871" s="10">
        <v>0.62</v>
      </c>
      <c r="I871" s="10">
        <v>2.0000000000000018E-2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</row>
    <row r="872" spans="1:14" x14ac:dyDescent="0.25">
      <c r="A872" s="9" t="s">
        <v>357</v>
      </c>
      <c r="B872" s="9" t="s">
        <v>31</v>
      </c>
      <c r="C872" s="9" t="s">
        <v>29</v>
      </c>
      <c r="D872" s="9" t="s">
        <v>27</v>
      </c>
      <c r="E872" s="10">
        <v>4.28</v>
      </c>
      <c r="F872" s="10">
        <v>0</v>
      </c>
      <c r="G872" s="10">
        <v>4.28</v>
      </c>
      <c r="H872" s="10">
        <v>4.16</v>
      </c>
      <c r="I872" s="10">
        <v>0.12000000000000011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</row>
    <row r="873" spans="1:14" x14ac:dyDescent="0.25">
      <c r="A873" s="9" t="s">
        <v>357</v>
      </c>
      <c r="B873" s="9" t="s">
        <v>36</v>
      </c>
      <c r="C873" s="9" t="s">
        <v>29</v>
      </c>
      <c r="D873" s="9" t="s">
        <v>27</v>
      </c>
      <c r="E873" s="10">
        <v>47.92</v>
      </c>
      <c r="F873" s="10">
        <v>0</v>
      </c>
      <c r="G873" s="10">
        <v>47.92</v>
      </c>
      <c r="H873" s="10">
        <v>46.6</v>
      </c>
      <c r="I873" s="10">
        <v>1.3200000000000003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</row>
    <row r="874" spans="1:14" x14ac:dyDescent="0.25">
      <c r="A874" s="9" t="s">
        <v>357</v>
      </c>
      <c r="B874" s="9" t="s">
        <v>37</v>
      </c>
      <c r="C874" s="9" t="s">
        <v>29</v>
      </c>
      <c r="D874" s="9" t="s">
        <v>27</v>
      </c>
      <c r="E874" s="10">
        <v>110.81</v>
      </c>
      <c r="F874" s="10">
        <v>0</v>
      </c>
      <c r="G874" s="10">
        <v>110.81</v>
      </c>
      <c r="H874" s="10">
        <v>107.76</v>
      </c>
      <c r="I874" s="10">
        <v>3.0499999999999972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</row>
    <row r="875" spans="1:14" x14ac:dyDescent="0.25">
      <c r="A875" s="9" t="s">
        <v>357</v>
      </c>
      <c r="B875" s="9" t="s">
        <v>346</v>
      </c>
      <c r="C875" s="9" t="s">
        <v>33</v>
      </c>
      <c r="D875" s="9" t="s">
        <v>27</v>
      </c>
      <c r="E875" s="10">
        <v>1584.26</v>
      </c>
      <c r="F875" s="10">
        <v>0</v>
      </c>
      <c r="G875" s="10">
        <v>1584.26</v>
      </c>
      <c r="H875" s="10">
        <v>2002.82</v>
      </c>
      <c r="I875" s="10">
        <v>-418.55999999999995</v>
      </c>
      <c r="J875" s="10">
        <v>10</v>
      </c>
      <c r="K875" s="10">
        <v>0</v>
      </c>
      <c r="L875" s="10">
        <v>10</v>
      </c>
      <c r="M875" s="10">
        <v>12.641999999999999</v>
      </c>
      <c r="N875" s="10">
        <v>-2.6419999999999995</v>
      </c>
    </row>
    <row r="876" spans="1:14" x14ac:dyDescent="0.25">
      <c r="A876" s="9" t="s">
        <v>357</v>
      </c>
      <c r="B876" s="9" t="s">
        <v>347</v>
      </c>
      <c r="C876" s="9" t="s">
        <v>33</v>
      </c>
      <c r="D876" s="9" t="s">
        <v>27</v>
      </c>
      <c r="E876" s="10">
        <v>5033.1400000000003</v>
      </c>
      <c r="F876" s="10">
        <v>0</v>
      </c>
      <c r="G876" s="10">
        <v>5033.1400000000003</v>
      </c>
      <c r="H876" s="10">
        <v>6362.9</v>
      </c>
      <c r="I876" s="10">
        <v>-1329.7599999999993</v>
      </c>
      <c r="J876" s="10">
        <v>10</v>
      </c>
      <c r="K876" s="10">
        <v>0</v>
      </c>
      <c r="L876" s="10">
        <v>10</v>
      </c>
      <c r="M876" s="10">
        <v>12.641999999999999</v>
      </c>
      <c r="N876" s="10">
        <v>-2.6419999999999995</v>
      </c>
    </row>
    <row r="877" spans="1:14" x14ac:dyDescent="0.25">
      <c r="A877" s="9" t="s">
        <v>357</v>
      </c>
      <c r="B877" s="9" t="s">
        <v>348</v>
      </c>
      <c r="C877" s="9" t="s">
        <v>33</v>
      </c>
      <c r="D877" s="9" t="s">
        <v>27</v>
      </c>
      <c r="E877" s="10">
        <v>5057.63</v>
      </c>
      <c r="F877" s="10">
        <v>0</v>
      </c>
      <c r="G877" s="10">
        <v>5057.63</v>
      </c>
      <c r="H877" s="10">
        <v>6393.86</v>
      </c>
      <c r="I877" s="10">
        <v>-1336.2299999999996</v>
      </c>
      <c r="J877" s="10">
        <v>60</v>
      </c>
      <c r="K877" s="10">
        <v>0</v>
      </c>
      <c r="L877" s="10">
        <v>60</v>
      </c>
      <c r="M877" s="10">
        <v>75.852000000000004</v>
      </c>
      <c r="N877" s="10">
        <v>-15.852000000000004</v>
      </c>
    </row>
    <row r="878" spans="1:14" x14ac:dyDescent="0.25">
      <c r="A878" s="9" t="s">
        <v>357</v>
      </c>
      <c r="B878" s="9" t="s">
        <v>177</v>
      </c>
      <c r="C878" s="9" t="s">
        <v>39</v>
      </c>
      <c r="D878" s="9" t="s">
        <v>58</v>
      </c>
      <c r="E878" s="10">
        <v>-297598.12</v>
      </c>
      <c r="F878" s="10">
        <v>0</v>
      </c>
      <c r="G878" s="10">
        <v>-297598.12</v>
      </c>
      <c r="H878" s="10">
        <v>-297598.12</v>
      </c>
      <c r="I878" s="10">
        <v>0</v>
      </c>
      <c r="J878" s="10">
        <v>-12642</v>
      </c>
      <c r="K878" s="10">
        <v>0</v>
      </c>
      <c r="L878" s="10">
        <v>-12642</v>
      </c>
      <c r="M878" s="10">
        <v>-12642</v>
      </c>
      <c r="N878" s="10">
        <v>0</v>
      </c>
    </row>
    <row r="879" spans="1:14" x14ac:dyDescent="0.25">
      <c r="A879" s="9" t="s">
        <v>357</v>
      </c>
      <c r="B879" s="9" t="s">
        <v>75</v>
      </c>
      <c r="C879" s="9" t="s">
        <v>42</v>
      </c>
      <c r="D879" s="9" t="s">
        <v>58</v>
      </c>
      <c r="E879" s="10">
        <v>252804.17</v>
      </c>
      <c r="F879" s="10">
        <v>249383.83</v>
      </c>
      <c r="G879" s="10">
        <v>3420.3400000000256</v>
      </c>
      <c r="H879" s="10">
        <v>249383.83</v>
      </c>
      <c r="I879" s="10">
        <v>3420.3400000000256</v>
      </c>
      <c r="J879" s="10">
        <v>13328</v>
      </c>
      <c r="K879" s="10">
        <v>13147.68</v>
      </c>
      <c r="L879" s="10">
        <v>180.31999999999971</v>
      </c>
      <c r="M879" s="10">
        <v>13147.68</v>
      </c>
      <c r="N879" s="10">
        <v>180.31999999999971</v>
      </c>
    </row>
    <row r="880" spans="1:14" x14ac:dyDescent="0.25">
      <c r="A880" s="9" t="s">
        <v>357</v>
      </c>
      <c r="B880" s="9" t="s">
        <v>354</v>
      </c>
      <c r="C880" s="9" t="s">
        <v>42</v>
      </c>
      <c r="D880" s="9" t="s">
        <v>43</v>
      </c>
      <c r="E880" s="10">
        <v>6259.97</v>
      </c>
      <c r="F880" s="10">
        <v>6041.1078431372553</v>
      </c>
      <c r="G880" s="10">
        <v>218.862156862745</v>
      </c>
      <c r="H880" s="10">
        <v>6161.93</v>
      </c>
      <c r="I880" s="10">
        <v>98.039999999999964</v>
      </c>
      <c r="J880" s="10">
        <v>13100</v>
      </c>
      <c r="K880" s="10">
        <v>12642</v>
      </c>
      <c r="L880" s="10">
        <v>458</v>
      </c>
      <c r="M880" s="10">
        <v>12894.84</v>
      </c>
      <c r="N880" s="10">
        <v>205.15999999999985</v>
      </c>
    </row>
    <row r="881" spans="1:14" x14ac:dyDescent="0.25">
      <c r="A881" s="9" t="s">
        <v>357</v>
      </c>
      <c r="B881" s="9" t="s">
        <v>350</v>
      </c>
      <c r="C881" s="9" t="s">
        <v>42</v>
      </c>
      <c r="D881" s="9" t="s">
        <v>43</v>
      </c>
      <c r="E881" s="10">
        <v>26265.5</v>
      </c>
      <c r="F881" s="10">
        <v>25347.213930348258</v>
      </c>
      <c r="G881" s="10">
        <v>918.28606965174185</v>
      </c>
      <c r="H881" s="10">
        <v>25473.95</v>
      </c>
      <c r="I881" s="10">
        <v>791.54999999999927</v>
      </c>
      <c r="J881" s="10">
        <v>13100</v>
      </c>
      <c r="K881" s="10">
        <v>12642</v>
      </c>
      <c r="L881" s="10">
        <v>458</v>
      </c>
      <c r="M881" s="10">
        <v>12705.21</v>
      </c>
      <c r="N881" s="10">
        <v>394.79000000000087</v>
      </c>
    </row>
    <row r="882" spans="1:14" x14ac:dyDescent="0.25">
      <c r="A882" s="9" t="s">
        <v>357</v>
      </c>
      <c r="B882" s="9" t="s">
        <v>355</v>
      </c>
      <c r="C882" s="9" t="s">
        <v>42</v>
      </c>
      <c r="D882" s="9" t="s">
        <v>53</v>
      </c>
      <c r="E882" s="10">
        <v>1706.71</v>
      </c>
      <c r="F882" s="10">
        <v>1659.7</v>
      </c>
      <c r="G882" s="10">
        <v>47.009999999999991</v>
      </c>
      <c r="H882" s="10">
        <v>1659.7</v>
      </c>
      <c r="I882" s="10">
        <v>47.009999999999991</v>
      </c>
      <c r="J882" s="10">
        <v>130</v>
      </c>
      <c r="K882" s="10">
        <v>126.42</v>
      </c>
      <c r="L882" s="10">
        <v>3.5799999999999983</v>
      </c>
      <c r="M882" s="10">
        <v>126.42</v>
      </c>
      <c r="N882" s="10">
        <v>3.5799999999999983</v>
      </c>
    </row>
    <row r="883" spans="1:14" x14ac:dyDescent="0.25">
      <c r="A883" s="9" t="s">
        <v>358</v>
      </c>
      <c r="B883" s="9" t="s">
        <v>25</v>
      </c>
      <c r="C883" s="9" t="s">
        <v>26</v>
      </c>
      <c r="D883" s="9" t="s">
        <v>27</v>
      </c>
      <c r="E883" s="10">
        <v>19599.11</v>
      </c>
      <c r="F883" s="10">
        <v>0</v>
      </c>
      <c r="G883" s="10">
        <v>19599.11</v>
      </c>
      <c r="H883" s="10">
        <v>0</v>
      </c>
      <c r="I883" s="10">
        <v>19599.11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</row>
    <row r="884" spans="1:14" x14ac:dyDescent="0.25">
      <c r="A884" s="9" t="s">
        <v>358</v>
      </c>
      <c r="B884" s="9" t="s">
        <v>28</v>
      </c>
      <c r="C884" s="9" t="s">
        <v>29</v>
      </c>
      <c r="D884" s="9" t="s">
        <v>27</v>
      </c>
      <c r="E884" s="10">
        <v>0</v>
      </c>
      <c r="F884" s="10">
        <v>0</v>
      </c>
      <c r="G884" s="10">
        <v>0</v>
      </c>
      <c r="H884" s="10">
        <v>0.06</v>
      </c>
      <c r="I884" s="10">
        <v>-0.06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</row>
    <row r="885" spans="1:14" x14ac:dyDescent="0.25">
      <c r="A885" s="9" t="s">
        <v>358</v>
      </c>
      <c r="B885" s="9" t="s">
        <v>30</v>
      </c>
      <c r="C885" s="9" t="s">
        <v>29</v>
      </c>
      <c r="D885" s="9" t="s">
        <v>27</v>
      </c>
      <c r="E885" s="10">
        <v>0</v>
      </c>
      <c r="F885" s="10">
        <v>0</v>
      </c>
      <c r="G885" s="10">
        <v>0</v>
      </c>
      <c r="H885" s="10">
        <v>1.5</v>
      </c>
      <c r="I885" s="10">
        <v>-1.5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</row>
    <row r="886" spans="1:14" x14ac:dyDescent="0.25">
      <c r="A886" s="9" t="s">
        <v>358</v>
      </c>
      <c r="B886" s="9" t="s">
        <v>31</v>
      </c>
      <c r="C886" s="9" t="s">
        <v>29</v>
      </c>
      <c r="D886" s="9" t="s">
        <v>27</v>
      </c>
      <c r="E886" s="10">
        <v>0</v>
      </c>
      <c r="F886" s="10">
        <v>0</v>
      </c>
      <c r="G886" s="10">
        <v>0</v>
      </c>
      <c r="H886" s="10">
        <v>10.050000000000001</v>
      </c>
      <c r="I886" s="10">
        <v>-10.050000000000001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</row>
    <row r="887" spans="1:14" x14ac:dyDescent="0.25">
      <c r="A887" s="9" t="s">
        <v>358</v>
      </c>
      <c r="B887" s="9" t="s">
        <v>36</v>
      </c>
      <c r="C887" s="9" t="s">
        <v>29</v>
      </c>
      <c r="D887" s="9" t="s">
        <v>27</v>
      </c>
      <c r="E887" s="10">
        <v>0</v>
      </c>
      <c r="F887" s="10">
        <v>0</v>
      </c>
      <c r="G887" s="10">
        <v>0</v>
      </c>
      <c r="H887" s="10">
        <v>112.62</v>
      </c>
      <c r="I887" s="10">
        <v>-112.62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</row>
    <row r="888" spans="1:14" x14ac:dyDescent="0.25">
      <c r="A888" s="9" t="s">
        <v>358</v>
      </c>
      <c r="B888" s="9" t="s">
        <v>37</v>
      </c>
      <c r="C888" s="9" t="s">
        <v>29</v>
      </c>
      <c r="D888" s="9" t="s">
        <v>27</v>
      </c>
      <c r="E888" s="10">
        <v>0</v>
      </c>
      <c r="F888" s="10">
        <v>0</v>
      </c>
      <c r="G888" s="10">
        <v>0</v>
      </c>
      <c r="H888" s="10">
        <v>260.43</v>
      </c>
      <c r="I888" s="10">
        <v>-260.43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</row>
    <row r="889" spans="1:14" x14ac:dyDescent="0.25">
      <c r="A889" s="9" t="s">
        <v>358</v>
      </c>
      <c r="B889" s="9" t="s">
        <v>346</v>
      </c>
      <c r="C889" s="9" t="s">
        <v>33</v>
      </c>
      <c r="D889" s="9" t="s">
        <v>27</v>
      </c>
      <c r="E889" s="10">
        <v>3960.65</v>
      </c>
      <c r="F889" s="10">
        <v>0</v>
      </c>
      <c r="G889" s="10">
        <v>3960.65</v>
      </c>
      <c r="H889" s="10">
        <v>4840.3900000000003</v>
      </c>
      <c r="I889" s="10">
        <v>-879.74000000000024</v>
      </c>
      <c r="J889" s="10">
        <v>25</v>
      </c>
      <c r="K889" s="10">
        <v>0</v>
      </c>
      <c r="L889" s="10">
        <v>25</v>
      </c>
      <c r="M889" s="10">
        <v>30.553000000000001</v>
      </c>
      <c r="N889" s="10">
        <v>-5.5530000000000008</v>
      </c>
    </row>
    <row r="890" spans="1:14" x14ac:dyDescent="0.25">
      <c r="A890" s="9" t="s">
        <v>358</v>
      </c>
      <c r="B890" s="9" t="s">
        <v>347</v>
      </c>
      <c r="C890" s="9" t="s">
        <v>33</v>
      </c>
      <c r="D890" s="9" t="s">
        <v>27</v>
      </c>
      <c r="E890" s="10">
        <v>12582.84</v>
      </c>
      <c r="F890" s="10">
        <v>0</v>
      </c>
      <c r="G890" s="10">
        <v>12582.84</v>
      </c>
      <c r="H890" s="10">
        <v>15377.75</v>
      </c>
      <c r="I890" s="10">
        <v>-2794.91</v>
      </c>
      <c r="J890" s="10">
        <v>25</v>
      </c>
      <c r="K890" s="10">
        <v>0</v>
      </c>
      <c r="L890" s="10">
        <v>25</v>
      </c>
      <c r="M890" s="10">
        <v>30.553000000000001</v>
      </c>
      <c r="N890" s="10">
        <v>-5.5530000000000008</v>
      </c>
    </row>
    <row r="891" spans="1:14" x14ac:dyDescent="0.25">
      <c r="A891" s="9" t="s">
        <v>358</v>
      </c>
      <c r="B891" s="9" t="s">
        <v>348</v>
      </c>
      <c r="C891" s="9" t="s">
        <v>33</v>
      </c>
      <c r="D891" s="9" t="s">
        <v>27</v>
      </c>
      <c r="E891" s="10">
        <v>12644.09</v>
      </c>
      <c r="F891" s="10">
        <v>0</v>
      </c>
      <c r="G891" s="10">
        <v>12644.09</v>
      </c>
      <c r="H891" s="10">
        <v>15452.58</v>
      </c>
      <c r="I891" s="10">
        <v>-2808.49</v>
      </c>
      <c r="J891" s="10">
        <v>150</v>
      </c>
      <c r="K891" s="10">
        <v>0</v>
      </c>
      <c r="L891" s="10">
        <v>150</v>
      </c>
      <c r="M891" s="10">
        <v>183.31800000000001</v>
      </c>
      <c r="N891" s="10">
        <v>-33.318000000000012</v>
      </c>
    </row>
    <row r="892" spans="1:14" x14ac:dyDescent="0.25">
      <c r="A892" s="9" t="s">
        <v>358</v>
      </c>
      <c r="B892" s="9" t="s">
        <v>177</v>
      </c>
      <c r="C892" s="9" t="s">
        <v>39</v>
      </c>
      <c r="D892" s="9" t="s">
        <v>58</v>
      </c>
      <c r="E892" s="10">
        <v>-719230.76</v>
      </c>
      <c r="F892" s="10">
        <v>0</v>
      </c>
      <c r="G892" s="10">
        <v>-719230.76</v>
      </c>
      <c r="H892" s="10">
        <v>-719230.76</v>
      </c>
      <c r="I892" s="10">
        <v>0</v>
      </c>
      <c r="J892" s="10">
        <v>-30553</v>
      </c>
      <c r="K892" s="10">
        <v>0</v>
      </c>
      <c r="L892" s="10">
        <v>-30553</v>
      </c>
      <c r="M892" s="10">
        <v>-30553</v>
      </c>
      <c r="N892" s="10">
        <v>0</v>
      </c>
    </row>
    <row r="893" spans="1:14" x14ac:dyDescent="0.25">
      <c r="A893" s="9" t="s">
        <v>358</v>
      </c>
      <c r="B893" s="9" t="s">
        <v>75</v>
      </c>
      <c r="C893" s="9" t="s">
        <v>42</v>
      </c>
      <c r="D893" s="9" t="s">
        <v>58</v>
      </c>
      <c r="E893" s="10">
        <v>589465.43000000005</v>
      </c>
      <c r="F893" s="10">
        <v>602707.17000000004</v>
      </c>
      <c r="G893" s="10">
        <v>-13241.739999999991</v>
      </c>
      <c r="H893" s="10">
        <v>602707.17000000004</v>
      </c>
      <c r="I893" s="10">
        <v>-13241.739999999991</v>
      </c>
      <c r="J893" s="10">
        <v>31077</v>
      </c>
      <c r="K893" s="10">
        <v>31775.119999999999</v>
      </c>
      <c r="L893" s="10">
        <v>-698.11999999999898</v>
      </c>
      <c r="M893" s="10">
        <v>31775.119999999999</v>
      </c>
      <c r="N893" s="10">
        <v>-698.11999999999898</v>
      </c>
    </row>
    <row r="894" spans="1:14" x14ac:dyDescent="0.25">
      <c r="A894" s="9" t="s">
        <v>358</v>
      </c>
      <c r="B894" s="9" t="s">
        <v>354</v>
      </c>
      <c r="C894" s="9" t="s">
        <v>42</v>
      </c>
      <c r="D894" s="9" t="s">
        <v>43</v>
      </c>
      <c r="E894" s="10">
        <v>14622.52</v>
      </c>
      <c r="F894" s="10">
        <v>14600.058823529413</v>
      </c>
      <c r="G894" s="10">
        <v>22.461176470587816</v>
      </c>
      <c r="H894" s="10">
        <v>14892.06</v>
      </c>
      <c r="I894" s="10">
        <v>-269.53999999999905</v>
      </c>
      <c r="J894" s="10">
        <v>30600</v>
      </c>
      <c r="K894" s="10">
        <v>30553</v>
      </c>
      <c r="L894" s="10">
        <v>47</v>
      </c>
      <c r="M894" s="10">
        <v>31164.06</v>
      </c>
      <c r="N894" s="10">
        <v>-564.06000000000131</v>
      </c>
    </row>
    <row r="895" spans="1:14" x14ac:dyDescent="0.25">
      <c r="A895" s="9" t="s">
        <v>358</v>
      </c>
      <c r="B895" s="9" t="s">
        <v>350</v>
      </c>
      <c r="C895" s="9" t="s">
        <v>42</v>
      </c>
      <c r="D895" s="9" t="s">
        <v>43</v>
      </c>
      <c r="E895" s="10">
        <v>62155</v>
      </c>
      <c r="F895" s="10">
        <v>61258.766169154231</v>
      </c>
      <c r="G895" s="10">
        <v>896.23383084576926</v>
      </c>
      <c r="H895" s="10">
        <v>61565.06</v>
      </c>
      <c r="I895" s="10">
        <v>589.94000000000233</v>
      </c>
      <c r="J895" s="10">
        <v>31000</v>
      </c>
      <c r="K895" s="10">
        <v>30553</v>
      </c>
      <c r="L895" s="10">
        <v>447</v>
      </c>
      <c r="M895" s="10">
        <v>30705.764999999999</v>
      </c>
      <c r="N895" s="10">
        <v>294.23500000000058</v>
      </c>
    </row>
    <row r="896" spans="1:14" x14ac:dyDescent="0.25">
      <c r="A896" s="9" t="s">
        <v>358</v>
      </c>
      <c r="B896" s="9" t="s">
        <v>355</v>
      </c>
      <c r="C896" s="9" t="s">
        <v>42</v>
      </c>
      <c r="D896" s="9" t="s">
        <v>53</v>
      </c>
      <c r="E896" s="10">
        <v>4201.12</v>
      </c>
      <c r="F896" s="10">
        <v>4011.15</v>
      </c>
      <c r="G896" s="10">
        <v>189.9699999999998</v>
      </c>
      <c r="H896" s="10">
        <v>4011.15</v>
      </c>
      <c r="I896" s="10">
        <v>189.9699999999998</v>
      </c>
      <c r="J896" s="10">
        <v>320</v>
      </c>
      <c r="K896" s="10">
        <v>305.52999999999997</v>
      </c>
      <c r="L896" s="10">
        <v>14.470000000000027</v>
      </c>
      <c r="M896" s="10">
        <v>305.52999999999997</v>
      </c>
      <c r="N896" s="10">
        <v>14.470000000000027</v>
      </c>
    </row>
    <row r="897" spans="1:14" x14ac:dyDescent="0.25">
      <c r="A897" s="9" t="s">
        <v>359</v>
      </c>
      <c r="B897" s="9" t="s">
        <v>25</v>
      </c>
      <c r="C897" s="9" t="s">
        <v>26</v>
      </c>
      <c r="D897" s="9" t="s">
        <v>27</v>
      </c>
      <c r="E897" s="10">
        <v>-8303.52</v>
      </c>
      <c r="F897" s="10">
        <v>0</v>
      </c>
      <c r="G897" s="10">
        <v>-8303.52</v>
      </c>
      <c r="H897" s="10">
        <v>0</v>
      </c>
      <c r="I897" s="10">
        <v>-8303.52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</row>
    <row r="898" spans="1:14" x14ac:dyDescent="0.25">
      <c r="A898" s="9" t="s">
        <v>359</v>
      </c>
      <c r="B898" s="9" t="s">
        <v>28</v>
      </c>
      <c r="C898" s="9" t="s">
        <v>29</v>
      </c>
      <c r="D898" s="9" t="s">
        <v>27</v>
      </c>
      <c r="E898" s="10">
        <v>5.36</v>
      </c>
      <c r="F898" s="10">
        <v>0</v>
      </c>
      <c r="G898" s="10">
        <v>5.36</v>
      </c>
      <c r="H898" s="10">
        <v>5.17</v>
      </c>
      <c r="I898" s="10">
        <v>0.19000000000000039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</row>
    <row r="899" spans="1:14" x14ac:dyDescent="0.25">
      <c r="A899" s="9" t="s">
        <v>359</v>
      </c>
      <c r="B899" s="9" t="s">
        <v>30</v>
      </c>
      <c r="C899" s="9" t="s">
        <v>29</v>
      </c>
      <c r="D899" s="9" t="s">
        <v>27</v>
      </c>
      <c r="E899" s="10">
        <v>125.03</v>
      </c>
      <c r="F899" s="10">
        <v>0</v>
      </c>
      <c r="G899" s="10">
        <v>125.03</v>
      </c>
      <c r="H899" s="10">
        <v>120.71</v>
      </c>
      <c r="I899" s="10">
        <v>4.3200000000000074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</row>
    <row r="900" spans="1:14" x14ac:dyDescent="0.25">
      <c r="A900" s="9" t="s">
        <v>359</v>
      </c>
      <c r="B900" s="9" t="s">
        <v>31</v>
      </c>
      <c r="C900" s="9" t="s">
        <v>29</v>
      </c>
      <c r="D900" s="9" t="s">
        <v>27</v>
      </c>
      <c r="E900" s="10">
        <v>839.51</v>
      </c>
      <c r="F900" s="10">
        <v>0</v>
      </c>
      <c r="G900" s="10">
        <v>839.51</v>
      </c>
      <c r="H900" s="10">
        <v>810.46</v>
      </c>
      <c r="I900" s="10">
        <v>29.049999999999955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</row>
    <row r="901" spans="1:14" x14ac:dyDescent="0.25">
      <c r="A901" s="9" t="s">
        <v>359</v>
      </c>
      <c r="B901" s="9" t="s">
        <v>32</v>
      </c>
      <c r="C901" s="9" t="s">
        <v>33</v>
      </c>
      <c r="D901" s="9" t="s">
        <v>27</v>
      </c>
      <c r="E901" s="10">
        <v>2172.54</v>
      </c>
      <c r="F901" s="10">
        <v>0</v>
      </c>
      <c r="G901" s="10">
        <v>2172.54</v>
      </c>
      <c r="H901" s="10">
        <v>2134.5</v>
      </c>
      <c r="I901" s="10">
        <v>38.039999999999964</v>
      </c>
      <c r="J901" s="10">
        <v>6.16</v>
      </c>
      <c r="K901" s="10">
        <v>0</v>
      </c>
      <c r="L901" s="10">
        <v>6.16</v>
      </c>
      <c r="M901" s="10">
        <v>6.0519999999999996</v>
      </c>
      <c r="N901" s="10">
        <v>0.10800000000000054</v>
      </c>
    </row>
    <row r="902" spans="1:14" x14ac:dyDescent="0.25">
      <c r="A902" s="9" t="s">
        <v>359</v>
      </c>
      <c r="B902" s="9" t="s">
        <v>34</v>
      </c>
      <c r="C902" s="9" t="s">
        <v>33</v>
      </c>
      <c r="D902" s="9" t="s">
        <v>27</v>
      </c>
      <c r="E902" s="10">
        <v>7468.2</v>
      </c>
      <c r="F902" s="10">
        <v>0</v>
      </c>
      <c r="G902" s="10">
        <v>7468.2</v>
      </c>
      <c r="H902" s="10">
        <v>7337.46</v>
      </c>
      <c r="I902" s="10">
        <v>130.73999999999978</v>
      </c>
      <c r="J902" s="10">
        <v>6.16</v>
      </c>
      <c r="K902" s="10">
        <v>0</v>
      </c>
      <c r="L902" s="10">
        <v>6.16</v>
      </c>
      <c r="M902" s="10">
        <v>6.0519999999999996</v>
      </c>
      <c r="N902" s="10">
        <v>0.10800000000000054</v>
      </c>
    </row>
    <row r="903" spans="1:14" x14ac:dyDescent="0.25">
      <c r="A903" s="9" t="s">
        <v>359</v>
      </c>
      <c r="B903" s="9" t="s">
        <v>35</v>
      </c>
      <c r="C903" s="9" t="s">
        <v>33</v>
      </c>
      <c r="D903" s="9" t="s">
        <v>27</v>
      </c>
      <c r="E903" s="10">
        <v>8080.14</v>
      </c>
      <c r="F903" s="10">
        <v>0</v>
      </c>
      <c r="G903" s="10">
        <v>8080.14</v>
      </c>
      <c r="H903" s="10">
        <v>7938.75</v>
      </c>
      <c r="I903" s="10">
        <v>141.39000000000033</v>
      </c>
      <c r="J903" s="10">
        <v>129.36000000000001</v>
      </c>
      <c r="K903" s="10">
        <v>0</v>
      </c>
      <c r="L903" s="10">
        <v>129.36000000000001</v>
      </c>
      <c r="M903" s="10">
        <v>127.096</v>
      </c>
      <c r="N903" s="10">
        <v>2.26400000000001</v>
      </c>
    </row>
    <row r="904" spans="1:14" x14ac:dyDescent="0.25">
      <c r="A904" s="9" t="s">
        <v>359</v>
      </c>
      <c r="B904" s="9" t="s">
        <v>36</v>
      </c>
      <c r="C904" s="9" t="s">
        <v>29</v>
      </c>
      <c r="D904" s="9" t="s">
        <v>27</v>
      </c>
      <c r="E904" s="10">
        <v>9405.57</v>
      </c>
      <c r="F904" s="10">
        <v>0</v>
      </c>
      <c r="G904" s="10">
        <v>9405.57</v>
      </c>
      <c r="H904" s="10">
        <v>9080.11</v>
      </c>
      <c r="I904" s="10">
        <v>325.45999999999913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</row>
    <row r="905" spans="1:14" x14ac:dyDescent="0.25">
      <c r="A905" s="9" t="s">
        <v>359</v>
      </c>
      <c r="B905" s="9" t="s">
        <v>37</v>
      </c>
      <c r="C905" s="9" t="s">
        <v>29</v>
      </c>
      <c r="D905" s="9" t="s">
        <v>27</v>
      </c>
      <c r="E905" s="10">
        <v>21750.44</v>
      </c>
      <c r="F905" s="10">
        <v>0</v>
      </c>
      <c r="G905" s="10">
        <v>21750.44</v>
      </c>
      <c r="H905" s="10">
        <v>20997.82</v>
      </c>
      <c r="I905" s="10">
        <v>752.61999999999898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</row>
    <row r="906" spans="1:14" x14ac:dyDescent="0.25">
      <c r="A906" s="9" t="s">
        <v>359</v>
      </c>
      <c r="B906" s="9" t="s">
        <v>243</v>
      </c>
      <c r="C906" s="9" t="s">
        <v>39</v>
      </c>
      <c r="D906" s="9" t="s">
        <v>40</v>
      </c>
      <c r="E906" s="10">
        <v>-477235.64</v>
      </c>
      <c r="F906" s="10">
        <v>0</v>
      </c>
      <c r="G906" s="10">
        <v>-477235.64</v>
      </c>
      <c r="H906" s="10">
        <v>-477235.73</v>
      </c>
      <c r="I906" s="10">
        <v>8.999999996740371E-2</v>
      </c>
      <c r="J906" s="10">
        <v>-5447</v>
      </c>
      <c r="K906" s="10">
        <v>0</v>
      </c>
      <c r="L906" s="10">
        <v>-5447</v>
      </c>
      <c r="M906" s="10">
        <v>-5447</v>
      </c>
      <c r="N906" s="10">
        <v>0</v>
      </c>
    </row>
    <row r="907" spans="1:14" x14ac:dyDescent="0.25">
      <c r="A907" s="9" t="s">
        <v>359</v>
      </c>
      <c r="B907" s="9" t="s">
        <v>92</v>
      </c>
      <c r="C907" s="9" t="s">
        <v>42</v>
      </c>
      <c r="D907" s="9" t="s">
        <v>43</v>
      </c>
      <c r="E907" s="10">
        <v>1034.21</v>
      </c>
      <c r="F907" s="10">
        <v>927.29702970297035</v>
      </c>
      <c r="G907" s="10">
        <v>106.91297029702969</v>
      </c>
      <c r="H907" s="10">
        <v>936.57</v>
      </c>
      <c r="I907" s="10">
        <v>97.639999999999986</v>
      </c>
      <c r="J907" s="10">
        <v>12150</v>
      </c>
      <c r="K907" s="10">
        <v>10894</v>
      </c>
      <c r="L907" s="10">
        <v>1256</v>
      </c>
      <c r="M907" s="10">
        <v>11002.94</v>
      </c>
      <c r="N907" s="10">
        <v>1147.0599999999995</v>
      </c>
    </row>
    <row r="908" spans="1:14" x14ac:dyDescent="0.25">
      <c r="A908" s="9" t="s">
        <v>359</v>
      </c>
      <c r="B908" s="9" t="s">
        <v>235</v>
      </c>
      <c r="C908" s="9" t="s">
        <v>42</v>
      </c>
      <c r="D908" s="9" t="s">
        <v>43</v>
      </c>
      <c r="E908" s="10">
        <v>1830.44</v>
      </c>
      <c r="F908" s="10">
        <v>1824.7462686567164</v>
      </c>
      <c r="G908" s="10">
        <v>5.6937313432836163</v>
      </c>
      <c r="H908" s="10">
        <v>1833.87</v>
      </c>
      <c r="I908" s="10">
        <v>-3.4299999999998363</v>
      </c>
      <c r="J908" s="10">
        <v>5464</v>
      </c>
      <c r="K908" s="10">
        <v>5447</v>
      </c>
      <c r="L908" s="10">
        <v>17</v>
      </c>
      <c r="M908" s="10">
        <v>5474.2349999999997</v>
      </c>
      <c r="N908" s="10">
        <v>-10.234999999999673</v>
      </c>
    </row>
    <row r="909" spans="1:14" x14ac:dyDescent="0.25">
      <c r="A909" s="9" t="s">
        <v>359</v>
      </c>
      <c r="B909" s="9" t="s">
        <v>245</v>
      </c>
      <c r="C909" s="9" t="s">
        <v>42</v>
      </c>
      <c r="D909" s="9" t="s">
        <v>43</v>
      </c>
      <c r="E909" s="10">
        <v>4779.97</v>
      </c>
      <c r="F909" s="10">
        <v>4425.467980295567</v>
      </c>
      <c r="G909" s="10">
        <v>354.50201970443322</v>
      </c>
      <c r="H909" s="10">
        <v>4491.8500000000004</v>
      </c>
      <c r="I909" s="10">
        <v>288.11999999999989</v>
      </c>
      <c r="J909" s="10">
        <v>35300</v>
      </c>
      <c r="K909" s="10">
        <v>32682</v>
      </c>
      <c r="L909" s="10">
        <v>2618</v>
      </c>
      <c r="M909" s="10">
        <v>33172.230000000003</v>
      </c>
      <c r="N909" s="10">
        <v>2127.7699999999968</v>
      </c>
    </row>
    <row r="910" spans="1:14" x14ac:dyDescent="0.25">
      <c r="A910" s="9" t="s">
        <v>359</v>
      </c>
      <c r="B910" s="9" t="s">
        <v>246</v>
      </c>
      <c r="C910" s="9" t="s">
        <v>42</v>
      </c>
      <c r="D910" s="9" t="s">
        <v>43</v>
      </c>
      <c r="E910" s="10">
        <v>8312.51</v>
      </c>
      <c r="F910" s="10">
        <v>7442.9950738916259</v>
      </c>
      <c r="G910" s="10">
        <v>869.51492610837431</v>
      </c>
      <c r="H910" s="10">
        <v>7554.64</v>
      </c>
      <c r="I910" s="10">
        <v>757.86999999999989</v>
      </c>
      <c r="J910" s="10">
        <v>36500</v>
      </c>
      <c r="K910" s="10">
        <v>32682</v>
      </c>
      <c r="L910" s="10">
        <v>3818</v>
      </c>
      <c r="M910" s="10">
        <v>33172.230000000003</v>
      </c>
      <c r="N910" s="10">
        <v>3327.7699999999968</v>
      </c>
    </row>
    <row r="911" spans="1:14" x14ac:dyDescent="0.25">
      <c r="A911" s="9" t="s">
        <v>359</v>
      </c>
      <c r="B911" s="9" t="s">
        <v>247</v>
      </c>
      <c r="C911" s="9" t="s">
        <v>42</v>
      </c>
      <c r="D911" s="9" t="s">
        <v>43</v>
      </c>
      <c r="E911" s="10">
        <v>10414.799999999999</v>
      </c>
      <c r="F911" s="10">
        <v>9454.9064039408859</v>
      </c>
      <c r="G911" s="10">
        <v>959.89359605911341</v>
      </c>
      <c r="H911" s="10">
        <v>9596.73</v>
      </c>
      <c r="I911" s="10">
        <v>818.06999999999971</v>
      </c>
      <c r="J911" s="10">
        <v>36000</v>
      </c>
      <c r="K911" s="10">
        <v>32682</v>
      </c>
      <c r="L911" s="10">
        <v>3318</v>
      </c>
      <c r="M911" s="10">
        <v>33172.230000000003</v>
      </c>
      <c r="N911" s="10">
        <v>2827.7699999999968</v>
      </c>
    </row>
    <row r="912" spans="1:14" x14ac:dyDescent="0.25">
      <c r="A912" s="9" t="s">
        <v>359</v>
      </c>
      <c r="B912" s="9" t="s">
        <v>84</v>
      </c>
      <c r="C912" s="9" t="s">
        <v>42</v>
      </c>
      <c r="D912" s="9" t="s">
        <v>43</v>
      </c>
      <c r="E912" s="10">
        <v>13327.62</v>
      </c>
      <c r="F912" s="10">
        <v>13279.676470588236</v>
      </c>
      <c r="G912" s="10">
        <v>47.943529411764757</v>
      </c>
      <c r="H912" s="10">
        <v>13545.27</v>
      </c>
      <c r="I912" s="10">
        <v>-217.64999999999964</v>
      </c>
      <c r="J912" s="10">
        <v>32800</v>
      </c>
      <c r="K912" s="10">
        <v>32682</v>
      </c>
      <c r="L912" s="10">
        <v>118</v>
      </c>
      <c r="M912" s="10">
        <v>33335.64</v>
      </c>
      <c r="N912" s="10">
        <v>-535.63999999999942</v>
      </c>
    </row>
    <row r="913" spans="1:14" x14ac:dyDescent="0.25">
      <c r="A913" s="9" t="s">
        <v>359</v>
      </c>
      <c r="B913" s="9" t="s">
        <v>248</v>
      </c>
      <c r="C913" s="9" t="s">
        <v>42</v>
      </c>
      <c r="D913" s="9" t="s">
        <v>43</v>
      </c>
      <c r="E913" s="10">
        <v>22296.43</v>
      </c>
      <c r="F913" s="10">
        <v>20867.458128078819</v>
      </c>
      <c r="G913" s="10">
        <v>1428.9718719211814</v>
      </c>
      <c r="H913" s="10">
        <v>21180.47</v>
      </c>
      <c r="I913" s="10">
        <v>1115.9599999999991</v>
      </c>
      <c r="J913" s="10">
        <v>34920</v>
      </c>
      <c r="K913" s="10">
        <v>32682</v>
      </c>
      <c r="L913" s="10">
        <v>2238</v>
      </c>
      <c r="M913" s="10">
        <v>33172.230000000003</v>
      </c>
      <c r="N913" s="10">
        <v>1747.7699999999968</v>
      </c>
    </row>
    <row r="914" spans="1:14" x14ac:dyDescent="0.25">
      <c r="A914" s="9" t="s">
        <v>359</v>
      </c>
      <c r="B914" s="9" t="s">
        <v>249</v>
      </c>
      <c r="C914" s="9" t="s">
        <v>42</v>
      </c>
      <c r="D914" s="9" t="s">
        <v>43</v>
      </c>
      <c r="E914" s="10">
        <v>21650.74</v>
      </c>
      <c r="F914" s="10">
        <v>21025.418719211822</v>
      </c>
      <c r="G914" s="10">
        <v>625.32128078817914</v>
      </c>
      <c r="H914" s="10">
        <v>21340.799999999999</v>
      </c>
      <c r="I914" s="10">
        <v>309.94000000000233</v>
      </c>
      <c r="J914" s="10">
        <v>5609</v>
      </c>
      <c r="K914" s="10">
        <v>5447</v>
      </c>
      <c r="L914" s="10">
        <v>162</v>
      </c>
      <c r="M914" s="10">
        <v>5528.7049999999999</v>
      </c>
      <c r="N914" s="10">
        <v>80.295000000000073</v>
      </c>
    </row>
    <row r="915" spans="1:14" x14ac:dyDescent="0.25">
      <c r="A915" s="9" t="s">
        <v>359</v>
      </c>
      <c r="B915" s="9" t="s">
        <v>50</v>
      </c>
      <c r="C915" s="9" t="s">
        <v>42</v>
      </c>
      <c r="D915" s="9" t="s">
        <v>43</v>
      </c>
      <c r="E915" s="10">
        <v>44542.400000000001</v>
      </c>
      <c r="F915" s="10">
        <v>44382.159203980096</v>
      </c>
      <c r="G915" s="10">
        <v>160.24079601990525</v>
      </c>
      <c r="H915" s="10">
        <v>44604.07</v>
      </c>
      <c r="I915" s="10">
        <v>-61.669999999998254</v>
      </c>
      <c r="J915" s="10">
        <v>32800</v>
      </c>
      <c r="K915" s="10">
        <v>32682</v>
      </c>
      <c r="L915" s="10">
        <v>118</v>
      </c>
      <c r="M915" s="10">
        <v>32845.410000000003</v>
      </c>
      <c r="N915" s="10">
        <v>-45.410000000003492</v>
      </c>
    </row>
    <row r="916" spans="1:14" x14ac:dyDescent="0.25">
      <c r="A916" s="9" t="s">
        <v>359</v>
      </c>
      <c r="B916" s="9" t="s">
        <v>88</v>
      </c>
      <c r="C916" s="9" t="s">
        <v>42</v>
      </c>
      <c r="D916" s="9" t="s">
        <v>43</v>
      </c>
      <c r="E916" s="10">
        <v>166129.70000000001</v>
      </c>
      <c r="F916" s="10">
        <v>165532.03960396038</v>
      </c>
      <c r="G916" s="10">
        <v>597.66039603963145</v>
      </c>
      <c r="H916" s="10">
        <v>167187.35999999999</v>
      </c>
      <c r="I916" s="10">
        <v>-1057.6599999999744</v>
      </c>
      <c r="J916" s="10">
        <v>32800</v>
      </c>
      <c r="K916" s="10">
        <v>32682</v>
      </c>
      <c r="L916" s="10">
        <v>118</v>
      </c>
      <c r="M916" s="10">
        <v>33008.82</v>
      </c>
      <c r="N916" s="10">
        <v>-208.81999999999971</v>
      </c>
    </row>
    <row r="917" spans="1:14" x14ac:dyDescent="0.25">
      <c r="A917" s="9" t="s">
        <v>359</v>
      </c>
      <c r="B917" s="9" t="s">
        <v>250</v>
      </c>
      <c r="C917" s="9" t="s">
        <v>42</v>
      </c>
      <c r="D917" s="9" t="s">
        <v>53</v>
      </c>
      <c r="E917" s="10">
        <v>139723.44</v>
      </c>
      <c r="F917" s="10">
        <v>134217.8905472637</v>
      </c>
      <c r="G917" s="10">
        <v>5505.5494527363044</v>
      </c>
      <c r="H917" s="10">
        <v>134888.98000000001</v>
      </c>
      <c r="I917" s="10">
        <v>4834.4599999999919</v>
      </c>
      <c r="J917" s="10">
        <v>25517</v>
      </c>
      <c r="K917" s="10">
        <v>24511.499502487564</v>
      </c>
      <c r="L917" s="10">
        <v>1005.5004975124357</v>
      </c>
      <c r="M917" s="10">
        <v>24634.057000000001</v>
      </c>
      <c r="N917" s="10">
        <v>882.9429999999993</v>
      </c>
    </row>
    <row r="918" spans="1:14" x14ac:dyDescent="0.25">
      <c r="A918" s="9" t="s">
        <v>359</v>
      </c>
      <c r="B918" s="9" t="s">
        <v>54</v>
      </c>
      <c r="C918" s="9" t="s">
        <v>42</v>
      </c>
      <c r="D918" s="9" t="s">
        <v>55</v>
      </c>
      <c r="E918" s="10">
        <v>1650.11</v>
      </c>
      <c r="F918" s="10">
        <v>1617.7647058823529</v>
      </c>
      <c r="G918" s="10">
        <v>32.345294117646972</v>
      </c>
      <c r="H918" s="10">
        <v>1650.12</v>
      </c>
      <c r="I918" s="10">
        <v>-9.9999999999909051E-3</v>
      </c>
      <c r="J918" s="10">
        <v>300.02100000000002</v>
      </c>
      <c r="K918" s="10">
        <v>294.13823529411769</v>
      </c>
      <c r="L918" s="10">
        <v>5.8827647058823231</v>
      </c>
      <c r="M918" s="10">
        <v>300.02100000000002</v>
      </c>
      <c r="N918" s="10">
        <v>0</v>
      </c>
    </row>
    <row r="919" spans="1:14" x14ac:dyDescent="0.25">
      <c r="A919" s="9" t="s">
        <v>360</v>
      </c>
      <c r="B919" s="9" t="s">
        <v>25</v>
      </c>
      <c r="C919" s="9" t="s">
        <v>26</v>
      </c>
      <c r="D919" s="9" t="s">
        <v>27</v>
      </c>
      <c r="E919" s="10">
        <v>-10523.04</v>
      </c>
      <c r="F919" s="10">
        <v>0</v>
      </c>
      <c r="G919" s="10">
        <v>-10523.04</v>
      </c>
      <c r="H919" s="10">
        <v>0</v>
      </c>
      <c r="I919" s="10">
        <v>-10523.04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</row>
    <row r="920" spans="1:14" x14ac:dyDescent="0.25">
      <c r="A920" s="9" t="s">
        <v>360</v>
      </c>
      <c r="B920" s="9" t="s">
        <v>28</v>
      </c>
      <c r="C920" s="9" t="s">
        <v>29</v>
      </c>
      <c r="D920" s="9" t="s">
        <v>27</v>
      </c>
      <c r="E920" s="10">
        <v>2.74</v>
      </c>
      <c r="F920" s="10">
        <v>0</v>
      </c>
      <c r="G920" s="10">
        <v>2.74</v>
      </c>
      <c r="H920" s="10">
        <v>2.74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</row>
    <row r="921" spans="1:14" x14ac:dyDescent="0.25">
      <c r="A921" s="9" t="s">
        <v>360</v>
      </c>
      <c r="B921" s="9" t="s">
        <v>30</v>
      </c>
      <c r="C921" s="9" t="s">
        <v>29</v>
      </c>
      <c r="D921" s="9" t="s">
        <v>27</v>
      </c>
      <c r="E921" s="10">
        <v>63.85</v>
      </c>
      <c r="F921" s="10">
        <v>0</v>
      </c>
      <c r="G921" s="10">
        <v>63.85</v>
      </c>
      <c r="H921" s="10">
        <v>63.82</v>
      </c>
      <c r="I921" s="10">
        <v>3.0000000000001137E-2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</row>
    <row r="922" spans="1:14" x14ac:dyDescent="0.25">
      <c r="A922" s="9" t="s">
        <v>360</v>
      </c>
      <c r="B922" s="9" t="s">
        <v>31</v>
      </c>
      <c r="C922" s="9" t="s">
        <v>29</v>
      </c>
      <c r="D922" s="9" t="s">
        <v>27</v>
      </c>
      <c r="E922" s="10">
        <v>428.69</v>
      </c>
      <c r="F922" s="10">
        <v>0</v>
      </c>
      <c r="G922" s="10">
        <v>428.69</v>
      </c>
      <c r="H922" s="10">
        <v>428.52</v>
      </c>
      <c r="I922" s="10">
        <v>0.17000000000001592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</row>
    <row r="923" spans="1:14" x14ac:dyDescent="0.25">
      <c r="A923" s="9" t="s">
        <v>360</v>
      </c>
      <c r="B923" s="9" t="s">
        <v>32</v>
      </c>
      <c r="C923" s="9" t="s">
        <v>33</v>
      </c>
      <c r="D923" s="9" t="s">
        <v>27</v>
      </c>
      <c r="E923" s="10">
        <v>2059.6799999999998</v>
      </c>
      <c r="F923" s="10">
        <v>0</v>
      </c>
      <c r="G923" s="10">
        <v>2059.6799999999998</v>
      </c>
      <c r="H923" s="10">
        <v>781.35</v>
      </c>
      <c r="I923" s="10">
        <v>1278.33</v>
      </c>
      <c r="J923" s="10">
        <v>5.84</v>
      </c>
      <c r="K923" s="10">
        <v>0</v>
      </c>
      <c r="L923" s="10">
        <v>5.84</v>
      </c>
      <c r="M923" s="10">
        <v>2.2149999999999999</v>
      </c>
      <c r="N923" s="10">
        <v>3.625</v>
      </c>
    </row>
    <row r="924" spans="1:14" x14ac:dyDescent="0.25">
      <c r="A924" s="9" t="s">
        <v>360</v>
      </c>
      <c r="B924" s="9" t="s">
        <v>34</v>
      </c>
      <c r="C924" s="9" t="s">
        <v>33</v>
      </c>
      <c r="D924" s="9" t="s">
        <v>27</v>
      </c>
      <c r="E924" s="10">
        <v>7080.25</v>
      </c>
      <c r="F924" s="10">
        <v>0</v>
      </c>
      <c r="G924" s="10">
        <v>7080.25</v>
      </c>
      <c r="H924" s="10">
        <v>2685.93</v>
      </c>
      <c r="I924" s="10">
        <v>4394.32</v>
      </c>
      <c r="J924" s="10">
        <v>5.84</v>
      </c>
      <c r="K924" s="10">
        <v>0</v>
      </c>
      <c r="L924" s="10">
        <v>5.84</v>
      </c>
      <c r="M924" s="10">
        <v>2.2149999999999999</v>
      </c>
      <c r="N924" s="10">
        <v>3.625</v>
      </c>
    </row>
    <row r="925" spans="1:14" x14ac:dyDescent="0.25">
      <c r="A925" s="9" t="s">
        <v>360</v>
      </c>
      <c r="B925" s="9" t="s">
        <v>35</v>
      </c>
      <c r="C925" s="9" t="s">
        <v>33</v>
      </c>
      <c r="D925" s="9" t="s">
        <v>27</v>
      </c>
      <c r="E925" s="10">
        <v>7660.39</v>
      </c>
      <c r="F925" s="10">
        <v>0</v>
      </c>
      <c r="G925" s="10">
        <v>7660.39</v>
      </c>
      <c r="H925" s="10">
        <v>2905.94</v>
      </c>
      <c r="I925" s="10">
        <v>4754.4500000000007</v>
      </c>
      <c r="J925" s="10">
        <v>122.64</v>
      </c>
      <c r="K925" s="10">
        <v>0</v>
      </c>
      <c r="L925" s="10">
        <v>122.64</v>
      </c>
      <c r="M925" s="10">
        <v>46.523000000000003</v>
      </c>
      <c r="N925" s="10">
        <v>76.11699999999999</v>
      </c>
    </row>
    <row r="926" spans="1:14" x14ac:dyDescent="0.25">
      <c r="A926" s="9" t="s">
        <v>360</v>
      </c>
      <c r="B926" s="9" t="s">
        <v>36</v>
      </c>
      <c r="C926" s="9" t="s">
        <v>29</v>
      </c>
      <c r="D926" s="9" t="s">
        <v>27</v>
      </c>
      <c r="E926" s="10">
        <v>4802.8599999999997</v>
      </c>
      <c r="F926" s="10">
        <v>0</v>
      </c>
      <c r="G926" s="10">
        <v>4802.8599999999997</v>
      </c>
      <c r="H926" s="10">
        <v>4800.9399999999996</v>
      </c>
      <c r="I926" s="10">
        <v>1.9200000000000728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</row>
    <row r="927" spans="1:14" x14ac:dyDescent="0.25">
      <c r="A927" s="9" t="s">
        <v>360</v>
      </c>
      <c r="B927" s="9" t="s">
        <v>37</v>
      </c>
      <c r="C927" s="9" t="s">
        <v>29</v>
      </c>
      <c r="D927" s="9" t="s">
        <v>27</v>
      </c>
      <c r="E927" s="10">
        <v>11106.64</v>
      </c>
      <c r="F927" s="10">
        <v>0</v>
      </c>
      <c r="G927" s="10">
        <v>11106.64</v>
      </c>
      <c r="H927" s="10">
        <v>11102.21</v>
      </c>
      <c r="I927" s="10">
        <v>4.430000000000291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</row>
    <row r="928" spans="1:14" x14ac:dyDescent="0.25">
      <c r="A928" s="9" t="s">
        <v>360</v>
      </c>
      <c r="B928" s="9" t="s">
        <v>239</v>
      </c>
      <c r="C928" s="9" t="s">
        <v>39</v>
      </c>
      <c r="D928" s="9" t="s">
        <v>40</v>
      </c>
      <c r="E928" s="10">
        <v>-272563.92</v>
      </c>
      <c r="F928" s="10">
        <v>0</v>
      </c>
      <c r="G928" s="10">
        <v>-272563.92</v>
      </c>
      <c r="H928" s="10">
        <v>-272563.98</v>
      </c>
      <c r="I928" s="10">
        <v>5.9999999997671694E-2</v>
      </c>
      <c r="J928" s="10">
        <v>-1440</v>
      </c>
      <c r="K928" s="10">
        <v>0</v>
      </c>
      <c r="L928" s="10">
        <v>-1440</v>
      </c>
      <c r="M928" s="10">
        <v>-1440</v>
      </c>
      <c r="N928" s="10">
        <v>0</v>
      </c>
    </row>
    <row r="929" spans="1:14" x14ac:dyDescent="0.25">
      <c r="A929" s="9" t="s">
        <v>360</v>
      </c>
      <c r="B929" s="9" t="s">
        <v>240</v>
      </c>
      <c r="C929" s="9" t="s">
        <v>42</v>
      </c>
      <c r="D929" s="9" t="s">
        <v>43</v>
      </c>
      <c r="E929" s="10">
        <v>3378.62</v>
      </c>
      <c r="F929" s="10">
        <v>0</v>
      </c>
      <c r="G929" s="10">
        <v>3378.62</v>
      </c>
      <c r="H929" s="10">
        <v>0</v>
      </c>
      <c r="I929" s="10">
        <v>3378.62</v>
      </c>
      <c r="J929" s="10">
        <v>17900</v>
      </c>
      <c r="K929" s="10">
        <v>0</v>
      </c>
      <c r="L929" s="10">
        <v>17900</v>
      </c>
      <c r="M929" s="10">
        <v>0</v>
      </c>
      <c r="N929" s="10">
        <v>17900</v>
      </c>
    </row>
    <row r="930" spans="1:14" x14ac:dyDescent="0.25">
      <c r="A930" s="9" t="s">
        <v>360</v>
      </c>
      <c r="B930" s="9" t="s">
        <v>92</v>
      </c>
      <c r="C930" s="9" t="s">
        <v>42</v>
      </c>
      <c r="D930" s="9" t="s">
        <v>43</v>
      </c>
      <c r="E930" s="10">
        <v>157.05000000000001</v>
      </c>
      <c r="F930" s="10">
        <v>122.57425742574257</v>
      </c>
      <c r="G930" s="10">
        <v>34.475742574257438</v>
      </c>
      <c r="H930" s="10">
        <v>123.8</v>
      </c>
      <c r="I930" s="10">
        <v>33.250000000000014</v>
      </c>
      <c r="J930" s="10">
        <v>1845</v>
      </c>
      <c r="K930" s="10">
        <v>1440</v>
      </c>
      <c r="L930" s="10">
        <v>405</v>
      </c>
      <c r="M930" s="10">
        <v>1454.4</v>
      </c>
      <c r="N930" s="10">
        <v>390.59999999999991</v>
      </c>
    </row>
    <row r="931" spans="1:14" x14ac:dyDescent="0.25">
      <c r="A931" s="9" t="s">
        <v>360</v>
      </c>
      <c r="B931" s="9" t="s">
        <v>80</v>
      </c>
      <c r="C931" s="9" t="s">
        <v>42</v>
      </c>
      <c r="D931" s="9" t="s">
        <v>43</v>
      </c>
      <c r="E931" s="10">
        <v>1600.04</v>
      </c>
      <c r="F931" s="10">
        <v>1591.2039800995026</v>
      </c>
      <c r="G931" s="10">
        <v>8.8360199004973765</v>
      </c>
      <c r="H931" s="10">
        <v>1599.16</v>
      </c>
      <c r="I931" s="10">
        <v>0.87999999999988177</v>
      </c>
      <c r="J931" s="10">
        <v>1448</v>
      </c>
      <c r="K931" s="10">
        <v>1440</v>
      </c>
      <c r="L931" s="10">
        <v>8</v>
      </c>
      <c r="M931" s="10">
        <v>1447.2</v>
      </c>
      <c r="N931" s="10">
        <v>0.79999999999995453</v>
      </c>
    </row>
    <row r="932" spans="1:14" x14ac:dyDescent="0.25">
      <c r="A932" s="9" t="s">
        <v>360</v>
      </c>
      <c r="B932" s="9" t="s">
        <v>241</v>
      </c>
      <c r="C932" s="9" t="s">
        <v>42</v>
      </c>
      <c r="D932" s="9" t="s">
        <v>43</v>
      </c>
      <c r="E932" s="10">
        <v>0</v>
      </c>
      <c r="F932" s="10">
        <v>3261.5960591133003</v>
      </c>
      <c r="G932" s="10">
        <v>-3261.5960591133003</v>
      </c>
      <c r="H932" s="10">
        <v>3310.52</v>
      </c>
      <c r="I932" s="10">
        <v>-3310.52</v>
      </c>
      <c r="J932" s="10">
        <v>0</v>
      </c>
      <c r="K932" s="10">
        <v>17280</v>
      </c>
      <c r="L932" s="10">
        <v>-17280</v>
      </c>
      <c r="M932" s="10">
        <v>17539.2</v>
      </c>
      <c r="N932" s="10">
        <v>-17539.2</v>
      </c>
    </row>
    <row r="933" spans="1:14" x14ac:dyDescent="0.25">
      <c r="A933" s="9" t="s">
        <v>360</v>
      </c>
      <c r="B933" s="9" t="s">
        <v>221</v>
      </c>
      <c r="C933" s="9" t="s">
        <v>42</v>
      </c>
      <c r="D933" s="9" t="s">
        <v>43</v>
      </c>
      <c r="E933" s="10">
        <v>8373.58</v>
      </c>
      <c r="F933" s="10">
        <v>8315.823529411764</v>
      </c>
      <c r="G933" s="10">
        <v>57.75647058823597</v>
      </c>
      <c r="H933" s="10">
        <v>8482.14</v>
      </c>
      <c r="I933" s="10">
        <v>-108.55999999999949</v>
      </c>
      <c r="J933" s="10">
        <v>17400</v>
      </c>
      <c r="K933" s="10">
        <v>17279.999999999996</v>
      </c>
      <c r="L933" s="10">
        <v>120.00000000000364</v>
      </c>
      <c r="M933" s="10">
        <v>17625.599999999999</v>
      </c>
      <c r="N933" s="10">
        <v>-225.59999999999854</v>
      </c>
    </row>
    <row r="934" spans="1:14" x14ac:dyDescent="0.25">
      <c r="A934" s="9" t="s">
        <v>360</v>
      </c>
      <c r="B934" s="9" t="s">
        <v>225</v>
      </c>
      <c r="C934" s="9" t="s">
        <v>42</v>
      </c>
      <c r="D934" s="9" t="s">
        <v>43</v>
      </c>
      <c r="E934" s="10">
        <v>9552.51</v>
      </c>
      <c r="F934" s="10">
        <v>9221.6453201970435</v>
      </c>
      <c r="G934" s="10">
        <v>330.86467980295674</v>
      </c>
      <c r="H934" s="10">
        <v>9359.9699999999993</v>
      </c>
      <c r="I934" s="10">
        <v>192.54000000000087</v>
      </c>
      <c r="J934" s="10">
        <v>17900</v>
      </c>
      <c r="K934" s="10">
        <v>17280</v>
      </c>
      <c r="L934" s="10">
        <v>620</v>
      </c>
      <c r="M934" s="10">
        <v>17539.2</v>
      </c>
      <c r="N934" s="10">
        <v>360.79999999999927</v>
      </c>
    </row>
    <row r="935" spans="1:14" x14ac:dyDescent="0.25">
      <c r="A935" s="9" t="s">
        <v>360</v>
      </c>
      <c r="B935" s="9" t="s">
        <v>226</v>
      </c>
      <c r="C935" s="9" t="s">
        <v>42</v>
      </c>
      <c r="D935" s="9" t="s">
        <v>43</v>
      </c>
      <c r="E935" s="10">
        <v>14037.18</v>
      </c>
      <c r="F935" s="10">
        <v>13550.975369458129</v>
      </c>
      <c r="G935" s="10">
        <v>486.20463054187167</v>
      </c>
      <c r="H935" s="10">
        <v>13754.24</v>
      </c>
      <c r="I935" s="10">
        <v>282.94000000000051</v>
      </c>
      <c r="J935" s="10">
        <v>17900</v>
      </c>
      <c r="K935" s="10">
        <v>17280</v>
      </c>
      <c r="L935" s="10">
        <v>620</v>
      </c>
      <c r="M935" s="10">
        <v>17539.2</v>
      </c>
      <c r="N935" s="10">
        <v>360.79999999999927</v>
      </c>
    </row>
    <row r="936" spans="1:14" x14ac:dyDescent="0.25">
      <c r="A936" s="9" t="s">
        <v>360</v>
      </c>
      <c r="B936" s="9" t="s">
        <v>227</v>
      </c>
      <c r="C936" s="9" t="s">
        <v>42</v>
      </c>
      <c r="D936" s="9" t="s">
        <v>43</v>
      </c>
      <c r="E936" s="10">
        <v>14045.64</v>
      </c>
      <c r="F936" s="10">
        <v>13910.403940886699</v>
      </c>
      <c r="G936" s="10">
        <v>135.23605911330014</v>
      </c>
      <c r="H936" s="10">
        <v>14119.06</v>
      </c>
      <c r="I936" s="10">
        <v>-73.420000000000073</v>
      </c>
      <c r="J936" s="10">
        <v>1454</v>
      </c>
      <c r="K936" s="10">
        <v>1440</v>
      </c>
      <c r="L936" s="10">
        <v>14</v>
      </c>
      <c r="M936" s="10">
        <v>1461.6</v>
      </c>
      <c r="N936" s="10">
        <v>-7.5999999999999091</v>
      </c>
    </row>
    <row r="937" spans="1:14" x14ac:dyDescent="0.25">
      <c r="A937" s="9" t="s">
        <v>360</v>
      </c>
      <c r="B937" s="9" t="s">
        <v>228</v>
      </c>
      <c r="C937" s="9" t="s">
        <v>42</v>
      </c>
      <c r="D937" s="9" t="s">
        <v>43</v>
      </c>
      <c r="E937" s="10">
        <v>14168.47</v>
      </c>
      <c r="F937" s="10">
        <v>14070.758620689656</v>
      </c>
      <c r="G937" s="10">
        <v>97.711379310343546</v>
      </c>
      <c r="H937" s="10">
        <v>14281.82</v>
      </c>
      <c r="I937" s="10">
        <v>-113.35000000000036</v>
      </c>
      <c r="J937" s="10">
        <v>17400</v>
      </c>
      <c r="K937" s="10">
        <v>17280</v>
      </c>
      <c r="L937" s="10">
        <v>120</v>
      </c>
      <c r="M937" s="10">
        <v>17539.2</v>
      </c>
      <c r="N937" s="10">
        <v>-139.20000000000073</v>
      </c>
    </row>
    <row r="938" spans="1:14" x14ac:dyDescent="0.25">
      <c r="A938" s="9" t="s">
        <v>360</v>
      </c>
      <c r="B938" s="9" t="s">
        <v>229</v>
      </c>
      <c r="C938" s="9" t="s">
        <v>42</v>
      </c>
      <c r="D938" s="9" t="s">
        <v>43</v>
      </c>
      <c r="E938" s="10">
        <v>23629.200000000001</v>
      </c>
      <c r="F938" s="10">
        <v>23466.238805970148</v>
      </c>
      <c r="G938" s="10">
        <v>162.96119402985278</v>
      </c>
      <c r="H938" s="10">
        <v>23583.57</v>
      </c>
      <c r="I938" s="10">
        <v>45.630000000001019</v>
      </c>
      <c r="J938" s="10">
        <v>17400</v>
      </c>
      <c r="K938" s="10">
        <v>17280</v>
      </c>
      <c r="L938" s="10">
        <v>120</v>
      </c>
      <c r="M938" s="10">
        <v>17366.400000000001</v>
      </c>
      <c r="N938" s="10">
        <v>33.599999999998545</v>
      </c>
    </row>
    <row r="939" spans="1:14" x14ac:dyDescent="0.25">
      <c r="A939" s="9" t="s">
        <v>360</v>
      </c>
      <c r="B939" s="9" t="s">
        <v>88</v>
      </c>
      <c r="C939" s="9" t="s">
        <v>42</v>
      </c>
      <c r="D939" s="9" t="s">
        <v>43</v>
      </c>
      <c r="E939" s="10">
        <v>88129.78</v>
      </c>
      <c r="F939" s="10">
        <v>87521.990099009898</v>
      </c>
      <c r="G939" s="10">
        <v>607.78990099010116</v>
      </c>
      <c r="H939" s="10">
        <v>88397.21</v>
      </c>
      <c r="I939" s="10">
        <v>-267.43000000000757</v>
      </c>
      <c r="J939" s="10">
        <v>17400</v>
      </c>
      <c r="K939" s="10">
        <v>17280</v>
      </c>
      <c r="L939" s="10">
        <v>120</v>
      </c>
      <c r="M939" s="10">
        <v>17452.8</v>
      </c>
      <c r="N939" s="10">
        <v>-52.799999999999272</v>
      </c>
    </row>
    <row r="940" spans="1:14" x14ac:dyDescent="0.25">
      <c r="A940" s="9" t="s">
        <v>360</v>
      </c>
      <c r="B940" s="9" t="s">
        <v>230</v>
      </c>
      <c r="C940" s="9" t="s">
        <v>42</v>
      </c>
      <c r="D940" s="9" t="s">
        <v>53</v>
      </c>
      <c r="E940" s="10">
        <v>71937.320000000007</v>
      </c>
      <c r="F940" s="10">
        <v>71550.815920398018</v>
      </c>
      <c r="G940" s="10">
        <v>386.50407960198936</v>
      </c>
      <c r="H940" s="10">
        <v>71908.570000000007</v>
      </c>
      <c r="I940" s="10">
        <v>28.75</v>
      </c>
      <c r="J940" s="10">
        <v>13030</v>
      </c>
      <c r="K940" s="10">
        <v>12960</v>
      </c>
      <c r="L940" s="10">
        <v>70</v>
      </c>
      <c r="M940" s="10">
        <v>13024.8</v>
      </c>
      <c r="N940" s="10">
        <v>5.2000000000007276</v>
      </c>
    </row>
    <row r="941" spans="1:14" x14ac:dyDescent="0.25">
      <c r="A941" s="9" t="s">
        <v>360</v>
      </c>
      <c r="B941" s="9" t="s">
        <v>54</v>
      </c>
      <c r="C941" s="9" t="s">
        <v>42</v>
      </c>
      <c r="D941" s="9" t="s">
        <v>55</v>
      </c>
      <c r="E941" s="10">
        <v>872.47</v>
      </c>
      <c r="F941" s="10">
        <v>855.36274509803923</v>
      </c>
      <c r="G941" s="10">
        <v>17.1072549019608</v>
      </c>
      <c r="H941" s="10">
        <v>872.47</v>
      </c>
      <c r="I941" s="10">
        <v>0</v>
      </c>
      <c r="J941" s="10">
        <v>158.631</v>
      </c>
      <c r="K941" s="10">
        <v>155.51960784313727</v>
      </c>
      <c r="L941" s="10">
        <v>3.1113921568627347</v>
      </c>
      <c r="M941" s="10">
        <v>158.63</v>
      </c>
      <c r="N941" s="10">
        <v>1.0000000000047748E-3</v>
      </c>
    </row>
    <row r="942" spans="1:14" x14ac:dyDescent="0.25">
      <c r="A942" s="9" t="s">
        <v>361</v>
      </c>
      <c r="B942" s="9" t="s">
        <v>25</v>
      </c>
      <c r="C942" s="9" t="s">
        <v>26</v>
      </c>
      <c r="D942" s="9" t="s">
        <v>27</v>
      </c>
      <c r="E942" s="10">
        <v>-4524.3900000000003</v>
      </c>
      <c r="F942" s="10">
        <v>0</v>
      </c>
      <c r="G942" s="10">
        <v>-4524.3900000000003</v>
      </c>
      <c r="H942" s="10">
        <v>0</v>
      </c>
      <c r="I942" s="10">
        <v>-4524.3900000000003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</row>
    <row r="943" spans="1:14" x14ac:dyDescent="0.25">
      <c r="A943" s="9" t="s">
        <v>361</v>
      </c>
      <c r="B943" s="9" t="s">
        <v>28</v>
      </c>
      <c r="C943" s="9" t="s">
        <v>29</v>
      </c>
      <c r="D943" s="9" t="s">
        <v>27</v>
      </c>
      <c r="E943" s="10">
        <v>2.77</v>
      </c>
      <c r="F943" s="10">
        <v>0</v>
      </c>
      <c r="G943" s="10">
        <v>2.77</v>
      </c>
      <c r="H943" s="10">
        <v>2.77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</row>
    <row r="944" spans="1:14" x14ac:dyDescent="0.25">
      <c r="A944" s="9" t="s">
        <v>361</v>
      </c>
      <c r="B944" s="9" t="s">
        <v>30</v>
      </c>
      <c r="C944" s="9" t="s">
        <v>29</v>
      </c>
      <c r="D944" s="9" t="s">
        <v>27</v>
      </c>
      <c r="E944" s="10">
        <v>64.599999999999994</v>
      </c>
      <c r="F944" s="10">
        <v>0</v>
      </c>
      <c r="G944" s="10">
        <v>64.599999999999994</v>
      </c>
      <c r="H944" s="10">
        <v>64.569999999999993</v>
      </c>
      <c r="I944" s="10">
        <v>3.0000000000001137E-2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</row>
    <row r="945" spans="1:14" x14ac:dyDescent="0.25">
      <c r="A945" s="9" t="s">
        <v>361</v>
      </c>
      <c r="B945" s="9" t="s">
        <v>31</v>
      </c>
      <c r="C945" s="9" t="s">
        <v>29</v>
      </c>
      <c r="D945" s="9" t="s">
        <v>27</v>
      </c>
      <c r="E945" s="10">
        <v>433.75</v>
      </c>
      <c r="F945" s="10">
        <v>0</v>
      </c>
      <c r="G945" s="10">
        <v>433.75</v>
      </c>
      <c r="H945" s="10">
        <v>433.57</v>
      </c>
      <c r="I945" s="10">
        <v>0.18000000000000682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</row>
    <row r="946" spans="1:14" x14ac:dyDescent="0.25">
      <c r="A946" s="9" t="s">
        <v>361</v>
      </c>
      <c r="B946" s="9" t="s">
        <v>32</v>
      </c>
      <c r="C946" s="9" t="s">
        <v>33</v>
      </c>
      <c r="D946" s="9" t="s">
        <v>27</v>
      </c>
      <c r="E946" s="10">
        <v>1322.57</v>
      </c>
      <c r="F946" s="10">
        <v>0</v>
      </c>
      <c r="G946" s="10">
        <v>1322.57</v>
      </c>
      <c r="H946" s="10">
        <v>790.58</v>
      </c>
      <c r="I946" s="10">
        <v>531.9899999999999</v>
      </c>
      <c r="J946" s="10">
        <v>3.75</v>
      </c>
      <c r="K946" s="10">
        <v>0</v>
      </c>
      <c r="L946" s="10">
        <v>3.75</v>
      </c>
      <c r="M946" s="10">
        <v>2.242</v>
      </c>
      <c r="N946" s="10">
        <v>1.508</v>
      </c>
    </row>
    <row r="947" spans="1:14" x14ac:dyDescent="0.25">
      <c r="A947" s="9" t="s">
        <v>361</v>
      </c>
      <c r="B947" s="9" t="s">
        <v>34</v>
      </c>
      <c r="C947" s="9" t="s">
        <v>33</v>
      </c>
      <c r="D947" s="9" t="s">
        <v>27</v>
      </c>
      <c r="E947" s="10">
        <v>4546.3900000000003</v>
      </c>
      <c r="F947" s="10">
        <v>0</v>
      </c>
      <c r="G947" s="10">
        <v>4546.3900000000003</v>
      </c>
      <c r="H947" s="10">
        <v>2717.64</v>
      </c>
      <c r="I947" s="10">
        <v>1828.7500000000005</v>
      </c>
      <c r="J947" s="10">
        <v>3.75</v>
      </c>
      <c r="K947" s="10">
        <v>0</v>
      </c>
      <c r="L947" s="10">
        <v>3.75</v>
      </c>
      <c r="M947" s="10">
        <v>2.242</v>
      </c>
      <c r="N947" s="10">
        <v>1.508</v>
      </c>
    </row>
    <row r="948" spans="1:14" x14ac:dyDescent="0.25">
      <c r="A948" s="9" t="s">
        <v>361</v>
      </c>
      <c r="B948" s="9" t="s">
        <v>35</v>
      </c>
      <c r="C948" s="9" t="s">
        <v>33</v>
      </c>
      <c r="D948" s="9" t="s">
        <v>27</v>
      </c>
      <c r="E948" s="10">
        <v>4918.91</v>
      </c>
      <c r="F948" s="10">
        <v>0</v>
      </c>
      <c r="G948" s="10">
        <v>4918.91</v>
      </c>
      <c r="H948" s="10">
        <v>2940.25</v>
      </c>
      <c r="I948" s="10">
        <v>1978.6599999999999</v>
      </c>
      <c r="J948" s="10">
        <v>78.75</v>
      </c>
      <c r="K948" s="10">
        <v>0</v>
      </c>
      <c r="L948" s="10">
        <v>78.75</v>
      </c>
      <c r="M948" s="10">
        <v>47.072000000000003</v>
      </c>
      <c r="N948" s="10">
        <v>31.677999999999997</v>
      </c>
    </row>
    <row r="949" spans="1:14" x14ac:dyDescent="0.25">
      <c r="A949" s="9" t="s">
        <v>361</v>
      </c>
      <c r="B949" s="9" t="s">
        <v>36</v>
      </c>
      <c r="C949" s="9" t="s">
        <v>29</v>
      </c>
      <c r="D949" s="9" t="s">
        <v>27</v>
      </c>
      <c r="E949" s="10">
        <v>4859.62</v>
      </c>
      <c r="F949" s="10">
        <v>0</v>
      </c>
      <c r="G949" s="10">
        <v>4859.62</v>
      </c>
      <c r="H949" s="10">
        <v>4857.62</v>
      </c>
      <c r="I949" s="10">
        <v>2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</row>
    <row r="950" spans="1:14" x14ac:dyDescent="0.25">
      <c r="A950" s="9" t="s">
        <v>361</v>
      </c>
      <c r="B950" s="9" t="s">
        <v>37</v>
      </c>
      <c r="C950" s="9" t="s">
        <v>29</v>
      </c>
      <c r="D950" s="9" t="s">
        <v>27</v>
      </c>
      <c r="E950" s="10">
        <v>11237.91</v>
      </c>
      <c r="F950" s="10">
        <v>0</v>
      </c>
      <c r="G950" s="10">
        <v>11237.91</v>
      </c>
      <c r="H950" s="10">
        <v>11233.28</v>
      </c>
      <c r="I950" s="10">
        <v>4.6299999999991996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</row>
    <row r="951" spans="1:14" x14ac:dyDescent="0.25">
      <c r="A951" s="9" t="s">
        <v>361</v>
      </c>
      <c r="B951" s="9" t="s">
        <v>220</v>
      </c>
      <c r="C951" s="9" t="s">
        <v>39</v>
      </c>
      <c r="D951" s="9" t="s">
        <v>40</v>
      </c>
      <c r="E951" s="10">
        <v>-275781.69</v>
      </c>
      <c r="F951" s="10">
        <v>0</v>
      </c>
      <c r="G951" s="10">
        <v>-275781.69</v>
      </c>
      <c r="H951" s="10">
        <v>-275781.75</v>
      </c>
      <c r="I951" s="10">
        <v>5.9999999997671694E-2</v>
      </c>
      <c r="J951" s="10">
        <v>-1457</v>
      </c>
      <c r="K951" s="10">
        <v>0</v>
      </c>
      <c r="L951" s="10">
        <v>-1457</v>
      </c>
      <c r="M951" s="10">
        <v>-1457</v>
      </c>
      <c r="N951" s="10">
        <v>0</v>
      </c>
    </row>
    <row r="952" spans="1:14" x14ac:dyDescent="0.25">
      <c r="A952" s="9" t="s">
        <v>361</v>
      </c>
      <c r="B952" s="9" t="s">
        <v>222</v>
      </c>
      <c r="C952" s="9" t="s">
        <v>42</v>
      </c>
      <c r="D952" s="9" t="s">
        <v>43</v>
      </c>
      <c r="E952" s="10">
        <v>3350.31</v>
      </c>
      <c r="F952" s="10">
        <v>0</v>
      </c>
      <c r="G952" s="10">
        <v>3350.31</v>
      </c>
      <c r="H952" s="10">
        <v>0</v>
      </c>
      <c r="I952" s="10">
        <v>3350.31</v>
      </c>
      <c r="J952" s="10">
        <v>17750</v>
      </c>
      <c r="K952" s="10">
        <v>0</v>
      </c>
      <c r="L952" s="10">
        <v>17750</v>
      </c>
      <c r="M952" s="10">
        <v>0</v>
      </c>
      <c r="N952" s="10">
        <v>17750</v>
      </c>
    </row>
    <row r="953" spans="1:14" x14ac:dyDescent="0.25">
      <c r="A953" s="9" t="s">
        <v>361</v>
      </c>
      <c r="B953" s="9" t="s">
        <v>92</v>
      </c>
      <c r="C953" s="9" t="s">
        <v>42</v>
      </c>
      <c r="D953" s="9" t="s">
        <v>43</v>
      </c>
      <c r="E953" s="10">
        <v>157.05000000000001</v>
      </c>
      <c r="F953" s="10">
        <v>124.01980198019803</v>
      </c>
      <c r="G953" s="10">
        <v>33.030198019801986</v>
      </c>
      <c r="H953" s="10">
        <v>125.26</v>
      </c>
      <c r="I953" s="10">
        <v>31.790000000000006</v>
      </c>
      <c r="J953" s="10">
        <v>1845</v>
      </c>
      <c r="K953" s="10">
        <v>1457</v>
      </c>
      <c r="L953" s="10">
        <v>388</v>
      </c>
      <c r="M953" s="10">
        <v>1471.57</v>
      </c>
      <c r="N953" s="10">
        <v>373.43000000000006</v>
      </c>
    </row>
    <row r="954" spans="1:14" x14ac:dyDescent="0.25">
      <c r="A954" s="9" t="s">
        <v>361</v>
      </c>
      <c r="B954" s="9" t="s">
        <v>80</v>
      </c>
      <c r="C954" s="9" t="s">
        <v>42</v>
      </c>
      <c r="D954" s="9" t="s">
        <v>43</v>
      </c>
      <c r="E954" s="10">
        <v>1618.83</v>
      </c>
      <c r="F954" s="10">
        <v>1609.9800995024875</v>
      </c>
      <c r="G954" s="10">
        <v>8.849900497512408</v>
      </c>
      <c r="H954" s="10">
        <v>1618.03</v>
      </c>
      <c r="I954" s="10">
        <v>0.79999999999995453</v>
      </c>
      <c r="J954" s="10">
        <v>1465</v>
      </c>
      <c r="K954" s="10">
        <v>1457</v>
      </c>
      <c r="L954" s="10">
        <v>8</v>
      </c>
      <c r="M954" s="10">
        <v>1464.2850000000001</v>
      </c>
      <c r="N954" s="10">
        <v>0.71499999999991815</v>
      </c>
    </row>
    <row r="955" spans="1:14" x14ac:dyDescent="0.25">
      <c r="A955" s="9" t="s">
        <v>361</v>
      </c>
      <c r="B955" s="9" t="s">
        <v>223</v>
      </c>
      <c r="C955" s="9" t="s">
        <v>42</v>
      </c>
      <c r="D955" s="9" t="s">
        <v>43</v>
      </c>
      <c r="E955" s="10">
        <v>0</v>
      </c>
      <c r="F955" s="10">
        <v>3300.1083743842364</v>
      </c>
      <c r="G955" s="10">
        <v>-3300.1083743842364</v>
      </c>
      <c r="H955" s="10">
        <v>3349.61</v>
      </c>
      <c r="I955" s="10">
        <v>-3349.61</v>
      </c>
      <c r="J955" s="10">
        <v>0</v>
      </c>
      <c r="K955" s="10">
        <v>17483.999999999996</v>
      </c>
      <c r="L955" s="10">
        <v>-17483.999999999996</v>
      </c>
      <c r="M955" s="10">
        <v>17746.259999999998</v>
      </c>
      <c r="N955" s="10">
        <v>-17746.259999999998</v>
      </c>
    </row>
    <row r="956" spans="1:14" x14ac:dyDescent="0.25">
      <c r="A956" s="9" t="s">
        <v>361</v>
      </c>
      <c r="B956" s="9" t="s">
        <v>221</v>
      </c>
      <c r="C956" s="9" t="s">
        <v>42</v>
      </c>
      <c r="D956" s="9" t="s">
        <v>43</v>
      </c>
      <c r="E956" s="10">
        <v>8436.1299999999992</v>
      </c>
      <c r="F956" s="10">
        <v>8414</v>
      </c>
      <c r="G956" s="10">
        <v>22.1299999999992</v>
      </c>
      <c r="H956" s="10">
        <v>8582.2800000000007</v>
      </c>
      <c r="I956" s="10">
        <v>-146.15000000000146</v>
      </c>
      <c r="J956" s="10">
        <v>17530</v>
      </c>
      <c r="K956" s="10">
        <v>17484</v>
      </c>
      <c r="L956" s="10">
        <v>46</v>
      </c>
      <c r="M956" s="10">
        <v>17833.68</v>
      </c>
      <c r="N956" s="10">
        <v>-303.68000000000029</v>
      </c>
    </row>
    <row r="957" spans="1:14" x14ac:dyDescent="0.25">
      <c r="A957" s="9" t="s">
        <v>361</v>
      </c>
      <c r="B957" s="9" t="s">
        <v>225</v>
      </c>
      <c r="C957" s="9" t="s">
        <v>42</v>
      </c>
      <c r="D957" s="9" t="s">
        <v>43</v>
      </c>
      <c r="E957" s="10">
        <v>9552.51</v>
      </c>
      <c r="F957" s="10">
        <v>9330.5123152709348</v>
      </c>
      <c r="G957" s="10">
        <v>221.99768472906544</v>
      </c>
      <c r="H957" s="10">
        <v>9470.4699999999993</v>
      </c>
      <c r="I957" s="10">
        <v>82.040000000000873</v>
      </c>
      <c r="J957" s="10">
        <v>17900</v>
      </c>
      <c r="K957" s="10">
        <v>17483.999999999996</v>
      </c>
      <c r="L957" s="10">
        <v>416.00000000000364</v>
      </c>
      <c r="M957" s="10">
        <v>17746.259999999998</v>
      </c>
      <c r="N957" s="10">
        <v>153.7400000000016</v>
      </c>
    </row>
    <row r="958" spans="1:14" x14ac:dyDescent="0.25">
      <c r="A958" s="9" t="s">
        <v>361</v>
      </c>
      <c r="B958" s="9" t="s">
        <v>226</v>
      </c>
      <c r="C958" s="9" t="s">
        <v>42</v>
      </c>
      <c r="D958" s="9" t="s">
        <v>43</v>
      </c>
      <c r="E958" s="10">
        <v>14272.44</v>
      </c>
      <c r="F958" s="10">
        <v>13710.95566502463</v>
      </c>
      <c r="G958" s="10">
        <v>561.48433497537007</v>
      </c>
      <c r="H958" s="10">
        <v>13916.62</v>
      </c>
      <c r="I958" s="10">
        <v>355.81999999999971</v>
      </c>
      <c r="J958" s="10">
        <v>18200</v>
      </c>
      <c r="K958" s="10">
        <v>17483.999999999996</v>
      </c>
      <c r="L958" s="10">
        <v>716.00000000000364</v>
      </c>
      <c r="M958" s="10">
        <v>17746.259999999998</v>
      </c>
      <c r="N958" s="10">
        <v>453.7400000000016</v>
      </c>
    </row>
    <row r="959" spans="1:14" x14ac:dyDescent="0.25">
      <c r="A959" s="9" t="s">
        <v>361</v>
      </c>
      <c r="B959" s="9" t="s">
        <v>227</v>
      </c>
      <c r="C959" s="9" t="s">
        <v>42</v>
      </c>
      <c r="D959" s="9" t="s">
        <v>43</v>
      </c>
      <c r="E959" s="10">
        <v>14151.9</v>
      </c>
      <c r="F959" s="10">
        <v>14074.620689655172</v>
      </c>
      <c r="G959" s="10">
        <v>77.279310344827536</v>
      </c>
      <c r="H959" s="10">
        <v>14285.74</v>
      </c>
      <c r="I959" s="10">
        <v>-133.84000000000015</v>
      </c>
      <c r="J959" s="10">
        <v>1465</v>
      </c>
      <c r="K959" s="10">
        <v>1457</v>
      </c>
      <c r="L959" s="10">
        <v>8</v>
      </c>
      <c r="M959" s="10">
        <v>1478.855</v>
      </c>
      <c r="N959" s="10">
        <v>-13.855000000000018</v>
      </c>
    </row>
    <row r="960" spans="1:14" x14ac:dyDescent="0.25">
      <c r="A960" s="9" t="s">
        <v>361</v>
      </c>
      <c r="B960" s="9" t="s">
        <v>228</v>
      </c>
      <c r="C960" s="9" t="s">
        <v>42</v>
      </c>
      <c r="D960" s="9" t="s">
        <v>43</v>
      </c>
      <c r="E960" s="10">
        <v>14734.4</v>
      </c>
      <c r="F960" s="10">
        <v>14236.866995073891</v>
      </c>
      <c r="G960" s="10">
        <v>497.53300492610833</v>
      </c>
      <c r="H960" s="10">
        <v>14450.42</v>
      </c>
      <c r="I960" s="10">
        <v>283.97999999999956</v>
      </c>
      <c r="J960" s="10">
        <v>18095</v>
      </c>
      <c r="K960" s="10">
        <v>17483.999999999996</v>
      </c>
      <c r="L960" s="10">
        <v>611.00000000000364</v>
      </c>
      <c r="M960" s="10">
        <v>17746.259999999998</v>
      </c>
      <c r="N960" s="10">
        <v>348.7400000000016</v>
      </c>
    </row>
    <row r="961" spans="1:14" x14ac:dyDescent="0.25">
      <c r="A961" s="9" t="s">
        <v>361</v>
      </c>
      <c r="B961" s="9" t="s">
        <v>229</v>
      </c>
      <c r="C961" s="9" t="s">
        <v>42</v>
      </c>
      <c r="D961" s="9" t="s">
        <v>43</v>
      </c>
      <c r="E961" s="10">
        <v>23832.9</v>
      </c>
      <c r="F961" s="10">
        <v>23743.273631840795</v>
      </c>
      <c r="G961" s="10">
        <v>89.626368159206322</v>
      </c>
      <c r="H961" s="10">
        <v>23861.99</v>
      </c>
      <c r="I961" s="10">
        <v>-29.090000000000146</v>
      </c>
      <c r="J961" s="10">
        <v>17550</v>
      </c>
      <c r="K961" s="10">
        <v>17483.999999999996</v>
      </c>
      <c r="L961" s="10">
        <v>66.000000000003638</v>
      </c>
      <c r="M961" s="10">
        <v>17571.419999999998</v>
      </c>
      <c r="N961" s="10">
        <v>-21.419999999998254</v>
      </c>
    </row>
    <row r="962" spans="1:14" x14ac:dyDescent="0.25">
      <c r="A962" s="9" t="s">
        <v>361</v>
      </c>
      <c r="B962" s="9" t="s">
        <v>88</v>
      </c>
      <c r="C962" s="9" t="s">
        <v>42</v>
      </c>
      <c r="D962" s="9" t="s">
        <v>43</v>
      </c>
      <c r="E962" s="10">
        <v>89142.77</v>
      </c>
      <c r="F962" s="10">
        <v>88555.237623762383</v>
      </c>
      <c r="G962" s="10">
        <v>587.53237623762107</v>
      </c>
      <c r="H962" s="10">
        <v>89440.79</v>
      </c>
      <c r="I962" s="10">
        <v>-298.01999999998952</v>
      </c>
      <c r="J962" s="10">
        <v>17600</v>
      </c>
      <c r="K962" s="10">
        <v>17484</v>
      </c>
      <c r="L962" s="10">
        <v>116</v>
      </c>
      <c r="M962" s="10">
        <v>17658.84</v>
      </c>
      <c r="N962" s="10">
        <v>-58.840000000000146</v>
      </c>
    </row>
    <row r="963" spans="1:14" x14ac:dyDescent="0.25">
      <c r="A963" s="9" t="s">
        <v>361</v>
      </c>
      <c r="B963" s="9" t="s">
        <v>230</v>
      </c>
      <c r="C963" s="9" t="s">
        <v>42</v>
      </c>
      <c r="D963" s="9" t="s">
        <v>53</v>
      </c>
      <c r="E963" s="10">
        <v>72787.55</v>
      </c>
      <c r="F963" s="10">
        <v>72395.512437810961</v>
      </c>
      <c r="G963" s="10">
        <v>392.03756218904164</v>
      </c>
      <c r="H963" s="10">
        <v>72757.490000000005</v>
      </c>
      <c r="I963" s="10">
        <v>30.059999999997672</v>
      </c>
      <c r="J963" s="10">
        <v>13184</v>
      </c>
      <c r="K963" s="10">
        <v>13113</v>
      </c>
      <c r="L963" s="10">
        <v>71</v>
      </c>
      <c r="M963" s="10">
        <v>13178.565000000001</v>
      </c>
      <c r="N963" s="10">
        <v>5.4349999999994907</v>
      </c>
    </row>
    <row r="964" spans="1:14" x14ac:dyDescent="0.25">
      <c r="A964" s="9" t="s">
        <v>361</v>
      </c>
      <c r="B964" s="9" t="s">
        <v>54</v>
      </c>
      <c r="C964" s="9" t="s">
        <v>42</v>
      </c>
      <c r="D964" s="9" t="s">
        <v>55</v>
      </c>
      <c r="E964" s="10">
        <v>882.77</v>
      </c>
      <c r="F964" s="10">
        <v>865.46078431372553</v>
      </c>
      <c r="G964" s="10">
        <v>17.309215686274456</v>
      </c>
      <c r="H964" s="10">
        <v>882.77</v>
      </c>
      <c r="I964" s="10">
        <v>0</v>
      </c>
      <c r="J964" s="10">
        <v>160.50299999999999</v>
      </c>
      <c r="K964" s="10">
        <v>157.35588235294117</v>
      </c>
      <c r="L964" s="10">
        <v>3.1471176470588205</v>
      </c>
      <c r="M964" s="10">
        <v>160.50299999999999</v>
      </c>
      <c r="N964" s="10">
        <v>0</v>
      </c>
    </row>
    <row r="965" spans="1:14" x14ac:dyDescent="0.25">
      <c r="A965" s="9" t="s">
        <v>362</v>
      </c>
      <c r="B965" s="9" t="s">
        <v>25</v>
      </c>
      <c r="C965" s="9" t="s">
        <v>26</v>
      </c>
      <c r="D965" s="9" t="s">
        <v>27</v>
      </c>
      <c r="E965" s="10">
        <v>9221.89</v>
      </c>
      <c r="F965" s="10">
        <v>0</v>
      </c>
      <c r="G965" s="10">
        <v>9221.89</v>
      </c>
      <c r="H965" s="10">
        <v>0</v>
      </c>
      <c r="I965" s="10">
        <v>9221.89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</row>
    <row r="966" spans="1:14" x14ac:dyDescent="0.25">
      <c r="A966" s="9" t="s">
        <v>362</v>
      </c>
      <c r="B966" s="9" t="s">
        <v>28</v>
      </c>
      <c r="C966" s="9" t="s">
        <v>29</v>
      </c>
      <c r="D966" s="9" t="s">
        <v>27</v>
      </c>
      <c r="E966" s="10">
        <v>0.03</v>
      </c>
      <c r="F966" s="10">
        <v>0</v>
      </c>
      <c r="G966" s="10">
        <v>0.03</v>
      </c>
      <c r="H966" s="10">
        <v>0.01</v>
      </c>
      <c r="I966" s="10">
        <v>1.9999999999999997E-2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</row>
    <row r="967" spans="1:14" x14ac:dyDescent="0.25">
      <c r="A967" s="9" t="s">
        <v>362</v>
      </c>
      <c r="B967" s="9" t="s">
        <v>30</v>
      </c>
      <c r="C967" s="9" t="s">
        <v>29</v>
      </c>
      <c r="D967" s="9" t="s">
        <v>27</v>
      </c>
      <c r="E967" s="10">
        <v>0.64</v>
      </c>
      <c r="F967" s="10">
        <v>0</v>
      </c>
      <c r="G967" s="10">
        <v>0.64</v>
      </c>
      <c r="H967" s="10">
        <v>0.23</v>
      </c>
      <c r="I967" s="10">
        <v>0.41000000000000003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</row>
    <row r="968" spans="1:14" x14ac:dyDescent="0.25">
      <c r="A968" s="9" t="s">
        <v>362</v>
      </c>
      <c r="B968" s="9" t="s">
        <v>31</v>
      </c>
      <c r="C968" s="9" t="s">
        <v>29</v>
      </c>
      <c r="D968" s="9" t="s">
        <v>27</v>
      </c>
      <c r="E968" s="10">
        <v>4.28</v>
      </c>
      <c r="F968" s="10">
        <v>0</v>
      </c>
      <c r="G968" s="10">
        <v>4.28</v>
      </c>
      <c r="H968" s="10">
        <v>1.58</v>
      </c>
      <c r="I968" s="10">
        <v>2.7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</row>
    <row r="969" spans="1:14" x14ac:dyDescent="0.25">
      <c r="A969" s="9" t="s">
        <v>362</v>
      </c>
      <c r="B969" s="9" t="s">
        <v>36</v>
      </c>
      <c r="C969" s="9" t="s">
        <v>29</v>
      </c>
      <c r="D969" s="9" t="s">
        <v>27</v>
      </c>
      <c r="E969" s="10">
        <v>47.92</v>
      </c>
      <c r="F969" s="10">
        <v>0</v>
      </c>
      <c r="G969" s="10">
        <v>47.92</v>
      </c>
      <c r="H969" s="10">
        <v>17.670000000000002</v>
      </c>
      <c r="I969" s="10">
        <v>30.25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</row>
    <row r="970" spans="1:14" x14ac:dyDescent="0.25">
      <c r="A970" s="9" t="s">
        <v>362</v>
      </c>
      <c r="B970" s="9" t="s">
        <v>37</v>
      </c>
      <c r="C970" s="9" t="s">
        <v>29</v>
      </c>
      <c r="D970" s="9" t="s">
        <v>27</v>
      </c>
      <c r="E970" s="10">
        <v>110.81</v>
      </c>
      <c r="F970" s="10">
        <v>0</v>
      </c>
      <c r="G970" s="10">
        <v>110.81</v>
      </c>
      <c r="H970" s="10">
        <v>40.86</v>
      </c>
      <c r="I970" s="10">
        <v>69.95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</row>
    <row r="971" spans="1:14" x14ac:dyDescent="0.25">
      <c r="A971" s="9" t="s">
        <v>362</v>
      </c>
      <c r="B971" s="9" t="s">
        <v>346</v>
      </c>
      <c r="C971" s="9" t="s">
        <v>33</v>
      </c>
      <c r="D971" s="9" t="s">
        <v>27</v>
      </c>
      <c r="E971" s="10">
        <v>1346.62</v>
      </c>
      <c r="F971" s="10">
        <v>0</v>
      </c>
      <c r="G971" s="10">
        <v>1346.62</v>
      </c>
      <c r="H971" s="10">
        <v>1903.25</v>
      </c>
      <c r="I971" s="10">
        <v>-556.63000000000011</v>
      </c>
      <c r="J971" s="10">
        <v>8.5</v>
      </c>
      <c r="K971" s="10">
        <v>0</v>
      </c>
      <c r="L971" s="10">
        <v>8.5</v>
      </c>
      <c r="M971" s="10">
        <v>12.013</v>
      </c>
      <c r="N971" s="10">
        <v>-3.5129999999999999</v>
      </c>
    </row>
    <row r="972" spans="1:14" x14ac:dyDescent="0.25">
      <c r="A972" s="9" t="s">
        <v>362</v>
      </c>
      <c r="B972" s="9" t="s">
        <v>347</v>
      </c>
      <c r="C972" s="9" t="s">
        <v>33</v>
      </c>
      <c r="D972" s="9" t="s">
        <v>27</v>
      </c>
      <c r="E972" s="10">
        <v>4278.16</v>
      </c>
      <c r="F972" s="10">
        <v>0</v>
      </c>
      <c r="G972" s="10">
        <v>4278.16</v>
      </c>
      <c r="H972" s="10">
        <v>6046.54</v>
      </c>
      <c r="I972" s="10">
        <v>-1768.38</v>
      </c>
      <c r="J972" s="10">
        <v>8.5</v>
      </c>
      <c r="K972" s="10">
        <v>0</v>
      </c>
      <c r="L972" s="10">
        <v>8.5</v>
      </c>
      <c r="M972" s="10">
        <v>12.013</v>
      </c>
      <c r="N972" s="10">
        <v>-3.5129999999999999</v>
      </c>
    </row>
    <row r="973" spans="1:14" x14ac:dyDescent="0.25">
      <c r="A973" s="9" t="s">
        <v>362</v>
      </c>
      <c r="B973" s="9" t="s">
        <v>348</v>
      </c>
      <c r="C973" s="9" t="s">
        <v>33</v>
      </c>
      <c r="D973" s="9" t="s">
        <v>27</v>
      </c>
      <c r="E973" s="10">
        <v>4298.99</v>
      </c>
      <c r="F973" s="10">
        <v>0</v>
      </c>
      <c r="G973" s="10">
        <v>4298.99</v>
      </c>
      <c r="H973" s="10">
        <v>6076.14</v>
      </c>
      <c r="I973" s="10">
        <v>-1777.1500000000005</v>
      </c>
      <c r="J973" s="10">
        <v>51</v>
      </c>
      <c r="K973" s="10">
        <v>0</v>
      </c>
      <c r="L973" s="10">
        <v>51</v>
      </c>
      <c r="M973" s="10">
        <v>72.082999999999998</v>
      </c>
      <c r="N973" s="10">
        <v>-21.082999999999998</v>
      </c>
    </row>
    <row r="974" spans="1:14" x14ac:dyDescent="0.25">
      <c r="A974" s="9" t="s">
        <v>362</v>
      </c>
      <c r="B974" s="9" t="s">
        <v>209</v>
      </c>
      <c r="C974" s="9" t="s">
        <v>39</v>
      </c>
      <c r="D974" s="9" t="s">
        <v>58</v>
      </c>
      <c r="E974" s="10">
        <v>-235512.52</v>
      </c>
      <c r="F974" s="10">
        <v>0</v>
      </c>
      <c r="G974" s="10">
        <v>-235512.52</v>
      </c>
      <c r="H974" s="10">
        <v>-235512.55</v>
      </c>
      <c r="I974" s="10">
        <v>2.9999999998835847E-2</v>
      </c>
      <c r="J974" s="10">
        <v>-9587</v>
      </c>
      <c r="K974" s="10">
        <v>0</v>
      </c>
      <c r="L974" s="10">
        <v>-9587</v>
      </c>
      <c r="M974" s="10">
        <v>-9587</v>
      </c>
      <c r="N974" s="10">
        <v>0</v>
      </c>
    </row>
    <row r="975" spans="1:14" x14ac:dyDescent="0.25">
      <c r="A975" s="9" t="s">
        <v>362</v>
      </c>
      <c r="B975" s="9" t="s">
        <v>363</v>
      </c>
      <c r="C975" s="9" t="s">
        <v>42</v>
      </c>
      <c r="D975" s="9" t="s">
        <v>58</v>
      </c>
      <c r="E975" s="10">
        <v>190734.77</v>
      </c>
      <c r="F975" s="10">
        <v>196865.25</v>
      </c>
      <c r="G975" s="10">
        <v>-6130.4800000000105</v>
      </c>
      <c r="H975" s="10">
        <v>196865.25</v>
      </c>
      <c r="I975" s="10">
        <v>-6130.4800000000105</v>
      </c>
      <c r="J975" s="10">
        <v>9660</v>
      </c>
      <c r="K975" s="10">
        <v>9970.48</v>
      </c>
      <c r="L975" s="10">
        <v>-310.47999999999956</v>
      </c>
      <c r="M975" s="10">
        <v>9970.48</v>
      </c>
      <c r="N975" s="10">
        <v>-310.47999999999956</v>
      </c>
    </row>
    <row r="976" spans="1:14" x14ac:dyDescent="0.25">
      <c r="A976" s="9" t="s">
        <v>362</v>
      </c>
      <c r="B976" s="9" t="s">
        <v>349</v>
      </c>
      <c r="C976" s="9" t="s">
        <v>42</v>
      </c>
      <c r="D976" s="9" t="s">
        <v>43</v>
      </c>
      <c r="E976" s="10">
        <v>4743.75</v>
      </c>
      <c r="F976" s="10">
        <v>4678.8431372549021</v>
      </c>
      <c r="G976" s="10">
        <v>64.906862745097897</v>
      </c>
      <c r="H976" s="10">
        <v>4772.42</v>
      </c>
      <c r="I976" s="10">
        <v>-28.670000000000073</v>
      </c>
      <c r="J976" s="10">
        <v>9720</v>
      </c>
      <c r="K976" s="10">
        <v>9587</v>
      </c>
      <c r="L976" s="10">
        <v>133</v>
      </c>
      <c r="M976" s="10">
        <v>9778.74</v>
      </c>
      <c r="N976" s="10">
        <v>-58.739999999999782</v>
      </c>
    </row>
    <row r="977" spans="1:14" x14ac:dyDescent="0.25">
      <c r="A977" s="9" t="s">
        <v>362</v>
      </c>
      <c r="B977" s="9" t="s">
        <v>350</v>
      </c>
      <c r="C977" s="9" t="s">
        <v>42</v>
      </c>
      <c r="D977" s="9" t="s">
        <v>43</v>
      </c>
      <c r="E977" s="10">
        <v>19448.5</v>
      </c>
      <c r="F977" s="10">
        <v>19221.930348258706</v>
      </c>
      <c r="G977" s="10">
        <v>226.56965174129436</v>
      </c>
      <c r="H977" s="10">
        <v>19318.04</v>
      </c>
      <c r="I977" s="10">
        <v>130.45999999999913</v>
      </c>
      <c r="J977" s="10">
        <v>9700</v>
      </c>
      <c r="K977" s="10">
        <v>9587</v>
      </c>
      <c r="L977" s="10">
        <v>113</v>
      </c>
      <c r="M977" s="10">
        <v>9634.9349999999995</v>
      </c>
      <c r="N977" s="10">
        <v>65.065000000000509</v>
      </c>
    </row>
    <row r="978" spans="1:14" x14ac:dyDescent="0.25">
      <c r="A978" s="9" t="s">
        <v>362</v>
      </c>
      <c r="B978" s="9" t="s">
        <v>351</v>
      </c>
      <c r="C978" s="9" t="s">
        <v>42</v>
      </c>
      <c r="D978" s="9" t="s">
        <v>53</v>
      </c>
      <c r="E978" s="10">
        <v>1276.1600000000001</v>
      </c>
      <c r="F978" s="10">
        <v>470.56</v>
      </c>
      <c r="G978" s="10">
        <v>805.60000000000014</v>
      </c>
      <c r="H978" s="10">
        <v>470.56</v>
      </c>
      <c r="I978" s="10">
        <v>805.60000000000014</v>
      </c>
      <c r="J978" s="10">
        <v>130</v>
      </c>
      <c r="K978" s="10">
        <v>47.935000000000002</v>
      </c>
      <c r="L978" s="10">
        <v>82.064999999999998</v>
      </c>
      <c r="M978" s="10">
        <v>47.935000000000002</v>
      </c>
      <c r="N978" s="10">
        <v>82.064999999999998</v>
      </c>
    </row>
    <row r="979" spans="1:14" x14ac:dyDescent="0.25">
      <c r="A979" s="9" t="s">
        <v>364</v>
      </c>
      <c r="B979" s="9" t="s">
        <v>25</v>
      </c>
      <c r="C979" s="9" t="s">
        <v>26</v>
      </c>
      <c r="D979" s="9" t="s">
        <v>27</v>
      </c>
      <c r="E979" s="10">
        <v>6757.56</v>
      </c>
      <c r="F979" s="10">
        <v>0</v>
      </c>
      <c r="G979" s="10">
        <v>6757.56</v>
      </c>
      <c r="H979" s="10">
        <v>0</v>
      </c>
      <c r="I979" s="10">
        <v>6757.56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</row>
    <row r="980" spans="1:14" x14ac:dyDescent="0.25">
      <c r="A980" s="9" t="s">
        <v>364</v>
      </c>
      <c r="B980" s="9" t="s">
        <v>28</v>
      </c>
      <c r="C980" s="9" t="s">
        <v>29</v>
      </c>
      <c r="D980" s="9" t="s">
        <v>27</v>
      </c>
      <c r="E980" s="10">
        <v>4.42</v>
      </c>
      <c r="F980" s="10">
        <v>0</v>
      </c>
      <c r="G980" s="10">
        <v>4.42</v>
      </c>
      <c r="H980" s="10">
        <v>4.5</v>
      </c>
      <c r="I980" s="10">
        <v>-8.0000000000000071E-2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</row>
    <row r="981" spans="1:14" x14ac:dyDescent="0.25">
      <c r="A981" s="9" t="s">
        <v>364</v>
      </c>
      <c r="B981" s="9" t="s">
        <v>30</v>
      </c>
      <c r="C981" s="9" t="s">
        <v>29</v>
      </c>
      <c r="D981" s="9" t="s">
        <v>27</v>
      </c>
      <c r="E981" s="10">
        <v>103.11</v>
      </c>
      <c r="F981" s="10">
        <v>0</v>
      </c>
      <c r="G981" s="10">
        <v>103.11</v>
      </c>
      <c r="H981" s="10">
        <v>105.05</v>
      </c>
      <c r="I981" s="10">
        <v>-1.9399999999999977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</row>
    <row r="982" spans="1:14" x14ac:dyDescent="0.25">
      <c r="A982" s="9" t="s">
        <v>364</v>
      </c>
      <c r="B982" s="9" t="s">
        <v>31</v>
      </c>
      <c r="C982" s="9" t="s">
        <v>29</v>
      </c>
      <c r="D982" s="9" t="s">
        <v>27</v>
      </c>
      <c r="E982" s="10">
        <v>692.28</v>
      </c>
      <c r="F982" s="10">
        <v>0</v>
      </c>
      <c r="G982" s="10">
        <v>692.28</v>
      </c>
      <c r="H982" s="10">
        <v>705.33</v>
      </c>
      <c r="I982" s="10">
        <v>-13.050000000000068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</row>
    <row r="983" spans="1:14" x14ac:dyDescent="0.25">
      <c r="A983" s="9" t="s">
        <v>364</v>
      </c>
      <c r="B983" s="9" t="s">
        <v>32</v>
      </c>
      <c r="C983" s="9" t="s">
        <v>33</v>
      </c>
      <c r="D983" s="9" t="s">
        <v>27</v>
      </c>
      <c r="E983" s="10">
        <v>1001.63</v>
      </c>
      <c r="F983" s="10">
        <v>0</v>
      </c>
      <c r="G983" s="10">
        <v>1001.63</v>
      </c>
      <c r="H983" s="10">
        <v>1428.28</v>
      </c>
      <c r="I983" s="10">
        <v>-426.65</v>
      </c>
      <c r="J983" s="10">
        <v>2.84</v>
      </c>
      <c r="K983" s="10">
        <v>0</v>
      </c>
      <c r="L983" s="10">
        <v>2.84</v>
      </c>
      <c r="M983" s="10">
        <v>4.05</v>
      </c>
      <c r="N983" s="10">
        <v>-1.21</v>
      </c>
    </row>
    <row r="984" spans="1:14" x14ac:dyDescent="0.25">
      <c r="A984" s="9" t="s">
        <v>364</v>
      </c>
      <c r="B984" s="9" t="s">
        <v>34</v>
      </c>
      <c r="C984" s="9" t="s">
        <v>33</v>
      </c>
      <c r="D984" s="9" t="s">
        <v>27</v>
      </c>
      <c r="E984" s="10">
        <v>3443.13</v>
      </c>
      <c r="F984" s="10">
        <v>0</v>
      </c>
      <c r="G984" s="10">
        <v>3443.13</v>
      </c>
      <c r="H984" s="10">
        <v>4909.7700000000004</v>
      </c>
      <c r="I984" s="10">
        <v>-1466.6400000000003</v>
      </c>
      <c r="J984" s="10">
        <v>2.84</v>
      </c>
      <c r="K984" s="10">
        <v>0</v>
      </c>
      <c r="L984" s="10">
        <v>2.84</v>
      </c>
      <c r="M984" s="10">
        <v>4.05</v>
      </c>
      <c r="N984" s="10">
        <v>-1.21</v>
      </c>
    </row>
    <row r="985" spans="1:14" x14ac:dyDescent="0.25">
      <c r="A985" s="9" t="s">
        <v>364</v>
      </c>
      <c r="B985" s="9" t="s">
        <v>35</v>
      </c>
      <c r="C985" s="9" t="s">
        <v>33</v>
      </c>
      <c r="D985" s="9" t="s">
        <v>27</v>
      </c>
      <c r="E985" s="10">
        <v>3725.26</v>
      </c>
      <c r="F985" s="10">
        <v>0</v>
      </c>
      <c r="G985" s="10">
        <v>3725.26</v>
      </c>
      <c r="H985" s="10">
        <v>5311.87</v>
      </c>
      <c r="I985" s="10">
        <v>-1586.6099999999997</v>
      </c>
      <c r="J985" s="10">
        <v>59.64</v>
      </c>
      <c r="K985" s="10">
        <v>0</v>
      </c>
      <c r="L985" s="10">
        <v>59.64</v>
      </c>
      <c r="M985" s="10">
        <v>85.040999999999997</v>
      </c>
      <c r="N985" s="10">
        <v>-25.400999999999996</v>
      </c>
    </row>
    <row r="986" spans="1:14" x14ac:dyDescent="0.25">
      <c r="A986" s="9" t="s">
        <v>364</v>
      </c>
      <c r="B986" s="9" t="s">
        <v>36</v>
      </c>
      <c r="C986" s="9" t="s">
        <v>29</v>
      </c>
      <c r="D986" s="9" t="s">
        <v>27</v>
      </c>
      <c r="E986" s="10">
        <v>7756.08</v>
      </c>
      <c r="F986" s="10">
        <v>0</v>
      </c>
      <c r="G986" s="10">
        <v>7756.08</v>
      </c>
      <c r="H986" s="10">
        <v>7902.23</v>
      </c>
      <c r="I986" s="10">
        <v>-146.14999999999964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</row>
    <row r="987" spans="1:14" x14ac:dyDescent="0.25">
      <c r="A987" s="9" t="s">
        <v>364</v>
      </c>
      <c r="B987" s="9" t="s">
        <v>37</v>
      </c>
      <c r="C987" s="9" t="s">
        <v>29</v>
      </c>
      <c r="D987" s="9" t="s">
        <v>27</v>
      </c>
      <c r="E987" s="10">
        <v>17935.990000000002</v>
      </c>
      <c r="F987" s="10">
        <v>0</v>
      </c>
      <c r="G987" s="10">
        <v>17935.990000000002</v>
      </c>
      <c r="H987" s="10">
        <v>18273.96</v>
      </c>
      <c r="I987" s="10">
        <v>-337.96999999999753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</row>
    <row r="988" spans="1:14" x14ac:dyDescent="0.25">
      <c r="A988" s="9" t="s">
        <v>364</v>
      </c>
      <c r="B988" s="9" t="s">
        <v>157</v>
      </c>
      <c r="C988" s="9" t="s">
        <v>39</v>
      </c>
      <c r="D988" s="9" t="s">
        <v>40</v>
      </c>
      <c r="E988" s="10">
        <v>-372097.79</v>
      </c>
      <c r="F988" s="10">
        <v>0</v>
      </c>
      <c r="G988" s="10">
        <v>-372097.79</v>
      </c>
      <c r="H988" s="10">
        <v>-372097.79</v>
      </c>
      <c r="I988" s="10">
        <v>0</v>
      </c>
      <c r="J988" s="10">
        <v>-4657</v>
      </c>
      <c r="K988" s="10">
        <v>0</v>
      </c>
      <c r="L988" s="10">
        <v>-4657</v>
      </c>
      <c r="M988" s="10">
        <v>-4657</v>
      </c>
      <c r="N988" s="10">
        <v>0</v>
      </c>
    </row>
    <row r="989" spans="1:14" x14ac:dyDescent="0.25">
      <c r="A989" s="9" t="s">
        <v>364</v>
      </c>
      <c r="B989" s="9" t="s">
        <v>92</v>
      </c>
      <c r="C989" s="9" t="s">
        <v>42</v>
      </c>
      <c r="D989" s="9" t="s">
        <v>43</v>
      </c>
      <c r="E989" s="10">
        <v>16.600000000000001</v>
      </c>
      <c r="F989" s="10">
        <v>0</v>
      </c>
      <c r="G989" s="10">
        <v>16.600000000000001</v>
      </c>
      <c r="H989" s="10">
        <v>0</v>
      </c>
      <c r="I989" s="10">
        <v>16.600000000000001</v>
      </c>
      <c r="J989" s="10">
        <v>195</v>
      </c>
      <c r="K989" s="10">
        <v>0</v>
      </c>
      <c r="L989" s="10">
        <v>195</v>
      </c>
      <c r="M989" s="10">
        <v>0</v>
      </c>
      <c r="N989" s="10">
        <v>195</v>
      </c>
    </row>
    <row r="990" spans="1:14" x14ac:dyDescent="0.25">
      <c r="A990" s="9" t="s">
        <v>364</v>
      </c>
      <c r="B990" s="9" t="s">
        <v>151</v>
      </c>
      <c r="C990" s="9" t="s">
        <v>42</v>
      </c>
      <c r="D990" s="9" t="s">
        <v>43</v>
      </c>
      <c r="E990" s="10">
        <v>518.34</v>
      </c>
      <c r="F990" s="10">
        <v>464.20588235294116</v>
      </c>
      <c r="G990" s="10">
        <v>54.134117647058872</v>
      </c>
      <c r="H990" s="10">
        <v>473.49</v>
      </c>
      <c r="I990" s="10">
        <v>44.850000000000023</v>
      </c>
      <c r="J990" s="10">
        <v>5200</v>
      </c>
      <c r="K990" s="10">
        <v>4657</v>
      </c>
      <c r="L990" s="10">
        <v>543</v>
      </c>
      <c r="M990" s="10">
        <v>4750.1400000000003</v>
      </c>
      <c r="N990" s="10">
        <v>449.85999999999967</v>
      </c>
    </row>
    <row r="991" spans="1:14" x14ac:dyDescent="0.25">
      <c r="A991" s="9" t="s">
        <v>364</v>
      </c>
      <c r="B991" s="9" t="s">
        <v>152</v>
      </c>
      <c r="C991" s="9" t="s">
        <v>42</v>
      </c>
      <c r="D991" s="9" t="s">
        <v>43</v>
      </c>
      <c r="E991" s="10">
        <v>1928.6</v>
      </c>
      <c r="F991" s="10">
        <v>1910.9556650246304</v>
      </c>
      <c r="G991" s="10">
        <v>17.644334975369475</v>
      </c>
      <c r="H991" s="10">
        <v>1939.62</v>
      </c>
      <c r="I991" s="10">
        <v>-11.019999999999982</v>
      </c>
      <c r="J991" s="10">
        <v>28200</v>
      </c>
      <c r="K991" s="10">
        <v>27942</v>
      </c>
      <c r="L991" s="10">
        <v>258</v>
      </c>
      <c r="M991" s="10">
        <v>28361.13</v>
      </c>
      <c r="N991" s="10">
        <v>-161.13000000000102</v>
      </c>
    </row>
    <row r="992" spans="1:14" x14ac:dyDescent="0.25">
      <c r="A992" s="9" t="s">
        <v>364</v>
      </c>
      <c r="B992" s="9" t="s">
        <v>94</v>
      </c>
      <c r="C992" s="9" t="s">
        <v>42</v>
      </c>
      <c r="D992" s="9" t="s">
        <v>43</v>
      </c>
      <c r="E992" s="10">
        <v>2742.43</v>
      </c>
      <c r="F992" s="10">
        <v>2738.3184079601988</v>
      </c>
      <c r="G992" s="10">
        <v>4.111592039801053</v>
      </c>
      <c r="H992" s="10">
        <v>2752.01</v>
      </c>
      <c r="I992" s="10">
        <v>-9.580000000000382</v>
      </c>
      <c r="J992" s="10">
        <v>4664</v>
      </c>
      <c r="K992" s="10">
        <v>4657</v>
      </c>
      <c r="L992" s="10">
        <v>7</v>
      </c>
      <c r="M992" s="10">
        <v>4680.2849999999999</v>
      </c>
      <c r="N992" s="10">
        <v>-16.284999999999854</v>
      </c>
    </row>
    <row r="993" spans="1:14" x14ac:dyDescent="0.25">
      <c r="A993" s="9" t="s">
        <v>364</v>
      </c>
      <c r="B993" s="9" t="s">
        <v>153</v>
      </c>
      <c r="C993" s="9" t="s">
        <v>42</v>
      </c>
      <c r="D993" s="9" t="s">
        <v>43</v>
      </c>
      <c r="E993" s="10">
        <v>3695.14</v>
      </c>
      <c r="F993" s="10">
        <v>3641.960591133005</v>
      </c>
      <c r="G993" s="10">
        <v>53.179408866994891</v>
      </c>
      <c r="H993" s="10">
        <v>3696.59</v>
      </c>
      <c r="I993" s="10">
        <v>-1.4500000000002728</v>
      </c>
      <c r="J993" s="10">
        <v>28350</v>
      </c>
      <c r="K993" s="10">
        <v>27942</v>
      </c>
      <c r="L993" s="10">
        <v>408</v>
      </c>
      <c r="M993" s="10">
        <v>28361.13</v>
      </c>
      <c r="N993" s="10">
        <v>-11.130000000001019</v>
      </c>
    </row>
    <row r="994" spans="1:14" x14ac:dyDescent="0.25">
      <c r="A994" s="9" t="s">
        <v>364</v>
      </c>
      <c r="B994" s="9" t="s">
        <v>154</v>
      </c>
      <c r="C994" s="9" t="s">
        <v>42</v>
      </c>
      <c r="D994" s="9" t="s">
        <v>43</v>
      </c>
      <c r="E994" s="10">
        <v>4917.7700000000004</v>
      </c>
      <c r="F994" s="10">
        <v>4796.2463054187183</v>
      </c>
      <c r="G994" s="10">
        <v>121.52369458128214</v>
      </c>
      <c r="H994" s="10">
        <v>4868.1899999999996</v>
      </c>
      <c r="I994" s="10">
        <v>49.580000000000837</v>
      </c>
      <c r="J994" s="10">
        <v>28650</v>
      </c>
      <c r="K994" s="10">
        <v>27942</v>
      </c>
      <c r="L994" s="10">
        <v>708</v>
      </c>
      <c r="M994" s="10">
        <v>28361.13</v>
      </c>
      <c r="N994" s="10">
        <v>288.86999999999898</v>
      </c>
    </row>
    <row r="995" spans="1:14" x14ac:dyDescent="0.25">
      <c r="A995" s="9" t="s">
        <v>364</v>
      </c>
      <c r="B995" s="9" t="s">
        <v>84</v>
      </c>
      <c r="C995" s="9" t="s">
        <v>42</v>
      </c>
      <c r="D995" s="9" t="s">
        <v>43</v>
      </c>
      <c r="E995" s="10">
        <v>11417.87</v>
      </c>
      <c r="F995" s="10">
        <v>11353.676470588236</v>
      </c>
      <c r="G995" s="10">
        <v>64.193529411764757</v>
      </c>
      <c r="H995" s="10">
        <v>11580.75</v>
      </c>
      <c r="I995" s="10">
        <v>-162.8799999999992</v>
      </c>
      <c r="J995" s="10">
        <v>28100</v>
      </c>
      <c r="K995" s="10">
        <v>27942</v>
      </c>
      <c r="L995" s="10">
        <v>158</v>
      </c>
      <c r="M995" s="10">
        <v>28500.84</v>
      </c>
      <c r="N995" s="10">
        <v>-400.84000000000015</v>
      </c>
    </row>
    <row r="996" spans="1:14" x14ac:dyDescent="0.25">
      <c r="A996" s="9" t="s">
        <v>364</v>
      </c>
      <c r="B996" s="9" t="s">
        <v>136</v>
      </c>
      <c r="C996" s="9" t="s">
        <v>42</v>
      </c>
      <c r="D996" s="9" t="s">
        <v>43</v>
      </c>
      <c r="E996" s="10">
        <v>15172.88</v>
      </c>
      <c r="F996" s="10">
        <v>15087.566502463054</v>
      </c>
      <c r="G996" s="10">
        <v>85.313497536944851</v>
      </c>
      <c r="H996" s="10">
        <v>15313.88</v>
      </c>
      <c r="I996" s="10">
        <v>-141</v>
      </c>
      <c r="J996" s="10">
        <v>28100</v>
      </c>
      <c r="K996" s="10">
        <v>27942</v>
      </c>
      <c r="L996" s="10">
        <v>158</v>
      </c>
      <c r="M996" s="10">
        <v>28361.13</v>
      </c>
      <c r="N996" s="10">
        <v>-261.13000000000102</v>
      </c>
    </row>
    <row r="997" spans="1:14" x14ac:dyDescent="0.25">
      <c r="A997" s="9" t="s">
        <v>364</v>
      </c>
      <c r="B997" s="9" t="s">
        <v>145</v>
      </c>
      <c r="C997" s="9" t="s">
        <v>42</v>
      </c>
      <c r="D997" s="9" t="s">
        <v>43</v>
      </c>
      <c r="E997" s="10">
        <v>19758.04</v>
      </c>
      <c r="F997" s="10">
        <v>19652.541871921185</v>
      </c>
      <c r="G997" s="10">
        <v>105.49812807881608</v>
      </c>
      <c r="H997" s="10">
        <v>19947.330000000002</v>
      </c>
      <c r="I997" s="10">
        <v>-189.29000000000087</v>
      </c>
      <c r="J997" s="10">
        <v>4682</v>
      </c>
      <c r="K997" s="10">
        <v>4656.9999999999991</v>
      </c>
      <c r="L997" s="10">
        <v>25.000000000000909</v>
      </c>
      <c r="M997" s="10">
        <v>4726.8549999999996</v>
      </c>
      <c r="N997" s="10">
        <v>-44.854999999999563</v>
      </c>
    </row>
    <row r="998" spans="1:14" x14ac:dyDescent="0.25">
      <c r="A998" s="9" t="s">
        <v>364</v>
      </c>
      <c r="B998" s="9" t="s">
        <v>50</v>
      </c>
      <c r="C998" s="9" t="s">
        <v>42</v>
      </c>
      <c r="D998" s="9" t="s">
        <v>43</v>
      </c>
      <c r="E998" s="10">
        <v>38159.800000000003</v>
      </c>
      <c r="F998" s="10">
        <v>37945.233830845769</v>
      </c>
      <c r="G998" s="10">
        <v>214.56616915423365</v>
      </c>
      <c r="H998" s="10">
        <v>38134.959999999999</v>
      </c>
      <c r="I998" s="10">
        <v>24.840000000003783</v>
      </c>
      <c r="J998" s="10">
        <v>28100</v>
      </c>
      <c r="K998" s="10">
        <v>27942</v>
      </c>
      <c r="L998" s="10">
        <v>158</v>
      </c>
      <c r="M998" s="10">
        <v>28081.71</v>
      </c>
      <c r="N998" s="10">
        <v>18.290000000000873</v>
      </c>
    </row>
    <row r="999" spans="1:14" x14ac:dyDescent="0.25">
      <c r="A999" s="9" t="s">
        <v>364</v>
      </c>
      <c r="B999" s="9" t="s">
        <v>103</v>
      </c>
      <c r="C999" s="9" t="s">
        <v>42</v>
      </c>
      <c r="D999" s="9" t="s">
        <v>43</v>
      </c>
      <c r="E999" s="10">
        <v>134414.1</v>
      </c>
      <c r="F999" s="10">
        <v>133658.31683168316</v>
      </c>
      <c r="G999" s="10">
        <v>755.78316831684788</v>
      </c>
      <c r="H999" s="10">
        <v>134994.9</v>
      </c>
      <c r="I999" s="10">
        <v>-580.79999999998836</v>
      </c>
      <c r="J999" s="10">
        <v>28100</v>
      </c>
      <c r="K999" s="10">
        <v>27942</v>
      </c>
      <c r="L999" s="10">
        <v>158</v>
      </c>
      <c r="M999" s="10">
        <v>28221.42</v>
      </c>
      <c r="N999" s="10">
        <v>-121.41999999999825</v>
      </c>
    </row>
    <row r="1000" spans="1:14" x14ac:dyDescent="0.25">
      <c r="A1000" s="9" t="s">
        <v>364</v>
      </c>
      <c r="B1000" s="9" t="s">
        <v>155</v>
      </c>
      <c r="C1000" s="9" t="s">
        <v>42</v>
      </c>
      <c r="D1000" s="9" t="s">
        <v>53</v>
      </c>
      <c r="E1000" s="10">
        <v>96525.97</v>
      </c>
      <c r="F1000" s="10">
        <v>96133.235581622677</v>
      </c>
      <c r="G1000" s="10">
        <v>392.73441837732389</v>
      </c>
      <c r="H1000" s="10">
        <v>98344.3</v>
      </c>
      <c r="I1000" s="10">
        <v>-1818.3300000000017</v>
      </c>
      <c r="J1000" s="10">
        <v>21042</v>
      </c>
      <c r="K1000" s="10">
        <v>20956.500488758553</v>
      </c>
      <c r="L1000" s="10">
        <v>85.499511241447181</v>
      </c>
      <c r="M1000" s="10">
        <v>21438.5</v>
      </c>
      <c r="N1000" s="10">
        <v>-396.5</v>
      </c>
    </row>
    <row r="1001" spans="1:14" x14ac:dyDescent="0.25">
      <c r="A1001" s="9" t="s">
        <v>364</v>
      </c>
      <c r="B1001" s="9" t="s">
        <v>54</v>
      </c>
      <c r="C1001" s="9" t="s">
        <v>42</v>
      </c>
      <c r="D1001" s="9" t="s">
        <v>55</v>
      </c>
      <c r="E1001" s="10">
        <v>1410.79</v>
      </c>
      <c r="F1001" s="10">
        <v>1383.1274509803923</v>
      </c>
      <c r="G1001" s="10">
        <v>27.662549019607695</v>
      </c>
      <c r="H1001" s="10">
        <v>1410.79</v>
      </c>
      <c r="I1001" s="10">
        <v>0</v>
      </c>
      <c r="J1001" s="10">
        <v>256.50799999999998</v>
      </c>
      <c r="K1001" s="10">
        <v>251.47843137254901</v>
      </c>
      <c r="L1001" s="10">
        <v>5.0295686274509706</v>
      </c>
      <c r="M1001" s="10">
        <v>256.50799999999998</v>
      </c>
      <c r="N1001" s="10">
        <v>0</v>
      </c>
    </row>
    <row r="1002" spans="1:14" x14ac:dyDescent="0.25">
      <c r="A1002" s="9" t="s">
        <v>365</v>
      </c>
      <c r="B1002" s="9" t="s">
        <v>25</v>
      </c>
      <c r="C1002" s="9" t="s">
        <v>26</v>
      </c>
      <c r="D1002" s="9" t="s">
        <v>27</v>
      </c>
      <c r="E1002" s="10">
        <v>8482.43</v>
      </c>
      <c r="F1002" s="10">
        <v>0</v>
      </c>
      <c r="G1002" s="10">
        <v>8482.43</v>
      </c>
      <c r="H1002" s="10">
        <v>0</v>
      </c>
      <c r="I1002" s="10">
        <v>8482.43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</row>
    <row r="1003" spans="1:14" x14ac:dyDescent="0.25">
      <c r="A1003" s="9" t="s">
        <v>365</v>
      </c>
      <c r="B1003" s="9" t="s">
        <v>28</v>
      </c>
      <c r="C1003" s="9" t="s">
        <v>29</v>
      </c>
      <c r="D1003" s="9" t="s">
        <v>27</v>
      </c>
      <c r="E1003" s="10">
        <v>4.93</v>
      </c>
      <c r="F1003" s="10">
        <v>0</v>
      </c>
      <c r="G1003" s="10">
        <v>4.93</v>
      </c>
      <c r="H1003" s="10">
        <v>5.0199999999999996</v>
      </c>
      <c r="I1003" s="10">
        <v>-8.9999999999999858E-2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</row>
    <row r="1004" spans="1:14" x14ac:dyDescent="0.25">
      <c r="A1004" s="9" t="s">
        <v>365</v>
      </c>
      <c r="B1004" s="9" t="s">
        <v>30</v>
      </c>
      <c r="C1004" s="9" t="s">
        <v>29</v>
      </c>
      <c r="D1004" s="9" t="s">
        <v>27</v>
      </c>
      <c r="E1004" s="10">
        <v>115.03</v>
      </c>
      <c r="F1004" s="10">
        <v>0</v>
      </c>
      <c r="G1004" s="10">
        <v>115.03</v>
      </c>
      <c r="H1004" s="10">
        <v>117.21</v>
      </c>
      <c r="I1004" s="10">
        <v>-2.1799999999999926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</row>
    <row r="1005" spans="1:14" x14ac:dyDescent="0.25">
      <c r="A1005" s="9" t="s">
        <v>365</v>
      </c>
      <c r="B1005" s="9" t="s">
        <v>31</v>
      </c>
      <c r="C1005" s="9" t="s">
        <v>29</v>
      </c>
      <c r="D1005" s="9" t="s">
        <v>27</v>
      </c>
      <c r="E1005" s="10">
        <v>772.36</v>
      </c>
      <c r="F1005" s="10">
        <v>0</v>
      </c>
      <c r="G1005" s="10">
        <v>772.36</v>
      </c>
      <c r="H1005" s="10">
        <v>786.96</v>
      </c>
      <c r="I1005" s="10">
        <v>-14.600000000000023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</row>
    <row r="1006" spans="1:14" x14ac:dyDescent="0.25">
      <c r="A1006" s="9" t="s">
        <v>365</v>
      </c>
      <c r="B1006" s="9" t="s">
        <v>32</v>
      </c>
      <c r="C1006" s="9" t="s">
        <v>33</v>
      </c>
      <c r="D1006" s="9" t="s">
        <v>27</v>
      </c>
      <c r="E1006" s="10">
        <v>529.03</v>
      </c>
      <c r="F1006" s="10">
        <v>0</v>
      </c>
      <c r="G1006" s="10">
        <v>529.03</v>
      </c>
      <c r="H1006" s="10">
        <v>1272.6099999999999</v>
      </c>
      <c r="I1006" s="10">
        <v>-743.57999999999993</v>
      </c>
      <c r="J1006" s="10">
        <v>1.5</v>
      </c>
      <c r="K1006" s="10">
        <v>0</v>
      </c>
      <c r="L1006" s="10">
        <v>1.5</v>
      </c>
      <c r="M1006" s="10">
        <v>3.6080000000000001</v>
      </c>
      <c r="N1006" s="10">
        <v>-2.1080000000000001</v>
      </c>
    </row>
    <row r="1007" spans="1:14" x14ac:dyDescent="0.25">
      <c r="A1007" s="9" t="s">
        <v>365</v>
      </c>
      <c r="B1007" s="9" t="s">
        <v>34</v>
      </c>
      <c r="C1007" s="9" t="s">
        <v>33</v>
      </c>
      <c r="D1007" s="9" t="s">
        <v>27</v>
      </c>
      <c r="E1007" s="10">
        <v>1818.56</v>
      </c>
      <c r="F1007" s="10">
        <v>0</v>
      </c>
      <c r="G1007" s="10">
        <v>1818.56</v>
      </c>
      <c r="H1007" s="10">
        <v>4374.67</v>
      </c>
      <c r="I1007" s="10">
        <v>-2556.11</v>
      </c>
      <c r="J1007" s="10">
        <v>1.5</v>
      </c>
      <c r="K1007" s="10">
        <v>0</v>
      </c>
      <c r="L1007" s="10">
        <v>1.5</v>
      </c>
      <c r="M1007" s="10">
        <v>3.6080000000000001</v>
      </c>
      <c r="N1007" s="10">
        <v>-2.1080000000000001</v>
      </c>
    </row>
    <row r="1008" spans="1:14" x14ac:dyDescent="0.25">
      <c r="A1008" s="9" t="s">
        <v>365</v>
      </c>
      <c r="B1008" s="9" t="s">
        <v>35</v>
      </c>
      <c r="C1008" s="9" t="s">
        <v>33</v>
      </c>
      <c r="D1008" s="9" t="s">
        <v>27</v>
      </c>
      <c r="E1008" s="10">
        <v>1967.57</v>
      </c>
      <c r="F1008" s="10">
        <v>0</v>
      </c>
      <c r="G1008" s="10">
        <v>1967.57</v>
      </c>
      <c r="H1008" s="10">
        <v>4733.09</v>
      </c>
      <c r="I1008" s="10">
        <v>-2765.5200000000004</v>
      </c>
      <c r="J1008" s="10">
        <v>31.5</v>
      </c>
      <c r="K1008" s="10">
        <v>0</v>
      </c>
      <c r="L1008" s="10">
        <v>31.5</v>
      </c>
      <c r="M1008" s="10">
        <v>75.775000000000006</v>
      </c>
      <c r="N1008" s="10">
        <v>-44.275000000000006</v>
      </c>
    </row>
    <row r="1009" spans="1:14" x14ac:dyDescent="0.25">
      <c r="A1009" s="9" t="s">
        <v>365</v>
      </c>
      <c r="B1009" s="9" t="s">
        <v>36</v>
      </c>
      <c r="C1009" s="9" t="s">
        <v>29</v>
      </c>
      <c r="D1009" s="9" t="s">
        <v>27</v>
      </c>
      <c r="E1009" s="10">
        <v>8653.25</v>
      </c>
      <c r="F1009" s="10">
        <v>0</v>
      </c>
      <c r="G1009" s="10">
        <v>8653.25</v>
      </c>
      <c r="H1009" s="10">
        <v>8816.83</v>
      </c>
      <c r="I1009" s="10">
        <v>-163.57999999999993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</row>
    <row r="1010" spans="1:14" x14ac:dyDescent="0.25">
      <c r="A1010" s="9" t="s">
        <v>365</v>
      </c>
      <c r="B1010" s="9" t="s">
        <v>37</v>
      </c>
      <c r="C1010" s="9" t="s">
        <v>29</v>
      </c>
      <c r="D1010" s="9" t="s">
        <v>27</v>
      </c>
      <c r="E1010" s="10">
        <v>20010.71</v>
      </c>
      <c r="F1010" s="10">
        <v>0</v>
      </c>
      <c r="G1010" s="10">
        <v>20010.71</v>
      </c>
      <c r="H1010" s="10">
        <v>20388.990000000002</v>
      </c>
      <c r="I1010" s="10">
        <v>-378.28000000000247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</row>
    <row r="1011" spans="1:14" x14ac:dyDescent="0.25">
      <c r="A1011" s="9" t="s">
        <v>365</v>
      </c>
      <c r="B1011" s="9" t="s">
        <v>150</v>
      </c>
      <c r="C1011" s="9" t="s">
        <v>39</v>
      </c>
      <c r="D1011" s="9" t="s">
        <v>40</v>
      </c>
      <c r="E1011" s="10">
        <v>-408942.4</v>
      </c>
      <c r="F1011" s="10">
        <v>0</v>
      </c>
      <c r="G1011" s="10">
        <v>-408942.4</v>
      </c>
      <c r="H1011" s="10">
        <v>-408942.4</v>
      </c>
      <c r="I1011" s="10">
        <v>0</v>
      </c>
      <c r="J1011" s="10">
        <v>-2598</v>
      </c>
      <c r="K1011" s="10">
        <v>0</v>
      </c>
      <c r="L1011" s="10">
        <v>-2598</v>
      </c>
      <c r="M1011" s="10">
        <v>-2598</v>
      </c>
      <c r="N1011" s="10">
        <v>0</v>
      </c>
    </row>
    <row r="1012" spans="1:14" x14ac:dyDescent="0.25">
      <c r="A1012" s="9" t="s">
        <v>365</v>
      </c>
      <c r="B1012" s="9" t="s">
        <v>92</v>
      </c>
      <c r="C1012" s="9" t="s">
        <v>42</v>
      </c>
      <c r="D1012" s="9" t="s">
        <v>43</v>
      </c>
      <c r="E1012" s="10">
        <v>17.88</v>
      </c>
      <c r="F1012" s="10">
        <v>0</v>
      </c>
      <c r="G1012" s="10">
        <v>17.88</v>
      </c>
      <c r="H1012" s="10">
        <v>0</v>
      </c>
      <c r="I1012" s="10">
        <v>17.88</v>
      </c>
      <c r="J1012" s="10">
        <v>210</v>
      </c>
      <c r="K1012" s="10">
        <v>0</v>
      </c>
      <c r="L1012" s="10">
        <v>210</v>
      </c>
      <c r="M1012" s="10">
        <v>0</v>
      </c>
      <c r="N1012" s="10">
        <v>210</v>
      </c>
    </row>
    <row r="1013" spans="1:14" x14ac:dyDescent="0.25">
      <c r="A1013" s="9" t="s">
        <v>365</v>
      </c>
      <c r="B1013" s="9" t="s">
        <v>151</v>
      </c>
      <c r="C1013" s="9" t="s">
        <v>42</v>
      </c>
      <c r="D1013" s="9" t="s">
        <v>43</v>
      </c>
      <c r="E1013" s="10">
        <v>279.10000000000002</v>
      </c>
      <c r="F1013" s="10">
        <v>258.97058823529409</v>
      </c>
      <c r="G1013" s="10">
        <v>20.129411764705935</v>
      </c>
      <c r="H1013" s="10">
        <v>264.14999999999998</v>
      </c>
      <c r="I1013" s="10">
        <v>14.950000000000045</v>
      </c>
      <c r="J1013" s="10">
        <v>2800</v>
      </c>
      <c r="K1013" s="10">
        <v>2598</v>
      </c>
      <c r="L1013" s="10">
        <v>202</v>
      </c>
      <c r="M1013" s="10">
        <v>2649.96</v>
      </c>
      <c r="N1013" s="10">
        <v>150.03999999999996</v>
      </c>
    </row>
    <row r="1014" spans="1:14" x14ac:dyDescent="0.25">
      <c r="A1014" s="9" t="s">
        <v>365</v>
      </c>
      <c r="B1014" s="9" t="s">
        <v>152</v>
      </c>
      <c r="C1014" s="9" t="s">
        <v>42</v>
      </c>
      <c r="D1014" s="9" t="s">
        <v>43</v>
      </c>
      <c r="E1014" s="10">
        <v>2144.0300000000002</v>
      </c>
      <c r="F1014" s="10">
        <v>2132.1280788177341</v>
      </c>
      <c r="G1014" s="10">
        <v>11.901921182266051</v>
      </c>
      <c r="H1014" s="10">
        <v>2164.11</v>
      </c>
      <c r="I1014" s="10">
        <v>-20.079999999999927</v>
      </c>
      <c r="J1014" s="10">
        <v>31350</v>
      </c>
      <c r="K1014" s="10">
        <v>31176</v>
      </c>
      <c r="L1014" s="10">
        <v>174</v>
      </c>
      <c r="M1014" s="10">
        <v>31643.64</v>
      </c>
      <c r="N1014" s="10">
        <v>-293.63999999999942</v>
      </c>
    </row>
    <row r="1015" spans="1:14" x14ac:dyDescent="0.25">
      <c r="A1015" s="9" t="s">
        <v>365</v>
      </c>
      <c r="B1015" s="9" t="s">
        <v>44</v>
      </c>
      <c r="C1015" s="9" t="s">
        <v>42</v>
      </c>
      <c r="D1015" s="9" t="s">
        <v>43</v>
      </c>
      <c r="E1015" s="10">
        <v>2422.25</v>
      </c>
      <c r="F1015" s="10">
        <v>2408.3482587064677</v>
      </c>
      <c r="G1015" s="10">
        <v>13.901741293532268</v>
      </c>
      <c r="H1015" s="10">
        <v>2420.39</v>
      </c>
      <c r="I1015" s="10">
        <v>1.8600000000001273</v>
      </c>
      <c r="J1015" s="10">
        <v>2613</v>
      </c>
      <c r="K1015" s="10">
        <v>2597.9999999999995</v>
      </c>
      <c r="L1015" s="10">
        <v>15.000000000000455</v>
      </c>
      <c r="M1015" s="10">
        <v>2610.9899999999998</v>
      </c>
      <c r="N1015" s="10">
        <v>2.0100000000002183</v>
      </c>
    </row>
    <row r="1016" spans="1:14" x14ac:dyDescent="0.25">
      <c r="A1016" s="9" t="s">
        <v>365</v>
      </c>
      <c r="B1016" s="9" t="s">
        <v>153</v>
      </c>
      <c r="C1016" s="9" t="s">
        <v>42</v>
      </c>
      <c r="D1016" s="9" t="s">
        <v>43</v>
      </c>
      <c r="E1016" s="10">
        <v>4086.15</v>
      </c>
      <c r="F1016" s="10">
        <v>4063.4778325123152</v>
      </c>
      <c r="G1016" s="10">
        <v>22.672167487684874</v>
      </c>
      <c r="H1016" s="10">
        <v>4124.43</v>
      </c>
      <c r="I1016" s="10">
        <v>-38.2800000000002</v>
      </c>
      <c r="J1016" s="10">
        <v>31350</v>
      </c>
      <c r="K1016" s="10">
        <v>31176</v>
      </c>
      <c r="L1016" s="10">
        <v>174</v>
      </c>
      <c r="M1016" s="10">
        <v>31643.64</v>
      </c>
      <c r="N1016" s="10">
        <v>-293.63999999999942</v>
      </c>
    </row>
    <row r="1017" spans="1:14" x14ac:dyDescent="0.25">
      <c r="A1017" s="9" t="s">
        <v>365</v>
      </c>
      <c r="B1017" s="9" t="s">
        <v>154</v>
      </c>
      <c r="C1017" s="9" t="s">
        <v>42</v>
      </c>
      <c r="D1017" s="9" t="s">
        <v>43</v>
      </c>
      <c r="E1017" s="10">
        <v>5381.23</v>
      </c>
      <c r="F1017" s="10">
        <v>5351.3596059113297</v>
      </c>
      <c r="G1017" s="10">
        <v>29.870394088669855</v>
      </c>
      <c r="H1017" s="10">
        <v>5431.63</v>
      </c>
      <c r="I1017" s="10">
        <v>-50.400000000000546</v>
      </c>
      <c r="J1017" s="10">
        <v>31350</v>
      </c>
      <c r="K1017" s="10">
        <v>31176</v>
      </c>
      <c r="L1017" s="10">
        <v>174</v>
      </c>
      <c r="M1017" s="10">
        <v>31643.64</v>
      </c>
      <c r="N1017" s="10">
        <v>-293.63999999999942</v>
      </c>
    </row>
    <row r="1018" spans="1:14" x14ac:dyDescent="0.25">
      <c r="A1018" s="9" t="s">
        <v>365</v>
      </c>
      <c r="B1018" s="9" t="s">
        <v>84</v>
      </c>
      <c r="C1018" s="9" t="s">
        <v>42</v>
      </c>
      <c r="D1018" s="9" t="s">
        <v>43</v>
      </c>
      <c r="E1018" s="10">
        <v>12799.4</v>
      </c>
      <c r="F1018" s="10">
        <v>12667.745098039215</v>
      </c>
      <c r="G1018" s="10">
        <v>131.65490196078463</v>
      </c>
      <c r="H1018" s="10">
        <v>12921.1</v>
      </c>
      <c r="I1018" s="10">
        <v>-121.70000000000073</v>
      </c>
      <c r="J1018" s="10">
        <v>31500</v>
      </c>
      <c r="K1018" s="10">
        <v>31176</v>
      </c>
      <c r="L1018" s="10">
        <v>324</v>
      </c>
      <c r="M1018" s="10">
        <v>31799.52</v>
      </c>
      <c r="N1018" s="10">
        <v>-299.52000000000044</v>
      </c>
    </row>
    <row r="1019" spans="1:14" x14ac:dyDescent="0.25">
      <c r="A1019" s="9" t="s">
        <v>365</v>
      </c>
      <c r="B1019" s="9" t="s">
        <v>136</v>
      </c>
      <c r="C1019" s="9" t="s">
        <v>42</v>
      </c>
      <c r="D1019" s="9" t="s">
        <v>43</v>
      </c>
      <c r="E1019" s="10">
        <v>17099.45</v>
      </c>
      <c r="F1019" s="10">
        <v>16833.793103448275</v>
      </c>
      <c r="G1019" s="10">
        <v>265.65689655172537</v>
      </c>
      <c r="H1019" s="10">
        <v>17086.3</v>
      </c>
      <c r="I1019" s="10">
        <v>13.150000000001455</v>
      </c>
      <c r="J1019" s="10">
        <v>31668</v>
      </c>
      <c r="K1019" s="10">
        <v>31176</v>
      </c>
      <c r="L1019" s="10">
        <v>492</v>
      </c>
      <c r="M1019" s="10">
        <v>31643.64</v>
      </c>
      <c r="N1019" s="10">
        <v>24.360000000000582</v>
      </c>
    </row>
    <row r="1020" spans="1:14" x14ac:dyDescent="0.25">
      <c r="A1020" s="9" t="s">
        <v>365</v>
      </c>
      <c r="B1020" s="9" t="s">
        <v>137</v>
      </c>
      <c r="C1020" s="9" t="s">
        <v>42</v>
      </c>
      <c r="D1020" s="9" t="s">
        <v>43</v>
      </c>
      <c r="E1020" s="10">
        <v>19581.38</v>
      </c>
      <c r="F1020" s="10">
        <v>19277.162561576355</v>
      </c>
      <c r="G1020" s="10">
        <v>304.21743842364594</v>
      </c>
      <c r="H1020" s="10">
        <v>19566.32</v>
      </c>
      <c r="I1020" s="10">
        <v>15.06000000000131</v>
      </c>
      <c r="J1020" s="10">
        <v>2639</v>
      </c>
      <c r="K1020" s="10">
        <v>2598</v>
      </c>
      <c r="L1020" s="10">
        <v>41</v>
      </c>
      <c r="M1020" s="10">
        <v>2636.97</v>
      </c>
      <c r="N1020" s="10">
        <v>2.0300000000002001</v>
      </c>
    </row>
    <row r="1021" spans="1:14" x14ac:dyDescent="0.25">
      <c r="A1021" s="9" t="s">
        <v>365</v>
      </c>
      <c r="B1021" s="9" t="s">
        <v>50</v>
      </c>
      <c r="C1021" s="9" t="s">
        <v>42</v>
      </c>
      <c r="D1021" s="9" t="s">
        <v>43</v>
      </c>
      <c r="E1021" s="10">
        <v>42777</v>
      </c>
      <c r="F1021" s="10">
        <v>42337.004975124379</v>
      </c>
      <c r="G1021" s="10">
        <v>439.99502487562131</v>
      </c>
      <c r="H1021" s="10">
        <v>42548.69</v>
      </c>
      <c r="I1021" s="10">
        <v>228.30999999999767</v>
      </c>
      <c r="J1021" s="10">
        <v>31500</v>
      </c>
      <c r="K1021" s="10">
        <v>31176</v>
      </c>
      <c r="L1021" s="10">
        <v>324</v>
      </c>
      <c r="M1021" s="10">
        <v>31331.88</v>
      </c>
      <c r="N1021" s="10">
        <v>168.11999999999898</v>
      </c>
    </row>
    <row r="1022" spans="1:14" x14ac:dyDescent="0.25">
      <c r="A1022" s="9" t="s">
        <v>365</v>
      </c>
      <c r="B1022" s="9" t="s">
        <v>103</v>
      </c>
      <c r="C1022" s="9" t="s">
        <v>42</v>
      </c>
      <c r="D1022" s="9" t="s">
        <v>43</v>
      </c>
      <c r="E1022" s="10">
        <v>150735.13</v>
      </c>
      <c r="F1022" s="10">
        <v>149127.90099009901</v>
      </c>
      <c r="G1022" s="10">
        <v>1607.2290099009988</v>
      </c>
      <c r="H1022" s="10">
        <v>150619.18</v>
      </c>
      <c r="I1022" s="10">
        <v>115.95000000001164</v>
      </c>
      <c r="J1022" s="10">
        <v>31512</v>
      </c>
      <c r="K1022" s="10">
        <v>31176</v>
      </c>
      <c r="L1022" s="10">
        <v>336</v>
      </c>
      <c r="M1022" s="10">
        <v>31487.759999999998</v>
      </c>
      <c r="N1022" s="10">
        <v>24.240000000001601</v>
      </c>
    </row>
    <row r="1023" spans="1:14" x14ac:dyDescent="0.25">
      <c r="A1023" s="9" t="s">
        <v>365</v>
      </c>
      <c r="B1023" s="9" t="s">
        <v>155</v>
      </c>
      <c r="C1023" s="9" t="s">
        <v>42</v>
      </c>
      <c r="D1023" s="9" t="s">
        <v>53</v>
      </c>
      <c r="E1023" s="10">
        <v>107691.45</v>
      </c>
      <c r="F1023" s="10">
        <v>107259.66764418378</v>
      </c>
      <c r="G1023" s="10">
        <v>431.78235581621993</v>
      </c>
      <c r="H1023" s="10">
        <v>109726.64</v>
      </c>
      <c r="I1023" s="10">
        <v>-2035.1900000000023</v>
      </c>
      <c r="J1023" s="10">
        <v>23476</v>
      </c>
      <c r="K1023" s="10">
        <v>23382</v>
      </c>
      <c r="L1023" s="10">
        <v>94</v>
      </c>
      <c r="M1023" s="10">
        <v>23919.786</v>
      </c>
      <c r="N1023" s="10">
        <v>-443.78600000000006</v>
      </c>
    </row>
    <row r="1024" spans="1:14" x14ac:dyDescent="0.25">
      <c r="A1024" s="9" t="s">
        <v>365</v>
      </c>
      <c r="B1024" s="9" t="s">
        <v>54</v>
      </c>
      <c r="C1024" s="9" t="s">
        <v>42</v>
      </c>
      <c r="D1024" s="9" t="s">
        <v>55</v>
      </c>
      <c r="E1024" s="10">
        <v>1574.08</v>
      </c>
      <c r="F1024" s="10">
        <v>1543.2156862745098</v>
      </c>
      <c r="G1024" s="10">
        <v>30.864313725490092</v>
      </c>
      <c r="H1024" s="10">
        <v>1574.08</v>
      </c>
      <c r="I1024" s="10">
        <v>0</v>
      </c>
      <c r="J1024" s="10">
        <v>286.19600000000003</v>
      </c>
      <c r="K1024" s="10">
        <v>280.58431372549023</v>
      </c>
      <c r="L1024" s="10">
        <v>5.6116862745097933</v>
      </c>
      <c r="M1024" s="10">
        <v>286.19600000000003</v>
      </c>
      <c r="N1024" s="10">
        <v>0</v>
      </c>
    </row>
    <row r="1025" spans="1:14" x14ac:dyDescent="0.25">
      <c r="A1025" s="9" t="s">
        <v>366</v>
      </c>
      <c r="B1025" s="9" t="s">
        <v>25</v>
      </c>
      <c r="C1025" s="9" t="s">
        <v>26</v>
      </c>
      <c r="D1025" s="9" t="s">
        <v>27</v>
      </c>
      <c r="E1025" s="10">
        <v>89.28</v>
      </c>
      <c r="F1025" s="10">
        <v>0</v>
      </c>
      <c r="G1025" s="10">
        <v>89.28</v>
      </c>
      <c r="H1025" s="10">
        <v>0</v>
      </c>
      <c r="I1025" s="10">
        <v>89.28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</row>
    <row r="1026" spans="1:14" x14ac:dyDescent="0.25">
      <c r="A1026" s="9" t="s">
        <v>366</v>
      </c>
      <c r="B1026" s="9" t="s">
        <v>28</v>
      </c>
      <c r="C1026" s="9" t="s">
        <v>29</v>
      </c>
      <c r="D1026" s="9" t="s">
        <v>27</v>
      </c>
      <c r="E1026" s="10">
        <v>0.76</v>
      </c>
      <c r="F1026" s="10">
        <v>0</v>
      </c>
      <c r="G1026" s="10">
        <v>0.76</v>
      </c>
      <c r="H1026" s="10">
        <v>0.78</v>
      </c>
      <c r="I1026" s="10">
        <v>-2.0000000000000018E-2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</row>
    <row r="1027" spans="1:14" x14ac:dyDescent="0.25">
      <c r="A1027" s="9" t="s">
        <v>366</v>
      </c>
      <c r="B1027" s="9" t="s">
        <v>30</v>
      </c>
      <c r="C1027" s="9" t="s">
        <v>29</v>
      </c>
      <c r="D1027" s="9" t="s">
        <v>27</v>
      </c>
      <c r="E1027" s="10">
        <v>17.84</v>
      </c>
      <c r="F1027" s="10">
        <v>0</v>
      </c>
      <c r="G1027" s="10">
        <v>17.84</v>
      </c>
      <c r="H1027" s="10">
        <v>18.32</v>
      </c>
      <c r="I1027" s="10">
        <v>-0.48000000000000043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</row>
    <row r="1028" spans="1:14" x14ac:dyDescent="0.25">
      <c r="A1028" s="9" t="s">
        <v>366</v>
      </c>
      <c r="B1028" s="9" t="s">
        <v>31</v>
      </c>
      <c r="C1028" s="9" t="s">
        <v>29</v>
      </c>
      <c r="D1028" s="9" t="s">
        <v>27</v>
      </c>
      <c r="E1028" s="10">
        <v>119.79</v>
      </c>
      <c r="F1028" s="10">
        <v>0</v>
      </c>
      <c r="G1028" s="10">
        <v>119.79</v>
      </c>
      <c r="H1028" s="10">
        <v>122.98</v>
      </c>
      <c r="I1028" s="10">
        <v>-3.1899999999999977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</row>
    <row r="1029" spans="1:14" x14ac:dyDescent="0.25">
      <c r="A1029" s="9" t="s">
        <v>366</v>
      </c>
      <c r="B1029" s="9" t="s">
        <v>32</v>
      </c>
      <c r="C1029" s="9" t="s">
        <v>33</v>
      </c>
      <c r="D1029" s="9" t="s">
        <v>27</v>
      </c>
      <c r="E1029" s="10">
        <v>232.77</v>
      </c>
      <c r="F1029" s="10">
        <v>0</v>
      </c>
      <c r="G1029" s="10">
        <v>232.77</v>
      </c>
      <c r="H1029" s="10">
        <v>249.04</v>
      </c>
      <c r="I1029" s="10">
        <v>-16.269999999999982</v>
      </c>
      <c r="J1029" s="10">
        <v>0.66</v>
      </c>
      <c r="K1029" s="10">
        <v>0</v>
      </c>
      <c r="L1029" s="10">
        <v>0.66</v>
      </c>
      <c r="M1029" s="10">
        <v>0.70599999999999996</v>
      </c>
      <c r="N1029" s="10">
        <v>-4.599999999999993E-2</v>
      </c>
    </row>
    <row r="1030" spans="1:14" x14ac:dyDescent="0.25">
      <c r="A1030" s="9" t="s">
        <v>366</v>
      </c>
      <c r="B1030" s="9" t="s">
        <v>34</v>
      </c>
      <c r="C1030" s="9" t="s">
        <v>33</v>
      </c>
      <c r="D1030" s="9" t="s">
        <v>27</v>
      </c>
      <c r="E1030" s="10">
        <v>800.16</v>
      </c>
      <c r="F1030" s="10">
        <v>0</v>
      </c>
      <c r="G1030" s="10">
        <v>800.16</v>
      </c>
      <c r="H1030" s="10">
        <v>856.07</v>
      </c>
      <c r="I1030" s="10">
        <v>-55.910000000000082</v>
      </c>
      <c r="J1030" s="10">
        <v>0.66</v>
      </c>
      <c r="K1030" s="10">
        <v>0</v>
      </c>
      <c r="L1030" s="10">
        <v>0.66</v>
      </c>
      <c r="M1030" s="10">
        <v>0.70599999999999996</v>
      </c>
      <c r="N1030" s="10">
        <v>-4.599999999999993E-2</v>
      </c>
    </row>
    <row r="1031" spans="1:14" x14ac:dyDescent="0.25">
      <c r="A1031" s="9" t="s">
        <v>366</v>
      </c>
      <c r="B1031" s="9" t="s">
        <v>35</v>
      </c>
      <c r="C1031" s="9" t="s">
        <v>33</v>
      </c>
      <c r="D1031" s="9" t="s">
        <v>27</v>
      </c>
      <c r="E1031" s="10">
        <v>865.73</v>
      </c>
      <c r="F1031" s="10">
        <v>0</v>
      </c>
      <c r="G1031" s="10">
        <v>865.73</v>
      </c>
      <c r="H1031" s="10">
        <v>926.18</v>
      </c>
      <c r="I1031" s="10">
        <v>-60.449999999999932</v>
      </c>
      <c r="J1031" s="10">
        <v>13.86</v>
      </c>
      <c r="K1031" s="10">
        <v>0</v>
      </c>
      <c r="L1031" s="10">
        <v>13.86</v>
      </c>
      <c r="M1031" s="10">
        <v>14.827999999999999</v>
      </c>
      <c r="N1031" s="10">
        <v>-0.96799999999999997</v>
      </c>
    </row>
    <row r="1032" spans="1:14" x14ac:dyDescent="0.25">
      <c r="A1032" s="9" t="s">
        <v>366</v>
      </c>
      <c r="B1032" s="9" t="s">
        <v>36</v>
      </c>
      <c r="C1032" s="9" t="s">
        <v>29</v>
      </c>
      <c r="D1032" s="9" t="s">
        <v>27</v>
      </c>
      <c r="E1032" s="10">
        <v>1342.07</v>
      </c>
      <c r="F1032" s="10">
        <v>0</v>
      </c>
      <c r="G1032" s="10">
        <v>1342.07</v>
      </c>
      <c r="H1032" s="10">
        <v>1377.84</v>
      </c>
      <c r="I1032" s="10">
        <v>-35.769999999999982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</row>
    <row r="1033" spans="1:14" x14ac:dyDescent="0.25">
      <c r="A1033" s="9" t="s">
        <v>366</v>
      </c>
      <c r="B1033" s="9" t="s">
        <v>37</v>
      </c>
      <c r="C1033" s="9" t="s">
        <v>29</v>
      </c>
      <c r="D1033" s="9" t="s">
        <v>27</v>
      </c>
      <c r="E1033" s="10">
        <v>3103.55</v>
      </c>
      <c r="F1033" s="10">
        <v>0</v>
      </c>
      <c r="G1033" s="10">
        <v>3103.55</v>
      </c>
      <c r="H1033" s="10">
        <v>3186.27</v>
      </c>
      <c r="I1033" s="10">
        <v>-82.7199999999998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</row>
    <row r="1034" spans="1:14" x14ac:dyDescent="0.25">
      <c r="A1034" s="9" t="s">
        <v>366</v>
      </c>
      <c r="B1034" s="9" t="s">
        <v>367</v>
      </c>
      <c r="C1034" s="9" t="s">
        <v>39</v>
      </c>
      <c r="D1034" s="9" t="s">
        <v>40</v>
      </c>
      <c r="E1034" s="10">
        <v>-65005.47</v>
      </c>
      <c r="F1034" s="10">
        <v>0</v>
      </c>
      <c r="G1034" s="10">
        <v>-65005.47</v>
      </c>
      <c r="H1034" s="10">
        <v>-65005.51</v>
      </c>
      <c r="I1034" s="10">
        <v>4.0000000000873115E-2</v>
      </c>
      <c r="J1034" s="10">
        <v>-812</v>
      </c>
      <c r="K1034" s="10">
        <v>0</v>
      </c>
      <c r="L1034" s="10">
        <v>-812</v>
      </c>
      <c r="M1034" s="10">
        <v>-812</v>
      </c>
      <c r="N1034" s="10">
        <v>0</v>
      </c>
    </row>
    <row r="1035" spans="1:14" x14ac:dyDescent="0.25">
      <c r="A1035" s="9" t="s">
        <v>366</v>
      </c>
      <c r="B1035" s="9" t="s">
        <v>92</v>
      </c>
      <c r="C1035" s="9" t="s">
        <v>42</v>
      </c>
      <c r="D1035" s="9" t="s">
        <v>43</v>
      </c>
      <c r="E1035" s="10">
        <v>3.83</v>
      </c>
      <c r="F1035" s="10">
        <v>0</v>
      </c>
      <c r="G1035" s="10">
        <v>3.83</v>
      </c>
      <c r="H1035" s="10">
        <v>0</v>
      </c>
      <c r="I1035" s="10">
        <v>3.83</v>
      </c>
      <c r="J1035" s="10">
        <v>45</v>
      </c>
      <c r="K1035" s="10">
        <v>0</v>
      </c>
      <c r="L1035" s="10">
        <v>45</v>
      </c>
      <c r="M1035" s="10">
        <v>0</v>
      </c>
      <c r="N1035" s="10">
        <v>45</v>
      </c>
    </row>
    <row r="1036" spans="1:14" x14ac:dyDescent="0.25">
      <c r="A1036" s="9" t="s">
        <v>366</v>
      </c>
      <c r="B1036" s="9" t="s">
        <v>368</v>
      </c>
      <c r="C1036" s="9" t="s">
        <v>42</v>
      </c>
      <c r="D1036" s="9" t="s">
        <v>43</v>
      </c>
      <c r="E1036" s="10">
        <v>366.5</v>
      </c>
      <c r="F1036" s="10">
        <v>0</v>
      </c>
      <c r="G1036" s="10">
        <v>366.5</v>
      </c>
      <c r="H1036" s="10">
        <v>0</v>
      </c>
      <c r="I1036" s="10">
        <v>366.5</v>
      </c>
      <c r="J1036" s="10">
        <v>4950</v>
      </c>
      <c r="K1036" s="10">
        <v>0</v>
      </c>
      <c r="L1036" s="10">
        <v>4950</v>
      </c>
      <c r="M1036" s="10">
        <v>0</v>
      </c>
      <c r="N1036" s="10">
        <v>4950</v>
      </c>
    </row>
    <row r="1037" spans="1:14" x14ac:dyDescent="0.25">
      <c r="A1037" s="9" t="s">
        <v>366</v>
      </c>
      <c r="B1037" s="9" t="s">
        <v>141</v>
      </c>
      <c r="C1037" s="9" t="s">
        <v>42</v>
      </c>
      <c r="D1037" s="9" t="s">
        <v>43</v>
      </c>
      <c r="E1037" s="10">
        <v>94.7</v>
      </c>
      <c r="F1037" s="10">
        <v>80.940594059405939</v>
      </c>
      <c r="G1037" s="10">
        <v>13.759405940594064</v>
      </c>
      <c r="H1037" s="10">
        <v>81.75</v>
      </c>
      <c r="I1037" s="10">
        <v>12.950000000000003</v>
      </c>
      <c r="J1037" s="10">
        <v>950</v>
      </c>
      <c r="K1037" s="10">
        <v>812</v>
      </c>
      <c r="L1037" s="10">
        <v>138</v>
      </c>
      <c r="M1037" s="10">
        <v>820.12</v>
      </c>
      <c r="N1037" s="10">
        <v>129.88</v>
      </c>
    </row>
    <row r="1038" spans="1:14" x14ac:dyDescent="0.25">
      <c r="A1038" s="9" t="s">
        <v>366</v>
      </c>
      <c r="B1038" s="9" t="s">
        <v>142</v>
      </c>
      <c r="C1038" s="9" t="s">
        <v>42</v>
      </c>
      <c r="D1038" s="9" t="s">
        <v>43</v>
      </c>
      <c r="E1038" s="10">
        <v>0</v>
      </c>
      <c r="F1038" s="10">
        <v>333.192118226601</v>
      </c>
      <c r="G1038" s="10">
        <v>-333.192118226601</v>
      </c>
      <c r="H1038" s="10">
        <v>338.19</v>
      </c>
      <c r="I1038" s="10">
        <v>-338.19</v>
      </c>
      <c r="J1038" s="10">
        <v>0</v>
      </c>
      <c r="K1038" s="10">
        <v>4872</v>
      </c>
      <c r="L1038" s="10">
        <v>-4872</v>
      </c>
      <c r="M1038" s="10">
        <v>4945.08</v>
      </c>
      <c r="N1038" s="10">
        <v>-4945.08</v>
      </c>
    </row>
    <row r="1039" spans="1:14" x14ac:dyDescent="0.25">
      <c r="A1039" s="9" t="s">
        <v>366</v>
      </c>
      <c r="B1039" s="9" t="s">
        <v>94</v>
      </c>
      <c r="C1039" s="9" t="s">
        <v>42</v>
      </c>
      <c r="D1039" s="9" t="s">
        <v>43</v>
      </c>
      <c r="E1039" s="10">
        <v>480.4</v>
      </c>
      <c r="F1039" s="10">
        <v>477.45273631840797</v>
      </c>
      <c r="G1039" s="10">
        <v>2.9472636815920055</v>
      </c>
      <c r="H1039" s="10">
        <v>479.84</v>
      </c>
      <c r="I1039" s="10">
        <v>0.56000000000000227</v>
      </c>
      <c r="J1039" s="10">
        <v>817</v>
      </c>
      <c r="K1039" s="10">
        <v>812</v>
      </c>
      <c r="L1039" s="10">
        <v>5</v>
      </c>
      <c r="M1039" s="10">
        <v>816.06</v>
      </c>
      <c r="N1039" s="10">
        <v>0.94000000000005457</v>
      </c>
    </row>
    <row r="1040" spans="1:14" x14ac:dyDescent="0.25">
      <c r="A1040" s="9" t="s">
        <v>366</v>
      </c>
      <c r="B1040" s="9" t="s">
        <v>143</v>
      </c>
      <c r="C1040" s="9" t="s">
        <v>42</v>
      </c>
      <c r="D1040" s="9" t="s">
        <v>43</v>
      </c>
      <c r="E1040" s="10">
        <v>645.17999999999995</v>
      </c>
      <c r="F1040" s="10">
        <v>635.01477832512319</v>
      </c>
      <c r="G1040" s="10">
        <v>10.165221674876761</v>
      </c>
      <c r="H1040" s="10">
        <v>644.54</v>
      </c>
      <c r="I1040" s="10">
        <v>0.63999999999998636</v>
      </c>
      <c r="J1040" s="10">
        <v>4950</v>
      </c>
      <c r="K1040" s="10">
        <v>4872</v>
      </c>
      <c r="L1040" s="10">
        <v>78</v>
      </c>
      <c r="M1040" s="10">
        <v>4945.08</v>
      </c>
      <c r="N1040" s="10">
        <v>4.9200000000000728</v>
      </c>
    </row>
    <row r="1041" spans="1:14" x14ac:dyDescent="0.25">
      <c r="A1041" s="9" t="s">
        <v>366</v>
      </c>
      <c r="B1041" s="9" t="s">
        <v>144</v>
      </c>
      <c r="C1041" s="9" t="s">
        <v>42</v>
      </c>
      <c r="D1041" s="9" t="s">
        <v>43</v>
      </c>
      <c r="E1041" s="10">
        <v>899.51</v>
      </c>
      <c r="F1041" s="10">
        <v>885.33990147783254</v>
      </c>
      <c r="G1041" s="10">
        <v>14.17009852216745</v>
      </c>
      <c r="H1041" s="10">
        <v>898.62</v>
      </c>
      <c r="I1041" s="10">
        <v>0.88999999999998636</v>
      </c>
      <c r="J1041" s="10">
        <v>4950</v>
      </c>
      <c r="K1041" s="10">
        <v>4872</v>
      </c>
      <c r="L1041" s="10">
        <v>78</v>
      </c>
      <c r="M1041" s="10">
        <v>4945.08</v>
      </c>
      <c r="N1041" s="10">
        <v>4.9200000000000728</v>
      </c>
    </row>
    <row r="1042" spans="1:14" x14ac:dyDescent="0.25">
      <c r="A1042" s="9" t="s">
        <v>366</v>
      </c>
      <c r="B1042" s="9" t="s">
        <v>84</v>
      </c>
      <c r="C1042" s="9" t="s">
        <v>42</v>
      </c>
      <c r="D1042" s="9" t="s">
        <v>43</v>
      </c>
      <c r="E1042" s="10">
        <v>2031.65</v>
      </c>
      <c r="F1042" s="10">
        <v>1979.6372549019609</v>
      </c>
      <c r="G1042" s="10">
        <v>52.012745098039204</v>
      </c>
      <c r="H1042" s="10">
        <v>2019.23</v>
      </c>
      <c r="I1042" s="10">
        <v>12.420000000000073</v>
      </c>
      <c r="J1042" s="10">
        <v>5000</v>
      </c>
      <c r="K1042" s="10">
        <v>4871.9999999999991</v>
      </c>
      <c r="L1042" s="10">
        <v>128.00000000000091</v>
      </c>
      <c r="M1042" s="10">
        <v>4969.4399999999996</v>
      </c>
      <c r="N1042" s="10">
        <v>30.5600000000004</v>
      </c>
    </row>
    <row r="1043" spans="1:14" x14ac:dyDescent="0.25">
      <c r="A1043" s="9" t="s">
        <v>366</v>
      </c>
      <c r="B1043" s="9" t="s">
        <v>136</v>
      </c>
      <c r="C1043" s="9" t="s">
        <v>42</v>
      </c>
      <c r="D1043" s="9" t="s">
        <v>43</v>
      </c>
      <c r="E1043" s="10">
        <v>2699.8</v>
      </c>
      <c r="F1043" s="10">
        <v>2630.6896551724139</v>
      </c>
      <c r="G1043" s="10">
        <v>69.110344827586232</v>
      </c>
      <c r="H1043" s="10">
        <v>2670.15</v>
      </c>
      <c r="I1043" s="10">
        <v>29.650000000000091</v>
      </c>
      <c r="J1043" s="10">
        <v>5000</v>
      </c>
      <c r="K1043" s="10">
        <v>4872</v>
      </c>
      <c r="L1043" s="10">
        <v>128</v>
      </c>
      <c r="M1043" s="10">
        <v>4945.08</v>
      </c>
      <c r="N1043" s="10">
        <v>54.920000000000073</v>
      </c>
    </row>
    <row r="1044" spans="1:14" x14ac:dyDescent="0.25">
      <c r="A1044" s="9" t="s">
        <v>366</v>
      </c>
      <c r="B1044" s="9" t="s">
        <v>145</v>
      </c>
      <c r="C1044" s="9" t="s">
        <v>42</v>
      </c>
      <c r="D1044" s="9" t="s">
        <v>43</v>
      </c>
      <c r="E1044" s="10">
        <v>3481.5</v>
      </c>
      <c r="F1044" s="10">
        <v>3426.6403940886698</v>
      </c>
      <c r="G1044" s="10">
        <v>54.859605911330164</v>
      </c>
      <c r="H1044" s="10">
        <v>3478.04</v>
      </c>
      <c r="I1044" s="10">
        <v>3.4600000000000364</v>
      </c>
      <c r="J1044" s="10">
        <v>825</v>
      </c>
      <c r="K1044" s="10">
        <v>812</v>
      </c>
      <c r="L1044" s="10">
        <v>13</v>
      </c>
      <c r="M1044" s="10">
        <v>824.18</v>
      </c>
      <c r="N1044" s="10">
        <v>0.82000000000005002</v>
      </c>
    </row>
    <row r="1045" spans="1:14" x14ac:dyDescent="0.25">
      <c r="A1045" s="9" t="s">
        <v>366</v>
      </c>
      <c r="B1045" s="9" t="s">
        <v>50</v>
      </c>
      <c r="C1045" s="9" t="s">
        <v>42</v>
      </c>
      <c r="D1045" s="9" t="s">
        <v>43</v>
      </c>
      <c r="E1045" s="10">
        <v>6790</v>
      </c>
      <c r="F1045" s="10">
        <v>6616.1791044776119</v>
      </c>
      <c r="G1045" s="10">
        <v>173.82089552238813</v>
      </c>
      <c r="H1045" s="10">
        <v>6649.26</v>
      </c>
      <c r="I1045" s="10">
        <v>140.73999999999978</v>
      </c>
      <c r="J1045" s="10">
        <v>5000</v>
      </c>
      <c r="K1045" s="10">
        <v>4871.9999999999991</v>
      </c>
      <c r="L1045" s="10">
        <v>128.00000000000091</v>
      </c>
      <c r="M1045" s="10">
        <v>4896.3599999999997</v>
      </c>
      <c r="N1045" s="10">
        <v>103.64000000000033</v>
      </c>
    </row>
    <row r="1046" spans="1:14" x14ac:dyDescent="0.25">
      <c r="A1046" s="9" t="s">
        <v>366</v>
      </c>
      <c r="B1046" s="9" t="s">
        <v>103</v>
      </c>
      <c r="C1046" s="9" t="s">
        <v>42</v>
      </c>
      <c r="D1046" s="9" t="s">
        <v>43</v>
      </c>
      <c r="E1046" s="10">
        <v>23917.1</v>
      </c>
      <c r="F1046" s="10">
        <v>23304.821782178216</v>
      </c>
      <c r="G1046" s="10">
        <v>612.27821782178216</v>
      </c>
      <c r="H1046" s="10">
        <v>23537.87</v>
      </c>
      <c r="I1046" s="10">
        <v>379.22999999999956</v>
      </c>
      <c r="J1046" s="10">
        <v>5000</v>
      </c>
      <c r="K1046" s="10">
        <v>4872</v>
      </c>
      <c r="L1046" s="10">
        <v>128</v>
      </c>
      <c r="M1046" s="10">
        <v>4920.72</v>
      </c>
      <c r="N1046" s="10">
        <v>79.279999999999745</v>
      </c>
    </row>
    <row r="1047" spans="1:14" x14ac:dyDescent="0.25">
      <c r="A1047" s="9" t="s">
        <v>366</v>
      </c>
      <c r="B1047" s="9" t="s">
        <v>146</v>
      </c>
      <c r="C1047" s="9" t="s">
        <v>42</v>
      </c>
      <c r="D1047" s="9" t="s">
        <v>53</v>
      </c>
      <c r="E1047" s="10">
        <v>16777.36</v>
      </c>
      <c r="F1047" s="10">
        <v>16837.282502443792</v>
      </c>
      <c r="G1047" s="10">
        <v>-59.922502443791018</v>
      </c>
      <c r="H1047" s="10">
        <v>17224.54</v>
      </c>
      <c r="I1047" s="10">
        <v>-447.18000000000029</v>
      </c>
      <c r="J1047" s="10">
        <v>3641</v>
      </c>
      <c r="K1047" s="10">
        <v>3654</v>
      </c>
      <c r="L1047" s="10">
        <v>-13</v>
      </c>
      <c r="M1047" s="10">
        <v>3738.0419999999999</v>
      </c>
      <c r="N1047" s="10">
        <v>-97.041999999999916</v>
      </c>
    </row>
    <row r="1048" spans="1:14" x14ac:dyDescent="0.25">
      <c r="A1048" s="9" t="s">
        <v>366</v>
      </c>
      <c r="B1048" s="9" t="s">
        <v>54</v>
      </c>
      <c r="C1048" s="9" t="s">
        <v>42</v>
      </c>
      <c r="D1048" s="9" t="s">
        <v>55</v>
      </c>
      <c r="E1048" s="10">
        <v>245.99</v>
      </c>
      <c r="F1048" s="10">
        <v>241.16666666666666</v>
      </c>
      <c r="G1048" s="10">
        <v>4.8233333333333519</v>
      </c>
      <c r="H1048" s="10">
        <v>245.99</v>
      </c>
      <c r="I1048" s="10">
        <v>0</v>
      </c>
      <c r="J1048" s="10">
        <v>44.725000000000001</v>
      </c>
      <c r="K1048" s="10">
        <v>43.848039215686278</v>
      </c>
      <c r="L1048" s="10">
        <v>0.87696078431372371</v>
      </c>
      <c r="M1048" s="10">
        <v>44.725000000000001</v>
      </c>
      <c r="N1048" s="10">
        <v>0</v>
      </c>
    </row>
    <row r="1049" spans="1:14" x14ac:dyDescent="0.25">
      <c r="A1049" s="9" t="s">
        <v>369</v>
      </c>
      <c r="B1049" s="9" t="s">
        <v>25</v>
      </c>
      <c r="C1049" s="9" t="s">
        <v>26</v>
      </c>
      <c r="D1049" s="9" t="s">
        <v>27</v>
      </c>
      <c r="E1049" s="10">
        <v>13522.6</v>
      </c>
      <c r="F1049" s="10">
        <v>0</v>
      </c>
      <c r="G1049" s="10">
        <v>13522.6</v>
      </c>
      <c r="H1049" s="10">
        <v>0</v>
      </c>
      <c r="I1049" s="10">
        <v>13522.6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</row>
    <row r="1050" spans="1:14" x14ac:dyDescent="0.25">
      <c r="A1050" s="9" t="s">
        <v>369</v>
      </c>
      <c r="B1050" s="9" t="s">
        <v>28</v>
      </c>
      <c r="C1050" s="9" t="s">
        <v>29</v>
      </c>
      <c r="D1050" s="9" t="s">
        <v>27</v>
      </c>
      <c r="E1050" s="10">
        <v>13.44</v>
      </c>
      <c r="F1050" s="10">
        <v>0</v>
      </c>
      <c r="G1050" s="10">
        <v>13.44</v>
      </c>
      <c r="H1050" s="10">
        <v>13.8</v>
      </c>
      <c r="I1050" s="10">
        <v>-0.36000000000000121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</row>
    <row r="1051" spans="1:14" x14ac:dyDescent="0.25">
      <c r="A1051" s="9" t="s">
        <v>369</v>
      </c>
      <c r="B1051" s="9" t="s">
        <v>30</v>
      </c>
      <c r="C1051" s="9" t="s">
        <v>29</v>
      </c>
      <c r="D1051" s="9" t="s">
        <v>27</v>
      </c>
      <c r="E1051" s="10">
        <v>313.69</v>
      </c>
      <c r="F1051" s="10">
        <v>0</v>
      </c>
      <c r="G1051" s="10">
        <v>313.69</v>
      </c>
      <c r="H1051" s="10">
        <v>321.98</v>
      </c>
      <c r="I1051" s="10">
        <v>-8.2900000000000205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</row>
    <row r="1052" spans="1:14" x14ac:dyDescent="0.25">
      <c r="A1052" s="9" t="s">
        <v>369</v>
      </c>
      <c r="B1052" s="9" t="s">
        <v>31</v>
      </c>
      <c r="C1052" s="9" t="s">
        <v>29</v>
      </c>
      <c r="D1052" s="9" t="s">
        <v>27</v>
      </c>
      <c r="E1052" s="10">
        <v>2106.23</v>
      </c>
      <c r="F1052" s="10">
        <v>0</v>
      </c>
      <c r="G1052" s="10">
        <v>2106.23</v>
      </c>
      <c r="H1052" s="10">
        <v>2161.87</v>
      </c>
      <c r="I1052" s="10">
        <v>-55.639999999999873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</row>
    <row r="1053" spans="1:14" x14ac:dyDescent="0.25">
      <c r="A1053" s="9" t="s">
        <v>369</v>
      </c>
      <c r="B1053" s="9" t="s">
        <v>32</v>
      </c>
      <c r="C1053" s="9" t="s">
        <v>33</v>
      </c>
      <c r="D1053" s="9" t="s">
        <v>27</v>
      </c>
      <c r="E1053" s="10">
        <v>3794.89</v>
      </c>
      <c r="F1053" s="10">
        <v>0</v>
      </c>
      <c r="G1053" s="10">
        <v>3794.89</v>
      </c>
      <c r="H1053" s="10">
        <v>3496.02</v>
      </c>
      <c r="I1053" s="10">
        <v>298.86999999999989</v>
      </c>
      <c r="J1053" s="10">
        <v>10.76</v>
      </c>
      <c r="K1053" s="10">
        <v>0</v>
      </c>
      <c r="L1053" s="10">
        <v>10.76</v>
      </c>
      <c r="M1053" s="10">
        <v>9.9130000000000003</v>
      </c>
      <c r="N1053" s="10">
        <v>0.84699999999999953</v>
      </c>
    </row>
    <row r="1054" spans="1:14" x14ac:dyDescent="0.25">
      <c r="A1054" s="9" t="s">
        <v>369</v>
      </c>
      <c r="B1054" s="9" t="s">
        <v>34</v>
      </c>
      <c r="C1054" s="9" t="s">
        <v>33</v>
      </c>
      <c r="D1054" s="9" t="s">
        <v>27</v>
      </c>
      <c r="E1054" s="10">
        <v>13045.11</v>
      </c>
      <c r="F1054" s="10">
        <v>0</v>
      </c>
      <c r="G1054" s="10">
        <v>13045.11</v>
      </c>
      <c r="H1054" s="10">
        <v>12017.72</v>
      </c>
      <c r="I1054" s="10">
        <v>1027.3900000000012</v>
      </c>
      <c r="J1054" s="10">
        <v>10.76</v>
      </c>
      <c r="K1054" s="10">
        <v>0</v>
      </c>
      <c r="L1054" s="10">
        <v>10.76</v>
      </c>
      <c r="M1054" s="10">
        <v>9.9130000000000003</v>
      </c>
      <c r="N1054" s="10">
        <v>0.84699999999999953</v>
      </c>
    </row>
    <row r="1055" spans="1:14" x14ac:dyDescent="0.25">
      <c r="A1055" s="9" t="s">
        <v>369</v>
      </c>
      <c r="B1055" s="9" t="s">
        <v>35</v>
      </c>
      <c r="C1055" s="9" t="s">
        <v>33</v>
      </c>
      <c r="D1055" s="9" t="s">
        <v>27</v>
      </c>
      <c r="E1055" s="10">
        <v>14114</v>
      </c>
      <c r="F1055" s="10">
        <v>0</v>
      </c>
      <c r="G1055" s="10">
        <v>14114</v>
      </c>
      <c r="H1055" s="10">
        <v>13002.34</v>
      </c>
      <c r="I1055" s="10">
        <v>1111.6599999999999</v>
      </c>
      <c r="J1055" s="10">
        <v>225.96</v>
      </c>
      <c r="K1055" s="10">
        <v>0</v>
      </c>
      <c r="L1055" s="10">
        <v>225.96</v>
      </c>
      <c r="M1055" s="10">
        <v>208.16300000000001</v>
      </c>
      <c r="N1055" s="10">
        <v>17.796999999999997</v>
      </c>
    </row>
    <row r="1056" spans="1:14" x14ac:dyDescent="0.25">
      <c r="A1056" s="9" t="s">
        <v>369</v>
      </c>
      <c r="B1056" s="9" t="s">
        <v>36</v>
      </c>
      <c r="C1056" s="9" t="s">
        <v>29</v>
      </c>
      <c r="D1056" s="9" t="s">
        <v>27</v>
      </c>
      <c r="E1056" s="10">
        <v>23597.4</v>
      </c>
      <c r="F1056" s="10">
        <v>0</v>
      </c>
      <c r="G1056" s="10">
        <v>23597.4</v>
      </c>
      <c r="H1056" s="10">
        <v>24220.84</v>
      </c>
      <c r="I1056" s="10">
        <v>-623.43999999999869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</row>
    <row r="1057" spans="1:14" x14ac:dyDescent="0.25">
      <c r="A1057" s="9" t="s">
        <v>369</v>
      </c>
      <c r="B1057" s="9" t="s">
        <v>37</v>
      </c>
      <c r="C1057" s="9" t="s">
        <v>29</v>
      </c>
      <c r="D1057" s="9" t="s">
        <v>27</v>
      </c>
      <c r="E1057" s="10">
        <v>54569.16</v>
      </c>
      <c r="F1057" s="10">
        <v>0</v>
      </c>
      <c r="G1057" s="10">
        <v>54569.16</v>
      </c>
      <c r="H1057" s="10">
        <v>56010.85</v>
      </c>
      <c r="I1057" s="10">
        <v>-1441.6899999999951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</row>
    <row r="1058" spans="1:14" x14ac:dyDescent="0.25">
      <c r="A1058" s="9" t="s">
        <v>369</v>
      </c>
      <c r="B1058" s="9" t="s">
        <v>148</v>
      </c>
      <c r="C1058" s="9" t="s">
        <v>39</v>
      </c>
      <c r="D1058" s="9" t="s">
        <v>40</v>
      </c>
      <c r="E1058" s="10">
        <v>-1125634.94</v>
      </c>
      <c r="F1058" s="10">
        <v>0</v>
      </c>
      <c r="G1058" s="10">
        <v>-1125634.94</v>
      </c>
      <c r="H1058" s="10">
        <v>-1125634.9099999999</v>
      </c>
      <c r="I1058" s="10">
        <v>-3.0000000027939677E-2</v>
      </c>
      <c r="J1058" s="10">
        <v>-7137</v>
      </c>
      <c r="K1058" s="10">
        <v>0</v>
      </c>
      <c r="L1058" s="10">
        <v>-7137</v>
      </c>
      <c r="M1058" s="10">
        <v>-7137</v>
      </c>
      <c r="N1058" s="10">
        <v>0</v>
      </c>
    </row>
    <row r="1059" spans="1:14" x14ac:dyDescent="0.25">
      <c r="A1059" s="9" t="s">
        <v>369</v>
      </c>
      <c r="B1059" s="9" t="s">
        <v>92</v>
      </c>
      <c r="C1059" s="9" t="s">
        <v>42</v>
      </c>
      <c r="D1059" s="9" t="s">
        <v>43</v>
      </c>
      <c r="E1059" s="10">
        <v>48.09</v>
      </c>
      <c r="F1059" s="10">
        <v>0</v>
      </c>
      <c r="G1059" s="10">
        <v>48.09</v>
      </c>
      <c r="H1059" s="10">
        <v>0</v>
      </c>
      <c r="I1059" s="10">
        <v>48.09</v>
      </c>
      <c r="J1059" s="10">
        <v>565</v>
      </c>
      <c r="K1059" s="10">
        <v>0</v>
      </c>
      <c r="L1059" s="10">
        <v>565</v>
      </c>
      <c r="M1059" s="10">
        <v>0</v>
      </c>
      <c r="N1059" s="10">
        <v>565</v>
      </c>
    </row>
    <row r="1060" spans="1:14" x14ac:dyDescent="0.25">
      <c r="A1060" s="9" t="s">
        <v>369</v>
      </c>
      <c r="B1060" s="9" t="s">
        <v>141</v>
      </c>
      <c r="C1060" s="9" t="s">
        <v>42</v>
      </c>
      <c r="D1060" s="9" t="s">
        <v>43</v>
      </c>
      <c r="E1060" s="10">
        <v>757.57</v>
      </c>
      <c r="F1060" s="10">
        <v>711.41584158415844</v>
      </c>
      <c r="G1060" s="10">
        <v>46.154158415841607</v>
      </c>
      <c r="H1060" s="10">
        <v>718.53</v>
      </c>
      <c r="I1060" s="10">
        <v>39.040000000000077</v>
      </c>
      <c r="J1060" s="10">
        <v>7600</v>
      </c>
      <c r="K1060" s="10">
        <v>7137</v>
      </c>
      <c r="L1060" s="10">
        <v>463</v>
      </c>
      <c r="M1060" s="10">
        <v>7208.37</v>
      </c>
      <c r="N1060" s="10">
        <v>391.63000000000011</v>
      </c>
    </row>
    <row r="1061" spans="1:14" x14ac:dyDescent="0.25">
      <c r="A1061" s="9" t="s">
        <v>369</v>
      </c>
      <c r="B1061" s="9" t="s">
        <v>142</v>
      </c>
      <c r="C1061" s="9" t="s">
        <v>42</v>
      </c>
      <c r="D1061" s="9" t="s">
        <v>43</v>
      </c>
      <c r="E1061" s="10">
        <v>5861.02</v>
      </c>
      <c r="F1061" s="10">
        <v>5857.1921182266005</v>
      </c>
      <c r="G1061" s="10">
        <v>3.8278817733998949</v>
      </c>
      <c r="H1061" s="10">
        <v>5945.05</v>
      </c>
      <c r="I1061" s="10">
        <v>-84.029999999999745</v>
      </c>
      <c r="J1061" s="10">
        <v>85700</v>
      </c>
      <c r="K1061" s="10">
        <v>85644</v>
      </c>
      <c r="L1061" s="10">
        <v>56</v>
      </c>
      <c r="M1061" s="10">
        <v>86928.66</v>
      </c>
      <c r="N1061" s="10">
        <v>-1228.6600000000035</v>
      </c>
    </row>
    <row r="1062" spans="1:14" x14ac:dyDescent="0.25">
      <c r="A1062" s="9" t="s">
        <v>369</v>
      </c>
      <c r="B1062" s="9" t="s">
        <v>44</v>
      </c>
      <c r="C1062" s="9" t="s">
        <v>42</v>
      </c>
      <c r="D1062" s="9" t="s">
        <v>43</v>
      </c>
      <c r="E1062" s="10">
        <v>6634.54</v>
      </c>
      <c r="F1062" s="10">
        <v>6616</v>
      </c>
      <c r="G1062" s="10">
        <v>18.539999999999964</v>
      </c>
      <c r="H1062" s="10">
        <v>6649.08</v>
      </c>
      <c r="I1062" s="10">
        <v>-14.539999999999964</v>
      </c>
      <c r="J1062" s="10">
        <v>7157</v>
      </c>
      <c r="K1062" s="10">
        <v>7137</v>
      </c>
      <c r="L1062" s="10">
        <v>20</v>
      </c>
      <c r="M1062" s="10">
        <v>7172.6850000000004</v>
      </c>
      <c r="N1062" s="10">
        <v>-15.6850000000004</v>
      </c>
    </row>
    <row r="1063" spans="1:14" x14ac:dyDescent="0.25">
      <c r="A1063" s="9" t="s">
        <v>369</v>
      </c>
      <c r="B1063" s="9" t="s">
        <v>143</v>
      </c>
      <c r="C1063" s="9" t="s">
        <v>42</v>
      </c>
      <c r="D1063" s="9" t="s">
        <v>43</v>
      </c>
      <c r="E1063" s="10">
        <v>11183.17</v>
      </c>
      <c r="F1063" s="10">
        <v>11162.837438423645</v>
      </c>
      <c r="G1063" s="10">
        <v>20.332561576355147</v>
      </c>
      <c r="H1063" s="10">
        <v>11330.28</v>
      </c>
      <c r="I1063" s="10">
        <v>-147.11000000000058</v>
      </c>
      <c r="J1063" s="10">
        <v>85800</v>
      </c>
      <c r="K1063" s="10">
        <v>85644</v>
      </c>
      <c r="L1063" s="10">
        <v>156</v>
      </c>
      <c r="M1063" s="10">
        <v>86928.66</v>
      </c>
      <c r="N1063" s="10">
        <v>-1128.6600000000035</v>
      </c>
    </row>
    <row r="1064" spans="1:14" x14ac:dyDescent="0.25">
      <c r="A1064" s="9" t="s">
        <v>369</v>
      </c>
      <c r="B1064" s="9" t="s">
        <v>144</v>
      </c>
      <c r="C1064" s="9" t="s">
        <v>42</v>
      </c>
      <c r="D1064" s="9" t="s">
        <v>43</v>
      </c>
      <c r="E1064" s="10">
        <v>15655.18</v>
      </c>
      <c r="F1064" s="10">
        <v>15563.231527093596</v>
      </c>
      <c r="G1064" s="10">
        <v>91.948472906404277</v>
      </c>
      <c r="H1064" s="10">
        <v>15796.68</v>
      </c>
      <c r="I1064" s="10">
        <v>-141.5</v>
      </c>
      <c r="J1064" s="10">
        <v>86150</v>
      </c>
      <c r="K1064" s="10">
        <v>85644</v>
      </c>
      <c r="L1064" s="10">
        <v>506</v>
      </c>
      <c r="M1064" s="10">
        <v>86928.66</v>
      </c>
      <c r="N1064" s="10">
        <v>-778.66000000000349</v>
      </c>
    </row>
    <row r="1065" spans="1:14" x14ac:dyDescent="0.25">
      <c r="A1065" s="9" t="s">
        <v>369</v>
      </c>
      <c r="B1065" s="9" t="s">
        <v>84</v>
      </c>
      <c r="C1065" s="9" t="s">
        <v>42</v>
      </c>
      <c r="D1065" s="9" t="s">
        <v>43</v>
      </c>
      <c r="E1065" s="10">
        <v>34884.239999999998</v>
      </c>
      <c r="F1065" s="10">
        <v>34799.725490196077</v>
      </c>
      <c r="G1065" s="10">
        <v>84.514509803921101</v>
      </c>
      <c r="H1065" s="10">
        <v>35495.72</v>
      </c>
      <c r="I1065" s="10">
        <v>-611.4800000000032</v>
      </c>
      <c r="J1065" s="10">
        <v>85852</v>
      </c>
      <c r="K1065" s="10">
        <v>85644</v>
      </c>
      <c r="L1065" s="10">
        <v>208</v>
      </c>
      <c r="M1065" s="10">
        <v>87356.88</v>
      </c>
      <c r="N1065" s="10">
        <v>-1504.8800000000047</v>
      </c>
    </row>
    <row r="1066" spans="1:14" x14ac:dyDescent="0.25">
      <c r="A1066" s="9" t="s">
        <v>369</v>
      </c>
      <c r="B1066" s="9" t="s">
        <v>136</v>
      </c>
      <c r="C1066" s="9" t="s">
        <v>42</v>
      </c>
      <c r="D1066" s="9" t="s">
        <v>43</v>
      </c>
      <c r="E1066" s="10">
        <v>46416.04</v>
      </c>
      <c r="F1066" s="10">
        <v>46244.334975369457</v>
      </c>
      <c r="G1066" s="10">
        <v>171.70502463054436</v>
      </c>
      <c r="H1066" s="10">
        <v>46938</v>
      </c>
      <c r="I1066" s="10">
        <v>-521.95999999999913</v>
      </c>
      <c r="J1066" s="10">
        <v>85962</v>
      </c>
      <c r="K1066" s="10">
        <v>85644</v>
      </c>
      <c r="L1066" s="10">
        <v>318</v>
      </c>
      <c r="M1066" s="10">
        <v>86928.66</v>
      </c>
      <c r="N1066" s="10">
        <v>-966.66000000000349</v>
      </c>
    </row>
    <row r="1067" spans="1:14" x14ac:dyDescent="0.25">
      <c r="A1067" s="9" t="s">
        <v>369</v>
      </c>
      <c r="B1067" s="9" t="s">
        <v>137</v>
      </c>
      <c r="C1067" s="9" t="s">
        <v>42</v>
      </c>
      <c r="D1067" s="9" t="s">
        <v>43</v>
      </c>
      <c r="E1067" s="10">
        <v>53290.44</v>
      </c>
      <c r="F1067" s="10">
        <v>52956.541871921181</v>
      </c>
      <c r="G1067" s="10">
        <v>333.89812807882117</v>
      </c>
      <c r="H1067" s="10">
        <v>53750.89</v>
      </c>
      <c r="I1067" s="10">
        <v>-460.44999999999709</v>
      </c>
      <c r="J1067" s="10">
        <v>7182</v>
      </c>
      <c r="K1067" s="10">
        <v>7137</v>
      </c>
      <c r="L1067" s="10">
        <v>45</v>
      </c>
      <c r="M1067" s="10">
        <v>7244.0550000000003</v>
      </c>
      <c r="N1067" s="10">
        <v>-62.055000000000291</v>
      </c>
    </row>
    <row r="1068" spans="1:14" x14ac:dyDescent="0.25">
      <c r="A1068" s="9" t="s">
        <v>369</v>
      </c>
      <c r="B1068" s="9" t="s">
        <v>50</v>
      </c>
      <c r="C1068" s="9" t="s">
        <v>42</v>
      </c>
      <c r="D1068" s="9" t="s">
        <v>43</v>
      </c>
      <c r="E1068" s="10">
        <v>116839.6</v>
      </c>
      <c r="F1068" s="10">
        <v>116304.5472636816</v>
      </c>
      <c r="G1068" s="10">
        <v>535.05273631840828</v>
      </c>
      <c r="H1068" s="10">
        <v>116886.07</v>
      </c>
      <c r="I1068" s="10">
        <v>-46.470000000001164</v>
      </c>
      <c r="J1068" s="10">
        <v>86038</v>
      </c>
      <c r="K1068" s="10">
        <v>85644</v>
      </c>
      <c r="L1068" s="10">
        <v>394</v>
      </c>
      <c r="M1068" s="10">
        <v>86072.22</v>
      </c>
      <c r="N1068" s="10">
        <v>-34.220000000001164</v>
      </c>
    </row>
    <row r="1069" spans="1:14" x14ac:dyDescent="0.25">
      <c r="A1069" s="9" t="s">
        <v>369</v>
      </c>
      <c r="B1069" s="9" t="s">
        <v>103</v>
      </c>
      <c r="C1069" s="9" t="s">
        <v>42</v>
      </c>
      <c r="D1069" s="9" t="s">
        <v>43</v>
      </c>
      <c r="E1069" s="10">
        <v>409671.22</v>
      </c>
      <c r="F1069" s="10">
        <v>409671.21782178216</v>
      </c>
      <c r="G1069" s="10">
        <v>2.1782178082503378E-3</v>
      </c>
      <c r="H1069" s="10">
        <v>413767.93</v>
      </c>
      <c r="I1069" s="10">
        <v>-4096.710000000021</v>
      </c>
      <c r="J1069" s="10">
        <v>85644</v>
      </c>
      <c r="K1069" s="10">
        <v>85644</v>
      </c>
      <c r="L1069" s="10">
        <v>0</v>
      </c>
      <c r="M1069" s="10">
        <v>86500.44</v>
      </c>
      <c r="N1069" s="10">
        <v>-856.44000000000233</v>
      </c>
    </row>
    <row r="1070" spans="1:14" x14ac:dyDescent="0.25">
      <c r="A1070" s="9" t="s">
        <v>369</v>
      </c>
      <c r="B1070" s="9" t="s">
        <v>146</v>
      </c>
      <c r="C1070" s="9" t="s">
        <v>42</v>
      </c>
      <c r="D1070" s="9" t="s">
        <v>53</v>
      </c>
      <c r="E1070" s="10">
        <v>294993.14</v>
      </c>
      <c r="F1070" s="10">
        <v>295979.56011730211</v>
      </c>
      <c r="G1070" s="10">
        <v>-986.42011730209924</v>
      </c>
      <c r="H1070" s="10">
        <v>302787.09000000003</v>
      </c>
      <c r="I1070" s="10">
        <v>-7793.9500000000116</v>
      </c>
      <c r="J1070" s="10">
        <v>64019</v>
      </c>
      <c r="K1070" s="10">
        <v>64232.999999999993</v>
      </c>
      <c r="L1070" s="10">
        <v>-213.99999999999272</v>
      </c>
      <c r="M1070" s="10">
        <v>65710.358999999997</v>
      </c>
      <c r="N1070" s="10">
        <v>-1691.3589999999967</v>
      </c>
    </row>
    <row r="1071" spans="1:14" x14ac:dyDescent="0.25">
      <c r="A1071" s="9" t="s">
        <v>369</v>
      </c>
      <c r="B1071" s="9" t="s">
        <v>54</v>
      </c>
      <c r="C1071" s="9" t="s">
        <v>42</v>
      </c>
      <c r="D1071" s="9" t="s">
        <v>55</v>
      </c>
      <c r="E1071" s="10">
        <v>4324.17</v>
      </c>
      <c r="F1071" s="10">
        <v>4239.3823529411766</v>
      </c>
      <c r="G1071" s="10">
        <v>84.787647058823495</v>
      </c>
      <c r="H1071" s="10">
        <v>4324.17</v>
      </c>
      <c r="I1071" s="10">
        <v>0</v>
      </c>
      <c r="J1071" s="10">
        <v>786.21199999999999</v>
      </c>
      <c r="K1071" s="10">
        <v>770.79607843137251</v>
      </c>
      <c r="L1071" s="10">
        <v>15.415921568627482</v>
      </c>
      <c r="M1071" s="10">
        <v>786.21199999999999</v>
      </c>
      <c r="N1071" s="10">
        <v>0</v>
      </c>
    </row>
    <row r="1072" spans="1:14" x14ac:dyDescent="0.25">
      <c r="A1072" s="9" t="s">
        <v>370</v>
      </c>
      <c r="B1072" s="9" t="s">
        <v>25</v>
      </c>
      <c r="C1072" s="9" t="s">
        <v>26</v>
      </c>
      <c r="D1072" s="9" t="s">
        <v>27</v>
      </c>
      <c r="E1072" s="10">
        <v>-2745.44</v>
      </c>
      <c r="F1072" s="10">
        <v>0</v>
      </c>
      <c r="G1072" s="10">
        <v>-2745.44</v>
      </c>
      <c r="H1072" s="10">
        <v>0</v>
      </c>
      <c r="I1072" s="10">
        <v>-2745.44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</row>
    <row r="1073" spans="1:14" x14ac:dyDescent="0.25">
      <c r="A1073" s="9" t="s">
        <v>370</v>
      </c>
      <c r="B1073" s="9" t="s">
        <v>28</v>
      </c>
      <c r="C1073" s="9" t="s">
        <v>29</v>
      </c>
      <c r="D1073" s="9" t="s">
        <v>27</v>
      </c>
      <c r="E1073" s="10">
        <v>2.5499999999999998</v>
      </c>
      <c r="F1073" s="10">
        <v>0</v>
      </c>
      <c r="G1073" s="10">
        <v>2.5499999999999998</v>
      </c>
      <c r="H1073" s="10">
        <v>2.5499999999999998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</row>
    <row r="1074" spans="1:14" x14ac:dyDescent="0.25">
      <c r="A1074" s="9" t="s">
        <v>370</v>
      </c>
      <c r="B1074" s="9" t="s">
        <v>30</v>
      </c>
      <c r="C1074" s="9" t="s">
        <v>29</v>
      </c>
      <c r="D1074" s="9" t="s">
        <v>27</v>
      </c>
      <c r="E1074" s="10">
        <v>59.41</v>
      </c>
      <c r="F1074" s="10">
        <v>0</v>
      </c>
      <c r="G1074" s="10">
        <v>59.41</v>
      </c>
      <c r="H1074" s="10">
        <v>59.55</v>
      </c>
      <c r="I1074" s="10">
        <v>-0.14000000000000057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</row>
    <row r="1075" spans="1:14" x14ac:dyDescent="0.25">
      <c r="A1075" s="9" t="s">
        <v>370</v>
      </c>
      <c r="B1075" s="9" t="s">
        <v>31</v>
      </c>
      <c r="C1075" s="9" t="s">
        <v>29</v>
      </c>
      <c r="D1075" s="9" t="s">
        <v>27</v>
      </c>
      <c r="E1075" s="10">
        <v>398.88</v>
      </c>
      <c r="F1075" s="10">
        <v>0</v>
      </c>
      <c r="G1075" s="10">
        <v>398.88</v>
      </c>
      <c r="H1075" s="10">
        <v>399.84</v>
      </c>
      <c r="I1075" s="10">
        <v>-0.95999999999997954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</row>
    <row r="1076" spans="1:14" x14ac:dyDescent="0.25">
      <c r="A1076" s="9" t="s">
        <v>370</v>
      </c>
      <c r="B1076" s="9" t="s">
        <v>32</v>
      </c>
      <c r="C1076" s="9" t="s">
        <v>33</v>
      </c>
      <c r="D1076" s="9" t="s">
        <v>27</v>
      </c>
      <c r="E1076" s="10">
        <v>1174.45</v>
      </c>
      <c r="F1076" s="10">
        <v>0</v>
      </c>
      <c r="G1076" s="10">
        <v>1174.45</v>
      </c>
      <c r="H1076" s="10">
        <v>809.67</v>
      </c>
      <c r="I1076" s="10">
        <v>364.78000000000009</v>
      </c>
      <c r="J1076" s="10">
        <v>3.33</v>
      </c>
      <c r="K1076" s="10">
        <v>0</v>
      </c>
      <c r="L1076" s="10">
        <v>3.33</v>
      </c>
      <c r="M1076" s="10">
        <v>2.2959999999999998</v>
      </c>
      <c r="N1076" s="10">
        <v>1.0340000000000003</v>
      </c>
    </row>
    <row r="1077" spans="1:14" x14ac:dyDescent="0.25">
      <c r="A1077" s="9" t="s">
        <v>370</v>
      </c>
      <c r="B1077" s="9" t="s">
        <v>34</v>
      </c>
      <c r="C1077" s="9" t="s">
        <v>33</v>
      </c>
      <c r="D1077" s="9" t="s">
        <v>27</v>
      </c>
      <c r="E1077" s="10">
        <v>4037.19</v>
      </c>
      <c r="F1077" s="10">
        <v>0</v>
      </c>
      <c r="G1077" s="10">
        <v>4037.19</v>
      </c>
      <c r="H1077" s="10">
        <v>2783.29</v>
      </c>
      <c r="I1077" s="10">
        <v>1253.9000000000001</v>
      </c>
      <c r="J1077" s="10">
        <v>3.33</v>
      </c>
      <c r="K1077" s="10">
        <v>0</v>
      </c>
      <c r="L1077" s="10">
        <v>3.33</v>
      </c>
      <c r="M1077" s="10">
        <v>2.2959999999999998</v>
      </c>
      <c r="N1077" s="10">
        <v>1.0340000000000003</v>
      </c>
    </row>
    <row r="1078" spans="1:14" x14ac:dyDescent="0.25">
      <c r="A1078" s="9" t="s">
        <v>370</v>
      </c>
      <c r="B1078" s="9" t="s">
        <v>35</v>
      </c>
      <c r="C1078" s="9" t="s">
        <v>33</v>
      </c>
      <c r="D1078" s="9" t="s">
        <v>27</v>
      </c>
      <c r="E1078" s="10">
        <v>4368</v>
      </c>
      <c r="F1078" s="10">
        <v>0</v>
      </c>
      <c r="G1078" s="10">
        <v>4368</v>
      </c>
      <c r="H1078" s="10">
        <v>3011.24</v>
      </c>
      <c r="I1078" s="10">
        <v>1356.7600000000002</v>
      </c>
      <c r="J1078" s="10">
        <v>69.930000000000007</v>
      </c>
      <c r="K1078" s="10">
        <v>0</v>
      </c>
      <c r="L1078" s="10">
        <v>69.930000000000007</v>
      </c>
      <c r="M1078" s="10">
        <v>48.209000000000003</v>
      </c>
      <c r="N1078" s="10">
        <v>21.721000000000004</v>
      </c>
    </row>
    <row r="1079" spans="1:14" x14ac:dyDescent="0.25">
      <c r="A1079" s="9" t="s">
        <v>370</v>
      </c>
      <c r="B1079" s="9" t="s">
        <v>36</v>
      </c>
      <c r="C1079" s="9" t="s">
        <v>29</v>
      </c>
      <c r="D1079" s="9" t="s">
        <v>27</v>
      </c>
      <c r="E1079" s="10">
        <v>4468.91</v>
      </c>
      <c r="F1079" s="10">
        <v>0</v>
      </c>
      <c r="G1079" s="10">
        <v>4468.91</v>
      </c>
      <c r="H1079" s="10">
        <v>4479.68</v>
      </c>
      <c r="I1079" s="10">
        <v>-10.770000000000437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</row>
    <row r="1080" spans="1:14" x14ac:dyDescent="0.25">
      <c r="A1080" s="9" t="s">
        <v>370</v>
      </c>
      <c r="B1080" s="9" t="s">
        <v>37</v>
      </c>
      <c r="C1080" s="9" t="s">
        <v>29</v>
      </c>
      <c r="D1080" s="9" t="s">
        <v>27</v>
      </c>
      <c r="E1080" s="10">
        <v>10334.379999999999</v>
      </c>
      <c r="F1080" s="10">
        <v>0</v>
      </c>
      <c r="G1080" s="10">
        <v>10334.379999999999</v>
      </c>
      <c r="H1080" s="10">
        <v>10359.299999999999</v>
      </c>
      <c r="I1080" s="10">
        <v>-24.920000000000073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</row>
    <row r="1081" spans="1:14" x14ac:dyDescent="0.25">
      <c r="A1081" s="9" t="s">
        <v>370</v>
      </c>
      <c r="B1081" s="9" t="s">
        <v>275</v>
      </c>
      <c r="C1081" s="9" t="s">
        <v>39</v>
      </c>
      <c r="D1081" s="9" t="s">
        <v>40</v>
      </c>
      <c r="E1081" s="10">
        <v>-206799.01</v>
      </c>
      <c r="F1081" s="10">
        <v>0</v>
      </c>
      <c r="G1081" s="10">
        <v>-206799.01</v>
      </c>
      <c r="H1081" s="10">
        <v>-206799</v>
      </c>
      <c r="I1081" s="10">
        <v>-1.0000000009313226E-2</v>
      </c>
      <c r="J1081" s="10">
        <v>-2640</v>
      </c>
      <c r="K1081" s="10">
        <v>0</v>
      </c>
      <c r="L1081" s="10">
        <v>-2640</v>
      </c>
      <c r="M1081" s="10">
        <v>-2640</v>
      </c>
      <c r="N1081" s="10">
        <v>0</v>
      </c>
    </row>
    <row r="1082" spans="1:14" x14ac:dyDescent="0.25">
      <c r="A1082" s="9" t="s">
        <v>370</v>
      </c>
      <c r="B1082" s="9" t="s">
        <v>132</v>
      </c>
      <c r="C1082" s="9" t="s">
        <v>42</v>
      </c>
      <c r="D1082" s="9" t="s">
        <v>43</v>
      </c>
      <c r="E1082" s="10">
        <v>279.10000000000002</v>
      </c>
      <c r="F1082" s="10">
        <v>263.1584158415842</v>
      </c>
      <c r="G1082" s="10">
        <v>15.941584158415822</v>
      </c>
      <c r="H1082" s="10">
        <v>265.79000000000002</v>
      </c>
      <c r="I1082" s="10">
        <v>13.310000000000002</v>
      </c>
      <c r="J1082" s="10">
        <v>2800</v>
      </c>
      <c r="K1082" s="10">
        <v>2640</v>
      </c>
      <c r="L1082" s="10">
        <v>160</v>
      </c>
      <c r="M1082" s="10">
        <v>2666.4</v>
      </c>
      <c r="N1082" s="10">
        <v>133.59999999999991</v>
      </c>
    </row>
    <row r="1083" spans="1:14" x14ac:dyDescent="0.25">
      <c r="A1083" s="9" t="s">
        <v>370</v>
      </c>
      <c r="B1083" s="9" t="s">
        <v>133</v>
      </c>
      <c r="C1083" s="9" t="s">
        <v>42</v>
      </c>
      <c r="D1083" s="9" t="s">
        <v>43</v>
      </c>
      <c r="E1083" s="10">
        <v>1101.08</v>
      </c>
      <c r="F1083" s="10">
        <v>1083.3004926108374</v>
      </c>
      <c r="G1083" s="10">
        <v>17.779507389162518</v>
      </c>
      <c r="H1083" s="10">
        <v>1099.55</v>
      </c>
      <c r="I1083" s="10">
        <v>1.5299999999999727</v>
      </c>
      <c r="J1083" s="10">
        <v>16100</v>
      </c>
      <c r="K1083" s="10">
        <v>15840</v>
      </c>
      <c r="L1083" s="10">
        <v>260</v>
      </c>
      <c r="M1083" s="10">
        <v>16077.6</v>
      </c>
      <c r="N1083" s="10">
        <v>22.399999999999636</v>
      </c>
    </row>
    <row r="1084" spans="1:14" x14ac:dyDescent="0.25">
      <c r="A1084" s="9" t="s">
        <v>370</v>
      </c>
      <c r="B1084" s="9" t="s">
        <v>94</v>
      </c>
      <c r="C1084" s="9" t="s">
        <v>42</v>
      </c>
      <c r="D1084" s="9" t="s">
        <v>43</v>
      </c>
      <c r="E1084" s="10">
        <v>1617</v>
      </c>
      <c r="F1084" s="10">
        <v>1552.318407960199</v>
      </c>
      <c r="G1084" s="10">
        <v>64.681592039800989</v>
      </c>
      <c r="H1084" s="10">
        <v>1560.08</v>
      </c>
      <c r="I1084" s="10">
        <v>56.920000000000073</v>
      </c>
      <c r="J1084" s="10">
        <v>2750</v>
      </c>
      <c r="K1084" s="10">
        <v>2640</v>
      </c>
      <c r="L1084" s="10">
        <v>110</v>
      </c>
      <c r="M1084" s="10">
        <v>2653.2</v>
      </c>
      <c r="N1084" s="10">
        <v>96.800000000000182</v>
      </c>
    </row>
    <row r="1085" spans="1:14" x14ac:dyDescent="0.25">
      <c r="A1085" s="9" t="s">
        <v>370</v>
      </c>
      <c r="B1085" s="9" t="s">
        <v>134</v>
      </c>
      <c r="C1085" s="9" t="s">
        <v>42</v>
      </c>
      <c r="D1085" s="9" t="s">
        <v>43</v>
      </c>
      <c r="E1085" s="10">
        <v>2098.48</v>
      </c>
      <c r="F1085" s="10">
        <v>2064.5812807881775</v>
      </c>
      <c r="G1085" s="10">
        <v>33.898719211822481</v>
      </c>
      <c r="H1085" s="10">
        <v>2095.5500000000002</v>
      </c>
      <c r="I1085" s="10">
        <v>2.9299999999998363</v>
      </c>
      <c r="J1085" s="10">
        <v>16100</v>
      </c>
      <c r="K1085" s="10">
        <v>15840</v>
      </c>
      <c r="L1085" s="10">
        <v>260</v>
      </c>
      <c r="M1085" s="10">
        <v>16077.6</v>
      </c>
      <c r="N1085" s="10">
        <v>22.399999999999636</v>
      </c>
    </row>
    <row r="1086" spans="1:14" x14ac:dyDescent="0.25">
      <c r="A1086" s="9" t="s">
        <v>370</v>
      </c>
      <c r="B1086" s="9" t="s">
        <v>135</v>
      </c>
      <c r="C1086" s="9" t="s">
        <v>42</v>
      </c>
      <c r="D1086" s="9" t="s">
        <v>43</v>
      </c>
      <c r="E1086" s="10">
        <v>2763.56</v>
      </c>
      <c r="F1086" s="10">
        <v>2718.9359605911332</v>
      </c>
      <c r="G1086" s="10">
        <v>44.624039408866793</v>
      </c>
      <c r="H1086" s="10">
        <v>2759.72</v>
      </c>
      <c r="I1086" s="10">
        <v>3.8400000000001455</v>
      </c>
      <c r="J1086" s="10">
        <v>16100</v>
      </c>
      <c r="K1086" s="10">
        <v>15840</v>
      </c>
      <c r="L1086" s="10">
        <v>260</v>
      </c>
      <c r="M1086" s="10">
        <v>16077.6</v>
      </c>
      <c r="N1086" s="10">
        <v>22.399999999999636</v>
      </c>
    </row>
    <row r="1087" spans="1:14" x14ac:dyDescent="0.25">
      <c r="A1087" s="9" t="s">
        <v>370</v>
      </c>
      <c r="B1087" s="9" t="s">
        <v>84</v>
      </c>
      <c r="C1087" s="9" t="s">
        <v>42</v>
      </c>
      <c r="D1087" s="9" t="s">
        <v>43</v>
      </c>
      <c r="E1087" s="10">
        <v>6530.53</v>
      </c>
      <c r="F1087" s="10">
        <v>6436.2647058823532</v>
      </c>
      <c r="G1087" s="10">
        <v>94.26529411764659</v>
      </c>
      <c r="H1087" s="10">
        <v>6564.99</v>
      </c>
      <c r="I1087" s="10">
        <v>-34.460000000000036</v>
      </c>
      <c r="J1087" s="10">
        <v>16072</v>
      </c>
      <c r="K1087" s="10">
        <v>15840</v>
      </c>
      <c r="L1087" s="10">
        <v>232</v>
      </c>
      <c r="M1087" s="10">
        <v>16156.8</v>
      </c>
      <c r="N1087" s="10">
        <v>-84.799999999999272</v>
      </c>
    </row>
    <row r="1088" spans="1:14" x14ac:dyDescent="0.25">
      <c r="A1088" s="9" t="s">
        <v>370</v>
      </c>
      <c r="B1088" s="9" t="s">
        <v>136</v>
      </c>
      <c r="C1088" s="9" t="s">
        <v>42</v>
      </c>
      <c r="D1088" s="9" t="s">
        <v>43</v>
      </c>
      <c r="E1088" s="10">
        <v>8585.36</v>
      </c>
      <c r="F1088" s="10">
        <v>8552.9655172413786</v>
      </c>
      <c r="G1088" s="10">
        <v>32.394482758621962</v>
      </c>
      <c r="H1088" s="10">
        <v>8681.26</v>
      </c>
      <c r="I1088" s="10">
        <v>-95.899999999999636</v>
      </c>
      <c r="J1088" s="10">
        <v>15900</v>
      </c>
      <c r="K1088" s="10">
        <v>15840</v>
      </c>
      <c r="L1088" s="10">
        <v>60</v>
      </c>
      <c r="M1088" s="10">
        <v>16077.6</v>
      </c>
      <c r="N1088" s="10">
        <v>-177.60000000000036</v>
      </c>
    </row>
    <row r="1089" spans="1:14" x14ac:dyDescent="0.25">
      <c r="A1089" s="9" t="s">
        <v>370</v>
      </c>
      <c r="B1089" s="9" t="s">
        <v>145</v>
      </c>
      <c r="C1089" s="9" t="s">
        <v>42</v>
      </c>
      <c r="D1089" s="9" t="s">
        <v>43</v>
      </c>
      <c r="E1089" s="10">
        <v>11419.32</v>
      </c>
      <c r="F1089" s="10">
        <v>11140.79802955665</v>
      </c>
      <c r="G1089" s="10">
        <v>278.52197044334935</v>
      </c>
      <c r="H1089" s="10">
        <v>11307.91</v>
      </c>
      <c r="I1089" s="10">
        <v>111.40999999999985</v>
      </c>
      <c r="J1089" s="10">
        <v>2706</v>
      </c>
      <c r="K1089" s="10">
        <v>2640</v>
      </c>
      <c r="L1089" s="10">
        <v>66</v>
      </c>
      <c r="M1089" s="10">
        <v>2679.6</v>
      </c>
      <c r="N1089" s="10">
        <v>26.400000000000091</v>
      </c>
    </row>
    <row r="1090" spans="1:14" x14ac:dyDescent="0.25">
      <c r="A1090" s="9" t="s">
        <v>370</v>
      </c>
      <c r="B1090" s="9" t="s">
        <v>50</v>
      </c>
      <c r="C1090" s="9" t="s">
        <v>42</v>
      </c>
      <c r="D1090" s="9" t="s">
        <v>43</v>
      </c>
      <c r="E1090" s="10">
        <v>21673.68</v>
      </c>
      <c r="F1090" s="10">
        <v>21510.716417910447</v>
      </c>
      <c r="G1090" s="10">
        <v>162.9635820895528</v>
      </c>
      <c r="H1090" s="10">
        <v>21618.27</v>
      </c>
      <c r="I1090" s="10">
        <v>55.409999999999854</v>
      </c>
      <c r="J1090" s="10">
        <v>15960</v>
      </c>
      <c r="K1090" s="10">
        <v>15840</v>
      </c>
      <c r="L1090" s="10">
        <v>120</v>
      </c>
      <c r="M1090" s="10">
        <v>15919.2</v>
      </c>
      <c r="N1090" s="10">
        <v>40.799999999999272</v>
      </c>
    </row>
    <row r="1091" spans="1:14" x14ac:dyDescent="0.25">
      <c r="A1091" s="9" t="s">
        <v>370</v>
      </c>
      <c r="B1091" s="9" t="s">
        <v>103</v>
      </c>
      <c r="C1091" s="9" t="s">
        <v>42</v>
      </c>
      <c r="D1091" s="9" t="s">
        <v>43</v>
      </c>
      <c r="E1091" s="10">
        <v>76343.39</v>
      </c>
      <c r="F1091" s="10">
        <v>75769.376237623772</v>
      </c>
      <c r="G1091" s="10">
        <v>574.01376237622753</v>
      </c>
      <c r="H1091" s="10">
        <v>76527.070000000007</v>
      </c>
      <c r="I1091" s="10">
        <v>-183.68000000000757</v>
      </c>
      <c r="J1091" s="10">
        <v>15960</v>
      </c>
      <c r="K1091" s="10">
        <v>15840</v>
      </c>
      <c r="L1091" s="10">
        <v>120</v>
      </c>
      <c r="M1091" s="10">
        <v>15998.4</v>
      </c>
      <c r="N1091" s="10">
        <v>-38.399999999999636</v>
      </c>
    </row>
    <row r="1092" spans="1:14" x14ac:dyDescent="0.25">
      <c r="A1092" s="9" t="s">
        <v>370</v>
      </c>
      <c r="B1092" s="9" t="s">
        <v>138</v>
      </c>
      <c r="C1092" s="9" t="s">
        <v>42</v>
      </c>
      <c r="D1092" s="9" t="s">
        <v>53</v>
      </c>
      <c r="E1092" s="10">
        <v>51489.42</v>
      </c>
      <c r="F1092" s="10">
        <v>50453.47996089932</v>
      </c>
      <c r="G1092" s="10">
        <v>1035.9400391006784</v>
      </c>
      <c r="H1092" s="10">
        <v>51613.91</v>
      </c>
      <c r="I1092" s="10">
        <v>-124.49000000000524</v>
      </c>
      <c r="J1092" s="10">
        <v>12124</v>
      </c>
      <c r="K1092" s="10">
        <v>11880</v>
      </c>
      <c r="L1092" s="10">
        <v>244</v>
      </c>
      <c r="M1092" s="10">
        <v>12153.24</v>
      </c>
      <c r="N1092" s="10">
        <v>-29.239999999999782</v>
      </c>
    </row>
    <row r="1093" spans="1:14" x14ac:dyDescent="0.25">
      <c r="A1093" s="9" t="s">
        <v>370</v>
      </c>
      <c r="B1093" s="9" t="s">
        <v>54</v>
      </c>
      <c r="C1093" s="9" t="s">
        <v>42</v>
      </c>
      <c r="D1093" s="9" t="s">
        <v>55</v>
      </c>
      <c r="E1093" s="10">
        <v>799.76</v>
      </c>
      <c r="F1093" s="10">
        <v>784.07843137254906</v>
      </c>
      <c r="G1093" s="10">
        <v>15.681568627450929</v>
      </c>
      <c r="H1093" s="10">
        <v>799.76</v>
      </c>
      <c r="I1093" s="10">
        <v>0</v>
      </c>
      <c r="J1093" s="10">
        <v>145.411</v>
      </c>
      <c r="K1093" s="10">
        <v>142.55980392156863</v>
      </c>
      <c r="L1093" s="10">
        <v>2.8511960784313715</v>
      </c>
      <c r="M1093" s="10">
        <v>145.411</v>
      </c>
      <c r="N1093" s="10">
        <v>0</v>
      </c>
    </row>
    <row r="1094" spans="1:14" x14ac:dyDescent="0.25">
      <c r="A1094" s="9" t="s">
        <v>371</v>
      </c>
      <c r="B1094" s="9" t="s">
        <v>25</v>
      </c>
      <c r="C1094" s="9" t="s">
        <v>26</v>
      </c>
      <c r="D1094" s="9" t="s">
        <v>27</v>
      </c>
      <c r="E1094" s="10">
        <v>-1206.19</v>
      </c>
      <c r="F1094" s="10">
        <v>0</v>
      </c>
      <c r="G1094" s="10">
        <v>-1206.19</v>
      </c>
      <c r="H1094" s="10">
        <v>0</v>
      </c>
      <c r="I1094" s="10">
        <v>-1206.19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</row>
    <row r="1095" spans="1:14" x14ac:dyDescent="0.25">
      <c r="A1095" s="9" t="s">
        <v>371</v>
      </c>
      <c r="B1095" s="9" t="s">
        <v>28</v>
      </c>
      <c r="C1095" s="9" t="s">
        <v>29</v>
      </c>
      <c r="D1095" s="9" t="s">
        <v>27</v>
      </c>
      <c r="E1095" s="10">
        <v>4.55</v>
      </c>
      <c r="F1095" s="10">
        <v>0</v>
      </c>
      <c r="G1095" s="10">
        <v>4.55</v>
      </c>
      <c r="H1095" s="10">
        <v>4.5599999999999996</v>
      </c>
      <c r="I1095" s="10">
        <v>-9.9999999999997868E-3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</row>
    <row r="1096" spans="1:14" x14ac:dyDescent="0.25">
      <c r="A1096" s="9" t="s">
        <v>371</v>
      </c>
      <c r="B1096" s="9" t="s">
        <v>30</v>
      </c>
      <c r="C1096" s="9" t="s">
        <v>29</v>
      </c>
      <c r="D1096" s="9" t="s">
        <v>27</v>
      </c>
      <c r="E1096" s="10">
        <v>106.21</v>
      </c>
      <c r="F1096" s="10">
        <v>0</v>
      </c>
      <c r="G1096" s="10">
        <v>106.21</v>
      </c>
      <c r="H1096" s="10">
        <v>106.47</v>
      </c>
      <c r="I1096" s="10">
        <v>-0.26000000000000512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</row>
    <row r="1097" spans="1:14" x14ac:dyDescent="0.25">
      <c r="A1097" s="9" t="s">
        <v>371</v>
      </c>
      <c r="B1097" s="9" t="s">
        <v>31</v>
      </c>
      <c r="C1097" s="9" t="s">
        <v>29</v>
      </c>
      <c r="D1097" s="9" t="s">
        <v>27</v>
      </c>
      <c r="E1097" s="10">
        <v>713.14</v>
      </c>
      <c r="F1097" s="10">
        <v>0</v>
      </c>
      <c r="G1097" s="10">
        <v>713.14</v>
      </c>
      <c r="H1097" s="10">
        <v>714.87</v>
      </c>
      <c r="I1097" s="10">
        <v>-1.7300000000000182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</row>
    <row r="1098" spans="1:14" x14ac:dyDescent="0.25">
      <c r="A1098" s="9" t="s">
        <v>371</v>
      </c>
      <c r="B1098" s="9" t="s">
        <v>32</v>
      </c>
      <c r="C1098" s="9" t="s">
        <v>33</v>
      </c>
      <c r="D1098" s="9" t="s">
        <v>27</v>
      </c>
      <c r="E1098" s="10">
        <v>1410.74</v>
      </c>
      <c r="F1098" s="10">
        <v>0</v>
      </c>
      <c r="G1098" s="10">
        <v>1410.74</v>
      </c>
      <c r="H1098" s="10">
        <v>1156.03</v>
      </c>
      <c r="I1098" s="10">
        <v>254.71000000000004</v>
      </c>
      <c r="J1098" s="10">
        <v>4</v>
      </c>
      <c r="K1098" s="10">
        <v>0</v>
      </c>
      <c r="L1098" s="10">
        <v>4</v>
      </c>
      <c r="M1098" s="10">
        <v>3.278</v>
      </c>
      <c r="N1098" s="10">
        <v>0.72199999999999998</v>
      </c>
    </row>
    <row r="1099" spans="1:14" x14ac:dyDescent="0.25">
      <c r="A1099" s="9" t="s">
        <v>371</v>
      </c>
      <c r="B1099" s="9" t="s">
        <v>34</v>
      </c>
      <c r="C1099" s="9" t="s">
        <v>33</v>
      </c>
      <c r="D1099" s="9" t="s">
        <v>27</v>
      </c>
      <c r="E1099" s="10">
        <v>4849.4799999999996</v>
      </c>
      <c r="F1099" s="10">
        <v>0</v>
      </c>
      <c r="G1099" s="10">
        <v>4849.4799999999996</v>
      </c>
      <c r="H1099" s="10">
        <v>3973.91</v>
      </c>
      <c r="I1099" s="10">
        <v>875.56999999999971</v>
      </c>
      <c r="J1099" s="10">
        <v>4</v>
      </c>
      <c r="K1099" s="10">
        <v>0</v>
      </c>
      <c r="L1099" s="10">
        <v>4</v>
      </c>
      <c r="M1099" s="10">
        <v>3.278</v>
      </c>
      <c r="N1099" s="10">
        <v>0.72199999999999998</v>
      </c>
    </row>
    <row r="1100" spans="1:14" x14ac:dyDescent="0.25">
      <c r="A1100" s="9" t="s">
        <v>371</v>
      </c>
      <c r="B1100" s="9" t="s">
        <v>35</v>
      </c>
      <c r="C1100" s="9" t="s">
        <v>33</v>
      </c>
      <c r="D1100" s="9" t="s">
        <v>27</v>
      </c>
      <c r="E1100" s="10">
        <v>5246.84</v>
      </c>
      <c r="F1100" s="10">
        <v>0</v>
      </c>
      <c r="G1100" s="10">
        <v>5246.84</v>
      </c>
      <c r="H1100" s="10">
        <v>4299.5</v>
      </c>
      <c r="I1100" s="10">
        <v>947.34000000000015</v>
      </c>
      <c r="J1100" s="10">
        <v>84</v>
      </c>
      <c r="K1100" s="10">
        <v>0</v>
      </c>
      <c r="L1100" s="10">
        <v>84</v>
      </c>
      <c r="M1100" s="10">
        <v>68.832999999999998</v>
      </c>
      <c r="N1100" s="10">
        <v>15.167000000000002</v>
      </c>
    </row>
    <row r="1101" spans="1:14" x14ac:dyDescent="0.25">
      <c r="A1101" s="9" t="s">
        <v>371</v>
      </c>
      <c r="B1101" s="9" t="s">
        <v>36</v>
      </c>
      <c r="C1101" s="9" t="s">
        <v>29</v>
      </c>
      <c r="D1101" s="9" t="s">
        <v>27</v>
      </c>
      <c r="E1101" s="10">
        <v>7989.77</v>
      </c>
      <c r="F1101" s="10">
        <v>0</v>
      </c>
      <c r="G1101" s="10">
        <v>7989.77</v>
      </c>
      <c r="H1101" s="10">
        <v>8009.13</v>
      </c>
      <c r="I1101" s="10">
        <v>-19.359999999999673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</row>
    <row r="1102" spans="1:14" x14ac:dyDescent="0.25">
      <c r="A1102" s="9" t="s">
        <v>371</v>
      </c>
      <c r="B1102" s="9" t="s">
        <v>37</v>
      </c>
      <c r="C1102" s="9" t="s">
        <v>29</v>
      </c>
      <c r="D1102" s="9" t="s">
        <v>27</v>
      </c>
      <c r="E1102" s="10">
        <v>18476.41</v>
      </c>
      <c r="F1102" s="10">
        <v>0</v>
      </c>
      <c r="G1102" s="10">
        <v>18476.41</v>
      </c>
      <c r="H1102" s="10">
        <v>18521.169999999998</v>
      </c>
      <c r="I1102" s="10">
        <v>-44.759999999998399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</row>
    <row r="1103" spans="1:14" x14ac:dyDescent="0.25">
      <c r="A1103" s="9" t="s">
        <v>371</v>
      </c>
      <c r="B1103" s="9" t="s">
        <v>131</v>
      </c>
      <c r="C1103" s="9" t="s">
        <v>39</v>
      </c>
      <c r="D1103" s="9" t="s">
        <v>40</v>
      </c>
      <c r="E1103" s="10">
        <v>-364081.99</v>
      </c>
      <c r="F1103" s="10">
        <v>0</v>
      </c>
      <c r="G1103" s="10">
        <v>-364081.99</v>
      </c>
      <c r="H1103" s="10">
        <v>-364081.99</v>
      </c>
      <c r="I1103" s="10">
        <v>0</v>
      </c>
      <c r="J1103" s="10">
        <v>-2360</v>
      </c>
      <c r="K1103" s="10">
        <v>0</v>
      </c>
      <c r="L1103" s="10">
        <v>-2360</v>
      </c>
      <c r="M1103" s="10">
        <v>-2360</v>
      </c>
      <c r="N1103" s="10">
        <v>0</v>
      </c>
    </row>
    <row r="1104" spans="1:14" x14ac:dyDescent="0.25">
      <c r="A1104" s="9" t="s">
        <v>371</v>
      </c>
      <c r="B1104" s="9" t="s">
        <v>132</v>
      </c>
      <c r="C1104" s="9" t="s">
        <v>42</v>
      </c>
      <c r="D1104" s="9" t="s">
        <v>43</v>
      </c>
      <c r="E1104" s="10">
        <v>244.22</v>
      </c>
      <c r="F1104" s="10">
        <v>235.24752475247524</v>
      </c>
      <c r="G1104" s="10">
        <v>8.9724752475247556</v>
      </c>
      <c r="H1104" s="10">
        <v>237.6</v>
      </c>
      <c r="I1104" s="10">
        <v>6.6200000000000045</v>
      </c>
      <c r="J1104" s="10">
        <v>2450</v>
      </c>
      <c r="K1104" s="10">
        <v>2360</v>
      </c>
      <c r="L1104" s="10">
        <v>90</v>
      </c>
      <c r="M1104" s="10">
        <v>2383.6</v>
      </c>
      <c r="N1104" s="10">
        <v>66.400000000000091</v>
      </c>
    </row>
    <row r="1105" spans="1:14" x14ac:dyDescent="0.25">
      <c r="A1105" s="9" t="s">
        <v>371</v>
      </c>
      <c r="B1105" s="9" t="s">
        <v>133</v>
      </c>
      <c r="C1105" s="9" t="s">
        <v>42</v>
      </c>
      <c r="D1105" s="9" t="s">
        <v>43</v>
      </c>
      <c r="E1105" s="10">
        <v>1918.34</v>
      </c>
      <c r="F1105" s="10">
        <v>1936.807881773399</v>
      </c>
      <c r="G1105" s="10">
        <v>-18.467881773399085</v>
      </c>
      <c r="H1105" s="10">
        <v>1965.86</v>
      </c>
      <c r="I1105" s="10">
        <v>-47.519999999999982</v>
      </c>
      <c r="J1105" s="10">
        <v>28050</v>
      </c>
      <c r="K1105" s="10">
        <v>28320</v>
      </c>
      <c r="L1105" s="10">
        <v>-270</v>
      </c>
      <c r="M1105" s="10">
        <v>28744.799999999999</v>
      </c>
      <c r="N1105" s="10">
        <v>-694.79999999999927</v>
      </c>
    </row>
    <row r="1106" spans="1:14" x14ac:dyDescent="0.25">
      <c r="A1106" s="9" t="s">
        <v>371</v>
      </c>
      <c r="B1106" s="9" t="s">
        <v>44</v>
      </c>
      <c r="C1106" s="9" t="s">
        <v>42</v>
      </c>
      <c r="D1106" s="9" t="s">
        <v>43</v>
      </c>
      <c r="E1106" s="10">
        <v>2196.9899999999998</v>
      </c>
      <c r="F1106" s="10">
        <v>2187.7213930348257</v>
      </c>
      <c r="G1106" s="10">
        <v>9.2686069651740581</v>
      </c>
      <c r="H1106" s="10">
        <v>2198.66</v>
      </c>
      <c r="I1106" s="10">
        <v>-1.6700000000000728</v>
      </c>
      <c r="J1106" s="10">
        <v>2370</v>
      </c>
      <c r="K1106" s="10">
        <v>2360</v>
      </c>
      <c r="L1106" s="10">
        <v>10</v>
      </c>
      <c r="M1106" s="10">
        <v>2371.8000000000002</v>
      </c>
      <c r="N1106" s="10">
        <v>-1.8000000000001819</v>
      </c>
    </row>
    <row r="1107" spans="1:14" x14ac:dyDescent="0.25">
      <c r="A1107" s="9" t="s">
        <v>371</v>
      </c>
      <c r="B1107" s="9" t="s">
        <v>134</v>
      </c>
      <c r="C1107" s="9" t="s">
        <v>42</v>
      </c>
      <c r="D1107" s="9" t="s">
        <v>43</v>
      </c>
      <c r="E1107" s="10">
        <v>3734.24</v>
      </c>
      <c r="F1107" s="10">
        <v>3691.231527093596</v>
      </c>
      <c r="G1107" s="10">
        <v>43.008472906403767</v>
      </c>
      <c r="H1107" s="10">
        <v>3746.6</v>
      </c>
      <c r="I1107" s="10">
        <v>-12.360000000000127</v>
      </c>
      <c r="J1107" s="10">
        <v>28650</v>
      </c>
      <c r="K1107" s="10">
        <v>28320</v>
      </c>
      <c r="L1107" s="10">
        <v>330</v>
      </c>
      <c r="M1107" s="10">
        <v>28744.799999999999</v>
      </c>
      <c r="N1107" s="10">
        <v>-94.799999999999272</v>
      </c>
    </row>
    <row r="1108" spans="1:14" x14ac:dyDescent="0.25">
      <c r="A1108" s="9" t="s">
        <v>371</v>
      </c>
      <c r="B1108" s="9" t="s">
        <v>135</v>
      </c>
      <c r="C1108" s="9" t="s">
        <v>42</v>
      </c>
      <c r="D1108" s="9" t="s">
        <v>43</v>
      </c>
      <c r="E1108" s="10">
        <v>4960.68</v>
      </c>
      <c r="F1108" s="10">
        <v>4861.1231527093596</v>
      </c>
      <c r="G1108" s="10">
        <v>99.55684729064069</v>
      </c>
      <c r="H1108" s="10">
        <v>4934.04</v>
      </c>
      <c r="I1108" s="10">
        <v>26.640000000000327</v>
      </c>
      <c r="J1108" s="10">
        <v>28900</v>
      </c>
      <c r="K1108" s="10">
        <v>28320</v>
      </c>
      <c r="L1108" s="10">
        <v>580</v>
      </c>
      <c r="M1108" s="10">
        <v>28744.799999999999</v>
      </c>
      <c r="N1108" s="10">
        <v>155.20000000000073</v>
      </c>
    </row>
    <row r="1109" spans="1:14" x14ac:dyDescent="0.25">
      <c r="A1109" s="9" t="s">
        <v>371</v>
      </c>
      <c r="B1109" s="9" t="s">
        <v>84</v>
      </c>
      <c r="C1109" s="9" t="s">
        <v>42</v>
      </c>
      <c r="D1109" s="9" t="s">
        <v>43</v>
      </c>
      <c r="E1109" s="10">
        <v>11550.34</v>
      </c>
      <c r="F1109" s="10">
        <v>11507.264705882353</v>
      </c>
      <c r="G1109" s="10">
        <v>43.07529411764699</v>
      </c>
      <c r="H1109" s="10">
        <v>11737.41</v>
      </c>
      <c r="I1109" s="10">
        <v>-187.06999999999971</v>
      </c>
      <c r="J1109" s="10">
        <v>28426</v>
      </c>
      <c r="K1109" s="10">
        <v>28320</v>
      </c>
      <c r="L1109" s="10">
        <v>106</v>
      </c>
      <c r="M1109" s="10">
        <v>28886.400000000001</v>
      </c>
      <c r="N1109" s="10">
        <v>-460.40000000000146</v>
      </c>
    </row>
    <row r="1110" spans="1:14" x14ac:dyDescent="0.25">
      <c r="A1110" s="9" t="s">
        <v>371</v>
      </c>
      <c r="B1110" s="9" t="s">
        <v>136</v>
      </c>
      <c r="C1110" s="9" t="s">
        <v>42</v>
      </c>
      <c r="D1110" s="9" t="s">
        <v>43</v>
      </c>
      <c r="E1110" s="10">
        <v>15348.36</v>
      </c>
      <c r="F1110" s="10">
        <v>15291.665024630542</v>
      </c>
      <c r="G1110" s="10">
        <v>56.694975369458916</v>
      </c>
      <c r="H1110" s="10">
        <v>15521.04</v>
      </c>
      <c r="I1110" s="10">
        <v>-172.68000000000029</v>
      </c>
      <c r="J1110" s="10">
        <v>28425</v>
      </c>
      <c r="K1110" s="10">
        <v>28320</v>
      </c>
      <c r="L1110" s="10">
        <v>105</v>
      </c>
      <c r="M1110" s="10">
        <v>28744.799999999999</v>
      </c>
      <c r="N1110" s="10">
        <v>-319.79999999999927</v>
      </c>
    </row>
    <row r="1111" spans="1:14" x14ac:dyDescent="0.25">
      <c r="A1111" s="9" t="s">
        <v>371</v>
      </c>
      <c r="B1111" s="9" t="s">
        <v>137</v>
      </c>
      <c r="C1111" s="9" t="s">
        <v>42</v>
      </c>
      <c r="D1111" s="9" t="s">
        <v>43</v>
      </c>
      <c r="E1111" s="10">
        <v>18067.7</v>
      </c>
      <c r="F1111" s="10">
        <v>17511.201970443351</v>
      </c>
      <c r="G1111" s="10">
        <v>556.49802955664927</v>
      </c>
      <c r="H1111" s="10">
        <v>17773.87</v>
      </c>
      <c r="I1111" s="10">
        <v>293.83000000000175</v>
      </c>
      <c r="J1111" s="10">
        <v>2435</v>
      </c>
      <c r="K1111" s="10">
        <v>2360</v>
      </c>
      <c r="L1111" s="10">
        <v>75</v>
      </c>
      <c r="M1111" s="10">
        <v>2395.4</v>
      </c>
      <c r="N1111" s="10">
        <v>39.599999999999909</v>
      </c>
    </row>
    <row r="1112" spans="1:14" x14ac:dyDescent="0.25">
      <c r="A1112" s="9" t="s">
        <v>371</v>
      </c>
      <c r="B1112" s="9" t="s">
        <v>50</v>
      </c>
      <c r="C1112" s="9" t="s">
        <v>42</v>
      </c>
      <c r="D1112" s="9" t="s">
        <v>43</v>
      </c>
      <c r="E1112" s="10">
        <v>38838.800000000003</v>
      </c>
      <c r="F1112" s="10">
        <v>38458.557213930348</v>
      </c>
      <c r="G1112" s="10">
        <v>380.24278606965527</v>
      </c>
      <c r="H1112" s="10">
        <v>38650.85</v>
      </c>
      <c r="I1112" s="10">
        <v>187.95000000000437</v>
      </c>
      <c r="J1112" s="10">
        <v>28600</v>
      </c>
      <c r="K1112" s="10">
        <v>28320</v>
      </c>
      <c r="L1112" s="10">
        <v>280</v>
      </c>
      <c r="M1112" s="10">
        <v>28461.599999999999</v>
      </c>
      <c r="N1112" s="10">
        <v>138.40000000000146</v>
      </c>
    </row>
    <row r="1113" spans="1:14" x14ac:dyDescent="0.25">
      <c r="A1113" s="9" t="s">
        <v>371</v>
      </c>
      <c r="B1113" s="9" t="s">
        <v>103</v>
      </c>
      <c r="C1113" s="9" t="s">
        <v>42</v>
      </c>
      <c r="D1113" s="9" t="s">
        <v>43</v>
      </c>
      <c r="E1113" s="10">
        <v>136145.69</v>
      </c>
      <c r="F1113" s="10">
        <v>135466.45544554456</v>
      </c>
      <c r="G1113" s="10">
        <v>679.23455445544096</v>
      </c>
      <c r="H1113" s="10">
        <v>136821.12</v>
      </c>
      <c r="I1113" s="10">
        <v>-675.42999999999302</v>
      </c>
      <c r="J1113" s="10">
        <v>28462</v>
      </c>
      <c r="K1113" s="10">
        <v>28320</v>
      </c>
      <c r="L1113" s="10">
        <v>142</v>
      </c>
      <c r="M1113" s="10">
        <v>28603.200000000001</v>
      </c>
      <c r="N1113" s="10">
        <v>-141.20000000000073</v>
      </c>
    </row>
    <row r="1114" spans="1:14" x14ac:dyDescent="0.25">
      <c r="A1114" s="9" t="s">
        <v>371</v>
      </c>
      <c r="B1114" s="9" t="s">
        <v>138</v>
      </c>
      <c r="C1114" s="9" t="s">
        <v>42</v>
      </c>
      <c r="D1114" s="9" t="s">
        <v>53</v>
      </c>
      <c r="E1114" s="10">
        <v>92055.8</v>
      </c>
      <c r="F1114" s="10">
        <v>90204.711632453575</v>
      </c>
      <c r="G1114" s="10">
        <v>1851.0883675464283</v>
      </c>
      <c r="H1114" s="10">
        <v>92279.42</v>
      </c>
      <c r="I1114" s="10">
        <v>-223.61999999999534</v>
      </c>
      <c r="J1114" s="10">
        <v>21676</v>
      </c>
      <c r="K1114" s="10">
        <v>21240</v>
      </c>
      <c r="L1114" s="10">
        <v>436</v>
      </c>
      <c r="M1114" s="10">
        <v>21728.52</v>
      </c>
      <c r="N1114" s="10">
        <v>-52.520000000000437</v>
      </c>
    </row>
    <row r="1115" spans="1:14" x14ac:dyDescent="0.25">
      <c r="A1115" s="9" t="s">
        <v>371</v>
      </c>
      <c r="B1115" s="9" t="s">
        <v>54</v>
      </c>
      <c r="C1115" s="9" t="s">
        <v>42</v>
      </c>
      <c r="D1115" s="9" t="s">
        <v>55</v>
      </c>
      <c r="E1115" s="10">
        <v>1429.88</v>
      </c>
      <c r="F1115" s="10">
        <v>1401.8431372549019</v>
      </c>
      <c r="G1115" s="10">
        <v>28.036862745098233</v>
      </c>
      <c r="H1115" s="10">
        <v>1429.88</v>
      </c>
      <c r="I1115" s="10">
        <v>0</v>
      </c>
      <c r="J1115" s="10">
        <v>259.97800000000001</v>
      </c>
      <c r="K1115" s="10">
        <v>254.88039215686274</v>
      </c>
      <c r="L1115" s="10">
        <v>5.0976078431372684</v>
      </c>
      <c r="M1115" s="10">
        <v>259.97800000000001</v>
      </c>
      <c r="N1115" s="10">
        <v>0</v>
      </c>
    </row>
    <row r="1116" spans="1:14" x14ac:dyDescent="0.25">
      <c r="A1116" s="9" t="s">
        <v>372</v>
      </c>
      <c r="B1116" s="9" t="s">
        <v>25</v>
      </c>
      <c r="C1116" s="9" t="s">
        <v>26</v>
      </c>
      <c r="D1116" s="9" t="s">
        <v>27</v>
      </c>
      <c r="E1116" s="10">
        <v>7736.75</v>
      </c>
      <c r="F1116" s="10">
        <v>0</v>
      </c>
      <c r="G1116" s="10">
        <v>7736.75</v>
      </c>
      <c r="H1116" s="10">
        <v>0</v>
      </c>
      <c r="I1116" s="10">
        <v>7736.75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</row>
    <row r="1117" spans="1:14" x14ac:dyDescent="0.25">
      <c r="A1117" s="9" t="s">
        <v>372</v>
      </c>
      <c r="B1117" s="9" t="s">
        <v>28</v>
      </c>
      <c r="C1117" s="9" t="s">
        <v>29</v>
      </c>
      <c r="D1117" s="9" t="s">
        <v>27</v>
      </c>
      <c r="E1117" s="10">
        <v>5.43</v>
      </c>
      <c r="F1117" s="10">
        <v>0</v>
      </c>
      <c r="G1117" s="10">
        <v>5.43</v>
      </c>
      <c r="H1117" s="10">
        <v>5.57</v>
      </c>
      <c r="I1117" s="10">
        <v>-0.14000000000000057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</row>
    <row r="1118" spans="1:14" x14ac:dyDescent="0.25">
      <c r="A1118" s="9" t="s">
        <v>372</v>
      </c>
      <c r="B1118" s="9" t="s">
        <v>30</v>
      </c>
      <c r="C1118" s="9" t="s">
        <v>29</v>
      </c>
      <c r="D1118" s="9" t="s">
        <v>27</v>
      </c>
      <c r="E1118" s="10">
        <v>126.62</v>
      </c>
      <c r="F1118" s="10">
        <v>0</v>
      </c>
      <c r="G1118" s="10">
        <v>126.62</v>
      </c>
      <c r="H1118" s="10">
        <v>129.94999999999999</v>
      </c>
      <c r="I1118" s="10">
        <v>-3.3299999999999841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</row>
    <row r="1119" spans="1:14" x14ac:dyDescent="0.25">
      <c r="A1119" s="9" t="s">
        <v>372</v>
      </c>
      <c r="B1119" s="9" t="s">
        <v>31</v>
      </c>
      <c r="C1119" s="9" t="s">
        <v>29</v>
      </c>
      <c r="D1119" s="9" t="s">
        <v>27</v>
      </c>
      <c r="E1119" s="10">
        <v>850.14</v>
      </c>
      <c r="F1119" s="10">
        <v>0</v>
      </c>
      <c r="G1119" s="10">
        <v>850.14</v>
      </c>
      <c r="H1119" s="10">
        <v>872.53</v>
      </c>
      <c r="I1119" s="10">
        <v>-22.389999999999986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</row>
    <row r="1120" spans="1:14" x14ac:dyDescent="0.25">
      <c r="A1120" s="9" t="s">
        <v>372</v>
      </c>
      <c r="B1120" s="9" t="s">
        <v>32</v>
      </c>
      <c r="C1120" s="9" t="s">
        <v>33</v>
      </c>
      <c r="D1120" s="9" t="s">
        <v>27</v>
      </c>
      <c r="E1120" s="10">
        <v>1498.91</v>
      </c>
      <c r="F1120" s="10">
        <v>0</v>
      </c>
      <c r="G1120" s="10">
        <v>1498.91</v>
      </c>
      <c r="H1120" s="10">
        <v>1766.87</v>
      </c>
      <c r="I1120" s="10">
        <v>-267.95999999999981</v>
      </c>
      <c r="J1120" s="10">
        <v>4.25</v>
      </c>
      <c r="K1120" s="10">
        <v>0</v>
      </c>
      <c r="L1120" s="10">
        <v>4.25</v>
      </c>
      <c r="M1120" s="10">
        <v>5.01</v>
      </c>
      <c r="N1120" s="10">
        <v>-0.75999999999999979</v>
      </c>
    </row>
    <row r="1121" spans="1:14" x14ac:dyDescent="0.25">
      <c r="A1121" s="9" t="s">
        <v>372</v>
      </c>
      <c r="B1121" s="9" t="s">
        <v>34</v>
      </c>
      <c r="C1121" s="9" t="s">
        <v>33</v>
      </c>
      <c r="D1121" s="9" t="s">
        <v>27</v>
      </c>
      <c r="E1121" s="10">
        <v>5152.58</v>
      </c>
      <c r="F1121" s="10">
        <v>0</v>
      </c>
      <c r="G1121" s="10">
        <v>5152.58</v>
      </c>
      <c r="H1121" s="10">
        <v>6073.69</v>
      </c>
      <c r="I1121" s="10">
        <v>-921.10999999999967</v>
      </c>
      <c r="J1121" s="10">
        <v>4.25</v>
      </c>
      <c r="K1121" s="10">
        <v>0</v>
      </c>
      <c r="L1121" s="10">
        <v>4.25</v>
      </c>
      <c r="M1121" s="10">
        <v>5.01</v>
      </c>
      <c r="N1121" s="10">
        <v>-0.75999999999999979</v>
      </c>
    </row>
    <row r="1122" spans="1:14" x14ac:dyDescent="0.25">
      <c r="A1122" s="9" t="s">
        <v>372</v>
      </c>
      <c r="B1122" s="9" t="s">
        <v>35</v>
      </c>
      <c r="C1122" s="9" t="s">
        <v>33</v>
      </c>
      <c r="D1122" s="9" t="s">
        <v>27</v>
      </c>
      <c r="E1122" s="10">
        <v>5574.77</v>
      </c>
      <c r="F1122" s="10">
        <v>0</v>
      </c>
      <c r="G1122" s="10">
        <v>5574.77</v>
      </c>
      <c r="H1122" s="10">
        <v>6571.11</v>
      </c>
      <c r="I1122" s="10">
        <v>-996.33999999999924</v>
      </c>
      <c r="J1122" s="10">
        <v>89.25</v>
      </c>
      <c r="K1122" s="10">
        <v>0</v>
      </c>
      <c r="L1122" s="10">
        <v>89.25</v>
      </c>
      <c r="M1122" s="10">
        <v>105.20099999999999</v>
      </c>
      <c r="N1122" s="10">
        <v>-15.950999999999993</v>
      </c>
    </row>
    <row r="1123" spans="1:14" x14ac:dyDescent="0.25">
      <c r="A1123" s="9" t="s">
        <v>372</v>
      </c>
      <c r="B1123" s="9" t="s">
        <v>36</v>
      </c>
      <c r="C1123" s="9" t="s">
        <v>29</v>
      </c>
      <c r="D1123" s="9" t="s">
        <v>27</v>
      </c>
      <c r="E1123" s="10">
        <v>9524.6200000000008</v>
      </c>
      <c r="F1123" s="10">
        <v>0</v>
      </c>
      <c r="G1123" s="10">
        <v>9524.6200000000008</v>
      </c>
      <c r="H1123" s="10">
        <v>9775.5499999999993</v>
      </c>
      <c r="I1123" s="10">
        <v>-250.92999999999847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</row>
    <row r="1124" spans="1:14" x14ac:dyDescent="0.25">
      <c r="A1124" s="9" t="s">
        <v>372</v>
      </c>
      <c r="B1124" s="9" t="s">
        <v>37</v>
      </c>
      <c r="C1124" s="9" t="s">
        <v>29</v>
      </c>
      <c r="D1124" s="9" t="s">
        <v>27</v>
      </c>
      <c r="E1124" s="10">
        <v>22025.759999999998</v>
      </c>
      <c r="F1124" s="10">
        <v>0</v>
      </c>
      <c r="G1124" s="10">
        <v>22025.759999999998</v>
      </c>
      <c r="H1124" s="10">
        <v>22606.03</v>
      </c>
      <c r="I1124" s="10">
        <v>-580.27000000000044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</row>
    <row r="1125" spans="1:14" x14ac:dyDescent="0.25">
      <c r="A1125" s="9" t="s">
        <v>372</v>
      </c>
      <c r="B1125" s="9" t="s">
        <v>140</v>
      </c>
      <c r="C1125" s="9" t="s">
        <v>39</v>
      </c>
      <c r="D1125" s="9" t="s">
        <v>40</v>
      </c>
      <c r="E1125" s="10">
        <v>-461202.9</v>
      </c>
      <c r="F1125" s="10">
        <v>0</v>
      </c>
      <c r="G1125" s="10">
        <v>-461202.9</v>
      </c>
      <c r="H1125" s="10">
        <v>-461202.89</v>
      </c>
      <c r="I1125" s="10">
        <v>-1.0000000009313226E-2</v>
      </c>
      <c r="J1125" s="10">
        <v>-5761</v>
      </c>
      <c r="K1125" s="10">
        <v>0</v>
      </c>
      <c r="L1125" s="10">
        <v>-5761</v>
      </c>
      <c r="M1125" s="10">
        <v>-5761</v>
      </c>
      <c r="N1125" s="10">
        <v>0</v>
      </c>
    </row>
    <row r="1126" spans="1:14" x14ac:dyDescent="0.25">
      <c r="A1126" s="9" t="s">
        <v>372</v>
      </c>
      <c r="B1126" s="9" t="s">
        <v>92</v>
      </c>
      <c r="C1126" s="9" t="s">
        <v>42</v>
      </c>
      <c r="D1126" s="9" t="s">
        <v>43</v>
      </c>
      <c r="E1126" s="10">
        <v>37.450000000000003</v>
      </c>
      <c r="F1126" s="10">
        <v>0</v>
      </c>
      <c r="G1126" s="10">
        <v>37.450000000000003</v>
      </c>
      <c r="H1126" s="10">
        <v>0</v>
      </c>
      <c r="I1126" s="10">
        <v>37.450000000000003</v>
      </c>
      <c r="J1126" s="10">
        <v>440</v>
      </c>
      <c r="K1126" s="10">
        <v>0</v>
      </c>
      <c r="L1126" s="10">
        <v>440</v>
      </c>
      <c r="M1126" s="10">
        <v>0</v>
      </c>
      <c r="N1126" s="10">
        <v>440</v>
      </c>
    </row>
    <row r="1127" spans="1:14" x14ac:dyDescent="0.25">
      <c r="A1127" s="9" t="s">
        <v>372</v>
      </c>
      <c r="B1127" s="9" t="s">
        <v>141</v>
      </c>
      <c r="C1127" s="9" t="s">
        <v>42</v>
      </c>
      <c r="D1127" s="9" t="s">
        <v>43</v>
      </c>
      <c r="E1127" s="10">
        <v>623</v>
      </c>
      <c r="F1127" s="10">
        <v>574.25742574257424</v>
      </c>
      <c r="G1127" s="10">
        <v>48.742574257425758</v>
      </c>
      <c r="H1127" s="10">
        <v>580</v>
      </c>
      <c r="I1127" s="10">
        <v>43</v>
      </c>
      <c r="J1127" s="10">
        <v>6250</v>
      </c>
      <c r="K1127" s="10">
        <v>5761</v>
      </c>
      <c r="L1127" s="10">
        <v>489</v>
      </c>
      <c r="M1127" s="10">
        <v>5818.61</v>
      </c>
      <c r="N1127" s="10">
        <v>431.39000000000033</v>
      </c>
    </row>
    <row r="1128" spans="1:14" x14ac:dyDescent="0.25">
      <c r="A1128" s="9" t="s">
        <v>372</v>
      </c>
      <c r="B1128" s="9" t="s">
        <v>142</v>
      </c>
      <c r="C1128" s="9" t="s">
        <v>42</v>
      </c>
      <c r="D1128" s="9" t="s">
        <v>43</v>
      </c>
      <c r="E1128" s="10">
        <v>2397.0700000000002</v>
      </c>
      <c r="F1128" s="10">
        <v>2363.9704433497536</v>
      </c>
      <c r="G1128" s="10">
        <v>33.099556650246541</v>
      </c>
      <c r="H1128" s="10">
        <v>2399.4299999999998</v>
      </c>
      <c r="I1128" s="10">
        <v>-2.3599999999996726</v>
      </c>
      <c r="J1128" s="10">
        <v>35050</v>
      </c>
      <c r="K1128" s="10">
        <v>34566</v>
      </c>
      <c r="L1128" s="10">
        <v>484</v>
      </c>
      <c r="M1128" s="10">
        <v>35084.49</v>
      </c>
      <c r="N1128" s="10">
        <v>-34.489999999997963</v>
      </c>
    </row>
    <row r="1129" spans="1:14" x14ac:dyDescent="0.25">
      <c r="A1129" s="9" t="s">
        <v>372</v>
      </c>
      <c r="B1129" s="9" t="s">
        <v>94</v>
      </c>
      <c r="C1129" s="9" t="s">
        <v>42</v>
      </c>
      <c r="D1129" s="9" t="s">
        <v>43</v>
      </c>
      <c r="E1129" s="10">
        <v>3392.76</v>
      </c>
      <c r="F1129" s="10">
        <v>3387.4726368159204</v>
      </c>
      <c r="G1129" s="10">
        <v>5.2873631840798225</v>
      </c>
      <c r="H1129" s="10">
        <v>3404.41</v>
      </c>
      <c r="I1129" s="10">
        <v>-11.649999999999636</v>
      </c>
      <c r="J1129" s="10">
        <v>5770</v>
      </c>
      <c r="K1129" s="10">
        <v>5761</v>
      </c>
      <c r="L1129" s="10">
        <v>9</v>
      </c>
      <c r="M1129" s="10">
        <v>5789.8050000000003</v>
      </c>
      <c r="N1129" s="10">
        <v>-19.805000000000291</v>
      </c>
    </row>
    <row r="1130" spans="1:14" x14ac:dyDescent="0.25">
      <c r="A1130" s="9" t="s">
        <v>372</v>
      </c>
      <c r="B1130" s="9" t="s">
        <v>143</v>
      </c>
      <c r="C1130" s="9" t="s">
        <v>42</v>
      </c>
      <c r="D1130" s="9" t="s">
        <v>43</v>
      </c>
      <c r="E1130" s="10">
        <v>4529.3100000000004</v>
      </c>
      <c r="F1130" s="10">
        <v>4505.3300492610833</v>
      </c>
      <c r="G1130" s="10">
        <v>23.979950738917069</v>
      </c>
      <c r="H1130" s="10">
        <v>4572.91</v>
      </c>
      <c r="I1130" s="10">
        <v>-43.599999999999454</v>
      </c>
      <c r="J1130" s="10">
        <v>34750</v>
      </c>
      <c r="K1130" s="10">
        <v>34566</v>
      </c>
      <c r="L1130" s="10">
        <v>184</v>
      </c>
      <c r="M1130" s="10">
        <v>35084.49</v>
      </c>
      <c r="N1130" s="10">
        <v>-334.48999999999796</v>
      </c>
    </row>
    <row r="1131" spans="1:14" x14ac:dyDescent="0.25">
      <c r="A1131" s="9" t="s">
        <v>372</v>
      </c>
      <c r="B1131" s="9" t="s">
        <v>144</v>
      </c>
      <c r="C1131" s="9" t="s">
        <v>42</v>
      </c>
      <c r="D1131" s="9" t="s">
        <v>43</v>
      </c>
      <c r="E1131" s="10">
        <v>6314.77</v>
      </c>
      <c r="F1131" s="10">
        <v>6281.3300492610833</v>
      </c>
      <c r="G1131" s="10">
        <v>33.439950738917105</v>
      </c>
      <c r="H1131" s="10">
        <v>6375.55</v>
      </c>
      <c r="I1131" s="10">
        <v>-60.779999999999745</v>
      </c>
      <c r="J1131" s="10">
        <v>34750</v>
      </c>
      <c r="K1131" s="10">
        <v>34566</v>
      </c>
      <c r="L1131" s="10">
        <v>184</v>
      </c>
      <c r="M1131" s="10">
        <v>35084.49</v>
      </c>
      <c r="N1131" s="10">
        <v>-334.48999999999796</v>
      </c>
    </row>
    <row r="1132" spans="1:14" x14ac:dyDescent="0.25">
      <c r="A1132" s="9" t="s">
        <v>372</v>
      </c>
      <c r="B1132" s="9" t="s">
        <v>84</v>
      </c>
      <c r="C1132" s="9" t="s">
        <v>42</v>
      </c>
      <c r="D1132" s="9" t="s">
        <v>43</v>
      </c>
      <c r="E1132" s="10">
        <v>14172.79</v>
      </c>
      <c r="F1132" s="10">
        <v>14045.205882352941</v>
      </c>
      <c r="G1132" s="10">
        <v>127.58411764706034</v>
      </c>
      <c r="H1132" s="10">
        <v>14326.11</v>
      </c>
      <c r="I1132" s="10">
        <v>-153.31999999999971</v>
      </c>
      <c r="J1132" s="10">
        <v>34880</v>
      </c>
      <c r="K1132" s="10">
        <v>34566</v>
      </c>
      <c r="L1132" s="10">
        <v>314</v>
      </c>
      <c r="M1132" s="10">
        <v>35257.32</v>
      </c>
      <c r="N1132" s="10">
        <v>-377.31999999999971</v>
      </c>
    </row>
    <row r="1133" spans="1:14" x14ac:dyDescent="0.25">
      <c r="A1133" s="9" t="s">
        <v>372</v>
      </c>
      <c r="B1133" s="9" t="s">
        <v>136</v>
      </c>
      <c r="C1133" s="9" t="s">
        <v>42</v>
      </c>
      <c r="D1133" s="9" t="s">
        <v>43</v>
      </c>
      <c r="E1133" s="10">
        <v>18833.810000000001</v>
      </c>
      <c r="F1133" s="10">
        <v>18664.256157635467</v>
      </c>
      <c r="G1133" s="10">
        <v>169.55384236453392</v>
      </c>
      <c r="H1133" s="10">
        <v>18944.22</v>
      </c>
      <c r="I1133" s="10">
        <v>-110.40999999999985</v>
      </c>
      <c r="J1133" s="10">
        <v>34880</v>
      </c>
      <c r="K1133" s="10">
        <v>34566</v>
      </c>
      <c r="L1133" s="10">
        <v>314</v>
      </c>
      <c r="M1133" s="10">
        <v>35084.49</v>
      </c>
      <c r="N1133" s="10">
        <v>-204.48999999999796</v>
      </c>
    </row>
    <row r="1134" spans="1:14" x14ac:dyDescent="0.25">
      <c r="A1134" s="9" t="s">
        <v>372</v>
      </c>
      <c r="B1134" s="9" t="s">
        <v>145</v>
      </c>
      <c r="C1134" s="9" t="s">
        <v>42</v>
      </c>
      <c r="D1134" s="9" t="s">
        <v>43</v>
      </c>
      <c r="E1134" s="10">
        <v>24872.68</v>
      </c>
      <c r="F1134" s="10">
        <v>24311.418719211822</v>
      </c>
      <c r="G1134" s="10">
        <v>561.26128078817783</v>
      </c>
      <c r="H1134" s="10">
        <v>24676.09</v>
      </c>
      <c r="I1134" s="10">
        <v>196.59000000000015</v>
      </c>
      <c r="J1134" s="10">
        <v>5894</v>
      </c>
      <c r="K1134" s="10">
        <v>5761</v>
      </c>
      <c r="L1134" s="10">
        <v>133</v>
      </c>
      <c r="M1134" s="10">
        <v>5847.415</v>
      </c>
      <c r="N1134" s="10">
        <v>46.585000000000036</v>
      </c>
    </row>
    <row r="1135" spans="1:14" x14ac:dyDescent="0.25">
      <c r="A1135" s="9" t="s">
        <v>372</v>
      </c>
      <c r="B1135" s="9" t="s">
        <v>50</v>
      </c>
      <c r="C1135" s="9" t="s">
        <v>42</v>
      </c>
      <c r="D1135" s="9" t="s">
        <v>43</v>
      </c>
      <c r="E1135" s="10">
        <v>47367.040000000001</v>
      </c>
      <c r="F1135" s="10">
        <v>46940.626865671642</v>
      </c>
      <c r="G1135" s="10">
        <v>426.41313432835886</v>
      </c>
      <c r="H1135" s="10">
        <v>47175.33</v>
      </c>
      <c r="I1135" s="10">
        <v>191.70999999999913</v>
      </c>
      <c r="J1135" s="10">
        <v>34880</v>
      </c>
      <c r="K1135" s="10">
        <v>34566</v>
      </c>
      <c r="L1135" s="10">
        <v>314</v>
      </c>
      <c r="M1135" s="10">
        <v>34738.83</v>
      </c>
      <c r="N1135" s="10">
        <v>141.16999999999825</v>
      </c>
    </row>
    <row r="1136" spans="1:14" x14ac:dyDescent="0.25">
      <c r="A1136" s="9" t="s">
        <v>372</v>
      </c>
      <c r="B1136" s="9" t="s">
        <v>103</v>
      </c>
      <c r="C1136" s="9" t="s">
        <v>42</v>
      </c>
      <c r="D1136" s="9" t="s">
        <v>43</v>
      </c>
      <c r="E1136" s="10">
        <v>165353.26</v>
      </c>
      <c r="F1136" s="10">
        <v>165343.69306930693</v>
      </c>
      <c r="G1136" s="10">
        <v>9.5669306930794846</v>
      </c>
      <c r="H1136" s="10">
        <v>166997.13</v>
      </c>
      <c r="I1136" s="10">
        <v>-1643.8699999999953</v>
      </c>
      <c r="J1136" s="10">
        <v>34568</v>
      </c>
      <c r="K1136" s="10">
        <v>34566</v>
      </c>
      <c r="L1136" s="10">
        <v>2</v>
      </c>
      <c r="M1136" s="10">
        <v>34911.660000000003</v>
      </c>
      <c r="N1136" s="10">
        <v>-343.66000000000349</v>
      </c>
    </row>
    <row r="1137" spans="1:14" x14ac:dyDescent="0.25">
      <c r="A1137" s="9" t="s">
        <v>372</v>
      </c>
      <c r="B1137" s="9" t="s">
        <v>146</v>
      </c>
      <c r="C1137" s="9" t="s">
        <v>42</v>
      </c>
      <c r="D1137" s="9" t="s">
        <v>53</v>
      </c>
      <c r="E1137" s="10">
        <v>119068.14</v>
      </c>
      <c r="F1137" s="10">
        <v>119457.63440860216</v>
      </c>
      <c r="G1137" s="10">
        <v>-389.49440860215691</v>
      </c>
      <c r="H1137" s="10">
        <v>122205.16</v>
      </c>
      <c r="I1137" s="10">
        <v>-3137.0200000000041</v>
      </c>
      <c r="J1137" s="10">
        <v>25840</v>
      </c>
      <c r="K1137" s="10">
        <v>25924.499511241447</v>
      </c>
      <c r="L1137" s="10">
        <v>-84.499511241447181</v>
      </c>
      <c r="M1137" s="10">
        <v>26520.762999999999</v>
      </c>
      <c r="N1137" s="10">
        <v>-680.76299999999901</v>
      </c>
    </row>
    <row r="1138" spans="1:14" x14ac:dyDescent="0.25">
      <c r="A1138" s="9" t="s">
        <v>372</v>
      </c>
      <c r="B1138" s="9" t="s">
        <v>54</v>
      </c>
      <c r="C1138" s="9" t="s">
        <v>42</v>
      </c>
      <c r="D1138" s="9" t="s">
        <v>55</v>
      </c>
      <c r="E1138" s="10">
        <v>1745.24</v>
      </c>
      <c r="F1138" s="10">
        <v>1711.0196078431372</v>
      </c>
      <c r="G1138" s="10">
        <v>34.220392156862772</v>
      </c>
      <c r="H1138" s="10">
        <v>1745.24</v>
      </c>
      <c r="I1138" s="10">
        <v>0</v>
      </c>
      <c r="J1138" s="10">
        <v>317.31599999999997</v>
      </c>
      <c r="K1138" s="10">
        <v>311.09411764705879</v>
      </c>
      <c r="L1138" s="10">
        <v>6.2218823529411793</v>
      </c>
      <c r="M1138" s="10">
        <v>317.31599999999997</v>
      </c>
      <c r="N1138" s="10">
        <v>0</v>
      </c>
    </row>
    <row r="1139" spans="1:14" x14ac:dyDescent="0.25">
      <c r="A1139" s="9" t="s">
        <v>373</v>
      </c>
      <c r="B1139" s="9" t="s">
        <v>25</v>
      </c>
      <c r="C1139" s="9" t="s">
        <v>26</v>
      </c>
      <c r="D1139" s="9" t="s">
        <v>27</v>
      </c>
      <c r="E1139" s="10">
        <v>1770.72</v>
      </c>
      <c r="F1139" s="10">
        <v>0</v>
      </c>
      <c r="G1139" s="10">
        <v>1770.72</v>
      </c>
      <c r="H1139" s="10">
        <v>0</v>
      </c>
      <c r="I1139" s="10">
        <v>1770.72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</row>
    <row r="1140" spans="1:14" x14ac:dyDescent="0.25">
      <c r="A1140" s="9" t="s">
        <v>373</v>
      </c>
      <c r="B1140" s="9" t="s">
        <v>28</v>
      </c>
      <c r="C1140" s="9" t="s">
        <v>29</v>
      </c>
      <c r="D1140" s="9" t="s">
        <v>27</v>
      </c>
      <c r="E1140" s="10">
        <v>7.09</v>
      </c>
      <c r="F1140" s="10">
        <v>0</v>
      </c>
      <c r="G1140" s="10">
        <v>7.09</v>
      </c>
      <c r="H1140" s="10">
        <v>7.13</v>
      </c>
      <c r="I1140" s="10">
        <v>-4.0000000000000036E-2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</row>
    <row r="1141" spans="1:14" x14ac:dyDescent="0.25">
      <c r="A1141" s="9" t="s">
        <v>373</v>
      </c>
      <c r="B1141" s="9" t="s">
        <v>30</v>
      </c>
      <c r="C1141" s="9" t="s">
        <v>29</v>
      </c>
      <c r="D1141" s="9" t="s">
        <v>27</v>
      </c>
      <c r="E1141" s="10">
        <v>165.34</v>
      </c>
      <c r="F1141" s="10">
        <v>0</v>
      </c>
      <c r="G1141" s="10">
        <v>165.34</v>
      </c>
      <c r="H1141" s="10">
        <v>166.29</v>
      </c>
      <c r="I1141" s="10">
        <v>-0.94999999999998863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</row>
    <row r="1142" spans="1:14" x14ac:dyDescent="0.25">
      <c r="A1142" s="9" t="s">
        <v>373</v>
      </c>
      <c r="B1142" s="9" t="s">
        <v>31</v>
      </c>
      <c r="C1142" s="9" t="s">
        <v>29</v>
      </c>
      <c r="D1142" s="9" t="s">
        <v>27</v>
      </c>
      <c r="E1142" s="10">
        <v>1110.1099999999999</v>
      </c>
      <c r="F1142" s="10">
        <v>0</v>
      </c>
      <c r="G1142" s="10">
        <v>1110.1099999999999</v>
      </c>
      <c r="H1142" s="10">
        <v>1116.52</v>
      </c>
      <c r="I1142" s="10">
        <v>-6.4100000000000819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</row>
    <row r="1143" spans="1:14" x14ac:dyDescent="0.25">
      <c r="A1143" s="9" t="s">
        <v>373</v>
      </c>
      <c r="B1143" s="9" t="s">
        <v>32</v>
      </c>
      <c r="C1143" s="9" t="s">
        <v>33</v>
      </c>
      <c r="D1143" s="9" t="s">
        <v>27</v>
      </c>
      <c r="E1143" s="10">
        <v>2027.94</v>
      </c>
      <c r="F1143" s="10">
        <v>0</v>
      </c>
      <c r="G1143" s="10">
        <v>2027.94</v>
      </c>
      <c r="H1143" s="10">
        <v>1837.89</v>
      </c>
      <c r="I1143" s="10">
        <v>190.04999999999995</v>
      </c>
      <c r="J1143" s="10">
        <v>5.75</v>
      </c>
      <c r="K1143" s="10">
        <v>0</v>
      </c>
      <c r="L1143" s="10">
        <v>5.75</v>
      </c>
      <c r="M1143" s="10">
        <v>5.2110000000000003</v>
      </c>
      <c r="N1143" s="10">
        <v>0.5389999999999997</v>
      </c>
    </row>
    <row r="1144" spans="1:14" x14ac:dyDescent="0.25">
      <c r="A1144" s="9" t="s">
        <v>373</v>
      </c>
      <c r="B1144" s="9" t="s">
        <v>34</v>
      </c>
      <c r="C1144" s="9" t="s">
        <v>33</v>
      </c>
      <c r="D1144" s="9" t="s">
        <v>27</v>
      </c>
      <c r="E1144" s="10">
        <v>6971.13</v>
      </c>
      <c r="F1144" s="10">
        <v>0</v>
      </c>
      <c r="G1144" s="10">
        <v>6971.13</v>
      </c>
      <c r="H1144" s="10">
        <v>6317.85</v>
      </c>
      <c r="I1144" s="10">
        <v>653.27999999999975</v>
      </c>
      <c r="J1144" s="10">
        <v>5.75</v>
      </c>
      <c r="K1144" s="10">
        <v>0</v>
      </c>
      <c r="L1144" s="10">
        <v>5.75</v>
      </c>
      <c r="M1144" s="10">
        <v>5.2110000000000003</v>
      </c>
      <c r="N1144" s="10">
        <v>0.5389999999999997</v>
      </c>
    </row>
    <row r="1145" spans="1:14" x14ac:dyDescent="0.25">
      <c r="A1145" s="9" t="s">
        <v>373</v>
      </c>
      <c r="B1145" s="9" t="s">
        <v>35</v>
      </c>
      <c r="C1145" s="9" t="s">
        <v>33</v>
      </c>
      <c r="D1145" s="9" t="s">
        <v>27</v>
      </c>
      <c r="E1145" s="10">
        <v>7542.34</v>
      </c>
      <c r="F1145" s="10">
        <v>0</v>
      </c>
      <c r="G1145" s="10">
        <v>7542.34</v>
      </c>
      <c r="H1145" s="10">
        <v>6835.48</v>
      </c>
      <c r="I1145" s="10">
        <v>706.86000000000058</v>
      </c>
      <c r="J1145" s="10">
        <v>120.75</v>
      </c>
      <c r="K1145" s="10">
        <v>0</v>
      </c>
      <c r="L1145" s="10">
        <v>120.75</v>
      </c>
      <c r="M1145" s="10">
        <v>109.43300000000001</v>
      </c>
      <c r="N1145" s="10">
        <v>11.316999999999993</v>
      </c>
    </row>
    <row r="1146" spans="1:14" x14ac:dyDescent="0.25">
      <c r="A1146" s="9" t="s">
        <v>373</v>
      </c>
      <c r="B1146" s="9" t="s">
        <v>36</v>
      </c>
      <c r="C1146" s="9" t="s">
        <v>29</v>
      </c>
      <c r="D1146" s="9" t="s">
        <v>27</v>
      </c>
      <c r="E1146" s="10">
        <v>12437.3</v>
      </c>
      <c r="F1146" s="10">
        <v>0</v>
      </c>
      <c r="G1146" s="10">
        <v>12437.3</v>
      </c>
      <c r="H1146" s="10">
        <v>12509.12</v>
      </c>
      <c r="I1146" s="10">
        <v>-71.820000000001528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</row>
    <row r="1147" spans="1:14" x14ac:dyDescent="0.25">
      <c r="A1147" s="9" t="s">
        <v>373</v>
      </c>
      <c r="B1147" s="9" t="s">
        <v>37</v>
      </c>
      <c r="C1147" s="9" t="s">
        <v>29</v>
      </c>
      <c r="D1147" s="9" t="s">
        <v>27</v>
      </c>
      <c r="E1147" s="10">
        <v>28761.34</v>
      </c>
      <c r="F1147" s="10">
        <v>0</v>
      </c>
      <c r="G1147" s="10">
        <v>28761.34</v>
      </c>
      <c r="H1147" s="10">
        <v>28927.42</v>
      </c>
      <c r="I1147" s="10">
        <v>-166.07999999999811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</row>
    <row r="1148" spans="1:14" x14ac:dyDescent="0.25">
      <c r="A1148" s="9" t="s">
        <v>373</v>
      </c>
      <c r="B1148" s="9" t="s">
        <v>374</v>
      </c>
      <c r="C1148" s="9" t="s">
        <v>39</v>
      </c>
      <c r="D1148" s="9" t="s">
        <v>40</v>
      </c>
      <c r="E1148" s="10">
        <v>-677547.27</v>
      </c>
      <c r="F1148" s="10">
        <v>0</v>
      </c>
      <c r="G1148" s="10">
        <v>-677547.27</v>
      </c>
      <c r="H1148" s="10">
        <v>-677547.28</v>
      </c>
      <c r="I1148" s="10">
        <v>1.0000000009313226E-2</v>
      </c>
      <c r="J1148" s="10">
        <v>-3752</v>
      </c>
      <c r="K1148" s="10">
        <v>0</v>
      </c>
      <c r="L1148" s="10">
        <v>-3752</v>
      </c>
      <c r="M1148" s="10">
        <v>-3752</v>
      </c>
      <c r="N1148" s="10">
        <v>0</v>
      </c>
    </row>
    <row r="1149" spans="1:14" x14ac:dyDescent="0.25">
      <c r="A1149" s="9" t="s">
        <v>373</v>
      </c>
      <c r="B1149" s="9" t="s">
        <v>375</v>
      </c>
      <c r="C1149" s="9" t="s">
        <v>42</v>
      </c>
      <c r="D1149" s="9" t="s">
        <v>43</v>
      </c>
      <c r="E1149" s="10">
        <v>2684.24</v>
      </c>
      <c r="F1149" s="10">
        <v>2715.8522167487686</v>
      </c>
      <c r="G1149" s="10">
        <v>-31.612216748768788</v>
      </c>
      <c r="H1149" s="10">
        <v>2756.59</v>
      </c>
      <c r="I1149" s="10">
        <v>-72.350000000000364</v>
      </c>
      <c r="J1149" s="10">
        <v>44500</v>
      </c>
      <c r="K1149" s="10">
        <v>45024</v>
      </c>
      <c r="L1149" s="10">
        <v>-524</v>
      </c>
      <c r="M1149" s="10">
        <v>45699.360000000001</v>
      </c>
      <c r="N1149" s="10">
        <v>-1199.3600000000006</v>
      </c>
    </row>
    <row r="1150" spans="1:14" x14ac:dyDescent="0.25">
      <c r="A1150" s="9" t="s">
        <v>373</v>
      </c>
      <c r="B1150" s="9" t="s">
        <v>44</v>
      </c>
      <c r="C1150" s="9" t="s">
        <v>42</v>
      </c>
      <c r="D1150" s="9" t="s">
        <v>43</v>
      </c>
      <c r="E1150" s="10">
        <v>3489.23</v>
      </c>
      <c r="F1150" s="10">
        <v>3478.0995024875624</v>
      </c>
      <c r="G1150" s="10">
        <v>11.130497512437614</v>
      </c>
      <c r="H1150" s="10">
        <v>3495.49</v>
      </c>
      <c r="I1150" s="10">
        <v>-6.2599999999997635</v>
      </c>
      <c r="J1150" s="10">
        <v>3764</v>
      </c>
      <c r="K1150" s="10">
        <v>3752</v>
      </c>
      <c r="L1150" s="10">
        <v>12</v>
      </c>
      <c r="M1150" s="10">
        <v>3770.76</v>
      </c>
      <c r="N1150" s="10">
        <v>-6.7600000000002183</v>
      </c>
    </row>
    <row r="1151" spans="1:14" x14ac:dyDescent="0.25">
      <c r="A1151" s="9" t="s">
        <v>373</v>
      </c>
      <c r="B1151" s="9" t="s">
        <v>376</v>
      </c>
      <c r="C1151" s="9" t="s">
        <v>42</v>
      </c>
      <c r="D1151" s="9" t="s">
        <v>43</v>
      </c>
      <c r="E1151" s="10">
        <v>10597.27</v>
      </c>
      <c r="F1151" s="10">
        <v>10509.497536945813</v>
      </c>
      <c r="G1151" s="10">
        <v>87.772463054187028</v>
      </c>
      <c r="H1151" s="10">
        <v>10667.14</v>
      </c>
      <c r="I1151" s="10">
        <v>-69.869999999998981</v>
      </c>
      <c r="J1151" s="10">
        <v>45400</v>
      </c>
      <c r="K1151" s="10">
        <v>45024</v>
      </c>
      <c r="L1151" s="10">
        <v>376</v>
      </c>
      <c r="M1151" s="10">
        <v>45699.360000000001</v>
      </c>
      <c r="N1151" s="10">
        <v>-299.36000000000058</v>
      </c>
    </row>
    <row r="1152" spans="1:14" x14ac:dyDescent="0.25">
      <c r="A1152" s="9" t="s">
        <v>373</v>
      </c>
      <c r="B1152" s="9" t="s">
        <v>377</v>
      </c>
      <c r="C1152" s="9" t="s">
        <v>42</v>
      </c>
      <c r="D1152" s="9" t="s">
        <v>43</v>
      </c>
      <c r="E1152" s="10">
        <v>13654.78</v>
      </c>
      <c r="F1152" s="10">
        <v>13571.586206896553</v>
      </c>
      <c r="G1152" s="10">
        <v>83.193793103448115</v>
      </c>
      <c r="H1152" s="10">
        <v>13775.16</v>
      </c>
      <c r="I1152" s="10">
        <v>-120.3799999999992</v>
      </c>
      <c r="J1152" s="10">
        <v>45300</v>
      </c>
      <c r="K1152" s="10">
        <v>45024</v>
      </c>
      <c r="L1152" s="10">
        <v>276</v>
      </c>
      <c r="M1152" s="10">
        <v>45699.360000000001</v>
      </c>
      <c r="N1152" s="10">
        <v>-399.36000000000058</v>
      </c>
    </row>
    <row r="1153" spans="1:14" x14ac:dyDescent="0.25">
      <c r="A1153" s="9" t="s">
        <v>373</v>
      </c>
      <c r="B1153" s="9" t="s">
        <v>47</v>
      </c>
      <c r="C1153" s="9" t="s">
        <v>42</v>
      </c>
      <c r="D1153" s="9" t="s">
        <v>43</v>
      </c>
      <c r="E1153" s="10">
        <v>21393.65</v>
      </c>
      <c r="F1153" s="10">
        <v>21169.833333333332</v>
      </c>
      <c r="G1153" s="10">
        <v>223.81666666666933</v>
      </c>
      <c r="H1153" s="10">
        <v>21593.23</v>
      </c>
      <c r="I1153" s="10">
        <v>-199.57999999999811</v>
      </c>
      <c r="J1153" s="10">
        <v>45500</v>
      </c>
      <c r="K1153" s="10">
        <v>45024</v>
      </c>
      <c r="L1153" s="10">
        <v>476</v>
      </c>
      <c r="M1153" s="10">
        <v>45924.480000000003</v>
      </c>
      <c r="N1153" s="10">
        <v>-424.4800000000032</v>
      </c>
    </row>
    <row r="1154" spans="1:14" x14ac:dyDescent="0.25">
      <c r="A1154" s="9" t="s">
        <v>373</v>
      </c>
      <c r="B1154" s="9" t="s">
        <v>272</v>
      </c>
      <c r="C1154" s="9" t="s">
        <v>42</v>
      </c>
      <c r="D1154" s="9" t="s">
        <v>43</v>
      </c>
      <c r="E1154" s="10">
        <v>37248.04</v>
      </c>
      <c r="F1154" s="10">
        <v>36457.733990147783</v>
      </c>
      <c r="G1154" s="10">
        <v>790.30600985221827</v>
      </c>
      <c r="H1154" s="10">
        <v>37004.6</v>
      </c>
      <c r="I1154" s="10">
        <v>243.44000000000233</v>
      </c>
      <c r="J1154" s="10">
        <v>46000</v>
      </c>
      <c r="K1154" s="10">
        <v>45024</v>
      </c>
      <c r="L1154" s="10">
        <v>976</v>
      </c>
      <c r="M1154" s="10">
        <v>45699.360000000001</v>
      </c>
      <c r="N1154" s="10">
        <v>300.63999999999942</v>
      </c>
    </row>
    <row r="1155" spans="1:14" x14ac:dyDescent="0.25">
      <c r="A1155" s="9" t="s">
        <v>373</v>
      </c>
      <c r="B1155" s="9" t="s">
        <v>378</v>
      </c>
      <c r="C1155" s="9" t="s">
        <v>42</v>
      </c>
      <c r="D1155" s="9" t="s">
        <v>43</v>
      </c>
      <c r="E1155" s="10">
        <v>42242.25</v>
      </c>
      <c r="F1155" s="10">
        <v>41984.876847290638</v>
      </c>
      <c r="G1155" s="10">
        <v>257.37315270936233</v>
      </c>
      <c r="H1155" s="10">
        <v>42614.65</v>
      </c>
      <c r="I1155" s="10">
        <v>-372.40000000000146</v>
      </c>
      <c r="J1155" s="10">
        <v>3775</v>
      </c>
      <c r="K1155" s="10">
        <v>3752</v>
      </c>
      <c r="L1155" s="10">
        <v>23</v>
      </c>
      <c r="M1155" s="10">
        <v>3808.28</v>
      </c>
      <c r="N1155" s="10">
        <v>-33.2800000000002</v>
      </c>
    </row>
    <row r="1156" spans="1:14" x14ac:dyDescent="0.25">
      <c r="A1156" s="9" t="s">
        <v>373</v>
      </c>
      <c r="B1156" s="9" t="s">
        <v>50</v>
      </c>
      <c r="C1156" s="9" t="s">
        <v>42</v>
      </c>
      <c r="D1156" s="9" t="s">
        <v>43</v>
      </c>
      <c r="E1156" s="10">
        <v>61789</v>
      </c>
      <c r="F1156" s="10">
        <v>61142.58706467662</v>
      </c>
      <c r="G1156" s="10">
        <v>646.41293532338022</v>
      </c>
      <c r="H1156" s="10">
        <v>61448.3</v>
      </c>
      <c r="I1156" s="10">
        <v>340.69999999999709</v>
      </c>
      <c r="J1156" s="10">
        <v>45500</v>
      </c>
      <c r="K1156" s="10">
        <v>45024</v>
      </c>
      <c r="L1156" s="10">
        <v>476</v>
      </c>
      <c r="M1156" s="10">
        <v>45249.120000000003</v>
      </c>
      <c r="N1156" s="10">
        <v>250.87999999999738</v>
      </c>
    </row>
    <row r="1157" spans="1:14" x14ac:dyDescent="0.25">
      <c r="A1157" s="9" t="s">
        <v>373</v>
      </c>
      <c r="B1157" s="9" t="s">
        <v>103</v>
      </c>
      <c r="C1157" s="9" t="s">
        <v>42</v>
      </c>
      <c r="D1157" s="9" t="s">
        <v>43</v>
      </c>
      <c r="E1157" s="10">
        <v>215890.09</v>
      </c>
      <c r="F1157" s="10">
        <v>215368.70297029702</v>
      </c>
      <c r="G1157" s="10">
        <v>521.38702970297891</v>
      </c>
      <c r="H1157" s="10">
        <v>217522.39</v>
      </c>
      <c r="I1157" s="10">
        <v>-1632.3000000000175</v>
      </c>
      <c r="J1157" s="10">
        <v>45133</v>
      </c>
      <c r="K1157" s="10">
        <v>45024</v>
      </c>
      <c r="L1157" s="10">
        <v>109</v>
      </c>
      <c r="M1157" s="10">
        <v>45474.239999999998</v>
      </c>
      <c r="N1157" s="10">
        <v>-341.23999999999796</v>
      </c>
    </row>
    <row r="1158" spans="1:14" x14ac:dyDescent="0.25">
      <c r="A1158" s="9" t="s">
        <v>373</v>
      </c>
      <c r="B1158" s="9" t="s">
        <v>379</v>
      </c>
      <c r="C1158" s="9" t="s">
        <v>42</v>
      </c>
      <c r="D1158" s="9" t="s">
        <v>53</v>
      </c>
      <c r="E1158" s="10">
        <v>205492.15</v>
      </c>
      <c r="F1158" s="10">
        <v>205650.49751243781</v>
      </c>
      <c r="G1158" s="10">
        <v>-158.34751243781648</v>
      </c>
      <c r="H1158" s="10">
        <v>206678.75</v>
      </c>
      <c r="I1158" s="10">
        <v>-1186.6000000000058</v>
      </c>
      <c r="J1158" s="10">
        <v>33742</v>
      </c>
      <c r="K1158" s="10">
        <v>33767.999999999993</v>
      </c>
      <c r="L1158" s="10">
        <v>-25.999999999992724</v>
      </c>
      <c r="M1158" s="10">
        <v>33936.839999999997</v>
      </c>
      <c r="N1158" s="10">
        <v>-194.83999999999651</v>
      </c>
    </row>
    <row r="1159" spans="1:14" x14ac:dyDescent="0.25">
      <c r="A1159" s="9" t="s">
        <v>373</v>
      </c>
      <c r="B1159" s="9" t="s">
        <v>54</v>
      </c>
      <c r="C1159" s="9" t="s">
        <v>42</v>
      </c>
      <c r="D1159" s="9" t="s">
        <v>55</v>
      </c>
      <c r="E1159" s="10">
        <v>2273.2600000000002</v>
      </c>
      <c r="F1159" s="10">
        <v>2228.6862745098042</v>
      </c>
      <c r="G1159" s="10">
        <v>44.573725490196011</v>
      </c>
      <c r="H1159" s="10">
        <v>2273.2600000000002</v>
      </c>
      <c r="I1159" s="10">
        <v>0</v>
      </c>
      <c r="J1159" s="10">
        <v>413.32100000000003</v>
      </c>
      <c r="K1159" s="10">
        <v>405.21568627450978</v>
      </c>
      <c r="L1159" s="10">
        <v>8.1053137254902481</v>
      </c>
      <c r="M1159" s="10">
        <v>413.32</v>
      </c>
      <c r="N1159" s="10">
        <v>1.0000000000331966E-3</v>
      </c>
    </row>
    <row r="1160" spans="1:14" x14ac:dyDescent="0.25">
      <c r="A1160" s="9" t="s">
        <v>380</v>
      </c>
      <c r="B1160" s="9" t="s">
        <v>25</v>
      </c>
      <c r="C1160" s="9" t="s">
        <v>26</v>
      </c>
      <c r="D1160" s="9" t="s">
        <v>27</v>
      </c>
      <c r="E1160" s="10">
        <v>9211.4699999999993</v>
      </c>
      <c r="F1160" s="10">
        <v>0</v>
      </c>
      <c r="G1160" s="10">
        <v>9211.4699999999993</v>
      </c>
      <c r="H1160" s="10">
        <v>0</v>
      </c>
      <c r="I1160" s="10">
        <v>9211.4699999999993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</row>
    <row r="1161" spans="1:14" x14ac:dyDescent="0.25">
      <c r="A1161" s="9" t="s">
        <v>380</v>
      </c>
      <c r="B1161" s="9" t="s">
        <v>28</v>
      </c>
      <c r="C1161" s="9" t="s">
        <v>29</v>
      </c>
      <c r="D1161" s="9" t="s">
        <v>27</v>
      </c>
      <c r="E1161" s="10">
        <v>9.6999999999999993</v>
      </c>
      <c r="F1161" s="10">
        <v>0</v>
      </c>
      <c r="G1161" s="10">
        <v>9.6999999999999993</v>
      </c>
      <c r="H1161" s="10">
        <v>9.76</v>
      </c>
      <c r="I1161" s="10">
        <v>-6.0000000000000497E-2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</row>
    <row r="1162" spans="1:14" x14ac:dyDescent="0.25">
      <c r="A1162" s="9" t="s">
        <v>380</v>
      </c>
      <c r="B1162" s="9" t="s">
        <v>30</v>
      </c>
      <c r="C1162" s="9" t="s">
        <v>29</v>
      </c>
      <c r="D1162" s="9" t="s">
        <v>27</v>
      </c>
      <c r="E1162" s="10">
        <v>226.38</v>
      </c>
      <c r="F1162" s="10">
        <v>0</v>
      </c>
      <c r="G1162" s="10">
        <v>226.38</v>
      </c>
      <c r="H1162" s="10">
        <v>227.67</v>
      </c>
      <c r="I1162" s="10">
        <v>-1.289999999999992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</row>
    <row r="1163" spans="1:14" x14ac:dyDescent="0.25">
      <c r="A1163" s="9" t="s">
        <v>380</v>
      </c>
      <c r="B1163" s="9" t="s">
        <v>31</v>
      </c>
      <c r="C1163" s="9" t="s">
        <v>29</v>
      </c>
      <c r="D1163" s="9" t="s">
        <v>27</v>
      </c>
      <c r="E1163" s="10">
        <v>1519.98</v>
      </c>
      <c r="F1163" s="10">
        <v>0</v>
      </c>
      <c r="G1163" s="10">
        <v>1519.98</v>
      </c>
      <c r="H1163" s="10">
        <v>1528.67</v>
      </c>
      <c r="I1163" s="10">
        <v>-8.6900000000000546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</row>
    <row r="1164" spans="1:14" x14ac:dyDescent="0.25">
      <c r="A1164" s="9" t="s">
        <v>380</v>
      </c>
      <c r="B1164" s="9" t="s">
        <v>32</v>
      </c>
      <c r="C1164" s="9" t="s">
        <v>33</v>
      </c>
      <c r="D1164" s="9" t="s">
        <v>27</v>
      </c>
      <c r="E1164" s="10">
        <v>2059.6799999999998</v>
      </c>
      <c r="F1164" s="10">
        <v>0</v>
      </c>
      <c r="G1164" s="10">
        <v>2059.6799999999998</v>
      </c>
      <c r="H1164" s="10">
        <v>2516.33</v>
      </c>
      <c r="I1164" s="10">
        <v>-456.65000000000009</v>
      </c>
      <c r="J1164" s="10">
        <v>5.84</v>
      </c>
      <c r="K1164" s="10">
        <v>0</v>
      </c>
      <c r="L1164" s="10">
        <v>5.84</v>
      </c>
      <c r="M1164" s="10">
        <v>7.1349999999999998</v>
      </c>
      <c r="N1164" s="10">
        <v>-1.2949999999999999</v>
      </c>
    </row>
    <row r="1165" spans="1:14" x14ac:dyDescent="0.25">
      <c r="A1165" s="9" t="s">
        <v>380</v>
      </c>
      <c r="B1165" s="9" t="s">
        <v>34</v>
      </c>
      <c r="C1165" s="9" t="s">
        <v>33</v>
      </c>
      <c r="D1165" s="9" t="s">
        <v>27</v>
      </c>
      <c r="E1165" s="10">
        <v>7080.25</v>
      </c>
      <c r="F1165" s="10">
        <v>0</v>
      </c>
      <c r="G1165" s="10">
        <v>7080.25</v>
      </c>
      <c r="H1165" s="10">
        <v>8650</v>
      </c>
      <c r="I1165" s="10">
        <v>-1569.75</v>
      </c>
      <c r="J1165" s="10">
        <v>5.84</v>
      </c>
      <c r="K1165" s="10">
        <v>0</v>
      </c>
      <c r="L1165" s="10">
        <v>5.84</v>
      </c>
      <c r="M1165" s="10">
        <v>7.1349999999999998</v>
      </c>
      <c r="N1165" s="10">
        <v>-1.2949999999999999</v>
      </c>
    </row>
    <row r="1166" spans="1:14" x14ac:dyDescent="0.25">
      <c r="A1166" s="9" t="s">
        <v>380</v>
      </c>
      <c r="B1166" s="9" t="s">
        <v>35</v>
      </c>
      <c r="C1166" s="9" t="s">
        <v>33</v>
      </c>
      <c r="D1166" s="9" t="s">
        <v>27</v>
      </c>
      <c r="E1166" s="10">
        <v>7660.39</v>
      </c>
      <c r="F1166" s="10">
        <v>0</v>
      </c>
      <c r="G1166" s="10">
        <v>7660.39</v>
      </c>
      <c r="H1166" s="10">
        <v>9358.7000000000007</v>
      </c>
      <c r="I1166" s="10">
        <v>-1698.3100000000004</v>
      </c>
      <c r="J1166" s="10">
        <v>122.64</v>
      </c>
      <c r="K1166" s="10">
        <v>0</v>
      </c>
      <c r="L1166" s="10">
        <v>122.64</v>
      </c>
      <c r="M1166" s="10">
        <v>149.82900000000001</v>
      </c>
      <c r="N1166" s="10">
        <v>-27.189000000000007</v>
      </c>
    </row>
    <row r="1167" spans="1:14" x14ac:dyDescent="0.25">
      <c r="A1167" s="9" t="s">
        <v>380</v>
      </c>
      <c r="B1167" s="9" t="s">
        <v>36</v>
      </c>
      <c r="C1167" s="9" t="s">
        <v>29</v>
      </c>
      <c r="D1167" s="9" t="s">
        <v>27</v>
      </c>
      <c r="E1167" s="10">
        <v>17029.32</v>
      </c>
      <c r="F1167" s="10">
        <v>0</v>
      </c>
      <c r="G1167" s="10">
        <v>17029.32</v>
      </c>
      <c r="H1167" s="10">
        <v>17126.689999999999</v>
      </c>
      <c r="I1167" s="10">
        <v>-97.369999999998981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</row>
    <row r="1168" spans="1:14" x14ac:dyDescent="0.25">
      <c r="A1168" s="9" t="s">
        <v>380</v>
      </c>
      <c r="B1168" s="9" t="s">
        <v>37</v>
      </c>
      <c r="C1168" s="9" t="s">
        <v>29</v>
      </c>
      <c r="D1168" s="9" t="s">
        <v>27</v>
      </c>
      <c r="E1168" s="10">
        <v>39380.42</v>
      </c>
      <c r="F1168" s="10">
        <v>0</v>
      </c>
      <c r="G1168" s="10">
        <v>39380.42</v>
      </c>
      <c r="H1168" s="10">
        <v>39605.589999999997</v>
      </c>
      <c r="I1168" s="10">
        <v>-225.16999999999825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</row>
    <row r="1169" spans="1:14" x14ac:dyDescent="0.25">
      <c r="A1169" s="9" t="s">
        <v>380</v>
      </c>
      <c r="B1169" s="9" t="s">
        <v>374</v>
      </c>
      <c r="C1169" s="9" t="s">
        <v>39</v>
      </c>
      <c r="D1169" s="9" t="s">
        <v>40</v>
      </c>
      <c r="E1169" s="10">
        <v>-924748.56</v>
      </c>
      <c r="F1169" s="10">
        <v>0</v>
      </c>
      <c r="G1169" s="10">
        <v>-924748.56</v>
      </c>
      <c r="H1169" s="10">
        <v>-924748.56</v>
      </c>
      <c r="I1169" s="10">
        <v>0</v>
      </c>
      <c r="J1169" s="10">
        <v>-5137</v>
      </c>
      <c r="K1169" s="10">
        <v>0</v>
      </c>
      <c r="L1169" s="10">
        <v>-5137</v>
      </c>
      <c r="M1169" s="10">
        <v>-5137</v>
      </c>
      <c r="N1169" s="10">
        <v>0</v>
      </c>
    </row>
    <row r="1170" spans="1:14" x14ac:dyDescent="0.25">
      <c r="A1170" s="9" t="s">
        <v>380</v>
      </c>
      <c r="B1170" s="9" t="s">
        <v>92</v>
      </c>
      <c r="C1170" s="9" t="s">
        <v>42</v>
      </c>
      <c r="D1170" s="9" t="s">
        <v>43</v>
      </c>
      <c r="E1170" s="10">
        <v>30.4</v>
      </c>
      <c r="F1170" s="10">
        <v>0</v>
      </c>
      <c r="G1170" s="10">
        <v>30.4</v>
      </c>
      <c r="H1170" s="10">
        <v>0</v>
      </c>
      <c r="I1170" s="10">
        <v>30.4</v>
      </c>
      <c r="J1170" s="10">
        <v>400</v>
      </c>
      <c r="K1170" s="10">
        <v>0</v>
      </c>
      <c r="L1170" s="10">
        <v>400</v>
      </c>
      <c r="M1170" s="10">
        <v>0</v>
      </c>
      <c r="N1170" s="10">
        <v>400</v>
      </c>
    </row>
    <row r="1171" spans="1:14" x14ac:dyDescent="0.25">
      <c r="A1171" s="9" t="s">
        <v>380</v>
      </c>
      <c r="B1171" s="9" t="s">
        <v>375</v>
      </c>
      <c r="C1171" s="9" t="s">
        <v>42</v>
      </c>
      <c r="D1171" s="9" t="s">
        <v>43</v>
      </c>
      <c r="E1171" s="10">
        <v>3739.84</v>
      </c>
      <c r="F1171" s="10">
        <v>3718.3645320197043</v>
      </c>
      <c r="G1171" s="10">
        <v>21.475467980295889</v>
      </c>
      <c r="H1171" s="10">
        <v>3774.14</v>
      </c>
      <c r="I1171" s="10">
        <v>-34.299999999999727</v>
      </c>
      <c r="J1171" s="10">
        <v>62000</v>
      </c>
      <c r="K1171" s="10">
        <v>61644</v>
      </c>
      <c r="L1171" s="10">
        <v>356</v>
      </c>
      <c r="M1171" s="10">
        <v>62568.66</v>
      </c>
      <c r="N1171" s="10">
        <v>-568.66000000000349</v>
      </c>
    </row>
    <row r="1172" spans="1:14" x14ac:dyDescent="0.25">
      <c r="A1172" s="9" t="s">
        <v>380</v>
      </c>
      <c r="B1172" s="9" t="s">
        <v>44</v>
      </c>
      <c r="C1172" s="9" t="s">
        <v>42</v>
      </c>
      <c r="D1172" s="9" t="s">
        <v>43</v>
      </c>
      <c r="E1172" s="10">
        <v>4774.05</v>
      </c>
      <c r="F1172" s="10">
        <v>4762</v>
      </c>
      <c r="G1172" s="10">
        <v>12.050000000000182</v>
      </c>
      <c r="H1172" s="10">
        <v>4785.8100000000004</v>
      </c>
      <c r="I1172" s="10">
        <v>-11.760000000000218</v>
      </c>
      <c r="J1172" s="10">
        <v>5150</v>
      </c>
      <c r="K1172" s="10">
        <v>5137</v>
      </c>
      <c r="L1172" s="10">
        <v>13</v>
      </c>
      <c r="M1172" s="10">
        <v>5162.6850000000004</v>
      </c>
      <c r="N1172" s="10">
        <v>-12.6850000000004</v>
      </c>
    </row>
    <row r="1173" spans="1:14" x14ac:dyDescent="0.25">
      <c r="A1173" s="9" t="s">
        <v>380</v>
      </c>
      <c r="B1173" s="9" t="s">
        <v>376</v>
      </c>
      <c r="C1173" s="9" t="s">
        <v>42</v>
      </c>
      <c r="D1173" s="9" t="s">
        <v>43</v>
      </c>
      <c r="E1173" s="10">
        <v>14472.04</v>
      </c>
      <c r="F1173" s="10">
        <v>14388.945812807882</v>
      </c>
      <c r="G1173" s="10">
        <v>83.094187192118625</v>
      </c>
      <c r="H1173" s="10">
        <v>14604.78</v>
      </c>
      <c r="I1173" s="10">
        <v>-132.73999999999978</v>
      </c>
      <c r="J1173" s="10">
        <v>62000</v>
      </c>
      <c r="K1173" s="10">
        <v>61644</v>
      </c>
      <c r="L1173" s="10">
        <v>356</v>
      </c>
      <c r="M1173" s="10">
        <v>62568.66</v>
      </c>
      <c r="N1173" s="10">
        <v>-568.66000000000349</v>
      </c>
    </row>
    <row r="1174" spans="1:14" x14ac:dyDescent="0.25">
      <c r="A1174" s="9" t="s">
        <v>380</v>
      </c>
      <c r="B1174" s="9" t="s">
        <v>377</v>
      </c>
      <c r="C1174" s="9" t="s">
        <v>42</v>
      </c>
      <c r="D1174" s="9" t="s">
        <v>43</v>
      </c>
      <c r="E1174" s="10">
        <v>18718.8</v>
      </c>
      <c r="F1174" s="10">
        <v>18581.34975369458</v>
      </c>
      <c r="G1174" s="10">
        <v>137.45024630541957</v>
      </c>
      <c r="H1174" s="10">
        <v>18860.07</v>
      </c>
      <c r="I1174" s="10">
        <v>-141.27000000000044</v>
      </c>
      <c r="J1174" s="10">
        <v>62100</v>
      </c>
      <c r="K1174" s="10">
        <v>61644</v>
      </c>
      <c r="L1174" s="10">
        <v>456</v>
      </c>
      <c r="M1174" s="10">
        <v>62568.66</v>
      </c>
      <c r="N1174" s="10">
        <v>-468.66000000000349</v>
      </c>
    </row>
    <row r="1175" spans="1:14" x14ac:dyDescent="0.25">
      <c r="A1175" s="9" t="s">
        <v>380</v>
      </c>
      <c r="B1175" s="9" t="s">
        <v>47</v>
      </c>
      <c r="C1175" s="9" t="s">
        <v>42</v>
      </c>
      <c r="D1175" s="9" t="s">
        <v>43</v>
      </c>
      <c r="E1175" s="10">
        <v>29151.78</v>
      </c>
      <c r="F1175" s="10">
        <v>28984.392156862745</v>
      </c>
      <c r="G1175" s="10">
        <v>167.38784313725409</v>
      </c>
      <c r="H1175" s="10">
        <v>29564.080000000002</v>
      </c>
      <c r="I1175" s="10">
        <v>-412.30000000000291</v>
      </c>
      <c r="J1175" s="10">
        <v>62000</v>
      </c>
      <c r="K1175" s="10">
        <v>61644</v>
      </c>
      <c r="L1175" s="10">
        <v>356</v>
      </c>
      <c r="M1175" s="10">
        <v>62876.88</v>
      </c>
      <c r="N1175" s="10">
        <v>-876.87999999999738</v>
      </c>
    </row>
    <row r="1176" spans="1:14" x14ac:dyDescent="0.25">
      <c r="A1176" s="9" t="s">
        <v>380</v>
      </c>
      <c r="B1176" s="9" t="s">
        <v>272</v>
      </c>
      <c r="C1176" s="9" t="s">
        <v>42</v>
      </c>
      <c r="D1176" s="9" t="s">
        <v>43</v>
      </c>
      <c r="E1176" s="10">
        <v>46644.65</v>
      </c>
      <c r="F1176" s="10">
        <v>47052.433497536949</v>
      </c>
      <c r="G1176" s="10">
        <v>-407.78349753694783</v>
      </c>
      <c r="H1176" s="10">
        <v>47758.22</v>
      </c>
      <c r="I1176" s="10">
        <v>-1113.5699999999997</v>
      </c>
      <c r="J1176" s="10">
        <v>61110</v>
      </c>
      <c r="K1176" s="10">
        <v>61644</v>
      </c>
      <c r="L1176" s="10">
        <v>-534</v>
      </c>
      <c r="M1176" s="10">
        <v>62568.66</v>
      </c>
      <c r="N1176" s="10">
        <v>-1458.6600000000035</v>
      </c>
    </row>
    <row r="1177" spans="1:14" x14ac:dyDescent="0.25">
      <c r="A1177" s="9" t="s">
        <v>380</v>
      </c>
      <c r="B1177" s="9" t="s">
        <v>378</v>
      </c>
      <c r="C1177" s="9" t="s">
        <v>42</v>
      </c>
      <c r="D1177" s="9" t="s">
        <v>43</v>
      </c>
      <c r="E1177" s="10">
        <v>57796.35</v>
      </c>
      <c r="F1177" s="10">
        <v>57483.034482758623</v>
      </c>
      <c r="G1177" s="10">
        <v>313.31551724137535</v>
      </c>
      <c r="H1177" s="10">
        <v>58345.279999999999</v>
      </c>
      <c r="I1177" s="10">
        <v>-548.93000000000029</v>
      </c>
      <c r="J1177" s="10">
        <v>5165</v>
      </c>
      <c r="K1177" s="10">
        <v>5137</v>
      </c>
      <c r="L1177" s="10">
        <v>28</v>
      </c>
      <c r="M1177" s="10">
        <v>5214.0550000000003</v>
      </c>
      <c r="N1177" s="10">
        <v>-49.055000000000291</v>
      </c>
    </row>
    <row r="1178" spans="1:14" x14ac:dyDescent="0.25">
      <c r="A1178" s="9" t="s">
        <v>380</v>
      </c>
      <c r="B1178" s="9" t="s">
        <v>50</v>
      </c>
      <c r="C1178" s="9" t="s">
        <v>42</v>
      </c>
      <c r="D1178" s="9" t="s">
        <v>43</v>
      </c>
      <c r="E1178" s="10">
        <v>84196</v>
      </c>
      <c r="F1178" s="10">
        <v>83712.547263681598</v>
      </c>
      <c r="G1178" s="10">
        <v>483.45273631840246</v>
      </c>
      <c r="H1178" s="10">
        <v>84131.11</v>
      </c>
      <c r="I1178" s="10">
        <v>64.889999999999418</v>
      </c>
      <c r="J1178" s="10">
        <v>62000</v>
      </c>
      <c r="K1178" s="10">
        <v>61644</v>
      </c>
      <c r="L1178" s="10">
        <v>356</v>
      </c>
      <c r="M1178" s="10">
        <v>61952.22</v>
      </c>
      <c r="N1178" s="10">
        <v>47.779999999998836</v>
      </c>
    </row>
    <row r="1179" spans="1:14" x14ac:dyDescent="0.25">
      <c r="A1179" s="9" t="s">
        <v>380</v>
      </c>
      <c r="B1179" s="9" t="s">
        <v>103</v>
      </c>
      <c r="C1179" s="9" t="s">
        <v>42</v>
      </c>
      <c r="D1179" s="9" t="s">
        <v>43</v>
      </c>
      <c r="E1179" s="10">
        <v>296572.03999999998</v>
      </c>
      <c r="F1179" s="10">
        <v>294869.1386138614</v>
      </c>
      <c r="G1179" s="10">
        <v>1702.9013861385756</v>
      </c>
      <c r="H1179" s="10">
        <v>297817.83</v>
      </c>
      <c r="I1179" s="10">
        <v>-1245.7900000000373</v>
      </c>
      <c r="J1179" s="10">
        <v>62000</v>
      </c>
      <c r="K1179" s="10">
        <v>61644</v>
      </c>
      <c r="L1179" s="10">
        <v>356</v>
      </c>
      <c r="M1179" s="10">
        <v>62260.44</v>
      </c>
      <c r="N1179" s="10">
        <v>-260.44000000000233</v>
      </c>
    </row>
    <row r="1180" spans="1:14" x14ac:dyDescent="0.25">
      <c r="A1180" s="9" t="s">
        <v>380</v>
      </c>
      <c r="B1180" s="9" t="s">
        <v>379</v>
      </c>
      <c r="C1180" s="9" t="s">
        <v>42</v>
      </c>
      <c r="D1180" s="9" t="s">
        <v>53</v>
      </c>
      <c r="E1180" s="10">
        <v>281362.62</v>
      </c>
      <c r="F1180" s="10">
        <v>281563.59203980095</v>
      </c>
      <c r="G1180" s="10">
        <v>-200.97203980095219</v>
      </c>
      <c r="H1180" s="10">
        <v>282971.40999999997</v>
      </c>
      <c r="I1180" s="10">
        <v>-1608.789999999979</v>
      </c>
      <c r="J1180" s="10">
        <v>46200</v>
      </c>
      <c r="K1180" s="10">
        <v>46233</v>
      </c>
      <c r="L1180" s="10">
        <v>-33</v>
      </c>
      <c r="M1180" s="10">
        <v>46464.165000000001</v>
      </c>
      <c r="N1180" s="10">
        <v>-264.16500000000087</v>
      </c>
    </row>
    <row r="1181" spans="1:14" x14ac:dyDescent="0.25">
      <c r="A1181" s="9" t="s">
        <v>380</v>
      </c>
      <c r="B1181" s="9" t="s">
        <v>54</v>
      </c>
      <c r="C1181" s="9" t="s">
        <v>42</v>
      </c>
      <c r="D1181" s="9" t="s">
        <v>55</v>
      </c>
      <c r="E1181" s="10">
        <v>3112.4</v>
      </c>
      <c r="F1181" s="10">
        <v>3051.3823529411766</v>
      </c>
      <c r="G1181" s="10">
        <v>61.017647058823513</v>
      </c>
      <c r="H1181" s="10">
        <v>3112.41</v>
      </c>
      <c r="I1181" s="10">
        <v>-9.9999999997635314E-3</v>
      </c>
      <c r="J1181" s="10">
        <v>565.89200000000005</v>
      </c>
      <c r="K1181" s="10">
        <v>554.79607843137262</v>
      </c>
      <c r="L1181" s="10">
        <v>11.095921568627432</v>
      </c>
      <c r="M1181" s="10">
        <v>565.89200000000005</v>
      </c>
      <c r="N1181" s="10">
        <v>0</v>
      </c>
    </row>
    <row r="1182" spans="1:14" x14ac:dyDescent="0.25">
      <c r="A1182" s="9" t="s">
        <v>381</v>
      </c>
      <c r="B1182" s="9" t="s">
        <v>25</v>
      </c>
      <c r="C1182" s="9" t="s">
        <v>26</v>
      </c>
      <c r="D1182" s="9" t="s">
        <v>27</v>
      </c>
      <c r="E1182" s="10">
        <v>4668.22</v>
      </c>
      <c r="F1182" s="10">
        <v>0</v>
      </c>
      <c r="G1182" s="10">
        <v>4668.22</v>
      </c>
      <c r="H1182" s="10">
        <v>0</v>
      </c>
      <c r="I1182" s="10">
        <v>4668.22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</row>
    <row r="1183" spans="1:14" x14ac:dyDescent="0.25">
      <c r="A1183" s="9" t="s">
        <v>381</v>
      </c>
      <c r="B1183" s="9" t="s">
        <v>28</v>
      </c>
      <c r="C1183" s="9" t="s">
        <v>29</v>
      </c>
      <c r="D1183" s="9" t="s">
        <v>27</v>
      </c>
      <c r="E1183" s="10">
        <v>2.68</v>
      </c>
      <c r="F1183" s="10">
        <v>0</v>
      </c>
      <c r="G1183" s="10">
        <v>2.68</v>
      </c>
      <c r="H1183" s="10">
        <v>2.66</v>
      </c>
      <c r="I1183" s="10">
        <v>2.0000000000000018E-2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</row>
    <row r="1184" spans="1:14" x14ac:dyDescent="0.25">
      <c r="A1184" s="9" t="s">
        <v>381</v>
      </c>
      <c r="B1184" s="9" t="s">
        <v>30</v>
      </c>
      <c r="C1184" s="9" t="s">
        <v>29</v>
      </c>
      <c r="D1184" s="9" t="s">
        <v>27</v>
      </c>
      <c r="E1184" s="10">
        <v>62.51</v>
      </c>
      <c r="F1184" s="10">
        <v>0</v>
      </c>
      <c r="G1184" s="10">
        <v>62.51</v>
      </c>
      <c r="H1184" s="10">
        <v>62.04</v>
      </c>
      <c r="I1184" s="10">
        <v>0.46999999999999886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</row>
    <row r="1185" spans="1:14" x14ac:dyDescent="0.25">
      <c r="A1185" s="9" t="s">
        <v>381</v>
      </c>
      <c r="B1185" s="9" t="s">
        <v>31</v>
      </c>
      <c r="C1185" s="9" t="s">
        <v>29</v>
      </c>
      <c r="D1185" s="9" t="s">
        <v>27</v>
      </c>
      <c r="E1185" s="10">
        <v>419.74</v>
      </c>
      <c r="F1185" s="10">
        <v>0</v>
      </c>
      <c r="G1185" s="10">
        <v>419.74</v>
      </c>
      <c r="H1185" s="10">
        <v>416.54</v>
      </c>
      <c r="I1185" s="10">
        <v>3.1999999999999886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</row>
    <row r="1186" spans="1:14" x14ac:dyDescent="0.25">
      <c r="A1186" s="9" t="s">
        <v>381</v>
      </c>
      <c r="B1186" s="9" t="s">
        <v>32</v>
      </c>
      <c r="C1186" s="9" t="s">
        <v>33</v>
      </c>
      <c r="D1186" s="9" t="s">
        <v>27</v>
      </c>
      <c r="E1186" s="10">
        <v>2789.74</v>
      </c>
      <c r="F1186" s="10">
        <v>0</v>
      </c>
      <c r="G1186" s="10">
        <v>2789.74</v>
      </c>
      <c r="H1186" s="10">
        <v>3193.5</v>
      </c>
      <c r="I1186" s="10">
        <v>-403.76000000000022</v>
      </c>
      <c r="J1186" s="10">
        <v>7.91</v>
      </c>
      <c r="K1186" s="10">
        <v>0</v>
      </c>
      <c r="L1186" s="10">
        <v>7.91</v>
      </c>
      <c r="M1186" s="10">
        <v>9.0549999999999997</v>
      </c>
      <c r="N1186" s="10">
        <v>-1.1449999999999996</v>
      </c>
    </row>
    <row r="1187" spans="1:14" x14ac:dyDescent="0.25">
      <c r="A1187" s="9" t="s">
        <v>381</v>
      </c>
      <c r="B1187" s="9" t="s">
        <v>36</v>
      </c>
      <c r="C1187" s="9" t="s">
        <v>29</v>
      </c>
      <c r="D1187" s="9" t="s">
        <v>27</v>
      </c>
      <c r="E1187" s="10">
        <v>4702.6000000000004</v>
      </c>
      <c r="F1187" s="10">
        <v>0</v>
      </c>
      <c r="G1187" s="10">
        <v>4702.6000000000004</v>
      </c>
      <c r="H1187" s="10">
        <v>4666.7700000000004</v>
      </c>
      <c r="I1187" s="10">
        <v>35.829999999999927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</row>
    <row r="1188" spans="1:14" x14ac:dyDescent="0.25">
      <c r="A1188" s="9" t="s">
        <v>381</v>
      </c>
      <c r="B1188" s="9" t="s">
        <v>37</v>
      </c>
      <c r="C1188" s="9" t="s">
        <v>29</v>
      </c>
      <c r="D1188" s="9" t="s">
        <v>27</v>
      </c>
      <c r="E1188" s="10">
        <v>10874.79</v>
      </c>
      <c r="F1188" s="10">
        <v>0</v>
      </c>
      <c r="G1188" s="10">
        <v>10874.79</v>
      </c>
      <c r="H1188" s="10">
        <v>10791.94</v>
      </c>
      <c r="I1188" s="10">
        <v>82.850000000000364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</row>
    <row r="1189" spans="1:14" x14ac:dyDescent="0.25">
      <c r="A1189" s="9" t="s">
        <v>381</v>
      </c>
      <c r="B1189" s="9" t="s">
        <v>34</v>
      </c>
      <c r="C1189" s="9" t="s">
        <v>33</v>
      </c>
      <c r="D1189" s="9" t="s">
        <v>27</v>
      </c>
      <c r="E1189" s="10">
        <v>9589.85</v>
      </c>
      <c r="F1189" s="10">
        <v>0</v>
      </c>
      <c r="G1189" s="10">
        <v>9589.85</v>
      </c>
      <c r="H1189" s="10">
        <v>10977.8</v>
      </c>
      <c r="I1189" s="10">
        <v>-1387.9499999999989</v>
      </c>
      <c r="J1189" s="10">
        <v>7.91</v>
      </c>
      <c r="K1189" s="10">
        <v>0</v>
      </c>
      <c r="L1189" s="10">
        <v>7.91</v>
      </c>
      <c r="M1189" s="10">
        <v>9.0549999999999997</v>
      </c>
      <c r="N1189" s="10">
        <v>-1.1449999999999996</v>
      </c>
    </row>
    <row r="1190" spans="1:14" x14ac:dyDescent="0.25">
      <c r="A1190" s="9" t="s">
        <v>381</v>
      </c>
      <c r="B1190" s="9" t="s">
        <v>35</v>
      </c>
      <c r="C1190" s="9" t="s">
        <v>33</v>
      </c>
      <c r="D1190" s="9" t="s">
        <v>27</v>
      </c>
      <c r="E1190" s="10">
        <v>10375.629999999999</v>
      </c>
      <c r="F1190" s="10">
        <v>0</v>
      </c>
      <c r="G1190" s="10">
        <v>10375.629999999999</v>
      </c>
      <c r="H1190" s="10">
        <v>11877.32</v>
      </c>
      <c r="I1190" s="10">
        <v>-1501.6900000000005</v>
      </c>
      <c r="J1190" s="10">
        <v>166.11</v>
      </c>
      <c r="K1190" s="10">
        <v>0</v>
      </c>
      <c r="L1190" s="10">
        <v>166.11</v>
      </c>
      <c r="M1190" s="10">
        <v>190.15199999999999</v>
      </c>
      <c r="N1190" s="10">
        <v>-24.041999999999973</v>
      </c>
    </row>
    <row r="1191" spans="1:14" x14ac:dyDescent="0.25">
      <c r="A1191" s="9" t="s">
        <v>381</v>
      </c>
      <c r="B1191" s="9" t="s">
        <v>382</v>
      </c>
      <c r="C1191" s="9" t="s">
        <v>39</v>
      </c>
      <c r="D1191" s="9" t="s">
        <v>40</v>
      </c>
      <c r="E1191" s="10">
        <v>-413191.46</v>
      </c>
      <c r="F1191" s="10">
        <v>0</v>
      </c>
      <c r="G1191" s="10">
        <v>-413191.46</v>
      </c>
      <c r="H1191" s="10">
        <v>-413191.46</v>
      </c>
      <c r="I1191" s="10">
        <v>0</v>
      </c>
      <c r="J1191" s="10">
        <v>-2807</v>
      </c>
      <c r="K1191" s="10">
        <v>0</v>
      </c>
      <c r="L1191" s="10">
        <v>-2807</v>
      </c>
      <c r="M1191" s="10">
        <v>-2807</v>
      </c>
      <c r="N1191" s="10">
        <v>0</v>
      </c>
    </row>
    <row r="1192" spans="1:14" x14ac:dyDescent="0.25">
      <c r="A1192" s="9" t="s">
        <v>381</v>
      </c>
      <c r="B1192" s="9" t="s">
        <v>383</v>
      </c>
      <c r="C1192" s="9" t="s">
        <v>42</v>
      </c>
      <c r="D1192" s="9" t="s">
        <v>43</v>
      </c>
      <c r="E1192" s="10">
        <v>125.44</v>
      </c>
      <c r="F1192" s="10">
        <v>110.03921568627452</v>
      </c>
      <c r="G1192" s="10">
        <v>15.400784313725481</v>
      </c>
      <c r="H1192" s="10">
        <v>112.24</v>
      </c>
      <c r="I1192" s="10">
        <v>13.200000000000003</v>
      </c>
      <c r="J1192" s="10">
        <v>3200</v>
      </c>
      <c r="K1192" s="10">
        <v>2807</v>
      </c>
      <c r="L1192" s="10">
        <v>393</v>
      </c>
      <c r="M1192" s="10">
        <v>2863.14</v>
      </c>
      <c r="N1192" s="10">
        <v>336.86000000000013</v>
      </c>
    </row>
    <row r="1193" spans="1:14" x14ac:dyDescent="0.25">
      <c r="A1193" s="9" t="s">
        <v>381</v>
      </c>
      <c r="B1193" s="9" t="s">
        <v>384</v>
      </c>
      <c r="C1193" s="9" t="s">
        <v>42</v>
      </c>
      <c r="D1193" s="9" t="s">
        <v>43</v>
      </c>
      <c r="E1193" s="10">
        <v>2256.17</v>
      </c>
      <c r="F1193" s="10">
        <v>2250.0886699507391</v>
      </c>
      <c r="G1193" s="10">
        <v>6.0813300492609415</v>
      </c>
      <c r="H1193" s="10">
        <v>2283.84</v>
      </c>
      <c r="I1193" s="10">
        <v>-27.670000000000073</v>
      </c>
      <c r="J1193" s="10">
        <v>67550</v>
      </c>
      <c r="K1193" s="10">
        <v>67368</v>
      </c>
      <c r="L1193" s="10">
        <v>182</v>
      </c>
      <c r="M1193" s="10">
        <v>68378.52</v>
      </c>
      <c r="N1193" s="10">
        <v>-828.52000000000407</v>
      </c>
    </row>
    <row r="1194" spans="1:14" x14ac:dyDescent="0.25">
      <c r="A1194" s="9" t="s">
        <v>381</v>
      </c>
      <c r="B1194" s="9" t="s">
        <v>385</v>
      </c>
      <c r="C1194" s="9" t="s">
        <v>42</v>
      </c>
      <c r="D1194" s="9" t="s">
        <v>43</v>
      </c>
      <c r="E1194" s="10">
        <v>3079.25</v>
      </c>
      <c r="F1194" s="10">
        <v>3059.6318407960198</v>
      </c>
      <c r="G1194" s="10">
        <v>19.618159203980213</v>
      </c>
      <c r="H1194" s="10">
        <v>3074.93</v>
      </c>
      <c r="I1194" s="10">
        <v>4.3200000000001637</v>
      </c>
      <c r="J1194" s="10">
        <v>2825</v>
      </c>
      <c r="K1194" s="10">
        <v>2807</v>
      </c>
      <c r="L1194" s="10">
        <v>18</v>
      </c>
      <c r="M1194" s="10">
        <v>2821.0349999999999</v>
      </c>
      <c r="N1194" s="10">
        <v>3.9650000000001455</v>
      </c>
    </row>
    <row r="1195" spans="1:14" x14ac:dyDescent="0.25">
      <c r="A1195" s="9" t="s">
        <v>381</v>
      </c>
      <c r="B1195" s="9" t="s">
        <v>386</v>
      </c>
      <c r="C1195" s="9" t="s">
        <v>42</v>
      </c>
      <c r="D1195" s="9" t="s">
        <v>43</v>
      </c>
      <c r="E1195" s="10">
        <v>10395</v>
      </c>
      <c r="F1195" s="10">
        <v>10374.673267326732</v>
      </c>
      <c r="G1195" s="10">
        <v>20.326732673267543</v>
      </c>
      <c r="H1195" s="10">
        <v>10478.42</v>
      </c>
      <c r="I1195" s="10">
        <v>-83.420000000000073</v>
      </c>
      <c r="J1195" s="10">
        <v>67500</v>
      </c>
      <c r="K1195" s="10">
        <v>67367.999999999985</v>
      </c>
      <c r="L1195" s="10">
        <v>132.00000000001455</v>
      </c>
      <c r="M1195" s="10">
        <v>68041.679999999993</v>
      </c>
      <c r="N1195" s="10">
        <v>-541.67999999999302</v>
      </c>
    </row>
    <row r="1196" spans="1:14" x14ac:dyDescent="0.25">
      <c r="A1196" s="9" t="s">
        <v>381</v>
      </c>
      <c r="B1196" s="9" t="s">
        <v>387</v>
      </c>
      <c r="C1196" s="9" t="s">
        <v>42</v>
      </c>
      <c r="D1196" s="9" t="s">
        <v>43</v>
      </c>
      <c r="E1196" s="10">
        <v>11116.57</v>
      </c>
      <c r="F1196" s="10">
        <v>11094.837438423645</v>
      </c>
      <c r="G1196" s="10">
        <v>21.732561576354783</v>
      </c>
      <c r="H1196" s="10">
        <v>11261.26</v>
      </c>
      <c r="I1196" s="10">
        <v>-144.69000000000051</v>
      </c>
      <c r="J1196" s="10">
        <v>67500</v>
      </c>
      <c r="K1196" s="10">
        <v>67368</v>
      </c>
      <c r="L1196" s="10">
        <v>132</v>
      </c>
      <c r="M1196" s="10">
        <v>68378.52</v>
      </c>
      <c r="N1196" s="10">
        <v>-878.52000000000407</v>
      </c>
    </row>
    <row r="1197" spans="1:14" x14ac:dyDescent="0.25">
      <c r="A1197" s="9" t="s">
        <v>381</v>
      </c>
      <c r="B1197" s="9" t="s">
        <v>388</v>
      </c>
      <c r="C1197" s="9" t="s">
        <v>42</v>
      </c>
      <c r="D1197" s="9" t="s">
        <v>43</v>
      </c>
      <c r="E1197" s="10">
        <v>18605.03</v>
      </c>
      <c r="F1197" s="10">
        <v>18568.643564356436</v>
      </c>
      <c r="G1197" s="10">
        <v>36.386435643562436</v>
      </c>
      <c r="H1197" s="10">
        <v>18754.330000000002</v>
      </c>
      <c r="I1197" s="10">
        <v>-149.30000000000291</v>
      </c>
      <c r="J1197" s="10">
        <v>67500</v>
      </c>
      <c r="K1197" s="10">
        <v>67367.999999999985</v>
      </c>
      <c r="L1197" s="10">
        <v>132.00000000001455</v>
      </c>
      <c r="M1197" s="10">
        <v>68041.679999999993</v>
      </c>
      <c r="N1197" s="10">
        <v>-541.67999999999302</v>
      </c>
    </row>
    <row r="1198" spans="1:14" x14ac:dyDescent="0.25">
      <c r="A1198" s="9" t="s">
        <v>381</v>
      </c>
      <c r="B1198" s="9" t="s">
        <v>389</v>
      </c>
      <c r="C1198" s="9" t="s">
        <v>42</v>
      </c>
      <c r="D1198" s="9" t="s">
        <v>43</v>
      </c>
      <c r="E1198" s="10">
        <v>20709.7</v>
      </c>
      <c r="F1198" s="10">
        <v>20687.586206896551</v>
      </c>
      <c r="G1198" s="10">
        <v>22.113793103450007</v>
      </c>
      <c r="H1198" s="10">
        <v>20997.9</v>
      </c>
      <c r="I1198" s="10">
        <v>-288.20000000000073</v>
      </c>
      <c r="J1198" s="10">
        <v>2810</v>
      </c>
      <c r="K1198" s="10">
        <v>2807</v>
      </c>
      <c r="L1198" s="10">
        <v>3</v>
      </c>
      <c r="M1198" s="10">
        <v>2849.105</v>
      </c>
      <c r="N1198" s="10">
        <v>-39.105000000000018</v>
      </c>
    </row>
    <row r="1199" spans="1:14" x14ac:dyDescent="0.25">
      <c r="A1199" s="9" t="s">
        <v>381</v>
      </c>
      <c r="B1199" s="9" t="s">
        <v>390</v>
      </c>
      <c r="C1199" s="9" t="s">
        <v>42</v>
      </c>
      <c r="D1199" s="9" t="s">
        <v>43</v>
      </c>
      <c r="E1199" s="10">
        <v>25494.07</v>
      </c>
      <c r="F1199" s="10">
        <v>25444.216748768475</v>
      </c>
      <c r="G1199" s="10">
        <v>49.853251231525064</v>
      </c>
      <c r="H1199" s="10">
        <v>25825.88</v>
      </c>
      <c r="I1199" s="10">
        <v>-331.81000000000131</v>
      </c>
      <c r="J1199" s="10">
        <v>67500</v>
      </c>
      <c r="K1199" s="10">
        <v>67368</v>
      </c>
      <c r="L1199" s="10">
        <v>132</v>
      </c>
      <c r="M1199" s="10">
        <v>68378.52</v>
      </c>
      <c r="N1199" s="10">
        <v>-878.52000000000407</v>
      </c>
    </row>
    <row r="1200" spans="1:14" x14ac:dyDescent="0.25">
      <c r="A1200" s="9" t="s">
        <v>381</v>
      </c>
      <c r="B1200" s="9" t="s">
        <v>391</v>
      </c>
      <c r="C1200" s="9" t="s">
        <v>42</v>
      </c>
      <c r="D1200" s="9" t="s">
        <v>43</v>
      </c>
      <c r="E1200" s="10">
        <v>36151.68</v>
      </c>
      <c r="F1200" s="10">
        <v>35632.28571428571</v>
      </c>
      <c r="G1200" s="10">
        <v>519.39428571429016</v>
      </c>
      <c r="H1200" s="10">
        <v>36166.769999999997</v>
      </c>
      <c r="I1200" s="10">
        <v>-15.089999999996508</v>
      </c>
      <c r="J1200" s="10">
        <v>68350</v>
      </c>
      <c r="K1200" s="10">
        <v>67368</v>
      </c>
      <c r="L1200" s="10">
        <v>982</v>
      </c>
      <c r="M1200" s="10">
        <v>68378.52</v>
      </c>
      <c r="N1200" s="10">
        <v>-28.520000000004075</v>
      </c>
    </row>
    <row r="1201" spans="1:14" x14ac:dyDescent="0.25">
      <c r="A1201" s="9" t="s">
        <v>381</v>
      </c>
      <c r="B1201" s="9" t="s">
        <v>392</v>
      </c>
      <c r="C1201" s="9" t="s">
        <v>42</v>
      </c>
      <c r="D1201" s="9" t="s">
        <v>43</v>
      </c>
      <c r="E1201" s="10">
        <v>163224.93</v>
      </c>
      <c r="F1201" s="10">
        <v>162664.75247524751</v>
      </c>
      <c r="G1201" s="10">
        <v>560.17752475247835</v>
      </c>
      <c r="H1201" s="10">
        <v>164291.4</v>
      </c>
      <c r="I1201" s="10">
        <v>-1066.4700000000012</v>
      </c>
      <c r="J1201" s="10">
        <v>67600</v>
      </c>
      <c r="K1201" s="10">
        <v>67367.999999999985</v>
      </c>
      <c r="L1201" s="10">
        <v>232.00000000001455</v>
      </c>
      <c r="M1201" s="10">
        <v>68041.679999999993</v>
      </c>
      <c r="N1201" s="10">
        <v>-441.67999999999302</v>
      </c>
    </row>
    <row r="1202" spans="1:14" x14ac:dyDescent="0.25">
      <c r="A1202" s="9" t="s">
        <v>381</v>
      </c>
      <c r="B1202" s="9" t="s">
        <v>379</v>
      </c>
      <c r="C1202" s="9" t="s">
        <v>42</v>
      </c>
      <c r="D1202" s="9" t="s">
        <v>53</v>
      </c>
      <c r="E1202" s="10">
        <v>77697.5</v>
      </c>
      <c r="F1202" s="10">
        <v>76721.960199004985</v>
      </c>
      <c r="G1202" s="10">
        <v>975.53980099501496</v>
      </c>
      <c r="H1202" s="10">
        <v>77105.570000000007</v>
      </c>
      <c r="I1202" s="10">
        <v>591.92999999999302</v>
      </c>
      <c r="J1202" s="10">
        <v>12758</v>
      </c>
      <c r="K1202" s="10">
        <v>12597.81592039801</v>
      </c>
      <c r="L1202" s="10">
        <v>160.18407960198965</v>
      </c>
      <c r="M1202" s="10">
        <v>12660.805</v>
      </c>
      <c r="N1202" s="10">
        <v>97.194999999999709</v>
      </c>
    </row>
    <row r="1203" spans="1:14" x14ac:dyDescent="0.25">
      <c r="A1203" s="9" t="s">
        <v>381</v>
      </c>
      <c r="B1203" s="9" t="s">
        <v>54</v>
      </c>
      <c r="C1203" s="9" t="s">
        <v>42</v>
      </c>
      <c r="D1203" s="9" t="s">
        <v>55</v>
      </c>
      <c r="E1203" s="10">
        <v>850.36</v>
      </c>
      <c r="F1203" s="10">
        <v>833.68627450980387</v>
      </c>
      <c r="G1203" s="10">
        <v>16.673725490196148</v>
      </c>
      <c r="H1203" s="10">
        <v>850.36</v>
      </c>
      <c r="I1203" s="10">
        <v>0</v>
      </c>
      <c r="J1203" s="10">
        <v>154.61000000000001</v>
      </c>
      <c r="K1203" s="10">
        <v>151.57843137254903</v>
      </c>
      <c r="L1203" s="10">
        <v>3.0315686274509801</v>
      </c>
      <c r="M1203" s="10">
        <v>154.61000000000001</v>
      </c>
      <c r="N1203" s="10">
        <v>0</v>
      </c>
    </row>
    <row r="1204" spans="1:14" x14ac:dyDescent="0.25">
      <c r="A1204" s="9" t="s">
        <v>393</v>
      </c>
      <c r="B1204" s="9" t="s">
        <v>25</v>
      </c>
      <c r="C1204" s="9" t="s">
        <v>26</v>
      </c>
      <c r="D1204" s="9" t="s">
        <v>27</v>
      </c>
      <c r="E1204" s="10">
        <v>-1181.69</v>
      </c>
      <c r="F1204" s="10">
        <v>0</v>
      </c>
      <c r="G1204" s="10">
        <v>-1181.69</v>
      </c>
      <c r="H1204" s="10">
        <v>0</v>
      </c>
      <c r="I1204" s="10">
        <v>-1181.69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</row>
    <row r="1205" spans="1:14" x14ac:dyDescent="0.25">
      <c r="A1205" s="9" t="s">
        <v>393</v>
      </c>
      <c r="B1205" s="9" t="s">
        <v>28</v>
      </c>
      <c r="C1205" s="9" t="s">
        <v>29</v>
      </c>
      <c r="D1205" s="9" t="s">
        <v>27</v>
      </c>
      <c r="E1205" s="10">
        <v>0.95</v>
      </c>
      <c r="F1205" s="10">
        <v>0</v>
      </c>
      <c r="G1205" s="10">
        <v>0.95</v>
      </c>
      <c r="H1205" s="10">
        <v>0.92</v>
      </c>
      <c r="I1205" s="10">
        <v>2.9999999999999916E-2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</row>
    <row r="1206" spans="1:14" x14ac:dyDescent="0.25">
      <c r="A1206" s="9" t="s">
        <v>393</v>
      </c>
      <c r="B1206" s="9" t="s">
        <v>30</v>
      </c>
      <c r="C1206" s="9" t="s">
        <v>29</v>
      </c>
      <c r="D1206" s="9" t="s">
        <v>27</v>
      </c>
      <c r="E1206" s="10">
        <v>22.05</v>
      </c>
      <c r="F1206" s="10">
        <v>0</v>
      </c>
      <c r="G1206" s="10">
        <v>22.05</v>
      </c>
      <c r="H1206" s="10">
        <v>21.37</v>
      </c>
      <c r="I1206" s="10">
        <v>0.67999999999999972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</row>
    <row r="1207" spans="1:14" x14ac:dyDescent="0.25">
      <c r="A1207" s="9" t="s">
        <v>393</v>
      </c>
      <c r="B1207" s="9" t="s">
        <v>31</v>
      </c>
      <c r="C1207" s="9" t="s">
        <v>29</v>
      </c>
      <c r="D1207" s="9" t="s">
        <v>27</v>
      </c>
      <c r="E1207" s="10">
        <v>148.05000000000001</v>
      </c>
      <c r="F1207" s="10">
        <v>0</v>
      </c>
      <c r="G1207" s="10">
        <v>148.05000000000001</v>
      </c>
      <c r="H1207" s="10">
        <v>143.46</v>
      </c>
      <c r="I1207" s="10">
        <v>4.5900000000000034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</row>
    <row r="1208" spans="1:14" x14ac:dyDescent="0.25">
      <c r="A1208" s="9" t="s">
        <v>393</v>
      </c>
      <c r="B1208" s="9" t="s">
        <v>32</v>
      </c>
      <c r="C1208" s="9" t="s">
        <v>33</v>
      </c>
      <c r="D1208" s="9" t="s">
        <v>27</v>
      </c>
      <c r="E1208" s="10">
        <v>969.88</v>
      </c>
      <c r="F1208" s="10">
        <v>0</v>
      </c>
      <c r="G1208" s="10">
        <v>969.88</v>
      </c>
      <c r="H1208" s="10">
        <v>1094.46</v>
      </c>
      <c r="I1208" s="10">
        <v>-124.58000000000004</v>
      </c>
      <c r="J1208" s="10">
        <v>2.75</v>
      </c>
      <c r="K1208" s="10">
        <v>0</v>
      </c>
      <c r="L1208" s="10">
        <v>2.75</v>
      </c>
      <c r="M1208" s="10">
        <v>3.1030000000000002</v>
      </c>
      <c r="N1208" s="10">
        <v>-0.3530000000000002</v>
      </c>
    </row>
    <row r="1209" spans="1:14" x14ac:dyDescent="0.25">
      <c r="A1209" s="9" t="s">
        <v>393</v>
      </c>
      <c r="B1209" s="9" t="s">
        <v>36</v>
      </c>
      <c r="C1209" s="9" t="s">
        <v>29</v>
      </c>
      <c r="D1209" s="9" t="s">
        <v>27</v>
      </c>
      <c r="E1209" s="10">
        <v>1658.7</v>
      </c>
      <c r="F1209" s="10">
        <v>0</v>
      </c>
      <c r="G1209" s="10">
        <v>1658.7</v>
      </c>
      <c r="H1209" s="10">
        <v>1607.33</v>
      </c>
      <c r="I1209" s="10">
        <v>51.370000000000118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</row>
    <row r="1210" spans="1:14" x14ac:dyDescent="0.25">
      <c r="A1210" s="9" t="s">
        <v>393</v>
      </c>
      <c r="B1210" s="9" t="s">
        <v>37</v>
      </c>
      <c r="C1210" s="9" t="s">
        <v>29</v>
      </c>
      <c r="D1210" s="9" t="s">
        <v>27</v>
      </c>
      <c r="E1210" s="10">
        <v>3835.76</v>
      </c>
      <c r="F1210" s="10">
        <v>0</v>
      </c>
      <c r="G1210" s="10">
        <v>3835.76</v>
      </c>
      <c r="H1210" s="10">
        <v>3716.96</v>
      </c>
      <c r="I1210" s="10">
        <v>118.80000000000018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</row>
    <row r="1211" spans="1:14" x14ac:dyDescent="0.25">
      <c r="A1211" s="9" t="s">
        <v>393</v>
      </c>
      <c r="B1211" s="9" t="s">
        <v>34</v>
      </c>
      <c r="C1211" s="9" t="s">
        <v>33</v>
      </c>
      <c r="D1211" s="9" t="s">
        <v>27</v>
      </c>
      <c r="E1211" s="10">
        <v>3334.02</v>
      </c>
      <c r="F1211" s="10">
        <v>0</v>
      </c>
      <c r="G1211" s="10">
        <v>3334.02</v>
      </c>
      <c r="H1211" s="10">
        <v>3762.25</v>
      </c>
      <c r="I1211" s="10">
        <v>-428.23</v>
      </c>
      <c r="J1211" s="10">
        <v>2.75</v>
      </c>
      <c r="K1211" s="10">
        <v>0</v>
      </c>
      <c r="L1211" s="10">
        <v>2.75</v>
      </c>
      <c r="M1211" s="10">
        <v>3.1030000000000002</v>
      </c>
      <c r="N1211" s="10">
        <v>-0.3530000000000002</v>
      </c>
    </row>
    <row r="1212" spans="1:14" x14ac:dyDescent="0.25">
      <c r="A1212" s="9" t="s">
        <v>393</v>
      </c>
      <c r="B1212" s="9" t="s">
        <v>35</v>
      </c>
      <c r="C1212" s="9" t="s">
        <v>33</v>
      </c>
      <c r="D1212" s="9" t="s">
        <v>27</v>
      </c>
      <c r="E1212" s="10">
        <v>3607.2</v>
      </c>
      <c r="F1212" s="10">
        <v>0</v>
      </c>
      <c r="G1212" s="10">
        <v>3607.2</v>
      </c>
      <c r="H1212" s="10">
        <v>4070.53</v>
      </c>
      <c r="I1212" s="10">
        <v>-463.33000000000038</v>
      </c>
      <c r="J1212" s="10">
        <v>57.75</v>
      </c>
      <c r="K1212" s="10">
        <v>0</v>
      </c>
      <c r="L1212" s="10">
        <v>57.75</v>
      </c>
      <c r="M1212" s="10">
        <v>65.168000000000006</v>
      </c>
      <c r="N1212" s="10">
        <v>-7.4180000000000064</v>
      </c>
    </row>
    <row r="1213" spans="1:14" x14ac:dyDescent="0.25">
      <c r="A1213" s="9" t="s">
        <v>393</v>
      </c>
      <c r="B1213" s="9" t="s">
        <v>394</v>
      </c>
      <c r="C1213" s="9" t="s">
        <v>39</v>
      </c>
      <c r="D1213" s="9" t="s">
        <v>40</v>
      </c>
      <c r="E1213" s="10">
        <v>-164523.54999999999</v>
      </c>
      <c r="F1213" s="10">
        <v>0</v>
      </c>
      <c r="G1213" s="10">
        <v>-164523.54999999999</v>
      </c>
      <c r="H1213" s="10">
        <v>-164523.54</v>
      </c>
      <c r="I1213" s="10">
        <v>-9.9999999802093953E-3</v>
      </c>
      <c r="J1213" s="10">
        <v>-962</v>
      </c>
      <c r="K1213" s="10">
        <v>0</v>
      </c>
      <c r="L1213" s="10">
        <v>-962</v>
      </c>
      <c r="M1213" s="10">
        <v>-962</v>
      </c>
      <c r="N1213" s="10">
        <v>0</v>
      </c>
    </row>
    <row r="1214" spans="1:14" x14ac:dyDescent="0.25">
      <c r="A1214" s="9" t="s">
        <v>393</v>
      </c>
      <c r="B1214" s="9" t="s">
        <v>395</v>
      </c>
      <c r="C1214" s="9" t="s">
        <v>42</v>
      </c>
      <c r="D1214" s="9" t="s">
        <v>43</v>
      </c>
      <c r="E1214" s="10">
        <v>791.58</v>
      </c>
      <c r="F1214" s="10">
        <v>771.14285714285711</v>
      </c>
      <c r="G1214" s="10">
        <v>20.437142857142931</v>
      </c>
      <c r="H1214" s="10">
        <v>782.71</v>
      </c>
      <c r="I1214" s="10">
        <v>8.8700000000000045</v>
      </c>
      <c r="J1214" s="10">
        <v>23700</v>
      </c>
      <c r="K1214" s="10">
        <v>23088</v>
      </c>
      <c r="L1214" s="10">
        <v>612</v>
      </c>
      <c r="M1214" s="10">
        <v>23434.32</v>
      </c>
      <c r="N1214" s="10">
        <v>265.68000000000029</v>
      </c>
    </row>
    <row r="1215" spans="1:14" x14ac:dyDescent="0.25">
      <c r="A1215" s="9" t="s">
        <v>393</v>
      </c>
      <c r="B1215" s="9" t="s">
        <v>385</v>
      </c>
      <c r="C1215" s="9" t="s">
        <v>42</v>
      </c>
      <c r="D1215" s="9" t="s">
        <v>43</v>
      </c>
      <c r="E1215" s="10">
        <v>1051.8499999999999</v>
      </c>
      <c r="F1215" s="10">
        <v>1048.5771144278608</v>
      </c>
      <c r="G1215" s="10">
        <v>3.2728855721391028</v>
      </c>
      <c r="H1215" s="10">
        <v>1053.82</v>
      </c>
      <c r="I1215" s="10">
        <v>-1.9700000000000273</v>
      </c>
      <c r="J1215" s="10">
        <v>965</v>
      </c>
      <c r="K1215" s="10">
        <v>962</v>
      </c>
      <c r="L1215" s="10">
        <v>3</v>
      </c>
      <c r="M1215" s="10">
        <v>966.81</v>
      </c>
      <c r="N1215" s="10">
        <v>-1.8099999999999454</v>
      </c>
    </row>
    <row r="1216" spans="1:14" x14ac:dyDescent="0.25">
      <c r="A1216" s="9" t="s">
        <v>393</v>
      </c>
      <c r="B1216" s="9" t="s">
        <v>386</v>
      </c>
      <c r="C1216" s="9" t="s">
        <v>42</v>
      </c>
      <c r="D1216" s="9" t="s">
        <v>43</v>
      </c>
      <c r="E1216" s="10">
        <v>3619</v>
      </c>
      <c r="F1216" s="10">
        <v>3555.5544554455446</v>
      </c>
      <c r="G1216" s="10">
        <v>63.44554455445541</v>
      </c>
      <c r="H1216" s="10">
        <v>3591.11</v>
      </c>
      <c r="I1216" s="10">
        <v>27.889999999999873</v>
      </c>
      <c r="J1216" s="10">
        <v>23500</v>
      </c>
      <c r="K1216" s="10">
        <v>23088</v>
      </c>
      <c r="L1216" s="10">
        <v>412</v>
      </c>
      <c r="M1216" s="10">
        <v>23318.880000000001</v>
      </c>
      <c r="N1216" s="10">
        <v>181.11999999999898</v>
      </c>
    </row>
    <row r="1217" spans="1:14" x14ac:dyDescent="0.25">
      <c r="A1217" s="9" t="s">
        <v>393</v>
      </c>
      <c r="B1217" s="9" t="s">
        <v>396</v>
      </c>
      <c r="C1217" s="9" t="s">
        <v>42</v>
      </c>
      <c r="D1217" s="9" t="s">
        <v>43</v>
      </c>
      <c r="E1217" s="10">
        <v>4235.24</v>
      </c>
      <c r="F1217" s="10">
        <v>4196.7093596059112</v>
      </c>
      <c r="G1217" s="10">
        <v>38.53064039408855</v>
      </c>
      <c r="H1217" s="10">
        <v>4259.66</v>
      </c>
      <c r="I1217" s="10">
        <v>-24.420000000000073</v>
      </c>
      <c r="J1217" s="10">
        <v>23300</v>
      </c>
      <c r="K1217" s="10">
        <v>23088</v>
      </c>
      <c r="L1217" s="10">
        <v>212</v>
      </c>
      <c r="M1217" s="10">
        <v>23434.32</v>
      </c>
      <c r="N1217" s="10">
        <v>-134.31999999999971</v>
      </c>
    </row>
    <row r="1218" spans="1:14" x14ac:dyDescent="0.25">
      <c r="A1218" s="9" t="s">
        <v>393</v>
      </c>
      <c r="B1218" s="9" t="s">
        <v>388</v>
      </c>
      <c r="C1218" s="9" t="s">
        <v>42</v>
      </c>
      <c r="D1218" s="9" t="s">
        <v>43</v>
      </c>
      <c r="E1218" s="10">
        <v>6477.3</v>
      </c>
      <c r="F1218" s="10">
        <v>6363.742574257426</v>
      </c>
      <c r="G1218" s="10">
        <v>113.5574257425742</v>
      </c>
      <c r="H1218" s="10">
        <v>6427.38</v>
      </c>
      <c r="I1218" s="10">
        <v>49.920000000000073</v>
      </c>
      <c r="J1218" s="10">
        <v>23500</v>
      </c>
      <c r="K1218" s="10">
        <v>23088</v>
      </c>
      <c r="L1218" s="10">
        <v>412</v>
      </c>
      <c r="M1218" s="10">
        <v>23318.880000000001</v>
      </c>
      <c r="N1218" s="10">
        <v>181.11999999999898</v>
      </c>
    </row>
    <row r="1219" spans="1:14" x14ac:dyDescent="0.25">
      <c r="A1219" s="9" t="s">
        <v>393</v>
      </c>
      <c r="B1219" s="9" t="s">
        <v>397</v>
      </c>
      <c r="C1219" s="9" t="s">
        <v>42</v>
      </c>
      <c r="D1219" s="9" t="s">
        <v>43</v>
      </c>
      <c r="E1219" s="10">
        <v>7187.04</v>
      </c>
      <c r="F1219" s="10">
        <v>7157.2807881773397</v>
      </c>
      <c r="G1219" s="10">
        <v>29.759211822660291</v>
      </c>
      <c r="H1219" s="10">
        <v>7264.64</v>
      </c>
      <c r="I1219" s="10">
        <v>-77.600000000000364</v>
      </c>
      <c r="J1219" s="10">
        <v>966</v>
      </c>
      <c r="K1219" s="10">
        <v>962</v>
      </c>
      <c r="L1219" s="10">
        <v>4</v>
      </c>
      <c r="M1219" s="10">
        <v>976.43</v>
      </c>
      <c r="N1219" s="10">
        <v>-10.42999999999995</v>
      </c>
    </row>
    <row r="1220" spans="1:14" x14ac:dyDescent="0.25">
      <c r="A1220" s="9" t="s">
        <v>393</v>
      </c>
      <c r="B1220" s="9" t="s">
        <v>398</v>
      </c>
      <c r="C1220" s="9" t="s">
        <v>42</v>
      </c>
      <c r="D1220" s="9" t="s">
        <v>43</v>
      </c>
      <c r="E1220" s="10">
        <v>9790.33</v>
      </c>
      <c r="F1220" s="10">
        <v>9618.689655172413</v>
      </c>
      <c r="G1220" s="10">
        <v>171.64034482758689</v>
      </c>
      <c r="H1220" s="10">
        <v>9762.9699999999993</v>
      </c>
      <c r="I1220" s="10">
        <v>27.360000000000582</v>
      </c>
      <c r="J1220" s="10">
        <v>23500</v>
      </c>
      <c r="K1220" s="10">
        <v>23088</v>
      </c>
      <c r="L1220" s="10">
        <v>412</v>
      </c>
      <c r="M1220" s="10">
        <v>23434.32</v>
      </c>
      <c r="N1220" s="10">
        <v>65.680000000000291</v>
      </c>
    </row>
    <row r="1221" spans="1:14" x14ac:dyDescent="0.25">
      <c r="A1221" s="9" t="s">
        <v>393</v>
      </c>
      <c r="B1221" s="9" t="s">
        <v>399</v>
      </c>
      <c r="C1221" s="9" t="s">
        <v>42</v>
      </c>
      <c r="D1221" s="9" t="s">
        <v>43</v>
      </c>
      <c r="E1221" s="10">
        <v>14593.55</v>
      </c>
      <c r="F1221" s="10">
        <v>12909.428571428571</v>
      </c>
      <c r="G1221" s="10">
        <v>1684.1214285714286</v>
      </c>
      <c r="H1221" s="10">
        <v>13103.07</v>
      </c>
      <c r="I1221" s="10">
        <v>1490.4799999999996</v>
      </c>
      <c r="J1221" s="10">
        <v>26100</v>
      </c>
      <c r="K1221" s="10">
        <v>23088</v>
      </c>
      <c r="L1221" s="10">
        <v>3012</v>
      </c>
      <c r="M1221" s="10">
        <v>23434.32</v>
      </c>
      <c r="N1221" s="10">
        <v>2665.6800000000003</v>
      </c>
    </row>
    <row r="1222" spans="1:14" x14ac:dyDescent="0.25">
      <c r="A1222" s="9" t="s">
        <v>393</v>
      </c>
      <c r="B1222" s="9" t="s">
        <v>400</v>
      </c>
      <c r="C1222" s="9" t="s">
        <v>42</v>
      </c>
      <c r="D1222" s="9" t="s">
        <v>43</v>
      </c>
      <c r="E1222" s="10">
        <v>77461.66</v>
      </c>
      <c r="F1222" s="10">
        <v>76994.782178217822</v>
      </c>
      <c r="G1222" s="10">
        <v>466.87782178218185</v>
      </c>
      <c r="H1222" s="10">
        <v>77764.73</v>
      </c>
      <c r="I1222" s="10">
        <v>-303.06999999999243</v>
      </c>
      <c r="J1222" s="10">
        <v>23228</v>
      </c>
      <c r="K1222" s="10">
        <v>23088</v>
      </c>
      <c r="L1222" s="10">
        <v>140</v>
      </c>
      <c r="M1222" s="10">
        <v>23318.880000000001</v>
      </c>
      <c r="N1222" s="10">
        <v>-90.880000000001019</v>
      </c>
    </row>
    <row r="1223" spans="1:14" x14ac:dyDescent="0.25">
      <c r="A1223" s="9" t="s">
        <v>393</v>
      </c>
      <c r="B1223" s="9" t="s">
        <v>52</v>
      </c>
      <c r="C1223" s="9" t="s">
        <v>42</v>
      </c>
      <c r="D1223" s="9" t="s">
        <v>53</v>
      </c>
      <c r="E1223" s="10">
        <v>26629.65</v>
      </c>
      <c r="F1223" s="10">
        <v>25549.257425742573</v>
      </c>
      <c r="G1223" s="10">
        <v>1080.3925742574284</v>
      </c>
      <c r="H1223" s="10">
        <v>25804.75</v>
      </c>
      <c r="I1223" s="10">
        <v>824.90000000000146</v>
      </c>
      <c r="J1223" s="10">
        <v>4500</v>
      </c>
      <c r="K1223" s="10">
        <v>4317.4564356435649</v>
      </c>
      <c r="L1223" s="10">
        <v>182.54356435643513</v>
      </c>
      <c r="M1223" s="10">
        <v>4360.6310000000003</v>
      </c>
      <c r="N1223" s="10">
        <v>139.36899999999969</v>
      </c>
    </row>
    <row r="1224" spans="1:14" x14ac:dyDescent="0.25">
      <c r="A1224" s="9" t="s">
        <v>393</v>
      </c>
      <c r="B1224" s="9" t="s">
        <v>54</v>
      </c>
      <c r="C1224" s="9" t="s">
        <v>42</v>
      </c>
      <c r="D1224" s="9" t="s">
        <v>55</v>
      </c>
      <c r="E1224" s="10">
        <v>291.43</v>
      </c>
      <c r="F1224" s="10">
        <v>285.71568627450978</v>
      </c>
      <c r="G1224" s="10">
        <v>5.7143137254902285</v>
      </c>
      <c r="H1224" s="10">
        <v>291.43</v>
      </c>
      <c r="I1224" s="10">
        <v>0</v>
      </c>
      <c r="J1224" s="10">
        <v>52.987000000000002</v>
      </c>
      <c r="K1224" s="10">
        <v>51.948039215686272</v>
      </c>
      <c r="L1224" s="10">
        <v>1.0389607843137298</v>
      </c>
      <c r="M1224" s="10">
        <v>52.987000000000002</v>
      </c>
      <c r="N1224" s="10">
        <v>0</v>
      </c>
    </row>
    <row r="1225" spans="1:14" x14ac:dyDescent="0.25">
      <c r="A1225" s="9" t="s">
        <v>401</v>
      </c>
      <c r="B1225" s="9" t="s">
        <v>25</v>
      </c>
      <c r="C1225" s="9" t="s">
        <v>26</v>
      </c>
      <c r="D1225" s="9" t="s">
        <v>27</v>
      </c>
      <c r="E1225" s="10">
        <v>314.63</v>
      </c>
      <c r="F1225" s="10">
        <v>0</v>
      </c>
      <c r="G1225" s="10">
        <v>314.63</v>
      </c>
      <c r="H1225" s="10">
        <v>0</v>
      </c>
      <c r="I1225" s="10">
        <v>314.63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</row>
    <row r="1226" spans="1:14" x14ac:dyDescent="0.25">
      <c r="A1226" s="9" t="s">
        <v>401</v>
      </c>
      <c r="B1226" s="9" t="s">
        <v>28</v>
      </c>
      <c r="C1226" s="9" t="s">
        <v>29</v>
      </c>
      <c r="D1226" s="9" t="s">
        <v>27</v>
      </c>
      <c r="E1226" s="10">
        <v>0.52</v>
      </c>
      <c r="F1226" s="10">
        <v>0</v>
      </c>
      <c r="G1226" s="10">
        <v>0.52</v>
      </c>
      <c r="H1226" s="10">
        <v>0.53</v>
      </c>
      <c r="I1226" s="10">
        <v>-1.0000000000000009E-2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</row>
    <row r="1227" spans="1:14" x14ac:dyDescent="0.25">
      <c r="A1227" s="9" t="s">
        <v>401</v>
      </c>
      <c r="B1227" s="9" t="s">
        <v>30</v>
      </c>
      <c r="C1227" s="9" t="s">
        <v>29</v>
      </c>
      <c r="D1227" s="9" t="s">
        <v>27</v>
      </c>
      <c r="E1227" s="10">
        <v>12.15</v>
      </c>
      <c r="F1227" s="10">
        <v>0</v>
      </c>
      <c r="G1227" s="10">
        <v>12.15</v>
      </c>
      <c r="H1227" s="10">
        <v>12.27</v>
      </c>
      <c r="I1227" s="10">
        <v>-0.11999999999999922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</row>
    <row r="1228" spans="1:14" x14ac:dyDescent="0.25">
      <c r="A1228" s="9" t="s">
        <v>401</v>
      </c>
      <c r="B1228" s="9" t="s">
        <v>31</v>
      </c>
      <c r="C1228" s="9" t="s">
        <v>29</v>
      </c>
      <c r="D1228" s="9" t="s">
        <v>27</v>
      </c>
      <c r="E1228" s="10">
        <v>81.59</v>
      </c>
      <c r="F1228" s="10">
        <v>0</v>
      </c>
      <c r="G1228" s="10">
        <v>81.59</v>
      </c>
      <c r="H1228" s="10">
        <v>82.39</v>
      </c>
      <c r="I1228" s="10">
        <v>-0.79999999999999716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</row>
    <row r="1229" spans="1:14" x14ac:dyDescent="0.25">
      <c r="A1229" s="9" t="s">
        <v>401</v>
      </c>
      <c r="B1229" s="9" t="s">
        <v>32</v>
      </c>
      <c r="C1229" s="9" t="s">
        <v>33</v>
      </c>
      <c r="D1229" s="9" t="s">
        <v>27</v>
      </c>
      <c r="E1229" s="10">
        <v>88.17</v>
      </c>
      <c r="F1229" s="10">
        <v>0</v>
      </c>
      <c r="G1229" s="10">
        <v>88.17</v>
      </c>
      <c r="H1229" s="10">
        <v>194.33</v>
      </c>
      <c r="I1229" s="10">
        <v>-106.16000000000001</v>
      </c>
      <c r="J1229" s="10">
        <v>0.25</v>
      </c>
      <c r="K1229" s="10">
        <v>0</v>
      </c>
      <c r="L1229" s="10">
        <v>0.25</v>
      </c>
      <c r="M1229" s="10">
        <v>0.55100000000000005</v>
      </c>
      <c r="N1229" s="10">
        <v>-0.30100000000000005</v>
      </c>
    </row>
    <row r="1230" spans="1:14" x14ac:dyDescent="0.25">
      <c r="A1230" s="9" t="s">
        <v>401</v>
      </c>
      <c r="B1230" s="9" t="s">
        <v>34</v>
      </c>
      <c r="C1230" s="9" t="s">
        <v>33</v>
      </c>
      <c r="D1230" s="9" t="s">
        <v>27</v>
      </c>
      <c r="E1230" s="10">
        <v>303.08999999999997</v>
      </c>
      <c r="F1230" s="10">
        <v>0</v>
      </c>
      <c r="G1230" s="10">
        <v>303.08999999999997</v>
      </c>
      <c r="H1230" s="10">
        <v>668.02</v>
      </c>
      <c r="I1230" s="10">
        <v>-364.93</v>
      </c>
      <c r="J1230" s="10">
        <v>0.25</v>
      </c>
      <c r="K1230" s="10">
        <v>0</v>
      </c>
      <c r="L1230" s="10">
        <v>0.25</v>
      </c>
      <c r="M1230" s="10">
        <v>0.55100000000000005</v>
      </c>
      <c r="N1230" s="10">
        <v>-0.30100000000000005</v>
      </c>
    </row>
    <row r="1231" spans="1:14" x14ac:dyDescent="0.25">
      <c r="A1231" s="9" t="s">
        <v>401</v>
      </c>
      <c r="B1231" s="9" t="s">
        <v>35</v>
      </c>
      <c r="C1231" s="9" t="s">
        <v>33</v>
      </c>
      <c r="D1231" s="9" t="s">
        <v>27</v>
      </c>
      <c r="E1231" s="10">
        <v>327.93</v>
      </c>
      <c r="F1231" s="10">
        <v>0</v>
      </c>
      <c r="G1231" s="10">
        <v>327.93</v>
      </c>
      <c r="H1231" s="10">
        <v>722.75</v>
      </c>
      <c r="I1231" s="10">
        <v>-394.82</v>
      </c>
      <c r="J1231" s="10">
        <v>5.25</v>
      </c>
      <c r="K1231" s="10">
        <v>0</v>
      </c>
      <c r="L1231" s="10">
        <v>5.25</v>
      </c>
      <c r="M1231" s="10">
        <v>11.571</v>
      </c>
      <c r="N1231" s="10">
        <v>-6.3209999999999997</v>
      </c>
    </row>
    <row r="1232" spans="1:14" x14ac:dyDescent="0.25">
      <c r="A1232" s="9" t="s">
        <v>401</v>
      </c>
      <c r="B1232" s="9" t="s">
        <v>36</v>
      </c>
      <c r="C1232" s="9" t="s">
        <v>29</v>
      </c>
      <c r="D1232" s="9" t="s">
        <v>27</v>
      </c>
      <c r="E1232" s="10">
        <v>914.13</v>
      </c>
      <c r="F1232" s="10">
        <v>0</v>
      </c>
      <c r="G1232" s="10">
        <v>914.13</v>
      </c>
      <c r="H1232" s="10">
        <v>923.08</v>
      </c>
      <c r="I1232" s="10">
        <v>-8.9500000000000455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</row>
    <row r="1233" spans="1:14" x14ac:dyDescent="0.25">
      <c r="A1233" s="9" t="s">
        <v>401</v>
      </c>
      <c r="B1233" s="9" t="s">
        <v>37</v>
      </c>
      <c r="C1233" s="9" t="s">
        <v>29</v>
      </c>
      <c r="D1233" s="9" t="s">
        <v>27</v>
      </c>
      <c r="E1233" s="10">
        <v>2113.9299999999998</v>
      </c>
      <c r="F1233" s="10">
        <v>0</v>
      </c>
      <c r="G1233" s="10">
        <v>2113.9299999999998</v>
      </c>
      <c r="H1233" s="10">
        <v>2134.64</v>
      </c>
      <c r="I1233" s="10">
        <v>-20.710000000000036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</row>
    <row r="1234" spans="1:14" x14ac:dyDescent="0.25">
      <c r="A1234" s="9" t="s">
        <v>401</v>
      </c>
      <c r="B1234" s="9" t="s">
        <v>402</v>
      </c>
      <c r="C1234" s="9" t="s">
        <v>39</v>
      </c>
      <c r="D1234" s="9" t="s">
        <v>40</v>
      </c>
      <c r="E1234" s="10">
        <v>-53360.05</v>
      </c>
      <c r="F1234" s="10">
        <v>0</v>
      </c>
      <c r="G1234" s="10">
        <v>-53360.05</v>
      </c>
      <c r="H1234" s="10">
        <v>-53360.04</v>
      </c>
      <c r="I1234" s="10">
        <v>-1.0000000002037268E-2</v>
      </c>
      <c r="J1234" s="10">
        <v>-551</v>
      </c>
      <c r="K1234" s="10">
        <v>0</v>
      </c>
      <c r="L1234" s="10">
        <v>-551</v>
      </c>
      <c r="M1234" s="10">
        <v>-551</v>
      </c>
      <c r="N1234" s="10">
        <v>0</v>
      </c>
    </row>
    <row r="1235" spans="1:14" x14ac:dyDescent="0.25">
      <c r="A1235" s="9" t="s">
        <v>401</v>
      </c>
      <c r="B1235" s="9" t="s">
        <v>92</v>
      </c>
      <c r="C1235" s="9" t="s">
        <v>42</v>
      </c>
      <c r="D1235" s="9" t="s">
        <v>43</v>
      </c>
      <c r="E1235" s="10">
        <v>53.2</v>
      </c>
      <c r="F1235" s="10">
        <v>41.871287128712872</v>
      </c>
      <c r="G1235" s="10">
        <v>11.328712871287131</v>
      </c>
      <c r="H1235" s="10">
        <v>42.29</v>
      </c>
      <c r="I1235" s="10">
        <v>10.910000000000004</v>
      </c>
      <c r="J1235" s="10">
        <v>700</v>
      </c>
      <c r="K1235" s="10">
        <v>551</v>
      </c>
      <c r="L1235" s="10">
        <v>149</v>
      </c>
      <c r="M1235" s="10">
        <v>556.51</v>
      </c>
      <c r="N1235" s="10">
        <v>143.49</v>
      </c>
    </row>
    <row r="1236" spans="1:14" x14ac:dyDescent="0.25">
      <c r="A1236" s="9" t="s">
        <v>401</v>
      </c>
      <c r="B1236" s="9" t="s">
        <v>41</v>
      </c>
      <c r="C1236" s="9" t="s">
        <v>42</v>
      </c>
      <c r="D1236" s="9" t="s">
        <v>43</v>
      </c>
      <c r="E1236" s="10">
        <v>211.12</v>
      </c>
      <c r="F1236" s="10">
        <v>199.41871921182266</v>
      </c>
      <c r="G1236" s="10">
        <v>11.701280788177343</v>
      </c>
      <c r="H1236" s="10">
        <v>202.41</v>
      </c>
      <c r="I1236" s="10">
        <v>8.710000000000008</v>
      </c>
      <c r="J1236" s="10">
        <v>3500</v>
      </c>
      <c r="K1236" s="10">
        <v>3306</v>
      </c>
      <c r="L1236" s="10">
        <v>194</v>
      </c>
      <c r="M1236" s="10">
        <v>3355.59</v>
      </c>
      <c r="N1236" s="10">
        <v>144.40999999999985</v>
      </c>
    </row>
    <row r="1237" spans="1:14" x14ac:dyDescent="0.25">
      <c r="A1237" s="9" t="s">
        <v>401</v>
      </c>
      <c r="B1237" s="9" t="s">
        <v>94</v>
      </c>
      <c r="C1237" s="9" t="s">
        <v>42</v>
      </c>
      <c r="D1237" s="9" t="s">
        <v>43</v>
      </c>
      <c r="E1237" s="10">
        <v>326.33999999999997</v>
      </c>
      <c r="F1237" s="10">
        <v>323.99004975124376</v>
      </c>
      <c r="G1237" s="10">
        <v>2.3499502487562154</v>
      </c>
      <c r="H1237" s="10">
        <v>325.61</v>
      </c>
      <c r="I1237" s="10">
        <v>0.72999999999996135</v>
      </c>
      <c r="J1237" s="10">
        <v>555</v>
      </c>
      <c r="K1237" s="10">
        <v>551</v>
      </c>
      <c r="L1237" s="10">
        <v>4</v>
      </c>
      <c r="M1237" s="10">
        <v>553.755</v>
      </c>
      <c r="N1237" s="10">
        <v>1.2450000000000045</v>
      </c>
    </row>
    <row r="1238" spans="1:14" x14ac:dyDescent="0.25">
      <c r="A1238" s="9" t="s">
        <v>401</v>
      </c>
      <c r="B1238" s="9" t="s">
        <v>45</v>
      </c>
      <c r="C1238" s="9" t="s">
        <v>42</v>
      </c>
      <c r="D1238" s="9" t="s">
        <v>43</v>
      </c>
      <c r="E1238" s="10">
        <v>905.63</v>
      </c>
      <c r="F1238" s="10">
        <v>855.42857142857144</v>
      </c>
      <c r="G1238" s="10">
        <v>50.201428571428551</v>
      </c>
      <c r="H1238" s="10">
        <v>868.26</v>
      </c>
      <c r="I1238" s="10">
        <v>37.370000000000005</v>
      </c>
      <c r="J1238" s="10">
        <v>3500</v>
      </c>
      <c r="K1238" s="10">
        <v>3306</v>
      </c>
      <c r="L1238" s="10">
        <v>194</v>
      </c>
      <c r="M1238" s="10">
        <v>3355.59</v>
      </c>
      <c r="N1238" s="10">
        <v>144.40999999999985</v>
      </c>
    </row>
    <row r="1239" spans="1:14" x14ac:dyDescent="0.25">
      <c r="A1239" s="9" t="s">
        <v>401</v>
      </c>
      <c r="B1239" s="9" t="s">
        <v>46</v>
      </c>
      <c r="C1239" s="9" t="s">
        <v>42</v>
      </c>
      <c r="D1239" s="9" t="s">
        <v>43</v>
      </c>
      <c r="E1239" s="10">
        <v>1095.08</v>
      </c>
      <c r="F1239" s="10">
        <v>1034.3842364532022</v>
      </c>
      <c r="G1239" s="10">
        <v>60.695763546797707</v>
      </c>
      <c r="H1239" s="10">
        <v>1049.9000000000001</v>
      </c>
      <c r="I1239" s="10">
        <v>45.179999999999836</v>
      </c>
      <c r="J1239" s="10">
        <v>3500</v>
      </c>
      <c r="K1239" s="10">
        <v>3306</v>
      </c>
      <c r="L1239" s="10">
        <v>194</v>
      </c>
      <c r="M1239" s="10">
        <v>3355.59</v>
      </c>
      <c r="N1239" s="10">
        <v>144.40999999999985</v>
      </c>
    </row>
    <row r="1240" spans="1:14" x14ac:dyDescent="0.25">
      <c r="A1240" s="9" t="s">
        <v>401</v>
      </c>
      <c r="B1240" s="9" t="s">
        <v>47</v>
      </c>
      <c r="C1240" s="9" t="s">
        <v>42</v>
      </c>
      <c r="D1240" s="9" t="s">
        <v>43</v>
      </c>
      <c r="E1240" s="10">
        <v>1582.66</v>
      </c>
      <c r="F1240" s="10">
        <v>1554.4509803921569</v>
      </c>
      <c r="G1240" s="10">
        <v>28.209019607843175</v>
      </c>
      <c r="H1240" s="10">
        <v>1585.54</v>
      </c>
      <c r="I1240" s="10">
        <v>-2.8799999999998818</v>
      </c>
      <c r="J1240" s="10">
        <v>3366</v>
      </c>
      <c r="K1240" s="10">
        <v>3306</v>
      </c>
      <c r="L1240" s="10">
        <v>60</v>
      </c>
      <c r="M1240" s="10">
        <v>3372.12</v>
      </c>
      <c r="N1240" s="10">
        <v>-6.1199999999998909</v>
      </c>
    </row>
    <row r="1241" spans="1:14" x14ac:dyDescent="0.25">
      <c r="A1241" s="9" t="s">
        <v>401</v>
      </c>
      <c r="B1241" s="9" t="s">
        <v>48</v>
      </c>
      <c r="C1241" s="9" t="s">
        <v>42</v>
      </c>
      <c r="D1241" s="9" t="s">
        <v>43</v>
      </c>
      <c r="E1241" s="10">
        <v>3469.5</v>
      </c>
      <c r="F1241" s="10">
        <v>2797.6059113300494</v>
      </c>
      <c r="G1241" s="10">
        <v>671.89408866995063</v>
      </c>
      <c r="H1241" s="10">
        <v>2839.57</v>
      </c>
      <c r="I1241" s="10">
        <v>629.92999999999984</v>
      </c>
      <c r="J1241" s="10">
        <v>4100</v>
      </c>
      <c r="K1241" s="10">
        <v>3306</v>
      </c>
      <c r="L1241" s="10">
        <v>794</v>
      </c>
      <c r="M1241" s="10">
        <v>3355.59</v>
      </c>
      <c r="N1241" s="10">
        <v>744.40999999999985</v>
      </c>
    </row>
    <row r="1242" spans="1:14" x14ac:dyDescent="0.25">
      <c r="A1242" s="9" t="s">
        <v>401</v>
      </c>
      <c r="B1242" s="9" t="s">
        <v>403</v>
      </c>
      <c r="C1242" s="9" t="s">
        <v>42</v>
      </c>
      <c r="D1242" s="9" t="s">
        <v>43</v>
      </c>
      <c r="E1242" s="10">
        <v>4258.2</v>
      </c>
      <c r="F1242" s="10">
        <v>4160.0492610837437</v>
      </c>
      <c r="G1242" s="10">
        <v>98.150738916256159</v>
      </c>
      <c r="H1242" s="10">
        <v>4222.45</v>
      </c>
      <c r="I1242" s="10">
        <v>35.75</v>
      </c>
      <c r="J1242" s="10">
        <v>564</v>
      </c>
      <c r="K1242" s="10">
        <v>551</v>
      </c>
      <c r="L1242" s="10">
        <v>13</v>
      </c>
      <c r="M1242" s="10">
        <v>559.26499999999999</v>
      </c>
      <c r="N1242" s="10">
        <v>4.7350000000000136</v>
      </c>
    </row>
    <row r="1243" spans="1:14" x14ac:dyDescent="0.25">
      <c r="A1243" s="9" t="s">
        <v>401</v>
      </c>
      <c r="B1243" s="9" t="s">
        <v>50</v>
      </c>
      <c r="C1243" s="9" t="s">
        <v>42</v>
      </c>
      <c r="D1243" s="9" t="s">
        <v>43</v>
      </c>
      <c r="E1243" s="10">
        <v>4504.49</v>
      </c>
      <c r="F1243" s="10">
        <v>4489.5522388059699</v>
      </c>
      <c r="G1243" s="10">
        <v>14.937761194029918</v>
      </c>
      <c r="H1243" s="10">
        <v>4512</v>
      </c>
      <c r="I1243" s="10">
        <v>-7.5100000000002183</v>
      </c>
      <c r="J1243" s="10">
        <v>3317</v>
      </c>
      <c r="K1243" s="10">
        <v>3306</v>
      </c>
      <c r="L1243" s="10">
        <v>11</v>
      </c>
      <c r="M1243" s="10">
        <v>3322.53</v>
      </c>
      <c r="N1243" s="10">
        <v>-5.5300000000002001</v>
      </c>
    </row>
    <row r="1244" spans="1:14" x14ac:dyDescent="0.25">
      <c r="A1244" s="9" t="s">
        <v>401</v>
      </c>
      <c r="B1244" s="9" t="s">
        <v>51</v>
      </c>
      <c r="C1244" s="9" t="s">
        <v>42</v>
      </c>
      <c r="D1244" s="9" t="s">
        <v>43</v>
      </c>
      <c r="E1244" s="10">
        <v>17954.87</v>
      </c>
      <c r="F1244" s="10">
        <v>17809.425742574258</v>
      </c>
      <c r="G1244" s="10">
        <v>145.44425742574094</v>
      </c>
      <c r="H1244" s="10">
        <v>17987.52</v>
      </c>
      <c r="I1244" s="10">
        <v>-32.650000000001455</v>
      </c>
      <c r="J1244" s="10">
        <v>3333</v>
      </c>
      <c r="K1244" s="10">
        <v>3306</v>
      </c>
      <c r="L1244" s="10">
        <v>27</v>
      </c>
      <c r="M1244" s="10">
        <v>3339.06</v>
      </c>
      <c r="N1244" s="10">
        <v>-6.0599999999999454</v>
      </c>
    </row>
    <row r="1245" spans="1:14" x14ac:dyDescent="0.25">
      <c r="A1245" s="9" t="s">
        <v>401</v>
      </c>
      <c r="B1245" s="9" t="s">
        <v>52</v>
      </c>
      <c r="C1245" s="9" t="s">
        <v>42</v>
      </c>
      <c r="D1245" s="9" t="s">
        <v>53</v>
      </c>
      <c r="E1245" s="10">
        <v>14675.9</v>
      </c>
      <c r="F1245" s="10">
        <v>14672.851485148514</v>
      </c>
      <c r="G1245" s="10">
        <v>3.048514851485379</v>
      </c>
      <c r="H1245" s="10">
        <v>14819.58</v>
      </c>
      <c r="I1245" s="10">
        <v>-143.68000000000029</v>
      </c>
      <c r="J1245" s="10">
        <v>2480</v>
      </c>
      <c r="K1245" s="10">
        <v>2479.5</v>
      </c>
      <c r="L1245" s="10">
        <v>0.5</v>
      </c>
      <c r="M1245" s="10">
        <v>2504.2950000000001</v>
      </c>
      <c r="N1245" s="10">
        <v>-24.295000000000073</v>
      </c>
    </row>
    <row r="1246" spans="1:14" x14ac:dyDescent="0.25">
      <c r="A1246" s="9" t="s">
        <v>401</v>
      </c>
      <c r="B1246" s="9" t="s">
        <v>54</v>
      </c>
      <c r="C1246" s="9" t="s">
        <v>42</v>
      </c>
      <c r="D1246" s="9" t="s">
        <v>55</v>
      </c>
      <c r="E1246" s="10">
        <v>166.92</v>
      </c>
      <c r="F1246" s="10">
        <v>163.64705882352942</v>
      </c>
      <c r="G1246" s="10">
        <v>3.2729411764705674</v>
      </c>
      <c r="H1246" s="10">
        <v>166.92</v>
      </c>
      <c r="I1246" s="10">
        <v>0</v>
      </c>
      <c r="J1246" s="10">
        <v>30.349</v>
      </c>
      <c r="K1246" s="10">
        <v>29.753921568627451</v>
      </c>
      <c r="L1246" s="10">
        <v>0.59507843137254923</v>
      </c>
      <c r="M1246" s="10">
        <v>30.349</v>
      </c>
      <c r="N1246" s="10">
        <v>0</v>
      </c>
    </row>
    <row r="1247" spans="1:14" x14ac:dyDescent="0.25">
      <c r="A1247" s="9" t="s">
        <v>404</v>
      </c>
      <c r="B1247" s="9" t="s">
        <v>25</v>
      </c>
      <c r="C1247" s="9" t="s">
        <v>26</v>
      </c>
      <c r="D1247" s="9" t="s">
        <v>27</v>
      </c>
      <c r="E1247" s="10">
        <v>-2953.11</v>
      </c>
      <c r="F1247" s="10">
        <v>0</v>
      </c>
      <c r="G1247" s="10">
        <v>-2953.11</v>
      </c>
      <c r="H1247" s="10">
        <v>0</v>
      </c>
      <c r="I1247" s="10">
        <v>-2953.11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</row>
    <row r="1248" spans="1:14" x14ac:dyDescent="0.25">
      <c r="A1248" s="9" t="s">
        <v>404</v>
      </c>
      <c r="B1248" s="9" t="s">
        <v>28</v>
      </c>
      <c r="C1248" s="9" t="s">
        <v>29</v>
      </c>
      <c r="D1248" s="9" t="s">
        <v>27</v>
      </c>
      <c r="E1248" s="10">
        <v>8.75</v>
      </c>
      <c r="F1248" s="10">
        <v>0</v>
      </c>
      <c r="G1248" s="10">
        <v>8.75</v>
      </c>
      <c r="H1248" s="10">
        <v>8.75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</row>
    <row r="1249" spans="1:14" x14ac:dyDescent="0.25">
      <c r="A1249" s="9" t="s">
        <v>404</v>
      </c>
      <c r="B1249" s="9" t="s">
        <v>30</v>
      </c>
      <c r="C1249" s="9" t="s">
        <v>29</v>
      </c>
      <c r="D1249" s="9" t="s">
        <v>27</v>
      </c>
      <c r="E1249" s="10">
        <v>204.17</v>
      </c>
      <c r="F1249" s="10">
        <v>0</v>
      </c>
      <c r="G1249" s="10">
        <v>204.17</v>
      </c>
      <c r="H1249" s="10">
        <v>204.17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</row>
    <row r="1250" spans="1:14" x14ac:dyDescent="0.25">
      <c r="A1250" s="9" t="s">
        <v>404</v>
      </c>
      <c r="B1250" s="9" t="s">
        <v>31</v>
      </c>
      <c r="C1250" s="9" t="s">
        <v>29</v>
      </c>
      <c r="D1250" s="9" t="s">
        <v>27</v>
      </c>
      <c r="E1250" s="10">
        <v>1370.84</v>
      </c>
      <c r="F1250" s="10">
        <v>0</v>
      </c>
      <c r="G1250" s="10">
        <v>1370.84</v>
      </c>
      <c r="H1250" s="10">
        <v>1370.84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</row>
    <row r="1251" spans="1:14" x14ac:dyDescent="0.25">
      <c r="A1251" s="9" t="s">
        <v>404</v>
      </c>
      <c r="B1251" s="9" t="s">
        <v>32</v>
      </c>
      <c r="C1251" s="9" t="s">
        <v>33</v>
      </c>
      <c r="D1251" s="9" t="s">
        <v>27</v>
      </c>
      <c r="E1251" s="10">
        <v>2789.74</v>
      </c>
      <c r="F1251" s="10">
        <v>0</v>
      </c>
      <c r="G1251" s="10">
        <v>2789.74</v>
      </c>
      <c r="H1251" s="10">
        <v>2245.36</v>
      </c>
      <c r="I1251" s="10">
        <v>544.37999999999965</v>
      </c>
      <c r="J1251" s="10">
        <v>7.91</v>
      </c>
      <c r="K1251" s="10">
        <v>0</v>
      </c>
      <c r="L1251" s="10">
        <v>7.91</v>
      </c>
      <c r="M1251" s="10">
        <v>6.3659999999999997</v>
      </c>
      <c r="N1251" s="10">
        <v>1.5440000000000005</v>
      </c>
    </row>
    <row r="1252" spans="1:14" x14ac:dyDescent="0.25">
      <c r="A1252" s="9" t="s">
        <v>404</v>
      </c>
      <c r="B1252" s="9" t="s">
        <v>34</v>
      </c>
      <c r="C1252" s="9" t="s">
        <v>33</v>
      </c>
      <c r="D1252" s="9" t="s">
        <v>27</v>
      </c>
      <c r="E1252" s="10">
        <v>9589.85</v>
      </c>
      <c r="F1252" s="10">
        <v>0</v>
      </c>
      <c r="G1252" s="10">
        <v>9589.85</v>
      </c>
      <c r="H1252" s="10">
        <v>7718.54</v>
      </c>
      <c r="I1252" s="10">
        <v>1871.3100000000004</v>
      </c>
      <c r="J1252" s="10">
        <v>7.91</v>
      </c>
      <c r="K1252" s="10">
        <v>0</v>
      </c>
      <c r="L1252" s="10">
        <v>7.91</v>
      </c>
      <c r="M1252" s="10">
        <v>6.3659999999999997</v>
      </c>
      <c r="N1252" s="10">
        <v>1.5440000000000005</v>
      </c>
    </row>
    <row r="1253" spans="1:14" x14ac:dyDescent="0.25">
      <c r="A1253" s="9" t="s">
        <v>404</v>
      </c>
      <c r="B1253" s="9" t="s">
        <v>35</v>
      </c>
      <c r="C1253" s="9" t="s">
        <v>33</v>
      </c>
      <c r="D1253" s="9" t="s">
        <v>27</v>
      </c>
      <c r="E1253" s="10">
        <v>10375.629999999999</v>
      </c>
      <c r="F1253" s="10">
        <v>0</v>
      </c>
      <c r="G1253" s="10">
        <v>10375.629999999999</v>
      </c>
      <c r="H1253" s="10">
        <v>8350.92</v>
      </c>
      <c r="I1253" s="10">
        <v>2024.7099999999991</v>
      </c>
      <c r="J1253" s="10">
        <v>166.11</v>
      </c>
      <c r="K1253" s="10">
        <v>0</v>
      </c>
      <c r="L1253" s="10">
        <v>166.11</v>
      </c>
      <c r="M1253" s="10">
        <v>133.69499999999999</v>
      </c>
      <c r="N1253" s="10">
        <v>32.41500000000002</v>
      </c>
    </row>
    <row r="1254" spans="1:14" x14ac:dyDescent="0.25">
      <c r="A1254" s="9" t="s">
        <v>404</v>
      </c>
      <c r="B1254" s="9" t="s">
        <v>36</v>
      </c>
      <c r="C1254" s="9" t="s">
        <v>29</v>
      </c>
      <c r="D1254" s="9" t="s">
        <v>27</v>
      </c>
      <c r="E1254" s="10">
        <v>15358.46</v>
      </c>
      <c r="F1254" s="10">
        <v>0</v>
      </c>
      <c r="G1254" s="10">
        <v>15358.46</v>
      </c>
      <c r="H1254" s="10">
        <v>15358.46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</row>
    <row r="1255" spans="1:14" x14ac:dyDescent="0.25">
      <c r="A1255" s="9" t="s">
        <v>404</v>
      </c>
      <c r="B1255" s="9" t="s">
        <v>37</v>
      </c>
      <c r="C1255" s="9" t="s">
        <v>29</v>
      </c>
      <c r="D1255" s="9" t="s">
        <v>27</v>
      </c>
      <c r="E1255" s="10">
        <v>35516.53</v>
      </c>
      <c r="F1255" s="10">
        <v>0</v>
      </c>
      <c r="G1255" s="10">
        <v>35516.53</v>
      </c>
      <c r="H1255" s="10">
        <v>35516.550000000003</v>
      </c>
      <c r="I1255" s="10">
        <v>-2.0000000004074536E-2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</row>
    <row r="1256" spans="1:14" x14ac:dyDescent="0.25">
      <c r="A1256" s="9" t="s">
        <v>404</v>
      </c>
      <c r="B1256" s="9" t="s">
        <v>38</v>
      </c>
      <c r="C1256" s="9" t="s">
        <v>39</v>
      </c>
      <c r="D1256" s="9" t="s">
        <v>40</v>
      </c>
      <c r="E1256" s="10">
        <v>-870844.73</v>
      </c>
      <c r="F1256" s="10">
        <v>0</v>
      </c>
      <c r="G1256" s="10">
        <v>-870844.73</v>
      </c>
      <c r="H1256" s="10">
        <v>-870844.94</v>
      </c>
      <c r="I1256" s="10">
        <v>0.2099999999627471</v>
      </c>
      <c r="J1256" s="10">
        <v>-4583.83</v>
      </c>
      <c r="K1256" s="10">
        <v>0</v>
      </c>
      <c r="L1256" s="10">
        <v>-4583.83</v>
      </c>
      <c r="M1256" s="10">
        <v>-4583.83</v>
      </c>
      <c r="N1256" s="10">
        <v>0</v>
      </c>
    </row>
    <row r="1257" spans="1:14" x14ac:dyDescent="0.25">
      <c r="A1257" s="9" t="s">
        <v>404</v>
      </c>
      <c r="B1257" s="9" t="s">
        <v>92</v>
      </c>
      <c r="C1257" s="9" t="s">
        <v>42</v>
      </c>
      <c r="D1257" s="9" t="s">
        <v>43</v>
      </c>
      <c r="E1257" s="10">
        <v>30.64</v>
      </c>
      <c r="F1257" s="10">
        <v>0</v>
      </c>
      <c r="G1257" s="10">
        <v>30.64</v>
      </c>
      <c r="H1257" s="10">
        <v>0</v>
      </c>
      <c r="I1257" s="10">
        <v>30.64</v>
      </c>
      <c r="J1257" s="10">
        <v>360</v>
      </c>
      <c r="K1257" s="10">
        <v>0</v>
      </c>
      <c r="L1257" s="10">
        <v>360</v>
      </c>
      <c r="M1257" s="10">
        <v>0</v>
      </c>
      <c r="N1257" s="10">
        <v>360</v>
      </c>
    </row>
    <row r="1258" spans="1:14" x14ac:dyDescent="0.25">
      <c r="A1258" s="9" t="s">
        <v>404</v>
      </c>
      <c r="B1258" s="9" t="s">
        <v>41</v>
      </c>
      <c r="C1258" s="9" t="s">
        <v>42</v>
      </c>
      <c r="D1258" s="9" t="s">
        <v>43</v>
      </c>
      <c r="E1258" s="10">
        <v>3344.74</v>
      </c>
      <c r="F1258" s="10">
        <v>3317.960591133005</v>
      </c>
      <c r="G1258" s="10">
        <v>26.7794088669948</v>
      </c>
      <c r="H1258" s="10">
        <v>3367.73</v>
      </c>
      <c r="I1258" s="10">
        <v>-22.990000000000236</v>
      </c>
      <c r="J1258" s="10">
        <v>55450</v>
      </c>
      <c r="K1258" s="10">
        <v>55005.959605911332</v>
      </c>
      <c r="L1258" s="10">
        <v>444.04039408866811</v>
      </c>
      <c r="M1258" s="10">
        <v>55831.048999999999</v>
      </c>
      <c r="N1258" s="10">
        <v>-381.04899999999907</v>
      </c>
    </row>
    <row r="1259" spans="1:14" x14ac:dyDescent="0.25">
      <c r="A1259" s="9" t="s">
        <v>404</v>
      </c>
      <c r="B1259" s="9" t="s">
        <v>44</v>
      </c>
      <c r="C1259" s="9" t="s">
        <v>42</v>
      </c>
      <c r="D1259" s="9" t="s">
        <v>43</v>
      </c>
      <c r="E1259" s="10">
        <v>4264.2</v>
      </c>
      <c r="F1259" s="10">
        <v>4249.2139303482591</v>
      </c>
      <c r="G1259" s="10">
        <v>14.986069651740763</v>
      </c>
      <c r="H1259" s="10">
        <v>4270.46</v>
      </c>
      <c r="I1259" s="10">
        <v>-6.2600000000002183</v>
      </c>
      <c r="J1259" s="10">
        <v>4600</v>
      </c>
      <c r="K1259" s="10">
        <v>4583.8298507462687</v>
      </c>
      <c r="L1259" s="10">
        <v>16.170149253731324</v>
      </c>
      <c r="M1259" s="10">
        <v>4606.7489999999998</v>
      </c>
      <c r="N1259" s="10">
        <v>-6.7489999999997963</v>
      </c>
    </row>
    <row r="1260" spans="1:14" x14ac:dyDescent="0.25">
      <c r="A1260" s="9" t="s">
        <v>404</v>
      </c>
      <c r="B1260" s="9" t="s">
        <v>45</v>
      </c>
      <c r="C1260" s="9" t="s">
        <v>42</v>
      </c>
      <c r="D1260" s="9" t="s">
        <v>43</v>
      </c>
      <c r="E1260" s="10">
        <v>14360.62</v>
      </c>
      <c r="F1260" s="10">
        <v>14232.788177339902</v>
      </c>
      <c r="G1260" s="10">
        <v>127.83182266009862</v>
      </c>
      <c r="H1260" s="10">
        <v>14446.28</v>
      </c>
      <c r="I1260" s="10">
        <v>-85.659999999999854</v>
      </c>
      <c r="J1260" s="10">
        <v>55500</v>
      </c>
      <c r="K1260" s="10">
        <v>55005.959605911332</v>
      </c>
      <c r="L1260" s="10">
        <v>494.04039408866811</v>
      </c>
      <c r="M1260" s="10">
        <v>55831.048999999999</v>
      </c>
      <c r="N1260" s="10">
        <v>-331.04899999999907</v>
      </c>
    </row>
    <row r="1261" spans="1:14" x14ac:dyDescent="0.25">
      <c r="A1261" s="9" t="s">
        <v>404</v>
      </c>
      <c r="B1261" s="9" t="s">
        <v>46</v>
      </c>
      <c r="C1261" s="9" t="s">
        <v>42</v>
      </c>
      <c r="D1261" s="9" t="s">
        <v>43</v>
      </c>
      <c r="E1261" s="10">
        <v>17427.419999999998</v>
      </c>
      <c r="F1261" s="10">
        <v>17210.266009852214</v>
      </c>
      <c r="G1261" s="10">
        <v>217.1539901477845</v>
      </c>
      <c r="H1261" s="10">
        <v>17468.419999999998</v>
      </c>
      <c r="I1261" s="10">
        <v>-41</v>
      </c>
      <c r="J1261" s="10">
        <v>55700</v>
      </c>
      <c r="K1261" s="10">
        <v>55005.959605911332</v>
      </c>
      <c r="L1261" s="10">
        <v>694.04039408866811</v>
      </c>
      <c r="M1261" s="10">
        <v>55831.048999999999</v>
      </c>
      <c r="N1261" s="10">
        <v>-131.04899999999907</v>
      </c>
    </row>
    <row r="1262" spans="1:14" x14ac:dyDescent="0.25">
      <c r="A1262" s="9" t="s">
        <v>404</v>
      </c>
      <c r="B1262" s="9" t="s">
        <v>47</v>
      </c>
      <c r="C1262" s="9" t="s">
        <v>42</v>
      </c>
      <c r="D1262" s="9" t="s">
        <v>43</v>
      </c>
      <c r="E1262" s="10">
        <v>26001.51</v>
      </c>
      <c r="F1262" s="10">
        <v>25863.254901960783</v>
      </c>
      <c r="G1262" s="10">
        <v>138.25509803921523</v>
      </c>
      <c r="H1262" s="10">
        <v>26380.52</v>
      </c>
      <c r="I1262" s="10">
        <v>-379.01000000000204</v>
      </c>
      <c r="J1262" s="10">
        <v>55300</v>
      </c>
      <c r="K1262" s="10">
        <v>55005.959803921563</v>
      </c>
      <c r="L1262" s="10">
        <v>294.04019607843657</v>
      </c>
      <c r="M1262" s="10">
        <v>56106.078999999998</v>
      </c>
      <c r="N1262" s="10">
        <v>-806.0789999999979</v>
      </c>
    </row>
    <row r="1263" spans="1:14" x14ac:dyDescent="0.25">
      <c r="A1263" s="9" t="s">
        <v>404</v>
      </c>
      <c r="B1263" s="9" t="s">
        <v>48</v>
      </c>
      <c r="C1263" s="9" t="s">
        <v>42</v>
      </c>
      <c r="D1263" s="9" t="s">
        <v>43</v>
      </c>
      <c r="E1263" s="10">
        <v>51345.43</v>
      </c>
      <c r="F1263" s="10">
        <v>49536.384236453203</v>
      </c>
      <c r="G1263" s="10">
        <v>1809.0457635467974</v>
      </c>
      <c r="H1263" s="10">
        <v>50279.43</v>
      </c>
      <c r="I1263" s="10">
        <v>1066</v>
      </c>
      <c r="J1263" s="10">
        <v>57015</v>
      </c>
      <c r="K1263" s="10">
        <v>55005.959605911332</v>
      </c>
      <c r="L1263" s="10">
        <v>2009.0403940886681</v>
      </c>
      <c r="M1263" s="10">
        <v>55831.048999999999</v>
      </c>
      <c r="N1263" s="10">
        <v>1183.9510000000009</v>
      </c>
    </row>
    <row r="1264" spans="1:14" x14ac:dyDescent="0.25">
      <c r="A1264" s="9" t="s">
        <v>404</v>
      </c>
      <c r="B1264" s="9" t="s">
        <v>49</v>
      </c>
      <c r="C1264" s="9" t="s">
        <v>42</v>
      </c>
      <c r="D1264" s="9" t="s">
        <v>43</v>
      </c>
      <c r="E1264" s="10">
        <v>59309.91</v>
      </c>
      <c r="F1264" s="10">
        <v>59268.916256157638</v>
      </c>
      <c r="G1264" s="10">
        <v>40.993743842365802</v>
      </c>
      <c r="H1264" s="10">
        <v>60157.95</v>
      </c>
      <c r="I1264" s="10">
        <v>-848.0399999999936</v>
      </c>
      <c r="J1264" s="10">
        <v>4587</v>
      </c>
      <c r="K1264" s="10">
        <v>4583.8295566502466</v>
      </c>
      <c r="L1264" s="10">
        <v>3.170443349753441</v>
      </c>
      <c r="M1264" s="10">
        <v>4652.5870000000004</v>
      </c>
      <c r="N1264" s="10">
        <v>-65.587000000000444</v>
      </c>
    </row>
    <row r="1265" spans="1:14" x14ac:dyDescent="0.25">
      <c r="A1265" s="9" t="s">
        <v>404</v>
      </c>
      <c r="B1265" s="9" t="s">
        <v>50</v>
      </c>
      <c r="C1265" s="9" t="s">
        <v>42</v>
      </c>
      <c r="D1265" s="9" t="s">
        <v>43</v>
      </c>
      <c r="E1265" s="10">
        <v>75097.399999999994</v>
      </c>
      <c r="F1265" s="10">
        <v>74698.089552238802</v>
      </c>
      <c r="G1265" s="10">
        <v>399.31044776119234</v>
      </c>
      <c r="H1265" s="10">
        <v>75071.58</v>
      </c>
      <c r="I1265" s="10">
        <v>25.819999999992433</v>
      </c>
      <c r="J1265" s="10">
        <v>55300</v>
      </c>
      <c r="K1265" s="10">
        <v>55005.960199004978</v>
      </c>
      <c r="L1265" s="10">
        <v>294.03980099502223</v>
      </c>
      <c r="M1265" s="10">
        <v>55280.99</v>
      </c>
      <c r="N1265" s="10">
        <v>19.010000000002037</v>
      </c>
    </row>
    <row r="1266" spans="1:14" x14ac:dyDescent="0.25">
      <c r="A1266" s="9" t="s">
        <v>404</v>
      </c>
      <c r="B1266" s="9" t="s">
        <v>51</v>
      </c>
      <c r="C1266" s="9" t="s">
        <v>42</v>
      </c>
      <c r="D1266" s="9" t="s">
        <v>43</v>
      </c>
      <c r="E1266" s="10">
        <v>298051.94</v>
      </c>
      <c r="F1266" s="10">
        <v>296317.10891089111</v>
      </c>
      <c r="G1266" s="10">
        <v>1734.8310891088913</v>
      </c>
      <c r="H1266" s="10">
        <v>299280.28000000003</v>
      </c>
      <c r="I1266" s="10">
        <v>-1228.3400000000256</v>
      </c>
      <c r="J1266" s="10">
        <v>55328</v>
      </c>
      <c r="K1266" s="10">
        <v>55005.960396039605</v>
      </c>
      <c r="L1266" s="10">
        <v>322.03960396039474</v>
      </c>
      <c r="M1266" s="10">
        <v>55556.02</v>
      </c>
      <c r="N1266" s="10">
        <v>-228.0199999999968</v>
      </c>
    </row>
    <row r="1267" spans="1:14" x14ac:dyDescent="0.25">
      <c r="A1267" s="9" t="s">
        <v>404</v>
      </c>
      <c r="B1267" s="9" t="s">
        <v>52</v>
      </c>
      <c r="C1267" s="9" t="s">
        <v>42</v>
      </c>
      <c r="D1267" s="9" t="s">
        <v>53</v>
      </c>
      <c r="E1267" s="10">
        <v>246572.81</v>
      </c>
      <c r="F1267" s="10">
        <v>244130.13861386137</v>
      </c>
      <c r="G1267" s="10">
        <v>2442.6713861386233</v>
      </c>
      <c r="H1267" s="10">
        <v>246571.44</v>
      </c>
      <c r="I1267" s="10">
        <v>1.3699999999953434</v>
      </c>
      <c r="J1267" s="10">
        <v>41667</v>
      </c>
      <c r="K1267" s="10">
        <v>41254.4702970297</v>
      </c>
      <c r="L1267" s="10">
        <v>412.5297029702997</v>
      </c>
      <c r="M1267" s="10">
        <v>41667.014999999999</v>
      </c>
      <c r="N1267" s="10">
        <v>-1.4999999999417923E-2</v>
      </c>
    </row>
    <row r="1268" spans="1:14" x14ac:dyDescent="0.25">
      <c r="A1268" s="9" t="s">
        <v>404</v>
      </c>
      <c r="B1268" s="9" t="s">
        <v>54</v>
      </c>
      <c r="C1268" s="9" t="s">
        <v>42</v>
      </c>
      <c r="D1268" s="9" t="s">
        <v>55</v>
      </c>
      <c r="E1268" s="10">
        <v>2777.25</v>
      </c>
      <c r="F1268" s="10">
        <v>2722.794117647059</v>
      </c>
      <c r="G1268" s="10">
        <v>54.455882352940989</v>
      </c>
      <c r="H1268" s="10">
        <v>2777.25</v>
      </c>
      <c r="I1268" s="10">
        <v>0</v>
      </c>
      <c r="J1268" s="10">
        <v>504.95499999999998</v>
      </c>
      <c r="K1268" s="10">
        <v>495.05392156862746</v>
      </c>
      <c r="L1268" s="10">
        <v>9.9010784313725253</v>
      </c>
      <c r="M1268" s="10">
        <v>504.95499999999998</v>
      </c>
      <c r="N1268" s="10">
        <v>0</v>
      </c>
    </row>
    <row r="1269" spans="1:14" x14ac:dyDescent="0.25">
      <c r="A1269" s="9" t="s">
        <v>405</v>
      </c>
      <c r="B1269" s="9" t="s">
        <v>25</v>
      </c>
      <c r="C1269" s="9" t="s">
        <v>26</v>
      </c>
      <c r="D1269" s="9" t="s">
        <v>27</v>
      </c>
      <c r="E1269" s="10">
        <v>10393.36</v>
      </c>
      <c r="F1269" s="10">
        <v>0</v>
      </c>
      <c r="G1269" s="10">
        <v>10393.36</v>
      </c>
      <c r="H1269" s="10">
        <v>0</v>
      </c>
      <c r="I1269" s="10">
        <v>10393.36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</row>
    <row r="1270" spans="1:14" x14ac:dyDescent="0.25">
      <c r="A1270" s="9" t="s">
        <v>405</v>
      </c>
      <c r="B1270" s="9" t="s">
        <v>28</v>
      </c>
      <c r="C1270" s="9" t="s">
        <v>29</v>
      </c>
      <c r="D1270" s="9" t="s">
        <v>27</v>
      </c>
      <c r="E1270" s="10">
        <v>3.3</v>
      </c>
      <c r="F1270" s="10">
        <v>0</v>
      </c>
      <c r="G1270" s="10">
        <v>3.3</v>
      </c>
      <c r="H1270" s="10">
        <v>3.31</v>
      </c>
      <c r="I1270" s="10">
        <v>-1.0000000000000231E-2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</row>
    <row r="1271" spans="1:14" x14ac:dyDescent="0.25">
      <c r="A1271" s="9" t="s">
        <v>405</v>
      </c>
      <c r="B1271" s="9" t="s">
        <v>30</v>
      </c>
      <c r="C1271" s="9" t="s">
        <v>29</v>
      </c>
      <c r="D1271" s="9" t="s">
        <v>27</v>
      </c>
      <c r="E1271" s="10">
        <v>76.930000000000007</v>
      </c>
      <c r="F1271" s="10">
        <v>0</v>
      </c>
      <c r="G1271" s="10">
        <v>76.930000000000007</v>
      </c>
      <c r="H1271" s="10">
        <v>77.13</v>
      </c>
      <c r="I1271" s="10">
        <v>-0.19999999999998863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</row>
    <row r="1272" spans="1:14" x14ac:dyDescent="0.25">
      <c r="A1272" s="9" t="s">
        <v>405</v>
      </c>
      <c r="B1272" s="9" t="s">
        <v>31</v>
      </c>
      <c r="C1272" s="9" t="s">
        <v>29</v>
      </c>
      <c r="D1272" s="9" t="s">
        <v>27</v>
      </c>
      <c r="E1272" s="10">
        <v>516.53</v>
      </c>
      <c r="F1272" s="10">
        <v>0</v>
      </c>
      <c r="G1272" s="10">
        <v>516.53</v>
      </c>
      <c r="H1272" s="10">
        <v>517.89</v>
      </c>
      <c r="I1272" s="10">
        <v>-1.3600000000000136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</row>
    <row r="1273" spans="1:14" x14ac:dyDescent="0.25">
      <c r="A1273" s="9" t="s">
        <v>405</v>
      </c>
      <c r="B1273" s="9" t="s">
        <v>32</v>
      </c>
      <c r="C1273" s="9" t="s">
        <v>33</v>
      </c>
      <c r="D1273" s="9" t="s">
        <v>27</v>
      </c>
      <c r="E1273" s="10">
        <v>3057.78</v>
      </c>
      <c r="F1273" s="10">
        <v>0</v>
      </c>
      <c r="G1273" s="10">
        <v>3057.78</v>
      </c>
      <c r="H1273" s="10">
        <v>3970.55</v>
      </c>
      <c r="I1273" s="10">
        <v>-912.77</v>
      </c>
      <c r="J1273" s="10">
        <v>8.67</v>
      </c>
      <c r="K1273" s="10">
        <v>0</v>
      </c>
      <c r="L1273" s="10">
        <v>8.67</v>
      </c>
      <c r="M1273" s="10">
        <v>11.257999999999999</v>
      </c>
      <c r="N1273" s="10">
        <v>-2.5879999999999992</v>
      </c>
    </row>
    <row r="1274" spans="1:14" x14ac:dyDescent="0.25">
      <c r="A1274" s="9" t="s">
        <v>405</v>
      </c>
      <c r="B1274" s="9" t="s">
        <v>36</v>
      </c>
      <c r="C1274" s="9" t="s">
        <v>29</v>
      </c>
      <c r="D1274" s="9" t="s">
        <v>27</v>
      </c>
      <c r="E1274" s="10">
        <v>5787.02</v>
      </c>
      <c r="F1274" s="10">
        <v>0</v>
      </c>
      <c r="G1274" s="10">
        <v>5787.02</v>
      </c>
      <c r="H1274" s="10">
        <v>5802.29</v>
      </c>
      <c r="I1274" s="10">
        <v>-15.269999999999527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</row>
    <row r="1275" spans="1:14" x14ac:dyDescent="0.25">
      <c r="A1275" s="9" t="s">
        <v>405</v>
      </c>
      <c r="B1275" s="9" t="s">
        <v>37</v>
      </c>
      <c r="C1275" s="9" t="s">
        <v>29</v>
      </c>
      <c r="D1275" s="9" t="s">
        <v>27</v>
      </c>
      <c r="E1275" s="10">
        <v>13382.52</v>
      </c>
      <c r="F1275" s="10">
        <v>0</v>
      </c>
      <c r="G1275" s="10">
        <v>13382.52</v>
      </c>
      <c r="H1275" s="10">
        <v>13417.84</v>
      </c>
      <c r="I1275" s="10">
        <v>-35.319999999999709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</row>
    <row r="1276" spans="1:14" x14ac:dyDescent="0.25">
      <c r="A1276" s="9" t="s">
        <v>405</v>
      </c>
      <c r="B1276" s="9" t="s">
        <v>34</v>
      </c>
      <c r="C1276" s="9" t="s">
        <v>33</v>
      </c>
      <c r="D1276" s="9" t="s">
        <v>27</v>
      </c>
      <c r="E1276" s="10">
        <v>10511.26</v>
      </c>
      <c r="F1276" s="10">
        <v>0</v>
      </c>
      <c r="G1276" s="10">
        <v>10511.26</v>
      </c>
      <c r="H1276" s="10">
        <v>13648.92</v>
      </c>
      <c r="I1276" s="10">
        <v>-3137.66</v>
      </c>
      <c r="J1276" s="10">
        <v>8.67</v>
      </c>
      <c r="K1276" s="10">
        <v>0</v>
      </c>
      <c r="L1276" s="10">
        <v>8.67</v>
      </c>
      <c r="M1276" s="10">
        <v>11.257999999999999</v>
      </c>
      <c r="N1276" s="10">
        <v>-2.5879999999999992</v>
      </c>
    </row>
    <row r="1277" spans="1:14" x14ac:dyDescent="0.25">
      <c r="A1277" s="9" t="s">
        <v>405</v>
      </c>
      <c r="B1277" s="9" t="s">
        <v>35</v>
      </c>
      <c r="C1277" s="9" t="s">
        <v>33</v>
      </c>
      <c r="D1277" s="9" t="s">
        <v>27</v>
      </c>
      <c r="E1277" s="10">
        <v>11372.53</v>
      </c>
      <c r="F1277" s="10">
        <v>0</v>
      </c>
      <c r="G1277" s="10">
        <v>11372.53</v>
      </c>
      <c r="H1277" s="10">
        <v>14767.31</v>
      </c>
      <c r="I1277" s="10">
        <v>-3394.7799999999988</v>
      </c>
      <c r="J1277" s="10">
        <v>182.07</v>
      </c>
      <c r="K1277" s="10">
        <v>0</v>
      </c>
      <c r="L1277" s="10">
        <v>182.07</v>
      </c>
      <c r="M1277" s="10">
        <v>236.41900000000001</v>
      </c>
      <c r="N1277" s="10">
        <v>-54.349000000000018</v>
      </c>
    </row>
    <row r="1278" spans="1:14" x14ac:dyDescent="0.25">
      <c r="A1278" s="9" t="s">
        <v>405</v>
      </c>
      <c r="B1278" s="9" t="s">
        <v>406</v>
      </c>
      <c r="C1278" s="9" t="s">
        <v>39</v>
      </c>
      <c r="D1278" s="9" t="s">
        <v>40</v>
      </c>
      <c r="E1278" s="10">
        <v>-495439.6</v>
      </c>
      <c r="F1278" s="10">
        <v>0</v>
      </c>
      <c r="G1278" s="10">
        <v>-495439.6</v>
      </c>
      <c r="H1278" s="10">
        <v>-495439.59</v>
      </c>
      <c r="I1278" s="10">
        <v>-9.9999999511055648E-3</v>
      </c>
      <c r="J1278" s="10">
        <v>-3490</v>
      </c>
      <c r="K1278" s="10">
        <v>0</v>
      </c>
      <c r="L1278" s="10">
        <v>-3490</v>
      </c>
      <c r="M1278" s="10">
        <v>-3490</v>
      </c>
      <c r="N1278" s="10">
        <v>0</v>
      </c>
    </row>
    <row r="1279" spans="1:14" x14ac:dyDescent="0.25">
      <c r="A1279" s="9" t="s">
        <v>405</v>
      </c>
      <c r="B1279" s="9" t="s">
        <v>383</v>
      </c>
      <c r="C1279" s="9" t="s">
        <v>42</v>
      </c>
      <c r="D1279" s="9" t="s">
        <v>43</v>
      </c>
      <c r="E1279" s="10">
        <v>156.80000000000001</v>
      </c>
      <c r="F1279" s="10">
        <v>136.80392156862746</v>
      </c>
      <c r="G1279" s="10">
        <v>19.996078431372553</v>
      </c>
      <c r="H1279" s="10">
        <v>139.54</v>
      </c>
      <c r="I1279" s="10">
        <v>17.260000000000019</v>
      </c>
      <c r="J1279" s="10">
        <v>4000</v>
      </c>
      <c r="K1279" s="10">
        <v>3490</v>
      </c>
      <c r="L1279" s="10">
        <v>510</v>
      </c>
      <c r="M1279" s="10">
        <v>3559.8</v>
      </c>
      <c r="N1279" s="10">
        <v>440.19999999999982</v>
      </c>
    </row>
    <row r="1280" spans="1:14" x14ac:dyDescent="0.25">
      <c r="A1280" s="9" t="s">
        <v>405</v>
      </c>
      <c r="B1280" s="9" t="s">
        <v>407</v>
      </c>
      <c r="C1280" s="9" t="s">
        <v>42</v>
      </c>
      <c r="D1280" s="9" t="s">
        <v>43</v>
      </c>
      <c r="E1280" s="10">
        <v>2328.37</v>
      </c>
      <c r="F1280" s="10">
        <v>2313.4482758620688</v>
      </c>
      <c r="G1280" s="10">
        <v>14.921724137931051</v>
      </c>
      <c r="H1280" s="10">
        <v>2348.15</v>
      </c>
      <c r="I1280" s="10">
        <v>-19.7800000000002</v>
      </c>
      <c r="J1280" s="10">
        <v>84300</v>
      </c>
      <c r="K1280" s="10">
        <v>83760</v>
      </c>
      <c r="L1280" s="10">
        <v>540</v>
      </c>
      <c r="M1280" s="10">
        <v>85016.4</v>
      </c>
      <c r="N1280" s="10">
        <v>-716.39999999999418</v>
      </c>
    </row>
    <row r="1281" spans="1:14" x14ac:dyDescent="0.25">
      <c r="A1281" s="9" t="s">
        <v>405</v>
      </c>
      <c r="B1281" s="9" t="s">
        <v>385</v>
      </c>
      <c r="C1281" s="9" t="s">
        <v>42</v>
      </c>
      <c r="D1281" s="9" t="s">
        <v>43</v>
      </c>
      <c r="E1281" s="10">
        <v>3818.27</v>
      </c>
      <c r="F1281" s="10">
        <v>3804.0995024875624</v>
      </c>
      <c r="G1281" s="10">
        <v>14.170497512437578</v>
      </c>
      <c r="H1281" s="10">
        <v>3823.12</v>
      </c>
      <c r="I1281" s="10">
        <v>-4.8499999999999091</v>
      </c>
      <c r="J1281" s="10">
        <v>3503</v>
      </c>
      <c r="K1281" s="10">
        <v>3490</v>
      </c>
      <c r="L1281" s="10">
        <v>13</v>
      </c>
      <c r="M1281" s="10">
        <v>3507.45</v>
      </c>
      <c r="N1281" s="10">
        <v>-4.4499999999998181</v>
      </c>
    </row>
    <row r="1282" spans="1:14" x14ac:dyDescent="0.25">
      <c r="A1282" s="9" t="s">
        <v>405</v>
      </c>
      <c r="B1282" s="9" t="s">
        <v>408</v>
      </c>
      <c r="C1282" s="9" t="s">
        <v>42</v>
      </c>
      <c r="D1282" s="9" t="s">
        <v>43</v>
      </c>
      <c r="E1282" s="10">
        <v>9886.76</v>
      </c>
      <c r="F1282" s="10">
        <v>9835.1034482758605</v>
      </c>
      <c r="G1282" s="10">
        <v>51.656551724139717</v>
      </c>
      <c r="H1282" s="10">
        <v>9982.6299999999992</v>
      </c>
      <c r="I1282" s="10">
        <v>-95.869999999998981</v>
      </c>
      <c r="J1282" s="10">
        <v>84200</v>
      </c>
      <c r="K1282" s="10">
        <v>83760</v>
      </c>
      <c r="L1282" s="10">
        <v>440</v>
      </c>
      <c r="M1282" s="10">
        <v>85016.4</v>
      </c>
      <c r="N1282" s="10">
        <v>-816.39999999999418</v>
      </c>
    </row>
    <row r="1283" spans="1:14" x14ac:dyDescent="0.25">
      <c r="A1283" s="9" t="s">
        <v>405</v>
      </c>
      <c r="B1283" s="9" t="s">
        <v>386</v>
      </c>
      <c r="C1283" s="9" t="s">
        <v>42</v>
      </c>
      <c r="D1283" s="9" t="s">
        <v>43</v>
      </c>
      <c r="E1283" s="10">
        <v>12936</v>
      </c>
      <c r="F1283" s="10">
        <v>12899.039603960397</v>
      </c>
      <c r="G1283" s="10">
        <v>36.960396039603438</v>
      </c>
      <c r="H1283" s="10">
        <v>13028.03</v>
      </c>
      <c r="I1283" s="10">
        <v>-92.030000000000655</v>
      </c>
      <c r="J1283" s="10">
        <v>84000</v>
      </c>
      <c r="K1283" s="10">
        <v>83760</v>
      </c>
      <c r="L1283" s="10">
        <v>240</v>
      </c>
      <c r="M1283" s="10">
        <v>84597.6</v>
      </c>
      <c r="N1283" s="10">
        <v>-597.60000000000582</v>
      </c>
    </row>
    <row r="1284" spans="1:14" x14ac:dyDescent="0.25">
      <c r="A1284" s="9" t="s">
        <v>405</v>
      </c>
      <c r="B1284" s="9" t="s">
        <v>409</v>
      </c>
      <c r="C1284" s="9" t="s">
        <v>42</v>
      </c>
      <c r="D1284" s="9" t="s">
        <v>43</v>
      </c>
      <c r="E1284" s="10">
        <v>22886.639999999999</v>
      </c>
      <c r="F1284" s="10">
        <v>22821.251231527094</v>
      </c>
      <c r="G1284" s="10">
        <v>65.388768472905213</v>
      </c>
      <c r="H1284" s="10">
        <v>23163.57</v>
      </c>
      <c r="I1284" s="10">
        <v>-276.93000000000029</v>
      </c>
      <c r="J1284" s="10">
        <v>84000</v>
      </c>
      <c r="K1284" s="10">
        <v>83760</v>
      </c>
      <c r="L1284" s="10">
        <v>240</v>
      </c>
      <c r="M1284" s="10">
        <v>85016.4</v>
      </c>
      <c r="N1284" s="10">
        <v>-1016.3999999999942</v>
      </c>
    </row>
    <row r="1285" spans="1:14" x14ac:dyDescent="0.25">
      <c r="A1285" s="9" t="s">
        <v>405</v>
      </c>
      <c r="B1285" s="9" t="s">
        <v>388</v>
      </c>
      <c r="C1285" s="9" t="s">
        <v>42</v>
      </c>
      <c r="D1285" s="9" t="s">
        <v>43</v>
      </c>
      <c r="E1285" s="10">
        <v>23152.92</v>
      </c>
      <c r="F1285" s="10">
        <v>23086.772277227723</v>
      </c>
      <c r="G1285" s="10">
        <v>66.147722772275301</v>
      </c>
      <c r="H1285" s="10">
        <v>23317.64</v>
      </c>
      <c r="I1285" s="10">
        <v>-164.72000000000116</v>
      </c>
      <c r="J1285" s="10">
        <v>84000</v>
      </c>
      <c r="K1285" s="10">
        <v>83760</v>
      </c>
      <c r="L1285" s="10">
        <v>240</v>
      </c>
      <c r="M1285" s="10">
        <v>84597.6</v>
      </c>
      <c r="N1285" s="10">
        <v>-597.60000000000582</v>
      </c>
    </row>
    <row r="1286" spans="1:14" x14ac:dyDescent="0.25">
      <c r="A1286" s="9" t="s">
        <v>405</v>
      </c>
      <c r="B1286" s="9" t="s">
        <v>389</v>
      </c>
      <c r="C1286" s="9" t="s">
        <v>42</v>
      </c>
      <c r="D1286" s="9" t="s">
        <v>43</v>
      </c>
      <c r="E1286" s="10">
        <v>26104.54</v>
      </c>
      <c r="F1286" s="10">
        <v>25721.300492610837</v>
      </c>
      <c r="G1286" s="10">
        <v>383.23950738916392</v>
      </c>
      <c r="H1286" s="10">
        <v>26107.119999999999</v>
      </c>
      <c r="I1286" s="10">
        <v>-2.5799999999981083</v>
      </c>
      <c r="J1286" s="10">
        <v>3542</v>
      </c>
      <c r="K1286" s="10">
        <v>3490</v>
      </c>
      <c r="L1286" s="10">
        <v>52</v>
      </c>
      <c r="M1286" s="10">
        <v>3542.35</v>
      </c>
      <c r="N1286" s="10">
        <v>-0.34999999999990905</v>
      </c>
    </row>
    <row r="1287" spans="1:14" x14ac:dyDescent="0.25">
      <c r="A1287" s="9" t="s">
        <v>405</v>
      </c>
      <c r="B1287" s="9" t="s">
        <v>410</v>
      </c>
      <c r="C1287" s="9" t="s">
        <v>42</v>
      </c>
      <c r="D1287" s="9" t="s">
        <v>43</v>
      </c>
      <c r="E1287" s="10">
        <v>44392.26</v>
      </c>
      <c r="F1287" s="10">
        <v>44302.334975369457</v>
      </c>
      <c r="G1287" s="10">
        <v>89.925024630545522</v>
      </c>
      <c r="H1287" s="10">
        <v>44966.87</v>
      </c>
      <c r="I1287" s="10">
        <v>-574.61000000000058</v>
      </c>
      <c r="J1287" s="10">
        <v>83930</v>
      </c>
      <c r="K1287" s="10">
        <v>83760</v>
      </c>
      <c r="L1287" s="10">
        <v>170</v>
      </c>
      <c r="M1287" s="10">
        <v>85016.4</v>
      </c>
      <c r="N1287" s="10">
        <v>-1086.3999999999942</v>
      </c>
    </row>
    <row r="1288" spans="1:14" x14ac:dyDescent="0.25">
      <c r="A1288" s="9" t="s">
        <v>405</v>
      </c>
      <c r="B1288" s="9" t="s">
        <v>392</v>
      </c>
      <c r="C1288" s="9" t="s">
        <v>42</v>
      </c>
      <c r="D1288" s="9" t="s">
        <v>43</v>
      </c>
      <c r="E1288" s="10">
        <v>202823.88</v>
      </c>
      <c r="F1288" s="10">
        <v>202244.38613861386</v>
      </c>
      <c r="G1288" s="10">
        <v>579.493861386145</v>
      </c>
      <c r="H1288" s="10">
        <v>204266.83</v>
      </c>
      <c r="I1288" s="10">
        <v>-1442.9499999999825</v>
      </c>
      <c r="J1288" s="10">
        <v>84000</v>
      </c>
      <c r="K1288" s="10">
        <v>83760</v>
      </c>
      <c r="L1288" s="10">
        <v>240</v>
      </c>
      <c r="M1288" s="10">
        <v>84597.6</v>
      </c>
      <c r="N1288" s="10">
        <v>-597.60000000000582</v>
      </c>
    </row>
    <row r="1289" spans="1:14" x14ac:dyDescent="0.25">
      <c r="A1289" s="9" t="s">
        <v>405</v>
      </c>
      <c r="B1289" s="9" t="s">
        <v>104</v>
      </c>
      <c r="C1289" s="9" t="s">
        <v>42</v>
      </c>
      <c r="D1289" s="9" t="s">
        <v>53</v>
      </c>
      <c r="E1289" s="10">
        <v>90794.67</v>
      </c>
      <c r="F1289" s="10">
        <v>90580.686567164186</v>
      </c>
      <c r="G1289" s="10">
        <v>213.98343283581198</v>
      </c>
      <c r="H1289" s="10">
        <v>91033.59</v>
      </c>
      <c r="I1289" s="10">
        <v>-238.91999999999825</v>
      </c>
      <c r="J1289" s="10">
        <v>15700</v>
      </c>
      <c r="K1289" s="10">
        <v>15663.120398009949</v>
      </c>
      <c r="L1289" s="10">
        <v>36.879601990051015</v>
      </c>
      <c r="M1289" s="10">
        <v>15741.436</v>
      </c>
      <c r="N1289" s="10">
        <v>-41.435999999999694</v>
      </c>
    </row>
    <row r="1290" spans="1:14" x14ac:dyDescent="0.25">
      <c r="A1290" s="9" t="s">
        <v>405</v>
      </c>
      <c r="B1290" s="9" t="s">
        <v>54</v>
      </c>
      <c r="C1290" s="9" t="s">
        <v>42</v>
      </c>
      <c r="D1290" s="9" t="s">
        <v>55</v>
      </c>
      <c r="E1290" s="10">
        <v>1057.26</v>
      </c>
      <c r="F1290" s="10">
        <v>1036.5294117647059</v>
      </c>
      <c r="G1290" s="10">
        <v>20.730588235294135</v>
      </c>
      <c r="H1290" s="10">
        <v>1057.26</v>
      </c>
      <c r="I1290" s="10">
        <v>0</v>
      </c>
      <c r="J1290" s="10">
        <v>192.23</v>
      </c>
      <c r="K1290" s="10">
        <v>188.45980392156864</v>
      </c>
      <c r="L1290" s="10">
        <v>3.7701960784313542</v>
      </c>
      <c r="M1290" s="10">
        <v>192.22900000000001</v>
      </c>
      <c r="N1290" s="10">
        <v>9.9999999997635314E-4</v>
      </c>
    </row>
    <row r="1291" spans="1:14" x14ac:dyDescent="0.25">
      <c r="A1291" s="9" t="s">
        <v>411</v>
      </c>
      <c r="B1291" s="9" t="s">
        <v>25</v>
      </c>
      <c r="C1291" s="9" t="s">
        <v>26</v>
      </c>
      <c r="D1291" s="9" t="s">
        <v>27</v>
      </c>
      <c r="E1291" s="10">
        <v>-493.95</v>
      </c>
      <c r="F1291" s="10">
        <v>0</v>
      </c>
      <c r="G1291" s="10">
        <v>-493.95</v>
      </c>
      <c r="H1291" s="10">
        <v>0</v>
      </c>
      <c r="I1291" s="10">
        <v>-493.95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</row>
    <row r="1292" spans="1:14" x14ac:dyDescent="0.25">
      <c r="A1292" s="9" t="s">
        <v>411</v>
      </c>
      <c r="B1292" s="9" t="s">
        <v>28</v>
      </c>
      <c r="C1292" s="9" t="s">
        <v>29</v>
      </c>
      <c r="D1292" s="9" t="s">
        <v>27</v>
      </c>
      <c r="E1292" s="10">
        <v>0.9</v>
      </c>
      <c r="F1292" s="10">
        <v>0</v>
      </c>
      <c r="G1292" s="10">
        <v>0.9</v>
      </c>
      <c r="H1292" s="10">
        <v>0.9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</row>
    <row r="1293" spans="1:14" x14ac:dyDescent="0.25">
      <c r="A1293" s="9" t="s">
        <v>411</v>
      </c>
      <c r="B1293" s="9" t="s">
        <v>30</v>
      </c>
      <c r="C1293" s="9" t="s">
        <v>29</v>
      </c>
      <c r="D1293" s="9" t="s">
        <v>27</v>
      </c>
      <c r="E1293" s="10">
        <v>20.97</v>
      </c>
      <c r="F1293" s="10">
        <v>0</v>
      </c>
      <c r="G1293" s="10">
        <v>20.97</v>
      </c>
      <c r="H1293" s="10">
        <v>21.07</v>
      </c>
      <c r="I1293" s="10">
        <v>-0.10000000000000142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</row>
    <row r="1294" spans="1:14" x14ac:dyDescent="0.25">
      <c r="A1294" s="9" t="s">
        <v>411</v>
      </c>
      <c r="B1294" s="9" t="s">
        <v>31</v>
      </c>
      <c r="C1294" s="9" t="s">
        <v>29</v>
      </c>
      <c r="D1294" s="9" t="s">
        <v>27</v>
      </c>
      <c r="E1294" s="10">
        <v>140.81</v>
      </c>
      <c r="F1294" s="10">
        <v>0</v>
      </c>
      <c r="G1294" s="10">
        <v>140.81</v>
      </c>
      <c r="H1294" s="10">
        <v>141.5</v>
      </c>
      <c r="I1294" s="10">
        <v>-0.68999999999999773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</row>
    <row r="1295" spans="1:14" x14ac:dyDescent="0.25">
      <c r="A1295" s="9" t="s">
        <v>411</v>
      </c>
      <c r="B1295" s="9" t="s">
        <v>32</v>
      </c>
      <c r="C1295" s="9" t="s">
        <v>33</v>
      </c>
      <c r="D1295" s="9" t="s">
        <v>27</v>
      </c>
      <c r="E1295" s="10">
        <v>352.69</v>
      </c>
      <c r="F1295" s="10">
        <v>0</v>
      </c>
      <c r="G1295" s="10">
        <v>352.69</v>
      </c>
      <c r="H1295" s="10">
        <v>335.4</v>
      </c>
      <c r="I1295" s="10">
        <v>17.29000000000002</v>
      </c>
      <c r="J1295" s="10">
        <v>1</v>
      </c>
      <c r="K1295" s="10">
        <v>0</v>
      </c>
      <c r="L1295" s="10">
        <v>1</v>
      </c>
      <c r="M1295" s="10">
        <v>0.95099999999999996</v>
      </c>
      <c r="N1295" s="10">
        <v>4.9000000000000044E-2</v>
      </c>
    </row>
    <row r="1296" spans="1:14" x14ac:dyDescent="0.25">
      <c r="A1296" s="9" t="s">
        <v>411</v>
      </c>
      <c r="B1296" s="9" t="s">
        <v>34</v>
      </c>
      <c r="C1296" s="9" t="s">
        <v>33</v>
      </c>
      <c r="D1296" s="9" t="s">
        <v>27</v>
      </c>
      <c r="E1296" s="10">
        <v>1212.3699999999999</v>
      </c>
      <c r="F1296" s="10">
        <v>0</v>
      </c>
      <c r="G1296" s="10">
        <v>1212.3699999999999</v>
      </c>
      <c r="H1296" s="10">
        <v>1152.96</v>
      </c>
      <c r="I1296" s="10">
        <v>59.409999999999854</v>
      </c>
      <c r="J1296" s="10">
        <v>1</v>
      </c>
      <c r="K1296" s="10">
        <v>0</v>
      </c>
      <c r="L1296" s="10">
        <v>1</v>
      </c>
      <c r="M1296" s="10">
        <v>0.95099999999999996</v>
      </c>
      <c r="N1296" s="10">
        <v>4.9000000000000044E-2</v>
      </c>
    </row>
    <row r="1297" spans="1:14" x14ac:dyDescent="0.25">
      <c r="A1297" s="9" t="s">
        <v>411</v>
      </c>
      <c r="B1297" s="9" t="s">
        <v>35</v>
      </c>
      <c r="C1297" s="9" t="s">
        <v>33</v>
      </c>
      <c r="D1297" s="9" t="s">
        <v>27</v>
      </c>
      <c r="E1297" s="10">
        <v>1311.71</v>
      </c>
      <c r="F1297" s="10">
        <v>0</v>
      </c>
      <c r="G1297" s="10">
        <v>1311.71</v>
      </c>
      <c r="H1297" s="10">
        <v>1247.44</v>
      </c>
      <c r="I1297" s="10">
        <v>64.269999999999982</v>
      </c>
      <c r="J1297" s="10">
        <v>21</v>
      </c>
      <c r="K1297" s="10">
        <v>0</v>
      </c>
      <c r="L1297" s="10">
        <v>21</v>
      </c>
      <c r="M1297" s="10">
        <v>19.971</v>
      </c>
      <c r="N1297" s="10">
        <v>1.0289999999999999</v>
      </c>
    </row>
    <row r="1298" spans="1:14" x14ac:dyDescent="0.25">
      <c r="A1298" s="9" t="s">
        <v>411</v>
      </c>
      <c r="B1298" s="9" t="s">
        <v>36</v>
      </c>
      <c r="C1298" s="9" t="s">
        <v>29</v>
      </c>
      <c r="D1298" s="9" t="s">
        <v>27</v>
      </c>
      <c r="E1298" s="10">
        <v>1577.61</v>
      </c>
      <c r="F1298" s="10">
        <v>0</v>
      </c>
      <c r="G1298" s="10">
        <v>1577.61</v>
      </c>
      <c r="H1298" s="10">
        <v>1585.31</v>
      </c>
      <c r="I1298" s="10">
        <v>-7.7000000000000455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</row>
    <row r="1299" spans="1:14" x14ac:dyDescent="0.25">
      <c r="A1299" s="9" t="s">
        <v>411</v>
      </c>
      <c r="B1299" s="9" t="s">
        <v>37</v>
      </c>
      <c r="C1299" s="9" t="s">
        <v>29</v>
      </c>
      <c r="D1299" s="9" t="s">
        <v>27</v>
      </c>
      <c r="E1299" s="10">
        <v>3648.23</v>
      </c>
      <c r="F1299" s="10">
        <v>0</v>
      </c>
      <c r="G1299" s="10">
        <v>3648.23</v>
      </c>
      <c r="H1299" s="10">
        <v>3666.04</v>
      </c>
      <c r="I1299" s="10">
        <v>-17.809999999999945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</row>
    <row r="1300" spans="1:14" x14ac:dyDescent="0.25">
      <c r="A1300" s="9" t="s">
        <v>411</v>
      </c>
      <c r="B1300" s="9" t="s">
        <v>412</v>
      </c>
      <c r="C1300" s="9" t="s">
        <v>39</v>
      </c>
      <c r="D1300" s="9" t="s">
        <v>40</v>
      </c>
      <c r="E1300" s="10">
        <v>-86986.17</v>
      </c>
      <c r="F1300" s="10">
        <v>0</v>
      </c>
      <c r="G1300" s="10">
        <v>-86986.17</v>
      </c>
      <c r="H1300" s="10">
        <v>-86986.2</v>
      </c>
      <c r="I1300" s="10">
        <v>2.9999999998835847E-2</v>
      </c>
      <c r="J1300" s="10">
        <v>-951</v>
      </c>
      <c r="K1300" s="10">
        <v>0</v>
      </c>
      <c r="L1300" s="10">
        <v>-951</v>
      </c>
      <c r="M1300" s="10">
        <v>-951</v>
      </c>
      <c r="N1300" s="10">
        <v>0</v>
      </c>
    </row>
    <row r="1301" spans="1:14" x14ac:dyDescent="0.25">
      <c r="A1301" s="9" t="s">
        <v>411</v>
      </c>
      <c r="B1301" s="9" t="s">
        <v>87</v>
      </c>
      <c r="C1301" s="9" t="s">
        <v>42</v>
      </c>
      <c r="D1301" s="9" t="s">
        <v>43</v>
      </c>
      <c r="E1301" s="10">
        <v>1792.56</v>
      </c>
      <c r="F1301" s="10">
        <v>0</v>
      </c>
      <c r="G1301" s="10">
        <v>1792.56</v>
      </c>
      <c r="H1301" s="10">
        <v>0</v>
      </c>
      <c r="I1301" s="10">
        <v>1792.56</v>
      </c>
      <c r="J1301" s="10">
        <v>1320</v>
      </c>
      <c r="K1301" s="10">
        <v>0</v>
      </c>
      <c r="L1301" s="10">
        <v>1320</v>
      </c>
      <c r="M1301" s="10">
        <v>0</v>
      </c>
      <c r="N1301" s="10">
        <v>1320</v>
      </c>
    </row>
    <row r="1302" spans="1:14" x14ac:dyDescent="0.25">
      <c r="A1302" s="9" t="s">
        <v>411</v>
      </c>
      <c r="B1302" s="9" t="s">
        <v>92</v>
      </c>
      <c r="C1302" s="9" t="s">
        <v>42</v>
      </c>
      <c r="D1302" s="9" t="s">
        <v>43</v>
      </c>
      <c r="E1302" s="10">
        <v>91.2</v>
      </c>
      <c r="F1302" s="10">
        <v>72.277227722772281</v>
      </c>
      <c r="G1302" s="10">
        <v>18.922772277227722</v>
      </c>
      <c r="H1302" s="10">
        <v>73</v>
      </c>
      <c r="I1302" s="10">
        <v>18.200000000000003</v>
      </c>
      <c r="J1302" s="10">
        <v>1200</v>
      </c>
      <c r="K1302" s="10">
        <v>951</v>
      </c>
      <c r="L1302" s="10">
        <v>249</v>
      </c>
      <c r="M1302" s="10">
        <v>960.51</v>
      </c>
      <c r="N1302" s="10">
        <v>239.49</v>
      </c>
    </row>
    <row r="1303" spans="1:14" x14ac:dyDescent="0.25">
      <c r="A1303" s="9" t="s">
        <v>411</v>
      </c>
      <c r="B1303" s="9" t="s">
        <v>108</v>
      </c>
      <c r="C1303" s="9" t="s">
        <v>42</v>
      </c>
      <c r="D1303" s="9" t="s">
        <v>43</v>
      </c>
      <c r="E1303" s="10">
        <v>287.62</v>
      </c>
      <c r="F1303" s="10">
        <v>282.95566502463055</v>
      </c>
      <c r="G1303" s="10">
        <v>4.6643349753694565</v>
      </c>
      <c r="H1303" s="10">
        <v>287.2</v>
      </c>
      <c r="I1303" s="10">
        <v>0.42000000000001592</v>
      </c>
      <c r="J1303" s="10">
        <v>5800</v>
      </c>
      <c r="K1303" s="10">
        <v>5706</v>
      </c>
      <c r="L1303" s="10">
        <v>94</v>
      </c>
      <c r="M1303" s="10">
        <v>5791.59</v>
      </c>
      <c r="N1303" s="10">
        <v>8.4099999999998545</v>
      </c>
    </row>
    <row r="1304" spans="1:14" x14ac:dyDescent="0.25">
      <c r="A1304" s="9" t="s">
        <v>411</v>
      </c>
      <c r="B1304" s="9" t="s">
        <v>94</v>
      </c>
      <c r="C1304" s="9" t="s">
        <v>42</v>
      </c>
      <c r="D1304" s="9" t="s">
        <v>43</v>
      </c>
      <c r="E1304" s="10">
        <v>567.41999999999996</v>
      </c>
      <c r="F1304" s="10">
        <v>559.18407960199011</v>
      </c>
      <c r="G1304" s="10">
        <v>8.2359203980098528</v>
      </c>
      <c r="H1304" s="10">
        <v>561.98</v>
      </c>
      <c r="I1304" s="10">
        <v>5.4399999999999409</v>
      </c>
      <c r="J1304" s="10">
        <v>965</v>
      </c>
      <c r="K1304" s="10">
        <v>951</v>
      </c>
      <c r="L1304" s="10">
        <v>14</v>
      </c>
      <c r="M1304" s="10">
        <v>955.755</v>
      </c>
      <c r="N1304" s="10">
        <v>9.2450000000000045</v>
      </c>
    </row>
    <row r="1305" spans="1:14" x14ac:dyDescent="0.25">
      <c r="A1305" s="9" t="s">
        <v>411</v>
      </c>
      <c r="B1305" s="9" t="s">
        <v>99</v>
      </c>
      <c r="C1305" s="9" t="s">
        <v>42</v>
      </c>
      <c r="D1305" s="9" t="s">
        <v>43</v>
      </c>
      <c r="E1305" s="10">
        <v>1308.43</v>
      </c>
      <c r="F1305" s="10">
        <v>1287.2118226600985</v>
      </c>
      <c r="G1305" s="10">
        <v>21.218177339901558</v>
      </c>
      <c r="H1305" s="10">
        <v>1306.52</v>
      </c>
      <c r="I1305" s="10">
        <v>1.9100000000000819</v>
      </c>
      <c r="J1305" s="10">
        <v>5800</v>
      </c>
      <c r="K1305" s="10">
        <v>5706</v>
      </c>
      <c r="L1305" s="10">
        <v>94</v>
      </c>
      <c r="M1305" s="10">
        <v>5791.59</v>
      </c>
      <c r="N1305" s="10">
        <v>8.4099999999998545</v>
      </c>
    </row>
    <row r="1306" spans="1:14" x14ac:dyDescent="0.25">
      <c r="A1306" s="9" t="s">
        <v>411</v>
      </c>
      <c r="B1306" s="9" t="s">
        <v>100</v>
      </c>
      <c r="C1306" s="9" t="s">
        <v>42</v>
      </c>
      <c r="D1306" s="9" t="s">
        <v>43</v>
      </c>
      <c r="E1306" s="10">
        <v>1681.25</v>
      </c>
      <c r="F1306" s="10">
        <v>1654</v>
      </c>
      <c r="G1306" s="10">
        <v>27.25</v>
      </c>
      <c r="H1306" s="10">
        <v>1678.81</v>
      </c>
      <c r="I1306" s="10">
        <v>2.4400000000000546</v>
      </c>
      <c r="J1306" s="10">
        <v>5800</v>
      </c>
      <c r="K1306" s="10">
        <v>5706</v>
      </c>
      <c r="L1306" s="10">
        <v>94</v>
      </c>
      <c r="M1306" s="10">
        <v>5791.59</v>
      </c>
      <c r="N1306" s="10">
        <v>8.4099999999998545</v>
      </c>
    </row>
    <row r="1307" spans="1:14" x14ac:dyDescent="0.25">
      <c r="A1307" s="9" t="s">
        <v>411</v>
      </c>
      <c r="B1307" s="9" t="s">
        <v>47</v>
      </c>
      <c r="C1307" s="9" t="s">
        <v>42</v>
      </c>
      <c r="D1307" s="9" t="s">
        <v>43</v>
      </c>
      <c r="E1307" s="10">
        <v>2733.68</v>
      </c>
      <c r="F1307" s="10">
        <v>2682.9019607843138</v>
      </c>
      <c r="G1307" s="10">
        <v>50.778039215686022</v>
      </c>
      <c r="H1307" s="10">
        <v>2736.56</v>
      </c>
      <c r="I1307" s="10">
        <v>-2.8800000000001091</v>
      </c>
      <c r="J1307" s="10">
        <v>5814</v>
      </c>
      <c r="K1307" s="10">
        <v>5706</v>
      </c>
      <c r="L1307" s="10">
        <v>108</v>
      </c>
      <c r="M1307" s="10">
        <v>5820.12</v>
      </c>
      <c r="N1307" s="10">
        <v>-6.1199999999998909</v>
      </c>
    </row>
    <row r="1308" spans="1:14" x14ac:dyDescent="0.25">
      <c r="A1308" s="9" t="s">
        <v>411</v>
      </c>
      <c r="B1308" s="9" t="s">
        <v>101</v>
      </c>
      <c r="C1308" s="9" t="s">
        <v>42</v>
      </c>
      <c r="D1308" s="9" t="s">
        <v>43</v>
      </c>
      <c r="E1308" s="10">
        <v>4546.62</v>
      </c>
      <c r="F1308" s="10">
        <v>4323.8226600985217</v>
      </c>
      <c r="G1308" s="10">
        <v>222.79733990147815</v>
      </c>
      <c r="H1308" s="10">
        <v>4388.68</v>
      </c>
      <c r="I1308" s="10">
        <v>157.9399999999996</v>
      </c>
      <c r="J1308" s="10">
        <v>6000</v>
      </c>
      <c r="K1308" s="10">
        <v>5706</v>
      </c>
      <c r="L1308" s="10">
        <v>294</v>
      </c>
      <c r="M1308" s="10">
        <v>5791.59</v>
      </c>
      <c r="N1308" s="10">
        <v>208.40999999999985</v>
      </c>
    </row>
    <row r="1309" spans="1:14" x14ac:dyDescent="0.25">
      <c r="A1309" s="9" t="s">
        <v>411</v>
      </c>
      <c r="B1309" s="9" t="s">
        <v>413</v>
      </c>
      <c r="C1309" s="9" t="s">
        <v>42</v>
      </c>
      <c r="D1309" s="9" t="s">
        <v>43</v>
      </c>
      <c r="E1309" s="10">
        <v>7338.6</v>
      </c>
      <c r="F1309" s="10">
        <v>7180.0492610837437</v>
      </c>
      <c r="G1309" s="10">
        <v>158.55073891625671</v>
      </c>
      <c r="H1309" s="10">
        <v>7287.75</v>
      </c>
      <c r="I1309" s="10">
        <v>50.850000000000364</v>
      </c>
      <c r="J1309" s="10">
        <v>972</v>
      </c>
      <c r="K1309" s="10">
        <v>951</v>
      </c>
      <c r="L1309" s="10">
        <v>21</v>
      </c>
      <c r="M1309" s="10">
        <v>965.26499999999999</v>
      </c>
      <c r="N1309" s="10">
        <v>6.7350000000000136</v>
      </c>
    </row>
    <row r="1310" spans="1:14" x14ac:dyDescent="0.25">
      <c r="A1310" s="9" t="s">
        <v>411</v>
      </c>
      <c r="B1310" s="9" t="s">
        <v>50</v>
      </c>
      <c r="C1310" s="9" t="s">
        <v>42</v>
      </c>
      <c r="D1310" s="9" t="s">
        <v>43</v>
      </c>
      <c r="E1310" s="10">
        <v>6083.84</v>
      </c>
      <c r="F1310" s="10">
        <v>7748.746268656716</v>
      </c>
      <c r="G1310" s="10">
        <v>-1664.9062686567158</v>
      </c>
      <c r="H1310" s="10">
        <v>7787.49</v>
      </c>
      <c r="I1310" s="10">
        <v>-1703.6499999999996</v>
      </c>
      <c r="J1310" s="10">
        <v>4480</v>
      </c>
      <c r="K1310" s="10">
        <v>5706</v>
      </c>
      <c r="L1310" s="10">
        <v>-1226</v>
      </c>
      <c r="M1310" s="10">
        <v>5734.53</v>
      </c>
      <c r="N1310" s="10">
        <v>-1254.5299999999997</v>
      </c>
    </row>
    <row r="1311" spans="1:14" x14ac:dyDescent="0.25">
      <c r="A1311" s="9" t="s">
        <v>411</v>
      </c>
      <c r="B1311" s="9" t="s">
        <v>103</v>
      </c>
      <c r="C1311" s="9" t="s">
        <v>42</v>
      </c>
      <c r="D1311" s="9" t="s">
        <v>43</v>
      </c>
      <c r="E1311" s="10">
        <v>27743.84</v>
      </c>
      <c r="F1311" s="10">
        <v>27294.198019801981</v>
      </c>
      <c r="G1311" s="10">
        <v>449.64198019801916</v>
      </c>
      <c r="H1311" s="10">
        <v>27567.14</v>
      </c>
      <c r="I1311" s="10">
        <v>176.70000000000073</v>
      </c>
      <c r="J1311" s="10">
        <v>5800</v>
      </c>
      <c r="K1311" s="10">
        <v>5706</v>
      </c>
      <c r="L1311" s="10">
        <v>94</v>
      </c>
      <c r="M1311" s="10">
        <v>5763.06</v>
      </c>
      <c r="N1311" s="10">
        <v>36.9399999999996</v>
      </c>
    </row>
    <row r="1312" spans="1:14" x14ac:dyDescent="0.25">
      <c r="A1312" s="9" t="s">
        <v>411</v>
      </c>
      <c r="B1312" s="9" t="s">
        <v>104</v>
      </c>
      <c r="C1312" s="9" t="s">
        <v>42</v>
      </c>
      <c r="D1312" s="9" t="s">
        <v>53</v>
      </c>
      <c r="E1312" s="10">
        <v>24751.67</v>
      </c>
      <c r="F1312" s="10">
        <v>24748.587064676616</v>
      </c>
      <c r="G1312" s="10">
        <v>3.0829353233821166</v>
      </c>
      <c r="H1312" s="10">
        <v>24872.33</v>
      </c>
      <c r="I1312" s="10">
        <v>-120.66000000000349</v>
      </c>
      <c r="J1312" s="10">
        <v>4280</v>
      </c>
      <c r="K1312" s="10">
        <v>4279.5004975124375</v>
      </c>
      <c r="L1312" s="10">
        <v>0.49950248756249493</v>
      </c>
      <c r="M1312" s="10">
        <v>4300.8980000000001</v>
      </c>
      <c r="N1312" s="10">
        <v>-20.898000000000138</v>
      </c>
    </row>
    <row r="1313" spans="1:14" x14ac:dyDescent="0.25">
      <c r="A1313" s="9" t="s">
        <v>411</v>
      </c>
      <c r="B1313" s="9" t="s">
        <v>54</v>
      </c>
      <c r="C1313" s="9" t="s">
        <v>42</v>
      </c>
      <c r="D1313" s="9" t="s">
        <v>55</v>
      </c>
      <c r="E1313" s="10">
        <v>288.10000000000002</v>
      </c>
      <c r="F1313" s="10">
        <v>282.45098039215691</v>
      </c>
      <c r="G1313" s="10">
        <v>5.6490196078431154</v>
      </c>
      <c r="H1313" s="10">
        <v>288.10000000000002</v>
      </c>
      <c r="I1313" s="10">
        <v>0</v>
      </c>
      <c r="J1313" s="10">
        <v>52.381</v>
      </c>
      <c r="K1313" s="10">
        <v>51.353921568627456</v>
      </c>
      <c r="L1313" s="10">
        <v>1.0270784313725443</v>
      </c>
      <c r="M1313" s="10">
        <v>52.381</v>
      </c>
      <c r="N1313" s="10">
        <v>0</v>
      </c>
    </row>
    <row r="1314" spans="1:14" x14ac:dyDescent="0.25">
      <c r="A1314" s="9" t="s">
        <v>414</v>
      </c>
      <c r="B1314" s="9" t="s">
        <v>25</v>
      </c>
      <c r="C1314" s="9" t="s">
        <v>26</v>
      </c>
      <c r="D1314" s="9" t="s">
        <v>27</v>
      </c>
      <c r="E1314" s="10">
        <v>4036.96</v>
      </c>
      <c r="F1314" s="10">
        <v>0</v>
      </c>
      <c r="G1314" s="10">
        <v>4036.96</v>
      </c>
      <c r="H1314" s="10">
        <v>0</v>
      </c>
      <c r="I1314" s="10">
        <v>4036.96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</row>
    <row r="1315" spans="1:14" x14ac:dyDescent="0.25">
      <c r="A1315" s="9" t="s">
        <v>414</v>
      </c>
      <c r="B1315" s="9" t="s">
        <v>28</v>
      </c>
      <c r="C1315" s="9" t="s">
        <v>29</v>
      </c>
      <c r="D1315" s="9" t="s">
        <v>27</v>
      </c>
      <c r="E1315" s="10">
        <v>15.79</v>
      </c>
      <c r="F1315" s="10">
        <v>0</v>
      </c>
      <c r="G1315" s="10">
        <v>15.79</v>
      </c>
      <c r="H1315" s="10">
        <v>15.91</v>
      </c>
      <c r="I1315" s="10">
        <v>-0.12000000000000099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</row>
    <row r="1316" spans="1:14" x14ac:dyDescent="0.25">
      <c r="A1316" s="9" t="s">
        <v>414</v>
      </c>
      <c r="B1316" s="9" t="s">
        <v>30</v>
      </c>
      <c r="C1316" s="9" t="s">
        <v>29</v>
      </c>
      <c r="D1316" s="9" t="s">
        <v>27</v>
      </c>
      <c r="E1316" s="10">
        <v>368.48</v>
      </c>
      <c r="F1316" s="10">
        <v>0</v>
      </c>
      <c r="G1316" s="10">
        <v>368.48</v>
      </c>
      <c r="H1316" s="10">
        <v>371.17</v>
      </c>
      <c r="I1316" s="10">
        <v>-2.6899999999999977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</row>
    <row r="1317" spans="1:14" x14ac:dyDescent="0.25">
      <c r="A1317" s="9" t="s">
        <v>414</v>
      </c>
      <c r="B1317" s="9" t="s">
        <v>31</v>
      </c>
      <c r="C1317" s="9" t="s">
        <v>29</v>
      </c>
      <c r="D1317" s="9" t="s">
        <v>27</v>
      </c>
      <c r="E1317" s="10">
        <v>2474.08</v>
      </c>
      <c r="F1317" s="10">
        <v>0</v>
      </c>
      <c r="G1317" s="10">
        <v>2474.08</v>
      </c>
      <c r="H1317" s="10">
        <v>2492.11</v>
      </c>
      <c r="I1317" s="10">
        <v>-18.0300000000002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</row>
    <row r="1318" spans="1:14" x14ac:dyDescent="0.25">
      <c r="A1318" s="9" t="s">
        <v>414</v>
      </c>
      <c r="B1318" s="9" t="s">
        <v>32</v>
      </c>
      <c r="C1318" s="9" t="s">
        <v>33</v>
      </c>
      <c r="D1318" s="9" t="s">
        <v>27</v>
      </c>
      <c r="E1318" s="10">
        <v>5025.7700000000004</v>
      </c>
      <c r="F1318" s="10">
        <v>0</v>
      </c>
      <c r="G1318" s="10">
        <v>5025.7700000000004</v>
      </c>
      <c r="H1318" s="10">
        <v>4102.24</v>
      </c>
      <c r="I1318" s="10">
        <v>923.53000000000065</v>
      </c>
      <c r="J1318" s="10">
        <v>14.25</v>
      </c>
      <c r="K1318" s="10">
        <v>0</v>
      </c>
      <c r="L1318" s="10">
        <v>14.25</v>
      </c>
      <c r="M1318" s="10">
        <v>11.631</v>
      </c>
      <c r="N1318" s="10">
        <v>2.6189999999999998</v>
      </c>
    </row>
    <row r="1319" spans="1:14" x14ac:dyDescent="0.25">
      <c r="A1319" s="9" t="s">
        <v>414</v>
      </c>
      <c r="B1319" s="9" t="s">
        <v>34</v>
      </c>
      <c r="C1319" s="9" t="s">
        <v>33</v>
      </c>
      <c r="D1319" s="9" t="s">
        <v>27</v>
      </c>
      <c r="E1319" s="10">
        <v>17276.29</v>
      </c>
      <c r="F1319" s="10">
        <v>0</v>
      </c>
      <c r="G1319" s="10">
        <v>17276.29</v>
      </c>
      <c r="H1319" s="10">
        <v>14101.64</v>
      </c>
      <c r="I1319" s="10">
        <v>3174.6500000000015</v>
      </c>
      <c r="J1319" s="10">
        <v>14.25</v>
      </c>
      <c r="K1319" s="10">
        <v>0</v>
      </c>
      <c r="L1319" s="10">
        <v>14.25</v>
      </c>
      <c r="M1319" s="10">
        <v>11.631</v>
      </c>
      <c r="N1319" s="10">
        <v>2.6189999999999998</v>
      </c>
    </row>
    <row r="1320" spans="1:14" x14ac:dyDescent="0.25">
      <c r="A1320" s="9" t="s">
        <v>414</v>
      </c>
      <c r="B1320" s="9" t="s">
        <v>35</v>
      </c>
      <c r="C1320" s="9" t="s">
        <v>33</v>
      </c>
      <c r="D1320" s="9" t="s">
        <v>27</v>
      </c>
      <c r="E1320" s="10">
        <v>18691.87</v>
      </c>
      <c r="F1320" s="10">
        <v>0</v>
      </c>
      <c r="G1320" s="10">
        <v>18691.87</v>
      </c>
      <c r="H1320" s="10">
        <v>15256.99</v>
      </c>
      <c r="I1320" s="10">
        <v>3434.8799999999992</v>
      </c>
      <c r="J1320" s="10">
        <v>299.25</v>
      </c>
      <c r="K1320" s="10">
        <v>0</v>
      </c>
      <c r="L1320" s="10">
        <v>299.25</v>
      </c>
      <c r="M1320" s="10">
        <v>244.25899999999999</v>
      </c>
      <c r="N1320" s="10">
        <v>54.991000000000014</v>
      </c>
    </row>
    <row r="1321" spans="1:14" x14ac:dyDescent="0.25">
      <c r="A1321" s="9" t="s">
        <v>414</v>
      </c>
      <c r="B1321" s="9" t="s">
        <v>36</v>
      </c>
      <c r="C1321" s="9" t="s">
        <v>29</v>
      </c>
      <c r="D1321" s="9" t="s">
        <v>27</v>
      </c>
      <c r="E1321" s="10">
        <v>27718.720000000001</v>
      </c>
      <c r="F1321" s="10">
        <v>0</v>
      </c>
      <c r="G1321" s="10">
        <v>27718.720000000001</v>
      </c>
      <c r="H1321" s="10">
        <v>27920.74</v>
      </c>
      <c r="I1321" s="10">
        <v>-202.02000000000044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</row>
    <row r="1322" spans="1:14" x14ac:dyDescent="0.25">
      <c r="A1322" s="9" t="s">
        <v>414</v>
      </c>
      <c r="B1322" s="9" t="s">
        <v>37</v>
      </c>
      <c r="C1322" s="9" t="s">
        <v>29</v>
      </c>
      <c r="D1322" s="9" t="s">
        <v>27</v>
      </c>
      <c r="E1322" s="10">
        <v>64099.73</v>
      </c>
      <c r="F1322" s="10">
        <v>0</v>
      </c>
      <c r="G1322" s="10">
        <v>64099.73</v>
      </c>
      <c r="H1322" s="10">
        <v>64566.9</v>
      </c>
      <c r="I1322" s="10">
        <v>-467.16999999999825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</row>
    <row r="1323" spans="1:14" x14ac:dyDescent="0.25">
      <c r="A1323" s="9" t="s">
        <v>414</v>
      </c>
      <c r="B1323" s="9" t="s">
        <v>111</v>
      </c>
      <c r="C1323" s="9" t="s">
        <v>39</v>
      </c>
      <c r="D1323" s="9" t="s">
        <v>40</v>
      </c>
      <c r="E1323" s="10">
        <v>-1771039.43</v>
      </c>
      <c r="F1323" s="10">
        <v>0</v>
      </c>
      <c r="G1323" s="10">
        <v>-1771039.43</v>
      </c>
      <c r="H1323" s="10">
        <v>-1771039.52</v>
      </c>
      <c r="I1323" s="10">
        <v>9.0000000083819032E-2</v>
      </c>
      <c r="J1323" s="10">
        <v>-8374.58</v>
      </c>
      <c r="K1323" s="10">
        <v>0</v>
      </c>
      <c r="L1323" s="10">
        <v>-8374.58</v>
      </c>
      <c r="M1323" s="10">
        <v>-8374.58</v>
      </c>
      <c r="N1323" s="10">
        <v>0</v>
      </c>
    </row>
    <row r="1324" spans="1:14" x14ac:dyDescent="0.25">
      <c r="A1324" s="9" t="s">
        <v>414</v>
      </c>
      <c r="B1324" s="9" t="s">
        <v>92</v>
      </c>
      <c r="C1324" s="9" t="s">
        <v>42</v>
      </c>
      <c r="D1324" s="9" t="s">
        <v>43</v>
      </c>
      <c r="E1324" s="10">
        <v>59.58</v>
      </c>
      <c r="F1324" s="10">
        <v>0</v>
      </c>
      <c r="G1324" s="10">
        <v>59.58</v>
      </c>
      <c r="H1324" s="10">
        <v>0</v>
      </c>
      <c r="I1324" s="10">
        <v>59.58</v>
      </c>
      <c r="J1324" s="10">
        <v>700</v>
      </c>
      <c r="K1324" s="10">
        <v>0</v>
      </c>
      <c r="L1324" s="10">
        <v>700</v>
      </c>
      <c r="M1324" s="10">
        <v>0</v>
      </c>
      <c r="N1324" s="10">
        <v>700</v>
      </c>
    </row>
    <row r="1325" spans="1:14" x14ac:dyDescent="0.25">
      <c r="A1325" s="9" t="s">
        <v>414</v>
      </c>
      <c r="B1325" s="9" t="s">
        <v>113</v>
      </c>
      <c r="C1325" s="9" t="s">
        <v>42</v>
      </c>
      <c r="D1325" s="9" t="s">
        <v>43</v>
      </c>
      <c r="E1325" s="10">
        <v>851.89</v>
      </c>
      <c r="F1325" s="10">
        <v>0</v>
      </c>
      <c r="G1325" s="10">
        <v>851.89</v>
      </c>
      <c r="H1325" s="10">
        <v>0</v>
      </c>
      <c r="I1325" s="10">
        <v>851.89</v>
      </c>
      <c r="J1325" s="10">
        <v>14800</v>
      </c>
      <c r="K1325" s="10">
        <v>0</v>
      </c>
      <c r="L1325" s="10">
        <v>14800</v>
      </c>
      <c r="M1325" s="10">
        <v>0</v>
      </c>
      <c r="N1325" s="10">
        <v>14800</v>
      </c>
    </row>
    <row r="1326" spans="1:14" x14ac:dyDescent="0.25">
      <c r="A1326" s="9" t="s">
        <v>414</v>
      </c>
      <c r="B1326" s="9" t="s">
        <v>114</v>
      </c>
      <c r="C1326" s="9" t="s">
        <v>42</v>
      </c>
      <c r="D1326" s="9" t="s">
        <v>43</v>
      </c>
      <c r="E1326" s="10">
        <v>5229.74</v>
      </c>
      <c r="F1326" s="10">
        <v>6061.8522167487681</v>
      </c>
      <c r="G1326" s="10">
        <v>-832.11221674876833</v>
      </c>
      <c r="H1326" s="10">
        <v>6152.78</v>
      </c>
      <c r="I1326" s="10">
        <v>-923.04</v>
      </c>
      <c r="J1326" s="10">
        <v>86700</v>
      </c>
      <c r="K1326" s="10">
        <v>100494.95960591134</v>
      </c>
      <c r="L1326" s="10">
        <v>-13794.959605911339</v>
      </c>
      <c r="M1326" s="10">
        <v>102002.38400000001</v>
      </c>
      <c r="N1326" s="10">
        <v>-15302.384000000005</v>
      </c>
    </row>
    <row r="1327" spans="1:14" x14ac:dyDescent="0.25">
      <c r="A1327" s="9" t="s">
        <v>414</v>
      </c>
      <c r="B1327" s="9" t="s">
        <v>44</v>
      </c>
      <c r="C1327" s="9" t="s">
        <v>42</v>
      </c>
      <c r="D1327" s="9" t="s">
        <v>43</v>
      </c>
      <c r="E1327" s="10">
        <v>7772.89</v>
      </c>
      <c r="F1327" s="10">
        <v>7763.2338308457711</v>
      </c>
      <c r="G1327" s="10">
        <v>9.6561691542292465</v>
      </c>
      <c r="H1327" s="10">
        <v>7802.05</v>
      </c>
      <c r="I1327" s="10">
        <v>-29.159999999999854</v>
      </c>
      <c r="J1327" s="10">
        <v>8385</v>
      </c>
      <c r="K1327" s="10">
        <v>8374.5800995024874</v>
      </c>
      <c r="L1327" s="10">
        <v>10.419900497512572</v>
      </c>
      <c r="M1327" s="10">
        <v>8416.4529999999995</v>
      </c>
      <c r="N1327" s="10">
        <v>-31.45299999999952</v>
      </c>
    </row>
    <row r="1328" spans="1:14" x14ac:dyDescent="0.25">
      <c r="A1328" s="9" t="s">
        <v>414</v>
      </c>
      <c r="B1328" s="9" t="s">
        <v>115</v>
      </c>
      <c r="C1328" s="9" t="s">
        <v>42</v>
      </c>
      <c r="D1328" s="9" t="s">
        <v>43</v>
      </c>
      <c r="E1328" s="10">
        <v>23633.77</v>
      </c>
      <c r="F1328" s="10">
        <v>23457.536945812808</v>
      </c>
      <c r="G1328" s="10">
        <v>176.23305418719247</v>
      </c>
      <c r="H1328" s="10">
        <v>23809.4</v>
      </c>
      <c r="I1328" s="10">
        <v>-175.63000000000102</v>
      </c>
      <c r="J1328" s="10">
        <v>101250</v>
      </c>
      <c r="K1328" s="10">
        <v>100494.95960591134</v>
      </c>
      <c r="L1328" s="10">
        <v>755.04039408866083</v>
      </c>
      <c r="M1328" s="10">
        <v>102002.38400000001</v>
      </c>
      <c r="N1328" s="10">
        <v>-752.38400000000547</v>
      </c>
    </row>
    <row r="1329" spans="1:14" x14ac:dyDescent="0.25">
      <c r="A1329" s="9" t="s">
        <v>414</v>
      </c>
      <c r="B1329" s="9" t="s">
        <v>116</v>
      </c>
      <c r="C1329" s="9" t="s">
        <v>42</v>
      </c>
      <c r="D1329" s="9" t="s">
        <v>43</v>
      </c>
      <c r="E1329" s="10">
        <v>30715.72</v>
      </c>
      <c r="F1329" s="10">
        <v>30292.194174757282</v>
      </c>
      <c r="G1329" s="10">
        <v>423.52582524271929</v>
      </c>
      <c r="H1329" s="10">
        <v>31200.959999999999</v>
      </c>
      <c r="I1329" s="10">
        <v>-485.23999999999796</v>
      </c>
      <c r="J1329" s="10">
        <v>101900</v>
      </c>
      <c r="K1329" s="10">
        <v>100494.96019417474</v>
      </c>
      <c r="L1329" s="10">
        <v>1405.0398058252613</v>
      </c>
      <c r="M1329" s="10">
        <v>103509.80899999999</v>
      </c>
      <c r="N1329" s="10">
        <v>-1609.8089999999938</v>
      </c>
    </row>
    <row r="1330" spans="1:14" x14ac:dyDescent="0.25">
      <c r="A1330" s="9" t="s">
        <v>414</v>
      </c>
      <c r="B1330" s="9" t="s">
        <v>47</v>
      </c>
      <c r="C1330" s="9" t="s">
        <v>42</v>
      </c>
      <c r="D1330" s="9" t="s">
        <v>43</v>
      </c>
      <c r="E1330" s="10">
        <v>47301.11</v>
      </c>
      <c r="F1330" s="10">
        <v>47251.725490196077</v>
      </c>
      <c r="G1330" s="10">
        <v>49.38450980392372</v>
      </c>
      <c r="H1330" s="10">
        <v>48196.76</v>
      </c>
      <c r="I1330" s="10">
        <v>-895.65000000000146</v>
      </c>
      <c r="J1330" s="10">
        <v>100600</v>
      </c>
      <c r="K1330" s="10">
        <v>100494.95980392158</v>
      </c>
      <c r="L1330" s="10">
        <v>105.04019607842201</v>
      </c>
      <c r="M1330" s="10">
        <v>102504.859</v>
      </c>
      <c r="N1330" s="10">
        <v>-1904.8589999999967</v>
      </c>
    </row>
    <row r="1331" spans="1:14" x14ac:dyDescent="0.25">
      <c r="A1331" s="9" t="s">
        <v>414</v>
      </c>
      <c r="B1331" s="9" t="s">
        <v>117</v>
      </c>
      <c r="C1331" s="9" t="s">
        <v>42</v>
      </c>
      <c r="D1331" s="9" t="s">
        <v>43</v>
      </c>
      <c r="E1331" s="10">
        <v>89828.47</v>
      </c>
      <c r="F1331" s="10">
        <v>87372.532019704435</v>
      </c>
      <c r="G1331" s="10">
        <v>2455.9379802955664</v>
      </c>
      <c r="H1331" s="10">
        <v>88683.12</v>
      </c>
      <c r="I1331" s="10">
        <v>1145.3500000000058</v>
      </c>
      <c r="J1331" s="10">
        <v>103320</v>
      </c>
      <c r="K1331" s="10">
        <v>100494.95960591134</v>
      </c>
      <c r="L1331" s="10">
        <v>2825.0403940886608</v>
      </c>
      <c r="M1331" s="10">
        <v>102002.38400000001</v>
      </c>
      <c r="N1331" s="10">
        <v>1317.6159999999945</v>
      </c>
    </row>
    <row r="1332" spans="1:14" x14ac:dyDescent="0.25">
      <c r="A1332" s="9" t="s">
        <v>414</v>
      </c>
      <c r="B1332" s="9" t="s">
        <v>118</v>
      </c>
      <c r="C1332" s="9" t="s">
        <v>42</v>
      </c>
      <c r="D1332" s="9" t="s">
        <v>43</v>
      </c>
      <c r="E1332" s="10">
        <v>107380.5</v>
      </c>
      <c r="F1332" s="10">
        <v>106775.90147783251</v>
      </c>
      <c r="G1332" s="10">
        <v>604.59852216749277</v>
      </c>
      <c r="H1332" s="10">
        <v>108377.54</v>
      </c>
      <c r="I1332" s="10">
        <v>-997.0399999999936</v>
      </c>
      <c r="J1332" s="10">
        <v>8422</v>
      </c>
      <c r="K1332" s="10">
        <v>8374.5802955665022</v>
      </c>
      <c r="L1332" s="10">
        <v>47.419704433497827</v>
      </c>
      <c r="M1332" s="10">
        <v>8500.1990000000005</v>
      </c>
      <c r="N1332" s="10">
        <v>-78.199000000000524</v>
      </c>
    </row>
    <row r="1333" spans="1:14" x14ac:dyDescent="0.25">
      <c r="A1333" s="9" t="s">
        <v>414</v>
      </c>
      <c r="B1333" s="9" t="s">
        <v>50</v>
      </c>
      <c r="C1333" s="9" t="s">
        <v>42</v>
      </c>
      <c r="D1333" s="9" t="s">
        <v>43</v>
      </c>
      <c r="E1333" s="10">
        <v>136614.79999999999</v>
      </c>
      <c r="F1333" s="10">
        <v>136472.15920398009</v>
      </c>
      <c r="G1333" s="10">
        <v>142.64079601989943</v>
      </c>
      <c r="H1333" s="10">
        <v>137154.51999999999</v>
      </c>
      <c r="I1333" s="10">
        <v>-539.72000000000116</v>
      </c>
      <c r="J1333" s="10">
        <v>100600</v>
      </c>
      <c r="K1333" s="10">
        <v>100494.96019900497</v>
      </c>
      <c r="L1333" s="10">
        <v>105.03980099502951</v>
      </c>
      <c r="M1333" s="10">
        <v>100997.435</v>
      </c>
      <c r="N1333" s="10">
        <v>-397.43499999999767</v>
      </c>
    </row>
    <row r="1334" spans="1:14" x14ac:dyDescent="0.25">
      <c r="A1334" s="9" t="s">
        <v>414</v>
      </c>
      <c r="B1334" s="9" t="s">
        <v>103</v>
      </c>
      <c r="C1334" s="9" t="s">
        <v>42</v>
      </c>
      <c r="D1334" s="9" t="s">
        <v>43</v>
      </c>
      <c r="E1334" s="10">
        <v>481690.4</v>
      </c>
      <c r="F1334" s="10">
        <v>480709.60396039602</v>
      </c>
      <c r="G1334" s="10">
        <v>980.79603960399982</v>
      </c>
      <c r="H1334" s="10">
        <v>485516.7</v>
      </c>
      <c r="I1334" s="10">
        <v>-3826.2999999999884</v>
      </c>
      <c r="J1334" s="10">
        <v>100700</v>
      </c>
      <c r="K1334" s="10">
        <v>100494.96039603961</v>
      </c>
      <c r="L1334" s="10">
        <v>205.03960396039474</v>
      </c>
      <c r="M1334" s="10">
        <v>101499.91</v>
      </c>
      <c r="N1334" s="10">
        <v>-799.91000000000349</v>
      </c>
    </row>
    <row r="1335" spans="1:14" x14ac:dyDescent="0.25">
      <c r="A1335" s="9" t="s">
        <v>414</v>
      </c>
      <c r="B1335" s="9" t="s">
        <v>119</v>
      </c>
      <c r="C1335" s="9" t="s">
        <v>42</v>
      </c>
      <c r="D1335" s="9" t="s">
        <v>53</v>
      </c>
      <c r="E1335" s="10">
        <v>695178.88</v>
      </c>
      <c r="F1335" s="10">
        <v>696760.19900497515</v>
      </c>
      <c r="G1335" s="10">
        <v>-1581.3190049751429</v>
      </c>
      <c r="H1335" s="10">
        <v>700244</v>
      </c>
      <c r="I1335" s="10">
        <v>-5065.1199999999953</v>
      </c>
      <c r="J1335" s="10">
        <v>75200</v>
      </c>
      <c r="K1335" s="10">
        <v>75371.219900497512</v>
      </c>
      <c r="L1335" s="10">
        <v>-171.21990049751184</v>
      </c>
      <c r="M1335" s="10">
        <v>75748.076000000001</v>
      </c>
      <c r="N1335" s="10">
        <v>-548.07600000000093</v>
      </c>
    </row>
    <row r="1336" spans="1:14" x14ac:dyDescent="0.25">
      <c r="A1336" s="9" t="s">
        <v>414</v>
      </c>
      <c r="B1336" s="9" t="s">
        <v>54</v>
      </c>
      <c r="C1336" s="9" t="s">
        <v>42</v>
      </c>
      <c r="D1336" s="9" t="s">
        <v>55</v>
      </c>
      <c r="E1336" s="10">
        <v>5073.99</v>
      </c>
      <c r="F1336" s="10">
        <v>4974.5</v>
      </c>
      <c r="G1336" s="10">
        <v>99.489999999999782</v>
      </c>
      <c r="H1336" s="10">
        <v>5073.99</v>
      </c>
      <c r="I1336" s="10">
        <v>0</v>
      </c>
      <c r="J1336" s="10">
        <v>922.54300000000001</v>
      </c>
      <c r="K1336" s="10">
        <v>904.45490196078424</v>
      </c>
      <c r="L1336" s="10">
        <v>18.088098039215765</v>
      </c>
      <c r="M1336" s="10">
        <v>922.54399999999998</v>
      </c>
      <c r="N1336" s="10">
        <v>-9.9999999997635314E-4</v>
      </c>
    </row>
    <row r="1337" spans="1:14" x14ac:dyDescent="0.25">
      <c r="A1337" s="9" t="s">
        <v>415</v>
      </c>
      <c r="B1337" s="9" t="s">
        <v>25</v>
      </c>
      <c r="C1337" s="9" t="s">
        <v>26</v>
      </c>
      <c r="D1337" s="9" t="s">
        <v>27</v>
      </c>
      <c r="E1337" s="10">
        <v>-3221.13</v>
      </c>
      <c r="F1337" s="10">
        <v>0</v>
      </c>
      <c r="G1337" s="10">
        <v>-3221.13</v>
      </c>
      <c r="H1337" s="10">
        <v>0</v>
      </c>
      <c r="I1337" s="10">
        <v>-3221.13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</row>
    <row r="1338" spans="1:14" x14ac:dyDescent="0.25">
      <c r="A1338" s="9" t="s">
        <v>415</v>
      </c>
      <c r="B1338" s="9" t="s">
        <v>28</v>
      </c>
      <c r="C1338" s="9" t="s">
        <v>29</v>
      </c>
      <c r="D1338" s="9" t="s">
        <v>27</v>
      </c>
      <c r="E1338" s="10">
        <v>5.63</v>
      </c>
      <c r="F1338" s="10">
        <v>0</v>
      </c>
      <c r="G1338" s="10">
        <v>5.63</v>
      </c>
      <c r="H1338" s="10">
        <v>5.6</v>
      </c>
      <c r="I1338" s="10">
        <v>3.0000000000000249E-2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</row>
    <row r="1339" spans="1:14" x14ac:dyDescent="0.25">
      <c r="A1339" s="9" t="s">
        <v>415</v>
      </c>
      <c r="B1339" s="9" t="s">
        <v>30</v>
      </c>
      <c r="C1339" s="9" t="s">
        <v>29</v>
      </c>
      <c r="D1339" s="9" t="s">
        <v>27</v>
      </c>
      <c r="E1339" s="10">
        <v>131.32</v>
      </c>
      <c r="F1339" s="10">
        <v>0</v>
      </c>
      <c r="G1339" s="10">
        <v>131.32</v>
      </c>
      <c r="H1339" s="10">
        <v>130.66</v>
      </c>
      <c r="I1339" s="10">
        <v>0.65999999999999659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</row>
    <row r="1340" spans="1:14" x14ac:dyDescent="0.25">
      <c r="A1340" s="9" t="s">
        <v>415</v>
      </c>
      <c r="B1340" s="9" t="s">
        <v>31</v>
      </c>
      <c r="C1340" s="9" t="s">
        <v>29</v>
      </c>
      <c r="D1340" s="9" t="s">
        <v>27</v>
      </c>
      <c r="E1340" s="10">
        <v>881.72</v>
      </c>
      <c r="F1340" s="10">
        <v>0</v>
      </c>
      <c r="G1340" s="10">
        <v>881.72</v>
      </c>
      <c r="H1340" s="10">
        <v>877.27</v>
      </c>
      <c r="I1340" s="10">
        <v>4.4500000000000455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</row>
    <row r="1341" spans="1:14" x14ac:dyDescent="0.25">
      <c r="A1341" s="9" t="s">
        <v>415</v>
      </c>
      <c r="B1341" s="9" t="s">
        <v>32</v>
      </c>
      <c r="C1341" s="9" t="s">
        <v>33</v>
      </c>
      <c r="D1341" s="9" t="s">
        <v>27</v>
      </c>
      <c r="E1341" s="10">
        <v>1558.87</v>
      </c>
      <c r="F1341" s="10">
        <v>0</v>
      </c>
      <c r="G1341" s="10">
        <v>1558.87</v>
      </c>
      <c r="H1341" s="10">
        <v>1444.06</v>
      </c>
      <c r="I1341" s="10">
        <v>114.80999999999995</v>
      </c>
      <c r="J1341" s="10">
        <v>4.42</v>
      </c>
      <c r="K1341" s="10">
        <v>0</v>
      </c>
      <c r="L1341" s="10">
        <v>4.42</v>
      </c>
      <c r="M1341" s="10">
        <v>4.0940000000000003</v>
      </c>
      <c r="N1341" s="10">
        <v>0.32599999999999962</v>
      </c>
    </row>
    <row r="1342" spans="1:14" x14ac:dyDescent="0.25">
      <c r="A1342" s="9" t="s">
        <v>415</v>
      </c>
      <c r="B1342" s="9" t="s">
        <v>34</v>
      </c>
      <c r="C1342" s="9" t="s">
        <v>33</v>
      </c>
      <c r="D1342" s="9" t="s">
        <v>27</v>
      </c>
      <c r="E1342" s="10">
        <v>5358.68</v>
      </c>
      <c r="F1342" s="10">
        <v>0</v>
      </c>
      <c r="G1342" s="10">
        <v>5358.68</v>
      </c>
      <c r="H1342" s="10">
        <v>4964.03</v>
      </c>
      <c r="I1342" s="10">
        <v>394.65000000000055</v>
      </c>
      <c r="J1342" s="10">
        <v>4.42</v>
      </c>
      <c r="K1342" s="10">
        <v>0</v>
      </c>
      <c r="L1342" s="10">
        <v>4.42</v>
      </c>
      <c r="M1342" s="10">
        <v>4.0940000000000003</v>
      </c>
      <c r="N1342" s="10">
        <v>0.32599999999999962</v>
      </c>
    </row>
    <row r="1343" spans="1:14" x14ac:dyDescent="0.25">
      <c r="A1343" s="9" t="s">
        <v>415</v>
      </c>
      <c r="B1343" s="9" t="s">
        <v>35</v>
      </c>
      <c r="C1343" s="9" t="s">
        <v>33</v>
      </c>
      <c r="D1343" s="9" t="s">
        <v>27</v>
      </c>
      <c r="E1343" s="10">
        <v>5797.76</v>
      </c>
      <c r="F1343" s="10">
        <v>0</v>
      </c>
      <c r="G1343" s="10">
        <v>5797.76</v>
      </c>
      <c r="H1343" s="10">
        <v>5370.73</v>
      </c>
      <c r="I1343" s="10">
        <v>427.03000000000065</v>
      </c>
      <c r="J1343" s="10">
        <v>92.82</v>
      </c>
      <c r="K1343" s="10">
        <v>0</v>
      </c>
      <c r="L1343" s="10">
        <v>92.82</v>
      </c>
      <c r="M1343" s="10">
        <v>85.983000000000004</v>
      </c>
      <c r="N1343" s="10">
        <v>6.8369999999999891</v>
      </c>
    </row>
    <row r="1344" spans="1:14" x14ac:dyDescent="0.25">
      <c r="A1344" s="9" t="s">
        <v>415</v>
      </c>
      <c r="B1344" s="9" t="s">
        <v>36</v>
      </c>
      <c r="C1344" s="9" t="s">
        <v>29</v>
      </c>
      <c r="D1344" s="9" t="s">
        <v>27</v>
      </c>
      <c r="E1344" s="10">
        <v>9878.48</v>
      </c>
      <c r="F1344" s="10">
        <v>0</v>
      </c>
      <c r="G1344" s="10">
        <v>9878.48</v>
      </c>
      <c r="H1344" s="10">
        <v>9828.59</v>
      </c>
      <c r="I1344" s="10">
        <v>49.889999999999418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</row>
    <row r="1345" spans="1:14" x14ac:dyDescent="0.25">
      <c r="A1345" s="9" t="s">
        <v>415</v>
      </c>
      <c r="B1345" s="9" t="s">
        <v>37</v>
      </c>
      <c r="C1345" s="9" t="s">
        <v>29</v>
      </c>
      <c r="D1345" s="9" t="s">
        <v>27</v>
      </c>
      <c r="E1345" s="10">
        <v>22844.05</v>
      </c>
      <c r="F1345" s="10">
        <v>0</v>
      </c>
      <c r="G1345" s="10">
        <v>22844.05</v>
      </c>
      <c r="H1345" s="10">
        <v>22728.69</v>
      </c>
      <c r="I1345" s="10">
        <v>115.36000000000058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</row>
    <row r="1346" spans="1:14" x14ac:dyDescent="0.25">
      <c r="A1346" s="9" t="s">
        <v>415</v>
      </c>
      <c r="B1346" s="9" t="s">
        <v>111</v>
      </c>
      <c r="C1346" s="9" t="s">
        <v>39</v>
      </c>
      <c r="D1346" s="9" t="s">
        <v>40</v>
      </c>
      <c r="E1346" s="10">
        <v>-623437.14</v>
      </c>
      <c r="F1346" s="10">
        <v>0</v>
      </c>
      <c r="G1346" s="10">
        <v>-623437.14</v>
      </c>
      <c r="H1346" s="10">
        <v>-623437.18000000005</v>
      </c>
      <c r="I1346" s="10">
        <v>4.0000000037252903E-2</v>
      </c>
      <c r="J1346" s="10">
        <v>-2948</v>
      </c>
      <c r="K1346" s="10">
        <v>0</v>
      </c>
      <c r="L1346" s="10">
        <v>-2948</v>
      </c>
      <c r="M1346" s="10">
        <v>-2948</v>
      </c>
      <c r="N1346" s="10">
        <v>0</v>
      </c>
    </row>
    <row r="1347" spans="1:14" x14ac:dyDescent="0.25">
      <c r="A1347" s="9" t="s">
        <v>415</v>
      </c>
      <c r="B1347" s="9" t="s">
        <v>92</v>
      </c>
      <c r="C1347" s="9" t="s">
        <v>42</v>
      </c>
      <c r="D1347" s="9" t="s">
        <v>43</v>
      </c>
      <c r="E1347" s="10">
        <v>21.28</v>
      </c>
      <c r="F1347" s="10">
        <v>0</v>
      </c>
      <c r="G1347" s="10">
        <v>21.28</v>
      </c>
      <c r="H1347" s="10">
        <v>0</v>
      </c>
      <c r="I1347" s="10">
        <v>21.28</v>
      </c>
      <c r="J1347" s="10">
        <v>250</v>
      </c>
      <c r="K1347" s="10">
        <v>0</v>
      </c>
      <c r="L1347" s="10">
        <v>250</v>
      </c>
      <c r="M1347" s="10">
        <v>0</v>
      </c>
      <c r="N1347" s="10">
        <v>250</v>
      </c>
    </row>
    <row r="1348" spans="1:14" x14ac:dyDescent="0.25">
      <c r="A1348" s="9" t="s">
        <v>415</v>
      </c>
      <c r="B1348" s="9" t="s">
        <v>113</v>
      </c>
      <c r="C1348" s="9" t="s">
        <v>42</v>
      </c>
      <c r="D1348" s="9" t="s">
        <v>43</v>
      </c>
      <c r="E1348" s="10">
        <v>2026.11</v>
      </c>
      <c r="F1348" s="10">
        <v>0</v>
      </c>
      <c r="G1348" s="10">
        <v>2026.11</v>
      </c>
      <c r="H1348" s="10">
        <v>0</v>
      </c>
      <c r="I1348" s="10">
        <v>2026.11</v>
      </c>
      <c r="J1348" s="10">
        <v>35200</v>
      </c>
      <c r="K1348" s="10">
        <v>0</v>
      </c>
      <c r="L1348" s="10">
        <v>35200</v>
      </c>
      <c r="M1348" s="10">
        <v>0</v>
      </c>
      <c r="N1348" s="10">
        <v>35200</v>
      </c>
    </row>
    <row r="1349" spans="1:14" x14ac:dyDescent="0.25">
      <c r="A1349" s="9" t="s">
        <v>415</v>
      </c>
      <c r="B1349" s="9" t="s">
        <v>114</v>
      </c>
      <c r="C1349" s="9" t="s">
        <v>42</v>
      </c>
      <c r="D1349" s="9" t="s">
        <v>43</v>
      </c>
      <c r="E1349" s="10">
        <v>0</v>
      </c>
      <c r="F1349" s="10">
        <v>2133.8817733990149</v>
      </c>
      <c r="G1349" s="10">
        <v>-2133.8817733990149</v>
      </c>
      <c r="H1349" s="10">
        <v>2165.89</v>
      </c>
      <c r="I1349" s="10">
        <v>-2165.89</v>
      </c>
      <c r="J1349" s="10">
        <v>0</v>
      </c>
      <c r="K1349" s="10">
        <v>35376</v>
      </c>
      <c r="L1349" s="10">
        <v>-35376</v>
      </c>
      <c r="M1349" s="10">
        <v>35906.639999999999</v>
      </c>
      <c r="N1349" s="10">
        <v>-35906.639999999999</v>
      </c>
    </row>
    <row r="1350" spans="1:14" x14ac:dyDescent="0.25">
      <c r="A1350" s="9" t="s">
        <v>415</v>
      </c>
      <c r="B1350" s="9" t="s">
        <v>44</v>
      </c>
      <c r="C1350" s="9" t="s">
        <v>42</v>
      </c>
      <c r="D1350" s="9" t="s">
        <v>43</v>
      </c>
      <c r="E1350" s="10">
        <v>2739.28</v>
      </c>
      <c r="F1350" s="10">
        <v>2732.7960199004974</v>
      </c>
      <c r="G1350" s="10">
        <v>6.4839800995027872</v>
      </c>
      <c r="H1350" s="10">
        <v>2746.46</v>
      </c>
      <c r="I1350" s="10">
        <v>-7.1799999999998363</v>
      </c>
      <c r="J1350" s="10">
        <v>2955</v>
      </c>
      <c r="K1350" s="10">
        <v>2948</v>
      </c>
      <c r="L1350" s="10">
        <v>7</v>
      </c>
      <c r="M1350" s="10">
        <v>2962.74</v>
      </c>
      <c r="N1350" s="10">
        <v>-7.7399999999997817</v>
      </c>
    </row>
    <row r="1351" spans="1:14" x14ac:dyDescent="0.25">
      <c r="A1351" s="9" t="s">
        <v>415</v>
      </c>
      <c r="B1351" s="9" t="s">
        <v>115</v>
      </c>
      <c r="C1351" s="9" t="s">
        <v>42</v>
      </c>
      <c r="D1351" s="9" t="s">
        <v>43</v>
      </c>
      <c r="E1351" s="10">
        <v>8263.07</v>
      </c>
      <c r="F1351" s="10">
        <v>8257.467980295567</v>
      </c>
      <c r="G1351" s="10">
        <v>5.6020197044326778</v>
      </c>
      <c r="H1351" s="10">
        <v>8381.33</v>
      </c>
      <c r="I1351" s="10">
        <v>-118.26000000000022</v>
      </c>
      <c r="J1351" s="10">
        <v>35400</v>
      </c>
      <c r="K1351" s="10">
        <v>35376</v>
      </c>
      <c r="L1351" s="10">
        <v>24</v>
      </c>
      <c r="M1351" s="10">
        <v>35906.639999999999</v>
      </c>
      <c r="N1351" s="10">
        <v>-506.63999999999942</v>
      </c>
    </row>
    <row r="1352" spans="1:14" x14ac:dyDescent="0.25">
      <c r="A1352" s="9" t="s">
        <v>415</v>
      </c>
      <c r="B1352" s="9" t="s">
        <v>116</v>
      </c>
      <c r="C1352" s="9" t="s">
        <v>42</v>
      </c>
      <c r="D1352" s="9" t="s">
        <v>43</v>
      </c>
      <c r="E1352" s="10">
        <v>10685.69</v>
      </c>
      <c r="F1352" s="10">
        <v>10663.388349514564</v>
      </c>
      <c r="G1352" s="10">
        <v>22.301650485436767</v>
      </c>
      <c r="H1352" s="10">
        <v>10983.29</v>
      </c>
      <c r="I1352" s="10">
        <v>-297.60000000000036</v>
      </c>
      <c r="J1352" s="10">
        <v>35450</v>
      </c>
      <c r="K1352" s="10">
        <v>35376</v>
      </c>
      <c r="L1352" s="10">
        <v>74</v>
      </c>
      <c r="M1352" s="10">
        <v>36437.279999999999</v>
      </c>
      <c r="N1352" s="10">
        <v>-987.27999999999884</v>
      </c>
    </row>
    <row r="1353" spans="1:14" x14ac:dyDescent="0.25">
      <c r="A1353" s="9" t="s">
        <v>415</v>
      </c>
      <c r="B1353" s="9" t="s">
        <v>47</v>
      </c>
      <c r="C1353" s="9" t="s">
        <v>42</v>
      </c>
      <c r="D1353" s="9" t="s">
        <v>43</v>
      </c>
      <c r="E1353" s="10">
        <v>17265.38</v>
      </c>
      <c r="F1353" s="10">
        <v>16633.441176470587</v>
      </c>
      <c r="G1353" s="10">
        <v>631.93882352941364</v>
      </c>
      <c r="H1353" s="10">
        <v>16966.11</v>
      </c>
      <c r="I1353" s="10">
        <v>299.27000000000044</v>
      </c>
      <c r="J1353" s="10">
        <v>36720</v>
      </c>
      <c r="K1353" s="10">
        <v>35375.999999999993</v>
      </c>
      <c r="L1353" s="10">
        <v>1344.0000000000073</v>
      </c>
      <c r="M1353" s="10">
        <v>36083.519999999997</v>
      </c>
      <c r="N1353" s="10">
        <v>636.4800000000032</v>
      </c>
    </row>
    <row r="1354" spans="1:14" x14ac:dyDescent="0.25">
      <c r="A1354" s="9" t="s">
        <v>415</v>
      </c>
      <c r="B1354" s="9" t="s">
        <v>117</v>
      </c>
      <c r="C1354" s="9" t="s">
        <v>42</v>
      </c>
      <c r="D1354" s="9" t="s">
        <v>43</v>
      </c>
      <c r="E1354" s="10">
        <v>31807.73</v>
      </c>
      <c r="F1354" s="10">
        <v>30756.669950738917</v>
      </c>
      <c r="G1354" s="10">
        <v>1051.0600492610829</v>
      </c>
      <c r="H1354" s="10">
        <v>31218.02</v>
      </c>
      <c r="I1354" s="10">
        <v>589.70999999999913</v>
      </c>
      <c r="J1354" s="10">
        <v>36585</v>
      </c>
      <c r="K1354" s="10">
        <v>35376</v>
      </c>
      <c r="L1354" s="10">
        <v>1209</v>
      </c>
      <c r="M1354" s="10">
        <v>35906.639999999999</v>
      </c>
      <c r="N1354" s="10">
        <v>678.36000000000058</v>
      </c>
    </row>
    <row r="1355" spans="1:14" x14ac:dyDescent="0.25">
      <c r="A1355" s="9" t="s">
        <v>415</v>
      </c>
      <c r="B1355" s="9" t="s">
        <v>118</v>
      </c>
      <c r="C1355" s="9" t="s">
        <v>42</v>
      </c>
      <c r="D1355" s="9" t="s">
        <v>43</v>
      </c>
      <c r="E1355" s="10">
        <v>38224.5</v>
      </c>
      <c r="F1355" s="10">
        <v>37587.004926108377</v>
      </c>
      <c r="G1355" s="10">
        <v>637.49507389162318</v>
      </c>
      <c r="H1355" s="10">
        <v>38150.81</v>
      </c>
      <c r="I1355" s="10">
        <v>73.690000000002328</v>
      </c>
      <c r="J1355" s="10">
        <v>2998</v>
      </c>
      <c r="K1355" s="10">
        <v>2948</v>
      </c>
      <c r="L1355" s="10">
        <v>50</v>
      </c>
      <c r="M1355" s="10">
        <v>2992.22</v>
      </c>
      <c r="N1355" s="10">
        <v>5.7800000000002001</v>
      </c>
    </row>
    <row r="1356" spans="1:14" x14ac:dyDescent="0.25">
      <c r="A1356" s="9" t="s">
        <v>415</v>
      </c>
      <c r="B1356" s="9" t="s">
        <v>50</v>
      </c>
      <c r="C1356" s="9" t="s">
        <v>42</v>
      </c>
      <c r="D1356" s="9" t="s">
        <v>43</v>
      </c>
      <c r="E1356" s="10">
        <v>49132.44</v>
      </c>
      <c r="F1356" s="10">
        <v>48040.606965174127</v>
      </c>
      <c r="G1356" s="10">
        <v>1091.8330348258751</v>
      </c>
      <c r="H1356" s="10">
        <v>48280.81</v>
      </c>
      <c r="I1356" s="10">
        <v>851.63000000000466</v>
      </c>
      <c r="J1356" s="10">
        <v>36180</v>
      </c>
      <c r="K1356" s="10">
        <v>35375.999999999993</v>
      </c>
      <c r="L1356" s="10">
        <v>804.00000000000728</v>
      </c>
      <c r="M1356" s="10">
        <v>35552.879999999997</v>
      </c>
      <c r="N1356" s="10">
        <v>627.12000000000262</v>
      </c>
    </row>
    <row r="1357" spans="1:14" x14ac:dyDescent="0.25">
      <c r="A1357" s="9" t="s">
        <v>415</v>
      </c>
      <c r="B1357" s="9" t="s">
        <v>103</v>
      </c>
      <c r="C1357" s="9" t="s">
        <v>42</v>
      </c>
      <c r="D1357" s="9" t="s">
        <v>43</v>
      </c>
      <c r="E1357" s="10">
        <v>170500.22</v>
      </c>
      <c r="F1357" s="10">
        <v>169218.26732673266</v>
      </c>
      <c r="G1357" s="10">
        <v>1281.9526732673403</v>
      </c>
      <c r="H1357" s="10">
        <v>170910.45</v>
      </c>
      <c r="I1357" s="10">
        <v>-410.23000000001048</v>
      </c>
      <c r="J1357" s="10">
        <v>35644</v>
      </c>
      <c r="K1357" s="10">
        <v>35376</v>
      </c>
      <c r="L1357" s="10">
        <v>268</v>
      </c>
      <c r="M1357" s="10">
        <v>35729.760000000002</v>
      </c>
      <c r="N1357" s="10">
        <v>-85.760000000002037</v>
      </c>
    </row>
    <row r="1358" spans="1:14" x14ac:dyDescent="0.25">
      <c r="A1358" s="9" t="s">
        <v>415</v>
      </c>
      <c r="B1358" s="9" t="s">
        <v>119</v>
      </c>
      <c r="C1358" s="9" t="s">
        <v>42</v>
      </c>
      <c r="D1358" s="9" t="s">
        <v>53</v>
      </c>
      <c r="E1358" s="10">
        <v>247749.92</v>
      </c>
      <c r="F1358" s="10">
        <v>245271.89054726367</v>
      </c>
      <c r="G1358" s="10">
        <v>2478.029452736344</v>
      </c>
      <c r="H1358" s="10">
        <v>246498.25</v>
      </c>
      <c r="I1358" s="10">
        <v>1251.6700000000128</v>
      </c>
      <c r="J1358" s="10">
        <v>26800</v>
      </c>
      <c r="K1358" s="10">
        <v>26532</v>
      </c>
      <c r="L1358" s="10">
        <v>268</v>
      </c>
      <c r="M1358" s="10">
        <v>26664.66</v>
      </c>
      <c r="N1358" s="10">
        <v>135.34000000000015</v>
      </c>
    </row>
    <row r="1359" spans="1:14" x14ac:dyDescent="0.25">
      <c r="A1359" s="9" t="s">
        <v>415</v>
      </c>
      <c r="B1359" s="9" t="s">
        <v>54</v>
      </c>
      <c r="C1359" s="9" t="s">
        <v>42</v>
      </c>
      <c r="D1359" s="9" t="s">
        <v>55</v>
      </c>
      <c r="E1359" s="10">
        <v>1786.14</v>
      </c>
      <c r="F1359" s="10">
        <v>1751.1176470588234</v>
      </c>
      <c r="G1359" s="10">
        <v>35.022352941176678</v>
      </c>
      <c r="H1359" s="10">
        <v>1786.14</v>
      </c>
      <c r="I1359" s="10">
        <v>0</v>
      </c>
      <c r="J1359" s="10">
        <v>324.75200000000001</v>
      </c>
      <c r="K1359" s="10">
        <v>318.38431372549019</v>
      </c>
      <c r="L1359" s="10">
        <v>6.3676862745098219</v>
      </c>
      <c r="M1359" s="10">
        <v>324.75200000000001</v>
      </c>
      <c r="N1359" s="10">
        <v>0</v>
      </c>
    </row>
    <row r="1360" spans="1:14" x14ac:dyDescent="0.25">
      <c r="A1360" s="9" t="s">
        <v>416</v>
      </c>
      <c r="B1360" s="9" t="s">
        <v>25</v>
      </c>
      <c r="C1360" s="9" t="s">
        <v>26</v>
      </c>
      <c r="D1360" s="9" t="s">
        <v>27</v>
      </c>
      <c r="E1360" s="10">
        <v>-2828.37</v>
      </c>
      <c r="F1360" s="10">
        <v>0</v>
      </c>
      <c r="G1360" s="10">
        <v>-2828.37</v>
      </c>
      <c r="H1360" s="10">
        <v>0</v>
      </c>
      <c r="I1360" s="10">
        <v>-2828.37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</row>
    <row r="1361" spans="1:14" x14ac:dyDescent="0.25">
      <c r="A1361" s="9" t="s">
        <v>416</v>
      </c>
      <c r="B1361" s="9" t="s">
        <v>28</v>
      </c>
      <c r="C1361" s="9" t="s">
        <v>29</v>
      </c>
      <c r="D1361" s="9" t="s">
        <v>27</v>
      </c>
      <c r="E1361" s="10">
        <v>1.1299999999999999</v>
      </c>
      <c r="F1361" s="10">
        <v>0</v>
      </c>
      <c r="G1361" s="10">
        <v>1.1299999999999999</v>
      </c>
      <c r="H1361" s="10">
        <v>1.05</v>
      </c>
      <c r="I1361" s="10">
        <v>7.9999999999999849E-2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</row>
    <row r="1362" spans="1:14" x14ac:dyDescent="0.25">
      <c r="A1362" s="9" t="s">
        <v>416</v>
      </c>
      <c r="B1362" s="9" t="s">
        <v>30</v>
      </c>
      <c r="C1362" s="9" t="s">
        <v>29</v>
      </c>
      <c r="D1362" s="9" t="s">
        <v>27</v>
      </c>
      <c r="E1362" s="10">
        <v>26.46</v>
      </c>
      <c r="F1362" s="10">
        <v>0</v>
      </c>
      <c r="G1362" s="10">
        <v>26.46</v>
      </c>
      <c r="H1362" s="10">
        <v>24.51</v>
      </c>
      <c r="I1362" s="10">
        <v>1.9499999999999993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</row>
    <row r="1363" spans="1:14" x14ac:dyDescent="0.25">
      <c r="A1363" s="9" t="s">
        <v>416</v>
      </c>
      <c r="B1363" s="9" t="s">
        <v>31</v>
      </c>
      <c r="C1363" s="9" t="s">
        <v>29</v>
      </c>
      <c r="D1363" s="9" t="s">
        <v>27</v>
      </c>
      <c r="E1363" s="10">
        <v>177.66</v>
      </c>
      <c r="F1363" s="10">
        <v>0</v>
      </c>
      <c r="G1363" s="10">
        <v>177.66</v>
      </c>
      <c r="H1363" s="10">
        <v>164.57</v>
      </c>
      <c r="I1363" s="10">
        <v>13.090000000000003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</row>
    <row r="1364" spans="1:14" x14ac:dyDescent="0.25">
      <c r="A1364" s="9" t="s">
        <v>416</v>
      </c>
      <c r="B1364" s="9" t="s">
        <v>32</v>
      </c>
      <c r="C1364" s="9" t="s">
        <v>33</v>
      </c>
      <c r="D1364" s="9" t="s">
        <v>27</v>
      </c>
      <c r="E1364" s="10">
        <v>1146.23</v>
      </c>
      <c r="F1364" s="10">
        <v>0</v>
      </c>
      <c r="G1364" s="10">
        <v>1146.23</v>
      </c>
      <c r="H1364" s="10">
        <v>1261.7</v>
      </c>
      <c r="I1364" s="10">
        <v>-115.47000000000003</v>
      </c>
      <c r="J1364" s="10">
        <v>3.25</v>
      </c>
      <c r="K1364" s="10">
        <v>0</v>
      </c>
      <c r="L1364" s="10">
        <v>3.25</v>
      </c>
      <c r="M1364" s="10">
        <v>3.577</v>
      </c>
      <c r="N1364" s="10">
        <v>-0.32699999999999996</v>
      </c>
    </row>
    <row r="1365" spans="1:14" x14ac:dyDescent="0.25">
      <c r="A1365" s="9" t="s">
        <v>416</v>
      </c>
      <c r="B1365" s="9" t="s">
        <v>36</v>
      </c>
      <c r="C1365" s="9" t="s">
        <v>29</v>
      </c>
      <c r="D1365" s="9" t="s">
        <v>27</v>
      </c>
      <c r="E1365" s="10">
        <v>1990.44</v>
      </c>
      <c r="F1365" s="10">
        <v>0</v>
      </c>
      <c r="G1365" s="10">
        <v>1990.44</v>
      </c>
      <c r="H1365" s="10">
        <v>1843.77</v>
      </c>
      <c r="I1365" s="10">
        <v>146.67000000000007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</row>
    <row r="1366" spans="1:14" x14ac:dyDescent="0.25">
      <c r="A1366" s="9" t="s">
        <v>416</v>
      </c>
      <c r="B1366" s="9" t="s">
        <v>37</v>
      </c>
      <c r="C1366" s="9" t="s">
        <v>29</v>
      </c>
      <c r="D1366" s="9" t="s">
        <v>27</v>
      </c>
      <c r="E1366" s="10">
        <v>4602.91</v>
      </c>
      <c r="F1366" s="10">
        <v>0</v>
      </c>
      <c r="G1366" s="10">
        <v>4602.91</v>
      </c>
      <c r="H1366" s="10">
        <v>4263.72</v>
      </c>
      <c r="I1366" s="10">
        <v>339.1899999999996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</row>
    <row r="1367" spans="1:14" x14ac:dyDescent="0.25">
      <c r="A1367" s="9" t="s">
        <v>416</v>
      </c>
      <c r="B1367" s="9" t="s">
        <v>34</v>
      </c>
      <c r="C1367" s="9" t="s">
        <v>33</v>
      </c>
      <c r="D1367" s="9" t="s">
        <v>27</v>
      </c>
      <c r="E1367" s="10">
        <v>3940.2</v>
      </c>
      <c r="F1367" s="10">
        <v>0</v>
      </c>
      <c r="G1367" s="10">
        <v>3940.2</v>
      </c>
      <c r="H1367" s="10">
        <v>4337.1499999999996</v>
      </c>
      <c r="I1367" s="10">
        <v>-396.94999999999982</v>
      </c>
      <c r="J1367" s="10">
        <v>3.25</v>
      </c>
      <c r="K1367" s="10">
        <v>0</v>
      </c>
      <c r="L1367" s="10">
        <v>3.25</v>
      </c>
      <c r="M1367" s="10">
        <v>3.577</v>
      </c>
      <c r="N1367" s="10">
        <v>-0.32699999999999996</v>
      </c>
    </row>
    <row r="1368" spans="1:14" x14ac:dyDescent="0.25">
      <c r="A1368" s="9" t="s">
        <v>416</v>
      </c>
      <c r="B1368" s="9" t="s">
        <v>35</v>
      </c>
      <c r="C1368" s="9" t="s">
        <v>33</v>
      </c>
      <c r="D1368" s="9" t="s">
        <v>27</v>
      </c>
      <c r="E1368" s="10">
        <v>4263.0600000000004</v>
      </c>
      <c r="F1368" s="10">
        <v>0</v>
      </c>
      <c r="G1368" s="10">
        <v>4263.0600000000004</v>
      </c>
      <c r="H1368" s="10">
        <v>4692.54</v>
      </c>
      <c r="I1368" s="10">
        <v>-429.47999999999956</v>
      </c>
      <c r="J1368" s="10">
        <v>68.25</v>
      </c>
      <c r="K1368" s="10">
        <v>0</v>
      </c>
      <c r="L1368" s="10">
        <v>68.25</v>
      </c>
      <c r="M1368" s="10">
        <v>75.126000000000005</v>
      </c>
      <c r="N1368" s="10">
        <v>-6.8760000000000048</v>
      </c>
    </row>
    <row r="1369" spans="1:14" x14ac:dyDescent="0.25">
      <c r="A1369" s="9" t="s">
        <v>416</v>
      </c>
      <c r="B1369" s="9" t="s">
        <v>417</v>
      </c>
      <c r="C1369" s="9" t="s">
        <v>39</v>
      </c>
      <c r="D1369" s="9" t="s">
        <v>40</v>
      </c>
      <c r="E1369" s="10">
        <v>-179422</v>
      </c>
      <c r="F1369" s="10">
        <v>0</v>
      </c>
      <c r="G1369" s="10">
        <v>-179422</v>
      </c>
      <c r="H1369" s="10">
        <v>-179421.96</v>
      </c>
      <c r="I1369" s="10">
        <v>-4.0000000008149073E-2</v>
      </c>
      <c r="J1369" s="10">
        <v>-1109</v>
      </c>
      <c r="K1369" s="10">
        <v>0</v>
      </c>
      <c r="L1369" s="10">
        <v>-1109</v>
      </c>
      <c r="M1369" s="10">
        <v>-1109</v>
      </c>
      <c r="N1369" s="10">
        <v>0</v>
      </c>
    </row>
    <row r="1370" spans="1:14" x14ac:dyDescent="0.25">
      <c r="A1370" s="9" t="s">
        <v>416</v>
      </c>
      <c r="B1370" s="9" t="s">
        <v>418</v>
      </c>
      <c r="C1370" s="9" t="s">
        <v>42</v>
      </c>
      <c r="D1370" s="9" t="s">
        <v>43</v>
      </c>
      <c r="E1370" s="10">
        <v>895.12</v>
      </c>
      <c r="F1370" s="10">
        <v>0</v>
      </c>
      <c r="G1370" s="10">
        <v>895.12</v>
      </c>
      <c r="H1370" s="10">
        <v>0</v>
      </c>
      <c r="I1370" s="10">
        <v>895.12</v>
      </c>
      <c r="J1370" s="10">
        <v>26800</v>
      </c>
      <c r="K1370" s="10">
        <v>0</v>
      </c>
      <c r="L1370" s="10">
        <v>26800</v>
      </c>
      <c r="M1370" s="10">
        <v>0</v>
      </c>
      <c r="N1370" s="10">
        <v>26800</v>
      </c>
    </row>
    <row r="1371" spans="1:14" x14ac:dyDescent="0.25">
      <c r="A1371" s="9" t="s">
        <v>416</v>
      </c>
      <c r="B1371" s="9" t="s">
        <v>383</v>
      </c>
      <c r="C1371" s="9" t="s">
        <v>42</v>
      </c>
      <c r="D1371" s="9" t="s">
        <v>43</v>
      </c>
      <c r="E1371" s="10">
        <v>50.96</v>
      </c>
      <c r="F1371" s="10">
        <v>43.470588235294116</v>
      </c>
      <c r="G1371" s="10">
        <v>7.4894117647058849</v>
      </c>
      <c r="H1371" s="10">
        <v>44.34</v>
      </c>
      <c r="I1371" s="10">
        <v>6.6199999999999974</v>
      </c>
      <c r="J1371" s="10">
        <v>1300</v>
      </c>
      <c r="K1371" s="10">
        <v>1109</v>
      </c>
      <c r="L1371" s="10">
        <v>191</v>
      </c>
      <c r="M1371" s="10">
        <v>1131.18</v>
      </c>
      <c r="N1371" s="10">
        <v>168.81999999999994</v>
      </c>
    </row>
    <row r="1372" spans="1:14" x14ac:dyDescent="0.25">
      <c r="A1372" s="9" t="s">
        <v>416</v>
      </c>
      <c r="B1372" s="9" t="s">
        <v>419</v>
      </c>
      <c r="C1372" s="9" t="s">
        <v>42</v>
      </c>
      <c r="D1372" s="9" t="s">
        <v>43</v>
      </c>
      <c r="E1372" s="10">
        <v>0</v>
      </c>
      <c r="F1372" s="10">
        <v>791.29064039408865</v>
      </c>
      <c r="G1372" s="10">
        <v>-791.29064039408865</v>
      </c>
      <c r="H1372" s="10">
        <v>803.16</v>
      </c>
      <c r="I1372" s="10">
        <v>-803.16</v>
      </c>
      <c r="J1372" s="10">
        <v>0</v>
      </c>
      <c r="K1372" s="10">
        <v>26616</v>
      </c>
      <c r="L1372" s="10">
        <v>-26616</v>
      </c>
      <c r="M1372" s="10">
        <v>27015.24</v>
      </c>
      <c r="N1372" s="10">
        <v>-27015.24</v>
      </c>
    </row>
    <row r="1373" spans="1:14" x14ac:dyDescent="0.25">
      <c r="A1373" s="9" t="s">
        <v>416</v>
      </c>
      <c r="B1373" s="9" t="s">
        <v>385</v>
      </c>
      <c r="C1373" s="9" t="s">
        <v>42</v>
      </c>
      <c r="D1373" s="9" t="s">
        <v>43</v>
      </c>
      <c r="E1373" s="10">
        <v>1215.3499999999999</v>
      </c>
      <c r="F1373" s="10">
        <v>1208.8059701492537</v>
      </c>
      <c r="G1373" s="10">
        <v>6.5440298507462558</v>
      </c>
      <c r="H1373" s="10">
        <v>1214.8499999999999</v>
      </c>
      <c r="I1373" s="10">
        <v>0.5</v>
      </c>
      <c r="J1373" s="10">
        <v>1115</v>
      </c>
      <c r="K1373" s="10">
        <v>1109</v>
      </c>
      <c r="L1373" s="10">
        <v>6</v>
      </c>
      <c r="M1373" s="10">
        <v>1114.5450000000001</v>
      </c>
      <c r="N1373" s="10">
        <v>0.45499999999992724</v>
      </c>
    </row>
    <row r="1374" spans="1:14" x14ac:dyDescent="0.25">
      <c r="A1374" s="9" t="s">
        <v>416</v>
      </c>
      <c r="B1374" s="9" t="s">
        <v>386</v>
      </c>
      <c r="C1374" s="9" t="s">
        <v>42</v>
      </c>
      <c r="D1374" s="9" t="s">
        <v>43</v>
      </c>
      <c r="E1374" s="10">
        <v>4158</v>
      </c>
      <c r="F1374" s="10">
        <v>4098.8613861386148</v>
      </c>
      <c r="G1374" s="10">
        <v>59.138613861385238</v>
      </c>
      <c r="H1374" s="10">
        <v>4139.8500000000004</v>
      </c>
      <c r="I1374" s="10">
        <v>18.149999999999636</v>
      </c>
      <c r="J1374" s="10">
        <v>27000</v>
      </c>
      <c r="K1374" s="10">
        <v>26616</v>
      </c>
      <c r="L1374" s="10">
        <v>384</v>
      </c>
      <c r="M1374" s="10">
        <v>26882.16</v>
      </c>
      <c r="N1374" s="10">
        <v>117.84000000000015</v>
      </c>
    </row>
    <row r="1375" spans="1:14" x14ac:dyDescent="0.25">
      <c r="A1375" s="9" t="s">
        <v>416</v>
      </c>
      <c r="B1375" s="9" t="s">
        <v>420</v>
      </c>
      <c r="C1375" s="9" t="s">
        <v>42</v>
      </c>
      <c r="D1375" s="9" t="s">
        <v>43</v>
      </c>
      <c r="E1375" s="10">
        <v>4413.6899999999996</v>
      </c>
      <c r="F1375" s="10">
        <v>4383.389162561577</v>
      </c>
      <c r="G1375" s="10">
        <v>30.300837438422604</v>
      </c>
      <c r="H1375" s="10">
        <v>4449.1400000000003</v>
      </c>
      <c r="I1375" s="10">
        <v>-35.450000000000728</v>
      </c>
      <c r="J1375" s="10">
        <v>26800</v>
      </c>
      <c r="K1375" s="10">
        <v>26616</v>
      </c>
      <c r="L1375" s="10">
        <v>184</v>
      </c>
      <c r="M1375" s="10">
        <v>27015.24</v>
      </c>
      <c r="N1375" s="10">
        <v>-215.2400000000016</v>
      </c>
    </row>
    <row r="1376" spans="1:14" x14ac:dyDescent="0.25">
      <c r="A1376" s="9" t="s">
        <v>416</v>
      </c>
      <c r="B1376" s="9" t="s">
        <v>388</v>
      </c>
      <c r="C1376" s="9" t="s">
        <v>42</v>
      </c>
      <c r="D1376" s="9" t="s">
        <v>43</v>
      </c>
      <c r="E1376" s="10">
        <v>7442.01</v>
      </c>
      <c r="F1376" s="10">
        <v>7336.1683168316831</v>
      </c>
      <c r="G1376" s="10">
        <v>105.8416831683171</v>
      </c>
      <c r="H1376" s="10">
        <v>7409.53</v>
      </c>
      <c r="I1376" s="10">
        <v>32.480000000000473</v>
      </c>
      <c r="J1376" s="10">
        <v>27000</v>
      </c>
      <c r="K1376" s="10">
        <v>26616</v>
      </c>
      <c r="L1376" s="10">
        <v>384</v>
      </c>
      <c r="M1376" s="10">
        <v>26882.16</v>
      </c>
      <c r="N1376" s="10">
        <v>117.84000000000015</v>
      </c>
    </row>
    <row r="1377" spans="1:14" x14ac:dyDescent="0.25">
      <c r="A1377" s="9" t="s">
        <v>416</v>
      </c>
      <c r="B1377" s="9" t="s">
        <v>389</v>
      </c>
      <c r="C1377" s="9" t="s">
        <v>42</v>
      </c>
      <c r="D1377" s="9" t="s">
        <v>43</v>
      </c>
      <c r="E1377" s="10">
        <v>8254.4</v>
      </c>
      <c r="F1377" s="10">
        <v>8173.3300492610833</v>
      </c>
      <c r="G1377" s="10">
        <v>81.069950738916305</v>
      </c>
      <c r="H1377" s="10">
        <v>8295.93</v>
      </c>
      <c r="I1377" s="10">
        <v>-41.530000000000655</v>
      </c>
      <c r="J1377" s="10">
        <v>1120</v>
      </c>
      <c r="K1377" s="10">
        <v>1109</v>
      </c>
      <c r="L1377" s="10">
        <v>11</v>
      </c>
      <c r="M1377" s="10">
        <v>1125.635</v>
      </c>
      <c r="N1377" s="10">
        <v>-5.6349999999999909</v>
      </c>
    </row>
    <row r="1378" spans="1:14" x14ac:dyDescent="0.25">
      <c r="A1378" s="9" t="s">
        <v>416</v>
      </c>
      <c r="B1378" s="9" t="s">
        <v>421</v>
      </c>
      <c r="C1378" s="9" t="s">
        <v>42</v>
      </c>
      <c r="D1378" s="9" t="s">
        <v>43</v>
      </c>
      <c r="E1378" s="10">
        <v>10122.1</v>
      </c>
      <c r="F1378" s="10">
        <v>10052.592233009709</v>
      </c>
      <c r="G1378" s="10">
        <v>69.507766990291202</v>
      </c>
      <c r="H1378" s="10">
        <v>10354.17</v>
      </c>
      <c r="I1378" s="10">
        <v>-232.06999999999971</v>
      </c>
      <c r="J1378" s="10">
        <v>26800</v>
      </c>
      <c r="K1378" s="10">
        <v>26616</v>
      </c>
      <c r="L1378" s="10">
        <v>184</v>
      </c>
      <c r="M1378" s="10">
        <v>27414.48</v>
      </c>
      <c r="N1378" s="10">
        <v>-614.47999999999956</v>
      </c>
    </row>
    <row r="1379" spans="1:14" x14ac:dyDescent="0.25">
      <c r="A1379" s="9" t="s">
        <v>416</v>
      </c>
      <c r="B1379" s="9" t="s">
        <v>422</v>
      </c>
      <c r="C1379" s="9" t="s">
        <v>42</v>
      </c>
      <c r="D1379" s="9" t="s">
        <v>43</v>
      </c>
      <c r="E1379" s="10">
        <v>14584.45</v>
      </c>
      <c r="F1379" s="10">
        <v>14419.753694581281</v>
      </c>
      <c r="G1379" s="10">
        <v>164.69630541871993</v>
      </c>
      <c r="H1379" s="10">
        <v>14636.05</v>
      </c>
      <c r="I1379" s="10">
        <v>-51.599999999998545</v>
      </c>
      <c r="J1379" s="10">
        <v>26920</v>
      </c>
      <c r="K1379" s="10">
        <v>26616</v>
      </c>
      <c r="L1379" s="10">
        <v>304</v>
      </c>
      <c r="M1379" s="10">
        <v>27015.24</v>
      </c>
      <c r="N1379" s="10">
        <v>-95.240000000001601</v>
      </c>
    </row>
    <row r="1380" spans="1:14" x14ac:dyDescent="0.25">
      <c r="A1380" s="9" t="s">
        <v>416</v>
      </c>
      <c r="B1380" s="9" t="s">
        <v>392</v>
      </c>
      <c r="C1380" s="9" t="s">
        <v>42</v>
      </c>
      <c r="D1380" s="9" t="s">
        <v>43</v>
      </c>
      <c r="E1380" s="10">
        <v>64710.48</v>
      </c>
      <c r="F1380" s="10">
        <v>64266.198019801981</v>
      </c>
      <c r="G1380" s="10">
        <v>444.28198019802221</v>
      </c>
      <c r="H1380" s="10">
        <v>64908.86</v>
      </c>
      <c r="I1380" s="10">
        <v>-198.37999999999738</v>
      </c>
      <c r="J1380" s="10">
        <v>26800</v>
      </c>
      <c r="K1380" s="10">
        <v>26616</v>
      </c>
      <c r="L1380" s="10">
        <v>184</v>
      </c>
      <c r="M1380" s="10">
        <v>26882.16</v>
      </c>
      <c r="N1380" s="10">
        <v>-82.159999999999854</v>
      </c>
    </row>
    <row r="1381" spans="1:14" x14ac:dyDescent="0.25">
      <c r="A1381" s="9" t="s">
        <v>416</v>
      </c>
      <c r="B1381" s="9" t="s">
        <v>119</v>
      </c>
      <c r="C1381" s="9" t="s">
        <v>42</v>
      </c>
      <c r="D1381" s="9" t="s">
        <v>53</v>
      </c>
      <c r="E1381" s="10">
        <v>49919.76</v>
      </c>
      <c r="F1381" s="10">
        <v>46011.054726368158</v>
      </c>
      <c r="G1381" s="10">
        <v>3908.7052736318437</v>
      </c>
      <c r="H1381" s="10">
        <v>46241.11</v>
      </c>
      <c r="I1381" s="10">
        <v>3678.6500000000015</v>
      </c>
      <c r="J1381" s="10">
        <v>5400</v>
      </c>
      <c r="K1381" s="10">
        <v>4977.1920398009952</v>
      </c>
      <c r="L1381" s="10">
        <v>422.80796019900481</v>
      </c>
      <c r="M1381" s="10">
        <v>5002.0780000000004</v>
      </c>
      <c r="N1381" s="10">
        <v>397.92199999999957</v>
      </c>
    </row>
    <row r="1382" spans="1:14" x14ac:dyDescent="0.25">
      <c r="A1382" s="9" t="s">
        <v>416</v>
      </c>
      <c r="B1382" s="9" t="s">
        <v>54</v>
      </c>
      <c r="C1382" s="9" t="s">
        <v>42</v>
      </c>
      <c r="D1382" s="9" t="s">
        <v>55</v>
      </c>
      <c r="E1382" s="10">
        <v>335.96</v>
      </c>
      <c r="F1382" s="10">
        <v>329.37254901960785</v>
      </c>
      <c r="G1382" s="10">
        <v>6.5874509803921342</v>
      </c>
      <c r="H1382" s="10">
        <v>335.96</v>
      </c>
      <c r="I1382" s="10">
        <v>0</v>
      </c>
      <c r="J1382" s="10">
        <v>61.084000000000003</v>
      </c>
      <c r="K1382" s="10">
        <v>59.886274509803926</v>
      </c>
      <c r="L1382" s="10">
        <v>1.1977254901960777</v>
      </c>
      <c r="M1382" s="10">
        <v>61.084000000000003</v>
      </c>
      <c r="N1382" s="10">
        <v>0</v>
      </c>
    </row>
    <row r="1383" spans="1:14" x14ac:dyDescent="0.25">
      <c r="A1383" s="9" t="s">
        <v>423</v>
      </c>
      <c r="B1383" s="9" t="s">
        <v>25</v>
      </c>
      <c r="C1383" s="9" t="s">
        <v>26</v>
      </c>
      <c r="D1383" s="9" t="s">
        <v>27</v>
      </c>
      <c r="E1383" s="10">
        <v>-3212.65</v>
      </c>
      <c r="F1383" s="10">
        <v>0</v>
      </c>
      <c r="G1383" s="10">
        <v>-3212.65</v>
      </c>
      <c r="H1383" s="10">
        <v>0</v>
      </c>
      <c r="I1383" s="10">
        <v>-3212.65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</row>
    <row r="1384" spans="1:14" x14ac:dyDescent="0.25">
      <c r="A1384" s="9" t="s">
        <v>423</v>
      </c>
      <c r="B1384" s="9" t="s">
        <v>32</v>
      </c>
      <c r="C1384" s="9" t="s">
        <v>33</v>
      </c>
      <c r="D1384" s="9" t="s">
        <v>27</v>
      </c>
      <c r="E1384" s="10">
        <v>1234.3900000000001</v>
      </c>
      <c r="F1384" s="10">
        <v>0</v>
      </c>
      <c r="G1384" s="10">
        <v>1234.3900000000001</v>
      </c>
      <c r="H1384" s="10">
        <v>1033.8900000000001</v>
      </c>
      <c r="I1384" s="10">
        <v>200.5</v>
      </c>
      <c r="J1384" s="10">
        <v>3.5</v>
      </c>
      <c r="K1384" s="10">
        <v>0</v>
      </c>
      <c r="L1384" s="10">
        <v>3.5</v>
      </c>
      <c r="M1384" s="10">
        <v>2.931</v>
      </c>
      <c r="N1384" s="10">
        <v>0.56899999999999995</v>
      </c>
    </row>
    <row r="1385" spans="1:14" x14ac:dyDescent="0.25">
      <c r="A1385" s="9" t="s">
        <v>423</v>
      </c>
      <c r="B1385" s="9" t="s">
        <v>34</v>
      </c>
      <c r="C1385" s="9" t="s">
        <v>33</v>
      </c>
      <c r="D1385" s="9" t="s">
        <v>27</v>
      </c>
      <c r="E1385" s="10">
        <v>4243.3</v>
      </c>
      <c r="F1385" s="10">
        <v>0</v>
      </c>
      <c r="G1385" s="10">
        <v>4243.3</v>
      </c>
      <c r="H1385" s="10">
        <v>3554.05</v>
      </c>
      <c r="I1385" s="10">
        <v>689.25</v>
      </c>
      <c r="J1385" s="10">
        <v>3.5</v>
      </c>
      <c r="K1385" s="10">
        <v>0</v>
      </c>
      <c r="L1385" s="10">
        <v>3.5</v>
      </c>
      <c r="M1385" s="10">
        <v>2.931</v>
      </c>
      <c r="N1385" s="10">
        <v>0.56899999999999995</v>
      </c>
    </row>
    <row r="1386" spans="1:14" x14ac:dyDescent="0.25">
      <c r="A1386" s="9" t="s">
        <v>423</v>
      </c>
      <c r="B1386" s="9" t="s">
        <v>35</v>
      </c>
      <c r="C1386" s="9" t="s">
        <v>33</v>
      </c>
      <c r="D1386" s="9" t="s">
        <v>27</v>
      </c>
      <c r="E1386" s="10">
        <v>4590.9799999999996</v>
      </c>
      <c r="F1386" s="10">
        <v>0</v>
      </c>
      <c r="G1386" s="10">
        <v>4590.9799999999996</v>
      </c>
      <c r="H1386" s="10">
        <v>3845.19</v>
      </c>
      <c r="I1386" s="10">
        <v>745.78999999999951</v>
      </c>
      <c r="J1386" s="10">
        <v>73.5</v>
      </c>
      <c r="K1386" s="10">
        <v>0</v>
      </c>
      <c r="L1386" s="10">
        <v>73.5</v>
      </c>
      <c r="M1386" s="10">
        <v>61.56</v>
      </c>
      <c r="N1386" s="10">
        <v>11.939999999999998</v>
      </c>
    </row>
    <row r="1387" spans="1:14" x14ac:dyDescent="0.25">
      <c r="A1387" s="9" t="s">
        <v>423</v>
      </c>
      <c r="B1387" s="9" t="s">
        <v>424</v>
      </c>
      <c r="C1387" s="9" t="s">
        <v>39</v>
      </c>
      <c r="D1387" s="9" t="s">
        <v>40</v>
      </c>
      <c r="E1387" s="10">
        <v>-346822.07</v>
      </c>
      <c r="F1387" s="10">
        <v>0</v>
      </c>
      <c r="G1387" s="10">
        <v>-346822.07</v>
      </c>
      <c r="H1387" s="10">
        <v>-346822.11</v>
      </c>
      <c r="I1387" s="10">
        <v>3.9999999979045242E-2</v>
      </c>
      <c r="J1387" s="10">
        <v>-2052</v>
      </c>
      <c r="K1387" s="10">
        <v>0</v>
      </c>
      <c r="L1387" s="10">
        <v>-2052</v>
      </c>
      <c r="M1387" s="10">
        <v>-2052</v>
      </c>
      <c r="N1387" s="10">
        <v>0</v>
      </c>
    </row>
    <row r="1388" spans="1:14" x14ac:dyDescent="0.25">
      <c r="A1388" s="9" t="s">
        <v>423</v>
      </c>
      <c r="B1388" s="9" t="s">
        <v>425</v>
      </c>
      <c r="C1388" s="9" t="s">
        <v>42</v>
      </c>
      <c r="D1388" s="9" t="s">
        <v>58</v>
      </c>
      <c r="E1388" s="10">
        <v>276653.63</v>
      </c>
      <c r="F1388" s="10">
        <v>276317.34328358207</v>
      </c>
      <c r="G1388" s="10">
        <v>336.28671641793335</v>
      </c>
      <c r="H1388" s="10">
        <v>277698.93</v>
      </c>
      <c r="I1388" s="10">
        <v>-1045.2999999999884</v>
      </c>
      <c r="J1388" s="10">
        <v>12327</v>
      </c>
      <c r="K1388" s="10">
        <v>12312</v>
      </c>
      <c r="L1388" s="10">
        <v>15</v>
      </c>
      <c r="M1388" s="10">
        <v>12373.56</v>
      </c>
      <c r="N1388" s="10">
        <v>-46.559999999999491</v>
      </c>
    </row>
    <row r="1389" spans="1:14" x14ac:dyDescent="0.25">
      <c r="A1389" s="9" t="s">
        <v>423</v>
      </c>
      <c r="B1389" s="9" t="s">
        <v>94</v>
      </c>
      <c r="C1389" s="9" t="s">
        <v>42</v>
      </c>
      <c r="D1389" s="9" t="s">
        <v>43</v>
      </c>
      <c r="E1389" s="10">
        <v>2904.13</v>
      </c>
      <c r="F1389" s="10">
        <v>1206.5771144278606</v>
      </c>
      <c r="G1389" s="10">
        <v>1697.5528855721395</v>
      </c>
      <c r="H1389" s="10">
        <v>1212.6099999999999</v>
      </c>
      <c r="I1389" s="10">
        <v>1691.5200000000002</v>
      </c>
      <c r="J1389" s="10">
        <v>4939</v>
      </c>
      <c r="K1389" s="10">
        <v>2052</v>
      </c>
      <c r="L1389" s="10">
        <v>2887</v>
      </c>
      <c r="M1389" s="10">
        <v>2062.2600000000002</v>
      </c>
      <c r="N1389" s="10">
        <v>2876.74</v>
      </c>
    </row>
    <row r="1390" spans="1:14" x14ac:dyDescent="0.25">
      <c r="A1390" s="9" t="s">
        <v>423</v>
      </c>
      <c r="B1390" s="9" t="s">
        <v>426</v>
      </c>
      <c r="C1390" s="9" t="s">
        <v>42</v>
      </c>
      <c r="D1390" s="9" t="s">
        <v>43</v>
      </c>
      <c r="E1390" s="10">
        <v>5457.1</v>
      </c>
      <c r="F1390" s="10">
        <v>5440.305418719212</v>
      </c>
      <c r="G1390" s="10">
        <v>16.794581280788407</v>
      </c>
      <c r="H1390" s="10">
        <v>5521.91</v>
      </c>
      <c r="I1390" s="10">
        <v>-64.809999999999491</v>
      </c>
      <c r="J1390" s="10">
        <v>12350</v>
      </c>
      <c r="K1390" s="10">
        <v>12312</v>
      </c>
      <c r="L1390" s="10">
        <v>38</v>
      </c>
      <c r="M1390" s="10">
        <v>12496.68</v>
      </c>
      <c r="N1390" s="10">
        <v>-146.68000000000029</v>
      </c>
    </row>
    <row r="1391" spans="1:14" x14ac:dyDescent="0.25">
      <c r="A1391" s="9" t="s">
        <v>423</v>
      </c>
      <c r="B1391" s="9" t="s">
        <v>427</v>
      </c>
      <c r="C1391" s="9" t="s">
        <v>42</v>
      </c>
      <c r="D1391" s="9" t="s">
        <v>43</v>
      </c>
      <c r="E1391" s="10">
        <v>8917.6200000000008</v>
      </c>
      <c r="F1391" s="10">
        <v>8882.9852216748768</v>
      </c>
      <c r="G1391" s="10">
        <v>34.634778325123989</v>
      </c>
      <c r="H1391" s="10">
        <v>9016.23</v>
      </c>
      <c r="I1391" s="10">
        <v>-98.609999999998763</v>
      </c>
      <c r="J1391" s="10">
        <v>12360</v>
      </c>
      <c r="K1391" s="10">
        <v>12312</v>
      </c>
      <c r="L1391" s="10">
        <v>48</v>
      </c>
      <c r="M1391" s="10">
        <v>12496.68</v>
      </c>
      <c r="N1391" s="10">
        <v>-136.68000000000029</v>
      </c>
    </row>
    <row r="1392" spans="1:14" x14ac:dyDescent="0.25">
      <c r="A1392" s="9" t="s">
        <v>423</v>
      </c>
      <c r="B1392" s="9" t="s">
        <v>428</v>
      </c>
      <c r="C1392" s="9" t="s">
        <v>42</v>
      </c>
      <c r="D1392" s="9" t="s">
        <v>43</v>
      </c>
      <c r="E1392" s="10">
        <v>11410.25</v>
      </c>
      <c r="F1392" s="10">
        <v>11238.64039408867</v>
      </c>
      <c r="G1392" s="10">
        <v>171.60960591132971</v>
      </c>
      <c r="H1392" s="10">
        <v>11407.22</v>
      </c>
      <c r="I1392" s="10">
        <v>3.0300000000006548</v>
      </c>
      <c r="J1392" s="10">
        <v>12500</v>
      </c>
      <c r="K1392" s="10">
        <v>12312</v>
      </c>
      <c r="L1392" s="10">
        <v>188</v>
      </c>
      <c r="M1392" s="10">
        <v>12496.68</v>
      </c>
      <c r="N1392" s="10">
        <v>3.319999999999709</v>
      </c>
    </row>
    <row r="1393" spans="1:14" x14ac:dyDescent="0.25">
      <c r="A1393" s="9" t="s">
        <v>423</v>
      </c>
      <c r="B1393" s="9" t="s">
        <v>429</v>
      </c>
      <c r="C1393" s="9" t="s">
        <v>42</v>
      </c>
      <c r="D1393" s="9" t="s">
        <v>43</v>
      </c>
      <c r="E1393" s="10">
        <v>12791</v>
      </c>
      <c r="F1393" s="10">
        <v>12598.620689655172</v>
      </c>
      <c r="G1393" s="10">
        <v>192.3793103448279</v>
      </c>
      <c r="H1393" s="10">
        <v>12787.6</v>
      </c>
      <c r="I1393" s="10">
        <v>3.3999999999996362</v>
      </c>
      <c r="J1393" s="10">
        <v>12500</v>
      </c>
      <c r="K1393" s="10">
        <v>12312</v>
      </c>
      <c r="L1393" s="10">
        <v>188</v>
      </c>
      <c r="M1393" s="10">
        <v>12496.68</v>
      </c>
      <c r="N1393" s="10">
        <v>3.319999999999709</v>
      </c>
    </row>
    <row r="1394" spans="1:14" x14ac:dyDescent="0.25">
      <c r="A1394" s="9" t="s">
        <v>423</v>
      </c>
      <c r="B1394" s="9" t="s">
        <v>430</v>
      </c>
      <c r="C1394" s="9" t="s">
        <v>42</v>
      </c>
      <c r="D1394" s="9" t="s">
        <v>43</v>
      </c>
      <c r="E1394" s="10">
        <v>21832.32</v>
      </c>
      <c r="F1394" s="10">
        <v>20437.921182266011</v>
      </c>
      <c r="G1394" s="10">
        <v>1394.3988177339888</v>
      </c>
      <c r="H1394" s="10">
        <v>20744.490000000002</v>
      </c>
      <c r="I1394" s="10">
        <v>1087.8299999999981</v>
      </c>
      <c r="J1394" s="10">
        <v>2192</v>
      </c>
      <c r="K1394" s="10">
        <v>2052</v>
      </c>
      <c r="L1394" s="10">
        <v>140</v>
      </c>
      <c r="M1394" s="10">
        <v>2082.7800000000002</v>
      </c>
      <c r="N1394" s="10">
        <v>109.2199999999998</v>
      </c>
    </row>
    <row r="1395" spans="1:14" x14ac:dyDescent="0.25">
      <c r="A1395" s="9" t="s">
        <v>431</v>
      </c>
      <c r="B1395" s="9" t="s">
        <v>25</v>
      </c>
      <c r="C1395" s="9" t="s">
        <v>26</v>
      </c>
      <c r="D1395" s="9" t="s">
        <v>27</v>
      </c>
      <c r="E1395" s="10">
        <v>713.06</v>
      </c>
      <c r="F1395" s="10">
        <v>0</v>
      </c>
      <c r="G1395" s="10">
        <v>713.06</v>
      </c>
      <c r="H1395" s="10">
        <v>0</v>
      </c>
      <c r="I1395" s="10">
        <v>713.06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</row>
    <row r="1396" spans="1:14" x14ac:dyDescent="0.25">
      <c r="A1396" s="9" t="s">
        <v>431</v>
      </c>
      <c r="B1396" s="9" t="s">
        <v>32</v>
      </c>
      <c r="C1396" s="9" t="s">
        <v>33</v>
      </c>
      <c r="D1396" s="9" t="s">
        <v>27</v>
      </c>
      <c r="E1396" s="10">
        <v>941.67</v>
      </c>
      <c r="F1396" s="10">
        <v>0</v>
      </c>
      <c r="G1396" s="10">
        <v>941.67</v>
      </c>
      <c r="H1396" s="10">
        <v>1040.95</v>
      </c>
      <c r="I1396" s="10">
        <v>-99.280000000000086</v>
      </c>
      <c r="J1396" s="10">
        <v>2.67</v>
      </c>
      <c r="K1396" s="10">
        <v>0</v>
      </c>
      <c r="L1396" s="10">
        <v>2.67</v>
      </c>
      <c r="M1396" s="10">
        <v>2.9510000000000001</v>
      </c>
      <c r="N1396" s="10">
        <v>-0.28100000000000014</v>
      </c>
    </row>
    <row r="1397" spans="1:14" x14ac:dyDescent="0.25">
      <c r="A1397" s="9" t="s">
        <v>431</v>
      </c>
      <c r="B1397" s="9" t="s">
        <v>34</v>
      </c>
      <c r="C1397" s="9" t="s">
        <v>33</v>
      </c>
      <c r="D1397" s="9" t="s">
        <v>27</v>
      </c>
      <c r="E1397" s="10">
        <v>3237.03</v>
      </c>
      <c r="F1397" s="10">
        <v>0</v>
      </c>
      <c r="G1397" s="10">
        <v>3237.03</v>
      </c>
      <c r="H1397" s="10">
        <v>3578.3</v>
      </c>
      <c r="I1397" s="10">
        <v>-341.27</v>
      </c>
      <c r="J1397" s="10">
        <v>2.67</v>
      </c>
      <c r="K1397" s="10">
        <v>0</v>
      </c>
      <c r="L1397" s="10">
        <v>2.67</v>
      </c>
      <c r="M1397" s="10">
        <v>2.9510000000000001</v>
      </c>
      <c r="N1397" s="10">
        <v>-0.28100000000000014</v>
      </c>
    </row>
    <row r="1398" spans="1:14" x14ac:dyDescent="0.25">
      <c r="A1398" s="9" t="s">
        <v>431</v>
      </c>
      <c r="B1398" s="9" t="s">
        <v>35</v>
      </c>
      <c r="C1398" s="9" t="s">
        <v>33</v>
      </c>
      <c r="D1398" s="9" t="s">
        <v>27</v>
      </c>
      <c r="E1398" s="10">
        <v>3502.27</v>
      </c>
      <c r="F1398" s="10">
        <v>0</v>
      </c>
      <c r="G1398" s="10">
        <v>3502.27</v>
      </c>
      <c r="H1398" s="10">
        <v>3871.42</v>
      </c>
      <c r="I1398" s="10">
        <v>-369.15000000000009</v>
      </c>
      <c r="J1398" s="10">
        <v>56.07</v>
      </c>
      <c r="K1398" s="10">
        <v>0</v>
      </c>
      <c r="L1398" s="10">
        <v>56.07</v>
      </c>
      <c r="M1398" s="10">
        <v>61.98</v>
      </c>
      <c r="N1398" s="10">
        <v>-5.9099999999999966</v>
      </c>
    </row>
    <row r="1399" spans="1:14" x14ac:dyDescent="0.25">
      <c r="A1399" s="9" t="s">
        <v>431</v>
      </c>
      <c r="B1399" s="9" t="s">
        <v>302</v>
      </c>
      <c r="C1399" s="9" t="s">
        <v>39</v>
      </c>
      <c r="D1399" s="9" t="s">
        <v>40</v>
      </c>
      <c r="E1399" s="10">
        <v>-303171.45</v>
      </c>
      <c r="F1399" s="10">
        <v>0</v>
      </c>
      <c r="G1399" s="10">
        <v>-303171.45</v>
      </c>
      <c r="H1399" s="10">
        <v>-303171.38</v>
      </c>
      <c r="I1399" s="10">
        <v>-7.0000000006984919E-2</v>
      </c>
      <c r="J1399" s="10">
        <v>-2066</v>
      </c>
      <c r="K1399" s="10">
        <v>0</v>
      </c>
      <c r="L1399" s="10">
        <v>-2066</v>
      </c>
      <c r="M1399" s="10">
        <v>-2066</v>
      </c>
      <c r="N1399" s="10">
        <v>0</v>
      </c>
    </row>
    <row r="1400" spans="1:14" x14ac:dyDescent="0.25">
      <c r="A1400" s="9" t="s">
        <v>431</v>
      </c>
      <c r="B1400" s="9" t="s">
        <v>303</v>
      </c>
      <c r="C1400" s="9" t="s">
        <v>42</v>
      </c>
      <c r="D1400" s="9" t="s">
        <v>58</v>
      </c>
      <c r="E1400" s="10">
        <v>234934.63</v>
      </c>
      <c r="F1400" s="10">
        <v>234688.8656716418</v>
      </c>
      <c r="G1400" s="10">
        <v>245.76432835820015</v>
      </c>
      <c r="H1400" s="10">
        <v>235862.31</v>
      </c>
      <c r="I1400" s="10">
        <v>-927.67999999999302</v>
      </c>
      <c r="J1400" s="10">
        <v>12409</v>
      </c>
      <c r="K1400" s="10">
        <v>12396</v>
      </c>
      <c r="L1400" s="10">
        <v>13</v>
      </c>
      <c r="M1400" s="10">
        <v>12457.98</v>
      </c>
      <c r="N1400" s="10">
        <v>-48.979999999999563</v>
      </c>
    </row>
    <row r="1401" spans="1:14" x14ac:dyDescent="0.25">
      <c r="A1401" s="9" t="s">
        <v>431</v>
      </c>
      <c r="B1401" s="9" t="s">
        <v>432</v>
      </c>
      <c r="C1401" s="9" t="s">
        <v>42</v>
      </c>
      <c r="D1401" s="9" t="s">
        <v>43</v>
      </c>
      <c r="E1401" s="10">
        <v>6060.51</v>
      </c>
      <c r="F1401" s="10">
        <v>0</v>
      </c>
      <c r="G1401" s="10">
        <v>6060.51</v>
      </c>
      <c r="H1401" s="10">
        <v>0</v>
      </c>
      <c r="I1401" s="10">
        <v>6060.51</v>
      </c>
      <c r="J1401" s="10">
        <v>8400</v>
      </c>
      <c r="K1401" s="10">
        <v>0</v>
      </c>
      <c r="L1401" s="10">
        <v>8400</v>
      </c>
      <c r="M1401" s="10">
        <v>0</v>
      </c>
      <c r="N1401" s="10">
        <v>8400</v>
      </c>
    </row>
    <row r="1402" spans="1:14" x14ac:dyDescent="0.25">
      <c r="A1402" s="9" t="s">
        <v>431</v>
      </c>
      <c r="B1402" s="9" t="s">
        <v>304</v>
      </c>
      <c r="C1402" s="9" t="s">
        <v>42</v>
      </c>
      <c r="D1402" s="9" t="s">
        <v>43</v>
      </c>
      <c r="E1402" s="10">
        <v>5633.84</v>
      </c>
      <c r="F1402" s="10">
        <v>0</v>
      </c>
      <c r="G1402" s="10">
        <v>5633.84</v>
      </c>
      <c r="H1402" s="10">
        <v>0</v>
      </c>
      <c r="I1402" s="10">
        <v>5633.84</v>
      </c>
      <c r="J1402" s="10">
        <v>12750</v>
      </c>
      <c r="K1402" s="10">
        <v>0</v>
      </c>
      <c r="L1402" s="10">
        <v>12750</v>
      </c>
      <c r="M1402" s="10">
        <v>0</v>
      </c>
      <c r="N1402" s="10">
        <v>12750</v>
      </c>
    </row>
    <row r="1403" spans="1:14" x14ac:dyDescent="0.25">
      <c r="A1403" s="9" t="s">
        <v>431</v>
      </c>
      <c r="B1403" s="9" t="s">
        <v>94</v>
      </c>
      <c r="C1403" s="9" t="s">
        <v>42</v>
      </c>
      <c r="D1403" s="9" t="s">
        <v>43</v>
      </c>
      <c r="E1403" s="10">
        <v>1217.1600000000001</v>
      </c>
      <c r="F1403" s="10">
        <v>1214.8059701492539</v>
      </c>
      <c r="G1403" s="10">
        <v>2.3540298507462012</v>
      </c>
      <c r="H1403" s="10">
        <v>1220.8800000000001</v>
      </c>
      <c r="I1403" s="10">
        <v>-3.7200000000000273</v>
      </c>
      <c r="J1403" s="10">
        <v>2070</v>
      </c>
      <c r="K1403" s="10">
        <v>2066</v>
      </c>
      <c r="L1403" s="10">
        <v>4</v>
      </c>
      <c r="M1403" s="10">
        <v>2076.33</v>
      </c>
      <c r="N1403" s="10">
        <v>-6.3299999999999272</v>
      </c>
    </row>
    <row r="1404" spans="1:14" x14ac:dyDescent="0.25">
      <c r="A1404" s="9" t="s">
        <v>431</v>
      </c>
      <c r="B1404" s="9" t="s">
        <v>305</v>
      </c>
      <c r="C1404" s="9" t="s">
        <v>42</v>
      </c>
      <c r="D1404" s="9" t="s">
        <v>43</v>
      </c>
      <c r="E1404" s="10">
        <v>0</v>
      </c>
      <c r="F1404" s="10">
        <v>5477.4187192118225</v>
      </c>
      <c r="G1404" s="10">
        <v>-5477.4187192118225</v>
      </c>
      <c r="H1404" s="10">
        <v>5559.58</v>
      </c>
      <c r="I1404" s="10">
        <v>-5559.58</v>
      </c>
      <c r="J1404" s="10">
        <v>0</v>
      </c>
      <c r="K1404" s="10">
        <v>12396</v>
      </c>
      <c r="L1404" s="10">
        <v>-12396</v>
      </c>
      <c r="M1404" s="10">
        <v>12581.94</v>
      </c>
      <c r="N1404" s="10">
        <v>-12581.94</v>
      </c>
    </row>
    <row r="1405" spans="1:14" x14ac:dyDescent="0.25">
      <c r="A1405" s="9" t="s">
        <v>431</v>
      </c>
      <c r="B1405" s="9" t="s">
        <v>306</v>
      </c>
      <c r="C1405" s="9" t="s">
        <v>42</v>
      </c>
      <c r="D1405" s="9" t="s">
        <v>43</v>
      </c>
      <c r="E1405" s="10">
        <v>3419.86</v>
      </c>
      <c r="F1405" s="10">
        <v>8943.5862068965525</v>
      </c>
      <c r="G1405" s="10">
        <v>-5523.726206896552</v>
      </c>
      <c r="H1405" s="10">
        <v>9077.74</v>
      </c>
      <c r="I1405" s="10">
        <v>-5657.8799999999992</v>
      </c>
      <c r="J1405" s="10">
        <v>4740</v>
      </c>
      <c r="K1405" s="10">
        <v>12396</v>
      </c>
      <c r="L1405" s="10">
        <v>-7656</v>
      </c>
      <c r="M1405" s="10">
        <v>12581.94</v>
      </c>
      <c r="N1405" s="10">
        <v>-7841.9400000000005</v>
      </c>
    </row>
    <row r="1406" spans="1:14" x14ac:dyDescent="0.25">
      <c r="A1406" s="9" t="s">
        <v>431</v>
      </c>
      <c r="B1406" s="9" t="s">
        <v>307</v>
      </c>
      <c r="C1406" s="9" t="s">
        <v>42</v>
      </c>
      <c r="D1406" s="9" t="s">
        <v>43</v>
      </c>
      <c r="E1406" s="10">
        <v>11684.1</v>
      </c>
      <c r="F1406" s="10">
        <v>11315.320197044335</v>
      </c>
      <c r="G1406" s="10">
        <v>368.77980295566522</v>
      </c>
      <c r="H1406" s="10">
        <v>11485.05</v>
      </c>
      <c r="I1406" s="10">
        <v>199.05000000000109</v>
      </c>
      <c r="J1406" s="10">
        <v>12800</v>
      </c>
      <c r="K1406" s="10">
        <v>12396</v>
      </c>
      <c r="L1406" s="10">
        <v>404</v>
      </c>
      <c r="M1406" s="10">
        <v>12581.94</v>
      </c>
      <c r="N1406" s="10">
        <v>218.05999999999949</v>
      </c>
    </row>
    <row r="1407" spans="1:14" x14ac:dyDescent="0.25">
      <c r="A1407" s="9" t="s">
        <v>431</v>
      </c>
      <c r="B1407" s="9" t="s">
        <v>308</v>
      </c>
      <c r="C1407" s="9" t="s">
        <v>42</v>
      </c>
      <c r="D1407" s="9" t="s">
        <v>43</v>
      </c>
      <c r="E1407" s="10">
        <v>13200.32</v>
      </c>
      <c r="F1407" s="10">
        <v>12684.581280788178</v>
      </c>
      <c r="G1407" s="10">
        <v>515.73871921182217</v>
      </c>
      <c r="H1407" s="10">
        <v>12874.85</v>
      </c>
      <c r="I1407" s="10">
        <v>325.46999999999935</v>
      </c>
      <c r="J1407" s="10">
        <v>12900</v>
      </c>
      <c r="K1407" s="10">
        <v>12396</v>
      </c>
      <c r="L1407" s="10">
        <v>504</v>
      </c>
      <c r="M1407" s="10">
        <v>12581.94</v>
      </c>
      <c r="N1407" s="10">
        <v>318.05999999999949</v>
      </c>
    </row>
    <row r="1408" spans="1:14" x14ac:dyDescent="0.25">
      <c r="A1408" s="9" t="s">
        <v>431</v>
      </c>
      <c r="B1408" s="9" t="s">
        <v>309</v>
      </c>
      <c r="C1408" s="9" t="s">
        <v>42</v>
      </c>
      <c r="D1408" s="9" t="s">
        <v>43</v>
      </c>
      <c r="E1408" s="10">
        <v>18627</v>
      </c>
      <c r="F1408" s="10">
        <v>18325.418719211822</v>
      </c>
      <c r="G1408" s="10">
        <v>301.58128078817754</v>
      </c>
      <c r="H1408" s="10">
        <v>18600.3</v>
      </c>
      <c r="I1408" s="10">
        <v>26.700000000000728</v>
      </c>
      <c r="J1408" s="10">
        <v>2100</v>
      </c>
      <c r="K1408" s="10">
        <v>2065.9999999999995</v>
      </c>
      <c r="L1408" s="10">
        <v>34.000000000000455</v>
      </c>
      <c r="M1408" s="10">
        <v>2096.9899999999998</v>
      </c>
      <c r="N1408" s="10">
        <v>3.0100000000002183</v>
      </c>
    </row>
    <row r="1409" spans="1:14" x14ac:dyDescent="0.25">
      <c r="A1409" s="9" t="s">
        <v>433</v>
      </c>
      <c r="B1409" s="9" t="s">
        <v>25</v>
      </c>
      <c r="C1409" s="9" t="s">
        <v>26</v>
      </c>
      <c r="D1409" s="9" t="s">
        <v>27</v>
      </c>
      <c r="E1409" s="10">
        <v>16310.45</v>
      </c>
      <c r="F1409" s="10">
        <v>0</v>
      </c>
      <c r="G1409" s="10">
        <v>16310.45</v>
      </c>
      <c r="H1409" s="10">
        <v>0</v>
      </c>
      <c r="I1409" s="10">
        <v>16310.45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</row>
    <row r="1410" spans="1:14" x14ac:dyDescent="0.25">
      <c r="A1410" s="9" t="s">
        <v>433</v>
      </c>
      <c r="B1410" s="9" t="s">
        <v>32</v>
      </c>
      <c r="C1410" s="9" t="s">
        <v>33</v>
      </c>
      <c r="D1410" s="9" t="s">
        <v>27</v>
      </c>
      <c r="E1410" s="10">
        <v>3085.99</v>
      </c>
      <c r="F1410" s="10">
        <v>0</v>
      </c>
      <c r="G1410" s="10">
        <v>3085.99</v>
      </c>
      <c r="H1410" s="10">
        <v>4348.6899999999996</v>
      </c>
      <c r="I1410" s="10">
        <v>-1262.6999999999998</v>
      </c>
      <c r="J1410" s="10">
        <v>8.75</v>
      </c>
      <c r="K1410" s="10">
        <v>0</v>
      </c>
      <c r="L1410" s="10">
        <v>8.75</v>
      </c>
      <c r="M1410" s="10">
        <v>12.33</v>
      </c>
      <c r="N1410" s="10">
        <v>-3.58</v>
      </c>
    </row>
    <row r="1411" spans="1:14" x14ac:dyDescent="0.25">
      <c r="A1411" s="9" t="s">
        <v>433</v>
      </c>
      <c r="B1411" s="9" t="s">
        <v>34</v>
      </c>
      <c r="C1411" s="9" t="s">
        <v>33</v>
      </c>
      <c r="D1411" s="9" t="s">
        <v>27</v>
      </c>
      <c r="E1411" s="10">
        <v>10608.24</v>
      </c>
      <c r="F1411" s="10">
        <v>0</v>
      </c>
      <c r="G1411" s="10">
        <v>10608.24</v>
      </c>
      <c r="H1411" s="10">
        <v>14948.83</v>
      </c>
      <c r="I1411" s="10">
        <v>-4340.59</v>
      </c>
      <c r="J1411" s="10">
        <v>8.75</v>
      </c>
      <c r="K1411" s="10">
        <v>0</v>
      </c>
      <c r="L1411" s="10">
        <v>8.75</v>
      </c>
      <c r="M1411" s="10">
        <v>12.33</v>
      </c>
      <c r="N1411" s="10">
        <v>-3.58</v>
      </c>
    </row>
    <row r="1412" spans="1:14" x14ac:dyDescent="0.25">
      <c r="A1412" s="9" t="s">
        <v>433</v>
      </c>
      <c r="B1412" s="9" t="s">
        <v>35</v>
      </c>
      <c r="C1412" s="9" t="s">
        <v>33</v>
      </c>
      <c r="D1412" s="9" t="s">
        <v>27</v>
      </c>
      <c r="E1412" s="10">
        <v>11477.47</v>
      </c>
      <c r="F1412" s="10">
        <v>0</v>
      </c>
      <c r="G1412" s="10">
        <v>11477.47</v>
      </c>
      <c r="H1412" s="10">
        <v>16173.39</v>
      </c>
      <c r="I1412" s="10">
        <v>-4695.92</v>
      </c>
      <c r="J1412" s="10">
        <v>183.75</v>
      </c>
      <c r="K1412" s="10">
        <v>0</v>
      </c>
      <c r="L1412" s="10">
        <v>183.75</v>
      </c>
      <c r="M1412" s="10">
        <v>258.93</v>
      </c>
      <c r="N1412" s="10">
        <v>-75.180000000000007</v>
      </c>
    </row>
    <row r="1413" spans="1:14" x14ac:dyDescent="0.25">
      <c r="A1413" s="9" t="s">
        <v>433</v>
      </c>
      <c r="B1413" s="9" t="s">
        <v>186</v>
      </c>
      <c r="C1413" s="9" t="s">
        <v>39</v>
      </c>
      <c r="D1413" s="9" t="s">
        <v>40</v>
      </c>
      <c r="E1413" s="10">
        <v>-1474241.26</v>
      </c>
      <c r="F1413" s="10">
        <v>0</v>
      </c>
      <c r="G1413" s="10">
        <v>-1474241.26</v>
      </c>
      <c r="H1413" s="10">
        <v>-1474241.53</v>
      </c>
      <c r="I1413" s="10">
        <v>0.27000000001862645</v>
      </c>
      <c r="J1413" s="10">
        <v>-8631</v>
      </c>
      <c r="K1413" s="10">
        <v>0</v>
      </c>
      <c r="L1413" s="10">
        <v>-8631</v>
      </c>
      <c r="M1413" s="10">
        <v>-8631</v>
      </c>
      <c r="N1413" s="10">
        <v>0</v>
      </c>
    </row>
    <row r="1414" spans="1:14" x14ac:dyDescent="0.25">
      <c r="A1414" s="9" t="s">
        <v>433</v>
      </c>
      <c r="B1414" s="9" t="s">
        <v>177</v>
      </c>
      <c r="C1414" s="9" t="s">
        <v>42</v>
      </c>
      <c r="D1414" s="9" t="s">
        <v>58</v>
      </c>
      <c r="E1414" s="10">
        <v>1219629.68</v>
      </c>
      <c r="F1414" s="10">
        <v>1219064.7064676618</v>
      </c>
      <c r="G1414" s="10">
        <v>564.97353233816102</v>
      </c>
      <c r="H1414" s="10">
        <v>1225160.03</v>
      </c>
      <c r="I1414" s="10">
        <v>-5530.3500000000931</v>
      </c>
      <c r="J1414" s="10">
        <v>51810</v>
      </c>
      <c r="K1414" s="10">
        <v>51786</v>
      </c>
      <c r="L1414" s="10">
        <v>24</v>
      </c>
      <c r="M1414" s="10">
        <v>52044.93</v>
      </c>
      <c r="N1414" s="10">
        <v>-234.93000000000029</v>
      </c>
    </row>
    <row r="1415" spans="1:14" x14ac:dyDescent="0.25">
      <c r="A1415" s="9" t="s">
        <v>433</v>
      </c>
      <c r="B1415" s="9" t="s">
        <v>187</v>
      </c>
      <c r="C1415" s="9" t="s">
        <v>42</v>
      </c>
      <c r="D1415" s="9" t="s">
        <v>43</v>
      </c>
      <c r="E1415" s="10">
        <v>5336.24</v>
      </c>
      <c r="F1415" s="10">
        <v>0</v>
      </c>
      <c r="G1415" s="10">
        <v>5336.24</v>
      </c>
      <c r="H1415" s="10">
        <v>0</v>
      </c>
      <c r="I1415" s="10">
        <v>5336.24</v>
      </c>
      <c r="J1415" s="10">
        <v>52000</v>
      </c>
      <c r="K1415" s="10">
        <v>0</v>
      </c>
      <c r="L1415" s="10">
        <v>52000</v>
      </c>
      <c r="M1415" s="10">
        <v>0</v>
      </c>
      <c r="N1415" s="10">
        <v>52000</v>
      </c>
    </row>
    <row r="1416" spans="1:14" x14ac:dyDescent="0.25">
      <c r="A1416" s="9" t="s">
        <v>433</v>
      </c>
      <c r="B1416" s="9" t="s">
        <v>92</v>
      </c>
      <c r="C1416" s="9" t="s">
        <v>42</v>
      </c>
      <c r="D1416" s="9" t="s">
        <v>43</v>
      </c>
      <c r="E1416" s="10">
        <v>766.08</v>
      </c>
      <c r="F1416" s="10">
        <v>734.67326732673268</v>
      </c>
      <c r="G1416" s="10">
        <v>31.406732673267356</v>
      </c>
      <c r="H1416" s="10">
        <v>742.02</v>
      </c>
      <c r="I1416" s="10">
        <v>24.060000000000059</v>
      </c>
      <c r="J1416" s="10">
        <v>9000</v>
      </c>
      <c r="K1416" s="10">
        <v>8631</v>
      </c>
      <c r="L1416" s="10">
        <v>369</v>
      </c>
      <c r="M1416" s="10">
        <v>8717.31</v>
      </c>
      <c r="N1416" s="10">
        <v>282.69000000000051</v>
      </c>
    </row>
    <row r="1417" spans="1:14" x14ac:dyDescent="0.25">
      <c r="A1417" s="9" t="s">
        <v>433</v>
      </c>
      <c r="B1417" s="9" t="s">
        <v>179</v>
      </c>
      <c r="C1417" s="9" t="s">
        <v>42</v>
      </c>
      <c r="D1417" s="9" t="s">
        <v>43</v>
      </c>
      <c r="E1417" s="10">
        <v>3201.61</v>
      </c>
      <c r="F1417" s="10">
        <v>3193.4726368159204</v>
      </c>
      <c r="G1417" s="10">
        <v>8.1373631840797316</v>
      </c>
      <c r="H1417" s="10">
        <v>3209.44</v>
      </c>
      <c r="I1417" s="10">
        <v>-7.8299999999999272</v>
      </c>
      <c r="J1417" s="10">
        <v>8653</v>
      </c>
      <c r="K1417" s="10">
        <v>8631</v>
      </c>
      <c r="L1417" s="10">
        <v>22</v>
      </c>
      <c r="M1417" s="10">
        <v>8674.1550000000007</v>
      </c>
      <c r="N1417" s="10">
        <v>-21.155000000000655</v>
      </c>
    </row>
    <row r="1418" spans="1:14" x14ac:dyDescent="0.25">
      <c r="A1418" s="9" t="s">
        <v>433</v>
      </c>
      <c r="B1418" s="9" t="s">
        <v>188</v>
      </c>
      <c r="C1418" s="9" t="s">
        <v>42</v>
      </c>
      <c r="D1418" s="9" t="s">
        <v>43</v>
      </c>
      <c r="E1418" s="10">
        <v>0</v>
      </c>
      <c r="F1418" s="10">
        <v>5314.2758620689656</v>
      </c>
      <c r="G1418" s="10">
        <v>-5314.2758620689656</v>
      </c>
      <c r="H1418" s="10">
        <v>5393.99</v>
      </c>
      <c r="I1418" s="10">
        <v>-5393.99</v>
      </c>
      <c r="J1418" s="10">
        <v>0</v>
      </c>
      <c r="K1418" s="10">
        <v>51786</v>
      </c>
      <c r="L1418" s="10">
        <v>-51786</v>
      </c>
      <c r="M1418" s="10">
        <v>52562.79</v>
      </c>
      <c r="N1418" s="10">
        <v>-52562.79</v>
      </c>
    </row>
    <row r="1419" spans="1:14" x14ac:dyDescent="0.25">
      <c r="A1419" s="9" t="s">
        <v>433</v>
      </c>
      <c r="B1419" s="9" t="s">
        <v>181</v>
      </c>
      <c r="C1419" s="9" t="s">
        <v>42</v>
      </c>
      <c r="D1419" s="9" t="s">
        <v>43</v>
      </c>
      <c r="E1419" s="10">
        <v>24331.24</v>
      </c>
      <c r="F1419" s="10">
        <v>24277.793103448275</v>
      </c>
      <c r="G1419" s="10">
        <v>53.44689655172624</v>
      </c>
      <c r="H1419" s="10">
        <v>24641.96</v>
      </c>
      <c r="I1419" s="10">
        <v>-310.71999999999753</v>
      </c>
      <c r="J1419" s="10">
        <v>51900</v>
      </c>
      <c r="K1419" s="10">
        <v>51786</v>
      </c>
      <c r="L1419" s="10">
        <v>114</v>
      </c>
      <c r="M1419" s="10">
        <v>52562.79</v>
      </c>
      <c r="N1419" s="10">
        <v>-662.79000000000087</v>
      </c>
    </row>
    <row r="1420" spans="1:14" x14ac:dyDescent="0.25">
      <c r="A1420" s="9" t="s">
        <v>433</v>
      </c>
      <c r="B1420" s="9" t="s">
        <v>182</v>
      </c>
      <c r="C1420" s="9" t="s">
        <v>42</v>
      </c>
      <c r="D1420" s="9" t="s">
        <v>43</v>
      </c>
      <c r="E1420" s="10">
        <v>41842.04</v>
      </c>
      <c r="F1420" s="10">
        <v>41549.9802955665</v>
      </c>
      <c r="G1420" s="10">
        <v>292.05970443350088</v>
      </c>
      <c r="H1420" s="10">
        <v>42173.23</v>
      </c>
      <c r="I1420" s="10">
        <v>-331.19000000000233</v>
      </c>
      <c r="J1420" s="10">
        <v>52150</v>
      </c>
      <c r="K1420" s="10">
        <v>51786</v>
      </c>
      <c r="L1420" s="10">
        <v>364</v>
      </c>
      <c r="M1420" s="10">
        <v>52562.79</v>
      </c>
      <c r="N1420" s="10">
        <v>-412.79000000000087</v>
      </c>
    </row>
    <row r="1421" spans="1:14" x14ac:dyDescent="0.25">
      <c r="A1421" s="9" t="s">
        <v>433</v>
      </c>
      <c r="B1421" s="9" t="s">
        <v>183</v>
      </c>
      <c r="C1421" s="9" t="s">
        <v>42</v>
      </c>
      <c r="D1421" s="9" t="s">
        <v>43</v>
      </c>
      <c r="E1421" s="10">
        <v>56748.32</v>
      </c>
      <c r="F1421" s="10">
        <v>55064.049261083746</v>
      </c>
      <c r="G1421" s="10">
        <v>1684.2707389162533</v>
      </c>
      <c r="H1421" s="10">
        <v>55890.01</v>
      </c>
      <c r="I1421" s="10">
        <v>858.30999999999767</v>
      </c>
      <c r="J1421" s="10">
        <v>53370</v>
      </c>
      <c r="K1421" s="10">
        <v>51786</v>
      </c>
      <c r="L1421" s="10">
        <v>1584</v>
      </c>
      <c r="M1421" s="10">
        <v>52562.79</v>
      </c>
      <c r="N1421" s="10">
        <v>807.20999999999913</v>
      </c>
    </row>
    <row r="1422" spans="1:14" x14ac:dyDescent="0.25">
      <c r="A1422" s="9" t="s">
        <v>433</v>
      </c>
      <c r="B1422" s="9" t="s">
        <v>184</v>
      </c>
      <c r="C1422" s="9" t="s">
        <v>42</v>
      </c>
      <c r="D1422" s="9" t="s">
        <v>43</v>
      </c>
      <c r="E1422" s="10">
        <v>80903.899999999994</v>
      </c>
      <c r="F1422" s="10">
        <v>80354.61083743842</v>
      </c>
      <c r="G1422" s="10">
        <v>549.2891625615739</v>
      </c>
      <c r="H1422" s="10">
        <v>81559.929999999993</v>
      </c>
      <c r="I1422" s="10">
        <v>-656.02999999999884</v>
      </c>
      <c r="J1422" s="10">
        <v>8690</v>
      </c>
      <c r="K1422" s="10">
        <v>8631</v>
      </c>
      <c r="L1422" s="10">
        <v>59</v>
      </c>
      <c r="M1422" s="10">
        <v>8760.4650000000001</v>
      </c>
      <c r="N1422" s="10">
        <v>-70.465000000000146</v>
      </c>
    </row>
    <row r="1423" spans="1:14" x14ac:dyDescent="0.25">
      <c r="A1423" s="9" t="s">
        <v>434</v>
      </c>
      <c r="B1423" s="9" t="s">
        <v>25</v>
      </c>
      <c r="C1423" s="9" t="s">
        <v>26</v>
      </c>
      <c r="D1423" s="9" t="s">
        <v>27</v>
      </c>
      <c r="E1423" s="10">
        <v>4457.04</v>
      </c>
      <c r="F1423" s="10">
        <v>0</v>
      </c>
      <c r="G1423" s="10">
        <v>4457.04</v>
      </c>
      <c r="H1423" s="10">
        <v>0</v>
      </c>
      <c r="I1423" s="10">
        <v>4457.04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</row>
    <row r="1424" spans="1:14" x14ac:dyDescent="0.25">
      <c r="A1424" s="9" t="s">
        <v>434</v>
      </c>
      <c r="B1424" s="9" t="s">
        <v>32</v>
      </c>
      <c r="C1424" s="9" t="s">
        <v>33</v>
      </c>
      <c r="D1424" s="9" t="s">
        <v>27</v>
      </c>
      <c r="E1424" s="10">
        <v>998.1</v>
      </c>
      <c r="F1424" s="10">
        <v>0</v>
      </c>
      <c r="G1424" s="10">
        <v>998.1</v>
      </c>
      <c r="H1424" s="10">
        <v>1511.54</v>
      </c>
      <c r="I1424" s="10">
        <v>-513.43999999999994</v>
      </c>
      <c r="J1424" s="10">
        <v>2.83</v>
      </c>
      <c r="K1424" s="10">
        <v>0</v>
      </c>
      <c r="L1424" s="10">
        <v>2.83</v>
      </c>
      <c r="M1424" s="10">
        <v>4.2859999999999996</v>
      </c>
      <c r="N1424" s="10">
        <v>-1.4559999999999995</v>
      </c>
    </row>
    <row r="1425" spans="1:14" x14ac:dyDescent="0.25">
      <c r="A1425" s="9" t="s">
        <v>434</v>
      </c>
      <c r="B1425" s="9" t="s">
        <v>34</v>
      </c>
      <c r="C1425" s="9" t="s">
        <v>33</v>
      </c>
      <c r="D1425" s="9" t="s">
        <v>27</v>
      </c>
      <c r="E1425" s="10">
        <v>3431.01</v>
      </c>
      <c r="F1425" s="10">
        <v>0</v>
      </c>
      <c r="G1425" s="10">
        <v>3431.01</v>
      </c>
      <c r="H1425" s="10">
        <v>5195.9799999999996</v>
      </c>
      <c r="I1425" s="10">
        <v>-1764.9699999999993</v>
      </c>
      <c r="J1425" s="10">
        <v>2.83</v>
      </c>
      <c r="K1425" s="10">
        <v>0</v>
      </c>
      <c r="L1425" s="10">
        <v>2.83</v>
      </c>
      <c r="M1425" s="10">
        <v>4.2859999999999996</v>
      </c>
      <c r="N1425" s="10">
        <v>-1.4559999999999995</v>
      </c>
    </row>
    <row r="1426" spans="1:14" x14ac:dyDescent="0.25">
      <c r="A1426" s="9" t="s">
        <v>434</v>
      </c>
      <c r="B1426" s="9" t="s">
        <v>35</v>
      </c>
      <c r="C1426" s="9" t="s">
        <v>33</v>
      </c>
      <c r="D1426" s="9" t="s">
        <v>27</v>
      </c>
      <c r="E1426" s="10">
        <v>3712.14</v>
      </c>
      <c r="F1426" s="10">
        <v>0</v>
      </c>
      <c r="G1426" s="10">
        <v>3712.14</v>
      </c>
      <c r="H1426" s="10">
        <v>5621.62</v>
      </c>
      <c r="I1426" s="10">
        <v>-1909.48</v>
      </c>
      <c r="J1426" s="10">
        <v>59.43</v>
      </c>
      <c r="K1426" s="10">
        <v>0</v>
      </c>
      <c r="L1426" s="10">
        <v>59.43</v>
      </c>
      <c r="M1426" s="10">
        <v>90</v>
      </c>
      <c r="N1426" s="10">
        <v>-30.57</v>
      </c>
    </row>
    <row r="1427" spans="1:14" x14ac:dyDescent="0.25">
      <c r="A1427" s="9" t="s">
        <v>434</v>
      </c>
      <c r="B1427" s="9" t="s">
        <v>176</v>
      </c>
      <c r="C1427" s="9" t="s">
        <v>39</v>
      </c>
      <c r="D1427" s="9" t="s">
        <v>40</v>
      </c>
      <c r="E1427" s="10">
        <v>-512681.1</v>
      </c>
      <c r="F1427" s="10">
        <v>0</v>
      </c>
      <c r="G1427" s="10">
        <v>-512681.1</v>
      </c>
      <c r="H1427" s="10">
        <v>-512681.11</v>
      </c>
      <c r="I1427" s="10">
        <v>1.0000000009313226E-2</v>
      </c>
      <c r="J1427" s="10">
        <v>-3000</v>
      </c>
      <c r="K1427" s="10">
        <v>0</v>
      </c>
      <c r="L1427" s="10">
        <v>-3000</v>
      </c>
      <c r="M1427" s="10">
        <v>-3000</v>
      </c>
      <c r="N1427" s="10">
        <v>0</v>
      </c>
    </row>
    <row r="1428" spans="1:14" x14ac:dyDescent="0.25">
      <c r="A1428" s="9" t="s">
        <v>434</v>
      </c>
      <c r="B1428" s="9" t="s">
        <v>177</v>
      </c>
      <c r="C1428" s="9" t="s">
        <v>42</v>
      </c>
      <c r="D1428" s="9" t="s">
        <v>58</v>
      </c>
      <c r="E1428" s="10">
        <v>423727.74</v>
      </c>
      <c r="F1428" s="10">
        <v>423727.74129353237</v>
      </c>
      <c r="G1428" s="10">
        <v>-1.2935323757119477E-3</v>
      </c>
      <c r="H1428" s="10">
        <v>425846.38</v>
      </c>
      <c r="I1428" s="10">
        <v>-2118.640000000014</v>
      </c>
      <c r="J1428" s="10">
        <v>18000</v>
      </c>
      <c r="K1428" s="10">
        <v>18000</v>
      </c>
      <c r="L1428" s="10">
        <v>0</v>
      </c>
      <c r="M1428" s="10">
        <v>18090</v>
      </c>
      <c r="N1428" s="10">
        <v>-90</v>
      </c>
    </row>
    <row r="1429" spans="1:14" x14ac:dyDescent="0.25">
      <c r="A1429" s="9" t="s">
        <v>434</v>
      </c>
      <c r="B1429" s="9" t="s">
        <v>178</v>
      </c>
      <c r="C1429" s="9" t="s">
        <v>42</v>
      </c>
      <c r="D1429" s="9" t="s">
        <v>43</v>
      </c>
      <c r="E1429" s="10">
        <v>1872.81</v>
      </c>
      <c r="F1429" s="10">
        <v>0</v>
      </c>
      <c r="G1429" s="10">
        <v>1872.81</v>
      </c>
      <c r="H1429" s="10">
        <v>0</v>
      </c>
      <c r="I1429" s="10">
        <v>1872.81</v>
      </c>
      <c r="J1429" s="10">
        <v>18250</v>
      </c>
      <c r="K1429" s="10">
        <v>0</v>
      </c>
      <c r="L1429" s="10">
        <v>18250</v>
      </c>
      <c r="M1429" s="10">
        <v>0</v>
      </c>
      <c r="N1429" s="10">
        <v>18250</v>
      </c>
    </row>
    <row r="1430" spans="1:14" x14ac:dyDescent="0.25">
      <c r="A1430" s="9" t="s">
        <v>434</v>
      </c>
      <c r="B1430" s="9" t="s">
        <v>92</v>
      </c>
      <c r="C1430" s="9" t="s">
        <v>42</v>
      </c>
      <c r="D1430" s="9" t="s">
        <v>43</v>
      </c>
      <c r="E1430" s="10">
        <v>553.28</v>
      </c>
      <c r="F1430" s="10">
        <v>510.72277227722782</v>
      </c>
      <c r="G1430" s="10">
        <v>42.557227722772154</v>
      </c>
      <c r="H1430" s="10">
        <v>515.83000000000004</v>
      </c>
      <c r="I1430" s="10">
        <v>37.449999999999932</v>
      </c>
      <c r="J1430" s="10">
        <v>6500</v>
      </c>
      <c r="K1430" s="10">
        <v>6000</v>
      </c>
      <c r="L1430" s="10">
        <v>500</v>
      </c>
      <c r="M1430" s="10">
        <v>6060</v>
      </c>
      <c r="N1430" s="10">
        <v>440</v>
      </c>
    </row>
    <row r="1431" spans="1:14" x14ac:dyDescent="0.25">
      <c r="A1431" s="9" t="s">
        <v>434</v>
      </c>
      <c r="B1431" s="9" t="s">
        <v>179</v>
      </c>
      <c r="C1431" s="9" t="s">
        <v>42</v>
      </c>
      <c r="D1431" s="9" t="s">
        <v>43</v>
      </c>
      <c r="E1431" s="10">
        <v>1115.55</v>
      </c>
      <c r="F1431" s="10">
        <v>1110</v>
      </c>
      <c r="G1431" s="10">
        <v>5.5499999999999545</v>
      </c>
      <c r="H1431" s="10">
        <v>1115.55</v>
      </c>
      <c r="I1431" s="10">
        <v>0</v>
      </c>
      <c r="J1431" s="10">
        <v>3015</v>
      </c>
      <c r="K1431" s="10">
        <v>3000</v>
      </c>
      <c r="L1431" s="10">
        <v>15</v>
      </c>
      <c r="M1431" s="10">
        <v>3015</v>
      </c>
      <c r="N1431" s="10">
        <v>0</v>
      </c>
    </row>
    <row r="1432" spans="1:14" x14ac:dyDescent="0.25">
      <c r="A1432" s="9" t="s">
        <v>434</v>
      </c>
      <c r="B1432" s="9" t="s">
        <v>180</v>
      </c>
      <c r="C1432" s="9" t="s">
        <v>42</v>
      </c>
      <c r="D1432" s="9" t="s">
        <v>43</v>
      </c>
      <c r="E1432" s="10">
        <v>0</v>
      </c>
      <c r="F1432" s="10">
        <v>1847.1625615763546</v>
      </c>
      <c r="G1432" s="10">
        <v>-1847.1625615763546</v>
      </c>
      <c r="H1432" s="10">
        <v>1874.87</v>
      </c>
      <c r="I1432" s="10">
        <v>-1874.87</v>
      </c>
      <c r="J1432" s="10">
        <v>0</v>
      </c>
      <c r="K1432" s="10">
        <v>18000</v>
      </c>
      <c r="L1432" s="10">
        <v>-18000</v>
      </c>
      <c r="M1432" s="10">
        <v>18270</v>
      </c>
      <c r="N1432" s="10">
        <v>-18270</v>
      </c>
    </row>
    <row r="1433" spans="1:14" x14ac:dyDescent="0.25">
      <c r="A1433" s="9" t="s">
        <v>434</v>
      </c>
      <c r="B1433" s="9" t="s">
        <v>181</v>
      </c>
      <c r="C1433" s="9" t="s">
        <v>42</v>
      </c>
      <c r="D1433" s="9" t="s">
        <v>43</v>
      </c>
      <c r="E1433" s="10">
        <v>8555.7800000000007</v>
      </c>
      <c r="F1433" s="10">
        <v>8438.5812807881775</v>
      </c>
      <c r="G1433" s="10">
        <v>117.19871921182312</v>
      </c>
      <c r="H1433" s="10">
        <v>8565.16</v>
      </c>
      <c r="I1433" s="10">
        <v>-9.3799999999991996</v>
      </c>
      <c r="J1433" s="10">
        <v>18250</v>
      </c>
      <c r="K1433" s="10">
        <v>18000</v>
      </c>
      <c r="L1433" s="10">
        <v>250</v>
      </c>
      <c r="M1433" s="10">
        <v>18270</v>
      </c>
      <c r="N1433" s="10">
        <v>-20</v>
      </c>
    </row>
    <row r="1434" spans="1:14" x14ac:dyDescent="0.25">
      <c r="A1434" s="9" t="s">
        <v>434</v>
      </c>
      <c r="B1434" s="9" t="s">
        <v>182</v>
      </c>
      <c r="C1434" s="9" t="s">
        <v>42</v>
      </c>
      <c r="D1434" s="9" t="s">
        <v>43</v>
      </c>
      <c r="E1434" s="10">
        <v>14642.7</v>
      </c>
      <c r="F1434" s="10">
        <v>14442.118226600986</v>
      </c>
      <c r="G1434" s="10">
        <v>200.58177339901522</v>
      </c>
      <c r="H1434" s="10">
        <v>14658.75</v>
      </c>
      <c r="I1434" s="10">
        <v>-16.049999999999272</v>
      </c>
      <c r="J1434" s="10">
        <v>18250</v>
      </c>
      <c r="K1434" s="10">
        <v>18000</v>
      </c>
      <c r="L1434" s="10">
        <v>250</v>
      </c>
      <c r="M1434" s="10">
        <v>18270</v>
      </c>
      <c r="N1434" s="10">
        <v>-20</v>
      </c>
    </row>
    <row r="1435" spans="1:14" x14ac:dyDescent="0.25">
      <c r="A1435" s="9" t="s">
        <v>434</v>
      </c>
      <c r="B1435" s="9" t="s">
        <v>183</v>
      </c>
      <c r="C1435" s="9" t="s">
        <v>42</v>
      </c>
      <c r="D1435" s="9" t="s">
        <v>43</v>
      </c>
      <c r="E1435" s="10">
        <v>21266</v>
      </c>
      <c r="F1435" s="10">
        <v>19139.399014778326</v>
      </c>
      <c r="G1435" s="10">
        <v>2126.6009852216739</v>
      </c>
      <c r="H1435" s="10">
        <v>19426.490000000002</v>
      </c>
      <c r="I1435" s="10">
        <v>1839.5099999999984</v>
      </c>
      <c r="J1435" s="10">
        <v>20000</v>
      </c>
      <c r="K1435" s="10">
        <v>18000</v>
      </c>
      <c r="L1435" s="10">
        <v>2000</v>
      </c>
      <c r="M1435" s="10">
        <v>18270</v>
      </c>
      <c r="N1435" s="10">
        <v>1730</v>
      </c>
    </row>
    <row r="1436" spans="1:14" x14ac:dyDescent="0.25">
      <c r="A1436" s="9" t="s">
        <v>434</v>
      </c>
      <c r="B1436" s="9" t="s">
        <v>184</v>
      </c>
      <c r="C1436" s="9" t="s">
        <v>42</v>
      </c>
      <c r="D1436" s="9" t="s">
        <v>43</v>
      </c>
      <c r="E1436" s="10">
        <v>28348.95</v>
      </c>
      <c r="F1436" s="10">
        <v>27930</v>
      </c>
      <c r="G1436" s="10">
        <v>418.95000000000073</v>
      </c>
      <c r="H1436" s="10">
        <v>28348.95</v>
      </c>
      <c r="I1436" s="10">
        <v>0</v>
      </c>
      <c r="J1436" s="10">
        <v>3045</v>
      </c>
      <c r="K1436" s="10">
        <v>3000</v>
      </c>
      <c r="L1436" s="10">
        <v>45</v>
      </c>
      <c r="M1436" s="10">
        <v>3045</v>
      </c>
      <c r="N1436" s="10">
        <v>0</v>
      </c>
    </row>
    <row r="1437" spans="1:14" x14ac:dyDescent="0.25">
      <c r="A1437" s="9" t="s">
        <v>435</v>
      </c>
      <c r="B1437" s="9" t="s">
        <v>25</v>
      </c>
      <c r="C1437" s="9" t="s">
        <v>26</v>
      </c>
      <c r="D1437" s="9" t="s">
        <v>27</v>
      </c>
      <c r="E1437" s="10">
        <v>7083.58</v>
      </c>
      <c r="F1437" s="10">
        <v>0</v>
      </c>
      <c r="G1437" s="10">
        <v>7083.58</v>
      </c>
      <c r="H1437" s="10">
        <v>0</v>
      </c>
      <c r="I1437" s="10">
        <v>7083.58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</row>
    <row r="1438" spans="1:14" x14ac:dyDescent="0.25">
      <c r="A1438" s="9" t="s">
        <v>435</v>
      </c>
      <c r="B1438" s="9" t="s">
        <v>32</v>
      </c>
      <c r="C1438" s="9" t="s">
        <v>33</v>
      </c>
      <c r="D1438" s="9" t="s">
        <v>27</v>
      </c>
      <c r="E1438" s="10">
        <v>881.71</v>
      </c>
      <c r="F1438" s="10">
        <v>0</v>
      </c>
      <c r="G1438" s="10">
        <v>881.71</v>
      </c>
      <c r="H1438" s="10">
        <v>1418.83</v>
      </c>
      <c r="I1438" s="10">
        <v>-537.11999999999989</v>
      </c>
      <c r="J1438" s="10">
        <v>2.5</v>
      </c>
      <c r="K1438" s="10">
        <v>0</v>
      </c>
      <c r="L1438" s="10">
        <v>2.5</v>
      </c>
      <c r="M1438" s="10">
        <v>4.0229999999999997</v>
      </c>
      <c r="N1438" s="10">
        <v>-1.5229999999999997</v>
      </c>
    </row>
    <row r="1439" spans="1:14" x14ac:dyDescent="0.25">
      <c r="A1439" s="9" t="s">
        <v>435</v>
      </c>
      <c r="B1439" s="9" t="s">
        <v>34</v>
      </c>
      <c r="C1439" s="9" t="s">
        <v>33</v>
      </c>
      <c r="D1439" s="9" t="s">
        <v>27</v>
      </c>
      <c r="E1439" s="10">
        <v>3030.93</v>
      </c>
      <c r="F1439" s="10">
        <v>0</v>
      </c>
      <c r="G1439" s="10">
        <v>3030.93</v>
      </c>
      <c r="H1439" s="10">
        <v>4877.29</v>
      </c>
      <c r="I1439" s="10">
        <v>-1846.3600000000001</v>
      </c>
      <c r="J1439" s="10">
        <v>2.5</v>
      </c>
      <c r="K1439" s="10">
        <v>0</v>
      </c>
      <c r="L1439" s="10">
        <v>2.5</v>
      </c>
      <c r="M1439" s="10">
        <v>4.0229999999999997</v>
      </c>
      <c r="N1439" s="10">
        <v>-1.5229999999999997</v>
      </c>
    </row>
    <row r="1440" spans="1:14" x14ac:dyDescent="0.25">
      <c r="A1440" s="9" t="s">
        <v>435</v>
      </c>
      <c r="B1440" s="9" t="s">
        <v>35</v>
      </c>
      <c r="C1440" s="9" t="s">
        <v>33</v>
      </c>
      <c r="D1440" s="9" t="s">
        <v>27</v>
      </c>
      <c r="E1440" s="10">
        <v>3279.28</v>
      </c>
      <c r="F1440" s="10">
        <v>0</v>
      </c>
      <c r="G1440" s="10">
        <v>3279.28</v>
      </c>
      <c r="H1440" s="10">
        <v>5276.82</v>
      </c>
      <c r="I1440" s="10">
        <v>-1997.5399999999995</v>
      </c>
      <c r="J1440" s="10">
        <v>52.5</v>
      </c>
      <c r="K1440" s="10">
        <v>0</v>
      </c>
      <c r="L1440" s="10">
        <v>52.5</v>
      </c>
      <c r="M1440" s="10">
        <v>84.48</v>
      </c>
      <c r="N1440" s="10">
        <v>-31.980000000000004</v>
      </c>
    </row>
    <row r="1441" spans="1:14" x14ac:dyDescent="0.25">
      <c r="A1441" s="9" t="s">
        <v>435</v>
      </c>
      <c r="B1441" s="9" t="s">
        <v>190</v>
      </c>
      <c r="C1441" s="9" t="s">
        <v>39</v>
      </c>
      <c r="D1441" s="9" t="s">
        <v>40</v>
      </c>
      <c r="E1441" s="10">
        <v>-506242.18</v>
      </c>
      <c r="F1441" s="10">
        <v>0</v>
      </c>
      <c r="G1441" s="10">
        <v>-506242.18</v>
      </c>
      <c r="H1441" s="10">
        <v>-506242.2</v>
      </c>
      <c r="I1441" s="10">
        <v>2.0000000018626451E-2</v>
      </c>
      <c r="J1441" s="10">
        <v>-2816</v>
      </c>
      <c r="K1441" s="10">
        <v>0</v>
      </c>
      <c r="L1441" s="10">
        <v>-2816</v>
      </c>
      <c r="M1441" s="10">
        <v>-2816</v>
      </c>
      <c r="N1441" s="10">
        <v>0</v>
      </c>
    </row>
    <row r="1442" spans="1:14" x14ac:dyDescent="0.25">
      <c r="A1442" s="9" t="s">
        <v>435</v>
      </c>
      <c r="B1442" s="9" t="s">
        <v>191</v>
      </c>
      <c r="C1442" s="9" t="s">
        <v>42</v>
      </c>
      <c r="D1442" s="9" t="s">
        <v>58</v>
      </c>
      <c r="E1442" s="10">
        <v>397355.06</v>
      </c>
      <c r="F1442" s="10">
        <v>397354.99502487562</v>
      </c>
      <c r="G1442" s="10">
        <v>6.4975124376360327E-2</v>
      </c>
      <c r="H1442" s="10">
        <v>399341.77</v>
      </c>
      <c r="I1442" s="10">
        <v>-1986.710000000021</v>
      </c>
      <c r="J1442" s="10">
        <v>16896</v>
      </c>
      <c r="K1442" s="10">
        <v>16896</v>
      </c>
      <c r="L1442" s="10">
        <v>0</v>
      </c>
      <c r="M1442" s="10">
        <v>16980.48</v>
      </c>
      <c r="N1442" s="10">
        <v>-84.479999999999563</v>
      </c>
    </row>
    <row r="1443" spans="1:14" x14ac:dyDescent="0.25">
      <c r="A1443" s="9" t="s">
        <v>435</v>
      </c>
      <c r="B1443" s="9" t="s">
        <v>192</v>
      </c>
      <c r="C1443" s="9" t="s">
        <v>42</v>
      </c>
      <c r="D1443" s="9" t="s">
        <v>43</v>
      </c>
      <c r="E1443" s="10">
        <v>4583.71</v>
      </c>
      <c r="F1443" s="10">
        <v>0</v>
      </c>
      <c r="G1443" s="10">
        <v>4583.71</v>
      </c>
      <c r="H1443" s="10">
        <v>0</v>
      </c>
      <c r="I1443" s="10">
        <v>4583.71</v>
      </c>
      <c r="J1443" s="10">
        <v>17000</v>
      </c>
      <c r="K1443" s="10">
        <v>0</v>
      </c>
      <c r="L1443" s="10">
        <v>17000</v>
      </c>
      <c r="M1443" s="10">
        <v>0</v>
      </c>
      <c r="N1443" s="10">
        <v>17000</v>
      </c>
    </row>
    <row r="1444" spans="1:14" x14ac:dyDescent="0.25">
      <c r="A1444" s="9" t="s">
        <v>435</v>
      </c>
      <c r="B1444" s="9" t="s">
        <v>179</v>
      </c>
      <c r="C1444" s="9" t="s">
        <v>42</v>
      </c>
      <c r="D1444" s="9" t="s">
        <v>43</v>
      </c>
      <c r="E1444" s="10">
        <v>1045.25</v>
      </c>
      <c r="F1444" s="10">
        <v>1041.9203980099503</v>
      </c>
      <c r="G1444" s="10">
        <v>3.3296019900496958</v>
      </c>
      <c r="H1444" s="10">
        <v>1047.1300000000001</v>
      </c>
      <c r="I1444" s="10">
        <v>-1.8800000000001091</v>
      </c>
      <c r="J1444" s="10">
        <v>2825</v>
      </c>
      <c r="K1444" s="10">
        <v>2816</v>
      </c>
      <c r="L1444" s="10">
        <v>9</v>
      </c>
      <c r="M1444" s="10">
        <v>2830.08</v>
      </c>
      <c r="N1444" s="10">
        <v>-5.0799999999999272</v>
      </c>
    </row>
    <row r="1445" spans="1:14" x14ac:dyDescent="0.25">
      <c r="A1445" s="9" t="s">
        <v>435</v>
      </c>
      <c r="B1445" s="9" t="s">
        <v>193</v>
      </c>
      <c r="C1445" s="9" t="s">
        <v>42</v>
      </c>
      <c r="D1445" s="9" t="s">
        <v>43</v>
      </c>
      <c r="E1445" s="10">
        <v>0</v>
      </c>
      <c r="F1445" s="10">
        <v>4555.6650246305417</v>
      </c>
      <c r="G1445" s="10">
        <v>-4555.6650246305417</v>
      </c>
      <c r="H1445" s="10">
        <v>4624</v>
      </c>
      <c r="I1445" s="10">
        <v>-4624</v>
      </c>
      <c r="J1445" s="10">
        <v>0</v>
      </c>
      <c r="K1445" s="10">
        <v>16895.999999999996</v>
      </c>
      <c r="L1445" s="10">
        <v>-16895.999999999996</v>
      </c>
      <c r="M1445" s="10">
        <v>17149.439999999999</v>
      </c>
      <c r="N1445" s="10">
        <v>-17149.439999999999</v>
      </c>
    </row>
    <row r="1446" spans="1:14" x14ac:dyDescent="0.25">
      <c r="A1446" s="9" t="s">
        <v>435</v>
      </c>
      <c r="B1446" s="9" t="s">
        <v>194</v>
      </c>
      <c r="C1446" s="9" t="s">
        <v>42</v>
      </c>
      <c r="D1446" s="9" t="s">
        <v>43</v>
      </c>
      <c r="E1446" s="10">
        <v>17959.650000000001</v>
      </c>
      <c r="F1446" s="10">
        <v>17849.783251231525</v>
      </c>
      <c r="G1446" s="10">
        <v>109.8667487684761</v>
      </c>
      <c r="H1446" s="10">
        <v>18117.53</v>
      </c>
      <c r="I1446" s="10">
        <v>-157.87999999999738</v>
      </c>
      <c r="J1446" s="10">
        <v>17000</v>
      </c>
      <c r="K1446" s="10">
        <v>16895.999999999996</v>
      </c>
      <c r="L1446" s="10">
        <v>104.00000000000364</v>
      </c>
      <c r="M1446" s="10">
        <v>17149.439999999999</v>
      </c>
      <c r="N1446" s="10">
        <v>-149.43999999999869</v>
      </c>
    </row>
    <row r="1447" spans="1:14" x14ac:dyDescent="0.25">
      <c r="A1447" s="9" t="s">
        <v>435</v>
      </c>
      <c r="B1447" s="9" t="s">
        <v>195</v>
      </c>
      <c r="C1447" s="9" t="s">
        <v>42</v>
      </c>
      <c r="D1447" s="9" t="s">
        <v>43</v>
      </c>
      <c r="E1447" s="10">
        <v>19746.009999999998</v>
      </c>
      <c r="F1447" s="10">
        <v>19625.211822660098</v>
      </c>
      <c r="G1447" s="10">
        <v>120.79817733990058</v>
      </c>
      <c r="H1447" s="10">
        <v>19919.59</v>
      </c>
      <c r="I1447" s="10">
        <v>-173.58000000000175</v>
      </c>
      <c r="J1447" s="10">
        <v>17000</v>
      </c>
      <c r="K1447" s="10">
        <v>16895.999999999996</v>
      </c>
      <c r="L1447" s="10">
        <v>104.00000000000364</v>
      </c>
      <c r="M1447" s="10">
        <v>17149.439999999999</v>
      </c>
      <c r="N1447" s="10">
        <v>-149.43999999999869</v>
      </c>
    </row>
    <row r="1448" spans="1:14" x14ac:dyDescent="0.25">
      <c r="A1448" s="9" t="s">
        <v>435</v>
      </c>
      <c r="B1448" s="9" t="s">
        <v>196</v>
      </c>
      <c r="C1448" s="9" t="s">
        <v>42</v>
      </c>
      <c r="D1448" s="9" t="s">
        <v>43</v>
      </c>
      <c r="E1448" s="10">
        <v>25046.1</v>
      </c>
      <c r="F1448" s="10">
        <v>24892.876847290641</v>
      </c>
      <c r="G1448" s="10">
        <v>153.22315270935724</v>
      </c>
      <c r="H1448" s="10">
        <v>25266.27</v>
      </c>
      <c r="I1448" s="10">
        <v>-220.17000000000189</v>
      </c>
      <c r="J1448" s="10">
        <v>17000</v>
      </c>
      <c r="K1448" s="10">
        <v>16895.999999999996</v>
      </c>
      <c r="L1448" s="10">
        <v>104.00000000000364</v>
      </c>
      <c r="M1448" s="10">
        <v>17149.439999999999</v>
      </c>
      <c r="N1448" s="10">
        <v>-149.43999999999869</v>
      </c>
    </row>
    <row r="1449" spans="1:14" x14ac:dyDescent="0.25">
      <c r="A1449" s="9" t="s">
        <v>435</v>
      </c>
      <c r="B1449" s="9" t="s">
        <v>197</v>
      </c>
      <c r="C1449" s="9" t="s">
        <v>42</v>
      </c>
      <c r="D1449" s="9" t="s">
        <v>43</v>
      </c>
      <c r="E1449" s="10">
        <v>26230.9</v>
      </c>
      <c r="F1449" s="10">
        <v>25963.517241379312</v>
      </c>
      <c r="G1449" s="10">
        <v>267.38275862068986</v>
      </c>
      <c r="H1449" s="10">
        <v>26352.97</v>
      </c>
      <c r="I1449" s="10">
        <v>-122.06999999999971</v>
      </c>
      <c r="J1449" s="10">
        <v>2845</v>
      </c>
      <c r="K1449" s="10">
        <v>2816</v>
      </c>
      <c r="L1449" s="10">
        <v>29</v>
      </c>
      <c r="M1449" s="10">
        <v>2858.24</v>
      </c>
      <c r="N1449" s="10">
        <v>-13.239999999999782</v>
      </c>
    </row>
    <row r="1450" spans="1:14" x14ac:dyDescent="0.25">
      <c r="A1450" s="9" t="s">
        <v>436</v>
      </c>
      <c r="B1450" s="9" t="s">
        <v>25</v>
      </c>
      <c r="C1450" s="9" t="s">
        <v>26</v>
      </c>
      <c r="D1450" s="9" t="s">
        <v>27</v>
      </c>
      <c r="E1450" s="10">
        <v>5382.12</v>
      </c>
      <c r="F1450" s="10">
        <v>0</v>
      </c>
      <c r="G1450" s="10">
        <v>5382.12</v>
      </c>
      <c r="H1450" s="10">
        <v>0</v>
      </c>
      <c r="I1450" s="10">
        <v>5382.12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</row>
    <row r="1451" spans="1:14" x14ac:dyDescent="0.25">
      <c r="A1451" s="9" t="s">
        <v>436</v>
      </c>
      <c r="B1451" s="9" t="s">
        <v>28</v>
      </c>
      <c r="C1451" s="9" t="s">
        <v>29</v>
      </c>
      <c r="D1451" s="9" t="s">
        <v>27</v>
      </c>
      <c r="E1451" s="10">
        <v>0.02</v>
      </c>
      <c r="F1451" s="10">
        <v>0</v>
      </c>
      <c r="G1451" s="10">
        <v>0.02</v>
      </c>
      <c r="H1451" s="10">
        <v>0.01</v>
      </c>
      <c r="I1451" s="10">
        <v>0.01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</row>
    <row r="1452" spans="1:14" x14ac:dyDescent="0.25">
      <c r="A1452" s="9" t="s">
        <v>436</v>
      </c>
      <c r="B1452" s="9" t="s">
        <v>30</v>
      </c>
      <c r="C1452" s="9" t="s">
        <v>29</v>
      </c>
      <c r="D1452" s="9" t="s">
        <v>27</v>
      </c>
      <c r="E1452" s="10">
        <v>0.49</v>
      </c>
      <c r="F1452" s="10">
        <v>0</v>
      </c>
      <c r="G1452" s="10">
        <v>0.49</v>
      </c>
      <c r="H1452" s="10">
        <v>0.15</v>
      </c>
      <c r="I1452" s="10">
        <v>0.33999999999999997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</row>
    <row r="1453" spans="1:14" x14ac:dyDescent="0.25">
      <c r="A1453" s="9" t="s">
        <v>436</v>
      </c>
      <c r="B1453" s="9" t="s">
        <v>31</v>
      </c>
      <c r="C1453" s="9" t="s">
        <v>29</v>
      </c>
      <c r="D1453" s="9" t="s">
        <v>27</v>
      </c>
      <c r="E1453" s="10">
        <v>3.29</v>
      </c>
      <c r="F1453" s="10">
        <v>0</v>
      </c>
      <c r="G1453" s="10">
        <v>3.29</v>
      </c>
      <c r="H1453" s="10">
        <v>1</v>
      </c>
      <c r="I1453" s="10">
        <v>2.29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</row>
    <row r="1454" spans="1:14" x14ac:dyDescent="0.25">
      <c r="A1454" s="9" t="s">
        <v>436</v>
      </c>
      <c r="B1454" s="9" t="s">
        <v>36</v>
      </c>
      <c r="C1454" s="9" t="s">
        <v>29</v>
      </c>
      <c r="D1454" s="9" t="s">
        <v>27</v>
      </c>
      <c r="E1454" s="10">
        <v>36.86</v>
      </c>
      <c r="F1454" s="10">
        <v>0</v>
      </c>
      <c r="G1454" s="10">
        <v>36.86</v>
      </c>
      <c r="H1454" s="10">
        <v>11.18</v>
      </c>
      <c r="I1454" s="10">
        <v>25.68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</row>
    <row r="1455" spans="1:14" x14ac:dyDescent="0.25">
      <c r="A1455" s="9" t="s">
        <v>436</v>
      </c>
      <c r="B1455" s="9" t="s">
        <v>37</v>
      </c>
      <c r="C1455" s="9" t="s">
        <v>29</v>
      </c>
      <c r="D1455" s="9" t="s">
        <v>27</v>
      </c>
      <c r="E1455" s="10">
        <v>85.24</v>
      </c>
      <c r="F1455" s="10">
        <v>0</v>
      </c>
      <c r="G1455" s="10">
        <v>85.24</v>
      </c>
      <c r="H1455" s="10">
        <v>25.86</v>
      </c>
      <c r="I1455" s="10">
        <v>59.379999999999995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</row>
    <row r="1456" spans="1:14" x14ac:dyDescent="0.25">
      <c r="A1456" s="9" t="s">
        <v>436</v>
      </c>
      <c r="B1456" s="9" t="s">
        <v>346</v>
      </c>
      <c r="C1456" s="9" t="s">
        <v>33</v>
      </c>
      <c r="D1456" s="9" t="s">
        <v>27</v>
      </c>
      <c r="E1456" s="10">
        <v>712.92</v>
      </c>
      <c r="F1456" s="10">
        <v>0</v>
      </c>
      <c r="G1456" s="10">
        <v>712.92</v>
      </c>
      <c r="H1456" s="10">
        <v>1204.6400000000001</v>
      </c>
      <c r="I1456" s="10">
        <v>-491.72000000000014</v>
      </c>
      <c r="J1456" s="10">
        <v>4.5</v>
      </c>
      <c r="K1456" s="10">
        <v>0</v>
      </c>
      <c r="L1456" s="10">
        <v>4.5</v>
      </c>
      <c r="M1456" s="10">
        <v>7.6040000000000001</v>
      </c>
      <c r="N1456" s="10">
        <v>-3.1040000000000001</v>
      </c>
    </row>
    <row r="1457" spans="1:14" x14ac:dyDescent="0.25">
      <c r="A1457" s="9" t="s">
        <v>436</v>
      </c>
      <c r="B1457" s="9" t="s">
        <v>347</v>
      </c>
      <c r="C1457" s="9" t="s">
        <v>33</v>
      </c>
      <c r="D1457" s="9" t="s">
        <v>27</v>
      </c>
      <c r="E1457" s="10">
        <v>2264.91</v>
      </c>
      <c r="F1457" s="10">
        <v>0</v>
      </c>
      <c r="G1457" s="10">
        <v>2264.91</v>
      </c>
      <c r="H1457" s="10">
        <v>3827.1</v>
      </c>
      <c r="I1457" s="10">
        <v>-1562.19</v>
      </c>
      <c r="J1457" s="10">
        <v>4.5</v>
      </c>
      <c r="K1457" s="10">
        <v>0</v>
      </c>
      <c r="L1457" s="10">
        <v>4.5</v>
      </c>
      <c r="M1457" s="10">
        <v>7.6040000000000001</v>
      </c>
      <c r="N1457" s="10">
        <v>-3.1040000000000001</v>
      </c>
    </row>
    <row r="1458" spans="1:14" x14ac:dyDescent="0.25">
      <c r="A1458" s="9" t="s">
        <v>436</v>
      </c>
      <c r="B1458" s="9" t="s">
        <v>348</v>
      </c>
      <c r="C1458" s="9" t="s">
        <v>33</v>
      </c>
      <c r="D1458" s="9" t="s">
        <v>27</v>
      </c>
      <c r="E1458" s="10">
        <v>2275.94</v>
      </c>
      <c r="F1458" s="10">
        <v>0</v>
      </c>
      <c r="G1458" s="10">
        <v>2275.94</v>
      </c>
      <c r="H1458" s="10">
        <v>3845.83</v>
      </c>
      <c r="I1458" s="10">
        <v>-1569.8899999999999</v>
      </c>
      <c r="J1458" s="10">
        <v>27</v>
      </c>
      <c r="K1458" s="10">
        <v>0</v>
      </c>
      <c r="L1458" s="10">
        <v>27</v>
      </c>
      <c r="M1458" s="10">
        <v>45.624000000000002</v>
      </c>
      <c r="N1458" s="10">
        <v>-18.624000000000002</v>
      </c>
    </row>
    <row r="1459" spans="1:14" x14ac:dyDescent="0.25">
      <c r="A1459" s="9" t="s">
        <v>436</v>
      </c>
      <c r="B1459" s="9" t="s">
        <v>209</v>
      </c>
      <c r="C1459" s="9" t="s">
        <v>39</v>
      </c>
      <c r="D1459" s="9" t="s">
        <v>58</v>
      </c>
      <c r="E1459" s="10">
        <v>-149102.95000000001</v>
      </c>
      <c r="F1459" s="10">
        <v>0</v>
      </c>
      <c r="G1459" s="10">
        <v>-149102.95000000001</v>
      </c>
      <c r="H1459" s="10">
        <v>-149102.94</v>
      </c>
      <c r="I1459" s="10">
        <v>-1.0000000009313226E-2</v>
      </c>
      <c r="J1459" s="10">
        <v>-6068</v>
      </c>
      <c r="K1459" s="10">
        <v>0</v>
      </c>
      <c r="L1459" s="10">
        <v>-6068</v>
      </c>
      <c r="M1459" s="10">
        <v>-6068</v>
      </c>
      <c r="N1459" s="10">
        <v>0</v>
      </c>
    </row>
    <row r="1460" spans="1:14" x14ac:dyDescent="0.25">
      <c r="A1460" s="9" t="s">
        <v>436</v>
      </c>
      <c r="B1460" s="9" t="s">
        <v>363</v>
      </c>
      <c r="C1460" s="9" t="s">
        <v>42</v>
      </c>
      <c r="D1460" s="9" t="s">
        <v>58</v>
      </c>
      <c r="E1460" s="10">
        <v>121585.31</v>
      </c>
      <c r="F1460" s="10">
        <v>124641.38</v>
      </c>
      <c r="G1460" s="10">
        <v>-3056.070000000007</v>
      </c>
      <c r="H1460" s="10">
        <v>124641.38</v>
      </c>
      <c r="I1460" s="10">
        <v>-3056.070000000007</v>
      </c>
      <c r="J1460" s="10">
        <v>6156</v>
      </c>
      <c r="K1460" s="10">
        <v>6310.72</v>
      </c>
      <c r="L1460" s="10">
        <v>-154.72000000000025</v>
      </c>
      <c r="M1460" s="10">
        <v>6310.72</v>
      </c>
      <c r="N1460" s="10">
        <v>-154.72000000000025</v>
      </c>
    </row>
    <row r="1461" spans="1:14" x14ac:dyDescent="0.25">
      <c r="A1461" s="9" t="s">
        <v>436</v>
      </c>
      <c r="B1461" s="9" t="s">
        <v>437</v>
      </c>
      <c r="C1461" s="9" t="s">
        <v>42</v>
      </c>
      <c r="D1461" s="9" t="s">
        <v>43</v>
      </c>
      <c r="E1461" s="10">
        <v>3262.59</v>
      </c>
      <c r="F1461" s="10">
        <v>0</v>
      </c>
      <c r="G1461" s="10">
        <v>3262.59</v>
      </c>
      <c r="H1461" s="10">
        <v>0</v>
      </c>
      <c r="I1461" s="10">
        <v>3262.59</v>
      </c>
      <c r="J1461" s="10">
        <v>6240</v>
      </c>
      <c r="K1461" s="10">
        <v>0</v>
      </c>
      <c r="L1461" s="10">
        <v>6240</v>
      </c>
      <c r="M1461" s="10">
        <v>0</v>
      </c>
      <c r="N1461" s="10">
        <v>6240</v>
      </c>
    </row>
    <row r="1462" spans="1:14" x14ac:dyDescent="0.25">
      <c r="A1462" s="9" t="s">
        <v>436</v>
      </c>
      <c r="B1462" s="9" t="s">
        <v>349</v>
      </c>
      <c r="C1462" s="9" t="s">
        <v>42</v>
      </c>
      <c r="D1462" s="9" t="s">
        <v>43</v>
      </c>
      <c r="E1462" s="10">
        <v>0</v>
      </c>
      <c r="F1462" s="10">
        <v>2961.4313725490197</v>
      </c>
      <c r="G1462" s="10">
        <v>-2961.4313725490197</v>
      </c>
      <c r="H1462" s="10">
        <v>3020.66</v>
      </c>
      <c r="I1462" s="10">
        <v>-3020.66</v>
      </c>
      <c r="J1462" s="10">
        <v>0</v>
      </c>
      <c r="K1462" s="10">
        <v>6068</v>
      </c>
      <c r="L1462" s="10">
        <v>-6068</v>
      </c>
      <c r="M1462" s="10">
        <v>6189.36</v>
      </c>
      <c r="N1462" s="10">
        <v>-6189.36</v>
      </c>
    </row>
    <row r="1463" spans="1:14" x14ac:dyDescent="0.25">
      <c r="A1463" s="9" t="s">
        <v>436</v>
      </c>
      <c r="B1463" s="9" t="s">
        <v>350</v>
      </c>
      <c r="C1463" s="9" t="s">
        <v>42</v>
      </c>
      <c r="D1463" s="9" t="s">
        <v>43</v>
      </c>
      <c r="E1463" s="10">
        <v>12511.2</v>
      </c>
      <c r="F1463" s="10">
        <v>12166.338308457711</v>
      </c>
      <c r="G1463" s="10">
        <v>344.86169154228992</v>
      </c>
      <c r="H1463" s="10">
        <v>12227.17</v>
      </c>
      <c r="I1463" s="10">
        <v>284.03000000000065</v>
      </c>
      <c r="J1463" s="10">
        <v>6240</v>
      </c>
      <c r="K1463" s="10">
        <v>6068</v>
      </c>
      <c r="L1463" s="10">
        <v>172</v>
      </c>
      <c r="M1463" s="10">
        <v>6098.34</v>
      </c>
      <c r="N1463" s="10">
        <v>141.65999999999985</v>
      </c>
    </row>
    <row r="1464" spans="1:14" x14ac:dyDescent="0.25">
      <c r="A1464" s="9" t="s">
        <v>436</v>
      </c>
      <c r="B1464" s="9" t="s">
        <v>351</v>
      </c>
      <c r="C1464" s="9" t="s">
        <v>42</v>
      </c>
      <c r="D1464" s="9" t="s">
        <v>53</v>
      </c>
      <c r="E1464" s="10">
        <v>982.06</v>
      </c>
      <c r="F1464" s="10">
        <v>297.95999999999998</v>
      </c>
      <c r="G1464" s="10">
        <v>684.09999999999991</v>
      </c>
      <c r="H1464" s="10">
        <v>297.95999999999998</v>
      </c>
      <c r="I1464" s="10">
        <v>684.09999999999991</v>
      </c>
      <c r="J1464" s="10">
        <v>100</v>
      </c>
      <c r="K1464" s="10">
        <v>30.34</v>
      </c>
      <c r="L1464" s="10">
        <v>69.66</v>
      </c>
      <c r="M1464" s="10">
        <v>30.34</v>
      </c>
      <c r="N1464" s="10">
        <v>69.66</v>
      </c>
    </row>
    <row r="1465" spans="1:14" x14ac:dyDescent="0.25">
      <c r="A1465" s="9" t="s">
        <v>438</v>
      </c>
      <c r="B1465" s="9" t="s">
        <v>28</v>
      </c>
      <c r="C1465" s="9" t="s">
        <v>29</v>
      </c>
      <c r="D1465" s="9" t="s">
        <v>27</v>
      </c>
      <c r="E1465" s="10">
        <v>0.02</v>
      </c>
      <c r="F1465" s="10">
        <v>0</v>
      </c>
      <c r="G1465" s="10">
        <v>0.02</v>
      </c>
      <c r="H1465" s="10">
        <v>0</v>
      </c>
      <c r="I1465" s="10">
        <v>0.02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</row>
    <row r="1466" spans="1:14" x14ac:dyDescent="0.25">
      <c r="A1466" s="9" t="s">
        <v>438</v>
      </c>
      <c r="B1466" s="9" t="s">
        <v>30</v>
      </c>
      <c r="C1466" s="9" t="s">
        <v>29</v>
      </c>
      <c r="D1466" s="9" t="s">
        <v>27</v>
      </c>
      <c r="E1466" s="10">
        <v>0.37</v>
      </c>
      <c r="F1466" s="10">
        <v>0</v>
      </c>
      <c r="G1466" s="10">
        <v>0.37</v>
      </c>
      <c r="H1466" s="10">
        <v>0</v>
      </c>
      <c r="I1466" s="10">
        <v>0.37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</row>
    <row r="1467" spans="1:14" x14ac:dyDescent="0.25">
      <c r="A1467" s="9" t="s">
        <v>438</v>
      </c>
      <c r="B1467" s="9" t="s">
        <v>31</v>
      </c>
      <c r="C1467" s="9" t="s">
        <v>29</v>
      </c>
      <c r="D1467" s="9" t="s">
        <v>27</v>
      </c>
      <c r="E1467" s="10">
        <v>2.4700000000000002</v>
      </c>
      <c r="F1467" s="10">
        <v>0</v>
      </c>
      <c r="G1467" s="10">
        <v>2.4700000000000002</v>
      </c>
      <c r="H1467" s="10">
        <v>0</v>
      </c>
      <c r="I1467" s="10">
        <v>2.4700000000000002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</row>
    <row r="1468" spans="1:14" x14ac:dyDescent="0.25">
      <c r="A1468" s="9" t="s">
        <v>438</v>
      </c>
      <c r="B1468" s="9" t="s">
        <v>36</v>
      </c>
      <c r="C1468" s="9" t="s">
        <v>29</v>
      </c>
      <c r="D1468" s="9" t="s">
        <v>27</v>
      </c>
      <c r="E1468" s="10">
        <v>27.65</v>
      </c>
      <c r="F1468" s="10">
        <v>0</v>
      </c>
      <c r="G1468" s="10">
        <v>27.65</v>
      </c>
      <c r="H1468" s="10">
        <v>0</v>
      </c>
      <c r="I1468" s="10">
        <v>27.65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</row>
    <row r="1469" spans="1:14" x14ac:dyDescent="0.25">
      <c r="A1469" s="9" t="s">
        <v>438</v>
      </c>
      <c r="B1469" s="9" t="s">
        <v>37</v>
      </c>
      <c r="C1469" s="9" t="s">
        <v>29</v>
      </c>
      <c r="D1469" s="9" t="s">
        <v>27</v>
      </c>
      <c r="E1469" s="10">
        <v>63.93</v>
      </c>
      <c r="F1469" s="10">
        <v>0</v>
      </c>
      <c r="G1469" s="10">
        <v>63.93</v>
      </c>
      <c r="H1469" s="10">
        <v>0</v>
      </c>
      <c r="I1469" s="10">
        <v>63.93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</row>
    <row r="1470" spans="1:14" x14ac:dyDescent="0.25">
      <c r="A1470" s="9" t="s">
        <v>438</v>
      </c>
      <c r="B1470" s="9" t="s">
        <v>25</v>
      </c>
      <c r="C1470" s="9" t="s">
        <v>26</v>
      </c>
      <c r="D1470" s="9" t="s">
        <v>27</v>
      </c>
      <c r="E1470" s="10">
        <v>1827.4</v>
      </c>
      <c r="F1470" s="10">
        <v>0</v>
      </c>
      <c r="G1470" s="10">
        <v>1827.4</v>
      </c>
      <c r="H1470" s="10">
        <v>0</v>
      </c>
      <c r="I1470" s="10">
        <v>1827.4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</row>
    <row r="1471" spans="1:14" x14ac:dyDescent="0.25">
      <c r="A1471" s="9" t="s">
        <v>438</v>
      </c>
      <c r="B1471" s="9" t="s">
        <v>346</v>
      </c>
      <c r="C1471" s="9" t="s">
        <v>33</v>
      </c>
      <c r="D1471" s="9" t="s">
        <v>27</v>
      </c>
      <c r="E1471" s="10">
        <v>633.70000000000005</v>
      </c>
      <c r="F1471" s="10">
        <v>0</v>
      </c>
      <c r="G1471" s="10">
        <v>633.70000000000005</v>
      </c>
      <c r="H1471" s="10">
        <v>1009.1</v>
      </c>
      <c r="I1471" s="10">
        <v>-375.4</v>
      </c>
      <c r="J1471" s="10">
        <v>4</v>
      </c>
      <c r="K1471" s="10">
        <v>0</v>
      </c>
      <c r="L1471" s="10">
        <v>4</v>
      </c>
      <c r="M1471" s="10">
        <v>6.37</v>
      </c>
      <c r="N1471" s="10">
        <v>-2.37</v>
      </c>
    </row>
    <row r="1472" spans="1:14" x14ac:dyDescent="0.25">
      <c r="A1472" s="9" t="s">
        <v>438</v>
      </c>
      <c r="B1472" s="9" t="s">
        <v>347</v>
      </c>
      <c r="C1472" s="9" t="s">
        <v>33</v>
      </c>
      <c r="D1472" s="9" t="s">
        <v>27</v>
      </c>
      <c r="E1472" s="10">
        <v>2013.25</v>
      </c>
      <c r="F1472" s="10">
        <v>0</v>
      </c>
      <c r="G1472" s="10">
        <v>2013.25</v>
      </c>
      <c r="H1472" s="10">
        <v>3205.86</v>
      </c>
      <c r="I1472" s="10">
        <v>-1192.6100000000001</v>
      </c>
      <c r="J1472" s="10">
        <v>4</v>
      </c>
      <c r="K1472" s="10">
        <v>0</v>
      </c>
      <c r="L1472" s="10">
        <v>4</v>
      </c>
      <c r="M1472" s="10">
        <v>6.37</v>
      </c>
      <c r="N1472" s="10">
        <v>-2.37</v>
      </c>
    </row>
    <row r="1473" spans="1:14" x14ac:dyDescent="0.25">
      <c r="A1473" s="9" t="s">
        <v>438</v>
      </c>
      <c r="B1473" s="9" t="s">
        <v>348</v>
      </c>
      <c r="C1473" s="9" t="s">
        <v>33</v>
      </c>
      <c r="D1473" s="9" t="s">
        <v>27</v>
      </c>
      <c r="E1473" s="10">
        <v>2023.05</v>
      </c>
      <c r="F1473" s="10">
        <v>0</v>
      </c>
      <c r="G1473" s="10">
        <v>2023.05</v>
      </c>
      <c r="H1473" s="10">
        <v>3221.55</v>
      </c>
      <c r="I1473" s="10">
        <v>-1198.5</v>
      </c>
      <c r="J1473" s="10">
        <v>24</v>
      </c>
      <c r="K1473" s="10">
        <v>0</v>
      </c>
      <c r="L1473" s="10">
        <v>24</v>
      </c>
      <c r="M1473" s="10">
        <v>38.218000000000004</v>
      </c>
      <c r="N1473" s="10">
        <v>-14.218000000000004</v>
      </c>
    </row>
    <row r="1474" spans="1:14" x14ac:dyDescent="0.25">
      <c r="A1474" s="9" t="s">
        <v>438</v>
      </c>
      <c r="B1474" s="9" t="s">
        <v>200</v>
      </c>
      <c r="C1474" s="9" t="s">
        <v>39</v>
      </c>
      <c r="D1474" s="9" t="s">
        <v>58</v>
      </c>
      <c r="E1474" s="10">
        <v>-124565.16</v>
      </c>
      <c r="F1474" s="10">
        <v>0</v>
      </c>
      <c r="G1474" s="10">
        <v>-124565.16</v>
      </c>
      <c r="H1474" s="10">
        <v>-124565.14</v>
      </c>
      <c r="I1474" s="10">
        <v>-2.0000000004074536E-2</v>
      </c>
      <c r="J1474" s="10">
        <v>-5083</v>
      </c>
      <c r="K1474" s="10">
        <v>0</v>
      </c>
      <c r="L1474" s="10">
        <v>-5083</v>
      </c>
      <c r="M1474" s="10">
        <v>-5083</v>
      </c>
      <c r="N1474" s="10">
        <v>0</v>
      </c>
    </row>
    <row r="1475" spans="1:14" x14ac:dyDescent="0.25">
      <c r="A1475" s="9" t="s">
        <v>438</v>
      </c>
      <c r="B1475" s="9" t="s">
        <v>363</v>
      </c>
      <c r="C1475" s="9" t="s">
        <v>42</v>
      </c>
      <c r="D1475" s="9" t="s">
        <v>58</v>
      </c>
      <c r="E1475" s="10">
        <v>102091.37</v>
      </c>
      <c r="F1475" s="10">
        <v>104408.73</v>
      </c>
      <c r="G1475" s="10">
        <v>-2317.3600000000006</v>
      </c>
      <c r="H1475" s="10">
        <v>104408.73</v>
      </c>
      <c r="I1475" s="10">
        <v>-2317.3600000000006</v>
      </c>
      <c r="J1475" s="10">
        <v>5169</v>
      </c>
      <c r="K1475" s="10">
        <v>5286.32</v>
      </c>
      <c r="L1475" s="10">
        <v>-117.31999999999971</v>
      </c>
      <c r="M1475" s="10">
        <v>5286.32</v>
      </c>
      <c r="N1475" s="10">
        <v>-117.31999999999971</v>
      </c>
    </row>
    <row r="1476" spans="1:14" x14ac:dyDescent="0.25">
      <c r="A1476" s="9" t="s">
        <v>438</v>
      </c>
      <c r="B1476" s="9" t="s">
        <v>354</v>
      </c>
      <c r="C1476" s="9" t="s">
        <v>42</v>
      </c>
      <c r="D1476" s="9" t="s">
        <v>43</v>
      </c>
      <c r="E1476" s="10">
        <v>2867.16</v>
      </c>
      <c r="F1476" s="10">
        <v>2428.9607843137255</v>
      </c>
      <c r="G1476" s="10">
        <v>438.19921568627433</v>
      </c>
      <c r="H1476" s="10">
        <v>2477.54</v>
      </c>
      <c r="I1476" s="10">
        <v>389.61999999999989</v>
      </c>
      <c r="J1476" s="10">
        <v>6000</v>
      </c>
      <c r="K1476" s="10">
        <v>5083</v>
      </c>
      <c r="L1476" s="10">
        <v>917</v>
      </c>
      <c r="M1476" s="10">
        <v>5184.66</v>
      </c>
      <c r="N1476" s="10">
        <v>815.34000000000015</v>
      </c>
    </row>
    <row r="1477" spans="1:14" x14ac:dyDescent="0.25">
      <c r="A1477" s="9" t="s">
        <v>438</v>
      </c>
      <c r="B1477" s="9" t="s">
        <v>350</v>
      </c>
      <c r="C1477" s="9" t="s">
        <v>42</v>
      </c>
      <c r="D1477" s="9" t="s">
        <v>43</v>
      </c>
      <c r="E1477" s="10">
        <v>12030</v>
      </c>
      <c r="F1477" s="10">
        <v>10191.412935323384</v>
      </c>
      <c r="G1477" s="10">
        <v>1838.5870646766161</v>
      </c>
      <c r="H1477" s="10">
        <v>10242.370000000001</v>
      </c>
      <c r="I1477" s="10">
        <v>1787.6299999999992</v>
      </c>
      <c r="J1477" s="10">
        <v>6000</v>
      </c>
      <c r="K1477" s="10">
        <v>5083</v>
      </c>
      <c r="L1477" s="10">
        <v>917</v>
      </c>
      <c r="M1477" s="10">
        <v>5108.415</v>
      </c>
      <c r="N1477" s="10">
        <v>891.58500000000004</v>
      </c>
    </row>
    <row r="1478" spans="1:14" x14ac:dyDescent="0.25">
      <c r="A1478" s="9" t="s">
        <v>438</v>
      </c>
      <c r="B1478" s="9" t="s">
        <v>355</v>
      </c>
      <c r="C1478" s="9" t="s">
        <v>42</v>
      </c>
      <c r="D1478" s="9" t="s">
        <v>53</v>
      </c>
      <c r="E1478" s="10">
        <v>984.79</v>
      </c>
      <c r="F1478" s="10">
        <v>0</v>
      </c>
      <c r="G1478" s="10">
        <v>984.79</v>
      </c>
      <c r="H1478" s="10">
        <v>0</v>
      </c>
      <c r="I1478" s="10">
        <v>984.79</v>
      </c>
      <c r="J1478" s="10">
        <v>75</v>
      </c>
      <c r="K1478" s="10">
        <v>0</v>
      </c>
      <c r="L1478" s="10">
        <v>75</v>
      </c>
      <c r="M1478" s="10">
        <v>0</v>
      </c>
      <c r="N1478" s="10">
        <v>75</v>
      </c>
    </row>
    <row r="1479" spans="1:14" x14ac:dyDescent="0.25">
      <c r="A1479" s="9" t="s">
        <v>439</v>
      </c>
      <c r="B1479" s="9" t="s">
        <v>25</v>
      </c>
      <c r="C1479" s="9" t="s">
        <v>26</v>
      </c>
      <c r="D1479" s="9" t="s">
        <v>27</v>
      </c>
      <c r="E1479" s="10">
        <v>6391.52</v>
      </c>
      <c r="F1479" s="10">
        <v>0</v>
      </c>
      <c r="G1479" s="10">
        <v>6391.52</v>
      </c>
      <c r="H1479" s="10">
        <v>0</v>
      </c>
      <c r="I1479" s="10">
        <v>6391.52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</row>
    <row r="1480" spans="1:14" x14ac:dyDescent="0.25">
      <c r="A1480" s="9" t="s">
        <v>439</v>
      </c>
      <c r="B1480" s="9" t="s">
        <v>28</v>
      </c>
      <c r="C1480" s="9" t="s">
        <v>29</v>
      </c>
      <c r="D1480" s="9" t="s">
        <v>27</v>
      </c>
      <c r="E1480" s="10">
        <v>0.01</v>
      </c>
      <c r="F1480" s="10">
        <v>0</v>
      </c>
      <c r="G1480" s="10">
        <v>0.01</v>
      </c>
      <c r="H1480" s="10">
        <v>0.04</v>
      </c>
      <c r="I1480" s="10">
        <v>-0.03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</row>
    <row r="1481" spans="1:14" x14ac:dyDescent="0.25">
      <c r="A1481" s="9" t="s">
        <v>439</v>
      </c>
      <c r="B1481" s="9" t="s">
        <v>30</v>
      </c>
      <c r="C1481" s="9" t="s">
        <v>29</v>
      </c>
      <c r="D1481" s="9" t="s">
        <v>27</v>
      </c>
      <c r="E1481" s="10">
        <v>0.25</v>
      </c>
      <c r="F1481" s="10">
        <v>0</v>
      </c>
      <c r="G1481" s="10">
        <v>0.25</v>
      </c>
      <c r="H1481" s="10">
        <v>0.93</v>
      </c>
      <c r="I1481" s="10">
        <v>-0.68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</row>
    <row r="1482" spans="1:14" x14ac:dyDescent="0.25">
      <c r="A1482" s="9" t="s">
        <v>439</v>
      </c>
      <c r="B1482" s="9" t="s">
        <v>31</v>
      </c>
      <c r="C1482" s="9" t="s">
        <v>29</v>
      </c>
      <c r="D1482" s="9" t="s">
        <v>27</v>
      </c>
      <c r="E1482" s="10">
        <v>1.65</v>
      </c>
      <c r="F1482" s="10">
        <v>0</v>
      </c>
      <c r="G1482" s="10">
        <v>1.65</v>
      </c>
      <c r="H1482" s="10">
        <v>6.25</v>
      </c>
      <c r="I1482" s="10">
        <v>-4.5999999999999996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</row>
    <row r="1483" spans="1:14" x14ac:dyDescent="0.25">
      <c r="A1483" s="9" t="s">
        <v>439</v>
      </c>
      <c r="B1483" s="9" t="s">
        <v>36</v>
      </c>
      <c r="C1483" s="9" t="s">
        <v>29</v>
      </c>
      <c r="D1483" s="9" t="s">
        <v>27</v>
      </c>
      <c r="E1483" s="10">
        <v>18.43</v>
      </c>
      <c r="F1483" s="10">
        <v>0</v>
      </c>
      <c r="G1483" s="10">
        <v>18.43</v>
      </c>
      <c r="H1483" s="10">
        <v>70.03</v>
      </c>
      <c r="I1483" s="10">
        <v>-51.6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</row>
    <row r="1484" spans="1:14" x14ac:dyDescent="0.25">
      <c r="A1484" s="9" t="s">
        <v>439</v>
      </c>
      <c r="B1484" s="9" t="s">
        <v>37</v>
      </c>
      <c r="C1484" s="9" t="s">
        <v>29</v>
      </c>
      <c r="D1484" s="9" t="s">
        <v>27</v>
      </c>
      <c r="E1484" s="10">
        <v>42.62</v>
      </c>
      <c r="F1484" s="10">
        <v>0</v>
      </c>
      <c r="G1484" s="10">
        <v>42.62</v>
      </c>
      <c r="H1484" s="10">
        <v>161.94999999999999</v>
      </c>
      <c r="I1484" s="10">
        <v>-119.32999999999998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</row>
    <row r="1485" spans="1:14" x14ac:dyDescent="0.25">
      <c r="A1485" s="9" t="s">
        <v>439</v>
      </c>
      <c r="B1485" s="9" t="s">
        <v>346</v>
      </c>
      <c r="C1485" s="9" t="s">
        <v>33</v>
      </c>
      <c r="D1485" s="9" t="s">
        <v>27</v>
      </c>
      <c r="E1485" s="10">
        <v>633.70000000000005</v>
      </c>
      <c r="F1485" s="10">
        <v>0</v>
      </c>
      <c r="G1485" s="10">
        <v>633.70000000000005</v>
      </c>
      <c r="H1485" s="10">
        <v>942.99</v>
      </c>
      <c r="I1485" s="10">
        <v>-309.28999999999996</v>
      </c>
      <c r="J1485" s="10">
        <v>4</v>
      </c>
      <c r="K1485" s="10">
        <v>0</v>
      </c>
      <c r="L1485" s="10">
        <v>4</v>
      </c>
      <c r="M1485" s="10">
        <v>5.952</v>
      </c>
      <c r="N1485" s="10">
        <v>-1.952</v>
      </c>
    </row>
    <row r="1486" spans="1:14" x14ac:dyDescent="0.25">
      <c r="A1486" s="9" t="s">
        <v>439</v>
      </c>
      <c r="B1486" s="9" t="s">
        <v>347</v>
      </c>
      <c r="C1486" s="9" t="s">
        <v>33</v>
      </c>
      <c r="D1486" s="9" t="s">
        <v>27</v>
      </c>
      <c r="E1486" s="10">
        <v>2013.25</v>
      </c>
      <c r="F1486" s="10">
        <v>0</v>
      </c>
      <c r="G1486" s="10">
        <v>2013.25</v>
      </c>
      <c r="H1486" s="10">
        <v>2995.83</v>
      </c>
      <c r="I1486" s="10">
        <v>-982.57999999999993</v>
      </c>
      <c r="J1486" s="10">
        <v>4</v>
      </c>
      <c r="K1486" s="10">
        <v>0</v>
      </c>
      <c r="L1486" s="10">
        <v>4</v>
      </c>
      <c r="M1486" s="10">
        <v>5.952</v>
      </c>
      <c r="N1486" s="10">
        <v>-1.952</v>
      </c>
    </row>
    <row r="1487" spans="1:14" x14ac:dyDescent="0.25">
      <c r="A1487" s="9" t="s">
        <v>439</v>
      </c>
      <c r="B1487" s="9" t="s">
        <v>348</v>
      </c>
      <c r="C1487" s="9" t="s">
        <v>33</v>
      </c>
      <c r="D1487" s="9" t="s">
        <v>27</v>
      </c>
      <c r="E1487" s="10">
        <v>2023.05</v>
      </c>
      <c r="F1487" s="10">
        <v>0</v>
      </c>
      <c r="G1487" s="10">
        <v>2023.05</v>
      </c>
      <c r="H1487" s="10">
        <v>3010.5</v>
      </c>
      <c r="I1487" s="10">
        <v>-987.45</v>
      </c>
      <c r="J1487" s="10">
        <v>24</v>
      </c>
      <c r="K1487" s="10">
        <v>0</v>
      </c>
      <c r="L1487" s="10">
        <v>24</v>
      </c>
      <c r="M1487" s="10">
        <v>35.713999999999999</v>
      </c>
      <c r="N1487" s="10">
        <v>-11.713999999999999</v>
      </c>
    </row>
    <row r="1488" spans="1:14" x14ac:dyDescent="0.25">
      <c r="A1488" s="9" t="s">
        <v>439</v>
      </c>
      <c r="B1488" s="9" t="s">
        <v>160</v>
      </c>
      <c r="C1488" s="9" t="s">
        <v>39</v>
      </c>
      <c r="D1488" s="9" t="s">
        <v>58</v>
      </c>
      <c r="E1488" s="10">
        <v>-136308.38</v>
      </c>
      <c r="F1488" s="10">
        <v>0</v>
      </c>
      <c r="G1488" s="10">
        <v>-136308.38</v>
      </c>
      <c r="H1488" s="10">
        <v>-136308.59</v>
      </c>
      <c r="I1488" s="10">
        <v>0.20999999999185093</v>
      </c>
      <c r="J1488" s="10">
        <v>-4750</v>
      </c>
      <c r="K1488" s="10">
        <v>0</v>
      </c>
      <c r="L1488" s="10">
        <v>-4750</v>
      </c>
      <c r="M1488" s="10">
        <v>-4750</v>
      </c>
      <c r="N1488" s="10">
        <v>0</v>
      </c>
    </row>
    <row r="1489" spans="1:14" x14ac:dyDescent="0.25">
      <c r="A1489" s="9" t="s">
        <v>439</v>
      </c>
      <c r="B1489" s="9" t="s">
        <v>440</v>
      </c>
      <c r="C1489" s="9" t="s">
        <v>42</v>
      </c>
      <c r="D1489" s="9" t="s">
        <v>58</v>
      </c>
      <c r="E1489" s="10">
        <v>113019.6</v>
      </c>
      <c r="F1489" s="10">
        <v>116410.39</v>
      </c>
      <c r="G1489" s="10">
        <v>-3390.7899999999936</v>
      </c>
      <c r="H1489" s="10">
        <v>116410.39</v>
      </c>
      <c r="I1489" s="10">
        <v>-3390.7899999999936</v>
      </c>
      <c r="J1489" s="10">
        <v>4750</v>
      </c>
      <c r="K1489" s="10">
        <v>4892.5</v>
      </c>
      <c r="L1489" s="10">
        <v>-142.5</v>
      </c>
      <c r="M1489" s="10">
        <v>4892.5</v>
      </c>
      <c r="N1489" s="10">
        <v>-142.5</v>
      </c>
    </row>
    <row r="1490" spans="1:14" x14ac:dyDescent="0.25">
      <c r="A1490" s="9" t="s">
        <v>439</v>
      </c>
      <c r="B1490" s="9" t="s">
        <v>441</v>
      </c>
      <c r="C1490" s="9" t="s">
        <v>42</v>
      </c>
      <c r="D1490" s="9" t="s">
        <v>43</v>
      </c>
      <c r="E1490" s="10">
        <v>2850.62</v>
      </c>
      <c r="F1490" s="10">
        <v>0</v>
      </c>
      <c r="G1490" s="10">
        <v>2850.62</v>
      </c>
      <c r="H1490" s="10">
        <v>0</v>
      </c>
      <c r="I1490" s="10">
        <v>2850.62</v>
      </c>
      <c r="J1490" s="10">
        <v>4750</v>
      </c>
      <c r="K1490" s="10">
        <v>0</v>
      </c>
      <c r="L1490" s="10">
        <v>4750</v>
      </c>
      <c r="M1490" s="10">
        <v>0</v>
      </c>
      <c r="N1490" s="10">
        <v>4750</v>
      </c>
    </row>
    <row r="1491" spans="1:14" x14ac:dyDescent="0.25">
      <c r="A1491" s="9" t="s">
        <v>439</v>
      </c>
      <c r="B1491" s="9" t="s">
        <v>442</v>
      </c>
      <c r="C1491" s="9" t="s">
        <v>42</v>
      </c>
      <c r="D1491" s="9" t="s">
        <v>43</v>
      </c>
      <c r="E1491" s="10">
        <v>0</v>
      </c>
      <c r="F1491" s="10">
        <v>1660.8823529411766</v>
      </c>
      <c r="G1491" s="10">
        <v>-1660.8823529411766</v>
      </c>
      <c r="H1491" s="10">
        <v>1694.1</v>
      </c>
      <c r="I1491" s="10">
        <v>-1694.1</v>
      </c>
      <c r="J1491" s="10">
        <v>0</v>
      </c>
      <c r="K1491" s="10">
        <v>4750</v>
      </c>
      <c r="L1491" s="10">
        <v>-4750</v>
      </c>
      <c r="M1491" s="10">
        <v>4845</v>
      </c>
      <c r="N1491" s="10">
        <v>-4845</v>
      </c>
    </row>
    <row r="1492" spans="1:14" x14ac:dyDescent="0.25">
      <c r="A1492" s="9" t="s">
        <v>439</v>
      </c>
      <c r="B1492" s="9" t="s">
        <v>443</v>
      </c>
      <c r="C1492" s="9" t="s">
        <v>42</v>
      </c>
      <c r="D1492" s="9" t="s">
        <v>43</v>
      </c>
      <c r="E1492" s="10">
        <v>8657.25</v>
      </c>
      <c r="F1492" s="10">
        <v>8478.746268656716</v>
      </c>
      <c r="G1492" s="10">
        <v>178.50373134328402</v>
      </c>
      <c r="H1492" s="10">
        <v>8521.14</v>
      </c>
      <c r="I1492" s="10">
        <v>136.11000000000058</v>
      </c>
      <c r="J1492" s="10">
        <v>4850</v>
      </c>
      <c r="K1492" s="10">
        <v>4750</v>
      </c>
      <c r="L1492" s="10">
        <v>100</v>
      </c>
      <c r="M1492" s="10">
        <v>4773.75</v>
      </c>
      <c r="N1492" s="10">
        <v>76.25</v>
      </c>
    </row>
    <row r="1493" spans="1:14" x14ac:dyDescent="0.25">
      <c r="A1493" s="9" t="s">
        <v>439</v>
      </c>
      <c r="B1493" s="9" t="s">
        <v>355</v>
      </c>
      <c r="C1493" s="9" t="s">
        <v>42</v>
      </c>
      <c r="D1493" s="9" t="s">
        <v>53</v>
      </c>
      <c r="E1493" s="10">
        <v>656.43</v>
      </c>
      <c r="F1493" s="10">
        <v>2494.41</v>
      </c>
      <c r="G1493" s="10">
        <v>-1837.98</v>
      </c>
      <c r="H1493" s="10">
        <v>2494.41</v>
      </c>
      <c r="I1493" s="10">
        <v>-1837.98</v>
      </c>
      <c r="J1493" s="10">
        <v>50</v>
      </c>
      <c r="K1493" s="10">
        <v>190</v>
      </c>
      <c r="L1493" s="10">
        <v>-140</v>
      </c>
      <c r="M1493" s="10">
        <v>190</v>
      </c>
      <c r="N1493" s="10">
        <v>-140</v>
      </c>
    </row>
    <row r="1494" spans="1:14" x14ac:dyDescent="0.25">
      <c r="A1494" s="9" t="s">
        <v>444</v>
      </c>
      <c r="B1494" s="9" t="s">
        <v>25</v>
      </c>
      <c r="C1494" s="9" t="s">
        <v>26</v>
      </c>
      <c r="D1494" s="9" t="s">
        <v>27</v>
      </c>
      <c r="E1494" s="10">
        <v>1743.64</v>
      </c>
      <c r="F1494" s="10">
        <v>0</v>
      </c>
      <c r="G1494" s="10">
        <v>1743.64</v>
      </c>
      <c r="H1494" s="10">
        <v>0</v>
      </c>
      <c r="I1494" s="10">
        <v>1743.64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</row>
    <row r="1495" spans="1:14" x14ac:dyDescent="0.25">
      <c r="A1495" s="9" t="s">
        <v>444</v>
      </c>
      <c r="B1495" s="9" t="s">
        <v>28</v>
      </c>
      <c r="C1495" s="9" t="s">
        <v>29</v>
      </c>
      <c r="D1495" s="9" t="s">
        <v>27</v>
      </c>
      <c r="E1495" s="10">
        <v>0.03</v>
      </c>
      <c r="F1495" s="10">
        <v>0</v>
      </c>
      <c r="G1495" s="10">
        <v>0.03</v>
      </c>
      <c r="H1495" s="10">
        <v>0.01</v>
      </c>
      <c r="I1495" s="10">
        <v>1.9999999999999997E-2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</row>
    <row r="1496" spans="1:14" x14ac:dyDescent="0.25">
      <c r="A1496" s="9" t="s">
        <v>444</v>
      </c>
      <c r="B1496" s="9" t="s">
        <v>30</v>
      </c>
      <c r="C1496" s="9" t="s">
        <v>29</v>
      </c>
      <c r="D1496" s="9" t="s">
        <v>27</v>
      </c>
      <c r="E1496" s="10">
        <v>0.69</v>
      </c>
      <c r="F1496" s="10">
        <v>0</v>
      </c>
      <c r="G1496" s="10">
        <v>0.69</v>
      </c>
      <c r="H1496" s="10">
        <v>0.31</v>
      </c>
      <c r="I1496" s="10">
        <v>0.37999999999999995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</row>
    <row r="1497" spans="1:14" x14ac:dyDescent="0.25">
      <c r="A1497" s="9" t="s">
        <v>444</v>
      </c>
      <c r="B1497" s="9" t="s">
        <v>31</v>
      </c>
      <c r="C1497" s="9" t="s">
        <v>29</v>
      </c>
      <c r="D1497" s="9" t="s">
        <v>27</v>
      </c>
      <c r="E1497" s="10">
        <v>4.6100000000000003</v>
      </c>
      <c r="F1497" s="10">
        <v>0</v>
      </c>
      <c r="G1497" s="10">
        <v>4.6100000000000003</v>
      </c>
      <c r="H1497" s="10">
        <v>2.0499999999999998</v>
      </c>
      <c r="I1497" s="10">
        <v>2.5600000000000005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</row>
    <row r="1498" spans="1:14" x14ac:dyDescent="0.25">
      <c r="A1498" s="9" t="s">
        <v>444</v>
      </c>
      <c r="B1498" s="9" t="s">
        <v>36</v>
      </c>
      <c r="C1498" s="9" t="s">
        <v>29</v>
      </c>
      <c r="D1498" s="9" t="s">
        <v>27</v>
      </c>
      <c r="E1498" s="10">
        <v>51.6</v>
      </c>
      <c r="F1498" s="10">
        <v>0</v>
      </c>
      <c r="G1498" s="10">
        <v>51.6</v>
      </c>
      <c r="H1498" s="10">
        <v>22.97</v>
      </c>
      <c r="I1498" s="10">
        <v>28.630000000000003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</row>
    <row r="1499" spans="1:14" x14ac:dyDescent="0.25">
      <c r="A1499" s="9" t="s">
        <v>444</v>
      </c>
      <c r="B1499" s="9" t="s">
        <v>37</v>
      </c>
      <c r="C1499" s="9" t="s">
        <v>29</v>
      </c>
      <c r="D1499" s="9" t="s">
        <v>27</v>
      </c>
      <c r="E1499" s="10">
        <v>119.33</v>
      </c>
      <c r="F1499" s="10">
        <v>0</v>
      </c>
      <c r="G1499" s="10">
        <v>119.33</v>
      </c>
      <c r="H1499" s="10">
        <v>53.11</v>
      </c>
      <c r="I1499" s="10">
        <v>66.22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</row>
    <row r="1500" spans="1:14" x14ac:dyDescent="0.25">
      <c r="A1500" s="9" t="s">
        <v>444</v>
      </c>
      <c r="B1500" s="9" t="s">
        <v>346</v>
      </c>
      <c r="C1500" s="9" t="s">
        <v>33</v>
      </c>
      <c r="D1500" s="9" t="s">
        <v>27</v>
      </c>
      <c r="E1500" s="10">
        <v>871.34</v>
      </c>
      <c r="F1500" s="10">
        <v>0</v>
      </c>
      <c r="G1500" s="10">
        <v>871.34</v>
      </c>
      <c r="H1500" s="10">
        <v>1237</v>
      </c>
      <c r="I1500" s="10">
        <v>-365.65999999999997</v>
      </c>
      <c r="J1500" s="10">
        <v>5.5</v>
      </c>
      <c r="K1500" s="10">
        <v>0</v>
      </c>
      <c r="L1500" s="10">
        <v>5.5</v>
      </c>
      <c r="M1500" s="10">
        <v>7.8079999999999998</v>
      </c>
      <c r="N1500" s="10">
        <v>-2.3079999999999998</v>
      </c>
    </row>
    <row r="1501" spans="1:14" x14ac:dyDescent="0.25">
      <c r="A1501" s="9" t="s">
        <v>444</v>
      </c>
      <c r="B1501" s="9" t="s">
        <v>347</v>
      </c>
      <c r="C1501" s="9" t="s">
        <v>33</v>
      </c>
      <c r="D1501" s="9" t="s">
        <v>27</v>
      </c>
      <c r="E1501" s="10">
        <v>2768.22</v>
      </c>
      <c r="F1501" s="10">
        <v>0</v>
      </c>
      <c r="G1501" s="10">
        <v>2768.22</v>
      </c>
      <c r="H1501" s="10">
        <v>3929.9</v>
      </c>
      <c r="I1501" s="10">
        <v>-1161.6800000000003</v>
      </c>
      <c r="J1501" s="10">
        <v>5.5</v>
      </c>
      <c r="K1501" s="10">
        <v>0</v>
      </c>
      <c r="L1501" s="10">
        <v>5.5</v>
      </c>
      <c r="M1501" s="10">
        <v>7.8079999999999998</v>
      </c>
      <c r="N1501" s="10">
        <v>-2.3079999999999998</v>
      </c>
    </row>
    <row r="1502" spans="1:14" x14ac:dyDescent="0.25">
      <c r="A1502" s="9" t="s">
        <v>444</v>
      </c>
      <c r="B1502" s="9" t="s">
        <v>348</v>
      </c>
      <c r="C1502" s="9" t="s">
        <v>33</v>
      </c>
      <c r="D1502" s="9" t="s">
        <v>27</v>
      </c>
      <c r="E1502" s="10">
        <v>2781.7</v>
      </c>
      <c r="F1502" s="10">
        <v>0</v>
      </c>
      <c r="G1502" s="10">
        <v>2781.7</v>
      </c>
      <c r="H1502" s="10">
        <v>3949.14</v>
      </c>
      <c r="I1502" s="10">
        <v>-1167.44</v>
      </c>
      <c r="J1502" s="10">
        <v>33</v>
      </c>
      <c r="K1502" s="10">
        <v>0</v>
      </c>
      <c r="L1502" s="10">
        <v>33</v>
      </c>
      <c r="M1502" s="10">
        <v>46.85</v>
      </c>
      <c r="N1502" s="10">
        <v>-13.850000000000001</v>
      </c>
    </row>
    <row r="1503" spans="1:14" x14ac:dyDescent="0.25">
      <c r="A1503" s="9" t="s">
        <v>444</v>
      </c>
      <c r="B1503" s="9" t="s">
        <v>169</v>
      </c>
      <c r="C1503" s="9" t="s">
        <v>39</v>
      </c>
      <c r="D1503" s="9" t="s">
        <v>58</v>
      </c>
      <c r="E1503" s="10">
        <v>-176021.39</v>
      </c>
      <c r="F1503" s="10">
        <v>0</v>
      </c>
      <c r="G1503" s="10">
        <v>-176021.39</v>
      </c>
      <c r="H1503" s="10">
        <v>-176021.66</v>
      </c>
      <c r="I1503" s="10">
        <v>0.26999999998952262</v>
      </c>
      <c r="J1503" s="10">
        <v>-6231</v>
      </c>
      <c r="K1503" s="10">
        <v>0</v>
      </c>
      <c r="L1503" s="10">
        <v>-6231</v>
      </c>
      <c r="M1503" s="10">
        <v>-6231</v>
      </c>
      <c r="N1503" s="10">
        <v>0</v>
      </c>
    </row>
    <row r="1504" spans="1:14" x14ac:dyDescent="0.25">
      <c r="A1504" s="9" t="s">
        <v>444</v>
      </c>
      <c r="B1504" s="9" t="s">
        <v>440</v>
      </c>
      <c r="C1504" s="9" t="s">
        <v>42</v>
      </c>
      <c r="D1504" s="9" t="s">
        <v>58</v>
      </c>
      <c r="E1504" s="10">
        <v>151327.29</v>
      </c>
      <c r="F1504" s="10">
        <v>151223.34</v>
      </c>
      <c r="G1504" s="10">
        <v>103.95000000001164</v>
      </c>
      <c r="H1504" s="10">
        <v>151223.34</v>
      </c>
      <c r="I1504" s="10">
        <v>103.95000000001164</v>
      </c>
      <c r="J1504" s="10">
        <v>6360</v>
      </c>
      <c r="K1504" s="10">
        <v>6355.62</v>
      </c>
      <c r="L1504" s="10">
        <v>4.3800000000001091</v>
      </c>
      <c r="M1504" s="10">
        <v>6355.62</v>
      </c>
      <c r="N1504" s="10">
        <v>4.3800000000001091</v>
      </c>
    </row>
    <row r="1505" spans="1:14" x14ac:dyDescent="0.25">
      <c r="A1505" s="9" t="s">
        <v>444</v>
      </c>
      <c r="B1505" s="9" t="s">
        <v>441</v>
      </c>
      <c r="C1505" s="9" t="s">
        <v>42</v>
      </c>
      <c r="D1505" s="9" t="s">
        <v>43</v>
      </c>
      <c r="E1505" s="10">
        <v>3768.82</v>
      </c>
      <c r="F1505" s="10">
        <v>3739.4117647058824</v>
      </c>
      <c r="G1505" s="10">
        <v>29.408235294117731</v>
      </c>
      <c r="H1505" s="10">
        <v>3814.2</v>
      </c>
      <c r="I1505" s="10">
        <v>-45.379999999999654</v>
      </c>
      <c r="J1505" s="10">
        <v>6280</v>
      </c>
      <c r="K1505" s="10">
        <v>6231</v>
      </c>
      <c r="L1505" s="10">
        <v>49</v>
      </c>
      <c r="M1505" s="10">
        <v>6355.62</v>
      </c>
      <c r="N1505" s="10">
        <v>-75.619999999999891</v>
      </c>
    </row>
    <row r="1506" spans="1:14" x14ac:dyDescent="0.25">
      <c r="A1506" s="9" t="s">
        <v>444</v>
      </c>
      <c r="B1506" s="9" t="s">
        <v>443</v>
      </c>
      <c r="C1506" s="9" t="s">
        <v>42</v>
      </c>
      <c r="D1506" s="9" t="s">
        <v>43</v>
      </c>
      <c r="E1506" s="10">
        <v>11209.8</v>
      </c>
      <c r="F1506" s="10">
        <v>11122.338308457711</v>
      </c>
      <c r="G1506" s="10">
        <v>87.461691542288463</v>
      </c>
      <c r="H1506" s="10">
        <v>11177.95</v>
      </c>
      <c r="I1506" s="10">
        <v>31.849999999998545</v>
      </c>
      <c r="J1506" s="10">
        <v>6280</v>
      </c>
      <c r="K1506" s="10">
        <v>6231</v>
      </c>
      <c r="L1506" s="10">
        <v>49</v>
      </c>
      <c r="M1506" s="10">
        <v>6262.1549999999997</v>
      </c>
      <c r="N1506" s="10">
        <v>17.845000000000255</v>
      </c>
    </row>
    <row r="1507" spans="1:14" x14ac:dyDescent="0.25">
      <c r="A1507" s="9" t="s">
        <v>444</v>
      </c>
      <c r="B1507" s="9" t="s">
        <v>351</v>
      </c>
      <c r="C1507" s="9" t="s">
        <v>42</v>
      </c>
      <c r="D1507" s="9" t="s">
        <v>53</v>
      </c>
      <c r="E1507" s="10">
        <v>1374.32</v>
      </c>
      <c r="F1507" s="10">
        <v>611.66999999999996</v>
      </c>
      <c r="G1507" s="10">
        <v>762.65</v>
      </c>
      <c r="H1507" s="10">
        <v>611.66999999999996</v>
      </c>
      <c r="I1507" s="10">
        <v>762.65</v>
      </c>
      <c r="J1507" s="10">
        <v>140</v>
      </c>
      <c r="K1507" s="10">
        <v>62.31</v>
      </c>
      <c r="L1507" s="10">
        <v>77.69</v>
      </c>
      <c r="M1507" s="10">
        <v>62.31</v>
      </c>
      <c r="N1507" s="10">
        <v>77.69</v>
      </c>
    </row>
    <row r="1508" spans="1:14" x14ac:dyDescent="0.25">
      <c r="A1508" s="9" t="s">
        <v>445</v>
      </c>
      <c r="B1508" s="9" t="s">
        <v>25</v>
      </c>
      <c r="C1508" s="9" t="s">
        <v>26</v>
      </c>
      <c r="D1508" s="9" t="s">
        <v>27</v>
      </c>
      <c r="E1508" s="10">
        <v>10506.45</v>
      </c>
      <c r="F1508" s="10">
        <v>0</v>
      </c>
      <c r="G1508" s="10">
        <v>10506.45</v>
      </c>
      <c r="H1508" s="10">
        <v>0</v>
      </c>
      <c r="I1508" s="10">
        <v>10506.45</v>
      </c>
      <c r="J1508" s="10">
        <v>0</v>
      </c>
      <c r="K1508" s="10">
        <v>0</v>
      </c>
      <c r="L1508" s="10">
        <v>0</v>
      </c>
      <c r="M1508" s="10">
        <v>0</v>
      </c>
      <c r="N1508" s="10">
        <v>0</v>
      </c>
    </row>
    <row r="1509" spans="1:14" x14ac:dyDescent="0.25">
      <c r="A1509" s="9" t="s">
        <v>445</v>
      </c>
      <c r="B1509" s="9" t="s">
        <v>28</v>
      </c>
      <c r="C1509" s="9" t="s">
        <v>29</v>
      </c>
      <c r="D1509" s="9" t="s">
        <v>27</v>
      </c>
      <c r="E1509" s="10">
        <v>0</v>
      </c>
      <c r="F1509" s="10">
        <v>0</v>
      </c>
      <c r="G1509" s="10">
        <v>0</v>
      </c>
      <c r="H1509" s="10">
        <v>0.1</v>
      </c>
      <c r="I1509" s="10">
        <v>-0.1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</row>
    <row r="1510" spans="1:14" x14ac:dyDescent="0.25">
      <c r="A1510" s="9" t="s">
        <v>445</v>
      </c>
      <c r="B1510" s="9" t="s">
        <v>30</v>
      </c>
      <c r="C1510" s="9" t="s">
        <v>29</v>
      </c>
      <c r="D1510" s="9" t="s">
        <v>27</v>
      </c>
      <c r="E1510" s="10">
        <v>0</v>
      </c>
      <c r="F1510" s="10">
        <v>0</v>
      </c>
      <c r="G1510" s="10">
        <v>0</v>
      </c>
      <c r="H1510" s="10">
        <v>2.42</v>
      </c>
      <c r="I1510" s="10">
        <v>-2.42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</row>
    <row r="1511" spans="1:14" x14ac:dyDescent="0.25">
      <c r="A1511" s="9" t="s">
        <v>445</v>
      </c>
      <c r="B1511" s="9" t="s">
        <v>31</v>
      </c>
      <c r="C1511" s="9" t="s">
        <v>29</v>
      </c>
      <c r="D1511" s="9" t="s">
        <v>27</v>
      </c>
      <c r="E1511" s="10">
        <v>0</v>
      </c>
      <c r="F1511" s="10">
        <v>0</v>
      </c>
      <c r="G1511" s="10">
        <v>0</v>
      </c>
      <c r="H1511" s="10">
        <v>16.22</v>
      </c>
      <c r="I1511" s="10">
        <v>-16.22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</row>
    <row r="1512" spans="1:14" x14ac:dyDescent="0.25">
      <c r="A1512" s="9" t="s">
        <v>445</v>
      </c>
      <c r="B1512" s="9" t="s">
        <v>36</v>
      </c>
      <c r="C1512" s="9" t="s">
        <v>29</v>
      </c>
      <c r="D1512" s="9" t="s">
        <v>27</v>
      </c>
      <c r="E1512" s="10">
        <v>0</v>
      </c>
      <c r="F1512" s="10">
        <v>0</v>
      </c>
      <c r="G1512" s="10">
        <v>0</v>
      </c>
      <c r="H1512" s="10">
        <v>181.75</v>
      </c>
      <c r="I1512" s="10">
        <v>-181.75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</row>
    <row r="1513" spans="1:14" x14ac:dyDescent="0.25">
      <c r="A1513" s="9" t="s">
        <v>445</v>
      </c>
      <c r="B1513" s="9" t="s">
        <v>37</v>
      </c>
      <c r="C1513" s="9" t="s">
        <v>29</v>
      </c>
      <c r="D1513" s="9" t="s">
        <v>27</v>
      </c>
      <c r="E1513" s="10">
        <v>0</v>
      </c>
      <c r="F1513" s="10">
        <v>0</v>
      </c>
      <c r="G1513" s="10">
        <v>0</v>
      </c>
      <c r="H1513" s="10">
        <v>420.3</v>
      </c>
      <c r="I1513" s="10">
        <v>-420.3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</row>
    <row r="1514" spans="1:14" x14ac:dyDescent="0.25">
      <c r="A1514" s="9" t="s">
        <v>445</v>
      </c>
      <c r="B1514" s="9" t="s">
        <v>346</v>
      </c>
      <c r="C1514" s="9" t="s">
        <v>33</v>
      </c>
      <c r="D1514" s="9" t="s">
        <v>27</v>
      </c>
      <c r="E1514" s="10">
        <v>1742.69</v>
      </c>
      <c r="F1514" s="10">
        <v>0</v>
      </c>
      <c r="G1514" s="10">
        <v>1742.69</v>
      </c>
      <c r="H1514" s="10">
        <v>2447.21</v>
      </c>
      <c r="I1514" s="10">
        <v>-704.52</v>
      </c>
      <c r="J1514" s="10">
        <v>11</v>
      </c>
      <c r="K1514" s="10">
        <v>0</v>
      </c>
      <c r="L1514" s="10">
        <v>11</v>
      </c>
      <c r="M1514" s="10">
        <v>15.446999999999999</v>
      </c>
      <c r="N1514" s="10">
        <v>-4.4469999999999992</v>
      </c>
    </row>
    <row r="1515" spans="1:14" x14ac:dyDescent="0.25">
      <c r="A1515" s="9" t="s">
        <v>445</v>
      </c>
      <c r="B1515" s="9" t="s">
        <v>347</v>
      </c>
      <c r="C1515" s="9" t="s">
        <v>33</v>
      </c>
      <c r="D1515" s="9" t="s">
        <v>27</v>
      </c>
      <c r="E1515" s="10">
        <v>5536.45</v>
      </c>
      <c r="F1515" s="10">
        <v>0</v>
      </c>
      <c r="G1515" s="10">
        <v>5536.45</v>
      </c>
      <c r="H1515" s="10">
        <v>7774.66</v>
      </c>
      <c r="I1515" s="10">
        <v>-2238.21</v>
      </c>
      <c r="J1515" s="10">
        <v>11</v>
      </c>
      <c r="K1515" s="10">
        <v>0</v>
      </c>
      <c r="L1515" s="10">
        <v>11</v>
      </c>
      <c r="M1515" s="10">
        <v>15.446999999999999</v>
      </c>
      <c r="N1515" s="10">
        <v>-4.4469999999999992</v>
      </c>
    </row>
    <row r="1516" spans="1:14" x14ac:dyDescent="0.25">
      <c r="A1516" s="9" t="s">
        <v>445</v>
      </c>
      <c r="B1516" s="9" t="s">
        <v>348</v>
      </c>
      <c r="C1516" s="9" t="s">
        <v>33</v>
      </c>
      <c r="D1516" s="9" t="s">
        <v>27</v>
      </c>
      <c r="E1516" s="10">
        <v>5563.4</v>
      </c>
      <c r="F1516" s="10">
        <v>0</v>
      </c>
      <c r="G1516" s="10">
        <v>5563.4</v>
      </c>
      <c r="H1516" s="10">
        <v>7812.72</v>
      </c>
      <c r="I1516" s="10">
        <v>-2249.3200000000006</v>
      </c>
      <c r="J1516" s="10">
        <v>66</v>
      </c>
      <c r="K1516" s="10">
        <v>0</v>
      </c>
      <c r="L1516" s="10">
        <v>66</v>
      </c>
      <c r="M1516" s="10">
        <v>92.683999999999997</v>
      </c>
      <c r="N1516" s="10">
        <v>-26.683999999999997</v>
      </c>
    </row>
    <row r="1517" spans="1:14" x14ac:dyDescent="0.25">
      <c r="A1517" s="9" t="s">
        <v>445</v>
      </c>
      <c r="B1517" s="9" t="s">
        <v>425</v>
      </c>
      <c r="C1517" s="9" t="s">
        <v>39</v>
      </c>
      <c r="D1517" s="9" t="s">
        <v>58</v>
      </c>
      <c r="E1517" s="10">
        <v>-276653.63</v>
      </c>
      <c r="F1517" s="10">
        <v>0</v>
      </c>
      <c r="G1517" s="10">
        <v>-276653.63</v>
      </c>
      <c r="H1517" s="10">
        <v>-276653.99</v>
      </c>
      <c r="I1517" s="10">
        <v>0.35999999998603016</v>
      </c>
      <c r="J1517" s="10">
        <v>-12327</v>
      </c>
      <c r="K1517" s="10">
        <v>0</v>
      </c>
      <c r="L1517" s="10">
        <v>-12327</v>
      </c>
      <c r="M1517" s="10">
        <v>-12327</v>
      </c>
      <c r="N1517" s="10">
        <v>0</v>
      </c>
    </row>
    <row r="1518" spans="1:14" x14ac:dyDescent="0.25">
      <c r="A1518" s="9" t="s">
        <v>445</v>
      </c>
      <c r="B1518" s="9" t="s">
        <v>446</v>
      </c>
      <c r="C1518" s="9" t="s">
        <v>42</v>
      </c>
      <c r="D1518" s="9" t="s">
        <v>58</v>
      </c>
      <c r="E1518" s="10">
        <v>220697.45</v>
      </c>
      <c r="F1518" s="10">
        <v>221865.75</v>
      </c>
      <c r="G1518" s="10">
        <v>-1168.2999999999884</v>
      </c>
      <c r="H1518" s="10">
        <v>221865.75</v>
      </c>
      <c r="I1518" s="10">
        <v>-1168.2999999999884</v>
      </c>
      <c r="J1518" s="10">
        <v>12446</v>
      </c>
      <c r="K1518" s="10">
        <v>12511.905000000001</v>
      </c>
      <c r="L1518" s="10">
        <v>-65.905000000000655</v>
      </c>
      <c r="M1518" s="10">
        <v>12511.905000000001</v>
      </c>
      <c r="N1518" s="10">
        <v>-65.905000000000655</v>
      </c>
    </row>
    <row r="1519" spans="1:14" x14ac:dyDescent="0.25">
      <c r="A1519" s="9" t="s">
        <v>445</v>
      </c>
      <c r="B1519" s="9" t="s">
        <v>441</v>
      </c>
      <c r="C1519" s="9" t="s">
        <v>42</v>
      </c>
      <c r="D1519" s="9" t="s">
        <v>43</v>
      </c>
      <c r="E1519" s="10">
        <v>7411.6</v>
      </c>
      <c r="F1519" s="10">
        <v>7397.8039215686276</v>
      </c>
      <c r="G1519" s="10">
        <v>13.796078431372734</v>
      </c>
      <c r="H1519" s="10">
        <v>7545.76</v>
      </c>
      <c r="I1519" s="10">
        <v>-134.15999999999985</v>
      </c>
      <c r="J1519" s="10">
        <v>12350</v>
      </c>
      <c r="K1519" s="10">
        <v>12327</v>
      </c>
      <c r="L1519" s="10">
        <v>23</v>
      </c>
      <c r="M1519" s="10">
        <v>12573.54</v>
      </c>
      <c r="N1519" s="10">
        <v>-223.54000000000087</v>
      </c>
    </row>
    <row r="1520" spans="1:14" x14ac:dyDescent="0.25">
      <c r="A1520" s="9" t="s">
        <v>445</v>
      </c>
      <c r="B1520" s="9" t="s">
        <v>443</v>
      </c>
      <c r="C1520" s="9" t="s">
        <v>42</v>
      </c>
      <c r="D1520" s="9" t="s">
        <v>43</v>
      </c>
      <c r="E1520" s="10">
        <v>22044.75</v>
      </c>
      <c r="F1520" s="10">
        <v>22003.691542288558</v>
      </c>
      <c r="G1520" s="10">
        <v>41.058457711442315</v>
      </c>
      <c r="H1520" s="10">
        <v>22113.71</v>
      </c>
      <c r="I1520" s="10">
        <v>-68.959999999999127</v>
      </c>
      <c r="J1520" s="10">
        <v>12350</v>
      </c>
      <c r="K1520" s="10">
        <v>12327</v>
      </c>
      <c r="L1520" s="10">
        <v>23</v>
      </c>
      <c r="M1520" s="10">
        <v>12388.635</v>
      </c>
      <c r="N1520" s="10">
        <v>-38.635000000000218</v>
      </c>
    </row>
    <row r="1521" spans="1:14" x14ac:dyDescent="0.25">
      <c r="A1521" s="9" t="s">
        <v>445</v>
      </c>
      <c r="B1521" s="9" t="s">
        <v>355</v>
      </c>
      <c r="C1521" s="9" t="s">
        <v>42</v>
      </c>
      <c r="D1521" s="9" t="s">
        <v>53</v>
      </c>
      <c r="E1521" s="10">
        <v>3150.84</v>
      </c>
      <c r="F1521" s="10">
        <v>6473.4</v>
      </c>
      <c r="G1521" s="10">
        <v>-3322.5599999999995</v>
      </c>
      <c r="H1521" s="10">
        <v>6473.4</v>
      </c>
      <c r="I1521" s="10">
        <v>-3322.5599999999995</v>
      </c>
      <c r="J1521" s="10">
        <v>240</v>
      </c>
      <c r="K1521" s="10">
        <v>493.08</v>
      </c>
      <c r="L1521" s="10">
        <v>-253.07999999999998</v>
      </c>
      <c r="M1521" s="10">
        <v>493.08</v>
      </c>
      <c r="N1521" s="10">
        <v>-253.07999999999998</v>
      </c>
    </row>
    <row r="1522" spans="1:14" x14ac:dyDescent="0.25">
      <c r="A1522" s="9" t="s">
        <v>447</v>
      </c>
      <c r="B1522" s="9" t="s">
        <v>25</v>
      </c>
      <c r="C1522" s="9" t="s">
        <v>26</v>
      </c>
      <c r="D1522" s="9" t="s">
        <v>27</v>
      </c>
      <c r="E1522" s="10">
        <v>1537.04</v>
      </c>
      <c r="F1522" s="10">
        <v>0</v>
      </c>
      <c r="G1522" s="10">
        <v>1537.04</v>
      </c>
      <c r="H1522" s="10">
        <v>0</v>
      </c>
      <c r="I1522" s="10">
        <v>1537.04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</row>
    <row r="1523" spans="1:14" x14ac:dyDescent="0.25">
      <c r="A1523" s="9" t="s">
        <v>447</v>
      </c>
      <c r="B1523" s="9" t="s">
        <v>30</v>
      </c>
      <c r="C1523" s="9" t="s">
        <v>29</v>
      </c>
      <c r="D1523" s="9" t="s">
        <v>27</v>
      </c>
      <c r="E1523" s="10">
        <v>2.6</v>
      </c>
      <c r="F1523" s="10">
        <v>0</v>
      </c>
      <c r="G1523" s="10">
        <v>2.6</v>
      </c>
      <c r="H1523" s="10">
        <v>1.83</v>
      </c>
      <c r="I1523" s="10">
        <v>0.77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</row>
    <row r="1524" spans="1:14" x14ac:dyDescent="0.25">
      <c r="A1524" s="9" t="s">
        <v>447</v>
      </c>
      <c r="B1524" s="9" t="s">
        <v>36</v>
      </c>
      <c r="C1524" s="9" t="s">
        <v>29</v>
      </c>
      <c r="D1524" s="9" t="s">
        <v>27</v>
      </c>
      <c r="E1524" s="10">
        <v>195.36</v>
      </c>
      <c r="F1524" s="10">
        <v>0</v>
      </c>
      <c r="G1524" s="10">
        <v>195.36</v>
      </c>
      <c r="H1524" s="10">
        <v>137.71</v>
      </c>
      <c r="I1524" s="10">
        <v>57.650000000000006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</row>
    <row r="1525" spans="1:14" x14ac:dyDescent="0.25">
      <c r="A1525" s="9" t="s">
        <v>447</v>
      </c>
      <c r="B1525" s="9" t="s">
        <v>346</v>
      </c>
      <c r="C1525" s="9" t="s">
        <v>33</v>
      </c>
      <c r="D1525" s="9" t="s">
        <v>27</v>
      </c>
      <c r="E1525" s="10">
        <v>1267.4100000000001</v>
      </c>
      <c r="F1525" s="10">
        <v>0</v>
      </c>
      <c r="G1525" s="10">
        <v>1267.4100000000001</v>
      </c>
      <c r="H1525" s="10">
        <v>1479.7</v>
      </c>
      <c r="I1525" s="10">
        <v>-212.28999999999996</v>
      </c>
      <c r="J1525" s="10">
        <v>8</v>
      </c>
      <c r="K1525" s="10">
        <v>0</v>
      </c>
      <c r="L1525" s="10">
        <v>8</v>
      </c>
      <c r="M1525" s="10">
        <v>9.34</v>
      </c>
      <c r="N1525" s="10">
        <v>-1.3399999999999999</v>
      </c>
    </row>
    <row r="1526" spans="1:14" x14ac:dyDescent="0.25">
      <c r="A1526" s="9" t="s">
        <v>447</v>
      </c>
      <c r="B1526" s="9" t="s">
        <v>347</v>
      </c>
      <c r="C1526" s="9" t="s">
        <v>33</v>
      </c>
      <c r="D1526" s="9" t="s">
        <v>27</v>
      </c>
      <c r="E1526" s="10">
        <v>4026.51</v>
      </c>
      <c r="F1526" s="10">
        <v>0</v>
      </c>
      <c r="G1526" s="10">
        <v>4026.51</v>
      </c>
      <c r="H1526" s="10">
        <v>4700.95</v>
      </c>
      <c r="I1526" s="10">
        <v>-674.4399999999996</v>
      </c>
      <c r="J1526" s="10">
        <v>8</v>
      </c>
      <c r="K1526" s="10">
        <v>0</v>
      </c>
      <c r="L1526" s="10">
        <v>8</v>
      </c>
      <c r="M1526" s="10">
        <v>9.34</v>
      </c>
      <c r="N1526" s="10">
        <v>-1.3399999999999999</v>
      </c>
    </row>
    <row r="1527" spans="1:14" x14ac:dyDescent="0.25">
      <c r="A1527" s="9" t="s">
        <v>447</v>
      </c>
      <c r="B1527" s="9" t="s">
        <v>348</v>
      </c>
      <c r="C1527" s="9" t="s">
        <v>33</v>
      </c>
      <c r="D1527" s="9" t="s">
        <v>27</v>
      </c>
      <c r="E1527" s="10">
        <v>4046.11</v>
      </c>
      <c r="F1527" s="10">
        <v>0</v>
      </c>
      <c r="G1527" s="10">
        <v>4046.11</v>
      </c>
      <c r="H1527" s="10">
        <v>4723.83</v>
      </c>
      <c r="I1527" s="10">
        <v>-677.7199999999998</v>
      </c>
      <c r="J1527" s="10">
        <v>48</v>
      </c>
      <c r="K1527" s="10">
        <v>0</v>
      </c>
      <c r="L1527" s="10">
        <v>48</v>
      </c>
      <c r="M1527" s="10">
        <v>56.04</v>
      </c>
      <c r="N1527" s="10">
        <v>-8.0399999999999991</v>
      </c>
    </row>
    <row r="1528" spans="1:14" x14ac:dyDescent="0.25">
      <c r="A1528" s="9" t="s">
        <v>447</v>
      </c>
      <c r="B1528" s="9" t="s">
        <v>312</v>
      </c>
      <c r="C1528" s="9" t="s">
        <v>39</v>
      </c>
      <c r="D1528" s="9" t="s">
        <v>58</v>
      </c>
      <c r="E1528" s="10">
        <v>-175624.69</v>
      </c>
      <c r="F1528" s="10">
        <v>0</v>
      </c>
      <c r="G1528" s="10">
        <v>-175624.69</v>
      </c>
      <c r="H1528" s="10">
        <v>-175624.4</v>
      </c>
      <c r="I1528" s="10">
        <v>-0.29000000000814907</v>
      </c>
      <c r="J1528" s="10">
        <v>-9340</v>
      </c>
      <c r="K1528" s="10">
        <v>0</v>
      </c>
      <c r="L1528" s="10">
        <v>-9340</v>
      </c>
      <c r="M1528" s="10">
        <v>-9340</v>
      </c>
      <c r="N1528" s="10">
        <v>0</v>
      </c>
    </row>
    <row r="1529" spans="1:14" x14ac:dyDescent="0.25">
      <c r="A1529" s="9" t="s">
        <v>447</v>
      </c>
      <c r="B1529" s="9" t="s">
        <v>64</v>
      </c>
      <c r="C1529" s="9" t="s">
        <v>42</v>
      </c>
      <c r="D1529" s="9" t="s">
        <v>58</v>
      </c>
      <c r="E1529" s="10">
        <v>135726.07999999999</v>
      </c>
      <c r="F1529" s="10">
        <v>137762.18</v>
      </c>
      <c r="G1529" s="10">
        <v>-2036.1000000000058</v>
      </c>
      <c r="H1529" s="10">
        <v>137762.18</v>
      </c>
      <c r="I1529" s="10">
        <v>-2036.1000000000058</v>
      </c>
      <c r="J1529" s="10">
        <v>9340</v>
      </c>
      <c r="K1529" s="10">
        <v>9480.1</v>
      </c>
      <c r="L1529" s="10">
        <v>-140.10000000000036</v>
      </c>
      <c r="M1529" s="10">
        <v>9480.1</v>
      </c>
      <c r="N1529" s="10">
        <v>-140.10000000000036</v>
      </c>
    </row>
    <row r="1530" spans="1:14" x14ac:dyDescent="0.25">
      <c r="A1530" s="9" t="s">
        <v>447</v>
      </c>
      <c r="B1530" s="9" t="s">
        <v>441</v>
      </c>
      <c r="C1530" s="9" t="s">
        <v>42</v>
      </c>
      <c r="D1530" s="9" t="s">
        <v>43</v>
      </c>
      <c r="E1530" s="10">
        <v>5701.23</v>
      </c>
      <c r="F1530" s="10">
        <v>5605.2156862745096</v>
      </c>
      <c r="G1530" s="10">
        <v>96.014313725489956</v>
      </c>
      <c r="H1530" s="10">
        <v>5717.32</v>
      </c>
      <c r="I1530" s="10">
        <v>-16.090000000000146</v>
      </c>
      <c r="J1530" s="10">
        <v>9500</v>
      </c>
      <c r="K1530" s="10">
        <v>9339.9999999999982</v>
      </c>
      <c r="L1530" s="10">
        <v>160.00000000000182</v>
      </c>
      <c r="M1530" s="10">
        <v>9526.7999999999993</v>
      </c>
      <c r="N1530" s="10">
        <v>-26.799999999999272</v>
      </c>
    </row>
    <row r="1531" spans="1:14" x14ac:dyDescent="0.25">
      <c r="A1531" s="9" t="s">
        <v>447</v>
      </c>
      <c r="B1531" s="9" t="s">
        <v>443</v>
      </c>
      <c r="C1531" s="9" t="s">
        <v>42</v>
      </c>
      <c r="D1531" s="9" t="s">
        <v>43</v>
      </c>
      <c r="E1531" s="10">
        <v>16957.5</v>
      </c>
      <c r="F1531" s="10">
        <v>16671.900497512437</v>
      </c>
      <c r="G1531" s="10">
        <v>285.59950248756286</v>
      </c>
      <c r="H1531" s="10">
        <v>16755.259999999998</v>
      </c>
      <c r="I1531" s="10">
        <v>202.2400000000016</v>
      </c>
      <c r="J1531" s="10">
        <v>9500</v>
      </c>
      <c r="K1531" s="10">
        <v>9340</v>
      </c>
      <c r="L1531" s="10">
        <v>160</v>
      </c>
      <c r="M1531" s="10">
        <v>9386.7000000000007</v>
      </c>
      <c r="N1531" s="10">
        <v>113.29999999999927</v>
      </c>
    </row>
    <row r="1532" spans="1:14" x14ac:dyDescent="0.25">
      <c r="A1532" s="9" t="s">
        <v>447</v>
      </c>
      <c r="B1532" s="9" t="s">
        <v>448</v>
      </c>
      <c r="C1532" s="9" t="s">
        <v>42</v>
      </c>
      <c r="D1532" s="9" t="s">
        <v>53</v>
      </c>
      <c r="E1532" s="10">
        <v>6164.85</v>
      </c>
      <c r="F1532" s="10">
        <v>4345.6400000000003</v>
      </c>
      <c r="G1532" s="10">
        <v>1819.21</v>
      </c>
      <c r="H1532" s="10">
        <v>4345.6400000000003</v>
      </c>
      <c r="I1532" s="10">
        <v>1819.21</v>
      </c>
      <c r="J1532" s="10">
        <v>530</v>
      </c>
      <c r="K1532" s="10">
        <v>373.6</v>
      </c>
      <c r="L1532" s="10">
        <v>156.39999999999998</v>
      </c>
      <c r="M1532" s="10">
        <v>373.6</v>
      </c>
      <c r="N1532" s="10">
        <v>156.39999999999998</v>
      </c>
    </row>
    <row r="1533" spans="1:14" x14ac:dyDescent="0.25">
      <c r="A1533" s="9" t="s">
        <v>449</v>
      </c>
      <c r="B1533" s="9" t="s">
        <v>25</v>
      </c>
      <c r="C1533" s="9" t="s">
        <v>26</v>
      </c>
      <c r="D1533" s="9" t="s">
        <v>27</v>
      </c>
      <c r="E1533" s="10">
        <v>4092.32</v>
      </c>
      <c r="F1533" s="10">
        <v>0</v>
      </c>
      <c r="G1533" s="10">
        <v>4092.32</v>
      </c>
      <c r="H1533" s="10">
        <v>0</v>
      </c>
      <c r="I1533" s="10">
        <v>4092.32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</row>
    <row r="1534" spans="1:14" x14ac:dyDescent="0.25">
      <c r="A1534" s="9" t="s">
        <v>449</v>
      </c>
      <c r="B1534" s="9" t="s">
        <v>28</v>
      </c>
      <c r="C1534" s="9" t="s">
        <v>29</v>
      </c>
      <c r="D1534" s="9" t="s">
        <v>27</v>
      </c>
      <c r="E1534" s="10">
        <v>0.12</v>
      </c>
      <c r="F1534" s="10">
        <v>0</v>
      </c>
      <c r="G1534" s="10">
        <v>0.12</v>
      </c>
      <c r="H1534" s="10">
        <v>0.14000000000000001</v>
      </c>
      <c r="I1534" s="10">
        <v>-2.0000000000000018E-2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</row>
    <row r="1535" spans="1:14" x14ac:dyDescent="0.25">
      <c r="A1535" s="9" t="s">
        <v>449</v>
      </c>
      <c r="B1535" s="9" t="s">
        <v>30</v>
      </c>
      <c r="C1535" s="9" t="s">
        <v>29</v>
      </c>
      <c r="D1535" s="9" t="s">
        <v>27</v>
      </c>
      <c r="E1535" s="10">
        <v>2.74</v>
      </c>
      <c r="F1535" s="10">
        <v>0</v>
      </c>
      <c r="G1535" s="10">
        <v>2.74</v>
      </c>
      <c r="H1535" s="10">
        <v>3.27</v>
      </c>
      <c r="I1535" s="10">
        <v>-0.5299999999999998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</row>
    <row r="1536" spans="1:14" x14ac:dyDescent="0.25">
      <c r="A1536" s="9" t="s">
        <v>449</v>
      </c>
      <c r="B1536" s="9" t="s">
        <v>31</v>
      </c>
      <c r="C1536" s="9" t="s">
        <v>29</v>
      </c>
      <c r="D1536" s="9" t="s">
        <v>27</v>
      </c>
      <c r="E1536" s="10">
        <v>18.420000000000002</v>
      </c>
      <c r="F1536" s="10">
        <v>0</v>
      </c>
      <c r="G1536" s="10">
        <v>18.420000000000002</v>
      </c>
      <c r="H1536" s="10">
        <v>21.96</v>
      </c>
      <c r="I1536" s="10">
        <v>-3.5399999999999991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</row>
    <row r="1537" spans="1:14" x14ac:dyDescent="0.25">
      <c r="A1537" s="9" t="s">
        <v>449</v>
      </c>
      <c r="B1537" s="9" t="s">
        <v>36</v>
      </c>
      <c r="C1537" s="9" t="s">
        <v>29</v>
      </c>
      <c r="D1537" s="9" t="s">
        <v>27</v>
      </c>
      <c r="E1537" s="10">
        <v>206.42</v>
      </c>
      <c r="F1537" s="10">
        <v>0</v>
      </c>
      <c r="G1537" s="10">
        <v>206.42</v>
      </c>
      <c r="H1537" s="10">
        <v>246.05</v>
      </c>
      <c r="I1537" s="10">
        <v>-39.630000000000024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</row>
    <row r="1538" spans="1:14" x14ac:dyDescent="0.25">
      <c r="A1538" s="9" t="s">
        <v>449</v>
      </c>
      <c r="B1538" s="9" t="s">
        <v>37</v>
      </c>
      <c r="C1538" s="9" t="s">
        <v>29</v>
      </c>
      <c r="D1538" s="9" t="s">
        <v>27</v>
      </c>
      <c r="E1538" s="10">
        <v>477.34</v>
      </c>
      <c r="F1538" s="10">
        <v>0</v>
      </c>
      <c r="G1538" s="10">
        <v>477.34</v>
      </c>
      <c r="H1538" s="10">
        <v>568.99</v>
      </c>
      <c r="I1538" s="10">
        <v>-91.650000000000034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</row>
    <row r="1539" spans="1:14" x14ac:dyDescent="0.25">
      <c r="A1539" s="9" t="s">
        <v>449</v>
      </c>
      <c r="B1539" s="9" t="s">
        <v>346</v>
      </c>
      <c r="C1539" s="9" t="s">
        <v>33</v>
      </c>
      <c r="D1539" s="9" t="s">
        <v>27</v>
      </c>
      <c r="E1539" s="10">
        <v>2455.6</v>
      </c>
      <c r="F1539" s="10">
        <v>0</v>
      </c>
      <c r="G1539" s="10">
        <v>2455.6</v>
      </c>
      <c r="H1539" s="10">
        <v>2643.81</v>
      </c>
      <c r="I1539" s="10">
        <v>-188.21000000000004</v>
      </c>
      <c r="J1539" s="10">
        <v>15.5</v>
      </c>
      <c r="K1539" s="10">
        <v>0</v>
      </c>
      <c r="L1539" s="10">
        <v>15.5</v>
      </c>
      <c r="M1539" s="10">
        <v>16.687999999999999</v>
      </c>
      <c r="N1539" s="10">
        <v>-1.1879999999999988</v>
      </c>
    </row>
    <row r="1540" spans="1:14" x14ac:dyDescent="0.25">
      <c r="A1540" s="9" t="s">
        <v>449</v>
      </c>
      <c r="B1540" s="9" t="s">
        <v>347</v>
      </c>
      <c r="C1540" s="9" t="s">
        <v>33</v>
      </c>
      <c r="D1540" s="9" t="s">
        <v>27</v>
      </c>
      <c r="E1540" s="10">
        <v>7801.36</v>
      </c>
      <c r="F1540" s="10">
        <v>0</v>
      </c>
      <c r="G1540" s="10">
        <v>7801.36</v>
      </c>
      <c r="H1540" s="10">
        <v>8399.2999999999993</v>
      </c>
      <c r="I1540" s="10">
        <v>-597.9399999999996</v>
      </c>
      <c r="J1540" s="10">
        <v>15.5</v>
      </c>
      <c r="K1540" s="10">
        <v>0</v>
      </c>
      <c r="L1540" s="10">
        <v>15.5</v>
      </c>
      <c r="M1540" s="10">
        <v>16.687999999999999</v>
      </c>
      <c r="N1540" s="10">
        <v>-1.1879999999999988</v>
      </c>
    </row>
    <row r="1541" spans="1:14" x14ac:dyDescent="0.25">
      <c r="A1541" s="9" t="s">
        <v>449</v>
      </c>
      <c r="B1541" s="9" t="s">
        <v>348</v>
      </c>
      <c r="C1541" s="9" t="s">
        <v>33</v>
      </c>
      <c r="D1541" s="9" t="s">
        <v>27</v>
      </c>
      <c r="E1541" s="10">
        <v>7839.33</v>
      </c>
      <c r="F1541" s="10">
        <v>0</v>
      </c>
      <c r="G1541" s="10">
        <v>7839.33</v>
      </c>
      <c r="H1541" s="10">
        <v>8440.17</v>
      </c>
      <c r="I1541" s="10">
        <v>-600.84000000000015</v>
      </c>
      <c r="J1541" s="10">
        <v>93</v>
      </c>
      <c r="K1541" s="10">
        <v>0</v>
      </c>
      <c r="L1541" s="10">
        <v>93</v>
      </c>
      <c r="M1541" s="10">
        <v>100.128</v>
      </c>
      <c r="N1541" s="10">
        <v>-7.1280000000000001</v>
      </c>
    </row>
    <row r="1542" spans="1:14" x14ac:dyDescent="0.25">
      <c r="A1542" s="9" t="s">
        <v>449</v>
      </c>
      <c r="B1542" s="9" t="s">
        <v>303</v>
      </c>
      <c r="C1542" s="9" t="s">
        <v>39</v>
      </c>
      <c r="D1542" s="9" t="s">
        <v>58</v>
      </c>
      <c r="E1542" s="10">
        <v>-315945.56</v>
      </c>
      <c r="F1542" s="10">
        <v>0</v>
      </c>
      <c r="G1542" s="10">
        <v>-315945.56</v>
      </c>
      <c r="H1542" s="10">
        <v>-315946.08</v>
      </c>
      <c r="I1542" s="10">
        <v>0.52000000001862645</v>
      </c>
      <c r="J1542" s="10">
        <v>-16688</v>
      </c>
      <c r="K1542" s="10">
        <v>0</v>
      </c>
      <c r="L1542" s="10">
        <v>-16688</v>
      </c>
      <c r="M1542" s="10">
        <v>-16688</v>
      </c>
      <c r="N1542" s="10">
        <v>0</v>
      </c>
    </row>
    <row r="1543" spans="1:14" x14ac:dyDescent="0.25">
      <c r="A1543" s="9" t="s">
        <v>449</v>
      </c>
      <c r="B1543" s="9" t="s">
        <v>64</v>
      </c>
      <c r="C1543" s="9" t="s">
        <v>42</v>
      </c>
      <c r="D1543" s="9" t="s">
        <v>58</v>
      </c>
      <c r="E1543" s="10">
        <v>245760.11</v>
      </c>
      <c r="F1543" s="10">
        <v>246142.96</v>
      </c>
      <c r="G1543" s="10">
        <v>-382.85000000000582</v>
      </c>
      <c r="H1543" s="10">
        <v>246142.96</v>
      </c>
      <c r="I1543" s="10">
        <v>-382.85000000000582</v>
      </c>
      <c r="J1543" s="10">
        <v>16912</v>
      </c>
      <c r="K1543" s="10">
        <v>16938.32</v>
      </c>
      <c r="L1543" s="10">
        <v>-26.319999999999709</v>
      </c>
      <c r="M1543" s="10">
        <v>16938.32</v>
      </c>
      <c r="N1543" s="10">
        <v>-26.319999999999709</v>
      </c>
    </row>
    <row r="1544" spans="1:14" x14ac:dyDescent="0.25">
      <c r="A1544" s="9" t="s">
        <v>449</v>
      </c>
      <c r="B1544" s="9" t="s">
        <v>441</v>
      </c>
      <c r="C1544" s="9" t="s">
        <v>42</v>
      </c>
      <c r="D1544" s="9" t="s">
        <v>43</v>
      </c>
      <c r="E1544" s="10">
        <v>10514.28</v>
      </c>
      <c r="F1544" s="10">
        <v>10014.970588235294</v>
      </c>
      <c r="G1544" s="10">
        <v>499.30941176470697</v>
      </c>
      <c r="H1544" s="10">
        <v>10215.27</v>
      </c>
      <c r="I1544" s="10">
        <v>299.01000000000022</v>
      </c>
      <c r="J1544" s="10">
        <v>17520</v>
      </c>
      <c r="K1544" s="10">
        <v>16687.999999999996</v>
      </c>
      <c r="L1544" s="10">
        <v>832.00000000000364</v>
      </c>
      <c r="M1544" s="10">
        <v>17021.759999999998</v>
      </c>
      <c r="N1544" s="10">
        <v>498.2400000000016</v>
      </c>
    </row>
    <row r="1545" spans="1:14" x14ac:dyDescent="0.25">
      <c r="A1545" s="9" t="s">
        <v>449</v>
      </c>
      <c r="B1545" s="9" t="s">
        <v>443</v>
      </c>
      <c r="C1545" s="9" t="s">
        <v>42</v>
      </c>
      <c r="D1545" s="9" t="s">
        <v>43</v>
      </c>
      <c r="E1545" s="10">
        <v>28952.7</v>
      </c>
      <c r="F1545" s="10">
        <v>29788.079601990048</v>
      </c>
      <c r="G1545" s="10">
        <v>-835.37960199004738</v>
      </c>
      <c r="H1545" s="10">
        <v>29937.02</v>
      </c>
      <c r="I1545" s="10">
        <v>-984.31999999999971</v>
      </c>
      <c r="J1545" s="10">
        <v>16220</v>
      </c>
      <c r="K1545" s="10">
        <v>16687.999999999996</v>
      </c>
      <c r="L1545" s="10">
        <v>-467.99999999999636</v>
      </c>
      <c r="M1545" s="10">
        <v>16771.439999999999</v>
      </c>
      <c r="N1545" s="10">
        <v>-551.43999999999869</v>
      </c>
    </row>
    <row r="1546" spans="1:14" x14ac:dyDescent="0.25">
      <c r="A1546" s="9" t="s">
        <v>449</v>
      </c>
      <c r="B1546" s="9" t="s">
        <v>450</v>
      </c>
      <c r="C1546" s="9" t="s">
        <v>42</v>
      </c>
      <c r="D1546" s="9" t="s">
        <v>53</v>
      </c>
      <c r="E1546" s="10">
        <v>7824.82</v>
      </c>
      <c r="F1546" s="10">
        <v>9327.17</v>
      </c>
      <c r="G1546" s="10">
        <v>-1502.3500000000004</v>
      </c>
      <c r="H1546" s="10">
        <v>9327.17</v>
      </c>
      <c r="I1546" s="10">
        <v>-1502.3500000000004</v>
      </c>
      <c r="J1546" s="10">
        <v>560</v>
      </c>
      <c r="K1546" s="10">
        <v>667.52</v>
      </c>
      <c r="L1546" s="10">
        <v>-107.51999999999998</v>
      </c>
      <c r="M1546" s="10">
        <v>667.52</v>
      </c>
      <c r="N1546" s="10">
        <v>-107.51999999999998</v>
      </c>
    </row>
    <row r="1547" spans="1:14" x14ac:dyDescent="0.25">
      <c r="A1547" s="9" t="s">
        <v>451</v>
      </c>
      <c r="B1547" s="9" t="s">
        <v>25</v>
      </c>
      <c r="C1547" s="9" t="s">
        <v>26</v>
      </c>
      <c r="D1547" s="9" t="s">
        <v>27</v>
      </c>
      <c r="E1547" s="10">
        <v>1599.21</v>
      </c>
      <c r="F1547" s="10">
        <v>0</v>
      </c>
      <c r="G1547" s="10">
        <v>1599.21</v>
      </c>
      <c r="H1547" s="10">
        <v>0</v>
      </c>
      <c r="I1547" s="10">
        <v>1599.21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</row>
    <row r="1548" spans="1:14" x14ac:dyDescent="0.25">
      <c r="A1548" s="9" t="s">
        <v>451</v>
      </c>
      <c r="B1548" s="9" t="s">
        <v>28</v>
      </c>
      <c r="C1548" s="9" t="s">
        <v>29</v>
      </c>
      <c r="D1548" s="9" t="s">
        <v>27</v>
      </c>
      <c r="E1548" s="10">
        <v>0</v>
      </c>
      <c r="F1548" s="10">
        <v>0</v>
      </c>
      <c r="G1548" s="10">
        <v>0</v>
      </c>
      <c r="H1548" s="10">
        <v>0.04</v>
      </c>
      <c r="I1548" s="10">
        <v>-0.04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</row>
    <row r="1549" spans="1:14" x14ac:dyDescent="0.25">
      <c r="A1549" s="9" t="s">
        <v>451</v>
      </c>
      <c r="B1549" s="9" t="s">
        <v>30</v>
      </c>
      <c r="C1549" s="9" t="s">
        <v>29</v>
      </c>
      <c r="D1549" s="9" t="s">
        <v>27</v>
      </c>
      <c r="E1549" s="10">
        <v>0</v>
      </c>
      <c r="F1549" s="10">
        <v>0</v>
      </c>
      <c r="G1549" s="10">
        <v>0</v>
      </c>
      <c r="H1549" s="10">
        <v>0.83</v>
      </c>
      <c r="I1549" s="10">
        <v>-0.83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</row>
    <row r="1550" spans="1:14" x14ac:dyDescent="0.25">
      <c r="A1550" s="9" t="s">
        <v>451</v>
      </c>
      <c r="B1550" s="9" t="s">
        <v>31</v>
      </c>
      <c r="C1550" s="9" t="s">
        <v>29</v>
      </c>
      <c r="D1550" s="9" t="s">
        <v>27</v>
      </c>
      <c r="E1550" s="10">
        <v>0</v>
      </c>
      <c r="F1550" s="10">
        <v>0</v>
      </c>
      <c r="G1550" s="10">
        <v>0</v>
      </c>
      <c r="H1550" s="10">
        <v>5.6</v>
      </c>
      <c r="I1550" s="10">
        <v>-5.6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</row>
    <row r="1551" spans="1:14" x14ac:dyDescent="0.25">
      <c r="A1551" s="9" t="s">
        <v>451</v>
      </c>
      <c r="B1551" s="9" t="s">
        <v>36</v>
      </c>
      <c r="C1551" s="9" t="s">
        <v>29</v>
      </c>
      <c r="D1551" s="9" t="s">
        <v>27</v>
      </c>
      <c r="E1551" s="10">
        <v>0</v>
      </c>
      <c r="F1551" s="10">
        <v>0</v>
      </c>
      <c r="G1551" s="10">
        <v>0</v>
      </c>
      <c r="H1551" s="10">
        <v>62.77</v>
      </c>
      <c r="I1551" s="10">
        <v>-62.77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</row>
    <row r="1552" spans="1:14" x14ac:dyDescent="0.25">
      <c r="A1552" s="9" t="s">
        <v>451</v>
      </c>
      <c r="B1552" s="9" t="s">
        <v>37</v>
      </c>
      <c r="C1552" s="9" t="s">
        <v>29</v>
      </c>
      <c r="D1552" s="9" t="s">
        <v>27</v>
      </c>
      <c r="E1552" s="10">
        <v>0</v>
      </c>
      <c r="F1552" s="10">
        <v>0</v>
      </c>
      <c r="G1552" s="10">
        <v>0</v>
      </c>
      <c r="H1552" s="10">
        <v>145.13999999999999</v>
      </c>
      <c r="I1552" s="10">
        <v>-145.13999999999999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</row>
    <row r="1553" spans="1:14" x14ac:dyDescent="0.25">
      <c r="A1553" s="9" t="s">
        <v>451</v>
      </c>
      <c r="B1553" s="9" t="s">
        <v>346</v>
      </c>
      <c r="C1553" s="9" t="s">
        <v>33</v>
      </c>
      <c r="D1553" s="9" t="s">
        <v>27</v>
      </c>
      <c r="E1553" s="10">
        <v>2376.39</v>
      </c>
      <c r="F1553" s="10">
        <v>0</v>
      </c>
      <c r="G1553" s="10">
        <v>2376.39</v>
      </c>
      <c r="H1553" s="10">
        <v>2697.68</v>
      </c>
      <c r="I1553" s="10">
        <v>-321.28999999999996</v>
      </c>
      <c r="J1553" s="10">
        <v>15</v>
      </c>
      <c r="K1553" s="10">
        <v>0</v>
      </c>
      <c r="L1553" s="10">
        <v>15</v>
      </c>
      <c r="M1553" s="10">
        <v>17.027999999999999</v>
      </c>
      <c r="N1553" s="10">
        <v>-2.0279999999999987</v>
      </c>
    </row>
    <row r="1554" spans="1:14" x14ac:dyDescent="0.25">
      <c r="A1554" s="9" t="s">
        <v>451</v>
      </c>
      <c r="B1554" s="9" t="s">
        <v>347</v>
      </c>
      <c r="C1554" s="9" t="s">
        <v>33</v>
      </c>
      <c r="D1554" s="9" t="s">
        <v>27</v>
      </c>
      <c r="E1554" s="10">
        <v>7549.7</v>
      </c>
      <c r="F1554" s="10">
        <v>0</v>
      </c>
      <c r="G1554" s="10">
        <v>7549.7</v>
      </c>
      <c r="H1554" s="10">
        <v>8570.43</v>
      </c>
      <c r="I1554" s="10">
        <v>-1020.7300000000005</v>
      </c>
      <c r="J1554" s="10">
        <v>15</v>
      </c>
      <c r="K1554" s="10">
        <v>0</v>
      </c>
      <c r="L1554" s="10">
        <v>15</v>
      </c>
      <c r="M1554" s="10">
        <v>17.027999999999999</v>
      </c>
      <c r="N1554" s="10">
        <v>-2.0279999999999987</v>
      </c>
    </row>
    <row r="1555" spans="1:14" x14ac:dyDescent="0.25">
      <c r="A1555" s="9" t="s">
        <v>451</v>
      </c>
      <c r="B1555" s="9" t="s">
        <v>348</v>
      </c>
      <c r="C1555" s="9" t="s">
        <v>33</v>
      </c>
      <c r="D1555" s="9" t="s">
        <v>27</v>
      </c>
      <c r="E1555" s="10">
        <v>7586.45</v>
      </c>
      <c r="F1555" s="10">
        <v>0</v>
      </c>
      <c r="G1555" s="10">
        <v>7586.45</v>
      </c>
      <c r="H1555" s="10">
        <v>8612.1299999999992</v>
      </c>
      <c r="I1555" s="10">
        <v>-1025.6799999999994</v>
      </c>
      <c r="J1555" s="10">
        <v>90</v>
      </c>
      <c r="K1555" s="10">
        <v>0</v>
      </c>
      <c r="L1555" s="10">
        <v>90</v>
      </c>
      <c r="M1555" s="10">
        <v>102.16800000000001</v>
      </c>
      <c r="N1555" s="10">
        <v>-12.168000000000006</v>
      </c>
    </row>
    <row r="1556" spans="1:14" x14ac:dyDescent="0.25">
      <c r="A1556" s="9" t="s">
        <v>451</v>
      </c>
      <c r="B1556" s="9" t="s">
        <v>177</v>
      </c>
      <c r="C1556" s="9" t="s">
        <v>39</v>
      </c>
      <c r="D1556" s="9" t="s">
        <v>58</v>
      </c>
      <c r="E1556" s="10">
        <v>-400846.44</v>
      </c>
      <c r="F1556" s="10">
        <v>0</v>
      </c>
      <c r="G1556" s="10">
        <v>-400846.44</v>
      </c>
      <c r="H1556" s="10">
        <v>-400846.44</v>
      </c>
      <c r="I1556" s="10">
        <v>0</v>
      </c>
      <c r="J1556" s="10">
        <v>-17028</v>
      </c>
      <c r="K1556" s="10">
        <v>0</v>
      </c>
      <c r="L1556" s="10">
        <v>-17028</v>
      </c>
      <c r="M1556" s="10">
        <v>-17028</v>
      </c>
      <c r="N1556" s="10">
        <v>0</v>
      </c>
    </row>
    <row r="1557" spans="1:14" x14ac:dyDescent="0.25">
      <c r="A1557" s="9" t="s">
        <v>451</v>
      </c>
      <c r="B1557" s="9" t="s">
        <v>75</v>
      </c>
      <c r="C1557" s="9" t="s">
        <v>42</v>
      </c>
      <c r="D1557" s="9" t="s">
        <v>58</v>
      </c>
      <c r="E1557" s="10">
        <v>335921.51</v>
      </c>
      <c r="F1557" s="10">
        <v>335904.75</v>
      </c>
      <c r="G1557" s="10">
        <v>16.760000000009313</v>
      </c>
      <c r="H1557" s="10">
        <v>335904.75</v>
      </c>
      <c r="I1557" s="10">
        <v>16.760000000009313</v>
      </c>
      <c r="J1557" s="10">
        <v>17710</v>
      </c>
      <c r="K1557" s="10">
        <v>17709.12</v>
      </c>
      <c r="L1557" s="10">
        <v>0.88000000000101863</v>
      </c>
      <c r="M1557" s="10">
        <v>17709.12</v>
      </c>
      <c r="N1557" s="10">
        <v>0.88000000000101863</v>
      </c>
    </row>
    <row r="1558" spans="1:14" x14ac:dyDescent="0.25">
      <c r="A1558" s="9" t="s">
        <v>451</v>
      </c>
      <c r="B1558" s="9" t="s">
        <v>354</v>
      </c>
      <c r="C1558" s="9" t="s">
        <v>42</v>
      </c>
      <c r="D1558" s="9" t="s">
        <v>43</v>
      </c>
      <c r="E1558" s="10">
        <v>8362.5499999999993</v>
      </c>
      <c r="F1558" s="10">
        <v>8137</v>
      </c>
      <c r="G1558" s="10">
        <v>225.54999999999927</v>
      </c>
      <c r="H1558" s="10">
        <v>8299.74</v>
      </c>
      <c r="I1558" s="10">
        <v>62.809999999999491</v>
      </c>
      <c r="J1558" s="10">
        <v>17500</v>
      </c>
      <c r="K1558" s="10">
        <v>17028</v>
      </c>
      <c r="L1558" s="10">
        <v>472</v>
      </c>
      <c r="M1558" s="10">
        <v>17368.560000000001</v>
      </c>
      <c r="N1558" s="10">
        <v>131.43999999999869</v>
      </c>
    </row>
    <row r="1559" spans="1:14" x14ac:dyDescent="0.25">
      <c r="A1559" s="9" t="s">
        <v>451</v>
      </c>
      <c r="B1559" s="9" t="s">
        <v>350</v>
      </c>
      <c r="C1559" s="9" t="s">
        <v>42</v>
      </c>
      <c r="D1559" s="9" t="s">
        <v>43</v>
      </c>
      <c r="E1559" s="10">
        <v>35087.5</v>
      </c>
      <c r="F1559" s="10">
        <v>34141.144278606967</v>
      </c>
      <c r="G1559" s="10">
        <v>946.35572139303258</v>
      </c>
      <c r="H1559" s="10">
        <v>34311.85</v>
      </c>
      <c r="I1559" s="10">
        <v>775.65000000000146</v>
      </c>
      <c r="J1559" s="10">
        <v>17500</v>
      </c>
      <c r="K1559" s="10">
        <v>17028</v>
      </c>
      <c r="L1559" s="10">
        <v>472</v>
      </c>
      <c r="M1559" s="10">
        <v>17113.14</v>
      </c>
      <c r="N1559" s="10">
        <v>386.86000000000058</v>
      </c>
    </row>
    <row r="1560" spans="1:14" x14ac:dyDescent="0.25">
      <c r="A1560" s="9" t="s">
        <v>451</v>
      </c>
      <c r="B1560" s="9" t="s">
        <v>355</v>
      </c>
      <c r="C1560" s="9" t="s">
        <v>42</v>
      </c>
      <c r="D1560" s="9" t="s">
        <v>53</v>
      </c>
      <c r="E1560" s="10">
        <v>2363.13</v>
      </c>
      <c r="F1560" s="10">
        <v>2235.52</v>
      </c>
      <c r="G1560" s="10">
        <v>127.61000000000013</v>
      </c>
      <c r="H1560" s="10">
        <v>2235.52</v>
      </c>
      <c r="I1560" s="10">
        <v>127.61000000000013</v>
      </c>
      <c r="J1560" s="10">
        <v>180</v>
      </c>
      <c r="K1560" s="10">
        <v>170.28</v>
      </c>
      <c r="L1560" s="10">
        <v>9.7199999999999989</v>
      </c>
      <c r="M1560" s="10">
        <v>170.28</v>
      </c>
      <c r="N1560" s="10">
        <v>9.7199999999999989</v>
      </c>
    </row>
    <row r="1561" spans="1:14" x14ac:dyDescent="0.25">
      <c r="A1561" s="9" t="s">
        <v>452</v>
      </c>
      <c r="B1561" s="9" t="s">
        <v>25</v>
      </c>
      <c r="C1561" s="9" t="s">
        <v>26</v>
      </c>
      <c r="D1561" s="9" t="s">
        <v>27</v>
      </c>
      <c r="E1561" s="10">
        <v>15178.5</v>
      </c>
      <c r="F1561" s="10">
        <v>0</v>
      </c>
      <c r="G1561" s="10">
        <v>15178.5</v>
      </c>
      <c r="H1561" s="10">
        <v>0</v>
      </c>
      <c r="I1561" s="10">
        <v>15178.5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</row>
    <row r="1562" spans="1:14" x14ac:dyDescent="0.25">
      <c r="A1562" s="9" t="s">
        <v>452</v>
      </c>
      <c r="B1562" s="9" t="s">
        <v>28</v>
      </c>
      <c r="C1562" s="9" t="s">
        <v>29</v>
      </c>
      <c r="D1562" s="9" t="s">
        <v>27</v>
      </c>
      <c r="E1562" s="10">
        <v>0</v>
      </c>
      <c r="F1562" s="10">
        <v>0</v>
      </c>
      <c r="G1562" s="10">
        <v>0</v>
      </c>
      <c r="H1562" s="10">
        <v>0.05</v>
      </c>
      <c r="I1562" s="10">
        <v>-0.05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</row>
    <row r="1563" spans="1:14" x14ac:dyDescent="0.25">
      <c r="A1563" s="9" t="s">
        <v>452</v>
      </c>
      <c r="B1563" s="9" t="s">
        <v>30</v>
      </c>
      <c r="C1563" s="9" t="s">
        <v>29</v>
      </c>
      <c r="D1563" s="9" t="s">
        <v>27</v>
      </c>
      <c r="E1563" s="10">
        <v>0</v>
      </c>
      <c r="F1563" s="10">
        <v>0</v>
      </c>
      <c r="G1563" s="10">
        <v>0</v>
      </c>
      <c r="H1563" s="10">
        <v>1.21</v>
      </c>
      <c r="I1563" s="10">
        <v>-1.21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</row>
    <row r="1564" spans="1:14" x14ac:dyDescent="0.25">
      <c r="A1564" s="9" t="s">
        <v>452</v>
      </c>
      <c r="B1564" s="9" t="s">
        <v>31</v>
      </c>
      <c r="C1564" s="9" t="s">
        <v>29</v>
      </c>
      <c r="D1564" s="9" t="s">
        <v>27</v>
      </c>
      <c r="E1564" s="10">
        <v>0</v>
      </c>
      <c r="F1564" s="10">
        <v>0</v>
      </c>
      <c r="G1564" s="10">
        <v>0</v>
      </c>
      <c r="H1564" s="10">
        <v>8.15</v>
      </c>
      <c r="I1564" s="10">
        <v>-8.15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</row>
    <row r="1565" spans="1:14" x14ac:dyDescent="0.25">
      <c r="A1565" s="9" t="s">
        <v>452</v>
      </c>
      <c r="B1565" s="9" t="s">
        <v>36</v>
      </c>
      <c r="C1565" s="9" t="s">
        <v>29</v>
      </c>
      <c r="D1565" s="9" t="s">
        <v>27</v>
      </c>
      <c r="E1565" s="10">
        <v>0</v>
      </c>
      <c r="F1565" s="10">
        <v>0</v>
      </c>
      <c r="G1565" s="10">
        <v>0</v>
      </c>
      <c r="H1565" s="10">
        <v>91.29</v>
      </c>
      <c r="I1565" s="10">
        <v>-91.29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</row>
    <row r="1566" spans="1:14" x14ac:dyDescent="0.25">
      <c r="A1566" s="9" t="s">
        <v>452</v>
      </c>
      <c r="B1566" s="9" t="s">
        <v>37</v>
      </c>
      <c r="C1566" s="9" t="s">
        <v>29</v>
      </c>
      <c r="D1566" s="9" t="s">
        <v>27</v>
      </c>
      <c r="E1566" s="10">
        <v>0</v>
      </c>
      <c r="F1566" s="10">
        <v>0</v>
      </c>
      <c r="G1566" s="10">
        <v>0</v>
      </c>
      <c r="H1566" s="10">
        <v>211.12</v>
      </c>
      <c r="I1566" s="10">
        <v>-211.12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</row>
    <row r="1567" spans="1:14" x14ac:dyDescent="0.25">
      <c r="A1567" s="9" t="s">
        <v>452</v>
      </c>
      <c r="B1567" s="9" t="s">
        <v>346</v>
      </c>
      <c r="C1567" s="9" t="s">
        <v>33</v>
      </c>
      <c r="D1567" s="9" t="s">
        <v>27</v>
      </c>
      <c r="E1567" s="10">
        <v>3247.73</v>
      </c>
      <c r="F1567" s="10">
        <v>0</v>
      </c>
      <c r="G1567" s="10">
        <v>3247.73</v>
      </c>
      <c r="H1567" s="10">
        <v>3923.9</v>
      </c>
      <c r="I1567" s="10">
        <v>-676.17000000000007</v>
      </c>
      <c r="J1567" s="10">
        <v>20.5</v>
      </c>
      <c r="K1567" s="10">
        <v>0</v>
      </c>
      <c r="L1567" s="10">
        <v>20.5</v>
      </c>
      <c r="M1567" s="10">
        <v>24.768000000000001</v>
      </c>
      <c r="N1567" s="10">
        <v>-4.2680000000000007</v>
      </c>
    </row>
    <row r="1568" spans="1:14" x14ac:dyDescent="0.25">
      <c r="A1568" s="9" t="s">
        <v>452</v>
      </c>
      <c r="B1568" s="9" t="s">
        <v>347</v>
      </c>
      <c r="C1568" s="9" t="s">
        <v>33</v>
      </c>
      <c r="D1568" s="9" t="s">
        <v>27</v>
      </c>
      <c r="E1568" s="10">
        <v>10317.93</v>
      </c>
      <c r="F1568" s="10">
        <v>0</v>
      </c>
      <c r="G1568" s="10">
        <v>10317.93</v>
      </c>
      <c r="H1568" s="10">
        <v>12466.08</v>
      </c>
      <c r="I1568" s="10">
        <v>-2148.1499999999996</v>
      </c>
      <c r="J1568" s="10">
        <v>20.5</v>
      </c>
      <c r="K1568" s="10">
        <v>0</v>
      </c>
      <c r="L1568" s="10">
        <v>20.5</v>
      </c>
      <c r="M1568" s="10">
        <v>24.768000000000001</v>
      </c>
      <c r="N1568" s="10">
        <v>-4.2680000000000007</v>
      </c>
    </row>
    <row r="1569" spans="1:14" x14ac:dyDescent="0.25">
      <c r="A1569" s="9" t="s">
        <v>452</v>
      </c>
      <c r="B1569" s="9" t="s">
        <v>348</v>
      </c>
      <c r="C1569" s="9" t="s">
        <v>33</v>
      </c>
      <c r="D1569" s="9" t="s">
        <v>27</v>
      </c>
      <c r="E1569" s="10">
        <v>10368.15</v>
      </c>
      <c r="F1569" s="10">
        <v>0</v>
      </c>
      <c r="G1569" s="10">
        <v>10368.15</v>
      </c>
      <c r="H1569" s="10">
        <v>12526.74</v>
      </c>
      <c r="I1569" s="10">
        <v>-2158.59</v>
      </c>
      <c r="J1569" s="10">
        <v>123</v>
      </c>
      <c r="K1569" s="10">
        <v>0</v>
      </c>
      <c r="L1569" s="10">
        <v>123</v>
      </c>
      <c r="M1569" s="10">
        <v>148.608</v>
      </c>
      <c r="N1569" s="10">
        <v>-25.608000000000004</v>
      </c>
    </row>
    <row r="1570" spans="1:14" x14ac:dyDescent="0.25">
      <c r="A1570" s="9" t="s">
        <v>452</v>
      </c>
      <c r="B1570" s="9" t="s">
        <v>177</v>
      </c>
      <c r="C1570" s="9" t="s">
        <v>39</v>
      </c>
      <c r="D1570" s="9" t="s">
        <v>58</v>
      </c>
      <c r="E1570" s="10">
        <v>-583049.37</v>
      </c>
      <c r="F1570" s="10">
        <v>0</v>
      </c>
      <c r="G1570" s="10">
        <v>-583049.37</v>
      </c>
      <c r="H1570" s="10">
        <v>-583049.37</v>
      </c>
      <c r="I1570" s="10">
        <v>0</v>
      </c>
      <c r="J1570" s="10">
        <v>-24768</v>
      </c>
      <c r="K1570" s="10">
        <v>0</v>
      </c>
      <c r="L1570" s="10">
        <v>-24768</v>
      </c>
      <c r="M1570" s="10">
        <v>-24768</v>
      </c>
      <c r="N1570" s="10">
        <v>0</v>
      </c>
    </row>
    <row r="1571" spans="1:14" x14ac:dyDescent="0.25">
      <c r="A1571" s="9" t="s">
        <v>452</v>
      </c>
      <c r="B1571" s="9" t="s">
        <v>75</v>
      </c>
      <c r="C1571" s="9" t="s">
        <v>42</v>
      </c>
      <c r="D1571" s="9" t="s">
        <v>58</v>
      </c>
      <c r="E1571" s="10">
        <v>478465.28000000003</v>
      </c>
      <c r="F1571" s="10">
        <v>488588.72</v>
      </c>
      <c r="G1571" s="10">
        <v>-10123.439999999944</v>
      </c>
      <c r="H1571" s="10">
        <v>488588.72</v>
      </c>
      <c r="I1571" s="10">
        <v>-10123.439999999944</v>
      </c>
      <c r="J1571" s="10">
        <v>25225</v>
      </c>
      <c r="K1571" s="10">
        <v>25758.720000000001</v>
      </c>
      <c r="L1571" s="10">
        <v>-533.72000000000116</v>
      </c>
      <c r="M1571" s="10">
        <v>25758.720000000001</v>
      </c>
      <c r="N1571" s="10">
        <v>-533.72000000000116</v>
      </c>
    </row>
    <row r="1572" spans="1:14" x14ac:dyDescent="0.25">
      <c r="A1572" s="9" t="s">
        <v>452</v>
      </c>
      <c r="B1572" s="9" t="s">
        <v>354</v>
      </c>
      <c r="C1572" s="9" t="s">
        <v>42</v>
      </c>
      <c r="D1572" s="9" t="s">
        <v>43</v>
      </c>
      <c r="E1572" s="10">
        <v>11946.5</v>
      </c>
      <c r="F1572" s="10">
        <v>11835.637254901962</v>
      </c>
      <c r="G1572" s="10">
        <v>110.86274509803843</v>
      </c>
      <c r="H1572" s="10">
        <v>12072.35</v>
      </c>
      <c r="I1572" s="10">
        <v>-125.85000000000036</v>
      </c>
      <c r="J1572" s="10">
        <v>25000</v>
      </c>
      <c r="K1572" s="10">
        <v>24768</v>
      </c>
      <c r="L1572" s="10">
        <v>232</v>
      </c>
      <c r="M1572" s="10">
        <v>25263.360000000001</v>
      </c>
      <c r="N1572" s="10">
        <v>-263.36000000000058</v>
      </c>
    </row>
    <row r="1573" spans="1:14" x14ac:dyDescent="0.25">
      <c r="A1573" s="9" t="s">
        <v>452</v>
      </c>
      <c r="B1573" s="9" t="s">
        <v>350</v>
      </c>
      <c r="C1573" s="9" t="s">
        <v>42</v>
      </c>
      <c r="D1573" s="9" t="s">
        <v>43</v>
      </c>
      <c r="E1573" s="10">
        <v>50125</v>
      </c>
      <c r="F1573" s="10">
        <v>49659.840796019904</v>
      </c>
      <c r="G1573" s="10">
        <v>465.15920398009621</v>
      </c>
      <c r="H1573" s="10">
        <v>49908.14</v>
      </c>
      <c r="I1573" s="10">
        <v>216.86000000000058</v>
      </c>
      <c r="J1573" s="10">
        <v>25000</v>
      </c>
      <c r="K1573" s="10">
        <v>24768</v>
      </c>
      <c r="L1573" s="10">
        <v>232</v>
      </c>
      <c r="M1573" s="10">
        <v>24891.84</v>
      </c>
      <c r="N1573" s="10">
        <v>108.15999999999985</v>
      </c>
    </row>
    <row r="1574" spans="1:14" x14ac:dyDescent="0.25">
      <c r="A1574" s="9" t="s">
        <v>452</v>
      </c>
      <c r="B1574" s="9" t="s">
        <v>355</v>
      </c>
      <c r="C1574" s="9" t="s">
        <v>42</v>
      </c>
      <c r="D1574" s="9" t="s">
        <v>53</v>
      </c>
      <c r="E1574" s="10">
        <v>3400.28</v>
      </c>
      <c r="F1574" s="10">
        <v>3251.67</v>
      </c>
      <c r="G1574" s="10">
        <v>148.61000000000013</v>
      </c>
      <c r="H1574" s="10">
        <v>3251.67</v>
      </c>
      <c r="I1574" s="10">
        <v>148.61000000000013</v>
      </c>
      <c r="J1574" s="10">
        <v>259</v>
      </c>
      <c r="K1574" s="10">
        <v>247.68</v>
      </c>
      <c r="L1574" s="10">
        <v>11.319999999999993</v>
      </c>
      <c r="M1574" s="10">
        <v>247.68</v>
      </c>
      <c r="N1574" s="10">
        <v>11.319999999999993</v>
      </c>
    </row>
    <row r="1575" spans="1:14" x14ac:dyDescent="0.25">
      <c r="A1575" s="9" t="s">
        <v>453</v>
      </c>
      <c r="B1575" s="9" t="s">
        <v>25</v>
      </c>
      <c r="C1575" s="9" t="s">
        <v>26</v>
      </c>
      <c r="D1575" s="9" t="s">
        <v>27</v>
      </c>
      <c r="E1575" s="10">
        <v>-1189.1500000000001</v>
      </c>
      <c r="F1575" s="10">
        <v>0</v>
      </c>
      <c r="G1575" s="10">
        <v>-1189.1500000000001</v>
      </c>
      <c r="H1575" s="10">
        <v>0</v>
      </c>
      <c r="I1575" s="10">
        <v>-1189.1500000000001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</row>
    <row r="1576" spans="1:14" x14ac:dyDescent="0.25">
      <c r="A1576" s="9" t="s">
        <v>453</v>
      </c>
      <c r="B1576" s="9" t="s">
        <v>28</v>
      </c>
      <c r="C1576" s="9" t="s">
        <v>29</v>
      </c>
      <c r="D1576" s="9" t="s">
        <v>27</v>
      </c>
      <c r="E1576" s="10">
        <v>2.7</v>
      </c>
      <c r="F1576" s="10">
        <v>0</v>
      </c>
      <c r="G1576" s="10">
        <v>2.7</v>
      </c>
      <c r="H1576" s="10">
        <v>2.71</v>
      </c>
      <c r="I1576" s="10">
        <v>-9.9999999999997868E-3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</row>
    <row r="1577" spans="1:14" x14ac:dyDescent="0.25">
      <c r="A1577" s="9" t="s">
        <v>453</v>
      </c>
      <c r="B1577" s="9" t="s">
        <v>30</v>
      </c>
      <c r="C1577" s="9" t="s">
        <v>29</v>
      </c>
      <c r="D1577" s="9" t="s">
        <v>27</v>
      </c>
      <c r="E1577" s="10">
        <v>62.89</v>
      </c>
      <c r="F1577" s="10">
        <v>0</v>
      </c>
      <c r="G1577" s="10">
        <v>62.89</v>
      </c>
      <c r="H1577" s="10">
        <v>63.2</v>
      </c>
      <c r="I1577" s="10">
        <v>-0.31000000000000227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</row>
    <row r="1578" spans="1:14" x14ac:dyDescent="0.25">
      <c r="A1578" s="9" t="s">
        <v>453</v>
      </c>
      <c r="B1578" s="9" t="s">
        <v>31</v>
      </c>
      <c r="C1578" s="9" t="s">
        <v>29</v>
      </c>
      <c r="D1578" s="9" t="s">
        <v>27</v>
      </c>
      <c r="E1578" s="10">
        <v>422.24</v>
      </c>
      <c r="F1578" s="10">
        <v>0</v>
      </c>
      <c r="G1578" s="10">
        <v>422.24</v>
      </c>
      <c r="H1578" s="10">
        <v>424.35</v>
      </c>
      <c r="I1578" s="10">
        <v>-2.1100000000000136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</row>
    <row r="1579" spans="1:14" x14ac:dyDescent="0.25">
      <c r="A1579" s="9" t="s">
        <v>453</v>
      </c>
      <c r="B1579" s="9" t="s">
        <v>32</v>
      </c>
      <c r="C1579" s="9" t="s">
        <v>33</v>
      </c>
      <c r="D1579" s="9" t="s">
        <v>27</v>
      </c>
      <c r="E1579" s="10">
        <v>941.67</v>
      </c>
      <c r="F1579" s="10">
        <v>0</v>
      </c>
      <c r="G1579" s="10">
        <v>941.67</v>
      </c>
      <c r="H1579" s="10">
        <v>698.52</v>
      </c>
      <c r="I1579" s="10">
        <v>243.14999999999998</v>
      </c>
      <c r="J1579" s="10">
        <v>2.67</v>
      </c>
      <c r="K1579" s="10">
        <v>0</v>
      </c>
      <c r="L1579" s="10">
        <v>2.67</v>
      </c>
      <c r="M1579" s="10">
        <v>1.9810000000000001</v>
      </c>
      <c r="N1579" s="10">
        <v>0.68899999999999983</v>
      </c>
    </row>
    <row r="1580" spans="1:14" x14ac:dyDescent="0.25">
      <c r="A1580" s="9" t="s">
        <v>453</v>
      </c>
      <c r="B1580" s="9" t="s">
        <v>34</v>
      </c>
      <c r="C1580" s="9" t="s">
        <v>33</v>
      </c>
      <c r="D1580" s="9" t="s">
        <v>27</v>
      </c>
      <c r="E1580" s="10">
        <v>3237.03</v>
      </c>
      <c r="F1580" s="10">
        <v>0</v>
      </c>
      <c r="G1580" s="10">
        <v>3237.03</v>
      </c>
      <c r="H1580" s="10">
        <v>2401.19</v>
      </c>
      <c r="I1580" s="10">
        <v>835.84000000000015</v>
      </c>
      <c r="J1580" s="10">
        <v>2.67</v>
      </c>
      <c r="K1580" s="10">
        <v>0</v>
      </c>
      <c r="L1580" s="10">
        <v>2.67</v>
      </c>
      <c r="M1580" s="10">
        <v>1.9810000000000001</v>
      </c>
      <c r="N1580" s="10">
        <v>0.68899999999999983</v>
      </c>
    </row>
    <row r="1581" spans="1:14" x14ac:dyDescent="0.25">
      <c r="A1581" s="9" t="s">
        <v>453</v>
      </c>
      <c r="B1581" s="9" t="s">
        <v>35</v>
      </c>
      <c r="C1581" s="9" t="s">
        <v>33</v>
      </c>
      <c r="D1581" s="9" t="s">
        <v>27</v>
      </c>
      <c r="E1581" s="10">
        <v>3502.27</v>
      </c>
      <c r="F1581" s="10">
        <v>0</v>
      </c>
      <c r="G1581" s="10">
        <v>3502.27</v>
      </c>
      <c r="H1581" s="10">
        <v>2597.92</v>
      </c>
      <c r="I1581" s="10">
        <v>904.34999999999991</v>
      </c>
      <c r="J1581" s="10">
        <v>56.07</v>
      </c>
      <c r="K1581" s="10">
        <v>0</v>
      </c>
      <c r="L1581" s="10">
        <v>56.07</v>
      </c>
      <c r="M1581" s="10">
        <v>41.591999999999999</v>
      </c>
      <c r="N1581" s="10">
        <v>14.478000000000002</v>
      </c>
    </row>
    <row r="1582" spans="1:14" x14ac:dyDescent="0.25">
      <c r="A1582" s="9" t="s">
        <v>453</v>
      </c>
      <c r="B1582" s="9" t="s">
        <v>36</v>
      </c>
      <c r="C1582" s="9" t="s">
        <v>29</v>
      </c>
      <c r="D1582" s="9" t="s">
        <v>27</v>
      </c>
      <c r="E1582" s="10">
        <v>4730.6099999999997</v>
      </c>
      <c r="F1582" s="10">
        <v>0</v>
      </c>
      <c r="G1582" s="10">
        <v>4730.6099999999997</v>
      </c>
      <c r="H1582" s="10">
        <v>4754.2700000000004</v>
      </c>
      <c r="I1582" s="10">
        <v>-23.660000000000764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</row>
    <row r="1583" spans="1:14" x14ac:dyDescent="0.25">
      <c r="A1583" s="9" t="s">
        <v>453</v>
      </c>
      <c r="B1583" s="9" t="s">
        <v>37</v>
      </c>
      <c r="C1583" s="9" t="s">
        <v>29</v>
      </c>
      <c r="D1583" s="9" t="s">
        <v>27</v>
      </c>
      <c r="E1583" s="10">
        <v>10939.57</v>
      </c>
      <c r="F1583" s="10">
        <v>0</v>
      </c>
      <c r="G1583" s="10">
        <v>10939.57</v>
      </c>
      <c r="H1583" s="10">
        <v>10994.27</v>
      </c>
      <c r="I1583" s="10">
        <v>-54.700000000000728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</row>
    <row r="1584" spans="1:14" x14ac:dyDescent="0.25">
      <c r="A1584" s="9" t="s">
        <v>453</v>
      </c>
      <c r="B1584" s="9" t="s">
        <v>374</v>
      </c>
      <c r="C1584" s="9" t="s">
        <v>39</v>
      </c>
      <c r="D1584" s="9" t="s">
        <v>40</v>
      </c>
      <c r="E1584" s="10">
        <v>-256704.59</v>
      </c>
      <c r="F1584" s="10">
        <v>0</v>
      </c>
      <c r="G1584" s="10">
        <v>-256704.59</v>
      </c>
      <c r="H1584" s="10">
        <v>-256704.58</v>
      </c>
      <c r="I1584" s="10">
        <v>-1.0000000009313226E-2</v>
      </c>
      <c r="J1584" s="10">
        <v>-1426</v>
      </c>
      <c r="K1584" s="10">
        <v>0</v>
      </c>
      <c r="L1584" s="10">
        <v>-1426</v>
      </c>
      <c r="M1584" s="10">
        <v>-1426</v>
      </c>
      <c r="N1584" s="10">
        <v>0</v>
      </c>
    </row>
    <row r="1585" spans="1:14" x14ac:dyDescent="0.25">
      <c r="A1585" s="9" t="s">
        <v>453</v>
      </c>
      <c r="B1585" s="9" t="s">
        <v>92</v>
      </c>
      <c r="C1585" s="9" t="s">
        <v>42</v>
      </c>
      <c r="D1585" s="9" t="s">
        <v>43</v>
      </c>
      <c r="E1585" s="10">
        <v>30.4</v>
      </c>
      <c r="F1585" s="10">
        <v>0</v>
      </c>
      <c r="G1585" s="10">
        <v>30.4</v>
      </c>
      <c r="H1585" s="10">
        <v>0</v>
      </c>
      <c r="I1585" s="10">
        <v>30.4</v>
      </c>
      <c r="J1585" s="10">
        <v>400</v>
      </c>
      <c r="K1585" s="10">
        <v>0</v>
      </c>
      <c r="L1585" s="10">
        <v>400</v>
      </c>
      <c r="M1585" s="10">
        <v>0</v>
      </c>
      <c r="N1585" s="10">
        <v>400</v>
      </c>
    </row>
    <row r="1586" spans="1:14" x14ac:dyDescent="0.25">
      <c r="A1586" s="9" t="s">
        <v>453</v>
      </c>
      <c r="B1586" s="9" t="s">
        <v>375</v>
      </c>
      <c r="C1586" s="9" t="s">
        <v>42</v>
      </c>
      <c r="D1586" s="9" t="s">
        <v>43</v>
      </c>
      <c r="E1586" s="10">
        <v>1034.48</v>
      </c>
      <c r="F1586" s="10">
        <v>1032.1970443349753</v>
      </c>
      <c r="G1586" s="10">
        <v>2.2829556650247014</v>
      </c>
      <c r="H1586" s="10">
        <v>1047.68</v>
      </c>
      <c r="I1586" s="10">
        <v>-13.200000000000045</v>
      </c>
      <c r="J1586" s="10">
        <v>17150</v>
      </c>
      <c r="K1586" s="10">
        <v>17112</v>
      </c>
      <c r="L1586" s="10">
        <v>38</v>
      </c>
      <c r="M1586" s="10">
        <v>17368.68</v>
      </c>
      <c r="N1586" s="10">
        <v>-218.68000000000029</v>
      </c>
    </row>
    <row r="1587" spans="1:14" x14ac:dyDescent="0.25">
      <c r="A1587" s="9" t="s">
        <v>453</v>
      </c>
      <c r="B1587" s="9" t="s">
        <v>44</v>
      </c>
      <c r="C1587" s="9" t="s">
        <v>42</v>
      </c>
      <c r="D1587" s="9" t="s">
        <v>43</v>
      </c>
      <c r="E1587" s="10">
        <v>1325.61</v>
      </c>
      <c r="F1587" s="10">
        <v>1321.9004975124378</v>
      </c>
      <c r="G1587" s="10">
        <v>3.7095024875620766</v>
      </c>
      <c r="H1587" s="10">
        <v>1328.51</v>
      </c>
      <c r="I1587" s="10">
        <v>-2.9000000000000909</v>
      </c>
      <c r="J1587" s="10">
        <v>1430</v>
      </c>
      <c r="K1587" s="10">
        <v>1426</v>
      </c>
      <c r="L1587" s="10">
        <v>4</v>
      </c>
      <c r="M1587" s="10">
        <v>1433.13</v>
      </c>
      <c r="N1587" s="10">
        <v>-3.1300000000001091</v>
      </c>
    </row>
    <row r="1588" spans="1:14" x14ac:dyDescent="0.25">
      <c r="A1588" s="9" t="s">
        <v>453</v>
      </c>
      <c r="B1588" s="9" t="s">
        <v>376</v>
      </c>
      <c r="C1588" s="9" t="s">
        <v>42</v>
      </c>
      <c r="D1588" s="9" t="s">
        <v>43</v>
      </c>
      <c r="E1588" s="10">
        <v>4084.85</v>
      </c>
      <c r="F1588" s="10">
        <v>3994.2857142857142</v>
      </c>
      <c r="G1588" s="10">
        <v>90.564285714285688</v>
      </c>
      <c r="H1588" s="10">
        <v>4054.2</v>
      </c>
      <c r="I1588" s="10">
        <v>30.650000000000091</v>
      </c>
      <c r="J1588" s="10">
        <v>17500</v>
      </c>
      <c r="K1588" s="10">
        <v>17112</v>
      </c>
      <c r="L1588" s="10">
        <v>388</v>
      </c>
      <c r="M1588" s="10">
        <v>17368.68</v>
      </c>
      <c r="N1588" s="10">
        <v>131.31999999999971</v>
      </c>
    </row>
    <row r="1589" spans="1:14" x14ac:dyDescent="0.25">
      <c r="A1589" s="9" t="s">
        <v>453</v>
      </c>
      <c r="B1589" s="9" t="s">
        <v>377</v>
      </c>
      <c r="C1589" s="9" t="s">
        <v>42</v>
      </c>
      <c r="D1589" s="9" t="s">
        <v>43</v>
      </c>
      <c r="E1589" s="10">
        <v>5184.6000000000004</v>
      </c>
      <c r="F1589" s="10">
        <v>5158.0689655172409</v>
      </c>
      <c r="G1589" s="10">
        <v>26.531034482759424</v>
      </c>
      <c r="H1589" s="10">
        <v>5235.4399999999996</v>
      </c>
      <c r="I1589" s="10">
        <v>-50.839999999999236</v>
      </c>
      <c r="J1589" s="10">
        <v>17200</v>
      </c>
      <c r="K1589" s="10">
        <v>17112</v>
      </c>
      <c r="L1589" s="10">
        <v>88</v>
      </c>
      <c r="M1589" s="10">
        <v>17368.68</v>
      </c>
      <c r="N1589" s="10">
        <v>-168.68000000000029</v>
      </c>
    </row>
    <row r="1590" spans="1:14" x14ac:dyDescent="0.25">
      <c r="A1590" s="9" t="s">
        <v>453</v>
      </c>
      <c r="B1590" s="9" t="s">
        <v>47</v>
      </c>
      <c r="C1590" s="9" t="s">
        <v>42</v>
      </c>
      <c r="D1590" s="9" t="s">
        <v>43</v>
      </c>
      <c r="E1590" s="10">
        <v>8087.27</v>
      </c>
      <c r="F1590" s="10">
        <v>8045.8921568627447</v>
      </c>
      <c r="G1590" s="10">
        <v>41.377843137255695</v>
      </c>
      <c r="H1590" s="10">
        <v>8206.81</v>
      </c>
      <c r="I1590" s="10">
        <v>-119.53999999999905</v>
      </c>
      <c r="J1590" s="10">
        <v>17200</v>
      </c>
      <c r="K1590" s="10">
        <v>17112</v>
      </c>
      <c r="L1590" s="10">
        <v>88</v>
      </c>
      <c r="M1590" s="10">
        <v>17454.240000000002</v>
      </c>
      <c r="N1590" s="10">
        <v>-254.2400000000016</v>
      </c>
    </row>
    <row r="1591" spans="1:14" x14ac:dyDescent="0.25">
      <c r="A1591" s="9" t="s">
        <v>453</v>
      </c>
      <c r="B1591" s="9" t="s">
        <v>272</v>
      </c>
      <c r="C1591" s="9" t="s">
        <v>42</v>
      </c>
      <c r="D1591" s="9" t="s">
        <v>43</v>
      </c>
      <c r="E1591" s="10">
        <v>13407.19</v>
      </c>
      <c r="F1591" s="10">
        <v>13061.467980295567</v>
      </c>
      <c r="G1591" s="10">
        <v>345.72201970443348</v>
      </c>
      <c r="H1591" s="10">
        <v>13257.39</v>
      </c>
      <c r="I1591" s="10">
        <v>149.80000000000109</v>
      </c>
      <c r="J1591" s="10">
        <v>17565</v>
      </c>
      <c r="K1591" s="10">
        <v>17112</v>
      </c>
      <c r="L1591" s="10">
        <v>453</v>
      </c>
      <c r="M1591" s="10">
        <v>17368.68</v>
      </c>
      <c r="N1591" s="10">
        <v>196.31999999999971</v>
      </c>
    </row>
    <row r="1592" spans="1:14" x14ac:dyDescent="0.25">
      <c r="A1592" s="9" t="s">
        <v>453</v>
      </c>
      <c r="B1592" s="9" t="s">
        <v>378</v>
      </c>
      <c r="C1592" s="9" t="s">
        <v>42</v>
      </c>
      <c r="D1592" s="9" t="s">
        <v>43</v>
      </c>
      <c r="E1592" s="10">
        <v>16449.3</v>
      </c>
      <c r="F1592" s="10">
        <v>15956.935960591132</v>
      </c>
      <c r="G1592" s="10">
        <v>492.36403940886703</v>
      </c>
      <c r="H1592" s="10">
        <v>16196.29</v>
      </c>
      <c r="I1592" s="10">
        <v>253.0099999999984</v>
      </c>
      <c r="J1592" s="10">
        <v>1470</v>
      </c>
      <c r="K1592" s="10">
        <v>1426</v>
      </c>
      <c r="L1592" s="10">
        <v>44</v>
      </c>
      <c r="M1592" s="10">
        <v>1447.39</v>
      </c>
      <c r="N1592" s="10">
        <v>22.6099999999999</v>
      </c>
    </row>
    <row r="1593" spans="1:14" x14ac:dyDescent="0.25">
      <c r="A1593" s="9" t="s">
        <v>453</v>
      </c>
      <c r="B1593" s="9" t="s">
        <v>50</v>
      </c>
      <c r="C1593" s="9" t="s">
        <v>42</v>
      </c>
      <c r="D1593" s="9" t="s">
        <v>43</v>
      </c>
      <c r="E1593" s="10">
        <v>23357.599999999999</v>
      </c>
      <c r="F1593" s="10">
        <v>23238.099502487563</v>
      </c>
      <c r="G1593" s="10">
        <v>119.50049751243569</v>
      </c>
      <c r="H1593" s="10">
        <v>23354.29</v>
      </c>
      <c r="I1593" s="10">
        <v>3.3099999999976717</v>
      </c>
      <c r="J1593" s="10">
        <v>17200</v>
      </c>
      <c r="K1593" s="10">
        <v>17112</v>
      </c>
      <c r="L1593" s="10">
        <v>88</v>
      </c>
      <c r="M1593" s="10">
        <v>17197.560000000001</v>
      </c>
      <c r="N1593" s="10">
        <v>2.4399999999986903</v>
      </c>
    </row>
    <row r="1594" spans="1:14" x14ac:dyDescent="0.25">
      <c r="A1594" s="9" t="s">
        <v>453</v>
      </c>
      <c r="B1594" s="9" t="s">
        <v>103</v>
      </c>
      <c r="C1594" s="9" t="s">
        <v>42</v>
      </c>
      <c r="D1594" s="9" t="s">
        <v>43</v>
      </c>
      <c r="E1594" s="10">
        <v>82069.14</v>
      </c>
      <c r="F1594" s="10">
        <v>81853.881188118816</v>
      </c>
      <c r="G1594" s="10">
        <v>215.25881188118365</v>
      </c>
      <c r="H1594" s="10">
        <v>82672.42</v>
      </c>
      <c r="I1594" s="10">
        <v>-603.27999999999884</v>
      </c>
      <c r="J1594" s="10">
        <v>17157</v>
      </c>
      <c r="K1594" s="10">
        <v>17112</v>
      </c>
      <c r="L1594" s="10">
        <v>45</v>
      </c>
      <c r="M1594" s="10">
        <v>17283.12</v>
      </c>
      <c r="N1594" s="10">
        <v>-126.11999999999898</v>
      </c>
    </row>
    <row r="1595" spans="1:14" x14ac:dyDescent="0.25">
      <c r="A1595" s="9" t="s">
        <v>453</v>
      </c>
      <c r="B1595" s="9" t="s">
        <v>379</v>
      </c>
      <c r="C1595" s="9" t="s">
        <v>42</v>
      </c>
      <c r="D1595" s="9" t="s">
        <v>53</v>
      </c>
      <c r="E1595" s="10">
        <v>78160.34</v>
      </c>
      <c r="F1595" s="10">
        <v>78160.348258706465</v>
      </c>
      <c r="G1595" s="10">
        <v>-8.2587064680410549E-3</v>
      </c>
      <c r="H1595" s="10">
        <v>78551.149999999994</v>
      </c>
      <c r="I1595" s="10">
        <v>-390.80999999999767</v>
      </c>
      <c r="J1595" s="10">
        <v>12834</v>
      </c>
      <c r="K1595" s="10">
        <v>12834</v>
      </c>
      <c r="L1595" s="10">
        <v>0</v>
      </c>
      <c r="M1595" s="10">
        <v>12898.17</v>
      </c>
      <c r="N1595" s="10">
        <v>-64.170000000000073</v>
      </c>
    </row>
    <row r="1596" spans="1:14" x14ac:dyDescent="0.25">
      <c r="A1596" s="9" t="s">
        <v>453</v>
      </c>
      <c r="B1596" s="9" t="s">
        <v>54</v>
      </c>
      <c r="C1596" s="9" t="s">
        <v>42</v>
      </c>
      <c r="D1596" s="9" t="s">
        <v>55</v>
      </c>
      <c r="E1596" s="10">
        <v>863.98</v>
      </c>
      <c r="F1596" s="10">
        <v>847.03921568627447</v>
      </c>
      <c r="G1596" s="10">
        <v>16.940784313725544</v>
      </c>
      <c r="H1596" s="10">
        <v>863.98</v>
      </c>
      <c r="I1596" s="10">
        <v>0</v>
      </c>
      <c r="J1596" s="10">
        <v>157.08799999999999</v>
      </c>
      <c r="K1596" s="10">
        <v>154.00784313725489</v>
      </c>
      <c r="L1596" s="10">
        <v>3.080156862745099</v>
      </c>
      <c r="M1596" s="10">
        <v>157.08799999999999</v>
      </c>
      <c r="N1596" s="10">
        <v>0</v>
      </c>
    </row>
    <row r="1597" spans="1:14" x14ac:dyDescent="0.25">
      <c r="A1597" s="9" t="s">
        <v>454</v>
      </c>
      <c r="B1597" s="9" t="s">
        <v>25</v>
      </c>
      <c r="C1597" s="9" t="s">
        <v>26</v>
      </c>
      <c r="D1597" s="9" t="s">
        <v>27</v>
      </c>
      <c r="E1597" s="10">
        <v>-5396.99</v>
      </c>
      <c r="F1597" s="10">
        <v>0</v>
      </c>
      <c r="G1597" s="10">
        <v>-5396.99</v>
      </c>
      <c r="H1597" s="10">
        <v>0</v>
      </c>
      <c r="I1597" s="10">
        <v>-5396.99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</row>
    <row r="1598" spans="1:14" x14ac:dyDescent="0.25">
      <c r="A1598" s="9" t="s">
        <v>454</v>
      </c>
      <c r="B1598" s="9" t="s">
        <v>258</v>
      </c>
      <c r="C1598" s="9" t="s">
        <v>33</v>
      </c>
      <c r="D1598" s="9" t="s">
        <v>27</v>
      </c>
      <c r="E1598" s="10">
        <v>202.23</v>
      </c>
      <c r="F1598" s="10">
        <v>0</v>
      </c>
      <c r="G1598" s="10">
        <v>202.23</v>
      </c>
      <c r="H1598" s="10">
        <v>192.98</v>
      </c>
      <c r="I1598" s="10">
        <v>9.25</v>
      </c>
      <c r="J1598" s="10">
        <v>26.745999999999999</v>
      </c>
      <c r="K1598" s="10">
        <v>0</v>
      </c>
      <c r="L1598" s="10">
        <v>26.745999999999999</v>
      </c>
      <c r="M1598" s="10">
        <v>25.529</v>
      </c>
      <c r="N1598" s="10">
        <v>1.2169999999999987</v>
      </c>
    </row>
    <row r="1599" spans="1:14" x14ac:dyDescent="0.25">
      <c r="A1599" s="9" t="s">
        <v>454</v>
      </c>
      <c r="B1599" s="9" t="s">
        <v>259</v>
      </c>
      <c r="C1599" s="9" t="s">
        <v>33</v>
      </c>
      <c r="D1599" s="9" t="s">
        <v>27</v>
      </c>
      <c r="E1599" s="10">
        <v>414.95</v>
      </c>
      <c r="F1599" s="10">
        <v>0</v>
      </c>
      <c r="G1599" s="10">
        <v>414.95</v>
      </c>
      <c r="H1599" s="10">
        <v>396.05</v>
      </c>
      <c r="I1599" s="10">
        <v>18.899999999999977</v>
      </c>
      <c r="J1599" s="10">
        <v>26.745999999999999</v>
      </c>
      <c r="K1599" s="10">
        <v>0</v>
      </c>
      <c r="L1599" s="10">
        <v>26.745999999999999</v>
      </c>
      <c r="M1599" s="10">
        <v>25.529</v>
      </c>
      <c r="N1599" s="10">
        <v>1.2169999999999987</v>
      </c>
    </row>
    <row r="1600" spans="1:14" x14ac:dyDescent="0.25">
      <c r="A1600" s="9" t="s">
        <v>454</v>
      </c>
      <c r="B1600" s="9" t="s">
        <v>260</v>
      </c>
      <c r="C1600" s="9" t="s">
        <v>33</v>
      </c>
      <c r="D1600" s="9" t="s">
        <v>27</v>
      </c>
      <c r="E1600" s="10">
        <v>16357.99</v>
      </c>
      <c r="F1600" s="10">
        <v>0</v>
      </c>
      <c r="G1600" s="10">
        <v>16357.99</v>
      </c>
      <c r="H1600" s="10">
        <v>15609.9</v>
      </c>
      <c r="I1600" s="10">
        <v>748.09000000000015</v>
      </c>
      <c r="J1600" s="10">
        <v>267.45999999999998</v>
      </c>
      <c r="K1600" s="10">
        <v>0</v>
      </c>
      <c r="L1600" s="10">
        <v>267.45999999999998</v>
      </c>
      <c r="M1600" s="10">
        <v>255.22800000000001</v>
      </c>
      <c r="N1600" s="10">
        <v>12.231999999999971</v>
      </c>
    </row>
    <row r="1601" spans="1:14" x14ac:dyDescent="0.25">
      <c r="A1601" s="9" t="s">
        <v>454</v>
      </c>
      <c r="B1601" s="9" t="s">
        <v>101</v>
      </c>
      <c r="C1601" s="9" t="s">
        <v>39</v>
      </c>
      <c r="D1601" s="9" t="s">
        <v>43</v>
      </c>
      <c r="E1601" s="10">
        <v>-89934.42</v>
      </c>
      <c r="F1601" s="10">
        <v>0</v>
      </c>
      <c r="G1601" s="10">
        <v>-89934.42</v>
      </c>
      <c r="H1601" s="10">
        <v>-89934.18</v>
      </c>
      <c r="I1601" s="10">
        <v>-0.24000000000523869</v>
      </c>
      <c r="J1601" s="10">
        <v>-118683</v>
      </c>
      <c r="K1601" s="10">
        <v>0</v>
      </c>
      <c r="L1601" s="10">
        <v>-118683</v>
      </c>
      <c r="M1601" s="10">
        <v>-118683</v>
      </c>
      <c r="N1601" s="10">
        <v>0</v>
      </c>
    </row>
    <row r="1602" spans="1:14" x14ac:dyDescent="0.25">
      <c r="A1602" s="9" t="s">
        <v>454</v>
      </c>
      <c r="B1602" s="9" t="s">
        <v>261</v>
      </c>
      <c r="C1602" s="9" t="s">
        <v>42</v>
      </c>
      <c r="D1602" s="9" t="s">
        <v>43</v>
      </c>
      <c r="E1602" s="10">
        <v>69070.710000000006</v>
      </c>
      <c r="F1602" s="10">
        <v>0</v>
      </c>
      <c r="G1602" s="10">
        <v>69070.710000000006</v>
      </c>
      <c r="H1602" s="10">
        <v>0</v>
      </c>
      <c r="I1602" s="10">
        <v>69070.710000000006</v>
      </c>
      <c r="J1602" s="10">
        <v>119147</v>
      </c>
      <c r="K1602" s="10">
        <v>0</v>
      </c>
      <c r="L1602" s="10">
        <v>119147</v>
      </c>
      <c r="M1602" s="10">
        <v>0</v>
      </c>
      <c r="N1602" s="10">
        <v>119147</v>
      </c>
    </row>
    <row r="1603" spans="1:14" x14ac:dyDescent="0.25">
      <c r="A1603" s="9" t="s">
        <v>454</v>
      </c>
      <c r="B1603" s="9" t="s">
        <v>262</v>
      </c>
      <c r="C1603" s="9" t="s">
        <v>42</v>
      </c>
      <c r="D1603" s="9" t="s">
        <v>43</v>
      </c>
      <c r="E1603" s="10">
        <v>9285.5300000000007</v>
      </c>
      <c r="F1603" s="10">
        <v>9283.9644970414192</v>
      </c>
      <c r="G1603" s="10">
        <v>1.5655029585814191</v>
      </c>
      <c r="H1603" s="10">
        <v>9413.94</v>
      </c>
      <c r="I1603" s="10">
        <v>-128.40999999999985</v>
      </c>
      <c r="J1603" s="10">
        <v>19586</v>
      </c>
      <c r="K1603" s="10">
        <v>19582.695266272185</v>
      </c>
      <c r="L1603" s="10">
        <v>3.3047337278148916</v>
      </c>
      <c r="M1603" s="10">
        <v>19856.852999999999</v>
      </c>
      <c r="N1603" s="10">
        <v>-270.85299999999916</v>
      </c>
    </row>
    <row r="1604" spans="1:14" x14ac:dyDescent="0.25">
      <c r="A1604" s="9" t="s">
        <v>454</v>
      </c>
      <c r="B1604" s="9" t="s">
        <v>263</v>
      </c>
      <c r="C1604" s="9" t="s">
        <v>42</v>
      </c>
      <c r="D1604" s="9" t="s">
        <v>43</v>
      </c>
      <c r="E1604" s="10">
        <v>0</v>
      </c>
      <c r="F1604" s="10">
        <v>63370.788177339899</v>
      </c>
      <c r="G1604" s="10">
        <v>-63370.788177339899</v>
      </c>
      <c r="H1604" s="10">
        <v>64321.35</v>
      </c>
      <c r="I1604" s="10">
        <v>-64321.35</v>
      </c>
      <c r="J1604" s="10">
        <v>0</v>
      </c>
      <c r="K1604" s="10">
        <v>118683</v>
      </c>
      <c r="L1604" s="10">
        <v>-118683</v>
      </c>
      <c r="M1604" s="10">
        <v>120463.245</v>
      </c>
      <c r="N1604" s="10">
        <v>-120463.245</v>
      </c>
    </row>
    <row r="1605" spans="1:14" x14ac:dyDescent="0.25">
      <c r="A1605" s="9" t="s">
        <v>455</v>
      </c>
      <c r="B1605" s="9" t="s">
        <v>25</v>
      </c>
      <c r="C1605" s="9" t="s">
        <v>26</v>
      </c>
      <c r="D1605" s="9" t="s">
        <v>27</v>
      </c>
      <c r="E1605" s="10">
        <v>-3085.72</v>
      </c>
      <c r="F1605" s="10">
        <v>0</v>
      </c>
      <c r="G1605" s="10">
        <v>-3085.72</v>
      </c>
      <c r="H1605" s="10">
        <v>0</v>
      </c>
      <c r="I1605" s="10">
        <v>-3085.72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</row>
    <row r="1606" spans="1:14" x14ac:dyDescent="0.25">
      <c r="A1606" s="9" t="s">
        <v>455</v>
      </c>
      <c r="B1606" s="9" t="s">
        <v>258</v>
      </c>
      <c r="C1606" s="9" t="s">
        <v>33</v>
      </c>
      <c r="D1606" s="9" t="s">
        <v>27</v>
      </c>
      <c r="E1606" s="10">
        <v>154.24</v>
      </c>
      <c r="F1606" s="10">
        <v>0</v>
      </c>
      <c r="G1606" s="10">
        <v>154.24</v>
      </c>
      <c r="H1606" s="10">
        <v>164.41</v>
      </c>
      <c r="I1606" s="10">
        <v>-10.169999999999987</v>
      </c>
      <c r="J1606" s="10">
        <v>20.399999999999999</v>
      </c>
      <c r="K1606" s="10">
        <v>0</v>
      </c>
      <c r="L1606" s="10">
        <v>20.399999999999999</v>
      </c>
      <c r="M1606" s="10">
        <v>21.75</v>
      </c>
      <c r="N1606" s="10">
        <v>-1.3500000000000014</v>
      </c>
    </row>
    <row r="1607" spans="1:14" x14ac:dyDescent="0.25">
      <c r="A1607" s="9" t="s">
        <v>455</v>
      </c>
      <c r="B1607" s="9" t="s">
        <v>259</v>
      </c>
      <c r="C1607" s="9" t="s">
        <v>33</v>
      </c>
      <c r="D1607" s="9" t="s">
        <v>27</v>
      </c>
      <c r="E1607" s="10">
        <v>316.5</v>
      </c>
      <c r="F1607" s="10">
        <v>0</v>
      </c>
      <c r="G1607" s="10">
        <v>316.5</v>
      </c>
      <c r="H1607" s="10">
        <v>337.42</v>
      </c>
      <c r="I1607" s="10">
        <v>-20.920000000000016</v>
      </c>
      <c r="J1607" s="10">
        <v>20.399999999999999</v>
      </c>
      <c r="K1607" s="10">
        <v>0</v>
      </c>
      <c r="L1607" s="10">
        <v>20.399999999999999</v>
      </c>
      <c r="M1607" s="10">
        <v>21.75</v>
      </c>
      <c r="N1607" s="10">
        <v>-1.3500000000000014</v>
      </c>
    </row>
    <row r="1608" spans="1:14" x14ac:dyDescent="0.25">
      <c r="A1608" s="9" t="s">
        <v>455</v>
      </c>
      <c r="B1608" s="9" t="s">
        <v>260</v>
      </c>
      <c r="C1608" s="9" t="s">
        <v>33</v>
      </c>
      <c r="D1608" s="9" t="s">
        <v>27</v>
      </c>
      <c r="E1608" s="10">
        <v>12476.74</v>
      </c>
      <c r="F1608" s="10">
        <v>0</v>
      </c>
      <c r="G1608" s="10">
        <v>12476.74</v>
      </c>
      <c r="H1608" s="10">
        <v>13299.25</v>
      </c>
      <c r="I1608" s="10">
        <v>-822.51000000000022</v>
      </c>
      <c r="J1608" s="10">
        <v>204</v>
      </c>
      <c r="K1608" s="10">
        <v>0</v>
      </c>
      <c r="L1608" s="10">
        <v>204</v>
      </c>
      <c r="M1608" s="10">
        <v>217.44800000000001</v>
      </c>
      <c r="N1608" s="10">
        <v>-13.448000000000008</v>
      </c>
    </row>
    <row r="1609" spans="1:14" x14ac:dyDescent="0.25">
      <c r="A1609" s="9" t="s">
        <v>455</v>
      </c>
      <c r="B1609" s="9" t="s">
        <v>284</v>
      </c>
      <c r="C1609" s="9" t="s">
        <v>39</v>
      </c>
      <c r="D1609" s="9" t="s">
        <v>43</v>
      </c>
      <c r="E1609" s="10">
        <v>-89288.59</v>
      </c>
      <c r="F1609" s="10">
        <v>0</v>
      </c>
      <c r="G1609" s="10">
        <v>-89288.59</v>
      </c>
      <c r="H1609" s="10">
        <v>-89288.08</v>
      </c>
      <c r="I1609" s="10">
        <v>-0.50999999999476131</v>
      </c>
      <c r="J1609" s="10">
        <v>-101115</v>
      </c>
      <c r="K1609" s="10">
        <v>0</v>
      </c>
      <c r="L1609" s="10">
        <v>-101115</v>
      </c>
      <c r="M1609" s="10">
        <v>-101115</v>
      </c>
      <c r="N1609" s="10">
        <v>0</v>
      </c>
    </row>
    <row r="1610" spans="1:14" x14ac:dyDescent="0.25">
      <c r="A1610" s="9" t="s">
        <v>455</v>
      </c>
      <c r="B1610" s="9" t="s">
        <v>456</v>
      </c>
      <c r="C1610" s="9" t="s">
        <v>42</v>
      </c>
      <c r="D1610" s="9" t="s">
        <v>43</v>
      </c>
      <c r="E1610" s="10">
        <v>63942.62</v>
      </c>
      <c r="F1610" s="10">
        <v>0</v>
      </c>
      <c r="G1610" s="10">
        <v>63942.62</v>
      </c>
      <c r="H1610" s="10">
        <v>0</v>
      </c>
      <c r="I1610" s="10">
        <v>63942.62</v>
      </c>
      <c r="J1610" s="10">
        <v>89100</v>
      </c>
      <c r="K1610" s="10">
        <v>0</v>
      </c>
      <c r="L1610" s="10">
        <v>89100</v>
      </c>
      <c r="M1610" s="10">
        <v>0</v>
      </c>
      <c r="N1610" s="10">
        <v>89100</v>
      </c>
    </row>
    <row r="1611" spans="1:14" x14ac:dyDescent="0.25">
      <c r="A1611" s="9" t="s">
        <v>455</v>
      </c>
      <c r="B1611" s="9" t="s">
        <v>266</v>
      </c>
      <c r="C1611" s="9" t="s">
        <v>42</v>
      </c>
      <c r="D1611" s="9" t="s">
        <v>43</v>
      </c>
      <c r="E1611" s="10">
        <v>7542.29</v>
      </c>
      <c r="F1611" s="10">
        <v>7541.8244575936878</v>
      </c>
      <c r="G1611" s="10">
        <v>0.46554240631212451</v>
      </c>
      <c r="H1611" s="10">
        <v>7647.41</v>
      </c>
      <c r="I1611" s="10">
        <v>-105.11999999999989</v>
      </c>
      <c r="J1611" s="10">
        <v>16685</v>
      </c>
      <c r="K1611" s="10">
        <v>16683.975345167652</v>
      </c>
      <c r="L1611" s="10">
        <v>1.0246548323484603</v>
      </c>
      <c r="M1611" s="10">
        <v>16917.550999999999</v>
      </c>
      <c r="N1611" s="10">
        <v>-232.55099999999948</v>
      </c>
    </row>
    <row r="1612" spans="1:14" x14ac:dyDescent="0.25">
      <c r="A1612" s="9" t="s">
        <v>455</v>
      </c>
      <c r="B1612" s="9" t="s">
        <v>285</v>
      </c>
      <c r="C1612" s="9" t="s">
        <v>42</v>
      </c>
      <c r="D1612" s="9" t="s">
        <v>43</v>
      </c>
      <c r="E1612" s="10">
        <v>7941.92</v>
      </c>
      <c r="F1612" s="10">
        <v>66837.01477832513</v>
      </c>
      <c r="G1612" s="10">
        <v>-58895.094778325132</v>
      </c>
      <c r="H1612" s="10">
        <v>67839.570000000007</v>
      </c>
      <c r="I1612" s="10">
        <v>-59897.650000000009</v>
      </c>
      <c r="J1612" s="10">
        <v>12015</v>
      </c>
      <c r="K1612" s="10">
        <v>101115</v>
      </c>
      <c r="L1612" s="10">
        <v>-89100</v>
      </c>
      <c r="M1612" s="10">
        <v>102631.72500000001</v>
      </c>
      <c r="N1612" s="10">
        <v>-90616.725000000006</v>
      </c>
    </row>
    <row r="1613" spans="1:14" x14ac:dyDescent="0.25">
      <c r="A1613" s="9" t="s">
        <v>457</v>
      </c>
      <c r="B1613" s="9" t="s">
        <v>25</v>
      </c>
      <c r="C1613" s="9" t="s">
        <v>26</v>
      </c>
      <c r="D1613" s="9" t="s">
        <v>27</v>
      </c>
      <c r="E1613" s="10">
        <v>-285.04000000000002</v>
      </c>
      <c r="F1613" s="10">
        <v>0</v>
      </c>
      <c r="G1613" s="10">
        <v>-285.04000000000002</v>
      </c>
      <c r="H1613" s="10">
        <v>0</v>
      </c>
      <c r="I1613" s="10">
        <v>-285.04000000000002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</row>
    <row r="1614" spans="1:14" x14ac:dyDescent="0.25">
      <c r="A1614" s="9" t="s">
        <v>457</v>
      </c>
      <c r="B1614" s="9" t="s">
        <v>28</v>
      </c>
      <c r="C1614" s="9" t="s">
        <v>29</v>
      </c>
      <c r="D1614" s="9" t="s">
        <v>27</v>
      </c>
      <c r="E1614" s="10">
        <v>0.97</v>
      </c>
      <c r="F1614" s="10">
        <v>0</v>
      </c>
      <c r="G1614" s="10">
        <v>0.97</v>
      </c>
      <c r="H1614" s="10">
        <v>0.96</v>
      </c>
      <c r="I1614" s="10">
        <v>1.0000000000000009E-2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</row>
    <row r="1615" spans="1:14" x14ac:dyDescent="0.25">
      <c r="A1615" s="9" t="s">
        <v>457</v>
      </c>
      <c r="B1615" s="9" t="s">
        <v>30</v>
      </c>
      <c r="C1615" s="9" t="s">
        <v>29</v>
      </c>
      <c r="D1615" s="9" t="s">
        <v>27</v>
      </c>
      <c r="E1615" s="10">
        <v>22.6</v>
      </c>
      <c r="F1615" s="10">
        <v>0</v>
      </c>
      <c r="G1615" s="10">
        <v>22.6</v>
      </c>
      <c r="H1615" s="10">
        <v>22.49</v>
      </c>
      <c r="I1615" s="10">
        <v>0.11000000000000298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</row>
    <row r="1616" spans="1:14" x14ac:dyDescent="0.25">
      <c r="A1616" s="9" t="s">
        <v>457</v>
      </c>
      <c r="B1616" s="9" t="s">
        <v>31</v>
      </c>
      <c r="C1616" s="9" t="s">
        <v>29</v>
      </c>
      <c r="D1616" s="9" t="s">
        <v>27</v>
      </c>
      <c r="E1616" s="10">
        <v>151.77000000000001</v>
      </c>
      <c r="F1616" s="10">
        <v>0</v>
      </c>
      <c r="G1616" s="10">
        <v>151.77000000000001</v>
      </c>
      <c r="H1616" s="10">
        <v>151.02000000000001</v>
      </c>
      <c r="I1616" s="10">
        <v>0.75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</row>
    <row r="1617" spans="1:14" x14ac:dyDescent="0.25">
      <c r="A1617" s="9" t="s">
        <v>457</v>
      </c>
      <c r="B1617" s="9" t="s">
        <v>32</v>
      </c>
      <c r="C1617" s="9" t="s">
        <v>33</v>
      </c>
      <c r="D1617" s="9" t="s">
        <v>27</v>
      </c>
      <c r="E1617" s="10">
        <v>384.43</v>
      </c>
      <c r="F1617" s="10">
        <v>0</v>
      </c>
      <c r="G1617" s="10">
        <v>384.43</v>
      </c>
      <c r="H1617" s="10">
        <v>357.98</v>
      </c>
      <c r="I1617" s="10">
        <v>26.449999999999989</v>
      </c>
      <c r="J1617" s="10">
        <v>1.0900000000000001</v>
      </c>
      <c r="K1617" s="10">
        <v>0</v>
      </c>
      <c r="L1617" s="10">
        <v>1.0900000000000001</v>
      </c>
      <c r="M1617" s="10">
        <v>1.0149999999999999</v>
      </c>
      <c r="N1617" s="10">
        <v>7.5000000000000178E-2</v>
      </c>
    </row>
    <row r="1618" spans="1:14" x14ac:dyDescent="0.25">
      <c r="A1618" s="9" t="s">
        <v>457</v>
      </c>
      <c r="B1618" s="9" t="s">
        <v>34</v>
      </c>
      <c r="C1618" s="9" t="s">
        <v>33</v>
      </c>
      <c r="D1618" s="9" t="s">
        <v>27</v>
      </c>
      <c r="E1618" s="10">
        <v>1321.48</v>
      </c>
      <c r="F1618" s="10">
        <v>0</v>
      </c>
      <c r="G1618" s="10">
        <v>1321.48</v>
      </c>
      <c r="H1618" s="10">
        <v>1230.56</v>
      </c>
      <c r="I1618" s="10">
        <v>90.920000000000073</v>
      </c>
      <c r="J1618" s="10">
        <v>1.0900000000000001</v>
      </c>
      <c r="K1618" s="10">
        <v>0</v>
      </c>
      <c r="L1618" s="10">
        <v>1.0900000000000001</v>
      </c>
      <c r="M1618" s="10">
        <v>1.0149999999999999</v>
      </c>
      <c r="N1618" s="10">
        <v>7.5000000000000178E-2</v>
      </c>
    </row>
    <row r="1619" spans="1:14" x14ac:dyDescent="0.25">
      <c r="A1619" s="9" t="s">
        <v>457</v>
      </c>
      <c r="B1619" s="9" t="s">
        <v>35</v>
      </c>
      <c r="C1619" s="9" t="s">
        <v>33</v>
      </c>
      <c r="D1619" s="9" t="s">
        <v>27</v>
      </c>
      <c r="E1619" s="10">
        <v>1429.76</v>
      </c>
      <c r="F1619" s="10">
        <v>0</v>
      </c>
      <c r="G1619" s="10">
        <v>1429.76</v>
      </c>
      <c r="H1619" s="10">
        <v>1331.39</v>
      </c>
      <c r="I1619" s="10">
        <v>98.369999999999891</v>
      </c>
      <c r="J1619" s="10">
        <v>22.89</v>
      </c>
      <c r="K1619" s="10">
        <v>0</v>
      </c>
      <c r="L1619" s="10">
        <v>22.89</v>
      </c>
      <c r="M1619" s="10">
        <v>21.315000000000001</v>
      </c>
      <c r="N1619" s="10">
        <v>1.5749999999999993</v>
      </c>
    </row>
    <row r="1620" spans="1:14" x14ac:dyDescent="0.25">
      <c r="A1620" s="9" t="s">
        <v>457</v>
      </c>
      <c r="B1620" s="9" t="s">
        <v>36</v>
      </c>
      <c r="C1620" s="9" t="s">
        <v>29</v>
      </c>
      <c r="D1620" s="9" t="s">
        <v>27</v>
      </c>
      <c r="E1620" s="10">
        <v>1700.35</v>
      </c>
      <c r="F1620" s="10">
        <v>0</v>
      </c>
      <c r="G1620" s="10">
        <v>1700.35</v>
      </c>
      <c r="H1620" s="10">
        <v>1692</v>
      </c>
      <c r="I1620" s="10">
        <v>8.3499999999999091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</row>
    <row r="1621" spans="1:14" x14ac:dyDescent="0.25">
      <c r="A1621" s="9" t="s">
        <v>457</v>
      </c>
      <c r="B1621" s="9" t="s">
        <v>37</v>
      </c>
      <c r="C1621" s="9" t="s">
        <v>29</v>
      </c>
      <c r="D1621" s="9" t="s">
        <v>27</v>
      </c>
      <c r="E1621" s="10">
        <v>3932.08</v>
      </c>
      <c r="F1621" s="10">
        <v>0</v>
      </c>
      <c r="G1621" s="10">
        <v>3932.08</v>
      </c>
      <c r="H1621" s="10">
        <v>3912.76</v>
      </c>
      <c r="I1621" s="10">
        <v>19.319999999999709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</row>
    <row r="1622" spans="1:14" x14ac:dyDescent="0.25">
      <c r="A1622" s="9" t="s">
        <v>457</v>
      </c>
      <c r="B1622" s="9" t="s">
        <v>412</v>
      </c>
      <c r="C1622" s="9" t="s">
        <v>39</v>
      </c>
      <c r="D1622" s="9" t="s">
        <v>40</v>
      </c>
      <c r="E1622" s="10">
        <v>-92864.28</v>
      </c>
      <c r="F1622" s="10">
        <v>0</v>
      </c>
      <c r="G1622" s="10">
        <v>-92864.28</v>
      </c>
      <c r="H1622" s="10">
        <v>-92864.28</v>
      </c>
      <c r="I1622" s="10">
        <v>0</v>
      </c>
      <c r="J1622" s="10">
        <v>-1015</v>
      </c>
      <c r="K1622" s="10">
        <v>0</v>
      </c>
      <c r="L1622" s="10">
        <v>-1015</v>
      </c>
      <c r="M1622" s="10">
        <v>-1015</v>
      </c>
      <c r="N1622" s="10">
        <v>0</v>
      </c>
    </row>
    <row r="1623" spans="1:14" x14ac:dyDescent="0.25">
      <c r="A1623" s="9" t="s">
        <v>457</v>
      </c>
      <c r="B1623" s="9" t="s">
        <v>92</v>
      </c>
      <c r="C1623" s="9" t="s">
        <v>42</v>
      </c>
      <c r="D1623" s="9" t="s">
        <v>43</v>
      </c>
      <c r="E1623" s="10">
        <v>97.89</v>
      </c>
      <c r="F1623" s="10">
        <v>86.396039603960389</v>
      </c>
      <c r="G1623" s="10">
        <v>11.493960396039611</v>
      </c>
      <c r="H1623" s="10">
        <v>87.26</v>
      </c>
      <c r="I1623" s="10">
        <v>10.629999999999995</v>
      </c>
      <c r="J1623" s="10">
        <v>1150</v>
      </c>
      <c r="K1623" s="10">
        <v>1015</v>
      </c>
      <c r="L1623" s="10">
        <v>135</v>
      </c>
      <c r="M1623" s="10">
        <v>1025.1500000000001</v>
      </c>
      <c r="N1623" s="10">
        <v>124.84999999999991</v>
      </c>
    </row>
    <row r="1624" spans="1:14" x14ac:dyDescent="0.25">
      <c r="A1624" s="9" t="s">
        <v>457</v>
      </c>
      <c r="B1624" s="9" t="s">
        <v>107</v>
      </c>
      <c r="C1624" s="9" t="s">
        <v>42</v>
      </c>
      <c r="D1624" s="9" t="s">
        <v>43</v>
      </c>
      <c r="E1624" s="10">
        <v>322.27999999999997</v>
      </c>
      <c r="F1624" s="10">
        <v>316.5615763546798</v>
      </c>
      <c r="G1624" s="10">
        <v>5.718423645320172</v>
      </c>
      <c r="H1624" s="10">
        <v>321.31</v>
      </c>
      <c r="I1624" s="10">
        <v>0.96999999999997044</v>
      </c>
      <c r="J1624" s="10">
        <v>6200</v>
      </c>
      <c r="K1624" s="10">
        <v>6090</v>
      </c>
      <c r="L1624" s="10">
        <v>110</v>
      </c>
      <c r="M1624" s="10">
        <v>6181.35</v>
      </c>
      <c r="N1624" s="10">
        <v>18.649999999999636</v>
      </c>
    </row>
    <row r="1625" spans="1:14" x14ac:dyDescent="0.25">
      <c r="A1625" s="9" t="s">
        <v>457</v>
      </c>
      <c r="B1625" s="9" t="s">
        <v>94</v>
      </c>
      <c r="C1625" s="9" t="s">
        <v>42</v>
      </c>
      <c r="D1625" s="9" t="s">
        <v>43</v>
      </c>
      <c r="E1625" s="10">
        <v>599.76</v>
      </c>
      <c r="F1625" s="10">
        <v>596.81592039800989</v>
      </c>
      <c r="G1625" s="10">
        <v>2.9440796019900972</v>
      </c>
      <c r="H1625" s="10">
        <v>599.79999999999995</v>
      </c>
      <c r="I1625" s="10">
        <v>-3.999999999996362E-2</v>
      </c>
      <c r="J1625" s="10">
        <v>1020</v>
      </c>
      <c r="K1625" s="10">
        <v>1015</v>
      </c>
      <c r="L1625" s="10">
        <v>5</v>
      </c>
      <c r="M1625" s="10">
        <v>1020.075</v>
      </c>
      <c r="N1625" s="10">
        <v>-7.5000000000045475E-2</v>
      </c>
    </row>
    <row r="1626" spans="1:14" x14ac:dyDescent="0.25">
      <c r="A1626" s="9" t="s">
        <v>457</v>
      </c>
      <c r="B1626" s="9" t="s">
        <v>99</v>
      </c>
      <c r="C1626" s="9" t="s">
        <v>42</v>
      </c>
      <c r="D1626" s="9" t="s">
        <v>43</v>
      </c>
      <c r="E1626" s="10">
        <v>1421.22</v>
      </c>
      <c r="F1626" s="10">
        <v>1373.8423645320197</v>
      </c>
      <c r="G1626" s="10">
        <v>47.377635467980326</v>
      </c>
      <c r="H1626" s="10">
        <v>1394.45</v>
      </c>
      <c r="I1626" s="10">
        <v>26.769999999999982</v>
      </c>
      <c r="J1626" s="10">
        <v>6300</v>
      </c>
      <c r="K1626" s="10">
        <v>6090</v>
      </c>
      <c r="L1626" s="10">
        <v>210</v>
      </c>
      <c r="M1626" s="10">
        <v>6181.35</v>
      </c>
      <c r="N1626" s="10">
        <v>118.64999999999964</v>
      </c>
    </row>
    <row r="1627" spans="1:14" x14ac:dyDescent="0.25">
      <c r="A1627" s="9" t="s">
        <v>457</v>
      </c>
      <c r="B1627" s="9" t="s">
        <v>100</v>
      </c>
      <c r="C1627" s="9" t="s">
        <v>42</v>
      </c>
      <c r="D1627" s="9" t="s">
        <v>43</v>
      </c>
      <c r="E1627" s="10">
        <v>1826.18</v>
      </c>
      <c r="F1627" s="10">
        <v>1765.3103448275863</v>
      </c>
      <c r="G1627" s="10">
        <v>60.869655172413786</v>
      </c>
      <c r="H1627" s="10">
        <v>1791.79</v>
      </c>
      <c r="I1627" s="10">
        <v>34.3900000000001</v>
      </c>
      <c r="J1627" s="10">
        <v>6300</v>
      </c>
      <c r="K1627" s="10">
        <v>6090</v>
      </c>
      <c r="L1627" s="10">
        <v>210</v>
      </c>
      <c r="M1627" s="10">
        <v>6181.35</v>
      </c>
      <c r="N1627" s="10">
        <v>118.64999999999964</v>
      </c>
    </row>
    <row r="1628" spans="1:14" x14ac:dyDescent="0.25">
      <c r="A1628" s="9" t="s">
        <v>457</v>
      </c>
      <c r="B1628" s="9" t="s">
        <v>47</v>
      </c>
      <c r="C1628" s="9" t="s">
        <v>42</v>
      </c>
      <c r="D1628" s="9" t="s">
        <v>43</v>
      </c>
      <c r="E1628" s="10">
        <v>2868.16</v>
      </c>
      <c r="F1628" s="10">
        <v>2863.4607843137255</v>
      </c>
      <c r="G1628" s="10">
        <v>4.6992156862743286</v>
      </c>
      <c r="H1628" s="10">
        <v>2920.73</v>
      </c>
      <c r="I1628" s="10">
        <v>-52.570000000000164</v>
      </c>
      <c r="J1628" s="10">
        <v>6100</v>
      </c>
      <c r="K1628" s="10">
        <v>6090</v>
      </c>
      <c r="L1628" s="10">
        <v>10</v>
      </c>
      <c r="M1628" s="10">
        <v>6211.8</v>
      </c>
      <c r="N1628" s="10">
        <v>-111.80000000000018</v>
      </c>
    </row>
    <row r="1629" spans="1:14" x14ac:dyDescent="0.25">
      <c r="A1629" s="9" t="s">
        <v>457</v>
      </c>
      <c r="B1629" s="9" t="s">
        <v>101</v>
      </c>
      <c r="C1629" s="9" t="s">
        <v>42</v>
      </c>
      <c r="D1629" s="9" t="s">
        <v>43</v>
      </c>
      <c r="E1629" s="10">
        <v>4944.45</v>
      </c>
      <c r="F1629" s="10">
        <v>4614.8078817733995</v>
      </c>
      <c r="G1629" s="10">
        <v>329.64211822660036</v>
      </c>
      <c r="H1629" s="10">
        <v>4684.03</v>
      </c>
      <c r="I1629" s="10">
        <v>260.42000000000007</v>
      </c>
      <c r="J1629" s="10">
        <v>6525</v>
      </c>
      <c r="K1629" s="10">
        <v>6090</v>
      </c>
      <c r="L1629" s="10">
        <v>435</v>
      </c>
      <c r="M1629" s="10">
        <v>6181.35</v>
      </c>
      <c r="N1629" s="10">
        <v>343.64999999999964</v>
      </c>
    </row>
    <row r="1630" spans="1:14" x14ac:dyDescent="0.25">
      <c r="A1630" s="9" t="s">
        <v>457</v>
      </c>
      <c r="B1630" s="9" t="s">
        <v>413</v>
      </c>
      <c r="C1630" s="9" t="s">
        <v>42</v>
      </c>
      <c r="D1630" s="9" t="s">
        <v>43</v>
      </c>
      <c r="E1630" s="10">
        <v>7678.35</v>
      </c>
      <c r="F1630" s="10">
        <v>7663.2512315270933</v>
      </c>
      <c r="G1630" s="10">
        <v>15.098768472907068</v>
      </c>
      <c r="H1630" s="10">
        <v>7778.2</v>
      </c>
      <c r="I1630" s="10">
        <v>-99.849999999999454</v>
      </c>
      <c r="J1630" s="10">
        <v>1017</v>
      </c>
      <c r="K1630" s="10">
        <v>1014.9999999999999</v>
      </c>
      <c r="L1630" s="10">
        <v>2.0000000000001137</v>
      </c>
      <c r="M1630" s="10">
        <v>1030.2249999999999</v>
      </c>
      <c r="N1630" s="10">
        <v>-13.224999999999909</v>
      </c>
    </row>
    <row r="1631" spans="1:14" x14ac:dyDescent="0.25">
      <c r="A1631" s="9" t="s">
        <v>457</v>
      </c>
      <c r="B1631" s="9" t="s">
        <v>50</v>
      </c>
      <c r="C1631" s="9" t="s">
        <v>42</v>
      </c>
      <c r="D1631" s="9" t="s">
        <v>43</v>
      </c>
      <c r="E1631" s="10">
        <v>8283.7999999999993</v>
      </c>
      <c r="F1631" s="10">
        <v>8270.2189054726368</v>
      </c>
      <c r="G1631" s="10">
        <v>13.581094527362438</v>
      </c>
      <c r="H1631" s="10">
        <v>8311.57</v>
      </c>
      <c r="I1631" s="10">
        <v>-27.770000000000437</v>
      </c>
      <c r="J1631" s="10">
        <v>6100</v>
      </c>
      <c r="K1631" s="10">
        <v>6090</v>
      </c>
      <c r="L1631" s="10">
        <v>10</v>
      </c>
      <c r="M1631" s="10">
        <v>6120.45</v>
      </c>
      <c r="N1631" s="10">
        <v>-20.449999999999818</v>
      </c>
    </row>
    <row r="1632" spans="1:14" x14ac:dyDescent="0.25">
      <c r="A1632" s="9" t="s">
        <v>457</v>
      </c>
      <c r="B1632" s="9" t="s">
        <v>103</v>
      </c>
      <c r="C1632" s="9" t="s">
        <v>42</v>
      </c>
      <c r="D1632" s="9" t="s">
        <v>43</v>
      </c>
      <c r="E1632" s="10">
        <v>29178.87</v>
      </c>
      <c r="F1632" s="10">
        <v>29131.029702970296</v>
      </c>
      <c r="G1632" s="10">
        <v>47.840297029702924</v>
      </c>
      <c r="H1632" s="10">
        <v>29422.34</v>
      </c>
      <c r="I1632" s="10">
        <v>-243.47000000000116</v>
      </c>
      <c r="J1632" s="10">
        <v>6100</v>
      </c>
      <c r="K1632" s="10">
        <v>6090</v>
      </c>
      <c r="L1632" s="10">
        <v>10</v>
      </c>
      <c r="M1632" s="10">
        <v>6150.9</v>
      </c>
      <c r="N1632" s="10">
        <v>-50.899999999999636</v>
      </c>
    </row>
    <row r="1633" spans="1:14" x14ac:dyDescent="0.25">
      <c r="A1633" s="9" t="s">
        <v>457</v>
      </c>
      <c r="B1633" s="9" t="s">
        <v>104</v>
      </c>
      <c r="C1633" s="9" t="s">
        <v>42</v>
      </c>
      <c r="D1633" s="9" t="s">
        <v>53</v>
      </c>
      <c r="E1633" s="10">
        <v>26677.439999999999</v>
      </c>
      <c r="F1633" s="10">
        <v>26414.109452736317</v>
      </c>
      <c r="G1633" s="10">
        <v>263.33054726368209</v>
      </c>
      <c r="H1633" s="10">
        <v>26546.18</v>
      </c>
      <c r="I1633" s="10">
        <v>131.2599999999984</v>
      </c>
      <c r="J1633" s="10">
        <v>4613</v>
      </c>
      <c r="K1633" s="10">
        <v>4567.5004975124375</v>
      </c>
      <c r="L1633" s="10">
        <v>45.499502487562495</v>
      </c>
      <c r="M1633" s="10">
        <v>4590.3379999999997</v>
      </c>
      <c r="N1633" s="10">
        <v>22.662000000000262</v>
      </c>
    </row>
    <row r="1634" spans="1:14" x14ac:dyDescent="0.25">
      <c r="A1634" s="9" t="s">
        <v>457</v>
      </c>
      <c r="B1634" s="9" t="s">
        <v>54</v>
      </c>
      <c r="C1634" s="9" t="s">
        <v>42</v>
      </c>
      <c r="D1634" s="9" t="s">
        <v>55</v>
      </c>
      <c r="E1634" s="10">
        <v>307.48</v>
      </c>
      <c r="F1634" s="10">
        <v>301.45098039215685</v>
      </c>
      <c r="G1634" s="10">
        <v>6.0290196078431677</v>
      </c>
      <c r="H1634" s="10">
        <v>307.48</v>
      </c>
      <c r="I1634" s="10">
        <v>0</v>
      </c>
      <c r="J1634" s="10">
        <v>55.905999999999999</v>
      </c>
      <c r="K1634" s="10">
        <v>54.809803921568623</v>
      </c>
      <c r="L1634" s="10">
        <v>1.096196078431376</v>
      </c>
      <c r="M1634" s="10">
        <v>55.905999999999999</v>
      </c>
      <c r="N1634" s="10">
        <v>0</v>
      </c>
    </row>
    <row r="1635" spans="1:14" x14ac:dyDescent="0.25">
      <c r="A1635" s="9" t="s">
        <v>458</v>
      </c>
      <c r="B1635" s="9" t="s">
        <v>25</v>
      </c>
      <c r="C1635" s="9" t="s">
        <v>26</v>
      </c>
      <c r="D1635" s="9" t="s">
        <v>27</v>
      </c>
      <c r="E1635" s="10">
        <v>-4015.31</v>
      </c>
      <c r="F1635" s="10">
        <v>0</v>
      </c>
      <c r="G1635" s="10">
        <v>-4015.31</v>
      </c>
      <c r="H1635" s="10">
        <v>0</v>
      </c>
      <c r="I1635" s="10">
        <v>-4015.31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</row>
    <row r="1636" spans="1:14" x14ac:dyDescent="0.25">
      <c r="A1636" s="9" t="s">
        <v>458</v>
      </c>
      <c r="B1636" s="9" t="s">
        <v>28</v>
      </c>
      <c r="C1636" s="9" t="s">
        <v>29</v>
      </c>
      <c r="D1636" s="9" t="s">
        <v>27</v>
      </c>
      <c r="E1636" s="10">
        <v>0.85</v>
      </c>
      <c r="F1636" s="10">
        <v>0</v>
      </c>
      <c r="G1636" s="10">
        <v>0.85</v>
      </c>
      <c r="H1636" s="10">
        <v>0.84</v>
      </c>
      <c r="I1636" s="10">
        <v>1.0000000000000009E-2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</row>
    <row r="1637" spans="1:14" x14ac:dyDescent="0.25">
      <c r="A1637" s="9" t="s">
        <v>458</v>
      </c>
      <c r="B1637" s="9" t="s">
        <v>30</v>
      </c>
      <c r="C1637" s="9" t="s">
        <v>29</v>
      </c>
      <c r="D1637" s="9" t="s">
        <v>27</v>
      </c>
      <c r="E1637" s="10">
        <v>19.940000000000001</v>
      </c>
      <c r="F1637" s="10">
        <v>0</v>
      </c>
      <c r="G1637" s="10">
        <v>19.940000000000001</v>
      </c>
      <c r="H1637" s="10">
        <v>19.52</v>
      </c>
      <c r="I1637" s="10">
        <v>0.42000000000000171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</row>
    <row r="1638" spans="1:14" x14ac:dyDescent="0.25">
      <c r="A1638" s="9" t="s">
        <v>458</v>
      </c>
      <c r="B1638" s="9" t="s">
        <v>31</v>
      </c>
      <c r="C1638" s="9" t="s">
        <v>29</v>
      </c>
      <c r="D1638" s="9" t="s">
        <v>27</v>
      </c>
      <c r="E1638" s="10">
        <v>133.9</v>
      </c>
      <c r="F1638" s="10">
        <v>0</v>
      </c>
      <c r="G1638" s="10">
        <v>133.9</v>
      </c>
      <c r="H1638" s="10">
        <v>131.08000000000001</v>
      </c>
      <c r="I1638" s="10">
        <v>2.8199999999999932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</row>
    <row r="1639" spans="1:14" x14ac:dyDescent="0.25">
      <c r="A1639" s="9" t="s">
        <v>458</v>
      </c>
      <c r="B1639" s="9" t="s">
        <v>32</v>
      </c>
      <c r="C1639" s="9" t="s">
        <v>33</v>
      </c>
      <c r="D1639" s="9" t="s">
        <v>27</v>
      </c>
      <c r="E1639" s="10">
        <v>529.03</v>
      </c>
      <c r="F1639" s="10">
        <v>0</v>
      </c>
      <c r="G1639" s="10">
        <v>529.03</v>
      </c>
      <c r="H1639" s="10">
        <v>345.24</v>
      </c>
      <c r="I1639" s="10">
        <v>183.78999999999996</v>
      </c>
      <c r="J1639" s="10">
        <v>1.5</v>
      </c>
      <c r="K1639" s="10">
        <v>0</v>
      </c>
      <c r="L1639" s="10">
        <v>1.5</v>
      </c>
      <c r="M1639" s="10">
        <v>0.97899999999999998</v>
      </c>
      <c r="N1639" s="10">
        <v>0.52100000000000002</v>
      </c>
    </row>
    <row r="1640" spans="1:14" x14ac:dyDescent="0.25">
      <c r="A1640" s="9" t="s">
        <v>458</v>
      </c>
      <c r="B1640" s="9" t="s">
        <v>34</v>
      </c>
      <c r="C1640" s="9" t="s">
        <v>33</v>
      </c>
      <c r="D1640" s="9" t="s">
        <v>27</v>
      </c>
      <c r="E1640" s="10">
        <v>1818.56</v>
      </c>
      <c r="F1640" s="10">
        <v>0</v>
      </c>
      <c r="G1640" s="10">
        <v>1818.56</v>
      </c>
      <c r="H1640" s="10">
        <v>1186.76</v>
      </c>
      <c r="I1640" s="10">
        <v>631.79999999999995</v>
      </c>
      <c r="J1640" s="10">
        <v>1.5</v>
      </c>
      <c r="K1640" s="10">
        <v>0</v>
      </c>
      <c r="L1640" s="10">
        <v>1.5</v>
      </c>
      <c r="M1640" s="10">
        <v>0.97899999999999998</v>
      </c>
      <c r="N1640" s="10">
        <v>0.52100000000000002</v>
      </c>
    </row>
    <row r="1641" spans="1:14" x14ac:dyDescent="0.25">
      <c r="A1641" s="9" t="s">
        <v>458</v>
      </c>
      <c r="B1641" s="9" t="s">
        <v>35</v>
      </c>
      <c r="C1641" s="9" t="s">
        <v>33</v>
      </c>
      <c r="D1641" s="9" t="s">
        <v>27</v>
      </c>
      <c r="E1641" s="10">
        <v>1967.57</v>
      </c>
      <c r="F1641" s="10">
        <v>0</v>
      </c>
      <c r="G1641" s="10">
        <v>1967.57</v>
      </c>
      <c r="H1641" s="10">
        <v>1284.02</v>
      </c>
      <c r="I1641" s="10">
        <v>683.55</v>
      </c>
      <c r="J1641" s="10">
        <v>31.5</v>
      </c>
      <c r="K1641" s="10">
        <v>0</v>
      </c>
      <c r="L1641" s="10">
        <v>31.5</v>
      </c>
      <c r="M1641" s="10">
        <v>20.556999999999999</v>
      </c>
      <c r="N1641" s="10">
        <v>10.943000000000001</v>
      </c>
    </row>
    <row r="1642" spans="1:14" x14ac:dyDescent="0.25">
      <c r="A1642" s="9" t="s">
        <v>458</v>
      </c>
      <c r="B1642" s="9" t="s">
        <v>36</v>
      </c>
      <c r="C1642" s="9" t="s">
        <v>29</v>
      </c>
      <c r="D1642" s="9" t="s">
        <v>27</v>
      </c>
      <c r="E1642" s="10">
        <v>1500.2</v>
      </c>
      <c r="F1642" s="10">
        <v>0</v>
      </c>
      <c r="G1642" s="10">
        <v>1500.2</v>
      </c>
      <c r="H1642" s="10">
        <v>1468.62</v>
      </c>
      <c r="I1642" s="10">
        <v>31.580000000000155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</row>
    <row r="1643" spans="1:14" x14ac:dyDescent="0.25">
      <c r="A1643" s="9" t="s">
        <v>458</v>
      </c>
      <c r="B1643" s="9" t="s">
        <v>37</v>
      </c>
      <c r="C1643" s="9" t="s">
        <v>29</v>
      </c>
      <c r="D1643" s="9" t="s">
        <v>27</v>
      </c>
      <c r="E1643" s="10">
        <v>3469.23</v>
      </c>
      <c r="F1643" s="10">
        <v>0</v>
      </c>
      <c r="G1643" s="10">
        <v>3469.23</v>
      </c>
      <c r="H1643" s="10">
        <v>3396.2</v>
      </c>
      <c r="I1643" s="10">
        <v>73.0300000000002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</row>
    <row r="1644" spans="1:14" x14ac:dyDescent="0.25">
      <c r="A1644" s="9" t="s">
        <v>458</v>
      </c>
      <c r="B1644" s="9" t="s">
        <v>459</v>
      </c>
      <c r="C1644" s="9" t="s">
        <v>39</v>
      </c>
      <c r="D1644" s="9" t="s">
        <v>40</v>
      </c>
      <c r="E1644" s="10">
        <v>-78744.13</v>
      </c>
      <c r="F1644" s="10">
        <v>0</v>
      </c>
      <c r="G1644" s="10">
        <v>-78744.13</v>
      </c>
      <c r="H1644" s="10">
        <v>-78744.11</v>
      </c>
      <c r="I1644" s="10">
        <v>-2.0000000004074536E-2</v>
      </c>
      <c r="J1644" s="10">
        <v>-881</v>
      </c>
      <c r="K1644" s="10">
        <v>0</v>
      </c>
      <c r="L1644" s="10">
        <v>-881</v>
      </c>
      <c r="M1644" s="10">
        <v>-881</v>
      </c>
      <c r="N1644" s="10">
        <v>0</v>
      </c>
    </row>
    <row r="1645" spans="1:14" x14ac:dyDescent="0.25">
      <c r="A1645" s="9" t="s">
        <v>458</v>
      </c>
      <c r="B1645" s="9" t="s">
        <v>460</v>
      </c>
      <c r="C1645" s="9" t="s">
        <v>42</v>
      </c>
      <c r="D1645" s="9" t="s">
        <v>43</v>
      </c>
      <c r="E1645" s="10">
        <v>996.54</v>
      </c>
      <c r="F1645" s="10">
        <v>0</v>
      </c>
      <c r="G1645" s="10">
        <v>996.54</v>
      </c>
      <c r="H1645" s="10">
        <v>0</v>
      </c>
      <c r="I1645" s="10">
        <v>996.54</v>
      </c>
      <c r="J1645" s="10">
        <v>6400</v>
      </c>
      <c r="K1645" s="10">
        <v>0</v>
      </c>
      <c r="L1645" s="10">
        <v>6400</v>
      </c>
      <c r="M1645" s="10">
        <v>0</v>
      </c>
      <c r="N1645" s="10">
        <v>6400</v>
      </c>
    </row>
    <row r="1646" spans="1:14" x14ac:dyDescent="0.25">
      <c r="A1646" s="9" t="s">
        <v>458</v>
      </c>
      <c r="B1646" s="9" t="s">
        <v>92</v>
      </c>
      <c r="C1646" s="9" t="s">
        <v>42</v>
      </c>
      <c r="D1646" s="9" t="s">
        <v>43</v>
      </c>
      <c r="E1646" s="10">
        <v>76</v>
      </c>
      <c r="F1646" s="10">
        <v>66.960396039603964</v>
      </c>
      <c r="G1646" s="10">
        <v>9.0396039603960361</v>
      </c>
      <c r="H1646" s="10">
        <v>67.63</v>
      </c>
      <c r="I1646" s="10">
        <v>8.3700000000000045</v>
      </c>
      <c r="J1646" s="10">
        <v>1000</v>
      </c>
      <c r="K1646" s="10">
        <v>881</v>
      </c>
      <c r="L1646" s="10">
        <v>119</v>
      </c>
      <c r="M1646" s="10">
        <v>889.81</v>
      </c>
      <c r="N1646" s="10">
        <v>110.19000000000005</v>
      </c>
    </row>
    <row r="1647" spans="1:14" x14ac:dyDescent="0.25">
      <c r="A1647" s="9" t="s">
        <v>458</v>
      </c>
      <c r="B1647" s="9" t="s">
        <v>235</v>
      </c>
      <c r="C1647" s="9" t="s">
        <v>42</v>
      </c>
      <c r="D1647" s="9" t="s">
        <v>43</v>
      </c>
      <c r="E1647" s="10">
        <v>296.48</v>
      </c>
      <c r="F1647" s="10">
        <v>295.13432835820896</v>
      </c>
      <c r="G1647" s="10">
        <v>1.345671641791057</v>
      </c>
      <c r="H1647" s="10">
        <v>296.61</v>
      </c>
      <c r="I1647" s="10">
        <v>-0.12999999999999545</v>
      </c>
      <c r="J1647" s="10">
        <v>885</v>
      </c>
      <c r="K1647" s="10">
        <v>881</v>
      </c>
      <c r="L1647" s="10">
        <v>4</v>
      </c>
      <c r="M1647" s="10">
        <v>885.40499999999997</v>
      </c>
      <c r="N1647" s="10">
        <v>-0.40499999999997272</v>
      </c>
    </row>
    <row r="1648" spans="1:14" x14ac:dyDescent="0.25">
      <c r="A1648" s="9" t="s">
        <v>458</v>
      </c>
      <c r="B1648" s="9" t="s">
        <v>461</v>
      </c>
      <c r="C1648" s="9" t="s">
        <v>42</v>
      </c>
      <c r="D1648" s="9" t="s">
        <v>43</v>
      </c>
      <c r="E1648" s="10">
        <v>938.49</v>
      </c>
      <c r="F1648" s="10">
        <v>813.25123152709364</v>
      </c>
      <c r="G1648" s="10">
        <v>125.23876847290637</v>
      </c>
      <c r="H1648" s="10">
        <v>825.45</v>
      </c>
      <c r="I1648" s="10">
        <v>113.03999999999996</v>
      </c>
      <c r="J1648" s="10">
        <v>6100</v>
      </c>
      <c r="K1648" s="10">
        <v>5286</v>
      </c>
      <c r="L1648" s="10">
        <v>814</v>
      </c>
      <c r="M1648" s="10">
        <v>5365.29</v>
      </c>
      <c r="N1648" s="10">
        <v>734.71</v>
      </c>
    </row>
    <row r="1649" spans="1:14" x14ac:dyDescent="0.25">
      <c r="A1649" s="9" t="s">
        <v>458</v>
      </c>
      <c r="B1649" s="9" t="s">
        <v>462</v>
      </c>
      <c r="C1649" s="9" t="s">
        <v>42</v>
      </c>
      <c r="D1649" s="9" t="s">
        <v>43</v>
      </c>
      <c r="E1649" s="10">
        <v>0</v>
      </c>
      <c r="F1649" s="10">
        <v>823.08374384236458</v>
      </c>
      <c r="G1649" s="10">
        <v>-823.08374384236458</v>
      </c>
      <c r="H1649" s="10">
        <v>835.43</v>
      </c>
      <c r="I1649" s="10">
        <v>-835.43</v>
      </c>
      <c r="J1649" s="10">
        <v>0</v>
      </c>
      <c r="K1649" s="10">
        <v>5286</v>
      </c>
      <c r="L1649" s="10">
        <v>-5286</v>
      </c>
      <c r="M1649" s="10">
        <v>5365.29</v>
      </c>
      <c r="N1649" s="10">
        <v>-5365.29</v>
      </c>
    </row>
    <row r="1650" spans="1:14" x14ac:dyDescent="0.25">
      <c r="A1650" s="9" t="s">
        <v>458</v>
      </c>
      <c r="B1650" s="9" t="s">
        <v>463</v>
      </c>
      <c r="C1650" s="9" t="s">
        <v>42</v>
      </c>
      <c r="D1650" s="9" t="s">
        <v>43</v>
      </c>
      <c r="E1650" s="10">
        <v>1903.2</v>
      </c>
      <c r="F1650" s="10">
        <v>1676.7192118226601</v>
      </c>
      <c r="G1650" s="10">
        <v>226.48078817733995</v>
      </c>
      <c r="H1650" s="10">
        <v>1701.87</v>
      </c>
      <c r="I1650" s="10">
        <v>201.33000000000015</v>
      </c>
      <c r="J1650" s="10">
        <v>6000</v>
      </c>
      <c r="K1650" s="10">
        <v>5286</v>
      </c>
      <c r="L1650" s="10">
        <v>714</v>
      </c>
      <c r="M1650" s="10">
        <v>5365.29</v>
      </c>
      <c r="N1650" s="10">
        <v>634.71</v>
      </c>
    </row>
    <row r="1651" spans="1:14" x14ac:dyDescent="0.25">
      <c r="A1651" s="9" t="s">
        <v>458</v>
      </c>
      <c r="B1651" s="9" t="s">
        <v>84</v>
      </c>
      <c r="C1651" s="9" t="s">
        <v>42</v>
      </c>
      <c r="D1651" s="9" t="s">
        <v>43</v>
      </c>
      <c r="E1651" s="10">
        <v>2177.92</v>
      </c>
      <c r="F1651" s="10">
        <v>2147.8627450980393</v>
      </c>
      <c r="G1651" s="10">
        <v>30.057254901960732</v>
      </c>
      <c r="H1651" s="10">
        <v>2190.8200000000002</v>
      </c>
      <c r="I1651" s="10">
        <v>-12.900000000000091</v>
      </c>
      <c r="J1651" s="10">
        <v>5360</v>
      </c>
      <c r="K1651" s="10">
        <v>5286</v>
      </c>
      <c r="L1651" s="10">
        <v>74</v>
      </c>
      <c r="M1651" s="10">
        <v>5391.72</v>
      </c>
      <c r="N1651" s="10">
        <v>-31.720000000000255</v>
      </c>
    </row>
    <row r="1652" spans="1:14" x14ac:dyDescent="0.25">
      <c r="A1652" s="9" t="s">
        <v>458</v>
      </c>
      <c r="B1652" s="9" t="s">
        <v>464</v>
      </c>
      <c r="C1652" s="9" t="s">
        <v>42</v>
      </c>
      <c r="D1652" s="9" t="s">
        <v>43</v>
      </c>
      <c r="E1652" s="10">
        <v>4275</v>
      </c>
      <c r="F1652" s="10">
        <v>3964.502463054187</v>
      </c>
      <c r="G1652" s="10">
        <v>310.49753694581295</v>
      </c>
      <c r="H1652" s="10">
        <v>4023.97</v>
      </c>
      <c r="I1652" s="10">
        <v>251.0300000000002</v>
      </c>
      <c r="J1652" s="10">
        <v>950</v>
      </c>
      <c r="K1652" s="10">
        <v>881</v>
      </c>
      <c r="L1652" s="10">
        <v>69</v>
      </c>
      <c r="M1652" s="10">
        <v>894.21500000000003</v>
      </c>
      <c r="N1652" s="10">
        <v>55.784999999999968</v>
      </c>
    </row>
    <row r="1653" spans="1:14" x14ac:dyDescent="0.25">
      <c r="A1653" s="9" t="s">
        <v>458</v>
      </c>
      <c r="B1653" s="9" t="s">
        <v>465</v>
      </c>
      <c r="C1653" s="9" t="s">
        <v>42</v>
      </c>
      <c r="D1653" s="9" t="s">
        <v>43</v>
      </c>
      <c r="E1653" s="10">
        <v>4777.42</v>
      </c>
      <c r="F1653" s="10">
        <v>4562.5024630541866</v>
      </c>
      <c r="G1653" s="10">
        <v>214.91753694581348</v>
      </c>
      <c r="H1653" s="10">
        <v>4630.9399999999996</v>
      </c>
      <c r="I1653" s="10">
        <v>146.48000000000047</v>
      </c>
      <c r="J1653" s="10">
        <v>5535</v>
      </c>
      <c r="K1653" s="10">
        <v>5286</v>
      </c>
      <c r="L1653" s="10">
        <v>249</v>
      </c>
      <c r="M1653" s="10">
        <v>5365.29</v>
      </c>
      <c r="N1653" s="10">
        <v>169.71000000000004</v>
      </c>
    </row>
    <row r="1654" spans="1:14" x14ac:dyDescent="0.25">
      <c r="A1654" s="9" t="s">
        <v>458</v>
      </c>
      <c r="B1654" s="9" t="s">
        <v>50</v>
      </c>
      <c r="C1654" s="9" t="s">
        <v>42</v>
      </c>
      <c r="D1654" s="9" t="s">
        <v>43</v>
      </c>
      <c r="E1654" s="10">
        <v>7469</v>
      </c>
      <c r="F1654" s="10">
        <v>7178.3880597014922</v>
      </c>
      <c r="G1654" s="10">
        <v>290.61194029850776</v>
      </c>
      <c r="H1654" s="10">
        <v>7214.28</v>
      </c>
      <c r="I1654" s="10">
        <v>254.72000000000025</v>
      </c>
      <c r="J1654" s="10">
        <v>5500</v>
      </c>
      <c r="K1654" s="10">
        <v>5286</v>
      </c>
      <c r="L1654" s="10">
        <v>214</v>
      </c>
      <c r="M1654" s="10">
        <v>5312.43</v>
      </c>
      <c r="N1654" s="10">
        <v>187.56999999999971</v>
      </c>
    </row>
    <row r="1655" spans="1:14" x14ac:dyDescent="0.25">
      <c r="A1655" s="9" t="s">
        <v>458</v>
      </c>
      <c r="B1655" s="9" t="s">
        <v>88</v>
      </c>
      <c r="C1655" s="9" t="s">
        <v>42</v>
      </c>
      <c r="D1655" s="9" t="s">
        <v>43</v>
      </c>
      <c r="E1655" s="10">
        <v>27857.119999999999</v>
      </c>
      <c r="F1655" s="10">
        <v>26773.217821782178</v>
      </c>
      <c r="G1655" s="10">
        <v>1083.9021782178206</v>
      </c>
      <c r="H1655" s="10">
        <v>27040.95</v>
      </c>
      <c r="I1655" s="10">
        <v>816.16999999999825</v>
      </c>
      <c r="J1655" s="10">
        <v>5500</v>
      </c>
      <c r="K1655" s="10">
        <v>5286</v>
      </c>
      <c r="L1655" s="10">
        <v>214</v>
      </c>
      <c r="M1655" s="10">
        <v>5338.86</v>
      </c>
      <c r="N1655" s="10">
        <v>161.14000000000033</v>
      </c>
    </row>
    <row r="1656" spans="1:14" x14ac:dyDescent="0.25">
      <c r="A1656" s="9" t="s">
        <v>458</v>
      </c>
      <c r="B1656" s="9" t="s">
        <v>250</v>
      </c>
      <c r="C1656" s="9" t="s">
        <v>42</v>
      </c>
      <c r="D1656" s="9" t="s">
        <v>53</v>
      </c>
      <c r="E1656" s="10">
        <v>22286.1</v>
      </c>
      <c r="F1656" s="10">
        <v>21708.457711442785</v>
      </c>
      <c r="G1656" s="10">
        <v>577.64228855721376</v>
      </c>
      <c r="H1656" s="10">
        <v>21817</v>
      </c>
      <c r="I1656" s="10">
        <v>469.09999999999854</v>
      </c>
      <c r="J1656" s="10">
        <v>4070</v>
      </c>
      <c r="K1656" s="10">
        <v>3964.4995024875625</v>
      </c>
      <c r="L1656" s="10">
        <v>105.50049751243751</v>
      </c>
      <c r="M1656" s="10">
        <v>3984.3220000000001</v>
      </c>
      <c r="N1656" s="10">
        <v>85.677999999999884</v>
      </c>
    </row>
    <row r="1657" spans="1:14" x14ac:dyDescent="0.25">
      <c r="A1657" s="9" t="s">
        <v>458</v>
      </c>
      <c r="B1657" s="9" t="s">
        <v>54</v>
      </c>
      <c r="C1657" s="9" t="s">
        <v>42</v>
      </c>
      <c r="D1657" s="9" t="s">
        <v>55</v>
      </c>
      <c r="E1657" s="10">
        <v>266.89</v>
      </c>
      <c r="F1657" s="10">
        <v>261.65686274509807</v>
      </c>
      <c r="G1657" s="10">
        <v>5.2331372549019193</v>
      </c>
      <c r="H1657" s="10">
        <v>266.89</v>
      </c>
      <c r="I1657" s="10">
        <v>0</v>
      </c>
      <c r="J1657" s="10">
        <v>48.526000000000003</v>
      </c>
      <c r="K1657" s="10">
        <v>47.573529411764703</v>
      </c>
      <c r="L1657" s="10">
        <v>0.9524705882353004</v>
      </c>
      <c r="M1657" s="10">
        <v>48.524999999999999</v>
      </c>
      <c r="N1657" s="10">
        <v>1.0000000000047748E-3</v>
      </c>
    </row>
    <row r="1658" spans="1:14" x14ac:dyDescent="0.25">
      <c r="A1658" s="9" t="s">
        <v>466</v>
      </c>
      <c r="B1658" s="9" t="s">
        <v>25</v>
      </c>
      <c r="C1658" s="9" t="s">
        <v>26</v>
      </c>
      <c r="D1658" s="9" t="s">
        <v>27</v>
      </c>
      <c r="E1658" s="10">
        <v>-756.92</v>
      </c>
      <c r="F1658" s="10">
        <v>0</v>
      </c>
      <c r="G1658" s="10">
        <v>-756.92</v>
      </c>
      <c r="H1658" s="10">
        <v>0</v>
      </c>
      <c r="I1658" s="10">
        <v>-756.92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</row>
    <row r="1659" spans="1:14" x14ac:dyDescent="0.25">
      <c r="A1659" s="9" t="s">
        <v>466</v>
      </c>
      <c r="B1659" s="9" t="s">
        <v>28</v>
      </c>
      <c r="C1659" s="9" t="s">
        <v>29</v>
      </c>
      <c r="D1659" s="9" t="s">
        <v>27</v>
      </c>
      <c r="E1659" s="10">
        <v>3.69</v>
      </c>
      <c r="F1659" s="10">
        <v>0</v>
      </c>
      <c r="G1659" s="10">
        <v>3.69</v>
      </c>
      <c r="H1659" s="10">
        <v>3.68</v>
      </c>
      <c r="I1659" s="10">
        <v>9.9999999999997868E-3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</row>
    <row r="1660" spans="1:14" x14ac:dyDescent="0.25">
      <c r="A1660" s="9" t="s">
        <v>466</v>
      </c>
      <c r="B1660" s="9" t="s">
        <v>30</v>
      </c>
      <c r="C1660" s="9" t="s">
        <v>29</v>
      </c>
      <c r="D1660" s="9" t="s">
        <v>27</v>
      </c>
      <c r="E1660" s="10">
        <v>86.07</v>
      </c>
      <c r="F1660" s="10">
        <v>0</v>
      </c>
      <c r="G1660" s="10">
        <v>86.07</v>
      </c>
      <c r="H1660" s="10">
        <v>85.76</v>
      </c>
      <c r="I1660" s="10">
        <v>0.30999999999998806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</row>
    <row r="1661" spans="1:14" x14ac:dyDescent="0.25">
      <c r="A1661" s="9" t="s">
        <v>466</v>
      </c>
      <c r="B1661" s="9" t="s">
        <v>31</v>
      </c>
      <c r="C1661" s="9" t="s">
        <v>29</v>
      </c>
      <c r="D1661" s="9" t="s">
        <v>27</v>
      </c>
      <c r="E1661" s="10">
        <v>577.89</v>
      </c>
      <c r="F1661" s="10">
        <v>0</v>
      </c>
      <c r="G1661" s="10">
        <v>577.89</v>
      </c>
      <c r="H1661" s="10">
        <v>575.84</v>
      </c>
      <c r="I1661" s="10">
        <v>2.0499999999999545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</row>
    <row r="1662" spans="1:14" x14ac:dyDescent="0.25">
      <c r="A1662" s="9" t="s">
        <v>466</v>
      </c>
      <c r="B1662" s="9" t="s">
        <v>32</v>
      </c>
      <c r="C1662" s="9" t="s">
        <v>33</v>
      </c>
      <c r="D1662" s="9" t="s">
        <v>27</v>
      </c>
      <c r="E1662" s="10">
        <v>1118.01</v>
      </c>
      <c r="F1662" s="10">
        <v>0</v>
      </c>
      <c r="G1662" s="10">
        <v>1118.01</v>
      </c>
      <c r="H1662" s="10">
        <v>1358.19</v>
      </c>
      <c r="I1662" s="10">
        <v>-240.18000000000006</v>
      </c>
      <c r="J1662" s="10">
        <v>3.17</v>
      </c>
      <c r="K1662" s="10">
        <v>0</v>
      </c>
      <c r="L1662" s="10">
        <v>3.17</v>
      </c>
      <c r="M1662" s="10">
        <v>3.851</v>
      </c>
      <c r="N1662" s="10">
        <v>-0.68100000000000005</v>
      </c>
    </row>
    <row r="1663" spans="1:14" x14ac:dyDescent="0.25">
      <c r="A1663" s="9" t="s">
        <v>466</v>
      </c>
      <c r="B1663" s="9" t="s">
        <v>34</v>
      </c>
      <c r="C1663" s="9" t="s">
        <v>33</v>
      </c>
      <c r="D1663" s="9" t="s">
        <v>27</v>
      </c>
      <c r="E1663" s="10">
        <v>3843.21</v>
      </c>
      <c r="F1663" s="10">
        <v>0</v>
      </c>
      <c r="G1663" s="10">
        <v>3843.21</v>
      </c>
      <c r="H1663" s="10">
        <v>4668.84</v>
      </c>
      <c r="I1663" s="10">
        <v>-825.63000000000011</v>
      </c>
      <c r="J1663" s="10">
        <v>3.17</v>
      </c>
      <c r="K1663" s="10">
        <v>0</v>
      </c>
      <c r="L1663" s="10">
        <v>3.17</v>
      </c>
      <c r="M1663" s="10">
        <v>3.851</v>
      </c>
      <c r="N1663" s="10">
        <v>-0.68100000000000005</v>
      </c>
    </row>
    <row r="1664" spans="1:14" x14ac:dyDescent="0.25">
      <c r="A1664" s="9" t="s">
        <v>466</v>
      </c>
      <c r="B1664" s="9" t="s">
        <v>35</v>
      </c>
      <c r="C1664" s="9" t="s">
        <v>33</v>
      </c>
      <c r="D1664" s="9" t="s">
        <v>27</v>
      </c>
      <c r="E1664" s="10">
        <v>4158.12</v>
      </c>
      <c r="F1664" s="10">
        <v>0</v>
      </c>
      <c r="G1664" s="10">
        <v>4158.12</v>
      </c>
      <c r="H1664" s="10">
        <v>5051.3999999999996</v>
      </c>
      <c r="I1664" s="10">
        <v>-893.27999999999975</v>
      </c>
      <c r="J1664" s="10">
        <v>66.569999999999993</v>
      </c>
      <c r="K1664" s="10">
        <v>0</v>
      </c>
      <c r="L1664" s="10">
        <v>66.569999999999993</v>
      </c>
      <c r="M1664" s="10">
        <v>80.870999999999995</v>
      </c>
      <c r="N1664" s="10">
        <v>-14.301000000000002</v>
      </c>
    </row>
    <row r="1665" spans="1:14" x14ac:dyDescent="0.25">
      <c r="A1665" s="9" t="s">
        <v>466</v>
      </c>
      <c r="B1665" s="9" t="s">
        <v>36</v>
      </c>
      <c r="C1665" s="9" t="s">
        <v>29</v>
      </c>
      <c r="D1665" s="9" t="s">
        <v>27</v>
      </c>
      <c r="E1665" s="10">
        <v>6474.46</v>
      </c>
      <c r="F1665" s="10">
        <v>0</v>
      </c>
      <c r="G1665" s="10">
        <v>6474.46</v>
      </c>
      <c r="H1665" s="10">
        <v>6451.53</v>
      </c>
      <c r="I1665" s="10">
        <v>22.930000000000291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</row>
    <row r="1666" spans="1:14" x14ac:dyDescent="0.25">
      <c r="A1666" s="9" t="s">
        <v>466</v>
      </c>
      <c r="B1666" s="9" t="s">
        <v>37</v>
      </c>
      <c r="C1666" s="9" t="s">
        <v>29</v>
      </c>
      <c r="D1666" s="9" t="s">
        <v>27</v>
      </c>
      <c r="E1666" s="10">
        <v>14972.23</v>
      </c>
      <c r="F1666" s="10">
        <v>0</v>
      </c>
      <c r="G1666" s="10">
        <v>14972.23</v>
      </c>
      <c r="H1666" s="10">
        <v>14919.21</v>
      </c>
      <c r="I1666" s="10">
        <v>53.020000000000437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</row>
    <row r="1667" spans="1:14" x14ac:dyDescent="0.25">
      <c r="A1667" s="9" t="s">
        <v>466</v>
      </c>
      <c r="B1667" s="9" t="s">
        <v>467</v>
      </c>
      <c r="C1667" s="9" t="s">
        <v>39</v>
      </c>
      <c r="D1667" s="9" t="s">
        <v>40</v>
      </c>
      <c r="E1667" s="10">
        <v>-367271.03</v>
      </c>
      <c r="F1667" s="10">
        <v>0</v>
      </c>
      <c r="G1667" s="10">
        <v>-367271.03</v>
      </c>
      <c r="H1667" s="10">
        <v>-367270.86</v>
      </c>
      <c r="I1667" s="10">
        <v>-0.17000000004190952</v>
      </c>
      <c r="J1667" s="10">
        <v>-3851</v>
      </c>
      <c r="K1667" s="10">
        <v>0</v>
      </c>
      <c r="L1667" s="10">
        <v>-3851</v>
      </c>
      <c r="M1667" s="10">
        <v>-3851</v>
      </c>
      <c r="N1667" s="10">
        <v>0</v>
      </c>
    </row>
    <row r="1668" spans="1:14" x14ac:dyDescent="0.25">
      <c r="A1668" s="9" t="s">
        <v>466</v>
      </c>
      <c r="B1668" s="9" t="s">
        <v>468</v>
      </c>
      <c r="C1668" s="9" t="s">
        <v>42</v>
      </c>
      <c r="D1668" s="9" t="s">
        <v>43</v>
      </c>
      <c r="E1668" s="10">
        <v>1352.66</v>
      </c>
      <c r="F1668" s="10">
        <v>0</v>
      </c>
      <c r="G1668" s="10">
        <v>1352.66</v>
      </c>
      <c r="H1668" s="10">
        <v>0</v>
      </c>
      <c r="I1668" s="10">
        <v>1352.66</v>
      </c>
      <c r="J1668" s="10">
        <v>23500</v>
      </c>
      <c r="K1668" s="10">
        <v>0</v>
      </c>
      <c r="L1668" s="10">
        <v>23500</v>
      </c>
      <c r="M1668" s="10">
        <v>0</v>
      </c>
      <c r="N1668" s="10">
        <v>23500</v>
      </c>
    </row>
    <row r="1669" spans="1:14" x14ac:dyDescent="0.25">
      <c r="A1669" s="9" t="s">
        <v>466</v>
      </c>
      <c r="B1669" s="9" t="s">
        <v>92</v>
      </c>
      <c r="C1669" s="9" t="s">
        <v>42</v>
      </c>
      <c r="D1669" s="9" t="s">
        <v>43</v>
      </c>
      <c r="E1669" s="10">
        <v>357.5</v>
      </c>
      <c r="F1669" s="10">
        <v>327.80198019801981</v>
      </c>
      <c r="G1669" s="10">
        <v>29.698019801980195</v>
      </c>
      <c r="H1669" s="10">
        <v>331.08</v>
      </c>
      <c r="I1669" s="10">
        <v>26.420000000000016</v>
      </c>
      <c r="J1669" s="10">
        <v>4200</v>
      </c>
      <c r="K1669" s="10">
        <v>3851</v>
      </c>
      <c r="L1669" s="10">
        <v>349</v>
      </c>
      <c r="M1669" s="10">
        <v>3889.51</v>
      </c>
      <c r="N1669" s="10">
        <v>310.48999999999978</v>
      </c>
    </row>
    <row r="1670" spans="1:14" x14ac:dyDescent="0.25">
      <c r="A1670" s="9" t="s">
        <v>466</v>
      </c>
      <c r="B1670" s="9" t="s">
        <v>469</v>
      </c>
      <c r="C1670" s="9" t="s">
        <v>42</v>
      </c>
      <c r="D1670" s="9" t="s">
        <v>43</v>
      </c>
      <c r="E1670" s="10">
        <v>0</v>
      </c>
      <c r="F1670" s="10">
        <v>1393.7536945812808</v>
      </c>
      <c r="G1670" s="10">
        <v>-1393.7536945812808</v>
      </c>
      <c r="H1670" s="10">
        <v>1414.66</v>
      </c>
      <c r="I1670" s="10">
        <v>-1414.66</v>
      </c>
      <c r="J1670" s="10">
        <v>0</v>
      </c>
      <c r="K1670" s="10">
        <v>23106</v>
      </c>
      <c r="L1670" s="10">
        <v>-23106</v>
      </c>
      <c r="M1670" s="10">
        <v>23452.59</v>
      </c>
      <c r="N1670" s="10">
        <v>-23452.59</v>
      </c>
    </row>
    <row r="1671" spans="1:14" x14ac:dyDescent="0.25">
      <c r="A1671" s="9" t="s">
        <v>466</v>
      </c>
      <c r="B1671" s="9" t="s">
        <v>94</v>
      </c>
      <c r="C1671" s="9" t="s">
        <v>42</v>
      </c>
      <c r="D1671" s="9" t="s">
        <v>43</v>
      </c>
      <c r="E1671" s="10">
        <v>2275.56</v>
      </c>
      <c r="F1671" s="10">
        <v>2264.3880597014927</v>
      </c>
      <c r="G1671" s="10">
        <v>11.171940298507252</v>
      </c>
      <c r="H1671" s="10">
        <v>2275.71</v>
      </c>
      <c r="I1671" s="10">
        <v>-0.15000000000009095</v>
      </c>
      <c r="J1671" s="10">
        <v>3870</v>
      </c>
      <c r="K1671" s="10">
        <v>3851</v>
      </c>
      <c r="L1671" s="10">
        <v>19</v>
      </c>
      <c r="M1671" s="10">
        <v>3870.2550000000001</v>
      </c>
      <c r="N1671" s="10">
        <v>-0.25500000000010914</v>
      </c>
    </row>
    <row r="1672" spans="1:14" x14ac:dyDescent="0.25">
      <c r="A1672" s="9" t="s">
        <v>466</v>
      </c>
      <c r="B1672" s="9" t="s">
        <v>45</v>
      </c>
      <c r="C1672" s="9" t="s">
        <v>42</v>
      </c>
      <c r="D1672" s="9" t="s">
        <v>43</v>
      </c>
      <c r="E1672" s="10">
        <v>6080.62</v>
      </c>
      <c r="F1672" s="10">
        <v>5978.6798029556649</v>
      </c>
      <c r="G1672" s="10">
        <v>101.94019704433504</v>
      </c>
      <c r="H1672" s="10">
        <v>6068.36</v>
      </c>
      <c r="I1672" s="10">
        <v>12.260000000000218</v>
      </c>
      <c r="J1672" s="10">
        <v>23500</v>
      </c>
      <c r="K1672" s="10">
        <v>23106</v>
      </c>
      <c r="L1672" s="10">
        <v>394</v>
      </c>
      <c r="M1672" s="10">
        <v>23452.59</v>
      </c>
      <c r="N1672" s="10">
        <v>47.409999999999854</v>
      </c>
    </row>
    <row r="1673" spans="1:14" x14ac:dyDescent="0.25">
      <c r="A1673" s="9" t="s">
        <v>466</v>
      </c>
      <c r="B1673" s="9" t="s">
        <v>46</v>
      </c>
      <c r="C1673" s="9" t="s">
        <v>42</v>
      </c>
      <c r="D1673" s="9" t="s">
        <v>43</v>
      </c>
      <c r="E1673" s="10">
        <v>7352.68</v>
      </c>
      <c r="F1673" s="10">
        <v>7229.4088669950743</v>
      </c>
      <c r="G1673" s="10">
        <v>123.27113300492601</v>
      </c>
      <c r="H1673" s="10">
        <v>7337.85</v>
      </c>
      <c r="I1673" s="10">
        <v>14.829999999999927</v>
      </c>
      <c r="J1673" s="10">
        <v>23500</v>
      </c>
      <c r="K1673" s="10">
        <v>23106</v>
      </c>
      <c r="L1673" s="10">
        <v>394</v>
      </c>
      <c r="M1673" s="10">
        <v>23452.59</v>
      </c>
      <c r="N1673" s="10">
        <v>47.409999999999854</v>
      </c>
    </row>
    <row r="1674" spans="1:14" x14ac:dyDescent="0.25">
      <c r="A1674" s="9" t="s">
        <v>466</v>
      </c>
      <c r="B1674" s="9" t="s">
        <v>47</v>
      </c>
      <c r="C1674" s="9" t="s">
        <v>42</v>
      </c>
      <c r="D1674" s="9" t="s">
        <v>43</v>
      </c>
      <c r="E1674" s="10">
        <v>11049.47</v>
      </c>
      <c r="F1674" s="10">
        <v>10864.205882352941</v>
      </c>
      <c r="G1674" s="10">
        <v>185.26411764705881</v>
      </c>
      <c r="H1674" s="10">
        <v>11081.49</v>
      </c>
      <c r="I1674" s="10">
        <v>-32.020000000000437</v>
      </c>
      <c r="J1674" s="10">
        <v>23500</v>
      </c>
      <c r="K1674" s="10">
        <v>23106</v>
      </c>
      <c r="L1674" s="10">
        <v>394</v>
      </c>
      <c r="M1674" s="10">
        <v>23568.12</v>
      </c>
      <c r="N1674" s="10">
        <v>-68.119999999998981</v>
      </c>
    </row>
    <row r="1675" spans="1:14" x14ac:dyDescent="0.25">
      <c r="A1675" s="9" t="s">
        <v>466</v>
      </c>
      <c r="B1675" s="9" t="s">
        <v>470</v>
      </c>
      <c r="C1675" s="9" t="s">
        <v>42</v>
      </c>
      <c r="D1675" s="9" t="s">
        <v>43</v>
      </c>
      <c r="E1675" s="10">
        <v>21886.49</v>
      </c>
      <c r="F1675" s="10">
        <v>20966.266009852217</v>
      </c>
      <c r="G1675" s="10">
        <v>920.22399014778421</v>
      </c>
      <c r="H1675" s="10">
        <v>21280.76</v>
      </c>
      <c r="I1675" s="10">
        <v>605.7300000000032</v>
      </c>
      <c r="J1675" s="10">
        <v>24120</v>
      </c>
      <c r="K1675" s="10">
        <v>23106</v>
      </c>
      <c r="L1675" s="10">
        <v>1014</v>
      </c>
      <c r="M1675" s="10">
        <v>23452.59</v>
      </c>
      <c r="N1675" s="10">
        <v>667.40999999999985</v>
      </c>
    </row>
    <row r="1676" spans="1:14" x14ac:dyDescent="0.25">
      <c r="A1676" s="9" t="s">
        <v>466</v>
      </c>
      <c r="B1676" s="9" t="s">
        <v>471</v>
      </c>
      <c r="C1676" s="9" t="s">
        <v>42</v>
      </c>
      <c r="D1676" s="9" t="s">
        <v>43</v>
      </c>
      <c r="E1676" s="10">
        <v>23100.5</v>
      </c>
      <c r="F1676" s="10">
        <v>22713.194029850747</v>
      </c>
      <c r="G1676" s="10">
        <v>387.30597014925297</v>
      </c>
      <c r="H1676" s="10">
        <v>22826.76</v>
      </c>
      <c r="I1676" s="10">
        <v>273.7400000000016</v>
      </c>
      <c r="J1676" s="10">
        <v>23500</v>
      </c>
      <c r="K1676" s="10">
        <v>23106</v>
      </c>
      <c r="L1676" s="10">
        <v>394</v>
      </c>
      <c r="M1676" s="10">
        <v>23221.53</v>
      </c>
      <c r="N1676" s="10">
        <v>278.47000000000116</v>
      </c>
    </row>
    <row r="1677" spans="1:14" x14ac:dyDescent="0.25">
      <c r="A1677" s="9" t="s">
        <v>466</v>
      </c>
      <c r="B1677" s="9" t="s">
        <v>95</v>
      </c>
      <c r="C1677" s="9" t="s">
        <v>42</v>
      </c>
      <c r="D1677" s="9" t="s">
        <v>43</v>
      </c>
      <c r="E1677" s="10">
        <v>32175</v>
      </c>
      <c r="F1677" s="10">
        <v>31770.748768472906</v>
      </c>
      <c r="G1677" s="10">
        <v>404.25123152709421</v>
      </c>
      <c r="H1677" s="10">
        <v>32247.31</v>
      </c>
      <c r="I1677" s="10">
        <v>-72.31000000000131</v>
      </c>
      <c r="J1677" s="10">
        <v>3900</v>
      </c>
      <c r="K1677" s="10">
        <v>3851</v>
      </c>
      <c r="L1677" s="10">
        <v>49</v>
      </c>
      <c r="M1677" s="10">
        <v>3908.7649999999999</v>
      </c>
      <c r="N1677" s="10">
        <v>-8.7649999999998727</v>
      </c>
    </row>
    <row r="1678" spans="1:14" x14ac:dyDescent="0.25">
      <c r="A1678" s="9" t="s">
        <v>466</v>
      </c>
      <c r="B1678" s="9" t="s">
        <v>51</v>
      </c>
      <c r="C1678" s="9" t="s">
        <v>42</v>
      </c>
      <c r="D1678" s="9" t="s">
        <v>43</v>
      </c>
      <c r="E1678" s="10">
        <v>127219.39</v>
      </c>
      <c r="F1678" s="10">
        <v>124472.0198019802</v>
      </c>
      <c r="G1678" s="10">
        <v>2747.3701980197948</v>
      </c>
      <c r="H1678" s="10">
        <v>125716.74</v>
      </c>
      <c r="I1678" s="10">
        <v>1502.6499999999942</v>
      </c>
      <c r="J1678" s="10">
        <v>23616</v>
      </c>
      <c r="K1678" s="10">
        <v>23106</v>
      </c>
      <c r="L1678" s="10">
        <v>510</v>
      </c>
      <c r="M1678" s="10">
        <v>23337.06</v>
      </c>
      <c r="N1678" s="10">
        <v>278.93999999999869</v>
      </c>
    </row>
    <row r="1679" spans="1:14" x14ac:dyDescent="0.25">
      <c r="A1679" s="9" t="s">
        <v>466</v>
      </c>
      <c r="B1679" s="9" t="s">
        <v>52</v>
      </c>
      <c r="C1679" s="9" t="s">
        <v>42</v>
      </c>
      <c r="D1679" s="9" t="s">
        <v>53</v>
      </c>
      <c r="E1679" s="10">
        <v>103944.4</v>
      </c>
      <c r="F1679" s="10">
        <v>102550.17821782178</v>
      </c>
      <c r="G1679" s="10">
        <v>1394.2217821782106</v>
      </c>
      <c r="H1679" s="10">
        <v>103575.67999999999</v>
      </c>
      <c r="I1679" s="10">
        <v>368.72000000000116</v>
      </c>
      <c r="J1679" s="10">
        <v>17565</v>
      </c>
      <c r="K1679" s="10">
        <v>17329.499999999996</v>
      </c>
      <c r="L1679" s="10">
        <v>235.50000000000364</v>
      </c>
      <c r="M1679" s="10">
        <v>17502.794999999998</v>
      </c>
      <c r="N1679" s="10">
        <v>62.205000000001746</v>
      </c>
    </row>
    <row r="1680" spans="1:14" x14ac:dyDescent="0.25">
      <c r="A1680" s="9" t="s">
        <v>472</v>
      </c>
      <c r="B1680" s="9" t="s">
        <v>25</v>
      </c>
      <c r="C1680" s="9" t="s">
        <v>26</v>
      </c>
      <c r="D1680" s="9" t="s">
        <v>27</v>
      </c>
      <c r="E1680" s="10">
        <v>-6.29</v>
      </c>
      <c r="F1680" s="10">
        <v>0</v>
      </c>
      <c r="G1680" s="10">
        <v>-6.29</v>
      </c>
      <c r="H1680" s="10">
        <v>0</v>
      </c>
      <c r="I1680" s="10">
        <v>-6.29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</row>
    <row r="1681" spans="1:14" x14ac:dyDescent="0.25">
      <c r="A1681" s="9" t="s">
        <v>472</v>
      </c>
      <c r="B1681" s="9" t="s">
        <v>258</v>
      </c>
      <c r="C1681" s="9" t="s">
        <v>33</v>
      </c>
      <c r="D1681" s="9" t="s">
        <v>27</v>
      </c>
      <c r="E1681" s="10">
        <v>46.27</v>
      </c>
      <c r="F1681" s="10">
        <v>0</v>
      </c>
      <c r="G1681" s="10">
        <v>46.27</v>
      </c>
      <c r="H1681" s="10">
        <v>43.68</v>
      </c>
      <c r="I1681" s="10">
        <v>2.5900000000000034</v>
      </c>
      <c r="J1681" s="10">
        <v>6.12</v>
      </c>
      <c r="K1681" s="10">
        <v>0</v>
      </c>
      <c r="L1681" s="10">
        <v>6.12</v>
      </c>
      <c r="M1681" s="10">
        <v>5.7789999999999999</v>
      </c>
      <c r="N1681" s="10">
        <v>0.34100000000000019</v>
      </c>
    </row>
    <row r="1682" spans="1:14" x14ac:dyDescent="0.25">
      <c r="A1682" s="9" t="s">
        <v>472</v>
      </c>
      <c r="B1682" s="9" t="s">
        <v>259</v>
      </c>
      <c r="C1682" s="9" t="s">
        <v>33</v>
      </c>
      <c r="D1682" s="9" t="s">
        <v>27</v>
      </c>
      <c r="E1682" s="10">
        <v>94.95</v>
      </c>
      <c r="F1682" s="10">
        <v>0</v>
      </c>
      <c r="G1682" s="10">
        <v>94.95</v>
      </c>
      <c r="H1682" s="10">
        <v>89.65</v>
      </c>
      <c r="I1682" s="10">
        <v>5.2999999999999972</v>
      </c>
      <c r="J1682" s="10">
        <v>6.12</v>
      </c>
      <c r="K1682" s="10">
        <v>0</v>
      </c>
      <c r="L1682" s="10">
        <v>6.12</v>
      </c>
      <c r="M1682" s="10">
        <v>5.7789999999999999</v>
      </c>
      <c r="N1682" s="10">
        <v>0.34100000000000019</v>
      </c>
    </row>
    <row r="1683" spans="1:14" x14ac:dyDescent="0.25">
      <c r="A1683" s="9" t="s">
        <v>472</v>
      </c>
      <c r="B1683" s="9" t="s">
        <v>260</v>
      </c>
      <c r="C1683" s="9" t="s">
        <v>33</v>
      </c>
      <c r="D1683" s="9" t="s">
        <v>27</v>
      </c>
      <c r="E1683" s="10">
        <v>3743.02</v>
      </c>
      <c r="F1683" s="10">
        <v>0</v>
      </c>
      <c r="G1683" s="10">
        <v>3743.02</v>
      </c>
      <c r="H1683" s="10">
        <v>3533.45</v>
      </c>
      <c r="I1683" s="10">
        <v>209.57000000000016</v>
      </c>
      <c r="J1683" s="10">
        <v>61.2</v>
      </c>
      <c r="K1683" s="10">
        <v>0</v>
      </c>
      <c r="L1683" s="10">
        <v>61.2</v>
      </c>
      <c r="M1683" s="10">
        <v>57.773000000000003</v>
      </c>
      <c r="N1683" s="10">
        <v>3.4269999999999996</v>
      </c>
    </row>
    <row r="1684" spans="1:14" x14ac:dyDescent="0.25">
      <c r="A1684" s="9" t="s">
        <v>472</v>
      </c>
      <c r="B1684" s="9" t="s">
        <v>470</v>
      </c>
      <c r="C1684" s="9" t="s">
        <v>39</v>
      </c>
      <c r="D1684" s="9" t="s">
        <v>43</v>
      </c>
      <c r="E1684" s="10">
        <v>-24377.3</v>
      </c>
      <c r="F1684" s="10">
        <v>0</v>
      </c>
      <c r="G1684" s="10">
        <v>-24377.3</v>
      </c>
      <c r="H1684" s="10">
        <v>-24377.17</v>
      </c>
      <c r="I1684" s="10">
        <v>-0.13000000000101863</v>
      </c>
      <c r="J1684" s="10">
        <v>-26865</v>
      </c>
      <c r="K1684" s="10">
        <v>0</v>
      </c>
      <c r="L1684" s="10">
        <v>-26865</v>
      </c>
      <c r="M1684" s="10">
        <v>-26865</v>
      </c>
      <c r="N1684" s="10">
        <v>0</v>
      </c>
    </row>
    <row r="1685" spans="1:14" x14ac:dyDescent="0.25">
      <c r="A1685" s="9" t="s">
        <v>472</v>
      </c>
      <c r="B1685" s="9" t="s">
        <v>266</v>
      </c>
      <c r="C1685" s="9" t="s">
        <v>42</v>
      </c>
      <c r="D1685" s="9" t="s">
        <v>43</v>
      </c>
      <c r="E1685" s="10">
        <v>2004.35</v>
      </c>
      <c r="F1685" s="10">
        <v>2003.7672583826429</v>
      </c>
      <c r="G1685" s="10">
        <v>0.58274161735698726</v>
      </c>
      <c r="H1685" s="10">
        <v>2031.82</v>
      </c>
      <c r="I1685" s="10">
        <v>-27.470000000000027</v>
      </c>
      <c r="J1685" s="10">
        <v>4434</v>
      </c>
      <c r="K1685" s="10">
        <v>4432.7248520710064</v>
      </c>
      <c r="L1685" s="10">
        <v>1.2751479289936469</v>
      </c>
      <c r="M1685" s="10">
        <v>4494.7830000000004</v>
      </c>
      <c r="N1685" s="10">
        <v>-60.783000000000357</v>
      </c>
    </row>
    <row r="1686" spans="1:14" x14ac:dyDescent="0.25">
      <c r="A1686" s="9" t="s">
        <v>472</v>
      </c>
      <c r="B1686" s="9" t="s">
        <v>473</v>
      </c>
      <c r="C1686" s="9" t="s">
        <v>42</v>
      </c>
      <c r="D1686" s="9" t="s">
        <v>43</v>
      </c>
      <c r="E1686" s="10">
        <v>18495</v>
      </c>
      <c r="F1686" s="10">
        <v>18402.522167487688</v>
      </c>
      <c r="G1686" s="10">
        <v>92.477832512311579</v>
      </c>
      <c r="H1686" s="10">
        <v>18678.560000000001</v>
      </c>
      <c r="I1686" s="10">
        <v>-183.56000000000131</v>
      </c>
      <c r="J1686" s="10">
        <v>27000</v>
      </c>
      <c r="K1686" s="10">
        <v>26865</v>
      </c>
      <c r="L1686" s="10">
        <v>135</v>
      </c>
      <c r="M1686" s="10">
        <v>27267.974999999999</v>
      </c>
      <c r="N1686" s="10">
        <v>-267.97499999999854</v>
      </c>
    </row>
    <row r="1687" spans="1:14" x14ac:dyDescent="0.25">
      <c r="A1687" s="9" t="s">
        <v>474</v>
      </c>
      <c r="B1687" s="9" t="s">
        <v>25</v>
      </c>
      <c r="C1687" s="9" t="s">
        <v>26</v>
      </c>
      <c r="D1687" s="9" t="s">
        <v>27</v>
      </c>
      <c r="E1687" s="10">
        <v>853.51</v>
      </c>
      <c r="F1687" s="10">
        <v>0</v>
      </c>
      <c r="G1687" s="10">
        <v>853.51</v>
      </c>
      <c r="H1687" s="10">
        <v>0</v>
      </c>
      <c r="I1687" s="10">
        <v>853.51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</row>
    <row r="1688" spans="1:14" x14ac:dyDescent="0.25">
      <c r="A1688" s="9" t="s">
        <v>474</v>
      </c>
      <c r="B1688" s="9" t="s">
        <v>258</v>
      </c>
      <c r="C1688" s="9" t="s">
        <v>33</v>
      </c>
      <c r="D1688" s="9" t="s">
        <v>27</v>
      </c>
      <c r="E1688" s="10">
        <v>131.11000000000001</v>
      </c>
      <c r="F1688" s="10">
        <v>0</v>
      </c>
      <c r="G1688" s="10">
        <v>131.11000000000001</v>
      </c>
      <c r="H1688" s="10">
        <v>131.78</v>
      </c>
      <c r="I1688" s="10">
        <v>-0.66999999999998749</v>
      </c>
      <c r="J1688" s="10">
        <v>17.34</v>
      </c>
      <c r="K1688" s="10">
        <v>0</v>
      </c>
      <c r="L1688" s="10">
        <v>17.34</v>
      </c>
      <c r="M1688" s="10">
        <v>17.433</v>
      </c>
      <c r="N1688" s="10">
        <v>-9.2999999999999972E-2</v>
      </c>
    </row>
    <row r="1689" spans="1:14" x14ac:dyDescent="0.25">
      <c r="A1689" s="9" t="s">
        <v>474</v>
      </c>
      <c r="B1689" s="9" t="s">
        <v>259</v>
      </c>
      <c r="C1689" s="9" t="s">
        <v>33</v>
      </c>
      <c r="D1689" s="9" t="s">
        <v>27</v>
      </c>
      <c r="E1689" s="10">
        <v>269.02</v>
      </c>
      <c r="F1689" s="10">
        <v>0</v>
      </c>
      <c r="G1689" s="10">
        <v>269.02</v>
      </c>
      <c r="H1689" s="10">
        <v>270.45</v>
      </c>
      <c r="I1689" s="10">
        <v>-1.4300000000000068</v>
      </c>
      <c r="J1689" s="10">
        <v>17.34</v>
      </c>
      <c r="K1689" s="10">
        <v>0</v>
      </c>
      <c r="L1689" s="10">
        <v>17.34</v>
      </c>
      <c r="M1689" s="10">
        <v>17.433</v>
      </c>
      <c r="N1689" s="10">
        <v>-9.2999999999999972E-2</v>
      </c>
    </row>
    <row r="1690" spans="1:14" x14ac:dyDescent="0.25">
      <c r="A1690" s="9" t="s">
        <v>474</v>
      </c>
      <c r="B1690" s="9" t="s">
        <v>260</v>
      </c>
      <c r="C1690" s="9" t="s">
        <v>33</v>
      </c>
      <c r="D1690" s="9" t="s">
        <v>27</v>
      </c>
      <c r="E1690" s="10">
        <v>10605.23</v>
      </c>
      <c r="F1690" s="10">
        <v>0</v>
      </c>
      <c r="G1690" s="10">
        <v>10605.23</v>
      </c>
      <c r="H1690" s="10">
        <v>10659.52</v>
      </c>
      <c r="I1690" s="10">
        <v>-54.290000000000873</v>
      </c>
      <c r="J1690" s="10">
        <v>173.4</v>
      </c>
      <c r="K1690" s="10">
        <v>0</v>
      </c>
      <c r="L1690" s="10">
        <v>173.4</v>
      </c>
      <c r="M1690" s="10">
        <v>174.28700000000001</v>
      </c>
      <c r="N1690" s="10">
        <v>-0.88700000000000045</v>
      </c>
    </row>
    <row r="1691" spans="1:14" x14ac:dyDescent="0.25">
      <c r="A1691" s="9" t="s">
        <v>474</v>
      </c>
      <c r="B1691" s="9" t="s">
        <v>475</v>
      </c>
      <c r="C1691" s="9" t="s">
        <v>39</v>
      </c>
      <c r="D1691" s="9" t="s">
        <v>43</v>
      </c>
      <c r="E1691" s="10">
        <v>-73838.48</v>
      </c>
      <c r="F1691" s="10">
        <v>0</v>
      </c>
      <c r="G1691" s="10">
        <v>-73838.48</v>
      </c>
      <c r="H1691" s="10">
        <v>-73838.8</v>
      </c>
      <c r="I1691" s="10">
        <v>0.32000000000698492</v>
      </c>
      <c r="J1691" s="10">
        <v>-81045</v>
      </c>
      <c r="K1691" s="10">
        <v>0</v>
      </c>
      <c r="L1691" s="10">
        <v>-81045</v>
      </c>
      <c r="M1691" s="10">
        <v>-81045</v>
      </c>
      <c r="N1691" s="10">
        <v>0</v>
      </c>
    </row>
    <row r="1692" spans="1:14" x14ac:dyDescent="0.25">
      <c r="A1692" s="9" t="s">
        <v>474</v>
      </c>
      <c r="B1692" s="9" t="s">
        <v>262</v>
      </c>
      <c r="C1692" s="9" t="s">
        <v>42</v>
      </c>
      <c r="D1692" s="9" t="s">
        <v>43</v>
      </c>
      <c r="E1692" s="10">
        <v>6340.48</v>
      </c>
      <c r="F1692" s="10">
        <v>6339.7337278106506</v>
      </c>
      <c r="G1692" s="10">
        <v>0.7462721893489288</v>
      </c>
      <c r="H1692" s="10">
        <v>6428.49</v>
      </c>
      <c r="I1692" s="10">
        <v>-88.010000000000218</v>
      </c>
      <c r="J1692" s="10">
        <v>13374</v>
      </c>
      <c r="K1692" s="10">
        <v>13372.425049309662</v>
      </c>
      <c r="L1692" s="10">
        <v>1.5749506903375732</v>
      </c>
      <c r="M1692" s="10">
        <v>13559.638999999999</v>
      </c>
      <c r="N1692" s="10">
        <v>-185.63899999999921</v>
      </c>
    </row>
    <row r="1693" spans="1:14" x14ac:dyDescent="0.25">
      <c r="A1693" s="9" t="s">
        <v>474</v>
      </c>
      <c r="B1693" s="9" t="s">
        <v>476</v>
      </c>
      <c r="C1693" s="9" t="s">
        <v>42</v>
      </c>
      <c r="D1693" s="9" t="s">
        <v>43</v>
      </c>
      <c r="E1693" s="10">
        <v>55639.13</v>
      </c>
      <c r="F1693" s="10">
        <v>55515.822660098522</v>
      </c>
      <c r="G1693" s="10">
        <v>123.30733990147564</v>
      </c>
      <c r="H1693" s="10">
        <v>56348.56</v>
      </c>
      <c r="I1693" s="10">
        <v>-709.43000000000029</v>
      </c>
      <c r="J1693" s="10">
        <v>81225</v>
      </c>
      <c r="K1693" s="10">
        <v>81045</v>
      </c>
      <c r="L1693" s="10">
        <v>180</v>
      </c>
      <c r="M1693" s="10">
        <v>82260.675000000003</v>
      </c>
      <c r="N1693" s="10">
        <v>-1035.6750000000029</v>
      </c>
    </row>
    <row r="1694" spans="1:14" x14ac:dyDescent="0.25">
      <c r="A1694" s="9" t="s">
        <v>477</v>
      </c>
      <c r="B1694" s="9" t="s">
        <v>25</v>
      </c>
      <c r="C1694" s="9" t="s">
        <v>26</v>
      </c>
      <c r="D1694" s="9" t="s">
        <v>27</v>
      </c>
      <c r="E1694" s="10">
        <v>1005.4</v>
      </c>
      <c r="F1694" s="10">
        <v>0</v>
      </c>
      <c r="G1694" s="10">
        <v>1005.4</v>
      </c>
      <c r="H1694" s="10">
        <v>0</v>
      </c>
      <c r="I1694" s="10">
        <v>1005.4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</row>
    <row r="1695" spans="1:14" x14ac:dyDescent="0.25">
      <c r="A1695" s="9" t="s">
        <v>477</v>
      </c>
      <c r="B1695" s="9" t="s">
        <v>258</v>
      </c>
      <c r="C1695" s="9" t="s">
        <v>33</v>
      </c>
      <c r="D1695" s="9" t="s">
        <v>27</v>
      </c>
      <c r="E1695" s="10">
        <v>231.37</v>
      </c>
      <c r="F1695" s="10">
        <v>0</v>
      </c>
      <c r="G1695" s="10">
        <v>231.37</v>
      </c>
      <c r="H1695" s="10">
        <v>234.14</v>
      </c>
      <c r="I1695" s="10">
        <v>-2.7699999999999818</v>
      </c>
      <c r="J1695" s="10">
        <v>30.6</v>
      </c>
      <c r="K1695" s="10">
        <v>0</v>
      </c>
      <c r="L1695" s="10">
        <v>30.6</v>
      </c>
      <c r="M1695" s="10">
        <v>30.974</v>
      </c>
      <c r="N1695" s="10">
        <v>-0.37399999999999878</v>
      </c>
    </row>
    <row r="1696" spans="1:14" x14ac:dyDescent="0.25">
      <c r="A1696" s="9" t="s">
        <v>477</v>
      </c>
      <c r="B1696" s="9" t="s">
        <v>259</v>
      </c>
      <c r="C1696" s="9" t="s">
        <v>33</v>
      </c>
      <c r="D1696" s="9" t="s">
        <v>27</v>
      </c>
      <c r="E1696" s="10">
        <v>474.74</v>
      </c>
      <c r="F1696" s="10">
        <v>0</v>
      </c>
      <c r="G1696" s="10">
        <v>474.74</v>
      </c>
      <c r="H1696" s="10">
        <v>480.53</v>
      </c>
      <c r="I1696" s="10">
        <v>-5.7899999999999636</v>
      </c>
      <c r="J1696" s="10">
        <v>30.6</v>
      </c>
      <c r="K1696" s="10">
        <v>0</v>
      </c>
      <c r="L1696" s="10">
        <v>30.6</v>
      </c>
      <c r="M1696" s="10">
        <v>30.974</v>
      </c>
      <c r="N1696" s="10">
        <v>-0.37399999999999878</v>
      </c>
    </row>
    <row r="1697" spans="1:14" x14ac:dyDescent="0.25">
      <c r="A1697" s="9" t="s">
        <v>477</v>
      </c>
      <c r="B1697" s="9" t="s">
        <v>260</v>
      </c>
      <c r="C1697" s="9" t="s">
        <v>33</v>
      </c>
      <c r="D1697" s="9" t="s">
        <v>27</v>
      </c>
      <c r="E1697" s="10">
        <v>18715.11</v>
      </c>
      <c r="F1697" s="10">
        <v>0</v>
      </c>
      <c r="G1697" s="10">
        <v>18715.11</v>
      </c>
      <c r="H1697" s="10">
        <v>18939.740000000002</v>
      </c>
      <c r="I1697" s="10">
        <v>-224.63000000000102</v>
      </c>
      <c r="J1697" s="10">
        <v>306</v>
      </c>
      <c r="K1697" s="10">
        <v>0</v>
      </c>
      <c r="L1697" s="10">
        <v>306</v>
      </c>
      <c r="M1697" s="10">
        <v>309.67200000000003</v>
      </c>
      <c r="N1697" s="10">
        <v>-3.6720000000000255</v>
      </c>
    </row>
    <row r="1698" spans="1:14" x14ac:dyDescent="0.25">
      <c r="A1698" s="9" t="s">
        <v>477</v>
      </c>
      <c r="B1698" s="9" t="s">
        <v>475</v>
      </c>
      <c r="C1698" s="9" t="s">
        <v>39</v>
      </c>
      <c r="D1698" s="9" t="s">
        <v>43</v>
      </c>
      <c r="E1698" s="10">
        <v>-131195.51999999999</v>
      </c>
      <c r="F1698" s="10">
        <v>0</v>
      </c>
      <c r="G1698" s="10">
        <v>-131195.51999999999</v>
      </c>
      <c r="H1698" s="10">
        <v>-131196.1</v>
      </c>
      <c r="I1698" s="10">
        <v>0.58000000001629815</v>
      </c>
      <c r="J1698" s="10">
        <v>-144000</v>
      </c>
      <c r="K1698" s="10">
        <v>0</v>
      </c>
      <c r="L1698" s="10">
        <v>-144000</v>
      </c>
      <c r="M1698" s="10">
        <v>-144000</v>
      </c>
      <c r="N1698" s="10">
        <v>0</v>
      </c>
    </row>
    <row r="1699" spans="1:14" x14ac:dyDescent="0.25">
      <c r="A1699" s="9" t="s">
        <v>477</v>
      </c>
      <c r="B1699" s="9" t="s">
        <v>262</v>
      </c>
      <c r="C1699" s="9" t="s">
        <v>42</v>
      </c>
      <c r="D1699" s="9" t="s">
        <v>43</v>
      </c>
      <c r="E1699" s="10">
        <v>11265.8</v>
      </c>
      <c r="F1699" s="10">
        <v>11264.378698224851</v>
      </c>
      <c r="G1699" s="10">
        <v>1.4213017751480947</v>
      </c>
      <c r="H1699" s="10">
        <v>11422.08</v>
      </c>
      <c r="I1699" s="10">
        <v>-156.28000000000065</v>
      </c>
      <c r="J1699" s="10">
        <v>23763</v>
      </c>
      <c r="K1699" s="10">
        <v>23760</v>
      </c>
      <c r="L1699" s="10">
        <v>3</v>
      </c>
      <c r="M1699" s="10">
        <v>24092.639999999999</v>
      </c>
      <c r="N1699" s="10">
        <v>-329.63999999999942</v>
      </c>
    </row>
    <row r="1700" spans="1:14" x14ac:dyDescent="0.25">
      <c r="A1700" s="9" t="s">
        <v>477</v>
      </c>
      <c r="B1700" s="9" t="s">
        <v>476</v>
      </c>
      <c r="C1700" s="9" t="s">
        <v>42</v>
      </c>
      <c r="D1700" s="9" t="s">
        <v>43</v>
      </c>
      <c r="E1700" s="10">
        <v>99503.1</v>
      </c>
      <c r="F1700" s="10">
        <v>98640</v>
      </c>
      <c r="G1700" s="10">
        <v>863.10000000000582</v>
      </c>
      <c r="H1700" s="10">
        <v>100119.6</v>
      </c>
      <c r="I1700" s="10">
        <v>-616.5</v>
      </c>
      <c r="J1700" s="10">
        <v>145260</v>
      </c>
      <c r="K1700" s="10">
        <v>144000</v>
      </c>
      <c r="L1700" s="10">
        <v>1260</v>
      </c>
      <c r="M1700" s="10">
        <v>146160</v>
      </c>
      <c r="N1700" s="10">
        <v>-900</v>
      </c>
    </row>
    <row r="1701" spans="1:14" x14ac:dyDescent="0.25">
      <c r="A1701" s="9" t="s">
        <v>478</v>
      </c>
      <c r="B1701" s="9" t="s">
        <v>25</v>
      </c>
      <c r="C1701" s="9" t="s">
        <v>26</v>
      </c>
      <c r="D1701" s="9" t="s">
        <v>27</v>
      </c>
      <c r="E1701" s="10">
        <v>2426.3000000000002</v>
      </c>
      <c r="F1701" s="10">
        <v>0</v>
      </c>
      <c r="G1701" s="10">
        <v>2426.3000000000002</v>
      </c>
      <c r="H1701" s="10">
        <v>0</v>
      </c>
      <c r="I1701" s="10">
        <v>2426.3000000000002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</row>
    <row r="1702" spans="1:14" x14ac:dyDescent="0.25">
      <c r="A1702" s="9" t="s">
        <v>478</v>
      </c>
      <c r="B1702" s="9" t="s">
        <v>258</v>
      </c>
      <c r="C1702" s="9" t="s">
        <v>33</v>
      </c>
      <c r="D1702" s="9" t="s">
        <v>27</v>
      </c>
      <c r="E1702" s="10">
        <v>285.35000000000002</v>
      </c>
      <c r="F1702" s="10">
        <v>0</v>
      </c>
      <c r="G1702" s="10">
        <v>285.35000000000002</v>
      </c>
      <c r="H1702" s="10">
        <v>292.83</v>
      </c>
      <c r="I1702" s="10">
        <v>-7.4799999999999613</v>
      </c>
      <c r="J1702" s="10">
        <v>37.74</v>
      </c>
      <c r="K1702" s="10">
        <v>0</v>
      </c>
      <c r="L1702" s="10">
        <v>37.74</v>
      </c>
      <c r="M1702" s="10">
        <v>38.737000000000002</v>
      </c>
      <c r="N1702" s="10">
        <v>-0.99699999999999989</v>
      </c>
    </row>
    <row r="1703" spans="1:14" x14ac:dyDescent="0.25">
      <c r="A1703" s="9" t="s">
        <v>478</v>
      </c>
      <c r="B1703" s="9" t="s">
        <v>259</v>
      </c>
      <c r="C1703" s="9" t="s">
        <v>33</v>
      </c>
      <c r="D1703" s="9" t="s">
        <v>27</v>
      </c>
      <c r="E1703" s="10">
        <v>585.52</v>
      </c>
      <c r="F1703" s="10">
        <v>0</v>
      </c>
      <c r="G1703" s="10">
        <v>585.52</v>
      </c>
      <c r="H1703" s="10">
        <v>600.96</v>
      </c>
      <c r="I1703" s="10">
        <v>-15.440000000000055</v>
      </c>
      <c r="J1703" s="10">
        <v>37.74</v>
      </c>
      <c r="K1703" s="10">
        <v>0</v>
      </c>
      <c r="L1703" s="10">
        <v>37.74</v>
      </c>
      <c r="M1703" s="10">
        <v>38.737000000000002</v>
      </c>
      <c r="N1703" s="10">
        <v>-0.99699999999999989</v>
      </c>
    </row>
    <row r="1704" spans="1:14" x14ac:dyDescent="0.25">
      <c r="A1704" s="9" t="s">
        <v>478</v>
      </c>
      <c r="B1704" s="9" t="s">
        <v>260</v>
      </c>
      <c r="C1704" s="9" t="s">
        <v>33</v>
      </c>
      <c r="D1704" s="9" t="s">
        <v>27</v>
      </c>
      <c r="E1704" s="10">
        <v>23081.97</v>
      </c>
      <c r="F1704" s="10">
        <v>0</v>
      </c>
      <c r="G1704" s="10">
        <v>23081.97</v>
      </c>
      <c r="H1704" s="10">
        <v>23686.52</v>
      </c>
      <c r="I1704" s="10">
        <v>-604.54999999999927</v>
      </c>
      <c r="J1704" s="10">
        <v>377.4</v>
      </c>
      <c r="K1704" s="10">
        <v>0</v>
      </c>
      <c r="L1704" s="10">
        <v>377.4</v>
      </c>
      <c r="M1704" s="10">
        <v>387.28399999999999</v>
      </c>
      <c r="N1704" s="10">
        <v>-9.8840000000000146</v>
      </c>
    </row>
    <row r="1705" spans="1:14" x14ac:dyDescent="0.25">
      <c r="A1705" s="9" t="s">
        <v>478</v>
      </c>
      <c r="B1705" s="9" t="s">
        <v>475</v>
      </c>
      <c r="C1705" s="9" t="s">
        <v>39</v>
      </c>
      <c r="D1705" s="9" t="s">
        <v>43</v>
      </c>
      <c r="E1705" s="10">
        <v>-164076.4</v>
      </c>
      <c r="F1705" s="10">
        <v>0</v>
      </c>
      <c r="G1705" s="10">
        <v>-164076.4</v>
      </c>
      <c r="H1705" s="10">
        <v>-164077.12</v>
      </c>
      <c r="I1705" s="10">
        <v>0.72000000000116415</v>
      </c>
      <c r="J1705" s="10">
        <v>-180090</v>
      </c>
      <c r="K1705" s="10">
        <v>0</v>
      </c>
      <c r="L1705" s="10">
        <v>-180090</v>
      </c>
      <c r="M1705" s="10">
        <v>-180090</v>
      </c>
      <c r="N1705" s="10">
        <v>0</v>
      </c>
    </row>
    <row r="1706" spans="1:14" x14ac:dyDescent="0.25">
      <c r="A1706" s="9" t="s">
        <v>478</v>
      </c>
      <c r="B1706" s="9" t="s">
        <v>262</v>
      </c>
      <c r="C1706" s="9" t="s">
        <v>42</v>
      </c>
      <c r="D1706" s="9" t="s">
        <v>43</v>
      </c>
      <c r="E1706" s="10">
        <v>14089.01</v>
      </c>
      <c r="F1706" s="10">
        <v>14087.514792899408</v>
      </c>
      <c r="G1706" s="10">
        <v>1.4952071005918697</v>
      </c>
      <c r="H1706" s="10">
        <v>14284.74</v>
      </c>
      <c r="I1706" s="10">
        <v>-195.72999999999956</v>
      </c>
      <c r="J1706" s="10">
        <v>29718</v>
      </c>
      <c r="K1706" s="10">
        <v>29714.850098619325</v>
      </c>
      <c r="L1706" s="10">
        <v>3.1499013806751464</v>
      </c>
      <c r="M1706" s="10">
        <v>30130.858</v>
      </c>
      <c r="N1706" s="10">
        <v>-412.85800000000017</v>
      </c>
    </row>
    <row r="1707" spans="1:14" x14ac:dyDescent="0.25">
      <c r="A1707" s="9" t="s">
        <v>478</v>
      </c>
      <c r="B1707" s="9" t="s">
        <v>476</v>
      </c>
      <c r="C1707" s="9" t="s">
        <v>42</v>
      </c>
      <c r="D1707" s="9" t="s">
        <v>43</v>
      </c>
      <c r="E1707" s="10">
        <v>123608.25</v>
      </c>
      <c r="F1707" s="10">
        <v>123361.64532019704</v>
      </c>
      <c r="G1707" s="10">
        <v>246.60467980295653</v>
      </c>
      <c r="H1707" s="10">
        <v>125212.07</v>
      </c>
      <c r="I1707" s="10">
        <v>-1603.820000000007</v>
      </c>
      <c r="J1707" s="10">
        <v>180450</v>
      </c>
      <c r="K1707" s="10">
        <v>180090</v>
      </c>
      <c r="L1707" s="10">
        <v>360</v>
      </c>
      <c r="M1707" s="10">
        <v>182791.35</v>
      </c>
      <c r="N1707" s="10">
        <v>-2341.3500000000058</v>
      </c>
    </row>
    <row r="1708" spans="1:14" x14ac:dyDescent="0.25">
      <c r="A1708" s="9" t="s">
        <v>479</v>
      </c>
      <c r="B1708" s="9" t="s">
        <v>25</v>
      </c>
      <c r="C1708" s="9" t="s">
        <v>26</v>
      </c>
      <c r="D1708" s="9" t="s">
        <v>27</v>
      </c>
      <c r="E1708" s="10">
        <v>1807.45</v>
      </c>
      <c r="F1708" s="10">
        <v>0</v>
      </c>
      <c r="G1708" s="10">
        <v>1807.45</v>
      </c>
      <c r="H1708" s="10">
        <v>0</v>
      </c>
      <c r="I1708" s="10">
        <v>1807.45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</row>
    <row r="1709" spans="1:14" x14ac:dyDescent="0.25">
      <c r="A1709" s="9" t="s">
        <v>479</v>
      </c>
      <c r="B1709" s="9" t="s">
        <v>258</v>
      </c>
      <c r="C1709" s="9" t="s">
        <v>33</v>
      </c>
      <c r="D1709" s="9" t="s">
        <v>27</v>
      </c>
      <c r="E1709" s="10">
        <v>154.24</v>
      </c>
      <c r="F1709" s="10">
        <v>0</v>
      </c>
      <c r="G1709" s="10">
        <v>154.24</v>
      </c>
      <c r="H1709" s="10">
        <v>162.88</v>
      </c>
      <c r="I1709" s="10">
        <v>-8.6399999999999864</v>
      </c>
      <c r="J1709" s="10">
        <v>20.399999999999999</v>
      </c>
      <c r="K1709" s="10">
        <v>0</v>
      </c>
      <c r="L1709" s="10">
        <v>20.399999999999999</v>
      </c>
      <c r="M1709" s="10">
        <v>21.547000000000001</v>
      </c>
      <c r="N1709" s="10">
        <v>-1.147000000000002</v>
      </c>
    </row>
    <row r="1710" spans="1:14" x14ac:dyDescent="0.25">
      <c r="A1710" s="9" t="s">
        <v>479</v>
      </c>
      <c r="B1710" s="9" t="s">
        <v>259</v>
      </c>
      <c r="C1710" s="9" t="s">
        <v>33</v>
      </c>
      <c r="D1710" s="9" t="s">
        <v>27</v>
      </c>
      <c r="E1710" s="10">
        <v>316.5</v>
      </c>
      <c r="F1710" s="10">
        <v>0</v>
      </c>
      <c r="G1710" s="10">
        <v>316.5</v>
      </c>
      <c r="H1710" s="10">
        <v>334.27</v>
      </c>
      <c r="I1710" s="10">
        <v>-17.769999999999982</v>
      </c>
      <c r="J1710" s="10">
        <v>20.399999999999999</v>
      </c>
      <c r="K1710" s="10">
        <v>0</v>
      </c>
      <c r="L1710" s="10">
        <v>20.399999999999999</v>
      </c>
      <c r="M1710" s="10">
        <v>21.547000000000001</v>
      </c>
      <c r="N1710" s="10">
        <v>-1.147000000000002</v>
      </c>
    </row>
    <row r="1711" spans="1:14" x14ac:dyDescent="0.25">
      <c r="A1711" s="9" t="s">
        <v>479</v>
      </c>
      <c r="B1711" s="9" t="s">
        <v>260</v>
      </c>
      <c r="C1711" s="9" t="s">
        <v>33</v>
      </c>
      <c r="D1711" s="9" t="s">
        <v>27</v>
      </c>
      <c r="E1711" s="10">
        <v>12476.74</v>
      </c>
      <c r="F1711" s="10">
        <v>0</v>
      </c>
      <c r="G1711" s="10">
        <v>12476.74</v>
      </c>
      <c r="H1711" s="10">
        <v>13174.96</v>
      </c>
      <c r="I1711" s="10">
        <v>-698.21999999999935</v>
      </c>
      <c r="J1711" s="10">
        <v>204</v>
      </c>
      <c r="K1711" s="10">
        <v>0</v>
      </c>
      <c r="L1711" s="10">
        <v>204</v>
      </c>
      <c r="M1711" s="10">
        <v>215.416</v>
      </c>
      <c r="N1711" s="10">
        <v>-11.415999999999997</v>
      </c>
    </row>
    <row r="1712" spans="1:14" x14ac:dyDescent="0.25">
      <c r="A1712" s="9" t="s">
        <v>479</v>
      </c>
      <c r="B1712" s="9" t="s">
        <v>475</v>
      </c>
      <c r="C1712" s="9" t="s">
        <v>39</v>
      </c>
      <c r="D1712" s="9" t="s">
        <v>43</v>
      </c>
      <c r="E1712" s="10">
        <v>-91262.89</v>
      </c>
      <c r="F1712" s="10">
        <v>0</v>
      </c>
      <c r="G1712" s="10">
        <v>-91262.89</v>
      </c>
      <c r="H1712" s="10">
        <v>-91263.28</v>
      </c>
      <c r="I1712" s="10">
        <v>0.38999999999941792</v>
      </c>
      <c r="J1712" s="10">
        <v>-100170</v>
      </c>
      <c r="K1712" s="10">
        <v>0</v>
      </c>
      <c r="L1712" s="10">
        <v>-100170</v>
      </c>
      <c r="M1712" s="10">
        <v>-100170</v>
      </c>
      <c r="N1712" s="10">
        <v>0</v>
      </c>
    </row>
    <row r="1713" spans="1:14" x14ac:dyDescent="0.25">
      <c r="A1713" s="9" t="s">
        <v>479</v>
      </c>
      <c r="B1713" s="9" t="s">
        <v>262</v>
      </c>
      <c r="C1713" s="9" t="s">
        <v>42</v>
      </c>
      <c r="D1713" s="9" t="s">
        <v>43</v>
      </c>
      <c r="E1713" s="10">
        <v>7836.71</v>
      </c>
      <c r="F1713" s="10">
        <v>7835.7790927021688</v>
      </c>
      <c r="G1713" s="10">
        <v>0.93090729783125425</v>
      </c>
      <c r="H1713" s="10">
        <v>7945.48</v>
      </c>
      <c r="I1713" s="10">
        <v>-108.76999999999953</v>
      </c>
      <c r="J1713" s="10">
        <v>16530</v>
      </c>
      <c r="K1713" s="10">
        <v>16528.050295857985</v>
      </c>
      <c r="L1713" s="10">
        <v>1.9497041420145251</v>
      </c>
      <c r="M1713" s="10">
        <v>16759.442999999999</v>
      </c>
      <c r="N1713" s="10">
        <v>-229.4429999999993</v>
      </c>
    </row>
    <row r="1714" spans="1:14" x14ac:dyDescent="0.25">
      <c r="A1714" s="9" t="s">
        <v>479</v>
      </c>
      <c r="B1714" s="9" t="s">
        <v>476</v>
      </c>
      <c r="C1714" s="9" t="s">
        <v>42</v>
      </c>
      <c r="D1714" s="9" t="s">
        <v>43</v>
      </c>
      <c r="E1714" s="10">
        <v>68671.25</v>
      </c>
      <c r="F1714" s="10">
        <v>68616.453201970449</v>
      </c>
      <c r="G1714" s="10">
        <v>54.7967980295507</v>
      </c>
      <c r="H1714" s="10">
        <v>69645.7</v>
      </c>
      <c r="I1714" s="10">
        <v>-974.44999999999709</v>
      </c>
      <c r="J1714" s="10">
        <v>100250</v>
      </c>
      <c r="K1714" s="10">
        <v>100170</v>
      </c>
      <c r="L1714" s="10">
        <v>80</v>
      </c>
      <c r="M1714" s="10">
        <v>101672.55</v>
      </c>
      <c r="N1714" s="10">
        <v>-1422.5500000000029</v>
      </c>
    </row>
    <row r="1715" spans="1:14" x14ac:dyDescent="0.25">
      <c r="A1715" s="9" t="s">
        <v>480</v>
      </c>
      <c r="B1715" s="9" t="s">
        <v>25</v>
      </c>
      <c r="C1715" s="9" t="s">
        <v>26</v>
      </c>
      <c r="D1715" s="9" t="s">
        <v>27</v>
      </c>
      <c r="E1715" s="10">
        <v>23993.25</v>
      </c>
      <c r="F1715" s="10">
        <v>0</v>
      </c>
      <c r="G1715" s="10">
        <v>23993.25</v>
      </c>
      <c r="H1715" s="10">
        <v>0</v>
      </c>
      <c r="I1715" s="10">
        <v>23993.25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</row>
    <row r="1716" spans="1:14" x14ac:dyDescent="0.25">
      <c r="A1716" s="9" t="s">
        <v>480</v>
      </c>
      <c r="B1716" s="9" t="s">
        <v>28</v>
      </c>
      <c r="C1716" s="9" t="s">
        <v>29</v>
      </c>
      <c r="D1716" s="9" t="s">
        <v>27</v>
      </c>
      <c r="E1716" s="10">
        <v>57.89</v>
      </c>
      <c r="F1716" s="10">
        <v>0</v>
      </c>
      <c r="G1716" s="10">
        <v>57.89</v>
      </c>
      <c r="H1716" s="10">
        <v>58.18</v>
      </c>
      <c r="I1716" s="10">
        <v>-0.28999999999999915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</row>
    <row r="1717" spans="1:14" x14ac:dyDescent="0.25">
      <c r="A1717" s="9" t="s">
        <v>480</v>
      </c>
      <c r="B1717" s="9" t="s">
        <v>30</v>
      </c>
      <c r="C1717" s="9" t="s">
        <v>29</v>
      </c>
      <c r="D1717" s="9" t="s">
        <v>27</v>
      </c>
      <c r="E1717" s="10">
        <v>1350.87</v>
      </c>
      <c r="F1717" s="10">
        <v>0</v>
      </c>
      <c r="G1717" s="10">
        <v>1350.87</v>
      </c>
      <c r="H1717" s="10">
        <v>1357.63</v>
      </c>
      <c r="I1717" s="10">
        <v>-6.7600000000002183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</row>
    <row r="1718" spans="1:14" x14ac:dyDescent="0.25">
      <c r="A1718" s="9" t="s">
        <v>480</v>
      </c>
      <c r="B1718" s="9" t="s">
        <v>31</v>
      </c>
      <c r="C1718" s="9" t="s">
        <v>29</v>
      </c>
      <c r="D1718" s="9" t="s">
        <v>27</v>
      </c>
      <c r="E1718" s="10">
        <v>9070.14</v>
      </c>
      <c r="F1718" s="10">
        <v>0</v>
      </c>
      <c r="G1718" s="10">
        <v>9070.14</v>
      </c>
      <c r="H1718" s="10">
        <v>9115.49</v>
      </c>
      <c r="I1718" s="10">
        <v>-45.350000000000364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</row>
    <row r="1719" spans="1:14" x14ac:dyDescent="0.25">
      <c r="A1719" s="9" t="s">
        <v>480</v>
      </c>
      <c r="B1719" s="9" t="s">
        <v>32</v>
      </c>
      <c r="C1719" s="9" t="s">
        <v>33</v>
      </c>
      <c r="D1719" s="9" t="s">
        <v>27</v>
      </c>
      <c r="E1719" s="10">
        <v>14756.33</v>
      </c>
      <c r="F1719" s="10">
        <v>0</v>
      </c>
      <c r="G1719" s="10">
        <v>14756.33</v>
      </c>
      <c r="H1719" s="10">
        <v>15004.9</v>
      </c>
      <c r="I1719" s="10">
        <v>-248.56999999999971</v>
      </c>
      <c r="J1719" s="10">
        <v>41.84</v>
      </c>
      <c r="K1719" s="10">
        <v>0</v>
      </c>
      <c r="L1719" s="10">
        <v>41.84</v>
      </c>
      <c r="M1719" s="10">
        <v>42.545000000000002</v>
      </c>
      <c r="N1719" s="10">
        <v>-0.70499999999999829</v>
      </c>
    </row>
    <row r="1720" spans="1:14" x14ac:dyDescent="0.25">
      <c r="A1720" s="9" t="s">
        <v>480</v>
      </c>
      <c r="B1720" s="9" t="s">
        <v>34</v>
      </c>
      <c r="C1720" s="9" t="s">
        <v>33</v>
      </c>
      <c r="D1720" s="9" t="s">
        <v>27</v>
      </c>
      <c r="E1720" s="10">
        <v>50725.58</v>
      </c>
      <c r="F1720" s="10">
        <v>0</v>
      </c>
      <c r="G1720" s="10">
        <v>50725.58</v>
      </c>
      <c r="H1720" s="10">
        <v>51580.06</v>
      </c>
      <c r="I1720" s="10">
        <v>-854.47999999999593</v>
      </c>
      <c r="J1720" s="10">
        <v>41.84</v>
      </c>
      <c r="K1720" s="10">
        <v>0</v>
      </c>
      <c r="L1720" s="10">
        <v>41.84</v>
      </c>
      <c r="M1720" s="10">
        <v>42.545000000000002</v>
      </c>
      <c r="N1720" s="10">
        <v>-0.70499999999999829</v>
      </c>
    </row>
    <row r="1721" spans="1:14" x14ac:dyDescent="0.25">
      <c r="A1721" s="9" t="s">
        <v>480</v>
      </c>
      <c r="B1721" s="9" t="s">
        <v>35</v>
      </c>
      <c r="C1721" s="9" t="s">
        <v>33</v>
      </c>
      <c r="D1721" s="9" t="s">
        <v>27</v>
      </c>
      <c r="E1721" s="10">
        <v>54881.96</v>
      </c>
      <c r="F1721" s="10">
        <v>0</v>
      </c>
      <c r="G1721" s="10">
        <v>54881.96</v>
      </c>
      <c r="H1721" s="10">
        <v>55806.05</v>
      </c>
      <c r="I1721" s="10">
        <v>-924.09000000000378</v>
      </c>
      <c r="J1721" s="10">
        <v>878.64</v>
      </c>
      <c r="K1721" s="10">
        <v>0</v>
      </c>
      <c r="L1721" s="10">
        <v>878.64</v>
      </c>
      <c r="M1721" s="10">
        <v>893.43399999999997</v>
      </c>
      <c r="N1721" s="10">
        <v>-14.793999999999983</v>
      </c>
    </row>
    <row r="1722" spans="1:14" x14ac:dyDescent="0.25">
      <c r="A1722" s="9" t="s">
        <v>480</v>
      </c>
      <c r="B1722" s="9" t="s">
        <v>36</v>
      </c>
      <c r="C1722" s="9" t="s">
        <v>29</v>
      </c>
      <c r="D1722" s="9" t="s">
        <v>27</v>
      </c>
      <c r="E1722" s="10">
        <v>101618.6</v>
      </c>
      <c r="F1722" s="10">
        <v>0</v>
      </c>
      <c r="G1722" s="10">
        <v>101618.6</v>
      </c>
      <c r="H1722" s="10">
        <v>102126.69</v>
      </c>
      <c r="I1722" s="10">
        <v>-508.08999999999651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</row>
    <row r="1723" spans="1:14" x14ac:dyDescent="0.25">
      <c r="A1723" s="9" t="s">
        <v>480</v>
      </c>
      <c r="B1723" s="9" t="s">
        <v>37</v>
      </c>
      <c r="C1723" s="9" t="s">
        <v>29</v>
      </c>
      <c r="D1723" s="9" t="s">
        <v>27</v>
      </c>
      <c r="E1723" s="10">
        <v>234993.69</v>
      </c>
      <c r="F1723" s="10">
        <v>0</v>
      </c>
      <c r="G1723" s="10">
        <v>234993.69</v>
      </c>
      <c r="H1723" s="10">
        <v>236168.66</v>
      </c>
      <c r="I1723" s="10">
        <v>-1174.9700000000012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</row>
    <row r="1724" spans="1:14" x14ac:dyDescent="0.25">
      <c r="A1724" s="9" t="s">
        <v>480</v>
      </c>
      <c r="B1724" s="9" t="s">
        <v>481</v>
      </c>
      <c r="C1724" s="9" t="s">
        <v>39</v>
      </c>
      <c r="D1724" s="9" t="s">
        <v>40</v>
      </c>
      <c r="E1724" s="10">
        <v>-5319553.12</v>
      </c>
      <c r="F1724" s="10">
        <v>0</v>
      </c>
      <c r="G1724" s="10">
        <v>-5319553.12</v>
      </c>
      <c r="H1724" s="10">
        <v>-5319551.59</v>
      </c>
      <c r="I1724" s="10">
        <v>-1.5300000002607703</v>
      </c>
      <c r="J1724" s="10">
        <v>-30632</v>
      </c>
      <c r="K1724" s="10">
        <v>0</v>
      </c>
      <c r="L1724" s="10">
        <v>-30632</v>
      </c>
      <c r="M1724" s="10">
        <v>-30632</v>
      </c>
      <c r="N1724" s="10">
        <v>0</v>
      </c>
    </row>
    <row r="1725" spans="1:14" x14ac:dyDescent="0.25">
      <c r="A1725" s="9" t="s">
        <v>480</v>
      </c>
      <c r="B1725" s="9" t="s">
        <v>92</v>
      </c>
      <c r="C1725" s="9" t="s">
        <v>42</v>
      </c>
      <c r="D1725" s="9" t="s">
        <v>43</v>
      </c>
      <c r="E1725" s="10">
        <v>2723.84</v>
      </c>
      <c r="F1725" s="10">
        <v>2607.3960396039606</v>
      </c>
      <c r="G1725" s="10">
        <v>116.44396039603953</v>
      </c>
      <c r="H1725" s="10">
        <v>2633.47</v>
      </c>
      <c r="I1725" s="10">
        <v>90.370000000000346</v>
      </c>
      <c r="J1725" s="10">
        <v>32000</v>
      </c>
      <c r="K1725" s="10">
        <v>30632</v>
      </c>
      <c r="L1725" s="10">
        <v>1368</v>
      </c>
      <c r="M1725" s="10">
        <v>30938.32</v>
      </c>
      <c r="N1725" s="10">
        <v>1061.6800000000003</v>
      </c>
    </row>
    <row r="1726" spans="1:14" x14ac:dyDescent="0.25">
      <c r="A1726" s="9" t="s">
        <v>480</v>
      </c>
      <c r="B1726" s="9" t="s">
        <v>482</v>
      </c>
      <c r="C1726" s="9" t="s">
        <v>42</v>
      </c>
      <c r="D1726" s="9" t="s">
        <v>43</v>
      </c>
      <c r="E1726" s="10">
        <v>19105.25</v>
      </c>
      <c r="F1726" s="10">
        <v>19107.014778325123</v>
      </c>
      <c r="G1726" s="10">
        <v>-1.7647783251231886</v>
      </c>
      <c r="H1726" s="10">
        <v>19393.62</v>
      </c>
      <c r="I1726" s="10">
        <v>-288.36999999999898</v>
      </c>
      <c r="J1726" s="10">
        <v>367550</v>
      </c>
      <c r="K1726" s="10">
        <v>367584</v>
      </c>
      <c r="L1726" s="10">
        <v>-34</v>
      </c>
      <c r="M1726" s="10">
        <v>373097.76</v>
      </c>
      <c r="N1726" s="10">
        <v>-5547.7600000000093</v>
      </c>
    </row>
    <row r="1727" spans="1:14" x14ac:dyDescent="0.25">
      <c r="A1727" s="9" t="s">
        <v>480</v>
      </c>
      <c r="B1727" s="9" t="s">
        <v>44</v>
      </c>
      <c r="C1727" s="9" t="s">
        <v>42</v>
      </c>
      <c r="D1727" s="9" t="s">
        <v>43</v>
      </c>
      <c r="E1727" s="10">
        <v>28412.55</v>
      </c>
      <c r="F1727" s="10">
        <v>28395.860696517411</v>
      </c>
      <c r="G1727" s="10">
        <v>16.689303482588002</v>
      </c>
      <c r="H1727" s="10">
        <v>28537.84</v>
      </c>
      <c r="I1727" s="10">
        <v>-125.29000000000087</v>
      </c>
      <c r="J1727" s="10">
        <v>30650</v>
      </c>
      <c r="K1727" s="10">
        <v>30632</v>
      </c>
      <c r="L1727" s="10">
        <v>18</v>
      </c>
      <c r="M1727" s="10">
        <v>30785.16</v>
      </c>
      <c r="N1727" s="10">
        <v>-135.15999999999985</v>
      </c>
    </row>
    <row r="1728" spans="1:14" x14ac:dyDescent="0.25">
      <c r="A1728" s="9" t="s">
        <v>480</v>
      </c>
      <c r="B1728" s="9" t="s">
        <v>99</v>
      </c>
      <c r="C1728" s="9" t="s">
        <v>42</v>
      </c>
      <c r="D1728" s="9" t="s">
        <v>43</v>
      </c>
      <c r="E1728" s="10">
        <v>83581.100000000006</v>
      </c>
      <c r="F1728" s="10">
        <v>82923.270935960594</v>
      </c>
      <c r="G1728" s="10">
        <v>657.82906403941161</v>
      </c>
      <c r="H1728" s="10">
        <v>84167.12</v>
      </c>
      <c r="I1728" s="10">
        <v>-586.01999999998952</v>
      </c>
      <c r="J1728" s="10">
        <v>370500</v>
      </c>
      <c r="K1728" s="10">
        <v>367584</v>
      </c>
      <c r="L1728" s="10">
        <v>2916</v>
      </c>
      <c r="M1728" s="10">
        <v>373097.76</v>
      </c>
      <c r="N1728" s="10">
        <v>-2597.7600000000093</v>
      </c>
    </row>
    <row r="1729" spans="1:14" x14ac:dyDescent="0.25">
      <c r="A1729" s="9" t="s">
        <v>480</v>
      </c>
      <c r="B1729" s="9" t="s">
        <v>100</v>
      </c>
      <c r="C1729" s="9" t="s">
        <v>42</v>
      </c>
      <c r="D1729" s="9" t="s">
        <v>43</v>
      </c>
      <c r="E1729" s="10">
        <v>108324.42</v>
      </c>
      <c r="F1729" s="10">
        <v>106551.5763546798</v>
      </c>
      <c r="G1729" s="10">
        <v>1772.8436453202012</v>
      </c>
      <c r="H1729" s="10">
        <v>108149.85</v>
      </c>
      <c r="I1729" s="10">
        <v>174.56999999999243</v>
      </c>
      <c r="J1729" s="10">
        <v>373700</v>
      </c>
      <c r="K1729" s="10">
        <v>367584</v>
      </c>
      <c r="L1729" s="10">
        <v>6116</v>
      </c>
      <c r="M1729" s="10">
        <v>373097.76</v>
      </c>
      <c r="N1729" s="10">
        <v>602.23999999999069</v>
      </c>
    </row>
    <row r="1730" spans="1:14" x14ac:dyDescent="0.25">
      <c r="A1730" s="9" t="s">
        <v>480</v>
      </c>
      <c r="B1730" s="9" t="s">
        <v>47</v>
      </c>
      <c r="C1730" s="9" t="s">
        <v>42</v>
      </c>
      <c r="D1730" s="9" t="s">
        <v>43</v>
      </c>
      <c r="E1730" s="10">
        <v>173735.2</v>
      </c>
      <c r="F1730" s="10">
        <v>172834.32352941178</v>
      </c>
      <c r="G1730" s="10">
        <v>900.87647058823495</v>
      </c>
      <c r="H1730" s="10">
        <v>176291.01</v>
      </c>
      <c r="I1730" s="10">
        <v>-2555.8099999999977</v>
      </c>
      <c r="J1730" s="10">
        <v>369500</v>
      </c>
      <c r="K1730" s="10">
        <v>367584</v>
      </c>
      <c r="L1730" s="10">
        <v>1916</v>
      </c>
      <c r="M1730" s="10">
        <v>374935.68</v>
      </c>
      <c r="N1730" s="10">
        <v>-5435.679999999993</v>
      </c>
    </row>
    <row r="1731" spans="1:14" x14ac:dyDescent="0.25">
      <c r="A1731" s="9" t="s">
        <v>480</v>
      </c>
      <c r="B1731" s="9" t="s">
        <v>475</v>
      </c>
      <c r="C1731" s="9" t="s">
        <v>42</v>
      </c>
      <c r="D1731" s="9" t="s">
        <v>43</v>
      </c>
      <c r="E1731" s="10">
        <v>346210.4</v>
      </c>
      <c r="F1731" s="10">
        <v>334899.90147783252</v>
      </c>
      <c r="G1731" s="10">
        <v>11310.498522167502</v>
      </c>
      <c r="H1731" s="10">
        <v>339923.4</v>
      </c>
      <c r="I1731" s="10">
        <v>6287</v>
      </c>
      <c r="J1731" s="10">
        <v>380000</v>
      </c>
      <c r="K1731" s="10">
        <v>367584</v>
      </c>
      <c r="L1731" s="10">
        <v>12416</v>
      </c>
      <c r="M1731" s="10">
        <v>373097.76</v>
      </c>
      <c r="N1731" s="10">
        <v>6902.2399999999907</v>
      </c>
    </row>
    <row r="1732" spans="1:14" x14ac:dyDescent="0.25">
      <c r="A1732" s="9" t="s">
        <v>480</v>
      </c>
      <c r="B1732" s="9" t="s">
        <v>109</v>
      </c>
      <c r="C1732" s="9" t="s">
        <v>42</v>
      </c>
      <c r="D1732" s="9" t="s">
        <v>43</v>
      </c>
      <c r="E1732" s="10">
        <v>344293.92</v>
      </c>
      <c r="F1732" s="10">
        <v>342772.07881773397</v>
      </c>
      <c r="G1732" s="10">
        <v>1521.8411822660128</v>
      </c>
      <c r="H1732" s="10">
        <v>347913.66</v>
      </c>
      <c r="I1732" s="10">
        <v>-3619.7399999999907</v>
      </c>
      <c r="J1732" s="10">
        <v>30768</v>
      </c>
      <c r="K1732" s="10">
        <v>30632</v>
      </c>
      <c r="L1732" s="10">
        <v>136</v>
      </c>
      <c r="M1732" s="10">
        <v>31091.48</v>
      </c>
      <c r="N1732" s="10">
        <v>-323.47999999999956</v>
      </c>
    </row>
    <row r="1733" spans="1:14" x14ac:dyDescent="0.25">
      <c r="A1733" s="9" t="s">
        <v>480</v>
      </c>
      <c r="B1733" s="9" t="s">
        <v>471</v>
      </c>
      <c r="C1733" s="9" t="s">
        <v>42</v>
      </c>
      <c r="D1733" s="9" t="s">
        <v>43</v>
      </c>
      <c r="E1733" s="10">
        <v>363218.5</v>
      </c>
      <c r="F1733" s="10">
        <v>361335.07462686568</v>
      </c>
      <c r="G1733" s="10">
        <v>1883.4253731343197</v>
      </c>
      <c r="H1733" s="10">
        <v>363141.75</v>
      </c>
      <c r="I1733" s="10">
        <v>76.75</v>
      </c>
      <c r="J1733" s="10">
        <v>369500</v>
      </c>
      <c r="K1733" s="10">
        <v>367584</v>
      </c>
      <c r="L1733" s="10">
        <v>1916</v>
      </c>
      <c r="M1733" s="10">
        <v>369421.92</v>
      </c>
      <c r="N1733" s="10">
        <v>78.080000000016298</v>
      </c>
    </row>
    <row r="1734" spans="1:14" x14ac:dyDescent="0.25">
      <c r="A1734" s="9" t="s">
        <v>480</v>
      </c>
      <c r="B1734" s="9" t="s">
        <v>103</v>
      </c>
      <c r="C1734" s="9" t="s">
        <v>42</v>
      </c>
      <c r="D1734" s="9" t="s">
        <v>43</v>
      </c>
      <c r="E1734" s="10">
        <v>1764168.36</v>
      </c>
      <c r="F1734" s="10">
        <v>1758308.6534653464</v>
      </c>
      <c r="G1734" s="10">
        <v>5859.7065346536692</v>
      </c>
      <c r="H1734" s="10">
        <v>1775891.74</v>
      </c>
      <c r="I1734" s="10">
        <v>-11723.379999999888</v>
      </c>
      <c r="J1734" s="10">
        <v>368809</v>
      </c>
      <c r="K1734" s="10">
        <v>367584</v>
      </c>
      <c r="L1734" s="10">
        <v>1225</v>
      </c>
      <c r="M1734" s="10">
        <v>371259.84</v>
      </c>
      <c r="N1734" s="10">
        <v>-2450.8400000000256</v>
      </c>
    </row>
    <row r="1735" spans="1:14" x14ac:dyDescent="0.25">
      <c r="A1735" s="9" t="s">
        <v>480</v>
      </c>
      <c r="B1735" s="9" t="s">
        <v>104</v>
      </c>
      <c r="C1735" s="9" t="s">
        <v>42</v>
      </c>
      <c r="D1735" s="9" t="s">
        <v>53</v>
      </c>
      <c r="E1735" s="10">
        <v>1594331.27</v>
      </c>
      <c r="F1735" s="10">
        <v>1594318.8656716419</v>
      </c>
      <c r="G1735" s="10">
        <v>12.404328358126804</v>
      </c>
      <c r="H1735" s="10">
        <v>1602290.46</v>
      </c>
      <c r="I1735" s="10">
        <v>-7959.1899999999441</v>
      </c>
      <c r="J1735" s="10">
        <v>275688</v>
      </c>
      <c r="K1735" s="10">
        <v>275688</v>
      </c>
      <c r="L1735" s="10">
        <v>0</v>
      </c>
      <c r="M1735" s="10">
        <v>277066.44</v>
      </c>
      <c r="N1735" s="10">
        <v>-1378.4400000000023</v>
      </c>
    </row>
    <row r="1736" spans="1:14" x14ac:dyDescent="0.25">
      <c r="A1736" s="9" t="s">
        <v>483</v>
      </c>
      <c r="B1736" s="9" t="s">
        <v>25</v>
      </c>
      <c r="C1736" s="9" t="s">
        <v>26</v>
      </c>
      <c r="D1736" s="9" t="s">
        <v>27</v>
      </c>
      <c r="E1736" s="10">
        <v>5213.13</v>
      </c>
      <c r="F1736" s="10">
        <v>0</v>
      </c>
      <c r="G1736" s="10">
        <v>5213.13</v>
      </c>
      <c r="H1736" s="10">
        <v>0</v>
      </c>
      <c r="I1736" s="10">
        <v>5213.13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</row>
    <row r="1737" spans="1:14" x14ac:dyDescent="0.25">
      <c r="A1737" s="9" t="s">
        <v>483</v>
      </c>
      <c r="B1737" s="9" t="s">
        <v>28</v>
      </c>
      <c r="C1737" s="9" t="s">
        <v>29</v>
      </c>
      <c r="D1737" s="9" t="s">
        <v>27</v>
      </c>
      <c r="E1737" s="10">
        <v>47.25</v>
      </c>
      <c r="F1737" s="10">
        <v>0</v>
      </c>
      <c r="G1737" s="10">
        <v>47.25</v>
      </c>
      <c r="H1737" s="10">
        <v>46.85</v>
      </c>
      <c r="I1737" s="10">
        <v>0.39999999999999858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</row>
    <row r="1738" spans="1:14" x14ac:dyDescent="0.25">
      <c r="A1738" s="9" t="s">
        <v>483</v>
      </c>
      <c r="B1738" s="9" t="s">
        <v>30</v>
      </c>
      <c r="C1738" s="9" t="s">
        <v>29</v>
      </c>
      <c r="D1738" s="9" t="s">
        <v>27</v>
      </c>
      <c r="E1738" s="10">
        <v>1102.56</v>
      </c>
      <c r="F1738" s="10">
        <v>0</v>
      </c>
      <c r="G1738" s="10">
        <v>1102.56</v>
      </c>
      <c r="H1738" s="10">
        <v>1093.08</v>
      </c>
      <c r="I1738" s="10">
        <v>9.4800000000000182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</row>
    <row r="1739" spans="1:14" x14ac:dyDescent="0.25">
      <c r="A1739" s="9" t="s">
        <v>483</v>
      </c>
      <c r="B1739" s="9" t="s">
        <v>31</v>
      </c>
      <c r="C1739" s="9" t="s">
        <v>29</v>
      </c>
      <c r="D1739" s="9" t="s">
        <v>27</v>
      </c>
      <c r="E1739" s="10">
        <v>7402.89</v>
      </c>
      <c r="F1739" s="10">
        <v>0</v>
      </c>
      <c r="G1739" s="10">
        <v>7402.89</v>
      </c>
      <c r="H1739" s="10">
        <v>7339.23</v>
      </c>
      <c r="I1739" s="10">
        <v>63.660000000000764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</row>
    <row r="1740" spans="1:14" x14ac:dyDescent="0.25">
      <c r="A1740" s="9" t="s">
        <v>483</v>
      </c>
      <c r="B1740" s="9" t="s">
        <v>32</v>
      </c>
      <c r="C1740" s="9" t="s">
        <v>33</v>
      </c>
      <c r="D1740" s="9" t="s">
        <v>27</v>
      </c>
      <c r="E1740" s="10">
        <v>10933.23</v>
      </c>
      <c r="F1740" s="10">
        <v>0</v>
      </c>
      <c r="G1740" s="10">
        <v>10933.23</v>
      </c>
      <c r="H1740" s="10">
        <v>12081.02</v>
      </c>
      <c r="I1740" s="10">
        <v>-1147.7900000000009</v>
      </c>
      <c r="J1740" s="10">
        <v>31</v>
      </c>
      <c r="K1740" s="10">
        <v>0</v>
      </c>
      <c r="L1740" s="10">
        <v>31</v>
      </c>
      <c r="M1740" s="10">
        <v>34.253999999999998</v>
      </c>
      <c r="N1740" s="10">
        <v>-3.2539999999999978</v>
      </c>
    </row>
    <row r="1741" spans="1:14" x14ac:dyDescent="0.25">
      <c r="A1741" s="9" t="s">
        <v>483</v>
      </c>
      <c r="B1741" s="9" t="s">
        <v>34</v>
      </c>
      <c r="C1741" s="9" t="s">
        <v>33</v>
      </c>
      <c r="D1741" s="9" t="s">
        <v>27</v>
      </c>
      <c r="E1741" s="10">
        <v>37583.480000000003</v>
      </c>
      <c r="F1741" s="10">
        <v>0</v>
      </c>
      <c r="G1741" s="10">
        <v>37583.480000000003</v>
      </c>
      <c r="H1741" s="10">
        <v>41529.089999999997</v>
      </c>
      <c r="I1741" s="10">
        <v>-3945.6099999999933</v>
      </c>
      <c r="J1741" s="10">
        <v>31</v>
      </c>
      <c r="K1741" s="10">
        <v>0</v>
      </c>
      <c r="L1741" s="10">
        <v>31</v>
      </c>
      <c r="M1741" s="10">
        <v>34.253999999999998</v>
      </c>
      <c r="N1741" s="10">
        <v>-3.2539999999999978</v>
      </c>
    </row>
    <row r="1742" spans="1:14" x14ac:dyDescent="0.25">
      <c r="A1742" s="9" t="s">
        <v>483</v>
      </c>
      <c r="B1742" s="9" t="s">
        <v>35</v>
      </c>
      <c r="C1742" s="9" t="s">
        <v>33</v>
      </c>
      <c r="D1742" s="9" t="s">
        <v>27</v>
      </c>
      <c r="E1742" s="10">
        <v>40663.019999999997</v>
      </c>
      <c r="F1742" s="10">
        <v>0</v>
      </c>
      <c r="G1742" s="10">
        <v>40663.019999999997</v>
      </c>
      <c r="H1742" s="10">
        <v>44931.6</v>
      </c>
      <c r="I1742" s="10">
        <v>-4268.5800000000017</v>
      </c>
      <c r="J1742" s="10">
        <v>651</v>
      </c>
      <c r="K1742" s="10">
        <v>0</v>
      </c>
      <c r="L1742" s="10">
        <v>651</v>
      </c>
      <c r="M1742" s="10">
        <v>719.33799999999997</v>
      </c>
      <c r="N1742" s="10">
        <v>-68.337999999999965</v>
      </c>
    </row>
    <row r="1743" spans="1:14" x14ac:dyDescent="0.25">
      <c r="A1743" s="9" t="s">
        <v>483</v>
      </c>
      <c r="B1743" s="9" t="s">
        <v>36</v>
      </c>
      <c r="C1743" s="9" t="s">
        <v>29</v>
      </c>
      <c r="D1743" s="9" t="s">
        <v>27</v>
      </c>
      <c r="E1743" s="10">
        <v>82939.42</v>
      </c>
      <c r="F1743" s="10">
        <v>0</v>
      </c>
      <c r="G1743" s="10">
        <v>82939.42</v>
      </c>
      <c r="H1743" s="10">
        <v>82226.12</v>
      </c>
      <c r="I1743" s="10">
        <v>713.30000000000291</v>
      </c>
      <c r="J1743" s="10">
        <v>0</v>
      </c>
      <c r="K1743" s="10">
        <v>0</v>
      </c>
      <c r="L1743" s="10">
        <v>0</v>
      </c>
      <c r="M1743" s="10">
        <v>0</v>
      </c>
      <c r="N1743" s="10">
        <v>0</v>
      </c>
    </row>
    <row r="1744" spans="1:14" x14ac:dyDescent="0.25">
      <c r="A1744" s="9" t="s">
        <v>483</v>
      </c>
      <c r="B1744" s="9" t="s">
        <v>37</v>
      </c>
      <c r="C1744" s="9" t="s">
        <v>29</v>
      </c>
      <c r="D1744" s="9" t="s">
        <v>27</v>
      </c>
      <c r="E1744" s="10">
        <v>191797.98</v>
      </c>
      <c r="F1744" s="10">
        <v>0</v>
      </c>
      <c r="G1744" s="10">
        <v>191797.98</v>
      </c>
      <c r="H1744" s="10">
        <v>190148.46</v>
      </c>
      <c r="I1744" s="10">
        <v>1649.5200000000186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</row>
    <row r="1745" spans="1:14" x14ac:dyDescent="0.25">
      <c r="A1745" s="9" t="s">
        <v>483</v>
      </c>
      <c r="B1745" s="9" t="s">
        <v>481</v>
      </c>
      <c r="C1745" s="9" t="s">
        <v>39</v>
      </c>
      <c r="D1745" s="9" t="s">
        <v>40</v>
      </c>
      <c r="E1745" s="10">
        <v>-4282976.58</v>
      </c>
      <c r="F1745" s="10">
        <v>0</v>
      </c>
      <c r="G1745" s="10">
        <v>-4282976.58</v>
      </c>
      <c r="H1745" s="10">
        <v>-4282975.3499999996</v>
      </c>
      <c r="I1745" s="10">
        <v>-1.2300000004470348</v>
      </c>
      <c r="J1745" s="10">
        <v>-24663</v>
      </c>
      <c r="K1745" s="10">
        <v>0</v>
      </c>
      <c r="L1745" s="10">
        <v>-24663</v>
      </c>
      <c r="M1745" s="10">
        <v>-24663</v>
      </c>
      <c r="N1745" s="10">
        <v>0</v>
      </c>
    </row>
    <row r="1746" spans="1:14" x14ac:dyDescent="0.25">
      <c r="A1746" s="9" t="s">
        <v>483</v>
      </c>
      <c r="B1746" s="9" t="s">
        <v>92</v>
      </c>
      <c r="C1746" s="9" t="s">
        <v>42</v>
      </c>
      <c r="D1746" s="9" t="s">
        <v>43</v>
      </c>
      <c r="E1746" s="10">
        <v>2366.34</v>
      </c>
      <c r="F1746" s="10">
        <v>2099.3168316831684</v>
      </c>
      <c r="G1746" s="10">
        <v>267.02316831683174</v>
      </c>
      <c r="H1746" s="10">
        <v>2120.31</v>
      </c>
      <c r="I1746" s="10">
        <v>246.0300000000002</v>
      </c>
      <c r="J1746" s="10">
        <v>27800</v>
      </c>
      <c r="K1746" s="10">
        <v>24663</v>
      </c>
      <c r="L1746" s="10">
        <v>3137</v>
      </c>
      <c r="M1746" s="10">
        <v>24909.63</v>
      </c>
      <c r="N1746" s="10">
        <v>2890.369999999999</v>
      </c>
    </row>
    <row r="1747" spans="1:14" x14ac:dyDescent="0.25">
      <c r="A1747" s="9" t="s">
        <v>483</v>
      </c>
      <c r="B1747" s="9" t="s">
        <v>482</v>
      </c>
      <c r="C1747" s="9" t="s">
        <v>42</v>
      </c>
      <c r="D1747" s="9" t="s">
        <v>43</v>
      </c>
      <c r="E1747" s="10">
        <v>15396.48</v>
      </c>
      <c r="F1747" s="10">
        <v>15383.793103448275</v>
      </c>
      <c r="G1747" s="10">
        <v>12.686896551724203</v>
      </c>
      <c r="H1747" s="10">
        <v>15614.55</v>
      </c>
      <c r="I1747" s="10">
        <v>-218.06999999999971</v>
      </c>
      <c r="J1747" s="10">
        <v>296200</v>
      </c>
      <c r="K1747" s="10">
        <v>295956</v>
      </c>
      <c r="L1747" s="10">
        <v>244</v>
      </c>
      <c r="M1747" s="10">
        <v>300395.34000000003</v>
      </c>
      <c r="N1747" s="10">
        <v>-4195.3400000000256</v>
      </c>
    </row>
    <row r="1748" spans="1:14" x14ac:dyDescent="0.25">
      <c r="A1748" s="9" t="s">
        <v>483</v>
      </c>
      <c r="B1748" s="9" t="s">
        <v>44</v>
      </c>
      <c r="C1748" s="9" t="s">
        <v>42</v>
      </c>
      <c r="D1748" s="9" t="s">
        <v>43</v>
      </c>
      <c r="E1748" s="10">
        <v>22876.51</v>
      </c>
      <c r="F1748" s="10">
        <v>22862.597014925374</v>
      </c>
      <c r="G1748" s="10">
        <v>13.912985074624885</v>
      </c>
      <c r="H1748" s="10">
        <v>22976.91</v>
      </c>
      <c r="I1748" s="10">
        <v>-100.40000000000146</v>
      </c>
      <c r="J1748" s="10">
        <v>24678</v>
      </c>
      <c r="K1748" s="10">
        <v>24663</v>
      </c>
      <c r="L1748" s="10">
        <v>15</v>
      </c>
      <c r="M1748" s="10">
        <v>24786.314999999999</v>
      </c>
      <c r="N1748" s="10">
        <v>-108.31499999999869</v>
      </c>
    </row>
    <row r="1749" spans="1:14" x14ac:dyDescent="0.25">
      <c r="A1749" s="9" t="s">
        <v>483</v>
      </c>
      <c r="B1749" s="9" t="s">
        <v>99</v>
      </c>
      <c r="C1749" s="9" t="s">
        <v>42</v>
      </c>
      <c r="D1749" s="9" t="s">
        <v>43</v>
      </c>
      <c r="E1749" s="10">
        <v>67158.14</v>
      </c>
      <c r="F1749" s="10">
        <v>66764.709359605898</v>
      </c>
      <c r="G1749" s="10">
        <v>393.43064039410092</v>
      </c>
      <c r="H1749" s="10">
        <v>67766.179999999993</v>
      </c>
      <c r="I1749" s="10">
        <v>-608.0399999999936</v>
      </c>
      <c r="J1749" s="10">
        <v>297700</v>
      </c>
      <c r="K1749" s="10">
        <v>295956</v>
      </c>
      <c r="L1749" s="10">
        <v>1744</v>
      </c>
      <c r="M1749" s="10">
        <v>300395.34000000003</v>
      </c>
      <c r="N1749" s="10">
        <v>-2695.3400000000256</v>
      </c>
    </row>
    <row r="1750" spans="1:14" x14ac:dyDescent="0.25">
      <c r="A1750" s="9" t="s">
        <v>483</v>
      </c>
      <c r="B1750" s="9" t="s">
        <v>100</v>
      </c>
      <c r="C1750" s="9" t="s">
        <v>42</v>
      </c>
      <c r="D1750" s="9" t="s">
        <v>43</v>
      </c>
      <c r="E1750" s="10">
        <v>87105.94</v>
      </c>
      <c r="F1750" s="10">
        <v>85788.768472906406</v>
      </c>
      <c r="G1750" s="10">
        <v>1317.1715270935965</v>
      </c>
      <c r="H1750" s="10">
        <v>87075.6</v>
      </c>
      <c r="I1750" s="10">
        <v>30.339999999996508</v>
      </c>
      <c r="J1750" s="10">
        <v>300500</v>
      </c>
      <c r="K1750" s="10">
        <v>295956</v>
      </c>
      <c r="L1750" s="10">
        <v>4544</v>
      </c>
      <c r="M1750" s="10">
        <v>300395.34000000003</v>
      </c>
      <c r="N1750" s="10">
        <v>104.65999999997439</v>
      </c>
    </row>
    <row r="1751" spans="1:14" x14ac:dyDescent="0.25">
      <c r="A1751" s="9" t="s">
        <v>483</v>
      </c>
      <c r="B1751" s="9" t="s">
        <v>47</v>
      </c>
      <c r="C1751" s="9" t="s">
        <v>42</v>
      </c>
      <c r="D1751" s="9" t="s">
        <v>43</v>
      </c>
      <c r="E1751" s="10">
        <v>139520.42000000001</v>
      </c>
      <c r="F1751" s="10">
        <v>139155.54901960783</v>
      </c>
      <c r="G1751" s="10">
        <v>364.87098039218108</v>
      </c>
      <c r="H1751" s="10">
        <v>141938.66</v>
      </c>
      <c r="I1751" s="10">
        <v>-2418.2399999999907</v>
      </c>
      <c r="J1751" s="10">
        <v>296732</v>
      </c>
      <c r="K1751" s="10">
        <v>295956</v>
      </c>
      <c r="L1751" s="10">
        <v>776</v>
      </c>
      <c r="M1751" s="10">
        <v>301875.12</v>
      </c>
      <c r="N1751" s="10">
        <v>-5143.1199999999953</v>
      </c>
    </row>
    <row r="1752" spans="1:14" x14ac:dyDescent="0.25">
      <c r="A1752" s="9" t="s">
        <v>483</v>
      </c>
      <c r="B1752" s="9" t="s">
        <v>475</v>
      </c>
      <c r="C1752" s="9" t="s">
        <v>42</v>
      </c>
      <c r="D1752" s="9" t="s">
        <v>43</v>
      </c>
      <c r="E1752" s="10">
        <v>281560.17</v>
      </c>
      <c r="F1752" s="10">
        <v>269640.77832512313</v>
      </c>
      <c r="G1752" s="10">
        <v>11919.391674876853</v>
      </c>
      <c r="H1752" s="10">
        <v>273685.39</v>
      </c>
      <c r="I1752" s="10">
        <v>7874.7799999999697</v>
      </c>
      <c r="J1752" s="10">
        <v>309040</v>
      </c>
      <c r="K1752" s="10">
        <v>295956</v>
      </c>
      <c r="L1752" s="10">
        <v>13084</v>
      </c>
      <c r="M1752" s="10">
        <v>300395.34000000003</v>
      </c>
      <c r="N1752" s="10">
        <v>8644.6599999999744</v>
      </c>
    </row>
    <row r="1753" spans="1:14" x14ac:dyDescent="0.25">
      <c r="A1753" s="9" t="s">
        <v>483</v>
      </c>
      <c r="B1753" s="9" t="s">
        <v>109</v>
      </c>
      <c r="C1753" s="9" t="s">
        <v>42</v>
      </c>
      <c r="D1753" s="9" t="s">
        <v>43</v>
      </c>
      <c r="E1753" s="10">
        <v>276952.5</v>
      </c>
      <c r="F1753" s="10">
        <v>275978.96551724139</v>
      </c>
      <c r="G1753" s="10">
        <v>973.53448275860865</v>
      </c>
      <c r="H1753" s="10">
        <v>280118.65000000002</v>
      </c>
      <c r="I1753" s="10">
        <v>-3166.1500000000233</v>
      </c>
      <c r="J1753" s="10">
        <v>24750</v>
      </c>
      <c r="K1753" s="10">
        <v>24663</v>
      </c>
      <c r="L1753" s="10">
        <v>87</v>
      </c>
      <c r="M1753" s="10">
        <v>25032.945</v>
      </c>
      <c r="N1753" s="10">
        <v>-282.94499999999971</v>
      </c>
    </row>
    <row r="1754" spans="1:14" x14ac:dyDescent="0.25">
      <c r="A1754" s="9" t="s">
        <v>483</v>
      </c>
      <c r="B1754" s="9" t="s">
        <v>471</v>
      </c>
      <c r="C1754" s="9" t="s">
        <v>42</v>
      </c>
      <c r="D1754" s="9" t="s">
        <v>43</v>
      </c>
      <c r="E1754" s="10">
        <v>292806.21000000002</v>
      </c>
      <c r="F1754" s="10">
        <v>290924.74626865675</v>
      </c>
      <c r="G1754" s="10">
        <v>1881.4637313432759</v>
      </c>
      <c r="H1754" s="10">
        <v>292379.37</v>
      </c>
      <c r="I1754" s="10">
        <v>426.84000000002561</v>
      </c>
      <c r="J1754" s="10">
        <v>297870</v>
      </c>
      <c r="K1754" s="10">
        <v>295956</v>
      </c>
      <c r="L1754" s="10">
        <v>1914</v>
      </c>
      <c r="M1754" s="10">
        <v>297435.78000000003</v>
      </c>
      <c r="N1754" s="10">
        <v>434.21999999997206</v>
      </c>
    </row>
    <row r="1755" spans="1:14" x14ac:dyDescent="0.25">
      <c r="A1755" s="9" t="s">
        <v>483</v>
      </c>
      <c r="B1755" s="9" t="s">
        <v>103</v>
      </c>
      <c r="C1755" s="9" t="s">
        <v>42</v>
      </c>
      <c r="D1755" s="9" t="s">
        <v>43</v>
      </c>
      <c r="E1755" s="10">
        <v>1418284.02</v>
      </c>
      <c r="F1755" s="10">
        <v>1415681.8514851485</v>
      </c>
      <c r="G1755" s="10">
        <v>2602.1685148514807</v>
      </c>
      <c r="H1755" s="10">
        <v>1429838.67</v>
      </c>
      <c r="I1755" s="10">
        <v>-11554.649999999907</v>
      </c>
      <c r="J1755" s="10">
        <v>296500</v>
      </c>
      <c r="K1755" s="10">
        <v>295956</v>
      </c>
      <c r="L1755" s="10">
        <v>544</v>
      </c>
      <c r="M1755" s="10">
        <v>298915.56</v>
      </c>
      <c r="N1755" s="10">
        <v>-2415.5599999999977</v>
      </c>
    </row>
    <row r="1756" spans="1:14" x14ac:dyDescent="0.25">
      <c r="A1756" s="9" t="s">
        <v>483</v>
      </c>
      <c r="B1756" s="9" t="s">
        <v>104</v>
      </c>
      <c r="C1756" s="9" t="s">
        <v>42</v>
      </c>
      <c r="D1756" s="9" t="s">
        <v>53</v>
      </c>
      <c r="E1756" s="10">
        <v>1301266.8899999999</v>
      </c>
      <c r="F1756" s="10">
        <v>1283647.3731343285</v>
      </c>
      <c r="G1756" s="10">
        <v>17619.516865671379</v>
      </c>
      <c r="H1756" s="10">
        <v>1290065.6100000001</v>
      </c>
      <c r="I1756" s="10">
        <v>11201.279999999795</v>
      </c>
      <c r="J1756" s="10">
        <v>225012</v>
      </c>
      <c r="K1756" s="10">
        <v>221967</v>
      </c>
      <c r="L1756" s="10">
        <v>3045</v>
      </c>
      <c r="M1756" s="10">
        <v>223076.83499999999</v>
      </c>
      <c r="N1756" s="10">
        <v>1935.1650000000081</v>
      </c>
    </row>
    <row r="1757" spans="1:14" x14ac:dyDescent="0.25">
      <c r="A1757" s="9" t="s">
        <v>484</v>
      </c>
      <c r="B1757" s="9" t="s">
        <v>25</v>
      </c>
      <c r="C1757" s="9" t="s">
        <v>26</v>
      </c>
      <c r="D1757" s="9" t="s">
        <v>27</v>
      </c>
      <c r="E1757" s="10">
        <v>2017.8</v>
      </c>
      <c r="F1757" s="10">
        <v>0</v>
      </c>
      <c r="G1757" s="10">
        <v>2017.8</v>
      </c>
      <c r="H1757" s="10">
        <v>0</v>
      </c>
      <c r="I1757" s="10">
        <v>2017.8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</row>
    <row r="1758" spans="1:14" x14ac:dyDescent="0.25">
      <c r="A1758" s="9" t="s">
        <v>484</v>
      </c>
      <c r="B1758" s="9" t="s">
        <v>28</v>
      </c>
      <c r="C1758" s="9" t="s">
        <v>29</v>
      </c>
      <c r="D1758" s="9" t="s">
        <v>27</v>
      </c>
      <c r="E1758" s="10">
        <v>38.15</v>
      </c>
      <c r="F1758" s="10">
        <v>0</v>
      </c>
      <c r="G1758" s="10">
        <v>38.15</v>
      </c>
      <c r="H1758" s="10">
        <v>38.64</v>
      </c>
      <c r="I1758" s="10">
        <v>-0.49000000000000199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</row>
    <row r="1759" spans="1:14" x14ac:dyDescent="0.25">
      <c r="A1759" s="9" t="s">
        <v>484</v>
      </c>
      <c r="B1759" s="9" t="s">
        <v>30</v>
      </c>
      <c r="C1759" s="9" t="s">
        <v>29</v>
      </c>
      <c r="D1759" s="9" t="s">
        <v>27</v>
      </c>
      <c r="E1759" s="10">
        <v>890.17</v>
      </c>
      <c r="F1759" s="10">
        <v>0</v>
      </c>
      <c r="G1759" s="10">
        <v>890.17</v>
      </c>
      <c r="H1759" s="10">
        <v>901.7</v>
      </c>
      <c r="I1759" s="10">
        <v>-11.530000000000086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</row>
    <row r="1760" spans="1:14" x14ac:dyDescent="0.25">
      <c r="A1760" s="9" t="s">
        <v>484</v>
      </c>
      <c r="B1760" s="9" t="s">
        <v>31</v>
      </c>
      <c r="C1760" s="9" t="s">
        <v>29</v>
      </c>
      <c r="D1760" s="9" t="s">
        <v>27</v>
      </c>
      <c r="E1760" s="10">
        <v>5976.84</v>
      </c>
      <c r="F1760" s="10">
        <v>0</v>
      </c>
      <c r="G1760" s="10">
        <v>5976.84</v>
      </c>
      <c r="H1760" s="10">
        <v>6054.28</v>
      </c>
      <c r="I1760" s="10">
        <v>-77.4399999999996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</row>
    <row r="1761" spans="1:14" x14ac:dyDescent="0.25">
      <c r="A1761" s="9" t="s">
        <v>484</v>
      </c>
      <c r="B1761" s="9" t="s">
        <v>32</v>
      </c>
      <c r="C1761" s="9" t="s">
        <v>33</v>
      </c>
      <c r="D1761" s="9" t="s">
        <v>27</v>
      </c>
      <c r="E1761" s="10">
        <v>9406.1</v>
      </c>
      <c r="F1761" s="10">
        <v>0</v>
      </c>
      <c r="G1761" s="10">
        <v>9406.1</v>
      </c>
      <c r="H1761" s="10">
        <v>9965.8799999999992</v>
      </c>
      <c r="I1761" s="10">
        <v>-559.77999999999884</v>
      </c>
      <c r="J1761" s="10">
        <v>26.67</v>
      </c>
      <c r="K1761" s="10">
        <v>0</v>
      </c>
      <c r="L1761" s="10">
        <v>26.67</v>
      </c>
      <c r="M1761" s="10">
        <v>28.257000000000001</v>
      </c>
      <c r="N1761" s="10">
        <v>-1.5869999999999997</v>
      </c>
    </row>
    <row r="1762" spans="1:14" x14ac:dyDescent="0.25">
      <c r="A1762" s="9" t="s">
        <v>484</v>
      </c>
      <c r="B1762" s="9" t="s">
        <v>34</v>
      </c>
      <c r="C1762" s="9" t="s">
        <v>33</v>
      </c>
      <c r="D1762" s="9" t="s">
        <v>27</v>
      </c>
      <c r="E1762" s="10">
        <v>32333.919999999998</v>
      </c>
      <c r="F1762" s="10">
        <v>0</v>
      </c>
      <c r="G1762" s="10">
        <v>32333.919999999998</v>
      </c>
      <c r="H1762" s="10">
        <v>34258.17</v>
      </c>
      <c r="I1762" s="10">
        <v>-1924.25</v>
      </c>
      <c r="J1762" s="10">
        <v>26.67</v>
      </c>
      <c r="K1762" s="10">
        <v>0</v>
      </c>
      <c r="L1762" s="10">
        <v>26.67</v>
      </c>
      <c r="M1762" s="10">
        <v>28.257000000000001</v>
      </c>
      <c r="N1762" s="10">
        <v>-1.5869999999999997</v>
      </c>
    </row>
    <row r="1763" spans="1:14" x14ac:dyDescent="0.25">
      <c r="A1763" s="9" t="s">
        <v>484</v>
      </c>
      <c r="B1763" s="9" t="s">
        <v>35</v>
      </c>
      <c r="C1763" s="9" t="s">
        <v>33</v>
      </c>
      <c r="D1763" s="9" t="s">
        <v>27</v>
      </c>
      <c r="E1763" s="10">
        <v>34983.32</v>
      </c>
      <c r="F1763" s="10">
        <v>0</v>
      </c>
      <c r="G1763" s="10">
        <v>34983.32</v>
      </c>
      <c r="H1763" s="10">
        <v>37064.97</v>
      </c>
      <c r="I1763" s="10">
        <v>-2081.6500000000015</v>
      </c>
      <c r="J1763" s="10">
        <v>560.07000000000005</v>
      </c>
      <c r="K1763" s="10">
        <v>0</v>
      </c>
      <c r="L1763" s="10">
        <v>560.07000000000005</v>
      </c>
      <c r="M1763" s="10">
        <v>593.39700000000005</v>
      </c>
      <c r="N1763" s="10">
        <v>-33.326999999999998</v>
      </c>
    </row>
    <row r="1764" spans="1:14" x14ac:dyDescent="0.25">
      <c r="A1764" s="9" t="s">
        <v>484</v>
      </c>
      <c r="B1764" s="9" t="s">
        <v>36</v>
      </c>
      <c r="C1764" s="9" t="s">
        <v>29</v>
      </c>
      <c r="D1764" s="9" t="s">
        <v>27</v>
      </c>
      <c r="E1764" s="10">
        <v>66962.460000000006</v>
      </c>
      <c r="F1764" s="10">
        <v>0</v>
      </c>
      <c r="G1764" s="10">
        <v>66962.460000000006</v>
      </c>
      <c r="H1764" s="10">
        <v>67829.97</v>
      </c>
      <c r="I1764" s="10">
        <v>-867.50999999999476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</row>
    <row r="1765" spans="1:14" x14ac:dyDescent="0.25">
      <c r="A1765" s="9" t="s">
        <v>484</v>
      </c>
      <c r="B1765" s="9" t="s">
        <v>37</v>
      </c>
      <c r="C1765" s="9" t="s">
        <v>29</v>
      </c>
      <c r="D1765" s="9" t="s">
        <v>27</v>
      </c>
      <c r="E1765" s="10">
        <v>154851.13</v>
      </c>
      <c r="F1765" s="10">
        <v>0</v>
      </c>
      <c r="G1765" s="10">
        <v>154851.13</v>
      </c>
      <c r="H1765" s="10">
        <v>156857.26</v>
      </c>
      <c r="I1765" s="10">
        <v>-2006.1300000000047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</row>
    <row r="1766" spans="1:14" x14ac:dyDescent="0.25">
      <c r="A1766" s="9" t="s">
        <v>484</v>
      </c>
      <c r="B1766" s="9" t="s">
        <v>481</v>
      </c>
      <c r="C1766" s="9" t="s">
        <v>39</v>
      </c>
      <c r="D1766" s="9" t="s">
        <v>40</v>
      </c>
      <c r="E1766" s="10">
        <v>-3625122.96</v>
      </c>
      <c r="F1766" s="10">
        <v>0</v>
      </c>
      <c r="G1766" s="10">
        <v>-3625122.96</v>
      </c>
      <c r="H1766" s="10">
        <v>-3625121.95</v>
      </c>
      <c r="I1766" s="10">
        <v>-1.0099999997764826</v>
      </c>
      <c r="J1766" s="10">
        <v>-20345</v>
      </c>
      <c r="K1766" s="10">
        <v>0</v>
      </c>
      <c r="L1766" s="10">
        <v>-20345</v>
      </c>
      <c r="M1766" s="10">
        <v>-20345</v>
      </c>
      <c r="N1766" s="10">
        <v>0</v>
      </c>
    </row>
    <row r="1767" spans="1:14" x14ac:dyDescent="0.25">
      <c r="A1767" s="9" t="s">
        <v>484</v>
      </c>
      <c r="B1767" s="9" t="s">
        <v>92</v>
      </c>
      <c r="C1767" s="9" t="s">
        <v>42</v>
      </c>
      <c r="D1767" s="9" t="s">
        <v>43</v>
      </c>
      <c r="E1767" s="10">
        <v>1899.03</v>
      </c>
      <c r="F1767" s="10">
        <v>1731.7623762376238</v>
      </c>
      <c r="G1767" s="10">
        <v>167.26762376237616</v>
      </c>
      <c r="H1767" s="10">
        <v>1749.08</v>
      </c>
      <c r="I1767" s="10">
        <v>149.95000000000005</v>
      </c>
      <c r="J1767" s="10">
        <v>22310</v>
      </c>
      <c r="K1767" s="10">
        <v>20345</v>
      </c>
      <c r="L1767" s="10">
        <v>1965</v>
      </c>
      <c r="M1767" s="10">
        <v>20548.45</v>
      </c>
      <c r="N1767" s="10">
        <v>1761.5499999999993</v>
      </c>
    </row>
    <row r="1768" spans="1:14" x14ac:dyDescent="0.25">
      <c r="A1768" s="9" t="s">
        <v>484</v>
      </c>
      <c r="B1768" s="9" t="s">
        <v>482</v>
      </c>
      <c r="C1768" s="9" t="s">
        <v>42</v>
      </c>
      <c r="D1768" s="9" t="s">
        <v>43</v>
      </c>
      <c r="E1768" s="10">
        <v>12859.85</v>
      </c>
      <c r="F1768" s="10">
        <v>12690.394088669951</v>
      </c>
      <c r="G1768" s="10">
        <v>169.45591133004928</v>
      </c>
      <c r="H1768" s="10">
        <v>12880.75</v>
      </c>
      <c r="I1768" s="10">
        <v>-20.899999999999636</v>
      </c>
      <c r="J1768" s="10">
        <v>247400</v>
      </c>
      <c r="K1768" s="10">
        <v>244140</v>
      </c>
      <c r="L1768" s="10">
        <v>3260</v>
      </c>
      <c r="M1768" s="10">
        <v>247802.1</v>
      </c>
      <c r="N1768" s="10">
        <v>-402.10000000000582</v>
      </c>
    </row>
    <row r="1769" spans="1:14" x14ac:dyDescent="0.25">
      <c r="A1769" s="9" t="s">
        <v>484</v>
      </c>
      <c r="B1769" s="9" t="s">
        <v>44</v>
      </c>
      <c r="C1769" s="9" t="s">
        <v>42</v>
      </c>
      <c r="D1769" s="9" t="s">
        <v>43</v>
      </c>
      <c r="E1769" s="10">
        <v>19151.82</v>
      </c>
      <c r="F1769" s="10">
        <v>18859.810945273632</v>
      </c>
      <c r="G1769" s="10">
        <v>292.00905472636805</v>
      </c>
      <c r="H1769" s="10">
        <v>18954.11</v>
      </c>
      <c r="I1769" s="10">
        <v>197.70999999999913</v>
      </c>
      <c r="J1769" s="10">
        <v>20660</v>
      </c>
      <c r="K1769" s="10">
        <v>20344.999999999996</v>
      </c>
      <c r="L1769" s="10">
        <v>315.00000000000364</v>
      </c>
      <c r="M1769" s="10">
        <v>20446.724999999999</v>
      </c>
      <c r="N1769" s="10">
        <v>213.27500000000146</v>
      </c>
    </row>
    <row r="1770" spans="1:14" x14ac:dyDescent="0.25">
      <c r="A1770" s="9" t="s">
        <v>484</v>
      </c>
      <c r="B1770" s="9" t="s">
        <v>99</v>
      </c>
      <c r="C1770" s="9" t="s">
        <v>42</v>
      </c>
      <c r="D1770" s="9" t="s">
        <v>43</v>
      </c>
      <c r="E1770" s="10">
        <v>55224.43</v>
      </c>
      <c r="F1770" s="10">
        <v>55075.546798029558</v>
      </c>
      <c r="G1770" s="10">
        <v>148.88320197044231</v>
      </c>
      <c r="H1770" s="10">
        <v>55901.68</v>
      </c>
      <c r="I1770" s="10">
        <v>-677.25</v>
      </c>
      <c r="J1770" s="10">
        <v>244800</v>
      </c>
      <c r="K1770" s="10">
        <v>244140</v>
      </c>
      <c r="L1770" s="10">
        <v>660</v>
      </c>
      <c r="M1770" s="10">
        <v>247802.1</v>
      </c>
      <c r="N1770" s="10">
        <v>-3002.1000000000058</v>
      </c>
    </row>
    <row r="1771" spans="1:14" x14ac:dyDescent="0.25">
      <c r="A1771" s="9" t="s">
        <v>484</v>
      </c>
      <c r="B1771" s="9" t="s">
        <v>100</v>
      </c>
      <c r="C1771" s="9" t="s">
        <v>42</v>
      </c>
      <c r="D1771" s="9" t="s">
        <v>43</v>
      </c>
      <c r="E1771" s="10">
        <v>70525.37</v>
      </c>
      <c r="F1771" s="10">
        <v>70768.857142857145</v>
      </c>
      <c r="G1771" s="10">
        <v>-243.48714285714959</v>
      </c>
      <c r="H1771" s="10">
        <v>71830.39</v>
      </c>
      <c r="I1771" s="10">
        <v>-1305.0200000000041</v>
      </c>
      <c r="J1771" s="10">
        <v>243300</v>
      </c>
      <c r="K1771" s="10">
        <v>244140</v>
      </c>
      <c r="L1771" s="10">
        <v>-840</v>
      </c>
      <c r="M1771" s="10">
        <v>247802.1</v>
      </c>
      <c r="N1771" s="10">
        <v>-4502.1000000000058</v>
      </c>
    </row>
    <row r="1772" spans="1:14" x14ac:dyDescent="0.25">
      <c r="A1772" s="9" t="s">
        <v>484</v>
      </c>
      <c r="B1772" s="9" t="s">
        <v>47</v>
      </c>
      <c r="C1772" s="9" t="s">
        <v>42</v>
      </c>
      <c r="D1772" s="9" t="s">
        <v>43</v>
      </c>
      <c r="E1772" s="10">
        <v>114813.81</v>
      </c>
      <c r="F1772" s="10">
        <v>114792.1862745098</v>
      </c>
      <c r="G1772" s="10">
        <v>21.623725490193465</v>
      </c>
      <c r="H1772" s="10">
        <v>117088.03</v>
      </c>
      <c r="I1772" s="10">
        <v>-2274.2200000000012</v>
      </c>
      <c r="J1772" s="10">
        <v>244186</v>
      </c>
      <c r="K1772" s="10">
        <v>244140</v>
      </c>
      <c r="L1772" s="10">
        <v>46</v>
      </c>
      <c r="M1772" s="10">
        <v>249022.8</v>
      </c>
      <c r="N1772" s="10">
        <v>-4836.7999999999884</v>
      </c>
    </row>
    <row r="1773" spans="1:14" x14ac:dyDescent="0.25">
      <c r="A1773" s="9" t="s">
        <v>484</v>
      </c>
      <c r="B1773" s="9" t="s">
        <v>475</v>
      </c>
      <c r="C1773" s="9" t="s">
        <v>42</v>
      </c>
      <c r="D1773" s="9" t="s">
        <v>43</v>
      </c>
      <c r="E1773" s="10">
        <v>230863.12</v>
      </c>
      <c r="F1773" s="10">
        <v>222432.04926108374</v>
      </c>
      <c r="G1773" s="10">
        <v>8431.0707389162562</v>
      </c>
      <c r="H1773" s="10">
        <v>225768.53</v>
      </c>
      <c r="I1773" s="10">
        <v>5094.5899999999965</v>
      </c>
      <c r="J1773" s="10">
        <v>253395</v>
      </c>
      <c r="K1773" s="10">
        <v>244140</v>
      </c>
      <c r="L1773" s="10">
        <v>9255</v>
      </c>
      <c r="M1773" s="10">
        <v>247802.1</v>
      </c>
      <c r="N1773" s="10">
        <v>5592.8999999999942</v>
      </c>
    </row>
    <row r="1774" spans="1:14" x14ac:dyDescent="0.25">
      <c r="A1774" s="9" t="s">
        <v>484</v>
      </c>
      <c r="B1774" s="9" t="s">
        <v>109</v>
      </c>
      <c r="C1774" s="9" t="s">
        <v>42</v>
      </c>
      <c r="D1774" s="9" t="s">
        <v>43</v>
      </c>
      <c r="E1774" s="10">
        <v>229495.71</v>
      </c>
      <c r="F1774" s="10">
        <v>227660.55172413794</v>
      </c>
      <c r="G1774" s="10">
        <v>1835.1582758620498</v>
      </c>
      <c r="H1774" s="10">
        <v>231075.46</v>
      </c>
      <c r="I1774" s="10">
        <v>-1579.75</v>
      </c>
      <c r="J1774" s="10">
        <v>20509</v>
      </c>
      <c r="K1774" s="10">
        <v>20345</v>
      </c>
      <c r="L1774" s="10">
        <v>164</v>
      </c>
      <c r="M1774" s="10">
        <v>20650.174999999999</v>
      </c>
      <c r="N1774" s="10">
        <v>-141.17499999999927</v>
      </c>
    </row>
    <row r="1775" spans="1:14" x14ac:dyDescent="0.25">
      <c r="A1775" s="9" t="s">
        <v>484</v>
      </c>
      <c r="B1775" s="9" t="s">
        <v>471</v>
      </c>
      <c r="C1775" s="9" t="s">
        <v>42</v>
      </c>
      <c r="D1775" s="9" t="s">
        <v>43</v>
      </c>
      <c r="E1775" s="10">
        <v>328228.59999999998</v>
      </c>
      <c r="F1775" s="10">
        <v>331542.11940298509</v>
      </c>
      <c r="G1775" s="10">
        <v>-3313.5194029851118</v>
      </c>
      <c r="H1775" s="10">
        <v>333199.83</v>
      </c>
      <c r="I1775" s="10">
        <v>-4971.2300000000396</v>
      </c>
      <c r="J1775" s="10">
        <v>241700</v>
      </c>
      <c r="K1775" s="10">
        <v>244140</v>
      </c>
      <c r="L1775" s="10">
        <v>-2440</v>
      </c>
      <c r="M1775" s="10">
        <v>245360.7</v>
      </c>
      <c r="N1775" s="10">
        <v>-3660.7000000000116</v>
      </c>
    </row>
    <row r="1776" spans="1:14" x14ac:dyDescent="0.25">
      <c r="A1776" s="9" t="s">
        <v>484</v>
      </c>
      <c r="B1776" s="9" t="s">
        <v>103</v>
      </c>
      <c r="C1776" s="9" t="s">
        <v>42</v>
      </c>
      <c r="D1776" s="9" t="s">
        <v>43</v>
      </c>
      <c r="E1776" s="10">
        <v>1171937.8999999999</v>
      </c>
      <c r="F1776" s="10">
        <v>1167824.1584158414</v>
      </c>
      <c r="G1776" s="10">
        <v>4113.7415841585025</v>
      </c>
      <c r="H1776" s="10">
        <v>1179502.3999999999</v>
      </c>
      <c r="I1776" s="10">
        <v>-7564.5</v>
      </c>
      <c r="J1776" s="10">
        <v>245000</v>
      </c>
      <c r="K1776" s="10">
        <v>244140</v>
      </c>
      <c r="L1776" s="10">
        <v>860</v>
      </c>
      <c r="M1776" s="10">
        <v>246581.4</v>
      </c>
      <c r="N1776" s="10">
        <v>-1581.3999999999942</v>
      </c>
    </row>
    <row r="1777" spans="1:14" x14ac:dyDescent="0.25">
      <c r="A1777" s="9" t="s">
        <v>484</v>
      </c>
      <c r="B1777" s="9" t="s">
        <v>104</v>
      </c>
      <c r="C1777" s="9" t="s">
        <v>42</v>
      </c>
      <c r="D1777" s="9" t="s">
        <v>53</v>
      </c>
      <c r="E1777" s="10">
        <v>1050598.43</v>
      </c>
      <c r="F1777" s="10">
        <v>1058906.288557214</v>
      </c>
      <c r="G1777" s="10">
        <v>-8307.8585572140291</v>
      </c>
      <c r="H1777" s="10">
        <v>1064200.82</v>
      </c>
      <c r="I1777" s="10">
        <v>-13602.39000000013</v>
      </c>
      <c r="J1777" s="10">
        <v>181667</v>
      </c>
      <c r="K1777" s="10">
        <v>183105</v>
      </c>
      <c r="L1777" s="10">
        <v>-1438</v>
      </c>
      <c r="M1777" s="10">
        <v>184020.52499999999</v>
      </c>
      <c r="N1777" s="10">
        <v>-2353.5249999999942</v>
      </c>
    </row>
    <row r="1778" spans="1:14" x14ac:dyDescent="0.25">
      <c r="A1778" s="9" t="s">
        <v>484</v>
      </c>
      <c r="B1778" s="9" t="s">
        <v>54</v>
      </c>
      <c r="C1778" s="9" t="s">
        <v>42</v>
      </c>
      <c r="D1778" s="9" t="s">
        <v>55</v>
      </c>
      <c r="E1778" s="10">
        <v>32065</v>
      </c>
      <c r="F1778" s="10">
        <v>0</v>
      </c>
      <c r="G1778" s="10">
        <v>32065</v>
      </c>
      <c r="H1778" s="10">
        <v>0</v>
      </c>
      <c r="I1778" s="10">
        <v>32065</v>
      </c>
      <c r="J1778" s="10">
        <v>5830</v>
      </c>
      <c r="K1778" s="10">
        <v>0</v>
      </c>
      <c r="L1778" s="10">
        <v>5830</v>
      </c>
      <c r="M1778" s="10">
        <v>0</v>
      </c>
      <c r="N1778" s="10">
        <v>5830</v>
      </c>
    </row>
    <row r="1779" spans="1:14" x14ac:dyDescent="0.25">
      <c r="A1779" s="9" t="s">
        <v>485</v>
      </c>
      <c r="B1779" s="9" t="s">
        <v>25</v>
      </c>
      <c r="C1779" s="9" t="s">
        <v>26</v>
      </c>
      <c r="D1779" s="9" t="s">
        <v>27</v>
      </c>
      <c r="E1779" s="10">
        <v>-18305.27</v>
      </c>
      <c r="F1779" s="10">
        <v>0</v>
      </c>
      <c r="G1779" s="10">
        <v>-18305.27</v>
      </c>
      <c r="H1779" s="10">
        <v>0</v>
      </c>
      <c r="I1779" s="10">
        <v>-18305.27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</row>
    <row r="1780" spans="1:14" x14ac:dyDescent="0.25">
      <c r="A1780" s="9" t="s">
        <v>485</v>
      </c>
      <c r="B1780" s="9" t="s">
        <v>28</v>
      </c>
      <c r="C1780" s="9" t="s">
        <v>29</v>
      </c>
      <c r="D1780" s="9" t="s">
        <v>27</v>
      </c>
      <c r="E1780" s="10">
        <v>76.02</v>
      </c>
      <c r="F1780" s="10">
        <v>0</v>
      </c>
      <c r="G1780" s="10">
        <v>76.02</v>
      </c>
      <c r="H1780" s="10">
        <v>75.650000000000006</v>
      </c>
      <c r="I1780" s="10">
        <v>0.36999999999999034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</row>
    <row r="1781" spans="1:14" x14ac:dyDescent="0.25">
      <c r="A1781" s="9" t="s">
        <v>485</v>
      </c>
      <c r="B1781" s="9" t="s">
        <v>30</v>
      </c>
      <c r="C1781" s="9" t="s">
        <v>29</v>
      </c>
      <c r="D1781" s="9" t="s">
        <v>27</v>
      </c>
      <c r="E1781" s="10">
        <v>1773.84</v>
      </c>
      <c r="F1781" s="10">
        <v>0</v>
      </c>
      <c r="G1781" s="10">
        <v>1773.84</v>
      </c>
      <c r="H1781" s="10">
        <v>1765.06</v>
      </c>
      <c r="I1781" s="10">
        <v>8.7799999999999727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</row>
    <row r="1782" spans="1:14" x14ac:dyDescent="0.25">
      <c r="A1782" s="9" t="s">
        <v>485</v>
      </c>
      <c r="B1782" s="9" t="s">
        <v>31</v>
      </c>
      <c r="C1782" s="9" t="s">
        <v>29</v>
      </c>
      <c r="D1782" s="9" t="s">
        <v>27</v>
      </c>
      <c r="E1782" s="10">
        <v>11910.1</v>
      </c>
      <c r="F1782" s="10">
        <v>0</v>
      </c>
      <c r="G1782" s="10">
        <v>11910.1</v>
      </c>
      <c r="H1782" s="10">
        <v>11851.14</v>
      </c>
      <c r="I1782" s="10">
        <v>58.960000000000946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</row>
    <row r="1783" spans="1:14" x14ac:dyDescent="0.25">
      <c r="A1783" s="9" t="s">
        <v>485</v>
      </c>
      <c r="B1783" s="9" t="s">
        <v>32</v>
      </c>
      <c r="C1783" s="9" t="s">
        <v>33</v>
      </c>
      <c r="D1783" s="9" t="s">
        <v>27</v>
      </c>
      <c r="E1783" s="10">
        <v>17782.37</v>
      </c>
      <c r="F1783" s="10">
        <v>0</v>
      </c>
      <c r="G1783" s="10">
        <v>17782.37</v>
      </c>
      <c r="H1783" s="10">
        <v>19508.04</v>
      </c>
      <c r="I1783" s="10">
        <v>-1725.6700000000019</v>
      </c>
      <c r="J1783" s="10">
        <v>50.42</v>
      </c>
      <c r="K1783" s="10">
        <v>0</v>
      </c>
      <c r="L1783" s="10">
        <v>50.42</v>
      </c>
      <c r="M1783" s="10">
        <v>55.313000000000002</v>
      </c>
      <c r="N1783" s="10">
        <v>-4.8930000000000007</v>
      </c>
    </row>
    <row r="1784" spans="1:14" x14ac:dyDescent="0.25">
      <c r="A1784" s="9" t="s">
        <v>485</v>
      </c>
      <c r="B1784" s="9" t="s">
        <v>34</v>
      </c>
      <c r="C1784" s="9" t="s">
        <v>33</v>
      </c>
      <c r="D1784" s="9" t="s">
        <v>27</v>
      </c>
      <c r="E1784" s="10">
        <v>61127.73</v>
      </c>
      <c r="F1784" s="10">
        <v>0</v>
      </c>
      <c r="G1784" s="10">
        <v>61127.73</v>
      </c>
      <c r="H1784" s="10">
        <v>67059.8</v>
      </c>
      <c r="I1784" s="10">
        <v>-5932.07</v>
      </c>
      <c r="J1784" s="10">
        <v>50.42</v>
      </c>
      <c r="K1784" s="10">
        <v>0</v>
      </c>
      <c r="L1784" s="10">
        <v>50.42</v>
      </c>
      <c r="M1784" s="10">
        <v>55.313000000000002</v>
      </c>
      <c r="N1784" s="10">
        <v>-4.8930000000000007</v>
      </c>
    </row>
    <row r="1785" spans="1:14" x14ac:dyDescent="0.25">
      <c r="A1785" s="9" t="s">
        <v>485</v>
      </c>
      <c r="B1785" s="9" t="s">
        <v>35</v>
      </c>
      <c r="C1785" s="9" t="s">
        <v>33</v>
      </c>
      <c r="D1785" s="9" t="s">
        <v>27</v>
      </c>
      <c r="E1785" s="10">
        <v>66136.44</v>
      </c>
      <c r="F1785" s="10">
        <v>0</v>
      </c>
      <c r="G1785" s="10">
        <v>66136.44</v>
      </c>
      <c r="H1785" s="10">
        <v>72554.06</v>
      </c>
      <c r="I1785" s="10">
        <v>-6417.6199999999953</v>
      </c>
      <c r="J1785" s="10">
        <v>1058.82</v>
      </c>
      <c r="K1785" s="10">
        <v>0</v>
      </c>
      <c r="L1785" s="10">
        <v>1058.82</v>
      </c>
      <c r="M1785" s="10">
        <v>1161.5640000000001</v>
      </c>
      <c r="N1785" s="10">
        <v>-102.74400000000014</v>
      </c>
    </row>
    <row r="1786" spans="1:14" x14ac:dyDescent="0.25">
      <c r="A1786" s="9" t="s">
        <v>485</v>
      </c>
      <c r="B1786" s="9" t="s">
        <v>36</v>
      </c>
      <c r="C1786" s="9" t="s">
        <v>29</v>
      </c>
      <c r="D1786" s="9" t="s">
        <v>27</v>
      </c>
      <c r="E1786" s="10">
        <v>133436.51999999999</v>
      </c>
      <c r="F1786" s="10">
        <v>0</v>
      </c>
      <c r="G1786" s="10">
        <v>133436.51999999999</v>
      </c>
      <c r="H1786" s="10">
        <v>132776.03</v>
      </c>
      <c r="I1786" s="10">
        <v>660.48999999999069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</row>
    <row r="1787" spans="1:14" x14ac:dyDescent="0.25">
      <c r="A1787" s="9" t="s">
        <v>485</v>
      </c>
      <c r="B1787" s="9" t="s">
        <v>37</v>
      </c>
      <c r="C1787" s="9" t="s">
        <v>29</v>
      </c>
      <c r="D1787" s="9" t="s">
        <v>27</v>
      </c>
      <c r="E1787" s="10">
        <v>308572.84999999998</v>
      </c>
      <c r="F1787" s="10">
        <v>0</v>
      </c>
      <c r="G1787" s="10">
        <v>308572.84999999998</v>
      </c>
      <c r="H1787" s="10">
        <v>307045.48</v>
      </c>
      <c r="I1787" s="10">
        <v>1527.3699999999953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</row>
    <row r="1788" spans="1:14" x14ac:dyDescent="0.25">
      <c r="A1788" s="9" t="s">
        <v>485</v>
      </c>
      <c r="B1788" s="9" t="s">
        <v>481</v>
      </c>
      <c r="C1788" s="9" t="s">
        <v>39</v>
      </c>
      <c r="D1788" s="9" t="s">
        <v>40</v>
      </c>
      <c r="E1788" s="10">
        <v>-7096118.0599999996</v>
      </c>
      <c r="F1788" s="10">
        <v>0</v>
      </c>
      <c r="G1788" s="10">
        <v>-7096118.0599999996</v>
      </c>
      <c r="H1788" s="10">
        <v>-7096116.0700000003</v>
      </c>
      <c r="I1788" s="10">
        <v>-1.9899999992921948</v>
      </c>
      <c r="J1788" s="10">
        <v>-39825</v>
      </c>
      <c r="K1788" s="10">
        <v>0</v>
      </c>
      <c r="L1788" s="10">
        <v>-39825</v>
      </c>
      <c r="M1788" s="10">
        <v>-39825</v>
      </c>
      <c r="N1788" s="10">
        <v>0</v>
      </c>
    </row>
    <row r="1789" spans="1:14" x14ac:dyDescent="0.25">
      <c r="A1789" s="9" t="s">
        <v>485</v>
      </c>
      <c r="B1789" s="9" t="s">
        <v>92</v>
      </c>
      <c r="C1789" s="9" t="s">
        <v>42</v>
      </c>
      <c r="D1789" s="9" t="s">
        <v>43</v>
      </c>
      <c r="E1789" s="10">
        <v>3756.77</v>
      </c>
      <c r="F1789" s="10">
        <v>3389.90099009901</v>
      </c>
      <c r="G1789" s="10">
        <v>366.86900990099002</v>
      </c>
      <c r="H1789" s="10">
        <v>3423.8</v>
      </c>
      <c r="I1789" s="10">
        <v>332.9699999999998</v>
      </c>
      <c r="J1789" s="10">
        <v>44135</v>
      </c>
      <c r="K1789" s="10">
        <v>39825</v>
      </c>
      <c r="L1789" s="10">
        <v>4310</v>
      </c>
      <c r="M1789" s="10">
        <v>40223.25</v>
      </c>
      <c r="N1789" s="10">
        <v>3911.75</v>
      </c>
    </row>
    <row r="1790" spans="1:14" x14ac:dyDescent="0.25">
      <c r="A1790" s="9" t="s">
        <v>485</v>
      </c>
      <c r="B1790" s="9" t="s">
        <v>482</v>
      </c>
      <c r="C1790" s="9" t="s">
        <v>42</v>
      </c>
      <c r="D1790" s="9" t="s">
        <v>43</v>
      </c>
      <c r="E1790" s="10">
        <v>25012.78</v>
      </c>
      <c r="F1790" s="10">
        <v>24841.241379310344</v>
      </c>
      <c r="G1790" s="10">
        <v>171.53862068965464</v>
      </c>
      <c r="H1790" s="10">
        <v>25213.86</v>
      </c>
      <c r="I1790" s="10">
        <v>-201.08000000000175</v>
      </c>
      <c r="J1790" s="10">
        <v>481200</v>
      </c>
      <c r="K1790" s="10">
        <v>477900</v>
      </c>
      <c r="L1790" s="10">
        <v>3300</v>
      </c>
      <c r="M1790" s="10">
        <v>485068.5</v>
      </c>
      <c r="N1790" s="10">
        <v>-3868.5</v>
      </c>
    </row>
    <row r="1791" spans="1:14" x14ac:dyDescent="0.25">
      <c r="A1791" s="9" t="s">
        <v>485</v>
      </c>
      <c r="B1791" s="9" t="s">
        <v>44</v>
      </c>
      <c r="C1791" s="9" t="s">
        <v>42</v>
      </c>
      <c r="D1791" s="9" t="s">
        <v>43</v>
      </c>
      <c r="E1791" s="10">
        <v>36940.949999999997</v>
      </c>
      <c r="F1791" s="10">
        <v>36917.771144278609</v>
      </c>
      <c r="G1791" s="10">
        <v>23.178855721387663</v>
      </c>
      <c r="H1791" s="10">
        <v>37102.36</v>
      </c>
      <c r="I1791" s="10">
        <v>-161.41000000000349</v>
      </c>
      <c r="J1791" s="10">
        <v>39850</v>
      </c>
      <c r="K1791" s="10">
        <v>39825</v>
      </c>
      <c r="L1791" s="10">
        <v>25</v>
      </c>
      <c r="M1791" s="10">
        <v>40024.125</v>
      </c>
      <c r="N1791" s="10">
        <v>-174.125</v>
      </c>
    </row>
    <row r="1792" spans="1:14" x14ac:dyDescent="0.25">
      <c r="A1792" s="9" t="s">
        <v>485</v>
      </c>
      <c r="B1792" s="9" t="s">
        <v>99</v>
      </c>
      <c r="C1792" s="9" t="s">
        <v>42</v>
      </c>
      <c r="D1792" s="9" t="s">
        <v>43</v>
      </c>
      <c r="E1792" s="10">
        <v>108689.26</v>
      </c>
      <c r="F1792" s="10">
        <v>107809.45812807881</v>
      </c>
      <c r="G1792" s="10">
        <v>879.80187192118319</v>
      </c>
      <c r="H1792" s="10">
        <v>109426.6</v>
      </c>
      <c r="I1792" s="10">
        <v>-737.34000000001106</v>
      </c>
      <c r="J1792" s="10">
        <v>481800</v>
      </c>
      <c r="K1792" s="10">
        <v>477900</v>
      </c>
      <c r="L1792" s="10">
        <v>3900</v>
      </c>
      <c r="M1792" s="10">
        <v>485068.5</v>
      </c>
      <c r="N1792" s="10">
        <v>-3268.5</v>
      </c>
    </row>
    <row r="1793" spans="1:14" x14ac:dyDescent="0.25">
      <c r="A1793" s="9" t="s">
        <v>485</v>
      </c>
      <c r="B1793" s="9" t="s">
        <v>100</v>
      </c>
      <c r="C1793" s="9" t="s">
        <v>42</v>
      </c>
      <c r="D1793" s="9" t="s">
        <v>43</v>
      </c>
      <c r="E1793" s="10">
        <v>138978.17000000001</v>
      </c>
      <c r="F1793" s="10">
        <v>138528.87684729064</v>
      </c>
      <c r="G1793" s="10">
        <v>449.29315270937514</v>
      </c>
      <c r="H1793" s="10">
        <v>140606.81</v>
      </c>
      <c r="I1793" s="10">
        <v>-1628.6399999999849</v>
      </c>
      <c r="J1793" s="10">
        <v>479450</v>
      </c>
      <c r="K1793" s="10">
        <v>477900</v>
      </c>
      <c r="L1793" s="10">
        <v>1550</v>
      </c>
      <c r="M1793" s="10">
        <v>485068.5</v>
      </c>
      <c r="N1793" s="10">
        <v>-5618.5</v>
      </c>
    </row>
    <row r="1794" spans="1:14" x14ac:dyDescent="0.25">
      <c r="A1794" s="9" t="s">
        <v>485</v>
      </c>
      <c r="B1794" s="9" t="s">
        <v>47</v>
      </c>
      <c r="C1794" s="9" t="s">
        <v>42</v>
      </c>
      <c r="D1794" s="9" t="s">
        <v>43</v>
      </c>
      <c r="E1794" s="10">
        <v>225173.99</v>
      </c>
      <c r="F1794" s="10">
        <v>224703.80392156861</v>
      </c>
      <c r="G1794" s="10">
        <v>470.18607843137579</v>
      </c>
      <c r="H1794" s="10">
        <v>229197.88</v>
      </c>
      <c r="I1794" s="10">
        <v>-4023.890000000014</v>
      </c>
      <c r="J1794" s="10">
        <v>478900</v>
      </c>
      <c r="K1794" s="10">
        <v>477900</v>
      </c>
      <c r="L1794" s="10">
        <v>1000</v>
      </c>
      <c r="M1794" s="10">
        <v>487458</v>
      </c>
      <c r="N1794" s="10">
        <v>-8558</v>
      </c>
    </row>
    <row r="1795" spans="1:14" x14ac:dyDescent="0.25">
      <c r="A1795" s="9" t="s">
        <v>485</v>
      </c>
      <c r="B1795" s="9" t="s">
        <v>475</v>
      </c>
      <c r="C1795" s="9" t="s">
        <v>42</v>
      </c>
      <c r="D1795" s="9" t="s">
        <v>43</v>
      </c>
      <c r="E1795" s="10">
        <v>454305.49</v>
      </c>
      <c r="F1795" s="10">
        <v>435407.04433497536</v>
      </c>
      <c r="G1795" s="10">
        <v>18898.445665024628</v>
      </c>
      <c r="H1795" s="10">
        <v>441938.15</v>
      </c>
      <c r="I1795" s="10">
        <v>12367.339999999967</v>
      </c>
      <c r="J1795" s="10">
        <v>498645</v>
      </c>
      <c r="K1795" s="10">
        <v>477900</v>
      </c>
      <c r="L1795" s="10">
        <v>20745</v>
      </c>
      <c r="M1795" s="10">
        <v>485068.5</v>
      </c>
      <c r="N1795" s="10">
        <v>13576.5</v>
      </c>
    </row>
    <row r="1796" spans="1:14" x14ac:dyDescent="0.25">
      <c r="A1796" s="9" t="s">
        <v>485</v>
      </c>
      <c r="B1796" s="9" t="s">
        <v>109</v>
      </c>
      <c r="C1796" s="9" t="s">
        <v>42</v>
      </c>
      <c r="D1796" s="9" t="s">
        <v>43</v>
      </c>
      <c r="E1796" s="10">
        <v>446760.75</v>
      </c>
      <c r="F1796" s="10">
        <v>445641.75369458128</v>
      </c>
      <c r="G1796" s="10">
        <v>1118.9963054187247</v>
      </c>
      <c r="H1796" s="10">
        <v>452326.38</v>
      </c>
      <c r="I1796" s="10">
        <v>-5565.6300000000047</v>
      </c>
      <c r="J1796" s="10">
        <v>39925</v>
      </c>
      <c r="K1796" s="10">
        <v>39825</v>
      </c>
      <c r="L1796" s="10">
        <v>100</v>
      </c>
      <c r="M1796" s="10">
        <v>40422.375</v>
      </c>
      <c r="N1796" s="10">
        <v>-497.375</v>
      </c>
    </row>
    <row r="1797" spans="1:14" x14ac:dyDescent="0.25">
      <c r="A1797" s="9" t="s">
        <v>485</v>
      </c>
      <c r="B1797" s="9" t="s">
        <v>471</v>
      </c>
      <c r="C1797" s="9" t="s">
        <v>42</v>
      </c>
      <c r="D1797" s="9" t="s">
        <v>43</v>
      </c>
      <c r="E1797" s="10">
        <v>652790.6</v>
      </c>
      <c r="F1797" s="10">
        <v>648988.19900497515</v>
      </c>
      <c r="G1797" s="10">
        <v>3802.4009950248292</v>
      </c>
      <c r="H1797" s="10">
        <v>652233.14</v>
      </c>
      <c r="I1797" s="10">
        <v>557.45999999996275</v>
      </c>
      <c r="J1797" s="10">
        <v>480700</v>
      </c>
      <c r="K1797" s="10">
        <v>477900</v>
      </c>
      <c r="L1797" s="10">
        <v>2800</v>
      </c>
      <c r="M1797" s="10">
        <v>480289.5</v>
      </c>
      <c r="N1797" s="10">
        <v>410.5</v>
      </c>
    </row>
    <row r="1798" spans="1:14" x14ac:dyDescent="0.25">
      <c r="A1798" s="9" t="s">
        <v>485</v>
      </c>
      <c r="B1798" s="9" t="s">
        <v>103</v>
      </c>
      <c r="C1798" s="9" t="s">
        <v>42</v>
      </c>
      <c r="D1798" s="9" t="s">
        <v>43</v>
      </c>
      <c r="E1798" s="10">
        <v>2287905</v>
      </c>
      <c r="F1798" s="10">
        <v>2285996.4158415841</v>
      </c>
      <c r="G1798" s="10">
        <v>1908.5841584159061</v>
      </c>
      <c r="H1798" s="10">
        <v>2308856.38</v>
      </c>
      <c r="I1798" s="10">
        <v>-20951.379999999888</v>
      </c>
      <c r="J1798" s="10">
        <v>478299</v>
      </c>
      <c r="K1798" s="10">
        <v>477900</v>
      </c>
      <c r="L1798" s="10">
        <v>399</v>
      </c>
      <c r="M1798" s="10">
        <v>482679</v>
      </c>
      <c r="N1798" s="10">
        <v>-4380</v>
      </c>
    </row>
    <row r="1799" spans="1:14" x14ac:dyDescent="0.25">
      <c r="A1799" s="9" t="s">
        <v>485</v>
      </c>
      <c r="B1799" s="9" t="s">
        <v>104</v>
      </c>
      <c r="C1799" s="9" t="s">
        <v>42</v>
      </c>
      <c r="D1799" s="9" t="s">
        <v>53</v>
      </c>
      <c r="E1799" s="10">
        <v>2093534.25</v>
      </c>
      <c r="F1799" s="10">
        <v>2072791.4925373134</v>
      </c>
      <c r="G1799" s="10">
        <v>20742.757462686626</v>
      </c>
      <c r="H1799" s="10">
        <v>2083155.45</v>
      </c>
      <c r="I1799" s="10">
        <v>10378.800000000047</v>
      </c>
      <c r="J1799" s="10">
        <v>362009</v>
      </c>
      <c r="K1799" s="10">
        <v>358425</v>
      </c>
      <c r="L1799" s="10">
        <v>3584</v>
      </c>
      <c r="M1799" s="10">
        <v>360217.125</v>
      </c>
      <c r="N1799" s="10">
        <v>1791.875</v>
      </c>
    </row>
    <row r="1800" spans="1:14" x14ac:dyDescent="0.25">
      <c r="A1800" s="9" t="s">
        <v>485</v>
      </c>
      <c r="B1800" s="9" t="s">
        <v>54</v>
      </c>
      <c r="C1800" s="9" t="s">
        <v>42</v>
      </c>
      <c r="D1800" s="9" t="s">
        <v>55</v>
      </c>
      <c r="E1800" s="10">
        <v>39759.449999999997</v>
      </c>
      <c r="F1800" s="10">
        <v>0</v>
      </c>
      <c r="G1800" s="10">
        <v>39759.449999999997</v>
      </c>
      <c r="H1800" s="10">
        <v>0</v>
      </c>
      <c r="I1800" s="10">
        <v>39759.449999999997</v>
      </c>
      <c r="J1800" s="10">
        <v>7228.9920000000002</v>
      </c>
      <c r="K1800" s="10">
        <v>0</v>
      </c>
      <c r="L1800" s="10">
        <v>7228.9920000000002</v>
      </c>
      <c r="M1800" s="10">
        <v>0</v>
      </c>
      <c r="N1800" s="10">
        <v>7228.9920000000002</v>
      </c>
    </row>
    <row r="1801" spans="1:14" x14ac:dyDescent="0.25">
      <c r="A1801" s="9" t="s">
        <v>486</v>
      </c>
      <c r="B1801" s="9" t="s">
        <v>25</v>
      </c>
      <c r="C1801" s="9" t="s">
        <v>26</v>
      </c>
      <c r="D1801" s="9" t="s">
        <v>27</v>
      </c>
      <c r="E1801" s="10">
        <v>12828.42</v>
      </c>
      <c r="F1801" s="10">
        <v>0</v>
      </c>
      <c r="G1801" s="10">
        <v>12828.42</v>
      </c>
      <c r="H1801" s="10">
        <v>0</v>
      </c>
      <c r="I1801" s="10">
        <v>12828.42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</row>
    <row r="1802" spans="1:14" x14ac:dyDescent="0.25">
      <c r="A1802" s="9" t="s">
        <v>486</v>
      </c>
      <c r="B1802" s="9" t="s">
        <v>28</v>
      </c>
      <c r="C1802" s="9" t="s">
        <v>29</v>
      </c>
      <c r="D1802" s="9" t="s">
        <v>27</v>
      </c>
      <c r="E1802" s="10">
        <v>19.350000000000001</v>
      </c>
      <c r="F1802" s="10">
        <v>0</v>
      </c>
      <c r="G1802" s="10">
        <v>19.350000000000001</v>
      </c>
      <c r="H1802" s="10">
        <v>19.489999999999998</v>
      </c>
      <c r="I1802" s="10">
        <v>-0.13999999999999702</v>
      </c>
      <c r="J1802" s="10">
        <v>0</v>
      </c>
      <c r="K1802" s="10">
        <v>0</v>
      </c>
      <c r="L1802" s="10">
        <v>0</v>
      </c>
      <c r="M1802" s="10">
        <v>0</v>
      </c>
      <c r="N1802" s="10">
        <v>0</v>
      </c>
    </row>
    <row r="1803" spans="1:14" x14ac:dyDescent="0.25">
      <c r="A1803" s="9" t="s">
        <v>486</v>
      </c>
      <c r="B1803" s="9" t="s">
        <v>30</v>
      </c>
      <c r="C1803" s="9" t="s">
        <v>29</v>
      </c>
      <c r="D1803" s="9" t="s">
        <v>27</v>
      </c>
      <c r="E1803" s="10">
        <v>451.54</v>
      </c>
      <c r="F1803" s="10">
        <v>0</v>
      </c>
      <c r="G1803" s="10">
        <v>451.54</v>
      </c>
      <c r="H1803" s="10">
        <v>454.77</v>
      </c>
      <c r="I1803" s="10">
        <v>-3.2299999999999613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</row>
    <row r="1804" spans="1:14" x14ac:dyDescent="0.25">
      <c r="A1804" s="9" t="s">
        <v>486</v>
      </c>
      <c r="B1804" s="9" t="s">
        <v>31</v>
      </c>
      <c r="C1804" s="9" t="s">
        <v>29</v>
      </c>
      <c r="D1804" s="9" t="s">
        <v>27</v>
      </c>
      <c r="E1804" s="10">
        <v>3031.8</v>
      </c>
      <c r="F1804" s="10">
        <v>0</v>
      </c>
      <c r="G1804" s="10">
        <v>3031.8</v>
      </c>
      <c r="H1804" s="10">
        <v>3053.47</v>
      </c>
      <c r="I1804" s="10">
        <v>-21.669999999999618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</row>
    <row r="1805" spans="1:14" x14ac:dyDescent="0.25">
      <c r="A1805" s="9" t="s">
        <v>486</v>
      </c>
      <c r="B1805" s="9" t="s">
        <v>32</v>
      </c>
      <c r="C1805" s="9" t="s">
        <v>33</v>
      </c>
      <c r="D1805" s="9" t="s">
        <v>27</v>
      </c>
      <c r="E1805" s="10">
        <v>4119.3599999999997</v>
      </c>
      <c r="F1805" s="10">
        <v>0</v>
      </c>
      <c r="G1805" s="10">
        <v>4119.3599999999997</v>
      </c>
      <c r="H1805" s="10">
        <v>5026.29</v>
      </c>
      <c r="I1805" s="10">
        <v>-906.93000000000029</v>
      </c>
      <c r="J1805" s="10">
        <v>11.68</v>
      </c>
      <c r="K1805" s="10">
        <v>0</v>
      </c>
      <c r="L1805" s="10">
        <v>11.68</v>
      </c>
      <c r="M1805" s="10">
        <v>14.252000000000001</v>
      </c>
      <c r="N1805" s="10">
        <v>-2.572000000000001</v>
      </c>
    </row>
    <row r="1806" spans="1:14" x14ac:dyDescent="0.25">
      <c r="A1806" s="9" t="s">
        <v>486</v>
      </c>
      <c r="B1806" s="9" t="s">
        <v>34</v>
      </c>
      <c r="C1806" s="9" t="s">
        <v>33</v>
      </c>
      <c r="D1806" s="9" t="s">
        <v>27</v>
      </c>
      <c r="E1806" s="10">
        <v>14160.49</v>
      </c>
      <c r="F1806" s="10">
        <v>0</v>
      </c>
      <c r="G1806" s="10">
        <v>14160.49</v>
      </c>
      <c r="H1806" s="10">
        <v>17278.11</v>
      </c>
      <c r="I1806" s="10">
        <v>-3117.6200000000008</v>
      </c>
      <c r="J1806" s="10">
        <v>11.68</v>
      </c>
      <c r="K1806" s="10">
        <v>0</v>
      </c>
      <c r="L1806" s="10">
        <v>11.68</v>
      </c>
      <c r="M1806" s="10">
        <v>14.252000000000001</v>
      </c>
      <c r="N1806" s="10">
        <v>-2.572000000000001</v>
      </c>
    </row>
    <row r="1807" spans="1:14" x14ac:dyDescent="0.25">
      <c r="A1807" s="9" t="s">
        <v>486</v>
      </c>
      <c r="B1807" s="9" t="s">
        <v>35</v>
      </c>
      <c r="C1807" s="9" t="s">
        <v>33</v>
      </c>
      <c r="D1807" s="9" t="s">
        <v>27</v>
      </c>
      <c r="E1807" s="10">
        <v>15302.04</v>
      </c>
      <c r="F1807" s="10">
        <v>0</v>
      </c>
      <c r="G1807" s="10">
        <v>15302.04</v>
      </c>
      <c r="H1807" s="10">
        <v>18693.72</v>
      </c>
      <c r="I1807" s="10">
        <v>-3391.6800000000003</v>
      </c>
      <c r="J1807" s="10">
        <v>244.98</v>
      </c>
      <c r="K1807" s="10">
        <v>0</v>
      </c>
      <c r="L1807" s="10">
        <v>244.98</v>
      </c>
      <c r="M1807" s="10">
        <v>299.27999999999997</v>
      </c>
      <c r="N1807" s="10">
        <v>-54.299999999999983</v>
      </c>
    </row>
    <row r="1808" spans="1:14" x14ac:dyDescent="0.25">
      <c r="A1808" s="9" t="s">
        <v>486</v>
      </c>
      <c r="B1808" s="9" t="s">
        <v>36</v>
      </c>
      <c r="C1808" s="9" t="s">
        <v>29</v>
      </c>
      <c r="D1808" s="9" t="s">
        <v>27</v>
      </c>
      <c r="E1808" s="10">
        <v>33967.230000000003</v>
      </c>
      <c r="F1808" s="10">
        <v>0</v>
      </c>
      <c r="G1808" s="10">
        <v>33967.230000000003</v>
      </c>
      <c r="H1808" s="10">
        <v>34210.04</v>
      </c>
      <c r="I1808" s="10">
        <v>-242.80999999999767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</row>
    <row r="1809" spans="1:14" x14ac:dyDescent="0.25">
      <c r="A1809" s="9" t="s">
        <v>486</v>
      </c>
      <c r="B1809" s="9" t="s">
        <v>37</v>
      </c>
      <c r="C1809" s="9" t="s">
        <v>29</v>
      </c>
      <c r="D1809" s="9" t="s">
        <v>27</v>
      </c>
      <c r="E1809" s="10">
        <v>78549.440000000002</v>
      </c>
      <c r="F1809" s="10">
        <v>0</v>
      </c>
      <c r="G1809" s="10">
        <v>78549.440000000002</v>
      </c>
      <c r="H1809" s="10">
        <v>79110.95</v>
      </c>
      <c r="I1809" s="10">
        <v>-561.50999999999476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</row>
    <row r="1810" spans="1:14" x14ac:dyDescent="0.25">
      <c r="A1810" s="9" t="s">
        <v>486</v>
      </c>
      <c r="B1810" s="9" t="s">
        <v>481</v>
      </c>
      <c r="C1810" s="9" t="s">
        <v>39</v>
      </c>
      <c r="D1810" s="9" t="s">
        <v>40</v>
      </c>
      <c r="E1810" s="10">
        <v>-1834825.85</v>
      </c>
      <c r="F1810" s="10">
        <v>0</v>
      </c>
      <c r="G1810" s="10">
        <v>-1834825.85</v>
      </c>
      <c r="H1810" s="10">
        <v>-1834825.49</v>
      </c>
      <c r="I1810" s="10">
        <v>-0.36000000010244548</v>
      </c>
      <c r="J1810" s="10">
        <v>-10261</v>
      </c>
      <c r="K1810" s="10">
        <v>0</v>
      </c>
      <c r="L1810" s="10">
        <v>-10261</v>
      </c>
      <c r="M1810" s="10">
        <v>-10261</v>
      </c>
      <c r="N1810" s="10">
        <v>0</v>
      </c>
    </row>
    <row r="1811" spans="1:14" x14ac:dyDescent="0.25">
      <c r="A1811" s="9" t="s">
        <v>486</v>
      </c>
      <c r="B1811" s="9" t="s">
        <v>92</v>
      </c>
      <c r="C1811" s="9" t="s">
        <v>42</v>
      </c>
      <c r="D1811" s="9" t="s">
        <v>43</v>
      </c>
      <c r="E1811" s="10">
        <v>893.76</v>
      </c>
      <c r="F1811" s="10">
        <v>873.41584158415844</v>
      </c>
      <c r="G1811" s="10">
        <v>20.344158415841548</v>
      </c>
      <c r="H1811" s="10">
        <v>882.15</v>
      </c>
      <c r="I1811" s="10">
        <v>11.610000000000014</v>
      </c>
      <c r="J1811" s="10">
        <v>10500</v>
      </c>
      <c r="K1811" s="10">
        <v>10261</v>
      </c>
      <c r="L1811" s="10">
        <v>239</v>
      </c>
      <c r="M1811" s="10">
        <v>10363.61</v>
      </c>
      <c r="N1811" s="10">
        <v>136.38999999999942</v>
      </c>
    </row>
    <row r="1812" spans="1:14" x14ac:dyDescent="0.25">
      <c r="A1812" s="9" t="s">
        <v>486</v>
      </c>
      <c r="B1812" s="9" t="s">
        <v>482</v>
      </c>
      <c r="C1812" s="9" t="s">
        <v>42</v>
      </c>
      <c r="D1812" s="9" t="s">
        <v>43</v>
      </c>
      <c r="E1812" s="10">
        <v>6414.33</v>
      </c>
      <c r="F1812" s="10">
        <v>6400.4039408866993</v>
      </c>
      <c r="G1812" s="10">
        <v>13.926059113300653</v>
      </c>
      <c r="H1812" s="10">
        <v>6496.41</v>
      </c>
      <c r="I1812" s="10">
        <v>-82.079999999999927</v>
      </c>
      <c r="J1812" s="10">
        <v>123400</v>
      </c>
      <c r="K1812" s="10">
        <v>123132</v>
      </c>
      <c r="L1812" s="10">
        <v>268</v>
      </c>
      <c r="M1812" s="10">
        <v>124978.98</v>
      </c>
      <c r="N1812" s="10">
        <v>-1578.9799999999959</v>
      </c>
    </row>
    <row r="1813" spans="1:14" x14ac:dyDescent="0.25">
      <c r="A1813" s="9" t="s">
        <v>486</v>
      </c>
      <c r="B1813" s="9" t="s">
        <v>44</v>
      </c>
      <c r="C1813" s="9" t="s">
        <v>42</v>
      </c>
      <c r="D1813" s="9" t="s">
        <v>43</v>
      </c>
      <c r="E1813" s="10">
        <v>9520.2900000000009</v>
      </c>
      <c r="F1813" s="10">
        <v>9511.9502487562186</v>
      </c>
      <c r="G1813" s="10">
        <v>8.3397512437823025</v>
      </c>
      <c r="H1813" s="10">
        <v>9559.51</v>
      </c>
      <c r="I1813" s="10">
        <v>-39.219999999999345</v>
      </c>
      <c r="J1813" s="10">
        <v>10270</v>
      </c>
      <c r="K1813" s="10">
        <v>10261</v>
      </c>
      <c r="L1813" s="10">
        <v>9</v>
      </c>
      <c r="M1813" s="10">
        <v>10312.305</v>
      </c>
      <c r="N1813" s="10">
        <v>-42.305000000000291</v>
      </c>
    </row>
    <row r="1814" spans="1:14" x14ac:dyDescent="0.25">
      <c r="A1814" s="9" t="s">
        <v>486</v>
      </c>
      <c r="B1814" s="9" t="s">
        <v>99</v>
      </c>
      <c r="C1814" s="9" t="s">
        <v>42</v>
      </c>
      <c r="D1814" s="9" t="s">
        <v>43</v>
      </c>
      <c r="E1814" s="10">
        <v>27860.36</v>
      </c>
      <c r="F1814" s="10">
        <v>27777.34975369458</v>
      </c>
      <c r="G1814" s="10">
        <v>83.010246305420878</v>
      </c>
      <c r="H1814" s="10">
        <v>28194.01</v>
      </c>
      <c r="I1814" s="10">
        <v>-333.64999999999782</v>
      </c>
      <c r="J1814" s="10">
        <v>123500</v>
      </c>
      <c r="K1814" s="10">
        <v>123132</v>
      </c>
      <c r="L1814" s="10">
        <v>368</v>
      </c>
      <c r="M1814" s="10">
        <v>124978.98</v>
      </c>
      <c r="N1814" s="10">
        <v>-1478.9799999999959</v>
      </c>
    </row>
    <row r="1815" spans="1:14" x14ac:dyDescent="0.25">
      <c r="A1815" s="9" t="s">
        <v>486</v>
      </c>
      <c r="B1815" s="9" t="s">
        <v>100</v>
      </c>
      <c r="C1815" s="9" t="s">
        <v>42</v>
      </c>
      <c r="D1815" s="9" t="s">
        <v>43</v>
      </c>
      <c r="E1815" s="10">
        <v>36393.18</v>
      </c>
      <c r="F1815" s="10">
        <v>35692.275862068971</v>
      </c>
      <c r="G1815" s="10">
        <v>700.90413793102925</v>
      </c>
      <c r="H1815" s="10">
        <v>36227.660000000003</v>
      </c>
      <c r="I1815" s="10">
        <v>165.5199999999968</v>
      </c>
      <c r="J1815" s="10">
        <v>125550</v>
      </c>
      <c r="K1815" s="10">
        <v>123132</v>
      </c>
      <c r="L1815" s="10">
        <v>2418</v>
      </c>
      <c r="M1815" s="10">
        <v>124978.98</v>
      </c>
      <c r="N1815" s="10">
        <v>571.02000000000407</v>
      </c>
    </row>
    <row r="1816" spans="1:14" x14ac:dyDescent="0.25">
      <c r="A1816" s="9" t="s">
        <v>486</v>
      </c>
      <c r="B1816" s="9" t="s">
        <v>47</v>
      </c>
      <c r="C1816" s="9" t="s">
        <v>42</v>
      </c>
      <c r="D1816" s="9" t="s">
        <v>43</v>
      </c>
      <c r="E1816" s="10">
        <v>58303.56</v>
      </c>
      <c r="F1816" s="10">
        <v>57895.431372549021</v>
      </c>
      <c r="G1816" s="10">
        <v>408.12862745097664</v>
      </c>
      <c r="H1816" s="10">
        <v>59053.34</v>
      </c>
      <c r="I1816" s="10">
        <v>-749.77999999999884</v>
      </c>
      <c r="J1816" s="10">
        <v>124000</v>
      </c>
      <c r="K1816" s="10">
        <v>123132</v>
      </c>
      <c r="L1816" s="10">
        <v>868</v>
      </c>
      <c r="M1816" s="10">
        <v>125594.64</v>
      </c>
      <c r="N1816" s="10">
        <v>-1594.6399999999994</v>
      </c>
    </row>
    <row r="1817" spans="1:14" x14ac:dyDescent="0.25">
      <c r="A1817" s="9" t="s">
        <v>486</v>
      </c>
      <c r="B1817" s="9" t="s">
        <v>475</v>
      </c>
      <c r="C1817" s="9" t="s">
        <v>42</v>
      </c>
      <c r="D1817" s="9" t="s">
        <v>43</v>
      </c>
      <c r="E1817" s="10">
        <v>118216.27</v>
      </c>
      <c r="F1817" s="10">
        <v>112183.5960591133</v>
      </c>
      <c r="G1817" s="10">
        <v>6032.6739408866997</v>
      </c>
      <c r="H1817" s="10">
        <v>113866.35</v>
      </c>
      <c r="I1817" s="10">
        <v>4349.9199999999983</v>
      </c>
      <c r="J1817" s="10">
        <v>129754</v>
      </c>
      <c r="K1817" s="10">
        <v>123132</v>
      </c>
      <c r="L1817" s="10">
        <v>6622</v>
      </c>
      <c r="M1817" s="10">
        <v>124978.98</v>
      </c>
      <c r="N1817" s="10">
        <v>4775.0200000000041</v>
      </c>
    </row>
    <row r="1818" spans="1:14" x14ac:dyDescent="0.25">
      <c r="A1818" s="9" t="s">
        <v>486</v>
      </c>
      <c r="B1818" s="9" t="s">
        <v>109</v>
      </c>
      <c r="C1818" s="9" t="s">
        <v>42</v>
      </c>
      <c r="D1818" s="9" t="s">
        <v>43</v>
      </c>
      <c r="E1818" s="10">
        <v>115257</v>
      </c>
      <c r="F1818" s="10">
        <v>114820.59113300493</v>
      </c>
      <c r="G1818" s="10">
        <v>436.40886699507246</v>
      </c>
      <c r="H1818" s="10">
        <v>116542.9</v>
      </c>
      <c r="I1818" s="10">
        <v>-1285.8999999999942</v>
      </c>
      <c r="J1818" s="10">
        <v>10300</v>
      </c>
      <c r="K1818" s="10">
        <v>10261</v>
      </c>
      <c r="L1818" s="10">
        <v>39</v>
      </c>
      <c r="M1818" s="10">
        <v>10414.915000000001</v>
      </c>
      <c r="N1818" s="10">
        <v>-114.91500000000087</v>
      </c>
    </row>
    <row r="1819" spans="1:14" x14ac:dyDescent="0.25">
      <c r="A1819" s="9" t="s">
        <v>486</v>
      </c>
      <c r="B1819" s="9" t="s">
        <v>471</v>
      </c>
      <c r="C1819" s="9" t="s">
        <v>42</v>
      </c>
      <c r="D1819" s="9" t="s">
        <v>43</v>
      </c>
      <c r="E1819" s="10">
        <v>170279.62</v>
      </c>
      <c r="F1819" s="10">
        <v>167213.25373134328</v>
      </c>
      <c r="G1819" s="10">
        <v>3066.3662686567113</v>
      </c>
      <c r="H1819" s="10">
        <v>168049.32</v>
      </c>
      <c r="I1819" s="10">
        <v>2230.2999999999884</v>
      </c>
      <c r="J1819" s="10">
        <v>125390</v>
      </c>
      <c r="K1819" s="10">
        <v>123132</v>
      </c>
      <c r="L1819" s="10">
        <v>2258</v>
      </c>
      <c r="M1819" s="10">
        <v>123747.66</v>
      </c>
      <c r="N1819" s="10">
        <v>1642.3399999999965</v>
      </c>
    </row>
    <row r="1820" spans="1:14" x14ac:dyDescent="0.25">
      <c r="A1820" s="9" t="s">
        <v>486</v>
      </c>
      <c r="B1820" s="9" t="s">
        <v>103</v>
      </c>
      <c r="C1820" s="9" t="s">
        <v>42</v>
      </c>
      <c r="D1820" s="9" t="s">
        <v>43</v>
      </c>
      <c r="E1820" s="10">
        <v>589963.11</v>
      </c>
      <c r="F1820" s="10">
        <v>588992.06930693064</v>
      </c>
      <c r="G1820" s="10">
        <v>971.04069306934252</v>
      </c>
      <c r="H1820" s="10">
        <v>594881.99</v>
      </c>
      <c r="I1820" s="10">
        <v>-4918.8800000000047</v>
      </c>
      <c r="J1820" s="10">
        <v>123335</v>
      </c>
      <c r="K1820" s="10">
        <v>123132</v>
      </c>
      <c r="L1820" s="10">
        <v>203</v>
      </c>
      <c r="M1820" s="10">
        <v>124363.32</v>
      </c>
      <c r="N1820" s="10">
        <v>-1028.320000000007</v>
      </c>
    </row>
    <row r="1821" spans="1:14" x14ac:dyDescent="0.25">
      <c r="A1821" s="9" t="s">
        <v>486</v>
      </c>
      <c r="B1821" s="9" t="s">
        <v>104</v>
      </c>
      <c r="C1821" s="9" t="s">
        <v>42</v>
      </c>
      <c r="D1821" s="9" t="s">
        <v>53</v>
      </c>
      <c r="E1821" s="10">
        <v>533200.69999999995</v>
      </c>
      <c r="F1821" s="10">
        <v>534336.39800995018</v>
      </c>
      <c r="G1821" s="10">
        <v>-1135.6980099502252</v>
      </c>
      <c r="H1821" s="10">
        <v>537008.07999999996</v>
      </c>
      <c r="I1821" s="10">
        <v>-3807.3800000000047</v>
      </c>
      <c r="J1821" s="10">
        <v>92152</v>
      </c>
      <c r="K1821" s="10">
        <v>92349</v>
      </c>
      <c r="L1821" s="10">
        <v>-197</v>
      </c>
      <c r="M1821" s="10">
        <v>92810.744999999995</v>
      </c>
      <c r="N1821" s="10">
        <v>-658.74499999999534</v>
      </c>
    </row>
    <row r="1822" spans="1:14" x14ac:dyDescent="0.25">
      <c r="A1822" s="9" t="s">
        <v>486</v>
      </c>
      <c r="B1822" s="9" t="s">
        <v>54</v>
      </c>
      <c r="C1822" s="9" t="s">
        <v>42</v>
      </c>
      <c r="D1822" s="9" t="s">
        <v>55</v>
      </c>
      <c r="E1822" s="10">
        <v>6094</v>
      </c>
      <c r="F1822" s="10">
        <v>6095.0392156862745</v>
      </c>
      <c r="G1822" s="10">
        <v>-1.0392156862744741</v>
      </c>
      <c r="H1822" s="10">
        <v>6216.94</v>
      </c>
      <c r="I1822" s="10">
        <v>-122.9399999999996</v>
      </c>
      <c r="J1822" s="10">
        <v>1108</v>
      </c>
      <c r="K1822" s="10">
        <v>1108.1882352941177</v>
      </c>
      <c r="L1822" s="10">
        <v>-0.18823529411770323</v>
      </c>
      <c r="M1822" s="10">
        <v>1130.3520000000001</v>
      </c>
      <c r="N1822" s="10">
        <v>-22.352000000000089</v>
      </c>
    </row>
    <row r="1823" spans="1:14" x14ac:dyDescent="0.25">
      <c r="A1823" s="9" t="s">
        <v>487</v>
      </c>
      <c r="B1823" s="9" t="s">
        <v>25</v>
      </c>
      <c r="C1823" s="9" t="s">
        <v>26</v>
      </c>
      <c r="D1823" s="9" t="s">
        <v>27</v>
      </c>
      <c r="E1823" s="10">
        <v>1896.22</v>
      </c>
      <c r="F1823" s="10">
        <v>0</v>
      </c>
      <c r="G1823" s="10">
        <v>1896.22</v>
      </c>
      <c r="H1823" s="10">
        <v>0</v>
      </c>
      <c r="I1823" s="10">
        <v>1896.22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</row>
    <row r="1824" spans="1:14" x14ac:dyDescent="0.25">
      <c r="A1824" s="9" t="s">
        <v>487</v>
      </c>
      <c r="B1824" s="9" t="s">
        <v>28</v>
      </c>
      <c r="C1824" s="9" t="s">
        <v>29</v>
      </c>
      <c r="D1824" s="9" t="s">
        <v>27</v>
      </c>
      <c r="E1824" s="10">
        <v>16.77</v>
      </c>
      <c r="F1824" s="10">
        <v>0</v>
      </c>
      <c r="G1824" s="10">
        <v>16.77</v>
      </c>
      <c r="H1824" s="10">
        <v>16.77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</v>
      </c>
    </row>
    <row r="1825" spans="1:14" x14ac:dyDescent="0.25">
      <c r="A1825" s="9" t="s">
        <v>487</v>
      </c>
      <c r="B1825" s="9" t="s">
        <v>30</v>
      </c>
      <c r="C1825" s="9" t="s">
        <v>29</v>
      </c>
      <c r="D1825" s="9" t="s">
        <v>27</v>
      </c>
      <c r="E1825" s="10">
        <v>391.22</v>
      </c>
      <c r="F1825" s="10">
        <v>0</v>
      </c>
      <c r="G1825" s="10">
        <v>391.22</v>
      </c>
      <c r="H1825" s="10">
        <v>391.22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</row>
    <row r="1826" spans="1:14" x14ac:dyDescent="0.25">
      <c r="A1826" s="9" t="s">
        <v>487</v>
      </c>
      <c r="B1826" s="9" t="s">
        <v>31</v>
      </c>
      <c r="C1826" s="9" t="s">
        <v>29</v>
      </c>
      <c r="D1826" s="9" t="s">
        <v>27</v>
      </c>
      <c r="E1826" s="10">
        <v>2626.74</v>
      </c>
      <c r="F1826" s="10">
        <v>0</v>
      </c>
      <c r="G1826" s="10">
        <v>2626.74</v>
      </c>
      <c r="H1826" s="10">
        <v>2626.74</v>
      </c>
      <c r="I1826" s="10">
        <v>0</v>
      </c>
      <c r="J1826" s="10">
        <v>0</v>
      </c>
      <c r="K1826" s="10">
        <v>0</v>
      </c>
      <c r="L1826" s="10">
        <v>0</v>
      </c>
      <c r="M1826" s="10">
        <v>0</v>
      </c>
      <c r="N1826" s="10">
        <v>0</v>
      </c>
    </row>
    <row r="1827" spans="1:14" x14ac:dyDescent="0.25">
      <c r="A1827" s="9" t="s">
        <v>487</v>
      </c>
      <c r="B1827" s="9" t="s">
        <v>32</v>
      </c>
      <c r="C1827" s="9" t="s">
        <v>33</v>
      </c>
      <c r="D1827" s="9" t="s">
        <v>27</v>
      </c>
      <c r="E1827" s="10">
        <v>3759.62</v>
      </c>
      <c r="F1827" s="10">
        <v>0</v>
      </c>
      <c r="G1827" s="10">
        <v>3759.62</v>
      </c>
      <c r="H1827" s="10">
        <v>4323.8500000000004</v>
      </c>
      <c r="I1827" s="10">
        <v>-564.23000000000047</v>
      </c>
      <c r="J1827" s="10">
        <v>10.66</v>
      </c>
      <c r="K1827" s="10">
        <v>0</v>
      </c>
      <c r="L1827" s="10">
        <v>10.66</v>
      </c>
      <c r="M1827" s="10">
        <v>12.26</v>
      </c>
      <c r="N1827" s="10">
        <v>-1.5999999999999996</v>
      </c>
    </row>
    <row r="1828" spans="1:14" x14ac:dyDescent="0.25">
      <c r="A1828" s="9" t="s">
        <v>487</v>
      </c>
      <c r="B1828" s="9" t="s">
        <v>34</v>
      </c>
      <c r="C1828" s="9" t="s">
        <v>33</v>
      </c>
      <c r="D1828" s="9" t="s">
        <v>27</v>
      </c>
      <c r="E1828" s="10">
        <v>12923.87</v>
      </c>
      <c r="F1828" s="10">
        <v>0</v>
      </c>
      <c r="G1828" s="10">
        <v>12923.87</v>
      </c>
      <c r="H1828" s="10">
        <v>14863.45</v>
      </c>
      <c r="I1828" s="10">
        <v>-1939.58</v>
      </c>
      <c r="J1828" s="10">
        <v>10.66</v>
      </c>
      <c r="K1828" s="10">
        <v>0</v>
      </c>
      <c r="L1828" s="10">
        <v>10.66</v>
      </c>
      <c r="M1828" s="10">
        <v>12.26</v>
      </c>
      <c r="N1828" s="10">
        <v>-1.5999999999999996</v>
      </c>
    </row>
    <row r="1829" spans="1:14" x14ac:dyDescent="0.25">
      <c r="A1829" s="9" t="s">
        <v>487</v>
      </c>
      <c r="B1829" s="9" t="s">
        <v>35</v>
      </c>
      <c r="C1829" s="9" t="s">
        <v>33</v>
      </c>
      <c r="D1829" s="9" t="s">
        <v>27</v>
      </c>
      <c r="E1829" s="10">
        <v>13982.83</v>
      </c>
      <c r="F1829" s="10">
        <v>0</v>
      </c>
      <c r="G1829" s="10">
        <v>13982.83</v>
      </c>
      <c r="H1829" s="10">
        <v>16081.22</v>
      </c>
      <c r="I1829" s="10">
        <v>-2098.3899999999994</v>
      </c>
      <c r="J1829" s="10">
        <v>223.86</v>
      </c>
      <c r="K1829" s="10">
        <v>0</v>
      </c>
      <c r="L1829" s="10">
        <v>223.86</v>
      </c>
      <c r="M1829" s="10">
        <v>257.45400000000001</v>
      </c>
      <c r="N1829" s="10">
        <v>-33.593999999999994</v>
      </c>
    </row>
    <row r="1830" spans="1:14" x14ac:dyDescent="0.25">
      <c r="A1830" s="9" t="s">
        <v>487</v>
      </c>
      <c r="B1830" s="9" t="s">
        <v>36</v>
      </c>
      <c r="C1830" s="9" t="s">
        <v>29</v>
      </c>
      <c r="D1830" s="9" t="s">
        <v>27</v>
      </c>
      <c r="E1830" s="10">
        <v>29429.02</v>
      </c>
      <c r="F1830" s="10">
        <v>0</v>
      </c>
      <c r="G1830" s="10">
        <v>29429.02</v>
      </c>
      <c r="H1830" s="10">
        <v>29429.1</v>
      </c>
      <c r="I1830" s="10">
        <v>-7.9999999998108251E-2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</row>
    <row r="1831" spans="1:14" x14ac:dyDescent="0.25">
      <c r="A1831" s="9" t="s">
        <v>487</v>
      </c>
      <c r="B1831" s="9" t="s">
        <v>37</v>
      </c>
      <c r="C1831" s="9" t="s">
        <v>29</v>
      </c>
      <c r="D1831" s="9" t="s">
        <v>27</v>
      </c>
      <c r="E1831" s="10">
        <v>68054.820000000007</v>
      </c>
      <c r="F1831" s="10">
        <v>0</v>
      </c>
      <c r="G1831" s="10">
        <v>68054.820000000007</v>
      </c>
      <c r="H1831" s="10">
        <v>68055</v>
      </c>
      <c r="I1831" s="10">
        <v>-0.17999999999301508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</row>
    <row r="1832" spans="1:14" x14ac:dyDescent="0.25">
      <c r="A1832" s="9" t="s">
        <v>487</v>
      </c>
      <c r="B1832" s="9" t="s">
        <v>481</v>
      </c>
      <c r="C1832" s="9" t="s">
        <v>39</v>
      </c>
      <c r="D1832" s="9" t="s">
        <v>40</v>
      </c>
      <c r="E1832" s="10">
        <v>-1572816.93</v>
      </c>
      <c r="F1832" s="10">
        <v>0</v>
      </c>
      <c r="G1832" s="10">
        <v>-1572816.93</v>
      </c>
      <c r="H1832" s="10">
        <v>-1572816.49</v>
      </c>
      <c r="I1832" s="10">
        <v>-0.43999999994412065</v>
      </c>
      <c r="J1832" s="10">
        <v>-8827</v>
      </c>
      <c r="K1832" s="10">
        <v>0</v>
      </c>
      <c r="L1832" s="10">
        <v>-8827</v>
      </c>
      <c r="M1832" s="10">
        <v>-8827</v>
      </c>
      <c r="N1832" s="10">
        <v>0</v>
      </c>
    </row>
    <row r="1833" spans="1:14" x14ac:dyDescent="0.25">
      <c r="A1833" s="9" t="s">
        <v>487</v>
      </c>
      <c r="B1833" s="9" t="s">
        <v>92</v>
      </c>
      <c r="C1833" s="9" t="s">
        <v>42</v>
      </c>
      <c r="D1833" s="9" t="s">
        <v>43</v>
      </c>
      <c r="E1833" s="10">
        <v>808.64</v>
      </c>
      <c r="F1833" s="10">
        <v>751.3564356435644</v>
      </c>
      <c r="G1833" s="10">
        <v>57.283564356435591</v>
      </c>
      <c r="H1833" s="10">
        <v>758.87</v>
      </c>
      <c r="I1833" s="10">
        <v>49.769999999999982</v>
      </c>
      <c r="J1833" s="10">
        <v>9500</v>
      </c>
      <c r="K1833" s="10">
        <v>8827</v>
      </c>
      <c r="L1833" s="10">
        <v>673</v>
      </c>
      <c r="M1833" s="10">
        <v>8915.27</v>
      </c>
      <c r="N1833" s="10">
        <v>584.72999999999956</v>
      </c>
    </row>
    <row r="1834" spans="1:14" x14ac:dyDescent="0.25">
      <c r="A1834" s="9" t="s">
        <v>487</v>
      </c>
      <c r="B1834" s="9" t="s">
        <v>482</v>
      </c>
      <c r="C1834" s="9" t="s">
        <v>42</v>
      </c>
      <c r="D1834" s="9" t="s">
        <v>43</v>
      </c>
      <c r="E1834" s="10">
        <v>5520.28</v>
      </c>
      <c r="F1834" s="10">
        <v>5505.9310344827591</v>
      </c>
      <c r="G1834" s="10">
        <v>14.348965517240686</v>
      </c>
      <c r="H1834" s="10">
        <v>5588.52</v>
      </c>
      <c r="I1834" s="10">
        <v>-68.240000000000691</v>
      </c>
      <c r="J1834" s="10">
        <v>106200</v>
      </c>
      <c r="K1834" s="10">
        <v>105924</v>
      </c>
      <c r="L1834" s="10">
        <v>276</v>
      </c>
      <c r="M1834" s="10">
        <v>107512.86</v>
      </c>
      <c r="N1834" s="10">
        <v>-1312.8600000000006</v>
      </c>
    </row>
    <row r="1835" spans="1:14" x14ac:dyDescent="0.25">
      <c r="A1835" s="9" t="s">
        <v>487</v>
      </c>
      <c r="B1835" s="9" t="s">
        <v>44</v>
      </c>
      <c r="C1835" s="9" t="s">
        <v>42</v>
      </c>
      <c r="D1835" s="9" t="s">
        <v>43</v>
      </c>
      <c r="E1835" s="10">
        <v>8198.39</v>
      </c>
      <c r="F1835" s="10">
        <v>8182.6268656716429</v>
      </c>
      <c r="G1835" s="10">
        <v>15.7631343283565</v>
      </c>
      <c r="H1835" s="10">
        <v>8223.5400000000009</v>
      </c>
      <c r="I1835" s="10">
        <v>-25.150000000001455</v>
      </c>
      <c r="J1835" s="10">
        <v>8844</v>
      </c>
      <c r="K1835" s="10">
        <v>8827</v>
      </c>
      <c r="L1835" s="10">
        <v>17</v>
      </c>
      <c r="M1835" s="10">
        <v>8871.1350000000002</v>
      </c>
      <c r="N1835" s="10">
        <v>-27.135000000000218</v>
      </c>
    </row>
    <row r="1836" spans="1:14" x14ac:dyDescent="0.25">
      <c r="A1836" s="9" t="s">
        <v>487</v>
      </c>
      <c r="B1836" s="9" t="s">
        <v>99</v>
      </c>
      <c r="C1836" s="9" t="s">
        <v>42</v>
      </c>
      <c r="D1836" s="9" t="s">
        <v>43</v>
      </c>
      <c r="E1836" s="10">
        <v>23957.66</v>
      </c>
      <c r="F1836" s="10">
        <v>23895.399014778326</v>
      </c>
      <c r="G1836" s="10">
        <v>62.260985221673764</v>
      </c>
      <c r="H1836" s="10">
        <v>24253.83</v>
      </c>
      <c r="I1836" s="10">
        <v>-296.17000000000189</v>
      </c>
      <c r="J1836" s="10">
        <v>106200</v>
      </c>
      <c r="K1836" s="10">
        <v>105924</v>
      </c>
      <c r="L1836" s="10">
        <v>276</v>
      </c>
      <c r="M1836" s="10">
        <v>107512.86</v>
      </c>
      <c r="N1836" s="10">
        <v>-1312.8600000000006</v>
      </c>
    </row>
    <row r="1837" spans="1:14" x14ac:dyDescent="0.25">
      <c r="A1837" s="9" t="s">
        <v>487</v>
      </c>
      <c r="B1837" s="9" t="s">
        <v>100</v>
      </c>
      <c r="C1837" s="9" t="s">
        <v>42</v>
      </c>
      <c r="D1837" s="9" t="s">
        <v>43</v>
      </c>
      <c r="E1837" s="10">
        <v>30784.19</v>
      </c>
      <c r="F1837" s="10">
        <v>30704.187192118228</v>
      </c>
      <c r="G1837" s="10">
        <v>80.002807881770423</v>
      </c>
      <c r="H1837" s="10">
        <v>31164.75</v>
      </c>
      <c r="I1837" s="10">
        <v>-380.56000000000131</v>
      </c>
      <c r="J1837" s="10">
        <v>106200</v>
      </c>
      <c r="K1837" s="10">
        <v>105924</v>
      </c>
      <c r="L1837" s="10">
        <v>276</v>
      </c>
      <c r="M1837" s="10">
        <v>107512.86</v>
      </c>
      <c r="N1837" s="10">
        <v>-1312.8600000000006</v>
      </c>
    </row>
    <row r="1838" spans="1:14" x14ac:dyDescent="0.25">
      <c r="A1838" s="9" t="s">
        <v>487</v>
      </c>
      <c r="B1838" s="9" t="s">
        <v>47</v>
      </c>
      <c r="C1838" s="9" t="s">
        <v>42</v>
      </c>
      <c r="D1838" s="9" t="s">
        <v>43</v>
      </c>
      <c r="E1838" s="10">
        <v>50075.23</v>
      </c>
      <c r="F1838" s="10">
        <v>49804.401960784315</v>
      </c>
      <c r="G1838" s="10">
        <v>270.82803921568848</v>
      </c>
      <c r="H1838" s="10">
        <v>50800.49</v>
      </c>
      <c r="I1838" s="10">
        <v>-725.25999999999476</v>
      </c>
      <c r="J1838" s="10">
        <v>106500</v>
      </c>
      <c r="K1838" s="10">
        <v>105924</v>
      </c>
      <c r="L1838" s="10">
        <v>576</v>
      </c>
      <c r="M1838" s="10">
        <v>108042.48</v>
      </c>
      <c r="N1838" s="10">
        <v>-1542.4799999999959</v>
      </c>
    </row>
    <row r="1839" spans="1:14" x14ac:dyDescent="0.25">
      <c r="A1839" s="9" t="s">
        <v>487</v>
      </c>
      <c r="B1839" s="9" t="s">
        <v>475</v>
      </c>
      <c r="C1839" s="9" t="s">
        <v>42</v>
      </c>
      <c r="D1839" s="9" t="s">
        <v>43</v>
      </c>
      <c r="E1839" s="10">
        <v>98168.87</v>
      </c>
      <c r="F1839" s="10">
        <v>96505.665024630536</v>
      </c>
      <c r="G1839" s="10">
        <v>1663.2049753694591</v>
      </c>
      <c r="H1839" s="10">
        <v>97953.25</v>
      </c>
      <c r="I1839" s="10">
        <v>215.61999999999534</v>
      </c>
      <c r="J1839" s="10">
        <v>107750</v>
      </c>
      <c r="K1839" s="10">
        <v>105924</v>
      </c>
      <c r="L1839" s="10">
        <v>1826</v>
      </c>
      <c r="M1839" s="10">
        <v>107512.86</v>
      </c>
      <c r="N1839" s="10">
        <v>237.13999999999942</v>
      </c>
    </row>
    <row r="1840" spans="1:14" x14ac:dyDescent="0.25">
      <c r="A1840" s="9" t="s">
        <v>487</v>
      </c>
      <c r="B1840" s="9" t="s">
        <v>109</v>
      </c>
      <c r="C1840" s="9" t="s">
        <v>42</v>
      </c>
      <c r="D1840" s="9" t="s">
        <v>43</v>
      </c>
      <c r="E1840" s="10">
        <v>99949.08</v>
      </c>
      <c r="F1840" s="10">
        <v>98774.128078817739</v>
      </c>
      <c r="G1840" s="10">
        <v>1174.9519211822626</v>
      </c>
      <c r="H1840" s="10">
        <v>100255.74</v>
      </c>
      <c r="I1840" s="10">
        <v>-306.66000000000349</v>
      </c>
      <c r="J1840" s="10">
        <v>8932</v>
      </c>
      <c r="K1840" s="10">
        <v>8827</v>
      </c>
      <c r="L1840" s="10">
        <v>105</v>
      </c>
      <c r="M1840" s="10">
        <v>8959.4050000000007</v>
      </c>
      <c r="N1840" s="10">
        <v>-27.405000000000655</v>
      </c>
    </row>
    <row r="1841" spans="1:14" x14ac:dyDescent="0.25">
      <c r="A1841" s="9" t="s">
        <v>487</v>
      </c>
      <c r="B1841" s="9" t="s">
        <v>471</v>
      </c>
      <c r="C1841" s="9" t="s">
        <v>42</v>
      </c>
      <c r="D1841" s="9" t="s">
        <v>43</v>
      </c>
      <c r="E1841" s="10">
        <v>147788.42000000001</v>
      </c>
      <c r="F1841" s="10">
        <v>143844.79601990047</v>
      </c>
      <c r="G1841" s="10">
        <v>3943.623980099539</v>
      </c>
      <c r="H1841" s="10">
        <v>144564.01999999999</v>
      </c>
      <c r="I1841" s="10">
        <v>3224.4000000000233</v>
      </c>
      <c r="J1841" s="10">
        <v>108828</v>
      </c>
      <c r="K1841" s="10">
        <v>105924</v>
      </c>
      <c r="L1841" s="10">
        <v>2904</v>
      </c>
      <c r="M1841" s="10">
        <v>106453.62</v>
      </c>
      <c r="N1841" s="10">
        <v>2374.3800000000047</v>
      </c>
    </row>
    <row r="1842" spans="1:14" x14ac:dyDescent="0.25">
      <c r="A1842" s="9" t="s">
        <v>487</v>
      </c>
      <c r="B1842" s="9" t="s">
        <v>103</v>
      </c>
      <c r="C1842" s="9" t="s">
        <v>42</v>
      </c>
      <c r="D1842" s="9" t="s">
        <v>43</v>
      </c>
      <c r="E1842" s="10">
        <v>507520.86</v>
      </c>
      <c r="F1842" s="10">
        <v>506678.98019801982</v>
      </c>
      <c r="G1842" s="10">
        <v>841.87980198016157</v>
      </c>
      <c r="H1842" s="10">
        <v>511745.77</v>
      </c>
      <c r="I1842" s="10">
        <v>-4224.9100000000326</v>
      </c>
      <c r="J1842" s="10">
        <v>106100</v>
      </c>
      <c r="K1842" s="10">
        <v>105924</v>
      </c>
      <c r="L1842" s="10">
        <v>176</v>
      </c>
      <c r="M1842" s="10">
        <v>106983.24</v>
      </c>
      <c r="N1842" s="10">
        <v>-883.24000000000524</v>
      </c>
    </row>
    <row r="1843" spans="1:14" x14ac:dyDescent="0.25">
      <c r="A1843" s="9" t="s">
        <v>487</v>
      </c>
      <c r="B1843" s="9" t="s">
        <v>104</v>
      </c>
      <c r="C1843" s="9" t="s">
        <v>42</v>
      </c>
      <c r="D1843" s="9" t="s">
        <v>53</v>
      </c>
      <c r="E1843" s="10">
        <v>461722.7</v>
      </c>
      <c r="F1843" s="10">
        <v>459423.2338308458</v>
      </c>
      <c r="G1843" s="10">
        <v>2299.4661691542133</v>
      </c>
      <c r="H1843" s="10">
        <v>461720.35</v>
      </c>
      <c r="I1843" s="10">
        <v>2.3500000000349246</v>
      </c>
      <c r="J1843" s="10">
        <v>79840</v>
      </c>
      <c r="K1843" s="10">
        <v>79443</v>
      </c>
      <c r="L1843" s="10">
        <v>397</v>
      </c>
      <c r="M1843" s="10">
        <v>79840.214999999997</v>
      </c>
      <c r="N1843" s="10">
        <v>-0.21499999999650754</v>
      </c>
    </row>
    <row r="1844" spans="1:14" x14ac:dyDescent="0.25">
      <c r="A1844" s="9" t="s">
        <v>487</v>
      </c>
      <c r="B1844" s="9" t="s">
        <v>54</v>
      </c>
      <c r="C1844" s="9" t="s">
        <v>42</v>
      </c>
      <c r="D1844" s="9" t="s">
        <v>55</v>
      </c>
      <c r="E1844" s="10">
        <v>5241.5</v>
      </c>
      <c r="F1844" s="10">
        <v>0</v>
      </c>
      <c r="G1844" s="10">
        <v>5241.5</v>
      </c>
      <c r="H1844" s="10">
        <v>0</v>
      </c>
      <c r="I1844" s="10">
        <v>5241.5</v>
      </c>
      <c r="J1844" s="10">
        <v>953</v>
      </c>
      <c r="K1844" s="10">
        <v>0</v>
      </c>
      <c r="L1844" s="10">
        <v>953</v>
      </c>
      <c r="M1844" s="10">
        <v>0</v>
      </c>
      <c r="N1844" s="10">
        <v>953</v>
      </c>
    </row>
    <row r="1845" spans="1:14" x14ac:dyDescent="0.25">
      <c r="A1845" s="9" t="s">
        <v>488</v>
      </c>
      <c r="B1845" s="9" t="s">
        <v>25</v>
      </c>
      <c r="C1845" s="9" t="s">
        <v>26</v>
      </c>
      <c r="D1845" s="9" t="s">
        <v>27</v>
      </c>
      <c r="E1845" s="10">
        <v>-91.47</v>
      </c>
      <c r="F1845" s="10">
        <v>0</v>
      </c>
      <c r="G1845" s="10">
        <v>-91.47</v>
      </c>
      <c r="H1845" s="10">
        <v>0</v>
      </c>
      <c r="I1845" s="10">
        <v>-91.47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</row>
    <row r="1846" spans="1:14" x14ac:dyDescent="0.25">
      <c r="A1846" s="9" t="s">
        <v>488</v>
      </c>
      <c r="B1846" s="9" t="s">
        <v>258</v>
      </c>
      <c r="C1846" s="9" t="s">
        <v>33</v>
      </c>
      <c r="D1846" s="9" t="s">
        <v>27</v>
      </c>
      <c r="E1846" s="10">
        <v>28.96</v>
      </c>
      <c r="F1846" s="10">
        <v>0</v>
      </c>
      <c r="G1846" s="10">
        <v>28.96</v>
      </c>
      <c r="H1846" s="10">
        <v>27.22</v>
      </c>
      <c r="I1846" s="10">
        <v>1.740000000000002</v>
      </c>
      <c r="J1846" s="10">
        <v>3.83</v>
      </c>
      <c r="K1846" s="10">
        <v>0</v>
      </c>
      <c r="L1846" s="10">
        <v>3.83</v>
      </c>
      <c r="M1846" s="10">
        <v>3.601</v>
      </c>
      <c r="N1846" s="10">
        <v>0.22900000000000009</v>
      </c>
    </row>
    <row r="1847" spans="1:14" x14ac:dyDescent="0.25">
      <c r="A1847" s="9" t="s">
        <v>488</v>
      </c>
      <c r="B1847" s="9" t="s">
        <v>259</v>
      </c>
      <c r="C1847" s="9" t="s">
        <v>33</v>
      </c>
      <c r="D1847" s="9" t="s">
        <v>27</v>
      </c>
      <c r="E1847" s="10">
        <v>59.42</v>
      </c>
      <c r="F1847" s="10">
        <v>0</v>
      </c>
      <c r="G1847" s="10">
        <v>59.42</v>
      </c>
      <c r="H1847" s="10">
        <v>55.86</v>
      </c>
      <c r="I1847" s="10">
        <v>3.5600000000000023</v>
      </c>
      <c r="J1847" s="10">
        <v>3.83</v>
      </c>
      <c r="K1847" s="10">
        <v>0</v>
      </c>
      <c r="L1847" s="10">
        <v>3.83</v>
      </c>
      <c r="M1847" s="10">
        <v>3.601</v>
      </c>
      <c r="N1847" s="10">
        <v>0.22900000000000009</v>
      </c>
    </row>
    <row r="1848" spans="1:14" x14ac:dyDescent="0.25">
      <c r="A1848" s="9" t="s">
        <v>488</v>
      </c>
      <c r="B1848" s="9" t="s">
        <v>260</v>
      </c>
      <c r="C1848" s="9" t="s">
        <v>33</v>
      </c>
      <c r="D1848" s="9" t="s">
        <v>27</v>
      </c>
      <c r="E1848" s="10">
        <v>2345.5100000000002</v>
      </c>
      <c r="F1848" s="10">
        <v>0</v>
      </c>
      <c r="G1848" s="10">
        <v>2345.5100000000002</v>
      </c>
      <c r="H1848" s="10">
        <v>2201.75</v>
      </c>
      <c r="I1848" s="10">
        <v>143.76000000000022</v>
      </c>
      <c r="J1848" s="10">
        <v>38.35</v>
      </c>
      <c r="K1848" s="10">
        <v>0</v>
      </c>
      <c r="L1848" s="10">
        <v>38.35</v>
      </c>
      <c r="M1848" s="10">
        <v>35.999000000000002</v>
      </c>
      <c r="N1848" s="10">
        <v>2.3509999999999991</v>
      </c>
    </row>
    <row r="1849" spans="1:14" x14ac:dyDescent="0.25">
      <c r="A1849" s="9" t="s">
        <v>488</v>
      </c>
      <c r="B1849" s="9" t="s">
        <v>272</v>
      </c>
      <c r="C1849" s="9" t="s">
        <v>39</v>
      </c>
      <c r="D1849" s="9" t="s">
        <v>43</v>
      </c>
      <c r="E1849" s="10">
        <v>-12777.48</v>
      </c>
      <c r="F1849" s="10">
        <v>0</v>
      </c>
      <c r="G1849" s="10">
        <v>-12777.48</v>
      </c>
      <c r="H1849" s="10">
        <v>-12777.52</v>
      </c>
      <c r="I1849" s="10">
        <v>4.0000000000873115E-2</v>
      </c>
      <c r="J1849" s="10">
        <v>-16740</v>
      </c>
      <c r="K1849" s="10">
        <v>0</v>
      </c>
      <c r="L1849" s="10">
        <v>-16740</v>
      </c>
      <c r="M1849" s="10">
        <v>-16740</v>
      </c>
      <c r="N1849" s="10">
        <v>0</v>
      </c>
    </row>
    <row r="1850" spans="1:14" x14ac:dyDescent="0.25">
      <c r="A1850" s="9" t="s">
        <v>488</v>
      </c>
      <c r="B1850" s="9" t="s">
        <v>269</v>
      </c>
      <c r="C1850" s="9" t="s">
        <v>42</v>
      </c>
      <c r="D1850" s="9" t="s">
        <v>43</v>
      </c>
      <c r="E1850" s="10">
        <v>1400.8</v>
      </c>
      <c r="F1850" s="10">
        <v>1400.8579881656804</v>
      </c>
      <c r="G1850" s="10">
        <v>-5.7988165680399106E-2</v>
      </c>
      <c r="H1850" s="10">
        <v>1420.47</v>
      </c>
      <c r="I1850" s="10">
        <v>-19.670000000000073</v>
      </c>
      <c r="J1850" s="10">
        <v>2762</v>
      </c>
      <c r="K1850" s="10">
        <v>2762.0996055226819</v>
      </c>
      <c r="L1850" s="10">
        <v>-9.9605522681940784E-2</v>
      </c>
      <c r="M1850" s="10">
        <v>2800.7689999999998</v>
      </c>
      <c r="N1850" s="10">
        <v>-38.768999999999778</v>
      </c>
    </row>
    <row r="1851" spans="1:14" x14ac:dyDescent="0.25">
      <c r="A1851" s="9" t="s">
        <v>488</v>
      </c>
      <c r="B1851" s="9" t="s">
        <v>273</v>
      </c>
      <c r="C1851" s="9" t="s">
        <v>42</v>
      </c>
      <c r="D1851" s="9" t="s">
        <v>43</v>
      </c>
      <c r="E1851" s="10">
        <v>9034.26</v>
      </c>
      <c r="F1851" s="10">
        <v>8938.1576354679801</v>
      </c>
      <c r="G1851" s="10">
        <v>96.102364532020147</v>
      </c>
      <c r="H1851" s="10">
        <v>9072.23</v>
      </c>
      <c r="I1851" s="10">
        <v>-37.969999999999345</v>
      </c>
      <c r="J1851" s="10">
        <v>16920</v>
      </c>
      <c r="K1851" s="10">
        <v>16739.999999999996</v>
      </c>
      <c r="L1851" s="10">
        <v>180.00000000000364</v>
      </c>
      <c r="M1851" s="10">
        <v>16991.099999999999</v>
      </c>
      <c r="N1851" s="10">
        <v>-71.099999999998545</v>
      </c>
    </row>
    <row r="1852" spans="1:14" x14ac:dyDescent="0.25">
      <c r="A1852" s="9" t="s">
        <v>489</v>
      </c>
      <c r="B1852" s="9" t="s">
        <v>25</v>
      </c>
      <c r="C1852" s="9" t="s">
        <v>26</v>
      </c>
      <c r="D1852" s="9" t="s">
        <v>27</v>
      </c>
      <c r="E1852" s="10">
        <v>12998.62</v>
      </c>
      <c r="F1852" s="10">
        <v>0</v>
      </c>
      <c r="G1852" s="10">
        <v>12998.62</v>
      </c>
      <c r="H1852" s="10">
        <v>0</v>
      </c>
      <c r="I1852" s="10">
        <v>12998.62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</row>
    <row r="1853" spans="1:14" x14ac:dyDescent="0.25">
      <c r="A1853" s="9" t="s">
        <v>489</v>
      </c>
      <c r="B1853" s="9" t="s">
        <v>28</v>
      </c>
      <c r="C1853" s="9" t="s">
        <v>29</v>
      </c>
      <c r="D1853" s="9" t="s">
        <v>27</v>
      </c>
      <c r="E1853" s="10">
        <v>18.54</v>
      </c>
      <c r="F1853" s="10">
        <v>0</v>
      </c>
      <c r="G1853" s="10">
        <v>18.54</v>
      </c>
      <c r="H1853" s="10">
        <v>18.649999999999999</v>
      </c>
      <c r="I1853" s="10">
        <v>-0.10999999999999943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</row>
    <row r="1854" spans="1:14" x14ac:dyDescent="0.25">
      <c r="A1854" s="9" t="s">
        <v>489</v>
      </c>
      <c r="B1854" s="9" t="s">
        <v>30</v>
      </c>
      <c r="C1854" s="9" t="s">
        <v>29</v>
      </c>
      <c r="D1854" s="9" t="s">
        <v>27</v>
      </c>
      <c r="E1854" s="10">
        <v>432.52</v>
      </c>
      <c r="F1854" s="10">
        <v>0</v>
      </c>
      <c r="G1854" s="10">
        <v>432.52</v>
      </c>
      <c r="H1854" s="10">
        <v>435.14</v>
      </c>
      <c r="I1854" s="10">
        <v>-2.6200000000000045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</row>
    <row r="1855" spans="1:14" x14ac:dyDescent="0.25">
      <c r="A1855" s="9" t="s">
        <v>489</v>
      </c>
      <c r="B1855" s="9" t="s">
        <v>31</v>
      </c>
      <c r="C1855" s="9" t="s">
        <v>29</v>
      </c>
      <c r="D1855" s="9" t="s">
        <v>27</v>
      </c>
      <c r="E1855" s="10">
        <v>2904.08</v>
      </c>
      <c r="F1855" s="10">
        <v>0</v>
      </c>
      <c r="G1855" s="10">
        <v>2904.08</v>
      </c>
      <c r="H1855" s="10">
        <v>2921.65</v>
      </c>
      <c r="I1855" s="10">
        <v>-17.570000000000164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</row>
    <row r="1856" spans="1:14" x14ac:dyDescent="0.25">
      <c r="A1856" s="9" t="s">
        <v>489</v>
      </c>
      <c r="B1856" s="9" t="s">
        <v>32</v>
      </c>
      <c r="C1856" s="9" t="s">
        <v>33</v>
      </c>
      <c r="D1856" s="9" t="s">
        <v>27</v>
      </c>
      <c r="E1856" s="10">
        <v>4556.6899999999996</v>
      </c>
      <c r="F1856" s="10">
        <v>0</v>
      </c>
      <c r="G1856" s="10">
        <v>4556.6899999999996</v>
      </c>
      <c r="H1856" s="10">
        <v>4809.29</v>
      </c>
      <c r="I1856" s="10">
        <v>-252.60000000000036</v>
      </c>
      <c r="J1856" s="10">
        <v>12.92</v>
      </c>
      <c r="K1856" s="10">
        <v>0</v>
      </c>
      <c r="L1856" s="10">
        <v>12.92</v>
      </c>
      <c r="M1856" s="10">
        <v>13.635999999999999</v>
      </c>
      <c r="N1856" s="10">
        <v>-0.7159999999999993</v>
      </c>
    </row>
    <row r="1857" spans="1:14" x14ac:dyDescent="0.25">
      <c r="A1857" s="9" t="s">
        <v>489</v>
      </c>
      <c r="B1857" s="9" t="s">
        <v>34</v>
      </c>
      <c r="C1857" s="9" t="s">
        <v>33</v>
      </c>
      <c r="D1857" s="9" t="s">
        <v>27</v>
      </c>
      <c r="E1857" s="10">
        <v>15663.83</v>
      </c>
      <c r="F1857" s="10">
        <v>0</v>
      </c>
      <c r="G1857" s="10">
        <v>15663.83</v>
      </c>
      <c r="H1857" s="10">
        <v>16532.16</v>
      </c>
      <c r="I1857" s="10">
        <v>-868.32999999999993</v>
      </c>
      <c r="J1857" s="10">
        <v>12.92</v>
      </c>
      <c r="K1857" s="10">
        <v>0</v>
      </c>
      <c r="L1857" s="10">
        <v>12.92</v>
      </c>
      <c r="M1857" s="10">
        <v>13.635999999999999</v>
      </c>
      <c r="N1857" s="10">
        <v>-0.7159999999999993</v>
      </c>
    </row>
    <row r="1858" spans="1:14" x14ac:dyDescent="0.25">
      <c r="A1858" s="9" t="s">
        <v>489</v>
      </c>
      <c r="B1858" s="9" t="s">
        <v>35</v>
      </c>
      <c r="C1858" s="9" t="s">
        <v>33</v>
      </c>
      <c r="D1858" s="9" t="s">
        <v>27</v>
      </c>
      <c r="E1858" s="10">
        <v>16947.3</v>
      </c>
      <c r="F1858" s="10">
        <v>0</v>
      </c>
      <c r="G1858" s="10">
        <v>16947.3</v>
      </c>
      <c r="H1858" s="10">
        <v>17886.650000000001</v>
      </c>
      <c r="I1858" s="10">
        <v>-939.35000000000218</v>
      </c>
      <c r="J1858" s="10">
        <v>271.32</v>
      </c>
      <c r="K1858" s="10">
        <v>0</v>
      </c>
      <c r="L1858" s="10">
        <v>271.32</v>
      </c>
      <c r="M1858" s="10">
        <v>286.35899999999998</v>
      </c>
      <c r="N1858" s="10">
        <v>-15.038999999999987</v>
      </c>
    </row>
    <row r="1859" spans="1:14" x14ac:dyDescent="0.25">
      <c r="A1859" s="9" t="s">
        <v>489</v>
      </c>
      <c r="B1859" s="9" t="s">
        <v>36</v>
      </c>
      <c r="C1859" s="9" t="s">
        <v>29</v>
      </c>
      <c r="D1859" s="9" t="s">
        <v>27</v>
      </c>
      <c r="E1859" s="10">
        <v>32536.32</v>
      </c>
      <c r="F1859" s="10">
        <v>0</v>
      </c>
      <c r="G1859" s="10">
        <v>32536.32</v>
      </c>
      <c r="H1859" s="10">
        <v>32733.08</v>
      </c>
      <c r="I1859" s="10">
        <v>-196.76000000000204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</row>
    <row r="1860" spans="1:14" x14ac:dyDescent="0.25">
      <c r="A1860" s="9" t="s">
        <v>489</v>
      </c>
      <c r="B1860" s="9" t="s">
        <v>37</v>
      </c>
      <c r="C1860" s="9" t="s">
        <v>29</v>
      </c>
      <c r="D1860" s="9" t="s">
        <v>27</v>
      </c>
      <c r="E1860" s="10">
        <v>75240.47</v>
      </c>
      <c r="F1860" s="10">
        <v>0</v>
      </c>
      <c r="G1860" s="10">
        <v>75240.47</v>
      </c>
      <c r="H1860" s="10">
        <v>75695.48</v>
      </c>
      <c r="I1860" s="10">
        <v>-455.00999999999476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</row>
    <row r="1861" spans="1:14" x14ac:dyDescent="0.25">
      <c r="A1861" s="9" t="s">
        <v>489</v>
      </c>
      <c r="B1861" s="9" t="s">
        <v>490</v>
      </c>
      <c r="C1861" s="9" t="s">
        <v>39</v>
      </c>
      <c r="D1861" s="9" t="s">
        <v>40</v>
      </c>
      <c r="E1861" s="10">
        <v>-1736919.07</v>
      </c>
      <c r="F1861" s="10">
        <v>0</v>
      </c>
      <c r="G1861" s="10">
        <v>-1736919.07</v>
      </c>
      <c r="H1861" s="10">
        <v>-1736919.37</v>
      </c>
      <c r="I1861" s="10">
        <v>0.30000000004656613</v>
      </c>
      <c r="J1861" s="10">
        <v>-9818</v>
      </c>
      <c r="K1861" s="10">
        <v>0</v>
      </c>
      <c r="L1861" s="10">
        <v>-9818</v>
      </c>
      <c r="M1861" s="10">
        <v>-9818</v>
      </c>
      <c r="N1861" s="10">
        <v>0</v>
      </c>
    </row>
    <row r="1862" spans="1:14" x14ac:dyDescent="0.25">
      <c r="A1862" s="9" t="s">
        <v>489</v>
      </c>
      <c r="B1862" s="9" t="s">
        <v>87</v>
      </c>
      <c r="C1862" s="9" t="s">
        <v>42</v>
      </c>
      <c r="D1862" s="9" t="s">
        <v>43</v>
      </c>
      <c r="E1862" s="10">
        <v>2037</v>
      </c>
      <c r="F1862" s="10">
        <v>0</v>
      </c>
      <c r="G1862" s="10">
        <v>2037</v>
      </c>
      <c r="H1862" s="10">
        <v>0</v>
      </c>
      <c r="I1862" s="10">
        <v>2037</v>
      </c>
      <c r="J1862" s="10">
        <v>1500</v>
      </c>
      <c r="K1862" s="10">
        <v>0</v>
      </c>
      <c r="L1862" s="10">
        <v>1500</v>
      </c>
      <c r="M1862" s="10">
        <v>0</v>
      </c>
      <c r="N1862" s="10">
        <v>1500</v>
      </c>
    </row>
    <row r="1863" spans="1:14" x14ac:dyDescent="0.25">
      <c r="A1863" s="9" t="s">
        <v>489</v>
      </c>
      <c r="B1863" s="9" t="s">
        <v>92</v>
      </c>
      <c r="C1863" s="9" t="s">
        <v>42</v>
      </c>
      <c r="D1863" s="9" t="s">
        <v>43</v>
      </c>
      <c r="E1863" s="10">
        <v>775.2</v>
      </c>
      <c r="F1863" s="10">
        <v>746.16831683168311</v>
      </c>
      <c r="G1863" s="10">
        <v>29.031683168316931</v>
      </c>
      <c r="H1863" s="10">
        <v>753.63</v>
      </c>
      <c r="I1863" s="10">
        <v>21.57000000000005</v>
      </c>
      <c r="J1863" s="10">
        <v>10200</v>
      </c>
      <c r="K1863" s="10">
        <v>9818</v>
      </c>
      <c r="L1863" s="10">
        <v>382</v>
      </c>
      <c r="M1863" s="10">
        <v>9916.18</v>
      </c>
      <c r="N1863" s="10">
        <v>283.81999999999971</v>
      </c>
    </row>
    <row r="1864" spans="1:14" x14ac:dyDescent="0.25">
      <c r="A1864" s="9" t="s">
        <v>489</v>
      </c>
      <c r="B1864" s="9" t="s">
        <v>482</v>
      </c>
      <c r="C1864" s="9" t="s">
        <v>42</v>
      </c>
      <c r="D1864" s="9" t="s">
        <v>43</v>
      </c>
      <c r="E1864" s="10">
        <v>6177.82</v>
      </c>
      <c r="F1864" s="10">
        <v>6124.07881773399</v>
      </c>
      <c r="G1864" s="10">
        <v>53.741182266009673</v>
      </c>
      <c r="H1864" s="10">
        <v>6215.94</v>
      </c>
      <c r="I1864" s="10">
        <v>-38.119999999999891</v>
      </c>
      <c r="J1864" s="10">
        <v>118850</v>
      </c>
      <c r="K1864" s="10">
        <v>117816</v>
      </c>
      <c r="L1864" s="10">
        <v>1034</v>
      </c>
      <c r="M1864" s="10">
        <v>119583.24</v>
      </c>
      <c r="N1864" s="10">
        <v>-733.24000000000524</v>
      </c>
    </row>
    <row r="1865" spans="1:14" x14ac:dyDescent="0.25">
      <c r="A1865" s="9" t="s">
        <v>489</v>
      </c>
      <c r="B1865" s="9" t="s">
        <v>44</v>
      </c>
      <c r="C1865" s="9" t="s">
        <v>42</v>
      </c>
      <c r="D1865" s="9" t="s">
        <v>43</v>
      </c>
      <c r="E1865" s="10">
        <v>9107.77</v>
      </c>
      <c r="F1865" s="10">
        <v>9101.2835820895525</v>
      </c>
      <c r="G1865" s="10">
        <v>6.4864179104479263</v>
      </c>
      <c r="H1865" s="10">
        <v>9146.7900000000009</v>
      </c>
      <c r="I1865" s="10">
        <v>-39.020000000000437</v>
      </c>
      <c r="J1865" s="10">
        <v>9825</v>
      </c>
      <c r="K1865" s="10">
        <v>9818</v>
      </c>
      <c r="L1865" s="10">
        <v>7</v>
      </c>
      <c r="M1865" s="10">
        <v>9867.09</v>
      </c>
      <c r="N1865" s="10">
        <v>-42.090000000000146</v>
      </c>
    </row>
    <row r="1866" spans="1:14" x14ac:dyDescent="0.25">
      <c r="A1866" s="9" t="s">
        <v>489</v>
      </c>
      <c r="B1866" s="9" t="s">
        <v>99</v>
      </c>
      <c r="C1866" s="9" t="s">
        <v>42</v>
      </c>
      <c r="D1866" s="9" t="s">
        <v>43</v>
      </c>
      <c r="E1866" s="10">
        <v>26811.37</v>
      </c>
      <c r="F1866" s="10">
        <v>26578.108374384236</v>
      </c>
      <c r="G1866" s="10">
        <v>233.26162561576348</v>
      </c>
      <c r="H1866" s="10">
        <v>26976.78</v>
      </c>
      <c r="I1866" s="10">
        <v>-165.40999999999985</v>
      </c>
      <c r="J1866" s="10">
        <v>118850</v>
      </c>
      <c r="K1866" s="10">
        <v>117816</v>
      </c>
      <c r="L1866" s="10">
        <v>1034</v>
      </c>
      <c r="M1866" s="10">
        <v>119583.24</v>
      </c>
      <c r="N1866" s="10">
        <v>-733.24000000000524</v>
      </c>
    </row>
    <row r="1867" spans="1:14" x14ac:dyDescent="0.25">
      <c r="A1867" s="9" t="s">
        <v>489</v>
      </c>
      <c r="B1867" s="9" t="s">
        <v>100</v>
      </c>
      <c r="C1867" s="9" t="s">
        <v>42</v>
      </c>
      <c r="D1867" s="9" t="s">
        <v>43</v>
      </c>
      <c r="E1867" s="10">
        <v>34451.050000000003</v>
      </c>
      <c r="F1867" s="10">
        <v>34151.320197044333</v>
      </c>
      <c r="G1867" s="10">
        <v>299.72980295566958</v>
      </c>
      <c r="H1867" s="10">
        <v>34663.589999999997</v>
      </c>
      <c r="I1867" s="10">
        <v>-212.5399999999936</v>
      </c>
      <c r="J1867" s="10">
        <v>118850</v>
      </c>
      <c r="K1867" s="10">
        <v>117816</v>
      </c>
      <c r="L1867" s="10">
        <v>1034</v>
      </c>
      <c r="M1867" s="10">
        <v>119583.24</v>
      </c>
      <c r="N1867" s="10">
        <v>-733.24000000000524</v>
      </c>
    </row>
    <row r="1868" spans="1:14" x14ac:dyDescent="0.25">
      <c r="A1868" s="9" t="s">
        <v>489</v>
      </c>
      <c r="B1868" s="9" t="s">
        <v>47</v>
      </c>
      <c r="C1868" s="9" t="s">
        <v>42</v>
      </c>
      <c r="D1868" s="9" t="s">
        <v>43</v>
      </c>
      <c r="E1868" s="10">
        <v>55529.440000000002</v>
      </c>
      <c r="F1868" s="10">
        <v>55395.901960784315</v>
      </c>
      <c r="G1868" s="10">
        <v>133.5380392156876</v>
      </c>
      <c r="H1868" s="10">
        <v>56503.82</v>
      </c>
      <c r="I1868" s="10">
        <v>-974.37999999999738</v>
      </c>
      <c r="J1868" s="10">
        <v>118100</v>
      </c>
      <c r="K1868" s="10">
        <v>117816</v>
      </c>
      <c r="L1868" s="10">
        <v>284</v>
      </c>
      <c r="M1868" s="10">
        <v>120172.32</v>
      </c>
      <c r="N1868" s="10">
        <v>-2072.320000000007</v>
      </c>
    </row>
    <row r="1869" spans="1:14" x14ac:dyDescent="0.25">
      <c r="A1869" s="9" t="s">
        <v>489</v>
      </c>
      <c r="B1869" s="9" t="s">
        <v>101</v>
      </c>
      <c r="C1869" s="9" t="s">
        <v>42</v>
      </c>
      <c r="D1869" s="9" t="s">
        <v>43</v>
      </c>
      <c r="E1869" s="10">
        <v>91311.28</v>
      </c>
      <c r="F1869" s="10">
        <v>89277.192118226594</v>
      </c>
      <c r="G1869" s="10">
        <v>2034.0878817734047</v>
      </c>
      <c r="H1869" s="10">
        <v>90616.35</v>
      </c>
      <c r="I1869" s="10">
        <v>694.92999999999302</v>
      </c>
      <c r="J1869" s="10">
        <v>120500</v>
      </c>
      <c r="K1869" s="10">
        <v>117816</v>
      </c>
      <c r="L1869" s="10">
        <v>2684</v>
      </c>
      <c r="M1869" s="10">
        <v>119583.24</v>
      </c>
      <c r="N1869" s="10">
        <v>916.75999999999476</v>
      </c>
    </row>
    <row r="1870" spans="1:14" x14ac:dyDescent="0.25">
      <c r="A1870" s="9" t="s">
        <v>489</v>
      </c>
      <c r="B1870" s="9" t="s">
        <v>109</v>
      </c>
      <c r="C1870" s="9" t="s">
        <v>42</v>
      </c>
      <c r="D1870" s="9" t="s">
        <v>43</v>
      </c>
      <c r="E1870" s="10">
        <v>110221.5</v>
      </c>
      <c r="F1870" s="10">
        <v>109863.41871921183</v>
      </c>
      <c r="G1870" s="10">
        <v>358.0812807881739</v>
      </c>
      <c r="H1870" s="10">
        <v>111511.37</v>
      </c>
      <c r="I1870" s="10">
        <v>-1289.8699999999953</v>
      </c>
      <c r="J1870" s="10">
        <v>9850</v>
      </c>
      <c r="K1870" s="10">
        <v>9818</v>
      </c>
      <c r="L1870" s="10">
        <v>32</v>
      </c>
      <c r="M1870" s="10">
        <v>9965.27</v>
      </c>
      <c r="N1870" s="10">
        <v>-115.27000000000044</v>
      </c>
    </row>
    <row r="1871" spans="1:14" x14ac:dyDescent="0.25">
      <c r="A1871" s="9" t="s">
        <v>489</v>
      </c>
      <c r="B1871" s="9" t="s">
        <v>50</v>
      </c>
      <c r="C1871" s="9" t="s">
        <v>42</v>
      </c>
      <c r="D1871" s="9" t="s">
        <v>43</v>
      </c>
      <c r="E1871" s="10">
        <v>158331.94</v>
      </c>
      <c r="F1871" s="10">
        <v>159994.12935323382</v>
      </c>
      <c r="G1871" s="10">
        <v>-1662.1893532338145</v>
      </c>
      <c r="H1871" s="10">
        <v>160794.1</v>
      </c>
      <c r="I1871" s="10">
        <v>-2462.1600000000035</v>
      </c>
      <c r="J1871" s="10">
        <v>116592</v>
      </c>
      <c r="K1871" s="10">
        <v>117816</v>
      </c>
      <c r="L1871" s="10">
        <v>-1224</v>
      </c>
      <c r="M1871" s="10">
        <v>118405.08</v>
      </c>
      <c r="N1871" s="10">
        <v>-1813.0800000000017</v>
      </c>
    </row>
    <row r="1872" spans="1:14" x14ac:dyDescent="0.25">
      <c r="A1872" s="9" t="s">
        <v>489</v>
      </c>
      <c r="B1872" s="9" t="s">
        <v>103</v>
      </c>
      <c r="C1872" s="9" t="s">
        <v>42</v>
      </c>
      <c r="D1872" s="9" t="s">
        <v>43</v>
      </c>
      <c r="E1872" s="10">
        <v>564443.56000000006</v>
      </c>
      <c r="F1872" s="10">
        <v>563563.40594059404</v>
      </c>
      <c r="G1872" s="10">
        <v>880.15405940602068</v>
      </c>
      <c r="H1872" s="10">
        <v>569199.04</v>
      </c>
      <c r="I1872" s="10">
        <v>-4755.4799999999814</v>
      </c>
      <c r="J1872" s="10">
        <v>118000</v>
      </c>
      <c r="K1872" s="10">
        <v>117816</v>
      </c>
      <c r="L1872" s="10">
        <v>184</v>
      </c>
      <c r="M1872" s="10">
        <v>118994.16</v>
      </c>
      <c r="N1872" s="10">
        <v>-994.16000000000349</v>
      </c>
    </row>
    <row r="1873" spans="1:14" x14ac:dyDescent="0.25">
      <c r="A1873" s="9" t="s">
        <v>489</v>
      </c>
      <c r="B1873" s="9" t="s">
        <v>104</v>
      </c>
      <c r="C1873" s="9" t="s">
        <v>42</v>
      </c>
      <c r="D1873" s="9" t="s">
        <v>53</v>
      </c>
      <c r="E1873" s="10">
        <v>510474.23999999999</v>
      </c>
      <c r="F1873" s="10">
        <v>511002.30845771142</v>
      </c>
      <c r="G1873" s="10">
        <v>-528.0684577114298</v>
      </c>
      <c r="H1873" s="10">
        <v>513557.32</v>
      </c>
      <c r="I1873" s="10">
        <v>-3083.0800000000163</v>
      </c>
      <c r="J1873" s="10">
        <v>88270</v>
      </c>
      <c r="K1873" s="10">
        <v>88362</v>
      </c>
      <c r="L1873" s="10">
        <v>-92</v>
      </c>
      <c r="M1873" s="10">
        <v>88803.81</v>
      </c>
      <c r="N1873" s="10">
        <v>-533.80999999999767</v>
      </c>
    </row>
    <row r="1874" spans="1:14" x14ac:dyDescent="0.25">
      <c r="A1874" s="9" t="s">
        <v>489</v>
      </c>
      <c r="B1874" s="9" t="s">
        <v>54</v>
      </c>
      <c r="C1874" s="9" t="s">
        <v>42</v>
      </c>
      <c r="D1874" s="9" t="s">
        <v>55</v>
      </c>
      <c r="E1874" s="10">
        <v>5948.53</v>
      </c>
      <c r="F1874" s="10">
        <v>5831.8921568627447</v>
      </c>
      <c r="G1874" s="10">
        <v>116.637843137255</v>
      </c>
      <c r="H1874" s="10">
        <v>5948.53</v>
      </c>
      <c r="I1874" s="10">
        <v>0</v>
      </c>
      <c r="J1874" s="10">
        <v>1081.5509999999999</v>
      </c>
      <c r="K1874" s="10">
        <v>1060.3441176470587</v>
      </c>
      <c r="L1874" s="10">
        <v>21.206882352941193</v>
      </c>
      <c r="M1874" s="10">
        <v>1081.5509999999999</v>
      </c>
      <c r="N1874" s="10">
        <v>0</v>
      </c>
    </row>
    <row r="1875" spans="1:14" x14ac:dyDescent="0.25">
      <c r="A1875" s="9" t="s">
        <v>491</v>
      </c>
      <c r="B1875" s="9" t="s">
        <v>25</v>
      </c>
      <c r="C1875" s="9" t="s">
        <v>26</v>
      </c>
      <c r="D1875" s="9" t="s">
        <v>27</v>
      </c>
      <c r="E1875" s="10">
        <v>4429.43</v>
      </c>
      <c r="F1875" s="10">
        <v>0</v>
      </c>
      <c r="G1875" s="10">
        <v>4429.43</v>
      </c>
      <c r="H1875" s="10">
        <v>0</v>
      </c>
      <c r="I1875" s="10">
        <v>4429.43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</row>
    <row r="1876" spans="1:14" x14ac:dyDescent="0.25">
      <c r="A1876" s="9" t="s">
        <v>491</v>
      </c>
      <c r="B1876" s="9" t="s">
        <v>28</v>
      </c>
      <c r="C1876" s="9" t="s">
        <v>29</v>
      </c>
      <c r="D1876" s="9" t="s">
        <v>27</v>
      </c>
      <c r="E1876" s="10">
        <v>9.66</v>
      </c>
      <c r="F1876" s="10">
        <v>0</v>
      </c>
      <c r="G1876" s="10">
        <v>9.66</v>
      </c>
      <c r="H1876" s="10">
        <v>9.6999999999999993</v>
      </c>
      <c r="I1876" s="10">
        <v>-3.9999999999999147E-2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</row>
    <row r="1877" spans="1:14" x14ac:dyDescent="0.25">
      <c r="A1877" s="9" t="s">
        <v>491</v>
      </c>
      <c r="B1877" s="9" t="s">
        <v>30</v>
      </c>
      <c r="C1877" s="9" t="s">
        <v>29</v>
      </c>
      <c r="D1877" s="9" t="s">
        <v>27</v>
      </c>
      <c r="E1877" s="10">
        <v>225.31</v>
      </c>
      <c r="F1877" s="10">
        <v>0</v>
      </c>
      <c r="G1877" s="10">
        <v>225.31</v>
      </c>
      <c r="H1877" s="10">
        <v>226.43</v>
      </c>
      <c r="I1877" s="10">
        <v>-1.1200000000000045</v>
      </c>
      <c r="J1877" s="10">
        <v>0</v>
      </c>
      <c r="K1877" s="10">
        <v>0</v>
      </c>
      <c r="L1877" s="10">
        <v>0</v>
      </c>
      <c r="M1877" s="10">
        <v>0</v>
      </c>
      <c r="N1877" s="10">
        <v>0</v>
      </c>
    </row>
    <row r="1878" spans="1:14" x14ac:dyDescent="0.25">
      <c r="A1878" s="9" t="s">
        <v>491</v>
      </c>
      <c r="B1878" s="9" t="s">
        <v>31</v>
      </c>
      <c r="C1878" s="9" t="s">
        <v>29</v>
      </c>
      <c r="D1878" s="9" t="s">
        <v>27</v>
      </c>
      <c r="E1878" s="10">
        <v>1512.77</v>
      </c>
      <c r="F1878" s="10">
        <v>0</v>
      </c>
      <c r="G1878" s="10">
        <v>1512.77</v>
      </c>
      <c r="H1878" s="10">
        <v>1520.34</v>
      </c>
      <c r="I1878" s="10">
        <v>-7.5699999999999363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</row>
    <row r="1879" spans="1:14" x14ac:dyDescent="0.25">
      <c r="A1879" s="9" t="s">
        <v>491</v>
      </c>
      <c r="B1879" s="9" t="s">
        <v>32</v>
      </c>
      <c r="C1879" s="9" t="s">
        <v>33</v>
      </c>
      <c r="D1879" s="9" t="s">
        <v>27</v>
      </c>
      <c r="E1879" s="10">
        <v>2176.0700000000002</v>
      </c>
      <c r="F1879" s="10">
        <v>0</v>
      </c>
      <c r="G1879" s="10">
        <v>2176.0700000000002</v>
      </c>
      <c r="H1879" s="10">
        <v>2502.61</v>
      </c>
      <c r="I1879" s="10">
        <v>-326.53999999999996</v>
      </c>
      <c r="J1879" s="10">
        <v>6.17</v>
      </c>
      <c r="K1879" s="10">
        <v>0</v>
      </c>
      <c r="L1879" s="10">
        <v>6.17</v>
      </c>
      <c r="M1879" s="10">
        <v>7.0960000000000001</v>
      </c>
      <c r="N1879" s="10">
        <v>-0.92600000000000016</v>
      </c>
    </row>
    <row r="1880" spans="1:14" x14ac:dyDescent="0.25">
      <c r="A1880" s="9" t="s">
        <v>491</v>
      </c>
      <c r="B1880" s="9" t="s">
        <v>34</v>
      </c>
      <c r="C1880" s="9" t="s">
        <v>33</v>
      </c>
      <c r="D1880" s="9" t="s">
        <v>27</v>
      </c>
      <c r="E1880" s="10">
        <v>7480.33</v>
      </c>
      <c r="F1880" s="10">
        <v>0</v>
      </c>
      <c r="G1880" s="10">
        <v>7480.33</v>
      </c>
      <c r="H1880" s="10">
        <v>8602.85</v>
      </c>
      <c r="I1880" s="10">
        <v>-1122.5200000000004</v>
      </c>
      <c r="J1880" s="10">
        <v>6.17</v>
      </c>
      <c r="K1880" s="10">
        <v>0</v>
      </c>
      <c r="L1880" s="10">
        <v>6.17</v>
      </c>
      <c r="M1880" s="10">
        <v>7.0960000000000001</v>
      </c>
      <c r="N1880" s="10">
        <v>-0.92600000000000016</v>
      </c>
    </row>
    <row r="1881" spans="1:14" x14ac:dyDescent="0.25">
      <c r="A1881" s="9" t="s">
        <v>491</v>
      </c>
      <c r="B1881" s="9" t="s">
        <v>35</v>
      </c>
      <c r="C1881" s="9" t="s">
        <v>33</v>
      </c>
      <c r="D1881" s="9" t="s">
        <v>27</v>
      </c>
      <c r="E1881" s="10">
        <v>8093.25</v>
      </c>
      <c r="F1881" s="10">
        <v>0</v>
      </c>
      <c r="G1881" s="10">
        <v>8093.25</v>
      </c>
      <c r="H1881" s="10">
        <v>9307.69</v>
      </c>
      <c r="I1881" s="10">
        <v>-1214.4400000000005</v>
      </c>
      <c r="J1881" s="10">
        <v>129.57</v>
      </c>
      <c r="K1881" s="10">
        <v>0</v>
      </c>
      <c r="L1881" s="10">
        <v>129.57</v>
      </c>
      <c r="M1881" s="10">
        <v>149.01300000000001</v>
      </c>
      <c r="N1881" s="10">
        <v>-19.443000000000012</v>
      </c>
    </row>
    <row r="1882" spans="1:14" x14ac:dyDescent="0.25">
      <c r="A1882" s="9" t="s">
        <v>491</v>
      </c>
      <c r="B1882" s="9" t="s">
        <v>36</v>
      </c>
      <c r="C1882" s="9" t="s">
        <v>29</v>
      </c>
      <c r="D1882" s="9" t="s">
        <v>27</v>
      </c>
      <c r="E1882" s="10">
        <v>16948.599999999999</v>
      </c>
      <c r="F1882" s="10">
        <v>0</v>
      </c>
      <c r="G1882" s="10">
        <v>16948.599999999999</v>
      </c>
      <c r="H1882" s="10">
        <v>17033.34</v>
      </c>
      <c r="I1882" s="10">
        <v>-84.740000000001601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</row>
    <row r="1883" spans="1:14" x14ac:dyDescent="0.25">
      <c r="A1883" s="9" t="s">
        <v>491</v>
      </c>
      <c r="B1883" s="9" t="s">
        <v>37</v>
      </c>
      <c r="C1883" s="9" t="s">
        <v>29</v>
      </c>
      <c r="D1883" s="9" t="s">
        <v>27</v>
      </c>
      <c r="E1883" s="10">
        <v>39193.74</v>
      </c>
      <c r="F1883" s="10">
        <v>0</v>
      </c>
      <c r="G1883" s="10">
        <v>39193.74</v>
      </c>
      <c r="H1883" s="10">
        <v>39389.71</v>
      </c>
      <c r="I1883" s="10">
        <v>-195.97000000000116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</row>
    <row r="1884" spans="1:14" x14ac:dyDescent="0.25">
      <c r="A1884" s="9" t="s">
        <v>491</v>
      </c>
      <c r="B1884" s="9" t="s">
        <v>490</v>
      </c>
      <c r="C1884" s="9" t="s">
        <v>39</v>
      </c>
      <c r="D1884" s="9" t="s">
        <v>40</v>
      </c>
      <c r="E1884" s="10">
        <v>-903841.88</v>
      </c>
      <c r="F1884" s="10">
        <v>0</v>
      </c>
      <c r="G1884" s="10">
        <v>-903841.88</v>
      </c>
      <c r="H1884" s="10">
        <v>-903842.03</v>
      </c>
      <c r="I1884" s="10">
        <v>0.15000000002328306</v>
      </c>
      <c r="J1884" s="10">
        <v>-5109</v>
      </c>
      <c r="K1884" s="10">
        <v>0</v>
      </c>
      <c r="L1884" s="10">
        <v>-5109</v>
      </c>
      <c r="M1884" s="10">
        <v>-5109</v>
      </c>
      <c r="N1884" s="10">
        <v>0</v>
      </c>
    </row>
    <row r="1885" spans="1:14" x14ac:dyDescent="0.25">
      <c r="A1885" s="9" t="s">
        <v>491</v>
      </c>
      <c r="B1885" s="9" t="s">
        <v>92</v>
      </c>
      <c r="C1885" s="9" t="s">
        <v>42</v>
      </c>
      <c r="D1885" s="9" t="s">
        <v>43</v>
      </c>
      <c r="E1885" s="10">
        <v>410.4</v>
      </c>
      <c r="F1885" s="10">
        <v>388.28712871287127</v>
      </c>
      <c r="G1885" s="10">
        <v>22.112871287128712</v>
      </c>
      <c r="H1885" s="10">
        <v>392.17</v>
      </c>
      <c r="I1885" s="10">
        <v>18.229999999999961</v>
      </c>
      <c r="J1885" s="10">
        <v>5400</v>
      </c>
      <c r="K1885" s="10">
        <v>5109</v>
      </c>
      <c r="L1885" s="10">
        <v>291</v>
      </c>
      <c r="M1885" s="10">
        <v>5160.09</v>
      </c>
      <c r="N1885" s="10">
        <v>239.90999999999985</v>
      </c>
    </row>
    <row r="1886" spans="1:14" x14ac:dyDescent="0.25">
      <c r="A1886" s="9" t="s">
        <v>491</v>
      </c>
      <c r="B1886" s="9" t="s">
        <v>482</v>
      </c>
      <c r="C1886" s="9" t="s">
        <v>42</v>
      </c>
      <c r="D1886" s="9" t="s">
        <v>43</v>
      </c>
      <c r="E1886" s="10">
        <v>3212.36</v>
      </c>
      <c r="F1886" s="10">
        <v>3186.7881773399013</v>
      </c>
      <c r="G1886" s="10">
        <v>25.57182266009886</v>
      </c>
      <c r="H1886" s="10">
        <v>3234.59</v>
      </c>
      <c r="I1886" s="10">
        <v>-22.230000000000018</v>
      </c>
      <c r="J1886" s="10">
        <v>61800</v>
      </c>
      <c r="K1886" s="10">
        <v>61308</v>
      </c>
      <c r="L1886" s="10">
        <v>492</v>
      </c>
      <c r="M1886" s="10">
        <v>62227.62</v>
      </c>
      <c r="N1886" s="10">
        <v>-427.62000000000262</v>
      </c>
    </row>
    <row r="1887" spans="1:14" x14ac:dyDescent="0.25">
      <c r="A1887" s="9" t="s">
        <v>491</v>
      </c>
      <c r="B1887" s="9" t="s">
        <v>44</v>
      </c>
      <c r="C1887" s="9" t="s">
        <v>42</v>
      </c>
      <c r="D1887" s="9" t="s">
        <v>43</v>
      </c>
      <c r="E1887" s="10">
        <v>4746.24</v>
      </c>
      <c r="F1887" s="10">
        <v>4736.039800995025</v>
      </c>
      <c r="G1887" s="10">
        <v>10.20019900497482</v>
      </c>
      <c r="H1887" s="10">
        <v>4759.72</v>
      </c>
      <c r="I1887" s="10">
        <v>-13.480000000000473</v>
      </c>
      <c r="J1887" s="10">
        <v>5120</v>
      </c>
      <c r="K1887" s="10">
        <v>5109</v>
      </c>
      <c r="L1887" s="10">
        <v>11</v>
      </c>
      <c r="M1887" s="10">
        <v>5134.5450000000001</v>
      </c>
      <c r="N1887" s="10">
        <v>-14.545000000000073</v>
      </c>
    </row>
    <row r="1888" spans="1:14" x14ac:dyDescent="0.25">
      <c r="A1888" s="9" t="s">
        <v>491</v>
      </c>
      <c r="B1888" s="9" t="s">
        <v>99</v>
      </c>
      <c r="C1888" s="9" t="s">
        <v>42</v>
      </c>
      <c r="D1888" s="9" t="s">
        <v>43</v>
      </c>
      <c r="E1888" s="10">
        <v>13941.46</v>
      </c>
      <c r="F1888" s="10">
        <v>13830.47290640394</v>
      </c>
      <c r="G1888" s="10">
        <v>110.98709359605891</v>
      </c>
      <c r="H1888" s="10">
        <v>14037.93</v>
      </c>
      <c r="I1888" s="10">
        <v>-96.470000000001164</v>
      </c>
      <c r="J1888" s="10">
        <v>61800</v>
      </c>
      <c r="K1888" s="10">
        <v>61308</v>
      </c>
      <c r="L1888" s="10">
        <v>492</v>
      </c>
      <c r="M1888" s="10">
        <v>62227.62</v>
      </c>
      <c r="N1888" s="10">
        <v>-427.62000000000262</v>
      </c>
    </row>
    <row r="1889" spans="1:14" x14ac:dyDescent="0.25">
      <c r="A1889" s="9" t="s">
        <v>491</v>
      </c>
      <c r="B1889" s="9" t="s">
        <v>100</v>
      </c>
      <c r="C1889" s="9" t="s">
        <v>42</v>
      </c>
      <c r="D1889" s="9" t="s">
        <v>43</v>
      </c>
      <c r="E1889" s="10">
        <v>17913.97</v>
      </c>
      <c r="F1889" s="10">
        <v>17771.34975369458</v>
      </c>
      <c r="G1889" s="10">
        <v>142.62024630542146</v>
      </c>
      <c r="H1889" s="10">
        <v>18037.919999999998</v>
      </c>
      <c r="I1889" s="10">
        <v>-123.94999999999709</v>
      </c>
      <c r="J1889" s="10">
        <v>61800</v>
      </c>
      <c r="K1889" s="10">
        <v>61308</v>
      </c>
      <c r="L1889" s="10">
        <v>492</v>
      </c>
      <c r="M1889" s="10">
        <v>62227.62</v>
      </c>
      <c r="N1889" s="10">
        <v>-427.62000000000262</v>
      </c>
    </row>
    <row r="1890" spans="1:14" x14ac:dyDescent="0.25">
      <c r="A1890" s="9" t="s">
        <v>491</v>
      </c>
      <c r="B1890" s="9" t="s">
        <v>47</v>
      </c>
      <c r="C1890" s="9" t="s">
        <v>42</v>
      </c>
      <c r="D1890" s="9" t="s">
        <v>43</v>
      </c>
      <c r="E1890" s="10">
        <v>29010.720000000001</v>
      </c>
      <c r="F1890" s="10">
        <v>28826.411764705881</v>
      </c>
      <c r="G1890" s="10">
        <v>184.3082352941201</v>
      </c>
      <c r="H1890" s="10">
        <v>29402.94</v>
      </c>
      <c r="I1890" s="10">
        <v>-392.21999999999753</v>
      </c>
      <c r="J1890" s="10">
        <v>61700</v>
      </c>
      <c r="K1890" s="10">
        <v>61308</v>
      </c>
      <c r="L1890" s="10">
        <v>392</v>
      </c>
      <c r="M1890" s="10">
        <v>62534.16</v>
      </c>
      <c r="N1890" s="10">
        <v>-834.16000000000349</v>
      </c>
    </row>
    <row r="1891" spans="1:14" x14ac:dyDescent="0.25">
      <c r="A1891" s="9" t="s">
        <v>491</v>
      </c>
      <c r="B1891" s="9" t="s">
        <v>101</v>
      </c>
      <c r="C1891" s="9" t="s">
        <v>42</v>
      </c>
      <c r="D1891" s="9" t="s">
        <v>43</v>
      </c>
      <c r="E1891" s="10">
        <v>49255.05</v>
      </c>
      <c r="F1891" s="10">
        <v>46457.241379310348</v>
      </c>
      <c r="G1891" s="10">
        <v>2797.8086206896551</v>
      </c>
      <c r="H1891" s="10">
        <v>47154.1</v>
      </c>
      <c r="I1891" s="10">
        <v>2100.9500000000044</v>
      </c>
      <c r="J1891" s="10">
        <v>65000</v>
      </c>
      <c r="K1891" s="10">
        <v>61308</v>
      </c>
      <c r="L1891" s="10">
        <v>3692</v>
      </c>
      <c r="M1891" s="10">
        <v>62227.62</v>
      </c>
      <c r="N1891" s="10">
        <v>2772.3799999999974</v>
      </c>
    </row>
    <row r="1892" spans="1:14" x14ac:dyDescent="0.25">
      <c r="A1892" s="9" t="s">
        <v>491</v>
      </c>
      <c r="B1892" s="9" t="s">
        <v>109</v>
      </c>
      <c r="C1892" s="9" t="s">
        <v>42</v>
      </c>
      <c r="D1892" s="9" t="s">
        <v>43</v>
      </c>
      <c r="E1892" s="10">
        <v>57348.75</v>
      </c>
      <c r="F1892" s="10">
        <v>57169.714285714283</v>
      </c>
      <c r="G1892" s="10">
        <v>179.0357142857174</v>
      </c>
      <c r="H1892" s="10">
        <v>58027.26</v>
      </c>
      <c r="I1892" s="10">
        <v>-678.51000000000204</v>
      </c>
      <c r="J1892" s="10">
        <v>5125</v>
      </c>
      <c r="K1892" s="10">
        <v>5109</v>
      </c>
      <c r="L1892" s="10">
        <v>16</v>
      </c>
      <c r="M1892" s="10">
        <v>5185.6350000000002</v>
      </c>
      <c r="N1892" s="10">
        <v>-60.635000000000218</v>
      </c>
    </row>
    <row r="1893" spans="1:14" x14ac:dyDescent="0.25">
      <c r="A1893" s="9" t="s">
        <v>491</v>
      </c>
      <c r="B1893" s="9" t="s">
        <v>50</v>
      </c>
      <c r="C1893" s="9" t="s">
        <v>42</v>
      </c>
      <c r="D1893" s="9" t="s">
        <v>43</v>
      </c>
      <c r="E1893" s="10">
        <v>83788.600000000006</v>
      </c>
      <c r="F1893" s="10">
        <v>83256.26865671642</v>
      </c>
      <c r="G1893" s="10">
        <v>532.33134328358574</v>
      </c>
      <c r="H1893" s="10">
        <v>83672.55</v>
      </c>
      <c r="I1893" s="10">
        <v>116.05000000000291</v>
      </c>
      <c r="J1893" s="10">
        <v>61700</v>
      </c>
      <c r="K1893" s="10">
        <v>61308</v>
      </c>
      <c r="L1893" s="10">
        <v>392</v>
      </c>
      <c r="M1893" s="10">
        <v>61614.54</v>
      </c>
      <c r="N1893" s="10">
        <v>85.459999999999127</v>
      </c>
    </row>
    <row r="1894" spans="1:14" x14ac:dyDescent="0.25">
      <c r="A1894" s="9" t="s">
        <v>491</v>
      </c>
      <c r="B1894" s="9" t="s">
        <v>103</v>
      </c>
      <c r="C1894" s="9" t="s">
        <v>42</v>
      </c>
      <c r="D1894" s="9" t="s">
        <v>43</v>
      </c>
      <c r="E1894" s="10">
        <v>295137.01</v>
      </c>
      <c r="F1894" s="10">
        <v>293261.91089108912</v>
      </c>
      <c r="G1894" s="10">
        <v>1875.0991089108866</v>
      </c>
      <c r="H1894" s="10">
        <v>296194.53000000003</v>
      </c>
      <c r="I1894" s="10">
        <v>-1057.5200000000186</v>
      </c>
      <c r="J1894" s="10">
        <v>61700</v>
      </c>
      <c r="K1894" s="10">
        <v>61308</v>
      </c>
      <c r="L1894" s="10">
        <v>392</v>
      </c>
      <c r="M1894" s="10">
        <v>61921.08</v>
      </c>
      <c r="N1894" s="10">
        <v>-221.08000000000175</v>
      </c>
    </row>
    <row r="1895" spans="1:14" x14ac:dyDescent="0.25">
      <c r="A1895" s="9" t="s">
        <v>491</v>
      </c>
      <c r="B1895" s="9" t="s">
        <v>104</v>
      </c>
      <c r="C1895" s="9" t="s">
        <v>42</v>
      </c>
      <c r="D1895" s="9" t="s">
        <v>53</v>
      </c>
      <c r="E1895" s="10">
        <v>265912.71999999997</v>
      </c>
      <c r="F1895" s="10">
        <v>265910.65671641793</v>
      </c>
      <c r="G1895" s="10">
        <v>2.0632835820433684</v>
      </c>
      <c r="H1895" s="10">
        <v>267240.21000000002</v>
      </c>
      <c r="I1895" s="10">
        <v>-1327.4900000000489</v>
      </c>
      <c r="J1895" s="10">
        <v>45981</v>
      </c>
      <c r="K1895" s="10">
        <v>45981</v>
      </c>
      <c r="L1895" s="10">
        <v>0</v>
      </c>
      <c r="M1895" s="10">
        <v>46210.904999999999</v>
      </c>
      <c r="N1895" s="10">
        <v>-229.90499999999884</v>
      </c>
    </row>
    <row r="1896" spans="1:14" x14ac:dyDescent="0.25">
      <c r="A1896" s="9" t="s">
        <v>491</v>
      </c>
      <c r="B1896" s="9" t="s">
        <v>54</v>
      </c>
      <c r="C1896" s="9" t="s">
        <v>42</v>
      </c>
      <c r="D1896" s="9" t="s">
        <v>55</v>
      </c>
      <c r="E1896" s="10">
        <v>3095.44</v>
      </c>
      <c r="F1896" s="10">
        <v>3034.7450980392155</v>
      </c>
      <c r="G1896" s="10">
        <v>60.694901960784591</v>
      </c>
      <c r="H1896" s="10">
        <v>3095.44</v>
      </c>
      <c r="I1896" s="10">
        <v>0</v>
      </c>
      <c r="J1896" s="10">
        <v>562.80700000000002</v>
      </c>
      <c r="K1896" s="10">
        <v>551.77156862745107</v>
      </c>
      <c r="L1896" s="10">
        <v>11.035431372548942</v>
      </c>
      <c r="M1896" s="10">
        <v>562.80700000000002</v>
      </c>
      <c r="N1896" s="10">
        <v>0</v>
      </c>
    </row>
    <row r="1897" spans="1:14" x14ac:dyDescent="0.25">
      <c r="A1897" s="9" t="s">
        <v>492</v>
      </c>
      <c r="B1897" s="9" t="s">
        <v>25</v>
      </c>
      <c r="C1897" s="9" t="s">
        <v>26</v>
      </c>
      <c r="D1897" s="9" t="s">
        <v>27</v>
      </c>
      <c r="E1897" s="10">
        <v>3283.04</v>
      </c>
      <c r="F1897" s="10">
        <v>0</v>
      </c>
      <c r="G1897" s="10">
        <v>3283.04</v>
      </c>
      <c r="H1897" s="10">
        <v>0</v>
      </c>
      <c r="I1897" s="10">
        <v>3283.04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</row>
    <row r="1898" spans="1:14" x14ac:dyDescent="0.25">
      <c r="A1898" s="9" t="s">
        <v>492</v>
      </c>
      <c r="B1898" s="9" t="s">
        <v>28</v>
      </c>
      <c r="C1898" s="9" t="s">
        <v>29</v>
      </c>
      <c r="D1898" s="9" t="s">
        <v>27</v>
      </c>
      <c r="E1898" s="10">
        <v>7.58</v>
      </c>
      <c r="F1898" s="10">
        <v>0</v>
      </c>
      <c r="G1898" s="10">
        <v>7.58</v>
      </c>
      <c r="H1898" s="10">
        <v>7.7</v>
      </c>
      <c r="I1898" s="10">
        <v>-0.12000000000000011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</row>
    <row r="1899" spans="1:14" x14ac:dyDescent="0.25">
      <c r="A1899" s="9" t="s">
        <v>492</v>
      </c>
      <c r="B1899" s="9" t="s">
        <v>30</v>
      </c>
      <c r="C1899" s="9" t="s">
        <v>29</v>
      </c>
      <c r="D1899" s="9" t="s">
        <v>27</v>
      </c>
      <c r="E1899" s="10">
        <v>176.91</v>
      </c>
      <c r="F1899" s="10">
        <v>0</v>
      </c>
      <c r="G1899" s="10">
        <v>176.91</v>
      </c>
      <c r="H1899" s="10">
        <v>179.76</v>
      </c>
      <c r="I1899" s="10">
        <v>-2.8499999999999943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</row>
    <row r="1900" spans="1:14" x14ac:dyDescent="0.25">
      <c r="A1900" s="9" t="s">
        <v>492</v>
      </c>
      <c r="B1900" s="9" t="s">
        <v>31</v>
      </c>
      <c r="C1900" s="9" t="s">
        <v>29</v>
      </c>
      <c r="D1900" s="9" t="s">
        <v>27</v>
      </c>
      <c r="E1900" s="10">
        <v>1187.8499999999999</v>
      </c>
      <c r="F1900" s="10">
        <v>0</v>
      </c>
      <c r="G1900" s="10">
        <v>1187.8499999999999</v>
      </c>
      <c r="H1900" s="10">
        <v>1206.99</v>
      </c>
      <c r="I1900" s="10">
        <v>-19.1400000000001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</row>
    <row r="1901" spans="1:14" x14ac:dyDescent="0.25">
      <c r="A1901" s="9" t="s">
        <v>492</v>
      </c>
      <c r="B1901" s="9" t="s">
        <v>32</v>
      </c>
      <c r="C1901" s="9" t="s">
        <v>33</v>
      </c>
      <c r="D1901" s="9" t="s">
        <v>27</v>
      </c>
      <c r="E1901" s="10">
        <v>1823.38</v>
      </c>
      <c r="F1901" s="10">
        <v>0</v>
      </c>
      <c r="G1901" s="10">
        <v>1823.38</v>
      </c>
      <c r="H1901" s="10">
        <v>1986.81</v>
      </c>
      <c r="I1901" s="10">
        <v>-163.42999999999984</v>
      </c>
      <c r="J1901" s="10">
        <v>5.17</v>
      </c>
      <c r="K1901" s="10">
        <v>0</v>
      </c>
      <c r="L1901" s="10">
        <v>5.17</v>
      </c>
      <c r="M1901" s="10">
        <v>5.633</v>
      </c>
      <c r="N1901" s="10">
        <v>-0.46300000000000008</v>
      </c>
    </row>
    <row r="1902" spans="1:14" x14ac:dyDescent="0.25">
      <c r="A1902" s="9" t="s">
        <v>492</v>
      </c>
      <c r="B1902" s="9" t="s">
        <v>34</v>
      </c>
      <c r="C1902" s="9" t="s">
        <v>33</v>
      </c>
      <c r="D1902" s="9" t="s">
        <v>27</v>
      </c>
      <c r="E1902" s="10">
        <v>6267.96</v>
      </c>
      <c r="F1902" s="10">
        <v>0</v>
      </c>
      <c r="G1902" s="10">
        <v>6267.96</v>
      </c>
      <c r="H1902" s="10">
        <v>6829.74</v>
      </c>
      <c r="I1902" s="10">
        <v>-561.77999999999975</v>
      </c>
      <c r="J1902" s="10">
        <v>5.17</v>
      </c>
      <c r="K1902" s="10">
        <v>0</v>
      </c>
      <c r="L1902" s="10">
        <v>5.17</v>
      </c>
      <c r="M1902" s="10">
        <v>5.633</v>
      </c>
      <c r="N1902" s="10">
        <v>-0.46300000000000008</v>
      </c>
    </row>
    <row r="1903" spans="1:14" x14ac:dyDescent="0.25">
      <c r="A1903" s="9" t="s">
        <v>492</v>
      </c>
      <c r="B1903" s="9" t="s">
        <v>35</v>
      </c>
      <c r="C1903" s="9" t="s">
        <v>33</v>
      </c>
      <c r="D1903" s="9" t="s">
        <v>27</v>
      </c>
      <c r="E1903" s="10">
        <v>6781.54</v>
      </c>
      <c r="F1903" s="10">
        <v>0</v>
      </c>
      <c r="G1903" s="10">
        <v>6781.54</v>
      </c>
      <c r="H1903" s="10">
        <v>7389.31</v>
      </c>
      <c r="I1903" s="10">
        <v>-607.77000000000044</v>
      </c>
      <c r="J1903" s="10">
        <v>108.57</v>
      </c>
      <c r="K1903" s="10">
        <v>0</v>
      </c>
      <c r="L1903" s="10">
        <v>108.57</v>
      </c>
      <c r="M1903" s="10">
        <v>118.3</v>
      </c>
      <c r="N1903" s="10">
        <v>-9.730000000000004</v>
      </c>
    </row>
    <row r="1904" spans="1:14" x14ac:dyDescent="0.25">
      <c r="A1904" s="9" t="s">
        <v>492</v>
      </c>
      <c r="B1904" s="9" t="s">
        <v>36</v>
      </c>
      <c r="C1904" s="9" t="s">
        <v>29</v>
      </c>
      <c r="D1904" s="9" t="s">
        <v>27</v>
      </c>
      <c r="E1904" s="10">
        <v>13308.3</v>
      </c>
      <c r="F1904" s="10">
        <v>0</v>
      </c>
      <c r="G1904" s="10">
        <v>13308.3</v>
      </c>
      <c r="H1904" s="10">
        <v>13522.65</v>
      </c>
      <c r="I1904" s="10">
        <v>-214.35000000000036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</row>
    <row r="1905" spans="1:14" x14ac:dyDescent="0.25">
      <c r="A1905" s="9" t="s">
        <v>492</v>
      </c>
      <c r="B1905" s="9" t="s">
        <v>37</v>
      </c>
      <c r="C1905" s="9" t="s">
        <v>29</v>
      </c>
      <c r="D1905" s="9" t="s">
        <v>27</v>
      </c>
      <c r="E1905" s="10">
        <v>30775.54</v>
      </c>
      <c r="F1905" s="10">
        <v>0</v>
      </c>
      <c r="G1905" s="10">
        <v>30775.54</v>
      </c>
      <c r="H1905" s="10">
        <v>31271.22</v>
      </c>
      <c r="I1905" s="10">
        <v>-495.68000000000029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</row>
    <row r="1906" spans="1:14" x14ac:dyDescent="0.25">
      <c r="A1906" s="9" t="s">
        <v>492</v>
      </c>
      <c r="B1906" s="9" t="s">
        <v>374</v>
      </c>
      <c r="C1906" s="9" t="s">
        <v>39</v>
      </c>
      <c r="D1906" s="9" t="s">
        <v>40</v>
      </c>
      <c r="E1906" s="10">
        <v>-732444.48</v>
      </c>
      <c r="F1906" s="10">
        <v>0</v>
      </c>
      <c r="G1906" s="10">
        <v>-732444.48</v>
      </c>
      <c r="H1906" s="10">
        <v>-732444.5</v>
      </c>
      <c r="I1906" s="10">
        <v>2.0000000018626451E-2</v>
      </c>
      <c r="J1906" s="10">
        <v>-4056</v>
      </c>
      <c r="K1906" s="10">
        <v>0</v>
      </c>
      <c r="L1906" s="10">
        <v>-4056</v>
      </c>
      <c r="M1906" s="10">
        <v>-4056</v>
      </c>
      <c r="N1906" s="10">
        <v>0</v>
      </c>
    </row>
    <row r="1907" spans="1:14" x14ac:dyDescent="0.25">
      <c r="A1907" s="9" t="s">
        <v>492</v>
      </c>
      <c r="B1907" s="9" t="s">
        <v>375</v>
      </c>
      <c r="C1907" s="9" t="s">
        <v>42</v>
      </c>
      <c r="D1907" s="9" t="s">
        <v>43</v>
      </c>
      <c r="E1907" s="10">
        <v>2955.68</v>
      </c>
      <c r="F1907" s="10">
        <v>2935.8916256157636</v>
      </c>
      <c r="G1907" s="10">
        <v>19.788374384236249</v>
      </c>
      <c r="H1907" s="10">
        <v>2979.93</v>
      </c>
      <c r="I1907" s="10">
        <v>-24.25</v>
      </c>
      <c r="J1907" s="10">
        <v>49000</v>
      </c>
      <c r="K1907" s="10">
        <v>48672</v>
      </c>
      <c r="L1907" s="10">
        <v>328</v>
      </c>
      <c r="M1907" s="10">
        <v>49402.080000000002</v>
      </c>
      <c r="N1907" s="10">
        <v>-402.08000000000175</v>
      </c>
    </row>
    <row r="1908" spans="1:14" x14ac:dyDescent="0.25">
      <c r="A1908" s="9" t="s">
        <v>492</v>
      </c>
      <c r="B1908" s="9" t="s">
        <v>44</v>
      </c>
      <c r="C1908" s="9" t="s">
        <v>42</v>
      </c>
      <c r="D1908" s="9" t="s">
        <v>43</v>
      </c>
      <c r="E1908" s="10">
        <v>3768.26</v>
      </c>
      <c r="F1908" s="10">
        <v>3759.9104477611941</v>
      </c>
      <c r="G1908" s="10">
        <v>8.3495522388061545</v>
      </c>
      <c r="H1908" s="10">
        <v>3778.71</v>
      </c>
      <c r="I1908" s="10">
        <v>-10.449999999999818</v>
      </c>
      <c r="J1908" s="10">
        <v>4065</v>
      </c>
      <c r="K1908" s="10">
        <v>4056</v>
      </c>
      <c r="L1908" s="10">
        <v>9</v>
      </c>
      <c r="M1908" s="10">
        <v>4076.28</v>
      </c>
      <c r="N1908" s="10">
        <v>-11.2800000000002</v>
      </c>
    </row>
    <row r="1909" spans="1:14" x14ac:dyDescent="0.25">
      <c r="A1909" s="9" t="s">
        <v>492</v>
      </c>
      <c r="B1909" s="9" t="s">
        <v>376</v>
      </c>
      <c r="C1909" s="9" t="s">
        <v>42</v>
      </c>
      <c r="D1909" s="9" t="s">
        <v>43</v>
      </c>
      <c r="E1909" s="10">
        <v>11414.24</v>
      </c>
      <c r="F1909" s="10">
        <v>11361.014778325123</v>
      </c>
      <c r="G1909" s="10">
        <v>53.225221674876593</v>
      </c>
      <c r="H1909" s="10">
        <v>11531.43</v>
      </c>
      <c r="I1909" s="10">
        <v>-117.19000000000051</v>
      </c>
      <c r="J1909" s="10">
        <v>48900</v>
      </c>
      <c r="K1909" s="10">
        <v>48672</v>
      </c>
      <c r="L1909" s="10">
        <v>228</v>
      </c>
      <c r="M1909" s="10">
        <v>49402.080000000002</v>
      </c>
      <c r="N1909" s="10">
        <v>-502.08000000000175</v>
      </c>
    </row>
    <row r="1910" spans="1:14" x14ac:dyDescent="0.25">
      <c r="A1910" s="9" t="s">
        <v>492</v>
      </c>
      <c r="B1910" s="9" t="s">
        <v>377</v>
      </c>
      <c r="C1910" s="9" t="s">
        <v>42</v>
      </c>
      <c r="D1910" s="9" t="s">
        <v>43</v>
      </c>
      <c r="E1910" s="10">
        <v>14830.36</v>
      </c>
      <c r="F1910" s="10">
        <v>14671.20197044335</v>
      </c>
      <c r="G1910" s="10">
        <v>159.15802955665094</v>
      </c>
      <c r="H1910" s="10">
        <v>14891.27</v>
      </c>
      <c r="I1910" s="10">
        <v>-60.909999999999854</v>
      </c>
      <c r="J1910" s="10">
        <v>49200</v>
      </c>
      <c r="K1910" s="10">
        <v>48672</v>
      </c>
      <c r="L1910" s="10">
        <v>528</v>
      </c>
      <c r="M1910" s="10">
        <v>49402.080000000002</v>
      </c>
      <c r="N1910" s="10">
        <v>-202.08000000000175</v>
      </c>
    </row>
    <row r="1911" spans="1:14" x14ac:dyDescent="0.25">
      <c r="A1911" s="9" t="s">
        <v>492</v>
      </c>
      <c r="B1911" s="9" t="s">
        <v>47</v>
      </c>
      <c r="C1911" s="9" t="s">
        <v>42</v>
      </c>
      <c r="D1911" s="9" t="s">
        <v>43</v>
      </c>
      <c r="E1911" s="10">
        <v>23039.31</v>
      </c>
      <c r="F1911" s="10">
        <v>22885.088235294119</v>
      </c>
      <c r="G1911" s="10">
        <v>154.22176470588238</v>
      </c>
      <c r="H1911" s="10">
        <v>23342.79</v>
      </c>
      <c r="I1911" s="10">
        <v>-303.47999999999956</v>
      </c>
      <c r="J1911" s="10">
        <v>49000</v>
      </c>
      <c r="K1911" s="10">
        <v>48672</v>
      </c>
      <c r="L1911" s="10">
        <v>328</v>
      </c>
      <c r="M1911" s="10">
        <v>49645.440000000002</v>
      </c>
      <c r="N1911" s="10">
        <v>-645.44000000000233</v>
      </c>
    </row>
    <row r="1912" spans="1:14" x14ac:dyDescent="0.25">
      <c r="A1912" s="9" t="s">
        <v>492</v>
      </c>
      <c r="B1912" s="9" t="s">
        <v>272</v>
      </c>
      <c r="C1912" s="9" t="s">
        <v>42</v>
      </c>
      <c r="D1912" s="9" t="s">
        <v>43</v>
      </c>
      <c r="E1912" s="10">
        <v>44491.16</v>
      </c>
      <c r="F1912" s="10">
        <v>39411.665024630536</v>
      </c>
      <c r="G1912" s="10">
        <v>5079.4949753694673</v>
      </c>
      <c r="H1912" s="10">
        <v>40002.839999999997</v>
      </c>
      <c r="I1912" s="10">
        <v>4488.320000000007</v>
      </c>
      <c r="J1912" s="10">
        <v>54945</v>
      </c>
      <c r="K1912" s="10">
        <v>48672</v>
      </c>
      <c r="L1912" s="10">
        <v>6273</v>
      </c>
      <c r="M1912" s="10">
        <v>49402.080000000002</v>
      </c>
      <c r="N1912" s="10">
        <v>5542.9199999999983</v>
      </c>
    </row>
    <row r="1913" spans="1:14" x14ac:dyDescent="0.25">
      <c r="A1913" s="9" t="s">
        <v>492</v>
      </c>
      <c r="B1913" s="9" t="s">
        <v>378</v>
      </c>
      <c r="C1913" s="9" t="s">
        <v>42</v>
      </c>
      <c r="D1913" s="9" t="s">
        <v>43</v>
      </c>
      <c r="E1913" s="10">
        <v>46102.8</v>
      </c>
      <c r="F1913" s="10">
        <v>45386.640394088667</v>
      </c>
      <c r="G1913" s="10">
        <v>716.15960591133626</v>
      </c>
      <c r="H1913" s="10">
        <v>46067.44</v>
      </c>
      <c r="I1913" s="10">
        <v>35.360000000000582</v>
      </c>
      <c r="J1913" s="10">
        <v>4120</v>
      </c>
      <c r="K1913" s="10">
        <v>4056</v>
      </c>
      <c r="L1913" s="10">
        <v>64</v>
      </c>
      <c r="M1913" s="10">
        <v>4116.84</v>
      </c>
      <c r="N1913" s="10">
        <v>3.1599999999998545</v>
      </c>
    </row>
    <row r="1914" spans="1:14" x14ac:dyDescent="0.25">
      <c r="A1914" s="9" t="s">
        <v>492</v>
      </c>
      <c r="B1914" s="9" t="s">
        <v>50</v>
      </c>
      <c r="C1914" s="9" t="s">
        <v>42</v>
      </c>
      <c r="D1914" s="9" t="s">
        <v>43</v>
      </c>
      <c r="E1914" s="10">
        <v>66459.16</v>
      </c>
      <c r="F1914" s="10">
        <v>66096.577114427855</v>
      </c>
      <c r="G1914" s="10">
        <v>362.58288557214837</v>
      </c>
      <c r="H1914" s="10">
        <v>66427.06</v>
      </c>
      <c r="I1914" s="10">
        <v>32.100000000005821</v>
      </c>
      <c r="J1914" s="10">
        <v>48939</v>
      </c>
      <c r="K1914" s="10">
        <v>48672</v>
      </c>
      <c r="L1914" s="10">
        <v>267</v>
      </c>
      <c r="M1914" s="10">
        <v>48915.360000000001</v>
      </c>
      <c r="N1914" s="10">
        <v>23.639999999999418</v>
      </c>
    </row>
    <row r="1915" spans="1:14" x14ac:dyDescent="0.25">
      <c r="A1915" s="9" t="s">
        <v>492</v>
      </c>
      <c r="B1915" s="9" t="s">
        <v>103</v>
      </c>
      <c r="C1915" s="9" t="s">
        <v>42</v>
      </c>
      <c r="D1915" s="9" t="s">
        <v>43</v>
      </c>
      <c r="E1915" s="10">
        <v>233430.9</v>
      </c>
      <c r="F1915" s="10">
        <v>232818.61386138614</v>
      </c>
      <c r="G1915" s="10">
        <v>612.28613861385384</v>
      </c>
      <c r="H1915" s="10">
        <v>235146.8</v>
      </c>
      <c r="I1915" s="10">
        <v>-1715.8999999999942</v>
      </c>
      <c r="J1915" s="10">
        <v>48800</v>
      </c>
      <c r="K1915" s="10">
        <v>48672</v>
      </c>
      <c r="L1915" s="10">
        <v>128</v>
      </c>
      <c r="M1915" s="10">
        <v>49158.720000000001</v>
      </c>
      <c r="N1915" s="10">
        <v>-358.72000000000116</v>
      </c>
    </row>
    <row r="1916" spans="1:14" x14ac:dyDescent="0.25">
      <c r="A1916" s="9" t="s">
        <v>492</v>
      </c>
      <c r="B1916" s="9" t="s">
        <v>379</v>
      </c>
      <c r="C1916" s="9" t="s">
        <v>42</v>
      </c>
      <c r="D1916" s="9" t="s">
        <v>53</v>
      </c>
      <c r="E1916" s="10">
        <v>219883.06</v>
      </c>
      <c r="F1916" s="10">
        <v>222313.01492537314</v>
      </c>
      <c r="G1916" s="10">
        <v>-2429.9549253731384</v>
      </c>
      <c r="H1916" s="10">
        <v>223424.58</v>
      </c>
      <c r="I1916" s="10">
        <v>-3541.5199999999895</v>
      </c>
      <c r="J1916" s="10">
        <v>36105</v>
      </c>
      <c r="K1916" s="10">
        <v>36503.999999999993</v>
      </c>
      <c r="L1916" s="10">
        <v>-398.99999999999272</v>
      </c>
      <c r="M1916" s="10">
        <v>36686.519999999997</v>
      </c>
      <c r="N1916" s="10">
        <v>-581.5199999999968</v>
      </c>
    </row>
    <row r="1917" spans="1:14" x14ac:dyDescent="0.25">
      <c r="A1917" s="9" t="s">
        <v>492</v>
      </c>
      <c r="B1917" s="9" t="s">
        <v>54</v>
      </c>
      <c r="C1917" s="9" t="s">
        <v>42</v>
      </c>
      <c r="D1917" s="9" t="s">
        <v>55</v>
      </c>
      <c r="E1917" s="10">
        <v>2457.4499999999998</v>
      </c>
      <c r="F1917" s="10">
        <v>2409.2647058823527</v>
      </c>
      <c r="G1917" s="10">
        <v>48.185294117647118</v>
      </c>
      <c r="H1917" s="10">
        <v>2457.4499999999998</v>
      </c>
      <c r="I1917" s="10">
        <v>0</v>
      </c>
      <c r="J1917" s="10">
        <v>446.80900000000003</v>
      </c>
      <c r="K1917" s="10">
        <v>438.04803921568629</v>
      </c>
      <c r="L1917" s="10">
        <v>8.7609607843137383</v>
      </c>
      <c r="M1917" s="10">
        <v>446.80900000000003</v>
      </c>
      <c r="N1917" s="10">
        <v>0</v>
      </c>
    </row>
    <row r="1918" spans="1:14" x14ac:dyDescent="0.25">
      <c r="A1918" s="9" t="s">
        <v>493</v>
      </c>
      <c r="B1918" s="9" t="s">
        <v>25</v>
      </c>
      <c r="C1918" s="9" t="s">
        <v>26</v>
      </c>
      <c r="D1918" s="9" t="s">
        <v>27</v>
      </c>
      <c r="E1918" s="10">
        <v>8147.61</v>
      </c>
      <c r="F1918" s="10">
        <v>0</v>
      </c>
      <c r="G1918" s="10">
        <v>8147.61</v>
      </c>
      <c r="H1918" s="10">
        <v>0</v>
      </c>
      <c r="I1918" s="10">
        <v>8147.61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</row>
    <row r="1919" spans="1:14" x14ac:dyDescent="0.25">
      <c r="A1919" s="9" t="s">
        <v>493</v>
      </c>
      <c r="B1919" s="9" t="s">
        <v>28</v>
      </c>
      <c r="C1919" s="9" t="s">
        <v>29</v>
      </c>
      <c r="D1919" s="9" t="s">
        <v>27</v>
      </c>
      <c r="E1919" s="10">
        <v>8.39</v>
      </c>
      <c r="F1919" s="10">
        <v>0</v>
      </c>
      <c r="G1919" s="10">
        <v>8.39</v>
      </c>
      <c r="H1919" s="10">
        <v>8.43</v>
      </c>
      <c r="I1919" s="10">
        <v>-3.9999999999999147E-2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</row>
    <row r="1920" spans="1:14" x14ac:dyDescent="0.25">
      <c r="A1920" s="9" t="s">
        <v>493</v>
      </c>
      <c r="B1920" s="9" t="s">
        <v>30</v>
      </c>
      <c r="C1920" s="9" t="s">
        <v>29</v>
      </c>
      <c r="D1920" s="9" t="s">
        <v>27</v>
      </c>
      <c r="E1920" s="10">
        <v>195.76</v>
      </c>
      <c r="F1920" s="10">
        <v>0</v>
      </c>
      <c r="G1920" s="10">
        <v>195.76</v>
      </c>
      <c r="H1920" s="10">
        <v>196.78</v>
      </c>
      <c r="I1920" s="10">
        <v>-1.0200000000000102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</row>
    <row r="1921" spans="1:14" x14ac:dyDescent="0.25">
      <c r="A1921" s="9" t="s">
        <v>493</v>
      </c>
      <c r="B1921" s="9" t="s">
        <v>31</v>
      </c>
      <c r="C1921" s="9" t="s">
        <v>29</v>
      </c>
      <c r="D1921" s="9" t="s">
        <v>27</v>
      </c>
      <c r="E1921" s="10">
        <v>1314.36</v>
      </c>
      <c r="F1921" s="10">
        <v>0</v>
      </c>
      <c r="G1921" s="10">
        <v>1314.36</v>
      </c>
      <c r="H1921" s="10">
        <v>1321.25</v>
      </c>
      <c r="I1921" s="10">
        <v>-6.8900000000001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</row>
    <row r="1922" spans="1:14" x14ac:dyDescent="0.25">
      <c r="A1922" s="9" t="s">
        <v>493</v>
      </c>
      <c r="B1922" s="9" t="s">
        <v>32</v>
      </c>
      <c r="C1922" s="9" t="s">
        <v>33</v>
      </c>
      <c r="D1922" s="9" t="s">
        <v>27</v>
      </c>
      <c r="E1922" s="10">
        <v>1851.6</v>
      </c>
      <c r="F1922" s="10">
        <v>0</v>
      </c>
      <c r="G1922" s="10">
        <v>1851.6</v>
      </c>
      <c r="H1922" s="10">
        <v>2164.13</v>
      </c>
      <c r="I1922" s="10">
        <v>-312.5300000000002</v>
      </c>
      <c r="J1922" s="10">
        <v>5.25</v>
      </c>
      <c r="K1922" s="10">
        <v>0</v>
      </c>
      <c r="L1922" s="10">
        <v>5.25</v>
      </c>
      <c r="M1922" s="10">
        <v>6.1360000000000001</v>
      </c>
      <c r="N1922" s="10">
        <v>-0.88600000000000012</v>
      </c>
    </row>
    <row r="1923" spans="1:14" x14ac:dyDescent="0.25">
      <c r="A1923" s="9" t="s">
        <v>493</v>
      </c>
      <c r="B1923" s="9" t="s">
        <v>34</v>
      </c>
      <c r="C1923" s="9" t="s">
        <v>33</v>
      </c>
      <c r="D1923" s="9" t="s">
        <v>27</v>
      </c>
      <c r="E1923" s="10">
        <v>6364.95</v>
      </c>
      <c r="F1923" s="10">
        <v>0</v>
      </c>
      <c r="G1923" s="10">
        <v>6364.95</v>
      </c>
      <c r="H1923" s="10">
        <v>7439.3</v>
      </c>
      <c r="I1923" s="10">
        <v>-1074.3500000000004</v>
      </c>
      <c r="J1923" s="10">
        <v>5.25</v>
      </c>
      <c r="K1923" s="10">
        <v>0</v>
      </c>
      <c r="L1923" s="10">
        <v>5.25</v>
      </c>
      <c r="M1923" s="10">
        <v>6.1360000000000001</v>
      </c>
      <c r="N1923" s="10">
        <v>-0.88600000000000012</v>
      </c>
    </row>
    <row r="1924" spans="1:14" x14ac:dyDescent="0.25">
      <c r="A1924" s="9" t="s">
        <v>493</v>
      </c>
      <c r="B1924" s="9" t="s">
        <v>35</v>
      </c>
      <c r="C1924" s="9" t="s">
        <v>33</v>
      </c>
      <c r="D1924" s="9" t="s">
        <v>27</v>
      </c>
      <c r="E1924" s="10">
        <v>6886.48</v>
      </c>
      <c r="F1924" s="10">
        <v>0</v>
      </c>
      <c r="G1924" s="10">
        <v>6886.48</v>
      </c>
      <c r="H1924" s="10">
        <v>8048.81</v>
      </c>
      <c r="I1924" s="10">
        <v>-1162.3300000000008</v>
      </c>
      <c r="J1924" s="10">
        <v>110.25</v>
      </c>
      <c r="K1924" s="10">
        <v>0</v>
      </c>
      <c r="L1924" s="10">
        <v>110.25</v>
      </c>
      <c r="M1924" s="10">
        <v>128.858</v>
      </c>
      <c r="N1924" s="10">
        <v>-18.608000000000004</v>
      </c>
    </row>
    <row r="1925" spans="1:14" x14ac:dyDescent="0.25">
      <c r="A1925" s="9" t="s">
        <v>493</v>
      </c>
      <c r="B1925" s="9" t="s">
        <v>36</v>
      </c>
      <c r="C1925" s="9" t="s">
        <v>29</v>
      </c>
      <c r="D1925" s="9" t="s">
        <v>27</v>
      </c>
      <c r="E1925" s="10">
        <v>14725.57</v>
      </c>
      <c r="F1925" s="10">
        <v>0</v>
      </c>
      <c r="G1925" s="10">
        <v>14725.57</v>
      </c>
      <c r="H1925" s="10">
        <v>14802.84</v>
      </c>
      <c r="I1925" s="10">
        <v>-77.270000000000437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</row>
    <row r="1926" spans="1:14" x14ac:dyDescent="0.25">
      <c r="A1926" s="9" t="s">
        <v>493</v>
      </c>
      <c r="B1926" s="9" t="s">
        <v>37</v>
      </c>
      <c r="C1926" s="9" t="s">
        <v>29</v>
      </c>
      <c r="D1926" s="9" t="s">
        <v>27</v>
      </c>
      <c r="E1926" s="10">
        <v>34052.980000000003</v>
      </c>
      <c r="F1926" s="10">
        <v>0</v>
      </c>
      <c r="G1926" s="10">
        <v>34052.980000000003</v>
      </c>
      <c r="H1926" s="10">
        <v>34231.660000000003</v>
      </c>
      <c r="I1926" s="10">
        <v>-178.68000000000029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</row>
    <row r="1927" spans="1:14" x14ac:dyDescent="0.25">
      <c r="A1927" s="9" t="s">
        <v>493</v>
      </c>
      <c r="B1927" s="9" t="s">
        <v>38</v>
      </c>
      <c r="C1927" s="9" t="s">
        <v>39</v>
      </c>
      <c r="D1927" s="9" t="s">
        <v>40</v>
      </c>
      <c r="E1927" s="10">
        <v>-836415.76</v>
      </c>
      <c r="F1927" s="10">
        <v>0</v>
      </c>
      <c r="G1927" s="10">
        <v>-836415.76</v>
      </c>
      <c r="H1927" s="10">
        <v>-836415.97</v>
      </c>
      <c r="I1927" s="10">
        <v>0.2099999999627471</v>
      </c>
      <c r="J1927" s="10">
        <v>-4418</v>
      </c>
      <c r="K1927" s="10">
        <v>0</v>
      </c>
      <c r="L1927" s="10">
        <v>-4418</v>
      </c>
      <c r="M1927" s="10">
        <v>-4418</v>
      </c>
      <c r="N1927" s="10">
        <v>0</v>
      </c>
    </row>
    <row r="1928" spans="1:14" x14ac:dyDescent="0.25">
      <c r="A1928" s="9" t="s">
        <v>493</v>
      </c>
      <c r="B1928" s="9" t="s">
        <v>92</v>
      </c>
      <c r="C1928" s="9" t="s">
        <v>42</v>
      </c>
      <c r="D1928" s="9" t="s">
        <v>43</v>
      </c>
      <c r="E1928" s="10">
        <v>30.4</v>
      </c>
      <c r="F1928" s="10">
        <v>0</v>
      </c>
      <c r="G1928" s="10">
        <v>30.4</v>
      </c>
      <c r="H1928" s="10">
        <v>0</v>
      </c>
      <c r="I1928" s="10">
        <v>30.4</v>
      </c>
      <c r="J1928" s="10">
        <v>400</v>
      </c>
      <c r="K1928" s="10">
        <v>0</v>
      </c>
      <c r="L1928" s="10">
        <v>400</v>
      </c>
      <c r="M1928" s="10">
        <v>0</v>
      </c>
      <c r="N1928" s="10">
        <v>400</v>
      </c>
    </row>
    <row r="1929" spans="1:14" x14ac:dyDescent="0.25">
      <c r="A1929" s="9" t="s">
        <v>493</v>
      </c>
      <c r="B1929" s="9" t="s">
        <v>41</v>
      </c>
      <c r="C1929" s="9" t="s">
        <v>42</v>
      </c>
      <c r="D1929" s="9" t="s">
        <v>43</v>
      </c>
      <c r="E1929" s="10">
        <v>3202.99</v>
      </c>
      <c r="F1929" s="10">
        <v>3197.92118226601</v>
      </c>
      <c r="G1929" s="10">
        <v>5.0688177339898175</v>
      </c>
      <c r="H1929" s="10">
        <v>3245.89</v>
      </c>
      <c r="I1929" s="10">
        <v>-42.900000000000091</v>
      </c>
      <c r="J1929" s="10">
        <v>53100</v>
      </c>
      <c r="K1929" s="10">
        <v>53016</v>
      </c>
      <c r="L1929" s="10">
        <v>84</v>
      </c>
      <c r="M1929" s="10">
        <v>53811.24</v>
      </c>
      <c r="N1929" s="10">
        <v>-711.23999999999796</v>
      </c>
    </row>
    <row r="1930" spans="1:14" x14ac:dyDescent="0.25">
      <c r="A1930" s="9" t="s">
        <v>493</v>
      </c>
      <c r="B1930" s="9" t="s">
        <v>44</v>
      </c>
      <c r="C1930" s="9" t="s">
        <v>42</v>
      </c>
      <c r="D1930" s="9" t="s">
        <v>43</v>
      </c>
      <c r="E1930" s="10">
        <v>4103.83</v>
      </c>
      <c r="F1930" s="10">
        <v>4095.4825870646764</v>
      </c>
      <c r="G1930" s="10">
        <v>8.3474129353235185</v>
      </c>
      <c r="H1930" s="10">
        <v>4115.96</v>
      </c>
      <c r="I1930" s="10">
        <v>-12.130000000000109</v>
      </c>
      <c r="J1930" s="10">
        <v>4427</v>
      </c>
      <c r="K1930" s="10">
        <v>4418</v>
      </c>
      <c r="L1930" s="10">
        <v>9</v>
      </c>
      <c r="M1930" s="10">
        <v>4440.09</v>
      </c>
      <c r="N1930" s="10">
        <v>-13.090000000000146</v>
      </c>
    </row>
    <row r="1931" spans="1:14" x14ac:dyDescent="0.25">
      <c r="A1931" s="9" t="s">
        <v>493</v>
      </c>
      <c r="B1931" s="9" t="s">
        <v>45</v>
      </c>
      <c r="C1931" s="9" t="s">
        <v>42</v>
      </c>
      <c r="D1931" s="9" t="s">
        <v>43</v>
      </c>
      <c r="E1931" s="10">
        <v>13778.44</v>
      </c>
      <c r="F1931" s="10">
        <v>13717.891625615763</v>
      </c>
      <c r="G1931" s="10">
        <v>60.548374384237832</v>
      </c>
      <c r="H1931" s="10">
        <v>13923.66</v>
      </c>
      <c r="I1931" s="10">
        <v>-145.21999999999935</v>
      </c>
      <c r="J1931" s="10">
        <v>53250</v>
      </c>
      <c r="K1931" s="10">
        <v>53016</v>
      </c>
      <c r="L1931" s="10">
        <v>234</v>
      </c>
      <c r="M1931" s="10">
        <v>53811.24</v>
      </c>
      <c r="N1931" s="10">
        <v>-561.23999999999796</v>
      </c>
    </row>
    <row r="1932" spans="1:14" x14ac:dyDescent="0.25">
      <c r="A1932" s="9" t="s">
        <v>493</v>
      </c>
      <c r="B1932" s="9" t="s">
        <v>46</v>
      </c>
      <c r="C1932" s="9" t="s">
        <v>42</v>
      </c>
      <c r="D1932" s="9" t="s">
        <v>43</v>
      </c>
      <c r="E1932" s="10">
        <v>16707.79</v>
      </c>
      <c r="F1932" s="10">
        <v>16587.645320197043</v>
      </c>
      <c r="G1932" s="10">
        <v>120.1446798029574</v>
      </c>
      <c r="H1932" s="10">
        <v>16836.46</v>
      </c>
      <c r="I1932" s="10">
        <v>-128.66999999999825</v>
      </c>
      <c r="J1932" s="10">
        <v>53400</v>
      </c>
      <c r="K1932" s="10">
        <v>53016</v>
      </c>
      <c r="L1932" s="10">
        <v>384</v>
      </c>
      <c r="M1932" s="10">
        <v>53811.24</v>
      </c>
      <c r="N1932" s="10">
        <v>-411.23999999999796</v>
      </c>
    </row>
    <row r="1933" spans="1:14" x14ac:dyDescent="0.25">
      <c r="A1933" s="9" t="s">
        <v>493</v>
      </c>
      <c r="B1933" s="9" t="s">
        <v>47</v>
      </c>
      <c r="C1933" s="9" t="s">
        <v>42</v>
      </c>
      <c r="D1933" s="9" t="s">
        <v>43</v>
      </c>
      <c r="E1933" s="10">
        <v>25034.799999999999</v>
      </c>
      <c r="F1933" s="10">
        <v>24927.588235294119</v>
      </c>
      <c r="G1933" s="10">
        <v>107.21176470588034</v>
      </c>
      <c r="H1933" s="10">
        <v>25426.14</v>
      </c>
      <c r="I1933" s="10">
        <v>-391.34000000000015</v>
      </c>
      <c r="J1933" s="10">
        <v>53244</v>
      </c>
      <c r="K1933" s="10">
        <v>53016</v>
      </c>
      <c r="L1933" s="10">
        <v>228</v>
      </c>
      <c r="M1933" s="10">
        <v>54076.32</v>
      </c>
      <c r="N1933" s="10">
        <v>-832.31999999999971</v>
      </c>
    </row>
    <row r="1934" spans="1:14" x14ac:dyDescent="0.25">
      <c r="A1934" s="9" t="s">
        <v>493</v>
      </c>
      <c r="B1934" s="9" t="s">
        <v>48</v>
      </c>
      <c r="C1934" s="9" t="s">
        <v>42</v>
      </c>
      <c r="D1934" s="9" t="s">
        <v>43</v>
      </c>
      <c r="E1934" s="10">
        <v>45725.51</v>
      </c>
      <c r="F1934" s="10">
        <v>44863.251231527094</v>
      </c>
      <c r="G1934" s="10">
        <v>862.25876847290783</v>
      </c>
      <c r="H1934" s="10">
        <v>45536.2</v>
      </c>
      <c r="I1934" s="10">
        <v>189.31000000000495</v>
      </c>
      <c r="J1934" s="10">
        <v>54035</v>
      </c>
      <c r="K1934" s="10">
        <v>53016</v>
      </c>
      <c r="L1934" s="10">
        <v>1019</v>
      </c>
      <c r="M1934" s="10">
        <v>53811.24</v>
      </c>
      <c r="N1934" s="10">
        <v>223.76000000000204</v>
      </c>
    </row>
    <row r="1935" spans="1:14" x14ac:dyDescent="0.25">
      <c r="A1935" s="9" t="s">
        <v>493</v>
      </c>
      <c r="B1935" s="9" t="s">
        <v>49</v>
      </c>
      <c r="C1935" s="9" t="s">
        <v>42</v>
      </c>
      <c r="D1935" s="9" t="s">
        <v>43</v>
      </c>
      <c r="E1935" s="10">
        <v>57745.38</v>
      </c>
      <c r="F1935" s="10">
        <v>57124.738916256159</v>
      </c>
      <c r="G1935" s="10">
        <v>620.64108374383795</v>
      </c>
      <c r="H1935" s="10">
        <v>57981.61</v>
      </c>
      <c r="I1935" s="10">
        <v>-236.2300000000032</v>
      </c>
      <c r="J1935" s="10">
        <v>4466</v>
      </c>
      <c r="K1935" s="10">
        <v>4418</v>
      </c>
      <c r="L1935" s="10">
        <v>48</v>
      </c>
      <c r="M1935" s="10">
        <v>4484.2700000000004</v>
      </c>
      <c r="N1935" s="10">
        <v>-18.270000000000437</v>
      </c>
    </row>
    <row r="1936" spans="1:14" x14ac:dyDescent="0.25">
      <c r="A1936" s="9" t="s">
        <v>493</v>
      </c>
      <c r="B1936" s="9" t="s">
        <v>50</v>
      </c>
      <c r="C1936" s="9" t="s">
        <v>42</v>
      </c>
      <c r="D1936" s="9" t="s">
        <v>43</v>
      </c>
      <c r="E1936" s="10">
        <v>72305.350000000006</v>
      </c>
      <c r="F1936" s="10">
        <v>71995.731343283594</v>
      </c>
      <c r="G1936" s="10">
        <v>309.61865671641135</v>
      </c>
      <c r="H1936" s="10">
        <v>72355.710000000006</v>
      </c>
      <c r="I1936" s="10">
        <v>-50.360000000000582</v>
      </c>
      <c r="J1936" s="10">
        <v>53244</v>
      </c>
      <c r="K1936" s="10">
        <v>53016</v>
      </c>
      <c r="L1936" s="10">
        <v>228</v>
      </c>
      <c r="M1936" s="10">
        <v>53281.08</v>
      </c>
      <c r="N1936" s="10">
        <v>-37.080000000001746</v>
      </c>
    </row>
    <row r="1937" spans="1:14" x14ac:dyDescent="0.25">
      <c r="A1937" s="9" t="s">
        <v>493</v>
      </c>
      <c r="B1937" s="9" t="s">
        <v>51</v>
      </c>
      <c r="C1937" s="9" t="s">
        <v>42</v>
      </c>
      <c r="D1937" s="9" t="s">
        <v>43</v>
      </c>
      <c r="E1937" s="10">
        <v>285144.68</v>
      </c>
      <c r="F1937" s="10">
        <v>285597.18811881187</v>
      </c>
      <c r="G1937" s="10">
        <v>-452.50811881187838</v>
      </c>
      <c r="H1937" s="10">
        <v>288453.15999999997</v>
      </c>
      <c r="I1937" s="10">
        <v>-3308.4799999999814</v>
      </c>
      <c r="J1937" s="10">
        <v>52932</v>
      </c>
      <c r="K1937" s="10">
        <v>53016</v>
      </c>
      <c r="L1937" s="10">
        <v>-84</v>
      </c>
      <c r="M1937" s="10">
        <v>53546.16</v>
      </c>
      <c r="N1937" s="10">
        <v>-614.16000000000349</v>
      </c>
    </row>
    <row r="1938" spans="1:14" x14ac:dyDescent="0.25">
      <c r="A1938" s="9" t="s">
        <v>493</v>
      </c>
      <c r="B1938" s="9" t="s">
        <v>52</v>
      </c>
      <c r="C1938" s="9" t="s">
        <v>42</v>
      </c>
      <c r="D1938" s="9" t="s">
        <v>53</v>
      </c>
      <c r="E1938" s="10">
        <v>236412.11</v>
      </c>
      <c r="F1938" s="10">
        <v>235298.19801980199</v>
      </c>
      <c r="G1938" s="10">
        <v>1113.9119801979978</v>
      </c>
      <c r="H1938" s="10">
        <v>237651.18</v>
      </c>
      <c r="I1938" s="10">
        <v>-1239.070000000007</v>
      </c>
      <c r="J1938" s="10">
        <v>39950</v>
      </c>
      <c r="K1938" s="10">
        <v>39762</v>
      </c>
      <c r="L1938" s="10">
        <v>188</v>
      </c>
      <c r="M1938" s="10">
        <v>40159.620000000003</v>
      </c>
      <c r="N1938" s="10">
        <v>-209.62000000000262</v>
      </c>
    </row>
    <row r="1939" spans="1:14" x14ac:dyDescent="0.25">
      <c r="A1939" s="9" t="s">
        <v>493</v>
      </c>
      <c r="B1939" s="9" t="s">
        <v>54</v>
      </c>
      <c r="C1939" s="9" t="s">
        <v>42</v>
      </c>
      <c r="D1939" s="9" t="s">
        <v>55</v>
      </c>
      <c r="E1939" s="10">
        <v>2676.78</v>
      </c>
      <c r="F1939" s="10">
        <v>2624.294117647059</v>
      </c>
      <c r="G1939" s="10">
        <v>52.485882352941189</v>
      </c>
      <c r="H1939" s="10">
        <v>2676.78</v>
      </c>
      <c r="I1939" s="10">
        <v>0</v>
      </c>
      <c r="J1939" s="10">
        <v>486.68700000000001</v>
      </c>
      <c r="K1939" s="10">
        <v>477.14411764705886</v>
      </c>
      <c r="L1939" s="10">
        <v>9.5428823529411488</v>
      </c>
      <c r="M1939" s="10">
        <v>486.68700000000001</v>
      </c>
      <c r="N1939" s="10">
        <v>0</v>
      </c>
    </row>
    <row r="1940" spans="1:14" x14ac:dyDescent="0.25">
      <c r="A1940" s="9" t="s">
        <v>494</v>
      </c>
      <c r="B1940" s="9" t="s">
        <v>25</v>
      </c>
      <c r="C1940" s="9" t="s">
        <v>26</v>
      </c>
      <c r="D1940" s="9" t="s">
        <v>27</v>
      </c>
      <c r="E1940" s="10">
        <v>4589.72</v>
      </c>
      <c r="F1940" s="10">
        <v>0</v>
      </c>
      <c r="G1940" s="10">
        <v>4589.72</v>
      </c>
      <c r="H1940" s="10">
        <v>0</v>
      </c>
      <c r="I1940" s="10">
        <v>4589.72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</row>
    <row r="1941" spans="1:14" x14ac:dyDescent="0.25">
      <c r="A1941" s="9" t="s">
        <v>494</v>
      </c>
      <c r="B1941" s="9" t="s">
        <v>32</v>
      </c>
      <c r="C1941" s="9" t="s">
        <v>33</v>
      </c>
      <c r="D1941" s="9" t="s">
        <v>27</v>
      </c>
      <c r="E1941" s="10">
        <v>1294.3499999999999</v>
      </c>
      <c r="F1941" s="10">
        <v>0</v>
      </c>
      <c r="G1941" s="10">
        <v>1294.3499999999999</v>
      </c>
      <c r="H1941" s="10">
        <v>1515.06</v>
      </c>
      <c r="I1941" s="10">
        <v>-220.71000000000004</v>
      </c>
      <c r="J1941" s="10">
        <v>3.67</v>
      </c>
      <c r="K1941" s="10">
        <v>0</v>
      </c>
      <c r="L1941" s="10">
        <v>3.67</v>
      </c>
      <c r="M1941" s="10">
        <v>4.2960000000000003</v>
      </c>
      <c r="N1941" s="10">
        <v>-0.62600000000000033</v>
      </c>
    </row>
    <row r="1942" spans="1:14" x14ac:dyDescent="0.25">
      <c r="A1942" s="9" t="s">
        <v>494</v>
      </c>
      <c r="B1942" s="9" t="s">
        <v>34</v>
      </c>
      <c r="C1942" s="9" t="s">
        <v>33</v>
      </c>
      <c r="D1942" s="9" t="s">
        <v>27</v>
      </c>
      <c r="E1942" s="10">
        <v>4449.3999999999996</v>
      </c>
      <c r="F1942" s="10">
        <v>0</v>
      </c>
      <c r="G1942" s="10">
        <v>4449.3999999999996</v>
      </c>
      <c r="H1942" s="10">
        <v>5208.1000000000004</v>
      </c>
      <c r="I1942" s="10">
        <v>-758.70000000000073</v>
      </c>
      <c r="J1942" s="10">
        <v>3.67</v>
      </c>
      <c r="K1942" s="10">
        <v>0</v>
      </c>
      <c r="L1942" s="10">
        <v>3.67</v>
      </c>
      <c r="M1942" s="10">
        <v>4.2960000000000003</v>
      </c>
      <c r="N1942" s="10">
        <v>-0.62600000000000033</v>
      </c>
    </row>
    <row r="1943" spans="1:14" x14ac:dyDescent="0.25">
      <c r="A1943" s="9" t="s">
        <v>494</v>
      </c>
      <c r="B1943" s="9" t="s">
        <v>35</v>
      </c>
      <c r="C1943" s="9" t="s">
        <v>33</v>
      </c>
      <c r="D1943" s="9" t="s">
        <v>27</v>
      </c>
      <c r="E1943" s="10">
        <v>4813.9799999999996</v>
      </c>
      <c r="F1943" s="10">
        <v>0</v>
      </c>
      <c r="G1943" s="10">
        <v>4813.9799999999996</v>
      </c>
      <c r="H1943" s="10">
        <v>5634.73</v>
      </c>
      <c r="I1943" s="10">
        <v>-820.75</v>
      </c>
      <c r="J1943" s="10">
        <v>77.069999999999993</v>
      </c>
      <c r="K1943" s="10">
        <v>0</v>
      </c>
      <c r="L1943" s="10">
        <v>77.069999999999993</v>
      </c>
      <c r="M1943" s="10">
        <v>90.21</v>
      </c>
      <c r="N1943" s="10">
        <v>-13.14</v>
      </c>
    </row>
    <row r="1944" spans="1:14" x14ac:dyDescent="0.25">
      <c r="A1944" s="9" t="s">
        <v>494</v>
      </c>
      <c r="B1944" s="9" t="s">
        <v>176</v>
      </c>
      <c r="C1944" s="9" t="s">
        <v>39</v>
      </c>
      <c r="D1944" s="9" t="s">
        <v>40</v>
      </c>
      <c r="E1944" s="10">
        <v>-513821.97</v>
      </c>
      <c r="F1944" s="10">
        <v>0</v>
      </c>
      <c r="G1944" s="10">
        <v>-513821.97</v>
      </c>
      <c r="H1944" s="10">
        <v>-513821.97</v>
      </c>
      <c r="I1944" s="10">
        <v>0</v>
      </c>
      <c r="J1944" s="10">
        <v>-3007</v>
      </c>
      <c r="K1944" s="10">
        <v>0</v>
      </c>
      <c r="L1944" s="10">
        <v>-3007</v>
      </c>
      <c r="M1944" s="10">
        <v>-3007</v>
      </c>
      <c r="N1944" s="10">
        <v>0</v>
      </c>
    </row>
    <row r="1945" spans="1:14" x14ac:dyDescent="0.25">
      <c r="A1945" s="9" t="s">
        <v>494</v>
      </c>
      <c r="B1945" s="9" t="s">
        <v>177</v>
      </c>
      <c r="C1945" s="9" t="s">
        <v>42</v>
      </c>
      <c r="D1945" s="9" t="s">
        <v>58</v>
      </c>
      <c r="E1945" s="10">
        <v>424716.44</v>
      </c>
      <c r="F1945" s="10">
        <v>424716.43781094527</v>
      </c>
      <c r="G1945" s="10">
        <v>2.1890547359362245E-3</v>
      </c>
      <c r="H1945" s="10">
        <v>426840.02</v>
      </c>
      <c r="I1945" s="10">
        <v>-2123.5800000000163</v>
      </c>
      <c r="J1945" s="10">
        <v>18042</v>
      </c>
      <c r="K1945" s="10">
        <v>18042</v>
      </c>
      <c r="L1945" s="10">
        <v>0</v>
      </c>
      <c r="M1945" s="10">
        <v>18132.21</v>
      </c>
      <c r="N1945" s="10">
        <v>-90.209999999999127</v>
      </c>
    </row>
    <row r="1946" spans="1:14" x14ac:dyDescent="0.25">
      <c r="A1946" s="9" t="s">
        <v>494</v>
      </c>
      <c r="B1946" s="9" t="s">
        <v>178</v>
      </c>
      <c r="C1946" s="9" t="s">
        <v>42</v>
      </c>
      <c r="D1946" s="9" t="s">
        <v>43</v>
      </c>
      <c r="E1946" s="10">
        <v>1867.68</v>
      </c>
      <c r="F1946" s="10">
        <v>0</v>
      </c>
      <c r="G1946" s="10">
        <v>1867.68</v>
      </c>
      <c r="H1946" s="10">
        <v>0</v>
      </c>
      <c r="I1946" s="10">
        <v>1867.68</v>
      </c>
      <c r="J1946" s="10">
        <v>18200</v>
      </c>
      <c r="K1946" s="10">
        <v>0</v>
      </c>
      <c r="L1946" s="10">
        <v>18200</v>
      </c>
      <c r="M1946" s="10">
        <v>0</v>
      </c>
      <c r="N1946" s="10">
        <v>18200</v>
      </c>
    </row>
    <row r="1947" spans="1:14" x14ac:dyDescent="0.25">
      <c r="A1947" s="9" t="s">
        <v>494</v>
      </c>
      <c r="B1947" s="9" t="s">
        <v>92</v>
      </c>
      <c r="C1947" s="9" t="s">
        <v>42</v>
      </c>
      <c r="D1947" s="9" t="s">
        <v>43</v>
      </c>
      <c r="E1947" s="10">
        <v>494</v>
      </c>
      <c r="F1947" s="10">
        <v>457.05940594059405</v>
      </c>
      <c r="G1947" s="10">
        <v>36.940594059405953</v>
      </c>
      <c r="H1947" s="10">
        <v>461.63</v>
      </c>
      <c r="I1947" s="10">
        <v>32.370000000000005</v>
      </c>
      <c r="J1947" s="10">
        <v>6500</v>
      </c>
      <c r="K1947" s="10">
        <v>6014</v>
      </c>
      <c r="L1947" s="10">
        <v>486</v>
      </c>
      <c r="M1947" s="10">
        <v>6074.14</v>
      </c>
      <c r="N1947" s="10">
        <v>425.85999999999967</v>
      </c>
    </row>
    <row r="1948" spans="1:14" x14ac:dyDescent="0.25">
      <c r="A1948" s="9" t="s">
        <v>494</v>
      </c>
      <c r="B1948" s="9" t="s">
        <v>179</v>
      </c>
      <c r="C1948" s="9" t="s">
        <v>42</v>
      </c>
      <c r="D1948" s="9" t="s">
        <v>43</v>
      </c>
      <c r="E1948" s="10">
        <v>1113.7</v>
      </c>
      <c r="F1948" s="10">
        <v>1112.587064676617</v>
      </c>
      <c r="G1948" s="10">
        <v>1.1129353233829988</v>
      </c>
      <c r="H1948" s="10">
        <v>1118.1500000000001</v>
      </c>
      <c r="I1948" s="10">
        <v>-4.4500000000000455</v>
      </c>
      <c r="J1948" s="10">
        <v>3010</v>
      </c>
      <c r="K1948" s="10">
        <v>3007</v>
      </c>
      <c r="L1948" s="10">
        <v>3</v>
      </c>
      <c r="M1948" s="10">
        <v>3022.0349999999999</v>
      </c>
      <c r="N1948" s="10">
        <v>-12.034999999999854</v>
      </c>
    </row>
    <row r="1949" spans="1:14" x14ac:dyDescent="0.25">
      <c r="A1949" s="9" t="s">
        <v>494</v>
      </c>
      <c r="B1949" s="9" t="s">
        <v>180</v>
      </c>
      <c r="C1949" s="9" t="s">
        <v>42</v>
      </c>
      <c r="D1949" s="9" t="s">
        <v>43</v>
      </c>
      <c r="E1949" s="10">
        <v>0</v>
      </c>
      <c r="F1949" s="10">
        <v>1851.4679802955666</v>
      </c>
      <c r="G1949" s="10">
        <v>-1851.4679802955666</v>
      </c>
      <c r="H1949" s="10">
        <v>1879.24</v>
      </c>
      <c r="I1949" s="10">
        <v>-1879.24</v>
      </c>
      <c r="J1949" s="10">
        <v>0</v>
      </c>
      <c r="K1949" s="10">
        <v>18042</v>
      </c>
      <c r="L1949" s="10">
        <v>-18042</v>
      </c>
      <c r="M1949" s="10">
        <v>18312.63</v>
      </c>
      <c r="N1949" s="10">
        <v>-18312.63</v>
      </c>
    </row>
    <row r="1950" spans="1:14" x14ac:dyDescent="0.25">
      <c r="A1950" s="9" t="s">
        <v>494</v>
      </c>
      <c r="B1950" s="9" t="s">
        <v>181</v>
      </c>
      <c r="C1950" s="9" t="s">
        <v>42</v>
      </c>
      <c r="D1950" s="9" t="s">
        <v>43</v>
      </c>
      <c r="E1950" s="10">
        <v>8485.4699999999993</v>
      </c>
      <c r="F1950" s="10">
        <v>8458.2660098522174</v>
      </c>
      <c r="G1950" s="10">
        <v>27.203990147781951</v>
      </c>
      <c r="H1950" s="10">
        <v>8585.14</v>
      </c>
      <c r="I1950" s="10">
        <v>-99.670000000000073</v>
      </c>
      <c r="J1950" s="10">
        <v>18100</v>
      </c>
      <c r="K1950" s="10">
        <v>18042</v>
      </c>
      <c r="L1950" s="10">
        <v>58</v>
      </c>
      <c r="M1950" s="10">
        <v>18312.63</v>
      </c>
      <c r="N1950" s="10">
        <v>-212.63000000000102</v>
      </c>
    </row>
    <row r="1951" spans="1:14" x14ac:dyDescent="0.25">
      <c r="A1951" s="9" t="s">
        <v>494</v>
      </c>
      <c r="B1951" s="9" t="s">
        <v>182</v>
      </c>
      <c r="C1951" s="9" t="s">
        <v>42</v>
      </c>
      <c r="D1951" s="9" t="s">
        <v>43</v>
      </c>
      <c r="E1951" s="10">
        <v>14522.36</v>
      </c>
      <c r="F1951" s="10">
        <v>14475.822660098522</v>
      </c>
      <c r="G1951" s="10">
        <v>46.537339901478845</v>
      </c>
      <c r="H1951" s="10">
        <v>14692.96</v>
      </c>
      <c r="I1951" s="10">
        <v>-170.59999999999854</v>
      </c>
      <c r="J1951" s="10">
        <v>18100</v>
      </c>
      <c r="K1951" s="10">
        <v>18042</v>
      </c>
      <c r="L1951" s="10">
        <v>58</v>
      </c>
      <c r="M1951" s="10">
        <v>18312.63</v>
      </c>
      <c r="N1951" s="10">
        <v>-212.63000000000102</v>
      </c>
    </row>
    <row r="1952" spans="1:14" x14ac:dyDescent="0.25">
      <c r="A1952" s="9" t="s">
        <v>494</v>
      </c>
      <c r="B1952" s="9" t="s">
        <v>183</v>
      </c>
      <c r="C1952" s="9" t="s">
        <v>42</v>
      </c>
      <c r="D1952" s="9" t="s">
        <v>43</v>
      </c>
      <c r="E1952" s="10">
        <v>19405.22</v>
      </c>
      <c r="F1952" s="10">
        <v>19184.059113300493</v>
      </c>
      <c r="G1952" s="10">
        <v>221.16088669950841</v>
      </c>
      <c r="H1952" s="10">
        <v>19471.82</v>
      </c>
      <c r="I1952" s="10">
        <v>-66.599999999998545</v>
      </c>
      <c r="J1952" s="10">
        <v>18250</v>
      </c>
      <c r="K1952" s="10">
        <v>18042</v>
      </c>
      <c r="L1952" s="10">
        <v>208</v>
      </c>
      <c r="M1952" s="10">
        <v>18312.63</v>
      </c>
      <c r="N1952" s="10">
        <v>-62.630000000001019</v>
      </c>
    </row>
    <row r="1953" spans="1:14" x14ac:dyDescent="0.25">
      <c r="A1953" s="9" t="s">
        <v>494</v>
      </c>
      <c r="B1953" s="9" t="s">
        <v>184</v>
      </c>
      <c r="C1953" s="9" t="s">
        <v>42</v>
      </c>
      <c r="D1953" s="9" t="s">
        <v>43</v>
      </c>
      <c r="E1953" s="10">
        <v>28069.65</v>
      </c>
      <c r="F1953" s="10">
        <v>27995.172413793105</v>
      </c>
      <c r="G1953" s="10">
        <v>74.477586206896376</v>
      </c>
      <c r="H1953" s="10">
        <v>28415.1</v>
      </c>
      <c r="I1953" s="10">
        <v>-345.44999999999709</v>
      </c>
      <c r="J1953" s="10">
        <v>3015</v>
      </c>
      <c r="K1953" s="10">
        <v>3007</v>
      </c>
      <c r="L1953" s="10">
        <v>8</v>
      </c>
      <c r="M1953" s="10">
        <v>3052.105</v>
      </c>
      <c r="N1953" s="10">
        <v>-37.105000000000018</v>
      </c>
    </row>
    <row r="1954" spans="1:14" x14ac:dyDescent="0.25">
      <c r="A1954" s="9" t="s">
        <v>495</v>
      </c>
      <c r="B1954" s="9" t="s">
        <v>25</v>
      </c>
      <c r="C1954" s="9" t="s">
        <v>26</v>
      </c>
      <c r="D1954" s="9" t="s">
        <v>27</v>
      </c>
      <c r="E1954" s="10">
        <v>959.73</v>
      </c>
      <c r="F1954" s="10">
        <v>0</v>
      </c>
      <c r="G1954" s="10">
        <v>959.73</v>
      </c>
      <c r="H1954" s="10">
        <v>0</v>
      </c>
      <c r="I1954" s="10">
        <v>959.73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</row>
    <row r="1955" spans="1:14" x14ac:dyDescent="0.25">
      <c r="A1955" s="9" t="s">
        <v>495</v>
      </c>
      <c r="B1955" s="9" t="s">
        <v>28</v>
      </c>
      <c r="C1955" s="9" t="s">
        <v>29</v>
      </c>
      <c r="D1955" s="9" t="s">
        <v>27</v>
      </c>
      <c r="E1955" s="10">
        <v>6.12</v>
      </c>
      <c r="F1955" s="10">
        <v>0</v>
      </c>
      <c r="G1955" s="10">
        <v>6.12</v>
      </c>
      <c r="H1955" s="10">
        <v>6.1</v>
      </c>
      <c r="I1955" s="10">
        <v>2.0000000000000462E-2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</row>
    <row r="1956" spans="1:14" x14ac:dyDescent="0.25">
      <c r="A1956" s="9" t="s">
        <v>495</v>
      </c>
      <c r="B1956" s="9" t="s">
        <v>30</v>
      </c>
      <c r="C1956" s="9" t="s">
        <v>29</v>
      </c>
      <c r="D1956" s="9" t="s">
        <v>27</v>
      </c>
      <c r="E1956" s="10">
        <v>142.76</v>
      </c>
      <c r="F1956" s="10">
        <v>0</v>
      </c>
      <c r="G1956" s="10">
        <v>142.76</v>
      </c>
      <c r="H1956" s="10">
        <v>142.26</v>
      </c>
      <c r="I1956" s="10">
        <v>0.5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</row>
    <row r="1957" spans="1:14" x14ac:dyDescent="0.25">
      <c r="A1957" s="9" t="s">
        <v>495</v>
      </c>
      <c r="B1957" s="9" t="s">
        <v>31</v>
      </c>
      <c r="C1957" s="9" t="s">
        <v>29</v>
      </c>
      <c r="D1957" s="9" t="s">
        <v>27</v>
      </c>
      <c r="E1957" s="10">
        <v>958.54</v>
      </c>
      <c r="F1957" s="10">
        <v>0</v>
      </c>
      <c r="G1957" s="10">
        <v>958.54</v>
      </c>
      <c r="H1957" s="10">
        <v>955.2</v>
      </c>
      <c r="I1957" s="10">
        <v>3.3399999999999181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</row>
    <row r="1958" spans="1:14" x14ac:dyDescent="0.25">
      <c r="A1958" s="9" t="s">
        <v>495</v>
      </c>
      <c r="B1958" s="9" t="s">
        <v>32</v>
      </c>
      <c r="C1958" s="9" t="s">
        <v>33</v>
      </c>
      <c r="D1958" s="9" t="s">
        <v>27</v>
      </c>
      <c r="E1958" s="10">
        <v>1943.3</v>
      </c>
      <c r="F1958" s="10">
        <v>0</v>
      </c>
      <c r="G1958" s="10">
        <v>1943.3</v>
      </c>
      <c r="H1958" s="10">
        <v>1564.56</v>
      </c>
      <c r="I1958" s="10">
        <v>378.74</v>
      </c>
      <c r="J1958" s="10">
        <v>5.51</v>
      </c>
      <c r="K1958" s="10">
        <v>0</v>
      </c>
      <c r="L1958" s="10">
        <v>5.51</v>
      </c>
      <c r="M1958" s="10">
        <v>4.4359999999999999</v>
      </c>
      <c r="N1958" s="10">
        <v>1.0739999999999998</v>
      </c>
    </row>
    <row r="1959" spans="1:14" x14ac:dyDescent="0.25">
      <c r="A1959" s="9" t="s">
        <v>495</v>
      </c>
      <c r="B1959" s="9" t="s">
        <v>34</v>
      </c>
      <c r="C1959" s="9" t="s">
        <v>33</v>
      </c>
      <c r="D1959" s="9" t="s">
        <v>27</v>
      </c>
      <c r="E1959" s="10">
        <v>6680.17</v>
      </c>
      <c r="F1959" s="10">
        <v>0</v>
      </c>
      <c r="G1959" s="10">
        <v>6680.17</v>
      </c>
      <c r="H1959" s="10">
        <v>5378.26</v>
      </c>
      <c r="I1959" s="10">
        <v>1301.9099999999999</v>
      </c>
      <c r="J1959" s="10">
        <v>5.51</v>
      </c>
      <c r="K1959" s="10">
        <v>0</v>
      </c>
      <c r="L1959" s="10">
        <v>5.51</v>
      </c>
      <c r="M1959" s="10">
        <v>4.4359999999999999</v>
      </c>
      <c r="N1959" s="10">
        <v>1.0739999999999998</v>
      </c>
    </row>
    <row r="1960" spans="1:14" x14ac:dyDescent="0.25">
      <c r="A1960" s="9" t="s">
        <v>495</v>
      </c>
      <c r="B1960" s="9" t="s">
        <v>35</v>
      </c>
      <c r="C1960" s="9" t="s">
        <v>33</v>
      </c>
      <c r="D1960" s="9" t="s">
        <v>27</v>
      </c>
      <c r="E1960" s="10">
        <v>7227.52</v>
      </c>
      <c r="F1960" s="10">
        <v>0</v>
      </c>
      <c r="G1960" s="10">
        <v>7227.52</v>
      </c>
      <c r="H1960" s="10">
        <v>5818.9</v>
      </c>
      <c r="I1960" s="10">
        <v>1408.6200000000008</v>
      </c>
      <c r="J1960" s="10">
        <v>115.71</v>
      </c>
      <c r="K1960" s="10">
        <v>0</v>
      </c>
      <c r="L1960" s="10">
        <v>115.71</v>
      </c>
      <c r="M1960" s="10">
        <v>93.158000000000001</v>
      </c>
      <c r="N1960" s="10">
        <v>22.551999999999992</v>
      </c>
    </row>
    <row r="1961" spans="1:14" x14ac:dyDescent="0.25">
      <c r="A1961" s="9" t="s">
        <v>495</v>
      </c>
      <c r="B1961" s="9" t="s">
        <v>36</v>
      </c>
      <c r="C1961" s="9" t="s">
        <v>29</v>
      </c>
      <c r="D1961" s="9" t="s">
        <v>27</v>
      </c>
      <c r="E1961" s="10">
        <v>10739.16</v>
      </c>
      <c r="F1961" s="10">
        <v>0</v>
      </c>
      <c r="G1961" s="10">
        <v>10739.16</v>
      </c>
      <c r="H1961" s="10">
        <v>10701.73</v>
      </c>
      <c r="I1961" s="10">
        <v>37.430000000000291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</row>
    <row r="1962" spans="1:14" x14ac:dyDescent="0.25">
      <c r="A1962" s="9" t="s">
        <v>495</v>
      </c>
      <c r="B1962" s="9" t="s">
        <v>37</v>
      </c>
      <c r="C1962" s="9" t="s">
        <v>29</v>
      </c>
      <c r="D1962" s="9" t="s">
        <v>27</v>
      </c>
      <c r="E1962" s="10">
        <v>24834.38</v>
      </c>
      <c r="F1962" s="10">
        <v>0</v>
      </c>
      <c r="G1962" s="10">
        <v>24834.38</v>
      </c>
      <c r="H1962" s="10">
        <v>24747.83</v>
      </c>
      <c r="I1962" s="10">
        <v>86.549999999999272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</row>
    <row r="1963" spans="1:14" x14ac:dyDescent="0.25">
      <c r="A1963" s="9" t="s">
        <v>495</v>
      </c>
      <c r="B1963" s="9" t="s">
        <v>38</v>
      </c>
      <c r="C1963" s="9" t="s">
        <v>39</v>
      </c>
      <c r="D1963" s="9" t="s">
        <v>40</v>
      </c>
      <c r="E1963" s="10">
        <v>-606802.18000000005</v>
      </c>
      <c r="F1963" s="10">
        <v>0</v>
      </c>
      <c r="G1963" s="10">
        <v>-606802.18000000005</v>
      </c>
      <c r="H1963" s="10">
        <v>-606802.32999999996</v>
      </c>
      <c r="I1963" s="10">
        <v>0.14999999990686774</v>
      </c>
      <c r="J1963" s="10">
        <v>-3194</v>
      </c>
      <c r="K1963" s="10">
        <v>0</v>
      </c>
      <c r="L1963" s="10">
        <v>-3194</v>
      </c>
      <c r="M1963" s="10">
        <v>-3194</v>
      </c>
      <c r="N1963" s="10">
        <v>0</v>
      </c>
    </row>
    <row r="1964" spans="1:14" x14ac:dyDescent="0.25">
      <c r="A1964" s="9" t="s">
        <v>495</v>
      </c>
      <c r="B1964" s="9" t="s">
        <v>92</v>
      </c>
      <c r="C1964" s="9" t="s">
        <v>42</v>
      </c>
      <c r="D1964" s="9" t="s">
        <v>43</v>
      </c>
      <c r="E1964" s="10">
        <v>21.28</v>
      </c>
      <c r="F1964" s="10">
        <v>0</v>
      </c>
      <c r="G1964" s="10">
        <v>21.28</v>
      </c>
      <c r="H1964" s="10">
        <v>0</v>
      </c>
      <c r="I1964" s="10">
        <v>21.28</v>
      </c>
      <c r="J1964" s="10">
        <v>250</v>
      </c>
      <c r="K1964" s="10">
        <v>0</v>
      </c>
      <c r="L1964" s="10">
        <v>250</v>
      </c>
      <c r="M1964" s="10">
        <v>0</v>
      </c>
      <c r="N1964" s="10">
        <v>250</v>
      </c>
    </row>
    <row r="1965" spans="1:14" x14ac:dyDescent="0.25">
      <c r="A1965" s="9" t="s">
        <v>495</v>
      </c>
      <c r="B1965" s="9" t="s">
        <v>41</v>
      </c>
      <c r="C1965" s="9" t="s">
        <v>42</v>
      </c>
      <c r="D1965" s="9" t="s">
        <v>43</v>
      </c>
      <c r="E1965" s="10">
        <v>2289.15</v>
      </c>
      <c r="F1965" s="10">
        <v>2311.9408866995072</v>
      </c>
      <c r="G1965" s="10">
        <v>-22.790886699507155</v>
      </c>
      <c r="H1965" s="10">
        <v>2346.62</v>
      </c>
      <c r="I1965" s="10">
        <v>-57.4699999999998</v>
      </c>
      <c r="J1965" s="10">
        <v>37950</v>
      </c>
      <c r="K1965" s="10">
        <v>38328</v>
      </c>
      <c r="L1965" s="10">
        <v>-378</v>
      </c>
      <c r="M1965" s="10">
        <v>38902.92</v>
      </c>
      <c r="N1965" s="10">
        <v>-952.91999999999825</v>
      </c>
    </row>
    <row r="1966" spans="1:14" x14ac:dyDescent="0.25">
      <c r="A1966" s="9" t="s">
        <v>495</v>
      </c>
      <c r="B1966" s="9" t="s">
        <v>44</v>
      </c>
      <c r="C1966" s="9" t="s">
        <v>42</v>
      </c>
      <c r="D1966" s="9" t="s">
        <v>43</v>
      </c>
      <c r="E1966" s="10">
        <v>2888.53</v>
      </c>
      <c r="F1966" s="10">
        <v>2960.8358208955224</v>
      </c>
      <c r="G1966" s="10">
        <v>-72.305820895522174</v>
      </c>
      <c r="H1966" s="10">
        <v>2975.64</v>
      </c>
      <c r="I1966" s="10">
        <v>-87.109999999999673</v>
      </c>
      <c r="J1966" s="10">
        <v>3116</v>
      </c>
      <c r="K1966" s="10">
        <v>3194</v>
      </c>
      <c r="L1966" s="10">
        <v>-78</v>
      </c>
      <c r="M1966" s="10">
        <v>3209.97</v>
      </c>
      <c r="N1966" s="10">
        <v>-93.9699999999998</v>
      </c>
    </row>
    <row r="1967" spans="1:14" x14ac:dyDescent="0.25">
      <c r="A1967" s="9" t="s">
        <v>495</v>
      </c>
      <c r="B1967" s="9" t="s">
        <v>45</v>
      </c>
      <c r="C1967" s="9" t="s">
        <v>42</v>
      </c>
      <c r="D1967" s="9" t="s">
        <v>43</v>
      </c>
      <c r="E1967" s="10">
        <v>9690.19</v>
      </c>
      <c r="F1967" s="10">
        <v>9917.3694581280779</v>
      </c>
      <c r="G1967" s="10">
        <v>-227.17945812807739</v>
      </c>
      <c r="H1967" s="10">
        <v>10066.129999999999</v>
      </c>
      <c r="I1967" s="10">
        <v>-375.93999999999869</v>
      </c>
      <c r="J1967" s="10">
        <v>37450</v>
      </c>
      <c r="K1967" s="10">
        <v>38328</v>
      </c>
      <c r="L1967" s="10">
        <v>-878</v>
      </c>
      <c r="M1967" s="10">
        <v>38902.92</v>
      </c>
      <c r="N1967" s="10">
        <v>-1452.9199999999983</v>
      </c>
    </row>
    <row r="1968" spans="1:14" x14ac:dyDescent="0.25">
      <c r="A1968" s="9" t="s">
        <v>495</v>
      </c>
      <c r="B1968" s="9" t="s">
        <v>46</v>
      </c>
      <c r="C1968" s="9" t="s">
        <v>42</v>
      </c>
      <c r="D1968" s="9" t="s">
        <v>43</v>
      </c>
      <c r="E1968" s="10">
        <v>12014.59</v>
      </c>
      <c r="F1968" s="10">
        <v>11992.068965517241</v>
      </c>
      <c r="G1968" s="10">
        <v>22.521034482759205</v>
      </c>
      <c r="H1968" s="10">
        <v>12171.95</v>
      </c>
      <c r="I1968" s="10">
        <v>-157.36000000000058</v>
      </c>
      <c r="J1968" s="10">
        <v>38400</v>
      </c>
      <c r="K1968" s="10">
        <v>38328</v>
      </c>
      <c r="L1968" s="10">
        <v>72</v>
      </c>
      <c r="M1968" s="10">
        <v>38902.92</v>
      </c>
      <c r="N1968" s="10">
        <v>-502.91999999999825</v>
      </c>
    </row>
    <row r="1969" spans="1:14" x14ac:dyDescent="0.25">
      <c r="A1969" s="9" t="s">
        <v>495</v>
      </c>
      <c r="B1969" s="9" t="s">
        <v>47</v>
      </c>
      <c r="C1969" s="9" t="s">
        <v>42</v>
      </c>
      <c r="D1969" s="9" t="s">
        <v>43</v>
      </c>
      <c r="E1969" s="10">
        <v>18416.400000000001</v>
      </c>
      <c r="F1969" s="10">
        <v>18021.441176470587</v>
      </c>
      <c r="G1969" s="10">
        <v>394.95882352941408</v>
      </c>
      <c r="H1969" s="10">
        <v>18381.87</v>
      </c>
      <c r="I1969" s="10">
        <v>34.530000000002474</v>
      </c>
      <c r="J1969" s="10">
        <v>39168</v>
      </c>
      <c r="K1969" s="10">
        <v>38328</v>
      </c>
      <c r="L1969" s="10">
        <v>840</v>
      </c>
      <c r="M1969" s="10">
        <v>39094.559999999998</v>
      </c>
      <c r="N1969" s="10">
        <v>73.440000000002328</v>
      </c>
    </row>
    <row r="1970" spans="1:14" x14ac:dyDescent="0.25">
      <c r="A1970" s="9" t="s">
        <v>495</v>
      </c>
      <c r="B1970" s="9" t="s">
        <v>48</v>
      </c>
      <c r="C1970" s="9" t="s">
        <v>42</v>
      </c>
      <c r="D1970" s="9" t="s">
        <v>43</v>
      </c>
      <c r="E1970" s="10">
        <v>33311.71</v>
      </c>
      <c r="F1970" s="10">
        <v>34516.817733990145</v>
      </c>
      <c r="G1970" s="10">
        <v>-1205.1077339901458</v>
      </c>
      <c r="H1970" s="10">
        <v>35034.57</v>
      </c>
      <c r="I1970" s="10">
        <v>-1722.8600000000006</v>
      </c>
      <c r="J1970" s="10">
        <v>36990</v>
      </c>
      <c r="K1970" s="10">
        <v>38328</v>
      </c>
      <c r="L1970" s="10">
        <v>-1338</v>
      </c>
      <c r="M1970" s="10">
        <v>38902.92</v>
      </c>
      <c r="N1970" s="10">
        <v>-1912.9199999999983</v>
      </c>
    </row>
    <row r="1971" spans="1:14" x14ac:dyDescent="0.25">
      <c r="A1971" s="9" t="s">
        <v>495</v>
      </c>
      <c r="B1971" s="9" t="s">
        <v>49</v>
      </c>
      <c r="C1971" s="9" t="s">
        <v>42</v>
      </c>
      <c r="D1971" s="9" t="s">
        <v>43</v>
      </c>
      <c r="E1971" s="10">
        <v>41983.71</v>
      </c>
      <c r="F1971" s="10">
        <v>41298.423645320196</v>
      </c>
      <c r="G1971" s="10">
        <v>685.28635467980348</v>
      </c>
      <c r="H1971" s="10">
        <v>41917.9</v>
      </c>
      <c r="I1971" s="10">
        <v>65.809999999997672</v>
      </c>
      <c r="J1971" s="10">
        <v>3247</v>
      </c>
      <c r="K1971" s="10">
        <v>3194</v>
      </c>
      <c r="L1971" s="10">
        <v>53</v>
      </c>
      <c r="M1971" s="10">
        <v>3241.91</v>
      </c>
      <c r="N1971" s="10">
        <v>5.0900000000001455</v>
      </c>
    </row>
    <row r="1972" spans="1:14" x14ac:dyDescent="0.25">
      <c r="A1972" s="9" t="s">
        <v>495</v>
      </c>
      <c r="B1972" s="9" t="s">
        <v>50</v>
      </c>
      <c r="C1972" s="9" t="s">
        <v>42</v>
      </c>
      <c r="D1972" s="9" t="s">
        <v>43</v>
      </c>
      <c r="E1972" s="10">
        <v>52407.94</v>
      </c>
      <c r="F1972" s="10">
        <v>52049.422885572138</v>
      </c>
      <c r="G1972" s="10">
        <v>358.51711442786473</v>
      </c>
      <c r="H1972" s="10">
        <v>52309.67</v>
      </c>
      <c r="I1972" s="10">
        <v>98.270000000004075</v>
      </c>
      <c r="J1972" s="10">
        <v>38592</v>
      </c>
      <c r="K1972" s="10">
        <v>38328</v>
      </c>
      <c r="L1972" s="10">
        <v>264</v>
      </c>
      <c r="M1972" s="10">
        <v>38519.64</v>
      </c>
      <c r="N1972" s="10">
        <v>72.360000000000582</v>
      </c>
    </row>
    <row r="1973" spans="1:14" x14ac:dyDescent="0.25">
      <c r="A1973" s="9" t="s">
        <v>495</v>
      </c>
      <c r="B1973" s="9" t="s">
        <v>51</v>
      </c>
      <c r="C1973" s="9" t="s">
        <v>42</v>
      </c>
      <c r="D1973" s="9" t="s">
        <v>43</v>
      </c>
      <c r="E1973" s="10">
        <v>205939.62</v>
      </c>
      <c r="F1973" s="10">
        <v>206472.94059405942</v>
      </c>
      <c r="G1973" s="10">
        <v>-533.32059405941982</v>
      </c>
      <c r="H1973" s="10">
        <v>208537.67</v>
      </c>
      <c r="I1973" s="10">
        <v>-2598.0500000000175</v>
      </c>
      <c r="J1973" s="10">
        <v>38229</v>
      </c>
      <c r="K1973" s="10">
        <v>38328</v>
      </c>
      <c r="L1973" s="10">
        <v>-99</v>
      </c>
      <c r="M1973" s="10">
        <v>38711.279999999999</v>
      </c>
      <c r="N1973" s="10">
        <v>-482.27999999999884</v>
      </c>
    </row>
    <row r="1974" spans="1:14" x14ac:dyDescent="0.25">
      <c r="A1974" s="9" t="s">
        <v>495</v>
      </c>
      <c r="B1974" s="9" t="s">
        <v>52</v>
      </c>
      <c r="C1974" s="9" t="s">
        <v>42</v>
      </c>
      <c r="D1974" s="9" t="s">
        <v>53</v>
      </c>
      <c r="E1974" s="10">
        <v>172412.19</v>
      </c>
      <c r="F1974" s="10">
        <v>170109.19801980199</v>
      </c>
      <c r="G1974" s="10">
        <v>2302.9919801980141</v>
      </c>
      <c r="H1974" s="10">
        <v>171810.29</v>
      </c>
      <c r="I1974" s="10">
        <v>601.89999999999418</v>
      </c>
      <c r="J1974" s="10">
        <v>29135</v>
      </c>
      <c r="K1974" s="10">
        <v>28746</v>
      </c>
      <c r="L1974" s="10">
        <v>389</v>
      </c>
      <c r="M1974" s="10">
        <v>29033.46</v>
      </c>
      <c r="N1974" s="10">
        <v>101.54000000000087</v>
      </c>
    </row>
    <row r="1975" spans="1:14" x14ac:dyDescent="0.25">
      <c r="A1975" s="9" t="s">
        <v>495</v>
      </c>
      <c r="B1975" s="9" t="s">
        <v>54</v>
      </c>
      <c r="C1975" s="9" t="s">
        <v>42</v>
      </c>
      <c r="D1975" s="9" t="s">
        <v>55</v>
      </c>
      <c r="E1975" s="10">
        <v>1935.19</v>
      </c>
      <c r="F1975" s="10">
        <v>1897.2352941176471</v>
      </c>
      <c r="G1975" s="10">
        <v>37.954705882352982</v>
      </c>
      <c r="H1975" s="10">
        <v>1935.18</v>
      </c>
      <c r="I1975" s="10">
        <v>9.9999999999909051E-3</v>
      </c>
      <c r="J1975" s="10">
        <v>351.85199999999998</v>
      </c>
      <c r="K1975" s="10">
        <v>344.95196078431371</v>
      </c>
      <c r="L1975" s="10">
        <v>6.9000392156862631</v>
      </c>
      <c r="M1975" s="10">
        <v>351.851</v>
      </c>
      <c r="N1975" s="10">
        <v>9.9999999997635314E-4</v>
      </c>
    </row>
    <row r="1976" spans="1:14" x14ac:dyDescent="0.25">
      <c r="A1976" s="9" t="s">
        <v>496</v>
      </c>
      <c r="B1976" s="9" t="s">
        <v>25</v>
      </c>
      <c r="C1976" s="9" t="s">
        <v>26</v>
      </c>
      <c r="D1976" s="9" t="s">
        <v>27</v>
      </c>
      <c r="E1976" s="10">
        <v>9097.4599999999991</v>
      </c>
      <c r="F1976" s="10">
        <v>0</v>
      </c>
      <c r="G1976" s="10">
        <v>9097.4599999999991</v>
      </c>
      <c r="H1976" s="10">
        <v>0</v>
      </c>
      <c r="I1976" s="10">
        <v>9097.4599999999991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</row>
    <row r="1977" spans="1:14" x14ac:dyDescent="0.25">
      <c r="A1977" s="9" t="s">
        <v>496</v>
      </c>
      <c r="B1977" s="9" t="s">
        <v>28</v>
      </c>
      <c r="C1977" s="9" t="s">
        <v>29</v>
      </c>
      <c r="D1977" s="9" t="s">
        <v>27</v>
      </c>
      <c r="E1977" s="10">
        <v>0.02</v>
      </c>
      <c r="F1977" s="10">
        <v>0</v>
      </c>
      <c r="G1977" s="10">
        <v>0.02</v>
      </c>
      <c r="H1977" s="10">
        <v>0.02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</row>
    <row r="1978" spans="1:14" x14ac:dyDescent="0.25">
      <c r="A1978" s="9" t="s">
        <v>496</v>
      </c>
      <c r="B1978" s="9" t="s">
        <v>30</v>
      </c>
      <c r="C1978" s="9" t="s">
        <v>29</v>
      </c>
      <c r="D1978" s="9" t="s">
        <v>27</v>
      </c>
      <c r="E1978" s="10">
        <v>0.49</v>
      </c>
      <c r="F1978" s="10">
        <v>0</v>
      </c>
      <c r="G1978" s="10">
        <v>0.49</v>
      </c>
      <c r="H1978" s="10">
        <v>0.35</v>
      </c>
      <c r="I1978" s="10">
        <v>0.14000000000000001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</row>
    <row r="1979" spans="1:14" x14ac:dyDescent="0.25">
      <c r="A1979" s="9" t="s">
        <v>496</v>
      </c>
      <c r="B1979" s="9" t="s">
        <v>31</v>
      </c>
      <c r="C1979" s="9" t="s">
        <v>29</v>
      </c>
      <c r="D1979" s="9" t="s">
        <v>27</v>
      </c>
      <c r="E1979" s="10">
        <v>3.29</v>
      </c>
      <c r="F1979" s="10">
        <v>0</v>
      </c>
      <c r="G1979" s="10">
        <v>3.29</v>
      </c>
      <c r="H1979" s="10">
        <v>2.37</v>
      </c>
      <c r="I1979" s="10">
        <v>0.91999999999999993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</row>
    <row r="1980" spans="1:14" x14ac:dyDescent="0.25">
      <c r="A1980" s="9" t="s">
        <v>496</v>
      </c>
      <c r="B1980" s="9" t="s">
        <v>36</v>
      </c>
      <c r="C1980" s="9" t="s">
        <v>29</v>
      </c>
      <c r="D1980" s="9" t="s">
        <v>27</v>
      </c>
      <c r="E1980" s="10">
        <v>36.86</v>
      </c>
      <c r="F1980" s="10">
        <v>0</v>
      </c>
      <c r="G1980" s="10">
        <v>36.86</v>
      </c>
      <c r="H1980" s="10">
        <v>26.53</v>
      </c>
      <c r="I1980" s="10">
        <v>10.329999999999998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</row>
    <row r="1981" spans="1:14" x14ac:dyDescent="0.25">
      <c r="A1981" s="9" t="s">
        <v>496</v>
      </c>
      <c r="B1981" s="9" t="s">
        <v>37</v>
      </c>
      <c r="C1981" s="9" t="s">
        <v>29</v>
      </c>
      <c r="D1981" s="9" t="s">
        <v>27</v>
      </c>
      <c r="E1981" s="10">
        <v>85.24</v>
      </c>
      <c r="F1981" s="10">
        <v>0</v>
      </c>
      <c r="G1981" s="10">
        <v>85.24</v>
      </c>
      <c r="H1981" s="10">
        <v>61.36</v>
      </c>
      <c r="I1981" s="10">
        <v>23.879999999999995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</row>
    <row r="1982" spans="1:14" x14ac:dyDescent="0.25">
      <c r="A1982" s="9" t="s">
        <v>496</v>
      </c>
      <c r="B1982" s="9" t="s">
        <v>346</v>
      </c>
      <c r="C1982" s="9" t="s">
        <v>33</v>
      </c>
      <c r="D1982" s="9" t="s">
        <v>27</v>
      </c>
      <c r="E1982" s="10">
        <v>1267.4100000000001</v>
      </c>
      <c r="F1982" s="10">
        <v>0</v>
      </c>
      <c r="G1982" s="10">
        <v>1267.4100000000001</v>
      </c>
      <c r="H1982" s="10">
        <v>1428.98</v>
      </c>
      <c r="I1982" s="10">
        <v>-161.56999999999994</v>
      </c>
      <c r="J1982" s="10">
        <v>8</v>
      </c>
      <c r="K1982" s="10">
        <v>0</v>
      </c>
      <c r="L1982" s="10">
        <v>8</v>
      </c>
      <c r="M1982" s="10">
        <v>9.02</v>
      </c>
      <c r="N1982" s="10">
        <v>-1.0199999999999996</v>
      </c>
    </row>
    <row r="1983" spans="1:14" x14ac:dyDescent="0.25">
      <c r="A1983" s="9" t="s">
        <v>496</v>
      </c>
      <c r="B1983" s="9" t="s">
        <v>347</v>
      </c>
      <c r="C1983" s="9" t="s">
        <v>33</v>
      </c>
      <c r="D1983" s="9" t="s">
        <v>27</v>
      </c>
      <c r="E1983" s="10">
        <v>4026.51</v>
      </c>
      <c r="F1983" s="10">
        <v>0</v>
      </c>
      <c r="G1983" s="10">
        <v>4026.51</v>
      </c>
      <c r="H1983" s="10">
        <v>4539.79</v>
      </c>
      <c r="I1983" s="10">
        <v>-513.27999999999975</v>
      </c>
      <c r="J1983" s="10">
        <v>8</v>
      </c>
      <c r="K1983" s="10">
        <v>0</v>
      </c>
      <c r="L1983" s="10">
        <v>8</v>
      </c>
      <c r="M1983" s="10">
        <v>9.02</v>
      </c>
      <c r="N1983" s="10">
        <v>-1.0199999999999996</v>
      </c>
    </row>
    <row r="1984" spans="1:14" x14ac:dyDescent="0.25">
      <c r="A1984" s="9" t="s">
        <v>496</v>
      </c>
      <c r="B1984" s="9" t="s">
        <v>348</v>
      </c>
      <c r="C1984" s="9" t="s">
        <v>33</v>
      </c>
      <c r="D1984" s="9" t="s">
        <v>27</v>
      </c>
      <c r="E1984" s="10">
        <v>4046.11</v>
      </c>
      <c r="F1984" s="10">
        <v>0</v>
      </c>
      <c r="G1984" s="10">
        <v>4046.11</v>
      </c>
      <c r="H1984" s="10">
        <v>4562.01</v>
      </c>
      <c r="I1984" s="10">
        <v>-515.90000000000009</v>
      </c>
      <c r="J1984" s="10">
        <v>48</v>
      </c>
      <c r="K1984" s="10">
        <v>0</v>
      </c>
      <c r="L1984" s="10">
        <v>48</v>
      </c>
      <c r="M1984" s="10">
        <v>54.12</v>
      </c>
      <c r="N1984" s="10">
        <v>-6.1199999999999974</v>
      </c>
    </row>
    <row r="1985" spans="1:14" x14ac:dyDescent="0.25">
      <c r="A1985" s="9" t="s">
        <v>496</v>
      </c>
      <c r="B1985" s="9" t="s">
        <v>497</v>
      </c>
      <c r="C1985" s="9" t="s">
        <v>39</v>
      </c>
      <c r="D1985" s="9" t="s">
        <v>58</v>
      </c>
      <c r="E1985" s="10">
        <v>-318731.76</v>
      </c>
      <c r="F1985" s="10">
        <v>0</v>
      </c>
      <c r="G1985" s="10">
        <v>-318731.76</v>
      </c>
      <c r="H1985" s="10">
        <v>-318731.64</v>
      </c>
      <c r="I1985" s="10">
        <v>-0.11999999999534339</v>
      </c>
      <c r="J1985" s="10">
        <v>-7198</v>
      </c>
      <c r="K1985" s="10">
        <v>0</v>
      </c>
      <c r="L1985" s="10">
        <v>-7198</v>
      </c>
      <c r="M1985" s="10">
        <v>-7198</v>
      </c>
      <c r="N1985" s="10">
        <v>0</v>
      </c>
    </row>
    <row r="1986" spans="1:14" x14ac:dyDescent="0.25">
      <c r="A1986" s="9" t="s">
        <v>496</v>
      </c>
      <c r="B1986" s="9" t="s">
        <v>498</v>
      </c>
      <c r="C1986" s="9" t="s">
        <v>42</v>
      </c>
      <c r="D1986" s="9" t="s">
        <v>58</v>
      </c>
      <c r="E1986" s="10">
        <v>280730.64</v>
      </c>
      <c r="F1986" s="10">
        <v>289152.68</v>
      </c>
      <c r="G1986" s="10">
        <v>-8422.039999999979</v>
      </c>
      <c r="H1986" s="10">
        <v>289152.68</v>
      </c>
      <c r="I1986" s="10">
        <v>-8422.039999999979</v>
      </c>
      <c r="J1986" s="10">
        <v>7198</v>
      </c>
      <c r="K1986" s="10">
        <v>7413.94</v>
      </c>
      <c r="L1986" s="10">
        <v>-215.9399999999996</v>
      </c>
      <c r="M1986" s="10">
        <v>7413.94</v>
      </c>
      <c r="N1986" s="10">
        <v>-215.9399999999996</v>
      </c>
    </row>
    <row r="1987" spans="1:14" x14ac:dyDescent="0.25">
      <c r="A1987" s="9" t="s">
        <v>496</v>
      </c>
      <c r="B1987" s="9" t="s">
        <v>354</v>
      </c>
      <c r="C1987" s="9" t="s">
        <v>42</v>
      </c>
      <c r="D1987" s="9" t="s">
        <v>43</v>
      </c>
      <c r="E1987" s="10">
        <v>3488.38</v>
      </c>
      <c r="F1987" s="10">
        <v>3439.6372549019607</v>
      </c>
      <c r="G1987" s="10">
        <v>48.74274509803945</v>
      </c>
      <c r="H1987" s="10">
        <v>3508.43</v>
      </c>
      <c r="I1987" s="10">
        <v>-20.049999999999727</v>
      </c>
      <c r="J1987" s="10">
        <v>7300</v>
      </c>
      <c r="K1987" s="10">
        <v>7198</v>
      </c>
      <c r="L1987" s="10">
        <v>102</v>
      </c>
      <c r="M1987" s="10">
        <v>7341.96</v>
      </c>
      <c r="N1987" s="10">
        <v>-41.960000000000036</v>
      </c>
    </row>
    <row r="1988" spans="1:14" x14ac:dyDescent="0.25">
      <c r="A1988" s="9" t="s">
        <v>496</v>
      </c>
      <c r="B1988" s="9" t="s">
        <v>350</v>
      </c>
      <c r="C1988" s="9" t="s">
        <v>42</v>
      </c>
      <c r="D1988" s="9" t="s">
        <v>43</v>
      </c>
      <c r="E1988" s="10">
        <v>14636.5</v>
      </c>
      <c r="F1988" s="10">
        <v>14431.990049751244</v>
      </c>
      <c r="G1988" s="10">
        <v>204.50995024875556</v>
      </c>
      <c r="H1988" s="10">
        <v>14504.15</v>
      </c>
      <c r="I1988" s="10">
        <v>132.35000000000036</v>
      </c>
      <c r="J1988" s="10">
        <v>7300</v>
      </c>
      <c r="K1988" s="10">
        <v>7198</v>
      </c>
      <c r="L1988" s="10">
        <v>102</v>
      </c>
      <c r="M1988" s="10">
        <v>7233.99</v>
      </c>
      <c r="N1988" s="10">
        <v>66.010000000000218</v>
      </c>
    </row>
    <row r="1989" spans="1:14" x14ac:dyDescent="0.25">
      <c r="A1989" s="9" t="s">
        <v>496</v>
      </c>
      <c r="B1989" s="9" t="s">
        <v>355</v>
      </c>
      <c r="C1989" s="9" t="s">
        <v>42</v>
      </c>
      <c r="D1989" s="9" t="s">
        <v>53</v>
      </c>
      <c r="E1989" s="10">
        <v>1312.85</v>
      </c>
      <c r="F1989" s="10">
        <v>944.99</v>
      </c>
      <c r="G1989" s="10">
        <v>367.8599999999999</v>
      </c>
      <c r="H1989" s="10">
        <v>944.99</v>
      </c>
      <c r="I1989" s="10">
        <v>367.8599999999999</v>
      </c>
      <c r="J1989" s="10">
        <v>100</v>
      </c>
      <c r="K1989" s="10">
        <v>71.98</v>
      </c>
      <c r="L1989" s="10">
        <v>28.019999999999996</v>
      </c>
      <c r="M1989" s="10">
        <v>71.98</v>
      </c>
      <c r="N1989" s="10">
        <v>28.019999999999996</v>
      </c>
    </row>
    <row r="1990" spans="1:14" x14ac:dyDescent="0.25">
      <c r="A1990" s="9" t="s">
        <v>499</v>
      </c>
      <c r="B1990" s="9" t="s">
        <v>25</v>
      </c>
      <c r="C1990" s="9" t="s">
        <v>26</v>
      </c>
      <c r="D1990" s="9" t="s">
        <v>27</v>
      </c>
      <c r="E1990" s="10">
        <v>3867.54</v>
      </c>
      <c r="F1990" s="10">
        <v>0</v>
      </c>
      <c r="G1990" s="10">
        <v>3867.54</v>
      </c>
      <c r="H1990" s="10">
        <v>0</v>
      </c>
      <c r="I1990" s="10">
        <v>3867.54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</row>
    <row r="1991" spans="1:14" x14ac:dyDescent="0.25">
      <c r="A1991" s="9" t="s">
        <v>499</v>
      </c>
      <c r="B1991" s="9" t="s">
        <v>28</v>
      </c>
      <c r="C1991" s="9" t="s">
        <v>29</v>
      </c>
      <c r="D1991" s="9" t="s">
        <v>27</v>
      </c>
      <c r="E1991" s="10">
        <v>12.21</v>
      </c>
      <c r="F1991" s="10">
        <v>0</v>
      </c>
      <c r="G1991" s="10">
        <v>12.21</v>
      </c>
      <c r="H1991" s="10">
        <v>12.25</v>
      </c>
      <c r="I1991" s="10">
        <v>-3.9999999999999147E-2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</row>
    <row r="1992" spans="1:14" x14ac:dyDescent="0.25">
      <c r="A1992" s="9" t="s">
        <v>499</v>
      </c>
      <c r="B1992" s="9" t="s">
        <v>30</v>
      </c>
      <c r="C1992" s="9" t="s">
        <v>29</v>
      </c>
      <c r="D1992" s="9" t="s">
        <v>27</v>
      </c>
      <c r="E1992" s="10">
        <v>284.85000000000002</v>
      </c>
      <c r="F1992" s="10">
        <v>0</v>
      </c>
      <c r="G1992" s="10">
        <v>284.85000000000002</v>
      </c>
      <c r="H1992" s="10">
        <v>285.87</v>
      </c>
      <c r="I1992" s="10">
        <v>-1.0199999999999818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</row>
    <row r="1993" spans="1:14" x14ac:dyDescent="0.25">
      <c r="A1993" s="9" t="s">
        <v>499</v>
      </c>
      <c r="B1993" s="9" t="s">
        <v>31</v>
      </c>
      <c r="C1993" s="9" t="s">
        <v>29</v>
      </c>
      <c r="D1993" s="9" t="s">
        <v>27</v>
      </c>
      <c r="E1993" s="10">
        <v>1912.54</v>
      </c>
      <c r="F1993" s="10">
        <v>0</v>
      </c>
      <c r="G1993" s="10">
        <v>1912.54</v>
      </c>
      <c r="H1993" s="10">
        <v>1919.39</v>
      </c>
      <c r="I1993" s="10">
        <v>-6.8500000000001364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</row>
    <row r="1994" spans="1:14" x14ac:dyDescent="0.25">
      <c r="A1994" s="9" t="s">
        <v>499</v>
      </c>
      <c r="B1994" s="9" t="s">
        <v>32</v>
      </c>
      <c r="C1994" s="9" t="s">
        <v>33</v>
      </c>
      <c r="D1994" s="9" t="s">
        <v>27</v>
      </c>
      <c r="E1994" s="10">
        <v>3160.06</v>
      </c>
      <c r="F1994" s="10">
        <v>0</v>
      </c>
      <c r="G1994" s="10">
        <v>3160.06</v>
      </c>
      <c r="H1994" s="10">
        <v>3159.49</v>
      </c>
      <c r="I1994" s="10">
        <v>0.57000000000016371</v>
      </c>
      <c r="J1994" s="10">
        <v>8.9600000000000009</v>
      </c>
      <c r="K1994" s="10">
        <v>0</v>
      </c>
      <c r="L1994" s="10">
        <v>8.9600000000000009</v>
      </c>
      <c r="M1994" s="10">
        <v>8.9580000000000002</v>
      </c>
      <c r="N1994" s="10">
        <v>2.0000000000006679E-3</v>
      </c>
    </row>
    <row r="1995" spans="1:14" x14ac:dyDescent="0.25">
      <c r="A1995" s="9" t="s">
        <v>499</v>
      </c>
      <c r="B1995" s="9" t="s">
        <v>34</v>
      </c>
      <c r="C1995" s="9" t="s">
        <v>33</v>
      </c>
      <c r="D1995" s="9" t="s">
        <v>27</v>
      </c>
      <c r="E1995" s="10">
        <v>10862.84</v>
      </c>
      <c r="F1995" s="10">
        <v>0</v>
      </c>
      <c r="G1995" s="10">
        <v>10862.84</v>
      </c>
      <c r="H1995" s="10">
        <v>10860.91</v>
      </c>
      <c r="I1995" s="10">
        <v>1.930000000000291</v>
      </c>
      <c r="J1995" s="10">
        <v>8.9600000000000009</v>
      </c>
      <c r="K1995" s="10">
        <v>0</v>
      </c>
      <c r="L1995" s="10">
        <v>8.9600000000000009</v>
      </c>
      <c r="M1995" s="10">
        <v>8.9580000000000002</v>
      </c>
      <c r="N1995" s="10">
        <v>2.0000000000006679E-3</v>
      </c>
    </row>
    <row r="1996" spans="1:14" x14ac:dyDescent="0.25">
      <c r="A1996" s="9" t="s">
        <v>499</v>
      </c>
      <c r="B1996" s="9" t="s">
        <v>35</v>
      </c>
      <c r="C1996" s="9" t="s">
        <v>33</v>
      </c>
      <c r="D1996" s="9" t="s">
        <v>27</v>
      </c>
      <c r="E1996" s="10">
        <v>11753.55</v>
      </c>
      <c r="F1996" s="10">
        <v>0</v>
      </c>
      <c r="G1996" s="10">
        <v>11753.55</v>
      </c>
      <c r="H1996" s="10">
        <v>11750.75</v>
      </c>
      <c r="I1996" s="10">
        <v>2.7999999999992724</v>
      </c>
      <c r="J1996" s="10">
        <v>188.17</v>
      </c>
      <c r="K1996" s="10">
        <v>0</v>
      </c>
      <c r="L1996" s="10">
        <v>188.17</v>
      </c>
      <c r="M1996" s="10">
        <v>188.125</v>
      </c>
      <c r="N1996" s="10">
        <v>4.4999999999987494E-2</v>
      </c>
    </row>
    <row r="1997" spans="1:14" x14ac:dyDescent="0.25">
      <c r="A1997" s="9" t="s">
        <v>499</v>
      </c>
      <c r="B1997" s="9" t="s">
        <v>36</v>
      </c>
      <c r="C1997" s="9" t="s">
        <v>29</v>
      </c>
      <c r="D1997" s="9" t="s">
        <v>27</v>
      </c>
      <c r="E1997" s="10">
        <v>21427.46</v>
      </c>
      <c r="F1997" s="10">
        <v>0</v>
      </c>
      <c r="G1997" s="10">
        <v>21427.46</v>
      </c>
      <c r="H1997" s="10">
        <v>21504.22</v>
      </c>
      <c r="I1997" s="10">
        <v>-76.760000000002037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</row>
    <row r="1998" spans="1:14" x14ac:dyDescent="0.25">
      <c r="A1998" s="9" t="s">
        <v>499</v>
      </c>
      <c r="B1998" s="9" t="s">
        <v>37</v>
      </c>
      <c r="C1998" s="9" t="s">
        <v>29</v>
      </c>
      <c r="D1998" s="9" t="s">
        <v>27</v>
      </c>
      <c r="E1998" s="10">
        <v>49551.14</v>
      </c>
      <c r="F1998" s="10">
        <v>0</v>
      </c>
      <c r="G1998" s="10">
        <v>49551.14</v>
      </c>
      <c r="H1998" s="10">
        <v>49728.65</v>
      </c>
      <c r="I1998" s="10">
        <v>-177.51000000000204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</row>
    <row r="1999" spans="1:14" x14ac:dyDescent="0.25">
      <c r="A1999" s="9" t="s">
        <v>499</v>
      </c>
      <c r="B1999" s="9" t="s">
        <v>374</v>
      </c>
      <c r="C1999" s="9" t="s">
        <v>39</v>
      </c>
      <c r="D1999" s="9" t="s">
        <v>40</v>
      </c>
      <c r="E1999" s="10">
        <v>-1164760.0900000001</v>
      </c>
      <c r="F1999" s="10">
        <v>0</v>
      </c>
      <c r="G1999" s="10">
        <v>-1164760.0900000001</v>
      </c>
      <c r="H1999" s="10">
        <v>-1164760.1200000001</v>
      </c>
      <c r="I1999" s="10">
        <v>3.0000000027939677E-2</v>
      </c>
      <c r="J1999" s="10">
        <v>-6450</v>
      </c>
      <c r="K1999" s="10">
        <v>0</v>
      </c>
      <c r="L1999" s="10">
        <v>-6450</v>
      </c>
      <c r="M1999" s="10">
        <v>-6450</v>
      </c>
      <c r="N1999" s="10">
        <v>0</v>
      </c>
    </row>
    <row r="2000" spans="1:14" x14ac:dyDescent="0.25">
      <c r="A2000" s="9" t="s">
        <v>499</v>
      </c>
      <c r="B2000" s="9" t="s">
        <v>92</v>
      </c>
      <c r="C2000" s="9" t="s">
        <v>42</v>
      </c>
      <c r="D2000" s="9" t="s">
        <v>43</v>
      </c>
      <c r="E2000" s="10">
        <v>42.56</v>
      </c>
      <c r="F2000" s="10">
        <v>0</v>
      </c>
      <c r="G2000" s="10">
        <v>42.56</v>
      </c>
      <c r="H2000" s="10">
        <v>0</v>
      </c>
      <c r="I2000" s="10">
        <v>42.56</v>
      </c>
      <c r="J2000" s="10">
        <v>500</v>
      </c>
      <c r="K2000" s="10">
        <v>0</v>
      </c>
      <c r="L2000" s="10">
        <v>500</v>
      </c>
      <c r="M2000" s="10">
        <v>0</v>
      </c>
      <c r="N2000" s="10">
        <v>500</v>
      </c>
    </row>
    <row r="2001" spans="1:14" x14ac:dyDescent="0.25">
      <c r="A2001" s="9" t="s">
        <v>499</v>
      </c>
      <c r="B2001" s="9" t="s">
        <v>375</v>
      </c>
      <c r="C2001" s="9" t="s">
        <v>42</v>
      </c>
      <c r="D2001" s="9" t="s">
        <v>43</v>
      </c>
      <c r="E2001" s="10">
        <v>4714.6099999999997</v>
      </c>
      <c r="F2001" s="10">
        <v>4668.768472906404</v>
      </c>
      <c r="G2001" s="10">
        <v>45.841527093595687</v>
      </c>
      <c r="H2001" s="10">
        <v>4738.8</v>
      </c>
      <c r="I2001" s="10">
        <v>-24.190000000000509</v>
      </c>
      <c r="J2001" s="10">
        <v>78160</v>
      </c>
      <c r="K2001" s="10">
        <v>77400</v>
      </c>
      <c r="L2001" s="10">
        <v>760</v>
      </c>
      <c r="M2001" s="10">
        <v>78561</v>
      </c>
      <c r="N2001" s="10">
        <v>-401</v>
      </c>
    </row>
    <row r="2002" spans="1:14" x14ac:dyDescent="0.25">
      <c r="A2002" s="9" t="s">
        <v>499</v>
      </c>
      <c r="B2002" s="9" t="s">
        <v>44</v>
      </c>
      <c r="C2002" s="9" t="s">
        <v>42</v>
      </c>
      <c r="D2002" s="9" t="s">
        <v>43</v>
      </c>
      <c r="E2002" s="10">
        <v>5984.71</v>
      </c>
      <c r="F2002" s="10">
        <v>5979.1542288557212</v>
      </c>
      <c r="G2002" s="10">
        <v>5.5557711442788786</v>
      </c>
      <c r="H2002" s="10">
        <v>6009.05</v>
      </c>
      <c r="I2002" s="10">
        <v>-24.340000000000146</v>
      </c>
      <c r="J2002" s="10">
        <v>6456</v>
      </c>
      <c r="K2002" s="10">
        <v>6450</v>
      </c>
      <c r="L2002" s="10">
        <v>6</v>
      </c>
      <c r="M2002" s="10">
        <v>6482.25</v>
      </c>
      <c r="N2002" s="10">
        <v>-26.25</v>
      </c>
    </row>
    <row r="2003" spans="1:14" x14ac:dyDescent="0.25">
      <c r="A2003" s="9" t="s">
        <v>499</v>
      </c>
      <c r="B2003" s="9" t="s">
        <v>376</v>
      </c>
      <c r="C2003" s="9" t="s">
        <v>42</v>
      </c>
      <c r="D2003" s="9" t="s">
        <v>43</v>
      </c>
      <c r="E2003" s="10">
        <v>18547.55</v>
      </c>
      <c r="F2003" s="10">
        <v>18066.709359605913</v>
      </c>
      <c r="G2003" s="10">
        <v>480.84064039408622</v>
      </c>
      <c r="H2003" s="10">
        <v>18337.71</v>
      </c>
      <c r="I2003" s="10">
        <v>209.84000000000015</v>
      </c>
      <c r="J2003" s="10">
        <v>79460</v>
      </c>
      <c r="K2003" s="10">
        <v>77400</v>
      </c>
      <c r="L2003" s="10">
        <v>2060</v>
      </c>
      <c r="M2003" s="10">
        <v>78561</v>
      </c>
      <c r="N2003" s="10">
        <v>899</v>
      </c>
    </row>
    <row r="2004" spans="1:14" x14ac:dyDescent="0.25">
      <c r="A2004" s="9" t="s">
        <v>499</v>
      </c>
      <c r="B2004" s="9" t="s">
        <v>500</v>
      </c>
      <c r="C2004" s="9" t="s">
        <v>42</v>
      </c>
      <c r="D2004" s="9" t="s">
        <v>43</v>
      </c>
      <c r="E2004" s="10">
        <v>24162.63</v>
      </c>
      <c r="F2004" s="10">
        <v>23330.679802955667</v>
      </c>
      <c r="G2004" s="10">
        <v>831.95019704433435</v>
      </c>
      <c r="H2004" s="10">
        <v>23680.639999999999</v>
      </c>
      <c r="I2004" s="10">
        <v>481.9900000000016</v>
      </c>
      <c r="J2004" s="10">
        <v>80160</v>
      </c>
      <c r="K2004" s="10">
        <v>77400</v>
      </c>
      <c r="L2004" s="10">
        <v>2760</v>
      </c>
      <c r="M2004" s="10">
        <v>78561</v>
      </c>
      <c r="N2004" s="10">
        <v>1599</v>
      </c>
    </row>
    <row r="2005" spans="1:14" x14ac:dyDescent="0.25">
      <c r="A2005" s="9" t="s">
        <v>499</v>
      </c>
      <c r="B2005" s="9" t="s">
        <v>47</v>
      </c>
      <c r="C2005" s="9" t="s">
        <v>42</v>
      </c>
      <c r="D2005" s="9" t="s">
        <v>43</v>
      </c>
      <c r="E2005" s="10">
        <v>36533.760000000002</v>
      </c>
      <c r="F2005" s="10">
        <v>36392.705882352944</v>
      </c>
      <c r="G2005" s="10">
        <v>141.05411764705786</v>
      </c>
      <c r="H2005" s="10">
        <v>37120.559999999998</v>
      </c>
      <c r="I2005" s="10">
        <v>-586.79999999999563</v>
      </c>
      <c r="J2005" s="10">
        <v>77700</v>
      </c>
      <c r="K2005" s="10">
        <v>77400</v>
      </c>
      <c r="L2005" s="10">
        <v>300</v>
      </c>
      <c r="M2005" s="10">
        <v>78948</v>
      </c>
      <c r="N2005" s="10">
        <v>-1248</v>
      </c>
    </row>
    <row r="2006" spans="1:14" x14ac:dyDescent="0.25">
      <c r="A2006" s="9" t="s">
        <v>499</v>
      </c>
      <c r="B2006" s="9" t="s">
        <v>272</v>
      </c>
      <c r="C2006" s="9" t="s">
        <v>42</v>
      </c>
      <c r="D2006" s="9" t="s">
        <v>43</v>
      </c>
      <c r="E2006" s="10">
        <v>63309.52</v>
      </c>
      <c r="F2006" s="10">
        <v>62673.871921182268</v>
      </c>
      <c r="G2006" s="10">
        <v>635.64807881772867</v>
      </c>
      <c r="H2006" s="10">
        <v>63613.98</v>
      </c>
      <c r="I2006" s="10">
        <v>-304.4600000000064</v>
      </c>
      <c r="J2006" s="10">
        <v>78185</v>
      </c>
      <c r="K2006" s="10">
        <v>77400</v>
      </c>
      <c r="L2006" s="10">
        <v>785</v>
      </c>
      <c r="M2006" s="10">
        <v>78561</v>
      </c>
      <c r="N2006" s="10">
        <v>-376</v>
      </c>
    </row>
    <row r="2007" spans="1:14" x14ac:dyDescent="0.25">
      <c r="A2007" s="9" t="s">
        <v>499</v>
      </c>
      <c r="B2007" s="9" t="s">
        <v>378</v>
      </c>
      <c r="C2007" s="9" t="s">
        <v>42</v>
      </c>
      <c r="D2007" s="9" t="s">
        <v>43</v>
      </c>
      <c r="E2007" s="10">
        <v>72679.05</v>
      </c>
      <c r="F2007" s="10">
        <v>72175.497536945812</v>
      </c>
      <c r="G2007" s="10">
        <v>503.55246305419132</v>
      </c>
      <c r="H2007" s="10">
        <v>73258.13</v>
      </c>
      <c r="I2007" s="10">
        <v>-579.08000000000175</v>
      </c>
      <c r="J2007" s="10">
        <v>6495</v>
      </c>
      <c r="K2007" s="10">
        <v>6450</v>
      </c>
      <c r="L2007" s="10">
        <v>45</v>
      </c>
      <c r="M2007" s="10">
        <v>6546.75</v>
      </c>
      <c r="N2007" s="10">
        <v>-51.75</v>
      </c>
    </row>
    <row r="2008" spans="1:14" x14ac:dyDescent="0.25">
      <c r="A2008" s="9" t="s">
        <v>499</v>
      </c>
      <c r="B2008" s="9" t="s">
        <v>50</v>
      </c>
      <c r="C2008" s="9" t="s">
        <v>42</v>
      </c>
      <c r="D2008" s="9" t="s">
        <v>43</v>
      </c>
      <c r="E2008" s="10">
        <v>105516.6</v>
      </c>
      <c r="F2008" s="10">
        <v>105109.2039800995</v>
      </c>
      <c r="G2008" s="10">
        <v>407.39601990050869</v>
      </c>
      <c r="H2008" s="10">
        <v>105634.75</v>
      </c>
      <c r="I2008" s="10">
        <v>-118.14999999999418</v>
      </c>
      <c r="J2008" s="10">
        <v>77700</v>
      </c>
      <c r="K2008" s="10">
        <v>77400</v>
      </c>
      <c r="L2008" s="10">
        <v>300</v>
      </c>
      <c r="M2008" s="10">
        <v>77787</v>
      </c>
      <c r="N2008" s="10">
        <v>-87</v>
      </c>
    </row>
    <row r="2009" spans="1:14" x14ac:dyDescent="0.25">
      <c r="A2009" s="9" t="s">
        <v>499</v>
      </c>
      <c r="B2009" s="9" t="s">
        <v>103</v>
      </c>
      <c r="C2009" s="9" t="s">
        <v>42</v>
      </c>
      <c r="D2009" s="9" t="s">
        <v>43</v>
      </c>
      <c r="E2009" s="10">
        <v>372499.27</v>
      </c>
      <c r="F2009" s="10">
        <v>370236.71287128713</v>
      </c>
      <c r="G2009" s="10">
        <v>2262.5571287128842</v>
      </c>
      <c r="H2009" s="10">
        <v>373939.08</v>
      </c>
      <c r="I2009" s="10">
        <v>-1439.8099999999977</v>
      </c>
      <c r="J2009" s="10">
        <v>77873</v>
      </c>
      <c r="K2009" s="10">
        <v>77400</v>
      </c>
      <c r="L2009" s="10">
        <v>473</v>
      </c>
      <c r="M2009" s="10">
        <v>78174</v>
      </c>
      <c r="N2009" s="10">
        <v>-301</v>
      </c>
    </row>
    <row r="2010" spans="1:14" x14ac:dyDescent="0.25">
      <c r="A2010" s="9" t="s">
        <v>499</v>
      </c>
      <c r="B2010" s="9" t="s">
        <v>379</v>
      </c>
      <c r="C2010" s="9" t="s">
        <v>42</v>
      </c>
      <c r="D2010" s="9" t="s">
        <v>53</v>
      </c>
      <c r="E2010" s="10">
        <v>354029.7</v>
      </c>
      <c r="F2010" s="10">
        <v>353530.30845771142</v>
      </c>
      <c r="G2010" s="10">
        <v>499.39154228859115</v>
      </c>
      <c r="H2010" s="10">
        <v>355297.96</v>
      </c>
      <c r="I2010" s="10">
        <v>-1268.2600000000093</v>
      </c>
      <c r="J2010" s="10">
        <v>58132</v>
      </c>
      <c r="K2010" s="10">
        <v>58050</v>
      </c>
      <c r="L2010" s="10">
        <v>82</v>
      </c>
      <c r="M2010" s="10">
        <v>58340.25</v>
      </c>
      <c r="N2010" s="10">
        <v>-208.25</v>
      </c>
    </row>
    <row r="2011" spans="1:14" x14ac:dyDescent="0.25">
      <c r="A2011" s="9" t="s">
        <v>499</v>
      </c>
      <c r="B2011" s="9" t="s">
        <v>54</v>
      </c>
      <c r="C2011" s="9" t="s">
        <v>42</v>
      </c>
      <c r="D2011" s="9" t="s">
        <v>55</v>
      </c>
      <c r="E2011" s="10">
        <v>3907.94</v>
      </c>
      <c r="F2011" s="10">
        <v>3831.3039215686276</v>
      </c>
      <c r="G2011" s="10">
        <v>76.636078431372425</v>
      </c>
      <c r="H2011" s="10">
        <v>3907.93</v>
      </c>
      <c r="I2011" s="10">
        <v>1.0000000000218279E-2</v>
      </c>
      <c r="J2011" s="10">
        <v>710.53300000000002</v>
      </c>
      <c r="K2011" s="10">
        <v>696.6</v>
      </c>
      <c r="L2011" s="10">
        <v>13.932999999999993</v>
      </c>
      <c r="M2011" s="10">
        <v>710.53200000000004</v>
      </c>
      <c r="N2011" s="10">
        <v>9.9999999997635314E-4</v>
      </c>
    </row>
    <row r="2012" spans="1:14" x14ac:dyDescent="0.25">
      <c r="A2012" s="9" t="s">
        <v>501</v>
      </c>
      <c r="B2012" s="9" t="s">
        <v>25</v>
      </c>
      <c r="C2012" s="9" t="s">
        <v>26</v>
      </c>
      <c r="D2012" s="9" t="s">
        <v>27</v>
      </c>
      <c r="E2012" s="10">
        <v>-7383.62</v>
      </c>
      <c r="F2012" s="10">
        <v>0</v>
      </c>
      <c r="G2012" s="10">
        <v>-7383.62</v>
      </c>
      <c r="H2012" s="10">
        <v>0</v>
      </c>
      <c r="I2012" s="10">
        <v>-7383.62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</row>
    <row r="2013" spans="1:14" x14ac:dyDescent="0.25">
      <c r="A2013" s="9" t="s">
        <v>501</v>
      </c>
      <c r="B2013" s="9" t="s">
        <v>28</v>
      </c>
      <c r="C2013" s="9" t="s">
        <v>29</v>
      </c>
      <c r="D2013" s="9" t="s">
        <v>27</v>
      </c>
      <c r="E2013" s="10">
        <v>15.29</v>
      </c>
      <c r="F2013" s="10">
        <v>0</v>
      </c>
      <c r="G2013" s="10">
        <v>15.29</v>
      </c>
      <c r="H2013" s="10">
        <v>15.25</v>
      </c>
      <c r="I2013" s="10">
        <v>3.9999999999999147E-2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</row>
    <row r="2014" spans="1:14" x14ac:dyDescent="0.25">
      <c r="A2014" s="9" t="s">
        <v>501</v>
      </c>
      <c r="B2014" s="9" t="s">
        <v>30</v>
      </c>
      <c r="C2014" s="9" t="s">
        <v>29</v>
      </c>
      <c r="D2014" s="9" t="s">
        <v>27</v>
      </c>
      <c r="E2014" s="10">
        <v>356.82</v>
      </c>
      <c r="F2014" s="10">
        <v>0</v>
      </c>
      <c r="G2014" s="10">
        <v>356.82</v>
      </c>
      <c r="H2014" s="10">
        <v>355.76</v>
      </c>
      <c r="I2014" s="10">
        <v>1.0600000000000023</v>
      </c>
      <c r="J2014" s="10">
        <v>0</v>
      </c>
      <c r="K2014" s="10">
        <v>0</v>
      </c>
      <c r="L2014" s="10">
        <v>0</v>
      </c>
      <c r="M2014" s="10">
        <v>0</v>
      </c>
      <c r="N2014" s="10">
        <v>0</v>
      </c>
    </row>
    <row r="2015" spans="1:14" x14ac:dyDescent="0.25">
      <c r="A2015" s="9" t="s">
        <v>501</v>
      </c>
      <c r="B2015" s="9" t="s">
        <v>31</v>
      </c>
      <c r="C2015" s="9" t="s">
        <v>29</v>
      </c>
      <c r="D2015" s="9" t="s">
        <v>27</v>
      </c>
      <c r="E2015" s="10">
        <v>2395.8200000000002</v>
      </c>
      <c r="F2015" s="10">
        <v>0</v>
      </c>
      <c r="G2015" s="10">
        <v>2395.8200000000002</v>
      </c>
      <c r="H2015" s="10">
        <v>2388.6799999999998</v>
      </c>
      <c r="I2015" s="10">
        <v>7.1400000000003274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</row>
    <row r="2016" spans="1:14" x14ac:dyDescent="0.25">
      <c r="A2016" s="9" t="s">
        <v>501</v>
      </c>
      <c r="B2016" s="9" t="s">
        <v>32</v>
      </c>
      <c r="C2016" s="9" t="s">
        <v>33</v>
      </c>
      <c r="D2016" s="9" t="s">
        <v>27</v>
      </c>
      <c r="E2016" s="10">
        <v>5053.9799999999996</v>
      </c>
      <c r="F2016" s="10">
        <v>0</v>
      </c>
      <c r="G2016" s="10">
        <v>5053.9799999999996</v>
      </c>
      <c r="H2016" s="10">
        <v>3931.98</v>
      </c>
      <c r="I2016" s="10">
        <v>1121.9999999999995</v>
      </c>
      <c r="J2016" s="10">
        <v>14.33</v>
      </c>
      <c r="K2016" s="10">
        <v>0</v>
      </c>
      <c r="L2016" s="10">
        <v>14.33</v>
      </c>
      <c r="M2016" s="10">
        <v>11.148999999999999</v>
      </c>
      <c r="N2016" s="10">
        <v>3.1810000000000009</v>
      </c>
    </row>
    <row r="2017" spans="1:14" x14ac:dyDescent="0.25">
      <c r="A2017" s="9" t="s">
        <v>501</v>
      </c>
      <c r="B2017" s="9" t="s">
        <v>34</v>
      </c>
      <c r="C2017" s="9" t="s">
        <v>33</v>
      </c>
      <c r="D2017" s="9" t="s">
        <v>27</v>
      </c>
      <c r="E2017" s="10">
        <v>17373.27</v>
      </c>
      <c r="F2017" s="10">
        <v>0</v>
      </c>
      <c r="G2017" s="10">
        <v>17373.27</v>
      </c>
      <c r="H2017" s="10">
        <v>13516.36</v>
      </c>
      <c r="I2017" s="10">
        <v>3856.91</v>
      </c>
      <c r="J2017" s="10">
        <v>14.33</v>
      </c>
      <c r="K2017" s="10">
        <v>0</v>
      </c>
      <c r="L2017" s="10">
        <v>14.33</v>
      </c>
      <c r="M2017" s="10">
        <v>11.148999999999999</v>
      </c>
      <c r="N2017" s="10">
        <v>3.1810000000000009</v>
      </c>
    </row>
    <row r="2018" spans="1:14" x14ac:dyDescent="0.25">
      <c r="A2018" s="9" t="s">
        <v>501</v>
      </c>
      <c r="B2018" s="9" t="s">
        <v>35</v>
      </c>
      <c r="C2018" s="9" t="s">
        <v>33</v>
      </c>
      <c r="D2018" s="9" t="s">
        <v>27</v>
      </c>
      <c r="E2018" s="10">
        <v>18796.810000000001</v>
      </c>
      <c r="F2018" s="10">
        <v>0</v>
      </c>
      <c r="G2018" s="10">
        <v>18796.810000000001</v>
      </c>
      <c r="H2018" s="10">
        <v>14623.77</v>
      </c>
      <c r="I2018" s="10">
        <v>4173.0400000000009</v>
      </c>
      <c r="J2018" s="10">
        <v>300.93</v>
      </c>
      <c r="K2018" s="10">
        <v>0</v>
      </c>
      <c r="L2018" s="10">
        <v>300.93</v>
      </c>
      <c r="M2018" s="10">
        <v>234.12100000000001</v>
      </c>
      <c r="N2018" s="10">
        <v>66.808999999999997</v>
      </c>
    </row>
    <row r="2019" spans="1:14" x14ac:dyDescent="0.25">
      <c r="A2019" s="9" t="s">
        <v>501</v>
      </c>
      <c r="B2019" s="9" t="s">
        <v>36</v>
      </c>
      <c r="C2019" s="9" t="s">
        <v>29</v>
      </c>
      <c r="D2019" s="9" t="s">
        <v>27</v>
      </c>
      <c r="E2019" s="10">
        <v>26841.95</v>
      </c>
      <c r="F2019" s="10">
        <v>0</v>
      </c>
      <c r="G2019" s="10">
        <v>26841.95</v>
      </c>
      <c r="H2019" s="10">
        <v>26761.91</v>
      </c>
      <c r="I2019" s="10">
        <v>80.040000000000873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</row>
    <row r="2020" spans="1:14" x14ac:dyDescent="0.25">
      <c r="A2020" s="9" t="s">
        <v>501</v>
      </c>
      <c r="B2020" s="9" t="s">
        <v>37</v>
      </c>
      <c r="C2020" s="9" t="s">
        <v>29</v>
      </c>
      <c r="D2020" s="9" t="s">
        <v>27</v>
      </c>
      <c r="E2020" s="10">
        <v>62072.2</v>
      </c>
      <c r="F2020" s="10">
        <v>0</v>
      </c>
      <c r="G2020" s="10">
        <v>62072.2</v>
      </c>
      <c r="H2020" s="10">
        <v>61887.11</v>
      </c>
      <c r="I2020" s="10">
        <v>185.08999999999651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</row>
    <row r="2021" spans="1:14" x14ac:dyDescent="0.25">
      <c r="A2021" s="9" t="s">
        <v>501</v>
      </c>
      <c r="B2021" s="9" t="s">
        <v>490</v>
      </c>
      <c r="C2021" s="9" t="s">
        <v>39</v>
      </c>
      <c r="D2021" s="9" t="s">
        <v>40</v>
      </c>
      <c r="E2021" s="10">
        <v>-1420070.22</v>
      </c>
      <c r="F2021" s="10">
        <v>0</v>
      </c>
      <c r="G2021" s="10">
        <v>-1420070.22</v>
      </c>
      <c r="H2021" s="10">
        <v>-1420070.46</v>
      </c>
      <c r="I2021" s="10">
        <v>0.23999999999068677</v>
      </c>
      <c r="J2021" s="10">
        <v>-8027</v>
      </c>
      <c r="K2021" s="10">
        <v>0</v>
      </c>
      <c r="L2021" s="10">
        <v>-8027</v>
      </c>
      <c r="M2021" s="10">
        <v>-8027</v>
      </c>
      <c r="N2021" s="10">
        <v>0</v>
      </c>
    </row>
    <row r="2022" spans="1:14" x14ac:dyDescent="0.25">
      <c r="A2022" s="9" t="s">
        <v>501</v>
      </c>
      <c r="B2022" s="9" t="s">
        <v>92</v>
      </c>
      <c r="C2022" s="9" t="s">
        <v>42</v>
      </c>
      <c r="D2022" s="9" t="s">
        <v>43</v>
      </c>
      <c r="E2022" s="10">
        <v>676.4</v>
      </c>
      <c r="F2022" s="10">
        <v>610.04950495049502</v>
      </c>
      <c r="G2022" s="10">
        <v>66.350495049504957</v>
      </c>
      <c r="H2022" s="10">
        <v>616.15</v>
      </c>
      <c r="I2022" s="10">
        <v>60.25</v>
      </c>
      <c r="J2022" s="10">
        <v>8900</v>
      </c>
      <c r="K2022" s="10">
        <v>8027</v>
      </c>
      <c r="L2022" s="10">
        <v>873</v>
      </c>
      <c r="M2022" s="10">
        <v>8107.27</v>
      </c>
      <c r="N2022" s="10">
        <v>792.72999999999956</v>
      </c>
    </row>
    <row r="2023" spans="1:14" x14ac:dyDescent="0.25">
      <c r="A2023" s="9" t="s">
        <v>501</v>
      </c>
      <c r="B2023" s="9" t="s">
        <v>482</v>
      </c>
      <c r="C2023" s="9" t="s">
        <v>42</v>
      </c>
      <c r="D2023" s="9" t="s">
        <v>43</v>
      </c>
      <c r="E2023" s="10">
        <v>5021.2700000000004</v>
      </c>
      <c r="F2023" s="10">
        <v>5006.9261083743841</v>
      </c>
      <c r="G2023" s="10">
        <v>14.343891625616379</v>
      </c>
      <c r="H2023" s="10">
        <v>5082.03</v>
      </c>
      <c r="I2023" s="10">
        <v>-60.759999999999309</v>
      </c>
      <c r="J2023" s="10">
        <v>96600</v>
      </c>
      <c r="K2023" s="10">
        <v>96324</v>
      </c>
      <c r="L2023" s="10">
        <v>276</v>
      </c>
      <c r="M2023" s="10">
        <v>97768.86</v>
      </c>
      <c r="N2023" s="10">
        <v>-1168.8600000000006</v>
      </c>
    </row>
    <row r="2024" spans="1:14" x14ac:dyDescent="0.25">
      <c r="A2024" s="9" t="s">
        <v>501</v>
      </c>
      <c r="B2024" s="9" t="s">
        <v>44</v>
      </c>
      <c r="C2024" s="9" t="s">
        <v>42</v>
      </c>
      <c r="D2024" s="9" t="s">
        <v>43</v>
      </c>
      <c r="E2024" s="10">
        <v>7453.08</v>
      </c>
      <c r="F2024" s="10">
        <v>7441.0248756218907</v>
      </c>
      <c r="G2024" s="10">
        <v>12.055124378109213</v>
      </c>
      <c r="H2024" s="10">
        <v>7478.23</v>
      </c>
      <c r="I2024" s="10">
        <v>-25.149999999999636</v>
      </c>
      <c r="J2024" s="10">
        <v>8040</v>
      </c>
      <c r="K2024" s="10">
        <v>8027</v>
      </c>
      <c r="L2024" s="10">
        <v>13</v>
      </c>
      <c r="M2024" s="10">
        <v>8067.1350000000002</v>
      </c>
      <c r="N2024" s="10">
        <v>-27.135000000000218</v>
      </c>
    </row>
    <row r="2025" spans="1:14" x14ac:dyDescent="0.25">
      <c r="A2025" s="9" t="s">
        <v>501</v>
      </c>
      <c r="B2025" s="9" t="s">
        <v>99</v>
      </c>
      <c r="C2025" s="9" t="s">
        <v>42</v>
      </c>
      <c r="D2025" s="9" t="s">
        <v>43</v>
      </c>
      <c r="E2025" s="10">
        <v>21769.43</v>
      </c>
      <c r="F2025" s="10">
        <v>21729.733990147783</v>
      </c>
      <c r="G2025" s="10">
        <v>39.696009852217685</v>
      </c>
      <c r="H2025" s="10">
        <v>22055.68</v>
      </c>
      <c r="I2025" s="10">
        <v>-286.25</v>
      </c>
      <c r="J2025" s="10">
        <v>96500</v>
      </c>
      <c r="K2025" s="10">
        <v>96324</v>
      </c>
      <c r="L2025" s="10">
        <v>176</v>
      </c>
      <c r="M2025" s="10">
        <v>97768.86</v>
      </c>
      <c r="N2025" s="10">
        <v>-1268.8600000000006</v>
      </c>
    </row>
    <row r="2026" spans="1:14" x14ac:dyDescent="0.25">
      <c r="A2026" s="9" t="s">
        <v>501</v>
      </c>
      <c r="B2026" s="9" t="s">
        <v>100</v>
      </c>
      <c r="C2026" s="9" t="s">
        <v>42</v>
      </c>
      <c r="D2026" s="9" t="s">
        <v>43</v>
      </c>
      <c r="E2026" s="10">
        <v>28030.43</v>
      </c>
      <c r="F2026" s="10">
        <v>27921.438423645319</v>
      </c>
      <c r="G2026" s="10">
        <v>108.99157635468146</v>
      </c>
      <c r="H2026" s="10">
        <v>28340.26</v>
      </c>
      <c r="I2026" s="10">
        <v>-309.82999999999811</v>
      </c>
      <c r="J2026" s="10">
        <v>96700</v>
      </c>
      <c r="K2026" s="10">
        <v>96324</v>
      </c>
      <c r="L2026" s="10">
        <v>376</v>
      </c>
      <c r="M2026" s="10">
        <v>97768.86</v>
      </c>
      <c r="N2026" s="10">
        <v>-1068.8600000000006</v>
      </c>
    </row>
    <row r="2027" spans="1:14" x14ac:dyDescent="0.25">
      <c r="A2027" s="9" t="s">
        <v>501</v>
      </c>
      <c r="B2027" s="9" t="s">
        <v>47</v>
      </c>
      <c r="C2027" s="9" t="s">
        <v>42</v>
      </c>
      <c r="D2027" s="9" t="s">
        <v>43</v>
      </c>
      <c r="E2027" s="10">
        <v>46041.01</v>
      </c>
      <c r="F2027" s="10">
        <v>45290.578431372553</v>
      </c>
      <c r="G2027" s="10">
        <v>750.43156862744945</v>
      </c>
      <c r="H2027" s="10">
        <v>46196.39</v>
      </c>
      <c r="I2027" s="10">
        <v>-155.37999999999738</v>
      </c>
      <c r="J2027" s="10">
        <v>97920</v>
      </c>
      <c r="K2027" s="10">
        <v>96324</v>
      </c>
      <c r="L2027" s="10">
        <v>1596</v>
      </c>
      <c r="M2027" s="10">
        <v>98250.48</v>
      </c>
      <c r="N2027" s="10">
        <v>-330.47999999999593</v>
      </c>
    </row>
    <row r="2028" spans="1:14" x14ac:dyDescent="0.25">
      <c r="A2028" s="9" t="s">
        <v>501</v>
      </c>
      <c r="B2028" s="9" t="s">
        <v>101</v>
      </c>
      <c r="C2028" s="9" t="s">
        <v>42</v>
      </c>
      <c r="D2028" s="9" t="s">
        <v>43</v>
      </c>
      <c r="E2028" s="10">
        <v>75777</v>
      </c>
      <c r="F2028" s="10">
        <v>72991.241379310348</v>
      </c>
      <c r="G2028" s="10">
        <v>2785.7586206896522</v>
      </c>
      <c r="H2028" s="10">
        <v>74086.11</v>
      </c>
      <c r="I2028" s="10">
        <v>1690.8899999999994</v>
      </c>
      <c r="J2028" s="10">
        <v>100000</v>
      </c>
      <c r="K2028" s="10">
        <v>96324</v>
      </c>
      <c r="L2028" s="10">
        <v>3676</v>
      </c>
      <c r="M2028" s="10">
        <v>97768.86</v>
      </c>
      <c r="N2028" s="10">
        <v>2231.1399999999994</v>
      </c>
    </row>
    <row r="2029" spans="1:14" x14ac:dyDescent="0.25">
      <c r="A2029" s="9" t="s">
        <v>501</v>
      </c>
      <c r="B2029" s="9" t="s">
        <v>109</v>
      </c>
      <c r="C2029" s="9" t="s">
        <v>42</v>
      </c>
      <c r="D2029" s="9" t="s">
        <v>43</v>
      </c>
      <c r="E2029" s="10">
        <v>89799.75</v>
      </c>
      <c r="F2029" s="10">
        <v>89822.128078817739</v>
      </c>
      <c r="G2029" s="10">
        <v>-22.378078817739151</v>
      </c>
      <c r="H2029" s="10">
        <v>91169.46</v>
      </c>
      <c r="I2029" s="10">
        <v>-1369.7100000000064</v>
      </c>
      <c r="J2029" s="10">
        <v>8025</v>
      </c>
      <c r="K2029" s="10">
        <v>8027</v>
      </c>
      <c r="L2029" s="10">
        <v>-2</v>
      </c>
      <c r="M2029" s="10">
        <v>8147.4049999999997</v>
      </c>
      <c r="N2029" s="10">
        <v>-122.40499999999975</v>
      </c>
    </row>
    <row r="2030" spans="1:14" x14ac:dyDescent="0.25">
      <c r="A2030" s="9" t="s">
        <v>501</v>
      </c>
      <c r="B2030" s="9" t="s">
        <v>50</v>
      </c>
      <c r="C2030" s="9" t="s">
        <v>42</v>
      </c>
      <c r="D2030" s="9" t="s">
        <v>43</v>
      </c>
      <c r="E2030" s="10">
        <v>131617.35999999999</v>
      </c>
      <c r="F2030" s="10">
        <v>130807.99004975124</v>
      </c>
      <c r="G2030" s="10">
        <v>809.36995024874341</v>
      </c>
      <c r="H2030" s="10">
        <v>131462.03</v>
      </c>
      <c r="I2030" s="10">
        <v>155.32999999998719</v>
      </c>
      <c r="J2030" s="10">
        <v>96920</v>
      </c>
      <c r="K2030" s="10">
        <v>96324</v>
      </c>
      <c r="L2030" s="10">
        <v>596</v>
      </c>
      <c r="M2030" s="10">
        <v>96805.62</v>
      </c>
      <c r="N2030" s="10">
        <v>114.38000000000466</v>
      </c>
    </row>
    <row r="2031" spans="1:14" x14ac:dyDescent="0.25">
      <c r="A2031" s="9" t="s">
        <v>501</v>
      </c>
      <c r="B2031" s="9" t="s">
        <v>103</v>
      </c>
      <c r="C2031" s="9" t="s">
        <v>42</v>
      </c>
      <c r="D2031" s="9" t="s">
        <v>43</v>
      </c>
      <c r="E2031" s="10">
        <v>462365.37</v>
      </c>
      <c r="F2031" s="10">
        <v>460758.14851485146</v>
      </c>
      <c r="G2031" s="10">
        <v>1607.2214851485332</v>
      </c>
      <c r="H2031" s="10">
        <v>465365.73</v>
      </c>
      <c r="I2031" s="10">
        <v>-3000.359999999986</v>
      </c>
      <c r="J2031" s="10">
        <v>96660</v>
      </c>
      <c r="K2031" s="10">
        <v>96324</v>
      </c>
      <c r="L2031" s="10">
        <v>336</v>
      </c>
      <c r="M2031" s="10">
        <v>97287.24</v>
      </c>
      <c r="N2031" s="10">
        <v>-627.24000000000524</v>
      </c>
    </row>
    <row r="2032" spans="1:14" x14ac:dyDescent="0.25">
      <c r="A2032" s="9" t="s">
        <v>501</v>
      </c>
      <c r="B2032" s="9" t="s">
        <v>104</v>
      </c>
      <c r="C2032" s="9" t="s">
        <v>42</v>
      </c>
      <c r="D2032" s="9" t="s">
        <v>53</v>
      </c>
      <c r="E2032" s="10">
        <v>421133.2</v>
      </c>
      <c r="F2032" s="10">
        <v>417785.24378109456</v>
      </c>
      <c r="G2032" s="10">
        <v>3347.9562189054559</v>
      </c>
      <c r="H2032" s="10">
        <v>419874.17</v>
      </c>
      <c r="I2032" s="10">
        <v>1259.0300000000279</v>
      </c>
      <c r="J2032" s="10">
        <v>72821.358999999997</v>
      </c>
      <c r="K2032" s="10">
        <v>72243</v>
      </c>
      <c r="L2032" s="10">
        <v>578.35899999999674</v>
      </c>
      <c r="M2032" s="10">
        <v>72604.214999999997</v>
      </c>
      <c r="N2032" s="10">
        <v>217.14400000000023</v>
      </c>
    </row>
    <row r="2033" spans="1:14" x14ac:dyDescent="0.25">
      <c r="A2033" s="9" t="s">
        <v>501</v>
      </c>
      <c r="B2033" s="9" t="s">
        <v>54</v>
      </c>
      <c r="C2033" s="9" t="s">
        <v>42</v>
      </c>
      <c r="D2033" s="9" t="s">
        <v>55</v>
      </c>
      <c r="E2033" s="10">
        <v>4863.3999999999996</v>
      </c>
      <c r="F2033" s="10">
        <v>4768.0392156862736</v>
      </c>
      <c r="G2033" s="10">
        <v>95.360784313726072</v>
      </c>
      <c r="H2033" s="10">
        <v>4863.3999999999996</v>
      </c>
      <c r="I2033" s="10">
        <v>0</v>
      </c>
      <c r="J2033" s="10">
        <v>884.25400000000002</v>
      </c>
      <c r="K2033" s="10">
        <v>866.91568627450988</v>
      </c>
      <c r="L2033" s="10">
        <v>17.338313725490138</v>
      </c>
      <c r="M2033" s="10">
        <v>884.25400000000002</v>
      </c>
      <c r="N2033" s="10">
        <v>0</v>
      </c>
    </row>
    <row r="2034" spans="1:14" x14ac:dyDescent="0.25">
      <c r="A2034" s="9" t="s">
        <v>502</v>
      </c>
      <c r="B2034" s="9" t="s">
        <v>25</v>
      </c>
      <c r="C2034" s="9" t="s">
        <v>26</v>
      </c>
      <c r="D2034" s="9" t="s">
        <v>27</v>
      </c>
      <c r="E2034" s="10">
        <v>36110.089999999997</v>
      </c>
      <c r="F2034" s="10">
        <v>0</v>
      </c>
      <c r="G2034" s="10">
        <v>36110.089999999997</v>
      </c>
      <c r="H2034" s="10">
        <v>0</v>
      </c>
      <c r="I2034" s="10">
        <v>36110.089999999997</v>
      </c>
      <c r="J2034" s="10">
        <v>0</v>
      </c>
      <c r="K2034" s="10">
        <v>0</v>
      </c>
      <c r="L2034" s="10">
        <v>0</v>
      </c>
      <c r="M2034" s="10">
        <v>0</v>
      </c>
      <c r="N2034" s="10">
        <v>0</v>
      </c>
    </row>
    <row r="2035" spans="1:14" x14ac:dyDescent="0.25">
      <c r="A2035" s="9" t="s">
        <v>502</v>
      </c>
      <c r="B2035" s="9" t="s">
        <v>28</v>
      </c>
      <c r="C2035" s="9" t="s">
        <v>29</v>
      </c>
      <c r="D2035" s="9" t="s">
        <v>27</v>
      </c>
      <c r="E2035" s="10">
        <v>39.159999999999997</v>
      </c>
      <c r="F2035" s="10">
        <v>0</v>
      </c>
      <c r="G2035" s="10">
        <v>39.159999999999997</v>
      </c>
      <c r="H2035" s="10">
        <v>39.4</v>
      </c>
      <c r="I2035" s="10">
        <v>-0.24000000000000199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</row>
    <row r="2036" spans="1:14" x14ac:dyDescent="0.25">
      <c r="A2036" s="9" t="s">
        <v>502</v>
      </c>
      <c r="B2036" s="9" t="s">
        <v>30</v>
      </c>
      <c r="C2036" s="9" t="s">
        <v>29</v>
      </c>
      <c r="D2036" s="9" t="s">
        <v>27</v>
      </c>
      <c r="E2036" s="10">
        <v>913.72</v>
      </c>
      <c r="F2036" s="10">
        <v>0</v>
      </c>
      <c r="G2036" s="10">
        <v>913.72</v>
      </c>
      <c r="H2036" s="10">
        <v>919.25</v>
      </c>
      <c r="I2036" s="10">
        <v>-5.5299999999999727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</row>
    <row r="2037" spans="1:14" x14ac:dyDescent="0.25">
      <c r="A2037" s="9" t="s">
        <v>502</v>
      </c>
      <c r="B2037" s="9" t="s">
        <v>31</v>
      </c>
      <c r="C2037" s="9" t="s">
        <v>29</v>
      </c>
      <c r="D2037" s="9" t="s">
        <v>27</v>
      </c>
      <c r="E2037" s="10">
        <v>6134.99</v>
      </c>
      <c r="F2037" s="10">
        <v>0</v>
      </c>
      <c r="G2037" s="10">
        <v>6134.99</v>
      </c>
      <c r="H2037" s="10">
        <v>6172.12</v>
      </c>
      <c r="I2037" s="10">
        <v>-37.130000000000109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</row>
    <row r="2038" spans="1:14" x14ac:dyDescent="0.25">
      <c r="A2038" s="9" t="s">
        <v>502</v>
      </c>
      <c r="B2038" s="9" t="s">
        <v>32</v>
      </c>
      <c r="C2038" s="9" t="s">
        <v>33</v>
      </c>
      <c r="D2038" s="9" t="s">
        <v>27</v>
      </c>
      <c r="E2038" s="10">
        <v>8905.2900000000009</v>
      </c>
      <c r="F2038" s="10">
        <v>0</v>
      </c>
      <c r="G2038" s="10">
        <v>8905.2900000000009</v>
      </c>
      <c r="H2038" s="10">
        <v>10159.85</v>
      </c>
      <c r="I2038" s="10">
        <v>-1254.5599999999995</v>
      </c>
      <c r="J2038" s="10">
        <v>25.25</v>
      </c>
      <c r="K2038" s="10">
        <v>0</v>
      </c>
      <c r="L2038" s="10">
        <v>25.25</v>
      </c>
      <c r="M2038" s="10">
        <v>28.806999999999999</v>
      </c>
      <c r="N2038" s="10">
        <v>-3.5569999999999986</v>
      </c>
    </row>
    <row r="2039" spans="1:14" x14ac:dyDescent="0.25">
      <c r="A2039" s="9" t="s">
        <v>502</v>
      </c>
      <c r="B2039" s="9" t="s">
        <v>34</v>
      </c>
      <c r="C2039" s="9" t="s">
        <v>33</v>
      </c>
      <c r="D2039" s="9" t="s">
        <v>27</v>
      </c>
      <c r="E2039" s="10">
        <v>30612.36</v>
      </c>
      <c r="F2039" s="10">
        <v>0</v>
      </c>
      <c r="G2039" s="10">
        <v>30612.36</v>
      </c>
      <c r="H2039" s="10">
        <v>34924.980000000003</v>
      </c>
      <c r="I2039" s="10">
        <v>-4312.6200000000026</v>
      </c>
      <c r="J2039" s="10">
        <v>25.25</v>
      </c>
      <c r="K2039" s="10">
        <v>0</v>
      </c>
      <c r="L2039" s="10">
        <v>25.25</v>
      </c>
      <c r="M2039" s="10">
        <v>28.806999999999999</v>
      </c>
      <c r="N2039" s="10">
        <v>-3.5569999999999986</v>
      </c>
    </row>
    <row r="2040" spans="1:14" x14ac:dyDescent="0.25">
      <c r="A2040" s="9" t="s">
        <v>502</v>
      </c>
      <c r="B2040" s="9" t="s">
        <v>35</v>
      </c>
      <c r="C2040" s="9" t="s">
        <v>33</v>
      </c>
      <c r="D2040" s="9" t="s">
        <v>27</v>
      </c>
      <c r="E2040" s="10">
        <v>33120.69</v>
      </c>
      <c r="F2040" s="10">
        <v>0</v>
      </c>
      <c r="G2040" s="10">
        <v>33120.69</v>
      </c>
      <c r="H2040" s="10">
        <v>37786.410000000003</v>
      </c>
      <c r="I2040" s="10">
        <v>-4665.7200000000012</v>
      </c>
      <c r="J2040" s="10">
        <v>530.25</v>
      </c>
      <c r="K2040" s="10">
        <v>0</v>
      </c>
      <c r="L2040" s="10">
        <v>530.25</v>
      </c>
      <c r="M2040" s="10">
        <v>604.947</v>
      </c>
      <c r="N2040" s="10">
        <v>-74.697000000000003</v>
      </c>
    </row>
    <row r="2041" spans="1:14" x14ac:dyDescent="0.25">
      <c r="A2041" s="9" t="s">
        <v>502</v>
      </c>
      <c r="B2041" s="9" t="s">
        <v>36</v>
      </c>
      <c r="C2041" s="9" t="s">
        <v>29</v>
      </c>
      <c r="D2041" s="9" t="s">
        <v>27</v>
      </c>
      <c r="E2041" s="10">
        <v>68734.320000000007</v>
      </c>
      <c r="F2041" s="10">
        <v>0</v>
      </c>
      <c r="G2041" s="10">
        <v>68734.320000000007</v>
      </c>
      <c r="H2041" s="10">
        <v>69150.22</v>
      </c>
      <c r="I2041" s="10">
        <v>-415.89999999999418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</row>
    <row r="2042" spans="1:14" x14ac:dyDescent="0.25">
      <c r="A2042" s="9" t="s">
        <v>502</v>
      </c>
      <c r="B2042" s="9" t="s">
        <v>37</v>
      </c>
      <c r="C2042" s="9" t="s">
        <v>29</v>
      </c>
      <c r="D2042" s="9" t="s">
        <v>27</v>
      </c>
      <c r="E2042" s="10">
        <v>158948.57</v>
      </c>
      <c r="F2042" s="10">
        <v>0</v>
      </c>
      <c r="G2042" s="10">
        <v>158948.57</v>
      </c>
      <c r="H2042" s="10">
        <v>159910.35999999999</v>
      </c>
      <c r="I2042" s="10">
        <v>-961.78999999997905</v>
      </c>
      <c r="J2042" s="10">
        <v>0</v>
      </c>
      <c r="K2042" s="10">
        <v>0</v>
      </c>
      <c r="L2042" s="10">
        <v>0</v>
      </c>
      <c r="M2042" s="10">
        <v>0</v>
      </c>
      <c r="N2042" s="10">
        <v>0</v>
      </c>
    </row>
    <row r="2043" spans="1:14" x14ac:dyDescent="0.25">
      <c r="A2043" s="9" t="s">
        <v>502</v>
      </c>
      <c r="B2043" s="9" t="s">
        <v>106</v>
      </c>
      <c r="C2043" s="9" t="s">
        <v>39</v>
      </c>
      <c r="D2043" s="9" t="s">
        <v>40</v>
      </c>
      <c r="E2043" s="10">
        <v>-3667130.34</v>
      </c>
      <c r="F2043" s="10">
        <v>0</v>
      </c>
      <c r="G2043" s="10">
        <v>-3667130.34</v>
      </c>
      <c r="H2043" s="10">
        <v>-3667130.34</v>
      </c>
      <c r="I2043" s="10">
        <v>0</v>
      </c>
      <c r="J2043" s="10">
        <v>-20741</v>
      </c>
      <c r="K2043" s="10">
        <v>0</v>
      </c>
      <c r="L2043" s="10">
        <v>-20741</v>
      </c>
      <c r="M2043" s="10">
        <v>-20741</v>
      </c>
      <c r="N2043" s="10">
        <v>0</v>
      </c>
    </row>
    <row r="2044" spans="1:14" x14ac:dyDescent="0.25">
      <c r="A2044" s="9" t="s">
        <v>502</v>
      </c>
      <c r="B2044" s="9" t="s">
        <v>92</v>
      </c>
      <c r="C2044" s="9" t="s">
        <v>42</v>
      </c>
      <c r="D2044" s="9" t="s">
        <v>43</v>
      </c>
      <c r="E2044" s="10">
        <v>121.6</v>
      </c>
      <c r="F2044" s="10">
        <v>0</v>
      </c>
      <c r="G2044" s="10">
        <v>121.6</v>
      </c>
      <c r="H2044" s="10">
        <v>0</v>
      </c>
      <c r="I2044" s="10">
        <v>121.6</v>
      </c>
      <c r="J2044" s="10">
        <v>1600</v>
      </c>
      <c r="K2044" s="10">
        <v>0</v>
      </c>
      <c r="L2044" s="10">
        <v>1600</v>
      </c>
      <c r="M2044" s="10">
        <v>0</v>
      </c>
      <c r="N2044" s="10">
        <v>1600</v>
      </c>
    </row>
    <row r="2045" spans="1:14" x14ac:dyDescent="0.25">
      <c r="A2045" s="9" t="s">
        <v>502</v>
      </c>
      <c r="B2045" s="9" t="s">
        <v>107</v>
      </c>
      <c r="C2045" s="9" t="s">
        <v>42</v>
      </c>
      <c r="D2045" s="9" t="s">
        <v>43</v>
      </c>
      <c r="E2045" s="10">
        <v>12953.42</v>
      </c>
      <c r="F2045" s="10">
        <v>0</v>
      </c>
      <c r="G2045" s="10">
        <v>12953.42</v>
      </c>
      <c r="H2045" s="10">
        <v>0</v>
      </c>
      <c r="I2045" s="10">
        <v>12953.42</v>
      </c>
      <c r="J2045" s="10">
        <v>249200</v>
      </c>
      <c r="K2045" s="10">
        <v>0</v>
      </c>
      <c r="L2045" s="10">
        <v>249200</v>
      </c>
      <c r="M2045" s="10">
        <v>0</v>
      </c>
      <c r="N2045" s="10">
        <v>249200</v>
      </c>
    </row>
    <row r="2046" spans="1:14" x14ac:dyDescent="0.25">
      <c r="A2046" s="9" t="s">
        <v>502</v>
      </c>
      <c r="B2046" s="9" t="s">
        <v>108</v>
      </c>
      <c r="C2046" s="9" t="s">
        <v>42</v>
      </c>
      <c r="D2046" s="9" t="s">
        <v>43</v>
      </c>
      <c r="E2046" s="10">
        <v>0</v>
      </c>
      <c r="F2046" s="10">
        <v>12342.551724137931</v>
      </c>
      <c r="G2046" s="10">
        <v>-12342.551724137931</v>
      </c>
      <c r="H2046" s="10">
        <v>12527.69</v>
      </c>
      <c r="I2046" s="10">
        <v>-12527.69</v>
      </c>
      <c r="J2046" s="10">
        <v>0</v>
      </c>
      <c r="K2046" s="10">
        <v>248892</v>
      </c>
      <c r="L2046" s="10">
        <v>-248892</v>
      </c>
      <c r="M2046" s="10">
        <v>252625.38</v>
      </c>
      <c r="N2046" s="10">
        <v>-252625.38</v>
      </c>
    </row>
    <row r="2047" spans="1:14" x14ac:dyDescent="0.25">
      <c r="A2047" s="9" t="s">
        <v>502</v>
      </c>
      <c r="B2047" s="9" t="s">
        <v>44</v>
      </c>
      <c r="C2047" s="9" t="s">
        <v>42</v>
      </c>
      <c r="D2047" s="9" t="s">
        <v>43</v>
      </c>
      <c r="E2047" s="10">
        <v>19237.11</v>
      </c>
      <c r="F2047" s="10">
        <v>19226.905472636816</v>
      </c>
      <c r="G2047" s="10">
        <v>10.204527363184752</v>
      </c>
      <c r="H2047" s="10">
        <v>19323.04</v>
      </c>
      <c r="I2047" s="10">
        <v>-85.930000000000291</v>
      </c>
      <c r="J2047" s="10">
        <v>20752</v>
      </c>
      <c r="K2047" s="10">
        <v>20741</v>
      </c>
      <c r="L2047" s="10">
        <v>11</v>
      </c>
      <c r="M2047" s="10">
        <v>20844.705000000002</v>
      </c>
      <c r="N2047" s="10">
        <v>-92.705000000001746</v>
      </c>
    </row>
    <row r="2048" spans="1:14" x14ac:dyDescent="0.25">
      <c r="A2048" s="9" t="s">
        <v>502</v>
      </c>
      <c r="B2048" s="9" t="s">
        <v>99</v>
      </c>
      <c r="C2048" s="9" t="s">
        <v>42</v>
      </c>
      <c r="D2048" s="9" t="s">
        <v>43</v>
      </c>
      <c r="E2048" s="10">
        <v>56284.7</v>
      </c>
      <c r="F2048" s="10">
        <v>56147.546798029558</v>
      </c>
      <c r="G2048" s="10">
        <v>137.15320197043911</v>
      </c>
      <c r="H2048" s="10">
        <v>56989.760000000002</v>
      </c>
      <c r="I2048" s="10">
        <v>-705.06000000000495</v>
      </c>
      <c r="J2048" s="10">
        <v>249500</v>
      </c>
      <c r="K2048" s="10">
        <v>248892</v>
      </c>
      <c r="L2048" s="10">
        <v>608</v>
      </c>
      <c r="M2048" s="10">
        <v>252625.38</v>
      </c>
      <c r="N2048" s="10">
        <v>-3125.3800000000047</v>
      </c>
    </row>
    <row r="2049" spans="1:14" x14ac:dyDescent="0.25">
      <c r="A2049" s="9" t="s">
        <v>502</v>
      </c>
      <c r="B2049" s="9" t="s">
        <v>100</v>
      </c>
      <c r="C2049" s="9" t="s">
        <v>42</v>
      </c>
      <c r="D2049" s="9" t="s">
        <v>43</v>
      </c>
      <c r="E2049" s="10">
        <v>72322.559999999998</v>
      </c>
      <c r="F2049" s="10">
        <v>72146.32512315271</v>
      </c>
      <c r="G2049" s="10">
        <v>176.23487684728752</v>
      </c>
      <c r="H2049" s="10">
        <v>73228.52</v>
      </c>
      <c r="I2049" s="10">
        <v>-905.9600000000064</v>
      </c>
      <c r="J2049" s="10">
        <v>249500</v>
      </c>
      <c r="K2049" s="10">
        <v>248892</v>
      </c>
      <c r="L2049" s="10">
        <v>608</v>
      </c>
      <c r="M2049" s="10">
        <v>252625.38</v>
      </c>
      <c r="N2049" s="10">
        <v>-3125.3800000000047</v>
      </c>
    </row>
    <row r="2050" spans="1:14" x14ac:dyDescent="0.25">
      <c r="A2050" s="9" t="s">
        <v>502</v>
      </c>
      <c r="B2050" s="9" t="s">
        <v>47</v>
      </c>
      <c r="C2050" s="9" t="s">
        <v>42</v>
      </c>
      <c r="D2050" s="9" t="s">
        <v>43</v>
      </c>
      <c r="E2050" s="10">
        <v>117312.41</v>
      </c>
      <c r="F2050" s="10">
        <v>117026.5294117647</v>
      </c>
      <c r="G2050" s="10">
        <v>285.88058823530446</v>
      </c>
      <c r="H2050" s="10">
        <v>119367.06</v>
      </c>
      <c r="I2050" s="10">
        <v>-2054.6499999999942</v>
      </c>
      <c r="J2050" s="10">
        <v>249500</v>
      </c>
      <c r="K2050" s="10">
        <v>248892</v>
      </c>
      <c r="L2050" s="10">
        <v>608</v>
      </c>
      <c r="M2050" s="10">
        <v>253869.84</v>
      </c>
      <c r="N2050" s="10">
        <v>-4369.8399999999965</v>
      </c>
    </row>
    <row r="2051" spans="1:14" x14ac:dyDescent="0.25">
      <c r="A2051" s="9" t="s">
        <v>502</v>
      </c>
      <c r="B2051" s="9" t="s">
        <v>101</v>
      </c>
      <c r="C2051" s="9" t="s">
        <v>42</v>
      </c>
      <c r="D2051" s="9" t="s">
        <v>43</v>
      </c>
      <c r="E2051" s="10">
        <v>192309.9</v>
      </c>
      <c r="F2051" s="10">
        <v>188602.39408866994</v>
      </c>
      <c r="G2051" s="10">
        <v>3707.5059113300522</v>
      </c>
      <c r="H2051" s="10">
        <v>191431.43</v>
      </c>
      <c r="I2051" s="10">
        <v>878.47000000000116</v>
      </c>
      <c r="J2051" s="10">
        <v>253784</v>
      </c>
      <c r="K2051" s="10">
        <v>248892</v>
      </c>
      <c r="L2051" s="10">
        <v>4892</v>
      </c>
      <c r="M2051" s="10">
        <v>252625.38</v>
      </c>
      <c r="N2051" s="10">
        <v>1158.6199999999953</v>
      </c>
    </row>
    <row r="2052" spans="1:14" x14ac:dyDescent="0.25">
      <c r="A2052" s="9" t="s">
        <v>502</v>
      </c>
      <c r="B2052" s="9" t="s">
        <v>109</v>
      </c>
      <c r="C2052" s="9" t="s">
        <v>42</v>
      </c>
      <c r="D2052" s="9" t="s">
        <v>43</v>
      </c>
      <c r="E2052" s="10">
        <v>233154.84</v>
      </c>
      <c r="F2052" s="10">
        <v>232091.79310344829</v>
      </c>
      <c r="G2052" s="10">
        <v>1063.0468965517066</v>
      </c>
      <c r="H2052" s="10">
        <v>235573.17</v>
      </c>
      <c r="I2052" s="10">
        <v>-2418.3300000000163</v>
      </c>
      <c r="J2052" s="10">
        <v>20836</v>
      </c>
      <c r="K2052" s="10">
        <v>20741</v>
      </c>
      <c r="L2052" s="10">
        <v>95</v>
      </c>
      <c r="M2052" s="10">
        <v>21052.115000000002</v>
      </c>
      <c r="N2052" s="10">
        <v>-216.1150000000016</v>
      </c>
    </row>
    <row r="2053" spans="1:14" x14ac:dyDescent="0.25">
      <c r="A2053" s="9" t="s">
        <v>502</v>
      </c>
      <c r="B2053" s="9" t="s">
        <v>50</v>
      </c>
      <c r="C2053" s="9" t="s">
        <v>42</v>
      </c>
      <c r="D2053" s="9" t="s">
        <v>43</v>
      </c>
      <c r="E2053" s="10">
        <v>338821</v>
      </c>
      <c r="F2053" s="10">
        <v>337995.33333333331</v>
      </c>
      <c r="G2053" s="10">
        <v>825.66666666668607</v>
      </c>
      <c r="H2053" s="10">
        <v>339685.31</v>
      </c>
      <c r="I2053" s="10">
        <v>-864.30999999999767</v>
      </c>
      <c r="J2053" s="10">
        <v>249500</v>
      </c>
      <c r="K2053" s="10">
        <v>248892</v>
      </c>
      <c r="L2053" s="10">
        <v>608</v>
      </c>
      <c r="M2053" s="10">
        <v>250136.46</v>
      </c>
      <c r="N2053" s="10">
        <v>-636.45999999999185</v>
      </c>
    </row>
    <row r="2054" spans="1:14" x14ac:dyDescent="0.25">
      <c r="A2054" s="9" t="s">
        <v>502</v>
      </c>
      <c r="B2054" s="9" t="s">
        <v>103</v>
      </c>
      <c r="C2054" s="9" t="s">
        <v>42</v>
      </c>
      <c r="D2054" s="9" t="s">
        <v>43</v>
      </c>
      <c r="E2054" s="10">
        <v>1190129.26</v>
      </c>
      <c r="F2054" s="10">
        <v>1190554.9702970297</v>
      </c>
      <c r="G2054" s="10">
        <v>-425.71029702969827</v>
      </c>
      <c r="H2054" s="10">
        <v>1202460.52</v>
      </c>
      <c r="I2054" s="10">
        <v>-12331.260000000009</v>
      </c>
      <c r="J2054" s="10">
        <v>248803</v>
      </c>
      <c r="K2054" s="10">
        <v>248892</v>
      </c>
      <c r="L2054" s="10">
        <v>-89</v>
      </c>
      <c r="M2054" s="10">
        <v>251380.92</v>
      </c>
      <c r="N2054" s="10">
        <v>-2577.9200000000128</v>
      </c>
    </row>
    <row r="2055" spans="1:14" x14ac:dyDescent="0.25">
      <c r="A2055" s="9" t="s">
        <v>502</v>
      </c>
      <c r="B2055" s="9" t="s">
        <v>104</v>
      </c>
      <c r="C2055" s="9" t="s">
        <v>42</v>
      </c>
      <c r="D2055" s="9" t="s">
        <v>53</v>
      </c>
      <c r="E2055" s="10">
        <v>1078397.79</v>
      </c>
      <c r="F2055" s="10">
        <v>1079517.0945273631</v>
      </c>
      <c r="G2055" s="10">
        <v>-1119.3045273630414</v>
      </c>
      <c r="H2055" s="10">
        <v>1084914.68</v>
      </c>
      <c r="I2055" s="10">
        <v>-6516.8899999998976</v>
      </c>
      <c r="J2055" s="10">
        <v>186474</v>
      </c>
      <c r="K2055" s="10">
        <v>186669</v>
      </c>
      <c r="L2055" s="10">
        <v>-195</v>
      </c>
      <c r="M2055" s="10">
        <v>187602.345</v>
      </c>
      <c r="N2055" s="10">
        <v>-1128.3450000000012</v>
      </c>
    </row>
    <row r="2056" spans="1:14" x14ac:dyDescent="0.25">
      <c r="A2056" s="9" t="s">
        <v>502</v>
      </c>
      <c r="B2056" s="9" t="s">
        <v>54</v>
      </c>
      <c r="C2056" s="9" t="s">
        <v>42</v>
      </c>
      <c r="D2056" s="9" t="s">
        <v>55</v>
      </c>
      <c r="E2056" s="10">
        <v>12566.56</v>
      </c>
      <c r="F2056" s="10">
        <v>12320.156862745098</v>
      </c>
      <c r="G2056" s="10">
        <v>246.40313725490159</v>
      </c>
      <c r="H2056" s="10">
        <v>12566.56</v>
      </c>
      <c r="I2056" s="10">
        <v>0</v>
      </c>
      <c r="J2056" s="10">
        <v>2284.828</v>
      </c>
      <c r="K2056" s="10">
        <v>2240.0284313725492</v>
      </c>
      <c r="L2056" s="10">
        <v>44.799568627450753</v>
      </c>
      <c r="M2056" s="10">
        <v>2284.8290000000002</v>
      </c>
      <c r="N2056" s="10">
        <v>-1.0000000002037268E-3</v>
      </c>
    </row>
    <row r="2057" spans="1:14" x14ac:dyDescent="0.25">
      <c r="A2057" s="9" t="s">
        <v>503</v>
      </c>
      <c r="B2057" s="9" t="s">
        <v>28</v>
      </c>
      <c r="C2057" s="9" t="s">
        <v>29</v>
      </c>
      <c r="D2057" s="9" t="s">
        <v>27</v>
      </c>
      <c r="E2057" s="10">
        <v>0.01</v>
      </c>
      <c r="F2057" s="10">
        <v>0</v>
      </c>
      <c r="G2057" s="10">
        <v>0.01</v>
      </c>
      <c r="H2057" s="10">
        <v>0</v>
      </c>
      <c r="I2057" s="10">
        <v>0.01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</row>
    <row r="2058" spans="1:14" x14ac:dyDescent="0.25">
      <c r="A2058" s="9" t="s">
        <v>503</v>
      </c>
      <c r="B2058" s="9" t="s">
        <v>25</v>
      </c>
      <c r="C2058" s="9" t="s">
        <v>26</v>
      </c>
      <c r="D2058" s="9" t="s">
        <v>27</v>
      </c>
      <c r="E2058" s="10">
        <v>1802.56</v>
      </c>
      <c r="F2058" s="10">
        <v>0</v>
      </c>
      <c r="G2058" s="10">
        <v>1802.56</v>
      </c>
      <c r="H2058" s="10">
        <v>0</v>
      </c>
      <c r="I2058" s="10">
        <v>1802.56</v>
      </c>
      <c r="J2058" s="10">
        <v>0</v>
      </c>
      <c r="K2058" s="10">
        <v>0</v>
      </c>
      <c r="L2058" s="10">
        <v>0</v>
      </c>
      <c r="M2058" s="10">
        <v>0</v>
      </c>
      <c r="N2058" s="10">
        <v>0</v>
      </c>
    </row>
    <row r="2059" spans="1:14" x14ac:dyDescent="0.25">
      <c r="A2059" s="9" t="s">
        <v>503</v>
      </c>
      <c r="B2059" s="9" t="s">
        <v>30</v>
      </c>
      <c r="C2059" s="9" t="s">
        <v>29</v>
      </c>
      <c r="D2059" s="9" t="s">
        <v>27</v>
      </c>
      <c r="E2059" s="10">
        <v>0.28999999999999998</v>
      </c>
      <c r="F2059" s="10">
        <v>0</v>
      </c>
      <c r="G2059" s="10">
        <v>0.28999999999999998</v>
      </c>
      <c r="H2059" s="10">
        <v>0.12</v>
      </c>
      <c r="I2059" s="10">
        <v>0.16999999999999998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</row>
    <row r="2060" spans="1:14" x14ac:dyDescent="0.25">
      <c r="A2060" s="9" t="s">
        <v>503</v>
      </c>
      <c r="B2060" s="9" t="s">
        <v>31</v>
      </c>
      <c r="C2060" s="9" t="s">
        <v>29</v>
      </c>
      <c r="D2060" s="9" t="s">
        <v>27</v>
      </c>
      <c r="E2060" s="10">
        <v>1.97</v>
      </c>
      <c r="F2060" s="10">
        <v>0</v>
      </c>
      <c r="G2060" s="10">
        <v>1.97</v>
      </c>
      <c r="H2060" s="10">
        <v>0.77</v>
      </c>
      <c r="I2060" s="10">
        <v>1.2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</row>
    <row r="2061" spans="1:14" x14ac:dyDescent="0.25">
      <c r="A2061" s="9" t="s">
        <v>503</v>
      </c>
      <c r="B2061" s="9" t="s">
        <v>36</v>
      </c>
      <c r="C2061" s="9" t="s">
        <v>29</v>
      </c>
      <c r="D2061" s="9" t="s">
        <v>27</v>
      </c>
      <c r="E2061" s="10">
        <v>22.12</v>
      </c>
      <c r="F2061" s="10">
        <v>0</v>
      </c>
      <c r="G2061" s="10">
        <v>22.12</v>
      </c>
      <c r="H2061" s="10">
        <v>8.66</v>
      </c>
      <c r="I2061" s="10">
        <v>13.46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</row>
    <row r="2062" spans="1:14" x14ac:dyDescent="0.25">
      <c r="A2062" s="9" t="s">
        <v>503</v>
      </c>
      <c r="B2062" s="9" t="s">
        <v>37</v>
      </c>
      <c r="C2062" s="9" t="s">
        <v>29</v>
      </c>
      <c r="D2062" s="9" t="s">
        <v>27</v>
      </c>
      <c r="E2062" s="10">
        <v>51.14</v>
      </c>
      <c r="F2062" s="10">
        <v>0</v>
      </c>
      <c r="G2062" s="10">
        <v>51.14</v>
      </c>
      <c r="H2062" s="10">
        <v>20.03</v>
      </c>
      <c r="I2062" s="10">
        <v>31.11</v>
      </c>
      <c r="J2062" s="10">
        <v>0</v>
      </c>
      <c r="K2062" s="10">
        <v>0</v>
      </c>
      <c r="L2062" s="10">
        <v>0</v>
      </c>
      <c r="M2062" s="10">
        <v>0</v>
      </c>
      <c r="N2062" s="10">
        <v>0</v>
      </c>
    </row>
    <row r="2063" spans="1:14" x14ac:dyDescent="0.25">
      <c r="A2063" s="9" t="s">
        <v>503</v>
      </c>
      <c r="B2063" s="9" t="s">
        <v>346</v>
      </c>
      <c r="C2063" s="9" t="s">
        <v>33</v>
      </c>
      <c r="D2063" s="9" t="s">
        <v>27</v>
      </c>
      <c r="E2063" s="10">
        <v>316.85000000000002</v>
      </c>
      <c r="F2063" s="10">
        <v>0</v>
      </c>
      <c r="G2063" s="10">
        <v>316.85000000000002</v>
      </c>
      <c r="H2063" s="10">
        <v>372.3</v>
      </c>
      <c r="I2063" s="10">
        <v>-55.449999999999989</v>
      </c>
      <c r="J2063" s="10">
        <v>2</v>
      </c>
      <c r="K2063" s="10">
        <v>0</v>
      </c>
      <c r="L2063" s="10">
        <v>2</v>
      </c>
      <c r="M2063" s="10">
        <v>2.35</v>
      </c>
      <c r="N2063" s="10">
        <v>-0.35000000000000009</v>
      </c>
    </row>
    <row r="2064" spans="1:14" x14ac:dyDescent="0.25">
      <c r="A2064" s="9" t="s">
        <v>503</v>
      </c>
      <c r="B2064" s="9" t="s">
        <v>347</v>
      </c>
      <c r="C2064" s="9" t="s">
        <v>33</v>
      </c>
      <c r="D2064" s="9" t="s">
        <v>27</v>
      </c>
      <c r="E2064" s="10">
        <v>1006.63</v>
      </c>
      <c r="F2064" s="10">
        <v>0</v>
      </c>
      <c r="G2064" s="10">
        <v>1006.63</v>
      </c>
      <c r="H2064" s="10">
        <v>1182.79</v>
      </c>
      <c r="I2064" s="10">
        <v>-176.15999999999997</v>
      </c>
      <c r="J2064" s="10">
        <v>2</v>
      </c>
      <c r="K2064" s="10">
        <v>0</v>
      </c>
      <c r="L2064" s="10">
        <v>2</v>
      </c>
      <c r="M2064" s="10">
        <v>2.35</v>
      </c>
      <c r="N2064" s="10">
        <v>-0.35000000000000009</v>
      </c>
    </row>
    <row r="2065" spans="1:14" x14ac:dyDescent="0.25">
      <c r="A2065" s="9" t="s">
        <v>503</v>
      </c>
      <c r="B2065" s="9" t="s">
        <v>348</v>
      </c>
      <c r="C2065" s="9" t="s">
        <v>33</v>
      </c>
      <c r="D2065" s="9" t="s">
        <v>27</v>
      </c>
      <c r="E2065" s="10">
        <v>1011.53</v>
      </c>
      <c r="F2065" s="10">
        <v>0</v>
      </c>
      <c r="G2065" s="10">
        <v>1011.53</v>
      </c>
      <c r="H2065" s="10">
        <v>1188.54</v>
      </c>
      <c r="I2065" s="10">
        <v>-177.01</v>
      </c>
      <c r="J2065" s="10">
        <v>12</v>
      </c>
      <c r="K2065" s="10">
        <v>0</v>
      </c>
      <c r="L2065" s="10">
        <v>12</v>
      </c>
      <c r="M2065" s="10">
        <v>14.1</v>
      </c>
      <c r="N2065" s="10">
        <v>-2.0999999999999996</v>
      </c>
    </row>
    <row r="2066" spans="1:14" x14ac:dyDescent="0.25">
      <c r="A2066" s="9" t="s">
        <v>503</v>
      </c>
      <c r="B2066" s="9" t="s">
        <v>504</v>
      </c>
      <c r="C2066" s="9" t="s">
        <v>39</v>
      </c>
      <c r="D2066" s="9" t="s">
        <v>58</v>
      </c>
      <c r="E2066" s="10">
        <v>-59750.400000000001</v>
      </c>
      <c r="F2066" s="10">
        <v>0</v>
      </c>
      <c r="G2066" s="10">
        <v>-59750.400000000001</v>
      </c>
      <c r="H2066" s="10">
        <v>-59750.29</v>
      </c>
      <c r="I2066" s="10">
        <v>-0.11000000000058208</v>
      </c>
      <c r="J2066" s="10">
        <v>-2350</v>
      </c>
      <c r="K2066" s="10">
        <v>0</v>
      </c>
      <c r="L2066" s="10">
        <v>-2350</v>
      </c>
      <c r="M2066" s="10">
        <v>-2350</v>
      </c>
      <c r="N2066" s="10">
        <v>0</v>
      </c>
    </row>
    <row r="2067" spans="1:14" x14ac:dyDescent="0.25">
      <c r="A2067" s="9" t="s">
        <v>503</v>
      </c>
      <c r="B2067" s="9" t="s">
        <v>505</v>
      </c>
      <c r="C2067" s="9" t="s">
        <v>42</v>
      </c>
      <c r="D2067" s="9" t="s">
        <v>58</v>
      </c>
      <c r="E2067" s="10">
        <v>48291.37</v>
      </c>
      <c r="F2067" s="10">
        <v>50137.8</v>
      </c>
      <c r="G2067" s="10">
        <v>-1846.4300000000003</v>
      </c>
      <c r="H2067" s="10">
        <v>50137.8</v>
      </c>
      <c r="I2067" s="10">
        <v>-1846.4300000000003</v>
      </c>
      <c r="J2067" s="10">
        <v>2354</v>
      </c>
      <c r="K2067" s="10">
        <v>2444</v>
      </c>
      <c r="L2067" s="10">
        <v>-90</v>
      </c>
      <c r="M2067" s="10">
        <v>2444</v>
      </c>
      <c r="N2067" s="10">
        <v>-90</v>
      </c>
    </row>
    <row r="2068" spans="1:14" x14ac:dyDescent="0.25">
      <c r="A2068" s="9" t="s">
        <v>503</v>
      </c>
      <c r="B2068" s="9" t="s">
        <v>506</v>
      </c>
      <c r="C2068" s="9" t="s">
        <v>42</v>
      </c>
      <c r="D2068" s="9" t="s">
        <v>43</v>
      </c>
      <c r="E2068" s="10">
        <v>3154.22</v>
      </c>
      <c r="F2068" s="10">
        <v>3174.4705882352941</v>
      </c>
      <c r="G2068" s="10">
        <v>-20.250588235294344</v>
      </c>
      <c r="H2068" s="10">
        <v>3237.96</v>
      </c>
      <c r="I2068" s="10">
        <v>-83.740000000000236</v>
      </c>
      <c r="J2068" s="10">
        <v>2335</v>
      </c>
      <c r="K2068" s="10">
        <v>2350</v>
      </c>
      <c r="L2068" s="10">
        <v>-15</v>
      </c>
      <c r="M2068" s="10">
        <v>2397</v>
      </c>
      <c r="N2068" s="10">
        <v>-62</v>
      </c>
    </row>
    <row r="2069" spans="1:14" x14ac:dyDescent="0.25">
      <c r="A2069" s="9" t="s">
        <v>503</v>
      </c>
      <c r="B2069" s="9" t="s">
        <v>507</v>
      </c>
      <c r="C2069" s="9" t="s">
        <v>42</v>
      </c>
      <c r="D2069" s="9" t="s">
        <v>43</v>
      </c>
      <c r="E2069" s="10">
        <v>3304</v>
      </c>
      <c r="F2069" s="10">
        <v>3290</v>
      </c>
      <c r="G2069" s="10">
        <v>14</v>
      </c>
      <c r="H2069" s="10">
        <v>3306.45</v>
      </c>
      <c r="I2069" s="10">
        <v>-2.4499999999998181</v>
      </c>
      <c r="J2069" s="10">
        <v>2360</v>
      </c>
      <c r="K2069" s="10">
        <v>2350</v>
      </c>
      <c r="L2069" s="10">
        <v>10</v>
      </c>
      <c r="M2069" s="10">
        <v>2361.75</v>
      </c>
      <c r="N2069" s="10">
        <v>-1.75</v>
      </c>
    </row>
    <row r="2070" spans="1:14" x14ac:dyDescent="0.25">
      <c r="A2070" s="9" t="s">
        <v>503</v>
      </c>
      <c r="B2070" s="9" t="s">
        <v>355</v>
      </c>
      <c r="C2070" s="9" t="s">
        <v>42</v>
      </c>
      <c r="D2070" s="9" t="s">
        <v>53</v>
      </c>
      <c r="E2070" s="10">
        <v>787.71</v>
      </c>
      <c r="F2070" s="10">
        <v>308.52</v>
      </c>
      <c r="G2070" s="10">
        <v>479.19000000000005</v>
      </c>
      <c r="H2070" s="10">
        <v>308.52</v>
      </c>
      <c r="I2070" s="10">
        <v>479.19000000000005</v>
      </c>
      <c r="J2070" s="10">
        <v>60</v>
      </c>
      <c r="K2070" s="10">
        <v>23.5</v>
      </c>
      <c r="L2070" s="10">
        <v>36.5</v>
      </c>
      <c r="M2070" s="10">
        <v>23.5</v>
      </c>
      <c r="N2070" s="10">
        <v>36.5</v>
      </c>
    </row>
    <row r="2071" spans="1:14" x14ac:dyDescent="0.25">
      <c r="A2071" s="9" t="s">
        <v>508</v>
      </c>
      <c r="B2071" s="9" t="s">
        <v>25</v>
      </c>
      <c r="C2071" s="9" t="s">
        <v>26</v>
      </c>
      <c r="D2071" s="9" t="s">
        <v>27</v>
      </c>
      <c r="E2071" s="10">
        <v>-4036.4</v>
      </c>
      <c r="F2071" s="10">
        <v>0</v>
      </c>
      <c r="G2071" s="10">
        <v>-4036.4</v>
      </c>
      <c r="H2071" s="10">
        <v>0</v>
      </c>
      <c r="I2071" s="10">
        <v>-4036.4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</row>
    <row r="2072" spans="1:14" x14ac:dyDescent="0.25">
      <c r="A2072" s="9" t="s">
        <v>508</v>
      </c>
      <c r="B2072" s="9" t="s">
        <v>258</v>
      </c>
      <c r="C2072" s="9" t="s">
        <v>33</v>
      </c>
      <c r="D2072" s="9" t="s">
        <v>27</v>
      </c>
      <c r="E2072" s="10">
        <v>146.53</v>
      </c>
      <c r="F2072" s="10">
        <v>0</v>
      </c>
      <c r="G2072" s="10">
        <v>146.53</v>
      </c>
      <c r="H2072" s="10">
        <v>142.29</v>
      </c>
      <c r="I2072" s="10">
        <v>4.2400000000000091</v>
      </c>
      <c r="J2072" s="10">
        <v>19.38</v>
      </c>
      <c r="K2072" s="10">
        <v>0</v>
      </c>
      <c r="L2072" s="10">
        <v>19.38</v>
      </c>
      <c r="M2072" s="10">
        <v>18.823</v>
      </c>
      <c r="N2072" s="10">
        <v>0.55699999999999861</v>
      </c>
    </row>
    <row r="2073" spans="1:14" x14ac:dyDescent="0.25">
      <c r="A2073" s="9" t="s">
        <v>508</v>
      </c>
      <c r="B2073" s="9" t="s">
        <v>259</v>
      </c>
      <c r="C2073" s="9" t="s">
        <v>33</v>
      </c>
      <c r="D2073" s="9" t="s">
        <v>27</v>
      </c>
      <c r="E2073" s="10">
        <v>300.67</v>
      </c>
      <c r="F2073" s="10">
        <v>0</v>
      </c>
      <c r="G2073" s="10">
        <v>300.67</v>
      </c>
      <c r="H2073" s="10">
        <v>292.02</v>
      </c>
      <c r="I2073" s="10">
        <v>8.6500000000000341</v>
      </c>
      <c r="J2073" s="10">
        <v>19.38</v>
      </c>
      <c r="K2073" s="10">
        <v>0</v>
      </c>
      <c r="L2073" s="10">
        <v>19.38</v>
      </c>
      <c r="M2073" s="10">
        <v>18.823</v>
      </c>
      <c r="N2073" s="10">
        <v>0.55699999999999861</v>
      </c>
    </row>
    <row r="2074" spans="1:14" x14ac:dyDescent="0.25">
      <c r="A2074" s="9" t="s">
        <v>508</v>
      </c>
      <c r="B2074" s="9" t="s">
        <v>260</v>
      </c>
      <c r="C2074" s="9" t="s">
        <v>33</v>
      </c>
      <c r="D2074" s="9" t="s">
        <v>27</v>
      </c>
      <c r="E2074" s="10">
        <v>11852.9</v>
      </c>
      <c r="F2074" s="10">
        <v>0</v>
      </c>
      <c r="G2074" s="10">
        <v>11852.9</v>
      </c>
      <c r="H2074" s="10">
        <v>11509.84</v>
      </c>
      <c r="I2074" s="10">
        <v>343.05999999999949</v>
      </c>
      <c r="J2074" s="10">
        <v>193.8</v>
      </c>
      <c r="K2074" s="10">
        <v>0</v>
      </c>
      <c r="L2074" s="10">
        <v>193.8</v>
      </c>
      <c r="M2074" s="10">
        <v>188.19</v>
      </c>
      <c r="N2074" s="10">
        <v>5.6100000000000136</v>
      </c>
    </row>
    <row r="2075" spans="1:14" x14ac:dyDescent="0.25">
      <c r="A2075" s="9" t="s">
        <v>508</v>
      </c>
      <c r="B2075" s="9" t="s">
        <v>101</v>
      </c>
      <c r="C2075" s="9" t="s">
        <v>39</v>
      </c>
      <c r="D2075" s="9" t="s">
        <v>43</v>
      </c>
      <c r="E2075" s="10">
        <v>-66312.45</v>
      </c>
      <c r="F2075" s="10">
        <v>0</v>
      </c>
      <c r="G2075" s="10">
        <v>-66312.45</v>
      </c>
      <c r="H2075" s="10">
        <v>-66312.28</v>
      </c>
      <c r="I2075" s="10">
        <v>-0.16999999999825377</v>
      </c>
      <c r="J2075" s="10">
        <v>-87510</v>
      </c>
      <c r="K2075" s="10">
        <v>0</v>
      </c>
      <c r="L2075" s="10">
        <v>-87510</v>
      </c>
      <c r="M2075" s="10">
        <v>-87510</v>
      </c>
      <c r="N2075" s="10">
        <v>0</v>
      </c>
    </row>
    <row r="2076" spans="1:14" x14ac:dyDescent="0.25">
      <c r="A2076" s="9" t="s">
        <v>508</v>
      </c>
      <c r="B2076" s="9" t="s">
        <v>261</v>
      </c>
      <c r="C2076" s="9" t="s">
        <v>42</v>
      </c>
      <c r="D2076" s="9" t="s">
        <v>43</v>
      </c>
      <c r="E2076" s="10">
        <v>51202.89</v>
      </c>
      <c r="F2076" s="10">
        <v>0</v>
      </c>
      <c r="G2076" s="10">
        <v>51202.89</v>
      </c>
      <c r="H2076" s="10">
        <v>0</v>
      </c>
      <c r="I2076" s="10">
        <v>51202.89</v>
      </c>
      <c r="J2076" s="10">
        <v>88325</v>
      </c>
      <c r="K2076" s="10">
        <v>0</v>
      </c>
      <c r="L2076" s="10">
        <v>88325</v>
      </c>
      <c r="M2076" s="10">
        <v>0</v>
      </c>
      <c r="N2076" s="10">
        <v>88325</v>
      </c>
    </row>
    <row r="2077" spans="1:14" x14ac:dyDescent="0.25">
      <c r="A2077" s="9" t="s">
        <v>508</v>
      </c>
      <c r="B2077" s="9" t="s">
        <v>262</v>
      </c>
      <c r="C2077" s="9" t="s">
        <v>42</v>
      </c>
      <c r="D2077" s="9" t="s">
        <v>43</v>
      </c>
      <c r="E2077" s="10">
        <v>6845.86</v>
      </c>
      <c r="F2077" s="10">
        <v>6845.4536489151869</v>
      </c>
      <c r="G2077" s="10">
        <v>0.40635108481274074</v>
      </c>
      <c r="H2077" s="10">
        <v>6941.29</v>
      </c>
      <c r="I2077" s="10">
        <v>-95.430000000000291</v>
      </c>
      <c r="J2077" s="10">
        <v>14440</v>
      </c>
      <c r="K2077" s="10">
        <v>14439.14990138067</v>
      </c>
      <c r="L2077" s="10">
        <v>0.85009861933031061</v>
      </c>
      <c r="M2077" s="10">
        <v>14641.298000000001</v>
      </c>
      <c r="N2077" s="10">
        <v>-201.29800000000068</v>
      </c>
    </row>
    <row r="2078" spans="1:14" x14ac:dyDescent="0.25">
      <c r="A2078" s="9" t="s">
        <v>508</v>
      </c>
      <c r="B2078" s="9" t="s">
        <v>263</v>
      </c>
      <c r="C2078" s="9" t="s">
        <v>42</v>
      </c>
      <c r="D2078" s="9" t="s">
        <v>43</v>
      </c>
      <c r="E2078" s="10">
        <v>0</v>
      </c>
      <c r="F2078" s="10">
        <v>46725.960591133007</v>
      </c>
      <c r="G2078" s="10">
        <v>-46725.960591133007</v>
      </c>
      <c r="H2078" s="10">
        <v>47426.85</v>
      </c>
      <c r="I2078" s="10">
        <v>-47426.85</v>
      </c>
      <c r="J2078" s="10">
        <v>0</v>
      </c>
      <c r="K2078" s="10">
        <v>87510</v>
      </c>
      <c r="L2078" s="10">
        <v>-87510</v>
      </c>
      <c r="M2078" s="10">
        <v>88822.65</v>
      </c>
      <c r="N2078" s="10">
        <v>-88822.65</v>
      </c>
    </row>
    <row r="2079" spans="1:14" x14ac:dyDescent="0.25">
      <c r="A2079" s="9" t="s">
        <v>509</v>
      </c>
      <c r="B2079" s="9" t="s">
        <v>25</v>
      </c>
      <c r="C2079" s="9" t="s">
        <v>26</v>
      </c>
      <c r="D2079" s="9" t="s">
        <v>27</v>
      </c>
      <c r="E2079" s="10">
        <v>3370.45</v>
      </c>
      <c r="F2079" s="10">
        <v>0</v>
      </c>
      <c r="G2079" s="10">
        <v>3370.45</v>
      </c>
      <c r="H2079" s="10">
        <v>0</v>
      </c>
      <c r="I2079" s="10">
        <v>3370.45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</row>
    <row r="2080" spans="1:14" x14ac:dyDescent="0.25">
      <c r="A2080" s="9" t="s">
        <v>509</v>
      </c>
      <c r="B2080" s="9" t="s">
        <v>258</v>
      </c>
      <c r="C2080" s="9" t="s">
        <v>33</v>
      </c>
      <c r="D2080" s="9" t="s">
        <v>27</v>
      </c>
      <c r="E2080" s="10">
        <v>254.5</v>
      </c>
      <c r="F2080" s="10">
        <v>0</v>
      </c>
      <c r="G2080" s="10">
        <v>254.5</v>
      </c>
      <c r="H2080" s="10">
        <v>271.89999999999998</v>
      </c>
      <c r="I2080" s="10">
        <v>-17.399999999999977</v>
      </c>
      <c r="J2080" s="10">
        <v>33.659999999999997</v>
      </c>
      <c r="K2080" s="10">
        <v>0</v>
      </c>
      <c r="L2080" s="10">
        <v>33.659999999999997</v>
      </c>
      <c r="M2080" s="10">
        <v>35.969000000000001</v>
      </c>
      <c r="N2080" s="10">
        <v>-2.3090000000000046</v>
      </c>
    </row>
    <row r="2081" spans="1:14" x14ac:dyDescent="0.25">
      <c r="A2081" s="9" t="s">
        <v>509</v>
      </c>
      <c r="B2081" s="9" t="s">
        <v>259</v>
      </c>
      <c r="C2081" s="9" t="s">
        <v>33</v>
      </c>
      <c r="D2081" s="9" t="s">
        <v>27</v>
      </c>
      <c r="E2081" s="10">
        <v>512.91</v>
      </c>
      <c r="F2081" s="10">
        <v>0</v>
      </c>
      <c r="G2081" s="10">
        <v>512.91</v>
      </c>
      <c r="H2081" s="10">
        <v>558.01</v>
      </c>
      <c r="I2081" s="10">
        <v>-45.100000000000023</v>
      </c>
      <c r="J2081" s="10">
        <v>33.06</v>
      </c>
      <c r="K2081" s="10">
        <v>0</v>
      </c>
      <c r="L2081" s="10">
        <v>33.06</v>
      </c>
      <c r="M2081" s="10">
        <v>35.969000000000001</v>
      </c>
      <c r="N2081" s="10">
        <v>-2.9089999999999989</v>
      </c>
    </row>
    <row r="2082" spans="1:14" x14ac:dyDescent="0.25">
      <c r="A2082" s="9" t="s">
        <v>509</v>
      </c>
      <c r="B2082" s="9" t="s">
        <v>260</v>
      </c>
      <c r="C2082" s="9" t="s">
        <v>33</v>
      </c>
      <c r="D2082" s="9" t="s">
        <v>27</v>
      </c>
      <c r="E2082" s="10">
        <v>20586.62</v>
      </c>
      <c r="F2082" s="10">
        <v>0</v>
      </c>
      <c r="G2082" s="10">
        <v>20586.62</v>
      </c>
      <c r="H2082" s="10">
        <v>21993.78</v>
      </c>
      <c r="I2082" s="10">
        <v>-1407.1599999999999</v>
      </c>
      <c r="J2082" s="10">
        <v>336.6</v>
      </c>
      <c r="K2082" s="10">
        <v>0</v>
      </c>
      <c r="L2082" s="10">
        <v>336.6</v>
      </c>
      <c r="M2082" s="10">
        <v>359.60700000000003</v>
      </c>
      <c r="N2082" s="10">
        <v>-23.007000000000005</v>
      </c>
    </row>
    <row r="2083" spans="1:14" x14ac:dyDescent="0.25">
      <c r="A2083" s="9" t="s">
        <v>509</v>
      </c>
      <c r="B2083" s="9" t="s">
        <v>475</v>
      </c>
      <c r="C2083" s="9" t="s">
        <v>39</v>
      </c>
      <c r="D2083" s="9" t="s">
        <v>43</v>
      </c>
      <c r="E2083" s="10">
        <v>-152350.79999999999</v>
      </c>
      <c r="F2083" s="10">
        <v>0</v>
      </c>
      <c r="G2083" s="10">
        <v>-152350.79999999999</v>
      </c>
      <c r="H2083" s="10">
        <v>-152351.47</v>
      </c>
      <c r="I2083" s="10">
        <v>0.67000000001280569</v>
      </c>
      <c r="J2083" s="10">
        <v>-167220</v>
      </c>
      <c r="K2083" s="10">
        <v>0</v>
      </c>
      <c r="L2083" s="10">
        <v>-167220</v>
      </c>
      <c r="M2083" s="10">
        <v>-167220</v>
      </c>
      <c r="N2083" s="10">
        <v>0</v>
      </c>
    </row>
    <row r="2084" spans="1:14" x14ac:dyDescent="0.25">
      <c r="A2084" s="9" t="s">
        <v>509</v>
      </c>
      <c r="B2084" s="9" t="s">
        <v>262</v>
      </c>
      <c r="C2084" s="9" t="s">
        <v>42</v>
      </c>
      <c r="D2084" s="9" t="s">
        <v>43</v>
      </c>
      <c r="E2084" s="10">
        <v>13080.62</v>
      </c>
      <c r="F2084" s="10">
        <v>13080.75936883629</v>
      </c>
      <c r="G2084" s="10">
        <v>-0.1393688362895773</v>
      </c>
      <c r="H2084" s="10">
        <v>13263.89</v>
      </c>
      <c r="I2084" s="10">
        <v>-183.26999999999862</v>
      </c>
      <c r="J2084" s="10">
        <v>27591</v>
      </c>
      <c r="K2084" s="10">
        <v>27591.299802761343</v>
      </c>
      <c r="L2084" s="10">
        <v>-0.29980276134301675</v>
      </c>
      <c r="M2084" s="10">
        <v>27977.578000000001</v>
      </c>
      <c r="N2084" s="10">
        <v>-386.57800000000134</v>
      </c>
    </row>
    <row r="2085" spans="1:14" x14ac:dyDescent="0.25">
      <c r="A2085" s="9" t="s">
        <v>509</v>
      </c>
      <c r="B2085" s="9" t="s">
        <v>476</v>
      </c>
      <c r="C2085" s="9" t="s">
        <v>42</v>
      </c>
      <c r="D2085" s="9" t="s">
        <v>43</v>
      </c>
      <c r="E2085" s="10">
        <v>114545.7</v>
      </c>
      <c r="F2085" s="10">
        <v>114545.70443349754</v>
      </c>
      <c r="G2085" s="10">
        <v>-4.4334975391393527E-3</v>
      </c>
      <c r="H2085" s="10">
        <v>116263.89</v>
      </c>
      <c r="I2085" s="10">
        <v>-1718.1900000000023</v>
      </c>
      <c r="J2085" s="10">
        <v>167220</v>
      </c>
      <c r="K2085" s="10">
        <v>167220</v>
      </c>
      <c r="L2085" s="10">
        <v>0</v>
      </c>
      <c r="M2085" s="10">
        <v>169728.3</v>
      </c>
      <c r="N2085" s="10">
        <v>-2508.2999999999884</v>
      </c>
    </row>
    <row r="2086" spans="1:14" x14ac:dyDescent="0.25">
      <c r="A2086" s="9" t="s">
        <v>510</v>
      </c>
      <c r="B2086" s="9" t="s">
        <v>25</v>
      </c>
      <c r="C2086" s="9" t="s">
        <v>26</v>
      </c>
      <c r="D2086" s="9" t="s">
        <v>27</v>
      </c>
      <c r="E2086" s="10">
        <v>1748.88</v>
      </c>
      <c r="F2086" s="10">
        <v>0</v>
      </c>
      <c r="G2086" s="10">
        <v>1748.88</v>
      </c>
      <c r="H2086" s="10">
        <v>0</v>
      </c>
      <c r="I2086" s="10">
        <v>1748.88</v>
      </c>
      <c r="J2086" s="10">
        <v>0</v>
      </c>
      <c r="K2086" s="10">
        <v>0</v>
      </c>
      <c r="L2086" s="10">
        <v>0</v>
      </c>
      <c r="M2086" s="10">
        <v>0</v>
      </c>
      <c r="N2086" s="10">
        <v>0</v>
      </c>
    </row>
    <row r="2087" spans="1:14" x14ac:dyDescent="0.25">
      <c r="A2087" s="9" t="s">
        <v>510</v>
      </c>
      <c r="B2087" s="9" t="s">
        <v>258</v>
      </c>
      <c r="C2087" s="9" t="s">
        <v>33</v>
      </c>
      <c r="D2087" s="9" t="s">
        <v>27</v>
      </c>
      <c r="E2087" s="10">
        <v>161.96</v>
      </c>
      <c r="F2087" s="10">
        <v>0</v>
      </c>
      <c r="G2087" s="10">
        <v>161.96</v>
      </c>
      <c r="H2087" s="10">
        <v>171</v>
      </c>
      <c r="I2087" s="10">
        <v>-9.039999999999992</v>
      </c>
      <c r="J2087" s="10">
        <v>21.42</v>
      </c>
      <c r="K2087" s="10">
        <v>0</v>
      </c>
      <c r="L2087" s="10">
        <v>21.42</v>
      </c>
      <c r="M2087" s="10">
        <v>22.620999999999999</v>
      </c>
      <c r="N2087" s="10">
        <v>-1.200999999999997</v>
      </c>
    </row>
    <row r="2088" spans="1:14" x14ac:dyDescent="0.25">
      <c r="A2088" s="9" t="s">
        <v>510</v>
      </c>
      <c r="B2088" s="9" t="s">
        <v>259</v>
      </c>
      <c r="C2088" s="9" t="s">
        <v>33</v>
      </c>
      <c r="D2088" s="9" t="s">
        <v>27</v>
      </c>
      <c r="E2088" s="10">
        <v>332.32</v>
      </c>
      <c r="F2088" s="10">
        <v>0</v>
      </c>
      <c r="G2088" s="10">
        <v>332.32</v>
      </c>
      <c r="H2088" s="10">
        <v>350.94</v>
      </c>
      <c r="I2088" s="10">
        <v>-18.620000000000005</v>
      </c>
      <c r="J2088" s="10">
        <v>21.42</v>
      </c>
      <c r="K2088" s="10">
        <v>0</v>
      </c>
      <c r="L2088" s="10">
        <v>21.42</v>
      </c>
      <c r="M2088" s="10">
        <v>22.620999999999999</v>
      </c>
      <c r="N2088" s="10">
        <v>-1.200999999999997</v>
      </c>
    </row>
    <row r="2089" spans="1:14" x14ac:dyDescent="0.25">
      <c r="A2089" s="9" t="s">
        <v>510</v>
      </c>
      <c r="B2089" s="9" t="s">
        <v>260</v>
      </c>
      <c r="C2089" s="9" t="s">
        <v>33</v>
      </c>
      <c r="D2089" s="9" t="s">
        <v>27</v>
      </c>
      <c r="E2089" s="10">
        <v>13100.58</v>
      </c>
      <c r="F2089" s="10">
        <v>0</v>
      </c>
      <c r="G2089" s="10">
        <v>13100.58</v>
      </c>
      <c r="H2089" s="10">
        <v>13831.93</v>
      </c>
      <c r="I2089" s="10">
        <v>-731.35000000000036</v>
      </c>
      <c r="J2089" s="10">
        <v>214.2</v>
      </c>
      <c r="K2089" s="10">
        <v>0</v>
      </c>
      <c r="L2089" s="10">
        <v>214.2</v>
      </c>
      <c r="M2089" s="10">
        <v>226.15700000000001</v>
      </c>
      <c r="N2089" s="10">
        <v>-11.957000000000022</v>
      </c>
    </row>
    <row r="2090" spans="1:14" x14ac:dyDescent="0.25">
      <c r="A2090" s="9" t="s">
        <v>510</v>
      </c>
      <c r="B2090" s="9" t="s">
        <v>475</v>
      </c>
      <c r="C2090" s="9" t="s">
        <v>39</v>
      </c>
      <c r="D2090" s="9" t="s">
        <v>43</v>
      </c>
      <c r="E2090" s="10">
        <v>-95813.73</v>
      </c>
      <c r="F2090" s="10">
        <v>0</v>
      </c>
      <c r="G2090" s="10">
        <v>-95813.73</v>
      </c>
      <c r="H2090" s="10">
        <v>-95814.15</v>
      </c>
      <c r="I2090" s="10">
        <v>0.41999999999825377</v>
      </c>
      <c r="J2090" s="10">
        <v>-105165</v>
      </c>
      <c r="K2090" s="10">
        <v>0</v>
      </c>
      <c r="L2090" s="10">
        <v>-105165</v>
      </c>
      <c r="M2090" s="10">
        <v>-105165</v>
      </c>
      <c r="N2090" s="10">
        <v>0</v>
      </c>
    </row>
    <row r="2091" spans="1:14" x14ac:dyDescent="0.25">
      <c r="A2091" s="9" t="s">
        <v>510</v>
      </c>
      <c r="B2091" s="9" t="s">
        <v>262</v>
      </c>
      <c r="C2091" s="9" t="s">
        <v>42</v>
      </c>
      <c r="D2091" s="9" t="s">
        <v>43</v>
      </c>
      <c r="E2091" s="10">
        <v>8227.83</v>
      </c>
      <c r="F2091" s="10">
        <v>8226.5187376725826</v>
      </c>
      <c r="G2091" s="10">
        <v>1.3112623274173529</v>
      </c>
      <c r="H2091" s="10">
        <v>8341.69</v>
      </c>
      <c r="I2091" s="10">
        <v>-113.86000000000058</v>
      </c>
      <c r="J2091" s="10">
        <v>17355</v>
      </c>
      <c r="K2091" s="10">
        <v>17352.224852071002</v>
      </c>
      <c r="L2091" s="10">
        <v>2.7751479289981944</v>
      </c>
      <c r="M2091" s="10">
        <v>17595.155999999999</v>
      </c>
      <c r="N2091" s="10">
        <v>-240.15599999999904</v>
      </c>
    </row>
    <row r="2092" spans="1:14" x14ac:dyDescent="0.25">
      <c r="A2092" s="9" t="s">
        <v>510</v>
      </c>
      <c r="B2092" s="9" t="s">
        <v>476</v>
      </c>
      <c r="C2092" s="9" t="s">
        <v>42</v>
      </c>
      <c r="D2092" s="9" t="s">
        <v>43</v>
      </c>
      <c r="E2092" s="10">
        <v>72242.16</v>
      </c>
      <c r="F2092" s="10">
        <v>72038.029556650261</v>
      </c>
      <c r="G2092" s="10">
        <v>204.13044334974256</v>
      </c>
      <c r="H2092" s="10">
        <v>73118.600000000006</v>
      </c>
      <c r="I2092" s="10">
        <v>-876.44000000000233</v>
      </c>
      <c r="J2092" s="10">
        <v>105463</v>
      </c>
      <c r="K2092" s="10">
        <v>105165</v>
      </c>
      <c r="L2092" s="10">
        <v>298</v>
      </c>
      <c r="M2092" s="10">
        <v>106742.47500000001</v>
      </c>
      <c r="N2092" s="10">
        <v>-1279.4750000000058</v>
      </c>
    </row>
    <row r="2093" spans="1:14" x14ac:dyDescent="0.25">
      <c r="A2093" s="9" t="s">
        <v>511</v>
      </c>
      <c r="B2093" s="9" t="s">
        <v>25</v>
      </c>
      <c r="C2093" s="9" t="s">
        <v>26</v>
      </c>
      <c r="D2093" s="9" t="s">
        <v>27</v>
      </c>
      <c r="E2093" s="10">
        <v>1317.1</v>
      </c>
      <c r="F2093" s="10">
        <v>0</v>
      </c>
      <c r="G2093" s="10">
        <v>1317.1</v>
      </c>
      <c r="H2093" s="10">
        <v>0</v>
      </c>
      <c r="I2093" s="10">
        <v>1317.1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</row>
    <row r="2094" spans="1:14" x14ac:dyDescent="0.25">
      <c r="A2094" s="9" t="s">
        <v>511</v>
      </c>
      <c r="B2094" s="9" t="s">
        <v>258</v>
      </c>
      <c r="C2094" s="9" t="s">
        <v>33</v>
      </c>
      <c r="D2094" s="9" t="s">
        <v>27</v>
      </c>
      <c r="E2094" s="10">
        <v>185.09</v>
      </c>
      <c r="F2094" s="10">
        <v>0</v>
      </c>
      <c r="G2094" s="10">
        <v>185.09</v>
      </c>
      <c r="H2094" s="10">
        <v>188.71</v>
      </c>
      <c r="I2094" s="10">
        <v>-3.6200000000000045</v>
      </c>
      <c r="J2094" s="10">
        <v>24.48</v>
      </c>
      <c r="K2094" s="10">
        <v>0</v>
      </c>
      <c r="L2094" s="10">
        <v>24.48</v>
      </c>
      <c r="M2094" s="10">
        <v>24.963000000000001</v>
      </c>
      <c r="N2094" s="10">
        <v>-0.48300000000000054</v>
      </c>
    </row>
    <row r="2095" spans="1:14" x14ac:dyDescent="0.25">
      <c r="A2095" s="9" t="s">
        <v>511</v>
      </c>
      <c r="B2095" s="9" t="s">
        <v>259</v>
      </c>
      <c r="C2095" s="9" t="s">
        <v>33</v>
      </c>
      <c r="D2095" s="9" t="s">
        <v>27</v>
      </c>
      <c r="E2095" s="10">
        <v>379.79</v>
      </c>
      <c r="F2095" s="10">
        <v>0</v>
      </c>
      <c r="G2095" s="10">
        <v>379.79</v>
      </c>
      <c r="H2095" s="10">
        <v>387.28</v>
      </c>
      <c r="I2095" s="10">
        <v>-7.4899999999999523</v>
      </c>
      <c r="J2095" s="10">
        <v>24.48</v>
      </c>
      <c r="K2095" s="10">
        <v>0</v>
      </c>
      <c r="L2095" s="10">
        <v>24.48</v>
      </c>
      <c r="M2095" s="10">
        <v>24.963000000000001</v>
      </c>
      <c r="N2095" s="10">
        <v>-0.48300000000000054</v>
      </c>
    </row>
    <row r="2096" spans="1:14" x14ac:dyDescent="0.25">
      <c r="A2096" s="9" t="s">
        <v>511</v>
      </c>
      <c r="B2096" s="9" t="s">
        <v>260</v>
      </c>
      <c r="C2096" s="9" t="s">
        <v>33</v>
      </c>
      <c r="D2096" s="9" t="s">
        <v>27</v>
      </c>
      <c r="E2096" s="10">
        <v>14972.09</v>
      </c>
      <c r="F2096" s="10">
        <v>0</v>
      </c>
      <c r="G2096" s="10">
        <v>14972.09</v>
      </c>
      <c r="H2096" s="10">
        <v>15264.25</v>
      </c>
      <c r="I2096" s="10">
        <v>-292.15999999999985</v>
      </c>
      <c r="J2096" s="10">
        <v>244.8</v>
      </c>
      <c r="K2096" s="10">
        <v>0</v>
      </c>
      <c r="L2096" s="10">
        <v>244.8</v>
      </c>
      <c r="M2096" s="10">
        <v>249.57599999999999</v>
      </c>
      <c r="N2096" s="10">
        <v>-4.775999999999982</v>
      </c>
    </row>
    <row r="2097" spans="1:14" x14ac:dyDescent="0.25">
      <c r="A2097" s="9" t="s">
        <v>511</v>
      </c>
      <c r="B2097" s="9" t="s">
        <v>475</v>
      </c>
      <c r="C2097" s="9" t="s">
        <v>39</v>
      </c>
      <c r="D2097" s="9" t="s">
        <v>43</v>
      </c>
      <c r="E2097" s="10">
        <v>-105735.39</v>
      </c>
      <c r="F2097" s="10">
        <v>0</v>
      </c>
      <c r="G2097" s="10">
        <v>-105735.39</v>
      </c>
      <c r="H2097" s="10">
        <v>-105735.85</v>
      </c>
      <c r="I2097" s="10">
        <v>0.46000000000640284</v>
      </c>
      <c r="J2097" s="10">
        <v>-116055</v>
      </c>
      <c r="K2097" s="10">
        <v>0</v>
      </c>
      <c r="L2097" s="10">
        <v>-116055</v>
      </c>
      <c r="M2097" s="10">
        <v>-116055</v>
      </c>
      <c r="N2097" s="10">
        <v>0</v>
      </c>
    </row>
    <row r="2098" spans="1:14" x14ac:dyDescent="0.25">
      <c r="A2098" s="9" t="s">
        <v>511</v>
      </c>
      <c r="B2098" s="9" t="s">
        <v>262</v>
      </c>
      <c r="C2098" s="9" t="s">
        <v>42</v>
      </c>
      <c r="D2098" s="9" t="s">
        <v>43</v>
      </c>
      <c r="E2098" s="10">
        <v>9078.82</v>
      </c>
      <c r="F2098" s="10">
        <v>9078.3826429980272</v>
      </c>
      <c r="G2098" s="10">
        <v>0.43735700197248661</v>
      </c>
      <c r="H2098" s="10">
        <v>9205.48</v>
      </c>
      <c r="I2098" s="10">
        <v>-126.65999999999985</v>
      </c>
      <c r="J2098" s="10">
        <v>19150</v>
      </c>
      <c r="K2098" s="10">
        <v>19149.074950690334</v>
      </c>
      <c r="L2098" s="10">
        <v>0.9250493096660648</v>
      </c>
      <c r="M2098" s="10">
        <v>19417.162</v>
      </c>
      <c r="N2098" s="10">
        <v>-267.16200000000026</v>
      </c>
    </row>
    <row r="2099" spans="1:14" x14ac:dyDescent="0.25">
      <c r="A2099" s="9" t="s">
        <v>511</v>
      </c>
      <c r="B2099" s="9" t="s">
        <v>476</v>
      </c>
      <c r="C2099" s="9" t="s">
        <v>42</v>
      </c>
      <c r="D2099" s="9" t="s">
        <v>43</v>
      </c>
      <c r="E2099" s="10">
        <v>79802.5</v>
      </c>
      <c r="F2099" s="10">
        <v>79497.67487684729</v>
      </c>
      <c r="G2099" s="10">
        <v>304.82512315271015</v>
      </c>
      <c r="H2099" s="10">
        <v>80690.14</v>
      </c>
      <c r="I2099" s="10">
        <v>-887.63999999999942</v>
      </c>
      <c r="J2099" s="10">
        <v>116500</v>
      </c>
      <c r="K2099" s="10">
        <v>116055</v>
      </c>
      <c r="L2099" s="10">
        <v>445</v>
      </c>
      <c r="M2099" s="10">
        <v>117795.825</v>
      </c>
      <c r="N2099" s="10">
        <v>-1295.8249999999971</v>
      </c>
    </row>
    <row r="2100" spans="1:14" x14ac:dyDescent="0.25">
      <c r="A2100" s="9" t="s">
        <v>512</v>
      </c>
      <c r="B2100" s="9" t="s">
        <v>25</v>
      </c>
      <c r="C2100" s="9" t="s">
        <v>26</v>
      </c>
      <c r="D2100" s="9" t="s">
        <v>27</v>
      </c>
      <c r="E2100" s="10">
        <v>2009.82</v>
      </c>
      <c r="F2100" s="10">
        <v>0</v>
      </c>
      <c r="G2100" s="10">
        <v>2009.82</v>
      </c>
      <c r="H2100" s="10">
        <v>0</v>
      </c>
      <c r="I2100" s="10">
        <v>2009.82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</row>
    <row r="2101" spans="1:14" x14ac:dyDescent="0.25">
      <c r="A2101" s="9" t="s">
        <v>512</v>
      </c>
      <c r="B2101" s="9" t="s">
        <v>258</v>
      </c>
      <c r="C2101" s="9" t="s">
        <v>33</v>
      </c>
      <c r="D2101" s="9" t="s">
        <v>27</v>
      </c>
      <c r="E2101" s="10">
        <v>329.79</v>
      </c>
      <c r="F2101" s="10">
        <v>0</v>
      </c>
      <c r="G2101" s="10">
        <v>329.79</v>
      </c>
      <c r="H2101" s="10">
        <v>334.09</v>
      </c>
      <c r="I2101" s="10">
        <v>-4.2999999999999545</v>
      </c>
      <c r="J2101" s="10">
        <v>43.616999999999997</v>
      </c>
      <c r="K2101" s="10">
        <v>0</v>
      </c>
      <c r="L2101" s="10">
        <v>43.616999999999997</v>
      </c>
      <c r="M2101" s="10">
        <v>44.197000000000003</v>
      </c>
      <c r="N2101" s="10">
        <v>-0.5800000000000054</v>
      </c>
    </row>
    <row r="2102" spans="1:14" x14ac:dyDescent="0.25">
      <c r="A2102" s="9" t="s">
        <v>512</v>
      </c>
      <c r="B2102" s="9" t="s">
        <v>259</v>
      </c>
      <c r="C2102" s="9" t="s">
        <v>33</v>
      </c>
      <c r="D2102" s="9" t="s">
        <v>27</v>
      </c>
      <c r="E2102" s="10">
        <v>676.7</v>
      </c>
      <c r="F2102" s="10">
        <v>0</v>
      </c>
      <c r="G2102" s="10">
        <v>676.7</v>
      </c>
      <c r="H2102" s="10">
        <v>685.65</v>
      </c>
      <c r="I2102" s="10">
        <v>-8.9499999999999318</v>
      </c>
      <c r="J2102" s="10">
        <v>43.616999999999997</v>
      </c>
      <c r="K2102" s="10">
        <v>0</v>
      </c>
      <c r="L2102" s="10">
        <v>43.616999999999997</v>
      </c>
      <c r="M2102" s="10">
        <v>44.197000000000003</v>
      </c>
      <c r="N2102" s="10">
        <v>-0.5800000000000054</v>
      </c>
    </row>
    <row r="2103" spans="1:14" x14ac:dyDescent="0.25">
      <c r="A2103" s="9" t="s">
        <v>512</v>
      </c>
      <c r="B2103" s="9" t="s">
        <v>260</v>
      </c>
      <c r="C2103" s="9" t="s">
        <v>33</v>
      </c>
      <c r="D2103" s="9" t="s">
        <v>27</v>
      </c>
      <c r="E2103" s="10">
        <v>26676.38</v>
      </c>
      <c r="F2103" s="10">
        <v>0</v>
      </c>
      <c r="G2103" s="10">
        <v>26676.38</v>
      </c>
      <c r="H2103" s="10">
        <v>27024.65</v>
      </c>
      <c r="I2103" s="10">
        <v>-348.27000000000044</v>
      </c>
      <c r="J2103" s="10">
        <v>436.17</v>
      </c>
      <c r="K2103" s="10">
        <v>0</v>
      </c>
      <c r="L2103" s="10">
        <v>436.17</v>
      </c>
      <c r="M2103" s="10">
        <v>441.863</v>
      </c>
      <c r="N2103" s="10">
        <v>-5.6929999999999836</v>
      </c>
    </row>
    <row r="2104" spans="1:14" x14ac:dyDescent="0.25">
      <c r="A2104" s="9" t="s">
        <v>512</v>
      </c>
      <c r="B2104" s="9" t="s">
        <v>475</v>
      </c>
      <c r="C2104" s="9" t="s">
        <v>39</v>
      </c>
      <c r="D2104" s="9" t="s">
        <v>43</v>
      </c>
      <c r="E2104" s="10">
        <v>-187199.61</v>
      </c>
      <c r="F2104" s="10">
        <v>0</v>
      </c>
      <c r="G2104" s="10">
        <v>-187199.61</v>
      </c>
      <c r="H2104" s="10">
        <v>-187200.43</v>
      </c>
      <c r="I2104" s="10">
        <v>0.82000000000698492</v>
      </c>
      <c r="J2104" s="10">
        <v>-205470</v>
      </c>
      <c r="K2104" s="10">
        <v>0</v>
      </c>
      <c r="L2104" s="10">
        <v>-205470</v>
      </c>
      <c r="M2104" s="10">
        <v>-205470</v>
      </c>
      <c r="N2104" s="10">
        <v>0</v>
      </c>
    </row>
    <row r="2105" spans="1:14" x14ac:dyDescent="0.25">
      <c r="A2105" s="9" t="s">
        <v>512</v>
      </c>
      <c r="B2105" s="9" t="s">
        <v>262</v>
      </c>
      <c r="C2105" s="9" t="s">
        <v>42</v>
      </c>
      <c r="D2105" s="9" t="s">
        <v>43</v>
      </c>
      <c r="E2105" s="10">
        <v>16074.97</v>
      </c>
      <c r="F2105" s="10">
        <v>16072.859960552267</v>
      </c>
      <c r="G2105" s="10">
        <v>2.1100394477325608</v>
      </c>
      <c r="H2105" s="10">
        <v>16297.88</v>
      </c>
      <c r="I2105" s="10">
        <v>-222.90999999999985</v>
      </c>
      <c r="J2105" s="10">
        <v>33907</v>
      </c>
      <c r="K2105" s="10">
        <v>33902.550295857989</v>
      </c>
      <c r="L2105" s="10">
        <v>4.4497041420108872</v>
      </c>
      <c r="M2105" s="10">
        <v>34377.186000000002</v>
      </c>
      <c r="N2105" s="10">
        <v>-470.18600000000151</v>
      </c>
    </row>
    <row r="2106" spans="1:14" x14ac:dyDescent="0.25">
      <c r="A2106" s="9" t="s">
        <v>512</v>
      </c>
      <c r="B2106" s="9" t="s">
        <v>476</v>
      </c>
      <c r="C2106" s="9" t="s">
        <v>42</v>
      </c>
      <c r="D2106" s="9" t="s">
        <v>43</v>
      </c>
      <c r="E2106" s="10">
        <v>141431.95000000001</v>
      </c>
      <c r="F2106" s="10">
        <v>140746.94581280788</v>
      </c>
      <c r="G2106" s="10">
        <v>685.00418719212757</v>
      </c>
      <c r="H2106" s="10">
        <v>142858.15</v>
      </c>
      <c r="I2106" s="10">
        <v>-1426.1999999999825</v>
      </c>
      <c r="J2106" s="10">
        <v>206470</v>
      </c>
      <c r="K2106" s="10">
        <v>205470</v>
      </c>
      <c r="L2106" s="10">
        <v>1000</v>
      </c>
      <c r="M2106" s="10">
        <v>208552.05</v>
      </c>
      <c r="N2106" s="10">
        <v>-2082.0499999999884</v>
      </c>
    </row>
    <row r="2107" spans="1:14" x14ac:dyDescent="0.25">
      <c r="A2107" s="9" t="s">
        <v>513</v>
      </c>
      <c r="B2107" s="9" t="s">
        <v>25</v>
      </c>
      <c r="C2107" s="9" t="s">
        <v>26</v>
      </c>
      <c r="D2107" s="9" t="s">
        <v>27</v>
      </c>
      <c r="E2107" s="10">
        <v>1461.98</v>
      </c>
      <c r="F2107" s="10">
        <v>0</v>
      </c>
      <c r="G2107" s="10">
        <v>1461.98</v>
      </c>
      <c r="H2107" s="10">
        <v>0</v>
      </c>
      <c r="I2107" s="10">
        <v>1461.98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</row>
    <row r="2108" spans="1:14" x14ac:dyDescent="0.25">
      <c r="A2108" s="9" t="s">
        <v>513</v>
      </c>
      <c r="B2108" s="9" t="s">
        <v>258</v>
      </c>
      <c r="C2108" s="9" t="s">
        <v>33</v>
      </c>
      <c r="D2108" s="9" t="s">
        <v>27</v>
      </c>
      <c r="E2108" s="10">
        <v>154.24</v>
      </c>
      <c r="F2108" s="10">
        <v>0</v>
      </c>
      <c r="G2108" s="10">
        <v>154.24</v>
      </c>
      <c r="H2108" s="10">
        <v>162.72999999999999</v>
      </c>
      <c r="I2108" s="10">
        <v>-8.4899999999999807</v>
      </c>
      <c r="J2108" s="10">
        <v>20.399999999999999</v>
      </c>
      <c r="K2108" s="10">
        <v>0</v>
      </c>
      <c r="L2108" s="10">
        <v>20.399999999999999</v>
      </c>
      <c r="M2108" s="10">
        <v>21.527000000000001</v>
      </c>
      <c r="N2108" s="10">
        <v>-1.1270000000000024</v>
      </c>
    </row>
    <row r="2109" spans="1:14" x14ac:dyDescent="0.25">
      <c r="A2109" s="9" t="s">
        <v>513</v>
      </c>
      <c r="B2109" s="9" t="s">
        <v>259</v>
      </c>
      <c r="C2109" s="9" t="s">
        <v>33</v>
      </c>
      <c r="D2109" s="9" t="s">
        <v>27</v>
      </c>
      <c r="E2109" s="10">
        <v>316.5</v>
      </c>
      <c r="F2109" s="10">
        <v>0</v>
      </c>
      <c r="G2109" s="10">
        <v>316.5</v>
      </c>
      <c r="H2109" s="10">
        <v>333.97</v>
      </c>
      <c r="I2109" s="10">
        <v>-17.470000000000027</v>
      </c>
      <c r="J2109" s="10">
        <v>20.399999999999999</v>
      </c>
      <c r="K2109" s="10">
        <v>0</v>
      </c>
      <c r="L2109" s="10">
        <v>20.399999999999999</v>
      </c>
      <c r="M2109" s="10">
        <v>21.527000000000001</v>
      </c>
      <c r="N2109" s="10">
        <v>-1.1270000000000024</v>
      </c>
    </row>
    <row r="2110" spans="1:14" x14ac:dyDescent="0.25">
      <c r="A2110" s="9" t="s">
        <v>513</v>
      </c>
      <c r="B2110" s="9" t="s">
        <v>260</v>
      </c>
      <c r="C2110" s="9" t="s">
        <v>33</v>
      </c>
      <c r="D2110" s="9" t="s">
        <v>27</v>
      </c>
      <c r="E2110" s="10">
        <v>12476.74</v>
      </c>
      <c r="F2110" s="10">
        <v>0</v>
      </c>
      <c r="G2110" s="10">
        <v>12476.74</v>
      </c>
      <c r="H2110" s="10">
        <v>13163.12</v>
      </c>
      <c r="I2110" s="10">
        <v>-686.38000000000102</v>
      </c>
      <c r="J2110" s="10">
        <v>204</v>
      </c>
      <c r="K2110" s="10">
        <v>0</v>
      </c>
      <c r="L2110" s="10">
        <v>204</v>
      </c>
      <c r="M2110" s="10">
        <v>215.22200000000001</v>
      </c>
      <c r="N2110" s="10">
        <v>-11.222000000000008</v>
      </c>
    </row>
    <row r="2111" spans="1:14" x14ac:dyDescent="0.25">
      <c r="A2111" s="9" t="s">
        <v>513</v>
      </c>
      <c r="B2111" s="9" t="s">
        <v>475</v>
      </c>
      <c r="C2111" s="9" t="s">
        <v>39</v>
      </c>
      <c r="D2111" s="9" t="s">
        <v>43</v>
      </c>
      <c r="E2111" s="10">
        <v>-91180.89</v>
      </c>
      <c r="F2111" s="10">
        <v>0</v>
      </c>
      <c r="G2111" s="10">
        <v>-91180.89</v>
      </c>
      <c r="H2111" s="10">
        <v>-91181.29</v>
      </c>
      <c r="I2111" s="10">
        <v>0.39999999999417923</v>
      </c>
      <c r="J2111" s="10">
        <v>-100080</v>
      </c>
      <c r="K2111" s="10">
        <v>0</v>
      </c>
      <c r="L2111" s="10">
        <v>-100080</v>
      </c>
      <c r="M2111" s="10">
        <v>-100080</v>
      </c>
      <c r="N2111" s="10">
        <v>0</v>
      </c>
    </row>
    <row r="2112" spans="1:14" x14ac:dyDescent="0.25">
      <c r="A2112" s="9" t="s">
        <v>513</v>
      </c>
      <c r="B2112" s="9" t="s">
        <v>262</v>
      </c>
      <c r="C2112" s="9" t="s">
        <v>42</v>
      </c>
      <c r="D2112" s="9" t="s">
        <v>43</v>
      </c>
      <c r="E2112" s="10">
        <v>7829.6</v>
      </c>
      <c r="F2112" s="10">
        <v>7828.747534516765</v>
      </c>
      <c r="G2112" s="10">
        <v>0.85246548323539173</v>
      </c>
      <c r="H2112" s="10">
        <v>7938.35</v>
      </c>
      <c r="I2112" s="10">
        <v>-108.75</v>
      </c>
      <c r="J2112" s="10">
        <v>16515</v>
      </c>
      <c r="K2112" s="10">
        <v>16513.200197238657</v>
      </c>
      <c r="L2112" s="10">
        <v>1.7998027613430168</v>
      </c>
      <c r="M2112" s="10">
        <v>16744.384999999998</v>
      </c>
      <c r="N2112" s="10">
        <v>-229.3849999999984</v>
      </c>
    </row>
    <row r="2113" spans="1:14" x14ac:dyDescent="0.25">
      <c r="A2113" s="9" t="s">
        <v>513</v>
      </c>
      <c r="B2113" s="9" t="s">
        <v>476</v>
      </c>
      <c r="C2113" s="9" t="s">
        <v>42</v>
      </c>
      <c r="D2113" s="9" t="s">
        <v>43</v>
      </c>
      <c r="E2113" s="10">
        <v>68941.83</v>
      </c>
      <c r="F2113" s="10">
        <v>68554.798029556652</v>
      </c>
      <c r="G2113" s="10">
        <v>387.03197044334956</v>
      </c>
      <c r="H2113" s="10">
        <v>69583.12</v>
      </c>
      <c r="I2113" s="10">
        <v>-641.2899999999936</v>
      </c>
      <c r="J2113" s="10">
        <v>100645</v>
      </c>
      <c r="K2113" s="10">
        <v>100080</v>
      </c>
      <c r="L2113" s="10">
        <v>565</v>
      </c>
      <c r="M2113" s="10">
        <v>101581.2</v>
      </c>
      <c r="N2113" s="10">
        <v>-936.19999999999709</v>
      </c>
    </row>
    <row r="2114" spans="1:14" x14ac:dyDescent="0.25">
      <c r="A2114" s="9" t="s">
        <v>514</v>
      </c>
      <c r="B2114" s="9" t="s">
        <v>25</v>
      </c>
      <c r="C2114" s="9" t="s">
        <v>26</v>
      </c>
      <c r="D2114" s="9" t="s">
        <v>27</v>
      </c>
      <c r="E2114" s="10">
        <v>3058.62</v>
      </c>
      <c r="F2114" s="10">
        <v>0</v>
      </c>
      <c r="G2114" s="10">
        <v>3058.62</v>
      </c>
      <c r="H2114" s="10">
        <v>0</v>
      </c>
      <c r="I2114" s="10">
        <v>3058.62</v>
      </c>
      <c r="J2114" s="10">
        <v>0</v>
      </c>
      <c r="K2114" s="10">
        <v>0</v>
      </c>
      <c r="L2114" s="10">
        <v>0</v>
      </c>
      <c r="M2114" s="10">
        <v>0</v>
      </c>
      <c r="N2114" s="10">
        <v>0</v>
      </c>
    </row>
    <row r="2115" spans="1:14" x14ac:dyDescent="0.25">
      <c r="A2115" s="9" t="s">
        <v>514</v>
      </c>
      <c r="B2115" s="9" t="s">
        <v>258</v>
      </c>
      <c r="C2115" s="9" t="s">
        <v>33</v>
      </c>
      <c r="D2115" s="9" t="s">
        <v>27</v>
      </c>
      <c r="E2115" s="10">
        <v>308.49</v>
      </c>
      <c r="F2115" s="10">
        <v>0</v>
      </c>
      <c r="G2115" s="10">
        <v>308.49</v>
      </c>
      <c r="H2115" s="10">
        <v>321.29000000000002</v>
      </c>
      <c r="I2115" s="10">
        <v>-12.800000000000011</v>
      </c>
      <c r="J2115" s="10">
        <v>40.799999999999997</v>
      </c>
      <c r="K2115" s="10">
        <v>0</v>
      </c>
      <c r="L2115" s="10">
        <v>40.799999999999997</v>
      </c>
      <c r="M2115" s="10">
        <v>42.503</v>
      </c>
      <c r="N2115" s="10">
        <v>-1.703000000000003</v>
      </c>
    </row>
    <row r="2116" spans="1:14" x14ac:dyDescent="0.25">
      <c r="A2116" s="9" t="s">
        <v>514</v>
      </c>
      <c r="B2116" s="9" t="s">
        <v>259</v>
      </c>
      <c r="C2116" s="9" t="s">
        <v>33</v>
      </c>
      <c r="D2116" s="9" t="s">
        <v>27</v>
      </c>
      <c r="E2116" s="10">
        <v>632.99</v>
      </c>
      <c r="F2116" s="10">
        <v>0</v>
      </c>
      <c r="G2116" s="10">
        <v>632.99</v>
      </c>
      <c r="H2116" s="10">
        <v>659.37</v>
      </c>
      <c r="I2116" s="10">
        <v>-26.379999999999995</v>
      </c>
      <c r="J2116" s="10">
        <v>40.799999999999997</v>
      </c>
      <c r="K2116" s="10">
        <v>0</v>
      </c>
      <c r="L2116" s="10">
        <v>40.799999999999997</v>
      </c>
      <c r="M2116" s="10">
        <v>42.503</v>
      </c>
      <c r="N2116" s="10">
        <v>-1.703000000000003</v>
      </c>
    </row>
    <row r="2117" spans="1:14" x14ac:dyDescent="0.25">
      <c r="A2117" s="9" t="s">
        <v>514</v>
      </c>
      <c r="B2117" s="9" t="s">
        <v>260</v>
      </c>
      <c r="C2117" s="9" t="s">
        <v>33</v>
      </c>
      <c r="D2117" s="9" t="s">
        <v>27</v>
      </c>
      <c r="E2117" s="10">
        <v>24953.48</v>
      </c>
      <c r="F2117" s="10">
        <v>0</v>
      </c>
      <c r="G2117" s="10">
        <v>24953.48</v>
      </c>
      <c r="H2117" s="10">
        <v>25988.880000000001</v>
      </c>
      <c r="I2117" s="10">
        <v>-1035.4000000000015</v>
      </c>
      <c r="J2117" s="10">
        <v>408</v>
      </c>
      <c r="K2117" s="10">
        <v>0</v>
      </c>
      <c r="L2117" s="10">
        <v>408</v>
      </c>
      <c r="M2117" s="10">
        <v>424.928</v>
      </c>
      <c r="N2117" s="10">
        <v>-16.927999999999997</v>
      </c>
    </row>
    <row r="2118" spans="1:14" x14ac:dyDescent="0.25">
      <c r="A2118" s="9" t="s">
        <v>514</v>
      </c>
      <c r="B2118" s="9" t="s">
        <v>475</v>
      </c>
      <c r="C2118" s="9" t="s">
        <v>39</v>
      </c>
      <c r="D2118" s="9" t="s">
        <v>43</v>
      </c>
      <c r="E2118" s="10">
        <v>-180024.86</v>
      </c>
      <c r="F2118" s="10">
        <v>0</v>
      </c>
      <c r="G2118" s="10">
        <v>-180024.86</v>
      </c>
      <c r="H2118" s="10">
        <v>-180025.64</v>
      </c>
      <c r="I2118" s="10">
        <v>0.78000000002793968</v>
      </c>
      <c r="J2118" s="10">
        <v>-197595</v>
      </c>
      <c r="K2118" s="10">
        <v>0</v>
      </c>
      <c r="L2118" s="10">
        <v>-197595</v>
      </c>
      <c r="M2118" s="10">
        <v>-197595</v>
      </c>
      <c r="N2118" s="10">
        <v>0</v>
      </c>
    </row>
    <row r="2119" spans="1:14" x14ac:dyDescent="0.25">
      <c r="A2119" s="9" t="s">
        <v>514</v>
      </c>
      <c r="B2119" s="9" t="s">
        <v>322</v>
      </c>
      <c r="C2119" s="9" t="s">
        <v>42</v>
      </c>
      <c r="D2119" s="9" t="s">
        <v>43</v>
      </c>
      <c r="E2119" s="10">
        <v>199.36</v>
      </c>
      <c r="F2119" s="10">
        <v>0</v>
      </c>
      <c r="G2119" s="10">
        <v>199.36</v>
      </c>
      <c r="H2119" s="10">
        <v>0</v>
      </c>
      <c r="I2119" s="10">
        <v>199.36</v>
      </c>
      <c r="J2119" s="10">
        <v>2000</v>
      </c>
      <c r="K2119" s="10">
        <v>0</v>
      </c>
      <c r="L2119" s="10">
        <v>2000</v>
      </c>
      <c r="M2119" s="10">
        <v>0</v>
      </c>
      <c r="N2119" s="10">
        <v>2000</v>
      </c>
    </row>
    <row r="2120" spans="1:14" x14ac:dyDescent="0.25">
      <c r="A2120" s="9" t="s">
        <v>514</v>
      </c>
      <c r="B2120" s="9" t="s">
        <v>262</v>
      </c>
      <c r="C2120" s="9" t="s">
        <v>42</v>
      </c>
      <c r="D2120" s="9" t="s">
        <v>43</v>
      </c>
      <c r="E2120" s="10">
        <v>15457.7</v>
      </c>
      <c r="F2120" s="10">
        <v>15456.834319526626</v>
      </c>
      <c r="G2120" s="10">
        <v>0.86568047337459575</v>
      </c>
      <c r="H2120" s="10">
        <v>15673.23</v>
      </c>
      <c r="I2120" s="10">
        <v>-215.52999999999884</v>
      </c>
      <c r="J2120" s="10">
        <v>32605</v>
      </c>
      <c r="K2120" s="10">
        <v>32603.174556213016</v>
      </c>
      <c r="L2120" s="10">
        <v>1.8254437869836693</v>
      </c>
      <c r="M2120" s="10">
        <v>33059.618999999999</v>
      </c>
      <c r="N2120" s="10">
        <v>-454.61899999999878</v>
      </c>
    </row>
    <row r="2121" spans="1:14" x14ac:dyDescent="0.25">
      <c r="A2121" s="9" t="s">
        <v>514</v>
      </c>
      <c r="B2121" s="9" t="s">
        <v>476</v>
      </c>
      <c r="C2121" s="9" t="s">
        <v>42</v>
      </c>
      <c r="D2121" s="9" t="s">
        <v>43</v>
      </c>
      <c r="E2121" s="10">
        <v>135414.22</v>
      </c>
      <c r="F2121" s="10">
        <v>135352.57142857142</v>
      </c>
      <c r="G2121" s="10">
        <v>61.648571428580908</v>
      </c>
      <c r="H2121" s="10">
        <v>137382.85999999999</v>
      </c>
      <c r="I2121" s="10">
        <v>-1968.6399999999849</v>
      </c>
      <c r="J2121" s="10">
        <v>197685</v>
      </c>
      <c r="K2121" s="10">
        <v>197595</v>
      </c>
      <c r="L2121" s="10">
        <v>90</v>
      </c>
      <c r="M2121" s="10">
        <v>200558.92499999999</v>
      </c>
      <c r="N2121" s="10">
        <v>-2873.9249999999884</v>
      </c>
    </row>
    <row r="2122" spans="1:14" x14ac:dyDescent="0.25">
      <c r="A2122" s="9" t="s">
        <v>515</v>
      </c>
      <c r="B2122" s="9" t="s">
        <v>25</v>
      </c>
      <c r="C2122" s="9" t="s">
        <v>26</v>
      </c>
      <c r="D2122" s="9" t="s">
        <v>27</v>
      </c>
      <c r="E2122" s="10">
        <v>531.83000000000004</v>
      </c>
      <c r="F2122" s="10">
        <v>0</v>
      </c>
      <c r="G2122" s="10">
        <v>531.83000000000004</v>
      </c>
      <c r="H2122" s="10">
        <v>0</v>
      </c>
      <c r="I2122" s="10">
        <v>531.83000000000004</v>
      </c>
      <c r="J2122" s="10">
        <v>0</v>
      </c>
      <c r="K2122" s="10">
        <v>0</v>
      </c>
      <c r="L2122" s="10">
        <v>0</v>
      </c>
      <c r="M2122" s="10">
        <v>0</v>
      </c>
      <c r="N2122" s="10">
        <v>0</v>
      </c>
    </row>
    <row r="2123" spans="1:14" x14ac:dyDescent="0.25">
      <c r="A2123" s="9" t="s">
        <v>515</v>
      </c>
      <c r="B2123" s="9" t="s">
        <v>258</v>
      </c>
      <c r="C2123" s="9" t="s">
        <v>33</v>
      </c>
      <c r="D2123" s="9" t="s">
        <v>27</v>
      </c>
      <c r="E2123" s="10">
        <v>131.52000000000001</v>
      </c>
      <c r="F2123" s="10">
        <v>0</v>
      </c>
      <c r="G2123" s="10">
        <v>131.52000000000001</v>
      </c>
      <c r="H2123" s="10">
        <v>131.34</v>
      </c>
      <c r="I2123" s="10">
        <v>0.18000000000000682</v>
      </c>
      <c r="J2123" s="10">
        <v>17.395</v>
      </c>
      <c r="K2123" s="10">
        <v>0</v>
      </c>
      <c r="L2123" s="10">
        <v>17.395</v>
      </c>
      <c r="M2123" s="10">
        <v>17.375</v>
      </c>
      <c r="N2123" s="10">
        <v>1.9999999999999574E-2</v>
      </c>
    </row>
    <row r="2124" spans="1:14" x14ac:dyDescent="0.25">
      <c r="A2124" s="9" t="s">
        <v>515</v>
      </c>
      <c r="B2124" s="9" t="s">
        <v>259</v>
      </c>
      <c r="C2124" s="9" t="s">
        <v>33</v>
      </c>
      <c r="D2124" s="9" t="s">
        <v>27</v>
      </c>
      <c r="E2124" s="10">
        <v>269.87</v>
      </c>
      <c r="F2124" s="10">
        <v>0</v>
      </c>
      <c r="G2124" s="10">
        <v>269.87</v>
      </c>
      <c r="H2124" s="10">
        <v>269.55</v>
      </c>
      <c r="I2124" s="10">
        <v>0.31999999999999318</v>
      </c>
      <c r="J2124" s="10">
        <v>17.395</v>
      </c>
      <c r="K2124" s="10">
        <v>0</v>
      </c>
      <c r="L2124" s="10">
        <v>17.395</v>
      </c>
      <c r="M2124" s="10">
        <v>17.375</v>
      </c>
      <c r="N2124" s="10">
        <v>1.9999999999999574E-2</v>
      </c>
    </row>
    <row r="2125" spans="1:14" x14ac:dyDescent="0.25">
      <c r="A2125" s="9" t="s">
        <v>515</v>
      </c>
      <c r="B2125" s="9" t="s">
        <v>260</v>
      </c>
      <c r="C2125" s="9" t="s">
        <v>33</v>
      </c>
      <c r="D2125" s="9" t="s">
        <v>27</v>
      </c>
      <c r="E2125" s="10">
        <v>10638.87</v>
      </c>
      <c r="F2125" s="10">
        <v>0</v>
      </c>
      <c r="G2125" s="10">
        <v>10638.87</v>
      </c>
      <c r="H2125" s="10">
        <v>10624.01</v>
      </c>
      <c r="I2125" s="10">
        <v>14.860000000000582</v>
      </c>
      <c r="J2125" s="10">
        <v>173.95</v>
      </c>
      <c r="K2125" s="10">
        <v>0</v>
      </c>
      <c r="L2125" s="10">
        <v>173.95</v>
      </c>
      <c r="M2125" s="10">
        <v>173.70699999999999</v>
      </c>
      <c r="N2125" s="10">
        <v>0.242999999999995</v>
      </c>
    </row>
    <row r="2126" spans="1:14" x14ac:dyDescent="0.25">
      <c r="A2126" s="9" t="s">
        <v>515</v>
      </c>
      <c r="B2126" s="9" t="s">
        <v>475</v>
      </c>
      <c r="C2126" s="9" t="s">
        <v>39</v>
      </c>
      <c r="D2126" s="9" t="s">
        <v>43</v>
      </c>
      <c r="E2126" s="10">
        <v>-73592.490000000005</v>
      </c>
      <c r="F2126" s="10">
        <v>0</v>
      </c>
      <c r="G2126" s="10">
        <v>-73592.490000000005</v>
      </c>
      <c r="H2126" s="10">
        <v>-73592.81</v>
      </c>
      <c r="I2126" s="10">
        <v>0.319999999992433</v>
      </c>
      <c r="J2126" s="10">
        <v>-80775</v>
      </c>
      <c r="K2126" s="10">
        <v>0</v>
      </c>
      <c r="L2126" s="10">
        <v>-80775</v>
      </c>
      <c r="M2126" s="10">
        <v>-80775</v>
      </c>
      <c r="N2126" s="10">
        <v>0</v>
      </c>
    </row>
    <row r="2127" spans="1:14" x14ac:dyDescent="0.25">
      <c r="A2127" s="9" t="s">
        <v>515</v>
      </c>
      <c r="B2127" s="9" t="s">
        <v>262</v>
      </c>
      <c r="C2127" s="9" t="s">
        <v>42</v>
      </c>
      <c r="D2127" s="9" t="s">
        <v>43</v>
      </c>
      <c r="E2127" s="10">
        <v>6319.62</v>
      </c>
      <c r="F2127" s="10">
        <v>6318.6094674556207</v>
      </c>
      <c r="G2127" s="10">
        <v>1.0105325443792026</v>
      </c>
      <c r="H2127" s="10">
        <v>6407.07</v>
      </c>
      <c r="I2127" s="10">
        <v>-87.449999999999818</v>
      </c>
      <c r="J2127" s="10">
        <v>13330</v>
      </c>
      <c r="K2127" s="10">
        <v>13327.874753451675</v>
      </c>
      <c r="L2127" s="10">
        <v>2.125246548324867</v>
      </c>
      <c r="M2127" s="10">
        <v>13514.465</v>
      </c>
      <c r="N2127" s="10">
        <v>-184.46500000000015</v>
      </c>
    </row>
    <row r="2128" spans="1:14" x14ac:dyDescent="0.25">
      <c r="A2128" s="9" t="s">
        <v>515</v>
      </c>
      <c r="B2128" s="9" t="s">
        <v>476</v>
      </c>
      <c r="C2128" s="9" t="s">
        <v>42</v>
      </c>
      <c r="D2128" s="9" t="s">
        <v>43</v>
      </c>
      <c r="E2128" s="10">
        <v>55700.78</v>
      </c>
      <c r="F2128" s="10">
        <v>55330.876847290638</v>
      </c>
      <c r="G2128" s="10">
        <v>369.90315270936117</v>
      </c>
      <c r="H2128" s="10">
        <v>56160.84</v>
      </c>
      <c r="I2128" s="10">
        <v>-460.05999999999767</v>
      </c>
      <c r="J2128" s="10">
        <v>81315</v>
      </c>
      <c r="K2128" s="10">
        <v>80775</v>
      </c>
      <c r="L2128" s="10">
        <v>540</v>
      </c>
      <c r="M2128" s="10">
        <v>81986.625</v>
      </c>
      <c r="N2128" s="10">
        <v>-671.625</v>
      </c>
    </row>
    <row r="2129" spans="1:14" x14ac:dyDescent="0.25">
      <c r="A2129" s="9" t="s">
        <v>516</v>
      </c>
      <c r="B2129" s="9" t="s">
        <v>25</v>
      </c>
      <c r="C2129" s="9" t="s">
        <v>26</v>
      </c>
      <c r="D2129" s="9" t="s">
        <v>27</v>
      </c>
      <c r="E2129" s="10">
        <v>2645.29</v>
      </c>
      <c r="F2129" s="10">
        <v>0</v>
      </c>
      <c r="G2129" s="10">
        <v>2645.29</v>
      </c>
      <c r="H2129" s="10">
        <v>0</v>
      </c>
      <c r="I2129" s="10">
        <v>2645.29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</row>
    <row r="2130" spans="1:14" x14ac:dyDescent="0.25">
      <c r="A2130" s="9" t="s">
        <v>516</v>
      </c>
      <c r="B2130" s="9" t="s">
        <v>28</v>
      </c>
      <c r="C2130" s="9" t="s">
        <v>29</v>
      </c>
      <c r="D2130" s="9" t="s">
        <v>27</v>
      </c>
      <c r="E2130" s="10">
        <v>0</v>
      </c>
      <c r="F2130" s="10">
        <v>0</v>
      </c>
      <c r="G2130" s="10">
        <v>0</v>
      </c>
      <c r="H2130" s="10">
        <v>0.01</v>
      </c>
      <c r="I2130" s="10">
        <v>-0.01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</row>
    <row r="2131" spans="1:14" x14ac:dyDescent="0.25">
      <c r="A2131" s="9" t="s">
        <v>516</v>
      </c>
      <c r="B2131" s="9" t="s">
        <v>30</v>
      </c>
      <c r="C2131" s="9" t="s">
        <v>29</v>
      </c>
      <c r="D2131" s="9" t="s">
        <v>27</v>
      </c>
      <c r="E2131" s="10">
        <v>0</v>
      </c>
      <c r="F2131" s="10">
        <v>0</v>
      </c>
      <c r="G2131" s="10">
        <v>0</v>
      </c>
      <c r="H2131" s="10">
        <v>0.15</v>
      </c>
      <c r="I2131" s="10">
        <v>-0.15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</row>
    <row r="2132" spans="1:14" x14ac:dyDescent="0.25">
      <c r="A2132" s="9" t="s">
        <v>516</v>
      </c>
      <c r="B2132" s="9" t="s">
        <v>31</v>
      </c>
      <c r="C2132" s="9" t="s">
        <v>29</v>
      </c>
      <c r="D2132" s="9" t="s">
        <v>27</v>
      </c>
      <c r="E2132" s="10">
        <v>0.03</v>
      </c>
      <c r="F2132" s="10">
        <v>0</v>
      </c>
      <c r="G2132" s="10">
        <v>0.03</v>
      </c>
      <c r="H2132" s="10">
        <v>0.98</v>
      </c>
      <c r="I2132" s="10">
        <v>-0.95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</row>
    <row r="2133" spans="1:14" x14ac:dyDescent="0.25">
      <c r="A2133" s="9" t="s">
        <v>516</v>
      </c>
      <c r="B2133" s="9" t="s">
        <v>36</v>
      </c>
      <c r="C2133" s="9" t="s">
        <v>29</v>
      </c>
      <c r="D2133" s="9" t="s">
        <v>27</v>
      </c>
      <c r="E2133" s="10">
        <v>0.37</v>
      </c>
      <c r="F2133" s="10">
        <v>0</v>
      </c>
      <c r="G2133" s="10">
        <v>0.37</v>
      </c>
      <c r="H2133" s="10">
        <v>11</v>
      </c>
      <c r="I2133" s="10">
        <v>-10.63</v>
      </c>
      <c r="J2133" s="10">
        <v>0</v>
      </c>
      <c r="K2133" s="10">
        <v>0</v>
      </c>
      <c r="L2133" s="10">
        <v>0</v>
      </c>
      <c r="M2133" s="10">
        <v>0</v>
      </c>
      <c r="N2133" s="10">
        <v>0</v>
      </c>
    </row>
    <row r="2134" spans="1:14" x14ac:dyDescent="0.25">
      <c r="A2134" s="9" t="s">
        <v>516</v>
      </c>
      <c r="B2134" s="9" t="s">
        <v>37</v>
      </c>
      <c r="C2134" s="9" t="s">
        <v>29</v>
      </c>
      <c r="D2134" s="9" t="s">
        <v>27</v>
      </c>
      <c r="E2134" s="10">
        <v>0.85</v>
      </c>
      <c r="F2134" s="10">
        <v>0</v>
      </c>
      <c r="G2134" s="10">
        <v>0.85</v>
      </c>
      <c r="H2134" s="10">
        <v>25.44</v>
      </c>
      <c r="I2134" s="10">
        <v>-24.59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</row>
    <row r="2135" spans="1:14" x14ac:dyDescent="0.25">
      <c r="A2135" s="9" t="s">
        <v>516</v>
      </c>
      <c r="B2135" s="9" t="s">
        <v>346</v>
      </c>
      <c r="C2135" s="9" t="s">
        <v>33</v>
      </c>
      <c r="D2135" s="9" t="s">
        <v>27</v>
      </c>
      <c r="E2135" s="10">
        <v>475.28</v>
      </c>
      <c r="F2135" s="10">
        <v>0</v>
      </c>
      <c r="G2135" s="10">
        <v>475.28</v>
      </c>
      <c r="H2135" s="10">
        <v>472.74</v>
      </c>
      <c r="I2135" s="10">
        <v>2.5399999999999636</v>
      </c>
      <c r="J2135" s="10">
        <v>3</v>
      </c>
      <c r="K2135" s="10">
        <v>0</v>
      </c>
      <c r="L2135" s="10">
        <v>3</v>
      </c>
      <c r="M2135" s="10">
        <v>2.984</v>
      </c>
      <c r="N2135" s="10">
        <v>1.6000000000000014E-2</v>
      </c>
    </row>
    <row r="2136" spans="1:14" x14ac:dyDescent="0.25">
      <c r="A2136" s="9" t="s">
        <v>516</v>
      </c>
      <c r="B2136" s="9" t="s">
        <v>347</v>
      </c>
      <c r="C2136" s="9" t="s">
        <v>33</v>
      </c>
      <c r="D2136" s="9" t="s">
        <v>27</v>
      </c>
      <c r="E2136" s="10">
        <v>1509.94</v>
      </c>
      <c r="F2136" s="10">
        <v>0</v>
      </c>
      <c r="G2136" s="10">
        <v>1509.94</v>
      </c>
      <c r="H2136" s="10">
        <v>1501.89</v>
      </c>
      <c r="I2136" s="10">
        <v>8.0499999999999545</v>
      </c>
      <c r="J2136" s="10">
        <v>3</v>
      </c>
      <c r="K2136" s="10">
        <v>0</v>
      </c>
      <c r="L2136" s="10">
        <v>3</v>
      </c>
      <c r="M2136" s="10">
        <v>2.984</v>
      </c>
      <c r="N2136" s="10">
        <v>1.6000000000000014E-2</v>
      </c>
    </row>
    <row r="2137" spans="1:14" x14ac:dyDescent="0.25">
      <c r="A2137" s="9" t="s">
        <v>516</v>
      </c>
      <c r="B2137" s="9" t="s">
        <v>348</v>
      </c>
      <c r="C2137" s="9" t="s">
        <v>33</v>
      </c>
      <c r="D2137" s="9" t="s">
        <v>27</v>
      </c>
      <c r="E2137" s="10">
        <v>1517.29</v>
      </c>
      <c r="F2137" s="10">
        <v>0</v>
      </c>
      <c r="G2137" s="10">
        <v>1517.29</v>
      </c>
      <c r="H2137" s="10">
        <v>1509.2</v>
      </c>
      <c r="I2137" s="10">
        <v>8.0899999999999181</v>
      </c>
      <c r="J2137" s="10">
        <v>18</v>
      </c>
      <c r="K2137" s="10">
        <v>0</v>
      </c>
      <c r="L2137" s="10">
        <v>18</v>
      </c>
      <c r="M2137" s="10">
        <v>17.904</v>
      </c>
      <c r="N2137" s="10">
        <v>9.6000000000000085E-2</v>
      </c>
    </row>
    <row r="2138" spans="1:14" x14ac:dyDescent="0.25">
      <c r="A2138" s="9" t="s">
        <v>516</v>
      </c>
      <c r="B2138" s="9" t="s">
        <v>517</v>
      </c>
      <c r="C2138" s="9" t="s">
        <v>39</v>
      </c>
      <c r="D2138" s="9" t="s">
        <v>58</v>
      </c>
      <c r="E2138" s="10">
        <v>-74827.38</v>
      </c>
      <c r="F2138" s="10">
        <v>0</v>
      </c>
      <c r="G2138" s="10">
        <v>-74827.38</v>
      </c>
      <c r="H2138" s="10">
        <v>-74827.44</v>
      </c>
      <c r="I2138" s="10">
        <v>5.9999999997671694E-2</v>
      </c>
      <c r="J2138" s="10">
        <v>-2984</v>
      </c>
      <c r="K2138" s="10">
        <v>0</v>
      </c>
      <c r="L2138" s="10">
        <v>-2984</v>
      </c>
      <c r="M2138" s="10">
        <v>-2984</v>
      </c>
      <c r="N2138" s="10">
        <v>0</v>
      </c>
    </row>
    <row r="2139" spans="1:14" x14ac:dyDescent="0.25">
      <c r="A2139" s="9" t="s">
        <v>516</v>
      </c>
      <c r="B2139" s="9" t="s">
        <v>518</v>
      </c>
      <c r="C2139" s="9" t="s">
        <v>42</v>
      </c>
      <c r="D2139" s="9" t="s">
        <v>58</v>
      </c>
      <c r="E2139" s="10">
        <v>60221.599999999999</v>
      </c>
      <c r="F2139" s="10">
        <v>62630.61</v>
      </c>
      <c r="G2139" s="10">
        <v>-2409.010000000002</v>
      </c>
      <c r="H2139" s="10">
        <v>62630.61</v>
      </c>
      <c r="I2139" s="10">
        <v>-2409.010000000002</v>
      </c>
      <c r="J2139" s="10">
        <v>2984</v>
      </c>
      <c r="K2139" s="10">
        <v>3103.36</v>
      </c>
      <c r="L2139" s="10">
        <v>-119.36000000000013</v>
      </c>
      <c r="M2139" s="10">
        <v>3103.36</v>
      </c>
      <c r="N2139" s="10">
        <v>-119.36000000000013</v>
      </c>
    </row>
    <row r="2140" spans="1:14" x14ac:dyDescent="0.25">
      <c r="A2140" s="9" t="s">
        <v>516</v>
      </c>
      <c r="B2140" s="9" t="s">
        <v>506</v>
      </c>
      <c r="C2140" s="9" t="s">
        <v>42</v>
      </c>
      <c r="D2140" s="9" t="s">
        <v>43</v>
      </c>
      <c r="E2140" s="10">
        <v>4187.6000000000004</v>
      </c>
      <c r="F2140" s="10">
        <v>4030.9019607843143</v>
      </c>
      <c r="G2140" s="10">
        <v>156.69803921568609</v>
      </c>
      <c r="H2140" s="10">
        <v>4111.5200000000004</v>
      </c>
      <c r="I2140" s="10">
        <v>76.079999999999927</v>
      </c>
      <c r="J2140" s="10">
        <v>3100</v>
      </c>
      <c r="K2140" s="10">
        <v>2984</v>
      </c>
      <c r="L2140" s="10">
        <v>116</v>
      </c>
      <c r="M2140" s="10">
        <v>3043.68</v>
      </c>
      <c r="N2140" s="10">
        <v>56.320000000000164</v>
      </c>
    </row>
    <row r="2141" spans="1:14" x14ac:dyDescent="0.25">
      <c r="A2141" s="9" t="s">
        <v>516</v>
      </c>
      <c r="B2141" s="9" t="s">
        <v>507</v>
      </c>
      <c r="C2141" s="9" t="s">
        <v>42</v>
      </c>
      <c r="D2141" s="9" t="s">
        <v>43</v>
      </c>
      <c r="E2141" s="10">
        <v>4256</v>
      </c>
      <c r="F2141" s="10">
        <v>4177.6019900497513</v>
      </c>
      <c r="G2141" s="10">
        <v>78.398009950248706</v>
      </c>
      <c r="H2141" s="10">
        <v>4198.49</v>
      </c>
      <c r="I2141" s="10">
        <v>57.510000000000218</v>
      </c>
      <c r="J2141" s="10">
        <v>3040</v>
      </c>
      <c r="K2141" s="10">
        <v>2984</v>
      </c>
      <c r="L2141" s="10">
        <v>56</v>
      </c>
      <c r="M2141" s="10">
        <v>2998.92</v>
      </c>
      <c r="N2141" s="10">
        <v>41.079999999999927</v>
      </c>
    </row>
    <row r="2142" spans="1:14" x14ac:dyDescent="0.25">
      <c r="A2142" s="9" t="s">
        <v>516</v>
      </c>
      <c r="B2142" s="9" t="s">
        <v>355</v>
      </c>
      <c r="C2142" s="9" t="s">
        <v>42</v>
      </c>
      <c r="D2142" s="9" t="s">
        <v>53</v>
      </c>
      <c r="E2142" s="10">
        <v>13.13</v>
      </c>
      <c r="F2142" s="10">
        <v>391.75</v>
      </c>
      <c r="G2142" s="10">
        <v>-378.62</v>
      </c>
      <c r="H2142" s="10">
        <v>391.75</v>
      </c>
      <c r="I2142" s="10">
        <v>-378.62</v>
      </c>
      <c r="J2142" s="10">
        <v>1</v>
      </c>
      <c r="K2142" s="10">
        <v>29.84</v>
      </c>
      <c r="L2142" s="10">
        <v>-28.84</v>
      </c>
      <c r="M2142" s="10">
        <v>29.84</v>
      </c>
      <c r="N2142" s="10">
        <v>-28.84</v>
      </c>
    </row>
    <row r="2143" spans="1:14" x14ac:dyDescent="0.25">
      <c r="A2143" s="9" t="s">
        <v>519</v>
      </c>
      <c r="B2143" s="9" t="s">
        <v>25</v>
      </c>
      <c r="C2143" s="9" t="s">
        <v>26</v>
      </c>
      <c r="D2143" s="9" t="s">
        <v>27</v>
      </c>
      <c r="E2143" s="10">
        <v>114.9</v>
      </c>
      <c r="F2143" s="10">
        <v>0</v>
      </c>
      <c r="G2143" s="10">
        <v>114.9</v>
      </c>
      <c r="H2143" s="10">
        <v>0</v>
      </c>
      <c r="I2143" s="10">
        <v>114.9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</row>
    <row r="2144" spans="1:14" x14ac:dyDescent="0.25">
      <c r="A2144" s="9" t="s">
        <v>519</v>
      </c>
      <c r="B2144" s="9" t="s">
        <v>28</v>
      </c>
      <c r="C2144" s="9" t="s">
        <v>29</v>
      </c>
      <c r="D2144" s="9" t="s">
        <v>27</v>
      </c>
      <c r="E2144" s="10">
        <v>0.47</v>
      </c>
      <c r="F2144" s="10">
        <v>0</v>
      </c>
      <c r="G2144" s="10">
        <v>0.47</v>
      </c>
      <c r="H2144" s="10">
        <v>0.48</v>
      </c>
      <c r="I2144" s="10">
        <v>-1.0000000000000009E-2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</row>
    <row r="2145" spans="1:14" x14ac:dyDescent="0.25">
      <c r="A2145" s="9" t="s">
        <v>519</v>
      </c>
      <c r="B2145" s="9" t="s">
        <v>30</v>
      </c>
      <c r="C2145" s="9" t="s">
        <v>29</v>
      </c>
      <c r="D2145" s="9" t="s">
        <v>27</v>
      </c>
      <c r="E2145" s="10">
        <v>11.05</v>
      </c>
      <c r="F2145" s="10">
        <v>0</v>
      </c>
      <c r="G2145" s="10">
        <v>11.05</v>
      </c>
      <c r="H2145" s="10">
        <v>11.3</v>
      </c>
      <c r="I2145" s="10">
        <v>-0.25</v>
      </c>
      <c r="J2145" s="10">
        <v>0</v>
      </c>
      <c r="K2145" s="10">
        <v>0</v>
      </c>
      <c r="L2145" s="10">
        <v>0</v>
      </c>
      <c r="M2145" s="10">
        <v>0</v>
      </c>
      <c r="N2145" s="10">
        <v>0</v>
      </c>
    </row>
    <row r="2146" spans="1:14" x14ac:dyDescent="0.25">
      <c r="A2146" s="9" t="s">
        <v>519</v>
      </c>
      <c r="B2146" s="9" t="s">
        <v>31</v>
      </c>
      <c r="C2146" s="9" t="s">
        <v>29</v>
      </c>
      <c r="D2146" s="9" t="s">
        <v>27</v>
      </c>
      <c r="E2146" s="10">
        <v>74.19</v>
      </c>
      <c r="F2146" s="10">
        <v>0</v>
      </c>
      <c r="G2146" s="10">
        <v>74.19</v>
      </c>
      <c r="H2146" s="10">
        <v>75.88</v>
      </c>
      <c r="I2146" s="10">
        <v>-1.6899999999999977</v>
      </c>
      <c r="J2146" s="10">
        <v>0</v>
      </c>
      <c r="K2146" s="10">
        <v>0</v>
      </c>
      <c r="L2146" s="10">
        <v>0</v>
      </c>
      <c r="M2146" s="10">
        <v>0</v>
      </c>
      <c r="N2146" s="10">
        <v>0</v>
      </c>
    </row>
    <row r="2147" spans="1:14" x14ac:dyDescent="0.25">
      <c r="A2147" s="9" t="s">
        <v>519</v>
      </c>
      <c r="B2147" s="9" t="s">
        <v>32</v>
      </c>
      <c r="C2147" s="9" t="s">
        <v>33</v>
      </c>
      <c r="D2147" s="9" t="s">
        <v>27</v>
      </c>
      <c r="E2147" s="10">
        <v>176.34</v>
      </c>
      <c r="F2147" s="10">
        <v>0</v>
      </c>
      <c r="G2147" s="10">
        <v>176.34</v>
      </c>
      <c r="H2147" s="10">
        <v>153.65</v>
      </c>
      <c r="I2147" s="10">
        <v>22.689999999999998</v>
      </c>
      <c r="J2147" s="10">
        <v>0.5</v>
      </c>
      <c r="K2147" s="10">
        <v>0</v>
      </c>
      <c r="L2147" s="10">
        <v>0.5</v>
      </c>
      <c r="M2147" s="10">
        <v>0.436</v>
      </c>
      <c r="N2147" s="10">
        <v>6.4000000000000001E-2</v>
      </c>
    </row>
    <row r="2148" spans="1:14" x14ac:dyDescent="0.25">
      <c r="A2148" s="9" t="s">
        <v>519</v>
      </c>
      <c r="B2148" s="9" t="s">
        <v>34</v>
      </c>
      <c r="C2148" s="9" t="s">
        <v>33</v>
      </c>
      <c r="D2148" s="9" t="s">
        <v>27</v>
      </c>
      <c r="E2148" s="10">
        <v>606.19000000000005</v>
      </c>
      <c r="F2148" s="10">
        <v>0</v>
      </c>
      <c r="G2148" s="10">
        <v>606.19000000000005</v>
      </c>
      <c r="H2148" s="10">
        <v>528.19000000000005</v>
      </c>
      <c r="I2148" s="10">
        <v>78</v>
      </c>
      <c r="J2148" s="10">
        <v>0.5</v>
      </c>
      <c r="K2148" s="10">
        <v>0</v>
      </c>
      <c r="L2148" s="10">
        <v>0.5</v>
      </c>
      <c r="M2148" s="10">
        <v>0.436</v>
      </c>
      <c r="N2148" s="10">
        <v>6.4000000000000001E-2</v>
      </c>
    </row>
    <row r="2149" spans="1:14" x14ac:dyDescent="0.25">
      <c r="A2149" s="9" t="s">
        <v>519</v>
      </c>
      <c r="B2149" s="9" t="s">
        <v>35</v>
      </c>
      <c r="C2149" s="9" t="s">
        <v>33</v>
      </c>
      <c r="D2149" s="9" t="s">
        <v>27</v>
      </c>
      <c r="E2149" s="10">
        <v>655.86</v>
      </c>
      <c r="F2149" s="10">
        <v>0</v>
      </c>
      <c r="G2149" s="10">
        <v>655.86</v>
      </c>
      <c r="H2149" s="10">
        <v>571.45000000000005</v>
      </c>
      <c r="I2149" s="10">
        <v>84.409999999999968</v>
      </c>
      <c r="J2149" s="10">
        <v>10.5</v>
      </c>
      <c r="K2149" s="10">
        <v>0</v>
      </c>
      <c r="L2149" s="10">
        <v>10.5</v>
      </c>
      <c r="M2149" s="10">
        <v>9.1489999999999991</v>
      </c>
      <c r="N2149" s="10">
        <v>1.3510000000000009</v>
      </c>
    </row>
    <row r="2150" spans="1:14" x14ac:dyDescent="0.25">
      <c r="A2150" s="9" t="s">
        <v>519</v>
      </c>
      <c r="B2150" s="9" t="s">
        <v>36</v>
      </c>
      <c r="C2150" s="9" t="s">
        <v>29</v>
      </c>
      <c r="D2150" s="9" t="s">
        <v>27</v>
      </c>
      <c r="E2150" s="10">
        <v>831.19</v>
      </c>
      <c r="F2150" s="10">
        <v>0</v>
      </c>
      <c r="G2150" s="10">
        <v>831.19</v>
      </c>
      <c r="H2150" s="10">
        <v>850.12</v>
      </c>
      <c r="I2150" s="10">
        <v>-18.92999999999995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</row>
    <row r="2151" spans="1:14" x14ac:dyDescent="0.25">
      <c r="A2151" s="9" t="s">
        <v>519</v>
      </c>
      <c r="B2151" s="9" t="s">
        <v>37</v>
      </c>
      <c r="C2151" s="9" t="s">
        <v>29</v>
      </c>
      <c r="D2151" s="9" t="s">
        <v>27</v>
      </c>
      <c r="E2151" s="10">
        <v>1922.14</v>
      </c>
      <c r="F2151" s="10">
        <v>0</v>
      </c>
      <c r="G2151" s="10">
        <v>1922.14</v>
      </c>
      <c r="H2151" s="10">
        <v>1965.91</v>
      </c>
      <c r="I2151" s="10">
        <v>-43.769999999999982</v>
      </c>
      <c r="J2151" s="10">
        <v>0</v>
      </c>
      <c r="K2151" s="10">
        <v>0</v>
      </c>
      <c r="L2151" s="10">
        <v>0</v>
      </c>
      <c r="M2151" s="10">
        <v>0</v>
      </c>
      <c r="N2151" s="10">
        <v>0</v>
      </c>
    </row>
    <row r="2152" spans="1:14" x14ac:dyDescent="0.25">
      <c r="A2152" s="9" t="s">
        <v>519</v>
      </c>
      <c r="B2152" s="9" t="s">
        <v>367</v>
      </c>
      <c r="C2152" s="9" t="s">
        <v>39</v>
      </c>
      <c r="D2152" s="9" t="s">
        <v>40</v>
      </c>
      <c r="E2152" s="10">
        <v>-40102.699999999997</v>
      </c>
      <c r="F2152" s="10">
        <v>0</v>
      </c>
      <c r="G2152" s="10">
        <v>-40102.699999999997</v>
      </c>
      <c r="H2152" s="10">
        <v>-40102.68</v>
      </c>
      <c r="I2152" s="10">
        <v>-1.9999999996798579E-2</v>
      </c>
      <c r="J2152" s="10">
        <v>-501</v>
      </c>
      <c r="K2152" s="10">
        <v>0</v>
      </c>
      <c r="L2152" s="10">
        <v>-501</v>
      </c>
      <c r="M2152" s="10">
        <v>-501</v>
      </c>
      <c r="N2152" s="10">
        <v>0</v>
      </c>
    </row>
    <row r="2153" spans="1:14" x14ac:dyDescent="0.25">
      <c r="A2153" s="9" t="s">
        <v>519</v>
      </c>
      <c r="B2153" s="9" t="s">
        <v>92</v>
      </c>
      <c r="C2153" s="9" t="s">
        <v>42</v>
      </c>
      <c r="D2153" s="9" t="s">
        <v>43</v>
      </c>
      <c r="E2153" s="10">
        <v>2.2799999999999998</v>
      </c>
      <c r="F2153" s="10">
        <v>0</v>
      </c>
      <c r="G2153" s="10">
        <v>2.2799999999999998</v>
      </c>
      <c r="H2153" s="10">
        <v>0</v>
      </c>
      <c r="I2153" s="10">
        <v>2.2799999999999998</v>
      </c>
      <c r="J2153" s="10">
        <v>30</v>
      </c>
      <c r="K2153" s="10">
        <v>0</v>
      </c>
      <c r="L2153" s="10">
        <v>30</v>
      </c>
      <c r="M2153" s="10">
        <v>0</v>
      </c>
      <c r="N2153" s="10">
        <v>30</v>
      </c>
    </row>
    <row r="2154" spans="1:14" x14ac:dyDescent="0.25">
      <c r="A2154" s="9" t="s">
        <v>519</v>
      </c>
      <c r="B2154" s="9" t="s">
        <v>368</v>
      </c>
      <c r="C2154" s="9" t="s">
        <v>42</v>
      </c>
      <c r="D2154" s="9" t="s">
        <v>43</v>
      </c>
      <c r="E2154" s="10">
        <v>229.53</v>
      </c>
      <c r="F2154" s="10">
        <v>0</v>
      </c>
      <c r="G2154" s="10">
        <v>229.53</v>
      </c>
      <c r="H2154" s="10">
        <v>0</v>
      </c>
      <c r="I2154" s="10">
        <v>229.53</v>
      </c>
      <c r="J2154" s="10">
        <v>3100</v>
      </c>
      <c r="K2154" s="10">
        <v>0</v>
      </c>
      <c r="L2154" s="10">
        <v>3100</v>
      </c>
      <c r="M2154" s="10">
        <v>0</v>
      </c>
      <c r="N2154" s="10">
        <v>3100</v>
      </c>
    </row>
    <row r="2155" spans="1:14" x14ac:dyDescent="0.25">
      <c r="A2155" s="9" t="s">
        <v>519</v>
      </c>
      <c r="B2155" s="9" t="s">
        <v>141</v>
      </c>
      <c r="C2155" s="9" t="s">
        <v>42</v>
      </c>
      <c r="D2155" s="9" t="s">
        <v>43</v>
      </c>
      <c r="E2155" s="10">
        <v>53.4</v>
      </c>
      <c r="F2155" s="10">
        <v>44.584158415841586</v>
      </c>
      <c r="G2155" s="10">
        <v>8.815841584158413</v>
      </c>
      <c r="H2155" s="10">
        <v>45.03</v>
      </c>
      <c r="I2155" s="10">
        <v>8.3699999999999974</v>
      </c>
      <c r="J2155" s="10">
        <v>600</v>
      </c>
      <c r="K2155" s="10">
        <v>501</v>
      </c>
      <c r="L2155" s="10">
        <v>99</v>
      </c>
      <c r="M2155" s="10">
        <v>506.01</v>
      </c>
      <c r="N2155" s="10">
        <v>93.990000000000009</v>
      </c>
    </row>
    <row r="2156" spans="1:14" x14ac:dyDescent="0.25">
      <c r="A2156" s="9" t="s">
        <v>519</v>
      </c>
      <c r="B2156" s="9" t="s">
        <v>142</v>
      </c>
      <c r="C2156" s="9" t="s">
        <v>42</v>
      </c>
      <c r="D2156" s="9" t="s">
        <v>43</v>
      </c>
      <c r="E2156" s="10">
        <v>0</v>
      </c>
      <c r="F2156" s="10">
        <v>205.57635467980296</v>
      </c>
      <c r="G2156" s="10">
        <v>-205.57635467980296</v>
      </c>
      <c r="H2156" s="10">
        <v>208.66</v>
      </c>
      <c r="I2156" s="10">
        <v>-208.66</v>
      </c>
      <c r="J2156" s="10">
        <v>0</v>
      </c>
      <c r="K2156" s="10">
        <v>3006</v>
      </c>
      <c r="L2156" s="10">
        <v>-3006</v>
      </c>
      <c r="M2156" s="10">
        <v>3051.09</v>
      </c>
      <c r="N2156" s="10">
        <v>-3051.09</v>
      </c>
    </row>
    <row r="2157" spans="1:14" x14ac:dyDescent="0.25">
      <c r="A2157" s="9" t="s">
        <v>519</v>
      </c>
      <c r="B2157" s="9" t="s">
        <v>94</v>
      </c>
      <c r="C2157" s="9" t="s">
        <v>42</v>
      </c>
      <c r="D2157" s="9" t="s">
        <v>43</v>
      </c>
      <c r="E2157" s="10">
        <v>295.76</v>
      </c>
      <c r="F2157" s="10">
        <v>294.58706467661693</v>
      </c>
      <c r="G2157" s="10">
        <v>1.1729353233830579</v>
      </c>
      <c r="H2157" s="10">
        <v>296.06</v>
      </c>
      <c r="I2157" s="10">
        <v>-0.30000000000001137</v>
      </c>
      <c r="J2157" s="10">
        <v>503</v>
      </c>
      <c r="K2157" s="10">
        <v>501</v>
      </c>
      <c r="L2157" s="10">
        <v>2</v>
      </c>
      <c r="M2157" s="10">
        <v>503.505</v>
      </c>
      <c r="N2157" s="10">
        <v>-0.50499999999999545</v>
      </c>
    </row>
    <row r="2158" spans="1:14" x14ac:dyDescent="0.25">
      <c r="A2158" s="9" t="s">
        <v>519</v>
      </c>
      <c r="B2158" s="9" t="s">
        <v>143</v>
      </c>
      <c r="C2158" s="9" t="s">
        <v>42</v>
      </c>
      <c r="D2158" s="9" t="s">
        <v>43</v>
      </c>
      <c r="E2158" s="10">
        <v>404.05</v>
      </c>
      <c r="F2158" s="10">
        <v>391.80295566502463</v>
      </c>
      <c r="G2158" s="10">
        <v>12.247044334975385</v>
      </c>
      <c r="H2158" s="10">
        <v>397.68</v>
      </c>
      <c r="I2158" s="10">
        <v>6.3700000000000045</v>
      </c>
      <c r="J2158" s="10">
        <v>3100</v>
      </c>
      <c r="K2158" s="10">
        <v>3006</v>
      </c>
      <c r="L2158" s="10">
        <v>94</v>
      </c>
      <c r="M2158" s="10">
        <v>3051.09</v>
      </c>
      <c r="N2158" s="10">
        <v>48.909999999999854</v>
      </c>
    </row>
    <row r="2159" spans="1:14" x14ac:dyDescent="0.25">
      <c r="A2159" s="9" t="s">
        <v>519</v>
      </c>
      <c r="B2159" s="9" t="s">
        <v>144</v>
      </c>
      <c r="C2159" s="9" t="s">
        <v>42</v>
      </c>
      <c r="D2159" s="9" t="s">
        <v>43</v>
      </c>
      <c r="E2159" s="10">
        <v>563.33000000000004</v>
      </c>
      <c r="F2159" s="10">
        <v>546.24630541871932</v>
      </c>
      <c r="G2159" s="10">
        <v>17.083694581280724</v>
      </c>
      <c r="H2159" s="10">
        <v>554.44000000000005</v>
      </c>
      <c r="I2159" s="10">
        <v>8.8899999999999864</v>
      </c>
      <c r="J2159" s="10">
        <v>3100</v>
      </c>
      <c r="K2159" s="10">
        <v>3006</v>
      </c>
      <c r="L2159" s="10">
        <v>94</v>
      </c>
      <c r="M2159" s="10">
        <v>3051.09</v>
      </c>
      <c r="N2159" s="10">
        <v>48.909999999999854</v>
      </c>
    </row>
    <row r="2160" spans="1:14" x14ac:dyDescent="0.25">
      <c r="A2160" s="9" t="s">
        <v>519</v>
      </c>
      <c r="B2160" s="9" t="s">
        <v>84</v>
      </c>
      <c r="C2160" s="9" t="s">
        <v>42</v>
      </c>
      <c r="D2160" s="9" t="s">
        <v>43</v>
      </c>
      <c r="E2160" s="10">
        <v>1243.3699999999999</v>
      </c>
      <c r="F2160" s="10">
        <v>1221.4313725490194</v>
      </c>
      <c r="G2160" s="10">
        <v>21.938627450980448</v>
      </c>
      <c r="H2160" s="10">
        <v>1245.8599999999999</v>
      </c>
      <c r="I2160" s="10">
        <v>-2.4900000000000091</v>
      </c>
      <c r="J2160" s="10">
        <v>3060</v>
      </c>
      <c r="K2160" s="10">
        <v>3006</v>
      </c>
      <c r="L2160" s="10">
        <v>54</v>
      </c>
      <c r="M2160" s="10">
        <v>3066.12</v>
      </c>
      <c r="N2160" s="10">
        <v>-6.1199999999998909</v>
      </c>
    </row>
    <row r="2161" spans="1:14" x14ac:dyDescent="0.25">
      <c r="A2161" s="9" t="s">
        <v>519</v>
      </c>
      <c r="B2161" s="9" t="s">
        <v>136</v>
      </c>
      <c r="C2161" s="9" t="s">
        <v>42</v>
      </c>
      <c r="D2161" s="9" t="s">
        <v>43</v>
      </c>
      <c r="E2161" s="10">
        <v>1644.18</v>
      </c>
      <c r="F2161" s="10">
        <v>1623.1231527093596</v>
      </c>
      <c r="G2161" s="10">
        <v>21.056847290640462</v>
      </c>
      <c r="H2161" s="10">
        <v>1647.47</v>
      </c>
      <c r="I2161" s="10">
        <v>-3.2899999999999636</v>
      </c>
      <c r="J2161" s="10">
        <v>3045</v>
      </c>
      <c r="K2161" s="10">
        <v>3006</v>
      </c>
      <c r="L2161" s="10">
        <v>39</v>
      </c>
      <c r="M2161" s="10">
        <v>3051.09</v>
      </c>
      <c r="N2161" s="10">
        <v>-6.0900000000001455</v>
      </c>
    </row>
    <row r="2162" spans="1:14" x14ac:dyDescent="0.25">
      <c r="A2162" s="9" t="s">
        <v>519</v>
      </c>
      <c r="B2162" s="9" t="s">
        <v>145</v>
      </c>
      <c r="C2162" s="9" t="s">
        <v>42</v>
      </c>
      <c r="D2162" s="9" t="s">
        <v>43</v>
      </c>
      <c r="E2162" s="10">
        <v>2143.7600000000002</v>
      </c>
      <c r="F2162" s="10">
        <v>2114.2167487684728</v>
      </c>
      <c r="G2162" s="10">
        <v>29.543251231527393</v>
      </c>
      <c r="H2162" s="10">
        <v>2145.9299999999998</v>
      </c>
      <c r="I2162" s="10">
        <v>-2.169999999999618</v>
      </c>
      <c r="J2162" s="10">
        <v>508</v>
      </c>
      <c r="K2162" s="10">
        <v>501</v>
      </c>
      <c r="L2162" s="10">
        <v>7</v>
      </c>
      <c r="M2162" s="10">
        <v>508.51499999999999</v>
      </c>
      <c r="N2162" s="10">
        <v>-0.51499999999998636</v>
      </c>
    </row>
    <row r="2163" spans="1:14" x14ac:dyDescent="0.25">
      <c r="A2163" s="9" t="s">
        <v>519</v>
      </c>
      <c r="B2163" s="9" t="s">
        <v>50</v>
      </c>
      <c r="C2163" s="9" t="s">
        <v>42</v>
      </c>
      <c r="D2163" s="9" t="s">
        <v>43</v>
      </c>
      <c r="E2163" s="10">
        <v>4094.37</v>
      </c>
      <c r="F2163" s="10">
        <v>4082.1492537313438</v>
      </c>
      <c r="G2163" s="10">
        <v>12.220746268656058</v>
      </c>
      <c r="H2163" s="10">
        <v>4102.5600000000004</v>
      </c>
      <c r="I2163" s="10">
        <v>-8.1900000000005093</v>
      </c>
      <c r="J2163" s="10">
        <v>3015</v>
      </c>
      <c r="K2163" s="10">
        <v>3006</v>
      </c>
      <c r="L2163" s="10">
        <v>9</v>
      </c>
      <c r="M2163" s="10">
        <v>3021.03</v>
      </c>
      <c r="N2163" s="10">
        <v>-6.0300000000002001</v>
      </c>
    </row>
    <row r="2164" spans="1:14" x14ac:dyDescent="0.25">
      <c r="A2164" s="9" t="s">
        <v>519</v>
      </c>
      <c r="B2164" s="9" t="s">
        <v>103</v>
      </c>
      <c r="C2164" s="9" t="s">
        <v>42</v>
      </c>
      <c r="D2164" s="9" t="s">
        <v>43</v>
      </c>
      <c r="E2164" s="10">
        <v>14493.76</v>
      </c>
      <c r="F2164" s="10">
        <v>14378.960396039603</v>
      </c>
      <c r="G2164" s="10">
        <v>114.79960396039678</v>
      </c>
      <c r="H2164" s="10">
        <v>14522.75</v>
      </c>
      <c r="I2164" s="10">
        <v>-28.989999999999782</v>
      </c>
      <c r="J2164" s="10">
        <v>3030</v>
      </c>
      <c r="K2164" s="10">
        <v>3006</v>
      </c>
      <c r="L2164" s="10">
        <v>24</v>
      </c>
      <c r="M2164" s="10">
        <v>3036.06</v>
      </c>
      <c r="N2164" s="10">
        <v>-6.0599999999999454</v>
      </c>
    </row>
    <row r="2165" spans="1:14" x14ac:dyDescent="0.25">
      <c r="A2165" s="9" t="s">
        <v>519</v>
      </c>
      <c r="B2165" s="9" t="s">
        <v>146</v>
      </c>
      <c r="C2165" s="9" t="s">
        <v>42</v>
      </c>
      <c r="D2165" s="9" t="s">
        <v>53</v>
      </c>
      <c r="E2165" s="10">
        <v>10390.81</v>
      </c>
      <c r="F2165" s="10">
        <v>10388.52394916911</v>
      </c>
      <c r="G2165" s="10">
        <v>2.2860508308895078</v>
      </c>
      <c r="H2165" s="10">
        <v>10627.46</v>
      </c>
      <c r="I2165" s="10">
        <v>-236.64999999999964</v>
      </c>
      <c r="J2165" s="10">
        <v>2255</v>
      </c>
      <c r="K2165" s="10">
        <v>2254.5004887585533</v>
      </c>
      <c r="L2165" s="10">
        <v>0.49951124144672576</v>
      </c>
      <c r="M2165" s="10">
        <v>2306.3539999999998</v>
      </c>
      <c r="N2165" s="10">
        <v>-51.353999999999814</v>
      </c>
    </row>
    <row r="2166" spans="1:14" x14ac:dyDescent="0.25">
      <c r="A2166" s="9" t="s">
        <v>519</v>
      </c>
      <c r="B2166" s="9" t="s">
        <v>54</v>
      </c>
      <c r="C2166" s="9" t="s">
        <v>42</v>
      </c>
      <c r="D2166" s="9" t="s">
        <v>55</v>
      </c>
      <c r="E2166" s="10">
        <v>151.77000000000001</v>
      </c>
      <c r="F2166" s="10">
        <v>148.79411764705884</v>
      </c>
      <c r="G2166" s="10">
        <v>2.97588235294117</v>
      </c>
      <c r="H2166" s="10">
        <v>151.77000000000001</v>
      </c>
      <c r="I2166" s="10">
        <v>0</v>
      </c>
      <c r="J2166" s="10">
        <v>27.594999999999999</v>
      </c>
      <c r="K2166" s="10">
        <v>27.053921568627452</v>
      </c>
      <c r="L2166" s="10">
        <v>0.54107843137254719</v>
      </c>
      <c r="M2166" s="10">
        <v>27.594999999999999</v>
      </c>
      <c r="N2166" s="10">
        <v>0</v>
      </c>
    </row>
    <row r="2167" spans="1:14" x14ac:dyDescent="0.25">
      <c r="A2167" s="9" t="s">
        <v>520</v>
      </c>
      <c r="B2167" s="9" t="s">
        <v>25</v>
      </c>
      <c r="C2167" s="9" t="s">
        <v>26</v>
      </c>
      <c r="D2167" s="9" t="s">
        <v>27</v>
      </c>
      <c r="E2167" s="10">
        <v>-704.33</v>
      </c>
      <c r="F2167" s="10">
        <v>0</v>
      </c>
      <c r="G2167" s="10">
        <v>-704.33</v>
      </c>
      <c r="H2167" s="10">
        <v>0</v>
      </c>
      <c r="I2167" s="10">
        <v>-704.33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</row>
    <row r="2168" spans="1:14" x14ac:dyDescent="0.25">
      <c r="A2168" s="9" t="s">
        <v>520</v>
      </c>
      <c r="B2168" s="9" t="s">
        <v>28</v>
      </c>
      <c r="C2168" s="9" t="s">
        <v>29</v>
      </c>
      <c r="D2168" s="9" t="s">
        <v>27</v>
      </c>
      <c r="E2168" s="10">
        <v>0.48</v>
      </c>
      <c r="F2168" s="10">
        <v>0</v>
      </c>
      <c r="G2168" s="10">
        <v>0.48</v>
      </c>
      <c r="H2168" s="10">
        <v>0.48</v>
      </c>
      <c r="I2168" s="10">
        <v>0</v>
      </c>
      <c r="J2168" s="10">
        <v>0</v>
      </c>
      <c r="K2168" s="10">
        <v>0</v>
      </c>
      <c r="L2168" s="10">
        <v>0</v>
      </c>
      <c r="M2168" s="10">
        <v>0</v>
      </c>
      <c r="N2168" s="10">
        <v>0</v>
      </c>
    </row>
    <row r="2169" spans="1:14" x14ac:dyDescent="0.25">
      <c r="A2169" s="9" t="s">
        <v>520</v>
      </c>
      <c r="B2169" s="9" t="s">
        <v>30</v>
      </c>
      <c r="C2169" s="9" t="s">
        <v>29</v>
      </c>
      <c r="D2169" s="9" t="s">
        <v>27</v>
      </c>
      <c r="E2169" s="10">
        <v>11.27</v>
      </c>
      <c r="F2169" s="10">
        <v>0</v>
      </c>
      <c r="G2169" s="10">
        <v>11.27</v>
      </c>
      <c r="H2169" s="10">
        <v>11.28</v>
      </c>
      <c r="I2169" s="10">
        <v>-9.9999999999997868E-3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</row>
    <row r="2170" spans="1:14" x14ac:dyDescent="0.25">
      <c r="A2170" s="9" t="s">
        <v>520</v>
      </c>
      <c r="B2170" s="9" t="s">
        <v>31</v>
      </c>
      <c r="C2170" s="9" t="s">
        <v>29</v>
      </c>
      <c r="D2170" s="9" t="s">
        <v>27</v>
      </c>
      <c r="E2170" s="10">
        <v>75.67</v>
      </c>
      <c r="F2170" s="10">
        <v>0</v>
      </c>
      <c r="G2170" s="10">
        <v>75.67</v>
      </c>
      <c r="H2170" s="10">
        <v>75.73</v>
      </c>
      <c r="I2170" s="10">
        <v>-6.0000000000002274E-2</v>
      </c>
      <c r="J2170" s="10">
        <v>0</v>
      </c>
      <c r="K2170" s="10">
        <v>0</v>
      </c>
      <c r="L2170" s="10">
        <v>0</v>
      </c>
      <c r="M2170" s="10">
        <v>0</v>
      </c>
      <c r="N2170" s="10">
        <v>0</v>
      </c>
    </row>
    <row r="2171" spans="1:14" x14ac:dyDescent="0.25">
      <c r="A2171" s="9" t="s">
        <v>520</v>
      </c>
      <c r="B2171" s="9" t="s">
        <v>32</v>
      </c>
      <c r="C2171" s="9" t="s">
        <v>33</v>
      </c>
      <c r="D2171" s="9" t="s">
        <v>27</v>
      </c>
      <c r="E2171" s="10">
        <v>204.56</v>
      </c>
      <c r="F2171" s="10">
        <v>0</v>
      </c>
      <c r="G2171" s="10">
        <v>204.56</v>
      </c>
      <c r="H2171" s="10">
        <v>153.35</v>
      </c>
      <c r="I2171" s="10">
        <v>51.210000000000008</v>
      </c>
      <c r="J2171" s="10">
        <v>0.57999999999999996</v>
      </c>
      <c r="K2171" s="10">
        <v>0</v>
      </c>
      <c r="L2171" s="10">
        <v>0.57999999999999996</v>
      </c>
      <c r="M2171" s="10">
        <v>0.435</v>
      </c>
      <c r="N2171" s="10">
        <v>0.14499999999999996</v>
      </c>
    </row>
    <row r="2172" spans="1:14" x14ac:dyDescent="0.25">
      <c r="A2172" s="9" t="s">
        <v>520</v>
      </c>
      <c r="B2172" s="9" t="s">
        <v>34</v>
      </c>
      <c r="C2172" s="9" t="s">
        <v>33</v>
      </c>
      <c r="D2172" s="9" t="s">
        <v>27</v>
      </c>
      <c r="E2172" s="10">
        <v>703.17</v>
      </c>
      <c r="F2172" s="10">
        <v>0</v>
      </c>
      <c r="G2172" s="10">
        <v>703.17</v>
      </c>
      <c r="H2172" s="10">
        <v>527.14</v>
      </c>
      <c r="I2172" s="10">
        <v>176.02999999999997</v>
      </c>
      <c r="J2172" s="10">
        <v>0.57999999999999996</v>
      </c>
      <c r="K2172" s="10">
        <v>0</v>
      </c>
      <c r="L2172" s="10">
        <v>0.57999999999999996</v>
      </c>
      <c r="M2172" s="10">
        <v>0.435</v>
      </c>
      <c r="N2172" s="10">
        <v>0.14499999999999996</v>
      </c>
    </row>
    <row r="2173" spans="1:14" x14ac:dyDescent="0.25">
      <c r="A2173" s="9" t="s">
        <v>520</v>
      </c>
      <c r="B2173" s="9" t="s">
        <v>35</v>
      </c>
      <c r="C2173" s="9" t="s">
        <v>33</v>
      </c>
      <c r="D2173" s="9" t="s">
        <v>27</v>
      </c>
      <c r="E2173" s="10">
        <v>760.79</v>
      </c>
      <c r="F2173" s="10">
        <v>0</v>
      </c>
      <c r="G2173" s="10">
        <v>760.79</v>
      </c>
      <c r="H2173" s="10">
        <v>570.30999999999995</v>
      </c>
      <c r="I2173" s="10">
        <v>190.48000000000002</v>
      </c>
      <c r="J2173" s="10">
        <v>12.18</v>
      </c>
      <c r="K2173" s="10">
        <v>0</v>
      </c>
      <c r="L2173" s="10">
        <v>12.18</v>
      </c>
      <c r="M2173" s="10">
        <v>9.1300000000000008</v>
      </c>
      <c r="N2173" s="10">
        <v>3.0499999999999989</v>
      </c>
    </row>
    <row r="2174" spans="1:14" x14ac:dyDescent="0.25">
      <c r="A2174" s="9" t="s">
        <v>520</v>
      </c>
      <c r="B2174" s="9" t="s">
        <v>36</v>
      </c>
      <c r="C2174" s="9" t="s">
        <v>29</v>
      </c>
      <c r="D2174" s="9" t="s">
        <v>27</v>
      </c>
      <c r="E2174" s="10">
        <v>847.78</v>
      </c>
      <c r="F2174" s="10">
        <v>0</v>
      </c>
      <c r="G2174" s="10">
        <v>847.78</v>
      </c>
      <c r="H2174" s="10">
        <v>848.43</v>
      </c>
      <c r="I2174" s="10">
        <v>-0.64999999999997726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</row>
    <row r="2175" spans="1:14" x14ac:dyDescent="0.25">
      <c r="A2175" s="9" t="s">
        <v>520</v>
      </c>
      <c r="B2175" s="9" t="s">
        <v>37</v>
      </c>
      <c r="C2175" s="9" t="s">
        <v>29</v>
      </c>
      <c r="D2175" s="9" t="s">
        <v>27</v>
      </c>
      <c r="E2175" s="10">
        <v>1960.5</v>
      </c>
      <c r="F2175" s="10">
        <v>0</v>
      </c>
      <c r="G2175" s="10">
        <v>1960.5</v>
      </c>
      <c r="H2175" s="10">
        <v>1961.99</v>
      </c>
      <c r="I2175" s="10">
        <v>-1.4900000000000091</v>
      </c>
      <c r="J2175" s="10">
        <v>0</v>
      </c>
      <c r="K2175" s="10">
        <v>0</v>
      </c>
      <c r="L2175" s="10">
        <v>0</v>
      </c>
      <c r="M2175" s="10">
        <v>0</v>
      </c>
      <c r="N2175" s="10">
        <v>0</v>
      </c>
    </row>
    <row r="2176" spans="1:14" x14ac:dyDescent="0.25">
      <c r="A2176" s="9" t="s">
        <v>520</v>
      </c>
      <c r="B2176" s="9" t="s">
        <v>521</v>
      </c>
      <c r="C2176" s="9" t="s">
        <v>39</v>
      </c>
      <c r="D2176" s="9" t="s">
        <v>40</v>
      </c>
      <c r="E2176" s="10">
        <v>-39161.1</v>
      </c>
      <c r="F2176" s="10">
        <v>0</v>
      </c>
      <c r="G2176" s="10">
        <v>-39161.1</v>
      </c>
      <c r="H2176" s="10">
        <v>-39161.08</v>
      </c>
      <c r="I2176" s="10">
        <v>-1.9999999996798579E-2</v>
      </c>
      <c r="J2176" s="10">
        <v>-500</v>
      </c>
      <c r="K2176" s="10">
        <v>0</v>
      </c>
      <c r="L2176" s="10">
        <v>-500</v>
      </c>
      <c r="M2176" s="10">
        <v>-500</v>
      </c>
      <c r="N2176" s="10">
        <v>0</v>
      </c>
    </row>
    <row r="2177" spans="1:14" x14ac:dyDescent="0.25">
      <c r="A2177" s="9" t="s">
        <v>520</v>
      </c>
      <c r="B2177" s="9" t="s">
        <v>522</v>
      </c>
      <c r="C2177" s="9" t="s">
        <v>42</v>
      </c>
      <c r="D2177" s="9" t="s">
        <v>43</v>
      </c>
      <c r="E2177" s="10">
        <v>225.82</v>
      </c>
      <c r="F2177" s="10">
        <v>0</v>
      </c>
      <c r="G2177" s="10">
        <v>225.82</v>
      </c>
      <c r="H2177" s="10">
        <v>0</v>
      </c>
      <c r="I2177" s="10">
        <v>225.82</v>
      </c>
      <c r="J2177" s="10">
        <v>3050</v>
      </c>
      <c r="K2177" s="10">
        <v>0</v>
      </c>
      <c r="L2177" s="10">
        <v>3050</v>
      </c>
      <c r="M2177" s="10">
        <v>0</v>
      </c>
      <c r="N2177" s="10">
        <v>3050</v>
      </c>
    </row>
    <row r="2178" spans="1:14" x14ac:dyDescent="0.25">
      <c r="A2178" s="9" t="s">
        <v>520</v>
      </c>
      <c r="B2178" s="9" t="s">
        <v>132</v>
      </c>
      <c r="C2178" s="9" t="s">
        <v>42</v>
      </c>
      <c r="D2178" s="9" t="s">
        <v>43</v>
      </c>
      <c r="E2178" s="10">
        <v>62.3</v>
      </c>
      <c r="F2178" s="10">
        <v>44.504950495049506</v>
      </c>
      <c r="G2178" s="10">
        <v>17.795049504950491</v>
      </c>
      <c r="H2178" s="10">
        <v>44.95</v>
      </c>
      <c r="I2178" s="10">
        <v>17.349999999999994</v>
      </c>
      <c r="J2178" s="10">
        <v>700</v>
      </c>
      <c r="K2178" s="10">
        <v>500</v>
      </c>
      <c r="L2178" s="10">
        <v>200</v>
      </c>
      <c r="M2178" s="10">
        <v>505</v>
      </c>
      <c r="N2178" s="10">
        <v>195</v>
      </c>
    </row>
    <row r="2179" spans="1:14" x14ac:dyDescent="0.25">
      <c r="A2179" s="9" t="s">
        <v>520</v>
      </c>
      <c r="B2179" s="9" t="s">
        <v>133</v>
      </c>
      <c r="C2179" s="9" t="s">
        <v>42</v>
      </c>
      <c r="D2179" s="9" t="s">
        <v>43</v>
      </c>
      <c r="E2179" s="10">
        <v>0</v>
      </c>
      <c r="F2179" s="10">
        <v>205.17241379310346</v>
      </c>
      <c r="G2179" s="10">
        <v>-205.17241379310346</v>
      </c>
      <c r="H2179" s="10">
        <v>208.25</v>
      </c>
      <c r="I2179" s="10">
        <v>-208.25</v>
      </c>
      <c r="J2179" s="10">
        <v>0</v>
      </c>
      <c r="K2179" s="10">
        <v>3000</v>
      </c>
      <c r="L2179" s="10">
        <v>-3000</v>
      </c>
      <c r="M2179" s="10">
        <v>3045</v>
      </c>
      <c r="N2179" s="10">
        <v>-3045</v>
      </c>
    </row>
    <row r="2180" spans="1:14" x14ac:dyDescent="0.25">
      <c r="A2180" s="9" t="s">
        <v>520</v>
      </c>
      <c r="B2180" s="9" t="s">
        <v>94</v>
      </c>
      <c r="C2180" s="9" t="s">
        <v>42</v>
      </c>
      <c r="D2180" s="9" t="s">
        <v>43</v>
      </c>
      <c r="E2180" s="10">
        <v>295.76</v>
      </c>
      <c r="F2180" s="10">
        <v>294</v>
      </c>
      <c r="G2180" s="10">
        <v>1.7599999999999909</v>
      </c>
      <c r="H2180" s="10">
        <v>295.47000000000003</v>
      </c>
      <c r="I2180" s="10">
        <v>0.28999999999996362</v>
      </c>
      <c r="J2180" s="10">
        <v>503</v>
      </c>
      <c r="K2180" s="10">
        <v>500</v>
      </c>
      <c r="L2180" s="10">
        <v>3</v>
      </c>
      <c r="M2180" s="10">
        <v>502.5</v>
      </c>
      <c r="N2180" s="10">
        <v>0.5</v>
      </c>
    </row>
    <row r="2181" spans="1:14" x14ac:dyDescent="0.25">
      <c r="A2181" s="9" t="s">
        <v>520</v>
      </c>
      <c r="B2181" s="9" t="s">
        <v>134</v>
      </c>
      <c r="C2181" s="9" t="s">
        <v>42</v>
      </c>
      <c r="D2181" s="9" t="s">
        <v>43</v>
      </c>
      <c r="E2181" s="10">
        <v>397.54</v>
      </c>
      <c r="F2181" s="10">
        <v>391.02463054187194</v>
      </c>
      <c r="G2181" s="10">
        <v>6.5153694581280774</v>
      </c>
      <c r="H2181" s="10">
        <v>396.89</v>
      </c>
      <c r="I2181" s="10">
        <v>0.65000000000003411</v>
      </c>
      <c r="J2181" s="10">
        <v>3050</v>
      </c>
      <c r="K2181" s="10">
        <v>3000</v>
      </c>
      <c r="L2181" s="10">
        <v>50</v>
      </c>
      <c r="M2181" s="10">
        <v>3045</v>
      </c>
      <c r="N2181" s="10">
        <v>5</v>
      </c>
    </row>
    <row r="2182" spans="1:14" x14ac:dyDescent="0.25">
      <c r="A2182" s="9" t="s">
        <v>520</v>
      </c>
      <c r="B2182" s="9" t="s">
        <v>135</v>
      </c>
      <c r="C2182" s="9" t="s">
        <v>42</v>
      </c>
      <c r="D2182" s="9" t="s">
        <v>43</v>
      </c>
      <c r="E2182" s="10">
        <v>781.01</v>
      </c>
      <c r="F2182" s="10">
        <v>514.94581280788168</v>
      </c>
      <c r="G2182" s="10">
        <v>266.06418719211831</v>
      </c>
      <c r="H2182" s="10">
        <v>522.66999999999996</v>
      </c>
      <c r="I2182" s="10">
        <v>258.34000000000003</v>
      </c>
      <c r="J2182" s="10">
        <v>4550</v>
      </c>
      <c r="K2182" s="10">
        <v>3000</v>
      </c>
      <c r="L2182" s="10">
        <v>1550</v>
      </c>
      <c r="M2182" s="10">
        <v>3045</v>
      </c>
      <c r="N2182" s="10">
        <v>1505</v>
      </c>
    </row>
    <row r="2183" spans="1:14" x14ac:dyDescent="0.25">
      <c r="A2183" s="9" t="s">
        <v>520</v>
      </c>
      <c r="B2183" s="9" t="s">
        <v>84</v>
      </c>
      <c r="C2183" s="9" t="s">
        <v>42</v>
      </c>
      <c r="D2183" s="9" t="s">
        <v>43</v>
      </c>
      <c r="E2183" s="10">
        <v>1243.3699999999999</v>
      </c>
      <c r="F2183" s="10">
        <v>1218.9901960784312</v>
      </c>
      <c r="G2183" s="10">
        <v>24.379803921568737</v>
      </c>
      <c r="H2183" s="10">
        <v>1243.3699999999999</v>
      </c>
      <c r="I2183" s="10">
        <v>0</v>
      </c>
      <c r="J2183" s="10">
        <v>3060</v>
      </c>
      <c r="K2183" s="10">
        <v>3000</v>
      </c>
      <c r="L2183" s="10">
        <v>60</v>
      </c>
      <c r="M2183" s="10">
        <v>3060</v>
      </c>
      <c r="N2183" s="10">
        <v>0</v>
      </c>
    </row>
    <row r="2184" spans="1:14" x14ac:dyDescent="0.25">
      <c r="A2184" s="9" t="s">
        <v>520</v>
      </c>
      <c r="B2184" s="9" t="s">
        <v>136</v>
      </c>
      <c r="C2184" s="9" t="s">
        <v>42</v>
      </c>
      <c r="D2184" s="9" t="s">
        <v>43</v>
      </c>
      <c r="E2184" s="10">
        <v>1644.18</v>
      </c>
      <c r="F2184" s="10">
        <v>1619.8817733990147</v>
      </c>
      <c r="G2184" s="10">
        <v>24.298226600985345</v>
      </c>
      <c r="H2184" s="10">
        <v>1644.18</v>
      </c>
      <c r="I2184" s="10">
        <v>0</v>
      </c>
      <c r="J2184" s="10">
        <v>3045</v>
      </c>
      <c r="K2184" s="10">
        <v>3000</v>
      </c>
      <c r="L2184" s="10">
        <v>45</v>
      </c>
      <c r="M2184" s="10">
        <v>3045</v>
      </c>
      <c r="N2184" s="10">
        <v>0</v>
      </c>
    </row>
    <row r="2185" spans="1:14" x14ac:dyDescent="0.25">
      <c r="A2185" s="9" t="s">
        <v>520</v>
      </c>
      <c r="B2185" s="9" t="s">
        <v>145</v>
      </c>
      <c r="C2185" s="9" t="s">
        <v>42</v>
      </c>
      <c r="D2185" s="9" t="s">
        <v>43</v>
      </c>
      <c r="E2185" s="10">
        <v>2143.7600000000002</v>
      </c>
      <c r="F2185" s="10">
        <v>2110</v>
      </c>
      <c r="G2185" s="10">
        <v>33.760000000000218</v>
      </c>
      <c r="H2185" s="10">
        <v>2141.65</v>
      </c>
      <c r="I2185" s="10">
        <v>2.1100000000001273</v>
      </c>
      <c r="J2185" s="10">
        <v>508</v>
      </c>
      <c r="K2185" s="10">
        <v>500</v>
      </c>
      <c r="L2185" s="10">
        <v>8</v>
      </c>
      <c r="M2185" s="10">
        <v>507.5</v>
      </c>
      <c r="N2185" s="10">
        <v>0.5</v>
      </c>
    </row>
    <row r="2186" spans="1:14" x14ac:dyDescent="0.25">
      <c r="A2186" s="9" t="s">
        <v>520</v>
      </c>
      <c r="B2186" s="9" t="s">
        <v>50</v>
      </c>
      <c r="C2186" s="9" t="s">
        <v>42</v>
      </c>
      <c r="D2186" s="9" t="s">
        <v>43</v>
      </c>
      <c r="E2186" s="10">
        <v>4094.37</v>
      </c>
      <c r="F2186" s="10">
        <v>4074</v>
      </c>
      <c r="G2186" s="10">
        <v>20.369999999999891</v>
      </c>
      <c r="H2186" s="10">
        <v>4094.37</v>
      </c>
      <c r="I2186" s="10">
        <v>0</v>
      </c>
      <c r="J2186" s="10">
        <v>3015</v>
      </c>
      <c r="K2186" s="10">
        <v>3000</v>
      </c>
      <c r="L2186" s="10">
        <v>15</v>
      </c>
      <c r="M2186" s="10">
        <v>3015</v>
      </c>
      <c r="N2186" s="10">
        <v>0</v>
      </c>
    </row>
    <row r="2187" spans="1:14" x14ac:dyDescent="0.25">
      <c r="A2187" s="9" t="s">
        <v>520</v>
      </c>
      <c r="B2187" s="9" t="s">
        <v>103</v>
      </c>
      <c r="C2187" s="9" t="s">
        <v>42</v>
      </c>
      <c r="D2187" s="9" t="s">
        <v>43</v>
      </c>
      <c r="E2187" s="10">
        <v>14493.76</v>
      </c>
      <c r="F2187" s="10">
        <v>14350.257425742575</v>
      </c>
      <c r="G2187" s="10">
        <v>143.50257425742529</v>
      </c>
      <c r="H2187" s="10">
        <v>14493.76</v>
      </c>
      <c r="I2187" s="10">
        <v>0</v>
      </c>
      <c r="J2187" s="10">
        <v>3030</v>
      </c>
      <c r="K2187" s="10">
        <v>3000</v>
      </c>
      <c r="L2187" s="10">
        <v>30</v>
      </c>
      <c r="M2187" s="10">
        <v>3030</v>
      </c>
      <c r="N2187" s="10">
        <v>0</v>
      </c>
    </row>
    <row r="2188" spans="1:14" x14ac:dyDescent="0.25">
      <c r="A2188" s="9" t="s">
        <v>520</v>
      </c>
      <c r="B2188" s="9" t="s">
        <v>138</v>
      </c>
      <c r="C2188" s="9" t="s">
        <v>42</v>
      </c>
      <c r="D2188" s="9" t="s">
        <v>53</v>
      </c>
      <c r="E2188" s="10">
        <v>9767.8700000000008</v>
      </c>
      <c r="F2188" s="10">
        <v>9555.5816226783973</v>
      </c>
      <c r="G2188" s="10">
        <v>212.28837732160355</v>
      </c>
      <c r="H2188" s="10">
        <v>9775.36</v>
      </c>
      <c r="I2188" s="10">
        <v>-7.4899999999997817</v>
      </c>
      <c r="J2188" s="10">
        <v>2300</v>
      </c>
      <c r="K2188" s="10">
        <v>2250</v>
      </c>
      <c r="L2188" s="10">
        <v>50</v>
      </c>
      <c r="M2188" s="10">
        <v>2301.75</v>
      </c>
      <c r="N2188" s="10">
        <v>-1.75</v>
      </c>
    </row>
    <row r="2189" spans="1:14" x14ac:dyDescent="0.25">
      <c r="A2189" s="9" t="s">
        <v>520</v>
      </c>
      <c r="B2189" s="9" t="s">
        <v>54</v>
      </c>
      <c r="C2189" s="9" t="s">
        <v>42</v>
      </c>
      <c r="D2189" s="9" t="s">
        <v>55</v>
      </c>
      <c r="E2189" s="10">
        <v>151.47</v>
      </c>
      <c r="F2189" s="10">
        <v>148.5</v>
      </c>
      <c r="G2189" s="10">
        <v>2.9699999999999989</v>
      </c>
      <c r="H2189" s="10">
        <v>151.47</v>
      </c>
      <c r="I2189" s="10">
        <v>0</v>
      </c>
      <c r="J2189" s="10">
        <v>27.54</v>
      </c>
      <c r="K2189" s="10">
        <v>27</v>
      </c>
      <c r="L2189" s="10">
        <v>0.53999999999999915</v>
      </c>
      <c r="M2189" s="10">
        <v>27.54</v>
      </c>
      <c r="N2189" s="10">
        <v>0</v>
      </c>
    </row>
    <row r="2190" spans="1:14" x14ac:dyDescent="0.25">
      <c r="A2190" s="9" t="s">
        <v>523</v>
      </c>
      <c r="B2190" s="9" t="s">
        <v>25</v>
      </c>
      <c r="C2190" s="9" t="s">
        <v>26</v>
      </c>
      <c r="D2190" s="9" t="s">
        <v>27</v>
      </c>
      <c r="E2190" s="10">
        <v>-248.08</v>
      </c>
      <c r="F2190" s="10">
        <v>0</v>
      </c>
      <c r="G2190" s="10">
        <v>-248.08</v>
      </c>
      <c r="H2190" s="10">
        <v>0</v>
      </c>
      <c r="I2190" s="10">
        <v>-248.08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</row>
    <row r="2191" spans="1:14" x14ac:dyDescent="0.25">
      <c r="A2191" s="9" t="s">
        <v>523</v>
      </c>
      <c r="B2191" s="9" t="s">
        <v>258</v>
      </c>
      <c r="C2191" s="9" t="s">
        <v>33</v>
      </c>
      <c r="D2191" s="9" t="s">
        <v>27</v>
      </c>
      <c r="E2191" s="10">
        <v>38.56</v>
      </c>
      <c r="F2191" s="10">
        <v>0</v>
      </c>
      <c r="G2191" s="10">
        <v>38.56</v>
      </c>
      <c r="H2191" s="10">
        <v>40.32</v>
      </c>
      <c r="I2191" s="10">
        <v>-1.759999999999998</v>
      </c>
      <c r="J2191" s="10">
        <v>5.0999999999999996</v>
      </c>
      <c r="K2191" s="10">
        <v>0</v>
      </c>
      <c r="L2191" s="10">
        <v>5.0999999999999996</v>
      </c>
      <c r="M2191" s="10">
        <v>5.3330000000000002</v>
      </c>
      <c r="N2191" s="10">
        <v>-0.23300000000000054</v>
      </c>
    </row>
    <row r="2192" spans="1:14" x14ac:dyDescent="0.25">
      <c r="A2192" s="9" t="s">
        <v>523</v>
      </c>
      <c r="B2192" s="9" t="s">
        <v>259</v>
      </c>
      <c r="C2192" s="9" t="s">
        <v>33</v>
      </c>
      <c r="D2192" s="9" t="s">
        <v>27</v>
      </c>
      <c r="E2192" s="10">
        <v>79.12</v>
      </c>
      <c r="F2192" s="10">
        <v>0</v>
      </c>
      <c r="G2192" s="10">
        <v>79.12</v>
      </c>
      <c r="H2192" s="10">
        <v>82.74</v>
      </c>
      <c r="I2192" s="10">
        <v>-3.6199999999999903</v>
      </c>
      <c r="J2192" s="10">
        <v>5.0999999999999996</v>
      </c>
      <c r="K2192" s="10">
        <v>0</v>
      </c>
      <c r="L2192" s="10">
        <v>5.0999999999999996</v>
      </c>
      <c r="M2192" s="10">
        <v>5.3330000000000002</v>
      </c>
      <c r="N2192" s="10">
        <v>-0.23300000000000054</v>
      </c>
    </row>
    <row r="2193" spans="1:14" x14ac:dyDescent="0.25">
      <c r="A2193" s="9" t="s">
        <v>523</v>
      </c>
      <c r="B2193" s="9" t="s">
        <v>260</v>
      </c>
      <c r="C2193" s="9" t="s">
        <v>33</v>
      </c>
      <c r="D2193" s="9" t="s">
        <v>27</v>
      </c>
      <c r="E2193" s="10">
        <v>3119.19</v>
      </c>
      <c r="F2193" s="10">
        <v>0</v>
      </c>
      <c r="G2193" s="10">
        <v>3119.19</v>
      </c>
      <c r="H2193" s="10">
        <v>3261.19</v>
      </c>
      <c r="I2193" s="10">
        <v>-142</v>
      </c>
      <c r="J2193" s="10">
        <v>51</v>
      </c>
      <c r="K2193" s="10">
        <v>0</v>
      </c>
      <c r="L2193" s="10">
        <v>51</v>
      </c>
      <c r="M2193" s="10">
        <v>53.322000000000003</v>
      </c>
      <c r="N2193" s="10">
        <v>-2.3220000000000027</v>
      </c>
    </row>
    <row r="2194" spans="1:14" x14ac:dyDescent="0.25">
      <c r="A2194" s="9" t="s">
        <v>523</v>
      </c>
      <c r="B2194" s="9" t="s">
        <v>117</v>
      </c>
      <c r="C2194" s="9" t="s">
        <v>39</v>
      </c>
      <c r="D2194" s="9" t="s">
        <v>43</v>
      </c>
      <c r="E2194" s="10">
        <v>-20289</v>
      </c>
      <c r="F2194" s="10">
        <v>0</v>
      </c>
      <c r="G2194" s="10">
        <v>-20289</v>
      </c>
      <c r="H2194" s="10">
        <v>-20288.91</v>
      </c>
      <c r="I2194" s="10">
        <v>-9.0000000000145519E-2</v>
      </c>
      <c r="J2194" s="10">
        <v>-24795</v>
      </c>
      <c r="K2194" s="10">
        <v>0</v>
      </c>
      <c r="L2194" s="10">
        <v>-24795</v>
      </c>
      <c r="M2194" s="10">
        <v>-24795</v>
      </c>
      <c r="N2194" s="10">
        <v>0</v>
      </c>
    </row>
    <row r="2195" spans="1:14" x14ac:dyDescent="0.25">
      <c r="A2195" s="9" t="s">
        <v>523</v>
      </c>
      <c r="B2195" s="9" t="s">
        <v>270</v>
      </c>
      <c r="C2195" s="9" t="s">
        <v>42</v>
      </c>
      <c r="D2195" s="9" t="s">
        <v>43</v>
      </c>
      <c r="E2195" s="10">
        <v>8741.07</v>
      </c>
      <c r="F2195" s="10">
        <v>0</v>
      </c>
      <c r="G2195" s="10">
        <v>8741.07</v>
      </c>
      <c r="H2195" s="10">
        <v>0</v>
      </c>
      <c r="I2195" s="10">
        <v>8741.07</v>
      </c>
      <c r="J2195" s="10">
        <v>13690</v>
      </c>
      <c r="K2195" s="10">
        <v>0</v>
      </c>
      <c r="L2195" s="10">
        <v>13690</v>
      </c>
      <c r="M2195" s="10">
        <v>0</v>
      </c>
      <c r="N2195" s="10">
        <v>13690</v>
      </c>
    </row>
    <row r="2196" spans="1:14" x14ac:dyDescent="0.25">
      <c r="A2196" s="9" t="s">
        <v>523</v>
      </c>
      <c r="B2196" s="9" t="s">
        <v>269</v>
      </c>
      <c r="C2196" s="9" t="s">
        <v>42</v>
      </c>
      <c r="D2196" s="9" t="s">
        <v>43</v>
      </c>
      <c r="E2196" s="10">
        <v>2075.34</v>
      </c>
      <c r="F2196" s="10">
        <v>2074.9211045364887</v>
      </c>
      <c r="G2196" s="10">
        <v>0.41889546351148965</v>
      </c>
      <c r="H2196" s="10">
        <v>2103.9699999999998</v>
      </c>
      <c r="I2196" s="10">
        <v>-28.629999999999654</v>
      </c>
      <c r="J2196" s="10">
        <v>4092</v>
      </c>
      <c r="K2196" s="10">
        <v>4091.1745562130172</v>
      </c>
      <c r="L2196" s="10">
        <v>0.82544378698275978</v>
      </c>
      <c r="M2196" s="10">
        <v>4148.451</v>
      </c>
      <c r="N2196" s="10">
        <v>-56.451000000000022</v>
      </c>
    </row>
    <row r="2197" spans="1:14" x14ac:dyDescent="0.25">
      <c r="A2197" s="9" t="s">
        <v>523</v>
      </c>
      <c r="B2197" s="9" t="s">
        <v>280</v>
      </c>
      <c r="C2197" s="9" t="s">
        <v>42</v>
      </c>
      <c r="D2197" s="9" t="s">
        <v>43</v>
      </c>
      <c r="E2197" s="10">
        <v>6483.8</v>
      </c>
      <c r="F2197" s="10">
        <v>14581.940886699507</v>
      </c>
      <c r="G2197" s="10">
        <v>-8098.1408866995071</v>
      </c>
      <c r="H2197" s="10">
        <v>14800.67</v>
      </c>
      <c r="I2197" s="10">
        <v>-8316.869999999999</v>
      </c>
      <c r="J2197" s="10">
        <v>11025</v>
      </c>
      <c r="K2197" s="10">
        <v>24795</v>
      </c>
      <c r="L2197" s="10">
        <v>-13770</v>
      </c>
      <c r="M2197" s="10">
        <v>25166.924999999999</v>
      </c>
      <c r="N2197" s="10">
        <v>-14141.924999999999</v>
      </c>
    </row>
    <row r="2198" spans="1:14" x14ac:dyDescent="0.25">
      <c r="A2198" s="9" t="s">
        <v>524</v>
      </c>
      <c r="B2198" s="9" t="s">
        <v>25</v>
      </c>
      <c r="C2198" s="9" t="s">
        <v>26</v>
      </c>
      <c r="D2198" s="9" t="s">
        <v>27</v>
      </c>
      <c r="E2198" s="10">
        <v>1940.02</v>
      </c>
      <c r="F2198" s="10">
        <v>0</v>
      </c>
      <c r="G2198" s="10">
        <v>1940.02</v>
      </c>
      <c r="H2198" s="10">
        <v>0</v>
      </c>
      <c r="I2198" s="10">
        <v>1940.02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</row>
    <row r="2199" spans="1:14" x14ac:dyDescent="0.25">
      <c r="A2199" s="9" t="s">
        <v>524</v>
      </c>
      <c r="B2199" s="9" t="s">
        <v>28</v>
      </c>
      <c r="C2199" s="9" t="s">
        <v>29</v>
      </c>
      <c r="D2199" s="9" t="s">
        <v>27</v>
      </c>
      <c r="E2199" s="10">
        <v>6.84</v>
      </c>
      <c r="F2199" s="10">
        <v>0</v>
      </c>
      <c r="G2199" s="10">
        <v>6.84</v>
      </c>
      <c r="H2199" s="10">
        <v>6.85</v>
      </c>
      <c r="I2199" s="10">
        <v>-9.9999999999997868E-3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</row>
    <row r="2200" spans="1:14" x14ac:dyDescent="0.25">
      <c r="A2200" s="9" t="s">
        <v>524</v>
      </c>
      <c r="B2200" s="9" t="s">
        <v>30</v>
      </c>
      <c r="C2200" s="9" t="s">
        <v>29</v>
      </c>
      <c r="D2200" s="9" t="s">
        <v>27</v>
      </c>
      <c r="E2200" s="10">
        <v>159.57</v>
      </c>
      <c r="F2200" s="10">
        <v>0</v>
      </c>
      <c r="G2200" s="10">
        <v>159.57</v>
      </c>
      <c r="H2200" s="10">
        <v>159.78</v>
      </c>
      <c r="I2200" s="10">
        <v>-0.21000000000000796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</row>
    <row r="2201" spans="1:14" x14ac:dyDescent="0.25">
      <c r="A2201" s="9" t="s">
        <v>524</v>
      </c>
      <c r="B2201" s="9" t="s">
        <v>31</v>
      </c>
      <c r="C2201" s="9" t="s">
        <v>29</v>
      </c>
      <c r="D2201" s="9" t="s">
        <v>27</v>
      </c>
      <c r="E2201" s="10">
        <v>1071.42</v>
      </c>
      <c r="F2201" s="10">
        <v>0</v>
      </c>
      <c r="G2201" s="10">
        <v>1071.42</v>
      </c>
      <c r="H2201" s="10">
        <v>1072.78</v>
      </c>
      <c r="I2201" s="10">
        <v>-1.3599999999999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</row>
    <row r="2202" spans="1:14" x14ac:dyDescent="0.25">
      <c r="A2202" s="9" t="s">
        <v>524</v>
      </c>
      <c r="B2202" s="9" t="s">
        <v>32</v>
      </c>
      <c r="C2202" s="9" t="s">
        <v>33</v>
      </c>
      <c r="D2202" s="9" t="s">
        <v>27</v>
      </c>
      <c r="E2202" s="10">
        <v>1647.04</v>
      </c>
      <c r="F2202" s="10">
        <v>0</v>
      </c>
      <c r="G2202" s="10">
        <v>1647.04</v>
      </c>
      <c r="H2202" s="10">
        <v>1765.89</v>
      </c>
      <c r="I2202" s="10">
        <v>-118.85000000000014</v>
      </c>
      <c r="J2202" s="10">
        <v>4.67</v>
      </c>
      <c r="K2202" s="10">
        <v>0</v>
      </c>
      <c r="L2202" s="10">
        <v>4.67</v>
      </c>
      <c r="M2202" s="10">
        <v>5.0069999999999997</v>
      </c>
      <c r="N2202" s="10">
        <v>-0.33699999999999974</v>
      </c>
    </row>
    <row r="2203" spans="1:14" x14ac:dyDescent="0.25">
      <c r="A2203" s="9" t="s">
        <v>524</v>
      </c>
      <c r="B2203" s="9" t="s">
        <v>34</v>
      </c>
      <c r="C2203" s="9" t="s">
        <v>33</v>
      </c>
      <c r="D2203" s="9" t="s">
        <v>27</v>
      </c>
      <c r="E2203" s="10">
        <v>5661.77</v>
      </c>
      <c r="F2203" s="10">
        <v>0</v>
      </c>
      <c r="G2203" s="10">
        <v>5661.77</v>
      </c>
      <c r="H2203" s="10">
        <v>6070.32</v>
      </c>
      <c r="I2203" s="10">
        <v>-408.54999999999927</v>
      </c>
      <c r="J2203" s="10">
        <v>4.67</v>
      </c>
      <c r="K2203" s="10">
        <v>0</v>
      </c>
      <c r="L2203" s="10">
        <v>4.67</v>
      </c>
      <c r="M2203" s="10">
        <v>5.0069999999999997</v>
      </c>
      <c r="N2203" s="10">
        <v>-0.33699999999999974</v>
      </c>
    </row>
    <row r="2204" spans="1:14" x14ac:dyDescent="0.25">
      <c r="A2204" s="9" t="s">
        <v>524</v>
      </c>
      <c r="B2204" s="9" t="s">
        <v>35</v>
      </c>
      <c r="C2204" s="9" t="s">
        <v>33</v>
      </c>
      <c r="D2204" s="9" t="s">
        <v>27</v>
      </c>
      <c r="E2204" s="10">
        <v>6125.69</v>
      </c>
      <c r="F2204" s="10">
        <v>0</v>
      </c>
      <c r="G2204" s="10">
        <v>6125.69</v>
      </c>
      <c r="H2204" s="10">
        <v>6567.67</v>
      </c>
      <c r="I2204" s="10">
        <v>-441.98000000000047</v>
      </c>
      <c r="J2204" s="10">
        <v>98.07</v>
      </c>
      <c r="K2204" s="10">
        <v>0</v>
      </c>
      <c r="L2204" s="10">
        <v>98.07</v>
      </c>
      <c r="M2204" s="10">
        <v>105.146</v>
      </c>
      <c r="N2204" s="10">
        <v>-7.0760000000000076</v>
      </c>
    </row>
    <row r="2205" spans="1:14" x14ac:dyDescent="0.25">
      <c r="A2205" s="9" t="s">
        <v>524</v>
      </c>
      <c r="B2205" s="9" t="s">
        <v>36</v>
      </c>
      <c r="C2205" s="9" t="s">
        <v>29</v>
      </c>
      <c r="D2205" s="9" t="s">
        <v>27</v>
      </c>
      <c r="E2205" s="10">
        <v>12003.83</v>
      </c>
      <c r="F2205" s="10">
        <v>0</v>
      </c>
      <c r="G2205" s="10">
        <v>12003.83</v>
      </c>
      <c r="H2205" s="10">
        <v>12019.02</v>
      </c>
      <c r="I2205" s="10">
        <v>-15.190000000000509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</row>
    <row r="2206" spans="1:14" x14ac:dyDescent="0.25">
      <c r="A2206" s="9" t="s">
        <v>524</v>
      </c>
      <c r="B2206" s="9" t="s">
        <v>37</v>
      </c>
      <c r="C2206" s="9" t="s">
        <v>29</v>
      </c>
      <c r="D2206" s="9" t="s">
        <v>27</v>
      </c>
      <c r="E2206" s="10">
        <v>27758.93</v>
      </c>
      <c r="F2206" s="10">
        <v>0</v>
      </c>
      <c r="G2206" s="10">
        <v>27758.93</v>
      </c>
      <c r="H2206" s="10">
        <v>27794.07</v>
      </c>
      <c r="I2206" s="10">
        <v>-35.139999999999418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</row>
    <row r="2207" spans="1:14" x14ac:dyDescent="0.25">
      <c r="A2207" s="9" t="s">
        <v>524</v>
      </c>
      <c r="B2207" s="9" t="s">
        <v>374</v>
      </c>
      <c r="C2207" s="9" t="s">
        <v>39</v>
      </c>
      <c r="D2207" s="9" t="s">
        <v>40</v>
      </c>
      <c r="E2207" s="10">
        <v>-648962.15</v>
      </c>
      <c r="F2207" s="10">
        <v>0</v>
      </c>
      <c r="G2207" s="10">
        <v>-648962.15</v>
      </c>
      <c r="H2207" s="10">
        <v>-648962.15</v>
      </c>
      <c r="I2207" s="10">
        <v>0</v>
      </c>
      <c r="J2207" s="10">
        <v>-3605</v>
      </c>
      <c r="K2207" s="10">
        <v>0</v>
      </c>
      <c r="L2207" s="10">
        <v>-3605</v>
      </c>
      <c r="M2207" s="10">
        <v>-3605</v>
      </c>
      <c r="N2207" s="10">
        <v>0</v>
      </c>
    </row>
    <row r="2208" spans="1:14" x14ac:dyDescent="0.25">
      <c r="A2208" s="9" t="s">
        <v>524</v>
      </c>
      <c r="B2208" s="9" t="s">
        <v>375</v>
      </c>
      <c r="C2208" s="9" t="s">
        <v>42</v>
      </c>
      <c r="D2208" s="9" t="s">
        <v>43</v>
      </c>
      <c r="E2208" s="10">
        <v>2611.86</v>
      </c>
      <c r="F2208" s="10">
        <v>2609.4384236453202</v>
      </c>
      <c r="G2208" s="10">
        <v>2.421576354679928</v>
      </c>
      <c r="H2208" s="10">
        <v>2648.58</v>
      </c>
      <c r="I2208" s="10">
        <v>-36.7199999999998</v>
      </c>
      <c r="J2208" s="10">
        <v>43300</v>
      </c>
      <c r="K2208" s="10">
        <v>43260</v>
      </c>
      <c r="L2208" s="10">
        <v>40</v>
      </c>
      <c r="M2208" s="10">
        <v>43908.9</v>
      </c>
      <c r="N2208" s="10">
        <v>-608.90000000000146</v>
      </c>
    </row>
    <row r="2209" spans="1:14" x14ac:dyDescent="0.25">
      <c r="A2209" s="9" t="s">
        <v>524</v>
      </c>
      <c r="B2209" s="9" t="s">
        <v>44</v>
      </c>
      <c r="C2209" s="9" t="s">
        <v>42</v>
      </c>
      <c r="D2209" s="9" t="s">
        <v>43</v>
      </c>
      <c r="E2209" s="10">
        <v>3346.47</v>
      </c>
      <c r="F2209" s="10">
        <v>3341.8308457711441</v>
      </c>
      <c r="G2209" s="10">
        <v>4.6391542288556593</v>
      </c>
      <c r="H2209" s="10">
        <v>3358.54</v>
      </c>
      <c r="I2209" s="10">
        <v>-12.070000000000164</v>
      </c>
      <c r="J2209" s="10">
        <v>3610</v>
      </c>
      <c r="K2209" s="10">
        <v>3605</v>
      </c>
      <c r="L2209" s="10">
        <v>5</v>
      </c>
      <c r="M2209" s="10">
        <v>3623.0250000000001</v>
      </c>
      <c r="N2209" s="10">
        <v>-13.025000000000091</v>
      </c>
    </row>
    <row r="2210" spans="1:14" x14ac:dyDescent="0.25">
      <c r="A2210" s="9" t="s">
        <v>524</v>
      </c>
      <c r="B2210" s="9" t="s">
        <v>376</v>
      </c>
      <c r="C2210" s="9" t="s">
        <v>42</v>
      </c>
      <c r="D2210" s="9" t="s">
        <v>43</v>
      </c>
      <c r="E2210" s="10">
        <v>10107.09</v>
      </c>
      <c r="F2210" s="10">
        <v>10097.753694581279</v>
      </c>
      <c r="G2210" s="10">
        <v>9.3363054187211674</v>
      </c>
      <c r="H2210" s="10">
        <v>10249.219999999999</v>
      </c>
      <c r="I2210" s="10">
        <v>-142.1299999999992</v>
      </c>
      <c r="J2210" s="10">
        <v>43300</v>
      </c>
      <c r="K2210" s="10">
        <v>43260</v>
      </c>
      <c r="L2210" s="10">
        <v>40</v>
      </c>
      <c r="M2210" s="10">
        <v>43908.9</v>
      </c>
      <c r="N2210" s="10">
        <v>-608.90000000000146</v>
      </c>
    </row>
    <row r="2211" spans="1:14" x14ac:dyDescent="0.25">
      <c r="A2211" s="9" t="s">
        <v>524</v>
      </c>
      <c r="B2211" s="9" t="s">
        <v>377</v>
      </c>
      <c r="C2211" s="9" t="s">
        <v>42</v>
      </c>
      <c r="D2211" s="9" t="s">
        <v>43</v>
      </c>
      <c r="E2211" s="10">
        <v>13142.34</v>
      </c>
      <c r="F2211" s="10">
        <v>13039.862068965518</v>
      </c>
      <c r="G2211" s="10">
        <v>102.47793103448203</v>
      </c>
      <c r="H2211" s="10">
        <v>13235.46</v>
      </c>
      <c r="I2211" s="10">
        <v>-93.119999999998981</v>
      </c>
      <c r="J2211" s="10">
        <v>43600</v>
      </c>
      <c r="K2211" s="10">
        <v>43260</v>
      </c>
      <c r="L2211" s="10">
        <v>340</v>
      </c>
      <c r="M2211" s="10">
        <v>43908.9</v>
      </c>
      <c r="N2211" s="10">
        <v>-308.90000000000146</v>
      </c>
    </row>
    <row r="2212" spans="1:14" x14ac:dyDescent="0.25">
      <c r="A2212" s="9" t="s">
        <v>524</v>
      </c>
      <c r="B2212" s="9" t="s">
        <v>47</v>
      </c>
      <c r="C2212" s="9" t="s">
        <v>42</v>
      </c>
      <c r="D2212" s="9" t="s">
        <v>43</v>
      </c>
      <c r="E2212" s="10">
        <v>20359.22</v>
      </c>
      <c r="F2212" s="10">
        <v>20340.421568627451</v>
      </c>
      <c r="G2212" s="10">
        <v>18.798431372550112</v>
      </c>
      <c r="H2212" s="10">
        <v>20747.23</v>
      </c>
      <c r="I2212" s="10">
        <v>-388.0099999999984</v>
      </c>
      <c r="J2212" s="10">
        <v>43300</v>
      </c>
      <c r="K2212" s="10">
        <v>43260</v>
      </c>
      <c r="L2212" s="10">
        <v>40</v>
      </c>
      <c r="M2212" s="10">
        <v>44125.2</v>
      </c>
      <c r="N2212" s="10">
        <v>-825.19999999999709</v>
      </c>
    </row>
    <row r="2213" spans="1:14" x14ac:dyDescent="0.25">
      <c r="A2213" s="9" t="s">
        <v>524</v>
      </c>
      <c r="B2213" s="9" t="s">
        <v>272</v>
      </c>
      <c r="C2213" s="9" t="s">
        <v>42</v>
      </c>
      <c r="D2213" s="9" t="s">
        <v>43</v>
      </c>
      <c r="E2213" s="10">
        <v>33832.83</v>
      </c>
      <c r="F2213" s="10">
        <v>33020.059113300493</v>
      </c>
      <c r="G2213" s="10">
        <v>812.77088669950899</v>
      </c>
      <c r="H2213" s="10">
        <v>33515.360000000001</v>
      </c>
      <c r="I2213" s="10">
        <v>317.47000000000116</v>
      </c>
      <c r="J2213" s="10">
        <v>44325</v>
      </c>
      <c r="K2213" s="10">
        <v>43260</v>
      </c>
      <c r="L2213" s="10">
        <v>1065</v>
      </c>
      <c r="M2213" s="10">
        <v>43908.9</v>
      </c>
      <c r="N2213" s="10">
        <v>416.09999999999854</v>
      </c>
    </row>
    <row r="2214" spans="1:14" x14ac:dyDescent="0.25">
      <c r="A2214" s="9" t="s">
        <v>524</v>
      </c>
      <c r="B2214" s="9" t="s">
        <v>378</v>
      </c>
      <c r="C2214" s="9" t="s">
        <v>42</v>
      </c>
      <c r="D2214" s="9" t="s">
        <v>43</v>
      </c>
      <c r="E2214" s="10">
        <v>40395.9</v>
      </c>
      <c r="F2214" s="10">
        <v>40339.950738916261</v>
      </c>
      <c r="G2214" s="10">
        <v>55.949261083740566</v>
      </c>
      <c r="H2214" s="10">
        <v>40945.050000000003</v>
      </c>
      <c r="I2214" s="10">
        <v>-549.15000000000146</v>
      </c>
      <c r="J2214" s="10">
        <v>3610</v>
      </c>
      <c r="K2214" s="10">
        <v>3605</v>
      </c>
      <c r="L2214" s="10">
        <v>5</v>
      </c>
      <c r="M2214" s="10">
        <v>3659.0749999999998</v>
      </c>
      <c r="N2214" s="10">
        <v>-49.074999999999818</v>
      </c>
    </row>
    <row r="2215" spans="1:14" x14ac:dyDescent="0.25">
      <c r="A2215" s="9" t="s">
        <v>524</v>
      </c>
      <c r="B2215" s="9" t="s">
        <v>50</v>
      </c>
      <c r="C2215" s="9" t="s">
        <v>42</v>
      </c>
      <c r="D2215" s="9" t="s">
        <v>43</v>
      </c>
      <c r="E2215" s="10">
        <v>58801.4</v>
      </c>
      <c r="F2215" s="10">
        <v>58747.08457711443</v>
      </c>
      <c r="G2215" s="10">
        <v>54.315422885571024</v>
      </c>
      <c r="H2215" s="10">
        <v>59040.82</v>
      </c>
      <c r="I2215" s="10">
        <v>-239.41999999999825</v>
      </c>
      <c r="J2215" s="10">
        <v>43300</v>
      </c>
      <c r="K2215" s="10">
        <v>43260</v>
      </c>
      <c r="L2215" s="10">
        <v>40</v>
      </c>
      <c r="M2215" s="10">
        <v>43476.3</v>
      </c>
      <c r="N2215" s="10">
        <v>-176.30000000000291</v>
      </c>
    </row>
    <row r="2216" spans="1:14" x14ac:dyDescent="0.25">
      <c r="A2216" s="9" t="s">
        <v>524</v>
      </c>
      <c r="B2216" s="9" t="s">
        <v>103</v>
      </c>
      <c r="C2216" s="9" t="s">
        <v>42</v>
      </c>
      <c r="D2216" s="9" t="s">
        <v>43</v>
      </c>
      <c r="E2216" s="10">
        <v>209475.53</v>
      </c>
      <c r="F2216" s="10">
        <v>206930.75247524751</v>
      </c>
      <c r="G2216" s="10">
        <v>2544.7775247524842</v>
      </c>
      <c r="H2216" s="10">
        <v>209000.06</v>
      </c>
      <c r="I2216" s="10">
        <v>475.47000000000116</v>
      </c>
      <c r="J2216" s="10">
        <v>43792</v>
      </c>
      <c r="K2216" s="10">
        <v>43260</v>
      </c>
      <c r="L2216" s="10">
        <v>532</v>
      </c>
      <c r="M2216" s="10">
        <v>43692.6</v>
      </c>
      <c r="N2216" s="10">
        <v>99.400000000001455</v>
      </c>
    </row>
    <row r="2217" spans="1:14" x14ac:dyDescent="0.25">
      <c r="A2217" s="9" t="s">
        <v>524</v>
      </c>
      <c r="B2217" s="9" t="s">
        <v>379</v>
      </c>
      <c r="C2217" s="9" t="s">
        <v>42</v>
      </c>
      <c r="D2217" s="9" t="s">
        <v>53</v>
      </c>
      <c r="E2217" s="10">
        <v>198330.2</v>
      </c>
      <c r="F2217" s="10">
        <v>197593.29353233831</v>
      </c>
      <c r="G2217" s="10">
        <v>736.90646766169812</v>
      </c>
      <c r="H2217" s="10">
        <v>198581.26</v>
      </c>
      <c r="I2217" s="10">
        <v>-251.05999999999767</v>
      </c>
      <c r="J2217" s="10">
        <v>32566</v>
      </c>
      <c r="K2217" s="10">
        <v>32445</v>
      </c>
      <c r="L2217" s="10">
        <v>121</v>
      </c>
      <c r="M2217" s="10">
        <v>32607.224999999999</v>
      </c>
      <c r="N2217" s="10">
        <v>-41.224999999998545</v>
      </c>
    </row>
    <row r="2218" spans="1:14" x14ac:dyDescent="0.25">
      <c r="A2218" s="9" t="s">
        <v>524</v>
      </c>
      <c r="B2218" s="9" t="s">
        <v>54</v>
      </c>
      <c r="C2218" s="9" t="s">
        <v>42</v>
      </c>
      <c r="D2218" s="9" t="s">
        <v>55</v>
      </c>
      <c r="E2218" s="10">
        <v>2184.1999999999998</v>
      </c>
      <c r="F2218" s="10">
        <v>2141.3725490196075</v>
      </c>
      <c r="G2218" s="10">
        <v>42.827450980392314</v>
      </c>
      <c r="H2218" s="10">
        <v>2184.1999999999998</v>
      </c>
      <c r="I2218" s="10">
        <v>0</v>
      </c>
      <c r="J2218" s="10">
        <v>397.12700000000001</v>
      </c>
      <c r="K2218" s="10">
        <v>389.3401960784314</v>
      </c>
      <c r="L2218" s="10">
        <v>7.7868039215686053</v>
      </c>
      <c r="M2218" s="10">
        <v>397.12700000000001</v>
      </c>
      <c r="N2218" s="10">
        <v>0</v>
      </c>
    </row>
    <row r="2219" spans="1:14" x14ac:dyDescent="0.25">
      <c r="A2219" s="9" t="s">
        <v>525</v>
      </c>
      <c r="B2219" s="9" t="s">
        <v>25</v>
      </c>
      <c r="C2219" s="9" t="s">
        <v>26</v>
      </c>
      <c r="D2219" s="9" t="s">
        <v>27</v>
      </c>
      <c r="E2219" s="10">
        <v>-8567.99</v>
      </c>
      <c r="F2219" s="10">
        <v>0</v>
      </c>
      <c r="G2219" s="10">
        <v>-8567.99</v>
      </c>
      <c r="H2219" s="10">
        <v>0</v>
      </c>
      <c r="I2219" s="10">
        <v>-8567.99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</row>
    <row r="2220" spans="1:14" x14ac:dyDescent="0.25">
      <c r="A2220" s="9" t="s">
        <v>525</v>
      </c>
      <c r="B2220" s="9" t="s">
        <v>28</v>
      </c>
      <c r="C2220" s="9" t="s">
        <v>29</v>
      </c>
      <c r="D2220" s="9" t="s">
        <v>27</v>
      </c>
      <c r="E2220" s="10">
        <v>3.09</v>
      </c>
      <c r="F2220" s="10">
        <v>0</v>
      </c>
      <c r="G2220" s="10">
        <v>3.09</v>
      </c>
      <c r="H2220" s="10">
        <v>3.09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</row>
    <row r="2221" spans="1:14" x14ac:dyDescent="0.25">
      <c r="A2221" s="9" t="s">
        <v>525</v>
      </c>
      <c r="B2221" s="9" t="s">
        <v>30</v>
      </c>
      <c r="C2221" s="9" t="s">
        <v>29</v>
      </c>
      <c r="D2221" s="9" t="s">
        <v>27</v>
      </c>
      <c r="E2221" s="10">
        <v>72.11</v>
      </c>
      <c r="F2221" s="10">
        <v>0</v>
      </c>
      <c r="G2221" s="10">
        <v>72.11</v>
      </c>
      <c r="H2221" s="10">
        <v>72.11</v>
      </c>
      <c r="I2221" s="10">
        <v>0</v>
      </c>
      <c r="J2221" s="10">
        <v>0</v>
      </c>
      <c r="K2221" s="10">
        <v>0</v>
      </c>
      <c r="L2221" s="10">
        <v>0</v>
      </c>
      <c r="M2221" s="10">
        <v>0</v>
      </c>
      <c r="N2221" s="10">
        <v>0</v>
      </c>
    </row>
    <row r="2222" spans="1:14" x14ac:dyDescent="0.25">
      <c r="A2222" s="9" t="s">
        <v>525</v>
      </c>
      <c r="B2222" s="9" t="s">
        <v>31</v>
      </c>
      <c r="C2222" s="9" t="s">
        <v>29</v>
      </c>
      <c r="D2222" s="9" t="s">
        <v>27</v>
      </c>
      <c r="E2222" s="10">
        <v>484.19</v>
      </c>
      <c r="F2222" s="10">
        <v>0</v>
      </c>
      <c r="G2222" s="10">
        <v>484.19</v>
      </c>
      <c r="H2222" s="10">
        <v>484.18</v>
      </c>
      <c r="I2222" s="10">
        <v>9.9999999999909051E-3</v>
      </c>
      <c r="J2222" s="10">
        <v>0</v>
      </c>
      <c r="K2222" s="10">
        <v>0</v>
      </c>
      <c r="L2222" s="10">
        <v>0</v>
      </c>
      <c r="M2222" s="10">
        <v>0</v>
      </c>
      <c r="N2222" s="10">
        <v>0</v>
      </c>
    </row>
    <row r="2223" spans="1:14" x14ac:dyDescent="0.25">
      <c r="A2223" s="9" t="s">
        <v>525</v>
      </c>
      <c r="B2223" s="9" t="s">
        <v>32</v>
      </c>
      <c r="C2223" s="9" t="s">
        <v>33</v>
      </c>
      <c r="D2223" s="9" t="s">
        <v>27</v>
      </c>
      <c r="E2223" s="10">
        <v>1410.74</v>
      </c>
      <c r="F2223" s="10">
        <v>0</v>
      </c>
      <c r="G2223" s="10">
        <v>1410.74</v>
      </c>
      <c r="H2223" s="10">
        <v>815.73</v>
      </c>
      <c r="I2223" s="10">
        <v>595.01</v>
      </c>
      <c r="J2223" s="10">
        <v>4</v>
      </c>
      <c r="K2223" s="10">
        <v>0</v>
      </c>
      <c r="L2223" s="10">
        <v>4</v>
      </c>
      <c r="M2223" s="10">
        <v>2.3130000000000002</v>
      </c>
      <c r="N2223" s="10">
        <v>1.6869999999999998</v>
      </c>
    </row>
    <row r="2224" spans="1:14" x14ac:dyDescent="0.25">
      <c r="A2224" s="9" t="s">
        <v>525</v>
      </c>
      <c r="B2224" s="9" t="s">
        <v>34</v>
      </c>
      <c r="C2224" s="9" t="s">
        <v>33</v>
      </c>
      <c r="D2224" s="9" t="s">
        <v>27</v>
      </c>
      <c r="E2224" s="10">
        <v>4849.4799999999996</v>
      </c>
      <c r="F2224" s="10">
        <v>0</v>
      </c>
      <c r="G2224" s="10">
        <v>4849.4799999999996</v>
      </c>
      <c r="H2224" s="10">
        <v>2804.1</v>
      </c>
      <c r="I2224" s="10">
        <v>2045.3799999999997</v>
      </c>
      <c r="J2224" s="10">
        <v>4</v>
      </c>
      <c r="K2224" s="10">
        <v>0</v>
      </c>
      <c r="L2224" s="10">
        <v>4</v>
      </c>
      <c r="M2224" s="10">
        <v>2.3130000000000002</v>
      </c>
      <c r="N2224" s="10">
        <v>1.6869999999999998</v>
      </c>
    </row>
    <row r="2225" spans="1:14" x14ac:dyDescent="0.25">
      <c r="A2225" s="9" t="s">
        <v>525</v>
      </c>
      <c r="B2225" s="9" t="s">
        <v>35</v>
      </c>
      <c r="C2225" s="9" t="s">
        <v>33</v>
      </c>
      <c r="D2225" s="9" t="s">
        <v>27</v>
      </c>
      <c r="E2225" s="10">
        <v>5246.84</v>
      </c>
      <c r="F2225" s="10">
        <v>0</v>
      </c>
      <c r="G2225" s="10">
        <v>5246.84</v>
      </c>
      <c r="H2225" s="10">
        <v>3033.8</v>
      </c>
      <c r="I2225" s="10">
        <v>2213.04</v>
      </c>
      <c r="J2225" s="10">
        <v>84</v>
      </c>
      <c r="K2225" s="10">
        <v>0</v>
      </c>
      <c r="L2225" s="10">
        <v>84</v>
      </c>
      <c r="M2225" s="10">
        <v>48.57</v>
      </c>
      <c r="N2225" s="10">
        <v>35.43</v>
      </c>
    </row>
    <row r="2226" spans="1:14" x14ac:dyDescent="0.25">
      <c r="A2226" s="9" t="s">
        <v>525</v>
      </c>
      <c r="B2226" s="9" t="s">
        <v>36</v>
      </c>
      <c r="C2226" s="9" t="s">
        <v>29</v>
      </c>
      <c r="D2226" s="9" t="s">
        <v>27</v>
      </c>
      <c r="E2226" s="10">
        <v>5424.69</v>
      </c>
      <c r="F2226" s="10">
        <v>0</v>
      </c>
      <c r="G2226" s="10">
        <v>5424.69</v>
      </c>
      <c r="H2226" s="10">
        <v>5424.58</v>
      </c>
      <c r="I2226" s="10">
        <v>0.10999999999967258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</row>
    <row r="2227" spans="1:14" x14ac:dyDescent="0.25">
      <c r="A2227" s="9" t="s">
        <v>525</v>
      </c>
      <c r="B2227" s="9" t="s">
        <v>37</v>
      </c>
      <c r="C2227" s="9" t="s">
        <v>29</v>
      </c>
      <c r="D2227" s="9" t="s">
        <v>27</v>
      </c>
      <c r="E2227" s="10">
        <v>12544.62</v>
      </c>
      <c r="F2227" s="10">
        <v>0</v>
      </c>
      <c r="G2227" s="10">
        <v>12544.62</v>
      </c>
      <c r="H2227" s="10">
        <v>12544.38</v>
      </c>
      <c r="I2227" s="10">
        <v>0.24000000000160071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</row>
    <row r="2228" spans="1:14" x14ac:dyDescent="0.25">
      <c r="A2228" s="9" t="s">
        <v>525</v>
      </c>
      <c r="B2228" s="9" t="s">
        <v>526</v>
      </c>
      <c r="C2228" s="9" t="s">
        <v>39</v>
      </c>
      <c r="D2228" s="9" t="s">
        <v>40</v>
      </c>
      <c r="E2228" s="10">
        <v>-351217.44</v>
      </c>
      <c r="F2228" s="10">
        <v>0</v>
      </c>
      <c r="G2228" s="10">
        <v>-351217.44</v>
      </c>
      <c r="H2228" s="10">
        <v>-351217.49</v>
      </c>
      <c r="I2228" s="10">
        <v>4.9999999988358468E-2</v>
      </c>
      <c r="J2228" s="10">
        <v>-1619</v>
      </c>
      <c r="K2228" s="10">
        <v>0</v>
      </c>
      <c r="L2228" s="10">
        <v>-1619</v>
      </c>
      <c r="M2228" s="10">
        <v>-1619</v>
      </c>
      <c r="N2228" s="10">
        <v>0</v>
      </c>
    </row>
    <row r="2229" spans="1:14" x14ac:dyDescent="0.25">
      <c r="A2229" s="9" t="s">
        <v>525</v>
      </c>
      <c r="B2229" s="9" t="s">
        <v>92</v>
      </c>
      <c r="C2229" s="9" t="s">
        <v>42</v>
      </c>
      <c r="D2229" s="9" t="s">
        <v>43</v>
      </c>
      <c r="E2229" s="10">
        <v>13.62</v>
      </c>
      <c r="F2229" s="10">
        <v>0</v>
      </c>
      <c r="G2229" s="10">
        <v>13.62</v>
      </c>
      <c r="H2229" s="10">
        <v>0</v>
      </c>
      <c r="I2229" s="10">
        <v>13.62</v>
      </c>
      <c r="J2229" s="10">
        <v>160</v>
      </c>
      <c r="K2229" s="10">
        <v>0</v>
      </c>
      <c r="L2229" s="10">
        <v>160</v>
      </c>
      <c r="M2229" s="10">
        <v>0</v>
      </c>
      <c r="N2229" s="10">
        <v>160</v>
      </c>
    </row>
    <row r="2230" spans="1:14" x14ac:dyDescent="0.25">
      <c r="A2230" s="9" t="s">
        <v>525</v>
      </c>
      <c r="B2230" s="9" t="s">
        <v>527</v>
      </c>
      <c r="C2230" s="9" t="s">
        <v>42</v>
      </c>
      <c r="D2230" s="9" t="s">
        <v>43</v>
      </c>
      <c r="E2230" s="10">
        <v>972.57</v>
      </c>
      <c r="F2230" s="10">
        <v>926.22660098522169</v>
      </c>
      <c r="G2230" s="10">
        <v>46.343399014778356</v>
      </c>
      <c r="H2230" s="10">
        <v>940.12</v>
      </c>
      <c r="I2230" s="10">
        <v>32.450000000000045</v>
      </c>
      <c r="J2230" s="10">
        <v>10200</v>
      </c>
      <c r="K2230" s="10">
        <v>9713.9999999999982</v>
      </c>
      <c r="L2230" s="10">
        <v>486.00000000000182</v>
      </c>
      <c r="M2230" s="10">
        <v>9859.7099999999991</v>
      </c>
      <c r="N2230" s="10">
        <v>340.29000000000087</v>
      </c>
    </row>
    <row r="2231" spans="1:14" x14ac:dyDescent="0.25">
      <c r="A2231" s="9" t="s">
        <v>525</v>
      </c>
      <c r="B2231" s="9" t="s">
        <v>528</v>
      </c>
      <c r="C2231" s="9" t="s">
        <v>42</v>
      </c>
      <c r="D2231" s="9" t="s">
        <v>43</v>
      </c>
      <c r="E2231" s="10">
        <v>989.62</v>
      </c>
      <c r="F2231" s="10">
        <v>985.97014925373139</v>
      </c>
      <c r="G2231" s="10">
        <v>3.6498507462686121</v>
      </c>
      <c r="H2231" s="10">
        <v>990.9</v>
      </c>
      <c r="I2231" s="10">
        <v>-1.2799999999999727</v>
      </c>
      <c r="J2231" s="10">
        <v>1625</v>
      </c>
      <c r="K2231" s="10">
        <v>1619</v>
      </c>
      <c r="L2231" s="10">
        <v>6</v>
      </c>
      <c r="M2231" s="10">
        <v>1627.095</v>
      </c>
      <c r="N2231" s="10">
        <v>-2.0950000000000273</v>
      </c>
    </row>
    <row r="2232" spans="1:14" x14ac:dyDescent="0.25">
      <c r="A2232" s="9" t="s">
        <v>525</v>
      </c>
      <c r="B2232" s="9" t="s">
        <v>47</v>
      </c>
      <c r="C2232" s="9" t="s">
        <v>42</v>
      </c>
      <c r="D2232" s="9" t="s">
        <v>43</v>
      </c>
      <c r="E2232" s="10">
        <v>4607.8599999999997</v>
      </c>
      <c r="F2232" s="10">
        <v>4567.421568627452</v>
      </c>
      <c r="G2232" s="10">
        <v>40.438431372547711</v>
      </c>
      <c r="H2232" s="10">
        <v>4658.7700000000004</v>
      </c>
      <c r="I2232" s="10">
        <v>-50.910000000000764</v>
      </c>
      <c r="J2232" s="10">
        <v>9800</v>
      </c>
      <c r="K2232" s="10">
        <v>9714</v>
      </c>
      <c r="L2232" s="10">
        <v>86</v>
      </c>
      <c r="M2232" s="10">
        <v>9908.2800000000007</v>
      </c>
      <c r="N2232" s="10">
        <v>-108.28000000000065</v>
      </c>
    </row>
    <row r="2233" spans="1:14" x14ac:dyDescent="0.25">
      <c r="A2233" s="9" t="s">
        <v>525</v>
      </c>
      <c r="B2233" s="9" t="s">
        <v>529</v>
      </c>
      <c r="C2233" s="9" t="s">
        <v>42</v>
      </c>
      <c r="D2233" s="9" t="s">
        <v>43</v>
      </c>
      <c r="E2233" s="10">
        <v>4868.87</v>
      </c>
      <c r="F2233" s="10">
        <v>4636.8768472906404</v>
      </c>
      <c r="G2233" s="10">
        <v>231.99315270935949</v>
      </c>
      <c r="H2233" s="10">
        <v>4706.43</v>
      </c>
      <c r="I2233" s="10">
        <v>162.4399999999996</v>
      </c>
      <c r="J2233" s="10">
        <v>10200</v>
      </c>
      <c r="K2233" s="10">
        <v>9713.9999999999982</v>
      </c>
      <c r="L2233" s="10">
        <v>486.00000000000182</v>
      </c>
      <c r="M2233" s="10">
        <v>9859.7099999999991</v>
      </c>
      <c r="N2233" s="10">
        <v>340.29000000000087</v>
      </c>
    </row>
    <row r="2234" spans="1:14" x14ac:dyDescent="0.25">
      <c r="A2234" s="9" t="s">
        <v>525</v>
      </c>
      <c r="B2234" s="9" t="s">
        <v>530</v>
      </c>
      <c r="C2234" s="9" t="s">
        <v>42</v>
      </c>
      <c r="D2234" s="9" t="s">
        <v>43</v>
      </c>
      <c r="E2234" s="10">
        <v>5966.98</v>
      </c>
      <c r="F2234" s="10">
        <v>5600.3152709359601</v>
      </c>
      <c r="G2234" s="10">
        <v>366.66472906403942</v>
      </c>
      <c r="H2234" s="10">
        <v>5684.32</v>
      </c>
      <c r="I2234" s="10">
        <v>282.65999999999985</v>
      </c>
      <c r="J2234" s="10">
        <v>10350</v>
      </c>
      <c r="K2234" s="10">
        <v>9713.9999999999982</v>
      </c>
      <c r="L2234" s="10">
        <v>636.00000000000182</v>
      </c>
      <c r="M2234" s="10">
        <v>9859.7099999999991</v>
      </c>
      <c r="N2234" s="10">
        <v>490.29000000000087</v>
      </c>
    </row>
    <row r="2235" spans="1:14" x14ac:dyDescent="0.25">
      <c r="A2235" s="9" t="s">
        <v>525</v>
      </c>
      <c r="B2235" s="9" t="s">
        <v>531</v>
      </c>
      <c r="C2235" s="9" t="s">
        <v>42</v>
      </c>
      <c r="D2235" s="9" t="s">
        <v>43</v>
      </c>
      <c r="E2235" s="10">
        <v>11413.28</v>
      </c>
      <c r="F2235" s="10">
        <v>10410.226600985221</v>
      </c>
      <c r="G2235" s="10">
        <v>1003.0533990147796</v>
      </c>
      <c r="H2235" s="10">
        <v>10566.38</v>
      </c>
      <c r="I2235" s="10">
        <v>846.90000000000146</v>
      </c>
      <c r="J2235" s="10">
        <v>10650</v>
      </c>
      <c r="K2235" s="10">
        <v>9713.9999999999982</v>
      </c>
      <c r="L2235" s="10">
        <v>936.00000000000182</v>
      </c>
      <c r="M2235" s="10">
        <v>9859.7099999999991</v>
      </c>
      <c r="N2235" s="10">
        <v>790.29000000000087</v>
      </c>
    </row>
    <row r="2236" spans="1:14" x14ac:dyDescent="0.25">
      <c r="A2236" s="9" t="s">
        <v>525</v>
      </c>
      <c r="B2236" s="9" t="s">
        <v>50</v>
      </c>
      <c r="C2236" s="9" t="s">
        <v>42</v>
      </c>
      <c r="D2236" s="9" t="s">
        <v>43</v>
      </c>
      <c r="E2236" s="10">
        <v>13308.4</v>
      </c>
      <c r="F2236" s="10">
        <v>13191.611940298508</v>
      </c>
      <c r="G2236" s="10">
        <v>116.78805970149187</v>
      </c>
      <c r="H2236" s="10">
        <v>13257.57</v>
      </c>
      <c r="I2236" s="10">
        <v>50.829999999999927</v>
      </c>
      <c r="J2236" s="10">
        <v>9800</v>
      </c>
      <c r="K2236" s="10">
        <v>9714</v>
      </c>
      <c r="L2236" s="10">
        <v>86</v>
      </c>
      <c r="M2236" s="10">
        <v>9762.57</v>
      </c>
      <c r="N2236" s="10">
        <v>37.430000000000291</v>
      </c>
    </row>
    <row r="2237" spans="1:14" x14ac:dyDescent="0.25">
      <c r="A2237" s="9" t="s">
        <v>525</v>
      </c>
      <c r="B2237" s="9" t="s">
        <v>532</v>
      </c>
      <c r="C2237" s="9" t="s">
        <v>42</v>
      </c>
      <c r="D2237" s="9" t="s">
        <v>43</v>
      </c>
      <c r="E2237" s="10">
        <v>19769.88</v>
      </c>
      <c r="F2237" s="10">
        <v>19363.241379310344</v>
      </c>
      <c r="G2237" s="10">
        <v>406.63862068965682</v>
      </c>
      <c r="H2237" s="10">
        <v>19653.689999999999</v>
      </c>
      <c r="I2237" s="10">
        <v>116.19000000000233</v>
      </c>
      <c r="J2237" s="10">
        <v>1653</v>
      </c>
      <c r="K2237" s="10">
        <v>1619</v>
      </c>
      <c r="L2237" s="10">
        <v>34</v>
      </c>
      <c r="M2237" s="10">
        <v>1643.2850000000001</v>
      </c>
      <c r="N2237" s="10">
        <v>9.7149999999999181</v>
      </c>
    </row>
    <row r="2238" spans="1:14" x14ac:dyDescent="0.25">
      <c r="A2238" s="9" t="s">
        <v>525</v>
      </c>
      <c r="B2238" s="9" t="s">
        <v>533</v>
      </c>
      <c r="C2238" s="9" t="s">
        <v>42</v>
      </c>
      <c r="D2238" s="9" t="s">
        <v>43</v>
      </c>
      <c r="E2238" s="10">
        <v>179766.88</v>
      </c>
      <c r="F2238" s="10">
        <v>175750.34653465348</v>
      </c>
      <c r="G2238" s="10">
        <v>4016.5334653465252</v>
      </c>
      <c r="H2238" s="10">
        <v>177507.85</v>
      </c>
      <c r="I2238" s="10">
        <v>2259.0299999999988</v>
      </c>
      <c r="J2238" s="10">
        <v>9936</v>
      </c>
      <c r="K2238" s="10">
        <v>9714</v>
      </c>
      <c r="L2238" s="10">
        <v>222</v>
      </c>
      <c r="M2238" s="10">
        <v>9811.14</v>
      </c>
      <c r="N2238" s="10">
        <v>124.86000000000058</v>
      </c>
    </row>
    <row r="2239" spans="1:14" x14ac:dyDescent="0.25">
      <c r="A2239" s="9" t="s">
        <v>525</v>
      </c>
      <c r="B2239" s="9" t="s">
        <v>52</v>
      </c>
      <c r="C2239" s="9" t="s">
        <v>42</v>
      </c>
      <c r="D2239" s="9" t="s">
        <v>53</v>
      </c>
      <c r="E2239" s="10">
        <v>87090.79</v>
      </c>
      <c r="F2239" s="10">
        <v>86226.297029702968</v>
      </c>
      <c r="G2239" s="10">
        <v>864.49297029702575</v>
      </c>
      <c r="H2239" s="10">
        <v>87088.56</v>
      </c>
      <c r="I2239" s="10">
        <v>2.2299999999959255</v>
      </c>
      <c r="J2239" s="10">
        <v>14717</v>
      </c>
      <c r="K2239" s="10">
        <v>14571</v>
      </c>
      <c r="L2239" s="10">
        <v>146</v>
      </c>
      <c r="M2239" s="10">
        <v>14716.71</v>
      </c>
      <c r="N2239" s="10">
        <v>0.29000000000087311</v>
      </c>
    </row>
    <row r="2240" spans="1:14" x14ac:dyDescent="0.25">
      <c r="A2240" s="9" t="s">
        <v>525</v>
      </c>
      <c r="B2240" s="9" t="s">
        <v>54</v>
      </c>
      <c r="C2240" s="9" t="s">
        <v>42</v>
      </c>
      <c r="D2240" s="9" t="s">
        <v>55</v>
      </c>
      <c r="E2240" s="10">
        <v>980.92</v>
      </c>
      <c r="F2240" s="10">
        <v>961.68627450980387</v>
      </c>
      <c r="G2240" s="10">
        <v>19.233725490196093</v>
      </c>
      <c r="H2240" s="10">
        <v>980.92</v>
      </c>
      <c r="I2240" s="10">
        <v>0</v>
      </c>
      <c r="J2240" s="10">
        <v>178.34899999999999</v>
      </c>
      <c r="K2240" s="10">
        <v>174.85196078431372</v>
      </c>
      <c r="L2240" s="10">
        <v>3.4970392156862715</v>
      </c>
      <c r="M2240" s="10">
        <v>178.34899999999999</v>
      </c>
      <c r="N2240" s="10">
        <v>0</v>
      </c>
    </row>
    <row r="2241" spans="1:14" x14ac:dyDescent="0.25">
      <c r="A2241" s="9" t="s">
        <v>534</v>
      </c>
      <c r="B2241" s="9" t="s">
        <v>25</v>
      </c>
      <c r="C2241" s="9" t="s">
        <v>26</v>
      </c>
      <c r="D2241" s="9" t="s">
        <v>27</v>
      </c>
      <c r="E2241" s="10">
        <v>3006.64</v>
      </c>
      <c r="F2241" s="10">
        <v>0</v>
      </c>
      <c r="G2241" s="10">
        <v>3006.64</v>
      </c>
      <c r="H2241" s="10">
        <v>0</v>
      </c>
      <c r="I2241" s="10">
        <v>3006.64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</row>
    <row r="2242" spans="1:14" x14ac:dyDescent="0.25">
      <c r="A2242" s="9" t="s">
        <v>534</v>
      </c>
      <c r="B2242" s="9" t="s">
        <v>28</v>
      </c>
      <c r="C2242" s="9" t="s">
        <v>29</v>
      </c>
      <c r="D2242" s="9" t="s">
        <v>27</v>
      </c>
      <c r="E2242" s="10">
        <v>5.75</v>
      </c>
      <c r="F2242" s="10">
        <v>0</v>
      </c>
      <c r="G2242" s="10">
        <v>5.75</v>
      </c>
      <c r="H2242" s="10">
        <v>5.73</v>
      </c>
      <c r="I2242" s="10">
        <v>1.9999999999999574E-2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</row>
    <row r="2243" spans="1:14" x14ac:dyDescent="0.25">
      <c r="A2243" s="9" t="s">
        <v>534</v>
      </c>
      <c r="B2243" s="9" t="s">
        <v>30</v>
      </c>
      <c r="C2243" s="9" t="s">
        <v>29</v>
      </c>
      <c r="D2243" s="9" t="s">
        <v>27</v>
      </c>
      <c r="E2243" s="10">
        <v>134.26</v>
      </c>
      <c r="F2243" s="10">
        <v>0</v>
      </c>
      <c r="G2243" s="10">
        <v>134.26</v>
      </c>
      <c r="H2243" s="10">
        <v>133.63</v>
      </c>
      <c r="I2243" s="10">
        <v>0.62999999999999545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</row>
    <row r="2244" spans="1:14" x14ac:dyDescent="0.25">
      <c r="A2244" s="9" t="s">
        <v>534</v>
      </c>
      <c r="B2244" s="9" t="s">
        <v>31</v>
      </c>
      <c r="C2244" s="9" t="s">
        <v>29</v>
      </c>
      <c r="D2244" s="9" t="s">
        <v>27</v>
      </c>
      <c r="E2244" s="10">
        <v>901.46</v>
      </c>
      <c r="F2244" s="10">
        <v>0</v>
      </c>
      <c r="G2244" s="10">
        <v>901.46</v>
      </c>
      <c r="H2244" s="10">
        <v>897.21</v>
      </c>
      <c r="I2244" s="10">
        <v>4.25</v>
      </c>
      <c r="J2244" s="10">
        <v>0</v>
      </c>
      <c r="K2244" s="10">
        <v>0</v>
      </c>
      <c r="L2244" s="10">
        <v>0</v>
      </c>
      <c r="M2244" s="10">
        <v>0</v>
      </c>
      <c r="N2244" s="10">
        <v>0</v>
      </c>
    </row>
    <row r="2245" spans="1:14" x14ac:dyDescent="0.25">
      <c r="A2245" s="9" t="s">
        <v>534</v>
      </c>
      <c r="B2245" s="9" t="s">
        <v>32</v>
      </c>
      <c r="C2245" s="9" t="s">
        <v>33</v>
      </c>
      <c r="D2245" s="9" t="s">
        <v>27</v>
      </c>
      <c r="E2245" s="10">
        <v>1438.96</v>
      </c>
      <c r="F2245" s="10">
        <v>0</v>
      </c>
      <c r="G2245" s="10">
        <v>1438.96</v>
      </c>
      <c r="H2245" s="10">
        <v>1635.96</v>
      </c>
      <c r="I2245" s="10">
        <v>-197</v>
      </c>
      <c r="J2245" s="10">
        <v>4.08</v>
      </c>
      <c r="K2245" s="10">
        <v>0</v>
      </c>
      <c r="L2245" s="10">
        <v>4.08</v>
      </c>
      <c r="M2245" s="10">
        <v>4.6390000000000002</v>
      </c>
      <c r="N2245" s="10">
        <v>-0.55900000000000016</v>
      </c>
    </row>
    <row r="2246" spans="1:14" x14ac:dyDescent="0.25">
      <c r="A2246" s="9" t="s">
        <v>534</v>
      </c>
      <c r="B2246" s="9" t="s">
        <v>34</v>
      </c>
      <c r="C2246" s="9" t="s">
        <v>33</v>
      </c>
      <c r="D2246" s="9" t="s">
        <v>27</v>
      </c>
      <c r="E2246" s="10">
        <v>4946.47</v>
      </c>
      <c r="F2246" s="10">
        <v>0</v>
      </c>
      <c r="G2246" s="10">
        <v>4946.47</v>
      </c>
      <c r="H2246" s="10">
        <v>5623.67</v>
      </c>
      <c r="I2246" s="10">
        <v>-677.19999999999982</v>
      </c>
      <c r="J2246" s="10">
        <v>4.08</v>
      </c>
      <c r="K2246" s="10">
        <v>0</v>
      </c>
      <c r="L2246" s="10">
        <v>4.08</v>
      </c>
      <c r="M2246" s="10">
        <v>4.6390000000000002</v>
      </c>
      <c r="N2246" s="10">
        <v>-0.55900000000000016</v>
      </c>
    </row>
    <row r="2247" spans="1:14" x14ac:dyDescent="0.25">
      <c r="A2247" s="9" t="s">
        <v>534</v>
      </c>
      <c r="B2247" s="9" t="s">
        <v>35</v>
      </c>
      <c r="C2247" s="9" t="s">
        <v>33</v>
      </c>
      <c r="D2247" s="9" t="s">
        <v>27</v>
      </c>
      <c r="E2247" s="10">
        <v>5351.78</v>
      </c>
      <c r="F2247" s="10">
        <v>0</v>
      </c>
      <c r="G2247" s="10">
        <v>5351.78</v>
      </c>
      <c r="H2247" s="10">
        <v>6084.32</v>
      </c>
      <c r="I2247" s="10">
        <v>-732.54</v>
      </c>
      <c r="J2247" s="10">
        <v>85.68</v>
      </c>
      <c r="K2247" s="10">
        <v>0</v>
      </c>
      <c r="L2247" s="10">
        <v>85.68</v>
      </c>
      <c r="M2247" s="10">
        <v>97.408000000000001</v>
      </c>
      <c r="N2247" s="10">
        <v>-11.727999999999994</v>
      </c>
    </row>
    <row r="2248" spans="1:14" x14ac:dyDescent="0.25">
      <c r="A2248" s="9" t="s">
        <v>534</v>
      </c>
      <c r="B2248" s="9" t="s">
        <v>36</v>
      </c>
      <c r="C2248" s="9" t="s">
        <v>29</v>
      </c>
      <c r="D2248" s="9" t="s">
        <v>27</v>
      </c>
      <c r="E2248" s="10">
        <v>10099.64</v>
      </c>
      <c r="F2248" s="10">
        <v>0</v>
      </c>
      <c r="G2248" s="10">
        <v>10099.64</v>
      </c>
      <c r="H2248" s="10">
        <v>10051.969999999999</v>
      </c>
      <c r="I2248" s="10">
        <v>47.670000000000073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</row>
    <row r="2249" spans="1:14" x14ac:dyDescent="0.25">
      <c r="A2249" s="9" t="s">
        <v>534</v>
      </c>
      <c r="B2249" s="9" t="s">
        <v>37</v>
      </c>
      <c r="C2249" s="9" t="s">
        <v>29</v>
      </c>
      <c r="D2249" s="9" t="s">
        <v>27</v>
      </c>
      <c r="E2249" s="10">
        <v>23355.49</v>
      </c>
      <c r="F2249" s="10">
        <v>0</v>
      </c>
      <c r="G2249" s="10">
        <v>23355.49</v>
      </c>
      <c r="H2249" s="10">
        <v>23245.25</v>
      </c>
      <c r="I2249" s="10">
        <v>110.2400000000016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</row>
    <row r="2250" spans="1:14" x14ac:dyDescent="0.25">
      <c r="A2250" s="9" t="s">
        <v>534</v>
      </c>
      <c r="B2250" s="9" t="s">
        <v>79</v>
      </c>
      <c r="C2250" s="9" t="s">
        <v>39</v>
      </c>
      <c r="D2250" s="9" t="s">
        <v>40</v>
      </c>
      <c r="E2250" s="10">
        <v>-517853.08</v>
      </c>
      <c r="F2250" s="10">
        <v>0</v>
      </c>
      <c r="G2250" s="10">
        <v>-517853.08</v>
      </c>
      <c r="H2250" s="10">
        <v>-517853.13</v>
      </c>
      <c r="I2250" s="10">
        <v>4.9999999988358468E-2</v>
      </c>
      <c r="J2250" s="10">
        <v>-3015</v>
      </c>
      <c r="K2250" s="10">
        <v>0</v>
      </c>
      <c r="L2250" s="10">
        <v>-3015</v>
      </c>
      <c r="M2250" s="10">
        <v>-3015</v>
      </c>
      <c r="N2250" s="10">
        <v>0</v>
      </c>
    </row>
    <row r="2251" spans="1:14" x14ac:dyDescent="0.25">
      <c r="A2251" s="9" t="s">
        <v>534</v>
      </c>
      <c r="B2251" s="9" t="s">
        <v>80</v>
      </c>
      <c r="C2251" s="9" t="s">
        <v>42</v>
      </c>
      <c r="D2251" s="9" t="s">
        <v>43</v>
      </c>
      <c r="E2251" s="10">
        <v>3331.57</v>
      </c>
      <c r="F2251" s="10">
        <v>3331.5721393034828</v>
      </c>
      <c r="G2251" s="10">
        <v>-2.1393034826360235E-3</v>
      </c>
      <c r="H2251" s="10">
        <v>3348.23</v>
      </c>
      <c r="I2251" s="10">
        <v>-16.659999999999854</v>
      </c>
      <c r="J2251" s="10">
        <v>3015</v>
      </c>
      <c r="K2251" s="10">
        <v>3015</v>
      </c>
      <c r="L2251" s="10">
        <v>0</v>
      </c>
      <c r="M2251" s="10">
        <v>3030.0749999999998</v>
      </c>
      <c r="N2251" s="10">
        <v>-15.074999999999818</v>
      </c>
    </row>
    <row r="2252" spans="1:14" x14ac:dyDescent="0.25">
      <c r="A2252" s="9" t="s">
        <v>534</v>
      </c>
      <c r="B2252" s="9" t="s">
        <v>81</v>
      </c>
      <c r="C2252" s="9" t="s">
        <v>42</v>
      </c>
      <c r="D2252" s="9" t="s">
        <v>43</v>
      </c>
      <c r="E2252" s="10">
        <v>3759.45</v>
      </c>
      <c r="F2252" s="10">
        <v>3731.6059113300494</v>
      </c>
      <c r="G2252" s="10">
        <v>27.844088669950452</v>
      </c>
      <c r="H2252" s="10">
        <v>3787.58</v>
      </c>
      <c r="I2252" s="10">
        <v>-28.130000000000109</v>
      </c>
      <c r="J2252" s="10">
        <v>36450</v>
      </c>
      <c r="K2252" s="10">
        <v>36179.999999999993</v>
      </c>
      <c r="L2252" s="10">
        <v>270.00000000000728</v>
      </c>
      <c r="M2252" s="10">
        <v>36722.699999999997</v>
      </c>
      <c r="N2252" s="10">
        <v>-272.69999999999709</v>
      </c>
    </row>
    <row r="2253" spans="1:14" x14ac:dyDescent="0.25">
      <c r="A2253" s="9" t="s">
        <v>534</v>
      </c>
      <c r="B2253" s="9" t="s">
        <v>82</v>
      </c>
      <c r="C2253" s="9" t="s">
        <v>42</v>
      </c>
      <c r="D2253" s="9" t="s">
        <v>43</v>
      </c>
      <c r="E2253" s="10">
        <v>6081.63</v>
      </c>
      <c r="F2253" s="10">
        <v>6028.3152709359601</v>
      </c>
      <c r="G2253" s="10">
        <v>53.314729064039966</v>
      </c>
      <c r="H2253" s="10">
        <v>6118.74</v>
      </c>
      <c r="I2253" s="10">
        <v>-37.109999999999673</v>
      </c>
      <c r="J2253" s="10">
        <v>36500</v>
      </c>
      <c r="K2253" s="10">
        <v>36179.999999999993</v>
      </c>
      <c r="L2253" s="10">
        <v>320.00000000000728</v>
      </c>
      <c r="M2253" s="10">
        <v>36722.699999999997</v>
      </c>
      <c r="N2253" s="10">
        <v>-222.69999999999709</v>
      </c>
    </row>
    <row r="2254" spans="1:14" x14ac:dyDescent="0.25">
      <c r="A2254" s="9" t="s">
        <v>534</v>
      </c>
      <c r="B2254" s="9" t="s">
        <v>83</v>
      </c>
      <c r="C2254" s="9" t="s">
        <v>42</v>
      </c>
      <c r="D2254" s="9" t="s">
        <v>43</v>
      </c>
      <c r="E2254" s="10">
        <v>10970.59</v>
      </c>
      <c r="F2254" s="10">
        <v>10934.31527093596</v>
      </c>
      <c r="G2254" s="10">
        <v>36.274729064040002</v>
      </c>
      <c r="H2254" s="10">
        <v>11098.33</v>
      </c>
      <c r="I2254" s="10">
        <v>-127.73999999999978</v>
      </c>
      <c r="J2254" s="10">
        <v>36300</v>
      </c>
      <c r="K2254" s="10">
        <v>36179.999999999993</v>
      </c>
      <c r="L2254" s="10">
        <v>120.00000000000728</v>
      </c>
      <c r="M2254" s="10">
        <v>36722.699999999997</v>
      </c>
      <c r="N2254" s="10">
        <v>-422.69999999999709</v>
      </c>
    </row>
    <row r="2255" spans="1:14" x14ac:dyDescent="0.25">
      <c r="A2255" s="9" t="s">
        <v>534</v>
      </c>
      <c r="B2255" s="9" t="s">
        <v>84</v>
      </c>
      <c r="C2255" s="9" t="s">
        <v>42</v>
      </c>
      <c r="D2255" s="9" t="s">
        <v>43</v>
      </c>
      <c r="E2255" s="10">
        <v>14600.25</v>
      </c>
      <c r="F2255" s="10">
        <v>14701.019607843138</v>
      </c>
      <c r="G2255" s="10">
        <v>-100.76960784313815</v>
      </c>
      <c r="H2255" s="10">
        <v>14995.04</v>
      </c>
      <c r="I2255" s="10">
        <v>-394.79000000000087</v>
      </c>
      <c r="J2255" s="10">
        <v>35932</v>
      </c>
      <c r="K2255" s="10">
        <v>36180</v>
      </c>
      <c r="L2255" s="10">
        <v>-248</v>
      </c>
      <c r="M2255" s="10">
        <v>36903.599999999999</v>
      </c>
      <c r="N2255" s="10">
        <v>-971.59999999999854</v>
      </c>
    </row>
    <row r="2256" spans="1:14" x14ac:dyDescent="0.25">
      <c r="A2256" s="9" t="s">
        <v>534</v>
      </c>
      <c r="B2256" s="9" t="s">
        <v>85</v>
      </c>
      <c r="C2256" s="9" t="s">
        <v>42</v>
      </c>
      <c r="D2256" s="9" t="s">
        <v>43</v>
      </c>
      <c r="E2256" s="10">
        <v>22252.04</v>
      </c>
      <c r="F2256" s="10">
        <v>21768.295566502464</v>
      </c>
      <c r="G2256" s="10">
        <v>483.7444334975371</v>
      </c>
      <c r="H2256" s="10">
        <v>22094.82</v>
      </c>
      <c r="I2256" s="10">
        <v>157.22000000000116</v>
      </c>
      <c r="J2256" s="10">
        <v>3082</v>
      </c>
      <c r="K2256" s="10">
        <v>3015</v>
      </c>
      <c r="L2256" s="10">
        <v>67</v>
      </c>
      <c r="M2256" s="10">
        <v>3060.2249999999999</v>
      </c>
      <c r="N2256" s="10">
        <v>21.775000000000091</v>
      </c>
    </row>
    <row r="2257" spans="1:14" x14ac:dyDescent="0.25">
      <c r="A2257" s="9" t="s">
        <v>534</v>
      </c>
      <c r="B2257" s="9" t="s">
        <v>86</v>
      </c>
      <c r="C2257" s="9" t="s">
        <v>42</v>
      </c>
      <c r="D2257" s="9" t="s">
        <v>43</v>
      </c>
      <c r="E2257" s="10">
        <v>29521.72</v>
      </c>
      <c r="F2257" s="10">
        <v>29460.65024630542</v>
      </c>
      <c r="G2257" s="10">
        <v>61.069753694580868</v>
      </c>
      <c r="H2257" s="10">
        <v>29902.560000000001</v>
      </c>
      <c r="I2257" s="10">
        <v>-380.84000000000015</v>
      </c>
      <c r="J2257" s="10">
        <v>36255</v>
      </c>
      <c r="K2257" s="10">
        <v>36179.999999999993</v>
      </c>
      <c r="L2257" s="10">
        <v>75.000000000007276</v>
      </c>
      <c r="M2257" s="10">
        <v>36722.699999999997</v>
      </c>
      <c r="N2257" s="10">
        <v>-467.69999999999709</v>
      </c>
    </row>
    <row r="2258" spans="1:14" x14ac:dyDescent="0.25">
      <c r="A2258" s="9" t="s">
        <v>534</v>
      </c>
      <c r="B2258" s="9" t="s">
        <v>87</v>
      </c>
      <c r="C2258" s="9" t="s">
        <v>42</v>
      </c>
      <c r="D2258" s="9" t="s">
        <v>43</v>
      </c>
      <c r="E2258" s="10">
        <v>48888</v>
      </c>
      <c r="F2258" s="10">
        <v>49132.437810945274</v>
      </c>
      <c r="G2258" s="10">
        <v>-244.43781094527367</v>
      </c>
      <c r="H2258" s="10">
        <v>49378.1</v>
      </c>
      <c r="I2258" s="10">
        <v>-490.09999999999854</v>
      </c>
      <c r="J2258" s="10">
        <v>36000</v>
      </c>
      <c r="K2258" s="10">
        <v>36180</v>
      </c>
      <c r="L2258" s="10">
        <v>-180</v>
      </c>
      <c r="M2258" s="10">
        <v>36360.9</v>
      </c>
      <c r="N2258" s="10">
        <v>-360.90000000000146</v>
      </c>
    </row>
    <row r="2259" spans="1:14" x14ac:dyDescent="0.25">
      <c r="A2259" s="9" t="s">
        <v>534</v>
      </c>
      <c r="B2259" s="9" t="s">
        <v>88</v>
      </c>
      <c r="C2259" s="9" t="s">
        <v>42</v>
      </c>
      <c r="D2259" s="9" t="s">
        <v>43</v>
      </c>
      <c r="E2259" s="10">
        <v>184160.85</v>
      </c>
      <c r="F2259" s="10">
        <v>183249.1683168317</v>
      </c>
      <c r="G2259" s="10">
        <v>911.68168316830997</v>
      </c>
      <c r="H2259" s="10">
        <v>185081.66</v>
      </c>
      <c r="I2259" s="10">
        <v>-920.80999999999767</v>
      </c>
      <c r="J2259" s="10">
        <v>36360</v>
      </c>
      <c r="K2259" s="10">
        <v>36180</v>
      </c>
      <c r="L2259" s="10">
        <v>180</v>
      </c>
      <c r="M2259" s="10">
        <v>36541.800000000003</v>
      </c>
      <c r="N2259" s="10">
        <v>-181.80000000000291</v>
      </c>
    </row>
    <row r="2260" spans="1:14" x14ac:dyDescent="0.25">
      <c r="A2260" s="9" t="s">
        <v>534</v>
      </c>
      <c r="B2260" s="9" t="s">
        <v>89</v>
      </c>
      <c r="C2260" s="9" t="s">
        <v>42</v>
      </c>
      <c r="D2260" s="9" t="s">
        <v>53</v>
      </c>
      <c r="E2260" s="10">
        <v>143219.79999999999</v>
      </c>
      <c r="F2260" s="10">
        <v>141834.42786069651</v>
      </c>
      <c r="G2260" s="10">
        <v>1385.3721393034793</v>
      </c>
      <c r="H2260" s="10">
        <v>142543.6</v>
      </c>
      <c r="I2260" s="10">
        <v>676.19999999998254</v>
      </c>
      <c r="J2260" s="10">
        <v>27400</v>
      </c>
      <c r="K2260" s="10">
        <v>27135</v>
      </c>
      <c r="L2260" s="10">
        <v>265</v>
      </c>
      <c r="M2260" s="10">
        <v>27270.674999999999</v>
      </c>
      <c r="N2260" s="10">
        <v>129.32500000000073</v>
      </c>
    </row>
    <row r="2261" spans="1:14" x14ac:dyDescent="0.25">
      <c r="A2261" s="9" t="s">
        <v>534</v>
      </c>
      <c r="B2261" s="9" t="s">
        <v>54</v>
      </c>
      <c r="C2261" s="9" t="s">
        <v>42</v>
      </c>
      <c r="D2261" s="9" t="s">
        <v>55</v>
      </c>
      <c r="E2261" s="10">
        <v>1826.73</v>
      </c>
      <c r="F2261" s="10">
        <v>1790.9117647058824</v>
      </c>
      <c r="G2261" s="10">
        <v>35.818235294117585</v>
      </c>
      <c r="H2261" s="10">
        <v>1826.73</v>
      </c>
      <c r="I2261" s="10">
        <v>0</v>
      </c>
      <c r="J2261" s="10">
        <v>332.13200000000001</v>
      </c>
      <c r="K2261" s="10">
        <v>325.6196078431372</v>
      </c>
      <c r="L2261" s="10">
        <v>6.512392156862802</v>
      </c>
      <c r="M2261" s="10">
        <v>332.13200000000001</v>
      </c>
      <c r="N2261" s="10">
        <v>0</v>
      </c>
    </row>
    <row r="2262" spans="1:14" x14ac:dyDescent="0.25">
      <c r="A2262" s="9" t="s">
        <v>535</v>
      </c>
      <c r="B2262" s="9" t="s">
        <v>25</v>
      </c>
      <c r="C2262" s="9" t="s">
        <v>26</v>
      </c>
      <c r="D2262" s="9" t="s">
        <v>27</v>
      </c>
      <c r="E2262" s="10">
        <v>-1717.1</v>
      </c>
      <c r="F2262" s="10">
        <v>0</v>
      </c>
      <c r="G2262" s="10">
        <v>-1717.1</v>
      </c>
      <c r="H2262" s="10">
        <v>0</v>
      </c>
      <c r="I2262" s="10">
        <v>-1717.1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</row>
    <row r="2263" spans="1:14" x14ac:dyDescent="0.25">
      <c r="A2263" s="9" t="s">
        <v>535</v>
      </c>
      <c r="B2263" s="9" t="s">
        <v>28</v>
      </c>
      <c r="C2263" s="9" t="s">
        <v>29</v>
      </c>
      <c r="D2263" s="9" t="s">
        <v>27</v>
      </c>
      <c r="E2263" s="10">
        <v>1.41</v>
      </c>
      <c r="F2263" s="10">
        <v>0</v>
      </c>
      <c r="G2263" s="10">
        <v>1.41</v>
      </c>
      <c r="H2263" s="10">
        <v>1.44</v>
      </c>
      <c r="I2263" s="10">
        <v>-3.0000000000000027E-2</v>
      </c>
      <c r="J2263" s="10">
        <v>0</v>
      </c>
      <c r="K2263" s="10">
        <v>0</v>
      </c>
      <c r="L2263" s="10">
        <v>0</v>
      </c>
      <c r="M2263" s="10">
        <v>0</v>
      </c>
      <c r="N2263" s="10">
        <v>0</v>
      </c>
    </row>
    <row r="2264" spans="1:14" x14ac:dyDescent="0.25">
      <c r="A2264" s="9" t="s">
        <v>535</v>
      </c>
      <c r="B2264" s="9" t="s">
        <v>30</v>
      </c>
      <c r="C2264" s="9" t="s">
        <v>29</v>
      </c>
      <c r="D2264" s="9" t="s">
        <v>27</v>
      </c>
      <c r="E2264" s="10">
        <v>32.85</v>
      </c>
      <c r="F2264" s="10">
        <v>0</v>
      </c>
      <c r="G2264" s="10">
        <v>32.85</v>
      </c>
      <c r="H2264" s="10">
        <v>33.49</v>
      </c>
      <c r="I2264" s="10">
        <v>-0.64000000000000057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</row>
    <row r="2265" spans="1:14" x14ac:dyDescent="0.25">
      <c r="A2265" s="9" t="s">
        <v>535</v>
      </c>
      <c r="B2265" s="9" t="s">
        <v>31</v>
      </c>
      <c r="C2265" s="9" t="s">
        <v>29</v>
      </c>
      <c r="D2265" s="9" t="s">
        <v>27</v>
      </c>
      <c r="E2265" s="10">
        <v>220.59</v>
      </c>
      <c r="F2265" s="10">
        <v>0</v>
      </c>
      <c r="G2265" s="10">
        <v>220.59</v>
      </c>
      <c r="H2265" s="10">
        <v>224.89</v>
      </c>
      <c r="I2265" s="10">
        <v>-4.2999999999999829</v>
      </c>
      <c r="J2265" s="10">
        <v>0</v>
      </c>
      <c r="K2265" s="10">
        <v>0</v>
      </c>
      <c r="L2265" s="10">
        <v>0</v>
      </c>
      <c r="M2265" s="10">
        <v>0</v>
      </c>
      <c r="N2265" s="10">
        <v>0</v>
      </c>
    </row>
    <row r="2266" spans="1:14" x14ac:dyDescent="0.25">
      <c r="A2266" s="9" t="s">
        <v>535</v>
      </c>
      <c r="B2266" s="9" t="s">
        <v>32</v>
      </c>
      <c r="C2266" s="9" t="s">
        <v>33</v>
      </c>
      <c r="D2266" s="9" t="s">
        <v>27</v>
      </c>
      <c r="E2266" s="10">
        <v>737.11</v>
      </c>
      <c r="F2266" s="10">
        <v>0</v>
      </c>
      <c r="G2266" s="10">
        <v>737.11</v>
      </c>
      <c r="H2266" s="10">
        <v>530.44000000000005</v>
      </c>
      <c r="I2266" s="10">
        <v>206.66999999999996</v>
      </c>
      <c r="J2266" s="10">
        <v>2.09</v>
      </c>
      <c r="K2266" s="10">
        <v>0</v>
      </c>
      <c r="L2266" s="10">
        <v>2.09</v>
      </c>
      <c r="M2266" s="10">
        <v>1.504</v>
      </c>
      <c r="N2266" s="10">
        <v>0.58599999999999985</v>
      </c>
    </row>
    <row r="2267" spans="1:14" x14ac:dyDescent="0.25">
      <c r="A2267" s="9" t="s">
        <v>535</v>
      </c>
      <c r="B2267" s="9" t="s">
        <v>34</v>
      </c>
      <c r="C2267" s="9" t="s">
        <v>33</v>
      </c>
      <c r="D2267" s="9" t="s">
        <v>27</v>
      </c>
      <c r="E2267" s="10">
        <v>2533.85</v>
      </c>
      <c r="F2267" s="10">
        <v>0</v>
      </c>
      <c r="G2267" s="10">
        <v>2533.85</v>
      </c>
      <c r="H2267" s="10">
        <v>1823.41</v>
      </c>
      <c r="I2267" s="10">
        <v>710.43999999999983</v>
      </c>
      <c r="J2267" s="10">
        <v>2.09</v>
      </c>
      <c r="K2267" s="10">
        <v>0</v>
      </c>
      <c r="L2267" s="10">
        <v>2.09</v>
      </c>
      <c r="M2267" s="10">
        <v>1.504</v>
      </c>
      <c r="N2267" s="10">
        <v>0.58599999999999985</v>
      </c>
    </row>
    <row r="2268" spans="1:14" x14ac:dyDescent="0.25">
      <c r="A2268" s="9" t="s">
        <v>535</v>
      </c>
      <c r="B2268" s="9" t="s">
        <v>35</v>
      </c>
      <c r="C2268" s="9" t="s">
        <v>33</v>
      </c>
      <c r="D2268" s="9" t="s">
        <v>27</v>
      </c>
      <c r="E2268" s="10">
        <v>2741.47</v>
      </c>
      <c r="F2268" s="10">
        <v>0</v>
      </c>
      <c r="G2268" s="10">
        <v>2741.47</v>
      </c>
      <c r="H2268" s="10">
        <v>1972.81</v>
      </c>
      <c r="I2268" s="10">
        <v>768.65999999999985</v>
      </c>
      <c r="J2268" s="10">
        <v>43.89</v>
      </c>
      <c r="K2268" s="10">
        <v>0</v>
      </c>
      <c r="L2268" s="10">
        <v>43.89</v>
      </c>
      <c r="M2268" s="10">
        <v>31.584</v>
      </c>
      <c r="N2268" s="10">
        <v>12.306000000000001</v>
      </c>
    </row>
    <row r="2269" spans="1:14" x14ac:dyDescent="0.25">
      <c r="A2269" s="9" t="s">
        <v>535</v>
      </c>
      <c r="B2269" s="9" t="s">
        <v>36</v>
      </c>
      <c r="C2269" s="9" t="s">
        <v>29</v>
      </c>
      <c r="D2269" s="9" t="s">
        <v>27</v>
      </c>
      <c r="E2269" s="10">
        <v>2471.46</v>
      </c>
      <c r="F2269" s="10">
        <v>0</v>
      </c>
      <c r="G2269" s="10">
        <v>2471.46</v>
      </c>
      <c r="H2269" s="10">
        <v>2519.63</v>
      </c>
      <c r="I2269" s="10">
        <v>-48.170000000000073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</row>
    <row r="2270" spans="1:14" x14ac:dyDescent="0.25">
      <c r="A2270" s="9" t="s">
        <v>535</v>
      </c>
      <c r="B2270" s="9" t="s">
        <v>37</v>
      </c>
      <c r="C2270" s="9" t="s">
        <v>29</v>
      </c>
      <c r="D2270" s="9" t="s">
        <v>27</v>
      </c>
      <c r="E2270" s="10">
        <v>5715.27</v>
      </c>
      <c r="F2270" s="10">
        <v>0</v>
      </c>
      <c r="G2270" s="10">
        <v>5715.27</v>
      </c>
      <c r="H2270" s="10">
        <v>5826.67</v>
      </c>
      <c r="I2270" s="10">
        <v>-111.39999999999964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</row>
    <row r="2271" spans="1:14" x14ac:dyDescent="0.25">
      <c r="A2271" s="9" t="s">
        <v>535</v>
      </c>
      <c r="B2271" s="9" t="s">
        <v>91</v>
      </c>
      <c r="C2271" s="9" t="s">
        <v>39</v>
      </c>
      <c r="D2271" s="9" t="s">
        <v>40</v>
      </c>
      <c r="E2271" s="10">
        <v>-147205.5</v>
      </c>
      <c r="F2271" s="10">
        <v>0</v>
      </c>
      <c r="G2271" s="10">
        <v>-147205.5</v>
      </c>
      <c r="H2271" s="10">
        <v>-147205.56</v>
      </c>
      <c r="I2271" s="10">
        <v>5.9999999997671694E-2</v>
      </c>
      <c r="J2271" s="10">
        <v>-1504</v>
      </c>
      <c r="K2271" s="10">
        <v>0</v>
      </c>
      <c r="L2271" s="10">
        <v>-1504</v>
      </c>
      <c r="M2271" s="10">
        <v>-1504</v>
      </c>
      <c r="N2271" s="10">
        <v>0</v>
      </c>
    </row>
    <row r="2272" spans="1:14" x14ac:dyDescent="0.25">
      <c r="A2272" s="9" t="s">
        <v>535</v>
      </c>
      <c r="B2272" s="9" t="s">
        <v>92</v>
      </c>
      <c r="C2272" s="9" t="s">
        <v>42</v>
      </c>
      <c r="D2272" s="9" t="s">
        <v>43</v>
      </c>
      <c r="E2272" s="10">
        <v>150.66</v>
      </c>
      <c r="F2272" s="10">
        <v>128.01980198019803</v>
      </c>
      <c r="G2272" s="10">
        <v>22.640198019801971</v>
      </c>
      <c r="H2272" s="10">
        <v>129.30000000000001</v>
      </c>
      <c r="I2272" s="10">
        <v>21.359999999999985</v>
      </c>
      <c r="J2272" s="10">
        <v>1770</v>
      </c>
      <c r="K2272" s="10">
        <v>1504</v>
      </c>
      <c r="L2272" s="10">
        <v>266</v>
      </c>
      <c r="M2272" s="10">
        <v>1519.04</v>
      </c>
      <c r="N2272" s="10">
        <v>250.96000000000004</v>
      </c>
    </row>
    <row r="2273" spans="1:14" x14ac:dyDescent="0.25">
      <c r="A2273" s="9" t="s">
        <v>535</v>
      </c>
      <c r="B2273" s="9" t="s">
        <v>93</v>
      </c>
      <c r="C2273" s="9" t="s">
        <v>42</v>
      </c>
      <c r="D2273" s="9" t="s">
        <v>43</v>
      </c>
      <c r="E2273" s="10">
        <v>552.58000000000004</v>
      </c>
      <c r="F2273" s="10">
        <v>519.41871921182269</v>
      </c>
      <c r="G2273" s="10">
        <v>33.161280788177351</v>
      </c>
      <c r="H2273" s="10">
        <v>527.21</v>
      </c>
      <c r="I2273" s="10">
        <v>25.370000000000005</v>
      </c>
      <c r="J2273" s="10">
        <v>9600</v>
      </c>
      <c r="K2273" s="10">
        <v>9024</v>
      </c>
      <c r="L2273" s="10">
        <v>576</v>
      </c>
      <c r="M2273" s="10">
        <v>9159.36</v>
      </c>
      <c r="N2273" s="10">
        <v>440.63999999999942</v>
      </c>
    </row>
    <row r="2274" spans="1:14" x14ac:dyDescent="0.25">
      <c r="A2274" s="9" t="s">
        <v>535</v>
      </c>
      <c r="B2274" s="9" t="s">
        <v>94</v>
      </c>
      <c r="C2274" s="9" t="s">
        <v>42</v>
      </c>
      <c r="D2274" s="9" t="s">
        <v>43</v>
      </c>
      <c r="E2274" s="10">
        <v>886.7</v>
      </c>
      <c r="F2274" s="10">
        <v>884.34825870646762</v>
      </c>
      <c r="G2274" s="10">
        <v>2.3517412935324273</v>
      </c>
      <c r="H2274" s="10">
        <v>888.77</v>
      </c>
      <c r="I2274" s="10">
        <v>-2.0699999999999363</v>
      </c>
      <c r="J2274" s="10">
        <v>1508</v>
      </c>
      <c r="K2274" s="10">
        <v>1504</v>
      </c>
      <c r="L2274" s="10">
        <v>4</v>
      </c>
      <c r="M2274" s="10">
        <v>1511.52</v>
      </c>
      <c r="N2274" s="10">
        <v>-3.5199999999999818</v>
      </c>
    </row>
    <row r="2275" spans="1:14" x14ac:dyDescent="0.25">
      <c r="A2275" s="9" t="s">
        <v>535</v>
      </c>
      <c r="B2275" s="9" t="s">
        <v>45</v>
      </c>
      <c r="C2275" s="9" t="s">
        <v>42</v>
      </c>
      <c r="D2275" s="9" t="s">
        <v>43</v>
      </c>
      <c r="E2275" s="10">
        <v>2484</v>
      </c>
      <c r="F2275" s="10">
        <v>2334.9556650246304</v>
      </c>
      <c r="G2275" s="10">
        <v>149.04433497536957</v>
      </c>
      <c r="H2275" s="10">
        <v>2369.98</v>
      </c>
      <c r="I2275" s="10">
        <v>114.01999999999998</v>
      </c>
      <c r="J2275" s="10">
        <v>9600</v>
      </c>
      <c r="K2275" s="10">
        <v>9024</v>
      </c>
      <c r="L2275" s="10">
        <v>576</v>
      </c>
      <c r="M2275" s="10">
        <v>9159.36</v>
      </c>
      <c r="N2275" s="10">
        <v>440.63999999999942</v>
      </c>
    </row>
    <row r="2276" spans="1:14" x14ac:dyDescent="0.25">
      <c r="A2276" s="9" t="s">
        <v>535</v>
      </c>
      <c r="B2276" s="9" t="s">
        <v>46</v>
      </c>
      <c r="C2276" s="9" t="s">
        <v>42</v>
      </c>
      <c r="D2276" s="9" t="s">
        <v>43</v>
      </c>
      <c r="E2276" s="10">
        <v>3003.65</v>
      </c>
      <c r="F2276" s="10">
        <v>2823.4285714285716</v>
      </c>
      <c r="G2276" s="10">
        <v>180.22142857142853</v>
      </c>
      <c r="H2276" s="10">
        <v>2865.78</v>
      </c>
      <c r="I2276" s="10">
        <v>137.86999999999989</v>
      </c>
      <c r="J2276" s="10">
        <v>9600</v>
      </c>
      <c r="K2276" s="10">
        <v>9024</v>
      </c>
      <c r="L2276" s="10">
        <v>576</v>
      </c>
      <c r="M2276" s="10">
        <v>9159.36</v>
      </c>
      <c r="N2276" s="10">
        <v>440.63999999999942</v>
      </c>
    </row>
    <row r="2277" spans="1:14" x14ac:dyDescent="0.25">
      <c r="A2277" s="9" t="s">
        <v>535</v>
      </c>
      <c r="B2277" s="9" t="s">
        <v>47</v>
      </c>
      <c r="C2277" s="9" t="s">
        <v>42</v>
      </c>
      <c r="D2277" s="9" t="s">
        <v>43</v>
      </c>
      <c r="E2277" s="10">
        <v>4278.7299999999996</v>
      </c>
      <c r="F2277" s="10">
        <v>4242.9901960784318</v>
      </c>
      <c r="G2277" s="10">
        <v>35.739803921567727</v>
      </c>
      <c r="H2277" s="10">
        <v>4327.8500000000004</v>
      </c>
      <c r="I2277" s="10">
        <v>-49.1200000000008</v>
      </c>
      <c r="J2277" s="10">
        <v>9100</v>
      </c>
      <c r="K2277" s="10">
        <v>9024</v>
      </c>
      <c r="L2277" s="10">
        <v>76</v>
      </c>
      <c r="M2277" s="10">
        <v>9204.48</v>
      </c>
      <c r="N2277" s="10">
        <v>-104.47999999999956</v>
      </c>
    </row>
    <row r="2278" spans="1:14" x14ac:dyDescent="0.25">
      <c r="A2278" s="9" t="s">
        <v>535</v>
      </c>
      <c r="B2278" s="9" t="s">
        <v>48</v>
      </c>
      <c r="C2278" s="9" t="s">
        <v>42</v>
      </c>
      <c r="D2278" s="9" t="s">
        <v>43</v>
      </c>
      <c r="E2278" s="10">
        <v>9005.6</v>
      </c>
      <c r="F2278" s="10">
        <v>8126.6896551724139</v>
      </c>
      <c r="G2278" s="10">
        <v>878.91034482758641</v>
      </c>
      <c r="H2278" s="10">
        <v>8248.59</v>
      </c>
      <c r="I2278" s="10">
        <v>757.01000000000022</v>
      </c>
      <c r="J2278" s="10">
        <v>10000</v>
      </c>
      <c r="K2278" s="10">
        <v>9024</v>
      </c>
      <c r="L2278" s="10">
        <v>976</v>
      </c>
      <c r="M2278" s="10">
        <v>9159.36</v>
      </c>
      <c r="N2278" s="10">
        <v>840.63999999999942</v>
      </c>
    </row>
    <row r="2279" spans="1:14" x14ac:dyDescent="0.25">
      <c r="A2279" s="9" t="s">
        <v>535</v>
      </c>
      <c r="B2279" s="9" t="s">
        <v>50</v>
      </c>
      <c r="C2279" s="9" t="s">
        <v>42</v>
      </c>
      <c r="D2279" s="9" t="s">
        <v>43</v>
      </c>
      <c r="E2279" s="10">
        <v>12357.8</v>
      </c>
      <c r="F2279" s="10">
        <v>12254.587064676616</v>
      </c>
      <c r="G2279" s="10">
        <v>103.21293532338314</v>
      </c>
      <c r="H2279" s="10">
        <v>12315.86</v>
      </c>
      <c r="I2279" s="10">
        <v>41.93999999999869</v>
      </c>
      <c r="J2279" s="10">
        <v>9100</v>
      </c>
      <c r="K2279" s="10">
        <v>9024</v>
      </c>
      <c r="L2279" s="10">
        <v>76</v>
      </c>
      <c r="M2279" s="10">
        <v>9069.1200000000008</v>
      </c>
      <c r="N2279" s="10">
        <v>30.8799999999992</v>
      </c>
    </row>
    <row r="2280" spans="1:14" x14ac:dyDescent="0.25">
      <c r="A2280" s="9" t="s">
        <v>535</v>
      </c>
      <c r="B2280" s="9" t="s">
        <v>95</v>
      </c>
      <c r="C2280" s="9" t="s">
        <v>42</v>
      </c>
      <c r="D2280" s="9" t="s">
        <v>43</v>
      </c>
      <c r="E2280" s="10">
        <v>12647.25</v>
      </c>
      <c r="F2280" s="10">
        <v>12408</v>
      </c>
      <c r="G2280" s="10">
        <v>239.25</v>
      </c>
      <c r="H2280" s="10">
        <v>12594.12</v>
      </c>
      <c r="I2280" s="10">
        <v>53.1299999999992</v>
      </c>
      <c r="J2280" s="10">
        <v>1533</v>
      </c>
      <c r="K2280" s="10">
        <v>1504</v>
      </c>
      <c r="L2280" s="10">
        <v>29</v>
      </c>
      <c r="M2280" s="10">
        <v>1526.56</v>
      </c>
      <c r="N2280" s="10">
        <v>6.4400000000000546</v>
      </c>
    </row>
    <row r="2281" spans="1:14" x14ac:dyDescent="0.25">
      <c r="A2281" s="9" t="s">
        <v>535</v>
      </c>
      <c r="B2281" s="9" t="s">
        <v>51</v>
      </c>
      <c r="C2281" s="9" t="s">
        <v>42</v>
      </c>
      <c r="D2281" s="9" t="s">
        <v>43</v>
      </c>
      <c r="E2281" s="10">
        <v>48967.83</v>
      </c>
      <c r="F2281" s="10">
        <v>48612.287128712873</v>
      </c>
      <c r="G2281" s="10">
        <v>355.54287128712895</v>
      </c>
      <c r="H2281" s="10">
        <v>49098.41</v>
      </c>
      <c r="I2281" s="10">
        <v>-130.58000000000175</v>
      </c>
      <c r="J2281" s="10">
        <v>9090</v>
      </c>
      <c r="K2281" s="10">
        <v>9024</v>
      </c>
      <c r="L2281" s="10">
        <v>66</v>
      </c>
      <c r="M2281" s="10">
        <v>9114.24</v>
      </c>
      <c r="N2281" s="10">
        <v>-24.239999999999782</v>
      </c>
    </row>
    <row r="2282" spans="1:14" x14ac:dyDescent="0.25">
      <c r="A2282" s="9" t="s">
        <v>535</v>
      </c>
      <c r="B2282" s="9" t="s">
        <v>52</v>
      </c>
      <c r="C2282" s="9" t="s">
        <v>42</v>
      </c>
      <c r="D2282" s="9" t="s">
        <v>53</v>
      </c>
      <c r="E2282" s="10">
        <v>39678.17</v>
      </c>
      <c r="F2282" s="10">
        <v>40050.752475247522</v>
      </c>
      <c r="G2282" s="10">
        <v>-372.58247524752369</v>
      </c>
      <c r="H2282" s="10">
        <v>40451.26</v>
      </c>
      <c r="I2282" s="10">
        <v>-773.09000000000378</v>
      </c>
      <c r="J2282" s="10">
        <v>6705</v>
      </c>
      <c r="K2282" s="10">
        <v>6768</v>
      </c>
      <c r="L2282" s="10">
        <v>-63</v>
      </c>
      <c r="M2282" s="10">
        <v>6835.68</v>
      </c>
      <c r="N2282" s="10">
        <v>-130.68000000000029</v>
      </c>
    </row>
    <row r="2283" spans="1:14" x14ac:dyDescent="0.25">
      <c r="A2283" s="9" t="s">
        <v>535</v>
      </c>
      <c r="B2283" s="9" t="s">
        <v>54</v>
      </c>
      <c r="C2283" s="9" t="s">
        <v>42</v>
      </c>
      <c r="D2283" s="9" t="s">
        <v>55</v>
      </c>
      <c r="E2283" s="10">
        <v>455.62</v>
      </c>
      <c r="F2283" s="10">
        <v>446.68627450980392</v>
      </c>
      <c r="G2283" s="10">
        <v>8.9337254901960819</v>
      </c>
      <c r="H2283" s="10">
        <v>455.62</v>
      </c>
      <c r="I2283" s="10">
        <v>0</v>
      </c>
      <c r="J2283" s="10">
        <v>82.84</v>
      </c>
      <c r="K2283" s="10">
        <v>81.215686274509807</v>
      </c>
      <c r="L2283" s="10">
        <v>1.6243137254901967</v>
      </c>
      <c r="M2283" s="10">
        <v>82.84</v>
      </c>
      <c r="N2283" s="10">
        <v>0</v>
      </c>
    </row>
    <row r="2284" spans="1:14" x14ac:dyDescent="0.25">
      <c r="A2284" s="9" t="s">
        <v>536</v>
      </c>
      <c r="B2284" s="9" t="s">
        <v>25</v>
      </c>
      <c r="C2284" s="9" t="s">
        <v>26</v>
      </c>
      <c r="D2284" s="9" t="s">
        <v>27</v>
      </c>
      <c r="E2284" s="10">
        <v>220.48</v>
      </c>
      <c r="F2284" s="10">
        <v>0</v>
      </c>
      <c r="G2284" s="10">
        <v>220.48</v>
      </c>
      <c r="H2284" s="10">
        <v>0</v>
      </c>
      <c r="I2284" s="10">
        <v>220.48</v>
      </c>
      <c r="J2284" s="10">
        <v>0</v>
      </c>
      <c r="K2284" s="10">
        <v>0</v>
      </c>
      <c r="L2284" s="10">
        <v>0</v>
      </c>
      <c r="M2284" s="10">
        <v>0</v>
      </c>
      <c r="N2284" s="10">
        <v>0</v>
      </c>
    </row>
    <row r="2285" spans="1:14" x14ac:dyDescent="0.25">
      <c r="A2285" s="9" t="s">
        <v>536</v>
      </c>
      <c r="B2285" s="9" t="s">
        <v>258</v>
      </c>
      <c r="C2285" s="9" t="s">
        <v>33</v>
      </c>
      <c r="D2285" s="9" t="s">
        <v>27</v>
      </c>
      <c r="E2285" s="10">
        <v>192.81</v>
      </c>
      <c r="F2285" s="10">
        <v>0</v>
      </c>
      <c r="G2285" s="10">
        <v>192.81</v>
      </c>
      <c r="H2285" s="10">
        <v>204.8</v>
      </c>
      <c r="I2285" s="10">
        <v>-11.990000000000009</v>
      </c>
      <c r="J2285" s="10">
        <v>25.5</v>
      </c>
      <c r="K2285" s="10">
        <v>0</v>
      </c>
      <c r="L2285" s="10">
        <v>25.5</v>
      </c>
      <c r="M2285" s="10">
        <v>27.093</v>
      </c>
      <c r="N2285" s="10">
        <v>-1.593</v>
      </c>
    </row>
    <row r="2286" spans="1:14" x14ac:dyDescent="0.25">
      <c r="A2286" s="9" t="s">
        <v>536</v>
      </c>
      <c r="B2286" s="9" t="s">
        <v>259</v>
      </c>
      <c r="C2286" s="9" t="s">
        <v>33</v>
      </c>
      <c r="D2286" s="9" t="s">
        <v>27</v>
      </c>
      <c r="E2286" s="10">
        <v>395.62</v>
      </c>
      <c r="F2286" s="10">
        <v>0</v>
      </c>
      <c r="G2286" s="10">
        <v>395.62</v>
      </c>
      <c r="H2286" s="10">
        <v>420.31</v>
      </c>
      <c r="I2286" s="10">
        <v>-24.689999999999998</v>
      </c>
      <c r="J2286" s="10">
        <v>25.5</v>
      </c>
      <c r="K2286" s="10">
        <v>0</v>
      </c>
      <c r="L2286" s="10">
        <v>25.5</v>
      </c>
      <c r="M2286" s="10">
        <v>27.093</v>
      </c>
      <c r="N2286" s="10">
        <v>-1.593</v>
      </c>
    </row>
    <row r="2287" spans="1:14" x14ac:dyDescent="0.25">
      <c r="A2287" s="9" t="s">
        <v>536</v>
      </c>
      <c r="B2287" s="9" t="s">
        <v>260</v>
      </c>
      <c r="C2287" s="9" t="s">
        <v>33</v>
      </c>
      <c r="D2287" s="9" t="s">
        <v>27</v>
      </c>
      <c r="E2287" s="10">
        <v>15595.93</v>
      </c>
      <c r="F2287" s="10">
        <v>0</v>
      </c>
      <c r="G2287" s="10">
        <v>15595.93</v>
      </c>
      <c r="H2287" s="10">
        <v>16566.36</v>
      </c>
      <c r="I2287" s="10">
        <v>-970.43000000000029</v>
      </c>
      <c r="J2287" s="10">
        <v>255</v>
      </c>
      <c r="K2287" s="10">
        <v>0</v>
      </c>
      <c r="L2287" s="10">
        <v>255</v>
      </c>
      <c r="M2287" s="10">
        <v>270.86599999999999</v>
      </c>
      <c r="N2287" s="10">
        <v>-15.865999999999985</v>
      </c>
    </row>
    <row r="2288" spans="1:14" x14ac:dyDescent="0.25">
      <c r="A2288" s="9" t="s">
        <v>536</v>
      </c>
      <c r="B2288" s="9" t="s">
        <v>48</v>
      </c>
      <c r="C2288" s="9" t="s">
        <v>39</v>
      </c>
      <c r="D2288" s="9" t="s">
        <v>43</v>
      </c>
      <c r="E2288" s="10">
        <v>-113430.03</v>
      </c>
      <c r="F2288" s="10">
        <v>0</v>
      </c>
      <c r="G2288" s="10">
        <v>-113430.03</v>
      </c>
      <c r="H2288" s="10">
        <v>-113430.54</v>
      </c>
      <c r="I2288" s="10">
        <v>0.50999999999476131</v>
      </c>
      <c r="J2288" s="10">
        <v>-125955</v>
      </c>
      <c r="K2288" s="10">
        <v>0</v>
      </c>
      <c r="L2288" s="10">
        <v>-125955</v>
      </c>
      <c r="M2288" s="10">
        <v>-125955</v>
      </c>
      <c r="N2288" s="10">
        <v>0</v>
      </c>
    </row>
    <row r="2289" spans="1:14" x14ac:dyDescent="0.25">
      <c r="A2289" s="9" t="s">
        <v>536</v>
      </c>
      <c r="B2289" s="9" t="s">
        <v>266</v>
      </c>
      <c r="C2289" s="9" t="s">
        <v>42</v>
      </c>
      <c r="D2289" s="9" t="s">
        <v>43</v>
      </c>
      <c r="E2289" s="10">
        <v>9396.1</v>
      </c>
      <c r="F2289" s="10">
        <v>9394.5562130177514</v>
      </c>
      <c r="G2289" s="10">
        <v>1.5437869822490029</v>
      </c>
      <c r="H2289" s="10">
        <v>9526.08</v>
      </c>
      <c r="I2289" s="10">
        <v>-129.97999999999956</v>
      </c>
      <c r="J2289" s="10">
        <v>20786</v>
      </c>
      <c r="K2289" s="10">
        <v>20782.574950690334</v>
      </c>
      <c r="L2289" s="10">
        <v>3.4250493096660648</v>
      </c>
      <c r="M2289" s="10">
        <v>21073.530999999999</v>
      </c>
      <c r="N2289" s="10">
        <v>-287.53099999999904</v>
      </c>
    </row>
    <row r="2290" spans="1:14" x14ac:dyDescent="0.25">
      <c r="A2290" s="9" t="s">
        <v>536</v>
      </c>
      <c r="B2290" s="9" t="s">
        <v>267</v>
      </c>
      <c r="C2290" s="9" t="s">
        <v>42</v>
      </c>
      <c r="D2290" s="9" t="s">
        <v>43</v>
      </c>
      <c r="E2290" s="10">
        <v>87629.09</v>
      </c>
      <c r="F2290" s="10">
        <v>85431.497536945812</v>
      </c>
      <c r="G2290" s="10">
        <v>2197.5924630541849</v>
      </c>
      <c r="H2290" s="10">
        <v>86712.97</v>
      </c>
      <c r="I2290" s="10">
        <v>916.11999999999534</v>
      </c>
      <c r="J2290" s="10">
        <v>129195</v>
      </c>
      <c r="K2290" s="10">
        <v>125955</v>
      </c>
      <c r="L2290" s="10">
        <v>3240</v>
      </c>
      <c r="M2290" s="10">
        <v>127844.325</v>
      </c>
      <c r="N2290" s="10">
        <v>1350.6750000000029</v>
      </c>
    </row>
    <row r="2291" spans="1:14" x14ac:dyDescent="0.25">
      <c r="A2291" s="9" t="s">
        <v>537</v>
      </c>
      <c r="B2291" s="9" t="s">
        <v>25</v>
      </c>
      <c r="C2291" s="9" t="s">
        <v>26</v>
      </c>
      <c r="D2291" s="9" t="s">
        <v>27</v>
      </c>
      <c r="E2291" s="10">
        <v>1843.68</v>
      </c>
      <c r="F2291" s="10">
        <v>0</v>
      </c>
      <c r="G2291" s="10">
        <v>1843.68</v>
      </c>
      <c r="H2291" s="10">
        <v>0</v>
      </c>
      <c r="I2291" s="10">
        <v>1843.68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</row>
    <row r="2292" spans="1:14" x14ac:dyDescent="0.25">
      <c r="A2292" s="9" t="s">
        <v>537</v>
      </c>
      <c r="B2292" s="9" t="s">
        <v>258</v>
      </c>
      <c r="C2292" s="9" t="s">
        <v>33</v>
      </c>
      <c r="D2292" s="9" t="s">
        <v>27</v>
      </c>
      <c r="E2292" s="10">
        <v>185.09</v>
      </c>
      <c r="F2292" s="10">
        <v>0</v>
      </c>
      <c r="G2292" s="10">
        <v>185.09</v>
      </c>
      <c r="H2292" s="10">
        <v>195.44</v>
      </c>
      <c r="I2292" s="10">
        <v>-10.349999999999994</v>
      </c>
      <c r="J2292" s="10">
        <v>24.48</v>
      </c>
      <c r="K2292" s="10">
        <v>0</v>
      </c>
      <c r="L2292" s="10">
        <v>24.48</v>
      </c>
      <c r="M2292" s="10">
        <v>25.853999999999999</v>
      </c>
      <c r="N2292" s="10">
        <v>-1.3739999999999988</v>
      </c>
    </row>
    <row r="2293" spans="1:14" x14ac:dyDescent="0.25">
      <c r="A2293" s="9" t="s">
        <v>537</v>
      </c>
      <c r="B2293" s="9" t="s">
        <v>259</v>
      </c>
      <c r="C2293" s="9" t="s">
        <v>33</v>
      </c>
      <c r="D2293" s="9" t="s">
        <v>27</v>
      </c>
      <c r="E2293" s="10">
        <v>379.79</v>
      </c>
      <c r="F2293" s="10">
        <v>0</v>
      </c>
      <c r="G2293" s="10">
        <v>379.79</v>
      </c>
      <c r="H2293" s="10">
        <v>401.09</v>
      </c>
      <c r="I2293" s="10">
        <v>-21.299999999999955</v>
      </c>
      <c r="J2293" s="10">
        <v>24.48</v>
      </c>
      <c r="K2293" s="10">
        <v>0</v>
      </c>
      <c r="L2293" s="10">
        <v>24.48</v>
      </c>
      <c r="M2293" s="10">
        <v>25.853999999999999</v>
      </c>
      <c r="N2293" s="10">
        <v>-1.3739999999999988</v>
      </c>
    </row>
    <row r="2294" spans="1:14" x14ac:dyDescent="0.25">
      <c r="A2294" s="9" t="s">
        <v>537</v>
      </c>
      <c r="B2294" s="9" t="s">
        <v>260</v>
      </c>
      <c r="C2294" s="9" t="s">
        <v>33</v>
      </c>
      <c r="D2294" s="9" t="s">
        <v>27</v>
      </c>
      <c r="E2294" s="10">
        <v>14972.09</v>
      </c>
      <c r="F2294" s="10">
        <v>0</v>
      </c>
      <c r="G2294" s="10">
        <v>14972.09</v>
      </c>
      <c r="H2294" s="10">
        <v>15808.77</v>
      </c>
      <c r="I2294" s="10">
        <v>-836.68000000000029</v>
      </c>
      <c r="J2294" s="10">
        <v>244.8</v>
      </c>
      <c r="K2294" s="10">
        <v>0</v>
      </c>
      <c r="L2294" s="10">
        <v>244.8</v>
      </c>
      <c r="M2294" s="10">
        <v>258.47899999999998</v>
      </c>
      <c r="N2294" s="10">
        <v>-13.678999999999974</v>
      </c>
    </row>
    <row r="2295" spans="1:14" x14ac:dyDescent="0.25">
      <c r="A2295" s="9" t="s">
        <v>537</v>
      </c>
      <c r="B2295" s="9" t="s">
        <v>117</v>
      </c>
      <c r="C2295" s="9" t="s">
        <v>39</v>
      </c>
      <c r="D2295" s="9" t="s">
        <v>43</v>
      </c>
      <c r="E2295" s="10">
        <v>-104499.93</v>
      </c>
      <c r="F2295" s="10">
        <v>0</v>
      </c>
      <c r="G2295" s="10">
        <v>-104499.93</v>
      </c>
      <c r="H2295" s="10">
        <v>-104500.18</v>
      </c>
      <c r="I2295" s="10">
        <v>0.25</v>
      </c>
      <c r="J2295" s="10">
        <v>-120195</v>
      </c>
      <c r="K2295" s="10">
        <v>0</v>
      </c>
      <c r="L2295" s="10">
        <v>-120195</v>
      </c>
      <c r="M2295" s="10">
        <v>-120195</v>
      </c>
      <c r="N2295" s="10">
        <v>0</v>
      </c>
    </row>
    <row r="2296" spans="1:14" x14ac:dyDescent="0.25">
      <c r="A2296" s="9" t="s">
        <v>537</v>
      </c>
      <c r="B2296" s="9" t="s">
        <v>269</v>
      </c>
      <c r="C2296" s="9" t="s">
        <v>42</v>
      </c>
      <c r="D2296" s="9" t="s">
        <v>43</v>
      </c>
      <c r="E2296" s="10">
        <v>10058.700000000001</v>
      </c>
      <c r="F2296" s="10">
        <v>10058.284023668639</v>
      </c>
      <c r="G2296" s="10">
        <v>0.41597633136188961</v>
      </c>
      <c r="H2296" s="10">
        <v>10199.1</v>
      </c>
      <c r="I2296" s="10">
        <v>-140.39999999999964</v>
      </c>
      <c r="J2296" s="10">
        <v>19833</v>
      </c>
      <c r="K2296" s="10">
        <v>19832.174556213016</v>
      </c>
      <c r="L2296" s="10">
        <v>0.82544378698366927</v>
      </c>
      <c r="M2296" s="10">
        <v>20109.825000000001</v>
      </c>
      <c r="N2296" s="10">
        <v>-276.82500000000073</v>
      </c>
    </row>
    <row r="2297" spans="1:14" x14ac:dyDescent="0.25">
      <c r="A2297" s="9" t="s">
        <v>537</v>
      </c>
      <c r="B2297" s="9" t="s">
        <v>270</v>
      </c>
      <c r="C2297" s="9" t="s">
        <v>42</v>
      </c>
      <c r="D2297" s="9" t="s">
        <v>43</v>
      </c>
      <c r="E2297" s="10">
        <v>77060.58</v>
      </c>
      <c r="F2297" s="10">
        <v>76744.512315270928</v>
      </c>
      <c r="G2297" s="10">
        <v>316.06768472907424</v>
      </c>
      <c r="H2297" s="10">
        <v>77895.679999999993</v>
      </c>
      <c r="I2297" s="10">
        <v>-835.09999999999127</v>
      </c>
      <c r="J2297" s="10">
        <v>120690</v>
      </c>
      <c r="K2297" s="10">
        <v>120195</v>
      </c>
      <c r="L2297" s="10">
        <v>495</v>
      </c>
      <c r="M2297" s="10">
        <v>121997.925</v>
      </c>
      <c r="N2297" s="10">
        <v>-1307.9250000000029</v>
      </c>
    </row>
    <row r="2298" spans="1:14" x14ac:dyDescent="0.25">
      <c r="A2298" s="9" t="s">
        <v>538</v>
      </c>
      <c r="B2298" s="9" t="s">
        <v>25</v>
      </c>
      <c r="C2298" s="9" t="s">
        <v>26</v>
      </c>
      <c r="D2298" s="9" t="s">
        <v>27</v>
      </c>
      <c r="E2298" s="10">
        <v>1526.48</v>
      </c>
      <c r="F2298" s="10">
        <v>0</v>
      </c>
      <c r="G2298" s="10">
        <v>1526.48</v>
      </c>
      <c r="H2298" s="10">
        <v>0</v>
      </c>
      <c r="I2298" s="10">
        <v>1526.48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</row>
    <row r="2299" spans="1:14" x14ac:dyDescent="0.25">
      <c r="A2299" s="9" t="s">
        <v>538</v>
      </c>
      <c r="B2299" s="9" t="s">
        <v>258</v>
      </c>
      <c r="C2299" s="9" t="s">
        <v>33</v>
      </c>
      <c r="D2299" s="9" t="s">
        <v>27</v>
      </c>
      <c r="E2299" s="10">
        <v>239.08</v>
      </c>
      <c r="F2299" s="10">
        <v>0</v>
      </c>
      <c r="G2299" s="10">
        <v>239.08</v>
      </c>
      <c r="H2299" s="10">
        <v>240.22</v>
      </c>
      <c r="I2299" s="10">
        <v>-1.1399999999999864</v>
      </c>
      <c r="J2299" s="10">
        <v>31.62</v>
      </c>
      <c r="K2299" s="10">
        <v>0</v>
      </c>
      <c r="L2299" s="10">
        <v>31.62</v>
      </c>
      <c r="M2299" s="10">
        <v>31.777999999999999</v>
      </c>
      <c r="N2299" s="10">
        <v>-0.1579999999999977</v>
      </c>
    </row>
    <row r="2300" spans="1:14" x14ac:dyDescent="0.25">
      <c r="A2300" s="9" t="s">
        <v>538</v>
      </c>
      <c r="B2300" s="9" t="s">
        <v>259</v>
      </c>
      <c r="C2300" s="9" t="s">
        <v>33</v>
      </c>
      <c r="D2300" s="9" t="s">
        <v>27</v>
      </c>
      <c r="E2300" s="10">
        <v>490.57</v>
      </c>
      <c r="F2300" s="10">
        <v>0</v>
      </c>
      <c r="G2300" s="10">
        <v>490.57</v>
      </c>
      <c r="H2300" s="10">
        <v>492.99</v>
      </c>
      <c r="I2300" s="10">
        <v>-2.4200000000000159</v>
      </c>
      <c r="J2300" s="10">
        <v>31.62</v>
      </c>
      <c r="K2300" s="10">
        <v>0</v>
      </c>
      <c r="L2300" s="10">
        <v>31.62</v>
      </c>
      <c r="M2300" s="10">
        <v>31.777999999999999</v>
      </c>
      <c r="N2300" s="10">
        <v>-0.1579999999999977</v>
      </c>
    </row>
    <row r="2301" spans="1:14" x14ac:dyDescent="0.25">
      <c r="A2301" s="9" t="s">
        <v>538</v>
      </c>
      <c r="B2301" s="9" t="s">
        <v>260</v>
      </c>
      <c r="C2301" s="9" t="s">
        <v>33</v>
      </c>
      <c r="D2301" s="9" t="s">
        <v>27</v>
      </c>
      <c r="E2301" s="10">
        <v>19338.95</v>
      </c>
      <c r="F2301" s="10">
        <v>0</v>
      </c>
      <c r="G2301" s="10">
        <v>19338.95</v>
      </c>
      <c r="H2301" s="10">
        <v>19430.990000000002</v>
      </c>
      <c r="I2301" s="10">
        <v>-92.040000000000873</v>
      </c>
      <c r="J2301" s="10">
        <v>316.2</v>
      </c>
      <c r="K2301" s="10">
        <v>0</v>
      </c>
      <c r="L2301" s="10">
        <v>316.2</v>
      </c>
      <c r="M2301" s="10">
        <v>317.70400000000001</v>
      </c>
      <c r="N2301" s="10">
        <v>-1.5040000000000191</v>
      </c>
    </row>
    <row r="2302" spans="1:14" x14ac:dyDescent="0.25">
      <c r="A2302" s="9" t="s">
        <v>538</v>
      </c>
      <c r="B2302" s="9" t="s">
        <v>272</v>
      </c>
      <c r="C2302" s="9" t="s">
        <v>39</v>
      </c>
      <c r="D2302" s="9" t="s">
        <v>43</v>
      </c>
      <c r="E2302" s="10">
        <v>-119626.94</v>
      </c>
      <c r="F2302" s="10">
        <v>0</v>
      </c>
      <c r="G2302" s="10">
        <v>-119626.94</v>
      </c>
      <c r="H2302" s="10">
        <v>-119626.94</v>
      </c>
      <c r="I2302" s="10">
        <v>0</v>
      </c>
      <c r="J2302" s="10">
        <v>-147735</v>
      </c>
      <c r="K2302" s="10">
        <v>0</v>
      </c>
      <c r="L2302" s="10">
        <v>-147735</v>
      </c>
      <c r="M2302" s="10">
        <v>-147735</v>
      </c>
      <c r="N2302" s="10">
        <v>0</v>
      </c>
    </row>
    <row r="2303" spans="1:14" x14ac:dyDescent="0.25">
      <c r="A2303" s="9" t="s">
        <v>538</v>
      </c>
      <c r="B2303" s="9" t="s">
        <v>269</v>
      </c>
      <c r="C2303" s="9" t="s">
        <v>42</v>
      </c>
      <c r="D2303" s="9" t="s">
        <v>43</v>
      </c>
      <c r="E2303" s="10">
        <v>12363.79</v>
      </c>
      <c r="F2303" s="10">
        <v>12362.9191321499</v>
      </c>
      <c r="G2303" s="10">
        <v>0.87086785010069434</v>
      </c>
      <c r="H2303" s="10">
        <v>12536</v>
      </c>
      <c r="I2303" s="10">
        <v>-172.20999999999913</v>
      </c>
      <c r="J2303" s="10">
        <v>24378</v>
      </c>
      <c r="K2303" s="10">
        <v>24376.275147928995</v>
      </c>
      <c r="L2303" s="10">
        <v>1.7248520710054436</v>
      </c>
      <c r="M2303" s="10">
        <v>24717.543000000001</v>
      </c>
      <c r="N2303" s="10">
        <v>-339.54300000000148</v>
      </c>
    </row>
    <row r="2304" spans="1:14" x14ac:dyDescent="0.25">
      <c r="A2304" s="9" t="s">
        <v>538</v>
      </c>
      <c r="B2304" s="9" t="s">
        <v>325</v>
      </c>
      <c r="C2304" s="9" t="s">
        <v>42</v>
      </c>
      <c r="D2304" s="9" t="s">
        <v>43</v>
      </c>
      <c r="E2304" s="10">
        <v>85668.07</v>
      </c>
      <c r="F2304" s="10">
        <v>85641.980295566507</v>
      </c>
      <c r="G2304" s="10">
        <v>26.089704433499719</v>
      </c>
      <c r="H2304" s="10">
        <v>86926.61</v>
      </c>
      <c r="I2304" s="10">
        <v>-1258.5399999999936</v>
      </c>
      <c r="J2304" s="10">
        <v>147780</v>
      </c>
      <c r="K2304" s="10">
        <v>147735</v>
      </c>
      <c r="L2304" s="10">
        <v>45</v>
      </c>
      <c r="M2304" s="10">
        <v>149951.02499999999</v>
      </c>
      <c r="N2304" s="10">
        <v>-2171.0249999999942</v>
      </c>
    </row>
    <row r="2305" spans="1:14" x14ac:dyDescent="0.25">
      <c r="A2305" s="9" t="s">
        <v>539</v>
      </c>
      <c r="B2305" s="9" t="s">
        <v>25</v>
      </c>
      <c r="C2305" s="9" t="s">
        <v>26</v>
      </c>
      <c r="D2305" s="9" t="s">
        <v>27</v>
      </c>
      <c r="E2305" s="10">
        <v>593.05999999999995</v>
      </c>
      <c r="F2305" s="10">
        <v>0</v>
      </c>
      <c r="G2305" s="10">
        <v>593.05999999999995</v>
      </c>
      <c r="H2305" s="10">
        <v>0</v>
      </c>
      <c r="I2305" s="10">
        <v>593.05999999999995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</row>
    <row r="2306" spans="1:14" x14ac:dyDescent="0.25">
      <c r="A2306" s="9" t="s">
        <v>539</v>
      </c>
      <c r="B2306" s="9" t="s">
        <v>28</v>
      </c>
      <c r="C2306" s="9" t="s">
        <v>29</v>
      </c>
      <c r="D2306" s="9" t="s">
        <v>27</v>
      </c>
      <c r="E2306" s="10">
        <v>3.25</v>
      </c>
      <c r="F2306" s="10">
        <v>0</v>
      </c>
      <c r="G2306" s="10">
        <v>3.25</v>
      </c>
      <c r="H2306" s="10">
        <v>3.31</v>
      </c>
      <c r="I2306" s="10">
        <v>-6.0000000000000053E-2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</row>
    <row r="2307" spans="1:14" x14ac:dyDescent="0.25">
      <c r="A2307" s="9" t="s">
        <v>539</v>
      </c>
      <c r="B2307" s="9" t="s">
        <v>30</v>
      </c>
      <c r="C2307" s="9" t="s">
        <v>29</v>
      </c>
      <c r="D2307" s="9" t="s">
        <v>27</v>
      </c>
      <c r="E2307" s="10">
        <v>75.84</v>
      </c>
      <c r="F2307" s="10">
        <v>0</v>
      </c>
      <c r="G2307" s="10">
        <v>75.84</v>
      </c>
      <c r="H2307" s="10">
        <v>77.319999999999993</v>
      </c>
      <c r="I2307" s="10">
        <v>-1.4799999999999898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</row>
    <row r="2308" spans="1:14" x14ac:dyDescent="0.25">
      <c r="A2308" s="9" t="s">
        <v>539</v>
      </c>
      <c r="B2308" s="9" t="s">
        <v>31</v>
      </c>
      <c r="C2308" s="9" t="s">
        <v>29</v>
      </c>
      <c r="D2308" s="9" t="s">
        <v>27</v>
      </c>
      <c r="E2308" s="10">
        <v>509.23</v>
      </c>
      <c r="F2308" s="10">
        <v>0</v>
      </c>
      <c r="G2308" s="10">
        <v>509.23</v>
      </c>
      <c r="H2308" s="10">
        <v>519.16999999999996</v>
      </c>
      <c r="I2308" s="10">
        <v>-9.9399999999999409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</row>
    <row r="2309" spans="1:14" x14ac:dyDescent="0.25">
      <c r="A2309" s="9" t="s">
        <v>539</v>
      </c>
      <c r="B2309" s="9" t="s">
        <v>32</v>
      </c>
      <c r="C2309" s="9" t="s">
        <v>33</v>
      </c>
      <c r="D2309" s="9" t="s">
        <v>27</v>
      </c>
      <c r="E2309" s="10">
        <v>1054.53</v>
      </c>
      <c r="F2309" s="10">
        <v>0</v>
      </c>
      <c r="G2309" s="10">
        <v>1054.53</v>
      </c>
      <c r="H2309" s="10">
        <v>850.37</v>
      </c>
      <c r="I2309" s="10">
        <v>204.15999999999997</v>
      </c>
      <c r="J2309" s="10">
        <v>2.99</v>
      </c>
      <c r="K2309" s="10">
        <v>0</v>
      </c>
      <c r="L2309" s="10">
        <v>2.99</v>
      </c>
      <c r="M2309" s="10">
        <v>2.411</v>
      </c>
      <c r="N2309" s="10">
        <v>0.57900000000000018</v>
      </c>
    </row>
    <row r="2310" spans="1:14" x14ac:dyDescent="0.25">
      <c r="A2310" s="9" t="s">
        <v>539</v>
      </c>
      <c r="B2310" s="9" t="s">
        <v>34</v>
      </c>
      <c r="C2310" s="9" t="s">
        <v>33</v>
      </c>
      <c r="D2310" s="9" t="s">
        <v>27</v>
      </c>
      <c r="E2310" s="10">
        <v>3624.99</v>
      </c>
      <c r="F2310" s="10">
        <v>0</v>
      </c>
      <c r="G2310" s="10">
        <v>3624.99</v>
      </c>
      <c r="H2310" s="10">
        <v>2923.18</v>
      </c>
      <c r="I2310" s="10">
        <v>701.81</v>
      </c>
      <c r="J2310" s="10">
        <v>2.99</v>
      </c>
      <c r="K2310" s="10">
        <v>0</v>
      </c>
      <c r="L2310" s="10">
        <v>2.99</v>
      </c>
      <c r="M2310" s="10">
        <v>2.411</v>
      </c>
      <c r="N2310" s="10">
        <v>0.57900000000000018</v>
      </c>
    </row>
    <row r="2311" spans="1:14" x14ac:dyDescent="0.25">
      <c r="A2311" s="9" t="s">
        <v>539</v>
      </c>
      <c r="B2311" s="9" t="s">
        <v>35</v>
      </c>
      <c r="C2311" s="9" t="s">
        <v>33</v>
      </c>
      <c r="D2311" s="9" t="s">
        <v>27</v>
      </c>
      <c r="E2311" s="10">
        <v>3922.01</v>
      </c>
      <c r="F2311" s="10">
        <v>0</v>
      </c>
      <c r="G2311" s="10">
        <v>3922.01</v>
      </c>
      <c r="H2311" s="10">
        <v>3162.68</v>
      </c>
      <c r="I2311" s="10">
        <v>759.33000000000038</v>
      </c>
      <c r="J2311" s="10">
        <v>62.79</v>
      </c>
      <c r="K2311" s="10">
        <v>0</v>
      </c>
      <c r="L2311" s="10">
        <v>62.79</v>
      </c>
      <c r="M2311" s="10">
        <v>50.633000000000003</v>
      </c>
      <c r="N2311" s="10">
        <v>12.156999999999996</v>
      </c>
    </row>
    <row r="2312" spans="1:14" x14ac:dyDescent="0.25">
      <c r="A2312" s="9" t="s">
        <v>539</v>
      </c>
      <c r="B2312" s="9" t="s">
        <v>36</v>
      </c>
      <c r="C2312" s="9" t="s">
        <v>29</v>
      </c>
      <c r="D2312" s="9" t="s">
        <v>27</v>
      </c>
      <c r="E2312" s="10">
        <v>5705.19</v>
      </c>
      <c r="F2312" s="10">
        <v>0</v>
      </c>
      <c r="G2312" s="10">
        <v>5705.19</v>
      </c>
      <c r="H2312" s="10">
        <v>5816.6</v>
      </c>
      <c r="I2312" s="10">
        <v>-111.41000000000076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</row>
    <row r="2313" spans="1:14" x14ac:dyDescent="0.25">
      <c r="A2313" s="9" t="s">
        <v>539</v>
      </c>
      <c r="B2313" s="9" t="s">
        <v>37</v>
      </c>
      <c r="C2313" s="9" t="s">
        <v>29</v>
      </c>
      <c r="D2313" s="9" t="s">
        <v>27</v>
      </c>
      <c r="E2313" s="10">
        <v>13193.29</v>
      </c>
      <c r="F2313" s="10">
        <v>0</v>
      </c>
      <c r="G2313" s="10">
        <v>13193.29</v>
      </c>
      <c r="H2313" s="10">
        <v>13450.92</v>
      </c>
      <c r="I2313" s="10">
        <v>-257.6299999999992</v>
      </c>
      <c r="J2313" s="10">
        <v>0</v>
      </c>
      <c r="K2313" s="10">
        <v>0</v>
      </c>
      <c r="L2313" s="10">
        <v>0</v>
      </c>
      <c r="M2313" s="10">
        <v>0</v>
      </c>
      <c r="N2313" s="10">
        <v>0</v>
      </c>
    </row>
    <row r="2314" spans="1:14" x14ac:dyDescent="0.25">
      <c r="A2314" s="9" t="s">
        <v>539</v>
      </c>
      <c r="B2314" s="9" t="s">
        <v>38</v>
      </c>
      <c r="C2314" s="9" t="s">
        <v>39</v>
      </c>
      <c r="D2314" s="9" t="s">
        <v>40</v>
      </c>
      <c r="E2314" s="10">
        <v>-329808.58</v>
      </c>
      <c r="F2314" s="10">
        <v>0</v>
      </c>
      <c r="G2314" s="10">
        <v>-329808.58</v>
      </c>
      <c r="H2314" s="10">
        <v>-329808.65999999997</v>
      </c>
      <c r="I2314" s="10">
        <v>7.9999999958090484E-2</v>
      </c>
      <c r="J2314" s="10">
        <v>-1736</v>
      </c>
      <c r="K2314" s="10">
        <v>0</v>
      </c>
      <c r="L2314" s="10">
        <v>-1736</v>
      </c>
      <c r="M2314" s="10">
        <v>-1736</v>
      </c>
      <c r="N2314" s="10">
        <v>0</v>
      </c>
    </row>
    <row r="2315" spans="1:14" x14ac:dyDescent="0.25">
      <c r="A2315" s="9" t="s">
        <v>539</v>
      </c>
      <c r="B2315" s="9" t="s">
        <v>92</v>
      </c>
      <c r="C2315" s="9" t="s">
        <v>42</v>
      </c>
      <c r="D2315" s="9" t="s">
        <v>43</v>
      </c>
      <c r="E2315" s="10">
        <v>11.92</v>
      </c>
      <c r="F2315" s="10">
        <v>0</v>
      </c>
      <c r="G2315" s="10">
        <v>11.92</v>
      </c>
      <c r="H2315" s="10">
        <v>0</v>
      </c>
      <c r="I2315" s="10">
        <v>11.92</v>
      </c>
      <c r="J2315" s="10">
        <v>140</v>
      </c>
      <c r="K2315" s="10">
        <v>0</v>
      </c>
      <c r="L2315" s="10">
        <v>140</v>
      </c>
      <c r="M2315" s="10">
        <v>0</v>
      </c>
      <c r="N2315" s="10">
        <v>140</v>
      </c>
    </row>
    <row r="2316" spans="1:14" x14ac:dyDescent="0.25">
      <c r="A2316" s="9" t="s">
        <v>539</v>
      </c>
      <c r="B2316" s="9" t="s">
        <v>41</v>
      </c>
      <c r="C2316" s="9" t="s">
        <v>42</v>
      </c>
      <c r="D2316" s="9" t="s">
        <v>43</v>
      </c>
      <c r="E2316" s="10">
        <v>1302.9100000000001</v>
      </c>
      <c r="F2316" s="10">
        <v>1256.5911330049262</v>
      </c>
      <c r="G2316" s="10">
        <v>46.318866995073904</v>
      </c>
      <c r="H2316" s="10">
        <v>1275.44</v>
      </c>
      <c r="I2316" s="10">
        <v>27.470000000000027</v>
      </c>
      <c r="J2316" s="10">
        <v>21600</v>
      </c>
      <c r="K2316" s="10">
        <v>20832</v>
      </c>
      <c r="L2316" s="10">
        <v>768</v>
      </c>
      <c r="M2316" s="10">
        <v>21144.48</v>
      </c>
      <c r="N2316" s="10">
        <v>455.52000000000044</v>
      </c>
    </row>
    <row r="2317" spans="1:14" x14ac:dyDescent="0.25">
      <c r="A2317" s="9" t="s">
        <v>539</v>
      </c>
      <c r="B2317" s="9" t="s">
        <v>44</v>
      </c>
      <c r="C2317" s="9" t="s">
        <v>42</v>
      </c>
      <c r="D2317" s="9" t="s">
        <v>43</v>
      </c>
      <c r="E2317" s="10">
        <v>1612.98</v>
      </c>
      <c r="F2317" s="10">
        <v>1609.273631840796</v>
      </c>
      <c r="G2317" s="10">
        <v>3.7063681592039757</v>
      </c>
      <c r="H2317" s="10">
        <v>1617.32</v>
      </c>
      <c r="I2317" s="10">
        <v>-4.3399999999999181</v>
      </c>
      <c r="J2317" s="10">
        <v>1740</v>
      </c>
      <c r="K2317" s="10">
        <v>1736</v>
      </c>
      <c r="L2317" s="10">
        <v>4</v>
      </c>
      <c r="M2317" s="10">
        <v>1744.68</v>
      </c>
      <c r="N2317" s="10">
        <v>-4.6800000000000637</v>
      </c>
    </row>
    <row r="2318" spans="1:14" x14ac:dyDescent="0.25">
      <c r="A2318" s="9" t="s">
        <v>539</v>
      </c>
      <c r="B2318" s="9" t="s">
        <v>45</v>
      </c>
      <c r="C2318" s="9" t="s">
        <v>42</v>
      </c>
      <c r="D2318" s="9" t="s">
        <v>43</v>
      </c>
      <c r="E2318" s="10">
        <v>5614.87</v>
      </c>
      <c r="F2318" s="10">
        <v>5390.2758620689656</v>
      </c>
      <c r="G2318" s="10">
        <v>224.59413793103431</v>
      </c>
      <c r="H2318" s="10">
        <v>5471.13</v>
      </c>
      <c r="I2318" s="10">
        <v>143.73999999999978</v>
      </c>
      <c r="J2318" s="10">
        <v>21700</v>
      </c>
      <c r="K2318" s="10">
        <v>20832</v>
      </c>
      <c r="L2318" s="10">
        <v>868</v>
      </c>
      <c r="M2318" s="10">
        <v>21144.48</v>
      </c>
      <c r="N2318" s="10">
        <v>555.52000000000044</v>
      </c>
    </row>
    <row r="2319" spans="1:14" x14ac:dyDescent="0.25">
      <c r="A2319" s="9" t="s">
        <v>539</v>
      </c>
      <c r="B2319" s="9" t="s">
        <v>46</v>
      </c>
      <c r="C2319" s="9" t="s">
        <v>42</v>
      </c>
      <c r="D2319" s="9" t="s">
        <v>43</v>
      </c>
      <c r="E2319" s="10">
        <v>6351.46</v>
      </c>
      <c r="F2319" s="10">
        <v>6517.9113300492609</v>
      </c>
      <c r="G2319" s="10">
        <v>-166.45133004926083</v>
      </c>
      <c r="H2319" s="10">
        <v>6615.68</v>
      </c>
      <c r="I2319" s="10">
        <v>-264.22000000000025</v>
      </c>
      <c r="J2319" s="10">
        <v>20300</v>
      </c>
      <c r="K2319" s="10">
        <v>20832</v>
      </c>
      <c r="L2319" s="10">
        <v>-532</v>
      </c>
      <c r="M2319" s="10">
        <v>21144.48</v>
      </c>
      <c r="N2319" s="10">
        <v>-844.47999999999956</v>
      </c>
    </row>
    <row r="2320" spans="1:14" x14ac:dyDescent="0.25">
      <c r="A2320" s="9" t="s">
        <v>539</v>
      </c>
      <c r="B2320" s="9" t="s">
        <v>47</v>
      </c>
      <c r="C2320" s="9" t="s">
        <v>42</v>
      </c>
      <c r="D2320" s="9" t="s">
        <v>43</v>
      </c>
      <c r="E2320" s="10">
        <v>9873.98</v>
      </c>
      <c r="F2320" s="10">
        <v>9795</v>
      </c>
      <c r="G2320" s="10">
        <v>78.979999999999563</v>
      </c>
      <c r="H2320" s="10">
        <v>9990.9</v>
      </c>
      <c r="I2320" s="10">
        <v>-116.92000000000007</v>
      </c>
      <c r="J2320" s="10">
        <v>21000</v>
      </c>
      <c r="K2320" s="10">
        <v>20832</v>
      </c>
      <c r="L2320" s="10">
        <v>168</v>
      </c>
      <c r="M2320" s="10">
        <v>21248.639999999999</v>
      </c>
      <c r="N2320" s="10">
        <v>-248.63999999999942</v>
      </c>
    </row>
    <row r="2321" spans="1:14" x14ac:dyDescent="0.25">
      <c r="A2321" s="9" t="s">
        <v>539</v>
      </c>
      <c r="B2321" s="9" t="s">
        <v>48</v>
      </c>
      <c r="C2321" s="9" t="s">
        <v>42</v>
      </c>
      <c r="D2321" s="9" t="s">
        <v>43</v>
      </c>
      <c r="E2321" s="10">
        <v>19560.16</v>
      </c>
      <c r="F2321" s="10">
        <v>18760.551724137931</v>
      </c>
      <c r="G2321" s="10">
        <v>799.60827586206869</v>
      </c>
      <c r="H2321" s="10">
        <v>19041.96</v>
      </c>
      <c r="I2321" s="10">
        <v>518.20000000000073</v>
      </c>
      <c r="J2321" s="10">
        <v>21720</v>
      </c>
      <c r="K2321" s="10">
        <v>20832</v>
      </c>
      <c r="L2321" s="10">
        <v>888</v>
      </c>
      <c r="M2321" s="10">
        <v>21144.48</v>
      </c>
      <c r="N2321" s="10">
        <v>575.52000000000044</v>
      </c>
    </row>
    <row r="2322" spans="1:14" x14ac:dyDescent="0.25">
      <c r="A2322" s="9" t="s">
        <v>539</v>
      </c>
      <c r="B2322" s="9" t="s">
        <v>49</v>
      </c>
      <c r="C2322" s="9" t="s">
        <v>42</v>
      </c>
      <c r="D2322" s="9" t="s">
        <v>43</v>
      </c>
      <c r="E2322" s="10">
        <v>22911.96</v>
      </c>
      <c r="F2322" s="10">
        <v>22446.482758620688</v>
      </c>
      <c r="G2322" s="10">
        <v>465.47724137931073</v>
      </c>
      <c r="H2322" s="10">
        <v>22783.18</v>
      </c>
      <c r="I2322" s="10">
        <v>128.77999999999884</v>
      </c>
      <c r="J2322" s="10">
        <v>1772</v>
      </c>
      <c r="K2322" s="10">
        <v>1736</v>
      </c>
      <c r="L2322" s="10">
        <v>36</v>
      </c>
      <c r="M2322" s="10">
        <v>1762.04</v>
      </c>
      <c r="N2322" s="10">
        <v>9.9600000000000364</v>
      </c>
    </row>
    <row r="2323" spans="1:14" x14ac:dyDescent="0.25">
      <c r="A2323" s="9" t="s">
        <v>539</v>
      </c>
      <c r="B2323" s="9" t="s">
        <v>50</v>
      </c>
      <c r="C2323" s="9" t="s">
        <v>42</v>
      </c>
      <c r="D2323" s="9" t="s">
        <v>43</v>
      </c>
      <c r="E2323" s="10">
        <v>28518</v>
      </c>
      <c r="F2323" s="10">
        <v>28289.860696517411</v>
      </c>
      <c r="G2323" s="10">
        <v>228.13930348258873</v>
      </c>
      <c r="H2323" s="10">
        <v>28431.31</v>
      </c>
      <c r="I2323" s="10">
        <v>86.68999999999869</v>
      </c>
      <c r="J2323" s="10">
        <v>21000</v>
      </c>
      <c r="K2323" s="10">
        <v>20832</v>
      </c>
      <c r="L2323" s="10">
        <v>168</v>
      </c>
      <c r="M2323" s="10">
        <v>20936.16</v>
      </c>
      <c r="N2323" s="10">
        <v>63.840000000000146</v>
      </c>
    </row>
    <row r="2324" spans="1:14" x14ac:dyDescent="0.25">
      <c r="A2324" s="9" t="s">
        <v>539</v>
      </c>
      <c r="B2324" s="9" t="s">
        <v>51</v>
      </c>
      <c r="C2324" s="9" t="s">
        <v>42</v>
      </c>
      <c r="D2324" s="9" t="s">
        <v>43</v>
      </c>
      <c r="E2324" s="10">
        <v>112722.98</v>
      </c>
      <c r="F2324" s="10">
        <v>112221.9801980198</v>
      </c>
      <c r="G2324" s="10">
        <v>500.99980198020057</v>
      </c>
      <c r="H2324" s="10">
        <v>113344.2</v>
      </c>
      <c r="I2324" s="10">
        <v>-621.22000000000116</v>
      </c>
      <c r="J2324" s="10">
        <v>20925</v>
      </c>
      <c r="K2324" s="10">
        <v>20832</v>
      </c>
      <c r="L2324" s="10">
        <v>93</v>
      </c>
      <c r="M2324" s="10">
        <v>21040.32</v>
      </c>
      <c r="N2324" s="10">
        <v>-115.31999999999971</v>
      </c>
    </row>
    <row r="2325" spans="1:14" x14ac:dyDescent="0.25">
      <c r="A2325" s="9" t="s">
        <v>539</v>
      </c>
      <c r="B2325" s="9" t="s">
        <v>52</v>
      </c>
      <c r="C2325" s="9" t="s">
        <v>42</v>
      </c>
      <c r="D2325" s="9" t="s">
        <v>53</v>
      </c>
      <c r="E2325" s="10">
        <v>91594.16</v>
      </c>
      <c r="F2325" s="10">
        <v>92457.594059405936</v>
      </c>
      <c r="G2325" s="10">
        <v>-863.4340594059322</v>
      </c>
      <c r="H2325" s="10">
        <v>93382.17</v>
      </c>
      <c r="I2325" s="10">
        <v>-1788.0099999999948</v>
      </c>
      <c r="J2325" s="10">
        <v>15478</v>
      </c>
      <c r="K2325" s="10">
        <v>15624</v>
      </c>
      <c r="L2325" s="10">
        <v>-146</v>
      </c>
      <c r="M2325" s="10">
        <v>15780.24</v>
      </c>
      <c r="N2325" s="10">
        <v>-302.23999999999978</v>
      </c>
    </row>
    <row r="2326" spans="1:14" x14ac:dyDescent="0.25">
      <c r="A2326" s="9" t="s">
        <v>539</v>
      </c>
      <c r="B2326" s="9" t="s">
        <v>54</v>
      </c>
      <c r="C2326" s="9" t="s">
        <v>42</v>
      </c>
      <c r="D2326" s="9" t="s">
        <v>55</v>
      </c>
      <c r="E2326" s="10">
        <v>1051.81</v>
      </c>
      <c r="F2326" s="10">
        <v>1031.186274509804</v>
      </c>
      <c r="G2326" s="10">
        <v>20.623725490195966</v>
      </c>
      <c r="H2326" s="10">
        <v>1051.81</v>
      </c>
      <c r="I2326" s="10">
        <v>0</v>
      </c>
      <c r="J2326" s="10">
        <v>191.238</v>
      </c>
      <c r="K2326" s="10">
        <v>187.48823529411763</v>
      </c>
      <c r="L2326" s="10">
        <v>3.7497647058823702</v>
      </c>
      <c r="M2326" s="10">
        <v>191.238</v>
      </c>
      <c r="N2326" s="10">
        <v>0</v>
      </c>
    </row>
    <row r="2327" spans="1:14" x14ac:dyDescent="0.25">
      <c r="A2327" s="9" t="s">
        <v>540</v>
      </c>
      <c r="B2327" s="9" t="s">
        <v>25</v>
      </c>
      <c r="C2327" s="9" t="s">
        <v>26</v>
      </c>
      <c r="D2327" s="9" t="s">
        <v>27</v>
      </c>
      <c r="E2327" s="10">
        <v>-1299.5</v>
      </c>
      <c r="F2327" s="10">
        <v>0</v>
      </c>
      <c r="G2327" s="10">
        <v>-1299.5</v>
      </c>
      <c r="H2327" s="10">
        <v>0</v>
      </c>
      <c r="I2327" s="10">
        <v>-1299.5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</row>
    <row r="2328" spans="1:14" x14ac:dyDescent="0.25">
      <c r="A2328" s="9" t="s">
        <v>540</v>
      </c>
      <c r="B2328" s="9" t="s">
        <v>28</v>
      </c>
      <c r="C2328" s="9" t="s">
        <v>29</v>
      </c>
      <c r="D2328" s="9" t="s">
        <v>27</v>
      </c>
      <c r="E2328" s="10">
        <v>3.73</v>
      </c>
      <c r="F2328" s="10">
        <v>0</v>
      </c>
      <c r="G2328" s="10">
        <v>3.73</v>
      </c>
      <c r="H2328" s="10">
        <v>3.71</v>
      </c>
      <c r="I2328" s="10">
        <v>2.0000000000000018E-2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</row>
    <row r="2329" spans="1:14" x14ac:dyDescent="0.25">
      <c r="A2329" s="9" t="s">
        <v>540</v>
      </c>
      <c r="B2329" s="9" t="s">
        <v>30</v>
      </c>
      <c r="C2329" s="9" t="s">
        <v>29</v>
      </c>
      <c r="D2329" s="9" t="s">
        <v>27</v>
      </c>
      <c r="E2329" s="10">
        <v>87.11</v>
      </c>
      <c r="F2329" s="10">
        <v>0</v>
      </c>
      <c r="G2329" s="10">
        <v>87.11</v>
      </c>
      <c r="H2329" s="10">
        <v>86.68</v>
      </c>
      <c r="I2329" s="10">
        <v>0.42999999999999261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</row>
    <row r="2330" spans="1:14" x14ac:dyDescent="0.25">
      <c r="A2330" s="9" t="s">
        <v>540</v>
      </c>
      <c r="B2330" s="9" t="s">
        <v>31</v>
      </c>
      <c r="C2330" s="9" t="s">
        <v>29</v>
      </c>
      <c r="D2330" s="9" t="s">
        <v>27</v>
      </c>
      <c r="E2330" s="10">
        <v>584.86</v>
      </c>
      <c r="F2330" s="10">
        <v>0</v>
      </c>
      <c r="G2330" s="10">
        <v>584.86</v>
      </c>
      <c r="H2330" s="10">
        <v>581.97</v>
      </c>
      <c r="I2330" s="10">
        <v>2.8899999999999864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</row>
    <row r="2331" spans="1:14" x14ac:dyDescent="0.25">
      <c r="A2331" s="9" t="s">
        <v>540</v>
      </c>
      <c r="B2331" s="9" t="s">
        <v>32</v>
      </c>
      <c r="C2331" s="9" t="s">
        <v>33</v>
      </c>
      <c r="D2331" s="9" t="s">
        <v>27</v>
      </c>
      <c r="E2331" s="10">
        <v>885.24</v>
      </c>
      <c r="F2331" s="10">
        <v>0</v>
      </c>
      <c r="G2331" s="10">
        <v>885.24</v>
      </c>
      <c r="H2331" s="10">
        <v>985.35</v>
      </c>
      <c r="I2331" s="10">
        <v>-100.11000000000001</v>
      </c>
      <c r="J2331" s="10">
        <v>2.5099999999999998</v>
      </c>
      <c r="K2331" s="10">
        <v>0</v>
      </c>
      <c r="L2331" s="10">
        <v>2.5099999999999998</v>
      </c>
      <c r="M2331" s="10">
        <v>2.794</v>
      </c>
      <c r="N2331" s="10">
        <v>-0.28400000000000025</v>
      </c>
    </row>
    <row r="2332" spans="1:14" x14ac:dyDescent="0.25">
      <c r="A2332" s="9" t="s">
        <v>540</v>
      </c>
      <c r="B2332" s="9" t="s">
        <v>34</v>
      </c>
      <c r="C2332" s="9" t="s">
        <v>33</v>
      </c>
      <c r="D2332" s="9" t="s">
        <v>27</v>
      </c>
      <c r="E2332" s="10">
        <v>3043.05</v>
      </c>
      <c r="F2332" s="10">
        <v>0</v>
      </c>
      <c r="G2332" s="10">
        <v>3043.05</v>
      </c>
      <c r="H2332" s="10">
        <v>3387.19</v>
      </c>
      <c r="I2332" s="10">
        <v>-344.13999999999987</v>
      </c>
      <c r="J2332" s="10">
        <v>2.5099999999999998</v>
      </c>
      <c r="K2332" s="10">
        <v>0</v>
      </c>
      <c r="L2332" s="10">
        <v>2.5099999999999998</v>
      </c>
      <c r="M2332" s="10">
        <v>2.794</v>
      </c>
      <c r="N2332" s="10">
        <v>-0.28400000000000025</v>
      </c>
    </row>
    <row r="2333" spans="1:14" x14ac:dyDescent="0.25">
      <c r="A2333" s="9" t="s">
        <v>540</v>
      </c>
      <c r="B2333" s="9" t="s">
        <v>35</v>
      </c>
      <c r="C2333" s="9" t="s">
        <v>33</v>
      </c>
      <c r="D2333" s="9" t="s">
        <v>27</v>
      </c>
      <c r="E2333" s="10">
        <v>3292.39</v>
      </c>
      <c r="F2333" s="10">
        <v>0</v>
      </c>
      <c r="G2333" s="10">
        <v>3292.39</v>
      </c>
      <c r="H2333" s="10">
        <v>3664.66</v>
      </c>
      <c r="I2333" s="10">
        <v>-372.27</v>
      </c>
      <c r="J2333" s="10">
        <v>52.71</v>
      </c>
      <c r="K2333" s="10">
        <v>0</v>
      </c>
      <c r="L2333" s="10">
        <v>52.71</v>
      </c>
      <c r="M2333" s="10">
        <v>58.67</v>
      </c>
      <c r="N2333" s="10">
        <v>-5.9600000000000009</v>
      </c>
    </row>
    <row r="2334" spans="1:14" x14ac:dyDescent="0.25">
      <c r="A2334" s="9" t="s">
        <v>540</v>
      </c>
      <c r="B2334" s="9" t="s">
        <v>36</v>
      </c>
      <c r="C2334" s="9" t="s">
        <v>29</v>
      </c>
      <c r="D2334" s="9" t="s">
        <v>27</v>
      </c>
      <c r="E2334" s="10">
        <v>6552.6</v>
      </c>
      <c r="F2334" s="10">
        <v>0</v>
      </c>
      <c r="G2334" s="10">
        <v>6552.6</v>
      </c>
      <c r="H2334" s="10">
        <v>6520.15</v>
      </c>
      <c r="I2334" s="10">
        <v>32.450000000000728</v>
      </c>
      <c r="J2334" s="10">
        <v>0</v>
      </c>
      <c r="K2334" s="10">
        <v>0</v>
      </c>
      <c r="L2334" s="10">
        <v>0</v>
      </c>
      <c r="M2334" s="10">
        <v>0</v>
      </c>
      <c r="N2334" s="10">
        <v>0</v>
      </c>
    </row>
    <row r="2335" spans="1:14" x14ac:dyDescent="0.25">
      <c r="A2335" s="9" t="s">
        <v>540</v>
      </c>
      <c r="B2335" s="9" t="s">
        <v>37</v>
      </c>
      <c r="C2335" s="9" t="s">
        <v>29</v>
      </c>
      <c r="D2335" s="9" t="s">
        <v>27</v>
      </c>
      <c r="E2335" s="10">
        <v>15152.94</v>
      </c>
      <c r="F2335" s="10">
        <v>0</v>
      </c>
      <c r="G2335" s="10">
        <v>15152.94</v>
      </c>
      <c r="H2335" s="10">
        <v>15077.88</v>
      </c>
      <c r="I2335" s="10">
        <v>75.06000000000131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</row>
    <row r="2336" spans="1:14" x14ac:dyDescent="0.25">
      <c r="A2336" s="9" t="s">
        <v>540</v>
      </c>
      <c r="B2336" s="9" t="s">
        <v>541</v>
      </c>
      <c r="C2336" s="9" t="s">
        <v>39</v>
      </c>
      <c r="D2336" s="9" t="s">
        <v>40</v>
      </c>
      <c r="E2336" s="10">
        <v>-423839.13</v>
      </c>
      <c r="F2336" s="10">
        <v>0</v>
      </c>
      <c r="G2336" s="10">
        <v>-423839.13</v>
      </c>
      <c r="H2336" s="10">
        <v>-423839.11</v>
      </c>
      <c r="I2336" s="10">
        <v>-2.0000000018626451E-2</v>
      </c>
      <c r="J2336" s="10">
        <v>-1955.66</v>
      </c>
      <c r="K2336" s="10">
        <v>0</v>
      </c>
      <c r="L2336" s="10">
        <v>-1955.66</v>
      </c>
      <c r="M2336" s="10">
        <v>-1955.66</v>
      </c>
      <c r="N2336" s="10">
        <v>0</v>
      </c>
    </row>
    <row r="2337" spans="1:14" x14ac:dyDescent="0.25">
      <c r="A2337" s="9" t="s">
        <v>540</v>
      </c>
      <c r="B2337" s="9" t="s">
        <v>92</v>
      </c>
      <c r="C2337" s="9" t="s">
        <v>42</v>
      </c>
      <c r="D2337" s="9" t="s">
        <v>43</v>
      </c>
      <c r="E2337" s="10">
        <v>195.78</v>
      </c>
      <c r="F2337" s="10">
        <v>166.46534653465346</v>
      </c>
      <c r="G2337" s="10">
        <v>29.314653465346538</v>
      </c>
      <c r="H2337" s="10">
        <v>168.13</v>
      </c>
      <c r="I2337" s="10">
        <v>27.650000000000006</v>
      </c>
      <c r="J2337" s="10">
        <v>2300</v>
      </c>
      <c r="K2337" s="10">
        <v>1955.6603960396042</v>
      </c>
      <c r="L2337" s="10">
        <v>344.33960396039583</v>
      </c>
      <c r="M2337" s="10">
        <v>1975.2170000000001</v>
      </c>
      <c r="N2337" s="10">
        <v>324.7829999999999</v>
      </c>
    </row>
    <row r="2338" spans="1:14" x14ac:dyDescent="0.25">
      <c r="A2338" s="9" t="s">
        <v>540</v>
      </c>
      <c r="B2338" s="9" t="s">
        <v>542</v>
      </c>
      <c r="C2338" s="9" t="s">
        <v>42</v>
      </c>
      <c r="D2338" s="9" t="s">
        <v>43</v>
      </c>
      <c r="E2338" s="10">
        <v>833.91</v>
      </c>
      <c r="F2338" s="10">
        <v>829.24137931034488</v>
      </c>
      <c r="G2338" s="10">
        <v>4.6686206896550857</v>
      </c>
      <c r="H2338" s="10">
        <v>841.68</v>
      </c>
      <c r="I2338" s="10">
        <v>-7.7699999999999818</v>
      </c>
      <c r="J2338" s="10">
        <v>11800</v>
      </c>
      <c r="K2338" s="10">
        <v>11733.959605911328</v>
      </c>
      <c r="L2338" s="10">
        <v>66.040394088671746</v>
      </c>
      <c r="M2338" s="10">
        <v>11909.968999999999</v>
      </c>
      <c r="N2338" s="10">
        <v>-109.96899999999914</v>
      </c>
    </row>
    <row r="2339" spans="1:14" x14ac:dyDescent="0.25">
      <c r="A2339" s="9" t="s">
        <v>540</v>
      </c>
      <c r="B2339" s="9" t="s">
        <v>528</v>
      </c>
      <c r="C2339" s="9" t="s">
        <v>42</v>
      </c>
      <c r="D2339" s="9" t="s">
        <v>43</v>
      </c>
      <c r="E2339" s="10">
        <v>1193.6400000000001</v>
      </c>
      <c r="F2339" s="10">
        <v>1190.995024875622</v>
      </c>
      <c r="G2339" s="10">
        <v>2.6449751243781066</v>
      </c>
      <c r="H2339" s="10">
        <v>1196.95</v>
      </c>
      <c r="I2339" s="10">
        <v>-3.3099999999999454</v>
      </c>
      <c r="J2339" s="10">
        <v>1960</v>
      </c>
      <c r="K2339" s="10">
        <v>1955.6597014925376</v>
      </c>
      <c r="L2339" s="10">
        <v>4.3402985074624212</v>
      </c>
      <c r="M2339" s="10">
        <v>1965.4380000000001</v>
      </c>
      <c r="N2339" s="10">
        <v>-5.4380000000001019</v>
      </c>
    </row>
    <row r="2340" spans="1:14" x14ac:dyDescent="0.25">
      <c r="A2340" s="9" t="s">
        <v>540</v>
      </c>
      <c r="B2340" s="9" t="s">
        <v>543</v>
      </c>
      <c r="C2340" s="9" t="s">
        <v>42</v>
      </c>
      <c r="D2340" s="9" t="s">
        <v>43</v>
      </c>
      <c r="E2340" s="10">
        <v>4258.74</v>
      </c>
      <c r="F2340" s="10">
        <v>4234.9064039408868</v>
      </c>
      <c r="G2340" s="10">
        <v>23.833596059113006</v>
      </c>
      <c r="H2340" s="10">
        <v>4298.43</v>
      </c>
      <c r="I2340" s="10">
        <v>-39.690000000000509</v>
      </c>
      <c r="J2340" s="10">
        <v>11800</v>
      </c>
      <c r="K2340" s="10">
        <v>11733.959605911328</v>
      </c>
      <c r="L2340" s="10">
        <v>66.040394088671746</v>
      </c>
      <c r="M2340" s="10">
        <v>11909.968999999999</v>
      </c>
      <c r="N2340" s="10">
        <v>-109.96899999999914</v>
      </c>
    </row>
    <row r="2341" spans="1:14" x14ac:dyDescent="0.25">
      <c r="A2341" s="9" t="s">
        <v>540</v>
      </c>
      <c r="B2341" s="9" t="s">
        <v>544</v>
      </c>
      <c r="C2341" s="9" t="s">
        <v>42</v>
      </c>
      <c r="D2341" s="9" t="s">
        <v>43</v>
      </c>
      <c r="E2341" s="10">
        <v>5434.97</v>
      </c>
      <c r="F2341" s="10">
        <v>5404.5418719211821</v>
      </c>
      <c r="G2341" s="10">
        <v>30.42812807881819</v>
      </c>
      <c r="H2341" s="10">
        <v>5485.61</v>
      </c>
      <c r="I2341" s="10">
        <v>-50.639999999999418</v>
      </c>
      <c r="J2341" s="10">
        <v>11800</v>
      </c>
      <c r="K2341" s="10">
        <v>11733.959605911328</v>
      </c>
      <c r="L2341" s="10">
        <v>66.040394088671746</v>
      </c>
      <c r="M2341" s="10">
        <v>11909.968999999999</v>
      </c>
      <c r="N2341" s="10">
        <v>-109.96899999999914</v>
      </c>
    </row>
    <row r="2342" spans="1:14" x14ac:dyDescent="0.25">
      <c r="A2342" s="9" t="s">
        <v>540</v>
      </c>
      <c r="B2342" s="9" t="s">
        <v>47</v>
      </c>
      <c r="C2342" s="9" t="s">
        <v>42</v>
      </c>
      <c r="D2342" s="9" t="s">
        <v>43</v>
      </c>
      <c r="E2342" s="10">
        <v>5548.24</v>
      </c>
      <c r="F2342" s="10">
        <v>5517.1862745098042</v>
      </c>
      <c r="G2342" s="10">
        <v>31.053725490195575</v>
      </c>
      <c r="H2342" s="10">
        <v>5627.53</v>
      </c>
      <c r="I2342" s="10">
        <v>-79.289999999999964</v>
      </c>
      <c r="J2342" s="10">
        <v>11800</v>
      </c>
      <c r="K2342" s="10">
        <v>11733.959803921567</v>
      </c>
      <c r="L2342" s="10">
        <v>66.040196078432928</v>
      </c>
      <c r="M2342" s="10">
        <v>11968.638999999999</v>
      </c>
      <c r="N2342" s="10">
        <v>-168.63899999999921</v>
      </c>
    </row>
    <row r="2343" spans="1:14" x14ac:dyDescent="0.25">
      <c r="A2343" s="9" t="s">
        <v>540</v>
      </c>
      <c r="B2343" s="9" t="s">
        <v>545</v>
      </c>
      <c r="C2343" s="9" t="s">
        <v>42</v>
      </c>
      <c r="D2343" s="9" t="s">
        <v>43</v>
      </c>
      <c r="E2343" s="10">
        <v>12202.25</v>
      </c>
      <c r="F2343" s="10">
        <v>11454.413793103447</v>
      </c>
      <c r="G2343" s="10">
        <v>747.83620689655254</v>
      </c>
      <c r="H2343" s="10">
        <v>11626.23</v>
      </c>
      <c r="I2343" s="10">
        <v>576.02000000000044</v>
      </c>
      <c r="J2343" s="10">
        <v>12500</v>
      </c>
      <c r="K2343" s="10">
        <v>11733.959605911328</v>
      </c>
      <c r="L2343" s="10">
        <v>766.04039408867175</v>
      </c>
      <c r="M2343" s="10">
        <v>11909.968999999999</v>
      </c>
      <c r="N2343" s="10">
        <v>590.03100000000086</v>
      </c>
    </row>
    <row r="2344" spans="1:14" x14ac:dyDescent="0.25">
      <c r="A2344" s="9" t="s">
        <v>540</v>
      </c>
      <c r="B2344" s="9" t="s">
        <v>50</v>
      </c>
      <c r="C2344" s="9" t="s">
        <v>42</v>
      </c>
      <c r="D2344" s="9" t="s">
        <v>43</v>
      </c>
      <c r="E2344" s="10">
        <v>16024.4</v>
      </c>
      <c r="F2344" s="10">
        <v>15934.716417910447</v>
      </c>
      <c r="G2344" s="10">
        <v>89.683582089552146</v>
      </c>
      <c r="H2344" s="10">
        <v>16014.39</v>
      </c>
      <c r="I2344" s="10">
        <v>10.010000000000218</v>
      </c>
      <c r="J2344" s="10">
        <v>11800</v>
      </c>
      <c r="K2344" s="10">
        <v>11733.960199004976</v>
      </c>
      <c r="L2344" s="10">
        <v>66.039800995024052</v>
      </c>
      <c r="M2344" s="10">
        <v>11792.63</v>
      </c>
      <c r="N2344" s="10">
        <v>7.3700000000008004</v>
      </c>
    </row>
    <row r="2345" spans="1:14" x14ac:dyDescent="0.25">
      <c r="A2345" s="9" t="s">
        <v>540</v>
      </c>
      <c r="B2345" s="9" t="s">
        <v>546</v>
      </c>
      <c r="C2345" s="9" t="s">
        <v>42</v>
      </c>
      <c r="D2345" s="9" t="s">
        <v>43</v>
      </c>
      <c r="E2345" s="10">
        <v>21564.720000000001</v>
      </c>
      <c r="F2345" s="10">
        <v>21473.152709359605</v>
      </c>
      <c r="G2345" s="10">
        <v>91.567290640396095</v>
      </c>
      <c r="H2345" s="10">
        <v>21795.25</v>
      </c>
      <c r="I2345" s="10">
        <v>-230.52999999999884</v>
      </c>
      <c r="J2345" s="10">
        <v>1964</v>
      </c>
      <c r="K2345" s="10">
        <v>1955.6600985221676</v>
      </c>
      <c r="L2345" s="10">
        <v>8.3399014778324272</v>
      </c>
      <c r="M2345" s="10">
        <v>1984.9949999999999</v>
      </c>
      <c r="N2345" s="10">
        <v>-20.994999999999891</v>
      </c>
    </row>
    <row r="2346" spans="1:14" x14ac:dyDescent="0.25">
      <c r="A2346" s="9" t="s">
        <v>540</v>
      </c>
      <c r="B2346" s="9" t="s">
        <v>547</v>
      </c>
      <c r="C2346" s="9" t="s">
        <v>42</v>
      </c>
      <c r="D2346" s="9" t="s">
        <v>43</v>
      </c>
      <c r="E2346" s="10">
        <v>224288.99</v>
      </c>
      <c r="F2346" s="10">
        <v>220788.42574257427</v>
      </c>
      <c r="G2346" s="10">
        <v>3500.5642574257217</v>
      </c>
      <c r="H2346" s="10">
        <v>222996.31</v>
      </c>
      <c r="I2346" s="10">
        <v>1292.679999999993</v>
      </c>
      <c r="J2346" s="10">
        <v>11920</v>
      </c>
      <c r="K2346" s="10">
        <v>11733.960396039603</v>
      </c>
      <c r="L2346" s="10">
        <v>186.03960396039656</v>
      </c>
      <c r="M2346" s="10">
        <v>11851.3</v>
      </c>
      <c r="N2346" s="10">
        <v>68.700000000000728</v>
      </c>
    </row>
    <row r="2347" spans="1:14" x14ac:dyDescent="0.25">
      <c r="A2347" s="9" t="s">
        <v>540</v>
      </c>
      <c r="B2347" s="9" t="s">
        <v>104</v>
      </c>
      <c r="C2347" s="9" t="s">
        <v>42</v>
      </c>
      <c r="D2347" s="9" t="s">
        <v>53</v>
      </c>
      <c r="E2347" s="10">
        <v>102806.17</v>
      </c>
      <c r="F2347" s="10">
        <v>101787.2039800995</v>
      </c>
      <c r="G2347" s="10">
        <v>1018.9660199005011</v>
      </c>
      <c r="H2347" s="10">
        <v>102296.14</v>
      </c>
      <c r="I2347" s="10">
        <v>510.02999999999884</v>
      </c>
      <c r="J2347" s="10">
        <v>17777</v>
      </c>
      <c r="K2347" s="10">
        <v>17600.940298507463</v>
      </c>
      <c r="L2347" s="10">
        <v>176.05970149253699</v>
      </c>
      <c r="M2347" s="10">
        <v>17688.945</v>
      </c>
      <c r="N2347" s="10">
        <v>88.055000000000291</v>
      </c>
    </row>
    <row r="2348" spans="1:14" x14ac:dyDescent="0.25">
      <c r="A2348" s="9" t="s">
        <v>540</v>
      </c>
      <c r="B2348" s="9" t="s">
        <v>54</v>
      </c>
      <c r="C2348" s="9" t="s">
        <v>42</v>
      </c>
      <c r="D2348" s="9" t="s">
        <v>55</v>
      </c>
      <c r="E2348" s="10">
        <v>1184.9000000000001</v>
      </c>
      <c r="F2348" s="10">
        <v>1161.6666666666667</v>
      </c>
      <c r="G2348" s="10">
        <v>23.233333333333348</v>
      </c>
      <c r="H2348" s="10">
        <v>1184.9000000000001</v>
      </c>
      <c r="I2348" s="10">
        <v>0</v>
      </c>
      <c r="J2348" s="10">
        <v>215.43600000000001</v>
      </c>
      <c r="K2348" s="10">
        <v>211.21176470588239</v>
      </c>
      <c r="L2348" s="10">
        <v>4.2242352941176193</v>
      </c>
      <c r="M2348" s="10">
        <v>215.43600000000001</v>
      </c>
      <c r="N2348" s="10">
        <v>0</v>
      </c>
    </row>
    <row r="2349" spans="1:14" x14ac:dyDescent="0.25">
      <c r="A2349" s="9" t="s">
        <v>548</v>
      </c>
      <c r="B2349" s="9" t="s">
        <v>25</v>
      </c>
      <c r="C2349" s="9" t="s">
        <v>26</v>
      </c>
      <c r="D2349" s="9" t="s">
        <v>27</v>
      </c>
      <c r="E2349" s="10">
        <v>-5248.46</v>
      </c>
      <c r="F2349" s="10">
        <v>0</v>
      </c>
      <c r="G2349" s="10">
        <v>-5248.46</v>
      </c>
      <c r="H2349" s="10">
        <v>0</v>
      </c>
      <c r="I2349" s="10">
        <v>-5248.46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</row>
    <row r="2350" spans="1:14" x14ac:dyDescent="0.25">
      <c r="A2350" s="9" t="s">
        <v>548</v>
      </c>
      <c r="B2350" s="9" t="s">
        <v>28</v>
      </c>
      <c r="C2350" s="9" t="s">
        <v>29</v>
      </c>
      <c r="D2350" s="9" t="s">
        <v>27</v>
      </c>
      <c r="E2350" s="10">
        <v>6.12</v>
      </c>
      <c r="F2350" s="10">
        <v>0</v>
      </c>
      <c r="G2350" s="10">
        <v>6.12</v>
      </c>
      <c r="H2350" s="10">
        <v>6.09</v>
      </c>
      <c r="I2350" s="10">
        <v>3.0000000000000249E-2</v>
      </c>
      <c r="J2350" s="10">
        <v>0</v>
      </c>
      <c r="K2350" s="10">
        <v>0</v>
      </c>
      <c r="L2350" s="10">
        <v>0</v>
      </c>
      <c r="M2350" s="10">
        <v>0</v>
      </c>
      <c r="N2350" s="10">
        <v>0</v>
      </c>
    </row>
    <row r="2351" spans="1:14" x14ac:dyDescent="0.25">
      <c r="A2351" s="9" t="s">
        <v>548</v>
      </c>
      <c r="B2351" s="9" t="s">
        <v>30</v>
      </c>
      <c r="C2351" s="9" t="s">
        <v>29</v>
      </c>
      <c r="D2351" s="9" t="s">
        <v>27</v>
      </c>
      <c r="E2351" s="10">
        <v>142.75</v>
      </c>
      <c r="F2351" s="10">
        <v>0</v>
      </c>
      <c r="G2351" s="10">
        <v>142.75</v>
      </c>
      <c r="H2351" s="10">
        <v>142.05000000000001</v>
      </c>
      <c r="I2351" s="10">
        <v>0.69999999999998863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</row>
    <row r="2352" spans="1:14" x14ac:dyDescent="0.25">
      <c r="A2352" s="9" t="s">
        <v>548</v>
      </c>
      <c r="B2352" s="9" t="s">
        <v>31</v>
      </c>
      <c r="C2352" s="9" t="s">
        <v>29</v>
      </c>
      <c r="D2352" s="9" t="s">
        <v>27</v>
      </c>
      <c r="E2352" s="10">
        <v>958.48</v>
      </c>
      <c r="F2352" s="10">
        <v>0</v>
      </c>
      <c r="G2352" s="10">
        <v>958.48</v>
      </c>
      <c r="H2352" s="10">
        <v>953.75</v>
      </c>
      <c r="I2352" s="10">
        <v>4.7300000000000182</v>
      </c>
      <c r="J2352" s="10">
        <v>0</v>
      </c>
      <c r="K2352" s="10">
        <v>0</v>
      </c>
      <c r="L2352" s="10">
        <v>0</v>
      </c>
      <c r="M2352" s="10">
        <v>0</v>
      </c>
      <c r="N2352" s="10">
        <v>0</v>
      </c>
    </row>
    <row r="2353" spans="1:14" x14ac:dyDescent="0.25">
      <c r="A2353" s="9" t="s">
        <v>548</v>
      </c>
      <c r="B2353" s="9" t="s">
        <v>32</v>
      </c>
      <c r="C2353" s="9" t="s">
        <v>33</v>
      </c>
      <c r="D2353" s="9" t="s">
        <v>27</v>
      </c>
      <c r="E2353" s="10">
        <v>2144.33</v>
      </c>
      <c r="F2353" s="10">
        <v>0</v>
      </c>
      <c r="G2353" s="10">
        <v>2144.33</v>
      </c>
      <c r="H2353" s="10">
        <v>1614.83</v>
      </c>
      <c r="I2353" s="10">
        <v>529.5</v>
      </c>
      <c r="J2353" s="10">
        <v>6.08</v>
      </c>
      <c r="K2353" s="10">
        <v>0</v>
      </c>
      <c r="L2353" s="10">
        <v>6.08</v>
      </c>
      <c r="M2353" s="10">
        <v>4.5789999999999997</v>
      </c>
      <c r="N2353" s="10">
        <v>1.5010000000000003</v>
      </c>
    </row>
    <row r="2354" spans="1:14" x14ac:dyDescent="0.25">
      <c r="A2354" s="9" t="s">
        <v>548</v>
      </c>
      <c r="B2354" s="9" t="s">
        <v>34</v>
      </c>
      <c r="C2354" s="9" t="s">
        <v>33</v>
      </c>
      <c r="D2354" s="9" t="s">
        <v>27</v>
      </c>
      <c r="E2354" s="10">
        <v>7371.21</v>
      </c>
      <c r="F2354" s="10">
        <v>0</v>
      </c>
      <c r="G2354" s="10">
        <v>7371.21</v>
      </c>
      <c r="H2354" s="10">
        <v>5551.04</v>
      </c>
      <c r="I2354" s="10">
        <v>1820.17</v>
      </c>
      <c r="J2354" s="10">
        <v>6.08</v>
      </c>
      <c r="K2354" s="10">
        <v>0</v>
      </c>
      <c r="L2354" s="10">
        <v>6.08</v>
      </c>
      <c r="M2354" s="10">
        <v>4.5789999999999997</v>
      </c>
      <c r="N2354" s="10">
        <v>1.5010000000000003</v>
      </c>
    </row>
    <row r="2355" spans="1:14" x14ac:dyDescent="0.25">
      <c r="A2355" s="9" t="s">
        <v>548</v>
      </c>
      <c r="B2355" s="9" t="s">
        <v>35</v>
      </c>
      <c r="C2355" s="9" t="s">
        <v>33</v>
      </c>
      <c r="D2355" s="9" t="s">
        <v>27</v>
      </c>
      <c r="E2355" s="10">
        <v>7975.2</v>
      </c>
      <c r="F2355" s="10">
        <v>0</v>
      </c>
      <c r="G2355" s="10">
        <v>7975.2</v>
      </c>
      <c r="H2355" s="10">
        <v>6005.76</v>
      </c>
      <c r="I2355" s="10">
        <v>1969.4399999999996</v>
      </c>
      <c r="J2355" s="10">
        <v>127.68</v>
      </c>
      <c r="K2355" s="10">
        <v>0</v>
      </c>
      <c r="L2355" s="10">
        <v>127.68</v>
      </c>
      <c r="M2355" s="10">
        <v>96.15</v>
      </c>
      <c r="N2355" s="10">
        <v>31.53</v>
      </c>
    </row>
    <row r="2356" spans="1:14" x14ac:dyDescent="0.25">
      <c r="A2356" s="9" t="s">
        <v>548</v>
      </c>
      <c r="B2356" s="9" t="s">
        <v>36</v>
      </c>
      <c r="C2356" s="9" t="s">
        <v>29</v>
      </c>
      <c r="D2356" s="9" t="s">
        <v>27</v>
      </c>
      <c r="E2356" s="10">
        <v>10738.42</v>
      </c>
      <c r="F2356" s="10">
        <v>0</v>
      </c>
      <c r="G2356" s="10">
        <v>10738.42</v>
      </c>
      <c r="H2356" s="10">
        <v>10685.43</v>
      </c>
      <c r="I2356" s="10">
        <v>52.989999999999782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</row>
    <row r="2357" spans="1:14" x14ac:dyDescent="0.25">
      <c r="A2357" s="9" t="s">
        <v>548</v>
      </c>
      <c r="B2357" s="9" t="s">
        <v>37</v>
      </c>
      <c r="C2357" s="9" t="s">
        <v>29</v>
      </c>
      <c r="D2357" s="9" t="s">
        <v>27</v>
      </c>
      <c r="E2357" s="10">
        <v>24832.68</v>
      </c>
      <c r="F2357" s="10">
        <v>0</v>
      </c>
      <c r="G2357" s="10">
        <v>24832.68</v>
      </c>
      <c r="H2357" s="10">
        <v>24710.13</v>
      </c>
      <c r="I2357" s="10">
        <v>122.54999999999927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</row>
    <row r="2358" spans="1:14" x14ac:dyDescent="0.25">
      <c r="A2358" s="9" t="s">
        <v>548</v>
      </c>
      <c r="B2358" s="9" t="s">
        <v>549</v>
      </c>
      <c r="C2358" s="9" t="s">
        <v>39</v>
      </c>
      <c r="D2358" s="9" t="s">
        <v>40</v>
      </c>
      <c r="E2358" s="10">
        <v>-694601.38</v>
      </c>
      <c r="F2358" s="10">
        <v>0</v>
      </c>
      <c r="G2358" s="10">
        <v>-694601.38</v>
      </c>
      <c r="H2358" s="10">
        <v>-694601.5</v>
      </c>
      <c r="I2358" s="10">
        <v>0.11999999999534339</v>
      </c>
      <c r="J2358" s="10">
        <v>-3205</v>
      </c>
      <c r="K2358" s="10">
        <v>0</v>
      </c>
      <c r="L2358" s="10">
        <v>-3205</v>
      </c>
      <c r="M2358" s="10">
        <v>-3205</v>
      </c>
      <c r="N2358" s="10">
        <v>0</v>
      </c>
    </row>
    <row r="2359" spans="1:14" x14ac:dyDescent="0.25">
      <c r="A2359" s="9" t="s">
        <v>548</v>
      </c>
      <c r="B2359" s="9" t="s">
        <v>92</v>
      </c>
      <c r="C2359" s="9" t="s">
        <v>42</v>
      </c>
      <c r="D2359" s="9" t="s">
        <v>43</v>
      </c>
      <c r="E2359" s="10">
        <v>318.77</v>
      </c>
      <c r="F2359" s="10">
        <v>272.81188118811883</v>
      </c>
      <c r="G2359" s="10">
        <v>45.95811881188115</v>
      </c>
      <c r="H2359" s="10">
        <v>275.54000000000002</v>
      </c>
      <c r="I2359" s="10">
        <v>43.229999999999961</v>
      </c>
      <c r="J2359" s="10">
        <v>3745</v>
      </c>
      <c r="K2359" s="10">
        <v>3205</v>
      </c>
      <c r="L2359" s="10">
        <v>540</v>
      </c>
      <c r="M2359" s="10">
        <v>3237.05</v>
      </c>
      <c r="N2359" s="10">
        <v>507.94999999999982</v>
      </c>
    </row>
    <row r="2360" spans="1:14" x14ac:dyDescent="0.25">
      <c r="A2360" s="9" t="s">
        <v>548</v>
      </c>
      <c r="B2360" s="9" t="s">
        <v>550</v>
      </c>
      <c r="C2360" s="9" t="s">
        <v>42</v>
      </c>
      <c r="D2360" s="9" t="s">
        <v>43</v>
      </c>
      <c r="E2360" s="10">
        <v>1378.06</v>
      </c>
      <c r="F2360" s="10">
        <v>1358.9852216748768</v>
      </c>
      <c r="G2360" s="10">
        <v>19.074778325123134</v>
      </c>
      <c r="H2360" s="10">
        <v>1379.37</v>
      </c>
      <c r="I2360" s="10">
        <v>-1.3099999999999454</v>
      </c>
      <c r="J2360" s="10">
        <v>19500</v>
      </c>
      <c r="K2360" s="10">
        <v>19230</v>
      </c>
      <c r="L2360" s="10">
        <v>270</v>
      </c>
      <c r="M2360" s="10">
        <v>19518.45</v>
      </c>
      <c r="N2360" s="10">
        <v>-18.450000000000728</v>
      </c>
    </row>
    <row r="2361" spans="1:14" x14ac:dyDescent="0.25">
      <c r="A2361" s="9" t="s">
        <v>548</v>
      </c>
      <c r="B2361" s="9" t="s">
        <v>528</v>
      </c>
      <c r="C2361" s="9" t="s">
        <v>42</v>
      </c>
      <c r="D2361" s="9" t="s">
        <v>43</v>
      </c>
      <c r="E2361" s="10">
        <v>1950.02</v>
      </c>
      <c r="F2361" s="10">
        <v>1951.8407960199006</v>
      </c>
      <c r="G2361" s="10">
        <v>-1.8207960199006266</v>
      </c>
      <c r="H2361" s="10">
        <v>1961.6</v>
      </c>
      <c r="I2361" s="10">
        <v>-11.579999999999927</v>
      </c>
      <c r="J2361" s="10">
        <v>3202</v>
      </c>
      <c r="K2361" s="10">
        <v>3205</v>
      </c>
      <c r="L2361" s="10">
        <v>-3</v>
      </c>
      <c r="M2361" s="10">
        <v>3221.0250000000001</v>
      </c>
      <c r="N2361" s="10">
        <v>-19.025000000000091</v>
      </c>
    </row>
    <row r="2362" spans="1:14" x14ac:dyDescent="0.25">
      <c r="A2362" s="9" t="s">
        <v>548</v>
      </c>
      <c r="B2362" s="9" t="s">
        <v>543</v>
      </c>
      <c r="C2362" s="9" t="s">
        <v>42</v>
      </c>
      <c r="D2362" s="9" t="s">
        <v>43</v>
      </c>
      <c r="E2362" s="10">
        <v>7001.65</v>
      </c>
      <c r="F2362" s="10">
        <v>6940.2955665024629</v>
      </c>
      <c r="G2362" s="10">
        <v>61.354433497536775</v>
      </c>
      <c r="H2362" s="10">
        <v>7044.4</v>
      </c>
      <c r="I2362" s="10">
        <v>-42.75</v>
      </c>
      <c r="J2362" s="10">
        <v>19400</v>
      </c>
      <c r="K2362" s="10">
        <v>19230</v>
      </c>
      <c r="L2362" s="10">
        <v>170</v>
      </c>
      <c r="M2362" s="10">
        <v>19518.45</v>
      </c>
      <c r="N2362" s="10">
        <v>-118.45000000000073</v>
      </c>
    </row>
    <row r="2363" spans="1:14" x14ac:dyDescent="0.25">
      <c r="A2363" s="9" t="s">
        <v>548</v>
      </c>
      <c r="B2363" s="9" t="s">
        <v>544</v>
      </c>
      <c r="C2363" s="9" t="s">
        <v>42</v>
      </c>
      <c r="D2363" s="9" t="s">
        <v>43</v>
      </c>
      <c r="E2363" s="10">
        <v>8889.39</v>
      </c>
      <c r="F2363" s="10">
        <v>8857.1428571428569</v>
      </c>
      <c r="G2363" s="10">
        <v>32.247142857142535</v>
      </c>
      <c r="H2363" s="10">
        <v>8990</v>
      </c>
      <c r="I2363" s="10">
        <v>-100.61000000000058</v>
      </c>
      <c r="J2363" s="10">
        <v>19300</v>
      </c>
      <c r="K2363" s="10">
        <v>19230</v>
      </c>
      <c r="L2363" s="10">
        <v>70</v>
      </c>
      <c r="M2363" s="10">
        <v>19518.45</v>
      </c>
      <c r="N2363" s="10">
        <v>-218.45000000000073</v>
      </c>
    </row>
    <row r="2364" spans="1:14" x14ac:dyDescent="0.25">
      <c r="A2364" s="9" t="s">
        <v>548</v>
      </c>
      <c r="B2364" s="9" t="s">
        <v>47</v>
      </c>
      <c r="C2364" s="9" t="s">
        <v>42</v>
      </c>
      <c r="D2364" s="9" t="s">
        <v>43</v>
      </c>
      <c r="E2364" s="10">
        <v>9121.69</v>
      </c>
      <c r="F2364" s="10">
        <v>9041.754901960785</v>
      </c>
      <c r="G2364" s="10">
        <v>79.935098039215518</v>
      </c>
      <c r="H2364" s="10">
        <v>9222.59</v>
      </c>
      <c r="I2364" s="10">
        <v>-100.89999999999964</v>
      </c>
      <c r="J2364" s="10">
        <v>19400</v>
      </c>
      <c r="K2364" s="10">
        <v>19229.999999999996</v>
      </c>
      <c r="L2364" s="10">
        <v>170.00000000000364</v>
      </c>
      <c r="M2364" s="10">
        <v>19614.599999999999</v>
      </c>
      <c r="N2364" s="10">
        <v>-214.59999999999854</v>
      </c>
    </row>
    <row r="2365" spans="1:14" x14ac:dyDescent="0.25">
      <c r="A2365" s="9" t="s">
        <v>548</v>
      </c>
      <c r="B2365" s="9" t="s">
        <v>545</v>
      </c>
      <c r="C2365" s="9" t="s">
        <v>42</v>
      </c>
      <c r="D2365" s="9" t="s">
        <v>43</v>
      </c>
      <c r="E2365" s="10">
        <v>18957.419999999998</v>
      </c>
      <c r="F2365" s="10">
        <v>18771.862068965514</v>
      </c>
      <c r="G2365" s="10">
        <v>185.55793103448377</v>
      </c>
      <c r="H2365" s="10">
        <v>19053.439999999999</v>
      </c>
      <c r="I2365" s="10">
        <v>-96.020000000000437</v>
      </c>
      <c r="J2365" s="10">
        <v>19420</v>
      </c>
      <c r="K2365" s="10">
        <v>19230</v>
      </c>
      <c r="L2365" s="10">
        <v>190</v>
      </c>
      <c r="M2365" s="10">
        <v>19518.45</v>
      </c>
      <c r="N2365" s="10">
        <v>-98.450000000000728</v>
      </c>
    </row>
    <row r="2366" spans="1:14" x14ac:dyDescent="0.25">
      <c r="A2366" s="9" t="s">
        <v>548</v>
      </c>
      <c r="B2366" s="9" t="s">
        <v>50</v>
      </c>
      <c r="C2366" s="9" t="s">
        <v>42</v>
      </c>
      <c r="D2366" s="9" t="s">
        <v>43</v>
      </c>
      <c r="E2366" s="10">
        <v>26345.200000000001</v>
      </c>
      <c r="F2366" s="10">
        <v>26114.338308457711</v>
      </c>
      <c r="G2366" s="10">
        <v>230.86169154228992</v>
      </c>
      <c r="H2366" s="10">
        <v>26244.91</v>
      </c>
      <c r="I2366" s="10">
        <v>100.29000000000087</v>
      </c>
      <c r="J2366" s="10">
        <v>19400</v>
      </c>
      <c r="K2366" s="10">
        <v>19230</v>
      </c>
      <c r="L2366" s="10">
        <v>170</v>
      </c>
      <c r="M2366" s="10">
        <v>19326.150000000001</v>
      </c>
      <c r="N2366" s="10">
        <v>73.849999999998545</v>
      </c>
    </row>
    <row r="2367" spans="1:14" x14ac:dyDescent="0.25">
      <c r="A2367" s="9" t="s">
        <v>548</v>
      </c>
      <c r="B2367" s="9" t="s">
        <v>546</v>
      </c>
      <c r="C2367" s="9" t="s">
        <v>42</v>
      </c>
      <c r="D2367" s="9" t="s">
        <v>43</v>
      </c>
      <c r="E2367" s="10">
        <v>35322.660000000003</v>
      </c>
      <c r="F2367" s="10">
        <v>35190.896551724138</v>
      </c>
      <c r="G2367" s="10">
        <v>131.76344827586581</v>
      </c>
      <c r="H2367" s="10">
        <v>35718.76</v>
      </c>
      <c r="I2367" s="10">
        <v>-396.09999999999854</v>
      </c>
      <c r="J2367" s="10">
        <v>3217</v>
      </c>
      <c r="K2367" s="10">
        <v>3205</v>
      </c>
      <c r="L2367" s="10">
        <v>12</v>
      </c>
      <c r="M2367" s="10">
        <v>3253.0749999999998</v>
      </c>
      <c r="N2367" s="10">
        <v>-36.074999999999818</v>
      </c>
    </row>
    <row r="2368" spans="1:14" x14ac:dyDescent="0.25">
      <c r="A2368" s="9" t="s">
        <v>548</v>
      </c>
      <c r="B2368" s="9" t="s">
        <v>547</v>
      </c>
      <c r="C2368" s="9" t="s">
        <v>42</v>
      </c>
      <c r="D2368" s="9" t="s">
        <v>43</v>
      </c>
      <c r="E2368" s="10">
        <v>365974.89</v>
      </c>
      <c r="F2368" s="10">
        <v>361835.33663366339</v>
      </c>
      <c r="G2368" s="10">
        <v>4139.5533663366223</v>
      </c>
      <c r="H2368" s="10">
        <v>365453.69</v>
      </c>
      <c r="I2368" s="10">
        <v>521.20000000001164</v>
      </c>
      <c r="J2368" s="10">
        <v>19450</v>
      </c>
      <c r="K2368" s="10">
        <v>19230</v>
      </c>
      <c r="L2368" s="10">
        <v>220</v>
      </c>
      <c r="M2368" s="10">
        <v>19422.3</v>
      </c>
      <c r="N2368" s="10">
        <v>27.700000000000728</v>
      </c>
    </row>
    <row r="2369" spans="1:14" x14ac:dyDescent="0.25">
      <c r="A2369" s="9" t="s">
        <v>548</v>
      </c>
      <c r="B2369" s="9" t="s">
        <v>104</v>
      </c>
      <c r="C2369" s="9" t="s">
        <v>42</v>
      </c>
      <c r="D2369" s="9" t="s">
        <v>53</v>
      </c>
      <c r="E2369" s="10">
        <v>168479.05</v>
      </c>
      <c r="F2369" s="10">
        <v>166812.21890547263</v>
      </c>
      <c r="G2369" s="10">
        <v>1666.8310945273552</v>
      </c>
      <c r="H2369" s="10">
        <v>167646.28</v>
      </c>
      <c r="I2369" s="10">
        <v>832.76999999998952</v>
      </c>
      <c r="J2369" s="10">
        <v>29133</v>
      </c>
      <c r="K2369" s="10">
        <v>28845</v>
      </c>
      <c r="L2369" s="10">
        <v>288</v>
      </c>
      <c r="M2369" s="10">
        <v>28989.224999999999</v>
      </c>
      <c r="N2369" s="10">
        <v>143.77500000000146</v>
      </c>
    </row>
    <row r="2370" spans="1:14" x14ac:dyDescent="0.25">
      <c r="A2370" s="9" t="s">
        <v>548</v>
      </c>
      <c r="B2370" s="9" t="s">
        <v>54</v>
      </c>
      <c r="C2370" s="9" t="s">
        <v>42</v>
      </c>
      <c r="D2370" s="9" t="s">
        <v>55</v>
      </c>
      <c r="E2370" s="10">
        <v>1941.85</v>
      </c>
      <c r="F2370" s="10">
        <v>1903.7745098039215</v>
      </c>
      <c r="G2370" s="10">
        <v>38.075490196078363</v>
      </c>
      <c r="H2370" s="10">
        <v>1941.85</v>
      </c>
      <c r="I2370" s="10">
        <v>0</v>
      </c>
      <c r="J2370" s="10">
        <v>353.06299999999999</v>
      </c>
      <c r="K2370" s="10">
        <v>346.1401960784313</v>
      </c>
      <c r="L2370" s="10">
        <v>6.9228039215686863</v>
      </c>
      <c r="M2370" s="10">
        <v>353.06299999999999</v>
      </c>
      <c r="N2370" s="10">
        <v>0</v>
      </c>
    </row>
    <row r="2371" spans="1:14" x14ac:dyDescent="0.25">
      <c r="A2371" s="9" t="s">
        <v>551</v>
      </c>
      <c r="B2371" s="9" t="s">
        <v>25</v>
      </c>
      <c r="C2371" s="9" t="s">
        <v>26</v>
      </c>
      <c r="D2371" s="9" t="s">
        <v>27</v>
      </c>
      <c r="E2371" s="10">
        <v>-2665.12</v>
      </c>
      <c r="F2371" s="10">
        <v>0</v>
      </c>
      <c r="G2371" s="10">
        <v>-2665.12</v>
      </c>
      <c r="H2371" s="10">
        <v>0</v>
      </c>
      <c r="I2371" s="10">
        <v>-2665.12</v>
      </c>
      <c r="J2371" s="10">
        <v>0</v>
      </c>
      <c r="K2371" s="10">
        <v>0</v>
      </c>
      <c r="L2371" s="10">
        <v>0</v>
      </c>
      <c r="M2371" s="10">
        <v>0</v>
      </c>
      <c r="N2371" s="10">
        <v>0</v>
      </c>
    </row>
    <row r="2372" spans="1:14" x14ac:dyDescent="0.25">
      <c r="A2372" s="9" t="s">
        <v>551</v>
      </c>
      <c r="B2372" s="9" t="s">
        <v>28</v>
      </c>
      <c r="C2372" s="9" t="s">
        <v>29</v>
      </c>
      <c r="D2372" s="9" t="s">
        <v>27</v>
      </c>
      <c r="E2372" s="10">
        <v>5.78</v>
      </c>
      <c r="F2372" s="10">
        <v>0</v>
      </c>
      <c r="G2372" s="10">
        <v>5.78</v>
      </c>
      <c r="H2372" s="10">
        <v>5.62</v>
      </c>
      <c r="I2372" s="10">
        <v>0.16000000000000014</v>
      </c>
      <c r="J2372" s="10">
        <v>0</v>
      </c>
      <c r="K2372" s="10">
        <v>0</v>
      </c>
      <c r="L2372" s="10">
        <v>0</v>
      </c>
      <c r="M2372" s="10">
        <v>0</v>
      </c>
      <c r="N2372" s="10">
        <v>0</v>
      </c>
    </row>
    <row r="2373" spans="1:14" x14ac:dyDescent="0.25">
      <c r="A2373" s="9" t="s">
        <v>551</v>
      </c>
      <c r="B2373" s="9" t="s">
        <v>30</v>
      </c>
      <c r="C2373" s="9" t="s">
        <v>29</v>
      </c>
      <c r="D2373" s="9" t="s">
        <v>27</v>
      </c>
      <c r="E2373" s="10">
        <v>134.82</v>
      </c>
      <c r="F2373" s="10">
        <v>0</v>
      </c>
      <c r="G2373" s="10">
        <v>134.82</v>
      </c>
      <c r="H2373" s="10">
        <v>131.16999999999999</v>
      </c>
      <c r="I2373" s="10">
        <v>3.6500000000000057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</row>
    <row r="2374" spans="1:14" x14ac:dyDescent="0.25">
      <c r="A2374" s="9" t="s">
        <v>551</v>
      </c>
      <c r="B2374" s="9" t="s">
        <v>31</v>
      </c>
      <c r="C2374" s="9" t="s">
        <v>29</v>
      </c>
      <c r="D2374" s="9" t="s">
        <v>27</v>
      </c>
      <c r="E2374" s="10">
        <v>905.24</v>
      </c>
      <c r="F2374" s="10">
        <v>0</v>
      </c>
      <c r="G2374" s="10">
        <v>905.24</v>
      </c>
      <c r="H2374" s="10">
        <v>880.71</v>
      </c>
      <c r="I2374" s="10">
        <v>24.529999999999973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</row>
    <row r="2375" spans="1:14" x14ac:dyDescent="0.25">
      <c r="A2375" s="9" t="s">
        <v>551</v>
      </c>
      <c r="B2375" s="9" t="s">
        <v>32</v>
      </c>
      <c r="C2375" s="9" t="s">
        <v>33</v>
      </c>
      <c r="D2375" s="9" t="s">
        <v>27</v>
      </c>
      <c r="E2375" s="10">
        <v>1911.55</v>
      </c>
      <c r="F2375" s="10">
        <v>0</v>
      </c>
      <c r="G2375" s="10">
        <v>1911.55</v>
      </c>
      <c r="H2375" s="10">
        <v>1783.43</v>
      </c>
      <c r="I2375" s="10">
        <v>128.11999999999989</v>
      </c>
      <c r="J2375" s="10">
        <v>5.42</v>
      </c>
      <c r="K2375" s="10">
        <v>0</v>
      </c>
      <c r="L2375" s="10">
        <v>5.42</v>
      </c>
      <c r="M2375" s="10">
        <v>5.0570000000000004</v>
      </c>
      <c r="N2375" s="10">
        <v>0.36299999999999955</v>
      </c>
    </row>
    <row r="2376" spans="1:14" x14ac:dyDescent="0.25">
      <c r="A2376" s="9" t="s">
        <v>551</v>
      </c>
      <c r="B2376" s="9" t="s">
        <v>34</v>
      </c>
      <c r="C2376" s="9" t="s">
        <v>33</v>
      </c>
      <c r="D2376" s="9" t="s">
        <v>27</v>
      </c>
      <c r="E2376" s="10">
        <v>6571.05</v>
      </c>
      <c r="F2376" s="10">
        <v>0</v>
      </c>
      <c r="G2376" s="10">
        <v>6571.05</v>
      </c>
      <c r="H2376" s="10">
        <v>6130.62</v>
      </c>
      <c r="I2376" s="10">
        <v>440.43000000000029</v>
      </c>
      <c r="J2376" s="10">
        <v>5.42</v>
      </c>
      <c r="K2376" s="10">
        <v>0</v>
      </c>
      <c r="L2376" s="10">
        <v>5.42</v>
      </c>
      <c r="M2376" s="10">
        <v>5.0570000000000004</v>
      </c>
      <c r="N2376" s="10">
        <v>0.36299999999999955</v>
      </c>
    </row>
    <row r="2377" spans="1:14" x14ac:dyDescent="0.25">
      <c r="A2377" s="9" t="s">
        <v>551</v>
      </c>
      <c r="B2377" s="9" t="s">
        <v>35</v>
      </c>
      <c r="C2377" s="9" t="s">
        <v>33</v>
      </c>
      <c r="D2377" s="9" t="s">
        <v>27</v>
      </c>
      <c r="E2377" s="10">
        <v>7109.47</v>
      </c>
      <c r="F2377" s="10">
        <v>0</v>
      </c>
      <c r="G2377" s="10">
        <v>7109.47</v>
      </c>
      <c r="H2377" s="10">
        <v>6632.71</v>
      </c>
      <c r="I2377" s="10">
        <v>476.76000000000022</v>
      </c>
      <c r="J2377" s="10">
        <v>113.82</v>
      </c>
      <c r="K2377" s="10">
        <v>0</v>
      </c>
      <c r="L2377" s="10">
        <v>113.82</v>
      </c>
      <c r="M2377" s="10">
        <v>106.187</v>
      </c>
      <c r="N2377" s="10">
        <v>7.6329999999999956</v>
      </c>
    </row>
    <row r="2378" spans="1:14" x14ac:dyDescent="0.25">
      <c r="A2378" s="9" t="s">
        <v>551</v>
      </c>
      <c r="B2378" s="9" t="s">
        <v>36</v>
      </c>
      <c r="C2378" s="9" t="s">
        <v>29</v>
      </c>
      <c r="D2378" s="9" t="s">
        <v>27</v>
      </c>
      <c r="E2378" s="10">
        <v>10142.030000000001</v>
      </c>
      <c r="F2378" s="10">
        <v>0</v>
      </c>
      <c r="G2378" s="10">
        <v>10142.030000000001</v>
      </c>
      <c r="H2378" s="10">
        <v>9867.18</v>
      </c>
      <c r="I2378" s="10">
        <v>274.85000000000036</v>
      </c>
      <c r="J2378" s="10">
        <v>0</v>
      </c>
      <c r="K2378" s="10">
        <v>0</v>
      </c>
      <c r="L2378" s="10">
        <v>0</v>
      </c>
      <c r="M2378" s="10">
        <v>0</v>
      </c>
      <c r="N2378" s="10">
        <v>0</v>
      </c>
    </row>
    <row r="2379" spans="1:14" x14ac:dyDescent="0.25">
      <c r="A2379" s="9" t="s">
        <v>551</v>
      </c>
      <c r="B2379" s="9" t="s">
        <v>37</v>
      </c>
      <c r="C2379" s="9" t="s">
        <v>29</v>
      </c>
      <c r="D2379" s="9" t="s">
        <v>27</v>
      </c>
      <c r="E2379" s="10">
        <v>23453.51</v>
      </c>
      <c r="F2379" s="10">
        <v>0</v>
      </c>
      <c r="G2379" s="10">
        <v>23453.51</v>
      </c>
      <c r="H2379" s="10">
        <v>22817.93</v>
      </c>
      <c r="I2379" s="10">
        <v>635.57999999999811</v>
      </c>
      <c r="J2379" s="10">
        <v>0</v>
      </c>
      <c r="K2379" s="10">
        <v>0</v>
      </c>
      <c r="L2379" s="10">
        <v>0</v>
      </c>
      <c r="M2379" s="10">
        <v>0</v>
      </c>
      <c r="N2379" s="10">
        <v>0</v>
      </c>
    </row>
    <row r="2380" spans="1:14" x14ac:dyDescent="0.25">
      <c r="A2380" s="9" t="s">
        <v>551</v>
      </c>
      <c r="B2380" s="9" t="s">
        <v>521</v>
      </c>
      <c r="C2380" s="9" t="s">
        <v>39</v>
      </c>
      <c r="D2380" s="9" t="s">
        <v>40</v>
      </c>
      <c r="E2380" s="10">
        <v>-456257.11</v>
      </c>
      <c r="F2380" s="10">
        <v>0</v>
      </c>
      <c r="G2380" s="10">
        <v>-456257.11</v>
      </c>
      <c r="H2380" s="10">
        <v>-456256.9</v>
      </c>
      <c r="I2380" s="10">
        <v>-0.2099999999627471</v>
      </c>
      <c r="J2380" s="10">
        <v>-5815</v>
      </c>
      <c r="K2380" s="10">
        <v>0</v>
      </c>
      <c r="L2380" s="10">
        <v>-5815</v>
      </c>
      <c r="M2380" s="10">
        <v>-5815</v>
      </c>
      <c r="N2380" s="10">
        <v>0</v>
      </c>
    </row>
    <row r="2381" spans="1:14" x14ac:dyDescent="0.25">
      <c r="A2381" s="9" t="s">
        <v>551</v>
      </c>
      <c r="B2381" s="9" t="s">
        <v>92</v>
      </c>
      <c r="C2381" s="9" t="s">
        <v>42</v>
      </c>
      <c r="D2381" s="9" t="s">
        <v>43</v>
      </c>
      <c r="E2381" s="10">
        <v>20</v>
      </c>
      <c r="F2381" s="10">
        <v>0</v>
      </c>
      <c r="G2381" s="10">
        <v>20</v>
      </c>
      <c r="H2381" s="10">
        <v>0</v>
      </c>
      <c r="I2381" s="10">
        <v>20</v>
      </c>
      <c r="J2381" s="10">
        <v>235</v>
      </c>
      <c r="K2381" s="10">
        <v>0</v>
      </c>
      <c r="L2381" s="10">
        <v>235</v>
      </c>
      <c r="M2381" s="10">
        <v>0</v>
      </c>
      <c r="N2381" s="10">
        <v>235</v>
      </c>
    </row>
    <row r="2382" spans="1:14" x14ac:dyDescent="0.25">
      <c r="A2382" s="9" t="s">
        <v>551</v>
      </c>
      <c r="B2382" s="9" t="s">
        <v>522</v>
      </c>
      <c r="C2382" s="9" t="s">
        <v>42</v>
      </c>
      <c r="D2382" s="9" t="s">
        <v>43</v>
      </c>
      <c r="E2382" s="10">
        <v>2584</v>
      </c>
      <c r="F2382" s="10">
        <v>0</v>
      </c>
      <c r="G2382" s="10">
        <v>2584</v>
      </c>
      <c r="H2382" s="10">
        <v>0</v>
      </c>
      <c r="I2382" s="10">
        <v>2584</v>
      </c>
      <c r="J2382" s="10">
        <v>34900</v>
      </c>
      <c r="K2382" s="10">
        <v>0</v>
      </c>
      <c r="L2382" s="10">
        <v>34900</v>
      </c>
      <c r="M2382" s="10">
        <v>0</v>
      </c>
      <c r="N2382" s="10">
        <v>34900</v>
      </c>
    </row>
    <row r="2383" spans="1:14" x14ac:dyDescent="0.25">
      <c r="A2383" s="9" t="s">
        <v>551</v>
      </c>
      <c r="B2383" s="9" t="s">
        <v>132</v>
      </c>
      <c r="C2383" s="9" t="s">
        <v>42</v>
      </c>
      <c r="D2383" s="9" t="s">
        <v>43</v>
      </c>
      <c r="E2383" s="10">
        <v>608.04999999999995</v>
      </c>
      <c r="F2383" s="10">
        <v>579.64356435643572</v>
      </c>
      <c r="G2383" s="10">
        <v>28.406435643564237</v>
      </c>
      <c r="H2383" s="10">
        <v>585.44000000000005</v>
      </c>
      <c r="I2383" s="10">
        <v>22.6099999999999</v>
      </c>
      <c r="J2383" s="10">
        <v>6100</v>
      </c>
      <c r="K2383" s="10">
        <v>5815</v>
      </c>
      <c r="L2383" s="10">
        <v>285</v>
      </c>
      <c r="M2383" s="10">
        <v>5873.15</v>
      </c>
      <c r="N2383" s="10">
        <v>226.85000000000036</v>
      </c>
    </row>
    <row r="2384" spans="1:14" x14ac:dyDescent="0.25">
      <c r="A2384" s="9" t="s">
        <v>551</v>
      </c>
      <c r="B2384" s="9" t="s">
        <v>133</v>
      </c>
      <c r="C2384" s="9" t="s">
        <v>42</v>
      </c>
      <c r="D2384" s="9" t="s">
        <v>43</v>
      </c>
      <c r="E2384" s="10">
        <v>0</v>
      </c>
      <c r="F2384" s="10">
        <v>2386.1280788177341</v>
      </c>
      <c r="G2384" s="10">
        <v>-2386.1280788177341</v>
      </c>
      <c r="H2384" s="10">
        <v>2421.92</v>
      </c>
      <c r="I2384" s="10">
        <v>-2421.92</v>
      </c>
      <c r="J2384" s="10">
        <v>0</v>
      </c>
      <c r="K2384" s="10">
        <v>34890</v>
      </c>
      <c r="L2384" s="10">
        <v>-34890</v>
      </c>
      <c r="M2384" s="10">
        <v>35413.35</v>
      </c>
      <c r="N2384" s="10">
        <v>-35413.35</v>
      </c>
    </row>
    <row r="2385" spans="1:14" x14ac:dyDescent="0.25">
      <c r="A2385" s="9" t="s">
        <v>551</v>
      </c>
      <c r="B2385" s="9" t="s">
        <v>94</v>
      </c>
      <c r="C2385" s="9" t="s">
        <v>42</v>
      </c>
      <c r="D2385" s="9" t="s">
        <v>43</v>
      </c>
      <c r="E2385" s="10">
        <v>3436.86</v>
      </c>
      <c r="F2385" s="10">
        <v>3419.2238805970151</v>
      </c>
      <c r="G2385" s="10">
        <v>17.636119402985059</v>
      </c>
      <c r="H2385" s="10">
        <v>3436.32</v>
      </c>
      <c r="I2385" s="10">
        <v>0.53999999999996362</v>
      </c>
      <c r="J2385" s="10">
        <v>5845</v>
      </c>
      <c r="K2385" s="10">
        <v>5815</v>
      </c>
      <c r="L2385" s="10">
        <v>30</v>
      </c>
      <c r="M2385" s="10">
        <v>5844.0749999999998</v>
      </c>
      <c r="N2385" s="10">
        <v>0.9250000000001819</v>
      </c>
    </row>
    <row r="2386" spans="1:14" x14ac:dyDescent="0.25">
      <c r="A2386" s="9" t="s">
        <v>551</v>
      </c>
      <c r="B2386" s="9" t="s">
        <v>134</v>
      </c>
      <c r="C2386" s="9" t="s">
        <v>42</v>
      </c>
      <c r="D2386" s="9" t="s">
        <v>43</v>
      </c>
      <c r="E2386" s="10">
        <v>4548.87</v>
      </c>
      <c r="F2386" s="10">
        <v>4547.5665024630543</v>
      </c>
      <c r="G2386" s="10">
        <v>1.3034975369455424</v>
      </c>
      <c r="H2386" s="10">
        <v>4615.78</v>
      </c>
      <c r="I2386" s="10">
        <v>-66.909999999999854</v>
      </c>
      <c r="J2386" s="10">
        <v>34900</v>
      </c>
      <c r="K2386" s="10">
        <v>34890</v>
      </c>
      <c r="L2386" s="10">
        <v>10</v>
      </c>
      <c r="M2386" s="10">
        <v>35413.35</v>
      </c>
      <c r="N2386" s="10">
        <v>-513.34999999999854</v>
      </c>
    </row>
    <row r="2387" spans="1:14" x14ac:dyDescent="0.25">
      <c r="A2387" s="9" t="s">
        <v>551</v>
      </c>
      <c r="B2387" s="9" t="s">
        <v>135</v>
      </c>
      <c r="C2387" s="9" t="s">
        <v>42</v>
      </c>
      <c r="D2387" s="9" t="s">
        <v>43</v>
      </c>
      <c r="E2387" s="10">
        <v>5990.59</v>
      </c>
      <c r="F2387" s="10">
        <v>6728.5418719211821</v>
      </c>
      <c r="G2387" s="10">
        <v>-737.95187192118192</v>
      </c>
      <c r="H2387" s="10">
        <v>6829.47</v>
      </c>
      <c r="I2387" s="10">
        <v>-838.88000000000011</v>
      </c>
      <c r="J2387" s="10">
        <v>34900</v>
      </c>
      <c r="K2387" s="10">
        <v>34890</v>
      </c>
      <c r="L2387" s="10">
        <v>10</v>
      </c>
      <c r="M2387" s="10">
        <v>35413.35</v>
      </c>
      <c r="N2387" s="10">
        <v>-513.34999999999854</v>
      </c>
    </row>
    <row r="2388" spans="1:14" x14ac:dyDescent="0.25">
      <c r="A2388" s="9" t="s">
        <v>551</v>
      </c>
      <c r="B2388" s="9" t="s">
        <v>84</v>
      </c>
      <c r="C2388" s="9" t="s">
        <v>42</v>
      </c>
      <c r="D2388" s="9" t="s">
        <v>43</v>
      </c>
      <c r="E2388" s="10">
        <v>14460.47</v>
      </c>
      <c r="F2388" s="10">
        <v>14176.85294117647</v>
      </c>
      <c r="G2388" s="10">
        <v>283.61705882352908</v>
      </c>
      <c r="H2388" s="10">
        <v>14460.39</v>
      </c>
      <c r="I2388" s="10">
        <v>7.999999999992724E-2</v>
      </c>
      <c r="J2388" s="10">
        <v>35588</v>
      </c>
      <c r="K2388" s="10">
        <v>34890</v>
      </c>
      <c r="L2388" s="10">
        <v>698</v>
      </c>
      <c r="M2388" s="10">
        <v>35587.800000000003</v>
      </c>
      <c r="N2388" s="10">
        <v>0.19999999999708962</v>
      </c>
    </row>
    <row r="2389" spans="1:14" x14ac:dyDescent="0.25">
      <c r="A2389" s="9" t="s">
        <v>551</v>
      </c>
      <c r="B2389" s="9" t="s">
        <v>136</v>
      </c>
      <c r="C2389" s="9" t="s">
        <v>42</v>
      </c>
      <c r="D2389" s="9" t="s">
        <v>43</v>
      </c>
      <c r="E2389" s="10">
        <v>18871.599999999999</v>
      </c>
      <c r="F2389" s="10">
        <v>18839.201970443351</v>
      </c>
      <c r="G2389" s="10">
        <v>32.398029556647089</v>
      </c>
      <c r="H2389" s="10">
        <v>19121.79</v>
      </c>
      <c r="I2389" s="10">
        <v>-250.19000000000233</v>
      </c>
      <c r="J2389" s="10">
        <v>34950</v>
      </c>
      <c r="K2389" s="10">
        <v>34890</v>
      </c>
      <c r="L2389" s="10">
        <v>60</v>
      </c>
      <c r="M2389" s="10">
        <v>35413.35</v>
      </c>
      <c r="N2389" s="10">
        <v>-463.34999999999854</v>
      </c>
    </row>
    <row r="2390" spans="1:14" x14ac:dyDescent="0.25">
      <c r="A2390" s="9" t="s">
        <v>551</v>
      </c>
      <c r="B2390" s="9" t="s">
        <v>145</v>
      </c>
      <c r="C2390" s="9" t="s">
        <v>42</v>
      </c>
      <c r="D2390" s="9" t="s">
        <v>43</v>
      </c>
      <c r="E2390" s="10">
        <v>24910.66</v>
      </c>
      <c r="F2390" s="10">
        <v>24539.300492610837</v>
      </c>
      <c r="G2390" s="10">
        <v>371.3595073891629</v>
      </c>
      <c r="H2390" s="10">
        <v>24907.39</v>
      </c>
      <c r="I2390" s="10">
        <v>3.2700000000004366</v>
      </c>
      <c r="J2390" s="10">
        <v>5903</v>
      </c>
      <c r="K2390" s="10">
        <v>5815</v>
      </c>
      <c r="L2390" s="10">
        <v>88</v>
      </c>
      <c r="M2390" s="10">
        <v>5902.2250000000004</v>
      </c>
      <c r="N2390" s="10">
        <v>0.7749999999996362</v>
      </c>
    </row>
    <row r="2391" spans="1:14" x14ac:dyDescent="0.25">
      <c r="A2391" s="9" t="s">
        <v>551</v>
      </c>
      <c r="B2391" s="9" t="s">
        <v>50</v>
      </c>
      <c r="C2391" s="9" t="s">
        <v>42</v>
      </c>
      <c r="D2391" s="9" t="s">
        <v>43</v>
      </c>
      <c r="E2391" s="10">
        <v>47462.1</v>
      </c>
      <c r="F2391" s="10">
        <v>47380.616915422885</v>
      </c>
      <c r="G2391" s="10">
        <v>81.483084577113914</v>
      </c>
      <c r="H2391" s="10">
        <v>47617.52</v>
      </c>
      <c r="I2391" s="10">
        <v>-155.41999999999825</v>
      </c>
      <c r="J2391" s="10">
        <v>34950</v>
      </c>
      <c r="K2391" s="10">
        <v>34889.999999999993</v>
      </c>
      <c r="L2391" s="10">
        <v>60.000000000007276</v>
      </c>
      <c r="M2391" s="10">
        <v>35064.449999999997</v>
      </c>
      <c r="N2391" s="10">
        <v>-114.44999999999709</v>
      </c>
    </row>
    <row r="2392" spans="1:14" x14ac:dyDescent="0.25">
      <c r="A2392" s="9" t="s">
        <v>551</v>
      </c>
      <c r="B2392" s="9" t="s">
        <v>103</v>
      </c>
      <c r="C2392" s="9" t="s">
        <v>42</v>
      </c>
      <c r="D2392" s="9" t="s">
        <v>43</v>
      </c>
      <c r="E2392" s="10">
        <v>167180.53</v>
      </c>
      <c r="F2392" s="10">
        <v>166893.52475247523</v>
      </c>
      <c r="G2392" s="10">
        <v>287.00524752476485</v>
      </c>
      <c r="H2392" s="10">
        <v>168562.46</v>
      </c>
      <c r="I2392" s="10">
        <v>-1381.929999999993</v>
      </c>
      <c r="J2392" s="10">
        <v>34950</v>
      </c>
      <c r="K2392" s="10">
        <v>34890</v>
      </c>
      <c r="L2392" s="10">
        <v>60</v>
      </c>
      <c r="M2392" s="10">
        <v>35238.9</v>
      </c>
      <c r="N2392" s="10">
        <v>-288.90000000000146</v>
      </c>
    </row>
    <row r="2393" spans="1:14" x14ac:dyDescent="0.25">
      <c r="A2393" s="9" t="s">
        <v>551</v>
      </c>
      <c r="B2393" s="9" t="s">
        <v>138</v>
      </c>
      <c r="C2393" s="9" t="s">
        <v>42</v>
      </c>
      <c r="D2393" s="9" t="s">
        <v>53</v>
      </c>
      <c r="E2393" s="10">
        <v>116853.45</v>
      </c>
      <c r="F2393" s="10">
        <v>111131.43695014663</v>
      </c>
      <c r="G2393" s="10">
        <v>5722.013049853369</v>
      </c>
      <c r="H2393" s="10">
        <v>113687.46</v>
      </c>
      <c r="I2393" s="10">
        <v>3165.9899999999907</v>
      </c>
      <c r="J2393" s="10">
        <v>27515</v>
      </c>
      <c r="K2393" s="10">
        <v>26167.500488758553</v>
      </c>
      <c r="L2393" s="10">
        <v>1347.4995112414472</v>
      </c>
      <c r="M2393" s="10">
        <v>26769.352999999999</v>
      </c>
      <c r="N2393" s="10">
        <v>745.64700000000084</v>
      </c>
    </row>
    <row r="2394" spans="1:14" x14ac:dyDescent="0.25">
      <c r="A2394" s="9" t="s">
        <v>551</v>
      </c>
      <c r="B2394" s="9" t="s">
        <v>54</v>
      </c>
      <c r="C2394" s="9" t="s">
        <v>42</v>
      </c>
      <c r="D2394" s="9" t="s">
        <v>55</v>
      </c>
      <c r="E2394" s="10">
        <v>1761.6</v>
      </c>
      <c r="F2394" s="10">
        <v>1727.0588235294117</v>
      </c>
      <c r="G2394" s="10">
        <v>34.541176470588198</v>
      </c>
      <c r="H2394" s="10">
        <v>1761.6</v>
      </c>
      <c r="I2394" s="10">
        <v>0</v>
      </c>
      <c r="J2394" s="10">
        <v>320.291</v>
      </c>
      <c r="K2394" s="10">
        <v>314.00980392156868</v>
      </c>
      <c r="L2394" s="10">
        <v>6.2811960784313214</v>
      </c>
      <c r="M2394" s="10">
        <v>320.29000000000002</v>
      </c>
      <c r="N2394" s="10">
        <v>9.9999999997635314E-4</v>
      </c>
    </row>
    <row r="2395" spans="1:14" x14ac:dyDescent="0.25">
      <c r="A2395" s="9" t="s">
        <v>552</v>
      </c>
      <c r="B2395" s="9" t="s">
        <v>25</v>
      </c>
      <c r="C2395" s="9" t="s">
        <v>26</v>
      </c>
      <c r="D2395" s="9" t="s">
        <v>27</v>
      </c>
      <c r="E2395" s="10">
        <v>2456.98</v>
      </c>
      <c r="F2395" s="10">
        <v>0</v>
      </c>
      <c r="G2395" s="10">
        <v>2456.98</v>
      </c>
      <c r="H2395" s="10">
        <v>0</v>
      </c>
      <c r="I2395" s="10">
        <v>2456.98</v>
      </c>
      <c r="J2395" s="10">
        <v>0</v>
      </c>
      <c r="K2395" s="10">
        <v>0</v>
      </c>
      <c r="L2395" s="10">
        <v>0</v>
      </c>
      <c r="M2395" s="10">
        <v>0</v>
      </c>
      <c r="N2395" s="10">
        <v>0</v>
      </c>
    </row>
    <row r="2396" spans="1:14" x14ac:dyDescent="0.25">
      <c r="A2396" s="9" t="s">
        <v>552</v>
      </c>
      <c r="B2396" s="9" t="s">
        <v>28</v>
      </c>
      <c r="C2396" s="9" t="s">
        <v>29</v>
      </c>
      <c r="D2396" s="9" t="s">
        <v>27</v>
      </c>
      <c r="E2396" s="10">
        <v>1.9</v>
      </c>
      <c r="F2396" s="10">
        <v>0</v>
      </c>
      <c r="G2396" s="10">
        <v>1.9</v>
      </c>
      <c r="H2396" s="10">
        <v>1.92</v>
      </c>
      <c r="I2396" s="10">
        <v>-2.0000000000000018E-2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</row>
    <row r="2397" spans="1:14" x14ac:dyDescent="0.25">
      <c r="A2397" s="9" t="s">
        <v>552</v>
      </c>
      <c r="B2397" s="9" t="s">
        <v>30</v>
      </c>
      <c r="C2397" s="9" t="s">
        <v>29</v>
      </c>
      <c r="D2397" s="9" t="s">
        <v>27</v>
      </c>
      <c r="E2397" s="10">
        <v>44.35</v>
      </c>
      <c r="F2397" s="10">
        <v>0</v>
      </c>
      <c r="G2397" s="10">
        <v>44.35</v>
      </c>
      <c r="H2397" s="10">
        <v>44.91</v>
      </c>
      <c r="I2397" s="10">
        <v>-0.55999999999999517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</row>
    <row r="2398" spans="1:14" x14ac:dyDescent="0.25">
      <c r="A2398" s="9" t="s">
        <v>552</v>
      </c>
      <c r="B2398" s="9" t="s">
        <v>31</v>
      </c>
      <c r="C2398" s="9" t="s">
        <v>29</v>
      </c>
      <c r="D2398" s="9" t="s">
        <v>27</v>
      </c>
      <c r="E2398" s="10">
        <v>297.75</v>
      </c>
      <c r="F2398" s="10">
        <v>0</v>
      </c>
      <c r="G2398" s="10">
        <v>297.75</v>
      </c>
      <c r="H2398" s="10">
        <v>301.55</v>
      </c>
      <c r="I2398" s="10">
        <v>-3.8000000000000114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</row>
    <row r="2399" spans="1:14" x14ac:dyDescent="0.25">
      <c r="A2399" s="9" t="s">
        <v>552</v>
      </c>
      <c r="B2399" s="9" t="s">
        <v>32</v>
      </c>
      <c r="C2399" s="9" t="s">
        <v>33</v>
      </c>
      <c r="D2399" s="9" t="s">
        <v>27</v>
      </c>
      <c r="E2399" s="10">
        <v>440.86</v>
      </c>
      <c r="F2399" s="10">
        <v>0</v>
      </c>
      <c r="G2399" s="10">
        <v>440.86</v>
      </c>
      <c r="H2399" s="10">
        <v>610.63</v>
      </c>
      <c r="I2399" s="10">
        <v>-169.76999999999998</v>
      </c>
      <c r="J2399" s="10">
        <v>1.25</v>
      </c>
      <c r="K2399" s="10">
        <v>0</v>
      </c>
      <c r="L2399" s="10">
        <v>1.25</v>
      </c>
      <c r="M2399" s="10">
        <v>1.7310000000000001</v>
      </c>
      <c r="N2399" s="10">
        <v>-0.48100000000000009</v>
      </c>
    </row>
    <row r="2400" spans="1:14" x14ac:dyDescent="0.25">
      <c r="A2400" s="9" t="s">
        <v>552</v>
      </c>
      <c r="B2400" s="9" t="s">
        <v>34</v>
      </c>
      <c r="C2400" s="9" t="s">
        <v>33</v>
      </c>
      <c r="D2400" s="9" t="s">
        <v>27</v>
      </c>
      <c r="E2400" s="10">
        <v>1515.46</v>
      </c>
      <c r="F2400" s="10">
        <v>0</v>
      </c>
      <c r="G2400" s="10">
        <v>1515.46</v>
      </c>
      <c r="H2400" s="10">
        <v>2099.0700000000002</v>
      </c>
      <c r="I2400" s="10">
        <v>-583.61000000000013</v>
      </c>
      <c r="J2400" s="10">
        <v>1.25</v>
      </c>
      <c r="K2400" s="10">
        <v>0</v>
      </c>
      <c r="L2400" s="10">
        <v>1.25</v>
      </c>
      <c r="M2400" s="10">
        <v>1.7310000000000001</v>
      </c>
      <c r="N2400" s="10">
        <v>-0.48100000000000009</v>
      </c>
    </row>
    <row r="2401" spans="1:14" x14ac:dyDescent="0.25">
      <c r="A2401" s="9" t="s">
        <v>552</v>
      </c>
      <c r="B2401" s="9" t="s">
        <v>35</v>
      </c>
      <c r="C2401" s="9" t="s">
        <v>33</v>
      </c>
      <c r="D2401" s="9" t="s">
        <v>27</v>
      </c>
      <c r="E2401" s="10">
        <v>1639.64</v>
      </c>
      <c r="F2401" s="10">
        <v>0</v>
      </c>
      <c r="G2401" s="10">
        <v>1639.64</v>
      </c>
      <c r="H2401" s="10">
        <v>2270.9699999999998</v>
      </c>
      <c r="I2401" s="10">
        <v>-631.3299999999997</v>
      </c>
      <c r="J2401" s="10">
        <v>26.25</v>
      </c>
      <c r="K2401" s="10">
        <v>0</v>
      </c>
      <c r="L2401" s="10">
        <v>26.25</v>
      </c>
      <c r="M2401" s="10">
        <v>36.356999999999999</v>
      </c>
      <c r="N2401" s="10">
        <v>-10.106999999999999</v>
      </c>
    </row>
    <row r="2402" spans="1:14" x14ac:dyDescent="0.25">
      <c r="A2402" s="9" t="s">
        <v>552</v>
      </c>
      <c r="B2402" s="9" t="s">
        <v>36</v>
      </c>
      <c r="C2402" s="9" t="s">
        <v>29</v>
      </c>
      <c r="D2402" s="9" t="s">
        <v>27</v>
      </c>
      <c r="E2402" s="10">
        <v>3335.83</v>
      </c>
      <c r="F2402" s="10">
        <v>0</v>
      </c>
      <c r="G2402" s="10">
        <v>3335.83</v>
      </c>
      <c r="H2402" s="10">
        <v>3378.43</v>
      </c>
      <c r="I2402" s="10">
        <v>-42.599999999999909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</row>
    <row r="2403" spans="1:14" x14ac:dyDescent="0.25">
      <c r="A2403" s="9" t="s">
        <v>552</v>
      </c>
      <c r="B2403" s="9" t="s">
        <v>37</v>
      </c>
      <c r="C2403" s="9" t="s">
        <v>29</v>
      </c>
      <c r="D2403" s="9" t="s">
        <v>27</v>
      </c>
      <c r="E2403" s="10">
        <v>7714.13</v>
      </c>
      <c r="F2403" s="10">
        <v>0</v>
      </c>
      <c r="G2403" s="10">
        <v>7714.13</v>
      </c>
      <c r="H2403" s="10">
        <v>7812.64</v>
      </c>
      <c r="I2403" s="10">
        <v>-98.510000000000218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</row>
    <row r="2404" spans="1:14" x14ac:dyDescent="0.25">
      <c r="A2404" s="9" t="s">
        <v>552</v>
      </c>
      <c r="B2404" s="9" t="s">
        <v>275</v>
      </c>
      <c r="C2404" s="9" t="s">
        <v>39</v>
      </c>
      <c r="D2404" s="9" t="s">
        <v>40</v>
      </c>
      <c r="E2404" s="10">
        <v>-156217.96</v>
      </c>
      <c r="F2404" s="10">
        <v>0</v>
      </c>
      <c r="G2404" s="10">
        <v>-156217.96</v>
      </c>
      <c r="H2404" s="10">
        <v>-156217.97</v>
      </c>
      <c r="I2404" s="10">
        <v>1.0000000009313226E-2</v>
      </c>
      <c r="J2404" s="10">
        <v>-1991</v>
      </c>
      <c r="K2404" s="10">
        <v>0</v>
      </c>
      <c r="L2404" s="10">
        <v>-1991</v>
      </c>
      <c r="M2404" s="10">
        <v>-1991</v>
      </c>
      <c r="N2404" s="10">
        <v>0</v>
      </c>
    </row>
    <row r="2405" spans="1:14" x14ac:dyDescent="0.25">
      <c r="A2405" s="9" t="s">
        <v>552</v>
      </c>
      <c r="B2405" s="9" t="s">
        <v>132</v>
      </c>
      <c r="C2405" s="9" t="s">
        <v>42</v>
      </c>
      <c r="D2405" s="9" t="s">
        <v>43</v>
      </c>
      <c r="E2405" s="10">
        <v>244.21</v>
      </c>
      <c r="F2405" s="10">
        <v>198.46534653465346</v>
      </c>
      <c r="G2405" s="10">
        <v>45.744653465346545</v>
      </c>
      <c r="H2405" s="10">
        <v>200.45</v>
      </c>
      <c r="I2405" s="10">
        <v>43.760000000000019</v>
      </c>
      <c r="J2405" s="10">
        <v>2450</v>
      </c>
      <c r="K2405" s="10">
        <v>1991</v>
      </c>
      <c r="L2405" s="10">
        <v>459</v>
      </c>
      <c r="M2405" s="10">
        <v>2010.91</v>
      </c>
      <c r="N2405" s="10">
        <v>439.08999999999992</v>
      </c>
    </row>
    <row r="2406" spans="1:14" x14ac:dyDescent="0.25">
      <c r="A2406" s="9" t="s">
        <v>552</v>
      </c>
      <c r="B2406" s="9" t="s">
        <v>133</v>
      </c>
      <c r="C2406" s="9" t="s">
        <v>42</v>
      </c>
      <c r="D2406" s="9" t="s">
        <v>43</v>
      </c>
      <c r="E2406" s="10">
        <v>820.68</v>
      </c>
      <c r="F2406" s="10">
        <v>816.98522167487681</v>
      </c>
      <c r="G2406" s="10">
        <v>3.6947783251231385</v>
      </c>
      <c r="H2406" s="10">
        <v>829.24</v>
      </c>
      <c r="I2406" s="10">
        <v>-8.5600000000000591</v>
      </c>
      <c r="J2406" s="10">
        <v>12000</v>
      </c>
      <c r="K2406" s="10">
        <v>11946</v>
      </c>
      <c r="L2406" s="10">
        <v>54</v>
      </c>
      <c r="M2406" s="10">
        <v>12125.19</v>
      </c>
      <c r="N2406" s="10">
        <v>-125.19000000000051</v>
      </c>
    </row>
    <row r="2407" spans="1:14" x14ac:dyDescent="0.25">
      <c r="A2407" s="9" t="s">
        <v>552</v>
      </c>
      <c r="B2407" s="9" t="s">
        <v>94</v>
      </c>
      <c r="C2407" s="9" t="s">
        <v>42</v>
      </c>
      <c r="D2407" s="9" t="s">
        <v>43</v>
      </c>
      <c r="E2407" s="10">
        <v>1173.6500000000001</v>
      </c>
      <c r="F2407" s="10">
        <v>1170.7064676616915</v>
      </c>
      <c r="G2407" s="10">
        <v>2.9435323383086143</v>
      </c>
      <c r="H2407" s="10">
        <v>1176.56</v>
      </c>
      <c r="I2407" s="10">
        <v>-2.9099999999998545</v>
      </c>
      <c r="J2407" s="10">
        <v>1996</v>
      </c>
      <c r="K2407" s="10">
        <v>1991</v>
      </c>
      <c r="L2407" s="10">
        <v>5</v>
      </c>
      <c r="M2407" s="10">
        <v>2000.9549999999999</v>
      </c>
      <c r="N2407" s="10">
        <v>-4.9549999999999272</v>
      </c>
    </row>
    <row r="2408" spans="1:14" x14ac:dyDescent="0.25">
      <c r="A2408" s="9" t="s">
        <v>552</v>
      </c>
      <c r="B2408" s="9" t="s">
        <v>134</v>
      </c>
      <c r="C2408" s="9" t="s">
        <v>42</v>
      </c>
      <c r="D2408" s="9" t="s">
        <v>43</v>
      </c>
      <c r="E2408" s="10">
        <v>1551.05</v>
      </c>
      <c r="F2408" s="10">
        <v>1557.0443349753696</v>
      </c>
      <c r="G2408" s="10">
        <v>-5.9943349753696111</v>
      </c>
      <c r="H2408" s="10">
        <v>1580.4</v>
      </c>
      <c r="I2408" s="10">
        <v>-29.350000000000136</v>
      </c>
      <c r="J2408" s="10">
        <v>11900</v>
      </c>
      <c r="K2408" s="10">
        <v>11946</v>
      </c>
      <c r="L2408" s="10">
        <v>-46</v>
      </c>
      <c r="M2408" s="10">
        <v>12125.19</v>
      </c>
      <c r="N2408" s="10">
        <v>-225.19000000000051</v>
      </c>
    </row>
    <row r="2409" spans="1:14" x14ac:dyDescent="0.25">
      <c r="A2409" s="9" t="s">
        <v>552</v>
      </c>
      <c r="B2409" s="9" t="s">
        <v>135</v>
      </c>
      <c r="C2409" s="9" t="s">
        <v>42</v>
      </c>
      <c r="D2409" s="9" t="s">
        <v>43</v>
      </c>
      <c r="E2409" s="10">
        <v>2111.3000000000002</v>
      </c>
      <c r="F2409" s="10">
        <v>2303.7832512315272</v>
      </c>
      <c r="G2409" s="10">
        <v>-192.48325123152699</v>
      </c>
      <c r="H2409" s="10">
        <v>2338.34</v>
      </c>
      <c r="I2409" s="10">
        <v>-227.03999999999996</v>
      </c>
      <c r="J2409" s="10">
        <v>12300</v>
      </c>
      <c r="K2409" s="10">
        <v>11946</v>
      </c>
      <c r="L2409" s="10">
        <v>354</v>
      </c>
      <c r="M2409" s="10">
        <v>12125.19</v>
      </c>
      <c r="N2409" s="10">
        <v>174.80999999999949</v>
      </c>
    </row>
    <row r="2410" spans="1:14" x14ac:dyDescent="0.25">
      <c r="A2410" s="9" t="s">
        <v>552</v>
      </c>
      <c r="B2410" s="9" t="s">
        <v>84</v>
      </c>
      <c r="C2410" s="9" t="s">
        <v>42</v>
      </c>
      <c r="D2410" s="9" t="s">
        <v>43</v>
      </c>
      <c r="E2410" s="10">
        <v>4896.28</v>
      </c>
      <c r="F2410" s="10">
        <v>4854.0196078431381</v>
      </c>
      <c r="G2410" s="10">
        <v>42.260392156861599</v>
      </c>
      <c r="H2410" s="10">
        <v>4951.1000000000004</v>
      </c>
      <c r="I2410" s="10">
        <v>-54.820000000000618</v>
      </c>
      <c r="J2410" s="10">
        <v>12050</v>
      </c>
      <c r="K2410" s="10">
        <v>11946</v>
      </c>
      <c r="L2410" s="10">
        <v>104</v>
      </c>
      <c r="M2410" s="10">
        <v>12184.92</v>
      </c>
      <c r="N2410" s="10">
        <v>-134.92000000000007</v>
      </c>
    </row>
    <row r="2411" spans="1:14" x14ac:dyDescent="0.25">
      <c r="A2411" s="9" t="s">
        <v>552</v>
      </c>
      <c r="B2411" s="9" t="s">
        <v>136</v>
      </c>
      <c r="C2411" s="9" t="s">
        <v>42</v>
      </c>
      <c r="D2411" s="9" t="s">
        <v>43</v>
      </c>
      <c r="E2411" s="10">
        <v>6479.52</v>
      </c>
      <c r="F2411" s="10">
        <v>6450.3645320197047</v>
      </c>
      <c r="G2411" s="10">
        <v>29.155467980295725</v>
      </c>
      <c r="H2411" s="10">
        <v>6547.12</v>
      </c>
      <c r="I2411" s="10">
        <v>-67.599999999999454</v>
      </c>
      <c r="J2411" s="10">
        <v>12000</v>
      </c>
      <c r="K2411" s="10">
        <v>11946</v>
      </c>
      <c r="L2411" s="10">
        <v>54</v>
      </c>
      <c r="M2411" s="10">
        <v>12125.19</v>
      </c>
      <c r="N2411" s="10">
        <v>-125.19000000000051</v>
      </c>
    </row>
    <row r="2412" spans="1:14" x14ac:dyDescent="0.25">
      <c r="A2412" s="9" t="s">
        <v>552</v>
      </c>
      <c r="B2412" s="9" t="s">
        <v>145</v>
      </c>
      <c r="C2412" s="9" t="s">
        <v>42</v>
      </c>
      <c r="D2412" s="9" t="s">
        <v>43</v>
      </c>
      <c r="E2412" s="10">
        <v>8452.66</v>
      </c>
      <c r="F2412" s="10">
        <v>8402.0197044334964</v>
      </c>
      <c r="G2412" s="10">
        <v>50.640295566503482</v>
      </c>
      <c r="H2412" s="10">
        <v>8528.0499999999993</v>
      </c>
      <c r="I2412" s="10">
        <v>-75.389999999999418</v>
      </c>
      <c r="J2412" s="10">
        <v>2003</v>
      </c>
      <c r="K2412" s="10">
        <v>1991</v>
      </c>
      <c r="L2412" s="10">
        <v>12</v>
      </c>
      <c r="M2412" s="10">
        <v>2020.865</v>
      </c>
      <c r="N2412" s="10">
        <v>-17.865000000000009</v>
      </c>
    </row>
    <row r="2413" spans="1:14" x14ac:dyDescent="0.25">
      <c r="A2413" s="9" t="s">
        <v>552</v>
      </c>
      <c r="B2413" s="9" t="s">
        <v>50</v>
      </c>
      <c r="C2413" s="9" t="s">
        <v>42</v>
      </c>
      <c r="D2413" s="9" t="s">
        <v>43</v>
      </c>
      <c r="E2413" s="10">
        <v>16363.9</v>
      </c>
      <c r="F2413" s="10">
        <v>16222.666666666666</v>
      </c>
      <c r="G2413" s="10">
        <v>141.23333333333358</v>
      </c>
      <c r="H2413" s="10">
        <v>16303.78</v>
      </c>
      <c r="I2413" s="10">
        <v>60.119999999998981</v>
      </c>
      <c r="J2413" s="10">
        <v>12050</v>
      </c>
      <c r="K2413" s="10">
        <v>11946</v>
      </c>
      <c r="L2413" s="10">
        <v>104</v>
      </c>
      <c r="M2413" s="10">
        <v>12005.73</v>
      </c>
      <c r="N2413" s="10">
        <v>44.270000000000437</v>
      </c>
    </row>
    <row r="2414" spans="1:14" x14ac:dyDescent="0.25">
      <c r="A2414" s="9" t="s">
        <v>552</v>
      </c>
      <c r="B2414" s="9" t="s">
        <v>103</v>
      </c>
      <c r="C2414" s="9" t="s">
        <v>42</v>
      </c>
      <c r="D2414" s="9" t="s">
        <v>43</v>
      </c>
      <c r="E2414" s="10">
        <v>57640.21</v>
      </c>
      <c r="F2414" s="10">
        <v>57142.732673267325</v>
      </c>
      <c r="G2414" s="10">
        <v>497.47732673267456</v>
      </c>
      <c r="H2414" s="10">
        <v>57714.16</v>
      </c>
      <c r="I2414" s="10">
        <v>-73.950000000004366</v>
      </c>
      <c r="J2414" s="10">
        <v>12050</v>
      </c>
      <c r="K2414" s="10">
        <v>11946</v>
      </c>
      <c r="L2414" s="10">
        <v>104</v>
      </c>
      <c r="M2414" s="10">
        <v>12065.46</v>
      </c>
      <c r="N2414" s="10">
        <v>-15.459999999999127</v>
      </c>
    </row>
    <row r="2415" spans="1:14" x14ac:dyDescent="0.25">
      <c r="A2415" s="9" t="s">
        <v>552</v>
      </c>
      <c r="B2415" s="9" t="s">
        <v>138</v>
      </c>
      <c r="C2415" s="9" t="s">
        <v>42</v>
      </c>
      <c r="D2415" s="9" t="s">
        <v>53</v>
      </c>
      <c r="E2415" s="10">
        <v>38434.449999999997</v>
      </c>
      <c r="F2415" s="10">
        <v>38050.33235581623</v>
      </c>
      <c r="G2415" s="10">
        <v>384.11764418376697</v>
      </c>
      <c r="H2415" s="10">
        <v>38925.49</v>
      </c>
      <c r="I2415" s="10">
        <v>-491.04000000000087</v>
      </c>
      <c r="J2415" s="10">
        <v>9050</v>
      </c>
      <c r="K2415" s="10">
        <v>8959.4995112414472</v>
      </c>
      <c r="L2415" s="10">
        <v>90.500488758552819</v>
      </c>
      <c r="M2415" s="10">
        <v>9165.5679999999993</v>
      </c>
      <c r="N2415" s="10">
        <v>-115.5679999999993</v>
      </c>
    </row>
    <row r="2416" spans="1:14" x14ac:dyDescent="0.25">
      <c r="A2416" s="9" t="s">
        <v>552</v>
      </c>
      <c r="B2416" s="9" t="s">
        <v>54</v>
      </c>
      <c r="C2416" s="9" t="s">
        <v>42</v>
      </c>
      <c r="D2416" s="9" t="s">
        <v>55</v>
      </c>
      <c r="E2416" s="10">
        <v>603.15</v>
      </c>
      <c r="F2416" s="10">
        <v>591.32352941176475</v>
      </c>
      <c r="G2416" s="10">
        <v>11.826470588235225</v>
      </c>
      <c r="H2416" s="10">
        <v>603.15</v>
      </c>
      <c r="I2416" s="10">
        <v>0</v>
      </c>
      <c r="J2416" s="10">
        <v>109.664</v>
      </c>
      <c r="K2416" s="10">
        <v>107.51372549019608</v>
      </c>
      <c r="L2416" s="10">
        <v>2.1502745098039213</v>
      </c>
      <c r="M2416" s="10">
        <v>109.664</v>
      </c>
      <c r="N2416" s="10">
        <v>0</v>
      </c>
    </row>
    <row r="2417" spans="1:14" x14ac:dyDescent="0.25">
      <c r="A2417" s="9" t="s">
        <v>553</v>
      </c>
      <c r="B2417" s="9" t="s">
        <v>25</v>
      </c>
      <c r="C2417" s="9" t="s">
        <v>26</v>
      </c>
      <c r="D2417" s="9" t="s">
        <v>27</v>
      </c>
      <c r="E2417" s="10">
        <v>3230</v>
      </c>
      <c r="F2417" s="10">
        <v>0</v>
      </c>
      <c r="G2417" s="10">
        <v>3230</v>
      </c>
      <c r="H2417" s="10">
        <v>0</v>
      </c>
      <c r="I2417" s="10">
        <v>3230</v>
      </c>
      <c r="J2417" s="10">
        <v>0</v>
      </c>
      <c r="K2417" s="10">
        <v>0</v>
      </c>
      <c r="L2417" s="10">
        <v>0</v>
      </c>
      <c r="M2417" s="10">
        <v>0</v>
      </c>
      <c r="N2417" s="10">
        <v>0</v>
      </c>
    </row>
    <row r="2418" spans="1:14" x14ac:dyDescent="0.25">
      <c r="A2418" s="9" t="s">
        <v>553</v>
      </c>
      <c r="B2418" s="9" t="s">
        <v>28</v>
      </c>
      <c r="C2418" s="9" t="s">
        <v>29</v>
      </c>
      <c r="D2418" s="9" t="s">
        <v>27</v>
      </c>
      <c r="E2418" s="10">
        <v>1.6</v>
      </c>
      <c r="F2418" s="10">
        <v>0</v>
      </c>
      <c r="G2418" s="10">
        <v>1.6</v>
      </c>
      <c r="H2418" s="10">
        <v>1.62</v>
      </c>
      <c r="I2418" s="10">
        <v>-2.0000000000000018E-2</v>
      </c>
      <c r="J2418" s="10">
        <v>0</v>
      </c>
      <c r="K2418" s="10">
        <v>0</v>
      </c>
      <c r="L2418" s="10">
        <v>0</v>
      </c>
      <c r="M2418" s="10">
        <v>0</v>
      </c>
      <c r="N2418" s="10">
        <v>0</v>
      </c>
    </row>
    <row r="2419" spans="1:14" x14ac:dyDescent="0.25">
      <c r="A2419" s="9" t="s">
        <v>553</v>
      </c>
      <c r="B2419" s="9" t="s">
        <v>30</v>
      </c>
      <c r="C2419" s="9" t="s">
        <v>29</v>
      </c>
      <c r="D2419" s="9" t="s">
        <v>27</v>
      </c>
      <c r="E2419" s="10">
        <v>37.409999999999997</v>
      </c>
      <c r="F2419" s="10">
        <v>0</v>
      </c>
      <c r="G2419" s="10">
        <v>37.409999999999997</v>
      </c>
      <c r="H2419" s="10">
        <v>37.9</v>
      </c>
      <c r="I2419" s="10">
        <v>-0.49000000000000199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</row>
    <row r="2420" spans="1:14" x14ac:dyDescent="0.25">
      <c r="A2420" s="9" t="s">
        <v>553</v>
      </c>
      <c r="B2420" s="9" t="s">
        <v>31</v>
      </c>
      <c r="C2420" s="9" t="s">
        <v>29</v>
      </c>
      <c r="D2420" s="9" t="s">
        <v>27</v>
      </c>
      <c r="E2420" s="10">
        <v>251.19</v>
      </c>
      <c r="F2420" s="10">
        <v>0</v>
      </c>
      <c r="G2420" s="10">
        <v>251.19</v>
      </c>
      <c r="H2420" s="10">
        <v>254.44</v>
      </c>
      <c r="I2420" s="10">
        <v>-3.25</v>
      </c>
      <c r="J2420" s="10">
        <v>0</v>
      </c>
      <c r="K2420" s="10">
        <v>0</v>
      </c>
      <c r="L2420" s="10">
        <v>0</v>
      </c>
      <c r="M2420" s="10">
        <v>0</v>
      </c>
      <c r="N2420" s="10">
        <v>0</v>
      </c>
    </row>
    <row r="2421" spans="1:14" x14ac:dyDescent="0.25">
      <c r="A2421" s="9" t="s">
        <v>553</v>
      </c>
      <c r="B2421" s="9" t="s">
        <v>32</v>
      </c>
      <c r="C2421" s="9" t="s">
        <v>33</v>
      </c>
      <c r="D2421" s="9" t="s">
        <v>27</v>
      </c>
      <c r="E2421" s="10">
        <v>176.34</v>
      </c>
      <c r="F2421" s="10">
        <v>0</v>
      </c>
      <c r="G2421" s="10">
        <v>176.34</v>
      </c>
      <c r="H2421" s="10">
        <v>411.47</v>
      </c>
      <c r="I2421" s="10">
        <v>-235.13000000000002</v>
      </c>
      <c r="J2421" s="10">
        <v>0.5</v>
      </c>
      <c r="K2421" s="10">
        <v>0</v>
      </c>
      <c r="L2421" s="10">
        <v>0.5</v>
      </c>
      <c r="M2421" s="10">
        <v>1.167</v>
      </c>
      <c r="N2421" s="10">
        <v>-0.66700000000000004</v>
      </c>
    </row>
    <row r="2422" spans="1:14" x14ac:dyDescent="0.25">
      <c r="A2422" s="9" t="s">
        <v>553</v>
      </c>
      <c r="B2422" s="9" t="s">
        <v>34</v>
      </c>
      <c r="C2422" s="9" t="s">
        <v>33</v>
      </c>
      <c r="D2422" s="9" t="s">
        <v>27</v>
      </c>
      <c r="E2422" s="10">
        <v>606.19000000000005</v>
      </c>
      <c r="F2422" s="10">
        <v>0</v>
      </c>
      <c r="G2422" s="10">
        <v>606.19000000000005</v>
      </c>
      <c r="H2422" s="10">
        <v>1414.44</v>
      </c>
      <c r="I2422" s="10">
        <v>-808.25</v>
      </c>
      <c r="J2422" s="10">
        <v>0.5</v>
      </c>
      <c r="K2422" s="10">
        <v>0</v>
      </c>
      <c r="L2422" s="10">
        <v>0.5</v>
      </c>
      <c r="M2422" s="10">
        <v>1.167</v>
      </c>
      <c r="N2422" s="10">
        <v>-0.66700000000000004</v>
      </c>
    </row>
    <row r="2423" spans="1:14" x14ac:dyDescent="0.25">
      <c r="A2423" s="9" t="s">
        <v>553</v>
      </c>
      <c r="B2423" s="9" t="s">
        <v>35</v>
      </c>
      <c r="C2423" s="9" t="s">
        <v>33</v>
      </c>
      <c r="D2423" s="9" t="s">
        <v>27</v>
      </c>
      <c r="E2423" s="10">
        <v>655.86</v>
      </c>
      <c r="F2423" s="10">
        <v>0</v>
      </c>
      <c r="G2423" s="10">
        <v>655.86</v>
      </c>
      <c r="H2423" s="10">
        <v>1530.33</v>
      </c>
      <c r="I2423" s="10">
        <v>-874.46999999999991</v>
      </c>
      <c r="J2423" s="10">
        <v>10.5</v>
      </c>
      <c r="K2423" s="10">
        <v>0</v>
      </c>
      <c r="L2423" s="10">
        <v>10.5</v>
      </c>
      <c r="M2423" s="10">
        <v>24.5</v>
      </c>
      <c r="N2423" s="10">
        <v>-14</v>
      </c>
    </row>
    <row r="2424" spans="1:14" x14ac:dyDescent="0.25">
      <c r="A2424" s="9" t="s">
        <v>553</v>
      </c>
      <c r="B2424" s="9" t="s">
        <v>36</v>
      </c>
      <c r="C2424" s="9" t="s">
        <v>29</v>
      </c>
      <c r="D2424" s="9" t="s">
        <v>27</v>
      </c>
      <c r="E2424" s="10">
        <v>2814.26</v>
      </c>
      <c r="F2424" s="10">
        <v>0</v>
      </c>
      <c r="G2424" s="10">
        <v>2814.26</v>
      </c>
      <c r="H2424" s="10">
        <v>2850.71</v>
      </c>
      <c r="I2424" s="10">
        <v>-36.449999999999818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</row>
    <row r="2425" spans="1:14" x14ac:dyDescent="0.25">
      <c r="A2425" s="9" t="s">
        <v>553</v>
      </c>
      <c r="B2425" s="9" t="s">
        <v>37</v>
      </c>
      <c r="C2425" s="9" t="s">
        <v>29</v>
      </c>
      <c r="D2425" s="9" t="s">
        <v>27</v>
      </c>
      <c r="E2425" s="10">
        <v>6508</v>
      </c>
      <c r="F2425" s="10">
        <v>0</v>
      </c>
      <c r="G2425" s="10">
        <v>6508</v>
      </c>
      <c r="H2425" s="10">
        <v>6592.28</v>
      </c>
      <c r="I2425" s="10">
        <v>-84.279999999999745</v>
      </c>
      <c r="J2425" s="10">
        <v>0</v>
      </c>
      <c r="K2425" s="10">
        <v>0</v>
      </c>
      <c r="L2425" s="10">
        <v>0</v>
      </c>
      <c r="M2425" s="10">
        <v>0</v>
      </c>
      <c r="N2425" s="10">
        <v>0</v>
      </c>
    </row>
    <row r="2426" spans="1:14" x14ac:dyDescent="0.25">
      <c r="A2426" s="9" t="s">
        <v>553</v>
      </c>
      <c r="B2426" s="9" t="s">
        <v>131</v>
      </c>
      <c r="C2426" s="9" t="s">
        <v>39</v>
      </c>
      <c r="D2426" s="9" t="s">
        <v>40</v>
      </c>
      <c r="E2426" s="10">
        <v>-129805.41</v>
      </c>
      <c r="F2426" s="10">
        <v>0</v>
      </c>
      <c r="G2426" s="10">
        <v>-129805.41</v>
      </c>
      <c r="H2426" s="10">
        <v>-129805.41</v>
      </c>
      <c r="I2426" s="10">
        <v>0</v>
      </c>
      <c r="J2426" s="10">
        <v>-840</v>
      </c>
      <c r="K2426" s="10">
        <v>0</v>
      </c>
      <c r="L2426" s="10">
        <v>-840</v>
      </c>
      <c r="M2426" s="10">
        <v>-840</v>
      </c>
      <c r="N2426" s="10">
        <v>0</v>
      </c>
    </row>
    <row r="2427" spans="1:14" x14ac:dyDescent="0.25">
      <c r="A2427" s="9" t="s">
        <v>553</v>
      </c>
      <c r="B2427" s="9" t="s">
        <v>92</v>
      </c>
      <c r="C2427" s="9" t="s">
        <v>42</v>
      </c>
      <c r="D2427" s="9" t="s">
        <v>43</v>
      </c>
      <c r="E2427" s="10">
        <v>7.24</v>
      </c>
      <c r="F2427" s="10">
        <v>0</v>
      </c>
      <c r="G2427" s="10">
        <v>7.24</v>
      </c>
      <c r="H2427" s="10">
        <v>0</v>
      </c>
      <c r="I2427" s="10">
        <v>7.24</v>
      </c>
      <c r="J2427" s="10">
        <v>85</v>
      </c>
      <c r="K2427" s="10">
        <v>0</v>
      </c>
      <c r="L2427" s="10">
        <v>85</v>
      </c>
      <c r="M2427" s="10">
        <v>0</v>
      </c>
      <c r="N2427" s="10">
        <v>85</v>
      </c>
    </row>
    <row r="2428" spans="1:14" x14ac:dyDescent="0.25">
      <c r="A2428" s="9" t="s">
        <v>553</v>
      </c>
      <c r="B2428" s="9" t="s">
        <v>132</v>
      </c>
      <c r="C2428" s="9" t="s">
        <v>42</v>
      </c>
      <c r="D2428" s="9" t="s">
        <v>43</v>
      </c>
      <c r="E2428" s="10">
        <v>124.6</v>
      </c>
      <c r="F2428" s="10">
        <v>83.732673267326732</v>
      </c>
      <c r="G2428" s="10">
        <v>40.867326732673263</v>
      </c>
      <c r="H2428" s="10">
        <v>84.57</v>
      </c>
      <c r="I2428" s="10">
        <v>40.03</v>
      </c>
      <c r="J2428" s="10">
        <v>1250</v>
      </c>
      <c r="K2428" s="10">
        <v>840</v>
      </c>
      <c r="L2428" s="10">
        <v>410</v>
      </c>
      <c r="M2428" s="10">
        <v>848.4</v>
      </c>
      <c r="N2428" s="10">
        <v>401.6</v>
      </c>
    </row>
    <row r="2429" spans="1:14" x14ac:dyDescent="0.25">
      <c r="A2429" s="9" t="s">
        <v>553</v>
      </c>
      <c r="B2429" s="9" t="s">
        <v>133</v>
      </c>
      <c r="C2429" s="9" t="s">
        <v>42</v>
      </c>
      <c r="D2429" s="9" t="s">
        <v>43</v>
      </c>
      <c r="E2429" s="10">
        <v>697.58</v>
      </c>
      <c r="F2429" s="10">
        <v>689.3694581280788</v>
      </c>
      <c r="G2429" s="10">
        <v>8.2105418719212366</v>
      </c>
      <c r="H2429" s="10">
        <v>699.71</v>
      </c>
      <c r="I2429" s="10">
        <v>-2.1299999999999955</v>
      </c>
      <c r="J2429" s="10">
        <v>10200</v>
      </c>
      <c r="K2429" s="10">
        <v>10080</v>
      </c>
      <c r="L2429" s="10">
        <v>120</v>
      </c>
      <c r="M2429" s="10">
        <v>10231.200000000001</v>
      </c>
      <c r="N2429" s="10">
        <v>-31.200000000000728</v>
      </c>
    </row>
    <row r="2430" spans="1:14" x14ac:dyDescent="0.25">
      <c r="A2430" s="9" t="s">
        <v>553</v>
      </c>
      <c r="B2430" s="9" t="s">
        <v>44</v>
      </c>
      <c r="C2430" s="9" t="s">
        <v>42</v>
      </c>
      <c r="D2430" s="9" t="s">
        <v>43</v>
      </c>
      <c r="E2430" s="10">
        <v>787.95</v>
      </c>
      <c r="F2430" s="10">
        <v>778.67661691542287</v>
      </c>
      <c r="G2430" s="10">
        <v>9.2733830845771763</v>
      </c>
      <c r="H2430" s="10">
        <v>782.57</v>
      </c>
      <c r="I2430" s="10">
        <v>5.3799999999999955</v>
      </c>
      <c r="J2430" s="10">
        <v>850</v>
      </c>
      <c r="K2430" s="10">
        <v>840</v>
      </c>
      <c r="L2430" s="10">
        <v>10</v>
      </c>
      <c r="M2430" s="10">
        <v>844.2</v>
      </c>
      <c r="N2430" s="10">
        <v>5.7999999999999545</v>
      </c>
    </row>
    <row r="2431" spans="1:14" x14ac:dyDescent="0.25">
      <c r="A2431" s="9" t="s">
        <v>553</v>
      </c>
      <c r="B2431" s="9" t="s">
        <v>134</v>
      </c>
      <c r="C2431" s="9" t="s">
        <v>42</v>
      </c>
      <c r="D2431" s="9" t="s">
        <v>43</v>
      </c>
      <c r="E2431" s="10">
        <v>1329.47</v>
      </c>
      <c r="F2431" s="10">
        <v>1313.8226600985222</v>
      </c>
      <c r="G2431" s="10">
        <v>15.647339901477835</v>
      </c>
      <c r="H2431" s="10">
        <v>1333.53</v>
      </c>
      <c r="I2431" s="10">
        <v>-4.0599999999999454</v>
      </c>
      <c r="J2431" s="10">
        <v>10200</v>
      </c>
      <c r="K2431" s="10">
        <v>10080</v>
      </c>
      <c r="L2431" s="10">
        <v>120</v>
      </c>
      <c r="M2431" s="10">
        <v>10231.200000000001</v>
      </c>
      <c r="N2431" s="10">
        <v>-31.200000000000728</v>
      </c>
    </row>
    <row r="2432" spans="1:14" x14ac:dyDescent="0.25">
      <c r="A2432" s="9" t="s">
        <v>553</v>
      </c>
      <c r="B2432" s="9" t="s">
        <v>135</v>
      </c>
      <c r="C2432" s="9" t="s">
        <v>42</v>
      </c>
      <c r="D2432" s="9" t="s">
        <v>43</v>
      </c>
      <c r="E2432" s="10">
        <v>1750.83</v>
      </c>
      <c r="F2432" s="10">
        <v>1943.9310344827586</v>
      </c>
      <c r="G2432" s="10">
        <v>-193.10103448275868</v>
      </c>
      <c r="H2432" s="10">
        <v>1973.09</v>
      </c>
      <c r="I2432" s="10">
        <v>-222.26</v>
      </c>
      <c r="J2432" s="10">
        <v>10200</v>
      </c>
      <c r="K2432" s="10">
        <v>10080</v>
      </c>
      <c r="L2432" s="10">
        <v>120</v>
      </c>
      <c r="M2432" s="10">
        <v>10231.200000000001</v>
      </c>
      <c r="N2432" s="10">
        <v>-31.200000000000728</v>
      </c>
    </row>
    <row r="2433" spans="1:14" x14ac:dyDescent="0.25">
      <c r="A2433" s="9" t="s">
        <v>553</v>
      </c>
      <c r="B2433" s="9" t="s">
        <v>84</v>
      </c>
      <c r="C2433" s="9" t="s">
        <v>42</v>
      </c>
      <c r="D2433" s="9" t="s">
        <v>43</v>
      </c>
      <c r="E2433" s="10">
        <v>4103.93</v>
      </c>
      <c r="F2433" s="10">
        <v>4095.8039215686276</v>
      </c>
      <c r="G2433" s="10">
        <v>8.1260784313726617</v>
      </c>
      <c r="H2433" s="10">
        <v>4177.72</v>
      </c>
      <c r="I2433" s="10">
        <v>-73.789999999999964</v>
      </c>
      <c r="J2433" s="10">
        <v>10100</v>
      </c>
      <c r="K2433" s="10">
        <v>10080</v>
      </c>
      <c r="L2433" s="10">
        <v>20</v>
      </c>
      <c r="M2433" s="10">
        <v>10281.6</v>
      </c>
      <c r="N2433" s="10">
        <v>-181.60000000000036</v>
      </c>
    </row>
    <row r="2434" spans="1:14" x14ac:dyDescent="0.25">
      <c r="A2434" s="9" t="s">
        <v>553</v>
      </c>
      <c r="B2434" s="9" t="s">
        <v>136</v>
      </c>
      <c r="C2434" s="9" t="s">
        <v>42</v>
      </c>
      <c r="D2434" s="9" t="s">
        <v>43</v>
      </c>
      <c r="E2434" s="10">
        <v>5453.6</v>
      </c>
      <c r="F2434" s="10">
        <v>5442.7980295566504</v>
      </c>
      <c r="G2434" s="10">
        <v>10.801970443350001</v>
      </c>
      <c r="H2434" s="10">
        <v>5524.44</v>
      </c>
      <c r="I2434" s="10">
        <v>-70.839999999999236</v>
      </c>
      <c r="J2434" s="10">
        <v>10100</v>
      </c>
      <c r="K2434" s="10">
        <v>10080</v>
      </c>
      <c r="L2434" s="10">
        <v>20</v>
      </c>
      <c r="M2434" s="10">
        <v>10231.200000000001</v>
      </c>
      <c r="N2434" s="10">
        <v>-131.20000000000073</v>
      </c>
    </row>
    <row r="2435" spans="1:14" x14ac:dyDescent="0.25">
      <c r="A2435" s="9" t="s">
        <v>553</v>
      </c>
      <c r="B2435" s="9" t="s">
        <v>137</v>
      </c>
      <c r="C2435" s="9" t="s">
        <v>42</v>
      </c>
      <c r="D2435" s="9" t="s">
        <v>43</v>
      </c>
      <c r="E2435" s="10">
        <v>6307</v>
      </c>
      <c r="F2435" s="10">
        <v>6232.7980295566504</v>
      </c>
      <c r="G2435" s="10">
        <v>74.201970443349637</v>
      </c>
      <c r="H2435" s="10">
        <v>6326.29</v>
      </c>
      <c r="I2435" s="10">
        <v>-19.289999999999964</v>
      </c>
      <c r="J2435" s="10">
        <v>850</v>
      </c>
      <c r="K2435" s="10">
        <v>840</v>
      </c>
      <c r="L2435" s="10">
        <v>10</v>
      </c>
      <c r="M2435" s="10">
        <v>852.6</v>
      </c>
      <c r="N2435" s="10">
        <v>-2.6000000000000227</v>
      </c>
    </row>
    <row r="2436" spans="1:14" x14ac:dyDescent="0.25">
      <c r="A2436" s="9" t="s">
        <v>553</v>
      </c>
      <c r="B2436" s="9" t="s">
        <v>50</v>
      </c>
      <c r="C2436" s="9" t="s">
        <v>42</v>
      </c>
      <c r="D2436" s="9" t="s">
        <v>43</v>
      </c>
      <c r="E2436" s="10">
        <v>13715.8</v>
      </c>
      <c r="F2436" s="10">
        <v>13688.636815920398</v>
      </c>
      <c r="G2436" s="10">
        <v>27.163184079601706</v>
      </c>
      <c r="H2436" s="10">
        <v>13757.08</v>
      </c>
      <c r="I2436" s="10">
        <v>-41.280000000000655</v>
      </c>
      <c r="J2436" s="10">
        <v>10100</v>
      </c>
      <c r="K2436" s="10">
        <v>10080</v>
      </c>
      <c r="L2436" s="10">
        <v>20</v>
      </c>
      <c r="M2436" s="10">
        <v>10130.4</v>
      </c>
      <c r="N2436" s="10">
        <v>-30.399999999999636</v>
      </c>
    </row>
    <row r="2437" spans="1:14" x14ac:dyDescent="0.25">
      <c r="A2437" s="9" t="s">
        <v>553</v>
      </c>
      <c r="B2437" s="9" t="s">
        <v>103</v>
      </c>
      <c r="C2437" s="9" t="s">
        <v>42</v>
      </c>
      <c r="D2437" s="9" t="s">
        <v>43</v>
      </c>
      <c r="E2437" s="10">
        <v>48312.54</v>
      </c>
      <c r="F2437" s="10">
        <v>48216.871287128713</v>
      </c>
      <c r="G2437" s="10">
        <v>95.668712871287426</v>
      </c>
      <c r="H2437" s="10">
        <v>48699.040000000001</v>
      </c>
      <c r="I2437" s="10">
        <v>-386.5</v>
      </c>
      <c r="J2437" s="10">
        <v>10100</v>
      </c>
      <c r="K2437" s="10">
        <v>10079.999999999998</v>
      </c>
      <c r="L2437" s="10">
        <v>20.000000000001819</v>
      </c>
      <c r="M2437" s="10">
        <v>10180.799999999999</v>
      </c>
      <c r="N2437" s="10">
        <v>-80.799999999999272</v>
      </c>
    </row>
    <row r="2438" spans="1:14" x14ac:dyDescent="0.25">
      <c r="A2438" s="9" t="s">
        <v>553</v>
      </c>
      <c r="B2438" s="9" t="s">
        <v>138</v>
      </c>
      <c r="C2438" s="9" t="s">
        <v>42</v>
      </c>
      <c r="D2438" s="9" t="s">
        <v>53</v>
      </c>
      <c r="E2438" s="10">
        <v>32425.08</v>
      </c>
      <c r="F2438" s="10">
        <v>32106.764418377323</v>
      </c>
      <c r="G2438" s="10">
        <v>318.31558162267902</v>
      </c>
      <c r="H2438" s="10">
        <v>32845.22</v>
      </c>
      <c r="I2438" s="10">
        <v>-420.13999999999942</v>
      </c>
      <c r="J2438" s="10">
        <v>7635</v>
      </c>
      <c r="K2438" s="10">
        <v>7560</v>
      </c>
      <c r="L2438" s="10">
        <v>75</v>
      </c>
      <c r="M2438" s="10">
        <v>7733.88</v>
      </c>
      <c r="N2438" s="10">
        <v>-98.880000000000109</v>
      </c>
    </row>
    <row r="2439" spans="1:14" x14ac:dyDescent="0.25">
      <c r="A2439" s="9" t="s">
        <v>553</v>
      </c>
      <c r="B2439" s="9" t="s">
        <v>54</v>
      </c>
      <c r="C2439" s="9" t="s">
        <v>42</v>
      </c>
      <c r="D2439" s="9" t="s">
        <v>55</v>
      </c>
      <c r="E2439" s="10">
        <v>508.94</v>
      </c>
      <c r="F2439" s="10">
        <v>498.96078431372547</v>
      </c>
      <c r="G2439" s="10">
        <v>9.9792156862745287</v>
      </c>
      <c r="H2439" s="10">
        <v>508.94</v>
      </c>
      <c r="I2439" s="10">
        <v>0</v>
      </c>
      <c r="J2439" s="10">
        <v>92.534999999999997</v>
      </c>
      <c r="K2439" s="10">
        <v>90.719607843137268</v>
      </c>
      <c r="L2439" s="10">
        <v>1.8153921568627283</v>
      </c>
      <c r="M2439" s="10">
        <v>92.534000000000006</v>
      </c>
      <c r="N2439" s="10">
        <v>9.9999999999056399E-4</v>
      </c>
    </row>
    <row r="2440" spans="1:14" x14ac:dyDescent="0.25">
      <c r="A2440" s="9" t="s">
        <v>554</v>
      </c>
      <c r="B2440" s="9" t="s">
        <v>25</v>
      </c>
      <c r="C2440" s="9" t="s">
        <v>26</v>
      </c>
      <c r="D2440" s="9" t="s">
        <v>27</v>
      </c>
      <c r="E2440" s="10">
        <v>-1284.46</v>
      </c>
      <c r="F2440" s="10">
        <v>0</v>
      </c>
      <c r="G2440" s="10">
        <v>-1284.46</v>
      </c>
      <c r="H2440" s="10">
        <v>0</v>
      </c>
      <c r="I2440" s="10">
        <v>-1284.46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</row>
    <row r="2441" spans="1:14" x14ac:dyDescent="0.25">
      <c r="A2441" s="9" t="s">
        <v>554</v>
      </c>
      <c r="B2441" s="9" t="s">
        <v>28</v>
      </c>
      <c r="C2441" s="9" t="s">
        <v>29</v>
      </c>
      <c r="D2441" s="9" t="s">
        <v>27</v>
      </c>
      <c r="E2441" s="10">
        <v>4.01</v>
      </c>
      <c r="F2441" s="10">
        <v>0</v>
      </c>
      <c r="G2441" s="10">
        <v>4.01</v>
      </c>
      <c r="H2441" s="10">
        <v>4.0599999999999996</v>
      </c>
      <c r="I2441" s="10">
        <v>-4.9999999999999822E-2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</row>
    <row r="2442" spans="1:14" x14ac:dyDescent="0.25">
      <c r="A2442" s="9" t="s">
        <v>554</v>
      </c>
      <c r="B2442" s="9" t="s">
        <v>30</v>
      </c>
      <c r="C2442" s="9" t="s">
        <v>29</v>
      </c>
      <c r="D2442" s="9" t="s">
        <v>27</v>
      </c>
      <c r="E2442" s="10">
        <v>93.54</v>
      </c>
      <c r="F2442" s="10">
        <v>0</v>
      </c>
      <c r="G2442" s="10">
        <v>93.54</v>
      </c>
      <c r="H2442" s="10">
        <v>94.74</v>
      </c>
      <c r="I2442" s="10">
        <v>-1.1999999999999886</v>
      </c>
      <c r="J2442" s="10">
        <v>0</v>
      </c>
      <c r="K2442" s="10">
        <v>0</v>
      </c>
      <c r="L2442" s="10">
        <v>0</v>
      </c>
      <c r="M2442" s="10">
        <v>0</v>
      </c>
      <c r="N2442" s="10">
        <v>0</v>
      </c>
    </row>
    <row r="2443" spans="1:14" x14ac:dyDescent="0.25">
      <c r="A2443" s="9" t="s">
        <v>554</v>
      </c>
      <c r="B2443" s="9" t="s">
        <v>31</v>
      </c>
      <c r="C2443" s="9" t="s">
        <v>29</v>
      </c>
      <c r="D2443" s="9" t="s">
        <v>27</v>
      </c>
      <c r="E2443" s="10">
        <v>628.03</v>
      </c>
      <c r="F2443" s="10">
        <v>0</v>
      </c>
      <c r="G2443" s="10">
        <v>628.03</v>
      </c>
      <c r="H2443" s="10">
        <v>636.11</v>
      </c>
      <c r="I2443" s="10">
        <v>-8.0800000000000409</v>
      </c>
      <c r="J2443" s="10">
        <v>0</v>
      </c>
      <c r="K2443" s="10">
        <v>0</v>
      </c>
      <c r="L2443" s="10">
        <v>0</v>
      </c>
      <c r="M2443" s="10">
        <v>0</v>
      </c>
      <c r="N2443" s="10">
        <v>0</v>
      </c>
    </row>
    <row r="2444" spans="1:14" x14ac:dyDescent="0.25">
      <c r="A2444" s="9" t="s">
        <v>554</v>
      </c>
      <c r="B2444" s="9" t="s">
        <v>32</v>
      </c>
      <c r="C2444" s="9" t="s">
        <v>33</v>
      </c>
      <c r="D2444" s="9" t="s">
        <v>27</v>
      </c>
      <c r="E2444" s="10">
        <v>1322.57</v>
      </c>
      <c r="F2444" s="10">
        <v>0</v>
      </c>
      <c r="G2444" s="10">
        <v>1322.57</v>
      </c>
      <c r="H2444" s="10">
        <v>1028.67</v>
      </c>
      <c r="I2444" s="10">
        <v>293.89999999999986</v>
      </c>
      <c r="J2444" s="10">
        <v>3.75</v>
      </c>
      <c r="K2444" s="10">
        <v>0</v>
      </c>
      <c r="L2444" s="10">
        <v>3.75</v>
      </c>
      <c r="M2444" s="10">
        <v>2.9169999999999998</v>
      </c>
      <c r="N2444" s="10">
        <v>0.83300000000000018</v>
      </c>
    </row>
    <row r="2445" spans="1:14" x14ac:dyDescent="0.25">
      <c r="A2445" s="9" t="s">
        <v>554</v>
      </c>
      <c r="B2445" s="9" t="s">
        <v>34</v>
      </c>
      <c r="C2445" s="9" t="s">
        <v>33</v>
      </c>
      <c r="D2445" s="9" t="s">
        <v>27</v>
      </c>
      <c r="E2445" s="10">
        <v>4546.3900000000003</v>
      </c>
      <c r="F2445" s="10">
        <v>0</v>
      </c>
      <c r="G2445" s="10">
        <v>4546.3900000000003</v>
      </c>
      <c r="H2445" s="10">
        <v>3536.11</v>
      </c>
      <c r="I2445" s="10">
        <v>1010.2800000000002</v>
      </c>
      <c r="J2445" s="10">
        <v>3.75</v>
      </c>
      <c r="K2445" s="10">
        <v>0</v>
      </c>
      <c r="L2445" s="10">
        <v>3.75</v>
      </c>
      <c r="M2445" s="10">
        <v>2.9169999999999998</v>
      </c>
      <c r="N2445" s="10">
        <v>0.83300000000000018</v>
      </c>
    </row>
    <row r="2446" spans="1:14" x14ac:dyDescent="0.25">
      <c r="A2446" s="9" t="s">
        <v>554</v>
      </c>
      <c r="B2446" s="9" t="s">
        <v>35</v>
      </c>
      <c r="C2446" s="9" t="s">
        <v>33</v>
      </c>
      <c r="D2446" s="9" t="s">
        <v>27</v>
      </c>
      <c r="E2446" s="10">
        <v>4918.91</v>
      </c>
      <c r="F2446" s="10">
        <v>0</v>
      </c>
      <c r="G2446" s="10">
        <v>4918.91</v>
      </c>
      <c r="H2446" s="10">
        <v>3825.83</v>
      </c>
      <c r="I2446" s="10">
        <v>1093.08</v>
      </c>
      <c r="J2446" s="10">
        <v>78.75</v>
      </c>
      <c r="K2446" s="10">
        <v>0</v>
      </c>
      <c r="L2446" s="10">
        <v>78.75</v>
      </c>
      <c r="M2446" s="10">
        <v>61.25</v>
      </c>
      <c r="N2446" s="10">
        <v>17.5</v>
      </c>
    </row>
    <row r="2447" spans="1:14" x14ac:dyDescent="0.25">
      <c r="A2447" s="9" t="s">
        <v>554</v>
      </c>
      <c r="B2447" s="9" t="s">
        <v>36</v>
      </c>
      <c r="C2447" s="9" t="s">
        <v>29</v>
      </c>
      <c r="D2447" s="9" t="s">
        <v>27</v>
      </c>
      <c r="E2447" s="10">
        <v>7036.21</v>
      </c>
      <c r="F2447" s="10">
        <v>0</v>
      </c>
      <c r="G2447" s="10">
        <v>7036.21</v>
      </c>
      <c r="H2447" s="10">
        <v>7126.77</v>
      </c>
      <c r="I2447" s="10">
        <v>-90.5600000000004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</row>
    <row r="2448" spans="1:14" x14ac:dyDescent="0.25">
      <c r="A2448" s="9" t="s">
        <v>554</v>
      </c>
      <c r="B2448" s="9" t="s">
        <v>37</v>
      </c>
      <c r="C2448" s="9" t="s">
        <v>29</v>
      </c>
      <c r="D2448" s="9" t="s">
        <v>27</v>
      </c>
      <c r="E2448" s="10">
        <v>16271.27</v>
      </c>
      <c r="F2448" s="10">
        <v>0</v>
      </c>
      <c r="G2448" s="10">
        <v>16271.27</v>
      </c>
      <c r="H2448" s="10">
        <v>16480.7</v>
      </c>
      <c r="I2448" s="10">
        <v>-209.43000000000029</v>
      </c>
      <c r="J2448" s="10">
        <v>0</v>
      </c>
      <c r="K2448" s="10">
        <v>0</v>
      </c>
      <c r="L2448" s="10">
        <v>0</v>
      </c>
      <c r="M2448" s="10">
        <v>0</v>
      </c>
      <c r="N2448" s="10">
        <v>0</v>
      </c>
    </row>
    <row r="2449" spans="1:14" x14ac:dyDescent="0.25">
      <c r="A2449" s="9" t="s">
        <v>554</v>
      </c>
      <c r="B2449" s="9" t="s">
        <v>148</v>
      </c>
      <c r="C2449" s="9" t="s">
        <v>39</v>
      </c>
      <c r="D2449" s="9" t="s">
        <v>40</v>
      </c>
      <c r="E2449" s="10">
        <v>-331208.26</v>
      </c>
      <c r="F2449" s="10">
        <v>0</v>
      </c>
      <c r="G2449" s="10">
        <v>-331208.26</v>
      </c>
      <c r="H2449" s="10">
        <v>-331208.25</v>
      </c>
      <c r="I2449" s="10">
        <v>-1.0000000009313226E-2</v>
      </c>
      <c r="J2449" s="10">
        <v>-2100</v>
      </c>
      <c r="K2449" s="10">
        <v>0</v>
      </c>
      <c r="L2449" s="10">
        <v>-2100</v>
      </c>
      <c r="M2449" s="10">
        <v>-2100</v>
      </c>
      <c r="N2449" s="10">
        <v>0</v>
      </c>
    </row>
    <row r="2450" spans="1:14" x14ac:dyDescent="0.25">
      <c r="A2450" s="9" t="s">
        <v>554</v>
      </c>
      <c r="B2450" s="9" t="s">
        <v>141</v>
      </c>
      <c r="C2450" s="9" t="s">
        <v>42</v>
      </c>
      <c r="D2450" s="9" t="s">
        <v>43</v>
      </c>
      <c r="E2450" s="10">
        <v>211.42</v>
      </c>
      <c r="F2450" s="10">
        <v>209.32673267326732</v>
      </c>
      <c r="G2450" s="10">
        <v>2.093267326732672</v>
      </c>
      <c r="H2450" s="10">
        <v>211.42</v>
      </c>
      <c r="I2450" s="10">
        <v>0</v>
      </c>
      <c r="J2450" s="10">
        <v>2121</v>
      </c>
      <c r="K2450" s="10">
        <v>2100</v>
      </c>
      <c r="L2450" s="10">
        <v>21</v>
      </c>
      <c r="M2450" s="10">
        <v>2121</v>
      </c>
      <c r="N2450" s="10">
        <v>0</v>
      </c>
    </row>
    <row r="2451" spans="1:14" x14ac:dyDescent="0.25">
      <c r="A2451" s="9" t="s">
        <v>554</v>
      </c>
      <c r="B2451" s="9" t="s">
        <v>142</v>
      </c>
      <c r="C2451" s="9" t="s">
        <v>42</v>
      </c>
      <c r="D2451" s="9" t="s">
        <v>43</v>
      </c>
      <c r="E2451" s="10">
        <v>1730.27</v>
      </c>
      <c r="F2451" s="10">
        <v>1723.4285714285713</v>
      </c>
      <c r="G2451" s="10">
        <v>6.8414285714286507</v>
      </c>
      <c r="H2451" s="10">
        <v>1749.28</v>
      </c>
      <c r="I2451" s="10">
        <v>-19.009999999999991</v>
      </c>
      <c r="J2451" s="10">
        <v>25300</v>
      </c>
      <c r="K2451" s="10">
        <v>25200</v>
      </c>
      <c r="L2451" s="10">
        <v>100</v>
      </c>
      <c r="M2451" s="10">
        <v>25578</v>
      </c>
      <c r="N2451" s="10">
        <v>-278</v>
      </c>
    </row>
    <row r="2452" spans="1:14" x14ac:dyDescent="0.25">
      <c r="A2452" s="9" t="s">
        <v>554</v>
      </c>
      <c r="B2452" s="9" t="s">
        <v>44</v>
      </c>
      <c r="C2452" s="9" t="s">
        <v>42</v>
      </c>
      <c r="D2452" s="9" t="s">
        <v>43</v>
      </c>
      <c r="E2452" s="10">
        <v>1956.9</v>
      </c>
      <c r="F2452" s="10">
        <v>1946.6965174129352</v>
      </c>
      <c r="G2452" s="10">
        <v>10.203482587064855</v>
      </c>
      <c r="H2452" s="10">
        <v>1956.43</v>
      </c>
      <c r="I2452" s="10">
        <v>0.47000000000002728</v>
      </c>
      <c r="J2452" s="10">
        <v>2111</v>
      </c>
      <c r="K2452" s="10">
        <v>2100</v>
      </c>
      <c r="L2452" s="10">
        <v>11</v>
      </c>
      <c r="M2452" s="10">
        <v>2110.5</v>
      </c>
      <c r="N2452" s="10">
        <v>0.5</v>
      </c>
    </row>
    <row r="2453" spans="1:14" x14ac:dyDescent="0.25">
      <c r="A2453" s="9" t="s">
        <v>554</v>
      </c>
      <c r="B2453" s="9" t="s">
        <v>143</v>
      </c>
      <c r="C2453" s="9" t="s">
        <v>42</v>
      </c>
      <c r="D2453" s="9" t="s">
        <v>43</v>
      </c>
      <c r="E2453" s="10">
        <v>3297.6</v>
      </c>
      <c r="F2453" s="10">
        <v>3284.5714285714284</v>
      </c>
      <c r="G2453" s="10">
        <v>13.028571428571468</v>
      </c>
      <c r="H2453" s="10">
        <v>3333.84</v>
      </c>
      <c r="I2453" s="10">
        <v>-36.240000000000236</v>
      </c>
      <c r="J2453" s="10">
        <v>25300</v>
      </c>
      <c r="K2453" s="10">
        <v>25200</v>
      </c>
      <c r="L2453" s="10">
        <v>100</v>
      </c>
      <c r="M2453" s="10">
        <v>25578</v>
      </c>
      <c r="N2453" s="10">
        <v>-278</v>
      </c>
    </row>
    <row r="2454" spans="1:14" x14ac:dyDescent="0.25">
      <c r="A2454" s="9" t="s">
        <v>554</v>
      </c>
      <c r="B2454" s="9" t="s">
        <v>144</v>
      </c>
      <c r="C2454" s="9" t="s">
        <v>42</v>
      </c>
      <c r="D2454" s="9" t="s">
        <v>43</v>
      </c>
      <c r="E2454" s="10">
        <v>4597.5200000000004</v>
      </c>
      <c r="F2454" s="10">
        <v>4579.3399014778324</v>
      </c>
      <c r="G2454" s="10">
        <v>18.180098522168009</v>
      </c>
      <c r="H2454" s="10">
        <v>4648.03</v>
      </c>
      <c r="I2454" s="10">
        <v>-50.509999999999309</v>
      </c>
      <c r="J2454" s="10">
        <v>25300</v>
      </c>
      <c r="K2454" s="10">
        <v>25200</v>
      </c>
      <c r="L2454" s="10">
        <v>100</v>
      </c>
      <c r="M2454" s="10">
        <v>25578</v>
      </c>
      <c r="N2454" s="10">
        <v>-278</v>
      </c>
    </row>
    <row r="2455" spans="1:14" x14ac:dyDescent="0.25">
      <c r="A2455" s="9" t="s">
        <v>554</v>
      </c>
      <c r="B2455" s="9" t="s">
        <v>84</v>
      </c>
      <c r="C2455" s="9" t="s">
        <v>42</v>
      </c>
      <c r="D2455" s="9" t="s">
        <v>43</v>
      </c>
      <c r="E2455" s="10">
        <v>10444.31</v>
      </c>
      <c r="F2455" s="10">
        <v>10239.519607843138</v>
      </c>
      <c r="G2455" s="10">
        <v>204.79039215686134</v>
      </c>
      <c r="H2455" s="10">
        <v>10444.31</v>
      </c>
      <c r="I2455" s="10">
        <v>0</v>
      </c>
      <c r="J2455" s="10">
        <v>25704</v>
      </c>
      <c r="K2455" s="10">
        <v>25200</v>
      </c>
      <c r="L2455" s="10">
        <v>504</v>
      </c>
      <c r="M2455" s="10">
        <v>25704</v>
      </c>
      <c r="N2455" s="10">
        <v>0</v>
      </c>
    </row>
    <row r="2456" spans="1:14" x14ac:dyDescent="0.25">
      <c r="A2456" s="9" t="s">
        <v>554</v>
      </c>
      <c r="B2456" s="9" t="s">
        <v>136</v>
      </c>
      <c r="C2456" s="9" t="s">
        <v>42</v>
      </c>
      <c r="D2456" s="9" t="s">
        <v>43</v>
      </c>
      <c r="E2456" s="10">
        <v>13811.1</v>
      </c>
      <c r="F2456" s="10">
        <v>13606.995073891625</v>
      </c>
      <c r="G2456" s="10">
        <v>204.10492610837537</v>
      </c>
      <c r="H2456" s="10">
        <v>13811.1</v>
      </c>
      <c r="I2456" s="10">
        <v>0</v>
      </c>
      <c r="J2456" s="10">
        <v>25578</v>
      </c>
      <c r="K2456" s="10">
        <v>25200</v>
      </c>
      <c r="L2456" s="10">
        <v>378</v>
      </c>
      <c r="M2456" s="10">
        <v>25578</v>
      </c>
      <c r="N2456" s="10">
        <v>0</v>
      </c>
    </row>
    <row r="2457" spans="1:14" x14ac:dyDescent="0.25">
      <c r="A2457" s="9" t="s">
        <v>554</v>
      </c>
      <c r="B2457" s="9" t="s">
        <v>137</v>
      </c>
      <c r="C2457" s="9" t="s">
        <v>42</v>
      </c>
      <c r="D2457" s="9" t="s">
        <v>43</v>
      </c>
      <c r="E2457" s="10">
        <v>16249.8</v>
      </c>
      <c r="F2457" s="10">
        <v>15582</v>
      </c>
      <c r="G2457" s="10">
        <v>667.79999999999927</v>
      </c>
      <c r="H2457" s="10">
        <v>15815.73</v>
      </c>
      <c r="I2457" s="10">
        <v>434.06999999999971</v>
      </c>
      <c r="J2457" s="10">
        <v>2190</v>
      </c>
      <c r="K2457" s="10">
        <v>2100</v>
      </c>
      <c r="L2457" s="10">
        <v>90</v>
      </c>
      <c r="M2457" s="10">
        <v>2131.5</v>
      </c>
      <c r="N2457" s="10">
        <v>58.5</v>
      </c>
    </row>
    <row r="2458" spans="1:14" x14ac:dyDescent="0.25">
      <c r="A2458" s="9" t="s">
        <v>554</v>
      </c>
      <c r="B2458" s="9" t="s">
        <v>50</v>
      </c>
      <c r="C2458" s="9" t="s">
        <v>42</v>
      </c>
      <c r="D2458" s="9" t="s">
        <v>43</v>
      </c>
      <c r="E2458" s="10">
        <v>34392.71</v>
      </c>
      <c r="F2458" s="10">
        <v>34221.601990049749</v>
      </c>
      <c r="G2458" s="10">
        <v>171.10800995025056</v>
      </c>
      <c r="H2458" s="10">
        <v>34392.71</v>
      </c>
      <c r="I2458" s="10">
        <v>0</v>
      </c>
      <c r="J2458" s="10">
        <v>25326</v>
      </c>
      <c r="K2458" s="10">
        <v>25200</v>
      </c>
      <c r="L2458" s="10">
        <v>126</v>
      </c>
      <c r="M2458" s="10">
        <v>25326</v>
      </c>
      <c r="N2458" s="10">
        <v>0</v>
      </c>
    </row>
    <row r="2459" spans="1:14" x14ac:dyDescent="0.25">
      <c r="A2459" s="9" t="s">
        <v>554</v>
      </c>
      <c r="B2459" s="9" t="s">
        <v>103</v>
      </c>
      <c r="C2459" s="9" t="s">
        <v>42</v>
      </c>
      <c r="D2459" s="9" t="s">
        <v>43</v>
      </c>
      <c r="E2459" s="10">
        <v>121747.61</v>
      </c>
      <c r="F2459" s="10">
        <v>120542.18811881189</v>
      </c>
      <c r="G2459" s="10">
        <v>1205.4218811881146</v>
      </c>
      <c r="H2459" s="10">
        <v>121747.61</v>
      </c>
      <c r="I2459" s="10">
        <v>0</v>
      </c>
      <c r="J2459" s="10">
        <v>25452</v>
      </c>
      <c r="K2459" s="10">
        <v>25200</v>
      </c>
      <c r="L2459" s="10">
        <v>252</v>
      </c>
      <c r="M2459" s="10">
        <v>25452</v>
      </c>
      <c r="N2459" s="10">
        <v>0</v>
      </c>
    </row>
    <row r="2460" spans="1:14" x14ac:dyDescent="0.25">
      <c r="A2460" s="9" t="s">
        <v>554</v>
      </c>
      <c r="B2460" s="9" t="s">
        <v>146</v>
      </c>
      <c r="C2460" s="9" t="s">
        <v>42</v>
      </c>
      <c r="D2460" s="9" t="s">
        <v>53</v>
      </c>
      <c r="E2460" s="10">
        <v>87960.2</v>
      </c>
      <c r="F2460" s="10">
        <v>87089.403714565007</v>
      </c>
      <c r="G2460" s="10">
        <v>870.79628543498984</v>
      </c>
      <c r="H2460" s="10">
        <v>89092.46</v>
      </c>
      <c r="I2460" s="10">
        <v>-1132.2600000000093</v>
      </c>
      <c r="J2460" s="10">
        <v>19089</v>
      </c>
      <c r="K2460" s="10">
        <v>18900</v>
      </c>
      <c r="L2460" s="10">
        <v>189</v>
      </c>
      <c r="M2460" s="10">
        <v>19334.7</v>
      </c>
      <c r="N2460" s="10">
        <v>-245.70000000000073</v>
      </c>
    </row>
    <row r="2461" spans="1:14" x14ac:dyDescent="0.25">
      <c r="A2461" s="9" t="s">
        <v>554</v>
      </c>
      <c r="B2461" s="9" t="s">
        <v>54</v>
      </c>
      <c r="C2461" s="9" t="s">
        <v>42</v>
      </c>
      <c r="D2461" s="9" t="s">
        <v>55</v>
      </c>
      <c r="E2461" s="10">
        <v>1272.3499999999999</v>
      </c>
      <c r="F2461" s="10">
        <v>1247.4019607843136</v>
      </c>
      <c r="G2461" s="10">
        <v>24.948039215686322</v>
      </c>
      <c r="H2461" s="10">
        <v>1272.3499999999999</v>
      </c>
      <c r="I2461" s="10">
        <v>0</v>
      </c>
      <c r="J2461" s="10">
        <v>231.33600000000001</v>
      </c>
      <c r="K2461" s="10">
        <v>226.8</v>
      </c>
      <c r="L2461" s="10">
        <v>4.5360000000000014</v>
      </c>
      <c r="M2461" s="10">
        <v>231.33600000000001</v>
      </c>
      <c r="N2461" s="10">
        <v>0</v>
      </c>
    </row>
    <row r="2462" spans="1:14" x14ac:dyDescent="0.25">
      <c r="A2462" s="9" t="s">
        <v>555</v>
      </c>
      <c r="B2462" s="9" t="s">
        <v>25</v>
      </c>
      <c r="C2462" s="9" t="s">
        <v>26</v>
      </c>
      <c r="D2462" s="9" t="s">
        <v>27</v>
      </c>
      <c r="E2462" s="10">
        <v>126728.54</v>
      </c>
      <c r="F2462" s="10">
        <v>0</v>
      </c>
      <c r="G2462" s="10">
        <v>126728.54</v>
      </c>
      <c r="H2462" s="10">
        <v>0</v>
      </c>
      <c r="I2462" s="10">
        <v>126728.54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</row>
    <row r="2463" spans="1:14" x14ac:dyDescent="0.25">
      <c r="A2463" s="9" t="s">
        <v>555</v>
      </c>
      <c r="B2463" s="9" t="s">
        <v>28</v>
      </c>
      <c r="C2463" s="9" t="s">
        <v>29</v>
      </c>
      <c r="D2463" s="9" t="s">
        <v>27</v>
      </c>
      <c r="E2463" s="10">
        <v>61.96</v>
      </c>
      <c r="F2463" s="10">
        <v>0</v>
      </c>
      <c r="G2463" s="10">
        <v>61.96</v>
      </c>
      <c r="H2463" s="10">
        <v>63.75</v>
      </c>
      <c r="I2463" s="10">
        <v>-1.7899999999999991</v>
      </c>
      <c r="J2463" s="10">
        <v>0</v>
      </c>
      <c r="K2463" s="10">
        <v>0</v>
      </c>
      <c r="L2463" s="10">
        <v>0</v>
      </c>
      <c r="M2463" s="10">
        <v>0</v>
      </c>
      <c r="N2463" s="10">
        <v>0</v>
      </c>
    </row>
    <row r="2464" spans="1:14" x14ac:dyDescent="0.25">
      <c r="A2464" s="9" t="s">
        <v>555</v>
      </c>
      <c r="B2464" s="9" t="s">
        <v>30</v>
      </c>
      <c r="C2464" s="9" t="s">
        <v>29</v>
      </c>
      <c r="D2464" s="9" t="s">
        <v>27</v>
      </c>
      <c r="E2464" s="10">
        <v>1445.76</v>
      </c>
      <c r="F2464" s="10">
        <v>0</v>
      </c>
      <c r="G2464" s="10">
        <v>1445.76</v>
      </c>
      <c r="H2464" s="10">
        <v>1487.4</v>
      </c>
      <c r="I2464" s="10">
        <v>-41.6400000000001</v>
      </c>
      <c r="J2464" s="10">
        <v>0</v>
      </c>
      <c r="K2464" s="10">
        <v>0</v>
      </c>
      <c r="L2464" s="10">
        <v>0</v>
      </c>
      <c r="M2464" s="10">
        <v>0</v>
      </c>
      <c r="N2464" s="10">
        <v>0</v>
      </c>
    </row>
    <row r="2465" spans="1:14" x14ac:dyDescent="0.25">
      <c r="A2465" s="9" t="s">
        <v>555</v>
      </c>
      <c r="B2465" s="9" t="s">
        <v>31</v>
      </c>
      <c r="C2465" s="9" t="s">
        <v>29</v>
      </c>
      <c r="D2465" s="9" t="s">
        <v>27</v>
      </c>
      <c r="E2465" s="10">
        <v>9707.24</v>
      </c>
      <c r="F2465" s="10">
        <v>0</v>
      </c>
      <c r="G2465" s="10">
        <v>9707.24</v>
      </c>
      <c r="H2465" s="10">
        <v>9986.7999999999993</v>
      </c>
      <c r="I2465" s="10">
        <v>-279.55999999999949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</row>
    <row r="2466" spans="1:14" x14ac:dyDescent="0.25">
      <c r="A2466" s="9" t="s">
        <v>555</v>
      </c>
      <c r="B2466" s="9" t="s">
        <v>32</v>
      </c>
      <c r="C2466" s="9" t="s">
        <v>33</v>
      </c>
      <c r="D2466" s="9" t="s">
        <v>27</v>
      </c>
      <c r="E2466" s="10">
        <v>14576.47</v>
      </c>
      <c r="F2466" s="10">
        <v>0</v>
      </c>
      <c r="G2466" s="10">
        <v>14576.47</v>
      </c>
      <c r="H2466" s="10">
        <v>20223.16</v>
      </c>
      <c r="I2466" s="10">
        <v>-5646.6900000000005</v>
      </c>
      <c r="J2466" s="10">
        <v>41.33</v>
      </c>
      <c r="K2466" s="10">
        <v>0</v>
      </c>
      <c r="L2466" s="10">
        <v>41.33</v>
      </c>
      <c r="M2466" s="10">
        <v>57.341000000000001</v>
      </c>
      <c r="N2466" s="10">
        <v>-16.011000000000003</v>
      </c>
    </row>
    <row r="2467" spans="1:14" x14ac:dyDescent="0.25">
      <c r="A2467" s="9" t="s">
        <v>555</v>
      </c>
      <c r="B2467" s="9" t="s">
        <v>34</v>
      </c>
      <c r="C2467" s="9" t="s">
        <v>33</v>
      </c>
      <c r="D2467" s="9" t="s">
        <v>27</v>
      </c>
      <c r="E2467" s="10">
        <v>50107.27</v>
      </c>
      <c r="F2467" s="10">
        <v>0</v>
      </c>
      <c r="G2467" s="10">
        <v>50107.27</v>
      </c>
      <c r="H2467" s="10">
        <v>69517.97</v>
      </c>
      <c r="I2467" s="10">
        <v>-19410.700000000004</v>
      </c>
      <c r="J2467" s="10">
        <v>41.33</v>
      </c>
      <c r="K2467" s="10">
        <v>0</v>
      </c>
      <c r="L2467" s="10">
        <v>41.33</v>
      </c>
      <c r="M2467" s="10">
        <v>57.341000000000001</v>
      </c>
      <c r="N2467" s="10">
        <v>-16.011000000000003</v>
      </c>
    </row>
    <row r="2468" spans="1:14" x14ac:dyDescent="0.25">
      <c r="A2468" s="9" t="s">
        <v>555</v>
      </c>
      <c r="B2468" s="9" t="s">
        <v>35</v>
      </c>
      <c r="C2468" s="9" t="s">
        <v>33</v>
      </c>
      <c r="D2468" s="9" t="s">
        <v>27</v>
      </c>
      <c r="E2468" s="10">
        <v>54212.99</v>
      </c>
      <c r="F2468" s="10">
        <v>0</v>
      </c>
      <c r="G2468" s="10">
        <v>54212.99</v>
      </c>
      <c r="H2468" s="10">
        <v>75211.34</v>
      </c>
      <c r="I2468" s="10">
        <v>-20998.35</v>
      </c>
      <c r="J2468" s="10">
        <v>867.93</v>
      </c>
      <c r="K2468" s="10">
        <v>0</v>
      </c>
      <c r="L2468" s="10">
        <v>867.93</v>
      </c>
      <c r="M2468" s="10">
        <v>1204.105</v>
      </c>
      <c r="N2468" s="10">
        <v>-336.17500000000007</v>
      </c>
    </row>
    <row r="2469" spans="1:14" x14ac:dyDescent="0.25">
      <c r="A2469" s="9" t="s">
        <v>555</v>
      </c>
      <c r="B2469" s="9" t="s">
        <v>36</v>
      </c>
      <c r="C2469" s="9" t="s">
        <v>29</v>
      </c>
      <c r="D2469" s="9" t="s">
        <v>27</v>
      </c>
      <c r="E2469" s="10">
        <v>108756.54</v>
      </c>
      <c r="F2469" s="10">
        <v>0</v>
      </c>
      <c r="G2469" s="10">
        <v>108756.54</v>
      </c>
      <c r="H2469" s="10">
        <v>111888.6</v>
      </c>
      <c r="I2469" s="10">
        <v>-3132.0600000000122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</row>
    <row r="2470" spans="1:14" x14ac:dyDescent="0.25">
      <c r="A2470" s="9" t="s">
        <v>555</v>
      </c>
      <c r="B2470" s="9" t="s">
        <v>37</v>
      </c>
      <c r="C2470" s="9" t="s">
        <v>29</v>
      </c>
      <c r="D2470" s="9" t="s">
        <v>27</v>
      </c>
      <c r="E2470" s="10">
        <v>251500.23</v>
      </c>
      <c r="F2470" s="10">
        <v>0</v>
      </c>
      <c r="G2470" s="10">
        <v>251500.23</v>
      </c>
      <c r="H2470" s="10">
        <v>258743.14</v>
      </c>
      <c r="I2470" s="10">
        <v>-7242.9100000000035</v>
      </c>
      <c r="J2470" s="10">
        <v>0</v>
      </c>
      <c r="K2470" s="10">
        <v>0</v>
      </c>
      <c r="L2470" s="10">
        <v>0</v>
      </c>
      <c r="M2470" s="10">
        <v>0</v>
      </c>
      <c r="N2470" s="10">
        <v>0</v>
      </c>
    </row>
    <row r="2471" spans="1:14" x14ac:dyDescent="0.25">
      <c r="A2471" s="9" t="s">
        <v>555</v>
      </c>
      <c r="B2471" s="9" t="s">
        <v>140</v>
      </c>
      <c r="C2471" s="9" t="s">
        <v>39</v>
      </c>
      <c r="D2471" s="9" t="s">
        <v>40</v>
      </c>
      <c r="E2471" s="10">
        <v>-5278815.88</v>
      </c>
      <c r="F2471" s="10">
        <v>0</v>
      </c>
      <c r="G2471" s="10">
        <v>-5278815.88</v>
      </c>
      <c r="H2471" s="10">
        <v>-5278815.75</v>
      </c>
      <c r="I2471" s="10">
        <v>-0.12999999988824129</v>
      </c>
      <c r="J2471" s="10">
        <v>-65939</v>
      </c>
      <c r="K2471" s="10">
        <v>0</v>
      </c>
      <c r="L2471" s="10">
        <v>-65939</v>
      </c>
      <c r="M2471" s="10">
        <v>-65939</v>
      </c>
      <c r="N2471" s="10">
        <v>0</v>
      </c>
    </row>
    <row r="2472" spans="1:14" x14ac:dyDescent="0.25">
      <c r="A2472" s="9" t="s">
        <v>555</v>
      </c>
      <c r="B2472" s="9" t="s">
        <v>141</v>
      </c>
      <c r="C2472" s="9" t="s">
        <v>42</v>
      </c>
      <c r="D2472" s="9" t="s">
        <v>43</v>
      </c>
      <c r="E2472" s="10">
        <v>6543.99</v>
      </c>
      <c r="F2472" s="10">
        <v>6572.8019801980199</v>
      </c>
      <c r="G2472" s="10">
        <v>-28.811980198020137</v>
      </c>
      <c r="H2472" s="10">
        <v>6638.53</v>
      </c>
      <c r="I2472" s="10">
        <v>-94.539999999999964</v>
      </c>
      <c r="J2472" s="10">
        <v>65650</v>
      </c>
      <c r="K2472" s="10">
        <v>65939</v>
      </c>
      <c r="L2472" s="10">
        <v>-289</v>
      </c>
      <c r="M2472" s="10">
        <v>66598.39</v>
      </c>
      <c r="N2472" s="10">
        <v>-948.38999999999942</v>
      </c>
    </row>
    <row r="2473" spans="1:14" x14ac:dyDescent="0.25">
      <c r="A2473" s="9" t="s">
        <v>555</v>
      </c>
      <c r="B2473" s="9" t="s">
        <v>142</v>
      </c>
      <c r="C2473" s="9" t="s">
        <v>42</v>
      </c>
      <c r="D2473" s="9" t="s">
        <v>43</v>
      </c>
      <c r="E2473" s="10">
        <v>27308.13</v>
      </c>
      <c r="F2473" s="10">
        <v>27057.408866995072</v>
      </c>
      <c r="G2473" s="10">
        <v>250.72113300492856</v>
      </c>
      <c r="H2473" s="10">
        <v>27463.27</v>
      </c>
      <c r="I2473" s="10">
        <v>-155.13999999999942</v>
      </c>
      <c r="J2473" s="10">
        <v>399300</v>
      </c>
      <c r="K2473" s="10">
        <v>395634</v>
      </c>
      <c r="L2473" s="10">
        <v>3666</v>
      </c>
      <c r="M2473" s="10">
        <v>401568.51</v>
      </c>
      <c r="N2473" s="10">
        <v>-2268.5100000000093</v>
      </c>
    </row>
    <row r="2474" spans="1:14" x14ac:dyDescent="0.25">
      <c r="A2474" s="9" t="s">
        <v>555</v>
      </c>
      <c r="B2474" s="9" t="s">
        <v>94</v>
      </c>
      <c r="C2474" s="9" t="s">
        <v>42</v>
      </c>
      <c r="D2474" s="9" t="s">
        <v>43</v>
      </c>
      <c r="E2474" s="10">
        <v>38788.61</v>
      </c>
      <c r="F2474" s="10">
        <v>38772.129353233831</v>
      </c>
      <c r="G2474" s="10">
        <v>16.48064676616923</v>
      </c>
      <c r="H2474" s="10">
        <v>38965.99</v>
      </c>
      <c r="I2474" s="10">
        <v>-177.37999999999738</v>
      </c>
      <c r="J2474" s="10">
        <v>65967</v>
      </c>
      <c r="K2474" s="10">
        <v>65939</v>
      </c>
      <c r="L2474" s="10">
        <v>28</v>
      </c>
      <c r="M2474" s="10">
        <v>66268.695000000007</v>
      </c>
      <c r="N2474" s="10">
        <v>-301.69500000000698</v>
      </c>
    </row>
    <row r="2475" spans="1:14" x14ac:dyDescent="0.25">
      <c r="A2475" s="9" t="s">
        <v>555</v>
      </c>
      <c r="B2475" s="9" t="s">
        <v>143</v>
      </c>
      <c r="C2475" s="9" t="s">
        <v>42</v>
      </c>
      <c r="D2475" s="9" t="s">
        <v>43</v>
      </c>
      <c r="E2475" s="10">
        <v>51529.919999999998</v>
      </c>
      <c r="F2475" s="10">
        <v>51566.93596059113</v>
      </c>
      <c r="G2475" s="10">
        <v>-37.015960591132171</v>
      </c>
      <c r="H2475" s="10">
        <v>52340.44</v>
      </c>
      <c r="I2475" s="10">
        <v>-810.52000000000407</v>
      </c>
      <c r="J2475" s="10">
        <v>395350</v>
      </c>
      <c r="K2475" s="10">
        <v>395634</v>
      </c>
      <c r="L2475" s="10">
        <v>-284</v>
      </c>
      <c r="M2475" s="10">
        <v>401568.51</v>
      </c>
      <c r="N2475" s="10">
        <v>-6218.5100000000093</v>
      </c>
    </row>
    <row r="2476" spans="1:14" x14ac:dyDescent="0.25">
      <c r="A2476" s="9" t="s">
        <v>555</v>
      </c>
      <c r="B2476" s="9" t="s">
        <v>144</v>
      </c>
      <c r="C2476" s="9" t="s">
        <v>42</v>
      </c>
      <c r="D2476" s="9" t="s">
        <v>43</v>
      </c>
      <c r="E2476" s="10">
        <v>72388.160000000003</v>
      </c>
      <c r="F2476" s="10">
        <v>71894.61083743842</v>
      </c>
      <c r="G2476" s="10">
        <v>493.54916256158322</v>
      </c>
      <c r="H2476" s="10">
        <v>72973.03</v>
      </c>
      <c r="I2476" s="10">
        <v>-584.86999999999534</v>
      </c>
      <c r="J2476" s="10">
        <v>398350</v>
      </c>
      <c r="K2476" s="10">
        <v>395634</v>
      </c>
      <c r="L2476" s="10">
        <v>2716</v>
      </c>
      <c r="M2476" s="10">
        <v>401568.51</v>
      </c>
      <c r="N2476" s="10">
        <v>-3218.5100000000093</v>
      </c>
    </row>
    <row r="2477" spans="1:14" x14ac:dyDescent="0.25">
      <c r="A2477" s="9" t="s">
        <v>555</v>
      </c>
      <c r="B2477" s="9" t="s">
        <v>84</v>
      </c>
      <c r="C2477" s="9" t="s">
        <v>42</v>
      </c>
      <c r="D2477" s="9" t="s">
        <v>43</v>
      </c>
      <c r="E2477" s="10">
        <v>160693.76999999999</v>
      </c>
      <c r="F2477" s="10">
        <v>160757.96078431373</v>
      </c>
      <c r="G2477" s="10">
        <v>-64.190784313745098</v>
      </c>
      <c r="H2477" s="10">
        <v>163973.12</v>
      </c>
      <c r="I2477" s="10">
        <v>-3279.3500000000058</v>
      </c>
      <c r="J2477" s="10">
        <v>395476</v>
      </c>
      <c r="K2477" s="10">
        <v>395634</v>
      </c>
      <c r="L2477" s="10">
        <v>-158</v>
      </c>
      <c r="M2477" s="10">
        <v>403546.68</v>
      </c>
      <c r="N2477" s="10">
        <v>-8070.679999999993</v>
      </c>
    </row>
    <row r="2478" spans="1:14" x14ac:dyDescent="0.25">
      <c r="A2478" s="9" t="s">
        <v>555</v>
      </c>
      <c r="B2478" s="9" t="s">
        <v>136</v>
      </c>
      <c r="C2478" s="9" t="s">
        <v>42</v>
      </c>
      <c r="D2478" s="9" t="s">
        <v>43</v>
      </c>
      <c r="E2478" s="10">
        <v>213306.33</v>
      </c>
      <c r="F2478" s="10">
        <v>213626.53201970443</v>
      </c>
      <c r="G2478" s="10">
        <v>-320.20201970444759</v>
      </c>
      <c r="H2478" s="10">
        <v>216830.93</v>
      </c>
      <c r="I2478" s="10">
        <v>-3524.6000000000058</v>
      </c>
      <c r="J2478" s="10">
        <v>395041</v>
      </c>
      <c r="K2478" s="10">
        <v>395634</v>
      </c>
      <c r="L2478" s="10">
        <v>-593</v>
      </c>
      <c r="M2478" s="10">
        <v>401568.51</v>
      </c>
      <c r="N2478" s="10">
        <v>-6527.5100000000093</v>
      </c>
    </row>
    <row r="2479" spans="1:14" x14ac:dyDescent="0.25">
      <c r="A2479" s="9" t="s">
        <v>555</v>
      </c>
      <c r="B2479" s="9" t="s">
        <v>145</v>
      </c>
      <c r="C2479" s="9" t="s">
        <v>42</v>
      </c>
      <c r="D2479" s="9" t="s">
        <v>43</v>
      </c>
      <c r="E2479" s="10">
        <v>278655.03999999998</v>
      </c>
      <c r="F2479" s="10">
        <v>278262.58128078817</v>
      </c>
      <c r="G2479" s="10">
        <v>392.45871921180515</v>
      </c>
      <c r="H2479" s="10">
        <v>282436.52</v>
      </c>
      <c r="I2479" s="10">
        <v>-3781.4800000000396</v>
      </c>
      <c r="J2479" s="10">
        <v>66032</v>
      </c>
      <c r="K2479" s="10">
        <v>65939</v>
      </c>
      <c r="L2479" s="10">
        <v>93</v>
      </c>
      <c r="M2479" s="10">
        <v>66928.085000000006</v>
      </c>
      <c r="N2479" s="10">
        <v>-896.0850000000064</v>
      </c>
    </row>
    <row r="2480" spans="1:14" x14ac:dyDescent="0.25">
      <c r="A2480" s="9" t="s">
        <v>555</v>
      </c>
      <c r="B2480" s="9" t="s">
        <v>50</v>
      </c>
      <c r="C2480" s="9" t="s">
        <v>42</v>
      </c>
      <c r="D2480" s="9" t="s">
        <v>43</v>
      </c>
      <c r="E2480" s="10">
        <v>540155.36</v>
      </c>
      <c r="F2480" s="10">
        <v>537270.97512437799</v>
      </c>
      <c r="G2480" s="10">
        <v>2884.3848756219959</v>
      </c>
      <c r="H2480" s="10">
        <v>539957.32999999996</v>
      </c>
      <c r="I2480" s="10">
        <v>198.03000000002794</v>
      </c>
      <c r="J2480" s="10">
        <v>397758</v>
      </c>
      <c r="K2480" s="10">
        <v>395634</v>
      </c>
      <c r="L2480" s="10">
        <v>2124</v>
      </c>
      <c r="M2480" s="10">
        <v>397612.17</v>
      </c>
      <c r="N2480" s="10">
        <v>145.8300000000163</v>
      </c>
    </row>
    <row r="2481" spans="1:14" x14ac:dyDescent="0.25">
      <c r="A2481" s="9" t="s">
        <v>555</v>
      </c>
      <c r="B2481" s="9" t="s">
        <v>103</v>
      </c>
      <c r="C2481" s="9" t="s">
        <v>42</v>
      </c>
      <c r="D2481" s="9" t="s">
        <v>43</v>
      </c>
      <c r="E2481" s="10">
        <v>1892799.3</v>
      </c>
      <c r="F2481" s="10">
        <v>1892483.5841584159</v>
      </c>
      <c r="G2481" s="10">
        <v>315.71584158414043</v>
      </c>
      <c r="H2481" s="10">
        <v>1911408.42</v>
      </c>
      <c r="I2481" s="10">
        <v>-18609.119999999879</v>
      </c>
      <c r="J2481" s="10">
        <v>395700</v>
      </c>
      <c r="K2481" s="10">
        <v>395634</v>
      </c>
      <c r="L2481" s="10">
        <v>66</v>
      </c>
      <c r="M2481" s="10">
        <v>399590.34</v>
      </c>
      <c r="N2481" s="10">
        <v>-3890.3400000000256</v>
      </c>
    </row>
    <row r="2482" spans="1:14" x14ac:dyDescent="0.25">
      <c r="A2482" s="9" t="s">
        <v>555</v>
      </c>
      <c r="B2482" s="9" t="s">
        <v>146</v>
      </c>
      <c r="C2482" s="9" t="s">
        <v>42</v>
      </c>
      <c r="D2482" s="9" t="s">
        <v>53</v>
      </c>
      <c r="E2482" s="10">
        <v>1359574.72</v>
      </c>
      <c r="F2482" s="10">
        <v>1367282.9130009776</v>
      </c>
      <c r="G2482" s="10">
        <v>-7708.1930009776261</v>
      </c>
      <c r="H2482" s="10">
        <v>1398730.42</v>
      </c>
      <c r="I2482" s="10">
        <v>-39155.699999999953</v>
      </c>
      <c r="J2482" s="10">
        <v>295053</v>
      </c>
      <c r="K2482" s="10">
        <v>296725.50048875855</v>
      </c>
      <c r="L2482" s="10">
        <v>-1672.5004887585528</v>
      </c>
      <c r="M2482" s="10">
        <v>303550.18699999998</v>
      </c>
      <c r="N2482" s="10">
        <v>-8497.1869999999763</v>
      </c>
    </row>
    <row r="2483" spans="1:14" x14ac:dyDescent="0.25">
      <c r="A2483" s="9" t="s">
        <v>555</v>
      </c>
      <c r="B2483" s="9" t="s">
        <v>54</v>
      </c>
      <c r="C2483" s="9" t="s">
        <v>42</v>
      </c>
      <c r="D2483" s="9" t="s">
        <v>55</v>
      </c>
      <c r="E2483" s="10">
        <v>19975.55</v>
      </c>
      <c r="F2483" s="10">
        <v>19583.882352941178</v>
      </c>
      <c r="G2483" s="10">
        <v>391.66764705882088</v>
      </c>
      <c r="H2483" s="10">
        <v>19975.560000000001</v>
      </c>
      <c r="I2483" s="10">
        <v>-1.0000000002037268E-2</v>
      </c>
      <c r="J2483" s="10">
        <v>3631.9189999999999</v>
      </c>
      <c r="K2483" s="10">
        <v>3560.705882352941</v>
      </c>
      <c r="L2483" s="10">
        <v>71.21311764705888</v>
      </c>
      <c r="M2483" s="10">
        <v>3631.92</v>
      </c>
      <c r="N2483" s="10">
        <v>-1.0000000002037268E-3</v>
      </c>
    </row>
    <row r="2484" spans="1:14" x14ac:dyDescent="0.25">
      <c r="A2484" s="9" t="s">
        <v>556</v>
      </c>
      <c r="B2484" s="9" t="s">
        <v>25</v>
      </c>
      <c r="C2484" s="9" t="s">
        <v>26</v>
      </c>
      <c r="D2484" s="9" t="s">
        <v>27</v>
      </c>
      <c r="E2484" s="10">
        <v>2266.61</v>
      </c>
      <c r="F2484" s="10">
        <v>0</v>
      </c>
      <c r="G2484" s="10">
        <v>2266.61</v>
      </c>
      <c r="H2484" s="10">
        <v>0</v>
      </c>
      <c r="I2484" s="10">
        <v>2266.61</v>
      </c>
      <c r="J2484" s="10">
        <v>0</v>
      </c>
      <c r="K2484" s="10">
        <v>0</v>
      </c>
      <c r="L2484" s="10">
        <v>0</v>
      </c>
      <c r="M2484" s="10">
        <v>0</v>
      </c>
      <c r="N2484" s="10">
        <v>0</v>
      </c>
    </row>
    <row r="2485" spans="1:14" x14ac:dyDescent="0.25">
      <c r="A2485" s="9" t="s">
        <v>556</v>
      </c>
      <c r="B2485" s="9" t="s">
        <v>28</v>
      </c>
      <c r="C2485" s="9" t="s">
        <v>29</v>
      </c>
      <c r="D2485" s="9" t="s">
        <v>27</v>
      </c>
      <c r="E2485" s="10">
        <v>2.8</v>
      </c>
      <c r="F2485" s="10">
        <v>0</v>
      </c>
      <c r="G2485" s="10">
        <v>2.8</v>
      </c>
      <c r="H2485" s="10">
        <v>2.86</v>
      </c>
      <c r="I2485" s="10">
        <v>-6.0000000000000053E-2</v>
      </c>
      <c r="J2485" s="10">
        <v>0</v>
      </c>
      <c r="K2485" s="10">
        <v>0</v>
      </c>
      <c r="L2485" s="10">
        <v>0</v>
      </c>
      <c r="M2485" s="10">
        <v>0</v>
      </c>
      <c r="N2485" s="10">
        <v>0</v>
      </c>
    </row>
    <row r="2486" spans="1:14" x14ac:dyDescent="0.25">
      <c r="A2486" s="9" t="s">
        <v>556</v>
      </c>
      <c r="B2486" s="9" t="s">
        <v>30</v>
      </c>
      <c r="C2486" s="9" t="s">
        <v>29</v>
      </c>
      <c r="D2486" s="9" t="s">
        <v>27</v>
      </c>
      <c r="E2486" s="10">
        <v>65.42</v>
      </c>
      <c r="F2486" s="10">
        <v>0</v>
      </c>
      <c r="G2486" s="10">
        <v>65.42</v>
      </c>
      <c r="H2486" s="10">
        <v>66.77</v>
      </c>
      <c r="I2486" s="10">
        <v>-1.3499999999999943</v>
      </c>
      <c r="J2486" s="10">
        <v>0</v>
      </c>
      <c r="K2486" s="10">
        <v>0</v>
      </c>
      <c r="L2486" s="10">
        <v>0</v>
      </c>
      <c r="M2486" s="10">
        <v>0</v>
      </c>
      <c r="N2486" s="10">
        <v>0</v>
      </c>
    </row>
    <row r="2487" spans="1:14" x14ac:dyDescent="0.25">
      <c r="A2487" s="9" t="s">
        <v>556</v>
      </c>
      <c r="B2487" s="9" t="s">
        <v>31</v>
      </c>
      <c r="C2487" s="9" t="s">
        <v>29</v>
      </c>
      <c r="D2487" s="9" t="s">
        <v>27</v>
      </c>
      <c r="E2487" s="10">
        <v>439.22</v>
      </c>
      <c r="F2487" s="10">
        <v>0</v>
      </c>
      <c r="G2487" s="10">
        <v>439.22</v>
      </c>
      <c r="H2487" s="10">
        <v>448.31</v>
      </c>
      <c r="I2487" s="10">
        <v>-9.089999999999975</v>
      </c>
      <c r="J2487" s="10">
        <v>0</v>
      </c>
      <c r="K2487" s="10">
        <v>0</v>
      </c>
      <c r="L2487" s="10">
        <v>0</v>
      </c>
      <c r="M2487" s="10">
        <v>0</v>
      </c>
      <c r="N2487" s="10">
        <v>0</v>
      </c>
    </row>
    <row r="2488" spans="1:14" x14ac:dyDescent="0.25">
      <c r="A2488" s="9" t="s">
        <v>556</v>
      </c>
      <c r="B2488" s="9" t="s">
        <v>32</v>
      </c>
      <c r="C2488" s="9" t="s">
        <v>33</v>
      </c>
      <c r="D2488" s="9" t="s">
        <v>27</v>
      </c>
      <c r="E2488" s="10">
        <v>645.41</v>
      </c>
      <c r="F2488" s="10">
        <v>0</v>
      </c>
      <c r="G2488" s="10">
        <v>645.41</v>
      </c>
      <c r="H2488" s="10">
        <v>724.97</v>
      </c>
      <c r="I2488" s="10">
        <v>-79.560000000000059</v>
      </c>
      <c r="J2488" s="10">
        <v>1.83</v>
      </c>
      <c r="K2488" s="10">
        <v>0</v>
      </c>
      <c r="L2488" s="10">
        <v>1.83</v>
      </c>
      <c r="M2488" s="10">
        <v>2.056</v>
      </c>
      <c r="N2488" s="10">
        <v>-0.22599999999999998</v>
      </c>
    </row>
    <row r="2489" spans="1:14" x14ac:dyDescent="0.25">
      <c r="A2489" s="9" t="s">
        <v>556</v>
      </c>
      <c r="B2489" s="9" t="s">
        <v>34</v>
      </c>
      <c r="C2489" s="9" t="s">
        <v>33</v>
      </c>
      <c r="D2489" s="9" t="s">
        <v>27</v>
      </c>
      <c r="E2489" s="10">
        <v>2218.64</v>
      </c>
      <c r="F2489" s="10">
        <v>0</v>
      </c>
      <c r="G2489" s="10">
        <v>2218.64</v>
      </c>
      <c r="H2489" s="10">
        <v>2492.12</v>
      </c>
      <c r="I2489" s="10">
        <v>-273.48</v>
      </c>
      <c r="J2489" s="10">
        <v>1.83</v>
      </c>
      <c r="K2489" s="10">
        <v>0</v>
      </c>
      <c r="L2489" s="10">
        <v>1.83</v>
      </c>
      <c r="M2489" s="10">
        <v>2.056</v>
      </c>
      <c r="N2489" s="10">
        <v>-0.22599999999999998</v>
      </c>
    </row>
    <row r="2490" spans="1:14" x14ac:dyDescent="0.25">
      <c r="A2490" s="9" t="s">
        <v>556</v>
      </c>
      <c r="B2490" s="9" t="s">
        <v>35</v>
      </c>
      <c r="C2490" s="9" t="s">
        <v>33</v>
      </c>
      <c r="D2490" s="9" t="s">
        <v>27</v>
      </c>
      <c r="E2490" s="10">
        <v>2400.4299999999998</v>
      </c>
      <c r="F2490" s="10">
        <v>0</v>
      </c>
      <c r="G2490" s="10">
        <v>2400.4299999999998</v>
      </c>
      <c r="H2490" s="10">
        <v>2696.3</v>
      </c>
      <c r="I2490" s="10">
        <v>-295.87000000000035</v>
      </c>
      <c r="J2490" s="10">
        <v>38.43</v>
      </c>
      <c r="K2490" s="10">
        <v>0</v>
      </c>
      <c r="L2490" s="10">
        <v>38.43</v>
      </c>
      <c r="M2490" s="10">
        <v>43.167000000000002</v>
      </c>
      <c r="N2490" s="10">
        <v>-4.7370000000000019</v>
      </c>
    </row>
    <row r="2491" spans="1:14" x14ac:dyDescent="0.25">
      <c r="A2491" s="9" t="s">
        <v>556</v>
      </c>
      <c r="B2491" s="9" t="s">
        <v>36</v>
      </c>
      <c r="C2491" s="9" t="s">
        <v>29</v>
      </c>
      <c r="D2491" s="9" t="s">
        <v>27</v>
      </c>
      <c r="E2491" s="10">
        <v>4920.8100000000004</v>
      </c>
      <c r="F2491" s="10">
        <v>0</v>
      </c>
      <c r="G2491" s="10">
        <v>4920.8100000000004</v>
      </c>
      <c r="H2491" s="10">
        <v>5022.68</v>
      </c>
      <c r="I2491" s="10">
        <v>-101.86999999999989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</row>
    <row r="2492" spans="1:14" x14ac:dyDescent="0.25">
      <c r="A2492" s="9" t="s">
        <v>556</v>
      </c>
      <c r="B2492" s="9" t="s">
        <v>37</v>
      </c>
      <c r="C2492" s="9" t="s">
        <v>29</v>
      </c>
      <c r="D2492" s="9" t="s">
        <v>27</v>
      </c>
      <c r="E2492" s="10">
        <v>11379.41</v>
      </c>
      <c r="F2492" s="10">
        <v>0</v>
      </c>
      <c r="G2492" s="10">
        <v>11379.41</v>
      </c>
      <c r="H2492" s="10">
        <v>11614.97</v>
      </c>
      <c r="I2492" s="10">
        <v>-235.55999999999949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</row>
    <row r="2493" spans="1:14" x14ac:dyDescent="0.25">
      <c r="A2493" s="9" t="s">
        <v>556</v>
      </c>
      <c r="B2493" s="9" t="s">
        <v>150</v>
      </c>
      <c r="C2493" s="9" t="s">
        <v>39</v>
      </c>
      <c r="D2493" s="9" t="s">
        <v>40</v>
      </c>
      <c r="E2493" s="10">
        <v>-233343.96</v>
      </c>
      <c r="F2493" s="10">
        <v>0</v>
      </c>
      <c r="G2493" s="10">
        <v>-233343.96</v>
      </c>
      <c r="H2493" s="10">
        <v>-233343.96</v>
      </c>
      <c r="I2493" s="10">
        <v>0</v>
      </c>
      <c r="J2493" s="10">
        <v>-1480</v>
      </c>
      <c r="K2493" s="10">
        <v>0</v>
      </c>
      <c r="L2493" s="10">
        <v>-1480</v>
      </c>
      <c r="M2493" s="10">
        <v>-1480</v>
      </c>
      <c r="N2493" s="10">
        <v>0</v>
      </c>
    </row>
    <row r="2494" spans="1:14" x14ac:dyDescent="0.25">
      <c r="A2494" s="9" t="s">
        <v>556</v>
      </c>
      <c r="B2494" s="9" t="s">
        <v>151</v>
      </c>
      <c r="C2494" s="9" t="s">
        <v>42</v>
      </c>
      <c r="D2494" s="9" t="s">
        <v>43</v>
      </c>
      <c r="E2494" s="10">
        <v>159.49</v>
      </c>
      <c r="F2494" s="10">
        <v>147.52941176470586</v>
      </c>
      <c r="G2494" s="10">
        <v>11.960588235294153</v>
      </c>
      <c r="H2494" s="10">
        <v>150.47999999999999</v>
      </c>
      <c r="I2494" s="10">
        <v>9.0100000000000193</v>
      </c>
      <c r="J2494" s="10">
        <v>1600</v>
      </c>
      <c r="K2494" s="10">
        <v>1480</v>
      </c>
      <c r="L2494" s="10">
        <v>120</v>
      </c>
      <c r="M2494" s="10">
        <v>1509.6</v>
      </c>
      <c r="N2494" s="10">
        <v>90.400000000000091</v>
      </c>
    </row>
    <row r="2495" spans="1:14" x14ac:dyDescent="0.25">
      <c r="A2495" s="9" t="s">
        <v>556</v>
      </c>
      <c r="B2495" s="9" t="s">
        <v>152</v>
      </c>
      <c r="C2495" s="9" t="s">
        <v>42</v>
      </c>
      <c r="D2495" s="9" t="s">
        <v>43</v>
      </c>
      <c r="E2495" s="10">
        <v>1234.44</v>
      </c>
      <c r="F2495" s="10">
        <v>1214.6108374384237</v>
      </c>
      <c r="G2495" s="10">
        <v>19.829162561576368</v>
      </c>
      <c r="H2495" s="10">
        <v>1232.83</v>
      </c>
      <c r="I2495" s="10">
        <v>1.6100000000001273</v>
      </c>
      <c r="J2495" s="10">
        <v>18050</v>
      </c>
      <c r="K2495" s="10">
        <v>17760</v>
      </c>
      <c r="L2495" s="10">
        <v>290</v>
      </c>
      <c r="M2495" s="10">
        <v>18026.400000000001</v>
      </c>
      <c r="N2495" s="10">
        <v>23.599999999998545</v>
      </c>
    </row>
    <row r="2496" spans="1:14" x14ac:dyDescent="0.25">
      <c r="A2496" s="9" t="s">
        <v>556</v>
      </c>
      <c r="B2496" s="9" t="s">
        <v>44</v>
      </c>
      <c r="C2496" s="9" t="s">
        <v>42</v>
      </c>
      <c r="D2496" s="9" t="s">
        <v>43</v>
      </c>
      <c r="E2496" s="10">
        <v>1379.38</v>
      </c>
      <c r="F2496" s="10">
        <v>1371.960199004975</v>
      </c>
      <c r="G2496" s="10">
        <v>7.4198009950250707</v>
      </c>
      <c r="H2496" s="10">
        <v>1378.82</v>
      </c>
      <c r="I2496" s="10">
        <v>0.5600000000001728</v>
      </c>
      <c r="J2496" s="10">
        <v>1488</v>
      </c>
      <c r="K2496" s="10">
        <v>1480</v>
      </c>
      <c r="L2496" s="10">
        <v>8</v>
      </c>
      <c r="M2496" s="10">
        <v>1487.4</v>
      </c>
      <c r="N2496" s="10">
        <v>0.59999999999990905</v>
      </c>
    </row>
    <row r="2497" spans="1:14" x14ac:dyDescent="0.25">
      <c r="A2497" s="9" t="s">
        <v>556</v>
      </c>
      <c r="B2497" s="9" t="s">
        <v>153</v>
      </c>
      <c r="C2497" s="9" t="s">
        <v>42</v>
      </c>
      <c r="D2497" s="9" t="s">
        <v>43</v>
      </c>
      <c r="E2497" s="10">
        <v>2404.7800000000002</v>
      </c>
      <c r="F2497" s="10">
        <v>2314.8374384236454</v>
      </c>
      <c r="G2497" s="10">
        <v>89.942561576354819</v>
      </c>
      <c r="H2497" s="10">
        <v>2349.56</v>
      </c>
      <c r="I2497" s="10">
        <v>55.220000000000255</v>
      </c>
      <c r="J2497" s="10">
        <v>18450</v>
      </c>
      <c r="K2497" s="10">
        <v>17760</v>
      </c>
      <c r="L2497" s="10">
        <v>690</v>
      </c>
      <c r="M2497" s="10">
        <v>18026.400000000001</v>
      </c>
      <c r="N2497" s="10">
        <v>423.59999999999854</v>
      </c>
    </row>
    <row r="2498" spans="1:14" x14ac:dyDescent="0.25">
      <c r="A2498" s="9" t="s">
        <v>556</v>
      </c>
      <c r="B2498" s="9" t="s">
        <v>154</v>
      </c>
      <c r="C2498" s="9" t="s">
        <v>42</v>
      </c>
      <c r="D2498" s="9" t="s">
        <v>43</v>
      </c>
      <c r="E2498" s="10">
        <v>3235.6</v>
      </c>
      <c r="F2498" s="10">
        <v>3425.0147783251232</v>
      </c>
      <c r="G2498" s="10">
        <v>-189.41477832512328</v>
      </c>
      <c r="H2498" s="10">
        <v>3476.39</v>
      </c>
      <c r="I2498" s="10">
        <v>-240.78999999999996</v>
      </c>
      <c r="J2498" s="10">
        <v>18850</v>
      </c>
      <c r="K2498" s="10">
        <v>17760</v>
      </c>
      <c r="L2498" s="10">
        <v>1090</v>
      </c>
      <c r="M2498" s="10">
        <v>18026.400000000001</v>
      </c>
      <c r="N2498" s="10">
        <v>823.59999999999854</v>
      </c>
    </row>
    <row r="2499" spans="1:14" x14ac:dyDescent="0.25">
      <c r="A2499" s="9" t="s">
        <v>556</v>
      </c>
      <c r="B2499" s="9" t="s">
        <v>84</v>
      </c>
      <c r="C2499" s="9" t="s">
        <v>42</v>
      </c>
      <c r="D2499" s="9" t="s">
        <v>43</v>
      </c>
      <c r="E2499" s="10">
        <v>7361.07</v>
      </c>
      <c r="F2499" s="10">
        <v>7216.4215686274511</v>
      </c>
      <c r="G2499" s="10">
        <v>144.64843137254866</v>
      </c>
      <c r="H2499" s="10">
        <v>7360.75</v>
      </c>
      <c r="I2499" s="10">
        <v>0.31999999999970896</v>
      </c>
      <c r="J2499" s="10">
        <v>18116</v>
      </c>
      <c r="K2499" s="10">
        <v>17760</v>
      </c>
      <c r="L2499" s="10">
        <v>356</v>
      </c>
      <c r="M2499" s="10">
        <v>18115.2</v>
      </c>
      <c r="N2499" s="10">
        <v>0.7999999999992724</v>
      </c>
    </row>
    <row r="2500" spans="1:14" x14ac:dyDescent="0.25">
      <c r="A2500" s="9" t="s">
        <v>556</v>
      </c>
      <c r="B2500" s="9" t="s">
        <v>136</v>
      </c>
      <c r="C2500" s="9" t="s">
        <v>42</v>
      </c>
      <c r="D2500" s="9" t="s">
        <v>43</v>
      </c>
      <c r="E2500" s="10">
        <v>9733.86</v>
      </c>
      <c r="F2500" s="10">
        <v>9589.6847290640399</v>
      </c>
      <c r="G2500" s="10">
        <v>144.17527093596073</v>
      </c>
      <c r="H2500" s="10">
        <v>9733.5300000000007</v>
      </c>
      <c r="I2500" s="10">
        <v>0.32999999999992724</v>
      </c>
      <c r="J2500" s="10">
        <v>18027</v>
      </c>
      <c r="K2500" s="10">
        <v>17760</v>
      </c>
      <c r="L2500" s="10">
        <v>267</v>
      </c>
      <c r="M2500" s="10">
        <v>18026.400000000001</v>
      </c>
      <c r="N2500" s="10">
        <v>0.59999999999854481</v>
      </c>
    </row>
    <row r="2501" spans="1:14" x14ac:dyDescent="0.25">
      <c r="A2501" s="9" t="s">
        <v>556</v>
      </c>
      <c r="B2501" s="9" t="s">
        <v>137</v>
      </c>
      <c r="C2501" s="9" t="s">
        <v>42</v>
      </c>
      <c r="D2501" s="9" t="s">
        <v>43</v>
      </c>
      <c r="E2501" s="10">
        <v>11315.5</v>
      </c>
      <c r="F2501" s="10">
        <v>10981.596059113301</v>
      </c>
      <c r="G2501" s="10">
        <v>333.90394088669927</v>
      </c>
      <c r="H2501" s="10">
        <v>11146.32</v>
      </c>
      <c r="I2501" s="10">
        <v>169.18000000000029</v>
      </c>
      <c r="J2501" s="10">
        <v>1525</v>
      </c>
      <c r="K2501" s="10">
        <v>1480</v>
      </c>
      <c r="L2501" s="10">
        <v>45</v>
      </c>
      <c r="M2501" s="10">
        <v>1502.2</v>
      </c>
      <c r="N2501" s="10">
        <v>22.799999999999955</v>
      </c>
    </row>
    <row r="2502" spans="1:14" x14ac:dyDescent="0.25">
      <c r="A2502" s="9" t="s">
        <v>556</v>
      </c>
      <c r="B2502" s="9" t="s">
        <v>50</v>
      </c>
      <c r="C2502" s="9" t="s">
        <v>42</v>
      </c>
      <c r="D2502" s="9" t="s">
        <v>43</v>
      </c>
      <c r="E2502" s="10">
        <v>24238.94</v>
      </c>
      <c r="F2502" s="10">
        <v>24118.079601990048</v>
      </c>
      <c r="G2502" s="10">
        <v>120.86039800995059</v>
      </c>
      <c r="H2502" s="10">
        <v>24238.67</v>
      </c>
      <c r="I2502" s="10">
        <v>0.27000000000043656</v>
      </c>
      <c r="J2502" s="10">
        <v>17849</v>
      </c>
      <c r="K2502" s="10">
        <v>17760</v>
      </c>
      <c r="L2502" s="10">
        <v>89</v>
      </c>
      <c r="M2502" s="10">
        <v>17848.8</v>
      </c>
      <c r="N2502" s="10">
        <v>0.2000000000007276</v>
      </c>
    </row>
    <row r="2503" spans="1:14" x14ac:dyDescent="0.25">
      <c r="A2503" s="9" t="s">
        <v>556</v>
      </c>
      <c r="B2503" s="9" t="s">
        <v>103</v>
      </c>
      <c r="C2503" s="9" t="s">
        <v>42</v>
      </c>
      <c r="D2503" s="9" t="s">
        <v>43</v>
      </c>
      <c r="E2503" s="10">
        <v>85804.99</v>
      </c>
      <c r="F2503" s="10">
        <v>84953.534653465351</v>
      </c>
      <c r="G2503" s="10">
        <v>851.45534653465438</v>
      </c>
      <c r="H2503" s="10">
        <v>85803.07</v>
      </c>
      <c r="I2503" s="10">
        <v>1.9199999999982538</v>
      </c>
      <c r="J2503" s="10">
        <v>17938</v>
      </c>
      <c r="K2503" s="10">
        <v>17759.999999999996</v>
      </c>
      <c r="L2503" s="10">
        <v>178.00000000000364</v>
      </c>
      <c r="M2503" s="10">
        <v>17937.599999999999</v>
      </c>
      <c r="N2503" s="10">
        <v>0.40000000000145519</v>
      </c>
    </row>
    <row r="2504" spans="1:14" x14ac:dyDescent="0.25">
      <c r="A2504" s="9" t="s">
        <v>556</v>
      </c>
      <c r="B2504" s="9" t="s">
        <v>155</v>
      </c>
      <c r="C2504" s="9" t="s">
        <v>42</v>
      </c>
      <c r="D2504" s="9" t="s">
        <v>53</v>
      </c>
      <c r="E2504" s="10">
        <v>61240.46</v>
      </c>
      <c r="F2504" s="10">
        <v>61102.502443792771</v>
      </c>
      <c r="G2504" s="10">
        <v>137.95755620722775</v>
      </c>
      <c r="H2504" s="10">
        <v>62507.86</v>
      </c>
      <c r="I2504" s="10">
        <v>-1267.4000000000015</v>
      </c>
      <c r="J2504" s="10">
        <v>13350</v>
      </c>
      <c r="K2504" s="10">
        <v>13320</v>
      </c>
      <c r="L2504" s="10">
        <v>30</v>
      </c>
      <c r="M2504" s="10">
        <v>13626.36</v>
      </c>
      <c r="N2504" s="10">
        <v>-276.36000000000058</v>
      </c>
    </row>
    <row r="2505" spans="1:14" x14ac:dyDescent="0.25">
      <c r="A2505" s="9" t="s">
        <v>556</v>
      </c>
      <c r="B2505" s="9" t="s">
        <v>54</v>
      </c>
      <c r="C2505" s="9" t="s">
        <v>42</v>
      </c>
      <c r="D2505" s="9" t="s">
        <v>55</v>
      </c>
      <c r="E2505" s="10">
        <v>896.7</v>
      </c>
      <c r="F2505" s="10">
        <v>879.11764705882354</v>
      </c>
      <c r="G2505" s="10">
        <v>17.582352941176509</v>
      </c>
      <c r="H2505" s="10">
        <v>896.7</v>
      </c>
      <c r="I2505" s="10">
        <v>0</v>
      </c>
      <c r="J2505" s="10">
        <v>163.03700000000001</v>
      </c>
      <c r="K2505" s="10">
        <v>159.84019607843138</v>
      </c>
      <c r="L2505" s="10">
        <v>3.1968039215686304</v>
      </c>
      <c r="M2505" s="10">
        <v>163.03700000000001</v>
      </c>
      <c r="N2505" s="10">
        <v>0</v>
      </c>
    </row>
    <row r="2506" spans="1:14" x14ac:dyDescent="0.25">
      <c r="A2506" s="9" t="s">
        <v>557</v>
      </c>
      <c r="B2506" s="9" t="s">
        <v>25</v>
      </c>
      <c r="C2506" s="9" t="s">
        <v>26</v>
      </c>
      <c r="D2506" s="9" t="s">
        <v>27</v>
      </c>
      <c r="E2506" s="10">
        <v>14546.32</v>
      </c>
      <c r="F2506" s="10">
        <v>0</v>
      </c>
      <c r="G2506" s="10">
        <v>14546.32</v>
      </c>
      <c r="H2506" s="10">
        <v>0</v>
      </c>
      <c r="I2506" s="10">
        <v>14546.32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</row>
    <row r="2507" spans="1:14" x14ac:dyDescent="0.25">
      <c r="A2507" s="9" t="s">
        <v>557</v>
      </c>
      <c r="B2507" s="9" t="s">
        <v>28</v>
      </c>
      <c r="C2507" s="9" t="s">
        <v>29</v>
      </c>
      <c r="D2507" s="9" t="s">
        <v>27</v>
      </c>
      <c r="E2507" s="10">
        <v>7.77</v>
      </c>
      <c r="F2507" s="10">
        <v>0</v>
      </c>
      <c r="G2507" s="10">
        <v>7.77</v>
      </c>
      <c r="H2507" s="10">
        <v>7.93</v>
      </c>
      <c r="I2507" s="10">
        <v>-0.16000000000000014</v>
      </c>
      <c r="J2507" s="10">
        <v>0</v>
      </c>
      <c r="K2507" s="10">
        <v>0</v>
      </c>
      <c r="L2507" s="10">
        <v>0</v>
      </c>
      <c r="M2507" s="10">
        <v>0</v>
      </c>
      <c r="N2507" s="10">
        <v>0</v>
      </c>
    </row>
    <row r="2508" spans="1:14" x14ac:dyDescent="0.25">
      <c r="A2508" s="9" t="s">
        <v>557</v>
      </c>
      <c r="B2508" s="9" t="s">
        <v>30</v>
      </c>
      <c r="C2508" s="9" t="s">
        <v>29</v>
      </c>
      <c r="D2508" s="9" t="s">
        <v>27</v>
      </c>
      <c r="E2508" s="10">
        <v>181.24</v>
      </c>
      <c r="F2508" s="10">
        <v>0</v>
      </c>
      <c r="G2508" s="10">
        <v>181.24</v>
      </c>
      <c r="H2508" s="10">
        <v>184.99</v>
      </c>
      <c r="I2508" s="10">
        <v>-3.75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</row>
    <row r="2509" spans="1:14" x14ac:dyDescent="0.25">
      <c r="A2509" s="9" t="s">
        <v>557</v>
      </c>
      <c r="B2509" s="9" t="s">
        <v>31</v>
      </c>
      <c r="C2509" s="9" t="s">
        <v>29</v>
      </c>
      <c r="D2509" s="9" t="s">
        <v>27</v>
      </c>
      <c r="E2509" s="10">
        <v>1216.9100000000001</v>
      </c>
      <c r="F2509" s="10">
        <v>0</v>
      </c>
      <c r="G2509" s="10">
        <v>1216.9100000000001</v>
      </c>
      <c r="H2509" s="10">
        <v>1242.08</v>
      </c>
      <c r="I2509" s="10">
        <v>-25.169999999999845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</row>
    <row r="2510" spans="1:14" x14ac:dyDescent="0.25">
      <c r="A2510" s="9" t="s">
        <v>557</v>
      </c>
      <c r="B2510" s="9" t="s">
        <v>32</v>
      </c>
      <c r="C2510" s="9" t="s">
        <v>33</v>
      </c>
      <c r="D2510" s="9" t="s">
        <v>27</v>
      </c>
      <c r="E2510" s="10">
        <v>1438.96</v>
      </c>
      <c r="F2510" s="10">
        <v>0</v>
      </c>
      <c r="G2510" s="10">
        <v>1438.96</v>
      </c>
      <c r="H2510" s="10">
        <v>2515.21</v>
      </c>
      <c r="I2510" s="10">
        <v>-1076.25</v>
      </c>
      <c r="J2510" s="10">
        <v>4.08</v>
      </c>
      <c r="K2510" s="10">
        <v>0</v>
      </c>
      <c r="L2510" s="10">
        <v>4.08</v>
      </c>
      <c r="M2510" s="10">
        <v>7.1319999999999997</v>
      </c>
      <c r="N2510" s="10">
        <v>-3.0519999999999996</v>
      </c>
    </row>
    <row r="2511" spans="1:14" x14ac:dyDescent="0.25">
      <c r="A2511" s="9" t="s">
        <v>557</v>
      </c>
      <c r="B2511" s="9" t="s">
        <v>34</v>
      </c>
      <c r="C2511" s="9" t="s">
        <v>33</v>
      </c>
      <c r="D2511" s="9" t="s">
        <v>27</v>
      </c>
      <c r="E2511" s="10">
        <v>4946.47</v>
      </c>
      <c r="F2511" s="10">
        <v>0</v>
      </c>
      <c r="G2511" s="10">
        <v>4946.47</v>
      </c>
      <c r="H2511" s="10">
        <v>8646.1299999999992</v>
      </c>
      <c r="I2511" s="10">
        <v>-3699.6599999999989</v>
      </c>
      <c r="J2511" s="10">
        <v>4.08</v>
      </c>
      <c r="K2511" s="10">
        <v>0</v>
      </c>
      <c r="L2511" s="10">
        <v>4.08</v>
      </c>
      <c r="M2511" s="10">
        <v>7.1319999999999997</v>
      </c>
      <c r="N2511" s="10">
        <v>-3.0519999999999996</v>
      </c>
    </row>
    <row r="2512" spans="1:14" x14ac:dyDescent="0.25">
      <c r="A2512" s="9" t="s">
        <v>557</v>
      </c>
      <c r="B2512" s="9" t="s">
        <v>35</v>
      </c>
      <c r="C2512" s="9" t="s">
        <v>33</v>
      </c>
      <c r="D2512" s="9" t="s">
        <v>27</v>
      </c>
      <c r="E2512" s="10">
        <v>5351.78</v>
      </c>
      <c r="F2512" s="10">
        <v>0</v>
      </c>
      <c r="G2512" s="10">
        <v>5351.78</v>
      </c>
      <c r="H2512" s="10">
        <v>9354.2199999999993</v>
      </c>
      <c r="I2512" s="10">
        <v>-4002.4399999999996</v>
      </c>
      <c r="J2512" s="10">
        <v>85.68</v>
      </c>
      <c r="K2512" s="10">
        <v>0</v>
      </c>
      <c r="L2512" s="10">
        <v>85.68</v>
      </c>
      <c r="M2512" s="10">
        <v>149.75800000000001</v>
      </c>
      <c r="N2512" s="10">
        <v>-64.078000000000003</v>
      </c>
    </row>
    <row r="2513" spans="1:14" x14ac:dyDescent="0.25">
      <c r="A2513" s="9" t="s">
        <v>557</v>
      </c>
      <c r="B2513" s="9" t="s">
        <v>36</v>
      </c>
      <c r="C2513" s="9" t="s">
        <v>29</v>
      </c>
      <c r="D2513" s="9" t="s">
        <v>27</v>
      </c>
      <c r="E2513" s="10">
        <v>13633.78</v>
      </c>
      <c r="F2513" s="10">
        <v>0</v>
      </c>
      <c r="G2513" s="10">
        <v>13633.78</v>
      </c>
      <c r="H2513" s="10">
        <v>13915.87</v>
      </c>
      <c r="I2513" s="10">
        <v>-282.09000000000015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</row>
    <row r="2514" spans="1:14" x14ac:dyDescent="0.25">
      <c r="A2514" s="9" t="s">
        <v>557</v>
      </c>
      <c r="B2514" s="9" t="s">
        <v>37</v>
      </c>
      <c r="C2514" s="9" t="s">
        <v>29</v>
      </c>
      <c r="D2514" s="9" t="s">
        <v>27</v>
      </c>
      <c r="E2514" s="10">
        <v>31528.2</v>
      </c>
      <c r="F2514" s="10">
        <v>0</v>
      </c>
      <c r="G2514" s="10">
        <v>31528.2</v>
      </c>
      <c r="H2514" s="10">
        <v>32180.54</v>
      </c>
      <c r="I2514" s="10">
        <v>-652.34000000000015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</row>
    <row r="2515" spans="1:14" x14ac:dyDescent="0.25">
      <c r="A2515" s="9" t="s">
        <v>557</v>
      </c>
      <c r="B2515" s="9" t="s">
        <v>157</v>
      </c>
      <c r="C2515" s="9" t="s">
        <v>39</v>
      </c>
      <c r="D2515" s="9" t="s">
        <v>40</v>
      </c>
      <c r="E2515" s="10">
        <v>-656324.88</v>
      </c>
      <c r="F2515" s="10">
        <v>0</v>
      </c>
      <c r="G2515" s="10">
        <v>-656324.88</v>
      </c>
      <c r="H2515" s="10">
        <v>-656324.86</v>
      </c>
      <c r="I2515" s="10">
        <v>-2.0000000018626451E-2</v>
      </c>
      <c r="J2515" s="10">
        <v>-8201</v>
      </c>
      <c r="K2515" s="10">
        <v>0</v>
      </c>
      <c r="L2515" s="10">
        <v>-8201</v>
      </c>
      <c r="M2515" s="10">
        <v>-8201</v>
      </c>
      <c r="N2515" s="10">
        <v>0</v>
      </c>
    </row>
    <row r="2516" spans="1:14" x14ac:dyDescent="0.25">
      <c r="A2516" s="9" t="s">
        <v>557</v>
      </c>
      <c r="B2516" s="9" t="s">
        <v>151</v>
      </c>
      <c r="C2516" s="9" t="s">
        <v>42</v>
      </c>
      <c r="D2516" s="9" t="s">
        <v>43</v>
      </c>
      <c r="E2516" s="10">
        <v>847.28</v>
      </c>
      <c r="F2516" s="10">
        <v>817.48039215686276</v>
      </c>
      <c r="G2516" s="10">
        <v>29.79960784313721</v>
      </c>
      <c r="H2516" s="10">
        <v>833.83</v>
      </c>
      <c r="I2516" s="10">
        <v>13.449999999999932</v>
      </c>
      <c r="J2516" s="10">
        <v>8500</v>
      </c>
      <c r="K2516" s="10">
        <v>8201</v>
      </c>
      <c r="L2516" s="10">
        <v>299</v>
      </c>
      <c r="M2516" s="10">
        <v>8365.02</v>
      </c>
      <c r="N2516" s="10">
        <v>134.97999999999956</v>
      </c>
    </row>
    <row r="2517" spans="1:14" x14ac:dyDescent="0.25">
      <c r="A2517" s="9" t="s">
        <v>557</v>
      </c>
      <c r="B2517" s="9" t="s">
        <v>152</v>
      </c>
      <c r="C2517" s="9" t="s">
        <v>42</v>
      </c>
      <c r="D2517" s="9" t="s">
        <v>43</v>
      </c>
      <c r="E2517" s="10">
        <v>3378.47</v>
      </c>
      <c r="F2517" s="10">
        <v>3365.2019704433496</v>
      </c>
      <c r="G2517" s="10">
        <v>13.268029556650163</v>
      </c>
      <c r="H2517" s="10">
        <v>3415.68</v>
      </c>
      <c r="I2517" s="10">
        <v>-37.210000000000036</v>
      </c>
      <c r="J2517" s="10">
        <v>49400</v>
      </c>
      <c r="K2517" s="10">
        <v>49206</v>
      </c>
      <c r="L2517" s="10">
        <v>194</v>
      </c>
      <c r="M2517" s="10">
        <v>49944.09</v>
      </c>
      <c r="N2517" s="10">
        <v>-544.08999999999651</v>
      </c>
    </row>
    <row r="2518" spans="1:14" x14ac:dyDescent="0.25">
      <c r="A2518" s="9" t="s">
        <v>557</v>
      </c>
      <c r="B2518" s="9" t="s">
        <v>94</v>
      </c>
      <c r="C2518" s="9" t="s">
        <v>42</v>
      </c>
      <c r="D2518" s="9" t="s">
        <v>43</v>
      </c>
      <c r="E2518" s="10">
        <v>4845.71</v>
      </c>
      <c r="F2518" s="10">
        <v>4822.1890547263683</v>
      </c>
      <c r="G2518" s="10">
        <v>23.520945273631696</v>
      </c>
      <c r="H2518" s="10">
        <v>4846.3</v>
      </c>
      <c r="I2518" s="10">
        <v>-0.59000000000014552</v>
      </c>
      <c r="J2518" s="10">
        <v>8241</v>
      </c>
      <c r="K2518" s="10">
        <v>8200.9999999999982</v>
      </c>
      <c r="L2518" s="10">
        <v>40.000000000001819</v>
      </c>
      <c r="M2518" s="10">
        <v>8242.0049999999992</v>
      </c>
      <c r="N2518" s="10">
        <v>-1.0049999999991996</v>
      </c>
    </row>
    <row r="2519" spans="1:14" x14ac:dyDescent="0.25">
      <c r="A2519" s="9" t="s">
        <v>557</v>
      </c>
      <c r="B2519" s="9" t="s">
        <v>153</v>
      </c>
      <c r="C2519" s="9" t="s">
        <v>42</v>
      </c>
      <c r="D2519" s="9" t="s">
        <v>43</v>
      </c>
      <c r="E2519" s="10">
        <v>6438.8</v>
      </c>
      <c r="F2519" s="10">
        <v>6413.5073891625616</v>
      </c>
      <c r="G2519" s="10">
        <v>25.292610837438588</v>
      </c>
      <c r="H2519" s="10">
        <v>6509.71</v>
      </c>
      <c r="I2519" s="10">
        <v>-70.909999999999854</v>
      </c>
      <c r="J2519" s="10">
        <v>49400</v>
      </c>
      <c r="K2519" s="10">
        <v>49206</v>
      </c>
      <c r="L2519" s="10">
        <v>194</v>
      </c>
      <c r="M2519" s="10">
        <v>49944.09</v>
      </c>
      <c r="N2519" s="10">
        <v>-544.08999999999651</v>
      </c>
    </row>
    <row r="2520" spans="1:14" x14ac:dyDescent="0.25">
      <c r="A2520" s="9" t="s">
        <v>557</v>
      </c>
      <c r="B2520" s="9" t="s">
        <v>154</v>
      </c>
      <c r="C2520" s="9" t="s">
        <v>42</v>
      </c>
      <c r="D2520" s="9" t="s">
        <v>43</v>
      </c>
      <c r="E2520" s="10">
        <v>8479.51</v>
      </c>
      <c r="F2520" s="10">
        <v>9489.3793103448261</v>
      </c>
      <c r="G2520" s="10">
        <v>-1009.8693103448259</v>
      </c>
      <c r="H2520" s="10">
        <v>9631.7199999999993</v>
      </c>
      <c r="I2520" s="10">
        <v>-1152.2099999999991</v>
      </c>
      <c r="J2520" s="10">
        <v>49400</v>
      </c>
      <c r="K2520" s="10">
        <v>49206</v>
      </c>
      <c r="L2520" s="10">
        <v>194</v>
      </c>
      <c r="M2520" s="10">
        <v>49944.09</v>
      </c>
      <c r="N2520" s="10">
        <v>-544.08999999999651</v>
      </c>
    </row>
    <row r="2521" spans="1:14" x14ac:dyDescent="0.25">
      <c r="A2521" s="9" t="s">
        <v>557</v>
      </c>
      <c r="B2521" s="9" t="s">
        <v>84</v>
      </c>
      <c r="C2521" s="9" t="s">
        <v>42</v>
      </c>
      <c r="D2521" s="9" t="s">
        <v>43</v>
      </c>
      <c r="E2521" s="10">
        <v>20391.259999999998</v>
      </c>
      <c r="F2521" s="10">
        <v>19993.872549019608</v>
      </c>
      <c r="G2521" s="10">
        <v>397.38745098038999</v>
      </c>
      <c r="H2521" s="10">
        <v>20393.75</v>
      </c>
      <c r="I2521" s="10">
        <v>-2.4900000000016007</v>
      </c>
      <c r="J2521" s="10">
        <v>50184</v>
      </c>
      <c r="K2521" s="10">
        <v>49206</v>
      </c>
      <c r="L2521" s="10">
        <v>978</v>
      </c>
      <c r="M2521" s="10">
        <v>50190.12</v>
      </c>
      <c r="N2521" s="10">
        <v>-6.1200000000026193</v>
      </c>
    </row>
    <row r="2522" spans="1:14" x14ac:dyDescent="0.25">
      <c r="A2522" s="9" t="s">
        <v>557</v>
      </c>
      <c r="B2522" s="9" t="s">
        <v>136</v>
      </c>
      <c r="C2522" s="9" t="s">
        <v>42</v>
      </c>
      <c r="D2522" s="9" t="s">
        <v>43</v>
      </c>
      <c r="E2522" s="10">
        <v>26964.52</v>
      </c>
      <c r="F2522" s="10">
        <v>26569.270935960591</v>
      </c>
      <c r="G2522" s="10">
        <v>395.24906403940986</v>
      </c>
      <c r="H2522" s="10">
        <v>26967.81</v>
      </c>
      <c r="I2522" s="10">
        <v>-3.2900000000008731</v>
      </c>
      <c r="J2522" s="10">
        <v>49938</v>
      </c>
      <c r="K2522" s="10">
        <v>49206</v>
      </c>
      <c r="L2522" s="10">
        <v>732</v>
      </c>
      <c r="M2522" s="10">
        <v>49944.09</v>
      </c>
      <c r="N2522" s="10">
        <v>-6.0899999999965075</v>
      </c>
    </row>
    <row r="2523" spans="1:14" x14ac:dyDescent="0.25">
      <c r="A2523" s="9" t="s">
        <v>557</v>
      </c>
      <c r="B2523" s="9" t="s">
        <v>145</v>
      </c>
      <c r="C2523" s="9" t="s">
        <v>42</v>
      </c>
      <c r="D2523" s="9" t="s">
        <v>43</v>
      </c>
      <c r="E2523" s="10">
        <v>35123.06</v>
      </c>
      <c r="F2523" s="10">
        <v>34608.216748768471</v>
      </c>
      <c r="G2523" s="10">
        <v>514.84325123152666</v>
      </c>
      <c r="H2523" s="10">
        <v>35127.339999999997</v>
      </c>
      <c r="I2523" s="10">
        <v>-4.2799999999988358</v>
      </c>
      <c r="J2523" s="10">
        <v>8323</v>
      </c>
      <c r="K2523" s="10">
        <v>8201</v>
      </c>
      <c r="L2523" s="10">
        <v>122</v>
      </c>
      <c r="M2523" s="10">
        <v>8324.0149999999994</v>
      </c>
      <c r="N2523" s="10">
        <v>-1.0149999999994179</v>
      </c>
    </row>
    <row r="2524" spans="1:14" x14ac:dyDescent="0.25">
      <c r="A2524" s="9" t="s">
        <v>557</v>
      </c>
      <c r="B2524" s="9" t="s">
        <v>50</v>
      </c>
      <c r="C2524" s="9" t="s">
        <v>42</v>
      </c>
      <c r="D2524" s="9" t="s">
        <v>43</v>
      </c>
      <c r="E2524" s="10">
        <v>67147.67</v>
      </c>
      <c r="F2524" s="10">
        <v>66821.751243781095</v>
      </c>
      <c r="G2524" s="10">
        <v>325.91875621890358</v>
      </c>
      <c r="H2524" s="10">
        <v>67155.86</v>
      </c>
      <c r="I2524" s="10">
        <v>-8.1900000000023283</v>
      </c>
      <c r="J2524" s="10">
        <v>49446</v>
      </c>
      <c r="K2524" s="10">
        <v>49206</v>
      </c>
      <c r="L2524" s="10">
        <v>240</v>
      </c>
      <c r="M2524" s="10">
        <v>49452.03</v>
      </c>
      <c r="N2524" s="10">
        <v>-6.0299999999988358</v>
      </c>
    </row>
    <row r="2525" spans="1:14" x14ac:dyDescent="0.25">
      <c r="A2525" s="9" t="s">
        <v>557</v>
      </c>
      <c r="B2525" s="9" t="s">
        <v>103</v>
      </c>
      <c r="C2525" s="9" t="s">
        <v>42</v>
      </c>
      <c r="D2525" s="9" t="s">
        <v>43</v>
      </c>
      <c r="E2525" s="10">
        <v>237697.71</v>
      </c>
      <c r="F2525" s="10">
        <v>235372.96039603959</v>
      </c>
      <c r="G2525" s="10">
        <v>2324.7496039604011</v>
      </c>
      <c r="H2525" s="10">
        <v>237726.69</v>
      </c>
      <c r="I2525" s="10">
        <v>-28.980000000010477</v>
      </c>
      <c r="J2525" s="10">
        <v>49692</v>
      </c>
      <c r="K2525" s="10">
        <v>49206</v>
      </c>
      <c r="L2525" s="10">
        <v>486</v>
      </c>
      <c r="M2525" s="10">
        <v>49698.06</v>
      </c>
      <c r="N2525" s="10">
        <v>-6.0599999999976717</v>
      </c>
    </row>
    <row r="2526" spans="1:14" x14ac:dyDescent="0.25">
      <c r="A2526" s="9" t="s">
        <v>557</v>
      </c>
      <c r="B2526" s="9" t="s">
        <v>155</v>
      </c>
      <c r="C2526" s="9" t="s">
        <v>42</v>
      </c>
      <c r="D2526" s="9" t="s">
        <v>53</v>
      </c>
      <c r="E2526" s="10">
        <v>169675.05</v>
      </c>
      <c r="F2526" s="10">
        <v>169291.09481915933</v>
      </c>
      <c r="G2526" s="10">
        <v>383.95518084065407</v>
      </c>
      <c r="H2526" s="10">
        <v>173184.79</v>
      </c>
      <c r="I2526" s="10">
        <v>-3509.7400000000198</v>
      </c>
      <c r="J2526" s="10">
        <v>36988</v>
      </c>
      <c r="K2526" s="10">
        <v>36904.500488758546</v>
      </c>
      <c r="L2526" s="10">
        <v>83.499511241454456</v>
      </c>
      <c r="M2526" s="10">
        <v>37753.303999999996</v>
      </c>
      <c r="N2526" s="10">
        <v>-765.30399999999645</v>
      </c>
    </row>
    <row r="2527" spans="1:14" x14ac:dyDescent="0.25">
      <c r="A2527" s="9" t="s">
        <v>557</v>
      </c>
      <c r="B2527" s="9" t="s">
        <v>54</v>
      </c>
      <c r="C2527" s="9" t="s">
        <v>42</v>
      </c>
      <c r="D2527" s="9" t="s">
        <v>55</v>
      </c>
      <c r="E2527" s="10">
        <v>2484.41</v>
      </c>
      <c r="F2527" s="10">
        <v>2435.6960784313724</v>
      </c>
      <c r="G2527" s="10">
        <v>48.713921568627484</v>
      </c>
      <c r="H2527" s="10">
        <v>2484.41</v>
      </c>
      <c r="I2527" s="10">
        <v>0</v>
      </c>
      <c r="J2527" s="10">
        <v>451.71100000000001</v>
      </c>
      <c r="K2527" s="10">
        <v>442.85392156862741</v>
      </c>
      <c r="L2527" s="10">
        <v>8.8570784313725994</v>
      </c>
      <c r="M2527" s="10">
        <v>451.71100000000001</v>
      </c>
      <c r="N2527" s="10">
        <v>0</v>
      </c>
    </row>
    <row r="2528" spans="1:14" x14ac:dyDescent="0.25">
      <c r="A2528" s="9" t="s">
        <v>558</v>
      </c>
      <c r="B2528" s="9" t="s">
        <v>25</v>
      </c>
      <c r="C2528" s="9" t="s">
        <v>26</v>
      </c>
      <c r="D2528" s="9" t="s">
        <v>27</v>
      </c>
      <c r="E2528" s="10">
        <v>13804.79</v>
      </c>
      <c r="F2528" s="10">
        <v>0</v>
      </c>
      <c r="G2528" s="10">
        <v>13804.79</v>
      </c>
      <c r="H2528" s="10">
        <v>0</v>
      </c>
      <c r="I2528" s="10">
        <v>13804.79</v>
      </c>
      <c r="J2528" s="10">
        <v>0</v>
      </c>
      <c r="K2528" s="10">
        <v>0</v>
      </c>
      <c r="L2528" s="10">
        <v>0</v>
      </c>
      <c r="M2528" s="10">
        <v>0</v>
      </c>
      <c r="N2528" s="10">
        <v>0</v>
      </c>
    </row>
    <row r="2529" spans="1:14" x14ac:dyDescent="0.25">
      <c r="A2529" s="9" t="s">
        <v>558</v>
      </c>
      <c r="B2529" s="9" t="s">
        <v>28</v>
      </c>
      <c r="C2529" s="9" t="s">
        <v>29</v>
      </c>
      <c r="D2529" s="9" t="s">
        <v>27</v>
      </c>
      <c r="E2529" s="10">
        <v>9.14</v>
      </c>
      <c r="F2529" s="10">
        <v>0</v>
      </c>
      <c r="G2529" s="10">
        <v>9.14</v>
      </c>
      <c r="H2529" s="10">
        <v>9.33</v>
      </c>
      <c r="I2529" s="10">
        <v>-0.1899999999999995</v>
      </c>
      <c r="J2529" s="10">
        <v>0</v>
      </c>
      <c r="K2529" s="10">
        <v>0</v>
      </c>
      <c r="L2529" s="10">
        <v>0</v>
      </c>
      <c r="M2529" s="10">
        <v>0</v>
      </c>
      <c r="N2529" s="10">
        <v>0</v>
      </c>
    </row>
    <row r="2530" spans="1:14" x14ac:dyDescent="0.25">
      <c r="A2530" s="9" t="s">
        <v>558</v>
      </c>
      <c r="B2530" s="9" t="s">
        <v>30</v>
      </c>
      <c r="C2530" s="9" t="s">
        <v>29</v>
      </c>
      <c r="D2530" s="9" t="s">
        <v>27</v>
      </c>
      <c r="E2530" s="10">
        <v>213.26</v>
      </c>
      <c r="F2530" s="10">
        <v>0</v>
      </c>
      <c r="G2530" s="10">
        <v>213.26</v>
      </c>
      <c r="H2530" s="10">
        <v>217.68</v>
      </c>
      <c r="I2530" s="10">
        <v>-4.4200000000000159</v>
      </c>
      <c r="J2530" s="10">
        <v>0</v>
      </c>
      <c r="K2530" s="10">
        <v>0</v>
      </c>
      <c r="L2530" s="10">
        <v>0</v>
      </c>
      <c r="M2530" s="10">
        <v>0</v>
      </c>
      <c r="N2530" s="10">
        <v>0</v>
      </c>
    </row>
    <row r="2531" spans="1:14" x14ac:dyDescent="0.25">
      <c r="A2531" s="9" t="s">
        <v>558</v>
      </c>
      <c r="B2531" s="9" t="s">
        <v>31</v>
      </c>
      <c r="C2531" s="9" t="s">
        <v>29</v>
      </c>
      <c r="D2531" s="9" t="s">
        <v>27</v>
      </c>
      <c r="E2531" s="10">
        <v>1431.91</v>
      </c>
      <c r="F2531" s="10">
        <v>0</v>
      </c>
      <c r="G2531" s="10">
        <v>1431.91</v>
      </c>
      <c r="H2531" s="10">
        <v>1461.54</v>
      </c>
      <c r="I2531" s="10">
        <v>-29.629999999999882</v>
      </c>
      <c r="J2531" s="10">
        <v>0</v>
      </c>
      <c r="K2531" s="10">
        <v>0</v>
      </c>
      <c r="L2531" s="10">
        <v>0</v>
      </c>
      <c r="M2531" s="10">
        <v>0</v>
      </c>
      <c r="N2531" s="10">
        <v>0</v>
      </c>
    </row>
    <row r="2532" spans="1:14" x14ac:dyDescent="0.25">
      <c r="A2532" s="9" t="s">
        <v>558</v>
      </c>
      <c r="B2532" s="9" t="s">
        <v>32</v>
      </c>
      <c r="C2532" s="9" t="s">
        <v>33</v>
      </c>
      <c r="D2532" s="9" t="s">
        <v>27</v>
      </c>
      <c r="E2532" s="10">
        <v>2027.94</v>
      </c>
      <c r="F2532" s="10">
        <v>0</v>
      </c>
      <c r="G2532" s="10">
        <v>2027.94</v>
      </c>
      <c r="H2532" s="10">
        <v>2959.61</v>
      </c>
      <c r="I2532" s="10">
        <v>-931.67000000000007</v>
      </c>
      <c r="J2532" s="10">
        <v>5.75</v>
      </c>
      <c r="K2532" s="10">
        <v>0</v>
      </c>
      <c r="L2532" s="10">
        <v>5.75</v>
      </c>
      <c r="M2532" s="10">
        <v>8.3919999999999995</v>
      </c>
      <c r="N2532" s="10">
        <v>-2.6419999999999995</v>
      </c>
    </row>
    <row r="2533" spans="1:14" x14ac:dyDescent="0.25">
      <c r="A2533" s="9" t="s">
        <v>558</v>
      </c>
      <c r="B2533" s="9" t="s">
        <v>34</v>
      </c>
      <c r="C2533" s="9" t="s">
        <v>33</v>
      </c>
      <c r="D2533" s="9" t="s">
        <v>27</v>
      </c>
      <c r="E2533" s="10">
        <v>6971.13</v>
      </c>
      <c r="F2533" s="10">
        <v>0</v>
      </c>
      <c r="G2533" s="10">
        <v>6971.13</v>
      </c>
      <c r="H2533" s="10">
        <v>10173.77</v>
      </c>
      <c r="I2533" s="10">
        <v>-3202.6400000000003</v>
      </c>
      <c r="J2533" s="10">
        <v>5.75</v>
      </c>
      <c r="K2533" s="10">
        <v>0</v>
      </c>
      <c r="L2533" s="10">
        <v>5.75</v>
      </c>
      <c r="M2533" s="10">
        <v>8.3919999999999995</v>
      </c>
      <c r="N2533" s="10">
        <v>-2.6419999999999995</v>
      </c>
    </row>
    <row r="2534" spans="1:14" x14ac:dyDescent="0.25">
      <c r="A2534" s="9" t="s">
        <v>558</v>
      </c>
      <c r="B2534" s="9" t="s">
        <v>35</v>
      </c>
      <c r="C2534" s="9" t="s">
        <v>33</v>
      </c>
      <c r="D2534" s="9" t="s">
        <v>27</v>
      </c>
      <c r="E2534" s="10">
        <v>7542.33</v>
      </c>
      <c r="F2534" s="10">
        <v>0</v>
      </c>
      <c r="G2534" s="10">
        <v>7542.33</v>
      </c>
      <c r="H2534" s="10">
        <v>11006.98</v>
      </c>
      <c r="I2534" s="10">
        <v>-3464.6499999999996</v>
      </c>
      <c r="J2534" s="10">
        <v>120.75</v>
      </c>
      <c r="K2534" s="10">
        <v>0</v>
      </c>
      <c r="L2534" s="10">
        <v>120.75</v>
      </c>
      <c r="M2534" s="10">
        <v>176.21799999999999</v>
      </c>
      <c r="N2534" s="10">
        <v>-55.467999999999989</v>
      </c>
    </row>
    <row r="2535" spans="1:14" x14ac:dyDescent="0.25">
      <c r="A2535" s="9" t="s">
        <v>558</v>
      </c>
      <c r="B2535" s="9" t="s">
        <v>36</v>
      </c>
      <c r="C2535" s="9" t="s">
        <v>29</v>
      </c>
      <c r="D2535" s="9" t="s">
        <v>27</v>
      </c>
      <c r="E2535" s="10">
        <v>16042.58</v>
      </c>
      <c r="F2535" s="10">
        <v>0</v>
      </c>
      <c r="G2535" s="10">
        <v>16042.58</v>
      </c>
      <c r="H2535" s="10">
        <v>16374.6</v>
      </c>
      <c r="I2535" s="10">
        <v>-332.02000000000044</v>
      </c>
      <c r="J2535" s="10">
        <v>0</v>
      </c>
      <c r="K2535" s="10">
        <v>0</v>
      </c>
      <c r="L2535" s="10">
        <v>0</v>
      </c>
      <c r="M2535" s="10">
        <v>0</v>
      </c>
      <c r="N2535" s="10">
        <v>0</v>
      </c>
    </row>
    <row r="2536" spans="1:14" x14ac:dyDescent="0.25">
      <c r="A2536" s="9" t="s">
        <v>558</v>
      </c>
      <c r="B2536" s="9" t="s">
        <v>37</v>
      </c>
      <c r="C2536" s="9" t="s">
        <v>29</v>
      </c>
      <c r="D2536" s="9" t="s">
        <v>27</v>
      </c>
      <c r="E2536" s="10">
        <v>37098.57</v>
      </c>
      <c r="F2536" s="10">
        <v>0</v>
      </c>
      <c r="G2536" s="10">
        <v>37098.57</v>
      </c>
      <c r="H2536" s="10">
        <v>37866.379999999997</v>
      </c>
      <c r="I2536" s="10">
        <v>-767.80999999999767</v>
      </c>
      <c r="J2536" s="10">
        <v>0</v>
      </c>
      <c r="K2536" s="10">
        <v>0</v>
      </c>
      <c r="L2536" s="10">
        <v>0</v>
      </c>
      <c r="M2536" s="10">
        <v>0</v>
      </c>
      <c r="N2536" s="10">
        <v>0</v>
      </c>
    </row>
    <row r="2537" spans="1:14" x14ac:dyDescent="0.25">
      <c r="A2537" s="9" t="s">
        <v>558</v>
      </c>
      <c r="B2537" s="9" t="s">
        <v>559</v>
      </c>
      <c r="C2537" s="9" t="s">
        <v>39</v>
      </c>
      <c r="D2537" s="9" t="s">
        <v>40</v>
      </c>
      <c r="E2537" s="10">
        <v>-772288.54</v>
      </c>
      <c r="F2537" s="10">
        <v>0</v>
      </c>
      <c r="G2537" s="10">
        <v>-772288.54</v>
      </c>
      <c r="H2537" s="10">
        <v>-772288.12</v>
      </c>
      <c r="I2537" s="10">
        <v>-0.42000000004190952</v>
      </c>
      <c r="J2537" s="10">
        <v>-9650</v>
      </c>
      <c r="K2537" s="10">
        <v>0</v>
      </c>
      <c r="L2537" s="10">
        <v>-9650</v>
      </c>
      <c r="M2537" s="10">
        <v>-9650</v>
      </c>
      <c r="N2537" s="10">
        <v>0</v>
      </c>
    </row>
    <row r="2538" spans="1:14" x14ac:dyDescent="0.25">
      <c r="A2538" s="9" t="s">
        <v>558</v>
      </c>
      <c r="B2538" s="9" t="s">
        <v>560</v>
      </c>
      <c r="C2538" s="9" t="s">
        <v>42</v>
      </c>
      <c r="D2538" s="9" t="s">
        <v>43</v>
      </c>
      <c r="E2538" s="10">
        <v>4342.45</v>
      </c>
      <c r="F2538" s="10">
        <v>0</v>
      </c>
      <c r="G2538" s="10">
        <v>4342.45</v>
      </c>
      <c r="H2538" s="10">
        <v>0</v>
      </c>
      <c r="I2538" s="10">
        <v>4342.45</v>
      </c>
      <c r="J2538" s="10">
        <v>58650</v>
      </c>
      <c r="K2538" s="10">
        <v>0</v>
      </c>
      <c r="L2538" s="10">
        <v>58650</v>
      </c>
      <c r="M2538" s="10">
        <v>0</v>
      </c>
      <c r="N2538" s="10">
        <v>58650</v>
      </c>
    </row>
    <row r="2539" spans="1:14" x14ac:dyDescent="0.25">
      <c r="A2539" s="9" t="s">
        <v>558</v>
      </c>
      <c r="B2539" s="9" t="s">
        <v>151</v>
      </c>
      <c r="C2539" s="9" t="s">
        <v>42</v>
      </c>
      <c r="D2539" s="9" t="s">
        <v>43</v>
      </c>
      <c r="E2539" s="10">
        <v>996.8</v>
      </c>
      <c r="F2539" s="10">
        <v>961.91176470588232</v>
      </c>
      <c r="G2539" s="10">
        <v>34.888235294117635</v>
      </c>
      <c r="H2539" s="10">
        <v>981.15</v>
      </c>
      <c r="I2539" s="10">
        <v>15.649999999999977</v>
      </c>
      <c r="J2539" s="10">
        <v>10000</v>
      </c>
      <c r="K2539" s="10">
        <v>9650</v>
      </c>
      <c r="L2539" s="10">
        <v>350</v>
      </c>
      <c r="M2539" s="10">
        <v>9843</v>
      </c>
      <c r="N2539" s="10">
        <v>157</v>
      </c>
    </row>
    <row r="2540" spans="1:14" x14ac:dyDescent="0.25">
      <c r="A2540" s="9" t="s">
        <v>558</v>
      </c>
      <c r="B2540" s="9" t="s">
        <v>152</v>
      </c>
      <c r="C2540" s="9" t="s">
        <v>42</v>
      </c>
      <c r="D2540" s="9" t="s">
        <v>43</v>
      </c>
      <c r="E2540" s="10">
        <v>0</v>
      </c>
      <c r="F2540" s="10">
        <v>3959.7832512315272</v>
      </c>
      <c r="G2540" s="10">
        <v>-3959.7832512315272</v>
      </c>
      <c r="H2540" s="10">
        <v>4019.18</v>
      </c>
      <c r="I2540" s="10">
        <v>-4019.18</v>
      </c>
      <c r="J2540" s="10">
        <v>0</v>
      </c>
      <c r="K2540" s="10">
        <v>57900</v>
      </c>
      <c r="L2540" s="10">
        <v>-57900</v>
      </c>
      <c r="M2540" s="10">
        <v>58768.5</v>
      </c>
      <c r="N2540" s="10">
        <v>-58768.5</v>
      </c>
    </row>
    <row r="2541" spans="1:14" x14ac:dyDescent="0.25">
      <c r="A2541" s="9" t="s">
        <v>558</v>
      </c>
      <c r="B2541" s="9" t="s">
        <v>94</v>
      </c>
      <c r="C2541" s="9" t="s">
        <v>42</v>
      </c>
      <c r="D2541" s="9" t="s">
        <v>43</v>
      </c>
      <c r="E2541" s="10">
        <v>5703.01</v>
      </c>
      <c r="F2541" s="10">
        <v>5674.1990049751248</v>
      </c>
      <c r="G2541" s="10">
        <v>28.81099502487541</v>
      </c>
      <c r="H2541" s="10">
        <v>5702.57</v>
      </c>
      <c r="I2541" s="10">
        <v>0.44000000000050932</v>
      </c>
      <c r="J2541" s="10">
        <v>9699</v>
      </c>
      <c r="K2541" s="10">
        <v>9650</v>
      </c>
      <c r="L2541" s="10">
        <v>49</v>
      </c>
      <c r="M2541" s="10">
        <v>9698.25</v>
      </c>
      <c r="N2541" s="10">
        <v>0.75</v>
      </c>
    </row>
    <row r="2542" spans="1:14" x14ac:dyDescent="0.25">
      <c r="A2542" s="9" t="s">
        <v>558</v>
      </c>
      <c r="B2542" s="9" t="s">
        <v>153</v>
      </c>
      <c r="C2542" s="9" t="s">
        <v>42</v>
      </c>
      <c r="D2542" s="9" t="s">
        <v>43</v>
      </c>
      <c r="E2542" s="10">
        <v>7644.44</v>
      </c>
      <c r="F2542" s="10">
        <v>7546.6896551724139</v>
      </c>
      <c r="G2542" s="10">
        <v>97.75034482758565</v>
      </c>
      <c r="H2542" s="10">
        <v>7659.89</v>
      </c>
      <c r="I2542" s="10">
        <v>-15.450000000000728</v>
      </c>
      <c r="J2542" s="10">
        <v>58650</v>
      </c>
      <c r="K2542" s="10">
        <v>57900</v>
      </c>
      <c r="L2542" s="10">
        <v>750</v>
      </c>
      <c r="M2542" s="10">
        <v>58768.5</v>
      </c>
      <c r="N2542" s="10">
        <v>-118.5</v>
      </c>
    </row>
    <row r="2543" spans="1:14" x14ac:dyDescent="0.25">
      <c r="A2543" s="9" t="s">
        <v>558</v>
      </c>
      <c r="B2543" s="9" t="s">
        <v>154</v>
      </c>
      <c r="C2543" s="9" t="s">
        <v>42</v>
      </c>
      <c r="D2543" s="9" t="s">
        <v>43</v>
      </c>
      <c r="E2543" s="10">
        <v>10067.27</v>
      </c>
      <c r="F2543" s="10">
        <v>11166.019704433498</v>
      </c>
      <c r="G2543" s="10">
        <v>-1098.7497044334978</v>
      </c>
      <c r="H2543" s="10">
        <v>11333.51</v>
      </c>
      <c r="I2543" s="10">
        <v>-1266.2399999999998</v>
      </c>
      <c r="J2543" s="10">
        <v>58650</v>
      </c>
      <c r="K2543" s="10">
        <v>57900</v>
      </c>
      <c r="L2543" s="10">
        <v>750</v>
      </c>
      <c r="M2543" s="10">
        <v>58768.5</v>
      </c>
      <c r="N2543" s="10">
        <v>-118.5</v>
      </c>
    </row>
    <row r="2544" spans="1:14" x14ac:dyDescent="0.25">
      <c r="A2544" s="9" t="s">
        <v>558</v>
      </c>
      <c r="B2544" s="9" t="s">
        <v>84</v>
      </c>
      <c r="C2544" s="9" t="s">
        <v>42</v>
      </c>
      <c r="D2544" s="9" t="s">
        <v>43</v>
      </c>
      <c r="E2544" s="10">
        <v>23997.040000000001</v>
      </c>
      <c r="F2544" s="10">
        <v>23526.50980392157</v>
      </c>
      <c r="G2544" s="10">
        <v>470.53019607843089</v>
      </c>
      <c r="H2544" s="10">
        <v>23997.040000000001</v>
      </c>
      <c r="I2544" s="10">
        <v>0</v>
      </c>
      <c r="J2544" s="10">
        <v>59058</v>
      </c>
      <c r="K2544" s="10">
        <v>57900</v>
      </c>
      <c r="L2544" s="10">
        <v>1158</v>
      </c>
      <c r="M2544" s="10">
        <v>59058</v>
      </c>
      <c r="N2544" s="10">
        <v>0</v>
      </c>
    </row>
    <row r="2545" spans="1:14" x14ac:dyDescent="0.25">
      <c r="A2545" s="9" t="s">
        <v>558</v>
      </c>
      <c r="B2545" s="9" t="s">
        <v>136</v>
      </c>
      <c r="C2545" s="9" t="s">
        <v>42</v>
      </c>
      <c r="D2545" s="9" t="s">
        <v>43</v>
      </c>
      <c r="E2545" s="10">
        <v>31732.91</v>
      </c>
      <c r="F2545" s="10">
        <v>31263.68472906404</v>
      </c>
      <c r="G2545" s="10">
        <v>469.22527093596</v>
      </c>
      <c r="H2545" s="10">
        <v>31732.639999999999</v>
      </c>
      <c r="I2545" s="10">
        <v>0.27000000000043656</v>
      </c>
      <c r="J2545" s="10">
        <v>58769</v>
      </c>
      <c r="K2545" s="10">
        <v>57900</v>
      </c>
      <c r="L2545" s="10">
        <v>869</v>
      </c>
      <c r="M2545" s="10">
        <v>58768.5</v>
      </c>
      <c r="N2545" s="10">
        <v>0.5</v>
      </c>
    </row>
    <row r="2546" spans="1:14" x14ac:dyDescent="0.25">
      <c r="A2546" s="9" t="s">
        <v>558</v>
      </c>
      <c r="B2546" s="9" t="s">
        <v>145</v>
      </c>
      <c r="C2546" s="9" t="s">
        <v>42</v>
      </c>
      <c r="D2546" s="9" t="s">
        <v>43</v>
      </c>
      <c r="E2546" s="10">
        <v>41334.9</v>
      </c>
      <c r="F2546" s="10">
        <v>40723.004926108377</v>
      </c>
      <c r="G2546" s="10">
        <v>611.89507389162463</v>
      </c>
      <c r="H2546" s="10">
        <v>41333.85</v>
      </c>
      <c r="I2546" s="10">
        <v>1.0500000000029104</v>
      </c>
      <c r="J2546" s="10">
        <v>9795</v>
      </c>
      <c r="K2546" s="10">
        <v>9650</v>
      </c>
      <c r="L2546" s="10">
        <v>145</v>
      </c>
      <c r="M2546" s="10">
        <v>9794.75</v>
      </c>
      <c r="N2546" s="10">
        <v>0.25</v>
      </c>
    </row>
    <row r="2547" spans="1:14" x14ac:dyDescent="0.25">
      <c r="A2547" s="9" t="s">
        <v>558</v>
      </c>
      <c r="B2547" s="9" t="s">
        <v>50</v>
      </c>
      <c r="C2547" s="9" t="s">
        <v>42</v>
      </c>
      <c r="D2547" s="9" t="s">
        <v>43</v>
      </c>
      <c r="E2547" s="10">
        <v>79022.02</v>
      </c>
      <c r="F2547" s="10">
        <v>78628.199004975118</v>
      </c>
      <c r="G2547" s="10">
        <v>393.82099502488563</v>
      </c>
      <c r="H2547" s="10">
        <v>79021.34</v>
      </c>
      <c r="I2547" s="10">
        <v>0.680000000007567</v>
      </c>
      <c r="J2547" s="10">
        <v>58190</v>
      </c>
      <c r="K2547" s="10">
        <v>57900</v>
      </c>
      <c r="L2547" s="10">
        <v>290</v>
      </c>
      <c r="M2547" s="10">
        <v>58189.5</v>
      </c>
      <c r="N2547" s="10">
        <v>0.5</v>
      </c>
    </row>
    <row r="2548" spans="1:14" x14ac:dyDescent="0.25">
      <c r="A2548" s="9" t="s">
        <v>558</v>
      </c>
      <c r="B2548" s="9" t="s">
        <v>103</v>
      </c>
      <c r="C2548" s="9" t="s">
        <v>42</v>
      </c>
      <c r="D2548" s="9" t="s">
        <v>43</v>
      </c>
      <c r="E2548" s="10">
        <v>279729.62</v>
      </c>
      <c r="F2548" s="10">
        <v>276960.01980198018</v>
      </c>
      <c r="G2548" s="10">
        <v>2769.6001980198198</v>
      </c>
      <c r="H2548" s="10">
        <v>279729.62</v>
      </c>
      <c r="I2548" s="10">
        <v>0</v>
      </c>
      <c r="J2548" s="10">
        <v>58479</v>
      </c>
      <c r="K2548" s="10">
        <v>57900</v>
      </c>
      <c r="L2548" s="10">
        <v>579</v>
      </c>
      <c r="M2548" s="10">
        <v>58479</v>
      </c>
      <c r="N2548" s="10">
        <v>0</v>
      </c>
    </row>
    <row r="2549" spans="1:14" x14ac:dyDescent="0.25">
      <c r="A2549" s="9" t="s">
        <v>558</v>
      </c>
      <c r="B2549" s="9" t="s">
        <v>155</v>
      </c>
      <c r="C2549" s="9" t="s">
        <v>42</v>
      </c>
      <c r="D2549" s="9" t="s">
        <v>53</v>
      </c>
      <c r="E2549" s="10">
        <v>199653.06</v>
      </c>
      <c r="F2549" s="10">
        <v>199202.41446725317</v>
      </c>
      <c r="G2549" s="10">
        <v>450.64553274682839</v>
      </c>
      <c r="H2549" s="10">
        <v>203784.07</v>
      </c>
      <c r="I2549" s="10">
        <v>-4131.0100000000093</v>
      </c>
      <c r="J2549" s="10">
        <v>43523</v>
      </c>
      <c r="K2549" s="10">
        <v>43425</v>
      </c>
      <c r="L2549" s="10">
        <v>98</v>
      </c>
      <c r="M2549" s="10">
        <v>44423.775000000001</v>
      </c>
      <c r="N2549" s="10">
        <v>-900.77500000000146</v>
      </c>
    </row>
    <row r="2550" spans="1:14" x14ac:dyDescent="0.25">
      <c r="A2550" s="9" t="s">
        <v>558</v>
      </c>
      <c r="B2550" s="9" t="s">
        <v>54</v>
      </c>
      <c r="C2550" s="9" t="s">
        <v>42</v>
      </c>
      <c r="D2550" s="9" t="s">
        <v>55</v>
      </c>
      <c r="E2550" s="10">
        <v>2923.37</v>
      </c>
      <c r="F2550" s="10">
        <v>2866.0490196078431</v>
      </c>
      <c r="G2550" s="10">
        <v>57.320980392156798</v>
      </c>
      <c r="H2550" s="10">
        <v>2923.37</v>
      </c>
      <c r="I2550" s="10">
        <v>0</v>
      </c>
      <c r="J2550" s="10">
        <v>531.52200000000005</v>
      </c>
      <c r="K2550" s="10">
        <v>521.1</v>
      </c>
      <c r="L2550" s="10">
        <v>10.422000000000025</v>
      </c>
      <c r="M2550" s="10">
        <v>531.52200000000005</v>
      </c>
      <c r="N2550" s="10">
        <v>0</v>
      </c>
    </row>
    <row r="2551" spans="1:14" x14ac:dyDescent="0.25">
      <c r="A2551" s="9" t="s">
        <v>561</v>
      </c>
      <c r="B2551" s="9" t="s">
        <v>25</v>
      </c>
      <c r="C2551" s="9" t="s">
        <v>26</v>
      </c>
      <c r="D2551" s="9" t="s">
        <v>27</v>
      </c>
      <c r="E2551" s="10">
        <v>18015.53</v>
      </c>
      <c r="F2551" s="10">
        <v>0</v>
      </c>
      <c r="G2551" s="10">
        <v>18015.53</v>
      </c>
      <c r="H2551" s="10">
        <v>0</v>
      </c>
      <c r="I2551" s="10">
        <v>18015.53</v>
      </c>
      <c r="J2551" s="10">
        <v>0</v>
      </c>
      <c r="K2551" s="10">
        <v>0</v>
      </c>
      <c r="L2551" s="10">
        <v>0</v>
      </c>
      <c r="M2551" s="10">
        <v>0</v>
      </c>
      <c r="N2551" s="10">
        <v>0</v>
      </c>
    </row>
    <row r="2552" spans="1:14" x14ac:dyDescent="0.25">
      <c r="A2552" s="9" t="s">
        <v>561</v>
      </c>
      <c r="B2552" s="9" t="s">
        <v>32</v>
      </c>
      <c r="C2552" s="9" t="s">
        <v>33</v>
      </c>
      <c r="D2552" s="9" t="s">
        <v>27</v>
      </c>
      <c r="E2552" s="10">
        <v>1911.55</v>
      </c>
      <c r="F2552" s="10">
        <v>0</v>
      </c>
      <c r="G2552" s="10">
        <v>1911.55</v>
      </c>
      <c r="H2552" s="10">
        <v>3336.38</v>
      </c>
      <c r="I2552" s="10">
        <v>-1424.8300000000002</v>
      </c>
      <c r="J2552" s="10">
        <v>5.42</v>
      </c>
      <c r="K2552" s="10">
        <v>0</v>
      </c>
      <c r="L2552" s="10">
        <v>5.42</v>
      </c>
      <c r="M2552" s="10">
        <v>9.4600000000000009</v>
      </c>
      <c r="N2552" s="10">
        <v>-4.0400000000000009</v>
      </c>
    </row>
    <row r="2553" spans="1:14" x14ac:dyDescent="0.25">
      <c r="A2553" s="9" t="s">
        <v>561</v>
      </c>
      <c r="B2553" s="9" t="s">
        <v>34</v>
      </c>
      <c r="C2553" s="9" t="s">
        <v>33</v>
      </c>
      <c r="D2553" s="9" t="s">
        <v>27</v>
      </c>
      <c r="E2553" s="10">
        <v>6571.05</v>
      </c>
      <c r="F2553" s="10">
        <v>0</v>
      </c>
      <c r="G2553" s="10">
        <v>6571.05</v>
      </c>
      <c r="H2553" s="10">
        <v>11468.97</v>
      </c>
      <c r="I2553" s="10">
        <v>-4897.9199999999992</v>
      </c>
      <c r="J2553" s="10">
        <v>5.42</v>
      </c>
      <c r="K2553" s="10">
        <v>0</v>
      </c>
      <c r="L2553" s="10">
        <v>5.42</v>
      </c>
      <c r="M2553" s="10">
        <v>9.4600000000000009</v>
      </c>
      <c r="N2553" s="10">
        <v>-4.0400000000000009</v>
      </c>
    </row>
    <row r="2554" spans="1:14" x14ac:dyDescent="0.25">
      <c r="A2554" s="9" t="s">
        <v>561</v>
      </c>
      <c r="B2554" s="9" t="s">
        <v>35</v>
      </c>
      <c r="C2554" s="9" t="s">
        <v>33</v>
      </c>
      <c r="D2554" s="9" t="s">
        <v>27</v>
      </c>
      <c r="E2554" s="10">
        <v>7109.47</v>
      </c>
      <c r="F2554" s="10">
        <v>0</v>
      </c>
      <c r="G2554" s="10">
        <v>7109.47</v>
      </c>
      <c r="H2554" s="10">
        <v>12408.47</v>
      </c>
      <c r="I2554" s="10">
        <v>-5298.9999999999991</v>
      </c>
      <c r="J2554" s="10">
        <v>113.82</v>
      </c>
      <c r="K2554" s="10">
        <v>0</v>
      </c>
      <c r="L2554" s="10">
        <v>113.82</v>
      </c>
      <c r="M2554" s="10">
        <v>198.655</v>
      </c>
      <c r="N2554" s="10">
        <v>-84.835000000000008</v>
      </c>
    </row>
    <row r="2555" spans="1:14" x14ac:dyDescent="0.25">
      <c r="A2555" s="9" t="s">
        <v>561</v>
      </c>
      <c r="B2555" s="9" t="s">
        <v>186</v>
      </c>
      <c r="C2555" s="9" t="s">
        <v>39</v>
      </c>
      <c r="D2555" s="9" t="s">
        <v>40</v>
      </c>
      <c r="E2555" s="10">
        <v>-1131459.3600000001</v>
      </c>
      <c r="F2555" s="10">
        <v>0</v>
      </c>
      <c r="G2555" s="10">
        <v>-1131459.3600000001</v>
      </c>
      <c r="H2555" s="10">
        <v>-1131459.3700000001</v>
      </c>
      <c r="I2555" s="10">
        <v>1.0000000009313226E-2</v>
      </c>
      <c r="J2555" s="10">
        <v>-6621.8329999999996</v>
      </c>
      <c r="K2555" s="10">
        <v>0</v>
      </c>
      <c r="L2555" s="10">
        <v>-6621.8329999999996</v>
      </c>
      <c r="M2555" s="10">
        <v>-6621.8329999999996</v>
      </c>
      <c r="N2555" s="10">
        <v>0</v>
      </c>
    </row>
    <row r="2556" spans="1:14" x14ac:dyDescent="0.25">
      <c r="A2556" s="9" t="s">
        <v>561</v>
      </c>
      <c r="B2556" s="9" t="s">
        <v>177</v>
      </c>
      <c r="C2556" s="9" t="s">
        <v>42</v>
      </c>
      <c r="D2556" s="9" t="s">
        <v>58</v>
      </c>
      <c r="E2556" s="10">
        <v>935894.08</v>
      </c>
      <c r="F2556" s="10">
        <v>935681.89054726367</v>
      </c>
      <c r="G2556" s="10">
        <v>212.18945273628924</v>
      </c>
      <c r="H2556" s="10">
        <v>940360.3</v>
      </c>
      <c r="I2556" s="10">
        <v>-4466.2200000000885</v>
      </c>
      <c r="J2556" s="10">
        <v>39740</v>
      </c>
      <c r="K2556" s="10">
        <v>39730.99800995025</v>
      </c>
      <c r="L2556" s="10">
        <v>9.0019900497500203</v>
      </c>
      <c r="M2556" s="10">
        <v>39929.652999999998</v>
      </c>
      <c r="N2556" s="10">
        <v>-189.65299999999843</v>
      </c>
    </row>
    <row r="2557" spans="1:14" x14ac:dyDescent="0.25">
      <c r="A2557" s="9" t="s">
        <v>561</v>
      </c>
      <c r="B2557" s="9" t="s">
        <v>235</v>
      </c>
      <c r="C2557" s="9" t="s">
        <v>42</v>
      </c>
      <c r="D2557" s="9" t="s">
        <v>43</v>
      </c>
      <c r="E2557" s="10">
        <v>73.7</v>
      </c>
      <c r="F2557" s="10">
        <v>0</v>
      </c>
      <c r="G2557" s="10">
        <v>73.7</v>
      </c>
      <c r="H2557" s="10">
        <v>0</v>
      </c>
      <c r="I2557" s="10">
        <v>73.7</v>
      </c>
      <c r="J2557" s="10">
        <v>220</v>
      </c>
      <c r="K2557" s="10">
        <v>0</v>
      </c>
      <c r="L2557" s="10">
        <v>220</v>
      </c>
      <c r="M2557" s="10">
        <v>0</v>
      </c>
      <c r="N2557" s="10">
        <v>220</v>
      </c>
    </row>
    <row r="2558" spans="1:14" x14ac:dyDescent="0.25">
      <c r="A2558" s="9" t="s">
        <v>561</v>
      </c>
      <c r="B2558" s="9" t="s">
        <v>187</v>
      </c>
      <c r="C2558" s="9" t="s">
        <v>42</v>
      </c>
      <c r="D2558" s="9" t="s">
        <v>43</v>
      </c>
      <c r="E2558" s="10">
        <v>4084.27</v>
      </c>
      <c r="F2558" s="10">
        <v>0</v>
      </c>
      <c r="G2558" s="10">
        <v>4084.27</v>
      </c>
      <c r="H2558" s="10">
        <v>0</v>
      </c>
      <c r="I2558" s="10">
        <v>4084.27</v>
      </c>
      <c r="J2558" s="10">
        <v>39800</v>
      </c>
      <c r="K2558" s="10">
        <v>0</v>
      </c>
      <c r="L2558" s="10">
        <v>39800</v>
      </c>
      <c r="M2558" s="10">
        <v>0</v>
      </c>
      <c r="N2558" s="10">
        <v>39800</v>
      </c>
    </row>
    <row r="2559" spans="1:14" x14ac:dyDescent="0.25">
      <c r="A2559" s="9" t="s">
        <v>561</v>
      </c>
      <c r="B2559" s="9" t="s">
        <v>92</v>
      </c>
      <c r="C2559" s="9" t="s">
        <v>42</v>
      </c>
      <c r="D2559" s="9" t="s">
        <v>43</v>
      </c>
      <c r="E2559" s="10">
        <v>595.84</v>
      </c>
      <c r="F2559" s="10">
        <v>563.65346534653463</v>
      </c>
      <c r="G2559" s="10">
        <v>32.186534653465401</v>
      </c>
      <c r="H2559" s="10">
        <v>569.29</v>
      </c>
      <c r="I2559" s="10">
        <v>26.550000000000068</v>
      </c>
      <c r="J2559" s="10">
        <v>7000</v>
      </c>
      <c r="K2559" s="10">
        <v>6621.8326732673277</v>
      </c>
      <c r="L2559" s="10">
        <v>378.16732673267234</v>
      </c>
      <c r="M2559" s="10">
        <v>6688.0510000000004</v>
      </c>
      <c r="N2559" s="10">
        <v>311.94899999999961</v>
      </c>
    </row>
    <row r="2560" spans="1:14" x14ac:dyDescent="0.25">
      <c r="A2560" s="9" t="s">
        <v>561</v>
      </c>
      <c r="B2560" s="9" t="s">
        <v>179</v>
      </c>
      <c r="C2560" s="9" t="s">
        <v>42</v>
      </c>
      <c r="D2560" s="9" t="s">
        <v>43</v>
      </c>
      <c r="E2560" s="10">
        <v>2372.81</v>
      </c>
      <c r="F2560" s="10">
        <v>2450.0796019900499</v>
      </c>
      <c r="G2560" s="10">
        <v>-77.269601990049978</v>
      </c>
      <c r="H2560" s="10">
        <v>2462.33</v>
      </c>
      <c r="I2560" s="10">
        <v>-89.519999999999982</v>
      </c>
      <c r="J2560" s="10">
        <v>6413</v>
      </c>
      <c r="K2560" s="10">
        <v>6621.8328358208946</v>
      </c>
      <c r="L2560" s="10">
        <v>-208.83283582089462</v>
      </c>
      <c r="M2560" s="10">
        <v>6654.942</v>
      </c>
      <c r="N2560" s="10">
        <v>-241.94200000000001</v>
      </c>
    </row>
    <row r="2561" spans="1:14" x14ac:dyDescent="0.25">
      <c r="A2561" s="9" t="s">
        <v>561</v>
      </c>
      <c r="B2561" s="9" t="s">
        <v>188</v>
      </c>
      <c r="C2561" s="9" t="s">
        <v>42</v>
      </c>
      <c r="D2561" s="9" t="s">
        <v>43</v>
      </c>
      <c r="E2561" s="10">
        <v>0</v>
      </c>
      <c r="F2561" s="10">
        <v>4077.1921182266015</v>
      </c>
      <c r="G2561" s="10">
        <v>-4077.1921182266015</v>
      </c>
      <c r="H2561" s="10">
        <v>4138.3500000000004</v>
      </c>
      <c r="I2561" s="10">
        <v>-4138.3500000000004</v>
      </c>
      <c r="J2561" s="10">
        <v>0</v>
      </c>
      <c r="K2561" s="10">
        <v>39730.998029556657</v>
      </c>
      <c r="L2561" s="10">
        <v>-39730.998029556657</v>
      </c>
      <c r="M2561" s="10">
        <v>40326.963000000003</v>
      </c>
      <c r="N2561" s="10">
        <v>-40326.963000000003</v>
      </c>
    </row>
    <row r="2562" spans="1:14" x14ac:dyDescent="0.25">
      <c r="A2562" s="9" t="s">
        <v>561</v>
      </c>
      <c r="B2562" s="9" t="s">
        <v>181</v>
      </c>
      <c r="C2562" s="9" t="s">
        <v>42</v>
      </c>
      <c r="D2562" s="9" t="s">
        <v>43</v>
      </c>
      <c r="E2562" s="10">
        <v>18658.63</v>
      </c>
      <c r="F2562" s="10">
        <v>18626.285714285714</v>
      </c>
      <c r="G2562" s="10">
        <v>32.344285714287253</v>
      </c>
      <c r="H2562" s="10">
        <v>18905.68</v>
      </c>
      <c r="I2562" s="10">
        <v>-247.04999999999927</v>
      </c>
      <c r="J2562" s="10">
        <v>39800</v>
      </c>
      <c r="K2562" s="10">
        <v>39730.998029556657</v>
      </c>
      <c r="L2562" s="10">
        <v>69.001970443343453</v>
      </c>
      <c r="M2562" s="10">
        <v>40326.963000000003</v>
      </c>
      <c r="N2562" s="10">
        <v>-526.96300000000338</v>
      </c>
    </row>
    <row r="2563" spans="1:14" x14ac:dyDescent="0.25">
      <c r="A2563" s="9" t="s">
        <v>561</v>
      </c>
      <c r="B2563" s="9" t="s">
        <v>182</v>
      </c>
      <c r="C2563" s="9" t="s">
        <v>42</v>
      </c>
      <c r="D2563" s="9" t="s">
        <v>43</v>
      </c>
      <c r="E2563" s="10">
        <v>32013.38</v>
      </c>
      <c r="F2563" s="10">
        <v>31877.773399014779</v>
      </c>
      <c r="G2563" s="10">
        <v>135.60660098522203</v>
      </c>
      <c r="H2563" s="10">
        <v>32355.94</v>
      </c>
      <c r="I2563" s="10">
        <v>-342.55999999999767</v>
      </c>
      <c r="J2563" s="10">
        <v>39900</v>
      </c>
      <c r="K2563" s="10">
        <v>39730.998029556657</v>
      </c>
      <c r="L2563" s="10">
        <v>169.00197044334345</v>
      </c>
      <c r="M2563" s="10">
        <v>40326.963000000003</v>
      </c>
      <c r="N2563" s="10">
        <v>-426.96300000000338</v>
      </c>
    </row>
    <row r="2564" spans="1:14" x14ac:dyDescent="0.25">
      <c r="A2564" s="9" t="s">
        <v>561</v>
      </c>
      <c r="B2564" s="9" t="s">
        <v>183</v>
      </c>
      <c r="C2564" s="9" t="s">
        <v>42</v>
      </c>
      <c r="D2564" s="9" t="s">
        <v>43</v>
      </c>
      <c r="E2564" s="10">
        <v>42266.17</v>
      </c>
      <c r="F2564" s="10">
        <v>42245.970443349754</v>
      </c>
      <c r="G2564" s="10">
        <v>20.199556650244631</v>
      </c>
      <c r="H2564" s="10">
        <v>42879.66</v>
      </c>
      <c r="I2564" s="10">
        <v>-613.49000000000524</v>
      </c>
      <c r="J2564" s="10">
        <v>39750</v>
      </c>
      <c r="K2564" s="10">
        <v>39730.998029556657</v>
      </c>
      <c r="L2564" s="10">
        <v>19.001970443343453</v>
      </c>
      <c r="M2564" s="10">
        <v>40326.963000000003</v>
      </c>
      <c r="N2564" s="10">
        <v>-576.96300000000338</v>
      </c>
    </row>
    <row r="2565" spans="1:14" x14ac:dyDescent="0.25">
      <c r="A2565" s="9" t="s">
        <v>561</v>
      </c>
      <c r="B2565" s="9" t="s">
        <v>184</v>
      </c>
      <c r="C2565" s="9" t="s">
        <v>42</v>
      </c>
      <c r="D2565" s="9" t="s">
        <v>43</v>
      </c>
      <c r="E2565" s="10">
        <v>61892.88</v>
      </c>
      <c r="F2565" s="10">
        <v>61649.261083743841</v>
      </c>
      <c r="G2565" s="10">
        <v>243.61891625615681</v>
      </c>
      <c r="H2565" s="10">
        <v>62574</v>
      </c>
      <c r="I2565" s="10">
        <v>-681.12000000000262</v>
      </c>
      <c r="J2565" s="10">
        <v>6648</v>
      </c>
      <c r="K2565" s="10">
        <v>6621.8325123152708</v>
      </c>
      <c r="L2565" s="10">
        <v>26.167487684729167</v>
      </c>
      <c r="M2565" s="10">
        <v>6721.16</v>
      </c>
      <c r="N2565" s="10">
        <v>-73.159999999999854</v>
      </c>
    </row>
    <row r="2566" spans="1:14" x14ac:dyDescent="0.25">
      <c r="A2566" s="9" t="s">
        <v>562</v>
      </c>
      <c r="B2566" s="9" t="s">
        <v>25</v>
      </c>
      <c r="C2566" s="9" t="s">
        <v>26</v>
      </c>
      <c r="D2566" s="9" t="s">
        <v>27</v>
      </c>
      <c r="E2566" s="10">
        <v>5985.65</v>
      </c>
      <c r="F2566" s="10">
        <v>0</v>
      </c>
      <c r="G2566" s="10">
        <v>5985.65</v>
      </c>
      <c r="H2566" s="10">
        <v>0</v>
      </c>
      <c r="I2566" s="10">
        <v>5985.65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</row>
    <row r="2567" spans="1:14" x14ac:dyDescent="0.25">
      <c r="A2567" s="9" t="s">
        <v>562</v>
      </c>
      <c r="B2567" s="9" t="s">
        <v>32</v>
      </c>
      <c r="C2567" s="9" t="s">
        <v>33</v>
      </c>
      <c r="D2567" s="9" t="s">
        <v>27</v>
      </c>
      <c r="E2567" s="10">
        <v>1587.09</v>
      </c>
      <c r="F2567" s="10">
        <v>0</v>
      </c>
      <c r="G2567" s="10">
        <v>1587.09</v>
      </c>
      <c r="H2567" s="10">
        <v>2061.7399999999998</v>
      </c>
      <c r="I2567" s="10">
        <v>-474.64999999999986</v>
      </c>
      <c r="J2567" s="10">
        <v>4.5</v>
      </c>
      <c r="K2567" s="10">
        <v>0</v>
      </c>
      <c r="L2567" s="10">
        <v>4.5</v>
      </c>
      <c r="M2567" s="10">
        <v>5.8460000000000001</v>
      </c>
      <c r="N2567" s="10">
        <v>-1.3460000000000001</v>
      </c>
    </row>
    <row r="2568" spans="1:14" x14ac:dyDescent="0.25">
      <c r="A2568" s="9" t="s">
        <v>562</v>
      </c>
      <c r="B2568" s="9" t="s">
        <v>34</v>
      </c>
      <c r="C2568" s="9" t="s">
        <v>33</v>
      </c>
      <c r="D2568" s="9" t="s">
        <v>27</v>
      </c>
      <c r="E2568" s="10">
        <v>5455.67</v>
      </c>
      <c r="F2568" s="10">
        <v>0</v>
      </c>
      <c r="G2568" s="10">
        <v>5455.67</v>
      </c>
      <c r="H2568" s="10">
        <v>7087.32</v>
      </c>
      <c r="I2568" s="10">
        <v>-1631.6499999999996</v>
      </c>
      <c r="J2568" s="10">
        <v>4.5</v>
      </c>
      <c r="K2568" s="10">
        <v>0</v>
      </c>
      <c r="L2568" s="10">
        <v>4.5</v>
      </c>
      <c r="M2568" s="10">
        <v>5.8460000000000001</v>
      </c>
      <c r="N2568" s="10">
        <v>-1.3460000000000001</v>
      </c>
    </row>
    <row r="2569" spans="1:14" x14ac:dyDescent="0.25">
      <c r="A2569" s="9" t="s">
        <v>562</v>
      </c>
      <c r="B2569" s="9" t="s">
        <v>35</v>
      </c>
      <c r="C2569" s="9" t="s">
        <v>33</v>
      </c>
      <c r="D2569" s="9" t="s">
        <v>27</v>
      </c>
      <c r="E2569" s="10">
        <v>5902.69</v>
      </c>
      <c r="F2569" s="10">
        <v>0</v>
      </c>
      <c r="G2569" s="10">
        <v>5902.69</v>
      </c>
      <c r="H2569" s="10">
        <v>7667.88</v>
      </c>
      <c r="I2569" s="10">
        <v>-1765.1900000000005</v>
      </c>
      <c r="J2569" s="10">
        <v>94.5</v>
      </c>
      <c r="K2569" s="10">
        <v>0</v>
      </c>
      <c r="L2569" s="10">
        <v>94.5</v>
      </c>
      <c r="M2569" s="10">
        <v>122.76</v>
      </c>
      <c r="N2569" s="10">
        <v>-28.260000000000005</v>
      </c>
    </row>
    <row r="2570" spans="1:14" x14ac:dyDescent="0.25">
      <c r="A2570" s="9" t="s">
        <v>562</v>
      </c>
      <c r="B2570" s="9" t="s">
        <v>176</v>
      </c>
      <c r="C2570" s="9" t="s">
        <v>39</v>
      </c>
      <c r="D2570" s="9" t="s">
        <v>40</v>
      </c>
      <c r="E2570" s="10">
        <v>-699543.64</v>
      </c>
      <c r="F2570" s="10">
        <v>0</v>
      </c>
      <c r="G2570" s="10">
        <v>-699543.64</v>
      </c>
      <c r="H2570" s="10">
        <v>-699543.65</v>
      </c>
      <c r="I2570" s="10">
        <v>1.0000000009313226E-2</v>
      </c>
      <c r="J2570" s="10">
        <v>-4092</v>
      </c>
      <c r="K2570" s="10">
        <v>0</v>
      </c>
      <c r="L2570" s="10">
        <v>-4092</v>
      </c>
      <c r="M2570" s="10">
        <v>-4092</v>
      </c>
      <c r="N2570" s="10">
        <v>0</v>
      </c>
    </row>
    <row r="2571" spans="1:14" x14ac:dyDescent="0.25">
      <c r="A2571" s="9" t="s">
        <v>562</v>
      </c>
      <c r="B2571" s="9" t="s">
        <v>177</v>
      </c>
      <c r="C2571" s="9" t="s">
        <v>42</v>
      </c>
      <c r="D2571" s="9" t="s">
        <v>58</v>
      </c>
      <c r="E2571" s="10">
        <v>578210.16</v>
      </c>
      <c r="F2571" s="10">
        <v>578210.02985074616</v>
      </c>
      <c r="G2571" s="10">
        <v>0.13014925387687981</v>
      </c>
      <c r="H2571" s="10">
        <v>581101.07999999996</v>
      </c>
      <c r="I2571" s="10">
        <v>-2890.9199999999255</v>
      </c>
      <c r="J2571" s="10">
        <v>24552</v>
      </c>
      <c r="K2571" s="10">
        <v>24552</v>
      </c>
      <c r="L2571" s="10">
        <v>0</v>
      </c>
      <c r="M2571" s="10">
        <v>24674.76</v>
      </c>
      <c r="N2571" s="10">
        <v>-122.7599999999984</v>
      </c>
    </row>
    <row r="2572" spans="1:14" x14ac:dyDescent="0.25">
      <c r="A2572" s="9" t="s">
        <v>562</v>
      </c>
      <c r="B2572" s="9" t="s">
        <v>178</v>
      </c>
      <c r="C2572" s="9" t="s">
        <v>42</v>
      </c>
      <c r="D2572" s="9" t="s">
        <v>43</v>
      </c>
      <c r="E2572" s="10">
        <v>2524.4499999999998</v>
      </c>
      <c r="F2572" s="10">
        <v>0</v>
      </c>
      <c r="G2572" s="10">
        <v>2524.4499999999998</v>
      </c>
      <c r="H2572" s="10">
        <v>0</v>
      </c>
      <c r="I2572" s="10">
        <v>2524.4499999999998</v>
      </c>
      <c r="J2572" s="10">
        <v>24600</v>
      </c>
      <c r="K2572" s="10">
        <v>0</v>
      </c>
      <c r="L2572" s="10">
        <v>24600</v>
      </c>
      <c r="M2572" s="10">
        <v>0</v>
      </c>
      <c r="N2572" s="10">
        <v>24600</v>
      </c>
    </row>
    <row r="2573" spans="1:14" x14ac:dyDescent="0.25">
      <c r="A2573" s="9" t="s">
        <v>562</v>
      </c>
      <c r="B2573" s="9" t="s">
        <v>92</v>
      </c>
      <c r="C2573" s="9" t="s">
        <v>42</v>
      </c>
      <c r="D2573" s="9" t="s">
        <v>43</v>
      </c>
      <c r="E2573" s="10">
        <v>723.52</v>
      </c>
      <c r="F2573" s="10">
        <v>696.62376237623766</v>
      </c>
      <c r="G2573" s="10">
        <v>26.896237623762318</v>
      </c>
      <c r="H2573" s="10">
        <v>703.59</v>
      </c>
      <c r="I2573" s="10">
        <v>19.92999999999995</v>
      </c>
      <c r="J2573" s="10">
        <v>8500</v>
      </c>
      <c r="K2573" s="10">
        <v>8184</v>
      </c>
      <c r="L2573" s="10">
        <v>316</v>
      </c>
      <c r="M2573" s="10">
        <v>8265.84</v>
      </c>
      <c r="N2573" s="10">
        <v>234.15999999999985</v>
      </c>
    </row>
    <row r="2574" spans="1:14" x14ac:dyDescent="0.25">
      <c r="A2574" s="9" t="s">
        <v>562</v>
      </c>
      <c r="B2574" s="9" t="s">
        <v>179</v>
      </c>
      <c r="C2574" s="9" t="s">
        <v>42</v>
      </c>
      <c r="D2574" s="9" t="s">
        <v>43</v>
      </c>
      <c r="E2574" s="10">
        <v>1517</v>
      </c>
      <c r="F2574" s="10">
        <v>1514.039800995025</v>
      </c>
      <c r="G2574" s="10">
        <v>2.9601990049750384</v>
      </c>
      <c r="H2574" s="10">
        <v>1521.61</v>
      </c>
      <c r="I2574" s="10">
        <v>-4.6099999999999</v>
      </c>
      <c r="J2574" s="10">
        <v>4100</v>
      </c>
      <c r="K2574" s="10">
        <v>4092</v>
      </c>
      <c r="L2574" s="10">
        <v>8</v>
      </c>
      <c r="M2574" s="10">
        <v>4112.46</v>
      </c>
      <c r="N2574" s="10">
        <v>-12.460000000000036</v>
      </c>
    </row>
    <row r="2575" spans="1:14" x14ac:dyDescent="0.25">
      <c r="A2575" s="9" t="s">
        <v>562</v>
      </c>
      <c r="B2575" s="9" t="s">
        <v>180</v>
      </c>
      <c r="C2575" s="9" t="s">
        <v>42</v>
      </c>
      <c r="D2575" s="9" t="s">
        <v>43</v>
      </c>
      <c r="E2575" s="10">
        <v>0</v>
      </c>
      <c r="F2575" s="10">
        <v>2519.5270935960593</v>
      </c>
      <c r="G2575" s="10">
        <v>-2519.5270935960593</v>
      </c>
      <c r="H2575" s="10">
        <v>2557.3200000000002</v>
      </c>
      <c r="I2575" s="10">
        <v>-2557.3200000000002</v>
      </c>
      <c r="J2575" s="10">
        <v>0</v>
      </c>
      <c r="K2575" s="10">
        <v>24552</v>
      </c>
      <c r="L2575" s="10">
        <v>-24552</v>
      </c>
      <c r="M2575" s="10">
        <v>24920.28</v>
      </c>
      <c r="N2575" s="10">
        <v>-24920.28</v>
      </c>
    </row>
    <row r="2576" spans="1:14" x14ac:dyDescent="0.25">
      <c r="A2576" s="9" t="s">
        <v>562</v>
      </c>
      <c r="B2576" s="9" t="s">
        <v>181</v>
      </c>
      <c r="C2576" s="9" t="s">
        <v>42</v>
      </c>
      <c r="D2576" s="9" t="s">
        <v>43</v>
      </c>
      <c r="E2576" s="10">
        <v>11532.73</v>
      </c>
      <c r="F2576" s="10">
        <v>11510.226600985221</v>
      </c>
      <c r="G2576" s="10">
        <v>22.503399014778552</v>
      </c>
      <c r="H2576" s="10">
        <v>11682.88</v>
      </c>
      <c r="I2576" s="10">
        <v>-150.14999999999964</v>
      </c>
      <c r="J2576" s="10">
        <v>24600</v>
      </c>
      <c r="K2576" s="10">
        <v>24552</v>
      </c>
      <c r="L2576" s="10">
        <v>48</v>
      </c>
      <c r="M2576" s="10">
        <v>24920.28</v>
      </c>
      <c r="N2576" s="10">
        <v>-320.27999999999884</v>
      </c>
    </row>
    <row r="2577" spans="1:14" x14ac:dyDescent="0.25">
      <c r="A2577" s="9" t="s">
        <v>562</v>
      </c>
      <c r="B2577" s="9" t="s">
        <v>182</v>
      </c>
      <c r="C2577" s="9" t="s">
        <v>42</v>
      </c>
      <c r="D2577" s="9" t="s">
        <v>43</v>
      </c>
      <c r="E2577" s="10">
        <v>19737.560000000001</v>
      </c>
      <c r="F2577" s="10">
        <v>19699.05418719212</v>
      </c>
      <c r="G2577" s="10">
        <v>38.505812807881739</v>
      </c>
      <c r="H2577" s="10">
        <v>19994.54</v>
      </c>
      <c r="I2577" s="10">
        <v>-256.97999999999956</v>
      </c>
      <c r="J2577" s="10">
        <v>24600</v>
      </c>
      <c r="K2577" s="10">
        <v>24552</v>
      </c>
      <c r="L2577" s="10">
        <v>48</v>
      </c>
      <c r="M2577" s="10">
        <v>24920.28</v>
      </c>
      <c r="N2577" s="10">
        <v>-320.27999999999884</v>
      </c>
    </row>
    <row r="2578" spans="1:14" x14ac:dyDescent="0.25">
      <c r="A2578" s="9" t="s">
        <v>562</v>
      </c>
      <c r="B2578" s="9" t="s">
        <v>183</v>
      </c>
      <c r="C2578" s="9" t="s">
        <v>42</v>
      </c>
      <c r="D2578" s="9" t="s">
        <v>43</v>
      </c>
      <c r="E2578" s="10">
        <v>28103.02</v>
      </c>
      <c r="F2578" s="10">
        <v>26106.137931034482</v>
      </c>
      <c r="G2578" s="10">
        <v>1996.8820689655186</v>
      </c>
      <c r="H2578" s="10">
        <v>26497.73</v>
      </c>
      <c r="I2578" s="10">
        <v>1605.2900000000009</v>
      </c>
      <c r="J2578" s="10">
        <v>26430</v>
      </c>
      <c r="K2578" s="10">
        <v>24552</v>
      </c>
      <c r="L2578" s="10">
        <v>1878</v>
      </c>
      <c r="M2578" s="10">
        <v>24920.28</v>
      </c>
      <c r="N2578" s="10">
        <v>1509.7200000000012</v>
      </c>
    </row>
    <row r="2579" spans="1:14" x14ac:dyDescent="0.25">
      <c r="A2579" s="9" t="s">
        <v>562</v>
      </c>
      <c r="B2579" s="9" t="s">
        <v>184</v>
      </c>
      <c r="C2579" s="9" t="s">
        <v>42</v>
      </c>
      <c r="D2579" s="9" t="s">
        <v>43</v>
      </c>
      <c r="E2579" s="10">
        <v>38264.1</v>
      </c>
      <c r="F2579" s="10">
        <v>38096.522167487681</v>
      </c>
      <c r="G2579" s="10">
        <v>167.5778325123174</v>
      </c>
      <c r="H2579" s="10">
        <v>38667.97</v>
      </c>
      <c r="I2579" s="10">
        <v>-403.87000000000262</v>
      </c>
      <c r="J2579" s="10">
        <v>4110</v>
      </c>
      <c r="K2579" s="10">
        <v>4092</v>
      </c>
      <c r="L2579" s="10">
        <v>18</v>
      </c>
      <c r="M2579" s="10">
        <v>4153.38</v>
      </c>
      <c r="N2579" s="10">
        <v>-43.380000000000109</v>
      </c>
    </row>
    <row r="2580" spans="1:14" x14ac:dyDescent="0.25">
      <c r="A2580" s="9" t="s">
        <v>563</v>
      </c>
      <c r="B2580" s="9" t="s">
        <v>25</v>
      </c>
      <c r="C2580" s="9" t="s">
        <v>26</v>
      </c>
      <c r="D2580" s="9" t="s">
        <v>27</v>
      </c>
      <c r="E2580" s="10">
        <v>-1490.5</v>
      </c>
      <c r="F2580" s="10">
        <v>0</v>
      </c>
      <c r="G2580" s="10">
        <v>-1490.5</v>
      </c>
      <c r="H2580" s="10">
        <v>0</v>
      </c>
      <c r="I2580" s="10">
        <v>-1490.5</v>
      </c>
      <c r="J2580" s="10">
        <v>0</v>
      </c>
      <c r="K2580" s="10">
        <v>0</v>
      </c>
      <c r="L2580" s="10">
        <v>0</v>
      </c>
      <c r="M2580" s="10">
        <v>0</v>
      </c>
      <c r="N2580" s="10">
        <v>0</v>
      </c>
    </row>
    <row r="2581" spans="1:14" x14ac:dyDescent="0.25">
      <c r="A2581" s="9" t="s">
        <v>563</v>
      </c>
      <c r="B2581" s="9" t="s">
        <v>32</v>
      </c>
      <c r="C2581" s="9" t="s">
        <v>33</v>
      </c>
      <c r="D2581" s="9" t="s">
        <v>27</v>
      </c>
      <c r="E2581" s="10">
        <v>176.34</v>
      </c>
      <c r="F2581" s="10">
        <v>0</v>
      </c>
      <c r="G2581" s="10">
        <v>176.34</v>
      </c>
      <c r="H2581" s="10">
        <v>88.68</v>
      </c>
      <c r="I2581" s="10">
        <v>87.66</v>
      </c>
      <c r="J2581" s="10">
        <v>0.5</v>
      </c>
      <c r="K2581" s="10">
        <v>0</v>
      </c>
      <c r="L2581" s="10">
        <v>0.5</v>
      </c>
      <c r="M2581" s="10">
        <v>0.251</v>
      </c>
      <c r="N2581" s="10">
        <v>0.249</v>
      </c>
    </row>
    <row r="2582" spans="1:14" x14ac:dyDescent="0.25">
      <c r="A2582" s="9" t="s">
        <v>563</v>
      </c>
      <c r="B2582" s="9" t="s">
        <v>34</v>
      </c>
      <c r="C2582" s="9" t="s">
        <v>33</v>
      </c>
      <c r="D2582" s="9" t="s">
        <v>27</v>
      </c>
      <c r="E2582" s="10">
        <v>606.19000000000005</v>
      </c>
      <c r="F2582" s="10">
        <v>0</v>
      </c>
      <c r="G2582" s="10">
        <v>606.19000000000005</v>
      </c>
      <c r="H2582" s="10">
        <v>304.83</v>
      </c>
      <c r="I2582" s="10">
        <v>301.36000000000007</v>
      </c>
      <c r="J2582" s="10">
        <v>0.5</v>
      </c>
      <c r="K2582" s="10">
        <v>0</v>
      </c>
      <c r="L2582" s="10">
        <v>0.5</v>
      </c>
      <c r="M2582" s="10">
        <v>0.251</v>
      </c>
      <c r="N2582" s="10">
        <v>0.249</v>
      </c>
    </row>
    <row r="2583" spans="1:14" x14ac:dyDescent="0.25">
      <c r="A2583" s="9" t="s">
        <v>563</v>
      </c>
      <c r="B2583" s="9" t="s">
        <v>35</v>
      </c>
      <c r="C2583" s="9" t="s">
        <v>33</v>
      </c>
      <c r="D2583" s="9" t="s">
        <v>27</v>
      </c>
      <c r="E2583" s="10">
        <v>655.86</v>
      </c>
      <c r="F2583" s="10">
        <v>0</v>
      </c>
      <c r="G2583" s="10">
        <v>655.86</v>
      </c>
      <c r="H2583" s="10">
        <v>329.8</v>
      </c>
      <c r="I2583" s="10">
        <v>326.06</v>
      </c>
      <c r="J2583" s="10">
        <v>10.5</v>
      </c>
      <c r="K2583" s="10">
        <v>0</v>
      </c>
      <c r="L2583" s="10">
        <v>10.5</v>
      </c>
      <c r="M2583" s="10">
        <v>5.28</v>
      </c>
      <c r="N2583" s="10">
        <v>5.22</v>
      </c>
    </row>
    <row r="2584" spans="1:14" x14ac:dyDescent="0.25">
      <c r="A2584" s="9" t="s">
        <v>563</v>
      </c>
      <c r="B2584" s="9" t="s">
        <v>564</v>
      </c>
      <c r="C2584" s="9" t="s">
        <v>39</v>
      </c>
      <c r="D2584" s="9" t="s">
        <v>40</v>
      </c>
      <c r="E2584" s="10">
        <v>-39275.67</v>
      </c>
      <c r="F2584" s="10">
        <v>0</v>
      </c>
      <c r="G2584" s="10">
        <v>-39275.67</v>
      </c>
      <c r="H2584" s="10">
        <v>-39275.67</v>
      </c>
      <c r="I2584" s="10">
        <v>0</v>
      </c>
      <c r="J2584" s="10">
        <v>-176</v>
      </c>
      <c r="K2584" s="10">
        <v>0</v>
      </c>
      <c r="L2584" s="10">
        <v>-176</v>
      </c>
      <c r="M2584" s="10">
        <v>-176</v>
      </c>
      <c r="N2584" s="10">
        <v>0</v>
      </c>
    </row>
    <row r="2585" spans="1:14" x14ac:dyDescent="0.25">
      <c r="A2585" s="9" t="s">
        <v>563</v>
      </c>
      <c r="B2585" s="9" t="s">
        <v>177</v>
      </c>
      <c r="C2585" s="9" t="s">
        <v>42</v>
      </c>
      <c r="D2585" s="9" t="s">
        <v>58</v>
      </c>
      <c r="E2585" s="10">
        <v>24871.74</v>
      </c>
      <c r="F2585" s="10">
        <v>24871.731343283584</v>
      </c>
      <c r="G2585" s="10">
        <v>8.6567164180451073E-3</v>
      </c>
      <c r="H2585" s="10">
        <v>24996.09</v>
      </c>
      <c r="I2585" s="10">
        <v>-124.34999999999854</v>
      </c>
      <c r="J2585" s="10">
        <v>1056</v>
      </c>
      <c r="K2585" s="10">
        <v>1056</v>
      </c>
      <c r="L2585" s="10">
        <v>0</v>
      </c>
      <c r="M2585" s="10">
        <v>1061.28</v>
      </c>
      <c r="N2585" s="10">
        <v>-5.2799999999999727</v>
      </c>
    </row>
    <row r="2586" spans="1:14" x14ac:dyDescent="0.25">
      <c r="A2586" s="9" t="s">
        <v>563</v>
      </c>
      <c r="B2586" s="9" t="s">
        <v>92</v>
      </c>
      <c r="C2586" s="9" t="s">
        <v>42</v>
      </c>
      <c r="D2586" s="9" t="s">
        <v>43</v>
      </c>
      <c r="E2586" s="10">
        <v>22.56</v>
      </c>
      <c r="F2586" s="10">
        <v>0</v>
      </c>
      <c r="G2586" s="10">
        <v>22.56</v>
      </c>
      <c r="H2586" s="10">
        <v>0</v>
      </c>
      <c r="I2586" s="10">
        <v>22.56</v>
      </c>
      <c r="J2586" s="10">
        <v>265</v>
      </c>
      <c r="K2586" s="10">
        <v>0</v>
      </c>
      <c r="L2586" s="10">
        <v>265</v>
      </c>
      <c r="M2586" s="10">
        <v>0</v>
      </c>
      <c r="N2586" s="10">
        <v>265</v>
      </c>
    </row>
    <row r="2587" spans="1:14" x14ac:dyDescent="0.25">
      <c r="A2587" s="9" t="s">
        <v>563</v>
      </c>
      <c r="B2587" s="9" t="s">
        <v>565</v>
      </c>
      <c r="C2587" s="9" t="s">
        <v>42</v>
      </c>
      <c r="D2587" s="9" t="s">
        <v>43</v>
      </c>
      <c r="E2587" s="10">
        <v>986.21</v>
      </c>
      <c r="F2587" s="10">
        <v>0</v>
      </c>
      <c r="G2587" s="10">
        <v>986.21</v>
      </c>
      <c r="H2587" s="10">
        <v>0</v>
      </c>
      <c r="I2587" s="10">
        <v>986.21</v>
      </c>
      <c r="J2587" s="10">
        <v>1100</v>
      </c>
      <c r="K2587" s="10">
        <v>0</v>
      </c>
      <c r="L2587" s="10">
        <v>1100</v>
      </c>
      <c r="M2587" s="10">
        <v>0</v>
      </c>
      <c r="N2587" s="10">
        <v>1100</v>
      </c>
    </row>
    <row r="2588" spans="1:14" x14ac:dyDescent="0.25">
      <c r="A2588" s="9" t="s">
        <v>563</v>
      </c>
      <c r="B2588" s="9" t="s">
        <v>179</v>
      </c>
      <c r="C2588" s="9" t="s">
        <v>42</v>
      </c>
      <c r="D2588" s="9" t="s">
        <v>43</v>
      </c>
      <c r="E2588" s="10">
        <v>66.599999999999994</v>
      </c>
      <c r="F2588" s="10">
        <v>65.124378109452735</v>
      </c>
      <c r="G2588" s="10">
        <v>1.4756218905472593</v>
      </c>
      <c r="H2588" s="10">
        <v>65.45</v>
      </c>
      <c r="I2588" s="10">
        <v>1.1499999999999915</v>
      </c>
      <c r="J2588" s="10">
        <v>180</v>
      </c>
      <c r="K2588" s="10">
        <v>176</v>
      </c>
      <c r="L2588" s="10">
        <v>4</v>
      </c>
      <c r="M2588" s="10">
        <v>176.88</v>
      </c>
      <c r="N2588" s="10">
        <v>3.1200000000000045</v>
      </c>
    </row>
    <row r="2589" spans="1:14" x14ac:dyDescent="0.25">
      <c r="A2589" s="9" t="s">
        <v>563</v>
      </c>
      <c r="B2589" s="9" t="s">
        <v>181</v>
      </c>
      <c r="C2589" s="9" t="s">
        <v>42</v>
      </c>
      <c r="D2589" s="9" t="s">
        <v>43</v>
      </c>
      <c r="E2589" s="10">
        <v>515.69000000000005</v>
      </c>
      <c r="F2589" s="10">
        <v>495.06403940886702</v>
      </c>
      <c r="G2589" s="10">
        <v>20.625960591133037</v>
      </c>
      <c r="H2589" s="10">
        <v>502.49</v>
      </c>
      <c r="I2589" s="10">
        <v>13.200000000000045</v>
      </c>
      <c r="J2589" s="10">
        <v>1100</v>
      </c>
      <c r="K2589" s="10">
        <v>1055.9999999999998</v>
      </c>
      <c r="L2589" s="10">
        <v>44.000000000000227</v>
      </c>
      <c r="M2589" s="10">
        <v>1071.8399999999999</v>
      </c>
      <c r="N2589" s="10">
        <v>28.160000000000082</v>
      </c>
    </row>
    <row r="2590" spans="1:14" x14ac:dyDescent="0.25">
      <c r="A2590" s="9" t="s">
        <v>563</v>
      </c>
      <c r="B2590" s="9" t="s">
        <v>566</v>
      </c>
      <c r="C2590" s="9" t="s">
        <v>42</v>
      </c>
      <c r="D2590" s="9" t="s">
        <v>43</v>
      </c>
      <c r="E2590" s="10">
        <v>0</v>
      </c>
      <c r="F2590" s="10">
        <v>946.75621890547268</v>
      </c>
      <c r="G2590" s="10">
        <v>-946.75621890547268</v>
      </c>
      <c r="H2590" s="10">
        <v>951.49</v>
      </c>
      <c r="I2590" s="10">
        <v>-951.49</v>
      </c>
      <c r="J2590" s="10">
        <v>0</v>
      </c>
      <c r="K2590" s="10">
        <v>1056</v>
      </c>
      <c r="L2590" s="10">
        <v>-1056</v>
      </c>
      <c r="M2590" s="10">
        <v>1061.28</v>
      </c>
      <c r="N2590" s="10">
        <v>-1061.28</v>
      </c>
    </row>
    <row r="2591" spans="1:14" x14ac:dyDescent="0.25">
      <c r="A2591" s="9" t="s">
        <v>563</v>
      </c>
      <c r="B2591" s="9" t="s">
        <v>184</v>
      </c>
      <c r="C2591" s="9" t="s">
        <v>42</v>
      </c>
      <c r="D2591" s="9" t="s">
        <v>43</v>
      </c>
      <c r="E2591" s="10">
        <v>1675.8</v>
      </c>
      <c r="F2591" s="10">
        <v>1638.5615763546798</v>
      </c>
      <c r="G2591" s="10">
        <v>37.238423645320154</v>
      </c>
      <c r="H2591" s="10">
        <v>1663.14</v>
      </c>
      <c r="I2591" s="10">
        <v>12.659999999999854</v>
      </c>
      <c r="J2591" s="10">
        <v>180</v>
      </c>
      <c r="K2591" s="10">
        <v>176</v>
      </c>
      <c r="L2591" s="10">
        <v>4</v>
      </c>
      <c r="M2591" s="10">
        <v>178.64</v>
      </c>
      <c r="N2591" s="10">
        <v>1.3600000000000136</v>
      </c>
    </row>
    <row r="2592" spans="1:14" x14ac:dyDescent="0.25">
      <c r="A2592" s="9" t="s">
        <v>563</v>
      </c>
      <c r="B2592" s="9" t="s">
        <v>567</v>
      </c>
      <c r="C2592" s="9" t="s">
        <v>42</v>
      </c>
      <c r="D2592" s="9" t="s">
        <v>43</v>
      </c>
      <c r="E2592" s="10">
        <v>3751.33</v>
      </c>
      <c r="F2592" s="10">
        <v>3047.231527093596</v>
      </c>
      <c r="G2592" s="10">
        <v>704.09847290640391</v>
      </c>
      <c r="H2592" s="10">
        <v>3092.94</v>
      </c>
      <c r="I2592" s="10">
        <v>658.38999999999987</v>
      </c>
      <c r="J2592" s="10">
        <v>1300</v>
      </c>
      <c r="K2592" s="10">
        <v>1055.9999999999998</v>
      </c>
      <c r="L2592" s="10">
        <v>244.00000000000023</v>
      </c>
      <c r="M2592" s="10">
        <v>1071.8399999999999</v>
      </c>
      <c r="N2592" s="10">
        <v>228.16000000000008</v>
      </c>
    </row>
    <row r="2593" spans="1:14" x14ac:dyDescent="0.25">
      <c r="A2593" s="9" t="s">
        <v>563</v>
      </c>
      <c r="B2593" s="9" t="s">
        <v>568</v>
      </c>
      <c r="C2593" s="9" t="s">
        <v>42</v>
      </c>
      <c r="D2593" s="9" t="s">
        <v>43</v>
      </c>
      <c r="E2593" s="10">
        <v>3710.85</v>
      </c>
      <c r="F2593" s="10">
        <v>3562.4137931034484</v>
      </c>
      <c r="G2593" s="10">
        <v>148.43620689655154</v>
      </c>
      <c r="H2593" s="10">
        <v>3615.85</v>
      </c>
      <c r="I2593" s="10">
        <v>95</v>
      </c>
      <c r="J2593" s="10">
        <v>1100</v>
      </c>
      <c r="K2593" s="10">
        <v>1055.9999999999998</v>
      </c>
      <c r="L2593" s="10">
        <v>44.000000000000227</v>
      </c>
      <c r="M2593" s="10">
        <v>1071.8399999999999</v>
      </c>
      <c r="N2593" s="10">
        <v>28.160000000000082</v>
      </c>
    </row>
    <row r="2594" spans="1:14" x14ac:dyDescent="0.25">
      <c r="A2594" s="9" t="s">
        <v>563</v>
      </c>
      <c r="B2594" s="9" t="s">
        <v>569</v>
      </c>
      <c r="C2594" s="9" t="s">
        <v>42</v>
      </c>
      <c r="D2594" s="9" t="s">
        <v>43</v>
      </c>
      <c r="E2594" s="10">
        <v>3727</v>
      </c>
      <c r="F2594" s="10">
        <v>3610.7487684729062</v>
      </c>
      <c r="G2594" s="10">
        <v>116.25123152709375</v>
      </c>
      <c r="H2594" s="10">
        <v>3664.91</v>
      </c>
      <c r="I2594" s="10">
        <v>62.090000000000146</v>
      </c>
      <c r="J2594" s="10">
        <v>1090</v>
      </c>
      <c r="K2594" s="10">
        <v>1055.9999999999998</v>
      </c>
      <c r="L2594" s="10">
        <v>34.000000000000227</v>
      </c>
      <c r="M2594" s="10">
        <v>1071.8399999999999</v>
      </c>
      <c r="N2594" s="10">
        <v>18.160000000000082</v>
      </c>
    </row>
    <row r="2595" spans="1:14" x14ac:dyDescent="0.25">
      <c r="A2595" s="9" t="s">
        <v>570</v>
      </c>
      <c r="B2595" s="9" t="s">
        <v>25</v>
      </c>
      <c r="C2595" s="9" t="s">
        <v>26</v>
      </c>
      <c r="D2595" s="9" t="s">
        <v>27</v>
      </c>
      <c r="E2595" s="10">
        <v>-3470.28</v>
      </c>
      <c r="F2595" s="10">
        <v>0</v>
      </c>
      <c r="G2595" s="10">
        <v>-3470.28</v>
      </c>
      <c r="H2595" s="10">
        <v>0</v>
      </c>
      <c r="I2595" s="10">
        <v>-3470.28</v>
      </c>
      <c r="J2595" s="10">
        <v>0</v>
      </c>
      <c r="K2595" s="10">
        <v>0</v>
      </c>
      <c r="L2595" s="10">
        <v>0</v>
      </c>
      <c r="M2595" s="10">
        <v>0</v>
      </c>
      <c r="N2595" s="10">
        <v>0</v>
      </c>
    </row>
    <row r="2596" spans="1:14" x14ac:dyDescent="0.25">
      <c r="A2596" s="9" t="s">
        <v>570</v>
      </c>
      <c r="B2596" s="9" t="s">
        <v>32</v>
      </c>
      <c r="C2596" s="9" t="s">
        <v>33</v>
      </c>
      <c r="D2596" s="9" t="s">
        <v>27</v>
      </c>
      <c r="E2596" s="10">
        <v>204.56</v>
      </c>
      <c r="F2596" s="10">
        <v>0</v>
      </c>
      <c r="G2596" s="10">
        <v>204.56</v>
      </c>
      <c r="H2596" s="10">
        <v>75.58</v>
      </c>
      <c r="I2596" s="10">
        <v>128.98000000000002</v>
      </c>
      <c r="J2596" s="10">
        <v>0.57999999999999996</v>
      </c>
      <c r="K2596" s="10">
        <v>0</v>
      </c>
      <c r="L2596" s="10">
        <v>0.57999999999999996</v>
      </c>
      <c r="M2596" s="10">
        <v>0.214</v>
      </c>
      <c r="N2596" s="10">
        <v>0.36599999999999999</v>
      </c>
    </row>
    <row r="2597" spans="1:14" x14ac:dyDescent="0.25">
      <c r="A2597" s="9" t="s">
        <v>570</v>
      </c>
      <c r="B2597" s="9" t="s">
        <v>34</v>
      </c>
      <c r="C2597" s="9" t="s">
        <v>33</v>
      </c>
      <c r="D2597" s="9" t="s">
        <v>27</v>
      </c>
      <c r="E2597" s="10">
        <v>703.17</v>
      </c>
      <c r="F2597" s="10">
        <v>0</v>
      </c>
      <c r="G2597" s="10">
        <v>703.17</v>
      </c>
      <c r="H2597" s="10">
        <v>259.8</v>
      </c>
      <c r="I2597" s="10">
        <v>443.36999999999995</v>
      </c>
      <c r="J2597" s="10">
        <v>0.57999999999999996</v>
      </c>
      <c r="K2597" s="10">
        <v>0</v>
      </c>
      <c r="L2597" s="10">
        <v>0.57999999999999996</v>
      </c>
      <c r="M2597" s="10">
        <v>0.214</v>
      </c>
      <c r="N2597" s="10">
        <v>0.36599999999999999</v>
      </c>
    </row>
    <row r="2598" spans="1:14" x14ac:dyDescent="0.25">
      <c r="A2598" s="9" t="s">
        <v>570</v>
      </c>
      <c r="B2598" s="9" t="s">
        <v>35</v>
      </c>
      <c r="C2598" s="9" t="s">
        <v>33</v>
      </c>
      <c r="D2598" s="9" t="s">
        <v>27</v>
      </c>
      <c r="E2598" s="10">
        <v>760.79</v>
      </c>
      <c r="F2598" s="10">
        <v>0</v>
      </c>
      <c r="G2598" s="10">
        <v>760.79</v>
      </c>
      <c r="H2598" s="10">
        <v>281.08</v>
      </c>
      <c r="I2598" s="10">
        <v>479.71</v>
      </c>
      <c r="J2598" s="10">
        <v>12.18</v>
      </c>
      <c r="K2598" s="10">
        <v>0</v>
      </c>
      <c r="L2598" s="10">
        <v>12.18</v>
      </c>
      <c r="M2598" s="10">
        <v>4.5</v>
      </c>
      <c r="N2598" s="10">
        <v>7.68</v>
      </c>
    </row>
    <row r="2599" spans="1:14" x14ac:dyDescent="0.25">
      <c r="A2599" s="9" t="s">
        <v>570</v>
      </c>
      <c r="B2599" s="9" t="s">
        <v>571</v>
      </c>
      <c r="C2599" s="9" t="s">
        <v>39</v>
      </c>
      <c r="D2599" s="9" t="s">
        <v>40</v>
      </c>
      <c r="E2599" s="10">
        <v>-33972.959999999999</v>
      </c>
      <c r="F2599" s="10">
        <v>0</v>
      </c>
      <c r="G2599" s="10">
        <v>-33972.959999999999</v>
      </c>
      <c r="H2599" s="10">
        <v>-33972.949999999997</v>
      </c>
      <c r="I2599" s="10">
        <v>-1.0000000002037268E-2</v>
      </c>
      <c r="J2599" s="10">
        <v>-150</v>
      </c>
      <c r="K2599" s="10">
        <v>0</v>
      </c>
      <c r="L2599" s="10">
        <v>-150</v>
      </c>
      <c r="M2599" s="10">
        <v>-150</v>
      </c>
      <c r="N2599" s="10">
        <v>0</v>
      </c>
    </row>
    <row r="2600" spans="1:14" x14ac:dyDescent="0.25">
      <c r="A2600" s="9" t="s">
        <v>570</v>
      </c>
      <c r="B2600" s="9" t="s">
        <v>191</v>
      </c>
      <c r="C2600" s="9" t="s">
        <v>42</v>
      </c>
      <c r="D2600" s="9" t="s">
        <v>58</v>
      </c>
      <c r="E2600" s="10">
        <v>21076.79</v>
      </c>
      <c r="F2600" s="10">
        <v>21076.796019900499</v>
      </c>
      <c r="G2600" s="10">
        <v>-6.0199004983587656E-3</v>
      </c>
      <c r="H2600" s="10">
        <v>21182.18</v>
      </c>
      <c r="I2600" s="10">
        <v>-105.38999999999942</v>
      </c>
      <c r="J2600" s="10">
        <v>900</v>
      </c>
      <c r="K2600" s="10">
        <v>900</v>
      </c>
      <c r="L2600" s="10">
        <v>0</v>
      </c>
      <c r="M2600" s="10">
        <v>904.5</v>
      </c>
      <c r="N2600" s="10">
        <v>-4.5</v>
      </c>
    </row>
    <row r="2601" spans="1:14" x14ac:dyDescent="0.25">
      <c r="A2601" s="9" t="s">
        <v>570</v>
      </c>
      <c r="B2601" s="9" t="s">
        <v>572</v>
      </c>
      <c r="C2601" s="9" t="s">
        <v>42</v>
      </c>
      <c r="D2601" s="9" t="s">
        <v>43</v>
      </c>
      <c r="E2601" s="10">
        <v>896.55</v>
      </c>
      <c r="F2601" s="10">
        <v>0</v>
      </c>
      <c r="G2601" s="10">
        <v>896.55</v>
      </c>
      <c r="H2601" s="10">
        <v>0</v>
      </c>
      <c r="I2601" s="10">
        <v>896.55</v>
      </c>
      <c r="J2601" s="10">
        <v>1000</v>
      </c>
      <c r="K2601" s="10">
        <v>0</v>
      </c>
      <c r="L2601" s="10">
        <v>1000</v>
      </c>
      <c r="M2601" s="10">
        <v>0</v>
      </c>
      <c r="N2601" s="10">
        <v>1000</v>
      </c>
    </row>
    <row r="2602" spans="1:14" x14ac:dyDescent="0.25">
      <c r="A2602" s="9" t="s">
        <v>570</v>
      </c>
      <c r="B2602" s="9" t="s">
        <v>195</v>
      </c>
      <c r="C2602" s="9" t="s">
        <v>42</v>
      </c>
      <c r="D2602" s="9" t="s">
        <v>43</v>
      </c>
      <c r="E2602" s="10">
        <v>1161.53</v>
      </c>
      <c r="F2602" s="10">
        <v>0</v>
      </c>
      <c r="G2602" s="10">
        <v>1161.53</v>
      </c>
      <c r="H2602" s="10">
        <v>0</v>
      </c>
      <c r="I2602" s="10">
        <v>1161.53</v>
      </c>
      <c r="J2602" s="10">
        <v>1000</v>
      </c>
      <c r="K2602" s="10">
        <v>0</v>
      </c>
      <c r="L2602" s="10">
        <v>1000</v>
      </c>
      <c r="M2602" s="10">
        <v>0</v>
      </c>
      <c r="N2602" s="10">
        <v>1000</v>
      </c>
    </row>
    <row r="2603" spans="1:14" x14ac:dyDescent="0.25">
      <c r="A2603" s="9" t="s">
        <v>570</v>
      </c>
      <c r="B2603" s="9" t="s">
        <v>179</v>
      </c>
      <c r="C2603" s="9" t="s">
        <v>42</v>
      </c>
      <c r="D2603" s="9" t="s">
        <v>43</v>
      </c>
      <c r="E2603" s="10">
        <v>57.53</v>
      </c>
      <c r="F2603" s="10">
        <v>57.154228855721392</v>
      </c>
      <c r="G2603" s="10">
        <v>0.37577114427860892</v>
      </c>
      <c r="H2603" s="10">
        <v>57.44</v>
      </c>
      <c r="I2603" s="10">
        <v>9.0000000000003411E-2</v>
      </c>
      <c r="J2603" s="10">
        <v>151</v>
      </c>
      <c r="K2603" s="10">
        <v>150</v>
      </c>
      <c r="L2603" s="10">
        <v>1</v>
      </c>
      <c r="M2603" s="10">
        <v>150.75</v>
      </c>
      <c r="N2603" s="10">
        <v>0.25</v>
      </c>
    </row>
    <row r="2604" spans="1:14" x14ac:dyDescent="0.25">
      <c r="A2604" s="9" t="s">
        <v>570</v>
      </c>
      <c r="B2604" s="9" t="s">
        <v>573</v>
      </c>
      <c r="C2604" s="9" t="s">
        <v>42</v>
      </c>
      <c r="D2604" s="9" t="s">
        <v>43</v>
      </c>
      <c r="E2604" s="10">
        <v>0</v>
      </c>
      <c r="F2604" s="10">
        <v>806.8955223880597</v>
      </c>
      <c r="G2604" s="10">
        <v>-806.8955223880597</v>
      </c>
      <c r="H2604" s="10">
        <v>810.93</v>
      </c>
      <c r="I2604" s="10">
        <v>-810.93</v>
      </c>
      <c r="J2604" s="10">
        <v>0</v>
      </c>
      <c r="K2604" s="10">
        <v>900</v>
      </c>
      <c r="L2604" s="10">
        <v>-900</v>
      </c>
      <c r="M2604" s="10">
        <v>904.5</v>
      </c>
      <c r="N2604" s="10">
        <v>-904.5</v>
      </c>
    </row>
    <row r="2605" spans="1:14" x14ac:dyDescent="0.25">
      <c r="A2605" s="9" t="s">
        <v>570</v>
      </c>
      <c r="B2605" s="9" t="s">
        <v>194</v>
      </c>
      <c r="C2605" s="9" t="s">
        <v>42</v>
      </c>
      <c r="D2605" s="9" t="s">
        <v>43</v>
      </c>
      <c r="E2605" s="10">
        <v>1162.0899999999999</v>
      </c>
      <c r="F2605" s="10">
        <v>950.807881773399</v>
      </c>
      <c r="G2605" s="10">
        <v>211.28211822660091</v>
      </c>
      <c r="H2605" s="10">
        <v>965.07</v>
      </c>
      <c r="I2605" s="10">
        <v>197.01999999999987</v>
      </c>
      <c r="J2605" s="10">
        <v>1100</v>
      </c>
      <c r="K2605" s="10">
        <v>900</v>
      </c>
      <c r="L2605" s="10">
        <v>200</v>
      </c>
      <c r="M2605" s="10">
        <v>913.5</v>
      </c>
      <c r="N2605" s="10">
        <v>186.5</v>
      </c>
    </row>
    <row r="2606" spans="1:14" x14ac:dyDescent="0.25">
      <c r="A2606" s="9" t="s">
        <v>570</v>
      </c>
      <c r="B2606" s="9" t="s">
        <v>197</v>
      </c>
      <c r="C2606" s="9" t="s">
        <v>42</v>
      </c>
      <c r="D2606" s="9" t="s">
        <v>43</v>
      </c>
      <c r="E2606" s="10">
        <v>1507.05</v>
      </c>
      <c r="F2606" s="10">
        <v>1477.4975369458127</v>
      </c>
      <c r="G2606" s="10">
        <v>29.552463054187228</v>
      </c>
      <c r="H2606" s="10">
        <v>1499.66</v>
      </c>
      <c r="I2606" s="10">
        <v>7.3899999999998727</v>
      </c>
      <c r="J2606" s="10">
        <v>153</v>
      </c>
      <c r="K2606" s="10">
        <v>150</v>
      </c>
      <c r="L2606" s="10">
        <v>3</v>
      </c>
      <c r="M2606" s="10">
        <v>152.25</v>
      </c>
      <c r="N2606" s="10">
        <v>0.75</v>
      </c>
    </row>
    <row r="2607" spans="1:14" x14ac:dyDescent="0.25">
      <c r="A2607" s="9" t="s">
        <v>570</v>
      </c>
      <c r="B2607" s="9" t="s">
        <v>574</v>
      </c>
      <c r="C2607" s="9" t="s">
        <v>42</v>
      </c>
      <c r="D2607" s="9" t="s">
        <v>43</v>
      </c>
      <c r="E2607" s="10">
        <v>2885.64</v>
      </c>
      <c r="F2607" s="10">
        <v>2597.0738916256159</v>
      </c>
      <c r="G2607" s="10">
        <v>288.56610837438393</v>
      </c>
      <c r="H2607" s="10">
        <v>2636.03</v>
      </c>
      <c r="I2607" s="10">
        <v>249.60999999999967</v>
      </c>
      <c r="J2607" s="10">
        <v>1000</v>
      </c>
      <c r="K2607" s="10">
        <v>900</v>
      </c>
      <c r="L2607" s="10">
        <v>100</v>
      </c>
      <c r="M2607" s="10">
        <v>913.5</v>
      </c>
      <c r="N2607" s="10">
        <v>86.5</v>
      </c>
    </row>
    <row r="2608" spans="1:14" x14ac:dyDescent="0.25">
      <c r="A2608" s="9" t="s">
        <v>570</v>
      </c>
      <c r="B2608" s="9" t="s">
        <v>575</v>
      </c>
      <c r="C2608" s="9" t="s">
        <v>42</v>
      </c>
      <c r="D2608" s="9" t="s">
        <v>43</v>
      </c>
      <c r="E2608" s="10">
        <v>3710.85</v>
      </c>
      <c r="F2608" s="10">
        <v>3036.1477832512314</v>
      </c>
      <c r="G2608" s="10">
        <v>674.70221674876848</v>
      </c>
      <c r="H2608" s="10">
        <v>3081.69</v>
      </c>
      <c r="I2608" s="10">
        <v>629.15999999999985</v>
      </c>
      <c r="J2608" s="10">
        <v>1100</v>
      </c>
      <c r="K2608" s="10">
        <v>900</v>
      </c>
      <c r="L2608" s="10">
        <v>200</v>
      </c>
      <c r="M2608" s="10">
        <v>913.5</v>
      </c>
      <c r="N2608" s="10">
        <v>186.5</v>
      </c>
    </row>
    <row r="2609" spans="1:14" x14ac:dyDescent="0.25">
      <c r="A2609" s="9" t="s">
        <v>570</v>
      </c>
      <c r="B2609" s="9" t="s">
        <v>576</v>
      </c>
      <c r="C2609" s="9" t="s">
        <v>42</v>
      </c>
      <c r="D2609" s="9" t="s">
        <v>43</v>
      </c>
      <c r="E2609" s="10">
        <v>3316.69</v>
      </c>
      <c r="F2609" s="10">
        <v>3077.3399014778324</v>
      </c>
      <c r="G2609" s="10">
        <v>239.35009852216763</v>
      </c>
      <c r="H2609" s="10">
        <v>3123.5</v>
      </c>
      <c r="I2609" s="10">
        <v>193.19000000000005</v>
      </c>
      <c r="J2609" s="10">
        <v>970</v>
      </c>
      <c r="K2609" s="10">
        <v>900</v>
      </c>
      <c r="L2609" s="10">
        <v>70</v>
      </c>
      <c r="M2609" s="10">
        <v>913.5</v>
      </c>
      <c r="N2609" s="10">
        <v>56.5</v>
      </c>
    </row>
    <row r="2610" spans="1:14" x14ac:dyDescent="0.25">
      <c r="A2610" s="9" t="s">
        <v>577</v>
      </c>
      <c r="B2610" s="9" t="s">
        <v>25</v>
      </c>
      <c r="C2610" s="9" t="s">
        <v>26</v>
      </c>
      <c r="D2610" s="9" t="s">
        <v>27</v>
      </c>
      <c r="E2610" s="10">
        <v>9360.7199999999993</v>
      </c>
      <c r="F2610" s="10">
        <v>0</v>
      </c>
      <c r="G2610" s="10">
        <v>9360.7199999999993</v>
      </c>
      <c r="H2610" s="10">
        <v>0</v>
      </c>
      <c r="I2610" s="10">
        <v>9360.7199999999993</v>
      </c>
      <c r="J2610" s="10">
        <v>0</v>
      </c>
      <c r="K2610" s="10">
        <v>0</v>
      </c>
      <c r="L2610" s="10">
        <v>0</v>
      </c>
      <c r="M2610" s="10">
        <v>0</v>
      </c>
      <c r="N2610" s="10">
        <v>0</v>
      </c>
    </row>
    <row r="2611" spans="1:14" x14ac:dyDescent="0.25">
      <c r="A2611" s="9" t="s">
        <v>577</v>
      </c>
      <c r="B2611" s="9" t="s">
        <v>32</v>
      </c>
      <c r="C2611" s="9" t="s">
        <v>33</v>
      </c>
      <c r="D2611" s="9" t="s">
        <v>27</v>
      </c>
      <c r="E2611" s="10">
        <v>1262.6099999999999</v>
      </c>
      <c r="F2611" s="10">
        <v>0</v>
      </c>
      <c r="G2611" s="10">
        <v>1262.6099999999999</v>
      </c>
      <c r="H2611" s="10">
        <v>1928.72</v>
      </c>
      <c r="I2611" s="10">
        <v>-666.11000000000013</v>
      </c>
      <c r="J2611" s="10">
        <v>3.58</v>
      </c>
      <c r="K2611" s="10">
        <v>0</v>
      </c>
      <c r="L2611" s="10">
        <v>3.58</v>
      </c>
      <c r="M2611" s="10">
        <v>5.4690000000000003</v>
      </c>
      <c r="N2611" s="10">
        <v>-1.8890000000000002</v>
      </c>
    </row>
    <row r="2612" spans="1:14" x14ac:dyDescent="0.25">
      <c r="A2612" s="9" t="s">
        <v>577</v>
      </c>
      <c r="B2612" s="9" t="s">
        <v>34</v>
      </c>
      <c r="C2612" s="9" t="s">
        <v>33</v>
      </c>
      <c r="D2612" s="9" t="s">
        <v>27</v>
      </c>
      <c r="E2612" s="10">
        <v>4340.29</v>
      </c>
      <c r="F2612" s="10">
        <v>0</v>
      </c>
      <c r="G2612" s="10">
        <v>4340.29</v>
      </c>
      <c r="H2612" s="10">
        <v>6630.07</v>
      </c>
      <c r="I2612" s="10">
        <v>-2289.7799999999997</v>
      </c>
      <c r="J2612" s="10">
        <v>3.58</v>
      </c>
      <c r="K2612" s="10">
        <v>0</v>
      </c>
      <c r="L2612" s="10">
        <v>3.58</v>
      </c>
      <c r="M2612" s="10">
        <v>5.4690000000000003</v>
      </c>
      <c r="N2612" s="10">
        <v>-1.8890000000000002</v>
      </c>
    </row>
    <row r="2613" spans="1:14" x14ac:dyDescent="0.25">
      <c r="A2613" s="9" t="s">
        <v>577</v>
      </c>
      <c r="B2613" s="9" t="s">
        <v>35</v>
      </c>
      <c r="C2613" s="9" t="s">
        <v>33</v>
      </c>
      <c r="D2613" s="9" t="s">
        <v>27</v>
      </c>
      <c r="E2613" s="10">
        <v>4695.92</v>
      </c>
      <c r="F2613" s="10">
        <v>0</v>
      </c>
      <c r="G2613" s="10">
        <v>4695.92</v>
      </c>
      <c r="H2613" s="10">
        <v>7173.18</v>
      </c>
      <c r="I2613" s="10">
        <v>-2477.2600000000002</v>
      </c>
      <c r="J2613" s="10">
        <v>75.180000000000007</v>
      </c>
      <c r="K2613" s="10">
        <v>0</v>
      </c>
      <c r="L2613" s="10">
        <v>75.180000000000007</v>
      </c>
      <c r="M2613" s="10">
        <v>114.84</v>
      </c>
      <c r="N2613" s="10">
        <v>-39.659999999999997</v>
      </c>
    </row>
    <row r="2614" spans="1:14" x14ac:dyDescent="0.25">
      <c r="A2614" s="9" t="s">
        <v>577</v>
      </c>
      <c r="B2614" s="9" t="s">
        <v>190</v>
      </c>
      <c r="C2614" s="9" t="s">
        <v>39</v>
      </c>
      <c r="D2614" s="9" t="s">
        <v>40</v>
      </c>
      <c r="E2614" s="10">
        <v>-688403.79</v>
      </c>
      <c r="F2614" s="10">
        <v>0</v>
      </c>
      <c r="G2614" s="10">
        <v>-688403.79</v>
      </c>
      <c r="H2614" s="10">
        <v>-688403.71</v>
      </c>
      <c r="I2614" s="10">
        <v>-8.0000000074505806E-2</v>
      </c>
      <c r="J2614" s="10">
        <v>-3828</v>
      </c>
      <c r="K2614" s="10">
        <v>0</v>
      </c>
      <c r="L2614" s="10">
        <v>-3828</v>
      </c>
      <c r="M2614" s="10">
        <v>-3828</v>
      </c>
      <c r="N2614" s="10">
        <v>0</v>
      </c>
    </row>
    <row r="2615" spans="1:14" x14ac:dyDescent="0.25">
      <c r="A2615" s="9" t="s">
        <v>577</v>
      </c>
      <c r="B2615" s="9" t="s">
        <v>191</v>
      </c>
      <c r="C2615" s="9" t="s">
        <v>42</v>
      </c>
      <c r="D2615" s="9" t="s">
        <v>58</v>
      </c>
      <c r="E2615" s="10">
        <v>540383.98</v>
      </c>
      <c r="F2615" s="10">
        <v>540384.00995024887</v>
      </c>
      <c r="G2615" s="10">
        <v>-2.995024889241904E-2</v>
      </c>
      <c r="H2615" s="10">
        <v>543085.93000000005</v>
      </c>
      <c r="I2615" s="10">
        <v>-2701.9500000000698</v>
      </c>
      <c r="J2615" s="10">
        <v>22968</v>
      </c>
      <c r="K2615" s="10">
        <v>22968</v>
      </c>
      <c r="L2615" s="10">
        <v>0</v>
      </c>
      <c r="M2615" s="10">
        <v>23082.84</v>
      </c>
      <c r="N2615" s="10">
        <v>-114.84000000000015</v>
      </c>
    </row>
    <row r="2616" spans="1:14" x14ac:dyDescent="0.25">
      <c r="A2616" s="9" t="s">
        <v>577</v>
      </c>
      <c r="B2616" s="9" t="s">
        <v>192</v>
      </c>
      <c r="C2616" s="9" t="s">
        <v>42</v>
      </c>
      <c r="D2616" s="9" t="s">
        <v>43</v>
      </c>
      <c r="E2616" s="10">
        <v>6201.49</v>
      </c>
      <c r="F2616" s="10">
        <v>0</v>
      </c>
      <c r="G2616" s="10">
        <v>6201.49</v>
      </c>
      <c r="H2616" s="10">
        <v>0</v>
      </c>
      <c r="I2616" s="10">
        <v>6201.49</v>
      </c>
      <c r="J2616" s="10">
        <v>23000</v>
      </c>
      <c r="K2616" s="10">
        <v>0</v>
      </c>
      <c r="L2616" s="10">
        <v>23000</v>
      </c>
      <c r="M2616" s="10">
        <v>0</v>
      </c>
      <c r="N2616" s="10">
        <v>23000</v>
      </c>
    </row>
    <row r="2617" spans="1:14" x14ac:dyDescent="0.25">
      <c r="A2617" s="9" t="s">
        <v>577</v>
      </c>
      <c r="B2617" s="9" t="s">
        <v>179</v>
      </c>
      <c r="C2617" s="9" t="s">
        <v>42</v>
      </c>
      <c r="D2617" s="9" t="s">
        <v>43</v>
      </c>
      <c r="E2617" s="10">
        <v>1420.06</v>
      </c>
      <c r="F2617" s="10">
        <v>1416.358208955224</v>
      </c>
      <c r="G2617" s="10">
        <v>3.7017910447759732</v>
      </c>
      <c r="H2617" s="10">
        <v>1423.44</v>
      </c>
      <c r="I2617" s="10">
        <v>-3.3800000000001091</v>
      </c>
      <c r="J2617" s="10">
        <v>3838</v>
      </c>
      <c r="K2617" s="10">
        <v>3828</v>
      </c>
      <c r="L2617" s="10">
        <v>10</v>
      </c>
      <c r="M2617" s="10">
        <v>3847.14</v>
      </c>
      <c r="N2617" s="10">
        <v>-9.1399999999998727</v>
      </c>
    </row>
    <row r="2618" spans="1:14" x14ac:dyDescent="0.25">
      <c r="A2618" s="9" t="s">
        <v>577</v>
      </c>
      <c r="B2618" s="9" t="s">
        <v>193</v>
      </c>
      <c r="C2618" s="9" t="s">
        <v>42</v>
      </c>
      <c r="D2618" s="9" t="s">
        <v>43</v>
      </c>
      <c r="E2618" s="10">
        <v>0</v>
      </c>
      <c r="F2618" s="10">
        <v>6192.8571428571431</v>
      </c>
      <c r="G2618" s="10">
        <v>-6192.8571428571431</v>
      </c>
      <c r="H2618" s="10">
        <v>6285.75</v>
      </c>
      <c r="I2618" s="10">
        <v>-6285.75</v>
      </c>
      <c r="J2618" s="10">
        <v>0</v>
      </c>
      <c r="K2618" s="10">
        <v>22968</v>
      </c>
      <c r="L2618" s="10">
        <v>-22968</v>
      </c>
      <c r="M2618" s="10">
        <v>23312.52</v>
      </c>
      <c r="N2618" s="10">
        <v>-23312.52</v>
      </c>
    </row>
    <row r="2619" spans="1:14" x14ac:dyDescent="0.25">
      <c r="A2619" s="9" t="s">
        <v>577</v>
      </c>
      <c r="B2619" s="9" t="s">
        <v>194</v>
      </c>
      <c r="C2619" s="9" t="s">
        <v>42</v>
      </c>
      <c r="D2619" s="9" t="s">
        <v>43</v>
      </c>
      <c r="E2619" s="10">
        <v>24298.35</v>
      </c>
      <c r="F2619" s="10">
        <v>24264.541871921181</v>
      </c>
      <c r="G2619" s="10">
        <v>33.80812807881739</v>
      </c>
      <c r="H2619" s="10">
        <v>24628.51</v>
      </c>
      <c r="I2619" s="10">
        <v>-330.15999999999985</v>
      </c>
      <c r="J2619" s="10">
        <v>23000</v>
      </c>
      <c r="K2619" s="10">
        <v>22968</v>
      </c>
      <c r="L2619" s="10">
        <v>32</v>
      </c>
      <c r="M2619" s="10">
        <v>23312.52</v>
      </c>
      <c r="N2619" s="10">
        <v>-312.52000000000044</v>
      </c>
    </row>
    <row r="2620" spans="1:14" x14ac:dyDescent="0.25">
      <c r="A2620" s="9" t="s">
        <v>577</v>
      </c>
      <c r="B2620" s="9" t="s">
        <v>195</v>
      </c>
      <c r="C2620" s="9" t="s">
        <v>42</v>
      </c>
      <c r="D2620" s="9" t="s">
        <v>43</v>
      </c>
      <c r="E2620" s="10">
        <v>27063.65</v>
      </c>
      <c r="F2620" s="10">
        <v>26678.019704433496</v>
      </c>
      <c r="G2620" s="10">
        <v>385.63029556650508</v>
      </c>
      <c r="H2620" s="10">
        <v>27078.19</v>
      </c>
      <c r="I2620" s="10">
        <v>-14.539999999997235</v>
      </c>
      <c r="J2620" s="10">
        <v>23300</v>
      </c>
      <c r="K2620" s="10">
        <v>22968</v>
      </c>
      <c r="L2620" s="10">
        <v>332</v>
      </c>
      <c r="M2620" s="10">
        <v>23312.52</v>
      </c>
      <c r="N2620" s="10">
        <v>-12.520000000000437</v>
      </c>
    </row>
    <row r="2621" spans="1:14" x14ac:dyDescent="0.25">
      <c r="A2621" s="9" t="s">
        <v>577</v>
      </c>
      <c r="B2621" s="9" t="s">
        <v>196</v>
      </c>
      <c r="C2621" s="9" t="s">
        <v>42</v>
      </c>
      <c r="D2621" s="9" t="s">
        <v>43</v>
      </c>
      <c r="E2621" s="10">
        <v>34386.82</v>
      </c>
      <c r="F2621" s="10">
        <v>33838.758620689652</v>
      </c>
      <c r="G2621" s="10">
        <v>548.06137931034755</v>
      </c>
      <c r="H2621" s="10">
        <v>34346.339999999997</v>
      </c>
      <c r="I2621" s="10">
        <v>40.480000000003201</v>
      </c>
      <c r="J2621" s="10">
        <v>23340</v>
      </c>
      <c r="K2621" s="10">
        <v>22968</v>
      </c>
      <c r="L2621" s="10">
        <v>372</v>
      </c>
      <c r="M2621" s="10">
        <v>23312.52</v>
      </c>
      <c r="N2621" s="10">
        <v>27.479999999999563</v>
      </c>
    </row>
    <row r="2622" spans="1:14" x14ac:dyDescent="0.25">
      <c r="A2622" s="9" t="s">
        <v>577</v>
      </c>
      <c r="B2622" s="9" t="s">
        <v>197</v>
      </c>
      <c r="C2622" s="9" t="s">
        <v>42</v>
      </c>
      <c r="D2622" s="9" t="s">
        <v>43</v>
      </c>
      <c r="E2622" s="10">
        <v>34989.9</v>
      </c>
      <c r="F2622" s="10">
        <v>35294.157635467978</v>
      </c>
      <c r="G2622" s="10">
        <v>-304.2576354679768</v>
      </c>
      <c r="H2622" s="10">
        <v>35823.57</v>
      </c>
      <c r="I2622" s="10">
        <v>-833.66999999999825</v>
      </c>
      <c r="J2622" s="10">
        <v>3795</v>
      </c>
      <c r="K2622" s="10">
        <v>3828</v>
      </c>
      <c r="L2622" s="10">
        <v>-33</v>
      </c>
      <c r="M2622" s="10">
        <v>3885.42</v>
      </c>
      <c r="N2622" s="10">
        <v>-90.420000000000073</v>
      </c>
    </row>
    <row r="2623" spans="1:14" x14ac:dyDescent="0.25">
      <c r="A2623" s="9" t="s">
        <v>578</v>
      </c>
      <c r="B2623" s="9" t="s">
        <v>25</v>
      </c>
      <c r="C2623" s="9" t="s">
        <v>26</v>
      </c>
      <c r="D2623" s="9" t="s">
        <v>27</v>
      </c>
      <c r="E2623" s="10">
        <v>4433.91</v>
      </c>
      <c r="F2623" s="10">
        <v>0</v>
      </c>
      <c r="G2623" s="10">
        <v>4433.91</v>
      </c>
      <c r="H2623" s="10">
        <v>0</v>
      </c>
      <c r="I2623" s="10">
        <v>4433.91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</row>
    <row r="2624" spans="1:14" x14ac:dyDescent="0.25">
      <c r="A2624" s="9" t="s">
        <v>578</v>
      </c>
      <c r="B2624" s="9" t="s">
        <v>32</v>
      </c>
      <c r="C2624" s="9" t="s">
        <v>33</v>
      </c>
      <c r="D2624" s="9" t="s">
        <v>27</v>
      </c>
      <c r="E2624" s="10">
        <v>969.88</v>
      </c>
      <c r="F2624" s="10">
        <v>0</v>
      </c>
      <c r="G2624" s="10">
        <v>969.88</v>
      </c>
      <c r="H2624" s="10">
        <v>1166.9100000000001</v>
      </c>
      <c r="I2624" s="10">
        <v>-197.03000000000009</v>
      </c>
      <c r="J2624" s="10">
        <v>2.75</v>
      </c>
      <c r="K2624" s="10">
        <v>0</v>
      </c>
      <c r="L2624" s="10">
        <v>2.75</v>
      </c>
      <c r="M2624" s="10">
        <v>3.3090000000000002</v>
      </c>
      <c r="N2624" s="10">
        <v>-0.55900000000000016</v>
      </c>
    </row>
    <row r="2625" spans="1:14" x14ac:dyDescent="0.25">
      <c r="A2625" s="9" t="s">
        <v>578</v>
      </c>
      <c r="B2625" s="9" t="s">
        <v>34</v>
      </c>
      <c r="C2625" s="9" t="s">
        <v>33</v>
      </c>
      <c r="D2625" s="9" t="s">
        <v>27</v>
      </c>
      <c r="E2625" s="10">
        <v>3334.02</v>
      </c>
      <c r="F2625" s="10">
        <v>0</v>
      </c>
      <c r="G2625" s="10">
        <v>3334.02</v>
      </c>
      <c r="H2625" s="10">
        <v>4011.3</v>
      </c>
      <c r="I2625" s="10">
        <v>-677.2800000000002</v>
      </c>
      <c r="J2625" s="10">
        <v>2.75</v>
      </c>
      <c r="K2625" s="10">
        <v>0</v>
      </c>
      <c r="L2625" s="10">
        <v>2.75</v>
      </c>
      <c r="M2625" s="10">
        <v>3.3090000000000002</v>
      </c>
      <c r="N2625" s="10">
        <v>-0.55900000000000016</v>
      </c>
    </row>
    <row r="2626" spans="1:14" x14ac:dyDescent="0.25">
      <c r="A2626" s="9" t="s">
        <v>578</v>
      </c>
      <c r="B2626" s="9" t="s">
        <v>35</v>
      </c>
      <c r="C2626" s="9" t="s">
        <v>33</v>
      </c>
      <c r="D2626" s="9" t="s">
        <v>27</v>
      </c>
      <c r="E2626" s="10">
        <v>3607.2</v>
      </c>
      <c r="F2626" s="10">
        <v>0</v>
      </c>
      <c r="G2626" s="10">
        <v>3607.2</v>
      </c>
      <c r="H2626" s="10">
        <v>4339.8900000000003</v>
      </c>
      <c r="I2626" s="10">
        <v>-732.69000000000051</v>
      </c>
      <c r="J2626" s="10">
        <v>57.75</v>
      </c>
      <c r="K2626" s="10">
        <v>0</v>
      </c>
      <c r="L2626" s="10">
        <v>57.75</v>
      </c>
      <c r="M2626" s="10">
        <v>69.48</v>
      </c>
      <c r="N2626" s="10">
        <v>-11.730000000000004</v>
      </c>
    </row>
    <row r="2627" spans="1:14" x14ac:dyDescent="0.25">
      <c r="A2627" s="9" t="s">
        <v>578</v>
      </c>
      <c r="B2627" s="9" t="s">
        <v>216</v>
      </c>
      <c r="C2627" s="9" t="s">
        <v>39</v>
      </c>
      <c r="D2627" s="9" t="s">
        <v>40</v>
      </c>
      <c r="E2627" s="10">
        <v>-416893.2</v>
      </c>
      <c r="F2627" s="10">
        <v>0</v>
      </c>
      <c r="G2627" s="10">
        <v>-416893.2</v>
      </c>
      <c r="H2627" s="10">
        <v>-416893.25</v>
      </c>
      <c r="I2627" s="10">
        <v>4.9999999988358468E-2</v>
      </c>
      <c r="J2627" s="10">
        <v>-2316</v>
      </c>
      <c r="K2627" s="10">
        <v>0</v>
      </c>
      <c r="L2627" s="10">
        <v>-2316</v>
      </c>
      <c r="M2627" s="10">
        <v>-2316</v>
      </c>
      <c r="N2627" s="10">
        <v>0</v>
      </c>
    </row>
    <row r="2628" spans="1:14" x14ac:dyDescent="0.25">
      <c r="A2628" s="9" t="s">
        <v>578</v>
      </c>
      <c r="B2628" s="9" t="s">
        <v>191</v>
      </c>
      <c r="C2628" s="9" t="s">
        <v>42</v>
      </c>
      <c r="D2628" s="9" t="s">
        <v>58</v>
      </c>
      <c r="E2628" s="10">
        <v>326282.01</v>
      </c>
      <c r="F2628" s="10">
        <v>326940.79601990047</v>
      </c>
      <c r="G2628" s="10">
        <v>-658.78601990046445</v>
      </c>
      <c r="H2628" s="10">
        <v>328575.5</v>
      </c>
      <c r="I2628" s="10">
        <v>-2293.4899999999907</v>
      </c>
      <c r="J2628" s="10">
        <v>13868</v>
      </c>
      <c r="K2628" s="10">
        <v>13896</v>
      </c>
      <c r="L2628" s="10">
        <v>-28</v>
      </c>
      <c r="M2628" s="10">
        <v>13965.48</v>
      </c>
      <c r="N2628" s="10">
        <v>-97.479999999999563</v>
      </c>
    </row>
    <row r="2629" spans="1:14" x14ac:dyDescent="0.25">
      <c r="A2629" s="9" t="s">
        <v>578</v>
      </c>
      <c r="B2629" s="9" t="s">
        <v>217</v>
      </c>
      <c r="C2629" s="9" t="s">
        <v>42</v>
      </c>
      <c r="D2629" s="9" t="s">
        <v>43</v>
      </c>
      <c r="E2629" s="10">
        <v>3774.82</v>
      </c>
      <c r="F2629" s="10">
        <v>0</v>
      </c>
      <c r="G2629" s="10">
        <v>3774.82</v>
      </c>
      <c r="H2629" s="10">
        <v>0</v>
      </c>
      <c r="I2629" s="10">
        <v>3774.82</v>
      </c>
      <c r="J2629" s="10">
        <v>14000</v>
      </c>
      <c r="K2629" s="10">
        <v>0</v>
      </c>
      <c r="L2629" s="10">
        <v>14000</v>
      </c>
      <c r="M2629" s="10">
        <v>0</v>
      </c>
      <c r="N2629" s="10">
        <v>14000</v>
      </c>
    </row>
    <row r="2630" spans="1:14" x14ac:dyDescent="0.25">
      <c r="A2630" s="9" t="s">
        <v>578</v>
      </c>
      <c r="B2630" s="9" t="s">
        <v>92</v>
      </c>
      <c r="C2630" s="9" t="s">
        <v>42</v>
      </c>
      <c r="D2630" s="9" t="s">
        <v>43</v>
      </c>
      <c r="E2630" s="10">
        <v>425.6</v>
      </c>
      <c r="F2630" s="10">
        <v>394.2772277227723</v>
      </c>
      <c r="G2630" s="10">
        <v>31.322772277227727</v>
      </c>
      <c r="H2630" s="10">
        <v>398.22</v>
      </c>
      <c r="I2630" s="10">
        <v>27.379999999999995</v>
      </c>
      <c r="J2630" s="10">
        <v>5000</v>
      </c>
      <c r="K2630" s="10">
        <v>4632</v>
      </c>
      <c r="L2630" s="10">
        <v>368</v>
      </c>
      <c r="M2630" s="10">
        <v>4678.32</v>
      </c>
      <c r="N2630" s="10">
        <v>321.68000000000029</v>
      </c>
    </row>
    <row r="2631" spans="1:14" x14ac:dyDescent="0.25">
      <c r="A2631" s="9" t="s">
        <v>578</v>
      </c>
      <c r="B2631" s="9" t="s">
        <v>179</v>
      </c>
      <c r="C2631" s="9" t="s">
        <v>42</v>
      </c>
      <c r="D2631" s="9" t="s">
        <v>43</v>
      </c>
      <c r="E2631" s="10">
        <v>859.14</v>
      </c>
      <c r="F2631" s="10">
        <v>856.91542288557218</v>
      </c>
      <c r="G2631" s="10">
        <v>2.2245771144278024</v>
      </c>
      <c r="H2631" s="10">
        <v>861.2</v>
      </c>
      <c r="I2631" s="10">
        <v>-2.0600000000000591</v>
      </c>
      <c r="J2631" s="10">
        <v>2322</v>
      </c>
      <c r="K2631" s="10">
        <v>2316</v>
      </c>
      <c r="L2631" s="10">
        <v>6</v>
      </c>
      <c r="M2631" s="10">
        <v>2327.58</v>
      </c>
      <c r="N2631" s="10">
        <v>-5.5799999999999272</v>
      </c>
    </row>
    <row r="2632" spans="1:14" x14ac:dyDescent="0.25">
      <c r="A2632" s="9" t="s">
        <v>578</v>
      </c>
      <c r="B2632" s="9" t="s">
        <v>218</v>
      </c>
      <c r="C2632" s="9" t="s">
        <v>42</v>
      </c>
      <c r="D2632" s="9" t="s">
        <v>43</v>
      </c>
      <c r="E2632" s="10">
        <v>0</v>
      </c>
      <c r="F2632" s="10">
        <v>3746.7783251231526</v>
      </c>
      <c r="G2632" s="10">
        <v>-3746.7783251231526</v>
      </c>
      <c r="H2632" s="10">
        <v>3802.98</v>
      </c>
      <c r="I2632" s="10">
        <v>-3802.98</v>
      </c>
      <c r="J2632" s="10">
        <v>0</v>
      </c>
      <c r="K2632" s="10">
        <v>13896</v>
      </c>
      <c r="L2632" s="10">
        <v>-13896</v>
      </c>
      <c r="M2632" s="10">
        <v>14104.44</v>
      </c>
      <c r="N2632" s="10">
        <v>-14104.44</v>
      </c>
    </row>
    <row r="2633" spans="1:14" x14ac:dyDescent="0.25">
      <c r="A2633" s="9" t="s">
        <v>578</v>
      </c>
      <c r="B2633" s="9" t="s">
        <v>194</v>
      </c>
      <c r="C2633" s="9" t="s">
        <v>42</v>
      </c>
      <c r="D2633" s="9" t="s">
        <v>43</v>
      </c>
      <c r="E2633" s="10">
        <v>14790.3</v>
      </c>
      <c r="F2633" s="10">
        <v>14680.433497536946</v>
      </c>
      <c r="G2633" s="10">
        <v>109.86650246305362</v>
      </c>
      <c r="H2633" s="10">
        <v>14900.64</v>
      </c>
      <c r="I2633" s="10">
        <v>-110.34000000000015</v>
      </c>
      <c r="J2633" s="10">
        <v>14000</v>
      </c>
      <c r="K2633" s="10">
        <v>13896</v>
      </c>
      <c r="L2633" s="10">
        <v>104</v>
      </c>
      <c r="M2633" s="10">
        <v>14104.44</v>
      </c>
      <c r="N2633" s="10">
        <v>-104.44000000000051</v>
      </c>
    </row>
    <row r="2634" spans="1:14" x14ac:dyDescent="0.25">
      <c r="A2634" s="9" t="s">
        <v>578</v>
      </c>
      <c r="B2634" s="9" t="s">
        <v>195</v>
      </c>
      <c r="C2634" s="9" t="s">
        <v>42</v>
      </c>
      <c r="D2634" s="9" t="s">
        <v>43</v>
      </c>
      <c r="E2634" s="10">
        <v>16261.42</v>
      </c>
      <c r="F2634" s="10">
        <v>16140.620689655172</v>
      </c>
      <c r="G2634" s="10">
        <v>120.79931034482797</v>
      </c>
      <c r="H2634" s="10">
        <v>16382.73</v>
      </c>
      <c r="I2634" s="10">
        <v>-121.30999999999949</v>
      </c>
      <c r="J2634" s="10">
        <v>14000</v>
      </c>
      <c r="K2634" s="10">
        <v>13896</v>
      </c>
      <c r="L2634" s="10">
        <v>104</v>
      </c>
      <c r="M2634" s="10">
        <v>14104.44</v>
      </c>
      <c r="N2634" s="10">
        <v>-104.44000000000051</v>
      </c>
    </row>
    <row r="2635" spans="1:14" x14ac:dyDescent="0.25">
      <c r="A2635" s="9" t="s">
        <v>578</v>
      </c>
      <c r="B2635" s="9" t="s">
        <v>196</v>
      </c>
      <c r="C2635" s="9" t="s">
        <v>42</v>
      </c>
      <c r="D2635" s="9" t="s">
        <v>43</v>
      </c>
      <c r="E2635" s="10">
        <v>20626.2</v>
      </c>
      <c r="F2635" s="10">
        <v>20472.975369458127</v>
      </c>
      <c r="G2635" s="10">
        <v>153.22463054187392</v>
      </c>
      <c r="H2635" s="10">
        <v>20780.07</v>
      </c>
      <c r="I2635" s="10">
        <v>-153.86999999999898</v>
      </c>
      <c r="J2635" s="10">
        <v>14000</v>
      </c>
      <c r="K2635" s="10">
        <v>13896</v>
      </c>
      <c r="L2635" s="10">
        <v>104</v>
      </c>
      <c r="M2635" s="10">
        <v>14104.44</v>
      </c>
      <c r="N2635" s="10">
        <v>-104.44000000000051</v>
      </c>
    </row>
    <row r="2636" spans="1:14" x14ac:dyDescent="0.25">
      <c r="A2636" s="9" t="s">
        <v>578</v>
      </c>
      <c r="B2636" s="9" t="s">
        <v>197</v>
      </c>
      <c r="C2636" s="9" t="s">
        <v>42</v>
      </c>
      <c r="D2636" s="9" t="s">
        <v>43</v>
      </c>
      <c r="E2636" s="10">
        <v>21528.7</v>
      </c>
      <c r="F2636" s="10">
        <v>21353.517241379312</v>
      </c>
      <c r="G2636" s="10">
        <v>175.18275862068913</v>
      </c>
      <c r="H2636" s="10">
        <v>21673.82</v>
      </c>
      <c r="I2636" s="10">
        <v>-145.11999999999898</v>
      </c>
      <c r="J2636" s="10">
        <v>2335</v>
      </c>
      <c r="K2636" s="10">
        <v>2315.9999999999995</v>
      </c>
      <c r="L2636" s="10">
        <v>19.000000000000455</v>
      </c>
      <c r="M2636" s="10">
        <v>2350.7399999999998</v>
      </c>
      <c r="N2636" s="10">
        <v>-15.739999999999782</v>
      </c>
    </row>
    <row r="2637" spans="1:14" x14ac:dyDescent="0.25">
      <c r="A2637" s="9" t="s">
        <v>579</v>
      </c>
      <c r="B2637" s="9" t="s">
        <v>25</v>
      </c>
      <c r="C2637" s="9" t="s">
        <v>26</v>
      </c>
      <c r="D2637" s="9" t="s">
        <v>27</v>
      </c>
      <c r="E2637" s="10">
        <v>3350.73</v>
      </c>
      <c r="F2637" s="10">
        <v>0</v>
      </c>
      <c r="G2637" s="10">
        <v>3350.73</v>
      </c>
      <c r="H2637" s="10">
        <v>0</v>
      </c>
      <c r="I2637" s="10">
        <v>3350.73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</row>
    <row r="2638" spans="1:14" x14ac:dyDescent="0.25">
      <c r="A2638" s="9" t="s">
        <v>579</v>
      </c>
      <c r="B2638" s="9" t="s">
        <v>28</v>
      </c>
      <c r="C2638" s="9" t="s">
        <v>29</v>
      </c>
      <c r="D2638" s="9" t="s">
        <v>27</v>
      </c>
      <c r="E2638" s="10">
        <v>2.6</v>
      </c>
      <c r="F2638" s="10">
        <v>0</v>
      </c>
      <c r="G2638" s="10">
        <v>2.6</v>
      </c>
      <c r="H2638" s="10">
        <v>2.6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</row>
    <row r="2639" spans="1:14" x14ac:dyDescent="0.25">
      <c r="A2639" s="9" t="s">
        <v>579</v>
      </c>
      <c r="B2639" s="9" t="s">
        <v>30</v>
      </c>
      <c r="C2639" s="9" t="s">
        <v>29</v>
      </c>
      <c r="D2639" s="9" t="s">
        <v>27</v>
      </c>
      <c r="E2639" s="10">
        <v>60.63</v>
      </c>
      <c r="F2639" s="10">
        <v>0</v>
      </c>
      <c r="G2639" s="10">
        <v>60.63</v>
      </c>
      <c r="H2639" s="10">
        <v>60.67</v>
      </c>
      <c r="I2639" s="10">
        <v>-3.9999999999999147E-2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</row>
    <row r="2640" spans="1:14" x14ac:dyDescent="0.25">
      <c r="A2640" s="9" t="s">
        <v>579</v>
      </c>
      <c r="B2640" s="9" t="s">
        <v>31</v>
      </c>
      <c r="C2640" s="9" t="s">
        <v>29</v>
      </c>
      <c r="D2640" s="9" t="s">
        <v>27</v>
      </c>
      <c r="E2640" s="10">
        <v>407.1</v>
      </c>
      <c r="F2640" s="10">
        <v>0</v>
      </c>
      <c r="G2640" s="10">
        <v>407.1</v>
      </c>
      <c r="H2640" s="10">
        <v>407.39</v>
      </c>
      <c r="I2640" s="10">
        <v>-0.28999999999996362</v>
      </c>
      <c r="J2640" s="10">
        <v>0</v>
      </c>
      <c r="K2640" s="10">
        <v>0</v>
      </c>
      <c r="L2640" s="10">
        <v>0</v>
      </c>
      <c r="M2640" s="10">
        <v>0</v>
      </c>
      <c r="N2640" s="10">
        <v>0</v>
      </c>
    </row>
    <row r="2641" spans="1:14" x14ac:dyDescent="0.25">
      <c r="A2641" s="9" t="s">
        <v>579</v>
      </c>
      <c r="B2641" s="9" t="s">
        <v>32</v>
      </c>
      <c r="C2641" s="9" t="s">
        <v>33</v>
      </c>
      <c r="D2641" s="9" t="s">
        <v>27</v>
      </c>
      <c r="E2641" s="10">
        <v>292.73</v>
      </c>
      <c r="F2641" s="10">
        <v>0</v>
      </c>
      <c r="G2641" s="10">
        <v>292.73</v>
      </c>
      <c r="H2641" s="10">
        <v>742.83</v>
      </c>
      <c r="I2641" s="10">
        <v>-450.1</v>
      </c>
      <c r="J2641" s="10">
        <v>0.83</v>
      </c>
      <c r="K2641" s="10">
        <v>0</v>
      </c>
      <c r="L2641" s="10">
        <v>0.83</v>
      </c>
      <c r="M2641" s="10">
        <v>2.1059999999999999</v>
      </c>
      <c r="N2641" s="10">
        <v>-1.2759999999999998</v>
      </c>
    </row>
    <row r="2642" spans="1:14" x14ac:dyDescent="0.25">
      <c r="A2642" s="9" t="s">
        <v>579</v>
      </c>
      <c r="B2642" s="9" t="s">
        <v>34</v>
      </c>
      <c r="C2642" s="9" t="s">
        <v>33</v>
      </c>
      <c r="D2642" s="9" t="s">
        <v>27</v>
      </c>
      <c r="E2642" s="10">
        <v>1006.27</v>
      </c>
      <c r="F2642" s="10">
        <v>0</v>
      </c>
      <c r="G2642" s="10">
        <v>1006.27</v>
      </c>
      <c r="H2642" s="10">
        <v>2553.5</v>
      </c>
      <c r="I2642" s="10">
        <v>-1547.23</v>
      </c>
      <c r="J2642" s="10">
        <v>0.83</v>
      </c>
      <c r="K2642" s="10">
        <v>0</v>
      </c>
      <c r="L2642" s="10">
        <v>0.83</v>
      </c>
      <c r="M2642" s="10">
        <v>2.1059999999999999</v>
      </c>
      <c r="N2642" s="10">
        <v>-1.2759999999999998</v>
      </c>
    </row>
    <row r="2643" spans="1:14" x14ac:dyDescent="0.25">
      <c r="A2643" s="9" t="s">
        <v>579</v>
      </c>
      <c r="B2643" s="9" t="s">
        <v>35</v>
      </c>
      <c r="C2643" s="9" t="s">
        <v>33</v>
      </c>
      <c r="D2643" s="9" t="s">
        <v>27</v>
      </c>
      <c r="E2643" s="10">
        <v>1088.72</v>
      </c>
      <c r="F2643" s="10">
        <v>0</v>
      </c>
      <c r="G2643" s="10">
        <v>1088.72</v>
      </c>
      <c r="H2643" s="10">
        <v>2762.66</v>
      </c>
      <c r="I2643" s="10">
        <v>-1673.9399999999998</v>
      </c>
      <c r="J2643" s="10">
        <v>17.43</v>
      </c>
      <c r="K2643" s="10">
        <v>0</v>
      </c>
      <c r="L2643" s="10">
        <v>17.43</v>
      </c>
      <c r="M2643" s="10">
        <v>44.228999999999999</v>
      </c>
      <c r="N2643" s="10">
        <v>-26.798999999999999</v>
      </c>
    </row>
    <row r="2644" spans="1:14" x14ac:dyDescent="0.25">
      <c r="A2644" s="9" t="s">
        <v>579</v>
      </c>
      <c r="B2644" s="9" t="s">
        <v>36</v>
      </c>
      <c r="C2644" s="9" t="s">
        <v>29</v>
      </c>
      <c r="D2644" s="9" t="s">
        <v>27</v>
      </c>
      <c r="E2644" s="10">
        <v>4561.0600000000004</v>
      </c>
      <c r="F2644" s="10">
        <v>0</v>
      </c>
      <c r="G2644" s="10">
        <v>4561.0600000000004</v>
      </c>
      <c r="H2644" s="10">
        <v>4564.2299999999996</v>
      </c>
      <c r="I2644" s="10">
        <v>-3.1699999999991633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</row>
    <row r="2645" spans="1:14" x14ac:dyDescent="0.25">
      <c r="A2645" s="9" t="s">
        <v>579</v>
      </c>
      <c r="B2645" s="9" t="s">
        <v>37</v>
      </c>
      <c r="C2645" s="9" t="s">
        <v>29</v>
      </c>
      <c r="D2645" s="9" t="s">
        <v>27</v>
      </c>
      <c r="E2645" s="10">
        <v>10547.47</v>
      </c>
      <c r="F2645" s="10">
        <v>0</v>
      </c>
      <c r="G2645" s="10">
        <v>10547.47</v>
      </c>
      <c r="H2645" s="10">
        <v>10554.81</v>
      </c>
      <c r="I2645" s="10">
        <v>-7.3400000000001455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</row>
    <row r="2646" spans="1:14" x14ac:dyDescent="0.25">
      <c r="A2646" s="9" t="s">
        <v>579</v>
      </c>
      <c r="B2646" s="9" t="s">
        <v>220</v>
      </c>
      <c r="C2646" s="9" t="s">
        <v>39</v>
      </c>
      <c r="D2646" s="9" t="s">
        <v>40</v>
      </c>
      <c r="E2646" s="10">
        <v>-259125</v>
      </c>
      <c r="F2646" s="10">
        <v>0</v>
      </c>
      <c r="G2646" s="10">
        <v>-259125</v>
      </c>
      <c r="H2646" s="10">
        <v>-259125.06</v>
      </c>
      <c r="I2646" s="10">
        <v>5.9999999997671694E-2</v>
      </c>
      <c r="J2646" s="10">
        <v>-1369</v>
      </c>
      <c r="K2646" s="10">
        <v>0</v>
      </c>
      <c r="L2646" s="10">
        <v>-1369</v>
      </c>
      <c r="M2646" s="10">
        <v>-1369</v>
      </c>
      <c r="N2646" s="10">
        <v>0</v>
      </c>
    </row>
    <row r="2647" spans="1:14" x14ac:dyDescent="0.25">
      <c r="A2647" s="9" t="s">
        <v>579</v>
      </c>
      <c r="B2647" s="9" t="s">
        <v>222</v>
      </c>
      <c r="C2647" s="9" t="s">
        <v>42</v>
      </c>
      <c r="D2647" s="9" t="s">
        <v>43</v>
      </c>
      <c r="E2647" s="10">
        <v>3208.75</v>
      </c>
      <c r="F2647" s="10">
        <v>0</v>
      </c>
      <c r="G2647" s="10">
        <v>3208.75</v>
      </c>
      <c r="H2647" s="10">
        <v>0</v>
      </c>
      <c r="I2647" s="10">
        <v>3208.75</v>
      </c>
      <c r="J2647" s="10">
        <v>17000</v>
      </c>
      <c r="K2647" s="10">
        <v>0</v>
      </c>
      <c r="L2647" s="10">
        <v>17000</v>
      </c>
      <c r="M2647" s="10">
        <v>0</v>
      </c>
      <c r="N2647" s="10">
        <v>17000</v>
      </c>
    </row>
    <row r="2648" spans="1:14" x14ac:dyDescent="0.25">
      <c r="A2648" s="9" t="s">
        <v>579</v>
      </c>
      <c r="B2648" s="9" t="s">
        <v>92</v>
      </c>
      <c r="C2648" s="9" t="s">
        <v>42</v>
      </c>
      <c r="D2648" s="9" t="s">
        <v>43</v>
      </c>
      <c r="E2648" s="10">
        <v>127.68</v>
      </c>
      <c r="F2648" s="10">
        <v>116.52475247524752</v>
      </c>
      <c r="G2648" s="10">
        <v>11.155247524752482</v>
      </c>
      <c r="H2648" s="10">
        <v>117.69</v>
      </c>
      <c r="I2648" s="10">
        <v>9.9900000000000091</v>
      </c>
      <c r="J2648" s="10">
        <v>1500</v>
      </c>
      <c r="K2648" s="10">
        <v>1369</v>
      </c>
      <c r="L2648" s="10">
        <v>131</v>
      </c>
      <c r="M2648" s="10">
        <v>1382.69</v>
      </c>
      <c r="N2648" s="10">
        <v>117.30999999999995</v>
      </c>
    </row>
    <row r="2649" spans="1:14" x14ac:dyDescent="0.25">
      <c r="A2649" s="9" t="s">
        <v>579</v>
      </c>
      <c r="B2649" s="9" t="s">
        <v>80</v>
      </c>
      <c r="C2649" s="9" t="s">
        <v>42</v>
      </c>
      <c r="D2649" s="9" t="s">
        <v>43</v>
      </c>
      <c r="E2649" s="10">
        <v>1521.59</v>
      </c>
      <c r="F2649" s="10">
        <v>1512.7462686567164</v>
      </c>
      <c r="G2649" s="10">
        <v>8.8437313432834799</v>
      </c>
      <c r="H2649" s="10">
        <v>1520.31</v>
      </c>
      <c r="I2649" s="10">
        <v>1.2799999999999727</v>
      </c>
      <c r="J2649" s="10">
        <v>1377</v>
      </c>
      <c r="K2649" s="10">
        <v>1369</v>
      </c>
      <c r="L2649" s="10">
        <v>8</v>
      </c>
      <c r="M2649" s="10">
        <v>1375.845</v>
      </c>
      <c r="N2649" s="10">
        <v>1.1549999999999727</v>
      </c>
    </row>
    <row r="2650" spans="1:14" x14ac:dyDescent="0.25">
      <c r="A2650" s="9" t="s">
        <v>579</v>
      </c>
      <c r="B2650" s="9" t="s">
        <v>223</v>
      </c>
      <c r="C2650" s="9" t="s">
        <v>42</v>
      </c>
      <c r="D2650" s="9" t="s">
        <v>43</v>
      </c>
      <c r="E2650" s="10">
        <v>0</v>
      </c>
      <c r="F2650" s="10">
        <v>3100.7881773399013</v>
      </c>
      <c r="G2650" s="10">
        <v>-3100.7881773399013</v>
      </c>
      <c r="H2650" s="10">
        <v>3147.3</v>
      </c>
      <c r="I2650" s="10">
        <v>-3147.3</v>
      </c>
      <c r="J2650" s="10">
        <v>0</v>
      </c>
      <c r="K2650" s="10">
        <v>16427.999999999996</v>
      </c>
      <c r="L2650" s="10">
        <v>-16427.999999999996</v>
      </c>
      <c r="M2650" s="10">
        <v>16674.419999999998</v>
      </c>
      <c r="N2650" s="10">
        <v>-16674.419999999998</v>
      </c>
    </row>
    <row r="2651" spans="1:14" x14ac:dyDescent="0.25">
      <c r="A2651" s="9" t="s">
        <v>579</v>
      </c>
      <c r="B2651" s="9" t="s">
        <v>221</v>
      </c>
      <c r="C2651" s="9" t="s">
        <v>42</v>
      </c>
      <c r="D2651" s="9" t="s">
        <v>43</v>
      </c>
      <c r="E2651" s="10">
        <v>7978</v>
      </c>
      <c r="F2651" s="10">
        <v>7905.8137254901958</v>
      </c>
      <c r="G2651" s="10">
        <v>72.186274509804207</v>
      </c>
      <c r="H2651" s="10">
        <v>8063.93</v>
      </c>
      <c r="I2651" s="10">
        <v>-85.930000000000291</v>
      </c>
      <c r="J2651" s="10">
        <v>16578</v>
      </c>
      <c r="K2651" s="10">
        <v>16428</v>
      </c>
      <c r="L2651" s="10">
        <v>150</v>
      </c>
      <c r="M2651" s="10">
        <v>16756.560000000001</v>
      </c>
      <c r="N2651" s="10">
        <v>-178.56000000000131</v>
      </c>
    </row>
    <row r="2652" spans="1:14" x14ac:dyDescent="0.25">
      <c r="A2652" s="9" t="s">
        <v>579</v>
      </c>
      <c r="B2652" s="9" t="s">
        <v>225</v>
      </c>
      <c r="C2652" s="9" t="s">
        <v>42</v>
      </c>
      <c r="D2652" s="9" t="s">
        <v>43</v>
      </c>
      <c r="E2652" s="10">
        <v>9072.2199999999993</v>
      </c>
      <c r="F2652" s="10">
        <v>8766.9655172413786</v>
      </c>
      <c r="G2652" s="10">
        <v>305.25448275862072</v>
      </c>
      <c r="H2652" s="10">
        <v>8898.4699999999993</v>
      </c>
      <c r="I2652" s="10">
        <v>173.75</v>
      </c>
      <c r="J2652" s="10">
        <v>17000</v>
      </c>
      <c r="K2652" s="10">
        <v>16427.999999999996</v>
      </c>
      <c r="L2652" s="10">
        <v>572.00000000000364</v>
      </c>
      <c r="M2652" s="10">
        <v>16674.419999999998</v>
      </c>
      <c r="N2652" s="10">
        <v>325.58000000000175</v>
      </c>
    </row>
    <row r="2653" spans="1:14" x14ac:dyDescent="0.25">
      <c r="A2653" s="9" t="s">
        <v>579</v>
      </c>
      <c r="B2653" s="9" t="s">
        <v>226</v>
      </c>
      <c r="C2653" s="9" t="s">
        <v>42</v>
      </c>
      <c r="D2653" s="9" t="s">
        <v>43</v>
      </c>
      <c r="E2653" s="10">
        <v>13331.4</v>
      </c>
      <c r="F2653" s="10">
        <v>12882.837438423645</v>
      </c>
      <c r="G2653" s="10">
        <v>448.56256157635471</v>
      </c>
      <c r="H2653" s="10">
        <v>13076.08</v>
      </c>
      <c r="I2653" s="10">
        <v>255.31999999999971</v>
      </c>
      <c r="J2653" s="10">
        <v>17000</v>
      </c>
      <c r="K2653" s="10">
        <v>16427.999999999996</v>
      </c>
      <c r="L2653" s="10">
        <v>572.00000000000364</v>
      </c>
      <c r="M2653" s="10">
        <v>16674.419999999998</v>
      </c>
      <c r="N2653" s="10">
        <v>325.58000000000175</v>
      </c>
    </row>
    <row r="2654" spans="1:14" x14ac:dyDescent="0.25">
      <c r="A2654" s="9" t="s">
        <v>579</v>
      </c>
      <c r="B2654" s="9" t="s">
        <v>227</v>
      </c>
      <c r="C2654" s="9" t="s">
        <v>42</v>
      </c>
      <c r="D2654" s="9" t="s">
        <v>43</v>
      </c>
      <c r="E2654" s="10">
        <v>13475.7</v>
      </c>
      <c r="F2654" s="10">
        <v>13224.541871921183</v>
      </c>
      <c r="G2654" s="10">
        <v>251.15812807881775</v>
      </c>
      <c r="H2654" s="10">
        <v>13422.91</v>
      </c>
      <c r="I2654" s="10">
        <v>52.790000000000873</v>
      </c>
      <c r="J2654" s="10">
        <v>1395</v>
      </c>
      <c r="K2654" s="10">
        <v>1369</v>
      </c>
      <c r="L2654" s="10">
        <v>26</v>
      </c>
      <c r="M2654" s="10">
        <v>1389.5350000000001</v>
      </c>
      <c r="N2654" s="10">
        <v>5.4649999999999181</v>
      </c>
    </row>
    <row r="2655" spans="1:14" x14ac:dyDescent="0.25">
      <c r="A2655" s="9" t="s">
        <v>579</v>
      </c>
      <c r="B2655" s="9" t="s">
        <v>228</v>
      </c>
      <c r="C2655" s="9" t="s">
        <v>42</v>
      </c>
      <c r="D2655" s="9" t="s">
        <v>43</v>
      </c>
      <c r="E2655" s="10">
        <v>13842.76</v>
      </c>
      <c r="F2655" s="10">
        <v>13376.995073891625</v>
      </c>
      <c r="G2655" s="10">
        <v>465.76492610837522</v>
      </c>
      <c r="H2655" s="10">
        <v>13577.65</v>
      </c>
      <c r="I2655" s="10">
        <v>265.11000000000058</v>
      </c>
      <c r="J2655" s="10">
        <v>17000</v>
      </c>
      <c r="K2655" s="10">
        <v>16427.999999999996</v>
      </c>
      <c r="L2655" s="10">
        <v>572.00000000000364</v>
      </c>
      <c r="M2655" s="10">
        <v>16674.419999999998</v>
      </c>
      <c r="N2655" s="10">
        <v>325.58000000000175</v>
      </c>
    </row>
    <row r="2656" spans="1:14" x14ac:dyDescent="0.25">
      <c r="A2656" s="9" t="s">
        <v>579</v>
      </c>
      <c r="B2656" s="9" t="s">
        <v>229</v>
      </c>
      <c r="C2656" s="9" t="s">
        <v>42</v>
      </c>
      <c r="D2656" s="9" t="s">
        <v>43</v>
      </c>
      <c r="E2656" s="10">
        <v>22512.92</v>
      </c>
      <c r="F2656" s="10">
        <v>22309.223880597016</v>
      </c>
      <c r="G2656" s="10">
        <v>203.69611940298273</v>
      </c>
      <c r="H2656" s="10">
        <v>22420.77</v>
      </c>
      <c r="I2656" s="10">
        <v>92.149999999997817</v>
      </c>
      <c r="J2656" s="10">
        <v>16578</v>
      </c>
      <c r="K2656" s="10">
        <v>16428</v>
      </c>
      <c r="L2656" s="10">
        <v>150</v>
      </c>
      <c r="M2656" s="10">
        <v>16510.14</v>
      </c>
      <c r="N2656" s="10">
        <v>67.860000000000582</v>
      </c>
    </row>
    <row r="2657" spans="1:14" x14ac:dyDescent="0.25">
      <c r="A2657" s="9" t="s">
        <v>579</v>
      </c>
      <c r="B2657" s="9" t="s">
        <v>88</v>
      </c>
      <c r="C2657" s="9" t="s">
        <v>42</v>
      </c>
      <c r="D2657" s="9" t="s">
        <v>43</v>
      </c>
      <c r="E2657" s="10">
        <v>83591.600000000006</v>
      </c>
      <c r="F2657" s="10">
        <v>83206.67326732674</v>
      </c>
      <c r="G2657" s="10">
        <v>384.92673267326609</v>
      </c>
      <c r="H2657" s="10">
        <v>84038.74</v>
      </c>
      <c r="I2657" s="10">
        <v>-447.13999999999942</v>
      </c>
      <c r="J2657" s="10">
        <v>16504</v>
      </c>
      <c r="K2657" s="10">
        <v>16428</v>
      </c>
      <c r="L2657" s="10">
        <v>76</v>
      </c>
      <c r="M2657" s="10">
        <v>16592.28</v>
      </c>
      <c r="N2657" s="10">
        <v>-88.279999999998836</v>
      </c>
    </row>
    <row r="2658" spans="1:14" x14ac:dyDescent="0.25">
      <c r="A2658" s="9" t="s">
        <v>579</v>
      </c>
      <c r="B2658" s="9" t="s">
        <v>230</v>
      </c>
      <c r="C2658" s="9" t="s">
        <v>42</v>
      </c>
      <c r="D2658" s="9" t="s">
        <v>53</v>
      </c>
      <c r="E2658" s="10">
        <v>68315.62</v>
      </c>
      <c r="F2658" s="10">
        <v>68022.955223880606</v>
      </c>
      <c r="G2658" s="10">
        <v>292.66477611938899</v>
      </c>
      <c r="H2658" s="10">
        <v>68363.070000000007</v>
      </c>
      <c r="I2658" s="10">
        <v>-47.450000000011642</v>
      </c>
      <c r="J2658" s="10">
        <v>12374</v>
      </c>
      <c r="K2658" s="10">
        <v>12321</v>
      </c>
      <c r="L2658" s="10">
        <v>53</v>
      </c>
      <c r="M2658" s="10">
        <v>12382.605</v>
      </c>
      <c r="N2658" s="10">
        <v>-8.6049999999995634</v>
      </c>
    </row>
    <row r="2659" spans="1:14" x14ac:dyDescent="0.25">
      <c r="A2659" s="9" t="s">
        <v>579</v>
      </c>
      <c r="B2659" s="9" t="s">
        <v>54</v>
      </c>
      <c r="C2659" s="9" t="s">
        <v>42</v>
      </c>
      <c r="D2659" s="9" t="s">
        <v>55</v>
      </c>
      <c r="E2659" s="10">
        <v>829.45</v>
      </c>
      <c r="F2659" s="10">
        <v>813.18627450980387</v>
      </c>
      <c r="G2659" s="10">
        <v>16.26372549019618</v>
      </c>
      <c r="H2659" s="10">
        <v>829.45</v>
      </c>
      <c r="I2659" s="10">
        <v>0</v>
      </c>
      <c r="J2659" s="10">
        <v>150.809</v>
      </c>
      <c r="K2659" s="10">
        <v>147.85196078431372</v>
      </c>
      <c r="L2659" s="10">
        <v>2.9570392156862795</v>
      </c>
      <c r="M2659" s="10">
        <v>150.809</v>
      </c>
      <c r="N2659" s="10">
        <v>0</v>
      </c>
    </row>
    <row r="2660" spans="1:14" x14ac:dyDescent="0.25">
      <c r="A2660" s="9" t="s">
        <v>580</v>
      </c>
      <c r="B2660" s="9" t="s">
        <v>25</v>
      </c>
      <c r="C2660" s="9" t="s">
        <v>26</v>
      </c>
      <c r="D2660" s="9" t="s">
        <v>27</v>
      </c>
      <c r="E2660" s="10">
        <v>-1525.28</v>
      </c>
      <c r="F2660" s="10">
        <v>0</v>
      </c>
      <c r="G2660" s="10">
        <v>-1525.28</v>
      </c>
      <c r="H2660" s="10">
        <v>0</v>
      </c>
      <c r="I2660" s="10">
        <v>-1525.28</v>
      </c>
      <c r="J2660" s="10">
        <v>0</v>
      </c>
      <c r="K2660" s="10">
        <v>0</v>
      </c>
      <c r="L2660" s="10">
        <v>0</v>
      </c>
      <c r="M2660" s="10">
        <v>0</v>
      </c>
      <c r="N2660" s="10">
        <v>0</v>
      </c>
    </row>
    <row r="2661" spans="1:14" x14ac:dyDescent="0.25">
      <c r="A2661" s="9" t="s">
        <v>580</v>
      </c>
      <c r="B2661" s="9" t="s">
        <v>28</v>
      </c>
      <c r="C2661" s="9" t="s">
        <v>29</v>
      </c>
      <c r="D2661" s="9" t="s">
        <v>27</v>
      </c>
      <c r="E2661" s="10">
        <v>2.68</v>
      </c>
      <c r="F2661" s="10">
        <v>0</v>
      </c>
      <c r="G2661" s="10">
        <v>2.68</v>
      </c>
      <c r="H2661" s="10">
        <v>2.69</v>
      </c>
      <c r="I2661" s="10">
        <v>-9.9999999999997868E-3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</row>
    <row r="2662" spans="1:14" x14ac:dyDescent="0.25">
      <c r="A2662" s="9" t="s">
        <v>580</v>
      </c>
      <c r="B2662" s="9" t="s">
        <v>30</v>
      </c>
      <c r="C2662" s="9" t="s">
        <v>29</v>
      </c>
      <c r="D2662" s="9" t="s">
        <v>27</v>
      </c>
      <c r="E2662" s="10">
        <v>62.62</v>
      </c>
      <c r="F2662" s="10">
        <v>0</v>
      </c>
      <c r="G2662" s="10">
        <v>62.62</v>
      </c>
      <c r="H2662" s="10">
        <v>62.67</v>
      </c>
      <c r="I2662" s="10">
        <v>-5.0000000000004263E-2</v>
      </c>
      <c r="J2662" s="10">
        <v>0</v>
      </c>
      <c r="K2662" s="10">
        <v>0</v>
      </c>
      <c r="L2662" s="10">
        <v>0</v>
      </c>
      <c r="M2662" s="10">
        <v>0</v>
      </c>
      <c r="N2662" s="10">
        <v>0</v>
      </c>
    </row>
    <row r="2663" spans="1:14" x14ac:dyDescent="0.25">
      <c r="A2663" s="9" t="s">
        <v>580</v>
      </c>
      <c r="B2663" s="9" t="s">
        <v>31</v>
      </c>
      <c r="C2663" s="9" t="s">
        <v>29</v>
      </c>
      <c r="D2663" s="9" t="s">
        <v>27</v>
      </c>
      <c r="E2663" s="10">
        <v>420.46</v>
      </c>
      <c r="F2663" s="10">
        <v>0</v>
      </c>
      <c r="G2663" s="10">
        <v>420.46</v>
      </c>
      <c r="H2663" s="10">
        <v>420.78</v>
      </c>
      <c r="I2663" s="10">
        <v>-0.31999999999999318</v>
      </c>
      <c r="J2663" s="10">
        <v>0</v>
      </c>
      <c r="K2663" s="10">
        <v>0</v>
      </c>
      <c r="L2663" s="10">
        <v>0</v>
      </c>
      <c r="M2663" s="10">
        <v>0</v>
      </c>
      <c r="N2663" s="10">
        <v>0</v>
      </c>
    </row>
    <row r="2664" spans="1:14" x14ac:dyDescent="0.25">
      <c r="A2664" s="9" t="s">
        <v>580</v>
      </c>
      <c r="B2664" s="9" t="s">
        <v>32</v>
      </c>
      <c r="C2664" s="9" t="s">
        <v>33</v>
      </c>
      <c r="D2664" s="9" t="s">
        <v>27</v>
      </c>
      <c r="E2664" s="10">
        <v>969.89</v>
      </c>
      <c r="F2664" s="10">
        <v>0</v>
      </c>
      <c r="G2664" s="10">
        <v>969.89</v>
      </c>
      <c r="H2664" s="10">
        <v>767.24</v>
      </c>
      <c r="I2664" s="10">
        <v>202.64999999999998</v>
      </c>
      <c r="J2664" s="10">
        <v>2.75</v>
      </c>
      <c r="K2664" s="10">
        <v>0</v>
      </c>
      <c r="L2664" s="10">
        <v>2.75</v>
      </c>
      <c r="M2664" s="10">
        <v>2.1749999999999998</v>
      </c>
      <c r="N2664" s="10">
        <v>0.57500000000000018</v>
      </c>
    </row>
    <row r="2665" spans="1:14" x14ac:dyDescent="0.25">
      <c r="A2665" s="9" t="s">
        <v>580</v>
      </c>
      <c r="B2665" s="9" t="s">
        <v>34</v>
      </c>
      <c r="C2665" s="9" t="s">
        <v>33</v>
      </c>
      <c r="D2665" s="9" t="s">
        <v>27</v>
      </c>
      <c r="E2665" s="10">
        <v>3334.02</v>
      </c>
      <c r="F2665" s="10">
        <v>0</v>
      </c>
      <c r="G2665" s="10">
        <v>3334.02</v>
      </c>
      <c r="H2665" s="10">
        <v>2637.44</v>
      </c>
      <c r="I2665" s="10">
        <v>696.57999999999993</v>
      </c>
      <c r="J2665" s="10">
        <v>2.75</v>
      </c>
      <c r="K2665" s="10">
        <v>0</v>
      </c>
      <c r="L2665" s="10">
        <v>2.75</v>
      </c>
      <c r="M2665" s="10">
        <v>2.1749999999999998</v>
      </c>
      <c r="N2665" s="10">
        <v>0.57500000000000018</v>
      </c>
    </row>
    <row r="2666" spans="1:14" x14ac:dyDescent="0.25">
      <c r="A2666" s="9" t="s">
        <v>580</v>
      </c>
      <c r="B2666" s="9" t="s">
        <v>35</v>
      </c>
      <c r="C2666" s="9" t="s">
        <v>33</v>
      </c>
      <c r="D2666" s="9" t="s">
        <v>27</v>
      </c>
      <c r="E2666" s="10">
        <v>3607.2</v>
      </c>
      <c r="F2666" s="10">
        <v>0</v>
      </c>
      <c r="G2666" s="10">
        <v>3607.2</v>
      </c>
      <c r="H2666" s="10">
        <v>2853.47</v>
      </c>
      <c r="I2666" s="10">
        <v>753.73</v>
      </c>
      <c r="J2666" s="10">
        <v>57.75</v>
      </c>
      <c r="K2666" s="10">
        <v>0</v>
      </c>
      <c r="L2666" s="10">
        <v>57.75</v>
      </c>
      <c r="M2666" s="10">
        <v>45.683</v>
      </c>
      <c r="N2666" s="10">
        <v>12.067</v>
      </c>
    </row>
    <row r="2667" spans="1:14" x14ac:dyDescent="0.25">
      <c r="A2667" s="9" t="s">
        <v>580</v>
      </c>
      <c r="B2667" s="9" t="s">
        <v>36</v>
      </c>
      <c r="C2667" s="9" t="s">
        <v>29</v>
      </c>
      <c r="D2667" s="9" t="s">
        <v>27</v>
      </c>
      <c r="E2667" s="10">
        <v>4710.71</v>
      </c>
      <c r="F2667" s="10">
        <v>0</v>
      </c>
      <c r="G2667" s="10">
        <v>4710.71</v>
      </c>
      <c r="H2667" s="10">
        <v>4714.26</v>
      </c>
      <c r="I2667" s="10">
        <v>-3.5500000000001819</v>
      </c>
      <c r="J2667" s="10">
        <v>0</v>
      </c>
      <c r="K2667" s="10">
        <v>0</v>
      </c>
      <c r="L2667" s="10">
        <v>0</v>
      </c>
      <c r="M2667" s="10">
        <v>0</v>
      </c>
      <c r="N2667" s="10">
        <v>0</v>
      </c>
    </row>
    <row r="2668" spans="1:14" x14ac:dyDescent="0.25">
      <c r="A2668" s="9" t="s">
        <v>580</v>
      </c>
      <c r="B2668" s="9" t="s">
        <v>37</v>
      </c>
      <c r="C2668" s="9" t="s">
        <v>29</v>
      </c>
      <c r="D2668" s="9" t="s">
        <v>27</v>
      </c>
      <c r="E2668" s="10">
        <v>10893.54</v>
      </c>
      <c r="F2668" s="10">
        <v>0</v>
      </c>
      <c r="G2668" s="10">
        <v>10893.54</v>
      </c>
      <c r="H2668" s="10">
        <v>10901.75</v>
      </c>
      <c r="I2668" s="10">
        <v>-8.2099999999991269</v>
      </c>
      <c r="J2668" s="10">
        <v>0</v>
      </c>
      <c r="K2668" s="10">
        <v>0</v>
      </c>
      <c r="L2668" s="10">
        <v>0</v>
      </c>
      <c r="M2668" s="10">
        <v>0</v>
      </c>
      <c r="N2668" s="10">
        <v>0</v>
      </c>
    </row>
    <row r="2669" spans="1:14" x14ac:dyDescent="0.25">
      <c r="A2669" s="9" t="s">
        <v>580</v>
      </c>
      <c r="B2669" s="9" t="s">
        <v>239</v>
      </c>
      <c r="C2669" s="9" t="s">
        <v>39</v>
      </c>
      <c r="D2669" s="9" t="s">
        <v>40</v>
      </c>
      <c r="E2669" s="10">
        <v>-267642.63</v>
      </c>
      <c r="F2669" s="10">
        <v>0</v>
      </c>
      <c r="G2669" s="10">
        <v>-267642.63</v>
      </c>
      <c r="H2669" s="10">
        <v>-267642.68</v>
      </c>
      <c r="I2669" s="10">
        <v>4.9999999988358468E-2</v>
      </c>
      <c r="J2669" s="10">
        <v>-1414</v>
      </c>
      <c r="K2669" s="10">
        <v>0</v>
      </c>
      <c r="L2669" s="10">
        <v>-1414</v>
      </c>
      <c r="M2669" s="10">
        <v>-1414</v>
      </c>
      <c r="N2669" s="10">
        <v>0</v>
      </c>
    </row>
    <row r="2670" spans="1:14" x14ac:dyDescent="0.25">
      <c r="A2670" s="9" t="s">
        <v>580</v>
      </c>
      <c r="B2670" s="9" t="s">
        <v>240</v>
      </c>
      <c r="C2670" s="9" t="s">
        <v>42</v>
      </c>
      <c r="D2670" s="9" t="s">
        <v>43</v>
      </c>
      <c r="E2670" s="10">
        <v>3359.75</v>
      </c>
      <c r="F2670" s="10">
        <v>0</v>
      </c>
      <c r="G2670" s="10">
        <v>3359.75</v>
      </c>
      <c r="H2670" s="10">
        <v>0</v>
      </c>
      <c r="I2670" s="10">
        <v>3359.75</v>
      </c>
      <c r="J2670" s="10">
        <v>17800</v>
      </c>
      <c r="K2670" s="10">
        <v>0</v>
      </c>
      <c r="L2670" s="10">
        <v>17800</v>
      </c>
      <c r="M2670" s="10">
        <v>0</v>
      </c>
      <c r="N2670" s="10">
        <v>17800</v>
      </c>
    </row>
    <row r="2671" spans="1:14" x14ac:dyDescent="0.25">
      <c r="A2671" s="9" t="s">
        <v>580</v>
      </c>
      <c r="B2671" s="9" t="s">
        <v>92</v>
      </c>
      <c r="C2671" s="9" t="s">
        <v>42</v>
      </c>
      <c r="D2671" s="9" t="s">
        <v>43</v>
      </c>
      <c r="E2671" s="10">
        <v>136.19</v>
      </c>
      <c r="F2671" s="10">
        <v>120.35643564356435</v>
      </c>
      <c r="G2671" s="10">
        <v>15.833564356435645</v>
      </c>
      <c r="H2671" s="10">
        <v>121.56</v>
      </c>
      <c r="I2671" s="10">
        <v>14.629999999999995</v>
      </c>
      <c r="J2671" s="10">
        <v>1600</v>
      </c>
      <c r="K2671" s="10">
        <v>1414</v>
      </c>
      <c r="L2671" s="10">
        <v>186</v>
      </c>
      <c r="M2671" s="10">
        <v>1428.14</v>
      </c>
      <c r="N2671" s="10">
        <v>171.8599999999999</v>
      </c>
    </row>
    <row r="2672" spans="1:14" x14ac:dyDescent="0.25">
      <c r="A2672" s="9" t="s">
        <v>580</v>
      </c>
      <c r="B2672" s="9" t="s">
        <v>80</v>
      </c>
      <c r="C2672" s="9" t="s">
        <v>42</v>
      </c>
      <c r="D2672" s="9" t="s">
        <v>43</v>
      </c>
      <c r="E2672" s="10">
        <v>1571.32</v>
      </c>
      <c r="F2672" s="10">
        <v>1562.4676616915424</v>
      </c>
      <c r="G2672" s="10">
        <v>8.8523383084575471</v>
      </c>
      <c r="H2672" s="10">
        <v>1570.28</v>
      </c>
      <c r="I2672" s="10">
        <v>1.0399999999999636</v>
      </c>
      <c r="J2672" s="10">
        <v>1422</v>
      </c>
      <c r="K2672" s="10">
        <v>1414</v>
      </c>
      <c r="L2672" s="10">
        <v>8</v>
      </c>
      <c r="M2672" s="10">
        <v>1421.07</v>
      </c>
      <c r="N2672" s="10">
        <v>0.93000000000006366</v>
      </c>
    </row>
    <row r="2673" spans="1:14" x14ac:dyDescent="0.25">
      <c r="A2673" s="9" t="s">
        <v>580</v>
      </c>
      <c r="B2673" s="9" t="s">
        <v>241</v>
      </c>
      <c r="C2673" s="9" t="s">
        <v>42</v>
      </c>
      <c r="D2673" s="9" t="s">
        <v>43</v>
      </c>
      <c r="E2673" s="10">
        <v>0</v>
      </c>
      <c r="F2673" s="10">
        <v>3202.7093596059112</v>
      </c>
      <c r="G2673" s="10">
        <v>-3202.7093596059112</v>
      </c>
      <c r="H2673" s="10">
        <v>3250.75</v>
      </c>
      <c r="I2673" s="10">
        <v>-3250.75</v>
      </c>
      <c r="J2673" s="10">
        <v>0</v>
      </c>
      <c r="K2673" s="10">
        <v>16968</v>
      </c>
      <c r="L2673" s="10">
        <v>-16968</v>
      </c>
      <c r="M2673" s="10">
        <v>17222.52</v>
      </c>
      <c r="N2673" s="10">
        <v>-17222.52</v>
      </c>
    </row>
    <row r="2674" spans="1:14" x14ac:dyDescent="0.25">
      <c r="A2674" s="9" t="s">
        <v>580</v>
      </c>
      <c r="B2674" s="9" t="s">
        <v>221</v>
      </c>
      <c r="C2674" s="9" t="s">
        <v>42</v>
      </c>
      <c r="D2674" s="9" t="s">
        <v>43</v>
      </c>
      <c r="E2674" s="10">
        <v>8151.24</v>
      </c>
      <c r="F2674" s="10">
        <v>8165.6764705882351</v>
      </c>
      <c r="G2674" s="10">
        <v>-14.436470588235352</v>
      </c>
      <c r="H2674" s="10">
        <v>8328.99</v>
      </c>
      <c r="I2674" s="10">
        <v>-177.75</v>
      </c>
      <c r="J2674" s="10">
        <v>16938</v>
      </c>
      <c r="K2674" s="10">
        <v>16968</v>
      </c>
      <c r="L2674" s="10">
        <v>-30</v>
      </c>
      <c r="M2674" s="10">
        <v>17307.36</v>
      </c>
      <c r="N2674" s="10">
        <v>-369.36000000000058</v>
      </c>
    </row>
    <row r="2675" spans="1:14" x14ac:dyDescent="0.25">
      <c r="A2675" s="9" t="s">
        <v>580</v>
      </c>
      <c r="B2675" s="9" t="s">
        <v>225</v>
      </c>
      <c r="C2675" s="9" t="s">
        <v>42</v>
      </c>
      <c r="D2675" s="9" t="s">
        <v>43</v>
      </c>
      <c r="E2675" s="10">
        <v>9285.68</v>
      </c>
      <c r="F2675" s="10">
        <v>9055.1428571428569</v>
      </c>
      <c r="G2675" s="10">
        <v>230.53714285714341</v>
      </c>
      <c r="H2675" s="10">
        <v>9190.9699999999993</v>
      </c>
      <c r="I2675" s="10">
        <v>94.710000000000946</v>
      </c>
      <c r="J2675" s="10">
        <v>17400</v>
      </c>
      <c r="K2675" s="10">
        <v>16968</v>
      </c>
      <c r="L2675" s="10">
        <v>432</v>
      </c>
      <c r="M2675" s="10">
        <v>17222.52</v>
      </c>
      <c r="N2675" s="10">
        <v>177.47999999999956</v>
      </c>
    </row>
    <row r="2676" spans="1:14" x14ac:dyDescent="0.25">
      <c r="A2676" s="9" t="s">
        <v>580</v>
      </c>
      <c r="B2676" s="9" t="s">
        <v>226</v>
      </c>
      <c r="C2676" s="9" t="s">
        <v>42</v>
      </c>
      <c r="D2676" s="9" t="s">
        <v>43</v>
      </c>
      <c r="E2676" s="10">
        <v>13801.92</v>
      </c>
      <c r="F2676" s="10">
        <v>13306.305418719212</v>
      </c>
      <c r="G2676" s="10">
        <v>495.61458128078812</v>
      </c>
      <c r="H2676" s="10">
        <v>13505.9</v>
      </c>
      <c r="I2676" s="10">
        <v>296.02000000000044</v>
      </c>
      <c r="J2676" s="10">
        <v>17600</v>
      </c>
      <c r="K2676" s="10">
        <v>16968</v>
      </c>
      <c r="L2676" s="10">
        <v>632</v>
      </c>
      <c r="M2676" s="10">
        <v>17222.52</v>
      </c>
      <c r="N2676" s="10">
        <v>377.47999999999956</v>
      </c>
    </row>
    <row r="2677" spans="1:14" x14ac:dyDescent="0.25">
      <c r="A2677" s="9" t="s">
        <v>580</v>
      </c>
      <c r="B2677" s="9" t="s">
        <v>227</v>
      </c>
      <c r="C2677" s="9" t="s">
        <v>42</v>
      </c>
      <c r="D2677" s="9" t="s">
        <v>43</v>
      </c>
      <c r="E2677" s="10">
        <v>14055.3</v>
      </c>
      <c r="F2677" s="10">
        <v>13659.241379310344</v>
      </c>
      <c r="G2677" s="10">
        <v>396.05862068965507</v>
      </c>
      <c r="H2677" s="10">
        <v>13864.13</v>
      </c>
      <c r="I2677" s="10">
        <v>191.17000000000007</v>
      </c>
      <c r="J2677" s="10">
        <v>1455</v>
      </c>
      <c r="K2677" s="10">
        <v>1414</v>
      </c>
      <c r="L2677" s="10">
        <v>41</v>
      </c>
      <c r="M2677" s="10">
        <v>1435.21</v>
      </c>
      <c r="N2677" s="10">
        <v>19.789999999999964</v>
      </c>
    </row>
    <row r="2678" spans="1:14" x14ac:dyDescent="0.25">
      <c r="A2678" s="9" t="s">
        <v>580</v>
      </c>
      <c r="B2678" s="9" t="s">
        <v>228</v>
      </c>
      <c r="C2678" s="9" t="s">
        <v>42</v>
      </c>
      <c r="D2678" s="9" t="s">
        <v>43</v>
      </c>
      <c r="E2678" s="10">
        <v>13962.46</v>
      </c>
      <c r="F2678" s="10">
        <v>13816.699507389163</v>
      </c>
      <c r="G2678" s="10">
        <v>145.76049261083608</v>
      </c>
      <c r="H2678" s="10">
        <v>14023.95</v>
      </c>
      <c r="I2678" s="10">
        <v>-61.490000000001601</v>
      </c>
      <c r="J2678" s="10">
        <v>17147</v>
      </c>
      <c r="K2678" s="10">
        <v>16968</v>
      </c>
      <c r="L2678" s="10">
        <v>179</v>
      </c>
      <c r="M2678" s="10">
        <v>17222.52</v>
      </c>
      <c r="N2678" s="10">
        <v>-75.520000000000437</v>
      </c>
    </row>
    <row r="2679" spans="1:14" x14ac:dyDescent="0.25">
      <c r="A2679" s="9" t="s">
        <v>580</v>
      </c>
      <c r="B2679" s="9" t="s">
        <v>229</v>
      </c>
      <c r="C2679" s="9" t="s">
        <v>42</v>
      </c>
      <c r="D2679" s="9" t="s">
        <v>43</v>
      </c>
      <c r="E2679" s="10">
        <v>23066.99</v>
      </c>
      <c r="F2679" s="10">
        <v>23042.54726368159</v>
      </c>
      <c r="G2679" s="10">
        <v>24.442736318411335</v>
      </c>
      <c r="H2679" s="10">
        <v>23157.759999999998</v>
      </c>
      <c r="I2679" s="10">
        <v>-90.769999999996799</v>
      </c>
      <c r="J2679" s="10">
        <v>16986</v>
      </c>
      <c r="K2679" s="10">
        <v>16968</v>
      </c>
      <c r="L2679" s="10">
        <v>18</v>
      </c>
      <c r="M2679" s="10">
        <v>17052.84</v>
      </c>
      <c r="N2679" s="10">
        <v>-66.840000000000146</v>
      </c>
    </row>
    <row r="2680" spans="1:14" x14ac:dyDescent="0.25">
      <c r="A2680" s="9" t="s">
        <v>580</v>
      </c>
      <c r="B2680" s="9" t="s">
        <v>88</v>
      </c>
      <c r="C2680" s="9" t="s">
        <v>42</v>
      </c>
      <c r="D2680" s="9" t="s">
        <v>43</v>
      </c>
      <c r="E2680" s="10">
        <v>86362.12</v>
      </c>
      <c r="F2680" s="10">
        <v>85941.732673267325</v>
      </c>
      <c r="G2680" s="10">
        <v>420.38732673267077</v>
      </c>
      <c r="H2680" s="10">
        <v>86801.15</v>
      </c>
      <c r="I2680" s="10">
        <v>-439.02999999999884</v>
      </c>
      <c r="J2680" s="10">
        <v>17051</v>
      </c>
      <c r="K2680" s="10">
        <v>16968</v>
      </c>
      <c r="L2680" s="10">
        <v>83</v>
      </c>
      <c r="M2680" s="10">
        <v>17137.68</v>
      </c>
      <c r="N2680" s="10">
        <v>-86.680000000000291</v>
      </c>
    </row>
    <row r="2681" spans="1:14" x14ac:dyDescent="0.25">
      <c r="A2681" s="9" t="s">
        <v>580</v>
      </c>
      <c r="B2681" s="9" t="s">
        <v>230</v>
      </c>
      <c r="C2681" s="9" t="s">
        <v>42</v>
      </c>
      <c r="D2681" s="9" t="s">
        <v>53</v>
      </c>
      <c r="E2681" s="10">
        <v>70557.100000000006</v>
      </c>
      <c r="F2681" s="10">
        <v>70258.925373134334</v>
      </c>
      <c r="G2681" s="10">
        <v>298.1746268656716</v>
      </c>
      <c r="H2681" s="10">
        <v>70610.22</v>
      </c>
      <c r="I2681" s="10">
        <v>-53.119999999995343</v>
      </c>
      <c r="J2681" s="10">
        <v>12780</v>
      </c>
      <c r="K2681" s="10">
        <v>12726</v>
      </c>
      <c r="L2681" s="10">
        <v>54</v>
      </c>
      <c r="M2681" s="10">
        <v>12789.63</v>
      </c>
      <c r="N2681" s="10">
        <v>-9.6299999999991996</v>
      </c>
    </row>
    <row r="2682" spans="1:14" x14ac:dyDescent="0.25">
      <c r="A2682" s="9" t="s">
        <v>580</v>
      </c>
      <c r="B2682" s="9" t="s">
        <v>54</v>
      </c>
      <c r="C2682" s="9" t="s">
        <v>42</v>
      </c>
      <c r="D2682" s="9" t="s">
        <v>55</v>
      </c>
      <c r="E2682" s="10">
        <v>856.72</v>
      </c>
      <c r="F2682" s="10">
        <v>839.91176470588232</v>
      </c>
      <c r="G2682" s="10">
        <v>16.808235294117708</v>
      </c>
      <c r="H2682" s="10">
        <v>856.71</v>
      </c>
      <c r="I2682" s="10">
        <v>9.9999999999909051E-3</v>
      </c>
      <c r="J2682" s="10">
        <v>155.767</v>
      </c>
      <c r="K2682" s="10">
        <v>152.71176470588233</v>
      </c>
      <c r="L2682" s="10">
        <v>3.055235294117665</v>
      </c>
      <c r="M2682" s="10">
        <v>155.76599999999999</v>
      </c>
      <c r="N2682" s="10">
        <v>1.0000000000047748E-3</v>
      </c>
    </row>
    <row r="2683" spans="1:14" x14ac:dyDescent="0.25">
      <c r="A2683" s="9" t="s">
        <v>581</v>
      </c>
      <c r="B2683" s="9" t="s">
        <v>25</v>
      </c>
      <c r="C2683" s="9" t="s">
        <v>26</v>
      </c>
      <c r="D2683" s="9" t="s">
        <v>27</v>
      </c>
      <c r="E2683" s="10">
        <v>-12960.16</v>
      </c>
      <c r="F2683" s="10">
        <v>0</v>
      </c>
      <c r="G2683" s="10">
        <v>-12960.16</v>
      </c>
      <c r="H2683" s="10">
        <v>0</v>
      </c>
      <c r="I2683" s="10">
        <v>-12960.16</v>
      </c>
      <c r="J2683" s="10">
        <v>0</v>
      </c>
      <c r="K2683" s="10">
        <v>0</v>
      </c>
      <c r="L2683" s="10">
        <v>0</v>
      </c>
      <c r="M2683" s="10">
        <v>0</v>
      </c>
      <c r="N2683" s="10">
        <v>0</v>
      </c>
    </row>
    <row r="2684" spans="1:14" x14ac:dyDescent="0.25">
      <c r="A2684" s="9" t="s">
        <v>581</v>
      </c>
      <c r="B2684" s="9" t="s">
        <v>28</v>
      </c>
      <c r="C2684" s="9" t="s">
        <v>29</v>
      </c>
      <c r="D2684" s="9" t="s">
        <v>27</v>
      </c>
      <c r="E2684" s="10">
        <v>6.13</v>
      </c>
      <c r="F2684" s="10">
        <v>0</v>
      </c>
      <c r="G2684" s="10">
        <v>6.13</v>
      </c>
      <c r="H2684" s="10">
        <v>6.07</v>
      </c>
      <c r="I2684" s="10">
        <v>5.9999999999999609E-2</v>
      </c>
      <c r="J2684" s="10">
        <v>0</v>
      </c>
      <c r="K2684" s="10">
        <v>0</v>
      </c>
      <c r="L2684" s="10">
        <v>0</v>
      </c>
      <c r="M2684" s="10">
        <v>0</v>
      </c>
      <c r="N2684" s="10">
        <v>0</v>
      </c>
    </row>
    <row r="2685" spans="1:14" x14ac:dyDescent="0.25">
      <c r="A2685" s="9" t="s">
        <v>581</v>
      </c>
      <c r="B2685" s="9" t="s">
        <v>31</v>
      </c>
      <c r="C2685" s="9" t="s">
        <v>29</v>
      </c>
      <c r="D2685" s="9" t="s">
        <v>27</v>
      </c>
      <c r="E2685" s="10">
        <v>961.28</v>
      </c>
      <c r="F2685" s="10">
        <v>0</v>
      </c>
      <c r="G2685" s="10">
        <v>961.28</v>
      </c>
      <c r="H2685" s="10">
        <v>952.36</v>
      </c>
      <c r="I2685" s="10">
        <v>8.9199999999999591</v>
      </c>
      <c r="J2685" s="10">
        <v>0</v>
      </c>
      <c r="K2685" s="10">
        <v>0</v>
      </c>
      <c r="L2685" s="10">
        <v>0</v>
      </c>
      <c r="M2685" s="10">
        <v>0</v>
      </c>
      <c r="N2685" s="10">
        <v>0</v>
      </c>
    </row>
    <row r="2686" spans="1:14" x14ac:dyDescent="0.25">
      <c r="A2686" s="9" t="s">
        <v>581</v>
      </c>
      <c r="B2686" s="9" t="s">
        <v>32</v>
      </c>
      <c r="C2686" s="9" t="s">
        <v>33</v>
      </c>
      <c r="D2686" s="9" t="s">
        <v>27</v>
      </c>
      <c r="E2686" s="10">
        <v>1851.6</v>
      </c>
      <c r="F2686" s="10">
        <v>0</v>
      </c>
      <c r="G2686" s="10">
        <v>1851.6</v>
      </c>
      <c r="H2686" s="10">
        <v>1736.34</v>
      </c>
      <c r="I2686" s="10">
        <v>115.25999999999999</v>
      </c>
      <c r="J2686" s="10">
        <v>5.25</v>
      </c>
      <c r="K2686" s="10">
        <v>0</v>
      </c>
      <c r="L2686" s="10">
        <v>5.25</v>
      </c>
      <c r="M2686" s="10">
        <v>4.923</v>
      </c>
      <c r="N2686" s="10">
        <v>0.32699999999999996</v>
      </c>
    </row>
    <row r="2687" spans="1:14" x14ac:dyDescent="0.25">
      <c r="A2687" s="9" t="s">
        <v>581</v>
      </c>
      <c r="B2687" s="9" t="s">
        <v>34</v>
      </c>
      <c r="C2687" s="9" t="s">
        <v>33</v>
      </c>
      <c r="D2687" s="9" t="s">
        <v>27</v>
      </c>
      <c r="E2687" s="10">
        <v>6364.95</v>
      </c>
      <c r="F2687" s="10">
        <v>0</v>
      </c>
      <c r="G2687" s="10">
        <v>6364.95</v>
      </c>
      <c r="H2687" s="10">
        <v>5968.74</v>
      </c>
      <c r="I2687" s="10">
        <v>396.21000000000004</v>
      </c>
      <c r="J2687" s="10">
        <v>5.25</v>
      </c>
      <c r="K2687" s="10">
        <v>0</v>
      </c>
      <c r="L2687" s="10">
        <v>5.25</v>
      </c>
      <c r="M2687" s="10">
        <v>4.923</v>
      </c>
      <c r="N2687" s="10">
        <v>0.32699999999999996</v>
      </c>
    </row>
    <row r="2688" spans="1:14" x14ac:dyDescent="0.25">
      <c r="A2688" s="9" t="s">
        <v>581</v>
      </c>
      <c r="B2688" s="9" t="s">
        <v>35</v>
      </c>
      <c r="C2688" s="9" t="s">
        <v>33</v>
      </c>
      <c r="D2688" s="9" t="s">
        <v>27</v>
      </c>
      <c r="E2688" s="10">
        <v>6886.48</v>
      </c>
      <c r="F2688" s="10">
        <v>0</v>
      </c>
      <c r="G2688" s="10">
        <v>6886.48</v>
      </c>
      <c r="H2688" s="10">
        <v>6457.65</v>
      </c>
      <c r="I2688" s="10">
        <v>428.82999999999993</v>
      </c>
      <c r="J2688" s="10">
        <v>110.25</v>
      </c>
      <c r="K2688" s="10">
        <v>0</v>
      </c>
      <c r="L2688" s="10">
        <v>110.25</v>
      </c>
      <c r="M2688" s="10">
        <v>103.38500000000001</v>
      </c>
      <c r="N2688" s="10">
        <v>6.8649999999999949</v>
      </c>
    </row>
    <row r="2689" spans="1:14" x14ac:dyDescent="0.25">
      <c r="A2689" s="9" t="s">
        <v>581</v>
      </c>
      <c r="B2689" s="9" t="s">
        <v>37</v>
      </c>
      <c r="C2689" s="9" t="s">
        <v>29</v>
      </c>
      <c r="D2689" s="9" t="s">
        <v>27</v>
      </c>
      <c r="E2689" s="10">
        <v>24902.639999999999</v>
      </c>
      <c r="F2689" s="10">
        <v>0</v>
      </c>
      <c r="G2689" s="10">
        <v>24902.639999999999</v>
      </c>
      <c r="H2689" s="10">
        <v>24671.56</v>
      </c>
      <c r="I2689" s="10">
        <v>231.07999999999811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</row>
    <row r="2690" spans="1:14" x14ac:dyDescent="0.25">
      <c r="A2690" s="9" t="s">
        <v>581</v>
      </c>
      <c r="B2690" s="9" t="s">
        <v>335</v>
      </c>
      <c r="C2690" s="9" t="s">
        <v>39</v>
      </c>
      <c r="D2690" s="9" t="s">
        <v>40</v>
      </c>
      <c r="E2690" s="10">
        <v>-534179.19999999995</v>
      </c>
      <c r="F2690" s="10">
        <v>0</v>
      </c>
      <c r="G2690" s="10">
        <v>-534179.19999999995</v>
      </c>
      <c r="H2690" s="10">
        <v>-534179.13</v>
      </c>
      <c r="I2690" s="10">
        <v>-6.9999999948777258E-2</v>
      </c>
      <c r="J2690" s="10">
        <v>-3200</v>
      </c>
      <c r="K2690" s="10">
        <v>0</v>
      </c>
      <c r="L2690" s="10">
        <v>-3200</v>
      </c>
      <c r="M2690" s="10">
        <v>-3200</v>
      </c>
      <c r="N2690" s="10">
        <v>0</v>
      </c>
    </row>
    <row r="2691" spans="1:14" x14ac:dyDescent="0.25">
      <c r="A2691" s="9" t="s">
        <v>581</v>
      </c>
      <c r="B2691" s="9" t="s">
        <v>336</v>
      </c>
      <c r="C2691" s="9" t="s">
        <v>42</v>
      </c>
      <c r="D2691" s="9" t="s">
        <v>43</v>
      </c>
      <c r="E2691" s="10">
        <v>3235.02</v>
      </c>
      <c r="F2691" s="10">
        <v>2643.0738916256159</v>
      </c>
      <c r="G2691" s="10">
        <v>591.94610837438404</v>
      </c>
      <c r="H2691" s="10">
        <v>2682.72</v>
      </c>
      <c r="I2691" s="10">
        <v>552.30000000000018</v>
      </c>
      <c r="J2691" s="10">
        <v>47000</v>
      </c>
      <c r="K2691" s="10">
        <v>38400</v>
      </c>
      <c r="L2691" s="10">
        <v>8600</v>
      </c>
      <c r="M2691" s="10">
        <v>38976</v>
      </c>
      <c r="N2691" s="10">
        <v>8024</v>
      </c>
    </row>
    <row r="2692" spans="1:14" x14ac:dyDescent="0.25">
      <c r="A2692" s="9" t="s">
        <v>581</v>
      </c>
      <c r="B2692" s="9" t="s">
        <v>80</v>
      </c>
      <c r="C2692" s="9" t="s">
        <v>42</v>
      </c>
      <c r="D2692" s="9" t="s">
        <v>43</v>
      </c>
      <c r="E2692" s="10">
        <v>3698.44</v>
      </c>
      <c r="F2692" s="10">
        <v>3536</v>
      </c>
      <c r="G2692" s="10">
        <v>162.44000000000005</v>
      </c>
      <c r="H2692" s="10">
        <v>3553.68</v>
      </c>
      <c r="I2692" s="10">
        <v>144.76000000000022</v>
      </c>
      <c r="J2692" s="10">
        <v>3347</v>
      </c>
      <c r="K2692" s="10">
        <v>3200</v>
      </c>
      <c r="L2692" s="10">
        <v>147</v>
      </c>
      <c r="M2692" s="10">
        <v>3216</v>
      </c>
      <c r="N2692" s="10">
        <v>131</v>
      </c>
    </row>
    <row r="2693" spans="1:14" x14ac:dyDescent="0.25">
      <c r="A2693" s="9" t="s">
        <v>581</v>
      </c>
      <c r="B2693" s="9" t="s">
        <v>337</v>
      </c>
      <c r="C2693" s="9" t="s">
        <v>42</v>
      </c>
      <c r="D2693" s="9" t="s">
        <v>43</v>
      </c>
      <c r="E2693" s="10">
        <v>9115.58</v>
      </c>
      <c r="F2693" s="10">
        <v>6667.3891625615761</v>
      </c>
      <c r="G2693" s="10">
        <v>2448.1908374384238</v>
      </c>
      <c r="H2693" s="10">
        <v>6767.4</v>
      </c>
      <c r="I2693" s="10">
        <v>2348.1800000000003</v>
      </c>
      <c r="J2693" s="10">
        <v>52500</v>
      </c>
      <c r="K2693" s="10">
        <v>38400</v>
      </c>
      <c r="L2693" s="10">
        <v>14100</v>
      </c>
      <c r="M2693" s="10">
        <v>38976</v>
      </c>
      <c r="N2693" s="10">
        <v>13524</v>
      </c>
    </row>
    <row r="2694" spans="1:14" x14ac:dyDescent="0.25">
      <c r="A2694" s="9" t="s">
        <v>581</v>
      </c>
      <c r="B2694" s="9" t="s">
        <v>338</v>
      </c>
      <c r="C2694" s="9" t="s">
        <v>42</v>
      </c>
      <c r="D2694" s="9" t="s">
        <v>43</v>
      </c>
      <c r="E2694" s="10">
        <v>10258.85</v>
      </c>
      <c r="F2694" s="10">
        <v>9897.9801980198008</v>
      </c>
      <c r="G2694" s="10">
        <v>360.86980198019955</v>
      </c>
      <c r="H2694" s="10">
        <v>9996.9599999999991</v>
      </c>
      <c r="I2694" s="10">
        <v>261.89000000000124</v>
      </c>
      <c r="J2694" s="10">
        <v>39800</v>
      </c>
      <c r="K2694" s="10">
        <v>38400</v>
      </c>
      <c r="L2694" s="10">
        <v>1400</v>
      </c>
      <c r="M2694" s="10">
        <v>38784</v>
      </c>
      <c r="N2694" s="10">
        <v>1016</v>
      </c>
    </row>
    <row r="2695" spans="1:14" x14ac:dyDescent="0.25">
      <c r="A2695" s="9" t="s">
        <v>581</v>
      </c>
      <c r="B2695" s="9" t="s">
        <v>339</v>
      </c>
      <c r="C2695" s="9" t="s">
        <v>42</v>
      </c>
      <c r="D2695" s="9" t="s">
        <v>43</v>
      </c>
      <c r="E2695" s="10">
        <v>14160.74</v>
      </c>
      <c r="F2695" s="10">
        <v>11052.285714285714</v>
      </c>
      <c r="G2695" s="10">
        <v>3108.454285714286</v>
      </c>
      <c r="H2695" s="10">
        <v>11218.07</v>
      </c>
      <c r="I2695" s="10">
        <v>2942.67</v>
      </c>
      <c r="J2695" s="10">
        <v>49200</v>
      </c>
      <c r="K2695" s="10">
        <v>38400</v>
      </c>
      <c r="L2695" s="10">
        <v>10800</v>
      </c>
      <c r="M2695" s="10">
        <v>38976</v>
      </c>
      <c r="N2695" s="10">
        <v>10224</v>
      </c>
    </row>
    <row r="2696" spans="1:14" x14ac:dyDescent="0.25">
      <c r="A2696" s="9" t="s">
        <v>581</v>
      </c>
      <c r="B2696" s="9" t="s">
        <v>340</v>
      </c>
      <c r="C2696" s="9" t="s">
        <v>42</v>
      </c>
      <c r="D2696" s="9" t="s">
        <v>43</v>
      </c>
      <c r="E2696" s="10">
        <v>25992.2</v>
      </c>
      <c r="F2696" s="10">
        <v>24608</v>
      </c>
      <c r="G2696" s="10">
        <v>1384.2000000000007</v>
      </c>
      <c r="H2696" s="10">
        <v>24977.119999999999</v>
      </c>
      <c r="I2696" s="10">
        <v>1015.0800000000017</v>
      </c>
      <c r="J2696" s="10">
        <v>3380</v>
      </c>
      <c r="K2696" s="10">
        <v>3200</v>
      </c>
      <c r="L2696" s="10">
        <v>180</v>
      </c>
      <c r="M2696" s="10">
        <v>3248</v>
      </c>
      <c r="N2696" s="10">
        <v>132</v>
      </c>
    </row>
    <row r="2697" spans="1:14" x14ac:dyDescent="0.25">
      <c r="A2697" s="9" t="s">
        <v>581</v>
      </c>
      <c r="B2697" s="9" t="s">
        <v>341</v>
      </c>
      <c r="C2697" s="9" t="s">
        <v>42</v>
      </c>
      <c r="D2697" s="9" t="s">
        <v>43</v>
      </c>
      <c r="E2697" s="10">
        <v>27464.81</v>
      </c>
      <c r="F2697" s="10">
        <v>26835.841584158417</v>
      </c>
      <c r="G2697" s="10">
        <v>628.96841584158392</v>
      </c>
      <c r="H2697" s="10">
        <v>27104.2</v>
      </c>
      <c r="I2697" s="10">
        <v>360.61000000000058</v>
      </c>
      <c r="J2697" s="10">
        <v>39300</v>
      </c>
      <c r="K2697" s="10">
        <v>38400</v>
      </c>
      <c r="L2697" s="10">
        <v>900</v>
      </c>
      <c r="M2697" s="10">
        <v>38784</v>
      </c>
      <c r="N2697" s="10">
        <v>516</v>
      </c>
    </row>
    <row r="2698" spans="1:14" x14ac:dyDescent="0.25">
      <c r="A2698" s="9" t="s">
        <v>581</v>
      </c>
      <c r="B2698" s="9" t="s">
        <v>342</v>
      </c>
      <c r="C2698" s="9" t="s">
        <v>42</v>
      </c>
      <c r="D2698" s="9" t="s">
        <v>43</v>
      </c>
      <c r="E2698" s="10">
        <v>31398.63</v>
      </c>
      <c r="F2698" s="10">
        <v>31268.354679802957</v>
      </c>
      <c r="G2698" s="10">
        <v>130.27532019704449</v>
      </c>
      <c r="H2698" s="10">
        <v>31737.38</v>
      </c>
      <c r="I2698" s="10">
        <v>-338.75</v>
      </c>
      <c r="J2698" s="10">
        <v>38560</v>
      </c>
      <c r="K2698" s="10">
        <v>38400</v>
      </c>
      <c r="L2698" s="10">
        <v>160</v>
      </c>
      <c r="M2698" s="10">
        <v>38976</v>
      </c>
      <c r="N2698" s="10">
        <v>-416</v>
      </c>
    </row>
    <row r="2699" spans="1:14" x14ac:dyDescent="0.25">
      <c r="A2699" s="9" t="s">
        <v>581</v>
      </c>
      <c r="B2699" s="9" t="s">
        <v>343</v>
      </c>
      <c r="C2699" s="9" t="s">
        <v>42</v>
      </c>
      <c r="D2699" s="9" t="s">
        <v>43</v>
      </c>
      <c r="E2699" s="10">
        <v>199264.48</v>
      </c>
      <c r="F2699" s="10">
        <v>194493.31683168316</v>
      </c>
      <c r="G2699" s="10">
        <v>4771.1631683168525</v>
      </c>
      <c r="H2699" s="10">
        <v>196438.25</v>
      </c>
      <c r="I2699" s="10">
        <v>2826.2300000000105</v>
      </c>
      <c r="J2699" s="10">
        <v>39342</v>
      </c>
      <c r="K2699" s="10">
        <v>38400</v>
      </c>
      <c r="L2699" s="10">
        <v>942</v>
      </c>
      <c r="M2699" s="10">
        <v>38784</v>
      </c>
      <c r="N2699" s="10">
        <v>558</v>
      </c>
    </row>
    <row r="2700" spans="1:14" x14ac:dyDescent="0.25">
      <c r="A2700" s="9" t="s">
        <v>581</v>
      </c>
      <c r="B2700" s="9" t="s">
        <v>344</v>
      </c>
      <c r="C2700" s="9" t="s">
        <v>42</v>
      </c>
      <c r="D2700" s="9" t="s">
        <v>53</v>
      </c>
      <c r="E2700" s="10">
        <v>179638.71</v>
      </c>
      <c r="F2700" s="10">
        <v>177086.37810945272</v>
      </c>
      <c r="G2700" s="10">
        <v>2552.3318905472697</v>
      </c>
      <c r="H2700" s="10">
        <v>177971.81</v>
      </c>
      <c r="I2700" s="10">
        <v>1666.8999999999942</v>
      </c>
      <c r="J2700" s="10">
        <v>2322.6</v>
      </c>
      <c r="K2700" s="10">
        <v>2289.6</v>
      </c>
      <c r="L2700" s="10">
        <v>33</v>
      </c>
      <c r="M2700" s="10">
        <v>2301.0479999999998</v>
      </c>
      <c r="N2700" s="10">
        <v>21.552000000000135</v>
      </c>
    </row>
    <row r="2701" spans="1:14" x14ac:dyDescent="0.25">
      <c r="A2701" s="9" t="s">
        <v>581</v>
      </c>
      <c r="B2701" s="9" t="s">
        <v>54</v>
      </c>
      <c r="C2701" s="9" t="s">
        <v>42</v>
      </c>
      <c r="D2701" s="9" t="s">
        <v>55</v>
      </c>
      <c r="E2701" s="10">
        <v>1938.82</v>
      </c>
      <c r="F2701" s="10">
        <v>1900.8039215686274</v>
      </c>
      <c r="G2701" s="10">
        <v>38.016078431372534</v>
      </c>
      <c r="H2701" s="10">
        <v>1938.82</v>
      </c>
      <c r="I2701" s="10">
        <v>0</v>
      </c>
      <c r="J2701" s="10">
        <v>352.512</v>
      </c>
      <c r="K2701" s="10">
        <v>345.59999999999997</v>
      </c>
      <c r="L2701" s="10">
        <v>6.9120000000000346</v>
      </c>
      <c r="M2701" s="10">
        <v>352.512</v>
      </c>
      <c r="N2701" s="10">
        <v>0</v>
      </c>
    </row>
    <row r="2702" spans="1:14" x14ac:dyDescent="0.25">
      <c r="A2702" s="9" t="s">
        <v>582</v>
      </c>
      <c r="B2702" s="9" t="s">
        <v>25</v>
      </c>
      <c r="C2702" s="9" t="s">
        <v>26</v>
      </c>
      <c r="D2702" s="9" t="s">
        <v>27</v>
      </c>
      <c r="E2702" s="10">
        <v>2467.62</v>
      </c>
      <c r="F2702" s="10">
        <v>0</v>
      </c>
      <c r="G2702" s="10">
        <v>2467.62</v>
      </c>
      <c r="H2702" s="10">
        <v>0</v>
      </c>
      <c r="I2702" s="10">
        <v>2467.62</v>
      </c>
      <c r="J2702" s="10">
        <v>0</v>
      </c>
      <c r="K2702" s="10">
        <v>0</v>
      </c>
      <c r="L2702" s="10">
        <v>0</v>
      </c>
      <c r="M2702" s="10">
        <v>0</v>
      </c>
      <c r="N2702" s="10">
        <v>0</v>
      </c>
    </row>
    <row r="2703" spans="1:14" x14ac:dyDescent="0.25">
      <c r="A2703" s="9" t="s">
        <v>582</v>
      </c>
      <c r="B2703" s="9" t="s">
        <v>28</v>
      </c>
      <c r="C2703" s="9" t="s">
        <v>29</v>
      </c>
      <c r="D2703" s="9" t="s">
        <v>27</v>
      </c>
      <c r="E2703" s="10">
        <v>2.96</v>
      </c>
      <c r="F2703" s="10">
        <v>0</v>
      </c>
      <c r="G2703" s="10">
        <v>2.96</v>
      </c>
      <c r="H2703" s="10">
        <v>2.91</v>
      </c>
      <c r="I2703" s="10">
        <v>4.9999999999999822E-2</v>
      </c>
      <c r="J2703" s="10">
        <v>0</v>
      </c>
      <c r="K2703" s="10">
        <v>0</v>
      </c>
      <c r="L2703" s="10">
        <v>0</v>
      </c>
      <c r="M2703" s="10">
        <v>0</v>
      </c>
      <c r="N2703" s="10">
        <v>0</v>
      </c>
    </row>
    <row r="2704" spans="1:14" x14ac:dyDescent="0.25">
      <c r="A2704" s="9" t="s">
        <v>582</v>
      </c>
      <c r="B2704" s="9" t="s">
        <v>30</v>
      </c>
      <c r="C2704" s="9" t="s">
        <v>29</v>
      </c>
      <c r="D2704" s="9" t="s">
        <v>27</v>
      </c>
      <c r="E2704" s="10">
        <v>69.09</v>
      </c>
      <c r="F2704" s="10">
        <v>0</v>
      </c>
      <c r="G2704" s="10">
        <v>69.09</v>
      </c>
      <c r="H2704" s="10">
        <v>67.92</v>
      </c>
      <c r="I2704" s="10">
        <v>1.1700000000000017</v>
      </c>
      <c r="J2704" s="10">
        <v>0</v>
      </c>
      <c r="K2704" s="10">
        <v>0</v>
      </c>
      <c r="L2704" s="10">
        <v>0</v>
      </c>
      <c r="M2704" s="10">
        <v>0</v>
      </c>
      <c r="N2704" s="10">
        <v>0</v>
      </c>
    </row>
    <row r="2705" spans="1:14" x14ac:dyDescent="0.25">
      <c r="A2705" s="9" t="s">
        <v>582</v>
      </c>
      <c r="B2705" s="9" t="s">
        <v>31</v>
      </c>
      <c r="C2705" s="9" t="s">
        <v>29</v>
      </c>
      <c r="D2705" s="9" t="s">
        <v>27</v>
      </c>
      <c r="E2705" s="10">
        <v>463.89</v>
      </c>
      <c r="F2705" s="10">
        <v>0</v>
      </c>
      <c r="G2705" s="10">
        <v>463.89</v>
      </c>
      <c r="H2705" s="10">
        <v>456.04</v>
      </c>
      <c r="I2705" s="10">
        <v>7.8499999999999659</v>
      </c>
      <c r="J2705" s="10">
        <v>0</v>
      </c>
      <c r="K2705" s="10">
        <v>0</v>
      </c>
      <c r="L2705" s="10">
        <v>0</v>
      </c>
      <c r="M2705" s="10">
        <v>0</v>
      </c>
      <c r="N2705" s="10">
        <v>0</v>
      </c>
    </row>
    <row r="2706" spans="1:14" x14ac:dyDescent="0.25">
      <c r="A2706" s="9" t="s">
        <v>582</v>
      </c>
      <c r="B2706" s="9" t="s">
        <v>32</v>
      </c>
      <c r="C2706" s="9" t="s">
        <v>33</v>
      </c>
      <c r="D2706" s="9" t="s">
        <v>27</v>
      </c>
      <c r="E2706" s="10">
        <v>793.54</v>
      </c>
      <c r="F2706" s="10">
        <v>0</v>
      </c>
      <c r="G2706" s="10">
        <v>793.54</v>
      </c>
      <c r="H2706" s="10">
        <v>1201.08</v>
      </c>
      <c r="I2706" s="10">
        <v>-407.53999999999996</v>
      </c>
      <c r="J2706" s="10">
        <v>2.25</v>
      </c>
      <c r="K2706" s="10">
        <v>0</v>
      </c>
      <c r="L2706" s="10">
        <v>2.25</v>
      </c>
      <c r="M2706" s="10">
        <v>3.4060000000000001</v>
      </c>
      <c r="N2706" s="10">
        <v>-1.1560000000000001</v>
      </c>
    </row>
    <row r="2707" spans="1:14" x14ac:dyDescent="0.25">
      <c r="A2707" s="9" t="s">
        <v>582</v>
      </c>
      <c r="B2707" s="9" t="s">
        <v>34</v>
      </c>
      <c r="C2707" s="9" t="s">
        <v>33</v>
      </c>
      <c r="D2707" s="9" t="s">
        <v>27</v>
      </c>
      <c r="E2707" s="10">
        <v>2727.83</v>
      </c>
      <c r="F2707" s="10">
        <v>0</v>
      </c>
      <c r="G2707" s="10">
        <v>2727.83</v>
      </c>
      <c r="H2707" s="10">
        <v>4128.75</v>
      </c>
      <c r="I2707" s="10">
        <v>-1400.92</v>
      </c>
      <c r="J2707" s="10">
        <v>2.25</v>
      </c>
      <c r="K2707" s="10">
        <v>0</v>
      </c>
      <c r="L2707" s="10">
        <v>2.25</v>
      </c>
      <c r="M2707" s="10">
        <v>3.4060000000000001</v>
      </c>
      <c r="N2707" s="10">
        <v>-1.1560000000000001</v>
      </c>
    </row>
    <row r="2708" spans="1:14" x14ac:dyDescent="0.25">
      <c r="A2708" s="9" t="s">
        <v>582</v>
      </c>
      <c r="B2708" s="9" t="s">
        <v>35</v>
      </c>
      <c r="C2708" s="9" t="s">
        <v>33</v>
      </c>
      <c r="D2708" s="9" t="s">
        <v>27</v>
      </c>
      <c r="E2708" s="10">
        <v>2951.35</v>
      </c>
      <c r="F2708" s="10">
        <v>0</v>
      </c>
      <c r="G2708" s="10">
        <v>2951.35</v>
      </c>
      <c r="H2708" s="10">
        <v>4467.1000000000004</v>
      </c>
      <c r="I2708" s="10">
        <v>-1515.7500000000005</v>
      </c>
      <c r="J2708" s="10">
        <v>47.25</v>
      </c>
      <c r="K2708" s="10">
        <v>0</v>
      </c>
      <c r="L2708" s="10">
        <v>47.25</v>
      </c>
      <c r="M2708" s="10">
        <v>71.516999999999996</v>
      </c>
      <c r="N2708" s="10">
        <v>-24.266999999999996</v>
      </c>
    </row>
    <row r="2709" spans="1:14" x14ac:dyDescent="0.25">
      <c r="A2709" s="9" t="s">
        <v>582</v>
      </c>
      <c r="B2709" s="9" t="s">
        <v>36</v>
      </c>
      <c r="C2709" s="9" t="s">
        <v>29</v>
      </c>
      <c r="D2709" s="9" t="s">
        <v>27</v>
      </c>
      <c r="E2709" s="10">
        <v>5197.26</v>
      </c>
      <c r="F2709" s="10">
        <v>0</v>
      </c>
      <c r="G2709" s="10">
        <v>5197.26</v>
      </c>
      <c r="H2709" s="10">
        <v>5109.34</v>
      </c>
      <c r="I2709" s="10">
        <v>87.920000000000073</v>
      </c>
      <c r="J2709" s="10">
        <v>0</v>
      </c>
      <c r="K2709" s="10">
        <v>0</v>
      </c>
      <c r="L2709" s="10">
        <v>0</v>
      </c>
      <c r="M2709" s="10">
        <v>0</v>
      </c>
      <c r="N2709" s="10">
        <v>0</v>
      </c>
    </row>
    <row r="2710" spans="1:14" x14ac:dyDescent="0.25">
      <c r="A2710" s="9" t="s">
        <v>582</v>
      </c>
      <c r="B2710" s="9" t="s">
        <v>37</v>
      </c>
      <c r="C2710" s="9" t="s">
        <v>29</v>
      </c>
      <c r="D2710" s="9" t="s">
        <v>27</v>
      </c>
      <c r="E2710" s="10">
        <v>12018.7</v>
      </c>
      <c r="F2710" s="10">
        <v>0</v>
      </c>
      <c r="G2710" s="10">
        <v>12018.7</v>
      </c>
      <c r="H2710" s="10">
        <v>11815.37</v>
      </c>
      <c r="I2710" s="10">
        <v>203.32999999999993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</row>
    <row r="2711" spans="1:14" x14ac:dyDescent="0.25">
      <c r="A2711" s="9" t="s">
        <v>582</v>
      </c>
      <c r="B2711" s="9" t="s">
        <v>243</v>
      </c>
      <c r="C2711" s="9" t="s">
        <v>39</v>
      </c>
      <c r="D2711" s="9" t="s">
        <v>40</v>
      </c>
      <c r="E2711" s="10">
        <v>-268538.13</v>
      </c>
      <c r="F2711" s="10">
        <v>0</v>
      </c>
      <c r="G2711" s="10">
        <v>-268538.13</v>
      </c>
      <c r="H2711" s="10">
        <v>-268538.19</v>
      </c>
      <c r="I2711" s="10">
        <v>5.9999999997671694E-2</v>
      </c>
      <c r="J2711" s="10">
        <v>-3065</v>
      </c>
      <c r="K2711" s="10">
        <v>0</v>
      </c>
      <c r="L2711" s="10">
        <v>-3065</v>
      </c>
      <c r="M2711" s="10">
        <v>-3065</v>
      </c>
      <c r="N2711" s="10">
        <v>0</v>
      </c>
    </row>
    <row r="2712" spans="1:14" x14ac:dyDescent="0.25">
      <c r="A2712" s="9" t="s">
        <v>582</v>
      </c>
      <c r="B2712" s="9" t="s">
        <v>92</v>
      </c>
      <c r="C2712" s="9" t="s">
        <v>42</v>
      </c>
      <c r="D2712" s="9" t="s">
        <v>43</v>
      </c>
      <c r="E2712" s="10">
        <v>510.72</v>
      </c>
      <c r="F2712" s="10">
        <v>521.78217821782175</v>
      </c>
      <c r="G2712" s="10">
        <v>-11.062178217821725</v>
      </c>
      <c r="H2712" s="10">
        <v>527</v>
      </c>
      <c r="I2712" s="10">
        <v>-16.279999999999973</v>
      </c>
      <c r="J2712" s="10">
        <v>6000</v>
      </c>
      <c r="K2712" s="10">
        <v>6130</v>
      </c>
      <c r="L2712" s="10">
        <v>-130</v>
      </c>
      <c r="M2712" s="10">
        <v>6191.3</v>
      </c>
      <c r="N2712" s="10">
        <v>-191.30000000000018</v>
      </c>
    </row>
    <row r="2713" spans="1:14" x14ac:dyDescent="0.25">
      <c r="A2713" s="9" t="s">
        <v>582</v>
      </c>
      <c r="B2713" s="9" t="s">
        <v>235</v>
      </c>
      <c r="C2713" s="9" t="s">
        <v>42</v>
      </c>
      <c r="D2713" s="9" t="s">
        <v>43</v>
      </c>
      <c r="E2713" s="10">
        <v>993.95</v>
      </c>
      <c r="F2713" s="10">
        <v>1026.7761194029852</v>
      </c>
      <c r="G2713" s="10">
        <v>-32.826119402985114</v>
      </c>
      <c r="H2713" s="10">
        <v>1031.9100000000001</v>
      </c>
      <c r="I2713" s="10">
        <v>-37.960000000000036</v>
      </c>
      <c r="J2713" s="10">
        <v>2967</v>
      </c>
      <c r="K2713" s="10">
        <v>3065</v>
      </c>
      <c r="L2713" s="10">
        <v>-98</v>
      </c>
      <c r="M2713" s="10">
        <v>3080.3249999999998</v>
      </c>
      <c r="N2713" s="10">
        <v>-113.32499999999982</v>
      </c>
    </row>
    <row r="2714" spans="1:14" x14ac:dyDescent="0.25">
      <c r="A2714" s="9" t="s">
        <v>582</v>
      </c>
      <c r="B2714" s="9" t="s">
        <v>245</v>
      </c>
      <c r="C2714" s="9" t="s">
        <v>42</v>
      </c>
      <c r="D2714" s="9" t="s">
        <v>43</v>
      </c>
      <c r="E2714" s="10">
        <v>2513.21</v>
      </c>
      <c r="F2714" s="10">
        <v>2490.1871921182264</v>
      </c>
      <c r="G2714" s="10">
        <v>23.022807881773588</v>
      </c>
      <c r="H2714" s="10">
        <v>2527.54</v>
      </c>
      <c r="I2714" s="10">
        <v>-14.329999999999927</v>
      </c>
      <c r="J2714" s="10">
        <v>18560</v>
      </c>
      <c r="K2714" s="10">
        <v>18389.999999999996</v>
      </c>
      <c r="L2714" s="10">
        <v>170.00000000000364</v>
      </c>
      <c r="M2714" s="10">
        <v>18665.849999999999</v>
      </c>
      <c r="N2714" s="10">
        <v>-105.84999999999854</v>
      </c>
    </row>
    <row r="2715" spans="1:14" x14ac:dyDescent="0.25">
      <c r="A2715" s="9" t="s">
        <v>582</v>
      </c>
      <c r="B2715" s="9" t="s">
        <v>246</v>
      </c>
      <c r="C2715" s="9" t="s">
        <v>42</v>
      </c>
      <c r="D2715" s="9" t="s">
        <v>43</v>
      </c>
      <c r="E2715" s="10">
        <v>4295.18</v>
      </c>
      <c r="F2715" s="10">
        <v>4188.1379310344828</v>
      </c>
      <c r="G2715" s="10">
        <v>107.0420689655175</v>
      </c>
      <c r="H2715" s="10">
        <v>4250.96</v>
      </c>
      <c r="I2715" s="10">
        <v>44.220000000000255</v>
      </c>
      <c r="J2715" s="10">
        <v>18860</v>
      </c>
      <c r="K2715" s="10">
        <v>18389.999999999996</v>
      </c>
      <c r="L2715" s="10">
        <v>470.00000000000364</v>
      </c>
      <c r="M2715" s="10">
        <v>18665.849999999999</v>
      </c>
      <c r="N2715" s="10">
        <v>194.15000000000146</v>
      </c>
    </row>
    <row r="2716" spans="1:14" x14ac:dyDescent="0.25">
      <c r="A2716" s="9" t="s">
        <v>582</v>
      </c>
      <c r="B2716" s="9" t="s">
        <v>247</v>
      </c>
      <c r="C2716" s="9" t="s">
        <v>42</v>
      </c>
      <c r="D2716" s="9" t="s">
        <v>43</v>
      </c>
      <c r="E2716" s="10">
        <v>5311.55</v>
      </c>
      <c r="F2716" s="10">
        <v>5320.2266009852219</v>
      </c>
      <c r="G2716" s="10">
        <v>-8.6766009852217394</v>
      </c>
      <c r="H2716" s="10">
        <v>5400.03</v>
      </c>
      <c r="I2716" s="10">
        <v>-88.479999999999563</v>
      </c>
      <c r="J2716" s="10">
        <v>18360</v>
      </c>
      <c r="K2716" s="10">
        <v>18389.999999999996</v>
      </c>
      <c r="L2716" s="10">
        <v>-29.999999999996362</v>
      </c>
      <c r="M2716" s="10">
        <v>18665.849999999999</v>
      </c>
      <c r="N2716" s="10">
        <v>-305.84999999999854</v>
      </c>
    </row>
    <row r="2717" spans="1:14" x14ac:dyDescent="0.25">
      <c r="A2717" s="9" t="s">
        <v>582</v>
      </c>
      <c r="B2717" s="9" t="s">
        <v>84</v>
      </c>
      <c r="C2717" s="9" t="s">
        <v>42</v>
      </c>
      <c r="D2717" s="9" t="s">
        <v>43</v>
      </c>
      <c r="E2717" s="10">
        <v>7507.35</v>
      </c>
      <c r="F2717" s="10">
        <v>7472.411764705882</v>
      </c>
      <c r="G2717" s="10">
        <v>34.938235294118385</v>
      </c>
      <c r="H2717" s="10">
        <v>7621.86</v>
      </c>
      <c r="I2717" s="10">
        <v>-114.50999999999931</v>
      </c>
      <c r="J2717" s="10">
        <v>18476</v>
      </c>
      <c r="K2717" s="10">
        <v>18390</v>
      </c>
      <c r="L2717" s="10">
        <v>86</v>
      </c>
      <c r="M2717" s="10">
        <v>18757.8</v>
      </c>
      <c r="N2717" s="10">
        <v>-281.79999999999927</v>
      </c>
    </row>
    <row r="2718" spans="1:14" x14ac:dyDescent="0.25">
      <c r="A2718" s="9" t="s">
        <v>582</v>
      </c>
      <c r="B2718" s="9" t="s">
        <v>248</v>
      </c>
      <c r="C2718" s="9" t="s">
        <v>42</v>
      </c>
      <c r="D2718" s="9" t="s">
        <v>43</v>
      </c>
      <c r="E2718" s="10">
        <v>11665.4</v>
      </c>
      <c r="F2718" s="10">
        <v>11742.019704433498</v>
      </c>
      <c r="G2718" s="10">
        <v>-76.619704433498555</v>
      </c>
      <c r="H2718" s="10">
        <v>11918.15</v>
      </c>
      <c r="I2718" s="10">
        <v>-252.75</v>
      </c>
      <c r="J2718" s="10">
        <v>18270</v>
      </c>
      <c r="K2718" s="10">
        <v>18389.999999999996</v>
      </c>
      <c r="L2718" s="10">
        <v>-119.99999999999636</v>
      </c>
      <c r="M2718" s="10">
        <v>18665.849999999999</v>
      </c>
      <c r="N2718" s="10">
        <v>-395.84999999999854</v>
      </c>
    </row>
    <row r="2719" spans="1:14" x14ac:dyDescent="0.25">
      <c r="A2719" s="9" t="s">
        <v>582</v>
      </c>
      <c r="B2719" s="9" t="s">
        <v>249</v>
      </c>
      <c r="C2719" s="9" t="s">
        <v>42</v>
      </c>
      <c r="D2719" s="9" t="s">
        <v>43</v>
      </c>
      <c r="E2719" s="10">
        <v>12371.3</v>
      </c>
      <c r="F2719" s="10">
        <v>11830.896551724138</v>
      </c>
      <c r="G2719" s="10">
        <v>540.40344827586159</v>
      </c>
      <c r="H2719" s="10">
        <v>12008.36</v>
      </c>
      <c r="I2719" s="10">
        <v>362.93999999999869</v>
      </c>
      <c r="J2719" s="10">
        <v>3205</v>
      </c>
      <c r="K2719" s="10">
        <v>3065</v>
      </c>
      <c r="L2719" s="10">
        <v>140</v>
      </c>
      <c r="M2719" s="10">
        <v>3110.9749999999999</v>
      </c>
      <c r="N2719" s="10">
        <v>94.025000000000091</v>
      </c>
    </row>
    <row r="2720" spans="1:14" x14ac:dyDescent="0.25">
      <c r="A2720" s="9" t="s">
        <v>582</v>
      </c>
      <c r="B2720" s="9" t="s">
        <v>50</v>
      </c>
      <c r="C2720" s="9" t="s">
        <v>42</v>
      </c>
      <c r="D2720" s="9" t="s">
        <v>43</v>
      </c>
      <c r="E2720" s="10">
        <v>25078.19</v>
      </c>
      <c r="F2720" s="10">
        <v>24973.621890547263</v>
      </c>
      <c r="G2720" s="10">
        <v>104.56810945273537</v>
      </c>
      <c r="H2720" s="10">
        <v>25098.49</v>
      </c>
      <c r="I2720" s="10">
        <v>-20.30000000000291</v>
      </c>
      <c r="J2720" s="10">
        <v>18467</v>
      </c>
      <c r="K2720" s="10">
        <v>18390</v>
      </c>
      <c r="L2720" s="10">
        <v>77</v>
      </c>
      <c r="M2720" s="10">
        <v>18481.95</v>
      </c>
      <c r="N2720" s="10">
        <v>-14.950000000000728</v>
      </c>
    </row>
    <row r="2721" spans="1:14" x14ac:dyDescent="0.25">
      <c r="A2721" s="9" t="s">
        <v>582</v>
      </c>
      <c r="B2721" s="9" t="s">
        <v>88</v>
      </c>
      <c r="C2721" s="9" t="s">
        <v>42</v>
      </c>
      <c r="D2721" s="9" t="s">
        <v>43</v>
      </c>
      <c r="E2721" s="10">
        <v>93463.15</v>
      </c>
      <c r="F2721" s="10">
        <v>93144.059405940599</v>
      </c>
      <c r="G2721" s="10">
        <v>319.09059405939479</v>
      </c>
      <c r="H2721" s="10">
        <v>94075.5</v>
      </c>
      <c r="I2721" s="10">
        <v>-612.35000000000582</v>
      </c>
      <c r="J2721" s="10">
        <v>18453</v>
      </c>
      <c r="K2721" s="10">
        <v>18390</v>
      </c>
      <c r="L2721" s="10">
        <v>63</v>
      </c>
      <c r="M2721" s="10">
        <v>18573.900000000001</v>
      </c>
      <c r="N2721" s="10">
        <v>-120.90000000000146</v>
      </c>
    </row>
    <row r="2722" spans="1:14" x14ac:dyDescent="0.25">
      <c r="A2722" s="9" t="s">
        <v>582</v>
      </c>
      <c r="B2722" s="9" t="s">
        <v>250</v>
      </c>
      <c r="C2722" s="9" t="s">
        <v>42</v>
      </c>
      <c r="D2722" s="9" t="s">
        <v>53</v>
      </c>
      <c r="E2722" s="10">
        <v>77207.37</v>
      </c>
      <c r="F2722" s="10">
        <v>75523.751243781095</v>
      </c>
      <c r="G2722" s="10">
        <v>1683.6187562189007</v>
      </c>
      <c r="H2722" s="10">
        <v>75901.37</v>
      </c>
      <c r="I2722" s="10">
        <v>1306</v>
      </c>
      <c r="J2722" s="10">
        <v>14100</v>
      </c>
      <c r="K2722" s="10">
        <v>13792.500497512438</v>
      </c>
      <c r="L2722" s="10">
        <v>307.49950248756249</v>
      </c>
      <c r="M2722" s="10">
        <v>13861.463</v>
      </c>
      <c r="N2722" s="10">
        <v>238.53700000000026</v>
      </c>
    </row>
    <row r="2723" spans="1:14" x14ac:dyDescent="0.25">
      <c r="A2723" s="9" t="s">
        <v>582</v>
      </c>
      <c r="B2723" s="9" t="s">
        <v>54</v>
      </c>
      <c r="C2723" s="9" t="s">
        <v>42</v>
      </c>
      <c r="D2723" s="9" t="s">
        <v>55</v>
      </c>
      <c r="E2723" s="10">
        <v>928.52</v>
      </c>
      <c r="F2723" s="10">
        <v>910.3039215686274</v>
      </c>
      <c r="G2723" s="10">
        <v>18.21607843137258</v>
      </c>
      <c r="H2723" s="10">
        <v>928.51</v>
      </c>
      <c r="I2723" s="10">
        <v>9.9999999999909051E-3</v>
      </c>
      <c r="J2723" s="10">
        <v>168.821</v>
      </c>
      <c r="K2723" s="10">
        <v>165.50980392156862</v>
      </c>
      <c r="L2723" s="10">
        <v>3.3111960784313794</v>
      </c>
      <c r="M2723" s="10">
        <v>168.82</v>
      </c>
      <c r="N2723" s="10">
        <v>1.0000000000047748E-3</v>
      </c>
    </row>
    <row r="2724" spans="1:14" x14ac:dyDescent="0.25">
      <c r="A2724" s="9" t="s">
        <v>583</v>
      </c>
      <c r="B2724" s="9" t="s">
        <v>25</v>
      </c>
      <c r="C2724" s="9" t="s">
        <v>26</v>
      </c>
      <c r="D2724" s="9" t="s">
        <v>27</v>
      </c>
      <c r="E2724" s="10">
        <v>1969.69</v>
      </c>
      <c r="F2724" s="10">
        <v>0</v>
      </c>
      <c r="G2724" s="10">
        <v>1969.69</v>
      </c>
      <c r="H2724" s="10">
        <v>0</v>
      </c>
      <c r="I2724" s="10">
        <v>1969.69</v>
      </c>
      <c r="J2724" s="10">
        <v>0</v>
      </c>
      <c r="K2724" s="10">
        <v>0</v>
      </c>
      <c r="L2724" s="10">
        <v>0</v>
      </c>
      <c r="M2724" s="10">
        <v>0</v>
      </c>
      <c r="N2724" s="10">
        <v>0</v>
      </c>
    </row>
    <row r="2725" spans="1:14" x14ac:dyDescent="0.25">
      <c r="A2725" s="9" t="s">
        <v>583</v>
      </c>
      <c r="B2725" s="9" t="s">
        <v>28</v>
      </c>
      <c r="C2725" s="9" t="s">
        <v>29</v>
      </c>
      <c r="D2725" s="9" t="s">
        <v>27</v>
      </c>
      <c r="E2725" s="10">
        <v>2.2200000000000002</v>
      </c>
      <c r="F2725" s="10">
        <v>0</v>
      </c>
      <c r="G2725" s="10">
        <v>2.2200000000000002</v>
      </c>
      <c r="H2725" s="10">
        <v>2.25</v>
      </c>
      <c r="I2725" s="10">
        <v>-2.9999999999999805E-2</v>
      </c>
      <c r="J2725" s="10">
        <v>0</v>
      </c>
      <c r="K2725" s="10">
        <v>0</v>
      </c>
      <c r="L2725" s="10">
        <v>0</v>
      </c>
      <c r="M2725" s="10">
        <v>0</v>
      </c>
      <c r="N2725" s="10">
        <v>0</v>
      </c>
    </row>
    <row r="2726" spans="1:14" x14ac:dyDescent="0.25">
      <c r="A2726" s="9" t="s">
        <v>583</v>
      </c>
      <c r="B2726" s="9" t="s">
        <v>30</v>
      </c>
      <c r="C2726" s="9" t="s">
        <v>29</v>
      </c>
      <c r="D2726" s="9" t="s">
        <v>27</v>
      </c>
      <c r="E2726" s="10">
        <v>51.73</v>
      </c>
      <c r="F2726" s="10">
        <v>0</v>
      </c>
      <c r="G2726" s="10">
        <v>51.73</v>
      </c>
      <c r="H2726" s="10">
        <v>52.4</v>
      </c>
      <c r="I2726" s="10">
        <v>-0.67000000000000171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</row>
    <row r="2727" spans="1:14" x14ac:dyDescent="0.25">
      <c r="A2727" s="9" t="s">
        <v>583</v>
      </c>
      <c r="B2727" s="9" t="s">
        <v>31</v>
      </c>
      <c r="C2727" s="9" t="s">
        <v>29</v>
      </c>
      <c r="D2727" s="9" t="s">
        <v>27</v>
      </c>
      <c r="E2727" s="10">
        <v>347.36</v>
      </c>
      <c r="F2727" s="10">
        <v>0</v>
      </c>
      <c r="G2727" s="10">
        <v>347.36</v>
      </c>
      <c r="H2727" s="10">
        <v>351.83</v>
      </c>
      <c r="I2727" s="10">
        <v>-4.4699999999999704</v>
      </c>
      <c r="J2727" s="10">
        <v>0</v>
      </c>
      <c r="K2727" s="10">
        <v>0</v>
      </c>
      <c r="L2727" s="10">
        <v>0</v>
      </c>
      <c r="M2727" s="10">
        <v>0</v>
      </c>
      <c r="N2727" s="10">
        <v>0</v>
      </c>
    </row>
    <row r="2728" spans="1:14" x14ac:dyDescent="0.25">
      <c r="A2728" s="9" t="s">
        <v>583</v>
      </c>
      <c r="B2728" s="9" t="s">
        <v>32</v>
      </c>
      <c r="C2728" s="9" t="s">
        <v>33</v>
      </c>
      <c r="D2728" s="9" t="s">
        <v>27</v>
      </c>
      <c r="E2728" s="10">
        <v>733.59</v>
      </c>
      <c r="F2728" s="10">
        <v>0</v>
      </c>
      <c r="G2728" s="10">
        <v>733.59</v>
      </c>
      <c r="H2728" s="10">
        <v>712.45</v>
      </c>
      <c r="I2728" s="10">
        <v>21.139999999999986</v>
      </c>
      <c r="J2728" s="10">
        <v>2.08</v>
      </c>
      <c r="K2728" s="10">
        <v>0</v>
      </c>
      <c r="L2728" s="10">
        <v>2.08</v>
      </c>
      <c r="M2728" s="10">
        <v>2.02</v>
      </c>
      <c r="N2728" s="10">
        <v>6.0000000000000053E-2</v>
      </c>
    </row>
    <row r="2729" spans="1:14" x14ac:dyDescent="0.25">
      <c r="A2729" s="9" t="s">
        <v>583</v>
      </c>
      <c r="B2729" s="9" t="s">
        <v>34</v>
      </c>
      <c r="C2729" s="9" t="s">
        <v>33</v>
      </c>
      <c r="D2729" s="9" t="s">
        <v>27</v>
      </c>
      <c r="E2729" s="10">
        <v>2521.73</v>
      </c>
      <c r="F2729" s="10">
        <v>0</v>
      </c>
      <c r="G2729" s="10">
        <v>2521.73</v>
      </c>
      <c r="H2729" s="10">
        <v>2449.09</v>
      </c>
      <c r="I2729" s="10">
        <v>72.639999999999873</v>
      </c>
      <c r="J2729" s="10">
        <v>2.08</v>
      </c>
      <c r="K2729" s="10">
        <v>0</v>
      </c>
      <c r="L2729" s="10">
        <v>2.08</v>
      </c>
      <c r="M2729" s="10">
        <v>2.02</v>
      </c>
      <c r="N2729" s="10">
        <v>6.0000000000000053E-2</v>
      </c>
    </row>
    <row r="2730" spans="1:14" x14ac:dyDescent="0.25">
      <c r="A2730" s="9" t="s">
        <v>583</v>
      </c>
      <c r="B2730" s="9" t="s">
        <v>35</v>
      </c>
      <c r="C2730" s="9" t="s">
        <v>33</v>
      </c>
      <c r="D2730" s="9" t="s">
        <v>27</v>
      </c>
      <c r="E2730" s="10">
        <v>2728.36</v>
      </c>
      <c r="F2730" s="10">
        <v>0</v>
      </c>
      <c r="G2730" s="10">
        <v>2728.36</v>
      </c>
      <c r="H2730" s="10">
        <v>2649.66</v>
      </c>
      <c r="I2730" s="10">
        <v>78.700000000000273</v>
      </c>
      <c r="J2730" s="10">
        <v>43.68</v>
      </c>
      <c r="K2730" s="10">
        <v>0</v>
      </c>
      <c r="L2730" s="10">
        <v>43.68</v>
      </c>
      <c r="M2730" s="10">
        <v>42.42</v>
      </c>
      <c r="N2730" s="10">
        <v>1.259999999999998</v>
      </c>
    </row>
    <row r="2731" spans="1:14" x14ac:dyDescent="0.25">
      <c r="A2731" s="9" t="s">
        <v>583</v>
      </c>
      <c r="B2731" s="9" t="s">
        <v>36</v>
      </c>
      <c r="C2731" s="9" t="s">
        <v>29</v>
      </c>
      <c r="D2731" s="9" t="s">
        <v>27</v>
      </c>
      <c r="E2731" s="10">
        <v>3891.68</v>
      </c>
      <c r="F2731" s="10">
        <v>0</v>
      </c>
      <c r="G2731" s="10">
        <v>3891.68</v>
      </c>
      <c r="H2731" s="10">
        <v>3941.78</v>
      </c>
      <c r="I2731" s="10">
        <v>-50.100000000000364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</row>
    <row r="2732" spans="1:14" x14ac:dyDescent="0.25">
      <c r="A2732" s="9" t="s">
        <v>583</v>
      </c>
      <c r="B2732" s="9" t="s">
        <v>37</v>
      </c>
      <c r="C2732" s="9" t="s">
        <v>29</v>
      </c>
      <c r="D2732" s="9" t="s">
        <v>27</v>
      </c>
      <c r="E2732" s="10">
        <v>8999.5300000000007</v>
      </c>
      <c r="F2732" s="10">
        <v>0</v>
      </c>
      <c r="G2732" s="10">
        <v>8999.5300000000007</v>
      </c>
      <c r="H2732" s="10">
        <v>9115.4</v>
      </c>
      <c r="I2732" s="10">
        <v>-115.86999999999898</v>
      </c>
      <c r="J2732" s="10">
        <v>0</v>
      </c>
      <c r="K2732" s="10">
        <v>0</v>
      </c>
      <c r="L2732" s="10">
        <v>0</v>
      </c>
      <c r="M2732" s="10">
        <v>0</v>
      </c>
      <c r="N2732" s="10">
        <v>0</v>
      </c>
    </row>
    <row r="2733" spans="1:14" x14ac:dyDescent="0.25">
      <c r="A2733" s="9" t="s">
        <v>583</v>
      </c>
      <c r="B2733" s="9" t="s">
        <v>140</v>
      </c>
      <c r="C2733" s="9" t="s">
        <v>39</v>
      </c>
      <c r="D2733" s="9" t="s">
        <v>40</v>
      </c>
      <c r="E2733" s="10">
        <v>-185970.21</v>
      </c>
      <c r="F2733" s="10">
        <v>0</v>
      </c>
      <c r="G2733" s="10">
        <v>-185970.21</v>
      </c>
      <c r="H2733" s="10">
        <v>-185970.2</v>
      </c>
      <c r="I2733" s="10">
        <v>-9.9999999802093953E-3</v>
      </c>
      <c r="J2733" s="10">
        <v>-2323</v>
      </c>
      <c r="K2733" s="10">
        <v>0</v>
      </c>
      <c r="L2733" s="10">
        <v>-2323</v>
      </c>
      <c r="M2733" s="10">
        <v>-2323</v>
      </c>
      <c r="N2733" s="10">
        <v>0</v>
      </c>
    </row>
    <row r="2734" spans="1:14" x14ac:dyDescent="0.25">
      <c r="A2734" s="9" t="s">
        <v>583</v>
      </c>
      <c r="B2734" s="9" t="s">
        <v>141</v>
      </c>
      <c r="C2734" s="9" t="s">
        <v>42</v>
      </c>
      <c r="D2734" s="9" t="s">
        <v>43</v>
      </c>
      <c r="E2734" s="10">
        <v>251.69</v>
      </c>
      <c r="F2734" s="10">
        <v>231.55445544554456</v>
      </c>
      <c r="G2734" s="10">
        <v>20.135544554455436</v>
      </c>
      <c r="H2734" s="10">
        <v>233.87</v>
      </c>
      <c r="I2734" s="10">
        <v>17.819999999999993</v>
      </c>
      <c r="J2734" s="10">
        <v>2525</v>
      </c>
      <c r="K2734" s="10">
        <v>2323</v>
      </c>
      <c r="L2734" s="10">
        <v>202</v>
      </c>
      <c r="M2734" s="10">
        <v>2346.23</v>
      </c>
      <c r="N2734" s="10">
        <v>178.76999999999998</v>
      </c>
    </row>
    <row r="2735" spans="1:14" x14ac:dyDescent="0.25">
      <c r="A2735" s="9" t="s">
        <v>583</v>
      </c>
      <c r="B2735" s="9" t="s">
        <v>142</v>
      </c>
      <c r="C2735" s="9" t="s">
        <v>42</v>
      </c>
      <c r="D2735" s="9" t="s">
        <v>43</v>
      </c>
      <c r="E2735" s="10">
        <v>988.24</v>
      </c>
      <c r="F2735" s="10">
        <v>953.22167487684726</v>
      </c>
      <c r="G2735" s="10">
        <v>35.018325123152749</v>
      </c>
      <c r="H2735" s="10">
        <v>967.52</v>
      </c>
      <c r="I2735" s="10">
        <v>20.720000000000027</v>
      </c>
      <c r="J2735" s="10">
        <v>14450</v>
      </c>
      <c r="K2735" s="10">
        <v>13938</v>
      </c>
      <c r="L2735" s="10">
        <v>512</v>
      </c>
      <c r="M2735" s="10">
        <v>14147.07</v>
      </c>
      <c r="N2735" s="10">
        <v>302.93000000000029</v>
      </c>
    </row>
    <row r="2736" spans="1:14" x14ac:dyDescent="0.25">
      <c r="A2736" s="9" t="s">
        <v>583</v>
      </c>
      <c r="B2736" s="9" t="s">
        <v>94</v>
      </c>
      <c r="C2736" s="9" t="s">
        <v>42</v>
      </c>
      <c r="D2736" s="9" t="s">
        <v>43</v>
      </c>
      <c r="E2736" s="10">
        <v>1365.92</v>
      </c>
      <c r="F2736" s="10">
        <v>1365.9203980099503</v>
      </c>
      <c r="G2736" s="10">
        <v>-3.9800995023142605E-4</v>
      </c>
      <c r="H2736" s="10">
        <v>1372.75</v>
      </c>
      <c r="I2736" s="10">
        <v>-6.8299999999999272</v>
      </c>
      <c r="J2736" s="10">
        <v>2323</v>
      </c>
      <c r="K2736" s="10">
        <v>2322.9999999999995</v>
      </c>
      <c r="L2736" s="10">
        <v>4.5474735088646412E-13</v>
      </c>
      <c r="M2736" s="10">
        <v>2334.6149999999998</v>
      </c>
      <c r="N2736" s="10">
        <v>-11.614999999999782</v>
      </c>
    </row>
    <row r="2737" spans="1:14" x14ac:dyDescent="0.25">
      <c r="A2737" s="9" t="s">
        <v>583</v>
      </c>
      <c r="B2737" s="9" t="s">
        <v>143</v>
      </c>
      <c r="C2737" s="9" t="s">
        <v>42</v>
      </c>
      <c r="D2737" s="9" t="s">
        <v>43</v>
      </c>
      <c r="E2737" s="10">
        <v>1707.45</v>
      </c>
      <c r="F2737" s="10">
        <v>1816.6798029556651</v>
      </c>
      <c r="G2737" s="10">
        <v>-109.22980295566504</v>
      </c>
      <c r="H2737" s="10">
        <v>1843.93</v>
      </c>
      <c r="I2737" s="10">
        <v>-136.48000000000002</v>
      </c>
      <c r="J2737" s="10">
        <v>13100</v>
      </c>
      <c r="K2737" s="10">
        <v>13938</v>
      </c>
      <c r="L2737" s="10">
        <v>-838</v>
      </c>
      <c r="M2737" s="10">
        <v>14147.07</v>
      </c>
      <c r="N2737" s="10">
        <v>-1047.0699999999997</v>
      </c>
    </row>
    <row r="2738" spans="1:14" x14ac:dyDescent="0.25">
      <c r="A2738" s="9" t="s">
        <v>583</v>
      </c>
      <c r="B2738" s="9" t="s">
        <v>144</v>
      </c>
      <c r="C2738" s="9" t="s">
        <v>42</v>
      </c>
      <c r="D2738" s="9" t="s">
        <v>43</v>
      </c>
      <c r="E2738" s="10">
        <v>2625.85</v>
      </c>
      <c r="F2738" s="10">
        <v>2532.8177339901476</v>
      </c>
      <c r="G2738" s="10">
        <v>93.032266009852265</v>
      </c>
      <c r="H2738" s="10">
        <v>2570.81</v>
      </c>
      <c r="I2738" s="10">
        <v>55.039999999999964</v>
      </c>
      <c r="J2738" s="10">
        <v>14450</v>
      </c>
      <c r="K2738" s="10">
        <v>13938</v>
      </c>
      <c r="L2738" s="10">
        <v>512</v>
      </c>
      <c r="M2738" s="10">
        <v>14147.07</v>
      </c>
      <c r="N2738" s="10">
        <v>302.93000000000029</v>
      </c>
    </row>
    <row r="2739" spans="1:14" x14ac:dyDescent="0.25">
      <c r="A2739" s="9" t="s">
        <v>583</v>
      </c>
      <c r="B2739" s="9" t="s">
        <v>84</v>
      </c>
      <c r="C2739" s="9" t="s">
        <v>42</v>
      </c>
      <c r="D2739" s="9" t="s">
        <v>43</v>
      </c>
      <c r="E2739" s="10">
        <v>5688.62</v>
      </c>
      <c r="F2739" s="10">
        <v>5663.4313725490192</v>
      </c>
      <c r="G2739" s="10">
        <v>25.188627450980675</v>
      </c>
      <c r="H2739" s="10">
        <v>5776.7</v>
      </c>
      <c r="I2739" s="10">
        <v>-88.079999999999927</v>
      </c>
      <c r="J2739" s="10">
        <v>14000</v>
      </c>
      <c r="K2739" s="10">
        <v>13938</v>
      </c>
      <c r="L2739" s="10">
        <v>62</v>
      </c>
      <c r="M2739" s="10">
        <v>14216.76</v>
      </c>
      <c r="N2739" s="10">
        <v>-216.76000000000022</v>
      </c>
    </row>
    <row r="2740" spans="1:14" x14ac:dyDescent="0.25">
      <c r="A2740" s="9" t="s">
        <v>583</v>
      </c>
      <c r="B2740" s="9" t="s">
        <v>136</v>
      </c>
      <c r="C2740" s="9" t="s">
        <v>42</v>
      </c>
      <c r="D2740" s="9" t="s">
        <v>43</v>
      </c>
      <c r="E2740" s="10">
        <v>6896.37</v>
      </c>
      <c r="F2740" s="10">
        <v>7525.9605911330045</v>
      </c>
      <c r="G2740" s="10">
        <v>-629.59059113300464</v>
      </c>
      <c r="H2740" s="10">
        <v>7638.85</v>
      </c>
      <c r="I2740" s="10">
        <v>-742.48000000000047</v>
      </c>
      <c r="J2740" s="10">
        <v>12772</v>
      </c>
      <c r="K2740" s="10">
        <v>13938</v>
      </c>
      <c r="L2740" s="10">
        <v>-1166</v>
      </c>
      <c r="M2740" s="10">
        <v>14147.07</v>
      </c>
      <c r="N2740" s="10">
        <v>-1375.0699999999997</v>
      </c>
    </row>
    <row r="2741" spans="1:14" x14ac:dyDescent="0.25">
      <c r="A2741" s="9" t="s">
        <v>583</v>
      </c>
      <c r="B2741" s="9" t="s">
        <v>145</v>
      </c>
      <c r="C2741" s="9" t="s">
        <v>42</v>
      </c>
      <c r="D2741" s="9" t="s">
        <v>43</v>
      </c>
      <c r="E2741" s="10">
        <v>9866.36</v>
      </c>
      <c r="F2741" s="10">
        <v>9803.0640394088678</v>
      </c>
      <c r="G2741" s="10">
        <v>63.295960591132825</v>
      </c>
      <c r="H2741" s="10">
        <v>9950.11</v>
      </c>
      <c r="I2741" s="10">
        <v>-83.75</v>
      </c>
      <c r="J2741" s="10">
        <v>2338</v>
      </c>
      <c r="K2741" s="10">
        <v>2322.9999999999995</v>
      </c>
      <c r="L2741" s="10">
        <v>15.000000000000455</v>
      </c>
      <c r="M2741" s="10">
        <v>2357.8449999999998</v>
      </c>
      <c r="N2741" s="10">
        <v>-19.8449999999998</v>
      </c>
    </row>
    <row r="2742" spans="1:14" x14ac:dyDescent="0.25">
      <c r="A2742" s="9" t="s">
        <v>583</v>
      </c>
      <c r="B2742" s="9" t="s">
        <v>50</v>
      </c>
      <c r="C2742" s="9" t="s">
        <v>42</v>
      </c>
      <c r="D2742" s="9" t="s">
        <v>43</v>
      </c>
      <c r="E2742" s="10">
        <v>19012</v>
      </c>
      <c r="F2742" s="10">
        <v>18927.800995024874</v>
      </c>
      <c r="G2742" s="10">
        <v>84.199004975125717</v>
      </c>
      <c r="H2742" s="10">
        <v>19022.439999999999</v>
      </c>
      <c r="I2742" s="10">
        <v>-10.43999999999869</v>
      </c>
      <c r="J2742" s="10">
        <v>14000</v>
      </c>
      <c r="K2742" s="10">
        <v>13938</v>
      </c>
      <c r="L2742" s="10">
        <v>62</v>
      </c>
      <c r="M2742" s="10">
        <v>14007.69</v>
      </c>
      <c r="N2742" s="10">
        <v>-7.6900000000005093</v>
      </c>
    </row>
    <row r="2743" spans="1:14" x14ac:dyDescent="0.25">
      <c r="A2743" s="9" t="s">
        <v>583</v>
      </c>
      <c r="B2743" s="9" t="s">
        <v>103</v>
      </c>
      <c r="C2743" s="9" t="s">
        <v>42</v>
      </c>
      <c r="D2743" s="9" t="s">
        <v>43</v>
      </c>
      <c r="E2743" s="10">
        <v>66967.88</v>
      </c>
      <c r="F2743" s="10">
        <v>66671.30693069307</v>
      </c>
      <c r="G2743" s="10">
        <v>296.57306930693449</v>
      </c>
      <c r="H2743" s="10">
        <v>67338.02</v>
      </c>
      <c r="I2743" s="10">
        <v>-370.13999999999942</v>
      </c>
      <c r="J2743" s="10">
        <v>14000</v>
      </c>
      <c r="K2743" s="10">
        <v>13938</v>
      </c>
      <c r="L2743" s="10">
        <v>62</v>
      </c>
      <c r="M2743" s="10">
        <v>14077.38</v>
      </c>
      <c r="N2743" s="10">
        <v>-77.3799999999992</v>
      </c>
    </row>
    <row r="2744" spans="1:14" x14ac:dyDescent="0.25">
      <c r="A2744" s="9" t="s">
        <v>583</v>
      </c>
      <c r="B2744" s="9" t="s">
        <v>146</v>
      </c>
      <c r="C2744" s="9" t="s">
        <v>42</v>
      </c>
      <c r="D2744" s="9" t="s">
        <v>53</v>
      </c>
      <c r="E2744" s="10">
        <v>48650.21</v>
      </c>
      <c r="F2744" s="10">
        <v>48168.739002932554</v>
      </c>
      <c r="G2744" s="10">
        <v>481.47099706744484</v>
      </c>
      <c r="H2744" s="10">
        <v>49276.62</v>
      </c>
      <c r="I2744" s="10">
        <v>-626.41000000000349</v>
      </c>
      <c r="J2744" s="10">
        <v>10558</v>
      </c>
      <c r="K2744" s="10">
        <v>10453.500488758555</v>
      </c>
      <c r="L2744" s="10">
        <v>104.49951124144536</v>
      </c>
      <c r="M2744" s="10">
        <v>10693.931</v>
      </c>
      <c r="N2744" s="10">
        <v>-135.93100000000049</v>
      </c>
    </row>
    <row r="2745" spans="1:14" x14ac:dyDescent="0.25">
      <c r="A2745" s="9" t="s">
        <v>583</v>
      </c>
      <c r="B2745" s="9" t="s">
        <v>54</v>
      </c>
      <c r="C2745" s="9" t="s">
        <v>42</v>
      </c>
      <c r="D2745" s="9" t="s">
        <v>55</v>
      </c>
      <c r="E2745" s="10">
        <v>703.73</v>
      </c>
      <c r="F2745" s="10">
        <v>689.93137254901956</v>
      </c>
      <c r="G2745" s="10">
        <v>13.798627450980462</v>
      </c>
      <c r="H2745" s="10">
        <v>703.73</v>
      </c>
      <c r="I2745" s="10">
        <v>0</v>
      </c>
      <c r="J2745" s="10">
        <v>127.95099999999999</v>
      </c>
      <c r="K2745" s="10">
        <v>125.44215686274508</v>
      </c>
      <c r="L2745" s="10">
        <v>2.5088431372549138</v>
      </c>
      <c r="M2745" s="10">
        <v>127.95099999999999</v>
      </c>
      <c r="N2745" s="10">
        <v>0</v>
      </c>
    </row>
    <row r="2746" spans="1:14" x14ac:dyDescent="0.25">
      <c r="A2746" s="9" t="s">
        <v>584</v>
      </c>
      <c r="B2746" s="9" t="s">
        <v>25</v>
      </c>
      <c r="C2746" s="9" t="s">
        <v>26</v>
      </c>
      <c r="D2746" s="9" t="s">
        <v>27</v>
      </c>
      <c r="E2746" s="10">
        <v>-2522.4299999999998</v>
      </c>
      <c r="F2746" s="10">
        <v>0</v>
      </c>
      <c r="G2746" s="10">
        <v>-2522.4299999999998</v>
      </c>
      <c r="H2746" s="10">
        <v>0</v>
      </c>
      <c r="I2746" s="10">
        <v>-2522.4299999999998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</row>
    <row r="2747" spans="1:14" x14ac:dyDescent="0.25">
      <c r="A2747" s="9" t="s">
        <v>584</v>
      </c>
      <c r="B2747" s="9" t="s">
        <v>258</v>
      </c>
      <c r="C2747" s="9" t="s">
        <v>33</v>
      </c>
      <c r="D2747" s="9" t="s">
        <v>27</v>
      </c>
      <c r="E2747" s="10">
        <v>123.4</v>
      </c>
      <c r="F2747" s="10">
        <v>0</v>
      </c>
      <c r="G2747" s="10">
        <v>123.4</v>
      </c>
      <c r="H2747" s="10">
        <v>128.19</v>
      </c>
      <c r="I2747" s="10">
        <v>-4.789999999999992</v>
      </c>
      <c r="J2747" s="10">
        <v>16.32</v>
      </c>
      <c r="K2747" s="10">
        <v>0</v>
      </c>
      <c r="L2747" s="10">
        <v>16.32</v>
      </c>
      <c r="M2747" s="10">
        <v>16.957999999999998</v>
      </c>
      <c r="N2747" s="10">
        <v>-0.63799999999999812</v>
      </c>
    </row>
    <row r="2748" spans="1:14" x14ac:dyDescent="0.25">
      <c r="A2748" s="9" t="s">
        <v>584</v>
      </c>
      <c r="B2748" s="9" t="s">
        <v>259</v>
      </c>
      <c r="C2748" s="9" t="s">
        <v>33</v>
      </c>
      <c r="D2748" s="9" t="s">
        <v>27</v>
      </c>
      <c r="E2748" s="10">
        <v>253.2</v>
      </c>
      <c r="F2748" s="10">
        <v>0</v>
      </c>
      <c r="G2748" s="10">
        <v>253.2</v>
      </c>
      <c r="H2748" s="10">
        <v>263.08999999999997</v>
      </c>
      <c r="I2748" s="10">
        <v>-9.8899999999999864</v>
      </c>
      <c r="J2748" s="10">
        <v>16.32</v>
      </c>
      <c r="K2748" s="10">
        <v>0</v>
      </c>
      <c r="L2748" s="10">
        <v>16.32</v>
      </c>
      <c r="M2748" s="10">
        <v>16.957999999999998</v>
      </c>
      <c r="N2748" s="10">
        <v>-0.63799999999999812</v>
      </c>
    </row>
    <row r="2749" spans="1:14" x14ac:dyDescent="0.25">
      <c r="A2749" s="9" t="s">
        <v>584</v>
      </c>
      <c r="B2749" s="9" t="s">
        <v>260</v>
      </c>
      <c r="C2749" s="9" t="s">
        <v>33</v>
      </c>
      <c r="D2749" s="9" t="s">
        <v>27</v>
      </c>
      <c r="E2749" s="10">
        <v>9981.39</v>
      </c>
      <c r="F2749" s="10">
        <v>0</v>
      </c>
      <c r="G2749" s="10">
        <v>9981.39</v>
      </c>
      <c r="H2749" s="10">
        <v>10369.51</v>
      </c>
      <c r="I2749" s="10">
        <v>-388.1200000000008</v>
      </c>
      <c r="J2749" s="10">
        <v>163.19999999999999</v>
      </c>
      <c r="K2749" s="10">
        <v>0</v>
      </c>
      <c r="L2749" s="10">
        <v>163.19999999999999</v>
      </c>
      <c r="M2749" s="10">
        <v>169.54499999999999</v>
      </c>
      <c r="N2749" s="10">
        <v>-6.3449999999999989</v>
      </c>
    </row>
    <row r="2750" spans="1:14" x14ac:dyDescent="0.25">
      <c r="A2750" s="9" t="s">
        <v>584</v>
      </c>
      <c r="B2750" s="9" t="s">
        <v>101</v>
      </c>
      <c r="C2750" s="9" t="s">
        <v>39</v>
      </c>
      <c r="D2750" s="9" t="s">
        <v>43</v>
      </c>
      <c r="E2750" s="10">
        <v>-59742.59</v>
      </c>
      <c r="F2750" s="10">
        <v>0</v>
      </c>
      <c r="G2750" s="10">
        <v>-59742.59</v>
      </c>
      <c r="H2750" s="10">
        <v>-59742.43</v>
      </c>
      <c r="I2750" s="10">
        <v>-0.1599999999962165</v>
      </c>
      <c r="J2750" s="10">
        <v>-78840</v>
      </c>
      <c r="K2750" s="10">
        <v>0</v>
      </c>
      <c r="L2750" s="10">
        <v>-78840</v>
      </c>
      <c r="M2750" s="10">
        <v>-78840</v>
      </c>
      <c r="N2750" s="10">
        <v>0</v>
      </c>
    </row>
    <row r="2751" spans="1:14" x14ac:dyDescent="0.25">
      <c r="A2751" s="9" t="s">
        <v>584</v>
      </c>
      <c r="B2751" s="9" t="s">
        <v>261</v>
      </c>
      <c r="C2751" s="9" t="s">
        <v>42</v>
      </c>
      <c r="D2751" s="9" t="s">
        <v>43</v>
      </c>
      <c r="E2751" s="10">
        <v>45739.12</v>
      </c>
      <c r="F2751" s="10">
        <v>0</v>
      </c>
      <c r="G2751" s="10">
        <v>45739.12</v>
      </c>
      <c r="H2751" s="10">
        <v>0</v>
      </c>
      <c r="I2751" s="10">
        <v>45739.12</v>
      </c>
      <c r="J2751" s="10">
        <v>78900</v>
      </c>
      <c r="K2751" s="10">
        <v>0</v>
      </c>
      <c r="L2751" s="10">
        <v>78900</v>
      </c>
      <c r="M2751" s="10">
        <v>0</v>
      </c>
      <c r="N2751" s="10">
        <v>78900</v>
      </c>
    </row>
    <row r="2752" spans="1:14" x14ac:dyDescent="0.25">
      <c r="A2752" s="9" t="s">
        <v>584</v>
      </c>
      <c r="B2752" s="9" t="s">
        <v>262</v>
      </c>
      <c r="C2752" s="9" t="s">
        <v>42</v>
      </c>
      <c r="D2752" s="9" t="s">
        <v>43</v>
      </c>
      <c r="E2752" s="10">
        <v>6167.91</v>
      </c>
      <c r="F2752" s="10">
        <v>6167.248520710059</v>
      </c>
      <c r="G2752" s="10">
        <v>0.66147928994087124</v>
      </c>
      <c r="H2752" s="10">
        <v>6253.59</v>
      </c>
      <c r="I2752" s="10">
        <v>-85.680000000000291</v>
      </c>
      <c r="J2752" s="10">
        <v>13010</v>
      </c>
      <c r="K2752" s="10">
        <v>13008.599605522682</v>
      </c>
      <c r="L2752" s="10">
        <v>1.4003944773176045</v>
      </c>
      <c r="M2752" s="10">
        <v>13190.72</v>
      </c>
      <c r="N2752" s="10">
        <v>-180.71999999999935</v>
      </c>
    </row>
    <row r="2753" spans="1:14" x14ac:dyDescent="0.25">
      <c r="A2753" s="9" t="s">
        <v>584</v>
      </c>
      <c r="B2753" s="9" t="s">
        <v>585</v>
      </c>
      <c r="C2753" s="9" t="s">
        <v>42</v>
      </c>
      <c r="D2753" s="9" t="s">
        <v>43</v>
      </c>
      <c r="E2753" s="10">
        <v>0</v>
      </c>
      <c r="F2753" s="10">
        <v>42096.620689655174</v>
      </c>
      <c r="G2753" s="10">
        <v>-42096.620689655174</v>
      </c>
      <c r="H2753" s="10">
        <v>42728.07</v>
      </c>
      <c r="I2753" s="10">
        <v>-42728.07</v>
      </c>
      <c r="J2753" s="10">
        <v>0</v>
      </c>
      <c r="K2753" s="10">
        <v>78840</v>
      </c>
      <c r="L2753" s="10">
        <v>-78840</v>
      </c>
      <c r="M2753" s="10">
        <v>80022.600000000006</v>
      </c>
      <c r="N2753" s="10">
        <v>-80022.600000000006</v>
      </c>
    </row>
    <row r="2754" spans="1:14" x14ac:dyDescent="0.25">
      <c r="A2754" s="9" t="s">
        <v>586</v>
      </c>
      <c r="B2754" s="9" t="s">
        <v>25</v>
      </c>
      <c r="C2754" s="9" t="s">
        <v>26</v>
      </c>
      <c r="D2754" s="9" t="s">
        <v>27</v>
      </c>
      <c r="E2754" s="10">
        <v>948.73</v>
      </c>
      <c r="F2754" s="10">
        <v>0</v>
      </c>
      <c r="G2754" s="10">
        <v>948.73</v>
      </c>
      <c r="H2754" s="10">
        <v>0</v>
      </c>
      <c r="I2754" s="10">
        <v>948.73</v>
      </c>
      <c r="J2754" s="10">
        <v>0</v>
      </c>
      <c r="K2754" s="10">
        <v>0</v>
      </c>
      <c r="L2754" s="10">
        <v>0</v>
      </c>
      <c r="M2754" s="10">
        <v>0</v>
      </c>
      <c r="N2754" s="10">
        <v>0</v>
      </c>
    </row>
    <row r="2755" spans="1:14" x14ac:dyDescent="0.25">
      <c r="A2755" s="9" t="s">
        <v>586</v>
      </c>
      <c r="B2755" s="9" t="s">
        <v>258</v>
      </c>
      <c r="C2755" s="9" t="s">
        <v>33</v>
      </c>
      <c r="D2755" s="9" t="s">
        <v>27</v>
      </c>
      <c r="E2755" s="10">
        <v>154.24</v>
      </c>
      <c r="F2755" s="10">
        <v>0</v>
      </c>
      <c r="G2755" s="10">
        <v>154.24</v>
      </c>
      <c r="H2755" s="10">
        <v>162.72999999999999</v>
      </c>
      <c r="I2755" s="10">
        <v>-8.4899999999999807</v>
      </c>
      <c r="J2755" s="10">
        <v>20.399999999999999</v>
      </c>
      <c r="K2755" s="10">
        <v>0</v>
      </c>
      <c r="L2755" s="10">
        <v>20.399999999999999</v>
      </c>
      <c r="M2755" s="10">
        <v>21.527000000000001</v>
      </c>
      <c r="N2755" s="10">
        <v>-1.1270000000000024</v>
      </c>
    </row>
    <row r="2756" spans="1:14" x14ac:dyDescent="0.25">
      <c r="A2756" s="9" t="s">
        <v>586</v>
      </c>
      <c r="B2756" s="9" t="s">
        <v>259</v>
      </c>
      <c r="C2756" s="9" t="s">
        <v>33</v>
      </c>
      <c r="D2756" s="9" t="s">
        <v>27</v>
      </c>
      <c r="E2756" s="10">
        <v>316.5</v>
      </c>
      <c r="F2756" s="10">
        <v>0</v>
      </c>
      <c r="G2756" s="10">
        <v>316.5</v>
      </c>
      <c r="H2756" s="10">
        <v>333.97</v>
      </c>
      <c r="I2756" s="10">
        <v>-17.470000000000027</v>
      </c>
      <c r="J2756" s="10">
        <v>20.399999999999999</v>
      </c>
      <c r="K2756" s="10">
        <v>0</v>
      </c>
      <c r="L2756" s="10">
        <v>20.399999999999999</v>
      </c>
      <c r="M2756" s="10">
        <v>21.527000000000001</v>
      </c>
      <c r="N2756" s="10">
        <v>-1.1270000000000024</v>
      </c>
    </row>
    <row r="2757" spans="1:14" x14ac:dyDescent="0.25">
      <c r="A2757" s="9" t="s">
        <v>586</v>
      </c>
      <c r="B2757" s="9" t="s">
        <v>260</v>
      </c>
      <c r="C2757" s="9" t="s">
        <v>33</v>
      </c>
      <c r="D2757" s="9" t="s">
        <v>27</v>
      </c>
      <c r="E2757" s="10">
        <v>12476.74</v>
      </c>
      <c r="F2757" s="10">
        <v>0</v>
      </c>
      <c r="G2757" s="10">
        <v>12476.74</v>
      </c>
      <c r="H2757" s="10">
        <v>13163.12</v>
      </c>
      <c r="I2757" s="10">
        <v>-686.38000000000102</v>
      </c>
      <c r="J2757" s="10">
        <v>204</v>
      </c>
      <c r="K2757" s="10">
        <v>0</v>
      </c>
      <c r="L2757" s="10">
        <v>204</v>
      </c>
      <c r="M2757" s="10">
        <v>215.22200000000001</v>
      </c>
      <c r="N2757" s="10">
        <v>-11.222000000000008</v>
      </c>
    </row>
    <row r="2758" spans="1:14" x14ac:dyDescent="0.25">
      <c r="A2758" s="9" t="s">
        <v>586</v>
      </c>
      <c r="B2758" s="9" t="s">
        <v>48</v>
      </c>
      <c r="C2758" s="9" t="s">
        <v>39</v>
      </c>
      <c r="D2758" s="9" t="s">
        <v>43</v>
      </c>
      <c r="E2758" s="10">
        <v>-90128.05</v>
      </c>
      <c r="F2758" s="10">
        <v>0</v>
      </c>
      <c r="G2758" s="10">
        <v>-90128.05</v>
      </c>
      <c r="H2758" s="10">
        <v>-90128.45</v>
      </c>
      <c r="I2758" s="10">
        <v>0.39999999999417923</v>
      </c>
      <c r="J2758" s="10">
        <v>-100080</v>
      </c>
      <c r="K2758" s="10">
        <v>0</v>
      </c>
      <c r="L2758" s="10">
        <v>-100080</v>
      </c>
      <c r="M2758" s="10">
        <v>-100080</v>
      </c>
      <c r="N2758" s="10">
        <v>0</v>
      </c>
    </row>
    <row r="2759" spans="1:14" x14ac:dyDescent="0.25">
      <c r="A2759" s="9" t="s">
        <v>586</v>
      </c>
      <c r="B2759" s="9" t="s">
        <v>266</v>
      </c>
      <c r="C2759" s="9" t="s">
        <v>42</v>
      </c>
      <c r="D2759" s="9" t="s">
        <v>43</v>
      </c>
      <c r="E2759" s="10">
        <v>7465.43</v>
      </c>
      <c r="F2759" s="10">
        <v>7464.625246548323</v>
      </c>
      <c r="G2759" s="10">
        <v>0.80475345167724299</v>
      </c>
      <c r="H2759" s="10">
        <v>7569.13</v>
      </c>
      <c r="I2759" s="10">
        <v>-103.69999999999982</v>
      </c>
      <c r="J2759" s="10">
        <v>16515</v>
      </c>
      <c r="K2759" s="10">
        <v>16513.200197238657</v>
      </c>
      <c r="L2759" s="10">
        <v>1.7998027613430168</v>
      </c>
      <c r="M2759" s="10">
        <v>16744.384999999998</v>
      </c>
      <c r="N2759" s="10">
        <v>-229.3849999999984</v>
      </c>
    </row>
    <row r="2760" spans="1:14" x14ac:dyDescent="0.25">
      <c r="A2760" s="9" t="s">
        <v>586</v>
      </c>
      <c r="B2760" s="9" t="s">
        <v>267</v>
      </c>
      <c r="C2760" s="9" t="s">
        <v>42</v>
      </c>
      <c r="D2760" s="9" t="s">
        <v>43</v>
      </c>
      <c r="E2760" s="10">
        <v>68766.41</v>
      </c>
      <c r="F2760" s="10">
        <v>67881.261083743841</v>
      </c>
      <c r="G2760" s="10">
        <v>885.14891625616292</v>
      </c>
      <c r="H2760" s="10">
        <v>68899.48</v>
      </c>
      <c r="I2760" s="10">
        <v>-133.06999999999243</v>
      </c>
      <c r="J2760" s="10">
        <v>101385</v>
      </c>
      <c r="K2760" s="10">
        <v>100080</v>
      </c>
      <c r="L2760" s="10">
        <v>1305</v>
      </c>
      <c r="M2760" s="10">
        <v>101581.2</v>
      </c>
      <c r="N2760" s="10">
        <v>-196.19999999999709</v>
      </c>
    </row>
    <row r="2761" spans="1:14" x14ac:dyDescent="0.25">
      <c r="A2761" s="9" t="s">
        <v>587</v>
      </c>
      <c r="B2761" s="9" t="s">
        <v>25</v>
      </c>
      <c r="C2761" s="9" t="s">
        <v>26</v>
      </c>
      <c r="D2761" s="9" t="s">
        <v>27</v>
      </c>
      <c r="E2761" s="10">
        <v>-4805.09</v>
      </c>
      <c r="F2761" s="10">
        <v>0</v>
      </c>
      <c r="G2761" s="10">
        <v>-4805.09</v>
      </c>
      <c r="H2761" s="10">
        <v>0</v>
      </c>
      <c r="I2761" s="10">
        <v>-4805.09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</row>
    <row r="2762" spans="1:14" x14ac:dyDescent="0.25">
      <c r="A2762" s="9" t="s">
        <v>587</v>
      </c>
      <c r="B2762" s="9" t="s">
        <v>258</v>
      </c>
      <c r="C2762" s="9" t="s">
        <v>33</v>
      </c>
      <c r="D2762" s="9" t="s">
        <v>27</v>
      </c>
      <c r="E2762" s="10">
        <v>123.4</v>
      </c>
      <c r="F2762" s="10">
        <v>0</v>
      </c>
      <c r="G2762" s="10">
        <v>123.4</v>
      </c>
      <c r="H2762" s="10">
        <v>62.27</v>
      </c>
      <c r="I2762" s="10">
        <v>61.13</v>
      </c>
      <c r="J2762" s="10">
        <v>16.32</v>
      </c>
      <c r="K2762" s="10">
        <v>0</v>
      </c>
      <c r="L2762" s="10">
        <v>16.32</v>
      </c>
      <c r="M2762" s="10">
        <v>8.2370000000000001</v>
      </c>
      <c r="N2762" s="10">
        <v>8.0830000000000002</v>
      </c>
    </row>
    <row r="2763" spans="1:14" x14ac:dyDescent="0.25">
      <c r="A2763" s="9" t="s">
        <v>587</v>
      </c>
      <c r="B2763" s="9" t="s">
        <v>259</v>
      </c>
      <c r="C2763" s="9" t="s">
        <v>33</v>
      </c>
      <c r="D2763" s="9" t="s">
        <v>27</v>
      </c>
      <c r="E2763" s="10">
        <v>253.2</v>
      </c>
      <c r="F2763" s="10">
        <v>0</v>
      </c>
      <c r="G2763" s="10">
        <v>253.2</v>
      </c>
      <c r="H2763" s="10">
        <v>127.79</v>
      </c>
      <c r="I2763" s="10">
        <v>125.40999999999998</v>
      </c>
      <c r="J2763" s="10">
        <v>16.32</v>
      </c>
      <c r="K2763" s="10">
        <v>0</v>
      </c>
      <c r="L2763" s="10">
        <v>16.32</v>
      </c>
      <c r="M2763" s="10">
        <v>8.2370000000000001</v>
      </c>
      <c r="N2763" s="10">
        <v>8.0830000000000002</v>
      </c>
    </row>
    <row r="2764" spans="1:14" x14ac:dyDescent="0.25">
      <c r="A2764" s="9" t="s">
        <v>587</v>
      </c>
      <c r="B2764" s="9" t="s">
        <v>260</v>
      </c>
      <c r="C2764" s="9" t="s">
        <v>33</v>
      </c>
      <c r="D2764" s="9" t="s">
        <v>27</v>
      </c>
      <c r="E2764" s="10">
        <v>9981.39</v>
      </c>
      <c r="F2764" s="10">
        <v>0</v>
      </c>
      <c r="G2764" s="10">
        <v>9981.39</v>
      </c>
      <c r="H2764" s="10">
        <v>5036.79</v>
      </c>
      <c r="I2764" s="10">
        <v>4944.5999999999995</v>
      </c>
      <c r="J2764" s="10">
        <v>163.19999999999999</v>
      </c>
      <c r="K2764" s="10">
        <v>0</v>
      </c>
      <c r="L2764" s="10">
        <v>163.19999999999999</v>
      </c>
      <c r="M2764" s="10">
        <v>82.352999999999994</v>
      </c>
      <c r="N2764" s="10">
        <v>80.846999999999994</v>
      </c>
    </row>
    <row r="2765" spans="1:14" x14ac:dyDescent="0.25">
      <c r="A2765" s="9" t="s">
        <v>587</v>
      </c>
      <c r="B2765" s="9" t="s">
        <v>272</v>
      </c>
      <c r="C2765" s="9" t="s">
        <v>39</v>
      </c>
      <c r="D2765" s="9" t="s">
        <v>43</v>
      </c>
      <c r="E2765" s="10">
        <v>-31008.99</v>
      </c>
      <c r="F2765" s="10">
        <v>0</v>
      </c>
      <c r="G2765" s="10">
        <v>-31008.99</v>
      </c>
      <c r="H2765" s="10">
        <v>-31008.99</v>
      </c>
      <c r="I2765" s="10">
        <v>0</v>
      </c>
      <c r="J2765" s="10">
        <v>-38295</v>
      </c>
      <c r="K2765" s="10">
        <v>0</v>
      </c>
      <c r="L2765" s="10">
        <v>-38295</v>
      </c>
      <c r="M2765" s="10">
        <v>-38295</v>
      </c>
      <c r="N2765" s="10">
        <v>0</v>
      </c>
    </row>
    <row r="2766" spans="1:14" x14ac:dyDescent="0.25">
      <c r="A2766" s="9" t="s">
        <v>587</v>
      </c>
      <c r="B2766" s="9" t="s">
        <v>269</v>
      </c>
      <c r="C2766" s="9" t="s">
        <v>42</v>
      </c>
      <c r="D2766" s="9" t="s">
        <v>43</v>
      </c>
      <c r="E2766" s="10">
        <v>3204.3</v>
      </c>
      <c r="F2766" s="10">
        <v>3204.644970414201</v>
      </c>
      <c r="G2766" s="10">
        <v>-0.34497041420081587</v>
      </c>
      <c r="H2766" s="10">
        <v>3249.51</v>
      </c>
      <c r="I2766" s="10">
        <v>-45.210000000000036</v>
      </c>
      <c r="J2766" s="10">
        <v>6318</v>
      </c>
      <c r="K2766" s="10">
        <v>6318.6745562130181</v>
      </c>
      <c r="L2766" s="10">
        <v>-0.67455621301814972</v>
      </c>
      <c r="M2766" s="10">
        <v>6407.1360000000004</v>
      </c>
      <c r="N2766" s="10">
        <v>-89.136000000000422</v>
      </c>
    </row>
    <row r="2767" spans="1:14" x14ac:dyDescent="0.25">
      <c r="A2767" s="9" t="s">
        <v>587</v>
      </c>
      <c r="B2767" s="9" t="s">
        <v>325</v>
      </c>
      <c r="C2767" s="9" t="s">
        <v>42</v>
      </c>
      <c r="D2767" s="9" t="s">
        <v>43</v>
      </c>
      <c r="E2767" s="10">
        <v>22251.79</v>
      </c>
      <c r="F2767" s="10">
        <v>22199.615763546797</v>
      </c>
      <c r="G2767" s="10">
        <v>52.174236453203775</v>
      </c>
      <c r="H2767" s="10">
        <v>22532.61</v>
      </c>
      <c r="I2767" s="10">
        <v>-280.81999999999971</v>
      </c>
      <c r="J2767" s="10">
        <v>38385</v>
      </c>
      <c r="K2767" s="10">
        <v>38295</v>
      </c>
      <c r="L2767" s="10">
        <v>90</v>
      </c>
      <c r="M2767" s="10">
        <v>38869.425000000003</v>
      </c>
      <c r="N2767" s="10">
        <v>-484.42500000000291</v>
      </c>
    </row>
    <row r="2768" spans="1:14" x14ac:dyDescent="0.25">
      <c r="A2768" s="9" t="s">
        <v>588</v>
      </c>
      <c r="B2768" s="9" t="s">
        <v>25</v>
      </c>
      <c r="C2768" s="9" t="s">
        <v>26</v>
      </c>
      <c r="D2768" s="9" t="s">
        <v>27</v>
      </c>
      <c r="E2768" s="10">
        <v>1403.99</v>
      </c>
      <c r="F2768" s="10">
        <v>0</v>
      </c>
      <c r="G2768" s="10">
        <v>1403.99</v>
      </c>
      <c r="H2768" s="10">
        <v>0</v>
      </c>
      <c r="I2768" s="10">
        <v>1403.99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</row>
    <row r="2769" spans="1:14" x14ac:dyDescent="0.25">
      <c r="A2769" s="9" t="s">
        <v>588</v>
      </c>
      <c r="B2769" s="9" t="s">
        <v>258</v>
      </c>
      <c r="C2769" s="9" t="s">
        <v>33</v>
      </c>
      <c r="D2769" s="9" t="s">
        <v>27</v>
      </c>
      <c r="E2769" s="10">
        <v>115.68</v>
      </c>
      <c r="F2769" s="10">
        <v>0</v>
      </c>
      <c r="G2769" s="10">
        <v>115.68</v>
      </c>
      <c r="H2769" s="10">
        <v>124.02</v>
      </c>
      <c r="I2769" s="10">
        <v>-8.3399999999999892</v>
      </c>
      <c r="J2769" s="10">
        <v>15.3</v>
      </c>
      <c r="K2769" s="10">
        <v>0</v>
      </c>
      <c r="L2769" s="10">
        <v>15.3</v>
      </c>
      <c r="M2769" s="10">
        <v>16.407</v>
      </c>
      <c r="N2769" s="10">
        <v>-1.1069999999999993</v>
      </c>
    </row>
    <row r="2770" spans="1:14" x14ac:dyDescent="0.25">
      <c r="A2770" s="9" t="s">
        <v>588</v>
      </c>
      <c r="B2770" s="9" t="s">
        <v>259</v>
      </c>
      <c r="C2770" s="9" t="s">
        <v>33</v>
      </c>
      <c r="D2770" s="9" t="s">
        <v>27</v>
      </c>
      <c r="E2770" s="10">
        <v>237.37</v>
      </c>
      <c r="F2770" s="10">
        <v>0</v>
      </c>
      <c r="G2770" s="10">
        <v>237.37</v>
      </c>
      <c r="H2770" s="10">
        <v>254.53</v>
      </c>
      <c r="I2770" s="10">
        <v>-17.159999999999997</v>
      </c>
      <c r="J2770" s="10">
        <v>15.3</v>
      </c>
      <c r="K2770" s="10">
        <v>0</v>
      </c>
      <c r="L2770" s="10">
        <v>15.3</v>
      </c>
      <c r="M2770" s="10">
        <v>16.407</v>
      </c>
      <c r="N2770" s="10">
        <v>-1.1069999999999993</v>
      </c>
    </row>
    <row r="2771" spans="1:14" x14ac:dyDescent="0.25">
      <c r="A2771" s="9" t="s">
        <v>588</v>
      </c>
      <c r="B2771" s="9" t="s">
        <v>260</v>
      </c>
      <c r="C2771" s="9" t="s">
        <v>33</v>
      </c>
      <c r="D2771" s="9" t="s">
        <v>27</v>
      </c>
      <c r="E2771" s="10">
        <v>9357.56</v>
      </c>
      <c r="F2771" s="10">
        <v>0</v>
      </c>
      <c r="G2771" s="10">
        <v>9357.56</v>
      </c>
      <c r="H2771" s="10">
        <v>10032.15</v>
      </c>
      <c r="I2771" s="10">
        <v>-674.59000000000015</v>
      </c>
      <c r="J2771" s="10">
        <v>153</v>
      </c>
      <c r="K2771" s="10">
        <v>0</v>
      </c>
      <c r="L2771" s="10">
        <v>153</v>
      </c>
      <c r="M2771" s="10">
        <v>164.029</v>
      </c>
      <c r="N2771" s="10">
        <v>-11.028999999999996</v>
      </c>
    </row>
    <row r="2772" spans="1:14" x14ac:dyDescent="0.25">
      <c r="A2772" s="9" t="s">
        <v>588</v>
      </c>
      <c r="B2772" s="9" t="s">
        <v>101</v>
      </c>
      <c r="C2772" s="9" t="s">
        <v>39</v>
      </c>
      <c r="D2772" s="9" t="s">
        <v>43</v>
      </c>
      <c r="E2772" s="10">
        <v>-61341.88</v>
      </c>
      <c r="F2772" s="10">
        <v>0</v>
      </c>
      <c r="G2772" s="10">
        <v>-61341.88</v>
      </c>
      <c r="H2772" s="10">
        <v>-61341.5</v>
      </c>
      <c r="I2772" s="10">
        <v>-0.37999999999738066</v>
      </c>
      <c r="J2772" s="10">
        <v>-76275</v>
      </c>
      <c r="K2772" s="10">
        <v>0</v>
      </c>
      <c r="L2772" s="10">
        <v>-76275</v>
      </c>
      <c r="M2772" s="10">
        <v>-76275</v>
      </c>
      <c r="N2772" s="10">
        <v>0</v>
      </c>
    </row>
    <row r="2773" spans="1:14" x14ac:dyDescent="0.25">
      <c r="A2773" s="9" t="s">
        <v>588</v>
      </c>
      <c r="B2773" s="9" t="s">
        <v>262</v>
      </c>
      <c r="C2773" s="9" t="s">
        <v>42</v>
      </c>
      <c r="D2773" s="9" t="s">
        <v>43</v>
      </c>
      <c r="E2773" s="10">
        <v>5966.42</v>
      </c>
      <c r="F2773" s="10">
        <v>5966.5976331360944</v>
      </c>
      <c r="G2773" s="10">
        <v>-0.17763313609430043</v>
      </c>
      <c r="H2773" s="10">
        <v>6050.13</v>
      </c>
      <c r="I2773" s="10">
        <v>-83.710000000000036</v>
      </c>
      <c r="J2773" s="10">
        <v>12585</v>
      </c>
      <c r="K2773" s="10">
        <v>12585.374753451675</v>
      </c>
      <c r="L2773" s="10">
        <v>-0.37475345167513296</v>
      </c>
      <c r="M2773" s="10">
        <v>12761.57</v>
      </c>
      <c r="N2773" s="10">
        <v>-176.56999999999971</v>
      </c>
    </row>
    <row r="2774" spans="1:14" x14ac:dyDescent="0.25">
      <c r="A2774" s="9" t="s">
        <v>588</v>
      </c>
      <c r="B2774" s="9" t="s">
        <v>261</v>
      </c>
      <c r="C2774" s="9" t="s">
        <v>42</v>
      </c>
      <c r="D2774" s="9" t="s">
        <v>43</v>
      </c>
      <c r="E2774" s="10">
        <v>44260.86</v>
      </c>
      <c r="F2774" s="10">
        <v>44217.379310344826</v>
      </c>
      <c r="G2774" s="10">
        <v>43.480689655174501</v>
      </c>
      <c r="H2774" s="10">
        <v>44880.639999999999</v>
      </c>
      <c r="I2774" s="10">
        <v>-619.77999999999884</v>
      </c>
      <c r="J2774" s="10">
        <v>76350</v>
      </c>
      <c r="K2774" s="10">
        <v>76275</v>
      </c>
      <c r="L2774" s="10">
        <v>75</v>
      </c>
      <c r="M2774" s="10">
        <v>77419.125</v>
      </c>
      <c r="N2774" s="10">
        <v>-1069.125</v>
      </c>
    </row>
    <row r="2775" spans="1:14" x14ac:dyDescent="0.25">
      <c r="A2775" s="9" t="s">
        <v>589</v>
      </c>
      <c r="B2775" s="9" t="s">
        <v>25</v>
      </c>
      <c r="C2775" s="9" t="s">
        <v>26</v>
      </c>
      <c r="D2775" s="9" t="s">
        <v>27</v>
      </c>
      <c r="E2775" s="10">
        <v>498.24</v>
      </c>
      <c r="F2775" s="10">
        <v>0</v>
      </c>
      <c r="G2775" s="10">
        <v>498.24</v>
      </c>
      <c r="H2775" s="10">
        <v>0</v>
      </c>
      <c r="I2775" s="10">
        <v>498.24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</row>
    <row r="2776" spans="1:14" x14ac:dyDescent="0.25">
      <c r="A2776" s="9" t="s">
        <v>589</v>
      </c>
      <c r="B2776" s="9" t="s">
        <v>28</v>
      </c>
      <c r="C2776" s="9" t="s">
        <v>29</v>
      </c>
      <c r="D2776" s="9" t="s">
        <v>27</v>
      </c>
      <c r="E2776" s="10">
        <v>0.84</v>
      </c>
      <c r="F2776" s="10">
        <v>0</v>
      </c>
      <c r="G2776" s="10">
        <v>0.84</v>
      </c>
      <c r="H2776" s="10">
        <v>0.85</v>
      </c>
      <c r="I2776" s="10">
        <v>-1.0000000000000009E-2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</row>
    <row r="2777" spans="1:14" x14ac:dyDescent="0.25">
      <c r="A2777" s="9" t="s">
        <v>589</v>
      </c>
      <c r="B2777" s="9" t="s">
        <v>30</v>
      </c>
      <c r="C2777" s="9" t="s">
        <v>29</v>
      </c>
      <c r="D2777" s="9" t="s">
        <v>27</v>
      </c>
      <c r="E2777" s="10">
        <v>19.510000000000002</v>
      </c>
      <c r="F2777" s="10">
        <v>0</v>
      </c>
      <c r="G2777" s="10">
        <v>19.510000000000002</v>
      </c>
      <c r="H2777" s="10">
        <v>19.87</v>
      </c>
      <c r="I2777" s="10">
        <v>-0.35999999999999943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</row>
    <row r="2778" spans="1:14" x14ac:dyDescent="0.25">
      <c r="A2778" s="9" t="s">
        <v>589</v>
      </c>
      <c r="B2778" s="9" t="s">
        <v>31</v>
      </c>
      <c r="C2778" s="9" t="s">
        <v>29</v>
      </c>
      <c r="D2778" s="9" t="s">
        <v>27</v>
      </c>
      <c r="E2778" s="10">
        <v>131.01</v>
      </c>
      <c r="F2778" s="10">
        <v>0</v>
      </c>
      <c r="G2778" s="10">
        <v>131.01</v>
      </c>
      <c r="H2778" s="10">
        <v>133.43</v>
      </c>
      <c r="I2778" s="10">
        <v>-2.4200000000000159</v>
      </c>
      <c r="J2778" s="10">
        <v>0</v>
      </c>
      <c r="K2778" s="10">
        <v>0</v>
      </c>
      <c r="L2778" s="10">
        <v>0</v>
      </c>
      <c r="M2778" s="10">
        <v>0</v>
      </c>
      <c r="N2778" s="10">
        <v>0</v>
      </c>
    </row>
    <row r="2779" spans="1:14" x14ac:dyDescent="0.25">
      <c r="A2779" s="9" t="s">
        <v>589</v>
      </c>
      <c r="B2779" s="9" t="s">
        <v>32</v>
      </c>
      <c r="C2779" s="9" t="s">
        <v>33</v>
      </c>
      <c r="D2779" s="9" t="s">
        <v>27</v>
      </c>
      <c r="E2779" s="10">
        <v>292.73</v>
      </c>
      <c r="F2779" s="10">
        <v>0</v>
      </c>
      <c r="G2779" s="10">
        <v>292.73</v>
      </c>
      <c r="H2779" s="10">
        <v>270.2</v>
      </c>
      <c r="I2779" s="10">
        <v>22.53000000000003</v>
      </c>
      <c r="J2779" s="10">
        <v>0.83</v>
      </c>
      <c r="K2779" s="10">
        <v>0</v>
      </c>
      <c r="L2779" s="10">
        <v>0.83</v>
      </c>
      <c r="M2779" s="10">
        <v>0.76600000000000001</v>
      </c>
      <c r="N2779" s="10">
        <v>6.3999999999999946E-2</v>
      </c>
    </row>
    <row r="2780" spans="1:14" x14ac:dyDescent="0.25">
      <c r="A2780" s="9" t="s">
        <v>589</v>
      </c>
      <c r="B2780" s="9" t="s">
        <v>34</v>
      </c>
      <c r="C2780" s="9" t="s">
        <v>33</v>
      </c>
      <c r="D2780" s="9" t="s">
        <v>27</v>
      </c>
      <c r="E2780" s="10">
        <v>1006.27</v>
      </c>
      <c r="F2780" s="10">
        <v>0</v>
      </c>
      <c r="G2780" s="10">
        <v>1006.27</v>
      </c>
      <c r="H2780" s="10">
        <v>928.82</v>
      </c>
      <c r="I2780" s="10">
        <v>77.449999999999932</v>
      </c>
      <c r="J2780" s="10">
        <v>0.83</v>
      </c>
      <c r="K2780" s="10">
        <v>0</v>
      </c>
      <c r="L2780" s="10">
        <v>0.83</v>
      </c>
      <c r="M2780" s="10">
        <v>0.76600000000000001</v>
      </c>
      <c r="N2780" s="10">
        <v>6.3999999999999946E-2</v>
      </c>
    </row>
    <row r="2781" spans="1:14" x14ac:dyDescent="0.25">
      <c r="A2781" s="9" t="s">
        <v>589</v>
      </c>
      <c r="B2781" s="9" t="s">
        <v>35</v>
      </c>
      <c r="C2781" s="9" t="s">
        <v>33</v>
      </c>
      <c r="D2781" s="9" t="s">
        <v>27</v>
      </c>
      <c r="E2781" s="10">
        <v>1088.72</v>
      </c>
      <c r="F2781" s="10">
        <v>0</v>
      </c>
      <c r="G2781" s="10">
        <v>1088.72</v>
      </c>
      <c r="H2781" s="10">
        <v>1004.89</v>
      </c>
      <c r="I2781" s="10">
        <v>83.830000000000041</v>
      </c>
      <c r="J2781" s="10">
        <v>17.43</v>
      </c>
      <c r="K2781" s="10">
        <v>0</v>
      </c>
      <c r="L2781" s="10">
        <v>17.43</v>
      </c>
      <c r="M2781" s="10">
        <v>16.088000000000001</v>
      </c>
      <c r="N2781" s="10">
        <v>1.3419999999999987</v>
      </c>
    </row>
    <row r="2782" spans="1:14" x14ac:dyDescent="0.25">
      <c r="A2782" s="9" t="s">
        <v>589</v>
      </c>
      <c r="B2782" s="9" t="s">
        <v>36</v>
      </c>
      <c r="C2782" s="9" t="s">
        <v>29</v>
      </c>
      <c r="D2782" s="9" t="s">
        <v>27</v>
      </c>
      <c r="E2782" s="10">
        <v>1467.77</v>
      </c>
      <c r="F2782" s="10">
        <v>0</v>
      </c>
      <c r="G2782" s="10">
        <v>1467.77</v>
      </c>
      <c r="H2782" s="10">
        <v>1494.93</v>
      </c>
      <c r="I2782" s="10">
        <v>-27.160000000000082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</row>
    <row r="2783" spans="1:14" x14ac:dyDescent="0.25">
      <c r="A2783" s="9" t="s">
        <v>589</v>
      </c>
      <c r="B2783" s="9" t="s">
        <v>37</v>
      </c>
      <c r="C2783" s="9" t="s">
        <v>29</v>
      </c>
      <c r="D2783" s="9" t="s">
        <v>27</v>
      </c>
      <c r="E2783" s="10">
        <v>3394.22</v>
      </c>
      <c r="F2783" s="10">
        <v>0</v>
      </c>
      <c r="G2783" s="10">
        <v>3394.22</v>
      </c>
      <c r="H2783" s="10">
        <v>3457.02</v>
      </c>
      <c r="I2783" s="10">
        <v>-62.800000000000182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</row>
    <row r="2784" spans="1:14" x14ac:dyDescent="0.25">
      <c r="A2784" s="9" t="s">
        <v>589</v>
      </c>
      <c r="B2784" s="9" t="s">
        <v>559</v>
      </c>
      <c r="C2784" s="9" t="s">
        <v>39</v>
      </c>
      <c r="D2784" s="9" t="s">
        <v>40</v>
      </c>
      <c r="E2784" s="10">
        <v>-70392.52</v>
      </c>
      <c r="F2784" s="10">
        <v>0</v>
      </c>
      <c r="G2784" s="10">
        <v>-70392.52</v>
      </c>
      <c r="H2784" s="10">
        <v>-70392.56</v>
      </c>
      <c r="I2784" s="10">
        <v>3.9999999993597157E-2</v>
      </c>
      <c r="J2784" s="10">
        <v>-881</v>
      </c>
      <c r="K2784" s="10">
        <v>0</v>
      </c>
      <c r="L2784" s="10">
        <v>-881</v>
      </c>
      <c r="M2784" s="10">
        <v>-881</v>
      </c>
      <c r="N2784" s="10">
        <v>0</v>
      </c>
    </row>
    <row r="2785" spans="1:14" x14ac:dyDescent="0.25">
      <c r="A2785" s="9" t="s">
        <v>589</v>
      </c>
      <c r="B2785" s="9" t="s">
        <v>92</v>
      </c>
      <c r="C2785" s="9" t="s">
        <v>42</v>
      </c>
      <c r="D2785" s="9" t="s">
        <v>43</v>
      </c>
      <c r="E2785" s="10">
        <v>4.26</v>
      </c>
      <c r="F2785" s="10">
        <v>0</v>
      </c>
      <c r="G2785" s="10">
        <v>4.26</v>
      </c>
      <c r="H2785" s="10">
        <v>0</v>
      </c>
      <c r="I2785" s="10">
        <v>4.26</v>
      </c>
      <c r="J2785" s="10">
        <v>50</v>
      </c>
      <c r="K2785" s="10">
        <v>0</v>
      </c>
      <c r="L2785" s="10">
        <v>50</v>
      </c>
      <c r="M2785" s="10">
        <v>0</v>
      </c>
      <c r="N2785" s="10">
        <v>50</v>
      </c>
    </row>
    <row r="2786" spans="1:14" x14ac:dyDescent="0.25">
      <c r="A2786" s="9" t="s">
        <v>589</v>
      </c>
      <c r="B2786" s="9" t="s">
        <v>560</v>
      </c>
      <c r="C2786" s="9" t="s">
        <v>42</v>
      </c>
      <c r="D2786" s="9" t="s">
        <v>43</v>
      </c>
      <c r="E2786" s="10">
        <v>396.11</v>
      </c>
      <c r="F2786" s="10">
        <v>0</v>
      </c>
      <c r="G2786" s="10">
        <v>396.11</v>
      </c>
      <c r="H2786" s="10">
        <v>0</v>
      </c>
      <c r="I2786" s="10">
        <v>396.11</v>
      </c>
      <c r="J2786" s="10">
        <v>5350</v>
      </c>
      <c r="K2786" s="10">
        <v>0</v>
      </c>
      <c r="L2786" s="10">
        <v>5350</v>
      </c>
      <c r="M2786" s="10">
        <v>0</v>
      </c>
      <c r="N2786" s="10">
        <v>5350</v>
      </c>
    </row>
    <row r="2787" spans="1:14" x14ac:dyDescent="0.25">
      <c r="A2787" s="9" t="s">
        <v>589</v>
      </c>
      <c r="B2787" s="9" t="s">
        <v>151</v>
      </c>
      <c r="C2787" s="9" t="s">
        <v>42</v>
      </c>
      <c r="D2787" s="9" t="s">
        <v>43</v>
      </c>
      <c r="E2787" s="10">
        <v>99.68</v>
      </c>
      <c r="F2787" s="10">
        <v>87.813725490196077</v>
      </c>
      <c r="G2787" s="10">
        <v>11.86627450980393</v>
      </c>
      <c r="H2787" s="10">
        <v>89.57</v>
      </c>
      <c r="I2787" s="10">
        <v>10.110000000000014</v>
      </c>
      <c r="J2787" s="10">
        <v>1000</v>
      </c>
      <c r="K2787" s="10">
        <v>881</v>
      </c>
      <c r="L2787" s="10">
        <v>119</v>
      </c>
      <c r="M2787" s="10">
        <v>898.62</v>
      </c>
      <c r="N2787" s="10">
        <v>101.38</v>
      </c>
    </row>
    <row r="2788" spans="1:14" x14ac:dyDescent="0.25">
      <c r="A2788" s="9" t="s">
        <v>589</v>
      </c>
      <c r="B2788" s="9" t="s">
        <v>152</v>
      </c>
      <c r="C2788" s="9" t="s">
        <v>42</v>
      </c>
      <c r="D2788" s="9" t="s">
        <v>43</v>
      </c>
      <c r="E2788" s="10">
        <v>0</v>
      </c>
      <c r="F2788" s="10">
        <v>361.50738916256159</v>
      </c>
      <c r="G2788" s="10">
        <v>-361.50738916256159</v>
      </c>
      <c r="H2788" s="10">
        <v>366.93</v>
      </c>
      <c r="I2788" s="10">
        <v>-366.93</v>
      </c>
      <c r="J2788" s="10">
        <v>0</v>
      </c>
      <c r="K2788" s="10">
        <v>5286</v>
      </c>
      <c r="L2788" s="10">
        <v>-5286</v>
      </c>
      <c r="M2788" s="10">
        <v>5365.29</v>
      </c>
      <c r="N2788" s="10">
        <v>-5365.29</v>
      </c>
    </row>
    <row r="2789" spans="1:14" x14ac:dyDescent="0.25">
      <c r="A2789" s="9" t="s">
        <v>589</v>
      </c>
      <c r="B2789" s="9" t="s">
        <v>94</v>
      </c>
      <c r="C2789" s="9" t="s">
        <v>42</v>
      </c>
      <c r="D2789" s="9" t="s">
        <v>43</v>
      </c>
      <c r="E2789" s="10">
        <v>523.32000000000005</v>
      </c>
      <c r="F2789" s="10">
        <v>518.02985074626861</v>
      </c>
      <c r="G2789" s="10">
        <v>5.2901492537314425</v>
      </c>
      <c r="H2789" s="10">
        <v>520.62</v>
      </c>
      <c r="I2789" s="10">
        <v>2.7000000000000455</v>
      </c>
      <c r="J2789" s="10">
        <v>890</v>
      </c>
      <c r="K2789" s="10">
        <v>881</v>
      </c>
      <c r="L2789" s="10">
        <v>9</v>
      </c>
      <c r="M2789" s="10">
        <v>885.40499999999997</v>
      </c>
      <c r="N2789" s="10">
        <v>4.5950000000000273</v>
      </c>
    </row>
    <row r="2790" spans="1:14" x14ac:dyDescent="0.25">
      <c r="A2790" s="9" t="s">
        <v>589</v>
      </c>
      <c r="B2790" s="9" t="s">
        <v>153</v>
      </c>
      <c r="C2790" s="9" t="s">
        <v>42</v>
      </c>
      <c r="D2790" s="9" t="s">
        <v>43</v>
      </c>
      <c r="E2790" s="10">
        <v>697.32</v>
      </c>
      <c r="F2790" s="10">
        <v>688.97536945812806</v>
      </c>
      <c r="G2790" s="10">
        <v>8.344630541871993</v>
      </c>
      <c r="H2790" s="10">
        <v>699.31</v>
      </c>
      <c r="I2790" s="10">
        <v>-1.9899999999998954</v>
      </c>
      <c r="J2790" s="10">
        <v>5350</v>
      </c>
      <c r="K2790" s="10">
        <v>5286</v>
      </c>
      <c r="L2790" s="10">
        <v>64</v>
      </c>
      <c r="M2790" s="10">
        <v>5365.29</v>
      </c>
      <c r="N2790" s="10">
        <v>-15.289999999999964</v>
      </c>
    </row>
    <row r="2791" spans="1:14" x14ac:dyDescent="0.25">
      <c r="A2791" s="9" t="s">
        <v>589</v>
      </c>
      <c r="B2791" s="9" t="s">
        <v>154</v>
      </c>
      <c r="C2791" s="9" t="s">
        <v>42</v>
      </c>
      <c r="D2791" s="9" t="s">
        <v>43</v>
      </c>
      <c r="E2791" s="10">
        <v>918.33</v>
      </c>
      <c r="F2791" s="10">
        <v>907.33990147783254</v>
      </c>
      <c r="G2791" s="10">
        <v>10.9900985221675</v>
      </c>
      <c r="H2791" s="10">
        <v>920.95</v>
      </c>
      <c r="I2791" s="10">
        <v>-2.6200000000000045</v>
      </c>
      <c r="J2791" s="10">
        <v>5350</v>
      </c>
      <c r="K2791" s="10">
        <v>5286</v>
      </c>
      <c r="L2791" s="10">
        <v>64</v>
      </c>
      <c r="M2791" s="10">
        <v>5365.29</v>
      </c>
      <c r="N2791" s="10">
        <v>-15.289999999999964</v>
      </c>
    </row>
    <row r="2792" spans="1:14" x14ac:dyDescent="0.25">
      <c r="A2792" s="9" t="s">
        <v>589</v>
      </c>
      <c r="B2792" s="9" t="s">
        <v>84</v>
      </c>
      <c r="C2792" s="9" t="s">
        <v>42</v>
      </c>
      <c r="D2792" s="9" t="s">
        <v>43</v>
      </c>
      <c r="E2792" s="10">
        <v>2153.5500000000002</v>
      </c>
      <c r="F2792" s="10">
        <v>2147.8627450980393</v>
      </c>
      <c r="G2792" s="10">
        <v>5.6872549019608414</v>
      </c>
      <c r="H2792" s="10">
        <v>2190.8200000000002</v>
      </c>
      <c r="I2792" s="10">
        <v>-37.269999999999982</v>
      </c>
      <c r="J2792" s="10">
        <v>5300</v>
      </c>
      <c r="K2792" s="10">
        <v>5286</v>
      </c>
      <c r="L2792" s="10">
        <v>14</v>
      </c>
      <c r="M2792" s="10">
        <v>5391.72</v>
      </c>
      <c r="N2792" s="10">
        <v>-91.720000000000255</v>
      </c>
    </row>
    <row r="2793" spans="1:14" x14ac:dyDescent="0.25">
      <c r="A2793" s="9" t="s">
        <v>589</v>
      </c>
      <c r="B2793" s="9" t="s">
        <v>136</v>
      </c>
      <c r="C2793" s="9" t="s">
        <v>42</v>
      </c>
      <c r="D2793" s="9" t="s">
        <v>43</v>
      </c>
      <c r="E2793" s="10">
        <v>2861.79</v>
      </c>
      <c r="F2793" s="10">
        <v>2854.2266009852215</v>
      </c>
      <c r="G2793" s="10">
        <v>7.5633990147784971</v>
      </c>
      <c r="H2793" s="10">
        <v>2897.04</v>
      </c>
      <c r="I2793" s="10">
        <v>-35.25</v>
      </c>
      <c r="J2793" s="10">
        <v>5300</v>
      </c>
      <c r="K2793" s="10">
        <v>5286</v>
      </c>
      <c r="L2793" s="10">
        <v>14</v>
      </c>
      <c r="M2793" s="10">
        <v>5365.29</v>
      </c>
      <c r="N2793" s="10">
        <v>-65.289999999999964</v>
      </c>
    </row>
    <row r="2794" spans="1:14" x14ac:dyDescent="0.25">
      <c r="A2794" s="9" t="s">
        <v>589</v>
      </c>
      <c r="B2794" s="9" t="s">
        <v>145</v>
      </c>
      <c r="C2794" s="9" t="s">
        <v>42</v>
      </c>
      <c r="D2794" s="9" t="s">
        <v>43</v>
      </c>
      <c r="E2794" s="10">
        <v>3755.8</v>
      </c>
      <c r="F2794" s="10">
        <v>3717.8226600985222</v>
      </c>
      <c r="G2794" s="10">
        <v>37.97733990147799</v>
      </c>
      <c r="H2794" s="10">
        <v>3773.59</v>
      </c>
      <c r="I2794" s="10">
        <v>-17.789999999999964</v>
      </c>
      <c r="J2794" s="10">
        <v>890</v>
      </c>
      <c r="K2794" s="10">
        <v>881</v>
      </c>
      <c r="L2794" s="10">
        <v>9</v>
      </c>
      <c r="M2794" s="10">
        <v>894.21500000000003</v>
      </c>
      <c r="N2794" s="10">
        <v>-4.2150000000000318</v>
      </c>
    </row>
    <row r="2795" spans="1:14" x14ac:dyDescent="0.25">
      <c r="A2795" s="9" t="s">
        <v>589</v>
      </c>
      <c r="B2795" s="9" t="s">
        <v>50</v>
      </c>
      <c r="C2795" s="9" t="s">
        <v>42</v>
      </c>
      <c r="D2795" s="9" t="s">
        <v>43</v>
      </c>
      <c r="E2795" s="10">
        <v>7197.4</v>
      </c>
      <c r="F2795" s="10">
        <v>7178.3880597014922</v>
      </c>
      <c r="G2795" s="10">
        <v>19.011940298507398</v>
      </c>
      <c r="H2795" s="10">
        <v>7214.28</v>
      </c>
      <c r="I2795" s="10">
        <v>-16.880000000000109</v>
      </c>
      <c r="J2795" s="10">
        <v>5300</v>
      </c>
      <c r="K2795" s="10">
        <v>5286</v>
      </c>
      <c r="L2795" s="10">
        <v>14</v>
      </c>
      <c r="M2795" s="10">
        <v>5312.43</v>
      </c>
      <c r="N2795" s="10">
        <v>-12.430000000000291</v>
      </c>
    </row>
    <row r="2796" spans="1:14" x14ac:dyDescent="0.25">
      <c r="A2796" s="9" t="s">
        <v>589</v>
      </c>
      <c r="B2796" s="9" t="s">
        <v>103</v>
      </c>
      <c r="C2796" s="9" t="s">
        <v>42</v>
      </c>
      <c r="D2796" s="9" t="s">
        <v>43</v>
      </c>
      <c r="E2796" s="10">
        <v>25352.13</v>
      </c>
      <c r="F2796" s="10">
        <v>25285.158415841583</v>
      </c>
      <c r="G2796" s="10">
        <v>66.971584158418409</v>
      </c>
      <c r="H2796" s="10">
        <v>25538.01</v>
      </c>
      <c r="I2796" s="10">
        <v>-185.87999999999738</v>
      </c>
      <c r="J2796" s="10">
        <v>5300</v>
      </c>
      <c r="K2796" s="10">
        <v>5286</v>
      </c>
      <c r="L2796" s="10">
        <v>14</v>
      </c>
      <c r="M2796" s="10">
        <v>5338.86</v>
      </c>
      <c r="N2796" s="10">
        <v>-38.859999999999673</v>
      </c>
    </row>
    <row r="2797" spans="1:14" x14ac:dyDescent="0.25">
      <c r="A2797" s="9" t="s">
        <v>589</v>
      </c>
      <c r="B2797" s="9" t="s">
        <v>155</v>
      </c>
      <c r="C2797" s="9" t="s">
        <v>42</v>
      </c>
      <c r="D2797" s="9" t="s">
        <v>53</v>
      </c>
      <c r="E2797" s="10">
        <v>18266.63</v>
      </c>
      <c r="F2797" s="10">
        <v>18186.256109481918</v>
      </c>
      <c r="G2797" s="10">
        <v>80.373890518083499</v>
      </c>
      <c r="H2797" s="10">
        <v>18604.54</v>
      </c>
      <c r="I2797" s="10">
        <v>-337.90999999999985</v>
      </c>
      <c r="J2797" s="10">
        <v>3982</v>
      </c>
      <c r="K2797" s="10">
        <v>3964.5004887585537</v>
      </c>
      <c r="L2797" s="10">
        <v>17.499511241446271</v>
      </c>
      <c r="M2797" s="10">
        <v>4055.6840000000002</v>
      </c>
      <c r="N2797" s="10">
        <v>-73.684000000000196</v>
      </c>
    </row>
    <row r="2798" spans="1:14" x14ac:dyDescent="0.25">
      <c r="A2798" s="9" t="s">
        <v>589</v>
      </c>
      <c r="B2798" s="9" t="s">
        <v>54</v>
      </c>
      <c r="C2798" s="9" t="s">
        <v>42</v>
      </c>
      <c r="D2798" s="9" t="s">
        <v>55</v>
      </c>
      <c r="E2798" s="10">
        <v>266.89</v>
      </c>
      <c r="F2798" s="10">
        <v>261.65686274509807</v>
      </c>
      <c r="G2798" s="10">
        <v>5.2331372549019193</v>
      </c>
      <c r="H2798" s="10">
        <v>266.89</v>
      </c>
      <c r="I2798" s="10">
        <v>0</v>
      </c>
      <c r="J2798" s="10">
        <v>48.526000000000003</v>
      </c>
      <c r="K2798" s="10">
        <v>47.573529411764703</v>
      </c>
      <c r="L2798" s="10">
        <v>0.9524705882353004</v>
      </c>
      <c r="M2798" s="10">
        <v>48.524999999999999</v>
      </c>
      <c r="N2798" s="10">
        <v>1.0000000000047748E-3</v>
      </c>
    </row>
    <row r="2799" spans="1:14" x14ac:dyDescent="0.25">
      <c r="A2799" s="9" t="s">
        <v>590</v>
      </c>
      <c r="B2799" s="9" t="s">
        <v>25</v>
      </c>
      <c r="C2799" s="9" t="s">
        <v>26</v>
      </c>
      <c r="D2799" s="9" t="s">
        <v>27</v>
      </c>
      <c r="E2799" s="10">
        <v>463.23</v>
      </c>
      <c r="F2799" s="10">
        <v>0</v>
      </c>
      <c r="G2799" s="10">
        <v>463.23</v>
      </c>
      <c r="H2799" s="10">
        <v>0</v>
      </c>
      <c r="I2799" s="10">
        <v>463.23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</row>
    <row r="2800" spans="1:14" x14ac:dyDescent="0.25">
      <c r="A2800" s="9" t="s">
        <v>590</v>
      </c>
      <c r="B2800" s="9" t="s">
        <v>258</v>
      </c>
      <c r="C2800" s="9" t="s">
        <v>33</v>
      </c>
      <c r="D2800" s="9" t="s">
        <v>27</v>
      </c>
      <c r="E2800" s="10">
        <v>61.7</v>
      </c>
      <c r="F2800" s="10">
        <v>0</v>
      </c>
      <c r="G2800" s="10">
        <v>61.7</v>
      </c>
      <c r="H2800" s="10">
        <v>66.150000000000006</v>
      </c>
      <c r="I2800" s="10">
        <v>-4.4500000000000028</v>
      </c>
      <c r="J2800" s="10">
        <v>8.16</v>
      </c>
      <c r="K2800" s="10">
        <v>0</v>
      </c>
      <c r="L2800" s="10">
        <v>8.16</v>
      </c>
      <c r="M2800" s="10">
        <v>8.75</v>
      </c>
      <c r="N2800" s="10">
        <v>-0.58999999999999986</v>
      </c>
    </row>
    <row r="2801" spans="1:14" x14ac:dyDescent="0.25">
      <c r="A2801" s="9" t="s">
        <v>590</v>
      </c>
      <c r="B2801" s="9" t="s">
        <v>259</v>
      </c>
      <c r="C2801" s="9" t="s">
        <v>33</v>
      </c>
      <c r="D2801" s="9" t="s">
        <v>27</v>
      </c>
      <c r="E2801" s="10">
        <v>126.6</v>
      </c>
      <c r="F2801" s="10">
        <v>0</v>
      </c>
      <c r="G2801" s="10">
        <v>126.6</v>
      </c>
      <c r="H2801" s="10">
        <v>135.75</v>
      </c>
      <c r="I2801" s="10">
        <v>-9.1500000000000057</v>
      </c>
      <c r="J2801" s="10">
        <v>8.16</v>
      </c>
      <c r="K2801" s="10">
        <v>0</v>
      </c>
      <c r="L2801" s="10">
        <v>8.16</v>
      </c>
      <c r="M2801" s="10">
        <v>8.75</v>
      </c>
      <c r="N2801" s="10">
        <v>-0.58999999999999986</v>
      </c>
    </row>
    <row r="2802" spans="1:14" x14ac:dyDescent="0.25">
      <c r="A2802" s="9" t="s">
        <v>590</v>
      </c>
      <c r="B2802" s="9" t="s">
        <v>260</v>
      </c>
      <c r="C2802" s="9" t="s">
        <v>33</v>
      </c>
      <c r="D2802" s="9" t="s">
        <v>27</v>
      </c>
      <c r="E2802" s="10">
        <v>4990.7</v>
      </c>
      <c r="F2802" s="10">
        <v>0</v>
      </c>
      <c r="G2802" s="10">
        <v>4990.7</v>
      </c>
      <c r="H2802" s="10">
        <v>5350.48</v>
      </c>
      <c r="I2802" s="10">
        <v>-359.77999999999975</v>
      </c>
      <c r="J2802" s="10">
        <v>81.599999999999994</v>
      </c>
      <c r="K2802" s="10">
        <v>0</v>
      </c>
      <c r="L2802" s="10">
        <v>81.599999999999994</v>
      </c>
      <c r="M2802" s="10">
        <v>87.481999999999999</v>
      </c>
      <c r="N2802" s="10">
        <v>-5.882000000000005</v>
      </c>
    </row>
    <row r="2803" spans="1:14" x14ac:dyDescent="0.25">
      <c r="A2803" s="9" t="s">
        <v>590</v>
      </c>
      <c r="B2803" s="9" t="s">
        <v>272</v>
      </c>
      <c r="C2803" s="9" t="s">
        <v>39</v>
      </c>
      <c r="D2803" s="9" t="s">
        <v>43</v>
      </c>
      <c r="E2803" s="10">
        <v>-32940.22</v>
      </c>
      <c r="F2803" s="10">
        <v>0</v>
      </c>
      <c r="G2803" s="10">
        <v>-32940.22</v>
      </c>
      <c r="H2803" s="10">
        <v>-32940.22</v>
      </c>
      <c r="I2803" s="10">
        <v>0</v>
      </c>
      <c r="J2803" s="10">
        <v>-40680</v>
      </c>
      <c r="K2803" s="10">
        <v>0</v>
      </c>
      <c r="L2803" s="10">
        <v>-40680</v>
      </c>
      <c r="M2803" s="10">
        <v>-40680</v>
      </c>
      <c r="N2803" s="10">
        <v>0</v>
      </c>
    </row>
    <row r="2804" spans="1:14" x14ac:dyDescent="0.25">
      <c r="A2804" s="9" t="s">
        <v>590</v>
      </c>
      <c r="B2804" s="9" t="s">
        <v>269</v>
      </c>
      <c r="C2804" s="9" t="s">
        <v>42</v>
      </c>
      <c r="D2804" s="9" t="s">
        <v>43</v>
      </c>
      <c r="E2804" s="10">
        <v>3405.65</v>
      </c>
      <c r="F2804" s="10">
        <v>3404.2307692307691</v>
      </c>
      <c r="G2804" s="10">
        <v>1.4192307692310351</v>
      </c>
      <c r="H2804" s="10">
        <v>3451.89</v>
      </c>
      <c r="I2804" s="10">
        <v>-46.239999999999782</v>
      </c>
      <c r="J2804" s="10">
        <v>6715</v>
      </c>
      <c r="K2804" s="10">
        <v>6712.2001972386579</v>
      </c>
      <c r="L2804" s="10">
        <v>2.7998027613421073</v>
      </c>
      <c r="M2804" s="10">
        <v>6806.1710000000003</v>
      </c>
      <c r="N2804" s="10">
        <v>-91.171000000000276</v>
      </c>
    </row>
    <row r="2805" spans="1:14" x14ac:dyDescent="0.25">
      <c r="A2805" s="9" t="s">
        <v>590</v>
      </c>
      <c r="B2805" s="9" t="s">
        <v>325</v>
      </c>
      <c r="C2805" s="9" t="s">
        <v>42</v>
      </c>
      <c r="D2805" s="9" t="s">
        <v>43</v>
      </c>
      <c r="E2805" s="10">
        <v>23892.34</v>
      </c>
      <c r="F2805" s="10">
        <v>23582.197044334975</v>
      </c>
      <c r="G2805" s="10">
        <v>310.14295566502551</v>
      </c>
      <c r="H2805" s="10">
        <v>23935.93</v>
      </c>
      <c r="I2805" s="10">
        <v>-43.590000000000146</v>
      </c>
      <c r="J2805" s="10">
        <v>41215</v>
      </c>
      <c r="K2805" s="10">
        <v>40679.999999999993</v>
      </c>
      <c r="L2805" s="10">
        <v>535.00000000000728</v>
      </c>
      <c r="M2805" s="10">
        <v>41290.199999999997</v>
      </c>
      <c r="N2805" s="10">
        <v>-75.19999999999709</v>
      </c>
    </row>
    <row r="2806" spans="1:14" x14ac:dyDescent="0.25">
      <c r="A2806" s="9" t="s">
        <v>591</v>
      </c>
      <c r="B2806" s="9" t="s">
        <v>25</v>
      </c>
      <c r="C2806" s="9" t="s">
        <v>26</v>
      </c>
      <c r="D2806" s="9" t="s">
        <v>27</v>
      </c>
      <c r="E2806" s="10">
        <v>-9594.16</v>
      </c>
      <c r="F2806" s="10">
        <v>0</v>
      </c>
      <c r="G2806" s="10">
        <v>-9594.16</v>
      </c>
      <c r="H2806" s="10">
        <v>0</v>
      </c>
      <c r="I2806" s="10">
        <v>-9594.16</v>
      </c>
      <c r="J2806" s="10">
        <v>0</v>
      </c>
      <c r="K2806" s="10">
        <v>0</v>
      </c>
      <c r="L2806" s="10">
        <v>0</v>
      </c>
      <c r="M2806" s="10">
        <v>0</v>
      </c>
      <c r="N2806" s="10">
        <v>0</v>
      </c>
    </row>
    <row r="2807" spans="1:14" x14ac:dyDescent="0.25">
      <c r="A2807" s="9" t="s">
        <v>591</v>
      </c>
      <c r="B2807" s="9" t="s">
        <v>28</v>
      </c>
      <c r="C2807" s="9" t="s">
        <v>29</v>
      </c>
      <c r="D2807" s="9" t="s">
        <v>27</v>
      </c>
      <c r="E2807" s="10">
        <v>0.48</v>
      </c>
      <c r="F2807" s="10">
        <v>0</v>
      </c>
      <c r="G2807" s="10">
        <v>0.48</v>
      </c>
      <c r="H2807" s="10">
        <v>0.48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</row>
    <row r="2808" spans="1:14" x14ac:dyDescent="0.25">
      <c r="A2808" s="9" t="s">
        <v>591</v>
      </c>
      <c r="B2808" s="9" t="s">
        <v>30</v>
      </c>
      <c r="C2808" s="9" t="s">
        <v>29</v>
      </c>
      <c r="D2808" s="9" t="s">
        <v>27</v>
      </c>
      <c r="E2808" s="10">
        <v>11.2</v>
      </c>
      <c r="F2808" s="10">
        <v>0</v>
      </c>
      <c r="G2808" s="10">
        <v>11.2</v>
      </c>
      <c r="H2808" s="10">
        <v>11.19</v>
      </c>
      <c r="I2808" s="10">
        <v>9.9999999999997868E-3</v>
      </c>
      <c r="J2808" s="10">
        <v>0</v>
      </c>
      <c r="K2808" s="10">
        <v>0</v>
      </c>
      <c r="L2808" s="10">
        <v>0</v>
      </c>
      <c r="M2808" s="10">
        <v>0</v>
      </c>
      <c r="N2808" s="10">
        <v>0</v>
      </c>
    </row>
    <row r="2809" spans="1:14" x14ac:dyDescent="0.25">
      <c r="A2809" s="9" t="s">
        <v>591</v>
      </c>
      <c r="B2809" s="9" t="s">
        <v>31</v>
      </c>
      <c r="C2809" s="9" t="s">
        <v>29</v>
      </c>
      <c r="D2809" s="9" t="s">
        <v>27</v>
      </c>
      <c r="E2809" s="10">
        <v>75.209999999999994</v>
      </c>
      <c r="F2809" s="10">
        <v>0</v>
      </c>
      <c r="G2809" s="10">
        <v>75.209999999999994</v>
      </c>
      <c r="H2809" s="10">
        <v>75.14</v>
      </c>
      <c r="I2809" s="10">
        <v>6.9999999999993179E-2</v>
      </c>
      <c r="J2809" s="10">
        <v>0</v>
      </c>
      <c r="K2809" s="10">
        <v>0</v>
      </c>
      <c r="L2809" s="10">
        <v>0</v>
      </c>
      <c r="M2809" s="10">
        <v>0</v>
      </c>
      <c r="N2809" s="10">
        <v>0</v>
      </c>
    </row>
    <row r="2810" spans="1:14" x14ac:dyDescent="0.25">
      <c r="A2810" s="9" t="s">
        <v>591</v>
      </c>
      <c r="B2810" s="9" t="s">
        <v>32</v>
      </c>
      <c r="C2810" s="9" t="s">
        <v>33</v>
      </c>
      <c r="D2810" s="9" t="s">
        <v>27</v>
      </c>
      <c r="E2810" s="10">
        <v>1177.97</v>
      </c>
      <c r="F2810" s="10">
        <v>0</v>
      </c>
      <c r="G2810" s="10">
        <v>1177.97</v>
      </c>
      <c r="H2810" s="10">
        <v>197.89</v>
      </c>
      <c r="I2810" s="10">
        <v>980.08</v>
      </c>
      <c r="J2810" s="10">
        <v>3.34</v>
      </c>
      <c r="K2810" s="10">
        <v>0</v>
      </c>
      <c r="L2810" s="10">
        <v>3.34</v>
      </c>
      <c r="M2810" s="10">
        <v>0.56100000000000005</v>
      </c>
      <c r="N2810" s="10">
        <v>2.7789999999999999</v>
      </c>
    </row>
    <row r="2811" spans="1:14" x14ac:dyDescent="0.25">
      <c r="A2811" s="9" t="s">
        <v>591</v>
      </c>
      <c r="B2811" s="9" t="s">
        <v>34</v>
      </c>
      <c r="C2811" s="9" t="s">
        <v>33</v>
      </c>
      <c r="D2811" s="9" t="s">
        <v>27</v>
      </c>
      <c r="E2811" s="10">
        <v>4049.32</v>
      </c>
      <c r="F2811" s="10">
        <v>0</v>
      </c>
      <c r="G2811" s="10">
        <v>4049.32</v>
      </c>
      <c r="H2811" s="10">
        <v>680.27</v>
      </c>
      <c r="I2811" s="10">
        <v>3369.05</v>
      </c>
      <c r="J2811" s="10">
        <v>3.34</v>
      </c>
      <c r="K2811" s="10">
        <v>0</v>
      </c>
      <c r="L2811" s="10">
        <v>3.34</v>
      </c>
      <c r="M2811" s="10">
        <v>0.56100000000000005</v>
      </c>
      <c r="N2811" s="10">
        <v>2.7789999999999999</v>
      </c>
    </row>
    <row r="2812" spans="1:14" x14ac:dyDescent="0.25">
      <c r="A2812" s="9" t="s">
        <v>591</v>
      </c>
      <c r="B2812" s="9" t="s">
        <v>35</v>
      </c>
      <c r="C2812" s="9" t="s">
        <v>33</v>
      </c>
      <c r="D2812" s="9" t="s">
        <v>27</v>
      </c>
      <c r="E2812" s="10">
        <v>4381.1099999999997</v>
      </c>
      <c r="F2812" s="10">
        <v>0</v>
      </c>
      <c r="G2812" s="10">
        <v>4381.1099999999997</v>
      </c>
      <c r="H2812" s="10">
        <v>736.01</v>
      </c>
      <c r="I2812" s="10">
        <v>3645.0999999999995</v>
      </c>
      <c r="J2812" s="10">
        <v>70.14</v>
      </c>
      <c r="K2812" s="10">
        <v>0</v>
      </c>
      <c r="L2812" s="10">
        <v>70.14</v>
      </c>
      <c r="M2812" s="10">
        <v>11.782999999999999</v>
      </c>
      <c r="N2812" s="10">
        <v>58.356999999999999</v>
      </c>
    </row>
    <row r="2813" spans="1:14" x14ac:dyDescent="0.25">
      <c r="A2813" s="9" t="s">
        <v>591</v>
      </c>
      <c r="B2813" s="9" t="s">
        <v>36</v>
      </c>
      <c r="C2813" s="9" t="s">
        <v>29</v>
      </c>
      <c r="D2813" s="9" t="s">
        <v>27</v>
      </c>
      <c r="E2813" s="10">
        <v>842.62</v>
      </c>
      <c r="F2813" s="10">
        <v>0</v>
      </c>
      <c r="G2813" s="10">
        <v>842.62</v>
      </c>
      <c r="H2813" s="10">
        <v>841.83</v>
      </c>
      <c r="I2813" s="10">
        <v>0.78999999999996362</v>
      </c>
      <c r="J2813" s="10">
        <v>0</v>
      </c>
      <c r="K2813" s="10">
        <v>0</v>
      </c>
      <c r="L2813" s="10">
        <v>0</v>
      </c>
      <c r="M2813" s="10">
        <v>0</v>
      </c>
      <c r="N2813" s="10">
        <v>0</v>
      </c>
    </row>
    <row r="2814" spans="1:14" x14ac:dyDescent="0.25">
      <c r="A2814" s="9" t="s">
        <v>591</v>
      </c>
      <c r="B2814" s="9" t="s">
        <v>37</v>
      </c>
      <c r="C2814" s="9" t="s">
        <v>29</v>
      </c>
      <c r="D2814" s="9" t="s">
        <v>27</v>
      </c>
      <c r="E2814" s="10">
        <v>1948.56</v>
      </c>
      <c r="F2814" s="10">
        <v>0</v>
      </c>
      <c r="G2814" s="10">
        <v>1948.56</v>
      </c>
      <c r="H2814" s="10">
        <v>1946.74</v>
      </c>
      <c r="I2814" s="10">
        <v>1.8199999999999363</v>
      </c>
      <c r="J2814" s="10">
        <v>0</v>
      </c>
      <c r="K2814" s="10">
        <v>0</v>
      </c>
      <c r="L2814" s="10">
        <v>0</v>
      </c>
      <c r="M2814" s="10">
        <v>0</v>
      </c>
      <c r="N2814" s="10">
        <v>0</v>
      </c>
    </row>
    <row r="2815" spans="1:14" x14ac:dyDescent="0.25">
      <c r="A2815" s="9" t="s">
        <v>591</v>
      </c>
      <c r="B2815" s="9" t="s">
        <v>232</v>
      </c>
      <c r="C2815" s="9" t="s">
        <v>39</v>
      </c>
      <c r="D2815" s="9" t="s">
        <v>40</v>
      </c>
      <c r="E2815" s="10">
        <v>-47875.67</v>
      </c>
      <c r="F2815" s="10">
        <v>0</v>
      </c>
      <c r="G2815" s="10">
        <v>-47875.67</v>
      </c>
      <c r="H2815" s="10">
        <v>-47875.67</v>
      </c>
      <c r="I2815" s="10">
        <v>0</v>
      </c>
      <c r="J2815" s="10">
        <v>-505</v>
      </c>
      <c r="K2815" s="10">
        <v>0</v>
      </c>
      <c r="L2815" s="10">
        <v>-505</v>
      </c>
      <c r="M2815" s="10">
        <v>-505</v>
      </c>
      <c r="N2815" s="10">
        <v>0</v>
      </c>
    </row>
    <row r="2816" spans="1:14" x14ac:dyDescent="0.25">
      <c r="A2816" s="9" t="s">
        <v>591</v>
      </c>
      <c r="B2816" s="9" t="s">
        <v>233</v>
      </c>
      <c r="C2816" s="9" t="s">
        <v>42</v>
      </c>
      <c r="D2816" s="9" t="s">
        <v>43</v>
      </c>
      <c r="E2816" s="10">
        <v>3113.91</v>
      </c>
      <c r="F2816" s="10">
        <v>0</v>
      </c>
      <c r="G2816" s="10">
        <v>3113.91</v>
      </c>
      <c r="H2816" s="10">
        <v>0</v>
      </c>
      <c r="I2816" s="10">
        <v>3113.91</v>
      </c>
      <c r="J2816" s="10">
        <v>513</v>
      </c>
      <c r="K2816" s="10">
        <v>0</v>
      </c>
      <c r="L2816" s="10">
        <v>513</v>
      </c>
      <c r="M2816" s="10">
        <v>0</v>
      </c>
      <c r="N2816" s="10">
        <v>513</v>
      </c>
    </row>
    <row r="2817" spans="1:14" x14ac:dyDescent="0.25">
      <c r="A2817" s="9" t="s">
        <v>591</v>
      </c>
      <c r="B2817" s="9" t="s">
        <v>234</v>
      </c>
      <c r="C2817" s="9" t="s">
        <v>42</v>
      </c>
      <c r="D2817" s="9" t="s">
        <v>43</v>
      </c>
      <c r="E2817" s="10">
        <v>660.62</v>
      </c>
      <c r="F2817" s="10">
        <v>0</v>
      </c>
      <c r="G2817" s="10">
        <v>660.62</v>
      </c>
      <c r="H2817" s="10">
        <v>0</v>
      </c>
      <c r="I2817" s="10">
        <v>660.62</v>
      </c>
      <c r="J2817" s="10">
        <v>3500</v>
      </c>
      <c r="K2817" s="10">
        <v>0</v>
      </c>
      <c r="L2817" s="10">
        <v>3500</v>
      </c>
      <c r="M2817" s="10">
        <v>0</v>
      </c>
      <c r="N2817" s="10">
        <v>3500</v>
      </c>
    </row>
    <row r="2818" spans="1:14" x14ac:dyDescent="0.25">
      <c r="A2818" s="9" t="s">
        <v>591</v>
      </c>
      <c r="B2818" s="9" t="s">
        <v>92</v>
      </c>
      <c r="C2818" s="9" t="s">
        <v>42</v>
      </c>
      <c r="D2818" s="9" t="s">
        <v>43</v>
      </c>
      <c r="E2818" s="10">
        <v>112.78</v>
      </c>
      <c r="F2818" s="10">
        <v>85.970297029702976</v>
      </c>
      <c r="G2818" s="10">
        <v>26.809702970297025</v>
      </c>
      <c r="H2818" s="10">
        <v>86.83</v>
      </c>
      <c r="I2818" s="10">
        <v>25.950000000000003</v>
      </c>
      <c r="J2818" s="10">
        <v>1325</v>
      </c>
      <c r="K2818" s="10">
        <v>1010</v>
      </c>
      <c r="L2818" s="10">
        <v>315</v>
      </c>
      <c r="M2818" s="10">
        <v>1020.1</v>
      </c>
      <c r="N2818" s="10">
        <v>304.89999999999998</v>
      </c>
    </row>
    <row r="2819" spans="1:14" x14ac:dyDescent="0.25">
      <c r="A2819" s="9" t="s">
        <v>591</v>
      </c>
      <c r="B2819" s="9" t="s">
        <v>235</v>
      </c>
      <c r="C2819" s="9" t="s">
        <v>42</v>
      </c>
      <c r="D2819" s="9" t="s">
        <v>43</v>
      </c>
      <c r="E2819" s="10">
        <v>168.51</v>
      </c>
      <c r="F2819" s="10">
        <v>169.17412935323384</v>
      </c>
      <c r="G2819" s="10">
        <v>-0.66412935323384659</v>
      </c>
      <c r="H2819" s="10">
        <v>170.02</v>
      </c>
      <c r="I2819" s="10">
        <v>-1.5100000000000193</v>
      </c>
      <c r="J2819" s="10">
        <v>503</v>
      </c>
      <c r="K2819" s="10">
        <v>505</v>
      </c>
      <c r="L2819" s="10">
        <v>-2</v>
      </c>
      <c r="M2819" s="10">
        <v>507.52499999999998</v>
      </c>
      <c r="N2819" s="10">
        <v>-4.5249999999999773</v>
      </c>
    </row>
    <row r="2820" spans="1:14" x14ac:dyDescent="0.25">
      <c r="A2820" s="9" t="s">
        <v>591</v>
      </c>
      <c r="B2820" s="9" t="s">
        <v>236</v>
      </c>
      <c r="C2820" s="9" t="s">
        <v>42</v>
      </c>
      <c r="D2820" s="9" t="s">
        <v>43</v>
      </c>
      <c r="E2820" s="10">
        <v>0</v>
      </c>
      <c r="F2820" s="10">
        <v>571.9113300492611</v>
      </c>
      <c r="G2820" s="10">
        <v>-571.9113300492611</v>
      </c>
      <c r="H2820" s="10">
        <v>580.49</v>
      </c>
      <c r="I2820" s="10">
        <v>-580.49</v>
      </c>
      <c r="J2820" s="10">
        <v>0</v>
      </c>
      <c r="K2820" s="10">
        <v>3030</v>
      </c>
      <c r="L2820" s="10">
        <v>-3030</v>
      </c>
      <c r="M2820" s="10">
        <v>3075.45</v>
      </c>
      <c r="N2820" s="10">
        <v>-3075.45</v>
      </c>
    </row>
    <row r="2821" spans="1:14" x14ac:dyDescent="0.25">
      <c r="A2821" s="9" t="s">
        <v>591</v>
      </c>
      <c r="B2821" s="9" t="s">
        <v>221</v>
      </c>
      <c r="C2821" s="9" t="s">
        <v>42</v>
      </c>
      <c r="D2821" s="9" t="s">
        <v>43</v>
      </c>
      <c r="E2821" s="10">
        <v>1467.78</v>
      </c>
      <c r="F2821" s="10">
        <v>1458.1568627450981</v>
      </c>
      <c r="G2821" s="10">
        <v>9.6231372549018488</v>
      </c>
      <c r="H2821" s="10">
        <v>1487.32</v>
      </c>
      <c r="I2821" s="10">
        <v>-19.539999999999964</v>
      </c>
      <c r="J2821" s="10">
        <v>3050</v>
      </c>
      <c r="K2821" s="10">
        <v>3030</v>
      </c>
      <c r="L2821" s="10">
        <v>20</v>
      </c>
      <c r="M2821" s="10">
        <v>3090.6</v>
      </c>
      <c r="N2821" s="10">
        <v>-40.599999999999909</v>
      </c>
    </row>
    <row r="2822" spans="1:14" x14ac:dyDescent="0.25">
      <c r="A2822" s="9" t="s">
        <v>591</v>
      </c>
      <c r="B2822" s="9" t="s">
        <v>225</v>
      </c>
      <c r="C2822" s="9" t="s">
        <v>42</v>
      </c>
      <c r="D2822" s="9" t="s">
        <v>43</v>
      </c>
      <c r="E2822" s="10">
        <v>1867.81</v>
      </c>
      <c r="F2822" s="10">
        <v>1616.9852216748768</v>
      </c>
      <c r="G2822" s="10">
        <v>250.82477832512313</v>
      </c>
      <c r="H2822" s="10">
        <v>1641.24</v>
      </c>
      <c r="I2822" s="10">
        <v>226.56999999999994</v>
      </c>
      <c r="J2822" s="10">
        <v>3500</v>
      </c>
      <c r="K2822" s="10">
        <v>3030</v>
      </c>
      <c r="L2822" s="10">
        <v>470</v>
      </c>
      <c r="M2822" s="10">
        <v>3075.45</v>
      </c>
      <c r="N2822" s="10">
        <v>424.55000000000018</v>
      </c>
    </row>
    <row r="2823" spans="1:14" x14ac:dyDescent="0.25">
      <c r="A2823" s="9" t="s">
        <v>591</v>
      </c>
      <c r="B2823" s="9" t="s">
        <v>237</v>
      </c>
      <c r="C2823" s="9" t="s">
        <v>42</v>
      </c>
      <c r="D2823" s="9" t="s">
        <v>43</v>
      </c>
      <c r="E2823" s="10">
        <v>0</v>
      </c>
      <c r="F2823" s="10">
        <v>2075.5467980295562</v>
      </c>
      <c r="G2823" s="10">
        <v>-2075.5467980295562</v>
      </c>
      <c r="H2823" s="10">
        <v>2106.6799999999998</v>
      </c>
      <c r="I2823" s="10">
        <v>-2106.6799999999998</v>
      </c>
      <c r="J2823" s="10">
        <v>0</v>
      </c>
      <c r="K2823" s="10">
        <v>505</v>
      </c>
      <c r="L2823" s="10">
        <v>-505</v>
      </c>
      <c r="M2823" s="10">
        <v>512.57500000000005</v>
      </c>
      <c r="N2823" s="10">
        <v>-512.57500000000005</v>
      </c>
    </row>
    <row r="2824" spans="1:14" x14ac:dyDescent="0.25">
      <c r="A2824" s="9" t="s">
        <v>591</v>
      </c>
      <c r="B2824" s="9" t="s">
        <v>226</v>
      </c>
      <c r="C2824" s="9" t="s">
        <v>42</v>
      </c>
      <c r="D2824" s="9" t="s">
        <v>43</v>
      </c>
      <c r="E2824" s="10">
        <v>2744.7</v>
      </c>
      <c r="F2824" s="10">
        <v>2376.1280788177341</v>
      </c>
      <c r="G2824" s="10">
        <v>368.57192118226567</v>
      </c>
      <c r="H2824" s="10">
        <v>2411.77</v>
      </c>
      <c r="I2824" s="10">
        <v>332.92999999999984</v>
      </c>
      <c r="J2824" s="10">
        <v>3500</v>
      </c>
      <c r="K2824" s="10">
        <v>3030</v>
      </c>
      <c r="L2824" s="10">
        <v>470</v>
      </c>
      <c r="M2824" s="10">
        <v>3075.45</v>
      </c>
      <c r="N2824" s="10">
        <v>424.55000000000018</v>
      </c>
    </row>
    <row r="2825" spans="1:14" x14ac:dyDescent="0.25">
      <c r="A2825" s="9" t="s">
        <v>591</v>
      </c>
      <c r="B2825" s="9" t="s">
        <v>228</v>
      </c>
      <c r="C2825" s="9" t="s">
        <v>42</v>
      </c>
      <c r="D2825" s="9" t="s">
        <v>43</v>
      </c>
      <c r="E2825" s="10">
        <v>2483.5500000000002</v>
      </c>
      <c r="F2825" s="10">
        <v>2467.2709359605915</v>
      </c>
      <c r="G2825" s="10">
        <v>16.279064039408695</v>
      </c>
      <c r="H2825" s="10">
        <v>2504.2800000000002</v>
      </c>
      <c r="I2825" s="10">
        <v>-20.730000000000018</v>
      </c>
      <c r="J2825" s="10">
        <v>3050</v>
      </c>
      <c r="K2825" s="10">
        <v>3030</v>
      </c>
      <c r="L2825" s="10">
        <v>20</v>
      </c>
      <c r="M2825" s="10">
        <v>3075.45</v>
      </c>
      <c r="N2825" s="10">
        <v>-25.449999999999818</v>
      </c>
    </row>
    <row r="2826" spans="1:14" x14ac:dyDescent="0.25">
      <c r="A2826" s="9" t="s">
        <v>591</v>
      </c>
      <c r="B2826" s="9" t="s">
        <v>229</v>
      </c>
      <c r="C2826" s="9" t="s">
        <v>42</v>
      </c>
      <c r="D2826" s="9" t="s">
        <v>43</v>
      </c>
      <c r="E2826" s="10">
        <v>4141.8999999999996</v>
      </c>
      <c r="F2826" s="10">
        <v>4114.7363184079604</v>
      </c>
      <c r="G2826" s="10">
        <v>27.163681592039211</v>
      </c>
      <c r="H2826" s="10">
        <v>4135.3100000000004</v>
      </c>
      <c r="I2826" s="10">
        <v>6.589999999999236</v>
      </c>
      <c r="J2826" s="10">
        <v>3050</v>
      </c>
      <c r="K2826" s="10">
        <v>3030</v>
      </c>
      <c r="L2826" s="10">
        <v>20</v>
      </c>
      <c r="M2826" s="10">
        <v>3045.15</v>
      </c>
      <c r="N2826" s="10">
        <v>4.8499999999999091</v>
      </c>
    </row>
    <row r="2827" spans="1:14" x14ac:dyDescent="0.25">
      <c r="A2827" s="9" t="s">
        <v>591</v>
      </c>
      <c r="B2827" s="9" t="s">
        <v>88</v>
      </c>
      <c r="C2827" s="9" t="s">
        <v>42</v>
      </c>
      <c r="D2827" s="9" t="s">
        <v>43</v>
      </c>
      <c r="E2827" s="10">
        <v>15448.04</v>
      </c>
      <c r="F2827" s="10">
        <v>15346.742574257425</v>
      </c>
      <c r="G2827" s="10">
        <v>101.2974257425758</v>
      </c>
      <c r="H2827" s="10">
        <v>15500.21</v>
      </c>
      <c r="I2827" s="10">
        <v>-52.169999999998254</v>
      </c>
      <c r="J2827" s="10">
        <v>3050</v>
      </c>
      <c r="K2827" s="10">
        <v>3030</v>
      </c>
      <c r="L2827" s="10">
        <v>20</v>
      </c>
      <c r="M2827" s="10">
        <v>3060.3</v>
      </c>
      <c r="N2827" s="10">
        <v>-10.300000000000182</v>
      </c>
    </row>
    <row r="2828" spans="1:14" x14ac:dyDescent="0.25">
      <c r="A2828" s="9" t="s">
        <v>591</v>
      </c>
      <c r="B2828" s="9" t="s">
        <v>230</v>
      </c>
      <c r="C2828" s="9" t="s">
        <v>42</v>
      </c>
      <c r="D2828" s="9" t="s">
        <v>53</v>
      </c>
      <c r="E2828" s="10">
        <v>12620.78</v>
      </c>
      <c r="F2828" s="10">
        <v>12546.23880597015</v>
      </c>
      <c r="G2828" s="10">
        <v>74.541194029850885</v>
      </c>
      <c r="H2828" s="10">
        <v>12608.97</v>
      </c>
      <c r="I2828" s="10">
        <v>11.81000000000131</v>
      </c>
      <c r="J2828" s="10">
        <v>2286</v>
      </c>
      <c r="K2828" s="10">
        <v>2272.5004975124375</v>
      </c>
      <c r="L2828" s="10">
        <v>13.499502487562495</v>
      </c>
      <c r="M2828" s="10">
        <v>2283.8629999999998</v>
      </c>
      <c r="N2828" s="10">
        <v>2.137000000000171</v>
      </c>
    </row>
    <row r="2829" spans="1:14" x14ac:dyDescent="0.25">
      <c r="A2829" s="9" t="s">
        <v>591</v>
      </c>
      <c r="B2829" s="9" t="s">
        <v>54</v>
      </c>
      <c r="C2829" s="9" t="s">
        <v>42</v>
      </c>
      <c r="D2829" s="9" t="s">
        <v>55</v>
      </c>
      <c r="E2829" s="10">
        <v>152.97999999999999</v>
      </c>
      <c r="F2829" s="10">
        <v>149.98039215686273</v>
      </c>
      <c r="G2829" s="10">
        <v>2.9996078431372553</v>
      </c>
      <c r="H2829" s="10">
        <v>152.97999999999999</v>
      </c>
      <c r="I2829" s="10">
        <v>0</v>
      </c>
      <c r="J2829" s="10">
        <v>27.815000000000001</v>
      </c>
      <c r="K2829" s="10">
        <v>27.269607843137255</v>
      </c>
      <c r="L2829" s="10">
        <v>0.54539215686274645</v>
      </c>
      <c r="M2829" s="10">
        <v>27.815000000000001</v>
      </c>
      <c r="N2829" s="10">
        <v>0</v>
      </c>
    </row>
    <row r="2830" spans="1:14" x14ac:dyDescent="0.25">
      <c r="A2830" s="9" t="s">
        <v>592</v>
      </c>
      <c r="B2830" s="9" t="s">
        <v>25</v>
      </c>
      <c r="C2830" s="9" t="s">
        <v>26</v>
      </c>
      <c r="D2830" s="9" t="s">
        <v>27</v>
      </c>
      <c r="E2830" s="10">
        <v>-2978.32</v>
      </c>
      <c r="F2830" s="10">
        <v>0</v>
      </c>
      <c r="G2830" s="10">
        <v>-2978.32</v>
      </c>
      <c r="H2830" s="10">
        <v>0</v>
      </c>
      <c r="I2830" s="10">
        <v>-2978.32</v>
      </c>
      <c r="J2830" s="10">
        <v>0</v>
      </c>
      <c r="K2830" s="10">
        <v>0</v>
      </c>
      <c r="L2830" s="10">
        <v>0</v>
      </c>
      <c r="M2830" s="10">
        <v>0</v>
      </c>
      <c r="N2830" s="10">
        <v>0</v>
      </c>
    </row>
    <row r="2831" spans="1:14" x14ac:dyDescent="0.25">
      <c r="A2831" s="9" t="s">
        <v>592</v>
      </c>
      <c r="B2831" s="9" t="s">
        <v>28</v>
      </c>
      <c r="C2831" s="9" t="s">
        <v>29</v>
      </c>
      <c r="D2831" s="9" t="s">
        <v>27</v>
      </c>
      <c r="E2831" s="10">
        <v>1.1399999999999999</v>
      </c>
      <c r="F2831" s="10">
        <v>0</v>
      </c>
      <c r="G2831" s="10">
        <v>1.1399999999999999</v>
      </c>
      <c r="H2831" s="10">
        <v>1.1399999999999999</v>
      </c>
      <c r="I2831" s="10">
        <v>0</v>
      </c>
      <c r="J2831" s="10">
        <v>0</v>
      </c>
      <c r="K2831" s="10">
        <v>0</v>
      </c>
      <c r="L2831" s="10">
        <v>0</v>
      </c>
      <c r="M2831" s="10">
        <v>0</v>
      </c>
      <c r="N2831" s="10">
        <v>0</v>
      </c>
    </row>
    <row r="2832" spans="1:14" x14ac:dyDescent="0.25">
      <c r="A2832" s="9" t="s">
        <v>592</v>
      </c>
      <c r="B2832" s="9" t="s">
        <v>30</v>
      </c>
      <c r="C2832" s="9" t="s">
        <v>29</v>
      </c>
      <c r="D2832" s="9" t="s">
        <v>27</v>
      </c>
      <c r="E2832" s="10">
        <v>26.69</v>
      </c>
      <c r="F2832" s="10">
        <v>0</v>
      </c>
      <c r="G2832" s="10">
        <v>26.69</v>
      </c>
      <c r="H2832" s="10">
        <v>26.7</v>
      </c>
      <c r="I2832" s="10">
        <v>-9.9999999999980105E-3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</row>
    <row r="2833" spans="1:14" x14ac:dyDescent="0.25">
      <c r="A2833" s="9" t="s">
        <v>592</v>
      </c>
      <c r="B2833" s="9" t="s">
        <v>31</v>
      </c>
      <c r="C2833" s="9" t="s">
        <v>29</v>
      </c>
      <c r="D2833" s="9" t="s">
        <v>27</v>
      </c>
      <c r="E2833" s="10">
        <v>179.17</v>
      </c>
      <c r="F2833" s="10">
        <v>0</v>
      </c>
      <c r="G2833" s="10">
        <v>179.17</v>
      </c>
      <c r="H2833" s="10">
        <v>179.29</v>
      </c>
      <c r="I2833" s="10">
        <v>-0.12000000000000455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</row>
    <row r="2834" spans="1:14" x14ac:dyDescent="0.25">
      <c r="A2834" s="9" t="s">
        <v>592</v>
      </c>
      <c r="B2834" s="9" t="s">
        <v>32</v>
      </c>
      <c r="C2834" s="9" t="s">
        <v>33</v>
      </c>
      <c r="D2834" s="9" t="s">
        <v>27</v>
      </c>
      <c r="E2834" s="10">
        <v>588.98</v>
      </c>
      <c r="F2834" s="10">
        <v>0</v>
      </c>
      <c r="G2834" s="10">
        <v>588.98</v>
      </c>
      <c r="H2834" s="10">
        <v>472.2</v>
      </c>
      <c r="I2834" s="10">
        <v>116.78000000000003</v>
      </c>
      <c r="J2834" s="10">
        <v>1.67</v>
      </c>
      <c r="K2834" s="10">
        <v>0</v>
      </c>
      <c r="L2834" s="10">
        <v>1.67</v>
      </c>
      <c r="M2834" s="10">
        <v>1.339</v>
      </c>
      <c r="N2834" s="10">
        <v>0.33099999999999996</v>
      </c>
    </row>
    <row r="2835" spans="1:14" x14ac:dyDescent="0.25">
      <c r="A2835" s="9" t="s">
        <v>592</v>
      </c>
      <c r="B2835" s="9" t="s">
        <v>34</v>
      </c>
      <c r="C2835" s="9" t="s">
        <v>33</v>
      </c>
      <c r="D2835" s="9" t="s">
        <v>27</v>
      </c>
      <c r="E2835" s="10">
        <v>2024.66</v>
      </c>
      <c r="F2835" s="10">
        <v>0</v>
      </c>
      <c r="G2835" s="10">
        <v>2024.66</v>
      </c>
      <c r="H2835" s="10">
        <v>1623.21</v>
      </c>
      <c r="I2835" s="10">
        <v>401.45000000000005</v>
      </c>
      <c r="J2835" s="10">
        <v>1.67</v>
      </c>
      <c r="K2835" s="10">
        <v>0</v>
      </c>
      <c r="L2835" s="10">
        <v>1.67</v>
      </c>
      <c r="M2835" s="10">
        <v>1.339</v>
      </c>
      <c r="N2835" s="10">
        <v>0.33099999999999996</v>
      </c>
    </row>
    <row r="2836" spans="1:14" x14ac:dyDescent="0.25">
      <c r="A2836" s="9" t="s">
        <v>592</v>
      </c>
      <c r="B2836" s="9" t="s">
        <v>35</v>
      </c>
      <c r="C2836" s="9" t="s">
        <v>33</v>
      </c>
      <c r="D2836" s="9" t="s">
        <v>27</v>
      </c>
      <c r="E2836" s="10">
        <v>2190.56</v>
      </c>
      <c r="F2836" s="10">
        <v>0</v>
      </c>
      <c r="G2836" s="10">
        <v>2190.56</v>
      </c>
      <c r="H2836" s="10">
        <v>1756.23</v>
      </c>
      <c r="I2836" s="10">
        <v>434.32999999999993</v>
      </c>
      <c r="J2836" s="10">
        <v>35.07</v>
      </c>
      <c r="K2836" s="10">
        <v>0</v>
      </c>
      <c r="L2836" s="10">
        <v>35.07</v>
      </c>
      <c r="M2836" s="10">
        <v>28.117000000000001</v>
      </c>
      <c r="N2836" s="10">
        <v>6.9529999999999994</v>
      </c>
    </row>
    <row r="2837" spans="1:14" x14ac:dyDescent="0.25">
      <c r="A2837" s="9" t="s">
        <v>592</v>
      </c>
      <c r="B2837" s="9" t="s">
        <v>36</v>
      </c>
      <c r="C2837" s="9" t="s">
        <v>29</v>
      </c>
      <c r="D2837" s="9" t="s">
        <v>27</v>
      </c>
      <c r="E2837" s="10">
        <v>2007.4</v>
      </c>
      <c r="F2837" s="10">
        <v>0</v>
      </c>
      <c r="G2837" s="10">
        <v>2007.4</v>
      </c>
      <c r="H2837" s="10">
        <v>2008.73</v>
      </c>
      <c r="I2837" s="10">
        <v>-1.3299999999999272</v>
      </c>
      <c r="J2837" s="10">
        <v>0</v>
      </c>
      <c r="K2837" s="10">
        <v>0</v>
      </c>
      <c r="L2837" s="10">
        <v>0</v>
      </c>
      <c r="M2837" s="10">
        <v>0</v>
      </c>
      <c r="N2837" s="10">
        <v>0</v>
      </c>
    </row>
    <row r="2838" spans="1:14" x14ac:dyDescent="0.25">
      <c r="A2838" s="9" t="s">
        <v>592</v>
      </c>
      <c r="B2838" s="9" t="s">
        <v>37</v>
      </c>
      <c r="C2838" s="9" t="s">
        <v>29</v>
      </c>
      <c r="D2838" s="9" t="s">
        <v>27</v>
      </c>
      <c r="E2838" s="10">
        <v>4642.12</v>
      </c>
      <c r="F2838" s="10">
        <v>0</v>
      </c>
      <c r="G2838" s="10">
        <v>4642.12</v>
      </c>
      <c r="H2838" s="10">
        <v>4645.2</v>
      </c>
      <c r="I2838" s="10">
        <v>-3.0799999999999272</v>
      </c>
      <c r="J2838" s="10">
        <v>0</v>
      </c>
      <c r="K2838" s="10">
        <v>0</v>
      </c>
      <c r="L2838" s="10">
        <v>0</v>
      </c>
      <c r="M2838" s="10">
        <v>0</v>
      </c>
      <c r="N2838" s="10">
        <v>0</v>
      </c>
    </row>
    <row r="2839" spans="1:14" x14ac:dyDescent="0.25">
      <c r="A2839" s="9" t="s">
        <v>592</v>
      </c>
      <c r="B2839" s="9" t="s">
        <v>232</v>
      </c>
      <c r="C2839" s="9" t="s">
        <v>39</v>
      </c>
      <c r="D2839" s="9" t="s">
        <v>40</v>
      </c>
      <c r="E2839" s="10">
        <v>-114237.98</v>
      </c>
      <c r="F2839" s="10">
        <v>0</v>
      </c>
      <c r="G2839" s="10">
        <v>-114237.98</v>
      </c>
      <c r="H2839" s="10">
        <v>-114237.98</v>
      </c>
      <c r="I2839" s="10">
        <v>0</v>
      </c>
      <c r="J2839" s="10">
        <v>-1205</v>
      </c>
      <c r="K2839" s="10">
        <v>0</v>
      </c>
      <c r="L2839" s="10">
        <v>-1205</v>
      </c>
      <c r="M2839" s="10">
        <v>-1205</v>
      </c>
      <c r="N2839" s="10">
        <v>0</v>
      </c>
    </row>
    <row r="2840" spans="1:14" x14ac:dyDescent="0.25">
      <c r="A2840" s="9" t="s">
        <v>592</v>
      </c>
      <c r="B2840" s="9" t="s">
        <v>233</v>
      </c>
      <c r="C2840" s="9" t="s">
        <v>42</v>
      </c>
      <c r="D2840" s="9" t="s">
        <v>43</v>
      </c>
      <c r="E2840" s="10">
        <v>7356.84</v>
      </c>
      <c r="F2840" s="10">
        <v>0</v>
      </c>
      <c r="G2840" s="10">
        <v>7356.84</v>
      </c>
      <c r="H2840" s="10">
        <v>0</v>
      </c>
      <c r="I2840" s="10">
        <v>7356.84</v>
      </c>
      <c r="J2840" s="10">
        <v>1212</v>
      </c>
      <c r="K2840" s="10">
        <v>0</v>
      </c>
      <c r="L2840" s="10">
        <v>1212</v>
      </c>
      <c r="M2840" s="10">
        <v>0</v>
      </c>
      <c r="N2840" s="10">
        <v>1212</v>
      </c>
    </row>
    <row r="2841" spans="1:14" x14ac:dyDescent="0.25">
      <c r="A2841" s="9" t="s">
        <v>592</v>
      </c>
      <c r="B2841" s="9" t="s">
        <v>234</v>
      </c>
      <c r="C2841" s="9" t="s">
        <v>42</v>
      </c>
      <c r="D2841" s="9" t="s">
        <v>43</v>
      </c>
      <c r="E2841" s="10">
        <v>1377.87</v>
      </c>
      <c r="F2841" s="10">
        <v>0</v>
      </c>
      <c r="G2841" s="10">
        <v>1377.87</v>
      </c>
      <c r="H2841" s="10">
        <v>0</v>
      </c>
      <c r="I2841" s="10">
        <v>1377.87</v>
      </c>
      <c r="J2841" s="10">
        <v>7300</v>
      </c>
      <c r="K2841" s="10">
        <v>0</v>
      </c>
      <c r="L2841" s="10">
        <v>7300</v>
      </c>
      <c r="M2841" s="10">
        <v>0</v>
      </c>
      <c r="N2841" s="10">
        <v>7300</v>
      </c>
    </row>
    <row r="2842" spans="1:14" x14ac:dyDescent="0.25">
      <c r="A2842" s="9" t="s">
        <v>592</v>
      </c>
      <c r="B2842" s="9" t="s">
        <v>92</v>
      </c>
      <c r="C2842" s="9" t="s">
        <v>42</v>
      </c>
      <c r="D2842" s="9" t="s">
        <v>43</v>
      </c>
      <c r="E2842" s="10">
        <v>221.31</v>
      </c>
      <c r="F2842" s="10">
        <v>205.13861386138615</v>
      </c>
      <c r="G2842" s="10">
        <v>16.171386138613855</v>
      </c>
      <c r="H2842" s="10">
        <v>207.19</v>
      </c>
      <c r="I2842" s="10">
        <v>14.120000000000005</v>
      </c>
      <c r="J2842" s="10">
        <v>2600</v>
      </c>
      <c r="K2842" s="10">
        <v>2410</v>
      </c>
      <c r="L2842" s="10">
        <v>190</v>
      </c>
      <c r="M2842" s="10">
        <v>2434.1</v>
      </c>
      <c r="N2842" s="10">
        <v>165.90000000000009</v>
      </c>
    </row>
    <row r="2843" spans="1:14" x14ac:dyDescent="0.25">
      <c r="A2843" s="9" t="s">
        <v>592</v>
      </c>
      <c r="B2843" s="9" t="s">
        <v>235</v>
      </c>
      <c r="C2843" s="9" t="s">
        <v>42</v>
      </c>
      <c r="D2843" s="9" t="s">
        <v>43</v>
      </c>
      <c r="E2843" s="10">
        <v>403.67</v>
      </c>
      <c r="F2843" s="10">
        <v>403.67164179104475</v>
      </c>
      <c r="G2843" s="10">
        <v>-1.6417910447330542E-3</v>
      </c>
      <c r="H2843" s="10">
        <v>405.69</v>
      </c>
      <c r="I2843" s="10">
        <v>-2.0199999999999818</v>
      </c>
      <c r="J2843" s="10">
        <v>1205</v>
      </c>
      <c r="K2843" s="10">
        <v>1205</v>
      </c>
      <c r="L2843" s="10">
        <v>0</v>
      </c>
      <c r="M2843" s="10">
        <v>1211.0250000000001</v>
      </c>
      <c r="N2843" s="10">
        <v>-6.0250000000000909</v>
      </c>
    </row>
    <row r="2844" spans="1:14" x14ac:dyDescent="0.25">
      <c r="A2844" s="9" t="s">
        <v>592</v>
      </c>
      <c r="B2844" s="9" t="s">
        <v>236</v>
      </c>
      <c r="C2844" s="9" t="s">
        <v>42</v>
      </c>
      <c r="D2844" s="9" t="s">
        <v>43</v>
      </c>
      <c r="E2844" s="10">
        <v>0</v>
      </c>
      <c r="F2844" s="10">
        <v>1364.6600985221676</v>
      </c>
      <c r="G2844" s="10">
        <v>-1364.6600985221676</v>
      </c>
      <c r="H2844" s="10">
        <v>1385.13</v>
      </c>
      <c r="I2844" s="10">
        <v>-1385.13</v>
      </c>
      <c r="J2844" s="10">
        <v>0</v>
      </c>
      <c r="K2844" s="10">
        <v>7230</v>
      </c>
      <c r="L2844" s="10">
        <v>-7230</v>
      </c>
      <c r="M2844" s="10">
        <v>7338.45</v>
      </c>
      <c r="N2844" s="10">
        <v>-7338.45</v>
      </c>
    </row>
    <row r="2845" spans="1:14" x14ac:dyDescent="0.25">
      <c r="A2845" s="9" t="s">
        <v>592</v>
      </c>
      <c r="B2845" s="9" t="s">
        <v>221</v>
      </c>
      <c r="C2845" s="9" t="s">
        <v>42</v>
      </c>
      <c r="D2845" s="9" t="s">
        <v>43</v>
      </c>
      <c r="E2845" s="10">
        <v>3534.23</v>
      </c>
      <c r="F2845" s="10">
        <v>3479.3627450980393</v>
      </c>
      <c r="G2845" s="10">
        <v>54.867254901960678</v>
      </c>
      <c r="H2845" s="10">
        <v>3548.95</v>
      </c>
      <c r="I2845" s="10">
        <v>-14.7199999999998</v>
      </c>
      <c r="J2845" s="10">
        <v>7344</v>
      </c>
      <c r="K2845" s="10">
        <v>7230</v>
      </c>
      <c r="L2845" s="10">
        <v>114</v>
      </c>
      <c r="M2845" s="10">
        <v>7374.6</v>
      </c>
      <c r="N2845" s="10">
        <v>-30.600000000000364</v>
      </c>
    </row>
    <row r="2846" spans="1:14" x14ac:dyDescent="0.25">
      <c r="A2846" s="9" t="s">
        <v>592</v>
      </c>
      <c r="B2846" s="9" t="s">
        <v>225</v>
      </c>
      <c r="C2846" s="9" t="s">
        <v>42</v>
      </c>
      <c r="D2846" s="9" t="s">
        <v>43</v>
      </c>
      <c r="E2846" s="10">
        <v>3895.72</v>
      </c>
      <c r="F2846" s="10">
        <v>3858.3645320197043</v>
      </c>
      <c r="G2846" s="10">
        <v>37.355467980295543</v>
      </c>
      <c r="H2846" s="10">
        <v>3916.24</v>
      </c>
      <c r="I2846" s="10">
        <v>-20.519999999999982</v>
      </c>
      <c r="J2846" s="10">
        <v>7300</v>
      </c>
      <c r="K2846" s="10">
        <v>7230</v>
      </c>
      <c r="L2846" s="10">
        <v>70</v>
      </c>
      <c r="M2846" s="10">
        <v>7338.45</v>
      </c>
      <c r="N2846" s="10">
        <v>-38.449999999999818</v>
      </c>
    </row>
    <row r="2847" spans="1:14" x14ac:dyDescent="0.25">
      <c r="A2847" s="9" t="s">
        <v>592</v>
      </c>
      <c r="B2847" s="9" t="s">
        <v>237</v>
      </c>
      <c r="C2847" s="9" t="s">
        <v>42</v>
      </c>
      <c r="D2847" s="9" t="s">
        <v>43</v>
      </c>
      <c r="E2847" s="10">
        <v>0</v>
      </c>
      <c r="F2847" s="10">
        <v>4952.5517241379312</v>
      </c>
      <c r="G2847" s="10">
        <v>-4952.5517241379312</v>
      </c>
      <c r="H2847" s="10">
        <v>5026.84</v>
      </c>
      <c r="I2847" s="10">
        <v>-5026.84</v>
      </c>
      <c r="J2847" s="10">
        <v>0</v>
      </c>
      <c r="K2847" s="10">
        <v>1205</v>
      </c>
      <c r="L2847" s="10">
        <v>-1205</v>
      </c>
      <c r="M2847" s="10">
        <v>1223.075</v>
      </c>
      <c r="N2847" s="10">
        <v>-1223.075</v>
      </c>
    </row>
    <row r="2848" spans="1:14" x14ac:dyDescent="0.25">
      <c r="A2848" s="9" t="s">
        <v>592</v>
      </c>
      <c r="B2848" s="9" t="s">
        <v>226</v>
      </c>
      <c r="C2848" s="9" t="s">
        <v>42</v>
      </c>
      <c r="D2848" s="9" t="s">
        <v>43</v>
      </c>
      <c r="E2848" s="10">
        <v>5724.66</v>
      </c>
      <c r="F2848" s="10">
        <v>5669.7635467980299</v>
      </c>
      <c r="G2848" s="10">
        <v>54.896453201969962</v>
      </c>
      <c r="H2848" s="10">
        <v>5754.81</v>
      </c>
      <c r="I2848" s="10">
        <v>-30.150000000000546</v>
      </c>
      <c r="J2848" s="10">
        <v>7300</v>
      </c>
      <c r="K2848" s="10">
        <v>7230</v>
      </c>
      <c r="L2848" s="10">
        <v>70</v>
      </c>
      <c r="M2848" s="10">
        <v>7338.45</v>
      </c>
      <c r="N2848" s="10">
        <v>-38.449999999999818</v>
      </c>
    </row>
    <row r="2849" spans="1:14" x14ac:dyDescent="0.25">
      <c r="A2849" s="9" t="s">
        <v>592</v>
      </c>
      <c r="B2849" s="9" t="s">
        <v>228</v>
      </c>
      <c r="C2849" s="9" t="s">
        <v>42</v>
      </c>
      <c r="D2849" s="9" t="s">
        <v>43</v>
      </c>
      <c r="E2849" s="10">
        <v>5950.76</v>
      </c>
      <c r="F2849" s="10">
        <v>5887.2413793103451</v>
      </c>
      <c r="G2849" s="10">
        <v>63.518620689655108</v>
      </c>
      <c r="H2849" s="10">
        <v>5975.55</v>
      </c>
      <c r="I2849" s="10">
        <v>-24.789999999999964</v>
      </c>
      <c r="J2849" s="10">
        <v>7308</v>
      </c>
      <c r="K2849" s="10">
        <v>7230</v>
      </c>
      <c r="L2849" s="10">
        <v>78</v>
      </c>
      <c r="M2849" s="10">
        <v>7338.45</v>
      </c>
      <c r="N2849" s="10">
        <v>-30.449999999999818</v>
      </c>
    </row>
    <row r="2850" spans="1:14" x14ac:dyDescent="0.25">
      <c r="A2850" s="9" t="s">
        <v>592</v>
      </c>
      <c r="B2850" s="9" t="s">
        <v>229</v>
      </c>
      <c r="C2850" s="9" t="s">
        <v>42</v>
      </c>
      <c r="D2850" s="9" t="s">
        <v>43</v>
      </c>
      <c r="E2850" s="10">
        <v>9826.49</v>
      </c>
      <c r="F2850" s="10">
        <v>9818.3383084577108</v>
      </c>
      <c r="G2850" s="10">
        <v>8.1516915422889724</v>
      </c>
      <c r="H2850" s="10">
        <v>9867.43</v>
      </c>
      <c r="I2850" s="10">
        <v>-40.940000000000509</v>
      </c>
      <c r="J2850" s="10">
        <v>7236</v>
      </c>
      <c r="K2850" s="10">
        <v>7230</v>
      </c>
      <c r="L2850" s="10">
        <v>6</v>
      </c>
      <c r="M2850" s="10">
        <v>7266.15</v>
      </c>
      <c r="N2850" s="10">
        <v>-30.149999999999636</v>
      </c>
    </row>
    <row r="2851" spans="1:14" x14ac:dyDescent="0.25">
      <c r="A2851" s="9" t="s">
        <v>592</v>
      </c>
      <c r="B2851" s="9" t="s">
        <v>88</v>
      </c>
      <c r="C2851" s="9" t="s">
        <v>42</v>
      </c>
      <c r="D2851" s="9" t="s">
        <v>43</v>
      </c>
      <c r="E2851" s="10">
        <v>36832.17</v>
      </c>
      <c r="F2851" s="10">
        <v>36619.445544554459</v>
      </c>
      <c r="G2851" s="10">
        <v>212.72445544553921</v>
      </c>
      <c r="H2851" s="10">
        <v>36985.64</v>
      </c>
      <c r="I2851" s="10">
        <v>-153.47000000000116</v>
      </c>
      <c r="J2851" s="10">
        <v>7272</v>
      </c>
      <c r="K2851" s="10">
        <v>7230</v>
      </c>
      <c r="L2851" s="10">
        <v>42</v>
      </c>
      <c r="M2851" s="10">
        <v>7302.3</v>
      </c>
      <c r="N2851" s="10">
        <v>-30.300000000000182</v>
      </c>
    </row>
    <row r="2852" spans="1:14" x14ac:dyDescent="0.25">
      <c r="A2852" s="9" t="s">
        <v>592</v>
      </c>
      <c r="B2852" s="9" t="s">
        <v>230</v>
      </c>
      <c r="C2852" s="9" t="s">
        <v>42</v>
      </c>
      <c r="D2852" s="9" t="s">
        <v>53</v>
      </c>
      <c r="E2852" s="10">
        <v>30066.82</v>
      </c>
      <c r="F2852" s="10">
        <v>29937.064676616916</v>
      </c>
      <c r="G2852" s="10">
        <v>129.75532338308403</v>
      </c>
      <c r="H2852" s="10">
        <v>30086.75</v>
      </c>
      <c r="I2852" s="10">
        <v>-19.930000000000291</v>
      </c>
      <c r="J2852" s="10">
        <v>5446</v>
      </c>
      <c r="K2852" s="10">
        <v>5422.5004975124384</v>
      </c>
      <c r="L2852" s="10">
        <v>23.499502487561585</v>
      </c>
      <c r="M2852" s="10">
        <v>5449.6130000000003</v>
      </c>
      <c r="N2852" s="10">
        <v>-3.6130000000002838</v>
      </c>
    </row>
    <row r="2853" spans="1:14" x14ac:dyDescent="0.25">
      <c r="A2853" s="9" t="s">
        <v>592</v>
      </c>
      <c r="B2853" s="9" t="s">
        <v>54</v>
      </c>
      <c r="C2853" s="9" t="s">
        <v>42</v>
      </c>
      <c r="D2853" s="9" t="s">
        <v>55</v>
      </c>
      <c r="E2853" s="10">
        <v>365.04</v>
      </c>
      <c r="F2853" s="10">
        <v>357.88235294117646</v>
      </c>
      <c r="G2853" s="10">
        <v>7.1576470588235566</v>
      </c>
      <c r="H2853" s="10">
        <v>365.04</v>
      </c>
      <c r="I2853" s="10">
        <v>0</v>
      </c>
      <c r="J2853" s="10">
        <v>66.370999999999995</v>
      </c>
      <c r="K2853" s="10">
        <v>65.069607843137248</v>
      </c>
      <c r="L2853" s="10">
        <v>1.3013921568627467</v>
      </c>
      <c r="M2853" s="10">
        <v>66.370999999999995</v>
      </c>
      <c r="N2853" s="10">
        <v>0</v>
      </c>
    </row>
    <row r="2854" spans="1:14" x14ac:dyDescent="0.25">
      <c r="A2854" s="9" t="s">
        <v>593</v>
      </c>
      <c r="B2854" s="9" t="s">
        <v>25</v>
      </c>
      <c r="C2854" s="9" t="s">
        <v>26</v>
      </c>
      <c r="D2854" s="9" t="s">
        <v>27</v>
      </c>
      <c r="E2854" s="10">
        <v>10601.07</v>
      </c>
      <c r="F2854" s="10">
        <v>0</v>
      </c>
      <c r="G2854" s="10">
        <v>10601.07</v>
      </c>
      <c r="H2854" s="10">
        <v>0</v>
      </c>
      <c r="I2854" s="10">
        <v>10601.07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</row>
    <row r="2855" spans="1:14" x14ac:dyDescent="0.25">
      <c r="A2855" s="9" t="s">
        <v>593</v>
      </c>
      <c r="B2855" s="9" t="s">
        <v>28</v>
      </c>
      <c r="C2855" s="9" t="s">
        <v>29</v>
      </c>
      <c r="D2855" s="9" t="s">
        <v>27</v>
      </c>
      <c r="E2855" s="10">
        <v>0.05</v>
      </c>
      <c r="F2855" s="10">
        <v>0</v>
      </c>
      <c r="G2855" s="10">
        <v>0.05</v>
      </c>
      <c r="H2855" s="10">
        <v>0.03</v>
      </c>
      <c r="I2855" s="10">
        <v>2.0000000000000004E-2</v>
      </c>
      <c r="J2855" s="10">
        <v>0</v>
      </c>
      <c r="K2855" s="10">
        <v>0</v>
      </c>
      <c r="L2855" s="10">
        <v>0</v>
      </c>
      <c r="M2855" s="10">
        <v>0</v>
      </c>
      <c r="N2855" s="10">
        <v>0</v>
      </c>
    </row>
    <row r="2856" spans="1:14" x14ac:dyDescent="0.25">
      <c r="A2856" s="9" t="s">
        <v>593</v>
      </c>
      <c r="B2856" s="9" t="s">
        <v>30</v>
      </c>
      <c r="C2856" s="9" t="s">
        <v>29</v>
      </c>
      <c r="D2856" s="9" t="s">
        <v>27</v>
      </c>
      <c r="E2856" s="10">
        <v>1.27</v>
      </c>
      <c r="F2856" s="10">
        <v>0</v>
      </c>
      <c r="G2856" s="10">
        <v>1.27</v>
      </c>
      <c r="H2856" s="10">
        <v>0.8</v>
      </c>
      <c r="I2856" s="10">
        <v>0.47</v>
      </c>
      <c r="J2856" s="10">
        <v>0</v>
      </c>
      <c r="K2856" s="10">
        <v>0</v>
      </c>
      <c r="L2856" s="10">
        <v>0</v>
      </c>
      <c r="M2856" s="10">
        <v>0</v>
      </c>
      <c r="N2856" s="10">
        <v>0</v>
      </c>
    </row>
    <row r="2857" spans="1:14" x14ac:dyDescent="0.25">
      <c r="A2857" s="9" t="s">
        <v>593</v>
      </c>
      <c r="B2857" s="9" t="s">
        <v>31</v>
      </c>
      <c r="C2857" s="9" t="s">
        <v>29</v>
      </c>
      <c r="D2857" s="9" t="s">
        <v>27</v>
      </c>
      <c r="E2857" s="10">
        <v>8.5500000000000007</v>
      </c>
      <c r="F2857" s="10">
        <v>0</v>
      </c>
      <c r="G2857" s="10">
        <v>8.5500000000000007</v>
      </c>
      <c r="H2857" s="10">
        <v>5.35</v>
      </c>
      <c r="I2857" s="10">
        <v>3.2000000000000011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</row>
    <row r="2858" spans="1:14" x14ac:dyDescent="0.25">
      <c r="A2858" s="9" t="s">
        <v>593</v>
      </c>
      <c r="B2858" s="9" t="s">
        <v>36</v>
      </c>
      <c r="C2858" s="9" t="s">
        <v>29</v>
      </c>
      <c r="D2858" s="9" t="s">
        <v>27</v>
      </c>
      <c r="E2858" s="10">
        <v>95.84</v>
      </c>
      <c r="F2858" s="10">
        <v>0</v>
      </c>
      <c r="G2858" s="10">
        <v>95.84</v>
      </c>
      <c r="H2858" s="10">
        <v>59.91</v>
      </c>
      <c r="I2858" s="10">
        <v>35.930000000000007</v>
      </c>
      <c r="J2858" s="10">
        <v>0</v>
      </c>
      <c r="K2858" s="10">
        <v>0</v>
      </c>
      <c r="L2858" s="10">
        <v>0</v>
      </c>
      <c r="M2858" s="10">
        <v>0</v>
      </c>
      <c r="N2858" s="10">
        <v>0</v>
      </c>
    </row>
    <row r="2859" spans="1:14" x14ac:dyDescent="0.25">
      <c r="A2859" s="9" t="s">
        <v>593</v>
      </c>
      <c r="B2859" s="9" t="s">
        <v>37</v>
      </c>
      <c r="C2859" s="9" t="s">
        <v>29</v>
      </c>
      <c r="D2859" s="9" t="s">
        <v>27</v>
      </c>
      <c r="E2859" s="10">
        <v>221.62</v>
      </c>
      <c r="F2859" s="10">
        <v>0</v>
      </c>
      <c r="G2859" s="10">
        <v>221.62</v>
      </c>
      <c r="H2859" s="10">
        <v>138.55000000000001</v>
      </c>
      <c r="I2859" s="10">
        <v>83.07</v>
      </c>
      <c r="J2859" s="10">
        <v>0</v>
      </c>
      <c r="K2859" s="10">
        <v>0</v>
      </c>
      <c r="L2859" s="10">
        <v>0</v>
      </c>
      <c r="M2859" s="10">
        <v>0</v>
      </c>
      <c r="N2859" s="10">
        <v>0</v>
      </c>
    </row>
    <row r="2860" spans="1:14" x14ac:dyDescent="0.25">
      <c r="A2860" s="9" t="s">
        <v>593</v>
      </c>
      <c r="B2860" s="9" t="s">
        <v>346</v>
      </c>
      <c r="C2860" s="9" t="s">
        <v>33</v>
      </c>
      <c r="D2860" s="9" t="s">
        <v>27</v>
      </c>
      <c r="E2860" s="10">
        <v>2138.75</v>
      </c>
      <c r="F2860" s="10">
        <v>0</v>
      </c>
      <c r="G2860" s="10">
        <v>2138.75</v>
      </c>
      <c r="H2860" s="10">
        <v>2575.06</v>
      </c>
      <c r="I2860" s="10">
        <v>-436.30999999999995</v>
      </c>
      <c r="J2860" s="10">
        <v>13.5</v>
      </c>
      <c r="K2860" s="10">
        <v>0</v>
      </c>
      <c r="L2860" s="10">
        <v>13.5</v>
      </c>
      <c r="M2860" s="10">
        <v>16.254000000000001</v>
      </c>
      <c r="N2860" s="10">
        <v>-2.7540000000000013</v>
      </c>
    </row>
    <row r="2861" spans="1:14" x14ac:dyDescent="0.25">
      <c r="A2861" s="9" t="s">
        <v>593</v>
      </c>
      <c r="B2861" s="9" t="s">
        <v>347</v>
      </c>
      <c r="C2861" s="9" t="s">
        <v>33</v>
      </c>
      <c r="D2861" s="9" t="s">
        <v>27</v>
      </c>
      <c r="E2861" s="10">
        <v>6794.73</v>
      </c>
      <c r="F2861" s="10">
        <v>0</v>
      </c>
      <c r="G2861" s="10">
        <v>6794.73</v>
      </c>
      <c r="H2861" s="10">
        <v>8180.87</v>
      </c>
      <c r="I2861" s="10">
        <v>-1386.1400000000003</v>
      </c>
      <c r="J2861" s="10">
        <v>13.5</v>
      </c>
      <c r="K2861" s="10">
        <v>0</v>
      </c>
      <c r="L2861" s="10">
        <v>13.5</v>
      </c>
      <c r="M2861" s="10">
        <v>16.254000000000001</v>
      </c>
      <c r="N2861" s="10">
        <v>-2.7540000000000013</v>
      </c>
    </row>
    <row r="2862" spans="1:14" x14ac:dyDescent="0.25">
      <c r="A2862" s="9" t="s">
        <v>593</v>
      </c>
      <c r="B2862" s="9" t="s">
        <v>348</v>
      </c>
      <c r="C2862" s="9" t="s">
        <v>33</v>
      </c>
      <c r="D2862" s="9" t="s">
        <v>27</v>
      </c>
      <c r="E2862" s="10">
        <v>6827.81</v>
      </c>
      <c r="F2862" s="10">
        <v>0</v>
      </c>
      <c r="G2862" s="10">
        <v>6827.81</v>
      </c>
      <c r="H2862" s="10">
        <v>8220.67</v>
      </c>
      <c r="I2862" s="10">
        <v>-1392.8599999999997</v>
      </c>
      <c r="J2862" s="10">
        <v>81</v>
      </c>
      <c r="K2862" s="10">
        <v>0</v>
      </c>
      <c r="L2862" s="10">
        <v>81</v>
      </c>
      <c r="M2862" s="10">
        <v>97.524000000000001</v>
      </c>
      <c r="N2862" s="10">
        <v>-16.524000000000001</v>
      </c>
    </row>
    <row r="2863" spans="1:14" x14ac:dyDescent="0.25">
      <c r="A2863" s="9" t="s">
        <v>593</v>
      </c>
      <c r="B2863" s="9" t="s">
        <v>177</v>
      </c>
      <c r="C2863" s="9" t="s">
        <v>39</v>
      </c>
      <c r="D2863" s="9" t="s">
        <v>58</v>
      </c>
      <c r="E2863" s="10">
        <v>-382626.15</v>
      </c>
      <c r="F2863" s="10">
        <v>0</v>
      </c>
      <c r="G2863" s="10">
        <v>-382626.15</v>
      </c>
      <c r="H2863" s="10">
        <v>-382626.15</v>
      </c>
      <c r="I2863" s="10">
        <v>0</v>
      </c>
      <c r="J2863" s="10">
        <v>-16254</v>
      </c>
      <c r="K2863" s="10">
        <v>0</v>
      </c>
      <c r="L2863" s="10">
        <v>-16254</v>
      </c>
      <c r="M2863" s="10">
        <v>-16254</v>
      </c>
      <c r="N2863" s="10">
        <v>0</v>
      </c>
    </row>
    <row r="2864" spans="1:14" x14ac:dyDescent="0.25">
      <c r="A2864" s="9" t="s">
        <v>593</v>
      </c>
      <c r="B2864" s="9" t="s">
        <v>75</v>
      </c>
      <c r="C2864" s="9" t="s">
        <v>42</v>
      </c>
      <c r="D2864" s="9" t="s">
        <v>58</v>
      </c>
      <c r="E2864" s="10">
        <v>312097.83</v>
      </c>
      <c r="F2864" s="10">
        <v>320636.34999999998</v>
      </c>
      <c r="G2864" s="10">
        <v>-8538.5199999999604</v>
      </c>
      <c r="H2864" s="10">
        <v>320636.34999999998</v>
      </c>
      <c r="I2864" s="10">
        <v>-8538.5199999999604</v>
      </c>
      <c r="J2864" s="10">
        <v>16454</v>
      </c>
      <c r="K2864" s="10">
        <v>16904.16</v>
      </c>
      <c r="L2864" s="10">
        <v>-450.15999999999985</v>
      </c>
      <c r="M2864" s="10">
        <v>16904.16</v>
      </c>
      <c r="N2864" s="10">
        <v>-450.15999999999985</v>
      </c>
    </row>
    <row r="2865" spans="1:14" x14ac:dyDescent="0.25">
      <c r="A2865" s="9" t="s">
        <v>593</v>
      </c>
      <c r="B2865" s="9" t="s">
        <v>354</v>
      </c>
      <c r="C2865" s="9" t="s">
        <v>42</v>
      </c>
      <c r="D2865" s="9" t="s">
        <v>43</v>
      </c>
      <c r="E2865" s="10">
        <v>7743.72</v>
      </c>
      <c r="F2865" s="10">
        <v>7767.1372549019607</v>
      </c>
      <c r="G2865" s="10">
        <v>-23.417254901960405</v>
      </c>
      <c r="H2865" s="10">
        <v>7922.48</v>
      </c>
      <c r="I2865" s="10">
        <v>-178.75999999999931</v>
      </c>
      <c r="J2865" s="10">
        <v>16205</v>
      </c>
      <c r="K2865" s="10">
        <v>16254</v>
      </c>
      <c r="L2865" s="10">
        <v>-49</v>
      </c>
      <c r="M2865" s="10">
        <v>16579.080000000002</v>
      </c>
      <c r="N2865" s="10">
        <v>-374.08000000000175</v>
      </c>
    </row>
    <row r="2866" spans="1:14" x14ac:dyDescent="0.25">
      <c r="A2866" s="9" t="s">
        <v>593</v>
      </c>
      <c r="B2866" s="9" t="s">
        <v>350</v>
      </c>
      <c r="C2866" s="9" t="s">
        <v>42</v>
      </c>
      <c r="D2866" s="9" t="s">
        <v>43</v>
      </c>
      <c r="E2866" s="10">
        <v>32681.5</v>
      </c>
      <c r="F2866" s="10">
        <v>32589.273631840795</v>
      </c>
      <c r="G2866" s="10">
        <v>92.226368159204867</v>
      </c>
      <c r="H2866" s="10">
        <v>32752.22</v>
      </c>
      <c r="I2866" s="10">
        <v>-70.720000000001164</v>
      </c>
      <c r="J2866" s="10">
        <v>16300</v>
      </c>
      <c r="K2866" s="10">
        <v>16254</v>
      </c>
      <c r="L2866" s="10">
        <v>46</v>
      </c>
      <c r="M2866" s="10">
        <v>16335.27</v>
      </c>
      <c r="N2866" s="10">
        <v>-35.270000000000437</v>
      </c>
    </row>
    <row r="2867" spans="1:14" x14ac:dyDescent="0.25">
      <c r="A2867" s="9" t="s">
        <v>593</v>
      </c>
      <c r="B2867" s="9" t="s">
        <v>355</v>
      </c>
      <c r="C2867" s="9" t="s">
        <v>42</v>
      </c>
      <c r="D2867" s="9" t="s">
        <v>53</v>
      </c>
      <c r="E2867" s="10">
        <v>3413.41</v>
      </c>
      <c r="F2867" s="10">
        <v>2133.91</v>
      </c>
      <c r="G2867" s="10">
        <v>1279.5</v>
      </c>
      <c r="H2867" s="10">
        <v>2133.91</v>
      </c>
      <c r="I2867" s="10">
        <v>1279.5</v>
      </c>
      <c r="J2867" s="10">
        <v>260</v>
      </c>
      <c r="K2867" s="10">
        <v>162.54</v>
      </c>
      <c r="L2867" s="10">
        <v>97.460000000000008</v>
      </c>
      <c r="M2867" s="10">
        <v>162.54</v>
      </c>
      <c r="N2867" s="10">
        <v>97.460000000000008</v>
      </c>
    </row>
    <row r="2868" spans="1:14" x14ac:dyDescent="0.25">
      <c r="A2868" s="9" t="s">
        <v>594</v>
      </c>
      <c r="B2868" s="9" t="s">
        <v>25</v>
      </c>
      <c r="C2868" s="9" t="s">
        <v>26</v>
      </c>
      <c r="D2868" s="9" t="s">
        <v>27</v>
      </c>
      <c r="E2868" s="10">
        <v>29.79</v>
      </c>
      <c r="F2868" s="10">
        <v>0</v>
      </c>
      <c r="G2868" s="10">
        <v>29.79</v>
      </c>
      <c r="H2868" s="10">
        <v>0</v>
      </c>
      <c r="I2868" s="10">
        <v>29.79</v>
      </c>
      <c r="J2868" s="10">
        <v>0</v>
      </c>
      <c r="K2868" s="10">
        <v>0</v>
      </c>
      <c r="L2868" s="10">
        <v>0</v>
      </c>
      <c r="M2868" s="10">
        <v>0</v>
      </c>
      <c r="N2868" s="10">
        <v>0</v>
      </c>
    </row>
    <row r="2869" spans="1:14" x14ac:dyDescent="0.25">
      <c r="A2869" s="9" t="s">
        <v>594</v>
      </c>
      <c r="B2869" s="9" t="s">
        <v>28</v>
      </c>
      <c r="C2869" s="9" t="s">
        <v>29</v>
      </c>
      <c r="D2869" s="9" t="s">
        <v>27</v>
      </c>
      <c r="E2869" s="10">
        <v>0.11</v>
      </c>
      <c r="F2869" s="10">
        <v>0</v>
      </c>
      <c r="G2869" s="10">
        <v>0.11</v>
      </c>
      <c r="H2869" s="10">
        <v>0.11</v>
      </c>
      <c r="I2869" s="10">
        <v>0</v>
      </c>
      <c r="J2869" s="10">
        <v>0</v>
      </c>
      <c r="K2869" s="10">
        <v>0</v>
      </c>
      <c r="L2869" s="10">
        <v>0</v>
      </c>
      <c r="M2869" s="10">
        <v>0</v>
      </c>
      <c r="N2869" s="10">
        <v>0</v>
      </c>
    </row>
    <row r="2870" spans="1:14" x14ac:dyDescent="0.25">
      <c r="A2870" s="9" t="s">
        <v>594</v>
      </c>
      <c r="B2870" s="9" t="s">
        <v>30</v>
      </c>
      <c r="C2870" s="9" t="s">
        <v>29</v>
      </c>
      <c r="D2870" s="9" t="s">
        <v>27</v>
      </c>
      <c r="E2870" s="10">
        <v>2.4500000000000002</v>
      </c>
      <c r="F2870" s="10">
        <v>0</v>
      </c>
      <c r="G2870" s="10">
        <v>2.4500000000000002</v>
      </c>
      <c r="H2870" s="10">
        <v>2.46</v>
      </c>
      <c r="I2870" s="10">
        <v>-9.9999999999997868E-3</v>
      </c>
      <c r="J2870" s="10">
        <v>0</v>
      </c>
      <c r="K2870" s="10">
        <v>0</v>
      </c>
      <c r="L2870" s="10">
        <v>0</v>
      </c>
      <c r="M2870" s="10">
        <v>0</v>
      </c>
      <c r="N2870" s="10">
        <v>0</v>
      </c>
    </row>
    <row r="2871" spans="1:14" x14ac:dyDescent="0.25">
      <c r="A2871" s="9" t="s">
        <v>594</v>
      </c>
      <c r="B2871" s="9" t="s">
        <v>31</v>
      </c>
      <c r="C2871" s="9" t="s">
        <v>29</v>
      </c>
      <c r="D2871" s="9" t="s">
        <v>27</v>
      </c>
      <c r="E2871" s="10">
        <v>16.45</v>
      </c>
      <c r="F2871" s="10">
        <v>0</v>
      </c>
      <c r="G2871" s="10">
        <v>16.45</v>
      </c>
      <c r="H2871" s="10">
        <v>16.489999999999998</v>
      </c>
      <c r="I2871" s="10">
        <v>-3.9999999999999147E-2</v>
      </c>
      <c r="J2871" s="10">
        <v>0</v>
      </c>
      <c r="K2871" s="10">
        <v>0</v>
      </c>
      <c r="L2871" s="10">
        <v>0</v>
      </c>
      <c r="M2871" s="10">
        <v>0</v>
      </c>
      <c r="N2871" s="10">
        <v>0</v>
      </c>
    </row>
    <row r="2872" spans="1:14" x14ac:dyDescent="0.25">
      <c r="A2872" s="9" t="s">
        <v>594</v>
      </c>
      <c r="B2872" s="9" t="s">
        <v>36</v>
      </c>
      <c r="C2872" s="9" t="s">
        <v>29</v>
      </c>
      <c r="D2872" s="9" t="s">
        <v>27</v>
      </c>
      <c r="E2872" s="10">
        <v>184.3</v>
      </c>
      <c r="F2872" s="10">
        <v>0</v>
      </c>
      <c r="G2872" s="10">
        <v>184.3</v>
      </c>
      <c r="H2872" s="10">
        <v>184.7</v>
      </c>
      <c r="I2872" s="10">
        <v>-0.39999999999997726</v>
      </c>
      <c r="J2872" s="10">
        <v>0</v>
      </c>
      <c r="K2872" s="10">
        <v>0</v>
      </c>
      <c r="L2872" s="10">
        <v>0</v>
      </c>
      <c r="M2872" s="10">
        <v>0</v>
      </c>
      <c r="N2872" s="10">
        <v>0</v>
      </c>
    </row>
    <row r="2873" spans="1:14" x14ac:dyDescent="0.25">
      <c r="A2873" s="9" t="s">
        <v>594</v>
      </c>
      <c r="B2873" s="9" t="s">
        <v>37</v>
      </c>
      <c r="C2873" s="9" t="s">
        <v>29</v>
      </c>
      <c r="D2873" s="9" t="s">
        <v>27</v>
      </c>
      <c r="E2873" s="10">
        <v>426.2</v>
      </c>
      <c r="F2873" s="10">
        <v>0</v>
      </c>
      <c r="G2873" s="10">
        <v>426.2</v>
      </c>
      <c r="H2873" s="10">
        <v>427.12</v>
      </c>
      <c r="I2873" s="10">
        <v>-0.92000000000001592</v>
      </c>
      <c r="J2873" s="10">
        <v>0</v>
      </c>
      <c r="K2873" s="10">
        <v>0</v>
      </c>
      <c r="L2873" s="10">
        <v>0</v>
      </c>
      <c r="M2873" s="10">
        <v>0</v>
      </c>
      <c r="N2873" s="10">
        <v>0</v>
      </c>
    </row>
    <row r="2874" spans="1:14" x14ac:dyDescent="0.25">
      <c r="A2874" s="9" t="s">
        <v>594</v>
      </c>
      <c r="B2874" s="9" t="s">
        <v>346</v>
      </c>
      <c r="C2874" s="9" t="s">
        <v>33</v>
      </c>
      <c r="D2874" s="9" t="s">
        <v>27</v>
      </c>
      <c r="E2874" s="10">
        <v>1901.11</v>
      </c>
      <c r="F2874" s="10">
        <v>0</v>
      </c>
      <c r="G2874" s="10">
        <v>1901.11</v>
      </c>
      <c r="H2874" s="10">
        <v>1984.6</v>
      </c>
      <c r="I2874" s="10">
        <v>-83.490000000000009</v>
      </c>
      <c r="J2874" s="10">
        <v>12</v>
      </c>
      <c r="K2874" s="10">
        <v>0</v>
      </c>
      <c r="L2874" s="10">
        <v>12</v>
      </c>
      <c r="M2874" s="10">
        <v>12.526999999999999</v>
      </c>
      <c r="N2874" s="10">
        <v>-0.52699999999999925</v>
      </c>
    </row>
    <row r="2875" spans="1:14" x14ac:dyDescent="0.25">
      <c r="A2875" s="9" t="s">
        <v>594</v>
      </c>
      <c r="B2875" s="9" t="s">
        <v>347</v>
      </c>
      <c r="C2875" s="9" t="s">
        <v>33</v>
      </c>
      <c r="D2875" s="9" t="s">
        <v>27</v>
      </c>
      <c r="E2875" s="10">
        <v>6039.76</v>
      </c>
      <c r="F2875" s="10">
        <v>0</v>
      </c>
      <c r="G2875" s="10">
        <v>6039.76</v>
      </c>
      <c r="H2875" s="10">
        <v>6305.01</v>
      </c>
      <c r="I2875" s="10">
        <v>-265.25</v>
      </c>
      <c r="J2875" s="10">
        <v>12</v>
      </c>
      <c r="K2875" s="10">
        <v>0</v>
      </c>
      <c r="L2875" s="10">
        <v>12</v>
      </c>
      <c r="M2875" s="10">
        <v>12.526999999999999</v>
      </c>
      <c r="N2875" s="10">
        <v>-0.52699999999999925</v>
      </c>
    </row>
    <row r="2876" spans="1:14" x14ac:dyDescent="0.25">
      <c r="A2876" s="9" t="s">
        <v>594</v>
      </c>
      <c r="B2876" s="9" t="s">
        <v>348</v>
      </c>
      <c r="C2876" s="9" t="s">
        <v>33</v>
      </c>
      <c r="D2876" s="9" t="s">
        <v>27</v>
      </c>
      <c r="E2876" s="10">
        <v>6069.16</v>
      </c>
      <c r="F2876" s="10">
        <v>0</v>
      </c>
      <c r="G2876" s="10">
        <v>6069.16</v>
      </c>
      <c r="H2876" s="10">
        <v>6335.69</v>
      </c>
      <c r="I2876" s="10">
        <v>-266.52999999999975</v>
      </c>
      <c r="J2876" s="10">
        <v>72</v>
      </c>
      <c r="K2876" s="10">
        <v>0</v>
      </c>
      <c r="L2876" s="10">
        <v>72</v>
      </c>
      <c r="M2876" s="10">
        <v>75.162000000000006</v>
      </c>
      <c r="N2876" s="10">
        <v>-3.1620000000000061</v>
      </c>
    </row>
    <row r="2877" spans="1:14" x14ac:dyDescent="0.25">
      <c r="A2877" s="9" t="s">
        <v>594</v>
      </c>
      <c r="B2877" s="9" t="s">
        <v>303</v>
      </c>
      <c r="C2877" s="9" t="s">
        <v>39</v>
      </c>
      <c r="D2877" s="9" t="s">
        <v>58</v>
      </c>
      <c r="E2877" s="10">
        <v>-237168.68</v>
      </c>
      <c r="F2877" s="10">
        <v>0</v>
      </c>
      <c r="G2877" s="10">
        <v>-237168.68</v>
      </c>
      <c r="H2877" s="10">
        <v>-237169.04</v>
      </c>
      <c r="I2877" s="10">
        <v>0.36000000001513399</v>
      </c>
      <c r="J2877" s="10">
        <v>-12527</v>
      </c>
      <c r="K2877" s="10">
        <v>0</v>
      </c>
      <c r="L2877" s="10">
        <v>-12527</v>
      </c>
      <c r="M2877" s="10">
        <v>-12527</v>
      </c>
      <c r="N2877" s="10">
        <v>0</v>
      </c>
    </row>
    <row r="2878" spans="1:14" x14ac:dyDescent="0.25">
      <c r="A2878" s="9" t="s">
        <v>594</v>
      </c>
      <c r="B2878" s="9" t="s">
        <v>64</v>
      </c>
      <c r="C2878" s="9" t="s">
        <v>42</v>
      </c>
      <c r="D2878" s="9" t="s">
        <v>58</v>
      </c>
      <c r="E2878" s="10">
        <v>183100.68</v>
      </c>
      <c r="F2878" s="10">
        <v>184770.69</v>
      </c>
      <c r="G2878" s="10">
        <v>-1670.0100000000093</v>
      </c>
      <c r="H2878" s="10">
        <v>184770.69</v>
      </c>
      <c r="I2878" s="10">
        <v>-1670.0100000000093</v>
      </c>
      <c r="J2878" s="10">
        <v>12600</v>
      </c>
      <c r="K2878" s="10">
        <v>12714.905000000001</v>
      </c>
      <c r="L2878" s="10">
        <v>-114.90500000000065</v>
      </c>
      <c r="M2878" s="10">
        <v>12714.905000000001</v>
      </c>
      <c r="N2878" s="10">
        <v>-114.90500000000065</v>
      </c>
    </row>
    <row r="2879" spans="1:14" x14ac:dyDescent="0.25">
      <c r="A2879" s="9" t="s">
        <v>594</v>
      </c>
      <c r="B2879" s="9" t="s">
        <v>441</v>
      </c>
      <c r="C2879" s="9" t="s">
        <v>42</v>
      </c>
      <c r="D2879" s="9" t="s">
        <v>43</v>
      </c>
      <c r="E2879" s="10">
        <v>7957.72</v>
      </c>
      <c r="F2879" s="10">
        <v>7517.833333333333</v>
      </c>
      <c r="G2879" s="10">
        <v>439.88666666666722</v>
      </c>
      <c r="H2879" s="10">
        <v>7668.19</v>
      </c>
      <c r="I2879" s="10">
        <v>289.53000000000065</v>
      </c>
      <c r="J2879" s="10">
        <v>13260</v>
      </c>
      <c r="K2879" s="10">
        <v>12527</v>
      </c>
      <c r="L2879" s="10">
        <v>733</v>
      </c>
      <c r="M2879" s="10">
        <v>12777.54</v>
      </c>
      <c r="N2879" s="10">
        <v>482.45999999999913</v>
      </c>
    </row>
    <row r="2880" spans="1:14" x14ac:dyDescent="0.25">
      <c r="A2880" s="9" t="s">
        <v>594</v>
      </c>
      <c r="B2880" s="9" t="s">
        <v>443</v>
      </c>
      <c r="C2880" s="9" t="s">
        <v>42</v>
      </c>
      <c r="D2880" s="9" t="s">
        <v>43</v>
      </c>
      <c r="E2880" s="10">
        <v>24454.5</v>
      </c>
      <c r="F2880" s="10">
        <v>22360.696517412936</v>
      </c>
      <c r="G2880" s="10">
        <v>2093.8034825870636</v>
      </c>
      <c r="H2880" s="10">
        <v>22472.5</v>
      </c>
      <c r="I2880" s="10">
        <v>1982</v>
      </c>
      <c r="J2880" s="10">
        <v>13700</v>
      </c>
      <c r="K2880" s="10">
        <v>12527</v>
      </c>
      <c r="L2880" s="10">
        <v>1173</v>
      </c>
      <c r="M2880" s="10">
        <v>12589.635</v>
      </c>
      <c r="N2880" s="10">
        <v>1110.3649999999998</v>
      </c>
    </row>
    <row r="2881" spans="1:14" x14ac:dyDescent="0.25">
      <c r="A2881" s="9" t="s">
        <v>594</v>
      </c>
      <c r="B2881" s="9" t="s">
        <v>450</v>
      </c>
      <c r="C2881" s="9" t="s">
        <v>42</v>
      </c>
      <c r="D2881" s="9" t="s">
        <v>53</v>
      </c>
      <c r="E2881" s="10">
        <v>6986.45</v>
      </c>
      <c r="F2881" s="10">
        <v>7001.53</v>
      </c>
      <c r="G2881" s="10">
        <v>-15.079999999999927</v>
      </c>
      <c r="H2881" s="10">
        <v>7001.53</v>
      </c>
      <c r="I2881" s="10">
        <v>-15.079999999999927</v>
      </c>
      <c r="J2881" s="10">
        <v>500</v>
      </c>
      <c r="K2881" s="10">
        <v>501.08</v>
      </c>
      <c r="L2881" s="10">
        <v>-1.0799999999999841</v>
      </c>
      <c r="M2881" s="10">
        <v>501.08</v>
      </c>
      <c r="N2881" s="10">
        <v>-1.0799999999999841</v>
      </c>
    </row>
    <row r="2882" spans="1:14" x14ac:dyDescent="0.25">
      <c r="A2882" s="9" t="s">
        <v>595</v>
      </c>
      <c r="B2882" s="9" t="s">
        <v>25</v>
      </c>
      <c r="C2882" s="9" t="s">
        <v>26</v>
      </c>
      <c r="D2882" s="9" t="s">
        <v>27</v>
      </c>
      <c r="E2882" s="10">
        <v>-6784.81</v>
      </c>
      <c r="F2882" s="10">
        <v>0</v>
      </c>
      <c r="G2882" s="10">
        <v>-6784.81</v>
      </c>
      <c r="H2882" s="10">
        <v>0</v>
      </c>
      <c r="I2882" s="10">
        <v>-6784.81</v>
      </c>
      <c r="J2882" s="10">
        <v>0</v>
      </c>
      <c r="K2882" s="10">
        <v>0</v>
      </c>
      <c r="L2882" s="10">
        <v>0</v>
      </c>
      <c r="M2882" s="10">
        <v>0</v>
      </c>
      <c r="N2882" s="10">
        <v>0</v>
      </c>
    </row>
    <row r="2883" spans="1:14" x14ac:dyDescent="0.25">
      <c r="A2883" s="9" t="s">
        <v>595</v>
      </c>
      <c r="B2883" s="9" t="s">
        <v>28</v>
      </c>
      <c r="C2883" s="9" t="s">
        <v>29</v>
      </c>
      <c r="D2883" s="9" t="s">
        <v>27</v>
      </c>
      <c r="E2883" s="10">
        <v>16.760000000000002</v>
      </c>
      <c r="F2883" s="10">
        <v>0</v>
      </c>
      <c r="G2883" s="10">
        <v>16.760000000000002</v>
      </c>
      <c r="H2883" s="10">
        <v>16.84</v>
      </c>
      <c r="I2883" s="10">
        <v>-7.9999999999998295E-2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</row>
    <row r="2884" spans="1:14" x14ac:dyDescent="0.25">
      <c r="A2884" s="9" t="s">
        <v>595</v>
      </c>
      <c r="B2884" s="9" t="s">
        <v>30</v>
      </c>
      <c r="C2884" s="9" t="s">
        <v>29</v>
      </c>
      <c r="D2884" s="9" t="s">
        <v>27</v>
      </c>
      <c r="E2884" s="10">
        <v>391.02</v>
      </c>
      <c r="F2884" s="10">
        <v>0</v>
      </c>
      <c r="G2884" s="10">
        <v>391.02</v>
      </c>
      <c r="H2884" s="10">
        <v>393.03</v>
      </c>
      <c r="I2884" s="10">
        <v>-2.0099999999999909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</row>
    <row r="2885" spans="1:14" x14ac:dyDescent="0.25">
      <c r="A2885" s="9" t="s">
        <v>595</v>
      </c>
      <c r="B2885" s="9" t="s">
        <v>31</v>
      </c>
      <c r="C2885" s="9" t="s">
        <v>29</v>
      </c>
      <c r="D2885" s="9" t="s">
        <v>27</v>
      </c>
      <c r="E2885" s="10">
        <v>2625.42</v>
      </c>
      <c r="F2885" s="10">
        <v>0</v>
      </c>
      <c r="G2885" s="10">
        <v>2625.42</v>
      </c>
      <c r="H2885" s="10">
        <v>2638.94</v>
      </c>
      <c r="I2885" s="10">
        <v>-13.519999999999982</v>
      </c>
      <c r="J2885" s="10">
        <v>0</v>
      </c>
      <c r="K2885" s="10">
        <v>0</v>
      </c>
      <c r="L2885" s="10">
        <v>0</v>
      </c>
      <c r="M2885" s="10">
        <v>0</v>
      </c>
      <c r="N2885" s="10">
        <v>0</v>
      </c>
    </row>
    <row r="2886" spans="1:14" x14ac:dyDescent="0.25">
      <c r="A2886" s="9" t="s">
        <v>595</v>
      </c>
      <c r="B2886" s="9" t="s">
        <v>32</v>
      </c>
      <c r="C2886" s="9" t="s">
        <v>33</v>
      </c>
      <c r="D2886" s="9" t="s">
        <v>27</v>
      </c>
      <c r="E2886" s="10">
        <v>3935.96</v>
      </c>
      <c r="F2886" s="10">
        <v>0</v>
      </c>
      <c r="G2886" s="10">
        <v>3935.96</v>
      </c>
      <c r="H2886" s="10">
        <v>4566</v>
      </c>
      <c r="I2886" s="10">
        <v>-630.04</v>
      </c>
      <c r="J2886" s="10">
        <v>11.16</v>
      </c>
      <c r="K2886" s="10">
        <v>0</v>
      </c>
      <c r="L2886" s="10">
        <v>11.16</v>
      </c>
      <c r="M2886" s="10">
        <v>12.946</v>
      </c>
      <c r="N2886" s="10">
        <v>-1.7859999999999996</v>
      </c>
    </row>
    <row r="2887" spans="1:14" x14ac:dyDescent="0.25">
      <c r="A2887" s="9" t="s">
        <v>595</v>
      </c>
      <c r="B2887" s="9" t="s">
        <v>34</v>
      </c>
      <c r="C2887" s="9" t="s">
        <v>33</v>
      </c>
      <c r="D2887" s="9" t="s">
        <v>27</v>
      </c>
      <c r="E2887" s="10">
        <v>13530.06</v>
      </c>
      <c r="F2887" s="10">
        <v>0</v>
      </c>
      <c r="G2887" s="10">
        <v>13530.06</v>
      </c>
      <c r="H2887" s="10">
        <v>15695.83</v>
      </c>
      <c r="I2887" s="10">
        <v>-2165.7700000000004</v>
      </c>
      <c r="J2887" s="10">
        <v>11.16</v>
      </c>
      <c r="K2887" s="10">
        <v>0</v>
      </c>
      <c r="L2887" s="10">
        <v>11.16</v>
      </c>
      <c r="M2887" s="10">
        <v>12.946</v>
      </c>
      <c r="N2887" s="10">
        <v>-1.7859999999999996</v>
      </c>
    </row>
    <row r="2888" spans="1:14" x14ac:dyDescent="0.25">
      <c r="A2888" s="9" t="s">
        <v>595</v>
      </c>
      <c r="B2888" s="9" t="s">
        <v>35</v>
      </c>
      <c r="C2888" s="9" t="s">
        <v>33</v>
      </c>
      <c r="D2888" s="9" t="s">
        <v>27</v>
      </c>
      <c r="E2888" s="10">
        <v>14638.69</v>
      </c>
      <c r="F2888" s="10">
        <v>0</v>
      </c>
      <c r="G2888" s="10">
        <v>14638.69</v>
      </c>
      <c r="H2888" s="10">
        <v>16981.37</v>
      </c>
      <c r="I2888" s="10">
        <v>-2342.6799999999985</v>
      </c>
      <c r="J2888" s="10">
        <v>234.36</v>
      </c>
      <c r="K2888" s="10">
        <v>0</v>
      </c>
      <c r="L2888" s="10">
        <v>234.36</v>
      </c>
      <c r="M2888" s="10">
        <v>271.86500000000001</v>
      </c>
      <c r="N2888" s="10">
        <v>-37.504999999999995</v>
      </c>
    </row>
    <row r="2889" spans="1:14" x14ac:dyDescent="0.25">
      <c r="A2889" s="9" t="s">
        <v>595</v>
      </c>
      <c r="B2889" s="9" t="s">
        <v>36</v>
      </c>
      <c r="C2889" s="9" t="s">
        <v>29</v>
      </c>
      <c r="D2889" s="9" t="s">
        <v>27</v>
      </c>
      <c r="E2889" s="10">
        <v>29414.28</v>
      </c>
      <c r="F2889" s="10">
        <v>0</v>
      </c>
      <c r="G2889" s="10">
        <v>29414.28</v>
      </c>
      <c r="H2889" s="10">
        <v>29565.8</v>
      </c>
      <c r="I2889" s="10">
        <v>-151.52000000000044</v>
      </c>
      <c r="J2889" s="10">
        <v>0</v>
      </c>
      <c r="K2889" s="10">
        <v>0</v>
      </c>
      <c r="L2889" s="10">
        <v>0</v>
      </c>
      <c r="M2889" s="10">
        <v>0</v>
      </c>
      <c r="N2889" s="10">
        <v>0</v>
      </c>
    </row>
    <row r="2890" spans="1:14" x14ac:dyDescent="0.25">
      <c r="A2890" s="9" t="s">
        <v>595</v>
      </c>
      <c r="B2890" s="9" t="s">
        <v>37</v>
      </c>
      <c r="C2890" s="9" t="s">
        <v>29</v>
      </c>
      <c r="D2890" s="9" t="s">
        <v>27</v>
      </c>
      <c r="E2890" s="10">
        <v>68020.72</v>
      </c>
      <c r="F2890" s="10">
        <v>0</v>
      </c>
      <c r="G2890" s="10">
        <v>68020.72</v>
      </c>
      <c r="H2890" s="10">
        <v>68371.11</v>
      </c>
      <c r="I2890" s="10">
        <v>-350.38999999999942</v>
      </c>
      <c r="J2890" s="10">
        <v>0</v>
      </c>
      <c r="K2890" s="10">
        <v>0</v>
      </c>
      <c r="L2890" s="10">
        <v>0</v>
      </c>
      <c r="M2890" s="10">
        <v>0</v>
      </c>
      <c r="N2890" s="10">
        <v>0</v>
      </c>
    </row>
    <row r="2891" spans="1:14" x14ac:dyDescent="0.25">
      <c r="A2891" s="9" t="s">
        <v>595</v>
      </c>
      <c r="B2891" s="9" t="s">
        <v>596</v>
      </c>
      <c r="C2891" s="9" t="s">
        <v>39</v>
      </c>
      <c r="D2891" s="9" t="s">
        <v>40</v>
      </c>
      <c r="E2891" s="10">
        <v>-1836832.38</v>
      </c>
      <c r="F2891" s="10">
        <v>0</v>
      </c>
      <c r="G2891" s="10">
        <v>-1836832.38</v>
      </c>
      <c r="H2891" s="10">
        <v>-1836832.44</v>
      </c>
      <c r="I2891" s="10">
        <v>6.0000000055879354E-2</v>
      </c>
      <c r="J2891" s="10">
        <v>-8868</v>
      </c>
      <c r="K2891" s="10">
        <v>0</v>
      </c>
      <c r="L2891" s="10">
        <v>-8868</v>
      </c>
      <c r="M2891" s="10">
        <v>-8868</v>
      </c>
      <c r="N2891" s="10">
        <v>0</v>
      </c>
    </row>
    <row r="2892" spans="1:14" x14ac:dyDescent="0.25">
      <c r="A2892" s="9" t="s">
        <v>595</v>
      </c>
      <c r="B2892" s="9" t="s">
        <v>92</v>
      </c>
      <c r="C2892" s="9" t="s">
        <v>42</v>
      </c>
      <c r="D2892" s="9" t="s">
        <v>43</v>
      </c>
      <c r="E2892" s="10">
        <v>59.58</v>
      </c>
      <c r="F2892" s="10">
        <v>0</v>
      </c>
      <c r="G2892" s="10">
        <v>59.58</v>
      </c>
      <c r="H2892" s="10">
        <v>0</v>
      </c>
      <c r="I2892" s="10">
        <v>59.58</v>
      </c>
      <c r="J2892" s="10">
        <v>700</v>
      </c>
      <c r="K2892" s="10">
        <v>0</v>
      </c>
      <c r="L2892" s="10">
        <v>700</v>
      </c>
      <c r="M2892" s="10">
        <v>0</v>
      </c>
      <c r="N2892" s="10">
        <v>700</v>
      </c>
    </row>
    <row r="2893" spans="1:14" x14ac:dyDescent="0.25">
      <c r="A2893" s="9" t="s">
        <v>595</v>
      </c>
      <c r="B2893" s="9" t="s">
        <v>114</v>
      </c>
      <c r="C2893" s="9" t="s">
        <v>42</v>
      </c>
      <c r="D2893" s="9" t="s">
        <v>43</v>
      </c>
      <c r="E2893" s="10">
        <v>6475.35</v>
      </c>
      <c r="F2893" s="10">
        <v>6419.0147783251232</v>
      </c>
      <c r="G2893" s="10">
        <v>56.335221674877175</v>
      </c>
      <c r="H2893" s="10">
        <v>6515.3</v>
      </c>
      <c r="I2893" s="10">
        <v>-39.949999999999818</v>
      </c>
      <c r="J2893" s="10">
        <v>107350</v>
      </c>
      <c r="K2893" s="10">
        <v>106416</v>
      </c>
      <c r="L2893" s="10">
        <v>934</v>
      </c>
      <c r="M2893" s="10">
        <v>108012.24</v>
      </c>
      <c r="N2893" s="10">
        <v>-662.24000000000524</v>
      </c>
    </row>
    <row r="2894" spans="1:14" x14ac:dyDescent="0.25">
      <c r="A2894" s="9" t="s">
        <v>595</v>
      </c>
      <c r="B2894" s="9" t="s">
        <v>44</v>
      </c>
      <c r="C2894" s="9" t="s">
        <v>42</v>
      </c>
      <c r="D2894" s="9" t="s">
        <v>43</v>
      </c>
      <c r="E2894" s="10">
        <v>8227.1299999999992</v>
      </c>
      <c r="F2894" s="10">
        <v>8220.6368159203976</v>
      </c>
      <c r="G2894" s="10">
        <v>6.4931840796016331</v>
      </c>
      <c r="H2894" s="10">
        <v>8261.74</v>
      </c>
      <c r="I2894" s="10">
        <v>-34.610000000000582</v>
      </c>
      <c r="J2894" s="10">
        <v>8875</v>
      </c>
      <c r="K2894" s="10">
        <v>8868</v>
      </c>
      <c r="L2894" s="10">
        <v>7</v>
      </c>
      <c r="M2894" s="10">
        <v>8912.34</v>
      </c>
      <c r="N2894" s="10">
        <v>-37.340000000000146</v>
      </c>
    </row>
    <row r="2895" spans="1:14" x14ac:dyDescent="0.25">
      <c r="A2895" s="9" t="s">
        <v>595</v>
      </c>
      <c r="B2895" s="9" t="s">
        <v>115</v>
      </c>
      <c r="C2895" s="9" t="s">
        <v>42</v>
      </c>
      <c r="D2895" s="9" t="s">
        <v>43</v>
      </c>
      <c r="E2895" s="10">
        <v>24975.94</v>
      </c>
      <c r="F2895" s="10">
        <v>24839.625615763547</v>
      </c>
      <c r="G2895" s="10">
        <v>136.31438423645159</v>
      </c>
      <c r="H2895" s="10">
        <v>25212.22</v>
      </c>
      <c r="I2895" s="10">
        <v>-236.28000000000247</v>
      </c>
      <c r="J2895" s="10">
        <v>107000</v>
      </c>
      <c r="K2895" s="10">
        <v>106416</v>
      </c>
      <c r="L2895" s="10">
        <v>584</v>
      </c>
      <c r="M2895" s="10">
        <v>108012.24</v>
      </c>
      <c r="N2895" s="10">
        <v>-1012.2400000000052</v>
      </c>
    </row>
    <row r="2896" spans="1:14" x14ac:dyDescent="0.25">
      <c r="A2896" s="9" t="s">
        <v>595</v>
      </c>
      <c r="B2896" s="9" t="s">
        <v>116</v>
      </c>
      <c r="C2896" s="9" t="s">
        <v>42</v>
      </c>
      <c r="D2896" s="9" t="s">
        <v>43</v>
      </c>
      <c r="E2896" s="10">
        <v>32433.87</v>
      </c>
      <c r="F2896" s="10">
        <v>32076.970873786409</v>
      </c>
      <c r="G2896" s="10">
        <v>356.89912621358962</v>
      </c>
      <c r="H2896" s="10">
        <v>33039.279999999999</v>
      </c>
      <c r="I2896" s="10">
        <v>-605.40999999999985</v>
      </c>
      <c r="J2896" s="10">
        <v>107600</v>
      </c>
      <c r="K2896" s="10">
        <v>106416</v>
      </c>
      <c r="L2896" s="10">
        <v>1184</v>
      </c>
      <c r="M2896" s="10">
        <v>109608.48</v>
      </c>
      <c r="N2896" s="10">
        <v>-2008.4799999999959</v>
      </c>
    </row>
    <row r="2897" spans="1:14" x14ac:dyDescent="0.25">
      <c r="A2897" s="9" t="s">
        <v>595</v>
      </c>
      <c r="B2897" s="9" t="s">
        <v>47</v>
      </c>
      <c r="C2897" s="9" t="s">
        <v>42</v>
      </c>
      <c r="D2897" s="9" t="s">
        <v>43</v>
      </c>
      <c r="E2897" s="10">
        <v>50358.29</v>
      </c>
      <c r="F2897" s="10">
        <v>50035.73529411765</v>
      </c>
      <c r="G2897" s="10">
        <v>322.55470588235039</v>
      </c>
      <c r="H2897" s="10">
        <v>51036.45</v>
      </c>
      <c r="I2897" s="10">
        <v>-678.15999999999622</v>
      </c>
      <c r="J2897" s="10">
        <v>107102</v>
      </c>
      <c r="K2897" s="10">
        <v>106416</v>
      </c>
      <c r="L2897" s="10">
        <v>686</v>
      </c>
      <c r="M2897" s="10">
        <v>108544.32000000001</v>
      </c>
      <c r="N2897" s="10">
        <v>-1442.320000000007</v>
      </c>
    </row>
    <row r="2898" spans="1:14" x14ac:dyDescent="0.25">
      <c r="A2898" s="9" t="s">
        <v>595</v>
      </c>
      <c r="B2898" s="9" t="s">
        <v>597</v>
      </c>
      <c r="C2898" s="9" t="s">
        <v>42</v>
      </c>
      <c r="D2898" s="9" t="s">
        <v>43</v>
      </c>
      <c r="E2898" s="10">
        <v>88954.2</v>
      </c>
      <c r="F2898" s="10">
        <v>85930.916256157638</v>
      </c>
      <c r="G2898" s="10">
        <v>3023.2837438423594</v>
      </c>
      <c r="H2898" s="10">
        <v>87219.88</v>
      </c>
      <c r="I2898" s="10">
        <v>1734.3199999999924</v>
      </c>
      <c r="J2898" s="10">
        <v>9180</v>
      </c>
      <c r="K2898" s="10">
        <v>8868</v>
      </c>
      <c r="L2898" s="10">
        <v>312</v>
      </c>
      <c r="M2898" s="10">
        <v>9001.02</v>
      </c>
      <c r="N2898" s="10">
        <v>178.97999999999956</v>
      </c>
    </row>
    <row r="2899" spans="1:14" x14ac:dyDescent="0.25">
      <c r="A2899" s="9" t="s">
        <v>595</v>
      </c>
      <c r="B2899" s="9" t="s">
        <v>117</v>
      </c>
      <c r="C2899" s="9" t="s">
        <v>42</v>
      </c>
      <c r="D2899" s="9" t="s">
        <v>43</v>
      </c>
      <c r="E2899" s="10">
        <v>95149.33</v>
      </c>
      <c r="F2899" s="10">
        <v>92520.413793103449</v>
      </c>
      <c r="G2899" s="10">
        <v>2628.9162068965525</v>
      </c>
      <c r="H2899" s="10">
        <v>93908.22</v>
      </c>
      <c r="I2899" s="10">
        <v>1241.1100000000006</v>
      </c>
      <c r="J2899" s="10">
        <v>109440</v>
      </c>
      <c r="K2899" s="10">
        <v>106416</v>
      </c>
      <c r="L2899" s="10">
        <v>3024</v>
      </c>
      <c r="M2899" s="10">
        <v>108012.24</v>
      </c>
      <c r="N2899" s="10">
        <v>1427.7599999999948</v>
      </c>
    </row>
    <row r="2900" spans="1:14" x14ac:dyDescent="0.25">
      <c r="A2900" s="9" t="s">
        <v>595</v>
      </c>
      <c r="B2900" s="9" t="s">
        <v>50</v>
      </c>
      <c r="C2900" s="9" t="s">
        <v>42</v>
      </c>
      <c r="D2900" s="9" t="s">
        <v>43</v>
      </c>
      <c r="E2900" s="10">
        <v>145432.29</v>
      </c>
      <c r="F2900" s="10">
        <v>144512.92537313432</v>
      </c>
      <c r="G2900" s="10">
        <v>919.36462686568848</v>
      </c>
      <c r="H2900" s="10">
        <v>145235.49</v>
      </c>
      <c r="I2900" s="10">
        <v>196.80000000001746</v>
      </c>
      <c r="J2900" s="10">
        <v>107093</v>
      </c>
      <c r="K2900" s="10">
        <v>106416</v>
      </c>
      <c r="L2900" s="10">
        <v>677</v>
      </c>
      <c r="M2900" s="10">
        <v>106948.08</v>
      </c>
      <c r="N2900" s="10">
        <v>144.91999999999825</v>
      </c>
    </row>
    <row r="2901" spans="1:14" x14ac:dyDescent="0.25">
      <c r="A2901" s="9" t="s">
        <v>595</v>
      </c>
      <c r="B2901" s="9" t="s">
        <v>103</v>
      </c>
      <c r="C2901" s="9" t="s">
        <v>42</v>
      </c>
      <c r="D2901" s="9" t="s">
        <v>43</v>
      </c>
      <c r="E2901" s="10">
        <v>510036.94</v>
      </c>
      <c r="F2901" s="10">
        <v>509032.42574257427</v>
      </c>
      <c r="G2901" s="10">
        <v>1004.5142574257334</v>
      </c>
      <c r="H2901" s="10">
        <v>514122.75</v>
      </c>
      <c r="I2901" s="10">
        <v>-4085.8099999999977</v>
      </c>
      <c r="J2901" s="10">
        <v>106626</v>
      </c>
      <c r="K2901" s="10">
        <v>106416</v>
      </c>
      <c r="L2901" s="10">
        <v>210</v>
      </c>
      <c r="M2901" s="10">
        <v>107480.16</v>
      </c>
      <c r="N2901" s="10">
        <v>-854.16000000000349</v>
      </c>
    </row>
    <row r="2902" spans="1:14" x14ac:dyDescent="0.25">
      <c r="A2902" s="9" t="s">
        <v>595</v>
      </c>
      <c r="B2902" s="9" t="s">
        <v>119</v>
      </c>
      <c r="C2902" s="9" t="s">
        <v>42</v>
      </c>
      <c r="D2902" s="9" t="s">
        <v>53</v>
      </c>
      <c r="E2902" s="10">
        <v>743568.42</v>
      </c>
      <c r="F2902" s="10">
        <v>725053.95024875621</v>
      </c>
      <c r="G2902" s="10">
        <v>18514.469751243829</v>
      </c>
      <c r="H2902" s="10">
        <v>728679.22</v>
      </c>
      <c r="I2902" s="10">
        <v>14889.20000000007</v>
      </c>
      <c r="J2902" s="10">
        <v>79800</v>
      </c>
      <c r="K2902" s="10">
        <v>79812</v>
      </c>
      <c r="L2902" s="10">
        <v>-12</v>
      </c>
      <c r="M2902" s="10">
        <v>80211.06</v>
      </c>
      <c r="N2902" s="10">
        <v>-411.05999999999767</v>
      </c>
    </row>
    <row r="2903" spans="1:14" x14ac:dyDescent="0.25">
      <c r="A2903" s="9" t="s">
        <v>595</v>
      </c>
      <c r="B2903" s="9" t="s">
        <v>54</v>
      </c>
      <c r="C2903" s="9" t="s">
        <v>42</v>
      </c>
      <c r="D2903" s="9" t="s">
        <v>55</v>
      </c>
      <c r="E2903" s="10">
        <v>5372.94</v>
      </c>
      <c r="F2903" s="10">
        <v>5267.588235294118</v>
      </c>
      <c r="G2903" s="10">
        <v>105.35176470588158</v>
      </c>
      <c r="H2903" s="10">
        <v>5372.94</v>
      </c>
      <c r="I2903" s="10">
        <v>0</v>
      </c>
      <c r="J2903" s="10">
        <v>976.899</v>
      </c>
      <c r="K2903" s="10">
        <v>957.74411764705872</v>
      </c>
      <c r="L2903" s="10">
        <v>19.154882352941286</v>
      </c>
      <c r="M2903" s="10">
        <v>976.899</v>
      </c>
      <c r="N2903" s="10">
        <v>0</v>
      </c>
    </row>
    <row r="2904" spans="1:14" x14ac:dyDescent="0.25">
      <c r="A2904" s="9" t="s">
        <v>598</v>
      </c>
      <c r="B2904" s="9" t="s">
        <v>25</v>
      </c>
      <c r="C2904" s="9" t="s">
        <v>26</v>
      </c>
      <c r="D2904" s="9" t="s">
        <v>27</v>
      </c>
      <c r="E2904" s="10">
        <v>-9057.83</v>
      </c>
      <c r="F2904" s="10">
        <v>0</v>
      </c>
      <c r="G2904" s="10">
        <v>-9057.83</v>
      </c>
      <c r="H2904" s="10">
        <v>0</v>
      </c>
      <c r="I2904" s="10">
        <v>-9057.83</v>
      </c>
      <c r="J2904" s="10">
        <v>0</v>
      </c>
      <c r="K2904" s="10">
        <v>0</v>
      </c>
      <c r="L2904" s="10">
        <v>0</v>
      </c>
      <c r="M2904" s="10">
        <v>0</v>
      </c>
      <c r="N2904" s="10">
        <v>0</v>
      </c>
    </row>
    <row r="2905" spans="1:14" x14ac:dyDescent="0.25">
      <c r="A2905" s="9" t="s">
        <v>598</v>
      </c>
      <c r="B2905" s="9" t="s">
        <v>28</v>
      </c>
      <c r="C2905" s="9" t="s">
        <v>29</v>
      </c>
      <c r="D2905" s="9" t="s">
        <v>27</v>
      </c>
      <c r="E2905" s="10">
        <v>2.9</v>
      </c>
      <c r="F2905" s="10">
        <v>0</v>
      </c>
      <c r="G2905" s="10">
        <v>2.9</v>
      </c>
      <c r="H2905" s="10">
        <v>2.87</v>
      </c>
      <c r="I2905" s="10">
        <v>2.9999999999999805E-2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</row>
    <row r="2906" spans="1:14" x14ac:dyDescent="0.25">
      <c r="A2906" s="9" t="s">
        <v>598</v>
      </c>
      <c r="B2906" s="9" t="s">
        <v>30</v>
      </c>
      <c r="C2906" s="9" t="s">
        <v>29</v>
      </c>
      <c r="D2906" s="9" t="s">
        <v>27</v>
      </c>
      <c r="E2906" s="10">
        <v>67.58</v>
      </c>
      <c r="F2906" s="10">
        <v>0</v>
      </c>
      <c r="G2906" s="10">
        <v>67.58</v>
      </c>
      <c r="H2906" s="10">
        <v>66.92</v>
      </c>
      <c r="I2906" s="10">
        <v>0.65999999999999659</v>
      </c>
      <c r="J2906" s="10">
        <v>0</v>
      </c>
      <c r="K2906" s="10">
        <v>0</v>
      </c>
      <c r="L2906" s="10">
        <v>0</v>
      </c>
      <c r="M2906" s="10">
        <v>0</v>
      </c>
      <c r="N2906" s="10">
        <v>0</v>
      </c>
    </row>
    <row r="2907" spans="1:14" x14ac:dyDescent="0.25">
      <c r="A2907" s="9" t="s">
        <v>598</v>
      </c>
      <c r="B2907" s="9" t="s">
        <v>31</v>
      </c>
      <c r="C2907" s="9" t="s">
        <v>29</v>
      </c>
      <c r="D2907" s="9" t="s">
        <v>27</v>
      </c>
      <c r="E2907" s="10">
        <v>453.76</v>
      </c>
      <c r="F2907" s="10">
        <v>0</v>
      </c>
      <c r="G2907" s="10">
        <v>453.76</v>
      </c>
      <c r="H2907" s="10">
        <v>449.35</v>
      </c>
      <c r="I2907" s="10">
        <v>4.4099999999999682</v>
      </c>
      <c r="J2907" s="10">
        <v>0</v>
      </c>
      <c r="K2907" s="10">
        <v>0</v>
      </c>
      <c r="L2907" s="10">
        <v>0</v>
      </c>
      <c r="M2907" s="10">
        <v>0</v>
      </c>
      <c r="N2907" s="10">
        <v>0</v>
      </c>
    </row>
    <row r="2908" spans="1:14" x14ac:dyDescent="0.25">
      <c r="A2908" s="9" t="s">
        <v>598</v>
      </c>
      <c r="B2908" s="9" t="s">
        <v>32</v>
      </c>
      <c r="C2908" s="9" t="s">
        <v>33</v>
      </c>
      <c r="D2908" s="9" t="s">
        <v>27</v>
      </c>
      <c r="E2908" s="10">
        <v>1851.6</v>
      </c>
      <c r="F2908" s="10">
        <v>0</v>
      </c>
      <c r="G2908" s="10">
        <v>1851.6</v>
      </c>
      <c r="H2908" s="10">
        <v>777.48</v>
      </c>
      <c r="I2908" s="10">
        <v>1074.1199999999999</v>
      </c>
      <c r="J2908" s="10">
        <v>5.25</v>
      </c>
      <c r="K2908" s="10">
        <v>0</v>
      </c>
      <c r="L2908" s="10">
        <v>5.25</v>
      </c>
      <c r="M2908" s="10">
        <v>2.2040000000000002</v>
      </c>
      <c r="N2908" s="10">
        <v>3.0459999999999998</v>
      </c>
    </row>
    <row r="2909" spans="1:14" x14ac:dyDescent="0.25">
      <c r="A2909" s="9" t="s">
        <v>598</v>
      </c>
      <c r="B2909" s="9" t="s">
        <v>34</v>
      </c>
      <c r="C2909" s="9" t="s">
        <v>33</v>
      </c>
      <c r="D2909" s="9" t="s">
        <v>27</v>
      </c>
      <c r="E2909" s="10">
        <v>6364.94</v>
      </c>
      <c r="F2909" s="10">
        <v>0</v>
      </c>
      <c r="G2909" s="10">
        <v>6364.94</v>
      </c>
      <c r="H2909" s="10">
        <v>2672.61</v>
      </c>
      <c r="I2909" s="10">
        <v>3692.3299999999995</v>
      </c>
      <c r="J2909" s="10">
        <v>5.25</v>
      </c>
      <c r="K2909" s="10">
        <v>0</v>
      </c>
      <c r="L2909" s="10">
        <v>5.25</v>
      </c>
      <c r="M2909" s="10">
        <v>2.2040000000000002</v>
      </c>
      <c r="N2909" s="10">
        <v>3.0459999999999998</v>
      </c>
    </row>
    <row r="2910" spans="1:14" x14ac:dyDescent="0.25">
      <c r="A2910" s="9" t="s">
        <v>598</v>
      </c>
      <c r="B2910" s="9" t="s">
        <v>35</v>
      </c>
      <c r="C2910" s="9" t="s">
        <v>33</v>
      </c>
      <c r="D2910" s="9" t="s">
        <v>27</v>
      </c>
      <c r="E2910" s="10">
        <v>6886.48</v>
      </c>
      <c r="F2910" s="10">
        <v>0</v>
      </c>
      <c r="G2910" s="10">
        <v>6886.48</v>
      </c>
      <c r="H2910" s="10">
        <v>2891.51</v>
      </c>
      <c r="I2910" s="10">
        <v>3994.9699999999993</v>
      </c>
      <c r="J2910" s="10">
        <v>110.25</v>
      </c>
      <c r="K2910" s="10">
        <v>0</v>
      </c>
      <c r="L2910" s="10">
        <v>110.25</v>
      </c>
      <c r="M2910" s="10">
        <v>46.292000000000002</v>
      </c>
      <c r="N2910" s="10">
        <v>63.957999999999998</v>
      </c>
    </row>
    <row r="2911" spans="1:14" x14ac:dyDescent="0.25">
      <c r="A2911" s="9" t="s">
        <v>598</v>
      </c>
      <c r="B2911" s="9" t="s">
        <v>36</v>
      </c>
      <c r="C2911" s="9" t="s">
        <v>29</v>
      </c>
      <c r="D2911" s="9" t="s">
        <v>27</v>
      </c>
      <c r="E2911" s="10">
        <v>5083.7299999999996</v>
      </c>
      <c r="F2911" s="10">
        <v>0</v>
      </c>
      <c r="G2911" s="10">
        <v>5083.7299999999996</v>
      </c>
      <c r="H2911" s="10">
        <v>5034.32</v>
      </c>
      <c r="I2911" s="10">
        <v>49.409999999999854</v>
      </c>
      <c r="J2911" s="10">
        <v>0</v>
      </c>
      <c r="K2911" s="10">
        <v>0</v>
      </c>
      <c r="L2911" s="10">
        <v>0</v>
      </c>
      <c r="M2911" s="10">
        <v>0</v>
      </c>
      <c r="N2911" s="10">
        <v>0</v>
      </c>
    </row>
    <row r="2912" spans="1:14" x14ac:dyDescent="0.25">
      <c r="A2912" s="9" t="s">
        <v>598</v>
      </c>
      <c r="B2912" s="9" t="s">
        <v>37</v>
      </c>
      <c r="C2912" s="9" t="s">
        <v>29</v>
      </c>
      <c r="D2912" s="9" t="s">
        <v>27</v>
      </c>
      <c r="E2912" s="10">
        <v>11756.16</v>
      </c>
      <c r="F2912" s="10">
        <v>0</v>
      </c>
      <c r="G2912" s="10">
        <v>11756.16</v>
      </c>
      <c r="H2912" s="10">
        <v>11641.9</v>
      </c>
      <c r="I2912" s="10">
        <v>114.26000000000022</v>
      </c>
      <c r="J2912" s="10">
        <v>0</v>
      </c>
      <c r="K2912" s="10">
        <v>0</v>
      </c>
      <c r="L2912" s="10">
        <v>0</v>
      </c>
      <c r="M2912" s="10">
        <v>0</v>
      </c>
      <c r="N2912" s="10">
        <v>0</v>
      </c>
    </row>
    <row r="2913" spans="1:14" x14ac:dyDescent="0.25">
      <c r="A2913" s="9" t="s">
        <v>598</v>
      </c>
      <c r="B2913" s="9" t="s">
        <v>596</v>
      </c>
      <c r="C2913" s="9" t="s">
        <v>39</v>
      </c>
      <c r="D2913" s="9" t="s">
        <v>40</v>
      </c>
      <c r="E2913" s="10">
        <v>-312774.61</v>
      </c>
      <c r="F2913" s="10">
        <v>0</v>
      </c>
      <c r="G2913" s="10">
        <v>-312774.61</v>
      </c>
      <c r="H2913" s="10">
        <v>-312774.67</v>
      </c>
      <c r="I2913" s="10">
        <v>5.9999999997671694E-2</v>
      </c>
      <c r="J2913" s="10">
        <v>-1510</v>
      </c>
      <c r="K2913" s="10">
        <v>0</v>
      </c>
      <c r="L2913" s="10">
        <v>-1510</v>
      </c>
      <c r="M2913" s="10">
        <v>-1510</v>
      </c>
      <c r="N2913" s="10">
        <v>0</v>
      </c>
    </row>
    <row r="2914" spans="1:14" x14ac:dyDescent="0.25">
      <c r="A2914" s="9" t="s">
        <v>598</v>
      </c>
      <c r="B2914" s="9" t="s">
        <v>92</v>
      </c>
      <c r="C2914" s="9" t="s">
        <v>42</v>
      </c>
      <c r="D2914" s="9" t="s">
        <v>43</v>
      </c>
      <c r="E2914" s="10">
        <v>8.51</v>
      </c>
      <c r="F2914" s="10">
        <v>0</v>
      </c>
      <c r="G2914" s="10">
        <v>8.51</v>
      </c>
      <c r="H2914" s="10">
        <v>0</v>
      </c>
      <c r="I2914" s="10">
        <v>8.51</v>
      </c>
      <c r="J2914" s="10">
        <v>100</v>
      </c>
      <c r="K2914" s="10">
        <v>0</v>
      </c>
      <c r="L2914" s="10">
        <v>100</v>
      </c>
      <c r="M2914" s="10">
        <v>0</v>
      </c>
      <c r="N2914" s="10">
        <v>100</v>
      </c>
    </row>
    <row r="2915" spans="1:14" x14ac:dyDescent="0.25">
      <c r="A2915" s="9" t="s">
        <v>598</v>
      </c>
      <c r="B2915" s="9" t="s">
        <v>114</v>
      </c>
      <c r="C2915" s="9" t="s">
        <v>42</v>
      </c>
      <c r="D2915" s="9" t="s">
        <v>43</v>
      </c>
      <c r="E2915" s="10">
        <v>1149.0899999999999</v>
      </c>
      <c r="F2915" s="10">
        <v>1092.9950738916257</v>
      </c>
      <c r="G2915" s="10">
        <v>56.094926108374239</v>
      </c>
      <c r="H2915" s="10">
        <v>1109.3900000000001</v>
      </c>
      <c r="I2915" s="10">
        <v>39.699999999999818</v>
      </c>
      <c r="J2915" s="10">
        <v>19050</v>
      </c>
      <c r="K2915" s="10">
        <v>18120</v>
      </c>
      <c r="L2915" s="10">
        <v>930</v>
      </c>
      <c r="M2915" s="10">
        <v>18391.8</v>
      </c>
      <c r="N2915" s="10">
        <v>658.20000000000073</v>
      </c>
    </row>
    <row r="2916" spans="1:14" x14ac:dyDescent="0.25">
      <c r="A2916" s="9" t="s">
        <v>598</v>
      </c>
      <c r="B2916" s="9" t="s">
        <v>44</v>
      </c>
      <c r="C2916" s="9" t="s">
        <v>42</v>
      </c>
      <c r="D2916" s="9" t="s">
        <v>43</v>
      </c>
      <c r="E2916" s="10">
        <v>1409.04</v>
      </c>
      <c r="F2916" s="10">
        <v>1399.7711442786069</v>
      </c>
      <c r="G2916" s="10">
        <v>9.268855721393038</v>
      </c>
      <c r="H2916" s="10">
        <v>1406.77</v>
      </c>
      <c r="I2916" s="10">
        <v>2.2699999999999818</v>
      </c>
      <c r="J2916" s="10">
        <v>1520</v>
      </c>
      <c r="K2916" s="10">
        <v>1510</v>
      </c>
      <c r="L2916" s="10">
        <v>10</v>
      </c>
      <c r="M2916" s="10">
        <v>1517.55</v>
      </c>
      <c r="N2916" s="10">
        <v>2.4500000000000455</v>
      </c>
    </row>
    <row r="2917" spans="1:14" x14ac:dyDescent="0.25">
      <c r="A2917" s="9" t="s">
        <v>598</v>
      </c>
      <c r="B2917" s="9" t="s">
        <v>115</v>
      </c>
      <c r="C2917" s="9" t="s">
        <v>42</v>
      </c>
      <c r="D2917" s="9" t="s">
        <v>43</v>
      </c>
      <c r="E2917" s="10">
        <v>4399.97</v>
      </c>
      <c r="F2917" s="10">
        <v>4229.5665024630543</v>
      </c>
      <c r="G2917" s="10">
        <v>170.40349753694591</v>
      </c>
      <c r="H2917" s="10">
        <v>4293.01</v>
      </c>
      <c r="I2917" s="10">
        <v>106.96000000000004</v>
      </c>
      <c r="J2917" s="10">
        <v>18850</v>
      </c>
      <c r="K2917" s="10">
        <v>18120</v>
      </c>
      <c r="L2917" s="10">
        <v>730</v>
      </c>
      <c r="M2917" s="10">
        <v>18391.8</v>
      </c>
      <c r="N2917" s="10">
        <v>458.20000000000073</v>
      </c>
    </row>
    <row r="2918" spans="1:14" x14ac:dyDescent="0.25">
      <c r="A2918" s="9" t="s">
        <v>598</v>
      </c>
      <c r="B2918" s="9" t="s">
        <v>116</v>
      </c>
      <c r="C2918" s="9" t="s">
        <v>42</v>
      </c>
      <c r="D2918" s="9" t="s">
        <v>43</v>
      </c>
      <c r="E2918" s="10">
        <v>5817.6</v>
      </c>
      <c r="F2918" s="10">
        <v>5461.9126213592235</v>
      </c>
      <c r="G2918" s="10">
        <v>355.68737864077684</v>
      </c>
      <c r="H2918" s="10">
        <v>5625.77</v>
      </c>
      <c r="I2918" s="10">
        <v>191.82999999999993</v>
      </c>
      <c r="J2918" s="10">
        <v>19300</v>
      </c>
      <c r="K2918" s="10">
        <v>18119.999999999996</v>
      </c>
      <c r="L2918" s="10">
        <v>1180.0000000000036</v>
      </c>
      <c r="M2918" s="10">
        <v>18663.599999999999</v>
      </c>
      <c r="N2918" s="10">
        <v>636.40000000000146</v>
      </c>
    </row>
    <row r="2919" spans="1:14" x14ac:dyDescent="0.25">
      <c r="A2919" s="9" t="s">
        <v>598</v>
      </c>
      <c r="B2919" s="9" t="s">
        <v>47</v>
      </c>
      <c r="C2919" s="9" t="s">
        <v>42</v>
      </c>
      <c r="D2919" s="9" t="s">
        <v>43</v>
      </c>
      <c r="E2919" s="10">
        <v>8600.25</v>
      </c>
      <c r="F2919" s="10">
        <v>8519.8431372549021</v>
      </c>
      <c r="G2919" s="10">
        <v>80.406862745097897</v>
      </c>
      <c r="H2919" s="10">
        <v>8690.24</v>
      </c>
      <c r="I2919" s="10">
        <v>-89.989999999999782</v>
      </c>
      <c r="J2919" s="10">
        <v>18291</v>
      </c>
      <c r="K2919" s="10">
        <v>18120</v>
      </c>
      <c r="L2919" s="10">
        <v>171</v>
      </c>
      <c r="M2919" s="10">
        <v>18482.400000000001</v>
      </c>
      <c r="N2919" s="10">
        <v>-191.40000000000146</v>
      </c>
    </row>
    <row r="2920" spans="1:14" x14ac:dyDescent="0.25">
      <c r="A2920" s="9" t="s">
        <v>598</v>
      </c>
      <c r="B2920" s="9" t="s">
        <v>597</v>
      </c>
      <c r="C2920" s="9" t="s">
        <v>42</v>
      </c>
      <c r="D2920" s="9" t="s">
        <v>43</v>
      </c>
      <c r="E2920" s="10">
        <v>14399.34</v>
      </c>
      <c r="F2920" s="10">
        <v>14631.901477832513</v>
      </c>
      <c r="G2920" s="10">
        <v>-232.56147783251254</v>
      </c>
      <c r="H2920" s="10">
        <v>14851.38</v>
      </c>
      <c r="I2920" s="10">
        <v>-452.03999999999905</v>
      </c>
      <c r="J2920" s="10">
        <v>1486</v>
      </c>
      <c r="K2920" s="10">
        <v>1510</v>
      </c>
      <c r="L2920" s="10">
        <v>-24</v>
      </c>
      <c r="M2920" s="10">
        <v>1532.65</v>
      </c>
      <c r="N2920" s="10">
        <v>-46.650000000000091</v>
      </c>
    </row>
    <row r="2921" spans="1:14" x14ac:dyDescent="0.25">
      <c r="A2921" s="9" t="s">
        <v>598</v>
      </c>
      <c r="B2921" s="9" t="s">
        <v>117</v>
      </c>
      <c r="C2921" s="9" t="s">
        <v>42</v>
      </c>
      <c r="D2921" s="9" t="s">
        <v>43</v>
      </c>
      <c r="E2921" s="10">
        <v>11971.91</v>
      </c>
      <c r="F2921" s="10">
        <v>15753.931034482759</v>
      </c>
      <c r="G2921" s="10">
        <v>-3782.0210344827592</v>
      </c>
      <c r="H2921" s="10">
        <v>15990.24</v>
      </c>
      <c r="I2921" s="10">
        <v>-4018.33</v>
      </c>
      <c r="J2921" s="10">
        <v>13770</v>
      </c>
      <c r="K2921" s="10">
        <v>18120</v>
      </c>
      <c r="L2921" s="10">
        <v>-4350</v>
      </c>
      <c r="M2921" s="10">
        <v>18391.8</v>
      </c>
      <c r="N2921" s="10">
        <v>-4621.7999999999993</v>
      </c>
    </row>
    <row r="2922" spans="1:14" x14ac:dyDescent="0.25">
      <c r="A2922" s="9" t="s">
        <v>598</v>
      </c>
      <c r="B2922" s="9" t="s">
        <v>50</v>
      </c>
      <c r="C2922" s="9" t="s">
        <v>42</v>
      </c>
      <c r="D2922" s="9" t="s">
        <v>43</v>
      </c>
      <c r="E2922" s="10">
        <v>24903</v>
      </c>
      <c r="F2922" s="10">
        <v>24606.955223880595</v>
      </c>
      <c r="G2922" s="10">
        <v>296.04477611940456</v>
      </c>
      <c r="H2922" s="10">
        <v>24729.99</v>
      </c>
      <c r="I2922" s="10">
        <v>173.0099999999984</v>
      </c>
      <c r="J2922" s="10">
        <v>18338</v>
      </c>
      <c r="K2922" s="10">
        <v>18119.999999999996</v>
      </c>
      <c r="L2922" s="10">
        <v>218.00000000000364</v>
      </c>
      <c r="M2922" s="10">
        <v>18210.599999999999</v>
      </c>
      <c r="N2922" s="10">
        <v>127.40000000000146</v>
      </c>
    </row>
    <row r="2923" spans="1:14" x14ac:dyDescent="0.25">
      <c r="A2923" s="9" t="s">
        <v>598</v>
      </c>
      <c r="B2923" s="9" t="s">
        <v>103</v>
      </c>
      <c r="C2923" s="9" t="s">
        <v>42</v>
      </c>
      <c r="D2923" s="9" t="s">
        <v>43</v>
      </c>
      <c r="E2923" s="10">
        <v>87326.12</v>
      </c>
      <c r="F2923" s="10">
        <v>86675.574257425746</v>
      </c>
      <c r="G2923" s="10">
        <v>650.54574257424974</v>
      </c>
      <c r="H2923" s="10">
        <v>87542.33</v>
      </c>
      <c r="I2923" s="10">
        <v>-216.2100000000064</v>
      </c>
      <c r="J2923" s="10">
        <v>18256</v>
      </c>
      <c r="K2923" s="10">
        <v>18120</v>
      </c>
      <c r="L2923" s="10">
        <v>136</v>
      </c>
      <c r="M2923" s="10">
        <v>18301.2</v>
      </c>
      <c r="N2923" s="10">
        <v>-45.200000000000728</v>
      </c>
    </row>
    <row r="2924" spans="1:14" x14ac:dyDescent="0.25">
      <c r="A2924" s="9" t="s">
        <v>598</v>
      </c>
      <c r="B2924" s="9" t="s">
        <v>119</v>
      </c>
      <c r="C2924" s="9" t="s">
        <v>42</v>
      </c>
      <c r="D2924" s="9" t="s">
        <v>53</v>
      </c>
      <c r="E2924" s="10">
        <v>128465.58</v>
      </c>
      <c r="F2924" s="10">
        <v>123466.38805970149</v>
      </c>
      <c r="G2924" s="10">
        <v>4999.1919402985077</v>
      </c>
      <c r="H2924" s="10">
        <v>124083.72</v>
      </c>
      <c r="I2924" s="10">
        <v>4381.8600000000006</v>
      </c>
      <c r="J2924" s="10">
        <v>13792</v>
      </c>
      <c r="K2924" s="10">
        <v>13590</v>
      </c>
      <c r="L2924" s="10">
        <v>202</v>
      </c>
      <c r="M2924" s="10">
        <v>13657.95</v>
      </c>
      <c r="N2924" s="10">
        <v>134.04999999999927</v>
      </c>
    </row>
    <row r="2925" spans="1:14" x14ac:dyDescent="0.25">
      <c r="A2925" s="9" t="s">
        <v>598</v>
      </c>
      <c r="B2925" s="9" t="s">
        <v>54</v>
      </c>
      <c r="C2925" s="9" t="s">
        <v>42</v>
      </c>
      <c r="D2925" s="9" t="s">
        <v>55</v>
      </c>
      <c r="E2925" s="10">
        <v>914.88</v>
      </c>
      <c r="F2925" s="10">
        <v>896.94117647058829</v>
      </c>
      <c r="G2925" s="10">
        <v>17.938823529411707</v>
      </c>
      <c r="H2925" s="10">
        <v>914.88</v>
      </c>
      <c r="I2925" s="10">
        <v>0</v>
      </c>
      <c r="J2925" s="10">
        <v>166.34200000000001</v>
      </c>
      <c r="K2925" s="10">
        <v>163.08039215686276</v>
      </c>
      <c r="L2925" s="10">
        <v>3.2616078431372557</v>
      </c>
      <c r="M2925" s="10">
        <v>166.34200000000001</v>
      </c>
      <c r="N2925" s="10">
        <v>0</v>
      </c>
    </row>
    <row r="2926" spans="1:14" x14ac:dyDescent="0.25">
      <c r="A2926" s="9" t="s">
        <v>599</v>
      </c>
      <c r="B2926" s="9" t="s">
        <v>25</v>
      </c>
      <c r="C2926" s="9" t="s">
        <v>26</v>
      </c>
      <c r="D2926" s="9" t="s">
        <v>27</v>
      </c>
      <c r="E2926" s="10">
        <v>15420.25</v>
      </c>
      <c r="F2926" s="10">
        <v>0</v>
      </c>
      <c r="G2926" s="10">
        <v>15420.25</v>
      </c>
      <c r="H2926" s="10">
        <v>0</v>
      </c>
      <c r="I2926" s="10">
        <v>15420.25</v>
      </c>
      <c r="J2926" s="10">
        <v>0</v>
      </c>
      <c r="K2926" s="10">
        <v>0</v>
      </c>
      <c r="L2926" s="10">
        <v>0</v>
      </c>
      <c r="M2926" s="10">
        <v>0</v>
      </c>
      <c r="N2926" s="10">
        <v>0</v>
      </c>
    </row>
    <row r="2927" spans="1:14" x14ac:dyDescent="0.25">
      <c r="A2927" s="9" t="s">
        <v>599</v>
      </c>
      <c r="B2927" s="9" t="s">
        <v>28</v>
      </c>
      <c r="C2927" s="9" t="s">
        <v>29</v>
      </c>
      <c r="D2927" s="9" t="s">
        <v>27</v>
      </c>
      <c r="E2927" s="10">
        <v>16.510000000000002</v>
      </c>
      <c r="F2927" s="10">
        <v>0</v>
      </c>
      <c r="G2927" s="10">
        <v>16.510000000000002</v>
      </c>
      <c r="H2927" s="10">
        <v>16.559999999999999</v>
      </c>
      <c r="I2927" s="10">
        <v>-4.9999999999997158E-2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</row>
    <row r="2928" spans="1:14" x14ac:dyDescent="0.25">
      <c r="A2928" s="9" t="s">
        <v>599</v>
      </c>
      <c r="B2928" s="9" t="s">
        <v>30</v>
      </c>
      <c r="C2928" s="9" t="s">
        <v>29</v>
      </c>
      <c r="D2928" s="9" t="s">
        <v>27</v>
      </c>
      <c r="E2928" s="10">
        <v>385.14</v>
      </c>
      <c r="F2928" s="10">
        <v>0</v>
      </c>
      <c r="G2928" s="10">
        <v>385.14</v>
      </c>
      <c r="H2928" s="10">
        <v>386.35</v>
      </c>
      <c r="I2928" s="10">
        <v>-1.2100000000000364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</row>
    <row r="2929" spans="1:14" x14ac:dyDescent="0.25">
      <c r="A2929" s="9" t="s">
        <v>599</v>
      </c>
      <c r="B2929" s="9" t="s">
        <v>31</v>
      </c>
      <c r="C2929" s="9" t="s">
        <v>29</v>
      </c>
      <c r="D2929" s="9" t="s">
        <v>27</v>
      </c>
      <c r="E2929" s="10">
        <v>2585.94</v>
      </c>
      <c r="F2929" s="10">
        <v>0</v>
      </c>
      <c r="G2929" s="10">
        <v>2585.94</v>
      </c>
      <c r="H2929" s="10">
        <v>2594.06</v>
      </c>
      <c r="I2929" s="10">
        <v>-8.1199999999998909</v>
      </c>
      <c r="J2929" s="10">
        <v>0</v>
      </c>
      <c r="K2929" s="10">
        <v>0</v>
      </c>
      <c r="L2929" s="10">
        <v>0</v>
      </c>
      <c r="M2929" s="10">
        <v>0</v>
      </c>
      <c r="N2929" s="10">
        <v>0</v>
      </c>
    </row>
    <row r="2930" spans="1:14" x14ac:dyDescent="0.25">
      <c r="A2930" s="9" t="s">
        <v>599</v>
      </c>
      <c r="B2930" s="9" t="s">
        <v>32</v>
      </c>
      <c r="C2930" s="9" t="s">
        <v>33</v>
      </c>
      <c r="D2930" s="9" t="s">
        <v>27</v>
      </c>
      <c r="E2930" s="10">
        <v>2380.62</v>
      </c>
      <c r="F2930" s="10">
        <v>0</v>
      </c>
      <c r="G2930" s="10">
        <v>2380.62</v>
      </c>
      <c r="H2930" s="10">
        <v>4248.91</v>
      </c>
      <c r="I2930" s="10">
        <v>-1868.29</v>
      </c>
      <c r="J2930" s="10">
        <v>6.75</v>
      </c>
      <c r="K2930" s="10">
        <v>0</v>
      </c>
      <c r="L2930" s="10">
        <v>6.75</v>
      </c>
      <c r="M2930" s="10">
        <v>12.047000000000001</v>
      </c>
      <c r="N2930" s="10">
        <v>-5.2970000000000006</v>
      </c>
    </row>
    <row r="2931" spans="1:14" x14ac:dyDescent="0.25">
      <c r="A2931" s="9" t="s">
        <v>599</v>
      </c>
      <c r="B2931" s="9" t="s">
        <v>34</v>
      </c>
      <c r="C2931" s="9" t="s">
        <v>33</v>
      </c>
      <c r="D2931" s="9" t="s">
        <v>27</v>
      </c>
      <c r="E2931" s="10">
        <v>8183.5</v>
      </c>
      <c r="F2931" s="10">
        <v>0</v>
      </c>
      <c r="G2931" s="10">
        <v>8183.5</v>
      </c>
      <c r="H2931" s="10">
        <v>14605.82</v>
      </c>
      <c r="I2931" s="10">
        <v>-6422.32</v>
      </c>
      <c r="J2931" s="10">
        <v>6.75</v>
      </c>
      <c r="K2931" s="10">
        <v>0</v>
      </c>
      <c r="L2931" s="10">
        <v>6.75</v>
      </c>
      <c r="M2931" s="10">
        <v>12.047000000000001</v>
      </c>
      <c r="N2931" s="10">
        <v>-5.2970000000000006</v>
      </c>
    </row>
    <row r="2932" spans="1:14" x14ac:dyDescent="0.25">
      <c r="A2932" s="9" t="s">
        <v>599</v>
      </c>
      <c r="B2932" s="9" t="s">
        <v>35</v>
      </c>
      <c r="C2932" s="9" t="s">
        <v>33</v>
      </c>
      <c r="D2932" s="9" t="s">
        <v>27</v>
      </c>
      <c r="E2932" s="10">
        <v>8854.0400000000009</v>
      </c>
      <c r="F2932" s="10">
        <v>0</v>
      </c>
      <c r="G2932" s="10">
        <v>8854.0400000000009</v>
      </c>
      <c r="H2932" s="10">
        <v>15802.48</v>
      </c>
      <c r="I2932" s="10">
        <v>-6948.4399999999987</v>
      </c>
      <c r="J2932" s="10">
        <v>141.75</v>
      </c>
      <c r="K2932" s="10">
        <v>0</v>
      </c>
      <c r="L2932" s="10">
        <v>141.75</v>
      </c>
      <c r="M2932" s="10">
        <v>252.99199999999999</v>
      </c>
      <c r="N2932" s="10">
        <v>-111.24199999999999</v>
      </c>
    </row>
    <row r="2933" spans="1:14" x14ac:dyDescent="0.25">
      <c r="A2933" s="9" t="s">
        <v>599</v>
      </c>
      <c r="B2933" s="9" t="s">
        <v>36</v>
      </c>
      <c r="C2933" s="9" t="s">
        <v>29</v>
      </c>
      <c r="D2933" s="9" t="s">
        <v>27</v>
      </c>
      <c r="E2933" s="10">
        <v>28971.96</v>
      </c>
      <c r="F2933" s="10">
        <v>0</v>
      </c>
      <c r="G2933" s="10">
        <v>28971.96</v>
      </c>
      <c r="H2933" s="10">
        <v>29062.880000000001</v>
      </c>
      <c r="I2933" s="10">
        <v>-90.920000000001892</v>
      </c>
      <c r="J2933" s="10">
        <v>0</v>
      </c>
      <c r="K2933" s="10">
        <v>0</v>
      </c>
      <c r="L2933" s="10">
        <v>0</v>
      </c>
      <c r="M2933" s="10">
        <v>0</v>
      </c>
      <c r="N2933" s="10">
        <v>0</v>
      </c>
    </row>
    <row r="2934" spans="1:14" x14ac:dyDescent="0.25">
      <c r="A2934" s="9" t="s">
        <v>599</v>
      </c>
      <c r="B2934" s="9" t="s">
        <v>37</v>
      </c>
      <c r="C2934" s="9" t="s">
        <v>29</v>
      </c>
      <c r="D2934" s="9" t="s">
        <v>27</v>
      </c>
      <c r="E2934" s="10">
        <v>66997.850000000006</v>
      </c>
      <c r="F2934" s="10">
        <v>0</v>
      </c>
      <c r="G2934" s="10">
        <v>66997.850000000006</v>
      </c>
      <c r="H2934" s="10">
        <v>67208.100000000006</v>
      </c>
      <c r="I2934" s="10">
        <v>-210.25</v>
      </c>
      <c r="J2934" s="10">
        <v>0</v>
      </c>
      <c r="K2934" s="10">
        <v>0</v>
      </c>
      <c r="L2934" s="10">
        <v>0</v>
      </c>
      <c r="M2934" s="10">
        <v>0</v>
      </c>
      <c r="N2934" s="10">
        <v>0</v>
      </c>
    </row>
    <row r="2935" spans="1:14" x14ac:dyDescent="0.25">
      <c r="A2935" s="9" t="s">
        <v>599</v>
      </c>
      <c r="B2935" s="9" t="s">
        <v>600</v>
      </c>
      <c r="C2935" s="9" t="s">
        <v>39</v>
      </c>
      <c r="D2935" s="9" t="s">
        <v>40</v>
      </c>
      <c r="E2935" s="10">
        <v>-1726475.56</v>
      </c>
      <c r="F2935" s="10">
        <v>0</v>
      </c>
      <c r="G2935" s="10">
        <v>-1726475.56</v>
      </c>
      <c r="H2935" s="10">
        <v>-1726475.69</v>
      </c>
      <c r="I2935" s="10">
        <v>0.12999999988824129</v>
      </c>
      <c r="J2935" s="10">
        <v>-8674</v>
      </c>
      <c r="K2935" s="10">
        <v>0</v>
      </c>
      <c r="L2935" s="10">
        <v>-8674</v>
      </c>
      <c r="M2935" s="10">
        <v>-8674</v>
      </c>
      <c r="N2935" s="10">
        <v>0</v>
      </c>
    </row>
    <row r="2936" spans="1:14" x14ac:dyDescent="0.25">
      <c r="A2936" s="9" t="s">
        <v>599</v>
      </c>
      <c r="B2936" s="9" t="s">
        <v>92</v>
      </c>
      <c r="C2936" s="9" t="s">
        <v>42</v>
      </c>
      <c r="D2936" s="9" t="s">
        <v>43</v>
      </c>
      <c r="E2936" s="10">
        <v>276.64</v>
      </c>
      <c r="F2936" s="10">
        <v>0</v>
      </c>
      <c r="G2936" s="10">
        <v>276.64</v>
      </c>
      <c r="H2936" s="10">
        <v>0</v>
      </c>
      <c r="I2936" s="10">
        <v>276.64</v>
      </c>
      <c r="J2936" s="10">
        <v>3250</v>
      </c>
      <c r="K2936" s="10">
        <v>0</v>
      </c>
      <c r="L2936" s="10">
        <v>3250</v>
      </c>
      <c r="M2936" s="10">
        <v>0</v>
      </c>
      <c r="N2936" s="10">
        <v>3250</v>
      </c>
    </row>
    <row r="2937" spans="1:14" x14ac:dyDescent="0.25">
      <c r="A2937" s="9" t="s">
        <v>599</v>
      </c>
      <c r="B2937" s="9" t="s">
        <v>601</v>
      </c>
      <c r="C2937" s="9" t="s">
        <v>42</v>
      </c>
      <c r="D2937" s="9" t="s">
        <v>43</v>
      </c>
      <c r="E2937" s="10">
        <v>11255.63</v>
      </c>
      <c r="F2937" s="10">
        <v>0</v>
      </c>
      <c r="G2937" s="10">
        <v>11255.63</v>
      </c>
      <c r="H2937" s="10">
        <v>0</v>
      </c>
      <c r="I2937" s="10">
        <v>11255.63</v>
      </c>
      <c r="J2937" s="10">
        <v>43500</v>
      </c>
      <c r="K2937" s="10">
        <v>0</v>
      </c>
      <c r="L2937" s="10">
        <v>43500</v>
      </c>
      <c r="M2937" s="10">
        <v>0</v>
      </c>
      <c r="N2937" s="10">
        <v>43500</v>
      </c>
    </row>
    <row r="2938" spans="1:14" x14ac:dyDescent="0.25">
      <c r="A2938" s="9" t="s">
        <v>599</v>
      </c>
      <c r="B2938" s="9" t="s">
        <v>602</v>
      </c>
      <c r="C2938" s="9" t="s">
        <v>42</v>
      </c>
      <c r="D2938" s="9" t="s">
        <v>43</v>
      </c>
      <c r="E2938" s="10">
        <v>15565.78</v>
      </c>
      <c r="F2938" s="10">
        <v>0</v>
      </c>
      <c r="G2938" s="10">
        <v>15565.78</v>
      </c>
      <c r="H2938" s="10">
        <v>0</v>
      </c>
      <c r="I2938" s="10">
        <v>15565.78</v>
      </c>
      <c r="J2938" s="10">
        <v>49750</v>
      </c>
      <c r="K2938" s="10">
        <v>0</v>
      </c>
      <c r="L2938" s="10">
        <v>49750</v>
      </c>
      <c r="M2938" s="10">
        <v>0</v>
      </c>
      <c r="N2938" s="10">
        <v>49750</v>
      </c>
    </row>
    <row r="2939" spans="1:14" x14ac:dyDescent="0.25">
      <c r="A2939" s="9" t="s">
        <v>599</v>
      </c>
      <c r="B2939" s="9" t="s">
        <v>288</v>
      </c>
      <c r="C2939" s="9" t="s">
        <v>42</v>
      </c>
      <c r="D2939" s="9" t="s">
        <v>43</v>
      </c>
      <c r="E2939" s="10">
        <v>5986.24</v>
      </c>
      <c r="F2939" s="10">
        <v>5991.3004926108379</v>
      </c>
      <c r="G2939" s="10">
        <v>-5.0604926108380823</v>
      </c>
      <c r="H2939" s="10">
        <v>6081.17</v>
      </c>
      <c r="I2939" s="10">
        <v>-94.930000000000291</v>
      </c>
      <c r="J2939" s="10">
        <v>104000</v>
      </c>
      <c r="K2939" s="10">
        <v>104088</v>
      </c>
      <c r="L2939" s="10">
        <v>-88</v>
      </c>
      <c r="M2939" s="10">
        <v>105649.32</v>
      </c>
      <c r="N2939" s="10">
        <v>-1649.320000000007</v>
      </c>
    </row>
    <row r="2940" spans="1:14" x14ac:dyDescent="0.25">
      <c r="A2940" s="9" t="s">
        <v>599</v>
      </c>
      <c r="B2940" s="9" t="s">
        <v>44</v>
      </c>
      <c r="C2940" s="9" t="s">
        <v>42</v>
      </c>
      <c r="D2940" s="9" t="s">
        <v>43</v>
      </c>
      <c r="E2940" s="10">
        <v>8064.9</v>
      </c>
      <c r="F2940" s="10">
        <v>8040.7960199004974</v>
      </c>
      <c r="G2940" s="10">
        <v>24.103980099502223</v>
      </c>
      <c r="H2940" s="10">
        <v>8081</v>
      </c>
      <c r="I2940" s="10">
        <v>-16.100000000000364</v>
      </c>
      <c r="J2940" s="10">
        <v>8700</v>
      </c>
      <c r="K2940" s="10">
        <v>8674</v>
      </c>
      <c r="L2940" s="10">
        <v>26</v>
      </c>
      <c r="M2940" s="10">
        <v>8717.3700000000008</v>
      </c>
      <c r="N2940" s="10">
        <v>-17.3700000000008</v>
      </c>
    </row>
    <row r="2941" spans="1:14" x14ac:dyDescent="0.25">
      <c r="A2941" s="9" t="s">
        <v>599</v>
      </c>
      <c r="B2941" s="9" t="s">
        <v>289</v>
      </c>
      <c r="C2941" s="9" t="s">
        <v>42</v>
      </c>
      <c r="D2941" s="9" t="s">
        <v>43</v>
      </c>
      <c r="E2941" s="10">
        <v>15060.9</v>
      </c>
      <c r="F2941" s="10">
        <v>25699.330049261083</v>
      </c>
      <c r="G2941" s="10">
        <v>-10638.430049261084</v>
      </c>
      <c r="H2941" s="10">
        <v>26084.82</v>
      </c>
      <c r="I2941" s="10">
        <v>-11023.92</v>
      </c>
      <c r="J2941" s="10">
        <v>61000</v>
      </c>
      <c r="K2941" s="10">
        <v>104088</v>
      </c>
      <c r="L2941" s="10">
        <v>-43088</v>
      </c>
      <c r="M2941" s="10">
        <v>105649.32</v>
      </c>
      <c r="N2941" s="10">
        <v>-44649.320000000007</v>
      </c>
    </row>
    <row r="2942" spans="1:14" x14ac:dyDescent="0.25">
      <c r="A2942" s="9" t="s">
        <v>599</v>
      </c>
      <c r="B2942" s="9" t="s">
        <v>290</v>
      </c>
      <c r="C2942" s="9" t="s">
        <v>42</v>
      </c>
      <c r="D2942" s="9" t="s">
        <v>43</v>
      </c>
      <c r="E2942" s="10">
        <v>16718.8</v>
      </c>
      <c r="F2942" s="10">
        <v>31075.467980295565</v>
      </c>
      <c r="G2942" s="10">
        <v>-14356.667980295566</v>
      </c>
      <c r="H2942" s="10">
        <v>31541.599999999999</v>
      </c>
      <c r="I2942" s="10">
        <v>-14822.8</v>
      </c>
      <c r="J2942" s="10">
        <v>56000</v>
      </c>
      <c r="K2942" s="10">
        <v>104088</v>
      </c>
      <c r="L2942" s="10">
        <v>-48088</v>
      </c>
      <c r="M2942" s="10">
        <v>105649.32</v>
      </c>
      <c r="N2942" s="10">
        <v>-49649.320000000007</v>
      </c>
    </row>
    <row r="2943" spans="1:14" x14ac:dyDescent="0.25">
      <c r="A2943" s="9" t="s">
        <v>599</v>
      </c>
      <c r="B2943" s="9" t="s">
        <v>47</v>
      </c>
      <c r="C2943" s="9" t="s">
        <v>42</v>
      </c>
      <c r="D2943" s="9" t="s">
        <v>43</v>
      </c>
      <c r="E2943" s="10">
        <v>49225.13</v>
      </c>
      <c r="F2943" s="10">
        <v>48941.137254901958</v>
      </c>
      <c r="G2943" s="10">
        <v>283.99274509803945</v>
      </c>
      <c r="H2943" s="10">
        <v>49919.96</v>
      </c>
      <c r="I2943" s="10">
        <v>-694.83000000000175</v>
      </c>
      <c r="J2943" s="10">
        <v>104692</v>
      </c>
      <c r="K2943" s="10">
        <v>104088</v>
      </c>
      <c r="L2943" s="10">
        <v>604</v>
      </c>
      <c r="M2943" s="10">
        <v>106169.76</v>
      </c>
      <c r="N2943" s="10">
        <v>-1477.7599999999948</v>
      </c>
    </row>
    <row r="2944" spans="1:14" x14ac:dyDescent="0.25">
      <c r="A2944" s="9" t="s">
        <v>599</v>
      </c>
      <c r="B2944" s="9" t="s">
        <v>603</v>
      </c>
      <c r="C2944" s="9" t="s">
        <v>42</v>
      </c>
      <c r="D2944" s="9" t="s">
        <v>43</v>
      </c>
      <c r="E2944" s="10">
        <v>85272</v>
      </c>
      <c r="F2944" s="10">
        <v>84051.06403940887</v>
      </c>
      <c r="G2944" s="10">
        <v>1220.9359605911304</v>
      </c>
      <c r="H2944" s="10">
        <v>85311.83</v>
      </c>
      <c r="I2944" s="10">
        <v>-39.830000000001746</v>
      </c>
      <c r="J2944" s="10">
        <v>8800</v>
      </c>
      <c r="K2944" s="10">
        <v>8674</v>
      </c>
      <c r="L2944" s="10">
        <v>126</v>
      </c>
      <c r="M2944" s="10">
        <v>8804.11</v>
      </c>
      <c r="N2944" s="10">
        <v>-4.1100000000005821</v>
      </c>
    </row>
    <row r="2945" spans="1:14" x14ac:dyDescent="0.25">
      <c r="A2945" s="9" t="s">
        <v>599</v>
      </c>
      <c r="B2945" s="9" t="s">
        <v>284</v>
      </c>
      <c r="C2945" s="9" t="s">
        <v>42</v>
      </c>
      <c r="D2945" s="9" t="s">
        <v>43</v>
      </c>
      <c r="E2945" s="10">
        <v>94449.96</v>
      </c>
      <c r="F2945" s="10">
        <v>91913.34975369458</v>
      </c>
      <c r="G2945" s="10">
        <v>2536.6102463054267</v>
      </c>
      <c r="H2945" s="10">
        <v>93292.05</v>
      </c>
      <c r="I2945" s="10">
        <v>1157.9100000000035</v>
      </c>
      <c r="J2945" s="10">
        <v>106960</v>
      </c>
      <c r="K2945" s="10">
        <v>104088</v>
      </c>
      <c r="L2945" s="10">
        <v>2872</v>
      </c>
      <c r="M2945" s="10">
        <v>105649.32</v>
      </c>
      <c r="N2945" s="10">
        <v>1310.679999999993</v>
      </c>
    </row>
    <row r="2946" spans="1:14" x14ac:dyDescent="0.25">
      <c r="A2946" s="9" t="s">
        <v>599</v>
      </c>
      <c r="B2946" s="9" t="s">
        <v>50</v>
      </c>
      <c r="C2946" s="9" t="s">
        <v>42</v>
      </c>
      <c r="D2946" s="9" t="s">
        <v>43</v>
      </c>
      <c r="E2946" s="10">
        <v>142037.29</v>
      </c>
      <c r="F2946" s="10">
        <v>141351.50248756219</v>
      </c>
      <c r="G2946" s="10">
        <v>685.7875124378188</v>
      </c>
      <c r="H2946" s="10">
        <v>142058.26</v>
      </c>
      <c r="I2946" s="10">
        <v>-20.970000000001164</v>
      </c>
      <c r="J2946" s="10">
        <v>104593</v>
      </c>
      <c r="K2946" s="10">
        <v>104088</v>
      </c>
      <c r="L2946" s="10">
        <v>505</v>
      </c>
      <c r="M2946" s="10">
        <v>104608.44</v>
      </c>
      <c r="N2946" s="10">
        <v>-15.440000000002328</v>
      </c>
    </row>
    <row r="2947" spans="1:14" x14ac:dyDescent="0.25">
      <c r="A2947" s="9" t="s">
        <v>599</v>
      </c>
      <c r="B2947" s="9" t="s">
        <v>51</v>
      </c>
      <c r="C2947" s="9" t="s">
        <v>42</v>
      </c>
      <c r="D2947" s="9" t="s">
        <v>43</v>
      </c>
      <c r="E2947" s="10">
        <v>566728.56999999995</v>
      </c>
      <c r="F2947" s="10">
        <v>560722.05940594058</v>
      </c>
      <c r="G2947" s="10">
        <v>6006.5105940593639</v>
      </c>
      <c r="H2947" s="10">
        <v>566329.28</v>
      </c>
      <c r="I2947" s="10">
        <v>399.28999999992084</v>
      </c>
      <c r="J2947" s="10">
        <v>105203</v>
      </c>
      <c r="K2947" s="10">
        <v>104088</v>
      </c>
      <c r="L2947" s="10">
        <v>1115</v>
      </c>
      <c r="M2947" s="10">
        <v>105128.88</v>
      </c>
      <c r="N2947" s="10">
        <v>74.119999999995343</v>
      </c>
    </row>
    <row r="2948" spans="1:14" x14ac:dyDescent="0.25">
      <c r="A2948" s="9" t="s">
        <v>599</v>
      </c>
      <c r="B2948" s="9" t="s">
        <v>292</v>
      </c>
      <c r="C2948" s="9" t="s">
        <v>42</v>
      </c>
      <c r="D2948" s="9" t="s">
        <v>53</v>
      </c>
      <c r="E2948" s="10">
        <v>576782.51</v>
      </c>
      <c r="F2948" s="10">
        <v>572866.49504950491</v>
      </c>
      <c r="G2948" s="10">
        <v>3916.0149504950969</v>
      </c>
      <c r="H2948" s="10">
        <v>578595.16</v>
      </c>
      <c r="I2948" s="10">
        <v>-1812.6500000000233</v>
      </c>
      <c r="J2948" s="10">
        <v>78600</v>
      </c>
      <c r="K2948" s="10">
        <v>78066</v>
      </c>
      <c r="L2948" s="10">
        <v>534</v>
      </c>
      <c r="M2948" s="10">
        <v>78846.66</v>
      </c>
      <c r="N2948" s="10">
        <v>-246.66000000000349</v>
      </c>
    </row>
    <row r="2949" spans="1:14" x14ac:dyDescent="0.25">
      <c r="A2949" s="9" t="s">
        <v>599</v>
      </c>
      <c r="B2949" s="9" t="s">
        <v>54</v>
      </c>
      <c r="C2949" s="9" t="s">
        <v>42</v>
      </c>
      <c r="D2949" s="9" t="s">
        <v>55</v>
      </c>
      <c r="E2949" s="10">
        <v>5255.4</v>
      </c>
      <c r="F2949" s="10">
        <v>5152.3529411764703</v>
      </c>
      <c r="G2949" s="10">
        <v>103.04705882352937</v>
      </c>
      <c r="H2949" s="10">
        <v>5255.4</v>
      </c>
      <c r="I2949" s="10">
        <v>0</v>
      </c>
      <c r="J2949" s="10">
        <v>955.52800000000002</v>
      </c>
      <c r="K2949" s="10">
        <v>936.79215686274517</v>
      </c>
      <c r="L2949" s="10">
        <v>18.735843137254847</v>
      </c>
      <c r="M2949" s="10">
        <v>955.52800000000002</v>
      </c>
      <c r="N2949" s="10">
        <v>0</v>
      </c>
    </row>
    <row r="2950" spans="1:14" x14ac:dyDescent="0.25">
      <c r="A2950" s="9" t="s">
        <v>604</v>
      </c>
      <c r="B2950" s="9" t="s">
        <v>25</v>
      </c>
      <c r="C2950" s="9" t="s">
        <v>26</v>
      </c>
      <c r="D2950" s="9" t="s">
        <v>27</v>
      </c>
      <c r="E2950" s="10">
        <v>-2818.3</v>
      </c>
      <c r="F2950" s="10">
        <v>0</v>
      </c>
      <c r="G2950" s="10">
        <v>-2818.3</v>
      </c>
      <c r="H2950" s="10">
        <v>0</v>
      </c>
      <c r="I2950" s="10">
        <v>-2818.3</v>
      </c>
      <c r="J2950" s="10">
        <v>0</v>
      </c>
      <c r="K2950" s="10">
        <v>0</v>
      </c>
      <c r="L2950" s="10">
        <v>0</v>
      </c>
      <c r="M2950" s="10">
        <v>0</v>
      </c>
      <c r="N2950" s="10">
        <v>0</v>
      </c>
    </row>
    <row r="2951" spans="1:14" x14ac:dyDescent="0.25">
      <c r="A2951" s="9" t="s">
        <v>604</v>
      </c>
      <c r="B2951" s="9" t="s">
        <v>28</v>
      </c>
      <c r="C2951" s="9" t="s">
        <v>29</v>
      </c>
      <c r="D2951" s="9" t="s">
        <v>27</v>
      </c>
      <c r="E2951" s="10">
        <v>2.85</v>
      </c>
      <c r="F2951" s="10">
        <v>0</v>
      </c>
      <c r="G2951" s="10">
        <v>2.85</v>
      </c>
      <c r="H2951" s="10">
        <v>2.88</v>
      </c>
      <c r="I2951" s="10">
        <v>-2.9999999999999805E-2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</row>
    <row r="2952" spans="1:14" x14ac:dyDescent="0.25">
      <c r="A2952" s="9" t="s">
        <v>604</v>
      </c>
      <c r="B2952" s="9" t="s">
        <v>30</v>
      </c>
      <c r="C2952" s="9" t="s">
        <v>29</v>
      </c>
      <c r="D2952" s="9" t="s">
        <v>27</v>
      </c>
      <c r="E2952" s="10">
        <v>66.59</v>
      </c>
      <c r="F2952" s="10">
        <v>0</v>
      </c>
      <c r="G2952" s="10">
        <v>66.59</v>
      </c>
      <c r="H2952" s="10">
        <v>67.260000000000005</v>
      </c>
      <c r="I2952" s="10">
        <v>-0.67000000000000171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</row>
    <row r="2953" spans="1:14" x14ac:dyDescent="0.25">
      <c r="A2953" s="9" t="s">
        <v>604</v>
      </c>
      <c r="B2953" s="9" t="s">
        <v>31</v>
      </c>
      <c r="C2953" s="9" t="s">
        <v>29</v>
      </c>
      <c r="D2953" s="9" t="s">
        <v>27</v>
      </c>
      <c r="E2953" s="10">
        <v>447.11</v>
      </c>
      <c r="F2953" s="10">
        <v>0</v>
      </c>
      <c r="G2953" s="10">
        <v>447.11</v>
      </c>
      <c r="H2953" s="10">
        <v>451.58</v>
      </c>
      <c r="I2953" s="10">
        <v>-4.4699999999999704</v>
      </c>
      <c r="J2953" s="10">
        <v>0</v>
      </c>
      <c r="K2953" s="10">
        <v>0</v>
      </c>
      <c r="L2953" s="10">
        <v>0</v>
      </c>
      <c r="M2953" s="10">
        <v>0</v>
      </c>
      <c r="N2953" s="10">
        <v>0</v>
      </c>
    </row>
    <row r="2954" spans="1:14" x14ac:dyDescent="0.25">
      <c r="A2954" s="9" t="s">
        <v>604</v>
      </c>
      <c r="B2954" s="9" t="s">
        <v>32</v>
      </c>
      <c r="C2954" s="9" t="s">
        <v>33</v>
      </c>
      <c r="D2954" s="9" t="s">
        <v>27</v>
      </c>
      <c r="E2954" s="10">
        <v>821.76</v>
      </c>
      <c r="F2954" s="10">
        <v>0</v>
      </c>
      <c r="G2954" s="10">
        <v>821.76</v>
      </c>
      <c r="H2954" s="10">
        <v>739.66</v>
      </c>
      <c r="I2954" s="10">
        <v>82.100000000000023</v>
      </c>
      <c r="J2954" s="10">
        <v>2.33</v>
      </c>
      <c r="K2954" s="10">
        <v>0</v>
      </c>
      <c r="L2954" s="10">
        <v>2.33</v>
      </c>
      <c r="M2954" s="10">
        <v>2.097</v>
      </c>
      <c r="N2954" s="10">
        <v>0.2330000000000001</v>
      </c>
    </row>
    <row r="2955" spans="1:14" x14ac:dyDescent="0.25">
      <c r="A2955" s="9" t="s">
        <v>604</v>
      </c>
      <c r="B2955" s="9" t="s">
        <v>34</v>
      </c>
      <c r="C2955" s="9" t="s">
        <v>33</v>
      </c>
      <c r="D2955" s="9" t="s">
        <v>27</v>
      </c>
      <c r="E2955" s="10">
        <v>2824.82</v>
      </c>
      <c r="F2955" s="10">
        <v>0</v>
      </c>
      <c r="G2955" s="10">
        <v>2824.82</v>
      </c>
      <c r="H2955" s="10">
        <v>2542.63</v>
      </c>
      <c r="I2955" s="10">
        <v>282.19000000000005</v>
      </c>
      <c r="J2955" s="10">
        <v>2.33</v>
      </c>
      <c r="K2955" s="10">
        <v>0</v>
      </c>
      <c r="L2955" s="10">
        <v>2.33</v>
      </c>
      <c r="M2955" s="10">
        <v>2.097</v>
      </c>
      <c r="N2955" s="10">
        <v>0.2330000000000001</v>
      </c>
    </row>
    <row r="2956" spans="1:14" x14ac:dyDescent="0.25">
      <c r="A2956" s="9" t="s">
        <v>604</v>
      </c>
      <c r="B2956" s="9" t="s">
        <v>35</v>
      </c>
      <c r="C2956" s="9" t="s">
        <v>33</v>
      </c>
      <c r="D2956" s="9" t="s">
        <v>27</v>
      </c>
      <c r="E2956" s="10">
        <v>3056.29</v>
      </c>
      <c r="F2956" s="10">
        <v>0</v>
      </c>
      <c r="G2956" s="10">
        <v>3056.29</v>
      </c>
      <c r="H2956" s="10">
        <v>2750.95</v>
      </c>
      <c r="I2956" s="10">
        <v>305.34000000000015</v>
      </c>
      <c r="J2956" s="10">
        <v>48.93</v>
      </c>
      <c r="K2956" s="10">
        <v>0</v>
      </c>
      <c r="L2956" s="10">
        <v>48.93</v>
      </c>
      <c r="M2956" s="10">
        <v>44.042000000000002</v>
      </c>
      <c r="N2956" s="10">
        <v>4.8879999999999981</v>
      </c>
    </row>
    <row r="2957" spans="1:14" x14ac:dyDescent="0.25">
      <c r="A2957" s="9" t="s">
        <v>604</v>
      </c>
      <c r="B2957" s="9" t="s">
        <v>36</v>
      </c>
      <c r="C2957" s="9" t="s">
        <v>29</v>
      </c>
      <c r="D2957" s="9" t="s">
        <v>27</v>
      </c>
      <c r="E2957" s="10">
        <v>5009.2700000000004</v>
      </c>
      <c r="F2957" s="10">
        <v>0</v>
      </c>
      <c r="G2957" s="10">
        <v>5009.2700000000004</v>
      </c>
      <c r="H2957" s="10">
        <v>5059.37</v>
      </c>
      <c r="I2957" s="10">
        <v>-50.099999999999454</v>
      </c>
      <c r="J2957" s="10">
        <v>0</v>
      </c>
      <c r="K2957" s="10">
        <v>0</v>
      </c>
      <c r="L2957" s="10">
        <v>0</v>
      </c>
      <c r="M2957" s="10">
        <v>0</v>
      </c>
      <c r="N2957" s="10">
        <v>0</v>
      </c>
    </row>
    <row r="2958" spans="1:14" x14ac:dyDescent="0.25">
      <c r="A2958" s="9" t="s">
        <v>604</v>
      </c>
      <c r="B2958" s="9" t="s">
        <v>37</v>
      </c>
      <c r="C2958" s="9" t="s">
        <v>29</v>
      </c>
      <c r="D2958" s="9" t="s">
        <v>27</v>
      </c>
      <c r="E2958" s="10">
        <v>11583.98</v>
      </c>
      <c r="F2958" s="10">
        <v>0</v>
      </c>
      <c r="G2958" s="10">
        <v>11583.98</v>
      </c>
      <c r="H2958" s="10">
        <v>11699.82</v>
      </c>
      <c r="I2958" s="10">
        <v>-115.84000000000015</v>
      </c>
      <c r="J2958" s="10">
        <v>0</v>
      </c>
      <c r="K2958" s="10">
        <v>0</v>
      </c>
      <c r="L2958" s="10">
        <v>0</v>
      </c>
      <c r="M2958" s="10">
        <v>0</v>
      </c>
      <c r="N2958" s="10">
        <v>0</v>
      </c>
    </row>
    <row r="2959" spans="1:14" x14ac:dyDescent="0.25">
      <c r="A2959" s="9" t="s">
        <v>604</v>
      </c>
      <c r="B2959" s="9" t="s">
        <v>600</v>
      </c>
      <c r="C2959" s="9" t="s">
        <v>39</v>
      </c>
      <c r="D2959" s="9" t="s">
        <v>40</v>
      </c>
      <c r="E2959" s="10">
        <v>-301180.37</v>
      </c>
      <c r="F2959" s="10">
        <v>0</v>
      </c>
      <c r="G2959" s="10">
        <v>-301180.37</v>
      </c>
      <c r="H2959" s="10">
        <v>-301180.3</v>
      </c>
      <c r="I2959" s="10">
        <v>-7.0000000006984919E-2</v>
      </c>
      <c r="J2959" s="10">
        <v>-1510</v>
      </c>
      <c r="K2959" s="10">
        <v>0</v>
      </c>
      <c r="L2959" s="10">
        <v>-1510</v>
      </c>
      <c r="M2959" s="10">
        <v>-1510</v>
      </c>
      <c r="N2959" s="10">
        <v>0</v>
      </c>
    </row>
    <row r="2960" spans="1:14" x14ac:dyDescent="0.25">
      <c r="A2960" s="9" t="s">
        <v>604</v>
      </c>
      <c r="B2960" s="9" t="s">
        <v>92</v>
      </c>
      <c r="C2960" s="9" t="s">
        <v>42</v>
      </c>
      <c r="D2960" s="9" t="s">
        <v>43</v>
      </c>
      <c r="E2960" s="10">
        <v>10.210000000000001</v>
      </c>
      <c r="F2960" s="10">
        <v>0</v>
      </c>
      <c r="G2960" s="10">
        <v>10.210000000000001</v>
      </c>
      <c r="H2960" s="10">
        <v>0</v>
      </c>
      <c r="I2960" s="10">
        <v>10.210000000000001</v>
      </c>
      <c r="J2960" s="10">
        <v>120</v>
      </c>
      <c r="K2960" s="10">
        <v>0</v>
      </c>
      <c r="L2960" s="10">
        <v>120</v>
      </c>
      <c r="M2960" s="10">
        <v>0</v>
      </c>
      <c r="N2960" s="10">
        <v>120</v>
      </c>
    </row>
    <row r="2961" spans="1:14" x14ac:dyDescent="0.25">
      <c r="A2961" s="9" t="s">
        <v>604</v>
      </c>
      <c r="B2961" s="9" t="s">
        <v>605</v>
      </c>
      <c r="C2961" s="9" t="s">
        <v>42</v>
      </c>
      <c r="D2961" s="9" t="s">
        <v>43</v>
      </c>
      <c r="E2961" s="10">
        <v>1097.82</v>
      </c>
      <c r="F2961" s="10">
        <v>0</v>
      </c>
      <c r="G2961" s="10">
        <v>1097.82</v>
      </c>
      <c r="H2961" s="10">
        <v>0</v>
      </c>
      <c r="I2961" s="10">
        <v>1097.82</v>
      </c>
      <c r="J2961" s="10">
        <v>18200</v>
      </c>
      <c r="K2961" s="10">
        <v>0</v>
      </c>
      <c r="L2961" s="10">
        <v>18200</v>
      </c>
      <c r="M2961" s="10">
        <v>0</v>
      </c>
      <c r="N2961" s="10">
        <v>18200</v>
      </c>
    </row>
    <row r="2962" spans="1:14" x14ac:dyDescent="0.25">
      <c r="A2962" s="9" t="s">
        <v>604</v>
      </c>
      <c r="B2962" s="9" t="s">
        <v>601</v>
      </c>
      <c r="C2962" s="9" t="s">
        <v>42</v>
      </c>
      <c r="D2962" s="9" t="s">
        <v>43</v>
      </c>
      <c r="E2962" s="10">
        <v>4709.25</v>
      </c>
      <c r="F2962" s="10">
        <v>0</v>
      </c>
      <c r="G2962" s="10">
        <v>4709.25</v>
      </c>
      <c r="H2962" s="10">
        <v>0</v>
      </c>
      <c r="I2962" s="10">
        <v>4709.25</v>
      </c>
      <c r="J2962" s="10">
        <v>18200</v>
      </c>
      <c r="K2962" s="10">
        <v>0</v>
      </c>
      <c r="L2962" s="10">
        <v>18200</v>
      </c>
      <c r="M2962" s="10">
        <v>0</v>
      </c>
      <c r="N2962" s="10">
        <v>18200</v>
      </c>
    </row>
    <row r="2963" spans="1:14" x14ac:dyDescent="0.25">
      <c r="A2963" s="9" t="s">
        <v>604</v>
      </c>
      <c r="B2963" s="9" t="s">
        <v>602</v>
      </c>
      <c r="C2963" s="9" t="s">
        <v>42</v>
      </c>
      <c r="D2963" s="9" t="s">
        <v>43</v>
      </c>
      <c r="E2963" s="10">
        <v>5788.28</v>
      </c>
      <c r="F2963" s="10">
        <v>0</v>
      </c>
      <c r="G2963" s="10">
        <v>5788.28</v>
      </c>
      <c r="H2963" s="10">
        <v>0</v>
      </c>
      <c r="I2963" s="10">
        <v>5788.28</v>
      </c>
      <c r="J2963" s="10">
        <v>18500</v>
      </c>
      <c r="K2963" s="10">
        <v>0</v>
      </c>
      <c r="L2963" s="10">
        <v>18500</v>
      </c>
      <c r="M2963" s="10">
        <v>0</v>
      </c>
      <c r="N2963" s="10">
        <v>18500</v>
      </c>
    </row>
    <row r="2964" spans="1:14" x14ac:dyDescent="0.25">
      <c r="A2964" s="9" t="s">
        <v>604</v>
      </c>
      <c r="B2964" s="9" t="s">
        <v>288</v>
      </c>
      <c r="C2964" s="9" t="s">
        <v>42</v>
      </c>
      <c r="D2964" s="9" t="s">
        <v>43</v>
      </c>
      <c r="E2964" s="10">
        <v>0</v>
      </c>
      <c r="F2964" s="10">
        <v>1042.985221674877</v>
      </c>
      <c r="G2964" s="10">
        <v>-1042.985221674877</v>
      </c>
      <c r="H2964" s="10">
        <v>1058.6300000000001</v>
      </c>
      <c r="I2964" s="10">
        <v>-1058.6300000000001</v>
      </c>
      <c r="J2964" s="10">
        <v>0</v>
      </c>
      <c r="K2964" s="10">
        <v>18120</v>
      </c>
      <c r="L2964" s="10">
        <v>-18120</v>
      </c>
      <c r="M2964" s="10">
        <v>18391.8</v>
      </c>
      <c r="N2964" s="10">
        <v>-18391.8</v>
      </c>
    </row>
    <row r="2965" spans="1:14" x14ac:dyDescent="0.25">
      <c r="A2965" s="9" t="s">
        <v>604</v>
      </c>
      <c r="B2965" s="9" t="s">
        <v>44</v>
      </c>
      <c r="C2965" s="9" t="s">
        <v>42</v>
      </c>
      <c r="D2965" s="9" t="s">
        <v>43</v>
      </c>
      <c r="E2965" s="10">
        <v>1501.36</v>
      </c>
      <c r="F2965" s="10">
        <v>1496.4079601990049</v>
      </c>
      <c r="G2965" s="10">
        <v>4.9520398009949531</v>
      </c>
      <c r="H2965" s="10">
        <v>1503.89</v>
      </c>
      <c r="I2965" s="10">
        <v>-2.5300000000002001</v>
      </c>
      <c r="J2965" s="10">
        <v>1515</v>
      </c>
      <c r="K2965" s="10">
        <v>1510</v>
      </c>
      <c r="L2965" s="10">
        <v>5</v>
      </c>
      <c r="M2965" s="10">
        <v>1517.55</v>
      </c>
      <c r="N2965" s="10">
        <v>-2.5499999999999545</v>
      </c>
    </row>
    <row r="2966" spans="1:14" x14ac:dyDescent="0.25">
      <c r="A2966" s="9" t="s">
        <v>604</v>
      </c>
      <c r="B2966" s="9" t="s">
        <v>289</v>
      </c>
      <c r="C2966" s="9" t="s">
        <v>42</v>
      </c>
      <c r="D2966" s="9" t="s">
        <v>43</v>
      </c>
      <c r="E2966" s="10">
        <v>0</v>
      </c>
      <c r="F2966" s="10">
        <v>4473.8325123152699</v>
      </c>
      <c r="G2966" s="10">
        <v>-4473.8325123152699</v>
      </c>
      <c r="H2966" s="10">
        <v>4540.9399999999996</v>
      </c>
      <c r="I2966" s="10">
        <v>-4540.9399999999996</v>
      </c>
      <c r="J2966" s="10">
        <v>0</v>
      </c>
      <c r="K2966" s="10">
        <v>18120</v>
      </c>
      <c r="L2966" s="10">
        <v>-18120</v>
      </c>
      <c r="M2966" s="10">
        <v>18391.8</v>
      </c>
      <c r="N2966" s="10">
        <v>-18391.8</v>
      </c>
    </row>
    <row r="2967" spans="1:14" x14ac:dyDescent="0.25">
      <c r="A2967" s="9" t="s">
        <v>604</v>
      </c>
      <c r="B2967" s="9" t="s">
        <v>290</v>
      </c>
      <c r="C2967" s="9" t="s">
        <v>42</v>
      </c>
      <c r="D2967" s="9" t="s">
        <v>43</v>
      </c>
      <c r="E2967" s="10">
        <v>0</v>
      </c>
      <c r="F2967" s="10">
        <v>5409.7241379310344</v>
      </c>
      <c r="G2967" s="10">
        <v>-5409.7241379310344</v>
      </c>
      <c r="H2967" s="10">
        <v>5490.87</v>
      </c>
      <c r="I2967" s="10">
        <v>-5490.87</v>
      </c>
      <c r="J2967" s="10">
        <v>0</v>
      </c>
      <c r="K2967" s="10">
        <v>18120</v>
      </c>
      <c r="L2967" s="10">
        <v>-18120</v>
      </c>
      <c r="M2967" s="10">
        <v>18391.8</v>
      </c>
      <c r="N2967" s="10">
        <v>-18391.8</v>
      </c>
    </row>
    <row r="2968" spans="1:14" x14ac:dyDescent="0.25">
      <c r="A2968" s="9" t="s">
        <v>604</v>
      </c>
      <c r="B2968" s="9" t="s">
        <v>47</v>
      </c>
      <c r="C2968" s="9" t="s">
        <v>42</v>
      </c>
      <c r="D2968" s="9" t="s">
        <v>43</v>
      </c>
      <c r="E2968" s="10">
        <v>8698.51</v>
      </c>
      <c r="F2968" s="10">
        <v>8519.8431372549021</v>
      </c>
      <c r="G2968" s="10">
        <v>178.66686274509811</v>
      </c>
      <c r="H2968" s="10">
        <v>8690.24</v>
      </c>
      <c r="I2968" s="10">
        <v>8.2700000000004366</v>
      </c>
      <c r="J2968" s="10">
        <v>18500</v>
      </c>
      <c r="K2968" s="10">
        <v>18120</v>
      </c>
      <c r="L2968" s="10">
        <v>380</v>
      </c>
      <c r="M2968" s="10">
        <v>18482.400000000001</v>
      </c>
      <c r="N2968" s="10">
        <v>17.599999999998545</v>
      </c>
    </row>
    <row r="2969" spans="1:14" x14ac:dyDescent="0.25">
      <c r="A2969" s="9" t="s">
        <v>604</v>
      </c>
      <c r="B2969" s="9" t="s">
        <v>603</v>
      </c>
      <c r="C2969" s="9" t="s">
        <v>42</v>
      </c>
      <c r="D2969" s="9" t="s">
        <v>43</v>
      </c>
      <c r="E2969" s="10">
        <v>15814.25</v>
      </c>
      <c r="F2969" s="10">
        <v>15658.699507389163</v>
      </c>
      <c r="G2969" s="10">
        <v>155.55049261083695</v>
      </c>
      <c r="H2969" s="10">
        <v>15893.58</v>
      </c>
      <c r="I2969" s="10">
        <v>-79.329999999999927</v>
      </c>
      <c r="J2969" s="10">
        <v>1525</v>
      </c>
      <c r="K2969" s="10">
        <v>1510</v>
      </c>
      <c r="L2969" s="10">
        <v>15</v>
      </c>
      <c r="M2969" s="10">
        <v>1532.65</v>
      </c>
      <c r="N2969" s="10">
        <v>-7.6500000000000909</v>
      </c>
    </row>
    <row r="2970" spans="1:14" x14ac:dyDescent="0.25">
      <c r="A2970" s="9" t="s">
        <v>604</v>
      </c>
      <c r="B2970" s="9" t="s">
        <v>284</v>
      </c>
      <c r="C2970" s="9" t="s">
        <v>42</v>
      </c>
      <c r="D2970" s="9" t="s">
        <v>43</v>
      </c>
      <c r="E2970" s="10">
        <v>17660.8</v>
      </c>
      <c r="F2970" s="10">
        <v>16000.591133004926</v>
      </c>
      <c r="G2970" s="10">
        <v>1660.2088669950735</v>
      </c>
      <c r="H2970" s="10">
        <v>16240.6</v>
      </c>
      <c r="I2970" s="10">
        <v>1420.1999999999989</v>
      </c>
      <c r="J2970" s="10">
        <v>20000</v>
      </c>
      <c r="K2970" s="10">
        <v>18120</v>
      </c>
      <c r="L2970" s="10">
        <v>1880</v>
      </c>
      <c r="M2970" s="10">
        <v>18391.8</v>
      </c>
      <c r="N2970" s="10">
        <v>1608.2000000000007</v>
      </c>
    </row>
    <row r="2971" spans="1:14" x14ac:dyDescent="0.25">
      <c r="A2971" s="9" t="s">
        <v>604</v>
      </c>
      <c r="B2971" s="9" t="s">
        <v>50</v>
      </c>
      <c r="C2971" s="9" t="s">
        <v>42</v>
      </c>
      <c r="D2971" s="9" t="s">
        <v>43</v>
      </c>
      <c r="E2971" s="10">
        <v>24605</v>
      </c>
      <c r="F2971" s="10">
        <v>24099.601990049752</v>
      </c>
      <c r="G2971" s="10">
        <v>505.3980099502478</v>
      </c>
      <c r="H2971" s="10">
        <v>24220.1</v>
      </c>
      <c r="I2971" s="10">
        <v>384.90000000000146</v>
      </c>
      <c r="J2971" s="10">
        <v>18500</v>
      </c>
      <c r="K2971" s="10">
        <v>18119.999999999996</v>
      </c>
      <c r="L2971" s="10">
        <v>380.00000000000364</v>
      </c>
      <c r="M2971" s="10">
        <v>18210.599999999999</v>
      </c>
      <c r="N2971" s="10">
        <v>289.40000000000146</v>
      </c>
    </row>
    <row r="2972" spans="1:14" x14ac:dyDescent="0.25">
      <c r="A2972" s="9" t="s">
        <v>604</v>
      </c>
      <c r="B2972" s="9" t="s">
        <v>51</v>
      </c>
      <c r="C2972" s="9" t="s">
        <v>42</v>
      </c>
      <c r="D2972" s="9" t="s">
        <v>43</v>
      </c>
      <c r="E2972" s="10">
        <v>99659.5</v>
      </c>
      <c r="F2972" s="10">
        <v>97612.435643564357</v>
      </c>
      <c r="G2972" s="10">
        <v>2047.0643564356433</v>
      </c>
      <c r="H2972" s="10">
        <v>98588.56</v>
      </c>
      <c r="I2972" s="10">
        <v>1070.9400000000023</v>
      </c>
      <c r="J2972" s="10">
        <v>18500</v>
      </c>
      <c r="K2972" s="10">
        <v>18120</v>
      </c>
      <c r="L2972" s="10">
        <v>380</v>
      </c>
      <c r="M2972" s="10">
        <v>18301.2</v>
      </c>
      <c r="N2972" s="10">
        <v>198.79999999999927</v>
      </c>
    </row>
    <row r="2973" spans="1:14" x14ac:dyDescent="0.25">
      <c r="A2973" s="9" t="s">
        <v>604</v>
      </c>
      <c r="B2973" s="9" t="s">
        <v>292</v>
      </c>
      <c r="C2973" s="9" t="s">
        <v>42</v>
      </c>
      <c r="D2973" s="9" t="s">
        <v>53</v>
      </c>
      <c r="E2973" s="10">
        <v>99726.14</v>
      </c>
      <c r="F2973" s="10">
        <v>99726.584158415848</v>
      </c>
      <c r="G2973" s="10">
        <v>-0.44415841584850568</v>
      </c>
      <c r="H2973" s="10">
        <v>100723.85</v>
      </c>
      <c r="I2973" s="10">
        <v>-997.7100000000064</v>
      </c>
      <c r="J2973" s="10">
        <v>13590</v>
      </c>
      <c r="K2973" s="10">
        <v>13590</v>
      </c>
      <c r="L2973" s="10">
        <v>0</v>
      </c>
      <c r="M2973" s="10">
        <v>13725.9</v>
      </c>
      <c r="N2973" s="10">
        <v>-135.89999999999964</v>
      </c>
    </row>
    <row r="2974" spans="1:14" x14ac:dyDescent="0.25">
      <c r="A2974" s="9" t="s">
        <v>604</v>
      </c>
      <c r="B2974" s="9" t="s">
        <v>54</v>
      </c>
      <c r="C2974" s="9" t="s">
        <v>42</v>
      </c>
      <c r="D2974" s="9" t="s">
        <v>55</v>
      </c>
      <c r="E2974" s="10">
        <v>914.88</v>
      </c>
      <c r="F2974" s="10">
        <v>896.94117647058829</v>
      </c>
      <c r="G2974" s="10">
        <v>17.938823529411707</v>
      </c>
      <c r="H2974" s="10">
        <v>914.88</v>
      </c>
      <c r="I2974" s="10">
        <v>0</v>
      </c>
      <c r="J2974" s="10">
        <v>166.34200000000001</v>
      </c>
      <c r="K2974" s="10">
        <v>163.08039215686276</v>
      </c>
      <c r="L2974" s="10">
        <v>3.2616078431372557</v>
      </c>
      <c r="M2974" s="10">
        <v>166.34200000000001</v>
      </c>
      <c r="N2974" s="10">
        <v>0</v>
      </c>
    </row>
    <row r="2975" spans="1:14" x14ac:dyDescent="0.25">
      <c r="A2975" s="9" t="s">
        <v>606</v>
      </c>
      <c r="B2975" s="9" t="s">
        <v>25</v>
      </c>
      <c r="C2975" s="9" t="s">
        <v>26</v>
      </c>
      <c r="D2975" s="9" t="s">
        <v>27</v>
      </c>
      <c r="E2975" s="10">
        <v>5130.0200000000004</v>
      </c>
      <c r="F2975" s="10">
        <v>0</v>
      </c>
      <c r="G2975" s="10">
        <v>5130.0200000000004</v>
      </c>
      <c r="H2975" s="10">
        <v>0</v>
      </c>
      <c r="I2975" s="10">
        <v>5130.0200000000004</v>
      </c>
      <c r="J2975" s="10">
        <v>0</v>
      </c>
      <c r="K2975" s="10">
        <v>0</v>
      </c>
      <c r="L2975" s="10">
        <v>0</v>
      </c>
      <c r="M2975" s="10">
        <v>0</v>
      </c>
      <c r="N2975" s="10">
        <v>0</v>
      </c>
    </row>
    <row r="2976" spans="1:14" x14ac:dyDescent="0.25">
      <c r="A2976" s="9" t="s">
        <v>606</v>
      </c>
      <c r="B2976" s="9" t="s">
        <v>28</v>
      </c>
      <c r="C2976" s="9" t="s">
        <v>29</v>
      </c>
      <c r="D2976" s="9" t="s">
        <v>27</v>
      </c>
      <c r="E2976" s="10">
        <v>9.5399999999999991</v>
      </c>
      <c r="F2976" s="10">
        <v>0</v>
      </c>
      <c r="G2976" s="10">
        <v>9.5399999999999991</v>
      </c>
      <c r="H2976" s="10">
        <v>9.66</v>
      </c>
      <c r="I2976" s="10">
        <v>-0.12000000000000099</v>
      </c>
      <c r="J2976" s="10">
        <v>0</v>
      </c>
      <c r="K2976" s="10">
        <v>0</v>
      </c>
      <c r="L2976" s="10">
        <v>0</v>
      </c>
      <c r="M2976" s="10">
        <v>0</v>
      </c>
      <c r="N2976" s="10">
        <v>0</v>
      </c>
    </row>
    <row r="2977" spans="1:14" x14ac:dyDescent="0.25">
      <c r="A2977" s="9" t="s">
        <v>606</v>
      </c>
      <c r="B2977" s="9" t="s">
        <v>30</v>
      </c>
      <c r="C2977" s="9" t="s">
        <v>29</v>
      </c>
      <c r="D2977" s="9" t="s">
        <v>27</v>
      </c>
      <c r="E2977" s="10">
        <v>222.56</v>
      </c>
      <c r="F2977" s="10">
        <v>0</v>
      </c>
      <c r="G2977" s="10">
        <v>222.56</v>
      </c>
      <c r="H2977" s="10">
        <v>225.44</v>
      </c>
      <c r="I2977" s="10">
        <v>-2.8799999999999955</v>
      </c>
      <c r="J2977" s="10">
        <v>0</v>
      </c>
      <c r="K2977" s="10">
        <v>0</v>
      </c>
      <c r="L2977" s="10">
        <v>0</v>
      </c>
      <c r="M2977" s="10">
        <v>0</v>
      </c>
      <c r="N2977" s="10">
        <v>0</v>
      </c>
    </row>
    <row r="2978" spans="1:14" x14ac:dyDescent="0.25">
      <c r="A2978" s="9" t="s">
        <v>606</v>
      </c>
      <c r="B2978" s="9" t="s">
        <v>31</v>
      </c>
      <c r="C2978" s="9" t="s">
        <v>29</v>
      </c>
      <c r="D2978" s="9" t="s">
        <v>27</v>
      </c>
      <c r="E2978" s="10">
        <v>1494.32</v>
      </c>
      <c r="F2978" s="10">
        <v>0</v>
      </c>
      <c r="G2978" s="10">
        <v>1494.32</v>
      </c>
      <c r="H2978" s="10">
        <v>1513.64</v>
      </c>
      <c r="I2978" s="10">
        <v>-19.320000000000164</v>
      </c>
      <c r="J2978" s="10">
        <v>0</v>
      </c>
      <c r="K2978" s="10">
        <v>0</v>
      </c>
      <c r="L2978" s="10">
        <v>0</v>
      </c>
      <c r="M2978" s="10">
        <v>0</v>
      </c>
      <c r="N2978" s="10">
        <v>0</v>
      </c>
    </row>
    <row r="2979" spans="1:14" x14ac:dyDescent="0.25">
      <c r="A2979" s="9" t="s">
        <v>606</v>
      </c>
      <c r="B2979" s="9" t="s">
        <v>32</v>
      </c>
      <c r="C2979" s="9" t="s">
        <v>33</v>
      </c>
      <c r="D2979" s="9" t="s">
        <v>27</v>
      </c>
      <c r="E2979" s="10">
        <v>2440.58</v>
      </c>
      <c r="F2979" s="10">
        <v>0</v>
      </c>
      <c r="G2979" s="10">
        <v>2440.58</v>
      </c>
      <c r="H2979" s="10">
        <v>2491.59</v>
      </c>
      <c r="I2979" s="10">
        <v>-51.010000000000218</v>
      </c>
      <c r="J2979" s="10">
        <v>6.92</v>
      </c>
      <c r="K2979" s="10">
        <v>0</v>
      </c>
      <c r="L2979" s="10">
        <v>6.92</v>
      </c>
      <c r="M2979" s="10">
        <v>7.0650000000000004</v>
      </c>
      <c r="N2979" s="10">
        <v>-0.14500000000000046</v>
      </c>
    </row>
    <row r="2980" spans="1:14" x14ac:dyDescent="0.25">
      <c r="A2980" s="9" t="s">
        <v>606</v>
      </c>
      <c r="B2980" s="9" t="s">
        <v>34</v>
      </c>
      <c r="C2980" s="9" t="s">
        <v>33</v>
      </c>
      <c r="D2980" s="9" t="s">
        <v>27</v>
      </c>
      <c r="E2980" s="10">
        <v>8389.6</v>
      </c>
      <c r="F2980" s="10">
        <v>0</v>
      </c>
      <c r="G2980" s="10">
        <v>8389.6</v>
      </c>
      <c r="H2980" s="10">
        <v>8564.9599999999991</v>
      </c>
      <c r="I2980" s="10">
        <v>-175.35999999999876</v>
      </c>
      <c r="J2980" s="10">
        <v>6.92</v>
      </c>
      <c r="K2980" s="10">
        <v>0</v>
      </c>
      <c r="L2980" s="10">
        <v>6.92</v>
      </c>
      <c r="M2980" s="10">
        <v>7.0650000000000004</v>
      </c>
      <c r="N2980" s="10">
        <v>-0.14500000000000046</v>
      </c>
    </row>
    <row r="2981" spans="1:14" x14ac:dyDescent="0.25">
      <c r="A2981" s="9" t="s">
        <v>606</v>
      </c>
      <c r="B2981" s="9" t="s">
        <v>35</v>
      </c>
      <c r="C2981" s="9" t="s">
        <v>33</v>
      </c>
      <c r="D2981" s="9" t="s">
        <v>27</v>
      </c>
      <c r="E2981" s="10">
        <v>9077.0400000000009</v>
      </c>
      <c r="F2981" s="10">
        <v>0</v>
      </c>
      <c r="G2981" s="10">
        <v>9077.0400000000009</v>
      </c>
      <c r="H2981" s="10">
        <v>9266.7000000000007</v>
      </c>
      <c r="I2981" s="10">
        <v>-189.65999999999985</v>
      </c>
      <c r="J2981" s="10">
        <v>145.32</v>
      </c>
      <c r="K2981" s="10">
        <v>0</v>
      </c>
      <c r="L2981" s="10">
        <v>145.32</v>
      </c>
      <c r="M2981" s="10">
        <v>148.35599999999999</v>
      </c>
      <c r="N2981" s="10">
        <v>-3.0360000000000014</v>
      </c>
    </row>
    <row r="2982" spans="1:14" x14ac:dyDescent="0.25">
      <c r="A2982" s="9" t="s">
        <v>606</v>
      </c>
      <c r="B2982" s="9" t="s">
        <v>36</v>
      </c>
      <c r="C2982" s="9" t="s">
        <v>29</v>
      </c>
      <c r="D2982" s="9" t="s">
        <v>27</v>
      </c>
      <c r="E2982" s="10">
        <v>16741.810000000001</v>
      </c>
      <c r="F2982" s="10">
        <v>0</v>
      </c>
      <c r="G2982" s="10">
        <v>16741.810000000001</v>
      </c>
      <c r="H2982" s="10">
        <v>16958.330000000002</v>
      </c>
      <c r="I2982" s="10">
        <v>-216.52000000000044</v>
      </c>
      <c r="J2982" s="10">
        <v>0</v>
      </c>
      <c r="K2982" s="10">
        <v>0</v>
      </c>
      <c r="L2982" s="10">
        <v>0</v>
      </c>
      <c r="M2982" s="10">
        <v>0</v>
      </c>
      <c r="N2982" s="10">
        <v>0</v>
      </c>
    </row>
    <row r="2983" spans="1:14" x14ac:dyDescent="0.25">
      <c r="A2983" s="9" t="s">
        <v>606</v>
      </c>
      <c r="B2983" s="9" t="s">
        <v>37</v>
      </c>
      <c r="C2983" s="9" t="s">
        <v>29</v>
      </c>
      <c r="D2983" s="9" t="s">
        <v>27</v>
      </c>
      <c r="E2983" s="10">
        <v>38715.550000000003</v>
      </c>
      <c r="F2983" s="10">
        <v>0</v>
      </c>
      <c r="G2983" s="10">
        <v>38715.550000000003</v>
      </c>
      <c r="H2983" s="10">
        <v>39216.239999999998</v>
      </c>
      <c r="I2983" s="10">
        <v>-500.68999999999505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</row>
    <row r="2984" spans="1:14" x14ac:dyDescent="0.25">
      <c r="A2984" s="9" t="s">
        <v>606</v>
      </c>
      <c r="B2984" s="9" t="s">
        <v>607</v>
      </c>
      <c r="C2984" s="9" t="s">
        <v>39</v>
      </c>
      <c r="D2984" s="9" t="s">
        <v>40</v>
      </c>
      <c r="E2984" s="10">
        <v>-891727.04</v>
      </c>
      <c r="F2984" s="10">
        <v>0</v>
      </c>
      <c r="G2984" s="10">
        <v>-891727.04</v>
      </c>
      <c r="H2984" s="10">
        <v>-891726.88</v>
      </c>
      <c r="I2984" s="10">
        <v>-0.16000000003259629</v>
      </c>
      <c r="J2984" s="10">
        <v>-5086.5</v>
      </c>
      <c r="K2984" s="10">
        <v>0</v>
      </c>
      <c r="L2984" s="10">
        <v>-5086.5</v>
      </c>
      <c r="M2984" s="10">
        <v>-5086.5</v>
      </c>
      <c r="N2984" s="10">
        <v>0</v>
      </c>
    </row>
    <row r="2985" spans="1:14" x14ac:dyDescent="0.25">
      <c r="A2985" s="9" t="s">
        <v>606</v>
      </c>
      <c r="B2985" s="9" t="s">
        <v>92</v>
      </c>
      <c r="C2985" s="9" t="s">
        <v>42</v>
      </c>
      <c r="D2985" s="9" t="s">
        <v>43</v>
      </c>
      <c r="E2985" s="10">
        <v>34.049999999999997</v>
      </c>
      <c r="F2985" s="10">
        <v>0</v>
      </c>
      <c r="G2985" s="10">
        <v>34.049999999999997</v>
      </c>
      <c r="H2985" s="10">
        <v>0</v>
      </c>
      <c r="I2985" s="10">
        <v>34.049999999999997</v>
      </c>
      <c r="J2985" s="10">
        <v>400</v>
      </c>
      <c r="K2985" s="10">
        <v>0</v>
      </c>
      <c r="L2985" s="10">
        <v>400</v>
      </c>
      <c r="M2985" s="10">
        <v>0</v>
      </c>
      <c r="N2985" s="10">
        <v>400</v>
      </c>
    </row>
    <row r="2986" spans="1:14" x14ac:dyDescent="0.25">
      <c r="A2986" s="9" t="s">
        <v>606</v>
      </c>
      <c r="B2986" s="9" t="s">
        <v>107</v>
      </c>
      <c r="C2986" s="9" t="s">
        <v>42</v>
      </c>
      <c r="D2986" s="9" t="s">
        <v>43</v>
      </c>
      <c r="E2986" s="10">
        <v>3212.36</v>
      </c>
      <c r="F2986" s="10">
        <v>3172.7586206896553</v>
      </c>
      <c r="G2986" s="10">
        <v>39.601379310344782</v>
      </c>
      <c r="H2986" s="10">
        <v>3220.35</v>
      </c>
      <c r="I2986" s="10">
        <v>-7.9899999999997817</v>
      </c>
      <c r="J2986" s="10">
        <v>61800</v>
      </c>
      <c r="K2986" s="10">
        <v>61038</v>
      </c>
      <c r="L2986" s="10">
        <v>762</v>
      </c>
      <c r="M2986" s="10">
        <v>61953.57</v>
      </c>
      <c r="N2986" s="10">
        <v>-153.56999999999971</v>
      </c>
    </row>
    <row r="2987" spans="1:14" x14ac:dyDescent="0.25">
      <c r="A2987" s="9" t="s">
        <v>606</v>
      </c>
      <c r="B2987" s="9" t="s">
        <v>44</v>
      </c>
      <c r="C2987" s="9" t="s">
        <v>42</v>
      </c>
      <c r="D2987" s="9" t="s">
        <v>43</v>
      </c>
      <c r="E2987" s="10">
        <v>4727.7</v>
      </c>
      <c r="F2987" s="10">
        <v>4715.1840796019897</v>
      </c>
      <c r="G2987" s="10">
        <v>12.515920398010167</v>
      </c>
      <c r="H2987" s="10">
        <v>4738.76</v>
      </c>
      <c r="I2987" s="10">
        <v>-11.0600000000004</v>
      </c>
      <c r="J2987" s="10">
        <v>5100</v>
      </c>
      <c r="K2987" s="10">
        <v>5086.5004975124375</v>
      </c>
      <c r="L2987" s="10">
        <v>13.499502487562495</v>
      </c>
      <c r="M2987" s="10">
        <v>5111.933</v>
      </c>
      <c r="N2987" s="10">
        <v>-11.932999999999993</v>
      </c>
    </row>
    <row r="2988" spans="1:14" x14ac:dyDescent="0.25">
      <c r="A2988" s="9" t="s">
        <v>606</v>
      </c>
      <c r="B2988" s="9" t="s">
        <v>99</v>
      </c>
      <c r="C2988" s="9" t="s">
        <v>42</v>
      </c>
      <c r="D2988" s="9" t="s">
        <v>43</v>
      </c>
      <c r="E2988" s="10">
        <v>13783.55</v>
      </c>
      <c r="F2988" s="10">
        <v>13769.566502463054</v>
      </c>
      <c r="G2988" s="10">
        <v>13.983497536944924</v>
      </c>
      <c r="H2988" s="10">
        <v>13976.11</v>
      </c>
      <c r="I2988" s="10">
        <v>-192.56000000000131</v>
      </c>
      <c r="J2988" s="10">
        <v>61100</v>
      </c>
      <c r="K2988" s="10">
        <v>61038</v>
      </c>
      <c r="L2988" s="10">
        <v>62</v>
      </c>
      <c r="M2988" s="10">
        <v>61953.57</v>
      </c>
      <c r="N2988" s="10">
        <v>-853.56999999999971</v>
      </c>
    </row>
    <row r="2989" spans="1:14" x14ac:dyDescent="0.25">
      <c r="A2989" s="9" t="s">
        <v>606</v>
      </c>
      <c r="B2989" s="9" t="s">
        <v>100</v>
      </c>
      <c r="C2989" s="9" t="s">
        <v>42</v>
      </c>
      <c r="D2989" s="9" t="s">
        <v>43</v>
      </c>
      <c r="E2989" s="10">
        <v>17798.02</v>
      </c>
      <c r="F2989" s="10">
        <v>17693.083743842366</v>
      </c>
      <c r="G2989" s="10">
        <v>104.93625615763449</v>
      </c>
      <c r="H2989" s="10">
        <v>17958.48</v>
      </c>
      <c r="I2989" s="10">
        <v>-160.45999999999913</v>
      </c>
      <c r="J2989" s="10">
        <v>61400</v>
      </c>
      <c r="K2989" s="10">
        <v>61038</v>
      </c>
      <c r="L2989" s="10">
        <v>362</v>
      </c>
      <c r="M2989" s="10">
        <v>61953.57</v>
      </c>
      <c r="N2989" s="10">
        <v>-553.56999999999971</v>
      </c>
    </row>
    <row r="2990" spans="1:14" x14ac:dyDescent="0.25">
      <c r="A2990" s="9" t="s">
        <v>606</v>
      </c>
      <c r="B2990" s="9" t="s">
        <v>47</v>
      </c>
      <c r="C2990" s="9" t="s">
        <v>42</v>
      </c>
      <c r="D2990" s="9" t="s">
        <v>43</v>
      </c>
      <c r="E2990" s="10">
        <v>28822.65</v>
      </c>
      <c r="F2990" s="10">
        <v>28699.460784313724</v>
      </c>
      <c r="G2990" s="10">
        <v>123.18921568627775</v>
      </c>
      <c r="H2990" s="10">
        <v>29273.45</v>
      </c>
      <c r="I2990" s="10">
        <v>-450.79999999999927</v>
      </c>
      <c r="J2990" s="10">
        <v>61300</v>
      </c>
      <c r="K2990" s="10">
        <v>61038</v>
      </c>
      <c r="L2990" s="10">
        <v>262</v>
      </c>
      <c r="M2990" s="10">
        <v>62258.76</v>
      </c>
      <c r="N2990" s="10">
        <v>-958.76000000000204</v>
      </c>
    </row>
    <row r="2991" spans="1:14" x14ac:dyDescent="0.25">
      <c r="A2991" s="9" t="s">
        <v>606</v>
      </c>
      <c r="B2991" s="9" t="s">
        <v>101</v>
      </c>
      <c r="C2991" s="9" t="s">
        <v>42</v>
      </c>
      <c r="D2991" s="9" t="s">
        <v>43</v>
      </c>
      <c r="E2991" s="10">
        <v>48853.43</v>
      </c>
      <c r="F2991" s="10">
        <v>46252.640394088667</v>
      </c>
      <c r="G2991" s="10">
        <v>2600.7896059113336</v>
      </c>
      <c r="H2991" s="10">
        <v>46946.43</v>
      </c>
      <c r="I2991" s="10">
        <v>1907</v>
      </c>
      <c r="J2991" s="10">
        <v>64470</v>
      </c>
      <c r="K2991" s="10">
        <v>61038</v>
      </c>
      <c r="L2991" s="10">
        <v>3432</v>
      </c>
      <c r="M2991" s="10">
        <v>61953.57</v>
      </c>
      <c r="N2991" s="10">
        <v>2516.4300000000003</v>
      </c>
    </row>
    <row r="2992" spans="1:14" x14ac:dyDescent="0.25">
      <c r="A2992" s="9" t="s">
        <v>606</v>
      </c>
      <c r="B2992" s="9" t="s">
        <v>608</v>
      </c>
      <c r="C2992" s="9" t="s">
        <v>42</v>
      </c>
      <c r="D2992" s="9" t="s">
        <v>43</v>
      </c>
      <c r="E2992" s="10">
        <v>50533.35</v>
      </c>
      <c r="F2992" s="10">
        <v>49288.187192118225</v>
      </c>
      <c r="G2992" s="10">
        <v>1245.1628078817739</v>
      </c>
      <c r="H2992" s="10">
        <v>50027.51</v>
      </c>
      <c r="I2992" s="10">
        <v>505.83999999999651</v>
      </c>
      <c r="J2992" s="10">
        <v>5215</v>
      </c>
      <c r="K2992" s="10">
        <v>5086.5004926108377</v>
      </c>
      <c r="L2992" s="10">
        <v>128.49950738916232</v>
      </c>
      <c r="M2992" s="10">
        <v>5162.7979999999998</v>
      </c>
      <c r="N2992" s="10">
        <v>52.202000000000226</v>
      </c>
    </row>
    <row r="2993" spans="1:14" x14ac:dyDescent="0.25">
      <c r="A2993" s="9" t="s">
        <v>606</v>
      </c>
      <c r="B2993" s="9" t="s">
        <v>50</v>
      </c>
      <c r="C2993" s="9" t="s">
        <v>42</v>
      </c>
      <c r="D2993" s="9" t="s">
        <v>43</v>
      </c>
      <c r="E2993" s="10">
        <v>83245.399999999994</v>
      </c>
      <c r="F2993" s="10">
        <v>82889.601990049749</v>
      </c>
      <c r="G2993" s="10">
        <v>355.79800995024561</v>
      </c>
      <c r="H2993" s="10">
        <v>83304.05</v>
      </c>
      <c r="I2993" s="10">
        <v>-58.650000000008731</v>
      </c>
      <c r="J2993" s="10">
        <v>61300</v>
      </c>
      <c r="K2993" s="10">
        <v>61038</v>
      </c>
      <c r="L2993" s="10">
        <v>262</v>
      </c>
      <c r="M2993" s="10">
        <v>61343.19</v>
      </c>
      <c r="N2993" s="10">
        <v>-43.190000000002328</v>
      </c>
    </row>
    <row r="2994" spans="1:14" x14ac:dyDescent="0.25">
      <c r="A2994" s="9" t="s">
        <v>606</v>
      </c>
      <c r="B2994" s="9" t="s">
        <v>103</v>
      </c>
      <c r="C2994" s="9" t="s">
        <v>42</v>
      </c>
      <c r="D2994" s="9" t="s">
        <v>43</v>
      </c>
      <c r="E2994" s="10">
        <v>292745.3</v>
      </c>
      <c r="F2994" s="10">
        <v>291970.38613861392</v>
      </c>
      <c r="G2994" s="10">
        <v>774.91386138607049</v>
      </c>
      <c r="H2994" s="10">
        <v>294890.09000000003</v>
      </c>
      <c r="I2994" s="10">
        <v>-2144.7900000000373</v>
      </c>
      <c r="J2994" s="10">
        <v>61200</v>
      </c>
      <c r="K2994" s="10">
        <v>61038</v>
      </c>
      <c r="L2994" s="10">
        <v>162</v>
      </c>
      <c r="M2994" s="10">
        <v>61648.38</v>
      </c>
      <c r="N2994" s="10">
        <v>-448.37999999999738</v>
      </c>
    </row>
    <row r="2995" spans="1:14" x14ac:dyDescent="0.25">
      <c r="A2995" s="9" t="s">
        <v>606</v>
      </c>
      <c r="B2995" s="9" t="s">
        <v>104</v>
      </c>
      <c r="C2995" s="9" t="s">
        <v>42</v>
      </c>
      <c r="D2995" s="9" t="s">
        <v>53</v>
      </c>
      <c r="E2995" s="10">
        <v>262668.40000000002</v>
      </c>
      <c r="F2995" s="10">
        <v>264739.58208955225</v>
      </c>
      <c r="G2995" s="10">
        <v>-2071.1820895522251</v>
      </c>
      <c r="H2995" s="10">
        <v>266063.28000000003</v>
      </c>
      <c r="I2995" s="10">
        <v>-3394.8800000000047</v>
      </c>
      <c r="J2995" s="10">
        <v>45420</v>
      </c>
      <c r="K2995" s="10">
        <v>45778.500497512439</v>
      </c>
      <c r="L2995" s="10">
        <v>-358.50049751243932</v>
      </c>
      <c r="M2995" s="10">
        <v>46007.392999999996</v>
      </c>
      <c r="N2995" s="10">
        <v>-587.39299999999639</v>
      </c>
    </row>
    <row r="2996" spans="1:14" x14ac:dyDescent="0.25">
      <c r="A2996" s="9" t="s">
        <v>606</v>
      </c>
      <c r="B2996" s="9" t="s">
        <v>54</v>
      </c>
      <c r="C2996" s="9" t="s">
        <v>42</v>
      </c>
      <c r="D2996" s="9" t="s">
        <v>55</v>
      </c>
      <c r="E2996" s="10">
        <v>3081.81</v>
      </c>
      <c r="F2996" s="10">
        <v>3021.3823529411766</v>
      </c>
      <c r="G2996" s="10">
        <v>60.427647058823368</v>
      </c>
      <c r="H2996" s="10">
        <v>3081.81</v>
      </c>
      <c r="I2996" s="10">
        <v>0</v>
      </c>
      <c r="J2996" s="10">
        <v>560.32899999999995</v>
      </c>
      <c r="K2996" s="10">
        <v>549.34215686274501</v>
      </c>
      <c r="L2996" s="10">
        <v>10.986843137254937</v>
      </c>
      <c r="M2996" s="10">
        <v>560.32899999999995</v>
      </c>
      <c r="N2996" s="10">
        <v>0</v>
      </c>
    </row>
    <row r="2997" spans="1:14" x14ac:dyDescent="0.25">
      <c r="A2997" s="9" t="s">
        <v>609</v>
      </c>
      <c r="B2997" s="9" t="s">
        <v>25</v>
      </c>
      <c r="C2997" s="9" t="s">
        <v>26</v>
      </c>
      <c r="D2997" s="9" t="s">
        <v>27</v>
      </c>
      <c r="E2997" s="10">
        <v>19650.060000000001</v>
      </c>
      <c r="F2997" s="10">
        <v>0</v>
      </c>
      <c r="G2997" s="10">
        <v>19650.060000000001</v>
      </c>
      <c r="H2997" s="10">
        <v>0</v>
      </c>
      <c r="I2997" s="10">
        <v>19650.060000000001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</row>
    <row r="2998" spans="1:14" x14ac:dyDescent="0.25">
      <c r="A2998" s="9" t="s">
        <v>609</v>
      </c>
      <c r="B2998" s="9" t="s">
        <v>28</v>
      </c>
      <c r="C2998" s="9" t="s">
        <v>29</v>
      </c>
      <c r="D2998" s="9" t="s">
        <v>27</v>
      </c>
      <c r="E2998" s="10">
        <v>28.65</v>
      </c>
      <c r="F2998" s="10">
        <v>0</v>
      </c>
      <c r="G2998" s="10">
        <v>28.65</v>
      </c>
      <c r="H2998" s="10">
        <v>28.8</v>
      </c>
      <c r="I2998" s="10">
        <v>-0.15000000000000213</v>
      </c>
      <c r="J2998" s="10">
        <v>0</v>
      </c>
      <c r="K2998" s="10">
        <v>0</v>
      </c>
      <c r="L2998" s="10">
        <v>0</v>
      </c>
      <c r="M2998" s="10">
        <v>0</v>
      </c>
      <c r="N2998" s="10">
        <v>0</v>
      </c>
    </row>
    <row r="2999" spans="1:14" x14ac:dyDescent="0.25">
      <c r="A2999" s="9" t="s">
        <v>609</v>
      </c>
      <c r="B2999" s="9" t="s">
        <v>30</v>
      </c>
      <c r="C2999" s="9" t="s">
        <v>29</v>
      </c>
      <c r="D2999" s="9" t="s">
        <v>27</v>
      </c>
      <c r="E2999" s="10">
        <v>668.6</v>
      </c>
      <c r="F2999" s="10">
        <v>0</v>
      </c>
      <c r="G2999" s="10">
        <v>668.6</v>
      </c>
      <c r="H2999" s="10">
        <v>671.94</v>
      </c>
      <c r="I2999" s="10">
        <v>-3.3400000000000318</v>
      </c>
      <c r="J2999" s="10">
        <v>0</v>
      </c>
      <c r="K2999" s="10">
        <v>0</v>
      </c>
      <c r="L2999" s="10">
        <v>0</v>
      </c>
      <c r="M2999" s="10">
        <v>0</v>
      </c>
      <c r="N2999" s="10">
        <v>0</v>
      </c>
    </row>
    <row r="3000" spans="1:14" x14ac:dyDescent="0.25">
      <c r="A3000" s="9" t="s">
        <v>609</v>
      </c>
      <c r="B3000" s="9" t="s">
        <v>31</v>
      </c>
      <c r="C3000" s="9" t="s">
        <v>29</v>
      </c>
      <c r="D3000" s="9" t="s">
        <v>27</v>
      </c>
      <c r="E3000" s="10">
        <v>4489.17</v>
      </c>
      <c r="F3000" s="10">
        <v>0</v>
      </c>
      <c r="G3000" s="10">
        <v>4489.17</v>
      </c>
      <c r="H3000" s="10">
        <v>4511.62</v>
      </c>
      <c r="I3000" s="10">
        <v>-22.449999999999818</v>
      </c>
      <c r="J3000" s="10">
        <v>0</v>
      </c>
      <c r="K3000" s="10">
        <v>0</v>
      </c>
      <c r="L3000" s="10">
        <v>0</v>
      </c>
      <c r="M3000" s="10">
        <v>0</v>
      </c>
      <c r="N3000" s="10">
        <v>0</v>
      </c>
    </row>
    <row r="3001" spans="1:14" x14ac:dyDescent="0.25">
      <c r="A3001" s="9" t="s">
        <v>609</v>
      </c>
      <c r="B3001" s="9" t="s">
        <v>32</v>
      </c>
      <c r="C3001" s="9" t="s">
        <v>33</v>
      </c>
      <c r="D3001" s="9" t="s">
        <v>27</v>
      </c>
      <c r="E3001" s="10">
        <v>6672.8</v>
      </c>
      <c r="F3001" s="10">
        <v>0</v>
      </c>
      <c r="G3001" s="10">
        <v>6672.8</v>
      </c>
      <c r="H3001" s="10">
        <v>7426.52</v>
      </c>
      <c r="I3001" s="10">
        <v>-753.72000000000025</v>
      </c>
      <c r="J3001" s="10">
        <v>18.920000000000002</v>
      </c>
      <c r="K3001" s="10">
        <v>0</v>
      </c>
      <c r="L3001" s="10">
        <v>18.920000000000002</v>
      </c>
      <c r="M3001" s="10">
        <v>21.056999999999999</v>
      </c>
      <c r="N3001" s="10">
        <v>-2.1369999999999969</v>
      </c>
    </row>
    <row r="3002" spans="1:14" x14ac:dyDescent="0.25">
      <c r="A3002" s="9" t="s">
        <v>609</v>
      </c>
      <c r="B3002" s="9" t="s">
        <v>34</v>
      </c>
      <c r="C3002" s="9" t="s">
        <v>33</v>
      </c>
      <c r="D3002" s="9" t="s">
        <v>27</v>
      </c>
      <c r="E3002" s="10">
        <v>22938.05</v>
      </c>
      <c r="F3002" s="10">
        <v>0</v>
      </c>
      <c r="G3002" s="10">
        <v>22938.05</v>
      </c>
      <c r="H3002" s="10">
        <v>25529.03</v>
      </c>
      <c r="I3002" s="10">
        <v>-2590.9799999999996</v>
      </c>
      <c r="J3002" s="10">
        <v>18.920000000000002</v>
      </c>
      <c r="K3002" s="10">
        <v>0</v>
      </c>
      <c r="L3002" s="10">
        <v>18.920000000000002</v>
      </c>
      <c r="M3002" s="10">
        <v>21.056999999999999</v>
      </c>
      <c r="N3002" s="10">
        <v>-2.1369999999999969</v>
      </c>
    </row>
    <row r="3003" spans="1:14" x14ac:dyDescent="0.25">
      <c r="A3003" s="9" t="s">
        <v>609</v>
      </c>
      <c r="B3003" s="9" t="s">
        <v>35</v>
      </c>
      <c r="C3003" s="9" t="s">
        <v>33</v>
      </c>
      <c r="D3003" s="9" t="s">
        <v>27</v>
      </c>
      <c r="E3003" s="10">
        <v>24817.57</v>
      </c>
      <c r="F3003" s="10">
        <v>0</v>
      </c>
      <c r="G3003" s="10">
        <v>24817.57</v>
      </c>
      <c r="H3003" s="10">
        <v>27620.639999999999</v>
      </c>
      <c r="I3003" s="10">
        <v>-2803.0699999999997</v>
      </c>
      <c r="J3003" s="10">
        <v>397.32</v>
      </c>
      <c r="K3003" s="10">
        <v>0</v>
      </c>
      <c r="L3003" s="10">
        <v>397.32</v>
      </c>
      <c r="M3003" s="10">
        <v>442.19600000000003</v>
      </c>
      <c r="N3003" s="10">
        <v>-44.876000000000033</v>
      </c>
    </row>
    <row r="3004" spans="1:14" x14ac:dyDescent="0.25">
      <c r="A3004" s="9" t="s">
        <v>609</v>
      </c>
      <c r="B3004" s="9" t="s">
        <v>36</v>
      </c>
      <c r="C3004" s="9" t="s">
        <v>29</v>
      </c>
      <c r="D3004" s="9" t="s">
        <v>27</v>
      </c>
      <c r="E3004" s="10">
        <v>50295.1</v>
      </c>
      <c r="F3004" s="10">
        <v>0</v>
      </c>
      <c r="G3004" s="10">
        <v>50295.1</v>
      </c>
      <c r="H3004" s="10">
        <v>50546.58</v>
      </c>
      <c r="I3004" s="10">
        <v>-251.4800000000032</v>
      </c>
      <c r="J3004" s="10">
        <v>0</v>
      </c>
      <c r="K3004" s="10">
        <v>0</v>
      </c>
      <c r="L3004" s="10">
        <v>0</v>
      </c>
      <c r="M3004" s="10">
        <v>0</v>
      </c>
      <c r="N3004" s="10">
        <v>0</v>
      </c>
    </row>
    <row r="3005" spans="1:14" x14ac:dyDescent="0.25">
      <c r="A3005" s="9" t="s">
        <v>609</v>
      </c>
      <c r="B3005" s="9" t="s">
        <v>37</v>
      </c>
      <c r="C3005" s="9" t="s">
        <v>29</v>
      </c>
      <c r="D3005" s="9" t="s">
        <v>27</v>
      </c>
      <c r="E3005" s="10">
        <v>116307.76</v>
      </c>
      <c r="F3005" s="10">
        <v>0</v>
      </c>
      <c r="G3005" s="10">
        <v>116307.76</v>
      </c>
      <c r="H3005" s="10">
        <v>116889.3</v>
      </c>
      <c r="I3005" s="10">
        <v>-581.54000000000815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</row>
    <row r="3006" spans="1:14" x14ac:dyDescent="0.25">
      <c r="A3006" s="9" t="s">
        <v>609</v>
      </c>
      <c r="B3006" s="9" t="s">
        <v>607</v>
      </c>
      <c r="C3006" s="9" t="s">
        <v>39</v>
      </c>
      <c r="D3006" s="9" t="s">
        <v>40</v>
      </c>
      <c r="E3006" s="10">
        <v>-2657912.81</v>
      </c>
      <c r="F3006" s="10">
        <v>0</v>
      </c>
      <c r="G3006" s="10">
        <v>-2657912.81</v>
      </c>
      <c r="H3006" s="10">
        <v>-2657912.36</v>
      </c>
      <c r="I3006" s="10">
        <v>-0.45000000018626451</v>
      </c>
      <c r="J3006" s="10">
        <v>-15161</v>
      </c>
      <c r="K3006" s="10">
        <v>0</v>
      </c>
      <c r="L3006" s="10">
        <v>-15161</v>
      </c>
      <c r="M3006" s="10">
        <v>-15161</v>
      </c>
      <c r="N3006" s="10">
        <v>0</v>
      </c>
    </row>
    <row r="3007" spans="1:14" x14ac:dyDescent="0.25">
      <c r="A3007" s="9" t="s">
        <v>609</v>
      </c>
      <c r="B3007" s="9" t="s">
        <v>107</v>
      </c>
      <c r="C3007" s="9" t="s">
        <v>42</v>
      </c>
      <c r="D3007" s="9" t="s">
        <v>43</v>
      </c>
      <c r="E3007" s="10">
        <v>9460.36</v>
      </c>
      <c r="F3007" s="10">
        <v>9456.8275862068967</v>
      </c>
      <c r="G3007" s="10">
        <v>3.5324137931038422</v>
      </c>
      <c r="H3007" s="10">
        <v>9598.68</v>
      </c>
      <c r="I3007" s="10">
        <v>-138.31999999999971</v>
      </c>
      <c r="J3007" s="10">
        <v>182000</v>
      </c>
      <c r="K3007" s="10">
        <v>181932</v>
      </c>
      <c r="L3007" s="10">
        <v>68</v>
      </c>
      <c r="M3007" s="10">
        <v>184660.98</v>
      </c>
      <c r="N3007" s="10">
        <v>-2660.9800000000105</v>
      </c>
    </row>
    <row r="3008" spans="1:14" x14ac:dyDescent="0.25">
      <c r="A3008" s="9" t="s">
        <v>609</v>
      </c>
      <c r="B3008" s="9" t="s">
        <v>44</v>
      </c>
      <c r="C3008" s="9" t="s">
        <v>42</v>
      </c>
      <c r="D3008" s="9" t="s">
        <v>43</v>
      </c>
      <c r="E3008" s="10">
        <v>14059.81</v>
      </c>
      <c r="F3008" s="10">
        <v>14054.248756218905</v>
      </c>
      <c r="G3008" s="10">
        <v>5.5612437810941628</v>
      </c>
      <c r="H3008" s="10">
        <v>14124.52</v>
      </c>
      <c r="I3008" s="10">
        <v>-64.710000000000946</v>
      </c>
      <c r="J3008" s="10">
        <v>15167</v>
      </c>
      <c r="K3008" s="10">
        <v>15161</v>
      </c>
      <c r="L3008" s="10">
        <v>6</v>
      </c>
      <c r="M3008" s="10">
        <v>15236.805</v>
      </c>
      <c r="N3008" s="10">
        <v>-69.805000000000291</v>
      </c>
    </row>
    <row r="3009" spans="1:14" x14ac:dyDescent="0.25">
      <c r="A3009" s="9" t="s">
        <v>609</v>
      </c>
      <c r="B3009" s="9" t="s">
        <v>99</v>
      </c>
      <c r="C3009" s="9" t="s">
        <v>42</v>
      </c>
      <c r="D3009" s="9" t="s">
        <v>43</v>
      </c>
      <c r="E3009" s="10">
        <v>41057.379999999997</v>
      </c>
      <c r="F3009" s="10">
        <v>41042.039408866993</v>
      </c>
      <c r="G3009" s="10">
        <v>15.340591133004637</v>
      </c>
      <c r="H3009" s="10">
        <v>41657.67</v>
      </c>
      <c r="I3009" s="10">
        <v>-600.29000000000087</v>
      </c>
      <c r="J3009" s="10">
        <v>182000</v>
      </c>
      <c r="K3009" s="10">
        <v>181932</v>
      </c>
      <c r="L3009" s="10">
        <v>68</v>
      </c>
      <c r="M3009" s="10">
        <v>184660.98</v>
      </c>
      <c r="N3009" s="10">
        <v>-2660.9800000000105</v>
      </c>
    </row>
    <row r="3010" spans="1:14" x14ac:dyDescent="0.25">
      <c r="A3010" s="9" t="s">
        <v>609</v>
      </c>
      <c r="B3010" s="9" t="s">
        <v>100</v>
      </c>
      <c r="C3010" s="9" t="s">
        <v>42</v>
      </c>
      <c r="D3010" s="9" t="s">
        <v>43</v>
      </c>
      <c r="E3010" s="10">
        <v>52756.34</v>
      </c>
      <c r="F3010" s="10">
        <v>52736.63054187192</v>
      </c>
      <c r="G3010" s="10">
        <v>19.709458128076221</v>
      </c>
      <c r="H3010" s="10">
        <v>53527.68</v>
      </c>
      <c r="I3010" s="10">
        <v>-771.34000000000378</v>
      </c>
      <c r="J3010" s="10">
        <v>182000</v>
      </c>
      <c r="K3010" s="10">
        <v>181932</v>
      </c>
      <c r="L3010" s="10">
        <v>68</v>
      </c>
      <c r="M3010" s="10">
        <v>184660.98</v>
      </c>
      <c r="N3010" s="10">
        <v>-2660.9800000000105</v>
      </c>
    </row>
    <row r="3011" spans="1:14" x14ac:dyDescent="0.25">
      <c r="A3011" s="9" t="s">
        <v>609</v>
      </c>
      <c r="B3011" s="9" t="s">
        <v>47</v>
      </c>
      <c r="C3011" s="9" t="s">
        <v>42</v>
      </c>
      <c r="D3011" s="9" t="s">
        <v>43</v>
      </c>
      <c r="E3011" s="10">
        <v>85715.64</v>
      </c>
      <c r="F3011" s="10">
        <v>85542.607843137259</v>
      </c>
      <c r="G3011" s="10">
        <v>173.03215686274052</v>
      </c>
      <c r="H3011" s="10">
        <v>87253.46</v>
      </c>
      <c r="I3011" s="10">
        <v>-1537.820000000007</v>
      </c>
      <c r="J3011" s="10">
        <v>182300</v>
      </c>
      <c r="K3011" s="10">
        <v>181932</v>
      </c>
      <c r="L3011" s="10">
        <v>368</v>
      </c>
      <c r="M3011" s="10">
        <v>185570.64</v>
      </c>
      <c r="N3011" s="10">
        <v>-3270.640000000014</v>
      </c>
    </row>
    <row r="3012" spans="1:14" x14ac:dyDescent="0.25">
      <c r="A3012" s="9" t="s">
        <v>609</v>
      </c>
      <c r="B3012" s="9" t="s">
        <v>101</v>
      </c>
      <c r="C3012" s="9" t="s">
        <v>42</v>
      </c>
      <c r="D3012" s="9" t="s">
        <v>43</v>
      </c>
      <c r="E3012" s="10">
        <v>143976.29999999999</v>
      </c>
      <c r="F3012" s="10">
        <v>137862.24630541872</v>
      </c>
      <c r="G3012" s="10">
        <v>6114.0536945812637</v>
      </c>
      <c r="H3012" s="10">
        <v>139930.18</v>
      </c>
      <c r="I3012" s="10">
        <v>4046.1199999999953</v>
      </c>
      <c r="J3012" s="10">
        <v>190000</v>
      </c>
      <c r="K3012" s="10">
        <v>181932</v>
      </c>
      <c r="L3012" s="10">
        <v>8068</v>
      </c>
      <c r="M3012" s="10">
        <v>184660.98</v>
      </c>
      <c r="N3012" s="10">
        <v>5339.0199999999895</v>
      </c>
    </row>
    <row r="3013" spans="1:14" x14ac:dyDescent="0.25">
      <c r="A3013" s="9" t="s">
        <v>609</v>
      </c>
      <c r="B3013" s="9" t="s">
        <v>608</v>
      </c>
      <c r="C3013" s="9" t="s">
        <v>42</v>
      </c>
      <c r="D3013" s="9" t="s">
        <v>43</v>
      </c>
      <c r="E3013" s="10">
        <v>147045.75</v>
      </c>
      <c r="F3013" s="10">
        <v>146910.08866995072</v>
      </c>
      <c r="G3013" s="10">
        <v>135.66133004927542</v>
      </c>
      <c r="H3013" s="10">
        <v>149113.74</v>
      </c>
      <c r="I3013" s="10">
        <v>-2067.9899999999907</v>
      </c>
      <c r="J3013" s="10">
        <v>15175</v>
      </c>
      <c r="K3013" s="10">
        <v>15161</v>
      </c>
      <c r="L3013" s="10">
        <v>14</v>
      </c>
      <c r="M3013" s="10">
        <v>15388.415000000001</v>
      </c>
      <c r="N3013" s="10">
        <v>-213.41500000000087</v>
      </c>
    </row>
    <row r="3014" spans="1:14" x14ac:dyDescent="0.25">
      <c r="A3014" s="9" t="s">
        <v>609</v>
      </c>
      <c r="B3014" s="9" t="s">
        <v>50</v>
      </c>
      <c r="C3014" s="9" t="s">
        <v>42</v>
      </c>
      <c r="D3014" s="9" t="s">
        <v>43</v>
      </c>
      <c r="E3014" s="10">
        <v>247672.04</v>
      </c>
      <c r="F3014" s="10">
        <v>247063.65174129352</v>
      </c>
      <c r="G3014" s="10">
        <v>608.38825870648725</v>
      </c>
      <c r="H3014" s="10">
        <v>248298.97</v>
      </c>
      <c r="I3014" s="10">
        <v>-626.92999999999302</v>
      </c>
      <c r="J3014" s="10">
        <v>182380</v>
      </c>
      <c r="K3014" s="10">
        <v>181932</v>
      </c>
      <c r="L3014" s="10">
        <v>448</v>
      </c>
      <c r="M3014" s="10">
        <v>182841.66</v>
      </c>
      <c r="N3014" s="10">
        <v>-461.66000000000349</v>
      </c>
    </row>
    <row r="3015" spans="1:14" x14ac:dyDescent="0.25">
      <c r="A3015" s="9" t="s">
        <v>609</v>
      </c>
      <c r="B3015" s="9" t="s">
        <v>103</v>
      </c>
      <c r="C3015" s="9" t="s">
        <v>42</v>
      </c>
      <c r="D3015" s="9" t="s">
        <v>43</v>
      </c>
      <c r="E3015" s="10">
        <v>872017.47</v>
      </c>
      <c r="F3015" s="10">
        <v>870257.1683168317</v>
      </c>
      <c r="G3015" s="10">
        <v>1760.3016831682762</v>
      </c>
      <c r="H3015" s="10">
        <v>878959.74</v>
      </c>
      <c r="I3015" s="10">
        <v>-6942.2700000000186</v>
      </c>
      <c r="J3015" s="10">
        <v>182300</v>
      </c>
      <c r="K3015" s="10">
        <v>181932</v>
      </c>
      <c r="L3015" s="10">
        <v>368</v>
      </c>
      <c r="M3015" s="10">
        <v>183751.32</v>
      </c>
      <c r="N3015" s="10">
        <v>-1451.320000000007</v>
      </c>
    </row>
    <row r="3016" spans="1:14" x14ac:dyDescent="0.25">
      <c r="A3016" s="9" t="s">
        <v>609</v>
      </c>
      <c r="B3016" s="9" t="s">
        <v>104</v>
      </c>
      <c r="C3016" s="9" t="s">
        <v>42</v>
      </c>
      <c r="D3016" s="9" t="s">
        <v>53</v>
      </c>
      <c r="E3016" s="10">
        <v>789098.21</v>
      </c>
      <c r="F3016" s="10">
        <v>789092.0696517413</v>
      </c>
      <c r="G3016" s="10">
        <v>6.1403482586611062</v>
      </c>
      <c r="H3016" s="10">
        <v>793037.53</v>
      </c>
      <c r="I3016" s="10">
        <v>-3939.3200000000652</v>
      </c>
      <c r="J3016" s="10">
        <v>136449</v>
      </c>
      <c r="K3016" s="10">
        <v>136449</v>
      </c>
      <c r="L3016" s="10">
        <v>0</v>
      </c>
      <c r="M3016" s="10">
        <v>137131.245</v>
      </c>
      <c r="N3016" s="10">
        <v>-682.24499999999534</v>
      </c>
    </row>
    <row r="3017" spans="1:14" x14ac:dyDescent="0.25">
      <c r="A3017" s="9" t="s">
        <v>609</v>
      </c>
      <c r="B3017" s="9" t="s">
        <v>54</v>
      </c>
      <c r="C3017" s="9" t="s">
        <v>42</v>
      </c>
      <c r="D3017" s="9" t="s">
        <v>55</v>
      </c>
      <c r="E3017" s="10">
        <v>9185.75</v>
      </c>
      <c r="F3017" s="10">
        <v>9005.6372549019616</v>
      </c>
      <c r="G3017" s="10">
        <v>180.11274509803843</v>
      </c>
      <c r="H3017" s="10">
        <v>9185.75</v>
      </c>
      <c r="I3017" s="10">
        <v>0</v>
      </c>
      <c r="J3017" s="10">
        <v>1670.136</v>
      </c>
      <c r="K3017" s="10">
        <v>1637.3882352941177</v>
      </c>
      <c r="L3017" s="10">
        <v>32.747764705882219</v>
      </c>
      <c r="M3017" s="10">
        <v>1670.136</v>
      </c>
      <c r="N3017" s="10">
        <v>0</v>
      </c>
    </row>
    <row r="3018" spans="1:14" x14ac:dyDescent="0.25">
      <c r="A3018" s="9" t="s">
        <v>610</v>
      </c>
      <c r="B3018" s="9" t="s">
        <v>25</v>
      </c>
      <c r="C3018" s="9" t="s">
        <v>26</v>
      </c>
      <c r="D3018" s="9" t="s">
        <v>27</v>
      </c>
      <c r="E3018" s="10">
        <v>13558.61</v>
      </c>
      <c r="F3018" s="10">
        <v>0</v>
      </c>
      <c r="G3018" s="10">
        <v>13558.61</v>
      </c>
      <c r="H3018" s="10">
        <v>0</v>
      </c>
      <c r="I3018" s="10">
        <v>13558.61</v>
      </c>
      <c r="J3018" s="10">
        <v>0</v>
      </c>
      <c r="K3018" s="10">
        <v>0</v>
      </c>
      <c r="L3018" s="10">
        <v>0</v>
      </c>
      <c r="M3018" s="10">
        <v>0</v>
      </c>
      <c r="N3018" s="10">
        <v>0</v>
      </c>
    </row>
    <row r="3019" spans="1:14" x14ac:dyDescent="0.25">
      <c r="A3019" s="9" t="s">
        <v>610</v>
      </c>
      <c r="B3019" s="9" t="s">
        <v>28</v>
      </c>
      <c r="C3019" s="9" t="s">
        <v>29</v>
      </c>
      <c r="D3019" s="9" t="s">
        <v>27</v>
      </c>
      <c r="E3019" s="10">
        <v>8.48</v>
      </c>
      <c r="F3019" s="10">
        <v>0</v>
      </c>
      <c r="G3019" s="10">
        <v>8.48</v>
      </c>
      <c r="H3019" s="10">
        <v>8.69</v>
      </c>
      <c r="I3019" s="10">
        <v>-0.20999999999999908</v>
      </c>
      <c r="J3019" s="10">
        <v>0</v>
      </c>
      <c r="K3019" s="10">
        <v>0</v>
      </c>
      <c r="L3019" s="10">
        <v>0</v>
      </c>
      <c r="M3019" s="10">
        <v>0</v>
      </c>
      <c r="N3019" s="10">
        <v>0</v>
      </c>
    </row>
    <row r="3020" spans="1:14" x14ac:dyDescent="0.25">
      <c r="A3020" s="9" t="s">
        <v>610</v>
      </c>
      <c r="B3020" s="9" t="s">
        <v>30</v>
      </c>
      <c r="C3020" s="9" t="s">
        <v>29</v>
      </c>
      <c r="D3020" s="9" t="s">
        <v>27</v>
      </c>
      <c r="E3020" s="10">
        <v>197.96</v>
      </c>
      <c r="F3020" s="10">
        <v>0</v>
      </c>
      <c r="G3020" s="10">
        <v>197.96</v>
      </c>
      <c r="H3020" s="10">
        <v>202.77</v>
      </c>
      <c r="I3020" s="10">
        <v>-4.8100000000000023</v>
      </c>
      <c r="J3020" s="10">
        <v>0</v>
      </c>
      <c r="K3020" s="10">
        <v>0</v>
      </c>
      <c r="L3020" s="10">
        <v>0</v>
      </c>
      <c r="M3020" s="10">
        <v>0</v>
      </c>
      <c r="N3020" s="10">
        <v>0</v>
      </c>
    </row>
    <row r="3021" spans="1:14" x14ac:dyDescent="0.25">
      <c r="A3021" s="9" t="s">
        <v>610</v>
      </c>
      <c r="B3021" s="9" t="s">
        <v>31</v>
      </c>
      <c r="C3021" s="9" t="s">
        <v>29</v>
      </c>
      <c r="D3021" s="9" t="s">
        <v>27</v>
      </c>
      <c r="E3021" s="10">
        <v>1329.16</v>
      </c>
      <c r="F3021" s="10">
        <v>0</v>
      </c>
      <c r="G3021" s="10">
        <v>1329.16</v>
      </c>
      <c r="H3021" s="10">
        <v>1361.48</v>
      </c>
      <c r="I3021" s="10">
        <v>-32.319999999999936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</row>
    <row r="3022" spans="1:14" x14ac:dyDescent="0.25">
      <c r="A3022" s="9" t="s">
        <v>610</v>
      </c>
      <c r="B3022" s="9" t="s">
        <v>32</v>
      </c>
      <c r="C3022" s="9" t="s">
        <v>33</v>
      </c>
      <c r="D3022" s="9" t="s">
        <v>27</v>
      </c>
      <c r="E3022" s="10">
        <v>2172.54</v>
      </c>
      <c r="F3022" s="10">
        <v>0</v>
      </c>
      <c r="G3022" s="10">
        <v>2172.54</v>
      </c>
      <c r="H3022" s="10">
        <v>2230.0100000000002</v>
      </c>
      <c r="I3022" s="10">
        <v>-57.470000000000255</v>
      </c>
      <c r="J3022" s="10">
        <v>6.16</v>
      </c>
      <c r="K3022" s="10">
        <v>0</v>
      </c>
      <c r="L3022" s="10">
        <v>6.16</v>
      </c>
      <c r="M3022" s="10">
        <v>6.3230000000000004</v>
      </c>
      <c r="N3022" s="10">
        <v>-0.16300000000000026</v>
      </c>
    </row>
    <row r="3023" spans="1:14" x14ac:dyDescent="0.25">
      <c r="A3023" s="9" t="s">
        <v>610</v>
      </c>
      <c r="B3023" s="9" t="s">
        <v>34</v>
      </c>
      <c r="C3023" s="9" t="s">
        <v>33</v>
      </c>
      <c r="D3023" s="9" t="s">
        <v>27</v>
      </c>
      <c r="E3023" s="10">
        <v>7468.21</v>
      </c>
      <c r="F3023" s="10">
        <v>0</v>
      </c>
      <c r="G3023" s="10">
        <v>7468.21</v>
      </c>
      <c r="H3023" s="10">
        <v>7665.78</v>
      </c>
      <c r="I3023" s="10">
        <v>-197.56999999999971</v>
      </c>
      <c r="J3023" s="10">
        <v>6.16</v>
      </c>
      <c r="K3023" s="10">
        <v>0</v>
      </c>
      <c r="L3023" s="10">
        <v>6.16</v>
      </c>
      <c r="M3023" s="10">
        <v>6.3230000000000004</v>
      </c>
      <c r="N3023" s="10">
        <v>-0.16300000000000026</v>
      </c>
    </row>
    <row r="3024" spans="1:14" x14ac:dyDescent="0.25">
      <c r="A3024" s="9" t="s">
        <v>610</v>
      </c>
      <c r="B3024" s="9" t="s">
        <v>35</v>
      </c>
      <c r="C3024" s="9" t="s">
        <v>33</v>
      </c>
      <c r="D3024" s="9" t="s">
        <v>27</v>
      </c>
      <c r="E3024" s="10">
        <v>8080.13</v>
      </c>
      <c r="F3024" s="10">
        <v>0</v>
      </c>
      <c r="G3024" s="10">
        <v>8080.13</v>
      </c>
      <c r="H3024" s="10">
        <v>8293.84</v>
      </c>
      <c r="I3024" s="10">
        <v>-213.71000000000004</v>
      </c>
      <c r="J3024" s="10">
        <v>129.36000000000001</v>
      </c>
      <c r="K3024" s="10">
        <v>0</v>
      </c>
      <c r="L3024" s="10">
        <v>129.36000000000001</v>
      </c>
      <c r="M3024" s="10">
        <v>132.78100000000001</v>
      </c>
      <c r="N3024" s="10">
        <v>-3.4209999999999923</v>
      </c>
    </row>
    <row r="3025" spans="1:14" x14ac:dyDescent="0.25">
      <c r="A3025" s="9" t="s">
        <v>610</v>
      </c>
      <c r="B3025" s="9" t="s">
        <v>36</v>
      </c>
      <c r="C3025" s="9" t="s">
        <v>29</v>
      </c>
      <c r="D3025" s="9" t="s">
        <v>27</v>
      </c>
      <c r="E3025" s="10">
        <v>14891.44</v>
      </c>
      <c r="F3025" s="10">
        <v>0</v>
      </c>
      <c r="G3025" s="10">
        <v>14891.44</v>
      </c>
      <c r="H3025" s="10">
        <v>15253.49</v>
      </c>
      <c r="I3025" s="10">
        <v>-362.04999999999927</v>
      </c>
      <c r="J3025" s="10">
        <v>0</v>
      </c>
      <c r="K3025" s="10">
        <v>0</v>
      </c>
      <c r="L3025" s="10">
        <v>0</v>
      </c>
      <c r="M3025" s="10">
        <v>0</v>
      </c>
      <c r="N3025" s="10">
        <v>0</v>
      </c>
    </row>
    <row r="3026" spans="1:14" x14ac:dyDescent="0.25">
      <c r="A3026" s="9" t="s">
        <v>610</v>
      </c>
      <c r="B3026" s="9" t="s">
        <v>37</v>
      </c>
      <c r="C3026" s="9" t="s">
        <v>29</v>
      </c>
      <c r="D3026" s="9" t="s">
        <v>27</v>
      </c>
      <c r="E3026" s="10">
        <v>34436.559999999998</v>
      </c>
      <c r="F3026" s="10">
        <v>0</v>
      </c>
      <c r="G3026" s="10">
        <v>34436.559999999998</v>
      </c>
      <c r="H3026" s="10">
        <v>35273.79</v>
      </c>
      <c r="I3026" s="10">
        <v>-837.2300000000032</v>
      </c>
      <c r="J3026" s="10">
        <v>0</v>
      </c>
      <c r="K3026" s="10">
        <v>0</v>
      </c>
      <c r="L3026" s="10">
        <v>0</v>
      </c>
      <c r="M3026" s="10">
        <v>0</v>
      </c>
      <c r="N3026" s="10">
        <v>0</v>
      </c>
    </row>
    <row r="3027" spans="1:14" x14ac:dyDescent="0.25">
      <c r="A3027" s="9" t="s">
        <v>610</v>
      </c>
      <c r="B3027" s="9" t="s">
        <v>611</v>
      </c>
      <c r="C3027" s="9" t="s">
        <v>39</v>
      </c>
      <c r="D3027" s="9" t="s">
        <v>40</v>
      </c>
      <c r="E3027" s="10">
        <v>-849921.25</v>
      </c>
      <c r="F3027" s="10">
        <v>0</v>
      </c>
      <c r="G3027" s="10">
        <v>-849921.25</v>
      </c>
      <c r="H3027" s="10">
        <v>-849921.45</v>
      </c>
      <c r="I3027" s="10">
        <v>0.19999999995343387</v>
      </c>
      <c r="J3027" s="10">
        <v>-4552.5</v>
      </c>
      <c r="K3027" s="10">
        <v>0</v>
      </c>
      <c r="L3027" s="10">
        <v>-4552.5</v>
      </c>
      <c r="M3027" s="10">
        <v>-4552.5</v>
      </c>
      <c r="N3027" s="10">
        <v>0</v>
      </c>
    </row>
    <row r="3028" spans="1:14" x14ac:dyDescent="0.25">
      <c r="A3028" s="9" t="s">
        <v>610</v>
      </c>
      <c r="B3028" s="9" t="s">
        <v>92</v>
      </c>
      <c r="C3028" s="9" t="s">
        <v>42</v>
      </c>
      <c r="D3028" s="9" t="s">
        <v>43</v>
      </c>
      <c r="E3028" s="10">
        <v>29.79</v>
      </c>
      <c r="F3028" s="10">
        <v>0</v>
      </c>
      <c r="G3028" s="10">
        <v>29.79</v>
      </c>
      <c r="H3028" s="10">
        <v>0</v>
      </c>
      <c r="I3028" s="10">
        <v>29.79</v>
      </c>
      <c r="J3028" s="10">
        <v>350</v>
      </c>
      <c r="K3028" s="10">
        <v>0</v>
      </c>
      <c r="L3028" s="10">
        <v>350</v>
      </c>
      <c r="M3028" s="10">
        <v>0</v>
      </c>
      <c r="N3028" s="10">
        <v>350</v>
      </c>
    </row>
    <row r="3029" spans="1:14" x14ac:dyDescent="0.25">
      <c r="A3029" s="9" t="s">
        <v>610</v>
      </c>
      <c r="B3029" s="9" t="s">
        <v>41</v>
      </c>
      <c r="C3029" s="9" t="s">
        <v>42</v>
      </c>
      <c r="D3029" s="9" t="s">
        <v>43</v>
      </c>
      <c r="E3029" s="10">
        <v>3299.51</v>
      </c>
      <c r="F3029" s="10">
        <v>3295.2807881773401</v>
      </c>
      <c r="G3029" s="10">
        <v>4.2292118226600905</v>
      </c>
      <c r="H3029" s="10">
        <v>3344.71</v>
      </c>
      <c r="I3029" s="10">
        <v>-45.199999999999818</v>
      </c>
      <c r="J3029" s="10">
        <v>54700</v>
      </c>
      <c r="K3029" s="10">
        <v>54630</v>
      </c>
      <c r="L3029" s="10">
        <v>70</v>
      </c>
      <c r="M3029" s="10">
        <v>55449.45</v>
      </c>
      <c r="N3029" s="10">
        <v>-749.44999999999709</v>
      </c>
    </row>
    <row r="3030" spans="1:14" x14ac:dyDescent="0.25">
      <c r="A3030" s="9" t="s">
        <v>610</v>
      </c>
      <c r="B3030" s="9" t="s">
        <v>44</v>
      </c>
      <c r="C3030" s="9" t="s">
        <v>42</v>
      </c>
      <c r="D3030" s="9" t="s">
        <v>43</v>
      </c>
      <c r="E3030" s="10">
        <v>4227.12</v>
      </c>
      <c r="F3030" s="10">
        <v>4220.1691542288563</v>
      </c>
      <c r="G3030" s="10">
        <v>6.9508457711435767</v>
      </c>
      <c r="H3030" s="10">
        <v>4241.2700000000004</v>
      </c>
      <c r="I3030" s="10">
        <v>-14.150000000000546</v>
      </c>
      <c r="J3030" s="10">
        <v>4560</v>
      </c>
      <c r="K3030" s="10">
        <v>4552.4995024875616</v>
      </c>
      <c r="L3030" s="10">
        <v>7.5004975124384146</v>
      </c>
      <c r="M3030" s="10">
        <v>4575.2619999999997</v>
      </c>
      <c r="N3030" s="10">
        <v>-15.261999999999716</v>
      </c>
    </row>
    <row r="3031" spans="1:14" x14ac:dyDescent="0.25">
      <c r="A3031" s="9" t="s">
        <v>610</v>
      </c>
      <c r="B3031" s="9" t="s">
        <v>45</v>
      </c>
      <c r="C3031" s="9" t="s">
        <v>42</v>
      </c>
      <c r="D3031" s="9" t="s">
        <v>43</v>
      </c>
      <c r="E3031" s="10">
        <v>14179.5</v>
      </c>
      <c r="F3031" s="10">
        <v>14135.51724137931</v>
      </c>
      <c r="G3031" s="10">
        <v>43.98275862069022</v>
      </c>
      <c r="H3031" s="10">
        <v>14347.55</v>
      </c>
      <c r="I3031" s="10">
        <v>-168.04999999999927</v>
      </c>
      <c r="J3031" s="10">
        <v>54800</v>
      </c>
      <c r="K3031" s="10">
        <v>54630</v>
      </c>
      <c r="L3031" s="10">
        <v>170</v>
      </c>
      <c r="M3031" s="10">
        <v>55449.45</v>
      </c>
      <c r="N3031" s="10">
        <v>-649.44999999999709</v>
      </c>
    </row>
    <row r="3032" spans="1:14" x14ac:dyDescent="0.25">
      <c r="A3032" s="9" t="s">
        <v>610</v>
      </c>
      <c r="B3032" s="9" t="s">
        <v>46</v>
      </c>
      <c r="C3032" s="9" t="s">
        <v>42</v>
      </c>
      <c r="D3032" s="9" t="s">
        <v>43</v>
      </c>
      <c r="E3032" s="10">
        <v>17208.41</v>
      </c>
      <c r="F3032" s="10">
        <v>17092.63054187192</v>
      </c>
      <c r="G3032" s="10">
        <v>115.77945812807957</v>
      </c>
      <c r="H3032" s="10">
        <v>17349.02</v>
      </c>
      <c r="I3032" s="10">
        <v>-140.61000000000058</v>
      </c>
      <c r="J3032" s="10">
        <v>55000</v>
      </c>
      <c r="K3032" s="10">
        <v>54630</v>
      </c>
      <c r="L3032" s="10">
        <v>370</v>
      </c>
      <c r="M3032" s="10">
        <v>55449.45</v>
      </c>
      <c r="N3032" s="10">
        <v>-449.44999999999709</v>
      </c>
    </row>
    <row r="3033" spans="1:14" x14ac:dyDescent="0.25">
      <c r="A3033" s="9" t="s">
        <v>610</v>
      </c>
      <c r="B3033" s="9" t="s">
        <v>47</v>
      </c>
      <c r="C3033" s="9" t="s">
        <v>42</v>
      </c>
      <c r="D3033" s="9" t="s">
        <v>43</v>
      </c>
      <c r="E3033" s="10">
        <v>25866.080000000002</v>
      </c>
      <c r="F3033" s="10">
        <v>25686.480392156864</v>
      </c>
      <c r="G3033" s="10">
        <v>179.59960784313807</v>
      </c>
      <c r="H3033" s="10">
        <v>26200.21</v>
      </c>
      <c r="I3033" s="10">
        <v>-334.12999999999738</v>
      </c>
      <c r="J3033" s="10">
        <v>55012</v>
      </c>
      <c r="K3033" s="10">
        <v>54630</v>
      </c>
      <c r="L3033" s="10">
        <v>382</v>
      </c>
      <c r="M3033" s="10">
        <v>55722.6</v>
      </c>
      <c r="N3033" s="10">
        <v>-710.59999999999854</v>
      </c>
    </row>
    <row r="3034" spans="1:14" x14ac:dyDescent="0.25">
      <c r="A3034" s="9" t="s">
        <v>610</v>
      </c>
      <c r="B3034" s="9" t="s">
        <v>612</v>
      </c>
      <c r="C3034" s="9" t="s">
        <v>42</v>
      </c>
      <c r="D3034" s="9" t="s">
        <v>43</v>
      </c>
      <c r="E3034" s="10">
        <v>44331.75</v>
      </c>
      <c r="F3034" s="10">
        <v>44113.724137931036</v>
      </c>
      <c r="G3034" s="10">
        <v>218.02586206896376</v>
      </c>
      <c r="H3034" s="10">
        <v>44775.43</v>
      </c>
      <c r="I3034" s="10">
        <v>-443.68000000000029</v>
      </c>
      <c r="J3034" s="10">
        <v>4575</v>
      </c>
      <c r="K3034" s="10">
        <v>4552.4995073891623</v>
      </c>
      <c r="L3034" s="10">
        <v>22.500492610837682</v>
      </c>
      <c r="M3034" s="10">
        <v>4620.7870000000003</v>
      </c>
      <c r="N3034" s="10">
        <v>-45.787000000000262</v>
      </c>
    </row>
    <row r="3035" spans="1:14" x14ac:dyDescent="0.25">
      <c r="A3035" s="9" t="s">
        <v>610</v>
      </c>
      <c r="B3035" s="9" t="s">
        <v>48</v>
      </c>
      <c r="C3035" s="9" t="s">
        <v>42</v>
      </c>
      <c r="D3035" s="9" t="s">
        <v>43</v>
      </c>
      <c r="E3035" s="10">
        <v>49076.02</v>
      </c>
      <c r="F3035" s="10">
        <v>49197.812807881775</v>
      </c>
      <c r="G3035" s="10">
        <v>-121.79280788177857</v>
      </c>
      <c r="H3035" s="10">
        <v>49935.78</v>
      </c>
      <c r="I3035" s="10">
        <v>-859.76000000000204</v>
      </c>
      <c r="J3035" s="10">
        <v>54495</v>
      </c>
      <c r="K3035" s="10">
        <v>54630</v>
      </c>
      <c r="L3035" s="10">
        <v>-135</v>
      </c>
      <c r="M3035" s="10">
        <v>55449.45</v>
      </c>
      <c r="N3035" s="10">
        <v>-954.44999999999709</v>
      </c>
    </row>
    <row r="3036" spans="1:14" x14ac:dyDescent="0.25">
      <c r="A3036" s="9" t="s">
        <v>610</v>
      </c>
      <c r="B3036" s="9" t="s">
        <v>50</v>
      </c>
      <c r="C3036" s="9" t="s">
        <v>42</v>
      </c>
      <c r="D3036" s="9" t="s">
        <v>43</v>
      </c>
      <c r="E3036" s="10">
        <v>74690</v>
      </c>
      <c r="F3036" s="10">
        <v>74187.542288557219</v>
      </c>
      <c r="G3036" s="10">
        <v>502.45771144278115</v>
      </c>
      <c r="H3036" s="10">
        <v>74558.48</v>
      </c>
      <c r="I3036" s="10">
        <v>131.52000000000407</v>
      </c>
      <c r="J3036" s="10">
        <v>55000</v>
      </c>
      <c r="K3036" s="10">
        <v>54630</v>
      </c>
      <c r="L3036" s="10">
        <v>370</v>
      </c>
      <c r="M3036" s="10">
        <v>54903.15</v>
      </c>
      <c r="N3036" s="10">
        <v>96.849999999998545</v>
      </c>
    </row>
    <row r="3037" spans="1:14" x14ac:dyDescent="0.25">
      <c r="A3037" s="9" t="s">
        <v>610</v>
      </c>
      <c r="B3037" s="9" t="s">
        <v>51</v>
      </c>
      <c r="C3037" s="9" t="s">
        <v>42</v>
      </c>
      <c r="D3037" s="9" t="s">
        <v>43</v>
      </c>
      <c r="E3037" s="10">
        <v>293036.64</v>
      </c>
      <c r="F3037" s="10">
        <v>294291.81188118813</v>
      </c>
      <c r="G3037" s="10">
        <v>-1255.1718811881146</v>
      </c>
      <c r="H3037" s="10">
        <v>297234.73</v>
      </c>
      <c r="I3037" s="10">
        <v>-4198.0899999999674</v>
      </c>
      <c r="J3037" s="10">
        <v>54397</v>
      </c>
      <c r="K3037" s="10">
        <v>54630</v>
      </c>
      <c r="L3037" s="10">
        <v>-233</v>
      </c>
      <c r="M3037" s="10">
        <v>55176.3</v>
      </c>
      <c r="N3037" s="10">
        <v>-779.30000000000291</v>
      </c>
    </row>
    <row r="3038" spans="1:14" x14ac:dyDescent="0.25">
      <c r="A3038" s="9" t="s">
        <v>610</v>
      </c>
      <c r="B3038" s="9" t="s">
        <v>52</v>
      </c>
      <c r="C3038" s="9" t="s">
        <v>42</v>
      </c>
      <c r="D3038" s="9" t="s">
        <v>53</v>
      </c>
      <c r="E3038" s="10">
        <v>239075.08</v>
      </c>
      <c r="F3038" s="10">
        <v>242461.52475247523</v>
      </c>
      <c r="G3038" s="10">
        <v>-3386.4447524752468</v>
      </c>
      <c r="H3038" s="10">
        <v>244886.14</v>
      </c>
      <c r="I3038" s="10">
        <v>-5811.0600000000268</v>
      </c>
      <c r="J3038" s="10">
        <v>40400</v>
      </c>
      <c r="K3038" s="10">
        <v>40972.5</v>
      </c>
      <c r="L3038" s="10">
        <v>-572.5</v>
      </c>
      <c r="M3038" s="10">
        <v>41382.224999999999</v>
      </c>
      <c r="N3038" s="10">
        <v>-982.22499999999854</v>
      </c>
    </row>
    <row r="3039" spans="1:14" x14ac:dyDescent="0.25">
      <c r="A3039" s="9" t="s">
        <v>610</v>
      </c>
      <c r="B3039" s="9" t="s">
        <v>54</v>
      </c>
      <c r="C3039" s="9" t="s">
        <v>42</v>
      </c>
      <c r="D3039" s="9" t="s">
        <v>55</v>
      </c>
      <c r="E3039" s="10">
        <v>2758.26</v>
      </c>
      <c r="F3039" s="10">
        <v>2704.1862745098038</v>
      </c>
      <c r="G3039" s="10">
        <v>54.073725490196466</v>
      </c>
      <c r="H3039" s="10">
        <v>2758.27</v>
      </c>
      <c r="I3039" s="10">
        <v>-9.9999999997635314E-3</v>
      </c>
      <c r="J3039" s="10">
        <v>501.50299999999999</v>
      </c>
      <c r="K3039" s="10">
        <v>491.66960784313721</v>
      </c>
      <c r="L3039" s="10">
        <v>9.8333921568627716</v>
      </c>
      <c r="M3039" s="10">
        <v>501.50299999999999</v>
      </c>
      <c r="N3039" s="10">
        <v>0</v>
      </c>
    </row>
    <row r="3040" spans="1:14" x14ac:dyDescent="0.25">
      <c r="A3040" s="9" t="s">
        <v>613</v>
      </c>
      <c r="B3040" s="9" t="s">
        <v>25</v>
      </c>
      <c r="C3040" s="9" t="s">
        <v>26</v>
      </c>
      <c r="D3040" s="9" t="s">
        <v>27</v>
      </c>
      <c r="E3040" s="10">
        <v>18839.599999999999</v>
      </c>
      <c r="F3040" s="10">
        <v>0</v>
      </c>
      <c r="G3040" s="10">
        <v>18839.599999999999</v>
      </c>
      <c r="H3040" s="10">
        <v>0</v>
      </c>
      <c r="I3040" s="10">
        <v>18839.599999999999</v>
      </c>
      <c r="J3040" s="10">
        <v>0</v>
      </c>
      <c r="K3040" s="10">
        <v>0</v>
      </c>
      <c r="L3040" s="10">
        <v>0</v>
      </c>
      <c r="M3040" s="10">
        <v>0</v>
      </c>
      <c r="N3040" s="10">
        <v>0</v>
      </c>
    </row>
    <row r="3041" spans="1:14" x14ac:dyDescent="0.25">
      <c r="A3041" s="9" t="s">
        <v>613</v>
      </c>
      <c r="B3041" s="9" t="s">
        <v>28</v>
      </c>
      <c r="C3041" s="9" t="s">
        <v>29</v>
      </c>
      <c r="D3041" s="9" t="s">
        <v>27</v>
      </c>
      <c r="E3041" s="10">
        <v>19.45</v>
      </c>
      <c r="F3041" s="10">
        <v>0</v>
      </c>
      <c r="G3041" s="10">
        <v>19.45</v>
      </c>
      <c r="H3041" s="10">
        <v>19.55</v>
      </c>
      <c r="I3041" s="10">
        <v>-0.10000000000000142</v>
      </c>
      <c r="J3041" s="10">
        <v>0</v>
      </c>
      <c r="K3041" s="10">
        <v>0</v>
      </c>
      <c r="L3041" s="10">
        <v>0</v>
      </c>
      <c r="M3041" s="10">
        <v>0</v>
      </c>
      <c r="N3041" s="10">
        <v>0</v>
      </c>
    </row>
    <row r="3042" spans="1:14" x14ac:dyDescent="0.25">
      <c r="A3042" s="9" t="s">
        <v>613</v>
      </c>
      <c r="B3042" s="9" t="s">
        <v>30</v>
      </c>
      <c r="C3042" s="9" t="s">
        <v>29</v>
      </c>
      <c r="D3042" s="9" t="s">
        <v>27</v>
      </c>
      <c r="E3042" s="10">
        <v>453.74</v>
      </c>
      <c r="F3042" s="10">
        <v>0</v>
      </c>
      <c r="G3042" s="10">
        <v>453.74</v>
      </c>
      <c r="H3042" s="10">
        <v>456.15</v>
      </c>
      <c r="I3042" s="10">
        <v>-2.4099999999999682</v>
      </c>
      <c r="J3042" s="10">
        <v>0</v>
      </c>
      <c r="K3042" s="10">
        <v>0</v>
      </c>
      <c r="L3042" s="10">
        <v>0</v>
      </c>
      <c r="M3042" s="10">
        <v>0</v>
      </c>
      <c r="N3042" s="10">
        <v>0</v>
      </c>
    </row>
    <row r="3043" spans="1:14" x14ac:dyDescent="0.25">
      <c r="A3043" s="9" t="s">
        <v>613</v>
      </c>
      <c r="B3043" s="9" t="s">
        <v>31</v>
      </c>
      <c r="C3043" s="9" t="s">
        <v>29</v>
      </c>
      <c r="D3043" s="9" t="s">
        <v>27</v>
      </c>
      <c r="E3043" s="10">
        <v>3046.54</v>
      </c>
      <c r="F3043" s="10">
        <v>0</v>
      </c>
      <c r="G3043" s="10">
        <v>3046.54</v>
      </c>
      <c r="H3043" s="10">
        <v>3062.7</v>
      </c>
      <c r="I3043" s="10">
        <v>-16.159999999999854</v>
      </c>
      <c r="J3043" s="10">
        <v>0</v>
      </c>
      <c r="K3043" s="10">
        <v>0</v>
      </c>
      <c r="L3043" s="10">
        <v>0</v>
      </c>
      <c r="M3043" s="10">
        <v>0</v>
      </c>
      <c r="N3043" s="10">
        <v>0</v>
      </c>
    </row>
    <row r="3044" spans="1:14" x14ac:dyDescent="0.25">
      <c r="A3044" s="9" t="s">
        <v>613</v>
      </c>
      <c r="B3044" s="9" t="s">
        <v>32</v>
      </c>
      <c r="C3044" s="9" t="s">
        <v>33</v>
      </c>
      <c r="D3044" s="9" t="s">
        <v>27</v>
      </c>
      <c r="E3044" s="10">
        <v>3826.63</v>
      </c>
      <c r="F3044" s="10">
        <v>0</v>
      </c>
      <c r="G3044" s="10">
        <v>3826.63</v>
      </c>
      <c r="H3044" s="10">
        <v>5041.47</v>
      </c>
      <c r="I3044" s="10">
        <v>-1214.8400000000001</v>
      </c>
      <c r="J3044" s="10">
        <v>10.85</v>
      </c>
      <c r="K3044" s="10">
        <v>0</v>
      </c>
      <c r="L3044" s="10">
        <v>10.85</v>
      </c>
      <c r="M3044" s="10">
        <v>14.295</v>
      </c>
      <c r="N3044" s="10">
        <v>-3.4450000000000003</v>
      </c>
    </row>
    <row r="3045" spans="1:14" x14ac:dyDescent="0.25">
      <c r="A3045" s="9" t="s">
        <v>613</v>
      </c>
      <c r="B3045" s="9" t="s">
        <v>34</v>
      </c>
      <c r="C3045" s="9" t="s">
        <v>33</v>
      </c>
      <c r="D3045" s="9" t="s">
        <v>27</v>
      </c>
      <c r="E3045" s="10">
        <v>13154.22</v>
      </c>
      <c r="F3045" s="10">
        <v>0</v>
      </c>
      <c r="G3045" s="10">
        <v>13154.22</v>
      </c>
      <c r="H3045" s="10">
        <v>17330.310000000001</v>
      </c>
      <c r="I3045" s="10">
        <v>-4176.090000000002</v>
      </c>
      <c r="J3045" s="10">
        <v>10.85</v>
      </c>
      <c r="K3045" s="10">
        <v>0</v>
      </c>
      <c r="L3045" s="10">
        <v>10.85</v>
      </c>
      <c r="M3045" s="10">
        <v>14.295</v>
      </c>
      <c r="N3045" s="10">
        <v>-3.4450000000000003</v>
      </c>
    </row>
    <row r="3046" spans="1:14" x14ac:dyDescent="0.25">
      <c r="A3046" s="9" t="s">
        <v>613</v>
      </c>
      <c r="B3046" s="9" t="s">
        <v>35</v>
      </c>
      <c r="C3046" s="9" t="s">
        <v>33</v>
      </c>
      <c r="D3046" s="9" t="s">
        <v>27</v>
      </c>
      <c r="E3046" s="10">
        <v>14232.05</v>
      </c>
      <c r="F3046" s="10">
        <v>0</v>
      </c>
      <c r="G3046" s="10">
        <v>14232.05</v>
      </c>
      <c r="H3046" s="10">
        <v>18750.189999999999</v>
      </c>
      <c r="I3046" s="10">
        <v>-4518.1399999999994</v>
      </c>
      <c r="J3046" s="10">
        <v>227.85</v>
      </c>
      <c r="K3046" s="10">
        <v>0</v>
      </c>
      <c r="L3046" s="10">
        <v>227.85</v>
      </c>
      <c r="M3046" s="10">
        <v>300.18400000000003</v>
      </c>
      <c r="N3046" s="10">
        <v>-72.334000000000032</v>
      </c>
    </row>
    <row r="3047" spans="1:14" x14ac:dyDescent="0.25">
      <c r="A3047" s="9" t="s">
        <v>613</v>
      </c>
      <c r="B3047" s="9" t="s">
        <v>36</v>
      </c>
      <c r="C3047" s="9" t="s">
        <v>29</v>
      </c>
      <c r="D3047" s="9" t="s">
        <v>27</v>
      </c>
      <c r="E3047" s="10">
        <v>34132.36</v>
      </c>
      <c r="F3047" s="10">
        <v>0</v>
      </c>
      <c r="G3047" s="10">
        <v>34132.36</v>
      </c>
      <c r="H3047" s="10">
        <v>34313.39</v>
      </c>
      <c r="I3047" s="10">
        <v>-181.02999999999884</v>
      </c>
      <c r="J3047" s="10">
        <v>0</v>
      </c>
      <c r="K3047" s="10">
        <v>0</v>
      </c>
      <c r="L3047" s="10">
        <v>0</v>
      </c>
      <c r="M3047" s="10">
        <v>0</v>
      </c>
      <c r="N3047" s="10">
        <v>0</v>
      </c>
    </row>
    <row r="3048" spans="1:14" x14ac:dyDescent="0.25">
      <c r="A3048" s="9" t="s">
        <v>613</v>
      </c>
      <c r="B3048" s="9" t="s">
        <v>37</v>
      </c>
      <c r="C3048" s="9" t="s">
        <v>29</v>
      </c>
      <c r="D3048" s="9" t="s">
        <v>27</v>
      </c>
      <c r="E3048" s="10">
        <v>78931.31</v>
      </c>
      <c r="F3048" s="10">
        <v>0</v>
      </c>
      <c r="G3048" s="10">
        <v>78931.31</v>
      </c>
      <c r="H3048" s="10">
        <v>79349.960000000006</v>
      </c>
      <c r="I3048" s="10">
        <v>-418.65000000000873</v>
      </c>
      <c r="J3048" s="10">
        <v>0</v>
      </c>
      <c r="K3048" s="10">
        <v>0</v>
      </c>
      <c r="L3048" s="10">
        <v>0</v>
      </c>
      <c r="M3048" s="10">
        <v>0</v>
      </c>
      <c r="N3048" s="10">
        <v>0</v>
      </c>
    </row>
    <row r="3049" spans="1:14" x14ac:dyDescent="0.25">
      <c r="A3049" s="9" t="s">
        <v>613</v>
      </c>
      <c r="B3049" s="9" t="s">
        <v>614</v>
      </c>
      <c r="C3049" s="9" t="s">
        <v>39</v>
      </c>
      <c r="D3049" s="9" t="s">
        <v>40</v>
      </c>
      <c r="E3049" s="10">
        <v>-1842890.26</v>
      </c>
      <c r="F3049" s="10">
        <v>0</v>
      </c>
      <c r="G3049" s="10">
        <v>-1842890.26</v>
      </c>
      <c r="H3049" s="10">
        <v>-1842890.3</v>
      </c>
      <c r="I3049" s="10">
        <v>4.0000000037252903E-2</v>
      </c>
      <c r="J3049" s="10">
        <v>-10292</v>
      </c>
      <c r="K3049" s="10">
        <v>0</v>
      </c>
      <c r="L3049" s="10">
        <v>-10292</v>
      </c>
      <c r="M3049" s="10">
        <v>-10292</v>
      </c>
      <c r="N3049" s="10">
        <v>0</v>
      </c>
    </row>
    <row r="3050" spans="1:14" x14ac:dyDescent="0.25">
      <c r="A3050" s="9" t="s">
        <v>613</v>
      </c>
      <c r="B3050" s="9" t="s">
        <v>375</v>
      </c>
      <c r="C3050" s="9" t="s">
        <v>42</v>
      </c>
      <c r="D3050" s="9" t="s">
        <v>43</v>
      </c>
      <c r="E3050" s="10">
        <v>7467.62</v>
      </c>
      <c r="F3050" s="10">
        <v>7449.7635467980299</v>
      </c>
      <c r="G3050" s="10">
        <v>17.856453201969998</v>
      </c>
      <c r="H3050" s="10">
        <v>7561.51</v>
      </c>
      <c r="I3050" s="10">
        <v>-93.890000000000327</v>
      </c>
      <c r="J3050" s="10">
        <v>123800</v>
      </c>
      <c r="K3050" s="10">
        <v>123504</v>
      </c>
      <c r="L3050" s="10">
        <v>296</v>
      </c>
      <c r="M3050" s="10">
        <v>125356.56</v>
      </c>
      <c r="N3050" s="10">
        <v>-1556.5599999999977</v>
      </c>
    </row>
    <row r="3051" spans="1:14" x14ac:dyDescent="0.25">
      <c r="A3051" s="9" t="s">
        <v>613</v>
      </c>
      <c r="B3051" s="9" t="s">
        <v>44</v>
      </c>
      <c r="C3051" s="9" t="s">
        <v>42</v>
      </c>
      <c r="D3051" s="9" t="s">
        <v>43</v>
      </c>
      <c r="E3051" s="10">
        <v>9522.15</v>
      </c>
      <c r="F3051" s="10">
        <v>9540.686567164179</v>
      </c>
      <c r="G3051" s="10">
        <v>-18.53656716417936</v>
      </c>
      <c r="H3051" s="10">
        <v>9588.39</v>
      </c>
      <c r="I3051" s="10">
        <v>-66.239999999999782</v>
      </c>
      <c r="J3051" s="10">
        <v>10272</v>
      </c>
      <c r="K3051" s="10">
        <v>10291.999999999998</v>
      </c>
      <c r="L3051" s="10">
        <v>-19.999999999998181</v>
      </c>
      <c r="M3051" s="10">
        <v>10343.459999999999</v>
      </c>
      <c r="N3051" s="10">
        <v>-71.459999999999127</v>
      </c>
    </row>
    <row r="3052" spans="1:14" x14ac:dyDescent="0.25">
      <c r="A3052" s="9" t="s">
        <v>613</v>
      </c>
      <c r="B3052" s="9" t="s">
        <v>376</v>
      </c>
      <c r="C3052" s="9" t="s">
        <v>42</v>
      </c>
      <c r="D3052" s="9" t="s">
        <v>43</v>
      </c>
      <c r="E3052" s="10">
        <v>28885.72</v>
      </c>
      <c r="F3052" s="10">
        <v>28828.30541871921</v>
      </c>
      <c r="G3052" s="10">
        <v>57.414581280791026</v>
      </c>
      <c r="H3052" s="10">
        <v>29260.73</v>
      </c>
      <c r="I3052" s="10">
        <v>-375.0099999999984</v>
      </c>
      <c r="J3052" s="10">
        <v>123750</v>
      </c>
      <c r="K3052" s="10">
        <v>123504</v>
      </c>
      <c r="L3052" s="10">
        <v>246</v>
      </c>
      <c r="M3052" s="10">
        <v>125356.56</v>
      </c>
      <c r="N3052" s="10">
        <v>-1606.5599999999977</v>
      </c>
    </row>
    <row r="3053" spans="1:14" x14ac:dyDescent="0.25">
      <c r="A3053" s="9" t="s">
        <v>613</v>
      </c>
      <c r="B3053" s="9" t="s">
        <v>500</v>
      </c>
      <c r="C3053" s="9" t="s">
        <v>42</v>
      </c>
      <c r="D3053" s="9" t="s">
        <v>43</v>
      </c>
      <c r="E3053" s="10">
        <v>37226.61</v>
      </c>
      <c r="F3053" s="10">
        <v>37227.812807881775</v>
      </c>
      <c r="G3053" s="10">
        <v>-1.2028078817747883</v>
      </c>
      <c r="H3053" s="10">
        <v>37786.230000000003</v>
      </c>
      <c r="I3053" s="10">
        <v>-559.62000000000262</v>
      </c>
      <c r="J3053" s="10">
        <v>123500</v>
      </c>
      <c r="K3053" s="10">
        <v>123504</v>
      </c>
      <c r="L3053" s="10">
        <v>-4</v>
      </c>
      <c r="M3053" s="10">
        <v>125356.56</v>
      </c>
      <c r="N3053" s="10">
        <v>-1856.5599999999977</v>
      </c>
    </row>
    <row r="3054" spans="1:14" x14ac:dyDescent="0.25">
      <c r="A3054" s="9" t="s">
        <v>613</v>
      </c>
      <c r="B3054" s="9" t="s">
        <v>47</v>
      </c>
      <c r="C3054" s="9" t="s">
        <v>42</v>
      </c>
      <c r="D3054" s="9" t="s">
        <v>43</v>
      </c>
      <c r="E3054" s="10">
        <v>58817.48</v>
      </c>
      <c r="F3054" s="10">
        <v>58070.343137254902</v>
      </c>
      <c r="G3054" s="10">
        <v>747.1368627451011</v>
      </c>
      <c r="H3054" s="10">
        <v>59231.75</v>
      </c>
      <c r="I3054" s="10">
        <v>-414.2699999999968</v>
      </c>
      <c r="J3054" s="10">
        <v>125093</v>
      </c>
      <c r="K3054" s="10">
        <v>123504</v>
      </c>
      <c r="L3054" s="10">
        <v>1589</v>
      </c>
      <c r="M3054" s="10">
        <v>125974.08</v>
      </c>
      <c r="N3054" s="10">
        <v>-881.08000000000175</v>
      </c>
    </row>
    <row r="3055" spans="1:14" x14ac:dyDescent="0.25">
      <c r="A3055" s="9" t="s">
        <v>613</v>
      </c>
      <c r="B3055" s="9" t="s">
        <v>615</v>
      </c>
      <c r="C3055" s="9" t="s">
        <v>42</v>
      </c>
      <c r="D3055" s="9" t="s">
        <v>43</v>
      </c>
      <c r="E3055" s="10">
        <v>100146.15</v>
      </c>
      <c r="F3055" s="10">
        <v>99729.477832512319</v>
      </c>
      <c r="G3055" s="10">
        <v>416.67216748767532</v>
      </c>
      <c r="H3055" s="10">
        <v>101225.42</v>
      </c>
      <c r="I3055" s="10">
        <v>-1079.2700000000041</v>
      </c>
      <c r="J3055" s="10">
        <v>10335</v>
      </c>
      <c r="K3055" s="10">
        <v>10291.999999999998</v>
      </c>
      <c r="L3055" s="10">
        <v>43.000000000001819</v>
      </c>
      <c r="M3055" s="10">
        <v>10446.379999999999</v>
      </c>
      <c r="N3055" s="10">
        <v>-111.3799999999992</v>
      </c>
    </row>
    <row r="3056" spans="1:14" x14ac:dyDescent="0.25">
      <c r="A3056" s="9" t="s">
        <v>613</v>
      </c>
      <c r="B3056" s="9" t="s">
        <v>272</v>
      </c>
      <c r="C3056" s="9" t="s">
        <v>42</v>
      </c>
      <c r="D3056" s="9" t="s">
        <v>43</v>
      </c>
      <c r="E3056" s="10">
        <v>102751.96</v>
      </c>
      <c r="F3056" s="10">
        <v>100006.12807881774</v>
      </c>
      <c r="G3056" s="10">
        <v>2745.8319211822673</v>
      </c>
      <c r="H3056" s="10">
        <v>101506.22</v>
      </c>
      <c r="I3056" s="10">
        <v>1245.7400000000052</v>
      </c>
      <c r="J3056" s="10">
        <v>126895</v>
      </c>
      <c r="K3056" s="10">
        <v>123504</v>
      </c>
      <c r="L3056" s="10">
        <v>3391</v>
      </c>
      <c r="M3056" s="10">
        <v>125356.56</v>
      </c>
      <c r="N3056" s="10">
        <v>1538.4400000000023</v>
      </c>
    </row>
    <row r="3057" spans="1:14" x14ac:dyDescent="0.25">
      <c r="A3057" s="9" t="s">
        <v>613</v>
      </c>
      <c r="B3057" s="9" t="s">
        <v>50</v>
      </c>
      <c r="C3057" s="9" t="s">
        <v>42</v>
      </c>
      <c r="D3057" s="9" t="s">
        <v>43</v>
      </c>
      <c r="E3057" s="10">
        <v>168113.61</v>
      </c>
      <c r="F3057" s="10">
        <v>167718.42786069651</v>
      </c>
      <c r="G3057" s="10">
        <v>395.18213930347702</v>
      </c>
      <c r="H3057" s="10">
        <v>168557.02</v>
      </c>
      <c r="I3057" s="10">
        <v>-443.41000000000349</v>
      </c>
      <c r="J3057" s="10">
        <v>123795</v>
      </c>
      <c r="K3057" s="10">
        <v>123504</v>
      </c>
      <c r="L3057" s="10">
        <v>291</v>
      </c>
      <c r="M3057" s="10">
        <v>124121.52</v>
      </c>
      <c r="N3057" s="10">
        <v>-326.52000000000407</v>
      </c>
    </row>
    <row r="3058" spans="1:14" x14ac:dyDescent="0.25">
      <c r="A3058" s="9" t="s">
        <v>613</v>
      </c>
      <c r="B3058" s="9" t="s">
        <v>103</v>
      </c>
      <c r="C3058" s="9" t="s">
        <v>42</v>
      </c>
      <c r="D3058" s="9" t="s">
        <v>43</v>
      </c>
      <c r="E3058" s="10">
        <v>593144.07999999996</v>
      </c>
      <c r="F3058" s="10">
        <v>590771.50495049509</v>
      </c>
      <c r="G3058" s="10">
        <v>2372.5750495048705</v>
      </c>
      <c r="H3058" s="10">
        <v>596679.22</v>
      </c>
      <c r="I3058" s="10">
        <v>-3535.140000000014</v>
      </c>
      <c r="J3058" s="10">
        <v>124000</v>
      </c>
      <c r="K3058" s="10">
        <v>123504</v>
      </c>
      <c r="L3058" s="10">
        <v>496</v>
      </c>
      <c r="M3058" s="10">
        <v>124739.04</v>
      </c>
      <c r="N3058" s="10">
        <v>-739.0399999999936</v>
      </c>
    </row>
    <row r="3059" spans="1:14" x14ac:dyDescent="0.25">
      <c r="A3059" s="9" t="s">
        <v>613</v>
      </c>
      <c r="B3059" s="9" t="s">
        <v>379</v>
      </c>
      <c r="C3059" s="9" t="s">
        <v>42</v>
      </c>
      <c r="D3059" s="9" t="s">
        <v>53</v>
      </c>
      <c r="E3059" s="10">
        <v>563943.26</v>
      </c>
      <c r="F3059" s="10">
        <v>564113.78109452734</v>
      </c>
      <c r="G3059" s="10">
        <v>-170.52109452732839</v>
      </c>
      <c r="H3059" s="10">
        <v>566934.35</v>
      </c>
      <c r="I3059" s="10">
        <v>-2991.0899999999674</v>
      </c>
      <c r="J3059" s="10">
        <v>92600</v>
      </c>
      <c r="K3059" s="10">
        <v>92628</v>
      </c>
      <c r="L3059" s="10">
        <v>-28</v>
      </c>
      <c r="M3059" s="10">
        <v>93091.14</v>
      </c>
      <c r="N3059" s="10">
        <v>-491.13999999999942</v>
      </c>
    </row>
    <row r="3060" spans="1:14" x14ac:dyDescent="0.25">
      <c r="A3060" s="9" t="s">
        <v>613</v>
      </c>
      <c r="B3060" s="9" t="s">
        <v>54</v>
      </c>
      <c r="C3060" s="9" t="s">
        <v>42</v>
      </c>
      <c r="D3060" s="9" t="s">
        <v>55</v>
      </c>
      <c r="E3060" s="10">
        <v>6235.72</v>
      </c>
      <c r="F3060" s="10">
        <v>6113.4509803921565</v>
      </c>
      <c r="G3060" s="10">
        <v>122.2690196078438</v>
      </c>
      <c r="H3060" s="10">
        <v>6235.72</v>
      </c>
      <c r="I3060" s="10">
        <v>0</v>
      </c>
      <c r="J3060" s="10">
        <v>1133.768</v>
      </c>
      <c r="K3060" s="10">
        <v>1111.5362745098041</v>
      </c>
      <c r="L3060" s="10">
        <v>22.231725490195913</v>
      </c>
      <c r="M3060" s="10">
        <v>1133.7670000000001</v>
      </c>
      <c r="N3060" s="10">
        <v>9.9999999997635314E-4</v>
      </c>
    </row>
    <row r="3061" spans="1:14" x14ac:dyDescent="0.25">
      <c r="A3061" s="9" t="s">
        <v>616</v>
      </c>
      <c r="B3061" s="9" t="s">
        <v>25</v>
      </c>
      <c r="C3061" s="9" t="s">
        <v>26</v>
      </c>
      <c r="D3061" s="9" t="s">
        <v>27</v>
      </c>
      <c r="E3061" s="10">
        <v>5715.01</v>
      </c>
      <c r="F3061" s="10">
        <v>0</v>
      </c>
      <c r="G3061" s="10">
        <v>5715.01</v>
      </c>
      <c r="H3061" s="10">
        <v>0</v>
      </c>
      <c r="I3061" s="10">
        <v>5715.01</v>
      </c>
      <c r="J3061" s="10">
        <v>0</v>
      </c>
      <c r="K3061" s="10">
        <v>0</v>
      </c>
      <c r="L3061" s="10">
        <v>0</v>
      </c>
      <c r="M3061" s="10">
        <v>0</v>
      </c>
      <c r="N3061" s="10">
        <v>0</v>
      </c>
    </row>
    <row r="3062" spans="1:14" x14ac:dyDescent="0.25">
      <c r="A3062" s="9" t="s">
        <v>616</v>
      </c>
      <c r="B3062" s="9" t="s">
        <v>28</v>
      </c>
      <c r="C3062" s="9" t="s">
        <v>29</v>
      </c>
      <c r="D3062" s="9" t="s">
        <v>27</v>
      </c>
      <c r="E3062" s="10">
        <v>3.1</v>
      </c>
      <c r="F3062" s="10">
        <v>0</v>
      </c>
      <c r="G3062" s="10">
        <v>3.1</v>
      </c>
      <c r="H3062" s="10">
        <v>3.12</v>
      </c>
      <c r="I3062" s="10">
        <v>-2.0000000000000018E-2</v>
      </c>
      <c r="J3062" s="10">
        <v>0</v>
      </c>
      <c r="K3062" s="10">
        <v>0</v>
      </c>
      <c r="L3062" s="10">
        <v>0</v>
      </c>
      <c r="M3062" s="10">
        <v>0</v>
      </c>
      <c r="N3062" s="10">
        <v>0</v>
      </c>
    </row>
    <row r="3063" spans="1:14" x14ac:dyDescent="0.25">
      <c r="A3063" s="9" t="s">
        <v>616</v>
      </c>
      <c r="B3063" s="9" t="s">
        <v>30</v>
      </c>
      <c r="C3063" s="9" t="s">
        <v>29</v>
      </c>
      <c r="D3063" s="9" t="s">
        <v>27</v>
      </c>
      <c r="E3063" s="10">
        <v>72.319999999999993</v>
      </c>
      <c r="F3063" s="10">
        <v>0</v>
      </c>
      <c r="G3063" s="10">
        <v>72.319999999999993</v>
      </c>
      <c r="H3063" s="10">
        <v>72.69</v>
      </c>
      <c r="I3063" s="10">
        <v>-0.37000000000000455</v>
      </c>
      <c r="J3063" s="10">
        <v>0</v>
      </c>
      <c r="K3063" s="10">
        <v>0</v>
      </c>
      <c r="L3063" s="10">
        <v>0</v>
      </c>
      <c r="M3063" s="10">
        <v>0</v>
      </c>
      <c r="N3063" s="10">
        <v>0</v>
      </c>
    </row>
    <row r="3064" spans="1:14" x14ac:dyDescent="0.25">
      <c r="A3064" s="9" t="s">
        <v>616</v>
      </c>
      <c r="B3064" s="9" t="s">
        <v>31</v>
      </c>
      <c r="C3064" s="9" t="s">
        <v>29</v>
      </c>
      <c r="D3064" s="9" t="s">
        <v>27</v>
      </c>
      <c r="E3064" s="10">
        <v>485.6</v>
      </c>
      <c r="F3064" s="10">
        <v>0</v>
      </c>
      <c r="G3064" s="10">
        <v>485.6</v>
      </c>
      <c r="H3064" s="10">
        <v>488.03</v>
      </c>
      <c r="I3064" s="10">
        <v>-2.42999999999995</v>
      </c>
      <c r="J3064" s="10">
        <v>0</v>
      </c>
      <c r="K3064" s="10">
        <v>0</v>
      </c>
      <c r="L3064" s="10">
        <v>0</v>
      </c>
      <c r="M3064" s="10">
        <v>0</v>
      </c>
      <c r="N3064" s="10">
        <v>0</v>
      </c>
    </row>
    <row r="3065" spans="1:14" x14ac:dyDescent="0.25">
      <c r="A3065" s="9" t="s">
        <v>616</v>
      </c>
      <c r="B3065" s="9" t="s">
        <v>32</v>
      </c>
      <c r="C3065" s="9" t="s">
        <v>33</v>
      </c>
      <c r="D3065" s="9" t="s">
        <v>27</v>
      </c>
      <c r="E3065" s="10">
        <v>793.54</v>
      </c>
      <c r="F3065" s="10">
        <v>0</v>
      </c>
      <c r="G3065" s="10">
        <v>793.54</v>
      </c>
      <c r="H3065" s="10">
        <v>803.34</v>
      </c>
      <c r="I3065" s="10">
        <v>-9.8000000000000682</v>
      </c>
      <c r="J3065" s="10">
        <v>2.25</v>
      </c>
      <c r="K3065" s="10">
        <v>0</v>
      </c>
      <c r="L3065" s="10">
        <v>2.25</v>
      </c>
      <c r="M3065" s="10">
        <v>2.278</v>
      </c>
      <c r="N3065" s="10">
        <v>-2.8000000000000025E-2</v>
      </c>
    </row>
    <row r="3066" spans="1:14" x14ac:dyDescent="0.25">
      <c r="A3066" s="9" t="s">
        <v>616</v>
      </c>
      <c r="B3066" s="9" t="s">
        <v>34</v>
      </c>
      <c r="C3066" s="9" t="s">
        <v>33</v>
      </c>
      <c r="D3066" s="9" t="s">
        <v>27</v>
      </c>
      <c r="E3066" s="10">
        <v>2727.84</v>
      </c>
      <c r="F3066" s="10">
        <v>0</v>
      </c>
      <c r="G3066" s="10">
        <v>2727.84</v>
      </c>
      <c r="H3066" s="10">
        <v>2761.53</v>
      </c>
      <c r="I3066" s="10">
        <v>-33.690000000000055</v>
      </c>
      <c r="J3066" s="10">
        <v>2.25</v>
      </c>
      <c r="K3066" s="10">
        <v>0</v>
      </c>
      <c r="L3066" s="10">
        <v>2.25</v>
      </c>
      <c r="M3066" s="10">
        <v>2.278</v>
      </c>
      <c r="N3066" s="10">
        <v>-2.8000000000000025E-2</v>
      </c>
    </row>
    <row r="3067" spans="1:14" x14ac:dyDescent="0.25">
      <c r="A3067" s="9" t="s">
        <v>616</v>
      </c>
      <c r="B3067" s="9" t="s">
        <v>35</v>
      </c>
      <c r="C3067" s="9" t="s">
        <v>33</v>
      </c>
      <c r="D3067" s="9" t="s">
        <v>27</v>
      </c>
      <c r="E3067" s="10">
        <v>2951.35</v>
      </c>
      <c r="F3067" s="10">
        <v>0</v>
      </c>
      <c r="G3067" s="10">
        <v>2951.35</v>
      </c>
      <c r="H3067" s="10">
        <v>2987.79</v>
      </c>
      <c r="I3067" s="10">
        <v>-36.440000000000055</v>
      </c>
      <c r="J3067" s="10">
        <v>47.25</v>
      </c>
      <c r="K3067" s="10">
        <v>0</v>
      </c>
      <c r="L3067" s="10">
        <v>47.25</v>
      </c>
      <c r="M3067" s="10">
        <v>47.832999999999998</v>
      </c>
      <c r="N3067" s="10">
        <v>-0.58299999999999841</v>
      </c>
    </row>
    <row r="3068" spans="1:14" x14ac:dyDescent="0.25">
      <c r="A3068" s="9" t="s">
        <v>616</v>
      </c>
      <c r="B3068" s="9" t="s">
        <v>36</v>
      </c>
      <c r="C3068" s="9" t="s">
        <v>29</v>
      </c>
      <c r="D3068" s="9" t="s">
        <v>27</v>
      </c>
      <c r="E3068" s="10">
        <v>5440.54</v>
      </c>
      <c r="F3068" s="10">
        <v>0</v>
      </c>
      <c r="G3068" s="10">
        <v>5440.54</v>
      </c>
      <c r="H3068" s="10">
        <v>5467.74</v>
      </c>
      <c r="I3068" s="10">
        <v>-27.199999999999818</v>
      </c>
      <c r="J3068" s="10">
        <v>0</v>
      </c>
      <c r="K3068" s="10">
        <v>0</v>
      </c>
      <c r="L3068" s="10">
        <v>0</v>
      </c>
      <c r="M3068" s="10">
        <v>0</v>
      </c>
      <c r="N3068" s="10">
        <v>0</v>
      </c>
    </row>
    <row r="3069" spans="1:14" x14ac:dyDescent="0.25">
      <c r="A3069" s="9" t="s">
        <v>616</v>
      </c>
      <c r="B3069" s="9" t="s">
        <v>37</v>
      </c>
      <c r="C3069" s="9" t="s">
        <v>29</v>
      </c>
      <c r="D3069" s="9" t="s">
        <v>27</v>
      </c>
      <c r="E3069" s="10">
        <v>12581.28</v>
      </c>
      <c r="F3069" s="10">
        <v>0</v>
      </c>
      <c r="G3069" s="10">
        <v>12581.28</v>
      </c>
      <c r="H3069" s="10">
        <v>12644.18</v>
      </c>
      <c r="I3069" s="10">
        <v>-62.899999999999636</v>
      </c>
      <c r="J3069" s="10">
        <v>0</v>
      </c>
      <c r="K3069" s="10">
        <v>0</v>
      </c>
      <c r="L3069" s="10">
        <v>0</v>
      </c>
      <c r="M3069" s="10">
        <v>0</v>
      </c>
      <c r="N3069" s="10">
        <v>0</v>
      </c>
    </row>
    <row r="3070" spans="1:14" x14ac:dyDescent="0.25">
      <c r="A3070" s="9" t="s">
        <v>616</v>
      </c>
      <c r="B3070" s="9" t="s">
        <v>106</v>
      </c>
      <c r="C3070" s="9" t="s">
        <v>39</v>
      </c>
      <c r="D3070" s="9" t="s">
        <v>40</v>
      </c>
      <c r="E3070" s="10">
        <v>-290009.34999999998</v>
      </c>
      <c r="F3070" s="10">
        <v>0</v>
      </c>
      <c r="G3070" s="10">
        <v>-290009.34999999998</v>
      </c>
      <c r="H3070" s="10">
        <v>-290009.34999999998</v>
      </c>
      <c r="I3070" s="10">
        <v>0</v>
      </c>
      <c r="J3070" s="10">
        <v>-1640</v>
      </c>
      <c r="K3070" s="10">
        <v>0</v>
      </c>
      <c r="L3070" s="10">
        <v>-1640</v>
      </c>
      <c r="M3070" s="10">
        <v>-1640</v>
      </c>
      <c r="N3070" s="10">
        <v>0</v>
      </c>
    </row>
    <row r="3071" spans="1:14" x14ac:dyDescent="0.25">
      <c r="A3071" s="9" t="s">
        <v>616</v>
      </c>
      <c r="B3071" s="9" t="s">
        <v>92</v>
      </c>
      <c r="C3071" s="9" t="s">
        <v>42</v>
      </c>
      <c r="D3071" s="9" t="s">
        <v>43</v>
      </c>
      <c r="E3071" s="10">
        <v>10.64</v>
      </c>
      <c r="F3071" s="10">
        <v>0</v>
      </c>
      <c r="G3071" s="10">
        <v>10.64</v>
      </c>
      <c r="H3071" s="10">
        <v>0</v>
      </c>
      <c r="I3071" s="10">
        <v>10.64</v>
      </c>
      <c r="J3071" s="10">
        <v>125</v>
      </c>
      <c r="K3071" s="10">
        <v>0</v>
      </c>
      <c r="L3071" s="10">
        <v>125</v>
      </c>
      <c r="M3071" s="10">
        <v>0</v>
      </c>
      <c r="N3071" s="10">
        <v>125</v>
      </c>
    </row>
    <row r="3072" spans="1:14" x14ac:dyDescent="0.25">
      <c r="A3072" s="9" t="s">
        <v>616</v>
      </c>
      <c r="B3072" s="9" t="s">
        <v>107</v>
      </c>
      <c r="C3072" s="9" t="s">
        <v>42</v>
      </c>
      <c r="D3072" s="9" t="s">
        <v>43</v>
      </c>
      <c r="E3072" s="10">
        <v>1029.2</v>
      </c>
      <c r="F3072" s="10">
        <v>1022.9655172413793</v>
      </c>
      <c r="G3072" s="10">
        <v>6.234482758620743</v>
      </c>
      <c r="H3072" s="10">
        <v>1038.31</v>
      </c>
      <c r="I3072" s="10">
        <v>-9.1099999999999</v>
      </c>
      <c r="J3072" s="10">
        <v>19800</v>
      </c>
      <c r="K3072" s="10">
        <v>19680</v>
      </c>
      <c r="L3072" s="10">
        <v>120</v>
      </c>
      <c r="M3072" s="10">
        <v>19975.2</v>
      </c>
      <c r="N3072" s="10">
        <v>-175.20000000000073</v>
      </c>
    </row>
    <row r="3073" spans="1:14" x14ac:dyDescent="0.25">
      <c r="A3073" s="9" t="s">
        <v>616</v>
      </c>
      <c r="B3073" s="9" t="s">
        <v>44</v>
      </c>
      <c r="C3073" s="9" t="s">
        <v>42</v>
      </c>
      <c r="D3073" s="9" t="s">
        <v>43</v>
      </c>
      <c r="E3073" s="10">
        <v>1483.2</v>
      </c>
      <c r="F3073" s="10">
        <v>1520.278606965174</v>
      </c>
      <c r="G3073" s="10">
        <v>-37.078606965174004</v>
      </c>
      <c r="H3073" s="10">
        <v>1527.88</v>
      </c>
      <c r="I3073" s="10">
        <v>-44.680000000000064</v>
      </c>
      <c r="J3073" s="10">
        <v>1600</v>
      </c>
      <c r="K3073" s="10">
        <v>1640</v>
      </c>
      <c r="L3073" s="10">
        <v>-40</v>
      </c>
      <c r="M3073" s="10">
        <v>1648.2</v>
      </c>
      <c r="N3073" s="10">
        <v>-48.200000000000045</v>
      </c>
    </row>
    <row r="3074" spans="1:14" x14ac:dyDescent="0.25">
      <c r="A3074" s="9" t="s">
        <v>616</v>
      </c>
      <c r="B3074" s="9" t="s">
        <v>99</v>
      </c>
      <c r="C3074" s="9" t="s">
        <v>42</v>
      </c>
      <c r="D3074" s="9" t="s">
        <v>43</v>
      </c>
      <c r="E3074" s="10">
        <v>4466.6899999999996</v>
      </c>
      <c r="F3074" s="10">
        <v>4439.615763546798</v>
      </c>
      <c r="G3074" s="10">
        <v>27.074236453201593</v>
      </c>
      <c r="H3074" s="10">
        <v>4506.21</v>
      </c>
      <c r="I3074" s="10">
        <v>-39.520000000000437</v>
      </c>
      <c r="J3074" s="10">
        <v>19800</v>
      </c>
      <c r="K3074" s="10">
        <v>19680</v>
      </c>
      <c r="L3074" s="10">
        <v>120</v>
      </c>
      <c r="M3074" s="10">
        <v>19975.2</v>
      </c>
      <c r="N3074" s="10">
        <v>-175.20000000000073</v>
      </c>
    </row>
    <row r="3075" spans="1:14" x14ac:dyDescent="0.25">
      <c r="A3075" s="9" t="s">
        <v>616</v>
      </c>
      <c r="B3075" s="9" t="s">
        <v>100</v>
      </c>
      <c r="C3075" s="9" t="s">
        <v>42</v>
      </c>
      <c r="D3075" s="9" t="s">
        <v>43</v>
      </c>
      <c r="E3075" s="10">
        <v>5739.43</v>
      </c>
      <c r="F3075" s="10">
        <v>5704.6403940886703</v>
      </c>
      <c r="G3075" s="10">
        <v>34.78960591133</v>
      </c>
      <c r="H3075" s="10">
        <v>5790.21</v>
      </c>
      <c r="I3075" s="10">
        <v>-50.779999999999745</v>
      </c>
      <c r="J3075" s="10">
        <v>19800</v>
      </c>
      <c r="K3075" s="10">
        <v>19680</v>
      </c>
      <c r="L3075" s="10">
        <v>120</v>
      </c>
      <c r="M3075" s="10">
        <v>19975.2</v>
      </c>
      <c r="N3075" s="10">
        <v>-175.20000000000073</v>
      </c>
    </row>
    <row r="3076" spans="1:14" x14ac:dyDescent="0.25">
      <c r="A3076" s="9" t="s">
        <v>616</v>
      </c>
      <c r="B3076" s="9" t="s">
        <v>47</v>
      </c>
      <c r="C3076" s="9" t="s">
        <v>42</v>
      </c>
      <c r="D3076" s="9" t="s">
        <v>43</v>
      </c>
      <c r="E3076" s="10">
        <v>8910.11</v>
      </c>
      <c r="F3076" s="10">
        <v>9253.3431372549021</v>
      </c>
      <c r="G3076" s="10">
        <v>-343.23313725490152</v>
      </c>
      <c r="H3076" s="10">
        <v>9438.41</v>
      </c>
      <c r="I3076" s="10">
        <v>-528.29999999999927</v>
      </c>
      <c r="J3076" s="10">
        <v>18950</v>
      </c>
      <c r="K3076" s="10">
        <v>19679.999999999996</v>
      </c>
      <c r="L3076" s="10">
        <v>-729.99999999999636</v>
      </c>
      <c r="M3076" s="10">
        <v>20073.599999999999</v>
      </c>
      <c r="N3076" s="10">
        <v>-1123.5999999999985</v>
      </c>
    </row>
    <row r="3077" spans="1:14" x14ac:dyDescent="0.25">
      <c r="A3077" s="9" t="s">
        <v>616</v>
      </c>
      <c r="B3077" s="9" t="s">
        <v>101</v>
      </c>
      <c r="C3077" s="9" t="s">
        <v>42</v>
      </c>
      <c r="D3077" s="9" t="s">
        <v>43</v>
      </c>
      <c r="E3077" s="10">
        <v>15344.84</v>
      </c>
      <c r="F3077" s="10">
        <v>14912.876847290639</v>
      </c>
      <c r="G3077" s="10">
        <v>431.96315270936066</v>
      </c>
      <c r="H3077" s="10">
        <v>15136.57</v>
      </c>
      <c r="I3077" s="10">
        <v>208.27000000000044</v>
      </c>
      <c r="J3077" s="10">
        <v>20250</v>
      </c>
      <c r="K3077" s="10">
        <v>19680</v>
      </c>
      <c r="L3077" s="10">
        <v>570</v>
      </c>
      <c r="M3077" s="10">
        <v>19975.2</v>
      </c>
      <c r="N3077" s="10">
        <v>274.79999999999927</v>
      </c>
    </row>
    <row r="3078" spans="1:14" x14ac:dyDescent="0.25">
      <c r="A3078" s="9" t="s">
        <v>616</v>
      </c>
      <c r="B3078" s="9" t="s">
        <v>109</v>
      </c>
      <c r="C3078" s="9" t="s">
        <v>42</v>
      </c>
      <c r="D3078" s="9" t="s">
        <v>43</v>
      </c>
      <c r="E3078" s="10">
        <v>17904</v>
      </c>
      <c r="F3078" s="10">
        <v>18351.596059113301</v>
      </c>
      <c r="G3078" s="10">
        <v>-447.59605911330073</v>
      </c>
      <c r="H3078" s="10">
        <v>18626.87</v>
      </c>
      <c r="I3078" s="10">
        <v>-722.86999999999898</v>
      </c>
      <c r="J3078" s="10">
        <v>1600</v>
      </c>
      <c r="K3078" s="10">
        <v>1640</v>
      </c>
      <c r="L3078" s="10">
        <v>-40</v>
      </c>
      <c r="M3078" s="10">
        <v>1664.6</v>
      </c>
      <c r="N3078" s="10">
        <v>-64.599999999999909</v>
      </c>
    </row>
    <row r="3079" spans="1:14" x14ac:dyDescent="0.25">
      <c r="A3079" s="9" t="s">
        <v>616</v>
      </c>
      <c r="B3079" s="9" t="s">
        <v>50</v>
      </c>
      <c r="C3079" s="9" t="s">
        <v>42</v>
      </c>
      <c r="D3079" s="9" t="s">
        <v>43</v>
      </c>
      <c r="E3079" s="10">
        <v>26209.4</v>
      </c>
      <c r="F3079" s="10">
        <v>26725.442786069652</v>
      </c>
      <c r="G3079" s="10">
        <v>-516.0427860696509</v>
      </c>
      <c r="H3079" s="10">
        <v>26859.07</v>
      </c>
      <c r="I3079" s="10">
        <v>-649.66999999999825</v>
      </c>
      <c r="J3079" s="10">
        <v>19300</v>
      </c>
      <c r="K3079" s="10">
        <v>19680</v>
      </c>
      <c r="L3079" s="10">
        <v>-380</v>
      </c>
      <c r="M3079" s="10">
        <v>19778.400000000001</v>
      </c>
      <c r="N3079" s="10">
        <v>-478.40000000000146</v>
      </c>
    </row>
    <row r="3080" spans="1:14" x14ac:dyDescent="0.25">
      <c r="A3080" s="9" t="s">
        <v>616</v>
      </c>
      <c r="B3080" s="9" t="s">
        <v>103</v>
      </c>
      <c r="C3080" s="9" t="s">
        <v>42</v>
      </c>
      <c r="D3080" s="9" t="s">
        <v>43</v>
      </c>
      <c r="E3080" s="10">
        <v>92152.58</v>
      </c>
      <c r="F3080" s="10">
        <v>94137.702970297032</v>
      </c>
      <c r="G3080" s="10">
        <v>-1985.1229702970304</v>
      </c>
      <c r="H3080" s="10">
        <v>95079.08</v>
      </c>
      <c r="I3080" s="10">
        <v>-2926.5</v>
      </c>
      <c r="J3080" s="10">
        <v>19265</v>
      </c>
      <c r="K3080" s="10">
        <v>19680</v>
      </c>
      <c r="L3080" s="10">
        <v>-415</v>
      </c>
      <c r="M3080" s="10">
        <v>19876.8</v>
      </c>
      <c r="N3080" s="10">
        <v>-611.79999999999927</v>
      </c>
    </row>
    <row r="3081" spans="1:14" x14ac:dyDescent="0.25">
      <c r="A3081" s="9" t="s">
        <v>616</v>
      </c>
      <c r="B3081" s="9" t="s">
        <v>104</v>
      </c>
      <c r="C3081" s="9" t="s">
        <v>42</v>
      </c>
      <c r="D3081" s="9" t="s">
        <v>53</v>
      </c>
      <c r="E3081" s="10">
        <v>85358.56</v>
      </c>
      <c r="F3081" s="10">
        <v>85357.890547263683</v>
      </c>
      <c r="G3081" s="10">
        <v>0.66945273631426971</v>
      </c>
      <c r="H3081" s="10">
        <v>85784.68</v>
      </c>
      <c r="I3081" s="10">
        <v>-426.11999999999534</v>
      </c>
      <c r="J3081" s="10">
        <v>14760</v>
      </c>
      <c r="K3081" s="10">
        <v>14760</v>
      </c>
      <c r="L3081" s="10">
        <v>0</v>
      </c>
      <c r="M3081" s="10">
        <v>14833.8</v>
      </c>
      <c r="N3081" s="10">
        <v>-73.799999999999272</v>
      </c>
    </row>
    <row r="3082" spans="1:14" x14ac:dyDescent="0.25">
      <c r="A3082" s="9" t="s">
        <v>616</v>
      </c>
      <c r="B3082" s="9" t="s">
        <v>54</v>
      </c>
      <c r="C3082" s="9" t="s">
        <v>42</v>
      </c>
      <c r="D3082" s="9" t="s">
        <v>55</v>
      </c>
      <c r="E3082" s="10">
        <v>630.12</v>
      </c>
      <c r="F3082" s="10">
        <v>974.15686274509801</v>
      </c>
      <c r="G3082" s="10">
        <v>-344.03686274509801</v>
      </c>
      <c r="H3082" s="10">
        <v>993.64</v>
      </c>
      <c r="I3082" s="10">
        <v>-363.52</v>
      </c>
      <c r="J3082" s="10">
        <v>114.56699999999999</v>
      </c>
      <c r="K3082" s="10">
        <v>177.11960784313726</v>
      </c>
      <c r="L3082" s="10">
        <v>-62.552607843137267</v>
      </c>
      <c r="M3082" s="10">
        <v>180.66200000000001</v>
      </c>
      <c r="N3082" s="10">
        <v>-66.095000000000013</v>
      </c>
    </row>
    <row r="3083" spans="1:14" x14ac:dyDescent="0.25">
      <c r="A3083" s="9" t="s">
        <v>617</v>
      </c>
      <c r="B3083" s="9" t="s">
        <v>25</v>
      </c>
      <c r="C3083" s="9" t="s">
        <v>26</v>
      </c>
      <c r="D3083" s="9" t="s">
        <v>27</v>
      </c>
      <c r="E3083" s="10">
        <v>-2076.6999999999998</v>
      </c>
      <c r="F3083" s="10">
        <v>0</v>
      </c>
      <c r="G3083" s="10">
        <v>-2076.6999999999998</v>
      </c>
      <c r="H3083" s="10">
        <v>0</v>
      </c>
      <c r="I3083" s="10">
        <v>-2076.6999999999998</v>
      </c>
      <c r="J3083" s="10">
        <v>0</v>
      </c>
      <c r="K3083" s="10">
        <v>0</v>
      </c>
      <c r="L3083" s="10">
        <v>0</v>
      </c>
      <c r="M3083" s="10">
        <v>0</v>
      </c>
      <c r="N3083" s="10">
        <v>0</v>
      </c>
    </row>
    <row r="3084" spans="1:14" x14ac:dyDescent="0.25">
      <c r="A3084" s="9" t="s">
        <v>617</v>
      </c>
      <c r="B3084" s="9" t="s">
        <v>258</v>
      </c>
      <c r="C3084" s="9" t="s">
        <v>33</v>
      </c>
      <c r="D3084" s="9" t="s">
        <v>27</v>
      </c>
      <c r="E3084" s="10">
        <v>92.55</v>
      </c>
      <c r="F3084" s="10">
        <v>0</v>
      </c>
      <c r="G3084" s="10">
        <v>92.55</v>
      </c>
      <c r="H3084" s="10">
        <v>100.39</v>
      </c>
      <c r="I3084" s="10">
        <v>-7.8400000000000034</v>
      </c>
      <c r="J3084" s="10">
        <v>12.24</v>
      </c>
      <c r="K3084" s="10">
        <v>0</v>
      </c>
      <c r="L3084" s="10">
        <v>12.24</v>
      </c>
      <c r="M3084" s="10">
        <v>13.28</v>
      </c>
      <c r="N3084" s="10">
        <v>-1.0399999999999991</v>
      </c>
    </row>
    <row r="3085" spans="1:14" x14ac:dyDescent="0.25">
      <c r="A3085" s="9" t="s">
        <v>617</v>
      </c>
      <c r="B3085" s="9" t="s">
        <v>259</v>
      </c>
      <c r="C3085" s="9" t="s">
        <v>33</v>
      </c>
      <c r="D3085" s="9" t="s">
        <v>27</v>
      </c>
      <c r="E3085" s="10">
        <v>189.9</v>
      </c>
      <c r="F3085" s="10">
        <v>0</v>
      </c>
      <c r="G3085" s="10">
        <v>189.9</v>
      </c>
      <c r="H3085" s="10">
        <v>206.03</v>
      </c>
      <c r="I3085" s="10">
        <v>-16.129999999999995</v>
      </c>
      <c r="J3085" s="10">
        <v>12.24</v>
      </c>
      <c r="K3085" s="10">
        <v>0</v>
      </c>
      <c r="L3085" s="10">
        <v>12.24</v>
      </c>
      <c r="M3085" s="10">
        <v>13.28</v>
      </c>
      <c r="N3085" s="10">
        <v>-1.0399999999999991</v>
      </c>
    </row>
    <row r="3086" spans="1:14" x14ac:dyDescent="0.25">
      <c r="A3086" s="9" t="s">
        <v>617</v>
      </c>
      <c r="B3086" s="9" t="s">
        <v>260</v>
      </c>
      <c r="C3086" s="9" t="s">
        <v>33</v>
      </c>
      <c r="D3086" s="9" t="s">
        <v>27</v>
      </c>
      <c r="E3086" s="10">
        <v>7486.05</v>
      </c>
      <c r="F3086" s="10">
        <v>0</v>
      </c>
      <c r="G3086" s="10">
        <v>7486.05</v>
      </c>
      <c r="H3086" s="10">
        <v>8120.55</v>
      </c>
      <c r="I3086" s="10">
        <v>-634.5</v>
      </c>
      <c r="J3086" s="10">
        <v>122.4</v>
      </c>
      <c r="K3086" s="10">
        <v>0</v>
      </c>
      <c r="L3086" s="10">
        <v>122.4</v>
      </c>
      <c r="M3086" s="10">
        <v>132.774</v>
      </c>
      <c r="N3086" s="10">
        <v>-10.373999999999995</v>
      </c>
    </row>
    <row r="3087" spans="1:14" x14ac:dyDescent="0.25">
      <c r="A3087" s="9" t="s">
        <v>617</v>
      </c>
      <c r="B3087" s="9" t="s">
        <v>101</v>
      </c>
      <c r="C3087" s="9" t="s">
        <v>39</v>
      </c>
      <c r="D3087" s="9" t="s">
        <v>43</v>
      </c>
      <c r="E3087" s="10">
        <v>-46785.48</v>
      </c>
      <c r="F3087" s="10">
        <v>0</v>
      </c>
      <c r="G3087" s="10">
        <v>-46785.48</v>
      </c>
      <c r="H3087" s="10">
        <v>-46785.35</v>
      </c>
      <c r="I3087" s="10">
        <v>-0.13000000000465661</v>
      </c>
      <c r="J3087" s="10">
        <v>-61741</v>
      </c>
      <c r="K3087" s="10">
        <v>0</v>
      </c>
      <c r="L3087" s="10">
        <v>-61741</v>
      </c>
      <c r="M3087" s="10">
        <v>-61741</v>
      </c>
      <c r="N3087" s="10">
        <v>0</v>
      </c>
    </row>
    <row r="3088" spans="1:14" x14ac:dyDescent="0.25">
      <c r="A3088" s="9" t="s">
        <v>617</v>
      </c>
      <c r="B3088" s="9" t="s">
        <v>261</v>
      </c>
      <c r="C3088" s="9" t="s">
        <v>42</v>
      </c>
      <c r="D3088" s="9" t="s">
        <v>43</v>
      </c>
      <c r="E3088" s="10">
        <v>36263.18</v>
      </c>
      <c r="F3088" s="10">
        <v>0</v>
      </c>
      <c r="G3088" s="10">
        <v>36263.18</v>
      </c>
      <c r="H3088" s="10">
        <v>0</v>
      </c>
      <c r="I3088" s="10">
        <v>36263.18</v>
      </c>
      <c r="J3088" s="10">
        <v>62554</v>
      </c>
      <c r="K3088" s="10">
        <v>0</v>
      </c>
      <c r="L3088" s="10">
        <v>62554</v>
      </c>
      <c r="M3088" s="10">
        <v>0</v>
      </c>
      <c r="N3088" s="10">
        <v>62554</v>
      </c>
    </row>
    <row r="3089" spans="1:14" x14ac:dyDescent="0.25">
      <c r="A3089" s="9" t="s">
        <v>617</v>
      </c>
      <c r="B3089" s="9" t="s">
        <v>262</v>
      </c>
      <c r="C3089" s="9" t="s">
        <v>42</v>
      </c>
      <c r="D3089" s="9" t="s">
        <v>43</v>
      </c>
      <c r="E3089" s="10">
        <v>4830.5</v>
      </c>
      <c r="F3089" s="10">
        <v>4829.6844181459564</v>
      </c>
      <c r="G3089" s="10">
        <v>0.81558185404355754</v>
      </c>
      <c r="H3089" s="10">
        <v>4897.3</v>
      </c>
      <c r="I3089" s="10">
        <v>-66.800000000000182</v>
      </c>
      <c r="J3089" s="10">
        <v>10189</v>
      </c>
      <c r="K3089" s="10">
        <v>10187.265285996054</v>
      </c>
      <c r="L3089" s="10">
        <v>1.7347140039455553</v>
      </c>
      <c r="M3089" s="10">
        <v>10329.887000000001</v>
      </c>
      <c r="N3089" s="10">
        <v>-140.88700000000063</v>
      </c>
    </row>
    <row r="3090" spans="1:14" x14ac:dyDescent="0.25">
      <c r="A3090" s="9" t="s">
        <v>617</v>
      </c>
      <c r="B3090" s="9" t="s">
        <v>263</v>
      </c>
      <c r="C3090" s="9" t="s">
        <v>42</v>
      </c>
      <c r="D3090" s="9" t="s">
        <v>43</v>
      </c>
      <c r="E3090" s="10">
        <v>0</v>
      </c>
      <c r="F3090" s="10">
        <v>32966.61083743842</v>
      </c>
      <c r="G3090" s="10">
        <v>-32966.61083743842</v>
      </c>
      <c r="H3090" s="10">
        <v>33461.11</v>
      </c>
      <c r="I3090" s="10">
        <v>-33461.11</v>
      </c>
      <c r="J3090" s="10">
        <v>0</v>
      </c>
      <c r="K3090" s="10">
        <v>61741</v>
      </c>
      <c r="L3090" s="10">
        <v>-61741</v>
      </c>
      <c r="M3090" s="10">
        <v>62667.114999999998</v>
      </c>
      <c r="N3090" s="10">
        <v>-62667.114999999998</v>
      </c>
    </row>
    <row r="3091" spans="1:14" x14ac:dyDescent="0.25">
      <c r="A3091" s="9" t="s">
        <v>618</v>
      </c>
      <c r="B3091" s="9" t="s">
        <v>25</v>
      </c>
      <c r="C3091" s="9" t="s">
        <v>26</v>
      </c>
      <c r="D3091" s="9" t="s">
        <v>27</v>
      </c>
      <c r="E3091" s="10">
        <v>-2589.8000000000002</v>
      </c>
      <c r="F3091" s="10">
        <v>0</v>
      </c>
      <c r="G3091" s="10">
        <v>-2589.8000000000002</v>
      </c>
      <c r="H3091" s="10">
        <v>0</v>
      </c>
      <c r="I3091" s="10">
        <v>-2589.8000000000002</v>
      </c>
      <c r="J3091" s="10">
        <v>0</v>
      </c>
      <c r="K3091" s="10">
        <v>0</v>
      </c>
      <c r="L3091" s="10">
        <v>0</v>
      </c>
      <c r="M3091" s="10">
        <v>0</v>
      </c>
      <c r="N3091" s="10">
        <v>0</v>
      </c>
    </row>
    <row r="3092" spans="1:14" x14ac:dyDescent="0.25">
      <c r="A3092" s="9" t="s">
        <v>618</v>
      </c>
      <c r="B3092" s="9" t="s">
        <v>258</v>
      </c>
      <c r="C3092" s="9" t="s">
        <v>33</v>
      </c>
      <c r="D3092" s="9" t="s">
        <v>27</v>
      </c>
      <c r="E3092" s="10">
        <v>100.26</v>
      </c>
      <c r="F3092" s="10">
        <v>0</v>
      </c>
      <c r="G3092" s="10">
        <v>100.26</v>
      </c>
      <c r="H3092" s="10">
        <v>102.58</v>
      </c>
      <c r="I3092" s="10">
        <v>-2.3199999999999932</v>
      </c>
      <c r="J3092" s="10">
        <v>13.26</v>
      </c>
      <c r="K3092" s="10">
        <v>0</v>
      </c>
      <c r="L3092" s="10">
        <v>13.26</v>
      </c>
      <c r="M3092" s="10">
        <v>13.571</v>
      </c>
      <c r="N3092" s="10">
        <v>-0.31099999999999994</v>
      </c>
    </row>
    <row r="3093" spans="1:14" x14ac:dyDescent="0.25">
      <c r="A3093" s="9" t="s">
        <v>618</v>
      </c>
      <c r="B3093" s="9" t="s">
        <v>259</v>
      </c>
      <c r="C3093" s="9" t="s">
        <v>33</v>
      </c>
      <c r="D3093" s="9" t="s">
        <v>27</v>
      </c>
      <c r="E3093" s="10">
        <v>205.72</v>
      </c>
      <c r="F3093" s="10">
        <v>0</v>
      </c>
      <c r="G3093" s="10">
        <v>205.72</v>
      </c>
      <c r="H3093" s="10">
        <v>210.53</v>
      </c>
      <c r="I3093" s="10">
        <v>-4.8100000000000023</v>
      </c>
      <c r="J3093" s="10">
        <v>13.26</v>
      </c>
      <c r="K3093" s="10">
        <v>0</v>
      </c>
      <c r="L3093" s="10">
        <v>13.26</v>
      </c>
      <c r="M3093" s="10">
        <v>13.571</v>
      </c>
      <c r="N3093" s="10">
        <v>-0.31099999999999994</v>
      </c>
    </row>
    <row r="3094" spans="1:14" x14ac:dyDescent="0.25">
      <c r="A3094" s="9" t="s">
        <v>618</v>
      </c>
      <c r="B3094" s="9" t="s">
        <v>260</v>
      </c>
      <c r="C3094" s="9" t="s">
        <v>33</v>
      </c>
      <c r="D3094" s="9" t="s">
        <v>27</v>
      </c>
      <c r="E3094" s="10">
        <v>8109.88</v>
      </c>
      <c r="F3094" s="10">
        <v>0</v>
      </c>
      <c r="G3094" s="10">
        <v>8109.88</v>
      </c>
      <c r="H3094" s="10">
        <v>8297.98</v>
      </c>
      <c r="I3094" s="10">
        <v>-188.09999999999945</v>
      </c>
      <c r="J3094" s="10">
        <v>132.6</v>
      </c>
      <c r="K3094" s="10">
        <v>0</v>
      </c>
      <c r="L3094" s="10">
        <v>132.6</v>
      </c>
      <c r="M3094" s="10">
        <v>135.67500000000001</v>
      </c>
      <c r="N3094" s="10">
        <v>-3.0750000000000171</v>
      </c>
    </row>
    <row r="3095" spans="1:14" x14ac:dyDescent="0.25">
      <c r="A3095" s="9" t="s">
        <v>618</v>
      </c>
      <c r="B3095" s="9" t="s">
        <v>101</v>
      </c>
      <c r="C3095" s="9" t="s">
        <v>39</v>
      </c>
      <c r="D3095" s="9" t="s">
        <v>43</v>
      </c>
      <c r="E3095" s="10">
        <v>-47807.71</v>
      </c>
      <c r="F3095" s="10">
        <v>0</v>
      </c>
      <c r="G3095" s="10">
        <v>-47807.71</v>
      </c>
      <c r="H3095" s="10">
        <v>-47807.58</v>
      </c>
      <c r="I3095" s="10">
        <v>-0.12999999999738066</v>
      </c>
      <c r="J3095" s="10">
        <v>-63090</v>
      </c>
      <c r="K3095" s="10">
        <v>0</v>
      </c>
      <c r="L3095" s="10">
        <v>-63090</v>
      </c>
      <c r="M3095" s="10">
        <v>-63090</v>
      </c>
      <c r="N3095" s="10">
        <v>0</v>
      </c>
    </row>
    <row r="3096" spans="1:14" x14ac:dyDescent="0.25">
      <c r="A3096" s="9" t="s">
        <v>618</v>
      </c>
      <c r="B3096" s="9" t="s">
        <v>261</v>
      </c>
      <c r="C3096" s="9" t="s">
        <v>42</v>
      </c>
      <c r="D3096" s="9" t="s">
        <v>43</v>
      </c>
      <c r="E3096" s="10">
        <v>37046.370000000003</v>
      </c>
      <c r="F3096" s="10">
        <v>0</v>
      </c>
      <c r="G3096" s="10">
        <v>37046.370000000003</v>
      </c>
      <c r="H3096" s="10">
        <v>0</v>
      </c>
      <c r="I3096" s="10">
        <v>37046.370000000003</v>
      </c>
      <c r="J3096" s="10">
        <v>63905</v>
      </c>
      <c r="K3096" s="10">
        <v>0</v>
      </c>
      <c r="L3096" s="10">
        <v>63905</v>
      </c>
      <c r="M3096" s="10">
        <v>0</v>
      </c>
      <c r="N3096" s="10">
        <v>63905</v>
      </c>
    </row>
    <row r="3097" spans="1:14" x14ac:dyDescent="0.25">
      <c r="A3097" s="9" t="s">
        <v>618</v>
      </c>
      <c r="B3097" s="9" t="s">
        <v>262</v>
      </c>
      <c r="C3097" s="9" t="s">
        <v>42</v>
      </c>
      <c r="D3097" s="9" t="s">
        <v>43</v>
      </c>
      <c r="E3097" s="10">
        <v>4935.28</v>
      </c>
      <c r="F3097" s="10">
        <v>4935.207100591716</v>
      </c>
      <c r="G3097" s="10">
        <v>7.2899408283774392E-2</v>
      </c>
      <c r="H3097" s="10">
        <v>5004.3</v>
      </c>
      <c r="I3097" s="10">
        <v>-69.020000000000437</v>
      </c>
      <c r="J3097" s="10">
        <v>10410</v>
      </c>
      <c r="K3097" s="10">
        <v>10409.850098619328</v>
      </c>
      <c r="L3097" s="10">
        <v>0.14990138067150838</v>
      </c>
      <c r="M3097" s="10">
        <v>10555.588</v>
      </c>
      <c r="N3097" s="10">
        <v>-145.58799999999974</v>
      </c>
    </row>
    <row r="3098" spans="1:14" x14ac:dyDescent="0.25">
      <c r="A3098" s="9" t="s">
        <v>618</v>
      </c>
      <c r="B3098" s="9" t="s">
        <v>263</v>
      </c>
      <c r="C3098" s="9" t="s">
        <v>42</v>
      </c>
      <c r="D3098" s="9" t="s">
        <v>43</v>
      </c>
      <c r="E3098" s="10">
        <v>0</v>
      </c>
      <c r="F3098" s="10">
        <v>33686.906403940884</v>
      </c>
      <c r="G3098" s="10">
        <v>-33686.906403940884</v>
      </c>
      <c r="H3098" s="10">
        <v>34192.21</v>
      </c>
      <c r="I3098" s="10">
        <v>-34192.21</v>
      </c>
      <c r="J3098" s="10">
        <v>0</v>
      </c>
      <c r="K3098" s="10">
        <v>63090</v>
      </c>
      <c r="L3098" s="10">
        <v>-63090</v>
      </c>
      <c r="M3098" s="10">
        <v>64036.35</v>
      </c>
      <c r="N3098" s="10">
        <v>-64036.35</v>
      </c>
    </row>
    <row r="3099" spans="1:14" x14ac:dyDescent="0.25">
      <c r="A3099" s="9" t="s">
        <v>619</v>
      </c>
      <c r="B3099" s="9" t="s">
        <v>25</v>
      </c>
      <c r="C3099" s="9" t="s">
        <v>26</v>
      </c>
      <c r="D3099" s="9" t="s">
        <v>27</v>
      </c>
      <c r="E3099" s="10">
        <v>-707.62</v>
      </c>
      <c r="F3099" s="10">
        <v>0</v>
      </c>
      <c r="G3099" s="10">
        <v>-707.62</v>
      </c>
      <c r="H3099" s="10">
        <v>0</v>
      </c>
      <c r="I3099" s="10">
        <v>-707.62</v>
      </c>
      <c r="J3099" s="10">
        <v>0</v>
      </c>
      <c r="K3099" s="10">
        <v>0</v>
      </c>
      <c r="L3099" s="10">
        <v>0</v>
      </c>
      <c r="M3099" s="10">
        <v>0</v>
      </c>
      <c r="N3099" s="10">
        <v>0</v>
      </c>
    </row>
    <row r="3100" spans="1:14" x14ac:dyDescent="0.25">
      <c r="A3100" s="9" t="s">
        <v>619</v>
      </c>
      <c r="B3100" s="9" t="s">
        <v>258</v>
      </c>
      <c r="C3100" s="9" t="s">
        <v>33</v>
      </c>
      <c r="D3100" s="9" t="s">
        <v>27</v>
      </c>
      <c r="E3100" s="10">
        <v>30.85</v>
      </c>
      <c r="F3100" s="10">
        <v>0</v>
      </c>
      <c r="G3100" s="10">
        <v>30.85</v>
      </c>
      <c r="H3100" s="10">
        <v>23.05</v>
      </c>
      <c r="I3100" s="10">
        <v>7.8000000000000007</v>
      </c>
      <c r="J3100" s="10">
        <v>4.08</v>
      </c>
      <c r="K3100" s="10">
        <v>0</v>
      </c>
      <c r="L3100" s="10">
        <v>4.08</v>
      </c>
      <c r="M3100" s="10">
        <v>3.0489999999999999</v>
      </c>
      <c r="N3100" s="10">
        <v>1.0310000000000001</v>
      </c>
    </row>
    <row r="3101" spans="1:14" x14ac:dyDescent="0.25">
      <c r="A3101" s="9" t="s">
        <v>619</v>
      </c>
      <c r="B3101" s="9" t="s">
        <v>259</v>
      </c>
      <c r="C3101" s="9" t="s">
        <v>33</v>
      </c>
      <c r="D3101" s="9" t="s">
        <v>27</v>
      </c>
      <c r="E3101" s="10">
        <v>63.3</v>
      </c>
      <c r="F3101" s="10">
        <v>0</v>
      </c>
      <c r="G3101" s="10">
        <v>63.3</v>
      </c>
      <c r="H3101" s="10">
        <v>47.3</v>
      </c>
      <c r="I3101" s="10">
        <v>16</v>
      </c>
      <c r="J3101" s="10">
        <v>4.08</v>
      </c>
      <c r="K3101" s="10">
        <v>0</v>
      </c>
      <c r="L3101" s="10">
        <v>4.08</v>
      </c>
      <c r="M3101" s="10">
        <v>3.0489999999999999</v>
      </c>
      <c r="N3101" s="10">
        <v>1.0310000000000001</v>
      </c>
    </row>
    <row r="3102" spans="1:14" x14ac:dyDescent="0.25">
      <c r="A3102" s="9" t="s">
        <v>619</v>
      </c>
      <c r="B3102" s="9" t="s">
        <v>260</v>
      </c>
      <c r="C3102" s="9" t="s">
        <v>33</v>
      </c>
      <c r="D3102" s="9" t="s">
        <v>27</v>
      </c>
      <c r="E3102" s="10">
        <v>2495.35</v>
      </c>
      <c r="F3102" s="10">
        <v>0</v>
      </c>
      <c r="G3102" s="10">
        <v>2495.35</v>
      </c>
      <c r="H3102" s="10">
        <v>1864.38</v>
      </c>
      <c r="I3102" s="10">
        <v>630.9699999999998</v>
      </c>
      <c r="J3102" s="10">
        <v>40.799999999999997</v>
      </c>
      <c r="K3102" s="10">
        <v>0</v>
      </c>
      <c r="L3102" s="10">
        <v>40.799999999999997</v>
      </c>
      <c r="M3102" s="10">
        <v>30.483000000000001</v>
      </c>
      <c r="N3102" s="10">
        <v>10.316999999999997</v>
      </c>
    </row>
    <row r="3103" spans="1:14" x14ac:dyDescent="0.25">
      <c r="A3103" s="9" t="s">
        <v>619</v>
      </c>
      <c r="B3103" s="9" t="s">
        <v>284</v>
      </c>
      <c r="C3103" s="9" t="s">
        <v>39</v>
      </c>
      <c r="D3103" s="9" t="s">
        <v>43</v>
      </c>
      <c r="E3103" s="10">
        <v>-12517.09</v>
      </c>
      <c r="F3103" s="10">
        <v>0</v>
      </c>
      <c r="G3103" s="10">
        <v>-12517.09</v>
      </c>
      <c r="H3103" s="10">
        <v>-12517.02</v>
      </c>
      <c r="I3103" s="10">
        <v>-6.9999999999708962E-2</v>
      </c>
      <c r="J3103" s="10">
        <v>-14175</v>
      </c>
      <c r="K3103" s="10">
        <v>0</v>
      </c>
      <c r="L3103" s="10">
        <v>-14175</v>
      </c>
      <c r="M3103" s="10">
        <v>-14175</v>
      </c>
      <c r="N3103" s="10">
        <v>0</v>
      </c>
    </row>
    <row r="3104" spans="1:14" x14ac:dyDescent="0.25">
      <c r="A3104" s="9" t="s">
        <v>619</v>
      </c>
      <c r="B3104" s="9" t="s">
        <v>266</v>
      </c>
      <c r="C3104" s="9" t="s">
        <v>42</v>
      </c>
      <c r="D3104" s="9" t="s">
        <v>43</v>
      </c>
      <c r="E3104" s="10">
        <v>1057.32</v>
      </c>
      <c r="F3104" s="10">
        <v>1057.2682445759369</v>
      </c>
      <c r="G3104" s="10">
        <v>5.1755424063003375E-2</v>
      </c>
      <c r="H3104" s="10">
        <v>1072.07</v>
      </c>
      <c r="I3104" s="10">
        <v>-14.75</v>
      </c>
      <c r="J3104" s="10">
        <v>2339</v>
      </c>
      <c r="K3104" s="10">
        <v>2338.8747534516765</v>
      </c>
      <c r="L3104" s="10">
        <v>0.12524654832350279</v>
      </c>
      <c r="M3104" s="10">
        <v>2371.6190000000001</v>
      </c>
      <c r="N3104" s="10">
        <v>-32.619000000000142</v>
      </c>
    </row>
    <row r="3105" spans="1:14" x14ac:dyDescent="0.25">
      <c r="A3105" s="9" t="s">
        <v>619</v>
      </c>
      <c r="B3105" s="9" t="s">
        <v>285</v>
      </c>
      <c r="C3105" s="9" t="s">
        <v>42</v>
      </c>
      <c r="D3105" s="9" t="s">
        <v>43</v>
      </c>
      <c r="E3105" s="10">
        <v>9577.89</v>
      </c>
      <c r="F3105" s="10">
        <v>9369.6748768472899</v>
      </c>
      <c r="G3105" s="10">
        <v>208.21512315270957</v>
      </c>
      <c r="H3105" s="10">
        <v>9510.2199999999993</v>
      </c>
      <c r="I3105" s="10">
        <v>67.670000000000073</v>
      </c>
      <c r="J3105" s="10">
        <v>14490</v>
      </c>
      <c r="K3105" s="10">
        <v>14175</v>
      </c>
      <c r="L3105" s="10">
        <v>315</v>
      </c>
      <c r="M3105" s="10">
        <v>14387.625</v>
      </c>
      <c r="N3105" s="10">
        <v>102.375</v>
      </c>
    </row>
    <row r="3106" spans="1:14" x14ac:dyDescent="0.25">
      <c r="A3106" s="9" t="s">
        <v>620</v>
      </c>
      <c r="B3106" s="9" t="s">
        <v>25</v>
      </c>
      <c r="C3106" s="9" t="s">
        <v>26</v>
      </c>
      <c r="D3106" s="9" t="s">
        <v>27</v>
      </c>
      <c r="E3106" s="10">
        <v>-1235.99</v>
      </c>
      <c r="F3106" s="10">
        <v>0</v>
      </c>
      <c r="G3106" s="10">
        <v>-1235.99</v>
      </c>
      <c r="H3106" s="10">
        <v>0</v>
      </c>
      <c r="I3106" s="10">
        <v>-1235.99</v>
      </c>
      <c r="J3106" s="10">
        <v>0</v>
      </c>
      <c r="K3106" s="10">
        <v>0</v>
      </c>
      <c r="L3106" s="10">
        <v>0</v>
      </c>
      <c r="M3106" s="10">
        <v>0</v>
      </c>
      <c r="N3106" s="10">
        <v>0</v>
      </c>
    </row>
    <row r="3107" spans="1:14" x14ac:dyDescent="0.25">
      <c r="A3107" s="9" t="s">
        <v>620</v>
      </c>
      <c r="B3107" s="9" t="s">
        <v>258</v>
      </c>
      <c r="C3107" s="9" t="s">
        <v>33</v>
      </c>
      <c r="D3107" s="9" t="s">
        <v>27</v>
      </c>
      <c r="E3107" s="10">
        <v>46.27</v>
      </c>
      <c r="F3107" s="10">
        <v>0</v>
      </c>
      <c r="G3107" s="10">
        <v>46.27</v>
      </c>
      <c r="H3107" s="10">
        <v>44.41</v>
      </c>
      <c r="I3107" s="10">
        <v>1.8600000000000065</v>
      </c>
      <c r="J3107" s="10">
        <v>6.12</v>
      </c>
      <c r="K3107" s="10">
        <v>0</v>
      </c>
      <c r="L3107" s="10">
        <v>6.12</v>
      </c>
      <c r="M3107" s="10">
        <v>5.875</v>
      </c>
      <c r="N3107" s="10">
        <v>0.24500000000000011</v>
      </c>
    </row>
    <row r="3108" spans="1:14" x14ac:dyDescent="0.25">
      <c r="A3108" s="9" t="s">
        <v>620</v>
      </c>
      <c r="B3108" s="9" t="s">
        <v>259</v>
      </c>
      <c r="C3108" s="9" t="s">
        <v>33</v>
      </c>
      <c r="D3108" s="9" t="s">
        <v>27</v>
      </c>
      <c r="E3108" s="10">
        <v>94.95</v>
      </c>
      <c r="F3108" s="10">
        <v>0</v>
      </c>
      <c r="G3108" s="10">
        <v>94.95</v>
      </c>
      <c r="H3108" s="10">
        <v>91.15</v>
      </c>
      <c r="I3108" s="10">
        <v>3.7999999999999972</v>
      </c>
      <c r="J3108" s="10">
        <v>6.12</v>
      </c>
      <c r="K3108" s="10">
        <v>0</v>
      </c>
      <c r="L3108" s="10">
        <v>6.12</v>
      </c>
      <c r="M3108" s="10">
        <v>5.875</v>
      </c>
      <c r="N3108" s="10">
        <v>0.24500000000000011</v>
      </c>
    </row>
    <row r="3109" spans="1:14" x14ac:dyDescent="0.25">
      <c r="A3109" s="9" t="s">
        <v>620</v>
      </c>
      <c r="B3109" s="9" t="s">
        <v>260</v>
      </c>
      <c r="C3109" s="9" t="s">
        <v>33</v>
      </c>
      <c r="D3109" s="9" t="s">
        <v>27</v>
      </c>
      <c r="E3109" s="10">
        <v>3743.02</v>
      </c>
      <c r="F3109" s="10">
        <v>0</v>
      </c>
      <c r="G3109" s="10">
        <v>3743.02</v>
      </c>
      <c r="H3109" s="10">
        <v>3592.63</v>
      </c>
      <c r="I3109" s="10">
        <v>150.38999999999987</v>
      </c>
      <c r="J3109" s="10">
        <v>61.2</v>
      </c>
      <c r="K3109" s="10">
        <v>0</v>
      </c>
      <c r="L3109" s="10">
        <v>61.2</v>
      </c>
      <c r="M3109" s="10">
        <v>58.741</v>
      </c>
      <c r="N3109" s="10">
        <v>2.4590000000000032</v>
      </c>
    </row>
    <row r="3110" spans="1:14" x14ac:dyDescent="0.25">
      <c r="A3110" s="9" t="s">
        <v>620</v>
      </c>
      <c r="B3110" s="9" t="s">
        <v>101</v>
      </c>
      <c r="C3110" s="9" t="s">
        <v>39</v>
      </c>
      <c r="D3110" s="9" t="s">
        <v>43</v>
      </c>
      <c r="E3110" s="10">
        <v>-20698.490000000002</v>
      </c>
      <c r="F3110" s="10">
        <v>0</v>
      </c>
      <c r="G3110" s="10">
        <v>-20698.490000000002</v>
      </c>
      <c r="H3110" s="10">
        <v>-20698.43</v>
      </c>
      <c r="I3110" s="10">
        <v>-6.0000000001309672E-2</v>
      </c>
      <c r="J3110" s="10">
        <v>-27315</v>
      </c>
      <c r="K3110" s="10">
        <v>0</v>
      </c>
      <c r="L3110" s="10">
        <v>-27315</v>
      </c>
      <c r="M3110" s="10">
        <v>-27315</v>
      </c>
      <c r="N3110" s="10">
        <v>0</v>
      </c>
    </row>
    <row r="3111" spans="1:14" x14ac:dyDescent="0.25">
      <c r="A3111" s="9" t="s">
        <v>620</v>
      </c>
      <c r="B3111" s="9" t="s">
        <v>261</v>
      </c>
      <c r="C3111" s="9" t="s">
        <v>42</v>
      </c>
      <c r="D3111" s="9" t="s">
        <v>43</v>
      </c>
      <c r="E3111" s="10">
        <v>15913.04</v>
      </c>
      <c r="F3111" s="10">
        <v>0</v>
      </c>
      <c r="G3111" s="10">
        <v>15913.04</v>
      </c>
      <c r="H3111" s="10">
        <v>0</v>
      </c>
      <c r="I3111" s="10">
        <v>15913.04</v>
      </c>
      <c r="J3111" s="10">
        <v>27450</v>
      </c>
      <c r="K3111" s="10">
        <v>0</v>
      </c>
      <c r="L3111" s="10">
        <v>27450</v>
      </c>
      <c r="M3111" s="10">
        <v>0</v>
      </c>
      <c r="N3111" s="10">
        <v>27450</v>
      </c>
    </row>
    <row r="3112" spans="1:14" x14ac:dyDescent="0.25">
      <c r="A3112" s="9" t="s">
        <v>620</v>
      </c>
      <c r="B3112" s="9" t="s">
        <v>262</v>
      </c>
      <c r="C3112" s="9" t="s">
        <v>42</v>
      </c>
      <c r="D3112" s="9" t="s">
        <v>43</v>
      </c>
      <c r="E3112" s="10">
        <v>2137.1999999999998</v>
      </c>
      <c r="F3112" s="10">
        <v>2136.7159763313607</v>
      </c>
      <c r="G3112" s="10">
        <v>0.48402366863911084</v>
      </c>
      <c r="H3112" s="10">
        <v>2166.63</v>
      </c>
      <c r="I3112" s="10">
        <v>-29.430000000000291</v>
      </c>
      <c r="J3112" s="10">
        <v>4508</v>
      </c>
      <c r="K3112" s="10">
        <v>4506.9753451676534</v>
      </c>
      <c r="L3112" s="10">
        <v>1.0246548323466413</v>
      </c>
      <c r="M3112" s="10">
        <v>4570.0730000000003</v>
      </c>
      <c r="N3112" s="10">
        <v>-62.07300000000032</v>
      </c>
    </row>
    <row r="3113" spans="1:14" x14ac:dyDescent="0.25">
      <c r="A3113" s="9" t="s">
        <v>620</v>
      </c>
      <c r="B3113" s="9" t="s">
        <v>263</v>
      </c>
      <c r="C3113" s="9" t="s">
        <v>42</v>
      </c>
      <c r="D3113" s="9" t="s">
        <v>43</v>
      </c>
      <c r="E3113" s="10">
        <v>0</v>
      </c>
      <c r="F3113" s="10">
        <v>14584.847290640395</v>
      </c>
      <c r="G3113" s="10">
        <v>-14584.847290640395</v>
      </c>
      <c r="H3113" s="10">
        <v>14803.62</v>
      </c>
      <c r="I3113" s="10">
        <v>-14803.62</v>
      </c>
      <c r="J3113" s="10">
        <v>0</v>
      </c>
      <c r="K3113" s="10">
        <v>27315</v>
      </c>
      <c r="L3113" s="10">
        <v>-27315</v>
      </c>
      <c r="M3113" s="10">
        <v>27724.724999999999</v>
      </c>
      <c r="N3113" s="10">
        <v>-27724.724999999999</v>
      </c>
    </row>
    <row r="3114" spans="1:14" x14ac:dyDescent="0.25">
      <c r="A3114" s="9" t="s">
        <v>621</v>
      </c>
      <c r="B3114" s="9" t="s">
        <v>25</v>
      </c>
      <c r="C3114" s="9" t="s">
        <v>26</v>
      </c>
      <c r="D3114" s="9" t="s">
        <v>27</v>
      </c>
      <c r="E3114" s="10">
        <v>-637.53</v>
      </c>
      <c r="F3114" s="10">
        <v>0</v>
      </c>
      <c r="G3114" s="10">
        <v>-637.53</v>
      </c>
      <c r="H3114" s="10">
        <v>0</v>
      </c>
      <c r="I3114" s="10">
        <v>-637.53</v>
      </c>
      <c r="J3114" s="10">
        <v>0</v>
      </c>
      <c r="K3114" s="10">
        <v>0</v>
      </c>
      <c r="L3114" s="10">
        <v>0</v>
      </c>
      <c r="M3114" s="10">
        <v>0</v>
      </c>
      <c r="N3114" s="10">
        <v>0</v>
      </c>
    </row>
    <row r="3115" spans="1:14" x14ac:dyDescent="0.25">
      <c r="A3115" s="9" t="s">
        <v>621</v>
      </c>
      <c r="B3115" s="9" t="s">
        <v>258</v>
      </c>
      <c r="C3115" s="9" t="s">
        <v>33</v>
      </c>
      <c r="D3115" s="9" t="s">
        <v>27</v>
      </c>
      <c r="E3115" s="10">
        <v>30.85</v>
      </c>
      <c r="F3115" s="10">
        <v>0</v>
      </c>
      <c r="G3115" s="10">
        <v>30.85</v>
      </c>
      <c r="H3115" s="10">
        <v>33.07</v>
      </c>
      <c r="I3115" s="10">
        <v>-2.2199999999999989</v>
      </c>
      <c r="J3115" s="10">
        <v>4.08</v>
      </c>
      <c r="K3115" s="10">
        <v>0</v>
      </c>
      <c r="L3115" s="10">
        <v>4.08</v>
      </c>
      <c r="M3115" s="10">
        <v>4.375</v>
      </c>
      <c r="N3115" s="10">
        <v>-0.29499999999999993</v>
      </c>
    </row>
    <row r="3116" spans="1:14" x14ac:dyDescent="0.25">
      <c r="A3116" s="9" t="s">
        <v>621</v>
      </c>
      <c r="B3116" s="9" t="s">
        <v>259</v>
      </c>
      <c r="C3116" s="9" t="s">
        <v>33</v>
      </c>
      <c r="D3116" s="9" t="s">
        <v>27</v>
      </c>
      <c r="E3116" s="10">
        <v>63.3</v>
      </c>
      <c r="F3116" s="10">
        <v>0</v>
      </c>
      <c r="G3116" s="10">
        <v>63.3</v>
      </c>
      <c r="H3116" s="10">
        <v>67.87</v>
      </c>
      <c r="I3116" s="10">
        <v>-4.5700000000000074</v>
      </c>
      <c r="J3116" s="10">
        <v>4.08</v>
      </c>
      <c r="K3116" s="10">
        <v>0</v>
      </c>
      <c r="L3116" s="10">
        <v>4.08</v>
      </c>
      <c r="M3116" s="10">
        <v>4.375</v>
      </c>
      <c r="N3116" s="10">
        <v>-0.29499999999999993</v>
      </c>
    </row>
    <row r="3117" spans="1:14" x14ac:dyDescent="0.25">
      <c r="A3117" s="9" t="s">
        <v>621</v>
      </c>
      <c r="B3117" s="9" t="s">
        <v>260</v>
      </c>
      <c r="C3117" s="9" t="s">
        <v>33</v>
      </c>
      <c r="D3117" s="9" t="s">
        <v>27</v>
      </c>
      <c r="E3117" s="10">
        <v>2495.35</v>
      </c>
      <c r="F3117" s="10">
        <v>0</v>
      </c>
      <c r="G3117" s="10">
        <v>2495.35</v>
      </c>
      <c r="H3117" s="10">
        <v>2675.24</v>
      </c>
      <c r="I3117" s="10">
        <v>-179.88999999999987</v>
      </c>
      <c r="J3117" s="10">
        <v>40.799999999999997</v>
      </c>
      <c r="K3117" s="10">
        <v>0</v>
      </c>
      <c r="L3117" s="10">
        <v>40.799999999999997</v>
      </c>
      <c r="M3117" s="10">
        <v>43.741</v>
      </c>
      <c r="N3117" s="10">
        <v>-2.9410000000000025</v>
      </c>
    </row>
    <row r="3118" spans="1:14" x14ac:dyDescent="0.25">
      <c r="A3118" s="9" t="s">
        <v>621</v>
      </c>
      <c r="B3118" s="9" t="s">
        <v>101</v>
      </c>
      <c r="C3118" s="9" t="s">
        <v>39</v>
      </c>
      <c r="D3118" s="9" t="s">
        <v>43</v>
      </c>
      <c r="E3118" s="10">
        <v>-15413.05</v>
      </c>
      <c r="F3118" s="10">
        <v>0</v>
      </c>
      <c r="G3118" s="10">
        <v>-15413.05</v>
      </c>
      <c r="H3118" s="10">
        <v>-15413</v>
      </c>
      <c r="I3118" s="10">
        <v>-4.9999999999272404E-2</v>
      </c>
      <c r="J3118" s="10">
        <v>-20340</v>
      </c>
      <c r="K3118" s="10">
        <v>0</v>
      </c>
      <c r="L3118" s="10">
        <v>-20340</v>
      </c>
      <c r="M3118" s="10">
        <v>-20340</v>
      </c>
      <c r="N3118" s="10">
        <v>0</v>
      </c>
    </row>
    <row r="3119" spans="1:14" x14ac:dyDescent="0.25">
      <c r="A3119" s="9" t="s">
        <v>621</v>
      </c>
      <c r="B3119" s="9" t="s">
        <v>261</v>
      </c>
      <c r="C3119" s="9" t="s">
        <v>42</v>
      </c>
      <c r="D3119" s="9" t="s">
        <v>43</v>
      </c>
      <c r="E3119" s="10">
        <v>11869.56</v>
      </c>
      <c r="F3119" s="10">
        <v>0</v>
      </c>
      <c r="G3119" s="10">
        <v>11869.56</v>
      </c>
      <c r="H3119" s="10">
        <v>0</v>
      </c>
      <c r="I3119" s="10">
        <v>11869.56</v>
      </c>
      <c r="J3119" s="10">
        <v>20475</v>
      </c>
      <c r="K3119" s="10">
        <v>0</v>
      </c>
      <c r="L3119" s="10">
        <v>20475</v>
      </c>
      <c r="M3119" s="10">
        <v>0</v>
      </c>
      <c r="N3119" s="10">
        <v>20475</v>
      </c>
    </row>
    <row r="3120" spans="1:14" x14ac:dyDescent="0.25">
      <c r="A3120" s="9" t="s">
        <v>621</v>
      </c>
      <c r="B3120" s="9" t="s">
        <v>262</v>
      </c>
      <c r="C3120" s="9" t="s">
        <v>42</v>
      </c>
      <c r="D3120" s="9" t="s">
        <v>43</v>
      </c>
      <c r="E3120" s="10">
        <v>1591.52</v>
      </c>
      <c r="F3120" s="10">
        <v>1591.094674556213</v>
      </c>
      <c r="G3120" s="10">
        <v>0.42532544378696002</v>
      </c>
      <c r="H3120" s="10">
        <v>1613.37</v>
      </c>
      <c r="I3120" s="10">
        <v>-21.849999999999909</v>
      </c>
      <c r="J3120" s="10">
        <v>3357</v>
      </c>
      <c r="K3120" s="10">
        <v>3356.0996055226824</v>
      </c>
      <c r="L3120" s="10">
        <v>0.90039447731760447</v>
      </c>
      <c r="M3120" s="10">
        <v>3403.085</v>
      </c>
      <c r="N3120" s="10">
        <v>-46.085000000000036</v>
      </c>
    </row>
    <row r="3121" spans="1:14" x14ac:dyDescent="0.25">
      <c r="A3121" s="9" t="s">
        <v>621</v>
      </c>
      <c r="B3121" s="9" t="s">
        <v>263</v>
      </c>
      <c r="C3121" s="9" t="s">
        <v>42</v>
      </c>
      <c r="D3121" s="9" t="s">
        <v>43</v>
      </c>
      <c r="E3121" s="10">
        <v>0</v>
      </c>
      <c r="F3121" s="10">
        <v>10860.541871921183</v>
      </c>
      <c r="G3121" s="10">
        <v>-10860.541871921183</v>
      </c>
      <c r="H3121" s="10">
        <v>11023.45</v>
      </c>
      <c r="I3121" s="10">
        <v>-11023.45</v>
      </c>
      <c r="J3121" s="10">
        <v>0</v>
      </c>
      <c r="K3121" s="10">
        <v>20339.999999999996</v>
      </c>
      <c r="L3121" s="10">
        <v>-20339.999999999996</v>
      </c>
      <c r="M3121" s="10">
        <v>20645.099999999999</v>
      </c>
      <c r="N3121" s="10">
        <v>-20645.099999999999</v>
      </c>
    </row>
    <row r="3122" spans="1:14" x14ac:dyDescent="0.25">
      <c r="A3122" s="9" t="s">
        <v>622</v>
      </c>
      <c r="B3122" s="9" t="s">
        <v>25</v>
      </c>
      <c r="C3122" s="9" t="s">
        <v>26</v>
      </c>
      <c r="D3122" s="9" t="s">
        <v>27</v>
      </c>
      <c r="E3122" s="10">
        <v>-1095.3</v>
      </c>
      <c r="F3122" s="10">
        <v>0</v>
      </c>
      <c r="G3122" s="10">
        <v>-1095.3</v>
      </c>
      <c r="H3122" s="10">
        <v>0</v>
      </c>
      <c r="I3122" s="10">
        <v>-1095.3</v>
      </c>
      <c r="J3122" s="10">
        <v>0</v>
      </c>
      <c r="K3122" s="10">
        <v>0</v>
      </c>
      <c r="L3122" s="10">
        <v>0</v>
      </c>
      <c r="M3122" s="10">
        <v>0</v>
      </c>
      <c r="N3122" s="10">
        <v>0</v>
      </c>
    </row>
    <row r="3123" spans="1:14" x14ac:dyDescent="0.25">
      <c r="A3123" s="9" t="s">
        <v>622</v>
      </c>
      <c r="B3123" s="9" t="s">
        <v>258</v>
      </c>
      <c r="C3123" s="9" t="s">
        <v>33</v>
      </c>
      <c r="D3123" s="9" t="s">
        <v>27</v>
      </c>
      <c r="E3123" s="10">
        <v>38.56</v>
      </c>
      <c r="F3123" s="10">
        <v>0</v>
      </c>
      <c r="G3123" s="10">
        <v>38.56</v>
      </c>
      <c r="H3123" s="10">
        <v>39.44</v>
      </c>
      <c r="I3123" s="10">
        <v>-0.87999999999999545</v>
      </c>
      <c r="J3123" s="10">
        <v>5.0999999999999996</v>
      </c>
      <c r="K3123" s="10">
        <v>0</v>
      </c>
      <c r="L3123" s="10">
        <v>5.0999999999999996</v>
      </c>
      <c r="M3123" s="10">
        <v>5.2169999999999996</v>
      </c>
      <c r="N3123" s="10">
        <v>-0.11699999999999999</v>
      </c>
    </row>
    <row r="3124" spans="1:14" x14ac:dyDescent="0.25">
      <c r="A3124" s="9" t="s">
        <v>622</v>
      </c>
      <c r="B3124" s="9" t="s">
        <v>259</v>
      </c>
      <c r="C3124" s="9" t="s">
        <v>33</v>
      </c>
      <c r="D3124" s="9" t="s">
        <v>27</v>
      </c>
      <c r="E3124" s="10">
        <v>79.12</v>
      </c>
      <c r="F3124" s="10">
        <v>0</v>
      </c>
      <c r="G3124" s="10">
        <v>79.12</v>
      </c>
      <c r="H3124" s="10">
        <v>80.94</v>
      </c>
      <c r="I3124" s="10">
        <v>-1.8199999999999932</v>
      </c>
      <c r="J3124" s="10">
        <v>5.0999999999999996</v>
      </c>
      <c r="K3124" s="10">
        <v>0</v>
      </c>
      <c r="L3124" s="10">
        <v>5.0999999999999996</v>
      </c>
      <c r="M3124" s="10">
        <v>5.2169999999999996</v>
      </c>
      <c r="N3124" s="10">
        <v>-0.11699999999999999</v>
      </c>
    </row>
    <row r="3125" spans="1:14" x14ac:dyDescent="0.25">
      <c r="A3125" s="9" t="s">
        <v>622</v>
      </c>
      <c r="B3125" s="9" t="s">
        <v>260</v>
      </c>
      <c r="C3125" s="9" t="s">
        <v>33</v>
      </c>
      <c r="D3125" s="9" t="s">
        <v>27</v>
      </c>
      <c r="E3125" s="10">
        <v>3119.19</v>
      </c>
      <c r="F3125" s="10">
        <v>0</v>
      </c>
      <c r="G3125" s="10">
        <v>3119.19</v>
      </c>
      <c r="H3125" s="10">
        <v>3190.16</v>
      </c>
      <c r="I3125" s="10">
        <v>-70.9699999999998</v>
      </c>
      <c r="J3125" s="10">
        <v>51</v>
      </c>
      <c r="K3125" s="10">
        <v>0</v>
      </c>
      <c r="L3125" s="10">
        <v>51</v>
      </c>
      <c r="M3125" s="10">
        <v>52.16</v>
      </c>
      <c r="N3125" s="10">
        <v>-1.1599999999999966</v>
      </c>
    </row>
    <row r="3126" spans="1:14" x14ac:dyDescent="0.25">
      <c r="A3126" s="9" t="s">
        <v>622</v>
      </c>
      <c r="B3126" s="9" t="s">
        <v>48</v>
      </c>
      <c r="C3126" s="9" t="s">
        <v>39</v>
      </c>
      <c r="D3126" s="9" t="s">
        <v>43</v>
      </c>
      <c r="E3126" s="10">
        <v>-20525.07</v>
      </c>
      <c r="F3126" s="10">
        <v>0</v>
      </c>
      <c r="G3126" s="10">
        <v>-20525.07</v>
      </c>
      <c r="H3126" s="10">
        <v>-20525.09</v>
      </c>
      <c r="I3126" s="10">
        <v>2.0000000000436557E-2</v>
      </c>
      <c r="J3126" s="10">
        <v>-24255</v>
      </c>
      <c r="K3126" s="10">
        <v>0</v>
      </c>
      <c r="L3126" s="10">
        <v>-24255</v>
      </c>
      <c r="M3126" s="10">
        <v>-24255</v>
      </c>
      <c r="N3126" s="10">
        <v>0</v>
      </c>
    </row>
    <row r="3127" spans="1:14" x14ac:dyDescent="0.25">
      <c r="A3127" s="9" t="s">
        <v>622</v>
      </c>
      <c r="B3127" s="9" t="s">
        <v>267</v>
      </c>
      <c r="C3127" s="9" t="s">
        <v>42</v>
      </c>
      <c r="D3127" s="9" t="s">
        <v>43</v>
      </c>
      <c r="E3127" s="10">
        <v>16573.53</v>
      </c>
      <c r="F3127" s="10">
        <v>0</v>
      </c>
      <c r="G3127" s="10">
        <v>16573.53</v>
      </c>
      <c r="H3127" s="10">
        <v>0</v>
      </c>
      <c r="I3127" s="10">
        <v>16573.53</v>
      </c>
      <c r="J3127" s="10">
        <v>24435</v>
      </c>
      <c r="K3127" s="10">
        <v>0</v>
      </c>
      <c r="L3127" s="10">
        <v>24435</v>
      </c>
      <c r="M3127" s="10">
        <v>0</v>
      </c>
      <c r="N3127" s="10">
        <v>24435</v>
      </c>
    </row>
    <row r="3128" spans="1:14" x14ac:dyDescent="0.25">
      <c r="A3128" s="9" t="s">
        <v>622</v>
      </c>
      <c r="B3128" s="9" t="s">
        <v>266</v>
      </c>
      <c r="C3128" s="9" t="s">
        <v>42</v>
      </c>
      <c r="D3128" s="9" t="s">
        <v>43</v>
      </c>
      <c r="E3128" s="10">
        <v>1809.97</v>
      </c>
      <c r="F3128" s="10">
        <v>1809.102564102564</v>
      </c>
      <c r="G3128" s="10">
        <v>0.86743589743605298</v>
      </c>
      <c r="H3128" s="10">
        <v>1834.43</v>
      </c>
      <c r="I3128" s="10">
        <v>-24.460000000000036</v>
      </c>
      <c r="J3128" s="10">
        <v>4004</v>
      </c>
      <c r="K3128" s="10">
        <v>4002.0749506903348</v>
      </c>
      <c r="L3128" s="10">
        <v>1.9250493096651553</v>
      </c>
      <c r="M3128" s="10">
        <v>4058.1039999999998</v>
      </c>
      <c r="N3128" s="10">
        <v>-54.103999999999814</v>
      </c>
    </row>
    <row r="3129" spans="1:14" x14ac:dyDescent="0.25">
      <c r="A3129" s="9" t="s">
        <v>622</v>
      </c>
      <c r="B3129" s="9" t="s">
        <v>282</v>
      </c>
      <c r="C3129" s="9" t="s">
        <v>42</v>
      </c>
      <c r="D3129" s="9" t="s">
        <v>43</v>
      </c>
      <c r="E3129" s="10">
        <v>0</v>
      </c>
      <c r="F3129" s="10">
        <v>15152.827586206897</v>
      </c>
      <c r="G3129" s="10">
        <v>-15152.827586206897</v>
      </c>
      <c r="H3129" s="10">
        <v>15380.12</v>
      </c>
      <c r="I3129" s="10">
        <v>-15380.12</v>
      </c>
      <c r="J3129" s="10">
        <v>0</v>
      </c>
      <c r="K3129" s="10">
        <v>24255</v>
      </c>
      <c r="L3129" s="10">
        <v>-24255</v>
      </c>
      <c r="M3129" s="10">
        <v>24618.825000000001</v>
      </c>
      <c r="N3129" s="10">
        <v>-24618.825000000001</v>
      </c>
    </row>
    <row r="3130" spans="1:14" x14ac:dyDescent="0.25">
      <c r="A3130" s="9" t="s">
        <v>623</v>
      </c>
      <c r="B3130" s="9" t="s">
        <v>25</v>
      </c>
      <c r="C3130" s="9" t="s">
        <v>26</v>
      </c>
      <c r="D3130" s="9" t="s">
        <v>27</v>
      </c>
      <c r="E3130" s="10">
        <v>-1064.8499999999999</v>
      </c>
      <c r="F3130" s="10">
        <v>0</v>
      </c>
      <c r="G3130" s="10">
        <v>-1064.8499999999999</v>
      </c>
      <c r="H3130" s="10">
        <v>0</v>
      </c>
      <c r="I3130" s="10">
        <v>-1064.8499999999999</v>
      </c>
      <c r="J3130" s="10">
        <v>0</v>
      </c>
      <c r="K3130" s="10">
        <v>0</v>
      </c>
      <c r="L3130" s="10">
        <v>0</v>
      </c>
      <c r="M3130" s="10">
        <v>0</v>
      </c>
      <c r="N3130" s="10">
        <v>0</v>
      </c>
    </row>
    <row r="3131" spans="1:14" x14ac:dyDescent="0.25">
      <c r="A3131" s="9" t="s">
        <v>623</v>
      </c>
      <c r="B3131" s="9" t="s">
        <v>258</v>
      </c>
      <c r="C3131" s="9" t="s">
        <v>33</v>
      </c>
      <c r="D3131" s="9" t="s">
        <v>27</v>
      </c>
      <c r="E3131" s="10">
        <v>38.56</v>
      </c>
      <c r="F3131" s="10">
        <v>0</v>
      </c>
      <c r="G3131" s="10">
        <v>38.56</v>
      </c>
      <c r="H3131" s="10">
        <v>36.659999999999997</v>
      </c>
      <c r="I3131" s="10">
        <v>1.9000000000000057</v>
      </c>
      <c r="J3131" s="10">
        <v>5.0999999999999996</v>
      </c>
      <c r="K3131" s="10">
        <v>0</v>
      </c>
      <c r="L3131" s="10">
        <v>5.0999999999999996</v>
      </c>
      <c r="M3131" s="10">
        <v>4.8490000000000002</v>
      </c>
      <c r="N3131" s="10">
        <v>0.25099999999999945</v>
      </c>
    </row>
    <row r="3132" spans="1:14" x14ac:dyDescent="0.25">
      <c r="A3132" s="9" t="s">
        <v>623</v>
      </c>
      <c r="B3132" s="9" t="s">
        <v>259</v>
      </c>
      <c r="C3132" s="9" t="s">
        <v>33</v>
      </c>
      <c r="D3132" s="9" t="s">
        <v>27</v>
      </c>
      <c r="E3132" s="10">
        <v>79.12</v>
      </c>
      <c r="F3132" s="10">
        <v>0</v>
      </c>
      <c r="G3132" s="10">
        <v>79.12</v>
      </c>
      <c r="H3132" s="10">
        <v>75.23</v>
      </c>
      <c r="I3132" s="10">
        <v>3.8900000000000006</v>
      </c>
      <c r="J3132" s="10">
        <v>5.0999999999999996</v>
      </c>
      <c r="K3132" s="10">
        <v>0</v>
      </c>
      <c r="L3132" s="10">
        <v>5.0999999999999996</v>
      </c>
      <c r="M3132" s="10">
        <v>4.8490000000000002</v>
      </c>
      <c r="N3132" s="10">
        <v>0.25099999999999945</v>
      </c>
    </row>
    <row r="3133" spans="1:14" x14ac:dyDescent="0.25">
      <c r="A3133" s="9" t="s">
        <v>623</v>
      </c>
      <c r="B3133" s="9" t="s">
        <v>260</v>
      </c>
      <c r="C3133" s="9" t="s">
        <v>33</v>
      </c>
      <c r="D3133" s="9" t="s">
        <v>27</v>
      </c>
      <c r="E3133" s="10">
        <v>3119.19</v>
      </c>
      <c r="F3133" s="10">
        <v>0</v>
      </c>
      <c r="G3133" s="10">
        <v>3119.19</v>
      </c>
      <c r="H3133" s="10">
        <v>2965.25</v>
      </c>
      <c r="I3133" s="10">
        <v>153.94000000000005</v>
      </c>
      <c r="J3133" s="10">
        <v>51</v>
      </c>
      <c r="K3133" s="10">
        <v>0</v>
      </c>
      <c r="L3133" s="10">
        <v>51</v>
      </c>
      <c r="M3133" s="10">
        <v>48.482999999999997</v>
      </c>
      <c r="N3133" s="10">
        <v>2.517000000000003</v>
      </c>
    </row>
    <row r="3134" spans="1:14" x14ac:dyDescent="0.25">
      <c r="A3134" s="9" t="s">
        <v>623</v>
      </c>
      <c r="B3134" s="9" t="s">
        <v>101</v>
      </c>
      <c r="C3134" s="9" t="s">
        <v>39</v>
      </c>
      <c r="D3134" s="9" t="s">
        <v>43</v>
      </c>
      <c r="E3134" s="10">
        <v>-17083.93</v>
      </c>
      <c r="F3134" s="10">
        <v>0</v>
      </c>
      <c r="G3134" s="10">
        <v>-17083.93</v>
      </c>
      <c r="H3134" s="10">
        <v>-17083.88</v>
      </c>
      <c r="I3134" s="10">
        <v>-4.9999999999272404E-2</v>
      </c>
      <c r="J3134" s="10">
        <v>-22545</v>
      </c>
      <c r="K3134" s="10">
        <v>0</v>
      </c>
      <c r="L3134" s="10">
        <v>-22545</v>
      </c>
      <c r="M3134" s="10">
        <v>-22545</v>
      </c>
      <c r="N3134" s="10">
        <v>0</v>
      </c>
    </row>
    <row r="3135" spans="1:14" x14ac:dyDescent="0.25">
      <c r="A3135" s="9" t="s">
        <v>623</v>
      </c>
      <c r="B3135" s="9" t="s">
        <v>261</v>
      </c>
      <c r="C3135" s="9" t="s">
        <v>42</v>
      </c>
      <c r="D3135" s="9" t="s">
        <v>43</v>
      </c>
      <c r="E3135" s="10">
        <v>13147.82</v>
      </c>
      <c r="F3135" s="10">
        <v>0</v>
      </c>
      <c r="G3135" s="10">
        <v>13147.82</v>
      </c>
      <c r="H3135" s="10">
        <v>0</v>
      </c>
      <c r="I3135" s="10">
        <v>13147.82</v>
      </c>
      <c r="J3135" s="10">
        <v>22680</v>
      </c>
      <c r="K3135" s="10">
        <v>0</v>
      </c>
      <c r="L3135" s="10">
        <v>22680</v>
      </c>
      <c r="M3135" s="10">
        <v>0</v>
      </c>
      <c r="N3135" s="10">
        <v>22680</v>
      </c>
    </row>
    <row r="3136" spans="1:14" x14ac:dyDescent="0.25">
      <c r="A3136" s="9" t="s">
        <v>623</v>
      </c>
      <c r="B3136" s="9" t="s">
        <v>262</v>
      </c>
      <c r="C3136" s="9" t="s">
        <v>42</v>
      </c>
      <c r="D3136" s="9" t="s">
        <v>43</v>
      </c>
      <c r="E3136" s="10">
        <v>1764.09</v>
      </c>
      <c r="F3136" s="10">
        <v>1763.5798816568047</v>
      </c>
      <c r="G3136" s="10">
        <v>0.51011834319524496</v>
      </c>
      <c r="H3136" s="10">
        <v>1788.27</v>
      </c>
      <c r="I3136" s="10">
        <v>-24.180000000000064</v>
      </c>
      <c r="J3136" s="10">
        <v>3721</v>
      </c>
      <c r="K3136" s="10">
        <v>3719.9250493096642</v>
      </c>
      <c r="L3136" s="10">
        <v>1.0749506903357542</v>
      </c>
      <c r="M3136" s="10">
        <v>3772.0039999999999</v>
      </c>
      <c r="N3136" s="10">
        <v>-51.003999999999905</v>
      </c>
    </row>
    <row r="3137" spans="1:14" x14ac:dyDescent="0.25">
      <c r="A3137" s="9" t="s">
        <v>623</v>
      </c>
      <c r="B3137" s="9" t="s">
        <v>263</v>
      </c>
      <c r="C3137" s="9" t="s">
        <v>42</v>
      </c>
      <c r="D3137" s="9" t="s">
        <v>43</v>
      </c>
      <c r="E3137" s="10">
        <v>0</v>
      </c>
      <c r="F3137" s="10">
        <v>12037.901477832513</v>
      </c>
      <c r="G3137" s="10">
        <v>-12037.901477832513</v>
      </c>
      <c r="H3137" s="10">
        <v>12218.47</v>
      </c>
      <c r="I3137" s="10">
        <v>-12218.47</v>
      </c>
      <c r="J3137" s="10">
        <v>0</v>
      </c>
      <c r="K3137" s="10">
        <v>22545</v>
      </c>
      <c r="L3137" s="10">
        <v>-22545</v>
      </c>
      <c r="M3137" s="10">
        <v>22883.174999999999</v>
      </c>
      <c r="N3137" s="10">
        <v>-22883.174999999999</v>
      </c>
    </row>
    <row r="3138" spans="1:14" x14ac:dyDescent="0.25">
      <c r="A3138" s="9" t="s">
        <v>624</v>
      </c>
      <c r="B3138" s="9" t="s">
        <v>25</v>
      </c>
      <c r="C3138" s="9" t="s">
        <v>26</v>
      </c>
      <c r="D3138" s="9" t="s">
        <v>27</v>
      </c>
      <c r="E3138" s="10">
        <v>-221.68</v>
      </c>
      <c r="F3138" s="10">
        <v>0</v>
      </c>
      <c r="G3138" s="10">
        <v>-221.68</v>
      </c>
      <c r="H3138" s="10">
        <v>0</v>
      </c>
      <c r="I3138" s="10">
        <v>-221.68</v>
      </c>
      <c r="J3138" s="10">
        <v>0</v>
      </c>
      <c r="K3138" s="10">
        <v>0</v>
      </c>
      <c r="L3138" s="10">
        <v>0</v>
      </c>
      <c r="M3138" s="10">
        <v>0</v>
      </c>
      <c r="N3138" s="10">
        <v>0</v>
      </c>
    </row>
    <row r="3139" spans="1:14" x14ac:dyDescent="0.25">
      <c r="A3139" s="9" t="s">
        <v>624</v>
      </c>
      <c r="B3139" s="9" t="s">
        <v>258</v>
      </c>
      <c r="C3139" s="9" t="s">
        <v>33</v>
      </c>
      <c r="D3139" s="9" t="s">
        <v>27</v>
      </c>
      <c r="E3139" s="10">
        <v>61.7</v>
      </c>
      <c r="F3139" s="10">
        <v>0</v>
      </c>
      <c r="G3139" s="10">
        <v>61.7</v>
      </c>
      <c r="H3139" s="10">
        <v>55.54</v>
      </c>
      <c r="I3139" s="10">
        <v>6.1600000000000037</v>
      </c>
      <c r="J3139" s="10">
        <v>8.16</v>
      </c>
      <c r="K3139" s="10">
        <v>0</v>
      </c>
      <c r="L3139" s="10">
        <v>8.16</v>
      </c>
      <c r="M3139" s="10">
        <v>7.3470000000000004</v>
      </c>
      <c r="N3139" s="10">
        <v>0.81299999999999972</v>
      </c>
    </row>
    <row r="3140" spans="1:14" x14ac:dyDescent="0.25">
      <c r="A3140" s="9" t="s">
        <v>624</v>
      </c>
      <c r="B3140" s="9" t="s">
        <v>259</v>
      </c>
      <c r="C3140" s="9" t="s">
        <v>33</v>
      </c>
      <c r="D3140" s="9" t="s">
        <v>27</v>
      </c>
      <c r="E3140" s="10">
        <v>126.6</v>
      </c>
      <c r="F3140" s="10">
        <v>0</v>
      </c>
      <c r="G3140" s="10">
        <v>126.6</v>
      </c>
      <c r="H3140" s="10">
        <v>113.98</v>
      </c>
      <c r="I3140" s="10">
        <v>12.61999999999999</v>
      </c>
      <c r="J3140" s="10">
        <v>8.16</v>
      </c>
      <c r="K3140" s="10">
        <v>0</v>
      </c>
      <c r="L3140" s="10">
        <v>8.16</v>
      </c>
      <c r="M3140" s="10">
        <v>7.3470000000000004</v>
      </c>
      <c r="N3140" s="10">
        <v>0.81299999999999972</v>
      </c>
    </row>
    <row r="3141" spans="1:14" x14ac:dyDescent="0.25">
      <c r="A3141" s="9" t="s">
        <v>624</v>
      </c>
      <c r="B3141" s="9" t="s">
        <v>260</v>
      </c>
      <c r="C3141" s="9" t="s">
        <v>33</v>
      </c>
      <c r="D3141" s="9" t="s">
        <v>27</v>
      </c>
      <c r="E3141" s="10">
        <v>4990.7</v>
      </c>
      <c r="F3141" s="10">
        <v>0</v>
      </c>
      <c r="G3141" s="10">
        <v>4990.7</v>
      </c>
      <c r="H3141" s="10">
        <v>4492.2700000000004</v>
      </c>
      <c r="I3141" s="10">
        <v>498.42999999999938</v>
      </c>
      <c r="J3141" s="10">
        <v>81.599999999999994</v>
      </c>
      <c r="K3141" s="10">
        <v>0</v>
      </c>
      <c r="L3141" s="10">
        <v>81.599999999999994</v>
      </c>
      <c r="M3141" s="10">
        <v>73.45</v>
      </c>
      <c r="N3141" s="10">
        <v>8.1499999999999915</v>
      </c>
    </row>
    <row r="3142" spans="1:14" x14ac:dyDescent="0.25">
      <c r="A3142" s="9" t="s">
        <v>624</v>
      </c>
      <c r="B3142" s="9" t="s">
        <v>475</v>
      </c>
      <c r="C3142" s="9" t="s">
        <v>39</v>
      </c>
      <c r="D3142" s="9" t="s">
        <v>43</v>
      </c>
      <c r="E3142" s="10">
        <v>-31117.94</v>
      </c>
      <c r="F3142" s="10">
        <v>0</v>
      </c>
      <c r="G3142" s="10">
        <v>-31117.94</v>
      </c>
      <c r="H3142" s="10">
        <v>-31118.07</v>
      </c>
      <c r="I3142" s="10">
        <v>0.13000000000101863</v>
      </c>
      <c r="J3142" s="10">
        <v>-34155</v>
      </c>
      <c r="K3142" s="10">
        <v>0</v>
      </c>
      <c r="L3142" s="10">
        <v>-34155</v>
      </c>
      <c r="M3142" s="10">
        <v>-34155</v>
      </c>
      <c r="N3142" s="10">
        <v>0</v>
      </c>
    </row>
    <row r="3143" spans="1:14" x14ac:dyDescent="0.25">
      <c r="A3143" s="9" t="s">
        <v>624</v>
      </c>
      <c r="B3143" s="9" t="s">
        <v>262</v>
      </c>
      <c r="C3143" s="9" t="s">
        <v>42</v>
      </c>
      <c r="D3143" s="9" t="s">
        <v>43</v>
      </c>
      <c r="E3143" s="10">
        <v>2671.97</v>
      </c>
      <c r="F3143" s="10">
        <v>2671.7652859960549</v>
      </c>
      <c r="G3143" s="10">
        <v>0.20471400394490047</v>
      </c>
      <c r="H3143" s="10">
        <v>2709.17</v>
      </c>
      <c r="I3143" s="10">
        <v>-37.200000000000273</v>
      </c>
      <c r="J3143" s="10">
        <v>5636</v>
      </c>
      <c r="K3143" s="10">
        <v>5635.5749506903358</v>
      </c>
      <c r="L3143" s="10">
        <v>0.42504930966424581</v>
      </c>
      <c r="M3143" s="10">
        <v>5714.473</v>
      </c>
      <c r="N3143" s="10">
        <v>-78.472999999999956</v>
      </c>
    </row>
    <row r="3144" spans="1:14" x14ac:dyDescent="0.25">
      <c r="A3144" s="9" t="s">
        <v>624</v>
      </c>
      <c r="B3144" s="9" t="s">
        <v>476</v>
      </c>
      <c r="C3144" s="9" t="s">
        <v>42</v>
      </c>
      <c r="D3144" s="9" t="s">
        <v>43</v>
      </c>
      <c r="E3144" s="10">
        <v>23488.65</v>
      </c>
      <c r="F3144" s="10">
        <v>23396.177339901478</v>
      </c>
      <c r="G3144" s="10">
        <v>92.472660098523193</v>
      </c>
      <c r="H3144" s="10">
        <v>23747.119999999999</v>
      </c>
      <c r="I3144" s="10">
        <v>-258.46999999999753</v>
      </c>
      <c r="J3144" s="10">
        <v>34290</v>
      </c>
      <c r="K3144" s="10">
        <v>34154.999999999993</v>
      </c>
      <c r="L3144" s="10">
        <v>135.00000000000728</v>
      </c>
      <c r="M3144" s="10">
        <v>34667.324999999997</v>
      </c>
      <c r="N3144" s="10">
        <v>-377.32499999999709</v>
      </c>
    </row>
    <row r="3145" spans="1:14" x14ac:dyDescent="0.25">
      <c r="A3145" s="9" t="s">
        <v>625</v>
      </c>
      <c r="B3145" s="9" t="s">
        <v>25</v>
      </c>
      <c r="C3145" s="9" t="s">
        <v>26</v>
      </c>
      <c r="D3145" s="9" t="s">
        <v>27</v>
      </c>
      <c r="E3145" s="10">
        <v>17000.689999999999</v>
      </c>
      <c r="F3145" s="10">
        <v>0</v>
      </c>
      <c r="G3145" s="10">
        <v>17000.689999999999</v>
      </c>
      <c r="H3145" s="10">
        <v>0</v>
      </c>
      <c r="I3145" s="10">
        <v>17000.689999999999</v>
      </c>
      <c r="J3145" s="10">
        <v>0</v>
      </c>
      <c r="K3145" s="10">
        <v>0</v>
      </c>
      <c r="L3145" s="10">
        <v>0</v>
      </c>
      <c r="M3145" s="10">
        <v>0</v>
      </c>
      <c r="N3145" s="10">
        <v>0</v>
      </c>
    </row>
    <row r="3146" spans="1:14" x14ac:dyDescent="0.25">
      <c r="A3146" s="9" t="s">
        <v>625</v>
      </c>
      <c r="B3146" s="9" t="s">
        <v>28</v>
      </c>
      <c r="C3146" s="9" t="s">
        <v>29</v>
      </c>
      <c r="D3146" s="9" t="s">
        <v>27</v>
      </c>
      <c r="E3146" s="10">
        <v>0</v>
      </c>
      <c r="F3146" s="10">
        <v>0</v>
      </c>
      <c r="G3146" s="10">
        <v>0</v>
      </c>
      <c r="H3146" s="10">
        <v>7.0000000000000007E-2</v>
      </c>
      <c r="I3146" s="10">
        <v>-7.0000000000000007E-2</v>
      </c>
      <c r="J3146" s="10">
        <v>0</v>
      </c>
      <c r="K3146" s="10">
        <v>0</v>
      </c>
      <c r="L3146" s="10">
        <v>0</v>
      </c>
      <c r="M3146" s="10">
        <v>0</v>
      </c>
      <c r="N3146" s="10">
        <v>0</v>
      </c>
    </row>
    <row r="3147" spans="1:14" x14ac:dyDescent="0.25">
      <c r="A3147" s="9" t="s">
        <v>625</v>
      </c>
      <c r="B3147" s="9" t="s">
        <v>30</v>
      </c>
      <c r="C3147" s="9" t="s">
        <v>29</v>
      </c>
      <c r="D3147" s="9" t="s">
        <v>27</v>
      </c>
      <c r="E3147" s="10">
        <v>0</v>
      </c>
      <c r="F3147" s="10">
        <v>0</v>
      </c>
      <c r="G3147" s="10">
        <v>0</v>
      </c>
      <c r="H3147" s="10">
        <v>1.59</v>
      </c>
      <c r="I3147" s="10">
        <v>-1.59</v>
      </c>
      <c r="J3147" s="10">
        <v>0</v>
      </c>
      <c r="K3147" s="10">
        <v>0</v>
      </c>
      <c r="L3147" s="10">
        <v>0</v>
      </c>
      <c r="M3147" s="10">
        <v>0</v>
      </c>
      <c r="N3147" s="10">
        <v>0</v>
      </c>
    </row>
    <row r="3148" spans="1:14" x14ac:dyDescent="0.25">
      <c r="A3148" s="9" t="s">
        <v>625</v>
      </c>
      <c r="B3148" s="9" t="s">
        <v>31</v>
      </c>
      <c r="C3148" s="9" t="s">
        <v>29</v>
      </c>
      <c r="D3148" s="9" t="s">
        <v>27</v>
      </c>
      <c r="E3148" s="10">
        <v>0</v>
      </c>
      <c r="F3148" s="10">
        <v>0</v>
      </c>
      <c r="G3148" s="10">
        <v>0</v>
      </c>
      <c r="H3148" s="10">
        <v>10.66</v>
      </c>
      <c r="I3148" s="10">
        <v>-10.66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</row>
    <row r="3149" spans="1:14" x14ac:dyDescent="0.25">
      <c r="A3149" s="9" t="s">
        <v>625</v>
      </c>
      <c r="B3149" s="9" t="s">
        <v>36</v>
      </c>
      <c r="C3149" s="9" t="s">
        <v>29</v>
      </c>
      <c r="D3149" s="9" t="s">
        <v>27</v>
      </c>
      <c r="E3149" s="10">
        <v>0</v>
      </c>
      <c r="F3149" s="10">
        <v>0</v>
      </c>
      <c r="G3149" s="10">
        <v>0</v>
      </c>
      <c r="H3149" s="10">
        <v>119.43</v>
      </c>
      <c r="I3149" s="10">
        <v>-119.43</v>
      </c>
      <c r="J3149" s="10">
        <v>0</v>
      </c>
      <c r="K3149" s="10">
        <v>0</v>
      </c>
      <c r="L3149" s="10">
        <v>0</v>
      </c>
      <c r="M3149" s="10">
        <v>0</v>
      </c>
      <c r="N3149" s="10">
        <v>0</v>
      </c>
    </row>
    <row r="3150" spans="1:14" x14ac:dyDescent="0.25">
      <c r="A3150" s="9" t="s">
        <v>625</v>
      </c>
      <c r="B3150" s="9" t="s">
        <v>37</v>
      </c>
      <c r="C3150" s="9" t="s">
        <v>29</v>
      </c>
      <c r="D3150" s="9" t="s">
        <v>27</v>
      </c>
      <c r="E3150" s="10">
        <v>0</v>
      </c>
      <c r="F3150" s="10">
        <v>0</v>
      </c>
      <c r="G3150" s="10">
        <v>0</v>
      </c>
      <c r="H3150" s="10">
        <v>276.17</v>
      </c>
      <c r="I3150" s="10">
        <v>-276.17</v>
      </c>
      <c r="J3150" s="10">
        <v>0</v>
      </c>
      <c r="K3150" s="10">
        <v>0</v>
      </c>
      <c r="L3150" s="10">
        <v>0</v>
      </c>
      <c r="M3150" s="10">
        <v>0</v>
      </c>
      <c r="N3150" s="10">
        <v>0</v>
      </c>
    </row>
    <row r="3151" spans="1:14" x14ac:dyDescent="0.25">
      <c r="A3151" s="9" t="s">
        <v>625</v>
      </c>
      <c r="B3151" s="9" t="s">
        <v>346</v>
      </c>
      <c r="C3151" s="9" t="s">
        <v>33</v>
      </c>
      <c r="D3151" s="9" t="s">
        <v>27</v>
      </c>
      <c r="E3151" s="10">
        <v>4198.29</v>
      </c>
      <c r="F3151" s="10">
        <v>0</v>
      </c>
      <c r="G3151" s="10">
        <v>4198.29</v>
      </c>
      <c r="H3151" s="10">
        <v>5133</v>
      </c>
      <c r="I3151" s="10">
        <v>-934.71</v>
      </c>
      <c r="J3151" s="10">
        <v>26.5</v>
      </c>
      <c r="K3151" s="10">
        <v>0</v>
      </c>
      <c r="L3151" s="10">
        <v>26.5</v>
      </c>
      <c r="M3151" s="10">
        <v>32.4</v>
      </c>
      <c r="N3151" s="10">
        <v>-5.8999999999999986</v>
      </c>
    </row>
    <row r="3152" spans="1:14" x14ac:dyDescent="0.25">
      <c r="A3152" s="9" t="s">
        <v>625</v>
      </c>
      <c r="B3152" s="9" t="s">
        <v>347</v>
      </c>
      <c r="C3152" s="9" t="s">
        <v>33</v>
      </c>
      <c r="D3152" s="9" t="s">
        <v>27</v>
      </c>
      <c r="E3152" s="10">
        <v>13337.81</v>
      </c>
      <c r="F3152" s="10">
        <v>0</v>
      </c>
      <c r="G3152" s="10">
        <v>13337.81</v>
      </c>
      <c r="H3152" s="10">
        <v>16307.37</v>
      </c>
      <c r="I3152" s="10">
        <v>-2969.5600000000013</v>
      </c>
      <c r="J3152" s="10">
        <v>26.5</v>
      </c>
      <c r="K3152" s="10">
        <v>0</v>
      </c>
      <c r="L3152" s="10">
        <v>26.5</v>
      </c>
      <c r="M3152" s="10">
        <v>32.4</v>
      </c>
      <c r="N3152" s="10">
        <v>-5.8999999999999986</v>
      </c>
    </row>
    <row r="3153" spans="1:14" x14ac:dyDescent="0.25">
      <c r="A3153" s="9" t="s">
        <v>625</v>
      </c>
      <c r="B3153" s="9" t="s">
        <v>348</v>
      </c>
      <c r="C3153" s="9" t="s">
        <v>33</v>
      </c>
      <c r="D3153" s="9" t="s">
        <v>27</v>
      </c>
      <c r="E3153" s="10">
        <v>13402.73</v>
      </c>
      <c r="F3153" s="10">
        <v>0</v>
      </c>
      <c r="G3153" s="10">
        <v>13402.73</v>
      </c>
      <c r="H3153" s="10">
        <v>16386.72</v>
      </c>
      <c r="I3153" s="10">
        <v>-2983.9900000000016</v>
      </c>
      <c r="J3153" s="10">
        <v>159</v>
      </c>
      <c r="K3153" s="10">
        <v>0</v>
      </c>
      <c r="L3153" s="10">
        <v>159</v>
      </c>
      <c r="M3153" s="10">
        <v>194.4</v>
      </c>
      <c r="N3153" s="10">
        <v>-35.400000000000006</v>
      </c>
    </row>
    <row r="3154" spans="1:14" x14ac:dyDescent="0.25">
      <c r="A3154" s="9" t="s">
        <v>625</v>
      </c>
      <c r="B3154" s="9" t="s">
        <v>177</v>
      </c>
      <c r="C3154" s="9" t="s">
        <v>39</v>
      </c>
      <c r="D3154" s="9" t="s">
        <v>58</v>
      </c>
      <c r="E3154" s="10">
        <v>-762709.93</v>
      </c>
      <c r="F3154" s="10">
        <v>0</v>
      </c>
      <c r="G3154" s="10">
        <v>-762709.93</v>
      </c>
      <c r="H3154" s="10">
        <v>-762709.93</v>
      </c>
      <c r="I3154" s="10">
        <v>0</v>
      </c>
      <c r="J3154" s="10">
        <v>-32400</v>
      </c>
      <c r="K3154" s="10">
        <v>0</v>
      </c>
      <c r="L3154" s="10">
        <v>-32400</v>
      </c>
      <c r="M3154" s="10">
        <v>-32400</v>
      </c>
      <c r="N3154" s="10">
        <v>0</v>
      </c>
    </row>
    <row r="3155" spans="1:14" x14ac:dyDescent="0.25">
      <c r="A3155" s="9" t="s">
        <v>625</v>
      </c>
      <c r="B3155" s="9" t="s">
        <v>75</v>
      </c>
      <c r="C3155" s="9" t="s">
        <v>42</v>
      </c>
      <c r="D3155" s="9" t="s">
        <v>58</v>
      </c>
      <c r="E3155" s="10">
        <v>630246.41</v>
      </c>
      <c r="F3155" s="10">
        <v>639142.22</v>
      </c>
      <c r="G3155" s="10">
        <v>-8895.8099999999395</v>
      </c>
      <c r="H3155" s="10">
        <v>639142.22</v>
      </c>
      <c r="I3155" s="10">
        <v>-8895.8099999999395</v>
      </c>
      <c r="J3155" s="10">
        <v>33227</v>
      </c>
      <c r="K3155" s="10">
        <v>33696</v>
      </c>
      <c r="L3155" s="10">
        <v>-469</v>
      </c>
      <c r="M3155" s="10">
        <v>33696</v>
      </c>
      <c r="N3155" s="10">
        <v>-469</v>
      </c>
    </row>
    <row r="3156" spans="1:14" x14ac:dyDescent="0.25">
      <c r="A3156" s="9" t="s">
        <v>625</v>
      </c>
      <c r="B3156" s="9" t="s">
        <v>354</v>
      </c>
      <c r="C3156" s="9" t="s">
        <v>42</v>
      </c>
      <c r="D3156" s="9" t="s">
        <v>43</v>
      </c>
      <c r="E3156" s="10">
        <v>15664.25</v>
      </c>
      <c r="F3156" s="10">
        <v>15482.666666666666</v>
      </c>
      <c r="G3156" s="10">
        <v>181.58333333333394</v>
      </c>
      <c r="H3156" s="10">
        <v>15792.32</v>
      </c>
      <c r="I3156" s="10">
        <v>-128.06999999999971</v>
      </c>
      <c r="J3156" s="10">
        <v>32780</v>
      </c>
      <c r="K3156" s="10">
        <v>32400</v>
      </c>
      <c r="L3156" s="10">
        <v>380</v>
      </c>
      <c r="M3156" s="10">
        <v>33048</v>
      </c>
      <c r="N3156" s="10">
        <v>-268</v>
      </c>
    </row>
    <row r="3157" spans="1:14" x14ac:dyDescent="0.25">
      <c r="A3157" s="9" t="s">
        <v>625</v>
      </c>
      <c r="B3157" s="9" t="s">
        <v>350</v>
      </c>
      <c r="C3157" s="9" t="s">
        <v>42</v>
      </c>
      <c r="D3157" s="9" t="s">
        <v>43</v>
      </c>
      <c r="E3157" s="10">
        <v>64330.42</v>
      </c>
      <c r="F3157" s="10">
        <v>64962</v>
      </c>
      <c r="G3157" s="10">
        <v>-631.58000000000175</v>
      </c>
      <c r="H3157" s="10">
        <v>65286.81</v>
      </c>
      <c r="I3157" s="10">
        <v>-956.38999999999942</v>
      </c>
      <c r="J3157" s="10">
        <v>32085</v>
      </c>
      <c r="K3157" s="10">
        <v>32400</v>
      </c>
      <c r="L3157" s="10">
        <v>-315</v>
      </c>
      <c r="M3157" s="10">
        <v>32562</v>
      </c>
      <c r="N3157" s="10">
        <v>-477</v>
      </c>
    </row>
    <row r="3158" spans="1:14" x14ac:dyDescent="0.25">
      <c r="A3158" s="9" t="s">
        <v>625</v>
      </c>
      <c r="B3158" s="9" t="s">
        <v>355</v>
      </c>
      <c r="C3158" s="9" t="s">
        <v>42</v>
      </c>
      <c r="D3158" s="9" t="s">
        <v>53</v>
      </c>
      <c r="E3158" s="10">
        <v>4529.33</v>
      </c>
      <c r="F3158" s="10">
        <v>4253.63</v>
      </c>
      <c r="G3158" s="10">
        <v>275.69999999999982</v>
      </c>
      <c r="H3158" s="10">
        <v>4253.63</v>
      </c>
      <c r="I3158" s="10">
        <v>275.69999999999982</v>
      </c>
      <c r="J3158" s="10">
        <v>345</v>
      </c>
      <c r="K3158" s="10">
        <v>324</v>
      </c>
      <c r="L3158" s="10">
        <v>21</v>
      </c>
      <c r="M3158" s="10">
        <v>324</v>
      </c>
      <c r="N3158" s="10">
        <v>21</v>
      </c>
    </row>
    <row r="3159" spans="1:14" x14ac:dyDescent="0.25">
      <c r="A3159" s="9" t="s">
        <v>626</v>
      </c>
      <c r="B3159" s="9" t="s">
        <v>25</v>
      </c>
      <c r="C3159" s="9" t="s">
        <v>26</v>
      </c>
      <c r="D3159" s="9" t="s">
        <v>27</v>
      </c>
      <c r="E3159" s="10">
        <v>10580.52</v>
      </c>
      <c r="F3159" s="10">
        <v>0</v>
      </c>
      <c r="G3159" s="10">
        <v>10580.52</v>
      </c>
      <c r="H3159" s="10">
        <v>0</v>
      </c>
      <c r="I3159" s="10">
        <v>10580.52</v>
      </c>
      <c r="J3159" s="10">
        <v>0</v>
      </c>
      <c r="K3159" s="10">
        <v>0</v>
      </c>
      <c r="L3159" s="10">
        <v>0</v>
      </c>
      <c r="M3159" s="10">
        <v>0</v>
      </c>
      <c r="N3159" s="10">
        <v>0</v>
      </c>
    </row>
    <row r="3160" spans="1:14" x14ac:dyDescent="0.25">
      <c r="A3160" s="9" t="s">
        <v>626</v>
      </c>
      <c r="B3160" s="9" t="s">
        <v>28</v>
      </c>
      <c r="C3160" s="9" t="s">
        <v>29</v>
      </c>
      <c r="D3160" s="9" t="s">
        <v>27</v>
      </c>
      <c r="E3160" s="10">
        <v>0.05</v>
      </c>
      <c r="F3160" s="10">
        <v>0</v>
      </c>
      <c r="G3160" s="10">
        <v>0.05</v>
      </c>
      <c r="H3160" s="10">
        <v>0.03</v>
      </c>
      <c r="I3160" s="10">
        <v>2.0000000000000004E-2</v>
      </c>
      <c r="J3160" s="10">
        <v>0</v>
      </c>
      <c r="K3160" s="10">
        <v>0</v>
      </c>
      <c r="L3160" s="10">
        <v>0</v>
      </c>
      <c r="M3160" s="10">
        <v>0</v>
      </c>
      <c r="N3160" s="10">
        <v>0</v>
      </c>
    </row>
    <row r="3161" spans="1:14" x14ac:dyDescent="0.25">
      <c r="A3161" s="9" t="s">
        <v>626</v>
      </c>
      <c r="B3161" s="9" t="s">
        <v>30</v>
      </c>
      <c r="C3161" s="9" t="s">
        <v>29</v>
      </c>
      <c r="D3161" s="9" t="s">
        <v>27</v>
      </c>
      <c r="E3161" s="10">
        <v>1.18</v>
      </c>
      <c r="F3161" s="10">
        <v>0</v>
      </c>
      <c r="G3161" s="10">
        <v>1.18</v>
      </c>
      <c r="H3161" s="10">
        <v>0.78</v>
      </c>
      <c r="I3161" s="10">
        <v>0.39999999999999991</v>
      </c>
      <c r="J3161" s="10">
        <v>0</v>
      </c>
      <c r="K3161" s="10">
        <v>0</v>
      </c>
      <c r="L3161" s="10">
        <v>0</v>
      </c>
      <c r="M3161" s="10">
        <v>0</v>
      </c>
      <c r="N3161" s="10">
        <v>0</v>
      </c>
    </row>
    <row r="3162" spans="1:14" x14ac:dyDescent="0.25">
      <c r="A3162" s="9" t="s">
        <v>626</v>
      </c>
      <c r="B3162" s="9" t="s">
        <v>31</v>
      </c>
      <c r="C3162" s="9" t="s">
        <v>29</v>
      </c>
      <c r="D3162" s="9" t="s">
        <v>27</v>
      </c>
      <c r="E3162" s="10">
        <v>7.9</v>
      </c>
      <c r="F3162" s="10">
        <v>0</v>
      </c>
      <c r="G3162" s="10">
        <v>7.9</v>
      </c>
      <c r="H3162" s="10">
        <v>5.26</v>
      </c>
      <c r="I3162" s="10">
        <v>2.6400000000000006</v>
      </c>
      <c r="J3162" s="10">
        <v>0</v>
      </c>
      <c r="K3162" s="10">
        <v>0</v>
      </c>
      <c r="L3162" s="10">
        <v>0</v>
      </c>
      <c r="M3162" s="10">
        <v>0</v>
      </c>
      <c r="N3162" s="10">
        <v>0</v>
      </c>
    </row>
    <row r="3163" spans="1:14" x14ac:dyDescent="0.25">
      <c r="A3163" s="9" t="s">
        <v>626</v>
      </c>
      <c r="B3163" s="9" t="s">
        <v>36</v>
      </c>
      <c r="C3163" s="9" t="s">
        <v>29</v>
      </c>
      <c r="D3163" s="9" t="s">
        <v>27</v>
      </c>
      <c r="E3163" s="10">
        <v>88.46</v>
      </c>
      <c r="F3163" s="10">
        <v>0</v>
      </c>
      <c r="G3163" s="10">
        <v>88.46</v>
      </c>
      <c r="H3163" s="10">
        <v>58.96</v>
      </c>
      <c r="I3163" s="10">
        <v>29.499999999999993</v>
      </c>
      <c r="J3163" s="10">
        <v>0</v>
      </c>
      <c r="K3163" s="10">
        <v>0</v>
      </c>
      <c r="L3163" s="10">
        <v>0</v>
      </c>
      <c r="M3163" s="10">
        <v>0</v>
      </c>
      <c r="N3163" s="10">
        <v>0</v>
      </c>
    </row>
    <row r="3164" spans="1:14" x14ac:dyDescent="0.25">
      <c r="A3164" s="9" t="s">
        <v>626</v>
      </c>
      <c r="B3164" s="9" t="s">
        <v>37</v>
      </c>
      <c r="C3164" s="9" t="s">
        <v>29</v>
      </c>
      <c r="D3164" s="9" t="s">
        <v>27</v>
      </c>
      <c r="E3164" s="10">
        <v>204.57</v>
      </c>
      <c r="F3164" s="10">
        <v>0</v>
      </c>
      <c r="G3164" s="10">
        <v>204.57</v>
      </c>
      <c r="H3164" s="10">
        <v>136.35</v>
      </c>
      <c r="I3164" s="10">
        <v>68.22</v>
      </c>
      <c r="J3164" s="10">
        <v>0</v>
      </c>
      <c r="K3164" s="10">
        <v>0</v>
      </c>
      <c r="L3164" s="10">
        <v>0</v>
      </c>
      <c r="M3164" s="10">
        <v>0</v>
      </c>
      <c r="N3164" s="10">
        <v>0</v>
      </c>
    </row>
    <row r="3165" spans="1:14" x14ac:dyDescent="0.25">
      <c r="A3165" s="9" t="s">
        <v>626</v>
      </c>
      <c r="B3165" s="9" t="s">
        <v>346</v>
      </c>
      <c r="C3165" s="9" t="s">
        <v>33</v>
      </c>
      <c r="D3165" s="9" t="s">
        <v>27</v>
      </c>
      <c r="E3165" s="10">
        <v>2138.75</v>
      </c>
      <c r="F3165" s="10">
        <v>0</v>
      </c>
      <c r="G3165" s="10">
        <v>2138.75</v>
      </c>
      <c r="H3165" s="10">
        <v>2534.1799999999998</v>
      </c>
      <c r="I3165" s="10">
        <v>-395.42999999999984</v>
      </c>
      <c r="J3165" s="10">
        <v>13.5</v>
      </c>
      <c r="K3165" s="10">
        <v>0</v>
      </c>
      <c r="L3165" s="10">
        <v>13.5</v>
      </c>
      <c r="M3165" s="10">
        <v>15.996</v>
      </c>
      <c r="N3165" s="10">
        <v>-2.4960000000000004</v>
      </c>
    </row>
    <row r="3166" spans="1:14" x14ac:dyDescent="0.25">
      <c r="A3166" s="9" t="s">
        <v>626</v>
      </c>
      <c r="B3166" s="9" t="s">
        <v>347</v>
      </c>
      <c r="C3166" s="9" t="s">
        <v>33</v>
      </c>
      <c r="D3166" s="9" t="s">
        <v>27</v>
      </c>
      <c r="E3166" s="10">
        <v>6794.73</v>
      </c>
      <c r="F3166" s="10">
        <v>0</v>
      </c>
      <c r="G3166" s="10">
        <v>6794.73</v>
      </c>
      <c r="H3166" s="10">
        <v>8051.01</v>
      </c>
      <c r="I3166" s="10">
        <v>-1256.2800000000007</v>
      </c>
      <c r="J3166" s="10">
        <v>13.5</v>
      </c>
      <c r="K3166" s="10">
        <v>0</v>
      </c>
      <c r="L3166" s="10">
        <v>13.5</v>
      </c>
      <c r="M3166" s="10">
        <v>15.996</v>
      </c>
      <c r="N3166" s="10">
        <v>-2.4960000000000004</v>
      </c>
    </row>
    <row r="3167" spans="1:14" x14ac:dyDescent="0.25">
      <c r="A3167" s="9" t="s">
        <v>626</v>
      </c>
      <c r="B3167" s="9" t="s">
        <v>348</v>
      </c>
      <c r="C3167" s="9" t="s">
        <v>33</v>
      </c>
      <c r="D3167" s="9" t="s">
        <v>27</v>
      </c>
      <c r="E3167" s="10">
        <v>6827.81</v>
      </c>
      <c r="F3167" s="10">
        <v>0</v>
      </c>
      <c r="G3167" s="10">
        <v>6827.81</v>
      </c>
      <c r="H3167" s="10">
        <v>8090.18</v>
      </c>
      <c r="I3167" s="10">
        <v>-1262.3699999999999</v>
      </c>
      <c r="J3167" s="10">
        <v>81</v>
      </c>
      <c r="K3167" s="10">
        <v>0</v>
      </c>
      <c r="L3167" s="10">
        <v>81</v>
      </c>
      <c r="M3167" s="10">
        <v>95.975999999999999</v>
      </c>
      <c r="N3167" s="10">
        <v>-14.975999999999999</v>
      </c>
    </row>
    <row r="3168" spans="1:14" x14ac:dyDescent="0.25">
      <c r="A3168" s="9" t="s">
        <v>626</v>
      </c>
      <c r="B3168" s="9" t="s">
        <v>177</v>
      </c>
      <c r="C3168" s="9" t="s">
        <v>39</v>
      </c>
      <c r="D3168" s="9" t="s">
        <v>58</v>
      </c>
      <c r="E3168" s="10">
        <v>-376712.68</v>
      </c>
      <c r="F3168" s="10">
        <v>0</v>
      </c>
      <c r="G3168" s="10">
        <v>-376712.68</v>
      </c>
      <c r="H3168" s="10">
        <v>-376712.6</v>
      </c>
      <c r="I3168" s="10">
        <v>-8.0000000016298145E-2</v>
      </c>
      <c r="J3168" s="10">
        <v>-15996</v>
      </c>
      <c r="K3168" s="10">
        <v>0</v>
      </c>
      <c r="L3168" s="10">
        <v>-15996</v>
      </c>
      <c r="M3168" s="10">
        <v>-15996</v>
      </c>
      <c r="N3168" s="10">
        <v>0</v>
      </c>
    </row>
    <row r="3169" spans="1:14" x14ac:dyDescent="0.25">
      <c r="A3169" s="9" t="s">
        <v>626</v>
      </c>
      <c r="B3169" s="9" t="s">
        <v>75</v>
      </c>
      <c r="C3169" s="9" t="s">
        <v>42</v>
      </c>
      <c r="D3169" s="9" t="s">
        <v>58</v>
      </c>
      <c r="E3169" s="10">
        <v>306695.53999999998</v>
      </c>
      <c r="F3169" s="10">
        <v>315706.75</v>
      </c>
      <c r="G3169" s="10">
        <v>-9011.210000000021</v>
      </c>
      <c r="H3169" s="10">
        <v>315706.75</v>
      </c>
      <c r="I3169" s="10">
        <v>-9011.210000000021</v>
      </c>
      <c r="J3169" s="10">
        <v>16161</v>
      </c>
      <c r="K3169" s="10">
        <v>16635.84</v>
      </c>
      <c r="L3169" s="10">
        <v>-474.84000000000015</v>
      </c>
      <c r="M3169" s="10">
        <v>16635.84</v>
      </c>
      <c r="N3169" s="10">
        <v>-474.84000000000015</v>
      </c>
    </row>
    <row r="3170" spans="1:14" x14ac:dyDescent="0.25">
      <c r="A3170" s="9" t="s">
        <v>626</v>
      </c>
      <c r="B3170" s="9" t="s">
        <v>354</v>
      </c>
      <c r="C3170" s="9" t="s">
        <v>42</v>
      </c>
      <c r="D3170" s="9" t="s">
        <v>43</v>
      </c>
      <c r="E3170" s="10">
        <v>7741.33</v>
      </c>
      <c r="F3170" s="10">
        <v>7643.8529411764703</v>
      </c>
      <c r="G3170" s="10">
        <v>97.47705882352966</v>
      </c>
      <c r="H3170" s="10">
        <v>7796.73</v>
      </c>
      <c r="I3170" s="10">
        <v>-55.399999999999636</v>
      </c>
      <c r="J3170" s="10">
        <v>16200</v>
      </c>
      <c r="K3170" s="10">
        <v>15996</v>
      </c>
      <c r="L3170" s="10">
        <v>204</v>
      </c>
      <c r="M3170" s="10">
        <v>16315.92</v>
      </c>
      <c r="N3170" s="10">
        <v>-115.92000000000007</v>
      </c>
    </row>
    <row r="3171" spans="1:14" x14ac:dyDescent="0.25">
      <c r="A3171" s="9" t="s">
        <v>626</v>
      </c>
      <c r="B3171" s="9" t="s">
        <v>350</v>
      </c>
      <c r="C3171" s="9" t="s">
        <v>42</v>
      </c>
      <c r="D3171" s="9" t="s">
        <v>43</v>
      </c>
      <c r="E3171" s="10">
        <v>32481</v>
      </c>
      <c r="F3171" s="10">
        <v>32071.980099502489</v>
      </c>
      <c r="G3171" s="10">
        <v>409.01990049751112</v>
      </c>
      <c r="H3171" s="10">
        <v>32232.34</v>
      </c>
      <c r="I3171" s="10">
        <v>248.65999999999985</v>
      </c>
      <c r="J3171" s="10">
        <v>16200</v>
      </c>
      <c r="K3171" s="10">
        <v>15996</v>
      </c>
      <c r="L3171" s="10">
        <v>204</v>
      </c>
      <c r="M3171" s="10">
        <v>16075.98</v>
      </c>
      <c r="N3171" s="10">
        <v>124.02000000000044</v>
      </c>
    </row>
    <row r="3172" spans="1:14" x14ac:dyDescent="0.25">
      <c r="A3172" s="9" t="s">
        <v>626</v>
      </c>
      <c r="B3172" s="9" t="s">
        <v>355</v>
      </c>
      <c r="C3172" s="9" t="s">
        <v>42</v>
      </c>
      <c r="D3172" s="9" t="s">
        <v>53</v>
      </c>
      <c r="E3172" s="10">
        <v>3150.84</v>
      </c>
      <c r="F3172" s="10">
        <v>2100.0300000000002</v>
      </c>
      <c r="G3172" s="10">
        <v>1050.81</v>
      </c>
      <c r="H3172" s="10">
        <v>2100.0300000000002</v>
      </c>
      <c r="I3172" s="10">
        <v>1050.81</v>
      </c>
      <c r="J3172" s="10">
        <v>240</v>
      </c>
      <c r="K3172" s="10">
        <v>159.96</v>
      </c>
      <c r="L3172" s="10">
        <v>80.039999999999992</v>
      </c>
      <c r="M3172" s="10">
        <v>159.96</v>
      </c>
      <c r="N3172" s="10">
        <v>80.039999999999992</v>
      </c>
    </row>
    <row r="3173" spans="1:14" x14ac:dyDescent="0.25">
      <c r="A3173" s="9" t="s">
        <v>627</v>
      </c>
      <c r="B3173" s="9" t="s">
        <v>25</v>
      </c>
      <c r="C3173" s="9" t="s">
        <v>26</v>
      </c>
      <c r="D3173" s="9" t="s">
        <v>27</v>
      </c>
      <c r="E3173" s="10">
        <v>27201.39</v>
      </c>
      <c r="F3173" s="10">
        <v>0</v>
      </c>
      <c r="G3173" s="10">
        <v>27201.39</v>
      </c>
      <c r="H3173" s="10">
        <v>0</v>
      </c>
      <c r="I3173" s="10">
        <v>27201.39</v>
      </c>
      <c r="J3173" s="10">
        <v>0</v>
      </c>
      <c r="K3173" s="10">
        <v>0</v>
      </c>
      <c r="L3173" s="10">
        <v>0</v>
      </c>
      <c r="M3173" s="10">
        <v>0</v>
      </c>
      <c r="N3173" s="10">
        <v>0</v>
      </c>
    </row>
    <row r="3174" spans="1:14" x14ac:dyDescent="0.25">
      <c r="A3174" s="9" t="s">
        <v>627</v>
      </c>
      <c r="B3174" s="9" t="s">
        <v>28</v>
      </c>
      <c r="C3174" s="9" t="s">
        <v>29</v>
      </c>
      <c r="D3174" s="9" t="s">
        <v>27</v>
      </c>
      <c r="E3174" s="10">
        <v>0.09</v>
      </c>
      <c r="F3174" s="10">
        <v>0</v>
      </c>
      <c r="G3174" s="10">
        <v>0.09</v>
      </c>
      <c r="H3174" s="10">
        <v>0.09</v>
      </c>
      <c r="I3174" s="10">
        <v>0</v>
      </c>
      <c r="J3174" s="10">
        <v>0</v>
      </c>
      <c r="K3174" s="10">
        <v>0</v>
      </c>
      <c r="L3174" s="10">
        <v>0</v>
      </c>
      <c r="M3174" s="10">
        <v>0</v>
      </c>
      <c r="N3174" s="10">
        <v>0</v>
      </c>
    </row>
    <row r="3175" spans="1:14" x14ac:dyDescent="0.25">
      <c r="A3175" s="9" t="s">
        <v>627</v>
      </c>
      <c r="B3175" s="9" t="s">
        <v>30</v>
      </c>
      <c r="C3175" s="9" t="s">
        <v>29</v>
      </c>
      <c r="D3175" s="9" t="s">
        <v>27</v>
      </c>
      <c r="E3175" s="10">
        <v>2.0099999999999998</v>
      </c>
      <c r="F3175" s="10">
        <v>0</v>
      </c>
      <c r="G3175" s="10">
        <v>2.0099999999999998</v>
      </c>
      <c r="H3175" s="10">
        <v>2.0099999999999998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</row>
    <row r="3176" spans="1:14" x14ac:dyDescent="0.25">
      <c r="A3176" s="9" t="s">
        <v>627</v>
      </c>
      <c r="B3176" s="9" t="s">
        <v>31</v>
      </c>
      <c r="C3176" s="9" t="s">
        <v>29</v>
      </c>
      <c r="D3176" s="9" t="s">
        <v>27</v>
      </c>
      <c r="E3176" s="10">
        <v>13.49</v>
      </c>
      <c r="F3176" s="10">
        <v>0</v>
      </c>
      <c r="G3176" s="10">
        <v>13.49</v>
      </c>
      <c r="H3176" s="10">
        <v>13.48</v>
      </c>
      <c r="I3176" s="10">
        <v>9.9999999999997868E-3</v>
      </c>
      <c r="J3176" s="10">
        <v>0</v>
      </c>
      <c r="K3176" s="10">
        <v>0</v>
      </c>
      <c r="L3176" s="10">
        <v>0</v>
      </c>
      <c r="M3176" s="10">
        <v>0</v>
      </c>
      <c r="N3176" s="10">
        <v>0</v>
      </c>
    </row>
    <row r="3177" spans="1:14" x14ac:dyDescent="0.25">
      <c r="A3177" s="9" t="s">
        <v>627</v>
      </c>
      <c r="B3177" s="9" t="s">
        <v>36</v>
      </c>
      <c r="C3177" s="9" t="s">
        <v>29</v>
      </c>
      <c r="D3177" s="9" t="s">
        <v>27</v>
      </c>
      <c r="E3177" s="10">
        <v>151.13</v>
      </c>
      <c r="F3177" s="10">
        <v>0</v>
      </c>
      <c r="G3177" s="10">
        <v>151.13</v>
      </c>
      <c r="H3177" s="10">
        <v>151.05000000000001</v>
      </c>
      <c r="I3177" s="10">
        <v>7.9999999999984084E-2</v>
      </c>
      <c r="J3177" s="10">
        <v>0</v>
      </c>
      <c r="K3177" s="10">
        <v>0</v>
      </c>
      <c r="L3177" s="10">
        <v>0</v>
      </c>
      <c r="M3177" s="10">
        <v>0</v>
      </c>
      <c r="N3177" s="10">
        <v>0</v>
      </c>
    </row>
    <row r="3178" spans="1:14" x14ac:dyDescent="0.25">
      <c r="A3178" s="9" t="s">
        <v>627</v>
      </c>
      <c r="B3178" s="9" t="s">
        <v>37</v>
      </c>
      <c r="C3178" s="9" t="s">
        <v>29</v>
      </c>
      <c r="D3178" s="9" t="s">
        <v>27</v>
      </c>
      <c r="E3178" s="10">
        <v>349.48</v>
      </c>
      <c r="F3178" s="10">
        <v>0</v>
      </c>
      <c r="G3178" s="10">
        <v>349.48</v>
      </c>
      <c r="H3178" s="10">
        <v>349.3</v>
      </c>
      <c r="I3178" s="10">
        <v>0.18000000000000682</v>
      </c>
      <c r="J3178" s="10">
        <v>0</v>
      </c>
      <c r="K3178" s="10">
        <v>0</v>
      </c>
      <c r="L3178" s="10">
        <v>0</v>
      </c>
      <c r="M3178" s="10">
        <v>0</v>
      </c>
      <c r="N3178" s="10">
        <v>0</v>
      </c>
    </row>
    <row r="3179" spans="1:14" x14ac:dyDescent="0.25">
      <c r="A3179" s="9" t="s">
        <v>627</v>
      </c>
      <c r="B3179" s="9" t="s">
        <v>346</v>
      </c>
      <c r="C3179" s="9" t="s">
        <v>33</v>
      </c>
      <c r="D3179" s="9" t="s">
        <v>27</v>
      </c>
      <c r="E3179" s="10">
        <v>4831.99</v>
      </c>
      <c r="F3179" s="10">
        <v>0</v>
      </c>
      <c r="G3179" s="10">
        <v>4831.99</v>
      </c>
      <c r="H3179" s="10">
        <v>6492.14</v>
      </c>
      <c r="I3179" s="10">
        <v>-1660.1500000000005</v>
      </c>
      <c r="J3179" s="10">
        <v>30.5</v>
      </c>
      <c r="K3179" s="10">
        <v>0</v>
      </c>
      <c r="L3179" s="10">
        <v>30.5</v>
      </c>
      <c r="M3179" s="10">
        <v>40.978999999999999</v>
      </c>
      <c r="N3179" s="10">
        <v>-10.478999999999999</v>
      </c>
    </row>
    <row r="3180" spans="1:14" x14ac:dyDescent="0.25">
      <c r="A3180" s="9" t="s">
        <v>627</v>
      </c>
      <c r="B3180" s="9" t="s">
        <v>347</v>
      </c>
      <c r="C3180" s="9" t="s">
        <v>33</v>
      </c>
      <c r="D3180" s="9" t="s">
        <v>27</v>
      </c>
      <c r="E3180" s="10">
        <v>15351.06</v>
      </c>
      <c r="F3180" s="10">
        <v>0</v>
      </c>
      <c r="G3180" s="10">
        <v>15351.06</v>
      </c>
      <c r="H3180" s="10">
        <v>20625.3</v>
      </c>
      <c r="I3180" s="10">
        <v>-5274.24</v>
      </c>
      <c r="J3180" s="10">
        <v>30.5</v>
      </c>
      <c r="K3180" s="10">
        <v>0</v>
      </c>
      <c r="L3180" s="10">
        <v>30.5</v>
      </c>
      <c r="M3180" s="10">
        <v>40.978999999999999</v>
      </c>
      <c r="N3180" s="10">
        <v>-10.478999999999999</v>
      </c>
    </row>
    <row r="3181" spans="1:14" x14ac:dyDescent="0.25">
      <c r="A3181" s="9" t="s">
        <v>627</v>
      </c>
      <c r="B3181" s="9" t="s">
        <v>348</v>
      </c>
      <c r="C3181" s="9" t="s">
        <v>33</v>
      </c>
      <c r="D3181" s="9" t="s">
        <v>27</v>
      </c>
      <c r="E3181" s="10">
        <v>15425.78</v>
      </c>
      <c r="F3181" s="10">
        <v>0</v>
      </c>
      <c r="G3181" s="10">
        <v>15425.78</v>
      </c>
      <c r="H3181" s="10">
        <v>20725.66</v>
      </c>
      <c r="I3181" s="10">
        <v>-5299.8799999999992</v>
      </c>
      <c r="J3181" s="10">
        <v>183</v>
      </c>
      <c r="K3181" s="10">
        <v>0</v>
      </c>
      <c r="L3181" s="10">
        <v>183</v>
      </c>
      <c r="M3181" s="10">
        <v>245.874</v>
      </c>
      <c r="N3181" s="10">
        <v>-62.873999999999995</v>
      </c>
    </row>
    <row r="3182" spans="1:14" x14ac:dyDescent="0.25">
      <c r="A3182" s="9" t="s">
        <v>627</v>
      </c>
      <c r="B3182" s="9" t="s">
        <v>177</v>
      </c>
      <c r="C3182" s="9" t="s">
        <v>39</v>
      </c>
      <c r="D3182" s="9" t="s">
        <v>58</v>
      </c>
      <c r="E3182" s="10">
        <v>-965073.07</v>
      </c>
      <c r="F3182" s="10">
        <v>0</v>
      </c>
      <c r="G3182" s="10">
        <v>-965073.07</v>
      </c>
      <c r="H3182" s="10">
        <v>-965072.87</v>
      </c>
      <c r="I3182" s="10">
        <v>-0.19999999995343387</v>
      </c>
      <c r="J3182" s="10">
        <v>-40979</v>
      </c>
      <c r="K3182" s="10">
        <v>0</v>
      </c>
      <c r="L3182" s="10">
        <v>-40979</v>
      </c>
      <c r="M3182" s="10">
        <v>-40979</v>
      </c>
      <c r="N3182" s="10">
        <v>0</v>
      </c>
    </row>
    <row r="3183" spans="1:14" x14ac:dyDescent="0.25">
      <c r="A3183" s="9" t="s">
        <v>627</v>
      </c>
      <c r="B3183" s="9" t="s">
        <v>75</v>
      </c>
      <c r="C3183" s="9" t="s">
        <v>42</v>
      </c>
      <c r="D3183" s="9" t="s">
        <v>58</v>
      </c>
      <c r="E3183" s="10">
        <v>796884.62</v>
      </c>
      <c r="F3183" s="10">
        <v>808786.39</v>
      </c>
      <c r="G3183" s="10">
        <v>-11901.770000000019</v>
      </c>
      <c r="H3183" s="10">
        <v>808786.39</v>
      </c>
      <c r="I3183" s="10">
        <v>-11901.770000000019</v>
      </c>
      <c r="J3183" s="10">
        <v>41991</v>
      </c>
      <c r="K3183" s="10">
        <v>42618.16</v>
      </c>
      <c r="L3183" s="10">
        <v>-627.16000000000349</v>
      </c>
      <c r="M3183" s="10">
        <v>42618.16</v>
      </c>
      <c r="N3183" s="10">
        <v>-627.16000000000349</v>
      </c>
    </row>
    <row r="3184" spans="1:14" x14ac:dyDescent="0.25">
      <c r="A3184" s="9" t="s">
        <v>627</v>
      </c>
      <c r="B3184" s="9" t="s">
        <v>354</v>
      </c>
      <c r="C3184" s="9" t="s">
        <v>42</v>
      </c>
      <c r="D3184" s="9" t="s">
        <v>43</v>
      </c>
      <c r="E3184" s="10">
        <v>19840.75</v>
      </c>
      <c r="F3184" s="10">
        <v>19582.225490196077</v>
      </c>
      <c r="G3184" s="10">
        <v>258.52450980392314</v>
      </c>
      <c r="H3184" s="10">
        <v>19973.87</v>
      </c>
      <c r="I3184" s="10">
        <v>-133.11999999999898</v>
      </c>
      <c r="J3184" s="10">
        <v>41520</v>
      </c>
      <c r="K3184" s="10">
        <v>40979</v>
      </c>
      <c r="L3184" s="10">
        <v>541</v>
      </c>
      <c r="M3184" s="10">
        <v>41798.58</v>
      </c>
      <c r="N3184" s="10">
        <v>-278.58000000000175</v>
      </c>
    </row>
    <row r="3185" spans="1:14" x14ac:dyDescent="0.25">
      <c r="A3185" s="9" t="s">
        <v>627</v>
      </c>
      <c r="B3185" s="9" t="s">
        <v>350</v>
      </c>
      <c r="C3185" s="9" t="s">
        <v>42</v>
      </c>
      <c r="D3185" s="9" t="s">
        <v>43</v>
      </c>
      <c r="E3185" s="10">
        <v>79638.600000000006</v>
      </c>
      <c r="F3185" s="10">
        <v>82162.895522388062</v>
      </c>
      <c r="G3185" s="10">
        <v>-2524.2955223880563</v>
      </c>
      <c r="H3185" s="10">
        <v>82573.710000000006</v>
      </c>
      <c r="I3185" s="10">
        <v>-2935.1100000000006</v>
      </c>
      <c r="J3185" s="10">
        <v>39720</v>
      </c>
      <c r="K3185" s="10">
        <v>40978.999999999993</v>
      </c>
      <c r="L3185" s="10">
        <v>-1258.9999999999927</v>
      </c>
      <c r="M3185" s="10">
        <v>41183.894999999997</v>
      </c>
      <c r="N3185" s="10">
        <v>-1463.8949999999968</v>
      </c>
    </row>
    <row r="3186" spans="1:14" x14ac:dyDescent="0.25">
      <c r="A3186" s="9" t="s">
        <v>627</v>
      </c>
      <c r="B3186" s="9" t="s">
        <v>355</v>
      </c>
      <c r="C3186" s="9" t="s">
        <v>42</v>
      </c>
      <c r="D3186" s="9" t="s">
        <v>53</v>
      </c>
      <c r="E3186" s="10">
        <v>5382.68</v>
      </c>
      <c r="F3186" s="10">
        <v>5379.93</v>
      </c>
      <c r="G3186" s="10">
        <v>2.75</v>
      </c>
      <c r="H3186" s="10">
        <v>5379.93</v>
      </c>
      <c r="I3186" s="10">
        <v>2.75</v>
      </c>
      <c r="J3186" s="10">
        <v>410</v>
      </c>
      <c r="K3186" s="10">
        <v>409.79</v>
      </c>
      <c r="L3186" s="10">
        <v>0.20999999999997954</v>
      </c>
      <c r="M3186" s="10">
        <v>409.79</v>
      </c>
      <c r="N3186" s="10">
        <v>0.20999999999997954</v>
      </c>
    </row>
    <row r="3187" spans="1:14" x14ac:dyDescent="0.25">
      <c r="A3187" s="9" t="s">
        <v>628</v>
      </c>
      <c r="B3187" s="9" t="s">
        <v>25</v>
      </c>
      <c r="C3187" s="9" t="s">
        <v>26</v>
      </c>
      <c r="D3187" s="9" t="s">
        <v>27</v>
      </c>
      <c r="E3187" s="10">
        <v>481.77</v>
      </c>
      <c r="F3187" s="10">
        <v>0</v>
      </c>
      <c r="G3187" s="10">
        <v>481.77</v>
      </c>
      <c r="H3187" s="10">
        <v>0</v>
      </c>
      <c r="I3187" s="10">
        <v>481.77</v>
      </c>
      <c r="J3187" s="10">
        <v>0</v>
      </c>
      <c r="K3187" s="10">
        <v>0</v>
      </c>
      <c r="L3187" s="10">
        <v>0</v>
      </c>
      <c r="M3187" s="10">
        <v>0</v>
      </c>
      <c r="N3187" s="10">
        <v>0</v>
      </c>
    </row>
    <row r="3188" spans="1:14" x14ac:dyDescent="0.25">
      <c r="A3188" s="9" t="s">
        <v>628</v>
      </c>
      <c r="B3188" s="9" t="s">
        <v>258</v>
      </c>
      <c r="C3188" s="9" t="s">
        <v>33</v>
      </c>
      <c r="D3188" s="9" t="s">
        <v>27</v>
      </c>
      <c r="E3188" s="10">
        <v>145.62</v>
      </c>
      <c r="F3188" s="10">
        <v>0</v>
      </c>
      <c r="G3188" s="10">
        <v>145.62</v>
      </c>
      <c r="H3188" s="10">
        <v>140.49</v>
      </c>
      <c r="I3188" s="10">
        <v>5.1299999999999955</v>
      </c>
      <c r="J3188" s="10">
        <v>19.260000000000002</v>
      </c>
      <c r="K3188" s="10">
        <v>0</v>
      </c>
      <c r="L3188" s="10">
        <v>19.260000000000002</v>
      </c>
      <c r="M3188" s="10">
        <v>18.585000000000001</v>
      </c>
      <c r="N3188" s="10">
        <v>0.67500000000000071</v>
      </c>
    </row>
    <row r="3189" spans="1:14" x14ac:dyDescent="0.25">
      <c r="A3189" s="9" t="s">
        <v>628</v>
      </c>
      <c r="B3189" s="9" t="s">
        <v>259</v>
      </c>
      <c r="C3189" s="9" t="s">
        <v>33</v>
      </c>
      <c r="D3189" s="9" t="s">
        <v>27</v>
      </c>
      <c r="E3189" s="10">
        <v>298.81</v>
      </c>
      <c r="F3189" s="10">
        <v>0</v>
      </c>
      <c r="G3189" s="10">
        <v>298.81</v>
      </c>
      <c r="H3189" s="10">
        <v>288.32</v>
      </c>
      <c r="I3189" s="10">
        <v>10.490000000000009</v>
      </c>
      <c r="J3189" s="10">
        <v>19.260000000000002</v>
      </c>
      <c r="K3189" s="10">
        <v>0</v>
      </c>
      <c r="L3189" s="10">
        <v>19.260000000000002</v>
      </c>
      <c r="M3189" s="10">
        <v>18.585000000000001</v>
      </c>
      <c r="N3189" s="10">
        <v>0.67500000000000071</v>
      </c>
    </row>
    <row r="3190" spans="1:14" x14ac:dyDescent="0.25">
      <c r="A3190" s="9" t="s">
        <v>628</v>
      </c>
      <c r="B3190" s="9" t="s">
        <v>260</v>
      </c>
      <c r="C3190" s="9" t="s">
        <v>33</v>
      </c>
      <c r="D3190" s="9" t="s">
        <v>27</v>
      </c>
      <c r="E3190" s="10">
        <v>11779.51</v>
      </c>
      <c r="F3190" s="10">
        <v>0</v>
      </c>
      <c r="G3190" s="10">
        <v>11779.51</v>
      </c>
      <c r="H3190" s="10">
        <v>11363.85</v>
      </c>
      <c r="I3190" s="10">
        <v>415.65999999999985</v>
      </c>
      <c r="J3190" s="10">
        <v>192.6</v>
      </c>
      <c r="K3190" s="10">
        <v>0</v>
      </c>
      <c r="L3190" s="10">
        <v>192.6</v>
      </c>
      <c r="M3190" s="10">
        <v>185.803</v>
      </c>
      <c r="N3190" s="10">
        <v>6.796999999999997</v>
      </c>
    </row>
    <row r="3191" spans="1:14" x14ac:dyDescent="0.25">
      <c r="A3191" s="9" t="s">
        <v>628</v>
      </c>
      <c r="B3191" s="9" t="s">
        <v>475</v>
      </c>
      <c r="C3191" s="9" t="s">
        <v>39</v>
      </c>
      <c r="D3191" s="9" t="s">
        <v>43</v>
      </c>
      <c r="E3191" s="10">
        <v>-78717.31</v>
      </c>
      <c r="F3191" s="10">
        <v>0</v>
      </c>
      <c r="G3191" s="10">
        <v>-78717.31</v>
      </c>
      <c r="H3191" s="10">
        <v>-78717.66</v>
      </c>
      <c r="I3191" s="10">
        <v>0.35000000000582077</v>
      </c>
      <c r="J3191" s="10">
        <v>-86400</v>
      </c>
      <c r="K3191" s="10">
        <v>0</v>
      </c>
      <c r="L3191" s="10">
        <v>-86400</v>
      </c>
      <c r="M3191" s="10">
        <v>-86400</v>
      </c>
      <c r="N3191" s="10">
        <v>0</v>
      </c>
    </row>
    <row r="3192" spans="1:14" x14ac:dyDescent="0.25">
      <c r="A3192" s="9" t="s">
        <v>628</v>
      </c>
      <c r="B3192" s="9" t="s">
        <v>262</v>
      </c>
      <c r="C3192" s="9" t="s">
        <v>42</v>
      </c>
      <c r="D3192" s="9" t="s">
        <v>43</v>
      </c>
      <c r="E3192" s="10">
        <v>6759.1</v>
      </c>
      <c r="F3192" s="10">
        <v>6758.6291913214982</v>
      </c>
      <c r="G3192" s="10">
        <v>0.47080867850218056</v>
      </c>
      <c r="H3192" s="10">
        <v>6853.25</v>
      </c>
      <c r="I3192" s="10">
        <v>-94.149999999999636</v>
      </c>
      <c r="J3192" s="10">
        <v>14257</v>
      </c>
      <c r="K3192" s="10">
        <v>14256</v>
      </c>
      <c r="L3192" s="10">
        <v>1</v>
      </c>
      <c r="M3192" s="10">
        <v>14455.584000000001</v>
      </c>
      <c r="N3192" s="10">
        <v>-198.58400000000074</v>
      </c>
    </row>
    <row r="3193" spans="1:14" x14ac:dyDescent="0.25">
      <c r="A3193" s="9" t="s">
        <v>628</v>
      </c>
      <c r="B3193" s="9" t="s">
        <v>476</v>
      </c>
      <c r="C3193" s="9" t="s">
        <v>42</v>
      </c>
      <c r="D3193" s="9" t="s">
        <v>43</v>
      </c>
      <c r="E3193" s="10">
        <v>59252.5</v>
      </c>
      <c r="F3193" s="10">
        <v>59184</v>
      </c>
      <c r="G3193" s="10">
        <v>68.5</v>
      </c>
      <c r="H3193" s="10">
        <v>60071.76</v>
      </c>
      <c r="I3193" s="10">
        <v>-819.26000000000204</v>
      </c>
      <c r="J3193" s="10">
        <v>86500</v>
      </c>
      <c r="K3193" s="10">
        <v>86400</v>
      </c>
      <c r="L3193" s="10">
        <v>100</v>
      </c>
      <c r="M3193" s="10">
        <v>87696</v>
      </c>
      <c r="N3193" s="10">
        <v>-1196</v>
      </c>
    </row>
    <row r="3194" spans="1:14" x14ac:dyDescent="0.25">
      <c r="A3194" s="9" t="s">
        <v>629</v>
      </c>
      <c r="B3194" s="9" t="s">
        <v>25</v>
      </c>
      <c r="C3194" s="9" t="s">
        <v>26</v>
      </c>
      <c r="D3194" s="9" t="s">
        <v>27</v>
      </c>
      <c r="E3194" s="10">
        <v>5936.72</v>
      </c>
      <c r="F3194" s="10">
        <v>0</v>
      </c>
      <c r="G3194" s="10">
        <v>5936.72</v>
      </c>
      <c r="H3194" s="10">
        <v>0</v>
      </c>
      <c r="I3194" s="10">
        <v>5936.72</v>
      </c>
      <c r="J3194" s="10">
        <v>0</v>
      </c>
      <c r="K3194" s="10">
        <v>0</v>
      </c>
      <c r="L3194" s="10">
        <v>0</v>
      </c>
      <c r="M3194" s="10">
        <v>0</v>
      </c>
      <c r="N3194" s="10">
        <v>0</v>
      </c>
    </row>
    <row r="3195" spans="1:14" x14ac:dyDescent="0.25">
      <c r="A3195" s="9" t="s">
        <v>629</v>
      </c>
      <c r="B3195" s="9" t="s">
        <v>28</v>
      </c>
      <c r="C3195" s="9" t="s">
        <v>29</v>
      </c>
      <c r="D3195" s="9" t="s">
        <v>27</v>
      </c>
      <c r="E3195" s="10">
        <v>24.14</v>
      </c>
      <c r="F3195" s="10">
        <v>0</v>
      </c>
      <c r="G3195" s="10">
        <v>24.14</v>
      </c>
      <c r="H3195" s="10">
        <v>24.27</v>
      </c>
      <c r="I3195" s="10">
        <v>-0.12999999999999901</v>
      </c>
      <c r="J3195" s="10">
        <v>0</v>
      </c>
      <c r="K3195" s="10">
        <v>0</v>
      </c>
      <c r="L3195" s="10">
        <v>0</v>
      </c>
      <c r="M3195" s="10">
        <v>0</v>
      </c>
      <c r="N3195" s="10">
        <v>0</v>
      </c>
    </row>
    <row r="3196" spans="1:14" x14ac:dyDescent="0.25">
      <c r="A3196" s="9" t="s">
        <v>629</v>
      </c>
      <c r="B3196" s="9" t="s">
        <v>30</v>
      </c>
      <c r="C3196" s="9" t="s">
        <v>29</v>
      </c>
      <c r="D3196" s="9" t="s">
        <v>27</v>
      </c>
      <c r="E3196" s="10">
        <v>563.21</v>
      </c>
      <c r="F3196" s="10">
        <v>0</v>
      </c>
      <c r="G3196" s="10">
        <v>563.21</v>
      </c>
      <c r="H3196" s="10">
        <v>566.36</v>
      </c>
      <c r="I3196" s="10">
        <v>-3.1499999999999773</v>
      </c>
      <c r="J3196" s="10">
        <v>0</v>
      </c>
      <c r="K3196" s="10">
        <v>0</v>
      </c>
      <c r="L3196" s="10">
        <v>0</v>
      </c>
      <c r="M3196" s="10">
        <v>0</v>
      </c>
      <c r="N3196" s="10">
        <v>0</v>
      </c>
    </row>
    <row r="3197" spans="1:14" x14ac:dyDescent="0.25">
      <c r="A3197" s="9" t="s">
        <v>629</v>
      </c>
      <c r="B3197" s="9" t="s">
        <v>31</v>
      </c>
      <c r="C3197" s="9" t="s">
        <v>29</v>
      </c>
      <c r="D3197" s="9" t="s">
        <v>27</v>
      </c>
      <c r="E3197" s="10">
        <v>3781.53</v>
      </c>
      <c r="F3197" s="10">
        <v>0</v>
      </c>
      <c r="G3197" s="10">
        <v>3781.53</v>
      </c>
      <c r="H3197" s="10">
        <v>3802.71</v>
      </c>
      <c r="I3197" s="10">
        <v>-21.179999999999836</v>
      </c>
      <c r="J3197" s="10">
        <v>0</v>
      </c>
      <c r="K3197" s="10">
        <v>0</v>
      </c>
      <c r="L3197" s="10">
        <v>0</v>
      </c>
      <c r="M3197" s="10">
        <v>0</v>
      </c>
      <c r="N3197" s="10">
        <v>0</v>
      </c>
    </row>
    <row r="3198" spans="1:14" x14ac:dyDescent="0.25">
      <c r="A3198" s="9" t="s">
        <v>629</v>
      </c>
      <c r="B3198" s="9" t="s">
        <v>32</v>
      </c>
      <c r="C3198" s="9" t="s">
        <v>33</v>
      </c>
      <c r="D3198" s="9" t="s">
        <v>27</v>
      </c>
      <c r="E3198" s="10">
        <v>6112.03</v>
      </c>
      <c r="F3198" s="10">
        <v>0</v>
      </c>
      <c r="G3198" s="10">
        <v>6112.03</v>
      </c>
      <c r="H3198" s="10">
        <v>6259.59</v>
      </c>
      <c r="I3198" s="10">
        <v>-147.5600000000004</v>
      </c>
      <c r="J3198" s="10">
        <v>17.329999999999998</v>
      </c>
      <c r="K3198" s="10">
        <v>0</v>
      </c>
      <c r="L3198" s="10">
        <v>17.329999999999998</v>
      </c>
      <c r="M3198" s="10">
        <v>17.748000000000001</v>
      </c>
      <c r="N3198" s="10">
        <v>-0.41800000000000281</v>
      </c>
    </row>
    <row r="3199" spans="1:14" x14ac:dyDescent="0.25">
      <c r="A3199" s="9" t="s">
        <v>629</v>
      </c>
      <c r="B3199" s="9" t="s">
        <v>34</v>
      </c>
      <c r="C3199" s="9" t="s">
        <v>33</v>
      </c>
      <c r="D3199" s="9" t="s">
        <v>27</v>
      </c>
      <c r="E3199" s="10">
        <v>21010.38</v>
      </c>
      <c r="F3199" s="10">
        <v>0</v>
      </c>
      <c r="G3199" s="10">
        <v>21010.38</v>
      </c>
      <c r="H3199" s="10">
        <v>21517.65</v>
      </c>
      <c r="I3199" s="10">
        <v>-507.27000000000044</v>
      </c>
      <c r="J3199" s="10">
        <v>17.329999999999998</v>
      </c>
      <c r="K3199" s="10">
        <v>0</v>
      </c>
      <c r="L3199" s="10">
        <v>17.329999999999998</v>
      </c>
      <c r="M3199" s="10">
        <v>17.748000000000001</v>
      </c>
      <c r="N3199" s="10">
        <v>-0.41800000000000281</v>
      </c>
    </row>
    <row r="3200" spans="1:14" x14ac:dyDescent="0.25">
      <c r="A3200" s="9" t="s">
        <v>629</v>
      </c>
      <c r="B3200" s="9" t="s">
        <v>35</v>
      </c>
      <c r="C3200" s="9" t="s">
        <v>33</v>
      </c>
      <c r="D3200" s="9" t="s">
        <v>27</v>
      </c>
      <c r="E3200" s="10">
        <v>22731.95</v>
      </c>
      <c r="F3200" s="10">
        <v>0</v>
      </c>
      <c r="G3200" s="10">
        <v>22731.95</v>
      </c>
      <c r="H3200" s="10">
        <v>23280.61</v>
      </c>
      <c r="I3200" s="10">
        <v>-548.65999999999985</v>
      </c>
      <c r="J3200" s="10">
        <v>363.93</v>
      </c>
      <c r="K3200" s="10">
        <v>0</v>
      </c>
      <c r="L3200" s="10">
        <v>363.93</v>
      </c>
      <c r="M3200" s="10">
        <v>372.714</v>
      </c>
      <c r="N3200" s="10">
        <v>-8.7839999999999918</v>
      </c>
    </row>
    <row r="3201" spans="1:14" x14ac:dyDescent="0.25">
      <c r="A3201" s="9" t="s">
        <v>629</v>
      </c>
      <c r="B3201" s="9" t="s">
        <v>36</v>
      </c>
      <c r="C3201" s="9" t="s">
        <v>29</v>
      </c>
      <c r="D3201" s="9" t="s">
        <v>27</v>
      </c>
      <c r="E3201" s="10">
        <v>42366.879999999997</v>
      </c>
      <c r="F3201" s="10">
        <v>0</v>
      </c>
      <c r="G3201" s="10">
        <v>42366.879999999997</v>
      </c>
      <c r="H3201" s="10">
        <v>42604.19</v>
      </c>
      <c r="I3201" s="10">
        <v>-237.31000000000495</v>
      </c>
      <c r="J3201" s="10">
        <v>0</v>
      </c>
      <c r="K3201" s="10">
        <v>0</v>
      </c>
      <c r="L3201" s="10">
        <v>0</v>
      </c>
      <c r="M3201" s="10">
        <v>0</v>
      </c>
      <c r="N3201" s="10">
        <v>0</v>
      </c>
    </row>
    <row r="3202" spans="1:14" x14ac:dyDescent="0.25">
      <c r="A3202" s="9" t="s">
        <v>629</v>
      </c>
      <c r="B3202" s="9" t="s">
        <v>37</v>
      </c>
      <c r="C3202" s="9" t="s">
        <v>29</v>
      </c>
      <c r="D3202" s="9" t="s">
        <v>27</v>
      </c>
      <c r="E3202" s="10">
        <v>97973.71</v>
      </c>
      <c r="F3202" s="10">
        <v>0</v>
      </c>
      <c r="G3202" s="10">
        <v>97973.71</v>
      </c>
      <c r="H3202" s="10">
        <v>98522.47</v>
      </c>
      <c r="I3202" s="10">
        <v>-548.75999999999476</v>
      </c>
      <c r="J3202" s="10">
        <v>0</v>
      </c>
      <c r="K3202" s="10">
        <v>0</v>
      </c>
      <c r="L3202" s="10">
        <v>0</v>
      </c>
      <c r="M3202" s="10">
        <v>0</v>
      </c>
      <c r="N3202" s="10">
        <v>0</v>
      </c>
    </row>
    <row r="3203" spans="1:14" x14ac:dyDescent="0.25">
      <c r="A3203" s="9" t="s">
        <v>629</v>
      </c>
      <c r="B3203" s="9" t="s">
        <v>481</v>
      </c>
      <c r="C3203" s="9" t="s">
        <v>39</v>
      </c>
      <c r="D3203" s="9" t="s">
        <v>40</v>
      </c>
      <c r="E3203" s="10">
        <v>-2219157.73</v>
      </c>
      <c r="F3203" s="10">
        <v>0</v>
      </c>
      <c r="G3203" s="10">
        <v>-2219157.73</v>
      </c>
      <c r="H3203" s="10">
        <v>-2219157.09</v>
      </c>
      <c r="I3203" s="10">
        <v>-0.64000000013038516</v>
      </c>
      <c r="J3203" s="10">
        <v>-12778.75</v>
      </c>
      <c r="K3203" s="10">
        <v>0</v>
      </c>
      <c r="L3203" s="10">
        <v>-12778.75</v>
      </c>
      <c r="M3203" s="10">
        <v>-12778.75</v>
      </c>
      <c r="N3203" s="10">
        <v>0</v>
      </c>
    </row>
    <row r="3204" spans="1:14" x14ac:dyDescent="0.25">
      <c r="A3204" s="9" t="s">
        <v>629</v>
      </c>
      <c r="B3204" s="9" t="s">
        <v>92</v>
      </c>
      <c r="C3204" s="9" t="s">
        <v>42</v>
      </c>
      <c r="D3204" s="9" t="s">
        <v>43</v>
      </c>
      <c r="E3204" s="10">
        <v>1276.8</v>
      </c>
      <c r="F3204" s="10">
        <v>1087.7227722772275</v>
      </c>
      <c r="G3204" s="10">
        <v>189.07722772277248</v>
      </c>
      <c r="H3204" s="10">
        <v>1098.5999999999999</v>
      </c>
      <c r="I3204" s="10">
        <v>178.20000000000005</v>
      </c>
      <c r="J3204" s="10">
        <v>15000</v>
      </c>
      <c r="K3204" s="10">
        <v>12778.750495049506</v>
      </c>
      <c r="L3204" s="10">
        <v>2221.2495049504942</v>
      </c>
      <c r="M3204" s="10">
        <v>12906.538</v>
      </c>
      <c r="N3204" s="10">
        <v>2093.4619999999995</v>
      </c>
    </row>
    <row r="3205" spans="1:14" x14ac:dyDescent="0.25">
      <c r="A3205" s="9" t="s">
        <v>629</v>
      </c>
      <c r="B3205" s="9" t="s">
        <v>482</v>
      </c>
      <c r="C3205" s="9" t="s">
        <v>42</v>
      </c>
      <c r="D3205" s="9" t="s">
        <v>43</v>
      </c>
      <c r="E3205" s="10">
        <v>8020.51</v>
      </c>
      <c r="F3205" s="10">
        <v>7970.8768472906404</v>
      </c>
      <c r="G3205" s="10">
        <v>49.63315270935982</v>
      </c>
      <c r="H3205" s="10">
        <v>8090.44</v>
      </c>
      <c r="I3205" s="10">
        <v>-69.929999999999382</v>
      </c>
      <c r="J3205" s="10">
        <v>154300</v>
      </c>
      <c r="K3205" s="10">
        <v>153344.99999999997</v>
      </c>
      <c r="L3205" s="10">
        <v>955.0000000000291</v>
      </c>
      <c r="M3205" s="10">
        <v>155645.17499999999</v>
      </c>
      <c r="N3205" s="10">
        <v>-1345.1749999999884</v>
      </c>
    </row>
    <row r="3206" spans="1:14" x14ac:dyDescent="0.25">
      <c r="A3206" s="9" t="s">
        <v>629</v>
      </c>
      <c r="B3206" s="9" t="s">
        <v>44</v>
      </c>
      <c r="C3206" s="9" t="s">
        <v>42</v>
      </c>
      <c r="D3206" s="9" t="s">
        <v>43</v>
      </c>
      <c r="E3206" s="10">
        <v>11865.6</v>
      </c>
      <c r="F3206" s="10">
        <v>11845.900497512437</v>
      </c>
      <c r="G3206" s="10">
        <v>19.699502487563223</v>
      </c>
      <c r="H3206" s="10">
        <v>11905.13</v>
      </c>
      <c r="I3206" s="10">
        <v>-39.529999999998836</v>
      </c>
      <c r="J3206" s="10">
        <v>12800</v>
      </c>
      <c r="K3206" s="10">
        <v>12778.750248756218</v>
      </c>
      <c r="L3206" s="10">
        <v>21.249751243782157</v>
      </c>
      <c r="M3206" s="10">
        <v>12842.644</v>
      </c>
      <c r="N3206" s="10">
        <v>-42.644000000000233</v>
      </c>
    </row>
    <row r="3207" spans="1:14" x14ac:dyDescent="0.25">
      <c r="A3207" s="9" t="s">
        <v>629</v>
      </c>
      <c r="B3207" s="9" t="s">
        <v>99</v>
      </c>
      <c r="C3207" s="9" t="s">
        <v>42</v>
      </c>
      <c r="D3207" s="9" t="s">
        <v>43</v>
      </c>
      <c r="E3207" s="10">
        <v>34853.65</v>
      </c>
      <c r="F3207" s="10">
        <v>34593.103448275862</v>
      </c>
      <c r="G3207" s="10">
        <v>260.54655172413914</v>
      </c>
      <c r="H3207" s="10">
        <v>35112</v>
      </c>
      <c r="I3207" s="10">
        <v>-258.34999999999854</v>
      </c>
      <c r="J3207" s="10">
        <v>154500</v>
      </c>
      <c r="K3207" s="10">
        <v>153344.99999999997</v>
      </c>
      <c r="L3207" s="10">
        <v>1155.0000000000291</v>
      </c>
      <c r="M3207" s="10">
        <v>155645.17499999999</v>
      </c>
      <c r="N3207" s="10">
        <v>-1145.1749999999884</v>
      </c>
    </row>
    <row r="3208" spans="1:14" x14ac:dyDescent="0.25">
      <c r="A3208" s="9" t="s">
        <v>629</v>
      </c>
      <c r="B3208" s="9" t="s">
        <v>100</v>
      </c>
      <c r="C3208" s="9" t="s">
        <v>42</v>
      </c>
      <c r="D3208" s="9" t="s">
        <v>43</v>
      </c>
      <c r="E3208" s="10">
        <v>44625.48</v>
      </c>
      <c r="F3208" s="10">
        <v>44450.118226600986</v>
      </c>
      <c r="G3208" s="10">
        <v>175.36177339901769</v>
      </c>
      <c r="H3208" s="10">
        <v>45116.87</v>
      </c>
      <c r="I3208" s="10">
        <v>-491.38999999999942</v>
      </c>
      <c r="J3208" s="10">
        <v>153950</v>
      </c>
      <c r="K3208" s="10">
        <v>153344.99999999997</v>
      </c>
      <c r="L3208" s="10">
        <v>605.0000000000291</v>
      </c>
      <c r="M3208" s="10">
        <v>155645.17499999999</v>
      </c>
      <c r="N3208" s="10">
        <v>-1695.1749999999884</v>
      </c>
    </row>
    <row r="3209" spans="1:14" x14ac:dyDescent="0.25">
      <c r="A3209" s="9" t="s">
        <v>629</v>
      </c>
      <c r="B3209" s="9" t="s">
        <v>47</v>
      </c>
      <c r="C3209" s="9" t="s">
        <v>42</v>
      </c>
      <c r="D3209" s="9" t="s">
        <v>43</v>
      </c>
      <c r="E3209" s="10">
        <v>72409.259999999995</v>
      </c>
      <c r="F3209" s="10">
        <v>72101.284313725497</v>
      </c>
      <c r="G3209" s="10">
        <v>307.975686274498</v>
      </c>
      <c r="H3209" s="10">
        <v>73543.31</v>
      </c>
      <c r="I3209" s="10">
        <v>-1134.0500000000029</v>
      </c>
      <c r="J3209" s="10">
        <v>154000</v>
      </c>
      <c r="K3209" s="10">
        <v>153345</v>
      </c>
      <c r="L3209" s="10">
        <v>655</v>
      </c>
      <c r="M3209" s="10">
        <v>156411.9</v>
      </c>
      <c r="N3209" s="10">
        <v>-2411.8999999999942</v>
      </c>
    </row>
    <row r="3210" spans="1:14" x14ac:dyDescent="0.25">
      <c r="A3210" s="9" t="s">
        <v>629</v>
      </c>
      <c r="B3210" s="9" t="s">
        <v>475</v>
      </c>
      <c r="C3210" s="9" t="s">
        <v>42</v>
      </c>
      <c r="D3210" s="9" t="s">
        <v>43</v>
      </c>
      <c r="E3210" s="10">
        <v>147020.98000000001</v>
      </c>
      <c r="F3210" s="10">
        <v>139710.17733990145</v>
      </c>
      <c r="G3210" s="10">
        <v>7310.8026600985613</v>
      </c>
      <c r="H3210" s="10">
        <v>141805.82999999999</v>
      </c>
      <c r="I3210" s="10">
        <v>5215.1500000000233</v>
      </c>
      <c r="J3210" s="10">
        <v>161370</v>
      </c>
      <c r="K3210" s="10">
        <v>153344.99999999997</v>
      </c>
      <c r="L3210" s="10">
        <v>8025.0000000000291</v>
      </c>
      <c r="M3210" s="10">
        <v>155645.17499999999</v>
      </c>
      <c r="N3210" s="10">
        <v>5724.8250000000116</v>
      </c>
    </row>
    <row r="3211" spans="1:14" x14ac:dyDescent="0.25">
      <c r="A3211" s="9" t="s">
        <v>629</v>
      </c>
      <c r="B3211" s="9" t="s">
        <v>109</v>
      </c>
      <c r="C3211" s="9" t="s">
        <v>42</v>
      </c>
      <c r="D3211" s="9" t="s">
        <v>43</v>
      </c>
      <c r="E3211" s="10">
        <v>143791.5</v>
      </c>
      <c r="F3211" s="10">
        <v>142994.20689655171</v>
      </c>
      <c r="G3211" s="10">
        <v>797.29310344828991</v>
      </c>
      <c r="H3211" s="10">
        <v>145139.12</v>
      </c>
      <c r="I3211" s="10">
        <v>-1347.6199999999953</v>
      </c>
      <c r="J3211" s="10">
        <v>12850</v>
      </c>
      <c r="K3211" s="10">
        <v>12778.749753694583</v>
      </c>
      <c r="L3211" s="10">
        <v>71.250246305417022</v>
      </c>
      <c r="M3211" s="10">
        <v>12970.431</v>
      </c>
      <c r="N3211" s="10">
        <v>-120.43100000000049</v>
      </c>
    </row>
    <row r="3212" spans="1:14" x14ac:dyDescent="0.25">
      <c r="A3212" s="9" t="s">
        <v>629</v>
      </c>
      <c r="B3212" s="9" t="s">
        <v>471</v>
      </c>
      <c r="C3212" s="9" t="s">
        <v>42</v>
      </c>
      <c r="D3212" s="9" t="s">
        <v>43</v>
      </c>
      <c r="E3212" s="10">
        <v>151676.9</v>
      </c>
      <c r="F3212" s="10">
        <v>150738.13930348257</v>
      </c>
      <c r="G3212" s="10">
        <v>938.76069651742</v>
      </c>
      <c r="H3212" s="10">
        <v>151491.82999999999</v>
      </c>
      <c r="I3212" s="10">
        <v>185.07000000000698</v>
      </c>
      <c r="J3212" s="10">
        <v>154300</v>
      </c>
      <c r="K3212" s="10">
        <v>153345</v>
      </c>
      <c r="L3212" s="10">
        <v>955</v>
      </c>
      <c r="M3212" s="10">
        <v>154111.72500000001</v>
      </c>
      <c r="N3212" s="10">
        <v>188.27499999999418</v>
      </c>
    </row>
    <row r="3213" spans="1:14" x14ac:dyDescent="0.25">
      <c r="A3213" s="9" t="s">
        <v>629</v>
      </c>
      <c r="B3213" s="9" t="s">
        <v>103</v>
      </c>
      <c r="C3213" s="9" t="s">
        <v>42</v>
      </c>
      <c r="D3213" s="9" t="s">
        <v>43</v>
      </c>
      <c r="E3213" s="10">
        <v>738406.99</v>
      </c>
      <c r="F3213" s="10">
        <v>733513.54455445544</v>
      </c>
      <c r="G3213" s="10">
        <v>4893.4454455445521</v>
      </c>
      <c r="H3213" s="10">
        <v>740848.68</v>
      </c>
      <c r="I3213" s="10">
        <v>-2441.6900000000605</v>
      </c>
      <c r="J3213" s="10">
        <v>154368</v>
      </c>
      <c r="K3213" s="10">
        <v>153345</v>
      </c>
      <c r="L3213" s="10">
        <v>1023</v>
      </c>
      <c r="M3213" s="10">
        <v>154878.45000000001</v>
      </c>
      <c r="N3213" s="10">
        <v>-510.45000000001164</v>
      </c>
    </row>
    <row r="3214" spans="1:14" x14ac:dyDescent="0.25">
      <c r="A3214" s="9" t="s">
        <v>629</v>
      </c>
      <c r="B3214" s="9" t="s">
        <v>104</v>
      </c>
      <c r="C3214" s="9" t="s">
        <v>42</v>
      </c>
      <c r="D3214" s="9" t="s">
        <v>53</v>
      </c>
      <c r="E3214" s="10">
        <v>664709.51</v>
      </c>
      <c r="F3214" s="10">
        <v>665101.93034825858</v>
      </c>
      <c r="G3214" s="10">
        <v>-392.42034825857263</v>
      </c>
      <c r="H3214" s="10">
        <v>668427.43999999994</v>
      </c>
      <c r="I3214" s="10">
        <v>-3717.9299999999348</v>
      </c>
      <c r="J3214" s="10">
        <v>114940</v>
      </c>
      <c r="K3214" s="10">
        <v>115008.7502487562</v>
      </c>
      <c r="L3214" s="10">
        <v>-68.750248756201472</v>
      </c>
      <c r="M3214" s="10">
        <v>115583.79399999999</v>
      </c>
      <c r="N3214" s="10">
        <v>-643.79399999999441</v>
      </c>
    </row>
    <row r="3215" spans="1:14" x14ac:dyDescent="0.25">
      <c r="A3215" s="9" t="s">
        <v>630</v>
      </c>
      <c r="B3215" s="9" t="s">
        <v>25</v>
      </c>
      <c r="C3215" s="9" t="s">
        <v>26</v>
      </c>
      <c r="D3215" s="9" t="s">
        <v>27</v>
      </c>
      <c r="E3215" s="10">
        <v>-2137.6999999999998</v>
      </c>
      <c r="F3215" s="10">
        <v>0</v>
      </c>
      <c r="G3215" s="10">
        <v>-2137.6999999999998</v>
      </c>
      <c r="H3215" s="10">
        <v>0</v>
      </c>
      <c r="I3215" s="10">
        <v>-2137.6999999999998</v>
      </c>
      <c r="J3215" s="10">
        <v>0</v>
      </c>
      <c r="K3215" s="10">
        <v>0</v>
      </c>
      <c r="L3215" s="10">
        <v>0</v>
      </c>
      <c r="M3215" s="10">
        <v>0</v>
      </c>
      <c r="N3215" s="10">
        <v>0</v>
      </c>
    </row>
    <row r="3216" spans="1:14" x14ac:dyDescent="0.25">
      <c r="A3216" s="9" t="s">
        <v>630</v>
      </c>
      <c r="B3216" s="9" t="s">
        <v>32</v>
      </c>
      <c r="C3216" s="9" t="s">
        <v>33</v>
      </c>
      <c r="D3216" s="9" t="s">
        <v>27</v>
      </c>
      <c r="E3216" s="10">
        <v>352.69</v>
      </c>
      <c r="F3216" s="10">
        <v>0</v>
      </c>
      <c r="G3216" s="10">
        <v>352.69</v>
      </c>
      <c r="H3216" s="10">
        <v>0</v>
      </c>
      <c r="I3216" s="10">
        <v>352.69</v>
      </c>
      <c r="J3216" s="10">
        <v>1</v>
      </c>
      <c r="K3216" s="10">
        <v>0</v>
      </c>
      <c r="L3216" s="10">
        <v>1</v>
      </c>
      <c r="M3216" s="10">
        <v>0</v>
      </c>
      <c r="N3216" s="10">
        <v>1</v>
      </c>
    </row>
    <row r="3217" spans="1:14" x14ac:dyDescent="0.25">
      <c r="A3217" s="9" t="s">
        <v>630</v>
      </c>
      <c r="B3217" s="9" t="s">
        <v>34</v>
      </c>
      <c r="C3217" s="9" t="s">
        <v>33</v>
      </c>
      <c r="D3217" s="9" t="s">
        <v>27</v>
      </c>
      <c r="E3217" s="10">
        <v>1212.3699999999999</v>
      </c>
      <c r="F3217" s="10">
        <v>0</v>
      </c>
      <c r="G3217" s="10">
        <v>1212.3699999999999</v>
      </c>
      <c r="H3217" s="10">
        <v>0</v>
      </c>
      <c r="I3217" s="10">
        <v>1212.3699999999999</v>
      </c>
      <c r="J3217" s="10">
        <v>1</v>
      </c>
      <c r="K3217" s="10">
        <v>0</v>
      </c>
      <c r="L3217" s="10">
        <v>1</v>
      </c>
      <c r="M3217" s="10">
        <v>0</v>
      </c>
      <c r="N3217" s="10">
        <v>1</v>
      </c>
    </row>
    <row r="3218" spans="1:14" x14ac:dyDescent="0.25">
      <c r="A3218" s="9" t="s">
        <v>630</v>
      </c>
      <c r="B3218" s="9" t="s">
        <v>28</v>
      </c>
      <c r="C3218" s="9" t="s">
        <v>29</v>
      </c>
      <c r="D3218" s="9" t="s">
        <v>27</v>
      </c>
      <c r="E3218" s="10">
        <v>0.02</v>
      </c>
      <c r="F3218" s="10">
        <v>0</v>
      </c>
      <c r="G3218" s="10">
        <v>0.02</v>
      </c>
      <c r="H3218" s="10">
        <v>0.02</v>
      </c>
      <c r="I3218" s="10">
        <v>0</v>
      </c>
      <c r="J3218" s="10">
        <v>0</v>
      </c>
      <c r="K3218" s="10">
        <v>0</v>
      </c>
      <c r="L3218" s="10">
        <v>0</v>
      </c>
      <c r="M3218" s="10">
        <v>0</v>
      </c>
      <c r="N3218" s="10">
        <v>0</v>
      </c>
    </row>
    <row r="3219" spans="1:14" x14ac:dyDescent="0.25">
      <c r="A3219" s="9" t="s">
        <v>630</v>
      </c>
      <c r="B3219" s="9" t="s">
        <v>30</v>
      </c>
      <c r="C3219" s="9" t="s">
        <v>29</v>
      </c>
      <c r="D3219" s="9" t="s">
        <v>27</v>
      </c>
      <c r="E3219" s="10">
        <v>0.44</v>
      </c>
      <c r="F3219" s="10">
        <v>0</v>
      </c>
      <c r="G3219" s="10">
        <v>0.44</v>
      </c>
      <c r="H3219" s="10">
        <v>0.44</v>
      </c>
      <c r="I3219" s="10">
        <v>0</v>
      </c>
      <c r="J3219" s="10">
        <v>0</v>
      </c>
      <c r="K3219" s="10">
        <v>0</v>
      </c>
      <c r="L3219" s="10">
        <v>0</v>
      </c>
      <c r="M3219" s="10">
        <v>0</v>
      </c>
      <c r="N3219" s="10">
        <v>0</v>
      </c>
    </row>
    <row r="3220" spans="1:14" x14ac:dyDescent="0.25">
      <c r="A3220" s="9" t="s">
        <v>630</v>
      </c>
      <c r="B3220" s="9" t="s">
        <v>31</v>
      </c>
      <c r="C3220" s="9" t="s">
        <v>29</v>
      </c>
      <c r="D3220" s="9" t="s">
        <v>27</v>
      </c>
      <c r="E3220" s="10">
        <v>2.96</v>
      </c>
      <c r="F3220" s="10">
        <v>0</v>
      </c>
      <c r="G3220" s="10">
        <v>2.96</v>
      </c>
      <c r="H3220" s="10">
        <v>2.98</v>
      </c>
      <c r="I3220" s="10">
        <v>-2.0000000000000018E-2</v>
      </c>
      <c r="J3220" s="10">
        <v>0</v>
      </c>
      <c r="K3220" s="10">
        <v>0</v>
      </c>
      <c r="L3220" s="10">
        <v>0</v>
      </c>
      <c r="M3220" s="10">
        <v>0</v>
      </c>
      <c r="N3220" s="10">
        <v>0</v>
      </c>
    </row>
    <row r="3221" spans="1:14" x14ac:dyDescent="0.25">
      <c r="A3221" s="9" t="s">
        <v>630</v>
      </c>
      <c r="B3221" s="9" t="s">
        <v>36</v>
      </c>
      <c r="C3221" s="9" t="s">
        <v>29</v>
      </c>
      <c r="D3221" s="9" t="s">
        <v>27</v>
      </c>
      <c r="E3221" s="10">
        <v>33.17</v>
      </c>
      <c r="F3221" s="10">
        <v>0</v>
      </c>
      <c r="G3221" s="10">
        <v>33.17</v>
      </c>
      <c r="H3221" s="10">
        <v>33.340000000000003</v>
      </c>
      <c r="I3221" s="10">
        <v>-0.17000000000000171</v>
      </c>
      <c r="J3221" s="10">
        <v>0</v>
      </c>
      <c r="K3221" s="10">
        <v>0</v>
      </c>
      <c r="L3221" s="10">
        <v>0</v>
      </c>
      <c r="M3221" s="10">
        <v>0</v>
      </c>
      <c r="N3221" s="10">
        <v>0</v>
      </c>
    </row>
    <row r="3222" spans="1:14" x14ac:dyDescent="0.25">
      <c r="A3222" s="9" t="s">
        <v>630</v>
      </c>
      <c r="B3222" s="9" t="s">
        <v>37</v>
      </c>
      <c r="C3222" s="9" t="s">
        <v>29</v>
      </c>
      <c r="D3222" s="9" t="s">
        <v>27</v>
      </c>
      <c r="E3222" s="10">
        <v>76.72</v>
      </c>
      <c r="F3222" s="10">
        <v>0</v>
      </c>
      <c r="G3222" s="10">
        <v>76.72</v>
      </c>
      <c r="H3222" s="10">
        <v>77.099999999999994</v>
      </c>
      <c r="I3222" s="10">
        <v>-0.37999999999999545</v>
      </c>
      <c r="J3222" s="10">
        <v>0</v>
      </c>
      <c r="K3222" s="10">
        <v>0</v>
      </c>
      <c r="L3222" s="10">
        <v>0</v>
      </c>
      <c r="M3222" s="10">
        <v>0</v>
      </c>
      <c r="N3222" s="10">
        <v>0</v>
      </c>
    </row>
    <row r="3223" spans="1:14" x14ac:dyDescent="0.25">
      <c r="A3223" s="9" t="s">
        <v>630</v>
      </c>
      <c r="B3223" s="9" t="s">
        <v>35</v>
      </c>
      <c r="C3223" s="9" t="s">
        <v>33</v>
      </c>
      <c r="D3223" s="9" t="s">
        <v>27</v>
      </c>
      <c r="E3223" s="10">
        <v>1124.32</v>
      </c>
      <c r="F3223" s="10">
        <v>0</v>
      </c>
      <c r="G3223" s="10">
        <v>1124.32</v>
      </c>
      <c r="H3223" s="10">
        <v>936.94</v>
      </c>
      <c r="I3223" s="10">
        <v>187.37999999999988</v>
      </c>
      <c r="J3223" s="10">
        <v>18</v>
      </c>
      <c r="K3223" s="10">
        <v>0</v>
      </c>
      <c r="L3223" s="10">
        <v>18</v>
      </c>
      <c r="M3223" s="10">
        <v>15</v>
      </c>
      <c r="N3223" s="10">
        <v>3</v>
      </c>
    </row>
    <row r="3224" spans="1:14" x14ac:dyDescent="0.25">
      <c r="A3224" s="9" t="s">
        <v>630</v>
      </c>
      <c r="B3224" s="9" t="s">
        <v>631</v>
      </c>
      <c r="C3224" s="9" t="s">
        <v>39</v>
      </c>
      <c r="D3224" s="9" t="s">
        <v>58</v>
      </c>
      <c r="E3224" s="10">
        <v>-3141.65</v>
      </c>
      <c r="F3224" s="10">
        <v>0</v>
      </c>
      <c r="G3224" s="10">
        <v>-3141.65</v>
      </c>
      <c r="H3224" s="10">
        <v>-3141.65</v>
      </c>
      <c r="I3224" s="10">
        <v>0</v>
      </c>
      <c r="J3224" s="10">
        <v>-30</v>
      </c>
      <c r="K3224" s="10">
        <v>0</v>
      </c>
      <c r="L3224" s="10">
        <v>-30</v>
      </c>
      <c r="M3224" s="10">
        <v>-30</v>
      </c>
      <c r="N3224" s="10">
        <v>0</v>
      </c>
    </row>
    <row r="3225" spans="1:14" x14ac:dyDescent="0.25">
      <c r="A3225" s="9" t="s">
        <v>630</v>
      </c>
      <c r="B3225" s="9" t="s">
        <v>632</v>
      </c>
      <c r="C3225" s="9" t="s">
        <v>42</v>
      </c>
      <c r="D3225" s="9" t="s">
        <v>43</v>
      </c>
      <c r="E3225" s="10">
        <v>58.5</v>
      </c>
      <c r="F3225" s="10">
        <v>0</v>
      </c>
      <c r="G3225" s="10">
        <v>58.5</v>
      </c>
      <c r="H3225" s="10">
        <v>0</v>
      </c>
      <c r="I3225" s="10">
        <v>58.5</v>
      </c>
      <c r="J3225" s="10">
        <v>15</v>
      </c>
      <c r="K3225" s="10">
        <v>0</v>
      </c>
      <c r="L3225" s="10">
        <v>15</v>
      </c>
      <c r="M3225" s="10">
        <v>0</v>
      </c>
      <c r="N3225" s="10">
        <v>15</v>
      </c>
    </row>
    <row r="3226" spans="1:14" x14ac:dyDescent="0.25">
      <c r="A3226" s="9" t="s">
        <v>630</v>
      </c>
      <c r="B3226" s="9" t="s">
        <v>633</v>
      </c>
      <c r="C3226" s="9" t="s">
        <v>42</v>
      </c>
      <c r="D3226" s="9" t="s">
        <v>43</v>
      </c>
      <c r="E3226" s="10">
        <v>116.03</v>
      </c>
      <c r="F3226" s="10">
        <v>0</v>
      </c>
      <c r="G3226" s="10">
        <v>116.03</v>
      </c>
      <c r="H3226" s="10">
        <v>0</v>
      </c>
      <c r="I3226" s="10">
        <v>116.03</v>
      </c>
      <c r="J3226" s="10">
        <v>32</v>
      </c>
      <c r="K3226" s="10">
        <v>0</v>
      </c>
      <c r="L3226" s="10">
        <v>32</v>
      </c>
      <c r="M3226" s="10">
        <v>0</v>
      </c>
      <c r="N3226" s="10">
        <v>32</v>
      </c>
    </row>
    <row r="3227" spans="1:14" x14ac:dyDescent="0.25">
      <c r="A3227" s="9" t="s">
        <v>630</v>
      </c>
      <c r="B3227" s="9" t="s">
        <v>634</v>
      </c>
      <c r="C3227" s="9" t="s">
        <v>42</v>
      </c>
      <c r="D3227" s="9" t="s">
        <v>43</v>
      </c>
      <c r="E3227" s="10">
        <v>250.25</v>
      </c>
      <c r="F3227" s="10">
        <v>0</v>
      </c>
      <c r="G3227" s="10">
        <v>250.25</v>
      </c>
      <c r="H3227" s="10">
        <v>0</v>
      </c>
      <c r="I3227" s="10">
        <v>250.25</v>
      </c>
      <c r="J3227" s="10">
        <v>35</v>
      </c>
      <c r="K3227" s="10">
        <v>0</v>
      </c>
      <c r="L3227" s="10">
        <v>35</v>
      </c>
      <c r="M3227" s="10">
        <v>0</v>
      </c>
      <c r="N3227" s="10">
        <v>35</v>
      </c>
    </row>
    <row r="3228" spans="1:14" x14ac:dyDescent="0.25">
      <c r="A3228" s="9" t="s">
        <v>630</v>
      </c>
      <c r="B3228" s="9" t="s">
        <v>635</v>
      </c>
      <c r="C3228" s="9" t="s">
        <v>42</v>
      </c>
      <c r="D3228" s="9" t="s">
        <v>43</v>
      </c>
      <c r="E3228" s="10">
        <v>0</v>
      </c>
      <c r="F3228" s="10">
        <v>24</v>
      </c>
      <c r="G3228" s="10">
        <v>-24</v>
      </c>
      <c r="H3228" s="10">
        <v>24.12</v>
      </c>
      <c r="I3228" s="10">
        <v>-24.12</v>
      </c>
      <c r="J3228" s="10">
        <v>0</v>
      </c>
      <c r="K3228" s="10">
        <v>30</v>
      </c>
      <c r="L3228" s="10">
        <v>-30</v>
      </c>
      <c r="M3228" s="10">
        <v>30.15</v>
      </c>
      <c r="N3228" s="10">
        <v>-30.15</v>
      </c>
    </row>
    <row r="3229" spans="1:14" x14ac:dyDescent="0.25">
      <c r="A3229" s="9" t="s">
        <v>630</v>
      </c>
      <c r="B3229" s="9" t="s">
        <v>636</v>
      </c>
      <c r="C3229" s="9" t="s">
        <v>42</v>
      </c>
      <c r="D3229" s="9" t="s">
        <v>43</v>
      </c>
      <c r="E3229" s="10">
        <v>916.13</v>
      </c>
      <c r="F3229" s="10">
        <v>916.12871287128712</v>
      </c>
      <c r="G3229" s="10">
        <v>1.2871287128746189E-3</v>
      </c>
      <c r="H3229" s="10">
        <v>925.29</v>
      </c>
      <c r="I3229" s="10">
        <v>-9.1599999999999682</v>
      </c>
      <c r="J3229" s="10">
        <v>30</v>
      </c>
      <c r="K3229" s="10">
        <v>30</v>
      </c>
      <c r="L3229" s="10">
        <v>0</v>
      </c>
      <c r="M3229" s="10">
        <v>30.3</v>
      </c>
      <c r="N3229" s="10">
        <v>-0.30000000000000071</v>
      </c>
    </row>
    <row r="3230" spans="1:14" x14ac:dyDescent="0.25">
      <c r="A3230" s="9" t="s">
        <v>630</v>
      </c>
      <c r="B3230" s="9" t="s">
        <v>62</v>
      </c>
      <c r="C3230" s="9" t="s">
        <v>42</v>
      </c>
      <c r="D3230" s="9" t="s">
        <v>53</v>
      </c>
      <c r="E3230" s="10">
        <v>1135.75</v>
      </c>
      <c r="F3230" s="10">
        <v>1135.7512437810944</v>
      </c>
      <c r="G3230" s="10">
        <v>-1.2437810944447847E-3</v>
      </c>
      <c r="H3230" s="10">
        <v>1141.43</v>
      </c>
      <c r="I3230" s="10">
        <v>-5.6800000000000637</v>
      </c>
      <c r="J3230" s="10">
        <v>90</v>
      </c>
      <c r="K3230" s="10">
        <v>90</v>
      </c>
      <c r="L3230" s="10">
        <v>0</v>
      </c>
      <c r="M3230" s="10">
        <v>90.45</v>
      </c>
      <c r="N3230" s="10">
        <v>-0.45000000000000284</v>
      </c>
    </row>
    <row r="3231" spans="1:14" x14ac:dyDescent="0.25">
      <c r="A3231" s="9" t="s">
        <v>637</v>
      </c>
      <c r="B3231" s="9" t="s">
        <v>25</v>
      </c>
      <c r="C3231" s="9" t="s">
        <v>26</v>
      </c>
      <c r="D3231" s="9" t="s">
        <v>27</v>
      </c>
      <c r="E3231" s="10">
        <v>3877.5</v>
      </c>
      <c r="F3231" s="10">
        <v>0</v>
      </c>
      <c r="G3231" s="10">
        <v>3877.5</v>
      </c>
      <c r="H3231" s="10">
        <v>0</v>
      </c>
      <c r="I3231" s="10">
        <v>3877.5</v>
      </c>
      <c r="J3231" s="10">
        <v>0</v>
      </c>
      <c r="K3231" s="10">
        <v>0</v>
      </c>
      <c r="L3231" s="10">
        <v>0</v>
      </c>
      <c r="M3231" s="10">
        <v>0</v>
      </c>
      <c r="N3231" s="10">
        <v>0</v>
      </c>
    </row>
    <row r="3232" spans="1:14" x14ac:dyDescent="0.25">
      <c r="A3232" s="9" t="s">
        <v>637</v>
      </c>
      <c r="B3232" s="9" t="s">
        <v>28</v>
      </c>
      <c r="C3232" s="9" t="s">
        <v>29</v>
      </c>
      <c r="D3232" s="9" t="s">
        <v>27</v>
      </c>
      <c r="E3232" s="10">
        <v>2.16</v>
      </c>
      <c r="F3232" s="10">
        <v>0</v>
      </c>
      <c r="G3232" s="10">
        <v>2.16</v>
      </c>
      <c r="H3232" s="10">
        <v>2.2000000000000002</v>
      </c>
      <c r="I3232" s="10">
        <v>-4.0000000000000036E-2</v>
      </c>
      <c r="J3232" s="10">
        <v>0</v>
      </c>
      <c r="K3232" s="10">
        <v>0</v>
      </c>
      <c r="L3232" s="10">
        <v>0</v>
      </c>
      <c r="M3232" s="10">
        <v>0</v>
      </c>
      <c r="N3232" s="10">
        <v>0</v>
      </c>
    </row>
    <row r="3233" spans="1:14" x14ac:dyDescent="0.25">
      <c r="A3233" s="9" t="s">
        <v>637</v>
      </c>
      <c r="B3233" s="9" t="s">
        <v>30</v>
      </c>
      <c r="C3233" s="9" t="s">
        <v>29</v>
      </c>
      <c r="D3233" s="9" t="s">
        <v>27</v>
      </c>
      <c r="E3233" s="10">
        <v>50.45</v>
      </c>
      <c r="F3233" s="10">
        <v>0</v>
      </c>
      <c r="G3233" s="10">
        <v>50.45</v>
      </c>
      <c r="H3233" s="10">
        <v>51.26</v>
      </c>
      <c r="I3233" s="10">
        <v>-0.80999999999999517</v>
      </c>
      <c r="J3233" s="10">
        <v>0</v>
      </c>
      <c r="K3233" s="10">
        <v>0</v>
      </c>
      <c r="L3233" s="10">
        <v>0</v>
      </c>
      <c r="M3233" s="10">
        <v>0</v>
      </c>
      <c r="N3233" s="10">
        <v>0</v>
      </c>
    </row>
    <row r="3234" spans="1:14" x14ac:dyDescent="0.25">
      <c r="A3234" s="9" t="s">
        <v>637</v>
      </c>
      <c r="B3234" s="9" t="s">
        <v>31</v>
      </c>
      <c r="C3234" s="9" t="s">
        <v>29</v>
      </c>
      <c r="D3234" s="9" t="s">
        <v>27</v>
      </c>
      <c r="E3234" s="10">
        <v>338.71</v>
      </c>
      <c r="F3234" s="10">
        <v>0</v>
      </c>
      <c r="G3234" s="10">
        <v>338.71</v>
      </c>
      <c r="H3234" s="10">
        <v>344.15</v>
      </c>
      <c r="I3234" s="10">
        <v>-5.4399999999999977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</row>
    <row r="3235" spans="1:14" x14ac:dyDescent="0.25">
      <c r="A3235" s="9" t="s">
        <v>637</v>
      </c>
      <c r="B3235" s="9" t="s">
        <v>32</v>
      </c>
      <c r="C3235" s="9" t="s">
        <v>33</v>
      </c>
      <c r="D3235" s="9" t="s">
        <v>27</v>
      </c>
      <c r="E3235" s="10">
        <v>529.03</v>
      </c>
      <c r="F3235" s="10">
        <v>0</v>
      </c>
      <c r="G3235" s="10">
        <v>529.03</v>
      </c>
      <c r="H3235" s="10">
        <v>815.76</v>
      </c>
      <c r="I3235" s="10">
        <v>-286.73</v>
      </c>
      <c r="J3235" s="10">
        <v>1.5</v>
      </c>
      <c r="K3235" s="10">
        <v>0</v>
      </c>
      <c r="L3235" s="10">
        <v>1.5</v>
      </c>
      <c r="M3235" s="10">
        <v>2.3130000000000002</v>
      </c>
      <c r="N3235" s="10">
        <v>-0.81300000000000017</v>
      </c>
    </row>
    <row r="3236" spans="1:14" x14ac:dyDescent="0.25">
      <c r="A3236" s="9" t="s">
        <v>637</v>
      </c>
      <c r="B3236" s="9" t="s">
        <v>34</v>
      </c>
      <c r="C3236" s="9" t="s">
        <v>33</v>
      </c>
      <c r="D3236" s="9" t="s">
        <v>27</v>
      </c>
      <c r="E3236" s="10">
        <v>1818.56</v>
      </c>
      <c r="F3236" s="10">
        <v>0</v>
      </c>
      <c r="G3236" s="10">
        <v>1818.56</v>
      </c>
      <c r="H3236" s="10">
        <v>2804.21</v>
      </c>
      <c r="I3236" s="10">
        <v>-985.65000000000009</v>
      </c>
      <c r="J3236" s="10">
        <v>1.5</v>
      </c>
      <c r="K3236" s="10">
        <v>0</v>
      </c>
      <c r="L3236" s="10">
        <v>1.5</v>
      </c>
      <c r="M3236" s="10">
        <v>2.3130000000000002</v>
      </c>
      <c r="N3236" s="10">
        <v>-0.81300000000000017</v>
      </c>
    </row>
    <row r="3237" spans="1:14" x14ac:dyDescent="0.25">
      <c r="A3237" s="9" t="s">
        <v>637</v>
      </c>
      <c r="B3237" s="9" t="s">
        <v>35</v>
      </c>
      <c r="C3237" s="9" t="s">
        <v>33</v>
      </c>
      <c r="D3237" s="9" t="s">
        <v>27</v>
      </c>
      <c r="E3237" s="10">
        <v>1967.57</v>
      </c>
      <c r="F3237" s="10">
        <v>0</v>
      </c>
      <c r="G3237" s="10">
        <v>1967.57</v>
      </c>
      <c r="H3237" s="10">
        <v>3033.99</v>
      </c>
      <c r="I3237" s="10">
        <v>-1066.4199999999998</v>
      </c>
      <c r="J3237" s="10">
        <v>31.5</v>
      </c>
      <c r="K3237" s="10">
        <v>0</v>
      </c>
      <c r="L3237" s="10">
        <v>31.5</v>
      </c>
      <c r="M3237" s="10">
        <v>48.573</v>
      </c>
      <c r="N3237" s="10">
        <v>-17.073</v>
      </c>
    </row>
    <row r="3238" spans="1:14" x14ac:dyDescent="0.25">
      <c r="A3238" s="9" t="s">
        <v>637</v>
      </c>
      <c r="B3238" s="9" t="s">
        <v>36</v>
      </c>
      <c r="C3238" s="9" t="s">
        <v>29</v>
      </c>
      <c r="D3238" s="9" t="s">
        <v>27</v>
      </c>
      <c r="E3238" s="10">
        <v>3794.74</v>
      </c>
      <c r="F3238" s="10">
        <v>0</v>
      </c>
      <c r="G3238" s="10">
        <v>3794.74</v>
      </c>
      <c r="H3238" s="10">
        <v>3855.76</v>
      </c>
      <c r="I3238" s="10">
        <v>-61.020000000000437</v>
      </c>
      <c r="J3238" s="10">
        <v>0</v>
      </c>
      <c r="K3238" s="10">
        <v>0</v>
      </c>
      <c r="L3238" s="10">
        <v>0</v>
      </c>
      <c r="M3238" s="10">
        <v>0</v>
      </c>
      <c r="N3238" s="10">
        <v>0</v>
      </c>
    </row>
    <row r="3239" spans="1:14" x14ac:dyDescent="0.25">
      <c r="A3239" s="9" t="s">
        <v>637</v>
      </c>
      <c r="B3239" s="9" t="s">
        <v>37</v>
      </c>
      <c r="C3239" s="9" t="s">
        <v>29</v>
      </c>
      <c r="D3239" s="9" t="s">
        <v>27</v>
      </c>
      <c r="E3239" s="10">
        <v>8775.36</v>
      </c>
      <c r="F3239" s="10">
        <v>0</v>
      </c>
      <c r="G3239" s="10">
        <v>8775.36</v>
      </c>
      <c r="H3239" s="10">
        <v>8916.4599999999991</v>
      </c>
      <c r="I3239" s="10">
        <v>-141.09999999999854</v>
      </c>
      <c r="J3239" s="10">
        <v>0</v>
      </c>
      <c r="K3239" s="10">
        <v>0</v>
      </c>
      <c r="L3239" s="10">
        <v>0</v>
      </c>
      <c r="M3239" s="10">
        <v>0</v>
      </c>
      <c r="N3239" s="10">
        <v>0</v>
      </c>
    </row>
    <row r="3240" spans="1:14" x14ac:dyDescent="0.25">
      <c r="A3240" s="9" t="s">
        <v>637</v>
      </c>
      <c r="B3240" s="9" t="s">
        <v>638</v>
      </c>
      <c r="C3240" s="9" t="s">
        <v>39</v>
      </c>
      <c r="D3240" s="9" t="s">
        <v>40</v>
      </c>
      <c r="E3240" s="10">
        <v>-211639.73</v>
      </c>
      <c r="F3240" s="10">
        <v>0</v>
      </c>
      <c r="G3240" s="10">
        <v>-211639.73</v>
      </c>
      <c r="H3240" s="10">
        <v>-211639.73</v>
      </c>
      <c r="I3240" s="10">
        <v>0</v>
      </c>
      <c r="J3240" s="10">
        <v>-2313</v>
      </c>
      <c r="K3240" s="10">
        <v>0</v>
      </c>
      <c r="L3240" s="10">
        <v>-2313</v>
      </c>
      <c r="M3240" s="10">
        <v>-2313</v>
      </c>
      <c r="N3240" s="10">
        <v>0</v>
      </c>
    </row>
    <row r="3241" spans="1:14" x14ac:dyDescent="0.25">
      <c r="A3241" s="9" t="s">
        <v>637</v>
      </c>
      <c r="B3241" s="9" t="s">
        <v>639</v>
      </c>
      <c r="C3241" s="9" t="s">
        <v>42</v>
      </c>
      <c r="D3241" s="9" t="s">
        <v>43</v>
      </c>
      <c r="E3241" s="10">
        <v>800.08</v>
      </c>
      <c r="F3241" s="10">
        <v>0</v>
      </c>
      <c r="G3241" s="10">
        <v>800.08</v>
      </c>
      <c r="H3241" s="10">
        <v>0</v>
      </c>
      <c r="I3241" s="10">
        <v>800.08</v>
      </c>
      <c r="J3241" s="10">
        <v>13900</v>
      </c>
      <c r="K3241" s="10">
        <v>0</v>
      </c>
      <c r="L3241" s="10">
        <v>13900</v>
      </c>
      <c r="M3241" s="10">
        <v>0</v>
      </c>
      <c r="N3241" s="10">
        <v>13900</v>
      </c>
    </row>
    <row r="3242" spans="1:14" x14ac:dyDescent="0.25">
      <c r="A3242" s="9" t="s">
        <v>637</v>
      </c>
      <c r="B3242" s="9" t="s">
        <v>640</v>
      </c>
      <c r="C3242" s="9" t="s">
        <v>42</v>
      </c>
      <c r="D3242" s="9" t="s">
        <v>43</v>
      </c>
      <c r="E3242" s="10">
        <v>12869.35</v>
      </c>
      <c r="F3242" s="10">
        <v>0</v>
      </c>
      <c r="G3242" s="10">
        <v>12869.35</v>
      </c>
      <c r="H3242" s="10">
        <v>0</v>
      </c>
      <c r="I3242" s="10">
        <v>12869.35</v>
      </c>
      <c r="J3242" s="10">
        <v>14040</v>
      </c>
      <c r="K3242" s="10">
        <v>0</v>
      </c>
      <c r="L3242" s="10">
        <v>14040</v>
      </c>
      <c r="M3242" s="10">
        <v>0</v>
      </c>
      <c r="N3242" s="10">
        <v>14040</v>
      </c>
    </row>
    <row r="3243" spans="1:14" x14ac:dyDescent="0.25">
      <c r="A3243" s="9" t="s">
        <v>637</v>
      </c>
      <c r="B3243" s="9" t="s">
        <v>92</v>
      </c>
      <c r="C3243" s="9" t="s">
        <v>42</v>
      </c>
      <c r="D3243" s="9" t="s">
        <v>43</v>
      </c>
      <c r="E3243" s="10">
        <v>238.34</v>
      </c>
      <c r="F3243" s="10">
        <v>196.88118811881188</v>
      </c>
      <c r="G3243" s="10">
        <v>41.458811881188126</v>
      </c>
      <c r="H3243" s="10">
        <v>198.85</v>
      </c>
      <c r="I3243" s="10">
        <v>39.490000000000009</v>
      </c>
      <c r="J3243" s="10">
        <v>2800</v>
      </c>
      <c r="K3243" s="10">
        <v>2313</v>
      </c>
      <c r="L3243" s="10">
        <v>487</v>
      </c>
      <c r="M3243" s="10">
        <v>2336.13</v>
      </c>
      <c r="N3243" s="10">
        <v>463.86999999999989</v>
      </c>
    </row>
    <row r="3244" spans="1:14" x14ac:dyDescent="0.25">
      <c r="A3244" s="9" t="s">
        <v>637</v>
      </c>
      <c r="B3244" s="9" t="s">
        <v>641</v>
      </c>
      <c r="C3244" s="9" t="s">
        <v>42</v>
      </c>
      <c r="D3244" s="9" t="s">
        <v>43</v>
      </c>
      <c r="E3244" s="10">
        <v>0</v>
      </c>
      <c r="F3244" s="10">
        <v>837.1231527093596</v>
      </c>
      <c r="G3244" s="10">
        <v>-837.1231527093596</v>
      </c>
      <c r="H3244" s="10">
        <v>849.68</v>
      </c>
      <c r="I3244" s="10">
        <v>-849.68</v>
      </c>
      <c r="J3244" s="10">
        <v>0</v>
      </c>
      <c r="K3244" s="10">
        <v>13878</v>
      </c>
      <c r="L3244" s="10">
        <v>-13878</v>
      </c>
      <c r="M3244" s="10">
        <v>14086.17</v>
      </c>
      <c r="N3244" s="10">
        <v>-14086.17</v>
      </c>
    </row>
    <row r="3245" spans="1:14" x14ac:dyDescent="0.25">
      <c r="A3245" s="9" t="s">
        <v>637</v>
      </c>
      <c r="B3245" s="9" t="s">
        <v>94</v>
      </c>
      <c r="C3245" s="9" t="s">
        <v>42</v>
      </c>
      <c r="D3245" s="9" t="s">
        <v>43</v>
      </c>
      <c r="E3245" s="10">
        <v>1364.16</v>
      </c>
      <c r="F3245" s="10">
        <v>1360.039800995025</v>
      </c>
      <c r="G3245" s="10">
        <v>4.1201990049751203</v>
      </c>
      <c r="H3245" s="10">
        <v>1366.84</v>
      </c>
      <c r="I3245" s="10">
        <v>-2.6799999999998363</v>
      </c>
      <c r="J3245" s="10">
        <v>2320</v>
      </c>
      <c r="K3245" s="10">
        <v>2313</v>
      </c>
      <c r="L3245" s="10">
        <v>7</v>
      </c>
      <c r="M3245" s="10">
        <v>2324.5650000000001</v>
      </c>
      <c r="N3245" s="10">
        <v>-4.5650000000000546</v>
      </c>
    </row>
    <row r="3246" spans="1:14" x14ac:dyDescent="0.25">
      <c r="A3246" s="9" t="s">
        <v>637</v>
      </c>
      <c r="B3246" s="9" t="s">
        <v>376</v>
      </c>
      <c r="C3246" s="9" t="s">
        <v>42</v>
      </c>
      <c r="D3246" s="9" t="s">
        <v>43</v>
      </c>
      <c r="E3246" s="10">
        <v>3244.53</v>
      </c>
      <c r="F3246" s="10">
        <v>3239.3990147783252</v>
      </c>
      <c r="G3246" s="10">
        <v>5.1309852216750187</v>
      </c>
      <c r="H3246" s="10">
        <v>3287.99</v>
      </c>
      <c r="I3246" s="10">
        <v>-43.459999999999582</v>
      </c>
      <c r="J3246" s="10">
        <v>13900</v>
      </c>
      <c r="K3246" s="10">
        <v>13878</v>
      </c>
      <c r="L3246" s="10">
        <v>22</v>
      </c>
      <c r="M3246" s="10">
        <v>14086.17</v>
      </c>
      <c r="N3246" s="10">
        <v>-186.17000000000007</v>
      </c>
    </row>
    <row r="3247" spans="1:14" x14ac:dyDescent="0.25">
      <c r="A3247" s="9" t="s">
        <v>637</v>
      </c>
      <c r="B3247" s="9" t="s">
        <v>377</v>
      </c>
      <c r="C3247" s="9" t="s">
        <v>42</v>
      </c>
      <c r="D3247" s="9" t="s">
        <v>43</v>
      </c>
      <c r="E3247" s="10">
        <v>4189.87</v>
      </c>
      <c r="F3247" s="10">
        <v>4183.2413793103451</v>
      </c>
      <c r="G3247" s="10">
        <v>6.628620689654781</v>
      </c>
      <c r="H3247" s="10">
        <v>4245.99</v>
      </c>
      <c r="I3247" s="10">
        <v>-56.119999999999891</v>
      </c>
      <c r="J3247" s="10">
        <v>13900</v>
      </c>
      <c r="K3247" s="10">
        <v>13878</v>
      </c>
      <c r="L3247" s="10">
        <v>22</v>
      </c>
      <c r="M3247" s="10">
        <v>14086.17</v>
      </c>
      <c r="N3247" s="10">
        <v>-186.17000000000007</v>
      </c>
    </row>
    <row r="3248" spans="1:14" x14ac:dyDescent="0.25">
      <c r="A3248" s="9" t="s">
        <v>637</v>
      </c>
      <c r="B3248" s="9" t="s">
        <v>47</v>
      </c>
      <c r="C3248" s="9" t="s">
        <v>42</v>
      </c>
      <c r="D3248" s="9" t="s">
        <v>43</v>
      </c>
      <c r="E3248" s="10">
        <v>6647.55</v>
      </c>
      <c r="F3248" s="10">
        <v>6525.2941176470586</v>
      </c>
      <c r="G3248" s="10">
        <v>122.25588235294163</v>
      </c>
      <c r="H3248" s="10">
        <v>6655.8</v>
      </c>
      <c r="I3248" s="10">
        <v>-8.25</v>
      </c>
      <c r="J3248" s="10">
        <v>14138</v>
      </c>
      <c r="K3248" s="10">
        <v>13878</v>
      </c>
      <c r="L3248" s="10">
        <v>260</v>
      </c>
      <c r="M3248" s="10">
        <v>14155.56</v>
      </c>
      <c r="N3248" s="10">
        <v>-17.559999999999491</v>
      </c>
    </row>
    <row r="3249" spans="1:14" x14ac:dyDescent="0.25">
      <c r="A3249" s="9" t="s">
        <v>637</v>
      </c>
      <c r="B3249" s="9" t="s">
        <v>475</v>
      </c>
      <c r="C3249" s="9" t="s">
        <v>42</v>
      </c>
      <c r="D3249" s="9" t="s">
        <v>43</v>
      </c>
      <c r="E3249" s="10">
        <v>0</v>
      </c>
      <c r="F3249" s="10">
        <v>12644.019704433498</v>
      </c>
      <c r="G3249" s="10">
        <v>-12644.019704433498</v>
      </c>
      <c r="H3249" s="10">
        <v>12833.68</v>
      </c>
      <c r="I3249" s="10">
        <v>-12833.68</v>
      </c>
      <c r="J3249" s="10">
        <v>0</v>
      </c>
      <c r="K3249" s="10">
        <v>13878</v>
      </c>
      <c r="L3249" s="10">
        <v>-13878</v>
      </c>
      <c r="M3249" s="10">
        <v>14086.17</v>
      </c>
      <c r="N3249" s="10">
        <v>-14086.17</v>
      </c>
    </row>
    <row r="3250" spans="1:14" x14ac:dyDescent="0.25">
      <c r="A3250" s="9" t="s">
        <v>637</v>
      </c>
      <c r="B3250" s="9" t="s">
        <v>471</v>
      </c>
      <c r="C3250" s="9" t="s">
        <v>42</v>
      </c>
      <c r="D3250" s="9" t="s">
        <v>43</v>
      </c>
      <c r="E3250" s="10">
        <v>13693.19</v>
      </c>
      <c r="F3250" s="10">
        <v>13642.069651741294</v>
      </c>
      <c r="G3250" s="10">
        <v>51.120348258706144</v>
      </c>
      <c r="H3250" s="10">
        <v>13710.28</v>
      </c>
      <c r="I3250" s="10">
        <v>-17.090000000000146</v>
      </c>
      <c r="J3250" s="10">
        <v>13930</v>
      </c>
      <c r="K3250" s="10">
        <v>13878</v>
      </c>
      <c r="L3250" s="10">
        <v>52</v>
      </c>
      <c r="M3250" s="10">
        <v>13947.39</v>
      </c>
      <c r="N3250" s="10">
        <v>-17.389999999999418</v>
      </c>
    </row>
    <row r="3251" spans="1:14" x14ac:dyDescent="0.25">
      <c r="A3251" s="9" t="s">
        <v>637</v>
      </c>
      <c r="B3251" s="9" t="s">
        <v>642</v>
      </c>
      <c r="C3251" s="9" t="s">
        <v>42</v>
      </c>
      <c r="D3251" s="9" t="s">
        <v>43</v>
      </c>
      <c r="E3251" s="10">
        <v>17777.900000000001</v>
      </c>
      <c r="F3251" s="10">
        <v>17648.187192118228</v>
      </c>
      <c r="G3251" s="10">
        <v>129.71280788177319</v>
      </c>
      <c r="H3251" s="10">
        <v>17912.91</v>
      </c>
      <c r="I3251" s="10">
        <v>-135.0099999999984</v>
      </c>
      <c r="J3251" s="10">
        <v>2330</v>
      </c>
      <c r="K3251" s="10">
        <v>2313</v>
      </c>
      <c r="L3251" s="10">
        <v>17</v>
      </c>
      <c r="M3251" s="10">
        <v>2347.6950000000002</v>
      </c>
      <c r="N3251" s="10">
        <v>-17.695000000000164</v>
      </c>
    </row>
    <row r="3252" spans="1:14" x14ac:dyDescent="0.25">
      <c r="A3252" s="9" t="s">
        <v>637</v>
      </c>
      <c r="B3252" s="9" t="s">
        <v>103</v>
      </c>
      <c r="C3252" s="9" t="s">
        <v>42</v>
      </c>
      <c r="D3252" s="9" t="s">
        <v>43</v>
      </c>
      <c r="E3252" s="10">
        <v>66963.100000000006</v>
      </c>
      <c r="F3252" s="10">
        <v>66384.306930693056</v>
      </c>
      <c r="G3252" s="10">
        <v>578.7930693069502</v>
      </c>
      <c r="H3252" s="10">
        <v>67048.149999999994</v>
      </c>
      <c r="I3252" s="10">
        <v>-85.049999999988358</v>
      </c>
      <c r="J3252" s="10">
        <v>13999</v>
      </c>
      <c r="K3252" s="10">
        <v>13878</v>
      </c>
      <c r="L3252" s="10">
        <v>121</v>
      </c>
      <c r="M3252" s="10">
        <v>14016.78</v>
      </c>
      <c r="N3252" s="10">
        <v>-17.780000000000655</v>
      </c>
    </row>
    <row r="3253" spans="1:14" x14ac:dyDescent="0.25">
      <c r="A3253" s="9" t="s">
        <v>637</v>
      </c>
      <c r="B3253" s="9" t="s">
        <v>379</v>
      </c>
      <c r="C3253" s="9" t="s">
        <v>42</v>
      </c>
      <c r="D3253" s="9" t="s">
        <v>53</v>
      </c>
      <c r="E3253" s="10">
        <v>62697.58</v>
      </c>
      <c r="F3253" s="10">
        <v>63388.805970149253</v>
      </c>
      <c r="G3253" s="10">
        <v>-691.22597014925122</v>
      </c>
      <c r="H3253" s="10">
        <v>63705.75</v>
      </c>
      <c r="I3253" s="10">
        <v>-1008.1699999999983</v>
      </c>
      <c r="J3253" s="10">
        <v>10295</v>
      </c>
      <c r="K3253" s="10">
        <v>10408.500497512438</v>
      </c>
      <c r="L3253" s="10">
        <v>-113.50049751243751</v>
      </c>
      <c r="M3253" s="10">
        <v>10460.543</v>
      </c>
      <c r="N3253" s="10">
        <v>-165.54299999999967</v>
      </c>
    </row>
    <row r="3254" spans="1:14" x14ac:dyDescent="0.25">
      <c r="A3254" s="9" t="s">
        <v>643</v>
      </c>
      <c r="B3254" s="9" t="s">
        <v>25</v>
      </c>
      <c r="C3254" s="9" t="s">
        <v>26</v>
      </c>
      <c r="D3254" s="9" t="s">
        <v>27</v>
      </c>
      <c r="E3254" s="10">
        <v>145.85</v>
      </c>
      <c r="F3254" s="10">
        <v>0</v>
      </c>
      <c r="G3254" s="10">
        <v>145.85</v>
      </c>
      <c r="H3254" s="10">
        <v>0</v>
      </c>
      <c r="I3254" s="10">
        <v>145.85</v>
      </c>
      <c r="J3254" s="10">
        <v>0</v>
      </c>
      <c r="K3254" s="10">
        <v>0</v>
      </c>
      <c r="L3254" s="10">
        <v>0</v>
      </c>
      <c r="M3254" s="10">
        <v>0</v>
      </c>
      <c r="N3254" s="10">
        <v>0</v>
      </c>
    </row>
    <row r="3255" spans="1:14" x14ac:dyDescent="0.25">
      <c r="A3255" s="9" t="s">
        <v>643</v>
      </c>
      <c r="B3255" s="9" t="s">
        <v>258</v>
      </c>
      <c r="C3255" s="9" t="s">
        <v>33</v>
      </c>
      <c r="D3255" s="9" t="s">
        <v>27</v>
      </c>
      <c r="E3255" s="10">
        <v>23.14</v>
      </c>
      <c r="F3255" s="10">
        <v>0</v>
      </c>
      <c r="G3255" s="10">
        <v>23.14</v>
      </c>
      <c r="H3255" s="10">
        <v>24.8</v>
      </c>
      <c r="I3255" s="10">
        <v>-1.6600000000000001</v>
      </c>
      <c r="J3255" s="10">
        <v>3.06</v>
      </c>
      <c r="K3255" s="10">
        <v>0</v>
      </c>
      <c r="L3255" s="10">
        <v>3.06</v>
      </c>
      <c r="M3255" s="10">
        <v>3.2810000000000001</v>
      </c>
      <c r="N3255" s="10">
        <v>-0.22100000000000009</v>
      </c>
    </row>
    <row r="3256" spans="1:14" x14ac:dyDescent="0.25">
      <c r="A3256" s="9" t="s">
        <v>643</v>
      </c>
      <c r="B3256" s="9" t="s">
        <v>259</v>
      </c>
      <c r="C3256" s="9" t="s">
        <v>33</v>
      </c>
      <c r="D3256" s="9" t="s">
        <v>27</v>
      </c>
      <c r="E3256" s="10">
        <v>47.47</v>
      </c>
      <c r="F3256" s="10">
        <v>0</v>
      </c>
      <c r="G3256" s="10">
        <v>47.47</v>
      </c>
      <c r="H3256" s="10">
        <v>50.91</v>
      </c>
      <c r="I3256" s="10">
        <v>-3.4399999999999977</v>
      </c>
      <c r="J3256" s="10">
        <v>3.06</v>
      </c>
      <c r="K3256" s="10">
        <v>0</v>
      </c>
      <c r="L3256" s="10">
        <v>3.06</v>
      </c>
      <c r="M3256" s="10">
        <v>3.2810000000000001</v>
      </c>
      <c r="N3256" s="10">
        <v>-0.22100000000000009</v>
      </c>
    </row>
    <row r="3257" spans="1:14" x14ac:dyDescent="0.25">
      <c r="A3257" s="9" t="s">
        <v>643</v>
      </c>
      <c r="B3257" s="9" t="s">
        <v>260</v>
      </c>
      <c r="C3257" s="9" t="s">
        <v>33</v>
      </c>
      <c r="D3257" s="9" t="s">
        <v>27</v>
      </c>
      <c r="E3257" s="10">
        <v>1871.51</v>
      </c>
      <c r="F3257" s="10">
        <v>0</v>
      </c>
      <c r="G3257" s="10">
        <v>1871.51</v>
      </c>
      <c r="H3257" s="10">
        <v>2006.43</v>
      </c>
      <c r="I3257" s="10">
        <v>-134.92000000000007</v>
      </c>
      <c r="J3257" s="10">
        <v>30.6</v>
      </c>
      <c r="K3257" s="10">
        <v>0</v>
      </c>
      <c r="L3257" s="10">
        <v>30.6</v>
      </c>
      <c r="M3257" s="10">
        <v>32.805999999999997</v>
      </c>
      <c r="N3257" s="10">
        <v>-2.205999999999996</v>
      </c>
    </row>
    <row r="3258" spans="1:14" x14ac:dyDescent="0.25">
      <c r="A3258" s="9" t="s">
        <v>643</v>
      </c>
      <c r="B3258" s="9" t="s">
        <v>640</v>
      </c>
      <c r="C3258" s="9" t="s">
        <v>39</v>
      </c>
      <c r="D3258" s="9" t="s">
        <v>43</v>
      </c>
      <c r="E3258" s="10">
        <v>-13983.03</v>
      </c>
      <c r="F3258" s="10">
        <v>0</v>
      </c>
      <c r="G3258" s="10">
        <v>-13983.03</v>
      </c>
      <c r="H3258" s="10">
        <v>-13983.02</v>
      </c>
      <c r="I3258" s="10">
        <v>-1.0000000000218279E-2</v>
      </c>
      <c r="J3258" s="10">
        <v>-15255</v>
      </c>
      <c r="K3258" s="10">
        <v>0</v>
      </c>
      <c r="L3258" s="10">
        <v>-15255</v>
      </c>
      <c r="M3258" s="10">
        <v>-15255</v>
      </c>
      <c r="N3258" s="10">
        <v>0</v>
      </c>
    </row>
    <row r="3259" spans="1:14" x14ac:dyDescent="0.25">
      <c r="A3259" s="9" t="s">
        <v>643</v>
      </c>
      <c r="B3259" s="9" t="s">
        <v>269</v>
      </c>
      <c r="C3259" s="9" t="s">
        <v>42</v>
      </c>
      <c r="D3259" s="9" t="s">
        <v>43</v>
      </c>
      <c r="E3259" s="10">
        <v>1277.56</v>
      </c>
      <c r="F3259" s="10">
        <v>1276.5877712031559</v>
      </c>
      <c r="G3259" s="10">
        <v>0.97222879684409236</v>
      </c>
      <c r="H3259" s="10">
        <v>1294.46</v>
      </c>
      <c r="I3259" s="10">
        <v>-16.900000000000091</v>
      </c>
      <c r="J3259" s="10">
        <v>2519</v>
      </c>
      <c r="K3259" s="10">
        <v>2517.0749506903353</v>
      </c>
      <c r="L3259" s="10">
        <v>1.9250493096647006</v>
      </c>
      <c r="M3259" s="10">
        <v>2552.3139999999999</v>
      </c>
      <c r="N3259" s="10">
        <v>-33.313999999999851</v>
      </c>
    </row>
    <row r="3260" spans="1:14" x14ac:dyDescent="0.25">
      <c r="A3260" s="9" t="s">
        <v>643</v>
      </c>
      <c r="B3260" s="9" t="s">
        <v>476</v>
      </c>
      <c r="C3260" s="9" t="s">
        <v>42</v>
      </c>
      <c r="D3260" s="9" t="s">
        <v>43</v>
      </c>
      <c r="E3260" s="10">
        <v>10617.5</v>
      </c>
      <c r="F3260" s="10">
        <v>10449.67487684729</v>
      </c>
      <c r="G3260" s="10">
        <v>167.82512315271015</v>
      </c>
      <c r="H3260" s="10">
        <v>10606.42</v>
      </c>
      <c r="I3260" s="10">
        <v>11.079999999999927</v>
      </c>
      <c r="J3260" s="10">
        <v>15500</v>
      </c>
      <c r="K3260" s="10">
        <v>15255</v>
      </c>
      <c r="L3260" s="10">
        <v>245</v>
      </c>
      <c r="M3260" s="10">
        <v>15483.825000000001</v>
      </c>
      <c r="N3260" s="10">
        <v>16.174999999999272</v>
      </c>
    </row>
    <row r="3261" spans="1:14" x14ac:dyDescent="0.25">
      <c r="A3261" s="9" t="s">
        <v>644</v>
      </c>
      <c r="B3261" s="9" t="s">
        <v>25</v>
      </c>
      <c r="C3261" s="9" t="s">
        <v>26</v>
      </c>
      <c r="D3261" s="9" t="s">
        <v>27</v>
      </c>
      <c r="E3261" s="10">
        <v>1467.3</v>
      </c>
      <c r="F3261" s="10">
        <v>0</v>
      </c>
      <c r="G3261" s="10">
        <v>1467.3</v>
      </c>
      <c r="H3261" s="10">
        <v>0</v>
      </c>
      <c r="I3261" s="10">
        <v>1467.3</v>
      </c>
      <c r="J3261" s="10">
        <v>0</v>
      </c>
      <c r="K3261" s="10">
        <v>0</v>
      </c>
      <c r="L3261" s="10">
        <v>0</v>
      </c>
      <c r="M3261" s="10">
        <v>0</v>
      </c>
      <c r="N3261" s="10">
        <v>0</v>
      </c>
    </row>
    <row r="3262" spans="1:14" x14ac:dyDescent="0.25">
      <c r="A3262" s="9" t="s">
        <v>644</v>
      </c>
      <c r="B3262" s="9" t="s">
        <v>258</v>
      </c>
      <c r="C3262" s="9" t="s">
        <v>33</v>
      </c>
      <c r="D3262" s="9" t="s">
        <v>27</v>
      </c>
      <c r="E3262" s="10">
        <v>123.4</v>
      </c>
      <c r="F3262" s="10">
        <v>0</v>
      </c>
      <c r="G3262" s="10">
        <v>123.4</v>
      </c>
      <c r="H3262" s="10">
        <v>132.29</v>
      </c>
      <c r="I3262" s="10">
        <v>-8.8899999999999864</v>
      </c>
      <c r="J3262" s="10">
        <v>16.32</v>
      </c>
      <c r="K3262" s="10">
        <v>0</v>
      </c>
      <c r="L3262" s="10">
        <v>16.32</v>
      </c>
      <c r="M3262" s="10">
        <v>17.501000000000001</v>
      </c>
      <c r="N3262" s="10">
        <v>-1.1810000000000009</v>
      </c>
    </row>
    <row r="3263" spans="1:14" x14ac:dyDescent="0.25">
      <c r="A3263" s="9" t="s">
        <v>644</v>
      </c>
      <c r="B3263" s="9" t="s">
        <v>259</v>
      </c>
      <c r="C3263" s="9" t="s">
        <v>33</v>
      </c>
      <c r="D3263" s="9" t="s">
        <v>27</v>
      </c>
      <c r="E3263" s="10">
        <v>253.2</v>
      </c>
      <c r="F3263" s="10">
        <v>0</v>
      </c>
      <c r="G3263" s="10">
        <v>253.2</v>
      </c>
      <c r="H3263" s="10">
        <v>271.5</v>
      </c>
      <c r="I3263" s="10">
        <v>-18.300000000000011</v>
      </c>
      <c r="J3263" s="10">
        <v>16.32</v>
      </c>
      <c r="K3263" s="10">
        <v>0</v>
      </c>
      <c r="L3263" s="10">
        <v>16.32</v>
      </c>
      <c r="M3263" s="10">
        <v>17.501000000000001</v>
      </c>
      <c r="N3263" s="10">
        <v>-1.1810000000000009</v>
      </c>
    </row>
    <row r="3264" spans="1:14" x14ac:dyDescent="0.25">
      <c r="A3264" s="9" t="s">
        <v>644</v>
      </c>
      <c r="B3264" s="9" t="s">
        <v>260</v>
      </c>
      <c r="C3264" s="9" t="s">
        <v>33</v>
      </c>
      <c r="D3264" s="9" t="s">
        <v>27</v>
      </c>
      <c r="E3264" s="10">
        <v>9981.39</v>
      </c>
      <c r="F3264" s="10">
        <v>0</v>
      </c>
      <c r="G3264" s="10">
        <v>9981.39</v>
      </c>
      <c r="H3264" s="10">
        <v>10700.96</v>
      </c>
      <c r="I3264" s="10">
        <v>-719.56999999999971</v>
      </c>
      <c r="J3264" s="10">
        <v>163.19999999999999</v>
      </c>
      <c r="K3264" s="10">
        <v>0</v>
      </c>
      <c r="L3264" s="10">
        <v>163.19999999999999</v>
      </c>
      <c r="M3264" s="10">
        <v>174.965</v>
      </c>
      <c r="N3264" s="10">
        <v>-11.765000000000015</v>
      </c>
    </row>
    <row r="3265" spans="1:14" x14ac:dyDescent="0.25">
      <c r="A3265" s="9" t="s">
        <v>644</v>
      </c>
      <c r="B3265" s="9" t="s">
        <v>475</v>
      </c>
      <c r="C3265" s="9" t="s">
        <v>39</v>
      </c>
      <c r="D3265" s="9" t="s">
        <v>43</v>
      </c>
      <c r="E3265" s="10">
        <v>-74125.47</v>
      </c>
      <c r="F3265" s="10">
        <v>0</v>
      </c>
      <c r="G3265" s="10">
        <v>-74125.47</v>
      </c>
      <c r="H3265" s="10">
        <v>-74125.789999999994</v>
      </c>
      <c r="I3265" s="10">
        <v>0.319999999992433</v>
      </c>
      <c r="J3265" s="10">
        <v>-81360</v>
      </c>
      <c r="K3265" s="10">
        <v>0</v>
      </c>
      <c r="L3265" s="10">
        <v>-81360</v>
      </c>
      <c r="M3265" s="10">
        <v>-81360</v>
      </c>
      <c r="N3265" s="10">
        <v>0</v>
      </c>
    </row>
    <row r="3266" spans="1:14" x14ac:dyDescent="0.25">
      <c r="A3266" s="9" t="s">
        <v>644</v>
      </c>
      <c r="B3266" s="9" t="s">
        <v>262</v>
      </c>
      <c r="C3266" s="9" t="s">
        <v>42</v>
      </c>
      <c r="D3266" s="9" t="s">
        <v>43</v>
      </c>
      <c r="E3266" s="10">
        <v>6365.13</v>
      </c>
      <c r="F3266" s="10">
        <v>6364.3786982248521</v>
      </c>
      <c r="G3266" s="10">
        <v>0.75130177514802199</v>
      </c>
      <c r="H3266" s="10">
        <v>6453.48</v>
      </c>
      <c r="I3266" s="10">
        <v>-88.349999999999454</v>
      </c>
      <c r="J3266" s="10">
        <v>13426</v>
      </c>
      <c r="K3266" s="10">
        <v>13424.400394477316</v>
      </c>
      <c r="L3266" s="10">
        <v>1.5996055226842145</v>
      </c>
      <c r="M3266" s="10">
        <v>13612.342000000001</v>
      </c>
      <c r="N3266" s="10">
        <v>-186.34200000000055</v>
      </c>
    </row>
    <row r="3267" spans="1:14" x14ac:dyDescent="0.25">
      <c r="A3267" s="9" t="s">
        <v>644</v>
      </c>
      <c r="B3267" s="9" t="s">
        <v>476</v>
      </c>
      <c r="C3267" s="9" t="s">
        <v>42</v>
      </c>
      <c r="D3267" s="9" t="s">
        <v>43</v>
      </c>
      <c r="E3267" s="10">
        <v>55935.05</v>
      </c>
      <c r="F3267" s="10">
        <v>55731.596059113297</v>
      </c>
      <c r="G3267" s="10">
        <v>203.45394088670582</v>
      </c>
      <c r="H3267" s="10">
        <v>56567.57</v>
      </c>
      <c r="I3267" s="10">
        <v>-632.5199999999968</v>
      </c>
      <c r="J3267" s="10">
        <v>81657</v>
      </c>
      <c r="K3267" s="10">
        <v>81359.999999999985</v>
      </c>
      <c r="L3267" s="10">
        <v>297.00000000001455</v>
      </c>
      <c r="M3267" s="10">
        <v>82580.399999999994</v>
      </c>
      <c r="N3267" s="10">
        <v>-923.39999999999418</v>
      </c>
    </row>
    <row r="3268" spans="1:14" x14ac:dyDescent="0.25">
      <c r="A3268" s="9" t="s">
        <v>645</v>
      </c>
      <c r="B3268" s="9" t="s">
        <v>25</v>
      </c>
      <c r="C3268" s="9" t="s">
        <v>26</v>
      </c>
      <c r="D3268" s="9" t="s">
        <v>27</v>
      </c>
      <c r="E3268" s="10">
        <v>611.94000000000005</v>
      </c>
      <c r="F3268" s="10">
        <v>0</v>
      </c>
      <c r="G3268" s="10">
        <v>611.94000000000005</v>
      </c>
      <c r="H3268" s="10">
        <v>0</v>
      </c>
      <c r="I3268" s="10">
        <v>611.94000000000005</v>
      </c>
      <c r="J3268" s="10">
        <v>0</v>
      </c>
      <c r="K3268" s="10">
        <v>0</v>
      </c>
      <c r="L3268" s="10">
        <v>0</v>
      </c>
      <c r="M3268" s="10">
        <v>0</v>
      </c>
      <c r="N3268" s="10">
        <v>0</v>
      </c>
    </row>
    <row r="3269" spans="1:14" x14ac:dyDescent="0.25">
      <c r="A3269" s="9" t="s">
        <v>645</v>
      </c>
      <c r="B3269" s="9" t="s">
        <v>258</v>
      </c>
      <c r="C3269" s="9" t="s">
        <v>33</v>
      </c>
      <c r="D3269" s="9" t="s">
        <v>27</v>
      </c>
      <c r="E3269" s="10">
        <v>77.12</v>
      </c>
      <c r="F3269" s="10">
        <v>0</v>
      </c>
      <c r="G3269" s="10">
        <v>77.12</v>
      </c>
      <c r="H3269" s="10">
        <v>80.19</v>
      </c>
      <c r="I3269" s="10">
        <v>-3.0699999999999932</v>
      </c>
      <c r="J3269" s="10">
        <v>10.199999999999999</v>
      </c>
      <c r="K3269" s="10">
        <v>0</v>
      </c>
      <c r="L3269" s="10">
        <v>10.199999999999999</v>
      </c>
      <c r="M3269" s="10">
        <v>10.609</v>
      </c>
      <c r="N3269" s="10">
        <v>-0.4090000000000007</v>
      </c>
    </row>
    <row r="3270" spans="1:14" x14ac:dyDescent="0.25">
      <c r="A3270" s="9" t="s">
        <v>645</v>
      </c>
      <c r="B3270" s="9" t="s">
        <v>259</v>
      </c>
      <c r="C3270" s="9" t="s">
        <v>33</v>
      </c>
      <c r="D3270" s="9" t="s">
        <v>27</v>
      </c>
      <c r="E3270" s="10">
        <v>158.25</v>
      </c>
      <c r="F3270" s="10">
        <v>0</v>
      </c>
      <c r="G3270" s="10">
        <v>158.25</v>
      </c>
      <c r="H3270" s="10">
        <v>164.58</v>
      </c>
      <c r="I3270" s="10">
        <v>-6.3300000000000125</v>
      </c>
      <c r="J3270" s="10">
        <v>10.199999999999999</v>
      </c>
      <c r="K3270" s="10">
        <v>0</v>
      </c>
      <c r="L3270" s="10">
        <v>10.199999999999999</v>
      </c>
      <c r="M3270" s="10">
        <v>10.609</v>
      </c>
      <c r="N3270" s="10">
        <v>-0.4090000000000007</v>
      </c>
    </row>
    <row r="3271" spans="1:14" x14ac:dyDescent="0.25">
      <c r="A3271" s="9" t="s">
        <v>645</v>
      </c>
      <c r="B3271" s="9" t="s">
        <v>260</v>
      </c>
      <c r="C3271" s="9" t="s">
        <v>33</v>
      </c>
      <c r="D3271" s="9" t="s">
        <v>27</v>
      </c>
      <c r="E3271" s="10">
        <v>6238.37</v>
      </c>
      <c r="F3271" s="10">
        <v>0</v>
      </c>
      <c r="G3271" s="10">
        <v>6238.37</v>
      </c>
      <c r="H3271" s="10">
        <v>6486.86</v>
      </c>
      <c r="I3271" s="10">
        <v>-248.48999999999978</v>
      </c>
      <c r="J3271" s="10">
        <v>102</v>
      </c>
      <c r="K3271" s="10">
        <v>0</v>
      </c>
      <c r="L3271" s="10">
        <v>102</v>
      </c>
      <c r="M3271" s="10">
        <v>106.063</v>
      </c>
      <c r="N3271" s="10">
        <v>-4.0630000000000024</v>
      </c>
    </row>
    <row r="3272" spans="1:14" x14ac:dyDescent="0.25">
      <c r="A3272" s="9" t="s">
        <v>645</v>
      </c>
      <c r="B3272" s="9" t="s">
        <v>475</v>
      </c>
      <c r="C3272" s="9" t="s">
        <v>39</v>
      </c>
      <c r="D3272" s="9" t="s">
        <v>43</v>
      </c>
      <c r="E3272" s="10">
        <v>-44934.47</v>
      </c>
      <c r="F3272" s="10">
        <v>0</v>
      </c>
      <c r="G3272" s="10">
        <v>-44934.47</v>
      </c>
      <c r="H3272" s="10">
        <v>-44934.66</v>
      </c>
      <c r="I3272" s="10">
        <v>0.19000000000232831</v>
      </c>
      <c r="J3272" s="10">
        <v>-49320</v>
      </c>
      <c r="K3272" s="10">
        <v>0</v>
      </c>
      <c r="L3272" s="10">
        <v>-49320</v>
      </c>
      <c r="M3272" s="10">
        <v>-49320</v>
      </c>
      <c r="N3272" s="10">
        <v>0</v>
      </c>
    </row>
    <row r="3273" spans="1:14" x14ac:dyDescent="0.25">
      <c r="A3273" s="9" t="s">
        <v>645</v>
      </c>
      <c r="B3273" s="9" t="s">
        <v>262</v>
      </c>
      <c r="C3273" s="9" t="s">
        <v>42</v>
      </c>
      <c r="D3273" s="9" t="s">
        <v>43</v>
      </c>
      <c r="E3273" s="10">
        <v>3859.09</v>
      </c>
      <c r="F3273" s="10">
        <v>3858.0473372781062</v>
      </c>
      <c r="G3273" s="10">
        <v>1.0426627218939757</v>
      </c>
      <c r="H3273" s="10">
        <v>3912.06</v>
      </c>
      <c r="I3273" s="10">
        <v>-52.9699999999998</v>
      </c>
      <c r="J3273" s="10">
        <v>8140</v>
      </c>
      <c r="K3273" s="10">
        <v>8137.7998027613403</v>
      </c>
      <c r="L3273" s="10">
        <v>2.2001972386597117</v>
      </c>
      <c r="M3273" s="10">
        <v>8251.7289999999994</v>
      </c>
      <c r="N3273" s="10">
        <v>-111.72899999999936</v>
      </c>
    </row>
    <row r="3274" spans="1:14" x14ac:dyDescent="0.25">
      <c r="A3274" s="9" t="s">
        <v>645</v>
      </c>
      <c r="B3274" s="9" t="s">
        <v>476</v>
      </c>
      <c r="C3274" s="9" t="s">
        <v>42</v>
      </c>
      <c r="D3274" s="9" t="s">
        <v>43</v>
      </c>
      <c r="E3274" s="10">
        <v>33989.699999999997</v>
      </c>
      <c r="F3274" s="10">
        <v>33784.197044334978</v>
      </c>
      <c r="G3274" s="10">
        <v>205.50295566501882</v>
      </c>
      <c r="H3274" s="10">
        <v>34290.959999999999</v>
      </c>
      <c r="I3274" s="10">
        <v>-301.26000000000204</v>
      </c>
      <c r="J3274" s="10">
        <v>49620</v>
      </c>
      <c r="K3274" s="10">
        <v>49320</v>
      </c>
      <c r="L3274" s="10">
        <v>300</v>
      </c>
      <c r="M3274" s="10">
        <v>50059.8</v>
      </c>
      <c r="N3274" s="10">
        <v>-439.80000000000291</v>
      </c>
    </row>
    <row r="3275" spans="1:14" x14ac:dyDescent="0.25">
      <c r="A3275" s="9" t="s">
        <v>646</v>
      </c>
      <c r="B3275" s="9" t="s">
        <v>25</v>
      </c>
      <c r="C3275" s="9" t="s">
        <v>26</v>
      </c>
      <c r="D3275" s="9" t="s">
        <v>27</v>
      </c>
      <c r="E3275" s="10">
        <v>1671.7</v>
      </c>
      <c r="F3275" s="10">
        <v>0</v>
      </c>
      <c r="G3275" s="10">
        <v>1671.7</v>
      </c>
      <c r="H3275" s="10">
        <v>0</v>
      </c>
      <c r="I3275" s="10">
        <v>1671.7</v>
      </c>
      <c r="J3275" s="10">
        <v>0</v>
      </c>
      <c r="K3275" s="10">
        <v>0</v>
      </c>
      <c r="L3275" s="10">
        <v>0</v>
      </c>
      <c r="M3275" s="10">
        <v>0</v>
      </c>
      <c r="N3275" s="10">
        <v>0</v>
      </c>
    </row>
    <row r="3276" spans="1:14" x14ac:dyDescent="0.25">
      <c r="A3276" s="9" t="s">
        <v>646</v>
      </c>
      <c r="B3276" s="9" t="s">
        <v>258</v>
      </c>
      <c r="C3276" s="9" t="s">
        <v>33</v>
      </c>
      <c r="D3276" s="9" t="s">
        <v>27</v>
      </c>
      <c r="E3276" s="10">
        <v>123.4</v>
      </c>
      <c r="F3276" s="10">
        <v>0</v>
      </c>
      <c r="G3276" s="10">
        <v>123.4</v>
      </c>
      <c r="H3276" s="10">
        <v>132.29</v>
      </c>
      <c r="I3276" s="10">
        <v>-8.8899999999999864</v>
      </c>
      <c r="J3276" s="10">
        <v>16.32</v>
      </c>
      <c r="K3276" s="10">
        <v>0</v>
      </c>
      <c r="L3276" s="10">
        <v>16.32</v>
      </c>
      <c r="M3276" s="10">
        <v>17.501000000000001</v>
      </c>
      <c r="N3276" s="10">
        <v>-1.1810000000000009</v>
      </c>
    </row>
    <row r="3277" spans="1:14" x14ac:dyDescent="0.25">
      <c r="A3277" s="9" t="s">
        <v>646</v>
      </c>
      <c r="B3277" s="9" t="s">
        <v>259</v>
      </c>
      <c r="C3277" s="9" t="s">
        <v>33</v>
      </c>
      <c r="D3277" s="9" t="s">
        <v>27</v>
      </c>
      <c r="E3277" s="10">
        <v>253.2</v>
      </c>
      <c r="F3277" s="10">
        <v>0</v>
      </c>
      <c r="G3277" s="10">
        <v>253.2</v>
      </c>
      <c r="H3277" s="10">
        <v>271.5</v>
      </c>
      <c r="I3277" s="10">
        <v>-18.300000000000011</v>
      </c>
      <c r="J3277" s="10">
        <v>16.32</v>
      </c>
      <c r="K3277" s="10">
        <v>0</v>
      </c>
      <c r="L3277" s="10">
        <v>16.32</v>
      </c>
      <c r="M3277" s="10">
        <v>17.501000000000001</v>
      </c>
      <c r="N3277" s="10">
        <v>-1.1810000000000009</v>
      </c>
    </row>
    <row r="3278" spans="1:14" x14ac:dyDescent="0.25">
      <c r="A3278" s="9" t="s">
        <v>646</v>
      </c>
      <c r="B3278" s="9" t="s">
        <v>260</v>
      </c>
      <c r="C3278" s="9" t="s">
        <v>33</v>
      </c>
      <c r="D3278" s="9" t="s">
        <v>27</v>
      </c>
      <c r="E3278" s="10">
        <v>9981.39</v>
      </c>
      <c r="F3278" s="10">
        <v>0</v>
      </c>
      <c r="G3278" s="10">
        <v>9981.39</v>
      </c>
      <c r="H3278" s="10">
        <v>10700.96</v>
      </c>
      <c r="I3278" s="10">
        <v>-719.56999999999971</v>
      </c>
      <c r="J3278" s="10">
        <v>163.19999999999999</v>
      </c>
      <c r="K3278" s="10">
        <v>0</v>
      </c>
      <c r="L3278" s="10">
        <v>163.19999999999999</v>
      </c>
      <c r="M3278" s="10">
        <v>174.965</v>
      </c>
      <c r="N3278" s="10">
        <v>-11.765000000000015</v>
      </c>
    </row>
    <row r="3279" spans="1:14" x14ac:dyDescent="0.25">
      <c r="A3279" s="9" t="s">
        <v>646</v>
      </c>
      <c r="B3279" s="9" t="s">
        <v>475</v>
      </c>
      <c r="C3279" s="9" t="s">
        <v>39</v>
      </c>
      <c r="D3279" s="9" t="s">
        <v>43</v>
      </c>
      <c r="E3279" s="10">
        <v>-74125.47</v>
      </c>
      <c r="F3279" s="10">
        <v>0</v>
      </c>
      <c r="G3279" s="10">
        <v>-74125.47</v>
      </c>
      <c r="H3279" s="10">
        <v>-74125.789999999994</v>
      </c>
      <c r="I3279" s="10">
        <v>0.319999999992433</v>
      </c>
      <c r="J3279" s="10">
        <v>-81360</v>
      </c>
      <c r="K3279" s="10">
        <v>0</v>
      </c>
      <c r="L3279" s="10">
        <v>-81360</v>
      </c>
      <c r="M3279" s="10">
        <v>-81360</v>
      </c>
      <c r="N3279" s="10">
        <v>0</v>
      </c>
    </row>
    <row r="3280" spans="1:14" x14ac:dyDescent="0.25">
      <c r="A3280" s="9" t="s">
        <v>646</v>
      </c>
      <c r="B3280" s="9" t="s">
        <v>262</v>
      </c>
      <c r="C3280" s="9" t="s">
        <v>42</v>
      </c>
      <c r="D3280" s="9" t="s">
        <v>43</v>
      </c>
      <c r="E3280" s="10">
        <v>6364.18</v>
      </c>
      <c r="F3280" s="10">
        <v>6364.3786982248521</v>
      </c>
      <c r="G3280" s="10">
        <v>-0.19869822485179611</v>
      </c>
      <c r="H3280" s="10">
        <v>6453.48</v>
      </c>
      <c r="I3280" s="10">
        <v>-89.299999999999272</v>
      </c>
      <c r="J3280" s="10">
        <v>13424</v>
      </c>
      <c r="K3280" s="10">
        <v>13424.400394477316</v>
      </c>
      <c r="L3280" s="10">
        <v>-0.40039447731578548</v>
      </c>
      <c r="M3280" s="10">
        <v>13612.342000000001</v>
      </c>
      <c r="N3280" s="10">
        <v>-188.34200000000055</v>
      </c>
    </row>
    <row r="3281" spans="1:14" x14ac:dyDescent="0.25">
      <c r="A3281" s="9" t="s">
        <v>646</v>
      </c>
      <c r="B3281" s="9" t="s">
        <v>476</v>
      </c>
      <c r="C3281" s="9" t="s">
        <v>42</v>
      </c>
      <c r="D3281" s="9" t="s">
        <v>43</v>
      </c>
      <c r="E3281" s="10">
        <v>55731.6</v>
      </c>
      <c r="F3281" s="10">
        <v>55731.596059113297</v>
      </c>
      <c r="G3281" s="10">
        <v>3.9408867014572024E-3</v>
      </c>
      <c r="H3281" s="10">
        <v>56567.57</v>
      </c>
      <c r="I3281" s="10">
        <v>-835.97000000000116</v>
      </c>
      <c r="J3281" s="10">
        <v>81360</v>
      </c>
      <c r="K3281" s="10">
        <v>81359.999999999985</v>
      </c>
      <c r="L3281" s="10">
        <v>1.4551915228366852E-11</v>
      </c>
      <c r="M3281" s="10">
        <v>82580.399999999994</v>
      </c>
      <c r="N3281" s="10">
        <v>-1220.3999999999942</v>
      </c>
    </row>
    <row r="3282" spans="1:14" x14ac:dyDescent="0.25">
      <c r="A3282" s="9" t="s">
        <v>647</v>
      </c>
      <c r="B3282" s="9" t="s">
        <v>25</v>
      </c>
      <c r="C3282" s="9" t="s">
        <v>26</v>
      </c>
      <c r="D3282" s="9" t="s">
        <v>27</v>
      </c>
      <c r="E3282" s="10">
        <v>868.65</v>
      </c>
      <c r="F3282" s="10">
        <v>0</v>
      </c>
      <c r="G3282" s="10">
        <v>868.65</v>
      </c>
      <c r="H3282" s="10">
        <v>0</v>
      </c>
      <c r="I3282" s="10">
        <v>868.65</v>
      </c>
      <c r="J3282" s="10">
        <v>0</v>
      </c>
      <c r="K3282" s="10">
        <v>0</v>
      </c>
      <c r="L3282" s="10">
        <v>0</v>
      </c>
      <c r="M3282" s="10">
        <v>0</v>
      </c>
      <c r="N3282" s="10">
        <v>0</v>
      </c>
    </row>
    <row r="3283" spans="1:14" x14ac:dyDescent="0.25">
      <c r="A3283" s="9" t="s">
        <v>647</v>
      </c>
      <c r="B3283" s="9" t="s">
        <v>258</v>
      </c>
      <c r="C3283" s="9" t="s">
        <v>33</v>
      </c>
      <c r="D3283" s="9" t="s">
        <v>27</v>
      </c>
      <c r="E3283" s="10">
        <v>107.97</v>
      </c>
      <c r="F3283" s="10">
        <v>0</v>
      </c>
      <c r="G3283" s="10">
        <v>107.97</v>
      </c>
      <c r="H3283" s="10">
        <v>109.68</v>
      </c>
      <c r="I3283" s="10">
        <v>-1.710000000000008</v>
      </c>
      <c r="J3283" s="10">
        <v>14.28</v>
      </c>
      <c r="K3283" s="10">
        <v>0</v>
      </c>
      <c r="L3283" s="10">
        <v>14.28</v>
      </c>
      <c r="M3283" s="10">
        <v>14.51</v>
      </c>
      <c r="N3283" s="10">
        <v>-0.23000000000000043</v>
      </c>
    </row>
    <row r="3284" spans="1:14" x14ac:dyDescent="0.25">
      <c r="A3284" s="9" t="s">
        <v>647</v>
      </c>
      <c r="B3284" s="9" t="s">
        <v>259</v>
      </c>
      <c r="C3284" s="9" t="s">
        <v>33</v>
      </c>
      <c r="D3284" s="9" t="s">
        <v>27</v>
      </c>
      <c r="E3284" s="10">
        <v>221.55</v>
      </c>
      <c r="F3284" s="10">
        <v>0</v>
      </c>
      <c r="G3284" s="10">
        <v>221.55</v>
      </c>
      <c r="H3284" s="10">
        <v>225.1</v>
      </c>
      <c r="I3284" s="10">
        <v>-3.5499999999999829</v>
      </c>
      <c r="J3284" s="10">
        <v>14.28</v>
      </c>
      <c r="K3284" s="10">
        <v>0</v>
      </c>
      <c r="L3284" s="10">
        <v>14.28</v>
      </c>
      <c r="M3284" s="10">
        <v>14.51</v>
      </c>
      <c r="N3284" s="10">
        <v>-0.23000000000000043</v>
      </c>
    </row>
    <row r="3285" spans="1:14" x14ac:dyDescent="0.25">
      <c r="A3285" s="9" t="s">
        <v>647</v>
      </c>
      <c r="B3285" s="9" t="s">
        <v>260</v>
      </c>
      <c r="C3285" s="9" t="s">
        <v>33</v>
      </c>
      <c r="D3285" s="9" t="s">
        <v>27</v>
      </c>
      <c r="E3285" s="10">
        <v>8733.7199999999993</v>
      </c>
      <c r="F3285" s="10">
        <v>0</v>
      </c>
      <c r="G3285" s="10">
        <v>8733.7199999999993</v>
      </c>
      <c r="H3285" s="10">
        <v>8872.09</v>
      </c>
      <c r="I3285" s="10">
        <v>-138.3700000000008</v>
      </c>
      <c r="J3285" s="10">
        <v>142.80000000000001</v>
      </c>
      <c r="K3285" s="10">
        <v>0</v>
      </c>
      <c r="L3285" s="10">
        <v>142.80000000000001</v>
      </c>
      <c r="M3285" s="10">
        <v>145.06200000000001</v>
      </c>
      <c r="N3285" s="10">
        <v>-2.2620000000000005</v>
      </c>
    </row>
    <row r="3286" spans="1:14" x14ac:dyDescent="0.25">
      <c r="A3286" s="9" t="s">
        <v>647</v>
      </c>
      <c r="B3286" s="9" t="s">
        <v>117</v>
      </c>
      <c r="C3286" s="9" t="s">
        <v>39</v>
      </c>
      <c r="D3286" s="9" t="s">
        <v>43</v>
      </c>
      <c r="E3286" s="10">
        <v>-58646.720000000001</v>
      </c>
      <c r="F3286" s="10">
        <v>0</v>
      </c>
      <c r="G3286" s="10">
        <v>-58646.720000000001</v>
      </c>
      <c r="H3286" s="10">
        <v>-58646.86</v>
      </c>
      <c r="I3286" s="10">
        <v>0.13999999999941792</v>
      </c>
      <c r="J3286" s="10">
        <v>-67455</v>
      </c>
      <c r="K3286" s="10">
        <v>0</v>
      </c>
      <c r="L3286" s="10">
        <v>-67455</v>
      </c>
      <c r="M3286" s="10">
        <v>-67455</v>
      </c>
      <c r="N3286" s="10">
        <v>0</v>
      </c>
    </row>
    <row r="3287" spans="1:14" x14ac:dyDescent="0.25">
      <c r="A3287" s="9" t="s">
        <v>647</v>
      </c>
      <c r="B3287" s="9" t="s">
        <v>269</v>
      </c>
      <c r="C3287" s="9" t="s">
        <v>42</v>
      </c>
      <c r="D3287" s="9" t="s">
        <v>43</v>
      </c>
      <c r="E3287" s="10">
        <v>5644.8</v>
      </c>
      <c r="F3287" s="10">
        <v>5644.8422090729782</v>
      </c>
      <c r="G3287" s="10">
        <v>-4.220907297803933E-2</v>
      </c>
      <c r="H3287" s="10">
        <v>5723.87</v>
      </c>
      <c r="I3287" s="10">
        <v>-79.069999999999709</v>
      </c>
      <c r="J3287" s="10">
        <v>11130</v>
      </c>
      <c r="K3287" s="10">
        <v>11130.074950690336</v>
      </c>
      <c r="L3287" s="10">
        <v>-7.4950690335754189E-2</v>
      </c>
      <c r="M3287" s="10">
        <v>11285.896000000001</v>
      </c>
      <c r="N3287" s="10">
        <v>-155.89600000000064</v>
      </c>
    </row>
    <row r="3288" spans="1:14" x14ac:dyDescent="0.25">
      <c r="A3288" s="9" t="s">
        <v>647</v>
      </c>
      <c r="B3288" s="9" t="s">
        <v>270</v>
      </c>
      <c r="C3288" s="9" t="s">
        <v>42</v>
      </c>
      <c r="D3288" s="9" t="s">
        <v>43</v>
      </c>
      <c r="E3288" s="10">
        <v>43070.03</v>
      </c>
      <c r="F3288" s="10">
        <v>43070.0197044335</v>
      </c>
      <c r="G3288" s="10">
        <v>1.0295566498825792E-2</v>
      </c>
      <c r="H3288" s="10">
        <v>43716.07</v>
      </c>
      <c r="I3288" s="10">
        <v>-646.04000000000087</v>
      </c>
      <c r="J3288" s="10">
        <v>67455</v>
      </c>
      <c r="K3288" s="10">
        <v>67455</v>
      </c>
      <c r="L3288" s="10">
        <v>0</v>
      </c>
      <c r="M3288" s="10">
        <v>68466.824999999997</v>
      </c>
      <c r="N3288" s="10">
        <v>-1011.8249999999971</v>
      </c>
    </row>
    <row r="3289" spans="1:14" x14ac:dyDescent="0.25">
      <c r="A3289" s="9" t="s">
        <v>648</v>
      </c>
      <c r="B3289" s="9" t="s">
        <v>25</v>
      </c>
      <c r="C3289" s="9" t="s">
        <v>26</v>
      </c>
      <c r="D3289" s="9" t="s">
        <v>27</v>
      </c>
      <c r="E3289" s="10">
        <v>411.01</v>
      </c>
      <c r="F3289" s="10">
        <v>0</v>
      </c>
      <c r="G3289" s="10">
        <v>411.01</v>
      </c>
      <c r="H3289" s="10">
        <v>0</v>
      </c>
      <c r="I3289" s="10">
        <v>411.01</v>
      </c>
      <c r="J3289" s="10">
        <v>0</v>
      </c>
      <c r="K3289" s="10">
        <v>0</v>
      </c>
      <c r="L3289" s="10">
        <v>0</v>
      </c>
      <c r="M3289" s="10">
        <v>0</v>
      </c>
      <c r="N3289" s="10">
        <v>0</v>
      </c>
    </row>
    <row r="3290" spans="1:14" x14ac:dyDescent="0.25">
      <c r="A3290" s="9" t="s">
        <v>648</v>
      </c>
      <c r="B3290" s="9" t="s">
        <v>258</v>
      </c>
      <c r="C3290" s="9" t="s">
        <v>33</v>
      </c>
      <c r="D3290" s="9" t="s">
        <v>27</v>
      </c>
      <c r="E3290" s="10">
        <v>30.85</v>
      </c>
      <c r="F3290" s="10">
        <v>0</v>
      </c>
      <c r="G3290" s="10">
        <v>30.85</v>
      </c>
      <c r="H3290" s="10">
        <v>32.78</v>
      </c>
      <c r="I3290" s="10">
        <v>-1.9299999999999997</v>
      </c>
      <c r="J3290" s="10">
        <v>4.08</v>
      </c>
      <c r="K3290" s="10">
        <v>0</v>
      </c>
      <c r="L3290" s="10">
        <v>4.08</v>
      </c>
      <c r="M3290" s="10">
        <v>4.3360000000000003</v>
      </c>
      <c r="N3290" s="10">
        <v>-0.25600000000000023</v>
      </c>
    </row>
    <row r="3291" spans="1:14" x14ac:dyDescent="0.25">
      <c r="A3291" s="9" t="s">
        <v>648</v>
      </c>
      <c r="B3291" s="9" t="s">
        <v>259</v>
      </c>
      <c r="C3291" s="9" t="s">
        <v>33</v>
      </c>
      <c r="D3291" s="9" t="s">
        <v>27</v>
      </c>
      <c r="E3291" s="10">
        <v>63.3</v>
      </c>
      <c r="F3291" s="10">
        <v>0</v>
      </c>
      <c r="G3291" s="10">
        <v>63.3</v>
      </c>
      <c r="H3291" s="10">
        <v>67.27</v>
      </c>
      <c r="I3291" s="10">
        <v>-3.9699999999999989</v>
      </c>
      <c r="J3291" s="10">
        <v>4.08</v>
      </c>
      <c r="K3291" s="10">
        <v>0</v>
      </c>
      <c r="L3291" s="10">
        <v>4.08</v>
      </c>
      <c r="M3291" s="10">
        <v>4.3360000000000003</v>
      </c>
      <c r="N3291" s="10">
        <v>-0.25600000000000023</v>
      </c>
    </row>
    <row r="3292" spans="1:14" x14ac:dyDescent="0.25">
      <c r="A3292" s="9" t="s">
        <v>648</v>
      </c>
      <c r="B3292" s="9" t="s">
        <v>260</v>
      </c>
      <c r="C3292" s="9" t="s">
        <v>33</v>
      </c>
      <c r="D3292" s="9" t="s">
        <v>27</v>
      </c>
      <c r="E3292" s="10">
        <v>2495.35</v>
      </c>
      <c r="F3292" s="10">
        <v>0</v>
      </c>
      <c r="G3292" s="10">
        <v>2495.35</v>
      </c>
      <c r="H3292" s="10">
        <v>2651.56</v>
      </c>
      <c r="I3292" s="10">
        <v>-156.21000000000004</v>
      </c>
      <c r="J3292" s="10">
        <v>40.799999999999997</v>
      </c>
      <c r="K3292" s="10">
        <v>0</v>
      </c>
      <c r="L3292" s="10">
        <v>40.799999999999997</v>
      </c>
      <c r="M3292" s="10">
        <v>43.353999999999999</v>
      </c>
      <c r="N3292" s="10">
        <v>-2.554000000000002</v>
      </c>
    </row>
    <row r="3293" spans="1:14" x14ac:dyDescent="0.25">
      <c r="A3293" s="9" t="s">
        <v>648</v>
      </c>
      <c r="B3293" s="9" t="s">
        <v>545</v>
      </c>
      <c r="C3293" s="9" t="s">
        <v>39</v>
      </c>
      <c r="D3293" s="9" t="s">
        <v>43</v>
      </c>
      <c r="E3293" s="10">
        <v>-19679.79</v>
      </c>
      <c r="F3293" s="10">
        <v>0</v>
      </c>
      <c r="G3293" s="10">
        <v>-19679.79</v>
      </c>
      <c r="H3293" s="10">
        <v>-19679.71</v>
      </c>
      <c r="I3293" s="10">
        <v>-8.000000000174623E-2</v>
      </c>
      <c r="J3293" s="10">
        <v>-20160</v>
      </c>
      <c r="K3293" s="10">
        <v>0</v>
      </c>
      <c r="L3293" s="10">
        <v>-20160</v>
      </c>
      <c r="M3293" s="10">
        <v>-20160</v>
      </c>
      <c r="N3293" s="10">
        <v>0</v>
      </c>
    </row>
    <row r="3294" spans="1:14" x14ac:dyDescent="0.25">
      <c r="A3294" s="9" t="s">
        <v>648</v>
      </c>
      <c r="B3294" s="9" t="s">
        <v>262</v>
      </c>
      <c r="C3294" s="9" t="s">
        <v>42</v>
      </c>
      <c r="D3294" s="9" t="s">
        <v>43</v>
      </c>
      <c r="E3294" s="10">
        <v>1576.82</v>
      </c>
      <c r="F3294" s="10">
        <v>1577.0118343195265</v>
      </c>
      <c r="G3294" s="10">
        <v>-0.19183431952660612</v>
      </c>
      <c r="H3294" s="10">
        <v>1599.09</v>
      </c>
      <c r="I3294" s="10">
        <v>-22.269999999999982</v>
      </c>
      <c r="J3294" s="10">
        <v>3326</v>
      </c>
      <c r="K3294" s="10">
        <v>3326.4003944773171</v>
      </c>
      <c r="L3294" s="10">
        <v>-0.40039447731714972</v>
      </c>
      <c r="M3294" s="10">
        <v>3372.97</v>
      </c>
      <c r="N3294" s="10">
        <v>-46.9699999999998</v>
      </c>
    </row>
    <row r="3295" spans="1:14" x14ac:dyDescent="0.25">
      <c r="A3295" s="9" t="s">
        <v>648</v>
      </c>
      <c r="B3295" s="9" t="s">
        <v>649</v>
      </c>
      <c r="C3295" s="9" t="s">
        <v>42</v>
      </c>
      <c r="D3295" s="9" t="s">
        <v>43</v>
      </c>
      <c r="E3295" s="10">
        <v>15102.46</v>
      </c>
      <c r="F3295" s="10">
        <v>15102.463054187192</v>
      </c>
      <c r="G3295" s="10">
        <v>-3.0541871929017361E-3</v>
      </c>
      <c r="H3295" s="10">
        <v>15329</v>
      </c>
      <c r="I3295" s="10">
        <v>-226.54000000000087</v>
      </c>
      <c r="J3295" s="10">
        <v>20160</v>
      </c>
      <c r="K3295" s="10">
        <v>20160</v>
      </c>
      <c r="L3295" s="10">
        <v>0</v>
      </c>
      <c r="M3295" s="10">
        <v>20462.400000000001</v>
      </c>
      <c r="N3295" s="10">
        <v>-302.40000000000146</v>
      </c>
    </row>
    <row r="3296" spans="1:14" x14ac:dyDescent="0.25">
      <c r="A3296" s="9" t="s">
        <v>650</v>
      </c>
      <c r="B3296" s="9" t="s">
        <v>25</v>
      </c>
      <c r="C3296" s="9" t="s">
        <v>26</v>
      </c>
      <c r="D3296" s="9" t="s">
        <v>27</v>
      </c>
      <c r="E3296" s="10">
        <v>-31.87</v>
      </c>
      <c r="F3296" s="10">
        <v>0</v>
      </c>
      <c r="G3296" s="10">
        <v>-31.87</v>
      </c>
      <c r="H3296" s="10">
        <v>0</v>
      </c>
      <c r="I3296" s="10">
        <v>-31.87</v>
      </c>
      <c r="J3296" s="10">
        <v>0</v>
      </c>
      <c r="K3296" s="10">
        <v>0</v>
      </c>
      <c r="L3296" s="10">
        <v>0</v>
      </c>
      <c r="M3296" s="10">
        <v>0</v>
      </c>
      <c r="N3296" s="10">
        <v>0</v>
      </c>
    </row>
    <row r="3297" spans="1:14" x14ac:dyDescent="0.25">
      <c r="A3297" s="9" t="s">
        <v>650</v>
      </c>
      <c r="B3297" s="9" t="s">
        <v>28</v>
      </c>
      <c r="C3297" s="9" t="s">
        <v>29</v>
      </c>
      <c r="D3297" s="9" t="s">
        <v>27</v>
      </c>
      <c r="E3297" s="10">
        <v>0.06</v>
      </c>
      <c r="F3297" s="10">
        <v>0</v>
      </c>
      <c r="G3297" s="10">
        <v>0.06</v>
      </c>
      <c r="H3297" s="10">
        <v>0.06</v>
      </c>
      <c r="I3297" s="10">
        <v>0</v>
      </c>
      <c r="J3297" s="10">
        <v>0</v>
      </c>
      <c r="K3297" s="10">
        <v>0</v>
      </c>
      <c r="L3297" s="10">
        <v>0</v>
      </c>
      <c r="M3297" s="10">
        <v>0</v>
      </c>
      <c r="N3297" s="10">
        <v>0</v>
      </c>
    </row>
    <row r="3298" spans="1:14" x14ac:dyDescent="0.25">
      <c r="A3298" s="9" t="s">
        <v>650</v>
      </c>
      <c r="B3298" s="9" t="s">
        <v>30</v>
      </c>
      <c r="C3298" s="9" t="s">
        <v>29</v>
      </c>
      <c r="D3298" s="9" t="s">
        <v>27</v>
      </c>
      <c r="E3298" s="10">
        <v>1.39</v>
      </c>
      <c r="F3298" s="10">
        <v>0</v>
      </c>
      <c r="G3298" s="10">
        <v>1.39</v>
      </c>
      <c r="H3298" s="10">
        <v>1.4</v>
      </c>
      <c r="I3298" s="10">
        <v>-1.0000000000000009E-2</v>
      </c>
      <c r="J3298" s="10">
        <v>0</v>
      </c>
      <c r="K3298" s="10">
        <v>0</v>
      </c>
      <c r="L3298" s="10">
        <v>0</v>
      </c>
      <c r="M3298" s="10">
        <v>0</v>
      </c>
      <c r="N3298" s="10">
        <v>0</v>
      </c>
    </row>
    <row r="3299" spans="1:14" x14ac:dyDescent="0.25">
      <c r="A3299" s="9" t="s">
        <v>650</v>
      </c>
      <c r="B3299" s="9" t="s">
        <v>31</v>
      </c>
      <c r="C3299" s="9" t="s">
        <v>29</v>
      </c>
      <c r="D3299" s="9" t="s">
        <v>27</v>
      </c>
      <c r="E3299" s="10">
        <v>9.34</v>
      </c>
      <c r="F3299" s="10">
        <v>0</v>
      </c>
      <c r="G3299" s="10">
        <v>9.34</v>
      </c>
      <c r="H3299" s="10">
        <v>9.3699999999999992</v>
      </c>
      <c r="I3299" s="10">
        <v>-2.9999999999999361E-2</v>
      </c>
      <c r="J3299" s="10">
        <v>0</v>
      </c>
      <c r="K3299" s="10">
        <v>0</v>
      </c>
      <c r="L3299" s="10">
        <v>0</v>
      </c>
      <c r="M3299" s="10">
        <v>0</v>
      </c>
      <c r="N3299" s="10">
        <v>0</v>
      </c>
    </row>
    <row r="3300" spans="1:14" x14ac:dyDescent="0.25">
      <c r="A3300" s="9" t="s">
        <v>650</v>
      </c>
      <c r="B3300" s="9" t="s">
        <v>32</v>
      </c>
      <c r="C3300" s="9" t="s">
        <v>33</v>
      </c>
      <c r="D3300" s="9" t="s">
        <v>27</v>
      </c>
      <c r="E3300" s="10">
        <v>98.75</v>
      </c>
      <c r="F3300" s="10">
        <v>0</v>
      </c>
      <c r="G3300" s="10">
        <v>98.75</v>
      </c>
      <c r="H3300" s="10">
        <v>99.49</v>
      </c>
      <c r="I3300" s="10">
        <v>-0.73999999999999488</v>
      </c>
      <c r="J3300" s="10">
        <v>0.28000000000000003</v>
      </c>
      <c r="K3300" s="10">
        <v>0</v>
      </c>
      <c r="L3300" s="10">
        <v>0.28000000000000003</v>
      </c>
      <c r="M3300" s="10">
        <v>0.28199999999999997</v>
      </c>
      <c r="N3300" s="10">
        <v>-1.9999999999999463E-3</v>
      </c>
    </row>
    <row r="3301" spans="1:14" x14ac:dyDescent="0.25">
      <c r="A3301" s="9" t="s">
        <v>650</v>
      </c>
      <c r="B3301" s="9" t="s">
        <v>36</v>
      </c>
      <c r="C3301" s="9" t="s">
        <v>29</v>
      </c>
      <c r="D3301" s="9" t="s">
        <v>27</v>
      </c>
      <c r="E3301" s="10">
        <v>104.68</v>
      </c>
      <c r="F3301" s="10">
        <v>0</v>
      </c>
      <c r="G3301" s="10">
        <v>104.68</v>
      </c>
      <c r="H3301" s="10">
        <v>105.02</v>
      </c>
      <c r="I3301" s="10">
        <v>-0.3399999999999892</v>
      </c>
      <c r="J3301" s="10">
        <v>0</v>
      </c>
      <c r="K3301" s="10">
        <v>0</v>
      </c>
      <c r="L3301" s="10">
        <v>0</v>
      </c>
      <c r="M3301" s="10">
        <v>0</v>
      </c>
      <c r="N3301" s="10">
        <v>0</v>
      </c>
    </row>
    <row r="3302" spans="1:14" x14ac:dyDescent="0.25">
      <c r="A3302" s="9" t="s">
        <v>650</v>
      </c>
      <c r="B3302" s="9" t="s">
        <v>37</v>
      </c>
      <c r="C3302" s="9" t="s">
        <v>29</v>
      </c>
      <c r="D3302" s="9" t="s">
        <v>27</v>
      </c>
      <c r="E3302" s="10">
        <v>242.08</v>
      </c>
      <c r="F3302" s="10">
        <v>0</v>
      </c>
      <c r="G3302" s="10">
        <v>242.08</v>
      </c>
      <c r="H3302" s="10">
        <v>242.86</v>
      </c>
      <c r="I3302" s="10">
        <v>-0.78000000000000114</v>
      </c>
      <c r="J3302" s="10">
        <v>0</v>
      </c>
      <c r="K3302" s="10">
        <v>0</v>
      </c>
      <c r="L3302" s="10">
        <v>0</v>
      </c>
      <c r="M3302" s="10">
        <v>0</v>
      </c>
      <c r="N3302" s="10">
        <v>0</v>
      </c>
    </row>
    <row r="3303" spans="1:14" x14ac:dyDescent="0.25">
      <c r="A3303" s="9" t="s">
        <v>650</v>
      </c>
      <c r="B3303" s="9" t="s">
        <v>35</v>
      </c>
      <c r="C3303" s="9" t="s">
        <v>33</v>
      </c>
      <c r="D3303" s="9" t="s">
        <v>27</v>
      </c>
      <c r="E3303" s="10">
        <v>246.1</v>
      </c>
      <c r="F3303" s="10">
        <v>0</v>
      </c>
      <c r="G3303" s="10">
        <v>246.1</v>
      </c>
      <c r="H3303" s="10">
        <v>246.68</v>
      </c>
      <c r="I3303" s="10">
        <v>-0.58000000000001251</v>
      </c>
      <c r="J3303" s="10">
        <v>3.94</v>
      </c>
      <c r="K3303" s="10">
        <v>0</v>
      </c>
      <c r="L3303" s="10">
        <v>3.94</v>
      </c>
      <c r="M3303" s="10">
        <v>3.9489999999999998</v>
      </c>
      <c r="N3303" s="10">
        <v>-8.999999999999897E-3</v>
      </c>
    </row>
    <row r="3304" spans="1:14" x14ac:dyDescent="0.25">
      <c r="A3304" s="9" t="s">
        <v>650</v>
      </c>
      <c r="B3304" s="9" t="s">
        <v>34</v>
      </c>
      <c r="C3304" s="9" t="s">
        <v>33</v>
      </c>
      <c r="D3304" s="9" t="s">
        <v>27</v>
      </c>
      <c r="E3304" s="10">
        <v>339.46</v>
      </c>
      <c r="F3304" s="10">
        <v>0</v>
      </c>
      <c r="G3304" s="10">
        <v>339.46</v>
      </c>
      <c r="H3304" s="10">
        <v>341.99</v>
      </c>
      <c r="I3304" s="10">
        <v>-2.5300000000000296</v>
      </c>
      <c r="J3304" s="10">
        <v>0.28000000000000003</v>
      </c>
      <c r="K3304" s="10">
        <v>0</v>
      </c>
      <c r="L3304" s="10">
        <v>0.28000000000000003</v>
      </c>
      <c r="M3304" s="10">
        <v>0.28199999999999997</v>
      </c>
      <c r="N3304" s="10">
        <v>-1.9999999999999463E-3</v>
      </c>
    </row>
    <row r="3305" spans="1:14" x14ac:dyDescent="0.25">
      <c r="A3305" s="9" t="s">
        <v>650</v>
      </c>
      <c r="B3305" s="9" t="s">
        <v>57</v>
      </c>
      <c r="C3305" s="9" t="s">
        <v>39</v>
      </c>
      <c r="D3305" s="9" t="s">
        <v>58</v>
      </c>
      <c r="E3305" s="10">
        <v>-8808.58</v>
      </c>
      <c r="F3305" s="10">
        <v>0</v>
      </c>
      <c r="G3305" s="10">
        <v>-8808.58</v>
      </c>
      <c r="H3305" s="10">
        <v>-8808.58</v>
      </c>
      <c r="I3305" s="10">
        <v>0</v>
      </c>
      <c r="J3305" s="10">
        <v>-189</v>
      </c>
      <c r="K3305" s="10">
        <v>0</v>
      </c>
      <c r="L3305" s="10">
        <v>-189</v>
      </c>
      <c r="M3305" s="10">
        <v>-189</v>
      </c>
      <c r="N3305" s="10">
        <v>0</v>
      </c>
    </row>
    <row r="3306" spans="1:14" x14ac:dyDescent="0.25">
      <c r="A3306" s="9" t="s">
        <v>650</v>
      </c>
      <c r="B3306" s="9" t="s">
        <v>59</v>
      </c>
      <c r="C3306" s="9" t="s">
        <v>42</v>
      </c>
      <c r="D3306" s="9" t="s">
        <v>43</v>
      </c>
      <c r="E3306" s="10">
        <v>21.19</v>
      </c>
      <c r="F3306" s="10">
        <v>0</v>
      </c>
      <c r="G3306" s="10">
        <v>21.19</v>
      </c>
      <c r="H3306" s="10">
        <v>0</v>
      </c>
      <c r="I3306" s="10">
        <v>21.19</v>
      </c>
      <c r="J3306" s="10">
        <v>8</v>
      </c>
      <c r="K3306" s="10">
        <v>0</v>
      </c>
      <c r="L3306" s="10">
        <v>8</v>
      </c>
      <c r="M3306" s="10">
        <v>0</v>
      </c>
      <c r="N3306" s="10">
        <v>8</v>
      </c>
    </row>
    <row r="3307" spans="1:14" x14ac:dyDescent="0.25">
      <c r="A3307" s="9" t="s">
        <v>650</v>
      </c>
      <c r="B3307" s="9" t="s">
        <v>60</v>
      </c>
      <c r="C3307" s="9" t="s">
        <v>42</v>
      </c>
      <c r="D3307" s="9" t="s">
        <v>43</v>
      </c>
      <c r="E3307" s="10">
        <v>67.790000000000006</v>
      </c>
      <c r="F3307" s="10">
        <v>64.059701492537314</v>
      </c>
      <c r="G3307" s="10">
        <v>3.7302985074626918</v>
      </c>
      <c r="H3307" s="10">
        <v>64.38</v>
      </c>
      <c r="I3307" s="10">
        <v>3.4100000000000108</v>
      </c>
      <c r="J3307" s="10">
        <v>200</v>
      </c>
      <c r="K3307" s="10">
        <v>189</v>
      </c>
      <c r="L3307" s="10">
        <v>11</v>
      </c>
      <c r="M3307" s="10">
        <v>189.94499999999999</v>
      </c>
      <c r="N3307" s="10">
        <v>10.055000000000007</v>
      </c>
    </row>
    <row r="3308" spans="1:14" x14ac:dyDescent="0.25">
      <c r="A3308" s="9" t="s">
        <v>650</v>
      </c>
      <c r="B3308" s="9" t="s">
        <v>61</v>
      </c>
      <c r="C3308" s="9" t="s">
        <v>42</v>
      </c>
      <c r="D3308" s="9" t="s">
        <v>43</v>
      </c>
      <c r="E3308" s="10">
        <v>4125.7</v>
      </c>
      <c r="F3308" s="10">
        <v>4061.227722772277</v>
      </c>
      <c r="G3308" s="10">
        <v>64.47227722772277</v>
      </c>
      <c r="H3308" s="10">
        <v>4101.84</v>
      </c>
      <c r="I3308" s="10">
        <v>23.859999999999673</v>
      </c>
      <c r="J3308" s="10">
        <v>192</v>
      </c>
      <c r="K3308" s="10">
        <v>189</v>
      </c>
      <c r="L3308" s="10">
        <v>3</v>
      </c>
      <c r="M3308" s="10">
        <v>190.89</v>
      </c>
      <c r="N3308" s="10">
        <v>1.1100000000000136</v>
      </c>
    </row>
    <row r="3309" spans="1:14" x14ac:dyDescent="0.25">
      <c r="A3309" s="9" t="s">
        <v>650</v>
      </c>
      <c r="B3309" s="9" t="s">
        <v>62</v>
      </c>
      <c r="C3309" s="9" t="s">
        <v>42</v>
      </c>
      <c r="D3309" s="9" t="s">
        <v>53</v>
      </c>
      <c r="E3309" s="10">
        <v>3583.91</v>
      </c>
      <c r="F3309" s="10">
        <v>3577.6119402985073</v>
      </c>
      <c r="G3309" s="10">
        <v>6.2980597014925479</v>
      </c>
      <c r="H3309" s="10">
        <v>3595.5</v>
      </c>
      <c r="I3309" s="10">
        <v>-11.590000000000146</v>
      </c>
      <c r="J3309" s="10">
        <v>284</v>
      </c>
      <c r="K3309" s="10">
        <v>283.50049751243779</v>
      </c>
      <c r="L3309" s="10">
        <v>0.49950248756221072</v>
      </c>
      <c r="M3309" s="10">
        <v>284.91800000000001</v>
      </c>
      <c r="N3309" s="10">
        <v>-0.91800000000000637</v>
      </c>
    </row>
    <row r="3310" spans="1:14" x14ac:dyDescent="0.25">
      <c r="A3310" s="9" t="s">
        <v>651</v>
      </c>
      <c r="B3310" s="9" t="s">
        <v>25</v>
      </c>
      <c r="C3310" s="9" t="s">
        <v>26</v>
      </c>
      <c r="D3310" s="9" t="s">
        <v>27</v>
      </c>
      <c r="E3310" s="10">
        <v>-7415.09</v>
      </c>
      <c r="F3310" s="10">
        <v>0</v>
      </c>
      <c r="G3310" s="10">
        <v>-7415.09</v>
      </c>
      <c r="H3310" s="10">
        <v>0</v>
      </c>
      <c r="I3310" s="10">
        <v>-7415.09</v>
      </c>
      <c r="J3310" s="10">
        <v>0</v>
      </c>
      <c r="K3310" s="10">
        <v>0</v>
      </c>
      <c r="L3310" s="10">
        <v>0</v>
      </c>
      <c r="M3310" s="10">
        <v>0</v>
      </c>
      <c r="N3310" s="10">
        <v>0</v>
      </c>
    </row>
    <row r="3311" spans="1:14" x14ac:dyDescent="0.25">
      <c r="A3311" s="9" t="s">
        <v>651</v>
      </c>
      <c r="B3311" s="9" t="s">
        <v>28</v>
      </c>
      <c r="C3311" s="9" t="s">
        <v>29</v>
      </c>
      <c r="D3311" s="9" t="s">
        <v>27</v>
      </c>
      <c r="E3311" s="10">
        <v>0.2</v>
      </c>
      <c r="F3311" s="10">
        <v>0</v>
      </c>
      <c r="G3311" s="10">
        <v>0.2</v>
      </c>
      <c r="H3311" s="10">
        <v>0.19</v>
      </c>
      <c r="I3311" s="10">
        <v>1.0000000000000009E-2</v>
      </c>
      <c r="J3311" s="10">
        <v>0</v>
      </c>
      <c r="K3311" s="10">
        <v>0</v>
      </c>
      <c r="L3311" s="10">
        <v>0</v>
      </c>
      <c r="M3311" s="10">
        <v>0</v>
      </c>
      <c r="N3311" s="10">
        <v>0</v>
      </c>
    </row>
    <row r="3312" spans="1:14" x14ac:dyDescent="0.25">
      <c r="A3312" s="9" t="s">
        <v>651</v>
      </c>
      <c r="B3312" s="9" t="s">
        <v>30</v>
      </c>
      <c r="C3312" s="9" t="s">
        <v>29</v>
      </c>
      <c r="D3312" s="9" t="s">
        <v>27</v>
      </c>
      <c r="E3312" s="10">
        <v>4.6399999999999997</v>
      </c>
      <c r="F3312" s="10">
        <v>0</v>
      </c>
      <c r="G3312" s="10">
        <v>4.6399999999999997</v>
      </c>
      <c r="H3312" s="10">
        <v>4.4800000000000004</v>
      </c>
      <c r="I3312" s="10">
        <v>0.15999999999999925</v>
      </c>
      <c r="J3312" s="10">
        <v>0</v>
      </c>
      <c r="K3312" s="10">
        <v>0</v>
      </c>
      <c r="L3312" s="10">
        <v>0</v>
      </c>
      <c r="M3312" s="10">
        <v>0</v>
      </c>
      <c r="N3312" s="10">
        <v>0</v>
      </c>
    </row>
    <row r="3313" spans="1:14" x14ac:dyDescent="0.25">
      <c r="A3313" s="9" t="s">
        <v>651</v>
      </c>
      <c r="B3313" s="9" t="s">
        <v>31</v>
      </c>
      <c r="C3313" s="9" t="s">
        <v>29</v>
      </c>
      <c r="D3313" s="9" t="s">
        <v>27</v>
      </c>
      <c r="E3313" s="10">
        <v>31.12</v>
      </c>
      <c r="F3313" s="10">
        <v>0</v>
      </c>
      <c r="G3313" s="10">
        <v>31.12</v>
      </c>
      <c r="H3313" s="10">
        <v>30.06</v>
      </c>
      <c r="I3313" s="10">
        <v>1.0600000000000023</v>
      </c>
      <c r="J3313" s="10">
        <v>0</v>
      </c>
      <c r="K3313" s="10">
        <v>0</v>
      </c>
      <c r="L3313" s="10">
        <v>0</v>
      </c>
      <c r="M3313" s="10">
        <v>0</v>
      </c>
      <c r="N3313" s="10">
        <v>0</v>
      </c>
    </row>
    <row r="3314" spans="1:14" x14ac:dyDescent="0.25">
      <c r="A3314" s="9" t="s">
        <v>651</v>
      </c>
      <c r="B3314" s="9" t="s">
        <v>32</v>
      </c>
      <c r="C3314" s="9" t="s">
        <v>33</v>
      </c>
      <c r="D3314" s="9" t="s">
        <v>27</v>
      </c>
      <c r="E3314" s="10">
        <v>853.5</v>
      </c>
      <c r="F3314" s="10">
        <v>0</v>
      </c>
      <c r="G3314" s="10">
        <v>853.5</v>
      </c>
      <c r="H3314" s="10">
        <v>79.16</v>
      </c>
      <c r="I3314" s="10">
        <v>774.34</v>
      </c>
      <c r="J3314" s="10">
        <v>2.42</v>
      </c>
      <c r="K3314" s="10">
        <v>0</v>
      </c>
      <c r="L3314" s="10">
        <v>2.42</v>
      </c>
      <c r="M3314" s="10">
        <v>0.224</v>
      </c>
      <c r="N3314" s="10">
        <v>2.1959999999999997</v>
      </c>
    </row>
    <row r="3315" spans="1:14" x14ac:dyDescent="0.25">
      <c r="A3315" s="9" t="s">
        <v>651</v>
      </c>
      <c r="B3315" s="9" t="s">
        <v>34</v>
      </c>
      <c r="C3315" s="9" t="s">
        <v>33</v>
      </c>
      <c r="D3315" s="9" t="s">
        <v>27</v>
      </c>
      <c r="E3315" s="10">
        <v>2933.94</v>
      </c>
      <c r="F3315" s="10">
        <v>0</v>
      </c>
      <c r="G3315" s="10">
        <v>2933.94</v>
      </c>
      <c r="H3315" s="10">
        <v>272.11</v>
      </c>
      <c r="I3315" s="10">
        <v>2661.83</v>
      </c>
      <c r="J3315" s="10">
        <v>2.42</v>
      </c>
      <c r="K3315" s="10">
        <v>0</v>
      </c>
      <c r="L3315" s="10">
        <v>2.42</v>
      </c>
      <c r="M3315" s="10">
        <v>0.224</v>
      </c>
      <c r="N3315" s="10">
        <v>2.1959999999999997</v>
      </c>
    </row>
    <row r="3316" spans="1:14" x14ac:dyDescent="0.25">
      <c r="A3316" s="9" t="s">
        <v>651</v>
      </c>
      <c r="B3316" s="9" t="s">
        <v>35</v>
      </c>
      <c r="C3316" s="9" t="s">
        <v>33</v>
      </c>
      <c r="D3316" s="9" t="s">
        <v>27</v>
      </c>
      <c r="E3316" s="10">
        <v>3174.34</v>
      </c>
      <c r="F3316" s="10">
        <v>0</v>
      </c>
      <c r="G3316" s="10">
        <v>3174.34</v>
      </c>
      <c r="H3316" s="10">
        <v>294.41000000000003</v>
      </c>
      <c r="I3316" s="10">
        <v>2879.9300000000003</v>
      </c>
      <c r="J3316" s="10">
        <v>50.82</v>
      </c>
      <c r="K3316" s="10">
        <v>0</v>
      </c>
      <c r="L3316" s="10">
        <v>50.82</v>
      </c>
      <c r="M3316" s="10">
        <v>4.7130000000000001</v>
      </c>
      <c r="N3316" s="10">
        <v>46.106999999999999</v>
      </c>
    </row>
    <row r="3317" spans="1:14" x14ac:dyDescent="0.25">
      <c r="A3317" s="9" t="s">
        <v>651</v>
      </c>
      <c r="B3317" s="9" t="s">
        <v>36</v>
      </c>
      <c r="C3317" s="9" t="s">
        <v>29</v>
      </c>
      <c r="D3317" s="9" t="s">
        <v>27</v>
      </c>
      <c r="E3317" s="10">
        <v>348.7</v>
      </c>
      <c r="F3317" s="10">
        <v>0</v>
      </c>
      <c r="G3317" s="10">
        <v>348.7</v>
      </c>
      <c r="H3317" s="10">
        <v>336.73</v>
      </c>
      <c r="I3317" s="10">
        <v>11.96999999999997</v>
      </c>
      <c r="J3317" s="10">
        <v>0</v>
      </c>
      <c r="K3317" s="10">
        <v>0</v>
      </c>
      <c r="L3317" s="10">
        <v>0</v>
      </c>
      <c r="M3317" s="10">
        <v>0</v>
      </c>
      <c r="N3317" s="10">
        <v>0</v>
      </c>
    </row>
    <row r="3318" spans="1:14" x14ac:dyDescent="0.25">
      <c r="A3318" s="9" t="s">
        <v>651</v>
      </c>
      <c r="B3318" s="9" t="s">
        <v>37</v>
      </c>
      <c r="C3318" s="9" t="s">
        <v>29</v>
      </c>
      <c r="D3318" s="9" t="s">
        <v>27</v>
      </c>
      <c r="E3318" s="10">
        <v>806.36</v>
      </c>
      <c r="F3318" s="10">
        <v>0</v>
      </c>
      <c r="G3318" s="10">
        <v>806.36</v>
      </c>
      <c r="H3318" s="10">
        <v>778.7</v>
      </c>
      <c r="I3318" s="10">
        <v>27.659999999999968</v>
      </c>
      <c r="J3318" s="10">
        <v>0</v>
      </c>
      <c r="K3318" s="10">
        <v>0</v>
      </c>
      <c r="L3318" s="10">
        <v>0</v>
      </c>
      <c r="M3318" s="10">
        <v>0</v>
      </c>
      <c r="N3318" s="10">
        <v>0</v>
      </c>
    </row>
    <row r="3319" spans="1:14" x14ac:dyDescent="0.25">
      <c r="A3319" s="9" t="s">
        <v>651</v>
      </c>
      <c r="B3319" s="9" t="s">
        <v>459</v>
      </c>
      <c r="C3319" s="9" t="s">
        <v>39</v>
      </c>
      <c r="D3319" s="9" t="s">
        <v>40</v>
      </c>
      <c r="E3319" s="10">
        <v>-18122.689999999999</v>
      </c>
      <c r="F3319" s="10">
        <v>0</v>
      </c>
      <c r="G3319" s="10">
        <v>-18122.689999999999</v>
      </c>
      <c r="H3319" s="10">
        <v>-18122.7</v>
      </c>
      <c r="I3319" s="10">
        <v>1.0000000002037268E-2</v>
      </c>
      <c r="J3319" s="10">
        <v>-202</v>
      </c>
      <c r="K3319" s="10">
        <v>0</v>
      </c>
      <c r="L3319" s="10">
        <v>-202</v>
      </c>
      <c r="M3319" s="10">
        <v>-202</v>
      </c>
      <c r="N3319" s="10">
        <v>0</v>
      </c>
    </row>
    <row r="3320" spans="1:14" x14ac:dyDescent="0.25">
      <c r="A3320" s="9" t="s">
        <v>651</v>
      </c>
      <c r="B3320" s="9" t="s">
        <v>652</v>
      </c>
      <c r="C3320" s="9" t="s">
        <v>42</v>
      </c>
      <c r="D3320" s="9" t="s">
        <v>43</v>
      </c>
      <c r="E3320" s="10">
        <v>107.03</v>
      </c>
      <c r="F3320" s="10">
        <v>0</v>
      </c>
      <c r="G3320" s="10">
        <v>107.03</v>
      </c>
      <c r="H3320" s="10">
        <v>0</v>
      </c>
      <c r="I3320" s="10">
        <v>107.03</v>
      </c>
      <c r="J3320" s="10">
        <v>650</v>
      </c>
      <c r="K3320" s="10">
        <v>0</v>
      </c>
      <c r="L3320" s="10">
        <v>650</v>
      </c>
      <c r="M3320" s="10">
        <v>0</v>
      </c>
      <c r="N3320" s="10">
        <v>650</v>
      </c>
    </row>
    <row r="3321" spans="1:14" x14ac:dyDescent="0.25">
      <c r="A3321" s="9" t="s">
        <v>651</v>
      </c>
      <c r="B3321" s="9" t="s">
        <v>460</v>
      </c>
      <c r="C3321" s="9" t="s">
        <v>42</v>
      </c>
      <c r="D3321" s="9" t="s">
        <v>43</v>
      </c>
      <c r="E3321" s="10">
        <v>263.45999999999998</v>
      </c>
      <c r="F3321" s="10">
        <v>0</v>
      </c>
      <c r="G3321" s="10">
        <v>263.45999999999998</v>
      </c>
      <c r="H3321" s="10">
        <v>0</v>
      </c>
      <c r="I3321" s="10">
        <v>263.45999999999998</v>
      </c>
      <c r="J3321" s="10">
        <v>1600</v>
      </c>
      <c r="K3321" s="10">
        <v>0</v>
      </c>
      <c r="L3321" s="10">
        <v>1600</v>
      </c>
      <c r="M3321" s="10">
        <v>0</v>
      </c>
      <c r="N3321" s="10">
        <v>1600</v>
      </c>
    </row>
    <row r="3322" spans="1:14" x14ac:dyDescent="0.25">
      <c r="A3322" s="9" t="s">
        <v>651</v>
      </c>
      <c r="B3322" s="9" t="s">
        <v>92</v>
      </c>
      <c r="C3322" s="9" t="s">
        <v>42</v>
      </c>
      <c r="D3322" s="9" t="s">
        <v>43</v>
      </c>
      <c r="E3322" s="10">
        <v>51.07</v>
      </c>
      <c r="F3322" s="10">
        <v>17.198019801980198</v>
      </c>
      <c r="G3322" s="10">
        <v>33.871980198019799</v>
      </c>
      <c r="H3322" s="10">
        <v>17.37</v>
      </c>
      <c r="I3322" s="10">
        <v>33.700000000000003</v>
      </c>
      <c r="J3322" s="10">
        <v>600</v>
      </c>
      <c r="K3322" s="10">
        <v>202</v>
      </c>
      <c r="L3322" s="10">
        <v>398</v>
      </c>
      <c r="M3322" s="10">
        <v>204.02</v>
      </c>
      <c r="N3322" s="10">
        <v>395.98</v>
      </c>
    </row>
    <row r="3323" spans="1:14" x14ac:dyDescent="0.25">
      <c r="A3323" s="9" t="s">
        <v>651</v>
      </c>
      <c r="B3323" s="9" t="s">
        <v>235</v>
      </c>
      <c r="C3323" s="9" t="s">
        <v>42</v>
      </c>
      <c r="D3323" s="9" t="s">
        <v>43</v>
      </c>
      <c r="E3323" s="10">
        <v>168.5</v>
      </c>
      <c r="F3323" s="10">
        <v>67.671641791044792</v>
      </c>
      <c r="G3323" s="10">
        <v>100.82835820895521</v>
      </c>
      <c r="H3323" s="10">
        <v>68.010000000000005</v>
      </c>
      <c r="I3323" s="10">
        <v>100.49</v>
      </c>
      <c r="J3323" s="10">
        <v>503</v>
      </c>
      <c r="K3323" s="10">
        <v>202</v>
      </c>
      <c r="L3323" s="10">
        <v>301</v>
      </c>
      <c r="M3323" s="10">
        <v>203.01</v>
      </c>
      <c r="N3323" s="10">
        <v>299.99</v>
      </c>
    </row>
    <row r="3324" spans="1:14" x14ac:dyDescent="0.25">
      <c r="A3324" s="9" t="s">
        <v>651</v>
      </c>
      <c r="B3324" s="9" t="s">
        <v>462</v>
      </c>
      <c r="C3324" s="9" t="s">
        <v>42</v>
      </c>
      <c r="D3324" s="9" t="s">
        <v>43</v>
      </c>
      <c r="E3324" s="10">
        <v>0</v>
      </c>
      <c r="F3324" s="10">
        <v>199.56650246305418</v>
      </c>
      <c r="G3324" s="10">
        <v>-199.56650246305418</v>
      </c>
      <c r="H3324" s="10">
        <v>202.56</v>
      </c>
      <c r="I3324" s="10">
        <v>-202.56</v>
      </c>
      <c r="J3324" s="10">
        <v>0</v>
      </c>
      <c r="K3324" s="10">
        <v>1212</v>
      </c>
      <c r="L3324" s="10">
        <v>-1212</v>
      </c>
      <c r="M3324" s="10">
        <v>1230.18</v>
      </c>
      <c r="N3324" s="10">
        <v>-1230.18</v>
      </c>
    </row>
    <row r="3325" spans="1:14" x14ac:dyDescent="0.25">
      <c r="A3325" s="9" t="s">
        <v>651</v>
      </c>
      <c r="B3325" s="9" t="s">
        <v>461</v>
      </c>
      <c r="C3325" s="9" t="s">
        <v>42</v>
      </c>
      <c r="D3325" s="9" t="s">
        <v>43</v>
      </c>
      <c r="E3325" s="10">
        <v>288.5</v>
      </c>
      <c r="F3325" s="10">
        <v>218.53201970443351</v>
      </c>
      <c r="G3325" s="10">
        <v>69.967980295566491</v>
      </c>
      <c r="H3325" s="10">
        <v>221.81</v>
      </c>
      <c r="I3325" s="10">
        <v>66.69</v>
      </c>
      <c r="J3325" s="10">
        <v>1600</v>
      </c>
      <c r="K3325" s="10">
        <v>1212</v>
      </c>
      <c r="L3325" s="10">
        <v>388</v>
      </c>
      <c r="M3325" s="10">
        <v>1230.18</v>
      </c>
      <c r="N3325" s="10">
        <v>369.81999999999994</v>
      </c>
    </row>
    <row r="3326" spans="1:14" x14ac:dyDescent="0.25">
      <c r="A3326" s="9" t="s">
        <v>651</v>
      </c>
      <c r="B3326" s="9" t="s">
        <v>463</v>
      </c>
      <c r="C3326" s="9" t="s">
        <v>42</v>
      </c>
      <c r="D3326" s="9" t="s">
        <v>43</v>
      </c>
      <c r="E3326" s="10">
        <v>503.16</v>
      </c>
      <c r="F3326" s="10">
        <v>406.55172413793105</v>
      </c>
      <c r="G3326" s="10">
        <v>96.608275862068979</v>
      </c>
      <c r="H3326" s="10">
        <v>412.65</v>
      </c>
      <c r="I3326" s="10">
        <v>90.510000000000048</v>
      </c>
      <c r="J3326" s="10">
        <v>1500</v>
      </c>
      <c r="K3326" s="10">
        <v>1212</v>
      </c>
      <c r="L3326" s="10">
        <v>288</v>
      </c>
      <c r="M3326" s="10">
        <v>1230.18</v>
      </c>
      <c r="N3326" s="10">
        <v>269.81999999999994</v>
      </c>
    </row>
    <row r="3327" spans="1:14" x14ac:dyDescent="0.25">
      <c r="A3327" s="9" t="s">
        <v>651</v>
      </c>
      <c r="B3327" s="9" t="s">
        <v>84</v>
      </c>
      <c r="C3327" s="9" t="s">
        <v>42</v>
      </c>
      <c r="D3327" s="9" t="s">
        <v>43</v>
      </c>
      <c r="E3327" s="10">
        <v>507.91</v>
      </c>
      <c r="F3327" s="10">
        <v>492.47058823529414</v>
      </c>
      <c r="G3327" s="10">
        <v>15.439411764705881</v>
      </c>
      <c r="H3327" s="10">
        <v>502.32</v>
      </c>
      <c r="I3327" s="10">
        <v>5.5900000000000318</v>
      </c>
      <c r="J3327" s="10">
        <v>1250</v>
      </c>
      <c r="K3327" s="10">
        <v>1212</v>
      </c>
      <c r="L3327" s="10">
        <v>38</v>
      </c>
      <c r="M3327" s="10">
        <v>1236.24</v>
      </c>
      <c r="N3327" s="10">
        <v>13.759999999999991</v>
      </c>
    </row>
    <row r="3328" spans="1:14" x14ac:dyDescent="0.25">
      <c r="A3328" s="9" t="s">
        <v>651</v>
      </c>
      <c r="B3328" s="9" t="s">
        <v>464</v>
      </c>
      <c r="C3328" s="9" t="s">
        <v>42</v>
      </c>
      <c r="D3328" s="9" t="s">
        <v>43</v>
      </c>
      <c r="E3328" s="10">
        <v>1125</v>
      </c>
      <c r="F3328" s="10">
        <v>909.00492610837443</v>
      </c>
      <c r="G3328" s="10">
        <v>215.99507389162557</v>
      </c>
      <c r="H3328" s="10">
        <v>922.64</v>
      </c>
      <c r="I3328" s="10">
        <v>202.36</v>
      </c>
      <c r="J3328" s="10">
        <v>250</v>
      </c>
      <c r="K3328" s="10">
        <v>202</v>
      </c>
      <c r="L3328" s="10">
        <v>48</v>
      </c>
      <c r="M3328" s="10">
        <v>205.03</v>
      </c>
      <c r="N3328" s="10">
        <v>44.97</v>
      </c>
    </row>
    <row r="3329" spans="1:14" x14ac:dyDescent="0.25">
      <c r="A3329" s="9" t="s">
        <v>651</v>
      </c>
      <c r="B3329" s="9" t="s">
        <v>465</v>
      </c>
      <c r="C3329" s="9" t="s">
        <v>42</v>
      </c>
      <c r="D3329" s="9" t="s">
        <v>43</v>
      </c>
      <c r="E3329" s="10">
        <v>1100.49</v>
      </c>
      <c r="F3329" s="10">
        <v>1046.1182266009853</v>
      </c>
      <c r="G3329" s="10">
        <v>54.371773399014728</v>
      </c>
      <c r="H3329" s="10">
        <v>1061.81</v>
      </c>
      <c r="I3329" s="10">
        <v>38.680000000000064</v>
      </c>
      <c r="J3329" s="10">
        <v>1275</v>
      </c>
      <c r="K3329" s="10">
        <v>1212</v>
      </c>
      <c r="L3329" s="10">
        <v>63</v>
      </c>
      <c r="M3329" s="10">
        <v>1230.18</v>
      </c>
      <c r="N3329" s="10">
        <v>44.819999999999936</v>
      </c>
    </row>
    <row r="3330" spans="1:14" x14ac:dyDescent="0.25">
      <c r="A3330" s="9" t="s">
        <v>651</v>
      </c>
      <c r="B3330" s="9" t="s">
        <v>50</v>
      </c>
      <c r="C3330" s="9" t="s">
        <v>42</v>
      </c>
      <c r="D3330" s="9" t="s">
        <v>43</v>
      </c>
      <c r="E3330" s="10">
        <v>1697.5</v>
      </c>
      <c r="F3330" s="10">
        <v>1645.9004975124378</v>
      </c>
      <c r="G3330" s="10">
        <v>51.599502487562177</v>
      </c>
      <c r="H3330" s="10">
        <v>1654.13</v>
      </c>
      <c r="I3330" s="10">
        <v>43.369999999999891</v>
      </c>
      <c r="J3330" s="10">
        <v>1250</v>
      </c>
      <c r="K3330" s="10">
        <v>1212</v>
      </c>
      <c r="L3330" s="10">
        <v>38</v>
      </c>
      <c r="M3330" s="10">
        <v>1218.06</v>
      </c>
      <c r="N3330" s="10">
        <v>31.940000000000055</v>
      </c>
    </row>
    <row r="3331" spans="1:14" x14ac:dyDescent="0.25">
      <c r="A3331" s="9" t="s">
        <v>651</v>
      </c>
      <c r="B3331" s="9" t="s">
        <v>88</v>
      </c>
      <c r="C3331" s="9" t="s">
        <v>42</v>
      </c>
      <c r="D3331" s="9" t="s">
        <v>43</v>
      </c>
      <c r="E3331" s="10">
        <v>6331.16</v>
      </c>
      <c r="F3331" s="10">
        <v>6138.6930693069307</v>
      </c>
      <c r="G3331" s="10">
        <v>192.46693069306912</v>
      </c>
      <c r="H3331" s="10">
        <v>6200.08</v>
      </c>
      <c r="I3331" s="10">
        <v>131.07999999999993</v>
      </c>
      <c r="J3331" s="10">
        <v>1250</v>
      </c>
      <c r="K3331" s="10">
        <v>1211.9999999999998</v>
      </c>
      <c r="L3331" s="10">
        <v>38.000000000000227</v>
      </c>
      <c r="M3331" s="10">
        <v>1224.1199999999999</v>
      </c>
      <c r="N3331" s="10">
        <v>25.880000000000109</v>
      </c>
    </row>
    <row r="3332" spans="1:14" x14ac:dyDescent="0.25">
      <c r="A3332" s="9" t="s">
        <v>651</v>
      </c>
      <c r="B3332" s="9" t="s">
        <v>250</v>
      </c>
      <c r="C3332" s="9" t="s">
        <v>42</v>
      </c>
      <c r="D3332" s="9" t="s">
        <v>53</v>
      </c>
      <c r="E3332" s="10">
        <v>5180.01</v>
      </c>
      <c r="F3332" s="10">
        <v>4977.4228855721403</v>
      </c>
      <c r="G3332" s="10">
        <v>202.58711442785989</v>
      </c>
      <c r="H3332" s="10">
        <v>5002.3100000000004</v>
      </c>
      <c r="I3332" s="10">
        <v>177.69999999999982</v>
      </c>
      <c r="J3332" s="10">
        <v>946</v>
      </c>
      <c r="K3332" s="10">
        <v>909</v>
      </c>
      <c r="L3332" s="10">
        <v>37</v>
      </c>
      <c r="M3332" s="10">
        <v>913.54499999999996</v>
      </c>
      <c r="N3332" s="10">
        <v>32.455000000000041</v>
      </c>
    </row>
    <row r="3333" spans="1:14" x14ac:dyDescent="0.25">
      <c r="A3333" s="9" t="s">
        <v>651</v>
      </c>
      <c r="B3333" s="9" t="s">
        <v>54</v>
      </c>
      <c r="C3333" s="9" t="s">
        <v>42</v>
      </c>
      <c r="D3333" s="9" t="s">
        <v>55</v>
      </c>
      <c r="E3333" s="10">
        <v>61.19</v>
      </c>
      <c r="F3333" s="10">
        <v>59.990196078431374</v>
      </c>
      <c r="G3333" s="10">
        <v>1.1998039215686234</v>
      </c>
      <c r="H3333" s="10">
        <v>61.19</v>
      </c>
      <c r="I3333" s="10">
        <v>0</v>
      </c>
      <c r="J3333" s="10">
        <v>11.125999999999999</v>
      </c>
      <c r="K3333" s="10">
        <v>10.907843137254901</v>
      </c>
      <c r="L3333" s="10">
        <v>0.21815686274509893</v>
      </c>
      <c r="M3333" s="10">
        <v>11.125999999999999</v>
      </c>
      <c r="N3333" s="10">
        <v>0</v>
      </c>
    </row>
    <row r="3334" spans="1:14" x14ac:dyDescent="0.25">
      <c r="A3334" s="9" t="s">
        <v>653</v>
      </c>
      <c r="B3334" s="9" t="s">
        <v>25</v>
      </c>
      <c r="C3334" s="9" t="s">
        <v>26</v>
      </c>
      <c r="D3334" s="9" t="s">
        <v>27</v>
      </c>
      <c r="E3334" s="10">
        <v>-2074.42</v>
      </c>
      <c r="F3334" s="10">
        <v>0</v>
      </c>
      <c r="G3334" s="10">
        <v>-2074.42</v>
      </c>
      <c r="H3334" s="10">
        <v>0</v>
      </c>
      <c r="I3334" s="10">
        <v>-2074.42</v>
      </c>
      <c r="J3334" s="10">
        <v>0</v>
      </c>
      <c r="K3334" s="10">
        <v>0</v>
      </c>
      <c r="L3334" s="10">
        <v>0</v>
      </c>
      <c r="M3334" s="10">
        <v>0</v>
      </c>
      <c r="N3334" s="10">
        <v>0</v>
      </c>
    </row>
    <row r="3335" spans="1:14" x14ac:dyDescent="0.25">
      <c r="A3335" s="9" t="s">
        <v>653</v>
      </c>
      <c r="B3335" s="9" t="s">
        <v>30</v>
      </c>
      <c r="C3335" s="9" t="s">
        <v>29</v>
      </c>
      <c r="D3335" s="9" t="s">
        <v>27</v>
      </c>
      <c r="E3335" s="10">
        <v>0.1</v>
      </c>
      <c r="F3335" s="10">
        <v>0</v>
      </c>
      <c r="G3335" s="10">
        <v>0.1</v>
      </c>
      <c r="H3335" s="10">
        <v>0.03</v>
      </c>
      <c r="I3335" s="10">
        <v>7.0000000000000007E-2</v>
      </c>
      <c r="J3335" s="10">
        <v>0</v>
      </c>
      <c r="K3335" s="10">
        <v>0</v>
      </c>
      <c r="L3335" s="10">
        <v>0</v>
      </c>
      <c r="M3335" s="10">
        <v>0</v>
      </c>
      <c r="N3335" s="10">
        <v>0</v>
      </c>
    </row>
    <row r="3336" spans="1:14" x14ac:dyDescent="0.25">
      <c r="A3336" s="9" t="s">
        <v>653</v>
      </c>
      <c r="B3336" s="9" t="s">
        <v>31</v>
      </c>
      <c r="C3336" s="9" t="s">
        <v>29</v>
      </c>
      <c r="D3336" s="9" t="s">
        <v>27</v>
      </c>
      <c r="E3336" s="10">
        <v>0.66</v>
      </c>
      <c r="F3336" s="10">
        <v>0</v>
      </c>
      <c r="G3336" s="10">
        <v>0.66</v>
      </c>
      <c r="H3336" s="10">
        <v>0.21</v>
      </c>
      <c r="I3336" s="10">
        <v>0.45000000000000007</v>
      </c>
      <c r="J3336" s="10">
        <v>0</v>
      </c>
      <c r="K3336" s="10">
        <v>0</v>
      </c>
      <c r="L3336" s="10">
        <v>0</v>
      </c>
      <c r="M3336" s="10">
        <v>0</v>
      </c>
      <c r="N3336" s="10">
        <v>0</v>
      </c>
    </row>
    <row r="3337" spans="1:14" x14ac:dyDescent="0.25">
      <c r="A3337" s="9" t="s">
        <v>653</v>
      </c>
      <c r="B3337" s="9" t="s">
        <v>36</v>
      </c>
      <c r="C3337" s="9" t="s">
        <v>29</v>
      </c>
      <c r="D3337" s="9" t="s">
        <v>27</v>
      </c>
      <c r="E3337" s="10">
        <v>7.37</v>
      </c>
      <c r="F3337" s="10">
        <v>0</v>
      </c>
      <c r="G3337" s="10">
        <v>7.37</v>
      </c>
      <c r="H3337" s="10">
        <v>2.3199999999999998</v>
      </c>
      <c r="I3337" s="10">
        <v>5.0500000000000007</v>
      </c>
      <c r="J3337" s="10">
        <v>0</v>
      </c>
      <c r="K3337" s="10">
        <v>0</v>
      </c>
      <c r="L3337" s="10">
        <v>0</v>
      </c>
      <c r="M3337" s="10">
        <v>0</v>
      </c>
      <c r="N3337" s="10">
        <v>0</v>
      </c>
    </row>
    <row r="3338" spans="1:14" x14ac:dyDescent="0.25">
      <c r="A3338" s="9" t="s">
        <v>653</v>
      </c>
      <c r="B3338" s="9" t="s">
        <v>37</v>
      </c>
      <c r="C3338" s="9" t="s">
        <v>29</v>
      </c>
      <c r="D3338" s="9" t="s">
        <v>27</v>
      </c>
      <c r="E3338" s="10">
        <v>17.05</v>
      </c>
      <c r="F3338" s="10">
        <v>0</v>
      </c>
      <c r="G3338" s="10">
        <v>17.05</v>
      </c>
      <c r="H3338" s="10">
        <v>5.37</v>
      </c>
      <c r="I3338" s="10">
        <v>11.68</v>
      </c>
      <c r="J3338" s="10">
        <v>0</v>
      </c>
      <c r="K3338" s="10">
        <v>0</v>
      </c>
      <c r="L3338" s="10">
        <v>0</v>
      </c>
      <c r="M3338" s="10">
        <v>0</v>
      </c>
      <c r="N3338" s="10">
        <v>0</v>
      </c>
    </row>
    <row r="3339" spans="1:14" x14ac:dyDescent="0.25">
      <c r="A3339" s="9" t="s">
        <v>653</v>
      </c>
      <c r="B3339" s="9" t="s">
        <v>346</v>
      </c>
      <c r="C3339" s="9" t="s">
        <v>33</v>
      </c>
      <c r="D3339" s="9" t="s">
        <v>27</v>
      </c>
      <c r="E3339" s="10">
        <v>316.85000000000002</v>
      </c>
      <c r="F3339" s="10">
        <v>0</v>
      </c>
      <c r="G3339" s="10">
        <v>316.85000000000002</v>
      </c>
      <c r="H3339" s="10">
        <v>226.84</v>
      </c>
      <c r="I3339" s="10">
        <v>90.010000000000019</v>
      </c>
      <c r="J3339" s="10">
        <v>2</v>
      </c>
      <c r="K3339" s="10">
        <v>0</v>
      </c>
      <c r="L3339" s="10">
        <v>2</v>
      </c>
      <c r="M3339" s="10">
        <v>1.4319999999999999</v>
      </c>
      <c r="N3339" s="10">
        <v>0.56800000000000006</v>
      </c>
    </row>
    <row r="3340" spans="1:14" x14ac:dyDescent="0.25">
      <c r="A3340" s="9" t="s">
        <v>653</v>
      </c>
      <c r="B3340" s="9" t="s">
        <v>348</v>
      </c>
      <c r="C3340" s="9" t="s">
        <v>33</v>
      </c>
      <c r="D3340" s="9" t="s">
        <v>27</v>
      </c>
      <c r="E3340" s="10">
        <v>1011.53</v>
      </c>
      <c r="F3340" s="10">
        <v>0</v>
      </c>
      <c r="G3340" s="10">
        <v>1011.53</v>
      </c>
      <c r="H3340" s="10">
        <v>482.77</v>
      </c>
      <c r="I3340" s="10">
        <v>528.76</v>
      </c>
      <c r="J3340" s="10">
        <v>12</v>
      </c>
      <c r="K3340" s="10">
        <v>0</v>
      </c>
      <c r="L3340" s="10">
        <v>12</v>
      </c>
      <c r="M3340" s="10">
        <v>5.7270000000000003</v>
      </c>
      <c r="N3340" s="10">
        <v>6.2729999999999997</v>
      </c>
    </row>
    <row r="3341" spans="1:14" x14ac:dyDescent="0.25">
      <c r="A3341" s="9" t="s">
        <v>653</v>
      </c>
      <c r="B3341" s="9" t="s">
        <v>347</v>
      </c>
      <c r="C3341" s="9" t="s">
        <v>33</v>
      </c>
      <c r="D3341" s="9" t="s">
        <v>27</v>
      </c>
      <c r="E3341" s="10">
        <v>1006.63</v>
      </c>
      <c r="F3341" s="10">
        <v>0</v>
      </c>
      <c r="G3341" s="10">
        <v>1006.63</v>
      </c>
      <c r="H3341" s="10">
        <v>720.66</v>
      </c>
      <c r="I3341" s="10">
        <v>285.97000000000003</v>
      </c>
      <c r="J3341" s="10">
        <v>2</v>
      </c>
      <c r="K3341" s="10">
        <v>0</v>
      </c>
      <c r="L3341" s="10">
        <v>2</v>
      </c>
      <c r="M3341" s="10">
        <v>1.4319999999999999</v>
      </c>
      <c r="N3341" s="10">
        <v>0.56800000000000006</v>
      </c>
    </row>
    <row r="3342" spans="1:14" x14ac:dyDescent="0.25">
      <c r="A3342" s="9" t="s">
        <v>653</v>
      </c>
      <c r="B3342" s="9" t="s">
        <v>654</v>
      </c>
      <c r="C3342" s="9" t="s">
        <v>39</v>
      </c>
      <c r="D3342" s="9" t="s">
        <v>58</v>
      </c>
      <c r="E3342" s="10">
        <v>-16990.150000000001</v>
      </c>
      <c r="F3342" s="10">
        <v>0</v>
      </c>
      <c r="G3342" s="10">
        <v>-16990.150000000001</v>
      </c>
      <c r="H3342" s="10">
        <v>-16990.150000000001</v>
      </c>
      <c r="I3342" s="10">
        <v>0</v>
      </c>
      <c r="J3342" s="10">
        <v>-315</v>
      </c>
      <c r="K3342" s="10">
        <v>0</v>
      </c>
      <c r="L3342" s="10">
        <v>-315</v>
      </c>
      <c r="M3342" s="10">
        <v>-315</v>
      </c>
      <c r="N3342" s="10">
        <v>0</v>
      </c>
    </row>
    <row r="3343" spans="1:14" x14ac:dyDescent="0.25">
      <c r="A3343" s="9" t="s">
        <v>653</v>
      </c>
      <c r="B3343" s="9" t="s">
        <v>57</v>
      </c>
      <c r="C3343" s="9" t="s">
        <v>42</v>
      </c>
      <c r="D3343" s="9" t="s">
        <v>58</v>
      </c>
      <c r="E3343" s="10">
        <v>15659.7</v>
      </c>
      <c r="F3343" s="10">
        <v>14680.97</v>
      </c>
      <c r="G3343" s="10">
        <v>978.73000000000138</v>
      </c>
      <c r="H3343" s="10">
        <v>14680.97</v>
      </c>
      <c r="I3343" s="10">
        <v>978.73000000000138</v>
      </c>
      <c r="J3343" s="10">
        <v>336</v>
      </c>
      <c r="K3343" s="10">
        <v>315</v>
      </c>
      <c r="L3343" s="10">
        <v>21</v>
      </c>
      <c r="M3343" s="10">
        <v>315</v>
      </c>
      <c r="N3343" s="10">
        <v>21</v>
      </c>
    </row>
    <row r="3344" spans="1:14" x14ac:dyDescent="0.25">
      <c r="A3344" s="9" t="s">
        <v>653</v>
      </c>
      <c r="B3344" s="9" t="s">
        <v>354</v>
      </c>
      <c r="C3344" s="9" t="s">
        <v>42</v>
      </c>
      <c r="D3344" s="9" t="s">
        <v>43</v>
      </c>
      <c r="E3344" s="10">
        <v>150.53</v>
      </c>
      <c r="F3344" s="10">
        <v>150.52941176470588</v>
      </c>
      <c r="G3344" s="10">
        <v>5.8823529411711206E-4</v>
      </c>
      <c r="H3344" s="10">
        <v>153.54</v>
      </c>
      <c r="I3344" s="10">
        <v>-3.0099999999999909</v>
      </c>
      <c r="J3344" s="10">
        <v>315</v>
      </c>
      <c r="K3344" s="10">
        <v>315</v>
      </c>
      <c r="L3344" s="10">
        <v>0</v>
      </c>
      <c r="M3344" s="10">
        <v>321.3</v>
      </c>
      <c r="N3344" s="10">
        <v>-6.3000000000000114</v>
      </c>
    </row>
    <row r="3345" spans="1:14" x14ac:dyDescent="0.25">
      <c r="A3345" s="9" t="s">
        <v>653</v>
      </c>
      <c r="B3345" s="9" t="s">
        <v>350</v>
      </c>
      <c r="C3345" s="9" t="s">
        <v>42</v>
      </c>
      <c r="D3345" s="9" t="s">
        <v>43</v>
      </c>
      <c r="E3345" s="10">
        <v>631.58000000000004</v>
      </c>
      <c r="F3345" s="10">
        <v>631.57213930348257</v>
      </c>
      <c r="G3345" s="10">
        <v>7.8606965174685683E-3</v>
      </c>
      <c r="H3345" s="10">
        <v>634.73</v>
      </c>
      <c r="I3345" s="10">
        <v>-3.1499999999999773</v>
      </c>
      <c r="J3345" s="10">
        <v>315</v>
      </c>
      <c r="K3345" s="10">
        <v>315</v>
      </c>
      <c r="L3345" s="10">
        <v>0</v>
      </c>
      <c r="M3345" s="10">
        <v>316.57499999999999</v>
      </c>
      <c r="N3345" s="10">
        <v>-1.5749999999999886</v>
      </c>
    </row>
    <row r="3346" spans="1:14" x14ac:dyDescent="0.25">
      <c r="A3346" s="9" t="s">
        <v>653</v>
      </c>
      <c r="B3346" s="9" t="s">
        <v>355</v>
      </c>
      <c r="C3346" s="9" t="s">
        <v>42</v>
      </c>
      <c r="D3346" s="9" t="s">
        <v>53</v>
      </c>
      <c r="E3346" s="10">
        <v>262.57</v>
      </c>
      <c r="F3346" s="10">
        <v>82.71</v>
      </c>
      <c r="G3346" s="10">
        <v>179.86</v>
      </c>
      <c r="H3346" s="10">
        <v>82.71</v>
      </c>
      <c r="I3346" s="10">
        <v>179.86</v>
      </c>
      <c r="J3346" s="10">
        <v>20</v>
      </c>
      <c r="K3346" s="10">
        <v>6.3</v>
      </c>
      <c r="L3346" s="10">
        <v>13.7</v>
      </c>
      <c r="M3346" s="10">
        <v>6.3</v>
      </c>
      <c r="N3346" s="10">
        <v>13.7</v>
      </c>
    </row>
    <row r="3347" spans="1:14" x14ac:dyDescent="0.25">
      <c r="A3347" s="9" t="s">
        <v>655</v>
      </c>
      <c r="B3347" s="9" t="s">
        <v>25</v>
      </c>
      <c r="C3347" s="9" t="s">
        <v>26</v>
      </c>
      <c r="D3347" s="9" t="s">
        <v>27</v>
      </c>
      <c r="E3347" s="10">
        <v>897.14</v>
      </c>
      <c r="F3347" s="10">
        <v>0</v>
      </c>
      <c r="G3347" s="10">
        <v>897.14</v>
      </c>
      <c r="H3347" s="10">
        <v>0</v>
      </c>
      <c r="I3347" s="10">
        <v>897.14</v>
      </c>
      <c r="J3347" s="10">
        <v>0</v>
      </c>
      <c r="K3347" s="10">
        <v>0</v>
      </c>
      <c r="L3347" s="10">
        <v>0</v>
      </c>
      <c r="M3347" s="10">
        <v>0</v>
      </c>
      <c r="N3347" s="10">
        <v>0</v>
      </c>
    </row>
    <row r="3348" spans="1:14" x14ac:dyDescent="0.25">
      <c r="A3348" s="9" t="s">
        <v>655</v>
      </c>
      <c r="B3348" s="9" t="s">
        <v>258</v>
      </c>
      <c r="C3348" s="9" t="s">
        <v>33</v>
      </c>
      <c r="D3348" s="9" t="s">
        <v>27</v>
      </c>
      <c r="E3348" s="10">
        <v>107.97</v>
      </c>
      <c r="F3348" s="10">
        <v>0</v>
      </c>
      <c r="G3348" s="10">
        <v>107.97</v>
      </c>
      <c r="H3348" s="10">
        <v>109.54</v>
      </c>
      <c r="I3348" s="10">
        <v>-1.5700000000000074</v>
      </c>
      <c r="J3348" s="10">
        <v>14.28</v>
      </c>
      <c r="K3348" s="10">
        <v>0</v>
      </c>
      <c r="L3348" s="10">
        <v>14.28</v>
      </c>
      <c r="M3348" s="10">
        <v>14.49</v>
      </c>
      <c r="N3348" s="10">
        <v>-0.21000000000000085</v>
      </c>
    </row>
    <row r="3349" spans="1:14" x14ac:dyDescent="0.25">
      <c r="A3349" s="9" t="s">
        <v>655</v>
      </c>
      <c r="B3349" s="9" t="s">
        <v>259</v>
      </c>
      <c r="C3349" s="9" t="s">
        <v>33</v>
      </c>
      <c r="D3349" s="9" t="s">
        <v>27</v>
      </c>
      <c r="E3349" s="10">
        <v>221.55</v>
      </c>
      <c r="F3349" s="10">
        <v>0</v>
      </c>
      <c r="G3349" s="10">
        <v>221.55</v>
      </c>
      <c r="H3349" s="10">
        <v>224.8</v>
      </c>
      <c r="I3349" s="10">
        <v>-3.25</v>
      </c>
      <c r="J3349" s="10">
        <v>14.28</v>
      </c>
      <c r="K3349" s="10">
        <v>0</v>
      </c>
      <c r="L3349" s="10">
        <v>14.28</v>
      </c>
      <c r="M3349" s="10">
        <v>14.49</v>
      </c>
      <c r="N3349" s="10">
        <v>-0.21000000000000085</v>
      </c>
    </row>
    <row r="3350" spans="1:14" x14ac:dyDescent="0.25">
      <c r="A3350" s="9" t="s">
        <v>655</v>
      </c>
      <c r="B3350" s="9" t="s">
        <v>260</v>
      </c>
      <c r="C3350" s="9" t="s">
        <v>33</v>
      </c>
      <c r="D3350" s="9" t="s">
        <v>27</v>
      </c>
      <c r="E3350" s="10">
        <v>8733.7199999999993</v>
      </c>
      <c r="F3350" s="10">
        <v>0</v>
      </c>
      <c r="G3350" s="10">
        <v>8733.7199999999993</v>
      </c>
      <c r="H3350" s="10">
        <v>8860.25</v>
      </c>
      <c r="I3350" s="10">
        <v>-126.53000000000065</v>
      </c>
      <c r="J3350" s="10">
        <v>142.80000000000001</v>
      </c>
      <c r="K3350" s="10">
        <v>0</v>
      </c>
      <c r="L3350" s="10">
        <v>142.80000000000001</v>
      </c>
      <c r="M3350" s="10">
        <v>144.86799999999999</v>
      </c>
      <c r="N3350" s="10">
        <v>-2.0679999999999836</v>
      </c>
    </row>
    <row r="3351" spans="1:14" x14ac:dyDescent="0.25">
      <c r="A3351" s="9" t="s">
        <v>655</v>
      </c>
      <c r="B3351" s="9" t="s">
        <v>475</v>
      </c>
      <c r="C3351" s="9" t="s">
        <v>39</v>
      </c>
      <c r="D3351" s="9" t="s">
        <v>43</v>
      </c>
      <c r="E3351" s="10">
        <v>-61374.91</v>
      </c>
      <c r="F3351" s="10">
        <v>0</v>
      </c>
      <c r="G3351" s="10">
        <v>-61374.91</v>
      </c>
      <c r="H3351" s="10">
        <v>-61375.17</v>
      </c>
      <c r="I3351" s="10">
        <v>0.25999999999476131</v>
      </c>
      <c r="J3351" s="10">
        <v>-67365</v>
      </c>
      <c r="K3351" s="10">
        <v>0</v>
      </c>
      <c r="L3351" s="10">
        <v>-67365</v>
      </c>
      <c r="M3351" s="10">
        <v>-67365</v>
      </c>
      <c r="N3351" s="10">
        <v>0</v>
      </c>
    </row>
    <row r="3352" spans="1:14" x14ac:dyDescent="0.25">
      <c r="A3352" s="9" t="s">
        <v>655</v>
      </c>
      <c r="B3352" s="9" t="s">
        <v>262</v>
      </c>
      <c r="C3352" s="9" t="s">
        <v>42</v>
      </c>
      <c r="D3352" s="9" t="s">
        <v>43</v>
      </c>
      <c r="E3352" s="10">
        <v>5269.51</v>
      </c>
      <c r="F3352" s="10">
        <v>5269.6153846153848</v>
      </c>
      <c r="G3352" s="10">
        <v>-0.10538461538453703</v>
      </c>
      <c r="H3352" s="10">
        <v>5343.39</v>
      </c>
      <c r="I3352" s="10">
        <v>-73.880000000000109</v>
      </c>
      <c r="J3352" s="10">
        <v>11115</v>
      </c>
      <c r="K3352" s="10">
        <v>11115.224852071005</v>
      </c>
      <c r="L3352" s="10">
        <v>-0.22485207100544358</v>
      </c>
      <c r="M3352" s="10">
        <v>11270.838</v>
      </c>
      <c r="N3352" s="10">
        <v>-155.83799999999974</v>
      </c>
    </row>
    <row r="3353" spans="1:14" x14ac:dyDescent="0.25">
      <c r="A3353" s="9" t="s">
        <v>655</v>
      </c>
      <c r="B3353" s="9" t="s">
        <v>476</v>
      </c>
      <c r="C3353" s="9" t="s">
        <v>42</v>
      </c>
      <c r="D3353" s="9" t="s">
        <v>43</v>
      </c>
      <c r="E3353" s="10">
        <v>46145.02</v>
      </c>
      <c r="F3353" s="10">
        <v>46145.02463054187</v>
      </c>
      <c r="G3353" s="10">
        <v>-4.6305418727570213E-3</v>
      </c>
      <c r="H3353" s="10">
        <v>46837.2</v>
      </c>
      <c r="I3353" s="10">
        <v>-692.18000000000029</v>
      </c>
      <c r="J3353" s="10">
        <v>67365</v>
      </c>
      <c r="K3353" s="10">
        <v>67365</v>
      </c>
      <c r="L3353" s="10">
        <v>0</v>
      </c>
      <c r="M3353" s="10">
        <v>68375.475000000006</v>
      </c>
      <c r="N3353" s="10">
        <v>-1010.4750000000058</v>
      </c>
    </row>
    <row r="3354" spans="1:14" x14ac:dyDescent="0.25">
      <c r="A3354" s="9" t="s">
        <v>656</v>
      </c>
      <c r="B3354" s="9" t="s">
        <v>25</v>
      </c>
      <c r="C3354" s="9" t="s">
        <v>26</v>
      </c>
      <c r="D3354" s="9" t="s">
        <v>27</v>
      </c>
      <c r="E3354" s="10">
        <v>-295.27</v>
      </c>
      <c r="F3354" s="10">
        <v>0</v>
      </c>
      <c r="G3354" s="10">
        <v>-295.27</v>
      </c>
      <c r="H3354" s="10">
        <v>0</v>
      </c>
      <c r="I3354" s="10">
        <v>-295.27</v>
      </c>
      <c r="J3354" s="10">
        <v>0</v>
      </c>
      <c r="K3354" s="10">
        <v>0</v>
      </c>
      <c r="L3354" s="10">
        <v>0</v>
      </c>
      <c r="M3354" s="10">
        <v>0</v>
      </c>
      <c r="N3354" s="10">
        <v>0</v>
      </c>
    </row>
    <row r="3355" spans="1:14" x14ac:dyDescent="0.25">
      <c r="A3355" s="9" t="s">
        <v>656</v>
      </c>
      <c r="B3355" s="9" t="s">
        <v>28</v>
      </c>
      <c r="C3355" s="9" t="s">
        <v>29</v>
      </c>
      <c r="D3355" s="9" t="s">
        <v>27</v>
      </c>
      <c r="E3355" s="10">
        <v>0.26</v>
      </c>
      <c r="F3355" s="10">
        <v>0</v>
      </c>
      <c r="G3355" s="10">
        <v>0.26</v>
      </c>
      <c r="H3355" s="10">
        <v>0.25</v>
      </c>
      <c r="I3355" s="10">
        <v>1.0000000000000009E-2</v>
      </c>
      <c r="J3355" s="10">
        <v>0</v>
      </c>
      <c r="K3355" s="10">
        <v>0</v>
      </c>
      <c r="L3355" s="10">
        <v>0</v>
      </c>
      <c r="M3355" s="10">
        <v>0</v>
      </c>
      <c r="N3355" s="10">
        <v>0</v>
      </c>
    </row>
    <row r="3356" spans="1:14" x14ac:dyDescent="0.25">
      <c r="A3356" s="9" t="s">
        <v>656</v>
      </c>
      <c r="B3356" s="9" t="s">
        <v>30</v>
      </c>
      <c r="C3356" s="9" t="s">
        <v>29</v>
      </c>
      <c r="D3356" s="9" t="s">
        <v>27</v>
      </c>
      <c r="E3356" s="10">
        <v>6.06</v>
      </c>
      <c r="F3356" s="10">
        <v>0</v>
      </c>
      <c r="G3356" s="10">
        <v>6.06</v>
      </c>
      <c r="H3356" s="10">
        <v>5.85</v>
      </c>
      <c r="I3356" s="10">
        <v>0.20999999999999996</v>
      </c>
      <c r="J3356" s="10">
        <v>0</v>
      </c>
      <c r="K3356" s="10">
        <v>0</v>
      </c>
      <c r="L3356" s="10">
        <v>0</v>
      </c>
      <c r="M3356" s="10">
        <v>0</v>
      </c>
      <c r="N3356" s="10">
        <v>0</v>
      </c>
    </row>
    <row r="3357" spans="1:14" x14ac:dyDescent="0.25">
      <c r="A3357" s="9" t="s">
        <v>656</v>
      </c>
      <c r="B3357" s="9" t="s">
        <v>31</v>
      </c>
      <c r="C3357" s="9" t="s">
        <v>29</v>
      </c>
      <c r="D3357" s="9" t="s">
        <v>27</v>
      </c>
      <c r="E3357" s="10">
        <v>40.700000000000003</v>
      </c>
      <c r="F3357" s="10">
        <v>0</v>
      </c>
      <c r="G3357" s="10">
        <v>40.700000000000003</v>
      </c>
      <c r="H3357" s="10">
        <v>39.28</v>
      </c>
      <c r="I3357" s="10">
        <v>1.4200000000000017</v>
      </c>
      <c r="J3357" s="10">
        <v>0</v>
      </c>
      <c r="K3357" s="10">
        <v>0</v>
      </c>
      <c r="L3357" s="10">
        <v>0</v>
      </c>
      <c r="M3357" s="10">
        <v>0</v>
      </c>
      <c r="N3357" s="10">
        <v>0</v>
      </c>
    </row>
    <row r="3358" spans="1:14" x14ac:dyDescent="0.25">
      <c r="A3358" s="9" t="s">
        <v>656</v>
      </c>
      <c r="B3358" s="9" t="s">
        <v>32</v>
      </c>
      <c r="C3358" s="9" t="s">
        <v>33</v>
      </c>
      <c r="D3358" s="9" t="s">
        <v>27</v>
      </c>
      <c r="E3358" s="10">
        <v>102.28</v>
      </c>
      <c r="F3358" s="10">
        <v>0</v>
      </c>
      <c r="G3358" s="10">
        <v>102.28</v>
      </c>
      <c r="H3358" s="10">
        <v>103.45</v>
      </c>
      <c r="I3358" s="10">
        <v>-1.1700000000000017</v>
      </c>
      <c r="J3358" s="10">
        <v>0.28999999999999998</v>
      </c>
      <c r="K3358" s="10">
        <v>0</v>
      </c>
      <c r="L3358" s="10">
        <v>0.28999999999999998</v>
      </c>
      <c r="M3358" s="10">
        <v>0.29299999999999998</v>
      </c>
      <c r="N3358" s="10">
        <v>-3.0000000000000027E-3</v>
      </c>
    </row>
    <row r="3359" spans="1:14" x14ac:dyDescent="0.25">
      <c r="A3359" s="9" t="s">
        <v>656</v>
      </c>
      <c r="B3359" s="9" t="s">
        <v>34</v>
      </c>
      <c r="C3359" s="9" t="s">
        <v>33</v>
      </c>
      <c r="D3359" s="9" t="s">
        <v>27</v>
      </c>
      <c r="E3359" s="10">
        <v>351.59</v>
      </c>
      <c r="F3359" s="10">
        <v>0</v>
      </c>
      <c r="G3359" s="10">
        <v>351.59</v>
      </c>
      <c r="H3359" s="10">
        <v>355.63</v>
      </c>
      <c r="I3359" s="10">
        <v>-4.0400000000000205</v>
      </c>
      <c r="J3359" s="10">
        <v>0.28999999999999998</v>
      </c>
      <c r="K3359" s="10">
        <v>0</v>
      </c>
      <c r="L3359" s="10">
        <v>0.28999999999999998</v>
      </c>
      <c r="M3359" s="10">
        <v>0.29299999999999998</v>
      </c>
      <c r="N3359" s="10">
        <v>-3.0000000000000027E-3</v>
      </c>
    </row>
    <row r="3360" spans="1:14" x14ac:dyDescent="0.25">
      <c r="A3360" s="9" t="s">
        <v>656</v>
      </c>
      <c r="B3360" s="9" t="s">
        <v>35</v>
      </c>
      <c r="C3360" s="9" t="s">
        <v>33</v>
      </c>
      <c r="D3360" s="9" t="s">
        <v>27</v>
      </c>
      <c r="E3360" s="10">
        <v>380.4</v>
      </c>
      <c r="F3360" s="10">
        <v>0</v>
      </c>
      <c r="G3360" s="10">
        <v>380.4</v>
      </c>
      <c r="H3360" s="10">
        <v>384.77</v>
      </c>
      <c r="I3360" s="10">
        <v>-4.3700000000000045</v>
      </c>
      <c r="J3360" s="10">
        <v>6.09</v>
      </c>
      <c r="K3360" s="10">
        <v>0</v>
      </c>
      <c r="L3360" s="10">
        <v>6.09</v>
      </c>
      <c r="M3360" s="10">
        <v>6.16</v>
      </c>
      <c r="N3360" s="10">
        <v>-7.0000000000000284E-2</v>
      </c>
    </row>
    <row r="3361" spans="1:14" x14ac:dyDescent="0.25">
      <c r="A3361" s="9" t="s">
        <v>656</v>
      </c>
      <c r="B3361" s="9" t="s">
        <v>36</v>
      </c>
      <c r="C3361" s="9" t="s">
        <v>29</v>
      </c>
      <c r="D3361" s="9" t="s">
        <v>27</v>
      </c>
      <c r="E3361" s="10">
        <v>455.96</v>
      </c>
      <c r="F3361" s="10">
        <v>0</v>
      </c>
      <c r="G3361" s="10">
        <v>455.96</v>
      </c>
      <c r="H3361" s="10">
        <v>440.09</v>
      </c>
      <c r="I3361" s="10">
        <v>15.870000000000005</v>
      </c>
      <c r="J3361" s="10">
        <v>0</v>
      </c>
      <c r="K3361" s="10">
        <v>0</v>
      </c>
      <c r="L3361" s="10">
        <v>0</v>
      </c>
      <c r="M3361" s="10">
        <v>0</v>
      </c>
      <c r="N3361" s="10">
        <v>0</v>
      </c>
    </row>
    <row r="3362" spans="1:14" x14ac:dyDescent="0.25">
      <c r="A3362" s="9" t="s">
        <v>656</v>
      </c>
      <c r="B3362" s="9" t="s">
        <v>37</v>
      </c>
      <c r="C3362" s="9" t="s">
        <v>29</v>
      </c>
      <c r="D3362" s="9" t="s">
        <v>27</v>
      </c>
      <c r="E3362" s="10">
        <v>1054.4100000000001</v>
      </c>
      <c r="F3362" s="10">
        <v>0</v>
      </c>
      <c r="G3362" s="10">
        <v>1054.4100000000001</v>
      </c>
      <c r="H3362" s="10">
        <v>1017.7</v>
      </c>
      <c r="I3362" s="10">
        <v>36.710000000000036</v>
      </c>
      <c r="J3362" s="10">
        <v>0</v>
      </c>
      <c r="K3362" s="10">
        <v>0</v>
      </c>
      <c r="L3362" s="10">
        <v>0</v>
      </c>
      <c r="M3362" s="10">
        <v>0</v>
      </c>
      <c r="N3362" s="10">
        <v>0</v>
      </c>
    </row>
    <row r="3363" spans="1:14" x14ac:dyDescent="0.25">
      <c r="A3363" s="9" t="s">
        <v>656</v>
      </c>
      <c r="B3363" s="9" t="s">
        <v>657</v>
      </c>
      <c r="C3363" s="9" t="s">
        <v>39</v>
      </c>
      <c r="D3363" s="9" t="s">
        <v>58</v>
      </c>
      <c r="E3363" s="10">
        <v>-21049.27</v>
      </c>
      <c r="F3363" s="10">
        <v>0</v>
      </c>
      <c r="G3363" s="10">
        <v>-21049.27</v>
      </c>
      <c r="H3363" s="10">
        <v>-21049.26</v>
      </c>
      <c r="I3363" s="10">
        <v>-1.0000000002037268E-2</v>
      </c>
      <c r="J3363" s="10">
        <v>-264</v>
      </c>
      <c r="K3363" s="10">
        <v>0</v>
      </c>
      <c r="L3363" s="10">
        <v>-264</v>
      </c>
      <c r="M3363" s="10">
        <v>-264</v>
      </c>
      <c r="N3363" s="10">
        <v>0</v>
      </c>
    </row>
    <row r="3364" spans="1:14" x14ac:dyDescent="0.25">
      <c r="A3364" s="9" t="s">
        <v>656</v>
      </c>
      <c r="B3364" s="9" t="s">
        <v>235</v>
      </c>
      <c r="C3364" s="9" t="s">
        <v>42</v>
      </c>
      <c r="D3364" s="9" t="s">
        <v>43</v>
      </c>
      <c r="E3364" s="10">
        <v>90.45</v>
      </c>
      <c r="F3364" s="10">
        <v>88.437810945273625</v>
      </c>
      <c r="G3364" s="10">
        <v>2.0121890547263774</v>
      </c>
      <c r="H3364" s="10">
        <v>88.88</v>
      </c>
      <c r="I3364" s="10">
        <v>1.5700000000000074</v>
      </c>
      <c r="J3364" s="10">
        <v>270</v>
      </c>
      <c r="K3364" s="10">
        <v>264</v>
      </c>
      <c r="L3364" s="10">
        <v>6</v>
      </c>
      <c r="M3364" s="10">
        <v>265.32</v>
      </c>
      <c r="N3364" s="10">
        <v>4.6800000000000068</v>
      </c>
    </row>
    <row r="3365" spans="1:14" x14ac:dyDescent="0.25">
      <c r="A3365" s="9" t="s">
        <v>656</v>
      </c>
      <c r="B3365" s="9" t="s">
        <v>84</v>
      </c>
      <c r="C3365" s="9" t="s">
        <v>42</v>
      </c>
      <c r="D3365" s="9" t="s">
        <v>43</v>
      </c>
      <c r="E3365" s="10">
        <v>650.13</v>
      </c>
      <c r="F3365" s="10">
        <v>643.62745098039215</v>
      </c>
      <c r="G3365" s="10">
        <v>6.5025490196078408</v>
      </c>
      <c r="H3365" s="10">
        <v>656.5</v>
      </c>
      <c r="I3365" s="10">
        <v>-6.3700000000000045</v>
      </c>
      <c r="J3365" s="10">
        <v>1600</v>
      </c>
      <c r="K3365" s="10">
        <v>1584</v>
      </c>
      <c r="L3365" s="10">
        <v>16</v>
      </c>
      <c r="M3365" s="10">
        <v>1615.68</v>
      </c>
      <c r="N3365" s="10">
        <v>-15.680000000000064</v>
      </c>
    </row>
    <row r="3366" spans="1:14" x14ac:dyDescent="0.25">
      <c r="A3366" s="9" t="s">
        <v>656</v>
      </c>
      <c r="B3366" s="9" t="s">
        <v>249</v>
      </c>
      <c r="C3366" s="9" t="s">
        <v>42</v>
      </c>
      <c r="D3366" s="9" t="s">
        <v>43</v>
      </c>
      <c r="E3366" s="10">
        <v>1042.2</v>
      </c>
      <c r="F3366" s="10">
        <v>1019.0443349753695</v>
      </c>
      <c r="G3366" s="10">
        <v>23.155665024630594</v>
      </c>
      <c r="H3366" s="10">
        <v>1034.33</v>
      </c>
      <c r="I3366" s="10">
        <v>7.8700000000001182</v>
      </c>
      <c r="J3366" s="10">
        <v>270</v>
      </c>
      <c r="K3366" s="10">
        <v>263.99999999999994</v>
      </c>
      <c r="L3366" s="10">
        <v>6.0000000000000568</v>
      </c>
      <c r="M3366" s="10">
        <v>267.95999999999998</v>
      </c>
      <c r="N3366" s="10">
        <v>2.0400000000000205</v>
      </c>
    </row>
    <row r="3367" spans="1:14" x14ac:dyDescent="0.25">
      <c r="A3367" s="9" t="s">
        <v>656</v>
      </c>
      <c r="B3367" s="9" t="s">
        <v>50</v>
      </c>
      <c r="C3367" s="9" t="s">
        <v>42</v>
      </c>
      <c r="D3367" s="9" t="s">
        <v>43</v>
      </c>
      <c r="E3367" s="10">
        <v>2172.8000000000002</v>
      </c>
      <c r="F3367" s="10">
        <v>2151.0746268656717</v>
      </c>
      <c r="G3367" s="10">
        <v>21.725373134328493</v>
      </c>
      <c r="H3367" s="10">
        <v>2161.83</v>
      </c>
      <c r="I3367" s="10">
        <v>10.970000000000255</v>
      </c>
      <c r="J3367" s="10">
        <v>1600</v>
      </c>
      <c r="K3367" s="10">
        <v>1584</v>
      </c>
      <c r="L3367" s="10">
        <v>16</v>
      </c>
      <c r="M3367" s="10">
        <v>1591.92</v>
      </c>
      <c r="N3367" s="10">
        <v>8.0799999999999272</v>
      </c>
    </row>
    <row r="3368" spans="1:14" x14ac:dyDescent="0.25">
      <c r="A3368" s="9" t="s">
        <v>656</v>
      </c>
      <c r="B3368" s="9" t="s">
        <v>88</v>
      </c>
      <c r="C3368" s="9" t="s">
        <v>42</v>
      </c>
      <c r="D3368" s="9" t="s">
        <v>43</v>
      </c>
      <c r="E3368" s="10">
        <v>8103.89</v>
      </c>
      <c r="F3368" s="10">
        <v>8022.8514851485152</v>
      </c>
      <c r="G3368" s="10">
        <v>81.038514851485161</v>
      </c>
      <c r="H3368" s="10">
        <v>8103.08</v>
      </c>
      <c r="I3368" s="10">
        <v>0.81000000000040018</v>
      </c>
      <c r="J3368" s="10">
        <v>1600</v>
      </c>
      <c r="K3368" s="10">
        <v>1584</v>
      </c>
      <c r="L3368" s="10">
        <v>16</v>
      </c>
      <c r="M3368" s="10">
        <v>1599.84</v>
      </c>
      <c r="N3368" s="10">
        <v>0.16000000000008185</v>
      </c>
    </row>
    <row r="3369" spans="1:14" x14ac:dyDescent="0.25">
      <c r="A3369" s="9" t="s">
        <v>656</v>
      </c>
      <c r="B3369" s="9" t="s">
        <v>250</v>
      </c>
      <c r="C3369" s="9" t="s">
        <v>42</v>
      </c>
      <c r="D3369" s="9" t="s">
        <v>53</v>
      </c>
      <c r="E3369" s="10">
        <v>6773.44</v>
      </c>
      <c r="F3369" s="10">
        <v>6505.1442786069656</v>
      </c>
      <c r="G3369" s="10">
        <v>268.295721393034</v>
      </c>
      <c r="H3369" s="10">
        <v>6537.67</v>
      </c>
      <c r="I3369" s="10">
        <v>235.76999999999953</v>
      </c>
      <c r="J3369" s="10">
        <v>1237</v>
      </c>
      <c r="K3369" s="10">
        <v>1188</v>
      </c>
      <c r="L3369" s="10">
        <v>49</v>
      </c>
      <c r="M3369" s="10">
        <v>1193.94</v>
      </c>
      <c r="N3369" s="10">
        <v>43.059999999999945</v>
      </c>
    </row>
    <row r="3370" spans="1:14" x14ac:dyDescent="0.25">
      <c r="A3370" s="9" t="s">
        <v>656</v>
      </c>
      <c r="B3370" s="9" t="s">
        <v>54</v>
      </c>
      <c r="C3370" s="9" t="s">
        <v>42</v>
      </c>
      <c r="D3370" s="9" t="s">
        <v>55</v>
      </c>
      <c r="E3370" s="10">
        <v>119.97</v>
      </c>
      <c r="F3370" s="10">
        <v>117.61764705882354</v>
      </c>
      <c r="G3370" s="10">
        <v>2.3523529411764628</v>
      </c>
      <c r="H3370" s="10">
        <v>119.97</v>
      </c>
      <c r="I3370" s="10">
        <v>0</v>
      </c>
      <c r="J3370" s="10">
        <v>21.812000000000001</v>
      </c>
      <c r="K3370" s="10">
        <v>21.384313725490198</v>
      </c>
      <c r="L3370" s="10">
        <v>0.4276862745098029</v>
      </c>
      <c r="M3370" s="10">
        <v>21.812000000000001</v>
      </c>
      <c r="N3370" s="10">
        <v>0</v>
      </c>
    </row>
    <row r="3371" spans="1:14" x14ac:dyDescent="0.25">
      <c r="A3371" s="9" t="s">
        <v>658</v>
      </c>
      <c r="B3371" s="9" t="s">
        <v>25</v>
      </c>
      <c r="C3371" s="9" t="s">
        <v>26</v>
      </c>
      <c r="D3371" s="9" t="s">
        <v>27</v>
      </c>
      <c r="E3371" s="10">
        <v>22127.29</v>
      </c>
      <c r="F3371" s="10">
        <v>0</v>
      </c>
      <c r="G3371" s="10">
        <v>22127.29</v>
      </c>
      <c r="H3371" s="10">
        <v>0</v>
      </c>
      <c r="I3371" s="10">
        <v>22127.29</v>
      </c>
      <c r="J3371" s="10">
        <v>0</v>
      </c>
      <c r="K3371" s="10">
        <v>0</v>
      </c>
      <c r="L3371" s="10">
        <v>0</v>
      </c>
      <c r="M3371" s="10">
        <v>0</v>
      </c>
      <c r="N3371" s="10">
        <v>0</v>
      </c>
    </row>
    <row r="3372" spans="1:14" x14ac:dyDescent="0.25">
      <c r="A3372" s="9" t="s">
        <v>658</v>
      </c>
      <c r="B3372" s="9" t="s">
        <v>28</v>
      </c>
      <c r="C3372" s="9" t="s">
        <v>29</v>
      </c>
      <c r="D3372" s="9" t="s">
        <v>27</v>
      </c>
      <c r="E3372" s="10">
        <v>19.399999999999999</v>
      </c>
      <c r="F3372" s="10">
        <v>0</v>
      </c>
      <c r="G3372" s="10">
        <v>19.399999999999999</v>
      </c>
      <c r="H3372" s="10">
        <v>19.510000000000002</v>
      </c>
      <c r="I3372" s="10">
        <v>-0.11000000000000298</v>
      </c>
      <c r="J3372" s="10">
        <v>0</v>
      </c>
      <c r="K3372" s="10">
        <v>0</v>
      </c>
      <c r="L3372" s="10">
        <v>0</v>
      </c>
      <c r="M3372" s="10">
        <v>0</v>
      </c>
      <c r="N3372" s="10">
        <v>0</v>
      </c>
    </row>
    <row r="3373" spans="1:14" x14ac:dyDescent="0.25">
      <c r="A3373" s="9" t="s">
        <v>658</v>
      </c>
      <c r="B3373" s="9" t="s">
        <v>30</v>
      </c>
      <c r="C3373" s="9" t="s">
        <v>29</v>
      </c>
      <c r="D3373" s="9" t="s">
        <v>27</v>
      </c>
      <c r="E3373" s="10">
        <v>452.76</v>
      </c>
      <c r="F3373" s="10">
        <v>0</v>
      </c>
      <c r="G3373" s="10">
        <v>452.76</v>
      </c>
      <c r="H3373" s="10">
        <v>455.22</v>
      </c>
      <c r="I3373" s="10">
        <v>-2.4600000000000364</v>
      </c>
      <c r="J3373" s="10">
        <v>0</v>
      </c>
      <c r="K3373" s="10">
        <v>0</v>
      </c>
      <c r="L3373" s="10">
        <v>0</v>
      </c>
      <c r="M3373" s="10">
        <v>0</v>
      </c>
      <c r="N3373" s="10">
        <v>0</v>
      </c>
    </row>
    <row r="3374" spans="1:14" x14ac:dyDescent="0.25">
      <c r="A3374" s="9" t="s">
        <v>658</v>
      </c>
      <c r="B3374" s="9" t="s">
        <v>31</v>
      </c>
      <c r="C3374" s="9" t="s">
        <v>29</v>
      </c>
      <c r="D3374" s="9" t="s">
        <v>27</v>
      </c>
      <c r="E3374" s="10">
        <v>3039.96</v>
      </c>
      <c r="F3374" s="10">
        <v>0</v>
      </c>
      <c r="G3374" s="10">
        <v>3039.96</v>
      </c>
      <c r="H3374" s="10">
        <v>3056.45</v>
      </c>
      <c r="I3374" s="10">
        <v>-16.489999999999782</v>
      </c>
      <c r="J3374" s="10">
        <v>0</v>
      </c>
      <c r="K3374" s="10">
        <v>0</v>
      </c>
      <c r="L3374" s="10">
        <v>0</v>
      </c>
      <c r="M3374" s="10">
        <v>0</v>
      </c>
      <c r="N3374" s="10">
        <v>0</v>
      </c>
    </row>
    <row r="3375" spans="1:14" x14ac:dyDescent="0.25">
      <c r="A3375" s="9" t="s">
        <v>658</v>
      </c>
      <c r="B3375" s="9" t="s">
        <v>32</v>
      </c>
      <c r="C3375" s="9" t="s">
        <v>33</v>
      </c>
      <c r="D3375" s="9" t="s">
        <v>27</v>
      </c>
      <c r="E3375" s="10">
        <v>4412.09</v>
      </c>
      <c r="F3375" s="10">
        <v>0</v>
      </c>
      <c r="G3375" s="10">
        <v>4412.09</v>
      </c>
      <c r="H3375" s="10">
        <v>5031.1899999999996</v>
      </c>
      <c r="I3375" s="10">
        <v>-619.09999999999945</v>
      </c>
      <c r="J3375" s="10">
        <v>12.51</v>
      </c>
      <c r="K3375" s="10">
        <v>0</v>
      </c>
      <c r="L3375" s="10">
        <v>12.51</v>
      </c>
      <c r="M3375" s="10">
        <v>14.265000000000001</v>
      </c>
      <c r="N3375" s="10">
        <v>-1.7550000000000008</v>
      </c>
    </row>
    <row r="3376" spans="1:14" x14ac:dyDescent="0.25">
      <c r="A3376" s="9" t="s">
        <v>658</v>
      </c>
      <c r="B3376" s="9" t="s">
        <v>34</v>
      </c>
      <c r="C3376" s="9" t="s">
        <v>33</v>
      </c>
      <c r="D3376" s="9" t="s">
        <v>27</v>
      </c>
      <c r="E3376" s="10">
        <v>15166.76</v>
      </c>
      <c r="F3376" s="10">
        <v>0</v>
      </c>
      <c r="G3376" s="10">
        <v>15166.76</v>
      </c>
      <c r="H3376" s="10">
        <v>17294.95</v>
      </c>
      <c r="I3376" s="10">
        <v>-2128.1900000000005</v>
      </c>
      <c r="J3376" s="10">
        <v>12.51</v>
      </c>
      <c r="K3376" s="10">
        <v>0</v>
      </c>
      <c r="L3376" s="10">
        <v>12.51</v>
      </c>
      <c r="M3376" s="10">
        <v>14.265000000000001</v>
      </c>
      <c r="N3376" s="10">
        <v>-1.7550000000000008</v>
      </c>
    </row>
    <row r="3377" spans="1:14" x14ac:dyDescent="0.25">
      <c r="A3377" s="9" t="s">
        <v>658</v>
      </c>
      <c r="B3377" s="9" t="s">
        <v>35</v>
      </c>
      <c r="C3377" s="9" t="s">
        <v>33</v>
      </c>
      <c r="D3377" s="9" t="s">
        <v>27</v>
      </c>
      <c r="E3377" s="10">
        <v>16409.5</v>
      </c>
      <c r="F3377" s="10">
        <v>0</v>
      </c>
      <c r="G3377" s="10">
        <v>16409.5</v>
      </c>
      <c r="H3377" s="10">
        <v>18711.93</v>
      </c>
      <c r="I3377" s="10">
        <v>-2302.4300000000003</v>
      </c>
      <c r="J3377" s="10">
        <v>262.70999999999998</v>
      </c>
      <c r="K3377" s="10">
        <v>0</v>
      </c>
      <c r="L3377" s="10">
        <v>262.70999999999998</v>
      </c>
      <c r="M3377" s="10">
        <v>299.57100000000003</v>
      </c>
      <c r="N3377" s="10">
        <v>-36.861000000000047</v>
      </c>
    </row>
    <row r="3378" spans="1:14" x14ac:dyDescent="0.25">
      <c r="A3378" s="9" t="s">
        <v>658</v>
      </c>
      <c r="B3378" s="9" t="s">
        <v>36</v>
      </c>
      <c r="C3378" s="9" t="s">
        <v>29</v>
      </c>
      <c r="D3378" s="9" t="s">
        <v>27</v>
      </c>
      <c r="E3378" s="10">
        <v>34058.639999999999</v>
      </c>
      <c r="F3378" s="10">
        <v>0</v>
      </c>
      <c r="G3378" s="10">
        <v>34058.639999999999</v>
      </c>
      <c r="H3378" s="10">
        <v>34243.379999999997</v>
      </c>
      <c r="I3378" s="10">
        <v>-184.73999999999796</v>
      </c>
      <c r="J3378" s="10">
        <v>0</v>
      </c>
      <c r="K3378" s="10">
        <v>0</v>
      </c>
      <c r="L3378" s="10">
        <v>0</v>
      </c>
      <c r="M3378" s="10">
        <v>0</v>
      </c>
      <c r="N3378" s="10">
        <v>0</v>
      </c>
    </row>
    <row r="3379" spans="1:14" x14ac:dyDescent="0.25">
      <c r="A3379" s="9" t="s">
        <v>658</v>
      </c>
      <c r="B3379" s="9" t="s">
        <v>37</v>
      </c>
      <c r="C3379" s="9" t="s">
        <v>29</v>
      </c>
      <c r="D3379" s="9" t="s">
        <v>27</v>
      </c>
      <c r="E3379" s="10">
        <v>78760.84</v>
      </c>
      <c r="F3379" s="10">
        <v>0</v>
      </c>
      <c r="G3379" s="10">
        <v>78760.84</v>
      </c>
      <c r="H3379" s="10">
        <v>79188.05</v>
      </c>
      <c r="I3379" s="10">
        <v>-427.2100000000064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</row>
    <row r="3380" spans="1:14" x14ac:dyDescent="0.25">
      <c r="A3380" s="9" t="s">
        <v>658</v>
      </c>
      <c r="B3380" s="9" t="s">
        <v>614</v>
      </c>
      <c r="C3380" s="9" t="s">
        <v>39</v>
      </c>
      <c r="D3380" s="9" t="s">
        <v>40</v>
      </c>
      <c r="E3380" s="10">
        <v>-1839408.74</v>
      </c>
      <c r="F3380" s="10">
        <v>0</v>
      </c>
      <c r="G3380" s="10">
        <v>-1839408.74</v>
      </c>
      <c r="H3380" s="10">
        <v>-1839408.73</v>
      </c>
      <c r="I3380" s="10">
        <v>-1.0000000009313226E-2</v>
      </c>
      <c r="J3380" s="10">
        <v>-10271</v>
      </c>
      <c r="K3380" s="10">
        <v>0</v>
      </c>
      <c r="L3380" s="10">
        <v>-10271</v>
      </c>
      <c r="M3380" s="10">
        <v>-10271</v>
      </c>
      <c r="N3380" s="10">
        <v>0</v>
      </c>
    </row>
    <row r="3381" spans="1:14" x14ac:dyDescent="0.25">
      <c r="A3381" s="9" t="s">
        <v>658</v>
      </c>
      <c r="B3381" s="9" t="s">
        <v>92</v>
      </c>
      <c r="C3381" s="9" t="s">
        <v>42</v>
      </c>
      <c r="D3381" s="9" t="s">
        <v>43</v>
      </c>
      <c r="E3381" s="10">
        <v>85.12</v>
      </c>
      <c r="F3381" s="10">
        <v>0</v>
      </c>
      <c r="G3381" s="10">
        <v>85.12</v>
      </c>
      <c r="H3381" s="10">
        <v>0</v>
      </c>
      <c r="I3381" s="10">
        <v>85.12</v>
      </c>
      <c r="J3381" s="10">
        <v>1000</v>
      </c>
      <c r="K3381" s="10">
        <v>0</v>
      </c>
      <c r="L3381" s="10">
        <v>1000</v>
      </c>
      <c r="M3381" s="10">
        <v>0</v>
      </c>
      <c r="N3381" s="10">
        <v>1000</v>
      </c>
    </row>
    <row r="3382" spans="1:14" x14ac:dyDescent="0.25">
      <c r="A3382" s="9" t="s">
        <v>658</v>
      </c>
      <c r="B3382" s="9" t="s">
        <v>375</v>
      </c>
      <c r="C3382" s="9" t="s">
        <v>42</v>
      </c>
      <c r="D3382" s="9" t="s">
        <v>43</v>
      </c>
      <c r="E3382" s="10">
        <v>7449.52</v>
      </c>
      <c r="F3382" s="10">
        <v>7434.5615763546803</v>
      </c>
      <c r="G3382" s="10">
        <v>14.958423645320181</v>
      </c>
      <c r="H3382" s="10">
        <v>7546.08</v>
      </c>
      <c r="I3382" s="10">
        <v>-96.559999999999491</v>
      </c>
      <c r="J3382" s="10">
        <v>123500</v>
      </c>
      <c r="K3382" s="10">
        <v>123252</v>
      </c>
      <c r="L3382" s="10">
        <v>248</v>
      </c>
      <c r="M3382" s="10">
        <v>125100.78</v>
      </c>
      <c r="N3382" s="10">
        <v>-1600.7799999999988</v>
      </c>
    </row>
    <row r="3383" spans="1:14" x14ac:dyDescent="0.25">
      <c r="A3383" s="9" t="s">
        <v>658</v>
      </c>
      <c r="B3383" s="9" t="s">
        <v>44</v>
      </c>
      <c r="C3383" s="9" t="s">
        <v>42</v>
      </c>
      <c r="D3383" s="9" t="s">
        <v>43</v>
      </c>
      <c r="E3383" s="10">
        <v>9531.41</v>
      </c>
      <c r="F3383" s="10">
        <v>9521.2139303482581</v>
      </c>
      <c r="G3383" s="10">
        <v>10.196069651741709</v>
      </c>
      <c r="H3383" s="10">
        <v>9568.82</v>
      </c>
      <c r="I3383" s="10">
        <v>-37.409999999999854</v>
      </c>
      <c r="J3383" s="10">
        <v>10282</v>
      </c>
      <c r="K3383" s="10">
        <v>10271</v>
      </c>
      <c r="L3383" s="10">
        <v>11</v>
      </c>
      <c r="M3383" s="10">
        <v>10322.355</v>
      </c>
      <c r="N3383" s="10">
        <v>-40.354999999999563</v>
      </c>
    </row>
    <row r="3384" spans="1:14" x14ac:dyDescent="0.25">
      <c r="A3384" s="9" t="s">
        <v>658</v>
      </c>
      <c r="B3384" s="9" t="s">
        <v>376</v>
      </c>
      <c r="C3384" s="9" t="s">
        <v>42</v>
      </c>
      <c r="D3384" s="9" t="s">
        <v>43</v>
      </c>
      <c r="E3384" s="10">
        <v>28769.02</v>
      </c>
      <c r="F3384" s="10">
        <v>28769.477832512315</v>
      </c>
      <c r="G3384" s="10">
        <v>-0.45783251231478062</v>
      </c>
      <c r="H3384" s="10">
        <v>29201.02</v>
      </c>
      <c r="I3384" s="10">
        <v>-432</v>
      </c>
      <c r="J3384" s="10">
        <v>123250</v>
      </c>
      <c r="K3384" s="10">
        <v>123252</v>
      </c>
      <c r="L3384" s="10">
        <v>-2</v>
      </c>
      <c r="M3384" s="10">
        <v>125100.78</v>
      </c>
      <c r="N3384" s="10">
        <v>-1850.7799999999988</v>
      </c>
    </row>
    <row r="3385" spans="1:14" x14ac:dyDescent="0.25">
      <c r="A3385" s="9" t="s">
        <v>658</v>
      </c>
      <c r="B3385" s="9" t="s">
        <v>500</v>
      </c>
      <c r="C3385" s="9" t="s">
        <v>42</v>
      </c>
      <c r="D3385" s="9" t="s">
        <v>43</v>
      </c>
      <c r="E3385" s="10">
        <v>37256.74</v>
      </c>
      <c r="F3385" s="10">
        <v>37151.852216748761</v>
      </c>
      <c r="G3385" s="10">
        <v>104.88778325123712</v>
      </c>
      <c r="H3385" s="10">
        <v>37709.129999999997</v>
      </c>
      <c r="I3385" s="10">
        <v>-452.38999999999942</v>
      </c>
      <c r="J3385" s="10">
        <v>123600</v>
      </c>
      <c r="K3385" s="10">
        <v>123252</v>
      </c>
      <c r="L3385" s="10">
        <v>348</v>
      </c>
      <c r="M3385" s="10">
        <v>125100.78</v>
      </c>
      <c r="N3385" s="10">
        <v>-1500.7799999999988</v>
      </c>
    </row>
    <row r="3386" spans="1:14" x14ac:dyDescent="0.25">
      <c r="A3386" s="9" t="s">
        <v>658</v>
      </c>
      <c r="B3386" s="9" t="s">
        <v>47</v>
      </c>
      <c r="C3386" s="9" t="s">
        <v>42</v>
      </c>
      <c r="D3386" s="9" t="s">
        <v>43</v>
      </c>
      <c r="E3386" s="10">
        <v>58018.16</v>
      </c>
      <c r="F3386" s="10">
        <v>57951.862745098042</v>
      </c>
      <c r="G3386" s="10">
        <v>66.297254901961423</v>
      </c>
      <c r="H3386" s="10">
        <v>59110.9</v>
      </c>
      <c r="I3386" s="10">
        <v>-1092.739999999998</v>
      </c>
      <c r="J3386" s="10">
        <v>123393</v>
      </c>
      <c r="K3386" s="10">
        <v>123252</v>
      </c>
      <c r="L3386" s="10">
        <v>141</v>
      </c>
      <c r="M3386" s="10">
        <v>125717.04</v>
      </c>
      <c r="N3386" s="10">
        <v>-2324.0399999999936</v>
      </c>
    </row>
    <row r="3387" spans="1:14" x14ac:dyDescent="0.25">
      <c r="A3387" s="9" t="s">
        <v>658</v>
      </c>
      <c r="B3387" s="9" t="s">
        <v>615</v>
      </c>
      <c r="C3387" s="9" t="s">
        <v>42</v>
      </c>
      <c r="D3387" s="9" t="s">
        <v>43</v>
      </c>
      <c r="E3387" s="10">
        <v>100436.85</v>
      </c>
      <c r="F3387" s="10">
        <v>99525.990147783246</v>
      </c>
      <c r="G3387" s="10">
        <v>910.85985221675946</v>
      </c>
      <c r="H3387" s="10">
        <v>101018.88</v>
      </c>
      <c r="I3387" s="10">
        <v>-582.02999999999884</v>
      </c>
      <c r="J3387" s="10">
        <v>10365</v>
      </c>
      <c r="K3387" s="10">
        <v>10271</v>
      </c>
      <c r="L3387" s="10">
        <v>94</v>
      </c>
      <c r="M3387" s="10">
        <v>10425.065000000001</v>
      </c>
      <c r="N3387" s="10">
        <v>-60.065000000000509</v>
      </c>
    </row>
    <row r="3388" spans="1:14" x14ac:dyDescent="0.25">
      <c r="A3388" s="9" t="s">
        <v>658</v>
      </c>
      <c r="B3388" s="9" t="s">
        <v>272</v>
      </c>
      <c r="C3388" s="9" t="s">
        <v>42</v>
      </c>
      <c r="D3388" s="9" t="s">
        <v>43</v>
      </c>
      <c r="E3388" s="10">
        <v>95650.54</v>
      </c>
      <c r="F3388" s="10">
        <v>99802.078817733985</v>
      </c>
      <c r="G3388" s="10">
        <v>-4151.5388177339919</v>
      </c>
      <c r="H3388" s="10">
        <v>101299.11</v>
      </c>
      <c r="I3388" s="10">
        <v>-5648.570000000007</v>
      </c>
      <c r="J3388" s="10">
        <v>118125</v>
      </c>
      <c r="K3388" s="10">
        <v>123252</v>
      </c>
      <c r="L3388" s="10">
        <v>-5127</v>
      </c>
      <c r="M3388" s="10">
        <v>125100.78</v>
      </c>
      <c r="N3388" s="10">
        <v>-6975.7799999999988</v>
      </c>
    </row>
    <row r="3389" spans="1:14" x14ac:dyDescent="0.25">
      <c r="A3389" s="9" t="s">
        <v>658</v>
      </c>
      <c r="B3389" s="9" t="s">
        <v>50</v>
      </c>
      <c r="C3389" s="9" t="s">
        <v>42</v>
      </c>
      <c r="D3389" s="9" t="s">
        <v>43</v>
      </c>
      <c r="E3389" s="10">
        <v>167786.33</v>
      </c>
      <c r="F3389" s="10">
        <v>167376.21890547263</v>
      </c>
      <c r="G3389" s="10">
        <v>410.111094527354</v>
      </c>
      <c r="H3389" s="10">
        <v>168213.1</v>
      </c>
      <c r="I3389" s="10">
        <v>-426.77000000001863</v>
      </c>
      <c r="J3389" s="10">
        <v>123554</v>
      </c>
      <c r="K3389" s="10">
        <v>123252</v>
      </c>
      <c r="L3389" s="10">
        <v>302</v>
      </c>
      <c r="M3389" s="10">
        <v>123868.26</v>
      </c>
      <c r="N3389" s="10">
        <v>-314.25999999999476</v>
      </c>
    </row>
    <row r="3390" spans="1:14" x14ac:dyDescent="0.25">
      <c r="A3390" s="9" t="s">
        <v>658</v>
      </c>
      <c r="B3390" s="9" t="s">
        <v>103</v>
      </c>
      <c r="C3390" s="9" t="s">
        <v>42</v>
      </c>
      <c r="D3390" s="9" t="s">
        <v>43</v>
      </c>
      <c r="E3390" s="10">
        <v>590752.37</v>
      </c>
      <c r="F3390" s="10">
        <v>589566.07920792082</v>
      </c>
      <c r="G3390" s="10">
        <v>1186.2907920791768</v>
      </c>
      <c r="H3390" s="10">
        <v>595461.74</v>
      </c>
      <c r="I3390" s="10">
        <v>-4709.3699999999953</v>
      </c>
      <c r="J3390" s="10">
        <v>123500</v>
      </c>
      <c r="K3390" s="10">
        <v>123252</v>
      </c>
      <c r="L3390" s="10">
        <v>248</v>
      </c>
      <c r="M3390" s="10">
        <v>124484.52</v>
      </c>
      <c r="N3390" s="10">
        <v>-984.52000000000407</v>
      </c>
    </row>
    <row r="3391" spans="1:14" x14ac:dyDescent="0.25">
      <c r="A3391" s="9" t="s">
        <v>658</v>
      </c>
      <c r="B3391" s="9" t="s">
        <v>379</v>
      </c>
      <c r="C3391" s="9" t="s">
        <v>42</v>
      </c>
      <c r="D3391" s="9" t="s">
        <v>53</v>
      </c>
      <c r="E3391" s="10">
        <v>563002.43999999994</v>
      </c>
      <c r="F3391" s="10">
        <v>563240.0696517413</v>
      </c>
      <c r="G3391" s="10">
        <v>-237.62965174135752</v>
      </c>
      <c r="H3391" s="10">
        <v>566056.27</v>
      </c>
      <c r="I3391" s="10">
        <v>-3053.8300000000745</v>
      </c>
      <c r="J3391" s="10">
        <v>92400</v>
      </c>
      <c r="K3391" s="10">
        <v>92439</v>
      </c>
      <c r="L3391" s="10">
        <v>-39</v>
      </c>
      <c r="M3391" s="10">
        <v>92901.195000000007</v>
      </c>
      <c r="N3391" s="10">
        <v>-501.19500000000698</v>
      </c>
    </row>
    <row r="3392" spans="1:14" x14ac:dyDescent="0.25">
      <c r="A3392" s="9" t="s">
        <v>658</v>
      </c>
      <c r="B3392" s="9" t="s">
        <v>54</v>
      </c>
      <c r="C3392" s="9" t="s">
        <v>42</v>
      </c>
      <c r="D3392" s="9" t="s">
        <v>55</v>
      </c>
      <c r="E3392" s="10">
        <v>6223</v>
      </c>
      <c r="F3392" s="10">
        <v>6100.9705882352937</v>
      </c>
      <c r="G3392" s="10">
        <v>122.02941176470631</v>
      </c>
      <c r="H3392" s="10">
        <v>6222.99</v>
      </c>
      <c r="I3392" s="10">
        <v>1.0000000000218279E-2</v>
      </c>
      <c r="J3392" s="10">
        <v>1131.4549999999999</v>
      </c>
      <c r="K3392" s="10">
        <v>1109.2676470588235</v>
      </c>
      <c r="L3392" s="10">
        <v>22.187352941176414</v>
      </c>
      <c r="M3392" s="10">
        <v>1131.453</v>
      </c>
      <c r="N3392" s="10">
        <v>1.9999999999527063E-3</v>
      </c>
    </row>
    <row r="3393" spans="1:14" x14ac:dyDescent="0.25">
      <c r="A3393" s="9" t="s">
        <v>659</v>
      </c>
      <c r="B3393" s="9" t="s">
        <v>25</v>
      </c>
      <c r="C3393" s="9" t="s">
        <v>26</v>
      </c>
      <c r="D3393" s="9" t="s">
        <v>27</v>
      </c>
      <c r="E3393" s="10">
        <v>20429.689999999999</v>
      </c>
      <c r="F3393" s="10">
        <v>0</v>
      </c>
      <c r="G3393" s="10">
        <v>20429.689999999999</v>
      </c>
      <c r="H3393" s="10">
        <v>0</v>
      </c>
      <c r="I3393" s="10">
        <v>20429.689999999999</v>
      </c>
      <c r="J3393" s="10">
        <v>0</v>
      </c>
      <c r="K3393" s="10">
        <v>0</v>
      </c>
      <c r="L3393" s="10">
        <v>0</v>
      </c>
      <c r="M3393" s="10">
        <v>0</v>
      </c>
      <c r="N3393" s="10">
        <v>0</v>
      </c>
    </row>
    <row r="3394" spans="1:14" x14ac:dyDescent="0.25">
      <c r="A3394" s="9" t="s">
        <v>659</v>
      </c>
      <c r="B3394" s="9" t="s">
        <v>28</v>
      </c>
      <c r="C3394" s="9" t="s">
        <v>29</v>
      </c>
      <c r="D3394" s="9" t="s">
        <v>27</v>
      </c>
      <c r="E3394" s="10">
        <v>19.36</v>
      </c>
      <c r="F3394" s="10">
        <v>0</v>
      </c>
      <c r="G3394" s="10">
        <v>19.36</v>
      </c>
      <c r="H3394" s="10">
        <v>19.63</v>
      </c>
      <c r="I3394" s="10">
        <v>-0.26999999999999957</v>
      </c>
      <c r="J3394" s="10">
        <v>0</v>
      </c>
      <c r="K3394" s="10">
        <v>0</v>
      </c>
      <c r="L3394" s="10">
        <v>0</v>
      </c>
      <c r="M3394" s="10">
        <v>0</v>
      </c>
      <c r="N3394" s="10">
        <v>0</v>
      </c>
    </row>
    <row r="3395" spans="1:14" x14ac:dyDescent="0.25">
      <c r="A3395" s="9" t="s">
        <v>659</v>
      </c>
      <c r="B3395" s="9" t="s">
        <v>30</v>
      </c>
      <c r="C3395" s="9" t="s">
        <v>29</v>
      </c>
      <c r="D3395" s="9" t="s">
        <v>27</v>
      </c>
      <c r="E3395" s="10">
        <v>451.78</v>
      </c>
      <c r="F3395" s="10">
        <v>0</v>
      </c>
      <c r="G3395" s="10">
        <v>451.78</v>
      </c>
      <c r="H3395" s="10">
        <v>457.96</v>
      </c>
      <c r="I3395" s="10">
        <v>-6.1800000000000068</v>
      </c>
      <c r="J3395" s="10">
        <v>0</v>
      </c>
      <c r="K3395" s="10">
        <v>0</v>
      </c>
      <c r="L3395" s="10">
        <v>0</v>
      </c>
      <c r="M3395" s="10">
        <v>0</v>
      </c>
      <c r="N3395" s="10">
        <v>0</v>
      </c>
    </row>
    <row r="3396" spans="1:14" x14ac:dyDescent="0.25">
      <c r="A3396" s="9" t="s">
        <v>659</v>
      </c>
      <c r="B3396" s="9" t="s">
        <v>31</v>
      </c>
      <c r="C3396" s="9" t="s">
        <v>29</v>
      </c>
      <c r="D3396" s="9" t="s">
        <v>27</v>
      </c>
      <c r="E3396" s="10">
        <v>3033.38</v>
      </c>
      <c r="F3396" s="10">
        <v>0</v>
      </c>
      <c r="G3396" s="10">
        <v>3033.38</v>
      </c>
      <c r="H3396" s="10">
        <v>3074.87</v>
      </c>
      <c r="I3396" s="10">
        <v>-41.489999999999782</v>
      </c>
      <c r="J3396" s="10">
        <v>0</v>
      </c>
      <c r="K3396" s="10">
        <v>0</v>
      </c>
      <c r="L3396" s="10">
        <v>0</v>
      </c>
      <c r="M3396" s="10">
        <v>0</v>
      </c>
      <c r="N3396" s="10">
        <v>0</v>
      </c>
    </row>
    <row r="3397" spans="1:14" x14ac:dyDescent="0.25">
      <c r="A3397" s="9" t="s">
        <v>659</v>
      </c>
      <c r="B3397" s="9" t="s">
        <v>32</v>
      </c>
      <c r="C3397" s="9" t="s">
        <v>33</v>
      </c>
      <c r="D3397" s="9" t="s">
        <v>27</v>
      </c>
      <c r="E3397" s="10">
        <v>4584.91</v>
      </c>
      <c r="F3397" s="10">
        <v>0</v>
      </c>
      <c r="G3397" s="10">
        <v>4584.91</v>
      </c>
      <c r="H3397" s="10">
        <v>5036.45</v>
      </c>
      <c r="I3397" s="10">
        <v>-451.53999999999996</v>
      </c>
      <c r="J3397" s="10">
        <v>13</v>
      </c>
      <c r="K3397" s="10">
        <v>0</v>
      </c>
      <c r="L3397" s="10">
        <v>13</v>
      </c>
      <c r="M3397" s="10">
        <v>14.28</v>
      </c>
      <c r="N3397" s="10">
        <v>-1.2799999999999994</v>
      </c>
    </row>
    <row r="3398" spans="1:14" x14ac:dyDescent="0.25">
      <c r="A3398" s="9" t="s">
        <v>659</v>
      </c>
      <c r="B3398" s="9" t="s">
        <v>34</v>
      </c>
      <c r="C3398" s="9" t="s">
        <v>33</v>
      </c>
      <c r="D3398" s="9" t="s">
        <v>27</v>
      </c>
      <c r="E3398" s="10">
        <v>15760.82</v>
      </c>
      <c r="F3398" s="10">
        <v>0</v>
      </c>
      <c r="G3398" s="10">
        <v>15760.82</v>
      </c>
      <c r="H3398" s="10">
        <v>17313.05</v>
      </c>
      <c r="I3398" s="10">
        <v>-1552.2299999999996</v>
      </c>
      <c r="J3398" s="10">
        <v>13</v>
      </c>
      <c r="K3398" s="10">
        <v>0</v>
      </c>
      <c r="L3398" s="10">
        <v>13</v>
      </c>
      <c r="M3398" s="10">
        <v>14.28</v>
      </c>
      <c r="N3398" s="10">
        <v>-1.2799999999999994</v>
      </c>
    </row>
    <row r="3399" spans="1:14" x14ac:dyDescent="0.25">
      <c r="A3399" s="9" t="s">
        <v>659</v>
      </c>
      <c r="B3399" s="9" t="s">
        <v>35</v>
      </c>
      <c r="C3399" s="9" t="s">
        <v>33</v>
      </c>
      <c r="D3399" s="9" t="s">
        <v>27</v>
      </c>
      <c r="E3399" s="10">
        <v>17052.240000000002</v>
      </c>
      <c r="F3399" s="10">
        <v>0</v>
      </c>
      <c r="G3399" s="10">
        <v>17052.240000000002</v>
      </c>
      <c r="H3399" s="10">
        <v>18731.52</v>
      </c>
      <c r="I3399" s="10">
        <v>-1679.2799999999988</v>
      </c>
      <c r="J3399" s="10">
        <v>273</v>
      </c>
      <c r="K3399" s="10">
        <v>0</v>
      </c>
      <c r="L3399" s="10">
        <v>273</v>
      </c>
      <c r="M3399" s="10">
        <v>299.88499999999999</v>
      </c>
      <c r="N3399" s="10">
        <v>-26.884999999999991</v>
      </c>
    </row>
    <row r="3400" spans="1:14" x14ac:dyDescent="0.25">
      <c r="A3400" s="9" t="s">
        <v>659</v>
      </c>
      <c r="B3400" s="9" t="s">
        <v>36</v>
      </c>
      <c r="C3400" s="9" t="s">
        <v>29</v>
      </c>
      <c r="D3400" s="9" t="s">
        <v>27</v>
      </c>
      <c r="E3400" s="10">
        <v>33984.92</v>
      </c>
      <c r="F3400" s="10">
        <v>0</v>
      </c>
      <c r="G3400" s="10">
        <v>33984.92</v>
      </c>
      <c r="H3400" s="10">
        <v>34449.760000000002</v>
      </c>
      <c r="I3400" s="10">
        <v>-464.84000000000378</v>
      </c>
      <c r="J3400" s="10">
        <v>0</v>
      </c>
      <c r="K3400" s="10">
        <v>0</v>
      </c>
      <c r="L3400" s="10">
        <v>0</v>
      </c>
      <c r="M3400" s="10">
        <v>0</v>
      </c>
      <c r="N3400" s="10">
        <v>0</v>
      </c>
    </row>
    <row r="3401" spans="1:14" x14ac:dyDescent="0.25">
      <c r="A3401" s="9" t="s">
        <v>659</v>
      </c>
      <c r="B3401" s="9" t="s">
        <v>37</v>
      </c>
      <c r="C3401" s="9" t="s">
        <v>29</v>
      </c>
      <c r="D3401" s="9" t="s">
        <v>27</v>
      </c>
      <c r="E3401" s="10">
        <v>78590.36</v>
      </c>
      <c r="F3401" s="10">
        <v>0</v>
      </c>
      <c r="G3401" s="10">
        <v>78590.36</v>
      </c>
      <c r="H3401" s="10">
        <v>79665.31</v>
      </c>
      <c r="I3401" s="10">
        <v>-1074.9499999999971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</row>
    <row r="3402" spans="1:14" x14ac:dyDescent="0.25">
      <c r="A3402" s="9" t="s">
        <v>659</v>
      </c>
      <c r="B3402" s="9" t="s">
        <v>611</v>
      </c>
      <c r="C3402" s="9" t="s">
        <v>39</v>
      </c>
      <c r="D3402" s="9" t="s">
        <v>40</v>
      </c>
      <c r="E3402" s="10">
        <v>-1919814.53</v>
      </c>
      <c r="F3402" s="10">
        <v>0</v>
      </c>
      <c r="G3402" s="10">
        <v>-1919814.53</v>
      </c>
      <c r="H3402" s="10">
        <v>-1919814.68</v>
      </c>
      <c r="I3402" s="10">
        <v>0.14999999990686774</v>
      </c>
      <c r="J3402" s="10">
        <v>-10281.75</v>
      </c>
      <c r="K3402" s="10">
        <v>0</v>
      </c>
      <c r="L3402" s="10">
        <v>-10281.75</v>
      </c>
      <c r="M3402" s="10">
        <v>-10281.75</v>
      </c>
      <c r="N3402" s="10">
        <v>0</v>
      </c>
    </row>
    <row r="3403" spans="1:14" x14ac:dyDescent="0.25">
      <c r="A3403" s="9" t="s">
        <v>659</v>
      </c>
      <c r="B3403" s="9" t="s">
        <v>41</v>
      </c>
      <c r="C3403" s="9" t="s">
        <v>42</v>
      </c>
      <c r="D3403" s="9" t="s">
        <v>43</v>
      </c>
      <c r="E3403" s="10">
        <v>7431.42</v>
      </c>
      <c r="F3403" s="10">
        <v>7442.3448275862065</v>
      </c>
      <c r="G3403" s="10">
        <v>-10.924827586206447</v>
      </c>
      <c r="H3403" s="10">
        <v>7553.98</v>
      </c>
      <c r="I3403" s="10">
        <v>-122.55999999999949</v>
      </c>
      <c r="J3403" s="10">
        <v>123200</v>
      </c>
      <c r="K3403" s="10">
        <v>123381</v>
      </c>
      <c r="L3403" s="10">
        <v>-181</v>
      </c>
      <c r="M3403" s="10">
        <v>125231.715</v>
      </c>
      <c r="N3403" s="10">
        <v>-2031.7149999999965</v>
      </c>
    </row>
    <row r="3404" spans="1:14" x14ac:dyDescent="0.25">
      <c r="A3404" s="9" t="s">
        <v>659</v>
      </c>
      <c r="B3404" s="9" t="s">
        <v>44</v>
      </c>
      <c r="C3404" s="9" t="s">
        <v>42</v>
      </c>
      <c r="D3404" s="9" t="s">
        <v>43</v>
      </c>
      <c r="E3404" s="10">
        <v>9548.1</v>
      </c>
      <c r="F3404" s="10">
        <v>9531.1840796019897</v>
      </c>
      <c r="G3404" s="10">
        <v>16.915920398010712</v>
      </c>
      <c r="H3404" s="10">
        <v>9578.84</v>
      </c>
      <c r="I3404" s="10">
        <v>-30.739999999999782</v>
      </c>
      <c r="J3404" s="10">
        <v>10300</v>
      </c>
      <c r="K3404" s="10">
        <v>10281.750248756218</v>
      </c>
      <c r="L3404" s="10">
        <v>18.249751243782157</v>
      </c>
      <c r="M3404" s="10">
        <v>10333.159</v>
      </c>
      <c r="N3404" s="10">
        <v>-33.158999999999651</v>
      </c>
    </row>
    <row r="3405" spans="1:14" x14ac:dyDescent="0.25">
      <c r="A3405" s="9" t="s">
        <v>659</v>
      </c>
      <c r="B3405" s="9" t="s">
        <v>45</v>
      </c>
      <c r="C3405" s="9" t="s">
        <v>42</v>
      </c>
      <c r="D3405" s="9" t="s">
        <v>43</v>
      </c>
      <c r="E3405" s="10">
        <v>31903.88</v>
      </c>
      <c r="F3405" s="10">
        <v>31924.837438423645</v>
      </c>
      <c r="G3405" s="10">
        <v>-20.957438423643907</v>
      </c>
      <c r="H3405" s="10">
        <v>32403.71</v>
      </c>
      <c r="I3405" s="10">
        <v>-499.82999999999811</v>
      </c>
      <c r="J3405" s="10">
        <v>123300</v>
      </c>
      <c r="K3405" s="10">
        <v>123381</v>
      </c>
      <c r="L3405" s="10">
        <v>-81</v>
      </c>
      <c r="M3405" s="10">
        <v>125231.715</v>
      </c>
      <c r="N3405" s="10">
        <v>-1931.7149999999965</v>
      </c>
    </row>
    <row r="3406" spans="1:14" x14ac:dyDescent="0.25">
      <c r="A3406" s="9" t="s">
        <v>659</v>
      </c>
      <c r="B3406" s="9" t="s">
        <v>46</v>
      </c>
      <c r="C3406" s="9" t="s">
        <v>42</v>
      </c>
      <c r="D3406" s="9" t="s">
        <v>43</v>
      </c>
      <c r="E3406" s="10">
        <v>38640.68</v>
      </c>
      <c r="F3406" s="10">
        <v>38603.448275862072</v>
      </c>
      <c r="G3406" s="10">
        <v>37.231724137927813</v>
      </c>
      <c r="H3406" s="10">
        <v>39182.5</v>
      </c>
      <c r="I3406" s="10">
        <v>-541.81999999999971</v>
      </c>
      <c r="J3406" s="10">
        <v>123500</v>
      </c>
      <c r="K3406" s="10">
        <v>123381</v>
      </c>
      <c r="L3406" s="10">
        <v>119</v>
      </c>
      <c r="M3406" s="10">
        <v>125231.715</v>
      </c>
      <c r="N3406" s="10">
        <v>-1731.7149999999965</v>
      </c>
    </row>
    <row r="3407" spans="1:14" x14ac:dyDescent="0.25">
      <c r="A3407" s="9" t="s">
        <v>659</v>
      </c>
      <c r="B3407" s="9" t="s">
        <v>47</v>
      </c>
      <c r="C3407" s="9" t="s">
        <v>42</v>
      </c>
      <c r="D3407" s="9" t="s">
        <v>43</v>
      </c>
      <c r="E3407" s="10">
        <v>58068.47</v>
      </c>
      <c r="F3407" s="10">
        <v>58012.509803921566</v>
      </c>
      <c r="G3407" s="10">
        <v>55.960196078434819</v>
      </c>
      <c r="H3407" s="10">
        <v>59172.76</v>
      </c>
      <c r="I3407" s="10">
        <v>-1104.2900000000009</v>
      </c>
      <c r="J3407" s="10">
        <v>123500</v>
      </c>
      <c r="K3407" s="10">
        <v>123381</v>
      </c>
      <c r="L3407" s="10">
        <v>119</v>
      </c>
      <c r="M3407" s="10">
        <v>125848.62</v>
      </c>
      <c r="N3407" s="10">
        <v>-2348.6199999999953</v>
      </c>
    </row>
    <row r="3408" spans="1:14" x14ac:dyDescent="0.25">
      <c r="A3408" s="9" t="s">
        <v>659</v>
      </c>
      <c r="B3408" s="9" t="s">
        <v>612</v>
      </c>
      <c r="C3408" s="9" t="s">
        <v>42</v>
      </c>
      <c r="D3408" s="9" t="s">
        <v>43</v>
      </c>
      <c r="E3408" s="10">
        <v>100533.75</v>
      </c>
      <c r="F3408" s="10">
        <v>99630.157635467986</v>
      </c>
      <c r="G3408" s="10">
        <v>903.59236453201447</v>
      </c>
      <c r="H3408" s="10">
        <v>101124.61</v>
      </c>
      <c r="I3408" s="10">
        <v>-590.86000000000058</v>
      </c>
      <c r="J3408" s="10">
        <v>10375</v>
      </c>
      <c r="K3408" s="10">
        <v>10281.749753694583</v>
      </c>
      <c r="L3408" s="10">
        <v>93.250246305417022</v>
      </c>
      <c r="M3408" s="10">
        <v>10435.976000000001</v>
      </c>
      <c r="N3408" s="10">
        <v>-60.976000000000568</v>
      </c>
    </row>
    <row r="3409" spans="1:14" x14ac:dyDescent="0.25">
      <c r="A3409" s="9" t="s">
        <v>659</v>
      </c>
      <c r="B3409" s="9" t="s">
        <v>48</v>
      </c>
      <c r="C3409" s="9" t="s">
        <v>42</v>
      </c>
      <c r="D3409" s="9" t="s">
        <v>43</v>
      </c>
      <c r="E3409" s="10">
        <v>113695.7</v>
      </c>
      <c r="F3409" s="10">
        <v>111112.4827586207</v>
      </c>
      <c r="G3409" s="10">
        <v>2583.2172413793014</v>
      </c>
      <c r="H3409" s="10">
        <v>112779.17</v>
      </c>
      <c r="I3409" s="10">
        <v>916.52999999999884</v>
      </c>
      <c r="J3409" s="10">
        <v>126250</v>
      </c>
      <c r="K3409" s="10">
        <v>123381</v>
      </c>
      <c r="L3409" s="10">
        <v>2869</v>
      </c>
      <c r="M3409" s="10">
        <v>125231.715</v>
      </c>
      <c r="N3409" s="10">
        <v>1018.2850000000035</v>
      </c>
    </row>
    <row r="3410" spans="1:14" x14ac:dyDescent="0.25">
      <c r="A3410" s="9" t="s">
        <v>659</v>
      </c>
      <c r="B3410" s="9" t="s">
        <v>50</v>
      </c>
      <c r="C3410" s="9" t="s">
        <v>42</v>
      </c>
      <c r="D3410" s="9" t="s">
        <v>43</v>
      </c>
      <c r="E3410" s="10">
        <v>167713</v>
      </c>
      <c r="F3410" s="10">
        <v>167551.39303482586</v>
      </c>
      <c r="G3410" s="10">
        <v>161.60696517414181</v>
      </c>
      <c r="H3410" s="10">
        <v>168389.15</v>
      </c>
      <c r="I3410" s="10">
        <v>-676.14999999999418</v>
      </c>
      <c r="J3410" s="10">
        <v>123500</v>
      </c>
      <c r="K3410" s="10">
        <v>123381</v>
      </c>
      <c r="L3410" s="10">
        <v>119</v>
      </c>
      <c r="M3410" s="10">
        <v>123997.905</v>
      </c>
      <c r="N3410" s="10">
        <v>-497.90499999999884</v>
      </c>
    </row>
    <row r="3411" spans="1:14" x14ac:dyDescent="0.25">
      <c r="A3411" s="9" t="s">
        <v>659</v>
      </c>
      <c r="B3411" s="9" t="s">
        <v>51</v>
      </c>
      <c r="C3411" s="9" t="s">
        <v>42</v>
      </c>
      <c r="D3411" s="9" t="s">
        <v>43</v>
      </c>
      <c r="E3411" s="10">
        <v>666318.03</v>
      </c>
      <c r="F3411" s="10">
        <v>664653.4455445545</v>
      </c>
      <c r="G3411" s="10">
        <v>1664.5844554455252</v>
      </c>
      <c r="H3411" s="10">
        <v>671299.98</v>
      </c>
      <c r="I3411" s="10">
        <v>-4981.9499999999534</v>
      </c>
      <c r="J3411" s="10">
        <v>123690</v>
      </c>
      <c r="K3411" s="10">
        <v>123381</v>
      </c>
      <c r="L3411" s="10">
        <v>309</v>
      </c>
      <c r="M3411" s="10">
        <v>124614.81</v>
      </c>
      <c r="N3411" s="10">
        <v>-924.80999999999767</v>
      </c>
    </row>
    <row r="3412" spans="1:14" x14ac:dyDescent="0.25">
      <c r="A3412" s="9" t="s">
        <v>659</v>
      </c>
      <c r="B3412" s="9" t="s">
        <v>52</v>
      </c>
      <c r="C3412" s="9" t="s">
        <v>42</v>
      </c>
      <c r="D3412" s="9" t="s">
        <v>53</v>
      </c>
      <c r="E3412" s="10">
        <v>545888.54</v>
      </c>
      <c r="F3412" s="10">
        <v>547873.17821782175</v>
      </c>
      <c r="G3412" s="10">
        <v>-1984.6382178217173</v>
      </c>
      <c r="H3412" s="10">
        <v>553351.91</v>
      </c>
      <c r="I3412" s="10">
        <v>-7463.3699999999953</v>
      </c>
      <c r="J3412" s="10">
        <v>92200</v>
      </c>
      <c r="K3412" s="10">
        <v>92535.750495049491</v>
      </c>
      <c r="L3412" s="10">
        <v>-335.75049504949129</v>
      </c>
      <c r="M3412" s="10">
        <v>93461.107999999993</v>
      </c>
      <c r="N3412" s="10">
        <v>-1261.1079999999929</v>
      </c>
    </row>
    <row r="3413" spans="1:14" x14ac:dyDescent="0.25">
      <c r="A3413" s="9" t="s">
        <v>659</v>
      </c>
      <c r="B3413" s="9" t="s">
        <v>54</v>
      </c>
      <c r="C3413" s="9" t="s">
        <v>42</v>
      </c>
      <c r="D3413" s="9" t="s">
        <v>55</v>
      </c>
      <c r="E3413" s="10">
        <v>6165.5</v>
      </c>
      <c r="F3413" s="10">
        <v>6107.3627450980393</v>
      </c>
      <c r="G3413" s="10">
        <v>58.137254901960659</v>
      </c>
      <c r="H3413" s="10">
        <v>6229.51</v>
      </c>
      <c r="I3413" s="10">
        <v>-64.010000000000218</v>
      </c>
      <c r="J3413" s="10">
        <v>1121</v>
      </c>
      <c r="K3413" s="10">
        <v>1110.4294117647057</v>
      </c>
      <c r="L3413" s="10">
        <v>10.570588235294281</v>
      </c>
      <c r="M3413" s="10">
        <v>1132.6379999999999</v>
      </c>
      <c r="N3413" s="10">
        <v>-11.63799999999992</v>
      </c>
    </row>
    <row r="3414" spans="1:14" x14ac:dyDescent="0.25">
      <c r="A3414" s="9" t="s">
        <v>660</v>
      </c>
      <c r="B3414" s="9" t="s">
        <v>25</v>
      </c>
      <c r="C3414" s="9" t="s">
        <v>26</v>
      </c>
      <c r="D3414" s="9" t="s">
        <v>27</v>
      </c>
      <c r="E3414" s="10">
        <v>3898.86</v>
      </c>
      <c r="F3414" s="10">
        <v>0</v>
      </c>
      <c r="G3414" s="10">
        <v>3898.86</v>
      </c>
      <c r="H3414" s="10">
        <v>0</v>
      </c>
      <c r="I3414" s="10">
        <v>3898.86</v>
      </c>
      <c r="J3414" s="10">
        <v>0</v>
      </c>
      <c r="K3414" s="10">
        <v>0</v>
      </c>
      <c r="L3414" s="10">
        <v>0</v>
      </c>
      <c r="M3414" s="10">
        <v>0</v>
      </c>
      <c r="N3414" s="10">
        <v>0</v>
      </c>
    </row>
    <row r="3415" spans="1:14" x14ac:dyDescent="0.25">
      <c r="A3415" s="9" t="s">
        <v>660</v>
      </c>
      <c r="B3415" s="9" t="s">
        <v>28</v>
      </c>
      <c r="C3415" s="9" t="s">
        <v>29</v>
      </c>
      <c r="D3415" s="9" t="s">
        <v>27</v>
      </c>
      <c r="E3415" s="10">
        <v>11.62</v>
      </c>
      <c r="F3415" s="10">
        <v>0</v>
      </c>
      <c r="G3415" s="10">
        <v>11.62</v>
      </c>
      <c r="H3415" s="10">
        <v>11.62</v>
      </c>
      <c r="I3415" s="10">
        <v>0</v>
      </c>
      <c r="J3415" s="10">
        <v>0</v>
      </c>
      <c r="K3415" s="10">
        <v>0</v>
      </c>
      <c r="L3415" s="10">
        <v>0</v>
      </c>
      <c r="M3415" s="10">
        <v>0</v>
      </c>
      <c r="N3415" s="10">
        <v>0</v>
      </c>
    </row>
    <row r="3416" spans="1:14" x14ac:dyDescent="0.25">
      <c r="A3416" s="9" t="s">
        <v>660</v>
      </c>
      <c r="B3416" s="9" t="s">
        <v>30</v>
      </c>
      <c r="C3416" s="9" t="s">
        <v>29</v>
      </c>
      <c r="D3416" s="9" t="s">
        <v>27</v>
      </c>
      <c r="E3416" s="10">
        <v>271.24</v>
      </c>
      <c r="F3416" s="10">
        <v>0</v>
      </c>
      <c r="G3416" s="10">
        <v>271.24</v>
      </c>
      <c r="H3416" s="10">
        <v>271.24</v>
      </c>
      <c r="I3416" s="10">
        <v>0</v>
      </c>
      <c r="J3416" s="10">
        <v>0</v>
      </c>
      <c r="K3416" s="10">
        <v>0</v>
      </c>
      <c r="L3416" s="10">
        <v>0</v>
      </c>
      <c r="M3416" s="10">
        <v>0</v>
      </c>
      <c r="N3416" s="10">
        <v>0</v>
      </c>
    </row>
    <row r="3417" spans="1:14" x14ac:dyDescent="0.25">
      <c r="A3417" s="9" t="s">
        <v>660</v>
      </c>
      <c r="B3417" s="9" t="s">
        <v>31</v>
      </c>
      <c r="C3417" s="9" t="s">
        <v>29</v>
      </c>
      <c r="D3417" s="9" t="s">
        <v>27</v>
      </c>
      <c r="E3417" s="10">
        <v>1821.18</v>
      </c>
      <c r="F3417" s="10">
        <v>0</v>
      </c>
      <c r="G3417" s="10">
        <v>1821.18</v>
      </c>
      <c r="H3417" s="10">
        <v>1821.19</v>
      </c>
      <c r="I3417" s="10">
        <v>-9.9999999999909051E-3</v>
      </c>
      <c r="J3417" s="10">
        <v>0</v>
      </c>
      <c r="K3417" s="10">
        <v>0</v>
      </c>
      <c r="L3417" s="10">
        <v>0</v>
      </c>
      <c r="M3417" s="10">
        <v>0</v>
      </c>
      <c r="N3417" s="10">
        <v>0</v>
      </c>
    </row>
    <row r="3418" spans="1:14" x14ac:dyDescent="0.25">
      <c r="A3418" s="9" t="s">
        <v>660</v>
      </c>
      <c r="B3418" s="9" t="s">
        <v>32</v>
      </c>
      <c r="C3418" s="9" t="s">
        <v>33</v>
      </c>
      <c r="D3418" s="9" t="s">
        <v>27</v>
      </c>
      <c r="E3418" s="10">
        <v>2821.48</v>
      </c>
      <c r="F3418" s="10">
        <v>0</v>
      </c>
      <c r="G3418" s="10">
        <v>2821.48</v>
      </c>
      <c r="H3418" s="10">
        <v>2997.85</v>
      </c>
      <c r="I3418" s="10">
        <v>-176.36999999999989</v>
      </c>
      <c r="J3418" s="10">
        <v>8</v>
      </c>
      <c r="K3418" s="10">
        <v>0</v>
      </c>
      <c r="L3418" s="10">
        <v>8</v>
      </c>
      <c r="M3418" s="10">
        <v>8.5</v>
      </c>
      <c r="N3418" s="10">
        <v>-0.5</v>
      </c>
    </row>
    <row r="3419" spans="1:14" x14ac:dyDescent="0.25">
      <c r="A3419" s="9" t="s">
        <v>660</v>
      </c>
      <c r="B3419" s="9" t="s">
        <v>34</v>
      </c>
      <c r="C3419" s="9" t="s">
        <v>33</v>
      </c>
      <c r="D3419" s="9" t="s">
        <v>27</v>
      </c>
      <c r="E3419" s="10">
        <v>9698.9599999999991</v>
      </c>
      <c r="F3419" s="10">
        <v>0</v>
      </c>
      <c r="G3419" s="10">
        <v>9698.9599999999991</v>
      </c>
      <c r="H3419" s="10">
        <v>10305.24</v>
      </c>
      <c r="I3419" s="10">
        <v>-606.28000000000065</v>
      </c>
      <c r="J3419" s="10">
        <v>8</v>
      </c>
      <c r="K3419" s="10">
        <v>0</v>
      </c>
      <c r="L3419" s="10">
        <v>8</v>
      </c>
      <c r="M3419" s="10">
        <v>8.5</v>
      </c>
      <c r="N3419" s="10">
        <v>-0.5</v>
      </c>
    </row>
    <row r="3420" spans="1:14" x14ac:dyDescent="0.25">
      <c r="A3420" s="9" t="s">
        <v>660</v>
      </c>
      <c r="B3420" s="9" t="s">
        <v>35</v>
      </c>
      <c r="C3420" s="9" t="s">
        <v>33</v>
      </c>
      <c r="D3420" s="9" t="s">
        <v>27</v>
      </c>
      <c r="E3420" s="10">
        <v>10493.68</v>
      </c>
      <c r="F3420" s="10">
        <v>0</v>
      </c>
      <c r="G3420" s="10">
        <v>10493.68</v>
      </c>
      <c r="H3420" s="10">
        <v>11149.55</v>
      </c>
      <c r="I3420" s="10">
        <v>-655.86999999999898</v>
      </c>
      <c r="J3420" s="10">
        <v>168</v>
      </c>
      <c r="K3420" s="10">
        <v>0</v>
      </c>
      <c r="L3420" s="10">
        <v>168</v>
      </c>
      <c r="M3420" s="10">
        <v>178.5</v>
      </c>
      <c r="N3420" s="10">
        <v>-10.5</v>
      </c>
    </row>
    <row r="3421" spans="1:14" x14ac:dyDescent="0.25">
      <c r="A3421" s="9" t="s">
        <v>660</v>
      </c>
      <c r="B3421" s="9" t="s">
        <v>36</v>
      </c>
      <c r="C3421" s="9" t="s">
        <v>29</v>
      </c>
      <c r="D3421" s="9" t="s">
        <v>27</v>
      </c>
      <c r="E3421" s="10">
        <v>20403.849999999999</v>
      </c>
      <c r="F3421" s="10">
        <v>0</v>
      </c>
      <c r="G3421" s="10">
        <v>20403.849999999999</v>
      </c>
      <c r="H3421" s="10">
        <v>20404</v>
      </c>
      <c r="I3421" s="10">
        <v>-0.15000000000145519</v>
      </c>
      <c r="J3421" s="10">
        <v>0</v>
      </c>
      <c r="K3421" s="10">
        <v>0</v>
      </c>
      <c r="L3421" s="10">
        <v>0</v>
      </c>
      <c r="M3421" s="10">
        <v>0</v>
      </c>
      <c r="N3421" s="10">
        <v>0</v>
      </c>
    </row>
    <row r="3422" spans="1:14" x14ac:dyDescent="0.25">
      <c r="A3422" s="9" t="s">
        <v>660</v>
      </c>
      <c r="B3422" s="9" t="s">
        <v>37</v>
      </c>
      <c r="C3422" s="9" t="s">
        <v>29</v>
      </c>
      <c r="D3422" s="9" t="s">
        <v>27</v>
      </c>
      <c r="E3422" s="10">
        <v>47184.05</v>
      </c>
      <c r="F3422" s="10">
        <v>0</v>
      </c>
      <c r="G3422" s="10">
        <v>47184.05</v>
      </c>
      <c r="H3422" s="10">
        <v>47184.39</v>
      </c>
      <c r="I3422" s="10">
        <v>-0.33999999999650754</v>
      </c>
      <c r="J3422" s="10">
        <v>0</v>
      </c>
      <c r="K3422" s="10">
        <v>0</v>
      </c>
      <c r="L3422" s="10">
        <v>0</v>
      </c>
      <c r="M3422" s="10">
        <v>0</v>
      </c>
      <c r="N3422" s="10">
        <v>0</v>
      </c>
    </row>
    <row r="3423" spans="1:14" x14ac:dyDescent="0.25">
      <c r="A3423" s="9" t="s">
        <v>660</v>
      </c>
      <c r="B3423" s="9" t="s">
        <v>490</v>
      </c>
      <c r="C3423" s="9" t="s">
        <v>39</v>
      </c>
      <c r="D3423" s="9" t="s">
        <v>40</v>
      </c>
      <c r="E3423" s="10">
        <v>-1082755.9099999999</v>
      </c>
      <c r="F3423" s="10">
        <v>0</v>
      </c>
      <c r="G3423" s="10">
        <v>-1082755.9099999999</v>
      </c>
      <c r="H3423" s="10">
        <v>-1082756.1599999999</v>
      </c>
      <c r="I3423" s="10">
        <v>0.25</v>
      </c>
      <c r="J3423" s="10">
        <v>-6120</v>
      </c>
      <c r="K3423" s="10">
        <v>0</v>
      </c>
      <c r="L3423" s="10">
        <v>-6120</v>
      </c>
      <c r="M3423" s="10">
        <v>-6120</v>
      </c>
      <c r="N3423" s="10">
        <v>0</v>
      </c>
    </row>
    <row r="3424" spans="1:14" x14ac:dyDescent="0.25">
      <c r="A3424" s="9" t="s">
        <v>660</v>
      </c>
      <c r="B3424" s="9" t="s">
        <v>92</v>
      </c>
      <c r="C3424" s="9" t="s">
        <v>42</v>
      </c>
      <c r="D3424" s="9" t="s">
        <v>43</v>
      </c>
      <c r="E3424" s="10">
        <v>553.28</v>
      </c>
      <c r="F3424" s="10">
        <v>520.93069306930693</v>
      </c>
      <c r="G3424" s="10">
        <v>32.349306930693047</v>
      </c>
      <c r="H3424" s="10">
        <v>526.14</v>
      </c>
      <c r="I3424" s="10">
        <v>27.139999999999986</v>
      </c>
      <c r="J3424" s="10">
        <v>6500</v>
      </c>
      <c r="K3424" s="10">
        <v>6120</v>
      </c>
      <c r="L3424" s="10">
        <v>380</v>
      </c>
      <c r="M3424" s="10">
        <v>6181.2</v>
      </c>
      <c r="N3424" s="10">
        <v>318.80000000000018</v>
      </c>
    </row>
    <row r="3425" spans="1:14" x14ac:dyDescent="0.25">
      <c r="A3425" s="9" t="s">
        <v>660</v>
      </c>
      <c r="B3425" s="9" t="s">
        <v>482</v>
      </c>
      <c r="C3425" s="9" t="s">
        <v>42</v>
      </c>
      <c r="D3425" s="9" t="s">
        <v>43</v>
      </c>
      <c r="E3425" s="10">
        <v>3830.93</v>
      </c>
      <c r="F3425" s="10">
        <v>3817.4088669950738</v>
      </c>
      <c r="G3425" s="10">
        <v>13.521133004926014</v>
      </c>
      <c r="H3425" s="10">
        <v>3874.67</v>
      </c>
      <c r="I3425" s="10">
        <v>-43.740000000000236</v>
      </c>
      <c r="J3425" s="10">
        <v>73700</v>
      </c>
      <c r="K3425" s="10">
        <v>73440</v>
      </c>
      <c r="L3425" s="10">
        <v>260</v>
      </c>
      <c r="M3425" s="10">
        <v>74541.600000000006</v>
      </c>
      <c r="N3425" s="10">
        <v>-841.60000000000582</v>
      </c>
    </row>
    <row r="3426" spans="1:14" x14ac:dyDescent="0.25">
      <c r="A3426" s="9" t="s">
        <v>660</v>
      </c>
      <c r="B3426" s="9" t="s">
        <v>44</v>
      </c>
      <c r="C3426" s="9" t="s">
        <v>42</v>
      </c>
      <c r="D3426" s="9" t="s">
        <v>43</v>
      </c>
      <c r="E3426" s="10">
        <v>5683.44</v>
      </c>
      <c r="F3426" s="10">
        <v>5673.2437810945275</v>
      </c>
      <c r="G3426" s="10">
        <v>10.196218905472051</v>
      </c>
      <c r="H3426" s="10">
        <v>5701.61</v>
      </c>
      <c r="I3426" s="10">
        <v>-18.170000000000073</v>
      </c>
      <c r="J3426" s="10">
        <v>6131</v>
      </c>
      <c r="K3426" s="10">
        <v>6120</v>
      </c>
      <c r="L3426" s="10">
        <v>11</v>
      </c>
      <c r="M3426" s="10">
        <v>6150.6</v>
      </c>
      <c r="N3426" s="10">
        <v>-19.600000000000364</v>
      </c>
    </row>
    <row r="3427" spans="1:14" x14ac:dyDescent="0.25">
      <c r="A3427" s="9" t="s">
        <v>660</v>
      </c>
      <c r="B3427" s="9" t="s">
        <v>99</v>
      </c>
      <c r="C3427" s="9" t="s">
        <v>42</v>
      </c>
      <c r="D3427" s="9" t="s">
        <v>43</v>
      </c>
      <c r="E3427" s="10">
        <v>16625.990000000002</v>
      </c>
      <c r="F3427" s="10">
        <v>16567.330049261083</v>
      </c>
      <c r="G3427" s="10">
        <v>58.659950738918269</v>
      </c>
      <c r="H3427" s="10">
        <v>16815.84</v>
      </c>
      <c r="I3427" s="10">
        <v>-189.84999999999854</v>
      </c>
      <c r="J3427" s="10">
        <v>73700</v>
      </c>
      <c r="K3427" s="10">
        <v>73440</v>
      </c>
      <c r="L3427" s="10">
        <v>260</v>
      </c>
      <c r="M3427" s="10">
        <v>74541.600000000006</v>
      </c>
      <c r="N3427" s="10">
        <v>-841.60000000000582</v>
      </c>
    </row>
    <row r="3428" spans="1:14" x14ac:dyDescent="0.25">
      <c r="A3428" s="9" t="s">
        <v>660</v>
      </c>
      <c r="B3428" s="9" t="s">
        <v>100</v>
      </c>
      <c r="C3428" s="9" t="s">
        <v>42</v>
      </c>
      <c r="D3428" s="9" t="s">
        <v>43</v>
      </c>
      <c r="E3428" s="10">
        <v>21363.42</v>
      </c>
      <c r="F3428" s="10">
        <v>21288.049261083743</v>
      </c>
      <c r="G3428" s="10">
        <v>75.370738916255505</v>
      </c>
      <c r="H3428" s="10">
        <v>21607.37</v>
      </c>
      <c r="I3428" s="10">
        <v>-243.95000000000073</v>
      </c>
      <c r="J3428" s="10">
        <v>73700</v>
      </c>
      <c r="K3428" s="10">
        <v>73440</v>
      </c>
      <c r="L3428" s="10">
        <v>260</v>
      </c>
      <c r="M3428" s="10">
        <v>74541.600000000006</v>
      </c>
      <c r="N3428" s="10">
        <v>-841.60000000000582</v>
      </c>
    </row>
    <row r="3429" spans="1:14" x14ac:dyDescent="0.25">
      <c r="A3429" s="9" t="s">
        <v>660</v>
      </c>
      <c r="B3429" s="9" t="s">
        <v>47</v>
      </c>
      <c r="C3429" s="9" t="s">
        <v>42</v>
      </c>
      <c r="D3429" s="9" t="s">
        <v>43</v>
      </c>
      <c r="E3429" s="10">
        <v>34794.06</v>
      </c>
      <c r="F3429" s="10">
        <v>34530.75490196079</v>
      </c>
      <c r="G3429" s="10">
        <v>263.30509803920722</v>
      </c>
      <c r="H3429" s="10">
        <v>35221.370000000003</v>
      </c>
      <c r="I3429" s="10">
        <v>-427.31000000000495</v>
      </c>
      <c r="J3429" s="10">
        <v>74000</v>
      </c>
      <c r="K3429" s="10">
        <v>73440</v>
      </c>
      <c r="L3429" s="10">
        <v>560</v>
      </c>
      <c r="M3429" s="10">
        <v>74908.800000000003</v>
      </c>
      <c r="N3429" s="10">
        <v>-908.80000000000291</v>
      </c>
    </row>
    <row r="3430" spans="1:14" x14ac:dyDescent="0.25">
      <c r="A3430" s="9" t="s">
        <v>660</v>
      </c>
      <c r="B3430" s="9" t="s">
        <v>101</v>
      </c>
      <c r="C3430" s="9" t="s">
        <v>42</v>
      </c>
      <c r="D3430" s="9" t="s">
        <v>43</v>
      </c>
      <c r="E3430" s="10">
        <v>54595.82</v>
      </c>
      <c r="F3430" s="10">
        <v>55650.482758620688</v>
      </c>
      <c r="G3430" s="10">
        <v>-1054.6627586206887</v>
      </c>
      <c r="H3430" s="10">
        <v>56485.24</v>
      </c>
      <c r="I3430" s="10">
        <v>-1889.4199999999983</v>
      </c>
      <c r="J3430" s="10">
        <v>72048</v>
      </c>
      <c r="K3430" s="10">
        <v>73440</v>
      </c>
      <c r="L3430" s="10">
        <v>-1392</v>
      </c>
      <c r="M3430" s="10">
        <v>74541.600000000006</v>
      </c>
      <c r="N3430" s="10">
        <v>-2493.6000000000058</v>
      </c>
    </row>
    <row r="3431" spans="1:14" x14ac:dyDescent="0.25">
      <c r="A3431" s="9" t="s">
        <v>660</v>
      </c>
      <c r="B3431" s="9" t="s">
        <v>109</v>
      </c>
      <c r="C3431" s="9" t="s">
        <v>42</v>
      </c>
      <c r="D3431" s="9" t="s">
        <v>43</v>
      </c>
      <c r="E3431" s="10">
        <v>70407.48</v>
      </c>
      <c r="F3431" s="10">
        <v>68482.798029556638</v>
      </c>
      <c r="G3431" s="10">
        <v>1924.6819704433583</v>
      </c>
      <c r="H3431" s="10">
        <v>69510.039999999994</v>
      </c>
      <c r="I3431" s="10">
        <v>897.44000000000233</v>
      </c>
      <c r="J3431" s="10">
        <v>6292</v>
      </c>
      <c r="K3431" s="10">
        <v>6120</v>
      </c>
      <c r="L3431" s="10">
        <v>172</v>
      </c>
      <c r="M3431" s="10">
        <v>6211.8</v>
      </c>
      <c r="N3431" s="10">
        <v>80.199999999999818</v>
      </c>
    </row>
    <row r="3432" spans="1:14" x14ac:dyDescent="0.25">
      <c r="A3432" s="9" t="s">
        <v>660</v>
      </c>
      <c r="B3432" s="9" t="s">
        <v>50</v>
      </c>
      <c r="C3432" s="9" t="s">
        <v>42</v>
      </c>
      <c r="D3432" s="9" t="s">
        <v>43</v>
      </c>
      <c r="E3432" s="10">
        <v>100492</v>
      </c>
      <c r="F3432" s="10">
        <v>99731.522388059704</v>
      </c>
      <c r="G3432" s="10">
        <v>760.4776119402959</v>
      </c>
      <c r="H3432" s="10">
        <v>100230.18</v>
      </c>
      <c r="I3432" s="10">
        <v>261.82000000000698</v>
      </c>
      <c r="J3432" s="10">
        <v>74000</v>
      </c>
      <c r="K3432" s="10">
        <v>73440</v>
      </c>
      <c r="L3432" s="10">
        <v>560</v>
      </c>
      <c r="M3432" s="10">
        <v>73807.199999999997</v>
      </c>
      <c r="N3432" s="10">
        <v>192.80000000000291</v>
      </c>
    </row>
    <row r="3433" spans="1:14" x14ac:dyDescent="0.25">
      <c r="A3433" s="9" t="s">
        <v>660</v>
      </c>
      <c r="B3433" s="9" t="s">
        <v>103</v>
      </c>
      <c r="C3433" s="9" t="s">
        <v>42</v>
      </c>
      <c r="D3433" s="9" t="s">
        <v>43</v>
      </c>
      <c r="E3433" s="10">
        <v>353973.08</v>
      </c>
      <c r="F3433" s="10">
        <v>351294.36633663368</v>
      </c>
      <c r="G3433" s="10">
        <v>2678.7136633663322</v>
      </c>
      <c r="H3433" s="10">
        <v>354807.31</v>
      </c>
      <c r="I3433" s="10">
        <v>-834.22999999998137</v>
      </c>
      <c r="J3433" s="10">
        <v>74000</v>
      </c>
      <c r="K3433" s="10">
        <v>73439.999999999985</v>
      </c>
      <c r="L3433" s="10">
        <v>560.00000000001455</v>
      </c>
      <c r="M3433" s="10">
        <v>74174.399999999994</v>
      </c>
      <c r="N3433" s="10">
        <v>-174.39999999999418</v>
      </c>
    </row>
    <row r="3434" spans="1:14" x14ac:dyDescent="0.25">
      <c r="A3434" s="9" t="s">
        <v>660</v>
      </c>
      <c r="B3434" s="9" t="s">
        <v>104</v>
      </c>
      <c r="C3434" s="9" t="s">
        <v>42</v>
      </c>
      <c r="D3434" s="9" t="s">
        <v>53</v>
      </c>
      <c r="E3434" s="10">
        <v>320123.5</v>
      </c>
      <c r="F3434" s="10">
        <v>318530.66666666669</v>
      </c>
      <c r="G3434" s="10">
        <v>1592.8333333333139</v>
      </c>
      <c r="H3434" s="10">
        <v>320123.32</v>
      </c>
      <c r="I3434" s="10">
        <v>0.17999999999301508</v>
      </c>
      <c r="J3434" s="10">
        <v>55355</v>
      </c>
      <c r="K3434" s="10">
        <v>55080</v>
      </c>
      <c r="L3434" s="10">
        <v>275</v>
      </c>
      <c r="M3434" s="10">
        <v>55355.4</v>
      </c>
      <c r="N3434" s="10">
        <v>-0.40000000000145519</v>
      </c>
    </row>
    <row r="3435" spans="1:14" x14ac:dyDescent="0.25">
      <c r="A3435" s="9" t="s">
        <v>660</v>
      </c>
      <c r="B3435" s="9" t="s">
        <v>54</v>
      </c>
      <c r="C3435" s="9" t="s">
        <v>42</v>
      </c>
      <c r="D3435" s="9" t="s">
        <v>55</v>
      </c>
      <c r="E3435" s="10">
        <v>3707.99</v>
      </c>
      <c r="F3435" s="10">
        <v>3635.2745098039218</v>
      </c>
      <c r="G3435" s="10">
        <v>72.715490196078008</v>
      </c>
      <c r="H3435" s="10">
        <v>3707.98</v>
      </c>
      <c r="I3435" s="10">
        <v>9.9999999997635314E-3</v>
      </c>
      <c r="J3435" s="10">
        <v>674.17899999999997</v>
      </c>
      <c r="K3435" s="10">
        <v>660.95980392156855</v>
      </c>
      <c r="L3435" s="10">
        <v>13.219196078431423</v>
      </c>
      <c r="M3435" s="10">
        <v>674.17899999999997</v>
      </c>
      <c r="N3435" s="10">
        <v>0</v>
      </c>
    </row>
    <row r="3436" spans="1:14" x14ac:dyDescent="0.25">
      <c r="A3436" s="9" t="s">
        <v>661</v>
      </c>
      <c r="B3436" s="9" t="s">
        <v>25</v>
      </c>
      <c r="C3436" s="9" t="s">
        <v>26</v>
      </c>
      <c r="D3436" s="9" t="s">
        <v>27</v>
      </c>
      <c r="E3436" s="10">
        <v>-4397.1000000000004</v>
      </c>
      <c r="F3436" s="10">
        <v>0</v>
      </c>
      <c r="G3436" s="10">
        <v>-4397.1000000000004</v>
      </c>
      <c r="H3436" s="10">
        <v>0</v>
      </c>
      <c r="I3436" s="10">
        <v>-4397.1000000000004</v>
      </c>
      <c r="J3436" s="10">
        <v>0</v>
      </c>
      <c r="K3436" s="10">
        <v>0</v>
      </c>
      <c r="L3436" s="10">
        <v>0</v>
      </c>
      <c r="M3436" s="10">
        <v>0</v>
      </c>
      <c r="N3436" s="10">
        <v>0</v>
      </c>
    </row>
    <row r="3437" spans="1:14" x14ac:dyDescent="0.25">
      <c r="A3437" s="9" t="s">
        <v>661</v>
      </c>
      <c r="B3437" s="9" t="s">
        <v>28</v>
      </c>
      <c r="C3437" s="9" t="s">
        <v>29</v>
      </c>
      <c r="D3437" s="9" t="s">
        <v>27</v>
      </c>
      <c r="E3437" s="10">
        <v>0</v>
      </c>
      <c r="F3437" s="10">
        <v>0</v>
      </c>
      <c r="G3437" s="10">
        <v>0</v>
      </c>
      <c r="H3437" s="10">
        <v>0.25</v>
      </c>
      <c r="I3437" s="10">
        <v>-0.25</v>
      </c>
      <c r="J3437" s="10">
        <v>0</v>
      </c>
      <c r="K3437" s="10">
        <v>0</v>
      </c>
      <c r="L3437" s="10">
        <v>0</v>
      </c>
      <c r="M3437" s="10">
        <v>0</v>
      </c>
      <c r="N3437" s="10">
        <v>0</v>
      </c>
    </row>
    <row r="3438" spans="1:14" x14ac:dyDescent="0.25">
      <c r="A3438" s="9" t="s">
        <v>661</v>
      </c>
      <c r="B3438" s="9" t="s">
        <v>30</v>
      </c>
      <c r="C3438" s="9" t="s">
        <v>29</v>
      </c>
      <c r="D3438" s="9" t="s">
        <v>27</v>
      </c>
      <c r="E3438" s="10">
        <v>0</v>
      </c>
      <c r="F3438" s="10">
        <v>0</v>
      </c>
      <c r="G3438" s="10">
        <v>0</v>
      </c>
      <c r="H3438" s="10">
        <v>5.85</v>
      </c>
      <c r="I3438" s="10">
        <v>-5.85</v>
      </c>
      <c r="J3438" s="10">
        <v>0</v>
      </c>
      <c r="K3438" s="10">
        <v>0</v>
      </c>
      <c r="L3438" s="10">
        <v>0</v>
      </c>
      <c r="M3438" s="10">
        <v>0</v>
      </c>
      <c r="N3438" s="10">
        <v>0</v>
      </c>
    </row>
    <row r="3439" spans="1:14" x14ac:dyDescent="0.25">
      <c r="A3439" s="9" t="s">
        <v>661</v>
      </c>
      <c r="B3439" s="9" t="s">
        <v>31</v>
      </c>
      <c r="C3439" s="9" t="s">
        <v>29</v>
      </c>
      <c r="D3439" s="9" t="s">
        <v>27</v>
      </c>
      <c r="E3439" s="10">
        <v>0</v>
      </c>
      <c r="F3439" s="10">
        <v>0</v>
      </c>
      <c r="G3439" s="10">
        <v>0</v>
      </c>
      <c r="H3439" s="10">
        <v>39.28</v>
      </c>
      <c r="I3439" s="10">
        <v>-39.28</v>
      </c>
      <c r="J3439" s="10">
        <v>0</v>
      </c>
      <c r="K3439" s="10">
        <v>0</v>
      </c>
      <c r="L3439" s="10">
        <v>0</v>
      </c>
      <c r="M3439" s="10">
        <v>0</v>
      </c>
      <c r="N3439" s="10">
        <v>0</v>
      </c>
    </row>
    <row r="3440" spans="1:14" x14ac:dyDescent="0.25">
      <c r="A3440" s="9" t="s">
        <v>661</v>
      </c>
      <c r="B3440" s="9" t="s">
        <v>32</v>
      </c>
      <c r="C3440" s="9" t="s">
        <v>33</v>
      </c>
      <c r="D3440" s="9" t="s">
        <v>27</v>
      </c>
      <c r="E3440" s="10">
        <v>529.03</v>
      </c>
      <c r="F3440" s="10">
        <v>0</v>
      </c>
      <c r="G3440" s="10">
        <v>529.03</v>
      </c>
      <c r="H3440" s="10">
        <v>103.45</v>
      </c>
      <c r="I3440" s="10">
        <v>425.58</v>
      </c>
      <c r="J3440" s="10">
        <v>1.5</v>
      </c>
      <c r="K3440" s="10">
        <v>0</v>
      </c>
      <c r="L3440" s="10">
        <v>1.5</v>
      </c>
      <c r="M3440" s="10">
        <v>0.29299999999999998</v>
      </c>
      <c r="N3440" s="10">
        <v>1.2070000000000001</v>
      </c>
    </row>
    <row r="3441" spans="1:14" x14ac:dyDescent="0.25">
      <c r="A3441" s="9" t="s">
        <v>661</v>
      </c>
      <c r="B3441" s="9" t="s">
        <v>34</v>
      </c>
      <c r="C3441" s="9" t="s">
        <v>33</v>
      </c>
      <c r="D3441" s="9" t="s">
        <v>27</v>
      </c>
      <c r="E3441" s="10">
        <v>1818.56</v>
      </c>
      <c r="F3441" s="10">
        <v>0</v>
      </c>
      <c r="G3441" s="10">
        <v>1818.56</v>
      </c>
      <c r="H3441" s="10">
        <v>355.63</v>
      </c>
      <c r="I3441" s="10">
        <v>1462.9299999999998</v>
      </c>
      <c r="J3441" s="10">
        <v>1.5</v>
      </c>
      <c r="K3441" s="10">
        <v>0</v>
      </c>
      <c r="L3441" s="10">
        <v>1.5</v>
      </c>
      <c r="M3441" s="10">
        <v>0.29299999999999998</v>
      </c>
      <c r="N3441" s="10">
        <v>1.2070000000000001</v>
      </c>
    </row>
    <row r="3442" spans="1:14" x14ac:dyDescent="0.25">
      <c r="A3442" s="9" t="s">
        <v>661</v>
      </c>
      <c r="B3442" s="9" t="s">
        <v>35</v>
      </c>
      <c r="C3442" s="9" t="s">
        <v>33</v>
      </c>
      <c r="D3442" s="9" t="s">
        <v>27</v>
      </c>
      <c r="E3442" s="10">
        <v>1967.57</v>
      </c>
      <c r="F3442" s="10">
        <v>0</v>
      </c>
      <c r="G3442" s="10">
        <v>1967.57</v>
      </c>
      <c r="H3442" s="10">
        <v>384.77</v>
      </c>
      <c r="I3442" s="10">
        <v>1582.8</v>
      </c>
      <c r="J3442" s="10">
        <v>31.5</v>
      </c>
      <c r="K3442" s="10">
        <v>0</v>
      </c>
      <c r="L3442" s="10">
        <v>31.5</v>
      </c>
      <c r="M3442" s="10">
        <v>6.16</v>
      </c>
      <c r="N3442" s="10">
        <v>25.34</v>
      </c>
    </row>
    <row r="3443" spans="1:14" x14ac:dyDescent="0.25">
      <c r="A3443" s="9" t="s">
        <v>661</v>
      </c>
      <c r="B3443" s="9" t="s">
        <v>36</v>
      </c>
      <c r="C3443" s="9" t="s">
        <v>29</v>
      </c>
      <c r="D3443" s="9" t="s">
        <v>27</v>
      </c>
      <c r="E3443" s="10">
        <v>0</v>
      </c>
      <c r="F3443" s="10">
        <v>0</v>
      </c>
      <c r="G3443" s="10">
        <v>0</v>
      </c>
      <c r="H3443" s="10">
        <v>440.09</v>
      </c>
      <c r="I3443" s="10">
        <v>-440.09</v>
      </c>
      <c r="J3443" s="10">
        <v>0</v>
      </c>
      <c r="K3443" s="10">
        <v>0</v>
      </c>
      <c r="L3443" s="10">
        <v>0</v>
      </c>
      <c r="M3443" s="10">
        <v>0</v>
      </c>
      <c r="N3443" s="10">
        <v>0</v>
      </c>
    </row>
    <row r="3444" spans="1:14" x14ac:dyDescent="0.25">
      <c r="A3444" s="9" t="s">
        <v>661</v>
      </c>
      <c r="B3444" s="9" t="s">
        <v>37</v>
      </c>
      <c r="C3444" s="9" t="s">
        <v>29</v>
      </c>
      <c r="D3444" s="9" t="s">
        <v>27</v>
      </c>
      <c r="E3444" s="10">
        <v>0</v>
      </c>
      <c r="F3444" s="10">
        <v>0</v>
      </c>
      <c r="G3444" s="10">
        <v>0</v>
      </c>
      <c r="H3444" s="10">
        <v>1017.7</v>
      </c>
      <c r="I3444" s="10">
        <v>-1017.7</v>
      </c>
      <c r="J3444" s="10">
        <v>0</v>
      </c>
      <c r="K3444" s="10">
        <v>0</v>
      </c>
      <c r="L3444" s="10">
        <v>0</v>
      </c>
      <c r="M3444" s="10">
        <v>0</v>
      </c>
      <c r="N3444" s="10">
        <v>0</v>
      </c>
    </row>
    <row r="3445" spans="1:14" x14ac:dyDescent="0.25">
      <c r="A3445" s="9" t="s">
        <v>661</v>
      </c>
      <c r="B3445" s="9" t="s">
        <v>243</v>
      </c>
      <c r="C3445" s="9" t="s">
        <v>39</v>
      </c>
      <c r="D3445" s="9" t="s">
        <v>40</v>
      </c>
      <c r="E3445" s="10">
        <v>-23130.21</v>
      </c>
      <c r="F3445" s="10">
        <v>0</v>
      </c>
      <c r="G3445" s="10">
        <v>-23130.21</v>
      </c>
      <c r="H3445" s="10">
        <v>-23130.21</v>
      </c>
      <c r="I3445" s="10">
        <v>0</v>
      </c>
      <c r="J3445" s="10">
        <v>-264</v>
      </c>
      <c r="K3445" s="10">
        <v>0</v>
      </c>
      <c r="L3445" s="10">
        <v>-264</v>
      </c>
      <c r="M3445" s="10">
        <v>-264</v>
      </c>
      <c r="N3445" s="10">
        <v>0</v>
      </c>
    </row>
    <row r="3446" spans="1:14" x14ac:dyDescent="0.25">
      <c r="A3446" s="9" t="s">
        <v>661</v>
      </c>
      <c r="B3446" s="9" t="s">
        <v>657</v>
      </c>
      <c r="C3446" s="9" t="s">
        <v>42</v>
      </c>
      <c r="D3446" s="9" t="s">
        <v>58</v>
      </c>
      <c r="E3446" s="10">
        <v>21049.27</v>
      </c>
      <c r="F3446" s="10">
        <v>0</v>
      </c>
      <c r="G3446" s="10">
        <v>21049.27</v>
      </c>
      <c r="H3446" s="10">
        <v>0</v>
      </c>
      <c r="I3446" s="10">
        <v>21049.27</v>
      </c>
      <c r="J3446" s="10">
        <v>264</v>
      </c>
      <c r="K3446" s="10">
        <v>0</v>
      </c>
      <c r="L3446" s="10">
        <v>264</v>
      </c>
      <c r="M3446" s="10">
        <v>0</v>
      </c>
      <c r="N3446" s="10">
        <v>264</v>
      </c>
    </row>
    <row r="3447" spans="1:14" x14ac:dyDescent="0.25">
      <c r="A3447" s="9" t="s">
        <v>661</v>
      </c>
      <c r="B3447" s="9" t="s">
        <v>92</v>
      </c>
      <c r="C3447" s="9" t="s">
        <v>42</v>
      </c>
      <c r="D3447" s="9" t="s">
        <v>43</v>
      </c>
      <c r="E3447" s="10">
        <v>41.28</v>
      </c>
      <c r="F3447" s="10">
        <v>44.940594059405939</v>
      </c>
      <c r="G3447" s="10">
        <v>-3.6605940594059376</v>
      </c>
      <c r="H3447" s="10">
        <v>45.39</v>
      </c>
      <c r="I3447" s="10">
        <v>-4.1099999999999994</v>
      </c>
      <c r="J3447" s="10">
        <v>485</v>
      </c>
      <c r="K3447" s="10">
        <v>528</v>
      </c>
      <c r="L3447" s="10">
        <v>-43</v>
      </c>
      <c r="M3447" s="10">
        <v>533.28</v>
      </c>
      <c r="N3447" s="10">
        <v>-48.279999999999973</v>
      </c>
    </row>
    <row r="3448" spans="1:14" x14ac:dyDescent="0.25">
      <c r="A3448" s="9" t="s">
        <v>661</v>
      </c>
      <c r="B3448" s="9" t="s">
        <v>235</v>
      </c>
      <c r="C3448" s="9" t="s">
        <v>42</v>
      </c>
      <c r="D3448" s="9" t="s">
        <v>43</v>
      </c>
      <c r="E3448" s="10">
        <v>9.3800000000000008</v>
      </c>
      <c r="F3448" s="10">
        <v>88.437810945273625</v>
      </c>
      <c r="G3448" s="10">
        <v>-79.05781094527363</v>
      </c>
      <c r="H3448" s="10">
        <v>88.88</v>
      </c>
      <c r="I3448" s="10">
        <v>-79.5</v>
      </c>
      <c r="J3448" s="10">
        <v>28</v>
      </c>
      <c r="K3448" s="10">
        <v>264</v>
      </c>
      <c r="L3448" s="10">
        <v>-236</v>
      </c>
      <c r="M3448" s="10">
        <v>265.32</v>
      </c>
      <c r="N3448" s="10">
        <v>-237.32</v>
      </c>
    </row>
    <row r="3449" spans="1:14" x14ac:dyDescent="0.25">
      <c r="A3449" s="9" t="s">
        <v>661</v>
      </c>
      <c r="B3449" s="9" t="s">
        <v>245</v>
      </c>
      <c r="C3449" s="9" t="s">
        <v>42</v>
      </c>
      <c r="D3449" s="9" t="s">
        <v>43</v>
      </c>
      <c r="E3449" s="10">
        <v>222.08</v>
      </c>
      <c r="F3449" s="10">
        <v>214.49261083743843</v>
      </c>
      <c r="G3449" s="10">
        <v>7.5873891625615784</v>
      </c>
      <c r="H3449" s="10">
        <v>217.71</v>
      </c>
      <c r="I3449" s="10">
        <v>4.3700000000000045</v>
      </c>
      <c r="J3449" s="10">
        <v>1640</v>
      </c>
      <c r="K3449" s="10">
        <v>1584</v>
      </c>
      <c r="L3449" s="10">
        <v>56</v>
      </c>
      <c r="M3449" s="10">
        <v>1607.76</v>
      </c>
      <c r="N3449" s="10">
        <v>32.240000000000009</v>
      </c>
    </row>
    <row r="3450" spans="1:14" x14ac:dyDescent="0.25">
      <c r="A3450" s="9" t="s">
        <v>661</v>
      </c>
      <c r="B3450" s="9" t="s">
        <v>246</v>
      </c>
      <c r="C3450" s="9" t="s">
        <v>42</v>
      </c>
      <c r="D3450" s="9" t="s">
        <v>43</v>
      </c>
      <c r="E3450" s="10">
        <v>373.49</v>
      </c>
      <c r="F3450" s="10">
        <v>360.73891625615761</v>
      </c>
      <c r="G3450" s="10">
        <v>12.751083743842401</v>
      </c>
      <c r="H3450" s="10">
        <v>366.15</v>
      </c>
      <c r="I3450" s="10">
        <v>7.3400000000000318</v>
      </c>
      <c r="J3450" s="10">
        <v>1640</v>
      </c>
      <c r="K3450" s="10">
        <v>1584</v>
      </c>
      <c r="L3450" s="10">
        <v>56</v>
      </c>
      <c r="M3450" s="10">
        <v>1607.76</v>
      </c>
      <c r="N3450" s="10">
        <v>32.240000000000009</v>
      </c>
    </row>
    <row r="3451" spans="1:14" x14ac:dyDescent="0.25">
      <c r="A3451" s="9" t="s">
        <v>661</v>
      </c>
      <c r="B3451" s="9" t="s">
        <v>247</v>
      </c>
      <c r="C3451" s="9" t="s">
        <v>42</v>
      </c>
      <c r="D3451" s="9" t="s">
        <v>43</v>
      </c>
      <c r="E3451" s="10">
        <v>474.45</v>
      </c>
      <c r="F3451" s="10">
        <v>458.2463054187192</v>
      </c>
      <c r="G3451" s="10">
        <v>16.203694581280786</v>
      </c>
      <c r="H3451" s="10">
        <v>465.12</v>
      </c>
      <c r="I3451" s="10">
        <v>9.3299999999999841</v>
      </c>
      <c r="J3451" s="10">
        <v>1640</v>
      </c>
      <c r="K3451" s="10">
        <v>1584</v>
      </c>
      <c r="L3451" s="10">
        <v>56</v>
      </c>
      <c r="M3451" s="10">
        <v>1607.76</v>
      </c>
      <c r="N3451" s="10">
        <v>32.240000000000009</v>
      </c>
    </row>
    <row r="3452" spans="1:14" x14ac:dyDescent="0.25">
      <c r="A3452" s="9" t="s">
        <v>661</v>
      </c>
      <c r="B3452" s="9" t="s">
        <v>84</v>
      </c>
      <c r="C3452" s="9" t="s">
        <v>42</v>
      </c>
      <c r="D3452" s="9" t="s">
        <v>43</v>
      </c>
      <c r="E3452" s="10">
        <v>0</v>
      </c>
      <c r="F3452" s="10">
        <v>643.62745098039215</v>
      </c>
      <c r="G3452" s="10">
        <v>-643.62745098039215</v>
      </c>
      <c r="H3452" s="10">
        <v>656.5</v>
      </c>
      <c r="I3452" s="10">
        <v>-656.5</v>
      </c>
      <c r="J3452" s="10">
        <v>0</v>
      </c>
      <c r="K3452" s="10">
        <v>1584</v>
      </c>
      <c r="L3452" s="10">
        <v>-1584</v>
      </c>
      <c r="M3452" s="10">
        <v>1615.68</v>
      </c>
      <c r="N3452" s="10">
        <v>-1615.68</v>
      </c>
    </row>
    <row r="3453" spans="1:14" x14ac:dyDescent="0.25">
      <c r="A3453" s="9" t="s">
        <v>661</v>
      </c>
      <c r="B3453" s="9" t="s">
        <v>248</v>
      </c>
      <c r="C3453" s="9" t="s">
        <v>42</v>
      </c>
      <c r="D3453" s="9" t="s">
        <v>43</v>
      </c>
      <c r="E3453" s="10">
        <v>0</v>
      </c>
      <c r="F3453" s="10">
        <v>1011.3793103448276</v>
      </c>
      <c r="G3453" s="10">
        <v>-1011.3793103448276</v>
      </c>
      <c r="H3453" s="10">
        <v>1026.55</v>
      </c>
      <c r="I3453" s="10">
        <v>-1026.55</v>
      </c>
      <c r="J3453" s="10">
        <v>0</v>
      </c>
      <c r="K3453" s="10">
        <v>1584</v>
      </c>
      <c r="L3453" s="10">
        <v>-1584</v>
      </c>
      <c r="M3453" s="10">
        <v>1607.76</v>
      </c>
      <c r="N3453" s="10">
        <v>-1607.76</v>
      </c>
    </row>
    <row r="3454" spans="1:14" x14ac:dyDescent="0.25">
      <c r="A3454" s="9" t="s">
        <v>661</v>
      </c>
      <c r="B3454" s="9" t="s">
        <v>249</v>
      </c>
      <c r="C3454" s="9" t="s">
        <v>42</v>
      </c>
      <c r="D3454" s="9" t="s">
        <v>43</v>
      </c>
      <c r="E3454" s="10">
        <v>1042.2</v>
      </c>
      <c r="F3454" s="10">
        <v>1019.0443349753695</v>
      </c>
      <c r="G3454" s="10">
        <v>23.155665024630594</v>
      </c>
      <c r="H3454" s="10">
        <v>1034.33</v>
      </c>
      <c r="I3454" s="10">
        <v>7.8700000000001182</v>
      </c>
      <c r="J3454" s="10">
        <v>270</v>
      </c>
      <c r="K3454" s="10">
        <v>263.99999999999994</v>
      </c>
      <c r="L3454" s="10">
        <v>6.0000000000000568</v>
      </c>
      <c r="M3454" s="10">
        <v>267.95999999999998</v>
      </c>
      <c r="N3454" s="10">
        <v>2.0400000000000205</v>
      </c>
    </row>
    <row r="3455" spans="1:14" x14ac:dyDescent="0.25">
      <c r="A3455" s="9" t="s">
        <v>661</v>
      </c>
      <c r="B3455" s="9" t="s">
        <v>50</v>
      </c>
      <c r="C3455" s="9" t="s">
        <v>42</v>
      </c>
      <c r="D3455" s="9" t="s">
        <v>43</v>
      </c>
      <c r="E3455" s="10">
        <v>0</v>
      </c>
      <c r="F3455" s="10">
        <v>2151.0746268656717</v>
      </c>
      <c r="G3455" s="10">
        <v>-2151.0746268656717</v>
      </c>
      <c r="H3455" s="10">
        <v>2161.83</v>
      </c>
      <c r="I3455" s="10">
        <v>-2161.83</v>
      </c>
      <c r="J3455" s="10">
        <v>0</v>
      </c>
      <c r="K3455" s="10">
        <v>1584</v>
      </c>
      <c r="L3455" s="10">
        <v>-1584</v>
      </c>
      <c r="M3455" s="10">
        <v>1591.92</v>
      </c>
      <c r="N3455" s="10">
        <v>-1591.92</v>
      </c>
    </row>
    <row r="3456" spans="1:14" x14ac:dyDescent="0.25">
      <c r="A3456" s="9" t="s">
        <v>661</v>
      </c>
      <c r="B3456" s="9" t="s">
        <v>88</v>
      </c>
      <c r="C3456" s="9" t="s">
        <v>42</v>
      </c>
      <c r="D3456" s="9" t="s">
        <v>43</v>
      </c>
      <c r="E3456" s="10">
        <v>0</v>
      </c>
      <c r="F3456" s="10">
        <v>8022.8514851485152</v>
      </c>
      <c r="G3456" s="10">
        <v>-8022.8514851485152</v>
      </c>
      <c r="H3456" s="10">
        <v>8103.08</v>
      </c>
      <c r="I3456" s="10">
        <v>-8103.08</v>
      </c>
      <c r="J3456" s="10">
        <v>0</v>
      </c>
      <c r="K3456" s="10">
        <v>1584</v>
      </c>
      <c r="L3456" s="10">
        <v>-1584</v>
      </c>
      <c r="M3456" s="10">
        <v>1599.84</v>
      </c>
      <c r="N3456" s="10">
        <v>-1599.84</v>
      </c>
    </row>
    <row r="3457" spans="1:14" x14ac:dyDescent="0.25">
      <c r="A3457" s="9" t="s">
        <v>661</v>
      </c>
      <c r="B3457" s="9" t="s">
        <v>250</v>
      </c>
      <c r="C3457" s="9" t="s">
        <v>42</v>
      </c>
      <c r="D3457" s="9" t="s">
        <v>53</v>
      </c>
      <c r="E3457" s="10">
        <v>0</v>
      </c>
      <c r="F3457" s="10">
        <v>6505.1442786069656</v>
      </c>
      <c r="G3457" s="10">
        <v>-6505.1442786069656</v>
      </c>
      <c r="H3457" s="10">
        <v>6537.67</v>
      </c>
      <c r="I3457" s="10">
        <v>-6537.67</v>
      </c>
      <c r="J3457" s="10">
        <v>0</v>
      </c>
      <c r="K3457" s="10">
        <v>1188</v>
      </c>
      <c r="L3457" s="10">
        <v>-1188</v>
      </c>
      <c r="M3457" s="10">
        <v>1193.94</v>
      </c>
      <c r="N3457" s="10">
        <v>-1193.94</v>
      </c>
    </row>
    <row r="3458" spans="1:14" x14ac:dyDescent="0.25">
      <c r="A3458" s="9" t="s">
        <v>661</v>
      </c>
      <c r="B3458" s="9" t="s">
        <v>54</v>
      </c>
      <c r="C3458" s="9" t="s">
        <v>42</v>
      </c>
      <c r="D3458" s="9" t="s">
        <v>55</v>
      </c>
      <c r="E3458" s="10">
        <v>0</v>
      </c>
      <c r="F3458" s="10">
        <v>78.411764705882348</v>
      </c>
      <c r="G3458" s="10">
        <v>-78.411764705882348</v>
      </c>
      <c r="H3458" s="10">
        <v>79.98</v>
      </c>
      <c r="I3458" s="10">
        <v>-79.98</v>
      </c>
      <c r="J3458" s="10">
        <v>0</v>
      </c>
      <c r="K3458" s="10">
        <v>14.255882352941178</v>
      </c>
      <c r="L3458" s="10">
        <v>-14.255882352941178</v>
      </c>
      <c r="M3458" s="10">
        <v>14.541</v>
      </c>
      <c r="N3458" s="10">
        <v>-14.541</v>
      </c>
    </row>
    <row r="3459" spans="1:14" x14ac:dyDescent="0.25">
      <c r="A3459" s="9" t="s">
        <v>662</v>
      </c>
      <c r="B3459" s="9" t="s">
        <v>25</v>
      </c>
      <c r="C3459" s="9" t="s">
        <v>26</v>
      </c>
      <c r="D3459" s="9" t="s">
        <v>27</v>
      </c>
      <c r="E3459" s="10">
        <v>873.24</v>
      </c>
      <c r="F3459" s="10">
        <v>0</v>
      </c>
      <c r="G3459" s="10">
        <v>873.24</v>
      </c>
      <c r="H3459" s="10">
        <v>0</v>
      </c>
      <c r="I3459" s="10">
        <v>873.24</v>
      </c>
      <c r="J3459" s="10">
        <v>0</v>
      </c>
      <c r="K3459" s="10">
        <v>0</v>
      </c>
      <c r="L3459" s="10">
        <v>0</v>
      </c>
      <c r="M3459" s="10">
        <v>0</v>
      </c>
      <c r="N3459" s="10">
        <v>0</v>
      </c>
    </row>
    <row r="3460" spans="1:14" x14ac:dyDescent="0.25">
      <c r="A3460" s="9" t="s">
        <v>662</v>
      </c>
      <c r="B3460" s="9" t="s">
        <v>28</v>
      </c>
      <c r="C3460" s="9" t="s">
        <v>29</v>
      </c>
      <c r="D3460" s="9" t="s">
        <v>27</v>
      </c>
      <c r="E3460" s="10">
        <v>0.52</v>
      </c>
      <c r="F3460" s="10">
        <v>0</v>
      </c>
      <c r="G3460" s="10">
        <v>0.52</v>
      </c>
      <c r="H3460" s="10">
        <v>0.53</v>
      </c>
      <c r="I3460" s="10">
        <v>-1.0000000000000009E-2</v>
      </c>
      <c r="J3460" s="10">
        <v>0</v>
      </c>
      <c r="K3460" s="10">
        <v>0</v>
      </c>
      <c r="L3460" s="10">
        <v>0</v>
      </c>
      <c r="M3460" s="10">
        <v>0</v>
      </c>
      <c r="N3460" s="10">
        <v>0</v>
      </c>
    </row>
    <row r="3461" spans="1:14" x14ac:dyDescent="0.25">
      <c r="A3461" s="9" t="s">
        <v>662</v>
      </c>
      <c r="B3461" s="9" t="s">
        <v>30</v>
      </c>
      <c r="C3461" s="9" t="s">
        <v>29</v>
      </c>
      <c r="D3461" s="9" t="s">
        <v>27</v>
      </c>
      <c r="E3461" s="10">
        <v>12.04</v>
      </c>
      <c r="F3461" s="10">
        <v>0</v>
      </c>
      <c r="G3461" s="10">
        <v>12.04</v>
      </c>
      <c r="H3461" s="10">
        <v>12.27</v>
      </c>
      <c r="I3461" s="10">
        <v>-0.23000000000000043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</row>
    <row r="3462" spans="1:14" x14ac:dyDescent="0.25">
      <c r="A3462" s="9" t="s">
        <v>662</v>
      </c>
      <c r="B3462" s="9" t="s">
        <v>31</v>
      </c>
      <c r="C3462" s="9" t="s">
        <v>29</v>
      </c>
      <c r="D3462" s="9" t="s">
        <v>27</v>
      </c>
      <c r="E3462" s="10">
        <v>80.84</v>
      </c>
      <c r="F3462" s="10">
        <v>0</v>
      </c>
      <c r="G3462" s="10">
        <v>80.84</v>
      </c>
      <c r="H3462" s="10">
        <v>82.39</v>
      </c>
      <c r="I3462" s="10">
        <v>-1.5499999999999972</v>
      </c>
      <c r="J3462" s="10">
        <v>0</v>
      </c>
      <c r="K3462" s="10">
        <v>0</v>
      </c>
      <c r="L3462" s="10">
        <v>0</v>
      </c>
      <c r="M3462" s="10">
        <v>0</v>
      </c>
      <c r="N3462" s="10">
        <v>0</v>
      </c>
    </row>
    <row r="3463" spans="1:14" x14ac:dyDescent="0.25">
      <c r="A3463" s="9" t="s">
        <v>662</v>
      </c>
      <c r="B3463" s="9" t="s">
        <v>32</v>
      </c>
      <c r="C3463" s="9" t="s">
        <v>33</v>
      </c>
      <c r="D3463" s="9" t="s">
        <v>27</v>
      </c>
      <c r="E3463" s="10">
        <v>59.96</v>
      </c>
      <c r="F3463" s="10">
        <v>0</v>
      </c>
      <c r="G3463" s="10">
        <v>59.96</v>
      </c>
      <c r="H3463" s="10">
        <v>194.33</v>
      </c>
      <c r="I3463" s="10">
        <v>-134.37</v>
      </c>
      <c r="J3463" s="10">
        <v>0.17</v>
      </c>
      <c r="K3463" s="10">
        <v>0</v>
      </c>
      <c r="L3463" s="10">
        <v>0.17</v>
      </c>
      <c r="M3463" s="10">
        <v>0.55100000000000005</v>
      </c>
      <c r="N3463" s="10">
        <v>-0.38100000000000001</v>
      </c>
    </row>
    <row r="3464" spans="1:14" x14ac:dyDescent="0.25">
      <c r="A3464" s="9" t="s">
        <v>662</v>
      </c>
      <c r="B3464" s="9" t="s">
        <v>34</v>
      </c>
      <c r="C3464" s="9" t="s">
        <v>33</v>
      </c>
      <c r="D3464" s="9" t="s">
        <v>27</v>
      </c>
      <c r="E3464" s="10">
        <v>206.1</v>
      </c>
      <c r="F3464" s="10">
        <v>0</v>
      </c>
      <c r="G3464" s="10">
        <v>206.1</v>
      </c>
      <c r="H3464" s="10">
        <v>668.02</v>
      </c>
      <c r="I3464" s="10">
        <v>-461.91999999999996</v>
      </c>
      <c r="J3464" s="10">
        <v>0.17</v>
      </c>
      <c r="K3464" s="10">
        <v>0</v>
      </c>
      <c r="L3464" s="10">
        <v>0.17</v>
      </c>
      <c r="M3464" s="10">
        <v>0.55100000000000005</v>
      </c>
      <c r="N3464" s="10">
        <v>-0.38100000000000001</v>
      </c>
    </row>
    <row r="3465" spans="1:14" x14ac:dyDescent="0.25">
      <c r="A3465" s="9" t="s">
        <v>662</v>
      </c>
      <c r="B3465" s="9" t="s">
        <v>35</v>
      </c>
      <c r="C3465" s="9" t="s">
        <v>33</v>
      </c>
      <c r="D3465" s="9" t="s">
        <v>27</v>
      </c>
      <c r="E3465" s="10">
        <v>222.99</v>
      </c>
      <c r="F3465" s="10">
        <v>0</v>
      </c>
      <c r="G3465" s="10">
        <v>222.99</v>
      </c>
      <c r="H3465" s="10">
        <v>722.75</v>
      </c>
      <c r="I3465" s="10">
        <v>-499.76</v>
      </c>
      <c r="J3465" s="10">
        <v>3.57</v>
      </c>
      <c r="K3465" s="10">
        <v>0</v>
      </c>
      <c r="L3465" s="10">
        <v>3.57</v>
      </c>
      <c r="M3465" s="10">
        <v>11.571</v>
      </c>
      <c r="N3465" s="10">
        <v>-8.0009999999999994</v>
      </c>
    </row>
    <row r="3466" spans="1:14" x14ac:dyDescent="0.25">
      <c r="A3466" s="9" t="s">
        <v>662</v>
      </c>
      <c r="B3466" s="9" t="s">
        <v>36</v>
      </c>
      <c r="C3466" s="9" t="s">
        <v>29</v>
      </c>
      <c r="D3466" s="9" t="s">
        <v>27</v>
      </c>
      <c r="E3466" s="10">
        <v>905.65</v>
      </c>
      <c r="F3466" s="10">
        <v>0</v>
      </c>
      <c r="G3466" s="10">
        <v>905.65</v>
      </c>
      <c r="H3466" s="10">
        <v>923.08</v>
      </c>
      <c r="I3466" s="10">
        <v>-17.430000000000064</v>
      </c>
      <c r="J3466" s="10">
        <v>0</v>
      </c>
      <c r="K3466" s="10">
        <v>0</v>
      </c>
      <c r="L3466" s="10">
        <v>0</v>
      </c>
      <c r="M3466" s="10">
        <v>0</v>
      </c>
      <c r="N3466" s="10">
        <v>0</v>
      </c>
    </row>
    <row r="3467" spans="1:14" x14ac:dyDescent="0.25">
      <c r="A3467" s="9" t="s">
        <v>662</v>
      </c>
      <c r="B3467" s="9" t="s">
        <v>37</v>
      </c>
      <c r="C3467" s="9" t="s">
        <v>29</v>
      </c>
      <c r="D3467" s="9" t="s">
        <v>27</v>
      </c>
      <c r="E3467" s="10">
        <v>2094.3200000000002</v>
      </c>
      <c r="F3467" s="10">
        <v>0</v>
      </c>
      <c r="G3467" s="10">
        <v>2094.3200000000002</v>
      </c>
      <c r="H3467" s="10">
        <v>2134.64</v>
      </c>
      <c r="I3467" s="10">
        <v>-40.319999999999709</v>
      </c>
      <c r="J3467" s="10">
        <v>0</v>
      </c>
      <c r="K3467" s="10">
        <v>0</v>
      </c>
      <c r="L3467" s="10">
        <v>0</v>
      </c>
      <c r="M3467" s="10">
        <v>0</v>
      </c>
      <c r="N3467" s="10">
        <v>0</v>
      </c>
    </row>
    <row r="3468" spans="1:14" x14ac:dyDescent="0.25">
      <c r="A3468" s="9" t="s">
        <v>662</v>
      </c>
      <c r="B3468" s="9" t="s">
        <v>402</v>
      </c>
      <c r="C3468" s="9" t="s">
        <v>39</v>
      </c>
      <c r="D3468" s="9" t="s">
        <v>40</v>
      </c>
      <c r="E3468" s="10">
        <v>-53547.45</v>
      </c>
      <c r="F3468" s="10">
        <v>0</v>
      </c>
      <c r="G3468" s="10">
        <v>-53547.45</v>
      </c>
      <c r="H3468" s="10">
        <v>-53547.47</v>
      </c>
      <c r="I3468" s="10">
        <v>2.0000000004074536E-2</v>
      </c>
      <c r="J3468" s="10">
        <v>-551</v>
      </c>
      <c r="K3468" s="10">
        <v>0</v>
      </c>
      <c r="L3468" s="10">
        <v>-551</v>
      </c>
      <c r="M3468" s="10">
        <v>-551</v>
      </c>
      <c r="N3468" s="10">
        <v>0</v>
      </c>
    </row>
    <row r="3469" spans="1:14" x14ac:dyDescent="0.25">
      <c r="A3469" s="9" t="s">
        <v>662</v>
      </c>
      <c r="B3469" s="9" t="s">
        <v>92</v>
      </c>
      <c r="C3469" s="9" t="s">
        <v>42</v>
      </c>
      <c r="D3469" s="9" t="s">
        <v>43</v>
      </c>
      <c r="E3469" s="10">
        <v>62.14</v>
      </c>
      <c r="F3469" s="10">
        <v>46.900990099009903</v>
      </c>
      <c r="G3469" s="10">
        <v>15.239009900990098</v>
      </c>
      <c r="H3469" s="10">
        <v>47.37</v>
      </c>
      <c r="I3469" s="10">
        <v>14.770000000000003</v>
      </c>
      <c r="J3469" s="10">
        <v>730</v>
      </c>
      <c r="K3469" s="10">
        <v>551</v>
      </c>
      <c r="L3469" s="10">
        <v>179</v>
      </c>
      <c r="M3469" s="10">
        <v>556.51</v>
      </c>
      <c r="N3469" s="10">
        <v>173.49</v>
      </c>
    </row>
    <row r="3470" spans="1:14" x14ac:dyDescent="0.25">
      <c r="A3470" s="9" t="s">
        <v>662</v>
      </c>
      <c r="B3470" s="9" t="s">
        <v>41</v>
      </c>
      <c r="C3470" s="9" t="s">
        <v>42</v>
      </c>
      <c r="D3470" s="9" t="s">
        <v>43</v>
      </c>
      <c r="E3470" s="10">
        <v>205.09</v>
      </c>
      <c r="F3470" s="10">
        <v>199.41871921182266</v>
      </c>
      <c r="G3470" s="10">
        <v>5.6712807881773415</v>
      </c>
      <c r="H3470" s="10">
        <v>202.41</v>
      </c>
      <c r="I3470" s="10">
        <v>2.6800000000000068</v>
      </c>
      <c r="J3470" s="10">
        <v>3400</v>
      </c>
      <c r="K3470" s="10">
        <v>3306</v>
      </c>
      <c r="L3470" s="10">
        <v>94</v>
      </c>
      <c r="M3470" s="10">
        <v>3355.59</v>
      </c>
      <c r="N3470" s="10">
        <v>44.409999999999854</v>
      </c>
    </row>
    <row r="3471" spans="1:14" x14ac:dyDescent="0.25">
      <c r="A3471" s="9" t="s">
        <v>662</v>
      </c>
      <c r="B3471" s="9" t="s">
        <v>94</v>
      </c>
      <c r="C3471" s="9" t="s">
        <v>42</v>
      </c>
      <c r="D3471" s="9" t="s">
        <v>43</v>
      </c>
      <c r="E3471" s="10">
        <v>325.16000000000003</v>
      </c>
      <c r="F3471" s="10">
        <v>323.99004975124376</v>
      </c>
      <c r="G3471" s="10">
        <v>1.1699502487562654</v>
      </c>
      <c r="H3471" s="10">
        <v>325.61</v>
      </c>
      <c r="I3471" s="10">
        <v>-0.44999999999998863</v>
      </c>
      <c r="J3471" s="10">
        <v>553</v>
      </c>
      <c r="K3471" s="10">
        <v>551</v>
      </c>
      <c r="L3471" s="10">
        <v>2</v>
      </c>
      <c r="M3471" s="10">
        <v>553.755</v>
      </c>
      <c r="N3471" s="10">
        <v>-0.75499999999999545</v>
      </c>
    </row>
    <row r="3472" spans="1:14" x14ac:dyDescent="0.25">
      <c r="A3472" s="9" t="s">
        <v>662</v>
      </c>
      <c r="B3472" s="9" t="s">
        <v>45</v>
      </c>
      <c r="C3472" s="9" t="s">
        <v>42</v>
      </c>
      <c r="D3472" s="9" t="s">
        <v>43</v>
      </c>
      <c r="E3472" s="10">
        <v>879.75</v>
      </c>
      <c r="F3472" s="10">
        <v>855.42857142857144</v>
      </c>
      <c r="G3472" s="10">
        <v>24.321428571428555</v>
      </c>
      <c r="H3472" s="10">
        <v>868.26</v>
      </c>
      <c r="I3472" s="10">
        <v>11.490000000000009</v>
      </c>
      <c r="J3472" s="10">
        <v>3400</v>
      </c>
      <c r="K3472" s="10">
        <v>3306</v>
      </c>
      <c r="L3472" s="10">
        <v>94</v>
      </c>
      <c r="M3472" s="10">
        <v>3355.59</v>
      </c>
      <c r="N3472" s="10">
        <v>44.409999999999854</v>
      </c>
    </row>
    <row r="3473" spans="1:14" x14ac:dyDescent="0.25">
      <c r="A3473" s="9" t="s">
        <v>662</v>
      </c>
      <c r="B3473" s="9" t="s">
        <v>46</v>
      </c>
      <c r="C3473" s="9" t="s">
        <v>42</v>
      </c>
      <c r="D3473" s="9" t="s">
        <v>43</v>
      </c>
      <c r="E3473" s="10">
        <v>1063.79</v>
      </c>
      <c r="F3473" s="10">
        <v>1034.3842364532022</v>
      </c>
      <c r="G3473" s="10">
        <v>29.405763546797743</v>
      </c>
      <c r="H3473" s="10">
        <v>1049.9000000000001</v>
      </c>
      <c r="I3473" s="10">
        <v>13.889999999999873</v>
      </c>
      <c r="J3473" s="10">
        <v>3400</v>
      </c>
      <c r="K3473" s="10">
        <v>3306</v>
      </c>
      <c r="L3473" s="10">
        <v>94</v>
      </c>
      <c r="M3473" s="10">
        <v>3355.59</v>
      </c>
      <c r="N3473" s="10">
        <v>44.409999999999854</v>
      </c>
    </row>
    <row r="3474" spans="1:14" x14ac:dyDescent="0.25">
      <c r="A3474" s="9" t="s">
        <v>662</v>
      </c>
      <c r="B3474" s="9" t="s">
        <v>47</v>
      </c>
      <c r="C3474" s="9" t="s">
        <v>42</v>
      </c>
      <c r="D3474" s="9" t="s">
        <v>43</v>
      </c>
      <c r="E3474" s="10">
        <v>1575.14</v>
      </c>
      <c r="F3474" s="10">
        <v>1554.4509803921569</v>
      </c>
      <c r="G3474" s="10">
        <v>20.689019607843193</v>
      </c>
      <c r="H3474" s="10">
        <v>1585.54</v>
      </c>
      <c r="I3474" s="10">
        <v>-10.399999999999864</v>
      </c>
      <c r="J3474" s="10">
        <v>3350</v>
      </c>
      <c r="K3474" s="10">
        <v>3306</v>
      </c>
      <c r="L3474" s="10">
        <v>44</v>
      </c>
      <c r="M3474" s="10">
        <v>3372.12</v>
      </c>
      <c r="N3474" s="10">
        <v>-22.119999999999891</v>
      </c>
    </row>
    <row r="3475" spans="1:14" x14ac:dyDescent="0.25">
      <c r="A3475" s="9" t="s">
        <v>662</v>
      </c>
      <c r="B3475" s="9" t="s">
        <v>48</v>
      </c>
      <c r="C3475" s="9" t="s">
        <v>42</v>
      </c>
      <c r="D3475" s="9" t="s">
        <v>43</v>
      </c>
      <c r="E3475" s="10">
        <v>3602.24</v>
      </c>
      <c r="F3475" s="10">
        <v>2977.2610837438424</v>
      </c>
      <c r="G3475" s="10">
        <v>624.97891625615739</v>
      </c>
      <c r="H3475" s="10">
        <v>3021.92</v>
      </c>
      <c r="I3475" s="10">
        <v>580.31999999999971</v>
      </c>
      <c r="J3475" s="10">
        <v>4000</v>
      </c>
      <c r="K3475" s="10">
        <v>3306</v>
      </c>
      <c r="L3475" s="10">
        <v>694</v>
      </c>
      <c r="M3475" s="10">
        <v>3355.59</v>
      </c>
      <c r="N3475" s="10">
        <v>644.40999999999985</v>
      </c>
    </row>
    <row r="3476" spans="1:14" x14ac:dyDescent="0.25">
      <c r="A3476" s="9" t="s">
        <v>662</v>
      </c>
      <c r="B3476" s="9" t="s">
        <v>403</v>
      </c>
      <c r="C3476" s="9" t="s">
        <v>42</v>
      </c>
      <c r="D3476" s="9" t="s">
        <v>43</v>
      </c>
      <c r="E3476" s="10">
        <v>4167.6000000000004</v>
      </c>
      <c r="F3476" s="10">
        <v>4160.0492610837437</v>
      </c>
      <c r="G3476" s="10">
        <v>7.5507389162567051</v>
      </c>
      <c r="H3476" s="10">
        <v>4222.45</v>
      </c>
      <c r="I3476" s="10">
        <v>-54.849999999999454</v>
      </c>
      <c r="J3476" s="10">
        <v>552</v>
      </c>
      <c r="K3476" s="10">
        <v>551</v>
      </c>
      <c r="L3476" s="10">
        <v>1</v>
      </c>
      <c r="M3476" s="10">
        <v>559.26499999999999</v>
      </c>
      <c r="N3476" s="10">
        <v>-7.2649999999999864</v>
      </c>
    </row>
    <row r="3477" spans="1:14" x14ac:dyDescent="0.25">
      <c r="A3477" s="9" t="s">
        <v>662</v>
      </c>
      <c r="B3477" s="9" t="s">
        <v>50</v>
      </c>
      <c r="C3477" s="9" t="s">
        <v>42</v>
      </c>
      <c r="D3477" s="9" t="s">
        <v>43</v>
      </c>
      <c r="E3477" s="10">
        <v>4549.3</v>
      </c>
      <c r="F3477" s="10">
        <v>4489.5522388059699</v>
      </c>
      <c r="G3477" s="10">
        <v>59.747761194030318</v>
      </c>
      <c r="H3477" s="10">
        <v>4512</v>
      </c>
      <c r="I3477" s="10">
        <v>37.300000000000182</v>
      </c>
      <c r="J3477" s="10">
        <v>3350</v>
      </c>
      <c r="K3477" s="10">
        <v>3306</v>
      </c>
      <c r="L3477" s="10">
        <v>44</v>
      </c>
      <c r="M3477" s="10">
        <v>3322.53</v>
      </c>
      <c r="N3477" s="10">
        <v>27.4699999999998</v>
      </c>
    </row>
    <row r="3478" spans="1:14" x14ac:dyDescent="0.25">
      <c r="A3478" s="9" t="s">
        <v>662</v>
      </c>
      <c r="B3478" s="9" t="s">
        <v>51</v>
      </c>
      <c r="C3478" s="9" t="s">
        <v>42</v>
      </c>
      <c r="D3478" s="9" t="s">
        <v>43</v>
      </c>
      <c r="E3478" s="10">
        <v>17954.87</v>
      </c>
      <c r="F3478" s="10">
        <v>17809.425742574258</v>
      </c>
      <c r="G3478" s="10">
        <v>145.44425742574094</v>
      </c>
      <c r="H3478" s="10">
        <v>17987.52</v>
      </c>
      <c r="I3478" s="10">
        <v>-32.650000000001455</v>
      </c>
      <c r="J3478" s="10">
        <v>3333</v>
      </c>
      <c r="K3478" s="10">
        <v>3306</v>
      </c>
      <c r="L3478" s="10">
        <v>27</v>
      </c>
      <c r="M3478" s="10">
        <v>3339.06</v>
      </c>
      <c r="N3478" s="10">
        <v>-6.0599999999999454</v>
      </c>
    </row>
    <row r="3479" spans="1:14" x14ac:dyDescent="0.25">
      <c r="A3479" s="9" t="s">
        <v>662</v>
      </c>
      <c r="B3479" s="9" t="s">
        <v>52</v>
      </c>
      <c r="C3479" s="9" t="s">
        <v>42</v>
      </c>
      <c r="D3479" s="9" t="s">
        <v>53</v>
      </c>
      <c r="E3479" s="10">
        <v>14539.79</v>
      </c>
      <c r="F3479" s="10">
        <v>14672.851485148514</v>
      </c>
      <c r="G3479" s="10">
        <v>-133.06148514851338</v>
      </c>
      <c r="H3479" s="10">
        <v>14819.58</v>
      </c>
      <c r="I3479" s="10">
        <v>-279.78999999999905</v>
      </c>
      <c r="J3479" s="10">
        <v>2457</v>
      </c>
      <c r="K3479" s="10">
        <v>2479.5</v>
      </c>
      <c r="L3479" s="10">
        <v>-22.5</v>
      </c>
      <c r="M3479" s="10">
        <v>2504.2950000000001</v>
      </c>
      <c r="N3479" s="10">
        <v>-47.295000000000073</v>
      </c>
    </row>
    <row r="3480" spans="1:14" x14ac:dyDescent="0.25">
      <c r="A3480" s="9" t="s">
        <v>662</v>
      </c>
      <c r="B3480" s="9" t="s">
        <v>54</v>
      </c>
      <c r="C3480" s="9" t="s">
        <v>42</v>
      </c>
      <c r="D3480" s="9" t="s">
        <v>55</v>
      </c>
      <c r="E3480" s="10">
        <v>166.92</v>
      </c>
      <c r="F3480" s="10">
        <v>163.64705882352942</v>
      </c>
      <c r="G3480" s="10">
        <v>3.2729411764705674</v>
      </c>
      <c r="H3480" s="10">
        <v>166.92</v>
      </c>
      <c r="I3480" s="10">
        <v>0</v>
      </c>
      <c r="J3480" s="10">
        <v>30.349</v>
      </c>
      <c r="K3480" s="10">
        <v>29.753921568627451</v>
      </c>
      <c r="L3480" s="10">
        <v>0.59507843137254923</v>
      </c>
      <c r="M3480" s="10">
        <v>30.349</v>
      </c>
      <c r="N3480" s="10">
        <v>0</v>
      </c>
    </row>
    <row r="3481" spans="1:14" x14ac:dyDescent="0.25">
      <c r="A3481" s="9" t="s">
        <v>663</v>
      </c>
      <c r="B3481" s="9" t="s">
        <v>25</v>
      </c>
      <c r="C3481" s="9" t="s">
        <v>26</v>
      </c>
      <c r="D3481" s="9" t="s">
        <v>27</v>
      </c>
      <c r="E3481" s="10">
        <v>-7039.71</v>
      </c>
      <c r="F3481" s="10">
        <v>0</v>
      </c>
      <c r="G3481" s="10">
        <v>-7039.71</v>
      </c>
      <c r="H3481" s="10">
        <v>0</v>
      </c>
      <c r="I3481" s="10">
        <v>-7039.71</v>
      </c>
      <c r="J3481" s="10">
        <v>0</v>
      </c>
      <c r="K3481" s="10">
        <v>0</v>
      </c>
      <c r="L3481" s="10">
        <v>0</v>
      </c>
      <c r="M3481" s="10">
        <v>0</v>
      </c>
      <c r="N3481" s="10">
        <v>0</v>
      </c>
    </row>
    <row r="3482" spans="1:14" x14ac:dyDescent="0.25">
      <c r="A3482" s="9" t="s">
        <v>663</v>
      </c>
      <c r="B3482" s="9" t="s">
        <v>28</v>
      </c>
      <c r="C3482" s="9" t="s">
        <v>29</v>
      </c>
      <c r="D3482" s="9" t="s">
        <v>27</v>
      </c>
      <c r="E3482" s="10">
        <v>1.42</v>
      </c>
      <c r="F3482" s="10">
        <v>0</v>
      </c>
      <c r="G3482" s="10">
        <v>1.42</v>
      </c>
      <c r="H3482" s="10">
        <v>1.45</v>
      </c>
      <c r="I3482" s="10">
        <v>-3.0000000000000027E-2</v>
      </c>
      <c r="J3482" s="10">
        <v>0</v>
      </c>
      <c r="K3482" s="10">
        <v>0</v>
      </c>
      <c r="L3482" s="10">
        <v>0</v>
      </c>
      <c r="M3482" s="10">
        <v>0</v>
      </c>
      <c r="N3482" s="10">
        <v>0</v>
      </c>
    </row>
    <row r="3483" spans="1:14" x14ac:dyDescent="0.25">
      <c r="A3483" s="9" t="s">
        <v>663</v>
      </c>
      <c r="B3483" s="9" t="s">
        <v>30</v>
      </c>
      <c r="C3483" s="9" t="s">
        <v>29</v>
      </c>
      <c r="D3483" s="9" t="s">
        <v>27</v>
      </c>
      <c r="E3483" s="10">
        <v>33.200000000000003</v>
      </c>
      <c r="F3483" s="10">
        <v>0</v>
      </c>
      <c r="G3483" s="10">
        <v>33.200000000000003</v>
      </c>
      <c r="H3483" s="10">
        <v>33.85</v>
      </c>
      <c r="I3483" s="10">
        <v>-0.64999999999999858</v>
      </c>
      <c r="J3483" s="10">
        <v>0</v>
      </c>
      <c r="K3483" s="10">
        <v>0</v>
      </c>
      <c r="L3483" s="10">
        <v>0</v>
      </c>
      <c r="M3483" s="10">
        <v>0</v>
      </c>
      <c r="N3483" s="10">
        <v>0</v>
      </c>
    </row>
    <row r="3484" spans="1:14" x14ac:dyDescent="0.25">
      <c r="A3484" s="9" t="s">
        <v>663</v>
      </c>
      <c r="B3484" s="9" t="s">
        <v>31</v>
      </c>
      <c r="C3484" s="9" t="s">
        <v>29</v>
      </c>
      <c r="D3484" s="9" t="s">
        <v>27</v>
      </c>
      <c r="E3484" s="10">
        <v>222.93</v>
      </c>
      <c r="F3484" s="10">
        <v>0</v>
      </c>
      <c r="G3484" s="10">
        <v>222.93</v>
      </c>
      <c r="H3484" s="10">
        <v>227.29</v>
      </c>
      <c r="I3484" s="10">
        <v>-4.3599999999999852</v>
      </c>
      <c r="J3484" s="10">
        <v>0</v>
      </c>
      <c r="K3484" s="10">
        <v>0</v>
      </c>
      <c r="L3484" s="10">
        <v>0</v>
      </c>
      <c r="M3484" s="10">
        <v>0</v>
      </c>
      <c r="N3484" s="10">
        <v>0</v>
      </c>
    </row>
    <row r="3485" spans="1:14" x14ac:dyDescent="0.25">
      <c r="A3485" s="9" t="s">
        <v>663</v>
      </c>
      <c r="B3485" s="9" t="s">
        <v>32</v>
      </c>
      <c r="C3485" s="9" t="s">
        <v>33</v>
      </c>
      <c r="D3485" s="9" t="s">
        <v>27</v>
      </c>
      <c r="E3485" s="10">
        <v>1410.74</v>
      </c>
      <c r="F3485" s="10">
        <v>0</v>
      </c>
      <c r="G3485" s="10">
        <v>1410.74</v>
      </c>
      <c r="H3485" s="10">
        <v>536.08000000000004</v>
      </c>
      <c r="I3485" s="10">
        <v>874.66</v>
      </c>
      <c r="J3485" s="10">
        <v>4</v>
      </c>
      <c r="K3485" s="10">
        <v>0</v>
      </c>
      <c r="L3485" s="10">
        <v>4</v>
      </c>
      <c r="M3485" s="10">
        <v>1.52</v>
      </c>
      <c r="N3485" s="10">
        <v>2.48</v>
      </c>
    </row>
    <row r="3486" spans="1:14" x14ac:dyDescent="0.25">
      <c r="A3486" s="9" t="s">
        <v>663</v>
      </c>
      <c r="B3486" s="9" t="s">
        <v>34</v>
      </c>
      <c r="C3486" s="9" t="s">
        <v>33</v>
      </c>
      <c r="D3486" s="9" t="s">
        <v>27</v>
      </c>
      <c r="E3486" s="10">
        <v>4849.4799999999996</v>
      </c>
      <c r="F3486" s="10">
        <v>0</v>
      </c>
      <c r="G3486" s="10">
        <v>4849.4799999999996</v>
      </c>
      <c r="H3486" s="10">
        <v>1842.8</v>
      </c>
      <c r="I3486" s="10">
        <v>3006.6799999999994</v>
      </c>
      <c r="J3486" s="10">
        <v>4</v>
      </c>
      <c r="K3486" s="10">
        <v>0</v>
      </c>
      <c r="L3486" s="10">
        <v>4</v>
      </c>
      <c r="M3486" s="10">
        <v>1.52</v>
      </c>
      <c r="N3486" s="10">
        <v>2.48</v>
      </c>
    </row>
    <row r="3487" spans="1:14" x14ac:dyDescent="0.25">
      <c r="A3487" s="9" t="s">
        <v>663</v>
      </c>
      <c r="B3487" s="9" t="s">
        <v>35</v>
      </c>
      <c r="C3487" s="9" t="s">
        <v>33</v>
      </c>
      <c r="D3487" s="9" t="s">
        <v>27</v>
      </c>
      <c r="E3487" s="10">
        <v>5246.84</v>
      </c>
      <c r="F3487" s="10">
        <v>0</v>
      </c>
      <c r="G3487" s="10">
        <v>5246.84</v>
      </c>
      <c r="H3487" s="10">
        <v>1993.8</v>
      </c>
      <c r="I3487" s="10">
        <v>3253.04</v>
      </c>
      <c r="J3487" s="10">
        <v>84</v>
      </c>
      <c r="K3487" s="10">
        <v>0</v>
      </c>
      <c r="L3487" s="10">
        <v>84</v>
      </c>
      <c r="M3487" s="10">
        <v>31.92</v>
      </c>
      <c r="N3487" s="10">
        <v>52.08</v>
      </c>
    </row>
    <row r="3488" spans="1:14" x14ac:dyDescent="0.25">
      <c r="A3488" s="9" t="s">
        <v>663</v>
      </c>
      <c r="B3488" s="9" t="s">
        <v>36</v>
      </c>
      <c r="C3488" s="9" t="s">
        <v>29</v>
      </c>
      <c r="D3488" s="9" t="s">
        <v>27</v>
      </c>
      <c r="E3488" s="10">
        <v>2497.63</v>
      </c>
      <c r="F3488" s="10">
        <v>0</v>
      </c>
      <c r="G3488" s="10">
        <v>2497.63</v>
      </c>
      <c r="H3488" s="10">
        <v>2546.44</v>
      </c>
      <c r="I3488" s="10">
        <v>-48.809999999999945</v>
      </c>
      <c r="J3488" s="10">
        <v>0</v>
      </c>
      <c r="K3488" s="10">
        <v>0</v>
      </c>
      <c r="L3488" s="10">
        <v>0</v>
      </c>
      <c r="M3488" s="10">
        <v>0</v>
      </c>
      <c r="N3488" s="10">
        <v>0</v>
      </c>
    </row>
    <row r="3489" spans="1:14" x14ac:dyDescent="0.25">
      <c r="A3489" s="9" t="s">
        <v>663</v>
      </c>
      <c r="B3489" s="9" t="s">
        <v>37</v>
      </c>
      <c r="C3489" s="9" t="s">
        <v>29</v>
      </c>
      <c r="D3489" s="9" t="s">
        <v>27</v>
      </c>
      <c r="E3489" s="10">
        <v>5775.79</v>
      </c>
      <c r="F3489" s="10">
        <v>0</v>
      </c>
      <c r="G3489" s="10">
        <v>5775.79</v>
      </c>
      <c r="H3489" s="10">
        <v>5888.65</v>
      </c>
      <c r="I3489" s="10">
        <v>-112.85999999999967</v>
      </c>
      <c r="J3489" s="10">
        <v>0</v>
      </c>
      <c r="K3489" s="10">
        <v>0</v>
      </c>
      <c r="L3489" s="10">
        <v>0</v>
      </c>
      <c r="M3489" s="10">
        <v>0</v>
      </c>
      <c r="N3489" s="10">
        <v>0</v>
      </c>
    </row>
    <row r="3490" spans="1:14" x14ac:dyDescent="0.25">
      <c r="A3490" s="9" t="s">
        <v>663</v>
      </c>
      <c r="B3490" s="9" t="s">
        <v>91</v>
      </c>
      <c r="C3490" s="9" t="s">
        <v>39</v>
      </c>
      <c r="D3490" s="9" t="s">
        <v>40</v>
      </c>
      <c r="E3490" s="10">
        <v>-148771.51999999999</v>
      </c>
      <c r="F3490" s="10">
        <v>0</v>
      </c>
      <c r="G3490" s="10">
        <v>-148771.51999999999</v>
      </c>
      <c r="H3490" s="10">
        <v>-148771.57</v>
      </c>
      <c r="I3490" s="10">
        <v>5.0000000017462298E-2</v>
      </c>
      <c r="J3490" s="10">
        <v>-1520</v>
      </c>
      <c r="K3490" s="10">
        <v>0</v>
      </c>
      <c r="L3490" s="10">
        <v>-1520</v>
      </c>
      <c r="M3490" s="10">
        <v>-1520</v>
      </c>
      <c r="N3490" s="10">
        <v>0</v>
      </c>
    </row>
    <row r="3491" spans="1:14" x14ac:dyDescent="0.25">
      <c r="A3491" s="9" t="s">
        <v>663</v>
      </c>
      <c r="B3491" s="9" t="s">
        <v>92</v>
      </c>
      <c r="C3491" s="9" t="s">
        <v>42</v>
      </c>
      <c r="D3491" s="9" t="s">
        <v>43</v>
      </c>
      <c r="E3491" s="10">
        <v>284.73</v>
      </c>
      <c r="F3491" s="10">
        <v>129.38613861386139</v>
      </c>
      <c r="G3491" s="10">
        <v>155.34386138613863</v>
      </c>
      <c r="H3491" s="10">
        <v>130.68</v>
      </c>
      <c r="I3491" s="10">
        <v>154.05000000000001</v>
      </c>
      <c r="J3491" s="10">
        <v>3345</v>
      </c>
      <c r="K3491" s="10">
        <v>1520</v>
      </c>
      <c r="L3491" s="10">
        <v>1825</v>
      </c>
      <c r="M3491" s="10">
        <v>1535.2</v>
      </c>
      <c r="N3491" s="10">
        <v>1809.8</v>
      </c>
    </row>
    <row r="3492" spans="1:14" x14ac:dyDescent="0.25">
      <c r="A3492" s="9" t="s">
        <v>663</v>
      </c>
      <c r="B3492" s="9" t="s">
        <v>93</v>
      </c>
      <c r="C3492" s="9" t="s">
        <v>42</v>
      </c>
      <c r="D3492" s="9" t="s">
        <v>43</v>
      </c>
      <c r="E3492" s="10">
        <v>535.30999999999995</v>
      </c>
      <c r="F3492" s="10">
        <v>524.94581280788179</v>
      </c>
      <c r="G3492" s="10">
        <v>10.364187192118152</v>
      </c>
      <c r="H3492" s="10">
        <v>532.82000000000005</v>
      </c>
      <c r="I3492" s="10">
        <v>2.4899999999998954</v>
      </c>
      <c r="J3492" s="10">
        <v>9300</v>
      </c>
      <c r="K3492" s="10">
        <v>9119.9999999999982</v>
      </c>
      <c r="L3492" s="10">
        <v>180.00000000000182</v>
      </c>
      <c r="M3492" s="10">
        <v>9256.7999999999993</v>
      </c>
      <c r="N3492" s="10">
        <v>43.200000000000728</v>
      </c>
    </row>
    <row r="3493" spans="1:14" x14ac:dyDescent="0.25">
      <c r="A3493" s="9" t="s">
        <v>663</v>
      </c>
      <c r="B3493" s="9" t="s">
        <v>94</v>
      </c>
      <c r="C3493" s="9" t="s">
        <v>42</v>
      </c>
      <c r="D3493" s="9" t="s">
        <v>43</v>
      </c>
      <c r="E3493" s="10">
        <v>898.46</v>
      </c>
      <c r="F3493" s="10">
        <v>893.7611940298508</v>
      </c>
      <c r="G3493" s="10">
        <v>4.6988059701492375</v>
      </c>
      <c r="H3493" s="10">
        <v>898.23</v>
      </c>
      <c r="I3493" s="10">
        <v>0.23000000000001819</v>
      </c>
      <c r="J3493" s="10">
        <v>1528</v>
      </c>
      <c r="K3493" s="10">
        <v>1520</v>
      </c>
      <c r="L3493" s="10">
        <v>8</v>
      </c>
      <c r="M3493" s="10">
        <v>1527.6</v>
      </c>
      <c r="N3493" s="10">
        <v>0.40000000000009095</v>
      </c>
    </row>
    <row r="3494" spans="1:14" x14ac:dyDescent="0.25">
      <c r="A3494" s="9" t="s">
        <v>663</v>
      </c>
      <c r="B3494" s="9" t="s">
        <v>45</v>
      </c>
      <c r="C3494" s="9" t="s">
        <v>42</v>
      </c>
      <c r="D3494" s="9" t="s">
        <v>43</v>
      </c>
      <c r="E3494" s="10">
        <v>2406.37</v>
      </c>
      <c r="F3494" s="10">
        <v>2359.8029556650245</v>
      </c>
      <c r="G3494" s="10">
        <v>46.567044334975435</v>
      </c>
      <c r="H3494" s="10">
        <v>2395.1999999999998</v>
      </c>
      <c r="I3494" s="10">
        <v>11.170000000000073</v>
      </c>
      <c r="J3494" s="10">
        <v>9300</v>
      </c>
      <c r="K3494" s="10">
        <v>9119.9999999999982</v>
      </c>
      <c r="L3494" s="10">
        <v>180.00000000000182</v>
      </c>
      <c r="M3494" s="10">
        <v>9256.7999999999993</v>
      </c>
      <c r="N3494" s="10">
        <v>43.200000000000728</v>
      </c>
    </row>
    <row r="3495" spans="1:14" x14ac:dyDescent="0.25">
      <c r="A3495" s="9" t="s">
        <v>663</v>
      </c>
      <c r="B3495" s="9" t="s">
        <v>46</v>
      </c>
      <c r="C3495" s="9" t="s">
        <v>42</v>
      </c>
      <c r="D3495" s="9" t="s">
        <v>43</v>
      </c>
      <c r="E3495" s="10">
        <v>2909.78</v>
      </c>
      <c r="F3495" s="10">
        <v>2853.4679802955666</v>
      </c>
      <c r="G3495" s="10">
        <v>56.312019704433624</v>
      </c>
      <c r="H3495" s="10">
        <v>2896.27</v>
      </c>
      <c r="I3495" s="10">
        <v>13.510000000000218</v>
      </c>
      <c r="J3495" s="10">
        <v>9300</v>
      </c>
      <c r="K3495" s="10">
        <v>9119.9999999999982</v>
      </c>
      <c r="L3495" s="10">
        <v>180.00000000000182</v>
      </c>
      <c r="M3495" s="10">
        <v>9256.7999999999993</v>
      </c>
      <c r="N3495" s="10">
        <v>43.200000000000728</v>
      </c>
    </row>
    <row r="3496" spans="1:14" x14ac:dyDescent="0.25">
      <c r="A3496" s="9" t="s">
        <v>663</v>
      </c>
      <c r="B3496" s="9" t="s">
        <v>47</v>
      </c>
      <c r="C3496" s="9" t="s">
        <v>42</v>
      </c>
      <c r="D3496" s="9" t="s">
        <v>43</v>
      </c>
      <c r="E3496" s="10">
        <v>4325.75</v>
      </c>
      <c r="F3496" s="10">
        <v>4288.1372549019607</v>
      </c>
      <c r="G3496" s="10">
        <v>37.612745098039341</v>
      </c>
      <c r="H3496" s="10">
        <v>4373.8999999999996</v>
      </c>
      <c r="I3496" s="10">
        <v>-48.149999999999636</v>
      </c>
      <c r="J3496" s="10">
        <v>9200</v>
      </c>
      <c r="K3496" s="10">
        <v>9120</v>
      </c>
      <c r="L3496" s="10">
        <v>80</v>
      </c>
      <c r="M3496" s="10">
        <v>9302.4</v>
      </c>
      <c r="N3496" s="10">
        <v>-102.39999999999964</v>
      </c>
    </row>
    <row r="3497" spans="1:14" x14ac:dyDescent="0.25">
      <c r="A3497" s="9" t="s">
        <v>663</v>
      </c>
      <c r="B3497" s="9" t="s">
        <v>48</v>
      </c>
      <c r="C3497" s="9" t="s">
        <v>42</v>
      </c>
      <c r="D3497" s="9" t="s">
        <v>43</v>
      </c>
      <c r="E3497" s="10">
        <v>9005.6</v>
      </c>
      <c r="F3497" s="10">
        <v>8213.1428571428569</v>
      </c>
      <c r="G3497" s="10">
        <v>792.45714285714348</v>
      </c>
      <c r="H3497" s="10">
        <v>8336.34</v>
      </c>
      <c r="I3497" s="10">
        <v>669.26000000000022</v>
      </c>
      <c r="J3497" s="10">
        <v>10000</v>
      </c>
      <c r="K3497" s="10">
        <v>9119.9999999999982</v>
      </c>
      <c r="L3497" s="10">
        <v>880.00000000000182</v>
      </c>
      <c r="M3497" s="10">
        <v>9256.7999999999993</v>
      </c>
      <c r="N3497" s="10">
        <v>743.20000000000073</v>
      </c>
    </row>
    <row r="3498" spans="1:14" x14ac:dyDescent="0.25">
      <c r="A3498" s="9" t="s">
        <v>663</v>
      </c>
      <c r="B3498" s="9" t="s">
        <v>50</v>
      </c>
      <c r="C3498" s="9" t="s">
        <v>42</v>
      </c>
      <c r="D3498" s="9" t="s">
        <v>43</v>
      </c>
      <c r="E3498" s="10">
        <v>12493.6</v>
      </c>
      <c r="F3498" s="10">
        <v>12384.955223880597</v>
      </c>
      <c r="G3498" s="10">
        <v>108.6447761194031</v>
      </c>
      <c r="H3498" s="10">
        <v>12446.88</v>
      </c>
      <c r="I3498" s="10">
        <v>46.720000000001164</v>
      </c>
      <c r="J3498" s="10">
        <v>9200</v>
      </c>
      <c r="K3498" s="10">
        <v>9120</v>
      </c>
      <c r="L3498" s="10">
        <v>80</v>
      </c>
      <c r="M3498" s="10">
        <v>9165.6</v>
      </c>
      <c r="N3498" s="10">
        <v>34.399999999999636</v>
      </c>
    </row>
    <row r="3499" spans="1:14" x14ac:dyDescent="0.25">
      <c r="A3499" s="9" t="s">
        <v>663</v>
      </c>
      <c r="B3499" s="9" t="s">
        <v>95</v>
      </c>
      <c r="C3499" s="9" t="s">
        <v>42</v>
      </c>
      <c r="D3499" s="9" t="s">
        <v>43</v>
      </c>
      <c r="E3499" s="10">
        <v>12729.75</v>
      </c>
      <c r="F3499" s="10">
        <v>12540</v>
      </c>
      <c r="G3499" s="10">
        <v>189.75</v>
      </c>
      <c r="H3499" s="10">
        <v>12728.1</v>
      </c>
      <c r="I3499" s="10">
        <v>1.6499999999996362</v>
      </c>
      <c r="J3499" s="10">
        <v>1543</v>
      </c>
      <c r="K3499" s="10">
        <v>1520</v>
      </c>
      <c r="L3499" s="10">
        <v>23</v>
      </c>
      <c r="M3499" s="10">
        <v>1542.8</v>
      </c>
      <c r="N3499" s="10">
        <v>0.20000000000004547</v>
      </c>
    </row>
    <row r="3500" spans="1:14" x14ac:dyDescent="0.25">
      <c r="A3500" s="9" t="s">
        <v>663</v>
      </c>
      <c r="B3500" s="9" t="s">
        <v>51</v>
      </c>
      <c r="C3500" s="9" t="s">
        <v>42</v>
      </c>
      <c r="D3500" s="9" t="s">
        <v>43</v>
      </c>
      <c r="E3500" s="10">
        <v>49625.04</v>
      </c>
      <c r="F3500" s="10">
        <v>49129.435643564357</v>
      </c>
      <c r="G3500" s="10">
        <v>495.60435643564415</v>
      </c>
      <c r="H3500" s="10">
        <v>49620.73</v>
      </c>
      <c r="I3500" s="10">
        <v>4.3099999999976717</v>
      </c>
      <c r="J3500" s="10">
        <v>9212</v>
      </c>
      <c r="K3500" s="10">
        <v>9120</v>
      </c>
      <c r="L3500" s="10">
        <v>92</v>
      </c>
      <c r="M3500" s="10">
        <v>9211.2000000000007</v>
      </c>
      <c r="N3500" s="10">
        <v>0.7999999999992724</v>
      </c>
    </row>
    <row r="3501" spans="1:14" x14ac:dyDescent="0.25">
      <c r="A3501" s="9" t="s">
        <v>663</v>
      </c>
      <c r="B3501" s="9" t="s">
        <v>52</v>
      </c>
      <c r="C3501" s="9" t="s">
        <v>42</v>
      </c>
      <c r="D3501" s="9" t="s">
        <v>53</v>
      </c>
      <c r="E3501" s="10">
        <v>40098.339999999997</v>
      </c>
      <c r="F3501" s="10">
        <v>40476.831683168319</v>
      </c>
      <c r="G3501" s="10">
        <v>-378.4916831683222</v>
      </c>
      <c r="H3501" s="10">
        <v>40881.599999999999</v>
      </c>
      <c r="I3501" s="10">
        <v>-783.26000000000204</v>
      </c>
      <c r="J3501" s="10">
        <v>6776</v>
      </c>
      <c r="K3501" s="10">
        <v>6840</v>
      </c>
      <c r="L3501" s="10">
        <v>-64</v>
      </c>
      <c r="M3501" s="10">
        <v>6908.4</v>
      </c>
      <c r="N3501" s="10">
        <v>-132.39999999999964</v>
      </c>
    </row>
    <row r="3502" spans="1:14" x14ac:dyDescent="0.25">
      <c r="A3502" s="9" t="s">
        <v>663</v>
      </c>
      <c r="B3502" s="9" t="s">
        <v>54</v>
      </c>
      <c r="C3502" s="9" t="s">
        <v>42</v>
      </c>
      <c r="D3502" s="9" t="s">
        <v>55</v>
      </c>
      <c r="E3502" s="10">
        <v>460.47</v>
      </c>
      <c r="F3502" s="10">
        <v>451.44117647058823</v>
      </c>
      <c r="G3502" s="10">
        <v>9.0288235294117953</v>
      </c>
      <c r="H3502" s="10">
        <v>460.47</v>
      </c>
      <c r="I3502" s="10">
        <v>0</v>
      </c>
      <c r="J3502" s="10">
        <v>83.721999999999994</v>
      </c>
      <c r="K3502" s="10">
        <v>82.080392156862729</v>
      </c>
      <c r="L3502" s="10">
        <v>1.6416078431372654</v>
      </c>
      <c r="M3502" s="10">
        <v>83.721999999999994</v>
      </c>
      <c r="N3502" s="10">
        <v>0</v>
      </c>
    </row>
    <row r="3503" spans="1:14" x14ac:dyDescent="0.25">
      <c r="A3503" s="9" t="s">
        <v>664</v>
      </c>
      <c r="B3503" s="9" t="s">
        <v>25</v>
      </c>
      <c r="C3503" s="9" t="s">
        <v>26</v>
      </c>
      <c r="D3503" s="9" t="s">
        <v>27</v>
      </c>
      <c r="E3503" s="10">
        <v>19910.3</v>
      </c>
      <c r="F3503" s="10">
        <v>0</v>
      </c>
      <c r="G3503" s="10">
        <v>19910.3</v>
      </c>
      <c r="H3503" s="10">
        <v>0</v>
      </c>
      <c r="I3503" s="10">
        <v>19910.3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</row>
    <row r="3504" spans="1:14" x14ac:dyDescent="0.25">
      <c r="A3504" s="9" t="s">
        <v>664</v>
      </c>
      <c r="B3504" s="9" t="s">
        <v>28</v>
      </c>
      <c r="C3504" s="9" t="s">
        <v>29</v>
      </c>
      <c r="D3504" s="9" t="s">
        <v>27</v>
      </c>
      <c r="E3504" s="10">
        <v>9.17</v>
      </c>
      <c r="F3504" s="10">
        <v>0</v>
      </c>
      <c r="G3504" s="10">
        <v>9.17</v>
      </c>
      <c r="H3504" s="10">
        <v>9.7100000000000009</v>
      </c>
      <c r="I3504" s="10">
        <v>-0.54000000000000092</v>
      </c>
      <c r="J3504" s="10">
        <v>0</v>
      </c>
      <c r="K3504" s="10">
        <v>0</v>
      </c>
      <c r="L3504" s="10">
        <v>0</v>
      </c>
      <c r="M3504" s="10">
        <v>0</v>
      </c>
      <c r="N3504" s="10">
        <v>0</v>
      </c>
    </row>
    <row r="3505" spans="1:14" x14ac:dyDescent="0.25">
      <c r="A3505" s="9" t="s">
        <v>664</v>
      </c>
      <c r="B3505" s="9" t="s">
        <v>30</v>
      </c>
      <c r="C3505" s="9" t="s">
        <v>29</v>
      </c>
      <c r="D3505" s="9" t="s">
        <v>27</v>
      </c>
      <c r="E3505" s="10">
        <v>214.07</v>
      </c>
      <c r="F3505" s="10">
        <v>0</v>
      </c>
      <c r="G3505" s="10">
        <v>214.07</v>
      </c>
      <c r="H3505" s="10">
        <v>226.48</v>
      </c>
      <c r="I3505" s="10">
        <v>-12.409999999999997</v>
      </c>
      <c r="J3505" s="10">
        <v>0</v>
      </c>
      <c r="K3505" s="10">
        <v>0</v>
      </c>
      <c r="L3505" s="10">
        <v>0</v>
      </c>
      <c r="M3505" s="10">
        <v>0</v>
      </c>
      <c r="N3505" s="10">
        <v>0</v>
      </c>
    </row>
    <row r="3506" spans="1:14" x14ac:dyDescent="0.25">
      <c r="A3506" s="9" t="s">
        <v>664</v>
      </c>
      <c r="B3506" s="9" t="s">
        <v>31</v>
      </c>
      <c r="C3506" s="9" t="s">
        <v>29</v>
      </c>
      <c r="D3506" s="9" t="s">
        <v>27</v>
      </c>
      <c r="E3506" s="10">
        <v>1437.34</v>
      </c>
      <c r="F3506" s="10">
        <v>0</v>
      </c>
      <c r="G3506" s="10">
        <v>1437.34</v>
      </c>
      <c r="H3506" s="10">
        <v>1520.64</v>
      </c>
      <c r="I3506" s="10">
        <v>-83.300000000000182</v>
      </c>
      <c r="J3506" s="10">
        <v>0</v>
      </c>
      <c r="K3506" s="10">
        <v>0</v>
      </c>
      <c r="L3506" s="10">
        <v>0</v>
      </c>
      <c r="M3506" s="10">
        <v>0</v>
      </c>
      <c r="N3506" s="10">
        <v>0</v>
      </c>
    </row>
    <row r="3507" spans="1:14" x14ac:dyDescent="0.25">
      <c r="A3507" s="9" t="s">
        <v>664</v>
      </c>
      <c r="B3507" s="9" t="s">
        <v>32</v>
      </c>
      <c r="C3507" s="9" t="s">
        <v>33</v>
      </c>
      <c r="D3507" s="9" t="s">
        <v>27</v>
      </c>
      <c r="E3507" s="10">
        <v>2087.9</v>
      </c>
      <c r="F3507" s="10">
        <v>0</v>
      </c>
      <c r="G3507" s="10">
        <v>2087.9</v>
      </c>
      <c r="H3507" s="10">
        <v>2503.1</v>
      </c>
      <c r="I3507" s="10">
        <v>-415.19999999999982</v>
      </c>
      <c r="J3507" s="10">
        <v>5.92</v>
      </c>
      <c r="K3507" s="10">
        <v>0</v>
      </c>
      <c r="L3507" s="10">
        <v>5.92</v>
      </c>
      <c r="M3507" s="10">
        <v>7.0970000000000004</v>
      </c>
      <c r="N3507" s="10">
        <v>-1.1770000000000005</v>
      </c>
    </row>
    <row r="3508" spans="1:14" x14ac:dyDescent="0.25">
      <c r="A3508" s="9" t="s">
        <v>664</v>
      </c>
      <c r="B3508" s="9" t="s">
        <v>34</v>
      </c>
      <c r="C3508" s="9" t="s">
        <v>33</v>
      </c>
      <c r="D3508" s="9" t="s">
        <v>27</v>
      </c>
      <c r="E3508" s="10">
        <v>7177.23</v>
      </c>
      <c r="F3508" s="10">
        <v>0</v>
      </c>
      <c r="G3508" s="10">
        <v>7177.23</v>
      </c>
      <c r="H3508" s="10">
        <v>8604.5300000000007</v>
      </c>
      <c r="I3508" s="10">
        <v>-1427.3000000000011</v>
      </c>
      <c r="J3508" s="10">
        <v>5.92</v>
      </c>
      <c r="K3508" s="10">
        <v>0</v>
      </c>
      <c r="L3508" s="10">
        <v>5.92</v>
      </c>
      <c r="M3508" s="10">
        <v>7.0970000000000004</v>
      </c>
      <c r="N3508" s="10">
        <v>-1.1770000000000005</v>
      </c>
    </row>
    <row r="3509" spans="1:14" x14ac:dyDescent="0.25">
      <c r="A3509" s="9" t="s">
        <v>664</v>
      </c>
      <c r="B3509" s="9" t="s">
        <v>35</v>
      </c>
      <c r="C3509" s="9" t="s">
        <v>33</v>
      </c>
      <c r="D3509" s="9" t="s">
        <v>27</v>
      </c>
      <c r="E3509" s="10">
        <v>7765.33</v>
      </c>
      <c r="F3509" s="10">
        <v>0</v>
      </c>
      <c r="G3509" s="10">
        <v>7765.33</v>
      </c>
      <c r="H3509" s="10">
        <v>9309.51</v>
      </c>
      <c r="I3509" s="10">
        <v>-1544.1800000000003</v>
      </c>
      <c r="J3509" s="10">
        <v>124.32</v>
      </c>
      <c r="K3509" s="10">
        <v>0</v>
      </c>
      <c r="L3509" s="10">
        <v>124.32</v>
      </c>
      <c r="M3509" s="10">
        <v>149.042</v>
      </c>
      <c r="N3509" s="10">
        <v>-24.722000000000008</v>
      </c>
    </row>
    <row r="3510" spans="1:14" x14ac:dyDescent="0.25">
      <c r="A3510" s="9" t="s">
        <v>664</v>
      </c>
      <c r="B3510" s="9" t="s">
        <v>36</v>
      </c>
      <c r="C3510" s="9" t="s">
        <v>29</v>
      </c>
      <c r="D3510" s="9" t="s">
        <v>27</v>
      </c>
      <c r="E3510" s="10">
        <v>16103.4</v>
      </c>
      <c r="F3510" s="10">
        <v>0</v>
      </c>
      <c r="G3510" s="10">
        <v>16103.4</v>
      </c>
      <c r="H3510" s="10">
        <v>17036.669999999998</v>
      </c>
      <c r="I3510" s="10">
        <v>-933.26999999999862</v>
      </c>
      <c r="J3510" s="10">
        <v>0</v>
      </c>
      <c r="K3510" s="10">
        <v>0</v>
      </c>
      <c r="L3510" s="10">
        <v>0</v>
      </c>
      <c r="M3510" s="10">
        <v>0</v>
      </c>
      <c r="N3510" s="10">
        <v>0</v>
      </c>
    </row>
    <row r="3511" spans="1:14" x14ac:dyDescent="0.25">
      <c r="A3511" s="9" t="s">
        <v>664</v>
      </c>
      <c r="B3511" s="9" t="s">
        <v>37</v>
      </c>
      <c r="C3511" s="9" t="s">
        <v>29</v>
      </c>
      <c r="D3511" s="9" t="s">
        <v>27</v>
      </c>
      <c r="E3511" s="10">
        <v>37239.21</v>
      </c>
      <c r="F3511" s="10">
        <v>0</v>
      </c>
      <c r="G3511" s="10">
        <v>37239.21</v>
      </c>
      <c r="H3511" s="10">
        <v>39397.42</v>
      </c>
      <c r="I3511" s="10">
        <v>-2158.2099999999991</v>
      </c>
      <c r="J3511" s="10">
        <v>0</v>
      </c>
      <c r="K3511" s="10">
        <v>0</v>
      </c>
      <c r="L3511" s="10">
        <v>0</v>
      </c>
      <c r="M3511" s="10">
        <v>0</v>
      </c>
      <c r="N3511" s="10">
        <v>0</v>
      </c>
    </row>
    <row r="3512" spans="1:14" x14ac:dyDescent="0.25">
      <c r="A3512" s="9" t="s">
        <v>664</v>
      </c>
      <c r="B3512" s="9" t="s">
        <v>607</v>
      </c>
      <c r="C3512" s="9" t="s">
        <v>39</v>
      </c>
      <c r="D3512" s="9" t="s">
        <v>40</v>
      </c>
      <c r="E3512" s="10">
        <v>-898876.08</v>
      </c>
      <c r="F3512" s="10">
        <v>0</v>
      </c>
      <c r="G3512" s="10">
        <v>-898876.08</v>
      </c>
      <c r="H3512" s="10">
        <v>-898876.24</v>
      </c>
      <c r="I3512" s="10">
        <v>0.16000000003259629</v>
      </c>
      <c r="J3512" s="10">
        <v>-5110</v>
      </c>
      <c r="K3512" s="10">
        <v>0</v>
      </c>
      <c r="L3512" s="10">
        <v>-5110</v>
      </c>
      <c r="M3512" s="10">
        <v>-5110</v>
      </c>
      <c r="N3512" s="10">
        <v>0</v>
      </c>
    </row>
    <row r="3513" spans="1:14" x14ac:dyDescent="0.25">
      <c r="A3513" s="9" t="s">
        <v>664</v>
      </c>
      <c r="B3513" s="9" t="s">
        <v>107</v>
      </c>
      <c r="C3513" s="9" t="s">
        <v>42</v>
      </c>
      <c r="D3513" s="9" t="s">
        <v>43</v>
      </c>
      <c r="E3513" s="10">
        <v>3196.77</v>
      </c>
      <c r="F3513" s="10">
        <v>3187.4088669950738</v>
      </c>
      <c r="G3513" s="10">
        <v>9.3611330049261596</v>
      </c>
      <c r="H3513" s="10">
        <v>3235.22</v>
      </c>
      <c r="I3513" s="10">
        <v>-38.449999999999818</v>
      </c>
      <c r="J3513" s="10">
        <v>61500</v>
      </c>
      <c r="K3513" s="10">
        <v>61320</v>
      </c>
      <c r="L3513" s="10">
        <v>180</v>
      </c>
      <c r="M3513" s="10">
        <v>62239.8</v>
      </c>
      <c r="N3513" s="10">
        <v>-739.80000000000291</v>
      </c>
    </row>
    <row r="3514" spans="1:14" x14ac:dyDescent="0.25">
      <c r="A3514" s="9" t="s">
        <v>664</v>
      </c>
      <c r="B3514" s="9" t="s">
        <v>44</v>
      </c>
      <c r="C3514" s="9" t="s">
        <v>42</v>
      </c>
      <c r="D3514" s="9" t="s">
        <v>43</v>
      </c>
      <c r="E3514" s="10">
        <v>4761.07</v>
      </c>
      <c r="F3514" s="10">
        <v>4736.9651741293528</v>
      </c>
      <c r="G3514" s="10">
        <v>24.104825870646891</v>
      </c>
      <c r="H3514" s="10">
        <v>4760.6499999999996</v>
      </c>
      <c r="I3514" s="10">
        <v>0.42000000000007276</v>
      </c>
      <c r="J3514" s="10">
        <v>5136</v>
      </c>
      <c r="K3514" s="10">
        <v>5110</v>
      </c>
      <c r="L3514" s="10">
        <v>26</v>
      </c>
      <c r="M3514" s="10">
        <v>5135.55</v>
      </c>
      <c r="N3514" s="10">
        <v>0.4499999999998181</v>
      </c>
    </row>
    <row r="3515" spans="1:14" x14ac:dyDescent="0.25">
      <c r="A3515" s="9" t="s">
        <v>664</v>
      </c>
      <c r="B3515" s="9" t="s">
        <v>99</v>
      </c>
      <c r="C3515" s="9" t="s">
        <v>42</v>
      </c>
      <c r="D3515" s="9" t="s">
        <v>43</v>
      </c>
      <c r="E3515" s="10">
        <v>13873.79</v>
      </c>
      <c r="F3515" s="10">
        <v>13833.182266009851</v>
      </c>
      <c r="G3515" s="10">
        <v>40.607733990149427</v>
      </c>
      <c r="H3515" s="10">
        <v>14040.68</v>
      </c>
      <c r="I3515" s="10">
        <v>-166.88999999999942</v>
      </c>
      <c r="J3515" s="10">
        <v>61500</v>
      </c>
      <c r="K3515" s="10">
        <v>61320</v>
      </c>
      <c r="L3515" s="10">
        <v>180</v>
      </c>
      <c r="M3515" s="10">
        <v>62239.8</v>
      </c>
      <c r="N3515" s="10">
        <v>-739.80000000000291</v>
      </c>
    </row>
    <row r="3516" spans="1:14" x14ac:dyDescent="0.25">
      <c r="A3516" s="9" t="s">
        <v>664</v>
      </c>
      <c r="B3516" s="9" t="s">
        <v>100</v>
      </c>
      <c r="C3516" s="9" t="s">
        <v>42</v>
      </c>
      <c r="D3516" s="9" t="s">
        <v>43</v>
      </c>
      <c r="E3516" s="10">
        <v>17827</v>
      </c>
      <c r="F3516" s="10">
        <v>17774.827586206895</v>
      </c>
      <c r="G3516" s="10">
        <v>52.172413793105079</v>
      </c>
      <c r="H3516" s="10">
        <v>18041.45</v>
      </c>
      <c r="I3516" s="10">
        <v>-214.45000000000073</v>
      </c>
      <c r="J3516" s="10">
        <v>61500</v>
      </c>
      <c r="K3516" s="10">
        <v>61320</v>
      </c>
      <c r="L3516" s="10">
        <v>180</v>
      </c>
      <c r="M3516" s="10">
        <v>62239.8</v>
      </c>
      <c r="N3516" s="10">
        <v>-739.80000000000291</v>
      </c>
    </row>
    <row r="3517" spans="1:14" x14ac:dyDescent="0.25">
      <c r="A3517" s="9" t="s">
        <v>664</v>
      </c>
      <c r="B3517" s="9" t="s">
        <v>47</v>
      </c>
      <c r="C3517" s="9" t="s">
        <v>42</v>
      </c>
      <c r="D3517" s="9" t="s">
        <v>43</v>
      </c>
      <c r="E3517" s="10">
        <v>29151.78</v>
      </c>
      <c r="F3517" s="10">
        <v>28832.049019607843</v>
      </c>
      <c r="G3517" s="10">
        <v>319.7309803921562</v>
      </c>
      <c r="H3517" s="10">
        <v>29408.69</v>
      </c>
      <c r="I3517" s="10">
        <v>-256.90999999999985</v>
      </c>
      <c r="J3517" s="10">
        <v>62000</v>
      </c>
      <c r="K3517" s="10">
        <v>61320</v>
      </c>
      <c r="L3517" s="10">
        <v>680</v>
      </c>
      <c r="M3517" s="10">
        <v>62546.400000000001</v>
      </c>
      <c r="N3517" s="10">
        <v>-546.40000000000146</v>
      </c>
    </row>
    <row r="3518" spans="1:14" x14ac:dyDescent="0.25">
      <c r="A3518" s="9" t="s">
        <v>664</v>
      </c>
      <c r="B3518" s="9" t="s">
        <v>101</v>
      </c>
      <c r="C3518" s="9" t="s">
        <v>42</v>
      </c>
      <c r="D3518" s="9" t="s">
        <v>43</v>
      </c>
      <c r="E3518" s="10">
        <v>52274.3</v>
      </c>
      <c r="F3518" s="10">
        <v>49314.463054187196</v>
      </c>
      <c r="G3518" s="10">
        <v>2959.8369458128072</v>
      </c>
      <c r="H3518" s="10">
        <v>50054.18</v>
      </c>
      <c r="I3518" s="10">
        <v>2220.1200000000026</v>
      </c>
      <c r="J3518" s="10">
        <v>65000</v>
      </c>
      <c r="K3518" s="10">
        <v>61320</v>
      </c>
      <c r="L3518" s="10">
        <v>3680</v>
      </c>
      <c r="M3518" s="10">
        <v>62239.8</v>
      </c>
      <c r="N3518" s="10">
        <v>2760.1999999999971</v>
      </c>
    </row>
    <row r="3519" spans="1:14" x14ac:dyDescent="0.25">
      <c r="A3519" s="9" t="s">
        <v>664</v>
      </c>
      <c r="B3519" s="9" t="s">
        <v>608</v>
      </c>
      <c r="C3519" s="9" t="s">
        <v>42</v>
      </c>
      <c r="D3519" s="9" t="s">
        <v>43</v>
      </c>
      <c r="E3519" s="10">
        <v>49515.9</v>
      </c>
      <c r="F3519" s="10">
        <v>49515.901477832515</v>
      </c>
      <c r="G3519" s="10">
        <v>-1.4778325130464509E-3</v>
      </c>
      <c r="H3519" s="10">
        <v>50258.64</v>
      </c>
      <c r="I3519" s="10">
        <v>-742.73999999999796</v>
      </c>
      <c r="J3519" s="10">
        <v>5110</v>
      </c>
      <c r="K3519" s="10">
        <v>5109.9999999999991</v>
      </c>
      <c r="L3519" s="10">
        <v>9.0949470177292824E-13</v>
      </c>
      <c r="M3519" s="10">
        <v>5186.6499999999996</v>
      </c>
      <c r="N3519" s="10">
        <v>-76.649999999999636</v>
      </c>
    </row>
    <row r="3520" spans="1:14" x14ac:dyDescent="0.25">
      <c r="A3520" s="9" t="s">
        <v>664</v>
      </c>
      <c r="B3520" s="9" t="s">
        <v>50</v>
      </c>
      <c r="C3520" s="9" t="s">
        <v>42</v>
      </c>
      <c r="D3520" s="9" t="s">
        <v>43</v>
      </c>
      <c r="E3520" s="10">
        <v>84196</v>
      </c>
      <c r="F3520" s="10">
        <v>83272.557213930355</v>
      </c>
      <c r="G3520" s="10">
        <v>923.44278606964508</v>
      </c>
      <c r="H3520" s="10">
        <v>83688.92</v>
      </c>
      <c r="I3520" s="10">
        <v>507.08000000000175</v>
      </c>
      <c r="J3520" s="10">
        <v>62000</v>
      </c>
      <c r="K3520" s="10">
        <v>61320</v>
      </c>
      <c r="L3520" s="10">
        <v>680</v>
      </c>
      <c r="M3520" s="10">
        <v>61626.6</v>
      </c>
      <c r="N3520" s="10">
        <v>373.40000000000146</v>
      </c>
    </row>
    <row r="3521" spans="1:14" x14ac:dyDescent="0.25">
      <c r="A3521" s="9" t="s">
        <v>664</v>
      </c>
      <c r="B3521" s="9" t="s">
        <v>103</v>
      </c>
      <c r="C3521" s="9" t="s">
        <v>42</v>
      </c>
      <c r="D3521" s="9" t="s">
        <v>43</v>
      </c>
      <c r="E3521" s="10">
        <v>296256.33</v>
      </c>
      <c r="F3521" s="10">
        <v>293319.31683168316</v>
      </c>
      <c r="G3521" s="10">
        <v>2937.0131683168584</v>
      </c>
      <c r="H3521" s="10">
        <v>296252.51</v>
      </c>
      <c r="I3521" s="10">
        <v>3.8200000000069849</v>
      </c>
      <c r="J3521" s="10">
        <v>61934</v>
      </c>
      <c r="K3521" s="10">
        <v>61320</v>
      </c>
      <c r="L3521" s="10">
        <v>614</v>
      </c>
      <c r="M3521" s="10">
        <v>61933.2</v>
      </c>
      <c r="N3521" s="10">
        <v>0.80000000000291038</v>
      </c>
    </row>
    <row r="3522" spans="1:14" x14ac:dyDescent="0.25">
      <c r="A3522" s="9" t="s">
        <v>664</v>
      </c>
      <c r="B3522" s="9" t="s">
        <v>104</v>
      </c>
      <c r="C3522" s="9" t="s">
        <v>42</v>
      </c>
      <c r="D3522" s="9" t="s">
        <v>53</v>
      </c>
      <c r="E3522" s="10">
        <v>252783.14</v>
      </c>
      <c r="F3522" s="10">
        <v>266100.66666666669</v>
      </c>
      <c r="G3522" s="10">
        <v>-13317.526666666672</v>
      </c>
      <c r="H3522" s="10">
        <v>267431.17</v>
      </c>
      <c r="I3522" s="10">
        <v>-14648.02999999997</v>
      </c>
      <c r="J3522" s="10">
        <v>43688</v>
      </c>
      <c r="K3522" s="10">
        <v>45990</v>
      </c>
      <c r="L3522" s="10">
        <v>-2302</v>
      </c>
      <c r="M3522" s="10">
        <v>46219.95</v>
      </c>
      <c r="N3522" s="10">
        <v>-2531.9499999999971</v>
      </c>
    </row>
    <row r="3523" spans="1:14" x14ac:dyDescent="0.25">
      <c r="A3523" s="9" t="s">
        <v>664</v>
      </c>
      <c r="B3523" s="9" t="s">
        <v>54</v>
      </c>
      <c r="C3523" s="9" t="s">
        <v>42</v>
      </c>
      <c r="D3523" s="9" t="s">
        <v>55</v>
      </c>
      <c r="E3523" s="10">
        <v>3096.05</v>
      </c>
      <c r="F3523" s="10">
        <v>3035.3431372549021</v>
      </c>
      <c r="G3523" s="10">
        <v>60.706862745098078</v>
      </c>
      <c r="H3523" s="10">
        <v>3096.05</v>
      </c>
      <c r="I3523" s="10">
        <v>0</v>
      </c>
      <c r="J3523" s="10">
        <v>562.91800000000001</v>
      </c>
      <c r="K3523" s="10">
        <v>551.88039215686274</v>
      </c>
      <c r="L3523" s="10">
        <v>11.037607843137266</v>
      </c>
      <c r="M3523" s="10">
        <v>562.91800000000001</v>
      </c>
      <c r="N3523" s="10">
        <v>0</v>
      </c>
    </row>
    <row r="3524" spans="1:14" x14ac:dyDescent="0.25">
      <c r="A3524" s="9" t="s">
        <v>665</v>
      </c>
      <c r="B3524" s="9" t="s">
        <v>25</v>
      </c>
      <c r="C3524" s="9" t="s">
        <v>26</v>
      </c>
      <c r="D3524" s="9" t="s">
        <v>27</v>
      </c>
      <c r="E3524" s="10">
        <v>282.8</v>
      </c>
      <c r="F3524" s="10">
        <v>0</v>
      </c>
      <c r="G3524" s="10">
        <v>282.8</v>
      </c>
      <c r="H3524" s="10">
        <v>0</v>
      </c>
      <c r="I3524" s="10">
        <v>282.8</v>
      </c>
      <c r="J3524" s="10">
        <v>0</v>
      </c>
      <c r="K3524" s="10">
        <v>0</v>
      </c>
      <c r="L3524" s="10">
        <v>0</v>
      </c>
      <c r="M3524" s="10">
        <v>0</v>
      </c>
      <c r="N3524" s="10">
        <v>0</v>
      </c>
    </row>
    <row r="3525" spans="1:14" x14ac:dyDescent="0.25">
      <c r="A3525" s="9" t="s">
        <v>665</v>
      </c>
      <c r="B3525" s="9" t="s">
        <v>258</v>
      </c>
      <c r="C3525" s="9" t="s">
        <v>33</v>
      </c>
      <c r="D3525" s="9" t="s">
        <v>27</v>
      </c>
      <c r="E3525" s="10">
        <v>77.12</v>
      </c>
      <c r="F3525" s="10">
        <v>0</v>
      </c>
      <c r="G3525" s="10">
        <v>77.12</v>
      </c>
      <c r="H3525" s="10">
        <v>80.78</v>
      </c>
      <c r="I3525" s="10">
        <v>-3.6599999999999966</v>
      </c>
      <c r="J3525" s="10">
        <v>10.199999999999999</v>
      </c>
      <c r="K3525" s="10">
        <v>0</v>
      </c>
      <c r="L3525" s="10">
        <v>10.199999999999999</v>
      </c>
      <c r="M3525" s="10">
        <v>10.686</v>
      </c>
      <c r="N3525" s="10">
        <v>-0.48600000000000065</v>
      </c>
    </row>
    <row r="3526" spans="1:14" x14ac:dyDescent="0.25">
      <c r="A3526" s="9" t="s">
        <v>665</v>
      </c>
      <c r="B3526" s="9" t="s">
        <v>259</v>
      </c>
      <c r="C3526" s="9" t="s">
        <v>33</v>
      </c>
      <c r="D3526" s="9" t="s">
        <v>27</v>
      </c>
      <c r="E3526" s="10">
        <v>158.25</v>
      </c>
      <c r="F3526" s="10">
        <v>0</v>
      </c>
      <c r="G3526" s="10">
        <v>158.25</v>
      </c>
      <c r="H3526" s="10">
        <v>165.78</v>
      </c>
      <c r="I3526" s="10">
        <v>-7.5300000000000011</v>
      </c>
      <c r="J3526" s="10">
        <v>10.199999999999999</v>
      </c>
      <c r="K3526" s="10">
        <v>0</v>
      </c>
      <c r="L3526" s="10">
        <v>10.199999999999999</v>
      </c>
      <c r="M3526" s="10">
        <v>10.686</v>
      </c>
      <c r="N3526" s="10">
        <v>-0.48600000000000065</v>
      </c>
    </row>
    <row r="3527" spans="1:14" x14ac:dyDescent="0.25">
      <c r="A3527" s="9" t="s">
        <v>665</v>
      </c>
      <c r="B3527" s="9" t="s">
        <v>260</v>
      </c>
      <c r="C3527" s="9" t="s">
        <v>33</v>
      </c>
      <c r="D3527" s="9" t="s">
        <v>27</v>
      </c>
      <c r="E3527" s="10">
        <v>6238.37</v>
      </c>
      <c r="F3527" s="10">
        <v>0</v>
      </c>
      <c r="G3527" s="10">
        <v>6238.37</v>
      </c>
      <c r="H3527" s="10">
        <v>6534.21</v>
      </c>
      <c r="I3527" s="10">
        <v>-295.84000000000015</v>
      </c>
      <c r="J3527" s="10">
        <v>102</v>
      </c>
      <c r="K3527" s="10">
        <v>0</v>
      </c>
      <c r="L3527" s="10">
        <v>102</v>
      </c>
      <c r="M3527" s="10">
        <v>106.837</v>
      </c>
      <c r="N3527" s="10">
        <v>-4.8370000000000033</v>
      </c>
    </row>
    <row r="3528" spans="1:14" x14ac:dyDescent="0.25">
      <c r="A3528" s="9" t="s">
        <v>665</v>
      </c>
      <c r="B3528" s="9" t="s">
        <v>117</v>
      </c>
      <c r="C3528" s="9" t="s">
        <v>39</v>
      </c>
      <c r="D3528" s="9" t="s">
        <v>43</v>
      </c>
      <c r="E3528" s="10">
        <v>-43192.79</v>
      </c>
      <c r="F3528" s="10">
        <v>0</v>
      </c>
      <c r="G3528" s="10">
        <v>-43192.79</v>
      </c>
      <c r="H3528" s="10">
        <v>-43192.88</v>
      </c>
      <c r="I3528" s="10">
        <v>8.999999999650754E-2</v>
      </c>
      <c r="J3528" s="10">
        <v>-49680</v>
      </c>
      <c r="K3528" s="10">
        <v>0</v>
      </c>
      <c r="L3528" s="10">
        <v>-49680</v>
      </c>
      <c r="M3528" s="10">
        <v>-49680</v>
      </c>
      <c r="N3528" s="10">
        <v>0</v>
      </c>
    </row>
    <row r="3529" spans="1:14" x14ac:dyDescent="0.25">
      <c r="A3529" s="9" t="s">
        <v>665</v>
      </c>
      <c r="B3529" s="9" t="s">
        <v>269</v>
      </c>
      <c r="C3529" s="9" t="s">
        <v>42</v>
      </c>
      <c r="D3529" s="9" t="s">
        <v>43</v>
      </c>
      <c r="E3529" s="10">
        <v>4158.79</v>
      </c>
      <c r="F3529" s="10">
        <v>4157.3767258382641</v>
      </c>
      <c r="G3529" s="10">
        <v>1.4132741617358988</v>
      </c>
      <c r="H3529" s="10">
        <v>4215.58</v>
      </c>
      <c r="I3529" s="10">
        <v>-56.789999999999964</v>
      </c>
      <c r="J3529" s="10">
        <v>8200</v>
      </c>
      <c r="K3529" s="10">
        <v>8197.2001972386588</v>
      </c>
      <c r="L3529" s="10">
        <v>2.7998027613411978</v>
      </c>
      <c r="M3529" s="10">
        <v>8311.9609999999993</v>
      </c>
      <c r="N3529" s="10">
        <v>-111.96099999999933</v>
      </c>
    </row>
    <row r="3530" spans="1:14" x14ac:dyDescent="0.25">
      <c r="A3530" s="9" t="s">
        <v>665</v>
      </c>
      <c r="B3530" s="9" t="s">
        <v>270</v>
      </c>
      <c r="C3530" s="9" t="s">
        <v>42</v>
      </c>
      <c r="D3530" s="9" t="s">
        <v>43</v>
      </c>
      <c r="E3530" s="10">
        <v>32277.46</v>
      </c>
      <c r="F3530" s="10">
        <v>31720.679802955667</v>
      </c>
      <c r="G3530" s="10">
        <v>556.78019704433245</v>
      </c>
      <c r="H3530" s="10">
        <v>32196.49</v>
      </c>
      <c r="I3530" s="10">
        <v>80.969999999997526</v>
      </c>
      <c r="J3530" s="10">
        <v>50552</v>
      </c>
      <c r="K3530" s="10">
        <v>49680</v>
      </c>
      <c r="L3530" s="10">
        <v>872</v>
      </c>
      <c r="M3530" s="10">
        <v>50425.2</v>
      </c>
      <c r="N3530" s="10">
        <v>126.80000000000291</v>
      </c>
    </row>
    <row r="3531" spans="1:14" x14ac:dyDescent="0.25">
      <c r="A3531" s="9" t="s">
        <v>666</v>
      </c>
      <c r="B3531" s="9" t="s">
        <v>25</v>
      </c>
      <c r="C3531" s="9" t="s">
        <v>26</v>
      </c>
      <c r="D3531" s="9" t="s">
        <v>27</v>
      </c>
      <c r="E3531" s="10">
        <v>18002.27</v>
      </c>
      <c r="F3531" s="10">
        <v>0</v>
      </c>
      <c r="G3531" s="10">
        <v>18002.27</v>
      </c>
      <c r="H3531" s="10">
        <v>0</v>
      </c>
      <c r="I3531" s="10">
        <v>18002.27</v>
      </c>
      <c r="J3531" s="10">
        <v>0</v>
      </c>
      <c r="K3531" s="10">
        <v>0</v>
      </c>
      <c r="L3531" s="10">
        <v>0</v>
      </c>
      <c r="M3531" s="10">
        <v>0</v>
      </c>
      <c r="N3531" s="10">
        <v>0</v>
      </c>
    </row>
    <row r="3532" spans="1:14" x14ac:dyDescent="0.25">
      <c r="A3532" s="9" t="s">
        <v>666</v>
      </c>
      <c r="B3532" s="9" t="s">
        <v>28</v>
      </c>
      <c r="C3532" s="9" t="s">
        <v>29</v>
      </c>
      <c r="D3532" s="9" t="s">
        <v>27</v>
      </c>
      <c r="E3532" s="10">
        <v>19.2</v>
      </c>
      <c r="F3532" s="10">
        <v>0</v>
      </c>
      <c r="G3532" s="10">
        <v>19.2</v>
      </c>
      <c r="H3532" s="10">
        <v>19.45</v>
      </c>
      <c r="I3532" s="10">
        <v>-0.25</v>
      </c>
      <c r="J3532" s="10">
        <v>0</v>
      </c>
      <c r="K3532" s="10">
        <v>0</v>
      </c>
      <c r="L3532" s="10">
        <v>0</v>
      </c>
      <c r="M3532" s="10">
        <v>0</v>
      </c>
      <c r="N3532" s="10">
        <v>0</v>
      </c>
    </row>
    <row r="3533" spans="1:14" x14ac:dyDescent="0.25">
      <c r="A3533" s="9" t="s">
        <v>666</v>
      </c>
      <c r="B3533" s="9" t="s">
        <v>30</v>
      </c>
      <c r="C3533" s="9" t="s">
        <v>29</v>
      </c>
      <c r="D3533" s="9" t="s">
        <v>27</v>
      </c>
      <c r="E3533" s="10">
        <v>448.08</v>
      </c>
      <c r="F3533" s="10">
        <v>0</v>
      </c>
      <c r="G3533" s="10">
        <v>448.08</v>
      </c>
      <c r="H3533" s="10">
        <v>453.89</v>
      </c>
      <c r="I3533" s="10">
        <v>-5.8100000000000023</v>
      </c>
      <c r="J3533" s="10">
        <v>0</v>
      </c>
      <c r="K3533" s="10">
        <v>0</v>
      </c>
      <c r="L3533" s="10">
        <v>0</v>
      </c>
      <c r="M3533" s="10">
        <v>0</v>
      </c>
      <c r="N3533" s="10">
        <v>0</v>
      </c>
    </row>
    <row r="3534" spans="1:14" x14ac:dyDescent="0.25">
      <c r="A3534" s="9" t="s">
        <v>666</v>
      </c>
      <c r="B3534" s="9" t="s">
        <v>31</v>
      </c>
      <c r="C3534" s="9" t="s">
        <v>29</v>
      </c>
      <c r="D3534" s="9" t="s">
        <v>27</v>
      </c>
      <c r="E3534" s="10">
        <v>3008.54</v>
      </c>
      <c r="F3534" s="10">
        <v>0</v>
      </c>
      <c r="G3534" s="10">
        <v>3008.54</v>
      </c>
      <c r="H3534" s="10">
        <v>3047.52</v>
      </c>
      <c r="I3534" s="10">
        <v>-38.980000000000018</v>
      </c>
      <c r="J3534" s="10">
        <v>0</v>
      </c>
      <c r="K3534" s="10">
        <v>0</v>
      </c>
      <c r="L3534" s="10">
        <v>0</v>
      </c>
      <c r="M3534" s="10">
        <v>0</v>
      </c>
      <c r="N3534" s="10">
        <v>0</v>
      </c>
    </row>
    <row r="3535" spans="1:14" x14ac:dyDescent="0.25">
      <c r="A3535" s="9" t="s">
        <v>666</v>
      </c>
      <c r="B3535" s="9" t="s">
        <v>32</v>
      </c>
      <c r="C3535" s="9" t="s">
        <v>33</v>
      </c>
      <c r="D3535" s="9" t="s">
        <v>27</v>
      </c>
      <c r="E3535" s="10">
        <v>4136.99</v>
      </c>
      <c r="F3535" s="10">
        <v>0</v>
      </c>
      <c r="G3535" s="10">
        <v>4136.99</v>
      </c>
      <c r="H3535" s="10">
        <v>5016.49</v>
      </c>
      <c r="I3535" s="10">
        <v>-879.5</v>
      </c>
      <c r="J3535" s="10">
        <v>11.73</v>
      </c>
      <c r="K3535" s="10">
        <v>0</v>
      </c>
      <c r="L3535" s="10">
        <v>11.73</v>
      </c>
      <c r="M3535" s="10">
        <v>14.224</v>
      </c>
      <c r="N3535" s="10">
        <v>-2.4939999999999998</v>
      </c>
    </row>
    <row r="3536" spans="1:14" x14ac:dyDescent="0.25">
      <c r="A3536" s="9" t="s">
        <v>666</v>
      </c>
      <c r="B3536" s="9" t="s">
        <v>34</v>
      </c>
      <c r="C3536" s="9" t="s">
        <v>33</v>
      </c>
      <c r="D3536" s="9" t="s">
        <v>27</v>
      </c>
      <c r="E3536" s="10">
        <v>14221.11</v>
      </c>
      <c r="F3536" s="10">
        <v>0</v>
      </c>
      <c r="G3536" s="10">
        <v>14221.11</v>
      </c>
      <c r="H3536" s="10">
        <v>17244.43</v>
      </c>
      <c r="I3536" s="10">
        <v>-3023.3199999999997</v>
      </c>
      <c r="J3536" s="10">
        <v>11.73</v>
      </c>
      <c r="K3536" s="10">
        <v>0</v>
      </c>
      <c r="L3536" s="10">
        <v>11.73</v>
      </c>
      <c r="M3536" s="10">
        <v>14.224</v>
      </c>
      <c r="N3536" s="10">
        <v>-2.4939999999999998</v>
      </c>
    </row>
    <row r="3537" spans="1:14" x14ac:dyDescent="0.25">
      <c r="A3537" s="9" t="s">
        <v>666</v>
      </c>
      <c r="B3537" s="9" t="s">
        <v>35</v>
      </c>
      <c r="C3537" s="9" t="s">
        <v>33</v>
      </c>
      <c r="D3537" s="9" t="s">
        <v>27</v>
      </c>
      <c r="E3537" s="10">
        <v>15386.36</v>
      </c>
      <c r="F3537" s="10">
        <v>0</v>
      </c>
      <c r="G3537" s="10">
        <v>15386.36</v>
      </c>
      <c r="H3537" s="10">
        <v>18657.28</v>
      </c>
      <c r="I3537" s="10">
        <v>-3270.9199999999983</v>
      </c>
      <c r="J3537" s="10">
        <v>246.33</v>
      </c>
      <c r="K3537" s="10">
        <v>0</v>
      </c>
      <c r="L3537" s="10">
        <v>246.33</v>
      </c>
      <c r="M3537" s="10">
        <v>298.69600000000003</v>
      </c>
      <c r="N3537" s="10">
        <v>-52.366000000000014</v>
      </c>
    </row>
    <row r="3538" spans="1:14" x14ac:dyDescent="0.25">
      <c r="A3538" s="9" t="s">
        <v>666</v>
      </c>
      <c r="B3538" s="9" t="s">
        <v>36</v>
      </c>
      <c r="C3538" s="9" t="s">
        <v>29</v>
      </c>
      <c r="D3538" s="9" t="s">
        <v>27</v>
      </c>
      <c r="E3538" s="10">
        <v>33706.629999999997</v>
      </c>
      <c r="F3538" s="10">
        <v>0</v>
      </c>
      <c r="G3538" s="10">
        <v>33706.629999999997</v>
      </c>
      <c r="H3538" s="10">
        <v>34143.360000000001</v>
      </c>
      <c r="I3538" s="10">
        <v>-436.7300000000032</v>
      </c>
      <c r="J3538" s="10">
        <v>0</v>
      </c>
      <c r="K3538" s="10">
        <v>0</v>
      </c>
      <c r="L3538" s="10">
        <v>0</v>
      </c>
      <c r="M3538" s="10">
        <v>0</v>
      </c>
      <c r="N3538" s="10">
        <v>0</v>
      </c>
    </row>
    <row r="3539" spans="1:14" x14ac:dyDescent="0.25">
      <c r="A3539" s="9" t="s">
        <v>666</v>
      </c>
      <c r="B3539" s="9" t="s">
        <v>37</v>
      </c>
      <c r="C3539" s="9" t="s">
        <v>29</v>
      </c>
      <c r="D3539" s="9" t="s">
        <v>27</v>
      </c>
      <c r="E3539" s="10">
        <v>77946.8</v>
      </c>
      <c r="F3539" s="10">
        <v>0</v>
      </c>
      <c r="G3539" s="10">
        <v>77946.8</v>
      </c>
      <c r="H3539" s="10">
        <v>78956.75</v>
      </c>
      <c r="I3539" s="10">
        <v>-1009.9499999999971</v>
      </c>
      <c r="J3539" s="10">
        <v>0</v>
      </c>
      <c r="K3539" s="10">
        <v>0</v>
      </c>
      <c r="L3539" s="10">
        <v>0</v>
      </c>
      <c r="M3539" s="10">
        <v>0</v>
      </c>
      <c r="N3539" s="10">
        <v>0</v>
      </c>
    </row>
    <row r="3540" spans="1:14" x14ac:dyDescent="0.25">
      <c r="A3540" s="9" t="s">
        <v>666</v>
      </c>
      <c r="B3540" s="9" t="s">
        <v>490</v>
      </c>
      <c r="C3540" s="9" t="s">
        <v>39</v>
      </c>
      <c r="D3540" s="9" t="s">
        <v>40</v>
      </c>
      <c r="E3540" s="10">
        <v>-1811846.94</v>
      </c>
      <c r="F3540" s="10">
        <v>0</v>
      </c>
      <c r="G3540" s="10">
        <v>-1811846.94</v>
      </c>
      <c r="H3540" s="10">
        <v>-1811847.36</v>
      </c>
      <c r="I3540" s="10">
        <v>0.42000000015832484</v>
      </c>
      <c r="J3540" s="10">
        <v>-10241</v>
      </c>
      <c r="K3540" s="10">
        <v>0</v>
      </c>
      <c r="L3540" s="10">
        <v>-10241</v>
      </c>
      <c r="M3540" s="10">
        <v>-10241</v>
      </c>
      <c r="N3540" s="10">
        <v>0</v>
      </c>
    </row>
    <row r="3541" spans="1:14" x14ac:dyDescent="0.25">
      <c r="A3541" s="9" t="s">
        <v>666</v>
      </c>
      <c r="B3541" s="9" t="s">
        <v>92</v>
      </c>
      <c r="C3541" s="9" t="s">
        <v>42</v>
      </c>
      <c r="D3541" s="9" t="s">
        <v>43</v>
      </c>
      <c r="E3541" s="10">
        <v>878.69</v>
      </c>
      <c r="F3541" s="10">
        <v>871.71287128712868</v>
      </c>
      <c r="G3541" s="10">
        <v>6.9771287128713766</v>
      </c>
      <c r="H3541" s="10">
        <v>880.43</v>
      </c>
      <c r="I3541" s="10">
        <v>-1.7399999999998954</v>
      </c>
      <c r="J3541" s="10">
        <v>10323</v>
      </c>
      <c r="K3541" s="10">
        <v>10241</v>
      </c>
      <c r="L3541" s="10">
        <v>82</v>
      </c>
      <c r="M3541" s="10">
        <v>10343.41</v>
      </c>
      <c r="N3541" s="10">
        <v>-20.409999999999854</v>
      </c>
    </row>
    <row r="3542" spans="1:14" x14ac:dyDescent="0.25">
      <c r="A3542" s="9" t="s">
        <v>666</v>
      </c>
      <c r="B3542" s="9" t="s">
        <v>482</v>
      </c>
      <c r="C3542" s="9" t="s">
        <v>42</v>
      </c>
      <c r="D3542" s="9" t="s">
        <v>43</v>
      </c>
      <c r="E3542" s="10">
        <v>6414.33</v>
      </c>
      <c r="F3542" s="10">
        <v>6387.9310344827591</v>
      </c>
      <c r="G3542" s="10">
        <v>26.398965517240867</v>
      </c>
      <c r="H3542" s="10">
        <v>6483.75</v>
      </c>
      <c r="I3542" s="10">
        <v>-69.420000000000073</v>
      </c>
      <c r="J3542" s="10">
        <v>123400</v>
      </c>
      <c r="K3542" s="10">
        <v>122892</v>
      </c>
      <c r="L3542" s="10">
        <v>508</v>
      </c>
      <c r="M3542" s="10">
        <v>124735.38</v>
      </c>
      <c r="N3542" s="10">
        <v>-1335.3800000000047</v>
      </c>
    </row>
    <row r="3543" spans="1:14" x14ac:dyDescent="0.25">
      <c r="A3543" s="9" t="s">
        <v>666</v>
      </c>
      <c r="B3543" s="9" t="s">
        <v>44</v>
      </c>
      <c r="C3543" s="9" t="s">
        <v>42</v>
      </c>
      <c r="D3543" s="9" t="s">
        <v>43</v>
      </c>
      <c r="E3543" s="10">
        <v>9498.9599999999991</v>
      </c>
      <c r="F3543" s="10">
        <v>9493.4029850746283</v>
      </c>
      <c r="G3543" s="10">
        <v>5.5570149253708223</v>
      </c>
      <c r="H3543" s="10">
        <v>9540.8700000000008</v>
      </c>
      <c r="I3543" s="10">
        <v>-41.910000000001673</v>
      </c>
      <c r="J3543" s="10">
        <v>10247</v>
      </c>
      <c r="K3543" s="10">
        <v>10241</v>
      </c>
      <c r="L3543" s="10">
        <v>6</v>
      </c>
      <c r="M3543" s="10">
        <v>10292.205</v>
      </c>
      <c r="N3543" s="10">
        <v>-45.204999999999927</v>
      </c>
    </row>
    <row r="3544" spans="1:14" x14ac:dyDescent="0.25">
      <c r="A3544" s="9" t="s">
        <v>666</v>
      </c>
      <c r="B3544" s="9" t="s">
        <v>99</v>
      </c>
      <c r="C3544" s="9" t="s">
        <v>42</v>
      </c>
      <c r="D3544" s="9" t="s">
        <v>43</v>
      </c>
      <c r="E3544" s="10">
        <v>27837.8</v>
      </c>
      <c r="F3544" s="10">
        <v>27723.201970443351</v>
      </c>
      <c r="G3544" s="10">
        <v>114.59802955664782</v>
      </c>
      <c r="H3544" s="10">
        <v>28139.05</v>
      </c>
      <c r="I3544" s="10">
        <v>-301.25</v>
      </c>
      <c r="J3544" s="10">
        <v>123400</v>
      </c>
      <c r="K3544" s="10">
        <v>122892</v>
      </c>
      <c r="L3544" s="10">
        <v>508</v>
      </c>
      <c r="M3544" s="10">
        <v>124735.38</v>
      </c>
      <c r="N3544" s="10">
        <v>-1335.3800000000047</v>
      </c>
    </row>
    <row r="3545" spans="1:14" x14ac:dyDescent="0.25">
      <c r="A3545" s="9" t="s">
        <v>666</v>
      </c>
      <c r="B3545" s="9" t="s">
        <v>100</v>
      </c>
      <c r="C3545" s="9" t="s">
        <v>42</v>
      </c>
      <c r="D3545" s="9" t="s">
        <v>43</v>
      </c>
      <c r="E3545" s="10">
        <v>35769.96</v>
      </c>
      <c r="F3545" s="10">
        <v>35622.699507389159</v>
      </c>
      <c r="G3545" s="10">
        <v>147.26049261083972</v>
      </c>
      <c r="H3545" s="10">
        <v>36157.040000000001</v>
      </c>
      <c r="I3545" s="10">
        <v>-387.08000000000175</v>
      </c>
      <c r="J3545" s="10">
        <v>123400</v>
      </c>
      <c r="K3545" s="10">
        <v>122892</v>
      </c>
      <c r="L3545" s="10">
        <v>508</v>
      </c>
      <c r="M3545" s="10">
        <v>124735.38</v>
      </c>
      <c r="N3545" s="10">
        <v>-1335.3800000000047</v>
      </c>
    </row>
    <row r="3546" spans="1:14" x14ac:dyDescent="0.25">
      <c r="A3546" s="9" t="s">
        <v>666</v>
      </c>
      <c r="B3546" s="9" t="s">
        <v>47</v>
      </c>
      <c r="C3546" s="9" t="s">
        <v>42</v>
      </c>
      <c r="D3546" s="9" t="s">
        <v>43</v>
      </c>
      <c r="E3546" s="10">
        <v>58347.29</v>
      </c>
      <c r="F3546" s="10">
        <v>57782.588235294119</v>
      </c>
      <c r="G3546" s="10">
        <v>564.70176470588194</v>
      </c>
      <c r="H3546" s="10">
        <v>58938.239999999998</v>
      </c>
      <c r="I3546" s="10">
        <v>-590.94999999999709</v>
      </c>
      <c r="J3546" s="10">
        <v>124093</v>
      </c>
      <c r="K3546" s="10">
        <v>122892</v>
      </c>
      <c r="L3546" s="10">
        <v>1201</v>
      </c>
      <c r="M3546" s="10">
        <v>125349.84</v>
      </c>
      <c r="N3546" s="10">
        <v>-1256.8399999999965</v>
      </c>
    </row>
    <row r="3547" spans="1:14" x14ac:dyDescent="0.25">
      <c r="A3547" s="9" t="s">
        <v>666</v>
      </c>
      <c r="B3547" s="9" t="s">
        <v>101</v>
      </c>
      <c r="C3547" s="9" t="s">
        <v>42</v>
      </c>
      <c r="D3547" s="9" t="s">
        <v>43</v>
      </c>
      <c r="E3547" s="10">
        <v>96786.17</v>
      </c>
      <c r="F3547" s="10">
        <v>93123.625615763551</v>
      </c>
      <c r="G3547" s="10">
        <v>3662.5443842364475</v>
      </c>
      <c r="H3547" s="10">
        <v>94520.48</v>
      </c>
      <c r="I3547" s="10">
        <v>2265.6900000000023</v>
      </c>
      <c r="J3547" s="10">
        <v>127725</v>
      </c>
      <c r="K3547" s="10">
        <v>122892</v>
      </c>
      <c r="L3547" s="10">
        <v>4833</v>
      </c>
      <c r="M3547" s="10">
        <v>124735.38</v>
      </c>
      <c r="N3547" s="10">
        <v>2989.6199999999953</v>
      </c>
    </row>
    <row r="3548" spans="1:14" x14ac:dyDescent="0.25">
      <c r="A3548" s="9" t="s">
        <v>666</v>
      </c>
      <c r="B3548" s="9" t="s">
        <v>109</v>
      </c>
      <c r="C3548" s="9" t="s">
        <v>42</v>
      </c>
      <c r="D3548" s="9" t="s">
        <v>43</v>
      </c>
      <c r="E3548" s="10">
        <v>116085.06</v>
      </c>
      <c r="F3548" s="10">
        <v>114596.7881773399</v>
      </c>
      <c r="G3548" s="10">
        <v>1488.2718226600991</v>
      </c>
      <c r="H3548" s="10">
        <v>116315.74</v>
      </c>
      <c r="I3548" s="10">
        <v>-230.68000000000757</v>
      </c>
      <c r="J3548" s="10">
        <v>10374</v>
      </c>
      <c r="K3548" s="10">
        <v>10241</v>
      </c>
      <c r="L3548" s="10">
        <v>133</v>
      </c>
      <c r="M3548" s="10">
        <v>10394.615</v>
      </c>
      <c r="N3548" s="10">
        <v>-20.614999999999782</v>
      </c>
    </row>
    <row r="3549" spans="1:14" x14ac:dyDescent="0.25">
      <c r="A3549" s="9" t="s">
        <v>666</v>
      </c>
      <c r="B3549" s="9" t="s">
        <v>50</v>
      </c>
      <c r="C3549" s="9" t="s">
        <v>42</v>
      </c>
      <c r="D3549" s="9" t="s">
        <v>43</v>
      </c>
      <c r="E3549" s="10">
        <v>167713</v>
      </c>
      <c r="F3549" s="10">
        <v>166887.33333333331</v>
      </c>
      <c r="G3549" s="10">
        <v>825.66666666668607</v>
      </c>
      <c r="H3549" s="10">
        <v>167721.76999999999</v>
      </c>
      <c r="I3549" s="10">
        <v>-8.7699999999895226</v>
      </c>
      <c r="J3549" s="10">
        <v>123500</v>
      </c>
      <c r="K3549" s="10">
        <v>122892</v>
      </c>
      <c r="L3549" s="10">
        <v>608</v>
      </c>
      <c r="M3549" s="10">
        <v>123506.46</v>
      </c>
      <c r="N3549" s="10">
        <v>-6.4600000000064028</v>
      </c>
    </row>
    <row r="3550" spans="1:14" x14ac:dyDescent="0.25">
      <c r="A3550" s="9" t="s">
        <v>666</v>
      </c>
      <c r="B3550" s="9" t="s">
        <v>103</v>
      </c>
      <c r="C3550" s="9" t="s">
        <v>42</v>
      </c>
      <c r="D3550" s="9" t="s">
        <v>43</v>
      </c>
      <c r="E3550" s="10">
        <v>590599.30000000005</v>
      </c>
      <c r="F3550" s="10">
        <v>587844.04950495053</v>
      </c>
      <c r="G3550" s="10">
        <v>2755.2504950495204</v>
      </c>
      <c r="H3550" s="10">
        <v>593722.49</v>
      </c>
      <c r="I3550" s="10">
        <v>-3123.1899999999441</v>
      </c>
      <c r="J3550" s="10">
        <v>123468</v>
      </c>
      <c r="K3550" s="10">
        <v>122892</v>
      </c>
      <c r="L3550" s="10">
        <v>576</v>
      </c>
      <c r="M3550" s="10">
        <v>124120.92</v>
      </c>
      <c r="N3550" s="10">
        <v>-652.91999999999825</v>
      </c>
    </row>
    <row r="3551" spans="1:14" x14ac:dyDescent="0.25">
      <c r="A3551" s="9" t="s">
        <v>666</v>
      </c>
      <c r="B3551" s="9" t="s">
        <v>104</v>
      </c>
      <c r="C3551" s="9" t="s">
        <v>42</v>
      </c>
      <c r="D3551" s="9" t="s">
        <v>53</v>
      </c>
      <c r="E3551" s="10">
        <v>528835.57999999996</v>
      </c>
      <c r="F3551" s="10">
        <v>533018.3980099503</v>
      </c>
      <c r="G3551" s="10">
        <v>-4182.818009950337</v>
      </c>
      <c r="H3551" s="10">
        <v>535683.49</v>
      </c>
      <c r="I3551" s="10">
        <v>-6847.9100000000326</v>
      </c>
      <c r="J3551" s="10">
        <v>91445</v>
      </c>
      <c r="K3551" s="10">
        <v>92169</v>
      </c>
      <c r="L3551" s="10">
        <v>-724</v>
      </c>
      <c r="M3551" s="10">
        <v>92629.845000000001</v>
      </c>
      <c r="N3551" s="10">
        <v>-1184.8450000000012</v>
      </c>
    </row>
    <row r="3552" spans="1:14" x14ac:dyDescent="0.25">
      <c r="A3552" s="9" t="s">
        <v>666</v>
      </c>
      <c r="B3552" s="9" t="s">
        <v>54</v>
      </c>
      <c r="C3552" s="9" t="s">
        <v>42</v>
      </c>
      <c r="D3552" s="9" t="s">
        <v>55</v>
      </c>
      <c r="E3552" s="10">
        <v>6204.82</v>
      </c>
      <c r="F3552" s="10">
        <v>6083.1568627450979</v>
      </c>
      <c r="G3552" s="10">
        <v>121.66313725490181</v>
      </c>
      <c r="H3552" s="10">
        <v>6204.82</v>
      </c>
      <c r="I3552" s="10">
        <v>0</v>
      </c>
      <c r="J3552" s="10">
        <v>1128.1489999999999</v>
      </c>
      <c r="K3552" s="10">
        <v>1106.028431372549</v>
      </c>
      <c r="L3552" s="10">
        <v>22.120568627450893</v>
      </c>
      <c r="M3552" s="10">
        <v>1128.1489999999999</v>
      </c>
      <c r="N3552" s="10">
        <v>0</v>
      </c>
    </row>
    <row r="3553" spans="1:14" x14ac:dyDescent="0.25">
      <c r="A3553" s="9" t="s">
        <v>667</v>
      </c>
      <c r="B3553" s="9" t="s">
        <v>25</v>
      </c>
      <c r="C3553" s="9" t="s">
        <v>26</v>
      </c>
      <c r="D3553" s="9" t="s">
        <v>27</v>
      </c>
      <c r="E3553" s="10">
        <v>-1080.52</v>
      </c>
      <c r="F3553" s="10">
        <v>0</v>
      </c>
      <c r="G3553" s="10">
        <v>-1080.52</v>
      </c>
      <c r="H3553" s="10">
        <v>0</v>
      </c>
      <c r="I3553" s="10">
        <v>-1080.52</v>
      </c>
      <c r="J3553" s="10">
        <v>0</v>
      </c>
      <c r="K3553" s="10">
        <v>0</v>
      </c>
      <c r="L3553" s="10">
        <v>0</v>
      </c>
      <c r="M3553" s="10">
        <v>0</v>
      </c>
      <c r="N3553" s="10">
        <v>0</v>
      </c>
    </row>
    <row r="3554" spans="1:14" x14ac:dyDescent="0.25">
      <c r="A3554" s="9" t="s">
        <v>667</v>
      </c>
      <c r="B3554" s="9" t="s">
        <v>32</v>
      </c>
      <c r="C3554" s="9" t="s">
        <v>33</v>
      </c>
      <c r="D3554" s="9" t="s">
        <v>27</v>
      </c>
      <c r="E3554" s="10">
        <v>204.56</v>
      </c>
      <c r="F3554" s="10">
        <v>0</v>
      </c>
      <c r="G3554" s="10">
        <v>204.56</v>
      </c>
      <c r="H3554" s="10">
        <v>251.92</v>
      </c>
      <c r="I3554" s="10">
        <v>-47.359999999999985</v>
      </c>
      <c r="J3554" s="10">
        <v>0.57999999999999996</v>
      </c>
      <c r="K3554" s="10">
        <v>0</v>
      </c>
      <c r="L3554" s="10">
        <v>0.57999999999999996</v>
      </c>
      <c r="M3554" s="10">
        <v>0.71399999999999997</v>
      </c>
      <c r="N3554" s="10">
        <v>-0.13400000000000001</v>
      </c>
    </row>
    <row r="3555" spans="1:14" x14ac:dyDescent="0.25">
      <c r="A3555" s="9" t="s">
        <v>667</v>
      </c>
      <c r="B3555" s="9" t="s">
        <v>34</v>
      </c>
      <c r="C3555" s="9" t="s">
        <v>33</v>
      </c>
      <c r="D3555" s="9" t="s">
        <v>27</v>
      </c>
      <c r="E3555" s="10">
        <v>703.17</v>
      </c>
      <c r="F3555" s="10">
        <v>0</v>
      </c>
      <c r="G3555" s="10">
        <v>703.17</v>
      </c>
      <c r="H3555" s="10">
        <v>866</v>
      </c>
      <c r="I3555" s="10">
        <v>-162.83000000000004</v>
      </c>
      <c r="J3555" s="10">
        <v>0.57999999999999996</v>
      </c>
      <c r="K3555" s="10">
        <v>0</v>
      </c>
      <c r="L3555" s="10">
        <v>0.57999999999999996</v>
      </c>
      <c r="M3555" s="10">
        <v>0.71399999999999997</v>
      </c>
      <c r="N3555" s="10">
        <v>-0.13400000000000001</v>
      </c>
    </row>
    <row r="3556" spans="1:14" x14ac:dyDescent="0.25">
      <c r="A3556" s="9" t="s">
        <v>667</v>
      </c>
      <c r="B3556" s="9" t="s">
        <v>35</v>
      </c>
      <c r="C3556" s="9" t="s">
        <v>33</v>
      </c>
      <c r="D3556" s="9" t="s">
        <v>27</v>
      </c>
      <c r="E3556" s="10">
        <v>760.79</v>
      </c>
      <c r="F3556" s="10">
        <v>0</v>
      </c>
      <c r="G3556" s="10">
        <v>760.79</v>
      </c>
      <c r="H3556" s="10">
        <v>936.94</v>
      </c>
      <c r="I3556" s="10">
        <v>-176.15000000000009</v>
      </c>
      <c r="J3556" s="10">
        <v>12.18</v>
      </c>
      <c r="K3556" s="10">
        <v>0</v>
      </c>
      <c r="L3556" s="10">
        <v>12.18</v>
      </c>
      <c r="M3556" s="10">
        <v>15</v>
      </c>
      <c r="N3556" s="10">
        <v>-2.8200000000000003</v>
      </c>
    </row>
    <row r="3557" spans="1:14" x14ac:dyDescent="0.25">
      <c r="A3557" s="9" t="s">
        <v>667</v>
      </c>
      <c r="B3557" s="9" t="s">
        <v>216</v>
      </c>
      <c r="C3557" s="9" t="s">
        <v>39</v>
      </c>
      <c r="D3557" s="9" t="s">
        <v>40</v>
      </c>
      <c r="E3557" s="10">
        <v>-89972.75</v>
      </c>
      <c r="F3557" s="10">
        <v>0</v>
      </c>
      <c r="G3557" s="10">
        <v>-89972.75</v>
      </c>
      <c r="H3557" s="10">
        <v>-89972.73</v>
      </c>
      <c r="I3557" s="10">
        <v>-2.0000000004074536E-2</v>
      </c>
      <c r="J3557" s="10">
        <v>-500</v>
      </c>
      <c r="K3557" s="10">
        <v>0</v>
      </c>
      <c r="L3557" s="10">
        <v>-500</v>
      </c>
      <c r="M3557" s="10">
        <v>-500</v>
      </c>
      <c r="N3557" s="10">
        <v>0</v>
      </c>
    </row>
    <row r="3558" spans="1:14" x14ac:dyDescent="0.25">
      <c r="A3558" s="9" t="s">
        <v>667</v>
      </c>
      <c r="B3558" s="9" t="s">
        <v>191</v>
      </c>
      <c r="C3558" s="9" t="s">
        <v>42</v>
      </c>
      <c r="D3558" s="9" t="s">
        <v>58</v>
      </c>
      <c r="E3558" s="10">
        <v>70553.100000000006</v>
      </c>
      <c r="F3558" s="10">
        <v>70553.084577114438</v>
      </c>
      <c r="G3558" s="10">
        <v>1.5422885568113998E-2</v>
      </c>
      <c r="H3558" s="10">
        <v>70905.850000000006</v>
      </c>
      <c r="I3558" s="10">
        <v>-352.75</v>
      </c>
      <c r="J3558" s="10">
        <v>3000</v>
      </c>
      <c r="K3558" s="10">
        <v>3000</v>
      </c>
      <c r="L3558" s="10">
        <v>0</v>
      </c>
      <c r="M3558" s="10">
        <v>3015</v>
      </c>
      <c r="N3558" s="10">
        <v>-15</v>
      </c>
    </row>
    <row r="3559" spans="1:14" x14ac:dyDescent="0.25">
      <c r="A3559" s="9" t="s">
        <v>667</v>
      </c>
      <c r="B3559" s="9" t="s">
        <v>217</v>
      </c>
      <c r="C3559" s="9" t="s">
        <v>42</v>
      </c>
      <c r="D3559" s="9" t="s">
        <v>43</v>
      </c>
      <c r="E3559" s="10">
        <v>889.78</v>
      </c>
      <c r="F3559" s="10">
        <v>0</v>
      </c>
      <c r="G3559" s="10">
        <v>889.78</v>
      </c>
      <c r="H3559" s="10">
        <v>0</v>
      </c>
      <c r="I3559" s="10">
        <v>889.78</v>
      </c>
      <c r="J3559" s="10">
        <v>3300</v>
      </c>
      <c r="K3559" s="10">
        <v>0</v>
      </c>
      <c r="L3559" s="10">
        <v>3300</v>
      </c>
      <c r="M3559" s="10">
        <v>0</v>
      </c>
      <c r="N3559" s="10">
        <v>3300</v>
      </c>
    </row>
    <row r="3560" spans="1:14" x14ac:dyDescent="0.25">
      <c r="A3560" s="9" t="s">
        <v>667</v>
      </c>
      <c r="B3560" s="9" t="s">
        <v>92</v>
      </c>
      <c r="C3560" s="9" t="s">
        <v>42</v>
      </c>
      <c r="D3560" s="9" t="s">
        <v>43</v>
      </c>
      <c r="E3560" s="10">
        <v>102.14</v>
      </c>
      <c r="F3560" s="10">
        <v>85.118811881188122</v>
      </c>
      <c r="G3560" s="10">
        <v>17.021188118811878</v>
      </c>
      <c r="H3560" s="10">
        <v>85.97</v>
      </c>
      <c r="I3560" s="10">
        <v>16.170000000000002</v>
      </c>
      <c r="J3560" s="10">
        <v>1200</v>
      </c>
      <c r="K3560" s="10">
        <v>1000</v>
      </c>
      <c r="L3560" s="10">
        <v>200</v>
      </c>
      <c r="M3560" s="10">
        <v>1010</v>
      </c>
      <c r="N3560" s="10">
        <v>190</v>
      </c>
    </row>
    <row r="3561" spans="1:14" x14ac:dyDescent="0.25">
      <c r="A3561" s="9" t="s">
        <v>667</v>
      </c>
      <c r="B3561" s="9" t="s">
        <v>179</v>
      </c>
      <c r="C3561" s="9" t="s">
        <v>42</v>
      </c>
      <c r="D3561" s="9" t="s">
        <v>43</v>
      </c>
      <c r="E3561" s="10">
        <v>186.11</v>
      </c>
      <c r="F3561" s="10">
        <v>185.00497512437812</v>
      </c>
      <c r="G3561" s="10">
        <v>1.1050248756218934</v>
      </c>
      <c r="H3561" s="10">
        <v>185.93</v>
      </c>
      <c r="I3561" s="10">
        <v>0.18000000000000682</v>
      </c>
      <c r="J3561" s="10">
        <v>503</v>
      </c>
      <c r="K3561" s="10">
        <v>500</v>
      </c>
      <c r="L3561" s="10">
        <v>3</v>
      </c>
      <c r="M3561" s="10">
        <v>502.5</v>
      </c>
      <c r="N3561" s="10">
        <v>0.5</v>
      </c>
    </row>
    <row r="3562" spans="1:14" x14ac:dyDescent="0.25">
      <c r="A3562" s="9" t="s">
        <v>667</v>
      </c>
      <c r="B3562" s="9" t="s">
        <v>218</v>
      </c>
      <c r="C3562" s="9" t="s">
        <v>42</v>
      </c>
      <c r="D3562" s="9" t="s">
        <v>43</v>
      </c>
      <c r="E3562" s="10">
        <v>0</v>
      </c>
      <c r="F3562" s="10">
        <v>808.88669950738915</v>
      </c>
      <c r="G3562" s="10">
        <v>-808.88669950738915</v>
      </c>
      <c r="H3562" s="10">
        <v>821.02</v>
      </c>
      <c r="I3562" s="10">
        <v>-821.02</v>
      </c>
      <c r="J3562" s="10">
        <v>0</v>
      </c>
      <c r="K3562" s="10">
        <v>3000</v>
      </c>
      <c r="L3562" s="10">
        <v>-3000</v>
      </c>
      <c r="M3562" s="10">
        <v>3045</v>
      </c>
      <c r="N3562" s="10">
        <v>-3045</v>
      </c>
    </row>
    <row r="3563" spans="1:14" x14ac:dyDescent="0.25">
      <c r="A3563" s="9" t="s">
        <v>667</v>
      </c>
      <c r="B3563" s="9" t="s">
        <v>194</v>
      </c>
      <c r="C3563" s="9" t="s">
        <v>42</v>
      </c>
      <c r="D3563" s="9" t="s">
        <v>43</v>
      </c>
      <c r="E3563" s="10">
        <v>3486.28</v>
      </c>
      <c r="F3563" s="10">
        <v>3169.3497536945811</v>
      </c>
      <c r="G3563" s="10">
        <v>316.93024630541913</v>
      </c>
      <c r="H3563" s="10">
        <v>3216.89</v>
      </c>
      <c r="I3563" s="10">
        <v>269.39000000000033</v>
      </c>
      <c r="J3563" s="10">
        <v>3300</v>
      </c>
      <c r="K3563" s="10">
        <v>3000</v>
      </c>
      <c r="L3563" s="10">
        <v>300</v>
      </c>
      <c r="M3563" s="10">
        <v>3045</v>
      </c>
      <c r="N3563" s="10">
        <v>255</v>
      </c>
    </row>
    <row r="3564" spans="1:14" x14ac:dyDescent="0.25">
      <c r="A3564" s="9" t="s">
        <v>667</v>
      </c>
      <c r="B3564" s="9" t="s">
        <v>195</v>
      </c>
      <c r="C3564" s="9" t="s">
        <v>42</v>
      </c>
      <c r="D3564" s="9" t="s">
        <v>43</v>
      </c>
      <c r="E3564" s="10">
        <v>3716.89</v>
      </c>
      <c r="F3564" s="10">
        <v>3484.5911330049262</v>
      </c>
      <c r="G3564" s="10">
        <v>232.29886699507369</v>
      </c>
      <c r="H3564" s="10">
        <v>3536.86</v>
      </c>
      <c r="I3564" s="10">
        <v>180.02999999999975</v>
      </c>
      <c r="J3564" s="10">
        <v>3200</v>
      </c>
      <c r="K3564" s="10">
        <v>3000</v>
      </c>
      <c r="L3564" s="10">
        <v>200</v>
      </c>
      <c r="M3564" s="10">
        <v>3045</v>
      </c>
      <c r="N3564" s="10">
        <v>155</v>
      </c>
    </row>
    <row r="3565" spans="1:14" x14ac:dyDescent="0.25">
      <c r="A3565" s="9" t="s">
        <v>667</v>
      </c>
      <c r="B3565" s="9" t="s">
        <v>196</v>
      </c>
      <c r="C3565" s="9" t="s">
        <v>42</v>
      </c>
      <c r="D3565" s="9" t="s">
        <v>43</v>
      </c>
      <c r="E3565" s="10">
        <v>5333.35</v>
      </c>
      <c r="F3565" s="10">
        <v>4419.9014778325127</v>
      </c>
      <c r="G3565" s="10">
        <v>913.44852216748768</v>
      </c>
      <c r="H3565" s="10">
        <v>4486.2</v>
      </c>
      <c r="I3565" s="10">
        <v>847.15000000000055</v>
      </c>
      <c r="J3565" s="10">
        <v>3620</v>
      </c>
      <c r="K3565" s="10">
        <v>3000</v>
      </c>
      <c r="L3565" s="10">
        <v>620</v>
      </c>
      <c r="M3565" s="10">
        <v>3045</v>
      </c>
      <c r="N3565" s="10">
        <v>575</v>
      </c>
    </row>
    <row r="3566" spans="1:14" x14ac:dyDescent="0.25">
      <c r="A3566" s="9" t="s">
        <v>667</v>
      </c>
      <c r="B3566" s="9" t="s">
        <v>197</v>
      </c>
      <c r="C3566" s="9" t="s">
        <v>42</v>
      </c>
      <c r="D3566" s="9" t="s">
        <v>43</v>
      </c>
      <c r="E3566" s="10">
        <v>5117.1000000000004</v>
      </c>
      <c r="F3566" s="10">
        <v>4609.9999999999991</v>
      </c>
      <c r="G3566" s="10">
        <v>507.10000000000127</v>
      </c>
      <c r="H3566" s="10">
        <v>4679.1499999999996</v>
      </c>
      <c r="I3566" s="10">
        <v>437.95000000000073</v>
      </c>
      <c r="J3566" s="10">
        <v>555</v>
      </c>
      <c r="K3566" s="10">
        <v>500</v>
      </c>
      <c r="L3566" s="10">
        <v>55</v>
      </c>
      <c r="M3566" s="10">
        <v>507.5</v>
      </c>
      <c r="N3566" s="10">
        <v>47.5</v>
      </c>
    </row>
    <row r="3567" spans="1:14" x14ac:dyDescent="0.25">
      <c r="A3567" s="9" t="s">
        <v>668</v>
      </c>
      <c r="B3567" s="9" t="s">
        <v>25</v>
      </c>
      <c r="C3567" s="9" t="s">
        <v>26</v>
      </c>
      <c r="D3567" s="9" t="s">
        <v>27</v>
      </c>
      <c r="E3567" s="10">
        <v>15115.68</v>
      </c>
      <c r="F3567" s="10">
        <v>0</v>
      </c>
      <c r="G3567" s="10">
        <v>15115.68</v>
      </c>
      <c r="H3567" s="10">
        <v>0</v>
      </c>
      <c r="I3567" s="10">
        <v>15115.68</v>
      </c>
      <c r="J3567" s="10">
        <v>0</v>
      </c>
      <c r="K3567" s="10">
        <v>0</v>
      </c>
      <c r="L3567" s="10">
        <v>0</v>
      </c>
      <c r="M3567" s="10">
        <v>0</v>
      </c>
      <c r="N3567" s="10">
        <v>0</v>
      </c>
    </row>
    <row r="3568" spans="1:14" x14ac:dyDescent="0.25">
      <c r="A3568" s="9" t="s">
        <v>668</v>
      </c>
      <c r="B3568" s="9" t="s">
        <v>28</v>
      </c>
      <c r="C3568" s="9" t="s">
        <v>29</v>
      </c>
      <c r="D3568" s="9" t="s">
        <v>27</v>
      </c>
      <c r="E3568" s="10">
        <v>17.73</v>
      </c>
      <c r="F3568" s="10">
        <v>0</v>
      </c>
      <c r="G3568" s="10">
        <v>17.73</v>
      </c>
      <c r="H3568" s="10">
        <v>17.96</v>
      </c>
      <c r="I3568" s="10">
        <v>-0.23000000000000043</v>
      </c>
      <c r="J3568" s="10">
        <v>0</v>
      </c>
      <c r="K3568" s="10">
        <v>0</v>
      </c>
      <c r="L3568" s="10">
        <v>0</v>
      </c>
      <c r="M3568" s="10">
        <v>0</v>
      </c>
      <c r="N3568" s="10">
        <v>0</v>
      </c>
    </row>
    <row r="3569" spans="1:14" x14ac:dyDescent="0.25">
      <c r="A3569" s="9" t="s">
        <v>668</v>
      </c>
      <c r="B3569" s="9" t="s">
        <v>30</v>
      </c>
      <c r="C3569" s="9" t="s">
        <v>29</v>
      </c>
      <c r="D3569" s="9" t="s">
        <v>27</v>
      </c>
      <c r="E3569" s="10">
        <v>413.74</v>
      </c>
      <c r="F3569" s="10">
        <v>0</v>
      </c>
      <c r="G3569" s="10">
        <v>413.74</v>
      </c>
      <c r="H3569" s="10">
        <v>419.09</v>
      </c>
      <c r="I3569" s="10">
        <v>-5.3499999999999659</v>
      </c>
      <c r="J3569" s="10">
        <v>0</v>
      </c>
      <c r="K3569" s="10">
        <v>0</v>
      </c>
      <c r="L3569" s="10">
        <v>0</v>
      </c>
      <c r="M3569" s="10">
        <v>0</v>
      </c>
      <c r="N3569" s="10">
        <v>0</v>
      </c>
    </row>
    <row r="3570" spans="1:14" x14ac:dyDescent="0.25">
      <c r="A3570" s="9" t="s">
        <v>668</v>
      </c>
      <c r="B3570" s="9" t="s">
        <v>31</v>
      </c>
      <c r="C3570" s="9" t="s">
        <v>29</v>
      </c>
      <c r="D3570" s="9" t="s">
        <v>27</v>
      </c>
      <c r="E3570" s="10">
        <v>2777.94</v>
      </c>
      <c r="F3570" s="10">
        <v>0</v>
      </c>
      <c r="G3570" s="10">
        <v>2777.94</v>
      </c>
      <c r="H3570" s="10">
        <v>2813.92</v>
      </c>
      <c r="I3570" s="10">
        <v>-35.980000000000018</v>
      </c>
      <c r="J3570" s="10">
        <v>0</v>
      </c>
      <c r="K3570" s="10">
        <v>0</v>
      </c>
      <c r="L3570" s="10">
        <v>0</v>
      </c>
      <c r="M3570" s="10">
        <v>0</v>
      </c>
      <c r="N3570" s="10">
        <v>0</v>
      </c>
    </row>
    <row r="3571" spans="1:14" x14ac:dyDescent="0.25">
      <c r="A3571" s="9" t="s">
        <v>668</v>
      </c>
      <c r="B3571" s="9" t="s">
        <v>32</v>
      </c>
      <c r="C3571" s="9" t="s">
        <v>33</v>
      </c>
      <c r="D3571" s="9" t="s">
        <v>27</v>
      </c>
      <c r="E3571" s="10">
        <v>4055.88</v>
      </c>
      <c r="F3571" s="10">
        <v>0</v>
      </c>
      <c r="G3571" s="10">
        <v>4055.88</v>
      </c>
      <c r="H3571" s="10">
        <v>4631.96</v>
      </c>
      <c r="I3571" s="10">
        <v>-576.07999999999993</v>
      </c>
      <c r="J3571" s="10">
        <v>11.5</v>
      </c>
      <c r="K3571" s="10">
        <v>0</v>
      </c>
      <c r="L3571" s="10">
        <v>11.5</v>
      </c>
      <c r="M3571" s="10">
        <v>13.132999999999999</v>
      </c>
      <c r="N3571" s="10">
        <v>-1.6329999999999991</v>
      </c>
    </row>
    <row r="3572" spans="1:14" x14ac:dyDescent="0.25">
      <c r="A3572" s="9" t="s">
        <v>668</v>
      </c>
      <c r="B3572" s="9" t="s">
        <v>34</v>
      </c>
      <c r="C3572" s="9" t="s">
        <v>33</v>
      </c>
      <c r="D3572" s="9" t="s">
        <v>27</v>
      </c>
      <c r="E3572" s="10">
        <v>13942.27</v>
      </c>
      <c r="F3572" s="10">
        <v>0</v>
      </c>
      <c r="G3572" s="10">
        <v>13942.27</v>
      </c>
      <c r="H3572" s="10">
        <v>15922.6</v>
      </c>
      <c r="I3572" s="10">
        <v>-1980.33</v>
      </c>
      <c r="J3572" s="10">
        <v>11.5</v>
      </c>
      <c r="K3572" s="10">
        <v>0</v>
      </c>
      <c r="L3572" s="10">
        <v>11.5</v>
      </c>
      <c r="M3572" s="10">
        <v>13.132999999999999</v>
      </c>
      <c r="N3572" s="10">
        <v>-1.6329999999999991</v>
      </c>
    </row>
    <row r="3573" spans="1:14" x14ac:dyDescent="0.25">
      <c r="A3573" s="9" t="s">
        <v>668</v>
      </c>
      <c r="B3573" s="9" t="s">
        <v>35</v>
      </c>
      <c r="C3573" s="9" t="s">
        <v>33</v>
      </c>
      <c r="D3573" s="9" t="s">
        <v>27</v>
      </c>
      <c r="E3573" s="10">
        <v>15084.67</v>
      </c>
      <c r="F3573" s="10">
        <v>0</v>
      </c>
      <c r="G3573" s="10">
        <v>15084.67</v>
      </c>
      <c r="H3573" s="10">
        <v>17227.150000000001</v>
      </c>
      <c r="I3573" s="10">
        <v>-2142.4800000000014</v>
      </c>
      <c r="J3573" s="10">
        <v>241.5</v>
      </c>
      <c r="K3573" s="10">
        <v>0</v>
      </c>
      <c r="L3573" s="10">
        <v>241.5</v>
      </c>
      <c r="M3573" s="10">
        <v>275.8</v>
      </c>
      <c r="N3573" s="10">
        <v>-34.300000000000011</v>
      </c>
    </row>
    <row r="3574" spans="1:14" x14ac:dyDescent="0.25">
      <c r="A3574" s="9" t="s">
        <v>668</v>
      </c>
      <c r="B3574" s="9" t="s">
        <v>36</v>
      </c>
      <c r="C3574" s="9" t="s">
        <v>29</v>
      </c>
      <c r="D3574" s="9" t="s">
        <v>27</v>
      </c>
      <c r="E3574" s="10">
        <v>31123.11</v>
      </c>
      <c r="F3574" s="10">
        <v>0</v>
      </c>
      <c r="G3574" s="10">
        <v>31123.11</v>
      </c>
      <c r="H3574" s="10">
        <v>31526.18</v>
      </c>
      <c r="I3574" s="10">
        <v>-403.06999999999971</v>
      </c>
      <c r="J3574" s="10">
        <v>0</v>
      </c>
      <c r="K3574" s="10">
        <v>0</v>
      </c>
      <c r="L3574" s="10">
        <v>0</v>
      </c>
      <c r="M3574" s="10">
        <v>0</v>
      </c>
      <c r="N3574" s="10">
        <v>0</v>
      </c>
    </row>
    <row r="3575" spans="1:14" x14ac:dyDescent="0.25">
      <c r="A3575" s="9" t="s">
        <v>668</v>
      </c>
      <c r="B3575" s="9" t="s">
        <v>37</v>
      </c>
      <c r="C3575" s="9" t="s">
        <v>29</v>
      </c>
      <c r="D3575" s="9" t="s">
        <v>27</v>
      </c>
      <c r="E3575" s="10">
        <v>71972.399999999994</v>
      </c>
      <c r="F3575" s="10">
        <v>0</v>
      </c>
      <c r="G3575" s="10">
        <v>71972.399999999994</v>
      </c>
      <c r="H3575" s="10">
        <v>72904.509999999995</v>
      </c>
      <c r="I3575" s="10">
        <v>-932.11000000000058</v>
      </c>
      <c r="J3575" s="10">
        <v>0</v>
      </c>
      <c r="K3575" s="10">
        <v>0</v>
      </c>
      <c r="L3575" s="10">
        <v>0</v>
      </c>
      <c r="M3575" s="10">
        <v>0</v>
      </c>
      <c r="N3575" s="10">
        <v>0</v>
      </c>
    </row>
    <row r="3576" spans="1:14" x14ac:dyDescent="0.25">
      <c r="A3576" s="9" t="s">
        <v>668</v>
      </c>
      <c r="B3576" s="9" t="s">
        <v>490</v>
      </c>
      <c r="C3576" s="9" t="s">
        <v>39</v>
      </c>
      <c r="D3576" s="9" t="s">
        <v>40</v>
      </c>
      <c r="E3576" s="10">
        <v>-1672964.04</v>
      </c>
      <c r="F3576" s="10">
        <v>0</v>
      </c>
      <c r="G3576" s="10">
        <v>-1672964.04</v>
      </c>
      <c r="H3576" s="10">
        <v>-1672964.42</v>
      </c>
      <c r="I3576" s="10">
        <v>0.37999999988824129</v>
      </c>
      <c r="J3576" s="10">
        <v>-9456</v>
      </c>
      <c r="K3576" s="10">
        <v>0</v>
      </c>
      <c r="L3576" s="10">
        <v>-9456</v>
      </c>
      <c r="M3576" s="10">
        <v>-9456</v>
      </c>
      <c r="N3576" s="10">
        <v>0</v>
      </c>
    </row>
    <row r="3577" spans="1:14" x14ac:dyDescent="0.25">
      <c r="A3577" s="9" t="s">
        <v>668</v>
      </c>
      <c r="B3577" s="9" t="s">
        <v>92</v>
      </c>
      <c r="C3577" s="9" t="s">
        <v>42</v>
      </c>
      <c r="D3577" s="9" t="s">
        <v>43</v>
      </c>
      <c r="E3577" s="10">
        <v>812.47</v>
      </c>
      <c r="F3577" s="10">
        <v>804.89108910891093</v>
      </c>
      <c r="G3577" s="10">
        <v>7.5789108910890945</v>
      </c>
      <c r="H3577" s="10">
        <v>812.94</v>
      </c>
      <c r="I3577" s="10">
        <v>-0.47000000000002728</v>
      </c>
      <c r="J3577" s="10">
        <v>9545</v>
      </c>
      <c r="K3577" s="10">
        <v>9456</v>
      </c>
      <c r="L3577" s="10">
        <v>89</v>
      </c>
      <c r="M3577" s="10">
        <v>9550.56</v>
      </c>
      <c r="N3577" s="10">
        <v>-5.5599999999994907</v>
      </c>
    </row>
    <row r="3578" spans="1:14" x14ac:dyDescent="0.25">
      <c r="A3578" s="9" t="s">
        <v>668</v>
      </c>
      <c r="B3578" s="9" t="s">
        <v>482</v>
      </c>
      <c r="C3578" s="9" t="s">
        <v>42</v>
      </c>
      <c r="D3578" s="9" t="s">
        <v>43</v>
      </c>
      <c r="E3578" s="10">
        <v>5910.13</v>
      </c>
      <c r="F3578" s="10">
        <v>5898.2758620689656</v>
      </c>
      <c r="G3578" s="10">
        <v>11.854137931034529</v>
      </c>
      <c r="H3578" s="10">
        <v>5986.75</v>
      </c>
      <c r="I3578" s="10">
        <v>-76.619999999999891</v>
      </c>
      <c r="J3578" s="10">
        <v>113700</v>
      </c>
      <c r="K3578" s="10">
        <v>113472</v>
      </c>
      <c r="L3578" s="10">
        <v>228</v>
      </c>
      <c r="M3578" s="10">
        <v>115174.08</v>
      </c>
      <c r="N3578" s="10">
        <v>-1474.0800000000017</v>
      </c>
    </row>
    <row r="3579" spans="1:14" x14ac:dyDescent="0.25">
      <c r="A3579" s="9" t="s">
        <v>668</v>
      </c>
      <c r="B3579" s="9" t="s">
        <v>44</v>
      </c>
      <c r="C3579" s="9" t="s">
        <v>42</v>
      </c>
      <c r="D3579" s="9" t="s">
        <v>43</v>
      </c>
      <c r="E3579" s="10">
        <v>8772.2000000000007</v>
      </c>
      <c r="F3579" s="10">
        <v>8765.7114427860706</v>
      </c>
      <c r="G3579" s="10">
        <v>6.4885572139301075</v>
      </c>
      <c r="H3579" s="10">
        <v>8809.5400000000009</v>
      </c>
      <c r="I3579" s="10">
        <v>-37.340000000000146</v>
      </c>
      <c r="J3579" s="10">
        <v>9463</v>
      </c>
      <c r="K3579" s="10">
        <v>9456</v>
      </c>
      <c r="L3579" s="10">
        <v>7</v>
      </c>
      <c r="M3579" s="10">
        <v>9503.2800000000007</v>
      </c>
      <c r="N3579" s="10">
        <v>-40.280000000000655</v>
      </c>
    </row>
    <row r="3580" spans="1:14" x14ac:dyDescent="0.25">
      <c r="A3580" s="9" t="s">
        <v>668</v>
      </c>
      <c r="B3580" s="9" t="s">
        <v>99</v>
      </c>
      <c r="C3580" s="9" t="s">
        <v>42</v>
      </c>
      <c r="D3580" s="9" t="s">
        <v>43</v>
      </c>
      <c r="E3580" s="10">
        <v>25649.59</v>
      </c>
      <c r="F3580" s="10">
        <v>25598.147783251232</v>
      </c>
      <c r="G3580" s="10">
        <v>51.44221674876826</v>
      </c>
      <c r="H3580" s="10">
        <v>25982.12</v>
      </c>
      <c r="I3580" s="10">
        <v>-332.52999999999884</v>
      </c>
      <c r="J3580" s="10">
        <v>113700</v>
      </c>
      <c r="K3580" s="10">
        <v>113472</v>
      </c>
      <c r="L3580" s="10">
        <v>228</v>
      </c>
      <c r="M3580" s="10">
        <v>115174.08</v>
      </c>
      <c r="N3580" s="10">
        <v>-1474.0800000000017</v>
      </c>
    </row>
    <row r="3581" spans="1:14" x14ac:dyDescent="0.25">
      <c r="A3581" s="9" t="s">
        <v>668</v>
      </c>
      <c r="B3581" s="9" t="s">
        <v>100</v>
      </c>
      <c r="C3581" s="9" t="s">
        <v>42</v>
      </c>
      <c r="D3581" s="9" t="s">
        <v>43</v>
      </c>
      <c r="E3581" s="10">
        <v>32958.22</v>
      </c>
      <c r="F3581" s="10">
        <v>32892.128078817732</v>
      </c>
      <c r="G3581" s="10">
        <v>66.091921182269289</v>
      </c>
      <c r="H3581" s="10">
        <v>33385.51</v>
      </c>
      <c r="I3581" s="10">
        <v>-427.29000000000087</v>
      </c>
      <c r="J3581" s="10">
        <v>113700</v>
      </c>
      <c r="K3581" s="10">
        <v>113472</v>
      </c>
      <c r="L3581" s="10">
        <v>228</v>
      </c>
      <c r="M3581" s="10">
        <v>115174.08</v>
      </c>
      <c r="N3581" s="10">
        <v>-1474.0800000000017</v>
      </c>
    </row>
    <row r="3582" spans="1:14" x14ac:dyDescent="0.25">
      <c r="A3582" s="9" t="s">
        <v>668</v>
      </c>
      <c r="B3582" s="9" t="s">
        <v>47</v>
      </c>
      <c r="C3582" s="9" t="s">
        <v>42</v>
      </c>
      <c r="D3582" s="9" t="s">
        <v>43</v>
      </c>
      <c r="E3582" s="10">
        <v>53633.64</v>
      </c>
      <c r="F3582" s="10">
        <v>53353.401960784315</v>
      </c>
      <c r="G3582" s="10">
        <v>280.23803921568469</v>
      </c>
      <c r="H3582" s="10">
        <v>54420.47</v>
      </c>
      <c r="I3582" s="10">
        <v>-786.83000000000175</v>
      </c>
      <c r="J3582" s="10">
        <v>114068</v>
      </c>
      <c r="K3582" s="10">
        <v>113472</v>
      </c>
      <c r="L3582" s="10">
        <v>596</v>
      </c>
      <c r="M3582" s="10">
        <v>115741.44</v>
      </c>
      <c r="N3582" s="10">
        <v>-1673.4400000000023</v>
      </c>
    </row>
    <row r="3583" spans="1:14" x14ac:dyDescent="0.25">
      <c r="A3583" s="9" t="s">
        <v>668</v>
      </c>
      <c r="B3583" s="9" t="s">
        <v>101</v>
      </c>
      <c r="C3583" s="9" t="s">
        <v>42</v>
      </c>
      <c r="D3583" s="9" t="s">
        <v>43</v>
      </c>
      <c r="E3583" s="10">
        <v>89227.42</v>
      </c>
      <c r="F3583" s="10">
        <v>85985.448275862072</v>
      </c>
      <c r="G3583" s="10">
        <v>3241.9717241379258</v>
      </c>
      <c r="H3583" s="10">
        <v>87275.23</v>
      </c>
      <c r="I3583" s="10">
        <v>1952.1900000000023</v>
      </c>
      <c r="J3583" s="10">
        <v>117750</v>
      </c>
      <c r="K3583" s="10">
        <v>113472</v>
      </c>
      <c r="L3583" s="10">
        <v>4278</v>
      </c>
      <c r="M3583" s="10">
        <v>115174.08</v>
      </c>
      <c r="N3583" s="10">
        <v>2575.9199999999983</v>
      </c>
    </row>
    <row r="3584" spans="1:14" x14ac:dyDescent="0.25">
      <c r="A3584" s="9" t="s">
        <v>668</v>
      </c>
      <c r="B3584" s="9" t="s">
        <v>109</v>
      </c>
      <c r="C3584" s="9" t="s">
        <v>42</v>
      </c>
      <c r="D3584" s="9" t="s">
        <v>43</v>
      </c>
      <c r="E3584" s="10">
        <v>107334.48</v>
      </c>
      <c r="F3584" s="10">
        <v>105812.64039408867</v>
      </c>
      <c r="G3584" s="10">
        <v>1521.8396059113293</v>
      </c>
      <c r="H3584" s="10">
        <v>107399.83</v>
      </c>
      <c r="I3584" s="10">
        <v>-65.350000000005821</v>
      </c>
      <c r="J3584" s="10">
        <v>9592</v>
      </c>
      <c r="K3584" s="10">
        <v>9456</v>
      </c>
      <c r="L3584" s="10">
        <v>136</v>
      </c>
      <c r="M3584" s="10">
        <v>9597.84</v>
      </c>
      <c r="N3584" s="10">
        <v>-5.8400000000001455</v>
      </c>
    </row>
    <row r="3585" spans="1:14" x14ac:dyDescent="0.25">
      <c r="A3585" s="9" t="s">
        <v>668</v>
      </c>
      <c r="B3585" s="9" t="s">
        <v>50</v>
      </c>
      <c r="C3585" s="9" t="s">
        <v>42</v>
      </c>
      <c r="D3585" s="9" t="s">
        <v>43</v>
      </c>
      <c r="E3585" s="10">
        <v>154812</v>
      </c>
      <c r="F3585" s="10">
        <v>154094.97512437814</v>
      </c>
      <c r="G3585" s="10">
        <v>717.02487562186434</v>
      </c>
      <c r="H3585" s="10">
        <v>154865.45000000001</v>
      </c>
      <c r="I3585" s="10">
        <v>-53.450000000011642</v>
      </c>
      <c r="J3585" s="10">
        <v>114000</v>
      </c>
      <c r="K3585" s="10">
        <v>113472</v>
      </c>
      <c r="L3585" s="10">
        <v>528</v>
      </c>
      <c r="M3585" s="10">
        <v>114039.36</v>
      </c>
      <c r="N3585" s="10">
        <v>-39.360000000000582</v>
      </c>
    </row>
    <row r="3586" spans="1:14" x14ac:dyDescent="0.25">
      <c r="A3586" s="9" t="s">
        <v>668</v>
      </c>
      <c r="B3586" s="9" t="s">
        <v>103</v>
      </c>
      <c r="C3586" s="9" t="s">
        <v>42</v>
      </c>
      <c r="D3586" s="9" t="s">
        <v>43</v>
      </c>
      <c r="E3586" s="10">
        <v>545319.44999999995</v>
      </c>
      <c r="F3586" s="10">
        <v>542784.23762376234</v>
      </c>
      <c r="G3586" s="10">
        <v>2535.2123762376141</v>
      </c>
      <c r="H3586" s="10">
        <v>548212.07999999996</v>
      </c>
      <c r="I3586" s="10">
        <v>-2892.6300000000047</v>
      </c>
      <c r="J3586" s="10">
        <v>114002</v>
      </c>
      <c r="K3586" s="10">
        <v>113472</v>
      </c>
      <c r="L3586" s="10">
        <v>530</v>
      </c>
      <c r="M3586" s="10">
        <v>114606.72</v>
      </c>
      <c r="N3586" s="10">
        <v>-604.72000000000116</v>
      </c>
    </row>
    <row r="3587" spans="1:14" x14ac:dyDescent="0.25">
      <c r="A3587" s="9" t="s">
        <v>668</v>
      </c>
      <c r="B3587" s="9" t="s">
        <v>104</v>
      </c>
      <c r="C3587" s="9" t="s">
        <v>42</v>
      </c>
      <c r="D3587" s="9" t="s">
        <v>53</v>
      </c>
      <c r="E3587" s="10">
        <v>488301.82</v>
      </c>
      <c r="F3587" s="10">
        <v>492161.11442786071</v>
      </c>
      <c r="G3587" s="10">
        <v>-3859.2944278607029</v>
      </c>
      <c r="H3587" s="10">
        <v>494621.92</v>
      </c>
      <c r="I3587" s="10">
        <v>-6320.0999999999767</v>
      </c>
      <c r="J3587" s="10">
        <v>84436</v>
      </c>
      <c r="K3587" s="10">
        <v>85104</v>
      </c>
      <c r="L3587" s="10">
        <v>-668</v>
      </c>
      <c r="M3587" s="10">
        <v>85529.52</v>
      </c>
      <c r="N3587" s="10">
        <v>-1093.5200000000041</v>
      </c>
    </row>
    <row r="3588" spans="1:14" x14ac:dyDescent="0.25">
      <c r="A3588" s="9" t="s">
        <v>668</v>
      </c>
      <c r="B3588" s="9" t="s">
        <v>54</v>
      </c>
      <c r="C3588" s="9" t="s">
        <v>42</v>
      </c>
      <c r="D3588" s="9" t="s">
        <v>55</v>
      </c>
      <c r="E3588" s="10">
        <v>5729.2</v>
      </c>
      <c r="F3588" s="10">
        <v>5616.8627450980393</v>
      </c>
      <c r="G3588" s="10">
        <v>112.33725490196048</v>
      </c>
      <c r="H3588" s="10">
        <v>5729.2</v>
      </c>
      <c r="I3588" s="10">
        <v>0</v>
      </c>
      <c r="J3588" s="10">
        <v>1041.673</v>
      </c>
      <c r="K3588" s="10">
        <v>1021.2480392156863</v>
      </c>
      <c r="L3588" s="10">
        <v>20.424960784313726</v>
      </c>
      <c r="M3588" s="10">
        <v>1041.673</v>
      </c>
      <c r="N3588" s="10">
        <v>0</v>
      </c>
    </row>
    <row r="3589" spans="1:14" x14ac:dyDescent="0.25">
      <c r="A3589" s="9" t="s">
        <v>669</v>
      </c>
      <c r="B3589" s="9" t="s">
        <v>25</v>
      </c>
      <c r="C3589" s="9" t="s">
        <v>26</v>
      </c>
      <c r="D3589" s="9" t="s">
        <v>27</v>
      </c>
      <c r="E3589" s="10">
        <v>-4868.13</v>
      </c>
      <c r="F3589" s="10">
        <v>0</v>
      </c>
      <c r="G3589" s="10">
        <v>-4868.13</v>
      </c>
      <c r="H3589" s="10">
        <v>0</v>
      </c>
      <c r="I3589" s="10">
        <v>-4868.13</v>
      </c>
      <c r="J3589" s="10">
        <v>0</v>
      </c>
      <c r="K3589" s="10">
        <v>0</v>
      </c>
      <c r="L3589" s="10">
        <v>0</v>
      </c>
      <c r="M3589" s="10">
        <v>0</v>
      </c>
      <c r="N3589" s="10">
        <v>0</v>
      </c>
    </row>
    <row r="3590" spans="1:14" x14ac:dyDescent="0.25">
      <c r="A3590" s="9" t="s">
        <v>669</v>
      </c>
      <c r="B3590" s="9" t="s">
        <v>258</v>
      </c>
      <c r="C3590" s="9" t="s">
        <v>33</v>
      </c>
      <c r="D3590" s="9" t="s">
        <v>27</v>
      </c>
      <c r="E3590" s="10">
        <v>185.09</v>
      </c>
      <c r="F3590" s="10">
        <v>0</v>
      </c>
      <c r="G3590" s="10">
        <v>185.09</v>
      </c>
      <c r="H3590" s="10">
        <v>182.41</v>
      </c>
      <c r="I3590" s="10">
        <v>2.6800000000000068</v>
      </c>
      <c r="J3590" s="10">
        <v>24.48</v>
      </c>
      <c r="K3590" s="10">
        <v>0</v>
      </c>
      <c r="L3590" s="10">
        <v>24.48</v>
      </c>
      <c r="M3590" s="10">
        <v>24.131</v>
      </c>
      <c r="N3590" s="10">
        <v>0.3490000000000002</v>
      </c>
    </row>
    <row r="3591" spans="1:14" x14ac:dyDescent="0.25">
      <c r="A3591" s="9" t="s">
        <v>669</v>
      </c>
      <c r="B3591" s="9" t="s">
        <v>259</v>
      </c>
      <c r="C3591" s="9" t="s">
        <v>33</v>
      </c>
      <c r="D3591" s="9" t="s">
        <v>27</v>
      </c>
      <c r="E3591" s="10">
        <v>379.79</v>
      </c>
      <c r="F3591" s="10">
        <v>0</v>
      </c>
      <c r="G3591" s="10">
        <v>379.79</v>
      </c>
      <c r="H3591" s="10">
        <v>374.36</v>
      </c>
      <c r="I3591" s="10">
        <v>5.4300000000000068</v>
      </c>
      <c r="J3591" s="10">
        <v>24.48</v>
      </c>
      <c r="K3591" s="10">
        <v>0</v>
      </c>
      <c r="L3591" s="10">
        <v>24.48</v>
      </c>
      <c r="M3591" s="10">
        <v>24.131</v>
      </c>
      <c r="N3591" s="10">
        <v>0.3490000000000002</v>
      </c>
    </row>
    <row r="3592" spans="1:14" x14ac:dyDescent="0.25">
      <c r="A3592" s="9" t="s">
        <v>669</v>
      </c>
      <c r="B3592" s="9" t="s">
        <v>260</v>
      </c>
      <c r="C3592" s="9" t="s">
        <v>33</v>
      </c>
      <c r="D3592" s="9" t="s">
        <v>27</v>
      </c>
      <c r="E3592" s="10">
        <v>14972.09</v>
      </c>
      <c r="F3592" s="10">
        <v>0</v>
      </c>
      <c r="G3592" s="10">
        <v>14972.09</v>
      </c>
      <c r="H3592" s="10">
        <v>14755.24</v>
      </c>
      <c r="I3592" s="10">
        <v>216.85000000000036</v>
      </c>
      <c r="J3592" s="10">
        <v>244.8</v>
      </c>
      <c r="K3592" s="10">
        <v>0</v>
      </c>
      <c r="L3592" s="10">
        <v>244.8</v>
      </c>
      <c r="M3592" s="10">
        <v>241.25399999999999</v>
      </c>
      <c r="N3592" s="10">
        <v>3.5460000000000207</v>
      </c>
    </row>
    <row r="3593" spans="1:14" x14ac:dyDescent="0.25">
      <c r="A3593" s="9" t="s">
        <v>669</v>
      </c>
      <c r="B3593" s="9" t="s">
        <v>101</v>
      </c>
      <c r="C3593" s="9" t="s">
        <v>39</v>
      </c>
      <c r="D3593" s="9" t="s">
        <v>43</v>
      </c>
      <c r="E3593" s="10">
        <v>-85010.43</v>
      </c>
      <c r="F3593" s="10">
        <v>0</v>
      </c>
      <c r="G3593" s="10">
        <v>-85010.43</v>
      </c>
      <c r="H3593" s="10">
        <v>-85010.2</v>
      </c>
      <c r="I3593" s="10">
        <v>-0.22999999999592546</v>
      </c>
      <c r="J3593" s="10">
        <v>-112185</v>
      </c>
      <c r="K3593" s="10">
        <v>0</v>
      </c>
      <c r="L3593" s="10">
        <v>-112185</v>
      </c>
      <c r="M3593" s="10">
        <v>-112185</v>
      </c>
      <c r="N3593" s="10">
        <v>0</v>
      </c>
    </row>
    <row r="3594" spans="1:14" x14ac:dyDescent="0.25">
      <c r="A3594" s="9" t="s">
        <v>669</v>
      </c>
      <c r="B3594" s="9" t="s">
        <v>261</v>
      </c>
      <c r="C3594" s="9" t="s">
        <v>42</v>
      </c>
      <c r="D3594" s="9" t="s">
        <v>43</v>
      </c>
      <c r="E3594" s="10">
        <v>65565.2</v>
      </c>
      <c r="F3594" s="10">
        <v>0</v>
      </c>
      <c r="G3594" s="10">
        <v>65565.2</v>
      </c>
      <c r="H3594" s="10">
        <v>0</v>
      </c>
      <c r="I3594" s="10">
        <v>65565.2</v>
      </c>
      <c r="J3594" s="10">
        <v>113100</v>
      </c>
      <c r="K3594" s="10">
        <v>0</v>
      </c>
      <c r="L3594" s="10">
        <v>113100</v>
      </c>
      <c r="M3594" s="10">
        <v>0</v>
      </c>
      <c r="N3594" s="10">
        <v>113100</v>
      </c>
    </row>
    <row r="3595" spans="1:14" x14ac:dyDescent="0.25">
      <c r="A3595" s="9" t="s">
        <v>669</v>
      </c>
      <c r="B3595" s="9" t="s">
        <v>262</v>
      </c>
      <c r="C3595" s="9" t="s">
        <v>42</v>
      </c>
      <c r="D3595" s="9" t="s">
        <v>43</v>
      </c>
      <c r="E3595" s="10">
        <v>8776.39</v>
      </c>
      <c r="F3595" s="10">
        <v>8775.6508875739637</v>
      </c>
      <c r="G3595" s="10">
        <v>0.73911242603571736</v>
      </c>
      <c r="H3595" s="10">
        <v>8898.51</v>
      </c>
      <c r="I3595" s="10">
        <v>-122.1200000000008</v>
      </c>
      <c r="J3595" s="10">
        <v>18512.080000000002</v>
      </c>
      <c r="K3595" s="10">
        <v>18510.524654832345</v>
      </c>
      <c r="L3595" s="10">
        <v>1.5553451676569239</v>
      </c>
      <c r="M3595" s="10">
        <v>18769.671999999999</v>
      </c>
      <c r="N3595" s="10">
        <v>-257.59199999999691</v>
      </c>
    </row>
    <row r="3596" spans="1:14" x14ac:dyDescent="0.25">
      <c r="A3596" s="9" t="s">
        <v>669</v>
      </c>
      <c r="B3596" s="9" t="s">
        <v>585</v>
      </c>
      <c r="C3596" s="9" t="s">
        <v>42</v>
      </c>
      <c r="D3596" s="9" t="s">
        <v>43</v>
      </c>
      <c r="E3596" s="10">
        <v>0</v>
      </c>
      <c r="F3596" s="10">
        <v>59901.182266009855</v>
      </c>
      <c r="G3596" s="10">
        <v>-59901.182266009855</v>
      </c>
      <c r="H3596" s="10">
        <v>60799.7</v>
      </c>
      <c r="I3596" s="10">
        <v>-60799.7</v>
      </c>
      <c r="J3596" s="10">
        <v>0</v>
      </c>
      <c r="K3596" s="10">
        <v>112185</v>
      </c>
      <c r="L3596" s="10">
        <v>-112185</v>
      </c>
      <c r="M3596" s="10">
        <v>113867.77499999999</v>
      </c>
      <c r="N3596" s="10">
        <v>-113867.77499999999</v>
      </c>
    </row>
    <row r="3597" spans="1:14" x14ac:dyDescent="0.25">
      <c r="A3597" s="9" t="s">
        <v>670</v>
      </c>
      <c r="B3597" s="9" t="s">
        <v>25</v>
      </c>
      <c r="C3597" s="9" t="s">
        <v>26</v>
      </c>
      <c r="D3597" s="9" t="s">
        <v>27</v>
      </c>
      <c r="E3597" s="10">
        <v>908.61</v>
      </c>
      <c r="F3597" s="10">
        <v>0</v>
      </c>
      <c r="G3597" s="10">
        <v>908.61</v>
      </c>
      <c r="H3597" s="10">
        <v>0</v>
      </c>
      <c r="I3597" s="10">
        <v>908.61</v>
      </c>
      <c r="J3597" s="10">
        <v>0</v>
      </c>
      <c r="K3597" s="10">
        <v>0</v>
      </c>
      <c r="L3597" s="10">
        <v>0</v>
      </c>
      <c r="M3597" s="10">
        <v>0</v>
      </c>
      <c r="N3597" s="10">
        <v>0</v>
      </c>
    </row>
    <row r="3598" spans="1:14" x14ac:dyDescent="0.25">
      <c r="A3598" s="9" t="s">
        <v>670</v>
      </c>
      <c r="B3598" s="9" t="s">
        <v>258</v>
      </c>
      <c r="C3598" s="9" t="s">
        <v>33</v>
      </c>
      <c r="D3598" s="9" t="s">
        <v>27</v>
      </c>
      <c r="E3598" s="10">
        <v>315.32</v>
      </c>
      <c r="F3598" s="10">
        <v>0</v>
      </c>
      <c r="G3598" s="10">
        <v>315.32</v>
      </c>
      <c r="H3598" s="10">
        <v>308.92</v>
      </c>
      <c r="I3598" s="10">
        <v>6.3999999999999773</v>
      </c>
      <c r="J3598" s="10">
        <v>41.704000000000001</v>
      </c>
      <c r="K3598" s="10">
        <v>0</v>
      </c>
      <c r="L3598" s="10">
        <v>41.704000000000001</v>
      </c>
      <c r="M3598" s="10">
        <v>40.866999999999997</v>
      </c>
      <c r="N3598" s="10">
        <v>0.8370000000000033</v>
      </c>
    </row>
    <row r="3599" spans="1:14" x14ac:dyDescent="0.25">
      <c r="A3599" s="9" t="s">
        <v>670</v>
      </c>
      <c r="B3599" s="9" t="s">
        <v>259</v>
      </c>
      <c r="C3599" s="9" t="s">
        <v>33</v>
      </c>
      <c r="D3599" s="9" t="s">
        <v>27</v>
      </c>
      <c r="E3599" s="10">
        <v>647.02</v>
      </c>
      <c r="F3599" s="10">
        <v>0</v>
      </c>
      <c r="G3599" s="10">
        <v>647.02</v>
      </c>
      <c r="H3599" s="10">
        <v>634</v>
      </c>
      <c r="I3599" s="10">
        <v>13.019999999999982</v>
      </c>
      <c r="J3599" s="10">
        <v>41.704000000000001</v>
      </c>
      <c r="K3599" s="10">
        <v>0</v>
      </c>
      <c r="L3599" s="10">
        <v>41.704000000000001</v>
      </c>
      <c r="M3599" s="10">
        <v>40.866999999999997</v>
      </c>
      <c r="N3599" s="10">
        <v>0.8370000000000033</v>
      </c>
    </row>
    <row r="3600" spans="1:14" x14ac:dyDescent="0.25">
      <c r="A3600" s="9" t="s">
        <v>670</v>
      </c>
      <c r="B3600" s="9" t="s">
        <v>260</v>
      </c>
      <c r="C3600" s="9" t="s">
        <v>33</v>
      </c>
      <c r="D3600" s="9" t="s">
        <v>27</v>
      </c>
      <c r="E3600" s="10">
        <v>25506.37</v>
      </c>
      <c r="F3600" s="10">
        <v>0</v>
      </c>
      <c r="G3600" s="10">
        <v>25506.37</v>
      </c>
      <c r="H3600" s="10">
        <v>24988.62</v>
      </c>
      <c r="I3600" s="10">
        <v>517.75</v>
      </c>
      <c r="J3600" s="10">
        <v>417.04</v>
      </c>
      <c r="K3600" s="10">
        <v>0</v>
      </c>
      <c r="L3600" s="10">
        <v>417.04</v>
      </c>
      <c r="M3600" s="10">
        <v>408.57299999999998</v>
      </c>
      <c r="N3600" s="10">
        <v>8.4670000000000414</v>
      </c>
    </row>
    <row r="3601" spans="1:14" x14ac:dyDescent="0.25">
      <c r="A3601" s="9" t="s">
        <v>670</v>
      </c>
      <c r="B3601" s="9" t="s">
        <v>101</v>
      </c>
      <c r="C3601" s="9" t="s">
        <v>39</v>
      </c>
      <c r="D3601" s="9" t="s">
        <v>43</v>
      </c>
      <c r="E3601" s="10">
        <v>-152793.76</v>
      </c>
      <c r="F3601" s="10">
        <v>0</v>
      </c>
      <c r="G3601" s="10">
        <v>-152793.76</v>
      </c>
      <c r="H3601" s="10">
        <v>-152792.81</v>
      </c>
      <c r="I3601" s="10">
        <v>-0.95000000001164153</v>
      </c>
      <c r="J3601" s="10">
        <v>-189990</v>
      </c>
      <c r="K3601" s="10">
        <v>0</v>
      </c>
      <c r="L3601" s="10">
        <v>-189990</v>
      </c>
      <c r="M3601" s="10">
        <v>-189990</v>
      </c>
      <c r="N3601" s="10">
        <v>0</v>
      </c>
    </row>
    <row r="3602" spans="1:14" x14ac:dyDescent="0.25">
      <c r="A3602" s="9" t="s">
        <v>670</v>
      </c>
      <c r="B3602" s="9" t="s">
        <v>262</v>
      </c>
      <c r="C3602" s="9" t="s">
        <v>42</v>
      </c>
      <c r="D3602" s="9" t="s">
        <v>43</v>
      </c>
      <c r="E3602" s="10">
        <v>14958.49</v>
      </c>
      <c r="F3602" s="10">
        <v>14861.942800788955</v>
      </c>
      <c r="G3602" s="10">
        <v>96.547199211045154</v>
      </c>
      <c r="H3602" s="10">
        <v>15070.01</v>
      </c>
      <c r="I3602" s="10">
        <v>-111.52000000000044</v>
      </c>
      <c r="J3602" s="10">
        <v>31552</v>
      </c>
      <c r="K3602" s="10">
        <v>31348.350098619325</v>
      </c>
      <c r="L3602" s="10">
        <v>203.64990138067515</v>
      </c>
      <c r="M3602" s="10">
        <v>31787.226999999999</v>
      </c>
      <c r="N3602" s="10">
        <v>-235.22699999999895</v>
      </c>
    </row>
    <row r="3603" spans="1:14" x14ac:dyDescent="0.25">
      <c r="A3603" s="9" t="s">
        <v>670</v>
      </c>
      <c r="B3603" s="9" t="s">
        <v>261</v>
      </c>
      <c r="C3603" s="9" t="s">
        <v>42</v>
      </c>
      <c r="D3603" s="9" t="s">
        <v>43</v>
      </c>
      <c r="E3603" s="10">
        <v>110457.95</v>
      </c>
      <c r="F3603" s="10">
        <v>110139.10344827586</v>
      </c>
      <c r="G3603" s="10">
        <v>318.84655172414205</v>
      </c>
      <c r="H3603" s="10">
        <v>111791.19</v>
      </c>
      <c r="I3603" s="10">
        <v>-1333.2400000000052</v>
      </c>
      <c r="J3603" s="10">
        <v>190540</v>
      </c>
      <c r="K3603" s="10">
        <v>189990</v>
      </c>
      <c r="L3603" s="10">
        <v>550</v>
      </c>
      <c r="M3603" s="10">
        <v>192839.85</v>
      </c>
      <c r="N3603" s="10">
        <v>-2299.8500000000058</v>
      </c>
    </row>
    <row r="3604" spans="1:14" x14ac:dyDescent="0.25">
      <c r="A3604" s="9" t="s">
        <v>671</v>
      </c>
      <c r="B3604" s="9" t="s">
        <v>25</v>
      </c>
      <c r="C3604" s="9" t="s">
        <v>26</v>
      </c>
      <c r="D3604" s="9" t="s">
        <v>27</v>
      </c>
      <c r="E3604" s="10">
        <v>926.9</v>
      </c>
      <c r="F3604" s="10">
        <v>0</v>
      </c>
      <c r="G3604" s="10">
        <v>926.9</v>
      </c>
      <c r="H3604" s="10">
        <v>0</v>
      </c>
      <c r="I3604" s="10">
        <v>926.9</v>
      </c>
      <c r="J3604" s="10">
        <v>0</v>
      </c>
      <c r="K3604" s="10">
        <v>0</v>
      </c>
      <c r="L3604" s="10">
        <v>0</v>
      </c>
      <c r="M3604" s="10">
        <v>0</v>
      </c>
      <c r="N3604" s="10">
        <v>0</v>
      </c>
    </row>
    <row r="3605" spans="1:14" x14ac:dyDescent="0.25">
      <c r="A3605" s="9" t="s">
        <v>671</v>
      </c>
      <c r="B3605" s="9" t="s">
        <v>258</v>
      </c>
      <c r="C3605" s="9" t="s">
        <v>33</v>
      </c>
      <c r="D3605" s="9" t="s">
        <v>27</v>
      </c>
      <c r="E3605" s="10">
        <v>154.24</v>
      </c>
      <c r="F3605" s="10">
        <v>0</v>
      </c>
      <c r="G3605" s="10">
        <v>154.24</v>
      </c>
      <c r="H3605" s="10">
        <v>160.1</v>
      </c>
      <c r="I3605" s="10">
        <v>-5.8599999999999852</v>
      </c>
      <c r="J3605" s="10">
        <v>20.399999999999999</v>
      </c>
      <c r="K3605" s="10">
        <v>0</v>
      </c>
      <c r="L3605" s="10">
        <v>20.399999999999999</v>
      </c>
      <c r="M3605" s="10">
        <v>21.178999999999998</v>
      </c>
      <c r="N3605" s="10">
        <v>-0.77899999999999991</v>
      </c>
    </row>
    <row r="3606" spans="1:14" x14ac:dyDescent="0.25">
      <c r="A3606" s="9" t="s">
        <v>671</v>
      </c>
      <c r="B3606" s="9" t="s">
        <v>259</v>
      </c>
      <c r="C3606" s="9" t="s">
        <v>33</v>
      </c>
      <c r="D3606" s="9" t="s">
        <v>27</v>
      </c>
      <c r="E3606" s="10">
        <v>316.5</v>
      </c>
      <c r="F3606" s="10">
        <v>0</v>
      </c>
      <c r="G3606" s="10">
        <v>316.5</v>
      </c>
      <c r="H3606" s="10">
        <v>328.56</v>
      </c>
      <c r="I3606" s="10">
        <v>-12.060000000000002</v>
      </c>
      <c r="J3606" s="10">
        <v>20.399999999999999</v>
      </c>
      <c r="K3606" s="10">
        <v>0</v>
      </c>
      <c r="L3606" s="10">
        <v>20.399999999999999</v>
      </c>
      <c r="M3606" s="10">
        <v>21.178999999999998</v>
      </c>
      <c r="N3606" s="10">
        <v>-0.77899999999999991</v>
      </c>
    </row>
    <row r="3607" spans="1:14" x14ac:dyDescent="0.25">
      <c r="A3607" s="9" t="s">
        <v>671</v>
      </c>
      <c r="B3607" s="9" t="s">
        <v>260</v>
      </c>
      <c r="C3607" s="9" t="s">
        <v>33</v>
      </c>
      <c r="D3607" s="9" t="s">
        <v>27</v>
      </c>
      <c r="E3607" s="10">
        <v>12476.74</v>
      </c>
      <c r="F3607" s="10">
        <v>0</v>
      </c>
      <c r="G3607" s="10">
        <v>12476.74</v>
      </c>
      <c r="H3607" s="10">
        <v>12950.05</v>
      </c>
      <c r="I3607" s="10">
        <v>-473.30999999999949</v>
      </c>
      <c r="J3607" s="10">
        <v>204</v>
      </c>
      <c r="K3607" s="10">
        <v>0</v>
      </c>
      <c r="L3607" s="10">
        <v>204</v>
      </c>
      <c r="M3607" s="10">
        <v>211.738</v>
      </c>
      <c r="N3607" s="10">
        <v>-7.7379999999999995</v>
      </c>
    </row>
    <row r="3608" spans="1:14" x14ac:dyDescent="0.25">
      <c r="A3608" s="9" t="s">
        <v>671</v>
      </c>
      <c r="B3608" s="9" t="s">
        <v>272</v>
      </c>
      <c r="C3608" s="9" t="s">
        <v>39</v>
      </c>
      <c r="D3608" s="9" t="s">
        <v>43</v>
      </c>
      <c r="E3608" s="10">
        <v>-79727</v>
      </c>
      <c r="F3608" s="10">
        <v>0</v>
      </c>
      <c r="G3608" s="10">
        <v>-79727</v>
      </c>
      <c r="H3608" s="10">
        <v>-79727</v>
      </c>
      <c r="I3608" s="10">
        <v>0</v>
      </c>
      <c r="J3608" s="10">
        <v>-98460</v>
      </c>
      <c r="K3608" s="10">
        <v>0</v>
      </c>
      <c r="L3608" s="10">
        <v>-98460</v>
      </c>
      <c r="M3608" s="10">
        <v>-98460</v>
      </c>
      <c r="N3608" s="10">
        <v>0</v>
      </c>
    </row>
    <row r="3609" spans="1:14" x14ac:dyDescent="0.25">
      <c r="A3609" s="9" t="s">
        <v>671</v>
      </c>
      <c r="B3609" s="9" t="s">
        <v>269</v>
      </c>
      <c r="C3609" s="9" t="s">
        <v>42</v>
      </c>
      <c r="D3609" s="9" t="s">
        <v>43</v>
      </c>
      <c r="E3609" s="10">
        <v>8305.7999999999993</v>
      </c>
      <c r="F3609" s="10">
        <v>8239.4378698224864</v>
      </c>
      <c r="G3609" s="10">
        <v>66.362130177512881</v>
      </c>
      <c r="H3609" s="10">
        <v>8354.7900000000009</v>
      </c>
      <c r="I3609" s="10">
        <v>-48.990000000001601</v>
      </c>
      <c r="J3609" s="10">
        <v>16376.75</v>
      </c>
      <c r="K3609" s="10">
        <v>16245.900394477318</v>
      </c>
      <c r="L3609" s="10">
        <v>130.8496055226824</v>
      </c>
      <c r="M3609" s="10">
        <v>16473.343000000001</v>
      </c>
      <c r="N3609" s="10">
        <v>-96.593000000000757</v>
      </c>
    </row>
    <row r="3610" spans="1:14" x14ac:dyDescent="0.25">
      <c r="A3610" s="9" t="s">
        <v>671</v>
      </c>
      <c r="B3610" s="9" t="s">
        <v>325</v>
      </c>
      <c r="C3610" s="9" t="s">
        <v>42</v>
      </c>
      <c r="D3610" s="9" t="s">
        <v>43</v>
      </c>
      <c r="E3610" s="10">
        <v>57546.82</v>
      </c>
      <c r="F3610" s="10">
        <v>57077.261083743841</v>
      </c>
      <c r="G3610" s="10">
        <v>469.55891625615914</v>
      </c>
      <c r="H3610" s="10">
        <v>57933.42</v>
      </c>
      <c r="I3610" s="10">
        <v>-386.59999999999854</v>
      </c>
      <c r="J3610" s="10">
        <v>99270</v>
      </c>
      <c r="K3610" s="10">
        <v>98460</v>
      </c>
      <c r="L3610" s="10">
        <v>810</v>
      </c>
      <c r="M3610" s="10">
        <v>99936.9</v>
      </c>
      <c r="N3610" s="10">
        <v>-666.89999999999418</v>
      </c>
    </row>
    <row r="3611" spans="1:14" x14ac:dyDescent="0.25">
      <c r="A3611" s="9" t="s">
        <v>672</v>
      </c>
      <c r="B3611" s="9" t="s">
        <v>25</v>
      </c>
      <c r="C3611" s="9" t="s">
        <v>26</v>
      </c>
      <c r="D3611" s="9" t="s">
        <v>27</v>
      </c>
      <c r="E3611" s="10">
        <v>328.64</v>
      </c>
      <c r="F3611" s="10">
        <v>0</v>
      </c>
      <c r="G3611" s="10">
        <v>328.64</v>
      </c>
      <c r="H3611" s="10">
        <v>0</v>
      </c>
      <c r="I3611" s="10">
        <v>328.64</v>
      </c>
      <c r="J3611" s="10">
        <v>0</v>
      </c>
      <c r="K3611" s="10">
        <v>0</v>
      </c>
      <c r="L3611" s="10">
        <v>0</v>
      </c>
      <c r="M3611" s="10">
        <v>0</v>
      </c>
      <c r="N3611" s="10">
        <v>0</v>
      </c>
    </row>
    <row r="3612" spans="1:14" x14ac:dyDescent="0.25">
      <c r="A3612" s="9" t="s">
        <v>672</v>
      </c>
      <c r="B3612" s="9" t="s">
        <v>258</v>
      </c>
      <c r="C3612" s="9" t="s">
        <v>33</v>
      </c>
      <c r="D3612" s="9" t="s">
        <v>27</v>
      </c>
      <c r="E3612" s="10">
        <v>30.85</v>
      </c>
      <c r="F3612" s="10">
        <v>0</v>
      </c>
      <c r="G3612" s="10">
        <v>30.85</v>
      </c>
      <c r="H3612" s="10">
        <v>32.119999999999997</v>
      </c>
      <c r="I3612" s="10">
        <v>-1.269999999999996</v>
      </c>
      <c r="J3612" s="10">
        <v>4.08</v>
      </c>
      <c r="K3612" s="10">
        <v>0</v>
      </c>
      <c r="L3612" s="10">
        <v>4.08</v>
      </c>
      <c r="M3612" s="10">
        <v>4.2489999999999997</v>
      </c>
      <c r="N3612" s="10">
        <v>-0.16899999999999959</v>
      </c>
    </row>
    <row r="3613" spans="1:14" x14ac:dyDescent="0.25">
      <c r="A3613" s="9" t="s">
        <v>672</v>
      </c>
      <c r="B3613" s="9" t="s">
        <v>259</v>
      </c>
      <c r="C3613" s="9" t="s">
        <v>33</v>
      </c>
      <c r="D3613" s="9" t="s">
        <v>27</v>
      </c>
      <c r="E3613" s="10">
        <v>63.3</v>
      </c>
      <c r="F3613" s="10">
        <v>0</v>
      </c>
      <c r="G3613" s="10">
        <v>63.3</v>
      </c>
      <c r="H3613" s="10">
        <v>65.92</v>
      </c>
      <c r="I3613" s="10">
        <v>-2.6200000000000045</v>
      </c>
      <c r="J3613" s="10">
        <v>4.08</v>
      </c>
      <c r="K3613" s="10">
        <v>0</v>
      </c>
      <c r="L3613" s="10">
        <v>4.08</v>
      </c>
      <c r="M3613" s="10">
        <v>4.2489999999999997</v>
      </c>
      <c r="N3613" s="10">
        <v>-0.16899999999999959</v>
      </c>
    </row>
    <row r="3614" spans="1:14" x14ac:dyDescent="0.25">
      <c r="A3614" s="9" t="s">
        <v>672</v>
      </c>
      <c r="B3614" s="9" t="s">
        <v>260</v>
      </c>
      <c r="C3614" s="9" t="s">
        <v>33</v>
      </c>
      <c r="D3614" s="9" t="s">
        <v>27</v>
      </c>
      <c r="E3614" s="10">
        <v>2495.35</v>
      </c>
      <c r="F3614" s="10">
        <v>0</v>
      </c>
      <c r="G3614" s="10">
        <v>2495.35</v>
      </c>
      <c r="H3614" s="10">
        <v>2598.3000000000002</v>
      </c>
      <c r="I3614" s="10">
        <v>-102.95000000000027</v>
      </c>
      <c r="J3614" s="10">
        <v>40.799999999999997</v>
      </c>
      <c r="K3614" s="10">
        <v>0</v>
      </c>
      <c r="L3614" s="10">
        <v>40.799999999999997</v>
      </c>
      <c r="M3614" s="10">
        <v>42.482999999999997</v>
      </c>
      <c r="N3614" s="10">
        <v>-1.6829999999999998</v>
      </c>
    </row>
    <row r="3615" spans="1:14" x14ac:dyDescent="0.25">
      <c r="A3615" s="9" t="s">
        <v>672</v>
      </c>
      <c r="B3615" s="9" t="s">
        <v>48</v>
      </c>
      <c r="C3615" s="9" t="s">
        <v>39</v>
      </c>
      <c r="D3615" s="9" t="s">
        <v>43</v>
      </c>
      <c r="E3615" s="10">
        <v>-17790.560000000001</v>
      </c>
      <c r="F3615" s="10">
        <v>0</v>
      </c>
      <c r="G3615" s="10">
        <v>-17790.560000000001</v>
      </c>
      <c r="H3615" s="10">
        <v>-17790.64</v>
      </c>
      <c r="I3615" s="10">
        <v>7.9999999998108251E-2</v>
      </c>
      <c r="J3615" s="10">
        <v>-19755</v>
      </c>
      <c r="K3615" s="10">
        <v>0</v>
      </c>
      <c r="L3615" s="10">
        <v>-19755</v>
      </c>
      <c r="M3615" s="10">
        <v>-19755</v>
      </c>
      <c r="N3615" s="10">
        <v>0</v>
      </c>
    </row>
    <row r="3616" spans="1:14" x14ac:dyDescent="0.25">
      <c r="A3616" s="9" t="s">
        <v>672</v>
      </c>
      <c r="B3616" s="9" t="s">
        <v>266</v>
      </c>
      <c r="C3616" s="9" t="s">
        <v>42</v>
      </c>
      <c r="D3616" s="9" t="s">
        <v>43</v>
      </c>
      <c r="E3616" s="10">
        <v>1473.2</v>
      </c>
      <c r="F3616" s="10">
        <v>1473.4615384615383</v>
      </c>
      <c r="G3616" s="10">
        <v>-0.26153846153829363</v>
      </c>
      <c r="H3616" s="10">
        <v>1494.09</v>
      </c>
      <c r="I3616" s="10">
        <v>-20.889999999999873</v>
      </c>
      <c r="J3616" s="10">
        <v>3259</v>
      </c>
      <c r="K3616" s="10">
        <v>3259.5749506903348</v>
      </c>
      <c r="L3616" s="10">
        <v>-0.57495069033484469</v>
      </c>
      <c r="M3616" s="10">
        <v>3305.2089999999998</v>
      </c>
      <c r="N3616" s="10">
        <v>-46.208999999999833</v>
      </c>
    </row>
    <row r="3617" spans="1:14" x14ac:dyDescent="0.25">
      <c r="A3617" s="9" t="s">
        <v>672</v>
      </c>
      <c r="B3617" s="9" t="s">
        <v>267</v>
      </c>
      <c r="C3617" s="9" t="s">
        <v>42</v>
      </c>
      <c r="D3617" s="9" t="s">
        <v>43</v>
      </c>
      <c r="E3617" s="10">
        <v>13399.22</v>
      </c>
      <c r="F3617" s="10">
        <v>13399.221674876848</v>
      </c>
      <c r="G3617" s="10">
        <v>-1.6748768484831089E-3</v>
      </c>
      <c r="H3617" s="10">
        <v>13600.21</v>
      </c>
      <c r="I3617" s="10">
        <v>-200.98999999999978</v>
      </c>
      <c r="J3617" s="10">
        <v>19755</v>
      </c>
      <c r="K3617" s="10">
        <v>19755</v>
      </c>
      <c r="L3617" s="10">
        <v>0</v>
      </c>
      <c r="M3617" s="10">
        <v>20051.325000000001</v>
      </c>
      <c r="N3617" s="10">
        <v>-296.32500000000073</v>
      </c>
    </row>
    <row r="3618" spans="1:14" x14ac:dyDescent="0.25">
      <c r="A3618" s="9" t="s">
        <v>673</v>
      </c>
      <c r="B3618" s="9" t="s">
        <v>25</v>
      </c>
      <c r="C3618" s="9" t="s">
        <v>26</v>
      </c>
      <c r="D3618" s="9" t="s">
        <v>27</v>
      </c>
      <c r="E3618" s="10">
        <v>-2727.32</v>
      </c>
      <c r="F3618" s="10">
        <v>0</v>
      </c>
      <c r="G3618" s="10">
        <v>-2727.32</v>
      </c>
      <c r="H3618" s="10">
        <v>0</v>
      </c>
      <c r="I3618" s="10">
        <v>-2727.32</v>
      </c>
      <c r="J3618" s="10">
        <v>0</v>
      </c>
      <c r="K3618" s="10">
        <v>0</v>
      </c>
      <c r="L3618" s="10">
        <v>0</v>
      </c>
      <c r="M3618" s="10">
        <v>0</v>
      </c>
      <c r="N3618" s="10">
        <v>0</v>
      </c>
    </row>
    <row r="3619" spans="1:14" x14ac:dyDescent="0.25">
      <c r="A3619" s="9" t="s">
        <v>673</v>
      </c>
      <c r="B3619" s="9" t="s">
        <v>258</v>
      </c>
      <c r="C3619" s="9" t="s">
        <v>33</v>
      </c>
      <c r="D3619" s="9" t="s">
        <v>27</v>
      </c>
      <c r="E3619" s="10">
        <v>138.82</v>
      </c>
      <c r="F3619" s="10">
        <v>0</v>
      </c>
      <c r="G3619" s="10">
        <v>138.82</v>
      </c>
      <c r="H3619" s="10">
        <v>146.78</v>
      </c>
      <c r="I3619" s="10">
        <v>-7.960000000000008</v>
      </c>
      <c r="J3619" s="10">
        <v>18.36</v>
      </c>
      <c r="K3619" s="10">
        <v>0</v>
      </c>
      <c r="L3619" s="10">
        <v>18.36</v>
      </c>
      <c r="M3619" s="10">
        <v>19.417000000000002</v>
      </c>
      <c r="N3619" s="10">
        <v>-1.0570000000000022</v>
      </c>
    </row>
    <row r="3620" spans="1:14" x14ac:dyDescent="0.25">
      <c r="A3620" s="9" t="s">
        <v>673</v>
      </c>
      <c r="B3620" s="9" t="s">
        <v>259</v>
      </c>
      <c r="C3620" s="9" t="s">
        <v>33</v>
      </c>
      <c r="D3620" s="9" t="s">
        <v>27</v>
      </c>
      <c r="E3620" s="10">
        <v>284.85000000000002</v>
      </c>
      <c r="F3620" s="10">
        <v>0</v>
      </c>
      <c r="G3620" s="10">
        <v>284.85000000000002</v>
      </c>
      <c r="H3620" s="10">
        <v>301.23</v>
      </c>
      <c r="I3620" s="10">
        <v>-16.379999999999995</v>
      </c>
      <c r="J3620" s="10">
        <v>18.36</v>
      </c>
      <c r="K3620" s="10">
        <v>0</v>
      </c>
      <c r="L3620" s="10">
        <v>18.36</v>
      </c>
      <c r="M3620" s="10">
        <v>19.417000000000002</v>
      </c>
      <c r="N3620" s="10">
        <v>-1.0570000000000022</v>
      </c>
    </row>
    <row r="3621" spans="1:14" x14ac:dyDescent="0.25">
      <c r="A3621" s="9" t="s">
        <v>673</v>
      </c>
      <c r="B3621" s="9" t="s">
        <v>260</v>
      </c>
      <c r="C3621" s="9" t="s">
        <v>33</v>
      </c>
      <c r="D3621" s="9" t="s">
        <v>27</v>
      </c>
      <c r="E3621" s="10">
        <v>11229.07</v>
      </c>
      <c r="F3621" s="10">
        <v>0</v>
      </c>
      <c r="G3621" s="10">
        <v>11229.07</v>
      </c>
      <c r="H3621" s="10">
        <v>11872.85</v>
      </c>
      <c r="I3621" s="10">
        <v>-643.78000000000065</v>
      </c>
      <c r="J3621" s="10">
        <v>183.6</v>
      </c>
      <c r="K3621" s="10">
        <v>0</v>
      </c>
      <c r="L3621" s="10">
        <v>183.6</v>
      </c>
      <c r="M3621" s="10">
        <v>194.126</v>
      </c>
      <c r="N3621" s="10">
        <v>-10.52600000000001</v>
      </c>
    </row>
    <row r="3622" spans="1:14" x14ac:dyDescent="0.25">
      <c r="A3622" s="9" t="s">
        <v>673</v>
      </c>
      <c r="B3622" s="9" t="s">
        <v>101</v>
      </c>
      <c r="C3622" s="9" t="s">
        <v>39</v>
      </c>
      <c r="D3622" s="9" t="s">
        <v>43</v>
      </c>
      <c r="E3622" s="10">
        <v>-68403.899999999994</v>
      </c>
      <c r="F3622" s="10">
        <v>0</v>
      </c>
      <c r="G3622" s="10">
        <v>-68403.899999999994</v>
      </c>
      <c r="H3622" s="10">
        <v>-68403.72</v>
      </c>
      <c r="I3622" s="10">
        <v>-0.17999999999301508</v>
      </c>
      <c r="J3622" s="10">
        <v>-90270</v>
      </c>
      <c r="K3622" s="10">
        <v>0</v>
      </c>
      <c r="L3622" s="10">
        <v>-90270</v>
      </c>
      <c r="M3622" s="10">
        <v>-90270</v>
      </c>
      <c r="N3622" s="10">
        <v>0</v>
      </c>
    </row>
    <row r="3623" spans="1:14" x14ac:dyDescent="0.25">
      <c r="A3623" s="9" t="s">
        <v>673</v>
      </c>
      <c r="B3623" s="9" t="s">
        <v>261</v>
      </c>
      <c r="C3623" s="9" t="s">
        <v>42</v>
      </c>
      <c r="D3623" s="9" t="s">
        <v>43</v>
      </c>
      <c r="E3623" s="10">
        <v>52417.38</v>
      </c>
      <c r="F3623" s="10">
        <v>0</v>
      </c>
      <c r="G3623" s="10">
        <v>52417.38</v>
      </c>
      <c r="H3623" s="10">
        <v>0</v>
      </c>
      <c r="I3623" s="10">
        <v>52417.38</v>
      </c>
      <c r="J3623" s="10">
        <v>90420</v>
      </c>
      <c r="K3623" s="10">
        <v>0</v>
      </c>
      <c r="L3623" s="10">
        <v>90420</v>
      </c>
      <c r="M3623" s="10">
        <v>0</v>
      </c>
      <c r="N3623" s="10">
        <v>90420</v>
      </c>
    </row>
    <row r="3624" spans="1:14" x14ac:dyDescent="0.25">
      <c r="A3624" s="9" t="s">
        <v>673</v>
      </c>
      <c r="B3624" s="9" t="s">
        <v>262</v>
      </c>
      <c r="C3624" s="9" t="s">
        <v>42</v>
      </c>
      <c r="D3624" s="9" t="s">
        <v>43</v>
      </c>
      <c r="E3624" s="10">
        <v>7061.1</v>
      </c>
      <c r="F3624" s="10">
        <v>7061.3609467455617</v>
      </c>
      <c r="G3624" s="10">
        <v>-0.26094674556134123</v>
      </c>
      <c r="H3624" s="10">
        <v>7160.22</v>
      </c>
      <c r="I3624" s="10">
        <v>-99.119999999999891</v>
      </c>
      <c r="J3624" s="10">
        <v>14894</v>
      </c>
      <c r="K3624" s="10">
        <v>14894.550295857989</v>
      </c>
      <c r="L3624" s="10">
        <v>-0.55029585798911285</v>
      </c>
      <c r="M3624" s="10">
        <v>15103.074000000001</v>
      </c>
      <c r="N3624" s="10">
        <v>-209.07400000000052</v>
      </c>
    </row>
    <row r="3625" spans="1:14" x14ac:dyDescent="0.25">
      <c r="A3625" s="9" t="s">
        <v>673</v>
      </c>
      <c r="B3625" s="9" t="s">
        <v>585</v>
      </c>
      <c r="C3625" s="9" t="s">
        <v>42</v>
      </c>
      <c r="D3625" s="9" t="s">
        <v>43</v>
      </c>
      <c r="E3625" s="10">
        <v>0</v>
      </c>
      <c r="F3625" s="10">
        <v>48199.665024630543</v>
      </c>
      <c r="G3625" s="10">
        <v>-48199.665024630543</v>
      </c>
      <c r="H3625" s="10">
        <v>48922.66</v>
      </c>
      <c r="I3625" s="10">
        <v>-48922.66</v>
      </c>
      <c r="J3625" s="10">
        <v>0</v>
      </c>
      <c r="K3625" s="10">
        <v>90270</v>
      </c>
      <c r="L3625" s="10">
        <v>-90270</v>
      </c>
      <c r="M3625" s="10">
        <v>91624.05</v>
      </c>
      <c r="N3625" s="10">
        <v>-91624.05</v>
      </c>
    </row>
    <row r="3626" spans="1:14" x14ac:dyDescent="0.25">
      <c r="A3626" s="9" t="s">
        <v>674</v>
      </c>
      <c r="B3626" s="9" t="s">
        <v>25</v>
      </c>
      <c r="C3626" s="9" t="s">
        <v>26</v>
      </c>
      <c r="D3626" s="9" t="s">
        <v>27</v>
      </c>
      <c r="E3626" s="10">
        <v>-6147.67</v>
      </c>
      <c r="F3626" s="10">
        <v>0</v>
      </c>
      <c r="G3626" s="10">
        <v>-6147.67</v>
      </c>
      <c r="H3626" s="10">
        <v>0</v>
      </c>
      <c r="I3626" s="10">
        <v>-6147.67</v>
      </c>
      <c r="J3626" s="10">
        <v>0</v>
      </c>
      <c r="K3626" s="10">
        <v>0</v>
      </c>
      <c r="L3626" s="10">
        <v>0</v>
      </c>
      <c r="M3626" s="10">
        <v>0</v>
      </c>
      <c r="N3626" s="10">
        <v>0</v>
      </c>
    </row>
    <row r="3627" spans="1:14" x14ac:dyDescent="0.25">
      <c r="A3627" s="9" t="s">
        <v>674</v>
      </c>
      <c r="B3627" s="9" t="s">
        <v>258</v>
      </c>
      <c r="C3627" s="9" t="s">
        <v>33</v>
      </c>
      <c r="D3627" s="9" t="s">
        <v>27</v>
      </c>
      <c r="E3627" s="10">
        <v>231.37</v>
      </c>
      <c r="F3627" s="10">
        <v>0</v>
      </c>
      <c r="G3627" s="10">
        <v>231.37</v>
      </c>
      <c r="H3627" s="10">
        <v>231.73</v>
      </c>
      <c r="I3627" s="10">
        <v>-0.35999999999998522</v>
      </c>
      <c r="J3627" s="10">
        <v>30.6</v>
      </c>
      <c r="K3627" s="10">
        <v>0</v>
      </c>
      <c r="L3627" s="10">
        <v>30.6</v>
      </c>
      <c r="M3627" s="10">
        <v>30.655000000000001</v>
      </c>
      <c r="N3627" s="10">
        <v>-5.4999999999999716E-2</v>
      </c>
    </row>
    <row r="3628" spans="1:14" x14ac:dyDescent="0.25">
      <c r="A3628" s="9" t="s">
        <v>674</v>
      </c>
      <c r="B3628" s="9" t="s">
        <v>259</v>
      </c>
      <c r="C3628" s="9" t="s">
        <v>33</v>
      </c>
      <c r="D3628" s="9" t="s">
        <v>27</v>
      </c>
      <c r="E3628" s="10">
        <v>474.74</v>
      </c>
      <c r="F3628" s="10">
        <v>0</v>
      </c>
      <c r="G3628" s="10">
        <v>474.74</v>
      </c>
      <c r="H3628" s="10">
        <v>475.57</v>
      </c>
      <c r="I3628" s="10">
        <v>-0.82999999999998408</v>
      </c>
      <c r="J3628" s="10">
        <v>30.6</v>
      </c>
      <c r="K3628" s="10">
        <v>0</v>
      </c>
      <c r="L3628" s="10">
        <v>30.6</v>
      </c>
      <c r="M3628" s="10">
        <v>30.655000000000001</v>
      </c>
      <c r="N3628" s="10">
        <v>-5.4999999999999716E-2</v>
      </c>
    </row>
    <row r="3629" spans="1:14" x14ac:dyDescent="0.25">
      <c r="A3629" s="9" t="s">
        <v>674</v>
      </c>
      <c r="B3629" s="9" t="s">
        <v>260</v>
      </c>
      <c r="C3629" s="9" t="s">
        <v>33</v>
      </c>
      <c r="D3629" s="9" t="s">
        <v>27</v>
      </c>
      <c r="E3629" s="10">
        <v>18715.11</v>
      </c>
      <c r="F3629" s="10">
        <v>0</v>
      </c>
      <c r="G3629" s="10">
        <v>18715.11</v>
      </c>
      <c r="H3629" s="10">
        <v>18744.43</v>
      </c>
      <c r="I3629" s="10">
        <v>-29.319999999999709</v>
      </c>
      <c r="J3629" s="10">
        <v>306</v>
      </c>
      <c r="K3629" s="10">
        <v>0</v>
      </c>
      <c r="L3629" s="10">
        <v>306</v>
      </c>
      <c r="M3629" s="10">
        <v>306.47899999999998</v>
      </c>
      <c r="N3629" s="10">
        <v>-0.47899999999998499</v>
      </c>
    </row>
    <row r="3630" spans="1:14" x14ac:dyDescent="0.25">
      <c r="A3630" s="9" t="s">
        <v>674</v>
      </c>
      <c r="B3630" s="9" t="s">
        <v>101</v>
      </c>
      <c r="C3630" s="9" t="s">
        <v>39</v>
      </c>
      <c r="D3630" s="9" t="s">
        <v>43</v>
      </c>
      <c r="E3630" s="10">
        <v>-107993.60000000001</v>
      </c>
      <c r="F3630" s="10">
        <v>0</v>
      </c>
      <c r="G3630" s="10">
        <v>-107993.60000000001</v>
      </c>
      <c r="H3630" s="10">
        <v>-107993.31</v>
      </c>
      <c r="I3630" s="10">
        <v>-0.29000000000814907</v>
      </c>
      <c r="J3630" s="10">
        <v>-142515</v>
      </c>
      <c r="K3630" s="10">
        <v>0</v>
      </c>
      <c r="L3630" s="10">
        <v>-142515</v>
      </c>
      <c r="M3630" s="10">
        <v>-142515</v>
      </c>
      <c r="N3630" s="10">
        <v>0</v>
      </c>
    </row>
    <row r="3631" spans="1:14" x14ac:dyDescent="0.25">
      <c r="A3631" s="9" t="s">
        <v>674</v>
      </c>
      <c r="B3631" s="9" t="s">
        <v>322</v>
      </c>
      <c r="C3631" s="9" t="s">
        <v>42</v>
      </c>
      <c r="D3631" s="9" t="s">
        <v>43</v>
      </c>
      <c r="E3631" s="10">
        <v>99.68</v>
      </c>
      <c r="F3631" s="10">
        <v>0</v>
      </c>
      <c r="G3631" s="10">
        <v>99.68</v>
      </c>
      <c r="H3631" s="10">
        <v>0</v>
      </c>
      <c r="I3631" s="10">
        <v>99.68</v>
      </c>
      <c r="J3631" s="10">
        <v>1000</v>
      </c>
      <c r="K3631" s="10">
        <v>0</v>
      </c>
      <c r="L3631" s="10">
        <v>1000</v>
      </c>
      <c r="M3631" s="10">
        <v>0</v>
      </c>
      <c r="N3631" s="10">
        <v>1000</v>
      </c>
    </row>
    <row r="3632" spans="1:14" x14ac:dyDescent="0.25">
      <c r="A3632" s="9" t="s">
        <v>674</v>
      </c>
      <c r="B3632" s="9" t="s">
        <v>261</v>
      </c>
      <c r="C3632" s="9" t="s">
        <v>42</v>
      </c>
      <c r="D3632" s="9" t="s">
        <v>43</v>
      </c>
      <c r="E3632" s="10">
        <v>82999.98</v>
      </c>
      <c r="F3632" s="10">
        <v>0</v>
      </c>
      <c r="G3632" s="10">
        <v>82999.98</v>
      </c>
      <c r="H3632" s="10">
        <v>0</v>
      </c>
      <c r="I3632" s="10">
        <v>82999.98</v>
      </c>
      <c r="J3632" s="10">
        <v>143175</v>
      </c>
      <c r="K3632" s="10">
        <v>0</v>
      </c>
      <c r="L3632" s="10">
        <v>143175</v>
      </c>
      <c r="M3632" s="10">
        <v>0</v>
      </c>
      <c r="N3632" s="10">
        <v>143175</v>
      </c>
    </row>
    <row r="3633" spans="1:14" x14ac:dyDescent="0.25">
      <c r="A3633" s="9" t="s">
        <v>674</v>
      </c>
      <c r="B3633" s="9" t="s">
        <v>262</v>
      </c>
      <c r="C3633" s="9" t="s">
        <v>42</v>
      </c>
      <c r="D3633" s="9" t="s">
        <v>43</v>
      </c>
      <c r="E3633" s="10">
        <v>11620.39</v>
      </c>
      <c r="F3633" s="10">
        <v>11148.214990138067</v>
      </c>
      <c r="G3633" s="10">
        <v>472.17500986193227</v>
      </c>
      <c r="H3633" s="10">
        <v>11304.29</v>
      </c>
      <c r="I3633" s="10">
        <v>316.09999999999854</v>
      </c>
      <c r="J3633" s="10">
        <v>24510.92</v>
      </c>
      <c r="K3633" s="10">
        <v>23514.975345167652</v>
      </c>
      <c r="L3633" s="10">
        <v>995.94465483234671</v>
      </c>
      <c r="M3633" s="10">
        <v>23844.185000000001</v>
      </c>
      <c r="N3633" s="10">
        <v>666.73499999999694</v>
      </c>
    </row>
    <row r="3634" spans="1:14" x14ac:dyDescent="0.25">
      <c r="A3634" s="9" t="s">
        <v>674</v>
      </c>
      <c r="B3634" s="9" t="s">
        <v>585</v>
      </c>
      <c r="C3634" s="9" t="s">
        <v>42</v>
      </c>
      <c r="D3634" s="9" t="s">
        <v>43</v>
      </c>
      <c r="E3634" s="10">
        <v>0</v>
      </c>
      <c r="F3634" s="10">
        <v>76095.881773399029</v>
      </c>
      <c r="G3634" s="10">
        <v>-76095.881773399029</v>
      </c>
      <c r="H3634" s="10">
        <v>77237.320000000007</v>
      </c>
      <c r="I3634" s="10">
        <v>-77237.320000000007</v>
      </c>
      <c r="J3634" s="10">
        <v>0</v>
      </c>
      <c r="K3634" s="10">
        <v>142515</v>
      </c>
      <c r="L3634" s="10">
        <v>-142515</v>
      </c>
      <c r="M3634" s="10">
        <v>144652.72500000001</v>
      </c>
      <c r="N3634" s="10">
        <v>-144652.72500000001</v>
      </c>
    </row>
    <row r="3635" spans="1:14" x14ac:dyDescent="0.25">
      <c r="A3635" s="9" t="s">
        <v>675</v>
      </c>
      <c r="B3635" s="9" t="s">
        <v>25</v>
      </c>
      <c r="C3635" s="9" t="s">
        <v>26</v>
      </c>
      <c r="D3635" s="9" t="s">
        <v>27</v>
      </c>
      <c r="E3635" s="10">
        <v>1487.69</v>
      </c>
      <c r="F3635" s="10">
        <v>0</v>
      </c>
      <c r="G3635" s="10">
        <v>1487.69</v>
      </c>
      <c r="H3635" s="10">
        <v>0</v>
      </c>
      <c r="I3635" s="10">
        <v>1487.69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</row>
    <row r="3636" spans="1:14" x14ac:dyDescent="0.25">
      <c r="A3636" s="9" t="s">
        <v>675</v>
      </c>
      <c r="B3636" s="9" t="s">
        <v>258</v>
      </c>
      <c r="C3636" s="9" t="s">
        <v>33</v>
      </c>
      <c r="D3636" s="9" t="s">
        <v>27</v>
      </c>
      <c r="E3636" s="10">
        <v>154.24</v>
      </c>
      <c r="F3636" s="10">
        <v>0</v>
      </c>
      <c r="G3636" s="10">
        <v>154.24</v>
      </c>
      <c r="H3636" s="10">
        <v>161.78</v>
      </c>
      <c r="I3636" s="10">
        <v>-7.539999999999992</v>
      </c>
      <c r="J3636" s="10">
        <v>20.399999999999999</v>
      </c>
      <c r="K3636" s="10">
        <v>0</v>
      </c>
      <c r="L3636" s="10">
        <v>20.399999999999999</v>
      </c>
      <c r="M3636" s="10">
        <v>21.401</v>
      </c>
      <c r="N3636" s="10">
        <v>-1.0010000000000012</v>
      </c>
    </row>
    <row r="3637" spans="1:14" x14ac:dyDescent="0.25">
      <c r="A3637" s="9" t="s">
        <v>675</v>
      </c>
      <c r="B3637" s="9" t="s">
        <v>259</v>
      </c>
      <c r="C3637" s="9" t="s">
        <v>33</v>
      </c>
      <c r="D3637" s="9" t="s">
        <v>27</v>
      </c>
      <c r="E3637" s="10">
        <v>316.5</v>
      </c>
      <c r="F3637" s="10">
        <v>0</v>
      </c>
      <c r="G3637" s="10">
        <v>316.5</v>
      </c>
      <c r="H3637" s="10">
        <v>332.01</v>
      </c>
      <c r="I3637" s="10">
        <v>-15.509999999999991</v>
      </c>
      <c r="J3637" s="10">
        <v>20.399999999999999</v>
      </c>
      <c r="K3637" s="10">
        <v>0</v>
      </c>
      <c r="L3637" s="10">
        <v>20.399999999999999</v>
      </c>
      <c r="M3637" s="10">
        <v>21.401</v>
      </c>
      <c r="N3637" s="10">
        <v>-1.0010000000000012</v>
      </c>
    </row>
    <row r="3638" spans="1:14" x14ac:dyDescent="0.25">
      <c r="A3638" s="9" t="s">
        <v>675</v>
      </c>
      <c r="B3638" s="9" t="s">
        <v>260</v>
      </c>
      <c r="C3638" s="9" t="s">
        <v>33</v>
      </c>
      <c r="D3638" s="9" t="s">
        <v>27</v>
      </c>
      <c r="E3638" s="10">
        <v>12476.74</v>
      </c>
      <c r="F3638" s="10">
        <v>0</v>
      </c>
      <c r="G3638" s="10">
        <v>12476.74</v>
      </c>
      <c r="H3638" s="10">
        <v>13086.18</v>
      </c>
      <c r="I3638" s="10">
        <v>-609.44000000000051</v>
      </c>
      <c r="J3638" s="10">
        <v>204</v>
      </c>
      <c r="K3638" s="10">
        <v>0</v>
      </c>
      <c r="L3638" s="10">
        <v>204</v>
      </c>
      <c r="M3638" s="10">
        <v>213.964</v>
      </c>
      <c r="N3638" s="10">
        <v>-9.9639999999999986</v>
      </c>
    </row>
    <row r="3639" spans="1:14" x14ac:dyDescent="0.25">
      <c r="A3639" s="9" t="s">
        <v>675</v>
      </c>
      <c r="B3639" s="9" t="s">
        <v>101</v>
      </c>
      <c r="C3639" s="9" t="s">
        <v>39</v>
      </c>
      <c r="D3639" s="9" t="s">
        <v>43</v>
      </c>
      <c r="E3639" s="10">
        <v>-80015.87</v>
      </c>
      <c r="F3639" s="10">
        <v>0</v>
      </c>
      <c r="G3639" s="10">
        <v>-80015.87</v>
      </c>
      <c r="H3639" s="10">
        <v>-80015.37</v>
      </c>
      <c r="I3639" s="10">
        <v>-0.5</v>
      </c>
      <c r="J3639" s="10">
        <v>-99495</v>
      </c>
      <c r="K3639" s="10">
        <v>0</v>
      </c>
      <c r="L3639" s="10">
        <v>-99495</v>
      </c>
      <c r="M3639" s="10">
        <v>-99495</v>
      </c>
      <c r="N3639" s="10">
        <v>0</v>
      </c>
    </row>
    <row r="3640" spans="1:14" x14ac:dyDescent="0.25">
      <c r="A3640" s="9" t="s">
        <v>675</v>
      </c>
      <c r="B3640" s="9" t="s">
        <v>262</v>
      </c>
      <c r="C3640" s="9" t="s">
        <v>42</v>
      </c>
      <c r="D3640" s="9" t="s">
        <v>43</v>
      </c>
      <c r="E3640" s="10">
        <v>7783.61</v>
      </c>
      <c r="F3640" s="10">
        <v>7782.9783037475345</v>
      </c>
      <c r="G3640" s="10">
        <v>0.6316962524651899</v>
      </c>
      <c r="H3640" s="10">
        <v>7891.94</v>
      </c>
      <c r="I3640" s="10">
        <v>-108.32999999999993</v>
      </c>
      <c r="J3640" s="10">
        <v>16418</v>
      </c>
      <c r="K3640" s="10">
        <v>16416.67455621302</v>
      </c>
      <c r="L3640" s="10">
        <v>1.3254437869800313</v>
      </c>
      <c r="M3640" s="10">
        <v>16646.508000000002</v>
      </c>
      <c r="N3640" s="10">
        <v>-228.50800000000163</v>
      </c>
    </row>
    <row r="3641" spans="1:14" x14ac:dyDescent="0.25">
      <c r="A3641" s="9" t="s">
        <v>675</v>
      </c>
      <c r="B3641" s="9" t="s">
        <v>261</v>
      </c>
      <c r="C3641" s="9" t="s">
        <v>42</v>
      </c>
      <c r="D3641" s="9" t="s">
        <v>43</v>
      </c>
      <c r="E3641" s="10">
        <v>57797.09</v>
      </c>
      <c r="F3641" s="10">
        <v>57678.246305418717</v>
      </c>
      <c r="G3641" s="10">
        <v>118.84369458127912</v>
      </c>
      <c r="H3641" s="10">
        <v>58543.42</v>
      </c>
      <c r="I3641" s="10">
        <v>-746.33000000000175</v>
      </c>
      <c r="J3641" s="10">
        <v>99700</v>
      </c>
      <c r="K3641" s="10">
        <v>99495</v>
      </c>
      <c r="L3641" s="10">
        <v>205</v>
      </c>
      <c r="M3641" s="10">
        <v>100987.425</v>
      </c>
      <c r="N3641" s="10">
        <v>-1287.4250000000029</v>
      </c>
    </row>
    <row r="3642" spans="1:14" x14ac:dyDescent="0.25">
      <c r="A3642" s="9" t="s">
        <v>676</v>
      </c>
      <c r="B3642" s="9" t="s">
        <v>25</v>
      </c>
      <c r="C3642" s="9" t="s">
        <v>26</v>
      </c>
      <c r="D3642" s="9" t="s">
        <v>27</v>
      </c>
      <c r="E3642" s="10">
        <v>2585.54</v>
      </c>
      <c r="F3642" s="10">
        <v>0</v>
      </c>
      <c r="G3642" s="10">
        <v>2585.54</v>
      </c>
      <c r="H3642" s="10">
        <v>0</v>
      </c>
      <c r="I3642" s="10">
        <v>2585.54</v>
      </c>
      <c r="J3642" s="10">
        <v>0</v>
      </c>
      <c r="K3642" s="10">
        <v>0</v>
      </c>
      <c r="L3642" s="10">
        <v>0</v>
      </c>
      <c r="M3642" s="10">
        <v>0</v>
      </c>
      <c r="N3642" s="10">
        <v>0</v>
      </c>
    </row>
    <row r="3643" spans="1:14" x14ac:dyDescent="0.25">
      <c r="A3643" s="9" t="s">
        <v>676</v>
      </c>
      <c r="B3643" s="9" t="s">
        <v>258</v>
      </c>
      <c r="C3643" s="9" t="s">
        <v>33</v>
      </c>
      <c r="D3643" s="9" t="s">
        <v>27</v>
      </c>
      <c r="E3643" s="10">
        <v>231.37</v>
      </c>
      <c r="F3643" s="10">
        <v>0</v>
      </c>
      <c r="G3643" s="10">
        <v>231.37</v>
      </c>
      <c r="H3643" s="10">
        <v>244.61</v>
      </c>
      <c r="I3643" s="10">
        <v>-13.240000000000009</v>
      </c>
      <c r="J3643" s="10">
        <v>30.6</v>
      </c>
      <c r="K3643" s="10">
        <v>0</v>
      </c>
      <c r="L3643" s="10">
        <v>30.6</v>
      </c>
      <c r="M3643" s="10">
        <v>32.359000000000002</v>
      </c>
      <c r="N3643" s="10">
        <v>-1.7590000000000003</v>
      </c>
    </row>
    <row r="3644" spans="1:14" x14ac:dyDescent="0.25">
      <c r="A3644" s="9" t="s">
        <v>676</v>
      </c>
      <c r="B3644" s="9" t="s">
        <v>259</v>
      </c>
      <c r="C3644" s="9" t="s">
        <v>33</v>
      </c>
      <c r="D3644" s="9" t="s">
        <v>27</v>
      </c>
      <c r="E3644" s="10">
        <v>474.74</v>
      </c>
      <c r="F3644" s="10">
        <v>0</v>
      </c>
      <c r="G3644" s="10">
        <v>474.74</v>
      </c>
      <c r="H3644" s="10">
        <v>502</v>
      </c>
      <c r="I3644" s="10">
        <v>-27.259999999999991</v>
      </c>
      <c r="J3644" s="10">
        <v>30.6</v>
      </c>
      <c r="K3644" s="10">
        <v>0</v>
      </c>
      <c r="L3644" s="10">
        <v>30.6</v>
      </c>
      <c r="M3644" s="10">
        <v>32.359000000000002</v>
      </c>
      <c r="N3644" s="10">
        <v>-1.7590000000000003</v>
      </c>
    </row>
    <row r="3645" spans="1:14" x14ac:dyDescent="0.25">
      <c r="A3645" s="9" t="s">
        <v>676</v>
      </c>
      <c r="B3645" s="9" t="s">
        <v>260</v>
      </c>
      <c r="C3645" s="9" t="s">
        <v>33</v>
      </c>
      <c r="D3645" s="9" t="s">
        <v>27</v>
      </c>
      <c r="E3645" s="10">
        <v>18715.11</v>
      </c>
      <c r="F3645" s="10">
        <v>0</v>
      </c>
      <c r="G3645" s="10">
        <v>18715.11</v>
      </c>
      <c r="H3645" s="10">
        <v>19786.11</v>
      </c>
      <c r="I3645" s="10">
        <v>-1071</v>
      </c>
      <c r="J3645" s="10">
        <v>306</v>
      </c>
      <c r="K3645" s="10">
        <v>0</v>
      </c>
      <c r="L3645" s="10">
        <v>306</v>
      </c>
      <c r="M3645" s="10">
        <v>323.51</v>
      </c>
      <c r="N3645" s="10">
        <v>-17.509999999999991</v>
      </c>
    </row>
    <row r="3646" spans="1:14" x14ac:dyDescent="0.25">
      <c r="A3646" s="9" t="s">
        <v>676</v>
      </c>
      <c r="B3646" s="9" t="s">
        <v>101</v>
      </c>
      <c r="C3646" s="9" t="s">
        <v>39</v>
      </c>
      <c r="D3646" s="9" t="s">
        <v>43</v>
      </c>
      <c r="E3646" s="10">
        <v>-120982.83</v>
      </c>
      <c r="F3646" s="10">
        <v>0</v>
      </c>
      <c r="G3646" s="10">
        <v>-120982.83</v>
      </c>
      <c r="H3646" s="10">
        <v>-120982.08</v>
      </c>
      <c r="I3646" s="10">
        <v>-0.75</v>
      </c>
      <c r="J3646" s="10">
        <v>-150435</v>
      </c>
      <c r="K3646" s="10">
        <v>0</v>
      </c>
      <c r="L3646" s="10">
        <v>-150435</v>
      </c>
      <c r="M3646" s="10">
        <v>-150435</v>
      </c>
      <c r="N3646" s="10">
        <v>0</v>
      </c>
    </row>
    <row r="3647" spans="1:14" x14ac:dyDescent="0.25">
      <c r="A3647" s="9" t="s">
        <v>676</v>
      </c>
      <c r="B3647" s="9" t="s">
        <v>262</v>
      </c>
      <c r="C3647" s="9" t="s">
        <v>42</v>
      </c>
      <c r="D3647" s="9" t="s">
        <v>43</v>
      </c>
      <c r="E3647" s="10">
        <v>11767.39</v>
      </c>
      <c r="F3647" s="10">
        <v>11767.75147928994</v>
      </c>
      <c r="G3647" s="10">
        <v>-0.36147928994068934</v>
      </c>
      <c r="H3647" s="10">
        <v>11932.5</v>
      </c>
      <c r="I3647" s="10">
        <v>-165.11000000000058</v>
      </c>
      <c r="J3647" s="10">
        <v>24821</v>
      </c>
      <c r="K3647" s="10">
        <v>24821.775147928991</v>
      </c>
      <c r="L3647" s="10">
        <v>-0.77514792899091844</v>
      </c>
      <c r="M3647" s="10">
        <v>25169.279999999999</v>
      </c>
      <c r="N3647" s="10">
        <v>-348.27999999999884</v>
      </c>
    </row>
    <row r="3648" spans="1:14" x14ac:dyDescent="0.25">
      <c r="A3648" s="9" t="s">
        <v>676</v>
      </c>
      <c r="B3648" s="9" t="s">
        <v>261</v>
      </c>
      <c r="C3648" s="9" t="s">
        <v>42</v>
      </c>
      <c r="D3648" s="9" t="s">
        <v>43</v>
      </c>
      <c r="E3648" s="10">
        <v>87208.68</v>
      </c>
      <c r="F3648" s="10">
        <v>87208.669950738913</v>
      </c>
      <c r="G3648" s="10">
        <v>1.0049261079984717E-2</v>
      </c>
      <c r="H3648" s="10">
        <v>88516.800000000003</v>
      </c>
      <c r="I3648" s="10">
        <v>-1308.1200000000099</v>
      </c>
      <c r="J3648" s="10">
        <v>150435</v>
      </c>
      <c r="K3648" s="10">
        <v>150435</v>
      </c>
      <c r="L3648" s="10">
        <v>0</v>
      </c>
      <c r="M3648" s="10">
        <v>152691.52499999999</v>
      </c>
      <c r="N3648" s="10">
        <v>-2256.5249999999942</v>
      </c>
    </row>
    <row r="3649" spans="1:14" x14ac:dyDescent="0.25">
      <c r="A3649" s="9" t="s">
        <v>677</v>
      </c>
      <c r="B3649" s="9" t="s">
        <v>25</v>
      </c>
      <c r="C3649" s="9" t="s">
        <v>26</v>
      </c>
      <c r="D3649" s="9" t="s">
        <v>27</v>
      </c>
      <c r="E3649" s="10">
        <v>0.01</v>
      </c>
      <c r="F3649" s="10">
        <v>0</v>
      </c>
      <c r="G3649" s="10">
        <v>0.01</v>
      </c>
      <c r="H3649" s="10">
        <v>0</v>
      </c>
      <c r="I3649" s="10">
        <v>0.01</v>
      </c>
      <c r="J3649" s="10">
        <v>0</v>
      </c>
      <c r="K3649" s="10">
        <v>0</v>
      </c>
      <c r="L3649" s="10">
        <v>0</v>
      </c>
      <c r="M3649" s="10">
        <v>0</v>
      </c>
      <c r="N3649" s="10">
        <v>0</v>
      </c>
    </row>
    <row r="3650" spans="1:14" x14ac:dyDescent="0.25">
      <c r="A3650" s="9" t="s">
        <v>677</v>
      </c>
      <c r="B3650" s="9" t="s">
        <v>44</v>
      </c>
      <c r="C3650" s="9" t="s">
        <v>42</v>
      </c>
      <c r="D3650" s="9" t="s">
        <v>43</v>
      </c>
      <c r="E3650" s="10">
        <v>-0.01</v>
      </c>
      <c r="F3650" s="10">
        <v>0</v>
      </c>
      <c r="G3650" s="10">
        <v>-0.01</v>
      </c>
      <c r="H3650" s="10">
        <v>0</v>
      </c>
      <c r="I3650" s="10">
        <v>-0.01</v>
      </c>
      <c r="J3650" s="10">
        <v>0</v>
      </c>
      <c r="K3650" s="10">
        <v>0</v>
      </c>
      <c r="L3650" s="10">
        <v>0</v>
      </c>
      <c r="M3650" s="10">
        <v>0</v>
      </c>
      <c r="N3650" s="10">
        <v>0</v>
      </c>
    </row>
    <row r="3651" spans="1:14" x14ac:dyDescent="0.25">
      <c r="A3651" s="9" t="s">
        <v>678</v>
      </c>
      <c r="B3651" s="9" t="s">
        <v>25</v>
      </c>
      <c r="C3651" s="9" t="s">
        <v>26</v>
      </c>
      <c r="D3651" s="9" t="s">
        <v>27</v>
      </c>
      <c r="E3651" s="10">
        <v>-3868.01</v>
      </c>
      <c r="F3651" s="10">
        <v>0</v>
      </c>
      <c r="G3651" s="10">
        <v>-3868.01</v>
      </c>
      <c r="H3651" s="10">
        <v>0</v>
      </c>
      <c r="I3651" s="10">
        <v>-3868.01</v>
      </c>
      <c r="J3651" s="10">
        <v>0</v>
      </c>
      <c r="K3651" s="10">
        <v>0</v>
      </c>
      <c r="L3651" s="10">
        <v>0</v>
      </c>
      <c r="M3651" s="10">
        <v>0</v>
      </c>
      <c r="N3651" s="10">
        <v>0</v>
      </c>
    </row>
    <row r="3652" spans="1:14" x14ac:dyDescent="0.25">
      <c r="A3652" s="9" t="s">
        <v>678</v>
      </c>
      <c r="B3652" s="9" t="s">
        <v>258</v>
      </c>
      <c r="C3652" s="9" t="s">
        <v>33</v>
      </c>
      <c r="D3652" s="9" t="s">
        <v>27</v>
      </c>
      <c r="E3652" s="10">
        <v>131.11000000000001</v>
      </c>
      <c r="F3652" s="10">
        <v>0</v>
      </c>
      <c r="G3652" s="10">
        <v>131.11000000000001</v>
      </c>
      <c r="H3652" s="10">
        <v>136.83000000000001</v>
      </c>
      <c r="I3652" s="10">
        <v>-5.7199999999999989</v>
      </c>
      <c r="J3652" s="10">
        <v>17.34</v>
      </c>
      <c r="K3652" s="10">
        <v>0</v>
      </c>
      <c r="L3652" s="10">
        <v>17.34</v>
      </c>
      <c r="M3652" s="10">
        <v>18.100999999999999</v>
      </c>
      <c r="N3652" s="10">
        <v>-0.76099999999999923</v>
      </c>
    </row>
    <row r="3653" spans="1:14" x14ac:dyDescent="0.25">
      <c r="A3653" s="9" t="s">
        <v>678</v>
      </c>
      <c r="B3653" s="9" t="s">
        <v>259</v>
      </c>
      <c r="C3653" s="9" t="s">
        <v>33</v>
      </c>
      <c r="D3653" s="9" t="s">
        <v>27</v>
      </c>
      <c r="E3653" s="10">
        <v>269.02</v>
      </c>
      <c r="F3653" s="10">
        <v>0</v>
      </c>
      <c r="G3653" s="10">
        <v>269.02</v>
      </c>
      <c r="H3653" s="10">
        <v>280.81</v>
      </c>
      <c r="I3653" s="10">
        <v>-11.79000000000002</v>
      </c>
      <c r="J3653" s="10">
        <v>17.34</v>
      </c>
      <c r="K3653" s="10">
        <v>0</v>
      </c>
      <c r="L3653" s="10">
        <v>17.34</v>
      </c>
      <c r="M3653" s="10">
        <v>18.100999999999999</v>
      </c>
      <c r="N3653" s="10">
        <v>-0.76099999999999923</v>
      </c>
    </row>
    <row r="3654" spans="1:14" x14ac:dyDescent="0.25">
      <c r="A3654" s="9" t="s">
        <v>678</v>
      </c>
      <c r="B3654" s="9" t="s">
        <v>260</v>
      </c>
      <c r="C3654" s="9" t="s">
        <v>33</v>
      </c>
      <c r="D3654" s="9" t="s">
        <v>27</v>
      </c>
      <c r="E3654" s="10">
        <v>10605.23</v>
      </c>
      <c r="F3654" s="10">
        <v>0</v>
      </c>
      <c r="G3654" s="10">
        <v>10605.23</v>
      </c>
      <c r="H3654" s="10">
        <v>11067.91</v>
      </c>
      <c r="I3654" s="10">
        <v>-462.68000000000029</v>
      </c>
      <c r="J3654" s="10">
        <v>173.4</v>
      </c>
      <c r="K3654" s="10">
        <v>0</v>
      </c>
      <c r="L3654" s="10">
        <v>173.4</v>
      </c>
      <c r="M3654" s="10">
        <v>180.965</v>
      </c>
      <c r="N3654" s="10">
        <v>-7.5649999999999977</v>
      </c>
    </row>
    <row r="3655" spans="1:14" x14ac:dyDescent="0.25">
      <c r="A3655" s="9" t="s">
        <v>678</v>
      </c>
      <c r="B3655" s="9" t="s">
        <v>298</v>
      </c>
      <c r="C3655" s="9" t="s">
        <v>39</v>
      </c>
      <c r="D3655" s="9" t="s">
        <v>43</v>
      </c>
      <c r="E3655" s="10">
        <v>-72055.12</v>
      </c>
      <c r="F3655" s="10">
        <v>0</v>
      </c>
      <c r="G3655" s="10">
        <v>-72055.12</v>
      </c>
      <c r="H3655" s="10">
        <v>-72055.460000000006</v>
      </c>
      <c r="I3655" s="10">
        <v>0.34000000001105946</v>
      </c>
      <c r="J3655" s="10">
        <v>-84150</v>
      </c>
      <c r="K3655" s="10">
        <v>0</v>
      </c>
      <c r="L3655" s="10">
        <v>-84150</v>
      </c>
      <c r="M3655" s="10">
        <v>-84150</v>
      </c>
      <c r="N3655" s="10">
        <v>0</v>
      </c>
    </row>
    <row r="3656" spans="1:14" x14ac:dyDescent="0.25">
      <c r="A3656" s="9" t="s">
        <v>678</v>
      </c>
      <c r="B3656" s="9" t="s">
        <v>323</v>
      </c>
      <c r="C3656" s="9" t="s">
        <v>42</v>
      </c>
      <c r="D3656" s="9" t="s">
        <v>43</v>
      </c>
      <c r="E3656" s="10">
        <v>58334.559999999998</v>
      </c>
      <c r="F3656" s="10">
        <v>0</v>
      </c>
      <c r="G3656" s="10">
        <v>58334.559999999998</v>
      </c>
      <c r="H3656" s="10">
        <v>0</v>
      </c>
      <c r="I3656" s="10">
        <v>58334.559999999998</v>
      </c>
      <c r="J3656" s="10">
        <v>85150</v>
      </c>
      <c r="K3656" s="10">
        <v>0</v>
      </c>
      <c r="L3656" s="10">
        <v>85150</v>
      </c>
      <c r="M3656" s="10">
        <v>0</v>
      </c>
      <c r="N3656" s="10">
        <v>85150</v>
      </c>
    </row>
    <row r="3657" spans="1:14" x14ac:dyDescent="0.25">
      <c r="A3657" s="9" t="s">
        <v>678</v>
      </c>
      <c r="B3657" s="9" t="s">
        <v>262</v>
      </c>
      <c r="C3657" s="9" t="s">
        <v>42</v>
      </c>
      <c r="D3657" s="9" t="s">
        <v>43</v>
      </c>
      <c r="E3657" s="10">
        <v>6583.21</v>
      </c>
      <c r="F3657" s="10">
        <v>6582.623274161735</v>
      </c>
      <c r="G3657" s="10">
        <v>0.58672583826501068</v>
      </c>
      <c r="H3657" s="10">
        <v>6674.78</v>
      </c>
      <c r="I3657" s="10">
        <v>-91.569999999999709</v>
      </c>
      <c r="J3657" s="10">
        <v>13886</v>
      </c>
      <c r="K3657" s="10">
        <v>13884.749506903354</v>
      </c>
      <c r="L3657" s="10">
        <v>1.2504930966460961</v>
      </c>
      <c r="M3657" s="10">
        <v>14079.136</v>
      </c>
      <c r="N3657" s="10">
        <v>-193.13600000000042</v>
      </c>
    </row>
    <row r="3658" spans="1:14" x14ac:dyDescent="0.25">
      <c r="A3658" s="9" t="s">
        <v>678</v>
      </c>
      <c r="B3658" s="9" t="s">
        <v>320</v>
      </c>
      <c r="C3658" s="9" t="s">
        <v>42</v>
      </c>
      <c r="D3658" s="9" t="s">
        <v>43</v>
      </c>
      <c r="E3658" s="10">
        <v>0</v>
      </c>
      <c r="F3658" s="10">
        <v>53098.65024630542</v>
      </c>
      <c r="G3658" s="10">
        <v>-53098.65024630542</v>
      </c>
      <c r="H3658" s="10">
        <v>53895.13</v>
      </c>
      <c r="I3658" s="10">
        <v>-53895.13</v>
      </c>
      <c r="J3658" s="10">
        <v>0</v>
      </c>
      <c r="K3658" s="10">
        <v>84150</v>
      </c>
      <c r="L3658" s="10">
        <v>-84150</v>
      </c>
      <c r="M3658" s="10">
        <v>85412.25</v>
      </c>
      <c r="N3658" s="10">
        <v>-85412.25</v>
      </c>
    </row>
    <row r="3659" spans="1:14" x14ac:dyDescent="0.25">
      <c r="A3659" s="9" t="s">
        <v>679</v>
      </c>
      <c r="B3659" s="9" t="s">
        <v>25</v>
      </c>
      <c r="C3659" s="9" t="s">
        <v>26</v>
      </c>
      <c r="D3659" s="9" t="s">
        <v>27</v>
      </c>
      <c r="E3659" s="10">
        <v>508.73</v>
      </c>
      <c r="F3659" s="10">
        <v>0</v>
      </c>
      <c r="G3659" s="10">
        <v>508.73</v>
      </c>
      <c r="H3659" s="10">
        <v>0</v>
      </c>
      <c r="I3659" s="10">
        <v>508.73</v>
      </c>
      <c r="J3659" s="10">
        <v>0</v>
      </c>
      <c r="K3659" s="10">
        <v>0</v>
      </c>
      <c r="L3659" s="10">
        <v>0</v>
      </c>
      <c r="M3659" s="10">
        <v>0</v>
      </c>
      <c r="N3659" s="10">
        <v>0</v>
      </c>
    </row>
    <row r="3660" spans="1:14" x14ac:dyDescent="0.25">
      <c r="A3660" s="9" t="s">
        <v>679</v>
      </c>
      <c r="B3660" s="9" t="s">
        <v>28</v>
      </c>
      <c r="C3660" s="9" t="s">
        <v>29</v>
      </c>
      <c r="D3660" s="9" t="s">
        <v>27</v>
      </c>
      <c r="E3660" s="10">
        <v>19.09</v>
      </c>
      <c r="F3660" s="10">
        <v>0</v>
      </c>
      <c r="G3660" s="10">
        <v>19.09</v>
      </c>
      <c r="H3660" s="10">
        <v>19.149999999999999</v>
      </c>
      <c r="I3660" s="10">
        <v>-5.9999999999998721E-2</v>
      </c>
      <c r="J3660" s="10">
        <v>0</v>
      </c>
      <c r="K3660" s="10">
        <v>0</v>
      </c>
      <c r="L3660" s="10">
        <v>0</v>
      </c>
      <c r="M3660" s="10">
        <v>0</v>
      </c>
      <c r="N3660" s="10">
        <v>0</v>
      </c>
    </row>
    <row r="3661" spans="1:14" x14ac:dyDescent="0.25">
      <c r="A3661" s="9" t="s">
        <v>679</v>
      </c>
      <c r="B3661" s="9" t="s">
        <v>30</v>
      </c>
      <c r="C3661" s="9" t="s">
        <v>29</v>
      </c>
      <c r="D3661" s="9" t="s">
        <v>27</v>
      </c>
      <c r="E3661" s="10">
        <v>445.41</v>
      </c>
      <c r="F3661" s="10">
        <v>0</v>
      </c>
      <c r="G3661" s="10">
        <v>445.41</v>
      </c>
      <c r="H3661" s="10">
        <v>446.79</v>
      </c>
      <c r="I3661" s="10">
        <v>-1.3799999999999955</v>
      </c>
      <c r="J3661" s="10">
        <v>0</v>
      </c>
      <c r="K3661" s="10">
        <v>0</v>
      </c>
      <c r="L3661" s="10">
        <v>0</v>
      </c>
      <c r="M3661" s="10">
        <v>0</v>
      </c>
      <c r="N3661" s="10">
        <v>0</v>
      </c>
    </row>
    <row r="3662" spans="1:14" x14ac:dyDescent="0.25">
      <c r="A3662" s="9" t="s">
        <v>679</v>
      </c>
      <c r="B3662" s="9" t="s">
        <v>31</v>
      </c>
      <c r="C3662" s="9" t="s">
        <v>29</v>
      </c>
      <c r="D3662" s="9" t="s">
        <v>27</v>
      </c>
      <c r="E3662" s="10">
        <v>2990.61</v>
      </c>
      <c r="F3662" s="10">
        <v>0</v>
      </c>
      <c r="G3662" s="10">
        <v>2990.61</v>
      </c>
      <c r="H3662" s="10">
        <v>2999.91</v>
      </c>
      <c r="I3662" s="10">
        <v>-9.2999999999997272</v>
      </c>
      <c r="J3662" s="10">
        <v>0</v>
      </c>
      <c r="K3662" s="10">
        <v>0</v>
      </c>
      <c r="L3662" s="10">
        <v>0</v>
      </c>
      <c r="M3662" s="10">
        <v>0</v>
      </c>
      <c r="N3662" s="10">
        <v>0</v>
      </c>
    </row>
    <row r="3663" spans="1:14" x14ac:dyDescent="0.25">
      <c r="A3663" s="9" t="s">
        <v>679</v>
      </c>
      <c r="B3663" s="9" t="s">
        <v>32</v>
      </c>
      <c r="C3663" s="9" t="s">
        <v>33</v>
      </c>
      <c r="D3663" s="9" t="s">
        <v>27</v>
      </c>
      <c r="E3663" s="10">
        <v>4761.25</v>
      </c>
      <c r="F3663" s="10">
        <v>0</v>
      </c>
      <c r="G3663" s="10">
        <v>4761.25</v>
      </c>
      <c r="H3663" s="10">
        <v>4938.12</v>
      </c>
      <c r="I3663" s="10">
        <v>-176.86999999999989</v>
      </c>
      <c r="J3663" s="10">
        <v>13.5</v>
      </c>
      <c r="K3663" s="10">
        <v>0</v>
      </c>
      <c r="L3663" s="10">
        <v>13.5</v>
      </c>
      <c r="M3663" s="10">
        <v>14.002000000000001</v>
      </c>
      <c r="N3663" s="10">
        <v>-0.50200000000000067</v>
      </c>
    </row>
    <row r="3664" spans="1:14" x14ac:dyDescent="0.25">
      <c r="A3664" s="9" t="s">
        <v>679</v>
      </c>
      <c r="B3664" s="9" t="s">
        <v>34</v>
      </c>
      <c r="C3664" s="9" t="s">
        <v>33</v>
      </c>
      <c r="D3664" s="9" t="s">
        <v>27</v>
      </c>
      <c r="E3664" s="10">
        <v>16367</v>
      </c>
      <c r="F3664" s="10">
        <v>0</v>
      </c>
      <c r="G3664" s="10">
        <v>16367</v>
      </c>
      <c r="H3664" s="10">
        <v>16975.009999999998</v>
      </c>
      <c r="I3664" s="10">
        <v>-608.0099999999984</v>
      </c>
      <c r="J3664" s="10">
        <v>13.5</v>
      </c>
      <c r="K3664" s="10">
        <v>0</v>
      </c>
      <c r="L3664" s="10">
        <v>13.5</v>
      </c>
      <c r="M3664" s="10">
        <v>14.002000000000001</v>
      </c>
      <c r="N3664" s="10">
        <v>-0.50200000000000067</v>
      </c>
    </row>
    <row r="3665" spans="1:14" x14ac:dyDescent="0.25">
      <c r="A3665" s="9" t="s">
        <v>679</v>
      </c>
      <c r="B3665" s="9" t="s">
        <v>35</v>
      </c>
      <c r="C3665" s="9" t="s">
        <v>33</v>
      </c>
      <c r="D3665" s="9" t="s">
        <v>27</v>
      </c>
      <c r="E3665" s="10">
        <v>17708.09</v>
      </c>
      <c r="F3665" s="10">
        <v>0</v>
      </c>
      <c r="G3665" s="10">
        <v>17708.09</v>
      </c>
      <c r="H3665" s="10">
        <v>18365.79</v>
      </c>
      <c r="I3665" s="10">
        <v>-657.70000000000073</v>
      </c>
      <c r="J3665" s="10">
        <v>283.5</v>
      </c>
      <c r="K3665" s="10">
        <v>0</v>
      </c>
      <c r="L3665" s="10">
        <v>283.5</v>
      </c>
      <c r="M3665" s="10">
        <v>294.02999999999997</v>
      </c>
      <c r="N3665" s="10">
        <v>-10.529999999999973</v>
      </c>
    </row>
    <row r="3666" spans="1:14" x14ac:dyDescent="0.25">
      <c r="A3666" s="9" t="s">
        <v>679</v>
      </c>
      <c r="B3666" s="9" t="s">
        <v>36</v>
      </c>
      <c r="C3666" s="9" t="s">
        <v>29</v>
      </c>
      <c r="D3666" s="9" t="s">
        <v>27</v>
      </c>
      <c r="E3666" s="10">
        <v>33505.74</v>
      </c>
      <c r="F3666" s="10">
        <v>0</v>
      </c>
      <c r="G3666" s="10">
        <v>33505.74</v>
      </c>
      <c r="H3666" s="10">
        <v>33609.919999999998</v>
      </c>
      <c r="I3666" s="10">
        <v>-104.18000000000029</v>
      </c>
      <c r="J3666" s="10">
        <v>0</v>
      </c>
      <c r="K3666" s="10">
        <v>0</v>
      </c>
      <c r="L3666" s="10">
        <v>0</v>
      </c>
      <c r="M3666" s="10">
        <v>0</v>
      </c>
      <c r="N3666" s="10">
        <v>0</v>
      </c>
    </row>
    <row r="3667" spans="1:14" x14ac:dyDescent="0.25">
      <c r="A3667" s="9" t="s">
        <v>679</v>
      </c>
      <c r="B3667" s="9" t="s">
        <v>37</v>
      </c>
      <c r="C3667" s="9" t="s">
        <v>29</v>
      </c>
      <c r="D3667" s="9" t="s">
        <v>27</v>
      </c>
      <c r="E3667" s="10">
        <v>77482.25</v>
      </c>
      <c r="F3667" s="10">
        <v>0</v>
      </c>
      <c r="G3667" s="10">
        <v>77482.25</v>
      </c>
      <c r="H3667" s="10">
        <v>77723.17</v>
      </c>
      <c r="I3667" s="10">
        <v>-240.91999999999825</v>
      </c>
      <c r="J3667" s="10">
        <v>0</v>
      </c>
      <c r="K3667" s="10">
        <v>0</v>
      </c>
      <c r="L3667" s="10">
        <v>0</v>
      </c>
      <c r="M3667" s="10">
        <v>0</v>
      </c>
      <c r="N3667" s="10">
        <v>0</v>
      </c>
    </row>
    <row r="3668" spans="1:14" x14ac:dyDescent="0.25">
      <c r="A3668" s="9" t="s">
        <v>679</v>
      </c>
      <c r="B3668" s="9" t="s">
        <v>614</v>
      </c>
      <c r="C3668" s="9" t="s">
        <v>39</v>
      </c>
      <c r="D3668" s="9" t="s">
        <v>40</v>
      </c>
      <c r="E3668" s="10">
        <v>-1805382.09</v>
      </c>
      <c r="F3668" s="10">
        <v>0</v>
      </c>
      <c r="G3668" s="10">
        <v>-1805382.09</v>
      </c>
      <c r="H3668" s="10">
        <v>-1805382.09</v>
      </c>
      <c r="I3668" s="10">
        <v>0</v>
      </c>
      <c r="J3668" s="10">
        <v>-10081</v>
      </c>
      <c r="K3668" s="10">
        <v>0</v>
      </c>
      <c r="L3668" s="10">
        <v>-10081</v>
      </c>
      <c r="M3668" s="10">
        <v>-10081</v>
      </c>
      <c r="N3668" s="10">
        <v>0</v>
      </c>
    </row>
    <row r="3669" spans="1:14" x14ac:dyDescent="0.25">
      <c r="A3669" s="9" t="s">
        <v>679</v>
      </c>
      <c r="B3669" s="9" t="s">
        <v>92</v>
      </c>
      <c r="C3669" s="9" t="s">
        <v>42</v>
      </c>
      <c r="D3669" s="9" t="s">
        <v>43</v>
      </c>
      <c r="E3669" s="10">
        <v>76.61</v>
      </c>
      <c r="F3669" s="10">
        <v>0</v>
      </c>
      <c r="G3669" s="10">
        <v>76.61</v>
      </c>
      <c r="H3669" s="10">
        <v>0</v>
      </c>
      <c r="I3669" s="10">
        <v>76.61</v>
      </c>
      <c r="J3669" s="10">
        <v>900</v>
      </c>
      <c r="K3669" s="10">
        <v>0</v>
      </c>
      <c r="L3669" s="10">
        <v>900</v>
      </c>
      <c r="M3669" s="10">
        <v>0</v>
      </c>
      <c r="N3669" s="10">
        <v>900</v>
      </c>
    </row>
    <row r="3670" spans="1:14" x14ac:dyDescent="0.25">
      <c r="A3670" s="9" t="s">
        <v>679</v>
      </c>
      <c r="B3670" s="9" t="s">
        <v>375</v>
      </c>
      <c r="C3670" s="9" t="s">
        <v>42</v>
      </c>
      <c r="D3670" s="9" t="s">
        <v>43</v>
      </c>
      <c r="E3670" s="10">
        <v>7310.78</v>
      </c>
      <c r="F3670" s="10">
        <v>7297.0344827586205</v>
      </c>
      <c r="G3670" s="10">
        <v>13.745517241379275</v>
      </c>
      <c r="H3670" s="10">
        <v>7406.49</v>
      </c>
      <c r="I3670" s="10">
        <v>-95.710000000000036</v>
      </c>
      <c r="J3670" s="10">
        <v>121200</v>
      </c>
      <c r="K3670" s="10">
        <v>120972</v>
      </c>
      <c r="L3670" s="10">
        <v>228</v>
      </c>
      <c r="M3670" s="10">
        <v>122786.58</v>
      </c>
      <c r="N3670" s="10">
        <v>-1586.5800000000017</v>
      </c>
    </row>
    <row r="3671" spans="1:14" x14ac:dyDescent="0.25">
      <c r="A3671" s="9" t="s">
        <v>679</v>
      </c>
      <c r="B3671" s="9" t="s">
        <v>44</v>
      </c>
      <c r="C3671" s="9" t="s">
        <v>42</v>
      </c>
      <c r="D3671" s="9" t="s">
        <v>43</v>
      </c>
      <c r="E3671" s="10">
        <v>9355.2800000000007</v>
      </c>
      <c r="F3671" s="10">
        <v>9345.0845771144286</v>
      </c>
      <c r="G3671" s="10">
        <v>10.195422885572043</v>
      </c>
      <c r="H3671" s="10">
        <v>9391.81</v>
      </c>
      <c r="I3671" s="10">
        <v>-36.529999999998836</v>
      </c>
      <c r="J3671" s="10">
        <v>10092</v>
      </c>
      <c r="K3671" s="10">
        <v>10081</v>
      </c>
      <c r="L3671" s="10">
        <v>11</v>
      </c>
      <c r="M3671" s="10">
        <v>10131.405000000001</v>
      </c>
      <c r="N3671" s="10">
        <v>-39.405000000000655</v>
      </c>
    </row>
    <row r="3672" spans="1:14" x14ac:dyDescent="0.25">
      <c r="A3672" s="9" t="s">
        <v>679</v>
      </c>
      <c r="B3672" s="9" t="s">
        <v>376</v>
      </c>
      <c r="C3672" s="9" t="s">
        <v>42</v>
      </c>
      <c r="D3672" s="9" t="s">
        <v>43</v>
      </c>
      <c r="E3672" s="10">
        <v>28243.82</v>
      </c>
      <c r="F3672" s="10">
        <v>28237.280788177341</v>
      </c>
      <c r="G3672" s="10">
        <v>6.5392118226591265</v>
      </c>
      <c r="H3672" s="10">
        <v>28660.84</v>
      </c>
      <c r="I3672" s="10">
        <v>-417.02000000000044</v>
      </c>
      <c r="J3672" s="10">
        <v>121000</v>
      </c>
      <c r="K3672" s="10">
        <v>120972</v>
      </c>
      <c r="L3672" s="10">
        <v>28</v>
      </c>
      <c r="M3672" s="10">
        <v>122786.58</v>
      </c>
      <c r="N3672" s="10">
        <v>-1786.5800000000017</v>
      </c>
    </row>
    <row r="3673" spans="1:14" x14ac:dyDescent="0.25">
      <c r="A3673" s="9" t="s">
        <v>679</v>
      </c>
      <c r="B3673" s="9" t="s">
        <v>500</v>
      </c>
      <c r="C3673" s="9" t="s">
        <v>42</v>
      </c>
      <c r="D3673" s="9" t="s">
        <v>43</v>
      </c>
      <c r="E3673" s="10">
        <v>36533.32</v>
      </c>
      <c r="F3673" s="10">
        <v>36464.591133004928</v>
      </c>
      <c r="G3673" s="10">
        <v>68.728866995072167</v>
      </c>
      <c r="H3673" s="10">
        <v>37011.56</v>
      </c>
      <c r="I3673" s="10">
        <v>-478.23999999999796</v>
      </c>
      <c r="J3673" s="10">
        <v>121200</v>
      </c>
      <c r="K3673" s="10">
        <v>120972</v>
      </c>
      <c r="L3673" s="10">
        <v>228</v>
      </c>
      <c r="M3673" s="10">
        <v>122786.58</v>
      </c>
      <c r="N3673" s="10">
        <v>-1586.5800000000017</v>
      </c>
    </row>
    <row r="3674" spans="1:14" x14ac:dyDescent="0.25">
      <c r="A3674" s="9" t="s">
        <v>679</v>
      </c>
      <c r="B3674" s="9" t="s">
        <v>47</v>
      </c>
      <c r="C3674" s="9" t="s">
        <v>42</v>
      </c>
      <c r="D3674" s="9" t="s">
        <v>43</v>
      </c>
      <c r="E3674" s="10">
        <v>57171.81</v>
      </c>
      <c r="F3674" s="10">
        <v>56879.823529411762</v>
      </c>
      <c r="G3674" s="10">
        <v>291.98647058823553</v>
      </c>
      <c r="H3674" s="10">
        <v>58017.42</v>
      </c>
      <c r="I3674" s="10">
        <v>-845.61000000000058</v>
      </c>
      <c r="J3674" s="10">
        <v>121593</v>
      </c>
      <c r="K3674" s="10">
        <v>120972</v>
      </c>
      <c r="L3674" s="10">
        <v>621</v>
      </c>
      <c r="M3674" s="10">
        <v>123391.44</v>
      </c>
      <c r="N3674" s="10">
        <v>-1798.4400000000023</v>
      </c>
    </row>
    <row r="3675" spans="1:14" x14ac:dyDescent="0.25">
      <c r="A3675" s="9" t="s">
        <v>679</v>
      </c>
      <c r="B3675" s="9" t="s">
        <v>615</v>
      </c>
      <c r="C3675" s="9" t="s">
        <v>42</v>
      </c>
      <c r="D3675" s="9" t="s">
        <v>43</v>
      </c>
      <c r="E3675" s="10">
        <v>98140.32</v>
      </c>
      <c r="F3675" s="10">
        <v>97684.886699507391</v>
      </c>
      <c r="G3675" s="10">
        <v>455.43330049261567</v>
      </c>
      <c r="H3675" s="10">
        <v>99150.16</v>
      </c>
      <c r="I3675" s="10">
        <v>-1009.8399999999965</v>
      </c>
      <c r="J3675" s="10">
        <v>10128</v>
      </c>
      <c r="K3675" s="10">
        <v>10081</v>
      </c>
      <c r="L3675" s="10">
        <v>47</v>
      </c>
      <c r="M3675" s="10">
        <v>10232.215</v>
      </c>
      <c r="N3675" s="10">
        <v>-104.21500000000015</v>
      </c>
    </row>
    <row r="3676" spans="1:14" x14ac:dyDescent="0.25">
      <c r="A3676" s="9" t="s">
        <v>679</v>
      </c>
      <c r="B3676" s="9" t="s">
        <v>272</v>
      </c>
      <c r="C3676" s="9" t="s">
        <v>42</v>
      </c>
      <c r="D3676" s="9" t="s">
        <v>43</v>
      </c>
      <c r="E3676" s="10">
        <v>109205.58</v>
      </c>
      <c r="F3676" s="10">
        <v>97955.871921182261</v>
      </c>
      <c r="G3676" s="10">
        <v>11249.708078817741</v>
      </c>
      <c r="H3676" s="10">
        <v>99425.21</v>
      </c>
      <c r="I3676" s="10">
        <v>9780.3699999999953</v>
      </c>
      <c r="J3676" s="10">
        <v>134865</v>
      </c>
      <c r="K3676" s="10">
        <v>120972</v>
      </c>
      <c r="L3676" s="10">
        <v>13893</v>
      </c>
      <c r="M3676" s="10">
        <v>122786.58</v>
      </c>
      <c r="N3676" s="10">
        <v>12078.419999999998</v>
      </c>
    </row>
    <row r="3677" spans="1:14" x14ac:dyDescent="0.25">
      <c r="A3677" s="9" t="s">
        <v>679</v>
      </c>
      <c r="B3677" s="9" t="s">
        <v>50</v>
      </c>
      <c r="C3677" s="9" t="s">
        <v>42</v>
      </c>
      <c r="D3677" s="9" t="s">
        <v>43</v>
      </c>
      <c r="E3677" s="10">
        <v>165036.38</v>
      </c>
      <c r="F3677" s="10">
        <v>164279.98009950249</v>
      </c>
      <c r="G3677" s="10">
        <v>756.39990049751941</v>
      </c>
      <c r="H3677" s="10">
        <v>165101.38</v>
      </c>
      <c r="I3677" s="10">
        <v>-65</v>
      </c>
      <c r="J3677" s="10">
        <v>121529</v>
      </c>
      <c r="K3677" s="10">
        <v>120972</v>
      </c>
      <c r="L3677" s="10">
        <v>557</v>
      </c>
      <c r="M3677" s="10">
        <v>121576.86</v>
      </c>
      <c r="N3677" s="10">
        <v>-47.860000000000582</v>
      </c>
    </row>
    <row r="3678" spans="1:14" x14ac:dyDescent="0.25">
      <c r="A3678" s="9" t="s">
        <v>679</v>
      </c>
      <c r="B3678" s="9" t="s">
        <v>103</v>
      </c>
      <c r="C3678" s="9" t="s">
        <v>42</v>
      </c>
      <c r="D3678" s="9" t="s">
        <v>43</v>
      </c>
      <c r="E3678" s="10">
        <v>580549.34</v>
      </c>
      <c r="F3678" s="10">
        <v>578659.88118811883</v>
      </c>
      <c r="G3678" s="10">
        <v>1889.4588118811371</v>
      </c>
      <c r="H3678" s="10">
        <v>584446.48</v>
      </c>
      <c r="I3678" s="10">
        <v>-3897.140000000014</v>
      </c>
      <c r="J3678" s="10">
        <v>121367</v>
      </c>
      <c r="K3678" s="10">
        <v>120972</v>
      </c>
      <c r="L3678" s="10">
        <v>395</v>
      </c>
      <c r="M3678" s="10">
        <v>122181.72</v>
      </c>
      <c r="N3678" s="10">
        <v>-814.72000000000116</v>
      </c>
    </row>
    <row r="3679" spans="1:14" x14ac:dyDescent="0.25">
      <c r="A3679" s="9" t="s">
        <v>679</v>
      </c>
      <c r="B3679" s="9" t="s">
        <v>379</v>
      </c>
      <c r="C3679" s="9" t="s">
        <v>42</v>
      </c>
      <c r="D3679" s="9" t="s">
        <v>53</v>
      </c>
      <c r="E3679" s="10">
        <v>553862.80000000005</v>
      </c>
      <c r="F3679" s="10">
        <v>552820.86567164178</v>
      </c>
      <c r="G3679" s="10">
        <v>1041.9343283582712</v>
      </c>
      <c r="H3679" s="10">
        <v>555584.97</v>
      </c>
      <c r="I3679" s="10">
        <v>-1722.1699999999255</v>
      </c>
      <c r="J3679" s="10">
        <v>90900</v>
      </c>
      <c r="K3679" s="10">
        <v>90729</v>
      </c>
      <c r="L3679" s="10">
        <v>171</v>
      </c>
      <c r="M3679" s="10">
        <v>91182.645000000004</v>
      </c>
      <c r="N3679" s="10">
        <v>-282.64500000000407</v>
      </c>
    </row>
    <row r="3680" spans="1:14" x14ac:dyDescent="0.25">
      <c r="A3680" s="9" t="s">
        <v>679</v>
      </c>
      <c r="B3680" s="9" t="s">
        <v>54</v>
      </c>
      <c r="C3680" s="9" t="s">
        <v>42</v>
      </c>
      <c r="D3680" s="9" t="s">
        <v>55</v>
      </c>
      <c r="E3680" s="10">
        <v>6107.88</v>
      </c>
      <c r="F3680" s="10">
        <v>5988.1176470588234</v>
      </c>
      <c r="G3680" s="10">
        <v>119.76235294117669</v>
      </c>
      <c r="H3680" s="10">
        <v>6107.88</v>
      </c>
      <c r="I3680" s="10">
        <v>0</v>
      </c>
      <c r="J3680" s="10">
        <v>1110.5239999999999</v>
      </c>
      <c r="K3680" s="10">
        <v>1088.748039215686</v>
      </c>
      <c r="L3680" s="10">
        <v>21.775960784313838</v>
      </c>
      <c r="M3680" s="10">
        <v>1110.5229999999999</v>
      </c>
      <c r="N3680" s="10">
        <v>9.9999999997635314E-4</v>
      </c>
    </row>
    <row r="3681" spans="1:14" x14ac:dyDescent="0.25">
      <c r="A3681" s="9" t="s">
        <v>680</v>
      </c>
      <c r="B3681" s="9" t="s">
        <v>25</v>
      </c>
      <c r="C3681" s="9" t="s">
        <v>26</v>
      </c>
      <c r="D3681" s="9" t="s">
        <v>27</v>
      </c>
      <c r="E3681" s="10">
        <v>1492.64</v>
      </c>
      <c r="F3681" s="10">
        <v>0</v>
      </c>
      <c r="G3681" s="10">
        <v>1492.64</v>
      </c>
      <c r="H3681" s="10">
        <v>0</v>
      </c>
      <c r="I3681" s="10">
        <v>1492.64</v>
      </c>
      <c r="J3681" s="10">
        <v>0</v>
      </c>
      <c r="K3681" s="10">
        <v>0</v>
      </c>
      <c r="L3681" s="10">
        <v>0</v>
      </c>
      <c r="M3681" s="10">
        <v>0</v>
      </c>
      <c r="N3681" s="10">
        <v>0</v>
      </c>
    </row>
    <row r="3682" spans="1:14" x14ac:dyDescent="0.25">
      <c r="A3682" s="9" t="s">
        <v>680</v>
      </c>
      <c r="B3682" s="9" t="s">
        <v>28</v>
      </c>
      <c r="C3682" s="9" t="s">
        <v>29</v>
      </c>
      <c r="D3682" s="9" t="s">
        <v>27</v>
      </c>
      <c r="E3682" s="10">
        <v>2.36</v>
      </c>
      <c r="F3682" s="10">
        <v>0</v>
      </c>
      <c r="G3682" s="10">
        <v>2.36</v>
      </c>
      <c r="H3682" s="10">
        <v>2.39</v>
      </c>
      <c r="I3682" s="10">
        <v>-3.0000000000000249E-2</v>
      </c>
      <c r="J3682" s="10">
        <v>0</v>
      </c>
      <c r="K3682" s="10">
        <v>0</v>
      </c>
      <c r="L3682" s="10">
        <v>0</v>
      </c>
      <c r="M3682" s="10">
        <v>0</v>
      </c>
      <c r="N3682" s="10">
        <v>0</v>
      </c>
    </row>
    <row r="3683" spans="1:14" x14ac:dyDescent="0.25">
      <c r="A3683" s="9" t="s">
        <v>680</v>
      </c>
      <c r="B3683" s="9" t="s">
        <v>30</v>
      </c>
      <c r="C3683" s="9" t="s">
        <v>29</v>
      </c>
      <c r="D3683" s="9" t="s">
        <v>27</v>
      </c>
      <c r="E3683" s="10">
        <v>55.17</v>
      </c>
      <c r="F3683" s="10">
        <v>0</v>
      </c>
      <c r="G3683" s="10">
        <v>55.17</v>
      </c>
      <c r="H3683" s="10">
        <v>55.7</v>
      </c>
      <c r="I3683" s="10">
        <v>-0.53000000000000114</v>
      </c>
      <c r="J3683" s="10">
        <v>0</v>
      </c>
      <c r="K3683" s="10">
        <v>0</v>
      </c>
      <c r="L3683" s="10">
        <v>0</v>
      </c>
      <c r="M3683" s="10">
        <v>0</v>
      </c>
      <c r="N3683" s="10">
        <v>0</v>
      </c>
    </row>
    <row r="3684" spans="1:14" x14ac:dyDescent="0.25">
      <c r="A3684" s="9" t="s">
        <v>680</v>
      </c>
      <c r="B3684" s="9" t="s">
        <v>31</v>
      </c>
      <c r="C3684" s="9" t="s">
        <v>29</v>
      </c>
      <c r="D3684" s="9" t="s">
        <v>27</v>
      </c>
      <c r="E3684" s="10">
        <v>370.45</v>
      </c>
      <c r="F3684" s="10">
        <v>0</v>
      </c>
      <c r="G3684" s="10">
        <v>370.45</v>
      </c>
      <c r="H3684" s="10">
        <v>373.98</v>
      </c>
      <c r="I3684" s="10">
        <v>-3.5300000000000296</v>
      </c>
      <c r="J3684" s="10">
        <v>0</v>
      </c>
      <c r="K3684" s="10">
        <v>0</v>
      </c>
      <c r="L3684" s="10">
        <v>0</v>
      </c>
      <c r="M3684" s="10">
        <v>0</v>
      </c>
      <c r="N3684" s="10">
        <v>0</v>
      </c>
    </row>
    <row r="3685" spans="1:14" x14ac:dyDescent="0.25">
      <c r="A3685" s="9" t="s">
        <v>680</v>
      </c>
      <c r="B3685" s="9" t="s">
        <v>32</v>
      </c>
      <c r="C3685" s="9" t="s">
        <v>33</v>
      </c>
      <c r="D3685" s="9" t="s">
        <v>27</v>
      </c>
      <c r="E3685" s="10">
        <v>853.5</v>
      </c>
      <c r="F3685" s="10">
        <v>0</v>
      </c>
      <c r="G3685" s="10">
        <v>853.5</v>
      </c>
      <c r="H3685" s="10">
        <v>882.07</v>
      </c>
      <c r="I3685" s="10">
        <v>-28.57000000000005</v>
      </c>
      <c r="J3685" s="10">
        <v>2.42</v>
      </c>
      <c r="K3685" s="10">
        <v>0</v>
      </c>
      <c r="L3685" s="10">
        <v>2.42</v>
      </c>
      <c r="M3685" s="10">
        <v>2.5009999999999999</v>
      </c>
      <c r="N3685" s="10">
        <v>-8.0999999999999961E-2</v>
      </c>
    </row>
    <row r="3686" spans="1:14" x14ac:dyDescent="0.25">
      <c r="A3686" s="9" t="s">
        <v>680</v>
      </c>
      <c r="B3686" s="9" t="s">
        <v>34</v>
      </c>
      <c r="C3686" s="9" t="s">
        <v>33</v>
      </c>
      <c r="D3686" s="9" t="s">
        <v>27</v>
      </c>
      <c r="E3686" s="10">
        <v>2933.94</v>
      </c>
      <c r="F3686" s="10">
        <v>0</v>
      </c>
      <c r="G3686" s="10">
        <v>2933.94</v>
      </c>
      <c r="H3686" s="10">
        <v>3032.14</v>
      </c>
      <c r="I3686" s="10">
        <v>-98.199999999999818</v>
      </c>
      <c r="J3686" s="10">
        <v>2.42</v>
      </c>
      <c r="K3686" s="10">
        <v>0</v>
      </c>
      <c r="L3686" s="10">
        <v>2.42</v>
      </c>
      <c r="M3686" s="10">
        <v>2.5009999999999999</v>
      </c>
      <c r="N3686" s="10">
        <v>-8.0999999999999961E-2</v>
      </c>
    </row>
    <row r="3687" spans="1:14" x14ac:dyDescent="0.25">
      <c r="A3687" s="9" t="s">
        <v>680</v>
      </c>
      <c r="B3687" s="9" t="s">
        <v>35</v>
      </c>
      <c r="C3687" s="9" t="s">
        <v>33</v>
      </c>
      <c r="D3687" s="9" t="s">
        <v>27</v>
      </c>
      <c r="E3687" s="10">
        <v>3174.34</v>
      </c>
      <c r="F3687" s="10">
        <v>0</v>
      </c>
      <c r="G3687" s="10">
        <v>3174.34</v>
      </c>
      <c r="H3687" s="10">
        <v>3280.59</v>
      </c>
      <c r="I3687" s="10">
        <v>-106.25</v>
      </c>
      <c r="J3687" s="10">
        <v>50.82</v>
      </c>
      <c r="K3687" s="10">
        <v>0</v>
      </c>
      <c r="L3687" s="10">
        <v>50.82</v>
      </c>
      <c r="M3687" s="10">
        <v>52.521000000000001</v>
      </c>
      <c r="N3687" s="10">
        <v>-1.7010000000000005</v>
      </c>
    </row>
    <row r="3688" spans="1:14" x14ac:dyDescent="0.25">
      <c r="A3688" s="9" t="s">
        <v>680</v>
      </c>
      <c r="B3688" s="9" t="s">
        <v>36</v>
      </c>
      <c r="C3688" s="9" t="s">
        <v>29</v>
      </c>
      <c r="D3688" s="9" t="s">
        <v>27</v>
      </c>
      <c r="E3688" s="10">
        <v>4150.4399999999996</v>
      </c>
      <c r="F3688" s="10">
        <v>0</v>
      </c>
      <c r="G3688" s="10">
        <v>4150.4399999999996</v>
      </c>
      <c r="H3688" s="10">
        <v>4189.8900000000003</v>
      </c>
      <c r="I3688" s="10">
        <v>-39.450000000000728</v>
      </c>
      <c r="J3688" s="10">
        <v>0</v>
      </c>
      <c r="K3688" s="10">
        <v>0</v>
      </c>
      <c r="L3688" s="10">
        <v>0</v>
      </c>
      <c r="M3688" s="10">
        <v>0</v>
      </c>
      <c r="N3688" s="10">
        <v>0</v>
      </c>
    </row>
    <row r="3689" spans="1:14" x14ac:dyDescent="0.25">
      <c r="A3689" s="9" t="s">
        <v>680</v>
      </c>
      <c r="B3689" s="9" t="s">
        <v>37</v>
      </c>
      <c r="C3689" s="9" t="s">
        <v>29</v>
      </c>
      <c r="D3689" s="9" t="s">
        <v>27</v>
      </c>
      <c r="E3689" s="10">
        <v>9597.91</v>
      </c>
      <c r="F3689" s="10">
        <v>0</v>
      </c>
      <c r="G3689" s="10">
        <v>9597.91</v>
      </c>
      <c r="H3689" s="10">
        <v>9689.16</v>
      </c>
      <c r="I3689" s="10">
        <v>-91.25</v>
      </c>
      <c r="J3689" s="10">
        <v>0</v>
      </c>
      <c r="K3689" s="10">
        <v>0</v>
      </c>
      <c r="L3689" s="10">
        <v>0</v>
      </c>
      <c r="M3689" s="10">
        <v>0</v>
      </c>
      <c r="N3689" s="10">
        <v>0</v>
      </c>
    </row>
    <row r="3690" spans="1:14" x14ac:dyDescent="0.25">
      <c r="A3690" s="9" t="s">
        <v>680</v>
      </c>
      <c r="B3690" s="9" t="s">
        <v>91</v>
      </c>
      <c r="C3690" s="9" t="s">
        <v>39</v>
      </c>
      <c r="D3690" s="9" t="s">
        <v>40</v>
      </c>
      <c r="E3690" s="10">
        <v>-244822.14</v>
      </c>
      <c r="F3690" s="10">
        <v>0</v>
      </c>
      <c r="G3690" s="10">
        <v>-244822.14</v>
      </c>
      <c r="H3690" s="10">
        <v>-244822.07</v>
      </c>
      <c r="I3690" s="10">
        <v>-7.0000000006984919E-2</v>
      </c>
      <c r="J3690" s="10">
        <v>-2501</v>
      </c>
      <c r="K3690" s="10">
        <v>0</v>
      </c>
      <c r="L3690" s="10">
        <v>-2501</v>
      </c>
      <c r="M3690" s="10">
        <v>-2501</v>
      </c>
      <c r="N3690" s="10">
        <v>0</v>
      </c>
    </row>
    <row r="3691" spans="1:14" x14ac:dyDescent="0.25">
      <c r="A3691" s="9" t="s">
        <v>680</v>
      </c>
      <c r="B3691" s="9" t="s">
        <v>92</v>
      </c>
      <c r="C3691" s="9" t="s">
        <v>42</v>
      </c>
      <c r="D3691" s="9" t="s">
        <v>43</v>
      </c>
      <c r="E3691" s="10">
        <v>223.44</v>
      </c>
      <c r="F3691" s="10">
        <v>212.88118811881188</v>
      </c>
      <c r="G3691" s="10">
        <v>10.55881188118812</v>
      </c>
      <c r="H3691" s="10">
        <v>215.01</v>
      </c>
      <c r="I3691" s="10">
        <v>8.4300000000000068</v>
      </c>
      <c r="J3691" s="10">
        <v>2625</v>
      </c>
      <c r="K3691" s="10">
        <v>2501</v>
      </c>
      <c r="L3691" s="10">
        <v>124</v>
      </c>
      <c r="M3691" s="10">
        <v>2526.0100000000002</v>
      </c>
      <c r="N3691" s="10">
        <v>98.989999999999782</v>
      </c>
    </row>
    <row r="3692" spans="1:14" x14ac:dyDescent="0.25">
      <c r="A3692" s="9" t="s">
        <v>680</v>
      </c>
      <c r="B3692" s="9" t="s">
        <v>93</v>
      </c>
      <c r="C3692" s="9" t="s">
        <v>42</v>
      </c>
      <c r="D3692" s="9" t="s">
        <v>43</v>
      </c>
      <c r="E3692" s="10">
        <v>869.16</v>
      </c>
      <c r="F3692" s="10">
        <v>863.74384236453204</v>
      </c>
      <c r="G3692" s="10">
        <v>5.4161576354679255</v>
      </c>
      <c r="H3692" s="10">
        <v>876.7</v>
      </c>
      <c r="I3692" s="10">
        <v>-7.5400000000000773</v>
      </c>
      <c r="J3692" s="10">
        <v>15100</v>
      </c>
      <c r="K3692" s="10">
        <v>15006</v>
      </c>
      <c r="L3692" s="10">
        <v>94</v>
      </c>
      <c r="M3692" s="10">
        <v>15231.09</v>
      </c>
      <c r="N3692" s="10">
        <v>-131.09000000000015</v>
      </c>
    </row>
    <row r="3693" spans="1:14" x14ac:dyDescent="0.25">
      <c r="A3693" s="9" t="s">
        <v>680</v>
      </c>
      <c r="B3693" s="9" t="s">
        <v>94</v>
      </c>
      <c r="C3693" s="9" t="s">
        <v>42</v>
      </c>
      <c r="D3693" s="9" t="s">
        <v>43</v>
      </c>
      <c r="E3693" s="10">
        <v>1475.29</v>
      </c>
      <c r="F3693" s="10">
        <v>1470.5870646766168</v>
      </c>
      <c r="G3693" s="10">
        <v>4.7029353233831444</v>
      </c>
      <c r="H3693" s="10">
        <v>1477.94</v>
      </c>
      <c r="I3693" s="10">
        <v>-2.6500000000000909</v>
      </c>
      <c r="J3693" s="10">
        <v>2509</v>
      </c>
      <c r="K3693" s="10">
        <v>2501</v>
      </c>
      <c r="L3693" s="10">
        <v>8</v>
      </c>
      <c r="M3693" s="10">
        <v>2513.5050000000001</v>
      </c>
      <c r="N3693" s="10">
        <v>-4.5050000000001091</v>
      </c>
    </row>
    <row r="3694" spans="1:14" x14ac:dyDescent="0.25">
      <c r="A3694" s="9" t="s">
        <v>680</v>
      </c>
      <c r="B3694" s="9" t="s">
        <v>45</v>
      </c>
      <c r="C3694" s="9" t="s">
        <v>42</v>
      </c>
      <c r="D3694" s="9" t="s">
        <v>43</v>
      </c>
      <c r="E3694" s="10">
        <v>3907.12</v>
      </c>
      <c r="F3694" s="10">
        <v>3882.7980295566504</v>
      </c>
      <c r="G3694" s="10">
        <v>24.321970443349528</v>
      </c>
      <c r="H3694" s="10">
        <v>3941.04</v>
      </c>
      <c r="I3694" s="10">
        <v>-33.920000000000073</v>
      </c>
      <c r="J3694" s="10">
        <v>15100</v>
      </c>
      <c r="K3694" s="10">
        <v>15006</v>
      </c>
      <c r="L3694" s="10">
        <v>94</v>
      </c>
      <c r="M3694" s="10">
        <v>15231.09</v>
      </c>
      <c r="N3694" s="10">
        <v>-131.09000000000015</v>
      </c>
    </row>
    <row r="3695" spans="1:14" x14ac:dyDescent="0.25">
      <c r="A3695" s="9" t="s">
        <v>680</v>
      </c>
      <c r="B3695" s="9" t="s">
        <v>46</v>
      </c>
      <c r="C3695" s="9" t="s">
        <v>42</v>
      </c>
      <c r="D3695" s="9" t="s">
        <v>43</v>
      </c>
      <c r="E3695" s="10">
        <v>4724.49</v>
      </c>
      <c r="F3695" s="10">
        <v>4695.0738916256159</v>
      </c>
      <c r="G3695" s="10">
        <v>29.416108374383839</v>
      </c>
      <c r="H3695" s="10">
        <v>4765.5</v>
      </c>
      <c r="I3695" s="10">
        <v>-41.010000000000218</v>
      </c>
      <c r="J3695" s="10">
        <v>15100</v>
      </c>
      <c r="K3695" s="10">
        <v>15006</v>
      </c>
      <c r="L3695" s="10">
        <v>94</v>
      </c>
      <c r="M3695" s="10">
        <v>15231.09</v>
      </c>
      <c r="N3695" s="10">
        <v>-131.09000000000015</v>
      </c>
    </row>
    <row r="3696" spans="1:14" x14ac:dyDescent="0.25">
      <c r="A3696" s="9" t="s">
        <v>680</v>
      </c>
      <c r="B3696" s="9" t="s">
        <v>47</v>
      </c>
      <c r="C3696" s="9" t="s">
        <v>42</v>
      </c>
      <c r="D3696" s="9" t="s">
        <v>43</v>
      </c>
      <c r="E3696" s="10">
        <v>5689.3</v>
      </c>
      <c r="F3696" s="10">
        <v>7055.666666666667</v>
      </c>
      <c r="G3696" s="10">
        <v>-1366.3666666666668</v>
      </c>
      <c r="H3696" s="10">
        <v>7196.78</v>
      </c>
      <c r="I3696" s="10">
        <v>-1507.4799999999996</v>
      </c>
      <c r="J3696" s="10">
        <v>12100</v>
      </c>
      <c r="K3696" s="10">
        <v>15006</v>
      </c>
      <c r="L3696" s="10">
        <v>-2906</v>
      </c>
      <c r="M3696" s="10">
        <v>15306.12</v>
      </c>
      <c r="N3696" s="10">
        <v>-3206.1200000000008</v>
      </c>
    </row>
    <row r="3697" spans="1:14" x14ac:dyDescent="0.25">
      <c r="A3697" s="9" t="s">
        <v>680</v>
      </c>
      <c r="B3697" s="9" t="s">
        <v>48</v>
      </c>
      <c r="C3697" s="9" t="s">
        <v>42</v>
      </c>
      <c r="D3697" s="9" t="s">
        <v>43</v>
      </c>
      <c r="E3697" s="10">
        <v>14408.96</v>
      </c>
      <c r="F3697" s="10">
        <v>13513.862068965518</v>
      </c>
      <c r="G3697" s="10">
        <v>895.09793103448101</v>
      </c>
      <c r="H3697" s="10">
        <v>13716.57</v>
      </c>
      <c r="I3697" s="10">
        <v>692.38999999999942</v>
      </c>
      <c r="J3697" s="10">
        <v>16000</v>
      </c>
      <c r="K3697" s="10">
        <v>15006</v>
      </c>
      <c r="L3697" s="10">
        <v>994</v>
      </c>
      <c r="M3697" s="10">
        <v>15231.09</v>
      </c>
      <c r="N3697" s="10">
        <v>768.90999999999985</v>
      </c>
    </row>
    <row r="3698" spans="1:14" x14ac:dyDescent="0.25">
      <c r="A3698" s="9" t="s">
        <v>680</v>
      </c>
      <c r="B3698" s="9" t="s">
        <v>50</v>
      </c>
      <c r="C3698" s="9" t="s">
        <v>42</v>
      </c>
      <c r="D3698" s="9" t="s">
        <v>43</v>
      </c>
      <c r="E3698" s="10">
        <v>20471.849999999999</v>
      </c>
      <c r="F3698" s="10">
        <v>20378.149253731342</v>
      </c>
      <c r="G3698" s="10">
        <v>93.700746268656076</v>
      </c>
      <c r="H3698" s="10">
        <v>20480.04</v>
      </c>
      <c r="I3698" s="10">
        <v>-8.1900000000023283</v>
      </c>
      <c r="J3698" s="10">
        <v>15075</v>
      </c>
      <c r="K3698" s="10">
        <v>15006</v>
      </c>
      <c r="L3698" s="10">
        <v>69</v>
      </c>
      <c r="M3698" s="10">
        <v>15081.03</v>
      </c>
      <c r="N3698" s="10">
        <v>-6.0300000000006548</v>
      </c>
    </row>
    <row r="3699" spans="1:14" x14ac:dyDescent="0.25">
      <c r="A3699" s="9" t="s">
        <v>680</v>
      </c>
      <c r="B3699" s="9" t="s">
        <v>95</v>
      </c>
      <c r="C3699" s="9" t="s">
        <v>42</v>
      </c>
      <c r="D3699" s="9" t="s">
        <v>43</v>
      </c>
      <c r="E3699" s="10">
        <v>21384</v>
      </c>
      <c r="F3699" s="10">
        <v>20633.251231527094</v>
      </c>
      <c r="G3699" s="10">
        <v>750.74876847290579</v>
      </c>
      <c r="H3699" s="10">
        <v>20942.75</v>
      </c>
      <c r="I3699" s="10">
        <v>441.25</v>
      </c>
      <c r="J3699" s="10">
        <v>2592</v>
      </c>
      <c r="K3699" s="10">
        <v>2501</v>
      </c>
      <c r="L3699" s="10">
        <v>91</v>
      </c>
      <c r="M3699" s="10">
        <v>2538.5149999999999</v>
      </c>
      <c r="N3699" s="10">
        <v>53.485000000000127</v>
      </c>
    </row>
    <row r="3700" spans="1:14" x14ac:dyDescent="0.25">
      <c r="A3700" s="9" t="s">
        <v>680</v>
      </c>
      <c r="B3700" s="9" t="s">
        <v>51</v>
      </c>
      <c r="C3700" s="9" t="s">
        <v>42</v>
      </c>
      <c r="D3700" s="9" t="s">
        <v>43</v>
      </c>
      <c r="E3700" s="10">
        <v>81613.05</v>
      </c>
      <c r="F3700" s="10">
        <v>80837.32673267326</v>
      </c>
      <c r="G3700" s="10">
        <v>775.72326732674264</v>
      </c>
      <c r="H3700" s="10">
        <v>81645.7</v>
      </c>
      <c r="I3700" s="10">
        <v>-32.649999999994179</v>
      </c>
      <c r="J3700" s="10">
        <v>15150</v>
      </c>
      <c r="K3700" s="10">
        <v>15006</v>
      </c>
      <c r="L3700" s="10">
        <v>144</v>
      </c>
      <c r="M3700" s="10">
        <v>15156.06</v>
      </c>
      <c r="N3700" s="10">
        <v>-6.0599999999994907</v>
      </c>
    </row>
    <row r="3701" spans="1:14" x14ac:dyDescent="0.25">
      <c r="A3701" s="9" t="s">
        <v>680</v>
      </c>
      <c r="B3701" s="9" t="s">
        <v>52</v>
      </c>
      <c r="C3701" s="9" t="s">
        <v>42</v>
      </c>
      <c r="D3701" s="9" t="s">
        <v>53</v>
      </c>
      <c r="E3701" s="10">
        <v>66667.08</v>
      </c>
      <c r="F3701" s="10">
        <v>66634.128712871287</v>
      </c>
      <c r="G3701" s="10">
        <v>32.951287128715194</v>
      </c>
      <c r="H3701" s="10">
        <v>67300.47</v>
      </c>
      <c r="I3701" s="10">
        <v>-633.38999999999942</v>
      </c>
      <c r="J3701" s="10">
        <v>11260</v>
      </c>
      <c r="K3701" s="10">
        <v>11254.5</v>
      </c>
      <c r="L3701" s="10">
        <v>5.5</v>
      </c>
      <c r="M3701" s="10">
        <v>11367.045</v>
      </c>
      <c r="N3701" s="10">
        <v>-107.04500000000007</v>
      </c>
    </row>
    <row r="3702" spans="1:14" x14ac:dyDescent="0.25">
      <c r="A3702" s="9" t="s">
        <v>680</v>
      </c>
      <c r="B3702" s="9" t="s">
        <v>54</v>
      </c>
      <c r="C3702" s="9" t="s">
        <v>42</v>
      </c>
      <c r="D3702" s="9" t="s">
        <v>55</v>
      </c>
      <c r="E3702" s="10">
        <v>757.65</v>
      </c>
      <c r="F3702" s="10">
        <v>742.79411764705878</v>
      </c>
      <c r="G3702" s="10">
        <v>14.855882352941194</v>
      </c>
      <c r="H3702" s="10">
        <v>757.65</v>
      </c>
      <c r="I3702" s="10">
        <v>0</v>
      </c>
      <c r="J3702" s="10">
        <v>137.755</v>
      </c>
      <c r="K3702" s="10">
        <v>135.05392156862746</v>
      </c>
      <c r="L3702" s="10">
        <v>2.7010784313725367</v>
      </c>
      <c r="M3702" s="10">
        <v>137.755</v>
      </c>
      <c r="N3702" s="10">
        <v>0</v>
      </c>
    </row>
    <row r="3703" spans="1:14" x14ac:dyDescent="0.25">
      <c r="A3703" s="9" t="s">
        <v>681</v>
      </c>
      <c r="B3703" s="9" t="s">
        <v>25</v>
      </c>
      <c r="C3703" s="9" t="s">
        <v>26</v>
      </c>
      <c r="D3703" s="9" t="s">
        <v>27</v>
      </c>
      <c r="E3703" s="10">
        <v>5171.45</v>
      </c>
      <c r="F3703" s="10">
        <v>0</v>
      </c>
      <c r="G3703" s="10">
        <v>5171.45</v>
      </c>
      <c r="H3703" s="10">
        <v>0</v>
      </c>
      <c r="I3703" s="10">
        <v>5171.45</v>
      </c>
      <c r="J3703" s="10">
        <v>0</v>
      </c>
      <c r="K3703" s="10">
        <v>0</v>
      </c>
      <c r="L3703" s="10">
        <v>0</v>
      </c>
      <c r="M3703" s="10">
        <v>0</v>
      </c>
      <c r="N3703" s="10">
        <v>0</v>
      </c>
    </row>
    <row r="3704" spans="1:14" x14ac:dyDescent="0.25">
      <c r="A3704" s="9" t="s">
        <v>681</v>
      </c>
      <c r="B3704" s="9" t="s">
        <v>28</v>
      </c>
      <c r="C3704" s="9" t="s">
        <v>29</v>
      </c>
      <c r="D3704" s="9" t="s">
        <v>27</v>
      </c>
      <c r="E3704" s="10">
        <v>6.85</v>
      </c>
      <c r="F3704" s="10">
        <v>0</v>
      </c>
      <c r="G3704" s="10">
        <v>6.85</v>
      </c>
      <c r="H3704" s="10">
        <v>6.91</v>
      </c>
      <c r="I3704" s="10">
        <v>-6.0000000000000497E-2</v>
      </c>
      <c r="J3704" s="10">
        <v>0</v>
      </c>
      <c r="K3704" s="10">
        <v>0</v>
      </c>
      <c r="L3704" s="10">
        <v>0</v>
      </c>
      <c r="M3704" s="10">
        <v>0</v>
      </c>
      <c r="N3704" s="10">
        <v>0</v>
      </c>
    </row>
    <row r="3705" spans="1:14" x14ac:dyDescent="0.25">
      <c r="A3705" s="9" t="s">
        <v>681</v>
      </c>
      <c r="B3705" s="9" t="s">
        <v>30</v>
      </c>
      <c r="C3705" s="9" t="s">
        <v>29</v>
      </c>
      <c r="D3705" s="9" t="s">
        <v>27</v>
      </c>
      <c r="E3705" s="10">
        <v>159.84</v>
      </c>
      <c r="F3705" s="10">
        <v>0</v>
      </c>
      <c r="G3705" s="10">
        <v>159.84</v>
      </c>
      <c r="H3705" s="10">
        <v>161.33000000000001</v>
      </c>
      <c r="I3705" s="10">
        <v>-1.4900000000000091</v>
      </c>
      <c r="J3705" s="10">
        <v>0</v>
      </c>
      <c r="K3705" s="10">
        <v>0</v>
      </c>
      <c r="L3705" s="10">
        <v>0</v>
      </c>
      <c r="M3705" s="10">
        <v>0</v>
      </c>
      <c r="N3705" s="10">
        <v>0</v>
      </c>
    </row>
    <row r="3706" spans="1:14" x14ac:dyDescent="0.25">
      <c r="A3706" s="9" t="s">
        <v>681</v>
      </c>
      <c r="B3706" s="9" t="s">
        <v>31</v>
      </c>
      <c r="C3706" s="9" t="s">
        <v>29</v>
      </c>
      <c r="D3706" s="9" t="s">
        <v>27</v>
      </c>
      <c r="E3706" s="10">
        <v>1073.2</v>
      </c>
      <c r="F3706" s="10">
        <v>0</v>
      </c>
      <c r="G3706" s="10">
        <v>1073.2</v>
      </c>
      <c r="H3706" s="10">
        <v>1083.2</v>
      </c>
      <c r="I3706" s="10">
        <v>-10</v>
      </c>
      <c r="J3706" s="10">
        <v>0</v>
      </c>
      <c r="K3706" s="10">
        <v>0</v>
      </c>
      <c r="L3706" s="10">
        <v>0</v>
      </c>
      <c r="M3706" s="10">
        <v>0</v>
      </c>
      <c r="N3706" s="10">
        <v>0</v>
      </c>
    </row>
    <row r="3707" spans="1:14" x14ac:dyDescent="0.25">
      <c r="A3707" s="9" t="s">
        <v>681</v>
      </c>
      <c r="B3707" s="9" t="s">
        <v>32</v>
      </c>
      <c r="C3707" s="9" t="s">
        <v>33</v>
      </c>
      <c r="D3707" s="9" t="s">
        <v>27</v>
      </c>
      <c r="E3707" s="10">
        <v>1498.92</v>
      </c>
      <c r="F3707" s="10">
        <v>0</v>
      </c>
      <c r="G3707" s="10">
        <v>1498.92</v>
      </c>
      <c r="H3707" s="10">
        <v>1774.21</v>
      </c>
      <c r="I3707" s="10">
        <v>-275.28999999999996</v>
      </c>
      <c r="J3707" s="10">
        <v>4.25</v>
      </c>
      <c r="K3707" s="10">
        <v>0</v>
      </c>
      <c r="L3707" s="10">
        <v>4.25</v>
      </c>
      <c r="M3707" s="10">
        <v>5.0309999999999997</v>
      </c>
      <c r="N3707" s="10">
        <v>-0.78099999999999969</v>
      </c>
    </row>
    <row r="3708" spans="1:14" x14ac:dyDescent="0.25">
      <c r="A3708" s="9" t="s">
        <v>681</v>
      </c>
      <c r="B3708" s="9" t="s">
        <v>34</v>
      </c>
      <c r="C3708" s="9" t="s">
        <v>33</v>
      </c>
      <c r="D3708" s="9" t="s">
        <v>27</v>
      </c>
      <c r="E3708" s="10">
        <v>5152.57</v>
      </c>
      <c r="F3708" s="10">
        <v>0</v>
      </c>
      <c r="G3708" s="10">
        <v>5152.57</v>
      </c>
      <c r="H3708" s="10">
        <v>6098.95</v>
      </c>
      <c r="I3708" s="10">
        <v>-946.38000000000011</v>
      </c>
      <c r="J3708" s="10">
        <v>4.25</v>
      </c>
      <c r="K3708" s="10">
        <v>0</v>
      </c>
      <c r="L3708" s="10">
        <v>4.25</v>
      </c>
      <c r="M3708" s="10">
        <v>5.0309999999999997</v>
      </c>
      <c r="N3708" s="10">
        <v>-0.78099999999999969</v>
      </c>
    </row>
    <row r="3709" spans="1:14" x14ac:dyDescent="0.25">
      <c r="A3709" s="9" t="s">
        <v>681</v>
      </c>
      <c r="B3709" s="9" t="s">
        <v>35</v>
      </c>
      <c r="C3709" s="9" t="s">
        <v>33</v>
      </c>
      <c r="D3709" s="9" t="s">
        <v>27</v>
      </c>
      <c r="E3709" s="10">
        <v>5574.77</v>
      </c>
      <c r="F3709" s="10">
        <v>0</v>
      </c>
      <c r="G3709" s="10">
        <v>5574.77</v>
      </c>
      <c r="H3709" s="10">
        <v>6598.64</v>
      </c>
      <c r="I3709" s="10">
        <v>-1023.8699999999999</v>
      </c>
      <c r="J3709" s="10">
        <v>89.25</v>
      </c>
      <c r="K3709" s="10">
        <v>0</v>
      </c>
      <c r="L3709" s="10">
        <v>89.25</v>
      </c>
      <c r="M3709" s="10">
        <v>105.642</v>
      </c>
      <c r="N3709" s="10">
        <v>-16.391999999999996</v>
      </c>
    </row>
    <row r="3710" spans="1:14" x14ac:dyDescent="0.25">
      <c r="A3710" s="9" t="s">
        <v>681</v>
      </c>
      <c r="B3710" s="9" t="s">
        <v>36</v>
      </c>
      <c r="C3710" s="9" t="s">
        <v>29</v>
      </c>
      <c r="D3710" s="9" t="s">
        <v>27</v>
      </c>
      <c r="E3710" s="10">
        <v>12023.73</v>
      </c>
      <c r="F3710" s="10">
        <v>0</v>
      </c>
      <c r="G3710" s="10">
        <v>12023.73</v>
      </c>
      <c r="H3710" s="10">
        <v>12135.78</v>
      </c>
      <c r="I3710" s="10">
        <v>-112.05000000000109</v>
      </c>
      <c r="J3710" s="10">
        <v>0</v>
      </c>
      <c r="K3710" s="10">
        <v>0</v>
      </c>
      <c r="L3710" s="10">
        <v>0</v>
      </c>
      <c r="M3710" s="10">
        <v>0</v>
      </c>
      <c r="N3710" s="10">
        <v>0</v>
      </c>
    </row>
    <row r="3711" spans="1:14" x14ac:dyDescent="0.25">
      <c r="A3711" s="9" t="s">
        <v>681</v>
      </c>
      <c r="B3711" s="9" t="s">
        <v>37</v>
      </c>
      <c r="C3711" s="9" t="s">
        <v>29</v>
      </c>
      <c r="D3711" s="9" t="s">
        <v>27</v>
      </c>
      <c r="E3711" s="10">
        <v>27804.959999999999</v>
      </c>
      <c r="F3711" s="10">
        <v>0</v>
      </c>
      <c r="G3711" s="10">
        <v>27804.959999999999</v>
      </c>
      <c r="H3711" s="10">
        <v>28064.07</v>
      </c>
      <c r="I3711" s="10">
        <v>-259.11000000000058</v>
      </c>
      <c r="J3711" s="10">
        <v>0</v>
      </c>
      <c r="K3711" s="10">
        <v>0</v>
      </c>
      <c r="L3711" s="10">
        <v>0</v>
      </c>
      <c r="M3711" s="10">
        <v>0</v>
      </c>
      <c r="N3711" s="10">
        <v>0</v>
      </c>
    </row>
    <row r="3712" spans="1:14" x14ac:dyDescent="0.25">
      <c r="A3712" s="9" t="s">
        <v>681</v>
      </c>
      <c r="B3712" s="9" t="s">
        <v>611</v>
      </c>
      <c r="C3712" s="9" t="s">
        <v>39</v>
      </c>
      <c r="D3712" s="9" t="s">
        <v>40</v>
      </c>
      <c r="E3712" s="10">
        <v>-676302</v>
      </c>
      <c r="F3712" s="10">
        <v>0</v>
      </c>
      <c r="G3712" s="10">
        <v>-676302</v>
      </c>
      <c r="H3712" s="10">
        <v>-676302.07</v>
      </c>
      <c r="I3712" s="10">
        <v>6.9999999948777258E-2</v>
      </c>
      <c r="J3712" s="10">
        <v>-3622</v>
      </c>
      <c r="K3712" s="10">
        <v>0</v>
      </c>
      <c r="L3712" s="10">
        <v>-3622</v>
      </c>
      <c r="M3712" s="10">
        <v>-3622</v>
      </c>
      <c r="N3712" s="10">
        <v>0</v>
      </c>
    </row>
    <row r="3713" spans="1:14" x14ac:dyDescent="0.25">
      <c r="A3713" s="9" t="s">
        <v>681</v>
      </c>
      <c r="B3713" s="9" t="s">
        <v>92</v>
      </c>
      <c r="C3713" s="9" t="s">
        <v>42</v>
      </c>
      <c r="D3713" s="9" t="s">
        <v>43</v>
      </c>
      <c r="E3713" s="10">
        <v>10.210000000000001</v>
      </c>
      <c r="F3713" s="10">
        <v>0</v>
      </c>
      <c r="G3713" s="10">
        <v>10.210000000000001</v>
      </c>
      <c r="H3713" s="10">
        <v>0</v>
      </c>
      <c r="I3713" s="10">
        <v>10.210000000000001</v>
      </c>
      <c r="J3713" s="10">
        <v>120</v>
      </c>
      <c r="K3713" s="10">
        <v>0</v>
      </c>
      <c r="L3713" s="10">
        <v>120</v>
      </c>
      <c r="M3713" s="10">
        <v>0</v>
      </c>
      <c r="N3713" s="10">
        <v>120</v>
      </c>
    </row>
    <row r="3714" spans="1:14" x14ac:dyDescent="0.25">
      <c r="A3714" s="9" t="s">
        <v>681</v>
      </c>
      <c r="B3714" s="9" t="s">
        <v>41</v>
      </c>
      <c r="C3714" s="9" t="s">
        <v>42</v>
      </c>
      <c r="D3714" s="9" t="s">
        <v>43</v>
      </c>
      <c r="E3714" s="10">
        <v>2623.92</v>
      </c>
      <c r="F3714" s="10">
        <v>2621.7438423645322</v>
      </c>
      <c r="G3714" s="10">
        <v>2.1761576354679164</v>
      </c>
      <c r="H3714" s="10">
        <v>2661.07</v>
      </c>
      <c r="I3714" s="10">
        <v>-37.150000000000091</v>
      </c>
      <c r="J3714" s="10">
        <v>43500</v>
      </c>
      <c r="K3714" s="10">
        <v>43464</v>
      </c>
      <c r="L3714" s="10">
        <v>36</v>
      </c>
      <c r="M3714" s="10">
        <v>44115.96</v>
      </c>
      <c r="N3714" s="10">
        <v>-615.95999999999913</v>
      </c>
    </row>
    <row r="3715" spans="1:14" x14ac:dyDescent="0.25">
      <c r="A3715" s="9" t="s">
        <v>681</v>
      </c>
      <c r="B3715" s="9" t="s">
        <v>44</v>
      </c>
      <c r="C3715" s="9" t="s">
        <v>42</v>
      </c>
      <c r="D3715" s="9" t="s">
        <v>43</v>
      </c>
      <c r="E3715" s="10">
        <v>3367.79</v>
      </c>
      <c r="F3715" s="10">
        <v>3357.5920398009948</v>
      </c>
      <c r="G3715" s="10">
        <v>10.197960199005138</v>
      </c>
      <c r="H3715" s="10">
        <v>3374.38</v>
      </c>
      <c r="I3715" s="10">
        <v>-6.5900000000001455</v>
      </c>
      <c r="J3715" s="10">
        <v>3633</v>
      </c>
      <c r="K3715" s="10">
        <v>3622</v>
      </c>
      <c r="L3715" s="10">
        <v>11</v>
      </c>
      <c r="M3715" s="10">
        <v>3640.11</v>
      </c>
      <c r="N3715" s="10">
        <v>-7.1100000000001273</v>
      </c>
    </row>
    <row r="3716" spans="1:14" x14ac:dyDescent="0.25">
      <c r="A3716" s="9" t="s">
        <v>681</v>
      </c>
      <c r="B3716" s="9" t="s">
        <v>45</v>
      </c>
      <c r="C3716" s="9" t="s">
        <v>42</v>
      </c>
      <c r="D3716" s="9" t="s">
        <v>43</v>
      </c>
      <c r="E3716" s="10">
        <v>11346.18</v>
      </c>
      <c r="F3716" s="10">
        <v>11246.305418719212</v>
      </c>
      <c r="G3716" s="10">
        <v>99.874581280788334</v>
      </c>
      <c r="H3716" s="10">
        <v>11415</v>
      </c>
      <c r="I3716" s="10">
        <v>-68.819999999999709</v>
      </c>
      <c r="J3716" s="10">
        <v>43850</v>
      </c>
      <c r="K3716" s="10">
        <v>43464</v>
      </c>
      <c r="L3716" s="10">
        <v>386</v>
      </c>
      <c r="M3716" s="10">
        <v>44115.96</v>
      </c>
      <c r="N3716" s="10">
        <v>-265.95999999999913</v>
      </c>
    </row>
    <row r="3717" spans="1:14" x14ac:dyDescent="0.25">
      <c r="A3717" s="9" t="s">
        <v>681</v>
      </c>
      <c r="B3717" s="9" t="s">
        <v>46</v>
      </c>
      <c r="C3717" s="9" t="s">
        <v>42</v>
      </c>
      <c r="D3717" s="9" t="s">
        <v>43</v>
      </c>
      <c r="E3717" s="10">
        <v>13735.43</v>
      </c>
      <c r="F3717" s="10">
        <v>13599.014778325123</v>
      </c>
      <c r="G3717" s="10">
        <v>136.4152216748771</v>
      </c>
      <c r="H3717" s="10">
        <v>13803</v>
      </c>
      <c r="I3717" s="10">
        <v>-67.569999999999709</v>
      </c>
      <c r="J3717" s="10">
        <v>43900</v>
      </c>
      <c r="K3717" s="10">
        <v>43464</v>
      </c>
      <c r="L3717" s="10">
        <v>436</v>
      </c>
      <c r="M3717" s="10">
        <v>44115.96</v>
      </c>
      <c r="N3717" s="10">
        <v>-215.95999999999913</v>
      </c>
    </row>
    <row r="3718" spans="1:14" x14ac:dyDescent="0.25">
      <c r="A3718" s="9" t="s">
        <v>681</v>
      </c>
      <c r="B3718" s="9" t="s">
        <v>47</v>
      </c>
      <c r="C3718" s="9" t="s">
        <v>42</v>
      </c>
      <c r="D3718" s="9" t="s">
        <v>43</v>
      </c>
      <c r="E3718" s="10">
        <v>20661.09</v>
      </c>
      <c r="F3718" s="10">
        <v>20436.333333333336</v>
      </c>
      <c r="G3718" s="10">
        <v>224.75666666666439</v>
      </c>
      <c r="H3718" s="10">
        <v>20845.060000000001</v>
      </c>
      <c r="I3718" s="10">
        <v>-183.97000000000116</v>
      </c>
      <c r="J3718" s="10">
        <v>43942</v>
      </c>
      <c r="K3718" s="10">
        <v>43464</v>
      </c>
      <c r="L3718" s="10">
        <v>478</v>
      </c>
      <c r="M3718" s="10">
        <v>44333.279999999999</v>
      </c>
      <c r="N3718" s="10">
        <v>-391.27999999999884</v>
      </c>
    </row>
    <row r="3719" spans="1:14" x14ac:dyDescent="0.25">
      <c r="A3719" s="9" t="s">
        <v>681</v>
      </c>
      <c r="B3719" s="9" t="s">
        <v>612</v>
      </c>
      <c r="C3719" s="9" t="s">
        <v>42</v>
      </c>
      <c r="D3719" s="9" t="s">
        <v>43</v>
      </c>
      <c r="E3719" s="10">
        <v>35368.5</v>
      </c>
      <c r="F3719" s="10">
        <v>35097.182266009855</v>
      </c>
      <c r="G3719" s="10">
        <v>271.31773399014492</v>
      </c>
      <c r="H3719" s="10">
        <v>35623.64</v>
      </c>
      <c r="I3719" s="10">
        <v>-255.13999999999942</v>
      </c>
      <c r="J3719" s="10">
        <v>3650</v>
      </c>
      <c r="K3719" s="10">
        <v>3622</v>
      </c>
      <c r="L3719" s="10">
        <v>28</v>
      </c>
      <c r="M3719" s="10">
        <v>3676.33</v>
      </c>
      <c r="N3719" s="10">
        <v>-26.329999999999927</v>
      </c>
    </row>
    <row r="3720" spans="1:14" x14ac:dyDescent="0.25">
      <c r="A3720" s="9" t="s">
        <v>681</v>
      </c>
      <c r="B3720" s="9" t="s">
        <v>48</v>
      </c>
      <c r="C3720" s="9" t="s">
        <v>42</v>
      </c>
      <c r="D3720" s="9" t="s">
        <v>43</v>
      </c>
      <c r="E3720" s="10">
        <v>39624.639999999999</v>
      </c>
      <c r="F3720" s="10">
        <v>39142.118226600986</v>
      </c>
      <c r="G3720" s="10">
        <v>482.52177339901391</v>
      </c>
      <c r="H3720" s="10">
        <v>39729.25</v>
      </c>
      <c r="I3720" s="10">
        <v>-104.61000000000058</v>
      </c>
      <c r="J3720" s="10">
        <v>44000</v>
      </c>
      <c r="K3720" s="10">
        <v>43464</v>
      </c>
      <c r="L3720" s="10">
        <v>536</v>
      </c>
      <c r="M3720" s="10">
        <v>44115.96</v>
      </c>
      <c r="N3720" s="10">
        <v>-115.95999999999913</v>
      </c>
    </row>
    <row r="3721" spans="1:14" x14ac:dyDescent="0.25">
      <c r="A3721" s="9" t="s">
        <v>681</v>
      </c>
      <c r="B3721" s="9" t="s">
        <v>50</v>
      </c>
      <c r="C3721" s="9" t="s">
        <v>42</v>
      </c>
      <c r="D3721" s="9" t="s">
        <v>43</v>
      </c>
      <c r="E3721" s="10">
        <v>59135.47</v>
      </c>
      <c r="F3721" s="10">
        <v>59024.109452736317</v>
      </c>
      <c r="G3721" s="10">
        <v>111.36054726368457</v>
      </c>
      <c r="H3721" s="10">
        <v>59319.23</v>
      </c>
      <c r="I3721" s="10">
        <v>-183.76000000000204</v>
      </c>
      <c r="J3721" s="10">
        <v>43546</v>
      </c>
      <c r="K3721" s="10">
        <v>43464</v>
      </c>
      <c r="L3721" s="10">
        <v>82</v>
      </c>
      <c r="M3721" s="10">
        <v>43681.32</v>
      </c>
      <c r="N3721" s="10">
        <v>-135.31999999999971</v>
      </c>
    </row>
    <row r="3722" spans="1:14" x14ac:dyDescent="0.25">
      <c r="A3722" s="9" t="s">
        <v>681</v>
      </c>
      <c r="B3722" s="9" t="s">
        <v>51</v>
      </c>
      <c r="C3722" s="9" t="s">
        <v>42</v>
      </c>
      <c r="D3722" s="9" t="s">
        <v>43</v>
      </c>
      <c r="E3722" s="10">
        <v>236634.75</v>
      </c>
      <c r="F3722" s="10">
        <v>234140.56435643564</v>
      </c>
      <c r="G3722" s="10">
        <v>2494.1856435643567</v>
      </c>
      <c r="H3722" s="10">
        <v>236481.97</v>
      </c>
      <c r="I3722" s="10">
        <v>152.77999999999884</v>
      </c>
      <c r="J3722" s="10">
        <v>43927</v>
      </c>
      <c r="K3722" s="10">
        <v>43464</v>
      </c>
      <c r="L3722" s="10">
        <v>463</v>
      </c>
      <c r="M3722" s="10">
        <v>43898.64</v>
      </c>
      <c r="N3722" s="10">
        <v>28.360000000000582</v>
      </c>
    </row>
    <row r="3723" spans="1:14" x14ac:dyDescent="0.25">
      <c r="A3723" s="9" t="s">
        <v>681</v>
      </c>
      <c r="B3723" s="9" t="s">
        <v>52</v>
      </c>
      <c r="C3723" s="9" t="s">
        <v>42</v>
      </c>
      <c r="D3723" s="9" t="s">
        <v>53</v>
      </c>
      <c r="E3723" s="10">
        <v>193133.23</v>
      </c>
      <c r="F3723" s="10">
        <v>193001.84158415842</v>
      </c>
      <c r="G3723" s="10">
        <v>131.38841584158945</v>
      </c>
      <c r="H3723" s="10">
        <v>194931.86</v>
      </c>
      <c r="I3723" s="10">
        <v>-1798.6299999999756</v>
      </c>
      <c r="J3723" s="10">
        <v>32620</v>
      </c>
      <c r="K3723" s="10">
        <v>32598</v>
      </c>
      <c r="L3723" s="10">
        <v>22</v>
      </c>
      <c r="M3723" s="10">
        <v>32923.980000000003</v>
      </c>
      <c r="N3723" s="10">
        <v>-303.9800000000032</v>
      </c>
    </row>
    <row r="3724" spans="1:14" x14ac:dyDescent="0.25">
      <c r="A3724" s="9" t="s">
        <v>681</v>
      </c>
      <c r="B3724" s="9" t="s">
        <v>54</v>
      </c>
      <c r="C3724" s="9" t="s">
        <v>42</v>
      </c>
      <c r="D3724" s="9" t="s">
        <v>55</v>
      </c>
      <c r="E3724" s="10">
        <v>2194.5</v>
      </c>
      <c r="F3724" s="10">
        <v>2151.4705882352941</v>
      </c>
      <c r="G3724" s="10">
        <v>43.029411764705856</v>
      </c>
      <c r="H3724" s="10">
        <v>2194.5</v>
      </c>
      <c r="I3724" s="10">
        <v>0</v>
      </c>
      <c r="J3724" s="10">
        <v>399</v>
      </c>
      <c r="K3724" s="10">
        <v>391.1764705882353</v>
      </c>
      <c r="L3724" s="10">
        <v>7.8235294117646959</v>
      </c>
      <c r="M3724" s="10">
        <v>399</v>
      </c>
      <c r="N3724" s="10">
        <v>0</v>
      </c>
    </row>
    <row r="3725" spans="1:14" x14ac:dyDescent="0.25">
      <c r="A3725" s="9" t="s">
        <v>682</v>
      </c>
      <c r="B3725" s="9" t="s">
        <v>25</v>
      </c>
      <c r="C3725" s="9" t="s">
        <v>26</v>
      </c>
      <c r="D3725" s="9" t="s">
        <v>27</v>
      </c>
      <c r="E3725" s="10">
        <v>493.44</v>
      </c>
      <c r="F3725" s="10">
        <v>0</v>
      </c>
      <c r="G3725" s="10">
        <v>493.44</v>
      </c>
      <c r="H3725" s="10">
        <v>0</v>
      </c>
      <c r="I3725" s="10">
        <v>493.44</v>
      </c>
      <c r="J3725" s="10">
        <v>0</v>
      </c>
      <c r="K3725" s="10">
        <v>0</v>
      </c>
      <c r="L3725" s="10">
        <v>0</v>
      </c>
      <c r="M3725" s="10">
        <v>0</v>
      </c>
      <c r="N3725" s="10">
        <v>0</v>
      </c>
    </row>
    <row r="3726" spans="1:14" x14ac:dyDescent="0.25">
      <c r="A3726" s="9" t="s">
        <v>682</v>
      </c>
      <c r="B3726" s="9" t="s">
        <v>28</v>
      </c>
      <c r="C3726" s="9" t="s">
        <v>29</v>
      </c>
      <c r="D3726" s="9" t="s">
        <v>27</v>
      </c>
      <c r="E3726" s="10">
        <v>23.6</v>
      </c>
      <c r="F3726" s="10">
        <v>0</v>
      </c>
      <c r="G3726" s="10">
        <v>23.6</v>
      </c>
      <c r="H3726" s="10">
        <v>23.72</v>
      </c>
      <c r="I3726" s="10">
        <v>-0.11999999999999744</v>
      </c>
      <c r="J3726" s="10">
        <v>0</v>
      </c>
      <c r="K3726" s="10">
        <v>0</v>
      </c>
      <c r="L3726" s="10">
        <v>0</v>
      </c>
      <c r="M3726" s="10">
        <v>0</v>
      </c>
      <c r="N3726" s="10">
        <v>0</v>
      </c>
    </row>
    <row r="3727" spans="1:14" x14ac:dyDescent="0.25">
      <c r="A3727" s="9" t="s">
        <v>682</v>
      </c>
      <c r="B3727" s="9" t="s">
        <v>30</v>
      </c>
      <c r="C3727" s="9" t="s">
        <v>29</v>
      </c>
      <c r="D3727" s="9" t="s">
        <v>27</v>
      </c>
      <c r="E3727" s="10">
        <v>550.76</v>
      </c>
      <c r="F3727" s="10">
        <v>0</v>
      </c>
      <c r="G3727" s="10">
        <v>550.76</v>
      </c>
      <c r="H3727" s="10">
        <v>553.52</v>
      </c>
      <c r="I3727" s="10">
        <v>-2.7599999999999909</v>
      </c>
      <c r="J3727" s="10">
        <v>0</v>
      </c>
      <c r="K3727" s="10">
        <v>0</v>
      </c>
      <c r="L3727" s="10">
        <v>0</v>
      </c>
      <c r="M3727" s="10">
        <v>0</v>
      </c>
      <c r="N3727" s="10">
        <v>0</v>
      </c>
    </row>
    <row r="3728" spans="1:14" x14ac:dyDescent="0.25">
      <c r="A3728" s="9" t="s">
        <v>682</v>
      </c>
      <c r="B3728" s="9" t="s">
        <v>31</v>
      </c>
      <c r="C3728" s="9" t="s">
        <v>29</v>
      </c>
      <c r="D3728" s="9" t="s">
        <v>27</v>
      </c>
      <c r="E3728" s="10">
        <v>3697.99</v>
      </c>
      <c r="F3728" s="10">
        <v>0</v>
      </c>
      <c r="G3728" s="10">
        <v>3697.99</v>
      </c>
      <c r="H3728" s="10">
        <v>3716.48</v>
      </c>
      <c r="I3728" s="10">
        <v>-18.490000000000236</v>
      </c>
      <c r="J3728" s="10">
        <v>0</v>
      </c>
      <c r="K3728" s="10">
        <v>0</v>
      </c>
      <c r="L3728" s="10">
        <v>0</v>
      </c>
      <c r="M3728" s="10">
        <v>0</v>
      </c>
      <c r="N3728" s="10">
        <v>0</v>
      </c>
    </row>
    <row r="3729" spans="1:14" x14ac:dyDescent="0.25">
      <c r="A3729" s="9" t="s">
        <v>682</v>
      </c>
      <c r="B3729" s="9" t="s">
        <v>32</v>
      </c>
      <c r="C3729" s="9" t="s">
        <v>33</v>
      </c>
      <c r="D3729" s="9" t="s">
        <v>27</v>
      </c>
      <c r="E3729" s="10">
        <v>6672.8</v>
      </c>
      <c r="F3729" s="10">
        <v>0</v>
      </c>
      <c r="G3729" s="10">
        <v>6672.8</v>
      </c>
      <c r="H3729" s="10">
        <v>6117.66</v>
      </c>
      <c r="I3729" s="10">
        <v>555.14000000000033</v>
      </c>
      <c r="J3729" s="10">
        <v>18.920000000000002</v>
      </c>
      <c r="K3729" s="10">
        <v>0</v>
      </c>
      <c r="L3729" s="10">
        <v>18.920000000000002</v>
      </c>
      <c r="M3729" s="10">
        <v>17.346</v>
      </c>
      <c r="N3729" s="10">
        <v>1.5740000000000016</v>
      </c>
    </row>
    <row r="3730" spans="1:14" x14ac:dyDescent="0.25">
      <c r="A3730" s="9" t="s">
        <v>682</v>
      </c>
      <c r="B3730" s="9" t="s">
        <v>34</v>
      </c>
      <c r="C3730" s="9" t="s">
        <v>33</v>
      </c>
      <c r="D3730" s="9" t="s">
        <v>27</v>
      </c>
      <c r="E3730" s="10">
        <v>22938.05</v>
      </c>
      <c r="F3730" s="10">
        <v>0</v>
      </c>
      <c r="G3730" s="10">
        <v>22938.05</v>
      </c>
      <c r="H3730" s="10">
        <v>21029.75</v>
      </c>
      <c r="I3730" s="10">
        <v>1908.2999999999993</v>
      </c>
      <c r="J3730" s="10">
        <v>18.920000000000002</v>
      </c>
      <c r="K3730" s="10">
        <v>0</v>
      </c>
      <c r="L3730" s="10">
        <v>18.920000000000002</v>
      </c>
      <c r="M3730" s="10">
        <v>17.346</v>
      </c>
      <c r="N3730" s="10">
        <v>1.5740000000000016</v>
      </c>
    </row>
    <row r="3731" spans="1:14" x14ac:dyDescent="0.25">
      <c r="A3731" s="9" t="s">
        <v>682</v>
      </c>
      <c r="B3731" s="9" t="s">
        <v>35</v>
      </c>
      <c r="C3731" s="9" t="s">
        <v>33</v>
      </c>
      <c r="D3731" s="9" t="s">
        <v>27</v>
      </c>
      <c r="E3731" s="10">
        <v>24817.56</v>
      </c>
      <c r="F3731" s="10">
        <v>0</v>
      </c>
      <c r="G3731" s="10">
        <v>24817.56</v>
      </c>
      <c r="H3731" s="10">
        <v>22752.73</v>
      </c>
      <c r="I3731" s="10">
        <v>2064.8300000000017</v>
      </c>
      <c r="J3731" s="10">
        <v>397.32</v>
      </c>
      <c r="K3731" s="10">
        <v>0</v>
      </c>
      <c r="L3731" s="10">
        <v>397.32</v>
      </c>
      <c r="M3731" s="10">
        <v>364.26299999999998</v>
      </c>
      <c r="N3731" s="10">
        <v>33.057000000000016</v>
      </c>
    </row>
    <row r="3732" spans="1:14" x14ac:dyDescent="0.25">
      <c r="A3732" s="9" t="s">
        <v>682</v>
      </c>
      <c r="B3732" s="9" t="s">
        <v>36</v>
      </c>
      <c r="C3732" s="9" t="s">
        <v>29</v>
      </c>
      <c r="D3732" s="9" t="s">
        <v>27</v>
      </c>
      <c r="E3732" s="10">
        <v>41431.01</v>
      </c>
      <c r="F3732" s="10">
        <v>0</v>
      </c>
      <c r="G3732" s="10">
        <v>41431.01</v>
      </c>
      <c r="H3732" s="10">
        <v>41638.160000000003</v>
      </c>
      <c r="I3732" s="10">
        <v>-207.15000000000146</v>
      </c>
      <c r="J3732" s="10">
        <v>0</v>
      </c>
      <c r="K3732" s="10">
        <v>0</v>
      </c>
      <c r="L3732" s="10">
        <v>0</v>
      </c>
      <c r="M3732" s="10">
        <v>0</v>
      </c>
      <c r="N3732" s="10">
        <v>0</v>
      </c>
    </row>
    <row r="3733" spans="1:14" x14ac:dyDescent="0.25">
      <c r="A3733" s="9" t="s">
        <v>682</v>
      </c>
      <c r="B3733" s="9" t="s">
        <v>37</v>
      </c>
      <c r="C3733" s="9" t="s">
        <v>29</v>
      </c>
      <c r="D3733" s="9" t="s">
        <v>27</v>
      </c>
      <c r="E3733" s="10">
        <v>95809.49</v>
      </c>
      <c r="F3733" s="10">
        <v>0</v>
      </c>
      <c r="G3733" s="10">
        <v>95809.49</v>
      </c>
      <c r="H3733" s="10">
        <v>96288.54</v>
      </c>
      <c r="I3733" s="10">
        <v>-479.04999999998836</v>
      </c>
      <c r="J3733" s="10">
        <v>0</v>
      </c>
      <c r="K3733" s="10">
        <v>0</v>
      </c>
      <c r="L3733" s="10">
        <v>0</v>
      </c>
      <c r="M3733" s="10">
        <v>0</v>
      </c>
      <c r="N3733" s="10">
        <v>0</v>
      </c>
    </row>
    <row r="3734" spans="1:14" x14ac:dyDescent="0.25">
      <c r="A3734" s="9" t="s">
        <v>682</v>
      </c>
      <c r="B3734" s="9" t="s">
        <v>607</v>
      </c>
      <c r="C3734" s="9" t="s">
        <v>39</v>
      </c>
      <c r="D3734" s="9" t="s">
        <v>40</v>
      </c>
      <c r="E3734" s="10">
        <v>-2196881.29</v>
      </c>
      <c r="F3734" s="10">
        <v>0</v>
      </c>
      <c r="G3734" s="10">
        <v>-2196881.29</v>
      </c>
      <c r="H3734" s="10">
        <v>-2196881.67</v>
      </c>
      <c r="I3734" s="10">
        <v>0.37999999988824129</v>
      </c>
      <c r="J3734" s="10">
        <v>-12489</v>
      </c>
      <c r="K3734" s="10">
        <v>0</v>
      </c>
      <c r="L3734" s="10">
        <v>-12489</v>
      </c>
      <c r="M3734" s="10">
        <v>-12489</v>
      </c>
      <c r="N3734" s="10">
        <v>0</v>
      </c>
    </row>
    <row r="3735" spans="1:14" x14ac:dyDescent="0.25">
      <c r="A3735" s="9" t="s">
        <v>682</v>
      </c>
      <c r="B3735" s="9" t="s">
        <v>92</v>
      </c>
      <c r="C3735" s="9" t="s">
        <v>42</v>
      </c>
      <c r="D3735" s="9" t="s">
        <v>43</v>
      </c>
      <c r="E3735" s="10">
        <v>510.72</v>
      </c>
      <c r="F3735" s="10">
        <v>0</v>
      </c>
      <c r="G3735" s="10">
        <v>510.72</v>
      </c>
      <c r="H3735" s="10">
        <v>0</v>
      </c>
      <c r="I3735" s="10">
        <v>510.72</v>
      </c>
      <c r="J3735" s="10">
        <v>6000</v>
      </c>
      <c r="K3735" s="10">
        <v>0</v>
      </c>
      <c r="L3735" s="10">
        <v>6000</v>
      </c>
      <c r="M3735" s="10">
        <v>0</v>
      </c>
      <c r="N3735" s="10">
        <v>6000</v>
      </c>
    </row>
    <row r="3736" spans="1:14" x14ac:dyDescent="0.25">
      <c r="A3736" s="9" t="s">
        <v>682</v>
      </c>
      <c r="B3736" s="9" t="s">
        <v>107</v>
      </c>
      <c r="C3736" s="9" t="s">
        <v>42</v>
      </c>
      <c r="D3736" s="9" t="s">
        <v>43</v>
      </c>
      <c r="E3736" s="10">
        <v>7810</v>
      </c>
      <c r="F3736" s="10">
        <v>7790.1379310344828</v>
      </c>
      <c r="G3736" s="10">
        <v>19.86206896551721</v>
      </c>
      <c r="H3736" s="10">
        <v>7906.99</v>
      </c>
      <c r="I3736" s="10">
        <v>-96.989999999999782</v>
      </c>
      <c r="J3736" s="10">
        <v>150250</v>
      </c>
      <c r="K3736" s="10">
        <v>149867.99999999997</v>
      </c>
      <c r="L3736" s="10">
        <v>382.0000000000291</v>
      </c>
      <c r="M3736" s="10">
        <v>152116.01999999999</v>
      </c>
      <c r="N3736" s="10">
        <v>-1866.0199999999895</v>
      </c>
    </row>
    <row r="3737" spans="1:14" x14ac:dyDescent="0.25">
      <c r="A3737" s="9" t="s">
        <v>682</v>
      </c>
      <c r="B3737" s="9" t="s">
        <v>44</v>
      </c>
      <c r="C3737" s="9" t="s">
        <v>42</v>
      </c>
      <c r="D3737" s="9" t="s">
        <v>43</v>
      </c>
      <c r="E3737" s="10">
        <v>11581.01</v>
      </c>
      <c r="F3737" s="10">
        <v>11577.303482587065</v>
      </c>
      <c r="G3737" s="10">
        <v>3.7065174129347724</v>
      </c>
      <c r="H3737" s="10">
        <v>11635.19</v>
      </c>
      <c r="I3737" s="10">
        <v>-54.180000000000291</v>
      </c>
      <c r="J3737" s="10">
        <v>12493</v>
      </c>
      <c r="K3737" s="10">
        <v>12489</v>
      </c>
      <c r="L3737" s="10">
        <v>4</v>
      </c>
      <c r="M3737" s="10">
        <v>12551.445</v>
      </c>
      <c r="N3737" s="10">
        <v>-58.444999999999709</v>
      </c>
    </row>
    <row r="3738" spans="1:14" x14ac:dyDescent="0.25">
      <c r="A3738" s="9" t="s">
        <v>682</v>
      </c>
      <c r="B3738" s="9" t="s">
        <v>99</v>
      </c>
      <c r="C3738" s="9" t="s">
        <v>42</v>
      </c>
      <c r="D3738" s="9" t="s">
        <v>43</v>
      </c>
      <c r="E3738" s="10">
        <v>33894.9</v>
      </c>
      <c r="F3738" s="10">
        <v>33808.719211822659</v>
      </c>
      <c r="G3738" s="10">
        <v>86.180788177342038</v>
      </c>
      <c r="H3738" s="10">
        <v>34315.85</v>
      </c>
      <c r="I3738" s="10">
        <v>-420.94999999999709</v>
      </c>
      <c r="J3738" s="10">
        <v>150250</v>
      </c>
      <c r="K3738" s="10">
        <v>149867.99999999997</v>
      </c>
      <c r="L3738" s="10">
        <v>382.0000000000291</v>
      </c>
      <c r="M3738" s="10">
        <v>152116.01999999999</v>
      </c>
      <c r="N3738" s="10">
        <v>-1866.0199999999895</v>
      </c>
    </row>
    <row r="3739" spans="1:14" x14ac:dyDescent="0.25">
      <c r="A3739" s="9" t="s">
        <v>682</v>
      </c>
      <c r="B3739" s="9" t="s">
        <v>100</v>
      </c>
      <c r="C3739" s="9" t="s">
        <v>42</v>
      </c>
      <c r="D3739" s="9" t="s">
        <v>43</v>
      </c>
      <c r="E3739" s="10">
        <v>43987.78</v>
      </c>
      <c r="F3739" s="10">
        <v>43442.236453201971</v>
      </c>
      <c r="G3739" s="10">
        <v>545.54354679802782</v>
      </c>
      <c r="H3739" s="10">
        <v>44093.87</v>
      </c>
      <c r="I3739" s="10">
        <v>-106.09000000000378</v>
      </c>
      <c r="J3739" s="10">
        <v>151750</v>
      </c>
      <c r="K3739" s="10">
        <v>149867.99999999997</v>
      </c>
      <c r="L3739" s="10">
        <v>1882.0000000000291</v>
      </c>
      <c r="M3739" s="10">
        <v>152116.01999999999</v>
      </c>
      <c r="N3739" s="10">
        <v>-366.01999999998952</v>
      </c>
    </row>
    <row r="3740" spans="1:14" x14ac:dyDescent="0.25">
      <c r="A3740" s="9" t="s">
        <v>682</v>
      </c>
      <c r="B3740" s="9" t="s">
        <v>47</v>
      </c>
      <c r="C3740" s="9" t="s">
        <v>42</v>
      </c>
      <c r="D3740" s="9" t="s">
        <v>43</v>
      </c>
      <c r="E3740" s="10">
        <v>70502.17</v>
      </c>
      <c r="F3740" s="10">
        <v>70466.431372549006</v>
      </c>
      <c r="G3740" s="10">
        <v>35.738627450991771</v>
      </c>
      <c r="H3740" s="10">
        <v>71875.759999999995</v>
      </c>
      <c r="I3740" s="10">
        <v>-1373.5899999999965</v>
      </c>
      <c r="J3740" s="10">
        <v>149944</v>
      </c>
      <c r="K3740" s="10">
        <v>149867.99999999997</v>
      </c>
      <c r="L3740" s="10">
        <v>76.000000000029104</v>
      </c>
      <c r="M3740" s="10">
        <v>152865.35999999999</v>
      </c>
      <c r="N3740" s="10">
        <v>-2921.359999999986</v>
      </c>
    </row>
    <row r="3741" spans="1:14" x14ac:dyDescent="0.25">
      <c r="A3741" s="9" t="s">
        <v>682</v>
      </c>
      <c r="B3741" s="9" t="s">
        <v>101</v>
      </c>
      <c r="C3741" s="9" t="s">
        <v>42</v>
      </c>
      <c r="D3741" s="9" t="s">
        <v>43</v>
      </c>
      <c r="E3741" s="10">
        <v>126865.7</v>
      </c>
      <c r="F3741" s="10">
        <v>120526.09852216749</v>
      </c>
      <c r="G3741" s="10">
        <v>6339.6014778325043</v>
      </c>
      <c r="H3741" s="10">
        <v>122333.99</v>
      </c>
      <c r="I3741" s="10">
        <v>4531.7099999999919</v>
      </c>
      <c r="J3741" s="10">
        <v>157750</v>
      </c>
      <c r="K3741" s="10">
        <v>149867.99999999997</v>
      </c>
      <c r="L3741" s="10">
        <v>7882.0000000000291</v>
      </c>
      <c r="M3741" s="10">
        <v>152116.01999999999</v>
      </c>
      <c r="N3741" s="10">
        <v>5633.9800000000105</v>
      </c>
    </row>
    <row r="3742" spans="1:14" x14ac:dyDescent="0.25">
      <c r="A3742" s="9" t="s">
        <v>682</v>
      </c>
      <c r="B3742" s="9" t="s">
        <v>608</v>
      </c>
      <c r="C3742" s="9" t="s">
        <v>42</v>
      </c>
      <c r="D3742" s="9" t="s">
        <v>43</v>
      </c>
      <c r="E3742" s="10">
        <v>123159.9</v>
      </c>
      <c r="F3742" s="10">
        <v>121018.41379310345</v>
      </c>
      <c r="G3742" s="10">
        <v>2141.4862068965449</v>
      </c>
      <c r="H3742" s="10">
        <v>122833.69</v>
      </c>
      <c r="I3742" s="10">
        <v>326.20999999999185</v>
      </c>
      <c r="J3742" s="10">
        <v>12710</v>
      </c>
      <c r="K3742" s="10">
        <v>12489</v>
      </c>
      <c r="L3742" s="10">
        <v>221</v>
      </c>
      <c r="M3742" s="10">
        <v>12676.334999999999</v>
      </c>
      <c r="N3742" s="10">
        <v>33.665000000000873</v>
      </c>
    </row>
    <row r="3743" spans="1:14" x14ac:dyDescent="0.25">
      <c r="A3743" s="9" t="s">
        <v>682</v>
      </c>
      <c r="B3743" s="9" t="s">
        <v>50</v>
      </c>
      <c r="C3743" s="9" t="s">
        <v>42</v>
      </c>
      <c r="D3743" s="9" t="s">
        <v>43</v>
      </c>
      <c r="E3743" s="10">
        <v>203572.35</v>
      </c>
      <c r="F3743" s="10">
        <v>203520.74626865672</v>
      </c>
      <c r="G3743" s="10">
        <v>51.603731343289837</v>
      </c>
      <c r="H3743" s="10">
        <v>204538.35</v>
      </c>
      <c r="I3743" s="10">
        <v>-966</v>
      </c>
      <c r="J3743" s="10">
        <v>149906</v>
      </c>
      <c r="K3743" s="10">
        <v>149868</v>
      </c>
      <c r="L3743" s="10">
        <v>38</v>
      </c>
      <c r="M3743" s="10">
        <v>150617.34</v>
      </c>
      <c r="N3743" s="10">
        <v>-711.33999999999651</v>
      </c>
    </row>
    <row r="3744" spans="1:14" x14ac:dyDescent="0.25">
      <c r="A3744" s="9" t="s">
        <v>682</v>
      </c>
      <c r="B3744" s="9" t="s">
        <v>103</v>
      </c>
      <c r="C3744" s="9" t="s">
        <v>42</v>
      </c>
      <c r="D3744" s="9" t="s">
        <v>43</v>
      </c>
      <c r="E3744" s="10">
        <v>720631.79</v>
      </c>
      <c r="F3744" s="10">
        <v>716881.58415841579</v>
      </c>
      <c r="G3744" s="10">
        <v>3750.2058415842475</v>
      </c>
      <c r="H3744" s="10">
        <v>724050.4</v>
      </c>
      <c r="I3744" s="10">
        <v>-3418.609999999986</v>
      </c>
      <c r="J3744" s="10">
        <v>150652</v>
      </c>
      <c r="K3744" s="10">
        <v>149868</v>
      </c>
      <c r="L3744" s="10">
        <v>784</v>
      </c>
      <c r="M3744" s="10">
        <v>151366.68</v>
      </c>
      <c r="N3744" s="10">
        <v>-714.67999999999302</v>
      </c>
    </row>
    <row r="3745" spans="1:14" x14ac:dyDescent="0.25">
      <c r="A3745" s="9" t="s">
        <v>682</v>
      </c>
      <c r="B3745" s="9" t="s">
        <v>104</v>
      </c>
      <c r="C3745" s="9" t="s">
        <v>42</v>
      </c>
      <c r="D3745" s="9" t="s">
        <v>53</v>
      </c>
      <c r="E3745" s="10">
        <v>650363.42000000004</v>
      </c>
      <c r="F3745" s="10">
        <v>650358.36815920402</v>
      </c>
      <c r="G3745" s="10">
        <v>5.0518407960189506</v>
      </c>
      <c r="H3745" s="10">
        <v>653610.16</v>
      </c>
      <c r="I3745" s="10">
        <v>-3246.7399999999907</v>
      </c>
      <c r="J3745" s="10">
        <v>112401</v>
      </c>
      <c r="K3745" s="10">
        <v>112401</v>
      </c>
      <c r="L3745" s="10">
        <v>0</v>
      </c>
      <c r="M3745" s="10">
        <v>112963.005</v>
      </c>
      <c r="N3745" s="10">
        <v>-562.00500000000466</v>
      </c>
    </row>
    <row r="3746" spans="1:14" x14ac:dyDescent="0.25">
      <c r="A3746" s="9" t="s">
        <v>682</v>
      </c>
      <c r="B3746" s="9" t="s">
        <v>54</v>
      </c>
      <c r="C3746" s="9" t="s">
        <v>42</v>
      </c>
      <c r="D3746" s="9" t="s">
        <v>55</v>
      </c>
      <c r="E3746" s="10">
        <v>7566.85</v>
      </c>
      <c r="F3746" s="10">
        <v>7418.4607843137255</v>
      </c>
      <c r="G3746" s="10">
        <v>148.38921568627484</v>
      </c>
      <c r="H3746" s="10">
        <v>7566.83</v>
      </c>
      <c r="I3746" s="10">
        <v>2.0000000000436557E-2</v>
      </c>
      <c r="J3746" s="10">
        <v>1375.789</v>
      </c>
      <c r="K3746" s="10">
        <v>1348.8117647058823</v>
      </c>
      <c r="L3746" s="10">
        <v>26.977235294117691</v>
      </c>
      <c r="M3746" s="10">
        <v>1375.788</v>
      </c>
      <c r="N3746" s="10">
        <v>9.9999999997635314E-4</v>
      </c>
    </row>
    <row r="3747" spans="1:14" x14ac:dyDescent="0.25">
      <c r="A3747" s="9" t="s">
        <v>683</v>
      </c>
      <c r="B3747" s="9" t="s">
        <v>25</v>
      </c>
      <c r="C3747" s="9" t="s">
        <v>26</v>
      </c>
      <c r="D3747" s="9" t="s">
        <v>27</v>
      </c>
      <c r="E3747" s="10">
        <v>1763.31</v>
      </c>
      <c r="F3747" s="10">
        <v>0</v>
      </c>
      <c r="G3747" s="10">
        <v>1763.31</v>
      </c>
      <c r="H3747" s="10">
        <v>0</v>
      </c>
      <c r="I3747" s="10">
        <v>1763.31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</row>
    <row r="3748" spans="1:14" x14ac:dyDescent="0.25">
      <c r="A3748" s="9" t="s">
        <v>683</v>
      </c>
      <c r="B3748" s="9" t="s">
        <v>28</v>
      </c>
      <c r="C3748" s="9" t="s">
        <v>29</v>
      </c>
      <c r="D3748" s="9" t="s">
        <v>27</v>
      </c>
      <c r="E3748" s="10">
        <v>14.18</v>
      </c>
      <c r="F3748" s="10">
        <v>0</v>
      </c>
      <c r="G3748" s="10">
        <v>14.18</v>
      </c>
      <c r="H3748" s="10">
        <v>14.25</v>
      </c>
      <c r="I3748" s="10">
        <v>-7.0000000000000284E-2</v>
      </c>
      <c r="J3748" s="10">
        <v>0</v>
      </c>
      <c r="K3748" s="10">
        <v>0</v>
      </c>
      <c r="L3748" s="10">
        <v>0</v>
      </c>
      <c r="M3748" s="10">
        <v>0</v>
      </c>
      <c r="N3748" s="10">
        <v>0</v>
      </c>
    </row>
    <row r="3749" spans="1:14" x14ac:dyDescent="0.25">
      <c r="A3749" s="9" t="s">
        <v>683</v>
      </c>
      <c r="B3749" s="9" t="s">
        <v>30</v>
      </c>
      <c r="C3749" s="9" t="s">
        <v>29</v>
      </c>
      <c r="D3749" s="9" t="s">
        <v>27</v>
      </c>
      <c r="E3749" s="10">
        <v>330.75</v>
      </c>
      <c r="F3749" s="10">
        <v>0</v>
      </c>
      <c r="G3749" s="10">
        <v>330.75</v>
      </c>
      <c r="H3749" s="10">
        <v>332.4</v>
      </c>
      <c r="I3749" s="10">
        <v>-1.6499999999999773</v>
      </c>
      <c r="J3749" s="10">
        <v>0</v>
      </c>
      <c r="K3749" s="10">
        <v>0</v>
      </c>
      <c r="L3749" s="10">
        <v>0</v>
      </c>
      <c r="M3749" s="10">
        <v>0</v>
      </c>
      <c r="N3749" s="10">
        <v>0</v>
      </c>
    </row>
    <row r="3750" spans="1:14" x14ac:dyDescent="0.25">
      <c r="A3750" s="9" t="s">
        <v>683</v>
      </c>
      <c r="B3750" s="9" t="s">
        <v>31</v>
      </c>
      <c r="C3750" s="9" t="s">
        <v>29</v>
      </c>
      <c r="D3750" s="9" t="s">
        <v>27</v>
      </c>
      <c r="E3750" s="10">
        <v>2220.75</v>
      </c>
      <c r="F3750" s="10">
        <v>0</v>
      </c>
      <c r="G3750" s="10">
        <v>2220.75</v>
      </c>
      <c r="H3750" s="10">
        <v>2231.85</v>
      </c>
      <c r="I3750" s="10">
        <v>-11.099999999999909</v>
      </c>
      <c r="J3750" s="10">
        <v>0</v>
      </c>
      <c r="K3750" s="10">
        <v>0</v>
      </c>
      <c r="L3750" s="10">
        <v>0</v>
      </c>
      <c r="M3750" s="10">
        <v>0</v>
      </c>
      <c r="N3750" s="10">
        <v>0</v>
      </c>
    </row>
    <row r="3751" spans="1:14" x14ac:dyDescent="0.25">
      <c r="A3751" s="9" t="s">
        <v>683</v>
      </c>
      <c r="B3751" s="9" t="s">
        <v>32</v>
      </c>
      <c r="C3751" s="9" t="s">
        <v>33</v>
      </c>
      <c r="D3751" s="9" t="s">
        <v>27</v>
      </c>
      <c r="E3751" s="10">
        <v>3382.25</v>
      </c>
      <c r="F3751" s="10">
        <v>0</v>
      </c>
      <c r="G3751" s="10">
        <v>3382.25</v>
      </c>
      <c r="H3751" s="10">
        <v>3673.83</v>
      </c>
      <c r="I3751" s="10">
        <v>-291.57999999999993</v>
      </c>
      <c r="J3751" s="10">
        <v>9.59</v>
      </c>
      <c r="K3751" s="10">
        <v>0</v>
      </c>
      <c r="L3751" s="10">
        <v>9.59</v>
      </c>
      <c r="M3751" s="10">
        <v>10.417</v>
      </c>
      <c r="N3751" s="10">
        <v>-0.82699999999999996</v>
      </c>
    </row>
    <row r="3752" spans="1:14" x14ac:dyDescent="0.25">
      <c r="A3752" s="9" t="s">
        <v>683</v>
      </c>
      <c r="B3752" s="9" t="s">
        <v>34</v>
      </c>
      <c r="C3752" s="9" t="s">
        <v>33</v>
      </c>
      <c r="D3752" s="9" t="s">
        <v>27</v>
      </c>
      <c r="E3752" s="10">
        <v>11626.63</v>
      </c>
      <c r="F3752" s="10">
        <v>0</v>
      </c>
      <c r="G3752" s="10">
        <v>11626.63</v>
      </c>
      <c r="H3752" s="10">
        <v>12628.97</v>
      </c>
      <c r="I3752" s="10">
        <v>-1002.3400000000001</v>
      </c>
      <c r="J3752" s="10">
        <v>9.59</v>
      </c>
      <c r="K3752" s="10">
        <v>0</v>
      </c>
      <c r="L3752" s="10">
        <v>9.59</v>
      </c>
      <c r="M3752" s="10">
        <v>10.417</v>
      </c>
      <c r="N3752" s="10">
        <v>-0.82699999999999996</v>
      </c>
    </row>
    <row r="3753" spans="1:14" x14ac:dyDescent="0.25">
      <c r="A3753" s="9" t="s">
        <v>683</v>
      </c>
      <c r="B3753" s="9" t="s">
        <v>35</v>
      </c>
      <c r="C3753" s="9" t="s">
        <v>33</v>
      </c>
      <c r="D3753" s="9" t="s">
        <v>27</v>
      </c>
      <c r="E3753" s="10">
        <v>12579.3</v>
      </c>
      <c r="F3753" s="10">
        <v>0</v>
      </c>
      <c r="G3753" s="10">
        <v>12579.3</v>
      </c>
      <c r="H3753" s="10">
        <v>13663.67</v>
      </c>
      <c r="I3753" s="10">
        <v>-1084.3700000000008</v>
      </c>
      <c r="J3753" s="10">
        <v>201.39</v>
      </c>
      <c r="K3753" s="10">
        <v>0</v>
      </c>
      <c r="L3753" s="10">
        <v>201.39</v>
      </c>
      <c r="M3753" s="10">
        <v>218.75</v>
      </c>
      <c r="N3753" s="10">
        <v>-17.360000000000014</v>
      </c>
    </row>
    <row r="3754" spans="1:14" x14ac:dyDescent="0.25">
      <c r="A3754" s="9" t="s">
        <v>683</v>
      </c>
      <c r="B3754" s="9" t="s">
        <v>36</v>
      </c>
      <c r="C3754" s="9" t="s">
        <v>29</v>
      </c>
      <c r="D3754" s="9" t="s">
        <v>27</v>
      </c>
      <c r="E3754" s="10">
        <v>24880.5</v>
      </c>
      <c r="F3754" s="10">
        <v>0</v>
      </c>
      <c r="G3754" s="10">
        <v>24880.5</v>
      </c>
      <c r="H3754" s="10">
        <v>25004.9</v>
      </c>
      <c r="I3754" s="10">
        <v>-124.40000000000146</v>
      </c>
      <c r="J3754" s="10">
        <v>0</v>
      </c>
      <c r="K3754" s="10">
        <v>0</v>
      </c>
      <c r="L3754" s="10">
        <v>0</v>
      </c>
      <c r="M3754" s="10">
        <v>0</v>
      </c>
      <c r="N3754" s="10">
        <v>0</v>
      </c>
    </row>
    <row r="3755" spans="1:14" x14ac:dyDescent="0.25">
      <c r="A3755" s="9" t="s">
        <v>683</v>
      </c>
      <c r="B3755" s="9" t="s">
        <v>37</v>
      </c>
      <c r="C3755" s="9" t="s">
        <v>29</v>
      </c>
      <c r="D3755" s="9" t="s">
        <v>27</v>
      </c>
      <c r="E3755" s="10">
        <v>57536.33</v>
      </c>
      <c r="F3755" s="10">
        <v>0</v>
      </c>
      <c r="G3755" s="10">
        <v>57536.33</v>
      </c>
      <c r="H3755" s="10">
        <v>57824.01</v>
      </c>
      <c r="I3755" s="10">
        <v>-287.68000000000029</v>
      </c>
      <c r="J3755" s="10">
        <v>0</v>
      </c>
      <c r="K3755" s="10">
        <v>0</v>
      </c>
      <c r="L3755" s="10">
        <v>0</v>
      </c>
      <c r="M3755" s="10">
        <v>0</v>
      </c>
      <c r="N3755" s="10">
        <v>0</v>
      </c>
    </row>
    <row r="3756" spans="1:14" x14ac:dyDescent="0.25">
      <c r="A3756" s="9" t="s">
        <v>683</v>
      </c>
      <c r="B3756" s="9" t="s">
        <v>106</v>
      </c>
      <c r="C3756" s="9" t="s">
        <v>39</v>
      </c>
      <c r="D3756" s="9" t="s">
        <v>40</v>
      </c>
      <c r="E3756" s="10">
        <v>-1330708.73</v>
      </c>
      <c r="F3756" s="10">
        <v>0</v>
      </c>
      <c r="G3756" s="10">
        <v>-1330708.73</v>
      </c>
      <c r="H3756" s="10">
        <v>-1330708.73</v>
      </c>
      <c r="I3756" s="10">
        <v>0</v>
      </c>
      <c r="J3756" s="10">
        <v>-7500</v>
      </c>
      <c r="K3756" s="10">
        <v>0</v>
      </c>
      <c r="L3756" s="10">
        <v>-7500</v>
      </c>
      <c r="M3756" s="10">
        <v>-7500</v>
      </c>
      <c r="N3756" s="10">
        <v>0</v>
      </c>
    </row>
    <row r="3757" spans="1:14" x14ac:dyDescent="0.25">
      <c r="A3757" s="9" t="s">
        <v>683</v>
      </c>
      <c r="B3757" s="9" t="s">
        <v>92</v>
      </c>
      <c r="C3757" s="9" t="s">
        <v>42</v>
      </c>
      <c r="D3757" s="9" t="s">
        <v>43</v>
      </c>
      <c r="E3757" s="10">
        <v>55.84</v>
      </c>
      <c r="F3757" s="10">
        <v>0</v>
      </c>
      <c r="G3757" s="10">
        <v>55.84</v>
      </c>
      <c r="H3757" s="10">
        <v>0</v>
      </c>
      <c r="I3757" s="10">
        <v>55.84</v>
      </c>
      <c r="J3757" s="10">
        <v>656</v>
      </c>
      <c r="K3757" s="10">
        <v>0</v>
      </c>
      <c r="L3757" s="10">
        <v>656</v>
      </c>
      <c r="M3757" s="10">
        <v>0</v>
      </c>
      <c r="N3757" s="10">
        <v>656</v>
      </c>
    </row>
    <row r="3758" spans="1:14" x14ac:dyDescent="0.25">
      <c r="A3758" s="9" t="s">
        <v>683</v>
      </c>
      <c r="B3758" s="9" t="s">
        <v>107</v>
      </c>
      <c r="C3758" s="9" t="s">
        <v>42</v>
      </c>
      <c r="D3758" s="9" t="s">
        <v>43</v>
      </c>
      <c r="E3758" s="10">
        <v>4636.62</v>
      </c>
      <c r="F3758" s="10">
        <v>4678.1970443349755</v>
      </c>
      <c r="G3758" s="10">
        <v>-41.577044334975653</v>
      </c>
      <c r="H3758" s="10">
        <v>4748.37</v>
      </c>
      <c r="I3758" s="10">
        <v>-111.75</v>
      </c>
      <c r="J3758" s="10">
        <v>89200</v>
      </c>
      <c r="K3758" s="10">
        <v>90000</v>
      </c>
      <c r="L3758" s="10">
        <v>-800</v>
      </c>
      <c r="M3758" s="10">
        <v>91350</v>
      </c>
      <c r="N3758" s="10">
        <v>-2150</v>
      </c>
    </row>
    <row r="3759" spans="1:14" x14ac:dyDescent="0.25">
      <c r="A3759" s="9" t="s">
        <v>683</v>
      </c>
      <c r="B3759" s="9" t="s">
        <v>44</v>
      </c>
      <c r="C3759" s="9" t="s">
        <v>42</v>
      </c>
      <c r="D3759" s="9" t="s">
        <v>43</v>
      </c>
      <c r="E3759" s="10">
        <v>6987.73</v>
      </c>
      <c r="F3759" s="10">
        <v>6952.4975124378107</v>
      </c>
      <c r="G3759" s="10">
        <v>35.232487562188908</v>
      </c>
      <c r="H3759" s="10">
        <v>6987.26</v>
      </c>
      <c r="I3759" s="10">
        <v>0.46999999999934516</v>
      </c>
      <c r="J3759" s="10">
        <v>7538</v>
      </c>
      <c r="K3759" s="10">
        <v>7500</v>
      </c>
      <c r="L3759" s="10">
        <v>38</v>
      </c>
      <c r="M3759" s="10">
        <v>7537.5</v>
      </c>
      <c r="N3759" s="10">
        <v>0.5</v>
      </c>
    </row>
    <row r="3760" spans="1:14" x14ac:dyDescent="0.25">
      <c r="A3760" s="9" t="s">
        <v>683</v>
      </c>
      <c r="B3760" s="9" t="s">
        <v>99</v>
      </c>
      <c r="C3760" s="9" t="s">
        <v>42</v>
      </c>
      <c r="D3760" s="9" t="s">
        <v>43</v>
      </c>
      <c r="E3760" s="10">
        <v>20122.63</v>
      </c>
      <c r="F3760" s="10">
        <v>20303.103448275866</v>
      </c>
      <c r="G3760" s="10">
        <v>-180.47344827586494</v>
      </c>
      <c r="H3760" s="10">
        <v>20607.650000000001</v>
      </c>
      <c r="I3760" s="10">
        <v>-485.02000000000044</v>
      </c>
      <c r="J3760" s="10">
        <v>89200</v>
      </c>
      <c r="K3760" s="10">
        <v>90000</v>
      </c>
      <c r="L3760" s="10">
        <v>-800</v>
      </c>
      <c r="M3760" s="10">
        <v>91350</v>
      </c>
      <c r="N3760" s="10">
        <v>-2150</v>
      </c>
    </row>
    <row r="3761" spans="1:14" x14ac:dyDescent="0.25">
      <c r="A3761" s="9" t="s">
        <v>683</v>
      </c>
      <c r="B3761" s="9" t="s">
        <v>100</v>
      </c>
      <c r="C3761" s="9" t="s">
        <v>42</v>
      </c>
      <c r="D3761" s="9" t="s">
        <v>43</v>
      </c>
      <c r="E3761" s="10">
        <v>25856.400000000001</v>
      </c>
      <c r="F3761" s="10">
        <v>26088.295566502464</v>
      </c>
      <c r="G3761" s="10">
        <v>-231.89556650246232</v>
      </c>
      <c r="H3761" s="10">
        <v>26479.62</v>
      </c>
      <c r="I3761" s="10">
        <v>-623.21999999999753</v>
      </c>
      <c r="J3761" s="10">
        <v>89200</v>
      </c>
      <c r="K3761" s="10">
        <v>90000</v>
      </c>
      <c r="L3761" s="10">
        <v>-800</v>
      </c>
      <c r="M3761" s="10">
        <v>91350</v>
      </c>
      <c r="N3761" s="10">
        <v>-2150</v>
      </c>
    </row>
    <row r="3762" spans="1:14" x14ac:dyDescent="0.25">
      <c r="A3762" s="9" t="s">
        <v>683</v>
      </c>
      <c r="B3762" s="9" t="s">
        <v>47</v>
      </c>
      <c r="C3762" s="9" t="s">
        <v>42</v>
      </c>
      <c r="D3762" s="9" t="s">
        <v>43</v>
      </c>
      <c r="E3762" s="10">
        <v>43163.44</v>
      </c>
      <c r="F3762" s="10">
        <v>42317.098039215685</v>
      </c>
      <c r="G3762" s="10">
        <v>846.34196078431705</v>
      </c>
      <c r="H3762" s="10">
        <v>43163.44</v>
      </c>
      <c r="I3762" s="10">
        <v>0</v>
      </c>
      <c r="J3762" s="10">
        <v>91800</v>
      </c>
      <c r="K3762" s="10">
        <v>90000</v>
      </c>
      <c r="L3762" s="10">
        <v>1800</v>
      </c>
      <c r="M3762" s="10">
        <v>91800</v>
      </c>
      <c r="N3762" s="10">
        <v>0</v>
      </c>
    </row>
    <row r="3763" spans="1:14" x14ac:dyDescent="0.25">
      <c r="A3763" s="9" t="s">
        <v>683</v>
      </c>
      <c r="B3763" s="9" t="s">
        <v>101</v>
      </c>
      <c r="C3763" s="9" t="s">
        <v>42</v>
      </c>
      <c r="D3763" s="9" t="s">
        <v>43</v>
      </c>
      <c r="E3763" s="10">
        <v>78612.5</v>
      </c>
      <c r="F3763" s="10">
        <v>72379.349753694565</v>
      </c>
      <c r="G3763" s="10">
        <v>6233.1502463054348</v>
      </c>
      <c r="H3763" s="10">
        <v>73465.039999999994</v>
      </c>
      <c r="I3763" s="10">
        <v>5147.4600000000064</v>
      </c>
      <c r="J3763" s="10">
        <v>97750</v>
      </c>
      <c r="K3763" s="10">
        <v>90000</v>
      </c>
      <c r="L3763" s="10">
        <v>7750</v>
      </c>
      <c r="M3763" s="10">
        <v>91350</v>
      </c>
      <c r="N3763" s="10">
        <v>6400</v>
      </c>
    </row>
    <row r="3764" spans="1:14" x14ac:dyDescent="0.25">
      <c r="A3764" s="9" t="s">
        <v>683</v>
      </c>
      <c r="B3764" s="9" t="s">
        <v>109</v>
      </c>
      <c r="C3764" s="9" t="s">
        <v>42</v>
      </c>
      <c r="D3764" s="9" t="s">
        <v>43</v>
      </c>
      <c r="E3764" s="10">
        <v>85189.47</v>
      </c>
      <c r="F3764" s="10">
        <v>83925.004926108377</v>
      </c>
      <c r="G3764" s="10">
        <v>1264.4650738916243</v>
      </c>
      <c r="H3764" s="10">
        <v>85183.88</v>
      </c>
      <c r="I3764" s="10">
        <v>5.5899999999965075</v>
      </c>
      <c r="J3764" s="10">
        <v>7613</v>
      </c>
      <c r="K3764" s="10">
        <v>7500</v>
      </c>
      <c r="L3764" s="10">
        <v>113</v>
      </c>
      <c r="M3764" s="10">
        <v>7612.5</v>
      </c>
      <c r="N3764" s="10">
        <v>0.5</v>
      </c>
    </row>
    <row r="3765" spans="1:14" x14ac:dyDescent="0.25">
      <c r="A3765" s="9" t="s">
        <v>683</v>
      </c>
      <c r="B3765" s="9" t="s">
        <v>50</v>
      </c>
      <c r="C3765" s="9" t="s">
        <v>42</v>
      </c>
      <c r="D3765" s="9" t="s">
        <v>43</v>
      </c>
      <c r="E3765" s="10">
        <v>122831.1</v>
      </c>
      <c r="F3765" s="10">
        <v>122220</v>
      </c>
      <c r="G3765" s="10">
        <v>611.10000000000582</v>
      </c>
      <c r="H3765" s="10">
        <v>122831.1</v>
      </c>
      <c r="I3765" s="10">
        <v>0</v>
      </c>
      <c r="J3765" s="10">
        <v>90450</v>
      </c>
      <c r="K3765" s="10">
        <v>90000</v>
      </c>
      <c r="L3765" s="10">
        <v>450</v>
      </c>
      <c r="M3765" s="10">
        <v>90450</v>
      </c>
      <c r="N3765" s="10">
        <v>0</v>
      </c>
    </row>
    <row r="3766" spans="1:14" x14ac:dyDescent="0.25">
      <c r="A3766" s="9" t="s">
        <v>683</v>
      </c>
      <c r="B3766" s="9" t="s">
        <v>103</v>
      </c>
      <c r="C3766" s="9" t="s">
        <v>42</v>
      </c>
      <c r="D3766" s="9" t="s">
        <v>43</v>
      </c>
      <c r="E3766" s="10">
        <v>433813.14</v>
      </c>
      <c r="F3766" s="10">
        <v>430507.80198019801</v>
      </c>
      <c r="G3766" s="10">
        <v>3305.3380198020022</v>
      </c>
      <c r="H3766" s="10">
        <v>434812.88</v>
      </c>
      <c r="I3766" s="10">
        <v>-999.73999999999069</v>
      </c>
      <c r="J3766" s="10">
        <v>90691</v>
      </c>
      <c r="K3766" s="10">
        <v>90000</v>
      </c>
      <c r="L3766" s="10">
        <v>691</v>
      </c>
      <c r="M3766" s="10">
        <v>90900</v>
      </c>
      <c r="N3766" s="10">
        <v>-209</v>
      </c>
    </row>
    <row r="3767" spans="1:14" x14ac:dyDescent="0.25">
      <c r="A3767" s="9" t="s">
        <v>683</v>
      </c>
      <c r="B3767" s="9" t="s">
        <v>104</v>
      </c>
      <c r="C3767" s="9" t="s">
        <v>42</v>
      </c>
      <c r="D3767" s="9" t="s">
        <v>53</v>
      </c>
      <c r="E3767" s="10">
        <v>390561.76</v>
      </c>
      <c r="F3767" s="10">
        <v>390558.71641791047</v>
      </c>
      <c r="G3767" s="10">
        <v>3.0435820895363577</v>
      </c>
      <c r="H3767" s="10">
        <v>392511.51</v>
      </c>
      <c r="I3767" s="10">
        <v>-1949.75</v>
      </c>
      <c r="J3767" s="10">
        <v>67500</v>
      </c>
      <c r="K3767" s="10">
        <v>67500</v>
      </c>
      <c r="L3767" s="10">
        <v>0</v>
      </c>
      <c r="M3767" s="10">
        <v>67837.5</v>
      </c>
      <c r="N3767" s="10">
        <v>-337.5</v>
      </c>
    </row>
    <row r="3768" spans="1:14" x14ac:dyDescent="0.25">
      <c r="A3768" s="9" t="s">
        <v>683</v>
      </c>
      <c r="B3768" s="9" t="s">
        <v>54</v>
      </c>
      <c r="C3768" s="9" t="s">
        <v>42</v>
      </c>
      <c r="D3768" s="9" t="s">
        <v>55</v>
      </c>
      <c r="E3768" s="10">
        <v>4544.1000000000004</v>
      </c>
      <c r="F3768" s="10">
        <v>4455</v>
      </c>
      <c r="G3768" s="10">
        <v>89.100000000000364</v>
      </c>
      <c r="H3768" s="10">
        <v>4544.1000000000004</v>
      </c>
      <c r="I3768" s="10">
        <v>0</v>
      </c>
      <c r="J3768" s="10">
        <v>826.2</v>
      </c>
      <c r="K3768" s="10">
        <v>810</v>
      </c>
      <c r="L3768" s="10">
        <v>16.200000000000045</v>
      </c>
      <c r="M3768" s="10">
        <v>826.2</v>
      </c>
      <c r="N3768" s="10">
        <v>0</v>
      </c>
    </row>
    <row r="3769" spans="1:14" x14ac:dyDescent="0.25">
      <c r="A3769" s="9" t="s">
        <v>684</v>
      </c>
      <c r="B3769" s="9" t="s">
        <v>25</v>
      </c>
      <c r="C3769" s="9" t="s">
        <v>26</v>
      </c>
      <c r="D3769" s="9" t="s">
        <v>27</v>
      </c>
      <c r="E3769" s="10">
        <v>19045.560000000001</v>
      </c>
      <c r="F3769" s="10">
        <v>0</v>
      </c>
      <c r="G3769" s="10">
        <v>19045.560000000001</v>
      </c>
      <c r="H3769" s="10">
        <v>0</v>
      </c>
      <c r="I3769" s="10">
        <v>19045.560000000001</v>
      </c>
      <c r="J3769" s="10">
        <v>0</v>
      </c>
      <c r="K3769" s="10">
        <v>0</v>
      </c>
      <c r="L3769" s="10">
        <v>0</v>
      </c>
      <c r="M3769" s="10">
        <v>0</v>
      </c>
      <c r="N3769" s="10">
        <v>0</v>
      </c>
    </row>
    <row r="3770" spans="1:14" x14ac:dyDescent="0.25">
      <c r="A3770" s="9" t="s">
        <v>684</v>
      </c>
      <c r="B3770" s="9" t="s">
        <v>28</v>
      </c>
      <c r="C3770" s="9" t="s">
        <v>29</v>
      </c>
      <c r="D3770" s="9" t="s">
        <v>27</v>
      </c>
      <c r="E3770" s="10">
        <v>41.61</v>
      </c>
      <c r="F3770" s="10">
        <v>0</v>
      </c>
      <c r="G3770" s="10">
        <v>41.61</v>
      </c>
      <c r="H3770" s="10">
        <v>41.82</v>
      </c>
      <c r="I3770" s="10">
        <v>-0.21000000000000085</v>
      </c>
      <c r="J3770" s="10">
        <v>0</v>
      </c>
      <c r="K3770" s="10">
        <v>0</v>
      </c>
      <c r="L3770" s="10">
        <v>0</v>
      </c>
      <c r="M3770" s="10">
        <v>0</v>
      </c>
      <c r="N3770" s="10">
        <v>0</v>
      </c>
    </row>
    <row r="3771" spans="1:14" x14ac:dyDescent="0.25">
      <c r="A3771" s="9" t="s">
        <v>684</v>
      </c>
      <c r="B3771" s="9" t="s">
        <v>30</v>
      </c>
      <c r="C3771" s="9" t="s">
        <v>29</v>
      </c>
      <c r="D3771" s="9" t="s">
        <v>27</v>
      </c>
      <c r="E3771" s="10">
        <v>970.99</v>
      </c>
      <c r="F3771" s="10">
        <v>0</v>
      </c>
      <c r="G3771" s="10">
        <v>970.99</v>
      </c>
      <c r="H3771" s="10">
        <v>975.85</v>
      </c>
      <c r="I3771" s="10">
        <v>-4.8600000000000136</v>
      </c>
      <c r="J3771" s="10">
        <v>0</v>
      </c>
      <c r="K3771" s="10">
        <v>0</v>
      </c>
      <c r="L3771" s="10">
        <v>0</v>
      </c>
      <c r="M3771" s="10">
        <v>0</v>
      </c>
      <c r="N3771" s="10">
        <v>0</v>
      </c>
    </row>
    <row r="3772" spans="1:14" x14ac:dyDescent="0.25">
      <c r="A3772" s="9" t="s">
        <v>684</v>
      </c>
      <c r="B3772" s="9" t="s">
        <v>31</v>
      </c>
      <c r="C3772" s="9" t="s">
        <v>29</v>
      </c>
      <c r="D3772" s="9" t="s">
        <v>27</v>
      </c>
      <c r="E3772" s="10">
        <v>6519.53</v>
      </c>
      <c r="F3772" s="10">
        <v>0</v>
      </c>
      <c r="G3772" s="10">
        <v>6519.53</v>
      </c>
      <c r="H3772" s="10">
        <v>6552.13</v>
      </c>
      <c r="I3772" s="10">
        <v>-32.600000000000364</v>
      </c>
      <c r="J3772" s="10">
        <v>0</v>
      </c>
      <c r="K3772" s="10">
        <v>0</v>
      </c>
      <c r="L3772" s="10">
        <v>0</v>
      </c>
      <c r="M3772" s="10">
        <v>0</v>
      </c>
      <c r="N3772" s="10">
        <v>0</v>
      </c>
    </row>
    <row r="3773" spans="1:14" x14ac:dyDescent="0.25">
      <c r="A3773" s="9" t="s">
        <v>684</v>
      </c>
      <c r="B3773" s="9" t="s">
        <v>32</v>
      </c>
      <c r="C3773" s="9" t="s">
        <v>33</v>
      </c>
      <c r="D3773" s="9" t="s">
        <v>27</v>
      </c>
      <c r="E3773" s="10">
        <v>10668.72</v>
      </c>
      <c r="F3773" s="10">
        <v>0</v>
      </c>
      <c r="G3773" s="10">
        <v>10668.72</v>
      </c>
      <c r="H3773" s="10">
        <v>10785.39</v>
      </c>
      <c r="I3773" s="10">
        <v>-116.67000000000007</v>
      </c>
      <c r="J3773" s="10">
        <v>30.25</v>
      </c>
      <c r="K3773" s="10">
        <v>0</v>
      </c>
      <c r="L3773" s="10">
        <v>30.25</v>
      </c>
      <c r="M3773" s="10">
        <v>30.581</v>
      </c>
      <c r="N3773" s="10">
        <v>-0.33099999999999952</v>
      </c>
    </row>
    <row r="3774" spans="1:14" x14ac:dyDescent="0.25">
      <c r="A3774" s="9" t="s">
        <v>684</v>
      </c>
      <c r="B3774" s="9" t="s">
        <v>34</v>
      </c>
      <c r="C3774" s="9" t="s">
        <v>33</v>
      </c>
      <c r="D3774" s="9" t="s">
        <v>27</v>
      </c>
      <c r="E3774" s="10">
        <v>36674.21</v>
      </c>
      <c r="F3774" s="10">
        <v>0</v>
      </c>
      <c r="G3774" s="10">
        <v>36674.21</v>
      </c>
      <c r="H3774" s="10">
        <v>37075.269999999997</v>
      </c>
      <c r="I3774" s="10">
        <v>-401.05999999999767</v>
      </c>
      <c r="J3774" s="10">
        <v>30.25</v>
      </c>
      <c r="K3774" s="10">
        <v>0</v>
      </c>
      <c r="L3774" s="10">
        <v>30.25</v>
      </c>
      <c r="M3774" s="10">
        <v>30.581</v>
      </c>
      <c r="N3774" s="10">
        <v>-0.33099999999999952</v>
      </c>
    </row>
    <row r="3775" spans="1:14" x14ac:dyDescent="0.25">
      <c r="A3775" s="9" t="s">
        <v>684</v>
      </c>
      <c r="B3775" s="9" t="s">
        <v>35</v>
      </c>
      <c r="C3775" s="9" t="s">
        <v>33</v>
      </c>
      <c r="D3775" s="9" t="s">
        <v>27</v>
      </c>
      <c r="E3775" s="10">
        <v>39679.24</v>
      </c>
      <c r="F3775" s="10">
        <v>0</v>
      </c>
      <c r="G3775" s="10">
        <v>39679.24</v>
      </c>
      <c r="H3775" s="10">
        <v>40112.879999999997</v>
      </c>
      <c r="I3775" s="10">
        <v>-433.63999999999942</v>
      </c>
      <c r="J3775" s="10">
        <v>635.25</v>
      </c>
      <c r="K3775" s="10">
        <v>0</v>
      </c>
      <c r="L3775" s="10">
        <v>635.25</v>
      </c>
      <c r="M3775" s="10">
        <v>642.19200000000001</v>
      </c>
      <c r="N3775" s="10">
        <v>-6.9420000000000073</v>
      </c>
    </row>
    <row r="3776" spans="1:14" x14ac:dyDescent="0.25">
      <c r="A3776" s="9" t="s">
        <v>684</v>
      </c>
      <c r="B3776" s="9" t="s">
        <v>36</v>
      </c>
      <c r="C3776" s="9" t="s">
        <v>29</v>
      </c>
      <c r="D3776" s="9" t="s">
        <v>27</v>
      </c>
      <c r="E3776" s="10">
        <v>73042.509999999995</v>
      </c>
      <c r="F3776" s="10">
        <v>0</v>
      </c>
      <c r="G3776" s="10">
        <v>73042.509999999995</v>
      </c>
      <c r="H3776" s="10">
        <v>73407.73</v>
      </c>
      <c r="I3776" s="10">
        <v>-365.22000000000116</v>
      </c>
      <c r="J3776" s="10">
        <v>0</v>
      </c>
      <c r="K3776" s="10">
        <v>0</v>
      </c>
      <c r="L3776" s="10">
        <v>0</v>
      </c>
      <c r="M3776" s="10">
        <v>0</v>
      </c>
      <c r="N3776" s="10">
        <v>0</v>
      </c>
    </row>
    <row r="3777" spans="1:14" x14ac:dyDescent="0.25">
      <c r="A3777" s="9" t="s">
        <v>684</v>
      </c>
      <c r="B3777" s="9" t="s">
        <v>37</v>
      </c>
      <c r="C3777" s="9" t="s">
        <v>29</v>
      </c>
      <c r="D3777" s="9" t="s">
        <v>27</v>
      </c>
      <c r="E3777" s="10">
        <v>168911.31</v>
      </c>
      <c r="F3777" s="10">
        <v>0</v>
      </c>
      <c r="G3777" s="10">
        <v>168911.31</v>
      </c>
      <c r="H3777" s="10">
        <v>169755.86</v>
      </c>
      <c r="I3777" s="10">
        <v>-844.54999999998836</v>
      </c>
      <c r="J3777" s="10">
        <v>0</v>
      </c>
      <c r="K3777" s="10">
        <v>0</v>
      </c>
      <c r="L3777" s="10">
        <v>0</v>
      </c>
      <c r="M3777" s="10">
        <v>0</v>
      </c>
      <c r="N3777" s="10">
        <v>0</v>
      </c>
    </row>
    <row r="3778" spans="1:14" x14ac:dyDescent="0.25">
      <c r="A3778" s="9" t="s">
        <v>684</v>
      </c>
      <c r="B3778" s="9" t="s">
        <v>490</v>
      </c>
      <c r="C3778" s="9" t="s">
        <v>39</v>
      </c>
      <c r="D3778" s="9" t="s">
        <v>40</v>
      </c>
      <c r="E3778" s="10">
        <v>-3908498.85</v>
      </c>
      <c r="F3778" s="10">
        <v>0</v>
      </c>
      <c r="G3778" s="10">
        <v>-3908498.85</v>
      </c>
      <c r="H3778" s="10">
        <v>-3908498.87</v>
      </c>
      <c r="I3778" s="10">
        <v>2.0000000018626451E-2</v>
      </c>
      <c r="J3778" s="10">
        <v>-22018</v>
      </c>
      <c r="K3778" s="10">
        <v>0</v>
      </c>
      <c r="L3778" s="10">
        <v>-22018</v>
      </c>
      <c r="M3778" s="10">
        <v>-22018</v>
      </c>
      <c r="N3778" s="10">
        <v>0</v>
      </c>
    </row>
    <row r="3779" spans="1:14" x14ac:dyDescent="0.25">
      <c r="A3779" s="9" t="s">
        <v>684</v>
      </c>
      <c r="B3779" s="9" t="s">
        <v>92</v>
      </c>
      <c r="C3779" s="9" t="s">
        <v>42</v>
      </c>
      <c r="D3779" s="9" t="s">
        <v>43</v>
      </c>
      <c r="E3779" s="10">
        <v>3234.56</v>
      </c>
      <c r="F3779" s="10">
        <v>1874.1683168316831</v>
      </c>
      <c r="G3779" s="10">
        <v>1360.3916831683168</v>
      </c>
      <c r="H3779" s="10">
        <v>1892.91</v>
      </c>
      <c r="I3779" s="10">
        <v>1341.6499999999999</v>
      </c>
      <c r="J3779" s="10">
        <v>38000</v>
      </c>
      <c r="K3779" s="10">
        <v>22018</v>
      </c>
      <c r="L3779" s="10">
        <v>15982</v>
      </c>
      <c r="M3779" s="10">
        <v>22238.18</v>
      </c>
      <c r="N3779" s="10">
        <v>15761.82</v>
      </c>
    </row>
    <row r="3780" spans="1:14" x14ac:dyDescent="0.25">
      <c r="A3780" s="9" t="s">
        <v>684</v>
      </c>
      <c r="B3780" s="9" t="s">
        <v>482</v>
      </c>
      <c r="C3780" s="9" t="s">
        <v>42</v>
      </c>
      <c r="D3780" s="9" t="s">
        <v>43</v>
      </c>
      <c r="E3780" s="10">
        <v>13774.7</v>
      </c>
      <c r="F3780" s="10">
        <v>13733.950738916255</v>
      </c>
      <c r="G3780" s="10">
        <v>40.749261083745296</v>
      </c>
      <c r="H3780" s="10">
        <v>13939.96</v>
      </c>
      <c r="I3780" s="10">
        <v>-165.2599999999984</v>
      </c>
      <c r="J3780" s="10">
        <v>265000</v>
      </c>
      <c r="K3780" s="10">
        <v>264216</v>
      </c>
      <c r="L3780" s="10">
        <v>784</v>
      </c>
      <c r="M3780" s="10">
        <v>268179.24</v>
      </c>
      <c r="N3780" s="10">
        <v>-3179.2399999999907</v>
      </c>
    </row>
    <row r="3781" spans="1:14" x14ac:dyDescent="0.25">
      <c r="A3781" s="9" t="s">
        <v>684</v>
      </c>
      <c r="B3781" s="9" t="s">
        <v>44</v>
      </c>
      <c r="C3781" s="9" t="s">
        <v>42</v>
      </c>
      <c r="D3781" s="9" t="s">
        <v>43</v>
      </c>
      <c r="E3781" s="10">
        <v>20495.97</v>
      </c>
      <c r="F3781" s="10">
        <v>20410.686567164183</v>
      </c>
      <c r="G3781" s="10">
        <v>85.28343283581853</v>
      </c>
      <c r="H3781" s="10">
        <v>20512.740000000002</v>
      </c>
      <c r="I3781" s="10">
        <v>-16.770000000000437</v>
      </c>
      <c r="J3781" s="10">
        <v>22110</v>
      </c>
      <c r="K3781" s="10">
        <v>22018</v>
      </c>
      <c r="L3781" s="10">
        <v>92</v>
      </c>
      <c r="M3781" s="10">
        <v>22128.09</v>
      </c>
      <c r="N3781" s="10">
        <v>-18.090000000000146</v>
      </c>
    </row>
    <row r="3782" spans="1:14" x14ac:dyDescent="0.25">
      <c r="A3782" s="9" t="s">
        <v>684</v>
      </c>
      <c r="B3782" s="9" t="s">
        <v>99</v>
      </c>
      <c r="C3782" s="9" t="s">
        <v>42</v>
      </c>
      <c r="D3782" s="9" t="s">
        <v>43</v>
      </c>
      <c r="E3782" s="10">
        <v>59781.35</v>
      </c>
      <c r="F3782" s="10">
        <v>59604.482758620688</v>
      </c>
      <c r="G3782" s="10">
        <v>176.86724137931014</v>
      </c>
      <c r="H3782" s="10">
        <v>60498.55</v>
      </c>
      <c r="I3782" s="10">
        <v>-717.20000000000437</v>
      </c>
      <c r="J3782" s="10">
        <v>265000</v>
      </c>
      <c r="K3782" s="10">
        <v>264216</v>
      </c>
      <c r="L3782" s="10">
        <v>784</v>
      </c>
      <c r="M3782" s="10">
        <v>268179.24</v>
      </c>
      <c r="N3782" s="10">
        <v>-3179.2399999999907</v>
      </c>
    </row>
    <row r="3783" spans="1:14" x14ac:dyDescent="0.25">
      <c r="A3783" s="9" t="s">
        <v>684</v>
      </c>
      <c r="B3783" s="9" t="s">
        <v>100</v>
      </c>
      <c r="C3783" s="9" t="s">
        <v>42</v>
      </c>
      <c r="D3783" s="9" t="s">
        <v>43</v>
      </c>
      <c r="E3783" s="10">
        <v>76815.55</v>
      </c>
      <c r="F3783" s="10">
        <v>76588.295566502464</v>
      </c>
      <c r="G3783" s="10">
        <v>227.25443349753914</v>
      </c>
      <c r="H3783" s="10">
        <v>77737.119999999995</v>
      </c>
      <c r="I3783" s="10">
        <v>-921.56999999999243</v>
      </c>
      <c r="J3783" s="10">
        <v>265000</v>
      </c>
      <c r="K3783" s="10">
        <v>264216</v>
      </c>
      <c r="L3783" s="10">
        <v>784</v>
      </c>
      <c r="M3783" s="10">
        <v>268179.24</v>
      </c>
      <c r="N3783" s="10">
        <v>-3179.2399999999907</v>
      </c>
    </row>
    <row r="3784" spans="1:14" x14ac:dyDescent="0.25">
      <c r="A3784" s="9" t="s">
        <v>684</v>
      </c>
      <c r="B3784" s="9" t="s">
        <v>47</v>
      </c>
      <c r="C3784" s="9" t="s">
        <v>42</v>
      </c>
      <c r="D3784" s="9" t="s">
        <v>43</v>
      </c>
      <c r="E3784" s="10">
        <v>124567.43</v>
      </c>
      <c r="F3784" s="10">
        <v>124231.72549019608</v>
      </c>
      <c r="G3784" s="10">
        <v>335.70450980390888</v>
      </c>
      <c r="H3784" s="10">
        <v>126716.36</v>
      </c>
      <c r="I3784" s="10">
        <v>-2148.9300000000076</v>
      </c>
      <c r="J3784" s="10">
        <v>264930</v>
      </c>
      <c r="K3784" s="10">
        <v>264216</v>
      </c>
      <c r="L3784" s="10">
        <v>714</v>
      </c>
      <c r="M3784" s="10">
        <v>269500.32</v>
      </c>
      <c r="N3784" s="10">
        <v>-4570.320000000007</v>
      </c>
    </row>
    <row r="3785" spans="1:14" x14ac:dyDescent="0.25">
      <c r="A3785" s="9" t="s">
        <v>684</v>
      </c>
      <c r="B3785" s="9" t="s">
        <v>101</v>
      </c>
      <c r="C3785" s="9" t="s">
        <v>42</v>
      </c>
      <c r="D3785" s="9" t="s">
        <v>43</v>
      </c>
      <c r="E3785" s="10">
        <v>219771.61</v>
      </c>
      <c r="F3785" s="10">
        <v>212486.47290640394</v>
      </c>
      <c r="G3785" s="10">
        <v>7285.137093596044</v>
      </c>
      <c r="H3785" s="10">
        <v>215673.77</v>
      </c>
      <c r="I3785" s="10">
        <v>4097.8399999999965</v>
      </c>
      <c r="J3785" s="10">
        <v>273273</v>
      </c>
      <c r="K3785" s="10">
        <v>264216</v>
      </c>
      <c r="L3785" s="10">
        <v>9057</v>
      </c>
      <c r="M3785" s="10">
        <v>268179.24</v>
      </c>
      <c r="N3785" s="10">
        <v>5093.7600000000093</v>
      </c>
    </row>
    <row r="3786" spans="1:14" x14ac:dyDescent="0.25">
      <c r="A3786" s="9" t="s">
        <v>684</v>
      </c>
      <c r="B3786" s="9" t="s">
        <v>109</v>
      </c>
      <c r="C3786" s="9" t="s">
        <v>42</v>
      </c>
      <c r="D3786" s="9" t="s">
        <v>43</v>
      </c>
      <c r="E3786" s="10">
        <v>248753.7</v>
      </c>
      <c r="F3786" s="10">
        <v>246381.41871921183</v>
      </c>
      <c r="G3786" s="10">
        <v>2372.2812807881855</v>
      </c>
      <c r="H3786" s="10">
        <v>250077.14</v>
      </c>
      <c r="I3786" s="10">
        <v>-1323.4400000000023</v>
      </c>
      <c r="J3786" s="10">
        <v>22230</v>
      </c>
      <c r="K3786" s="10">
        <v>22018</v>
      </c>
      <c r="L3786" s="10">
        <v>212</v>
      </c>
      <c r="M3786" s="10">
        <v>22348.27</v>
      </c>
      <c r="N3786" s="10">
        <v>-118.27000000000044</v>
      </c>
    </row>
    <row r="3787" spans="1:14" x14ac:dyDescent="0.25">
      <c r="A3787" s="9" t="s">
        <v>684</v>
      </c>
      <c r="B3787" s="9" t="s">
        <v>50</v>
      </c>
      <c r="C3787" s="9" t="s">
        <v>42</v>
      </c>
      <c r="D3787" s="9" t="s">
        <v>43</v>
      </c>
      <c r="E3787" s="10">
        <v>359940.62</v>
      </c>
      <c r="F3787" s="10">
        <v>358805.32338308456</v>
      </c>
      <c r="G3787" s="10">
        <v>1135.2966169154388</v>
      </c>
      <c r="H3787" s="10">
        <v>360599.35</v>
      </c>
      <c r="I3787" s="10">
        <v>-658.72999999998137</v>
      </c>
      <c r="J3787" s="10">
        <v>265052</v>
      </c>
      <c r="K3787" s="10">
        <v>264216</v>
      </c>
      <c r="L3787" s="10">
        <v>836</v>
      </c>
      <c r="M3787" s="10">
        <v>265537.08</v>
      </c>
      <c r="N3787" s="10">
        <v>-485.0800000000163</v>
      </c>
    </row>
    <row r="3788" spans="1:14" x14ac:dyDescent="0.25">
      <c r="A3788" s="9" t="s">
        <v>684</v>
      </c>
      <c r="B3788" s="9" t="s">
        <v>103</v>
      </c>
      <c r="C3788" s="9" t="s">
        <v>42</v>
      </c>
      <c r="D3788" s="9" t="s">
        <v>43</v>
      </c>
      <c r="E3788" s="10">
        <v>1265884.27</v>
      </c>
      <c r="F3788" s="10">
        <v>1263856.0990099008</v>
      </c>
      <c r="G3788" s="10">
        <v>2028.1709900991991</v>
      </c>
      <c r="H3788" s="10">
        <v>1276494.6599999999</v>
      </c>
      <c r="I3788" s="10">
        <v>-10610.389999999898</v>
      </c>
      <c r="J3788" s="10">
        <v>264640</v>
      </c>
      <c r="K3788" s="10">
        <v>264215.99999999994</v>
      </c>
      <c r="L3788" s="10">
        <v>424.00000000005821</v>
      </c>
      <c r="M3788" s="10">
        <v>266858.15999999997</v>
      </c>
      <c r="N3788" s="10">
        <v>-2218.1599999999744</v>
      </c>
    </row>
    <row r="3789" spans="1:14" x14ac:dyDescent="0.25">
      <c r="A3789" s="9" t="s">
        <v>684</v>
      </c>
      <c r="B3789" s="9" t="s">
        <v>104</v>
      </c>
      <c r="C3789" s="9" t="s">
        <v>42</v>
      </c>
      <c r="D3789" s="9" t="s">
        <v>53</v>
      </c>
      <c r="E3789" s="10">
        <v>1146585.1399999999</v>
      </c>
      <c r="F3789" s="10">
        <v>1146576.2288557217</v>
      </c>
      <c r="G3789" s="10">
        <v>8.9111442782450467</v>
      </c>
      <c r="H3789" s="10">
        <v>1152309.1100000001</v>
      </c>
      <c r="I3789" s="10">
        <v>-5723.9700000002049</v>
      </c>
      <c r="J3789" s="10">
        <v>198162</v>
      </c>
      <c r="K3789" s="10">
        <v>198162</v>
      </c>
      <c r="L3789" s="10">
        <v>0</v>
      </c>
      <c r="M3789" s="10">
        <v>199152.81</v>
      </c>
      <c r="N3789" s="10">
        <v>-990.80999999999767</v>
      </c>
    </row>
    <row r="3790" spans="1:14" x14ac:dyDescent="0.25">
      <c r="A3790" s="9" t="s">
        <v>684</v>
      </c>
      <c r="B3790" s="9" t="s">
        <v>54</v>
      </c>
      <c r="C3790" s="9" t="s">
        <v>42</v>
      </c>
      <c r="D3790" s="9" t="s">
        <v>55</v>
      </c>
      <c r="E3790" s="10">
        <v>13340.27</v>
      </c>
      <c r="F3790" s="10">
        <v>13078.696078431372</v>
      </c>
      <c r="G3790" s="10">
        <v>261.57392156862807</v>
      </c>
      <c r="H3790" s="10">
        <v>13340.27</v>
      </c>
      <c r="I3790" s="10">
        <v>0</v>
      </c>
      <c r="J3790" s="10">
        <v>2425.5030000000002</v>
      </c>
      <c r="K3790" s="10">
        <v>2377.9441176470591</v>
      </c>
      <c r="L3790" s="10">
        <v>47.558882352941055</v>
      </c>
      <c r="M3790" s="10">
        <v>2425.5030000000002</v>
      </c>
      <c r="N3790" s="10">
        <v>0</v>
      </c>
    </row>
    <row r="3791" spans="1:14" x14ac:dyDescent="0.25">
      <c r="A3791" s="9" t="s">
        <v>685</v>
      </c>
      <c r="B3791" s="9" t="s">
        <v>25</v>
      </c>
      <c r="C3791" s="9" t="s">
        <v>26</v>
      </c>
      <c r="D3791" s="9" t="s">
        <v>27</v>
      </c>
      <c r="E3791" s="10">
        <v>40215.78</v>
      </c>
      <c r="F3791" s="10">
        <v>0</v>
      </c>
      <c r="G3791" s="10">
        <v>40215.78</v>
      </c>
      <c r="H3791" s="10">
        <v>0</v>
      </c>
      <c r="I3791" s="10">
        <v>40215.78</v>
      </c>
      <c r="J3791" s="10">
        <v>0</v>
      </c>
      <c r="K3791" s="10">
        <v>0</v>
      </c>
      <c r="L3791" s="10">
        <v>0</v>
      </c>
      <c r="M3791" s="10">
        <v>0</v>
      </c>
      <c r="N3791" s="10">
        <v>0</v>
      </c>
    </row>
    <row r="3792" spans="1:14" x14ac:dyDescent="0.25">
      <c r="A3792" s="9" t="s">
        <v>685</v>
      </c>
      <c r="B3792" s="9" t="s">
        <v>28</v>
      </c>
      <c r="C3792" s="9" t="s">
        <v>29</v>
      </c>
      <c r="D3792" s="9" t="s">
        <v>27</v>
      </c>
      <c r="E3792" s="10">
        <v>49.11</v>
      </c>
      <c r="F3792" s="10">
        <v>0</v>
      </c>
      <c r="G3792" s="10">
        <v>49.11</v>
      </c>
      <c r="H3792" s="10">
        <v>49.39</v>
      </c>
      <c r="I3792" s="10">
        <v>-0.28000000000000114</v>
      </c>
      <c r="J3792" s="10">
        <v>0</v>
      </c>
      <c r="K3792" s="10">
        <v>0</v>
      </c>
      <c r="L3792" s="10">
        <v>0</v>
      </c>
      <c r="M3792" s="10">
        <v>0</v>
      </c>
      <c r="N3792" s="10">
        <v>0</v>
      </c>
    </row>
    <row r="3793" spans="1:14" x14ac:dyDescent="0.25">
      <c r="A3793" s="9" t="s">
        <v>685</v>
      </c>
      <c r="B3793" s="9" t="s">
        <v>30</v>
      </c>
      <c r="C3793" s="9" t="s">
        <v>29</v>
      </c>
      <c r="D3793" s="9" t="s">
        <v>27</v>
      </c>
      <c r="E3793" s="10">
        <v>1145.94</v>
      </c>
      <c r="F3793" s="10">
        <v>0</v>
      </c>
      <c r="G3793" s="10">
        <v>1145.94</v>
      </c>
      <c r="H3793" s="10">
        <v>1152.33</v>
      </c>
      <c r="I3793" s="10">
        <v>-6.3899999999998727</v>
      </c>
      <c r="J3793" s="10">
        <v>0</v>
      </c>
      <c r="K3793" s="10">
        <v>0</v>
      </c>
      <c r="L3793" s="10">
        <v>0</v>
      </c>
      <c r="M3793" s="10">
        <v>0</v>
      </c>
      <c r="N3793" s="10">
        <v>0</v>
      </c>
    </row>
    <row r="3794" spans="1:14" x14ac:dyDescent="0.25">
      <c r="A3794" s="9" t="s">
        <v>685</v>
      </c>
      <c r="B3794" s="9" t="s">
        <v>31</v>
      </c>
      <c r="C3794" s="9" t="s">
        <v>29</v>
      </c>
      <c r="D3794" s="9" t="s">
        <v>27</v>
      </c>
      <c r="E3794" s="10">
        <v>7694.16</v>
      </c>
      <c r="F3794" s="10">
        <v>0</v>
      </c>
      <c r="G3794" s="10">
        <v>7694.16</v>
      </c>
      <c r="H3794" s="10">
        <v>7737.09</v>
      </c>
      <c r="I3794" s="10">
        <v>-42.930000000000291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</row>
    <row r="3795" spans="1:14" x14ac:dyDescent="0.25">
      <c r="A3795" s="9" t="s">
        <v>685</v>
      </c>
      <c r="B3795" s="9" t="s">
        <v>32</v>
      </c>
      <c r="C3795" s="9" t="s">
        <v>33</v>
      </c>
      <c r="D3795" s="9" t="s">
        <v>27</v>
      </c>
      <c r="E3795" s="10">
        <v>11434.04</v>
      </c>
      <c r="F3795" s="10">
        <v>0</v>
      </c>
      <c r="G3795" s="10">
        <v>11434.04</v>
      </c>
      <c r="H3795" s="10">
        <v>12735.94</v>
      </c>
      <c r="I3795" s="10">
        <v>-1301.8999999999996</v>
      </c>
      <c r="J3795" s="10">
        <v>32.42</v>
      </c>
      <c r="K3795" s="10">
        <v>0</v>
      </c>
      <c r="L3795" s="10">
        <v>32.42</v>
      </c>
      <c r="M3795" s="10">
        <v>36.110999999999997</v>
      </c>
      <c r="N3795" s="10">
        <v>-3.6909999999999954</v>
      </c>
    </row>
    <row r="3796" spans="1:14" x14ac:dyDescent="0.25">
      <c r="A3796" s="9" t="s">
        <v>685</v>
      </c>
      <c r="B3796" s="9" t="s">
        <v>34</v>
      </c>
      <c r="C3796" s="9" t="s">
        <v>33</v>
      </c>
      <c r="D3796" s="9" t="s">
        <v>27</v>
      </c>
      <c r="E3796" s="10">
        <v>39305.050000000003</v>
      </c>
      <c r="F3796" s="10">
        <v>0</v>
      </c>
      <c r="G3796" s="10">
        <v>39305.050000000003</v>
      </c>
      <c r="H3796" s="10">
        <v>43780.41</v>
      </c>
      <c r="I3796" s="10">
        <v>-4475.3600000000006</v>
      </c>
      <c r="J3796" s="10">
        <v>32.42</v>
      </c>
      <c r="K3796" s="10">
        <v>0</v>
      </c>
      <c r="L3796" s="10">
        <v>32.42</v>
      </c>
      <c r="M3796" s="10">
        <v>36.110999999999997</v>
      </c>
      <c r="N3796" s="10">
        <v>-3.6909999999999954</v>
      </c>
    </row>
    <row r="3797" spans="1:14" x14ac:dyDescent="0.25">
      <c r="A3797" s="9" t="s">
        <v>685</v>
      </c>
      <c r="B3797" s="9" t="s">
        <v>35</v>
      </c>
      <c r="C3797" s="9" t="s">
        <v>33</v>
      </c>
      <c r="D3797" s="9" t="s">
        <v>27</v>
      </c>
      <c r="E3797" s="10">
        <v>42525.66</v>
      </c>
      <c r="F3797" s="10">
        <v>0</v>
      </c>
      <c r="G3797" s="10">
        <v>42525.66</v>
      </c>
      <c r="H3797" s="10">
        <v>47367.37</v>
      </c>
      <c r="I3797" s="10">
        <v>-4841.7099999999991</v>
      </c>
      <c r="J3797" s="10">
        <v>680.82</v>
      </c>
      <c r="K3797" s="10">
        <v>0</v>
      </c>
      <c r="L3797" s="10">
        <v>680.82</v>
      </c>
      <c r="M3797" s="10">
        <v>758.33399999999995</v>
      </c>
      <c r="N3797" s="10">
        <v>-77.513999999999896</v>
      </c>
    </row>
    <row r="3798" spans="1:14" x14ac:dyDescent="0.25">
      <c r="A3798" s="9" t="s">
        <v>685</v>
      </c>
      <c r="B3798" s="9" t="s">
        <v>36</v>
      </c>
      <c r="C3798" s="9" t="s">
        <v>29</v>
      </c>
      <c r="D3798" s="9" t="s">
        <v>27</v>
      </c>
      <c r="E3798" s="10">
        <v>86202.64</v>
      </c>
      <c r="F3798" s="10">
        <v>0</v>
      </c>
      <c r="G3798" s="10">
        <v>86202.64</v>
      </c>
      <c r="H3798" s="10">
        <v>86683.66</v>
      </c>
      <c r="I3798" s="10">
        <v>-481.02000000000407</v>
      </c>
      <c r="J3798" s="10">
        <v>0</v>
      </c>
      <c r="K3798" s="10">
        <v>0</v>
      </c>
      <c r="L3798" s="10">
        <v>0</v>
      </c>
      <c r="M3798" s="10">
        <v>0</v>
      </c>
      <c r="N3798" s="10">
        <v>0</v>
      </c>
    </row>
    <row r="3799" spans="1:14" x14ac:dyDescent="0.25">
      <c r="A3799" s="9" t="s">
        <v>685</v>
      </c>
      <c r="B3799" s="9" t="s">
        <v>37</v>
      </c>
      <c r="C3799" s="9" t="s">
        <v>29</v>
      </c>
      <c r="D3799" s="9" t="s">
        <v>27</v>
      </c>
      <c r="E3799" s="10">
        <v>199344.19</v>
      </c>
      <c r="F3799" s="10">
        <v>0</v>
      </c>
      <c r="G3799" s="10">
        <v>199344.19</v>
      </c>
      <c r="H3799" s="10">
        <v>200456.56</v>
      </c>
      <c r="I3799" s="10">
        <v>-1112.3699999999953</v>
      </c>
      <c r="J3799" s="10">
        <v>0</v>
      </c>
      <c r="K3799" s="10">
        <v>0</v>
      </c>
      <c r="L3799" s="10">
        <v>0</v>
      </c>
      <c r="M3799" s="10">
        <v>0</v>
      </c>
      <c r="N3799" s="10">
        <v>0</v>
      </c>
    </row>
    <row r="3800" spans="1:14" x14ac:dyDescent="0.25">
      <c r="A3800" s="9" t="s">
        <v>685</v>
      </c>
      <c r="B3800" s="9" t="s">
        <v>490</v>
      </c>
      <c r="C3800" s="9" t="s">
        <v>39</v>
      </c>
      <c r="D3800" s="9" t="s">
        <v>40</v>
      </c>
      <c r="E3800" s="10">
        <v>-4615358.8</v>
      </c>
      <c r="F3800" s="10">
        <v>0</v>
      </c>
      <c r="G3800" s="10">
        <v>-4615358.8</v>
      </c>
      <c r="H3800" s="10">
        <v>-4615358.83</v>
      </c>
      <c r="I3800" s="10">
        <v>3.0000000260770321E-2</v>
      </c>
      <c r="J3800" s="10">
        <v>-26000</v>
      </c>
      <c r="K3800" s="10">
        <v>0</v>
      </c>
      <c r="L3800" s="10">
        <v>-26000</v>
      </c>
      <c r="M3800" s="10">
        <v>-26000</v>
      </c>
      <c r="N3800" s="10">
        <v>0</v>
      </c>
    </row>
    <row r="3801" spans="1:14" x14ac:dyDescent="0.25">
      <c r="A3801" s="9" t="s">
        <v>685</v>
      </c>
      <c r="B3801" s="9" t="s">
        <v>92</v>
      </c>
      <c r="C3801" s="9" t="s">
        <v>42</v>
      </c>
      <c r="D3801" s="9" t="s">
        <v>43</v>
      </c>
      <c r="E3801" s="10">
        <v>3340.96</v>
      </c>
      <c r="F3801" s="10">
        <v>2213.1188118811883</v>
      </c>
      <c r="G3801" s="10">
        <v>1127.8411881188117</v>
      </c>
      <c r="H3801" s="10">
        <v>2235.25</v>
      </c>
      <c r="I3801" s="10">
        <v>1105.71</v>
      </c>
      <c r="J3801" s="10">
        <v>39250</v>
      </c>
      <c r="K3801" s="10">
        <v>26000</v>
      </c>
      <c r="L3801" s="10">
        <v>13250</v>
      </c>
      <c r="M3801" s="10">
        <v>26260</v>
      </c>
      <c r="N3801" s="10">
        <v>12990</v>
      </c>
    </row>
    <row r="3802" spans="1:14" x14ac:dyDescent="0.25">
      <c r="A3802" s="9" t="s">
        <v>685</v>
      </c>
      <c r="B3802" s="9" t="s">
        <v>482</v>
      </c>
      <c r="C3802" s="9" t="s">
        <v>42</v>
      </c>
      <c r="D3802" s="9" t="s">
        <v>43</v>
      </c>
      <c r="E3802" s="10">
        <v>16259.34</v>
      </c>
      <c r="F3802" s="10">
        <v>16217.763546798029</v>
      </c>
      <c r="G3802" s="10">
        <v>41.576453201971162</v>
      </c>
      <c r="H3802" s="10">
        <v>16461.03</v>
      </c>
      <c r="I3802" s="10">
        <v>-201.68999999999869</v>
      </c>
      <c r="J3802" s="10">
        <v>312800</v>
      </c>
      <c r="K3802" s="10">
        <v>312000</v>
      </c>
      <c r="L3802" s="10">
        <v>800</v>
      </c>
      <c r="M3802" s="10">
        <v>316680</v>
      </c>
      <c r="N3802" s="10">
        <v>-3880</v>
      </c>
    </row>
    <row r="3803" spans="1:14" x14ac:dyDescent="0.25">
      <c r="A3803" s="9" t="s">
        <v>685</v>
      </c>
      <c r="B3803" s="9" t="s">
        <v>44</v>
      </c>
      <c r="C3803" s="9" t="s">
        <v>42</v>
      </c>
      <c r="D3803" s="9" t="s">
        <v>43</v>
      </c>
      <c r="E3803" s="10">
        <v>24109.42</v>
      </c>
      <c r="F3803" s="10">
        <v>24102</v>
      </c>
      <c r="G3803" s="10">
        <v>7.4199999999982538</v>
      </c>
      <c r="H3803" s="10">
        <v>24222.51</v>
      </c>
      <c r="I3803" s="10">
        <v>-113.09000000000015</v>
      </c>
      <c r="J3803" s="10">
        <v>26008</v>
      </c>
      <c r="K3803" s="10">
        <v>26000</v>
      </c>
      <c r="L3803" s="10">
        <v>8</v>
      </c>
      <c r="M3803" s="10">
        <v>26130</v>
      </c>
      <c r="N3803" s="10">
        <v>-122</v>
      </c>
    </row>
    <row r="3804" spans="1:14" x14ac:dyDescent="0.25">
      <c r="A3804" s="9" t="s">
        <v>685</v>
      </c>
      <c r="B3804" s="9" t="s">
        <v>99</v>
      </c>
      <c r="C3804" s="9" t="s">
        <v>42</v>
      </c>
      <c r="D3804" s="9" t="s">
        <v>43</v>
      </c>
      <c r="E3804" s="10">
        <v>70564.55</v>
      </c>
      <c r="F3804" s="10">
        <v>70384.078817733985</v>
      </c>
      <c r="G3804" s="10">
        <v>180.47118226601742</v>
      </c>
      <c r="H3804" s="10">
        <v>71439.839999999997</v>
      </c>
      <c r="I3804" s="10">
        <v>-875.2899999999936</v>
      </c>
      <c r="J3804" s="10">
        <v>312800</v>
      </c>
      <c r="K3804" s="10">
        <v>312000</v>
      </c>
      <c r="L3804" s="10">
        <v>800</v>
      </c>
      <c r="M3804" s="10">
        <v>316680</v>
      </c>
      <c r="N3804" s="10">
        <v>-3880</v>
      </c>
    </row>
    <row r="3805" spans="1:14" x14ac:dyDescent="0.25">
      <c r="A3805" s="9" t="s">
        <v>685</v>
      </c>
      <c r="B3805" s="9" t="s">
        <v>100</v>
      </c>
      <c r="C3805" s="9" t="s">
        <v>42</v>
      </c>
      <c r="D3805" s="9" t="s">
        <v>43</v>
      </c>
      <c r="E3805" s="10">
        <v>90830.76</v>
      </c>
      <c r="F3805" s="10">
        <v>90439.438423645319</v>
      </c>
      <c r="G3805" s="10">
        <v>391.32157635467593</v>
      </c>
      <c r="H3805" s="10">
        <v>91796.03</v>
      </c>
      <c r="I3805" s="10">
        <v>-965.27000000000407</v>
      </c>
      <c r="J3805" s="10">
        <v>313350</v>
      </c>
      <c r="K3805" s="10">
        <v>312000</v>
      </c>
      <c r="L3805" s="10">
        <v>1350</v>
      </c>
      <c r="M3805" s="10">
        <v>316680</v>
      </c>
      <c r="N3805" s="10">
        <v>-3330</v>
      </c>
    </row>
    <row r="3806" spans="1:14" x14ac:dyDescent="0.25">
      <c r="A3806" s="9" t="s">
        <v>685</v>
      </c>
      <c r="B3806" s="9" t="s">
        <v>47</v>
      </c>
      <c r="C3806" s="9" t="s">
        <v>42</v>
      </c>
      <c r="D3806" s="9" t="s">
        <v>43</v>
      </c>
      <c r="E3806" s="10">
        <v>146469.82999999999</v>
      </c>
      <c r="F3806" s="10">
        <v>146699.28431372548</v>
      </c>
      <c r="G3806" s="10">
        <v>-229.45431372549501</v>
      </c>
      <c r="H3806" s="10">
        <v>149633.26999999999</v>
      </c>
      <c r="I3806" s="10">
        <v>-3163.4400000000023</v>
      </c>
      <c r="J3806" s="10">
        <v>311512</v>
      </c>
      <c r="K3806" s="10">
        <v>312000</v>
      </c>
      <c r="L3806" s="10">
        <v>-488</v>
      </c>
      <c r="M3806" s="10">
        <v>318240</v>
      </c>
      <c r="N3806" s="10">
        <v>-6728</v>
      </c>
    </row>
    <row r="3807" spans="1:14" x14ac:dyDescent="0.25">
      <c r="A3807" s="9" t="s">
        <v>685</v>
      </c>
      <c r="B3807" s="9" t="s">
        <v>101</v>
      </c>
      <c r="C3807" s="9" t="s">
        <v>42</v>
      </c>
      <c r="D3807" s="9" t="s">
        <v>43</v>
      </c>
      <c r="E3807" s="10">
        <v>256175.42</v>
      </c>
      <c r="F3807" s="10">
        <v>250915.08374384238</v>
      </c>
      <c r="G3807" s="10">
        <v>5260.3362561576359</v>
      </c>
      <c r="H3807" s="10">
        <v>254678.81</v>
      </c>
      <c r="I3807" s="10">
        <v>1496.6100000000151</v>
      </c>
      <c r="J3807" s="10">
        <v>318539</v>
      </c>
      <c r="K3807" s="10">
        <v>312000</v>
      </c>
      <c r="L3807" s="10">
        <v>6539</v>
      </c>
      <c r="M3807" s="10">
        <v>316680</v>
      </c>
      <c r="N3807" s="10">
        <v>1859</v>
      </c>
    </row>
    <row r="3808" spans="1:14" x14ac:dyDescent="0.25">
      <c r="A3808" s="9" t="s">
        <v>685</v>
      </c>
      <c r="B3808" s="9" t="s">
        <v>109</v>
      </c>
      <c r="C3808" s="9" t="s">
        <v>42</v>
      </c>
      <c r="D3808" s="9" t="s">
        <v>43</v>
      </c>
      <c r="E3808" s="10">
        <v>291432.36</v>
      </c>
      <c r="F3808" s="10">
        <v>290939.99999999994</v>
      </c>
      <c r="G3808" s="10">
        <v>492.36000000004424</v>
      </c>
      <c r="H3808" s="10">
        <v>295304.09999999998</v>
      </c>
      <c r="I3808" s="10">
        <v>-3871.7399999999907</v>
      </c>
      <c r="J3808" s="10">
        <v>26044</v>
      </c>
      <c r="K3808" s="10">
        <v>26000</v>
      </c>
      <c r="L3808" s="10">
        <v>44</v>
      </c>
      <c r="M3808" s="10">
        <v>26390</v>
      </c>
      <c r="N3808" s="10">
        <v>-346</v>
      </c>
    </row>
    <row r="3809" spans="1:14" x14ac:dyDescent="0.25">
      <c r="A3809" s="9" t="s">
        <v>685</v>
      </c>
      <c r="B3809" s="9" t="s">
        <v>50</v>
      </c>
      <c r="C3809" s="9" t="s">
        <v>42</v>
      </c>
      <c r="D3809" s="9" t="s">
        <v>43</v>
      </c>
      <c r="E3809" s="10">
        <v>424842.15</v>
      </c>
      <c r="F3809" s="10">
        <v>423696</v>
      </c>
      <c r="G3809" s="10">
        <v>1146.1500000000233</v>
      </c>
      <c r="H3809" s="10">
        <v>425814.48</v>
      </c>
      <c r="I3809" s="10">
        <v>-972.32999999995809</v>
      </c>
      <c r="J3809" s="10">
        <v>312844</v>
      </c>
      <c r="K3809" s="10">
        <v>312000</v>
      </c>
      <c r="L3809" s="10">
        <v>844</v>
      </c>
      <c r="M3809" s="10">
        <v>313560</v>
      </c>
      <c r="N3809" s="10">
        <v>-716</v>
      </c>
    </row>
    <row r="3810" spans="1:14" x14ac:dyDescent="0.25">
      <c r="A3810" s="9" t="s">
        <v>685</v>
      </c>
      <c r="B3810" s="9" t="s">
        <v>103</v>
      </c>
      <c r="C3810" s="9" t="s">
        <v>42</v>
      </c>
      <c r="D3810" s="9" t="s">
        <v>43</v>
      </c>
      <c r="E3810" s="10">
        <v>1494498.27</v>
      </c>
      <c r="F3810" s="10">
        <v>1492427.0396039605</v>
      </c>
      <c r="G3810" s="10">
        <v>2071.2303960395511</v>
      </c>
      <c r="H3810" s="10">
        <v>1507351.31</v>
      </c>
      <c r="I3810" s="10">
        <v>-12853.040000000037</v>
      </c>
      <c r="J3810" s="10">
        <v>312433</v>
      </c>
      <c r="K3810" s="10">
        <v>312000</v>
      </c>
      <c r="L3810" s="10">
        <v>433</v>
      </c>
      <c r="M3810" s="10">
        <v>315120</v>
      </c>
      <c r="N3810" s="10">
        <v>-2687</v>
      </c>
    </row>
    <row r="3811" spans="1:14" x14ac:dyDescent="0.25">
      <c r="A3811" s="9" t="s">
        <v>685</v>
      </c>
      <c r="B3811" s="9" t="s">
        <v>104</v>
      </c>
      <c r="C3811" s="9" t="s">
        <v>42</v>
      </c>
      <c r="D3811" s="9" t="s">
        <v>53</v>
      </c>
      <c r="E3811" s="10">
        <v>1353166.28</v>
      </c>
      <c r="F3811" s="10">
        <v>1353936.8656716419</v>
      </c>
      <c r="G3811" s="10">
        <v>-770.58567164186388</v>
      </c>
      <c r="H3811" s="10">
        <v>1360706.55</v>
      </c>
      <c r="I3811" s="10">
        <v>-7540.2700000000186</v>
      </c>
      <c r="J3811" s="10">
        <v>233865</v>
      </c>
      <c r="K3811" s="10">
        <v>234000</v>
      </c>
      <c r="L3811" s="10">
        <v>-135</v>
      </c>
      <c r="M3811" s="10">
        <v>235170</v>
      </c>
      <c r="N3811" s="10">
        <v>-1305</v>
      </c>
    </row>
    <row r="3812" spans="1:14" x14ac:dyDescent="0.25">
      <c r="A3812" s="9" t="s">
        <v>685</v>
      </c>
      <c r="B3812" s="9" t="s">
        <v>54</v>
      </c>
      <c r="C3812" s="9" t="s">
        <v>42</v>
      </c>
      <c r="D3812" s="9" t="s">
        <v>55</v>
      </c>
      <c r="E3812" s="10">
        <v>15752.89</v>
      </c>
      <c r="F3812" s="10">
        <v>15444</v>
      </c>
      <c r="G3812" s="10">
        <v>308.88999999999942</v>
      </c>
      <c r="H3812" s="10">
        <v>15752.88</v>
      </c>
      <c r="I3812" s="10">
        <v>1.0000000000218279E-2</v>
      </c>
      <c r="J3812" s="10">
        <v>2864.1610000000001</v>
      </c>
      <c r="K3812" s="10">
        <v>2808</v>
      </c>
      <c r="L3812" s="10">
        <v>56.161000000000058</v>
      </c>
      <c r="M3812" s="10">
        <v>2864.16</v>
      </c>
      <c r="N3812" s="10">
        <v>1.0000000002037268E-3</v>
      </c>
    </row>
    <row r="3813" spans="1:14" x14ac:dyDescent="0.25">
      <c r="A3813" s="9" t="s">
        <v>686</v>
      </c>
      <c r="B3813" s="9" t="s">
        <v>25</v>
      </c>
      <c r="C3813" s="9" t="s">
        <v>26</v>
      </c>
      <c r="D3813" s="9" t="s">
        <v>27</v>
      </c>
      <c r="E3813" s="10">
        <v>-2348.2600000000002</v>
      </c>
      <c r="F3813" s="10">
        <v>0</v>
      </c>
      <c r="G3813" s="10">
        <v>-2348.2600000000002</v>
      </c>
      <c r="H3813" s="10">
        <v>0</v>
      </c>
      <c r="I3813" s="10">
        <v>-2348.2600000000002</v>
      </c>
      <c r="J3813" s="10">
        <v>0</v>
      </c>
      <c r="K3813" s="10">
        <v>0</v>
      </c>
      <c r="L3813" s="10">
        <v>0</v>
      </c>
      <c r="M3813" s="10">
        <v>0</v>
      </c>
      <c r="N3813" s="10">
        <v>0</v>
      </c>
    </row>
    <row r="3814" spans="1:14" x14ac:dyDescent="0.25">
      <c r="A3814" s="9" t="s">
        <v>686</v>
      </c>
      <c r="B3814" s="9" t="s">
        <v>28</v>
      </c>
      <c r="C3814" s="9" t="s">
        <v>29</v>
      </c>
      <c r="D3814" s="9" t="s">
        <v>27</v>
      </c>
      <c r="E3814" s="10">
        <v>2.69</v>
      </c>
      <c r="F3814" s="10">
        <v>0</v>
      </c>
      <c r="G3814" s="10">
        <v>2.69</v>
      </c>
      <c r="H3814" s="10">
        <v>2.66</v>
      </c>
      <c r="I3814" s="10">
        <v>2.9999999999999805E-2</v>
      </c>
      <c r="J3814" s="10">
        <v>0</v>
      </c>
      <c r="K3814" s="10">
        <v>0</v>
      </c>
      <c r="L3814" s="10">
        <v>0</v>
      </c>
      <c r="M3814" s="10">
        <v>0</v>
      </c>
      <c r="N3814" s="10">
        <v>0</v>
      </c>
    </row>
    <row r="3815" spans="1:14" x14ac:dyDescent="0.25">
      <c r="A3815" s="9" t="s">
        <v>686</v>
      </c>
      <c r="B3815" s="9" t="s">
        <v>30</v>
      </c>
      <c r="C3815" s="9" t="s">
        <v>29</v>
      </c>
      <c r="D3815" s="9" t="s">
        <v>27</v>
      </c>
      <c r="E3815" s="10">
        <v>62.66</v>
      </c>
      <c r="F3815" s="10">
        <v>0</v>
      </c>
      <c r="G3815" s="10">
        <v>62.66</v>
      </c>
      <c r="H3815" s="10">
        <v>62.05</v>
      </c>
      <c r="I3815" s="10">
        <v>0.60999999999999943</v>
      </c>
      <c r="J3815" s="10">
        <v>0</v>
      </c>
      <c r="K3815" s="10">
        <v>0</v>
      </c>
      <c r="L3815" s="10">
        <v>0</v>
      </c>
      <c r="M3815" s="10">
        <v>0</v>
      </c>
      <c r="N3815" s="10">
        <v>0</v>
      </c>
    </row>
    <row r="3816" spans="1:14" x14ac:dyDescent="0.25">
      <c r="A3816" s="9" t="s">
        <v>686</v>
      </c>
      <c r="B3816" s="9" t="s">
        <v>31</v>
      </c>
      <c r="C3816" s="9" t="s">
        <v>29</v>
      </c>
      <c r="D3816" s="9" t="s">
        <v>27</v>
      </c>
      <c r="E3816" s="10">
        <v>420.69</v>
      </c>
      <c r="F3816" s="10">
        <v>0</v>
      </c>
      <c r="G3816" s="10">
        <v>420.69</v>
      </c>
      <c r="H3816" s="10">
        <v>416.61</v>
      </c>
      <c r="I3816" s="10">
        <v>4.0799999999999841</v>
      </c>
      <c r="J3816" s="10">
        <v>0</v>
      </c>
      <c r="K3816" s="10">
        <v>0</v>
      </c>
      <c r="L3816" s="10">
        <v>0</v>
      </c>
      <c r="M3816" s="10">
        <v>0</v>
      </c>
      <c r="N3816" s="10">
        <v>0</v>
      </c>
    </row>
    <row r="3817" spans="1:14" x14ac:dyDescent="0.25">
      <c r="A3817" s="9" t="s">
        <v>686</v>
      </c>
      <c r="B3817" s="9" t="s">
        <v>32</v>
      </c>
      <c r="C3817" s="9" t="s">
        <v>33</v>
      </c>
      <c r="D3817" s="9" t="s">
        <v>27</v>
      </c>
      <c r="E3817" s="10">
        <v>617.20000000000005</v>
      </c>
      <c r="F3817" s="10">
        <v>0</v>
      </c>
      <c r="G3817" s="10">
        <v>617.20000000000005</v>
      </c>
      <c r="H3817" s="10">
        <v>685.78</v>
      </c>
      <c r="I3817" s="10">
        <v>-68.579999999999927</v>
      </c>
      <c r="J3817" s="10">
        <v>1.75</v>
      </c>
      <c r="K3817" s="10">
        <v>0</v>
      </c>
      <c r="L3817" s="10">
        <v>1.75</v>
      </c>
      <c r="M3817" s="10">
        <v>1.944</v>
      </c>
      <c r="N3817" s="10">
        <v>-0.19399999999999995</v>
      </c>
    </row>
    <row r="3818" spans="1:14" x14ac:dyDescent="0.25">
      <c r="A3818" s="9" t="s">
        <v>686</v>
      </c>
      <c r="B3818" s="9" t="s">
        <v>34</v>
      </c>
      <c r="C3818" s="9" t="s">
        <v>33</v>
      </c>
      <c r="D3818" s="9" t="s">
        <v>27</v>
      </c>
      <c r="E3818" s="10">
        <v>2121.65</v>
      </c>
      <c r="F3818" s="10">
        <v>0</v>
      </c>
      <c r="G3818" s="10">
        <v>2121.65</v>
      </c>
      <c r="H3818" s="10">
        <v>2357.41</v>
      </c>
      <c r="I3818" s="10">
        <v>-235.75999999999976</v>
      </c>
      <c r="J3818" s="10">
        <v>1.75</v>
      </c>
      <c r="K3818" s="10">
        <v>0</v>
      </c>
      <c r="L3818" s="10">
        <v>1.75</v>
      </c>
      <c r="M3818" s="10">
        <v>1.944</v>
      </c>
      <c r="N3818" s="10">
        <v>-0.19399999999999995</v>
      </c>
    </row>
    <row r="3819" spans="1:14" x14ac:dyDescent="0.25">
      <c r="A3819" s="9" t="s">
        <v>686</v>
      </c>
      <c r="B3819" s="9" t="s">
        <v>35</v>
      </c>
      <c r="C3819" s="9" t="s">
        <v>33</v>
      </c>
      <c r="D3819" s="9" t="s">
        <v>27</v>
      </c>
      <c r="E3819" s="10">
        <v>2295.4899999999998</v>
      </c>
      <c r="F3819" s="10">
        <v>0</v>
      </c>
      <c r="G3819" s="10">
        <v>2295.4899999999998</v>
      </c>
      <c r="H3819" s="10">
        <v>2550.5500000000002</v>
      </c>
      <c r="I3819" s="10">
        <v>-255.0600000000004</v>
      </c>
      <c r="J3819" s="10">
        <v>36.75</v>
      </c>
      <c r="K3819" s="10">
        <v>0</v>
      </c>
      <c r="L3819" s="10">
        <v>36.75</v>
      </c>
      <c r="M3819" s="10">
        <v>40.832999999999998</v>
      </c>
      <c r="N3819" s="10">
        <v>-4.0829999999999984</v>
      </c>
    </row>
    <row r="3820" spans="1:14" x14ac:dyDescent="0.25">
      <c r="A3820" s="9" t="s">
        <v>686</v>
      </c>
      <c r="B3820" s="9" t="s">
        <v>36</v>
      </c>
      <c r="C3820" s="9" t="s">
        <v>29</v>
      </c>
      <c r="D3820" s="9" t="s">
        <v>27</v>
      </c>
      <c r="E3820" s="10">
        <v>4713.29</v>
      </c>
      <c r="F3820" s="10">
        <v>0</v>
      </c>
      <c r="G3820" s="10">
        <v>4713.29</v>
      </c>
      <c r="H3820" s="10">
        <v>4667.58</v>
      </c>
      <c r="I3820" s="10">
        <v>45.710000000000036</v>
      </c>
      <c r="J3820" s="10">
        <v>0</v>
      </c>
      <c r="K3820" s="10">
        <v>0</v>
      </c>
      <c r="L3820" s="10">
        <v>0</v>
      </c>
      <c r="M3820" s="10">
        <v>0</v>
      </c>
      <c r="N3820" s="10">
        <v>0</v>
      </c>
    </row>
    <row r="3821" spans="1:14" x14ac:dyDescent="0.25">
      <c r="A3821" s="9" t="s">
        <v>686</v>
      </c>
      <c r="B3821" s="9" t="s">
        <v>37</v>
      </c>
      <c r="C3821" s="9" t="s">
        <v>29</v>
      </c>
      <c r="D3821" s="9" t="s">
        <v>27</v>
      </c>
      <c r="E3821" s="10">
        <v>10899.51</v>
      </c>
      <c r="F3821" s="10">
        <v>0</v>
      </c>
      <c r="G3821" s="10">
        <v>10899.51</v>
      </c>
      <c r="H3821" s="10">
        <v>10793.81</v>
      </c>
      <c r="I3821" s="10">
        <v>105.70000000000073</v>
      </c>
      <c r="J3821" s="10">
        <v>0</v>
      </c>
      <c r="K3821" s="10">
        <v>0</v>
      </c>
      <c r="L3821" s="10">
        <v>0</v>
      </c>
      <c r="M3821" s="10">
        <v>0</v>
      </c>
      <c r="N3821" s="10">
        <v>0</v>
      </c>
    </row>
    <row r="3822" spans="1:14" x14ac:dyDescent="0.25">
      <c r="A3822" s="9" t="s">
        <v>686</v>
      </c>
      <c r="B3822" s="9" t="s">
        <v>111</v>
      </c>
      <c r="C3822" s="9" t="s">
        <v>39</v>
      </c>
      <c r="D3822" s="9" t="s">
        <v>40</v>
      </c>
      <c r="E3822" s="10">
        <v>-297007.90000000002</v>
      </c>
      <c r="F3822" s="10">
        <v>0</v>
      </c>
      <c r="G3822" s="10">
        <v>-297007.90000000002</v>
      </c>
      <c r="H3822" s="10">
        <v>-297007.89</v>
      </c>
      <c r="I3822" s="10">
        <v>-1.0000000009313226E-2</v>
      </c>
      <c r="J3822" s="10">
        <v>-1400</v>
      </c>
      <c r="K3822" s="10">
        <v>0</v>
      </c>
      <c r="L3822" s="10">
        <v>-1400</v>
      </c>
      <c r="M3822" s="10">
        <v>-1400</v>
      </c>
      <c r="N3822" s="10">
        <v>0</v>
      </c>
    </row>
    <row r="3823" spans="1:14" x14ac:dyDescent="0.25">
      <c r="A3823" s="9" t="s">
        <v>686</v>
      </c>
      <c r="B3823" s="9" t="s">
        <v>92</v>
      </c>
      <c r="C3823" s="9" t="s">
        <v>42</v>
      </c>
      <c r="D3823" s="9" t="s">
        <v>43</v>
      </c>
      <c r="E3823" s="10">
        <v>17.02</v>
      </c>
      <c r="F3823" s="10">
        <v>0</v>
      </c>
      <c r="G3823" s="10">
        <v>17.02</v>
      </c>
      <c r="H3823" s="10">
        <v>0</v>
      </c>
      <c r="I3823" s="10">
        <v>17.02</v>
      </c>
      <c r="J3823" s="10">
        <v>200</v>
      </c>
      <c r="K3823" s="10">
        <v>0</v>
      </c>
      <c r="L3823" s="10">
        <v>200</v>
      </c>
      <c r="M3823" s="10">
        <v>0</v>
      </c>
      <c r="N3823" s="10">
        <v>200</v>
      </c>
    </row>
    <row r="3824" spans="1:14" x14ac:dyDescent="0.25">
      <c r="A3824" s="9" t="s">
        <v>686</v>
      </c>
      <c r="B3824" s="9" t="s">
        <v>114</v>
      </c>
      <c r="C3824" s="9" t="s">
        <v>42</v>
      </c>
      <c r="D3824" s="9" t="s">
        <v>43</v>
      </c>
      <c r="E3824" s="10">
        <v>1019.41</v>
      </c>
      <c r="F3824" s="10">
        <v>1013.3793103448276</v>
      </c>
      <c r="G3824" s="10">
        <v>6.0306896551724094</v>
      </c>
      <c r="H3824" s="10">
        <v>1028.58</v>
      </c>
      <c r="I3824" s="10">
        <v>-9.1699999999999591</v>
      </c>
      <c r="J3824" s="10">
        <v>16900</v>
      </c>
      <c r="K3824" s="10">
        <v>16800</v>
      </c>
      <c r="L3824" s="10">
        <v>100</v>
      </c>
      <c r="M3824" s="10">
        <v>17052</v>
      </c>
      <c r="N3824" s="10">
        <v>-152</v>
      </c>
    </row>
    <row r="3825" spans="1:14" x14ac:dyDescent="0.25">
      <c r="A3825" s="9" t="s">
        <v>686</v>
      </c>
      <c r="B3825" s="9" t="s">
        <v>44</v>
      </c>
      <c r="C3825" s="9" t="s">
        <v>42</v>
      </c>
      <c r="D3825" s="9" t="s">
        <v>43</v>
      </c>
      <c r="E3825" s="10">
        <v>1304.29</v>
      </c>
      <c r="F3825" s="10">
        <v>1297.8009950248756</v>
      </c>
      <c r="G3825" s="10">
        <v>6.4890049751243168</v>
      </c>
      <c r="H3825" s="10">
        <v>1304.29</v>
      </c>
      <c r="I3825" s="10">
        <v>0</v>
      </c>
      <c r="J3825" s="10">
        <v>1407</v>
      </c>
      <c r="K3825" s="10">
        <v>1400</v>
      </c>
      <c r="L3825" s="10">
        <v>7</v>
      </c>
      <c r="M3825" s="10">
        <v>1407</v>
      </c>
      <c r="N3825" s="10">
        <v>0</v>
      </c>
    </row>
    <row r="3826" spans="1:14" x14ac:dyDescent="0.25">
      <c r="A3826" s="9" t="s">
        <v>686</v>
      </c>
      <c r="B3826" s="9" t="s">
        <v>115</v>
      </c>
      <c r="C3826" s="9" t="s">
        <v>42</v>
      </c>
      <c r="D3826" s="9" t="s">
        <v>43</v>
      </c>
      <c r="E3826" s="10">
        <v>3944.8</v>
      </c>
      <c r="F3826" s="10">
        <v>3921.4581280788179</v>
      </c>
      <c r="G3826" s="10">
        <v>23.341871921182246</v>
      </c>
      <c r="H3826" s="10">
        <v>3980.28</v>
      </c>
      <c r="I3826" s="10">
        <v>-35.480000000000018</v>
      </c>
      <c r="J3826" s="10">
        <v>16900</v>
      </c>
      <c r="K3826" s="10">
        <v>16800</v>
      </c>
      <c r="L3826" s="10">
        <v>100</v>
      </c>
      <c r="M3826" s="10">
        <v>17052</v>
      </c>
      <c r="N3826" s="10">
        <v>-152</v>
      </c>
    </row>
    <row r="3827" spans="1:14" x14ac:dyDescent="0.25">
      <c r="A3827" s="9" t="s">
        <v>686</v>
      </c>
      <c r="B3827" s="9" t="s">
        <v>116</v>
      </c>
      <c r="C3827" s="9" t="s">
        <v>42</v>
      </c>
      <c r="D3827" s="9" t="s">
        <v>43</v>
      </c>
      <c r="E3827" s="10">
        <v>5094.17</v>
      </c>
      <c r="F3827" s="10">
        <v>5064.019417475728</v>
      </c>
      <c r="G3827" s="10">
        <v>30.150582524272068</v>
      </c>
      <c r="H3827" s="10">
        <v>5215.9399999999996</v>
      </c>
      <c r="I3827" s="10">
        <v>-121.76999999999953</v>
      </c>
      <c r="J3827" s="10">
        <v>16900</v>
      </c>
      <c r="K3827" s="10">
        <v>16800</v>
      </c>
      <c r="L3827" s="10">
        <v>100</v>
      </c>
      <c r="M3827" s="10">
        <v>17304</v>
      </c>
      <c r="N3827" s="10">
        <v>-404</v>
      </c>
    </row>
    <row r="3828" spans="1:14" x14ac:dyDescent="0.25">
      <c r="A3828" s="9" t="s">
        <v>686</v>
      </c>
      <c r="B3828" s="9" t="s">
        <v>47</v>
      </c>
      <c r="C3828" s="9" t="s">
        <v>42</v>
      </c>
      <c r="D3828" s="9" t="s">
        <v>43</v>
      </c>
      <c r="E3828" s="10">
        <v>8057.18</v>
      </c>
      <c r="F3828" s="10">
        <v>7899.1960784313724</v>
      </c>
      <c r="G3828" s="10">
        <v>157.98392156862792</v>
      </c>
      <c r="H3828" s="10">
        <v>8057.18</v>
      </c>
      <c r="I3828" s="10">
        <v>0</v>
      </c>
      <c r="J3828" s="10">
        <v>17136</v>
      </c>
      <c r="K3828" s="10">
        <v>16800</v>
      </c>
      <c r="L3828" s="10">
        <v>336</v>
      </c>
      <c r="M3828" s="10">
        <v>17136</v>
      </c>
      <c r="N3828" s="10">
        <v>0</v>
      </c>
    </row>
    <row r="3829" spans="1:14" x14ac:dyDescent="0.25">
      <c r="A3829" s="9" t="s">
        <v>686</v>
      </c>
      <c r="B3829" s="9" t="s">
        <v>117</v>
      </c>
      <c r="C3829" s="9" t="s">
        <v>42</v>
      </c>
      <c r="D3829" s="9" t="s">
        <v>43</v>
      </c>
      <c r="E3829" s="10">
        <v>15997.33</v>
      </c>
      <c r="F3829" s="10">
        <v>14606.285714285714</v>
      </c>
      <c r="G3829" s="10">
        <v>1391.0442857142862</v>
      </c>
      <c r="H3829" s="10">
        <v>14825.38</v>
      </c>
      <c r="I3829" s="10">
        <v>1171.9500000000007</v>
      </c>
      <c r="J3829" s="10">
        <v>18400</v>
      </c>
      <c r="K3829" s="10">
        <v>16800</v>
      </c>
      <c r="L3829" s="10">
        <v>1600</v>
      </c>
      <c r="M3829" s="10">
        <v>17052</v>
      </c>
      <c r="N3829" s="10">
        <v>1348</v>
      </c>
    </row>
    <row r="3830" spans="1:14" x14ac:dyDescent="0.25">
      <c r="A3830" s="9" t="s">
        <v>686</v>
      </c>
      <c r="B3830" s="9" t="s">
        <v>118</v>
      </c>
      <c r="C3830" s="9" t="s">
        <v>42</v>
      </c>
      <c r="D3830" s="9" t="s">
        <v>43</v>
      </c>
      <c r="E3830" s="10">
        <v>18742.5</v>
      </c>
      <c r="F3830" s="10">
        <v>17850</v>
      </c>
      <c r="G3830" s="10">
        <v>892.5</v>
      </c>
      <c r="H3830" s="10">
        <v>18117.75</v>
      </c>
      <c r="I3830" s="10">
        <v>624.75</v>
      </c>
      <c r="J3830" s="10">
        <v>1470</v>
      </c>
      <c r="K3830" s="10">
        <v>1400</v>
      </c>
      <c r="L3830" s="10">
        <v>70</v>
      </c>
      <c r="M3830" s="10">
        <v>1421</v>
      </c>
      <c r="N3830" s="10">
        <v>49</v>
      </c>
    </row>
    <row r="3831" spans="1:14" x14ac:dyDescent="0.25">
      <c r="A3831" s="9" t="s">
        <v>686</v>
      </c>
      <c r="B3831" s="9" t="s">
        <v>50</v>
      </c>
      <c r="C3831" s="9" t="s">
        <v>42</v>
      </c>
      <c r="D3831" s="9" t="s">
        <v>43</v>
      </c>
      <c r="E3831" s="10">
        <v>22928.47</v>
      </c>
      <c r="F3831" s="10">
        <v>22814.398009950248</v>
      </c>
      <c r="G3831" s="10">
        <v>114.07199004975337</v>
      </c>
      <c r="H3831" s="10">
        <v>22928.47</v>
      </c>
      <c r="I3831" s="10">
        <v>0</v>
      </c>
      <c r="J3831" s="10">
        <v>16884</v>
      </c>
      <c r="K3831" s="10">
        <v>16800</v>
      </c>
      <c r="L3831" s="10">
        <v>84</v>
      </c>
      <c r="M3831" s="10">
        <v>16884</v>
      </c>
      <c r="N3831" s="10">
        <v>0</v>
      </c>
    </row>
    <row r="3832" spans="1:14" x14ac:dyDescent="0.25">
      <c r="A3832" s="9" t="s">
        <v>686</v>
      </c>
      <c r="B3832" s="9" t="s">
        <v>103</v>
      </c>
      <c r="C3832" s="9" t="s">
        <v>42</v>
      </c>
      <c r="D3832" s="9" t="s">
        <v>43</v>
      </c>
      <c r="E3832" s="10">
        <v>81165.070000000007</v>
      </c>
      <c r="F3832" s="10">
        <v>80361.455445544561</v>
      </c>
      <c r="G3832" s="10">
        <v>803.61455445544561</v>
      </c>
      <c r="H3832" s="10">
        <v>81165.070000000007</v>
      </c>
      <c r="I3832" s="10">
        <v>0</v>
      </c>
      <c r="J3832" s="10">
        <v>16968</v>
      </c>
      <c r="K3832" s="10">
        <v>16800</v>
      </c>
      <c r="L3832" s="10">
        <v>168</v>
      </c>
      <c r="M3832" s="10">
        <v>16968</v>
      </c>
      <c r="N3832" s="10">
        <v>0</v>
      </c>
    </row>
    <row r="3833" spans="1:14" x14ac:dyDescent="0.25">
      <c r="A3833" s="9" t="s">
        <v>686</v>
      </c>
      <c r="B3833" s="9" t="s">
        <v>119</v>
      </c>
      <c r="C3833" s="9" t="s">
        <v>42</v>
      </c>
      <c r="D3833" s="9" t="s">
        <v>53</v>
      </c>
      <c r="E3833" s="10">
        <v>119104.51</v>
      </c>
      <c r="F3833" s="10">
        <v>117362.78606965175</v>
      </c>
      <c r="G3833" s="10">
        <v>1741.7239303482493</v>
      </c>
      <c r="H3833" s="10">
        <v>117949.6</v>
      </c>
      <c r="I3833" s="10">
        <v>1154.9099999999889</v>
      </c>
      <c r="J3833" s="10">
        <v>12787</v>
      </c>
      <c r="K3833" s="10">
        <v>12600</v>
      </c>
      <c r="L3833" s="10">
        <v>187</v>
      </c>
      <c r="M3833" s="10">
        <v>12663</v>
      </c>
      <c r="N3833" s="10">
        <v>124</v>
      </c>
    </row>
    <row r="3834" spans="1:14" x14ac:dyDescent="0.25">
      <c r="A3834" s="9" t="s">
        <v>686</v>
      </c>
      <c r="B3834" s="9" t="s">
        <v>54</v>
      </c>
      <c r="C3834" s="9" t="s">
        <v>42</v>
      </c>
      <c r="D3834" s="9" t="s">
        <v>55</v>
      </c>
      <c r="E3834" s="10">
        <v>848.23</v>
      </c>
      <c r="F3834" s="10">
        <v>831.5980392156863</v>
      </c>
      <c r="G3834" s="10">
        <v>16.631960784313719</v>
      </c>
      <c r="H3834" s="10">
        <v>848.23</v>
      </c>
      <c r="I3834" s="10">
        <v>0</v>
      </c>
      <c r="J3834" s="10">
        <v>154.22399999999999</v>
      </c>
      <c r="K3834" s="10">
        <v>151.19999999999999</v>
      </c>
      <c r="L3834" s="10">
        <v>3.0240000000000009</v>
      </c>
      <c r="M3834" s="10">
        <v>154.22399999999999</v>
      </c>
      <c r="N3834" s="10">
        <v>0</v>
      </c>
    </row>
    <row r="3835" spans="1:14" x14ac:dyDescent="0.25">
      <c r="A3835" s="9" t="s">
        <v>687</v>
      </c>
      <c r="B3835" s="9" t="s">
        <v>25</v>
      </c>
      <c r="C3835" s="9" t="s">
        <v>26</v>
      </c>
      <c r="D3835" s="9" t="s">
        <v>27</v>
      </c>
      <c r="E3835" s="10">
        <v>-2616.64</v>
      </c>
      <c r="F3835" s="10">
        <v>0</v>
      </c>
      <c r="G3835" s="10">
        <v>-2616.64</v>
      </c>
      <c r="H3835" s="10">
        <v>0</v>
      </c>
      <c r="I3835" s="10">
        <v>-2616.64</v>
      </c>
      <c r="J3835" s="10">
        <v>0</v>
      </c>
      <c r="K3835" s="10">
        <v>0</v>
      </c>
      <c r="L3835" s="10">
        <v>0</v>
      </c>
      <c r="M3835" s="10">
        <v>0</v>
      </c>
      <c r="N3835" s="10">
        <v>0</v>
      </c>
    </row>
    <row r="3836" spans="1:14" x14ac:dyDescent="0.25">
      <c r="A3836" s="9" t="s">
        <v>687</v>
      </c>
      <c r="B3836" s="9" t="s">
        <v>28</v>
      </c>
      <c r="C3836" s="9" t="s">
        <v>29</v>
      </c>
      <c r="D3836" s="9" t="s">
        <v>27</v>
      </c>
      <c r="E3836" s="10">
        <v>2.0699999999999998</v>
      </c>
      <c r="F3836" s="10">
        <v>0</v>
      </c>
      <c r="G3836" s="10">
        <v>2.0699999999999998</v>
      </c>
      <c r="H3836" s="10">
        <v>2.08</v>
      </c>
      <c r="I3836" s="10">
        <v>-1.0000000000000231E-2</v>
      </c>
      <c r="J3836" s="10">
        <v>0</v>
      </c>
      <c r="K3836" s="10">
        <v>0</v>
      </c>
      <c r="L3836" s="10">
        <v>0</v>
      </c>
      <c r="M3836" s="10">
        <v>0</v>
      </c>
      <c r="N3836" s="10">
        <v>0</v>
      </c>
    </row>
    <row r="3837" spans="1:14" x14ac:dyDescent="0.25">
      <c r="A3837" s="9" t="s">
        <v>687</v>
      </c>
      <c r="B3837" s="9" t="s">
        <v>30</v>
      </c>
      <c r="C3837" s="9" t="s">
        <v>29</v>
      </c>
      <c r="D3837" s="9" t="s">
        <v>27</v>
      </c>
      <c r="E3837" s="10">
        <v>48.25</v>
      </c>
      <c r="F3837" s="10">
        <v>0</v>
      </c>
      <c r="G3837" s="10">
        <v>48.25</v>
      </c>
      <c r="H3837" s="10">
        <v>48.49</v>
      </c>
      <c r="I3837" s="10">
        <v>-0.24000000000000199</v>
      </c>
      <c r="J3837" s="10">
        <v>0</v>
      </c>
      <c r="K3837" s="10">
        <v>0</v>
      </c>
      <c r="L3837" s="10">
        <v>0</v>
      </c>
      <c r="M3837" s="10">
        <v>0</v>
      </c>
      <c r="N3837" s="10">
        <v>0</v>
      </c>
    </row>
    <row r="3838" spans="1:14" x14ac:dyDescent="0.25">
      <c r="A3838" s="9" t="s">
        <v>687</v>
      </c>
      <c r="B3838" s="9" t="s">
        <v>31</v>
      </c>
      <c r="C3838" s="9" t="s">
        <v>29</v>
      </c>
      <c r="D3838" s="9" t="s">
        <v>27</v>
      </c>
      <c r="E3838" s="10">
        <v>323.93</v>
      </c>
      <c r="F3838" s="10">
        <v>0</v>
      </c>
      <c r="G3838" s="10">
        <v>323.93</v>
      </c>
      <c r="H3838" s="10">
        <v>325.55</v>
      </c>
      <c r="I3838" s="10">
        <v>-1.6200000000000045</v>
      </c>
      <c r="J3838" s="10">
        <v>0</v>
      </c>
      <c r="K3838" s="10">
        <v>0</v>
      </c>
      <c r="L3838" s="10">
        <v>0</v>
      </c>
      <c r="M3838" s="10">
        <v>0</v>
      </c>
      <c r="N3838" s="10">
        <v>0</v>
      </c>
    </row>
    <row r="3839" spans="1:14" x14ac:dyDescent="0.25">
      <c r="A3839" s="9" t="s">
        <v>687</v>
      </c>
      <c r="B3839" s="9" t="s">
        <v>32</v>
      </c>
      <c r="C3839" s="9" t="s">
        <v>33</v>
      </c>
      <c r="D3839" s="9" t="s">
        <v>27</v>
      </c>
      <c r="E3839" s="10">
        <v>617.20000000000005</v>
      </c>
      <c r="F3839" s="10">
        <v>0</v>
      </c>
      <c r="G3839" s="10">
        <v>617.20000000000005</v>
      </c>
      <c r="H3839" s="10">
        <v>593.61</v>
      </c>
      <c r="I3839" s="10">
        <v>23.590000000000032</v>
      </c>
      <c r="J3839" s="10">
        <v>1.75</v>
      </c>
      <c r="K3839" s="10">
        <v>0</v>
      </c>
      <c r="L3839" s="10">
        <v>1.75</v>
      </c>
      <c r="M3839" s="10">
        <v>1.6830000000000001</v>
      </c>
      <c r="N3839" s="10">
        <v>6.6999999999999948E-2</v>
      </c>
    </row>
    <row r="3840" spans="1:14" x14ac:dyDescent="0.25">
      <c r="A3840" s="9" t="s">
        <v>687</v>
      </c>
      <c r="B3840" s="9" t="s">
        <v>34</v>
      </c>
      <c r="C3840" s="9" t="s">
        <v>33</v>
      </c>
      <c r="D3840" s="9" t="s">
        <v>27</v>
      </c>
      <c r="E3840" s="10">
        <v>2121.65</v>
      </c>
      <c r="F3840" s="10">
        <v>0</v>
      </c>
      <c r="G3840" s="10">
        <v>2121.65</v>
      </c>
      <c r="H3840" s="10">
        <v>2040.56</v>
      </c>
      <c r="I3840" s="10">
        <v>81.090000000000146</v>
      </c>
      <c r="J3840" s="10">
        <v>1.75</v>
      </c>
      <c r="K3840" s="10">
        <v>0</v>
      </c>
      <c r="L3840" s="10">
        <v>1.75</v>
      </c>
      <c r="M3840" s="10">
        <v>1.6830000000000001</v>
      </c>
      <c r="N3840" s="10">
        <v>6.6999999999999948E-2</v>
      </c>
    </row>
    <row r="3841" spans="1:14" x14ac:dyDescent="0.25">
      <c r="A3841" s="9" t="s">
        <v>687</v>
      </c>
      <c r="B3841" s="9" t="s">
        <v>35</v>
      </c>
      <c r="C3841" s="9" t="s">
        <v>33</v>
      </c>
      <c r="D3841" s="9" t="s">
        <v>27</v>
      </c>
      <c r="E3841" s="10">
        <v>2295.4899999999998</v>
      </c>
      <c r="F3841" s="10">
        <v>0</v>
      </c>
      <c r="G3841" s="10">
        <v>2295.4899999999998</v>
      </c>
      <c r="H3841" s="10">
        <v>2207.71</v>
      </c>
      <c r="I3841" s="10">
        <v>87.779999999999745</v>
      </c>
      <c r="J3841" s="10">
        <v>36.75</v>
      </c>
      <c r="K3841" s="10">
        <v>0</v>
      </c>
      <c r="L3841" s="10">
        <v>36.75</v>
      </c>
      <c r="M3841" s="10">
        <v>35.344999999999999</v>
      </c>
      <c r="N3841" s="10">
        <v>1.4050000000000011</v>
      </c>
    </row>
    <row r="3842" spans="1:14" x14ac:dyDescent="0.25">
      <c r="A3842" s="9" t="s">
        <v>687</v>
      </c>
      <c r="B3842" s="9" t="s">
        <v>36</v>
      </c>
      <c r="C3842" s="9" t="s">
        <v>29</v>
      </c>
      <c r="D3842" s="9" t="s">
        <v>27</v>
      </c>
      <c r="E3842" s="10">
        <v>3629.24</v>
      </c>
      <c r="F3842" s="10">
        <v>0</v>
      </c>
      <c r="G3842" s="10">
        <v>3629.24</v>
      </c>
      <c r="H3842" s="10">
        <v>3647.38</v>
      </c>
      <c r="I3842" s="10">
        <v>-18.140000000000327</v>
      </c>
      <c r="J3842" s="10">
        <v>0</v>
      </c>
      <c r="K3842" s="10">
        <v>0</v>
      </c>
      <c r="L3842" s="10">
        <v>0</v>
      </c>
      <c r="M3842" s="10">
        <v>0</v>
      </c>
      <c r="N3842" s="10">
        <v>0</v>
      </c>
    </row>
    <row r="3843" spans="1:14" x14ac:dyDescent="0.25">
      <c r="A3843" s="9" t="s">
        <v>687</v>
      </c>
      <c r="B3843" s="9" t="s">
        <v>37</v>
      </c>
      <c r="C3843" s="9" t="s">
        <v>29</v>
      </c>
      <c r="D3843" s="9" t="s">
        <v>27</v>
      </c>
      <c r="E3843" s="10">
        <v>8392.6299999999992</v>
      </c>
      <c r="F3843" s="10">
        <v>0</v>
      </c>
      <c r="G3843" s="10">
        <v>8392.6299999999992</v>
      </c>
      <c r="H3843" s="10">
        <v>8434.6</v>
      </c>
      <c r="I3843" s="10">
        <v>-41.970000000001164</v>
      </c>
      <c r="J3843" s="10">
        <v>0</v>
      </c>
      <c r="K3843" s="10">
        <v>0</v>
      </c>
      <c r="L3843" s="10">
        <v>0</v>
      </c>
      <c r="M3843" s="10">
        <v>0</v>
      </c>
      <c r="N3843" s="10">
        <v>0</v>
      </c>
    </row>
    <row r="3844" spans="1:14" x14ac:dyDescent="0.25">
      <c r="A3844" s="9" t="s">
        <v>687</v>
      </c>
      <c r="B3844" s="9" t="s">
        <v>121</v>
      </c>
      <c r="C3844" s="9" t="s">
        <v>39</v>
      </c>
      <c r="D3844" s="9" t="s">
        <v>40</v>
      </c>
      <c r="E3844" s="10">
        <v>-249263.2</v>
      </c>
      <c r="F3844" s="10">
        <v>0</v>
      </c>
      <c r="G3844" s="10">
        <v>-249263.2</v>
      </c>
      <c r="H3844" s="10">
        <v>-249263.23</v>
      </c>
      <c r="I3844" s="10">
        <v>2.9999999998835847E-2</v>
      </c>
      <c r="J3844" s="10">
        <v>-1094</v>
      </c>
      <c r="K3844" s="10">
        <v>0</v>
      </c>
      <c r="L3844" s="10">
        <v>-1094</v>
      </c>
      <c r="M3844" s="10">
        <v>-1094</v>
      </c>
      <c r="N3844" s="10">
        <v>0</v>
      </c>
    </row>
    <row r="3845" spans="1:14" x14ac:dyDescent="0.25">
      <c r="A3845" s="9" t="s">
        <v>687</v>
      </c>
      <c r="B3845" s="9" t="s">
        <v>688</v>
      </c>
      <c r="C3845" s="9" t="s">
        <v>42</v>
      </c>
      <c r="D3845" s="9" t="s">
        <v>43</v>
      </c>
      <c r="E3845" s="10">
        <v>7277.31</v>
      </c>
      <c r="F3845" s="10">
        <v>0</v>
      </c>
      <c r="G3845" s="10">
        <v>7277.31</v>
      </c>
      <c r="H3845" s="10">
        <v>0</v>
      </c>
      <c r="I3845" s="10">
        <v>7277.31</v>
      </c>
      <c r="J3845" s="10">
        <v>13500</v>
      </c>
      <c r="K3845" s="10">
        <v>0</v>
      </c>
      <c r="L3845" s="10">
        <v>13500</v>
      </c>
      <c r="M3845" s="10">
        <v>0</v>
      </c>
      <c r="N3845" s="10">
        <v>13500</v>
      </c>
    </row>
    <row r="3846" spans="1:14" x14ac:dyDescent="0.25">
      <c r="A3846" s="9" t="s">
        <v>687</v>
      </c>
      <c r="B3846" s="9" t="s">
        <v>122</v>
      </c>
      <c r="C3846" s="9" t="s">
        <v>42</v>
      </c>
      <c r="D3846" s="9" t="s">
        <v>43</v>
      </c>
      <c r="E3846" s="10">
        <v>2182.5500000000002</v>
      </c>
      <c r="F3846" s="10">
        <v>2122.4039408866993</v>
      </c>
      <c r="G3846" s="10">
        <v>60.146059113300907</v>
      </c>
      <c r="H3846" s="10">
        <v>2154.2399999999998</v>
      </c>
      <c r="I3846" s="10">
        <v>28.3100000000004</v>
      </c>
      <c r="J3846" s="10">
        <v>13500</v>
      </c>
      <c r="K3846" s="10">
        <v>13128</v>
      </c>
      <c r="L3846" s="10">
        <v>372</v>
      </c>
      <c r="M3846" s="10">
        <v>13324.92</v>
      </c>
      <c r="N3846" s="10">
        <v>175.07999999999993</v>
      </c>
    </row>
    <row r="3847" spans="1:14" x14ac:dyDescent="0.25">
      <c r="A3847" s="9" t="s">
        <v>687</v>
      </c>
      <c r="B3847" s="9" t="s">
        <v>123</v>
      </c>
      <c r="C3847" s="9" t="s">
        <v>42</v>
      </c>
      <c r="D3847" s="9" t="s">
        <v>43</v>
      </c>
      <c r="E3847" s="10">
        <v>3403.13</v>
      </c>
      <c r="F3847" s="10">
        <v>3309.353233830846</v>
      </c>
      <c r="G3847" s="10">
        <v>93.776766169154143</v>
      </c>
      <c r="H3847" s="10">
        <v>3325.9</v>
      </c>
      <c r="I3847" s="10">
        <v>77.230000000000018</v>
      </c>
      <c r="J3847" s="10">
        <v>1125</v>
      </c>
      <c r="K3847" s="10">
        <v>1094</v>
      </c>
      <c r="L3847" s="10">
        <v>31</v>
      </c>
      <c r="M3847" s="10">
        <v>1099.47</v>
      </c>
      <c r="N3847" s="10">
        <v>25.529999999999973</v>
      </c>
    </row>
    <row r="3848" spans="1:14" x14ac:dyDescent="0.25">
      <c r="A3848" s="9" t="s">
        <v>687</v>
      </c>
      <c r="B3848" s="9" t="s">
        <v>125</v>
      </c>
      <c r="C3848" s="9" t="s">
        <v>42</v>
      </c>
      <c r="D3848" s="9" t="s">
        <v>43</v>
      </c>
      <c r="E3848" s="10">
        <v>5472.01</v>
      </c>
      <c r="F3848" s="10">
        <v>4954.2463054187201</v>
      </c>
      <c r="G3848" s="10">
        <v>517.76369458128011</v>
      </c>
      <c r="H3848" s="10">
        <v>5028.5600000000004</v>
      </c>
      <c r="I3848" s="10">
        <v>443.44999999999982</v>
      </c>
      <c r="J3848" s="10">
        <v>14500</v>
      </c>
      <c r="K3848" s="10">
        <v>13128</v>
      </c>
      <c r="L3848" s="10">
        <v>1372</v>
      </c>
      <c r="M3848" s="10">
        <v>13324.92</v>
      </c>
      <c r="N3848" s="10">
        <v>1175.08</v>
      </c>
    </row>
    <row r="3849" spans="1:14" x14ac:dyDescent="0.25">
      <c r="A3849" s="9" t="s">
        <v>687</v>
      </c>
      <c r="B3849" s="9" t="s">
        <v>124</v>
      </c>
      <c r="C3849" s="9" t="s">
        <v>42</v>
      </c>
      <c r="D3849" s="9" t="s">
        <v>43</v>
      </c>
      <c r="E3849" s="10">
        <v>0</v>
      </c>
      <c r="F3849" s="10">
        <v>7076.7783251231531</v>
      </c>
      <c r="G3849" s="10">
        <v>-7076.7783251231531</v>
      </c>
      <c r="H3849" s="10">
        <v>7182.93</v>
      </c>
      <c r="I3849" s="10">
        <v>-7182.93</v>
      </c>
      <c r="J3849" s="10">
        <v>0</v>
      </c>
      <c r="K3849" s="10">
        <v>13128</v>
      </c>
      <c r="L3849" s="10">
        <v>-13128</v>
      </c>
      <c r="M3849" s="10">
        <v>13324.92</v>
      </c>
      <c r="N3849" s="10">
        <v>-13324.92</v>
      </c>
    </row>
    <row r="3850" spans="1:14" x14ac:dyDescent="0.25">
      <c r="A3850" s="9" t="s">
        <v>687</v>
      </c>
      <c r="B3850" s="9" t="s">
        <v>126</v>
      </c>
      <c r="C3850" s="9" t="s">
        <v>42</v>
      </c>
      <c r="D3850" s="9" t="s">
        <v>43</v>
      </c>
      <c r="E3850" s="10">
        <v>7631.63</v>
      </c>
      <c r="F3850" s="10">
        <v>7454.4705882352937</v>
      </c>
      <c r="G3850" s="10">
        <v>177.15941176470642</v>
      </c>
      <c r="H3850" s="10">
        <v>7603.56</v>
      </c>
      <c r="I3850" s="10">
        <v>28.069999999999709</v>
      </c>
      <c r="J3850" s="10">
        <v>13440</v>
      </c>
      <c r="K3850" s="10">
        <v>13128</v>
      </c>
      <c r="L3850" s="10">
        <v>312</v>
      </c>
      <c r="M3850" s="10">
        <v>13390.56</v>
      </c>
      <c r="N3850" s="10">
        <v>49.440000000000509</v>
      </c>
    </row>
    <row r="3851" spans="1:14" x14ac:dyDescent="0.25">
      <c r="A3851" s="9" t="s">
        <v>687</v>
      </c>
      <c r="B3851" s="9" t="s">
        <v>127</v>
      </c>
      <c r="C3851" s="9" t="s">
        <v>42</v>
      </c>
      <c r="D3851" s="9" t="s">
        <v>43</v>
      </c>
      <c r="E3851" s="10">
        <v>10957.5</v>
      </c>
      <c r="F3851" s="10">
        <v>10655.556650246306</v>
      </c>
      <c r="G3851" s="10">
        <v>301.94334975369384</v>
      </c>
      <c r="H3851" s="10">
        <v>10815.39</v>
      </c>
      <c r="I3851" s="10">
        <v>142.11000000000058</v>
      </c>
      <c r="J3851" s="10">
        <v>1125</v>
      </c>
      <c r="K3851" s="10">
        <v>1094</v>
      </c>
      <c r="L3851" s="10">
        <v>31</v>
      </c>
      <c r="M3851" s="10">
        <v>1110.4100000000001</v>
      </c>
      <c r="N3851" s="10">
        <v>14.589999999999918</v>
      </c>
    </row>
    <row r="3852" spans="1:14" x14ac:dyDescent="0.25">
      <c r="A3852" s="9" t="s">
        <v>687</v>
      </c>
      <c r="B3852" s="9" t="s">
        <v>128</v>
      </c>
      <c r="C3852" s="9" t="s">
        <v>42</v>
      </c>
      <c r="D3852" s="9" t="s">
        <v>43</v>
      </c>
      <c r="E3852" s="10">
        <v>11748.25</v>
      </c>
      <c r="F3852" s="10">
        <v>11373.970443349754</v>
      </c>
      <c r="G3852" s="10">
        <v>374.27955665024638</v>
      </c>
      <c r="H3852" s="10">
        <v>11544.58</v>
      </c>
      <c r="I3852" s="10">
        <v>203.67000000000007</v>
      </c>
      <c r="J3852" s="10">
        <v>13560</v>
      </c>
      <c r="K3852" s="10">
        <v>13128</v>
      </c>
      <c r="L3852" s="10">
        <v>432</v>
      </c>
      <c r="M3852" s="10">
        <v>13324.92</v>
      </c>
      <c r="N3852" s="10">
        <v>235.07999999999993</v>
      </c>
    </row>
    <row r="3853" spans="1:14" x14ac:dyDescent="0.25">
      <c r="A3853" s="9" t="s">
        <v>687</v>
      </c>
      <c r="B3853" s="9" t="s">
        <v>87</v>
      </c>
      <c r="C3853" s="9" t="s">
        <v>42</v>
      </c>
      <c r="D3853" s="9" t="s">
        <v>43</v>
      </c>
      <c r="E3853" s="10">
        <v>18061.400000000001</v>
      </c>
      <c r="F3853" s="10">
        <v>17827.820895522389</v>
      </c>
      <c r="G3853" s="10">
        <v>233.57910447761242</v>
      </c>
      <c r="H3853" s="10">
        <v>17916.96</v>
      </c>
      <c r="I3853" s="10">
        <v>144.44000000000233</v>
      </c>
      <c r="J3853" s="10">
        <v>13300</v>
      </c>
      <c r="K3853" s="10">
        <v>13128</v>
      </c>
      <c r="L3853" s="10">
        <v>172</v>
      </c>
      <c r="M3853" s="10">
        <v>13193.64</v>
      </c>
      <c r="N3853" s="10">
        <v>106.36000000000058</v>
      </c>
    </row>
    <row r="3854" spans="1:14" x14ac:dyDescent="0.25">
      <c r="A3854" s="9" t="s">
        <v>687</v>
      </c>
      <c r="B3854" s="9" t="s">
        <v>129</v>
      </c>
      <c r="C3854" s="9" t="s">
        <v>42</v>
      </c>
      <c r="D3854" s="9" t="s">
        <v>43</v>
      </c>
      <c r="E3854" s="10">
        <v>75342.2</v>
      </c>
      <c r="F3854" s="10">
        <v>72791.61386138614</v>
      </c>
      <c r="G3854" s="10">
        <v>2550.5861386138567</v>
      </c>
      <c r="H3854" s="10">
        <v>73519.53</v>
      </c>
      <c r="I3854" s="10">
        <v>1822.6699999999983</v>
      </c>
      <c r="J3854" s="10">
        <v>13588</v>
      </c>
      <c r="K3854" s="10">
        <v>13128</v>
      </c>
      <c r="L3854" s="10">
        <v>460</v>
      </c>
      <c r="M3854" s="10">
        <v>13259.28</v>
      </c>
      <c r="N3854" s="10">
        <v>328.71999999999935</v>
      </c>
    </row>
    <row r="3855" spans="1:14" x14ac:dyDescent="0.25">
      <c r="A3855" s="9" t="s">
        <v>687</v>
      </c>
      <c r="B3855" s="9" t="s">
        <v>119</v>
      </c>
      <c r="C3855" s="9" t="s">
        <v>42</v>
      </c>
      <c r="D3855" s="9" t="s">
        <v>53</v>
      </c>
      <c r="E3855" s="10">
        <v>91710.57</v>
      </c>
      <c r="F3855" s="10">
        <v>91710.636815920399</v>
      </c>
      <c r="G3855" s="10">
        <v>-6.6815920392400585E-2</v>
      </c>
      <c r="H3855" s="10">
        <v>92169.19</v>
      </c>
      <c r="I3855" s="10">
        <v>-458.61999999999534</v>
      </c>
      <c r="J3855" s="10">
        <v>9846</v>
      </c>
      <c r="K3855" s="10">
        <v>9846</v>
      </c>
      <c r="L3855" s="10">
        <v>0</v>
      </c>
      <c r="M3855" s="10">
        <v>9895.23</v>
      </c>
      <c r="N3855" s="10">
        <v>-49.229999999999563</v>
      </c>
    </row>
    <row r="3856" spans="1:14" x14ac:dyDescent="0.25">
      <c r="A3856" s="9" t="s">
        <v>687</v>
      </c>
      <c r="B3856" s="9" t="s">
        <v>54</v>
      </c>
      <c r="C3856" s="9" t="s">
        <v>42</v>
      </c>
      <c r="D3856" s="9" t="s">
        <v>55</v>
      </c>
      <c r="E3856" s="10">
        <v>662.83</v>
      </c>
      <c r="F3856" s="10">
        <v>649.83333333333337</v>
      </c>
      <c r="G3856" s="10">
        <v>12.99666666666667</v>
      </c>
      <c r="H3856" s="10">
        <v>662.83</v>
      </c>
      <c r="I3856" s="10">
        <v>0</v>
      </c>
      <c r="J3856" s="10">
        <v>120.515</v>
      </c>
      <c r="K3856" s="10">
        <v>118.15196078431373</v>
      </c>
      <c r="L3856" s="10">
        <v>2.3630392156862712</v>
      </c>
      <c r="M3856" s="10">
        <v>120.515</v>
      </c>
      <c r="N3856" s="10">
        <v>0</v>
      </c>
    </row>
    <row r="3857" spans="1:14" x14ac:dyDescent="0.25">
      <c r="A3857" s="9" t="s">
        <v>689</v>
      </c>
      <c r="B3857" s="9" t="s">
        <v>25</v>
      </c>
      <c r="C3857" s="9" t="s">
        <v>26</v>
      </c>
      <c r="D3857" s="9" t="s">
        <v>27</v>
      </c>
      <c r="E3857" s="10">
        <v>-29.29</v>
      </c>
      <c r="F3857" s="10">
        <v>0</v>
      </c>
      <c r="G3857" s="10">
        <v>-29.29</v>
      </c>
      <c r="H3857" s="10">
        <v>0</v>
      </c>
      <c r="I3857" s="10">
        <v>-29.29</v>
      </c>
      <c r="J3857" s="10">
        <v>0</v>
      </c>
      <c r="K3857" s="10">
        <v>0</v>
      </c>
      <c r="L3857" s="10">
        <v>0</v>
      </c>
      <c r="M3857" s="10">
        <v>0</v>
      </c>
      <c r="N3857" s="10">
        <v>0</v>
      </c>
    </row>
    <row r="3858" spans="1:14" x14ac:dyDescent="0.25">
      <c r="A3858" s="9" t="s">
        <v>689</v>
      </c>
      <c r="B3858" s="9" t="s">
        <v>28</v>
      </c>
      <c r="C3858" s="9" t="s">
        <v>29</v>
      </c>
      <c r="D3858" s="9" t="s">
        <v>27</v>
      </c>
      <c r="E3858" s="10">
        <v>1.31</v>
      </c>
      <c r="F3858" s="10">
        <v>0</v>
      </c>
      <c r="G3858" s="10">
        <v>1.31</v>
      </c>
      <c r="H3858" s="10">
        <v>1.3</v>
      </c>
      <c r="I3858" s="10">
        <v>1.0000000000000009E-2</v>
      </c>
      <c r="J3858" s="10">
        <v>0</v>
      </c>
      <c r="K3858" s="10">
        <v>0</v>
      </c>
      <c r="L3858" s="10">
        <v>0</v>
      </c>
      <c r="M3858" s="10">
        <v>0</v>
      </c>
      <c r="N3858" s="10">
        <v>0</v>
      </c>
    </row>
    <row r="3859" spans="1:14" x14ac:dyDescent="0.25">
      <c r="A3859" s="9" t="s">
        <v>689</v>
      </c>
      <c r="B3859" s="9" t="s">
        <v>30</v>
      </c>
      <c r="C3859" s="9" t="s">
        <v>29</v>
      </c>
      <c r="D3859" s="9" t="s">
        <v>27</v>
      </c>
      <c r="E3859" s="10">
        <v>30.48</v>
      </c>
      <c r="F3859" s="10">
        <v>0</v>
      </c>
      <c r="G3859" s="10">
        <v>30.48</v>
      </c>
      <c r="H3859" s="10">
        <v>30.23</v>
      </c>
      <c r="I3859" s="10">
        <v>0.25</v>
      </c>
      <c r="J3859" s="10">
        <v>0</v>
      </c>
      <c r="K3859" s="10">
        <v>0</v>
      </c>
      <c r="L3859" s="10">
        <v>0</v>
      </c>
      <c r="M3859" s="10">
        <v>0</v>
      </c>
      <c r="N3859" s="10">
        <v>0</v>
      </c>
    </row>
    <row r="3860" spans="1:14" x14ac:dyDescent="0.25">
      <c r="A3860" s="9" t="s">
        <v>689</v>
      </c>
      <c r="B3860" s="9" t="s">
        <v>31</v>
      </c>
      <c r="C3860" s="9" t="s">
        <v>29</v>
      </c>
      <c r="D3860" s="9" t="s">
        <v>27</v>
      </c>
      <c r="E3860" s="10">
        <v>204.64</v>
      </c>
      <c r="F3860" s="10">
        <v>0</v>
      </c>
      <c r="G3860" s="10">
        <v>204.64</v>
      </c>
      <c r="H3860" s="10">
        <v>202.95</v>
      </c>
      <c r="I3860" s="10">
        <v>1.6899999999999977</v>
      </c>
      <c r="J3860" s="10">
        <v>0</v>
      </c>
      <c r="K3860" s="10">
        <v>0</v>
      </c>
      <c r="L3860" s="10">
        <v>0</v>
      </c>
      <c r="M3860" s="10">
        <v>0</v>
      </c>
      <c r="N3860" s="10">
        <v>0</v>
      </c>
    </row>
    <row r="3861" spans="1:14" x14ac:dyDescent="0.25">
      <c r="A3861" s="9" t="s">
        <v>689</v>
      </c>
      <c r="B3861" s="9" t="s">
        <v>32</v>
      </c>
      <c r="C3861" s="9" t="s">
        <v>33</v>
      </c>
      <c r="D3861" s="9" t="s">
        <v>27</v>
      </c>
      <c r="E3861" s="10">
        <v>324.47000000000003</v>
      </c>
      <c r="F3861" s="10">
        <v>0</v>
      </c>
      <c r="G3861" s="10">
        <v>324.47000000000003</v>
      </c>
      <c r="H3861" s="10">
        <v>328.2</v>
      </c>
      <c r="I3861" s="10">
        <v>-3.7299999999999613</v>
      </c>
      <c r="J3861" s="10">
        <v>0.92</v>
      </c>
      <c r="K3861" s="10">
        <v>0</v>
      </c>
      <c r="L3861" s="10">
        <v>0.92</v>
      </c>
      <c r="M3861" s="10">
        <v>0.93100000000000005</v>
      </c>
      <c r="N3861" s="10">
        <v>-1.100000000000001E-2</v>
      </c>
    </row>
    <row r="3862" spans="1:14" x14ac:dyDescent="0.25">
      <c r="A3862" s="9" t="s">
        <v>689</v>
      </c>
      <c r="B3862" s="9" t="s">
        <v>34</v>
      </c>
      <c r="C3862" s="9" t="s">
        <v>33</v>
      </c>
      <c r="D3862" s="9" t="s">
        <v>27</v>
      </c>
      <c r="E3862" s="10">
        <v>1115.3800000000001</v>
      </c>
      <c r="F3862" s="10">
        <v>0</v>
      </c>
      <c r="G3862" s="10">
        <v>1115.3800000000001</v>
      </c>
      <c r="H3862" s="10">
        <v>1128.19</v>
      </c>
      <c r="I3862" s="10">
        <v>-12.809999999999945</v>
      </c>
      <c r="J3862" s="10">
        <v>0.92</v>
      </c>
      <c r="K3862" s="10">
        <v>0</v>
      </c>
      <c r="L3862" s="10">
        <v>0.92</v>
      </c>
      <c r="M3862" s="10">
        <v>0.93100000000000005</v>
      </c>
      <c r="N3862" s="10">
        <v>-1.100000000000001E-2</v>
      </c>
    </row>
    <row r="3863" spans="1:14" x14ac:dyDescent="0.25">
      <c r="A3863" s="9" t="s">
        <v>689</v>
      </c>
      <c r="B3863" s="9" t="s">
        <v>35</v>
      </c>
      <c r="C3863" s="9" t="s">
        <v>33</v>
      </c>
      <c r="D3863" s="9" t="s">
        <v>27</v>
      </c>
      <c r="E3863" s="10">
        <v>1206.77</v>
      </c>
      <c r="F3863" s="10">
        <v>0</v>
      </c>
      <c r="G3863" s="10">
        <v>1206.77</v>
      </c>
      <c r="H3863" s="10">
        <v>1220.6199999999999</v>
      </c>
      <c r="I3863" s="10">
        <v>-13.849999999999909</v>
      </c>
      <c r="J3863" s="10">
        <v>19.32</v>
      </c>
      <c r="K3863" s="10">
        <v>0</v>
      </c>
      <c r="L3863" s="10">
        <v>19.32</v>
      </c>
      <c r="M3863" s="10">
        <v>19.542000000000002</v>
      </c>
      <c r="N3863" s="10">
        <v>-0.22200000000000131</v>
      </c>
    </row>
    <row r="3864" spans="1:14" x14ac:dyDescent="0.25">
      <c r="A3864" s="9" t="s">
        <v>689</v>
      </c>
      <c r="B3864" s="9" t="s">
        <v>36</v>
      </c>
      <c r="C3864" s="9" t="s">
        <v>29</v>
      </c>
      <c r="D3864" s="9" t="s">
        <v>27</v>
      </c>
      <c r="E3864" s="10">
        <v>2292.69</v>
      </c>
      <c r="F3864" s="10">
        <v>0</v>
      </c>
      <c r="G3864" s="10">
        <v>2292.69</v>
      </c>
      <c r="H3864" s="10">
        <v>2273.7800000000002</v>
      </c>
      <c r="I3864" s="10">
        <v>18.909999999999854</v>
      </c>
      <c r="J3864" s="10">
        <v>0</v>
      </c>
      <c r="K3864" s="10">
        <v>0</v>
      </c>
      <c r="L3864" s="10">
        <v>0</v>
      </c>
      <c r="M3864" s="10">
        <v>0</v>
      </c>
      <c r="N3864" s="10">
        <v>0</v>
      </c>
    </row>
    <row r="3865" spans="1:14" x14ac:dyDescent="0.25">
      <c r="A3865" s="9" t="s">
        <v>689</v>
      </c>
      <c r="B3865" s="9" t="s">
        <v>37</v>
      </c>
      <c r="C3865" s="9" t="s">
        <v>29</v>
      </c>
      <c r="D3865" s="9" t="s">
        <v>27</v>
      </c>
      <c r="E3865" s="10">
        <v>5301.87</v>
      </c>
      <c r="F3865" s="10">
        <v>0</v>
      </c>
      <c r="G3865" s="10">
        <v>5301.87</v>
      </c>
      <c r="H3865" s="10">
        <v>5258.13</v>
      </c>
      <c r="I3865" s="10">
        <v>43.739999999999782</v>
      </c>
      <c r="J3865" s="10">
        <v>0</v>
      </c>
      <c r="K3865" s="10">
        <v>0</v>
      </c>
      <c r="L3865" s="10">
        <v>0</v>
      </c>
      <c r="M3865" s="10">
        <v>0</v>
      </c>
      <c r="N3865" s="10">
        <v>0</v>
      </c>
    </row>
    <row r="3866" spans="1:14" x14ac:dyDescent="0.25">
      <c r="A3866" s="9" t="s">
        <v>689</v>
      </c>
      <c r="B3866" s="9" t="s">
        <v>131</v>
      </c>
      <c r="C3866" s="9" t="s">
        <v>39</v>
      </c>
      <c r="D3866" s="9" t="s">
        <v>40</v>
      </c>
      <c r="E3866" s="10">
        <v>-103566.11</v>
      </c>
      <c r="F3866" s="10">
        <v>0</v>
      </c>
      <c r="G3866" s="10">
        <v>-103566.11</v>
      </c>
      <c r="H3866" s="10">
        <v>-103566.11</v>
      </c>
      <c r="I3866" s="10">
        <v>0</v>
      </c>
      <c r="J3866" s="10">
        <v>-670</v>
      </c>
      <c r="K3866" s="10">
        <v>0</v>
      </c>
      <c r="L3866" s="10">
        <v>-670</v>
      </c>
      <c r="M3866" s="10">
        <v>-670</v>
      </c>
      <c r="N3866" s="10">
        <v>0</v>
      </c>
    </row>
    <row r="3867" spans="1:14" x14ac:dyDescent="0.25">
      <c r="A3867" s="9" t="s">
        <v>689</v>
      </c>
      <c r="B3867" s="9" t="s">
        <v>92</v>
      </c>
      <c r="C3867" s="9" t="s">
        <v>42</v>
      </c>
      <c r="D3867" s="9" t="s">
        <v>43</v>
      </c>
      <c r="E3867" s="10">
        <v>5.1100000000000003</v>
      </c>
      <c r="F3867" s="10">
        <v>0</v>
      </c>
      <c r="G3867" s="10">
        <v>5.1100000000000003</v>
      </c>
      <c r="H3867" s="10">
        <v>0</v>
      </c>
      <c r="I3867" s="10">
        <v>5.1100000000000003</v>
      </c>
      <c r="J3867" s="10">
        <v>60</v>
      </c>
      <c r="K3867" s="10">
        <v>0</v>
      </c>
      <c r="L3867" s="10">
        <v>60</v>
      </c>
      <c r="M3867" s="10">
        <v>0</v>
      </c>
      <c r="N3867" s="10">
        <v>60</v>
      </c>
    </row>
    <row r="3868" spans="1:14" x14ac:dyDescent="0.25">
      <c r="A3868" s="9" t="s">
        <v>689</v>
      </c>
      <c r="B3868" s="9" t="s">
        <v>132</v>
      </c>
      <c r="C3868" s="9" t="s">
        <v>42</v>
      </c>
      <c r="D3868" s="9" t="s">
        <v>43</v>
      </c>
      <c r="E3868" s="10">
        <v>67.48</v>
      </c>
      <c r="F3868" s="10">
        <v>66.78217821782178</v>
      </c>
      <c r="G3868" s="10">
        <v>0.69782178217822377</v>
      </c>
      <c r="H3868" s="10">
        <v>67.45</v>
      </c>
      <c r="I3868" s="10">
        <v>3.0000000000001137E-2</v>
      </c>
      <c r="J3868" s="10">
        <v>677</v>
      </c>
      <c r="K3868" s="10">
        <v>670</v>
      </c>
      <c r="L3868" s="10">
        <v>7</v>
      </c>
      <c r="M3868" s="10">
        <v>676.7</v>
      </c>
      <c r="N3868" s="10">
        <v>0.29999999999995453</v>
      </c>
    </row>
    <row r="3869" spans="1:14" x14ac:dyDescent="0.25">
      <c r="A3869" s="9" t="s">
        <v>689</v>
      </c>
      <c r="B3869" s="9" t="s">
        <v>133</v>
      </c>
      <c r="C3869" s="9" t="s">
        <v>42</v>
      </c>
      <c r="D3869" s="9" t="s">
        <v>43</v>
      </c>
      <c r="E3869" s="10">
        <v>553.96</v>
      </c>
      <c r="F3869" s="10">
        <v>549.85221674876846</v>
      </c>
      <c r="G3869" s="10">
        <v>4.1077832512315808</v>
      </c>
      <c r="H3869" s="10">
        <v>558.1</v>
      </c>
      <c r="I3869" s="10">
        <v>-4.1399999999999864</v>
      </c>
      <c r="J3869" s="10">
        <v>8100</v>
      </c>
      <c r="K3869" s="10">
        <v>8040</v>
      </c>
      <c r="L3869" s="10">
        <v>60</v>
      </c>
      <c r="M3869" s="10">
        <v>8160.6</v>
      </c>
      <c r="N3869" s="10">
        <v>-60.600000000000364</v>
      </c>
    </row>
    <row r="3870" spans="1:14" x14ac:dyDescent="0.25">
      <c r="A3870" s="9" t="s">
        <v>689</v>
      </c>
      <c r="B3870" s="9" t="s">
        <v>44</v>
      </c>
      <c r="C3870" s="9" t="s">
        <v>42</v>
      </c>
      <c r="D3870" s="9" t="s">
        <v>43</v>
      </c>
      <c r="E3870" s="10">
        <v>624.79999999999995</v>
      </c>
      <c r="F3870" s="10">
        <v>621.09452736318417</v>
      </c>
      <c r="G3870" s="10">
        <v>3.7054726368157844</v>
      </c>
      <c r="H3870" s="10">
        <v>624.20000000000005</v>
      </c>
      <c r="I3870" s="10">
        <v>0.59999999999990905</v>
      </c>
      <c r="J3870" s="10">
        <v>674</v>
      </c>
      <c r="K3870" s="10">
        <v>670</v>
      </c>
      <c r="L3870" s="10">
        <v>4</v>
      </c>
      <c r="M3870" s="10">
        <v>673.35</v>
      </c>
      <c r="N3870" s="10">
        <v>0.64999999999997726</v>
      </c>
    </row>
    <row r="3871" spans="1:14" x14ac:dyDescent="0.25">
      <c r="A3871" s="9" t="s">
        <v>689</v>
      </c>
      <c r="B3871" s="9" t="s">
        <v>134</v>
      </c>
      <c r="C3871" s="9" t="s">
        <v>42</v>
      </c>
      <c r="D3871" s="9" t="s">
        <v>43</v>
      </c>
      <c r="E3871" s="10">
        <v>1055.75</v>
      </c>
      <c r="F3871" s="10">
        <v>1047.9310344827588</v>
      </c>
      <c r="G3871" s="10">
        <v>7.8189655172411676</v>
      </c>
      <c r="H3871" s="10">
        <v>1063.6500000000001</v>
      </c>
      <c r="I3871" s="10">
        <v>-7.9000000000000909</v>
      </c>
      <c r="J3871" s="10">
        <v>8100</v>
      </c>
      <c r="K3871" s="10">
        <v>8040</v>
      </c>
      <c r="L3871" s="10">
        <v>60</v>
      </c>
      <c r="M3871" s="10">
        <v>8160.6</v>
      </c>
      <c r="N3871" s="10">
        <v>-60.600000000000364</v>
      </c>
    </row>
    <row r="3872" spans="1:14" x14ac:dyDescent="0.25">
      <c r="A3872" s="9" t="s">
        <v>689</v>
      </c>
      <c r="B3872" s="9" t="s">
        <v>135</v>
      </c>
      <c r="C3872" s="9" t="s">
        <v>42</v>
      </c>
      <c r="D3872" s="9" t="s">
        <v>43</v>
      </c>
      <c r="E3872" s="10">
        <v>1390.36</v>
      </c>
      <c r="F3872" s="10">
        <v>1550.5123152709359</v>
      </c>
      <c r="G3872" s="10">
        <v>-160.15231527093601</v>
      </c>
      <c r="H3872" s="10">
        <v>1573.77</v>
      </c>
      <c r="I3872" s="10">
        <v>-183.41000000000008</v>
      </c>
      <c r="J3872" s="10">
        <v>8100</v>
      </c>
      <c r="K3872" s="10">
        <v>8040</v>
      </c>
      <c r="L3872" s="10">
        <v>60</v>
      </c>
      <c r="M3872" s="10">
        <v>8160.6</v>
      </c>
      <c r="N3872" s="10">
        <v>-60.600000000000364</v>
      </c>
    </row>
    <row r="3873" spans="1:14" x14ac:dyDescent="0.25">
      <c r="A3873" s="9" t="s">
        <v>689</v>
      </c>
      <c r="B3873" s="9" t="s">
        <v>84</v>
      </c>
      <c r="C3873" s="9" t="s">
        <v>42</v>
      </c>
      <c r="D3873" s="9" t="s">
        <v>43</v>
      </c>
      <c r="E3873" s="10">
        <v>3332.31</v>
      </c>
      <c r="F3873" s="10">
        <v>3266.8921568627452</v>
      </c>
      <c r="G3873" s="10">
        <v>65.417843137254749</v>
      </c>
      <c r="H3873" s="10">
        <v>3332.23</v>
      </c>
      <c r="I3873" s="10">
        <v>7.999999999992724E-2</v>
      </c>
      <c r="J3873" s="10">
        <v>8201</v>
      </c>
      <c r="K3873" s="10">
        <v>8039.9999999999991</v>
      </c>
      <c r="L3873" s="10">
        <v>161.00000000000091</v>
      </c>
      <c r="M3873" s="10">
        <v>8200.7999999999993</v>
      </c>
      <c r="N3873" s="10">
        <v>0.2000000000007276</v>
      </c>
    </row>
    <row r="3874" spans="1:14" x14ac:dyDescent="0.25">
      <c r="A3874" s="9" t="s">
        <v>689</v>
      </c>
      <c r="B3874" s="9" t="s">
        <v>136</v>
      </c>
      <c r="C3874" s="9" t="s">
        <v>42</v>
      </c>
      <c r="D3874" s="9" t="s">
        <v>43</v>
      </c>
      <c r="E3874" s="10">
        <v>4406.6099999999997</v>
      </c>
      <c r="F3874" s="10">
        <v>4341.2807881773397</v>
      </c>
      <c r="G3874" s="10">
        <v>65.32921182266</v>
      </c>
      <c r="H3874" s="10">
        <v>4406.3999999999996</v>
      </c>
      <c r="I3874" s="10">
        <v>0.21000000000003638</v>
      </c>
      <c r="J3874" s="10">
        <v>8161</v>
      </c>
      <c r="K3874" s="10">
        <v>8040</v>
      </c>
      <c r="L3874" s="10">
        <v>121</v>
      </c>
      <c r="M3874" s="10">
        <v>8160.6</v>
      </c>
      <c r="N3874" s="10">
        <v>0.3999999999996362</v>
      </c>
    </row>
    <row r="3875" spans="1:14" x14ac:dyDescent="0.25">
      <c r="A3875" s="9" t="s">
        <v>689</v>
      </c>
      <c r="B3875" s="9" t="s">
        <v>137</v>
      </c>
      <c r="C3875" s="9" t="s">
        <v>42</v>
      </c>
      <c r="D3875" s="9" t="s">
        <v>43</v>
      </c>
      <c r="E3875" s="10">
        <v>5008.5</v>
      </c>
      <c r="F3875" s="10">
        <v>4971.3990147783252</v>
      </c>
      <c r="G3875" s="10">
        <v>37.100985221674819</v>
      </c>
      <c r="H3875" s="10">
        <v>5045.97</v>
      </c>
      <c r="I3875" s="10">
        <v>-37.470000000000255</v>
      </c>
      <c r="J3875" s="10">
        <v>675</v>
      </c>
      <c r="K3875" s="10">
        <v>670</v>
      </c>
      <c r="L3875" s="10">
        <v>5</v>
      </c>
      <c r="M3875" s="10">
        <v>680.05</v>
      </c>
      <c r="N3875" s="10">
        <v>-5.0499999999999545</v>
      </c>
    </row>
    <row r="3876" spans="1:14" x14ac:dyDescent="0.25">
      <c r="A3876" s="9" t="s">
        <v>689</v>
      </c>
      <c r="B3876" s="9" t="s">
        <v>50</v>
      </c>
      <c r="C3876" s="9" t="s">
        <v>42</v>
      </c>
      <c r="D3876" s="9" t="s">
        <v>43</v>
      </c>
      <c r="E3876" s="10">
        <v>10974</v>
      </c>
      <c r="F3876" s="10">
        <v>10918.3184079602</v>
      </c>
      <c r="G3876" s="10">
        <v>55.681592039800307</v>
      </c>
      <c r="H3876" s="10">
        <v>10972.91</v>
      </c>
      <c r="I3876" s="10">
        <v>1.0900000000001455</v>
      </c>
      <c r="J3876" s="10">
        <v>8081</v>
      </c>
      <c r="K3876" s="10">
        <v>8040</v>
      </c>
      <c r="L3876" s="10">
        <v>41</v>
      </c>
      <c r="M3876" s="10">
        <v>8080.2</v>
      </c>
      <c r="N3876" s="10">
        <v>0.8000000000001819</v>
      </c>
    </row>
    <row r="3877" spans="1:14" x14ac:dyDescent="0.25">
      <c r="A3877" s="9" t="s">
        <v>689</v>
      </c>
      <c r="B3877" s="9" t="s">
        <v>103</v>
      </c>
      <c r="C3877" s="9" t="s">
        <v>42</v>
      </c>
      <c r="D3877" s="9" t="s">
        <v>43</v>
      </c>
      <c r="E3877" s="10">
        <v>38846.15</v>
      </c>
      <c r="F3877" s="10">
        <v>38458.69306930693</v>
      </c>
      <c r="G3877" s="10">
        <v>387.45693069307163</v>
      </c>
      <c r="H3877" s="10">
        <v>38843.279999999999</v>
      </c>
      <c r="I3877" s="10">
        <v>2.8700000000026193</v>
      </c>
      <c r="J3877" s="10">
        <v>8121</v>
      </c>
      <c r="K3877" s="10">
        <v>8040</v>
      </c>
      <c r="L3877" s="10">
        <v>81</v>
      </c>
      <c r="M3877" s="10">
        <v>8120.4</v>
      </c>
      <c r="N3877" s="10">
        <v>0.6000000000003638</v>
      </c>
    </row>
    <row r="3878" spans="1:14" x14ac:dyDescent="0.25">
      <c r="A3878" s="9" t="s">
        <v>689</v>
      </c>
      <c r="B3878" s="9" t="s">
        <v>138</v>
      </c>
      <c r="C3878" s="9" t="s">
        <v>42</v>
      </c>
      <c r="D3878" s="9" t="s">
        <v>53</v>
      </c>
      <c r="E3878" s="10">
        <v>26446.82</v>
      </c>
      <c r="F3878" s="10">
        <v>25639.110459433039</v>
      </c>
      <c r="G3878" s="10">
        <v>807.70954056696064</v>
      </c>
      <c r="H3878" s="10">
        <v>26228.81</v>
      </c>
      <c r="I3878" s="10">
        <v>218.0099999999984</v>
      </c>
      <c r="J3878" s="10">
        <v>6220</v>
      </c>
      <c r="K3878" s="10">
        <v>6030</v>
      </c>
      <c r="L3878" s="10">
        <v>190</v>
      </c>
      <c r="M3878" s="10">
        <v>6168.69</v>
      </c>
      <c r="N3878" s="10">
        <v>51.3100000000004</v>
      </c>
    </row>
    <row r="3879" spans="1:14" x14ac:dyDescent="0.25">
      <c r="A3879" s="9" t="s">
        <v>689</v>
      </c>
      <c r="B3879" s="9" t="s">
        <v>54</v>
      </c>
      <c r="C3879" s="9" t="s">
        <v>42</v>
      </c>
      <c r="D3879" s="9" t="s">
        <v>55</v>
      </c>
      <c r="E3879" s="10">
        <v>405.94</v>
      </c>
      <c r="F3879" s="10">
        <v>397.98039215686276</v>
      </c>
      <c r="G3879" s="10">
        <v>7.9596078431372348</v>
      </c>
      <c r="H3879" s="10">
        <v>405.94</v>
      </c>
      <c r="I3879" s="10">
        <v>0</v>
      </c>
      <c r="J3879" s="10">
        <v>73.808000000000007</v>
      </c>
      <c r="K3879" s="10">
        <v>72.359803921568627</v>
      </c>
      <c r="L3879" s="10">
        <v>1.4481960784313799</v>
      </c>
      <c r="M3879" s="10">
        <v>73.807000000000002</v>
      </c>
      <c r="N3879" s="10">
        <v>1.0000000000047748E-3</v>
      </c>
    </row>
    <row r="3880" spans="1:14" x14ac:dyDescent="0.25">
      <c r="A3880" s="9" t="s">
        <v>690</v>
      </c>
      <c r="B3880" s="9" t="s">
        <v>25</v>
      </c>
      <c r="C3880" s="9" t="s">
        <v>26</v>
      </c>
      <c r="D3880" s="9" t="s">
        <v>27</v>
      </c>
      <c r="E3880" s="10">
        <v>3634.5</v>
      </c>
      <c r="F3880" s="10">
        <v>0</v>
      </c>
      <c r="G3880" s="10">
        <v>3634.5</v>
      </c>
      <c r="H3880" s="10">
        <v>0</v>
      </c>
      <c r="I3880" s="10">
        <v>3634.5</v>
      </c>
      <c r="J3880" s="10">
        <v>0</v>
      </c>
      <c r="K3880" s="10">
        <v>0</v>
      </c>
      <c r="L3880" s="10">
        <v>0</v>
      </c>
      <c r="M3880" s="10">
        <v>0</v>
      </c>
      <c r="N3880" s="10">
        <v>0</v>
      </c>
    </row>
    <row r="3881" spans="1:14" x14ac:dyDescent="0.25">
      <c r="A3881" s="9" t="s">
        <v>690</v>
      </c>
      <c r="B3881" s="9" t="s">
        <v>28</v>
      </c>
      <c r="C3881" s="9" t="s">
        <v>29</v>
      </c>
      <c r="D3881" s="9" t="s">
        <v>27</v>
      </c>
      <c r="E3881" s="10">
        <v>2.8</v>
      </c>
      <c r="F3881" s="10">
        <v>0</v>
      </c>
      <c r="G3881" s="10">
        <v>2.8</v>
      </c>
      <c r="H3881" s="10">
        <v>2.78</v>
      </c>
      <c r="I3881" s="10">
        <v>2.0000000000000018E-2</v>
      </c>
      <c r="J3881" s="10">
        <v>0</v>
      </c>
      <c r="K3881" s="10">
        <v>0</v>
      </c>
      <c r="L3881" s="10">
        <v>0</v>
      </c>
      <c r="M3881" s="10">
        <v>0</v>
      </c>
      <c r="N3881" s="10">
        <v>0</v>
      </c>
    </row>
    <row r="3882" spans="1:14" x14ac:dyDescent="0.25">
      <c r="A3882" s="9" t="s">
        <v>690</v>
      </c>
      <c r="B3882" s="9" t="s">
        <v>30</v>
      </c>
      <c r="C3882" s="9" t="s">
        <v>29</v>
      </c>
      <c r="D3882" s="9" t="s">
        <v>27</v>
      </c>
      <c r="E3882" s="10">
        <v>65.31</v>
      </c>
      <c r="F3882" s="10">
        <v>0</v>
      </c>
      <c r="G3882" s="10">
        <v>65.31</v>
      </c>
      <c r="H3882" s="10">
        <v>64.760000000000005</v>
      </c>
      <c r="I3882" s="10">
        <v>0.54999999999999716</v>
      </c>
      <c r="J3882" s="10">
        <v>0</v>
      </c>
      <c r="K3882" s="10">
        <v>0</v>
      </c>
      <c r="L3882" s="10">
        <v>0</v>
      </c>
      <c r="M3882" s="10">
        <v>0</v>
      </c>
      <c r="N3882" s="10">
        <v>0</v>
      </c>
    </row>
    <row r="3883" spans="1:14" x14ac:dyDescent="0.25">
      <c r="A3883" s="9" t="s">
        <v>690</v>
      </c>
      <c r="B3883" s="9" t="s">
        <v>31</v>
      </c>
      <c r="C3883" s="9" t="s">
        <v>29</v>
      </c>
      <c r="D3883" s="9" t="s">
        <v>27</v>
      </c>
      <c r="E3883" s="10">
        <v>438.49</v>
      </c>
      <c r="F3883" s="10">
        <v>0</v>
      </c>
      <c r="G3883" s="10">
        <v>438.49</v>
      </c>
      <c r="H3883" s="10">
        <v>434.83</v>
      </c>
      <c r="I3883" s="10">
        <v>3.660000000000025</v>
      </c>
      <c r="J3883" s="10">
        <v>0</v>
      </c>
      <c r="K3883" s="10">
        <v>0</v>
      </c>
      <c r="L3883" s="10">
        <v>0</v>
      </c>
      <c r="M3883" s="10">
        <v>0</v>
      </c>
      <c r="N3883" s="10">
        <v>0</v>
      </c>
    </row>
    <row r="3884" spans="1:14" x14ac:dyDescent="0.25">
      <c r="A3884" s="9" t="s">
        <v>690</v>
      </c>
      <c r="B3884" s="9" t="s">
        <v>32</v>
      </c>
      <c r="C3884" s="9" t="s">
        <v>33</v>
      </c>
      <c r="D3884" s="9" t="s">
        <v>27</v>
      </c>
      <c r="E3884" s="10">
        <v>500.81</v>
      </c>
      <c r="F3884" s="10">
        <v>0</v>
      </c>
      <c r="G3884" s="10">
        <v>500.81</v>
      </c>
      <c r="H3884" s="10">
        <v>880.52</v>
      </c>
      <c r="I3884" s="10">
        <v>-379.71</v>
      </c>
      <c r="J3884" s="10">
        <v>1.42</v>
      </c>
      <c r="K3884" s="10">
        <v>0</v>
      </c>
      <c r="L3884" s="10">
        <v>1.42</v>
      </c>
      <c r="M3884" s="10">
        <v>2.4969999999999999</v>
      </c>
      <c r="N3884" s="10">
        <v>-1.077</v>
      </c>
    </row>
    <row r="3885" spans="1:14" x14ac:dyDescent="0.25">
      <c r="A3885" s="9" t="s">
        <v>690</v>
      </c>
      <c r="B3885" s="9" t="s">
        <v>34</v>
      </c>
      <c r="C3885" s="9" t="s">
        <v>33</v>
      </c>
      <c r="D3885" s="9" t="s">
        <v>27</v>
      </c>
      <c r="E3885" s="10">
        <v>1721.57</v>
      </c>
      <c r="F3885" s="10">
        <v>0</v>
      </c>
      <c r="G3885" s="10">
        <v>1721.57</v>
      </c>
      <c r="H3885" s="10">
        <v>3026.83</v>
      </c>
      <c r="I3885" s="10">
        <v>-1305.26</v>
      </c>
      <c r="J3885" s="10">
        <v>1.42</v>
      </c>
      <c r="K3885" s="10">
        <v>0</v>
      </c>
      <c r="L3885" s="10">
        <v>1.42</v>
      </c>
      <c r="M3885" s="10">
        <v>2.4969999999999999</v>
      </c>
      <c r="N3885" s="10">
        <v>-1.077</v>
      </c>
    </row>
    <row r="3886" spans="1:14" x14ac:dyDescent="0.25">
      <c r="A3886" s="9" t="s">
        <v>690</v>
      </c>
      <c r="B3886" s="9" t="s">
        <v>35</v>
      </c>
      <c r="C3886" s="9" t="s">
        <v>33</v>
      </c>
      <c r="D3886" s="9" t="s">
        <v>27</v>
      </c>
      <c r="E3886" s="10">
        <v>1862.63</v>
      </c>
      <c r="F3886" s="10">
        <v>0</v>
      </c>
      <c r="G3886" s="10">
        <v>1862.63</v>
      </c>
      <c r="H3886" s="10">
        <v>3274.72</v>
      </c>
      <c r="I3886" s="10">
        <v>-1412.0899999999997</v>
      </c>
      <c r="J3886" s="10">
        <v>29.82</v>
      </c>
      <c r="K3886" s="10">
        <v>0</v>
      </c>
      <c r="L3886" s="10">
        <v>29.82</v>
      </c>
      <c r="M3886" s="10">
        <v>52.427</v>
      </c>
      <c r="N3886" s="10">
        <v>-22.606999999999999</v>
      </c>
    </row>
    <row r="3887" spans="1:14" x14ac:dyDescent="0.25">
      <c r="A3887" s="9" t="s">
        <v>690</v>
      </c>
      <c r="B3887" s="9" t="s">
        <v>36</v>
      </c>
      <c r="C3887" s="9" t="s">
        <v>29</v>
      </c>
      <c r="D3887" s="9" t="s">
        <v>27</v>
      </c>
      <c r="E3887" s="10">
        <v>4912.7</v>
      </c>
      <c r="F3887" s="10">
        <v>0</v>
      </c>
      <c r="G3887" s="10">
        <v>4912.7</v>
      </c>
      <c r="H3887" s="10">
        <v>4871.66</v>
      </c>
      <c r="I3887" s="10">
        <v>41.039999999999964</v>
      </c>
      <c r="J3887" s="10">
        <v>0</v>
      </c>
      <c r="K3887" s="10">
        <v>0</v>
      </c>
      <c r="L3887" s="10">
        <v>0</v>
      </c>
      <c r="M3887" s="10">
        <v>0</v>
      </c>
      <c r="N3887" s="10">
        <v>0</v>
      </c>
    </row>
    <row r="3888" spans="1:14" x14ac:dyDescent="0.25">
      <c r="A3888" s="9" t="s">
        <v>690</v>
      </c>
      <c r="B3888" s="9" t="s">
        <v>37</v>
      </c>
      <c r="C3888" s="9" t="s">
        <v>29</v>
      </c>
      <c r="D3888" s="9" t="s">
        <v>27</v>
      </c>
      <c r="E3888" s="10">
        <v>11360.65</v>
      </c>
      <c r="F3888" s="10">
        <v>0</v>
      </c>
      <c r="G3888" s="10">
        <v>11360.65</v>
      </c>
      <c r="H3888" s="10">
        <v>11265.74</v>
      </c>
      <c r="I3888" s="10">
        <v>94.909999999999854</v>
      </c>
      <c r="J3888" s="10">
        <v>0</v>
      </c>
      <c r="K3888" s="10">
        <v>0</v>
      </c>
      <c r="L3888" s="10">
        <v>0</v>
      </c>
      <c r="M3888" s="10">
        <v>0</v>
      </c>
      <c r="N3888" s="10">
        <v>0</v>
      </c>
    </row>
    <row r="3889" spans="1:14" x14ac:dyDescent="0.25">
      <c r="A3889" s="9" t="s">
        <v>690</v>
      </c>
      <c r="B3889" s="9" t="s">
        <v>275</v>
      </c>
      <c r="C3889" s="9" t="s">
        <v>39</v>
      </c>
      <c r="D3889" s="9" t="s">
        <v>40</v>
      </c>
      <c r="E3889" s="10">
        <v>-225330.66</v>
      </c>
      <c r="F3889" s="10">
        <v>0</v>
      </c>
      <c r="G3889" s="10">
        <v>-225330.66</v>
      </c>
      <c r="H3889" s="10">
        <v>-225330.66</v>
      </c>
      <c r="I3889" s="10">
        <v>0</v>
      </c>
      <c r="J3889" s="10">
        <v>-2871</v>
      </c>
      <c r="K3889" s="10">
        <v>0</v>
      </c>
      <c r="L3889" s="10">
        <v>-2871</v>
      </c>
      <c r="M3889" s="10">
        <v>-2871</v>
      </c>
      <c r="N3889" s="10">
        <v>0</v>
      </c>
    </row>
    <row r="3890" spans="1:14" x14ac:dyDescent="0.25">
      <c r="A3890" s="9" t="s">
        <v>690</v>
      </c>
      <c r="B3890" s="9" t="s">
        <v>92</v>
      </c>
      <c r="C3890" s="9" t="s">
        <v>42</v>
      </c>
      <c r="D3890" s="9" t="s">
        <v>43</v>
      </c>
      <c r="E3890" s="10">
        <v>21.28</v>
      </c>
      <c r="F3890" s="10">
        <v>0</v>
      </c>
      <c r="G3890" s="10">
        <v>21.28</v>
      </c>
      <c r="H3890" s="10">
        <v>0</v>
      </c>
      <c r="I3890" s="10">
        <v>21.28</v>
      </c>
      <c r="J3890" s="10">
        <v>250</v>
      </c>
      <c r="K3890" s="10">
        <v>0</v>
      </c>
      <c r="L3890" s="10">
        <v>250</v>
      </c>
      <c r="M3890" s="10">
        <v>0</v>
      </c>
      <c r="N3890" s="10">
        <v>250</v>
      </c>
    </row>
    <row r="3891" spans="1:14" x14ac:dyDescent="0.25">
      <c r="A3891" s="9" t="s">
        <v>690</v>
      </c>
      <c r="B3891" s="9" t="s">
        <v>132</v>
      </c>
      <c r="C3891" s="9" t="s">
        <v>42</v>
      </c>
      <c r="D3891" s="9" t="s">
        <v>43</v>
      </c>
      <c r="E3891" s="10">
        <v>364.23</v>
      </c>
      <c r="F3891" s="10">
        <v>286.1782178217822</v>
      </c>
      <c r="G3891" s="10">
        <v>78.05178217821782</v>
      </c>
      <c r="H3891" s="10">
        <v>289.04000000000002</v>
      </c>
      <c r="I3891" s="10">
        <v>75.19</v>
      </c>
      <c r="J3891" s="10">
        <v>3654</v>
      </c>
      <c r="K3891" s="10">
        <v>2871</v>
      </c>
      <c r="L3891" s="10">
        <v>783</v>
      </c>
      <c r="M3891" s="10">
        <v>2899.71</v>
      </c>
      <c r="N3891" s="10">
        <v>754.29</v>
      </c>
    </row>
    <row r="3892" spans="1:14" x14ac:dyDescent="0.25">
      <c r="A3892" s="9" t="s">
        <v>690</v>
      </c>
      <c r="B3892" s="9" t="s">
        <v>133</v>
      </c>
      <c r="C3892" s="9" t="s">
        <v>42</v>
      </c>
      <c r="D3892" s="9" t="s">
        <v>43</v>
      </c>
      <c r="E3892" s="10">
        <v>1155.79</v>
      </c>
      <c r="F3892" s="10">
        <v>1178.0886699507389</v>
      </c>
      <c r="G3892" s="10">
        <v>-22.29866995073894</v>
      </c>
      <c r="H3892" s="10">
        <v>1195.76</v>
      </c>
      <c r="I3892" s="10">
        <v>-39.970000000000027</v>
      </c>
      <c r="J3892" s="10">
        <v>16900</v>
      </c>
      <c r="K3892" s="10">
        <v>17226</v>
      </c>
      <c r="L3892" s="10">
        <v>-326</v>
      </c>
      <c r="M3892" s="10">
        <v>17484.39</v>
      </c>
      <c r="N3892" s="10">
        <v>-584.38999999999942</v>
      </c>
    </row>
    <row r="3893" spans="1:14" x14ac:dyDescent="0.25">
      <c r="A3893" s="9" t="s">
        <v>690</v>
      </c>
      <c r="B3893" s="9" t="s">
        <v>94</v>
      </c>
      <c r="C3893" s="9" t="s">
        <v>42</v>
      </c>
      <c r="D3893" s="9" t="s">
        <v>43</v>
      </c>
      <c r="E3893" s="10">
        <v>1691.09</v>
      </c>
      <c r="F3893" s="10">
        <v>1688.1492537313434</v>
      </c>
      <c r="G3893" s="10">
        <v>2.9407462686565395</v>
      </c>
      <c r="H3893" s="10">
        <v>1696.59</v>
      </c>
      <c r="I3893" s="10">
        <v>-5.5</v>
      </c>
      <c r="J3893" s="10">
        <v>2876</v>
      </c>
      <c r="K3893" s="10">
        <v>2871</v>
      </c>
      <c r="L3893" s="10">
        <v>5</v>
      </c>
      <c r="M3893" s="10">
        <v>2885.355</v>
      </c>
      <c r="N3893" s="10">
        <v>-9.3550000000000182</v>
      </c>
    </row>
    <row r="3894" spans="1:14" x14ac:dyDescent="0.25">
      <c r="A3894" s="9" t="s">
        <v>690</v>
      </c>
      <c r="B3894" s="9" t="s">
        <v>134</v>
      </c>
      <c r="C3894" s="9" t="s">
        <v>42</v>
      </c>
      <c r="D3894" s="9" t="s">
        <v>43</v>
      </c>
      <c r="E3894" s="10">
        <v>2320.0500000000002</v>
      </c>
      <c r="F3894" s="10">
        <v>2245.2413793103447</v>
      </c>
      <c r="G3894" s="10">
        <v>74.808620689655527</v>
      </c>
      <c r="H3894" s="10">
        <v>2278.92</v>
      </c>
      <c r="I3894" s="10">
        <v>41.130000000000109</v>
      </c>
      <c r="J3894" s="10">
        <v>17800</v>
      </c>
      <c r="K3894" s="10">
        <v>17226</v>
      </c>
      <c r="L3894" s="10">
        <v>574</v>
      </c>
      <c r="M3894" s="10">
        <v>17484.39</v>
      </c>
      <c r="N3894" s="10">
        <v>315.61000000000058</v>
      </c>
    </row>
    <row r="3895" spans="1:14" x14ac:dyDescent="0.25">
      <c r="A3895" s="9" t="s">
        <v>690</v>
      </c>
      <c r="B3895" s="9" t="s">
        <v>135</v>
      </c>
      <c r="C3895" s="9" t="s">
        <v>42</v>
      </c>
      <c r="D3895" s="9" t="s">
        <v>43</v>
      </c>
      <c r="E3895" s="10">
        <v>2875.13</v>
      </c>
      <c r="F3895" s="10">
        <v>3322.039408866995</v>
      </c>
      <c r="G3895" s="10">
        <v>-446.90940886699491</v>
      </c>
      <c r="H3895" s="10">
        <v>3371.87</v>
      </c>
      <c r="I3895" s="10">
        <v>-496.73999999999978</v>
      </c>
      <c r="J3895" s="10">
        <v>16750</v>
      </c>
      <c r="K3895" s="10">
        <v>17226</v>
      </c>
      <c r="L3895" s="10">
        <v>-476</v>
      </c>
      <c r="M3895" s="10">
        <v>17484.39</v>
      </c>
      <c r="N3895" s="10">
        <v>-734.38999999999942</v>
      </c>
    </row>
    <row r="3896" spans="1:14" x14ac:dyDescent="0.25">
      <c r="A3896" s="9" t="s">
        <v>690</v>
      </c>
      <c r="B3896" s="9" t="s">
        <v>84</v>
      </c>
      <c r="C3896" s="9" t="s">
        <v>42</v>
      </c>
      <c r="D3896" s="9" t="s">
        <v>43</v>
      </c>
      <c r="E3896" s="10">
        <v>7061.2</v>
      </c>
      <c r="F3896" s="10">
        <v>6999.4411764705883</v>
      </c>
      <c r="G3896" s="10">
        <v>61.758823529411529</v>
      </c>
      <c r="H3896" s="10">
        <v>7139.43</v>
      </c>
      <c r="I3896" s="10">
        <v>-78.230000000000473</v>
      </c>
      <c r="J3896" s="10">
        <v>17378</v>
      </c>
      <c r="K3896" s="10">
        <v>17226</v>
      </c>
      <c r="L3896" s="10">
        <v>152</v>
      </c>
      <c r="M3896" s="10">
        <v>17570.52</v>
      </c>
      <c r="N3896" s="10">
        <v>-192.52000000000044</v>
      </c>
    </row>
    <row r="3897" spans="1:14" x14ac:dyDescent="0.25">
      <c r="A3897" s="9" t="s">
        <v>690</v>
      </c>
      <c r="B3897" s="9" t="s">
        <v>136</v>
      </c>
      <c r="C3897" s="9" t="s">
        <v>42</v>
      </c>
      <c r="D3897" s="9" t="s">
        <v>43</v>
      </c>
      <c r="E3897" s="10">
        <v>9386.66</v>
      </c>
      <c r="F3897" s="10">
        <v>9301.3497536945815</v>
      </c>
      <c r="G3897" s="10">
        <v>85.310246305418332</v>
      </c>
      <c r="H3897" s="10">
        <v>9440.8700000000008</v>
      </c>
      <c r="I3897" s="10">
        <v>-54.210000000000946</v>
      </c>
      <c r="J3897" s="10">
        <v>17384</v>
      </c>
      <c r="K3897" s="10">
        <v>17226</v>
      </c>
      <c r="L3897" s="10">
        <v>158</v>
      </c>
      <c r="M3897" s="10">
        <v>17484.39</v>
      </c>
      <c r="N3897" s="10">
        <v>-100.38999999999942</v>
      </c>
    </row>
    <row r="3898" spans="1:14" x14ac:dyDescent="0.25">
      <c r="A3898" s="9" t="s">
        <v>690</v>
      </c>
      <c r="B3898" s="9" t="s">
        <v>145</v>
      </c>
      <c r="C3898" s="9" t="s">
        <v>42</v>
      </c>
      <c r="D3898" s="9" t="s">
        <v>43</v>
      </c>
      <c r="E3898" s="10">
        <v>12229.56</v>
      </c>
      <c r="F3898" s="10">
        <v>12115.615763546799</v>
      </c>
      <c r="G3898" s="10">
        <v>113.94423645320057</v>
      </c>
      <c r="H3898" s="10">
        <v>12297.35</v>
      </c>
      <c r="I3898" s="10">
        <v>-67.790000000000873</v>
      </c>
      <c r="J3898" s="10">
        <v>2898</v>
      </c>
      <c r="K3898" s="10">
        <v>2871</v>
      </c>
      <c r="L3898" s="10">
        <v>27</v>
      </c>
      <c r="M3898" s="10">
        <v>2914.0650000000001</v>
      </c>
      <c r="N3898" s="10">
        <v>-16.065000000000055</v>
      </c>
    </row>
    <row r="3899" spans="1:14" x14ac:dyDescent="0.25">
      <c r="A3899" s="9" t="s">
        <v>690</v>
      </c>
      <c r="B3899" s="9" t="s">
        <v>50</v>
      </c>
      <c r="C3899" s="9" t="s">
        <v>42</v>
      </c>
      <c r="D3899" s="9" t="s">
        <v>43</v>
      </c>
      <c r="E3899" s="10">
        <v>23486.61</v>
      </c>
      <c r="F3899" s="10">
        <v>23392.905472636816</v>
      </c>
      <c r="G3899" s="10">
        <v>93.704527363184752</v>
      </c>
      <c r="H3899" s="10">
        <v>23509.87</v>
      </c>
      <c r="I3899" s="10">
        <v>-23.259999999998399</v>
      </c>
      <c r="J3899" s="10">
        <v>17295</v>
      </c>
      <c r="K3899" s="10">
        <v>17226</v>
      </c>
      <c r="L3899" s="10">
        <v>69</v>
      </c>
      <c r="M3899" s="10">
        <v>17312.13</v>
      </c>
      <c r="N3899" s="10">
        <v>-17.130000000001019</v>
      </c>
    </row>
    <row r="3900" spans="1:14" x14ac:dyDescent="0.25">
      <c r="A3900" s="9" t="s">
        <v>690</v>
      </c>
      <c r="B3900" s="9" t="s">
        <v>103</v>
      </c>
      <c r="C3900" s="9" t="s">
        <v>42</v>
      </c>
      <c r="D3900" s="9" t="s">
        <v>43</v>
      </c>
      <c r="E3900" s="10">
        <v>82700.539999999994</v>
      </c>
      <c r="F3900" s="10">
        <v>82399.188118811871</v>
      </c>
      <c r="G3900" s="10">
        <v>301.35188118812221</v>
      </c>
      <c r="H3900" s="10">
        <v>83223.179999999993</v>
      </c>
      <c r="I3900" s="10">
        <v>-522.63999999999942</v>
      </c>
      <c r="J3900" s="10">
        <v>17289</v>
      </c>
      <c r="K3900" s="10">
        <v>17225.999999999996</v>
      </c>
      <c r="L3900" s="10">
        <v>63.000000000003638</v>
      </c>
      <c r="M3900" s="10">
        <v>17398.259999999998</v>
      </c>
      <c r="N3900" s="10">
        <v>-109.2599999999984</v>
      </c>
    </row>
    <row r="3901" spans="1:14" x14ac:dyDescent="0.25">
      <c r="A3901" s="9" t="s">
        <v>690</v>
      </c>
      <c r="B3901" s="9" t="s">
        <v>138</v>
      </c>
      <c r="C3901" s="9" t="s">
        <v>42</v>
      </c>
      <c r="D3901" s="9" t="s">
        <v>53</v>
      </c>
      <c r="E3901" s="10">
        <v>56669.32</v>
      </c>
      <c r="F3901" s="10">
        <v>54932.75659824047</v>
      </c>
      <c r="G3901" s="10">
        <v>1736.5634017595294</v>
      </c>
      <c r="H3901" s="10">
        <v>56196.21</v>
      </c>
      <c r="I3901" s="10">
        <v>473.11000000000058</v>
      </c>
      <c r="J3901" s="10">
        <v>13328</v>
      </c>
      <c r="K3901" s="10">
        <v>12919.500488758553</v>
      </c>
      <c r="L3901" s="10">
        <v>408.49951124144718</v>
      </c>
      <c r="M3901" s="10">
        <v>13216.648999999999</v>
      </c>
      <c r="N3901" s="10">
        <v>111.35100000000057</v>
      </c>
    </row>
    <row r="3902" spans="1:14" x14ac:dyDescent="0.25">
      <c r="A3902" s="9" t="s">
        <v>690</v>
      </c>
      <c r="B3902" s="9" t="s">
        <v>54</v>
      </c>
      <c r="C3902" s="9" t="s">
        <v>42</v>
      </c>
      <c r="D3902" s="9" t="s">
        <v>55</v>
      </c>
      <c r="E3902" s="10">
        <v>869.74</v>
      </c>
      <c r="F3902" s="10">
        <v>852.68627450980387</v>
      </c>
      <c r="G3902" s="10">
        <v>17.053725490196143</v>
      </c>
      <c r="H3902" s="10">
        <v>869.74</v>
      </c>
      <c r="I3902" s="10">
        <v>0</v>
      </c>
      <c r="J3902" s="10">
        <v>158.13499999999999</v>
      </c>
      <c r="K3902" s="10">
        <v>155.03431372549019</v>
      </c>
      <c r="L3902" s="10">
        <v>3.1006862745097976</v>
      </c>
      <c r="M3902" s="10">
        <v>158.13499999999999</v>
      </c>
      <c r="N3902" s="10">
        <v>0</v>
      </c>
    </row>
    <row r="3903" spans="1:14" x14ac:dyDescent="0.25">
      <c r="A3903" s="9" t="s">
        <v>691</v>
      </c>
      <c r="B3903" s="9" t="s">
        <v>25</v>
      </c>
      <c r="C3903" s="9" t="s">
        <v>26</v>
      </c>
      <c r="D3903" s="9" t="s">
        <v>27</v>
      </c>
      <c r="E3903" s="10">
        <v>1559.59</v>
      </c>
      <c r="F3903" s="10">
        <v>0</v>
      </c>
      <c r="G3903" s="10">
        <v>1559.59</v>
      </c>
      <c r="H3903" s="10">
        <v>0</v>
      </c>
      <c r="I3903" s="10">
        <v>1559.59</v>
      </c>
      <c r="J3903" s="10">
        <v>0</v>
      </c>
      <c r="K3903" s="10">
        <v>0</v>
      </c>
      <c r="L3903" s="10">
        <v>0</v>
      </c>
      <c r="M3903" s="10">
        <v>0</v>
      </c>
      <c r="N3903" s="10">
        <v>0</v>
      </c>
    </row>
    <row r="3904" spans="1:14" x14ac:dyDescent="0.25">
      <c r="A3904" s="9" t="s">
        <v>691</v>
      </c>
      <c r="B3904" s="9" t="s">
        <v>28</v>
      </c>
      <c r="C3904" s="9" t="s">
        <v>29</v>
      </c>
      <c r="D3904" s="9" t="s">
        <v>27</v>
      </c>
      <c r="E3904" s="10">
        <v>1.33</v>
      </c>
      <c r="F3904" s="10">
        <v>0</v>
      </c>
      <c r="G3904" s="10">
        <v>1.33</v>
      </c>
      <c r="H3904" s="10">
        <v>1.31</v>
      </c>
      <c r="I3904" s="10">
        <v>2.0000000000000018E-2</v>
      </c>
      <c r="J3904" s="10">
        <v>0</v>
      </c>
      <c r="K3904" s="10">
        <v>0</v>
      </c>
      <c r="L3904" s="10">
        <v>0</v>
      </c>
      <c r="M3904" s="10">
        <v>0</v>
      </c>
      <c r="N3904" s="10">
        <v>0</v>
      </c>
    </row>
    <row r="3905" spans="1:14" x14ac:dyDescent="0.25">
      <c r="A3905" s="9" t="s">
        <v>691</v>
      </c>
      <c r="B3905" s="9" t="s">
        <v>30</v>
      </c>
      <c r="C3905" s="9" t="s">
        <v>29</v>
      </c>
      <c r="D3905" s="9" t="s">
        <v>27</v>
      </c>
      <c r="E3905" s="10">
        <v>30.93</v>
      </c>
      <c r="F3905" s="10">
        <v>0</v>
      </c>
      <c r="G3905" s="10">
        <v>30.93</v>
      </c>
      <c r="H3905" s="10">
        <v>30.68</v>
      </c>
      <c r="I3905" s="10">
        <v>0.25</v>
      </c>
      <c r="J3905" s="10">
        <v>0</v>
      </c>
      <c r="K3905" s="10">
        <v>0</v>
      </c>
      <c r="L3905" s="10">
        <v>0</v>
      </c>
      <c r="M3905" s="10">
        <v>0</v>
      </c>
      <c r="N3905" s="10">
        <v>0</v>
      </c>
    </row>
    <row r="3906" spans="1:14" x14ac:dyDescent="0.25">
      <c r="A3906" s="9" t="s">
        <v>691</v>
      </c>
      <c r="B3906" s="9" t="s">
        <v>31</v>
      </c>
      <c r="C3906" s="9" t="s">
        <v>29</v>
      </c>
      <c r="D3906" s="9" t="s">
        <v>27</v>
      </c>
      <c r="E3906" s="10">
        <v>207.66</v>
      </c>
      <c r="F3906" s="10">
        <v>0</v>
      </c>
      <c r="G3906" s="10">
        <v>207.66</v>
      </c>
      <c r="H3906" s="10">
        <v>205.98</v>
      </c>
      <c r="I3906" s="10">
        <v>1.6800000000000068</v>
      </c>
      <c r="J3906" s="10">
        <v>0</v>
      </c>
      <c r="K3906" s="10">
        <v>0</v>
      </c>
      <c r="L3906" s="10">
        <v>0</v>
      </c>
      <c r="M3906" s="10">
        <v>0</v>
      </c>
      <c r="N3906" s="10">
        <v>0</v>
      </c>
    </row>
    <row r="3907" spans="1:14" x14ac:dyDescent="0.25">
      <c r="A3907" s="9" t="s">
        <v>691</v>
      </c>
      <c r="B3907" s="9" t="s">
        <v>32</v>
      </c>
      <c r="C3907" s="9" t="s">
        <v>33</v>
      </c>
      <c r="D3907" s="9" t="s">
        <v>27</v>
      </c>
      <c r="E3907" s="10">
        <v>264.51</v>
      </c>
      <c r="F3907" s="10">
        <v>0</v>
      </c>
      <c r="G3907" s="10">
        <v>264.51</v>
      </c>
      <c r="H3907" s="10">
        <v>417.11</v>
      </c>
      <c r="I3907" s="10">
        <v>-152.60000000000002</v>
      </c>
      <c r="J3907" s="10">
        <v>0.75</v>
      </c>
      <c r="K3907" s="10">
        <v>0</v>
      </c>
      <c r="L3907" s="10">
        <v>0.75</v>
      </c>
      <c r="M3907" s="10">
        <v>1.1830000000000001</v>
      </c>
      <c r="N3907" s="10">
        <v>-0.43300000000000005</v>
      </c>
    </row>
    <row r="3908" spans="1:14" x14ac:dyDescent="0.25">
      <c r="A3908" s="9" t="s">
        <v>691</v>
      </c>
      <c r="B3908" s="9" t="s">
        <v>34</v>
      </c>
      <c r="C3908" s="9" t="s">
        <v>33</v>
      </c>
      <c r="D3908" s="9" t="s">
        <v>27</v>
      </c>
      <c r="E3908" s="10">
        <v>909.28</v>
      </c>
      <c r="F3908" s="10">
        <v>0</v>
      </c>
      <c r="G3908" s="10">
        <v>909.28</v>
      </c>
      <c r="H3908" s="10">
        <v>1433.82</v>
      </c>
      <c r="I3908" s="10">
        <v>-524.54</v>
      </c>
      <c r="J3908" s="10">
        <v>0.75</v>
      </c>
      <c r="K3908" s="10">
        <v>0</v>
      </c>
      <c r="L3908" s="10">
        <v>0.75</v>
      </c>
      <c r="M3908" s="10">
        <v>1.1830000000000001</v>
      </c>
      <c r="N3908" s="10">
        <v>-0.43300000000000005</v>
      </c>
    </row>
    <row r="3909" spans="1:14" x14ac:dyDescent="0.25">
      <c r="A3909" s="9" t="s">
        <v>691</v>
      </c>
      <c r="B3909" s="9" t="s">
        <v>35</v>
      </c>
      <c r="C3909" s="9" t="s">
        <v>33</v>
      </c>
      <c r="D3909" s="9" t="s">
        <v>27</v>
      </c>
      <c r="E3909" s="10">
        <v>983.78</v>
      </c>
      <c r="F3909" s="10">
        <v>0</v>
      </c>
      <c r="G3909" s="10">
        <v>983.78</v>
      </c>
      <c r="H3909" s="10">
        <v>1551.24</v>
      </c>
      <c r="I3909" s="10">
        <v>-567.46</v>
      </c>
      <c r="J3909" s="10">
        <v>15.75</v>
      </c>
      <c r="K3909" s="10">
        <v>0</v>
      </c>
      <c r="L3909" s="10">
        <v>15.75</v>
      </c>
      <c r="M3909" s="10">
        <v>24.835000000000001</v>
      </c>
      <c r="N3909" s="10">
        <v>-9.0850000000000009</v>
      </c>
    </row>
    <row r="3910" spans="1:14" x14ac:dyDescent="0.25">
      <c r="A3910" s="9" t="s">
        <v>691</v>
      </c>
      <c r="B3910" s="9" t="s">
        <v>36</v>
      </c>
      <c r="C3910" s="9" t="s">
        <v>29</v>
      </c>
      <c r="D3910" s="9" t="s">
        <v>27</v>
      </c>
      <c r="E3910" s="10">
        <v>2326.6</v>
      </c>
      <c r="F3910" s="10">
        <v>0</v>
      </c>
      <c r="G3910" s="10">
        <v>2326.6</v>
      </c>
      <c r="H3910" s="10">
        <v>2307.7199999999998</v>
      </c>
      <c r="I3910" s="10">
        <v>18.880000000000109</v>
      </c>
      <c r="J3910" s="10">
        <v>0</v>
      </c>
      <c r="K3910" s="10">
        <v>0</v>
      </c>
      <c r="L3910" s="10">
        <v>0</v>
      </c>
      <c r="M3910" s="10">
        <v>0</v>
      </c>
      <c r="N3910" s="10">
        <v>0</v>
      </c>
    </row>
    <row r="3911" spans="1:14" x14ac:dyDescent="0.25">
      <c r="A3911" s="9" t="s">
        <v>691</v>
      </c>
      <c r="B3911" s="9" t="s">
        <v>37</v>
      </c>
      <c r="C3911" s="9" t="s">
        <v>29</v>
      </c>
      <c r="D3911" s="9" t="s">
        <v>27</v>
      </c>
      <c r="E3911" s="10">
        <v>5380.29</v>
      </c>
      <c r="F3911" s="10">
        <v>0</v>
      </c>
      <c r="G3911" s="10">
        <v>5380.29</v>
      </c>
      <c r="H3911" s="10">
        <v>5336.61</v>
      </c>
      <c r="I3911" s="10">
        <v>43.680000000000291</v>
      </c>
      <c r="J3911" s="10">
        <v>0</v>
      </c>
      <c r="K3911" s="10">
        <v>0</v>
      </c>
      <c r="L3911" s="10">
        <v>0</v>
      </c>
      <c r="M3911" s="10">
        <v>0</v>
      </c>
      <c r="N3911" s="10">
        <v>0</v>
      </c>
    </row>
    <row r="3912" spans="1:14" x14ac:dyDescent="0.25">
      <c r="A3912" s="9" t="s">
        <v>691</v>
      </c>
      <c r="B3912" s="9" t="s">
        <v>521</v>
      </c>
      <c r="C3912" s="9" t="s">
        <v>39</v>
      </c>
      <c r="D3912" s="9" t="s">
        <v>40</v>
      </c>
      <c r="E3912" s="10">
        <v>-106739.74</v>
      </c>
      <c r="F3912" s="10">
        <v>0</v>
      </c>
      <c r="G3912" s="10">
        <v>-106739.74</v>
      </c>
      <c r="H3912" s="10">
        <v>-106739.71</v>
      </c>
      <c r="I3912" s="10">
        <v>-2.9999999998835847E-2</v>
      </c>
      <c r="J3912" s="10">
        <v>-1360</v>
      </c>
      <c r="K3912" s="10">
        <v>0</v>
      </c>
      <c r="L3912" s="10">
        <v>-1360</v>
      </c>
      <c r="M3912" s="10">
        <v>-1360</v>
      </c>
      <c r="N3912" s="10">
        <v>0</v>
      </c>
    </row>
    <row r="3913" spans="1:14" x14ac:dyDescent="0.25">
      <c r="A3913" s="9" t="s">
        <v>691</v>
      </c>
      <c r="B3913" s="9" t="s">
        <v>92</v>
      </c>
      <c r="C3913" s="9" t="s">
        <v>42</v>
      </c>
      <c r="D3913" s="9" t="s">
        <v>43</v>
      </c>
      <c r="E3913" s="10">
        <v>5.1100000000000003</v>
      </c>
      <c r="F3913" s="10">
        <v>0</v>
      </c>
      <c r="G3913" s="10">
        <v>5.1100000000000003</v>
      </c>
      <c r="H3913" s="10">
        <v>0</v>
      </c>
      <c r="I3913" s="10">
        <v>5.1100000000000003</v>
      </c>
      <c r="J3913" s="10">
        <v>60</v>
      </c>
      <c r="K3913" s="10">
        <v>0</v>
      </c>
      <c r="L3913" s="10">
        <v>60</v>
      </c>
      <c r="M3913" s="10">
        <v>0</v>
      </c>
      <c r="N3913" s="10">
        <v>60</v>
      </c>
    </row>
    <row r="3914" spans="1:14" x14ac:dyDescent="0.25">
      <c r="A3914" s="9" t="s">
        <v>691</v>
      </c>
      <c r="B3914" s="9" t="s">
        <v>522</v>
      </c>
      <c r="C3914" s="9" t="s">
        <v>42</v>
      </c>
      <c r="D3914" s="9" t="s">
        <v>43</v>
      </c>
      <c r="E3914" s="10">
        <v>618.23</v>
      </c>
      <c r="F3914" s="10">
        <v>0</v>
      </c>
      <c r="G3914" s="10">
        <v>618.23</v>
      </c>
      <c r="H3914" s="10">
        <v>0</v>
      </c>
      <c r="I3914" s="10">
        <v>618.23</v>
      </c>
      <c r="J3914" s="10">
        <v>8350</v>
      </c>
      <c r="K3914" s="10">
        <v>0</v>
      </c>
      <c r="L3914" s="10">
        <v>8350</v>
      </c>
      <c r="M3914" s="10">
        <v>0</v>
      </c>
      <c r="N3914" s="10">
        <v>8350</v>
      </c>
    </row>
    <row r="3915" spans="1:14" x14ac:dyDescent="0.25">
      <c r="A3915" s="9" t="s">
        <v>691</v>
      </c>
      <c r="B3915" s="9" t="s">
        <v>132</v>
      </c>
      <c r="C3915" s="9" t="s">
        <v>42</v>
      </c>
      <c r="D3915" s="9" t="s">
        <v>43</v>
      </c>
      <c r="E3915" s="10">
        <v>135.96</v>
      </c>
      <c r="F3915" s="10">
        <v>135.56435643564356</v>
      </c>
      <c r="G3915" s="10">
        <v>0.39564356435644754</v>
      </c>
      <c r="H3915" s="10">
        <v>136.91999999999999</v>
      </c>
      <c r="I3915" s="10">
        <v>-0.95999999999997954</v>
      </c>
      <c r="J3915" s="10">
        <v>1364</v>
      </c>
      <c r="K3915" s="10">
        <v>1360</v>
      </c>
      <c r="L3915" s="10">
        <v>4</v>
      </c>
      <c r="M3915" s="10">
        <v>1373.6</v>
      </c>
      <c r="N3915" s="10">
        <v>-9.5999999999999091</v>
      </c>
    </row>
    <row r="3916" spans="1:14" x14ac:dyDescent="0.25">
      <c r="A3916" s="9" t="s">
        <v>691</v>
      </c>
      <c r="B3916" s="9" t="s">
        <v>133</v>
      </c>
      <c r="C3916" s="9" t="s">
        <v>42</v>
      </c>
      <c r="D3916" s="9" t="s">
        <v>43</v>
      </c>
      <c r="E3916" s="10">
        <v>0</v>
      </c>
      <c r="F3916" s="10">
        <v>558.05911330049253</v>
      </c>
      <c r="G3916" s="10">
        <v>-558.05911330049253</v>
      </c>
      <c r="H3916" s="10">
        <v>566.42999999999995</v>
      </c>
      <c r="I3916" s="10">
        <v>-566.42999999999995</v>
      </c>
      <c r="J3916" s="10">
        <v>0</v>
      </c>
      <c r="K3916" s="10">
        <v>8160</v>
      </c>
      <c r="L3916" s="10">
        <v>-8160</v>
      </c>
      <c r="M3916" s="10">
        <v>8282.4</v>
      </c>
      <c r="N3916" s="10">
        <v>-8282.4</v>
      </c>
    </row>
    <row r="3917" spans="1:14" x14ac:dyDescent="0.25">
      <c r="A3917" s="9" t="s">
        <v>691</v>
      </c>
      <c r="B3917" s="9" t="s">
        <v>94</v>
      </c>
      <c r="C3917" s="9" t="s">
        <v>42</v>
      </c>
      <c r="D3917" s="9" t="s">
        <v>43</v>
      </c>
      <c r="E3917" s="10">
        <v>803.8</v>
      </c>
      <c r="F3917" s="10">
        <v>799.68159203980099</v>
      </c>
      <c r="G3917" s="10">
        <v>4.1184079601989652</v>
      </c>
      <c r="H3917" s="10">
        <v>803.68</v>
      </c>
      <c r="I3917" s="10">
        <v>0.12000000000000455</v>
      </c>
      <c r="J3917" s="10">
        <v>1367</v>
      </c>
      <c r="K3917" s="10">
        <v>1360</v>
      </c>
      <c r="L3917" s="10">
        <v>7</v>
      </c>
      <c r="M3917" s="10">
        <v>1366.8</v>
      </c>
      <c r="N3917" s="10">
        <v>0.20000000000004547</v>
      </c>
    </row>
    <row r="3918" spans="1:14" x14ac:dyDescent="0.25">
      <c r="A3918" s="9" t="s">
        <v>691</v>
      </c>
      <c r="B3918" s="9" t="s">
        <v>134</v>
      </c>
      <c r="C3918" s="9" t="s">
        <v>42</v>
      </c>
      <c r="D3918" s="9" t="s">
        <v>43</v>
      </c>
      <c r="E3918" s="10">
        <v>990.59</v>
      </c>
      <c r="F3918" s="10">
        <v>1063.576354679803</v>
      </c>
      <c r="G3918" s="10">
        <v>-72.986354679802957</v>
      </c>
      <c r="H3918" s="10">
        <v>1079.53</v>
      </c>
      <c r="I3918" s="10">
        <v>-88.939999999999941</v>
      </c>
      <c r="J3918" s="10">
        <v>7600</v>
      </c>
      <c r="K3918" s="10">
        <v>8160</v>
      </c>
      <c r="L3918" s="10">
        <v>-560</v>
      </c>
      <c r="M3918" s="10">
        <v>8282.4</v>
      </c>
      <c r="N3918" s="10">
        <v>-682.39999999999964</v>
      </c>
    </row>
    <row r="3919" spans="1:14" x14ac:dyDescent="0.25">
      <c r="A3919" s="9" t="s">
        <v>691</v>
      </c>
      <c r="B3919" s="9" t="s">
        <v>135</v>
      </c>
      <c r="C3919" s="9" t="s">
        <v>42</v>
      </c>
      <c r="D3919" s="9" t="s">
        <v>43</v>
      </c>
      <c r="E3919" s="10">
        <v>1433.28</v>
      </c>
      <c r="F3919" s="10">
        <v>1573.655172413793</v>
      </c>
      <c r="G3919" s="10">
        <v>-140.37517241379305</v>
      </c>
      <c r="H3919" s="10">
        <v>1597.26</v>
      </c>
      <c r="I3919" s="10">
        <v>-163.98000000000002</v>
      </c>
      <c r="J3919" s="10">
        <v>8350</v>
      </c>
      <c r="K3919" s="10">
        <v>8160</v>
      </c>
      <c r="L3919" s="10">
        <v>190</v>
      </c>
      <c r="M3919" s="10">
        <v>8282.4</v>
      </c>
      <c r="N3919" s="10">
        <v>67.600000000000364</v>
      </c>
    </row>
    <row r="3920" spans="1:14" x14ac:dyDescent="0.25">
      <c r="A3920" s="9" t="s">
        <v>691</v>
      </c>
      <c r="B3920" s="9" t="s">
        <v>84</v>
      </c>
      <c r="C3920" s="9" t="s">
        <v>42</v>
      </c>
      <c r="D3920" s="9" t="s">
        <v>43</v>
      </c>
      <c r="E3920" s="10">
        <v>3357.1</v>
      </c>
      <c r="F3920" s="10">
        <v>3315.6568627450979</v>
      </c>
      <c r="G3920" s="10">
        <v>41.443137254902013</v>
      </c>
      <c r="H3920" s="10">
        <v>3381.97</v>
      </c>
      <c r="I3920" s="10">
        <v>-24.869999999999891</v>
      </c>
      <c r="J3920" s="10">
        <v>8262</v>
      </c>
      <c r="K3920" s="10">
        <v>8160</v>
      </c>
      <c r="L3920" s="10">
        <v>102</v>
      </c>
      <c r="M3920" s="10">
        <v>8323.2000000000007</v>
      </c>
      <c r="N3920" s="10">
        <v>-61.200000000000728</v>
      </c>
    </row>
    <row r="3921" spans="1:14" x14ac:dyDescent="0.25">
      <c r="A3921" s="9" t="s">
        <v>691</v>
      </c>
      <c r="B3921" s="9" t="s">
        <v>136</v>
      </c>
      <c r="C3921" s="9" t="s">
        <v>42</v>
      </c>
      <c r="D3921" s="9" t="s">
        <v>43</v>
      </c>
      <c r="E3921" s="10">
        <v>4439.55</v>
      </c>
      <c r="F3921" s="10">
        <v>4406.0689655172409</v>
      </c>
      <c r="G3921" s="10">
        <v>33.481034482759242</v>
      </c>
      <c r="H3921" s="10">
        <v>4472.16</v>
      </c>
      <c r="I3921" s="10">
        <v>-32.609999999999673</v>
      </c>
      <c r="J3921" s="10">
        <v>8222</v>
      </c>
      <c r="K3921" s="10">
        <v>8160</v>
      </c>
      <c r="L3921" s="10">
        <v>62</v>
      </c>
      <c r="M3921" s="10">
        <v>8282.4</v>
      </c>
      <c r="N3921" s="10">
        <v>-60.399999999999636</v>
      </c>
    </row>
    <row r="3922" spans="1:14" x14ac:dyDescent="0.25">
      <c r="A3922" s="9" t="s">
        <v>691</v>
      </c>
      <c r="B3922" s="9" t="s">
        <v>145</v>
      </c>
      <c r="C3922" s="9" t="s">
        <v>42</v>
      </c>
      <c r="D3922" s="9" t="s">
        <v>43</v>
      </c>
      <c r="E3922" s="10">
        <v>5785.62</v>
      </c>
      <c r="F3922" s="10">
        <v>5739.2019704433496</v>
      </c>
      <c r="G3922" s="10">
        <v>46.418029556650254</v>
      </c>
      <c r="H3922" s="10">
        <v>5825.29</v>
      </c>
      <c r="I3922" s="10">
        <v>-39.670000000000073</v>
      </c>
      <c r="J3922" s="10">
        <v>1371</v>
      </c>
      <c r="K3922" s="10">
        <v>1360</v>
      </c>
      <c r="L3922" s="10">
        <v>11</v>
      </c>
      <c r="M3922" s="10">
        <v>1380.4</v>
      </c>
      <c r="N3922" s="10">
        <v>-9.4000000000000909</v>
      </c>
    </row>
    <row r="3923" spans="1:14" x14ac:dyDescent="0.25">
      <c r="A3923" s="9" t="s">
        <v>691</v>
      </c>
      <c r="B3923" s="9" t="s">
        <v>50</v>
      </c>
      <c r="C3923" s="9" t="s">
        <v>42</v>
      </c>
      <c r="D3923" s="9" t="s">
        <v>43</v>
      </c>
      <c r="E3923" s="10">
        <v>11123.38</v>
      </c>
      <c r="F3923" s="10">
        <v>11081.283582089553</v>
      </c>
      <c r="G3923" s="10">
        <v>42.096417910446689</v>
      </c>
      <c r="H3923" s="10">
        <v>11136.69</v>
      </c>
      <c r="I3923" s="10">
        <v>-13.31000000000131</v>
      </c>
      <c r="J3923" s="10">
        <v>8191</v>
      </c>
      <c r="K3923" s="10">
        <v>8159.9999999999991</v>
      </c>
      <c r="L3923" s="10">
        <v>31.000000000000909</v>
      </c>
      <c r="M3923" s="10">
        <v>8200.7999999999993</v>
      </c>
      <c r="N3923" s="10">
        <v>-9.7999999999992724</v>
      </c>
    </row>
    <row r="3924" spans="1:14" x14ac:dyDescent="0.25">
      <c r="A3924" s="9" t="s">
        <v>691</v>
      </c>
      <c r="B3924" s="9" t="s">
        <v>103</v>
      </c>
      <c r="C3924" s="9" t="s">
        <v>42</v>
      </c>
      <c r="D3924" s="9" t="s">
        <v>43</v>
      </c>
      <c r="E3924" s="10">
        <v>39133.160000000003</v>
      </c>
      <c r="F3924" s="10">
        <v>39032.702970297032</v>
      </c>
      <c r="G3924" s="10">
        <v>100.45702970297134</v>
      </c>
      <c r="H3924" s="10">
        <v>39423.03</v>
      </c>
      <c r="I3924" s="10">
        <v>-289.86999999999534</v>
      </c>
      <c r="J3924" s="10">
        <v>8181</v>
      </c>
      <c r="K3924" s="10">
        <v>8160</v>
      </c>
      <c r="L3924" s="10">
        <v>21</v>
      </c>
      <c r="M3924" s="10">
        <v>8241.6</v>
      </c>
      <c r="N3924" s="10">
        <v>-60.600000000000364</v>
      </c>
    </row>
    <row r="3925" spans="1:14" x14ac:dyDescent="0.25">
      <c r="A3925" s="9" t="s">
        <v>691</v>
      </c>
      <c r="B3925" s="9" t="s">
        <v>138</v>
      </c>
      <c r="C3925" s="9" t="s">
        <v>42</v>
      </c>
      <c r="D3925" s="9" t="s">
        <v>53</v>
      </c>
      <c r="E3925" s="10">
        <v>26837.99</v>
      </c>
      <c r="F3925" s="10">
        <v>26021.788856304986</v>
      </c>
      <c r="G3925" s="10">
        <v>816.20114369501607</v>
      </c>
      <c r="H3925" s="10">
        <v>26620.29</v>
      </c>
      <c r="I3925" s="10">
        <v>217.70000000000073</v>
      </c>
      <c r="J3925" s="10">
        <v>6312</v>
      </c>
      <c r="K3925" s="10">
        <v>6120</v>
      </c>
      <c r="L3925" s="10">
        <v>192</v>
      </c>
      <c r="M3925" s="10">
        <v>6260.76</v>
      </c>
      <c r="N3925" s="10">
        <v>51.239999999999782</v>
      </c>
    </row>
    <row r="3926" spans="1:14" x14ac:dyDescent="0.25">
      <c r="A3926" s="9" t="s">
        <v>691</v>
      </c>
      <c r="B3926" s="9" t="s">
        <v>54</v>
      </c>
      <c r="C3926" s="9" t="s">
        <v>42</v>
      </c>
      <c r="D3926" s="9" t="s">
        <v>55</v>
      </c>
      <c r="E3926" s="10">
        <v>412</v>
      </c>
      <c r="F3926" s="10">
        <v>403.92156862745099</v>
      </c>
      <c r="G3926" s="10">
        <v>8.0784313725490051</v>
      </c>
      <c r="H3926" s="10">
        <v>412</v>
      </c>
      <c r="I3926" s="10">
        <v>0</v>
      </c>
      <c r="J3926" s="10">
        <v>74.909000000000006</v>
      </c>
      <c r="K3926" s="10">
        <v>73.440196078431384</v>
      </c>
      <c r="L3926" s="10">
        <v>1.4688039215686217</v>
      </c>
      <c r="M3926" s="10">
        <v>74.909000000000006</v>
      </c>
      <c r="N3926" s="10">
        <v>0</v>
      </c>
    </row>
    <row r="3927" spans="1:14" x14ac:dyDescent="0.25">
      <c r="A3927" s="9" t="s">
        <v>692</v>
      </c>
      <c r="B3927" s="9" t="s">
        <v>25</v>
      </c>
      <c r="C3927" s="9" t="s">
        <v>26</v>
      </c>
      <c r="D3927" s="9" t="s">
        <v>27</v>
      </c>
      <c r="E3927" s="10">
        <v>-2016.63</v>
      </c>
      <c r="F3927" s="10">
        <v>0</v>
      </c>
      <c r="G3927" s="10">
        <v>-2016.63</v>
      </c>
      <c r="H3927" s="10">
        <v>0</v>
      </c>
      <c r="I3927" s="10">
        <v>-2016.63</v>
      </c>
      <c r="J3927" s="10">
        <v>0</v>
      </c>
      <c r="K3927" s="10">
        <v>0</v>
      </c>
      <c r="L3927" s="10">
        <v>0</v>
      </c>
      <c r="M3927" s="10">
        <v>0</v>
      </c>
      <c r="N3927" s="10">
        <v>0</v>
      </c>
    </row>
    <row r="3928" spans="1:14" x14ac:dyDescent="0.25">
      <c r="A3928" s="9" t="s">
        <v>692</v>
      </c>
      <c r="B3928" s="9" t="s">
        <v>28</v>
      </c>
      <c r="C3928" s="9" t="s">
        <v>29</v>
      </c>
      <c r="D3928" s="9" t="s">
        <v>27</v>
      </c>
      <c r="E3928" s="10">
        <v>0.97</v>
      </c>
      <c r="F3928" s="10">
        <v>0</v>
      </c>
      <c r="G3928" s="10">
        <v>0.97</v>
      </c>
      <c r="H3928" s="10">
        <v>0.97</v>
      </c>
      <c r="I3928" s="10">
        <v>0</v>
      </c>
      <c r="J3928" s="10">
        <v>0</v>
      </c>
      <c r="K3928" s="10">
        <v>0</v>
      </c>
      <c r="L3928" s="10">
        <v>0</v>
      </c>
      <c r="M3928" s="10">
        <v>0</v>
      </c>
      <c r="N3928" s="10">
        <v>0</v>
      </c>
    </row>
    <row r="3929" spans="1:14" x14ac:dyDescent="0.25">
      <c r="A3929" s="9" t="s">
        <v>692</v>
      </c>
      <c r="B3929" s="9" t="s">
        <v>30</v>
      </c>
      <c r="C3929" s="9" t="s">
        <v>29</v>
      </c>
      <c r="D3929" s="9" t="s">
        <v>27</v>
      </c>
      <c r="E3929" s="10">
        <v>22.74</v>
      </c>
      <c r="F3929" s="10">
        <v>0</v>
      </c>
      <c r="G3929" s="10">
        <v>22.74</v>
      </c>
      <c r="H3929" s="10">
        <v>22.56</v>
      </c>
      <c r="I3929" s="10">
        <v>0.17999999999999972</v>
      </c>
      <c r="J3929" s="10">
        <v>0</v>
      </c>
      <c r="K3929" s="10">
        <v>0</v>
      </c>
      <c r="L3929" s="10">
        <v>0</v>
      </c>
      <c r="M3929" s="10">
        <v>0</v>
      </c>
      <c r="N3929" s="10">
        <v>0</v>
      </c>
    </row>
    <row r="3930" spans="1:14" x14ac:dyDescent="0.25">
      <c r="A3930" s="9" t="s">
        <v>692</v>
      </c>
      <c r="B3930" s="9" t="s">
        <v>31</v>
      </c>
      <c r="C3930" s="9" t="s">
        <v>29</v>
      </c>
      <c r="D3930" s="9" t="s">
        <v>27</v>
      </c>
      <c r="E3930" s="10">
        <v>152.66</v>
      </c>
      <c r="F3930" s="10">
        <v>0</v>
      </c>
      <c r="G3930" s="10">
        <v>152.66</v>
      </c>
      <c r="H3930" s="10">
        <v>151.46</v>
      </c>
      <c r="I3930" s="10">
        <v>1.1999999999999886</v>
      </c>
      <c r="J3930" s="10">
        <v>0</v>
      </c>
      <c r="K3930" s="10">
        <v>0</v>
      </c>
      <c r="L3930" s="10">
        <v>0</v>
      </c>
      <c r="M3930" s="10">
        <v>0</v>
      </c>
      <c r="N3930" s="10">
        <v>0</v>
      </c>
    </row>
    <row r="3931" spans="1:14" x14ac:dyDescent="0.25">
      <c r="A3931" s="9" t="s">
        <v>692</v>
      </c>
      <c r="B3931" s="9" t="s">
        <v>32</v>
      </c>
      <c r="C3931" s="9" t="s">
        <v>33</v>
      </c>
      <c r="D3931" s="9" t="s">
        <v>27</v>
      </c>
      <c r="E3931" s="10">
        <v>440.86</v>
      </c>
      <c r="F3931" s="10">
        <v>0</v>
      </c>
      <c r="G3931" s="10">
        <v>440.86</v>
      </c>
      <c r="H3931" s="10">
        <v>244.92</v>
      </c>
      <c r="I3931" s="10">
        <v>195.94000000000003</v>
      </c>
      <c r="J3931" s="10">
        <v>1.25</v>
      </c>
      <c r="K3931" s="10">
        <v>0</v>
      </c>
      <c r="L3931" s="10">
        <v>1.25</v>
      </c>
      <c r="M3931" s="10">
        <v>0.69399999999999995</v>
      </c>
      <c r="N3931" s="10">
        <v>0.55600000000000005</v>
      </c>
    </row>
    <row r="3932" spans="1:14" x14ac:dyDescent="0.25">
      <c r="A3932" s="9" t="s">
        <v>692</v>
      </c>
      <c r="B3932" s="9" t="s">
        <v>34</v>
      </c>
      <c r="C3932" s="9" t="s">
        <v>33</v>
      </c>
      <c r="D3932" s="9" t="s">
        <v>27</v>
      </c>
      <c r="E3932" s="10">
        <v>1515.47</v>
      </c>
      <c r="F3932" s="10">
        <v>0</v>
      </c>
      <c r="G3932" s="10">
        <v>1515.47</v>
      </c>
      <c r="H3932" s="10">
        <v>841.93</v>
      </c>
      <c r="I3932" s="10">
        <v>673.54000000000008</v>
      </c>
      <c r="J3932" s="10">
        <v>1.25</v>
      </c>
      <c r="K3932" s="10">
        <v>0</v>
      </c>
      <c r="L3932" s="10">
        <v>1.25</v>
      </c>
      <c r="M3932" s="10">
        <v>0.69399999999999995</v>
      </c>
      <c r="N3932" s="10">
        <v>0.55600000000000005</v>
      </c>
    </row>
    <row r="3933" spans="1:14" x14ac:dyDescent="0.25">
      <c r="A3933" s="9" t="s">
        <v>692</v>
      </c>
      <c r="B3933" s="9" t="s">
        <v>35</v>
      </c>
      <c r="C3933" s="9" t="s">
        <v>33</v>
      </c>
      <c r="D3933" s="9" t="s">
        <v>27</v>
      </c>
      <c r="E3933" s="10">
        <v>1639.64</v>
      </c>
      <c r="F3933" s="10">
        <v>0</v>
      </c>
      <c r="G3933" s="10">
        <v>1639.64</v>
      </c>
      <c r="H3933" s="10">
        <v>910.91</v>
      </c>
      <c r="I3933" s="10">
        <v>728.73000000000013</v>
      </c>
      <c r="J3933" s="10">
        <v>26.25</v>
      </c>
      <c r="K3933" s="10">
        <v>0</v>
      </c>
      <c r="L3933" s="10">
        <v>26.25</v>
      </c>
      <c r="M3933" s="10">
        <v>14.583</v>
      </c>
      <c r="N3933" s="10">
        <v>11.667</v>
      </c>
    </row>
    <row r="3934" spans="1:14" x14ac:dyDescent="0.25">
      <c r="A3934" s="9" t="s">
        <v>692</v>
      </c>
      <c r="B3934" s="9" t="s">
        <v>36</v>
      </c>
      <c r="C3934" s="9" t="s">
        <v>29</v>
      </c>
      <c r="D3934" s="9" t="s">
        <v>27</v>
      </c>
      <c r="E3934" s="10">
        <v>1710.3</v>
      </c>
      <c r="F3934" s="10">
        <v>0</v>
      </c>
      <c r="G3934" s="10">
        <v>1710.3</v>
      </c>
      <c r="H3934" s="10">
        <v>1696.85</v>
      </c>
      <c r="I3934" s="10">
        <v>13.450000000000045</v>
      </c>
      <c r="J3934" s="10">
        <v>0</v>
      </c>
      <c r="K3934" s="10">
        <v>0</v>
      </c>
      <c r="L3934" s="10">
        <v>0</v>
      </c>
      <c r="M3934" s="10">
        <v>0</v>
      </c>
      <c r="N3934" s="10">
        <v>0</v>
      </c>
    </row>
    <row r="3935" spans="1:14" x14ac:dyDescent="0.25">
      <c r="A3935" s="9" t="s">
        <v>692</v>
      </c>
      <c r="B3935" s="9" t="s">
        <v>37</v>
      </c>
      <c r="C3935" s="9" t="s">
        <v>29</v>
      </c>
      <c r="D3935" s="9" t="s">
        <v>27</v>
      </c>
      <c r="E3935" s="10">
        <v>3955.09</v>
      </c>
      <c r="F3935" s="10">
        <v>0</v>
      </c>
      <c r="G3935" s="10">
        <v>3955.09</v>
      </c>
      <c r="H3935" s="10">
        <v>3923.98</v>
      </c>
      <c r="I3935" s="10">
        <v>31.110000000000127</v>
      </c>
      <c r="J3935" s="10">
        <v>0</v>
      </c>
      <c r="K3935" s="10">
        <v>0</v>
      </c>
      <c r="L3935" s="10">
        <v>0</v>
      </c>
      <c r="M3935" s="10">
        <v>0</v>
      </c>
      <c r="N3935" s="10">
        <v>0</v>
      </c>
    </row>
    <row r="3936" spans="1:14" x14ac:dyDescent="0.25">
      <c r="A3936" s="9" t="s">
        <v>692</v>
      </c>
      <c r="B3936" s="9" t="s">
        <v>693</v>
      </c>
      <c r="C3936" s="9" t="s">
        <v>39</v>
      </c>
      <c r="D3936" s="9" t="s">
        <v>40</v>
      </c>
      <c r="E3936" s="10">
        <v>-77860.44</v>
      </c>
      <c r="F3936" s="10">
        <v>0</v>
      </c>
      <c r="G3936" s="10">
        <v>-77860.44</v>
      </c>
      <c r="H3936" s="10">
        <v>-77860.44</v>
      </c>
      <c r="I3936" s="10">
        <v>0</v>
      </c>
      <c r="J3936" s="10">
        <v>-500</v>
      </c>
      <c r="K3936" s="10">
        <v>0</v>
      </c>
      <c r="L3936" s="10">
        <v>-500</v>
      </c>
      <c r="M3936" s="10">
        <v>-500</v>
      </c>
      <c r="N3936" s="10">
        <v>0</v>
      </c>
    </row>
    <row r="3937" spans="1:14" x14ac:dyDescent="0.25">
      <c r="A3937" s="9" t="s">
        <v>692</v>
      </c>
      <c r="B3937" s="9" t="s">
        <v>92</v>
      </c>
      <c r="C3937" s="9" t="s">
        <v>42</v>
      </c>
      <c r="D3937" s="9" t="s">
        <v>43</v>
      </c>
      <c r="E3937" s="10">
        <v>5.96</v>
      </c>
      <c r="F3937" s="10">
        <v>0</v>
      </c>
      <c r="G3937" s="10">
        <v>5.96</v>
      </c>
      <c r="H3937" s="10">
        <v>0</v>
      </c>
      <c r="I3937" s="10">
        <v>5.96</v>
      </c>
      <c r="J3937" s="10">
        <v>70</v>
      </c>
      <c r="K3937" s="10">
        <v>0</v>
      </c>
      <c r="L3937" s="10">
        <v>70</v>
      </c>
      <c r="M3937" s="10">
        <v>0</v>
      </c>
      <c r="N3937" s="10">
        <v>70</v>
      </c>
    </row>
    <row r="3938" spans="1:14" x14ac:dyDescent="0.25">
      <c r="A3938" s="9" t="s">
        <v>692</v>
      </c>
      <c r="B3938" s="9" t="s">
        <v>132</v>
      </c>
      <c r="C3938" s="9" t="s">
        <v>42</v>
      </c>
      <c r="D3938" s="9" t="s">
        <v>43</v>
      </c>
      <c r="E3938" s="10">
        <v>50.34</v>
      </c>
      <c r="F3938" s="10">
        <v>49.841584158415841</v>
      </c>
      <c r="G3938" s="10">
        <v>0.49841584158416197</v>
      </c>
      <c r="H3938" s="10">
        <v>50.34</v>
      </c>
      <c r="I3938" s="10">
        <v>0</v>
      </c>
      <c r="J3938" s="10">
        <v>505</v>
      </c>
      <c r="K3938" s="10">
        <v>500</v>
      </c>
      <c r="L3938" s="10">
        <v>5</v>
      </c>
      <c r="M3938" s="10">
        <v>505</v>
      </c>
      <c r="N3938" s="10">
        <v>0</v>
      </c>
    </row>
    <row r="3939" spans="1:14" x14ac:dyDescent="0.25">
      <c r="A3939" s="9" t="s">
        <v>692</v>
      </c>
      <c r="B3939" s="9" t="s">
        <v>44</v>
      </c>
      <c r="C3939" s="9" t="s">
        <v>42</v>
      </c>
      <c r="D3939" s="9" t="s">
        <v>43</v>
      </c>
      <c r="E3939" s="10">
        <v>466.28</v>
      </c>
      <c r="F3939" s="10">
        <v>463.50248756218906</v>
      </c>
      <c r="G3939" s="10">
        <v>2.7775124378109126</v>
      </c>
      <c r="H3939" s="10">
        <v>465.82</v>
      </c>
      <c r="I3939" s="10">
        <v>0.45999999999997954</v>
      </c>
      <c r="J3939" s="10">
        <v>503</v>
      </c>
      <c r="K3939" s="10">
        <v>500</v>
      </c>
      <c r="L3939" s="10">
        <v>3</v>
      </c>
      <c r="M3939" s="10">
        <v>502.5</v>
      </c>
      <c r="N3939" s="10">
        <v>0.5</v>
      </c>
    </row>
    <row r="3940" spans="1:14" x14ac:dyDescent="0.25">
      <c r="A3940" s="9" t="s">
        <v>692</v>
      </c>
      <c r="B3940" s="9" t="s">
        <v>694</v>
      </c>
      <c r="C3940" s="9" t="s">
        <v>42</v>
      </c>
      <c r="D3940" s="9" t="s">
        <v>43</v>
      </c>
      <c r="E3940" s="10">
        <v>730.91</v>
      </c>
      <c r="F3940" s="10">
        <v>679.92118226600985</v>
      </c>
      <c r="G3940" s="10">
        <v>50.988817733990118</v>
      </c>
      <c r="H3940" s="10">
        <v>690.12</v>
      </c>
      <c r="I3940" s="10">
        <v>40.789999999999964</v>
      </c>
      <c r="J3940" s="10">
        <v>6450</v>
      </c>
      <c r="K3940" s="10">
        <v>6000</v>
      </c>
      <c r="L3940" s="10">
        <v>450</v>
      </c>
      <c r="M3940" s="10">
        <v>6090</v>
      </c>
      <c r="N3940" s="10">
        <v>360</v>
      </c>
    </row>
    <row r="3941" spans="1:14" x14ac:dyDescent="0.25">
      <c r="A3941" s="9" t="s">
        <v>692</v>
      </c>
      <c r="B3941" s="9" t="s">
        <v>695</v>
      </c>
      <c r="C3941" s="9" t="s">
        <v>42</v>
      </c>
      <c r="D3941" s="9" t="s">
        <v>43</v>
      </c>
      <c r="E3941" s="10">
        <v>1062.97</v>
      </c>
      <c r="F3941" s="10">
        <v>1037.0443349753693</v>
      </c>
      <c r="G3941" s="10">
        <v>25.925665024630689</v>
      </c>
      <c r="H3941" s="10">
        <v>1052.5999999999999</v>
      </c>
      <c r="I3941" s="10">
        <v>10.370000000000118</v>
      </c>
      <c r="J3941" s="10">
        <v>6150</v>
      </c>
      <c r="K3941" s="10">
        <v>6000</v>
      </c>
      <c r="L3941" s="10">
        <v>150</v>
      </c>
      <c r="M3941" s="10">
        <v>6090</v>
      </c>
      <c r="N3941" s="10">
        <v>60</v>
      </c>
    </row>
    <row r="3942" spans="1:14" x14ac:dyDescent="0.25">
      <c r="A3942" s="9" t="s">
        <v>692</v>
      </c>
      <c r="B3942" s="9" t="s">
        <v>696</v>
      </c>
      <c r="C3942" s="9" t="s">
        <v>42</v>
      </c>
      <c r="D3942" s="9" t="s">
        <v>43</v>
      </c>
      <c r="E3942" s="10">
        <v>1491</v>
      </c>
      <c r="F3942" s="10">
        <v>1431.3596059113299</v>
      </c>
      <c r="G3942" s="10">
        <v>59.640394088670064</v>
      </c>
      <c r="H3942" s="10">
        <v>1452.83</v>
      </c>
      <c r="I3942" s="10">
        <v>38.170000000000073</v>
      </c>
      <c r="J3942" s="10">
        <v>6250</v>
      </c>
      <c r="K3942" s="10">
        <v>6000</v>
      </c>
      <c r="L3942" s="10">
        <v>250</v>
      </c>
      <c r="M3942" s="10">
        <v>6090</v>
      </c>
      <c r="N3942" s="10">
        <v>160</v>
      </c>
    </row>
    <row r="3943" spans="1:14" x14ac:dyDescent="0.25">
      <c r="A3943" s="9" t="s">
        <v>692</v>
      </c>
      <c r="B3943" s="9" t="s">
        <v>84</v>
      </c>
      <c r="C3943" s="9" t="s">
        <v>42</v>
      </c>
      <c r="D3943" s="9" t="s">
        <v>43</v>
      </c>
      <c r="E3943" s="10">
        <v>2486.7399999999998</v>
      </c>
      <c r="F3943" s="10">
        <v>2437.9803921568623</v>
      </c>
      <c r="G3943" s="10">
        <v>48.759607843137474</v>
      </c>
      <c r="H3943" s="10">
        <v>2486.7399999999998</v>
      </c>
      <c r="I3943" s="10">
        <v>0</v>
      </c>
      <c r="J3943" s="10">
        <v>6120</v>
      </c>
      <c r="K3943" s="10">
        <v>6000</v>
      </c>
      <c r="L3943" s="10">
        <v>120</v>
      </c>
      <c r="M3943" s="10">
        <v>6120</v>
      </c>
      <c r="N3943" s="10">
        <v>0</v>
      </c>
    </row>
    <row r="3944" spans="1:14" x14ac:dyDescent="0.25">
      <c r="A3944" s="9" t="s">
        <v>692</v>
      </c>
      <c r="B3944" s="9" t="s">
        <v>136</v>
      </c>
      <c r="C3944" s="9" t="s">
        <v>42</v>
      </c>
      <c r="D3944" s="9" t="s">
        <v>43</v>
      </c>
      <c r="E3944" s="10">
        <v>3288.36</v>
      </c>
      <c r="F3944" s="10">
        <v>3239.7635467980294</v>
      </c>
      <c r="G3944" s="10">
        <v>48.596453201970689</v>
      </c>
      <c r="H3944" s="10">
        <v>3288.36</v>
      </c>
      <c r="I3944" s="10">
        <v>0</v>
      </c>
      <c r="J3944" s="10">
        <v>6090</v>
      </c>
      <c r="K3944" s="10">
        <v>6000</v>
      </c>
      <c r="L3944" s="10">
        <v>90</v>
      </c>
      <c r="M3944" s="10">
        <v>6090</v>
      </c>
      <c r="N3944" s="10">
        <v>0</v>
      </c>
    </row>
    <row r="3945" spans="1:14" x14ac:dyDescent="0.25">
      <c r="A3945" s="9" t="s">
        <v>692</v>
      </c>
      <c r="B3945" s="9" t="s">
        <v>697</v>
      </c>
      <c r="C3945" s="9" t="s">
        <v>42</v>
      </c>
      <c r="D3945" s="9" t="s">
        <v>43</v>
      </c>
      <c r="E3945" s="10">
        <v>3648.75</v>
      </c>
      <c r="F3945" s="10">
        <v>3475.0049261083745</v>
      </c>
      <c r="G3945" s="10">
        <v>173.74507389162545</v>
      </c>
      <c r="H3945" s="10">
        <v>3527.13</v>
      </c>
      <c r="I3945" s="10">
        <v>121.61999999999989</v>
      </c>
      <c r="J3945" s="10">
        <v>525</v>
      </c>
      <c r="K3945" s="10">
        <v>500</v>
      </c>
      <c r="L3945" s="10">
        <v>25</v>
      </c>
      <c r="M3945" s="10">
        <v>507.5</v>
      </c>
      <c r="N3945" s="10">
        <v>17.5</v>
      </c>
    </row>
    <row r="3946" spans="1:14" x14ac:dyDescent="0.25">
      <c r="A3946" s="9" t="s">
        <v>692</v>
      </c>
      <c r="B3946" s="9" t="s">
        <v>50</v>
      </c>
      <c r="C3946" s="9" t="s">
        <v>42</v>
      </c>
      <c r="D3946" s="9" t="s">
        <v>43</v>
      </c>
      <c r="E3946" s="10">
        <v>8188.74</v>
      </c>
      <c r="F3946" s="10">
        <v>8148</v>
      </c>
      <c r="G3946" s="10">
        <v>40.739999999999782</v>
      </c>
      <c r="H3946" s="10">
        <v>8188.74</v>
      </c>
      <c r="I3946" s="10">
        <v>0</v>
      </c>
      <c r="J3946" s="10">
        <v>6030</v>
      </c>
      <c r="K3946" s="10">
        <v>6000</v>
      </c>
      <c r="L3946" s="10">
        <v>30</v>
      </c>
      <c r="M3946" s="10">
        <v>6030</v>
      </c>
      <c r="N3946" s="10">
        <v>0</v>
      </c>
    </row>
    <row r="3947" spans="1:14" x14ac:dyDescent="0.25">
      <c r="A3947" s="9" t="s">
        <v>692</v>
      </c>
      <c r="B3947" s="9" t="s">
        <v>103</v>
      </c>
      <c r="C3947" s="9" t="s">
        <v>42</v>
      </c>
      <c r="D3947" s="9" t="s">
        <v>43</v>
      </c>
      <c r="E3947" s="10">
        <v>28987.53</v>
      </c>
      <c r="F3947" s="10">
        <v>28700.524752475249</v>
      </c>
      <c r="G3947" s="10">
        <v>287.0052475247503</v>
      </c>
      <c r="H3947" s="10">
        <v>28987.53</v>
      </c>
      <c r="I3947" s="10">
        <v>0</v>
      </c>
      <c r="J3947" s="10">
        <v>6060</v>
      </c>
      <c r="K3947" s="10">
        <v>6000</v>
      </c>
      <c r="L3947" s="10">
        <v>60</v>
      </c>
      <c r="M3947" s="10">
        <v>6060</v>
      </c>
      <c r="N3947" s="10">
        <v>0</v>
      </c>
    </row>
    <row r="3948" spans="1:14" x14ac:dyDescent="0.25">
      <c r="A3948" s="9" t="s">
        <v>692</v>
      </c>
      <c r="B3948" s="9" t="s">
        <v>138</v>
      </c>
      <c r="C3948" s="9" t="s">
        <v>42</v>
      </c>
      <c r="D3948" s="9" t="s">
        <v>53</v>
      </c>
      <c r="E3948" s="10">
        <v>19728.82</v>
      </c>
      <c r="F3948" s="10">
        <v>19133.665689149562</v>
      </c>
      <c r="G3948" s="10">
        <v>595.15431085043747</v>
      </c>
      <c r="H3948" s="10">
        <v>19573.740000000002</v>
      </c>
      <c r="I3948" s="10">
        <v>155.07999999999811</v>
      </c>
      <c r="J3948" s="10">
        <v>4640</v>
      </c>
      <c r="K3948" s="10">
        <v>4500</v>
      </c>
      <c r="L3948" s="10">
        <v>140</v>
      </c>
      <c r="M3948" s="10">
        <v>4603.5</v>
      </c>
      <c r="N3948" s="10">
        <v>36.5</v>
      </c>
    </row>
    <row r="3949" spans="1:14" x14ac:dyDescent="0.25">
      <c r="A3949" s="9" t="s">
        <v>692</v>
      </c>
      <c r="B3949" s="9" t="s">
        <v>54</v>
      </c>
      <c r="C3949" s="9" t="s">
        <v>42</v>
      </c>
      <c r="D3949" s="9" t="s">
        <v>55</v>
      </c>
      <c r="E3949" s="10">
        <v>302.94</v>
      </c>
      <c r="F3949" s="10">
        <v>297</v>
      </c>
      <c r="G3949" s="10">
        <v>5.9399999999999977</v>
      </c>
      <c r="H3949" s="10">
        <v>302.94</v>
      </c>
      <c r="I3949" s="10">
        <v>0</v>
      </c>
      <c r="J3949" s="10">
        <v>55.08</v>
      </c>
      <c r="K3949" s="10">
        <v>54</v>
      </c>
      <c r="L3949" s="10">
        <v>1.0799999999999983</v>
      </c>
      <c r="M3949" s="10">
        <v>55.08</v>
      </c>
      <c r="N3949" s="10">
        <v>0</v>
      </c>
    </row>
    <row r="3950" spans="1:14" x14ac:dyDescent="0.25">
      <c r="A3950" s="9" t="s">
        <v>698</v>
      </c>
      <c r="B3950" s="9" t="s">
        <v>25</v>
      </c>
      <c r="C3950" s="9" t="s">
        <v>26</v>
      </c>
      <c r="D3950" s="9" t="s">
        <v>27</v>
      </c>
      <c r="E3950" s="10">
        <v>3699.67</v>
      </c>
      <c r="F3950" s="10">
        <v>0</v>
      </c>
      <c r="G3950" s="10">
        <v>3699.67</v>
      </c>
      <c r="H3950" s="10">
        <v>0</v>
      </c>
      <c r="I3950" s="10">
        <v>3699.67</v>
      </c>
      <c r="J3950" s="10">
        <v>0</v>
      </c>
      <c r="K3950" s="10">
        <v>0</v>
      </c>
      <c r="L3950" s="10">
        <v>0</v>
      </c>
      <c r="M3950" s="10">
        <v>0</v>
      </c>
      <c r="N3950" s="10">
        <v>0</v>
      </c>
    </row>
    <row r="3951" spans="1:14" x14ac:dyDescent="0.25">
      <c r="A3951" s="9" t="s">
        <v>698</v>
      </c>
      <c r="B3951" s="9" t="s">
        <v>28</v>
      </c>
      <c r="C3951" s="9" t="s">
        <v>29</v>
      </c>
      <c r="D3951" s="9" t="s">
        <v>27</v>
      </c>
      <c r="E3951" s="10">
        <v>3.78</v>
      </c>
      <c r="F3951" s="10">
        <v>0</v>
      </c>
      <c r="G3951" s="10">
        <v>3.78</v>
      </c>
      <c r="H3951" s="10">
        <v>3.87</v>
      </c>
      <c r="I3951" s="10">
        <v>-9.0000000000000302E-2</v>
      </c>
      <c r="J3951" s="10">
        <v>0</v>
      </c>
      <c r="K3951" s="10">
        <v>0</v>
      </c>
      <c r="L3951" s="10">
        <v>0</v>
      </c>
      <c r="M3951" s="10">
        <v>0</v>
      </c>
      <c r="N3951" s="10">
        <v>0</v>
      </c>
    </row>
    <row r="3952" spans="1:14" x14ac:dyDescent="0.25">
      <c r="A3952" s="9" t="s">
        <v>698</v>
      </c>
      <c r="B3952" s="9" t="s">
        <v>30</v>
      </c>
      <c r="C3952" s="9" t="s">
        <v>29</v>
      </c>
      <c r="D3952" s="9" t="s">
        <v>27</v>
      </c>
      <c r="E3952" s="10">
        <v>88.2</v>
      </c>
      <c r="F3952" s="10">
        <v>0</v>
      </c>
      <c r="G3952" s="10">
        <v>88.2</v>
      </c>
      <c r="H3952" s="10">
        <v>90.23</v>
      </c>
      <c r="I3952" s="10">
        <v>-2.0300000000000011</v>
      </c>
      <c r="J3952" s="10">
        <v>0</v>
      </c>
      <c r="K3952" s="10">
        <v>0</v>
      </c>
      <c r="L3952" s="10">
        <v>0</v>
      </c>
      <c r="M3952" s="10">
        <v>0</v>
      </c>
      <c r="N3952" s="10">
        <v>0</v>
      </c>
    </row>
    <row r="3953" spans="1:14" x14ac:dyDescent="0.25">
      <c r="A3953" s="9" t="s">
        <v>698</v>
      </c>
      <c r="B3953" s="9" t="s">
        <v>31</v>
      </c>
      <c r="C3953" s="9" t="s">
        <v>29</v>
      </c>
      <c r="D3953" s="9" t="s">
        <v>27</v>
      </c>
      <c r="E3953" s="10">
        <v>592.20000000000005</v>
      </c>
      <c r="F3953" s="10">
        <v>0</v>
      </c>
      <c r="G3953" s="10">
        <v>592.20000000000005</v>
      </c>
      <c r="H3953" s="10">
        <v>605.82000000000005</v>
      </c>
      <c r="I3953" s="10">
        <v>-13.620000000000005</v>
      </c>
      <c r="J3953" s="10">
        <v>0</v>
      </c>
      <c r="K3953" s="10">
        <v>0</v>
      </c>
      <c r="L3953" s="10">
        <v>0</v>
      </c>
      <c r="M3953" s="10">
        <v>0</v>
      </c>
      <c r="N3953" s="10">
        <v>0</v>
      </c>
    </row>
    <row r="3954" spans="1:14" x14ac:dyDescent="0.25">
      <c r="A3954" s="9" t="s">
        <v>698</v>
      </c>
      <c r="B3954" s="9" t="s">
        <v>32</v>
      </c>
      <c r="C3954" s="9" t="s">
        <v>33</v>
      </c>
      <c r="D3954" s="9" t="s">
        <v>27</v>
      </c>
      <c r="E3954" s="10">
        <v>853.5</v>
      </c>
      <c r="F3954" s="10">
        <v>0</v>
      </c>
      <c r="G3954" s="10">
        <v>853.5</v>
      </c>
      <c r="H3954" s="10">
        <v>979.69</v>
      </c>
      <c r="I3954" s="10">
        <v>-126.19000000000005</v>
      </c>
      <c r="J3954" s="10">
        <v>2.42</v>
      </c>
      <c r="K3954" s="10">
        <v>0</v>
      </c>
      <c r="L3954" s="10">
        <v>2.42</v>
      </c>
      <c r="M3954" s="10">
        <v>2.778</v>
      </c>
      <c r="N3954" s="10">
        <v>-0.3580000000000001</v>
      </c>
    </row>
    <row r="3955" spans="1:14" x14ac:dyDescent="0.25">
      <c r="A3955" s="9" t="s">
        <v>698</v>
      </c>
      <c r="B3955" s="9" t="s">
        <v>34</v>
      </c>
      <c r="C3955" s="9" t="s">
        <v>33</v>
      </c>
      <c r="D3955" s="9" t="s">
        <v>27</v>
      </c>
      <c r="E3955" s="10">
        <v>2933.94</v>
      </c>
      <c r="F3955" s="10">
        <v>0</v>
      </c>
      <c r="G3955" s="10">
        <v>2933.94</v>
      </c>
      <c r="H3955" s="10">
        <v>3367.72</v>
      </c>
      <c r="I3955" s="10">
        <v>-433.77999999999975</v>
      </c>
      <c r="J3955" s="10">
        <v>2.42</v>
      </c>
      <c r="K3955" s="10">
        <v>0</v>
      </c>
      <c r="L3955" s="10">
        <v>2.42</v>
      </c>
      <c r="M3955" s="10">
        <v>2.778</v>
      </c>
      <c r="N3955" s="10">
        <v>-0.3580000000000001</v>
      </c>
    </row>
    <row r="3956" spans="1:14" x14ac:dyDescent="0.25">
      <c r="A3956" s="9" t="s">
        <v>698</v>
      </c>
      <c r="B3956" s="9" t="s">
        <v>35</v>
      </c>
      <c r="C3956" s="9" t="s">
        <v>33</v>
      </c>
      <c r="D3956" s="9" t="s">
        <v>27</v>
      </c>
      <c r="E3956" s="10">
        <v>3174.34</v>
      </c>
      <c r="F3956" s="10">
        <v>0</v>
      </c>
      <c r="G3956" s="10">
        <v>3174.34</v>
      </c>
      <c r="H3956" s="10">
        <v>3643.64</v>
      </c>
      <c r="I3956" s="10">
        <v>-469.29999999999973</v>
      </c>
      <c r="J3956" s="10">
        <v>50.82</v>
      </c>
      <c r="K3956" s="10">
        <v>0</v>
      </c>
      <c r="L3956" s="10">
        <v>50.82</v>
      </c>
      <c r="M3956" s="10">
        <v>58.332999999999998</v>
      </c>
      <c r="N3956" s="10">
        <v>-7.5129999999999981</v>
      </c>
    </row>
    <row r="3957" spans="1:14" x14ac:dyDescent="0.25">
      <c r="A3957" s="9" t="s">
        <v>698</v>
      </c>
      <c r="B3957" s="9" t="s">
        <v>36</v>
      </c>
      <c r="C3957" s="9" t="s">
        <v>29</v>
      </c>
      <c r="D3957" s="9" t="s">
        <v>27</v>
      </c>
      <c r="E3957" s="10">
        <v>6634.8</v>
      </c>
      <c r="F3957" s="10">
        <v>0</v>
      </c>
      <c r="G3957" s="10">
        <v>6634.8</v>
      </c>
      <c r="H3957" s="10">
        <v>6787.4</v>
      </c>
      <c r="I3957" s="10">
        <v>-152.59999999999945</v>
      </c>
      <c r="J3957" s="10">
        <v>0</v>
      </c>
      <c r="K3957" s="10">
        <v>0</v>
      </c>
      <c r="L3957" s="10">
        <v>0</v>
      </c>
      <c r="M3957" s="10">
        <v>0</v>
      </c>
      <c r="N3957" s="10">
        <v>0</v>
      </c>
    </row>
    <row r="3958" spans="1:14" x14ac:dyDescent="0.25">
      <c r="A3958" s="9" t="s">
        <v>698</v>
      </c>
      <c r="B3958" s="9" t="s">
        <v>37</v>
      </c>
      <c r="C3958" s="9" t="s">
        <v>29</v>
      </c>
      <c r="D3958" s="9" t="s">
        <v>27</v>
      </c>
      <c r="E3958" s="10">
        <v>15343.02</v>
      </c>
      <c r="F3958" s="10">
        <v>0</v>
      </c>
      <c r="G3958" s="10">
        <v>15343.02</v>
      </c>
      <c r="H3958" s="10">
        <v>15695.91</v>
      </c>
      <c r="I3958" s="10">
        <v>-352.88999999999942</v>
      </c>
      <c r="J3958" s="10">
        <v>0</v>
      </c>
      <c r="K3958" s="10">
        <v>0</v>
      </c>
      <c r="L3958" s="10">
        <v>0</v>
      </c>
      <c r="M3958" s="10">
        <v>0</v>
      </c>
      <c r="N3958" s="10">
        <v>0</v>
      </c>
    </row>
    <row r="3959" spans="1:14" x14ac:dyDescent="0.25">
      <c r="A3959" s="9" t="s">
        <v>698</v>
      </c>
      <c r="B3959" s="9" t="s">
        <v>148</v>
      </c>
      <c r="C3959" s="9" t="s">
        <v>39</v>
      </c>
      <c r="D3959" s="9" t="s">
        <v>40</v>
      </c>
      <c r="E3959" s="10">
        <v>-315528.5</v>
      </c>
      <c r="F3959" s="10">
        <v>0</v>
      </c>
      <c r="G3959" s="10">
        <v>-315528.5</v>
      </c>
      <c r="H3959" s="10">
        <v>-315528.5</v>
      </c>
      <c r="I3959" s="10">
        <v>0</v>
      </c>
      <c r="J3959" s="10">
        <v>-2000</v>
      </c>
      <c r="K3959" s="10">
        <v>0</v>
      </c>
      <c r="L3959" s="10">
        <v>-2000</v>
      </c>
      <c r="M3959" s="10">
        <v>-2000</v>
      </c>
      <c r="N3959" s="10">
        <v>0</v>
      </c>
    </row>
    <row r="3960" spans="1:14" x14ac:dyDescent="0.25">
      <c r="A3960" s="9" t="s">
        <v>698</v>
      </c>
      <c r="B3960" s="9" t="s">
        <v>141</v>
      </c>
      <c r="C3960" s="9" t="s">
        <v>42</v>
      </c>
      <c r="D3960" s="9" t="s">
        <v>43</v>
      </c>
      <c r="E3960" s="10">
        <v>209.33</v>
      </c>
      <c r="F3960" s="10">
        <v>199.35643564356437</v>
      </c>
      <c r="G3960" s="10">
        <v>9.9735643564356451</v>
      </c>
      <c r="H3960" s="10">
        <v>201.35</v>
      </c>
      <c r="I3960" s="10">
        <v>7.9800000000000182</v>
      </c>
      <c r="J3960" s="10">
        <v>2100</v>
      </c>
      <c r="K3960" s="10">
        <v>2000</v>
      </c>
      <c r="L3960" s="10">
        <v>100</v>
      </c>
      <c r="M3960" s="10">
        <v>2020</v>
      </c>
      <c r="N3960" s="10">
        <v>80</v>
      </c>
    </row>
    <row r="3961" spans="1:14" x14ac:dyDescent="0.25">
      <c r="A3961" s="9" t="s">
        <v>698</v>
      </c>
      <c r="B3961" s="9" t="s">
        <v>142</v>
      </c>
      <c r="C3961" s="9" t="s">
        <v>42</v>
      </c>
      <c r="D3961" s="9" t="s">
        <v>43</v>
      </c>
      <c r="E3961" s="10">
        <v>1648.2</v>
      </c>
      <c r="F3961" s="10">
        <v>1641.3596059113299</v>
      </c>
      <c r="G3961" s="10">
        <v>6.8403940886701093</v>
      </c>
      <c r="H3961" s="10">
        <v>1665.98</v>
      </c>
      <c r="I3961" s="10">
        <v>-17.779999999999973</v>
      </c>
      <c r="J3961" s="10">
        <v>24100</v>
      </c>
      <c r="K3961" s="10">
        <v>24000</v>
      </c>
      <c r="L3961" s="10">
        <v>100</v>
      </c>
      <c r="M3961" s="10">
        <v>24360</v>
      </c>
      <c r="N3961" s="10">
        <v>-260</v>
      </c>
    </row>
    <row r="3962" spans="1:14" x14ac:dyDescent="0.25">
      <c r="A3962" s="9" t="s">
        <v>698</v>
      </c>
      <c r="B3962" s="9" t="s">
        <v>44</v>
      </c>
      <c r="C3962" s="9" t="s">
        <v>42</v>
      </c>
      <c r="D3962" s="9" t="s">
        <v>43</v>
      </c>
      <c r="E3962" s="10">
        <v>1863.27</v>
      </c>
      <c r="F3962" s="10">
        <v>1854</v>
      </c>
      <c r="G3962" s="10">
        <v>9.2699999999999818</v>
      </c>
      <c r="H3962" s="10">
        <v>1863.27</v>
      </c>
      <c r="I3962" s="10">
        <v>0</v>
      </c>
      <c r="J3962" s="10">
        <v>2010</v>
      </c>
      <c r="K3962" s="10">
        <v>2000</v>
      </c>
      <c r="L3962" s="10">
        <v>10</v>
      </c>
      <c r="M3962" s="10">
        <v>2010</v>
      </c>
      <c r="N3962" s="10">
        <v>0</v>
      </c>
    </row>
    <row r="3963" spans="1:14" x14ac:dyDescent="0.25">
      <c r="A3963" s="9" t="s">
        <v>698</v>
      </c>
      <c r="B3963" s="9" t="s">
        <v>143</v>
      </c>
      <c r="C3963" s="9" t="s">
        <v>42</v>
      </c>
      <c r="D3963" s="9" t="s">
        <v>43</v>
      </c>
      <c r="E3963" s="10">
        <v>3141.19</v>
      </c>
      <c r="F3963" s="10">
        <v>3128.1576354679801</v>
      </c>
      <c r="G3963" s="10">
        <v>13.032364532019983</v>
      </c>
      <c r="H3963" s="10">
        <v>3175.08</v>
      </c>
      <c r="I3963" s="10">
        <v>-33.889999999999873</v>
      </c>
      <c r="J3963" s="10">
        <v>24100</v>
      </c>
      <c r="K3963" s="10">
        <v>24000</v>
      </c>
      <c r="L3963" s="10">
        <v>100</v>
      </c>
      <c r="M3963" s="10">
        <v>24360</v>
      </c>
      <c r="N3963" s="10">
        <v>-260</v>
      </c>
    </row>
    <row r="3964" spans="1:14" x14ac:dyDescent="0.25">
      <c r="A3964" s="9" t="s">
        <v>698</v>
      </c>
      <c r="B3964" s="9" t="s">
        <v>144</v>
      </c>
      <c r="C3964" s="9" t="s">
        <v>42</v>
      </c>
      <c r="D3964" s="9" t="s">
        <v>43</v>
      </c>
      <c r="E3964" s="10">
        <v>4379.45</v>
      </c>
      <c r="F3964" s="10">
        <v>4361.2807881773397</v>
      </c>
      <c r="G3964" s="10">
        <v>18.169211822660145</v>
      </c>
      <c r="H3964" s="10">
        <v>4426.7</v>
      </c>
      <c r="I3964" s="10">
        <v>-47.25</v>
      </c>
      <c r="J3964" s="10">
        <v>24100</v>
      </c>
      <c r="K3964" s="10">
        <v>24000</v>
      </c>
      <c r="L3964" s="10">
        <v>100</v>
      </c>
      <c r="M3964" s="10">
        <v>24360</v>
      </c>
      <c r="N3964" s="10">
        <v>-260</v>
      </c>
    </row>
    <row r="3965" spans="1:14" x14ac:dyDescent="0.25">
      <c r="A3965" s="9" t="s">
        <v>698</v>
      </c>
      <c r="B3965" s="9" t="s">
        <v>84</v>
      </c>
      <c r="C3965" s="9" t="s">
        <v>42</v>
      </c>
      <c r="D3965" s="9" t="s">
        <v>43</v>
      </c>
      <c r="E3965" s="10">
        <v>9946.9599999999991</v>
      </c>
      <c r="F3965" s="10">
        <v>9751.9215686274492</v>
      </c>
      <c r="G3965" s="10">
        <v>195.03843137254989</v>
      </c>
      <c r="H3965" s="10">
        <v>9946.9599999999991</v>
      </c>
      <c r="I3965" s="10">
        <v>0</v>
      </c>
      <c r="J3965" s="10">
        <v>24480</v>
      </c>
      <c r="K3965" s="10">
        <v>24000</v>
      </c>
      <c r="L3965" s="10">
        <v>480</v>
      </c>
      <c r="M3965" s="10">
        <v>24480</v>
      </c>
      <c r="N3965" s="10">
        <v>0</v>
      </c>
    </row>
    <row r="3966" spans="1:14" x14ac:dyDescent="0.25">
      <c r="A3966" s="9" t="s">
        <v>698</v>
      </c>
      <c r="B3966" s="9" t="s">
        <v>136</v>
      </c>
      <c r="C3966" s="9" t="s">
        <v>42</v>
      </c>
      <c r="D3966" s="9" t="s">
        <v>43</v>
      </c>
      <c r="E3966" s="10">
        <v>13153.43</v>
      </c>
      <c r="F3966" s="10">
        <v>12959.04433497537</v>
      </c>
      <c r="G3966" s="10">
        <v>194.38566502463073</v>
      </c>
      <c r="H3966" s="10">
        <v>13153.43</v>
      </c>
      <c r="I3966" s="10">
        <v>0</v>
      </c>
      <c r="J3966" s="10">
        <v>24360</v>
      </c>
      <c r="K3966" s="10">
        <v>24000</v>
      </c>
      <c r="L3966" s="10">
        <v>360</v>
      </c>
      <c r="M3966" s="10">
        <v>24360</v>
      </c>
      <c r="N3966" s="10">
        <v>0</v>
      </c>
    </row>
    <row r="3967" spans="1:14" x14ac:dyDescent="0.25">
      <c r="A3967" s="9" t="s">
        <v>698</v>
      </c>
      <c r="B3967" s="9" t="s">
        <v>137</v>
      </c>
      <c r="C3967" s="9" t="s">
        <v>42</v>
      </c>
      <c r="D3967" s="9" t="s">
        <v>43</v>
      </c>
      <c r="E3967" s="10">
        <v>14914.2</v>
      </c>
      <c r="F3967" s="10">
        <v>14840</v>
      </c>
      <c r="G3967" s="10">
        <v>74.200000000000728</v>
      </c>
      <c r="H3967" s="10">
        <v>15062.6</v>
      </c>
      <c r="I3967" s="10">
        <v>-148.39999999999964</v>
      </c>
      <c r="J3967" s="10">
        <v>2010</v>
      </c>
      <c r="K3967" s="10">
        <v>2000</v>
      </c>
      <c r="L3967" s="10">
        <v>10</v>
      </c>
      <c r="M3967" s="10">
        <v>2030</v>
      </c>
      <c r="N3967" s="10">
        <v>-20</v>
      </c>
    </row>
    <row r="3968" spans="1:14" x14ac:dyDescent="0.25">
      <c r="A3968" s="9" t="s">
        <v>698</v>
      </c>
      <c r="B3968" s="9" t="s">
        <v>50</v>
      </c>
      <c r="C3968" s="9" t="s">
        <v>42</v>
      </c>
      <c r="D3968" s="9" t="s">
        <v>43</v>
      </c>
      <c r="E3968" s="10">
        <v>32754.959999999999</v>
      </c>
      <c r="F3968" s="10">
        <v>32592</v>
      </c>
      <c r="G3968" s="10">
        <v>162.95999999999913</v>
      </c>
      <c r="H3968" s="10">
        <v>32754.959999999999</v>
      </c>
      <c r="I3968" s="10">
        <v>0</v>
      </c>
      <c r="J3968" s="10">
        <v>24120</v>
      </c>
      <c r="K3968" s="10">
        <v>24000</v>
      </c>
      <c r="L3968" s="10">
        <v>120</v>
      </c>
      <c r="M3968" s="10">
        <v>24120</v>
      </c>
      <c r="N3968" s="10">
        <v>0</v>
      </c>
    </row>
    <row r="3969" spans="1:14" x14ac:dyDescent="0.25">
      <c r="A3969" s="9" t="s">
        <v>698</v>
      </c>
      <c r="B3969" s="9" t="s">
        <v>103</v>
      </c>
      <c r="C3969" s="9" t="s">
        <v>42</v>
      </c>
      <c r="D3969" s="9" t="s">
        <v>43</v>
      </c>
      <c r="E3969" s="10">
        <v>115950.1</v>
      </c>
      <c r="F3969" s="10">
        <v>114802.07920792079</v>
      </c>
      <c r="G3969" s="10">
        <v>1148.0207920792163</v>
      </c>
      <c r="H3969" s="10">
        <v>115950.1</v>
      </c>
      <c r="I3969" s="10">
        <v>0</v>
      </c>
      <c r="J3969" s="10">
        <v>24240</v>
      </c>
      <c r="K3969" s="10">
        <v>24000</v>
      </c>
      <c r="L3969" s="10">
        <v>240</v>
      </c>
      <c r="M3969" s="10">
        <v>24240</v>
      </c>
      <c r="N3969" s="10">
        <v>0</v>
      </c>
    </row>
    <row r="3970" spans="1:14" x14ac:dyDescent="0.25">
      <c r="A3970" s="9" t="s">
        <v>698</v>
      </c>
      <c r="B3970" s="9" t="s">
        <v>146</v>
      </c>
      <c r="C3970" s="9" t="s">
        <v>42</v>
      </c>
      <c r="D3970" s="9" t="s">
        <v>53</v>
      </c>
      <c r="E3970" s="10">
        <v>83032.2</v>
      </c>
      <c r="F3970" s="10">
        <v>83032.287390029334</v>
      </c>
      <c r="G3970" s="10">
        <v>-8.7390029337257147E-2</v>
      </c>
      <c r="H3970" s="10">
        <v>84942.03</v>
      </c>
      <c r="I3970" s="10">
        <v>-1909.8300000000017</v>
      </c>
      <c r="J3970" s="10">
        <v>18000</v>
      </c>
      <c r="K3970" s="10">
        <v>18000</v>
      </c>
      <c r="L3970" s="10">
        <v>0</v>
      </c>
      <c r="M3970" s="10">
        <v>18414</v>
      </c>
      <c r="N3970" s="10">
        <v>-414</v>
      </c>
    </row>
    <row r="3971" spans="1:14" x14ac:dyDescent="0.25">
      <c r="A3971" s="9" t="s">
        <v>698</v>
      </c>
      <c r="B3971" s="9" t="s">
        <v>54</v>
      </c>
      <c r="C3971" s="9" t="s">
        <v>42</v>
      </c>
      <c r="D3971" s="9" t="s">
        <v>55</v>
      </c>
      <c r="E3971" s="10">
        <v>1211.76</v>
      </c>
      <c r="F3971" s="10">
        <v>1188</v>
      </c>
      <c r="G3971" s="10">
        <v>23.759999999999991</v>
      </c>
      <c r="H3971" s="10">
        <v>1211.76</v>
      </c>
      <c r="I3971" s="10">
        <v>0</v>
      </c>
      <c r="J3971" s="10">
        <v>220.32</v>
      </c>
      <c r="K3971" s="10">
        <v>216</v>
      </c>
      <c r="L3971" s="10">
        <v>4.3199999999999932</v>
      </c>
      <c r="M3971" s="10">
        <v>220.32</v>
      </c>
      <c r="N3971" s="10">
        <v>0</v>
      </c>
    </row>
    <row r="3972" spans="1:14" x14ac:dyDescent="0.25">
      <c r="A3972" s="9" t="s">
        <v>699</v>
      </c>
      <c r="B3972" s="9" t="s">
        <v>25</v>
      </c>
      <c r="C3972" s="9" t="s">
        <v>26</v>
      </c>
      <c r="D3972" s="9" t="s">
        <v>27</v>
      </c>
      <c r="E3972" s="10">
        <v>81135.649999999994</v>
      </c>
      <c r="F3972" s="10">
        <v>0</v>
      </c>
      <c r="G3972" s="10">
        <v>81135.649999999994</v>
      </c>
      <c r="H3972" s="10">
        <v>0</v>
      </c>
      <c r="I3972" s="10">
        <v>81135.649999999994</v>
      </c>
      <c r="J3972" s="10">
        <v>0</v>
      </c>
      <c r="K3972" s="10">
        <v>0</v>
      </c>
      <c r="L3972" s="10">
        <v>0</v>
      </c>
      <c r="M3972" s="10">
        <v>0</v>
      </c>
      <c r="N3972" s="10">
        <v>0</v>
      </c>
    </row>
    <row r="3973" spans="1:14" x14ac:dyDescent="0.25">
      <c r="A3973" s="9" t="s">
        <v>699</v>
      </c>
      <c r="B3973" s="9" t="s">
        <v>28</v>
      </c>
      <c r="C3973" s="9" t="s">
        <v>29</v>
      </c>
      <c r="D3973" s="9" t="s">
        <v>27</v>
      </c>
      <c r="E3973" s="10">
        <v>42.06</v>
      </c>
      <c r="F3973" s="10">
        <v>0</v>
      </c>
      <c r="G3973" s="10">
        <v>42.06</v>
      </c>
      <c r="H3973" s="10">
        <v>43.23</v>
      </c>
      <c r="I3973" s="10">
        <v>-1.1699999999999946</v>
      </c>
      <c r="J3973" s="10">
        <v>0</v>
      </c>
      <c r="K3973" s="10">
        <v>0</v>
      </c>
      <c r="L3973" s="10">
        <v>0</v>
      </c>
      <c r="M3973" s="10">
        <v>0</v>
      </c>
      <c r="N3973" s="10">
        <v>0</v>
      </c>
    </row>
    <row r="3974" spans="1:14" x14ac:dyDescent="0.25">
      <c r="A3974" s="9" t="s">
        <v>699</v>
      </c>
      <c r="B3974" s="9" t="s">
        <v>30</v>
      </c>
      <c r="C3974" s="9" t="s">
        <v>29</v>
      </c>
      <c r="D3974" s="9" t="s">
        <v>27</v>
      </c>
      <c r="E3974" s="10">
        <v>981.47</v>
      </c>
      <c r="F3974" s="10">
        <v>0</v>
      </c>
      <c r="G3974" s="10">
        <v>981.47</v>
      </c>
      <c r="H3974" s="10">
        <v>1008.8</v>
      </c>
      <c r="I3974" s="10">
        <v>-27.329999999999927</v>
      </c>
      <c r="J3974" s="10">
        <v>0</v>
      </c>
      <c r="K3974" s="10">
        <v>0</v>
      </c>
      <c r="L3974" s="10">
        <v>0</v>
      </c>
      <c r="M3974" s="10">
        <v>0</v>
      </c>
      <c r="N3974" s="10">
        <v>0</v>
      </c>
    </row>
    <row r="3975" spans="1:14" x14ac:dyDescent="0.25">
      <c r="A3975" s="9" t="s">
        <v>699</v>
      </c>
      <c r="B3975" s="9" t="s">
        <v>31</v>
      </c>
      <c r="C3975" s="9" t="s">
        <v>29</v>
      </c>
      <c r="D3975" s="9" t="s">
        <v>27</v>
      </c>
      <c r="E3975" s="10">
        <v>6589.84</v>
      </c>
      <c r="F3975" s="10">
        <v>0</v>
      </c>
      <c r="G3975" s="10">
        <v>6589.84</v>
      </c>
      <c r="H3975" s="10">
        <v>6773.38</v>
      </c>
      <c r="I3975" s="10">
        <v>-183.53999999999996</v>
      </c>
      <c r="J3975" s="10">
        <v>0</v>
      </c>
      <c r="K3975" s="10">
        <v>0</v>
      </c>
      <c r="L3975" s="10">
        <v>0</v>
      </c>
      <c r="M3975" s="10">
        <v>0</v>
      </c>
      <c r="N3975" s="10">
        <v>0</v>
      </c>
    </row>
    <row r="3976" spans="1:14" x14ac:dyDescent="0.25">
      <c r="A3976" s="9" t="s">
        <v>699</v>
      </c>
      <c r="B3976" s="9" t="s">
        <v>32</v>
      </c>
      <c r="C3976" s="9" t="s">
        <v>33</v>
      </c>
      <c r="D3976" s="9" t="s">
        <v>27</v>
      </c>
      <c r="E3976" s="10">
        <v>10464.16</v>
      </c>
      <c r="F3976" s="10">
        <v>0</v>
      </c>
      <c r="G3976" s="10">
        <v>10464.16</v>
      </c>
      <c r="H3976" s="10">
        <v>13716.01</v>
      </c>
      <c r="I3976" s="10">
        <v>-3251.8500000000004</v>
      </c>
      <c r="J3976" s="10">
        <v>29.67</v>
      </c>
      <c r="K3976" s="10">
        <v>0</v>
      </c>
      <c r="L3976" s="10">
        <v>29.67</v>
      </c>
      <c r="M3976" s="10">
        <v>38.89</v>
      </c>
      <c r="N3976" s="10">
        <v>-9.2199999999999989</v>
      </c>
    </row>
    <row r="3977" spans="1:14" x14ac:dyDescent="0.25">
      <c r="A3977" s="9" t="s">
        <v>699</v>
      </c>
      <c r="B3977" s="9" t="s">
        <v>34</v>
      </c>
      <c r="C3977" s="9" t="s">
        <v>33</v>
      </c>
      <c r="D3977" s="9" t="s">
        <v>27</v>
      </c>
      <c r="E3977" s="10">
        <v>35971.040000000001</v>
      </c>
      <c r="F3977" s="10">
        <v>0</v>
      </c>
      <c r="G3977" s="10">
        <v>35971.040000000001</v>
      </c>
      <c r="H3977" s="10">
        <v>47149.38</v>
      </c>
      <c r="I3977" s="10">
        <v>-11178.339999999997</v>
      </c>
      <c r="J3977" s="10">
        <v>29.67</v>
      </c>
      <c r="K3977" s="10">
        <v>0</v>
      </c>
      <c r="L3977" s="10">
        <v>29.67</v>
      </c>
      <c r="M3977" s="10">
        <v>38.89</v>
      </c>
      <c r="N3977" s="10">
        <v>-9.2199999999999989</v>
      </c>
    </row>
    <row r="3978" spans="1:14" x14ac:dyDescent="0.25">
      <c r="A3978" s="9" t="s">
        <v>699</v>
      </c>
      <c r="B3978" s="9" t="s">
        <v>35</v>
      </c>
      <c r="C3978" s="9" t="s">
        <v>33</v>
      </c>
      <c r="D3978" s="9" t="s">
        <v>27</v>
      </c>
      <c r="E3978" s="10">
        <v>38918.449999999997</v>
      </c>
      <c r="F3978" s="10">
        <v>0</v>
      </c>
      <c r="G3978" s="10">
        <v>38918.449999999997</v>
      </c>
      <c r="H3978" s="10">
        <v>51010.81</v>
      </c>
      <c r="I3978" s="10">
        <v>-12092.36</v>
      </c>
      <c r="J3978" s="10">
        <v>623.07000000000005</v>
      </c>
      <c r="K3978" s="10">
        <v>0</v>
      </c>
      <c r="L3978" s="10">
        <v>623.07000000000005</v>
      </c>
      <c r="M3978" s="10">
        <v>816.66399999999999</v>
      </c>
      <c r="N3978" s="10">
        <v>-193.59399999999994</v>
      </c>
    </row>
    <row r="3979" spans="1:14" x14ac:dyDescent="0.25">
      <c r="A3979" s="9" t="s">
        <v>699</v>
      </c>
      <c r="B3979" s="9" t="s">
        <v>36</v>
      </c>
      <c r="C3979" s="9" t="s">
        <v>29</v>
      </c>
      <c r="D3979" s="9" t="s">
        <v>27</v>
      </c>
      <c r="E3979" s="10">
        <v>73830.210000000006</v>
      </c>
      <c r="F3979" s="10">
        <v>0</v>
      </c>
      <c r="G3979" s="10">
        <v>73830.210000000006</v>
      </c>
      <c r="H3979" s="10">
        <v>75886.53</v>
      </c>
      <c r="I3979" s="10">
        <v>-2056.3199999999924</v>
      </c>
      <c r="J3979" s="10">
        <v>0</v>
      </c>
      <c r="K3979" s="10">
        <v>0</v>
      </c>
      <c r="L3979" s="10">
        <v>0</v>
      </c>
      <c r="M3979" s="10">
        <v>0</v>
      </c>
      <c r="N3979" s="10">
        <v>0</v>
      </c>
    </row>
    <row r="3980" spans="1:14" x14ac:dyDescent="0.25">
      <c r="A3980" s="9" t="s">
        <v>699</v>
      </c>
      <c r="B3980" s="9" t="s">
        <v>37</v>
      </c>
      <c r="C3980" s="9" t="s">
        <v>29</v>
      </c>
      <c r="D3980" s="9" t="s">
        <v>27</v>
      </c>
      <c r="E3980" s="10">
        <v>170732.86</v>
      </c>
      <c r="F3980" s="10">
        <v>0</v>
      </c>
      <c r="G3980" s="10">
        <v>170732.86</v>
      </c>
      <c r="H3980" s="10">
        <v>175488.12</v>
      </c>
      <c r="I3980" s="10">
        <v>-4755.2600000000093</v>
      </c>
      <c r="J3980" s="10">
        <v>0</v>
      </c>
      <c r="K3980" s="10">
        <v>0</v>
      </c>
      <c r="L3980" s="10">
        <v>0</v>
      </c>
      <c r="M3980" s="10">
        <v>0</v>
      </c>
      <c r="N3980" s="10">
        <v>0</v>
      </c>
    </row>
    <row r="3981" spans="1:14" x14ac:dyDescent="0.25">
      <c r="A3981" s="9" t="s">
        <v>699</v>
      </c>
      <c r="B3981" s="9" t="s">
        <v>140</v>
      </c>
      <c r="C3981" s="9" t="s">
        <v>39</v>
      </c>
      <c r="D3981" s="9" t="s">
        <v>40</v>
      </c>
      <c r="E3981" s="10">
        <v>-3581296.16</v>
      </c>
      <c r="F3981" s="10">
        <v>0</v>
      </c>
      <c r="G3981" s="10">
        <v>-3581296.16</v>
      </c>
      <c r="H3981" s="10">
        <v>-3581295.94</v>
      </c>
      <c r="I3981" s="10">
        <v>-0.22000000020489097</v>
      </c>
      <c r="J3981" s="10">
        <v>-44722</v>
      </c>
      <c r="K3981" s="10">
        <v>0</v>
      </c>
      <c r="L3981" s="10">
        <v>-44722</v>
      </c>
      <c r="M3981" s="10">
        <v>-44722</v>
      </c>
      <c r="N3981" s="10">
        <v>0</v>
      </c>
    </row>
    <row r="3982" spans="1:14" x14ac:dyDescent="0.25">
      <c r="A3982" s="9" t="s">
        <v>699</v>
      </c>
      <c r="B3982" s="9" t="s">
        <v>141</v>
      </c>
      <c r="C3982" s="9" t="s">
        <v>42</v>
      </c>
      <c r="D3982" s="9" t="s">
        <v>43</v>
      </c>
      <c r="E3982" s="10">
        <v>4530.46</v>
      </c>
      <c r="F3982" s="10">
        <v>4457.8910891089108</v>
      </c>
      <c r="G3982" s="10">
        <v>72.568910891089217</v>
      </c>
      <c r="H3982" s="10">
        <v>4502.47</v>
      </c>
      <c r="I3982" s="10">
        <v>27.989999999999782</v>
      </c>
      <c r="J3982" s="10">
        <v>45450</v>
      </c>
      <c r="K3982" s="10">
        <v>44722</v>
      </c>
      <c r="L3982" s="10">
        <v>728</v>
      </c>
      <c r="M3982" s="10">
        <v>45169.22</v>
      </c>
      <c r="N3982" s="10">
        <v>280.77999999999884</v>
      </c>
    </row>
    <row r="3983" spans="1:14" x14ac:dyDescent="0.25">
      <c r="A3983" s="9" t="s">
        <v>699</v>
      </c>
      <c r="B3983" s="9" t="s">
        <v>142</v>
      </c>
      <c r="C3983" s="9" t="s">
        <v>42</v>
      </c>
      <c r="D3983" s="9" t="s">
        <v>43</v>
      </c>
      <c r="E3983" s="10">
        <v>18502.91</v>
      </c>
      <c r="F3983" s="10">
        <v>18351.221674876848</v>
      </c>
      <c r="G3983" s="10">
        <v>151.68832512315203</v>
      </c>
      <c r="H3983" s="10">
        <v>18626.490000000002</v>
      </c>
      <c r="I3983" s="10">
        <v>-123.58000000000175</v>
      </c>
      <c r="J3983" s="10">
        <v>270550</v>
      </c>
      <c r="K3983" s="10">
        <v>268332</v>
      </c>
      <c r="L3983" s="10">
        <v>2218</v>
      </c>
      <c r="M3983" s="10">
        <v>272356.98</v>
      </c>
      <c r="N3983" s="10">
        <v>-1806.9799999999814</v>
      </c>
    </row>
    <row r="3984" spans="1:14" x14ac:dyDescent="0.25">
      <c r="A3984" s="9" t="s">
        <v>699</v>
      </c>
      <c r="B3984" s="9" t="s">
        <v>94</v>
      </c>
      <c r="C3984" s="9" t="s">
        <v>42</v>
      </c>
      <c r="D3984" s="9" t="s">
        <v>43</v>
      </c>
      <c r="E3984" s="10">
        <v>26298.89</v>
      </c>
      <c r="F3984" s="10">
        <v>26296.537313432837</v>
      </c>
      <c r="G3984" s="10">
        <v>2.3526865671628912</v>
      </c>
      <c r="H3984" s="10">
        <v>26428.02</v>
      </c>
      <c r="I3984" s="10">
        <v>-129.13000000000102</v>
      </c>
      <c r="J3984" s="10">
        <v>44726</v>
      </c>
      <c r="K3984" s="10">
        <v>44722</v>
      </c>
      <c r="L3984" s="10">
        <v>4</v>
      </c>
      <c r="M3984" s="10">
        <v>44945.61</v>
      </c>
      <c r="N3984" s="10">
        <v>-219.61000000000058</v>
      </c>
    </row>
    <row r="3985" spans="1:14" x14ac:dyDescent="0.25">
      <c r="A3985" s="9" t="s">
        <v>699</v>
      </c>
      <c r="B3985" s="9" t="s">
        <v>143</v>
      </c>
      <c r="C3985" s="9" t="s">
        <v>42</v>
      </c>
      <c r="D3985" s="9" t="s">
        <v>43</v>
      </c>
      <c r="E3985" s="10">
        <v>35061.46</v>
      </c>
      <c r="F3985" s="10">
        <v>34974.394088669949</v>
      </c>
      <c r="G3985" s="10">
        <v>87.065911330049857</v>
      </c>
      <c r="H3985" s="10">
        <v>35499.01</v>
      </c>
      <c r="I3985" s="10">
        <v>-437.55000000000291</v>
      </c>
      <c r="J3985" s="10">
        <v>269000</v>
      </c>
      <c r="K3985" s="10">
        <v>268332</v>
      </c>
      <c r="L3985" s="10">
        <v>668</v>
      </c>
      <c r="M3985" s="10">
        <v>272356.98</v>
      </c>
      <c r="N3985" s="10">
        <v>-3356.9799999999814</v>
      </c>
    </row>
    <row r="3986" spans="1:14" x14ac:dyDescent="0.25">
      <c r="A3986" s="9" t="s">
        <v>699</v>
      </c>
      <c r="B3986" s="9" t="s">
        <v>144</v>
      </c>
      <c r="C3986" s="9" t="s">
        <v>42</v>
      </c>
      <c r="D3986" s="9" t="s">
        <v>43</v>
      </c>
      <c r="E3986" s="10">
        <v>48946.28</v>
      </c>
      <c r="F3986" s="10">
        <v>48761.290640394087</v>
      </c>
      <c r="G3986" s="10">
        <v>184.98935960591189</v>
      </c>
      <c r="H3986" s="10">
        <v>49492.71</v>
      </c>
      <c r="I3986" s="10">
        <v>-546.43000000000029</v>
      </c>
      <c r="J3986" s="10">
        <v>269350</v>
      </c>
      <c r="K3986" s="10">
        <v>268332</v>
      </c>
      <c r="L3986" s="10">
        <v>1018</v>
      </c>
      <c r="M3986" s="10">
        <v>272356.98</v>
      </c>
      <c r="N3986" s="10">
        <v>-3006.9799999999814</v>
      </c>
    </row>
    <row r="3987" spans="1:14" x14ac:dyDescent="0.25">
      <c r="A3987" s="9" t="s">
        <v>699</v>
      </c>
      <c r="B3987" s="9" t="s">
        <v>84</v>
      </c>
      <c r="C3987" s="9" t="s">
        <v>42</v>
      </c>
      <c r="D3987" s="9" t="s">
        <v>43</v>
      </c>
      <c r="E3987" s="10">
        <v>109262.13</v>
      </c>
      <c r="F3987" s="10">
        <v>109031.34313725489</v>
      </c>
      <c r="G3987" s="10">
        <v>230.78686274510983</v>
      </c>
      <c r="H3987" s="10">
        <v>111211.97</v>
      </c>
      <c r="I3987" s="10">
        <v>-1949.8399999999965</v>
      </c>
      <c r="J3987" s="10">
        <v>268900</v>
      </c>
      <c r="K3987" s="10">
        <v>268332</v>
      </c>
      <c r="L3987" s="10">
        <v>568</v>
      </c>
      <c r="M3987" s="10">
        <v>273698.64</v>
      </c>
      <c r="N3987" s="10">
        <v>-4798.640000000014</v>
      </c>
    </row>
    <row r="3988" spans="1:14" x14ac:dyDescent="0.25">
      <c r="A3988" s="9" t="s">
        <v>699</v>
      </c>
      <c r="B3988" s="9" t="s">
        <v>136</v>
      </c>
      <c r="C3988" s="9" t="s">
        <v>42</v>
      </c>
      <c r="D3988" s="9" t="s">
        <v>43</v>
      </c>
      <c r="E3988" s="10">
        <v>144592.10999999999</v>
      </c>
      <c r="F3988" s="10">
        <v>144888.54187192119</v>
      </c>
      <c r="G3988" s="10">
        <v>-296.4318719212024</v>
      </c>
      <c r="H3988" s="10">
        <v>147061.87</v>
      </c>
      <c r="I3988" s="10">
        <v>-2469.7600000000093</v>
      </c>
      <c r="J3988" s="10">
        <v>267783</v>
      </c>
      <c r="K3988" s="10">
        <v>268332</v>
      </c>
      <c r="L3988" s="10">
        <v>-549</v>
      </c>
      <c r="M3988" s="10">
        <v>272356.98</v>
      </c>
      <c r="N3988" s="10">
        <v>-4573.9799999999814</v>
      </c>
    </row>
    <row r="3989" spans="1:14" x14ac:dyDescent="0.25">
      <c r="A3989" s="9" t="s">
        <v>699</v>
      </c>
      <c r="B3989" s="9" t="s">
        <v>145</v>
      </c>
      <c r="C3989" s="9" t="s">
        <v>42</v>
      </c>
      <c r="D3989" s="9" t="s">
        <v>43</v>
      </c>
      <c r="E3989" s="10">
        <v>189089.76</v>
      </c>
      <c r="F3989" s="10">
        <v>188726.83743842365</v>
      </c>
      <c r="G3989" s="10">
        <v>362.92256157635711</v>
      </c>
      <c r="H3989" s="10">
        <v>191557.74</v>
      </c>
      <c r="I3989" s="10">
        <v>-2467.9799999999814</v>
      </c>
      <c r="J3989" s="10">
        <v>44808</v>
      </c>
      <c r="K3989" s="10">
        <v>44722</v>
      </c>
      <c r="L3989" s="10">
        <v>86</v>
      </c>
      <c r="M3989" s="10">
        <v>45392.83</v>
      </c>
      <c r="N3989" s="10">
        <v>-584.83000000000175</v>
      </c>
    </row>
    <row r="3990" spans="1:14" x14ac:dyDescent="0.25">
      <c r="A3990" s="9" t="s">
        <v>699</v>
      </c>
      <c r="B3990" s="9" t="s">
        <v>50</v>
      </c>
      <c r="C3990" s="9" t="s">
        <v>42</v>
      </c>
      <c r="D3990" s="9" t="s">
        <v>43</v>
      </c>
      <c r="E3990" s="10">
        <v>365098.3</v>
      </c>
      <c r="F3990" s="10">
        <v>364394.85572139302</v>
      </c>
      <c r="G3990" s="10">
        <v>703.44427860697033</v>
      </c>
      <c r="H3990" s="10">
        <v>366216.83</v>
      </c>
      <c r="I3990" s="10">
        <v>-1118.5300000000279</v>
      </c>
      <c r="J3990" s="10">
        <v>268850</v>
      </c>
      <c r="K3990" s="10">
        <v>268331.99999999994</v>
      </c>
      <c r="L3990" s="10">
        <v>518.00000000005821</v>
      </c>
      <c r="M3990" s="10">
        <v>269673.65999999997</v>
      </c>
      <c r="N3990" s="10">
        <v>-823.65999999997439</v>
      </c>
    </row>
    <row r="3991" spans="1:14" x14ac:dyDescent="0.25">
      <c r="A3991" s="9" t="s">
        <v>699</v>
      </c>
      <c r="B3991" s="9" t="s">
        <v>103</v>
      </c>
      <c r="C3991" s="9" t="s">
        <v>42</v>
      </c>
      <c r="D3991" s="9" t="s">
        <v>43</v>
      </c>
      <c r="E3991" s="10">
        <v>1283740.78</v>
      </c>
      <c r="F3991" s="10">
        <v>1283544.6534653467</v>
      </c>
      <c r="G3991" s="10">
        <v>196.12653465336189</v>
      </c>
      <c r="H3991" s="10">
        <v>1296380.1000000001</v>
      </c>
      <c r="I3991" s="10">
        <v>-12639.320000000065</v>
      </c>
      <c r="J3991" s="10">
        <v>268373</v>
      </c>
      <c r="K3991" s="10">
        <v>268332</v>
      </c>
      <c r="L3991" s="10">
        <v>41</v>
      </c>
      <c r="M3991" s="10">
        <v>271015.32</v>
      </c>
      <c r="N3991" s="10">
        <v>-2642.320000000007</v>
      </c>
    </row>
    <row r="3992" spans="1:14" x14ac:dyDescent="0.25">
      <c r="A3992" s="9" t="s">
        <v>699</v>
      </c>
      <c r="B3992" s="9" t="s">
        <v>146</v>
      </c>
      <c r="C3992" s="9" t="s">
        <v>42</v>
      </c>
      <c r="D3992" s="9" t="s">
        <v>53</v>
      </c>
      <c r="E3992" s="10">
        <v>923959.27</v>
      </c>
      <c r="F3992" s="10">
        <v>928342.52199413488</v>
      </c>
      <c r="G3992" s="10">
        <v>-4383.2519941348583</v>
      </c>
      <c r="H3992" s="10">
        <v>949694.4</v>
      </c>
      <c r="I3992" s="10">
        <v>-25735.130000000005</v>
      </c>
      <c r="J3992" s="10">
        <v>200299</v>
      </c>
      <c r="K3992" s="10">
        <v>201249</v>
      </c>
      <c r="L3992" s="10">
        <v>-950</v>
      </c>
      <c r="M3992" s="10">
        <v>205877.72700000001</v>
      </c>
      <c r="N3992" s="10">
        <v>-5578.7270000000135</v>
      </c>
    </row>
    <row r="3993" spans="1:14" x14ac:dyDescent="0.25">
      <c r="A3993" s="9" t="s">
        <v>699</v>
      </c>
      <c r="B3993" s="9" t="s">
        <v>54</v>
      </c>
      <c r="C3993" s="9" t="s">
        <v>42</v>
      </c>
      <c r="D3993" s="9" t="s">
        <v>55</v>
      </c>
      <c r="E3993" s="10">
        <v>13548.07</v>
      </c>
      <c r="F3993" s="10">
        <v>13282.431372549019</v>
      </c>
      <c r="G3993" s="10">
        <v>265.63862745098049</v>
      </c>
      <c r="H3993" s="10">
        <v>13548.08</v>
      </c>
      <c r="I3993" s="10">
        <v>-1.0000000000218279E-2</v>
      </c>
      <c r="J3993" s="10">
        <v>2463.2869999999998</v>
      </c>
      <c r="K3993" s="10">
        <v>2414.9882352941177</v>
      </c>
      <c r="L3993" s="10">
        <v>48.298764705882149</v>
      </c>
      <c r="M3993" s="10">
        <v>2463.288</v>
      </c>
      <c r="N3993" s="10">
        <v>-1.0000000002037268E-3</v>
      </c>
    </row>
    <row r="3994" spans="1:14" x14ac:dyDescent="0.25">
      <c r="A3994" s="9" t="s">
        <v>700</v>
      </c>
      <c r="B3994" s="9" t="s">
        <v>25</v>
      </c>
      <c r="C3994" s="9" t="s">
        <v>26</v>
      </c>
      <c r="D3994" s="9" t="s">
        <v>27</v>
      </c>
      <c r="E3994" s="10">
        <v>6273.31</v>
      </c>
      <c r="F3994" s="10">
        <v>0</v>
      </c>
      <c r="G3994" s="10">
        <v>6273.31</v>
      </c>
      <c r="H3994" s="10">
        <v>0</v>
      </c>
      <c r="I3994" s="10">
        <v>6273.31</v>
      </c>
      <c r="J3994" s="10">
        <v>0</v>
      </c>
      <c r="K3994" s="10">
        <v>0</v>
      </c>
      <c r="L3994" s="10">
        <v>0</v>
      </c>
      <c r="M3994" s="10">
        <v>0</v>
      </c>
      <c r="N3994" s="10">
        <v>0</v>
      </c>
    </row>
    <row r="3995" spans="1:14" x14ac:dyDescent="0.25">
      <c r="A3995" s="9" t="s">
        <v>700</v>
      </c>
      <c r="B3995" s="9" t="s">
        <v>28</v>
      </c>
      <c r="C3995" s="9" t="s">
        <v>29</v>
      </c>
      <c r="D3995" s="9" t="s">
        <v>27</v>
      </c>
      <c r="E3995" s="10">
        <v>6.59</v>
      </c>
      <c r="F3995" s="10">
        <v>0</v>
      </c>
      <c r="G3995" s="10">
        <v>6.59</v>
      </c>
      <c r="H3995" s="10">
        <v>6.74</v>
      </c>
      <c r="I3995" s="10">
        <v>-0.15000000000000036</v>
      </c>
      <c r="J3995" s="10">
        <v>0</v>
      </c>
      <c r="K3995" s="10">
        <v>0</v>
      </c>
      <c r="L3995" s="10">
        <v>0</v>
      </c>
      <c r="M3995" s="10">
        <v>0</v>
      </c>
      <c r="N3995" s="10">
        <v>0</v>
      </c>
    </row>
    <row r="3996" spans="1:14" x14ac:dyDescent="0.25">
      <c r="A3996" s="9" t="s">
        <v>700</v>
      </c>
      <c r="B3996" s="9" t="s">
        <v>30</v>
      </c>
      <c r="C3996" s="9" t="s">
        <v>29</v>
      </c>
      <c r="D3996" s="9" t="s">
        <v>27</v>
      </c>
      <c r="E3996" s="10">
        <v>153.82</v>
      </c>
      <c r="F3996" s="10">
        <v>0</v>
      </c>
      <c r="G3996" s="10">
        <v>153.82</v>
      </c>
      <c r="H3996" s="10">
        <v>157.36000000000001</v>
      </c>
      <c r="I3996" s="10">
        <v>-3.5400000000000205</v>
      </c>
      <c r="J3996" s="10">
        <v>0</v>
      </c>
      <c r="K3996" s="10">
        <v>0</v>
      </c>
      <c r="L3996" s="10">
        <v>0</v>
      </c>
      <c r="M3996" s="10">
        <v>0</v>
      </c>
      <c r="N3996" s="10">
        <v>0</v>
      </c>
    </row>
    <row r="3997" spans="1:14" x14ac:dyDescent="0.25">
      <c r="A3997" s="9" t="s">
        <v>700</v>
      </c>
      <c r="B3997" s="9" t="s">
        <v>31</v>
      </c>
      <c r="C3997" s="9" t="s">
        <v>29</v>
      </c>
      <c r="D3997" s="9" t="s">
        <v>27</v>
      </c>
      <c r="E3997" s="10">
        <v>1032.8</v>
      </c>
      <c r="F3997" s="10">
        <v>0</v>
      </c>
      <c r="G3997" s="10">
        <v>1032.8</v>
      </c>
      <c r="H3997" s="10">
        <v>1056.55</v>
      </c>
      <c r="I3997" s="10">
        <v>-23.75</v>
      </c>
      <c r="J3997" s="10">
        <v>0</v>
      </c>
      <c r="K3997" s="10">
        <v>0</v>
      </c>
      <c r="L3997" s="10">
        <v>0</v>
      </c>
      <c r="M3997" s="10">
        <v>0</v>
      </c>
      <c r="N3997" s="10">
        <v>0</v>
      </c>
    </row>
    <row r="3998" spans="1:14" x14ac:dyDescent="0.25">
      <c r="A3998" s="9" t="s">
        <v>700</v>
      </c>
      <c r="B3998" s="9" t="s">
        <v>32</v>
      </c>
      <c r="C3998" s="9" t="s">
        <v>33</v>
      </c>
      <c r="D3998" s="9" t="s">
        <v>27</v>
      </c>
      <c r="E3998" s="10">
        <v>1883.34</v>
      </c>
      <c r="F3998" s="10">
        <v>0</v>
      </c>
      <c r="G3998" s="10">
        <v>1883.34</v>
      </c>
      <c r="H3998" s="10">
        <v>2139.5</v>
      </c>
      <c r="I3998" s="10">
        <v>-256.16000000000008</v>
      </c>
      <c r="J3998" s="10">
        <v>5.34</v>
      </c>
      <c r="K3998" s="10">
        <v>0</v>
      </c>
      <c r="L3998" s="10">
        <v>5.34</v>
      </c>
      <c r="M3998" s="10">
        <v>6.0659999999999998</v>
      </c>
      <c r="N3998" s="10">
        <v>-0.72599999999999998</v>
      </c>
    </row>
    <row r="3999" spans="1:14" x14ac:dyDescent="0.25">
      <c r="A3999" s="9" t="s">
        <v>700</v>
      </c>
      <c r="B3999" s="9" t="s">
        <v>34</v>
      </c>
      <c r="C3999" s="9" t="s">
        <v>33</v>
      </c>
      <c r="D3999" s="9" t="s">
        <v>27</v>
      </c>
      <c r="E3999" s="10">
        <v>6474.06</v>
      </c>
      <c r="F3999" s="10">
        <v>0</v>
      </c>
      <c r="G3999" s="10">
        <v>6474.06</v>
      </c>
      <c r="H3999" s="10">
        <v>7354.64</v>
      </c>
      <c r="I3999" s="10">
        <v>-880.57999999999993</v>
      </c>
      <c r="J3999" s="10">
        <v>5.34</v>
      </c>
      <c r="K3999" s="10">
        <v>0</v>
      </c>
      <c r="L3999" s="10">
        <v>5.34</v>
      </c>
      <c r="M3999" s="10">
        <v>6.0659999999999998</v>
      </c>
      <c r="N3999" s="10">
        <v>-0.72599999999999998</v>
      </c>
    </row>
    <row r="4000" spans="1:14" x14ac:dyDescent="0.25">
      <c r="A4000" s="9" t="s">
        <v>700</v>
      </c>
      <c r="B4000" s="9" t="s">
        <v>35</v>
      </c>
      <c r="C4000" s="9" t="s">
        <v>33</v>
      </c>
      <c r="D4000" s="9" t="s">
        <v>27</v>
      </c>
      <c r="E4000" s="10">
        <v>7004.54</v>
      </c>
      <c r="F4000" s="10">
        <v>0</v>
      </c>
      <c r="G4000" s="10">
        <v>7004.54</v>
      </c>
      <c r="H4000" s="10">
        <v>7956.97</v>
      </c>
      <c r="I4000" s="10">
        <v>-952.43000000000029</v>
      </c>
      <c r="J4000" s="10">
        <v>112.14</v>
      </c>
      <c r="K4000" s="10">
        <v>0</v>
      </c>
      <c r="L4000" s="10">
        <v>112.14</v>
      </c>
      <c r="M4000" s="10">
        <v>127.38800000000001</v>
      </c>
      <c r="N4000" s="10">
        <v>-15.248000000000005</v>
      </c>
    </row>
    <row r="4001" spans="1:14" x14ac:dyDescent="0.25">
      <c r="A4001" s="9" t="s">
        <v>700</v>
      </c>
      <c r="B4001" s="9" t="s">
        <v>36</v>
      </c>
      <c r="C4001" s="9" t="s">
        <v>29</v>
      </c>
      <c r="D4001" s="9" t="s">
        <v>27</v>
      </c>
      <c r="E4001" s="10">
        <v>11571.09</v>
      </c>
      <c r="F4001" s="10">
        <v>0</v>
      </c>
      <c r="G4001" s="10">
        <v>11571.09</v>
      </c>
      <c r="H4001" s="10">
        <v>11837.23</v>
      </c>
      <c r="I4001" s="10">
        <v>-266.13999999999942</v>
      </c>
      <c r="J4001" s="10">
        <v>0</v>
      </c>
      <c r="K4001" s="10">
        <v>0</v>
      </c>
      <c r="L4001" s="10">
        <v>0</v>
      </c>
      <c r="M4001" s="10">
        <v>0</v>
      </c>
      <c r="N4001" s="10">
        <v>0</v>
      </c>
    </row>
    <row r="4002" spans="1:14" x14ac:dyDescent="0.25">
      <c r="A4002" s="9" t="s">
        <v>700</v>
      </c>
      <c r="B4002" s="9" t="s">
        <v>37</v>
      </c>
      <c r="C4002" s="9" t="s">
        <v>29</v>
      </c>
      <c r="D4002" s="9" t="s">
        <v>27</v>
      </c>
      <c r="E4002" s="10">
        <v>26758.23</v>
      </c>
      <c r="F4002" s="10">
        <v>0</v>
      </c>
      <c r="G4002" s="10">
        <v>26758.23</v>
      </c>
      <c r="H4002" s="10">
        <v>27373.67</v>
      </c>
      <c r="I4002" s="10">
        <v>-615.43999999999869</v>
      </c>
      <c r="J4002" s="10">
        <v>0</v>
      </c>
      <c r="K4002" s="10">
        <v>0</v>
      </c>
      <c r="L4002" s="10">
        <v>0</v>
      </c>
      <c r="M4002" s="10">
        <v>0</v>
      </c>
      <c r="N4002" s="10">
        <v>0</v>
      </c>
    </row>
    <row r="4003" spans="1:14" x14ac:dyDescent="0.25">
      <c r="A4003" s="9" t="s">
        <v>700</v>
      </c>
      <c r="B4003" s="9" t="s">
        <v>367</v>
      </c>
      <c r="C4003" s="9" t="s">
        <v>39</v>
      </c>
      <c r="D4003" s="9" t="s">
        <v>40</v>
      </c>
      <c r="E4003" s="10">
        <v>-558631.80000000005</v>
      </c>
      <c r="F4003" s="10">
        <v>0</v>
      </c>
      <c r="G4003" s="10">
        <v>-558631.80000000005</v>
      </c>
      <c r="H4003" s="10">
        <v>-558631.56000000006</v>
      </c>
      <c r="I4003" s="10">
        <v>-0.23999999999068677</v>
      </c>
      <c r="J4003" s="10">
        <v>-6976</v>
      </c>
      <c r="K4003" s="10">
        <v>0</v>
      </c>
      <c r="L4003" s="10">
        <v>-6976</v>
      </c>
      <c r="M4003" s="10">
        <v>-6976</v>
      </c>
      <c r="N4003" s="10">
        <v>0</v>
      </c>
    </row>
    <row r="4004" spans="1:14" x14ac:dyDescent="0.25">
      <c r="A4004" s="9" t="s">
        <v>700</v>
      </c>
      <c r="B4004" s="9" t="s">
        <v>368</v>
      </c>
      <c r="C4004" s="9" t="s">
        <v>42</v>
      </c>
      <c r="D4004" s="9" t="s">
        <v>43</v>
      </c>
      <c r="E4004" s="10">
        <v>3109.67</v>
      </c>
      <c r="F4004" s="10">
        <v>0</v>
      </c>
      <c r="G4004" s="10">
        <v>3109.67</v>
      </c>
      <c r="H4004" s="10">
        <v>0</v>
      </c>
      <c r="I4004" s="10">
        <v>3109.67</v>
      </c>
      <c r="J4004" s="10">
        <v>42000</v>
      </c>
      <c r="K4004" s="10">
        <v>0</v>
      </c>
      <c r="L4004" s="10">
        <v>42000</v>
      </c>
      <c r="M4004" s="10">
        <v>0</v>
      </c>
      <c r="N4004" s="10">
        <v>42000</v>
      </c>
    </row>
    <row r="4005" spans="1:14" x14ac:dyDescent="0.25">
      <c r="A4005" s="9" t="s">
        <v>700</v>
      </c>
      <c r="B4005" s="9" t="s">
        <v>141</v>
      </c>
      <c r="C4005" s="9" t="s">
        <v>42</v>
      </c>
      <c r="D4005" s="9" t="s">
        <v>43</v>
      </c>
      <c r="E4005" s="10">
        <v>747.6</v>
      </c>
      <c r="F4005" s="10">
        <v>695.36633663366342</v>
      </c>
      <c r="G4005" s="10">
        <v>52.2336633663366</v>
      </c>
      <c r="H4005" s="10">
        <v>702.32</v>
      </c>
      <c r="I4005" s="10">
        <v>45.279999999999973</v>
      </c>
      <c r="J4005" s="10">
        <v>7500</v>
      </c>
      <c r="K4005" s="10">
        <v>6976</v>
      </c>
      <c r="L4005" s="10">
        <v>524</v>
      </c>
      <c r="M4005" s="10">
        <v>7045.76</v>
      </c>
      <c r="N4005" s="10">
        <v>454.23999999999978</v>
      </c>
    </row>
    <row r="4006" spans="1:14" x14ac:dyDescent="0.25">
      <c r="A4006" s="9" t="s">
        <v>700</v>
      </c>
      <c r="B4006" s="9" t="s">
        <v>142</v>
      </c>
      <c r="C4006" s="9" t="s">
        <v>42</v>
      </c>
      <c r="D4006" s="9" t="s">
        <v>43</v>
      </c>
      <c r="E4006" s="10">
        <v>0</v>
      </c>
      <c r="F4006" s="10">
        <v>2862.5320197044334</v>
      </c>
      <c r="G4006" s="10">
        <v>-2862.5320197044334</v>
      </c>
      <c r="H4006" s="10">
        <v>2905.47</v>
      </c>
      <c r="I4006" s="10">
        <v>-2905.47</v>
      </c>
      <c r="J4006" s="10">
        <v>0</v>
      </c>
      <c r="K4006" s="10">
        <v>41856</v>
      </c>
      <c r="L4006" s="10">
        <v>-41856</v>
      </c>
      <c r="M4006" s="10">
        <v>42483.839999999997</v>
      </c>
      <c r="N4006" s="10">
        <v>-42483.839999999997</v>
      </c>
    </row>
    <row r="4007" spans="1:14" x14ac:dyDescent="0.25">
      <c r="A4007" s="9" t="s">
        <v>700</v>
      </c>
      <c r="B4007" s="9" t="s">
        <v>94</v>
      </c>
      <c r="C4007" s="9" t="s">
        <v>42</v>
      </c>
      <c r="D4007" s="9" t="s">
        <v>43</v>
      </c>
      <c r="E4007" s="10">
        <v>4121.88</v>
      </c>
      <c r="F4007" s="10">
        <v>4101.8905472636807</v>
      </c>
      <c r="G4007" s="10">
        <v>19.989452736319436</v>
      </c>
      <c r="H4007" s="10">
        <v>4122.3999999999996</v>
      </c>
      <c r="I4007" s="10">
        <v>-0.51999999999952706</v>
      </c>
      <c r="J4007" s="10">
        <v>7010</v>
      </c>
      <c r="K4007" s="10">
        <v>6976</v>
      </c>
      <c r="L4007" s="10">
        <v>34</v>
      </c>
      <c r="M4007" s="10">
        <v>7010.88</v>
      </c>
      <c r="N4007" s="10">
        <v>-0.88000000000010914</v>
      </c>
    </row>
    <row r="4008" spans="1:14" x14ac:dyDescent="0.25">
      <c r="A4008" s="9" t="s">
        <v>700</v>
      </c>
      <c r="B4008" s="9" t="s">
        <v>143</v>
      </c>
      <c r="C4008" s="9" t="s">
        <v>42</v>
      </c>
      <c r="D4008" s="9" t="s">
        <v>43</v>
      </c>
      <c r="E4008" s="10">
        <v>5474.28</v>
      </c>
      <c r="F4008" s="10">
        <v>5455.5073891625616</v>
      </c>
      <c r="G4008" s="10">
        <v>18.772610837438151</v>
      </c>
      <c r="H4008" s="10">
        <v>5537.34</v>
      </c>
      <c r="I4008" s="10">
        <v>-63.0600000000004</v>
      </c>
      <c r="J4008" s="10">
        <v>42000</v>
      </c>
      <c r="K4008" s="10">
        <v>41856</v>
      </c>
      <c r="L4008" s="10">
        <v>144</v>
      </c>
      <c r="M4008" s="10">
        <v>42483.839999999997</v>
      </c>
      <c r="N4008" s="10">
        <v>-483.83999999999651</v>
      </c>
    </row>
    <row r="4009" spans="1:14" x14ac:dyDescent="0.25">
      <c r="A4009" s="9" t="s">
        <v>700</v>
      </c>
      <c r="B4009" s="9" t="s">
        <v>144</v>
      </c>
      <c r="C4009" s="9" t="s">
        <v>42</v>
      </c>
      <c r="D4009" s="9" t="s">
        <v>43</v>
      </c>
      <c r="E4009" s="10">
        <v>7632.24</v>
      </c>
      <c r="F4009" s="10">
        <v>7606.0689655172409</v>
      </c>
      <c r="G4009" s="10">
        <v>26.171034482758841</v>
      </c>
      <c r="H4009" s="10">
        <v>7720.16</v>
      </c>
      <c r="I4009" s="10">
        <v>-87.920000000000073</v>
      </c>
      <c r="J4009" s="10">
        <v>42000</v>
      </c>
      <c r="K4009" s="10">
        <v>41856</v>
      </c>
      <c r="L4009" s="10">
        <v>144</v>
      </c>
      <c r="M4009" s="10">
        <v>42483.839999999997</v>
      </c>
      <c r="N4009" s="10">
        <v>-483.83999999999651</v>
      </c>
    </row>
    <row r="4010" spans="1:14" x14ac:dyDescent="0.25">
      <c r="A4010" s="9" t="s">
        <v>700</v>
      </c>
      <c r="B4010" s="9" t="s">
        <v>84</v>
      </c>
      <c r="C4010" s="9" t="s">
        <v>42</v>
      </c>
      <c r="D4010" s="9" t="s">
        <v>43</v>
      </c>
      <c r="E4010" s="10">
        <v>17345.009999999998</v>
      </c>
      <c r="F4010" s="10">
        <v>17007.352941176472</v>
      </c>
      <c r="G4010" s="10">
        <v>337.65705882352631</v>
      </c>
      <c r="H4010" s="10">
        <v>17347.5</v>
      </c>
      <c r="I4010" s="10">
        <v>-2.4900000000016007</v>
      </c>
      <c r="J4010" s="10">
        <v>42687</v>
      </c>
      <c r="K4010" s="10">
        <v>41856</v>
      </c>
      <c r="L4010" s="10">
        <v>831</v>
      </c>
      <c r="M4010" s="10">
        <v>42693.120000000003</v>
      </c>
      <c r="N4010" s="10">
        <v>-6.1200000000026193</v>
      </c>
    </row>
    <row r="4011" spans="1:14" x14ac:dyDescent="0.25">
      <c r="A4011" s="9" t="s">
        <v>700</v>
      </c>
      <c r="B4011" s="9" t="s">
        <v>136</v>
      </c>
      <c r="C4011" s="9" t="s">
        <v>42</v>
      </c>
      <c r="D4011" s="9" t="s">
        <v>43</v>
      </c>
      <c r="E4011" s="10">
        <v>22936.42</v>
      </c>
      <c r="F4011" s="10">
        <v>22600.561576354681</v>
      </c>
      <c r="G4011" s="10">
        <v>335.85842364531709</v>
      </c>
      <c r="H4011" s="10">
        <v>22939.57</v>
      </c>
      <c r="I4011" s="10">
        <v>-3.1500000000014552</v>
      </c>
      <c r="J4011" s="10">
        <v>42478</v>
      </c>
      <c r="K4011" s="10">
        <v>41856</v>
      </c>
      <c r="L4011" s="10">
        <v>622</v>
      </c>
      <c r="M4011" s="10">
        <v>42483.839999999997</v>
      </c>
      <c r="N4011" s="10">
        <v>-5.8399999999965075</v>
      </c>
    </row>
    <row r="4012" spans="1:14" x14ac:dyDescent="0.25">
      <c r="A4012" s="9" t="s">
        <v>700</v>
      </c>
      <c r="B4012" s="9" t="s">
        <v>145</v>
      </c>
      <c r="C4012" s="9" t="s">
        <v>42</v>
      </c>
      <c r="D4012" s="9" t="s">
        <v>43</v>
      </c>
      <c r="E4012" s="10">
        <v>29877.599999999999</v>
      </c>
      <c r="F4012" s="10">
        <v>29438.719211822659</v>
      </c>
      <c r="G4012" s="10">
        <v>438.88078817733913</v>
      </c>
      <c r="H4012" s="10">
        <v>29880.3</v>
      </c>
      <c r="I4012" s="10">
        <v>-2.7000000000007276</v>
      </c>
      <c r="J4012" s="10">
        <v>7080</v>
      </c>
      <c r="K4012" s="10">
        <v>6976</v>
      </c>
      <c r="L4012" s="10">
        <v>104</v>
      </c>
      <c r="M4012" s="10">
        <v>7080.64</v>
      </c>
      <c r="N4012" s="10">
        <v>-0.64000000000032742</v>
      </c>
    </row>
    <row r="4013" spans="1:14" x14ac:dyDescent="0.25">
      <c r="A4013" s="9" t="s">
        <v>700</v>
      </c>
      <c r="B4013" s="9" t="s">
        <v>50</v>
      </c>
      <c r="C4013" s="9" t="s">
        <v>42</v>
      </c>
      <c r="D4013" s="9" t="s">
        <v>43</v>
      </c>
      <c r="E4013" s="10">
        <v>57117.48</v>
      </c>
      <c r="F4013" s="10">
        <v>56840.447761194031</v>
      </c>
      <c r="G4013" s="10">
        <v>277.03223880597216</v>
      </c>
      <c r="H4013" s="10">
        <v>57124.65</v>
      </c>
      <c r="I4013" s="10">
        <v>-7.1699999999982538</v>
      </c>
      <c r="J4013" s="10">
        <v>42060</v>
      </c>
      <c r="K4013" s="10">
        <v>41856</v>
      </c>
      <c r="L4013" s="10">
        <v>204</v>
      </c>
      <c r="M4013" s="10">
        <v>42065.279999999999</v>
      </c>
      <c r="N4013" s="10">
        <v>-5.2799999999988358</v>
      </c>
    </row>
    <row r="4014" spans="1:14" x14ac:dyDescent="0.25">
      <c r="A4014" s="9" t="s">
        <v>700</v>
      </c>
      <c r="B4014" s="9" t="s">
        <v>103</v>
      </c>
      <c r="C4014" s="9" t="s">
        <v>42</v>
      </c>
      <c r="D4014" s="9" t="s">
        <v>43</v>
      </c>
      <c r="E4014" s="10">
        <v>202190.38</v>
      </c>
      <c r="F4014" s="10">
        <v>200214.8316831683</v>
      </c>
      <c r="G4014" s="10">
        <v>1975.5483168317005</v>
      </c>
      <c r="H4014" s="10">
        <v>202216.98</v>
      </c>
      <c r="I4014" s="10">
        <v>-26.600000000005821</v>
      </c>
      <c r="J4014" s="10">
        <v>42269</v>
      </c>
      <c r="K4014" s="10">
        <v>41856</v>
      </c>
      <c r="L4014" s="10">
        <v>413</v>
      </c>
      <c r="M4014" s="10">
        <v>42274.559999999998</v>
      </c>
      <c r="N4014" s="10">
        <v>-5.5599999999976717</v>
      </c>
    </row>
    <row r="4015" spans="1:14" x14ac:dyDescent="0.25">
      <c r="A4015" s="9" t="s">
        <v>700</v>
      </c>
      <c r="B4015" s="9" t="s">
        <v>146</v>
      </c>
      <c r="C4015" s="9" t="s">
        <v>42</v>
      </c>
      <c r="D4015" s="9" t="s">
        <v>53</v>
      </c>
      <c r="E4015" s="10">
        <v>144808.15</v>
      </c>
      <c r="F4015" s="10">
        <v>144808.30889540567</v>
      </c>
      <c r="G4015" s="10">
        <v>-0.15889540567877702</v>
      </c>
      <c r="H4015" s="10">
        <v>148138.9</v>
      </c>
      <c r="I4015" s="10">
        <v>-3330.75</v>
      </c>
      <c r="J4015" s="10">
        <v>31392</v>
      </c>
      <c r="K4015" s="10">
        <v>31392</v>
      </c>
      <c r="L4015" s="10">
        <v>0</v>
      </c>
      <c r="M4015" s="10">
        <v>32114.016</v>
      </c>
      <c r="N4015" s="10">
        <v>-722.01599999999962</v>
      </c>
    </row>
    <row r="4016" spans="1:14" x14ac:dyDescent="0.25">
      <c r="A4016" s="9" t="s">
        <v>700</v>
      </c>
      <c r="B4016" s="9" t="s">
        <v>54</v>
      </c>
      <c r="C4016" s="9" t="s">
        <v>42</v>
      </c>
      <c r="D4016" s="9" t="s">
        <v>55</v>
      </c>
      <c r="E4016" s="10">
        <v>2113.31</v>
      </c>
      <c r="F4016" s="10">
        <v>2071.872549019608</v>
      </c>
      <c r="G4016" s="10">
        <v>41.437450980391986</v>
      </c>
      <c r="H4016" s="10">
        <v>2113.31</v>
      </c>
      <c r="I4016" s="10">
        <v>0</v>
      </c>
      <c r="J4016" s="10">
        <v>384.238</v>
      </c>
      <c r="K4016" s="10">
        <v>376.70392156862749</v>
      </c>
      <c r="L4016" s="10">
        <v>7.5340784313725067</v>
      </c>
      <c r="M4016" s="10">
        <v>384.238</v>
      </c>
      <c r="N4016" s="10">
        <v>0</v>
      </c>
    </row>
    <row r="4017" spans="1:14" x14ac:dyDescent="0.25">
      <c r="A4017" s="9" t="s">
        <v>701</v>
      </c>
      <c r="B4017" s="9" t="s">
        <v>25</v>
      </c>
      <c r="C4017" s="9" t="s">
        <v>26</v>
      </c>
      <c r="D4017" s="9" t="s">
        <v>27</v>
      </c>
      <c r="E4017" s="10">
        <v>1951.18</v>
      </c>
      <c r="F4017" s="10">
        <v>0</v>
      </c>
      <c r="G4017" s="10">
        <v>1951.18</v>
      </c>
      <c r="H4017" s="10">
        <v>0</v>
      </c>
      <c r="I4017" s="10">
        <v>1951.18</v>
      </c>
      <c r="J4017" s="10">
        <v>0</v>
      </c>
      <c r="K4017" s="10">
        <v>0</v>
      </c>
      <c r="L4017" s="10">
        <v>0</v>
      </c>
      <c r="M4017" s="10">
        <v>0</v>
      </c>
      <c r="N4017" s="10">
        <v>0</v>
      </c>
    </row>
    <row r="4018" spans="1:14" x14ac:dyDescent="0.25">
      <c r="A4018" s="9" t="s">
        <v>701</v>
      </c>
      <c r="B4018" s="9" t="s">
        <v>28</v>
      </c>
      <c r="C4018" s="9" t="s">
        <v>29</v>
      </c>
      <c r="D4018" s="9" t="s">
        <v>27</v>
      </c>
      <c r="E4018" s="10">
        <v>1.89</v>
      </c>
      <c r="F4018" s="10">
        <v>0</v>
      </c>
      <c r="G4018" s="10">
        <v>1.89</v>
      </c>
      <c r="H4018" s="10">
        <v>1.93</v>
      </c>
      <c r="I4018" s="10">
        <v>-4.0000000000000036E-2</v>
      </c>
      <c r="J4018" s="10">
        <v>0</v>
      </c>
      <c r="K4018" s="10">
        <v>0</v>
      </c>
      <c r="L4018" s="10">
        <v>0</v>
      </c>
      <c r="M4018" s="10">
        <v>0</v>
      </c>
      <c r="N4018" s="10">
        <v>0</v>
      </c>
    </row>
    <row r="4019" spans="1:14" x14ac:dyDescent="0.25">
      <c r="A4019" s="9" t="s">
        <v>701</v>
      </c>
      <c r="B4019" s="9" t="s">
        <v>30</v>
      </c>
      <c r="C4019" s="9" t="s">
        <v>29</v>
      </c>
      <c r="D4019" s="9" t="s">
        <v>27</v>
      </c>
      <c r="E4019" s="10">
        <v>44.1</v>
      </c>
      <c r="F4019" s="10">
        <v>0</v>
      </c>
      <c r="G4019" s="10">
        <v>44.1</v>
      </c>
      <c r="H4019" s="10">
        <v>45.11</v>
      </c>
      <c r="I4019" s="10">
        <v>-1.009999999999998</v>
      </c>
      <c r="J4019" s="10">
        <v>0</v>
      </c>
      <c r="K4019" s="10">
        <v>0</v>
      </c>
      <c r="L4019" s="10">
        <v>0</v>
      </c>
      <c r="M4019" s="10">
        <v>0</v>
      </c>
      <c r="N4019" s="10">
        <v>0</v>
      </c>
    </row>
    <row r="4020" spans="1:14" x14ac:dyDescent="0.25">
      <c r="A4020" s="9" t="s">
        <v>701</v>
      </c>
      <c r="B4020" s="9" t="s">
        <v>31</v>
      </c>
      <c r="C4020" s="9" t="s">
        <v>29</v>
      </c>
      <c r="D4020" s="9" t="s">
        <v>27</v>
      </c>
      <c r="E4020" s="10">
        <v>296.10000000000002</v>
      </c>
      <c r="F4020" s="10">
        <v>0</v>
      </c>
      <c r="G4020" s="10">
        <v>296.10000000000002</v>
      </c>
      <c r="H4020" s="10">
        <v>302.91000000000003</v>
      </c>
      <c r="I4020" s="10">
        <v>-6.8100000000000023</v>
      </c>
      <c r="J4020" s="10">
        <v>0</v>
      </c>
      <c r="K4020" s="10">
        <v>0</v>
      </c>
      <c r="L4020" s="10">
        <v>0</v>
      </c>
      <c r="M4020" s="10">
        <v>0</v>
      </c>
      <c r="N4020" s="10">
        <v>0</v>
      </c>
    </row>
    <row r="4021" spans="1:14" x14ac:dyDescent="0.25">
      <c r="A4021" s="9" t="s">
        <v>701</v>
      </c>
      <c r="B4021" s="9" t="s">
        <v>32</v>
      </c>
      <c r="C4021" s="9" t="s">
        <v>33</v>
      </c>
      <c r="D4021" s="9" t="s">
        <v>27</v>
      </c>
      <c r="E4021" s="10">
        <v>426.75</v>
      </c>
      <c r="F4021" s="10">
        <v>0</v>
      </c>
      <c r="G4021" s="10">
        <v>426.75</v>
      </c>
      <c r="H4021" s="10">
        <v>489.84</v>
      </c>
      <c r="I4021" s="10">
        <v>-63.089999999999975</v>
      </c>
      <c r="J4021" s="10">
        <v>1.21</v>
      </c>
      <c r="K4021" s="10">
        <v>0</v>
      </c>
      <c r="L4021" s="10">
        <v>1.21</v>
      </c>
      <c r="M4021" s="10">
        <v>1.389</v>
      </c>
      <c r="N4021" s="10">
        <v>-0.17900000000000005</v>
      </c>
    </row>
    <row r="4022" spans="1:14" x14ac:dyDescent="0.25">
      <c r="A4022" s="9" t="s">
        <v>701</v>
      </c>
      <c r="B4022" s="9" t="s">
        <v>34</v>
      </c>
      <c r="C4022" s="9" t="s">
        <v>33</v>
      </c>
      <c r="D4022" s="9" t="s">
        <v>27</v>
      </c>
      <c r="E4022" s="10">
        <v>1466.97</v>
      </c>
      <c r="F4022" s="10">
        <v>0</v>
      </c>
      <c r="G4022" s="10">
        <v>1466.97</v>
      </c>
      <c r="H4022" s="10">
        <v>1683.86</v>
      </c>
      <c r="I4022" s="10">
        <v>-216.88999999999987</v>
      </c>
      <c r="J4022" s="10">
        <v>1.21</v>
      </c>
      <c r="K4022" s="10">
        <v>0</v>
      </c>
      <c r="L4022" s="10">
        <v>1.21</v>
      </c>
      <c r="M4022" s="10">
        <v>1.389</v>
      </c>
      <c r="N4022" s="10">
        <v>-0.17900000000000005</v>
      </c>
    </row>
    <row r="4023" spans="1:14" x14ac:dyDescent="0.25">
      <c r="A4023" s="9" t="s">
        <v>701</v>
      </c>
      <c r="B4023" s="9" t="s">
        <v>35</v>
      </c>
      <c r="C4023" s="9" t="s">
        <v>33</v>
      </c>
      <c r="D4023" s="9" t="s">
        <v>27</v>
      </c>
      <c r="E4023" s="10">
        <v>1587.17</v>
      </c>
      <c r="F4023" s="10">
        <v>0</v>
      </c>
      <c r="G4023" s="10">
        <v>1587.17</v>
      </c>
      <c r="H4023" s="10">
        <v>1821.82</v>
      </c>
      <c r="I4023" s="10">
        <v>-234.64999999999986</v>
      </c>
      <c r="J4023" s="10">
        <v>25.41</v>
      </c>
      <c r="K4023" s="10">
        <v>0</v>
      </c>
      <c r="L4023" s="10">
        <v>25.41</v>
      </c>
      <c r="M4023" s="10">
        <v>29.167000000000002</v>
      </c>
      <c r="N4023" s="10">
        <v>-3.7570000000000014</v>
      </c>
    </row>
    <row r="4024" spans="1:14" x14ac:dyDescent="0.25">
      <c r="A4024" s="9" t="s">
        <v>701</v>
      </c>
      <c r="B4024" s="9" t="s">
        <v>36</v>
      </c>
      <c r="C4024" s="9" t="s">
        <v>29</v>
      </c>
      <c r="D4024" s="9" t="s">
        <v>27</v>
      </c>
      <c r="E4024" s="10">
        <v>3317.4</v>
      </c>
      <c r="F4024" s="10">
        <v>0</v>
      </c>
      <c r="G4024" s="10">
        <v>3317.4</v>
      </c>
      <c r="H4024" s="10">
        <v>3393.7</v>
      </c>
      <c r="I4024" s="10">
        <v>-76.299999999999727</v>
      </c>
      <c r="J4024" s="10">
        <v>0</v>
      </c>
      <c r="K4024" s="10">
        <v>0</v>
      </c>
      <c r="L4024" s="10">
        <v>0</v>
      </c>
      <c r="M4024" s="10">
        <v>0</v>
      </c>
      <c r="N4024" s="10">
        <v>0</v>
      </c>
    </row>
    <row r="4025" spans="1:14" x14ac:dyDescent="0.25">
      <c r="A4025" s="9" t="s">
        <v>701</v>
      </c>
      <c r="B4025" s="9" t="s">
        <v>37</v>
      </c>
      <c r="C4025" s="9" t="s">
        <v>29</v>
      </c>
      <c r="D4025" s="9" t="s">
        <v>27</v>
      </c>
      <c r="E4025" s="10">
        <v>7671.51</v>
      </c>
      <c r="F4025" s="10">
        <v>0</v>
      </c>
      <c r="G4025" s="10">
        <v>7671.51</v>
      </c>
      <c r="H4025" s="10">
        <v>7847.95</v>
      </c>
      <c r="I4025" s="10">
        <v>-176.4399999999996</v>
      </c>
      <c r="J4025" s="10">
        <v>0</v>
      </c>
      <c r="K4025" s="10">
        <v>0</v>
      </c>
      <c r="L4025" s="10">
        <v>0</v>
      </c>
      <c r="M4025" s="10">
        <v>0</v>
      </c>
      <c r="N4025" s="10">
        <v>0</v>
      </c>
    </row>
    <row r="4026" spans="1:14" x14ac:dyDescent="0.25">
      <c r="A4026" s="9" t="s">
        <v>701</v>
      </c>
      <c r="B4026" s="9" t="s">
        <v>150</v>
      </c>
      <c r="C4026" s="9" t="s">
        <v>39</v>
      </c>
      <c r="D4026" s="9" t="s">
        <v>40</v>
      </c>
      <c r="E4026" s="10">
        <v>-157710.87</v>
      </c>
      <c r="F4026" s="10">
        <v>0</v>
      </c>
      <c r="G4026" s="10">
        <v>-157710.87</v>
      </c>
      <c r="H4026" s="10">
        <v>-157710.87</v>
      </c>
      <c r="I4026" s="10">
        <v>0</v>
      </c>
      <c r="J4026" s="10">
        <v>-1000</v>
      </c>
      <c r="K4026" s="10">
        <v>0</v>
      </c>
      <c r="L4026" s="10">
        <v>-1000</v>
      </c>
      <c r="M4026" s="10">
        <v>-1000</v>
      </c>
      <c r="N4026" s="10">
        <v>0</v>
      </c>
    </row>
    <row r="4027" spans="1:14" x14ac:dyDescent="0.25">
      <c r="A4027" s="9" t="s">
        <v>701</v>
      </c>
      <c r="B4027" s="9" t="s">
        <v>151</v>
      </c>
      <c r="C4027" s="9" t="s">
        <v>42</v>
      </c>
      <c r="D4027" s="9" t="s">
        <v>43</v>
      </c>
      <c r="E4027" s="10">
        <v>109.65</v>
      </c>
      <c r="F4027" s="10">
        <v>99.67647058823529</v>
      </c>
      <c r="G4027" s="10">
        <v>9.9735294117647157</v>
      </c>
      <c r="H4027" s="10">
        <v>101.67</v>
      </c>
      <c r="I4027" s="10">
        <v>7.980000000000004</v>
      </c>
      <c r="J4027" s="10">
        <v>1100</v>
      </c>
      <c r="K4027" s="10">
        <v>1000</v>
      </c>
      <c r="L4027" s="10">
        <v>100</v>
      </c>
      <c r="M4027" s="10">
        <v>1020</v>
      </c>
      <c r="N4027" s="10">
        <v>80</v>
      </c>
    </row>
    <row r="4028" spans="1:14" x14ac:dyDescent="0.25">
      <c r="A4028" s="9" t="s">
        <v>701</v>
      </c>
      <c r="B4028" s="9" t="s">
        <v>152</v>
      </c>
      <c r="C4028" s="9" t="s">
        <v>42</v>
      </c>
      <c r="D4028" s="9" t="s">
        <v>43</v>
      </c>
      <c r="E4028" s="10">
        <v>827.52</v>
      </c>
      <c r="F4028" s="10">
        <v>820.67980295566497</v>
      </c>
      <c r="G4028" s="10">
        <v>6.8401970443350137</v>
      </c>
      <c r="H4028" s="10">
        <v>832.99</v>
      </c>
      <c r="I4028" s="10">
        <v>-5.4700000000000273</v>
      </c>
      <c r="J4028" s="10">
        <v>12100</v>
      </c>
      <c r="K4028" s="10">
        <v>12000</v>
      </c>
      <c r="L4028" s="10">
        <v>100</v>
      </c>
      <c r="M4028" s="10">
        <v>12180</v>
      </c>
      <c r="N4028" s="10">
        <v>-80</v>
      </c>
    </row>
    <row r="4029" spans="1:14" x14ac:dyDescent="0.25">
      <c r="A4029" s="9" t="s">
        <v>701</v>
      </c>
      <c r="B4029" s="9" t="s">
        <v>44</v>
      </c>
      <c r="C4029" s="9" t="s">
        <v>42</v>
      </c>
      <c r="D4029" s="9" t="s">
        <v>43</v>
      </c>
      <c r="E4029" s="10">
        <v>931.64</v>
      </c>
      <c r="F4029" s="10">
        <v>927.00497512437812</v>
      </c>
      <c r="G4029" s="10">
        <v>4.6350248756218662</v>
      </c>
      <c r="H4029" s="10">
        <v>931.64</v>
      </c>
      <c r="I4029" s="10">
        <v>0</v>
      </c>
      <c r="J4029" s="10">
        <v>1005</v>
      </c>
      <c r="K4029" s="10">
        <v>1000</v>
      </c>
      <c r="L4029" s="10">
        <v>5</v>
      </c>
      <c r="M4029" s="10">
        <v>1005</v>
      </c>
      <c r="N4029" s="10">
        <v>0</v>
      </c>
    </row>
    <row r="4030" spans="1:14" x14ac:dyDescent="0.25">
      <c r="A4030" s="9" t="s">
        <v>701</v>
      </c>
      <c r="B4030" s="9" t="s">
        <v>153</v>
      </c>
      <c r="C4030" s="9" t="s">
        <v>42</v>
      </c>
      <c r="D4030" s="9" t="s">
        <v>43</v>
      </c>
      <c r="E4030" s="10">
        <v>1577.11</v>
      </c>
      <c r="F4030" s="10">
        <v>1564.07881773399</v>
      </c>
      <c r="G4030" s="10">
        <v>13.031182266009864</v>
      </c>
      <c r="H4030" s="10">
        <v>1587.54</v>
      </c>
      <c r="I4030" s="10">
        <v>-10.430000000000064</v>
      </c>
      <c r="J4030" s="10">
        <v>12100</v>
      </c>
      <c r="K4030" s="10">
        <v>12000</v>
      </c>
      <c r="L4030" s="10">
        <v>100</v>
      </c>
      <c r="M4030" s="10">
        <v>12180</v>
      </c>
      <c r="N4030" s="10">
        <v>-80</v>
      </c>
    </row>
    <row r="4031" spans="1:14" x14ac:dyDescent="0.25">
      <c r="A4031" s="9" t="s">
        <v>701</v>
      </c>
      <c r="B4031" s="9" t="s">
        <v>154</v>
      </c>
      <c r="C4031" s="9" t="s">
        <v>42</v>
      </c>
      <c r="D4031" s="9" t="s">
        <v>43</v>
      </c>
      <c r="E4031" s="10">
        <v>2076.96</v>
      </c>
      <c r="F4031" s="10">
        <v>2314.1970443349755</v>
      </c>
      <c r="G4031" s="10">
        <v>-237.23704433497551</v>
      </c>
      <c r="H4031" s="10">
        <v>2348.91</v>
      </c>
      <c r="I4031" s="10">
        <v>-271.94999999999982</v>
      </c>
      <c r="J4031" s="10">
        <v>12100</v>
      </c>
      <c r="K4031" s="10">
        <v>12000</v>
      </c>
      <c r="L4031" s="10">
        <v>100</v>
      </c>
      <c r="M4031" s="10">
        <v>12180</v>
      </c>
      <c r="N4031" s="10">
        <v>-80</v>
      </c>
    </row>
    <row r="4032" spans="1:14" x14ac:dyDescent="0.25">
      <c r="A4032" s="9" t="s">
        <v>701</v>
      </c>
      <c r="B4032" s="9" t="s">
        <v>84</v>
      </c>
      <c r="C4032" s="9" t="s">
        <v>42</v>
      </c>
      <c r="D4032" s="9" t="s">
        <v>43</v>
      </c>
      <c r="E4032" s="10">
        <v>4973.4799999999996</v>
      </c>
      <c r="F4032" s="10">
        <v>4875.9607843137246</v>
      </c>
      <c r="G4032" s="10">
        <v>97.519215686274947</v>
      </c>
      <c r="H4032" s="10">
        <v>4973.4799999999996</v>
      </c>
      <c r="I4032" s="10">
        <v>0</v>
      </c>
      <c r="J4032" s="10">
        <v>12240</v>
      </c>
      <c r="K4032" s="10">
        <v>12000</v>
      </c>
      <c r="L4032" s="10">
        <v>240</v>
      </c>
      <c r="M4032" s="10">
        <v>12240</v>
      </c>
      <c r="N4032" s="10">
        <v>0</v>
      </c>
    </row>
    <row r="4033" spans="1:14" x14ac:dyDescent="0.25">
      <c r="A4033" s="9" t="s">
        <v>701</v>
      </c>
      <c r="B4033" s="9" t="s">
        <v>136</v>
      </c>
      <c r="C4033" s="9" t="s">
        <v>42</v>
      </c>
      <c r="D4033" s="9" t="s">
        <v>43</v>
      </c>
      <c r="E4033" s="10">
        <v>6576.71</v>
      </c>
      <c r="F4033" s="10">
        <v>6479.5172413793107</v>
      </c>
      <c r="G4033" s="10">
        <v>97.192758620689347</v>
      </c>
      <c r="H4033" s="10">
        <v>6576.71</v>
      </c>
      <c r="I4033" s="10">
        <v>0</v>
      </c>
      <c r="J4033" s="10">
        <v>12180</v>
      </c>
      <c r="K4033" s="10">
        <v>12000</v>
      </c>
      <c r="L4033" s="10">
        <v>180</v>
      </c>
      <c r="M4033" s="10">
        <v>12180</v>
      </c>
      <c r="N4033" s="10">
        <v>0</v>
      </c>
    </row>
    <row r="4034" spans="1:14" x14ac:dyDescent="0.25">
      <c r="A4034" s="9" t="s">
        <v>701</v>
      </c>
      <c r="B4034" s="9" t="s">
        <v>137</v>
      </c>
      <c r="C4034" s="9" t="s">
        <v>42</v>
      </c>
      <c r="D4034" s="9" t="s">
        <v>43</v>
      </c>
      <c r="E4034" s="10">
        <v>7531.3</v>
      </c>
      <c r="F4034" s="10">
        <v>7420</v>
      </c>
      <c r="G4034" s="10">
        <v>111.30000000000018</v>
      </c>
      <c r="H4034" s="10">
        <v>7531.3</v>
      </c>
      <c r="I4034" s="10">
        <v>0</v>
      </c>
      <c r="J4034" s="10">
        <v>1015</v>
      </c>
      <c r="K4034" s="10">
        <v>1000</v>
      </c>
      <c r="L4034" s="10">
        <v>15</v>
      </c>
      <c r="M4034" s="10">
        <v>1015</v>
      </c>
      <c r="N4034" s="10">
        <v>0</v>
      </c>
    </row>
    <row r="4035" spans="1:14" x14ac:dyDescent="0.25">
      <c r="A4035" s="9" t="s">
        <v>701</v>
      </c>
      <c r="B4035" s="9" t="s">
        <v>50</v>
      </c>
      <c r="C4035" s="9" t="s">
        <v>42</v>
      </c>
      <c r="D4035" s="9" t="s">
        <v>43</v>
      </c>
      <c r="E4035" s="10">
        <v>16431.8</v>
      </c>
      <c r="F4035" s="10">
        <v>16296</v>
      </c>
      <c r="G4035" s="10">
        <v>135.79999999999927</v>
      </c>
      <c r="H4035" s="10">
        <v>16377.48</v>
      </c>
      <c r="I4035" s="10">
        <v>54.319999999999709</v>
      </c>
      <c r="J4035" s="10">
        <v>12100</v>
      </c>
      <c r="K4035" s="10">
        <v>12000</v>
      </c>
      <c r="L4035" s="10">
        <v>100</v>
      </c>
      <c r="M4035" s="10">
        <v>12060</v>
      </c>
      <c r="N4035" s="10">
        <v>40</v>
      </c>
    </row>
    <row r="4036" spans="1:14" x14ac:dyDescent="0.25">
      <c r="A4036" s="9" t="s">
        <v>701</v>
      </c>
      <c r="B4036" s="9" t="s">
        <v>103</v>
      </c>
      <c r="C4036" s="9" t="s">
        <v>42</v>
      </c>
      <c r="D4036" s="9" t="s">
        <v>43</v>
      </c>
      <c r="E4036" s="10">
        <v>57975.05</v>
      </c>
      <c r="F4036" s="10">
        <v>57401.039603960395</v>
      </c>
      <c r="G4036" s="10">
        <v>574.01039603960817</v>
      </c>
      <c r="H4036" s="10">
        <v>57975.05</v>
      </c>
      <c r="I4036" s="10">
        <v>0</v>
      </c>
      <c r="J4036" s="10">
        <v>12120</v>
      </c>
      <c r="K4036" s="10">
        <v>12000</v>
      </c>
      <c r="L4036" s="10">
        <v>120</v>
      </c>
      <c r="M4036" s="10">
        <v>12120</v>
      </c>
      <c r="N4036" s="10">
        <v>0</v>
      </c>
    </row>
    <row r="4037" spans="1:14" x14ac:dyDescent="0.25">
      <c r="A4037" s="9" t="s">
        <v>701</v>
      </c>
      <c r="B4037" s="9" t="s">
        <v>155</v>
      </c>
      <c r="C4037" s="9" t="s">
        <v>42</v>
      </c>
      <c r="D4037" s="9" t="s">
        <v>53</v>
      </c>
      <c r="E4037" s="10">
        <v>41330.699999999997</v>
      </c>
      <c r="F4037" s="10">
        <v>41330.478983382207</v>
      </c>
      <c r="G4037" s="10">
        <v>0.22101661779015558</v>
      </c>
      <c r="H4037" s="10">
        <v>42281.08</v>
      </c>
      <c r="I4037" s="10">
        <v>-950.38000000000466</v>
      </c>
      <c r="J4037" s="10">
        <v>9000</v>
      </c>
      <c r="K4037" s="10">
        <v>9000</v>
      </c>
      <c r="L4037" s="10">
        <v>0</v>
      </c>
      <c r="M4037" s="10">
        <v>9207</v>
      </c>
      <c r="N4037" s="10">
        <v>-207</v>
      </c>
    </row>
    <row r="4038" spans="1:14" x14ac:dyDescent="0.25">
      <c r="A4038" s="9" t="s">
        <v>701</v>
      </c>
      <c r="B4038" s="9" t="s">
        <v>54</v>
      </c>
      <c r="C4038" s="9" t="s">
        <v>42</v>
      </c>
      <c r="D4038" s="9" t="s">
        <v>55</v>
      </c>
      <c r="E4038" s="10">
        <v>605.88</v>
      </c>
      <c r="F4038" s="10">
        <v>594</v>
      </c>
      <c r="G4038" s="10">
        <v>11.879999999999995</v>
      </c>
      <c r="H4038" s="10">
        <v>605.88</v>
      </c>
      <c r="I4038" s="10">
        <v>0</v>
      </c>
      <c r="J4038" s="10">
        <v>110.16</v>
      </c>
      <c r="K4038" s="10">
        <v>108</v>
      </c>
      <c r="L4038" s="10">
        <v>2.1599999999999966</v>
      </c>
      <c r="M4038" s="10">
        <v>110.16</v>
      </c>
      <c r="N4038" s="10">
        <v>0</v>
      </c>
    </row>
    <row r="4039" spans="1:14" x14ac:dyDescent="0.25">
      <c r="A4039" s="9" t="s">
        <v>702</v>
      </c>
      <c r="B4039" s="9" t="s">
        <v>25</v>
      </c>
      <c r="C4039" s="9" t="s">
        <v>26</v>
      </c>
      <c r="D4039" s="9" t="s">
        <v>27</v>
      </c>
      <c r="E4039" s="10">
        <v>-5143.76</v>
      </c>
      <c r="F4039" s="10">
        <v>0</v>
      </c>
      <c r="G4039" s="10">
        <v>-5143.76</v>
      </c>
      <c r="H4039" s="10">
        <v>0</v>
      </c>
      <c r="I4039" s="10">
        <v>-5143.76</v>
      </c>
      <c r="J4039" s="10">
        <v>0</v>
      </c>
      <c r="K4039" s="10">
        <v>0</v>
      </c>
      <c r="L4039" s="10">
        <v>0</v>
      </c>
      <c r="M4039" s="10">
        <v>0</v>
      </c>
      <c r="N4039" s="10">
        <v>0</v>
      </c>
    </row>
    <row r="4040" spans="1:14" x14ac:dyDescent="0.25">
      <c r="A4040" s="9" t="s">
        <v>702</v>
      </c>
      <c r="B4040" s="9" t="s">
        <v>28</v>
      </c>
      <c r="C4040" s="9" t="s">
        <v>29</v>
      </c>
      <c r="D4040" s="9" t="s">
        <v>27</v>
      </c>
      <c r="E4040" s="10">
        <v>3.64</v>
      </c>
      <c r="F4040" s="10">
        <v>0</v>
      </c>
      <c r="G4040" s="10">
        <v>3.64</v>
      </c>
      <c r="H4040" s="10">
        <v>3.53</v>
      </c>
      <c r="I4040" s="10">
        <v>0.11000000000000032</v>
      </c>
      <c r="J4040" s="10">
        <v>0</v>
      </c>
      <c r="K4040" s="10">
        <v>0</v>
      </c>
      <c r="L4040" s="10">
        <v>0</v>
      </c>
      <c r="M4040" s="10">
        <v>0</v>
      </c>
      <c r="N4040" s="10">
        <v>0</v>
      </c>
    </row>
    <row r="4041" spans="1:14" x14ac:dyDescent="0.25">
      <c r="A4041" s="9" t="s">
        <v>702</v>
      </c>
      <c r="B4041" s="9" t="s">
        <v>30</v>
      </c>
      <c r="C4041" s="9" t="s">
        <v>29</v>
      </c>
      <c r="D4041" s="9" t="s">
        <v>27</v>
      </c>
      <c r="E4041" s="10">
        <v>84.89</v>
      </c>
      <c r="F4041" s="10">
        <v>0</v>
      </c>
      <c r="G4041" s="10">
        <v>84.89</v>
      </c>
      <c r="H4041" s="10">
        <v>82.33</v>
      </c>
      <c r="I4041" s="10">
        <v>2.5600000000000023</v>
      </c>
      <c r="J4041" s="10">
        <v>0</v>
      </c>
      <c r="K4041" s="10">
        <v>0</v>
      </c>
      <c r="L4041" s="10">
        <v>0</v>
      </c>
      <c r="M4041" s="10">
        <v>0</v>
      </c>
      <c r="N4041" s="10">
        <v>0</v>
      </c>
    </row>
    <row r="4042" spans="1:14" x14ac:dyDescent="0.25">
      <c r="A4042" s="9" t="s">
        <v>702</v>
      </c>
      <c r="B4042" s="9" t="s">
        <v>31</v>
      </c>
      <c r="C4042" s="9" t="s">
        <v>29</v>
      </c>
      <c r="D4042" s="9" t="s">
        <v>27</v>
      </c>
      <c r="E4042" s="10">
        <v>569.99</v>
      </c>
      <c r="F4042" s="10">
        <v>0</v>
      </c>
      <c r="G4042" s="10">
        <v>569.99</v>
      </c>
      <c r="H4042" s="10">
        <v>552.80999999999995</v>
      </c>
      <c r="I4042" s="10">
        <v>17.180000000000064</v>
      </c>
      <c r="J4042" s="10">
        <v>0</v>
      </c>
      <c r="K4042" s="10">
        <v>0</v>
      </c>
      <c r="L4042" s="10">
        <v>0</v>
      </c>
      <c r="M4042" s="10">
        <v>0</v>
      </c>
      <c r="N4042" s="10">
        <v>0</v>
      </c>
    </row>
    <row r="4043" spans="1:14" x14ac:dyDescent="0.25">
      <c r="A4043" s="9" t="s">
        <v>702</v>
      </c>
      <c r="B4043" s="9" t="s">
        <v>32</v>
      </c>
      <c r="C4043" s="9" t="s">
        <v>33</v>
      </c>
      <c r="D4043" s="9" t="s">
        <v>27</v>
      </c>
      <c r="E4043" s="10">
        <v>1615.3</v>
      </c>
      <c r="F4043" s="10">
        <v>0</v>
      </c>
      <c r="G4043" s="10">
        <v>1615.3</v>
      </c>
      <c r="H4043" s="10">
        <v>1119.44</v>
      </c>
      <c r="I4043" s="10">
        <v>495.8599999999999</v>
      </c>
      <c r="J4043" s="10">
        <v>4.58</v>
      </c>
      <c r="K4043" s="10">
        <v>0</v>
      </c>
      <c r="L4043" s="10">
        <v>4.58</v>
      </c>
      <c r="M4043" s="10">
        <v>3.1739999999999999</v>
      </c>
      <c r="N4043" s="10">
        <v>1.4060000000000001</v>
      </c>
    </row>
    <row r="4044" spans="1:14" x14ac:dyDescent="0.25">
      <c r="A4044" s="9" t="s">
        <v>702</v>
      </c>
      <c r="B4044" s="9" t="s">
        <v>34</v>
      </c>
      <c r="C4044" s="9" t="s">
        <v>33</v>
      </c>
      <c r="D4044" s="9" t="s">
        <v>27</v>
      </c>
      <c r="E4044" s="10">
        <v>5552.66</v>
      </c>
      <c r="F4044" s="10">
        <v>0</v>
      </c>
      <c r="G4044" s="10">
        <v>5552.66</v>
      </c>
      <c r="H4044" s="10">
        <v>3848.11</v>
      </c>
      <c r="I4044" s="10">
        <v>1704.5499999999997</v>
      </c>
      <c r="J4044" s="10">
        <v>4.58</v>
      </c>
      <c r="K4044" s="10">
        <v>0</v>
      </c>
      <c r="L4044" s="10">
        <v>4.58</v>
      </c>
      <c r="M4044" s="10">
        <v>3.1739999999999999</v>
      </c>
      <c r="N4044" s="10">
        <v>1.4060000000000001</v>
      </c>
    </row>
    <row r="4045" spans="1:14" x14ac:dyDescent="0.25">
      <c r="A4045" s="9" t="s">
        <v>702</v>
      </c>
      <c r="B4045" s="9" t="s">
        <v>35</v>
      </c>
      <c r="C4045" s="9" t="s">
        <v>33</v>
      </c>
      <c r="D4045" s="9" t="s">
        <v>27</v>
      </c>
      <c r="E4045" s="10">
        <v>6007.63</v>
      </c>
      <c r="F4045" s="10">
        <v>0</v>
      </c>
      <c r="G4045" s="10">
        <v>6007.63</v>
      </c>
      <c r="H4045" s="10">
        <v>4163.26</v>
      </c>
      <c r="I4045" s="10">
        <v>1844.37</v>
      </c>
      <c r="J4045" s="10">
        <v>96.18</v>
      </c>
      <c r="K4045" s="10">
        <v>0</v>
      </c>
      <c r="L4045" s="10">
        <v>96.18</v>
      </c>
      <c r="M4045" s="10">
        <v>66.652000000000001</v>
      </c>
      <c r="N4045" s="10">
        <v>29.528000000000006</v>
      </c>
    </row>
    <row r="4046" spans="1:14" x14ac:dyDescent="0.25">
      <c r="A4046" s="9" t="s">
        <v>702</v>
      </c>
      <c r="B4046" s="9" t="s">
        <v>36</v>
      </c>
      <c r="C4046" s="9" t="s">
        <v>29</v>
      </c>
      <c r="D4046" s="9" t="s">
        <v>27</v>
      </c>
      <c r="E4046" s="10">
        <v>6386</v>
      </c>
      <c r="F4046" s="10">
        <v>0</v>
      </c>
      <c r="G4046" s="10">
        <v>6386</v>
      </c>
      <c r="H4046" s="10">
        <v>6193.5</v>
      </c>
      <c r="I4046" s="10">
        <v>192.5</v>
      </c>
      <c r="J4046" s="10">
        <v>0</v>
      </c>
      <c r="K4046" s="10">
        <v>0</v>
      </c>
      <c r="L4046" s="10">
        <v>0</v>
      </c>
      <c r="M4046" s="10">
        <v>0</v>
      </c>
      <c r="N4046" s="10">
        <v>0</v>
      </c>
    </row>
    <row r="4047" spans="1:14" x14ac:dyDescent="0.25">
      <c r="A4047" s="9" t="s">
        <v>702</v>
      </c>
      <c r="B4047" s="9" t="s">
        <v>37</v>
      </c>
      <c r="C4047" s="9" t="s">
        <v>29</v>
      </c>
      <c r="D4047" s="9" t="s">
        <v>27</v>
      </c>
      <c r="E4047" s="10">
        <v>14767.66</v>
      </c>
      <c r="F4047" s="10">
        <v>0</v>
      </c>
      <c r="G4047" s="10">
        <v>14767.66</v>
      </c>
      <c r="H4047" s="10">
        <v>14322.52</v>
      </c>
      <c r="I4047" s="10">
        <v>445.13999999999942</v>
      </c>
      <c r="J4047" s="10">
        <v>0</v>
      </c>
      <c r="K4047" s="10">
        <v>0</v>
      </c>
      <c r="L4047" s="10">
        <v>0</v>
      </c>
      <c r="M4047" s="10">
        <v>0</v>
      </c>
      <c r="N4047" s="10">
        <v>0</v>
      </c>
    </row>
    <row r="4048" spans="1:14" x14ac:dyDescent="0.25">
      <c r="A4048" s="9" t="s">
        <v>702</v>
      </c>
      <c r="B4048" s="9" t="s">
        <v>157</v>
      </c>
      <c r="C4048" s="9" t="s">
        <v>39</v>
      </c>
      <c r="D4048" s="9" t="s">
        <v>40</v>
      </c>
      <c r="E4048" s="10">
        <v>-292192.96999999997</v>
      </c>
      <c r="F4048" s="10">
        <v>0</v>
      </c>
      <c r="G4048" s="10">
        <v>-292192.96999999997</v>
      </c>
      <c r="H4048" s="10">
        <v>-292192.99</v>
      </c>
      <c r="I4048" s="10">
        <v>2.0000000018626451E-2</v>
      </c>
      <c r="J4048" s="10">
        <v>-3650</v>
      </c>
      <c r="K4048" s="10">
        <v>0</v>
      </c>
      <c r="L4048" s="10">
        <v>-3650</v>
      </c>
      <c r="M4048" s="10">
        <v>-3650</v>
      </c>
      <c r="N4048" s="10">
        <v>0</v>
      </c>
    </row>
    <row r="4049" spans="1:14" x14ac:dyDescent="0.25">
      <c r="A4049" s="9" t="s">
        <v>702</v>
      </c>
      <c r="B4049" s="9" t="s">
        <v>151</v>
      </c>
      <c r="C4049" s="9" t="s">
        <v>42</v>
      </c>
      <c r="D4049" s="9" t="s">
        <v>43</v>
      </c>
      <c r="E4049" s="10">
        <v>502.88</v>
      </c>
      <c r="F4049" s="10">
        <v>363.83333333333331</v>
      </c>
      <c r="G4049" s="10">
        <v>139.04666666666668</v>
      </c>
      <c r="H4049" s="10">
        <v>371.11</v>
      </c>
      <c r="I4049" s="10">
        <v>131.76999999999998</v>
      </c>
      <c r="J4049" s="10">
        <v>5045</v>
      </c>
      <c r="K4049" s="10">
        <v>3650</v>
      </c>
      <c r="L4049" s="10">
        <v>1395</v>
      </c>
      <c r="M4049" s="10">
        <v>3723</v>
      </c>
      <c r="N4049" s="10">
        <v>1322</v>
      </c>
    </row>
    <row r="4050" spans="1:14" x14ac:dyDescent="0.25">
      <c r="A4050" s="9" t="s">
        <v>702</v>
      </c>
      <c r="B4050" s="9" t="s">
        <v>152</v>
      </c>
      <c r="C4050" s="9" t="s">
        <v>42</v>
      </c>
      <c r="D4050" s="9" t="s">
        <v>43</v>
      </c>
      <c r="E4050" s="10">
        <v>1525.09</v>
      </c>
      <c r="F4050" s="10">
        <v>1497.7438423645319</v>
      </c>
      <c r="G4050" s="10">
        <v>27.346157635467989</v>
      </c>
      <c r="H4050" s="10">
        <v>1520.21</v>
      </c>
      <c r="I4050" s="10">
        <v>4.8799999999998818</v>
      </c>
      <c r="J4050" s="10">
        <v>22300</v>
      </c>
      <c r="K4050" s="10">
        <v>21900</v>
      </c>
      <c r="L4050" s="10">
        <v>400</v>
      </c>
      <c r="M4050" s="10">
        <v>22228.5</v>
      </c>
      <c r="N4050" s="10">
        <v>71.5</v>
      </c>
    </row>
    <row r="4051" spans="1:14" x14ac:dyDescent="0.25">
      <c r="A4051" s="9" t="s">
        <v>702</v>
      </c>
      <c r="B4051" s="9" t="s">
        <v>94</v>
      </c>
      <c r="C4051" s="9" t="s">
        <v>42</v>
      </c>
      <c r="D4051" s="9" t="s">
        <v>43</v>
      </c>
      <c r="E4051" s="10">
        <v>2150.91</v>
      </c>
      <c r="F4051" s="10">
        <v>2146.1990049751239</v>
      </c>
      <c r="G4051" s="10">
        <v>4.710995024875956</v>
      </c>
      <c r="H4051" s="10">
        <v>2156.9299999999998</v>
      </c>
      <c r="I4051" s="10">
        <v>-6.0199999999999818</v>
      </c>
      <c r="J4051" s="10">
        <v>3658</v>
      </c>
      <c r="K4051" s="10">
        <v>3650</v>
      </c>
      <c r="L4051" s="10">
        <v>8</v>
      </c>
      <c r="M4051" s="10">
        <v>3668.25</v>
      </c>
      <c r="N4051" s="10">
        <v>-10.25</v>
      </c>
    </row>
    <row r="4052" spans="1:14" x14ac:dyDescent="0.25">
      <c r="A4052" s="9" t="s">
        <v>702</v>
      </c>
      <c r="B4052" s="9" t="s">
        <v>153</v>
      </c>
      <c r="C4052" s="9" t="s">
        <v>42</v>
      </c>
      <c r="D4052" s="9" t="s">
        <v>43</v>
      </c>
      <c r="E4052" s="10">
        <v>2828.38</v>
      </c>
      <c r="F4052" s="10">
        <v>2854.4433497536947</v>
      </c>
      <c r="G4052" s="10">
        <v>-26.063349753694638</v>
      </c>
      <c r="H4052" s="10">
        <v>2897.26</v>
      </c>
      <c r="I4052" s="10">
        <v>-68.880000000000109</v>
      </c>
      <c r="J4052" s="10">
        <v>21700</v>
      </c>
      <c r="K4052" s="10">
        <v>21900</v>
      </c>
      <c r="L4052" s="10">
        <v>-200</v>
      </c>
      <c r="M4052" s="10">
        <v>22228.5</v>
      </c>
      <c r="N4052" s="10">
        <v>-528.5</v>
      </c>
    </row>
    <row r="4053" spans="1:14" x14ac:dyDescent="0.25">
      <c r="A4053" s="9" t="s">
        <v>702</v>
      </c>
      <c r="B4053" s="9" t="s">
        <v>154</v>
      </c>
      <c r="C4053" s="9" t="s">
        <v>42</v>
      </c>
      <c r="D4053" s="9" t="s">
        <v>43</v>
      </c>
      <c r="E4053" s="10">
        <v>3767.72</v>
      </c>
      <c r="F4053" s="10">
        <v>4223.4187192118234</v>
      </c>
      <c r="G4053" s="10">
        <v>-455.69871921182357</v>
      </c>
      <c r="H4053" s="10">
        <v>4286.7700000000004</v>
      </c>
      <c r="I4053" s="10">
        <v>-519.05000000000064</v>
      </c>
      <c r="J4053" s="10">
        <v>21950</v>
      </c>
      <c r="K4053" s="10">
        <v>21900</v>
      </c>
      <c r="L4053" s="10">
        <v>50</v>
      </c>
      <c r="M4053" s="10">
        <v>22228.5</v>
      </c>
      <c r="N4053" s="10">
        <v>-278.5</v>
      </c>
    </row>
    <row r="4054" spans="1:14" x14ac:dyDescent="0.25">
      <c r="A4054" s="9" t="s">
        <v>702</v>
      </c>
      <c r="B4054" s="9" t="s">
        <v>84</v>
      </c>
      <c r="C4054" s="9" t="s">
        <v>42</v>
      </c>
      <c r="D4054" s="9" t="s">
        <v>43</v>
      </c>
      <c r="E4054" s="10">
        <v>8939.26</v>
      </c>
      <c r="F4054" s="10">
        <v>8898.6274509803916</v>
      </c>
      <c r="G4054" s="10">
        <v>40.632549019608632</v>
      </c>
      <c r="H4054" s="10">
        <v>9076.6</v>
      </c>
      <c r="I4054" s="10">
        <v>-137.34000000000015</v>
      </c>
      <c r="J4054" s="10">
        <v>22000</v>
      </c>
      <c r="K4054" s="10">
        <v>21900</v>
      </c>
      <c r="L4054" s="10">
        <v>100</v>
      </c>
      <c r="M4054" s="10">
        <v>22338</v>
      </c>
      <c r="N4054" s="10">
        <v>-338</v>
      </c>
    </row>
    <row r="4055" spans="1:14" x14ac:dyDescent="0.25">
      <c r="A4055" s="9" t="s">
        <v>702</v>
      </c>
      <c r="B4055" s="9" t="s">
        <v>136</v>
      </c>
      <c r="C4055" s="9" t="s">
        <v>42</v>
      </c>
      <c r="D4055" s="9" t="s">
        <v>43</v>
      </c>
      <c r="E4055" s="10">
        <v>11838.08</v>
      </c>
      <c r="F4055" s="10">
        <v>11825.123152709361</v>
      </c>
      <c r="G4055" s="10">
        <v>12.956847290639416</v>
      </c>
      <c r="H4055" s="10">
        <v>12002.5</v>
      </c>
      <c r="I4055" s="10">
        <v>-164.42000000000007</v>
      </c>
      <c r="J4055" s="10">
        <v>21924</v>
      </c>
      <c r="K4055" s="10">
        <v>21900</v>
      </c>
      <c r="L4055" s="10">
        <v>24</v>
      </c>
      <c r="M4055" s="10">
        <v>22228.5</v>
      </c>
      <c r="N4055" s="10">
        <v>-304.5</v>
      </c>
    </row>
    <row r="4056" spans="1:14" x14ac:dyDescent="0.25">
      <c r="A4056" s="9" t="s">
        <v>702</v>
      </c>
      <c r="B4056" s="9" t="s">
        <v>145</v>
      </c>
      <c r="C4056" s="9" t="s">
        <v>42</v>
      </c>
      <c r="D4056" s="9" t="s">
        <v>43</v>
      </c>
      <c r="E4056" s="10">
        <v>15419.88</v>
      </c>
      <c r="F4056" s="10">
        <v>15403.004926108375</v>
      </c>
      <c r="G4056" s="10">
        <v>16.875073891624197</v>
      </c>
      <c r="H4056" s="10">
        <v>15634.05</v>
      </c>
      <c r="I4056" s="10">
        <v>-214.17000000000007</v>
      </c>
      <c r="J4056" s="10">
        <v>3654</v>
      </c>
      <c r="K4056" s="10">
        <v>3650</v>
      </c>
      <c r="L4056" s="10">
        <v>4</v>
      </c>
      <c r="M4056" s="10">
        <v>3704.75</v>
      </c>
      <c r="N4056" s="10">
        <v>-50.75</v>
      </c>
    </row>
    <row r="4057" spans="1:14" x14ac:dyDescent="0.25">
      <c r="A4057" s="9" t="s">
        <v>702</v>
      </c>
      <c r="B4057" s="9" t="s">
        <v>50</v>
      </c>
      <c r="C4057" s="9" t="s">
        <v>42</v>
      </c>
      <c r="D4057" s="9" t="s">
        <v>43</v>
      </c>
      <c r="E4057" s="10">
        <v>29876</v>
      </c>
      <c r="F4057" s="10">
        <v>29740.199004975126</v>
      </c>
      <c r="G4057" s="10">
        <v>135.80099502487428</v>
      </c>
      <c r="H4057" s="10">
        <v>29888.9</v>
      </c>
      <c r="I4057" s="10">
        <v>-12.900000000001455</v>
      </c>
      <c r="J4057" s="10">
        <v>22000</v>
      </c>
      <c r="K4057" s="10">
        <v>21900</v>
      </c>
      <c r="L4057" s="10">
        <v>100</v>
      </c>
      <c r="M4057" s="10">
        <v>22009.5</v>
      </c>
      <c r="N4057" s="10">
        <v>-9.5</v>
      </c>
    </row>
    <row r="4058" spans="1:14" x14ac:dyDescent="0.25">
      <c r="A4058" s="9" t="s">
        <v>702</v>
      </c>
      <c r="B4058" s="9" t="s">
        <v>103</v>
      </c>
      <c r="C4058" s="9" t="s">
        <v>42</v>
      </c>
      <c r="D4058" s="9" t="s">
        <v>43</v>
      </c>
      <c r="E4058" s="10">
        <v>104833.43</v>
      </c>
      <c r="F4058" s="10">
        <v>104756.90099009901</v>
      </c>
      <c r="G4058" s="10">
        <v>76.529009900987148</v>
      </c>
      <c r="H4058" s="10">
        <v>105804.47</v>
      </c>
      <c r="I4058" s="10">
        <v>-971.04000000000815</v>
      </c>
      <c r="J4058" s="10">
        <v>21916</v>
      </c>
      <c r="K4058" s="10">
        <v>21900</v>
      </c>
      <c r="L4058" s="10">
        <v>16</v>
      </c>
      <c r="M4058" s="10">
        <v>22119</v>
      </c>
      <c r="N4058" s="10">
        <v>-203</v>
      </c>
    </row>
    <row r="4059" spans="1:14" x14ac:dyDescent="0.25">
      <c r="A4059" s="9" t="s">
        <v>702</v>
      </c>
      <c r="B4059" s="9" t="s">
        <v>155</v>
      </c>
      <c r="C4059" s="9" t="s">
        <v>42</v>
      </c>
      <c r="D4059" s="9" t="s">
        <v>53</v>
      </c>
      <c r="E4059" s="10">
        <v>79561.600000000006</v>
      </c>
      <c r="F4059" s="10">
        <v>75428.113391984371</v>
      </c>
      <c r="G4059" s="10">
        <v>4133.4866080156353</v>
      </c>
      <c r="H4059" s="10">
        <v>77162.960000000006</v>
      </c>
      <c r="I4059" s="10">
        <v>2398.6399999999994</v>
      </c>
      <c r="J4059" s="10">
        <v>17325</v>
      </c>
      <c r="K4059" s="10">
        <v>16425</v>
      </c>
      <c r="L4059" s="10">
        <v>900</v>
      </c>
      <c r="M4059" s="10">
        <v>16802.775000000001</v>
      </c>
      <c r="N4059" s="10">
        <v>522.22499999999854</v>
      </c>
    </row>
    <row r="4060" spans="1:14" x14ac:dyDescent="0.25">
      <c r="A4060" s="9" t="s">
        <v>702</v>
      </c>
      <c r="B4060" s="9" t="s">
        <v>54</v>
      </c>
      <c r="C4060" s="9" t="s">
        <v>42</v>
      </c>
      <c r="D4060" s="9" t="s">
        <v>55</v>
      </c>
      <c r="E4060" s="10">
        <v>1105.73</v>
      </c>
      <c r="F4060" s="10">
        <v>1084.0490196078431</v>
      </c>
      <c r="G4060" s="10">
        <v>21.680980392156926</v>
      </c>
      <c r="H4060" s="10">
        <v>1105.73</v>
      </c>
      <c r="I4060" s="10">
        <v>0</v>
      </c>
      <c r="J4060" s="10">
        <v>201.042</v>
      </c>
      <c r="K4060" s="10">
        <v>197.1</v>
      </c>
      <c r="L4060" s="10">
        <v>3.9420000000000073</v>
      </c>
      <c r="M4060" s="10">
        <v>201.042</v>
      </c>
      <c r="N4060" s="10">
        <v>0</v>
      </c>
    </row>
    <row r="4061" spans="1:14" x14ac:dyDescent="0.25">
      <c r="A4061" s="9" t="s">
        <v>703</v>
      </c>
      <c r="B4061" s="9" t="s">
        <v>25</v>
      </c>
      <c r="C4061" s="9" t="s">
        <v>26</v>
      </c>
      <c r="D4061" s="9" t="s">
        <v>27</v>
      </c>
      <c r="E4061" s="10">
        <v>223.84</v>
      </c>
      <c r="F4061" s="10">
        <v>0</v>
      </c>
      <c r="G4061" s="10">
        <v>223.84</v>
      </c>
      <c r="H4061" s="10">
        <v>0</v>
      </c>
      <c r="I4061" s="10">
        <v>223.84</v>
      </c>
      <c r="J4061" s="10">
        <v>0</v>
      </c>
      <c r="K4061" s="10">
        <v>0</v>
      </c>
      <c r="L4061" s="10">
        <v>0</v>
      </c>
      <c r="M4061" s="10">
        <v>0</v>
      </c>
      <c r="N4061" s="10">
        <v>0</v>
      </c>
    </row>
    <row r="4062" spans="1:14" x14ac:dyDescent="0.25">
      <c r="A4062" s="9" t="s">
        <v>703</v>
      </c>
      <c r="B4062" s="9" t="s">
        <v>28</v>
      </c>
      <c r="C4062" s="9" t="s">
        <v>29</v>
      </c>
      <c r="D4062" s="9" t="s">
        <v>27</v>
      </c>
      <c r="E4062" s="10">
        <v>1.46</v>
      </c>
      <c r="F4062" s="10">
        <v>0</v>
      </c>
      <c r="G4062" s="10">
        <v>1.46</v>
      </c>
      <c r="H4062" s="10">
        <v>1.5</v>
      </c>
      <c r="I4062" s="10">
        <v>-4.0000000000000036E-2</v>
      </c>
      <c r="J4062" s="10">
        <v>0</v>
      </c>
      <c r="K4062" s="10">
        <v>0</v>
      </c>
      <c r="L4062" s="10">
        <v>0</v>
      </c>
      <c r="M4062" s="10">
        <v>0</v>
      </c>
      <c r="N4062" s="10">
        <v>0</v>
      </c>
    </row>
    <row r="4063" spans="1:14" x14ac:dyDescent="0.25">
      <c r="A4063" s="9" t="s">
        <v>703</v>
      </c>
      <c r="B4063" s="9" t="s">
        <v>30</v>
      </c>
      <c r="C4063" s="9" t="s">
        <v>29</v>
      </c>
      <c r="D4063" s="9" t="s">
        <v>27</v>
      </c>
      <c r="E4063" s="10">
        <v>34.18</v>
      </c>
      <c r="F4063" s="10">
        <v>0</v>
      </c>
      <c r="G4063" s="10">
        <v>34.18</v>
      </c>
      <c r="H4063" s="10">
        <v>34.96</v>
      </c>
      <c r="I4063" s="10">
        <v>-0.78000000000000114</v>
      </c>
      <c r="J4063" s="10">
        <v>0</v>
      </c>
      <c r="K4063" s="10">
        <v>0</v>
      </c>
      <c r="L4063" s="10">
        <v>0</v>
      </c>
      <c r="M4063" s="10">
        <v>0</v>
      </c>
      <c r="N4063" s="10">
        <v>0</v>
      </c>
    </row>
    <row r="4064" spans="1:14" x14ac:dyDescent="0.25">
      <c r="A4064" s="9" t="s">
        <v>703</v>
      </c>
      <c r="B4064" s="9" t="s">
        <v>31</v>
      </c>
      <c r="C4064" s="9" t="s">
        <v>29</v>
      </c>
      <c r="D4064" s="9" t="s">
        <v>27</v>
      </c>
      <c r="E4064" s="10">
        <v>229.48</v>
      </c>
      <c r="F4064" s="10">
        <v>0</v>
      </c>
      <c r="G4064" s="10">
        <v>229.48</v>
      </c>
      <c r="H4064" s="10">
        <v>234.76</v>
      </c>
      <c r="I4064" s="10">
        <v>-5.2800000000000011</v>
      </c>
      <c r="J4064" s="10">
        <v>0</v>
      </c>
      <c r="K4064" s="10">
        <v>0</v>
      </c>
      <c r="L4064" s="10">
        <v>0</v>
      </c>
      <c r="M4064" s="10">
        <v>0</v>
      </c>
      <c r="N4064" s="10">
        <v>0</v>
      </c>
    </row>
    <row r="4065" spans="1:14" x14ac:dyDescent="0.25">
      <c r="A4065" s="9" t="s">
        <v>703</v>
      </c>
      <c r="B4065" s="9" t="s">
        <v>32</v>
      </c>
      <c r="C4065" s="9" t="s">
        <v>33</v>
      </c>
      <c r="D4065" s="9" t="s">
        <v>27</v>
      </c>
      <c r="E4065" s="10">
        <v>560.77</v>
      </c>
      <c r="F4065" s="10">
        <v>0</v>
      </c>
      <c r="G4065" s="10">
        <v>560.77</v>
      </c>
      <c r="H4065" s="10">
        <v>475.38</v>
      </c>
      <c r="I4065" s="10">
        <v>85.389999999999986</v>
      </c>
      <c r="J4065" s="10">
        <v>1.59</v>
      </c>
      <c r="K4065" s="10">
        <v>0</v>
      </c>
      <c r="L4065" s="10">
        <v>1.59</v>
      </c>
      <c r="M4065" s="10">
        <v>1.3480000000000001</v>
      </c>
      <c r="N4065" s="10">
        <v>0.24199999999999999</v>
      </c>
    </row>
    <row r="4066" spans="1:14" x14ac:dyDescent="0.25">
      <c r="A4066" s="9" t="s">
        <v>703</v>
      </c>
      <c r="B4066" s="9" t="s">
        <v>34</v>
      </c>
      <c r="C4066" s="9" t="s">
        <v>33</v>
      </c>
      <c r="D4066" s="9" t="s">
        <v>27</v>
      </c>
      <c r="E4066" s="10">
        <v>1927.67</v>
      </c>
      <c r="F4066" s="10">
        <v>0</v>
      </c>
      <c r="G4066" s="10">
        <v>1927.67</v>
      </c>
      <c r="H4066" s="10">
        <v>1634.13</v>
      </c>
      <c r="I4066" s="10">
        <v>293.53999999999996</v>
      </c>
      <c r="J4066" s="10">
        <v>1.59</v>
      </c>
      <c r="K4066" s="10">
        <v>0</v>
      </c>
      <c r="L4066" s="10">
        <v>1.59</v>
      </c>
      <c r="M4066" s="10">
        <v>1.3480000000000001</v>
      </c>
      <c r="N4066" s="10">
        <v>0.24199999999999999</v>
      </c>
    </row>
    <row r="4067" spans="1:14" x14ac:dyDescent="0.25">
      <c r="A4067" s="9" t="s">
        <v>703</v>
      </c>
      <c r="B4067" s="9" t="s">
        <v>35</v>
      </c>
      <c r="C4067" s="9" t="s">
        <v>33</v>
      </c>
      <c r="D4067" s="9" t="s">
        <v>27</v>
      </c>
      <c r="E4067" s="10">
        <v>2085.62</v>
      </c>
      <c r="F4067" s="10">
        <v>0</v>
      </c>
      <c r="G4067" s="10">
        <v>2085.62</v>
      </c>
      <c r="H4067" s="10">
        <v>1767.96</v>
      </c>
      <c r="I4067" s="10">
        <v>317.65999999999985</v>
      </c>
      <c r="J4067" s="10">
        <v>33.39</v>
      </c>
      <c r="K4067" s="10">
        <v>0</v>
      </c>
      <c r="L4067" s="10">
        <v>33.39</v>
      </c>
      <c r="M4067" s="10">
        <v>28.303999999999998</v>
      </c>
      <c r="N4067" s="10">
        <v>5.0860000000000021</v>
      </c>
    </row>
    <row r="4068" spans="1:14" x14ac:dyDescent="0.25">
      <c r="A4068" s="9" t="s">
        <v>703</v>
      </c>
      <c r="B4068" s="9" t="s">
        <v>36</v>
      </c>
      <c r="C4068" s="9" t="s">
        <v>29</v>
      </c>
      <c r="D4068" s="9" t="s">
        <v>27</v>
      </c>
      <c r="E4068" s="10">
        <v>2570.9899999999998</v>
      </c>
      <c r="F4068" s="10">
        <v>0</v>
      </c>
      <c r="G4068" s="10">
        <v>2570.9899999999998</v>
      </c>
      <c r="H4068" s="10">
        <v>2630.12</v>
      </c>
      <c r="I4068" s="10">
        <v>-59.130000000000109</v>
      </c>
      <c r="J4068" s="10">
        <v>0</v>
      </c>
      <c r="K4068" s="10">
        <v>0</v>
      </c>
      <c r="L4068" s="10">
        <v>0</v>
      </c>
      <c r="M4068" s="10">
        <v>0</v>
      </c>
      <c r="N4068" s="10">
        <v>0</v>
      </c>
    </row>
    <row r="4069" spans="1:14" x14ac:dyDescent="0.25">
      <c r="A4069" s="9" t="s">
        <v>703</v>
      </c>
      <c r="B4069" s="9" t="s">
        <v>37</v>
      </c>
      <c r="C4069" s="9" t="s">
        <v>29</v>
      </c>
      <c r="D4069" s="9" t="s">
        <v>27</v>
      </c>
      <c r="E4069" s="10">
        <v>5945.42</v>
      </c>
      <c r="F4069" s="10">
        <v>0</v>
      </c>
      <c r="G4069" s="10">
        <v>5945.42</v>
      </c>
      <c r="H4069" s="10">
        <v>6082.16</v>
      </c>
      <c r="I4069" s="10">
        <v>-136.73999999999978</v>
      </c>
      <c r="J4069" s="10">
        <v>0</v>
      </c>
      <c r="K4069" s="10">
        <v>0</v>
      </c>
      <c r="L4069" s="10">
        <v>0</v>
      </c>
      <c r="M4069" s="10">
        <v>0</v>
      </c>
      <c r="N4069" s="10">
        <v>0</v>
      </c>
    </row>
    <row r="4070" spans="1:14" x14ac:dyDescent="0.25">
      <c r="A4070" s="9" t="s">
        <v>703</v>
      </c>
      <c r="B4070" s="9" t="s">
        <v>559</v>
      </c>
      <c r="C4070" s="9" t="s">
        <v>39</v>
      </c>
      <c r="D4070" s="9" t="s">
        <v>40</v>
      </c>
      <c r="E4070" s="10">
        <v>-124082</v>
      </c>
      <c r="F4070" s="10">
        <v>0</v>
      </c>
      <c r="G4070" s="10">
        <v>-124082</v>
      </c>
      <c r="H4070" s="10">
        <v>-124081.95</v>
      </c>
      <c r="I4070" s="10">
        <v>-5.0000000002910383E-2</v>
      </c>
      <c r="J4070" s="10">
        <v>-1550</v>
      </c>
      <c r="K4070" s="10">
        <v>0</v>
      </c>
      <c r="L4070" s="10">
        <v>-1550</v>
      </c>
      <c r="M4070" s="10">
        <v>-1550</v>
      </c>
      <c r="N4070" s="10">
        <v>0</v>
      </c>
    </row>
    <row r="4071" spans="1:14" x14ac:dyDescent="0.25">
      <c r="A4071" s="9" t="s">
        <v>703</v>
      </c>
      <c r="B4071" s="9" t="s">
        <v>560</v>
      </c>
      <c r="C4071" s="9" t="s">
        <v>42</v>
      </c>
      <c r="D4071" s="9" t="s">
        <v>43</v>
      </c>
      <c r="E4071" s="10">
        <v>721.89</v>
      </c>
      <c r="F4071" s="10">
        <v>0</v>
      </c>
      <c r="G4071" s="10">
        <v>721.89</v>
      </c>
      <c r="H4071" s="10">
        <v>0</v>
      </c>
      <c r="I4071" s="10">
        <v>721.89</v>
      </c>
      <c r="J4071" s="10">
        <v>9750</v>
      </c>
      <c r="K4071" s="10">
        <v>0</v>
      </c>
      <c r="L4071" s="10">
        <v>9750</v>
      </c>
      <c r="M4071" s="10">
        <v>0</v>
      </c>
      <c r="N4071" s="10">
        <v>9750</v>
      </c>
    </row>
    <row r="4072" spans="1:14" x14ac:dyDescent="0.25">
      <c r="A4072" s="9" t="s">
        <v>703</v>
      </c>
      <c r="B4072" s="9" t="s">
        <v>151</v>
      </c>
      <c r="C4072" s="9" t="s">
        <v>42</v>
      </c>
      <c r="D4072" s="9" t="s">
        <v>43</v>
      </c>
      <c r="E4072" s="10">
        <v>164.47</v>
      </c>
      <c r="F4072" s="10">
        <v>154.5</v>
      </c>
      <c r="G4072" s="10">
        <v>9.9699999999999989</v>
      </c>
      <c r="H4072" s="10">
        <v>157.59</v>
      </c>
      <c r="I4072" s="10">
        <v>6.8799999999999955</v>
      </c>
      <c r="J4072" s="10">
        <v>1650</v>
      </c>
      <c r="K4072" s="10">
        <v>1550</v>
      </c>
      <c r="L4072" s="10">
        <v>100</v>
      </c>
      <c r="M4072" s="10">
        <v>1581</v>
      </c>
      <c r="N4072" s="10">
        <v>69</v>
      </c>
    </row>
    <row r="4073" spans="1:14" x14ac:dyDescent="0.25">
      <c r="A4073" s="9" t="s">
        <v>703</v>
      </c>
      <c r="B4073" s="9" t="s">
        <v>152</v>
      </c>
      <c r="C4073" s="9" t="s">
        <v>42</v>
      </c>
      <c r="D4073" s="9" t="s">
        <v>43</v>
      </c>
      <c r="E4073" s="10">
        <v>0</v>
      </c>
      <c r="F4073" s="10">
        <v>636.02955665024638</v>
      </c>
      <c r="G4073" s="10">
        <v>-636.02955665024638</v>
      </c>
      <c r="H4073" s="10">
        <v>645.57000000000005</v>
      </c>
      <c r="I4073" s="10">
        <v>-645.57000000000005</v>
      </c>
      <c r="J4073" s="10">
        <v>0</v>
      </c>
      <c r="K4073" s="10">
        <v>9300</v>
      </c>
      <c r="L4073" s="10">
        <v>-9300</v>
      </c>
      <c r="M4073" s="10">
        <v>9439.5</v>
      </c>
      <c r="N4073" s="10">
        <v>-9439.5</v>
      </c>
    </row>
    <row r="4074" spans="1:14" x14ac:dyDescent="0.25">
      <c r="A4074" s="9" t="s">
        <v>703</v>
      </c>
      <c r="B4074" s="9" t="s">
        <v>94</v>
      </c>
      <c r="C4074" s="9" t="s">
        <v>42</v>
      </c>
      <c r="D4074" s="9" t="s">
        <v>43</v>
      </c>
      <c r="E4074" s="10">
        <v>916.1</v>
      </c>
      <c r="F4074" s="10">
        <v>911.40298507462683</v>
      </c>
      <c r="G4074" s="10">
        <v>4.6970149253731961</v>
      </c>
      <c r="H4074" s="10">
        <v>915.96</v>
      </c>
      <c r="I4074" s="10">
        <v>0.13999999999998636</v>
      </c>
      <c r="J4074" s="10">
        <v>1558</v>
      </c>
      <c r="K4074" s="10">
        <v>1550</v>
      </c>
      <c r="L4074" s="10">
        <v>8</v>
      </c>
      <c r="M4074" s="10">
        <v>1557.75</v>
      </c>
      <c r="N4074" s="10">
        <v>0.25</v>
      </c>
    </row>
    <row r="4075" spans="1:14" x14ac:dyDescent="0.25">
      <c r="A4075" s="9" t="s">
        <v>703</v>
      </c>
      <c r="B4075" s="9" t="s">
        <v>153</v>
      </c>
      <c r="C4075" s="9" t="s">
        <v>42</v>
      </c>
      <c r="D4075" s="9" t="s">
        <v>43</v>
      </c>
      <c r="E4075" s="10">
        <v>1270.81</v>
      </c>
      <c r="F4075" s="10">
        <v>1212.1576354679801</v>
      </c>
      <c r="G4075" s="10">
        <v>58.652364532019874</v>
      </c>
      <c r="H4075" s="10">
        <v>1230.3399999999999</v>
      </c>
      <c r="I4075" s="10">
        <v>40.470000000000027</v>
      </c>
      <c r="J4075" s="10">
        <v>9750</v>
      </c>
      <c r="K4075" s="10">
        <v>9300</v>
      </c>
      <c r="L4075" s="10">
        <v>450</v>
      </c>
      <c r="M4075" s="10">
        <v>9439.5</v>
      </c>
      <c r="N4075" s="10">
        <v>310.5</v>
      </c>
    </row>
    <row r="4076" spans="1:14" x14ac:dyDescent="0.25">
      <c r="A4076" s="9" t="s">
        <v>703</v>
      </c>
      <c r="B4076" s="9" t="s">
        <v>154</v>
      </c>
      <c r="C4076" s="9" t="s">
        <v>42</v>
      </c>
      <c r="D4076" s="9" t="s">
        <v>43</v>
      </c>
      <c r="E4076" s="10">
        <v>1673.59</v>
      </c>
      <c r="F4076" s="10">
        <v>1793.5073891625616</v>
      </c>
      <c r="G4076" s="10">
        <v>-119.91738916256168</v>
      </c>
      <c r="H4076" s="10">
        <v>1820.41</v>
      </c>
      <c r="I4076" s="10">
        <v>-146.82000000000016</v>
      </c>
      <c r="J4076" s="10">
        <v>9750</v>
      </c>
      <c r="K4076" s="10">
        <v>9300</v>
      </c>
      <c r="L4076" s="10">
        <v>450</v>
      </c>
      <c r="M4076" s="10">
        <v>9439.5</v>
      </c>
      <c r="N4076" s="10">
        <v>310.5</v>
      </c>
    </row>
    <row r="4077" spans="1:14" x14ac:dyDescent="0.25">
      <c r="A4077" s="9" t="s">
        <v>703</v>
      </c>
      <c r="B4077" s="9" t="s">
        <v>84</v>
      </c>
      <c r="C4077" s="9" t="s">
        <v>42</v>
      </c>
      <c r="D4077" s="9" t="s">
        <v>43</v>
      </c>
      <c r="E4077" s="10">
        <v>3819.5</v>
      </c>
      <c r="F4077" s="10">
        <v>3778.872549019608</v>
      </c>
      <c r="G4077" s="10">
        <v>40.627450980392041</v>
      </c>
      <c r="H4077" s="10">
        <v>3854.45</v>
      </c>
      <c r="I4077" s="10">
        <v>-34.949999999999818</v>
      </c>
      <c r="J4077" s="10">
        <v>9400</v>
      </c>
      <c r="K4077" s="10">
        <v>9300</v>
      </c>
      <c r="L4077" s="10">
        <v>100</v>
      </c>
      <c r="M4077" s="10">
        <v>9486</v>
      </c>
      <c r="N4077" s="10">
        <v>-86</v>
      </c>
    </row>
    <row r="4078" spans="1:14" x14ac:dyDescent="0.25">
      <c r="A4078" s="9" t="s">
        <v>703</v>
      </c>
      <c r="B4078" s="9" t="s">
        <v>136</v>
      </c>
      <c r="C4078" s="9" t="s">
        <v>42</v>
      </c>
      <c r="D4078" s="9" t="s">
        <v>43</v>
      </c>
      <c r="E4078" s="10">
        <v>5097.22</v>
      </c>
      <c r="F4078" s="10">
        <v>5021.6256157635471</v>
      </c>
      <c r="G4078" s="10">
        <v>75.594384236453152</v>
      </c>
      <c r="H4078" s="10">
        <v>5096.95</v>
      </c>
      <c r="I4078" s="10">
        <v>0.27000000000043656</v>
      </c>
      <c r="J4078" s="10">
        <v>9440</v>
      </c>
      <c r="K4078" s="10">
        <v>9300</v>
      </c>
      <c r="L4078" s="10">
        <v>140</v>
      </c>
      <c r="M4078" s="10">
        <v>9439.5</v>
      </c>
      <c r="N4078" s="10">
        <v>0.5</v>
      </c>
    </row>
    <row r="4079" spans="1:14" x14ac:dyDescent="0.25">
      <c r="A4079" s="9" t="s">
        <v>703</v>
      </c>
      <c r="B4079" s="9" t="s">
        <v>145</v>
      </c>
      <c r="C4079" s="9" t="s">
        <v>42</v>
      </c>
      <c r="D4079" s="9" t="s">
        <v>43</v>
      </c>
      <c r="E4079" s="10">
        <v>6642.28</v>
      </c>
      <c r="F4079" s="10">
        <v>6541.0049261083741</v>
      </c>
      <c r="G4079" s="10">
        <v>101.27507389162565</v>
      </c>
      <c r="H4079" s="10">
        <v>6639.12</v>
      </c>
      <c r="I4079" s="10">
        <v>3.1599999999998545</v>
      </c>
      <c r="J4079" s="10">
        <v>1574</v>
      </c>
      <c r="K4079" s="10">
        <v>1550</v>
      </c>
      <c r="L4079" s="10">
        <v>24</v>
      </c>
      <c r="M4079" s="10">
        <v>1573.25</v>
      </c>
      <c r="N4079" s="10">
        <v>0.75</v>
      </c>
    </row>
    <row r="4080" spans="1:14" x14ac:dyDescent="0.25">
      <c r="A4080" s="9" t="s">
        <v>703</v>
      </c>
      <c r="B4080" s="9" t="s">
        <v>50</v>
      </c>
      <c r="C4080" s="9" t="s">
        <v>42</v>
      </c>
      <c r="D4080" s="9" t="s">
        <v>43</v>
      </c>
      <c r="E4080" s="10">
        <v>12765.2</v>
      </c>
      <c r="F4080" s="10">
        <v>12629.402985074626</v>
      </c>
      <c r="G4080" s="10">
        <v>135.79701492537424</v>
      </c>
      <c r="H4080" s="10">
        <v>12692.55</v>
      </c>
      <c r="I4080" s="10">
        <v>72.650000000001455</v>
      </c>
      <c r="J4080" s="10">
        <v>9400</v>
      </c>
      <c r="K4080" s="10">
        <v>9300</v>
      </c>
      <c r="L4080" s="10">
        <v>100</v>
      </c>
      <c r="M4080" s="10">
        <v>9346.5</v>
      </c>
      <c r="N4080" s="10">
        <v>53.5</v>
      </c>
    </row>
    <row r="4081" spans="1:14" x14ac:dyDescent="0.25">
      <c r="A4081" s="9" t="s">
        <v>703</v>
      </c>
      <c r="B4081" s="9" t="s">
        <v>103</v>
      </c>
      <c r="C4081" s="9" t="s">
        <v>42</v>
      </c>
      <c r="D4081" s="9" t="s">
        <v>43</v>
      </c>
      <c r="E4081" s="10">
        <v>44930.66</v>
      </c>
      <c r="F4081" s="10">
        <v>44485.801980198019</v>
      </c>
      <c r="G4081" s="10">
        <v>444.85801980198448</v>
      </c>
      <c r="H4081" s="10">
        <v>44930.66</v>
      </c>
      <c r="I4081" s="10">
        <v>0</v>
      </c>
      <c r="J4081" s="10">
        <v>9393</v>
      </c>
      <c r="K4081" s="10">
        <v>9300</v>
      </c>
      <c r="L4081" s="10">
        <v>93</v>
      </c>
      <c r="M4081" s="10">
        <v>9393</v>
      </c>
      <c r="N4081" s="10">
        <v>0</v>
      </c>
    </row>
    <row r="4082" spans="1:14" x14ac:dyDescent="0.25">
      <c r="A4082" s="9" t="s">
        <v>703</v>
      </c>
      <c r="B4082" s="9" t="s">
        <v>155</v>
      </c>
      <c r="C4082" s="9" t="s">
        <v>42</v>
      </c>
      <c r="D4082" s="9" t="s">
        <v>53</v>
      </c>
      <c r="E4082" s="10">
        <v>32031.29</v>
      </c>
      <c r="F4082" s="10">
        <v>32031.114369501469</v>
      </c>
      <c r="G4082" s="10">
        <v>0.17563049853197299</v>
      </c>
      <c r="H4082" s="10">
        <v>32767.83</v>
      </c>
      <c r="I4082" s="10">
        <v>-736.54000000000087</v>
      </c>
      <c r="J4082" s="10">
        <v>6975</v>
      </c>
      <c r="K4082" s="10">
        <v>6975</v>
      </c>
      <c r="L4082" s="10">
        <v>0</v>
      </c>
      <c r="M4082" s="10">
        <v>7135.4250000000002</v>
      </c>
      <c r="N4082" s="10">
        <v>-160.42500000000018</v>
      </c>
    </row>
    <row r="4083" spans="1:14" x14ac:dyDescent="0.25">
      <c r="A4083" s="9" t="s">
        <v>703</v>
      </c>
      <c r="B4083" s="9" t="s">
        <v>54</v>
      </c>
      <c r="C4083" s="9" t="s">
        <v>42</v>
      </c>
      <c r="D4083" s="9" t="s">
        <v>55</v>
      </c>
      <c r="E4083" s="10">
        <v>469.56</v>
      </c>
      <c r="F4083" s="10">
        <v>460.35294117647061</v>
      </c>
      <c r="G4083" s="10">
        <v>9.207058823529394</v>
      </c>
      <c r="H4083" s="10">
        <v>469.56</v>
      </c>
      <c r="I4083" s="10">
        <v>0</v>
      </c>
      <c r="J4083" s="10">
        <v>85.373999999999995</v>
      </c>
      <c r="K4083" s="10">
        <v>83.7</v>
      </c>
      <c r="L4083" s="10">
        <v>1.6739999999999924</v>
      </c>
      <c r="M4083" s="10">
        <v>85.373999999999995</v>
      </c>
      <c r="N4083" s="10">
        <v>0</v>
      </c>
    </row>
    <row r="4084" spans="1:14" x14ac:dyDescent="0.25">
      <c r="A4084" s="9" t="s">
        <v>704</v>
      </c>
      <c r="B4084" s="9" t="s">
        <v>25</v>
      </c>
      <c r="C4084" s="9" t="s">
        <v>26</v>
      </c>
      <c r="D4084" s="9" t="s">
        <v>27</v>
      </c>
      <c r="E4084" s="10">
        <v>4834.46</v>
      </c>
      <c r="F4084" s="10">
        <v>0</v>
      </c>
      <c r="G4084" s="10">
        <v>4834.46</v>
      </c>
      <c r="H4084" s="10">
        <v>0</v>
      </c>
      <c r="I4084" s="10">
        <v>4834.46</v>
      </c>
      <c r="J4084" s="10">
        <v>0</v>
      </c>
      <c r="K4084" s="10">
        <v>0</v>
      </c>
      <c r="L4084" s="10">
        <v>0</v>
      </c>
      <c r="M4084" s="10">
        <v>0</v>
      </c>
      <c r="N4084" s="10">
        <v>0</v>
      </c>
    </row>
    <row r="4085" spans="1:14" x14ac:dyDescent="0.25">
      <c r="A4085" s="9" t="s">
        <v>704</v>
      </c>
      <c r="B4085" s="9" t="s">
        <v>32</v>
      </c>
      <c r="C4085" s="9" t="s">
        <v>33</v>
      </c>
      <c r="D4085" s="9" t="s">
        <v>27</v>
      </c>
      <c r="E4085" s="10">
        <v>821.76</v>
      </c>
      <c r="F4085" s="10">
        <v>0</v>
      </c>
      <c r="G4085" s="10">
        <v>821.76</v>
      </c>
      <c r="H4085" s="10">
        <v>1259.6199999999999</v>
      </c>
      <c r="I4085" s="10">
        <v>-437.8599999999999</v>
      </c>
      <c r="J4085" s="10">
        <v>2.33</v>
      </c>
      <c r="K4085" s="10">
        <v>0</v>
      </c>
      <c r="L4085" s="10">
        <v>2.33</v>
      </c>
      <c r="M4085" s="10">
        <v>3.5710000000000002</v>
      </c>
      <c r="N4085" s="10">
        <v>-1.2410000000000001</v>
      </c>
    </row>
    <row r="4086" spans="1:14" x14ac:dyDescent="0.25">
      <c r="A4086" s="9" t="s">
        <v>704</v>
      </c>
      <c r="B4086" s="9" t="s">
        <v>34</v>
      </c>
      <c r="C4086" s="9" t="s">
        <v>33</v>
      </c>
      <c r="D4086" s="9" t="s">
        <v>27</v>
      </c>
      <c r="E4086" s="10">
        <v>2824.82</v>
      </c>
      <c r="F4086" s="10">
        <v>0</v>
      </c>
      <c r="G4086" s="10">
        <v>2824.82</v>
      </c>
      <c r="H4086" s="10">
        <v>4329.9799999999996</v>
      </c>
      <c r="I4086" s="10">
        <v>-1505.1599999999994</v>
      </c>
      <c r="J4086" s="10">
        <v>2.33</v>
      </c>
      <c r="K4086" s="10">
        <v>0</v>
      </c>
      <c r="L4086" s="10">
        <v>2.33</v>
      </c>
      <c r="M4086" s="10">
        <v>3.5710000000000002</v>
      </c>
      <c r="N4086" s="10">
        <v>-1.2410000000000001</v>
      </c>
    </row>
    <row r="4087" spans="1:14" x14ac:dyDescent="0.25">
      <c r="A4087" s="9" t="s">
        <v>704</v>
      </c>
      <c r="B4087" s="9" t="s">
        <v>35</v>
      </c>
      <c r="C4087" s="9" t="s">
        <v>33</v>
      </c>
      <c r="D4087" s="9" t="s">
        <v>27</v>
      </c>
      <c r="E4087" s="10">
        <v>3056.29</v>
      </c>
      <c r="F4087" s="10">
        <v>0</v>
      </c>
      <c r="G4087" s="10">
        <v>3056.29</v>
      </c>
      <c r="H4087" s="10">
        <v>4684.68</v>
      </c>
      <c r="I4087" s="10">
        <v>-1628.3900000000003</v>
      </c>
      <c r="J4087" s="10">
        <v>48.93</v>
      </c>
      <c r="K4087" s="10">
        <v>0</v>
      </c>
      <c r="L4087" s="10">
        <v>48.93</v>
      </c>
      <c r="M4087" s="10">
        <v>75</v>
      </c>
      <c r="N4087" s="10">
        <v>-26.07</v>
      </c>
    </row>
    <row r="4088" spans="1:14" x14ac:dyDescent="0.25">
      <c r="A4088" s="9" t="s">
        <v>704</v>
      </c>
      <c r="B4088" s="9" t="s">
        <v>186</v>
      </c>
      <c r="C4088" s="9" t="s">
        <v>39</v>
      </c>
      <c r="D4088" s="9" t="s">
        <v>40</v>
      </c>
      <c r="E4088" s="10">
        <v>-427205.5</v>
      </c>
      <c r="F4088" s="10">
        <v>0</v>
      </c>
      <c r="G4088" s="10">
        <v>-427205.5</v>
      </c>
      <c r="H4088" s="10">
        <v>-427205.46</v>
      </c>
      <c r="I4088" s="10">
        <v>-3.9999999979045242E-2</v>
      </c>
      <c r="J4088" s="10">
        <v>-2500</v>
      </c>
      <c r="K4088" s="10">
        <v>0</v>
      </c>
      <c r="L4088" s="10">
        <v>-2500</v>
      </c>
      <c r="M4088" s="10">
        <v>-2500</v>
      </c>
      <c r="N4088" s="10">
        <v>0</v>
      </c>
    </row>
    <row r="4089" spans="1:14" x14ac:dyDescent="0.25">
      <c r="A4089" s="9" t="s">
        <v>704</v>
      </c>
      <c r="B4089" s="9" t="s">
        <v>177</v>
      </c>
      <c r="C4089" s="9" t="s">
        <v>42</v>
      </c>
      <c r="D4089" s="9" t="s">
        <v>58</v>
      </c>
      <c r="E4089" s="10">
        <v>353362.36</v>
      </c>
      <c r="F4089" s="10">
        <v>353291.65174129355</v>
      </c>
      <c r="G4089" s="10">
        <v>70.708258706436027</v>
      </c>
      <c r="H4089" s="10">
        <v>355058.11</v>
      </c>
      <c r="I4089" s="10">
        <v>-1695.75</v>
      </c>
      <c r="J4089" s="10">
        <v>15003</v>
      </c>
      <c r="K4089" s="10">
        <v>15000</v>
      </c>
      <c r="L4089" s="10">
        <v>3</v>
      </c>
      <c r="M4089" s="10">
        <v>15075</v>
      </c>
      <c r="N4089" s="10">
        <v>-72</v>
      </c>
    </row>
    <row r="4090" spans="1:14" x14ac:dyDescent="0.25">
      <c r="A4090" s="9" t="s">
        <v>704</v>
      </c>
      <c r="B4090" s="9" t="s">
        <v>187</v>
      </c>
      <c r="C4090" s="9" t="s">
        <v>42</v>
      </c>
      <c r="D4090" s="9" t="s">
        <v>43</v>
      </c>
      <c r="E4090" s="10">
        <v>1539.3</v>
      </c>
      <c r="F4090" s="10">
        <v>0</v>
      </c>
      <c r="G4090" s="10">
        <v>1539.3</v>
      </c>
      <c r="H4090" s="10">
        <v>0</v>
      </c>
      <c r="I4090" s="10">
        <v>1539.3</v>
      </c>
      <c r="J4090" s="10">
        <v>15000</v>
      </c>
      <c r="K4090" s="10">
        <v>0</v>
      </c>
      <c r="L4090" s="10">
        <v>15000</v>
      </c>
      <c r="M4090" s="10">
        <v>0</v>
      </c>
      <c r="N4090" s="10">
        <v>15000</v>
      </c>
    </row>
    <row r="4091" spans="1:14" x14ac:dyDescent="0.25">
      <c r="A4091" s="9" t="s">
        <v>704</v>
      </c>
      <c r="B4091" s="9" t="s">
        <v>92</v>
      </c>
      <c r="C4091" s="9" t="s">
        <v>42</v>
      </c>
      <c r="D4091" s="9" t="s">
        <v>43</v>
      </c>
      <c r="E4091" s="10">
        <v>229.82</v>
      </c>
      <c r="F4091" s="10">
        <v>212.80198019801981</v>
      </c>
      <c r="G4091" s="10">
        <v>17.018019801980188</v>
      </c>
      <c r="H4091" s="10">
        <v>214.93</v>
      </c>
      <c r="I4091" s="10">
        <v>14.889999999999986</v>
      </c>
      <c r="J4091" s="10">
        <v>2700</v>
      </c>
      <c r="K4091" s="10">
        <v>2500</v>
      </c>
      <c r="L4091" s="10">
        <v>200</v>
      </c>
      <c r="M4091" s="10">
        <v>2525</v>
      </c>
      <c r="N4091" s="10">
        <v>175</v>
      </c>
    </row>
    <row r="4092" spans="1:14" x14ac:dyDescent="0.25">
      <c r="A4092" s="9" t="s">
        <v>704</v>
      </c>
      <c r="B4092" s="9" t="s">
        <v>179</v>
      </c>
      <c r="C4092" s="9" t="s">
        <v>42</v>
      </c>
      <c r="D4092" s="9" t="s">
        <v>43</v>
      </c>
      <c r="E4092" s="10">
        <v>929.81</v>
      </c>
      <c r="F4092" s="10">
        <v>925.00497512437812</v>
      </c>
      <c r="G4092" s="10">
        <v>4.8050248756218252</v>
      </c>
      <c r="H4092" s="10">
        <v>929.63</v>
      </c>
      <c r="I4092" s="10">
        <v>0.17999999999994998</v>
      </c>
      <c r="J4092" s="10">
        <v>2513</v>
      </c>
      <c r="K4092" s="10">
        <v>2500</v>
      </c>
      <c r="L4092" s="10">
        <v>13</v>
      </c>
      <c r="M4092" s="10">
        <v>2512.5</v>
      </c>
      <c r="N4092" s="10">
        <v>0.5</v>
      </c>
    </row>
    <row r="4093" spans="1:14" x14ac:dyDescent="0.25">
      <c r="A4093" s="9" t="s">
        <v>704</v>
      </c>
      <c r="B4093" s="9" t="s">
        <v>188</v>
      </c>
      <c r="C4093" s="9" t="s">
        <v>42</v>
      </c>
      <c r="D4093" s="9" t="s">
        <v>43</v>
      </c>
      <c r="E4093" s="10">
        <v>0</v>
      </c>
      <c r="F4093" s="10">
        <v>1539.3004926108374</v>
      </c>
      <c r="G4093" s="10">
        <v>-1539.3004926108374</v>
      </c>
      <c r="H4093" s="10">
        <v>1562.39</v>
      </c>
      <c r="I4093" s="10">
        <v>-1562.39</v>
      </c>
      <c r="J4093" s="10">
        <v>0</v>
      </c>
      <c r="K4093" s="10">
        <v>15000</v>
      </c>
      <c r="L4093" s="10">
        <v>-15000</v>
      </c>
      <c r="M4093" s="10">
        <v>15225</v>
      </c>
      <c r="N4093" s="10">
        <v>-15225</v>
      </c>
    </row>
    <row r="4094" spans="1:14" x14ac:dyDescent="0.25">
      <c r="A4094" s="9" t="s">
        <v>704</v>
      </c>
      <c r="B4094" s="9" t="s">
        <v>181</v>
      </c>
      <c r="C4094" s="9" t="s">
        <v>42</v>
      </c>
      <c r="D4094" s="9" t="s">
        <v>43</v>
      </c>
      <c r="E4094" s="10">
        <v>7032.15</v>
      </c>
      <c r="F4094" s="10">
        <v>7032.1477832512319</v>
      </c>
      <c r="G4094" s="10">
        <v>2.216748767750687E-3</v>
      </c>
      <c r="H4094" s="10">
        <v>7137.63</v>
      </c>
      <c r="I4094" s="10">
        <v>-105.48000000000047</v>
      </c>
      <c r="J4094" s="10">
        <v>15000</v>
      </c>
      <c r="K4094" s="10">
        <v>15000</v>
      </c>
      <c r="L4094" s="10">
        <v>0</v>
      </c>
      <c r="M4094" s="10">
        <v>15225</v>
      </c>
      <c r="N4094" s="10">
        <v>-225</v>
      </c>
    </row>
    <row r="4095" spans="1:14" x14ac:dyDescent="0.25">
      <c r="A4095" s="9" t="s">
        <v>704</v>
      </c>
      <c r="B4095" s="9" t="s">
        <v>182</v>
      </c>
      <c r="C4095" s="9" t="s">
        <v>42</v>
      </c>
      <c r="D4095" s="9" t="s">
        <v>43</v>
      </c>
      <c r="E4095" s="10">
        <v>12757.21</v>
      </c>
      <c r="F4095" s="10">
        <v>12035.103448275862</v>
      </c>
      <c r="G4095" s="10">
        <v>722.10655172413681</v>
      </c>
      <c r="H4095" s="10">
        <v>12215.63</v>
      </c>
      <c r="I4095" s="10">
        <v>541.57999999999993</v>
      </c>
      <c r="J4095" s="10">
        <v>15900</v>
      </c>
      <c r="K4095" s="10">
        <v>15000</v>
      </c>
      <c r="L4095" s="10">
        <v>900</v>
      </c>
      <c r="M4095" s="10">
        <v>15225</v>
      </c>
      <c r="N4095" s="10">
        <v>675</v>
      </c>
    </row>
    <row r="4096" spans="1:14" x14ac:dyDescent="0.25">
      <c r="A4096" s="9" t="s">
        <v>704</v>
      </c>
      <c r="B4096" s="9" t="s">
        <v>183</v>
      </c>
      <c r="C4096" s="9" t="s">
        <v>42</v>
      </c>
      <c r="D4096" s="9" t="s">
        <v>43</v>
      </c>
      <c r="E4096" s="10">
        <v>16188.74</v>
      </c>
      <c r="F4096" s="10">
        <v>15949.497536945813</v>
      </c>
      <c r="G4096" s="10">
        <v>239.24246305418637</v>
      </c>
      <c r="H4096" s="10">
        <v>16188.74</v>
      </c>
      <c r="I4096" s="10">
        <v>0</v>
      </c>
      <c r="J4096" s="10">
        <v>15225</v>
      </c>
      <c r="K4096" s="10">
        <v>15000</v>
      </c>
      <c r="L4096" s="10">
        <v>225</v>
      </c>
      <c r="M4096" s="10">
        <v>15225</v>
      </c>
      <c r="N4096" s="10">
        <v>0</v>
      </c>
    </row>
    <row r="4097" spans="1:14" x14ac:dyDescent="0.25">
      <c r="A4097" s="9" t="s">
        <v>704</v>
      </c>
      <c r="B4097" s="9" t="s">
        <v>184</v>
      </c>
      <c r="C4097" s="9" t="s">
        <v>42</v>
      </c>
      <c r="D4097" s="9" t="s">
        <v>43</v>
      </c>
      <c r="E4097" s="10">
        <v>23628.78</v>
      </c>
      <c r="F4097" s="10">
        <v>23275.004926108373</v>
      </c>
      <c r="G4097" s="10">
        <v>353.77507389162565</v>
      </c>
      <c r="H4097" s="10">
        <v>23624.13</v>
      </c>
      <c r="I4097" s="10">
        <v>4.6499999999978172</v>
      </c>
      <c r="J4097" s="10">
        <v>2538</v>
      </c>
      <c r="K4097" s="10">
        <v>2500</v>
      </c>
      <c r="L4097" s="10">
        <v>38</v>
      </c>
      <c r="M4097" s="10">
        <v>2537.5</v>
      </c>
      <c r="N4097" s="10">
        <v>0.5</v>
      </c>
    </row>
    <row r="4098" spans="1:14" x14ac:dyDescent="0.25">
      <c r="A4098" s="9" t="s">
        <v>705</v>
      </c>
      <c r="B4098" s="9" t="s">
        <v>25</v>
      </c>
      <c r="C4098" s="9" t="s">
        <v>26</v>
      </c>
      <c r="D4098" s="9" t="s">
        <v>27</v>
      </c>
      <c r="E4098" s="10">
        <v>3078.45</v>
      </c>
      <c r="F4098" s="10">
        <v>0</v>
      </c>
      <c r="G4098" s="10">
        <v>3078.45</v>
      </c>
      <c r="H4098" s="10">
        <v>0</v>
      </c>
      <c r="I4098" s="10">
        <v>3078.45</v>
      </c>
      <c r="J4098" s="10">
        <v>0</v>
      </c>
      <c r="K4098" s="10">
        <v>0</v>
      </c>
      <c r="L4098" s="10">
        <v>0</v>
      </c>
      <c r="M4098" s="10">
        <v>0</v>
      </c>
      <c r="N4098" s="10">
        <v>0</v>
      </c>
    </row>
    <row r="4099" spans="1:14" x14ac:dyDescent="0.25">
      <c r="A4099" s="9" t="s">
        <v>705</v>
      </c>
      <c r="B4099" s="9" t="s">
        <v>32</v>
      </c>
      <c r="C4099" s="9" t="s">
        <v>33</v>
      </c>
      <c r="D4099" s="9" t="s">
        <v>27</v>
      </c>
      <c r="E4099" s="10">
        <v>969.88</v>
      </c>
      <c r="F4099" s="10">
        <v>0</v>
      </c>
      <c r="G4099" s="10">
        <v>969.88</v>
      </c>
      <c r="H4099" s="10">
        <v>1261.6300000000001</v>
      </c>
      <c r="I4099" s="10">
        <v>-291.75000000000011</v>
      </c>
      <c r="J4099" s="10">
        <v>2.75</v>
      </c>
      <c r="K4099" s="10">
        <v>0</v>
      </c>
      <c r="L4099" s="10">
        <v>2.75</v>
      </c>
      <c r="M4099" s="10">
        <v>3.577</v>
      </c>
      <c r="N4099" s="10">
        <v>-0.82699999999999996</v>
      </c>
    </row>
    <row r="4100" spans="1:14" x14ac:dyDescent="0.25">
      <c r="A4100" s="9" t="s">
        <v>705</v>
      </c>
      <c r="B4100" s="9" t="s">
        <v>34</v>
      </c>
      <c r="C4100" s="9" t="s">
        <v>33</v>
      </c>
      <c r="D4100" s="9" t="s">
        <v>27</v>
      </c>
      <c r="E4100" s="10">
        <v>3334.02</v>
      </c>
      <c r="F4100" s="10">
        <v>0</v>
      </c>
      <c r="G4100" s="10">
        <v>3334.02</v>
      </c>
      <c r="H4100" s="10">
        <v>4336.91</v>
      </c>
      <c r="I4100" s="10">
        <v>-1002.8899999999999</v>
      </c>
      <c r="J4100" s="10">
        <v>2.75</v>
      </c>
      <c r="K4100" s="10">
        <v>0</v>
      </c>
      <c r="L4100" s="10">
        <v>2.75</v>
      </c>
      <c r="M4100" s="10">
        <v>3.577</v>
      </c>
      <c r="N4100" s="10">
        <v>-0.82699999999999996</v>
      </c>
    </row>
    <row r="4101" spans="1:14" x14ac:dyDescent="0.25">
      <c r="A4101" s="9" t="s">
        <v>705</v>
      </c>
      <c r="B4101" s="9" t="s">
        <v>35</v>
      </c>
      <c r="C4101" s="9" t="s">
        <v>33</v>
      </c>
      <c r="D4101" s="9" t="s">
        <v>27</v>
      </c>
      <c r="E4101" s="10">
        <v>3607.2</v>
      </c>
      <c r="F4101" s="10">
        <v>0</v>
      </c>
      <c r="G4101" s="10">
        <v>3607.2</v>
      </c>
      <c r="H4101" s="10">
        <v>4692.18</v>
      </c>
      <c r="I4101" s="10">
        <v>-1084.9800000000005</v>
      </c>
      <c r="J4101" s="10">
        <v>57.75</v>
      </c>
      <c r="K4101" s="10">
        <v>0</v>
      </c>
      <c r="L4101" s="10">
        <v>57.75</v>
      </c>
      <c r="M4101" s="10">
        <v>75.12</v>
      </c>
      <c r="N4101" s="10">
        <v>-17.370000000000005</v>
      </c>
    </row>
    <row r="4102" spans="1:14" x14ac:dyDescent="0.25">
      <c r="A4102" s="9" t="s">
        <v>705</v>
      </c>
      <c r="B4102" s="9" t="s">
        <v>176</v>
      </c>
      <c r="C4102" s="9" t="s">
        <v>39</v>
      </c>
      <c r="D4102" s="9" t="s">
        <v>40</v>
      </c>
      <c r="E4102" s="10">
        <v>-428104.27</v>
      </c>
      <c r="F4102" s="10">
        <v>0</v>
      </c>
      <c r="G4102" s="10">
        <v>-428104.27</v>
      </c>
      <c r="H4102" s="10">
        <v>-428104.26</v>
      </c>
      <c r="I4102" s="10">
        <v>-1.0000000009313226E-2</v>
      </c>
      <c r="J4102" s="10">
        <v>-2504</v>
      </c>
      <c r="K4102" s="10">
        <v>0</v>
      </c>
      <c r="L4102" s="10">
        <v>-2504</v>
      </c>
      <c r="M4102" s="10">
        <v>-2504</v>
      </c>
      <c r="N4102" s="10">
        <v>0</v>
      </c>
    </row>
    <row r="4103" spans="1:14" x14ac:dyDescent="0.25">
      <c r="A4103" s="9" t="s">
        <v>705</v>
      </c>
      <c r="B4103" s="9" t="s">
        <v>177</v>
      </c>
      <c r="C4103" s="9" t="s">
        <v>42</v>
      </c>
      <c r="D4103" s="9" t="s">
        <v>58</v>
      </c>
      <c r="E4103" s="10">
        <v>353927.62</v>
      </c>
      <c r="F4103" s="10">
        <v>353856.92537313432</v>
      </c>
      <c r="G4103" s="10">
        <v>70.694626865675673</v>
      </c>
      <c r="H4103" s="10">
        <v>355626.21</v>
      </c>
      <c r="I4103" s="10">
        <v>-1698.5900000000256</v>
      </c>
      <c r="J4103" s="10">
        <v>15027</v>
      </c>
      <c r="K4103" s="10">
        <v>15024</v>
      </c>
      <c r="L4103" s="10">
        <v>3</v>
      </c>
      <c r="M4103" s="10">
        <v>15099.12</v>
      </c>
      <c r="N4103" s="10">
        <v>-72.1200000000008</v>
      </c>
    </row>
    <row r="4104" spans="1:14" x14ac:dyDescent="0.25">
      <c r="A4104" s="9" t="s">
        <v>705</v>
      </c>
      <c r="B4104" s="9" t="s">
        <v>178</v>
      </c>
      <c r="C4104" s="9" t="s">
        <v>42</v>
      </c>
      <c r="D4104" s="9" t="s">
        <v>43</v>
      </c>
      <c r="E4104" s="10">
        <v>1580.35</v>
      </c>
      <c r="F4104" s="10">
        <v>0</v>
      </c>
      <c r="G4104" s="10">
        <v>1580.35</v>
      </c>
      <c r="H4104" s="10">
        <v>0</v>
      </c>
      <c r="I4104" s="10">
        <v>1580.35</v>
      </c>
      <c r="J4104" s="10">
        <v>15400</v>
      </c>
      <c r="K4104" s="10">
        <v>0</v>
      </c>
      <c r="L4104" s="10">
        <v>15400</v>
      </c>
      <c r="M4104" s="10">
        <v>0</v>
      </c>
      <c r="N4104" s="10">
        <v>15400</v>
      </c>
    </row>
    <row r="4105" spans="1:14" x14ac:dyDescent="0.25">
      <c r="A4105" s="9" t="s">
        <v>705</v>
      </c>
      <c r="B4105" s="9" t="s">
        <v>92</v>
      </c>
      <c r="C4105" s="9" t="s">
        <v>42</v>
      </c>
      <c r="D4105" s="9" t="s">
        <v>43</v>
      </c>
      <c r="E4105" s="10">
        <v>459.65</v>
      </c>
      <c r="F4105" s="10">
        <v>426.2772277227723</v>
      </c>
      <c r="G4105" s="10">
        <v>33.372772277227682</v>
      </c>
      <c r="H4105" s="10">
        <v>430.54</v>
      </c>
      <c r="I4105" s="10">
        <v>29.109999999999957</v>
      </c>
      <c r="J4105" s="10">
        <v>5400</v>
      </c>
      <c r="K4105" s="10">
        <v>5008</v>
      </c>
      <c r="L4105" s="10">
        <v>392</v>
      </c>
      <c r="M4105" s="10">
        <v>5058.08</v>
      </c>
      <c r="N4105" s="10">
        <v>341.92000000000007</v>
      </c>
    </row>
    <row r="4106" spans="1:14" x14ac:dyDescent="0.25">
      <c r="A4106" s="9" t="s">
        <v>705</v>
      </c>
      <c r="B4106" s="9" t="s">
        <v>179</v>
      </c>
      <c r="C4106" s="9" t="s">
        <v>42</v>
      </c>
      <c r="D4106" s="9" t="s">
        <v>43</v>
      </c>
      <c r="E4106" s="10">
        <v>929.81</v>
      </c>
      <c r="F4106" s="10">
        <v>926.47761194029852</v>
      </c>
      <c r="G4106" s="10">
        <v>3.3323880597014295</v>
      </c>
      <c r="H4106" s="10">
        <v>931.11</v>
      </c>
      <c r="I4106" s="10">
        <v>-1.3000000000000682</v>
      </c>
      <c r="J4106" s="10">
        <v>2513</v>
      </c>
      <c r="K4106" s="10">
        <v>2504</v>
      </c>
      <c r="L4106" s="10">
        <v>9</v>
      </c>
      <c r="M4106" s="10">
        <v>2516.52</v>
      </c>
      <c r="N4106" s="10">
        <v>-3.5199999999999818</v>
      </c>
    </row>
    <row r="4107" spans="1:14" x14ac:dyDescent="0.25">
      <c r="A4107" s="9" t="s">
        <v>705</v>
      </c>
      <c r="B4107" s="9" t="s">
        <v>180</v>
      </c>
      <c r="C4107" s="9" t="s">
        <v>42</v>
      </c>
      <c r="D4107" s="9" t="s">
        <v>43</v>
      </c>
      <c r="E4107" s="10">
        <v>0</v>
      </c>
      <c r="F4107" s="10">
        <v>1541.7635467980297</v>
      </c>
      <c r="G4107" s="10">
        <v>-1541.7635467980297</v>
      </c>
      <c r="H4107" s="10">
        <v>1564.89</v>
      </c>
      <c r="I4107" s="10">
        <v>-1564.89</v>
      </c>
      <c r="J4107" s="10">
        <v>0</v>
      </c>
      <c r="K4107" s="10">
        <v>15024</v>
      </c>
      <c r="L4107" s="10">
        <v>-15024</v>
      </c>
      <c r="M4107" s="10">
        <v>15249.36</v>
      </c>
      <c r="N4107" s="10">
        <v>-15249.36</v>
      </c>
    </row>
    <row r="4108" spans="1:14" x14ac:dyDescent="0.25">
      <c r="A4108" s="9" t="s">
        <v>705</v>
      </c>
      <c r="B4108" s="9" t="s">
        <v>181</v>
      </c>
      <c r="C4108" s="9" t="s">
        <v>42</v>
      </c>
      <c r="D4108" s="9" t="s">
        <v>43</v>
      </c>
      <c r="E4108" s="10">
        <v>7219.67</v>
      </c>
      <c r="F4108" s="10">
        <v>7043.3990147783252</v>
      </c>
      <c r="G4108" s="10">
        <v>176.27098522167489</v>
      </c>
      <c r="H4108" s="10">
        <v>7149.05</v>
      </c>
      <c r="I4108" s="10">
        <v>70.619999999999891</v>
      </c>
      <c r="J4108" s="10">
        <v>15400</v>
      </c>
      <c r="K4108" s="10">
        <v>15024</v>
      </c>
      <c r="L4108" s="10">
        <v>376</v>
      </c>
      <c r="M4108" s="10">
        <v>15249.36</v>
      </c>
      <c r="N4108" s="10">
        <v>150.63999999999942</v>
      </c>
    </row>
    <row r="4109" spans="1:14" x14ac:dyDescent="0.25">
      <c r="A4109" s="9" t="s">
        <v>705</v>
      </c>
      <c r="B4109" s="9" t="s">
        <v>182</v>
      </c>
      <c r="C4109" s="9" t="s">
        <v>42</v>
      </c>
      <c r="D4109" s="9" t="s">
        <v>43</v>
      </c>
      <c r="E4109" s="10">
        <v>12356.04</v>
      </c>
      <c r="F4109" s="10">
        <v>12054.354679802957</v>
      </c>
      <c r="G4109" s="10">
        <v>301.68532019704435</v>
      </c>
      <c r="H4109" s="10">
        <v>12235.17</v>
      </c>
      <c r="I4109" s="10">
        <v>120.8700000000008</v>
      </c>
      <c r="J4109" s="10">
        <v>15400</v>
      </c>
      <c r="K4109" s="10">
        <v>15024</v>
      </c>
      <c r="L4109" s="10">
        <v>376</v>
      </c>
      <c r="M4109" s="10">
        <v>15249.36</v>
      </c>
      <c r="N4109" s="10">
        <v>150.63999999999942</v>
      </c>
    </row>
    <row r="4110" spans="1:14" x14ac:dyDescent="0.25">
      <c r="A4110" s="9" t="s">
        <v>705</v>
      </c>
      <c r="B4110" s="9" t="s">
        <v>183</v>
      </c>
      <c r="C4110" s="9" t="s">
        <v>42</v>
      </c>
      <c r="D4110" s="9" t="s">
        <v>43</v>
      </c>
      <c r="E4110" s="10">
        <v>17012.8</v>
      </c>
      <c r="F4110" s="10">
        <v>15975.014778325123</v>
      </c>
      <c r="G4110" s="10">
        <v>1037.7852216748761</v>
      </c>
      <c r="H4110" s="10">
        <v>16214.64</v>
      </c>
      <c r="I4110" s="10">
        <v>798.15999999999985</v>
      </c>
      <c r="J4110" s="10">
        <v>16000</v>
      </c>
      <c r="K4110" s="10">
        <v>15024</v>
      </c>
      <c r="L4110" s="10">
        <v>976</v>
      </c>
      <c r="M4110" s="10">
        <v>15249.36</v>
      </c>
      <c r="N4110" s="10">
        <v>750.63999999999942</v>
      </c>
    </row>
    <row r="4111" spans="1:14" x14ac:dyDescent="0.25">
      <c r="A4111" s="9" t="s">
        <v>705</v>
      </c>
      <c r="B4111" s="9" t="s">
        <v>184</v>
      </c>
      <c r="C4111" s="9" t="s">
        <v>42</v>
      </c>
      <c r="D4111" s="9" t="s">
        <v>43</v>
      </c>
      <c r="E4111" s="10">
        <v>23628.78</v>
      </c>
      <c r="F4111" s="10">
        <v>23312.236453201971</v>
      </c>
      <c r="G4111" s="10">
        <v>316.54354679802782</v>
      </c>
      <c r="H4111" s="10">
        <v>23661.919999999998</v>
      </c>
      <c r="I4111" s="10">
        <v>-33.139999999999418</v>
      </c>
      <c r="J4111" s="10">
        <v>2538</v>
      </c>
      <c r="K4111" s="10">
        <v>2504</v>
      </c>
      <c r="L4111" s="10">
        <v>34</v>
      </c>
      <c r="M4111" s="10">
        <v>2541.56</v>
      </c>
      <c r="N4111" s="10">
        <v>-3.5599999999999454</v>
      </c>
    </row>
    <row r="4112" spans="1:14" x14ac:dyDescent="0.25">
      <c r="A4112" s="9" t="s">
        <v>706</v>
      </c>
      <c r="B4112" s="9" t="s">
        <v>25</v>
      </c>
      <c r="C4112" s="9" t="s">
        <v>26</v>
      </c>
      <c r="D4112" s="9" t="s">
        <v>27</v>
      </c>
      <c r="E4112" s="10">
        <v>964.13</v>
      </c>
      <c r="F4112" s="10">
        <v>0</v>
      </c>
      <c r="G4112" s="10">
        <v>964.13</v>
      </c>
      <c r="H4112" s="10">
        <v>0</v>
      </c>
      <c r="I4112" s="10">
        <v>964.13</v>
      </c>
      <c r="J4112" s="10">
        <v>0</v>
      </c>
      <c r="K4112" s="10">
        <v>0</v>
      </c>
      <c r="L4112" s="10">
        <v>0</v>
      </c>
      <c r="M4112" s="10">
        <v>0</v>
      </c>
      <c r="N4112" s="10">
        <v>0</v>
      </c>
    </row>
    <row r="4113" spans="1:14" x14ac:dyDescent="0.25">
      <c r="A4113" s="9" t="s">
        <v>706</v>
      </c>
      <c r="B4113" s="9" t="s">
        <v>32</v>
      </c>
      <c r="C4113" s="9" t="s">
        <v>33</v>
      </c>
      <c r="D4113" s="9" t="s">
        <v>27</v>
      </c>
      <c r="E4113" s="10">
        <v>116.39</v>
      </c>
      <c r="F4113" s="10">
        <v>0</v>
      </c>
      <c r="G4113" s="10">
        <v>116.39</v>
      </c>
      <c r="H4113" s="10">
        <v>235.77</v>
      </c>
      <c r="I4113" s="10">
        <v>-119.38000000000001</v>
      </c>
      <c r="J4113" s="10">
        <v>0.33</v>
      </c>
      <c r="K4113" s="10">
        <v>0</v>
      </c>
      <c r="L4113" s="10">
        <v>0.33</v>
      </c>
      <c r="M4113" s="10">
        <v>0.66900000000000004</v>
      </c>
      <c r="N4113" s="10">
        <v>-0.33900000000000002</v>
      </c>
    </row>
    <row r="4114" spans="1:14" x14ac:dyDescent="0.25">
      <c r="A4114" s="9" t="s">
        <v>706</v>
      </c>
      <c r="B4114" s="9" t="s">
        <v>34</v>
      </c>
      <c r="C4114" s="9" t="s">
        <v>33</v>
      </c>
      <c r="D4114" s="9" t="s">
        <v>27</v>
      </c>
      <c r="E4114" s="10">
        <v>400.08</v>
      </c>
      <c r="F4114" s="10">
        <v>0</v>
      </c>
      <c r="G4114" s="10">
        <v>400.08</v>
      </c>
      <c r="H4114" s="10">
        <v>810.48</v>
      </c>
      <c r="I4114" s="10">
        <v>-410.40000000000003</v>
      </c>
      <c r="J4114" s="10">
        <v>0.33</v>
      </c>
      <c r="K4114" s="10">
        <v>0</v>
      </c>
      <c r="L4114" s="10">
        <v>0.33</v>
      </c>
      <c r="M4114" s="10">
        <v>0.66900000000000004</v>
      </c>
      <c r="N4114" s="10">
        <v>-0.33900000000000002</v>
      </c>
    </row>
    <row r="4115" spans="1:14" x14ac:dyDescent="0.25">
      <c r="A4115" s="9" t="s">
        <v>706</v>
      </c>
      <c r="B4115" s="9" t="s">
        <v>35</v>
      </c>
      <c r="C4115" s="9" t="s">
        <v>33</v>
      </c>
      <c r="D4115" s="9" t="s">
        <v>27</v>
      </c>
      <c r="E4115" s="10">
        <v>432.86</v>
      </c>
      <c r="F4115" s="10">
        <v>0</v>
      </c>
      <c r="G4115" s="10">
        <v>432.86</v>
      </c>
      <c r="H4115" s="10">
        <v>876.9</v>
      </c>
      <c r="I4115" s="10">
        <v>-444.03999999999996</v>
      </c>
      <c r="J4115" s="10">
        <v>6.93</v>
      </c>
      <c r="K4115" s="10">
        <v>0</v>
      </c>
      <c r="L4115" s="10">
        <v>6.93</v>
      </c>
      <c r="M4115" s="10">
        <v>14.039</v>
      </c>
      <c r="N4115" s="10">
        <v>-7.109</v>
      </c>
    </row>
    <row r="4116" spans="1:14" x14ac:dyDescent="0.25">
      <c r="A4116" s="9" t="s">
        <v>706</v>
      </c>
      <c r="B4116" s="9" t="s">
        <v>199</v>
      </c>
      <c r="C4116" s="9" t="s">
        <v>39</v>
      </c>
      <c r="D4116" s="9" t="s">
        <v>40</v>
      </c>
      <c r="E4116" s="10">
        <v>-102693.97</v>
      </c>
      <c r="F4116" s="10">
        <v>0</v>
      </c>
      <c r="G4116" s="10">
        <v>-102693.97</v>
      </c>
      <c r="H4116" s="10">
        <v>-102693.97</v>
      </c>
      <c r="I4116" s="10">
        <v>0</v>
      </c>
      <c r="J4116" s="10">
        <v>-300.83300000000003</v>
      </c>
      <c r="K4116" s="10">
        <v>0</v>
      </c>
      <c r="L4116" s="10">
        <v>-300.83300000000003</v>
      </c>
      <c r="M4116" s="10">
        <v>-300.83300000000003</v>
      </c>
      <c r="N4116" s="10">
        <v>0</v>
      </c>
    </row>
    <row r="4117" spans="1:14" x14ac:dyDescent="0.25">
      <c r="A4117" s="9" t="s">
        <v>706</v>
      </c>
      <c r="B4117" s="9" t="s">
        <v>200</v>
      </c>
      <c r="C4117" s="9" t="s">
        <v>42</v>
      </c>
      <c r="D4117" s="9" t="s">
        <v>58</v>
      </c>
      <c r="E4117" s="10">
        <v>88434.34</v>
      </c>
      <c r="F4117" s="10">
        <v>88068.288557213935</v>
      </c>
      <c r="G4117" s="10">
        <v>366.05144278606167</v>
      </c>
      <c r="H4117" s="10">
        <v>88508.63</v>
      </c>
      <c r="I4117" s="10">
        <v>-74.290000000008149</v>
      </c>
      <c r="J4117" s="10">
        <v>3625</v>
      </c>
      <c r="K4117" s="10">
        <v>3609.9960199004972</v>
      </c>
      <c r="L4117" s="10">
        <v>15.003980099502769</v>
      </c>
      <c r="M4117" s="10">
        <v>3628.0459999999998</v>
      </c>
      <c r="N4117" s="10">
        <v>-3.0459999999998217</v>
      </c>
    </row>
    <row r="4118" spans="1:14" x14ac:dyDescent="0.25">
      <c r="A4118" s="9" t="s">
        <v>706</v>
      </c>
      <c r="B4118" s="9" t="s">
        <v>92</v>
      </c>
      <c r="C4118" s="9" t="s">
        <v>42</v>
      </c>
      <c r="D4118" s="9" t="s">
        <v>43</v>
      </c>
      <c r="E4118" s="10">
        <v>1.28</v>
      </c>
      <c r="F4118" s="10">
        <v>0</v>
      </c>
      <c r="G4118" s="10">
        <v>1.28</v>
      </c>
      <c r="H4118" s="10">
        <v>0</v>
      </c>
      <c r="I4118" s="10">
        <v>1.28</v>
      </c>
      <c r="J4118" s="10">
        <v>15</v>
      </c>
      <c r="K4118" s="10">
        <v>0</v>
      </c>
      <c r="L4118" s="10">
        <v>15</v>
      </c>
      <c r="M4118" s="10">
        <v>0</v>
      </c>
      <c r="N4118" s="10">
        <v>15</v>
      </c>
    </row>
    <row r="4119" spans="1:14" x14ac:dyDescent="0.25">
      <c r="A4119" s="9" t="s">
        <v>706</v>
      </c>
      <c r="B4119" s="9" t="s">
        <v>201</v>
      </c>
      <c r="C4119" s="9" t="s">
        <v>42</v>
      </c>
      <c r="D4119" s="9" t="s">
        <v>43</v>
      </c>
      <c r="E4119" s="10">
        <v>154.61000000000001</v>
      </c>
      <c r="F4119" s="10">
        <v>151.01492537313436</v>
      </c>
      <c r="G4119" s="10">
        <v>3.595074626865653</v>
      </c>
      <c r="H4119" s="10">
        <v>151.77000000000001</v>
      </c>
      <c r="I4119" s="10">
        <v>2.8400000000000034</v>
      </c>
      <c r="J4119" s="10">
        <v>308</v>
      </c>
      <c r="K4119" s="10">
        <v>300.83283582089547</v>
      </c>
      <c r="L4119" s="10">
        <v>7.1671641791045317</v>
      </c>
      <c r="M4119" s="10">
        <v>302.33699999999999</v>
      </c>
      <c r="N4119" s="10">
        <v>5.6630000000000109</v>
      </c>
    </row>
    <row r="4120" spans="1:14" x14ac:dyDescent="0.25">
      <c r="A4120" s="9" t="s">
        <v>706</v>
      </c>
      <c r="B4120" s="9" t="s">
        <v>202</v>
      </c>
      <c r="C4120" s="9" t="s">
        <v>42</v>
      </c>
      <c r="D4120" s="9" t="s">
        <v>43</v>
      </c>
      <c r="E4120" s="10">
        <v>314.86</v>
      </c>
      <c r="F4120" s="10">
        <v>315.73399014778329</v>
      </c>
      <c r="G4120" s="10">
        <v>-0.87399014778327455</v>
      </c>
      <c r="H4120" s="10">
        <v>320.47000000000003</v>
      </c>
      <c r="I4120" s="10">
        <v>-5.6100000000000136</v>
      </c>
      <c r="J4120" s="10">
        <v>3600</v>
      </c>
      <c r="K4120" s="10">
        <v>3609.9960591133008</v>
      </c>
      <c r="L4120" s="10">
        <v>-9.9960591133008165</v>
      </c>
      <c r="M4120" s="10">
        <v>3664.1460000000002</v>
      </c>
      <c r="N4120" s="10">
        <v>-64.146000000000186</v>
      </c>
    </row>
    <row r="4121" spans="1:14" x14ac:dyDescent="0.25">
      <c r="A4121" s="9" t="s">
        <v>706</v>
      </c>
      <c r="B4121" s="9" t="s">
        <v>203</v>
      </c>
      <c r="C4121" s="9" t="s">
        <v>42</v>
      </c>
      <c r="D4121" s="9" t="s">
        <v>43</v>
      </c>
      <c r="E4121" s="10">
        <v>1475.71</v>
      </c>
      <c r="F4121" s="10">
        <v>1439.8128078817733</v>
      </c>
      <c r="G4121" s="10">
        <v>35.897192118226712</v>
      </c>
      <c r="H4121" s="10">
        <v>1461.41</v>
      </c>
      <c r="I4121" s="10">
        <v>14.299999999999955</v>
      </c>
      <c r="J4121" s="10">
        <v>3700</v>
      </c>
      <c r="K4121" s="10">
        <v>3609.9960591133008</v>
      </c>
      <c r="L4121" s="10">
        <v>90.003940886699183</v>
      </c>
      <c r="M4121" s="10">
        <v>3664.1460000000002</v>
      </c>
      <c r="N4121" s="10">
        <v>35.853999999999814</v>
      </c>
    </row>
    <row r="4122" spans="1:14" x14ac:dyDescent="0.25">
      <c r="A4122" s="9" t="s">
        <v>706</v>
      </c>
      <c r="B4122" s="9" t="s">
        <v>204</v>
      </c>
      <c r="C4122" s="9" t="s">
        <v>42</v>
      </c>
      <c r="D4122" s="9" t="s">
        <v>43</v>
      </c>
      <c r="E4122" s="10">
        <v>2023.6</v>
      </c>
      <c r="F4122" s="10">
        <v>2029.2118226600985</v>
      </c>
      <c r="G4122" s="10">
        <v>-5.6118226600985963</v>
      </c>
      <c r="H4122" s="10">
        <v>2059.65</v>
      </c>
      <c r="I4122" s="10">
        <v>-36.050000000000182</v>
      </c>
      <c r="J4122" s="10">
        <v>3600</v>
      </c>
      <c r="K4122" s="10">
        <v>3609.9960591133008</v>
      </c>
      <c r="L4122" s="10">
        <v>-9.9960591133008165</v>
      </c>
      <c r="M4122" s="10">
        <v>3664.1460000000002</v>
      </c>
      <c r="N4122" s="10">
        <v>-64.146000000000186</v>
      </c>
    </row>
    <row r="4123" spans="1:14" x14ac:dyDescent="0.25">
      <c r="A4123" s="9" t="s">
        <v>706</v>
      </c>
      <c r="B4123" s="9" t="s">
        <v>205</v>
      </c>
      <c r="C4123" s="9" t="s">
        <v>42</v>
      </c>
      <c r="D4123" s="9" t="s">
        <v>43</v>
      </c>
      <c r="E4123" s="10">
        <v>3069.57</v>
      </c>
      <c r="F4123" s="10">
        <v>2969.2216748768474</v>
      </c>
      <c r="G4123" s="10">
        <v>100.34832512315279</v>
      </c>
      <c r="H4123" s="10">
        <v>3013.76</v>
      </c>
      <c r="I4123" s="10">
        <v>55.809999999999945</v>
      </c>
      <c r="J4123" s="10">
        <v>311</v>
      </c>
      <c r="K4123" s="10">
        <v>300.83251231527095</v>
      </c>
      <c r="L4123" s="10">
        <v>10.167487684729053</v>
      </c>
      <c r="M4123" s="10">
        <v>305.34500000000003</v>
      </c>
      <c r="N4123" s="10">
        <v>5.6549999999999727</v>
      </c>
    </row>
    <row r="4124" spans="1:14" x14ac:dyDescent="0.25">
      <c r="A4124" s="9" t="s">
        <v>706</v>
      </c>
      <c r="B4124" s="9" t="s">
        <v>206</v>
      </c>
      <c r="C4124" s="9" t="s">
        <v>42</v>
      </c>
      <c r="D4124" s="9" t="s">
        <v>43</v>
      </c>
      <c r="E4124" s="10">
        <v>5306.54</v>
      </c>
      <c r="F4124" s="10">
        <v>5177.4581280788179</v>
      </c>
      <c r="G4124" s="10">
        <v>129.08187192118203</v>
      </c>
      <c r="H4124" s="10">
        <v>5255.12</v>
      </c>
      <c r="I4124" s="10">
        <v>51.420000000000073</v>
      </c>
      <c r="J4124" s="10">
        <v>3700</v>
      </c>
      <c r="K4124" s="10">
        <v>3609.9960591133008</v>
      </c>
      <c r="L4124" s="10">
        <v>90.003940886699183</v>
      </c>
      <c r="M4124" s="10">
        <v>3664.1460000000002</v>
      </c>
      <c r="N4124" s="10">
        <v>35.853999999999814</v>
      </c>
    </row>
    <row r="4125" spans="1:14" x14ac:dyDescent="0.25">
      <c r="A4125" s="9" t="s">
        <v>707</v>
      </c>
      <c r="B4125" s="9" t="s">
        <v>25</v>
      </c>
      <c r="C4125" s="9" t="s">
        <v>26</v>
      </c>
      <c r="D4125" s="9" t="s">
        <v>27</v>
      </c>
      <c r="E4125" s="10">
        <v>-982.93</v>
      </c>
      <c r="F4125" s="10">
        <v>0</v>
      </c>
      <c r="G4125" s="10">
        <v>-982.93</v>
      </c>
      <c r="H4125" s="10">
        <v>0</v>
      </c>
      <c r="I4125" s="10">
        <v>-982.93</v>
      </c>
      <c r="J4125" s="10">
        <v>0</v>
      </c>
      <c r="K4125" s="10">
        <v>0</v>
      </c>
      <c r="L4125" s="10">
        <v>0</v>
      </c>
      <c r="M4125" s="10">
        <v>0</v>
      </c>
      <c r="N4125" s="10">
        <v>0</v>
      </c>
    </row>
    <row r="4126" spans="1:14" x14ac:dyDescent="0.25">
      <c r="A4126" s="9" t="s">
        <v>707</v>
      </c>
      <c r="B4126" s="9" t="s">
        <v>32</v>
      </c>
      <c r="C4126" s="9" t="s">
        <v>33</v>
      </c>
      <c r="D4126" s="9" t="s">
        <v>27</v>
      </c>
      <c r="E4126" s="10">
        <v>1114.48</v>
      </c>
      <c r="F4126" s="10">
        <v>0</v>
      </c>
      <c r="G4126" s="10">
        <v>1114.48</v>
      </c>
      <c r="H4126" s="10">
        <v>960.33</v>
      </c>
      <c r="I4126" s="10">
        <v>154.14999999999998</v>
      </c>
      <c r="J4126" s="10">
        <v>3.16</v>
      </c>
      <c r="K4126" s="10">
        <v>0</v>
      </c>
      <c r="L4126" s="10">
        <v>3.16</v>
      </c>
      <c r="M4126" s="10">
        <v>2.7229999999999999</v>
      </c>
      <c r="N4126" s="10">
        <v>0.43700000000000028</v>
      </c>
    </row>
    <row r="4127" spans="1:14" x14ac:dyDescent="0.25">
      <c r="A4127" s="9" t="s">
        <v>707</v>
      </c>
      <c r="B4127" s="9" t="s">
        <v>34</v>
      </c>
      <c r="C4127" s="9" t="s">
        <v>33</v>
      </c>
      <c r="D4127" s="9" t="s">
        <v>27</v>
      </c>
      <c r="E4127" s="10">
        <v>3831.09</v>
      </c>
      <c r="F4127" s="10">
        <v>0</v>
      </c>
      <c r="G4127" s="10">
        <v>3831.09</v>
      </c>
      <c r="H4127" s="10">
        <v>3301.18</v>
      </c>
      <c r="I4127" s="10">
        <v>529.91000000000031</v>
      </c>
      <c r="J4127" s="10">
        <v>3.16</v>
      </c>
      <c r="K4127" s="10">
        <v>0</v>
      </c>
      <c r="L4127" s="10">
        <v>3.16</v>
      </c>
      <c r="M4127" s="10">
        <v>2.7229999999999999</v>
      </c>
      <c r="N4127" s="10">
        <v>0.43700000000000028</v>
      </c>
    </row>
    <row r="4128" spans="1:14" x14ac:dyDescent="0.25">
      <c r="A4128" s="9" t="s">
        <v>707</v>
      </c>
      <c r="B4128" s="9" t="s">
        <v>35</v>
      </c>
      <c r="C4128" s="9" t="s">
        <v>33</v>
      </c>
      <c r="D4128" s="9" t="s">
        <v>27</v>
      </c>
      <c r="E4128" s="10">
        <v>4145.01</v>
      </c>
      <c r="F4128" s="10">
        <v>0</v>
      </c>
      <c r="G4128" s="10">
        <v>4145.01</v>
      </c>
      <c r="H4128" s="10">
        <v>3571.6</v>
      </c>
      <c r="I4128" s="10">
        <v>573.41000000000031</v>
      </c>
      <c r="J4128" s="10">
        <v>66.36</v>
      </c>
      <c r="K4128" s="10">
        <v>0</v>
      </c>
      <c r="L4128" s="10">
        <v>66.36</v>
      </c>
      <c r="M4128" s="10">
        <v>57.18</v>
      </c>
      <c r="N4128" s="10">
        <v>9.18</v>
      </c>
    </row>
    <row r="4129" spans="1:14" x14ac:dyDescent="0.25">
      <c r="A4129" s="9" t="s">
        <v>707</v>
      </c>
      <c r="B4129" s="9" t="s">
        <v>190</v>
      </c>
      <c r="C4129" s="9" t="s">
        <v>39</v>
      </c>
      <c r="D4129" s="9" t="s">
        <v>40</v>
      </c>
      <c r="E4129" s="10">
        <v>-342790.48</v>
      </c>
      <c r="F4129" s="10">
        <v>0</v>
      </c>
      <c r="G4129" s="10">
        <v>-342790.48</v>
      </c>
      <c r="H4129" s="10">
        <v>-342790.43</v>
      </c>
      <c r="I4129" s="10">
        <v>-4.9999999988358468E-2</v>
      </c>
      <c r="J4129" s="10">
        <v>-1906</v>
      </c>
      <c r="K4129" s="10">
        <v>0</v>
      </c>
      <c r="L4129" s="10">
        <v>-1906</v>
      </c>
      <c r="M4129" s="10">
        <v>-1906</v>
      </c>
      <c r="N4129" s="10">
        <v>0</v>
      </c>
    </row>
    <row r="4130" spans="1:14" x14ac:dyDescent="0.25">
      <c r="A4130" s="9" t="s">
        <v>707</v>
      </c>
      <c r="B4130" s="9" t="s">
        <v>191</v>
      </c>
      <c r="C4130" s="9" t="s">
        <v>42</v>
      </c>
      <c r="D4130" s="9" t="s">
        <v>58</v>
      </c>
      <c r="E4130" s="10">
        <v>269089.77</v>
      </c>
      <c r="F4130" s="10">
        <v>269089.78109452734</v>
      </c>
      <c r="G4130" s="10">
        <v>-1.1094527319073677E-2</v>
      </c>
      <c r="H4130" s="10">
        <v>270435.23</v>
      </c>
      <c r="I4130" s="10">
        <v>-1345.4599999999627</v>
      </c>
      <c r="J4130" s="10">
        <v>11436</v>
      </c>
      <c r="K4130" s="10">
        <v>11436</v>
      </c>
      <c r="L4130" s="10">
        <v>0</v>
      </c>
      <c r="M4130" s="10">
        <v>11493.18</v>
      </c>
      <c r="N4130" s="10">
        <v>-57.180000000000291</v>
      </c>
    </row>
    <row r="4131" spans="1:14" x14ac:dyDescent="0.25">
      <c r="A4131" s="9" t="s">
        <v>707</v>
      </c>
      <c r="B4131" s="9" t="s">
        <v>92</v>
      </c>
      <c r="C4131" s="9" t="s">
        <v>42</v>
      </c>
      <c r="D4131" s="9" t="s">
        <v>43</v>
      </c>
      <c r="E4131" s="10">
        <v>8.51</v>
      </c>
      <c r="F4131" s="10">
        <v>0</v>
      </c>
      <c r="G4131" s="10">
        <v>8.51</v>
      </c>
      <c r="H4131" s="10">
        <v>0</v>
      </c>
      <c r="I4131" s="10">
        <v>8.51</v>
      </c>
      <c r="J4131" s="10">
        <v>100</v>
      </c>
      <c r="K4131" s="10">
        <v>0</v>
      </c>
      <c r="L4131" s="10">
        <v>100</v>
      </c>
      <c r="M4131" s="10">
        <v>0</v>
      </c>
      <c r="N4131" s="10">
        <v>100</v>
      </c>
    </row>
    <row r="4132" spans="1:14" x14ac:dyDescent="0.25">
      <c r="A4132" s="9" t="s">
        <v>707</v>
      </c>
      <c r="B4132" s="9" t="s">
        <v>192</v>
      </c>
      <c r="C4132" s="9" t="s">
        <v>42</v>
      </c>
      <c r="D4132" s="9" t="s">
        <v>43</v>
      </c>
      <c r="E4132" s="10">
        <v>3100.74</v>
      </c>
      <c r="F4132" s="10">
        <v>0</v>
      </c>
      <c r="G4132" s="10">
        <v>3100.74</v>
      </c>
      <c r="H4132" s="10">
        <v>0</v>
      </c>
      <c r="I4132" s="10">
        <v>3100.74</v>
      </c>
      <c r="J4132" s="10">
        <v>11500</v>
      </c>
      <c r="K4132" s="10">
        <v>0</v>
      </c>
      <c r="L4132" s="10">
        <v>11500</v>
      </c>
      <c r="M4132" s="10">
        <v>0</v>
      </c>
      <c r="N4132" s="10">
        <v>11500</v>
      </c>
    </row>
    <row r="4133" spans="1:14" x14ac:dyDescent="0.25">
      <c r="A4133" s="9" t="s">
        <v>707</v>
      </c>
      <c r="B4133" s="9" t="s">
        <v>179</v>
      </c>
      <c r="C4133" s="9" t="s">
        <v>42</v>
      </c>
      <c r="D4133" s="9" t="s">
        <v>43</v>
      </c>
      <c r="E4133" s="10">
        <v>706.7</v>
      </c>
      <c r="F4133" s="10">
        <v>705.22388059701495</v>
      </c>
      <c r="G4133" s="10">
        <v>1.4761194029850913</v>
      </c>
      <c r="H4133" s="10">
        <v>708.75</v>
      </c>
      <c r="I4133" s="10">
        <v>-2.0499999999999545</v>
      </c>
      <c r="J4133" s="10">
        <v>1910</v>
      </c>
      <c r="K4133" s="10">
        <v>1906</v>
      </c>
      <c r="L4133" s="10">
        <v>4</v>
      </c>
      <c r="M4133" s="10">
        <v>1915.53</v>
      </c>
      <c r="N4133" s="10">
        <v>-5.5299999999999727</v>
      </c>
    </row>
    <row r="4134" spans="1:14" x14ac:dyDescent="0.25">
      <c r="A4134" s="9" t="s">
        <v>707</v>
      </c>
      <c r="B4134" s="9" t="s">
        <v>193</v>
      </c>
      <c r="C4134" s="9" t="s">
        <v>42</v>
      </c>
      <c r="D4134" s="9" t="s">
        <v>43</v>
      </c>
      <c r="E4134" s="10">
        <v>0</v>
      </c>
      <c r="F4134" s="10">
        <v>3083.4876847290639</v>
      </c>
      <c r="G4134" s="10">
        <v>-3083.4876847290639</v>
      </c>
      <c r="H4134" s="10">
        <v>3129.74</v>
      </c>
      <c r="I4134" s="10">
        <v>-3129.74</v>
      </c>
      <c r="J4134" s="10">
        <v>0</v>
      </c>
      <c r="K4134" s="10">
        <v>11436</v>
      </c>
      <c r="L4134" s="10">
        <v>-11436</v>
      </c>
      <c r="M4134" s="10">
        <v>11607.54</v>
      </c>
      <c r="N4134" s="10">
        <v>-11607.54</v>
      </c>
    </row>
    <row r="4135" spans="1:14" x14ac:dyDescent="0.25">
      <c r="A4135" s="9" t="s">
        <v>707</v>
      </c>
      <c r="B4135" s="9" t="s">
        <v>194</v>
      </c>
      <c r="C4135" s="9" t="s">
        <v>42</v>
      </c>
      <c r="D4135" s="9" t="s">
        <v>43</v>
      </c>
      <c r="E4135" s="10">
        <v>12360.46</v>
      </c>
      <c r="F4135" s="10">
        <v>12081.566502463054</v>
      </c>
      <c r="G4135" s="10">
        <v>278.89349753694478</v>
      </c>
      <c r="H4135" s="10">
        <v>12262.79</v>
      </c>
      <c r="I4135" s="10">
        <v>97.669999999998254</v>
      </c>
      <c r="J4135" s="10">
        <v>11700</v>
      </c>
      <c r="K4135" s="10">
        <v>11436</v>
      </c>
      <c r="L4135" s="10">
        <v>264</v>
      </c>
      <c r="M4135" s="10">
        <v>11607.54</v>
      </c>
      <c r="N4135" s="10">
        <v>92.459999999999127</v>
      </c>
    </row>
    <row r="4136" spans="1:14" x14ac:dyDescent="0.25">
      <c r="A4136" s="9" t="s">
        <v>707</v>
      </c>
      <c r="B4136" s="9" t="s">
        <v>195</v>
      </c>
      <c r="C4136" s="9" t="s">
        <v>42</v>
      </c>
      <c r="D4136" s="9" t="s">
        <v>43</v>
      </c>
      <c r="E4136" s="10">
        <v>13822.21</v>
      </c>
      <c r="F4136" s="10">
        <v>13283.261083743842</v>
      </c>
      <c r="G4136" s="10">
        <v>538.94891625615674</v>
      </c>
      <c r="H4136" s="10">
        <v>13482.51</v>
      </c>
      <c r="I4136" s="10">
        <v>339.69999999999891</v>
      </c>
      <c r="J4136" s="10">
        <v>11900</v>
      </c>
      <c r="K4136" s="10">
        <v>11436</v>
      </c>
      <c r="L4136" s="10">
        <v>464</v>
      </c>
      <c r="M4136" s="10">
        <v>11607.54</v>
      </c>
      <c r="N4136" s="10">
        <v>292.45999999999913</v>
      </c>
    </row>
    <row r="4137" spans="1:14" x14ac:dyDescent="0.25">
      <c r="A4137" s="9" t="s">
        <v>707</v>
      </c>
      <c r="B4137" s="9" t="s">
        <v>196</v>
      </c>
      <c r="C4137" s="9" t="s">
        <v>42</v>
      </c>
      <c r="D4137" s="9" t="s">
        <v>43</v>
      </c>
      <c r="E4137" s="10">
        <v>17384.939999999999</v>
      </c>
      <c r="F4137" s="10">
        <v>16848.660098522167</v>
      </c>
      <c r="G4137" s="10">
        <v>536.27990147783203</v>
      </c>
      <c r="H4137" s="10">
        <v>17101.39</v>
      </c>
      <c r="I4137" s="10">
        <v>283.54999999999927</v>
      </c>
      <c r="J4137" s="10">
        <v>11800</v>
      </c>
      <c r="K4137" s="10">
        <v>11436</v>
      </c>
      <c r="L4137" s="10">
        <v>364</v>
      </c>
      <c r="M4137" s="10">
        <v>11607.54</v>
      </c>
      <c r="N4137" s="10">
        <v>192.45999999999913</v>
      </c>
    </row>
    <row r="4138" spans="1:14" x14ac:dyDescent="0.25">
      <c r="A4138" s="9" t="s">
        <v>707</v>
      </c>
      <c r="B4138" s="9" t="s">
        <v>197</v>
      </c>
      <c r="C4138" s="9" t="s">
        <v>42</v>
      </c>
      <c r="D4138" s="9" t="s">
        <v>43</v>
      </c>
      <c r="E4138" s="10">
        <v>18209.5</v>
      </c>
      <c r="F4138" s="10">
        <v>17573.320197044333</v>
      </c>
      <c r="G4138" s="10">
        <v>636.17980295566667</v>
      </c>
      <c r="H4138" s="10">
        <v>17836.919999999998</v>
      </c>
      <c r="I4138" s="10">
        <v>372.58000000000175</v>
      </c>
      <c r="J4138" s="10">
        <v>1975</v>
      </c>
      <c r="K4138" s="10">
        <v>1906</v>
      </c>
      <c r="L4138" s="10">
        <v>69</v>
      </c>
      <c r="M4138" s="10">
        <v>1934.59</v>
      </c>
      <c r="N4138" s="10">
        <v>40.410000000000082</v>
      </c>
    </row>
    <row r="4139" spans="1:14" x14ac:dyDescent="0.25">
      <c r="A4139" s="9" t="s">
        <v>708</v>
      </c>
      <c r="B4139" s="9" t="s">
        <v>25</v>
      </c>
      <c r="C4139" s="9" t="s">
        <v>26</v>
      </c>
      <c r="D4139" s="9" t="s">
        <v>27</v>
      </c>
      <c r="E4139" s="10">
        <v>705.7</v>
      </c>
      <c r="F4139" s="10">
        <v>0</v>
      </c>
      <c r="G4139" s="10">
        <v>705.7</v>
      </c>
      <c r="H4139" s="10">
        <v>0</v>
      </c>
      <c r="I4139" s="10">
        <v>705.7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</row>
    <row r="4140" spans="1:14" x14ac:dyDescent="0.25">
      <c r="A4140" s="9" t="s">
        <v>708</v>
      </c>
      <c r="B4140" s="9" t="s">
        <v>32</v>
      </c>
      <c r="C4140" s="9" t="s">
        <v>33</v>
      </c>
      <c r="D4140" s="9" t="s">
        <v>27</v>
      </c>
      <c r="E4140" s="10">
        <v>500.81</v>
      </c>
      <c r="F4140" s="10">
        <v>0</v>
      </c>
      <c r="G4140" s="10">
        <v>500.81</v>
      </c>
      <c r="H4140" s="10">
        <v>503.85</v>
      </c>
      <c r="I4140" s="10">
        <v>-3.0400000000000205</v>
      </c>
      <c r="J4140" s="10">
        <v>1.42</v>
      </c>
      <c r="K4140" s="10">
        <v>0</v>
      </c>
      <c r="L4140" s="10">
        <v>1.42</v>
      </c>
      <c r="M4140" s="10">
        <v>1.429</v>
      </c>
      <c r="N4140" s="10">
        <v>-9.000000000000119E-3</v>
      </c>
    </row>
    <row r="4141" spans="1:14" x14ac:dyDescent="0.25">
      <c r="A4141" s="9" t="s">
        <v>708</v>
      </c>
      <c r="B4141" s="9" t="s">
        <v>34</v>
      </c>
      <c r="C4141" s="9" t="s">
        <v>33</v>
      </c>
      <c r="D4141" s="9" t="s">
        <v>27</v>
      </c>
      <c r="E4141" s="10">
        <v>1721.57</v>
      </c>
      <c r="F4141" s="10">
        <v>0</v>
      </c>
      <c r="G4141" s="10">
        <v>1721.57</v>
      </c>
      <c r="H4141" s="10">
        <v>1731.99</v>
      </c>
      <c r="I4141" s="10">
        <v>-10.420000000000073</v>
      </c>
      <c r="J4141" s="10">
        <v>1.42</v>
      </c>
      <c r="K4141" s="10">
        <v>0</v>
      </c>
      <c r="L4141" s="10">
        <v>1.42</v>
      </c>
      <c r="M4141" s="10">
        <v>1.429</v>
      </c>
      <c r="N4141" s="10">
        <v>-9.000000000000119E-3</v>
      </c>
    </row>
    <row r="4142" spans="1:14" x14ac:dyDescent="0.25">
      <c r="A4142" s="9" t="s">
        <v>708</v>
      </c>
      <c r="B4142" s="9" t="s">
        <v>35</v>
      </c>
      <c r="C4142" s="9" t="s">
        <v>33</v>
      </c>
      <c r="D4142" s="9" t="s">
        <v>27</v>
      </c>
      <c r="E4142" s="10">
        <v>1862.63</v>
      </c>
      <c r="F4142" s="10">
        <v>0</v>
      </c>
      <c r="G4142" s="10">
        <v>1862.63</v>
      </c>
      <c r="H4142" s="10">
        <v>1873.87</v>
      </c>
      <c r="I4142" s="10">
        <v>-11.239999999999782</v>
      </c>
      <c r="J4142" s="10">
        <v>29.82</v>
      </c>
      <c r="K4142" s="10">
        <v>0</v>
      </c>
      <c r="L4142" s="10">
        <v>29.82</v>
      </c>
      <c r="M4142" s="10">
        <v>30</v>
      </c>
      <c r="N4142" s="10">
        <v>-0.17999999999999972</v>
      </c>
    </row>
    <row r="4143" spans="1:14" x14ac:dyDescent="0.25">
      <c r="A4143" s="9" t="s">
        <v>708</v>
      </c>
      <c r="B4143" s="9" t="s">
        <v>216</v>
      </c>
      <c r="C4143" s="9" t="s">
        <v>39</v>
      </c>
      <c r="D4143" s="9" t="s">
        <v>40</v>
      </c>
      <c r="E4143" s="10">
        <v>-180020</v>
      </c>
      <c r="F4143" s="10">
        <v>0</v>
      </c>
      <c r="G4143" s="10">
        <v>-180020</v>
      </c>
      <c r="H4143" s="10">
        <v>-180020.01</v>
      </c>
      <c r="I4143" s="10">
        <v>1.0000000009313226E-2</v>
      </c>
      <c r="J4143" s="10">
        <v>-1000</v>
      </c>
      <c r="K4143" s="10">
        <v>0</v>
      </c>
      <c r="L4143" s="10">
        <v>-1000</v>
      </c>
      <c r="M4143" s="10">
        <v>-1000</v>
      </c>
      <c r="N4143" s="10">
        <v>0</v>
      </c>
    </row>
    <row r="4144" spans="1:14" x14ac:dyDescent="0.25">
      <c r="A4144" s="9" t="s">
        <v>708</v>
      </c>
      <c r="B4144" s="9" t="s">
        <v>191</v>
      </c>
      <c r="C4144" s="9" t="s">
        <v>42</v>
      </c>
      <c r="D4144" s="9" t="s">
        <v>58</v>
      </c>
      <c r="E4144" s="10">
        <v>141180.35999999999</v>
      </c>
      <c r="F4144" s="10">
        <v>141180.36815920396</v>
      </c>
      <c r="G4144" s="10">
        <v>-8.1592039787210524E-3</v>
      </c>
      <c r="H4144" s="10">
        <v>141886.26999999999</v>
      </c>
      <c r="I4144" s="10">
        <v>-705.91000000000349</v>
      </c>
      <c r="J4144" s="10">
        <v>6000</v>
      </c>
      <c r="K4144" s="10">
        <v>6000</v>
      </c>
      <c r="L4144" s="10">
        <v>0</v>
      </c>
      <c r="M4144" s="10">
        <v>6030</v>
      </c>
      <c r="N4144" s="10">
        <v>-30</v>
      </c>
    </row>
    <row r="4145" spans="1:14" x14ac:dyDescent="0.25">
      <c r="A4145" s="9" t="s">
        <v>708</v>
      </c>
      <c r="B4145" s="9" t="s">
        <v>217</v>
      </c>
      <c r="C4145" s="9" t="s">
        <v>42</v>
      </c>
      <c r="D4145" s="9" t="s">
        <v>43</v>
      </c>
      <c r="E4145" s="10">
        <v>1644.75</v>
      </c>
      <c r="F4145" s="10">
        <v>0</v>
      </c>
      <c r="G4145" s="10">
        <v>1644.75</v>
      </c>
      <c r="H4145" s="10">
        <v>0</v>
      </c>
      <c r="I4145" s="10">
        <v>1644.75</v>
      </c>
      <c r="J4145" s="10">
        <v>6100</v>
      </c>
      <c r="K4145" s="10">
        <v>0</v>
      </c>
      <c r="L4145" s="10">
        <v>6100</v>
      </c>
      <c r="M4145" s="10">
        <v>0</v>
      </c>
      <c r="N4145" s="10">
        <v>6100</v>
      </c>
    </row>
    <row r="4146" spans="1:14" x14ac:dyDescent="0.25">
      <c r="A4146" s="9" t="s">
        <v>708</v>
      </c>
      <c r="B4146" s="9" t="s">
        <v>92</v>
      </c>
      <c r="C4146" s="9" t="s">
        <v>42</v>
      </c>
      <c r="D4146" s="9" t="s">
        <v>43</v>
      </c>
      <c r="E4146" s="10">
        <v>171.94</v>
      </c>
      <c r="F4146" s="10">
        <v>170.23762376237624</v>
      </c>
      <c r="G4146" s="10">
        <v>1.7023762376237528</v>
      </c>
      <c r="H4146" s="10">
        <v>171.94</v>
      </c>
      <c r="I4146" s="10">
        <v>0</v>
      </c>
      <c r="J4146" s="10">
        <v>2020</v>
      </c>
      <c r="K4146" s="10">
        <v>2000</v>
      </c>
      <c r="L4146" s="10">
        <v>20</v>
      </c>
      <c r="M4146" s="10">
        <v>2020</v>
      </c>
      <c r="N4146" s="10">
        <v>0</v>
      </c>
    </row>
    <row r="4147" spans="1:14" x14ac:dyDescent="0.25">
      <c r="A4147" s="9" t="s">
        <v>708</v>
      </c>
      <c r="B4147" s="9" t="s">
        <v>179</v>
      </c>
      <c r="C4147" s="9" t="s">
        <v>42</v>
      </c>
      <c r="D4147" s="9" t="s">
        <v>43</v>
      </c>
      <c r="E4147" s="10">
        <v>371.85</v>
      </c>
      <c r="F4147" s="10">
        <v>370</v>
      </c>
      <c r="G4147" s="10">
        <v>1.8500000000000227</v>
      </c>
      <c r="H4147" s="10">
        <v>371.85</v>
      </c>
      <c r="I4147" s="10">
        <v>0</v>
      </c>
      <c r="J4147" s="10">
        <v>1005</v>
      </c>
      <c r="K4147" s="10">
        <v>1000</v>
      </c>
      <c r="L4147" s="10">
        <v>5</v>
      </c>
      <c r="M4147" s="10">
        <v>1005</v>
      </c>
      <c r="N4147" s="10">
        <v>0</v>
      </c>
    </row>
    <row r="4148" spans="1:14" x14ac:dyDescent="0.25">
      <c r="A4148" s="9" t="s">
        <v>708</v>
      </c>
      <c r="B4148" s="9" t="s">
        <v>218</v>
      </c>
      <c r="C4148" s="9" t="s">
        <v>42</v>
      </c>
      <c r="D4148" s="9" t="s">
        <v>43</v>
      </c>
      <c r="E4148" s="10">
        <v>0</v>
      </c>
      <c r="F4148" s="10">
        <v>1617.7832512315272</v>
      </c>
      <c r="G4148" s="10">
        <v>-1617.7832512315272</v>
      </c>
      <c r="H4148" s="10">
        <v>1642.05</v>
      </c>
      <c r="I4148" s="10">
        <v>-1642.05</v>
      </c>
      <c r="J4148" s="10">
        <v>0</v>
      </c>
      <c r="K4148" s="10">
        <v>6000</v>
      </c>
      <c r="L4148" s="10">
        <v>-6000</v>
      </c>
      <c r="M4148" s="10">
        <v>6090</v>
      </c>
      <c r="N4148" s="10">
        <v>-6090</v>
      </c>
    </row>
    <row r="4149" spans="1:14" x14ac:dyDescent="0.25">
      <c r="A4149" s="9" t="s">
        <v>708</v>
      </c>
      <c r="B4149" s="9" t="s">
        <v>194</v>
      </c>
      <c r="C4149" s="9" t="s">
        <v>42</v>
      </c>
      <c r="D4149" s="9" t="s">
        <v>43</v>
      </c>
      <c r="E4149" s="10">
        <v>6444.35</v>
      </c>
      <c r="F4149" s="10">
        <v>6338.6995073891621</v>
      </c>
      <c r="G4149" s="10">
        <v>105.65049261083823</v>
      </c>
      <c r="H4149" s="10">
        <v>6433.78</v>
      </c>
      <c r="I4149" s="10">
        <v>10.570000000000618</v>
      </c>
      <c r="J4149" s="10">
        <v>6100</v>
      </c>
      <c r="K4149" s="10">
        <v>6000</v>
      </c>
      <c r="L4149" s="10">
        <v>100</v>
      </c>
      <c r="M4149" s="10">
        <v>6090</v>
      </c>
      <c r="N4149" s="10">
        <v>10</v>
      </c>
    </row>
    <row r="4150" spans="1:14" x14ac:dyDescent="0.25">
      <c r="A4150" s="9" t="s">
        <v>708</v>
      </c>
      <c r="B4150" s="9" t="s">
        <v>195</v>
      </c>
      <c r="C4150" s="9" t="s">
        <v>42</v>
      </c>
      <c r="D4150" s="9" t="s">
        <v>43</v>
      </c>
      <c r="E4150" s="10">
        <v>7085.34</v>
      </c>
      <c r="F4150" s="10">
        <v>6969.1822660098524</v>
      </c>
      <c r="G4150" s="10">
        <v>116.15773399014779</v>
      </c>
      <c r="H4150" s="10">
        <v>7073.72</v>
      </c>
      <c r="I4150" s="10">
        <v>11.619999999999891</v>
      </c>
      <c r="J4150" s="10">
        <v>6100</v>
      </c>
      <c r="K4150" s="10">
        <v>6000</v>
      </c>
      <c r="L4150" s="10">
        <v>100</v>
      </c>
      <c r="M4150" s="10">
        <v>6090</v>
      </c>
      <c r="N4150" s="10">
        <v>10</v>
      </c>
    </row>
    <row r="4151" spans="1:14" x14ac:dyDescent="0.25">
      <c r="A4151" s="9" t="s">
        <v>708</v>
      </c>
      <c r="B4151" s="9" t="s">
        <v>196</v>
      </c>
      <c r="C4151" s="9" t="s">
        <v>42</v>
      </c>
      <c r="D4151" s="9" t="s">
        <v>43</v>
      </c>
      <c r="E4151" s="10">
        <v>8972.4</v>
      </c>
      <c r="F4151" s="10">
        <v>8839.8029556650254</v>
      </c>
      <c r="G4151" s="10">
        <v>132.59704433497427</v>
      </c>
      <c r="H4151" s="10">
        <v>8972.4</v>
      </c>
      <c r="I4151" s="10">
        <v>0</v>
      </c>
      <c r="J4151" s="10">
        <v>6090</v>
      </c>
      <c r="K4151" s="10">
        <v>6000</v>
      </c>
      <c r="L4151" s="10">
        <v>90</v>
      </c>
      <c r="M4151" s="10">
        <v>6090</v>
      </c>
      <c r="N4151" s="10">
        <v>0</v>
      </c>
    </row>
    <row r="4152" spans="1:14" x14ac:dyDescent="0.25">
      <c r="A4152" s="9" t="s">
        <v>708</v>
      </c>
      <c r="B4152" s="9" t="s">
        <v>197</v>
      </c>
      <c r="C4152" s="9" t="s">
        <v>42</v>
      </c>
      <c r="D4152" s="9" t="s">
        <v>43</v>
      </c>
      <c r="E4152" s="10">
        <v>9358.2999999999993</v>
      </c>
      <c r="F4152" s="10">
        <v>9219.9999999999982</v>
      </c>
      <c r="G4152" s="10">
        <v>138.30000000000109</v>
      </c>
      <c r="H4152" s="10">
        <v>9358.2999999999993</v>
      </c>
      <c r="I4152" s="10">
        <v>0</v>
      </c>
      <c r="J4152" s="10">
        <v>1015</v>
      </c>
      <c r="K4152" s="10">
        <v>1000</v>
      </c>
      <c r="L4152" s="10">
        <v>15</v>
      </c>
      <c r="M4152" s="10">
        <v>1015</v>
      </c>
      <c r="N4152" s="10">
        <v>0</v>
      </c>
    </row>
    <row r="4153" spans="1:14" x14ac:dyDescent="0.25">
      <c r="A4153" s="9" t="s">
        <v>709</v>
      </c>
      <c r="B4153" s="9" t="s">
        <v>25</v>
      </c>
      <c r="C4153" s="9" t="s">
        <v>26</v>
      </c>
      <c r="D4153" s="9" t="s">
        <v>27</v>
      </c>
      <c r="E4153" s="10">
        <v>-4038.68</v>
      </c>
      <c r="F4153" s="10">
        <v>0</v>
      </c>
      <c r="G4153" s="10">
        <v>-4038.68</v>
      </c>
      <c r="H4153" s="10">
        <v>0</v>
      </c>
      <c r="I4153" s="10">
        <v>-4038.68</v>
      </c>
      <c r="J4153" s="10">
        <v>0</v>
      </c>
      <c r="K4153" s="10">
        <v>0</v>
      </c>
      <c r="L4153" s="10">
        <v>0</v>
      </c>
      <c r="M4153" s="10">
        <v>0</v>
      </c>
      <c r="N4153" s="10">
        <v>0</v>
      </c>
    </row>
    <row r="4154" spans="1:14" x14ac:dyDescent="0.25">
      <c r="A4154" s="9" t="s">
        <v>709</v>
      </c>
      <c r="B4154" s="9" t="s">
        <v>32</v>
      </c>
      <c r="C4154" s="9" t="s">
        <v>33</v>
      </c>
      <c r="D4154" s="9" t="s">
        <v>27</v>
      </c>
      <c r="E4154" s="10">
        <v>645.41</v>
      </c>
      <c r="F4154" s="10">
        <v>0</v>
      </c>
      <c r="G4154" s="10">
        <v>645.41</v>
      </c>
      <c r="H4154" s="10">
        <v>152.83000000000001</v>
      </c>
      <c r="I4154" s="10">
        <v>492.57999999999993</v>
      </c>
      <c r="J4154" s="10">
        <v>1.83</v>
      </c>
      <c r="K4154" s="10">
        <v>0</v>
      </c>
      <c r="L4154" s="10">
        <v>1.83</v>
      </c>
      <c r="M4154" s="10">
        <v>0.433</v>
      </c>
      <c r="N4154" s="10">
        <v>1.397</v>
      </c>
    </row>
    <row r="4155" spans="1:14" x14ac:dyDescent="0.25">
      <c r="A4155" s="9" t="s">
        <v>709</v>
      </c>
      <c r="B4155" s="9" t="s">
        <v>34</v>
      </c>
      <c r="C4155" s="9" t="s">
        <v>33</v>
      </c>
      <c r="D4155" s="9" t="s">
        <v>27</v>
      </c>
      <c r="E4155" s="10">
        <v>2218.64</v>
      </c>
      <c r="F4155" s="10">
        <v>0</v>
      </c>
      <c r="G4155" s="10">
        <v>2218.64</v>
      </c>
      <c r="H4155" s="10">
        <v>525.36</v>
      </c>
      <c r="I4155" s="10">
        <v>1693.2799999999997</v>
      </c>
      <c r="J4155" s="10">
        <v>1.83</v>
      </c>
      <c r="K4155" s="10">
        <v>0</v>
      </c>
      <c r="L4155" s="10">
        <v>1.83</v>
      </c>
      <c r="M4155" s="10">
        <v>0.433</v>
      </c>
      <c r="N4155" s="10">
        <v>1.397</v>
      </c>
    </row>
    <row r="4156" spans="1:14" x14ac:dyDescent="0.25">
      <c r="A4156" s="9" t="s">
        <v>709</v>
      </c>
      <c r="B4156" s="9" t="s">
        <v>35</v>
      </c>
      <c r="C4156" s="9" t="s">
        <v>33</v>
      </c>
      <c r="D4156" s="9" t="s">
        <v>27</v>
      </c>
      <c r="E4156" s="10">
        <v>2392.31</v>
      </c>
      <c r="F4156" s="10">
        <v>0</v>
      </c>
      <c r="G4156" s="10">
        <v>2392.31</v>
      </c>
      <c r="H4156" s="10">
        <v>568.41</v>
      </c>
      <c r="I4156" s="10">
        <v>1823.9</v>
      </c>
      <c r="J4156" s="10">
        <v>38.299999999999997</v>
      </c>
      <c r="K4156" s="10">
        <v>0</v>
      </c>
      <c r="L4156" s="10">
        <v>38.299999999999997</v>
      </c>
      <c r="M4156" s="10">
        <v>9.1</v>
      </c>
      <c r="N4156" s="10">
        <v>29.199999999999996</v>
      </c>
    </row>
    <row r="4157" spans="1:14" x14ac:dyDescent="0.25">
      <c r="A4157" s="9" t="s">
        <v>709</v>
      </c>
      <c r="B4157" s="9" t="s">
        <v>208</v>
      </c>
      <c r="C4157" s="9" t="s">
        <v>39</v>
      </c>
      <c r="D4157" s="9" t="s">
        <v>40</v>
      </c>
      <c r="E4157" s="10">
        <v>-67749.38</v>
      </c>
      <c r="F4157" s="10">
        <v>0</v>
      </c>
      <c r="G4157" s="10">
        <v>-67749.38</v>
      </c>
      <c r="H4157" s="10">
        <v>-67749.38</v>
      </c>
      <c r="I4157" s="10">
        <v>0</v>
      </c>
      <c r="J4157" s="10">
        <v>-195</v>
      </c>
      <c r="K4157" s="10">
        <v>0</v>
      </c>
      <c r="L4157" s="10">
        <v>-195</v>
      </c>
      <c r="M4157" s="10">
        <v>-195</v>
      </c>
      <c r="N4157" s="10">
        <v>0</v>
      </c>
    </row>
    <row r="4158" spans="1:14" x14ac:dyDescent="0.25">
      <c r="A4158" s="9" t="s">
        <v>709</v>
      </c>
      <c r="B4158" s="9" t="s">
        <v>209</v>
      </c>
      <c r="C4158" s="9" t="s">
        <v>42</v>
      </c>
      <c r="D4158" s="9" t="s">
        <v>58</v>
      </c>
      <c r="E4158" s="10">
        <v>57017.42</v>
      </c>
      <c r="F4158" s="10">
        <v>56968.726368159201</v>
      </c>
      <c r="G4158" s="10">
        <v>48.693631840797025</v>
      </c>
      <c r="H4158" s="10">
        <v>57253.57</v>
      </c>
      <c r="I4158" s="10">
        <v>-236.15000000000146</v>
      </c>
      <c r="J4158" s="10">
        <v>2342</v>
      </c>
      <c r="K4158" s="10">
        <v>2339.9999999999995</v>
      </c>
      <c r="L4158" s="10">
        <v>2.0000000000004547</v>
      </c>
      <c r="M4158" s="10">
        <v>2351.6999999999998</v>
      </c>
      <c r="N4158" s="10">
        <v>-9.6999999999998181</v>
      </c>
    </row>
    <row r="4159" spans="1:14" x14ac:dyDescent="0.25">
      <c r="A4159" s="9" t="s">
        <v>709</v>
      </c>
      <c r="B4159" s="9" t="s">
        <v>710</v>
      </c>
      <c r="C4159" s="9" t="s">
        <v>42</v>
      </c>
      <c r="D4159" s="9" t="s">
        <v>43</v>
      </c>
      <c r="E4159" s="10">
        <v>172.1</v>
      </c>
      <c r="F4159" s="10">
        <v>0</v>
      </c>
      <c r="G4159" s="10">
        <v>172.1</v>
      </c>
      <c r="H4159" s="10">
        <v>0</v>
      </c>
      <c r="I4159" s="10">
        <v>172.1</v>
      </c>
      <c r="J4159" s="10">
        <v>120</v>
      </c>
      <c r="K4159" s="10">
        <v>0</v>
      </c>
      <c r="L4159" s="10">
        <v>120</v>
      </c>
      <c r="M4159" s="10">
        <v>0</v>
      </c>
      <c r="N4159" s="10">
        <v>120</v>
      </c>
    </row>
    <row r="4160" spans="1:14" x14ac:dyDescent="0.25">
      <c r="A4160" s="9" t="s">
        <v>709</v>
      </c>
      <c r="B4160" s="9" t="s">
        <v>201</v>
      </c>
      <c r="C4160" s="9" t="s">
        <v>42</v>
      </c>
      <c r="D4160" s="9" t="s">
        <v>43</v>
      </c>
      <c r="E4160" s="10">
        <v>100.4</v>
      </c>
      <c r="F4160" s="10">
        <v>97.890547263681597</v>
      </c>
      <c r="G4160" s="10">
        <v>2.5094527363184085</v>
      </c>
      <c r="H4160" s="10">
        <v>98.38</v>
      </c>
      <c r="I4160" s="10">
        <v>2.0200000000000102</v>
      </c>
      <c r="J4160" s="10">
        <v>200</v>
      </c>
      <c r="K4160" s="10">
        <v>195</v>
      </c>
      <c r="L4160" s="10">
        <v>5</v>
      </c>
      <c r="M4160" s="10">
        <v>195.97499999999999</v>
      </c>
      <c r="N4160" s="10">
        <v>4.0250000000000057</v>
      </c>
    </row>
    <row r="4161" spans="1:14" x14ac:dyDescent="0.25">
      <c r="A4161" s="9" t="s">
        <v>709</v>
      </c>
      <c r="B4161" s="9" t="s">
        <v>210</v>
      </c>
      <c r="C4161" s="9" t="s">
        <v>42</v>
      </c>
      <c r="D4161" s="9" t="s">
        <v>43</v>
      </c>
      <c r="E4161" s="10">
        <v>472.33</v>
      </c>
      <c r="F4161" s="10">
        <v>442.09852216748766</v>
      </c>
      <c r="G4161" s="10">
        <v>30.231477832512326</v>
      </c>
      <c r="H4161" s="10">
        <v>448.73</v>
      </c>
      <c r="I4161" s="10">
        <v>23.599999999999966</v>
      </c>
      <c r="J4161" s="10">
        <v>2500</v>
      </c>
      <c r="K4161" s="10">
        <v>2340</v>
      </c>
      <c r="L4161" s="10">
        <v>160</v>
      </c>
      <c r="M4161" s="10">
        <v>2375.1</v>
      </c>
      <c r="N4161" s="10">
        <v>124.90000000000009</v>
      </c>
    </row>
    <row r="4162" spans="1:14" x14ac:dyDescent="0.25">
      <c r="A4162" s="9" t="s">
        <v>709</v>
      </c>
      <c r="B4162" s="9" t="s">
        <v>211</v>
      </c>
      <c r="C4162" s="9" t="s">
        <v>42</v>
      </c>
      <c r="D4162" s="9" t="s">
        <v>43</v>
      </c>
      <c r="E4162" s="10">
        <v>1742.5</v>
      </c>
      <c r="F4162" s="10">
        <v>1630.9753694581282</v>
      </c>
      <c r="G4162" s="10">
        <v>111.52463054187183</v>
      </c>
      <c r="H4162" s="10">
        <v>1655.44</v>
      </c>
      <c r="I4162" s="10">
        <v>87.059999999999945</v>
      </c>
      <c r="J4162" s="10">
        <v>2500</v>
      </c>
      <c r="K4162" s="10">
        <v>2340</v>
      </c>
      <c r="L4162" s="10">
        <v>160</v>
      </c>
      <c r="M4162" s="10">
        <v>2375.1</v>
      </c>
      <c r="N4162" s="10">
        <v>124.90000000000009</v>
      </c>
    </row>
    <row r="4163" spans="1:14" x14ac:dyDescent="0.25">
      <c r="A4163" s="9" t="s">
        <v>709</v>
      </c>
      <c r="B4163" s="9" t="s">
        <v>212</v>
      </c>
      <c r="C4163" s="9" t="s">
        <v>42</v>
      </c>
      <c r="D4163" s="9" t="s">
        <v>43</v>
      </c>
      <c r="E4163" s="10">
        <v>1848.4</v>
      </c>
      <c r="F4163" s="10">
        <v>1730.0985221674878</v>
      </c>
      <c r="G4163" s="10">
        <v>118.30147783251232</v>
      </c>
      <c r="H4163" s="10">
        <v>1756.05</v>
      </c>
      <c r="I4163" s="10">
        <v>92.350000000000136</v>
      </c>
      <c r="J4163" s="10">
        <v>2500</v>
      </c>
      <c r="K4163" s="10">
        <v>2340</v>
      </c>
      <c r="L4163" s="10">
        <v>160</v>
      </c>
      <c r="M4163" s="10">
        <v>2375.1</v>
      </c>
      <c r="N4163" s="10">
        <v>124.90000000000009</v>
      </c>
    </row>
    <row r="4164" spans="1:14" x14ac:dyDescent="0.25">
      <c r="A4164" s="9" t="s">
        <v>709</v>
      </c>
      <c r="B4164" s="9" t="s">
        <v>213</v>
      </c>
      <c r="C4164" s="9" t="s">
        <v>42</v>
      </c>
      <c r="D4164" s="9" t="s">
        <v>43</v>
      </c>
      <c r="E4164" s="10">
        <v>1951.6</v>
      </c>
      <c r="F4164" s="10">
        <v>1856.4039408866995</v>
      </c>
      <c r="G4164" s="10">
        <v>95.196059113300407</v>
      </c>
      <c r="H4164" s="10">
        <v>1884.25</v>
      </c>
      <c r="I4164" s="10">
        <v>67.349999999999909</v>
      </c>
      <c r="J4164" s="10">
        <v>205</v>
      </c>
      <c r="K4164" s="10">
        <v>195</v>
      </c>
      <c r="L4164" s="10">
        <v>10</v>
      </c>
      <c r="M4164" s="10">
        <v>197.92500000000001</v>
      </c>
      <c r="N4164" s="10">
        <v>7.0749999999999886</v>
      </c>
    </row>
    <row r="4165" spans="1:14" x14ac:dyDescent="0.25">
      <c r="A4165" s="9" t="s">
        <v>709</v>
      </c>
      <c r="B4165" s="9" t="s">
        <v>214</v>
      </c>
      <c r="C4165" s="9" t="s">
        <v>42</v>
      </c>
      <c r="D4165" s="9" t="s">
        <v>43</v>
      </c>
      <c r="E4165" s="10">
        <v>3226.95</v>
      </c>
      <c r="F4165" s="10">
        <v>3356.0295566502464</v>
      </c>
      <c r="G4165" s="10">
        <v>-129.07955665024656</v>
      </c>
      <c r="H4165" s="10">
        <v>3406.37</v>
      </c>
      <c r="I4165" s="10">
        <v>-179.42000000000007</v>
      </c>
      <c r="J4165" s="10">
        <v>2250</v>
      </c>
      <c r="K4165" s="10">
        <v>2340</v>
      </c>
      <c r="L4165" s="10">
        <v>-90</v>
      </c>
      <c r="M4165" s="10">
        <v>2375.1</v>
      </c>
      <c r="N4165" s="10">
        <v>-125.09999999999991</v>
      </c>
    </row>
    <row r="4166" spans="1:14" x14ac:dyDescent="0.25">
      <c r="A4166" s="9" t="s">
        <v>711</v>
      </c>
      <c r="B4166" s="9" t="s">
        <v>25</v>
      </c>
      <c r="C4166" s="9" t="s">
        <v>26</v>
      </c>
      <c r="D4166" s="9" t="s">
        <v>27</v>
      </c>
      <c r="E4166" s="10">
        <v>-4220.8100000000004</v>
      </c>
      <c r="F4166" s="10">
        <v>0</v>
      </c>
      <c r="G4166" s="10">
        <v>-4220.8100000000004</v>
      </c>
      <c r="H4166" s="10">
        <v>0</v>
      </c>
      <c r="I4166" s="10">
        <v>-4220.8100000000004</v>
      </c>
      <c r="J4166" s="10">
        <v>0</v>
      </c>
      <c r="K4166" s="10">
        <v>0</v>
      </c>
      <c r="L4166" s="10">
        <v>0</v>
      </c>
      <c r="M4166" s="10">
        <v>0</v>
      </c>
      <c r="N4166" s="10">
        <v>0</v>
      </c>
    </row>
    <row r="4167" spans="1:14" x14ac:dyDescent="0.25">
      <c r="A4167" s="9" t="s">
        <v>711</v>
      </c>
      <c r="B4167" s="9" t="s">
        <v>28</v>
      </c>
      <c r="C4167" s="9" t="s">
        <v>29</v>
      </c>
      <c r="D4167" s="9" t="s">
        <v>27</v>
      </c>
      <c r="E4167" s="10">
        <v>0.49</v>
      </c>
      <c r="F4167" s="10">
        <v>0</v>
      </c>
      <c r="G4167" s="10">
        <v>0.49</v>
      </c>
      <c r="H4167" s="10">
        <v>0.48</v>
      </c>
      <c r="I4167" s="10">
        <v>1.0000000000000009E-2</v>
      </c>
      <c r="J4167" s="10">
        <v>0</v>
      </c>
      <c r="K4167" s="10">
        <v>0</v>
      </c>
      <c r="L4167" s="10">
        <v>0</v>
      </c>
      <c r="M4167" s="10">
        <v>0</v>
      </c>
      <c r="N4167" s="10">
        <v>0</v>
      </c>
    </row>
    <row r="4168" spans="1:14" x14ac:dyDescent="0.25">
      <c r="A4168" s="9" t="s">
        <v>711</v>
      </c>
      <c r="B4168" s="9" t="s">
        <v>30</v>
      </c>
      <c r="C4168" s="9" t="s">
        <v>29</v>
      </c>
      <c r="D4168" s="9" t="s">
        <v>27</v>
      </c>
      <c r="E4168" s="10">
        <v>11.5</v>
      </c>
      <c r="F4168" s="10">
        <v>0</v>
      </c>
      <c r="G4168" s="10">
        <v>11.5</v>
      </c>
      <c r="H4168" s="10">
        <v>11.21</v>
      </c>
      <c r="I4168" s="10">
        <v>0.28999999999999915</v>
      </c>
      <c r="J4168" s="10">
        <v>0</v>
      </c>
      <c r="K4168" s="10">
        <v>0</v>
      </c>
      <c r="L4168" s="10">
        <v>0</v>
      </c>
      <c r="M4168" s="10">
        <v>0</v>
      </c>
      <c r="N4168" s="10">
        <v>0</v>
      </c>
    </row>
    <row r="4169" spans="1:14" x14ac:dyDescent="0.25">
      <c r="A4169" s="9" t="s">
        <v>711</v>
      </c>
      <c r="B4169" s="9" t="s">
        <v>31</v>
      </c>
      <c r="C4169" s="9" t="s">
        <v>29</v>
      </c>
      <c r="D4169" s="9" t="s">
        <v>27</v>
      </c>
      <c r="E4169" s="10">
        <v>77.22</v>
      </c>
      <c r="F4169" s="10">
        <v>0</v>
      </c>
      <c r="G4169" s="10">
        <v>77.22</v>
      </c>
      <c r="H4169" s="10">
        <v>75.290000000000006</v>
      </c>
      <c r="I4169" s="10">
        <v>1.9299999999999926</v>
      </c>
      <c r="J4169" s="10">
        <v>0</v>
      </c>
      <c r="K4169" s="10">
        <v>0</v>
      </c>
      <c r="L4169" s="10">
        <v>0</v>
      </c>
      <c r="M4169" s="10">
        <v>0</v>
      </c>
      <c r="N4169" s="10">
        <v>0</v>
      </c>
    </row>
    <row r="4170" spans="1:14" x14ac:dyDescent="0.25">
      <c r="A4170" s="9" t="s">
        <v>711</v>
      </c>
      <c r="B4170" s="9" t="s">
        <v>32</v>
      </c>
      <c r="C4170" s="9" t="s">
        <v>33</v>
      </c>
      <c r="D4170" s="9" t="s">
        <v>27</v>
      </c>
      <c r="E4170" s="10">
        <v>677.16</v>
      </c>
      <c r="F4170" s="10">
        <v>0</v>
      </c>
      <c r="G4170" s="10">
        <v>677.16</v>
      </c>
      <c r="H4170" s="10">
        <v>198.29</v>
      </c>
      <c r="I4170" s="10">
        <v>478.87</v>
      </c>
      <c r="J4170" s="10">
        <v>1.92</v>
      </c>
      <c r="K4170" s="10">
        <v>0</v>
      </c>
      <c r="L4170" s="10">
        <v>1.92</v>
      </c>
      <c r="M4170" s="10">
        <v>0.56200000000000006</v>
      </c>
      <c r="N4170" s="10">
        <v>1.3579999999999999</v>
      </c>
    </row>
    <row r="4171" spans="1:14" x14ac:dyDescent="0.25">
      <c r="A4171" s="9" t="s">
        <v>711</v>
      </c>
      <c r="B4171" s="9" t="s">
        <v>34</v>
      </c>
      <c r="C4171" s="9" t="s">
        <v>33</v>
      </c>
      <c r="D4171" s="9" t="s">
        <v>27</v>
      </c>
      <c r="E4171" s="10">
        <v>2327.75</v>
      </c>
      <c r="F4171" s="10">
        <v>0</v>
      </c>
      <c r="G4171" s="10">
        <v>2327.75</v>
      </c>
      <c r="H4171" s="10">
        <v>681.61</v>
      </c>
      <c r="I4171" s="10">
        <v>1646.1399999999999</v>
      </c>
      <c r="J4171" s="10">
        <v>1.92</v>
      </c>
      <c r="K4171" s="10">
        <v>0</v>
      </c>
      <c r="L4171" s="10">
        <v>1.92</v>
      </c>
      <c r="M4171" s="10">
        <v>0.56200000000000006</v>
      </c>
      <c r="N4171" s="10">
        <v>1.3579999999999999</v>
      </c>
    </row>
    <row r="4172" spans="1:14" x14ac:dyDescent="0.25">
      <c r="A4172" s="9" t="s">
        <v>711</v>
      </c>
      <c r="B4172" s="9" t="s">
        <v>35</v>
      </c>
      <c r="C4172" s="9" t="s">
        <v>33</v>
      </c>
      <c r="D4172" s="9" t="s">
        <v>27</v>
      </c>
      <c r="E4172" s="10">
        <v>2518.48</v>
      </c>
      <c r="F4172" s="10">
        <v>0</v>
      </c>
      <c r="G4172" s="10">
        <v>2518.48</v>
      </c>
      <c r="H4172" s="10">
        <v>737.47</v>
      </c>
      <c r="I4172" s="10">
        <v>1781.01</v>
      </c>
      <c r="J4172" s="10">
        <v>40.32</v>
      </c>
      <c r="K4172" s="10">
        <v>0</v>
      </c>
      <c r="L4172" s="10">
        <v>40.32</v>
      </c>
      <c r="M4172" s="10">
        <v>11.807</v>
      </c>
      <c r="N4172" s="10">
        <v>28.512999999999998</v>
      </c>
    </row>
    <row r="4173" spans="1:14" x14ac:dyDescent="0.25">
      <c r="A4173" s="9" t="s">
        <v>711</v>
      </c>
      <c r="B4173" s="9" t="s">
        <v>36</v>
      </c>
      <c r="C4173" s="9" t="s">
        <v>29</v>
      </c>
      <c r="D4173" s="9" t="s">
        <v>27</v>
      </c>
      <c r="E4173" s="10">
        <v>865.1</v>
      </c>
      <c r="F4173" s="10">
        <v>0</v>
      </c>
      <c r="G4173" s="10">
        <v>865.1</v>
      </c>
      <c r="H4173" s="10">
        <v>843.5</v>
      </c>
      <c r="I4173" s="10">
        <v>21.600000000000023</v>
      </c>
      <c r="J4173" s="10">
        <v>0</v>
      </c>
      <c r="K4173" s="10">
        <v>0</v>
      </c>
      <c r="L4173" s="10">
        <v>0</v>
      </c>
      <c r="M4173" s="10">
        <v>0</v>
      </c>
      <c r="N4173" s="10">
        <v>0</v>
      </c>
    </row>
    <row r="4174" spans="1:14" x14ac:dyDescent="0.25">
      <c r="A4174" s="9" t="s">
        <v>711</v>
      </c>
      <c r="B4174" s="9" t="s">
        <v>37</v>
      </c>
      <c r="C4174" s="9" t="s">
        <v>29</v>
      </c>
      <c r="D4174" s="9" t="s">
        <v>27</v>
      </c>
      <c r="E4174" s="10">
        <v>2000.56</v>
      </c>
      <c r="F4174" s="10">
        <v>0</v>
      </c>
      <c r="G4174" s="10">
        <v>2000.56</v>
      </c>
      <c r="H4174" s="10">
        <v>1950.6</v>
      </c>
      <c r="I4174" s="10">
        <v>49.960000000000036</v>
      </c>
      <c r="J4174" s="10">
        <v>0</v>
      </c>
      <c r="K4174" s="10">
        <v>0</v>
      </c>
      <c r="L4174" s="10">
        <v>0</v>
      </c>
      <c r="M4174" s="10">
        <v>0</v>
      </c>
      <c r="N4174" s="10">
        <v>0</v>
      </c>
    </row>
    <row r="4175" spans="1:14" x14ac:dyDescent="0.25">
      <c r="A4175" s="9" t="s">
        <v>711</v>
      </c>
      <c r="B4175" s="9" t="s">
        <v>712</v>
      </c>
      <c r="C4175" s="9" t="s">
        <v>39</v>
      </c>
      <c r="D4175" s="9" t="s">
        <v>40</v>
      </c>
      <c r="E4175" s="10">
        <v>-44298.53</v>
      </c>
      <c r="F4175" s="10">
        <v>0</v>
      </c>
      <c r="G4175" s="10">
        <v>-44298.53</v>
      </c>
      <c r="H4175" s="10">
        <v>-44298.55</v>
      </c>
      <c r="I4175" s="10">
        <v>2.0000000004074536E-2</v>
      </c>
      <c r="J4175" s="10">
        <v>-506</v>
      </c>
      <c r="K4175" s="10">
        <v>0</v>
      </c>
      <c r="L4175" s="10">
        <v>-506</v>
      </c>
      <c r="M4175" s="10">
        <v>-506</v>
      </c>
      <c r="N4175" s="10">
        <v>0</v>
      </c>
    </row>
    <row r="4176" spans="1:14" x14ac:dyDescent="0.25">
      <c r="A4176" s="9" t="s">
        <v>711</v>
      </c>
      <c r="B4176" s="9" t="s">
        <v>92</v>
      </c>
      <c r="C4176" s="9" t="s">
        <v>42</v>
      </c>
      <c r="D4176" s="9" t="s">
        <v>43</v>
      </c>
      <c r="E4176" s="10">
        <v>51.07</v>
      </c>
      <c r="F4176" s="10">
        <v>43.069306930693067</v>
      </c>
      <c r="G4176" s="10">
        <v>8.0006930693069336</v>
      </c>
      <c r="H4176" s="10">
        <v>43.5</v>
      </c>
      <c r="I4176" s="10">
        <v>7.57</v>
      </c>
      <c r="J4176" s="10">
        <v>600</v>
      </c>
      <c r="K4176" s="10">
        <v>506</v>
      </c>
      <c r="L4176" s="10">
        <v>94</v>
      </c>
      <c r="M4176" s="10">
        <v>511.06</v>
      </c>
      <c r="N4176" s="10">
        <v>88.94</v>
      </c>
    </row>
    <row r="4177" spans="1:14" x14ac:dyDescent="0.25">
      <c r="A4177" s="9" t="s">
        <v>711</v>
      </c>
      <c r="B4177" s="9" t="s">
        <v>235</v>
      </c>
      <c r="C4177" s="9" t="s">
        <v>42</v>
      </c>
      <c r="D4177" s="9" t="s">
        <v>43</v>
      </c>
      <c r="E4177" s="10">
        <v>169.85</v>
      </c>
      <c r="F4177" s="10">
        <v>169.51243781094527</v>
      </c>
      <c r="G4177" s="10">
        <v>0.33756218905472224</v>
      </c>
      <c r="H4177" s="10">
        <v>170.36</v>
      </c>
      <c r="I4177" s="10">
        <v>-0.51000000000001933</v>
      </c>
      <c r="J4177" s="10">
        <v>507</v>
      </c>
      <c r="K4177" s="10">
        <v>506</v>
      </c>
      <c r="L4177" s="10">
        <v>1</v>
      </c>
      <c r="M4177" s="10">
        <v>508.53</v>
      </c>
      <c r="N4177" s="10">
        <v>-1.5299999999999727</v>
      </c>
    </row>
    <row r="4178" spans="1:14" x14ac:dyDescent="0.25">
      <c r="A4178" s="9" t="s">
        <v>711</v>
      </c>
      <c r="B4178" s="9" t="s">
        <v>713</v>
      </c>
      <c r="C4178" s="9" t="s">
        <v>42</v>
      </c>
      <c r="D4178" s="9" t="s">
        <v>43</v>
      </c>
      <c r="E4178" s="10">
        <v>419.77</v>
      </c>
      <c r="F4178" s="10">
        <v>411.10344827586209</v>
      </c>
      <c r="G4178" s="10">
        <v>8.6665517241378893</v>
      </c>
      <c r="H4178" s="10">
        <v>417.27</v>
      </c>
      <c r="I4178" s="10">
        <v>2.5</v>
      </c>
      <c r="J4178" s="10">
        <v>3100</v>
      </c>
      <c r="K4178" s="10">
        <v>3036</v>
      </c>
      <c r="L4178" s="10">
        <v>64</v>
      </c>
      <c r="M4178" s="10">
        <v>3081.54</v>
      </c>
      <c r="N4178" s="10">
        <v>18.460000000000036</v>
      </c>
    </row>
    <row r="4179" spans="1:14" x14ac:dyDescent="0.25">
      <c r="A4179" s="9" t="s">
        <v>711</v>
      </c>
      <c r="B4179" s="9" t="s">
        <v>246</v>
      </c>
      <c r="C4179" s="9" t="s">
        <v>42</v>
      </c>
      <c r="D4179" s="9" t="s">
        <v>43</v>
      </c>
      <c r="E4179" s="10">
        <v>705.99</v>
      </c>
      <c r="F4179" s="10">
        <v>691.41871921182269</v>
      </c>
      <c r="G4179" s="10">
        <v>14.571280788177319</v>
      </c>
      <c r="H4179" s="10">
        <v>701.79</v>
      </c>
      <c r="I4179" s="10">
        <v>4.2000000000000455</v>
      </c>
      <c r="J4179" s="10">
        <v>3100</v>
      </c>
      <c r="K4179" s="10">
        <v>3036</v>
      </c>
      <c r="L4179" s="10">
        <v>64</v>
      </c>
      <c r="M4179" s="10">
        <v>3081.54</v>
      </c>
      <c r="N4179" s="10">
        <v>18.460000000000036</v>
      </c>
    </row>
    <row r="4180" spans="1:14" x14ac:dyDescent="0.25">
      <c r="A4180" s="9" t="s">
        <v>711</v>
      </c>
      <c r="B4180" s="9" t="s">
        <v>247</v>
      </c>
      <c r="C4180" s="9" t="s">
        <v>42</v>
      </c>
      <c r="D4180" s="9" t="s">
        <v>43</v>
      </c>
      <c r="E4180" s="10">
        <v>896.83</v>
      </c>
      <c r="F4180" s="10">
        <v>878.3152709359606</v>
      </c>
      <c r="G4180" s="10">
        <v>18.514729064039443</v>
      </c>
      <c r="H4180" s="10">
        <v>891.49</v>
      </c>
      <c r="I4180" s="10">
        <v>5.3400000000000318</v>
      </c>
      <c r="J4180" s="10">
        <v>3100</v>
      </c>
      <c r="K4180" s="10">
        <v>3036</v>
      </c>
      <c r="L4180" s="10">
        <v>64</v>
      </c>
      <c r="M4180" s="10">
        <v>3081.54</v>
      </c>
      <c r="N4180" s="10">
        <v>18.460000000000036</v>
      </c>
    </row>
    <row r="4181" spans="1:14" x14ac:dyDescent="0.25">
      <c r="A4181" s="9" t="s">
        <v>711</v>
      </c>
      <c r="B4181" s="9" t="s">
        <v>84</v>
      </c>
      <c r="C4181" s="9" t="s">
        <v>42</v>
      </c>
      <c r="D4181" s="9" t="s">
        <v>43</v>
      </c>
      <c r="E4181" s="10">
        <v>1243.3699999999999</v>
      </c>
      <c r="F4181" s="10">
        <v>1233.6176470588234</v>
      </c>
      <c r="G4181" s="10">
        <v>9.7523529411764684</v>
      </c>
      <c r="H4181" s="10">
        <v>1258.29</v>
      </c>
      <c r="I4181" s="10">
        <v>-14.920000000000073</v>
      </c>
      <c r="J4181" s="10">
        <v>3060</v>
      </c>
      <c r="K4181" s="10">
        <v>3036</v>
      </c>
      <c r="L4181" s="10">
        <v>24</v>
      </c>
      <c r="M4181" s="10">
        <v>3096.72</v>
      </c>
      <c r="N4181" s="10">
        <v>-36.7199999999998</v>
      </c>
    </row>
    <row r="4182" spans="1:14" x14ac:dyDescent="0.25">
      <c r="A4182" s="9" t="s">
        <v>711</v>
      </c>
      <c r="B4182" s="9" t="s">
        <v>248</v>
      </c>
      <c r="C4182" s="9" t="s">
        <v>42</v>
      </c>
      <c r="D4182" s="9" t="s">
        <v>43</v>
      </c>
      <c r="E4182" s="10">
        <v>1752.68</v>
      </c>
      <c r="F4182" s="10">
        <v>1938.4827586206898</v>
      </c>
      <c r="G4182" s="10">
        <v>-185.8027586206897</v>
      </c>
      <c r="H4182" s="10">
        <v>1967.56</v>
      </c>
      <c r="I4182" s="10">
        <v>-214.87999999999988</v>
      </c>
      <c r="J4182" s="10">
        <v>2745</v>
      </c>
      <c r="K4182" s="10">
        <v>3036</v>
      </c>
      <c r="L4182" s="10">
        <v>-291</v>
      </c>
      <c r="M4182" s="10">
        <v>3081.54</v>
      </c>
      <c r="N4182" s="10">
        <v>-336.53999999999996</v>
      </c>
    </row>
    <row r="4183" spans="1:14" x14ac:dyDescent="0.25">
      <c r="A4183" s="9" t="s">
        <v>711</v>
      </c>
      <c r="B4183" s="9" t="s">
        <v>249</v>
      </c>
      <c r="C4183" s="9" t="s">
        <v>42</v>
      </c>
      <c r="D4183" s="9" t="s">
        <v>43</v>
      </c>
      <c r="E4183" s="10">
        <v>1960.88</v>
      </c>
      <c r="F4183" s="10">
        <v>1953.1625615763546</v>
      </c>
      <c r="G4183" s="10">
        <v>7.7174384236454898</v>
      </c>
      <c r="H4183" s="10">
        <v>1982.46</v>
      </c>
      <c r="I4183" s="10">
        <v>-21.579999999999927</v>
      </c>
      <c r="J4183" s="10">
        <v>508</v>
      </c>
      <c r="K4183" s="10">
        <v>506</v>
      </c>
      <c r="L4183" s="10">
        <v>2</v>
      </c>
      <c r="M4183" s="10">
        <v>513.59</v>
      </c>
      <c r="N4183" s="10">
        <v>-5.5900000000000318</v>
      </c>
    </row>
    <row r="4184" spans="1:14" x14ac:dyDescent="0.25">
      <c r="A4184" s="9" t="s">
        <v>711</v>
      </c>
      <c r="B4184" s="9" t="s">
        <v>50</v>
      </c>
      <c r="C4184" s="9" t="s">
        <v>42</v>
      </c>
      <c r="D4184" s="9" t="s">
        <v>43</v>
      </c>
      <c r="E4184" s="10">
        <v>4175.8500000000004</v>
      </c>
      <c r="F4184" s="10">
        <v>4122.8855721393038</v>
      </c>
      <c r="G4184" s="10">
        <v>52.96442786069656</v>
      </c>
      <c r="H4184" s="10">
        <v>4143.5</v>
      </c>
      <c r="I4184" s="10">
        <v>32.350000000000364</v>
      </c>
      <c r="J4184" s="10">
        <v>3075</v>
      </c>
      <c r="K4184" s="10">
        <v>3036</v>
      </c>
      <c r="L4184" s="10">
        <v>39</v>
      </c>
      <c r="M4184" s="10">
        <v>3051.18</v>
      </c>
      <c r="N4184" s="10">
        <v>23.820000000000164</v>
      </c>
    </row>
    <row r="4185" spans="1:14" x14ac:dyDescent="0.25">
      <c r="A4185" s="9" t="s">
        <v>711</v>
      </c>
      <c r="B4185" s="9" t="s">
        <v>88</v>
      </c>
      <c r="C4185" s="9" t="s">
        <v>42</v>
      </c>
      <c r="D4185" s="9" t="s">
        <v>43</v>
      </c>
      <c r="E4185" s="10">
        <v>15650.64</v>
      </c>
      <c r="F4185" s="10">
        <v>15377.128712871287</v>
      </c>
      <c r="G4185" s="10">
        <v>273.51128712871287</v>
      </c>
      <c r="H4185" s="10">
        <v>15530.9</v>
      </c>
      <c r="I4185" s="10">
        <v>119.73999999999978</v>
      </c>
      <c r="J4185" s="10">
        <v>3090</v>
      </c>
      <c r="K4185" s="10">
        <v>3036</v>
      </c>
      <c r="L4185" s="10">
        <v>54</v>
      </c>
      <c r="M4185" s="10">
        <v>3066.36</v>
      </c>
      <c r="N4185" s="10">
        <v>23.639999999999873</v>
      </c>
    </row>
    <row r="4186" spans="1:14" x14ac:dyDescent="0.25">
      <c r="A4186" s="9" t="s">
        <v>711</v>
      </c>
      <c r="B4186" s="9" t="s">
        <v>250</v>
      </c>
      <c r="C4186" s="9" t="s">
        <v>42</v>
      </c>
      <c r="D4186" s="9" t="s">
        <v>53</v>
      </c>
      <c r="E4186" s="10">
        <v>12860.86</v>
      </c>
      <c r="F4186" s="10">
        <v>12477.303482587065</v>
      </c>
      <c r="G4186" s="10">
        <v>383.55651741293514</v>
      </c>
      <c r="H4186" s="10">
        <v>12539.69</v>
      </c>
      <c r="I4186" s="10">
        <v>321.17000000000007</v>
      </c>
      <c r="J4186" s="10">
        <v>2347</v>
      </c>
      <c r="K4186" s="10">
        <v>2277</v>
      </c>
      <c r="L4186" s="10">
        <v>70</v>
      </c>
      <c r="M4186" s="10">
        <v>2288.3850000000002</v>
      </c>
      <c r="N4186" s="10">
        <v>58.614999999999782</v>
      </c>
    </row>
    <row r="4187" spans="1:14" x14ac:dyDescent="0.25">
      <c r="A4187" s="9" t="s">
        <v>711</v>
      </c>
      <c r="B4187" s="9" t="s">
        <v>54</v>
      </c>
      <c r="C4187" s="9" t="s">
        <v>42</v>
      </c>
      <c r="D4187" s="9" t="s">
        <v>55</v>
      </c>
      <c r="E4187" s="10">
        <v>153.29</v>
      </c>
      <c r="F4187" s="10">
        <v>150.28431372549019</v>
      </c>
      <c r="G4187" s="10">
        <v>3.0056862745097987</v>
      </c>
      <c r="H4187" s="10">
        <v>153.29</v>
      </c>
      <c r="I4187" s="10">
        <v>0</v>
      </c>
      <c r="J4187" s="10">
        <v>27.87</v>
      </c>
      <c r="K4187" s="10">
        <v>27.323529411764707</v>
      </c>
      <c r="L4187" s="10">
        <v>0.54647058823529449</v>
      </c>
      <c r="M4187" s="10">
        <v>27.87</v>
      </c>
      <c r="N4187" s="10">
        <v>0</v>
      </c>
    </row>
    <row r="4188" spans="1:14" x14ac:dyDescent="0.25">
      <c r="A4188" s="9" t="s">
        <v>714</v>
      </c>
      <c r="B4188" s="9" t="s">
        <v>25</v>
      </c>
      <c r="C4188" s="9" t="s">
        <v>26</v>
      </c>
      <c r="D4188" s="9" t="s">
        <v>27</v>
      </c>
      <c r="E4188" s="10">
        <v>4243.41</v>
      </c>
      <c r="F4188" s="10">
        <v>0</v>
      </c>
      <c r="G4188" s="10">
        <v>4243.41</v>
      </c>
      <c r="H4188" s="10">
        <v>0</v>
      </c>
      <c r="I4188" s="10">
        <v>4243.41</v>
      </c>
      <c r="J4188" s="10">
        <v>0</v>
      </c>
      <c r="K4188" s="10">
        <v>0</v>
      </c>
      <c r="L4188" s="10">
        <v>0</v>
      </c>
      <c r="M4188" s="10">
        <v>0</v>
      </c>
      <c r="N4188" s="10">
        <v>0</v>
      </c>
    </row>
    <row r="4189" spans="1:14" x14ac:dyDescent="0.25">
      <c r="A4189" s="9" t="s">
        <v>714</v>
      </c>
      <c r="B4189" s="9" t="s">
        <v>28</v>
      </c>
      <c r="C4189" s="9" t="s">
        <v>29</v>
      </c>
      <c r="D4189" s="9" t="s">
        <v>27</v>
      </c>
      <c r="E4189" s="10">
        <v>0</v>
      </c>
      <c r="F4189" s="10">
        <v>0</v>
      </c>
      <c r="G4189" s="10">
        <v>0</v>
      </c>
      <c r="H4189" s="10">
        <v>0.05</v>
      </c>
      <c r="I4189" s="10">
        <v>-0.05</v>
      </c>
      <c r="J4189" s="10">
        <v>0</v>
      </c>
      <c r="K4189" s="10">
        <v>0</v>
      </c>
      <c r="L4189" s="10">
        <v>0</v>
      </c>
      <c r="M4189" s="10">
        <v>0</v>
      </c>
      <c r="N4189" s="10">
        <v>0</v>
      </c>
    </row>
    <row r="4190" spans="1:14" x14ac:dyDescent="0.25">
      <c r="A4190" s="9" t="s">
        <v>714</v>
      </c>
      <c r="B4190" s="9" t="s">
        <v>30</v>
      </c>
      <c r="C4190" s="9" t="s">
        <v>29</v>
      </c>
      <c r="D4190" s="9" t="s">
        <v>27</v>
      </c>
      <c r="E4190" s="10">
        <v>0</v>
      </c>
      <c r="F4190" s="10">
        <v>0</v>
      </c>
      <c r="G4190" s="10">
        <v>0</v>
      </c>
      <c r="H4190" s="10">
        <v>1.26</v>
      </c>
      <c r="I4190" s="10">
        <v>-1.26</v>
      </c>
      <c r="J4190" s="10">
        <v>0</v>
      </c>
      <c r="K4190" s="10">
        <v>0</v>
      </c>
      <c r="L4190" s="10">
        <v>0</v>
      </c>
      <c r="M4190" s="10">
        <v>0</v>
      </c>
      <c r="N4190" s="10">
        <v>0</v>
      </c>
    </row>
    <row r="4191" spans="1:14" x14ac:dyDescent="0.25">
      <c r="A4191" s="9" t="s">
        <v>714</v>
      </c>
      <c r="B4191" s="9" t="s">
        <v>31</v>
      </c>
      <c r="C4191" s="9" t="s">
        <v>29</v>
      </c>
      <c r="D4191" s="9" t="s">
        <v>27</v>
      </c>
      <c r="E4191" s="10">
        <v>0</v>
      </c>
      <c r="F4191" s="10">
        <v>0</v>
      </c>
      <c r="G4191" s="10">
        <v>0</v>
      </c>
      <c r="H4191" s="10">
        <v>8.44</v>
      </c>
      <c r="I4191" s="10">
        <v>-8.44</v>
      </c>
      <c r="J4191" s="10">
        <v>0</v>
      </c>
      <c r="K4191" s="10">
        <v>0</v>
      </c>
      <c r="L4191" s="10">
        <v>0</v>
      </c>
      <c r="M4191" s="10">
        <v>0</v>
      </c>
      <c r="N4191" s="10">
        <v>0</v>
      </c>
    </row>
    <row r="4192" spans="1:14" x14ac:dyDescent="0.25">
      <c r="A4192" s="9" t="s">
        <v>714</v>
      </c>
      <c r="B4192" s="9" t="s">
        <v>36</v>
      </c>
      <c r="C4192" s="9" t="s">
        <v>29</v>
      </c>
      <c r="D4192" s="9" t="s">
        <v>27</v>
      </c>
      <c r="E4192" s="10">
        <v>0</v>
      </c>
      <c r="F4192" s="10">
        <v>0</v>
      </c>
      <c r="G4192" s="10">
        <v>0</v>
      </c>
      <c r="H4192" s="10">
        <v>94.55</v>
      </c>
      <c r="I4192" s="10">
        <v>-94.55</v>
      </c>
      <c r="J4192" s="10">
        <v>0</v>
      </c>
      <c r="K4192" s="10">
        <v>0</v>
      </c>
      <c r="L4192" s="10">
        <v>0</v>
      </c>
      <c r="M4192" s="10">
        <v>0</v>
      </c>
      <c r="N4192" s="10">
        <v>0</v>
      </c>
    </row>
    <row r="4193" spans="1:14" x14ac:dyDescent="0.25">
      <c r="A4193" s="9" t="s">
        <v>714</v>
      </c>
      <c r="B4193" s="9" t="s">
        <v>37</v>
      </c>
      <c r="C4193" s="9" t="s">
        <v>29</v>
      </c>
      <c r="D4193" s="9" t="s">
        <v>27</v>
      </c>
      <c r="E4193" s="10">
        <v>0</v>
      </c>
      <c r="F4193" s="10">
        <v>0</v>
      </c>
      <c r="G4193" s="10">
        <v>0</v>
      </c>
      <c r="H4193" s="10">
        <v>218.66</v>
      </c>
      <c r="I4193" s="10">
        <v>-218.66</v>
      </c>
      <c r="J4193" s="10">
        <v>0</v>
      </c>
      <c r="K4193" s="10">
        <v>0</v>
      </c>
      <c r="L4193" s="10">
        <v>0</v>
      </c>
      <c r="M4193" s="10">
        <v>0</v>
      </c>
      <c r="N4193" s="10">
        <v>0</v>
      </c>
    </row>
    <row r="4194" spans="1:14" x14ac:dyDescent="0.25">
      <c r="A4194" s="9" t="s">
        <v>714</v>
      </c>
      <c r="B4194" s="9" t="s">
        <v>346</v>
      </c>
      <c r="C4194" s="9" t="s">
        <v>33</v>
      </c>
      <c r="D4194" s="9" t="s">
        <v>27</v>
      </c>
      <c r="E4194" s="10">
        <v>871.34</v>
      </c>
      <c r="F4194" s="10">
        <v>0</v>
      </c>
      <c r="G4194" s="10">
        <v>871.34</v>
      </c>
      <c r="H4194" s="10">
        <v>1273.1300000000001</v>
      </c>
      <c r="I4194" s="10">
        <v>-401.79000000000008</v>
      </c>
      <c r="J4194" s="10">
        <v>5.5</v>
      </c>
      <c r="K4194" s="10">
        <v>0</v>
      </c>
      <c r="L4194" s="10">
        <v>5.5</v>
      </c>
      <c r="M4194" s="10">
        <v>8.0359999999999996</v>
      </c>
      <c r="N4194" s="10">
        <v>-2.5359999999999996</v>
      </c>
    </row>
    <row r="4195" spans="1:14" x14ac:dyDescent="0.25">
      <c r="A4195" s="9" t="s">
        <v>714</v>
      </c>
      <c r="B4195" s="9" t="s">
        <v>347</v>
      </c>
      <c r="C4195" s="9" t="s">
        <v>33</v>
      </c>
      <c r="D4195" s="9" t="s">
        <v>27</v>
      </c>
      <c r="E4195" s="10">
        <v>2768.22</v>
      </c>
      <c r="F4195" s="10">
        <v>0</v>
      </c>
      <c r="G4195" s="10">
        <v>2768.22</v>
      </c>
      <c r="H4195" s="10">
        <v>4044.69</v>
      </c>
      <c r="I4195" s="10">
        <v>-1276.4700000000003</v>
      </c>
      <c r="J4195" s="10">
        <v>5.5</v>
      </c>
      <c r="K4195" s="10">
        <v>0</v>
      </c>
      <c r="L4195" s="10">
        <v>5.5</v>
      </c>
      <c r="M4195" s="10">
        <v>8.0359999999999996</v>
      </c>
      <c r="N4195" s="10">
        <v>-2.5359999999999996</v>
      </c>
    </row>
    <row r="4196" spans="1:14" x14ac:dyDescent="0.25">
      <c r="A4196" s="9" t="s">
        <v>714</v>
      </c>
      <c r="B4196" s="9" t="s">
        <v>348</v>
      </c>
      <c r="C4196" s="9" t="s">
        <v>33</v>
      </c>
      <c r="D4196" s="9" t="s">
        <v>27</v>
      </c>
      <c r="E4196" s="10">
        <v>2781.7</v>
      </c>
      <c r="F4196" s="10">
        <v>0</v>
      </c>
      <c r="G4196" s="10">
        <v>2781.7</v>
      </c>
      <c r="H4196" s="10">
        <v>4064.49</v>
      </c>
      <c r="I4196" s="10">
        <v>-1282.79</v>
      </c>
      <c r="J4196" s="10">
        <v>33</v>
      </c>
      <c r="K4196" s="10">
        <v>0</v>
      </c>
      <c r="L4196" s="10">
        <v>33</v>
      </c>
      <c r="M4196" s="10">
        <v>48.218000000000004</v>
      </c>
      <c r="N4196" s="10">
        <v>-15.218000000000004</v>
      </c>
    </row>
    <row r="4197" spans="1:14" x14ac:dyDescent="0.25">
      <c r="A4197" s="9" t="s">
        <v>714</v>
      </c>
      <c r="B4197" s="9" t="s">
        <v>425</v>
      </c>
      <c r="C4197" s="9" t="s">
        <v>39</v>
      </c>
      <c r="D4197" s="9" t="s">
        <v>58</v>
      </c>
      <c r="E4197" s="10">
        <v>-143518.45000000001</v>
      </c>
      <c r="F4197" s="10">
        <v>0</v>
      </c>
      <c r="G4197" s="10">
        <v>-143518.45000000001</v>
      </c>
      <c r="H4197" s="10">
        <v>-143518.28</v>
      </c>
      <c r="I4197" s="10">
        <v>-0.17000000001280569</v>
      </c>
      <c r="J4197" s="10">
        <v>-6413</v>
      </c>
      <c r="K4197" s="10">
        <v>0</v>
      </c>
      <c r="L4197" s="10">
        <v>-6413</v>
      </c>
      <c r="M4197" s="10">
        <v>-6413</v>
      </c>
      <c r="N4197" s="10">
        <v>0</v>
      </c>
    </row>
    <row r="4198" spans="1:14" x14ac:dyDescent="0.25">
      <c r="A4198" s="9" t="s">
        <v>714</v>
      </c>
      <c r="B4198" s="9" t="s">
        <v>446</v>
      </c>
      <c r="C4198" s="9" t="s">
        <v>42</v>
      </c>
      <c r="D4198" s="9" t="s">
        <v>58</v>
      </c>
      <c r="E4198" s="10">
        <v>116494.65</v>
      </c>
      <c r="F4198" s="10">
        <v>115433.82</v>
      </c>
      <c r="G4198" s="10">
        <v>1060.8299999999872</v>
      </c>
      <c r="H4198" s="10">
        <v>115433.82</v>
      </c>
      <c r="I4198" s="10">
        <v>1060.8299999999872</v>
      </c>
      <c r="J4198" s="10">
        <v>6569</v>
      </c>
      <c r="K4198" s="10">
        <v>6509.1949999999997</v>
      </c>
      <c r="L4198" s="10">
        <v>59.805000000000291</v>
      </c>
      <c r="M4198" s="10">
        <v>6509.1949999999997</v>
      </c>
      <c r="N4198" s="10">
        <v>59.805000000000291</v>
      </c>
    </row>
    <row r="4199" spans="1:14" x14ac:dyDescent="0.25">
      <c r="A4199" s="9" t="s">
        <v>714</v>
      </c>
      <c r="B4199" s="9" t="s">
        <v>441</v>
      </c>
      <c r="C4199" s="9" t="s">
        <v>42</v>
      </c>
      <c r="D4199" s="9" t="s">
        <v>43</v>
      </c>
      <c r="E4199" s="10">
        <v>3906.85</v>
      </c>
      <c r="F4199" s="10">
        <v>3848.6372549019607</v>
      </c>
      <c r="G4199" s="10">
        <v>58.21274509803925</v>
      </c>
      <c r="H4199" s="10">
        <v>3925.61</v>
      </c>
      <c r="I4199" s="10">
        <v>-18.760000000000218</v>
      </c>
      <c r="J4199" s="10">
        <v>6510</v>
      </c>
      <c r="K4199" s="10">
        <v>6413</v>
      </c>
      <c r="L4199" s="10">
        <v>97</v>
      </c>
      <c r="M4199" s="10">
        <v>6541.26</v>
      </c>
      <c r="N4199" s="10">
        <v>-31.260000000000218</v>
      </c>
    </row>
    <row r="4200" spans="1:14" x14ac:dyDescent="0.25">
      <c r="A4200" s="9" t="s">
        <v>714</v>
      </c>
      <c r="B4200" s="9" t="s">
        <v>443</v>
      </c>
      <c r="C4200" s="9" t="s">
        <v>42</v>
      </c>
      <c r="D4200" s="9" t="s">
        <v>43</v>
      </c>
      <c r="E4200" s="10">
        <v>11008</v>
      </c>
      <c r="F4200" s="10">
        <v>11030.358208955224</v>
      </c>
      <c r="G4200" s="10">
        <v>-22.358208955223745</v>
      </c>
      <c r="H4200" s="10">
        <v>11085.51</v>
      </c>
      <c r="I4200" s="10">
        <v>-77.510000000000218</v>
      </c>
      <c r="J4200" s="10">
        <v>6400</v>
      </c>
      <c r="K4200" s="10">
        <v>6413</v>
      </c>
      <c r="L4200" s="10">
        <v>-13</v>
      </c>
      <c r="M4200" s="10">
        <v>6445.0649999999996</v>
      </c>
      <c r="N4200" s="10">
        <v>-45.0649999999996</v>
      </c>
    </row>
    <row r="4201" spans="1:14" x14ac:dyDescent="0.25">
      <c r="A4201" s="9" t="s">
        <v>714</v>
      </c>
      <c r="B4201" s="9" t="s">
        <v>355</v>
      </c>
      <c r="C4201" s="9" t="s">
        <v>42</v>
      </c>
      <c r="D4201" s="9" t="s">
        <v>53</v>
      </c>
      <c r="E4201" s="10">
        <v>1444.28</v>
      </c>
      <c r="F4201" s="10">
        <v>3368.07</v>
      </c>
      <c r="G4201" s="10">
        <v>-1923.7900000000002</v>
      </c>
      <c r="H4201" s="10">
        <v>3368.07</v>
      </c>
      <c r="I4201" s="10">
        <v>-1923.7900000000002</v>
      </c>
      <c r="J4201" s="10">
        <v>110</v>
      </c>
      <c r="K4201" s="10">
        <v>256.52</v>
      </c>
      <c r="L4201" s="10">
        <v>-146.51999999999998</v>
      </c>
      <c r="M4201" s="10">
        <v>256.52</v>
      </c>
      <c r="N4201" s="10">
        <v>-146.51999999999998</v>
      </c>
    </row>
    <row r="4202" spans="1:14" x14ac:dyDescent="0.25">
      <c r="A4202" s="9" t="s">
        <v>715</v>
      </c>
      <c r="B4202" s="9" t="s">
        <v>25</v>
      </c>
      <c r="C4202" s="9" t="s">
        <v>26</v>
      </c>
      <c r="D4202" s="9" t="s">
        <v>27</v>
      </c>
      <c r="E4202" s="10">
        <v>7723.2</v>
      </c>
      <c r="F4202" s="10">
        <v>0</v>
      </c>
      <c r="G4202" s="10">
        <v>7723.2</v>
      </c>
      <c r="H4202" s="10">
        <v>0</v>
      </c>
      <c r="I4202" s="10">
        <v>7723.2</v>
      </c>
      <c r="J4202" s="10">
        <v>0</v>
      </c>
      <c r="K4202" s="10">
        <v>0</v>
      </c>
      <c r="L4202" s="10">
        <v>0</v>
      </c>
      <c r="M4202" s="10">
        <v>0</v>
      </c>
      <c r="N4202" s="10">
        <v>0</v>
      </c>
    </row>
    <row r="4203" spans="1:14" x14ac:dyDescent="0.25">
      <c r="A4203" s="9" t="s">
        <v>715</v>
      </c>
      <c r="B4203" s="9" t="s">
        <v>28</v>
      </c>
      <c r="C4203" s="9" t="s">
        <v>29</v>
      </c>
      <c r="D4203" s="9" t="s">
        <v>27</v>
      </c>
      <c r="E4203" s="10">
        <v>0.14000000000000001</v>
      </c>
      <c r="F4203" s="10">
        <v>0</v>
      </c>
      <c r="G4203" s="10">
        <v>0.14000000000000001</v>
      </c>
      <c r="H4203" s="10">
        <v>0.13</v>
      </c>
      <c r="I4203" s="10">
        <v>1.0000000000000009E-2</v>
      </c>
      <c r="J4203" s="10">
        <v>0</v>
      </c>
      <c r="K4203" s="10">
        <v>0</v>
      </c>
      <c r="L4203" s="10">
        <v>0</v>
      </c>
      <c r="M4203" s="10">
        <v>0</v>
      </c>
      <c r="N4203" s="10">
        <v>0</v>
      </c>
    </row>
    <row r="4204" spans="1:14" x14ac:dyDescent="0.25">
      <c r="A4204" s="9" t="s">
        <v>715</v>
      </c>
      <c r="B4204" s="9" t="s">
        <v>30</v>
      </c>
      <c r="C4204" s="9" t="s">
        <v>29</v>
      </c>
      <c r="D4204" s="9" t="s">
        <v>27</v>
      </c>
      <c r="E4204" s="10">
        <v>3.23</v>
      </c>
      <c r="F4204" s="10">
        <v>0</v>
      </c>
      <c r="G4204" s="10">
        <v>3.23</v>
      </c>
      <c r="H4204" s="10">
        <v>3.15</v>
      </c>
      <c r="I4204" s="10">
        <v>8.0000000000000071E-2</v>
      </c>
      <c r="J4204" s="10">
        <v>0</v>
      </c>
      <c r="K4204" s="10">
        <v>0</v>
      </c>
      <c r="L4204" s="10">
        <v>0</v>
      </c>
      <c r="M4204" s="10">
        <v>0</v>
      </c>
      <c r="N4204" s="10">
        <v>0</v>
      </c>
    </row>
    <row r="4205" spans="1:14" x14ac:dyDescent="0.25">
      <c r="A4205" s="9" t="s">
        <v>715</v>
      </c>
      <c r="B4205" s="9" t="s">
        <v>31</v>
      </c>
      <c r="C4205" s="9" t="s">
        <v>29</v>
      </c>
      <c r="D4205" s="9" t="s">
        <v>27</v>
      </c>
      <c r="E4205" s="10">
        <v>21.71</v>
      </c>
      <c r="F4205" s="10">
        <v>0</v>
      </c>
      <c r="G4205" s="10">
        <v>21.71</v>
      </c>
      <c r="H4205" s="10">
        <v>21.15</v>
      </c>
      <c r="I4205" s="10">
        <v>0.56000000000000227</v>
      </c>
      <c r="J4205" s="10">
        <v>0</v>
      </c>
      <c r="K4205" s="10">
        <v>0</v>
      </c>
      <c r="L4205" s="10">
        <v>0</v>
      </c>
      <c r="M4205" s="10">
        <v>0</v>
      </c>
      <c r="N4205" s="10">
        <v>0</v>
      </c>
    </row>
    <row r="4206" spans="1:14" x14ac:dyDescent="0.25">
      <c r="A4206" s="9" t="s">
        <v>715</v>
      </c>
      <c r="B4206" s="9" t="s">
        <v>36</v>
      </c>
      <c r="C4206" s="9" t="s">
        <v>29</v>
      </c>
      <c r="D4206" s="9" t="s">
        <v>27</v>
      </c>
      <c r="E4206" s="10">
        <v>243.28</v>
      </c>
      <c r="F4206" s="10">
        <v>0</v>
      </c>
      <c r="G4206" s="10">
        <v>243.28</v>
      </c>
      <c r="H4206" s="10">
        <v>236.91</v>
      </c>
      <c r="I4206" s="10">
        <v>6.3700000000000045</v>
      </c>
      <c r="J4206" s="10">
        <v>0</v>
      </c>
      <c r="K4206" s="10">
        <v>0</v>
      </c>
      <c r="L4206" s="10">
        <v>0</v>
      </c>
      <c r="M4206" s="10">
        <v>0</v>
      </c>
      <c r="N4206" s="10">
        <v>0</v>
      </c>
    </row>
    <row r="4207" spans="1:14" x14ac:dyDescent="0.25">
      <c r="A4207" s="9" t="s">
        <v>715</v>
      </c>
      <c r="B4207" s="9" t="s">
        <v>37</v>
      </c>
      <c r="C4207" s="9" t="s">
        <v>29</v>
      </c>
      <c r="D4207" s="9" t="s">
        <v>27</v>
      </c>
      <c r="E4207" s="10">
        <v>562.58000000000004</v>
      </c>
      <c r="F4207" s="10">
        <v>0</v>
      </c>
      <c r="G4207" s="10">
        <v>562.58000000000004</v>
      </c>
      <c r="H4207" s="10">
        <v>547.85</v>
      </c>
      <c r="I4207" s="10">
        <v>14.730000000000018</v>
      </c>
      <c r="J4207" s="10">
        <v>0</v>
      </c>
      <c r="K4207" s="10">
        <v>0</v>
      </c>
      <c r="L4207" s="10">
        <v>0</v>
      </c>
      <c r="M4207" s="10">
        <v>0</v>
      </c>
      <c r="N4207" s="10">
        <v>0</v>
      </c>
    </row>
    <row r="4208" spans="1:14" x14ac:dyDescent="0.25">
      <c r="A4208" s="9" t="s">
        <v>715</v>
      </c>
      <c r="B4208" s="9" t="s">
        <v>346</v>
      </c>
      <c r="C4208" s="9" t="s">
        <v>33</v>
      </c>
      <c r="D4208" s="9" t="s">
        <v>27</v>
      </c>
      <c r="E4208" s="10">
        <v>1901.11</v>
      </c>
      <c r="F4208" s="10">
        <v>0</v>
      </c>
      <c r="G4208" s="10">
        <v>1901.11</v>
      </c>
      <c r="H4208" s="10">
        <v>2545.59</v>
      </c>
      <c r="I4208" s="10">
        <v>-644.48000000000025</v>
      </c>
      <c r="J4208" s="10">
        <v>12</v>
      </c>
      <c r="K4208" s="10">
        <v>0</v>
      </c>
      <c r="L4208" s="10">
        <v>12</v>
      </c>
      <c r="M4208" s="10">
        <v>16.068000000000001</v>
      </c>
      <c r="N4208" s="10">
        <v>-4.0680000000000014</v>
      </c>
    </row>
    <row r="4209" spans="1:14" x14ac:dyDescent="0.25">
      <c r="A4209" s="9" t="s">
        <v>715</v>
      </c>
      <c r="B4209" s="9" t="s">
        <v>347</v>
      </c>
      <c r="C4209" s="9" t="s">
        <v>33</v>
      </c>
      <c r="D4209" s="9" t="s">
        <v>27</v>
      </c>
      <c r="E4209" s="10">
        <v>6039.76</v>
      </c>
      <c r="F4209" s="10">
        <v>0</v>
      </c>
      <c r="G4209" s="10">
        <v>6039.76</v>
      </c>
      <c r="H4209" s="10">
        <v>8087.25</v>
      </c>
      <c r="I4209" s="10">
        <v>-2047.4899999999998</v>
      </c>
      <c r="J4209" s="10">
        <v>12</v>
      </c>
      <c r="K4209" s="10">
        <v>0</v>
      </c>
      <c r="L4209" s="10">
        <v>12</v>
      </c>
      <c r="M4209" s="10">
        <v>16.068000000000001</v>
      </c>
      <c r="N4209" s="10">
        <v>-4.0680000000000014</v>
      </c>
    </row>
    <row r="4210" spans="1:14" x14ac:dyDescent="0.25">
      <c r="A4210" s="9" t="s">
        <v>715</v>
      </c>
      <c r="B4210" s="9" t="s">
        <v>348</v>
      </c>
      <c r="C4210" s="9" t="s">
        <v>33</v>
      </c>
      <c r="D4210" s="9" t="s">
        <v>27</v>
      </c>
      <c r="E4210" s="10">
        <v>6069.16</v>
      </c>
      <c r="F4210" s="10">
        <v>0</v>
      </c>
      <c r="G4210" s="10">
        <v>6069.16</v>
      </c>
      <c r="H4210" s="10">
        <v>8126.6</v>
      </c>
      <c r="I4210" s="10">
        <v>-2057.4400000000005</v>
      </c>
      <c r="J4210" s="10">
        <v>72</v>
      </c>
      <c r="K4210" s="10">
        <v>0</v>
      </c>
      <c r="L4210" s="10">
        <v>72</v>
      </c>
      <c r="M4210" s="10">
        <v>96.408000000000001</v>
      </c>
      <c r="N4210" s="10">
        <v>-24.408000000000001</v>
      </c>
    </row>
    <row r="4211" spans="1:14" x14ac:dyDescent="0.25">
      <c r="A4211" s="9" t="s">
        <v>715</v>
      </c>
      <c r="B4211" s="9" t="s">
        <v>303</v>
      </c>
      <c r="C4211" s="9" t="s">
        <v>39</v>
      </c>
      <c r="D4211" s="9" t="s">
        <v>58</v>
      </c>
      <c r="E4211" s="10">
        <v>-304247.58</v>
      </c>
      <c r="F4211" s="10">
        <v>0</v>
      </c>
      <c r="G4211" s="10">
        <v>-304247.58</v>
      </c>
      <c r="H4211" s="10">
        <v>-304247.09999999998</v>
      </c>
      <c r="I4211" s="10">
        <v>-0.48000000003958121</v>
      </c>
      <c r="J4211" s="10">
        <v>-16068</v>
      </c>
      <c r="K4211" s="10">
        <v>0</v>
      </c>
      <c r="L4211" s="10">
        <v>-16068</v>
      </c>
      <c r="M4211" s="10">
        <v>-16068</v>
      </c>
      <c r="N4211" s="10">
        <v>0</v>
      </c>
    </row>
    <row r="4212" spans="1:14" x14ac:dyDescent="0.25">
      <c r="A4212" s="9" t="s">
        <v>715</v>
      </c>
      <c r="B4212" s="9" t="s">
        <v>64</v>
      </c>
      <c r="C4212" s="9" t="s">
        <v>42</v>
      </c>
      <c r="D4212" s="9" t="s">
        <v>58</v>
      </c>
      <c r="E4212" s="10">
        <v>233839.14</v>
      </c>
      <c r="F4212" s="10">
        <v>237036.26</v>
      </c>
      <c r="G4212" s="10">
        <v>-3197.1199999999953</v>
      </c>
      <c r="H4212" s="10">
        <v>237036.26</v>
      </c>
      <c r="I4212" s="10">
        <v>-3197.1199999999953</v>
      </c>
      <c r="J4212" s="10">
        <v>16089</v>
      </c>
      <c r="K4212" s="10">
        <v>16309.02</v>
      </c>
      <c r="L4212" s="10">
        <v>-220.02000000000044</v>
      </c>
      <c r="M4212" s="10">
        <v>16309.02</v>
      </c>
      <c r="N4212" s="10">
        <v>-220.02000000000044</v>
      </c>
    </row>
    <row r="4213" spans="1:14" x14ac:dyDescent="0.25">
      <c r="A4213" s="9" t="s">
        <v>715</v>
      </c>
      <c r="B4213" s="9" t="s">
        <v>441</v>
      </c>
      <c r="C4213" s="9" t="s">
        <v>42</v>
      </c>
      <c r="D4213" s="9" t="s">
        <v>43</v>
      </c>
      <c r="E4213" s="10">
        <v>9704.1</v>
      </c>
      <c r="F4213" s="10">
        <v>9642.8921568627447</v>
      </c>
      <c r="G4213" s="10">
        <v>61.207843137255622</v>
      </c>
      <c r="H4213" s="10">
        <v>9835.75</v>
      </c>
      <c r="I4213" s="10">
        <v>-131.64999999999964</v>
      </c>
      <c r="J4213" s="10">
        <v>16170</v>
      </c>
      <c r="K4213" s="10">
        <v>16068</v>
      </c>
      <c r="L4213" s="10">
        <v>102</v>
      </c>
      <c r="M4213" s="10">
        <v>16389.36</v>
      </c>
      <c r="N4213" s="10">
        <v>-219.36000000000058</v>
      </c>
    </row>
    <row r="4214" spans="1:14" x14ac:dyDescent="0.25">
      <c r="A4214" s="9" t="s">
        <v>715</v>
      </c>
      <c r="B4214" s="9" t="s">
        <v>443</v>
      </c>
      <c r="C4214" s="9" t="s">
        <v>42</v>
      </c>
      <c r="D4214" s="9" t="s">
        <v>43</v>
      </c>
      <c r="E4214" s="10">
        <v>28917</v>
      </c>
      <c r="F4214" s="10">
        <v>28681.383084577115</v>
      </c>
      <c r="G4214" s="10">
        <v>235.61691542288463</v>
      </c>
      <c r="H4214" s="10">
        <v>28824.79</v>
      </c>
      <c r="I4214" s="10">
        <v>92.209999999999127</v>
      </c>
      <c r="J4214" s="10">
        <v>16200</v>
      </c>
      <c r="K4214" s="10">
        <v>16068</v>
      </c>
      <c r="L4214" s="10">
        <v>132</v>
      </c>
      <c r="M4214" s="10">
        <v>16148.34</v>
      </c>
      <c r="N4214" s="10">
        <v>51.659999999999854</v>
      </c>
    </row>
    <row r="4215" spans="1:14" x14ac:dyDescent="0.25">
      <c r="A4215" s="9" t="s">
        <v>715</v>
      </c>
      <c r="B4215" s="9" t="s">
        <v>450</v>
      </c>
      <c r="C4215" s="9" t="s">
        <v>42</v>
      </c>
      <c r="D4215" s="9" t="s">
        <v>53</v>
      </c>
      <c r="E4215" s="10">
        <v>9223.17</v>
      </c>
      <c r="F4215" s="10">
        <v>8981.7099999999991</v>
      </c>
      <c r="G4215" s="10">
        <v>241.46000000000095</v>
      </c>
      <c r="H4215" s="10">
        <v>8981.7099999999991</v>
      </c>
      <c r="I4215" s="10">
        <v>241.46000000000095</v>
      </c>
      <c r="J4215" s="10">
        <v>660</v>
      </c>
      <c r="K4215" s="10">
        <v>642.72</v>
      </c>
      <c r="L4215" s="10">
        <v>17.279999999999973</v>
      </c>
      <c r="M4215" s="10">
        <v>642.72</v>
      </c>
      <c r="N4215" s="10">
        <v>17.279999999999973</v>
      </c>
    </row>
    <row r="4216" spans="1:14" x14ac:dyDescent="0.25">
      <c r="A4216" s="9" t="s">
        <v>716</v>
      </c>
      <c r="B4216" s="9" t="s">
        <v>25</v>
      </c>
      <c r="C4216" s="9" t="s">
        <v>26</v>
      </c>
      <c r="D4216" s="9" t="s">
        <v>27</v>
      </c>
      <c r="E4216" s="10">
        <v>105.08</v>
      </c>
      <c r="F4216" s="10">
        <v>0</v>
      </c>
      <c r="G4216" s="10">
        <v>105.08</v>
      </c>
      <c r="H4216" s="10">
        <v>0</v>
      </c>
      <c r="I4216" s="10">
        <v>105.08</v>
      </c>
      <c r="J4216" s="10">
        <v>0</v>
      </c>
      <c r="K4216" s="10">
        <v>0</v>
      </c>
      <c r="L4216" s="10">
        <v>0</v>
      </c>
      <c r="M4216" s="10">
        <v>0</v>
      </c>
      <c r="N4216" s="10">
        <v>0</v>
      </c>
    </row>
    <row r="4217" spans="1:14" x14ac:dyDescent="0.25">
      <c r="A4217" s="9" t="s">
        <v>716</v>
      </c>
      <c r="B4217" s="9" t="s">
        <v>30</v>
      </c>
      <c r="C4217" s="9" t="s">
        <v>29</v>
      </c>
      <c r="D4217" s="9" t="s">
        <v>27</v>
      </c>
      <c r="E4217" s="10">
        <v>0</v>
      </c>
      <c r="F4217" s="10">
        <v>0</v>
      </c>
      <c r="G4217" s="10">
        <v>0</v>
      </c>
      <c r="H4217" s="10">
        <v>0.62</v>
      </c>
      <c r="I4217" s="10">
        <v>-0.62</v>
      </c>
      <c r="J4217" s="10">
        <v>0</v>
      </c>
      <c r="K4217" s="10">
        <v>0</v>
      </c>
      <c r="L4217" s="10">
        <v>0</v>
      </c>
      <c r="M4217" s="10">
        <v>0</v>
      </c>
      <c r="N4217" s="10">
        <v>0</v>
      </c>
    </row>
    <row r="4218" spans="1:14" x14ac:dyDescent="0.25">
      <c r="A4218" s="9" t="s">
        <v>716</v>
      </c>
      <c r="B4218" s="9" t="s">
        <v>36</v>
      </c>
      <c r="C4218" s="9" t="s">
        <v>29</v>
      </c>
      <c r="D4218" s="9" t="s">
        <v>27</v>
      </c>
      <c r="E4218" s="10">
        <v>0</v>
      </c>
      <c r="F4218" s="10">
        <v>0</v>
      </c>
      <c r="G4218" s="10">
        <v>0</v>
      </c>
      <c r="H4218" s="10">
        <v>46.41</v>
      </c>
      <c r="I4218" s="10">
        <v>-46.41</v>
      </c>
      <c r="J4218" s="10">
        <v>0</v>
      </c>
      <c r="K4218" s="10">
        <v>0</v>
      </c>
      <c r="L4218" s="10">
        <v>0</v>
      </c>
      <c r="M4218" s="10">
        <v>0</v>
      </c>
      <c r="N4218" s="10">
        <v>0</v>
      </c>
    </row>
    <row r="4219" spans="1:14" x14ac:dyDescent="0.25">
      <c r="A4219" s="9" t="s">
        <v>716</v>
      </c>
      <c r="B4219" s="9" t="s">
        <v>346</v>
      </c>
      <c r="C4219" s="9" t="s">
        <v>33</v>
      </c>
      <c r="D4219" s="9" t="s">
        <v>27</v>
      </c>
      <c r="E4219" s="10">
        <v>475.28</v>
      </c>
      <c r="F4219" s="10">
        <v>0</v>
      </c>
      <c r="G4219" s="10">
        <v>475.28</v>
      </c>
      <c r="H4219" s="10">
        <v>498.73</v>
      </c>
      <c r="I4219" s="10">
        <v>-23.450000000000045</v>
      </c>
      <c r="J4219" s="10">
        <v>3</v>
      </c>
      <c r="K4219" s="10">
        <v>0</v>
      </c>
      <c r="L4219" s="10">
        <v>3</v>
      </c>
      <c r="M4219" s="10">
        <v>3.1480000000000001</v>
      </c>
      <c r="N4219" s="10">
        <v>-0.14800000000000013</v>
      </c>
    </row>
    <row r="4220" spans="1:14" x14ac:dyDescent="0.25">
      <c r="A4220" s="9" t="s">
        <v>716</v>
      </c>
      <c r="B4220" s="9" t="s">
        <v>347</v>
      </c>
      <c r="C4220" s="9" t="s">
        <v>33</v>
      </c>
      <c r="D4220" s="9" t="s">
        <v>27</v>
      </c>
      <c r="E4220" s="10">
        <v>1509.94</v>
      </c>
      <c r="F4220" s="10">
        <v>0</v>
      </c>
      <c r="G4220" s="10">
        <v>1509.94</v>
      </c>
      <c r="H4220" s="10">
        <v>1584.43</v>
      </c>
      <c r="I4220" s="10">
        <v>-74.490000000000009</v>
      </c>
      <c r="J4220" s="10">
        <v>3</v>
      </c>
      <c r="K4220" s="10">
        <v>0</v>
      </c>
      <c r="L4220" s="10">
        <v>3</v>
      </c>
      <c r="M4220" s="10">
        <v>3.1480000000000001</v>
      </c>
      <c r="N4220" s="10">
        <v>-0.14800000000000013</v>
      </c>
    </row>
    <row r="4221" spans="1:14" x14ac:dyDescent="0.25">
      <c r="A4221" s="9" t="s">
        <v>716</v>
      </c>
      <c r="B4221" s="9" t="s">
        <v>348</v>
      </c>
      <c r="C4221" s="9" t="s">
        <v>33</v>
      </c>
      <c r="D4221" s="9" t="s">
        <v>27</v>
      </c>
      <c r="E4221" s="10">
        <v>1517.29</v>
      </c>
      <c r="F4221" s="10">
        <v>0</v>
      </c>
      <c r="G4221" s="10">
        <v>1517.29</v>
      </c>
      <c r="H4221" s="10">
        <v>1592.14</v>
      </c>
      <c r="I4221" s="10">
        <v>-74.850000000000136</v>
      </c>
      <c r="J4221" s="10">
        <v>18</v>
      </c>
      <c r="K4221" s="10">
        <v>0</v>
      </c>
      <c r="L4221" s="10">
        <v>18</v>
      </c>
      <c r="M4221" s="10">
        <v>18.888000000000002</v>
      </c>
      <c r="N4221" s="10">
        <v>-0.88800000000000168</v>
      </c>
    </row>
    <row r="4222" spans="1:14" x14ac:dyDescent="0.25">
      <c r="A4222" s="9" t="s">
        <v>716</v>
      </c>
      <c r="B4222" s="9" t="s">
        <v>312</v>
      </c>
      <c r="C4222" s="9" t="s">
        <v>39</v>
      </c>
      <c r="D4222" s="9" t="s">
        <v>58</v>
      </c>
      <c r="E4222" s="10">
        <v>-58992.26</v>
      </c>
      <c r="F4222" s="10">
        <v>0</v>
      </c>
      <c r="G4222" s="10">
        <v>-58992.26</v>
      </c>
      <c r="H4222" s="10">
        <v>-58992.36</v>
      </c>
      <c r="I4222" s="10">
        <v>9.9999999998544808E-2</v>
      </c>
      <c r="J4222" s="10">
        <v>-3148</v>
      </c>
      <c r="K4222" s="10">
        <v>0</v>
      </c>
      <c r="L4222" s="10">
        <v>-3148</v>
      </c>
      <c r="M4222" s="10">
        <v>-3148</v>
      </c>
      <c r="N4222" s="10">
        <v>0</v>
      </c>
    </row>
    <row r="4223" spans="1:14" x14ac:dyDescent="0.25">
      <c r="A4223" s="9" t="s">
        <v>716</v>
      </c>
      <c r="B4223" s="9" t="s">
        <v>64</v>
      </c>
      <c r="C4223" s="9" t="s">
        <v>42</v>
      </c>
      <c r="D4223" s="9" t="s">
        <v>58</v>
      </c>
      <c r="E4223" s="10">
        <v>45750.83</v>
      </c>
      <c r="F4223" s="10">
        <v>46437.13</v>
      </c>
      <c r="G4223" s="10">
        <v>-686.29999999999563</v>
      </c>
      <c r="H4223" s="10">
        <v>46437.13</v>
      </c>
      <c r="I4223" s="10">
        <v>-686.29999999999563</v>
      </c>
      <c r="J4223" s="10">
        <v>3148</v>
      </c>
      <c r="K4223" s="10">
        <v>3195.22</v>
      </c>
      <c r="L4223" s="10">
        <v>-47.2199999999998</v>
      </c>
      <c r="M4223" s="10">
        <v>3195.22</v>
      </c>
      <c r="N4223" s="10">
        <v>-47.2199999999998</v>
      </c>
    </row>
    <row r="4224" spans="1:14" x14ac:dyDescent="0.25">
      <c r="A4224" s="9" t="s">
        <v>716</v>
      </c>
      <c r="B4224" s="9" t="s">
        <v>441</v>
      </c>
      <c r="C4224" s="9" t="s">
        <v>42</v>
      </c>
      <c r="D4224" s="9" t="s">
        <v>43</v>
      </c>
      <c r="E4224" s="10">
        <v>1920.41</v>
      </c>
      <c r="F4224" s="10">
        <v>1889.2058823529412</v>
      </c>
      <c r="G4224" s="10">
        <v>31.204117647058865</v>
      </c>
      <c r="H4224" s="10">
        <v>1926.99</v>
      </c>
      <c r="I4224" s="10">
        <v>-6.5799999999999272</v>
      </c>
      <c r="J4224" s="10">
        <v>3200</v>
      </c>
      <c r="K4224" s="10">
        <v>3148</v>
      </c>
      <c r="L4224" s="10">
        <v>52</v>
      </c>
      <c r="M4224" s="10">
        <v>3210.96</v>
      </c>
      <c r="N4224" s="10">
        <v>-10.960000000000036</v>
      </c>
    </row>
    <row r="4225" spans="1:14" x14ac:dyDescent="0.25">
      <c r="A4225" s="9" t="s">
        <v>716</v>
      </c>
      <c r="B4225" s="9" t="s">
        <v>443</v>
      </c>
      <c r="C4225" s="9" t="s">
        <v>42</v>
      </c>
      <c r="D4225" s="9" t="s">
        <v>43</v>
      </c>
      <c r="E4225" s="10">
        <v>5504</v>
      </c>
      <c r="F4225" s="10">
        <v>5414.5572139303486</v>
      </c>
      <c r="G4225" s="10">
        <v>89.442786069651447</v>
      </c>
      <c r="H4225" s="10">
        <v>5441.63</v>
      </c>
      <c r="I4225" s="10">
        <v>62.369999999999891</v>
      </c>
      <c r="J4225" s="10">
        <v>3200</v>
      </c>
      <c r="K4225" s="10">
        <v>3148</v>
      </c>
      <c r="L4225" s="10">
        <v>52</v>
      </c>
      <c r="M4225" s="10">
        <v>3163.74</v>
      </c>
      <c r="N4225" s="10">
        <v>36.260000000000218</v>
      </c>
    </row>
    <row r="4226" spans="1:14" x14ac:dyDescent="0.25">
      <c r="A4226" s="9" t="s">
        <v>716</v>
      </c>
      <c r="B4226" s="9" t="s">
        <v>448</v>
      </c>
      <c r="C4226" s="9" t="s">
        <v>42</v>
      </c>
      <c r="D4226" s="9" t="s">
        <v>53</v>
      </c>
      <c r="E4226" s="10">
        <v>2209.4299999999998</v>
      </c>
      <c r="F4226" s="10">
        <v>1464.27</v>
      </c>
      <c r="G4226" s="10">
        <v>745.15999999999985</v>
      </c>
      <c r="H4226" s="10">
        <v>1464.27</v>
      </c>
      <c r="I4226" s="10">
        <v>745.15999999999985</v>
      </c>
      <c r="J4226" s="10">
        <v>190</v>
      </c>
      <c r="K4226" s="10">
        <v>125.92</v>
      </c>
      <c r="L4226" s="10">
        <v>64.08</v>
      </c>
      <c r="M4226" s="10">
        <v>125.92</v>
      </c>
      <c r="N4226" s="10">
        <v>64.08</v>
      </c>
    </row>
    <row r="4227" spans="1:14" x14ac:dyDescent="0.25">
      <c r="A4227" s="9" t="s">
        <v>717</v>
      </c>
      <c r="B4227" s="9" t="s">
        <v>25</v>
      </c>
      <c r="C4227" s="9" t="s">
        <v>26</v>
      </c>
      <c r="D4227" s="9" t="s">
        <v>27</v>
      </c>
      <c r="E4227" s="10">
        <v>-691.77</v>
      </c>
      <c r="F4227" s="10">
        <v>0</v>
      </c>
      <c r="G4227" s="10">
        <v>-691.77</v>
      </c>
      <c r="H4227" s="10">
        <v>0</v>
      </c>
      <c r="I4227" s="10">
        <v>-691.77</v>
      </c>
      <c r="J4227" s="10">
        <v>0</v>
      </c>
      <c r="K4227" s="10">
        <v>0</v>
      </c>
      <c r="L4227" s="10">
        <v>0</v>
      </c>
      <c r="M4227" s="10">
        <v>0</v>
      </c>
      <c r="N4227" s="10">
        <v>0</v>
      </c>
    </row>
    <row r="4228" spans="1:14" x14ac:dyDescent="0.25">
      <c r="A4228" s="9" t="s">
        <v>717</v>
      </c>
      <c r="B4228" s="9" t="s">
        <v>28</v>
      </c>
      <c r="C4228" s="9" t="s">
        <v>29</v>
      </c>
      <c r="D4228" s="9" t="s">
        <v>27</v>
      </c>
      <c r="E4228" s="10">
        <v>0.01</v>
      </c>
      <c r="F4228" s="10">
        <v>0</v>
      </c>
      <c r="G4228" s="10">
        <v>0.01</v>
      </c>
      <c r="H4228" s="10">
        <v>0.01</v>
      </c>
      <c r="I4228" s="10">
        <v>0</v>
      </c>
      <c r="J4228" s="10">
        <v>0</v>
      </c>
      <c r="K4228" s="10">
        <v>0</v>
      </c>
      <c r="L4228" s="10">
        <v>0</v>
      </c>
      <c r="M4228" s="10">
        <v>0</v>
      </c>
      <c r="N4228" s="10">
        <v>0</v>
      </c>
    </row>
    <row r="4229" spans="1:14" x14ac:dyDescent="0.25">
      <c r="A4229" s="9" t="s">
        <v>717</v>
      </c>
      <c r="B4229" s="9" t="s">
        <v>30</v>
      </c>
      <c r="C4229" s="9" t="s">
        <v>29</v>
      </c>
      <c r="D4229" s="9" t="s">
        <v>27</v>
      </c>
      <c r="E4229" s="10">
        <v>0.32</v>
      </c>
      <c r="F4229" s="10">
        <v>0</v>
      </c>
      <c r="G4229" s="10">
        <v>0.32</v>
      </c>
      <c r="H4229" s="10">
        <v>0.16</v>
      </c>
      <c r="I4229" s="10">
        <v>0.16</v>
      </c>
      <c r="J4229" s="10">
        <v>0</v>
      </c>
      <c r="K4229" s="10">
        <v>0</v>
      </c>
      <c r="L4229" s="10">
        <v>0</v>
      </c>
      <c r="M4229" s="10">
        <v>0</v>
      </c>
      <c r="N4229" s="10">
        <v>0</v>
      </c>
    </row>
    <row r="4230" spans="1:14" x14ac:dyDescent="0.25">
      <c r="A4230" s="9" t="s">
        <v>717</v>
      </c>
      <c r="B4230" s="9" t="s">
        <v>31</v>
      </c>
      <c r="C4230" s="9" t="s">
        <v>29</v>
      </c>
      <c r="D4230" s="9" t="s">
        <v>27</v>
      </c>
      <c r="E4230" s="10">
        <v>2.14</v>
      </c>
      <c r="F4230" s="10">
        <v>0</v>
      </c>
      <c r="G4230" s="10">
        <v>2.14</v>
      </c>
      <c r="H4230" s="10">
        <v>1.07</v>
      </c>
      <c r="I4230" s="10">
        <v>1.07</v>
      </c>
      <c r="J4230" s="10">
        <v>0</v>
      </c>
      <c r="K4230" s="10">
        <v>0</v>
      </c>
      <c r="L4230" s="10">
        <v>0</v>
      </c>
      <c r="M4230" s="10">
        <v>0</v>
      </c>
      <c r="N4230" s="10">
        <v>0</v>
      </c>
    </row>
    <row r="4231" spans="1:14" x14ac:dyDescent="0.25">
      <c r="A4231" s="9" t="s">
        <v>717</v>
      </c>
      <c r="B4231" s="9" t="s">
        <v>36</v>
      </c>
      <c r="C4231" s="9" t="s">
        <v>29</v>
      </c>
      <c r="D4231" s="9" t="s">
        <v>27</v>
      </c>
      <c r="E4231" s="10">
        <v>23.96</v>
      </c>
      <c r="F4231" s="10">
        <v>0</v>
      </c>
      <c r="G4231" s="10">
        <v>23.96</v>
      </c>
      <c r="H4231" s="10">
        <v>11.95</v>
      </c>
      <c r="I4231" s="10">
        <v>12.010000000000002</v>
      </c>
      <c r="J4231" s="10">
        <v>0</v>
      </c>
      <c r="K4231" s="10">
        <v>0</v>
      </c>
      <c r="L4231" s="10">
        <v>0</v>
      </c>
      <c r="M4231" s="10">
        <v>0</v>
      </c>
      <c r="N4231" s="10">
        <v>0</v>
      </c>
    </row>
    <row r="4232" spans="1:14" x14ac:dyDescent="0.25">
      <c r="A4232" s="9" t="s">
        <v>717</v>
      </c>
      <c r="B4232" s="9" t="s">
        <v>37</v>
      </c>
      <c r="C4232" s="9" t="s">
        <v>29</v>
      </c>
      <c r="D4232" s="9" t="s">
        <v>27</v>
      </c>
      <c r="E4232" s="10">
        <v>55.41</v>
      </c>
      <c r="F4232" s="10">
        <v>0</v>
      </c>
      <c r="G4232" s="10">
        <v>55.41</v>
      </c>
      <c r="H4232" s="10">
        <v>27.63</v>
      </c>
      <c r="I4232" s="10">
        <v>27.779999999999998</v>
      </c>
      <c r="J4232" s="10">
        <v>0</v>
      </c>
      <c r="K4232" s="10">
        <v>0</v>
      </c>
      <c r="L4232" s="10">
        <v>0</v>
      </c>
      <c r="M4232" s="10">
        <v>0</v>
      </c>
      <c r="N4232" s="10">
        <v>0</v>
      </c>
    </row>
    <row r="4233" spans="1:14" x14ac:dyDescent="0.25">
      <c r="A4233" s="9" t="s">
        <v>717</v>
      </c>
      <c r="B4233" s="9" t="s">
        <v>346</v>
      </c>
      <c r="C4233" s="9" t="s">
        <v>33</v>
      </c>
      <c r="D4233" s="9" t="s">
        <v>27</v>
      </c>
      <c r="E4233" s="10">
        <v>554.49</v>
      </c>
      <c r="F4233" s="10">
        <v>0</v>
      </c>
      <c r="G4233" s="10">
        <v>554.49</v>
      </c>
      <c r="H4233" s="10">
        <v>643.41999999999996</v>
      </c>
      <c r="I4233" s="10">
        <v>-88.92999999999995</v>
      </c>
      <c r="J4233" s="10">
        <v>3.5</v>
      </c>
      <c r="K4233" s="10">
        <v>0</v>
      </c>
      <c r="L4233" s="10">
        <v>3.5</v>
      </c>
      <c r="M4233" s="10">
        <v>4.0609999999999999</v>
      </c>
      <c r="N4233" s="10">
        <v>-0.56099999999999994</v>
      </c>
    </row>
    <row r="4234" spans="1:14" x14ac:dyDescent="0.25">
      <c r="A4234" s="9" t="s">
        <v>717</v>
      </c>
      <c r="B4234" s="9" t="s">
        <v>347</v>
      </c>
      <c r="C4234" s="9" t="s">
        <v>33</v>
      </c>
      <c r="D4234" s="9" t="s">
        <v>27</v>
      </c>
      <c r="E4234" s="10">
        <v>1761.6</v>
      </c>
      <c r="F4234" s="10">
        <v>0</v>
      </c>
      <c r="G4234" s="10">
        <v>1761.6</v>
      </c>
      <c r="H4234" s="10">
        <v>2044.11</v>
      </c>
      <c r="I4234" s="10">
        <v>-282.51</v>
      </c>
      <c r="J4234" s="10">
        <v>3.5</v>
      </c>
      <c r="K4234" s="10">
        <v>0</v>
      </c>
      <c r="L4234" s="10">
        <v>3.5</v>
      </c>
      <c r="M4234" s="10">
        <v>4.0609999999999999</v>
      </c>
      <c r="N4234" s="10">
        <v>-0.56099999999999994</v>
      </c>
    </row>
    <row r="4235" spans="1:14" x14ac:dyDescent="0.25">
      <c r="A4235" s="9" t="s">
        <v>717</v>
      </c>
      <c r="B4235" s="9" t="s">
        <v>348</v>
      </c>
      <c r="C4235" s="9" t="s">
        <v>33</v>
      </c>
      <c r="D4235" s="9" t="s">
        <v>27</v>
      </c>
      <c r="E4235" s="10">
        <v>1770.17</v>
      </c>
      <c r="F4235" s="10">
        <v>0</v>
      </c>
      <c r="G4235" s="10">
        <v>1770.17</v>
      </c>
      <c r="H4235" s="10">
        <v>2054.11</v>
      </c>
      <c r="I4235" s="10">
        <v>-283.94000000000005</v>
      </c>
      <c r="J4235" s="10">
        <v>21</v>
      </c>
      <c r="K4235" s="10">
        <v>0</v>
      </c>
      <c r="L4235" s="10">
        <v>21</v>
      </c>
      <c r="M4235" s="10">
        <v>24.367999999999999</v>
      </c>
      <c r="N4235" s="10">
        <v>-3.3679999999999986</v>
      </c>
    </row>
    <row r="4236" spans="1:14" x14ac:dyDescent="0.25">
      <c r="A4236" s="9" t="s">
        <v>717</v>
      </c>
      <c r="B4236" s="9" t="s">
        <v>169</v>
      </c>
      <c r="C4236" s="9" t="s">
        <v>39</v>
      </c>
      <c r="D4236" s="9" t="s">
        <v>58</v>
      </c>
      <c r="E4236" s="10">
        <v>-92727.6</v>
      </c>
      <c r="F4236" s="10">
        <v>0</v>
      </c>
      <c r="G4236" s="10">
        <v>-92727.6</v>
      </c>
      <c r="H4236" s="10">
        <v>-92727.51</v>
      </c>
      <c r="I4236" s="10">
        <v>-9.0000000011059456E-2</v>
      </c>
      <c r="J4236" s="10">
        <v>-3241</v>
      </c>
      <c r="K4236" s="10">
        <v>0</v>
      </c>
      <c r="L4236" s="10">
        <v>-3241</v>
      </c>
      <c r="M4236" s="10">
        <v>-3241</v>
      </c>
      <c r="N4236" s="10">
        <v>0</v>
      </c>
    </row>
    <row r="4237" spans="1:14" x14ac:dyDescent="0.25">
      <c r="A4237" s="9" t="s">
        <v>717</v>
      </c>
      <c r="B4237" s="9" t="s">
        <v>440</v>
      </c>
      <c r="C4237" s="9" t="s">
        <v>42</v>
      </c>
      <c r="D4237" s="9" t="s">
        <v>58</v>
      </c>
      <c r="E4237" s="10">
        <v>80505.23</v>
      </c>
      <c r="F4237" s="10">
        <v>80040.84</v>
      </c>
      <c r="G4237" s="10">
        <v>464.38999999999942</v>
      </c>
      <c r="H4237" s="10">
        <v>80040.84</v>
      </c>
      <c r="I4237" s="10">
        <v>464.38999999999942</v>
      </c>
      <c r="J4237" s="10">
        <v>3325</v>
      </c>
      <c r="K4237" s="10">
        <v>3305.82</v>
      </c>
      <c r="L4237" s="10">
        <v>19.179999999999836</v>
      </c>
      <c r="M4237" s="10">
        <v>3305.82</v>
      </c>
      <c r="N4237" s="10">
        <v>19.179999999999836</v>
      </c>
    </row>
    <row r="4238" spans="1:14" x14ac:dyDescent="0.25">
      <c r="A4238" s="9" t="s">
        <v>717</v>
      </c>
      <c r="B4238" s="9" t="s">
        <v>441</v>
      </c>
      <c r="C4238" s="9" t="s">
        <v>42</v>
      </c>
      <c r="D4238" s="9" t="s">
        <v>43</v>
      </c>
      <c r="E4238" s="10">
        <v>2088.4499999999998</v>
      </c>
      <c r="F4238" s="10">
        <v>1945.0196078431372</v>
      </c>
      <c r="G4238" s="10">
        <v>143.43039215686258</v>
      </c>
      <c r="H4238" s="10">
        <v>1983.92</v>
      </c>
      <c r="I4238" s="10">
        <v>104.52999999999975</v>
      </c>
      <c r="J4238" s="10">
        <v>3480</v>
      </c>
      <c r="K4238" s="10">
        <v>3241</v>
      </c>
      <c r="L4238" s="10">
        <v>239</v>
      </c>
      <c r="M4238" s="10">
        <v>3305.82</v>
      </c>
      <c r="N4238" s="10">
        <v>174.17999999999984</v>
      </c>
    </row>
    <row r="4239" spans="1:14" x14ac:dyDescent="0.25">
      <c r="A4239" s="9" t="s">
        <v>717</v>
      </c>
      <c r="B4239" s="9" t="s">
        <v>443</v>
      </c>
      <c r="C4239" s="9" t="s">
        <v>42</v>
      </c>
      <c r="D4239" s="9" t="s">
        <v>43</v>
      </c>
      <c r="E4239" s="10">
        <v>6020</v>
      </c>
      <c r="F4239" s="10">
        <v>5574.5174129353236</v>
      </c>
      <c r="G4239" s="10">
        <v>445.48258706467641</v>
      </c>
      <c r="H4239" s="10">
        <v>5602.39</v>
      </c>
      <c r="I4239" s="10">
        <v>417.60999999999967</v>
      </c>
      <c r="J4239" s="10">
        <v>3500</v>
      </c>
      <c r="K4239" s="10">
        <v>3241</v>
      </c>
      <c r="L4239" s="10">
        <v>259</v>
      </c>
      <c r="M4239" s="10">
        <v>3257.2049999999999</v>
      </c>
      <c r="N4239" s="10">
        <v>242.79500000000007</v>
      </c>
    </row>
    <row r="4240" spans="1:14" x14ac:dyDescent="0.25">
      <c r="A4240" s="9" t="s">
        <v>717</v>
      </c>
      <c r="B4240" s="9" t="s">
        <v>351</v>
      </c>
      <c r="C4240" s="9" t="s">
        <v>42</v>
      </c>
      <c r="D4240" s="9" t="s">
        <v>53</v>
      </c>
      <c r="E4240" s="10">
        <v>637.59</v>
      </c>
      <c r="F4240" s="10">
        <v>317.91000000000003</v>
      </c>
      <c r="G4240" s="10">
        <v>319.68</v>
      </c>
      <c r="H4240" s="10">
        <v>317.91000000000003</v>
      </c>
      <c r="I4240" s="10">
        <v>319.68</v>
      </c>
      <c r="J4240" s="10">
        <v>65</v>
      </c>
      <c r="K4240" s="10">
        <v>32.409999999999997</v>
      </c>
      <c r="L4240" s="10">
        <v>32.590000000000003</v>
      </c>
      <c r="M4240" s="10">
        <v>32.409999999999997</v>
      </c>
      <c r="N4240" s="10">
        <v>32.590000000000003</v>
      </c>
    </row>
    <row r="4241" spans="1:14" x14ac:dyDescent="0.25">
      <c r="A4241" s="9" t="s">
        <v>718</v>
      </c>
      <c r="B4241" s="9" t="s">
        <v>25</v>
      </c>
      <c r="C4241" s="9" t="s">
        <v>26</v>
      </c>
      <c r="D4241" s="9" t="s">
        <v>27</v>
      </c>
      <c r="E4241" s="10">
        <v>-26989.87</v>
      </c>
      <c r="F4241" s="10">
        <v>0</v>
      </c>
      <c r="G4241" s="10">
        <v>-26989.87</v>
      </c>
      <c r="H4241" s="10">
        <v>0</v>
      </c>
      <c r="I4241" s="10">
        <v>-26989.87</v>
      </c>
      <c r="J4241" s="10">
        <v>0</v>
      </c>
      <c r="K4241" s="10">
        <v>0</v>
      </c>
      <c r="L4241" s="10">
        <v>0</v>
      </c>
      <c r="M4241" s="10">
        <v>0</v>
      </c>
      <c r="N4241" s="10">
        <v>0</v>
      </c>
    </row>
    <row r="4242" spans="1:14" x14ac:dyDescent="0.25">
      <c r="A4242" s="9" t="s">
        <v>718</v>
      </c>
      <c r="B4242" s="9" t="s">
        <v>28</v>
      </c>
      <c r="C4242" s="9" t="s">
        <v>29</v>
      </c>
      <c r="D4242" s="9" t="s">
        <v>27</v>
      </c>
      <c r="E4242" s="10">
        <v>0.01</v>
      </c>
      <c r="F4242" s="10">
        <v>0</v>
      </c>
      <c r="G4242" s="10">
        <v>0.01</v>
      </c>
      <c r="H4242" s="10">
        <v>0.01</v>
      </c>
      <c r="I4242" s="10">
        <v>0</v>
      </c>
      <c r="J4242" s="10">
        <v>0</v>
      </c>
      <c r="K4242" s="10">
        <v>0</v>
      </c>
      <c r="L4242" s="10">
        <v>0</v>
      </c>
      <c r="M4242" s="10">
        <v>0</v>
      </c>
      <c r="N4242" s="10">
        <v>0</v>
      </c>
    </row>
    <row r="4243" spans="1:14" x14ac:dyDescent="0.25">
      <c r="A4243" s="9" t="s">
        <v>718</v>
      </c>
      <c r="B4243" s="9" t="s">
        <v>30</v>
      </c>
      <c r="C4243" s="9" t="s">
        <v>29</v>
      </c>
      <c r="D4243" s="9" t="s">
        <v>27</v>
      </c>
      <c r="E4243" s="10">
        <v>0.25</v>
      </c>
      <c r="F4243" s="10">
        <v>0</v>
      </c>
      <c r="G4243" s="10">
        <v>0.25</v>
      </c>
      <c r="H4243" s="10">
        <v>0.18</v>
      </c>
      <c r="I4243" s="10">
        <v>7.0000000000000007E-2</v>
      </c>
      <c r="J4243" s="10">
        <v>0</v>
      </c>
      <c r="K4243" s="10">
        <v>0</v>
      </c>
      <c r="L4243" s="10">
        <v>0</v>
      </c>
      <c r="M4243" s="10">
        <v>0</v>
      </c>
      <c r="N4243" s="10">
        <v>0</v>
      </c>
    </row>
    <row r="4244" spans="1:14" x14ac:dyDescent="0.25">
      <c r="A4244" s="9" t="s">
        <v>718</v>
      </c>
      <c r="B4244" s="9" t="s">
        <v>31</v>
      </c>
      <c r="C4244" s="9" t="s">
        <v>29</v>
      </c>
      <c r="D4244" s="9" t="s">
        <v>27</v>
      </c>
      <c r="E4244" s="10">
        <v>1.65</v>
      </c>
      <c r="F4244" s="10">
        <v>0</v>
      </c>
      <c r="G4244" s="10">
        <v>1.65</v>
      </c>
      <c r="H4244" s="10">
        <v>1.22</v>
      </c>
      <c r="I4244" s="10">
        <v>0.42999999999999994</v>
      </c>
      <c r="J4244" s="10">
        <v>0</v>
      </c>
      <c r="K4244" s="10">
        <v>0</v>
      </c>
      <c r="L4244" s="10">
        <v>0</v>
      </c>
      <c r="M4244" s="10">
        <v>0</v>
      </c>
      <c r="N4244" s="10">
        <v>0</v>
      </c>
    </row>
    <row r="4245" spans="1:14" x14ac:dyDescent="0.25">
      <c r="A4245" s="9" t="s">
        <v>718</v>
      </c>
      <c r="B4245" s="9" t="s">
        <v>36</v>
      </c>
      <c r="C4245" s="9" t="s">
        <v>29</v>
      </c>
      <c r="D4245" s="9" t="s">
        <v>27</v>
      </c>
      <c r="E4245" s="10">
        <v>18.43</v>
      </c>
      <c r="F4245" s="10">
        <v>0</v>
      </c>
      <c r="G4245" s="10">
        <v>18.43</v>
      </c>
      <c r="H4245" s="10">
        <v>13.67</v>
      </c>
      <c r="I4245" s="10">
        <v>4.76</v>
      </c>
      <c r="J4245" s="10">
        <v>0</v>
      </c>
      <c r="K4245" s="10">
        <v>0</v>
      </c>
      <c r="L4245" s="10">
        <v>0</v>
      </c>
      <c r="M4245" s="10">
        <v>0</v>
      </c>
      <c r="N4245" s="10">
        <v>0</v>
      </c>
    </row>
    <row r="4246" spans="1:14" x14ac:dyDescent="0.25">
      <c r="A4246" s="9" t="s">
        <v>718</v>
      </c>
      <c r="B4246" s="9" t="s">
        <v>37</v>
      </c>
      <c r="C4246" s="9" t="s">
        <v>29</v>
      </c>
      <c r="D4246" s="9" t="s">
        <v>27</v>
      </c>
      <c r="E4246" s="10">
        <v>42.62</v>
      </c>
      <c r="F4246" s="10">
        <v>0</v>
      </c>
      <c r="G4246" s="10">
        <v>42.62</v>
      </c>
      <c r="H4246" s="10">
        <v>31.62</v>
      </c>
      <c r="I4246" s="10">
        <v>10.999999999999996</v>
      </c>
      <c r="J4246" s="10">
        <v>0</v>
      </c>
      <c r="K4246" s="10">
        <v>0</v>
      </c>
      <c r="L4246" s="10">
        <v>0</v>
      </c>
      <c r="M4246" s="10">
        <v>0</v>
      </c>
      <c r="N4246" s="10">
        <v>0</v>
      </c>
    </row>
    <row r="4247" spans="1:14" x14ac:dyDescent="0.25">
      <c r="A4247" s="9" t="s">
        <v>718</v>
      </c>
      <c r="B4247" s="9" t="s">
        <v>346</v>
      </c>
      <c r="C4247" s="9" t="s">
        <v>33</v>
      </c>
      <c r="D4247" s="9" t="s">
        <v>27</v>
      </c>
      <c r="E4247" s="10">
        <v>633.70000000000005</v>
      </c>
      <c r="F4247" s="10">
        <v>0</v>
      </c>
      <c r="G4247" s="10">
        <v>633.70000000000005</v>
      </c>
      <c r="H4247" s="10">
        <v>736.33</v>
      </c>
      <c r="I4247" s="10">
        <v>-102.63</v>
      </c>
      <c r="J4247" s="10">
        <v>4</v>
      </c>
      <c r="K4247" s="10">
        <v>0</v>
      </c>
      <c r="L4247" s="10">
        <v>4</v>
      </c>
      <c r="M4247" s="10">
        <v>4.6479999999999997</v>
      </c>
      <c r="N4247" s="10">
        <v>-0.64799999999999969</v>
      </c>
    </row>
    <row r="4248" spans="1:14" x14ac:dyDescent="0.25">
      <c r="A4248" s="9" t="s">
        <v>718</v>
      </c>
      <c r="B4248" s="9" t="s">
        <v>347</v>
      </c>
      <c r="C4248" s="9" t="s">
        <v>33</v>
      </c>
      <c r="D4248" s="9" t="s">
        <v>27</v>
      </c>
      <c r="E4248" s="10">
        <v>2013.25</v>
      </c>
      <c r="F4248" s="10">
        <v>0</v>
      </c>
      <c r="G4248" s="10">
        <v>2013.25</v>
      </c>
      <c r="H4248" s="10">
        <v>2339.27</v>
      </c>
      <c r="I4248" s="10">
        <v>-326.02</v>
      </c>
      <c r="J4248" s="10">
        <v>4</v>
      </c>
      <c r="K4248" s="10">
        <v>0</v>
      </c>
      <c r="L4248" s="10">
        <v>4</v>
      </c>
      <c r="M4248" s="10">
        <v>4.6479999999999997</v>
      </c>
      <c r="N4248" s="10">
        <v>-0.64799999999999969</v>
      </c>
    </row>
    <row r="4249" spans="1:14" x14ac:dyDescent="0.25">
      <c r="A4249" s="9" t="s">
        <v>718</v>
      </c>
      <c r="B4249" s="9" t="s">
        <v>348</v>
      </c>
      <c r="C4249" s="9" t="s">
        <v>33</v>
      </c>
      <c r="D4249" s="9" t="s">
        <v>27</v>
      </c>
      <c r="E4249" s="10">
        <v>2023.05</v>
      </c>
      <c r="F4249" s="10">
        <v>0</v>
      </c>
      <c r="G4249" s="10">
        <v>2023.05</v>
      </c>
      <c r="H4249" s="10">
        <v>2350.7199999999998</v>
      </c>
      <c r="I4249" s="10">
        <v>-327.66999999999985</v>
      </c>
      <c r="J4249" s="10">
        <v>24</v>
      </c>
      <c r="K4249" s="10">
        <v>0</v>
      </c>
      <c r="L4249" s="10">
        <v>24</v>
      </c>
      <c r="M4249" s="10">
        <v>27.887</v>
      </c>
      <c r="N4249" s="10">
        <v>-3.8870000000000005</v>
      </c>
    </row>
    <row r="4250" spans="1:14" x14ac:dyDescent="0.25">
      <c r="A4250" s="9" t="s">
        <v>718</v>
      </c>
      <c r="B4250" s="9" t="s">
        <v>719</v>
      </c>
      <c r="C4250" s="9" t="s">
        <v>39</v>
      </c>
      <c r="D4250" s="9" t="s">
        <v>58</v>
      </c>
      <c r="E4250" s="10">
        <v>-134768.37</v>
      </c>
      <c r="F4250" s="10">
        <v>0</v>
      </c>
      <c r="G4250" s="10">
        <v>-134768.37</v>
      </c>
      <c r="H4250" s="10">
        <v>-134768.31</v>
      </c>
      <c r="I4250" s="10">
        <v>-5.9999999997671694E-2</v>
      </c>
      <c r="J4250" s="10">
        <v>-3709</v>
      </c>
      <c r="K4250" s="10">
        <v>0</v>
      </c>
      <c r="L4250" s="10">
        <v>-3709</v>
      </c>
      <c r="M4250" s="10">
        <v>-3709</v>
      </c>
      <c r="N4250" s="10">
        <v>0</v>
      </c>
    </row>
    <row r="4251" spans="1:14" x14ac:dyDescent="0.25">
      <c r="A4251" s="9" t="s">
        <v>718</v>
      </c>
      <c r="B4251" s="9" t="s">
        <v>720</v>
      </c>
      <c r="C4251" s="9" t="s">
        <v>42</v>
      </c>
      <c r="D4251" s="9" t="s">
        <v>58</v>
      </c>
      <c r="E4251" s="10">
        <v>145742.15</v>
      </c>
      <c r="F4251" s="10">
        <v>119884.21</v>
      </c>
      <c r="G4251" s="10">
        <v>25857.939999999988</v>
      </c>
      <c r="H4251" s="10">
        <v>119884.21</v>
      </c>
      <c r="I4251" s="10">
        <v>25857.939999999988</v>
      </c>
      <c r="J4251" s="10">
        <v>4509</v>
      </c>
      <c r="K4251" s="10">
        <v>3709</v>
      </c>
      <c r="L4251" s="10">
        <v>800</v>
      </c>
      <c r="M4251" s="10">
        <v>3709</v>
      </c>
      <c r="N4251" s="10">
        <v>800</v>
      </c>
    </row>
    <row r="4252" spans="1:14" x14ac:dyDescent="0.25">
      <c r="A4252" s="9" t="s">
        <v>718</v>
      </c>
      <c r="B4252" s="9" t="s">
        <v>441</v>
      </c>
      <c r="C4252" s="9" t="s">
        <v>42</v>
      </c>
      <c r="D4252" s="9" t="s">
        <v>43</v>
      </c>
      <c r="E4252" s="10">
        <v>2772.6</v>
      </c>
      <c r="F4252" s="10">
        <v>2225.8823529411766</v>
      </c>
      <c r="G4252" s="10">
        <v>546.71764705882333</v>
      </c>
      <c r="H4252" s="10">
        <v>2270.4</v>
      </c>
      <c r="I4252" s="10">
        <v>502.19999999999982</v>
      </c>
      <c r="J4252" s="10">
        <v>4620</v>
      </c>
      <c r="K4252" s="10">
        <v>3709</v>
      </c>
      <c r="L4252" s="10">
        <v>911</v>
      </c>
      <c r="M4252" s="10">
        <v>3783.18</v>
      </c>
      <c r="N4252" s="10">
        <v>836.82000000000016</v>
      </c>
    </row>
    <row r="4253" spans="1:14" x14ac:dyDescent="0.25">
      <c r="A4253" s="9" t="s">
        <v>718</v>
      </c>
      <c r="B4253" s="9" t="s">
        <v>443</v>
      </c>
      <c r="C4253" s="9" t="s">
        <v>42</v>
      </c>
      <c r="D4253" s="9" t="s">
        <v>43</v>
      </c>
      <c r="E4253" s="10">
        <v>7854</v>
      </c>
      <c r="F4253" s="10">
        <v>6620.5671641791041</v>
      </c>
      <c r="G4253" s="10">
        <v>1233.4328358208959</v>
      </c>
      <c r="H4253" s="10">
        <v>6653.67</v>
      </c>
      <c r="I4253" s="10">
        <v>1200.33</v>
      </c>
      <c r="J4253" s="10">
        <v>4400</v>
      </c>
      <c r="K4253" s="10">
        <v>3709</v>
      </c>
      <c r="L4253" s="10">
        <v>691</v>
      </c>
      <c r="M4253" s="10">
        <v>3727.5450000000001</v>
      </c>
      <c r="N4253" s="10">
        <v>672.45499999999993</v>
      </c>
    </row>
    <row r="4254" spans="1:14" x14ac:dyDescent="0.25">
      <c r="A4254" s="9" t="s">
        <v>718</v>
      </c>
      <c r="B4254" s="9" t="s">
        <v>355</v>
      </c>
      <c r="C4254" s="9" t="s">
        <v>42</v>
      </c>
      <c r="D4254" s="9" t="s">
        <v>53</v>
      </c>
      <c r="E4254" s="10">
        <v>656.53</v>
      </c>
      <c r="F4254" s="10">
        <v>487.01</v>
      </c>
      <c r="G4254" s="10">
        <v>169.51999999999998</v>
      </c>
      <c r="H4254" s="10">
        <v>487.01</v>
      </c>
      <c r="I4254" s="10">
        <v>169.51999999999998</v>
      </c>
      <c r="J4254" s="10">
        <v>50</v>
      </c>
      <c r="K4254" s="10">
        <v>37.090000000000003</v>
      </c>
      <c r="L4254" s="10">
        <v>12.909999999999997</v>
      </c>
      <c r="M4254" s="10">
        <v>37.090000000000003</v>
      </c>
      <c r="N4254" s="10">
        <v>12.909999999999997</v>
      </c>
    </row>
    <row r="4255" spans="1:14" x14ac:dyDescent="0.25">
      <c r="A4255" s="9" t="s">
        <v>721</v>
      </c>
      <c r="B4255" s="9" t="s">
        <v>25</v>
      </c>
      <c r="C4255" s="9" t="s">
        <v>26</v>
      </c>
      <c r="D4255" s="9" t="s">
        <v>27</v>
      </c>
      <c r="E4255" s="10">
        <v>4777.3</v>
      </c>
      <c r="F4255" s="10">
        <v>0</v>
      </c>
      <c r="G4255" s="10">
        <v>4777.3</v>
      </c>
      <c r="H4255" s="10">
        <v>0</v>
      </c>
      <c r="I4255" s="10">
        <v>4777.3</v>
      </c>
      <c r="J4255" s="10">
        <v>0</v>
      </c>
      <c r="K4255" s="10">
        <v>0</v>
      </c>
      <c r="L4255" s="10">
        <v>0</v>
      </c>
      <c r="M4255" s="10">
        <v>0</v>
      </c>
      <c r="N4255" s="10">
        <v>0</v>
      </c>
    </row>
    <row r="4256" spans="1:14" x14ac:dyDescent="0.25">
      <c r="A4256" s="9" t="s">
        <v>721</v>
      </c>
      <c r="B4256" s="9" t="s">
        <v>28</v>
      </c>
      <c r="C4256" s="9" t="s">
        <v>29</v>
      </c>
      <c r="D4256" s="9" t="s">
        <v>27</v>
      </c>
      <c r="E4256" s="10">
        <v>6.12</v>
      </c>
      <c r="F4256" s="10">
        <v>0</v>
      </c>
      <c r="G4256" s="10">
        <v>6.12</v>
      </c>
      <c r="H4256" s="10">
        <v>6.11</v>
      </c>
      <c r="I4256" s="10">
        <v>9.9999999999997868E-3</v>
      </c>
      <c r="J4256" s="10">
        <v>0</v>
      </c>
      <c r="K4256" s="10">
        <v>0</v>
      </c>
      <c r="L4256" s="10">
        <v>0</v>
      </c>
      <c r="M4256" s="10">
        <v>0</v>
      </c>
      <c r="N4256" s="10">
        <v>0</v>
      </c>
    </row>
    <row r="4257" spans="1:14" x14ac:dyDescent="0.25">
      <c r="A4257" s="9" t="s">
        <v>721</v>
      </c>
      <c r="B4257" s="9" t="s">
        <v>31</v>
      </c>
      <c r="C4257" s="9" t="s">
        <v>29</v>
      </c>
      <c r="D4257" s="9" t="s">
        <v>27</v>
      </c>
      <c r="E4257" s="10">
        <v>959</v>
      </c>
      <c r="F4257" s="10">
        <v>0</v>
      </c>
      <c r="G4257" s="10">
        <v>959</v>
      </c>
      <c r="H4257" s="10">
        <v>957.42</v>
      </c>
      <c r="I4257" s="10">
        <v>1.5800000000000409</v>
      </c>
      <c r="J4257" s="10">
        <v>0</v>
      </c>
      <c r="K4257" s="10">
        <v>0</v>
      </c>
      <c r="L4257" s="10">
        <v>0</v>
      </c>
      <c r="M4257" s="10">
        <v>0</v>
      </c>
      <c r="N4257" s="10">
        <v>0</v>
      </c>
    </row>
    <row r="4258" spans="1:14" x14ac:dyDescent="0.25">
      <c r="A4258" s="9" t="s">
        <v>721</v>
      </c>
      <c r="B4258" s="9" t="s">
        <v>32</v>
      </c>
      <c r="C4258" s="9" t="s">
        <v>33</v>
      </c>
      <c r="D4258" s="9" t="s">
        <v>27</v>
      </c>
      <c r="E4258" s="10">
        <v>1382.53</v>
      </c>
      <c r="F4258" s="10">
        <v>0</v>
      </c>
      <c r="G4258" s="10">
        <v>1382.53</v>
      </c>
      <c r="H4258" s="10">
        <v>1745.56</v>
      </c>
      <c r="I4258" s="10">
        <v>-363.03</v>
      </c>
      <c r="J4258" s="10">
        <v>3.92</v>
      </c>
      <c r="K4258" s="10">
        <v>0</v>
      </c>
      <c r="L4258" s="10">
        <v>3.92</v>
      </c>
      <c r="M4258" s="10">
        <v>4.9489999999999998</v>
      </c>
      <c r="N4258" s="10">
        <v>-1.0289999999999999</v>
      </c>
    </row>
    <row r="4259" spans="1:14" x14ac:dyDescent="0.25">
      <c r="A4259" s="9" t="s">
        <v>721</v>
      </c>
      <c r="B4259" s="9" t="s">
        <v>34</v>
      </c>
      <c r="C4259" s="9" t="s">
        <v>33</v>
      </c>
      <c r="D4259" s="9" t="s">
        <v>27</v>
      </c>
      <c r="E4259" s="10">
        <v>4752.49</v>
      </c>
      <c r="F4259" s="10">
        <v>0</v>
      </c>
      <c r="G4259" s="10">
        <v>4752.49</v>
      </c>
      <c r="H4259" s="10">
        <v>6000.45</v>
      </c>
      <c r="I4259" s="10">
        <v>-1247.96</v>
      </c>
      <c r="J4259" s="10">
        <v>3.92</v>
      </c>
      <c r="K4259" s="10">
        <v>0</v>
      </c>
      <c r="L4259" s="10">
        <v>3.92</v>
      </c>
      <c r="M4259" s="10">
        <v>4.9489999999999998</v>
      </c>
      <c r="N4259" s="10">
        <v>-1.0289999999999999</v>
      </c>
    </row>
    <row r="4260" spans="1:14" x14ac:dyDescent="0.25">
      <c r="A4260" s="9" t="s">
        <v>721</v>
      </c>
      <c r="B4260" s="9" t="s">
        <v>35</v>
      </c>
      <c r="C4260" s="9" t="s">
        <v>33</v>
      </c>
      <c r="D4260" s="9" t="s">
        <v>27</v>
      </c>
      <c r="E4260" s="10">
        <v>5141.8999999999996</v>
      </c>
      <c r="F4260" s="10">
        <v>0</v>
      </c>
      <c r="G4260" s="10">
        <v>5141.8999999999996</v>
      </c>
      <c r="H4260" s="10">
        <v>6491.96</v>
      </c>
      <c r="I4260" s="10">
        <v>-1350.0600000000004</v>
      </c>
      <c r="J4260" s="10">
        <v>82.32</v>
      </c>
      <c r="K4260" s="10">
        <v>0</v>
      </c>
      <c r="L4260" s="10">
        <v>82.32</v>
      </c>
      <c r="M4260" s="10">
        <v>103.934</v>
      </c>
      <c r="N4260" s="10">
        <v>-21.614000000000004</v>
      </c>
    </row>
    <row r="4261" spans="1:14" x14ac:dyDescent="0.25">
      <c r="A4261" s="9" t="s">
        <v>721</v>
      </c>
      <c r="B4261" s="9" t="s">
        <v>37</v>
      </c>
      <c r="C4261" s="9" t="s">
        <v>29</v>
      </c>
      <c r="D4261" s="9" t="s">
        <v>27</v>
      </c>
      <c r="E4261" s="10">
        <v>24843.67</v>
      </c>
      <c r="F4261" s="10">
        <v>0</v>
      </c>
      <c r="G4261" s="10">
        <v>24843.67</v>
      </c>
      <c r="H4261" s="10">
        <v>24802.62</v>
      </c>
      <c r="I4261" s="10">
        <v>41.049999999999272</v>
      </c>
      <c r="J4261" s="10">
        <v>0</v>
      </c>
      <c r="K4261" s="10">
        <v>0</v>
      </c>
      <c r="L4261" s="10">
        <v>0</v>
      </c>
      <c r="M4261" s="10">
        <v>0</v>
      </c>
      <c r="N4261" s="10">
        <v>0</v>
      </c>
    </row>
    <row r="4262" spans="1:14" x14ac:dyDescent="0.25">
      <c r="A4262" s="9" t="s">
        <v>721</v>
      </c>
      <c r="B4262" s="9" t="s">
        <v>335</v>
      </c>
      <c r="C4262" s="9" t="s">
        <v>39</v>
      </c>
      <c r="D4262" s="9" t="s">
        <v>40</v>
      </c>
      <c r="E4262" s="10">
        <v>-537263.77</v>
      </c>
      <c r="F4262" s="10">
        <v>0</v>
      </c>
      <c r="G4262" s="10">
        <v>-537263.77</v>
      </c>
      <c r="H4262" s="10">
        <v>-537263.65</v>
      </c>
      <c r="I4262" s="10">
        <v>-0.11999999999534339</v>
      </c>
      <c r="J4262" s="10">
        <v>-3217</v>
      </c>
      <c r="K4262" s="10">
        <v>0</v>
      </c>
      <c r="L4262" s="10">
        <v>-3217</v>
      </c>
      <c r="M4262" s="10">
        <v>-3217</v>
      </c>
      <c r="N4262" s="10">
        <v>0</v>
      </c>
    </row>
    <row r="4263" spans="1:14" x14ac:dyDescent="0.25">
      <c r="A4263" s="9" t="s">
        <v>721</v>
      </c>
      <c r="B4263" s="9" t="s">
        <v>336</v>
      </c>
      <c r="C4263" s="9" t="s">
        <v>42</v>
      </c>
      <c r="D4263" s="9" t="s">
        <v>43</v>
      </c>
      <c r="E4263" s="10">
        <v>2684.37</v>
      </c>
      <c r="F4263" s="10">
        <v>2657.113300492611</v>
      </c>
      <c r="G4263" s="10">
        <v>27.25669950738893</v>
      </c>
      <c r="H4263" s="10">
        <v>2696.97</v>
      </c>
      <c r="I4263" s="10">
        <v>-12.599999999999909</v>
      </c>
      <c r="J4263" s="10">
        <v>39000</v>
      </c>
      <c r="K4263" s="10">
        <v>38604</v>
      </c>
      <c r="L4263" s="10">
        <v>396</v>
      </c>
      <c r="M4263" s="10">
        <v>39183.06</v>
      </c>
      <c r="N4263" s="10">
        <v>-183.05999999999767</v>
      </c>
    </row>
    <row r="4264" spans="1:14" x14ac:dyDescent="0.25">
      <c r="A4264" s="9" t="s">
        <v>721</v>
      </c>
      <c r="B4264" s="9" t="s">
        <v>80</v>
      </c>
      <c r="C4264" s="9" t="s">
        <v>42</v>
      </c>
      <c r="D4264" s="9" t="s">
        <v>43</v>
      </c>
      <c r="E4264" s="10">
        <v>3560.3</v>
      </c>
      <c r="F4264" s="10">
        <v>3554.7860696517414</v>
      </c>
      <c r="G4264" s="10">
        <v>5.513930348258782</v>
      </c>
      <c r="H4264" s="10">
        <v>3572.56</v>
      </c>
      <c r="I4264" s="10">
        <v>-12.259999999999764</v>
      </c>
      <c r="J4264" s="10">
        <v>3222</v>
      </c>
      <c r="K4264" s="10">
        <v>3217</v>
      </c>
      <c r="L4264" s="10">
        <v>5</v>
      </c>
      <c r="M4264" s="10">
        <v>3233.085</v>
      </c>
      <c r="N4264" s="10">
        <v>-11.085000000000036</v>
      </c>
    </row>
    <row r="4265" spans="1:14" x14ac:dyDescent="0.25">
      <c r="A4265" s="9" t="s">
        <v>721</v>
      </c>
      <c r="B4265" s="9" t="s">
        <v>337</v>
      </c>
      <c r="C4265" s="9" t="s">
        <v>42</v>
      </c>
      <c r="D4265" s="9" t="s">
        <v>43</v>
      </c>
      <c r="E4265" s="10">
        <v>6771.57</v>
      </c>
      <c r="F4265" s="10">
        <v>6702.8078817733995</v>
      </c>
      <c r="G4265" s="10">
        <v>68.762118226600251</v>
      </c>
      <c r="H4265" s="10">
        <v>6803.35</v>
      </c>
      <c r="I4265" s="10">
        <v>-31.780000000000655</v>
      </c>
      <c r="J4265" s="10">
        <v>39000</v>
      </c>
      <c r="K4265" s="10">
        <v>38604</v>
      </c>
      <c r="L4265" s="10">
        <v>396</v>
      </c>
      <c r="M4265" s="10">
        <v>39183.06</v>
      </c>
      <c r="N4265" s="10">
        <v>-183.05999999999767</v>
      </c>
    </row>
    <row r="4266" spans="1:14" x14ac:dyDescent="0.25">
      <c r="A4266" s="9" t="s">
        <v>721</v>
      </c>
      <c r="B4266" s="9" t="s">
        <v>338</v>
      </c>
      <c r="C4266" s="9" t="s">
        <v>42</v>
      </c>
      <c r="D4266" s="9" t="s">
        <v>43</v>
      </c>
      <c r="E4266" s="10">
        <v>9794.8799999999992</v>
      </c>
      <c r="F4266" s="10">
        <v>9950.5643564356433</v>
      </c>
      <c r="G4266" s="10">
        <v>-155.68435643564408</v>
      </c>
      <c r="H4266" s="10">
        <v>10050.07</v>
      </c>
      <c r="I4266" s="10">
        <v>-255.19000000000051</v>
      </c>
      <c r="J4266" s="10">
        <v>38000</v>
      </c>
      <c r="K4266" s="10">
        <v>38604</v>
      </c>
      <c r="L4266" s="10">
        <v>-604</v>
      </c>
      <c r="M4266" s="10">
        <v>38990.04</v>
      </c>
      <c r="N4266" s="10">
        <v>-990.04000000000087</v>
      </c>
    </row>
    <row r="4267" spans="1:14" x14ac:dyDescent="0.25">
      <c r="A4267" s="9" t="s">
        <v>721</v>
      </c>
      <c r="B4267" s="9" t="s">
        <v>339</v>
      </c>
      <c r="C4267" s="9" t="s">
        <v>42</v>
      </c>
      <c r="D4267" s="9" t="s">
        <v>43</v>
      </c>
      <c r="E4267" s="10">
        <v>11224.98</v>
      </c>
      <c r="F4267" s="10">
        <v>11111.004926108375</v>
      </c>
      <c r="G4267" s="10">
        <v>113.97507389162456</v>
      </c>
      <c r="H4267" s="10">
        <v>11277.67</v>
      </c>
      <c r="I4267" s="10">
        <v>-52.690000000000509</v>
      </c>
      <c r="J4267" s="10">
        <v>39000</v>
      </c>
      <c r="K4267" s="10">
        <v>38604</v>
      </c>
      <c r="L4267" s="10">
        <v>396</v>
      </c>
      <c r="M4267" s="10">
        <v>39183.06</v>
      </c>
      <c r="N4267" s="10">
        <v>-183.05999999999767</v>
      </c>
    </row>
    <row r="4268" spans="1:14" x14ac:dyDescent="0.25">
      <c r="A4268" s="9" t="s">
        <v>721</v>
      </c>
      <c r="B4268" s="9" t="s">
        <v>340</v>
      </c>
      <c r="C4268" s="9" t="s">
        <v>42</v>
      </c>
      <c r="D4268" s="9" t="s">
        <v>43</v>
      </c>
      <c r="E4268" s="10">
        <v>24354.23</v>
      </c>
      <c r="F4268" s="10">
        <v>24738.729064039409</v>
      </c>
      <c r="G4268" s="10">
        <v>-384.49906403940986</v>
      </c>
      <c r="H4268" s="10">
        <v>25109.81</v>
      </c>
      <c r="I4268" s="10">
        <v>-755.58000000000175</v>
      </c>
      <c r="J4268" s="10">
        <v>3167</v>
      </c>
      <c r="K4268" s="10">
        <v>3217</v>
      </c>
      <c r="L4268" s="10">
        <v>-50</v>
      </c>
      <c r="M4268" s="10">
        <v>3265.2550000000001</v>
      </c>
      <c r="N4268" s="10">
        <v>-98.255000000000109</v>
      </c>
    </row>
    <row r="4269" spans="1:14" x14ac:dyDescent="0.25">
      <c r="A4269" s="9" t="s">
        <v>721</v>
      </c>
      <c r="B4269" s="9" t="s">
        <v>341</v>
      </c>
      <c r="C4269" s="9" t="s">
        <v>42</v>
      </c>
      <c r="D4269" s="9" t="s">
        <v>43</v>
      </c>
      <c r="E4269" s="10">
        <v>27045.5</v>
      </c>
      <c r="F4269" s="10">
        <v>26978.405940594061</v>
      </c>
      <c r="G4269" s="10">
        <v>67.094059405939333</v>
      </c>
      <c r="H4269" s="10">
        <v>27248.19</v>
      </c>
      <c r="I4269" s="10">
        <v>-202.68999999999869</v>
      </c>
      <c r="J4269" s="10">
        <v>38700</v>
      </c>
      <c r="K4269" s="10">
        <v>38604</v>
      </c>
      <c r="L4269" s="10">
        <v>96</v>
      </c>
      <c r="M4269" s="10">
        <v>38990.04</v>
      </c>
      <c r="N4269" s="10">
        <v>-290.04000000000087</v>
      </c>
    </row>
    <row r="4270" spans="1:14" x14ac:dyDescent="0.25">
      <c r="A4270" s="9" t="s">
        <v>721</v>
      </c>
      <c r="B4270" s="9" t="s">
        <v>342</v>
      </c>
      <c r="C4270" s="9" t="s">
        <v>42</v>
      </c>
      <c r="D4270" s="9" t="s">
        <v>43</v>
      </c>
      <c r="E4270" s="10">
        <v>31691.78</v>
      </c>
      <c r="F4270" s="10">
        <v>31434.463054187192</v>
      </c>
      <c r="G4270" s="10">
        <v>257.31694581280681</v>
      </c>
      <c r="H4270" s="10">
        <v>31905.98</v>
      </c>
      <c r="I4270" s="10">
        <v>-214.20000000000073</v>
      </c>
      <c r="J4270" s="10">
        <v>38920</v>
      </c>
      <c r="K4270" s="10">
        <v>38604</v>
      </c>
      <c r="L4270" s="10">
        <v>316</v>
      </c>
      <c r="M4270" s="10">
        <v>39183.06</v>
      </c>
      <c r="N4270" s="10">
        <v>-263.05999999999767</v>
      </c>
    </row>
    <row r="4271" spans="1:14" x14ac:dyDescent="0.25">
      <c r="A4271" s="9" t="s">
        <v>721</v>
      </c>
      <c r="B4271" s="9" t="s">
        <v>343</v>
      </c>
      <c r="C4271" s="9" t="s">
        <v>42</v>
      </c>
      <c r="D4271" s="9" t="s">
        <v>43</v>
      </c>
      <c r="E4271" s="10">
        <v>196863.71</v>
      </c>
      <c r="F4271" s="10">
        <v>195526.55445544556</v>
      </c>
      <c r="G4271" s="10">
        <v>1337.1555445544363</v>
      </c>
      <c r="H4271" s="10">
        <v>197481.82</v>
      </c>
      <c r="I4271" s="10">
        <v>-618.11000000001513</v>
      </c>
      <c r="J4271" s="10">
        <v>38868</v>
      </c>
      <c r="K4271" s="10">
        <v>38604</v>
      </c>
      <c r="L4271" s="10">
        <v>264</v>
      </c>
      <c r="M4271" s="10">
        <v>38990.04</v>
      </c>
      <c r="N4271" s="10">
        <v>-122.04000000000087</v>
      </c>
    </row>
    <row r="4272" spans="1:14" x14ac:dyDescent="0.25">
      <c r="A4272" s="9" t="s">
        <v>721</v>
      </c>
      <c r="B4272" s="9" t="s">
        <v>344</v>
      </c>
      <c r="C4272" s="9" t="s">
        <v>42</v>
      </c>
      <c r="D4272" s="9" t="s">
        <v>53</v>
      </c>
      <c r="E4272" s="10">
        <v>179460.32</v>
      </c>
      <c r="F4272" s="10">
        <v>178272.59701492538</v>
      </c>
      <c r="G4272" s="10">
        <v>1187.7229850746226</v>
      </c>
      <c r="H4272" s="10">
        <v>179163.96</v>
      </c>
      <c r="I4272" s="10">
        <v>296.36000000001513</v>
      </c>
      <c r="J4272" s="10">
        <v>2317.1</v>
      </c>
      <c r="K4272" s="10">
        <v>2301.7631840796016</v>
      </c>
      <c r="L4272" s="10">
        <v>15.336815920398294</v>
      </c>
      <c r="M4272" s="10">
        <v>2313.2719999999999</v>
      </c>
      <c r="N4272" s="10">
        <v>3.8279999999999745</v>
      </c>
    </row>
    <row r="4273" spans="1:14" x14ac:dyDescent="0.25">
      <c r="A4273" s="9" t="s">
        <v>721</v>
      </c>
      <c r="B4273" s="9" t="s">
        <v>54</v>
      </c>
      <c r="C4273" s="9" t="s">
        <v>42</v>
      </c>
      <c r="D4273" s="9" t="s">
        <v>55</v>
      </c>
      <c r="E4273" s="10">
        <v>1949.12</v>
      </c>
      <c r="F4273" s="10">
        <v>1910.9019607843138</v>
      </c>
      <c r="G4273" s="10">
        <v>38.218039215686076</v>
      </c>
      <c r="H4273" s="10">
        <v>1949.12</v>
      </c>
      <c r="I4273" s="10">
        <v>0</v>
      </c>
      <c r="J4273" s="10">
        <v>354.38499999999999</v>
      </c>
      <c r="K4273" s="10">
        <v>347.43627450980392</v>
      </c>
      <c r="L4273" s="10">
        <v>6.9487254901960682</v>
      </c>
      <c r="M4273" s="10">
        <v>354.38499999999999</v>
      </c>
      <c r="N4273" s="10">
        <v>0</v>
      </c>
    </row>
    <row r="4274" spans="1:14" x14ac:dyDescent="0.25">
      <c r="A4274" s="9" t="s">
        <v>722</v>
      </c>
      <c r="B4274" s="9" t="s">
        <v>25</v>
      </c>
      <c r="C4274" s="9" t="s">
        <v>26</v>
      </c>
      <c r="D4274" s="9" t="s">
        <v>27</v>
      </c>
      <c r="E4274" s="10">
        <v>-1576.58</v>
      </c>
      <c r="F4274" s="10">
        <v>0</v>
      </c>
      <c r="G4274" s="10">
        <v>-1576.58</v>
      </c>
      <c r="H4274" s="10">
        <v>0</v>
      </c>
      <c r="I4274" s="10">
        <v>-1576.58</v>
      </c>
      <c r="J4274" s="10">
        <v>0</v>
      </c>
      <c r="K4274" s="10">
        <v>0</v>
      </c>
      <c r="L4274" s="10">
        <v>0</v>
      </c>
      <c r="M4274" s="10">
        <v>0</v>
      </c>
      <c r="N4274" s="10">
        <v>0</v>
      </c>
    </row>
    <row r="4275" spans="1:14" x14ac:dyDescent="0.25">
      <c r="A4275" s="9" t="s">
        <v>722</v>
      </c>
      <c r="B4275" s="9" t="s">
        <v>28</v>
      </c>
      <c r="C4275" s="9" t="s">
        <v>29</v>
      </c>
      <c r="D4275" s="9" t="s">
        <v>27</v>
      </c>
      <c r="E4275" s="10">
        <v>0.59</v>
      </c>
      <c r="F4275" s="10">
        <v>0</v>
      </c>
      <c r="G4275" s="10">
        <v>0.59</v>
      </c>
      <c r="H4275" s="10">
        <v>0.56999999999999995</v>
      </c>
      <c r="I4275" s="10">
        <v>2.0000000000000018E-2</v>
      </c>
      <c r="J4275" s="10">
        <v>0</v>
      </c>
      <c r="K4275" s="10">
        <v>0</v>
      </c>
      <c r="L4275" s="10">
        <v>0</v>
      </c>
      <c r="M4275" s="10">
        <v>0</v>
      </c>
      <c r="N4275" s="10">
        <v>0</v>
      </c>
    </row>
    <row r="4276" spans="1:14" x14ac:dyDescent="0.25">
      <c r="A4276" s="9" t="s">
        <v>722</v>
      </c>
      <c r="B4276" s="9" t="s">
        <v>30</v>
      </c>
      <c r="C4276" s="9" t="s">
        <v>29</v>
      </c>
      <c r="D4276" s="9" t="s">
        <v>27</v>
      </c>
      <c r="E4276" s="10">
        <v>13.66</v>
      </c>
      <c r="F4276" s="10">
        <v>0</v>
      </c>
      <c r="G4276" s="10">
        <v>13.66</v>
      </c>
      <c r="H4276" s="10">
        <v>13.32</v>
      </c>
      <c r="I4276" s="10">
        <v>0.33999999999999986</v>
      </c>
      <c r="J4276" s="10">
        <v>0</v>
      </c>
      <c r="K4276" s="10">
        <v>0</v>
      </c>
      <c r="L4276" s="10">
        <v>0</v>
      </c>
      <c r="M4276" s="10">
        <v>0</v>
      </c>
      <c r="N4276" s="10">
        <v>0</v>
      </c>
    </row>
    <row r="4277" spans="1:14" x14ac:dyDescent="0.25">
      <c r="A4277" s="9" t="s">
        <v>722</v>
      </c>
      <c r="B4277" s="9" t="s">
        <v>31</v>
      </c>
      <c r="C4277" s="9" t="s">
        <v>29</v>
      </c>
      <c r="D4277" s="9" t="s">
        <v>27</v>
      </c>
      <c r="E4277" s="10">
        <v>91.73</v>
      </c>
      <c r="F4277" s="10">
        <v>0</v>
      </c>
      <c r="G4277" s="10">
        <v>91.73</v>
      </c>
      <c r="H4277" s="10">
        <v>89.42</v>
      </c>
      <c r="I4277" s="10">
        <v>2.3100000000000023</v>
      </c>
      <c r="J4277" s="10">
        <v>0</v>
      </c>
      <c r="K4277" s="10">
        <v>0</v>
      </c>
      <c r="L4277" s="10">
        <v>0</v>
      </c>
      <c r="M4277" s="10">
        <v>0</v>
      </c>
      <c r="N4277" s="10">
        <v>0</v>
      </c>
    </row>
    <row r="4278" spans="1:14" x14ac:dyDescent="0.25">
      <c r="A4278" s="9" t="s">
        <v>722</v>
      </c>
      <c r="B4278" s="9" t="s">
        <v>32</v>
      </c>
      <c r="C4278" s="9" t="s">
        <v>33</v>
      </c>
      <c r="D4278" s="9" t="s">
        <v>27</v>
      </c>
      <c r="E4278" s="10">
        <v>296.26</v>
      </c>
      <c r="F4278" s="10">
        <v>0</v>
      </c>
      <c r="G4278" s="10">
        <v>296.26</v>
      </c>
      <c r="H4278" s="10">
        <v>235.51</v>
      </c>
      <c r="I4278" s="10">
        <v>60.75</v>
      </c>
      <c r="J4278" s="10">
        <v>0.84</v>
      </c>
      <c r="K4278" s="10">
        <v>0</v>
      </c>
      <c r="L4278" s="10">
        <v>0.84</v>
      </c>
      <c r="M4278" s="10">
        <v>0.66800000000000004</v>
      </c>
      <c r="N4278" s="10">
        <v>0.17199999999999993</v>
      </c>
    </row>
    <row r="4279" spans="1:14" x14ac:dyDescent="0.25">
      <c r="A4279" s="9" t="s">
        <v>722</v>
      </c>
      <c r="B4279" s="9" t="s">
        <v>34</v>
      </c>
      <c r="C4279" s="9" t="s">
        <v>33</v>
      </c>
      <c r="D4279" s="9" t="s">
        <v>27</v>
      </c>
      <c r="E4279" s="10">
        <v>1018.39</v>
      </c>
      <c r="F4279" s="10">
        <v>0</v>
      </c>
      <c r="G4279" s="10">
        <v>1018.39</v>
      </c>
      <c r="H4279" s="10">
        <v>809.59</v>
      </c>
      <c r="I4279" s="10">
        <v>208.79999999999995</v>
      </c>
      <c r="J4279" s="10">
        <v>0.84</v>
      </c>
      <c r="K4279" s="10">
        <v>0</v>
      </c>
      <c r="L4279" s="10">
        <v>0.84</v>
      </c>
      <c r="M4279" s="10">
        <v>0.66800000000000004</v>
      </c>
      <c r="N4279" s="10">
        <v>0.17199999999999993</v>
      </c>
    </row>
    <row r="4280" spans="1:14" x14ac:dyDescent="0.25">
      <c r="A4280" s="9" t="s">
        <v>722</v>
      </c>
      <c r="B4280" s="9" t="s">
        <v>35</v>
      </c>
      <c r="C4280" s="9" t="s">
        <v>33</v>
      </c>
      <c r="D4280" s="9" t="s">
        <v>27</v>
      </c>
      <c r="E4280" s="10">
        <v>1101.8399999999999</v>
      </c>
      <c r="F4280" s="10">
        <v>0</v>
      </c>
      <c r="G4280" s="10">
        <v>1101.8399999999999</v>
      </c>
      <c r="H4280" s="10">
        <v>875.93</v>
      </c>
      <c r="I4280" s="10">
        <v>225.90999999999997</v>
      </c>
      <c r="J4280" s="10">
        <v>17.64</v>
      </c>
      <c r="K4280" s="10">
        <v>0</v>
      </c>
      <c r="L4280" s="10">
        <v>17.64</v>
      </c>
      <c r="M4280" s="10">
        <v>14.023</v>
      </c>
      <c r="N4280" s="10">
        <v>3.6170000000000009</v>
      </c>
    </row>
    <row r="4281" spans="1:14" x14ac:dyDescent="0.25">
      <c r="A4281" s="9" t="s">
        <v>722</v>
      </c>
      <c r="B4281" s="9" t="s">
        <v>36</v>
      </c>
      <c r="C4281" s="9" t="s">
        <v>29</v>
      </c>
      <c r="D4281" s="9" t="s">
        <v>27</v>
      </c>
      <c r="E4281" s="10">
        <v>1027.6600000000001</v>
      </c>
      <c r="F4281" s="10">
        <v>0</v>
      </c>
      <c r="G4281" s="10">
        <v>1027.6600000000001</v>
      </c>
      <c r="H4281" s="10">
        <v>1001.86</v>
      </c>
      <c r="I4281" s="10">
        <v>25.800000000000068</v>
      </c>
      <c r="J4281" s="10">
        <v>0</v>
      </c>
      <c r="K4281" s="10">
        <v>0</v>
      </c>
      <c r="L4281" s="10">
        <v>0</v>
      </c>
      <c r="M4281" s="10">
        <v>0</v>
      </c>
      <c r="N4281" s="10">
        <v>0</v>
      </c>
    </row>
    <row r="4282" spans="1:14" x14ac:dyDescent="0.25">
      <c r="A4282" s="9" t="s">
        <v>722</v>
      </c>
      <c r="B4282" s="9" t="s">
        <v>37</v>
      </c>
      <c r="C4282" s="9" t="s">
        <v>29</v>
      </c>
      <c r="D4282" s="9" t="s">
        <v>27</v>
      </c>
      <c r="E4282" s="10">
        <v>2376.46</v>
      </c>
      <c r="F4282" s="10">
        <v>0</v>
      </c>
      <c r="G4282" s="10">
        <v>2376.46</v>
      </c>
      <c r="H4282" s="10">
        <v>2316.8200000000002</v>
      </c>
      <c r="I4282" s="10">
        <v>59.639999999999873</v>
      </c>
      <c r="J4282" s="10">
        <v>0</v>
      </c>
      <c r="K4282" s="10">
        <v>0</v>
      </c>
      <c r="L4282" s="10">
        <v>0</v>
      </c>
      <c r="M4282" s="10">
        <v>0</v>
      </c>
      <c r="N4282" s="10">
        <v>0</v>
      </c>
    </row>
    <row r="4283" spans="1:14" x14ac:dyDescent="0.25">
      <c r="A4283" s="9" t="s">
        <v>722</v>
      </c>
      <c r="B4283" s="9" t="s">
        <v>243</v>
      </c>
      <c r="C4283" s="9" t="s">
        <v>39</v>
      </c>
      <c r="D4283" s="9" t="s">
        <v>40</v>
      </c>
      <c r="E4283" s="10">
        <v>-52667.13</v>
      </c>
      <c r="F4283" s="10">
        <v>0</v>
      </c>
      <c r="G4283" s="10">
        <v>-52667.13</v>
      </c>
      <c r="H4283" s="10">
        <v>-52667.14</v>
      </c>
      <c r="I4283" s="10">
        <v>1.0000000002037268E-2</v>
      </c>
      <c r="J4283" s="10">
        <v>-601</v>
      </c>
      <c r="K4283" s="10">
        <v>0</v>
      </c>
      <c r="L4283" s="10">
        <v>-601</v>
      </c>
      <c r="M4283" s="10">
        <v>-601</v>
      </c>
      <c r="N4283" s="10">
        <v>0</v>
      </c>
    </row>
    <row r="4284" spans="1:14" x14ac:dyDescent="0.25">
      <c r="A4284" s="9" t="s">
        <v>722</v>
      </c>
      <c r="B4284" s="9" t="s">
        <v>92</v>
      </c>
      <c r="C4284" s="9" t="s">
        <v>42</v>
      </c>
      <c r="D4284" s="9" t="s">
        <v>43</v>
      </c>
      <c r="E4284" s="10">
        <v>119.17</v>
      </c>
      <c r="F4284" s="10">
        <v>102.31683168316832</v>
      </c>
      <c r="G4284" s="10">
        <v>16.853168316831685</v>
      </c>
      <c r="H4284" s="10">
        <v>103.34</v>
      </c>
      <c r="I4284" s="10">
        <v>15.829999999999998</v>
      </c>
      <c r="J4284" s="10">
        <v>1400</v>
      </c>
      <c r="K4284" s="10">
        <v>1202</v>
      </c>
      <c r="L4284" s="10">
        <v>198</v>
      </c>
      <c r="M4284" s="10">
        <v>1214.02</v>
      </c>
      <c r="N4284" s="10">
        <v>185.98000000000002</v>
      </c>
    </row>
    <row r="4285" spans="1:14" x14ac:dyDescent="0.25">
      <c r="A4285" s="9" t="s">
        <v>722</v>
      </c>
      <c r="B4285" s="9" t="s">
        <v>235</v>
      </c>
      <c r="C4285" s="9" t="s">
        <v>42</v>
      </c>
      <c r="D4285" s="9" t="s">
        <v>43</v>
      </c>
      <c r="E4285" s="10">
        <v>202</v>
      </c>
      <c r="F4285" s="10">
        <v>201.33333333333334</v>
      </c>
      <c r="G4285" s="10">
        <v>0.66666666666665719</v>
      </c>
      <c r="H4285" s="10">
        <v>202.34</v>
      </c>
      <c r="I4285" s="10">
        <v>-0.34000000000000341</v>
      </c>
      <c r="J4285" s="10">
        <v>603</v>
      </c>
      <c r="K4285" s="10">
        <v>601</v>
      </c>
      <c r="L4285" s="10">
        <v>2</v>
      </c>
      <c r="M4285" s="10">
        <v>604.005</v>
      </c>
      <c r="N4285" s="10">
        <v>-1.0049999999999955</v>
      </c>
    </row>
    <row r="4286" spans="1:14" x14ac:dyDescent="0.25">
      <c r="A4286" s="9" t="s">
        <v>722</v>
      </c>
      <c r="B4286" s="9" t="s">
        <v>245</v>
      </c>
      <c r="C4286" s="9" t="s">
        <v>42</v>
      </c>
      <c r="D4286" s="9" t="s">
        <v>43</v>
      </c>
      <c r="E4286" s="10">
        <v>548.41</v>
      </c>
      <c r="F4286" s="10">
        <v>488.28571428571428</v>
      </c>
      <c r="G4286" s="10">
        <v>60.124285714285691</v>
      </c>
      <c r="H4286" s="10">
        <v>495.61</v>
      </c>
      <c r="I4286" s="10">
        <v>52.799999999999955</v>
      </c>
      <c r="J4286" s="10">
        <v>4050</v>
      </c>
      <c r="K4286" s="10">
        <v>3606</v>
      </c>
      <c r="L4286" s="10">
        <v>444</v>
      </c>
      <c r="M4286" s="10">
        <v>3660.09</v>
      </c>
      <c r="N4286" s="10">
        <v>389.90999999999985</v>
      </c>
    </row>
    <row r="4287" spans="1:14" x14ac:dyDescent="0.25">
      <c r="A4287" s="9" t="s">
        <v>722</v>
      </c>
      <c r="B4287" s="9" t="s">
        <v>246</v>
      </c>
      <c r="C4287" s="9" t="s">
        <v>42</v>
      </c>
      <c r="D4287" s="9" t="s">
        <v>43</v>
      </c>
      <c r="E4287" s="10">
        <v>888.19</v>
      </c>
      <c r="F4287" s="10">
        <v>821.23152709359601</v>
      </c>
      <c r="G4287" s="10">
        <v>66.95847290640404</v>
      </c>
      <c r="H4287" s="10">
        <v>833.55</v>
      </c>
      <c r="I4287" s="10">
        <v>54.6400000000001</v>
      </c>
      <c r="J4287" s="10">
        <v>3900</v>
      </c>
      <c r="K4287" s="10">
        <v>3606</v>
      </c>
      <c r="L4287" s="10">
        <v>294</v>
      </c>
      <c r="M4287" s="10">
        <v>3660.09</v>
      </c>
      <c r="N4287" s="10">
        <v>239.90999999999985</v>
      </c>
    </row>
    <row r="4288" spans="1:14" x14ac:dyDescent="0.25">
      <c r="A4288" s="9" t="s">
        <v>722</v>
      </c>
      <c r="B4288" s="9" t="s">
        <v>247</v>
      </c>
      <c r="C4288" s="9" t="s">
        <v>42</v>
      </c>
      <c r="D4288" s="9" t="s">
        <v>43</v>
      </c>
      <c r="E4288" s="10">
        <v>1128.27</v>
      </c>
      <c r="F4288" s="10">
        <v>1043.2118226600983</v>
      </c>
      <c r="G4288" s="10">
        <v>85.058177339901704</v>
      </c>
      <c r="H4288" s="10">
        <v>1058.8599999999999</v>
      </c>
      <c r="I4288" s="10">
        <v>69.410000000000082</v>
      </c>
      <c r="J4288" s="10">
        <v>3900</v>
      </c>
      <c r="K4288" s="10">
        <v>3606</v>
      </c>
      <c r="L4288" s="10">
        <v>294</v>
      </c>
      <c r="M4288" s="10">
        <v>3660.09</v>
      </c>
      <c r="N4288" s="10">
        <v>239.90999999999985</v>
      </c>
    </row>
    <row r="4289" spans="1:14" x14ac:dyDescent="0.25">
      <c r="A4289" s="9" t="s">
        <v>722</v>
      </c>
      <c r="B4289" s="9" t="s">
        <v>84</v>
      </c>
      <c r="C4289" s="9" t="s">
        <v>42</v>
      </c>
      <c r="D4289" s="9" t="s">
        <v>43</v>
      </c>
      <c r="E4289" s="10">
        <v>1492.04</v>
      </c>
      <c r="F4289" s="10">
        <v>1465.2254901960785</v>
      </c>
      <c r="G4289" s="10">
        <v>26.81450980392151</v>
      </c>
      <c r="H4289" s="10">
        <v>1494.53</v>
      </c>
      <c r="I4289" s="10">
        <v>-2.4900000000000091</v>
      </c>
      <c r="J4289" s="10">
        <v>3672</v>
      </c>
      <c r="K4289" s="10">
        <v>3606</v>
      </c>
      <c r="L4289" s="10">
        <v>66</v>
      </c>
      <c r="M4289" s="10">
        <v>3678.12</v>
      </c>
      <c r="N4289" s="10">
        <v>-6.1199999999998909</v>
      </c>
    </row>
    <row r="4290" spans="1:14" x14ac:dyDescent="0.25">
      <c r="A4290" s="9" t="s">
        <v>722</v>
      </c>
      <c r="B4290" s="9" t="s">
        <v>248</v>
      </c>
      <c r="C4290" s="9" t="s">
        <v>42</v>
      </c>
      <c r="D4290" s="9" t="s">
        <v>43</v>
      </c>
      <c r="E4290" s="10">
        <v>2672.12</v>
      </c>
      <c r="F4290" s="10">
        <v>2302.4334975369457</v>
      </c>
      <c r="G4290" s="10">
        <v>369.68650246305424</v>
      </c>
      <c r="H4290" s="10">
        <v>2336.9699999999998</v>
      </c>
      <c r="I4290" s="10">
        <v>335.15000000000009</v>
      </c>
      <c r="J4290" s="10">
        <v>4185</v>
      </c>
      <c r="K4290" s="10">
        <v>3606</v>
      </c>
      <c r="L4290" s="10">
        <v>579</v>
      </c>
      <c r="M4290" s="10">
        <v>3660.09</v>
      </c>
      <c r="N4290" s="10">
        <v>524.90999999999985</v>
      </c>
    </row>
    <row r="4291" spans="1:14" x14ac:dyDescent="0.25">
      <c r="A4291" s="9" t="s">
        <v>722</v>
      </c>
      <c r="B4291" s="9" t="s">
        <v>249</v>
      </c>
      <c r="C4291" s="9" t="s">
        <v>42</v>
      </c>
      <c r="D4291" s="9" t="s">
        <v>43</v>
      </c>
      <c r="E4291" s="10">
        <v>2478.12</v>
      </c>
      <c r="F4291" s="10">
        <v>2319.8620689655172</v>
      </c>
      <c r="G4291" s="10">
        <v>158.25793103448268</v>
      </c>
      <c r="H4291" s="10">
        <v>2354.66</v>
      </c>
      <c r="I4291" s="10">
        <v>123.46000000000004</v>
      </c>
      <c r="J4291" s="10">
        <v>642</v>
      </c>
      <c r="K4291" s="10">
        <v>601</v>
      </c>
      <c r="L4291" s="10">
        <v>41</v>
      </c>
      <c r="M4291" s="10">
        <v>610.01499999999999</v>
      </c>
      <c r="N4291" s="10">
        <v>31.985000000000014</v>
      </c>
    </row>
    <row r="4292" spans="1:14" x14ac:dyDescent="0.25">
      <c r="A4292" s="9" t="s">
        <v>722</v>
      </c>
      <c r="B4292" s="9" t="s">
        <v>50</v>
      </c>
      <c r="C4292" s="9" t="s">
        <v>42</v>
      </c>
      <c r="D4292" s="9" t="s">
        <v>43</v>
      </c>
      <c r="E4292" s="10">
        <v>4913.24</v>
      </c>
      <c r="F4292" s="10">
        <v>4896.9452736318408</v>
      </c>
      <c r="G4292" s="10">
        <v>16.29472636815899</v>
      </c>
      <c r="H4292" s="10">
        <v>4921.43</v>
      </c>
      <c r="I4292" s="10">
        <v>-8.1900000000005093</v>
      </c>
      <c r="J4292" s="10">
        <v>3618</v>
      </c>
      <c r="K4292" s="10">
        <v>3606</v>
      </c>
      <c r="L4292" s="10">
        <v>12</v>
      </c>
      <c r="M4292" s="10">
        <v>3624.03</v>
      </c>
      <c r="N4292" s="10">
        <v>-6.0300000000002001</v>
      </c>
    </row>
    <row r="4293" spans="1:14" x14ac:dyDescent="0.25">
      <c r="A4293" s="9" t="s">
        <v>722</v>
      </c>
      <c r="B4293" s="9" t="s">
        <v>88</v>
      </c>
      <c r="C4293" s="9" t="s">
        <v>42</v>
      </c>
      <c r="D4293" s="9" t="s">
        <v>43</v>
      </c>
      <c r="E4293" s="10">
        <v>18416.09</v>
      </c>
      <c r="F4293" s="10">
        <v>18264.138613861385</v>
      </c>
      <c r="G4293" s="10">
        <v>151.95138613861491</v>
      </c>
      <c r="H4293" s="10">
        <v>18446.78</v>
      </c>
      <c r="I4293" s="10">
        <v>-30.68999999999869</v>
      </c>
      <c r="J4293" s="10">
        <v>3636</v>
      </c>
      <c r="K4293" s="10">
        <v>3606</v>
      </c>
      <c r="L4293" s="10">
        <v>30</v>
      </c>
      <c r="M4293" s="10">
        <v>3642.06</v>
      </c>
      <c r="N4293" s="10">
        <v>-6.0599999999999454</v>
      </c>
    </row>
    <row r="4294" spans="1:14" x14ac:dyDescent="0.25">
      <c r="A4294" s="9" t="s">
        <v>722</v>
      </c>
      <c r="B4294" s="9" t="s">
        <v>250</v>
      </c>
      <c r="C4294" s="9" t="s">
        <v>42</v>
      </c>
      <c r="D4294" s="9" t="s">
        <v>53</v>
      </c>
      <c r="E4294" s="10">
        <v>15277.4</v>
      </c>
      <c r="F4294" s="10">
        <v>14819.880597014926</v>
      </c>
      <c r="G4294" s="10">
        <v>457.51940298507361</v>
      </c>
      <c r="H4294" s="10">
        <v>14893.98</v>
      </c>
      <c r="I4294" s="10">
        <v>383.42000000000007</v>
      </c>
      <c r="J4294" s="10">
        <v>2788</v>
      </c>
      <c r="K4294" s="10">
        <v>2704.5004975124375</v>
      </c>
      <c r="L4294" s="10">
        <v>83.499502487562495</v>
      </c>
      <c r="M4294" s="10">
        <v>2718.0230000000001</v>
      </c>
      <c r="N4294" s="10">
        <v>69.976999999999862</v>
      </c>
    </row>
    <row r="4295" spans="1:14" x14ac:dyDescent="0.25">
      <c r="A4295" s="9" t="s">
        <v>722</v>
      </c>
      <c r="B4295" s="9" t="s">
        <v>54</v>
      </c>
      <c r="C4295" s="9" t="s">
        <v>42</v>
      </c>
      <c r="D4295" s="9" t="s">
        <v>55</v>
      </c>
      <c r="E4295" s="10">
        <v>182.07</v>
      </c>
      <c r="F4295" s="10">
        <v>178.5</v>
      </c>
      <c r="G4295" s="10">
        <v>3.5699999999999932</v>
      </c>
      <c r="H4295" s="10">
        <v>182.07</v>
      </c>
      <c r="I4295" s="10">
        <v>0</v>
      </c>
      <c r="J4295" s="10">
        <v>33.103000000000002</v>
      </c>
      <c r="K4295" s="10">
        <v>32.45392156862745</v>
      </c>
      <c r="L4295" s="10">
        <v>0.64907843137255128</v>
      </c>
      <c r="M4295" s="10">
        <v>33.103000000000002</v>
      </c>
      <c r="N4295" s="10">
        <v>0</v>
      </c>
    </row>
    <row r="4296" spans="1:14" x14ac:dyDescent="0.25">
      <c r="A4296" s="9" t="s">
        <v>723</v>
      </c>
      <c r="B4296" s="9" t="s">
        <v>25</v>
      </c>
      <c r="C4296" s="9" t="s">
        <v>26</v>
      </c>
      <c r="D4296" s="9" t="s">
        <v>27</v>
      </c>
      <c r="E4296" s="10">
        <v>4006.41</v>
      </c>
      <c r="F4296" s="10">
        <v>0</v>
      </c>
      <c r="G4296" s="10">
        <v>4006.41</v>
      </c>
      <c r="H4296" s="10">
        <v>0</v>
      </c>
      <c r="I4296" s="10">
        <v>4006.41</v>
      </c>
      <c r="J4296" s="10">
        <v>0</v>
      </c>
      <c r="K4296" s="10">
        <v>0</v>
      </c>
      <c r="L4296" s="10">
        <v>0</v>
      </c>
      <c r="M4296" s="10">
        <v>0</v>
      </c>
      <c r="N4296" s="10">
        <v>0</v>
      </c>
    </row>
    <row r="4297" spans="1:14" x14ac:dyDescent="0.25">
      <c r="A4297" s="9" t="s">
        <v>723</v>
      </c>
      <c r="B4297" s="9" t="s">
        <v>28</v>
      </c>
      <c r="C4297" s="9" t="s">
        <v>29</v>
      </c>
      <c r="D4297" s="9" t="s">
        <v>27</v>
      </c>
      <c r="E4297" s="10">
        <v>0</v>
      </c>
      <c r="F4297" s="10">
        <v>0</v>
      </c>
      <c r="G4297" s="10">
        <v>0</v>
      </c>
      <c r="H4297" s="10">
        <v>0.01</v>
      </c>
      <c r="I4297" s="10">
        <v>-0.01</v>
      </c>
      <c r="J4297" s="10">
        <v>0</v>
      </c>
      <c r="K4297" s="10">
        <v>0</v>
      </c>
      <c r="L4297" s="10">
        <v>0</v>
      </c>
      <c r="M4297" s="10">
        <v>0</v>
      </c>
      <c r="N4297" s="10">
        <v>0</v>
      </c>
    </row>
    <row r="4298" spans="1:14" x14ac:dyDescent="0.25">
      <c r="A4298" s="9" t="s">
        <v>723</v>
      </c>
      <c r="B4298" s="9" t="s">
        <v>30</v>
      </c>
      <c r="C4298" s="9" t="s">
        <v>29</v>
      </c>
      <c r="D4298" s="9" t="s">
        <v>27</v>
      </c>
      <c r="E4298" s="10">
        <v>0.1</v>
      </c>
      <c r="F4298" s="10">
        <v>0</v>
      </c>
      <c r="G4298" s="10">
        <v>0.1</v>
      </c>
      <c r="H4298" s="10">
        <v>0.13</v>
      </c>
      <c r="I4298" s="10">
        <v>-0.03</v>
      </c>
      <c r="J4298" s="10">
        <v>0</v>
      </c>
      <c r="K4298" s="10">
        <v>0</v>
      </c>
      <c r="L4298" s="10">
        <v>0</v>
      </c>
      <c r="M4298" s="10">
        <v>0</v>
      </c>
      <c r="N4298" s="10">
        <v>0</v>
      </c>
    </row>
    <row r="4299" spans="1:14" x14ac:dyDescent="0.25">
      <c r="A4299" s="9" t="s">
        <v>723</v>
      </c>
      <c r="B4299" s="9" t="s">
        <v>31</v>
      </c>
      <c r="C4299" s="9" t="s">
        <v>29</v>
      </c>
      <c r="D4299" s="9" t="s">
        <v>27</v>
      </c>
      <c r="E4299" s="10">
        <v>0.66</v>
      </c>
      <c r="F4299" s="10">
        <v>0</v>
      </c>
      <c r="G4299" s="10">
        <v>0.66</v>
      </c>
      <c r="H4299" s="10">
        <v>0.85</v>
      </c>
      <c r="I4299" s="10">
        <v>-0.18999999999999995</v>
      </c>
      <c r="J4299" s="10">
        <v>0</v>
      </c>
      <c r="K4299" s="10">
        <v>0</v>
      </c>
      <c r="L4299" s="10">
        <v>0</v>
      </c>
      <c r="M4299" s="10">
        <v>0</v>
      </c>
      <c r="N4299" s="10">
        <v>0</v>
      </c>
    </row>
    <row r="4300" spans="1:14" x14ac:dyDescent="0.25">
      <c r="A4300" s="9" t="s">
        <v>723</v>
      </c>
      <c r="B4300" s="9" t="s">
        <v>36</v>
      </c>
      <c r="C4300" s="9" t="s">
        <v>29</v>
      </c>
      <c r="D4300" s="9" t="s">
        <v>27</v>
      </c>
      <c r="E4300" s="10">
        <v>7.37</v>
      </c>
      <c r="F4300" s="10">
        <v>0</v>
      </c>
      <c r="G4300" s="10">
        <v>7.37</v>
      </c>
      <c r="H4300" s="10">
        <v>9.5399999999999991</v>
      </c>
      <c r="I4300" s="10">
        <v>-2.169999999999999</v>
      </c>
      <c r="J4300" s="10">
        <v>0</v>
      </c>
      <c r="K4300" s="10">
        <v>0</v>
      </c>
      <c r="L4300" s="10">
        <v>0</v>
      </c>
      <c r="M4300" s="10">
        <v>0</v>
      </c>
      <c r="N4300" s="10">
        <v>0</v>
      </c>
    </row>
    <row r="4301" spans="1:14" x14ac:dyDescent="0.25">
      <c r="A4301" s="9" t="s">
        <v>723</v>
      </c>
      <c r="B4301" s="9" t="s">
        <v>37</v>
      </c>
      <c r="C4301" s="9" t="s">
        <v>29</v>
      </c>
      <c r="D4301" s="9" t="s">
        <v>27</v>
      </c>
      <c r="E4301" s="10">
        <v>17.05</v>
      </c>
      <c r="F4301" s="10">
        <v>0</v>
      </c>
      <c r="G4301" s="10">
        <v>17.05</v>
      </c>
      <c r="H4301" s="10">
        <v>22.07</v>
      </c>
      <c r="I4301" s="10">
        <v>-5.0199999999999996</v>
      </c>
      <c r="J4301" s="10">
        <v>0</v>
      </c>
      <c r="K4301" s="10">
        <v>0</v>
      </c>
      <c r="L4301" s="10">
        <v>0</v>
      </c>
      <c r="M4301" s="10">
        <v>0</v>
      </c>
      <c r="N4301" s="10">
        <v>0</v>
      </c>
    </row>
    <row r="4302" spans="1:14" x14ac:dyDescent="0.25">
      <c r="A4302" s="9" t="s">
        <v>723</v>
      </c>
      <c r="B4302" s="9" t="s">
        <v>346</v>
      </c>
      <c r="C4302" s="9" t="s">
        <v>33</v>
      </c>
      <c r="D4302" s="9" t="s">
        <v>27</v>
      </c>
      <c r="E4302" s="10">
        <v>396.07</v>
      </c>
      <c r="F4302" s="10">
        <v>0</v>
      </c>
      <c r="G4302" s="10">
        <v>396.07</v>
      </c>
      <c r="H4302" s="10">
        <v>513.98</v>
      </c>
      <c r="I4302" s="10">
        <v>-117.91000000000003</v>
      </c>
      <c r="J4302" s="10">
        <v>2.5</v>
      </c>
      <c r="K4302" s="10">
        <v>0</v>
      </c>
      <c r="L4302" s="10">
        <v>2.5</v>
      </c>
      <c r="M4302" s="10">
        <v>3.2440000000000002</v>
      </c>
      <c r="N4302" s="10">
        <v>-0.74400000000000022</v>
      </c>
    </row>
    <row r="4303" spans="1:14" x14ac:dyDescent="0.25">
      <c r="A4303" s="9" t="s">
        <v>723</v>
      </c>
      <c r="B4303" s="9" t="s">
        <v>347</v>
      </c>
      <c r="C4303" s="9" t="s">
        <v>33</v>
      </c>
      <c r="D4303" s="9" t="s">
        <v>27</v>
      </c>
      <c r="E4303" s="10">
        <v>1258.28</v>
      </c>
      <c r="F4303" s="10">
        <v>0</v>
      </c>
      <c r="G4303" s="10">
        <v>1258.28</v>
      </c>
      <c r="H4303" s="10">
        <v>1632.89</v>
      </c>
      <c r="I4303" s="10">
        <v>-374.61000000000013</v>
      </c>
      <c r="J4303" s="10">
        <v>2.5</v>
      </c>
      <c r="K4303" s="10">
        <v>0</v>
      </c>
      <c r="L4303" s="10">
        <v>2.5</v>
      </c>
      <c r="M4303" s="10">
        <v>3.2440000000000002</v>
      </c>
      <c r="N4303" s="10">
        <v>-0.74400000000000022</v>
      </c>
    </row>
    <row r="4304" spans="1:14" x14ac:dyDescent="0.25">
      <c r="A4304" s="9" t="s">
        <v>723</v>
      </c>
      <c r="B4304" s="9" t="s">
        <v>348</v>
      </c>
      <c r="C4304" s="9" t="s">
        <v>33</v>
      </c>
      <c r="D4304" s="9" t="s">
        <v>27</v>
      </c>
      <c r="E4304" s="10">
        <v>1264.4100000000001</v>
      </c>
      <c r="F4304" s="10">
        <v>0</v>
      </c>
      <c r="G4304" s="10">
        <v>1264.4100000000001</v>
      </c>
      <c r="H4304" s="10">
        <v>1640.88</v>
      </c>
      <c r="I4304" s="10">
        <v>-376.47</v>
      </c>
      <c r="J4304" s="10">
        <v>15</v>
      </c>
      <c r="K4304" s="10">
        <v>0</v>
      </c>
      <c r="L4304" s="10">
        <v>15</v>
      </c>
      <c r="M4304" s="10">
        <v>19.466000000000001</v>
      </c>
      <c r="N4304" s="10">
        <v>-4.4660000000000011</v>
      </c>
    </row>
    <row r="4305" spans="1:14" x14ac:dyDescent="0.25">
      <c r="A4305" s="9" t="s">
        <v>723</v>
      </c>
      <c r="B4305" s="9" t="s">
        <v>497</v>
      </c>
      <c r="C4305" s="9" t="s">
        <v>39</v>
      </c>
      <c r="D4305" s="9" t="s">
        <v>58</v>
      </c>
      <c r="E4305" s="10">
        <v>-114642.73</v>
      </c>
      <c r="F4305" s="10">
        <v>0</v>
      </c>
      <c r="G4305" s="10">
        <v>-114642.73</v>
      </c>
      <c r="H4305" s="10">
        <v>-114642.69</v>
      </c>
      <c r="I4305" s="10">
        <v>-3.9999999993597157E-2</v>
      </c>
      <c r="J4305" s="10">
        <v>-2589</v>
      </c>
      <c r="K4305" s="10">
        <v>0</v>
      </c>
      <c r="L4305" s="10">
        <v>-2589</v>
      </c>
      <c r="M4305" s="10">
        <v>-2589</v>
      </c>
      <c r="N4305" s="10">
        <v>0</v>
      </c>
    </row>
    <row r="4306" spans="1:14" x14ac:dyDescent="0.25">
      <c r="A4306" s="9" t="s">
        <v>723</v>
      </c>
      <c r="B4306" s="9" t="s">
        <v>498</v>
      </c>
      <c r="C4306" s="9" t="s">
        <v>42</v>
      </c>
      <c r="D4306" s="9" t="s">
        <v>58</v>
      </c>
      <c r="E4306" s="10">
        <v>100974.37</v>
      </c>
      <c r="F4306" s="10">
        <v>104003.63</v>
      </c>
      <c r="G4306" s="10">
        <v>-3029.2600000000093</v>
      </c>
      <c r="H4306" s="10">
        <v>104003.63</v>
      </c>
      <c r="I4306" s="10">
        <v>-3029.2600000000093</v>
      </c>
      <c r="J4306" s="10">
        <v>2589</v>
      </c>
      <c r="K4306" s="10">
        <v>2666.67</v>
      </c>
      <c r="L4306" s="10">
        <v>-77.670000000000073</v>
      </c>
      <c r="M4306" s="10">
        <v>2666.67</v>
      </c>
      <c r="N4306" s="10">
        <v>-77.670000000000073</v>
      </c>
    </row>
    <row r="4307" spans="1:14" x14ac:dyDescent="0.25">
      <c r="A4307" s="9" t="s">
        <v>723</v>
      </c>
      <c r="B4307" s="9" t="s">
        <v>354</v>
      </c>
      <c r="C4307" s="9" t="s">
        <v>42</v>
      </c>
      <c r="D4307" s="9" t="s">
        <v>43</v>
      </c>
      <c r="E4307" s="10">
        <v>1242.44</v>
      </c>
      <c r="F4307" s="10">
        <v>1237.1764705882354</v>
      </c>
      <c r="G4307" s="10">
        <v>5.2635294117646936</v>
      </c>
      <c r="H4307" s="10">
        <v>1261.92</v>
      </c>
      <c r="I4307" s="10">
        <v>-19.480000000000018</v>
      </c>
      <c r="J4307" s="10">
        <v>2600</v>
      </c>
      <c r="K4307" s="10">
        <v>2589</v>
      </c>
      <c r="L4307" s="10">
        <v>11</v>
      </c>
      <c r="M4307" s="10">
        <v>2640.78</v>
      </c>
      <c r="N4307" s="10">
        <v>-40.7800000000002</v>
      </c>
    </row>
    <row r="4308" spans="1:14" x14ac:dyDescent="0.25">
      <c r="A4308" s="9" t="s">
        <v>723</v>
      </c>
      <c r="B4308" s="9" t="s">
        <v>350</v>
      </c>
      <c r="C4308" s="9" t="s">
        <v>42</v>
      </c>
      <c r="D4308" s="9" t="s">
        <v>43</v>
      </c>
      <c r="E4308" s="10">
        <v>5213</v>
      </c>
      <c r="F4308" s="10">
        <v>5190.9452736318399</v>
      </c>
      <c r="G4308" s="10">
        <v>22.054726368160118</v>
      </c>
      <c r="H4308" s="10">
        <v>5216.8999999999996</v>
      </c>
      <c r="I4308" s="10">
        <v>-3.8999999999996362</v>
      </c>
      <c r="J4308" s="10">
        <v>2600</v>
      </c>
      <c r="K4308" s="10">
        <v>2589</v>
      </c>
      <c r="L4308" s="10">
        <v>11</v>
      </c>
      <c r="M4308" s="10">
        <v>2601.9450000000002</v>
      </c>
      <c r="N4308" s="10">
        <v>-1.9450000000001637</v>
      </c>
    </row>
    <row r="4309" spans="1:14" x14ac:dyDescent="0.25">
      <c r="A4309" s="9" t="s">
        <v>723</v>
      </c>
      <c r="B4309" s="9" t="s">
        <v>355</v>
      </c>
      <c r="C4309" s="9" t="s">
        <v>42</v>
      </c>
      <c r="D4309" s="9" t="s">
        <v>53</v>
      </c>
      <c r="E4309" s="10">
        <v>262.57</v>
      </c>
      <c r="F4309" s="10">
        <v>339.9</v>
      </c>
      <c r="G4309" s="10">
        <v>-77.329999999999984</v>
      </c>
      <c r="H4309" s="10">
        <v>339.9</v>
      </c>
      <c r="I4309" s="10">
        <v>-77.329999999999984</v>
      </c>
      <c r="J4309" s="10">
        <v>20</v>
      </c>
      <c r="K4309" s="10">
        <v>25.89</v>
      </c>
      <c r="L4309" s="10">
        <v>-5.8900000000000006</v>
      </c>
      <c r="M4309" s="10">
        <v>25.89</v>
      </c>
      <c r="N4309" s="10">
        <v>-5.8900000000000006</v>
      </c>
    </row>
    <row r="4310" spans="1:14" x14ac:dyDescent="0.25">
      <c r="A4310" s="9" t="s">
        <v>724</v>
      </c>
      <c r="B4310" s="9" t="s">
        <v>25</v>
      </c>
      <c r="C4310" s="9" t="s">
        <v>26</v>
      </c>
      <c r="D4310" s="9" t="s">
        <v>27</v>
      </c>
      <c r="E4310" s="10">
        <v>2808.22</v>
      </c>
      <c r="F4310" s="10">
        <v>0</v>
      </c>
      <c r="G4310" s="10">
        <v>2808.22</v>
      </c>
      <c r="H4310" s="10">
        <v>0</v>
      </c>
      <c r="I4310" s="10">
        <v>2808.22</v>
      </c>
      <c r="J4310" s="10">
        <v>0</v>
      </c>
      <c r="K4310" s="10">
        <v>0</v>
      </c>
      <c r="L4310" s="10">
        <v>0</v>
      </c>
      <c r="M4310" s="10">
        <v>0</v>
      </c>
      <c r="N4310" s="10">
        <v>0</v>
      </c>
    </row>
    <row r="4311" spans="1:14" x14ac:dyDescent="0.25">
      <c r="A4311" s="9" t="s">
        <v>724</v>
      </c>
      <c r="B4311" s="9" t="s">
        <v>32</v>
      </c>
      <c r="C4311" s="9" t="s">
        <v>33</v>
      </c>
      <c r="D4311" s="9" t="s">
        <v>27</v>
      </c>
      <c r="E4311" s="10">
        <v>440.86</v>
      </c>
      <c r="F4311" s="10">
        <v>0</v>
      </c>
      <c r="G4311" s="10">
        <v>440.86</v>
      </c>
      <c r="H4311" s="10">
        <v>653.99</v>
      </c>
      <c r="I4311" s="10">
        <v>-213.13</v>
      </c>
      <c r="J4311" s="10">
        <v>1.25</v>
      </c>
      <c r="K4311" s="10">
        <v>0</v>
      </c>
      <c r="L4311" s="10">
        <v>1.25</v>
      </c>
      <c r="M4311" s="10">
        <v>1.8540000000000001</v>
      </c>
      <c r="N4311" s="10">
        <v>-0.60400000000000009</v>
      </c>
    </row>
    <row r="4312" spans="1:14" x14ac:dyDescent="0.25">
      <c r="A4312" s="9" t="s">
        <v>724</v>
      </c>
      <c r="B4312" s="9" t="s">
        <v>34</v>
      </c>
      <c r="C4312" s="9" t="s">
        <v>33</v>
      </c>
      <c r="D4312" s="9" t="s">
        <v>27</v>
      </c>
      <c r="E4312" s="10">
        <v>1515.46</v>
      </c>
      <c r="F4312" s="10">
        <v>0</v>
      </c>
      <c r="G4312" s="10">
        <v>1515.46</v>
      </c>
      <c r="H4312" s="10">
        <v>2248.13</v>
      </c>
      <c r="I4312" s="10">
        <v>-732.67000000000007</v>
      </c>
      <c r="J4312" s="10">
        <v>1.25</v>
      </c>
      <c r="K4312" s="10">
        <v>0</v>
      </c>
      <c r="L4312" s="10">
        <v>1.25</v>
      </c>
      <c r="M4312" s="10">
        <v>1.8540000000000001</v>
      </c>
      <c r="N4312" s="10">
        <v>-0.60400000000000009</v>
      </c>
    </row>
    <row r="4313" spans="1:14" x14ac:dyDescent="0.25">
      <c r="A4313" s="9" t="s">
        <v>724</v>
      </c>
      <c r="B4313" s="9" t="s">
        <v>35</v>
      </c>
      <c r="C4313" s="9" t="s">
        <v>33</v>
      </c>
      <c r="D4313" s="9" t="s">
        <v>27</v>
      </c>
      <c r="E4313" s="10">
        <v>1639.64</v>
      </c>
      <c r="F4313" s="10">
        <v>0</v>
      </c>
      <c r="G4313" s="10">
        <v>1639.64</v>
      </c>
      <c r="H4313" s="10">
        <v>2432.29</v>
      </c>
      <c r="I4313" s="10">
        <v>-792.64999999999986</v>
      </c>
      <c r="J4313" s="10">
        <v>26.25</v>
      </c>
      <c r="K4313" s="10">
        <v>0</v>
      </c>
      <c r="L4313" s="10">
        <v>26.25</v>
      </c>
      <c r="M4313" s="10">
        <v>38.94</v>
      </c>
      <c r="N4313" s="10">
        <v>-12.689999999999998</v>
      </c>
    </row>
    <row r="4314" spans="1:14" x14ac:dyDescent="0.25">
      <c r="A4314" s="9" t="s">
        <v>724</v>
      </c>
      <c r="B4314" s="9" t="s">
        <v>302</v>
      </c>
      <c r="C4314" s="9" t="s">
        <v>39</v>
      </c>
      <c r="D4314" s="9" t="s">
        <v>40</v>
      </c>
      <c r="E4314" s="10">
        <v>-190490.98</v>
      </c>
      <c r="F4314" s="10">
        <v>0</v>
      </c>
      <c r="G4314" s="10">
        <v>-190490.98</v>
      </c>
      <c r="H4314" s="10">
        <v>-190490.95</v>
      </c>
      <c r="I4314" s="10">
        <v>-2.9999999998835847E-2</v>
      </c>
      <c r="J4314" s="10">
        <v>-1298</v>
      </c>
      <c r="K4314" s="10">
        <v>0</v>
      </c>
      <c r="L4314" s="10">
        <v>-1298</v>
      </c>
      <c r="M4314" s="10">
        <v>-1298</v>
      </c>
      <c r="N4314" s="10">
        <v>0</v>
      </c>
    </row>
    <row r="4315" spans="1:14" x14ac:dyDescent="0.25">
      <c r="A4315" s="9" t="s">
        <v>724</v>
      </c>
      <c r="B4315" s="9" t="s">
        <v>303</v>
      </c>
      <c r="C4315" s="9" t="s">
        <v>42</v>
      </c>
      <c r="D4315" s="9" t="s">
        <v>58</v>
      </c>
      <c r="E4315" s="10">
        <v>147465.78</v>
      </c>
      <c r="F4315" s="10">
        <v>147465.54228855722</v>
      </c>
      <c r="G4315" s="10">
        <v>0.23771144277998246</v>
      </c>
      <c r="H4315" s="10">
        <v>148202.87</v>
      </c>
      <c r="I4315" s="10">
        <v>-737.08999999999651</v>
      </c>
      <c r="J4315" s="10">
        <v>7788</v>
      </c>
      <c r="K4315" s="10">
        <v>7788</v>
      </c>
      <c r="L4315" s="10">
        <v>0</v>
      </c>
      <c r="M4315" s="10">
        <v>7826.94</v>
      </c>
      <c r="N4315" s="10">
        <v>-38.9399999999996</v>
      </c>
    </row>
    <row r="4316" spans="1:14" x14ac:dyDescent="0.25">
      <c r="A4316" s="9" t="s">
        <v>724</v>
      </c>
      <c r="B4316" s="9" t="s">
        <v>318</v>
      </c>
      <c r="C4316" s="9" t="s">
        <v>42</v>
      </c>
      <c r="D4316" s="9" t="s">
        <v>43</v>
      </c>
      <c r="E4316" s="10">
        <v>178.4</v>
      </c>
      <c r="F4316" s="10">
        <v>0</v>
      </c>
      <c r="G4316" s="10">
        <v>178.4</v>
      </c>
      <c r="H4316" s="10">
        <v>0</v>
      </c>
      <c r="I4316" s="10">
        <v>178.4</v>
      </c>
      <c r="J4316" s="10">
        <v>20</v>
      </c>
      <c r="K4316" s="10">
        <v>0</v>
      </c>
      <c r="L4316" s="10">
        <v>20</v>
      </c>
      <c r="M4316" s="10">
        <v>0</v>
      </c>
      <c r="N4316" s="10">
        <v>20</v>
      </c>
    </row>
    <row r="4317" spans="1:14" x14ac:dyDescent="0.25">
      <c r="A4317" s="9" t="s">
        <v>724</v>
      </c>
      <c r="B4317" s="9" t="s">
        <v>92</v>
      </c>
      <c r="C4317" s="9" t="s">
        <v>42</v>
      </c>
      <c r="D4317" s="9" t="s">
        <v>43</v>
      </c>
      <c r="E4317" s="10">
        <v>5.53</v>
      </c>
      <c r="F4317" s="10">
        <v>0</v>
      </c>
      <c r="G4317" s="10">
        <v>5.53</v>
      </c>
      <c r="H4317" s="10">
        <v>0</v>
      </c>
      <c r="I4317" s="10">
        <v>5.53</v>
      </c>
      <c r="J4317" s="10">
        <v>65</v>
      </c>
      <c r="K4317" s="10">
        <v>0</v>
      </c>
      <c r="L4317" s="10">
        <v>65</v>
      </c>
      <c r="M4317" s="10">
        <v>0</v>
      </c>
      <c r="N4317" s="10">
        <v>65</v>
      </c>
    </row>
    <row r="4318" spans="1:14" x14ac:dyDescent="0.25">
      <c r="A4318" s="9" t="s">
        <v>724</v>
      </c>
      <c r="B4318" s="9" t="s">
        <v>432</v>
      </c>
      <c r="C4318" s="9" t="s">
        <v>42</v>
      </c>
      <c r="D4318" s="9" t="s">
        <v>43</v>
      </c>
      <c r="E4318" s="10">
        <v>5732.23</v>
      </c>
      <c r="F4318" s="10">
        <v>0</v>
      </c>
      <c r="G4318" s="10">
        <v>5732.23</v>
      </c>
      <c r="H4318" s="10">
        <v>0</v>
      </c>
      <c r="I4318" s="10">
        <v>5732.23</v>
      </c>
      <c r="J4318" s="10">
        <v>7945</v>
      </c>
      <c r="K4318" s="10">
        <v>0</v>
      </c>
      <c r="L4318" s="10">
        <v>7945</v>
      </c>
      <c r="M4318" s="10">
        <v>0</v>
      </c>
      <c r="N4318" s="10">
        <v>7945</v>
      </c>
    </row>
    <row r="4319" spans="1:14" x14ac:dyDescent="0.25">
      <c r="A4319" s="9" t="s">
        <v>724</v>
      </c>
      <c r="B4319" s="9" t="s">
        <v>725</v>
      </c>
      <c r="C4319" s="9" t="s">
        <v>42</v>
      </c>
      <c r="D4319" s="9" t="s">
        <v>43</v>
      </c>
      <c r="E4319" s="10">
        <v>3303.76</v>
      </c>
      <c r="F4319" s="10">
        <v>0</v>
      </c>
      <c r="G4319" s="10">
        <v>3303.76</v>
      </c>
      <c r="H4319" s="10">
        <v>0</v>
      </c>
      <c r="I4319" s="10">
        <v>3303.76</v>
      </c>
      <c r="J4319" s="10">
        <v>8000</v>
      </c>
      <c r="K4319" s="10">
        <v>0</v>
      </c>
      <c r="L4319" s="10">
        <v>8000</v>
      </c>
      <c r="M4319" s="10">
        <v>0</v>
      </c>
      <c r="N4319" s="10">
        <v>8000</v>
      </c>
    </row>
    <row r="4320" spans="1:14" x14ac:dyDescent="0.25">
      <c r="A4320" s="9" t="s">
        <v>724</v>
      </c>
      <c r="B4320" s="9" t="s">
        <v>94</v>
      </c>
      <c r="C4320" s="9" t="s">
        <v>42</v>
      </c>
      <c r="D4320" s="9" t="s">
        <v>43</v>
      </c>
      <c r="E4320" s="10">
        <v>768.52</v>
      </c>
      <c r="F4320" s="10">
        <v>763.22388059701495</v>
      </c>
      <c r="G4320" s="10">
        <v>5.2961194029850276</v>
      </c>
      <c r="H4320" s="10">
        <v>767.04</v>
      </c>
      <c r="I4320" s="10">
        <v>1.4800000000000182</v>
      </c>
      <c r="J4320" s="10">
        <v>1307</v>
      </c>
      <c r="K4320" s="10">
        <v>1298</v>
      </c>
      <c r="L4320" s="10">
        <v>9</v>
      </c>
      <c r="M4320" s="10">
        <v>1304.49</v>
      </c>
      <c r="N4320" s="10">
        <v>2.5099999999999909</v>
      </c>
    </row>
    <row r="4321" spans="1:14" x14ac:dyDescent="0.25">
      <c r="A4321" s="9" t="s">
        <v>724</v>
      </c>
      <c r="B4321" s="9" t="s">
        <v>305</v>
      </c>
      <c r="C4321" s="9" t="s">
        <v>42</v>
      </c>
      <c r="D4321" s="9" t="s">
        <v>43</v>
      </c>
      <c r="E4321" s="10">
        <v>0</v>
      </c>
      <c r="F4321" s="10">
        <v>3441.2807881773401</v>
      </c>
      <c r="G4321" s="10">
        <v>-3441.2807881773401</v>
      </c>
      <c r="H4321" s="10">
        <v>3492.9</v>
      </c>
      <c r="I4321" s="10">
        <v>-3492.9</v>
      </c>
      <c r="J4321" s="10">
        <v>0</v>
      </c>
      <c r="K4321" s="10">
        <v>7788</v>
      </c>
      <c r="L4321" s="10">
        <v>-7788</v>
      </c>
      <c r="M4321" s="10">
        <v>7904.82</v>
      </c>
      <c r="N4321" s="10">
        <v>-7904.82</v>
      </c>
    </row>
    <row r="4322" spans="1:14" x14ac:dyDescent="0.25">
      <c r="A4322" s="9" t="s">
        <v>724</v>
      </c>
      <c r="B4322" s="9" t="s">
        <v>306</v>
      </c>
      <c r="C4322" s="9" t="s">
        <v>42</v>
      </c>
      <c r="D4322" s="9" t="s">
        <v>43</v>
      </c>
      <c r="E4322" s="10">
        <v>0</v>
      </c>
      <c r="F4322" s="10">
        <v>5618.9655172413795</v>
      </c>
      <c r="G4322" s="10">
        <v>-5618.9655172413795</v>
      </c>
      <c r="H4322" s="10">
        <v>5703.25</v>
      </c>
      <c r="I4322" s="10">
        <v>-5703.25</v>
      </c>
      <c r="J4322" s="10">
        <v>0</v>
      </c>
      <c r="K4322" s="10">
        <v>7788</v>
      </c>
      <c r="L4322" s="10">
        <v>-7788</v>
      </c>
      <c r="M4322" s="10">
        <v>7904.82</v>
      </c>
      <c r="N4322" s="10">
        <v>-7904.82</v>
      </c>
    </row>
    <row r="4323" spans="1:14" x14ac:dyDescent="0.25">
      <c r="A4323" s="9" t="s">
        <v>724</v>
      </c>
      <c r="B4323" s="9" t="s">
        <v>307</v>
      </c>
      <c r="C4323" s="9" t="s">
        <v>42</v>
      </c>
      <c r="D4323" s="9" t="s">
        <v>43</v>
      </c>
      <c r="E4323" s="10">
        <v>7120</v>
      </c>
      <c r="F4323" s="10">
        <v>7109.0443349753696</v>
      </c>
      <c r="G4323" s="10">
        <v>10.955665024630434</v>
      </c>
      <c r="H4323" s="10">
        <v>7215.68</v>
      </c>
      <c r="I4323" s="10">
        <v>-95.680000000000291</v>
      </c>
      <c r="J4323" s="10">
        <v>7800</v>
      </c>
      <c r="K4323" s="10">
        <v>7788</v>
      </c>
      <c r="L4323" s="10">
        <v>12</v>
      </c>
      <c r="M4323" s="10">
        <v>7904.82</v>
      </c>
      <c r="N4323" s="10">
        <v>-104.81999999999971</v>
      </c>
    </row>
    <row r="4324" spans="1:14" x14ac:dyDescent="0.25">
      <c r="A4324" s="9" t="s">
        <v>724</v>
      </c>
      <c r="B4324" s="9" t="s">
        <v>308</v>
      </c>
      <c r="C4324" s="9" t="s">
        <v>42</v>
      </c>
      <c r="D4324" s="9" t="s">
        <v>43</v>
      </c>
      <c r="E4324" s="10">
        <v>7981.58</v>
      </c>
      <c r="F4324" s="10">
        <v>7969.3004926108379</v>
      </c>
      <c r="G4324" s="10">
        <v>12.279507389162063</v>
      </c>
      <c r="H4324" s="10">
        <v>8088.84</v>
      </c>
      <c r="I4324" s="10">
        <v>-107.26000000000022</v>
      </c>
      <c r="J4324" s="10">
        <v>7800</v>
      </c>
      <c r="K4324" s="10">
        <v>7788</v>
      </c>
      <c r="L4324" s="10">
        <v>12</v>
      </c>
      <c r="M4324" s="10">
        <v>7904.82</v>
      </c>
      <c r="N4324" s="10">
        <v>-104.81999999999971</v>
      </c>
    </row>
    <row r="4325" spans="1:14" x14ac:dyDescent="0.25">
      <c r="A4325" s="9" t="s">
        <v>724</v>
      </c>
      <c r="B4325" s="9" t="s">
        <v>309</v>
      </c>
      <c r="C4325" s="9" t="s">
        <v>42</v>
      </c>
      <c r="D4325" s="9" t="s">
        <v>43</v>
      </c>
      <c r="E4325" s="10">
        <v>11531</v>
      </c>
      <c r="F4325" s="10">
        <v>11513.261083743842</v>
      </c>
      <c r="G4325" s="10">
        <v>17.738916256157609</v>
      </c>
      <c r="H4325" s="10">
        <v>11685.96</v>
      </c>
      <c r="I4325" s="10">
        <v>-154.95999999999913</v>
      </c>
      <c r="J4325" s="10">
        <v>1300</v>
      </c>
      <c r="K4325" s="10">
        <v>1298</v>
      </c>
      <c r="L4325" s="10">
        <v>2</v>
      </c>
      <c r="M4325" s="10">
        <v>1317.47</v>
      </c>
      <c r="N4325" s="10">
        <v>-17.470000000000027</v>
      </c>
    </row>
    <row r="4326" spans="1:14" x14ac:dyDescent="0.25">
      <c r="A4326" s="9" t="s">
        <v>726</v>
      </c>
      <c r="B4326" s="9" t="s">
        <v>25</v>
      </c>
      <c r="C4326" s="9" t="s">
        <v>26</v>
      </c>
      <c r="D4326" s="9" t="s">
        <v>27</v>
      </c>
      <c r="E4326" s="10">
        <v>711.93</v>
      </c>
      <c r="F4326" s="10">
        <v>0</v>
      </c>
      <c r="G4326" s="10">
        <v>711.93</v>
      </c>
      <c r="H4326" s="10">
        <v>0</v>
      </c>
      <c r="I4326" s="10">
        <v>711.93</v>
      </c>
      <c r="J4326" s="10">
        <v>0</v>
      </c>
      <c r="K4326" s="10">
        <v>0</v>
      </c>
      <c r="L4326" s="10">
        <v>0</v>
      </c>
      <c r="M4326" s="10">
        <v>0</v>
      </c>
      <c r="N4326" s="10">
        <v>0</v>
      </c>
    </row>
    <row r="4327" spans="1:14" x14ac:dyDescent="0.25">
      <c r="A4327" s="9" t="s">
        <v>726</v>
      </c>
      <c r="B4327" s="9" t="s">
        <v>32</v>
      </c>
      <c r="C4327" s="9" t="s">
        <v>33</v>
      </c>
      <c r="D4327" s="9" t="s">
        <v>27</v>
      </c>
      <c r="E4327" s="10">
        <v>292.73</v>
      </c>
      <c r="F4327" s="10">
        <v>0</v>
      </c>
      <c r="G4327" s="10">
        <v>292.73</v>
      </c>
      <c r="H4327" s="10">
        <v>533.57000000000005</v>
      </c>
      <c r="I4327" s="10">
        <v>-240.84000000000003</v>
      </c>
      <c r="J4327" s="10">
        <v>0.83</v>
      </c>
      <c r="K4327" s="10">
        <v>0</v>
      </c>
      <c r="L4327" s="10">
        <v>0.83</v>
      </c>
      <c r="M4327" s="10">
        <v>1.5129999999999999</v>
      </c>
      <c r="N4327" s="10">
        <v>-0.68299999999999994</v>
      </c>
    </row>
    <row r="4328" spans="1:14" x14ac:dyDescent="0.25">
      <c r="A4328" s="9" t="s">
        <v>726</v>
      </c>
      <c r="B4328" s="9" t="s">
        <v>34</v>
      </c>
      <c r="C4328" s="9" t="s">
        <v>33</v>
      </c>
      <c r="D4328" s="9" t="s">
        <v>27</v>
      </c>
      <c r="E4328" s="10">
        <v>1006.27</v>
      </c>
      <c r="F4328" s="10">
        <v>0</v>
      </c>
      <c r="G4328" s="10">
        <v>1006.27</v>
      </c>
      <c r="H4328" s="10">
        <v>1834.18</v>
      </c>
      <c r="I4328" s="10">
        <v>-827.91000000000008</v>
      </c>
      <c r="J4328" s="10">
        <v>0.83</v>
      </c>
      <c r="K4328" s="10">
        <v>0</v>
      </c>
      <c r="L4328" s="10">
        <v>0.83</v>
      </c>
      <c r="M4328" s="10">
        <v>1.5129999999999999</v>
      </c>
      <c r="N4328" s="10">
        <v>-0.68299999999999994</v>
      </c>
    </row>
    <row r="4329" spans="1:14" x14ac:dyDescent="0.25">
      <c r="A4329" s="9" t="s">
        <v>726</v>
      </c>
      <c r="B4329" s="9" t="s">
        <v>35</v>
      </c>
      <c r="C4329" s="9" t="s">
        <v>33</v>
      </c>
      <c r="D4329" s="9" t="s">
        <v>27</v>
      </c>
      <c r="E4329" s="10">
        <v>1088.72</v>
      </c>
      <c r="F4329" s="10">
        <v>0</v>
      </c>
      <c r="G4329" s="10">
        <v>1088.72</v>
      </c>
      <c r="H4329" s="10">
        <v>1984.43</v>
      </c>
      <c r="I4329" s="10">
        <v>-895.71</v>
      </c>
      <c r="J4329" s="10">
        <v>17.43</v>
      </c>
      <c r="K4329" s="10">
        <v>0</v>
      </c>
      <c r="L4329" s="10">
        <v>17.43</v>
      </c>
      <c r="M4329" s="10">
        <v>31.77</v>
      </c>
      <c r="N4329" s="10">
        <v>-14.34</v>
      </c>
    </row>
    <row r="4330" spans="1:14" x14ac:dyDescent="0.25">
      <c r="A4330" s="9" t="s">
        <v>726</v>
      </c>
      <c r="B4330" s="9" t="s">
        <v>424</v>
      </c>
      <c r="C4330" s="9" t="s">
        <v>39</v>
      </c>
      <c r="D4330" s="9" t="s">
        <v>40</v>
      </c>
      <c r="E4330" s="10">
        <v>-179343.03</v>
      </c>
      <c r="F4330" s="10">
        <v>0</v>
      </c>
      <c r="G4330" s="10">
        <v>-179343.03</v>
      </c>
      <c r="H4330" s="10">
        <v>-179343.04</v>
      </c>
      <c r="I4330" s="10">
        <v>1.0000000009313226E-2</v>
      </c>
      <c r="J4330" s="10">
        <v>-1059</v>
      </c>
      <c r="K4330" s="10">
        <v>0</v>
      </c>
      <c r="L4330" s="10">
        <v>-1059</v>
      </c>
      <c r="M4330" s="10">
        <v>-1059</v>
      </c>
      <c r="N4330" s="10">
        <v>0</v>
      </c>
    </row>
    <row r="4331" spans="1:14" x14ac:dyDescent="0.25">
      <c r="A4331" s="9" t="s">
        <v>726</v>
      </c>
      <c r="B4331" s="9" t="s">
        <v>425</v>
      </c>
      <c r="C4331" s="9" t="s">
        <v>42</v>
      </c>
      <c r="D4331" s="9" t="s">
        <v>58</v>
      </c>
      <c r="E4331" s="10">
        <v>143518.45000000001</v>
      </c>
      <c r="F4331" s="10">
        <v>142197.90049751246</v>
      </c>
      <c r="G4331" s="10">
        <v>1320.5495024875563</v>
      </c>
      <c r="H4331" s="10">
        <v>142908.89000000001</v>
      </c>
      <c r="I4331" s="10">
        <v>609.55999999999767</v>
      </c>
      <c r="J4331" s="10">
        <v>6413</v>
      </c>
      <c r="K4331" s="10">
        <v>6354</v>
      </c>
      <c r="L4331" s="10">
        <v>59</v>
      </c>
      <c r="M4331" s="10">
        <v>6385.77</v>
      </c>
      <c r="N4331" s="10">
        <v>27.229999999999563</v>
      </c>
    </row>
    <row r="4332" spans="1:14" x14ac:dyDescent="0.25">
      <c r="A4332" s="9" t="s">
        <v>726</v>
      </c>
      <c r="B4332" s="9" t="s">
        <v>94</v>
      </c>
      <c r="C4332" s="9" t="s">
        <v>42</v>
      </c>
      <c r="D4332" s="9" t="s">
        <v>43</v>
      </c>
      <c r="E4332" s="10">
        <v>527.17999999999995</v>
      </c>
      <c r="F4332" s="10">
        <v>524.20895522388071</v>
      </c>
      <c r="G4332" s="10">
        <v>2.9710447761192427</v>
      </c>
      <c r="H4332" s="10">
        <v>526.83000000000004</v>
      </c>
      <c r="I4332" s="10">
        <v>0.34999999999990905</v>
      </c>
      <c r="J4332" s="10">
        <v>1065</v>
      </c>
      <c r="K4332" s="10">
        <v>1059</v>
      </c>
      <c r="L4332" s="10">
        <v>6</v>
      </c>
      <c r="M4332" s="10">
        <v>1064.2950000000001</v>
      </c>
      <c r="N4332" s="10">
        <v>0.70499999999992724</v>
      </c>
    </row>
    <row r="4333" spans="1:14" x14ac:dyDescent="0.25">
      <c r="A4333" s="9" t="s">
        <v>726</v>
      </c>
      <c r="B4333" s="9" t="s">
        <v>426</v>
      </c>
      <c r="C4333" s="9" t="s">
        <v>42</v>
      </c>
      <c r="D4333" s="9" t="s">
        <v>43</v>
      </c>
      <c r="E4333" s="10">
        <v>2850.06</v>
      </c>
      <c r="F4333" s="10">
        <v>2807.6453201970444</v>
      </c>
      <c r="G4333" s="10">
        <v>42.414679802955561</v>
      </c>
      <c r="H4333" s="10">
        <v>2849.76</v>
      </c>
      <c r="I4333" s="10">
        <v>0.29999999999972715</v>
      </c>
      <c r="J4333" s="10">
        <v>6450</v>
      </c>
      <c r="K4333" s="10">
        <v>6354</v>
      </c>
      <c r="L4333" s="10">
        <v>96</v>
      </c>
      <c r="M4333" s="10">
        <v>6449.31</v>
      </c>
      <c r="N4333" s="10">
        <v>0.68999999999959982</v>
      </c>
    </row>
    <row r="4334" spans="1:14" x14ac:dyDescent="0.25">
      <c r="A4334" s="9" t="s">
        <v>726</v>
      </c>
      <c r="B4334" s="9" t="s">
        <v>427</v>
      </c>
      <c r="C4334" s="9" t="s">
        <v>42</v>
      </c>
      <c r="D4334" s="9" t="s">
        <v>43</v>
      </c>
      <c r="E4334" s="10">
        <v>4541.78</v>
      </c>
      <c r="F4334" s="10">
        <v>4584.3448275862065</v>
      </c>
      <c r="G4334" s="10">
        <v>-42.564827586206775</v>
      </c>
      <c r="H4334" s="10">
        <v>4653.1099999999997</v>
      </c>
      <c r="I4334" s="10">
        <v>-111.32999999999993</v>
      </c>
      <c r="J4334" s="10">
        <v>6295</v>
      </c>
      <c r="K4334" s="10">
        <v>6354</v>
      </c>
      <c r="L4334" s="10">
        <v>-59</v>
      </c>
      <c r="M4334" s="10">
        <v>6449.31</v>
      </c>
      <c r="N4334" s="10">
        <v>-154.3100000000004</v>
      </c>
    </row>
    <row r="4335" spans="1:14" x14ac:dyDescent="0.25">
      <c r="A4335" s="9" t="s">
        <v>726</v>
      </c>
      <c r="B4335" s="9" t="s">
        <v>428</v>
      </c>
      <c r="C4335" s="9" t="s">
        <v>42</v>
      </c>
      <c r="D4335" s="9" t="s">
        <v>43</v>
      </c>
      <c r="E4335" s="10">
        <v>5796.41</v>
      </c>
      <c r="F4335" s="10">
        <v>5800.0591133004928</v>
      </c>
      <c r="G4335" s="10">
        <v>-3.6491133004928997</v>
      </c>
      <c r="H4335" s="10">
        <v>5887.06</v>
      </c>
      <c r="I4335" s="10">
        <v>-90.650000000000546</v>
      </c>
      <c r="J4335" s="10">
        <v>6350</v>
      </c>
      <c r="K4335" s="10">
        <v>6354</v>
      </c>
      <c r="L4335" s="10">
        <v>-4</v>
      </c>
      <c r="M4335" s="10">
        <v>6449.31</v>
      </c>
      <c r="N4335" s="10">
        <v>-99.3100000000004</v>
      </c>
    </row>
    <row r="4336" spans="1:14" x14ac:dyDescent="0.25">
      <c r="A4336" s="9" t="s">
        <v>726</v>
      </c>
      <c r="B4336" s="9" t="s">
        <v>429</v>
      </c>
      <c r="C4336" s="9" t="s">
        <v>42</v>
      </c>
      <c r="D4336" s="9" t="s">
        <v>43</v>
      </c>
      <c r="E4336" s="10">
        <v>6958.3</v>
      </c>
      <c r="F4336" s="10">
        <v>6501.92118226601</v>
      </c>
      <c r="G4336" s="10">
        <v>456.37881773399022</v>
      </c>
      <c r="H4336" s="10">
        <v>6599.45</v>
      </c>
      <c r="I4336" s="10">
        <v>358.85000000000036</v>
      </c>
      <c r="J4336" s="10">
        <v>6800</v>
      </c>
      <c r="K4336" s="10">
        <v>6354</v>
      </c>
      <c r="L4336" s="10">
        <v>446</v>
      </c>
      <c r="M4336" s="10">
        <v>6449.31</v>
      </c>
      <c r="N4336" s="10">
        <v>350.6899999999996</v>
      </c>
    </row>
    <row r="4337" spans="1:14" x14ac:dyDescent="0.25">
      <c r="A4337" s="9" t="s">
        <v>726</v>
      </c>
      <c r="B4337" s="9" t="s">
        <v>430</v>
      </c>
      <c r="C4337" s="9" t="s">
        <v>42</v>
      </c>
      <c r="D4337" s="9" t="s">
        <v>43</v>
      </c>
      <c r="E4337" s="10">
        <v>12051.2</v>
      </c>
      <c r="F4337" s="10">
        <v>11394.837438423645</v>
      </c>
      <c r="G4337" s="10">
        <v>656.3625615763558</v>
      </c>
      <c r="H4337" s="10">
        <v>11565.76</v>
      </c>
      <c r="I4337" s="10">
        <v>485.44000000000051</v>
      </c>
      <c r="J4337" s="10">
        <v>1120</v>
      </c>
      <c r="K4337" s="10">
        <v>1059</v>
      </c>
      <c r="L4337" s="10">
        <v>61</v>
      </c>
      <c r="M4337" s="10">
        <v>1074.885</v>
      </c>
      <c r="N4337" s="10">
        <v>45.115000000000009</v>
      </c>
    </row>
    <row r="4338" spans="1:14" x14ac:dyDescent="0.25">
      <c r="A4338" s="9" t="s">
        <v>727</v>
      </c>
      <c r="B4338" s="9" t="s">
        <v>25</v>
      </c>
      <c r="C4338" s="9" t="s">
        <v>26</v>
      </c>
      <c r="D4338" s="9" t="s">
        <v>27</v>
      </c>
      <c r="E4338" s="10">
        <v>27025.64</v>
      </c>
      <c r="F4338" s="10">
        <v>0</v>
      </c>
      <c r="G4338" s="10">
        <v>27025.64</v>
      </c>
      <c r="H4338" s="10">
        <v>0</v>
      </c>
      <c r="I4338" s="10">
        <v>27025.64</v>
      </c>
      <c r="J4338" s="10">
        <v>0</v>
      </c>
      <c r="K4338" s="10">
        <v>0</v>
      </c>
      <c r="L4338" s="10">
        <v>0</v>
      </c>
      <c r="M4338" s="10">
        <v>0</v>
      </c>
      <c r="N4338" s="10">
        <v>0</v>
      </c>
    </row>
    <row r="4339" spans="1:14" x14ac:dyDescent="0.25">
      <c r="A4339" s="9" t="s">
        <v>727</v>
      </c>
      <c r="B4339" s="9" t="s">
        <v>28</v>
      </c>
      <c r="C4339" s="9" t="s">
        <v>29</v>
      </c>
      <c r="D4339" s="9" t="s">
        <v>27</v>
      </c>
      <c r="E4339" s="10">
        <v>0.12</v>
      </c>
      <c r="F4339" s="10">
        <v>0</v>
      </c>
      <c r="G4339" s="10">
        <v>0.12</v>
      </c>
      <c r="H4339" s="10">
        <v>0.06</v>
      </c>
      <c r="I4339" s="10">
        <v>0.06</v>
      </c>
      <c r="J4339" s="10">
        <v>0</v>
      </c>
      <c r="K4339" s="10">
        <v>0</v>
      </c>
      <c r="L4339" s="10">
        <v>0</v>
      </c>
      <c r="M4339" s="10">
        <v>0</v>
      </c>
      <c r="N4339" s="10">
        <v>0</v>
      </c>
    </row>
    <row r="4340" spans="1:14" x14ac:dyDescent="0.25">
      <c r="A4340" s="9" t="s">
        <v>727</v>
      </c>
      <c r="B4340" s="9" t="s">
        <v>30</v>
      </c>
      <c r="C4340" s="9" t="s">
        <v>29</v>
      </c>
      <c r="D4340" s="9" t="s">
        <v>27</v>
      </c>
      <c r="E4340" s="10">
        <v>2.7</v>
      </c>
      <c r="F4340" s="10">
        <v>0</v>
      </c>
      <c r="G4340" s="10">
        <v>2.7</v>
      </c>
      <c r="H4340" s="10">
        <v>1.36</v>
      </c>
      <c r="I4340" s="10">
        <v>1.34</v>
      </c>
      <c r="J4340" s="10">
        <v>0</v>
      </c>
      <c r="K4340" s="10">
        <v>0</v>
      </c>
      <c r="L4340" s="10">
        <v>0</v>
      </c>
      <c r="M4340" s="10">
        <v>0</v>
      </c>
      <c r="N4340" s="10">
        <v>0</v>
      </c>
    </row>
    <row r="4341" spans="1:14" x14ac:dyDescent="0.25">
      <c r="A4341" s="9" t="s">
        <v>727</v>
      </c>
      <c r="B4341" s="9" t="s">
        <v>31</v>
      </c>
      <c r="C4341" s="9" t="s">
        <v>29</v>
      </c>
      <c r="D4341" s="9" t="s">
        <v>27</v>
      </c>
      <c r="E4341" s="10">
        <v>18.100000000000001</v>
      </c>
      <c r="F4341" s="10">
        <v>0</v>
      </c>
      <c r="G4341" s="10">
        <v>18.100000000000001</v>
      </c>
      <c r="H4341" s="10">
        <v>9.15</v>
      </c>
      <c r="I4341" s="10">
        <v>8.9500000000000011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</row>
    <row r="4342" spans="1:14" x14ac:dyDescent="0.25">
      <c r="A4342" s="9" t="s">
        <v>727</v>
      </c>
      <c r="B4342" s="9" t="s">
        <v>36</v>
      </c>
      <c r="C4342" s="9" t="s">
        <v>29</v>
      </c>
      <c r="D4342" s="9" t="s">
        <v>27</v>
      </c>
      <c r="E4342" s="10">
        <v>202.73</v>
      </c>
      <c r="F4342" s="10">
        <v>0</v>
      </c>
      <c r="G4342" s="10">
        <v>202.73</v>
      </c>
      <c r="H4342" s="10">
        <v>102.55</v>
      </c>
      <c r="I4342" s="10">
        <v>100.17999999999999</v>
      </c>
      <c r="J4342" s="10">
        <v>0</v>
      </c>
      <c r="K4342" s="10">
        <v>0</v>
      </c>
      <c r="L4342" s="10">
        <v>0</v>
      </c>
      <c r="M4342" s="10">
        <v>0</v>
      </c>
      <c r="N4342" s="10">
        <v>0</v>
      </c>
    </row>
    <row r="4343" spans="1:14" x14ac:dyDescent="0.25">
      <c r="A4343" s="9" t="s">
        <v>727</v>
      </c>
      <c r="B4343" s="9" t="s">
        <v>37</v>
      </c>
      <c r="C4343" s="9" t="s">
        <v>29</v>
      </c>
      <c r="D4343" s="9" t="s">
        <v>27</v>
      </c>
      <c r="E4343" s="10">
        <v>468.81</v>
      </c>
      <c r="F4343" s="10">
        <v>0</v>
      </c>
      <c r="G4343" s="10">
        <v>468.81</v>
      </c>
      <c r="H4343" s="10">
        <v>237.14</v>
      </c>
      <c r="I4343" s="10">
        <v>231.67000000000002</v>
      </c>
      <c r="J4343" s="10">
        <v>0</v>
      </c>
      <c r="K4343" s="10">
        <v>0</v>
      </c>
      <c r="L4343" s="10">
        <v>0</v>
      </c>
      <c r="M4343" s="10">
        <v>0</v>
      </c>
      <c r="N4343" s="10">
        <v>0</v>
      </c>
    </row>
    <row r="4344" spans="1:14" x14ac:dyDescent="0.25">
      <c r="A4344" s="9" t="s">
        <v>727</v>
      </c>
      <c r="B4344" s="9" t="s">
        <v>346</v>
      </c>
      <c r="C4344" s="9" t="s">
        <v>33</v>
      </c>
      <c r="D4344" s="9" t="s">
        <v>27</v>
      </c>
      <c r="E4344" s="10">
        <v>3089.31</v>
      </c>
      <c r="F4344" s="10">
        <v>0</v>
      </c>
      <c r="G4344" s="10">
        <v>3089.31</v>
      </c>
      <c r="H4344" s="10">
        <v>4407.57</v>
      </c>
      <c r="I4344" s="10">
        <v>-1318.2599999999998</v>
      </c>
      <c r="J4344" s="10">
        <v>19.5</v>
      </c>
      <c r="K4344" s="10">
        <v>0</v>
      </c>
      <c r="L4344" s="10">
        <v>19.5</v>
      </c>
      <c r="M4344" s="10">
        <v>27.821000000000002</v>
      </c>
      <c r="N4344" s="10">
        <v>-8.3210000000000015</v>
      </c>
    </row>
    <row r="4345" spans="1:14" x14ac:dyDescent="0.25">
      <c r="A4345" s="9" t="s">
        <v>727</v>
      </c>
      <c r="B4345" s="9" t="s">
        <v>347</v>
      </c>
      <c r="C4345" s="9" t="s">
        <v>33</v>
      </c>
      <c r="D4345" s="9" t="s">
        <v>27</v>
      </c>
      <c r="E4345" s="10">
        <v>9814.61</v>
      </c>
      <c r="F4345" s="10">
        <v>0</v>
      </c>
      <c r="G4345" s="10">
        <v>9814.61</v>
      </c>
      <c r="H4345" s="10">
        <v>14002.7</v>
      </c>
      <c r="I4345" s="10">
        <v>-4188.09</v>
      </c>
      <c r="J4345" s="10">
        <v>19.5</v>
      </c>
      <c r="K4345" s="10">
        <v>0</v>
      </c>
      <c r="L4345" s="10">
        <v>19.5</v>
      </c>
      <c r="M4345" s="10">
        <v>27.821000000000002</v>
      </c>
      <c r="N4345" s="10">
        <v>-8.3210000000000015</v>
      </c>
    </row>
    <row r="4346" spans="1:14" x14ac:dyDescent="0.25">
      <c r="A4346" s="9" t="s">
        <v>727</v>
      </c>
      <c r="B4346" s="9" t="s">
        <v>348</v>
      </c>
      <c r="C4346" s="9" t="s">
        <v>33</v>
      </c>
      <c r="D4346" s="9" t="s">
        <v>27</v>
      </c>
      <c r="E4346" s="10">
        <v>9862.39</v>
      </c>
      <c r="F4346" s="10">
        <v>0</v>
      </c>
      <c r="G4346" s="10">
        <v>9862.39</v>
      </c>
      <c r="H4346" s="10">
        <v>14070.83</v>
      </c>
      <c r="I4346" s="10">
        <v>-4208.4400000000005</v>
      </c>
      <c r="J4346" s="10">
        <v>117</v>
      </c>
      <c r="K4346" s="10">
        <v>0</v>
      </c>
      <c r="L4346" s="10">
        <v>117</v>
      </c>
      <c r="M4346" s="10">
        <v>166.92599999999999</v>
      </c>
      <c r="N4346" s="10">
        <v>-49.925999999999988</v>
      </c>
    </row>
    <row r="4347" spans="1:14" x14ac:dyDescent="0.25">
      <c r="A4347" s="9" t="s">
        <v>727</v>
      </c>
      <c r="B4347" s="9" t="s">
        <v>177</v>
      </c>
      <c r="C4347" s="9" t="s">
        <v>39</v>
      </c>
      <c r="D4347" s="9" t="s">
        <v>58</v>
      </c>
      <c r="E4347" s="10">
        <v>-655261.89</v>
      </c>
      <c r="F4347" s="10">
        <v>0</v>
      </c>
      <c r="G4347" s="10">
        <v>-655261.89</v>
      </c>
      <c r="H4347" s="10">
        <v>-655261.81000000006</v>
      </c>
      <c r="I4347" s="10">
        <v>-7.9999999958090484E-2</v>
      </c>
      <c r="J4347" s="10">
        <v>-27821</v>
      </c>
      <c r="K4347" s="10">
        <v>0</v>
      </c>
      <c r="L4347" s="10">
        <v>-27821</v>
      </c>
      <c r="M4347" s="10">
        <v>-27821</v>
      </c>
      <c r="N4347" s="10">
        <v>0</v>
      </c>
    </row>
    <row r="4348" spans="1:14" x14ac:dyDescent="0.25">
      <c r="A4348" s="9" t="s">
        <v>727</v>
      </c>
      <c r="B4348" s="9" t="s">
        <v>75</v>
      </c>
      <c r="C4348" s="9" t="s">
        <v>42</v>
      </c>
      <c r="D4348" s="9" t="s">
        <v>58</v>
      </c>
      <c r="E4348" s="10">
        <v>528035.62</v>
      </c>
      <c r="F4348" s="10">
        <v>549156.96</v>
      </c>
      <c r="G4348" s="10">
        <v>-21121.339999999967</v>
      </c>
      <c r="H4348" s="10">
        <v>549156.96</v>
      </c>
      <c r="I4348" s="10">
        <v>-21121.339999999967</v>
      </c>
      <c r="J4348" s="10">
        <v>27821</v>
      </c>
      <c r="K4348" s="10">
        <v>28933.84</v>
      </c>
      <c r="L4348" s="10">
        <v>-1112.8400000000001</v>
      </c>
      <c r="M4348" s="10">
        <v>28933.84</v>
      </c>
      <c r="N4348" s="10">
        <v>-1112.8400000000001</v>
      </c>
    </row>
    <row r="4349" spans="1:14" x14ac:dyDescent="0.25">
      <c r="A4349" s="9" t="s">
        <v>727</v>
      </c>
      <c r="B4349" s="9" t="s">
        <v>354</v>
      </c>
      <c r="C4349" s="9" t="s">
        <v>42</v>
      </c>
      <c r="D4349" s="9" t="s">
        <v>43</v>
      </c>
      <c r="E4349" s="10">
        <v>13380.08</v>
      </c>
      <c r="F4349" s="10">
        <v>13294.539215686274</v>
      </c>
      <c r="G4349" s="10">
        <v>85.540784313725453</v>
      </c>
      <c r="H4349" s="10">
        <v>13560.43</v>
      </c>
      <c r="I4349" s="10">
        <v>-180.35000000000036</v>
      </c>
      <c r="J4349" s="10">
        <v>28000</v>
      </c>
      <c r="K4349" s="10">
        <v>27821</v>
      </c>
      <c r="L4349" s="10">
        <v>179</v>
      </c>
      <c r="M4349" s="10">
        <v>28377.42</v>
      </c>
      <c r="N4349" s="10">
        <v>-377.41999999999825</v>
      </c>
    </row>
    <row r="4350" spans="1:14" x14ac:dyDescent="0.25">
      <c r="A4350" s="9" t="s">
        <v>727</v>
      </c>
      <c r="B4350" s="9" t="s">
        <v>350</v>
      </c>
      <c r="C4350" s="9" t="s">
        <v>42</v>
      </c>
      <c r="D4350" s="9" t="s">
        <v>43</v>
      </c>
      <c r="E4350" s="10">
        <v>56140</v>
      </c>
      <c r="F4350" s="10">
        <v>55781.104477611938</v>
      </c>
      <c r="G4350" s="10">
        <v>358.89552238806209</v>
      </c>
      <c r="H4350" s="10">
        <v>56060.01</v>
      </c>
      <c r="I4350" s="10">
        <v>79.989999999997963</v>
      </c>
      <c r="J4350" s="10">
        <v>28000</v>
      </c>
      <c r="K4350" s="10">
        <v>27821</v>
      </c>
      <c r="L4350" s="10">
        <v>179</v>
      </c>
      <c r="M4350" s="10">
        <v>27960.105</v>
      </c>
      <c r="N4350" s="10">
        <v>39.895000000000437</v>
      </c>
    </row>
    <row r="4351" spans="1:14" x14ac:dyDescent="0.25">
      <c r="A4351" s="9" t="s">
        <v>727</v>
      </c>
      <c r="B4351" s="9" t="s">
        <v>355</v>
      </c>
      <c r="C4351" s="9" t="s">
        <v>42</v>
      </c>
      <c r="D4351" s="9" t="s">
        <v>53</v>
      </c>
      <c r="E4351" s="10">
        <v>7221.78</v>
      </c>
      <c r="F4351" s="10">
        <v>3653.04</v>
      </c>
      <c r="G4351" s="10">
        <v>3568.74</v>
      </c>
      <c r="H4351" s="10">
        <v>3653.04</v>
      </c>
      <c r="I4351" s="10">
        <v>3568.74</v>
      </c>
      <c r="J4351" s="10">
        <v>550</v>
      </c>
      <c r="K4351" s="10">
        <v>278.20999999999998</v>
      </c>
      <c r="L4351" s="10">
        <v>271.79000000000002</v>
      </c>
      <c r="M4351" s="10">
        <v>278.20999999999998</v>
      </c>
      <c r="N4351" s="10">
        <v>271.79000000000002</v>
      </c>
    </row>
    <row r="4352" spans="1:14" x14ac:dyDescent="0.25">
      <c r="A4352" s="9" t="s">
        <v>728</v>
      </c>
      <c r="B4352" s="9" t="s">
        <v>25</v>
      </c>
      <c r="C4352" s="9" t="s">
        <v>26</v>
      </c>
      <c r="D4352" s="9" t="s">
        <v>27</v>
      </c>
      <c r="E4352" s="10">
        <v>34300.480000000003</v>
      </c>
      <c r="F4352" s="10">
        <v>0</v>
      </c>
      <c r="G4352" s="10">
        <v>34300.480000000003</v>
      </c>
      <c r="H4352" s="10">
        <v>0</v>
      </c>
      <c r="I4352" s="10">
        <v>34300.480000000003</v>
      </c>
      <c r="J4352" s="10">
        <v>0</v>
      </c>
      <c r="K4352" s="10">
        <v>0</v>
      </c>
      <c r="L4352" s="10">
        <v>0</v>
      </c>
      <c r="M4352" s="10">
        <v>0</v>
      </c>
      <c r="N4352" s="10">
        <v>0</v>
      </c>
    </row>
    <row r="4353" spans="1:14" x14ac:dyDescent="0.25">
      <c r="A4353" s="9" t="s">
        <v>728</v>
      </c>
      <c r="B4353" s="9" t="s">
        <v>28</v>
      </c>
      <c r="C4353" s="9" t="s">
        <v>29</v>
      </c>
      <c r="D4353" s="9" t="s">
        <v>27</v>
      </c>
      <c r="E4353" s="10">
        <v>0</v>
      </c>
      <c r="F4353" s="10">
        <v>0</v>
      </c>
      <c r="G4353" s="10">
        <v>0</v>
      </c>
      <c r="H4353" s="10">
        <v>0.08</v>
      </c>
      <c r="I4353" s="10">
        <v>-0.08</v>
      </c>
      <c r="J4353" s="10">
        <v>0</v>
      </c>
      <c r="K4353" s="10">
        <v>0</v>
      </c>
      <c r="L4353" s="10">
        <v>0</v>
      </c>
      <c r="M4353" s="10">
        <v>0</v>
      </c>
      <c r="N4353" s="10">
        <v>0</v>
      </c>
    </row>
    <row r="4354" spans="1:14" x14ac:dyDescent="0.25">
      <c r="A4354" s="9" t="s">
        <v>728</v>
      </c>
      <c r="B4354" s="9" t="s">
        <v>30</v>
      </c>
      <c r="C4354" s="9" t="s">
        <v>29</v>
      </c>
      <c r="D4354" s="9" t="s">
        <v>27</v>
      </c>
      <c r="E4354" s="10">
        <v>0</v>
      </c>
      <c r="F4354" s="10">
        <v>0</v>
      </c>
      <c r="G4354" s="10">
        <v>0</v>
      </c>
      <c r="H4354" s="10">
        <v>1.9</v>
      </c>
      <c r="I4354" s="10">
        <v>-1.9</v>
      </c>
      <c r="J4354" s="10">
        <v>0</v>
      </c>
      <c r="K4354" s="10">
        <v>0</v>
      </c>
      <c r="L4354" s="10">
        <v>0</v>
      </c>
      <c r="M4354" s="10">
        <v>0</v>
      </c>
      <c r="N4354" s="10">
        <v>0</v>
      </c>
    </row>
    <row r="4355" spans="1:14" x14ac:dyDescent="0.25">
      <c r="A4355" s="9" t="s">
        <v>728</v>
      </c>
      <c r="B4355" s="9" t="s">
        <v>31</v>
      </c>
      <c r="C4355" s="9" t="s">
        <v>29</v>
      </c>
      <c r="D4355" s="9" t="s">
        <v>27</v>
      </c>
      <c r="E4355" s="10">
        <v>0</v>
      </c>
      <c r="F4355" s="10">
        <v>0</v>
      </c>
      <c r="G4355" s="10">
        <v>0</v>
      </c>
      <c r="H4355" s="10">
        <v>12.73</v>
      </c>
      <c r="I4355" s="10">
        <v>-12.73</v>
      </c>
      <c r="J4355" s="10">
        <v>0</v>
      </c>
      <c r="K4355" s="10">
        <v>0</v>
      </c>
      <c r="L4355" s="10">
        <v>0</v>
      </c>
      <c r="M4355" s="10">
        <v>0</v>
      </c>
      <c r="N4355" s="10">
        <v>0</v>
      </c>
    </row>
    <row r="4356" spans="1:14" x14ac:dyDescent="0.25">
      <c r="A4356" s="9" t="s">
        <v>728</v>
      </c>
      <c r="B4356" s="9" t="s">
        <v>36</v>
      </c>
      <c r="C4356" s="9" t="s">
        <v>29</v>
      </c>
      <c r="D4356" s="9" t="s">
        <v>27</v>
      </c>
      <c r="E4356" s="10">
        <v>0</v>
      </c>
      <c r="F4356" s="10">
        <v>0</v>
      </c>
      <c r="G4356" s="10">
        <v>0</v>
      </c>
      <c r="H4356" s="10">
        <v>142.65</v>
      </c>
      <c r="I4356" s="10">
        <v>-142.65</v>
      </c>
      <c r="J4356" s="10">
        <v>0</v>
      </c>
      <c r="K4356" s="10">
        <v>0</v>
      </c>
      <c r="L4356" s="10">
        <v>0</v>
      </c>
      <c r="M4356" s="10">
        <v>0</v>
      </c>
      <c r="N4356" s="10">
        <v>0</v>
      </c>
    </row>
    <row r="4357" spans="1:14" x14ac:dyDescent="0.25">
      <c r="A4357" s="9" t="s">
        <v>728</v>
      </c>
      <c r="B4357" s="9" t="s">
        <v>37</v>
      </c>
      <c r="C4357" s="9" t="s">
        <v>29</v>
      </c>
      <c r="D4357" s="9" t="s">
        <v>27</v>
      </c>
      <c r="E4357" s="10">
        <v>0</v>
      </c>
      <c r="F4357" s="10">
        <v>0</v>
      </c>
      <c r="G4357" s="10">
        <v>0</v>
      </c>
      <c r="H4357" s="10">
        <v>329.87</v>
      </c>
      <c r="I4357" s="10">
        <v>-329.87</v>
      </c>
      <c r="J4357" s="10">
        <v>0</v>
      </c>
      <c r="K4357" s="10">
        <v>0</v>
      </c>
      <c r="L4357" s="10">
        <v>0</v>
      </c>
      <c r="M4357" s="10">
        <v>0</v>
      </c>
      <c r="N4357" s="10">
        <v>0</v>
      </c>
    </row>
    <row r="4358" spans="1:14" x14ac:dyDescent="0.25">
      <c r="A4358" s="9" t="s">
        <v>728</v>
      </c>
      <c r="B4358" s="9" t="s">
        <v>346</v>
      </c>
      <c r="C4358" s="9" t="s">
        <v>33</v>
      </c>
      <c r="D4358" s="9" t="s">
        <v>27</v>
      </c>
      <c r="E4358" s="10">
        <v>4515.1400000000003</v>
      </c>
      <c r="F4358" s="10">
        <v>0</v>
      </c>
      <c r="G4358" s="10">
        <v>4515.1400000000003</v>
      </c>
      <c r="H4358" s="10">
        <v>6131.09</v>
      </c>
      <c r="I4358" s="10">
        <v>-1615.9499999999998</v>
      </c>
      <c r="J4358" s="10">
        <v>28.5</v>
      </c>
      <c r="K4358" s="10">
        <v>0</v>
      </c>
      <c r="L4358" s="10">
        <v>28.5</v>
      </c>
      <c r="M4358" s="10">
        <v>38.700000000000003</v>
      </c>
      <c r="N4358" s="10">
        <v>-10.200000000000003</v>
      </c>
    </row>
    <row r="4359" spans="1:14" x14ac:dyDescent="0.25">
      <c r="A4359" s="9" t="s">
        <v>728</v>
      </c>
      <c r="B4359" s="9" t="s">
        <v>347</v>
      </c>
      <c r="C4359" s="9" t="s">
        <v>33</v>
      </c>
      <c r="D4359" s="9" t="s">
        <v>27</v>
      </c>
      <c r="E4359" s="10">
        <v>14344.43</v>
      </c>
      <c r="F4359" s="10">
        <v>0</v>
      </c>
      <c r="G4359" s="10">
        <v>14344.43</v>
      </c>
      <c r="H4359" s="10">
        <v>19478.25</v>
      </c>
      <c r="I4359" s="10">
        <v>-5133.82</v>
      </c>
      <c r="J4359" s="10">
        <v>28.5</v>
      </c>
      <c r="K4359" s="10">
        <v>0</v>
      </c>
      <c r="L4359" s="10">
        <v>28.5</v>
      </c>
      <c r="M4359" s="10">
        <v>38.700000000000003</v>
      </c>
      <c r="N4359" s="10">
        <v>-10.200000000000003</v>
      </c>
    </row>
    <row r="4360" spans="1:14" x14ac:dyDescent="0.25">
      <c r="A4360" s="9" t="s">
        <v>728</v>
      </c>
      <c r="B4360" s="9" t="s">
        <v>348</v>
      </c>
      <c r="C4360" s="9" t="s">
        <v>33</v>
      </c>
      <c r="D4360" s="9" t="s">
        <v>27</v>
      </c>
      <c r="E4360" s="10">
        <v>14414.26</v>
      </c>
      <c r="F4360" s="10">
        <v>0</v>
      </c>
      <c r="G4360" s="10">
        <v>14414.26</v>
      </c>
      <c r="H4360" s="10">
        <v>19573.03</v>
      </c>
      <c r="I4360" s="10">
        <v>-5158.7699999999986</v>
      </c>
      <c r="J4360" s="10">
        <v>171</v>
      </c>
      <c r="K4360" s="10">
        <v>0</v>
      </c>
      <c r="L4360" s="10">
        <v>171</v>
      </c>
      <c r="M4360" s="10">
        <v>232.2</v>
      </c>
      <c r="N4360" s="10">
        <v>-61.199999999999989</v>
      </c>
    </row>
    <row r="4361" spans="1:14" x14ac:dyDescent="0.25">
      <c r="A4361" s="9" t="s">
        <v>728</v>
      </c>
      <c r="B4361" s="9" t="s">
        <v>191</v>
      </c>
      <c r="C4361" s="9" t="s">
        <v>39</v>
      </c>
      <c r="D4361" s="9" t="s">
        <v>58</v>
      </c>
      <c r="E4361" s="10">
        <v>-910521.6</v>
      </c>
      <c r="F4361" s="10">
        <v>0</v>
      </c>
      <c r="G4361" s="10">
        <v>-910521.6</v>
      </c>
      <c r="H4361" s="10">
        <v>-910521.64</v>
      </c>
      <c r="I4361" s="10">
        <v>4.0000000037252903E-2</v>
      </c>
      <c r="J4361" s="10">
        <v>-38700</v>
      </c>
      <c r="K4361" s="10">
        <v>0</v>
      </c>
      <c r="L4361" s="10">
        <v>-38700</v>
      </c>
      <c r="M4361" s="10">
        <v>-38700</v>
      </c>
      <c r="N4361" s="10">
        <v>0</v>
      </c>
    </row>
    <row r="4362" spans="1:14" x14ac:dyDescent="0.25">
      <c r="A4362" s="9" t="s">
        <v>728</v>
      </c>
      <c r="B4362" s="9" t="s">
        <v>75</v>
      </c>
      <c r="C4362" s="9" t="s">
        <v>42</v>
      </c>
      <c r="D4362" s="9" t="s">
        <v>58</v>
      </c>
      <c r="E4362" s="10">
        <v>734429.64</v>
      </c>
      <c r="F4362" s="10">
        <v>763806.66</v>
      </c>
      <c r="G4362" s="10">
        <v>-29377.020000000019</v>
      </c>
      <c r="H4362" s="10">
        <v>763806.66</v>
      </c>
      <c r="I4362" s="10">
        <v>-29377.020000000019</v>
      </c>
      <c r="J4362" s="10">
        <v>38700</v>
      </c>
      <c r="K4362" s="10">
        <v>40248</v>
      </c>
      <c r="L4362" s="10">
        <v>-1548</v>
      </c>
      <c r="M4362" s="10">
        <v>40248</v>
      </c>
      <c r="N4362" s="10">
        <v>-1548</v>
      </c>
    </row>
    <row r="4363" spans="1:14" x14ac:dyDescent="0.25">
      <c r="A4363" s="9" t="s">
        <v>728</v>
      </c>
      <c r="B4363" s="9" t="s">
        <v>349</v>
      </c>
      <c r="C4363" s="9" t="s">
        <v>42</v>
      </c>
      <c r="D4363" s="9" t="s">
        <v>43</v>
      </c>
      <c r="E4363" s="10">
        <v>19033.560000000001</v>
      </c>
      <c r="F4363" s="10">
        <v>18887.147058823528</v>
      </c>
      <c r="G4363" s="10">
        <v>146.4129411764734</v>
      </c>
      <c r="H4363" s="10">
        <v>19264.89</v>
      </c>
      <c r="I4363" s="10">
        <v>-231.32999999999811</v>
      </c>
      <c r="J4363" s="10">
        <v>39000</v>
      </c>
      <c r="K4363" s="10">
        <v>38700</v>
      </c>
      <c r="L4363" s="10">
        <v>300</v>
      </c>
      <c r="M4363" s="10">
        <v>39474</v>
      </c>
      <c r="N4363" s="10">
        <v>-474</v>
      </c>
    </row>
    <row r="4364" spans="1:14" x14ac:dyDescent="0.25">
      <c r="A4364" s="9" t="s">
        <v>728</v>
      </c>
      <c r="B4364" s="9" t="s">
        <v>350</v>
      </c>
      <c r="C4364" s="9" t="s">
        <v>42</v>
      </c>
      <c r="D4364" s="9" t="s">
        <v>43</v>
      </c>
      <c r="E4364" s="10">
        <v>78195</v>
      </c>
      <c r="F4364" s="10">
        <v>77593.502487562189</v>
      </c>
      <c r="G4364" s="10">
        <v>601.49751243781066</v>
      </c>
      <c r="H4364" s="10">
        <v>77981.47</v>
      </c>
      <c r="I4364" s="10">
        <v>213.52999999999884</v>
      </c>
      <c r="J4364" s="10">
        <v>39000</v>
      </c>
      <c r="K4364" s="10">
        <v>38700</v>
      </c>
      <c r="L4364" s="10">
        <v>300</v>
      </c>
      <c r="M4364" s="10">
        <v>38893.5</v>
      </c>
      <c r="N4364" s="10">
        <v>106.5</v>
      </c>
    </row>
    <row r="4365" spans="1:14" x14ac:dyDescent="0.25">
      <c r="A4365" s="9" t="s">
        <v>728</v>
      </c>
      <c r="B4365" s="9" t="s">
        <v>351</v>
      </c>
      <c r="C4365" s="9" t="s">
        <v>42</v>
      </c>
      <c r="D4365" s="9" t="s">
        <v>53</v>
      </c>
      <c r="E4365" s="10">
        <v>11289.09</v>
      </c>
      <c r="F4365" s="10">
        <v>3799.03</v>
      </c>
      <c r="G4365" s="10">
        <v>7490.0599999999995</v>
      </c>
      <c r="H4365" s="10">
        <v>3799.03</v>
      </c>
      <c r="I4365" s="10">
        <v>7490.0599999999995</v>
      </c>
      <c r="J4365" s="10">
        <v>1150</v>
      </c>
      <c r="K4365" s="10">
        <v>387</v>
      </c>
      <c r="L4365" s="10">
        <v>763</v>
      </c>
      <c r="M4365" s="10">
        <v>387</v>
      </c>
      <c r="N4365" s="10">
        <v>763</v>
      </c>
    </row>
    <row r="4366" spans="1:14" x14ac:dyDescent="0.25">
      <c r="A4366" s="9" t="s">
        <v>729</v>
      </c>
      <c r="B4366" s="9" t="s">
        <v>25</v>
      </c>
      <c r="C4366" s="9" t="s">
        <v>26</v>
      </c>
      <c r="D4366" s="9" t="s">
        <v>27</v>
      </c>
      <c r="E4366" s="10">
        <v>-937.28</v>
      </c>
      <c r="F4366" s="10">
        <v>0</v>
      </c>
      <c r="G4366" s="10">
        <v>-937.28</v>
      </c>
      <c r="H4366" s="10">
        <v>0</v>
      </c>
      <c r="I4366" s="10">
        <v>-937.28</v>
      </c>
      <c r="J4366" s="10">
        <v>0</v>
      </c>
      <c r="K4366" s="10">
        <v>0</v>
      </c>
      <c r="L4366" s="10">
        <v>0</v>
      </c>
      <c r="M4366" s="10">
        <v>0</v>
      </c>
      <c r="N4366" s="10">
        <v>0</v>
      </c>
    </row>
    <row r="4367" spans="1:14" x14ac:dyDescent="0.25">
      <c r="A4367" s="9" t="s">
        <v>729</v>
      </c>
      <c r="B4367" s="9" t="s">
        <v>28</v>
      </c>
      <c r="C4367" s="9" t="s">
        <v>29</v>
      </c>
      <c r="D4367" s="9" t="s">
        <v>27</v>
      </c>
      <c r="E4367" s="10">
        <v>0</v>
      </c>
      <c r="F4367" s="10">
        <v>0</v>
      </c>
      <c r="G4367" s="10">
        <v>0</v>
      </c>
      <c r="H4367" s="10">
        <v>0.04</v>
      </c>
      <c r="I4367" s="10">
        <v>-0.04</v>
      </c>
      <c r="J4367" s="10">
        <v>0</v>
      </c>
      <c r="K4367" s="10">
        <v>0</v>
      </c>
      <c r="L4367" s="10">
        <v>0</v>
      </c>
      <c r="M4367" s="10">
        <v>0</v>
      </c>
      <c r="N4367" s="10">
        <v>0</v>
      </c>
    </row>
    <row r="4368" spans="1:14" x14ac:dyDescent="0.25">
      <c r="A4368" s="9" t="s">
        <v>729</v>
      </c>
      <c r="B4368" s="9" t="s">
        <v>30</v>
      </c>
      <c r="C4368" s="9" t="s">
        <v>29</v>
      </c>
      <c r="D4368" s="9" t="s">
        <v>27</v>
      </c>
      <c r="E4368" s="10">
        <v>0</v>
      </c>
      <c r="F4368" s="10">
        <v>0</v>
      </c>
      <c r="G4368" s="10">
        <v>0</v>
      </c>
      <c r="H4368" s="10">
        <v>0.96</v>
      </c>
      <c r="I4368" s="10">
        <v>-0.96</v>
      </c>
      <c r="J4368" s="10">
        <v>0</v>
      </c>
      <c r="K4368" s="10">
        <v>0</v>
      </c>
      <c r="L4368" s="10">
        <v>0</v>
      </c>
      <c r="M4368" s="10">
        <v>0</v>
      </c>
      <c r="N4368" s="10">
        <v>0</v>
      </c>
    </row>
    <row r="4369" spans="1:14" x14ac:dyDescent="0.25">
      <c r="A4369" s="9" t="s">
        <v>729</v>
      </c>
      <c r="B4369" s="9" t="s">
        <v>31</v>
      </c>
      <c r="C4369" s="9" t="s">
        <v>29</v>
      </c>
      <c r="D4369" s="9" t="s">
        <v>27</v>
      </c>
      <c r="E4369" s="10">
        <v>0</v>
      </c>
      <c r="F4369" s="10">
        <v>0</v>
      </c>
      <c r="G4369" s="10">
        <v>0</v>
      </c>
      <c r="H4369" s="10">
        <v>6.42</v>
      </c>
      <c r="I4369" s="10">
        <v>-6.42</v>
      </c>
      <c r="J4369" s="10">
        <v>0</v>
      </c>
      <c r="K4369" s="10">
        <v>0</v>
      </c>
      <c r="L4369" s="10">
        <v>0</v>
      </c>
      <c r="M4369" s="10">
        <v>0</v>
      </c>
      <c r="N4369" s="10">
        <v>0</v>
      </c>
    </row>
    <row r="4370" spans="1:14" x14ac:dyDescent="0.25">
      <c r="A4370" s="9" t="s">
        <v>729</v>
      </c>
      <c r="B4370" s="9" t="s">
        <v>36</v>
      </c>
      <c r="C4370" s="9" t="s">
        <v>29</v>
      </c>
      <c r="D4370" s="9" t="s">
        <v>27</v>
      </c>
      <c r="E4370" s="10">
        <v>0</v>
      </c>
      <c r="F4370" s="10">
        <v>0</v>
      </c>
      <c r="G4370" s="10">
        <v>0</v>
      </c>
      <c r="H4370" s="10">
        <v>71.89</v>
      </c>
      <c r="I4370" s="10">
        <v>-71.89</v>
      </c>
      <c r="J4370" s="10">
        <v>0</v>
      </c>
      <c r="K4370" s="10">
        <v>0</v>
      </c>
      <c r="L4370" s="10">
        <v>0</v>
      </c>
      <c r="M4370" s="10">
        <v>0</v>
      </c>
      <c r="N4370" s="10">
        <v>0</v>
      </c>
    </row>
    <row r="4371" spans="1:14" x14ac:dyDescent="0.25">
      <c r="A4371" s="9" t="s">
        <v>729</v>
      </c>
      <c r="B4371" s="9" t="s">
        <v>37</v>
      </c>
      <c r="C4371" s="9" t="s">
        <v>29</v>
      </c>
      <c r="D4371" s="9" t="s">
        <v>27</v>
      </c>
      <c r="E4371" s="10">
        <v>0</v>
      </c>
      <c r="F4371" s="10">
        <v>0</v>
      </c>
      <c r="G4371" s="10">
        <v>0</v>
      </c>
      <c r="H4371" s="10">
        <v>166.25</v>
      </c>
      <c r="I4371" s="10">
        <v>-166.25</v>
      </c>
      <c r="J4371" s="10">
        <v>0</v>
      </c>
      <c r="K4371" s="10">
        <v>0</v>
      </c>
      <c r="L4371" s="10">
        <v>0</v>
      </c>
      <c r="M4371" s="10">
        <v>0</v>
      </c>
      <c r="N4371" s="10">
        <v>0</v>
      </c>
    </row>
    <row r="4372" spans="1:14" x14ac:dyDescent="0.25">
      <c r="A4372" s="9" t="s">
        <v>729</v>
      </c>
      <c r="B4372" s="9" t="s">
        <v>346</v>
      </c>
      <c r="C4372" s="9" t="s">
        <v>33</v>
      </c>
      <c r="D4372" s="9" t="s">
        <v>27</v>
      </c>
      <c r="E4372" s="10">
        <v>633.70000000000005</v>
      </c>
      <c r="F4372" s="10">
        <v>0</v>
      </c>
      <c r="G4372" s="10">
        <v>633.70000000000005</v>
      </c>
      <c r="H4372" s="10">
        <v>772.49</v>
      </c>
      <c r="I4372" s="10">
        <v>-138.78999999999996</v>
      </c>
      <c r="J4372" s="10">
        <v>4</v>
      </c>
      <c r="K4372" s="10">
        <v>0</v>
      </c>
      <c r="L4372" s="10">
        <v>4</v>
      </c>
      <c r="M4372" s="10">
        <v>4.8760000000000003</v>
      </c>
      <c r="N4372" s="10">
        <v>-0.87600000000000033</v>
      </c>
    </row>
    <row r="4373" spans="1:14" x14ac:dyDescent="0.25">
      <c r="A4373" s="9" t="s">
        <v>729</v>
      </c>
      <c r="B4373" s="9" t="s">
        <v>347</v>
      </c>
      <c r="C4373" s="9" t="s">
        <v>33</v>
      </c>
      <c r="D4373" s="9" t="s">
        <v>27</v>
      </c>
      <c r="E4373" s="10">
        <v>2013.25</v>
      </c>
      <c r="F4373" s="10">
        <v>0</v>
      </c>
      <c r="G4373" s="10">
        <v>2013.25</v>
      </c>
      <c r="H4373" s="10">
        <v>2454.16</v>
      </c>
      <c r="I4373" s="10">
        <v>-440.90999999999985</v>
      </c>
      <c r="J4373" s="10">
        <v>4</v>
      </c>
      <c r="K4373" s="10">
        <v>0</v>
      </c>
      <c r="L4373" s="10">
        <v>4</v>
      </c>
      <c r="M4373" s="10">
        <v>4.8760000000000003</v>
      </c>
      <c r="N4373" s="10">
        <v>-0.87600000000000033</v>
      </c>
    </row>
    <row r="4374" spans="1:14" x14ac:dyDescent="0.25">
      <c r="A4374" s="9" t="s">
        <v>729</v>
      </c>
      <c r="B4374" s="9" t="s">
        <v>348</v>
      </c>
      <c r="C4374" s="9" t="s">
        <v>33</v>
      </c>
      <c r="D4374" s="9" t="s">
        <v>27</v>
      </c>
      <c r="E4374" s="10">
        <v>2023.05</v>
      </c>
      <c r="F4374" s="10">
        <v>0</v>
      </c>
      <c r="G4374" s="10">
        <v>2023.05</v>
      </c>
      <c r="H4374" s="10">
        <v>2466.1</v>
      </c>
      <c r="I4374" s="10">
        <v>-443.04999999999995</v>
      </c>
      <c r="J4374" s="10">
        <v>24</v>
      </c>
      <c r="K4374" s="10">
        <v>0</v>
      </c>
      <c r="L4374" s="10">
        <v>24</v>
      </c>
      <c r="M4374" s="10">
        <v>29.256</v>
      </c>
      <c r="N4374" s="10">
        <v>-5.2560000000000002</v>
      </c>
    </row>
    <row r="4375" spans="1:14" x14ac:dyDescent="0.25">
      <c r="A4375" s="9" t="s">
        <v>729</v>
      </c>
      <c r="B4375" s="9" t="s">
        <v>303</v>
      </c>
      <c r="C4375" s="9" t="s">
        <v>39</v>
      </c>
      <c r="D4375" s="9" t="s">
        <v>58</v>
      </c>
      <c r="E4375" s="10">
        <v>-92004.76</v>
      </c>
      <c r="F4375" s="10">
        <v>0</v>
      </c>
      <c r="G4375" s="10">
        <v>-92004.76</v>
      </c>
      <c r="H4375" s="10">
        <v>-92004.59</v>
      </c>
      <c r="I4375" s="10">
        <v>-0.16999999999825377</v>
      </c>
      <c r="J4375" s="10">
        <v>-4876</v>
      </c>
      <c r="K4375" s="10">
        <v>0</v>
      </c>
      <c r="L4375" s="10">
        <v>-4876</v>
      </c>
      <c r="M4375" s="10">
        <v>-4876</v>
      </c>
      <c r="N4375" s="10">
        <v>0</v>
      </c>
    </row>
    <row r="4376" spans="1:14" x14ac:dyDescent="0.25">
      <c r="A4376" s="9" t="s">
        <v>729</v>
      </c>
      <c r="B4376" s="9" t="s">
        <v>64</v>
      </c>
      <c r="C4376" s="9" t="s">
        <v>42</v>
      </c>
      <c r="D4376" s="9" t="s">
        <v>58</v>
      </c>
      <c r="E4376" s="10">
        <v>72012.5</v>
      </c>
      <c r="F4376" s="10">
        <v>71927.399999999994</v>
      </c>
      <c r="G4376" s="10">
        <v>85.100000000005821</v>
      </c>
      <c r="H4376" s="10">
        <v>71927.399999999994</v>
      </c>
      <c r="I4376" s="10">
        <v>85.100000000005821</v>
      </c>
      <c r="J4376" s="10">
        <v>4955</v>
      </c>
      <c r="K4376" s="10">
        <v>4949.1400000000003</v>
      </c>
      <c r="L4376" s="10">
        <v>5.8599999999996726</v>
      </c>
      <c r="M4376" s="10">
        <v>4949.1400000000003</v>
      </c>
      <c r="N4376" s="10">
        <v>5.8599999999996726</v>
      </c>
    </row>
    <row r="4377" spans="1:14" x14ac:dyDescent="0.25">
      <c r="A4377" s="9" t="s">
        <v>729</v>
      </c>
      <c r="B4377" s="9" t="s">
        <v>441</v>
      </c>
      <c r="C4377" s="9" t="s">
        <v>42</v>
      </c>
      <c r="D4377" s="9" t="s">
        <v>43</v>
      </c>
      <c r="E4377" s="10">
        <v>2940.64</v>
      </c>
      <c r="F4377" s="10">
        <v>2926.2352941176468</v>
      </c>
      <c r="G4377" s="10">
        <v>14.404705882353028</v>
      </c>
      <c r="H4377" s="10">
        <v>2984.76</v>
      </c>
      <c r="I4377" s="10">
        <v>-44.120000000000346</v>
      </c>
      <c r="J4377" s="10">
        <v>4900</v>
      </c>
      <c r="K4377" s="10">
        <v>4876</v>
      </c>
      <c r="L4377" s="10">
        <v>24</v>
      </c>
      <c r="M4377" s="10">
        <v>4973.5200000000004</v>
      </c>
      <c r="N4377" s="10">
        <v>-73.520000000000437</v>
      </c>
    </row>
    <row r="4378" spans="1:14" x14ac:dyDescent="0.25">
      <c r="A4378" s="9" t="s">
        <v>729</v>
      </c>
      <c r="B4378" s="9" t="s">
        <v>443</v>
      </c>
      <c r="C4378" s="9" t="s">
        <v>42</v>
      </c>
      <c r="D4378" s="9" t="s">
        <v>43</v>
      </c>
      <c r="E4378" s="10">
        <v>8428</v>
      </c>
      <c r="F4378" s="10">
        <v>8386.7164179104475</v>
      </c>
      <c r="G4378" s="10">
        <v>41.28358208955251</v>
      </c>
      <c r="H4378" s="10">
        <v>8428.65</v>
      </c>
      <c r="I4378" s="10">
        <v>-0.6499999999996362</v>
      </c>
      <c r="J4378" s="10">
        <v>4900</v>
      </c>
      <c r="K4378" s="10">
        <v>4876</v>
      </c>
      <c r="L4378" s="10">
        <v>24</v>
      </c>
      <c r="M4378" s="10">
        <v>4900.38</v>
      </c>
      <c r="N4378" s="10">
        <v>-0.38000000000010914</v>
      </c>
    </row>
    <row r="4379" spans="1:14" x14ac:dyDescent="0.25">
      <c r="A4379" s="9" t="s">
        <v>729</v>
      </c>
      <c r="B4379" s="9" t="s">
        <v>450</v>
      </c>
      <c r="C4379" s="9" t="s">
        <v>42</v>
      </c>
      <c r="D4379" s="9" t="s">
        <v>53</v>
      </c>
      <c r="E4379" s="10">
        <v>4890.8999999999996</v>
      </c>
      <c r="F4379" s="10">
        <v>2725.48</v>
      </c>
      <c r="G4379" s="10">
        <v>2165.4199999999996</v>
      </c>
      <c r="H4379" s="10">
        <v>2725.48</v>
      </c>
      <c r="I4379" s="10">
        <v>2165.4199999999996</v>
      </c>
      <c r="J4379" s="10">
        <v>350</v>
      </c>
      <c r="K4379" s="10">
        <v>195.04</v>
      </c>
      <c r="L4379" s="10">
        <v>154.96</v>
      </c>
      <c r="M4379" s="10">
        <v>195.04</v>
      </c>
      <c r="N4379" s="10">
        <v>154.96</v>
      </c>
    </row>
    <row r="4380" spans="1:14" x14ac:dyDescent="0.25">
      <c r="A4380" s="9" t="s">
        <v>730</v>
      </c>
      <c r="B4380" s="9" t="s">
        <v>25</v>
      </c>
      <c r="C4380" s="9" t="s">
        <v>26</v>
      </c>
      <c r="D4380" s="9" t="s">
        <v>27</v>
      </c>
      <c r="E4380" s="10">
        <v>327.73</v>
      </c>
      <c r="F4380" s="10">
        <v>0</v>
      </c>
      <c r="G4380" s="10">
        <v>327.73</v>
      </c>
      <c r="H4380" s="10">
        <v>0</v>
      </c>
      <c r="I4380" s="10">
        <v>327.73</v>
      </c>
      <c r="J4380" s="10">
        <v>0</v>
      </c>
      <c r="K4380" s="10">
        <v>0</v>
      </c>
      <c r="L4380" s="10">
        <v>0</v>
      </c>
      <c r="M4380" s="10">
        <v>0</v>
      </c>
      <c r="N4380" s="10">
        <v>0</v>
      </c>
    </row>
    <row r="4381" spans="1:14" x14ac:dyDescent="0.25">
      <c r="A4381" s="9" t="s">
        <v>730</v>
      </c>
      <c r="B4381" s="9" t="s">
        <v>32</v>
      </c>
      <c r="C4381" s="9" t="s">
        <v>33</v>
      </c>
      <c r="D4381" s="9" t="s">
        <v>27</v>
      </c>
      <c r="E4381" s="10">
        <v>88.17</v>
      </c>
      <c r="F4381" s="10">
        <v>0</v>
      </c>
      <c r="G4381" s="10">
        <v>88.17</v>
      </c>
      <c r="H4381" s="10">
        <v>156.19</v>
      </c>
      <c r="I4381" s="10">
        <v>-68.02</v>
      </c>
      <c r="J4381" s="10">
        <v>0.25</v>
      </c>
      <c r="K4381" s="10">
        <v>0</v>
      </c>
      <c r="L4381" s="10">
        <v>0.25</v>
      </c>
      <c r="M4381" s="10">
        <v>0.443</v>
      </c>
      <c r="N4381" s="10">
        <v>-0.193</v>
      </c>
    </row>
    <row r="4382" spans="1:14" x14ac:dyDescent="0.25">
      <c r="A4382" s="9" t="s">
        <v>730</v>
      </c>
      <c r="B4382" s="9" t="s">
        <v>34</v>
      </c>
      <c r="C4382" s="9" t="s">
        <v>33</v>
      </c>
      <c r="D4382" s="9" t="s">
        <v>27</v>
      </c>
      <c r="E4382" s="10">
        <v>303.08999999999997</v>
      </c>
      <c r="F4382" s="10">
        <v>0</v>
      </c>
      <c r="G4382" s="10">
        <v>303.08999999999997</v>
      </c>
      <c r="H4382" s="10">
        <v>536.91999999999996</v>
      </c>
      <c r="I4382" s="10">
        <v>-233.82999999999998</v>
      </c>
      <c r="J4382" s="10">
        <v>0.25</v>
      </c>
      <c r="K4382" s="10">
        <v>0</v>
      </c>
      <c r="L4382" s="10">
        <v>0.25</v>
      </c>
      <c r="M4382" s="10">
        <v>0.443</v>
      </c>
      <c r="N4382" s="10">
        <v>-0.193</v>
      </c>
    </row>
    <row r="4383" spans="1:14" x14ac:dyDescent="0.25">
      <c r="A4383" s="9" t="s">
        <v>730</v>
      </c>
      <c r="B4383" s="9" t="s">
        <v>35</v>
      </c>
      <c r="C4383" s="9" t="s">
        <v>33</v>
      </c>
      <c r="D4383" s="9" t="s">
        <v>27</v>
      </c>
      <c r="E4383" s="10">
        <v>327.93</v>
      </c>
      <c r="F4383" s="10">
        <v>0</v>
      </c>
      <c r="G4383" s="10">
        <v>327.93</v>
      </c>
      <c r="H4383" s="10">
        <v>580.9</v>
      </c>
      <c r="I4383" s="10">
        <v>-252.96999999999997</v>
      </c>
      <c r="J4383" s="10">
        <v>5.25</v>
      </c>
      <c r="K4383" s="10">
        <v>0</v>
      </c>
      <c r="L4383" s="10">
        <v>5.25</v>
      </c>
      <c r="M4383" s="10">
        <v>9.3000000000000007</v>
      </c>
      <c r="N4383" s="10">
        <v>-4.0500000000000007</v>
      </c>
    </row>
    <row r="4384" spans="1:14" x14ac:dyDescent="0.25">
      <c r="A4384" s="9" t="s">
        <v>730</v>
      </c>
      <c r="B4384" s="9" t="s">
        <v>159</v>
      </c>
      <c r="C4384" s="9" t="s">
        <v>39</v>
      </c>
      <c r="D4384" s="9" t="s">
        <v>40</v>
      </c>
      <c r="E4384" s="10">
        <v>-63815.98</v>
      </c>
      <c r="F4384" s="10">
        <v>0</v>
      </c>
      <c r="G4384" s="10">
        <v>-63815.98</v>
      </c>
      <c r="H4384" s="10">
        <v>-63815.98</v>
      </c>
      <c r="I4384" s="10">
        <v>0</v>
      </c>
      <c r="J4384" s="10">
        <v>-310</v>
      </c>
      <c r="K4384" s="10">
        <v>0</v>
      </c>
      <c r="L4384" s="10">
        <v>-310</v>
      </c>
      <c r="M4384" s="10">
        <v>-310</v>
      </c>
      <c r="N4384" s="10">
        <v>0</v>
      </c>
    </row>
    <row r="4385" spans="1:14" x14ac:dyDescent="0.25">
      <c r="A4385" s="9" t="s">
        <v>730</v>
      </c>
      <c r="B4385" s="9" t="s">
        <v>160</v>
      </c>
      <c r="C4385" s="9" t="s">
        <v>42</v>
      </c>
      <c r="D4385" s="9" t="s">
        <v>58</v>
      </c>
      <c r="E4385" s="10">
        <v>53724.53</v>
      </c>
      <c r="F4385" s="10">
        <v>53380.199004975126</v>
      </c>
      <c r="G4385" s="10">
        <v>344.33099502487312</v>
      </c>
      <c r="H4385" s="10">
        <v>53647.1</v>
      </c>
      <c r="I4385" s="10">
        <v>77.430000000000291</v>
      </c>
      <c r="J4385" s="10">
        <v>1872</v>
      </c>
      <c r="K4385" s="10">
        <v>1860</v>
      </c>
      <c r="L4385" s="10">
        <v>12</v>
      </c>
      <c r="M4385" s="10">
        <v>1869.3</v>
      </c>
      <c r="N4385" s="10">
        <v>2.7000000000000455</v>
      </c>
    </row>
    <row r="4386" spans="1:14" x14ac:dyDescent="0.25">
      <c r="A4386" s="9" t="s">
        <v>730</v>
      </c>
      <c r="B4386" s="9" t="s">
        <v>161</v>
      </c>
      <c r="C4386" s="9" t="s">
        <v>42</v>
      </c>
      <c r="D4386" s="9" t="s">
        <v>43</v>
      </c>
      <c r="E4386" s="10">
        <v>861.65</v>
      </c>
      <c r="F4386" s="10">
        <v>0</v>
      </c>
      <c r="G4386" s="10">
        <v>861.65</v>
      </c>
      <c r="H4386" s="10">
        <v>0</v>
      </c>
      <c r="I4386" s="10">
        <v>861.65</v>
      </c>
      <c r="J4386" s="10">
        <v>1950</v>
      </c>
      <c r="K4386" s="10">
        <v>0</v>
      </c>
      <c r="L4386" s="10">
        <v>1950</v>
      </c>
      <c r="M4386" s="10">
        <v>0</v>
      </c>
      <c r="N4386" s="10">
        <v>1950</v>
      </c>
    </row>
    <row r="4387" spans="1:14" x14ac:dyDescent="0.25">
      <c r="A4387" s="9" t="s">
        <v>730</v>
      </c>
      <c r="B4387" s="9" t="s">
        <v>92</v>
      </c>
      <c r="C4387" s="9" t="s">
        <v>42</v>
      </c>
      <c r="D4387" s="9" t="s">
        <v>43</v>
      </c>
      <c r="E4387" s="10">
        <v>34.049999999999997</v>
      </c>
      <c r="F4387" s="10">
        <v>26.386138613861387</v>
      </c>
      <c r="G4387" s="10">
        <v>7.6638613861386098</v>
      </c>
      <c r="H4387" s="10">
        <v>26.65</v>
      </c>
      <c r="I4387" s="10">
        <v>7.3999999999999986</v>
      </c>
      <c r="J4387" s="10">
        <v>400</v>
      </c>
      <c r="K4387" s="10">
        <v>310</v>
      </c>
      <c r="L4387" s="10">
        <v>90</v>
      </c>
      <c r="M4387" s="10">
        <v>313.10000000000002</v>
      </c>
      <c r="N4387" s="10">
        <v>86.899999999999977</v>
      </c>
    </row>
    <row r="4388" spans="1:14" x14ac:dyDescent="0.25">
      <c r="A4388" s="9" t="s">
        <v>730</v>
      </c>
      <c r="B4388" s="9" t="s">
        <v>94</v>
      </c>
      <c r="C4388" s="9" t="s">
        <v>42</v>
      </c>
      <c r="D4388" s="9" t="s">
        <v>43</v>
      </c>
      <c r="E4388" s="10">
        <v>183.46</v>
      </c>
      <c r="F4388" s="10">
        <v>182.27860696517413</v>
      </c>
      <c r="G4388" s="10">
        <v>1.1813930348258737</v>
      </c>
      <c r="H4388" s="10">
        <v>183.19</v>
      </c>
      <c r="I4388" s="10">
        <v>0.27000000000001023</v>
      </c>
      <c r="J4388" s="10">
        <v>312</v>
      </c>
      <c r="K4388" s="10">
        <v>310</v>
      </c>
      <c r="L4388" s="10">
        <v>2</v>
      </c>
      <c r="M4388" s="10">
        <v>311.55</v>
      </c>
      <c r="N4388" s="10">
        <v>0.44999999999998863</v>
      </c>
    </row>
    <row r="4389" spans="1:14" x14ac:dyDescent="0.25">
      <c r="A4389" s="9" t="s">
        <v>730</v>
      </c>
      <c r="B4389" s="9" t="s">
        <v>162</v>
      </c>
      <c r="C4389" s="9" t="s">
        <v>42</v>
      </c>
      <c r="D4389" s="9" t="s">
        <v>43</v>
      </c>
      <c r="E4389" s="10">
        <v>0</v>
      </c>
      <c r="F4389" s="10">
        <v>821.88177339901483</v>
      </c>
      <c r="G4389" s="10">
        <v>-821.88177339901483</v>
      </c>
      <c r="H4389" s="10">
        <v>834.21</v>
      </c>
      <c r="I4389" s="10">
        <v>-834.21</v>
      </c>
      <c r="J4389" s="10">
        <v>0</v>
      </c>
      <c r="K4389" s="10">
        <v>1860</v>
      </c>
      <c r="L4389" s="10">
        <v>-1860</v>
      </c>
      <c r="M4389" s="10">
        <v>1887.9</v>
      </c>
      <c r="N4389" s="10">
        <v>-1887.9</v>
      </c>
    </row>
    <row r="4390" spans="1:14" x14ac:dyDescent="0.25">
      <c r="A4390" s="9" t="s">
        <v>730</v>
      </c>
      <c r="B4390" s="9" t="s">
        <v>163</v>
      </c>
      <c r="C4390" s="9" t="s">
        <v>42</v>
      </c>
      <c r="D4390" s="9" t="s">
        <v>43</v>
      </c>
      <c r="E4390" s="10">
        <v>1517.16</v>
      </c>
      <c r="F4390" s="10">
        <v>1458.3546798029556</v>
      </c>
      <c r="G4390" s="10">
        <v>58.805320197044466</v>
      </c>
      <c r="H4390" s="10">
        <v>1480.23</v>
      </c>
      <c r="I4390" s="10">
        <v>36.930000000000064</v>
      </c>
      <c r="J4390" s="10">
        <v>1935</v>
      </c>
      <c r="K4390" s="10">
        <v>1860</v>
      </c>
      <c r="L4390" s="10">
        <v>75</v>
      </c>
      <c r="M4390" s="10">
        <v>1887.9</v>
      </c>
      <c r="N4390" s="10">
        <v>47.099999999999909</v>
      </c>
    </row>
    <row r="4391" spans="1:14" x14ac:dyDescent="0.25">
      <c r="A4391" s="9" t="s">
        <v>730</v>
      </c>
      <c r="B4391" s="9" t="s">
        <v>164</v>
      </c>
      <c r="C4391" s="9" t="s">
        <v>42</v>
      </c>
      <c r="D4391" s="9" t="s">
        <v>43</v>
      </c>
      <c r="E4391" s="10">
        <v>1734.36</v>
      </c>
      <c r="F4391" s="10">
        <v>1697.8423645320197</v>
      </c>
      <c r="G4391" s="10">
        <v>36.517635467980199</v>
      </c>
      <c r="H4391" s="10">
        <v>1723.31</v>
      </c>
      <c r="I4391" s="10">
        <v>11.049999999999955</v>
      </c>
      <c r="J4391" s="10">
        <v>1900</v>
      </c>
      <c r="K4391" s="10">
        <v>1860</v>
      </c>
      <c r="L4391" s="10">
        <v>40</v>
      </c>
      <c r="M4391" s="10">
        <v>1887.9</v>
      </c>
      <c r="N4391" s="10">
        <v>12.099999999999909</v>
      </c>
    </row>
    <row r="4392" spans="1:14" x14ac:dyDescent="0.25">
      <c r="A4392" s="9" t="s">
        <v>730</v>
      </c>
      <c r="B4392" s="9" t="s">
        <v>165</v>
      </c>
      <c r="C4392" s="9" t="s">
        <v>42</v>
      </c>
      <c r="D4392" s="9" t="s">
        <v>43</v>
      </c>
      <c r="E4392" s="10">
        <v>1995.4</v>
      </c>
      <c r="F4392" s="10">
        <v>1903.3004926108374</v>
      </c>
      <c r="G4392" s="10">
        <v>92.099507389162682</v>
      </c>
      <c r="H4392" s="10">
        <v>1931.85</v>
      </c>
      <c r="I4392" s="10">
        <v>63.550000000000182</v>
      </c>
      <c r="J4392" s="10">
        <v>1950</v>
      </c>
      <c r="K4392" s="10">
        <v>1860</v>
      </c>
      <c r="L4392" s="10">
        <v>90</v>
      </c>
      <c r="M4392" s="10">
        <v>1887.9</v>
      </c>
      <c r="N4392" s="10">
        <v>62.099999999999909</v>
      </c>
    </row>
    <row r="4393" spans="1:14" x14ac:dyDescent="0.25">
      <c r="A4393" s="9" t="s">
        <v>730</v>
      </c>
      <c r="B4393" s="9" t="s">
        <v>166</v>
      </c>
      <c r="C4393" s="9" t="s">
        <v>42</v>
      </c>
      <c r="D4393" s="9" t="s">
        <v>43</v>
      </c>
      <c r="E4393" s="10">
        <v>2718.45</v>
      </c>
      <c r="F4393" s="10">
        <v>2675.3004926108374</v>
      </c>
      <c r="G4393" s="10">
        <v>43.149507389162409</v>
      </c>
      <c r="H4393" s="10">
        <v>2715.43</v>
      </c>
      <c r="I4393" s="10">
        <v>3.0199999999999818</v>
      </c>
      <c r="J4393" s="10">
        <v>315</v>
      </c>
      <c r="K4393" s="10">
        <v>309.99999999999994</v>
      </c>
      <c r="L4393" s="10">
        <v>5.0000000000000568</v>
      </c>
      <c r="M4393" s="10">
        <v>314.64999999999998</v>
      </c>
      <c r="N4393" s="10">
        <v>0.35000000000002274</v>
      </c>
    </row>
    <row r="4394" spans="1:14" x14ac:dyDescent="0.25">
      <c r="A4394" s="9" t="s">
        <v>731</v>
      </c>
      <c r="B4394" s="9" t="s">
        <v>25</v>
      </c>
      <c r="C4394" s="9" t="s">
        <v>26</v>
      </c>
      <c r="D4394" s="9" t="s">
        <v>27</v>
      </c>
      <c r="E4394" s="10">
        <v>15765.82</v>
      </c>
      <c r="F4394" s="10">
        <v>0</v>
      </c>
      <c r="G4394" s="10">
        <v>15765.82</v>
      </c>
      <c r="H4394" s="10">
        <v>0</v>
      </c>
      <c r="I4394" s="10">
        <v>15765.82</v>
      </c>
      <c r="J4394" s="10">
        <v>0</v>
      </c>
      <c r="K4394" s="10">
        <v>0</v>
      </c>
      <c r="L4394" s="10">
        <v>0</v>
      </c>
      <c r="M4394" s="10">
        <v>0</v>
      </c>
      <c r="N4394" s="10">
        <v>0</v>
      </c>
    </row>
    <row r="4395" spans="1:14" x14ac:dyDescent="0.25">
      <c r="A4395" s="9" t="s">
        <v>731</v>
      </c>
      <c r="B4395" s="9" t="s">
        <v>28</v>
      </c>
      <c r="C4395" s="9" t="s">
        <v>29</v>
      </c>
      <c r="D4395" s="9" t="s">
        <v>27</v>
      </c>
      <c r="E4395" s="10">
        <v>37.29</v>
      </c>
      <c r="F4395" s="10">
        <v>0</v>
      </c>
      <c r="G4395" s="10">
        <v>37.29</v>
      </c>
      <c r="H4395" s="10">
        <v>37.47</v>
      </c>
      <c r="I4395" s="10">
        <v>-0.17999999999999972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</row>
    <row r="4396" spans="1:14" x14ac:dyDescent="0.25">
      <c r="A4396" s="9" t="s">
        <v>731</v>
      </c>
      <c r="B4396" s="9" t="s">
        <v>30</v>
      </c>
      <c r="C4396" s="9" t="s">
        <v>29</v>
      </c>
      <c r="D4396" s="9" t="s">
        <v>27</v>
      </c>
      <c r="E4396" s="10">
        <v>870</v>
      </c>
      <c r="F4396" s="10">
        <v>0</v>
      </c>
      <c r="G4396" s="10">
        <v>870</v>
      </c>
      <c r="H4396" s="10">
        <v>874.35</v>
      </c>
      <c r="I4396" s="10">
        <v>-4.3500000000000227</v>
      </c>
      <c r="J4396" s="10">
        <v>0</v>
      </c>
      <c r="K4396" s="10">
        <v>0</v>
      </c>
      <c r="L4396" s="10">
        <v>0</v>
      </c>
      <c r="M4396" s="10">
        <v>0</v>
      </c>
      <c r="N4396" s="10">
        <v>0</v>
      </c>
    </row>
    <row r="4397" spans="1:14" x14ac:dyDescent="0.25">
      <c r="A4397" s="9" t="s">
        <v>731</v>
      </c>
      <c r="B4397" s="9" t="s">
        <v>31</v>
      </c>
      <c r="C4397" s="9" t="s">
        <v>29</v>
      </c>
      <c r="D4397" s="9" t="s">
        <v>27</v>
      </c>
      <c r="E4397" s="10">
        <v>5841.46</v>
      </c>
      <c r="F4397" s="10">
        <v>0</v>
      </c>
      <c r="G4397" s="10">
        <v>5841.46</v>
      </c>
      <c r="H4397" s="10">
        <v>5870.67</v>
      </c>
      <c r="I4397" s="10">
        <v>-29.210000000000036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</row>
    <row r="4398" spans="1:14" x14ac:dyDescent="0.25">
      <c r="A4398" s="9" t="s">
        <v>731</v>
      </c>
      <c r="B4398" s="9" t="s">
        <v>32</v>
      </c>
      <c r="C4398" s="9" t="s">
        <v>33</v>
      </c>
      <c r="D4398" s="9" t="s">
        <v>27</v>
      </c>
      <c r="E4398" s="10">
        <v>8644.31</v>
      </c>
      <c r="F4398" s="10">
        <v>0</v>
      </c>
      <c r="G4398" s="10">
        <v>8644.31</v>
      </c>
      <c r="H4398" s="10">
        <v>9663.64</v>
      </c>
      <c r="I4398" s="10">
        <v>-1019.3299999999999</v>
      </c>
      <c r="J4398" s="10">
        <v>24.51</v>
      </c>
      <c r="K4398" s="10">
        <v>0</v>
      </c>
      <c r="L4398" s="10">
        <v>24.51</v>
      </c>
      <c r="M4398" s="10">
        <v>27.4</v>
      </c>
      <c r="N4398" s="10">
        <v>-2.889999999999997</v>
      </c>
    </row>
    <row r="4399" spans="1:14" x14ac:dyDescent="0.25">
      <c r="A4399" s="9" t="s">
        <v>731</v>
      </c>
      <c r="B4399" s="9" t="s">
        <v>34</v>
      </c>
      <c r="C4399" s="9" t="s">
        <v>33</v>
      </c>
      <c r="D4399" s="9" t="s">
        <v>27</v>
      </c>
      <c r="E4399" s="10">
        <v>29715.200000000001</v>
      </c>
      <c r="F4399" s="10">
        <v>0</v>
      </c>
      <c r="G4399" s="10">
        <v>29715.200000000001</v>
      </c>
      <c r="H4399" s="10">
        <v>33219.230000000003</v>
      </c>
      <c r="I4399" s="10">
        <v>-3504.0300000000025</v>
      </c>
      <c r="J4399" s="10">
        <v>24.51</v>
      </c>
      <c r="K4399" s="10">
        <v>0</v>
      </c>
      <c r="L4399" s="10">
        <v>24.51</v>
      </c>
      <c r="M4399" s="10">
        <v>27.4</v>
      </c>
      <c r="N4399" s="10">
        <v>-2.889999999999997</v>
      </c>
    </row>
    <row r="4400" spans="1:14" x14ac:dyDescent="0.25">
      <c r="A4400" s="9" t="s">
        <v>731</v>
      </c>
      <c r="B4400" s="9" t="s">
        <v>35</v>
      </c>
      <c r="C4400" s="9" t="s">
        <v>33</v>
      </c>
      <c r="D4400" s="9" t="s">
        <v>27</v>
      </c>
      <c r="E4400" s="10">
        <v>32150.03</v>
      </c>
      <c r="F4400" s="10">
        <v>0</v>
      </c>
      <c r="G4400" s="10">
        <v>32150.03</v>
      </c>
      <c r="H4400" s="10">
        <v>35940.9</v>
      </c>
      <c r="I4400" s="10">
        <v>-3790.8700000000026</v>
      </c>
      <c r="J4400" s="10">
        <v>514.71</v>
      </c>
      <c r="K4400" s="10">
        <v>0</v>
      </c>
      <c r="L4400" s="10">
        <v>514.71</v>
      </c>
      <c r="M4400" s="10">
        <v>575.40099999999995</v>
      </c>
      <c r="N4400" s="10">
        <v>-60.690999999999917</v>
      </c>
    </row>
    <row r="4401" spans="1:14" x14ac:dyDescent="0.25">
      <c r="A4401" s="9" t="s">
        <v>731</v>
      </c>
      <c r="B4401" s="9" t="s">
        <v>36</v>
      </c>
      <c r="C4401" s="9" t="s">
        <v>29</v>
      </c>
      <c r="D4401" s="9" t="s">
        <v>27</v>
      </c>
      <c r="E4401" s="10">
        <v>65445.67</v>
      </c>
      <c r="F4401" s="10">
        <v>0</v>
      </c>
      <c r="G4401" s="10">
        <v>65445.67</v>
      </c>
      <c r="H4401" s="10">
        <v>65772.899999999994</v>
      </c>
      <c r="I4401" s="10">
        <v>-327.22999999999593</v>
      </c>
      <c r="J4401" s="10">
        <v>0</v>
      </c>
      <c r="K4401" s="10">
        <v>0</v>
      </c>
      <c r="L4401" s="10">
        <v>0</v>
      </c>
      <c r="M4401" s="10">
        <v>0</v>
      </c>
      <c r="N4401" s="10">
        <v>0</v>
      </c>
    </row>
    <row r="4402" spans="1:14" x14ac:dyDescent="0.25">
      <c r="A4402" s="9" t="s">
        <v>731</v>
      </c>
      <c r="B4402" s="9" t="s">
        <v>37</v>
      </c>
      <c r="C4402" s="9" t="s">
        <v>29</v>
      </c>
      <c r="D4402" s="9" t="s">
        <v>27</v>
      </c>
      <c r="E4402" s="10">
        <v>151343.54999999999</v>
      </c>
      <c r="F4402" s="10">
        <v>0</v>
      </c>
      <c r="G4402" s="10">
        <v>151343.54999999999</v>
      </c>
      <c r="H4402" s="10">
        <v>152100.26999999999</v>
      </c>
      <c r="I4402" s="10">
        <v>-756.72000000000116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</row>
    <row r="4403" spans="1:14" x14ac:dyDescent="0.25">
      <c r="A4403" s="9" t="s">
        <v>731</v>
      </c>
      <c r="B4403" s="9" t="s">
        <v>481</v>
      </c>
      <c r="C4403" s="9" t="s">
        <v>39</v>
      </c>
      <c r="D4403" s="9" t="s">
        <v>40</v>
      </c>
      <c r="E4403" s="10">
        <v>-3515184.36</v>
      </c>
      <c r="F4403" s="10">
        <v>0</v>
      </c>
      <c r="G4403" s="10">
        <v>-3515184.36</v>
      </c>
      <c r="H4403" s="10">
        <v>-3515183.37</v>
      </c>
      <c r="I4403" s="10">
        <v>-0.98999999975785613</v>
      </c>
      <c r="J4403" s="10">
        <v>-19728</v>
      </c>
      <c r="K4403" s="10">
        <v>0</v>
      </c>
      <c r="L4403" s="10">
        <v>-19728</v>
      </c>
      <c r="M4403" s="10">
        <v>-19728</v>
      </c>
      <c r="N4403" s="10">
        <v>0</v>
      </c>
    </row>
    <row r="4404" spans="1:14" x14ac:dyDescent="0.25">
      <c r="A4404" s="9" t="s">
        <v>731</v>
      </c>
      <c r="B4404" s="9" t="s">
        <v>92</v>
      </c>
      <c r="C4404" s="9" t="s">
        <v>42</v>
      </c>
      <c r="D4404" s="9" t="s">
        <v>43</v>
      </c>
      <c r="E4404" s="10">
        <v>1702.4</v>
      </c>
      <c r="F4404" s="10">
        <v>1679.2475247524753</v>
      </c>
      <c r="G4404" s="10">
        <v>23.152475247524762</v>
      </c>
      <c r="H4404" s="10">
        <v>1696.04</v>
      </c>
      <c r="I4404" s="10">
        <v>6.3600000000001273</v>
      </c>
      <c r="J4404" s="10">
        <v>20000</v>
      </c>
      <c r="K4404" s="10">
        <v>19728</v>
      </c>
      <c r="L4404" s="10">
        <v>272</v>
      </c>
      <c r="M4404" s="10">
        <v>19925.28</v>
      </c>
      <c r="N4404" s="10">
        <v>74.720000000001164</v>
      </c>
    </row>
    <row r="4405" spans="1:14" x14ac:dyDescent="0.25">
      <c r="A4405" s="9" t="s">
        <v>731</v>
      </c>
      <c r="B4405" s="9" t="s">
        <v>482</v>
      </c>
      <c r="C4405" s="9" t="s">
        <v>42</v>
      </c>
      <c r="D4405" s="9" t="s">
        <v>43</v>
      </c>
      <c r="E4405" s="10">
        <v>12345.25</v>
      </c>
      <c r="F4405" s="10">
        <v>12305.536945812808</v>
      </c>
      <c r="G4405" s="10">
        <v>39.713054187192029</v>
      </c>
      <c r="H4405" s="10">
        <v>12490.12</v>
      </c>
      <c r="I4405" s="10">
        <v>-144.8700000000008</v>
      </c>
      <c r="J4405" s="10">
        <v>237500</v>
      </c>
      <c r="K4405" s="10">
        <v>236736</v>
      </c>
      <c r="L4405" s="10">
        <v>764</v>
      </c>
      <c r="M4405" s="10">
        <v>240287.04</v>
      </c>
      <c r="N4405" s="10">
        <v>-2787.0400000000081</v>
      </c>
    </row>
    <row r="4406" spans="1:14" x14ac:dyDescent="0.25">
      <c r="A4406" s="9" t="s">
        <v>731</v>
      </c>
      <c r="B4406" s="9" t="s">
        <v>44</v>
      </c>
      <c r="C4406" s="9" t="s">
        <v>42</v>
      </c>
      <c r="D4406" s="9" t="s">
        <v>43</v>
      </c>
      <c r="E4406" s="10">
        <v>18298.98</v>
      </c>
      <c r="F4406" s="10">
        <v>18287.860696517411</v>
      </c>
      <c r="G4406" s="10">
        <v>11.119303482588293</v>
      </c>
      <c r="H4406" s="10">
        <v>18379.3</v>
      </c>
      <c r="I4406" s="10">
        <v>-80.319999999999709</v>
      </c>
      <c r="J4406" s="10">
        <v>19740</v>
      </c>
      <c r="K4406" s="10">
        <v>19728</v>
      </c>
      <c r="L4406" s="10">
        <v>12</v>
      </c>
      <c r="M4406" s="10">
        <v>19826.64</v>
      </c>
      <c r="N4406" s="10">
        <v>-86.639999999999418</v>
      </c>
    </row>
    <row r="4407" spans="1:14" x14ac:dyDescent="0.25">
      <c r="A4407" s="9" t="s">
        <v>731</v>
      </c>
      <c r="B4407" s="9" t="s">
        <v>99</v>
      </c>
      <c r="C4407" s="9" t="s">
        <v>42</v>
      </c>
      <c r="D4407" s="9" t="s">
        <v>43</v>
      </c>
      <c r="E4407" s="10">
        <v>53577.62</v>
      </c>
      <c r="F4407" s="10">
        <v>53405.270935960594</v>
      </c>
      <c r="G4407" s="10">
        <v>172.3490640394084</v>
      </c>
      <c r="H4407" s="10">
        <v>54206.35</v>
      </c>
      <c r="I4407" s="10">
        <v>-628.72999999999593</v>
      </c>
      <c r="J4407" s="10">
        <v>237500</v>
      </c>
      <c r="K4407" s="10">
        <v>236736</v>
      </c>
      <c r="L4407" s="10">
        <v>764</v>
      </c>
      <c r="M4407" s="10">
        <v>240287.04</v>
      </c>
      <c r="N4407" s="10">
        <v>-2787.0400000000081</v>
      </c>
    </row>
    <row r="4408" spans="1:14" x14ac:dyDescent="0.25">
      <c r="A4408" s="9" t="s">
        <v>731</v>
      </c>
      <c r="B4408" s="9" t="s">
        <v>100</v>
      </c>
      <c r="C4408" s="9" t="s">
        <v>42</v>
      </c>
      <c r="D4408" s="9" t="s">
        <v>43</v>
      </c>
      <c r="E4408" s="10">
        <v>68844.12</v>
      </c>
      <c r="F4408" s="10">
        <v>68622.660098522174</v>
      </c>
      <c r="G4408" s="10">
        <v>221.4599014778214</v>
      </c>
      <c r="H4408" s="10">
        <v>69652</v>
      </c>
      <c r="I4408" s="10">
        <v>-807.88000000000466</v>
      </c>
      <c r="J4408" s="10">
        <v>237500</v>
      </c>
      <c r="K4408" s="10">
        <v>236736</v>
      </c>
      <c r="L4408" s="10">
        <v>764</v>
      </c>
      <c r="M4408" s="10">
        <v>240287.04</v>
      </c>
      <c r="N4408" s="10">
        <v>-2787.0400000000081</v>
      </c>
    </row>
    <row r="4409" spans="1:14" x14ac:dyDescent="0.25">
      <c r="A4409" s="9" t="s">
        <v>731</v>
      </c>
      <c r="B4409" s="9" t="s">
        <v>47</v>
      </c>
      <c r="C4409" s="9" t="s">
        <v>42</v>
      </c>
      <c r="D4409" s="9" t="s">
        <v>43</v>
      </c>
      <c r="E4409" s="10">
        <v>111495.22</v>
      </c>
      <c r="F4409" s="10">
        <v>111310.90196078431</v>
      </c>
      <c r="G4409" s="10">
        <v>184.31803921569372</v>
      </c>
      <c r="H4409" s="10">
        <v>113537.12</v>
      </c>
      <c r="I4409" s="10">
        <v>-2041.8999999999942</v>
      </c>
      <c r="J4409" s="10">
        <v>237128</v>
      </c>
      <c r="K4409" s="10">
        <v>236736</v>
      </c>
      <c r="L4409" s="10">
        <v>392</v>
      </c>
      <c r="M4409" s="10">
        <v>241470.72</v>
      </c>
      <c r="N4409" s="10">
        <v>-4342.7200000000012</v>
      </c>
    </row>
    <row r="4410" spans="1:14" x14ac:dyDescent="0.25">
      <c r="A4410" s="9" t="s">
        <v>731</v>
      </c>
      <c r="B4410" s="9" t="s">
        <v>475</v>
      </c>
      <c r="C4410" s="9" t="s">
        <v>42</v>
      </c>
      <c r="D4410" s="9" t="s">
        <v>43</v>
      </c>
      <c r="E4410" s="10">
        <v>222709.86</v>
      </c>
      <c r="F4410" s="10">
        <v>215686.38423645319</v>
      </c>
      <c r="G4410" s="10">
        <v>7023.4757635467977</v>
      </c>
      <c r="H4410" s="10">
        <v>218921.68</v>
      </c>
      <c r="I4410" s="10">
        <v>3788.179999999993</v>
      </c>
      <c r="J4410" s="10">
        <v>244446</v>
      </c>
      <c r="K4410" s="10">
        <v>236736</v>
      </c>
      <c r="L4410" s="10">
        <v>7710</v>
      </c>
      <c r="M4410" s="10">
        <v>240287.04</v>
      </c>
      <c r="N4410" s="10">
        <v>4158.9599999999919</v>
      </c>
    </row>
    <row r="4411" spans="1:14" x14ac:dyDescent="0.25">
      <c r="A4411" s="9" t="s">
        <v>731</v>
      </c>
      <c r="B4411" s="9" t="s">
        <v>109</v>
      </c>
      <c r="C4411" s="9" t="s">
        <v>42</v>
      </c>
      <c r="D4411" s="9" t="s">
        <v>43</v>
      </c>
      <c r="E4411" s="10">
        <v>221002.5</v>
      </c>
      <c r="F4411" s="10">
        <v>220756.31527093597</v>
      </c>
      <c r="G4411" s="10">
        <v>246.18472906402894</v>
      </c>
      <c r="H4411" s="10">
        <v>224067.66</v>
      </c>
      <c r="I4411" s="10">
        <v>-3065.1600000000035</v>
      </c>
      <c r="J4411" s="10">
        <v>19750</v>
      </c>
      <c r="K4411" s="10">
        <v>19727.999999999996</v>
      </c>
      <c r="L4411" s="10">
        <v>22.000000000003638</v>
      </c>
      <c r="M4411" s="10">
        <v>20023.919999999998</v>
      </c>
      <c r="N4411" s="10">
        <v>-273.91999999999825</v>
      </c>
    </row>
    <row r="4412" spans="1:14" x14ac:dyDescent="0.25">
      <c r="A4412" s="9" t="s">
        <v>731</v>
      </c>
      <c r="B4412" s="9" t="s">
        <v>471</v>
      </c>
      <c r="C4412" s="9" t="s">
        <v>42</v>
      </c>
      <c r="D4412" s="9" t="s">
        <v>43</v>
      </c>
      <c r="E4412" s="10">
        <v>322228.96000000002</v>
      </c>
      <c r="F4412" s="10">
        <v>321487.49253731343</v>
      </c>
      <c r="G4412" s="10">
        <v>741.46746268658899</v>
      </c>
      <c r="H4412" s="10">
        <v>323094.93</v>
      </c>
      <c r="I4412" s="10">
        <v>-865.96999999997206</v>
      </c>
      <c r="J4412" s="10">
        <v>237282</v>
      </c>
      <c r="K4412" s="10">
        <v>236736</v>
      </c>
      <c r="L4412" s="10">
        <v>546</v>
      </c>
      <c r="M4412" s="10">
        <v>237919.68</v>
      </c>
      <c r="N4412" s="10">
        <v>-637.67999999999302</v>
      </c>
    </row>
    <row r="4413" spans="1:14" x14ac:dyDescent="0.25">
      <c r="A4413" s="9" t="s">
        <v>731</v>
      </c>
      <c r="B4413" s="9" t="s">
        <v>103</v>
      </c>
      <c r="C4413" s="9" t="s">
        <v>42</v>
      </c>
      <c r="D4413" s="9" t="s">
        <v>43</v>
      </c>
      <c r="E4413" s="10">
        <v>1134474.1499999999</v>
      </c>
      <c r="F4413" s="10">
        <v>1132407.712871287</v>
      </c>
      <c r="G4413" s="10">
        <v>2066.4371287128888</v>
      </c>
      <c r="H4413" s="10">
        <v>1143731.79</v>
      </c>
      <c r="I4413" s="10">
        <v>-9257.6400000001304</v>
      </c>
      <c r="J4413" s="10">
        <v>237168</v>
      </c>
      <c r="K4413" s="10">
        <v>236736</v>
      </c>
      <c r="L4413" s="10">
        <v>432</v>
      </c>
      <c r="M4413" s="10">
        <v>239103.35999999999</v>
      </c>
      <c r="N4413" s="10">
        <v>-1935.359999999986</v>
      </c>
    </row>
    <row r="4414" spans="1:14" x14ac:dyDescent="0.25">
      <c r="A4414" s="9" t="s">
        <v>731</v>
      </c>
      <c r="B4414" s="9" t="s">
        <v>104</v>
      </c>
      <c r="C4414" s="9" t="s">
        <v>42</v>
      </c>
      <c r="D4414" s="9" t="s">
        <v>53</v>
      </c>
      <c r="E4414" s="10">
        <v>1026800.97</v>
      </c>
      <c r="F4414" s="10">
        <v>1026792.9850746269</v>
      </c>
      <c r="G4414" s="10">
        <v>7.9849253731081262</v>
      </c>
      <c r="H4414" s="10">
        <v>1031926.95</v>
      </c>
      <c r="I4414" s="10">
        <v>-5125.9799999999814</v>
      </c>
      <c r="J4414" s="10">
        <v>177552</v>
      </c>
      <c r="K4414" s="10">
        <v>177552</v>
      </c>
      <c r="L4414" s="10">
        <v>0</v>
      </c>
      <c r="M4414" s="10">
        <v>178439.76</v>
      </c>
      <c r="N4414" s="10">
        <v>-887.76000000000931</v>
      </c>
    </row>
    <row r="4415" spans="1:14" x14ac:dyDescent="0.25">
      <c r="A4415" s="9" t="s">
        <v>731</v>
      </c>
      <c r="B4415" s="9" t="s">
        <v>54</v>
      </c>
      <c r="C4415" s="9" t="s">
        <v>42</v>
      </c>
      <c r="D4415" s="9" t="s">
        <v>55</v>
      </c>
      <c r="E4415" s="10">
        <v>11891</v>
      </c>
      <c r="F4415" s="10">
        <v>0</v>
      </c>
      <c r="G4415" s="10">
        <v>11891</v>
      </c>
      <c r="H4415" s="10">
        <v>0</v>
      </c>
      <c r="I4415" s="10">
        <v>11891</v>
      </c>
      <c r="J4415" s="10">
        <v>2162</v>
      </c>
      <c r="K4415" s="10">
        <v>0</v>
      </c>
      <c r="L4415" s="10">
        <v>2162</v>
      </c>
      <c r="M4415" s="10">
        <v>0</v>
      </c>
      <c r="N4415" s="10">
        <v>2162</v>
      </c>
    </row>
    <row r="4416" spans="1:14" x14ac:dyDescent="0.25">
      <c r="A4416" s="9" t="s">
        <v>732</v>
      </c>
      <c r="B4416" s="9" t="s">
        <v>25</v>
      </c>
      <c r="C4416" s="9" t="s">
        <v>26</v>
      </c>
      <c r="D4416" s="9" t="s">
        <v>27</v>
      </c>
      <c r="E4416" s="10">
        <v>27723.98</v>
      </c>
      <c r="F4416" s="10">
        <v>0</v>
      </c>
      <c r="G4416" s="10">
        <v>27723.98</v>
      </c>
      <c r="H4416" s="10">
        <v>0</v>
      </c>
      <c r="I4416" s="10">
        <v>27723.98</v>
      </c>
      <c r="J4416" s="10">
        <v>0</v>
      </c>
      <c r="K4416" s="10">
        <v>0</v>
      </c>
      <c r="L4416" s="10">
        <v>0</v>
      </c>
      <c r="M4416" s="10">
        <v>0</v>
      </c>
      <c r="N4416" s="10">
        <v>0</v>
      </c>
    </row>
    <row r="4417" spans="1:14" x14ac:dyDescent="0.25">
      <c r="A4417" s="9" t="s">
        <v>732</v>
      </c>
      <c r="B4417" s="9" t="s">
        <v>28</v>
      </c>
      <c r="C4417" s="9" t="s">
        <v>29</v>
      </c>
      <c r="D4417" s="9" t="s">
        <v>27</v>
      </c>
      <c r="E4417" s="10">
        <v>18.86</v>
      </c>
      <c r="F4417" s="10">
        <v>0</v>
      </c>
      <c r="G4417" s="10">
        <v>18.86</v>
      </c>
      <c r="H4417" s="10">
        <v>19.14</v>
      </c>
      <c r="I4417" s="10">
        <v>-0.28000000000000114</v>
      </c>
      <c r="J4417" s="10">
        <v>0</v>
      </c>
      <c r="K4417" s="10">
        <v>0</v>
      </c>
      <c r="L4417" s="10">
        <v>0</v>
      </c>
      <c r="M4417" s="10">
        <v>0</v>
      </c>
      <c r="N4417" s="10">
        <v>0</v>
      </c>
    </row>
    <row r="4418" spans="1:14" x14ac:dyDescent="0.25">
      <c r="A4418" s="9" t="s">
        <v>732</v>
      </c>
      <c r="B4418" s="9" t="s">
        <v>30</v>
      </c>
      <c r="C4418" s="9" t="s">
        <v>29</v>
      </c>
      <c r="D4418" s="9" t="s">
        <v>27</v>
      </c>
      <c r="E4418" s="10">
        <v>440.02</v>
      </c>
      <c r="F4418" s="10">
        <v>0</v>
      </c>
      <c r="G4418" s="10">
        <v>440.02</v>
      </c>
      <c r="H4418" s="10">
        <v>446.63</v>
      </c>
      <c r="I4418" s="10">
        <v>-6.6100000000000136</v>
      </c>
      <c r="J4418" s="10">
        <v>0</v>
      </c>
      <c r="K4418" s="10">
        <v>0</v>
      </c>
      <c r="L4418" s="10">
        <v>0</v>
      </c>
      <c r="M4418" s="10">
        <v>0</v>
      </c>
      <c r="N4418" s="10">
        <v>0</v>
      </c>
    </row>
    <row r="4419" spans="1:14" x14ac:dyDescent="0.25">
      <c r="A4419" s="9" t="s">
        <v>732</v>
      </c>
      <c r="B4419" s="9" t="s">
        <v>31</v>
      </c>
      <c r="C4419" s="9" t="s">
        <v>29</v>
      </c>
      <c r="D4419" s="9" t="s">
        <v>27</v>
      </c>
      <c r="E4419" s="10">
        <v>2954.42</v>
      </c>
      <c r="F4419" s="10">
        <v>0</v>
      </c>
      <c r="G4419" s="10">
        <v>2954.42</v>
      </c>
      <c r="H4419" s="10">
        <v>2998.81</v>
      </c>
      <c r="I4419" s="10">
        <v>-44.389999999999873</v>
      </c>
      <c r="J4419" s="10">
        <v>0</v>
      </c>
      <c r="K4419" s="10">
        <v>0</v>
      </c>
      <c r="L4419" s="10">
        <v>0</v>
      </c>
      <c r="M4419" s="10">
        <v>0</v>
      </c>
      <c r="N4419" s="10">
        <v>0</v>
      </c>
    </row>
    <row r="4420" spans="1:14" x14ac:dyDescent="0.25">
      <c r="A4420" s="9" t="s">
        <v>732</v>
      </c>
      <c r="B4420" s="9" t="s">
        <v>32</v>
      </c>
      <c r="C4420" s="9" t="s">
        <v>33</v>
      </c>
      <c r="D4420" s="9" t="s">
        <v>27</v>
      </c>
      <c r="E4420" s="10">
        <v>4673.08</v>
      </c>
      <c r="F4420" s="10">
        <v>0</v>
      </c>
      <c r="G4420" s="10">
        <v>4673.08</v>
      </c>
      <c r="H4420" s="10">
        <v>6072.56</v>
      </c>
      <c r="I4420" s="10">
        <v>-1399.4800000000005</v>
      </c>
      <c r="J4420" s="10">
        <v>13.25</v>
      </c>
      <c r="K4420" s="10">
        <v>0</v>
      </c>
      <c r="L4420" s="10">
        <v>13.25</v>
      </c>
      <c r="M4420" s="10">
        <v>17.218</v>
      </c>
      <c r="N4420" s="10">
        <v>-3.968</v>
      </c>
    </row>
    <row r="4421" spans="1:14" x14ac:dyDescent="0.25">
      <c r="A4421" s="9" t="s">
        <v>732</v>
      </c>
      <c r="B4421" s="9" t="s">
        <v>34</v>
      </c>
      <c r="C4421" s="9" t="s">
        <v>33</v>
      </c>
      <c r="D4421" s="9" t="s">
        <v>27</v>
      </c>
      <c r="E4421" s="10">
        <v>16063.91</v>
      </c>
      <c r="F4421" s="10">
        <v>0</v>
      </c>
      <c r="G4421" s="10">
        <v>16063.91</v>
      </c>
      <c r="H4421" s="10">
        <v>20874.68</v>
      </c>
      <c r="I4421" s="10">
        <v>-4810.7700000000004</v>
      </c>
      <c r="J4421" s="10">
        <v>13.25</v>
      </c>
      <c r="K4421" s="10">
        <v>0</v>
      </c>
      <c r="L4421" s="10">
        <v>13.25</v>
      </c>
      <c r="M4421" s="10">
        <v>17.218</v>
      </c>
      <c r="N4421" s="10">
        <v>-3.968</v>
      </c>
    </row>
    <row r="4422" spans="1:14" x14ac:dyDescent="0.25">
      <c r="A4422" s="9" t="s">
        <v>732</v>
      </c>
      <c r="B4422" s="9" t="s">
        <v>35</v>
      </c>
      <c r="C4422" s="9" t="s">
        <v>33</v>
      </c>
      <c r="D4422" s="9" t="s">
        <v>27</v>
      </c>
      <c r="E4422" s="10">
        <v>17380.169999999998</v>
      </c>
      <c r="F4422" s="10">
        <v>0</v>
      </c>
      <c r="G4422" s="10">
        <v>17380.169999999998</v>
      </c>
      <c r="H4422" s="10">
        <v>22584.28</v>
      </c>
      <c r="I4422" s="10">
        <v>-5204.1100000000006</v>
      </c>
      <c r="J4422" s="10">
        <v>278.25</v>
      </c>
      <c r="K4422" s="10">
        <v>0</v>
      </c>
      <c r="L4422" s="10">
        <v>278.25</v>
      </c>
      <c r="M4422" s="10">
        <v>361.56599999999997</v>
      </c>
      <c r="N4422" s="10">
        <v>-83.315999999999974</v>
      </c>
    </row>
    <row r="4423" spans="1:14" x14ac:dyDescent="0.25">
      <c r="A4423" s="9" t="s">
        <v>732</v>
      </c>
      <c r="B4423" s="9" t="s">
        <v>36</v>
      </c>
      <c r="C4423" s="9" t="s">
        <v>29</v>
      </c>
      <c r="D4423" s="9" t="s">
        <v>27</v>
      </c>
      <c r="E4423" s="10">
        <v>33100.28</v>
      </c>
      <c r="F4423" s="10">
        <v>0</v>
      </c>
      <c r="G4423" s="10">
        <v>33100.28</v>
      </c>
      <c r="H4423" s="10">
        <v>33597.629999999997</v>
      </c>
      <c r="I4423" s="10">
        <v>-497.34999999999854</v>
      </c>
      <c r="J4423" s="10">
        <v>0</v>
      </c>
      <c r="K4423" s="10">
        <v>0</v>
      </c>
      <c r="L4423" s="10">
        <v>0</v>
      </c>
      <c r="M4423" s="10">
        <v>0</v>
      </c>
      <c r="N4423" s="10">
        <v>0</v>
      </c>
    </row>
    <row r="4424" spans="1:14" x14ac:dyDescent="0.25">
      <c r="A4424" s="9" t="s">
        <v>732</v>
      </c>
      <c r="B4424" s="9" t="s">
        <v>37</v>
      </c>
      <c r="C4424" s="9" t="s">
        <v>29</v>
      </c>
      <c r="D4424" s="9" t="s">
        <v>27</v>
      </c>
      <c r="E4424" s="10">
        <v>76544.62</v>
      </c>
      <c r="F4424" s="10">
        <v>0</v>
      </c>
      <c r="G4424" s="10">
        <v>76544.62</v>
      </c>
      <c r="H4424" s="10">
        <v>77694.75</v>
      </c>
      <c r="I4424" s="10">
        <v>-1150.1300000000047</v>
      </c>
      <c r="J4424" s="10">
        <v>0</v>
      </c>
      <c r="K4424" s="10">
        <v>0</v>
      </c>
      <c r="L4424" s="10">
        <v>0</v>
      </c>
      <c r="M4424" s="10">
        <v>0</v>
      </c>
      <c r="N4424" s="10">
        <v>0</v>
      </c>
    </row>
    <row r="4425" spans="1:14" x14ac:dyDescent="0.25">
      <c r="A4425" s="9" t="s">
        <v>732</v>
      </c>
      <c r="B4425" s="9" t="s">
        <v>140</v>
      </c>
      <c r="C4425" s="9" t="s">
        <v>39</v>
      </c>
      <c r="D4425" s="9" t="s">
        <v>40</v>
      </c>
      <c r="E4425" s="10">
        <v>-1585565.58</v>
      </c>
      <c r="F4425" s="10">
        <v>0</v>
      </c>
      <c r="G4425" s="10">
        <v>-1585565.58</v>
      </c>
      <c r="H4425" s="10">
        <v>-1585565.49</v>
      </c>
      <c r="I4425" s="10">
        <v>-9.0000000083819032E-2</v>
      </c>
      <c r="J4425" s="10">
        <v>-19800</v>
      </c>
      <c r="K4425" s="10">
        <v>0</v>
      </c>
      <c r="L4425" s="10">
        <v>-19800</v>
      </c>
      <c r="M4425" s="10">
        <v>-19800</v>
      </c>
      <c r="N4425" s="10">
        <v>0</v>
      </c>
    </row>
    <row r="4426" spans="1:14" x14ac:dyDescent="0.25">
      <c r="A4426" s="9" t="s">
        <v>732</v>
      </c>
      <c r="B4426" s="9" t="s">
        <v>141</v>
      </c>
      <c r="C4426" s="9" t="s">
        <v>42</v>
      </c>
      <c r="D4426" s="9" t="s">
        <v>43</v>
      </c>
      <c r="E4426" s="10">
        <v>2093.2800000000002</v>
      </c>
      <c r="F4426" s="10">
        <v>1973.6633663366338</v>
      </c>
      <c r="G4426" s="10">
        <v>119.61663366336643</v>
      </c>
      <c r="H4426" s="10">
        <v>1993.4</v>
      </c>
      <c r="I4426" s="10">
        <v>99.880000000000109</v>
      </c>
      <c r="J4426" s="10">
        <v>21000</v>
      </c>
      <c r="K4426" s="10">
        <v>19800</v>
      </c>
      <c r="L4426" s="10">
        <v>1200</v>
      </c>
      <c r="M4426" s="10">
        <v>19998</v>
      </c>
      <c r="N4426" s="10">
        <v>1002</v>
      </c>
    </row>
    <row r="4427" spans="1:14" x14ac:dyDescent="0.25">
      <c r="A4427" s="9" t="s">
        <v>732</v>
      </c>
      <c r="B4427" s="9" t="s">
        <v>142</v>
      </c>
      <c r="C4427" s="9" t="s">
        <v>42</v>
      </c>
      <c r="D4427" s="9" t="s">
        <v>43</v>
      </c>
      <c r="E4427" s="10">
        <v>8141.83</v>
      </c>
      <c r="F4427" s="10">
        <v>8124.7290640394085</v>
      </c>
      <c r="G4427" s="10">
        <v>17.100935960591414</v>
      </c>
      <c r="H4427" s="10">
        <v>8246.6</v>
      </c>
      <c r="I4427" s="10">
        <v>-104.77000000000044</v>
      </c>
      <c r="J4427" s="10">
        <v>119050</v>
      </c>
      <c r="K4427" s="10">
        <v>118800</v>
      </c>
      <c r="L4427" s="10">
        <v>250</v>
      </c>
      <c r="M4427" s="10">
        <v>120582</v>
      </c>
      <c r="N4427" s="10">
        <v>-1532</v>
      </c>
    </row>
    <row r="4428" spans="1:14" x14ac:dyDescent="0.25">
      <c r="A4428" s="9" t="s">
        <v>732</v>
      </c>
      <c r="B4428" s="9" t="s">
        <v>94</v>
      </c>
      <c r="C4428" s="9" t="s">
        <v>42</v>
      </c>
      <c r="D4428" s="9" t="s">
        <v>43</v>
      </c>
      <c r="E4428" s="10">
        <v>11648.28</v>
      </c>
      <c r="F4428" s="10">
        <v>11642.39800995025</v>
      </c>
      <c r="G4428" s="10">
        <v>5.8819900497510389</v>
      </c>
      <c r="H4428" s="10">
        <v>11700.61</v>
      </c>
      <c r="I4428" s="10">
        <v>-52.329999999999927</v>
      </c>
      <c r="J4428" s="10">
        <v>19810</v>
      </c>
      <c r="K4428" s="10">
        <v>19800</v>
      </c>
      <c r="L4428" s="10">
        <v>10</v>
      </c>
      <c r="M4428" s="10">
        <v>19899</v>
      </c>
      <c r="N4428" s="10">
        <v>-89</v>
      </c>
    </row>
    <row r="4429" spans="1:14" x14ac:dyDescent="0.25">
      <c r="A4429" s="9" t="s">
        <v>732</v>
      </c>
      <c r="B4429" s="9" t="s">
        <v>143</v>
      </c>
      <c r="C4429" s="9" t="s">
        <v>42</v>
      </c>
      <c r="D4429" s="9" t="s">
        <v>43</v>
      </c>
      <c r="E4429" s="10">
        <v>15445.29</v>
      </c>
      <c r="F4429" s="10">
        <v>15484.394088669951</v>
      </c>
      <c r="G4429" s="10">
        <v>-39.104088669950215</v>
      </c>
      <c r="H4429" s="10">
        <v>15716.66</v>
      </c>
      <c r="I4429" s="10">
        <v>-271.36999999999898</v>
      </c>
      <c r="J4429" s="10">
        <v>118500</v>
      </c>
      <c r="K4429" s="10">
        <v>118800</v>
      </c>
      <c r="L4429" s="10">
        <v>-300</v>
      </c>
      <c r="M4429" s="10">
        <v>120582</v>
      </c>
      <c r="N4429" s="10">
        <v>-2082</v>
      </c>
    </row>
    <row r="4430" spans="1:14" x14ac:dyDescent="0.25">
      <c r="A4430" s="9" t="s">
        <v>732</v>
      </c>
      <c r="B4430" s="9" t="s">
        <v>144</v>
      </c>
      <c r="C4430" s="9" t="s">
        <v>42</v>
      </c>
      <c r="D4430" s="9" t="s">
        <v>43</v>
      </c>
      <c r="E4430" s="10">
        <v>21688.29</v>
      </c>
      <c r="F4430" s="10">
        <v>21588.334975369457</v>
      </c>
      <c r="G4430" s="10">
        <v>99.955024630544358</v>
      </c>
      <c r="H4430" s="10">
        <v>21912.16</v>
      </c>
      <c r="I4430" s="10">
        <v>-223.86999999999898</v>
      </c>
      <c r="J4430" s="10">
        <v>119350</v>
      </c>
      <c r="K4430" s="10">
        <v>118800</v>
      </c>
      <c r="L4430" s="10">
        <v>550</v>
      </c>
      <c r="M4430" s="10">
        <v>120582</v>
      </c>
      <c r="N4430" s="10">
        <v>-1232</v>
      </c>
    </row>
    <row r="4431" spans="1:14" x14ac:dyDescent="0.25">
      <c r="A4431" s="9" t="s">
        <v>732</v>
      </c>
      <c r="B4431" s="9" t="s">
        <v>84</v>
      </c>
      <c r="C4431" s="9" t="s">
        <v>42</v>
      </c>
      <c r="D4431" s="9" t="s">
        <v>43</v>
      </c>
      <c r="E4431" s="10">
        <v>48418.28</v>
      </c>
      <c r="F4431" s="10">
        <v>48272</v>
      </c>
      <c r="G4431" s="10">
        <v>146.27999999999884</v>
      </c>
      <c r="H4431" s="10">
        <v>49237.440000000002</v>
      </c>
      <c r="I4431" s="10">
        <v>-819.16000000000349</v>
      </c>
      <c r="J4431" s="10">
        <v>119160</v>
      </c>
      <c r="K4431" s="10">
        <v>118800</v>
      </c>
      <c r="L4431" s="10">
        <v>360</v>
      </c>
      <c r="M4431" s="10">
        <v>121176</v>
      </c>
      <c r="N4431" s="10">
        <v>-2016</v>
      </c>
    </row>
    <row r="4432" spans="1:14" x14ac:dyDescent="0.25">
      <c r="A4432" s="9" t="s">
        <v>732</v>
      </c>
      <c r="B4432" s="9" t="s">
        <v>136</v>
      </c>
      <c r="C4432" s="9" t="s">
        <v>42</v>
      </c>
      <c r="D4432" s="9" t="s">
        <v>43</v>
      </c>
      <c r="E4432" s="10">
        <v>64386.45</v>
      </c>
      <c r="F4432" s="10">
        <v>64147.251231527094</v>
      </c>
      <c r="G4432" s="10">
        <v>239.19876847290288</v>
      </c>
      <c r="H4432" s="10">
        <v>65109.46</v>
      </c>
      <c r="I4432" s="10">
        <v>-723.01000000000204</v>
      </c>
      <c r="J4432" s="10">
        <v>119243</v>
      </c>
      <c r="K4432" s="10">
        <v>118800</v>
      </c>
      <c r="L4432" s="10">
        <v>443</v>
      </c>
      <c r="M4432" s="10">
        <v>120582</v>
      </c>
      <c r="N4432" s="10">
        <v>-1339</v>
      </c>
    </row>
    <row r="4433" spans="1:14" x14ac:dyDescent="0.25">
      <c r="A4433" s="9" t="s">
        <v>732</v>
      </c>
      <c r="B4433" s="9" t="s">
        <v>145</v>
      </c>
      <c r="C4433" s="9" t="s">
        <v>42</v>
      </c>
      <c r="D4433" s="9" t="s">
        <v>43</v>
      </c>
      <c r="E4433" s="10">
        <v>84121.48</v>
      </c>
      <c r="F4433" s="10">
        <v>83556</v>
      </c>
      <c r="G4433" s="10">
        <v>565.47999999999593</v>
      </c>
      <c r="H4433" s="10">
        <v>84809.34</v>
      </c>
      <c r="I4433" s="10">
        <v>-687.86000000000058</v>
      </c>
      <c r="J4433" s="10">
        <v>19934</v>
      </c>
      <c r="K4433" s="10">
        <v>19800</v>
      </c>
      <c r="L4433" s="10">
        <v>134</v>
      </c>
      <c r="M4433" s="10">
        <v>20097</v>
      </c>
      <c r="N4433" s="10">
        <v>-163</v>
      </c>
    </row>
    <row r="4434" spans="1:14" x14ac:dyDescent="0.25">
      <c r="A4434" s="9" t="s">
        <v>732</v>
      </c>
      <c r="B4434" s="9" t="s">
        <v>50</v>
      </c>
      <c r="C4434" s="9" t="s">
        <v>42</v>
      </c>
      <c r="D4434" s="9" t="s">
        <v>43</v>
      </c>
      <c r="E4434" s="10">
        <v>161737.79999999999</v>
      </c>
      <c r="F4434" s="10">
        <v>161330.39800995024</v>
      </c>
      <c r="G4434" s="10">
        <v>407.40199004975148</v>
      </c>
      <c r="H4434" s="10">
        <v>162137.04999999999</v>
      </c>
      <c r="I4434" s="10">
        <v>-399.25</v>
      </c>
      <c r="J4434" s="10">
        <v>119100</v>
      </c>
      <c r="K4434" s="10">
        <v>118800</v>
      </c>
      <c r="L4434" s="10">
        <v>300</v>
      </c>
      <c r="M4434" s="10">
        <v>119394</v>
      </c>
      <c r="N4434" s="10">
        <v>-294</v>
      </c>
    </row>
    <row r="4435" spans="1:14" x14ac:dyDescent="0.25">
      <c r="A4435" s="9" t="s">
        <v>732</v>
      </c>
      <c r="B4435" s="9" t="s">
        <v>103</v>
      </c>
      <c r="C4435" s="9" t="s">
        <v>42</v>
      </c>
      <c r="D4435" s="9" t="s">
        <v>43</v>
      </c>
      <c r="E4435" s="10">
        <v>568748.63</v>
      </c>
      <c r="F4435" s="10">
        <v>568270.29702970292</v>
      </c>
      <c r="G4435" s="10">
        <v>478.33297029708046</v>
      </c>
      <c r="H4435" s="10">
        <v>573953</v>
      </c>
      <c r="I4435" s="10">
        <v>-5204.3699999999953</v>
      </c>
      <c r="J4435" s="10">
        <v>118900</v>
      </c>
      <c r="K4435" s="10">
        <v>118800</v>
      </c>
      <c r="L4435" s="10">
        <v>100</v>
      </c>
      <c r="M4435" s="10">
        <v>119988</v>
      </c>
      <c r="N4435" s="10">
        <v>-1088</v>
      </c>
    </row>
    <row r="4436" spans="1:14" x14ac:dyDescent="0.25">
      <c r="A4436" s="9" t="s">
        <v>732</v>
      </c>
      <c r="B4436" s="9" t="s">
        <v>146</v>
      </c>
      <c r="C4436" s="9" t="s">
        <v>42</v>
      </c>
      <c r="D4436" s="9" t="s">
        <v>53</v>
      </c>
      <c r="E4436" s="10">
        <v>414238.42</v>
      </c>
      <c r="F4436" s="10">
        <v>411009.83382209192</v>
      </c>
      <c r="G4436" s="10">
        <v>3228.5861779080587</v>
      </c>
      <c r="H4436" s="10">
        <v>420463.06</v>
      </c>
      <c r="I4436" s="10">
        <v>-6224.640000000014</v>
      </c>
      <c r="J4436" s="10">
        <v>89800</v>
      </c>
      <c r="K4436" s="10">
        <v>89100</v>
      </c>
      <c r="L4436" s="10">
        <v>700</v>
      </c>
      <c r="M4436" s="10">
        <v>91149.3</v>
      </c>
      <c r="N4436" s="10">
        <v>-1349.3000000000029</v>
      </c>
    </row>
    <row r="4437" spans="1:14" x14ac:dyDescent="0.25">
      <c r="A4437" s="9" t="s">
        <v>732</v>
      </c>
      <c r="B4437" s="9" t="s">
        <v>54</v>
      </c>
      <c r="C4437" s="9" t="s">
        <v>42</v>
      </c>
      <c r="D4437" s="9" t="s">
        <v>55</v>
      </c>
      <c r="E4437" s="10">
        <v>5998.21</v>
      </c>
      <c r="F4437" s="10">
        <v>5880.5980392156862</v>
      </c>
      <c r="G4437" s="10">
        <v>117.61196078431385</v>
      </c>
      <c r="H4437" s="10">
        <v>5998.21</v>
      </c>
      <c r="I4437" s="10">
        <v>0</v>
      </c>
      <c r="J4437" s="10">
        <v>1090.5830000000001</v>
      </c>
      <c r="K4437" s="10">
        <v>1069.2</v>
      </c>
      <c r="L4437" s="10">
        <v>21.383000000000038</v>
      </c>
      <c r="M4437" s="10">
        <v>1090.5840000000001</v>
      </c>
      <c r="N4437" s="10">
        <v>-9.9999999997635314E-4</v>
      </c>
    </row>
    <row r="4438" spans="1:14" x14ac:dyDescent="0.25">
      <c r="A4438" s="9" t="s">
        <v>733</v>
      </c>
      <c r="B4438" s="9" t="s">
        <v>25</v>
      </c>
      <c r="C4438" s="9" t="s">
        <v>26</v>
      </c>
      <c r="D4438" s="9" t="s">
        <v>27</v>
      </c>
      <c r="E4438" s="10">
        <v>2092.29</v>
      </c>
      <c r="F4438" s="10">
        <v>0</v>
      </c>
      <c r="G4438" s="10">
        <v>2092.29</v>
      </c>
      <c r="H4438" s="10">
        <v>0</v>
      </c>
      <c r="I4438" s="10">
        <v>2092.29</v>
      </c>
      <c r="J4438" s="10">
        <v>0</v>
      </c>
      <c r="K4438" s="10">
        <v>0</v>
      </c>
      <c r="L4438" s="10">
        <v>0</v>
      </c>
      <c r="M4438" s="10">
        <v>0</v>
      </c>
      <c r="N4438" s="10">
        <v>0</v>
      </c>
    </row>
    <row r="4439" spans="1:14" x14ac:dyDescent="0.25">
      <c r="A4439" s="9" t="s">
        <v>733</v>
      </c>
      <c r="B4439" s="9" t="s">
        <v>258</v>
      </c>
      <c r="C4439" s="9" t="s">
        <v>33</v>
      </c>
      <c r="D4439" s="9" t="s">
        <v>27</v>
      </c>
      <c r="E4439" s="10">
        <v>233.05</v>
      </c>
      <c r="F4439" s="10">
        <v>0</v>
      </c>
      <c r="G4439" s="10">
        <v>233.05</v>
      </c>
      <c r="H4439" s="10">
        <v>242.56</v>
      </c>
      <c r="I4439" s="10">
        <v>-9.5099999999999909</v>
      </c>
      <c r="J4439" s="10">
        <v>30.823</v>
      </c>
      <c r="K4439" s="10">
        <v>0</v>
      </c>
      <c r="L4439" s="10">
        <v>30.823</v>
      </c>
      <c r="M4439" s="10">
        <v>32.088000000000001</v>
      </c>
      <c r="N4439" s="10">
        <v>-1.2650000000000006</v>
      </c>
    </row>
    <row r="4440" spans="1:14" x14ac:dyDescent="0.25">
      <c r="A4440" s="9" t="s">
        <v>733</v>
      </c>
      <c r="B4440" s="9" t="s">
        <v>259</v>
      </c>
      <c r="C4440" s="9" t="s">
        <v>33</v>
      </c>
      <c r="D4440" s="9" t="s">
        <v>27</v>
      </c>
      <c r="E4440" s="10">
        <v>478.2</v>
      </c>
      <c r="F4440" s="10">
        <v>0</v>
      </c>
      <c r="G4440" s="10">
        <v>478.2</v>
      </c>
      <c r="H4440" s="10">
        <v>497.8</v>
      </c>
      <c r="I4440" s="10">
        <v>-19.600000000000023</v>
      </c>
      <c r="J4440" s="10">
        <v>30.823</v>
      </c>
      <c r="K4440" s="10">
        <v>0</v>
      </c>
      <c r="L4440" s="10">
        <v>30.823</v>
      </c>
      <c r="M4440" s="10">
        <v>32.088000000000001</v>
      </c>
      <c r="N4440" s="10">
        <v>-1.2650000000000006</v>
      </c>
    </row>
    <row r="4441" spans="1:14" x14ac:dyDescent="0.25">
      <c r="A4441" s="9" t="s">
        <v>733</v>
      </c>
      <c r="B4441" s="9" t="s">
        <v>260</v>
      </c>
      <c r="C4441" s="9" t="s">
        <v>33</v>
      </c>
      <c r="D4441" s="9" t="s">
        <v>27</v>
      </c>
      <c r="E4441" s="10">
        <v>18851.5</v>
      </c>
      <c r="F4441" s="10">
        <v>0</v>
      </c>
      <c r="G4441" s="10">
        <v>18851.5</v>
      </c>
      <c r="H4441" s="10">
        <v>19620.39</v>
      </c>
      <c r="I4441" s="10">
        <v>-768.88999999999942</v>
      </c>
      <c r="J4441" s="10">
        <v>308.23</v>
      </c>
      <c r="K4441" s="10">
        <v>0</v>
      </c>
      <c r="L4441" s="10">
        <v>308.23</v>
      </c>
      <c r="M4441" s="10">
        <v>320.80099999999999</v>
      </c>
      <c r="N4441" s="10">
        <v>-12.57099999999997</v>
      </c>
    </row>
    <row r="4442" spans="1:14" x14ac:dyDescent="0.25">
      <c r="A4442" s="9" t="s">
        <v>733</v>
      </c>
      <c r="B4442" s="9" t="s">
        <v>475</v>
      </c>
      <c r="C4442" s="9" t="s">
        <v>39</v>
      </c>
      <c r="D4442" s="9" t="s">
        <v>43</v>
      </c>
      <c r="E4442" s="10">
        <v>-135910.35999999999</v>
      </c>
      <c r="F4442" s="10">
        <v>0</v>
      </c>
      <c r="G4442" s="10">
        <v>-135910.35999999999</v>
      </c>
      <c r="H4442" s="10">
        <v>-135910.96</v>
      </c>
      <c r="I4442" s="10">
        <v>0.60000000000582077</v>
      </c>
      <c r="J4442" s="10">
        <v>-149175</v>
      </c>
      <c r="K4442" s="10">
        <v>0</v>
      </c>
      <c r="L4442" s="10">
        <v>-149175</v>
      </c>
      <c r="M4442" s="10">
        <v>-149175</v>
      </c>
      <c r="N4442" s="10">
        <v>0</v>
      </c>
    </row>
    <row r="4443" spans="1:14" x14ac:dyDescent="0.25">
      <c r="A4443" s="9" t="s">
        <v>733</v>
      </c>
      <c r="B4443" s="9" t="s">
        <v>262</v>
      </c>
      <c r="C4443" s="9" t="s">
        <v>42</v>
      </c>
      <c r="D4443" s="9" t="s">
        <v>43</v>
      </c>
      <c r="E4443" s="10">
        <v>11669.72</v>
      </c>
      <c r="F4443" s="10">
        <v>11669.191321499013</v>
      </c>
      <c r="G4443" s="10">
        <v>0.52867850098664348</v>
      </c>
      <c r="H4443" s="10">
        <v>11832.56</v>
      </c>
      <c r="I4443" s="10">
        <v>-162.84000000000015</v>
      </c>
      <c r="J4443" s="10">
        <v>24615</v>
      </c>
      <c r="K4443" s="10">
        <v>24613.874753451673</v>
      </c>
      <c r="L4443" s="10">
        <v>1.125246548326686</v>
      </c>
      <c r="M4443" s="10">
        <v>24958.469000000001</v>
      </c>
      <c r="N4443" s="10">
        <v>-343.46900000000096</v>
      </c>
    </row>
    <row r="4444" spans="1:14" x14ac:dyDescent="0.25">
      <c r="A4444" s="9" t="s">
        <v>733</v>
      </c>
      <c r="B4444" s="9" t="s">
        <v>476</v>
      </c>
      <c r="C4444" s="9" t="s">
        <v>42</v>
      </c>
      <c r="D4444" s="9" t="s">
        <v>43</v>
      </c>
      <c r="E4444" s="10">
        <v>102585.60000000001</v>
      </c>
      <c r="F4444" s="10">
        <v>102184.87684729064</v>
      </c>
      <c r="G4444" s="10">
        <v>400.72315270936815</v>
      </c>
      <c r="H4444" s="10">
        <v>103717.65</v>
      </c>
      <c r="I4444" s="10">
        <v>-1132.0499999999884</v>
      </c>
      <c r="J4444" s="10">
        <v>149760</v>
      </c>
      <c r="K4444" s="10">
        <v>149175</v>
      </c>
      <c r="L4444" s="10">
        <v>585</v>
      </c>
      <c r="M4444" s="10">
        <v>151412.625</v>
      </c>
      <c r="N4444" s="10">
        <v>-1652.625</v>
      </c>
    </row>
    <row r="4445" spans="1:14" x14ac:dyDescent="0.25">
      <c r="A4445" s="9" t="s">
        <v>734</v>
      </c>
      <c r="B4445" s="9" t="s">
        <v>25</v>
      </c>
      <c r="C4445" s="9" t="s">
        <v>26</v>
      </c>
      <c r="D4445" s="9" t="s">
        <v>27</v>
      </c>
      <c r="E4445" s="10">
        <v>1085.56</v>
      </c>
      <c r="F4445" s="10">
        <v>0</v>
      </c>
      <c r="G4445" s="10">
        <v>1085.56</v>
      </c>
      <c r="H4445" s="10">
        <v>0</v>
      </c>
      <c r="I4445" s="10">
        <v>1085.56</v>
      </c>
      <c r="J4445" s="10">
        <v>0</v>
      </c>
      <c r="K4445" s="10">
        <v>0</v>
      </c>
      <c r="L4445" s="10">
        <v>0</v>
      </c>
      <c r="M4445" s="10">
        <v>0</v>
      </c>
      <c r="N4445" s="10">
        <v>0</v>
      </c>
    </row>
    <row r="4446" spans="1:14" x14ac:dyDescent="0.25">
      <c r="A4446" s="9" t="s">
        <v>734</v>
      </c>
      <c r="B4446" s="9" t="s">
        <v>258</v>
      </c>
      <c r="C4446" s="9" t="s">
        <v>33</v>
      </c>
      <c r="D4446" s="9" t="s">
        <v>27</v>
      </c>
      <c r="E4446" s="10">
        <v>123.4</v>
      </c>
      <c r="F4446" s="10">
        <v>0</v>
      </c>
      <c r="G4446" s="10">
        <v>123.4</v>
      </c>
      <c r="H4446" s="10">
        <v>132.29</v>
      </c>
      <c r="I4446" s="10">
        <v>-8.8899999999999864</v>
      </c>
      <c r="J4446" s="10">
        <v>16.32</v>
      </c>
      <c r="K4446" s="10">
        <v>0</v>
      </c>
      <c r="L4446" s="10">
        <v>16.32</v>
      </c>
      <c r="M4446" s="10">
        <v>17.501000000000001</v>
      </c>
      <c r="N4446" s="10">
        <v>-1.1810000000000009</v>
      </c>
    </row>
    <row r="4447" spans="1:14" x14ac:dyDescent="0.25">
      <c r="A4447" s="9" t="s">
        <v>734</v>
      </c>
      <c r="B4447" s="9" t="s">
        <v>259</v>
      </c>
      <c r="C4447" s="9" t="s">
        <v>33</v>
      </c>
      <c r="D4447" s="9" t="s">
        <v>27</v>
      </c>
      <c r="E4447" s="10">
        <v>253.2</v>
      </c>
      <c r="F4447" s="10">
        <v>0</v>
      </c>
      <c r="G4447" s="10">
        <v>253.2</v>
      </c>
      <c r="H4447" s="10">
        <v>271.5</v>
      </c>
      <c r="I4447" s="10">
        <v>-18.300000000000011</v>
      </c>
      <c r="J4447" s="10">
        <v>16.32</v>
      </c>
      <c r="K4447" s="10">
        <v>0</v>
      </c>
      <c r="L4447" s="10">
        <v>16.32</v>
      </c>
      <c r="M4447" s="10">
        <v>17.501000000000001</v>
      </c>
      <c r="N4447" s="10">
        <v>-1.1810000000000009</v>
      </c>
    </row>
    <row r="4448" spans="1:14" x14ac:dyDescent="0.25">
      <c r="A4448" s="9" t="s">
        <v>734</v>
      </c>
      <c r="B4448" s="9" t="s">
        <v>260</v>
      </c>
      <c r="C4448" s="9" t="s">
        <v>33</v>
      </c>
      <c r="D4448" s="9" t="s">
        <v>27</v>
      </c>
      <c r="E4448" s="10">
        <v>9981.39</v>
      </c>
      <c r="F4448" s="10">
        <v>0</v>
      </c>
      <c r="G4448" s="10">
        <v>9981.39</v>
      </c>
      <c r="H4448" s="10">
        <v>10700.96</v>
      </c>
      <c r="I4448" s="10">
        <v>-719.56999999999971</v>
      </c>
      <c r="J4448" s="10">
        <v>163.19999999999999</v>
      </c>
      <c r="K4448" s="10">
        <v>0</v>
      </c>
      <c r="L4448" s="10">
        <v>163.19999999999999</v>
      </c>
      <c r="M4448" s="10">
        <v>174.965</v>
      </c>
      <c r="N4448" s="10">
        <v>-11.765000000000015</v>
      </c>
    </row>
    <row r="4449" spans="1:14" x14ac:dyDescent="0.25">
      <c r="A4449" s="9" t="s">
        <v>734</v>
      </c>
      <c r="B4449" s="9" t="s">
        <v>475</v>
      </c>
      <c r="C4449" s="9" t="s">
        <v>39</v>
      </c>
      <c r="D4449" s="9" t="s">
        <v>43</v>
      </c>
      <c r="E4449" s="10">
        <v>-74125.47</v>
      </c>
      <c r="F4449" s="10">
        <v>0</v>
      </c>
      <c r="G4449" s="10">
        <v>-74125.47</v>
      </c>
      <c r="H4449" s="10">
        <v>-74125.789999999994</v>
      </c>
      <c r="I4449" s="10">
        <v>0.319999999992433</v>
      </c>
      <c r="J4449" s="10">
        <v>-81360</v>
      </c>
      <c r="K4449" s="10">
        <v>0</v>
      </c>
      <c r="L4449" s="10">
        <v>-81360</v>
      </c>
      <c r="M4449" s="10">
        <v>-81360</v>
      </c>
      <c r="N4449" s="10">
        <v>0</v>
      </c>
    </row>
    <row r="4450" spans="1:14" x14ac:dyDescent="0.25">
      <c r="A4450" s="9" t="s">
        <v>734</v>
      </c>
      <c r="B4450" s="9" t="s">
        <v>262</v>
      </c>
      <c r="C4450" s="9" t="s">
        <v>42</v>
      </c>
      <c r="D4450" s="9" t="s">
        <v>43</v>
      </c>
      <c r="E4450" s="10">
        <v>6364.65</v>
      </c>
      <c r="F4450" s="10">
        <v>6364.3786982248521</v>
      </c>
      <c r="G4450" s="10">
        <v>0.27130177514754905</v>
      </c>
      <c r="H4450" s="10">
        <v>6453.48</v>
      </c>
      <c r="I4450" s="10">
        <v>-88.829999999999927</v>
      </c>
      <c r="J4450" s="10">
        <v>13425</v>
      </c>
      <c r="K4450" s="10">
        <v>13424.400394477316</v>
      </c>
      <c r="L4450" s="10">
        <v>0.59960552268421452</v>
      </c>
      <c r="M4450" s="10">
        <v>13612.342000000001</v>
      </c>
      <c r="N4450" s="10">
        <v>-187.34200000000055</v>
      </c>
    </row>
    <row r="4451" spans="1:14" x14ac:dyDescent="0.25">
      <c r="A4451" s="9" t="s">
        <v>734</v>
      </c>
      <c r="B4451" s="9" t="s">
        <v>476</v>
      </c>
      <c r="C4451" s="9" t="s">
        <v>42</v>
      </c>
      <c r="D4451" s="9" t="s">
        <v>43</v>
      </c>
      <c r="E4451" s="10">
        <v>56317.27</v>
      </c>
      <c r="F4451" s="10">
        <v>55731.596059113297</v>
      </c>
      <c r="G4451" s="10">
        <v>585.67394088669971</v>
      </c>
      <c r="H4451" s="10">
        <v>56567.57</v>
      </c>
      <c r="I4451" s="10">
        <v>-250.30000000000291</v>
      </c>
      <c r="J4451" s="10">
        <v>82215</v>
      </c>
      <c r="K4451" s="10">
        <v>81359.999999999985</v>
      </c>
      <c r="L4451" s="10">
        <v>855.00000000001455</v>
      </c>
      <c r="M4451" s="10">
        <v>82580.399999999994</v>
      </c>
      <c r="N4451" s="10">
        <v>-365.39999999999418</v>
      </c>
    </row>
    <row r="4452" spans="1:14" x14ac:dyDescent="0.25">
      <c r="A4452" s="9" t="s">
        <v>735</v>
      </c>
      <c r="B4452" s="9" t="s">
        <v>25</v>
      </c>
      <c r="C4452" s="9" t="s">
        <v>26</v>
      </c>
      <c r="D4452" s="9" t="s">
        <v>27</v>
      </c>
      <c r="E4452" s="10">
        <v>1386.88</v>
      </c>
      <c r="F4452" s="10">
        <v>0</v>
      </c>
      <c r="G4452" s="10">
        <v>1386.88</v>
      </c>
      <c r="H4452" s="10">
        <v>0</v>
      </c>
      <c r="I4452" s="10">
        <v>1386.88</v>
      </c>
      <c r="J4452" s="10">
        <v>0</v>
      </c>
      <c r="K4452" s="10">
        <v>0</v>
      </c>
      <c r="L4452" s="10">
        <v>0</v>
      </c>
      <c r="M4452" s="10">
        <v>0</v>
      </c>
      <c r="N4452" s="10">
        <v>0</v>
      </c>
    </row>
    <row r="4453" spans="1:14" x14ac:dyDescent="0.25">
      <c r="A4453" s="9" t="s">
        <v>735</v>
      </c>
      <c r="B4453" s="9" t="s">
        <v>28</v>
      </c>
      <c r="C4453" s="9" t="s">
        <v>29</v>
      </c>
      <c r="D4453" s="9" t="s">
        <v>27</v>
      </c>
      <c r="E4453" s="10">
        <v>2.85</v>
      </c>
      <c r="F4453" s="10">
        <v>0</v>
      </c>
      <c r="G4453" s="10">
        <v>2.85</v>
      </c>
      <c r="H4453" s="10">
        <v>2.85</v>
      </c>
      <c r="I4453" s="10">
        <v>0</v>
      </c>
      <c r="J4453" s="10">
        <v>0</v>
      </c>
      <c r="K4453" s="10">
        <v>0</v>
      </c>
      <c r="L4453" s="10">
        <v>0</v>
      </c>
      <c r="M4453" s="10">
        <v>0</v>
      </c>
      <c r="N4453" s="10">
        <v>0</v>
      </c>
    </row>
    <row r="4454" spans="1:14" x14ac:dyDescent="0.25">
      <c r="A4454" s="9" t="s">
        <v>735</v>
      </c>
      <c r="B4454" s="9" t="s">
        <v>30</v>
      </c>
      <c r="C4454" s="9" t="s">
        <v>29</v>
      </c>
      <c r="D4454" s="9" t="s">
        <v>27</v>
      </c>
      <c r="E4454" s="10">
        <v>66.489999999999995</v>
      </c>
      <c r="F4454" s="10">
        <v>0</v>
      </c>
      <c r="G4454" s="10">
        <v>66.489999999999995</v>
      </c>
      <c r="H4454" s="10">
        <v>66.48</v>
      </c>
      <c r="I4454" s="10">
        <v>9.9999999999909051E-3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</row>
    <row r="4455" spans="1:14" x14ac:dyDescent="0.25">
      <c r="A4455" s="9" t="s">
        <v>735</v>
      </c>
      <c r="B4455" s="9" t="s">
        <v>31</v>
      </c>
      <c r="C4455" s="9" t="s">
        <v>29</v>
      </c>
      <c r="D4455" s="9" t="s">
        <v>27</v>
      </c>
      <c r="E4455" s="10">
        <v>446.42</v>
      </c>
      <c r="F4455" s="10">
        <v>0</v>
      </c>
      <c r="G4455" s="10">
        <v>446.42</v>
      </c>
      <c r="H4455" s="10">
        <v>446.37</v>
      </c>
      <c r="I4455" s="10">
        <v>5.0000000000011369E-2</v>
      </c>
      <c r="J4455" s="10">
        <v>0</v>
      </c>
      <c r="K4455" s="10">
        <v>0</v>
      </c>
      <c r="L4455" s="10">
        <v>0</v>
      </c>
      <c r="M4455" s="10">
        <v>0</v>
      </c>
      <c r="N4455" s="10">
        <v>0</v>
      </c>
    </row>
    <row r="4456" spans="1:14" x14ac:dyDescent="0.25">
      <c r="A4456" s="9" t="s">
        <v>735</v>
      </c>
      <c r="B4456" s="9" t="s">
        <v>32</v>
      </c>
      <c r="C4456" s="9" t="s">
        <v>33</v>
      </c>
      <c r="D4456" s="9" t="s">
        <v>27</v>
      </c>
      <c r="E4456" s="10">
        <v>733.59</v>
      </c>
      <c r="F4456" s="10">
        <v>0</v>
      </c>
      <c r="G4456" s="10">
        <v>733.59</v>
      </c>
      <c r="H4456" s="10">
        <v>813.91</v>
      </c>
      <c r="I4456" s="10">
        <v>-80.319999999999936</v>
      </c>
      <c r="J4456" s="10">
        <v>2.08</v>
      </c>
      <c r="K4456" s="10">
        <v>0</v>
      </c>
      <c r="L4456" s="10">
        <v>2.08</v>
      </c>
      <c r="M4456" s="10">
        <v>2.3079999999999998</v>
      </c>
      <c r="N4456" s="10">
        <v>-0.22799999999999976</v>
      </c>
    </row>
    <row r="4457" spans="1:14" x14ac:dyDescent="0.25">
      <c r="A4457" s="9" t="s">
        <v>735</v>
      </c>
      <c r="B4457" s="9" t="s">
        <v>34</v>
      </c>
      <c r="C4457" s="9" t="s">
        <v>33</v>
      </c>
      <c r="D4457" s="9" t="s">
        <v>27</v>
      </c>
      <c r="E4457" s="10">
        <v>2521.73</v>
      </c>
      <c r="F4457" s="10">
        <v>0</v>
      </c>
      <c r="G4457" s="10">
        <v>2521.73</v>
      </c>
      <c r="H4457" s="10">
        <v>2797.85</v>
      </c>
      <c r="I4457" s="10">
        <v>-276.11999999999989</v>
      </c>
      <c r="J4457" s="10">
        <v>2.08</v>
      </c>
      <c r="K4457" s="10">
        <v>0</v>
      </c>
      <c r="L4457" s="10">
        <v>2.08</v>
      </c>
      <c r="M4457" s="10">
        <v>2.3079999999999998</v>
      </c>
      <c r="N4457" s="10">
        <v>-0.22799999999999976</v>
      </c>
    </row>
    <row r="4458" spans="1:14" x14ac:dyDescent="0.25">
      <c r="A4458" s="9" t="s">
        <v>735</v>
      </c>
      <c r="B4458" s="9" t="s">
        <v>35</v>
      </c>
      <c r="C4458" s="9" t="s">
        <v>33</v>
      </c>
      <c r="D4458" s="9" t="s">
        <v>27</v>
      </c>
      <c r="E4458" s="10">
        <v>2728.36</v>
      </c>
      <c r="F4458" s="10">
        <v>0</v>
      </c>
      <c r="G4458" s="10">
        <v>2728.36</v>
      </c>
      <c r="H4458" s="10">
        <v>3027.02</v>
      </c>
      <c r="I4458" s="10">
        <v>-298.65999999999985</v>
      </c>
      <c r="J4458" s="10">
        <v>43.68</v>
      </c>
      <c r="K4458" s="10">
        <v>0</v>
      </c>
      <c r="L4458" s="10">
        <v>43.68</v>
      </c>
      <c r="M4458" s="10">
        <v>48.462000000000003</v>
      </c>
      <c r="N4458" s="10">
        <v>-4.7820000000000036</v>
      </c>
    </row>
    <row r="4459" spans="1:14" x14ac:dyDescent="0.25">
      <c r="A4459" s="9" t="s">
        <v>735</v>
      </c>
      <c r="B4459" s="9" t="s">
        <v>36</v>
      </c>
      <c r="C4459" s="9" t="s">
        <v>29</v>
      </c>
      <c r="D4459" s="9" t="s">
        <v>27</v>
      </c>
      <c r="E4459" s="10">
        <v>5001.53</v>
      </c>
      <c r="F4459" s="10">
        <v>0</v>
      </c>
      <c r="G4459" s="10">
        <v>5001.53</v>
      </c>
      <c r="H4459" s="10">
        <v>5000.9799999999996</v>
      </c>
      <c r="I4459" s="10">
        <v>0.5500000000001819</v>
      </c>
      <c r="J4459" s="10">
        <v>0</v>
      </c>
      <c r="K4459" s="10">
        <v>0</v>
      </c>
      <c r="L4459" s="10">
        <v>0</v>
      </c>
      <c r="M4459" s="10">
        <v>0</v>
      </c>
      <c r="N4459" s="10">
        <v>0</v>
      </c>
    </row>
    <row r="4460" spans="1:14" x14ac:dyDescent="0.25">
      <c r="A4460" s="9" t="s">
        <v>735</v>
      </c>
      <c r="B4460" s="9" t="s">
        <v>37</v>
      </c>
      <c r="C4460" s="9" t="s">
        <v>29</v>
      </c>
      <c r="D4460" s="9" t="s">
        <v>27</v>
      </c>
      <c r="E4460" s="10">
        <v>11566.08</v>
      </c>
      <c r="F4460" s="10">
        <v>0</v>
      </c>
      <c r="G4460" s="10">
        <v>11566.08</v>
      </c>
      <c r="H4460" s="10">
        <v>11564.8</v>
      </c>
      <c r="I4460" s="10">
        <v>1.2800000000006548</v>
      </c>
      <c r="J4460" s="10">
        <v>0</v>
      </c>
      <c r="K4460" s="10">
        <v>0</v>
      </c>
      <c r="L4460" s="10">
        <v>0</v>
      </c>
      <c r="M4460" s="10">
        <v>0</v>
      </c>
      <c r="N4460" s="10">
        <v>0</v>
      </c>
    </row>
    <row r="4461" spans="1:14" x14ac:dyDescent="0.25">
      <c r="A4461" s="9" t="s">
        <v>735</v>
      </c>
      <c r="B4461" s="9" t="s">
        <v>220</v>
      </c>
      <c r="C4461" s="9" t="s">
        <v>39</v>
      </c>
      <c r="D4461" s="9" t="s">
        <v>40</v>
      </c>
      <c r="E4461" s="10">
        <v>-283988.7</v>
      </c>
      <c r="F4461" s="10">
        <v>0</v>
      </c>
      <c r="G4461" s="10">
        <v>-283988.7</v>
      </c>
      <c r="H4461" s="10">
        <v>-283988.65000000002</v>
      </c>
      <c r="I4461" s="10">
        <v>-4.9999999988358468E-2</v>
      </c>
      <c r="J4461" s="10">
        <v>-1500</v>
      </c>
      <c r="K4461" s="10">
        <v>0</v>
      </c>
      <c r="L4461" s="10">
        <v>-1500</v>
      </c>
      <c r="M4461" s="10">
        <v>-1500</v>
      </c>
      <c r="N4461" s="10">
        <v>0</v>
      </c>
    </row>
    <row r="4462" spans="1:14" x14ac:dyDescent="0.25">
      <c r="A4462" s="9" t="s">
        <v>735</v>
      </c>
      <c r="B4462" s="9" t="s">
        <v>92</v>
      </c>
      <c r="C4462" s="9" t="s">
        <v>42</v>
      </c>
      <c r="D4462" s="9" t="s">
        <v>43</v>
      </c>
      <c r="E4462" s="10">
        <v>128.96</v>
      </c>
      <c r="F4462" s="10">
        <v>127.68316831683168</v>
      </c>
      <c r="G4462" s="10">
        <v>1.2768316831683251</v>
      </c>
      <c r="H4462" s="10">
        <v>128.96</v>
      </c>
      <c r="I4462" s="10">
        <v>0</v>
      </c>
      <c r="J4462" s="10">
        <v>1515</v>
      </c>
      <c r="K4462" s="10">
        <v>1500</v>
      </c>
      <c r="L4462" s="10">
        <v>15</v>
      </c>
      <c r="M4462" s="10">
        <v>1515</v>
      </c>
      <c r="N4462" s="10">
        <v>0</v>
      </c>
    </row>
    <row r="4463" spans="1:14" x14ac:dyDescent="0.25">
      <c r="A4463" s="9" t="s">
        <v>735</v>
      </c>
      <c r="B4463" s="9" t="s">
        <v>80</v>
      </c>
      <c r="C4463" s="9" t="s">
        <v>42</v>
      </c>
      <c r="D4463" s="9" t="s">
        <v>43</v>
      </c>
      <c r="E4463" s="10">
        <v>1666.34</v>
      </c>
      <c r="F4463" s="10">
        <v>1657.5024875621891</v>
      </c>
      <c r="G4463" s="10">
        <v>8.8375124378108012</v>
      </c>
      <c r="H4463" s="10">
        <v>1665.79</v>
      </c>
      <c r="I4463" s="10">
        <v>0.54999999999995453</v>
      </c>
      <c r="J4463" s="10">
        <v>1508</v>
      </c>
      <c r="K4463" s="10">
        <v>1500</v>
      </c>
      <c r="L4463" s="10">
        <v>8</v>
      </c>
      <c r="M4463" s="10">
        <v>1507.5</v>
      </c>
      <c r="N4463" s="10">
        <v>0.5</v>
      </c>
    </row>
    <row r="4464" spans="1:14" x14ac:dyDescent="0.25">
      <c r="A4464" s="9" t="s">
        <v>735</v>
      </c>
      <c r="B4464" s="9" t="s">
        <v>223</v>
      </c>
      <c r="C4464" s="9" t="s">
        <v>42</v>
      </c>
      <c r="D4464" s="9" t="s">
        <v>43</v>
      </c>
      <c r="E4464" s="10">
        <v>3444.12</v>
      </c>
      <c r="F4464" s="10">
        <v>3397.497536945813</v>
      </c>
      <c r="G4464" s="10">
        <v>46.622463054186937</v>
      </c>
      <c r="H4464" s="10">
        <v>3448.46</v>
      </c>
      <c r="I4464" s="10">
        <v>-4.3400000000001455</v>
      </c>
      <c r="J4464" s="10">
        <v>18247</v>
      </c>
      <c r="K4464" s="10">
        <v>18000</v>
      </c>
      <c r="L4464" s="10">
        <v>247</v>
      </c>
      <c r="M4464" s="10">
        <v>18270</v>
      </c>
      <c r="N4464" s="10">
        <v>-23</v>
      </c>
    </row>
    <row r="4465" spans="1:14" x14ac:dyDescent="0.25">
      <c r="A4465" s="9" t="s">
        <v>735</v>
      </c>
      <c r="B4465" s="9" t="s">
        <v>221</v>
      </c>
      <c r="C4465" s="9" t="s">
        <v>42</v>
      </c>
      <c r="D4465" s="9" t="s">
        <v>43</v>
      </c>
      <c r="E4465" s="10">
        <v>8648.3700000000008</v>
      </c>
      <c r="F4465" s="10">
        <v>8662.323529411764</v>
      </c>
      <c r="G4465" s="10">
        <v>-13.953529411763157</v>
      </c>
      <c r="H4465" s="10">
        <v>8835.57</v>
      </c>
      <c r="I4465" s="10">
        <v>-187.19999999999891</v>
      </c>
      <c r="J4465" s="10">
        <v>17971</v>
      </c>
      <c r="K4465" s="10">
        <v>18000</v>
      </c>
      <c r="L4465" s="10">
        <v>-29</v>
      </c>
      <c r="M4465" s="10">
        <v>18360</v>
      </c>
      <c r="N4465" s="10">
        <v>-389</v>
      </c>
    </row>
    <row r="4466" spans="1:14" x14ac:dyDescent="0.25">
      <c r="A4466" s="9" t="s">
        <v>735</v>
      </c>
      <c r="B4466" s="9" t="s">
        <v>225</v>
      </c>
      <c r="C4466" s="9" t="s">
        <v>42</v>
      </c>
      <c r="D4466" s="9" t="s">
        <v>43</v>
      </c>
      <c r="E4466" s="10">
        <v>9924.48</v>
      </c>
      <c r="F4466" s="10">
        <v>9605.8817733990145</v>
      </c>
      <c r="G4466" s="10">
        <v>318.59822660098507</v>
      </c>
      <c r="H4466" s="10">
        <v>9749.9699999999993</v>
      </c>
      <c r="I4466" s="10">
        <v>174.51000000000022</v>
      </c>
      <c r="J4466" s="10">
        <v>18597</v>
      </c>
      <c r="K4466" s="10">
        <v>18000</v>
      </c>
      <c r="L4466" s="10">
        <v>597</v>
      </c>
      <c r="M4466" s="10">
        <v>18270</v>
      </c>
      <c r="N4466" s="10">
        <v>327</v>
      </c>
    </row>
    <row r="4467" spans="1:14" x14ac:dyDescent="0.25">
      <c r="A4467" s="9" t="s">
        <v>735</v>
      </c>
      <c r="B4467" s="9" t="s">
        <v>226</v>
      </c>
      <c r="C4467" s="9" t="s">
        <v>42</v>
      </c>
      <c r="D4467" s="9" t="s">
        <v>43</v>
      </c>
      <c r="E4467" s="10">
        <v>14583.77</v>
      </c>
      <c r="F4467" s="10">
        <v>14115.596059113301</v>
      </c>
      <c r="G4467" s="10">
        <v>468.17394088669971</v>
      </c>
      <c r="H4467" s="10">
        <v>14327.33</v>
      </c>
      <c r="I4467" s="10">
        <v>256.44000000000051</v>
      </c>
      <c r="J4467" s="10">
        <v>18597</v>
      </c>
      <c r="K4467" s="10">
        <v>18000</v>
      </c>
      <c r="L4467" s="10">
        <v>597</v>
      </c>
      <c r="M4467" s="10">
        <v>18270</v>
      </c>
      <c r="N4467" s="10">
        <v>327</v>
      </c>
    </row>
    <row r="4468" spans="1:14" x14ac:dyDescent="0.25">
      <c r="A4468" s="9" t="s">
        <v>735</v>
      </c>
      <c r="B4468" s="9" t="s">
        <v>227</v>
      </c>
      <c r="C4468" s="9" t="s">
        <v>42</v>
      </c>
      <c r="D4468" s="9" t="s">
        <v>43</v>
      </c>
      <c r="E4468" s="10">
        <v>14412.72</v>
      </c>
      <c r="F4468" s="10">
        <v>14490</v>
      </c>
      <c r="G4468" s="10">
        <v>-77.280000000000655</v>
      </c>
      <c r="H4468" s="10">
        <v>14707.35</v>
      </c>
      <c r="I4468" s="10">
        <v>-294.63000000000102</v>
      </c>
      <c r="J4468" s="10">
        <v>1492</v>
      </c>
      <c r="K4468" s="10">
        <v>1500</v>
      </c>
      <c r="L4468" s="10">
        <v>-8</v>
      </c>
      <c r="M4468" s="10">
        <v>1522.5</v>
      </c>
      <c r="N4468" s="10">
        <v>-30.5</v>
      </c>
    </row>
    <row r="4469" spans="1:14" x14ac:dyDescent="0.25">
      <c r="A4469" s="9" t="s">
        <v>735</v>
      </c>
      <c r="B4469" s="9" t="s">
        <v>228</v>
      </c>
      <c r="C4469" s="9" t="s">
        <v>42</v>
      </c>
      <c r="D4469" s="9" t="s">
        <v>43</v>
      </c>
      <c r="E4469" s="10">
        <v>14764.53</v>
      </c>
      <c r="F4469" s="10">
        <v>14657.04433497537</v>
      </c>
      <c r="G4469" s="10">
        <v>107.48566502463109</v>
      </c>
      <c r="H4469" s="10">
        <v>14876.9</v>
      </c>
      <c r="I4469" s="10">
        <v>-112.36999999999898</v>
      </c>
      <c r="J4469" s="10">
        <v>18132</v>
      </c>
      <c r="K4469" s="10">
        <v>18000</v>
      </c>
      <c r="L4469" s="10">
        <v>132</v>
      </c>
      <c r="M4469" s="10">
        <v>18270</v>
      </c>
      <c r="N4469" s="10">
        <v>-138</v>
      </c>
    </row>
    <row r="4470" spans="1:14" x14ac:dyDescent="0.25">
      <c r="A4470" s="9" t="s">
        <v>735</v>
      </c>
      <c r="B4470" s="9" t="s">
        <v>229</v>
      </c>
      <c r="C4470" s="9" t="s">
        <v>42</v>
      </c>
      <c r="D4470" s="9" t="s">
        <v>43</v>
      </c>
      <c r="E4470" s="10">
        <v>24340.79</v>
      </c>
      <c r="F4470" s="10">
        <v>24444</v>
      </c>
      <c r="G4470" s="10">
        <v>-103.20999999999913</v>
      </c>
      <c r="H4470" s="10">
        <v>24566.22</v>
      </c>
      <c r="I4470" s="10">
        <v>-225.43000000000029</v>
      </c>
      <c r="J4470" s="10">
        <v>17924</v>
      </c>
      <c r="K4470" s="10">
        <v>18000</v>
      </c>
      <c r="L4470" s="10">
        <v>-76</v>
      </c>
      <c r="M4470" s="10">
        <v>18090</v>
      </c>
      <c r="N4470" s="10">
        <v>-166</v>
      </c>
    </row>
    <row r="4471" spans="1:14" x14ac:dyDescent="0.25">
      <c r="A4471" s="9" t="s">
        <v>735</v>
      </c>
      <c r="B4471" s="9" t="s">
        <v>88</v>
      </c>
      <c r="C4471" s="9" t="s">
        <v>42</v>
      </c>
      <c r="D4471" s="9" t="s">
        <v>43</v>
      </c>
      <c r="E4471" s="10">
        <v>91730.94</v>
      </c>
      <c r="F4471" s="10">
        <v>91168.742574257427</v>
      </c>
      <c r="G4471" s="10">
        <v>562.19742574257543</v>
      </c>
      <c r="H4471" s="10">
        <v>92080.43</v>
      </c>
      <c r="I4471" s="10">
        <v>-349.48999999999069</v>
      </c>
      <c r="J4471" s="10">
        <v>18111</v>
      </c>
      <c r="K4471" s="10">
        <v>18000</v>
      </c>
      <c r="L4471" s="10">
        <v>111</v>
      </c>
      <c r="M4471" s="10">
        <v>18180</v>
      </c>
      <c r="N4471" s="10">
        <v>-69</v>
      </c>
    </row>
    <row r="4472" spans="1:14" x14ac:dyDescent="0.25">
      <c r="A4472" s="9" t="s">
        <v>735</v>
      </c>
      <c r="B4472" s="9" t="s">
        <v>230</v>
      </c>
      <c r="C4472" s="9" t="s">
        <v>42</v>
      </c>
      <c r="D4472" s="9" t="s">
        <v>53</v>
      </c>
      <c r="E4472" s="10">
        <v>74980.929999999993</v>
      </c>
      <c r="F4472" s="10">
        <v>74599.592039800991</v>
      </c>
      <c r="G4472" s="10">
        <v>381.33796019900183</v>
      </c>
      <c r="H4472" s="10">
        <v>74972.59</v>
      </c>
      <c r="I4472" s="10">
        <v>8.3399999999965075</v>
      </c>
      <c r="J4472" s="10">
        <v>13569</v>
      </c>
      <c r="K4472" s="10">
        <v>13500</v>
      </c>
      <c r="L4472" s="10">
        <v>69</v>
      </c>
      <c r="M4472" s="10">
        <v>13567.5</v>
      </c>
      <c r="N4472" s="10">
        <v>1.5</v>
      </c>
    </row>
    <row r="4473" spans="1:14" x14ac:dyDescent="0.25">
      <c r="A4473" s="9" t="s">
        <v>735</v>
      </c>
      <c r="B4473" s="9" t="s">
        <v>54</v>
      </c>
      <c r="C4473" s="9" t="s">
        <v>42</v>
      </c>
      <c r="D4473" s="9" t="s">
        <v>55</v>
      </c>
      <c r="E4473" s="10">
        <v>908.82</v>
      </c>
      <c r="F4473" s="10">
        <v>891</v>
      </c>
      <c r="G4473" s="10">
        <v>17.82000000000005</v>
      </c>
      <c r="H4473" s="10">
        <v>908.82</v>
      </c>
      <c r="I4473" s="10">
        <v>0</v>
      </c>
      <c r="J4473" s="10">
        <v>165.24</v>
      </c>
      <c r="K4473" s="10">
        <v>162</v>
      </c>
      <c r="L4473" s="10">
        <v>3.2400000000000091</v>
      </c>
      <c r="M4473" s="10">
        <v>165.24</v>
      </c>
      <c r="N4473" s="10">
        <v>0</v>
      </c>
    </row>
    <row r="4474" spans="1:14" x14ac:dyDescent="0.25">
      <c r="A4474" s="9" t="s">
        <v>736</v>
      </c>
      <c r="B4474" s="9" t="s">
        <v>25</v>
      </c>
      <c r="C4474" s="9" t="s">
        <v>26</v>
      </c>
      <c r="D4474" s="9" t="s">
        <v>27</v>
      </c>
      <c r="E4474" s="10">
        <v>220.39</v>
      </c>
      <c r="F4474" s="10">
        <v>0</v>
      </c>
      <c r="G4474" s="10">
        <v>220.39</v>
      </c>
      <c r="H4474" s="10">
        <v>0</v>
      </c>
      <c r="I4474" s="10">
        <v>220.39</v>
      </c>
      <c r="J4474" s="10">
        <v>0</v>
      </c>
      <c r="K4474" s="10">
        <v>0</v>
      </c>
      <c r="L4474" s="10">
        <v>0</v>
      </c>
      <c r="M4474" s="10">
        <v>0</v>
      </c>
      <c r="N4474" s="10">
        <v>0</v>
      </c>
    </row>
    <row r="4475" spans="1:14" x14ac:dyDescent="0.25">
      <c r="A4475" s="9" t="s">
        <v>736</v>
      </c>
      <c r="B4475" s="9" t="s">
        <v>28</v>
      </c>
      <c r="C4475" s="9" t="s">
        <v>29</v>
      </c>
      <c r="D4475" s="9" t="s">
        <v>27</v>
      </c>
      <c r="E4475" s="10">
        <v>2.5099999999999998</v>
      </c>
      <c r="F4475" s="10">
        <v>0</v>
      </c>
      <c r="G4475" s="10">
        <v>2.5099999999999998</v>
      </c>
      <c r="H4475" s="10">
        <v>2.5099999999999998</v>
      </c>
      <c r="I4475" s="10">
        <v>0</v>
      </c>
      <c r="J4475" s="10">
        <v>0</v>
      </c>
      <c r="K4475" s="10">
        <v>0</v>
      </c>
      <c r="L4475" s="10">
        <v>0</v>
      </c>
      <c r="M4475" s="10">
        <v>0</v>
      </c>
      <c r="N4475" s="10">
        <v>0</v>
      </c>
    </row>
    <row r="4476" spans="1:14" x14ac:dyDescent="0.25">
      <c r="A4476" s="9" t="s">
        <v>736</v>
      </c>
      <c r="B4476" s="9" t="s">
        <v>30</v>
      </c>
      <c r="C4476" s="9" t="s">
        <v>29</v>
      </c>
      <c r="D4476" s="9" t="s">
        <v>27</v>
      </c>
      <c r="E4476" s="10">
        <v>58.52</v>
      </c>
      <c r="F4476" s="10">
        <v>0</v>
      </c>
      <c r="G4476" s="10">
        <v>58.52</v>
      </c>
      <c r="H4476" s="10">
        <v>58.5</v>
      </c>
      <c r="I4476" s="10">
        <v>2.0000000000003126E-2</v>
      </c>
      <c r="J4476" s="10">
        <v>0</v>
      </c>
      <c r="K4476" s="10">
        <v>0</v>
      </c>
      <c r="L4476" s="10">
        <v>0</v>
      </c>
      <c r="M4476" s="10">
        <v>0</v>
      </c>
      <c r="N4476" s="10">
        <v>0</v>
      </c>
    </row>
    <row r="4477" spans="1:14" x14ac:dyDescent="0.25">
      <c r="A4477" s="9" t="s">
        <v>736</v>
      </c>
      <c r="B4477" s="9" t="s">
        <v>31</v>
      </c>
      <c r="C4477" s="9" t="s">
        <v>29</v>
      </c>
      <c r="D4477" s="9" t="s">
        <v>27</v>
      </c>
      <c r="E4477" s="10">
        <v>392.89</v>
      </c>
      <c r="F4477" s="10">
        <v>0</v>
      </c>
      <c r="G4477" s="10">
        <v>392.89</v>
      </c>
      <c r="H4477" s="10">
        <v>392.81</v>
      </c>
      <c r="I4477" s="10">
        <v>7.9999999999984084E-2</v>
      </c>
      <c r="J4477" s="10">
        <v>0</v>
      </c>
      <c r="K4477" s="10">
        <v>0</v>
      </c>
      <c r="L4477" s="10">
        <v>0</v>
      </c>
      <c r="M4477" s="10">
        <v>0</v>
      </c>
      <c r="N4477" s="10">
        <v>0</v>
      </c>
    </row>
    <row r="4478" spans="1:14" x14ac:dyDescent="0.25">
      <c r="A4478" s="9" t="s">
        <v>736</v>
      </c>
      <c r="B4478" s="9" t="s">
        <v>32</v>
      </c>
      <c r="C4478" s="9" t="s">
        <v>33</v>
      </c>
      <c r="D4478" s="9" t="s">
        <v>27</v>
      </c>
      <c r="E4478" s="10">
        <v>853.5</v>
      </c>
      <c r="F4478" s="10">
        <v>0</v>
      </c>
      <c r="G4478" s="10">
        <v>853.5</v>
      </c>
      <c r="H4478" s="10">
        <v>716.24</v>
      </c>
      <c r="I4478" s="10">
        <v>137.26</v>
      </c>
      <c r="J4478" s="10">
        <v>2.42</v>
      </c>
      <c r="K4478" s="10">
        <v>0</v>
      </c>
      <c r="L4478" s="10">
        <v>2.42</v>
      </c>
      <c r="M4478" s="10">
        <v>2.0310000000000001</v>
      </c>
      <c r="N4478" s="10">
        <v>0.38899999999999979</v>
      </c>
    </row>
    <row r="4479" spans="1:14" x14ac:dyDescent="0.25">
      <c r="A4479" s="9" t="s">
        <v>736</v>
      </c>
      <c r="B4479" s="9" t="s">
        <v>34</v>
      </c>
      <c r="C4479" s="9" t="s">
        <v>33</v>
      </c>
      <c r="D4479" s="9" t="s">
        <v>27</v>
      </c>
      <c r="E4479" s="10">
        <v>2933.93</v>
      </c>
      <c r="F4479" s="10">
        <v>0</v>
      </c>
      <c r="G4479" s="10">
        <v>2933.93</v>
      </c>
      <c r="H4479" s="10">
        <v>2462.11</v>
      </c>
      <c r="I4479" s="10">
        <v>471.81999999999971</v>
      </c>
      <c r="J4479" s="10">
        <v>2.42</v>
      </c>
      <c r="K4479" s="10">
        <v>0</v>
      </c>
      <c r="L4479" s="10">
        <v>2.42</v>
      </c>
      <c r="M4479" s="10">
        <v>2.0310000000000001</v>
      </c>
      <c r="N4479" s="10">
        <v>0.38899999999999979</v>
      </c>
    </row>
    <row r="4480" spans="1:14" x14ac:dyDescent="0.25">
      <c r="A4480" s="9" t="s">
        <v>736</v>
      </c>
      <c r="B4480" s="9" t="s">
        <v>35</v>
      </c>
      <c r="C4480" s="9" t="s">
        <v>33</v>
      </c>
      <c r="D4480" s="9" t="s">
        <v>27</v>
      </c>
      <c r="E4480" s="10">
        <v>3174.33</v>
      </c>
      <c r="F4480" s="10">
        <v>0</v>
      </c>
      <c r="G4480" s="10">
        <v>3174.33</v>
      </c>
      <c r="H4480" s="10">
        <v>2663.78</v>
      </c>
      <c r="I4480" s="10">
        <v>510.54999999999973</v>
      </c>
      <c r="J4480" s="10">
        <v>50.82</v>
      </c>
      <c r="K4480" s="10">
        <v>0</v>
      </c>
      <c r="L4480" s="10">
        <v>50.82</v>
      </c>
      <c r="M4480" s="10">
        <v>42.646000000000001</v>
      </c>
      <c r="N4480" s="10">
        <v>8.1739999999999995</v>
      </c>
    </row>
    <row r="4481" spans="1:14" x14ac:dyDescent="0.25">
      <c r="A4481" s="9" t="s">
        <v>736</v>
      </c>
      <c r="B4481" s="9" t="s">
        <v>36</v>
      </c>
      <c r="C4481" s="9" t="s">
        <v>29</v>
      </c>
      <c r="D4481" s="9" t="s">
        <v>27</v>
      </c>
      <c r="E4481" s="10">
        <v>4401.82</v>
      </c>
      <c r="F4481" s="10">
        <v>0</v>
      </c>
      <c r="G4481" s="10">
        <v>4401.82</v>
      </c>
      <c r="H4481" s="10">
        <v>4400.8599999999997</v>
      </c>
      <c r="I4481" s="10">
        <v>0.96000000000003638</v>
      </c>
      <c r="J4481" s="10">
        <v>0</v>
      </c>
      <c r="K4481" s="10">
        <v>0</v>
      </c>
      <c r="L4481" s="10">
        <v>0</v>
      </c>
      <c r="M4481" s="10">
        <v>0</v>
      </c>
      <c r="N4481" s="10">
        <v>0</v>
      </c>
    </row>
    <row r="4482" spans="1:14" x14ac:dyDescent="0.25">
      <c r="A4482" s="9" t="s">
        <v>736</v>
      </c>
      <c r="B4482" s="9" t="s">
        <v>37</v>
      </c>
      <c r="C4482" s="9" t="s">
        <v>29</v>
      </c>
      <c r="D4482" s="9" t="s">
        <v>27</v>
      </c>
      <c r="E4482" s="10">
        <v>10179.24</v>
      </c>
      <c r="F4482" s="10">
        <v>0</v>
      </c>
      <c r="G4482" s="10">
        <v>10179.24</v>
      </c>
      <c r="H4482" s="10">
        <v>10177.030000000001</v>
      </c>
      <c r="I4482" s="10">
        <v>2.2099999999991269</v>
      </c>
      <c r="J4482" s="10">
        <v>0</v>
      </c>
      <c r="K4482" s="10">
        <v>0</v>
      </c>
      <c r="L4482" s="10">
        <v>0</v>
      </c>
      <c r="M4482" s="10">
        <v>0</v>
      </c>
      <c r="N4482" s="10">
        <v>0</v>
      </c>
    </row>
    <row r="4483" spans="1:14" x14ac:dyDescent="0.25">
      <c r="A4483" s="9" t="s">
        <v>736</v>
      </c>
      <c r="B4483" s="9" t="s">
        <v>239</v>
      </c>
      <c r="C4483" s="9" t="s">
        <v>39</v>
      </c>
      <c r="D4483" s="9" t="s">
        <v>40</v>
      </c>
      <c r="E4483" s="10">
        <v>-249910.05</v>
      </c>
      <c r="F4483" s="10">
        <v>0</v>
      </c>
      <c r="G4483" s="10">
        <v>-249910.05</v>
      </c>
      <c r="H4483" s="10">
        <v>-249910.01</v>
      </c>
      <c r="I4483" s="10">
        <v>-3.9999999979045242E-2</v>
      </c>
      <c r="J4483" s="10">
        <v>-1320</v>
      </c>
      <c r="K4483" s="10">
        <v>0</v>
      </c>
      <c r="L4483" s="10">
        <v>-1320</v>
      </c>
      <c r="M4483" s="10">
        <v>-1320</v>
      </c>
      <c r="N4483" s="10">
        <v>0</v>
      </c>
    </row>
    <row r="4484" spans="1:14" x14ac:dyDescent="0.25">
      <c r="A4484" s="9" t="s">
        <v>736</v>
      </c>
      <c r="B4484" s="9" t="s">
        <v>92</v>
      </c>
      <c r="C4484" s="9" t="s">
        <v>42</v>
      </c>
      <c r="D4484" s="9" t="s">
        <v>43</v>
      </c>
      <c r="E4484" s="10">
        <v>114.4</v>
      </c>
      <c r="F4484" s="10">
        <v>112.35643564356435</v>
      </c>
      <c r="G4484" s="10">
        <v>2.0435643564356525</v>
      </c>
      <c r="H4484" s="10">
        <v>113.48</v>
      </c>
      <c r="I4484" s="10">
        <v>0.92000000000000171</v>
      </c>
      <c r="J4484" s="10">
        <v>1344</v>
      </c>
      <c r="K4484" s="10">
        <v>1320</v>
      </c>
      <c r="L4484" s="10">
        <v>24</v>
      </c>
      <c r="M4484" s="10">
        <v>1333.2</v>
      </c>
      <c r="N4484" s="10">
        <v>10.799999999999955</v>
      </c>
    </row>
    <row r="4485" spans="1:14" x14ac:dyDescent="0.25">
      <c r="A4485" s="9" t="s">
        <v>736</v>
      </c>
      <c r="B4485" s="9" t="s">
        <v>80</v>
      </c>
      <c r="C4485" s="9" t="s">
        <v>42</v>
      </c>
      <c r="D4485" s="9" t="s">
        <v>43</v>
      </c>
      <c r="E4485" s="10">
        <v>1458.6</v>
      </c>
      <c r="F4485" s="10">
        <v>1458.5970149253731</v>
      </c>
      <c r="G4485" s="10">
        <v>2.9850746268493822E-3</v>
      </c>
      <c r="H4485" s="10">
        <v>1465.89</v>
      </c>
      <c r="I4485" s="10">
        <v>-7.290000000000191</v>
      </c>
      <c r="J4485" s="10">
        <v>1320</v>
      </c>
      <c r="K4485" s="10">
        <v>1320</v>
      </c>
      <c r="L4485" s="10">
        <v>0</v>
      </c>
      <c r="M4485" s="10">
        <v>1326.6</v>
      </c>
      <c r="N4485" s="10">
        <v>-6.5999999999999091</v>
      </c>
    </row>
    <row r="4486" spans="1:14" x14ac:dyDescent="0.25">
      <c r="A4486" s="9" t="s">
        <v>736</v>
      </c>
      <c r="B4486" s="9" t="s">
        <v>241</v>
      </c>
      <c r="C4486" s="9" t="s">
        <v>42</v>
      </c>
      <c r="D4486" s="9" t="s">
        <v>43</v>
      </c>
      <c r="E4486" s="10">
        <v>3020</v>
      </c>
      <c r="F4486" s="10">
        <v>2989.8029556650245</v>
      </c>
      <c r="G4486" s="10">
        <v>30.197044334975544</v>
      </c>
      <c r="H4486" s="10">
        <v>3034.65</v>
      </c>
      <c r="I4486" s="10">
        <v>-14.650000000000091</v>
      </c>
      <c r="J4486" s="10">
        <v>16000</v>
      </c>
      <c r="K4486" s="10">
        <v>15840</v>
      </c>
      <c r="L4486" s="10">
        <v>160</v>
      </c>
      <c r="M4486" s="10">
        <v>16077.6</v>
      </c>
      <c r="N4486" s="10">
        <v>-77.600000000000364</v>
      </c>
    </row>
    <row r="4487" spans="1:14" x14ac:dyDescent="0.25">
      <c r="A4487" s="9" t="s">
        <v>736</v>
      </c>
      <c r="B4487" s="9" t="s">
        <v>221</v>
      </c>
      <c r="C4487" s="9" t="s">
        <v>42</v>
      </c>
      <c r="D4487" s="9" t="s">
        <v>43</v>
      </c>
      <c r="E4487" s="10">
        <v>7738.34</v>
      </c>
      <c r="F4487" s="10">
        <v>7622.8431372549021</v>
      </c>
      <c r="G4487" s="10">
        <v>115.49686274509804</v>
      </c>
      <c r="H4487" s="10">
        <v>7775.3</v>
      </c>
      <c r="I4487" s="10">
        <v>-36.960000000000036</v>
      </c>
      <c r="J4487" s="10">
        <v>16080</v>
      </c>
      <c r="K4487" s="10">
        <v>15840</v>
      </c>
      <c r="L4487" s="10">
        <v>240</v>
      </c>
      <c r="M4487" s="10">
        <v>16156.8</v>
      </c>
      <c r="N4487" s="10">
        <v>-76.799999999999272</v>
      </c>
    </row>
    <row r="4488" spans="1:14" x14ac:dyDescent="0.25">
      <c r="A4488" s="9" t="s">
        <v>736</v>
      </c>
      <c r="B4488" s="9" t="s">
        <v>225</v>
      </c>
      <c r="C4488" s="9" t="s">
        <v>42</v>
      </c>
      <c r="D4488" s="9" t="s">
        <v>43</v>
      </c>
      <c r="E4488" s="10">
        <v>8538.56</v>
      </c>
      <c r="F4488" s="10">
        <v>8453.1724137931014</v>
      </c>
      <c r="G4488" s="10">
        <v>85.38758620689805</v>
      </c>
      <c r="H4488" s="10">
        <v>8579.9699999999993</v>
      </c>
      <c r="I4488" s="10">
        <v>-41.409999999999854</v>
      </c>
      <c r="J4488" s="10">
        <v>16000</v>
      </c>
      <c r="K4488" s="10">
        <v>15840</v>
      </c>
      <c r="L4488" s="10">
        <v>160</v>
      </c>
      <c r="M4488" s="10">
        <v>16077.6</v>
      </c>
      <c r="N4488" s="10">
        <v>-77.600000000000364</v>
      </c>
    </row>
    <row r="4489" spans="1:14" x14ac:dyDescent="0.25">
      <c r="A4489" s="9" t="s">
        <v>736</v>
      </c>
      <c r="B4489" s="9" t="s">
        <v>226</v>
      </c>
      <c r="C4489" s="9" t="s">
        <v>42</v>
      </c>
      <c r="D4489" s="9" t="s">
        <v>43</v>
      </c>
      <c r="E4489" s="10">
        <v>12547.2</v>
      </c>
      <c r="F4489" s="10">
        <v>12421.724137931034</v>
      </c>
      <c r="G4489" s="10">
        <v>125.47586206896631</v>
      </c>
      <c r="H4489" s="10">
        <v>12608.05</v>
      </c>
      <c r="I4489" s="10">
        <v>-60.849999999998545</v>
      </c>
      <c r="J4489" s="10">
        <v>16000</v>
      </c>
      <c r="K4489" s="10">
        <v>15840</v>
      </c>
      <c r="L4489" s="10">
        <v>160</v>
      </c>
      <c r="M4489" s="10">
        <v>16077.6</v>
      </c>
      <c r="N4489" s="10">
        <v>-77.600000000000364</v>
      </c>
    </row>
    <row r="4490" spans="1:14" x14ac:dyDescent="0.25">
      <c r="A4490" s="9" t="s">
        <v>736</v>
      </c>
      <c r="B4490" s="9" t="s">
        <v>227</v>
      </c>
      <c r="C4490" s="9" t="s">
        <v>42</v>
      </c>
      <c r="D4490" s="9" t="s">
        <v>43</v>
      </c>
      <c r="E4490" s="10">
        <v>12799.5</v>
      </c>
      <c r="F4490" s="10">
        <v>12751.20197044335</v>
      </c>
      <c r="G4490" s="10">
        <v>48.298029556650363</v>
      </c>
      <c r="H4490" s="10">
        <v>12942.47</v>
      </c>
      <c r="I4490" s="10">
        <v>-142.96999999999935</v>
      </c>
      <c r="J4490" s="10">
        <v>1325</v>
      </c>
      <c r="K4490" s="10">
        <v>1320</v>
      </c>
      <c r="L4490" s="10">
        <v>5</v>
      </c>
      <c r="M4490" s="10">
        <v>1339.8</v>
      </c>
      <c r="N4490" s="10">
        <v>-14.799999999999955</v>
      </c>
    </row>
    <row r="4491" spans="1:14" x14ac:dyDescent="0.25">
      <c r="A4491" s="9" t="s">
        <v>736</v>
      </c>
      <c r="B4491" s="9" t="s">
        <v>228</v>
      </c>
      <c r="C4491" s="9" t="s">
        <v>42</v>
      </c>
      <c r="D4491" s="9" t="s">
        <v>43</v>
      </c>
      <c r="E4491" s="10">
        <v>12947.05</v>
      </c>
      <c r="F4491" s="10">
        <v>12898.197044334975</v>
      </c>
      <c r="G4491" s="10">
        <v>48.852955665024638</v>
      </c>
      <c r="H4491" s="10">
        <v>13091.67</v>
      </c>
      <c r="I4491" s="10">
        <v>-144.6200000000008</v>
      </c>
      <c r="J4491" s="10">
        <v>15900</v>
      </c>
      <c r="K4491" s="10">
        <v>15840</v>
      </c>
      <c r="L4491" s="10">
        <v>60</v>
      </c>
      <c r="M4491" s="10">
        <v>16077.6</v>
      </c>
      <c r="N4491" s="10">
        <v>-177.60000000000036</v>
      </c>
    </row>
    <row r="4492" spans="1:14" x14ac:dyDescent="0.25">
      <c r="A4492" s="9" t="s">
        <v>736</v>
      </c>
      <c r="B4492" s="9" t="s">
        <v>229</v>
      </c>
      <c r="C4492" s="9" t="s">
        <v>42</v>
      </c>
      <c r="D4492" s="9" t="s">
        <v>43</v>
      </c>
      <c r="E4492" s="10">
        <v>21510.720000000001</v>
      </c>
      <c r="F4492" s="10">
        <v>21510.716417910447</v>
      </c>
      <c r="G4492" s="10">
        <v>3.5820895536744501E-3</v>
      </c>
      <c r="H4492" s="10">
        <v>21618.27</v>
      </c>
      <c r="I4492" s="10">
        <v>-107.54999999999927</v>
      </c>
      <c r="J4492" s="10">
        <v>15840</v>
      </c>
      <c r="K4492" s="10">
        <v>15840</v>
      </c>
      <c r="L4492" s="10">
        <v>0</v>
      </c>
      <c r="M4492" s="10">
        <v>15919.2</v>
      </c>
      <c r="N4492" s="10">
        <v>-79.200000000000728</v>
      </c>
    </row>
    <row r="4493" spans="1:14" x14ac:dyDescent="0.25">
      <c r="A4493" s="9" t="s">
        <v>736</v>
      </c>
      <c r="B4493" s="9" t="s">
        <v>88</v>
      </c>
      <c r="C4493" s="9" t="s">
        <v>42</v>
      </c>
      <c r="D4493" s="9" t="s">
        <v>43</v>
      </c>
      <c r="E4493" s="10">
        <v>80228.490000000005</v>
      </c>
      <c r="F4493" s="10">
        <v>80228.495049504956</v>
      </c>
      <c r="G4493" s="10">
        <v>-5.0495049508754164E-3</v>
      </c>
      <c r="H4493" s="10">
        <v>81030.78</v>
      </c>
      <c r="I4493" s="10">
        <v>-802.2899999999936</v>
      </c>
      <c r="J4493" s="10">
        <v>15840</v>
      </c>
      <c r="K4493" s="10">
        <v>15840</v>
      </c>
      <c r="L4493" s="10">
        <v>0</v>
      </c>
      <c r="M4493" s="10">
        <v>15998.4</v>
      </c>
      <c r="N4493" s="10">
        <v>-158.39999999999964</v>
      </c>
    </row>
    <row r="4494" spans="1:14" x14ac:dyDescent="0.25">
      <c r="A4494" s="9" t="s">
        <v>736</v>
      </c>
      <c r="B4494" s="9" t="s">
        <v>230</v>
      </c>
      <c r="C4494" s="9" t="s">
        <v>42</v>
      </c>
      <c r="D4494" s="9" t="s">
        <v>53</v>
      </c>
      <c r="E4494" s="10">
        <v>65990.3</v>
      </c>
      <c r="F4494" s="10">
        <v>65647.641791044778</v>
      </c>
      <c r="G4494" s="10">
        <v>342.65820895522484</v>
      </c>
      <c r="H4494" s="10">
        <v>65975.88</v>
      </c>
      <c r="I4494" s="10">
        <v>14.419999999998254</v>
      </c>
      <c r="J4494" s="10">
        <v>11942</v>
      </c>
      <c r="K4494" s="10">
        <v>11880</v>
      </c>
      <c r="L4494" s="10">
        <v>62</v>
      </c>
      <c r="M4494" s="10">
        <v>11939.4</v>
      </c>
      <c r="N4494" s="10">
        <v>2.6000000000003638</v>
      </c>
    </row>
    <row r="4495" spans="1:14" x14ac:dyDescent="0.25">
      <c r="A4495" s="9" t="s">
        <v>736</v>
      </c>
      <c r="B4495" s="9" t="s">
        <v>54</v>
      </c>
      <c r="C4495" s="9" t="s">
        <v>42</v>
      </c>
      <c r="D4495" s="9" t="s">
        <v>55</v>
      </c>
      <c r="E4495" s="10">
        <v>799.76</v>
      </c>
      <c r="F4495" s="10">
        <v>784.07843137254906</v>
      </c>
      <c r="G4495" s="10">
        <v>15.681568627450929</v>
      </c>
      <c r="H4495" s="10">
        <v>799.76</v>
      </c>
      <c r="I4495" s="10">
        <v>0</v>
      </c>
      <c r="J4495" s="10">
        <v>145.41200000000001</v>
      </c>
      <c r="K4495" s="10">
        <v>142.55980392156863</v>
      </c>
      <c r="L4495" s="10">
        <v>2.8521960784313762</v>
      </c>
      <c r="M4495" s="10">
        <v>145.411</v>
      </c>
      <c r="N4495" s="10">
        <v>1.0000000000047748E-3</v>
      </c>
    </row>
    <row r="4496" spans="1:14" x14ac:dyDescent="0.25">
      <c r="A4496" s="9" t="s">
        <v>737</v>
      </c>
      <c r="B4496" s="9" t="s">
        <v>25</v>
      </c>
      <c r="C4496" s="9" t="s">
        <v>26</v>
      </c>
      <c r="D4496" s="9" t="s">
        <v>27</v>
      </c>
      <c r="E4496" s="10">
        <v>10468.66</v>
      </c>
      <c r="F4496" s="10">
        <v>0</v>
      </c>
      <c r="G4496" s="10">
        <v>10468.66</v>
      </c>
      <c r="H4496" s="10">
        <v>0</v>
      </c>
      <c r="I4496" s="10">
        <v>10468.66</v>
      </c>
      <c r="J4496" s="10">
        <v>0</v>
      </c>
      <c r="K4496" s="10">
        <v>0</v>
      </c>
      <c r="L4496" s="10">
        <v>0</v>
      </c>
      <c r="M4496" s="10">
        <v>0</v>
      </c>
      <c r="N4496" s="10">
        <v>0</v>
      </c>
    </row>
    <row r="4497" spans="1:14" x14ac:dyDescent="0.25">
      <c r="A4497" s="9" t="s">
        <v>737</v>
      </c>
      <c r="B4497" s="9" t="s">
        <v>28</v>
      </c>
      <c r="C4497" s="9" t="s">
        <v>29</v>
      </c>
      <c r="D4497" s="9" t="s">
        <v>27</v>
      </c>
      <c r="E4497" s="10">
        <v>12.33</v>
      </c>
      <c r="F4497" s="10">
        <v>0</v>
      </c>
      <c r="G4497" s="10">
        <v>12.33</v>
      </c>
      <c r="H4497" s="10">
        <v>12.37</v>
      </c>
      <c r="I4497" s="10">
        <v>-3.9999999999999147E-2</v>
      </c>
      <c r="J4497" s="10">
        <v>0</v>
      </c>
      <c r="K4497" s="10">
        <v>0</v>
      </c>
      <c r="L4497" s="10">
        <v>0</v>
      </c>
      <c r="M4497" s="10">
        <v>0</v>
      </c>
      <c r="N4497" s="10">
        <v>0</v>
      </c>
    </row>
    <row r="4498" spans="1:14" x14ac:dyDescent="0.25">
      <c r="A4498" s="9" t="s">
        <v>737</v>
      </c>
      <c r="B4498" s="9" t="s">
        <v>30</v>
      </c>
      <c r="C4498" s="9" t="s">
        <v>29</v>
      </c>
      <c r="D4498" s="9" t="s">
        <v>27</v>
      </c>
      <c r="E4498" s="10">
        <v>287.63</v>
      </c>
      <c r="F4498" s="10">
        <v>0</v>
      </c>
      <c r="G4498" s="10">
        <v>287.63</v>
      </c>
      <c r="H4498" s="10">
        <v>288.63</v>
      </c>
      <c r="I4498" s="10">
        <v>-1</v>
      </c>
      <c r="J4498" s="10">
        <v>0</v>
      </c>
      <c r="K4498" s="10">
        <v>0</v>
      </c>
      <c r="L4498" s="10">
        <v>0</v>
      </c>
      <c r="M4498" s="10">
        <v>0</v>
      </c>
      <c r="N4498" s="10">
        <v>0</v>
      </c>
    </row>
    <row r="4499" spans="1:14" x14ac:dyDescent="0.25">
      <c r="A4499" s="9" t="s">
        <v>737</v>
      </c>
      <c r="B4499" s="9" t="s">
        <v>31</v>
      </c>
      <c r="C4499" s="9" t="s">
        <v>29</v>
      </c>
      <c r="D4499" s="9" t="s">
        <v>27</v>
      </c>
      <c r="E4499" s="10">
        <v>1931.23</v>
      </c>
      <c r="F4499" s="10">
        <v>0</v>
      </c>
      <c r="G4499" s="10">
        <v>1931.23</v>
      </c>
      <c r="H4499" s="10">
        <v>1937.92</v>
      </c>
      <c r="I4499" s="10">
        <v>-6.6900000000000546</v>
      </c>
      <c r="J4499" s="10">
        <v>0</v>
      </c>
      <c r="K4499" s="10">
        <v>0</v>
      </c>
      <c r="L4499" s="10">
        <v>0</v>
      </c>
      <c r="M4499" s="10">
        <v>0</v>
      </c>
      <c r="N4499" s="10">
        <v>0</v>
      </c>
    </row>
    <row r="4500" spans="1:14" x14ac:dyDescent="0.25">
      <c r="A4500" s="9" t="s">
        <v>737</v>
      </c>
      <c r="B4500" s="9" t="s">
        <v>32</v>
      </c>
      <c r="C4500" s="9" t="s">
        <v>33</v>
      </c>
      <c r="D4500" s="9" t="s">
        <v>27</v>
      </c>
      <c r="E4500" s="10">
        <v>2497.0100000000002</v>
      </c>
      <c r="F4500" s="10">
        <v>0</v>
      </c>
      <c r="G4500" s="10">
        <v>2497.0100000000002</v>
      </c>
      <c r="H4500" s="10">
        <v>3174.19</v>
      </c>
      <c r="I4500" s="10">
        <v>-677.17999999999984</v>
      </c>
      <c r="J4500" s="10">
        <v>7.08</v>
      </c>
      <c r="K4500" s="10">
        <v>0</v>
      </c>
      <c r="L4500" s="10">
        <v>7.08</v>
      </c>
      <c r="M4500" s="10">
        <v>9</v>
      </c>
      <c r="N4500" s="10">
        <v>-1.92</v>
      </c>
    </row>
    <row r="4501" spans="1:14" x14ac:dyDescent="0.25">
      <c r="A4501" s="9" t="s">
        <v>737</v>
      </c>
      <c r="B4501" s="9" t="s">
        <v>34</v>
      </c>
      <c r="C4501" s="9" t="s">
        <v>33</v>
      </c>
      <c r="D4501" s="9" t="s">
        <v>27</v>
      </c>
      <c r="E4501" s="10">
        <v>8583.58</v>
      </c>
      <c r="F4501" s="10">
        <v>0</v>
      </c>
      <c r="G4501" s="10">
        <v>8583.58</v>
      </c>
      <c r="H4501" s="10">
        <v>10911.43</v>
      </c>
      <c r="I4501" s="10">
        <v>-2327.8500000000004</v>
      </c>
      <c r="J4501" s="10">
        <v>7.08</v>
      </c>
      <c r="K4501" s="10">
        <v>0</v>
      </c>
      <c r="L4501" s="10">
        <v>7.08</v>
      </c>
      <c r="M4501" s="10">
        <v>9</v>
      </c>
      <c r="N4501" s="10">
        <v>-1.92</v>
      </c>
    </row>
    <row r="4502" spans="1:14" x14ac:dyDescent="0.25">
      <c r="A4502" s="9" t="s">
        <v>737</v>
      </c>
      <c r="B4502" s="9" t="s">
        <v>35</v>
      </c>
      <c r="C4502" s="9" t="s">
        <v>33</v>
      </c>
      <c r="D4502" s="9" t="s">
        <v>27</v>
      </c>
      <c r="E4502" s="10">
        <v>9286.91</v>
      </c>
      <c r="F4502" s="10">
        <v>0</v>
      </c>
      <c r="G4502" s="10">
        <v>9286.91</v>
      </c>
      <c r="H4502" s="10">
        <v>11805.41</v>
      </c>
      <c r="I4502" s="10">
        <v>-2518.5</v>
      </c>
      <c r="J4502" s="10">
        <v>148.68</v>
      </c>
      <c r="K4502" s="10">
        <v>0</v>
      </c>
      <c r="L4502" s="10">
        <v>148.68</v>
      </c>
      <c r="M4502" s="10">
        <v>189</v>
      </c>
      <c r="N4502" s="10">
        <v>-40.319999999999993</v>
      </c>
    </row>
    <row r="4503" spans="1:14" x14ac:dyDescent="0.25">
      <c r="A4503" s="9" t="s">
        <v>737</v>
      </c>
      <c r="B4503" s="9" t="s">
        <v>36</v>
      </c>
      <c r="C4503" s="9" t="s">
        <v>29</v>
      </c>
      <c r="D4503" s="9" t="s">
        <v>27</v>
      </c>
      <c r="E4503" s="10">
        <v>21636.82</v>
      </c>
      <c r="F4503" s="10">
        <v>0</v>
      </c>
      <c r="G4503" s="10">
        <v>21636.82</v>
      </c>
      <c r="H4503" s="10">
        <v>21711.72</v>
      </c>
      <c r="I4503" s="10">
        <v>-74.900000000001455</v>
      </c>
      <c r="J4503" s="10">
        <v>0</v>
      </c>
      <c r="K4503" s="10">
        <v>0</v>
      </c>
      <c r="L4503" s="10">
        <v>0</v>
      </c>
      <c r="M4503" s="10">
        <v>0</v>
      </c>
      <c r="N4503" s="10">
        <v>0</v>
      </c>
    </row>
    <row r="4504" spans="1:14" x14ac:dyDescent="0.25">
      <c r="A4504" s="9" t="s">
        <v>737</v>
      </c>
      <c r="B4504" s="9" t="s">
        <v>37</v>
      </c>
      <c r="C4504" s="9" t="s">
        <v>29</v>
      </c>
      <c r="D4504" s="9" t="s">
        <v>27</v>
      </c>
      <c r="E4504" s="10">
        <v>50035.29</v>
      </c>
      <c r="F4504" s="10">
        <v>0</v>
      </c>
      <c r="G4504" s="10">
        <v>50035.29</v>
      </c>
      <c r="H4504" s="10">
        <v>50208.5</v>
      </c>
      <c r="I4504" s="10">
        <v>-173.20999999999913</v>
      </c>
      <c r="J4504" s="10">
        <v>0</v>
      </c>
      <c r="K4504" s="10">
        <v>0</v>
      </c>
      <c r="L4504" s="10">
        <v>0</v>
      </c>
      <c r="M4504" s="10">
        <v>0</v>
      </c>
      <c r="N4504" s="10">
        <v>0</v>
      </c>
    </row>
    <row r="4505" spans="1:14" x14ac:dyDescent="0.25">
      <c r="A4505" s="9" t="s">
        <v>737</v>
      </c>
      <c r="B4505" s="9" t="s">
        <v>738</v>
      </c>
      <c r="C4505" s="9" t="s">
        <v>39</v>
      </c>
      <c r="D4505" s="9" t="s">
        <v>40</v>
      </c>
      <c r="E4505" s="10">
        <v>-1146602.96</v>
      </c>
      <c r="F4505" s="10">
        <v>0</v>
      </c>
      <c r="G4505" s="10">
        <v>-1146602.96</v>
      </c>
      <c r="H4505" s="10">
        <v>-1146603.21</v>
      </c>
      <c r="I4505" s="10">
        <v>0.25</v>
      </c>
      <c r="J4505" s="10">
        <v>-6480</v>
      </c>
      <c r="K4505" s="10">
        <v>0</v>
      </c>
      <c r="L4505" s="10">
        <v>-6480</v>
      </c>
      <c r="M4505" s="10">
        <v>-6480</v>
      </c>
      <c r="N4505" s="10">
        <v>0</v>
      </c>
    </row>
    <row r="4506" spans="1:14" x14ac:dyDescent="0.25">
      <c r="A4506" s="9" t="s">
        <v>737</v>
      </c>
      <c r="B4506" s="9" t="s">
        <v>739</v>
      </c>
      <c r="C4506" s="9" t="s">
        <v>42</v>
      </c>
      <c r="D4506" s="9" t="s">
        <v>43</v>
      </c>
      <c r="E4506" s="10">
        <v>1195.54</v>
      </c>
      <c r="F4506" s="10">
        <v>0</v>
      </c>
      <c r="G4506" s="10">
        <v>1195.54</v>
      </c>
      <c r="H4506" s="10">
        <v>0</v>
      </c>
      <c r="I4506" s="10">
        <v>1195.54</v>
      </c>
      <c r="J4506" s="10">
        <v>23000</v>
      </c>
      <c r="K4506" s="10">
        <v>0</v>
      </c>
      <c r="L4506" s="10">
        <v>23000</v>
      </c>
      <c r="M4506" s="10">
        <v>0</v>
      </c>
      <c r="N4506" s="10">
        <v>23000</v>
      </c>
    </row>
    <row r="4507" spans="1:14" x14ac:dyDescent="0.25">
      <c r="A4507" s="9" t="s">
        <v>737</v>
      </c>
      <c r="B4507" s="9" t="s">
        <v>295</v>
      </c>
      <c r="C4507" s="9" t="s">
        <v>42</v>
      </c>
      <c r="D4507" s="9" t="s">
        <v>43</v>
      </c>
      <c r="E4507" s="10">
        <v>2727.45</v>
      </c>
      <c r="F4507" s="10">
        <v>3856.1182266009851</v>
      </c>
      <c r="G4507" s="10">
        <v>-1128.6682266009852</v>
      </c>
      <c r="H4507" s="10">
        <v>3913.96</v>
      </c>
      <c r="I4507" s="10">
        <v>-1186.5100000000002</v>
      </c>
      <c r="J4507" s="10">
        <v>55000</v>
      </c>
      <c r="K4507" s="10">
        <v>77759.999999999985</v>
      </c>
      <c r="L4507" s="10">
        <v>-22759.999999999985</v>
      </c>
      <c r="M4507" s="10">
        <v>78926.399999999994</v>
      </c>
      <c r="N4507" s="10">
        <v>-23926.399999999994</v>
      </c>
    </row>
    <row r="4508" spans="1:14" x14ac:dyDescent="0.25">
      <c r="A4508" s="9" t="s">
        <v>737</v>
      </c>
      <c r="B4508" s="9" t="s">
        <v>44</v>
      </c>
      <c r="C4508" s="9" t="s">
        <v>42</v>
      </c>
      <c r="D4508" s="9" t="s">
        <v>43</v>
      </c>
      <c r="E4508" s="10">
        <v>6019.94</v>
      </c>
      <c r="F4508" s="10">
        <v>6006.9552238805973</v>
      </c>
      <c r="G4508" s="10">
        <v>12.984776119402341</v>
      </c>
      <c r="H4508" s="10">
        <v>6036.99</v>
      </c>
      <c r="I4508" s="10">
        <v>-17.050000000000182</v>
      </c>
      <c r="J4508" s="10">
        <v>6494</v>
      </c>
      <c r="K4508" s="10">
        <v>6480</v>
      </c>
      <c r="L4508" s="10">
        <v>14</v>
      </c>
      <c r="M4508" s="10">
        <v>6512.4</v>
      </c>
      <c r="N4508" s="10">
        <v>-18.399999999999636</v>
      </c>
    </row>
    <row r="4509" spans="1:14" x14ac:dyDescent="0.25">
      <c r="A4509" s="9" t="s">
        <v>737</v>
      </c>
      <c r="B4509" s="9" t="s">
        <v>296</v>
      </c>
      <c r="C4509" s="9" t="s">
        <v>42</v>
      </c>
      <c r="D4509" s="9" t="s">
        <v>43</v>
      </c>
      <c r="E4509" s="10">
        <v>15626.91</v>
      </c>
      <c r="F4509" s="10">
        <v>15618.876847290639</v>
      </c>
      <c r="G4509" s="10">
        <v>8.0331527093603654</v>
      </c>
      <c r="H4509" s="10">
        <v>15853.16</v>
      </c>
      <c r="I4509" s="10">
        <v>-226.25</v>
      </c>
      <c r="J4509" s="10">
        <v>77800</v>
      </c>
      <c r="K4509" s="10">
        <v>77759.999999999985</v>
      </c>
      <c r="L4509" s="10">
        <v>40.000000000014552</v>
      </c>
      <c r="M4509" s="10">
        <v>78926.399999999994</v>
      </c>
      <c r="N4509" s="10">
        <v>-1126.3999999999942</v>
      </c>
    </row>
    <row r="4510" spans="1:14" x14ac:dyDescent="0.25">
      <c r="A4510" s="9" t="s">
        <v>737</v>
      </c>
      <c r="B4510" s="9" t="s">
        <v>297</v>
      </c>
      <c r="C4510" s="9" t="s">
        <v>42</v>
      </c>
      <c r="D4510" s="9" t="s">
        <v>43</v>
      </c>
      <c r="E4510" s="10">
        <v>19978.25</v>
      </c>
      <c r="F4510" s="10">
        <v>19789.921182266011</v>
      </c>
      <c r="G4510" s="10">
        <v>188.32881773398913</v>
      </c>
      <c r="H4510" s="10">
        <v>20086.77</v>
      </c>
      <c r="I4510" s="10">
        <v>-108.52000000000044</v>
      </c>
      <c r="J4510" s="10">
        <v>78500</v>
      </c>
      <c r="K4510" s="10">
        <v>77759.999999999985</v>
      </c>
      <c r="L4510" s="10">
        <v>740.00000000001455</v>
      </c>
      <c r="M4510" s="10">
        <v>78926.399999999994</v>
      </c>
      <c r="N4510" s="10">
        <v>-426.39999999999418</v>
      </c>
    </row>
    <row r="4511" spans="1:14" x14ac:dyDescent="0.25">
      <c r="A4511" s="9" t="s">
        <v>737</v>
      </c>
      <c r="B4511" s="9" t="s">
        <v>47</v>
      </c>
      <c r="C4511" s="9" t="s">
        <v>42</v>
      </c>
      <c r="D4511" s="9" t="s">
        <v>43</v>
      </c>
      <c r="E4511" s="10">
        <v>36674.82</v>
      </c>
      <c r="F4511" s="10">
        <v>36561.970588235294</v>
      </c>
      <c r="G4511" s="10">
        <v>112.84941176470602</v>
      </c>
      <c r="H4511" s="10">
        <v>37293.21</v>
      </c>
      <c r="I4511" s="10">
        <v>-618.38999999999942</v>
      </c>
      <c r="J4511" s="10">
        <v>78000</v>
      </c>
      <c r="K4511" s="10">
        <v>77760</v>
      </c>
      <c r="L4511" s="10">
        <v>240</v>
      </c>
      <c r="M4511" s="10">
        <v>79315.199999999997</v>
      </c>
      <c r="N4511" s="10">
        <v>-1315.1999999999971</v>
      </c>
    </row>
    <row r="4512" spans="1:14" x14ac:dyDescent="0.25">
      <c r="A4512" s="9" t="s">
        <v>737</v>
      </c>
      <c r="B4512" s="9" t="s">
        <v>740</v>
      </c>
      <c r="C4512" s="9" t="s">
        <v>42</v>
      </c>
      <c r="D4512" s="9" t="s">
        <v>43</v>
      </c>
      <c r="E4512" s="10">
        <v>63672.99</v>
      </c>
      <c r="F4512" s="10">
        <v>62791.201970443348</v>
      </c>
      <c r="G4512" s="10">
        <v>881.78802955665014</v>
      </c>
      <c r="H4512" s="10">
        <v>63733.07</v>
      </c>
      <c r="I4512" s="10">
        <v>-60.080000000001746</v>
      </c>
      <c r="J4512" s="10">
        <v>6571</v>
      </c>
      <c r="K4512" s="10">
        <v>6480</v>
      </c>
      <c r="L4512" s="10">
        <v>91</v>
      </c>
      <c r="M4512" s="10">
        <v>6577.2</v>
      </c>
      <c r="N4512" s="10">
        <v>-6.1999999999998181</v>
      </c>
    </row>
    <row r="4513" spans="1:14" x14ac:dyDescent="0.25">
      <c r="A4513" s="9" t="s">
        <v>737</v>
      </c>
      <c r="B4513" s="9" t="s">
        <v>298</v>
      </c>
      <c r="C4513" s="9" t="s">
        <v>42</v>
      </c>
      <c r="D4513" s="9" t="s">
        <v>43</v>
      </c>
      <c r="E4513" s="10">
        <v>67893.649999999994</v>
      </c>
      <c r="F4513" s="10">
        <v>66583.862068965522</v>
      </c>
      <c r="G4513" s="10">
        <v>1309.7879310344724</v>
      </c>
      <c r="H4513" s="10">
        <v>67582.62</v>
      </c>
      <c r="I4513" s="10">
        <v>311.02999999999884</v>
      </c>
      <c r="J4513" s="10">
        <v>79290</v>
      </c>
      <c r="K4513" s="10">
        <v>77759.999999999985</v>
      </c>
      <c r="L4513" s="10">
        <v>1530.0000000000146</v>
      </c>
      <c r="M4513" s="10">
        <v>78926.399999999994</v>
      </c>
      <c r="N4513" s="10">
        <v>363.60000000000582</v>
      </c>
    </row>
    <row r="4514" spans="1:14" x14ac:dyDescent="0.25">
      <c r="A4514" s="9" t="s">
        <v>737</v>
      </c>
      <c r="B4514" s="9" t="s">
        <v>50</v>
      </c>
      <c r="C4514" s="9" t="s">
        <v>42</v>
      </c>
      <c r="D4514" s="9" t="s">
        <v>43</v>
      </c>
      <c r="E4514" s="10">
        <v>105924</v>
      </c>
      <c r="F4514" s="10">
        <v>105598.07960199004</v>
      </c>
      <c r="G4514" s="10">
        <v>325.92039800995553</v>
      </c>
      <c r="H4514" s="10">
        <v>106126.07</v>
      </c>
      <c r="I4514" s="10">
        <v>-202.07000000000698</v>
      </c>
      <c r="J4514" s="10">
        <v>78000</v>
      </c>
      <c r="K4514" s="10">
        <v>77760</v>
      </c>
      <c r="L4514" s="10">
        <v>240</v>
      </c>
      <c r="M4514" s="10">
        <v>78148.800000000003</v>
      </c>
      <c r="N4514" s="10">
        <v>-148.80000000000291</v>
      </c>
    </row>
    <row r="4515" spans="1:14" x14ac:dyDescent="0.25">
      <c r="A4515" s="9" t="s">
        <v>737</v>
      </c>
      <c r="B4515" s="9" t="s">
        <v>103</v>
      </c>
      <c r="C4515" s="9" t="s">
        <v>42</v>
      </c>
      <c r="D4515" s="9" t="s">
        <v>43</v>
      </c>
      <c r="E4515" s="10">
        <v>373097.2</v>
      </c>
      <c r="F4515" s="10">
        <v>371958.74257425743</v>
      </c>
      <c r="G4515" s="10">
        <v>1138.4574257425847</v>
      </c>
      <c r="H4515" s="10">
        <v>375678.33</v>
      </c>
      <c r="I4515" s="10">
        <v>-2581.1300000000047</v>
      </c>
      <c r="J4515" s="10">
        <v>77998</v>
      </c>
      <c r="K4515" s="10">
        <v>77760</v>
      </c>
      <c r="L4515" s="10">
        <v>238</v>
      </c>
      <c r="M4515" s="10">
        <v>78537.600000000006</v>
      </c>
      <c r="N4515" s="10">
        <v>-539.60000000000582</v>
      </c>
    </row>
    <row r="4516" spans="1:14" x14ac:dyDescent="0.25">
      <c r="A4516" s="9" t="s">
        <v>737</v>
      </c>
      <c r="B4516" s="9" t="s">
        <v>300</v>
      </c>
      <c r="C4516" s="9" t="s">
        <v>42</v>
      </c>
      <c r="D4516" s="9" t="s">
        <v>53</v>
      </c>
      <c r="E4516" s="10">
        <v>345126.65</v>
      </c>
      <c r="F4516" s="10">
        <v>342893.84158415842</v>
      </c>
      <c r="G4516" s="10">
        <v>2232.8084158416023</v>
      </c>
      <c r="H4516" s="10">
        <v>346322.78</v>
      </c>
      <c r="I4516" s="10">
        <v>-1196.1300000000047</v>
      </c>
      <c r="J4516" s="10">
        <v>58700</v>
      </c>
      <c r="K4516" s="10">
        <v>58320</v>
      </c>
      <c r="L4516" s="10">
        <v>380</v>
      </c>
      <c r="M4516" s="10">
        <v>58903.199999999997</v>
      </c>
      <c r="N4516" s="10">
        <v>-203.19999999999709</v>
      </c>
    </row>
    <row r="4517" spans="1:14" x14ac:dyDescent="0.25">
      <c r="A4517" s="9" t="s">
        <v>737</v>
      </c>
      <c r="B4517" s="9" t="s">
        <v>54</v>
      </c>
      <c r="C4517" s="9" t="s">
        <v>42</v>
      </c>
      <c r="D4517" s="9" t="s">
        <v>55</v>
      </c>
      <c r="E4517" s="10">
        <v>3926.1</v>
      </c>
      <c r="F4517" s="10">
        <v>3849.1176470588234</v>
      </c>
      <c r="G4517" s="10">
        <v>76.982352941176487</v>
      </c>
      <c r="H4517" s="10">
        <v>3926.1</v>
      </c>
      <c r="I4517" s="10">
        <v>0</v>
      </c>
      <c r="J4517" s="10">
        <v>713.83699999999999</v>
      </c>
      <c r="K4517" s="10">
        <v>699.84019607843129</v>
      </c>
      <c r="L4517" s="10">
        <v>13.996803921568699</v>
      </c>
      <c r="M4517" s="10">
        <v>713.83699999999999</v>
      </c>
      <c r="N4517" s="10">
        <v>0</v>
      </c>
    </row>
    <row r="4518" spans="1:14" x14ac:dyDescent="0.25">
      <c r="A4518" s="9" t="s">
        <v>741</v>
      </c>
      <c r="B4518" s="9" t="s">
        <v>25</v>
      </c>
      <c r="C4518" s="9" t="s">
        <v>26</v>
      </c>
      <c r="D4518" s="9" t="s">
        <v>27</v>
      </c>
      <c r="E4518" s="10">
        <v>-1176.3599999999999</v>
      </c>
      <c r="F4518" s="10">
        <v>0</v>
      </c>
      <c r="G4518" s="10">
        <v>-1176.3599999999999</v>
      </c>
      <c r="H4518" s="10">
        <v>0</v>
      </c>
      <c r="I4518" s="10">
        <v>-1176.3599999999999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</row>
    <row r="4519" spans="1:14" x14ac:dyDescent="0.25">
      <c r="A4519" s="9" t="s">
        <v>741</v>
      </c>
      <c r="B4519" s="9" t="s">
        <v>258</v>
      </c>
      <c r="C4519" s="9" t="s">
        <v>33</v>
      </c>
      <c r="D4519" s="9" t="s">
        <v>27</v>
      </c>
      <c r="E4519" s="10">
        <v>30.85</v>
      </c>
      <c r="F4519" s="10">
        <v>0</v>
      </c>
      <c r="G4519" s="10">
        <v>30.85</v>
      </c>
      <c r="H4519" s="10">
        <v>30.44</v>
      </c>
      <c r="I4519" s="10">
        <v>0.41000000000000014</v>
      </c>
      <c r="J4519" s="10">
        <v>4.08</v>
      </c>
      <c r="K4519" s="10">
        <v>0</v>
      </c>
      <c r="L4519" s="10">
        <v>4.08</v>
      </c>
      <c r="M4519" s="10">
        <v>4.0270000000000001</v>
      </c>
      <c r="N4519" s="10">
        <v>5.2999999999999936E-2</v>
      </c>
    </row>
    <row r="4520" spans="1:14" x14ac:dyDescent="0.25">
      <c r="A4520" s="9" t="s">
        <v>741</v>
      </c>
      <c r="B4520" s="9" t="s">
        <v>259</v>
      </c>
      <c r="C4520" s="9" t="s">
        <v>33</v>
      </c>
      <c r="D4520" s="9" t="s">
        <v>27</v>
      </c>
      <c r="E4520" s="10">
        <v>63.3</v>
      </c>
      <c r="F4520" s="10">
        <v>0</v>
      </c>
      <c r="G4520" s="10">
        <v>63.3</v>
      </c>
      <c r="H4520" s="10">
        <v>62.47</v>
      </c>
      <c r="I4520" s="10">
        <v>0.82999999999999829</v>
      </c>
      <c r="J4520" s="10">
        <v>4.08</v>
      </c>
      <c r="K4520" s="10">
        <v>0</v>
      </c>
      <c r="L4520" s="10">
        <v>4.08</v>
      </c>
      <c r="M4520" s="10">
        <v>4.0270000000000001</v>
      </c>
      <c r="N4520" s="10">
        <v>5.2999999999999936E-2</v>
      </c>
    </row>
    <row r="4521" spans="1:14" x14ac:dyDescent="0.25">
      <c r="A4521" s="9" t="s">
        <v>741</v>
      </c>
      <c r="B4521" s="9" t="s">
        <v>260</v>
      </c>
      <c r="C4521" s="9" t="s">
        <v>33</v>
      </c>
      <c r="D4521" s="9" t="s">
        <v>27</v>
      </c>
      <c r="E4521" s="10">
        <v>2495.35</v>
      </c>
      <c r="F4521" s="10">
        <v>0</v>
      </c>
      <c r="G4521" s="10">
        <v>2495.35</v>
      </c>
      <c r="H4521" s="10">
        <v>2462.17</v>
      </c>
      <c r="I4521" s="10">
        <v>33.179999999999836</v>
      </c>
      <c r="J4521" s="10">
        <v>40.799999999999997</v>
      </c>
      <c r="K4521" s="10">
        <v>0</v>
      </c>
      <c r="L4521" s="10">
        <v>40.799999999999997</v>
      </c>
      <c r="M4521" s="10">
        <v>40.256999999999998</v>
      </c>
      <c r="N4521" s="10">
        <v>0.54299999999999926</v>
      </c>
    </row>
    <row r="4522" spans="1:14" x14ac:dyDescent="0.25">
      <c r="A4522" s="9" t="s">
        <v>741</v>
      </c>
      <c r="B4522" s="9" t="s">
        <v>284</v>
      </c>
      <c r="C4522" s="9" t="s">
        <v>39</v>
      </c>
      <c r="D4522" s="9" t="s">
        <v>43</v>
      </c>
      <c r="E4522" s="10">
        <v>-16530.509999999998</v>
      </c>
      <c r="F4522" s="10">
        <v>0</v>
      </c>
      <c r="G4522" s="10">
        <v>-16530.509999999998</v>
      </c>
      <c r="H4522" s="10">
        <v>-16530.419999999998</v>
      </c>
      <c r="I4522" s="10">
        <v>-9.0000000000145519E-2</v>
      </c>
      <c r="J4522" s="10">
        <v>-18720</v>
      </c>
      <c r="K4522" s="10">
        <v>0</v>
      </c>
      <c r="L4522" s="10">
        <v>-18720</v>
      </c>
      <c r="M4522" s="10">
        <v>-18720</v>
      </c>
      <c r="N4522" s="10">
        <v>0</v>
      </c>
    </row>
    <row r="4523" spans="1:14" x14ac:dyDescent="0.25">
      <c r="A4523" s="9" t="s">
        <v>741</v>
      </c>
      <c r="B4523" s="9" t="s">
        <v>456</v>
      </c>
      <c r="C4523" s="9" t="s">
        <v>42</v>
      </c>
      <c r="D4523" s="9" t="s">
        <v>43</v>
      </c>
      <c r="E4523" s="10">
        <v>13721.47</v>
      </c>
      <c r="F4523" s="10">
        <v>0</v>
      </c>
      <c r="G4523" s="10">
        <v>13721.47</v>
      </c>
      <c r="H4523" s="10">
        <v>0</v>
      </c>
      <c r="I4523" s="10">
        <v>13721.47</v>
      </c>
      <c r="J4523" s="10">
        <v>19120</v>
      </c>
      <c r="K4523" s="10">
        <v>0</v>
      </c>
      <c r="L4523" s="10">
        <v>19120</v>
      </c>
      <c r="M4523" s="10">
        <v>0</v>
      </c>
      <c r="N4523" s="10">
        <v>19120</v>
      </c>
    </row>
    <row r="4524" spans="1:14" x14ac:dyDescent="0.25">
      <c r="A4524" s="9" t="s">
        <v>741</v>
      </c>
      <c r="B4524" s="9" t="s">
        <v>266</v>
      </c>
      <c r="C4524" s="9" t="s">
        <v>42</v>
      </c>
      <c r="D4524" s="9" t="s">
        <v>43</v>
      </c>
      <c r="E4524" s="10">
        <v>1395.9</v>
      </c>
      <c r="F4524" s="10">
        <v>1396.2623274161735</v>
      </c>
      <c r="G4524" s="10">
        <v>-0.3623274161734571</v>
      </c>
      <c r="H4524" s="10">
        <v>1415.81</v>
      </c>
      <c r="I4524" s="10">
        <v>-19.909999999999854</v>
      </c>
      <c r="J4524" s="10">
        <v>3088</v>
      </c>
      <c r="K4524" s="10">
        <v>3088.7998027613407</v>
      </c>
      <c r="L4524" s="10">
        <v>-0.79980276134074302</v>
      </c>
      <c r="M4524" s="10">
        <v>3132.0430000000001</v>
      </c>
      <c r="N4524" s="10">
        <v>-44.04300000000012</v>
      </c>
    </row>
    <row r="4525" spans="1:14" x14ac:dyDescent="0.25">
      <c r="A4525" s="9" t="s">
        <v>741</v>
      </c>
      <c r="B4525" s="9" t="s">
        <v>285</v>
      </c>
      <c r="C4525" s="9" t="s">
        <v>42</v>
      </c>
      <c r="D4525" s="9" t="s">
        <v>43</v>
      </c>
      <c r="E4525" s="10">
        <v>0</v>
      </c>
      <c r="F4525" s="10">
        <v>12373.921182266009</v>
      </c>
      <c r="G4525" s="10">
        <v>-12373.921182266009</v>
      </c>
      <c r="H4525" s="10">
        <v>12559.53</v>
      </c>
      <c r="I4525" s="10">
        <v>-12559.53</v>
      </c>
      <c r="J4525" s="10">
        <v>0</v>
      </c>
      <c r="K4525" s="10">
        <v>18720</v>
      </c>
      <c r="L4525" s="10">
        <v>-18720</v>
      </c>
      <c r="M4525" s="10">
        <v>19000.8</v>
      </c>
      <c r="N4525" s="10">
        <v>-19000.8</v>
      </c>
    </row>
    <row r="4526" spans="1:14" x14ac:dyDescent="0.25">
      <c r="A4526" s="9" t="s">
        <v>742</v>
      </c>
      <c r="B4526" s="9" t="s">
        <v>25</v>
      </c>
      <c r="C4526" s="9" t="s">
        <v>26</v>
      </c>
      <c r="D4526" s="9" t="s">
        <v>27</v>
      </c>
      <c r="E4526" s="10">
        <v>-3469.43</v>
      </c>
      <c r="F4526" s="10">
        <v>0</v>
      </c>
      <c r="G4526" s="10">
        <v>-3469.43</v>
      </c>
      <c r="H4526" s="10">
        <v>0</v>
      </c>
      <c r="I4526" s="10">
        <v>-3469.43</v>
      </c>
      <c r="J4526" s="10">
        <v>0</v>
      </c>
      <c r="K4526" s="10">
        <v>0</v>
      </c>
      <c r="L4526" s="10">
        <v>0</v>
      </c>
      <c r="M4526" s="10">
        <v>0</v>
      </c>
      <c r="N4526" s="10">
        <v>0</v>
      </c>
    </row>
    <row r="4527" spans="1:14" x14ac:dyDescent="0.25">
      <c r="A4527" s="9" t="s">
        <v>742</v>
      </c>
      <c r="B4527" s="9" t="s">
        <v>258</v>
      </c>
      <c r="C4527" s="9" t="s">
        <v>33</v>
      </c>
      <c r="D4527" s="9" t="s">
        <v>27</v>
      </c>
      <c r="E4527" s="10">
        <v>154.24</v>
      </c>
      <c r="F4527" s="10">
        <v>0</v>
      </c>
      <c r="G4527" s="10">
        <v>154.24</v>
      </c>
      <c r="H4527" s="10">
        <v>163.02000000000001</v>
      </c>
      <c r="I4527" s="10">
        <v>-8.7800000000000011</v>
      </c>
      <c r="J4527" s="10">
        <v>20.399999999999999</v>
      </c>
      <c r="K4527" s="10">
        <v>0</v>
      </c>
      <c r="L4527" s="10">
        <v>20.399999999999999</v>
      </c>
      <c r="M4527" s="10">
        <v>21.565999999999999</v>
      </c>
      <c r="N4527" s="10">
        <v>-1.1660000000000004</v>
      </c>
    </row>
    <row r="4528" spans="1:14" x14ac:dyDescent="0.25">
      <c r="A4528" s="9" t="s">
        <v>742</v>
      </c>
      <c r="B4528" s="9" t="s">
        <v>259</v>
      </c>
      <c r="C4528" s="9" t="s">
        <v>33</v>
      </c>
      <c r="D4528" s="9" t="s">
        <v>27</v>
      </c>
      <c r="E4528" s="10">
        <v>316.5</v>
      </c>
      <c r="F4528" s="10">
        <v>0</v>
      </c>
      <c r="G4528" s="10">
        <v>316.5</v>
      </c>
      <c r="H4528" s="10">
        <v>334.57</v>
      </c>
      <c r="I4528" s="10">
        <v>-18.069999999999993</v>
      </c>
      <c r="J4528" s="10">
        <v>20.399999999999999</v>
      </c>
      <c r="K4528" s="10">
        <v>0</v>
      </c>
      <c r="L4528" s="10">
        <v>20.399999999999999</v>
      </c>
      <c r="M4528" s="10">
        <v>21.565999999999999</v>
      </c>
      <c r="N4528" s="10">
        <v>-1.1660000000000004</v>
      </c>
    </row>
    <row r="4529" spans="1:14" x14ac:dyDescent="0.25">
      <c r="A4529" s="9" t="s">
        <v>742</v>
      </c>
      <c r="B4529" s="9" t="s">
        <v>260</v>
      </c>
      <c r="C4529" s="9" t="s">
        <v>33</v>
      </c>
      <c r="D4529" s="9" t="s">
        <v>27</v>
      </c>
      <c r="E4529" s="10">
        <v>12476.74</v>
      </c>
      <c r="F4529" s="10">
        <v>0</v>
      </c>
      <c r="G4529" s="10">
        <v>12476.74</v>
      </c>
      <c r="H4529" s="10">
        <v>13186.8</v>
      </c>
      <c r="I4529" s="10">
        <v>-710.05999999999949</v>
      </c>
      <c r="J4529" s="10">
        <v>204</v>
      </c>
      <c r="K4529" s="10">
        <v>0</v>
      </c>
      <c r="L4529" s="10">
        <v>204</v>
      </c>
      <c r="M4529" s="10">
        <v>215.60900000000001</v>
      </c>
      <c r="N4529" s="10">
        <v>-11.609000000000009</v>
      </c>
    </row>
    <row r="4530" spans="1:14" x14ac:dyDescent="0.25">
      <c r="A4530" s="9" t="s">
        <v>742</v>
      </c>
      <c r="B4530" s="9" t="s">
        <v>101</v>
      </c>
      <c r="C4530" s="9" t="s">
        <v>39</v>
      </c>
      <c r="D4530" s="9" t="s">
        <v>43</v>
      </c>
      <c r="E4530" s="10">
        <v>-75974.02</v>
      </c>
      <c r="F4530" s="10">
        <v>0</v>
      </c>
      <c r="G4530" s="10">
        <v>-75974.02</v>
      </c>
      <c r="H4530" s="10">
        <v>-75973.820000000007</v>
      </c>
      <c r="I4530" s="10">
        <v>-0.19999999999708962</v>
      </c>
      <c r="J4530" s="10">
        <v>-100260</v>
      </c>
      <c r="K4530" s="10">
        <v>0</v>
      </c>
      <c r="L4530" s="10">
        <v>-100260</v>
      </c>
      <c r="M4530" s="10">
        <v>-100260</v>
      </c>
      <c r="N4530" s="10">
        <v>0</v>
      </c>
    </row>
    <row r="4531" spans="1:14" x14ac:dyDescent="0.25">
      <c r="A4531" s="9" t="s">
        <v>742</v>
      </c>
      <c r="B4531" s="9" t="s">
        <v>261</v>
      </c>
      <c r="C4531" s="9" t="s">
        <v>42</v>
      </c>
      <c r="D4531" s="9" t="s">
        <v>43</v>
      </c>
      <c r="E4531" s="10">
        <v>58652.160000000003</v>
      </c>
      <c r="F4531" s="10">
        <v>0</v>
      </c>
      <c r="G4531" s="10">
        <v>58652.160000000003</v>
      </c>
      <c r="H4531" s="10">
        <v>0</v>
      </c>
      <c r="I4531" s="10">
        <v>58652.160000000003</v>
      </c>
      <c r="J4531" s="10">
        <v>101175</v>
      </c>
      <c r="K4531" s="10">
        <v>0</v>
      </c>
      <c r="L4531" s="10">
        <v>101175</v>
      </c>
      <c r="M4531" s="10">
        <v>0</v>
      </c>
      <c r="N4531" s="10">
        <v>101175</v>
      </c>
    </row>
    <row r="4532" spans="1:14" x14ac:dyDescent="0.25">
      <c r="A4532" s="9" t="s">
        <v>742</v>
      </c>
      <c r="B4532" s="9" t="s">
        <v>262</v>
      </c>
      <c r="C4532" s="9" t="s">
        <v>42</v>
      </c>
      <c r="D4532" s="9" t="s">
        <v>43</v>
      </c>
      <c r="E4532" s="10">
        <v>7843.81</v>
      </c>
      <c r="F4532" s="10">
        <v>7842.8205128205127</v>
      </c>
      <c r="G4532" s="10">
        <v>0.98948717948769627</v>
      </c>
      <c r="H4532" s="10">
        <v>7952.62</v>
      </c>
      <c r="I4532" s="10">
        <v>-108.80999999999949</v>
      </c>
      <c r="J4532" s="10">
        <v>16545</v>
      </c>
      <c r="K4532" s="10">
        <v>16542.900394477318</v>
      </c>
      <c r="L4532" s="10">
        <v>2.0996055226823955</v>
      </c>
      <c r="M4532" s="10">
        <v>16774.501</v>
      </c>
      <c r="N4532" s="10">
        <v>-229.5010000000002</v>
      </c>
    </row>
    <row r="4533" spans="1:14" x14ac:dyDescent="0.25">
      <c r="A4533" s="9" t="s">
        <v>742</v>
      </c>
      <c r="B4533" s="9" t="s">
        <v>585</v>
      </c>
      <c r="C4533" s="9" t="s">
        <v>42</v>
      </c>
      <c r="D4533" s="9" t="s">
        <v>43</v>
      </c>
      <c r="E4533" s="10">
        <v>0</v>
      </c>
      <c r="F4533" s="10">
        <v>53533.822660098522</v>
      </c>
      <c r="G4533" s="10">
        <v>-53533.822660098522</v>
      </c>
      <c r="H4533" s="10">
        <v>54336.83</v>
      </c>
      <c r="I4533" s="10">
        <v>-54336.83</v>
      </c>
      <c r="J4533" s="10">
        <v>0</v>
      </c>
      <c r="K4533" s="10">
        <v>100260</v>
      </c>
      <c r="L4533" s="10">
        <v>-100260</v>
      </c>
      <c r="M4533" s="10">
        <v>101763.9</v>
      </c>
      <c r="N4533" s="10">
        <v>-101763.9</v>
      </c>
    </row>
    <row r="4534" spans="1:14" x14ac:dyDescent="0.25">
      <c r="A4534" s="9" t="s">
        <v>743</v>
      </c>
      <c r="B4534" s="9" t="s">
        <v>25</v>
      </c>
      <c r="C4534" s="9" t="s">
        <v>26</v>
      </c>
      <c r="D4534" s="9" t="s">
        <v>27</v>
      </c>
      <c r="E4534" s="10">
        <v>-3009.65</v>
      </c>
      <c r="F4534" s="10">
        <v>0</v>
      </c>
      <c r="G4534" s="10">
        <v>-3009.65</v>
      </c>
      <c r="H4534" s="10">
        <v>0</v>
      </c>
      <c r="I4534" s="10">
        <v>-3009.65</v>
      </c>
      <c r="J4534" s="10">
        <v>0</v>
      </c>
      <c r="K4534" s="10">
        <v>0</v>
      </c>
      <c r="L4534" s="10">
        <v>0</v>
      </c>
      <c r="M4534" s="10">
        <v>0</v>
      </c>
      <c r="N4534" s="10">
        <v>0</v>
      </c>
    </row>
    <row r="4535" spans="1:14" x14ac:dyDescent="0.25">
      <c r="A4535" s="9" t="s">
        <v>743</v>
      </c>
      <c r="B4535" s="9" t="s">
        <v>258</v>
      </c>
      <c r="C4535" s="9" t="s">
        <v>33</v>
      </c>
      <c r="D4535" s="9" t="s">
        <v>27</v>
      </c>
      <c r="E4535" s="10">
        <v>134.53</v>
      </c>
      <c r="F4535" s="10">
        <v>0</v>
      </c>
      <c r="G4535" s="10">
        <v>134.53</v>
      </c>
      <c r="H4535" s="10">
        <v>138.72999999999999</v>
      </c>
      <c r="I4535" s="10">
        <v>-4.1999999999999886</v>
      </c>
      <c r="J4535" s="10">
        <v>17.792000000000002</v>
      </c>
      <c r="K4535" s="10">
        <v>0</v>
      </c>
      <c r="L4535" s="10">
        <v>17.792000000000002</v>
      </c>
      <c r="M4535" s="10">
        <v>18.352</v>
      </c>
      <c r="N4535" s="10">
        <v>-0.55999999999999872</v>
      </c>
    </row>
    <row r="4536" spans="1:14" x14ac:dyDescent="0.25">
      <c r="A4536" s="9" t="s">
        <v>743</v>
      </c>
      <c r="B4536" s="9" t="s">
        <v>259</v>
      </c>
      <c r="C4536" s="9" t="s">
        <v>33</v>
      </c>
      <c r="D4536" s="9" t="s">
        <v>27</v>
      </c>
      <c r="E4536" s="10">
        <v>276.02999999999997</v>
      </c>
      <c r="F4536" s="10">
        <v>0</v>
      </c>
      <c r="G4536" s="10">
        <v>276.02999999999997</v>
      </c>
      <c r="H4536" s="10">
        <v>284.70999999999998</v>
      </c>
      <c r="I4536" s="10">
        <v>-8.6800000000000068</v>
      </c>
      <c r="J4536" s="10">
        <v>17.792000000000002</v>
      </c>
      <c r="K4536" s="10">
        <v>0</v>
      </c>
      <c r="L4536" s="10">
        <v>17.792000000000002</v>
      </c>
      <c r="M4536" s="10">
        <v>18.352</v>
      </c>
      <c r="N4536" s="10">
        <v>-0.55999999999999872</v>
      </c>
    </row>
    <row r="4537" spans="1:14" x14ac:dyDescent="0.25">
      <c r="A4537" s="9" t="s">
        <v>743</v>
      </c>
      <c r="B4537" s="9" t="s">
        <v>260</v>
      </c>
      <c r="C4537" s="9" t="s">
        <v>33</v>
      </c>
      <c r="D4537" s="9" t="s">
        <v>27</v>
      </c>
      <c r="E4537" s="10">
        <v>10881.68</v>
      </c>
      <c r="F4537" s="10">
        <v>0</v>
      </c>
      <c r="G4537" s="10">
        <v>10881.68</v>
      </c>
      <c r="H4537" s="10">
        <v>11221.8</v>
      </c>
      <c r="I4537" s="10">
        <v>-340.11999999999898</v>
      </c>
      <c r="J4537" s="10">
        <v>177.92</v>
      </c>
      <c r="K4537" s="10">
        <v>0</v>
      </c>
      <c r="L4537" s="10">
        <v>177.92</v>
      </c>
      <c r="M4537" s="10">
        <v>183.48099999999999</v>
      </c>
      <c r="N4537" s="10">
        <v>-5.561000000000007</v>
      </c>
    </row>
    <row r="4538" spans="1:14" x14ac:dyDescent="0.25">
      <c r="A4538" s="9" t="s">
        <v>743</v>
      </c>
      <c r="B4538" s="9" t="s">
        <v>101</v>
      </c>
      <c r="C4538" s="9" t="s">
        <v>39</v>
      </c>
      <c r="D4538" s="9" t="s">
        <v>43</v>
      </c>
      <c r="E4538" s="10">
        <v>-64652.94</v>
      </c>
      <c r="F4538" s="10">
        <v>0</v>
      </c>
      <c r="G4538" s="10">
        <v>-64652.94</v>
      </c>
      <c r="H4538" s="10">
        <v>-64652.77</v>
      </c>
      <c r="I4538" s="10">
        <v>-0.17000000000552973</v>
      </c>
      <c r="J4538" s="10">
        <v>-85320</v>
      </c>
      <c r="K4538" s="10">
        <v>0</v>
      </c>
      <c r="L4538" s="10">
        <v>-85320</v>
      </c>
      <c r="M4538" s="10">
        <v>-85320</v>
      </c>
      <c r="N4538" s="10">
        <v>0</v>
      </c>
    </row>
    <row r="4539" spans="1:14" x14ac:dyDescent="0.25">
      <c r="A4539" s="9" t="s">
        <v>743</v>
      </c>
      <c r="B4539" s="9" t="s">
        <v>261</v>
      </c>
      <c r="C4539" s="9" t="s">
        <v>42</v>
      </c>
      <c r="D4539" s="9" t="s">
        <v>43</v>
      </c>
      <c r="E4539" s="10">
        <v>49695.64</v>
      </c>
      <c r="F4539" s="10">
        <v>0</v>
      </c>
      <c r="G4539" s="10">
        <v>49695.64</v>
      </c>
      <c r="H4539" s="10">
        <v>0</v>
      </c>
      <c r="I4539" s="10">
        <v>49695.64</v>
      </c>
      <c r="J4539" s="10">
        <v>85725</v>
      </c>
      <c r="K4539" s="10">
        <v>0</v>
      </c>
      <c r="L4539" s="10">
        <v>85725</v>
      </c>
      <c r="M4539" s="10">
        <v>0</v>
      </c>
      <c r="N4539" s="10">
        <v>85725</v>
      </c>
    </row>
    <row r="4540" spans="1:14" x14ac:dyDescent="0.25">
      <c r="A4540" s="9" t="s">
        <v>743</v>
      </c>
      <c r="B4540" s="9" t="s">
        <v>262</v>
      </c>
      <c r="C4540" s="9" t="s">
        <v>42</v>
      </c>
      <c r="D4540" s="9" t="s">
        <v>43</v>
      </c>
      <c r="E4540" s="10">
        <v>6674.71</v>
      </c>
      <c r="F4540" s="10">
        <v>6674.1420118343194</v>
      </c>
      <c r="G4540" s="10">
        <v>0.56798816568061739</v>
      </c>
      <c r="H4540" s="10">
        <v>6767.58</v>
      </c>
      <c r="I4540" s="10">
        <v>-92.869999999999891</v>
      </c>
      <c r="J4540" s="10">
        <v>14079</v>
      </c>
      <c r="K4540" s="10">
        <v>14077.799802761339</v>
      </c>
      <c r="L4540" s="10">
        <v>1.2001972386606212</v>
      </c>
      <c r="M4540" s="10">
        <v>14274.888999999999</v>
      </c>
      <c r="N4540" s="10">
        <v>-195.88899999999921</v>
      </c>
    </row>
    <row r="4541" spans="1:14" x14ac:dyDescent="0.25">
      <c r="A4541" s="9" t="s">
        <v>743</v>
      </c>
      <c r="B4541" s="9" t="s">
        <v>585</v>
      </c>
      <c r="C4541" s="9" t="s">
        <v>42</v>
      </c>
      <c r="D4541" s="9" t="s">
        <v>43</v>
      </c>
      <c r="E4541" s="10">
        <v>0</v>
      </c>
      <c r="F4541" s="10">
        <v>45556.61083743842</v>
      </c>
      <c r="G4541" s="10">
        <v>-45556.61083743842</v>
      </c>
      <c r="H4541" s="10">
        <v>46239.96</v>
      </c>
      <c r="I4541" s="10">
        <v>-46239.96</v>
      </c>
      <c r="J4541" s="10">
        <v>0</v>
      </c>
      <c r="K4541" s="10">
        <v>85320</v>
      </c>
      <c r="L4541" s="10">
        <v>-85320</v>
      </c>
      <c r="M4541" s="10">
        <v>86599.8</v>
      </c>
      <c r="N4541" s="10">
        <v>-86599.8</v>
      </c>
    </row>
    <row r="4542" spans="1:14" x14ac:dyDescent="0.25">
      <c r="A4542" s="9" t="s">
        <v>744</v>
      </c>
      <c r="B4542" s="9" t="s">
        <v>25</v>
      </c>
      <c r="C4542" s="9" t="s">
        <v>26</v>
      </c>
      <c r="D4542" s="9" t="s">
        <v>27</v>
      </c>
      <c r="E4542" s="10">
        <v>-276.26</v>
      </c>
      <c r="F4542" s="10">
        <v>0</v>
      </c>
      <c r="G4542" s="10">
        <v>-276.26</v>
      </c>
      <c r="H4542" s="10">
        <v>0</v>
      </c>
      <c r="I4542" s="10">
        <v>-276.26</v>
      </c>
      <c r="J4542" s="10">
        <v>0</v>
      </c>
      <c r="K4542" s="10">
        <v>0</v>
      </c>
      <c r="L4542" s="10">
        <v>0</v>
      </c>
      <c r="M4542" s="10">
        <v>0</v>
      </c>
      <c r="N4542" s="10">
        <v>0</v>
      </c>
    </row>
    <row r="4543" spans="1:14" x14ac:dyDescent="0.25">
      <c r="A4543" s="9" t="s">
        <v>744</v>
      </c>
      <c r="B4543" s="9" t="s">
        <v>28</v>
      </c>
      <c r="C4543" s="9" t="s">
        <v>29</v>
      </c>
      <c r="D4543" s="9" t="s">
        <v>27</v>
      </c>
      <c r="E4543" s="10">
        <v>1.42</v>
      </c>
      <c r="F4543" s="10">
        <v>0</v>
      </c>
      <c r="G4543" s="10">
        <v>1.42</v>
      </c>
      <c r="H4543" s="10">
        <v>1.42</v>
      </c>
      <c r="I4543" s="10">
        <v>0</v>
      </c>
      <c r="J4543" s="10">
        <v>0</v>
      </c>
      <c r="K4543" s="10">
        <v>0</v>
      </c>
      <c r="L4543" s="10">
        <v>0</v>
      </c>
      <c r="M4543" s="10">
        <v>0</v>
      </c>
      <c r="N4543" s="10">
        <v>0</v>
      </c>
    </row>
    <row r="4544" spans="1:14" x14ac:dyDescent="0.25">
      <c r="A4544" s="9" t="s">
        <v>744</v>
      </c>
      <c r="B4544" s="9" t="s">
        <v>30</v>
      </c>
      <c r="C4544" s="9" t="s">
        <v>29</v>
      </c>
      <c r="D4544" s="9" t="s">
        <v>27</v>
      </c>
      <c r="E4544" s="10">
        <v>33.24</v>
      </c>
      <c r="F4544" s="10">
        <v>0</v>
      </c>
      <c r="G4544" s="10">
        <v>33.24</v>
      </c>
      <c r="H4544" s="10">
        <v>33.24</v>
      </c>
      <c r="I4544" s="10">
        <v>0</v>
      </c>
      <c r="J4544" s="10">
        <v>0</v>
      </c>
      <c r="K4544" s="10">
        <v>0</v>
      </c>
      <c r="L4544" s="10">
        <v>0</v>
      </c>
      <c r="M4544" s="10">
        <v>0</v>
      </c>
      <c r="N4544" s="10">
        <v>0</v>
      </c>
    </row>
    <row r="4545" spans="1:14" x14ac:dyDescent="0.25">
      <c r="A4545" s="9" t="s">
        <v>744</v>
      </c>
      <c r="B4545" s="9" t="s">
        <v>31</v>
      </c>
      <c r="C4545" s="9" t="s">
        <v>29</v>
      </c>
      <c r="D4545" s="9" t="s">
        <v>27</v>
      </c>
      <c r="E4545" s="10">
        <v>223.19</v>
      </c>
      <c r="F4545" s="10">
        <v>0</v>
      </c>
      <c r="G4545" s="10">
        <v>223.19</v>
      </c>
      <c r="H4545" s="10">
        <v>223.19</v>
      </c>
      <c r="I4545" s="10">
        <v>0</v>
      </c>
      <c r="J4545" s="10">
        <v>0</v>
      </c>
      <c r="K4545" s="10">
        <v>0</v>
      </c>
      <c r="L4545" s="10">
        <v>0</v>
      </c>
      <c r="M4545" s="10">
        <v>0</v>
      </c>
      <c r="N4545" s="10">
        <v>0</v>
      </c>
    </row>
    <row r="4546" spans="1:14" x14ac:dyDescent="0.25">
      <c r="A4546" s="9" t="s">
        <v>744</v>
      </c>
      <c r="B4546" s="9" t="s">
        <v>32</v>
      </c>
      <c r="C4546" s="9" t="s">
        <v>33</v>
      </c>
      <c r="D4546" s="9" t="s">
        <v>27</v>
      </c>
      <c r="E4546" s="10">
        <v>529.03</v>
      </c>
      <c r="F4546" s="10">
        <v>0</v>
      </c>
      <c r="G4546" s="10">
        <v>529.03</v>
      </c>
      <c r="H4546" s="10">
        <v>529.03</v>
      </c>
      <c r="I4546" s="10">
        <v>0</v>
      </c>
      <c r="J4546" s="10">
        <v>1.5</v>
      </c>
      <c r="K4546" s="10">
        <v>0</v>
      </c>
      <c r="L4546" s="10">
        <v>1.5</v>
      </c>
      <c r="M4546" s="10">
        <v>1.5</v>
      </c>
      <c r="N4546" s="10">
        <v>0</v>
      </c>
    </row>
    <row r="4547" spans="1:14" x14ac:dyDescent="0.25">
      <c r="A4547" s="9" t="s">
        <v>744</v>
      </c>
      <c r="B4547" s="9" t="s">
        <v>34</v>
      </c>
      <c r="C4547" s="9" t="s">
        <v>33</v>
      </c>
      <c r="D4547" s="9" t="s">
        <v>27</v>
      </c>
      <c r="E4547" s="10">
        <v>1818.56</v>
      </c>
      <c r="F4547" s="10">
        <v>0</v>
      </c>
      <c r="G4547" s="10">
        <v>1818.56</v>
      </c>
      <c r="H4547" s="10">
        <v>1818.56</v>
      </c>
      <c r="I4547" s="10">
        <v>0</v>
      </c>
      <c r="J4547" s="10">
        <v>1.5</v>
      </c>
      <c r="K4547" s="10">
        <v>0</v>
      </c>
      <c r="L4547" s="10">
        <v>1.5</v>
      </c>
      <c r="M4547" s="10">
        <v>1.5</v>
      </c>
      <c r="N4547" s="10">
        <v>0</v>
      </c>
    </row>
    <row r="4548" spans="1:14" x14ac:dyDescent="0.25">
      <c r="A4548" s="9" t="s">
        <v>744</v>
      </c>
      <c r="B4548" s="9" t="s">
        <v>35</v>
      </c>
      <c r="C4548" s="9" t="s">
        <v>33</v>
      </c>
      <c r="D4548" s="9" t="s">
        <v>27</v>
      </c>
      <c r="E4548" s="10">
        <v>1967.57</v>
      </c>
      <c r="F4548" s="10">
        <v>0</v>
      </c>
      <c r="G4548" s="10">
        <v>1967.57</v>
      </c>
      <c r="H4548" s="10">
        <v>1967.57</v>
      </c>
      <c r="I4548" s="10">
        <v>0</v>
      </c>
      <c r="J4548" s="10">
        <v>31.5</v>
      </c>
      <c r="K4548" s="10">
        <v>0</v>
      </c>
      <c r="L4548" s="10">
        <v>31.5</v>
      </c>
      <c r="M4548" s="10">
        <v>31.5</v>
      </c>
      <c r="N4548" s="10">
        <v>0</v>
      </c>
    </row>
    <row r="4549" spans="1:14" x14ac:dyDescent="0.25">
      <c r="A4549" s="9" t="s">
        <v>744</v>
      </c>
      <c r="B4549" s="9" t="s">
        <v>36</v>
      </c>
      <c r="C4549" s="9" t="s">
        <v>29</v>
      </c>
      <c r="D4549" s="9" t="s">
        <v>27</v>
      </c>
      <c r="E4549" s="10">
        <v>2500.58</v>
      </c>
      <c r="F4549" s="10">
        <v>0</v>
      </c>
      <c r="G4549" s="10">
        <v>2500.58</v>
      </c>
      <c r="H4549" s="10">
        <v>2500.4899999999998</v>
      </c>
      <c r="I4549" s="10">
        <v>9.0000000000145519E-2</v>
      </c>
      <c r="J4549" s="10">
        <v>0</v>
      </c>
      <c r="K4549" s="10">
        <v>0</v>
      </c>
      <c r="L4549" s="10">
        <v>0</v>
      </c>
      <c r="M4549" s="10">
        <v>0</v>
      </c>
      <c r="N4549" s="10">
        <v>0</v>
      </c>
    </row>
    <row r="4550" spans="1:14" x14ac:dyDescent="0.25">
      <c r="A4550" s="9" t="s">
        <v>744</v>
      </c>
      <c r="B4550" s="9" t="s">
        <v>37</v>
      </c>
      <c r="C4550" s="9" t="s">
        <v>29</v>
      </c>
      <c r="D4550" s="9" t="s">
        <v>27</v>
      </c>
      <c r="E4550" s="10">
        <v>5782.61</v>
      </c>
      <c r="F4550" s="10">
        <v>0</v>
      </c>
      <c r="G4550" s="10">
        <v>5782.61</v>
      </c>
      <c r="H4550" s="10">
        <v>5782.4</v>
      </c>
      <c r="I4550" s="10">
        <v>0.21000000000003638</v>
      </c>
      <c r="J4550" s="10">
        <v>0</v>
      </c>
      <c r="K4550" s="10">
        <v>0</v>
      </c>
      <c r="L4550" s="10">
        <v>0</v>
      </c>
      <c r="M4550" s="10">
        <v>0</v>
      </c>
      <c r="N4550" s="10">
        <v>0</v>
      </c>
    </row>
    <row r="4551" spans="1:14" x14ac:dyDescent="0.25">
      <c r="A4551" s="9" t="s">
        <v>744</v>
      </c>
      <c r="B4551" s="9" t="s">
        <v>97</v>
      </c>
      <c r="C4551" s="9" t="s">
        <v>39</v>
      </c>
      <c r="D4551" s="9" t="s">
        <v>40</v>
      </c>
      <c r="E4551" s="10">
        <v>-137337.9</v>
      </c>
      <c r="F4551" s="10">
        <v>0</v>
      </c>
      <c r="G4551" s="10">
        <v>-137337.9</v>
      </c>
      <c r="H4551" s="10">
        <v>-137337.82999999999</v>
      </c>
      <c r="I4551" s="10">
        <v>-7.0000000006984919E-2</v>
      </c>
      <c r="J4551" s="10">
        <v>-1500</v>
      </c>
      <c r="K4551" s="10">
        <v>0</v>
      </c>
      <c r="L4551" s="10">
        <v>-1500</v>
      </c>
      <c r="M4551" s="10">
        <v>-1500</v>
      </c>
      <c r="N4551" s="10">
        <v>0</v>
      </c>
    </row>
    <row r="4552" spans="1:14" x14ac:dyDescent="0.25">
      <c r="A4552" s="9" t="s">
        <v>744</v>
      </c>
      <c r="B4552" s="9" t="s">
        <v>92</v>
      </c>
      <c r="C4552" s="9" t="s">
        <v>42</v>
      </c>
      <c r="D4552" s="9" t="s">
        <v>43</v>
      </c>
      <c r="E4552" s="10">
        <v>136.19</v>
      </c>
      <c r="F4552" s="10">
        <v>127.68316831683168</v>
      </c>
      <c r="G4552" s="10">
        <v>8.5068316831683148</v>
      </c>
      <c r="H4552" s="10">
        <v>128.96</v>
      </c>
      <c r="I4552" s="10">
        <v>7.2299999999999898</v>
      </c>
      <c r="J4552" s="10">
        <v>1600</v>
      </c>
      <c r="K4552" s="10">
        <v>1500</v>
      </c>
      <c r="L4552" s="10">
        <v>100</v>
      </c>
      <c r="M4552" s="10">
        <v>1515</v>
      </c>
      <c r="N4552" s="10">
        <v>85</v>
      </c>
    </row>
    <row r="4553" spans="1:14" x14ac:dyDescent="0.25">
      <c r="A4553" s="9" t="s">
        <v>744</v>
      </c>
      <c r="B4553" s="9" t="s">
        <v>98</v>
      </c>
      <c r="C4553" s="9" t="s">
        <v>42</v>
      </c>
      <c r="D4553" s="9" t="s">
        <v>43</v>
      </c>
      <c r="E4553" s="10">
        <v>451.27</v>
      </c>
      <c r="F4553" s="10">
        <v>446.30541871921184</v>
      </c>
      <c r="G4553" s="10">
        <v>4.9645812807881384</v>
      </c>
      <c r="H4553" s="10">
        <v>453</v>
      </c>
      <c r="I4553" s="10">
        <v>-1.7300000000000182</v>
      </c>
      <c r="J4553" s="10">
        <v>9100</v>
      </c>
      <c r="K4553" s="10">
        <v>9000</v>
      </c>
      <c r="L4553" s="10">
        <v>100</v>
      </c>
      <c r="M4553" s="10">
        <v>9135</v>
      </c>
      <c r="N4553" s="10">
        <v>-35</v>
      </c>
    </row>
    <row r="4554" spans="1:14" x14ac:dyDescent="0.25">
      <c r="A4554" s="9" t="s">
        <v>744</v>
      </c>
      <c r="B4554" s="9" t="s">
        <v>94</v>
      </c>
      <c r="C4554" s="9" t="s">
        <v>42</v>
      </c>
      <c r="D4554" s="9" t="s">
        <v>43</v>
      </c>
      <c r="E4554" s="10">
        <v>363.38</v>
      </c>
      <c r="F4554" s="10">
        <v>882</v>
      </c>
      <c r="G4554" s="10">
        <v>-518.62</v>
      </c>
      <c r="H4554" s="10">
        <v>886.41</v>
      </c>
      <c r="I4554" s="10">
        <v>-523.03</v>
      </c>
      <c r="J4554" s="10">
        <v>618</v>
      </c>
      <c r="K4554" s="10">
        <v>1500</v>
      </c>
      <c r="L4554" s="10">
        <v>-882</v>
      </c>
      <c r="M4554" s="10">
        <v>1507.5</v>
      </c>
      <c r="N4554" s="10">
        <v>-889.5</v>
      </c>
    </row>
    <row r="4555" spans="1:14" x14ac:dyDescent="0.25">
      <c r="A4555" s="9" t="s">
        <v>744</v>
      </c>
      <c r="B4555" s="9" t="s">
        <v>99</v>
      </c>
      <c r="C4555" s="9" t="s">
        <v>42</v>
      </c>
      <c r="D4555" s="9" t="s">
        <v>43</v>
      </c>
      <c r="E4555" s="10">
        <v>2052.87</v>
      </c>
      <c r="F4555" s="10">
        <v>2030.3054187192122</v>
      </c>
      <c r="G4555" s="10">
        <v>22.564581280787706</v>
      </c>
      <c r="H4555" s="10">
        <v>2060.7600000000002</v>
      </c>
      <c r="I4555" s="10">
        <v>-7.8900000000003274</v>
      </c>
      <c r="J4555" s="10">
        <v>9100</v>
      </c>
      <c r="K4555" s="10">
        <v>9000</v>
      </c>
      <c r="L4555" s="10">
        <v>100</v>
      </c>
      <c r="M4555" s="10">
        <v>9135</v>
      </c>
      <c r="N4555" s="10">
        <v>-35</v>
      </c>
    </row>
    <row r="4556" spans="1:14" x14ac:dyDescent="0.25">
      <c r="A4556" s="9" t="s">
        <v>744</v>
      </c>
      <c r="B4556" s="9" t="s">
        <v>100</v>
      </c>
      <c r="C4556" s="9" t="s">
        <v>42</v>
      </c>
      <c r="D4556" s="9" t="s">
        <v>43</v>
      </c>
      <c r="E4556" s="10">
        <v>2637.82</v>
      </c>
      <c r="F4556" s="10">
        <v>2608.8275862068967</v>
      </c>
      <c r="G4556" s="10">
        <v>28.992413793103424</v>
      </c>
      <c r="H4556" s="10">
        <v>2647.96</v>
      </c>
      <c r="I4556" s="10">
        <v>-10.139999999999873</v>
      </c>
      <c r="J4556" s="10">
        <v>9100</v>
      </c>
      <c r="K4556" s="10">
        <v>9000</v>
      </c>
      <c r="L4556" s="10">
        <v>100</v>
      </c>
      <c r="M4556" s="10">
        <v>9135</v>
      </c>
      <c r="N4556" s="10">
        <v>-35</v>
      </c>
    </row>
    <row r="4557" spans="1:14" x14ac:dyDescent="0.25">
      <c r="A4557" s="9" t="s">
        <v>744</v>
      </c>
      <c r="B4557" s="9" t="s">
        <v>47</v>
      </c>
      <c r="C4557" s="9" t="s">
        <v>42</v>
      </c>
      <c r="D4557" s="9" t="s">
        <v>43</v>
      </c>
      <c r="E4557" s="10">
        <v>4316.34</v>
      </c>
      <c r="F4557" s="10">
        <v>4231.7058823529414</v>
      </c>
      <c r="G4557" s="10">
        <v>84.634117647058702</v>
      </c>
      <c r="H4557" s="10">
        <v>4316.34</v>
      </c>
      <c r="I4557" s="10">
        <v>0</v>
      </c>
      <c r="J4557" s="10">
        <v>9180</v>
      </c>
      <c r="K4557" s="10">
        <v>9000</v>
      </c>
      <c r="L4557" s="10">
        <v>180</v>
      </c>
      <c r="M4557" s="10">
        <v>9180</v>
      </c>
      <c r="N4557" s="10">
        <v>0</v>
      </c>
    </row>
    <row r="4558" spans="1:14" x14ac:dyDescent="0.25">
      <c r="A4558" s="9" t="s">
        <v>744</v>
      </c>
      <c r="B4558" s="9" t="s">
        <v>101</v>
      </c>
      <c r="C4558" s="9" t="s">
        <v>42</v>
      </c>
      <c r="D4558" s="9" t="s">
        <v>43</v>
      </c>
      <c r="E4558" s="10">
        <v>7653.48</v>
      </c>
      <c r="F4558" s="10">
        <v>6819.9113300492609</v>
      </c>
      <c r="G4558" s="10">
        <v>833.56866995073869</v>
      </c>
      <c r="H4558" s="10">
        <v>6922.21</v>
      </c>
      <c r="I4558" s="10">
        <v>731.26999999999953</v>
      </c>
      <c r="J4558" s="10">
        <v>10100</v>
      </c>
      <c r="K4558" s="10">
        <v>9000</v>
      </c>
      <c r="L4558" s="10">
        <v>1100</v>
      </c>
      <c r="M4558" s="10">
        <v>9135</v>
      </c>
      <c r="N4558" s="10">
        <v>965</v>
      </c>
    </row>
    <row r="4559" spans="1:14" x14ac:dyDescent="0.25">
      <c r="A4559" s="9" t="s">
        <v>744</v>
      </c>
      <c r="B4559" s="9" t="s">
        <v>102</v>
      </c>
      <c r="C4559" s="9" t="s">
        <v>42</v>
      </c>
      <c r="D4559" s="9" t="s">
        <v>43</v>
      </c>
      <c r="E4559" s="10">
        <v>11559.45</v>
      </c>
      <c r="F4559" s="10">
        <v>11445.004926108375</v>
      </c>
      <c r="G4559" s="10">
        <v>114.44507389162573</v>
      </c>
      <c r="H4559" s="10">
        <v>11616.68</v>
      </c>
      <c r="I4559" s="10">
        <v>-57.229999999999563</v>
      </c>
      <c r="J4559" s="10">
        <v>1515</v>
      </c>
      <c r="K4559" s="10">
        <v>1500</v>
      </c>
      <c r="L4559" s="10">
        <v>15</v>
      </c>
      <c r="M4559" s="10">
        <v>1522.5</v>
      </c>
      <c r="N4559" s="10">
        <v>-7.5</v>
      </c>
    </row>
    <row r="4560" spans="1:14" x14ac:dyDescent="0.25">
      <c r="A4560" s="9" t="s">
        <v>744</v>
      </c>
      <c r="B4560" s="9" t="s">
        <v>50</v>
      </c>
      <c r="C4560" s="9" t="s">
        <v>42</v>
      </c>
      <c r="D4560" s="9" t="s">
        <v>43</v>
      </c>
      <c r="E4560" s="10">
        <v>12418.91</v>
      </c>
      <c r="F4560" s="10">
        <v>12222</v>
      </c>
      <c r="G4560" s="10">
        <v>196.90999999999985</v>
      </c>
      <c r="H4560" s="10">
        <v>12283.11</v>
      </c>
      <c r="I4560" s="10">
        <v>135.79999999999927</v>
      </c>
      <c r="J4560" s="10">
        <v>9145</v>
      </c>
      <c r="K4560" s="10">
        <v>9000</v>
      </c>
      <c r="L4560" s="10">
        <v>145</v>
      </c>
      <c r="M4560" s="10">
        <v>9045</v>
      </c>
      <c r="N4560" s="10">
        <v>100</v>
      </c>
    </row>
    <row r="4561" spans="1:14" x14ac:dyDescent="0.25">
      <c r="A4561" s="9" t="s">
        <v>744</v>
      </c>
      <c r="B4561" s="9" t="s">
        <v>103</v>
      </c>
      <c r="C4561" s="9" t="s">
        <v>42</v>
      </c>
      <c r="D4561" s="9" t="s">
        <v>43</v>
      </c>
      <c r="E4561" s="10">
        <v>43481.29</v>
      </c>
      <c r="F4561" s="10">
        <v>43050.782178217822</v>
      </c>
      <c r="G4561" s="10">
        <v>430.50782178217924</v>
      </c>
      <c r="H4561" s="10">
        <v>43481.29</v>
      </c>
      <c r="I4561" s="10">
        <v>0</v>
      </c>
      <c r="J4561" s="10">
        <v>9090</v>
      </c>
      <c r="K4561" s="10">
        <v>9000</v>
      </c>
      <c r="L4561" s="10">
        <v>90</v>
      </c>
      <c r="M4561" s="10">
        <v>9090</v>
      </c>
      <c r="N4561" s="10">
        <v>0</v>
      </c>
    </row>
    <row r="4562" spans="1:14" x14ac:dyDescent="0.25">
      <c r="A4562" s="9" t="s">
        <v>744</v>
      </c>
      <c r="B4562" s="9" t="s">
        <v>104</v>
      </c>
      <c r="C4562" s="9" t="s">
        <v>42</v>
      </c>
      <c r="D4562" s="9" t="s">
        <v>53</v>
      </c>
      <c r="E4562" s="10">
        <v>39232.550000000003</v>
      </c>
      <c r="F4562" s="10">
        <v>39035.621890547271</v>
      </c>
      <c r="G4562" s="10">
        <v>196.92810945273231</v>
      </c>
      <c r="H4562" s="10">
        <v>39230.800000000003</v>
      </c>
      <c r="I4562" s="10">
        <v>1.75</v>
      </c>
      <c r="J4562" s="10">
        <v>6784</v>
      </c>
      <c r="K4562" s="10">
        <v>6750</v>
      </c>
      <c r="L4562" s="10">
        <v>34</v>
      </c>
      <c r="M4562" s="10">
        <v>6783.75</v>
      </c>
      <c r="N4562" s="10">
        <v>0.25</v>
      </c>
    </row>
    <row r="4563" spans="1:14" x14ac:dyDescent="0.25">
      <c r="A4563" s="9" t="s">
        <v>744</v>
      </c>
      <c r="B4563" s="9" t="s">
        <v>54</v>
      </c>
      <c r="C4563" s="9" t="s">
        <v>42</v>
      </c>
      <c r="D4563" s="9" t="s">
        <v>55</v>
      </c>
      <c r="E4563" s="10">
        <v>454.41</v>
      </c>
      <c r="F4563" s="10">
        <v>445.5</v>
      </c>
      <c r="G4563" s="10">
        <v>8.910000000000025</v>
      </c>
      <c r="H4563" s="10">
        <v>454.41</v>
      </c>
      <c r="I4563" s="10">
        <v>0</v>
      </c>
      <c r="J4563" s="10">
        <v>82.62</v>
      </c>
      <c r="K4563" s="10">
        <v>81</v>
      </c>
      <c r="L4563" s="10">
        <v>1.6200000000000045</v>
      </c>
      <c r="M4563" s="10">
        <v>82.62</v>
      </c>
      <c r="N4563" s="10">
        <v>0</v>
      </c>
    </row>
    <row r="4564" spans="1:14" x14ac:dyDescent="0.25">
      <c r="A4564" s="9" t="s">
        <v>745</v>
      </c>
      <c r="B4564" s="9" t="s">
        <v>25</v>
      </c>
      <c r="C4564" s="9" t="s">
        <v>26</v>
      </c>
      <c r="D4564" s="9" t="s">
        <v>27</v>
      </c>
      <c r="E4564" s="10">
        <v>-78.8</v>
      </c>
      <c r="F4564" s="10">
        <v>0</v>
      </c>
      <c r="G4564" s="10">
        <v>-78.8</v>
      </c>
      <c r="H4564" s="10">
        <v>0</v>
      </c>
      <c r="I4564" s="10">
        <v>-78.8</v>
      </c>
      <c r="J4564" s="10">
        <v>0</v>
      </c>
      <c r="K4564" s="10">
        <v>0</v>
      </c>
      <c r="L4564" s="10">
        <v>0</v>
      </c>
      <c r="M4564" s="10">
        <v>0</v>
      </c>
      <c r="N4564" s="10">
        <v>0</v>
      </c>
    </row>
    <row r="4565" spans="1:14" x14ac:dyDescent="0.25">
      <c r="A4565" s="9" t="s">
        <v>745</v>
      </c>
      <c r="B4565" s="9" t="s">
        <v>28</v>
      </c>
      <c r="C4565" s="9" t="s">
        <v>29</v>
      </c>
      <c r="D4565" s="9" t="s">
        <v>27</v>
      </c>
      <c r="E4565" s="10">
        <v>1.19</v>
      </c>
      <c r="F4565" s="10">
        <v>0</v>
      </c>
      <c r="G4565" s="10">
        <v>1.19</v>
      </c>
      <c r="H4565" s="10">
        <v>1.18</v>
      </c>
      <c r="I4565" s="10">
        <v>1.0000000000000009E-2</v>
      </c>
      <c r="J4565" s="10">
        <v>0</v>
      </c>
      <c r="K4565" s="10">
        <v>0</v>
      </c>
      <c r="L4565" s="10">
        <v>0</v>
      </c>
      <c r="M4565" s="10">
        <v>0</v>
      </c>
      <c r="N4565" s="10">
        <v>0</v>
      </c>
    </row>
    <row r="4566" spans="1:14" x14ac:dyDescent="0.25">
      <c r="A4566" s="9" t="s">
        <v>745</v>
      </c>
      <c r="B4566" s="9" t="s">
        <v>30</v>
      </c>
      <c r="C4566" s="9" t="s">
        <v>29</v>
      </c>
      <c r="D4566" s="9" t="s">
        <v>27</v>
      </c>
      <c r="E4566" s="10">
        <v>27.77</v>
      </c>
      <c r="F4566" s="10">
        <v>0</v>
      </c>
      <c r="G4566" s="10">
        <v>27.77</v>
      </c>
      <c r="H4566" s="10">
        <v>27.64</v>
      </c>
      <c r="I4566" s="10">
        <v>0.12999999999999901</v>
      </c>
      <c r="J4566" s="10">
        <v>0</v>
      </c>
      <c r="K4566" s="10">
        <v>0</v>
      </c>
      <c r="L4566" s="10">
        <v>0</v>
      </c>
      <c r="M4566" s="10">
        <v>0</v>
      </c>
      <c r="N4566" s="10">
        <v>0</v>
      </c>
    </row>
    <row r="4567" spans="1:14" x14ac:dyDescent="0.25">
      <c r="A4567" s="9" t="s">
        <v>745</v>
      </c>
      <c r="B4567" s="9" t="s">
        <v>31</v>
      </c>
      <c r="C4567" s="9" t="s">
        <v>29</v>
      </c>
      <c r="D4567" s="9" t="s">
        <v>27</v>
      </c>
      <c r="E4567" s="10">
        <v>186.48</v>
      </c>
      <c r="F4567" s="10">
        <v>0</v>
      </c>
      <c r="G4567" s="10">
        <v>186.48</v>
      </c>
      <c r="H4567" s="10">
        <v>185.57</v>
      </c>
      <c r="I4567" s="10">
        <v>0.90999999999999659</v>
      </c>
      <c r="J4567" s="10">
        <v>0</v>
      </c>
      <c r="K4567" s="10">
        <v>0</v>
      </c>
      <c r="L4567" s="10">
        <v>0</v>
      </c>
      <c r="M4567" s="10">
        <v>0</v>
      </c>
      <c r="N4567" s="10">
        <v>0</v>
      </c>
    </row>
    <row r="4568" spans="1:14" x14ac:dyDescent="0.25">
      <c r="A4568" s="9" t="s">
        <v>745</v>
      </c>
      <c r="B4568" s="9" t="s">
        <v>32</v>
      </c>
      <c r="C4568" s="9" t="s">
        <v>33</v>
      </c>
      <c r="D4568" s="9" t="s">
        <v>27</v>
      </c>
      <c r="E4568" s="10">
        <v>303.31</v>
      </c>
      <c r="F4568" s="10">
        <v>0</v>
      </c>
      <c r="G4568" s="10">
        <v>303.31</v>
      </c>
      <c r="H4568" s="10">
        <v>305.45999999999998</v>
      </c>
      <c r="I4568" s="10">
        <v>-2.1499999999999773</v>
      </c>
      <c r="J4568" s="10">
        <v>0.86</v>
      </c>
      <c r="K4568" s="10">
        <v>0</v>
      </c>
      <c r="L4568" s="10">
        <v>0.86</v>
      </c>
      <c r="M4568" s="10">
        <v>0.86599999999999999</v>
      </c>
      <c r="N4568" s="10">
        <v>-6.0000000000000053E-3</v>
      </c>
    </row>
    <row r="4569" spans="1:14" x14ac:dyDescent="0.25">
      <c r="A4569" s="9" t="s">
        <v>745</v>
      </c>
      <c r="B4569" s="9" t="s">
        <v>34</v>
      </c>
      <c r="C4569" s="9" t="s">
        <v>33</v>
      </c>
      <c r="D4569" s="9" t="s">
        <v>27</v>
      </c>
      <c r="E4569" s="10">
        <v>1042.6400000000001</v>
      </c>
      <c r="F4569" s="10">
        <v>0</v>
      </c>
      <c r="G4569" s="10">
        <v>1042.6400000000001</v>
      </c>
      <c r="H4569" s="10">
        <v>1050.02</v>
      </c>
      <c r="I4569" s="10">
        <v>-7.3799999999998818</v>
      </c>
      <c r="J4569" s="10">
        <v>0.86</v>
      </c>
      <c r="K4569" s="10">
        <v>0</v>
      </c>
      <c r="L4569" s="10">
        <v>0.86</v>
      </c>
      <c r="M4569" s="10">
        <v>0.86599999999999999</v>
      </c>
      <c r="N4569" s="10">
        <v>-6.0000000000000053E-3</v>
      </c>
    </row>
    <row r="4570" spans="1:14" x14ac:dyDescent="0.25">
      <c r="A4570" s="9" t="s">
        <v>745</v>
      </c>
      <c r="B4570" s="9" t="s">
        <v>35</v>
      </c>
      <c r="C4570" s="9" t="s">
        <v>33</v>
      </c>
      <c r="D4570" s="9" t="s">
        <v>27</v>
      </c>
      <c r="E4570" s="10">
        <v>1128.07</v>
      </c>
      <c r="F4570" s="10">
        <v>0</v>
      </c>
      <c r="G4570" s="10">
        <v>1128.07</v>
      </c>
      <c r="H4570" s="10">
        <v>1136.05</v>
      </c>
      <c r="I4570" s="10">
        <v>-7.9800000000000182</v>
      </c>
      <c r="J4570" s="10">
        <v>18.059999999999999</v>
      </c>
      <c r="K4570" s="10">
        <v>0</v>
      </c>
      <c r="L4570" s="10">
        <v>18.059999999999999</v>
      </c>
      <c r="M4570" s="10">
        <v>18.187999999999999</v>
      </c>
      <c r="N4570" s="10">
        <v>-0.12800000000000011</v>
      </c>
    </row>
    <row r="4571" spans="1:14" x14ac:dyDescent="0.25">
      <c r="A4571" s="9" t="s">
        <v>745</v>
      </c>
      <c r="B4571" s="9" t="s">
        <v>36</v>
      </c>
      <c r="C4571" s="9" t="s">
        <v>29</v>
      </c>
      <c r="D4571" s="9" t="s">
        <v>27</v>
      </c>
      <c r="E4571" s="10">
        <v>2089.2199999999998</v>
      </c>
      <c r="F4571" s="10">
        <v>0</v>
      </c>
      <c r="G4571" s="10">
        <v>2089.2199999999998</v>
      </c>
      <c r="H4571" s="10">
        <v>2079.0100000000002</v>
      </c>
      <c r="I4571" s="10">
        <v>10.209999999999582</v>
      </c>
      <c r="J4571" s="10">
        <v>0</v>
      </c>
      <c r="K4571" s="10">
        <v>0</v>
      </c>
      <c r="L4571" s="10">
        <v>0</v>
      </c>
      <c r="M4571" s="10">
        <v>0</v>
      </c>
      <c r="N4571" s="10">
        <v>0</v>
      </c>
    </row>
    <row r="4572" spans="1:14" x14ac:dyDescent="0.25">
      <c r="A4572" s="9" t="s">
        <v>745</v>
      </c>
      <c r="B4572" s="9" t="s">
        <v>37</v>
      </c>
      <c r="C4572" s="9" t="s">
        <v>29</v>
      </c>
      <c r="D4572" s="9" t="s">
        <v>27</v>
      </c>
      <c r="E4572" s="10">
        <v>4831.3500000000004</v>
      </c>
      <c r="F4572" s="10">
        <v>0</v>
      </c>
      <c r="G4572" s="10">
        <v>4831.3500000000004</v>
      </c>
      <c r="H4572" s="10">
        <v>4807.72</v>
      </c>
      <c r="I4572" s="10">
        <v>23.630000000000109</v>
      </c>
      <c r="J4572" s="10">
        <v>0</v>
      </c>
      <c r="K4572" s="10">
        <v>0</v>
      </c>
      <c r="L4572" s="10">
        <v>0</v>
      </c>
      <c r="M4572" s="10">
        <v>0</v>
      </c>
      <c r="N4572" s="10">
        <v>0</v>
      </c>
    </row>
    <row r="4573" spans="1:14" x14ac:dyDescent="0.25">
      <c r="A4573" s="9" t="s">
        <v>745</v>
      </c>
      <c r="B4573" s="9" t="s">
        <v>374</v>
      </c>
      <c r="C4573" s="9" t="s">
        <v>39</v>
      </c>
      <c r="D4573" s="9" t="s">
        <v>40</v>
      </c>
      <c r="E4573" s="10">
        <v>-112607.92</v>
      </c>
      <c r="F4573" s="10">
        <v>0</v>
      </c>
      <c r="G4573" s="10">
        <v>-112607.92</v>
      </c>
      <c r="H4573" s="10">
        <v>-112607.92</v>
      </c>
      <c r="I4573" s="10">
        <v>0</v>
      </c>
      <c r="J4573" s="10">
        <v>-623.58000000000004</v>
      </c>
      <c r="K4573" s="10">
        <v>0</v>
      </c>
      <c r="L4573" s="10">
        <v>-623.58000000000004</v>
      </c>
      <c r="M4573" s="10">
        <v>-623.58000000000004</v>
      </c>
      <c r="N4573" s="10">
        <v>0</v>
      </c>
    </row>
    <row r="4574" spans="1:14" x14ac:dyDescent="0.25">
      <c r="A4574" s="9" t="s">
        <v>745</v>
      </c>
      <c r="B4574" s="9" t="s">
        <v>375</v>
      </c>
      <c r="C4574" s="9" t="s">
        <v>42</v>
      </c>
      <c r="D4574" s="9" t="s">
        <v>43</v>
      </c>
      <c r="E4574" s="10">
        <v>454.81</v>
      </c>
      <c r="F4574" s="10">
        <v>451.3694581280788</v>
      </c>
      <c r="G4574" s="10">
        <v>3.440541871921198</v>
      </c>
      <c r="H4574" s="10">
        <v>458.14</v>
      </c>
      <c r="I4574" s="10">
        <v>-3.3299999999999841</v>
      </c>
      <c r="J4574" s="10">
        <v>7540</v>
      </c>
      <c r="K4574" s="10">
        <v>7482.9596059113301</v>
      </c>
      <c r="L4574" s="10">
        <v>57.040394088669927</v>
      </c>
      <c r="M4574" s="10">
        <v>7595.2039999999997</v>
      </c>
      <c r="N4574" s="10">
        <v>-55.203999999999724</v>
      </c>
    </row>
    <row r="4575" spans="1:14" x14ac:dyDescent="0.25">
      <c r="A4575" s="9" t="s">
        <v>745</v>
      </c>
      <c r="B4575" s="9" t="s">
        <v>44</v>
      </c>
      <c r="C4575" s="9" t="s">
        <v>42</v>
      </c>
      <c r="D4575" s="9" t="s">
        <v>43</v>
      </c>
      <c r="E4575" s="10">
        <v>583.08000000000004</v>
      </c>
      <c r="F4575" s="10">
        <v>578.05970149253744</v>
      </c>
      <c r="G4575" s="10">
        <v>5.0202985074625985</v>
      </c>
      <c r="H4575" s="10">
        <v>580.95000000000005</v>
      </c>
      <c r="I4575" s="10">
        <v>2.1299999999999955</v>
      </c>
      <c r="J4575" s="10">
        <v>629</v>
      </c>
      <c r="K4575" s="10">
        <v>623.58009950248754</v>
      </c>
      <c r="L4575" s="10">
        <v>5.4199004975124581</v>
      </c>
      <c r="M4575" s="10">
        <v>626.69799999999998</v>
      </c>
      <c r="N4575" s="10">
        <v>2.3020000000000209</v>
      </c>
    </row>
    <row r="4576" spans="1:14" x14ac:dyDescent="0.25">
      <c r="A4576" s="9" t="s">
        <v>745</v>
      </c>
      <c r="B4576" s="9" t="s">
        <v>376</v>
      </c>
      <c r="C4576" s="9" t="s">
        <v>42</v>
      </c>
      <c r="D4576" s="9" t="s">
        <v>43</v>
      </c>
      <c r="E4576" s="10">
        <v>1759.98</v>
      </c>
      <c r="F4576" s="10">
        <v>1746.6699507389162</v>
      </c>
      <c r="G4576" s="10">
        <v>13.310049261083805</v>
      </c>
      <c r="H4576" s="10">
        <v>1772.87</v>
      </c>
      <c r="I4576" s="10">
        <v>-12.889999999999873</v>
      </c>
      <c r="J4576" s="10">
        <v>7540</v>
      </c>
      <c r="K4576" s="10">
        <v>7482.9596059113301</v>
      </c>
      <c r="L4576" s="10">
        <v>57.040394088669927</v>
      </c>
      <c r="M4576" s="10">
        <v>7595.2039999999997</v>
      </c>
      <c r="N4576" s="10">
        <v>-55.203999999999724</v>
      </c>
    </row>
    <row r="4577" spans="1:14" x14ac:dyDescent="0.25">
      <c r="A4577" s="9" t="s">
        <v>745</v>
      </c>
      <c r="B4577" s="9" t="s">
        <v>500</v>
      </c>
      <c r="C4577" s="9" t="s">
        <v>42</v>
      </c>
      <c r="D4577" s="9" t="s">
        <v>43</v>
      </c>
      <c r="E4577" s="10">
        <v>2272.7800000000002</v>
      </c>
      <c r="F4577" s="10">
        <v>2255.5862068965516</v>
      </c>
      <c r="G4577" s="10">
        <v>17.19379310344857</v>
      </c>
      <c r="H4577" s="10">
        <v>2289.42</v>
      </c>
      <c r="I4577" s="10">
        <v>-16.639999999999873</v>
      </c>
      <c r="J4577" s="10">
        <v>7540</v>
      </c>
      <c r="K4577" s="10">
        <v>7482.9596059113301</v>
      </c>
      <c r="L4577" s="10">
        <v>57.040394088669927</v>
      </c>
      <c r="M4577" s="10">
        <v>7595.2039999999997</v>
      </c>
      <c r="N4577" s="10">
        <v>-55.203999999999724</v>
      </c>
    </row>
    <row r="4578" spans="1:14" x14ac:dyDescent="0.25">
      <c r="A4578" s="9" t="s">
        <v>745</v>
      </c>
      <c r="B4578" s="9" t="s">
        <v>47</v>
      </c>
      <c r="C4578" s="9" t="s">
        <v>42</v>
      </c>
      <c r="D4578" s="9" t="s">
        <v>43</v>
      </c>
      <c r="E4578" s="10">
        <v>3521.26</v>
      </c>
      <c r="F4578" s="10">
        <v>3518.4117647058824</v>
      </c>
      <c r="G4578" s="10">
        <v>2.8482352941177851</v>
      </c>
      <c r="H4578" s="10">
        <v>3588.78</v>
      </c>
      <c r="I4578" s="10">
        <v>-67.519999999999982</v>
      </c>
      <c r="J4578" s="10">
        <v>7489</v>
      </c>
      <c r="K4578" s="10">
        <v>7482.9598039215689</v>
      </c>
      <c r="L4578" s="10">
        <v>6.0401960784311086</v>
      </c>
      <c r="M4578" s="10">
        <v>7632.6189999999997</v>
      </c>
      <c r="N4578" s="10">
        <v>-143.61899999999969</v>
      </c>
    </row>
    <row r="4579" spans="1:14" x14ac:dyDescent="0.25">
      <c r="A4579" s="9" t="s">
        <v>745</v>
      </c>
      <c r="B4579" s="9" t="s">
        <v>272</v>
      </c>
      <c r="C4579" s="9" t="s">
        <v>42</v>
      </c>
      <c r="D4579" s="9" t="s">
        <v>43</v>
      </c>
      <c r="E4579" s="10">
        <v>6477.92</v>
      </c>
      <c r="F4579" s="10">
        <v>6059.2512315270933</v>
      </c>
      <c r="G4579" s="10">
        <v>418.66876847290678</v>
      </c>
      <c r="H4579" s="10">
        <v>6150.14</v>
      </c>
      <c r="I4579" s="10">
        <v>327.77999999999975</v>
      </c>
      <c r="J4579" s="10">
        <v>8000</v>
      </c>
      <c r="K4579" s="10">
        <v>7482.9596059113301</v>
      </c>
      <c r="L4579" s="10">
        <v>517.04039408866993</v>
      </c>
      <c r="M4579" s="10">
        <v>7595.2039999999997</v>
      </c>
      <c r="N4579" s="10">
        <v>404.79600000000028</v>
      </c>
    </row>
    <row r="4580" spans="1:14" x14ac:dyDescent="0.25">
      <c r="A4580" s="9" t="s">
        <v>745</v>
      </c>
      <c r="B4580" s="9" t="s">
        <v>378</v>
      </c>
      <c r="C4580" s="9" t="s">
        <v>42</v>
      </c>
      <c r="D4580" s="9" t="s">
        <v>43</v>
      </c>
      <c r="E4580" s="10">
        <v>7049.7</v>
      </c>
      <c r="F4580" s="10">
        <v>6977.8620689655172</v>
      </c>
      <c r="G4580" s="10">
        <v>71.837931034482608</v>
      </c>
      <c r="H4580" s="10">
        <v>7082.53</v>
      </c>
      <c r="I4580" s="10">
        <v>-32.829999999999927</v>
      </c>
      <c r="J4580" s="10">
        <v>630</v>
      </c>
      <c r="K4580" s="10">
        <v>623.5802955665024</v>
      </c>
      <c r="L4580" s="10">
        <v>6.4197044334975999</v>
      </c>
      <c r="M4580" s="10">
        <v>632.93399999999997</v>
      </c>
      <c r="N4580" s="10">
        <v>-2.9339999999999691</v>
      </c>
    </row>
    <row r="4581" spans="1:14" x14ac:dyDescent="0.25">
      <c r="A4581" s="9" t="s">
        <v>745</v>
      </c>
      <c r="B4581" s="9" t="s">
        <v>50</v>
      </c>
      <c r="C4581" s="9" t="s">
        <v>42</v>
      </c>
      <c r="D4581" s="9" t="s">
        <v>43</v>
      </c>
      <c r="E4581" s="10">
        <v>10185</v>
      </c>
      <c r="F4581" s="10">
        <v>10161.860696517413</v>
      </c>
      <c r="G4581" s="10">
        <v>23.139303482586911</v>
      </c>
      <c r="H4581" s="10">
        <v>10212.67</v>
      </c>
      <c r="I4581" s="10">
        <v>-27.670000000000073</v>
      </c>
      <c r="J4581" s="10">
        <v>7500</v>
      </c>
      <c r="K4581" s="10">
        <v>7482.960199004975</v>
      </c>
      <c r="L4581" s="10">
        <v>17.039800995024962</v>
      </c>
      <c r="M4581" s="10">
        <v>7520.375</v>
      </c>
      <c r="N4581" s="10">
        <v>-20.375</v>
      </c>
    </row>
    <row r="4582" spans="1:14" x14ac:dyDescent="0.25">
      <c r="A4582" s="9" t="s">
        <v>745</v>
      </c>
      <c r="B4582" s="9" t="s">
        <v>103</v>
      </c>
      <c r="C4582" s="9" t="s">
        <v>42</v>
      </c>
      <c r="D4582" s="9" t="s">
        <v>43</v>
      </c>
      <c r="E4582" s="10">
        <v>35875.65</v>
      </c>
      <c r="F4582" s="10">
        <v>35794.138613861389</v>
      </c>
      <c r="G4582" s="10">
        <v>81.511386138612579</v>
      </c>
      <c r="H4582" s="10">
        <v>36152.080000000002</v>
      </c>
      <c r="I4582" s="10">
        <v>-276.43000000000029</v>
      </c>
      <c r="J4582" s="10">
        <v>7500</v>
      </c>
      <c r="K4582" s="10">
        <v>7482.9603960396043</v>
      </c>
      <c r="L4582" s="10">
        <v>17.039603960395652</v>
      </c>
      <c r="M4582" s="10">
        <v>7557.79</v>
      </c>
      <c r="N4582" s="10">
        <v>-57.789999999999964</v>
      </c>
    </row>
    <row r="4583" spans="1:14" x14ac:dyDescent="0.25">
      <c r="A4583" s="9" t="s">
        <v>745</v>
      </c>
      <c r="B4583" s="9" t="s">
        <v>379</v>
      </c>
      <c r="C4583" s="9" t="s">
        <v>42</v>
      </c>
      <c r="D4583" s="9" t="s">
        <v>53</v>
      </c>
      <c r="E4583" s="10">
        <v>34518.69</v>
      </c>
      <c r="F4583" s="10">
        <v>34178.985074626864</v>
      </c>
      <c r="G4583" s="10">
        <v>339.70492537313839</v>
      </c>
      <c r="H4583" s="10">
        <v>34349.879999999997</v>
      </c>
      <c r="I4583" s="10">
        <v>168.81000000000495</v>
      </c>
      <c r="J4583" s="10">
        <v>5668</v>
      </c>
      <c r="K4583" s="10">
        <v>5612.2199004975118</v>
      </c>
      <c r="L4583" s="10">
        <v>55.780099502488156</v>
      </c>
      <c r="M4583" s="10">
        <v>5640.2809999999999</v>
      </c>
      <c r="N4583" s="10">
        <v>27.719000000000051</v>
      </c>
    </row>
    <row r="4584" spans="1:14" x14ac:dyDescent="0.25">
      <c r="A4584" s="9" t="s">
        <v>745</v>
      </c>
      <c r="B4584" s="9" t="s">
        <v>54</v>
      </c>
      <c r="C4584" s="9" t="s">
        <v>42</v>
      </c>
      <c r="D4584" s="9" t="s">
        <v>55</v>
      </c>
      <c r="E4584" s="10">
        <v>377.82</v>
      </c>
      <c r="F4584" s="10">
        <v>370.41176470588238</v>
      </c>
      <c r="G4584" s="10">
        <v>7.4082352941176168</v>
      </c>
      <c r="H4584" s="10">
        <v>377.82</v>
      </c>
      <c r="I4584" s="10">
        <v>0</v>
      </c>
      <c r="J4584" s="10">
        <v>68.694000000000003</v>
      </c>
      <c r="K4584" s="10">
        <v>67.347058823529423</v>
      </c>
      <c r="L4584" s="10">
        <v>1.3469411764705796</v>
      </c>
      <c r="M4584" s="10">
        <v>68.694000000000003</v>
      </c>
      <c r="N4584" s="10">
        <v>0</v>
      </c>
    </row>
    <row r="4585" spans="1:14" x14ac:dyDescent="0.25">
      <c r="A4585" s="9" t="s">
        <v>746</v>
      </c>
      <c r="B4585" s="9" t="s">
        <v>25</v>
      </c>
      <c r="C4585" s="9" t="s">
        <v>26</v>
      </c>
      <c r="D4585" s="9" t="s">
        <v>27</v>
      </c>
      <c r="E4585" s="10">
        <v>5403.26</v>
      </c>
      <c r="F4585" s="10">
        <v>0</v>
      </c>
      <c r="G4585" s="10">
        <v>5403.26</v>
      </c>
      <c r="H4585" s="10">
        <v>0</v>
      </c>
      <c r="I4585" s="10">
        <v>5403.26</v>
      </c>
      <c r="J4585" s="10">
        <v>0</v>
      </c>
      <c r="K4585" s="10">
        <v>0</v>
      </c>
      <c r="L4585" s="10">
        <v>0</v>
      </c>
      <c r="M4585" s="10">
        <v>0</v>
      </c>
      <c r="N4585" s="10">
        <v>0</v>
      </c>
    </row>
    <row r="4586" spans="1:14" x14ac:dyDescent="0.25">
      <c r="A4586" s="9" t="s">
        <v>746</v>
      </c>
      <c r="B4586" s="9" t="s">
        <v>28</v>
      </c>
      <c r="C4586" s="9" t="s">
        <v>29</v>
      </c>
      <c r="D4586" s="9" t="s">
        <v>27</v>
      </c>
      <c r="E4586" s="10">
        <v>12.36</v>
      </c>
      <c r="F4586" s="10">
        <v>0</v>
      </c>
      <c r="G4586" s="10">
        <v>12.36</v>
      </c>
      <c r="H4586" s="10">
        <v>12.42</v>
      </c>
      <c r="I4586" s="10">
        <v>-6.0000000000000497E-2</v>
      </c>
      <c r="J4586" s="10">
        <v>0</v>
      </c>
      <c r="K4586" s="10">
        <v>0</v>
      </c>
      <c r="L4586" s="10">
        <v>0</v>
      </c>
      <c r="M4586" s="10">
        <v>0</v>
      </c>
      <c r="N4586" s="10">
        <v>0</v>
      </c>
    </row>
    <row r="4587" spans="1:14" x14ac:dyDescent="0.25">
      <c r="A4587" s="9" t="s">
        <v>746</v>
      </c>
      <c r="B4587" s="9" t="s">
        <v>30</v>
      </c>
      <c r="C4587" s="9" t="s">
        <v>29</v>
      </c>
      <c r="D4587" s="9" t="s">
        <v>27</v>
      </c>
      <c r="E4587" s="10">
        <v>288.37</v>
      </c>
      <c r="F4587" s="10">
        <v>0</v>
      </c>
      <c r="G4587" s="10">
        <v>288.37</v>
      </c>
      <c r="H4587" s="10">
        <v>289.81</v>
      </c>
      <c r="I4587" s="10">
        <v>-1.4399999999999977</v>
      </c>
      <c r="J4587" s="10">
        <v>0</v>
      </c>
      <c r="K4587" s="10">
        <v>0</v>
      </c>
      <c r="L4587" s="10">
        <v>0</v>
      </c>
      <c r="M4587" s="10">
        <v>0</v>
      </c>
      <c r="N4587" s="10">
        <v>0</v>
      </c>
    </row>
    <row r="4588" spans="1:14" x14ac:dyDescent="0.25">
      <c r="A4588" s="9" t="s">
        <v>746</v>
      </c>
      <c r="B4588" s="9" t="s">
        <v>31</v>
      </c>
      <c r="C4588" s="9" t="s">
        <v>29</v>
      </c>
      <c r="D4588" s="9" t="s">
        <v>27</v>
      </c>
      <c r="E4588" s="10">
        <v>1936.2</v>
      </c>
      <c r="F4588" s="10">
        <v>0</v>
      </c>
      <c r="G4588" s="10">
        <v>1936.2</v>
      </c>
      <c r="H4588" s="10">
        <v>1945.88</v>
      </c>
      <c r="I4588" s="10">
        <v>-9.6800000000000637</v>
      </c>
      <c r="J4588" s="10">
        <v>0</v>
      </c>
      <c r="K4588" s="10">
        <v>0</v>
      </c>
      <c r="L4588" s="10">
        <v>0</v>
      </c>
      <c r="M4588" s="10">
        <v>0</v>
      </c>
      <c r="N4588" s="10">
        <v>0</v>
      </c>
    </row>
    <row r="4589" spans="1:14" x14ac:dyDescent="0.25">
      <c r="A4589" s="9" t="s">
        <v>746</v>
      </c>
      <c r="B4589" s="9" t="s">
        <v>32</v>
      </c>
      <c r="C4589" s="9" t="s">
        <v>33</v>
      </c>
      <c r="D4589" s="9" t="s">
        <v>27</v>
      </c>
      <c r="E4589" s="10">
        <v>2525.2199999999998</v>
      </c>
      <c r="F4589" s="10">
        <v>0</v>
      </c>
      <c r="G4589" s="10">
        <v>2525.2199999999998</v>
      </c>
      <c r="H4589" s="10">
        <v>3203.09</v>
      </c>
      <c r="I4589" s="10">
        <v>-677.87000000000035</v>
      </c>
      <c r="J4589" s="10">
        <v>7.16</v>
      </c>
      <c r="K4589" s="10">
        <v>0</v>
      </c>
      <c r="L4589" s="10">
        <v>7.16</v>
      </c>
      <c r="M4589" s="10">
        <v>9.0820000000000007</v>
      </c>
      <c r="N4589" s="10">
        <v>-1.9220000000000006</v>
      </c>
    </row>
    <row r="4590" spans="1:14" x14ac:dyDescent="0.25">
      <c r="A4590" s="9" t="s">
        <v>746</v>
      </c>
      <c r="B4590" s="9" t="s">
        <v>34</v>
      </c>
      <c r="C4590" s="9" t="s">
        <v>33</v>
      </c>
      <c r="D4590" s="9" t="s">
        <v>27</v>
      </c>
      <c r="E4590" s="10">
        <v>8680.58</v>
      </c>
      <c r="F4590" s="10">
        <v>0</v>
      </c>
      <c r="G4590" s="10">
        <v>8680.58</v>
      </c>
      <c r="H4590" s="10">
        <v>11010.77</v>
      </c>
      <c r="I4590" s="10">
        <v>-2330.1900000000005</v>
      </c>
      <c r="J4590" s="10">
        <v>7.16</v>
      </c>
      <c r="K4590" s="10">
        <v>0</v>
      </c>
      <c r="L4590" s="10">
        <v>7.16</v>
      </c>
      <c r="M4590" s="10">
        <v>9.0820000000000007</v>
      </c>
      <c r="N4590" s="10">
        <v>-1.9220000000000006</v>
      </c>
    </row>
    <row r="4591" spans="1:14" x14ac:dyDescent="0.25">
      <c r="A4591" s="9" t="s">
        <v>746</v>
      </c>
      <c r="B4591" s="9" t="s">
        <v>35</v>
      </c>
      <c r="C4591" s="9" t="s">
        <v>33</v>
      </c>
      <c r="D4591" s="9" t="s">
        <v>27</v>
      </c>
      <c r="E4591" s="10">
        <v>9391.84</v>
      </c>
      <c r="F4591" s="10">
        <v>0</v>
      </c>
      <c r="G4591" s="10">
        <v>9391.84</v>
      </c>
      <c r="H4591" s="10">
        <v>11912.89</v>
      </c>
      <c r="I4591" s="10">
        <v>-2521.0499999999993</v>
      </c>
      <c r="J4591" s="10">
        <v>150.36000000000001</v>
      </c>
      <c r="K4591" s="10">
        <v>0</v>
      </c>
      <c r="L4591" s="10">
        <v>150.36000000000001</v>
      </c>
      <c r="M4591" s="10">
        <v>190.721</v>
      </c>
      <c r="N4591" s="10">
        <v>-40.36099999999999</v>
      </c>
    </row>
    <row r="4592" spans="1:14" x14ac:dyDescent="0.25">
      <c r="A4592" s="9" t="s">
        <v>746</v>
      </c>
      <c r="B4592" s="9" t="s">
        <v>36</v>
      </c>
      <c r="C4592" s="9" t="s">
        <v>29</v>
      </c>
      <c r="D4592" s="9" t="s">
        <v>27</v>
      </c>
      <c r="E4592" s="10">
        <v>21692.48</v>
      </c>
      <c r="F4592" s="10">
        <v>0</v>
      </c>
      <c r="G4592" s="10">
        <v>21692.48</v>
      </c>
      <c r="H4592" s="10">
        <v>21800.94</v>
      </c>
      <c r="I4592" s="10">
        <v>-108.45999999999913</v>
      </c>
      <c r="J4592" s="10">
        <v>0</v>
      </c>
      <c r="K4592" s="10">
        <v>0</v>
      </c>
      <c r="L4592" s="10">
        <v>0</v>
      </c>
      <c r="M4592" s="10">
        <v>0</v>
      </c>
      <c r="N4592" s="10">
        <v>0</v>
      </c>
    </row>
    <row r="4593" spans="1:14" x14ac:dyDescent="0.25">
      <c r="A4593" s="9" t="s">
        <v>746</v>
      </c>
      <c r="B4593" s="9" t="s">
        <v>37</v>
      </c>
      <c r="C4593" s="9" t="s">
        <v>29</v>
      </c>
      <c r="D4593" s="9" t="s">
        <v>27</v>
      </c>
      <c r="E4593" s="10">
        <v>50164</v>
      </c>
      <c r="F4593" s="10">
        <v>0</v>
      </c>
      <c r="G4593" s="10">
        <v>50164</v>
      </c>
      <c r="H4593" s="10">
        <v>50414.82</v>
      </c>
      <c r="I4593" s="10">
        <v>-250.81999999999971</v>
      </c>
      <c r="J4593" s="10">
        <v>0</v>
      </c>
      <c r="K4593" s="10">
        <v>0</v>
      </c>
      <c r="L4593" s="10">
        <v>0</v>
      </c>
      <c r="M4593" s="10">
        <v>0</v>
      </c>
      <c r="N4593" s="10">
        <v>0</v>
      </c>
    </row>
    <row r="4594" spans="1:14" x14ac:dyDescent="0.25">
      <c r="A4594" s="9" t="s">
        <v>746</v>
      </c>
      <c r="B4594" s="9" t="s">
        <v>607</v>
      </c>
      <c r="C4594" s="9" t="s">
        <v>39</v>
      </c>
      <c r="D4594" s="9" t="s">
        <v>40</v>
      </c>
      <c r="E4594" s="10">
        <v>-1150244.76</v>
      </c>
      <c r="F4594" s="10">
        <v>0</v>
      </c>
      <c r="G4594" s="10">
        <v>-1150244.76</v>
      </c>
      <c r="H4594" s="10">
        <v>-1150244.95</v>
      </c>
      <c r="I4594" s="10">
        <v>0.18999999994412065</v>
      </c>
      <c r="J4594" s="10">
        <v>-6539</v>
      </c>
      <c r="K4594" s="10">
        <v>0</v>
      </c>
      <c r="L4594" s="10">
        <v>-6539</v>
      </c>
      <c r="M4594" s="10">
        <v>-6539</v>
      </c>
      <c r="N4594" s="10">
        <v>0</v>
      </c>
    </row>
    <row r="4595" spans="1:14" x14ac:dyDescent="0.25">
      <c r="A4595" s="9" t="s">
        <v>746</v>
      </c>
      <c r="B4595" s="9" t="s">
        <v>92</v>
      </c>
      <c r="C4595" s="9" t="s">
        <v>42</v>
      </c>
      <c r="D4595" s="9" t="s">
        <v>43</v>
      </c>
      <c r="E4595" s="10">
        <v>42.56</v>
      </c>
      <c r="F4595" s="10">
        <v>0</v>
      </c>
      <c r="G4595" s="10">
        <v>42.56</v>
      </c>
      <c r="H4595" s="10">
        <v>0</v>
      </c>
      <c r="I4595" s="10">
        <v>42.56</v>
      </c>
      <c r="J4595" s="10">
        <v>500</v>
      </c>
      <c r="K4595" s="10">
        <v>0</v>
      </c>
      <c r="L4595" s="10">
        <v>500</v>
      </c>
      <c r="M4595" s="10">
        <v>0</v>
      </c>
      <c r="N4595" s="10">
        <v>500</v>
      </c>
    </row>
    <row r="4596" spans="1:14" x14ac:dyDescent="0.25">
      <c r="A4596" s="9" t="s">
        <v>746</v>
      </c>
      <c r="B4596" s="9" t="s">
        <v>107</v>
      </c>
      <c r="C4596" s="9" t="s">
        <v>42</v>
      </c>
      <c r="D4596" s="9" t="s">
        <v>43</v>
      </c>
      <c r="E4596" s="10">
        <v>4106.42</v>
      </c>
      <c r="F4596" s="10">
        <v>4078.768472906404</v>
      </c>
      <c r="G4596" s="10">
        <v>27.651527093596087</v>
      </c>
      <c r="H4596" s="10">
        <v>4139.95</v>
      </c>
      <c r="I4596" s="10">
        <v>-33.529999999999745</v>
      </c>
      <c r="J4596" s="10">
        <v>79000</v>
      </c>
      <c r="K4596" s="10">
        <v>78468</v>
      </c>
      <c r="L4596" s="10">
        <v>532</v>
      </c>
      <c r="M4596" s="10">
        <v>79645.02</v>
      </c>
      <c r="N4596" s="10">
        <v>-645.02000000000407</v>
      </c>
    </row>
    <row r="4597" spans="1:14" x14ac:dyDescent="0.25">
      <c r="A4597" s="9" t="s">
        <v>746</v>
      </c>
      <c r="B4597" s="9" t="s">
        <v>44</v>
      </c>
      <c r="C4597" s="9" t="s">
        <v>42</v>
      </c>
      <c r="D4597" s="9" t="s">
        <v>43</v>
      </c>
      <c r="E4597" s="10">
        <v>6129.32</v>
      </c>
      <c r="F4597" s="10">
        <v>6061.6517412935327</v>
      </c>
      <c r="G4597" s="10">
        <v>67.668258706466986</v>
      </c>
      <c r="H4597" s="10">
        <v>6091.96</v>
      </c>
      <c r="I4597" s="10">
        <v>37.359999999999673</v>
      </c>
      <c r="J4597" s="10">
        <v>6612</v>
      </c>
      <c r="K4597" s="10">
        <v>6539</v>
      </c>
      <c r="L4597" s="10">
        <v>73</v>
      </c>
      <c r="M4597" s="10">
        <v>6571.6949999999997</v>
      </c>
      <c r="N4597" s="10">
        <v>40.305000000000291</v>
      </c>
    </row>
    <row r="4598" spans="1:14" x14ac:dyDescent="0.25">
      <c r="A4598" s="9" t="s">
        <v>746</v>
      </c>
      <c r="B4598" s="9" t="s">
        <v>99</v>
      </c>
      <c r="C4598" s="9" t="s">
        <v>42</v>
      </c>
      <c r="D4598" s="9" t="s">
        <v>43</v>
      </c>
      <c r="E4598" s="10">
        <v>17821.61</v>
      </c>
      <c r="F4598" s="10">
        <v>17701.596059113301</v>
      </c>
      <c r="G4598" s="10">
        <v>120.01394088669986</v>
      </c>
      <c r="H4598" s="10">
        <v>17967.12</v>
      </c>
      <c r="I4598" s="10">
        <v>-145.5099999999984</v>
      </c>
      <c r="J4598" s="10">
        <v>79000</v>
      </c>
      <c r="K4598" s="10">
        <v>78468</v>
      </c>
      <c r="L4598" s="10">
        <v>532</v>
      </c>
      <c r="M4598" s="10">
        <v>79645.02</v>
      </c>
      <c r="N4598" s="10">
        <v>-645.02000000000407</v>
      </c>
    </row>
    <row r="4599" spans="1:14" x14ac:dyDescent="0.25">
      <c r="A4599" s="9" t="s">
        <v>746</v>
      </c>
      <c r="B4599" s="9" t="s">
        <v>100</v>
      </c>
      <c r="C4599" s="9" t="s">
        <v>42</v>
      </c>
      <c r="D4599" s="9" t="s">
        <v>43</v>
      </c>
      <c r="E4599" s="10">
        <v>22899.73</v>
      </c>
      <c r="F4599" s="10">
        <v>22745.517241379312</v>
      </c>
      <c r="G4599" s="10">
        <v>154.21275862068796</v>
      </c>
      <c r="H4599" s="10">
        <v>23086.7</v>
      </c>
      <c r="I4599" s="10">
        <v>-186.97000000000116</v>
      </c>
      <c r="J4599" s="10">
        <v>79000</v>
      </c>
      <c r="K4599" s="10">
        <v>78468</v>
      </c>
      <c r="L4599" s="10">
        <v>532</v>
      </c>
      <c r="M4599" s="10">
        <v>79645.02</v>
      </c>
      <c r="N4599" s="10">
        <v>-645.02000000000407</v>
      </c>
    </row>
    <row r="4600" spans="1:14" x14ac:dyDescent="0.25">
      <c r="A4600" s="9" t="s">
        <v>746</v>
      </c>
      <c r="B4600" s="9" t="s">
        <v>47</v>
      </c>
      <c r="C4600" s="9" t="s">
        <v>42</v>
      </c>
      <c r="D4600" s="9" t="s">
        <v>43</v>
      </c>
      <c r="E4600" s="10">
        <v>37380.1</v>
      </c>
      <c r="F4600" s="10">
        <v>36894.872549019601</v>
      </c>
      <c r="G4600" s="10">
        <v>485.22745098039741</v>
      </c>
      <c r="H4600" s="10">
        <v>37632.769999999997</v>
      </c>
      <c r="I4600" s="10">
        <v>-252.66999999999825</v>
      </c>
      <c r="J4600" s="10">
        <v>79500</v>
      </c>
      <c r="K4600" s="10">
        <v>78468</v>
      </c>
      <c r="L4600" s="10">
        <v>1032</v>
      </c>
      <c r="M4600" s="10">
        <v>80037.36</v>
      </c>
      <c r="N4600" s="10">
        <v>-537.36000000000058</v>
      </c>
    </row>
    <row r="4601" spans="1:14" x14ac:dyDescent="0.25">
      <c r="A4601" s="9" t="s">
        <v>746</v>
      </c>
      <c r="B4601" s="9" t="s">
        <v>101</v>
      </c>
      <c r="C4601" s="9" t="s">
        <v>42</v>
      </c>
      <c r="D4601" s="9" t="s">
        <v>43</v>
      </c>
      <c r="E4601" s="10">
        <v>68358.7</v>
      </c>
      <c r="F4601" s="10">
        <v>63105.142857142855</v>
      </c>
      <c r="G4601" s="10">
        <v>5253.557142857142</v>
      </c>
      <c r="H4601" s="10">
        <v>64051.72</v>
      </c>
      <c r="I4601" s="10">
        <v>4306.9799999999959</v>
      </c>
      <c r="J4601" s="10">
        <v>85000</v>
      </c>
      <c r="K4601" s="10">
        <v>78468</v>
      </c>
      <c r="L4601" s="10">
        <v>6532</v>
      </c>
      <c r="M4601" s="10">
        <v>79645.02</v>
      </c>
      <c r="N4601" s="10">
        <v>5354.9799999999959</v>
      </c>
    </row>
    <row r="4602" spans="1:14" x14ac:dyDescent="0.25">
      <c r="A4602" s="9" t="s">
        <v>746</v>
      </c>
      <c r="B4602" s="9" t="s">
        <v>608</v>
      </c>
      <c r="C4602" s="9" t="s">
        <v>42</v>
      </c>
      <c r="D4602" s="9" t="s">
        <v>43</v>
      </c>
      <c r="E4602" s="10">
        <v>63760.2</v>
      </c>
      <c r="F4602" s="10">
        <v>63362.906403940884</v>
      </c>
      <c r="G4602" s="10">
        <v>397.29359605911304</v>
      </c>
      <c r="H4602" s="10">
        <v>64313.35</v>
      </c>
      <c r="I4602" s="10">
        <v>-553.15000000000146</v>
      </c>
      <c r="J4602" s="10">
        <v>6580</v>
      </c>
      <c r="K4602" s="10">
        <v>6539</v>
      </c>
      <c r="L4602" s="10">
        <v>41</v>
      </c>
      <c r="M4602" s="10">
        <v>6637.085</v>
      </c>
      <c r="N4602" s="10">
        <v>-57.085000000000036</v>
      </c>
    </row>
    <row r="4603" spans="1:14" x14ac:dyDescent="0.25">
      <c r="A4603" s="9" t="s">
        <v>746</v>
      </c>
      <c r="B4603" s="9" t="s">
        <v>50</v>
      </c>
      <c r="C4603" s="9" t="s">
        <v>42</v>
      </c>
      <c r="D4603" s="9" t="s">
        <v>43</v>
      </c>
      <c r="E4603" s="10">
        <v>107282</v>
      </c>
      <c r="F4603" s="10">
        <v>106559.54228855722</v>
      </c>
      <c r="G4603" s="10">
        <v>722.45771144278115</v>
      </c>
      <c r="H4603" s="10">
        <v>107092.34</v>
      </c>
      <c r="I4603" s="10">
        <v>189.66000000000349</v>
      </c>
      <c r="J4603" s="10">
        <v>79000</v>
      </c>
      <c r="K4603" s="10">
        <v>78468</v>
      </c>
      <c r="L4603" s="10">
        <v>532</v>
      </c>
      <c r="M4603" s="10">
        <v>78860.34</v>
      </c>
      <c r="N4603" s="10">
        <v>139.66000000000349</v>
      </c>
    </row>
    <row r="4604" spans="1:14" x14ac:dyDescent="0.25">
      <c r="A4604" s="9" t="s">
        <v>746</v>
      </c>
      <c r="B4604" s="9" t="s">
        <v>103</v>
      </c>
      <c r="C4604" s="9" t="s">
        <v>42</v>
      </c>
      <c r="D4604" s="9" t="s">
        <v>43</v>
      </c>
      <c r="E4604" s="10">
        <v>377890.18</v>
      </c>
      <c r="F4604" s="10">
        <v>375345.39603960398</v>
      </c>
      <c r="G4604" s="10">
        <v>2544.7839603960165</v>
      </c>
      <c r="H4604" s="10">
        <v>379098.85</v>
      </c>
      <c r="I4604" s="10">
        <v>-1208.6699999999837</v>
      </c>
      <c r="J4604" s="10">
        <v>79000</v>
      </c>
      <c r="K4604" s="10">
        <v>78467.999999999985</v>
      </c>
      <c r="L4604" s="10">
        <v>532.00000000001455</v>
      </c>
      <c r="M4604" s="10">
        <v>79252.679999999993</v>
      </c>
      <c r="N4604" s="10">
        <v>-252.67999999999302</v>
      </c>
    </row>
    <row r="4605" spans="1:14" x14ac:dyDescent="0.25">
      <c r="A4605" s="9" t="s">
        <v>746</v>
      </c>
      <c r="B4605" s="9" t="s">
        <v>104</v>
      </c>
      <c r="C4605" s="9" t="s">
        <v>42</v>
      </c>
      <c r="D4605" s="9" t="s">
        <v>53</v>
      </c>
      <c r="E4605" s="10">
        <v>340517.78</v>
      </c>
      <c r="F4605" s="10">
        <v>340515.12437810947</v>
      </c>
      <c r="G4605" s="10">
        <v>2.6556218905607238</v>
      </c>
      <c r="H4605" s="10">
        <v>342217.7</v>
      </c>
      <c r="I4605" s="10">
        <v>-1699.9199999999837</v>
      </c>
      <c r="J4605" s="10">
        <v>58851</v>
      </c>
      <c r="K4605" s="10">
        <v>58851</v>
      </c>
      <c r="L4605" s="10">
        <v>0</v>
      </c>
      <c r="M4605" s="10">
        <v>59145.254999999997</v>
      </c>
      <c r="N4605" s="10">
        <v>-294.25499999999738</v>
      </c>
    </row>
    <row r="4606" spans="1:14" x14ac:dyDescent="0.25">
      <c r="A4606" s="9" t="s">
        <v>746</v>
      </c>
      <c r="B4606" s="9" t="s">
        <v>54</v>
      </c>
      <c r="C4606" s="9" t="s">
        <v>42</v>
      </c>
      <c r="D4606" s="9" t="s">
        <v>55</v>
      </c>
      <c r="E4606" s="10">
        <v>3961.85</v>
      </c>
      <c r="F4606" s="10">
        <v>3884.1666666666665</v>
      </c>
      <c r="G4606" s="10">
        <v>77.683333333333394</v>
      </c>
      <c r="H4606" s="10">
        <v>3961.85</v>
      </c>
      <c r="I4606" s="10">
        <v>0</v>
      </c>
      <c r="J4606" s="10">
        <v>720.33600000000001</v>
      </c>
      <c r="K4606" s="10">
        <v>706.21176470588239</v>
      </c>
      <c r="L4606" s="10">
        <v>14.124235294117625</v>
      </c>
      <c r="M4606" s="10">
        <v>720.33600000000001</v>
      </c>
      <c r="N4606" s="10">
        <v>0</v>
      </c>
    </row>
    <row r="4607" spans="1:14" x14ac:dyDescent="0.25">
      <c r="A4607" s="9" t="s">
        <v>747</v>
      </c>
      <c r="B4607" s="9" t="s">
        <v>25</v>
      </c>
      <c r="C4607" s="9" t="s">
        <v>26</v>
      </c>
      <c r="D4607" s="9" t="s">
        <v>27</v>
      </c>
      <c r="E4607" s="10">
        <v>2447.33</v>
      </c>
      <c r="F4607" s="10">
        <v>0</v>
      </c>
      <c r="G4607" s="10">
        <v>2447.33</v>
      </c>
      <c r="H4607" s="10">
        <v>0</v>
      </c>
      <c r="I4607" s="10">
        <v>2447.33</v>
      </c>
      <c r="J4607" s="10">
        <v>0</v>
      </c>
      <c r="K4607" s="10">
        <v>0</v>
      </c>
      <c r="L4607" s="10">
        <v>0</v>
      </c>
      <c r="M4607" s="10">
        <v>0</v>
      </c>
      <c r="N4607" s="10">
        <v>0</v>
      </c>
    </row>
    <row r="4608" spans="1:14" x14ac:dyDescent="0.25">
      <c r="A4608" s="9" t="s">
        <v>747</v>
      </c>
      <c r="B4608" s="9" t="s">
        <v>28</v>
      </c>
      <c r="C4608" s="9" t="s">
        <v>29</v>
      </c>
      <c r="D4608" s="9" t="s">
        <v>27</v>
      </c>
      <c r="E4608" s="10">
        <v>3.63</v>
      </c>
      <c r="F4608" s="10">
        <v>0</v>
      </c>
      <c r="G4608" s="10">
        <v>3.63</v>
      </c>
      <c r="H4608" s="10">
        <v>3.64</v>
      </c>
      <c r="I4608" s="10">
        <v>-1.0000000000000231E-2</v>
      </c>
      <c r="J4608" s="10">
        <v>0</v>
      </c>
      <c r="K4608" s="10">
        <v>0</v>
      </c>
      <c r="L4608" s="10">
        <v>0</v>
      </c>
      <c r="M4608" s="10">
        <v>0</v>
      </c>
      <c r="N4608" s="10">
        <v>0</v>
      </c>
    </row>
    <row r="4609" spans="1:14" x14ac:dyDescent="0.25">
      <c r="A4609" s="9" t="s">
        <v>747</v>
      </c>
      <c r="B4609" s="9" t="s">
        <v>30</v>
      </c>
      <c r="C4609" s="9" t="s">
        <v>29</v>
      </c>
      <c r="D4609" s="9" t="s">
        <v>27</v>
      </c>
      <c r="E4609" s="10">
        <v>84.58</v>
      </c>
      <c r="F4609" s="10">
        <v>0</v>
      </c>
      <c r="G4609" s="10">
        <v>84.58</v>
      </c>
      <c r="H4609" s="10">
        <v>85.01</v>
      </c>
      <c r="I4609" s="10">
        <v>-0.43000000000000682</v>
      </c>
      <c r="J4609" s="10">
        <v>0</v>
      </c>
      <c r="K4609" s="10">
        <v>0</v>
      </c>
      <c r="L4609" s="10">
        <v>0</v>
      </c>
      <c r="M4609" s="10">
        <v>0</v>
      </c>
      <c r="N4609" s="10">
        <v>0</v>
      </c>
    </row>
    <row r="4610" spans="1:14" x14ac:dyDescent="0.25">
      <c r="A4610" s="9" t="s">
        <v>747</v>
      </c>
      <c r="B4610" s="9" t="s">
        <v>31</v>
      </c>
      <c r="C4610" s="9" t="s">
        <v>29</v>
      </c>
      <c r="D4610" s="9" t="s">
        <v>27</v>
      </c>
      <c r="E4610" s="10">
        <v>567.91999999999996</v>
      </c>
      <c r="F4610" s="10">
        <v>0</v>
      </c>
      <c r="G4610" s="10">
        <v>567.91999999999996</v>
      </c>
      <c r="H4610" s="10">
        <v>570.76</v>
      </c>
      <c r="I4610" s="10">
        <v>-2.8400000000000318</v>
      </c>
      <c r="J4610" s="10">
        <v>0</v>
      </c>
      <c r="K4610" s="10">
        <v>0</v>
      </c>
      <c r="L4610" s="10">
        <v>0</v>
      </c>
      <c r="M4610" s="10">
        <v>0</v>
      </c>
      <c r="N4610" s="10">
        <v>0</v>
      </c>
    </row>
    <row r="4611" spans="1:14" x14ac:dyDescent="0.25">
      <c r="A4611" s="9" t="s">
        <v>747</v>
      </c>
      <c r="B4611" s="9" t="s">
        <v>32</v>
      </c>
      <c r="C4611" s="9" t="s">
        <v>33</v>
      </c>
      <c r="D4611" s="9" t="s">
        <v>27</v>
      </c>
      <c r="E4611" s="10">
        <v>733.59</v>
      </c>
      <c r="F4611" s="10">
        <v>0</v>
      </c>
      <c r="G4611" s="10">
        <v>733.59</v>
      </c>
      <c r="H4611" s="10">
        <v>939.52</v>
      </c>
      <c r="I4611" s="10">
        <v>-205.92999999999995</v>
      </c>
      <c r="J4611" s="10">
        <v>2.08</v>
      </c>
      <c r="K4611" s="10">
        <v>0</v>
      </c>
      <c r="L4611" s="10">
        <v>2.08</v>
      </c>
      <c r="M4611" s="10">
        <v>2.6640000000000001</v>
      </c>
      <c r="N4611" s="10">
        <v>-0.58400000000000007</v>
      </c>
    </row>
    <row r="4612" spans="1:14" x14ac:dyDescent="0.25">
      <c r="A4612" s="9" t="s">
        <v>747</v>
      </c>
      <c r="B4612" s="9" t="s">
        <v>34</v>
      </c>
      <c r="C4612" s="9" t="s">
        <v>33</v>
      </c>
      <c r="D4612" s="9" t="s">
        <v>27</v>
      </c>
      <c r="E4612" s="10">
        <v>2521.73</v>
      </c>
      <c r="F4612" s="10">
        <v>0</v>
      </c>
      <c r="G4612" s="10">
        <v>2521.73</v>
      </c>
      <c r="H4612" s="10">
        <v>3229.65</v>
      </c>
      <c r="I4612" s="10">
        <v>-707.92000000000007</v>
      </c>
      <c r="J4612" s="10">
        <v>2.08</v>
      </c>
      <c r="K4612" s="10">
        <v>0</v>
      </c>
      <c r="L4612" s="10">
        <v>2.08</v>
      </c>
      <c r="M4612" s="10">
        <v>2.6640000000000001</v>
      </c>
      <c r="N4612" s="10">
        <v>-0.58400000000000007</v>
      </c>
    </row>
    <row r="4613" spans="1:14" x14ac:dyDescent="0.25">
      <c r="A4613" s="9" t="s">
        <v>747</v>
      </c>
      <c r="B4613" s="9" t="s">
        <v>35</v>
      </c>
      <c r="C4613" s="9" t="s">
        <v>33</v>
      </c>
      <c r="D4613" s="9" t="s">
        <v>27</v>
      </c>
      <c r="E4613" s="10">
        <v>2728.36</v>
      </c>
      <c r="F4613" s="10">
        <v>0</v>
      </c>
      <c r="G4613" s="10">
        <v>2728.36</v>
      </c>
      <c r="H4613" s="10">
        <v>3494.25</v>
      </c>
      <c r="I4613" s="10">
        <v>-765.88999999999987</v>
      </c>
      <c r="J4613" s="10">
        <v>43.68</v>
      </c>
      <c r="K4613" s="10">
        <v>0</v>
      </c>
      <c r="L4613" s="10">
        <v>43.68</v>
      </c>
      <c r="M4613" s="10">
        <v>55.942</v>
      </c>
      <c r="N4613" s="10">
        <v>-12.262</v>
      </c>
    </row>
    <row r="4614" spans="1:14" x14ac:dyDescent="0.25">
      <c r="A4614" s="9" t="s">
        <v>747</v>
      </c>
      <c r="B4614" s="9" t="s">
        <v>36</v>
      </c>
      <c r="C4614" s="9" t="s">
        <v>29</v>
      </c>
      <c r="D4614" s="9" t="s">
        <v>27</v>
      </c>
      <c r="E4614" s="10">
        <v>6362.77</v>
      </c>
      <c r="F4614" s="10">
        <v>0</v>
      </c>
      <c r="G4614" s="10">
        <v>6362.77</v>
      </c>
      <c r="H4614" s="10">
        <v>6394.59</v>
      </c>
      <c r="I4614" s="10">
        <v>-31.819999999999709</v>
      </c>
      <c r="J4614" s="10">
        <v>0</v>
      </c>
      <c r="K4614" s="10">
        <v>0</v>
      </c>
      <c r="L4614" s="10">
        <v>0</v>
      </c>
      <c r="M4614" s="10">
        <v>0</v>
      </c>
      <c r="N4614" s="10">
        <v>0</v>
      </c>
    </row>
    <row r="4615" spans="1:14" x14ac:dyDescent="0.25">
      <c r="A4615" s="9" t="s">
        <v>747</v>
      </c>
      <c r="B4615" s="9" t="s">
        <v>37</v>
      </c>
      <c r="C4615" s="9" t="s">
        <v>29</v>
      </c>
      <c r="D4615" s="9" t="s">
        <v>27</v>
      </c>
      <c r="E4615" s="10">
        <v>14713.96</v>
      </c>
      <c r="F4615" s="10">
        <v>0</v>
      </c>
      <c r="G4615" s="10">
        <v>14713.96</v>
      </c>
      <c r="H4615" s="10">
        <v>14787.53</v>
      </c>
      <c r="I4615" s="10">
        <v>-73.570000000001528</v>
      </c>
      <c r="J4615" s="10">
        <v>0</v>
      </c>
      <c r="K4615" s="10">
        <v>0</v>
      </c>
      <c r="L4615" s="10">
        <v>0</v>
      </c>
      <c r="M4615" s="10">
        <v>0</v>
      </c>
      <c r="N4615" s="10">
        <v>0</v>
      </c>
    </row>
    <row r="4616" spans="1:14" x14ac:dyDescent="0.25">
      <c r="A4616" s="9" t="s">
        <v>747</v>
      </c>
      <c r="B4616" s="9" t="s">
        <v>481</v>
      </c>
      <c r="C4616" s="9" t="s">
        <v>39</v>
      </c>
      <c r="D4616" s="9" t="s">
        <v>40</v>
      </c>
      <c r="E4616" s="10">
        <v>-342968.13</v>
      </c>
      <c r="F4616" s="10">
        <v>0</v>
      </c>
      <c r="G4616" s="10">
        <v>-342968.13</v>
      </c>
      <c r="H4616" s="10">
        <v>-342968.06</v>
      </c>
      <c r="I4616" s="10">
        <v>-7.0000000006984919E-2</v>
      </c>
      <c r="J4616" s="10">
        <v>-1918</v>
      </c>
      <c r="K4616" s="10">
        <v>0</v>
      </c>
      <c r="L4616" s="10">
        <v>-1918</v>
      </c>
      <c r="M4616" s="10">
        <v>-1918</v>
      </c>
      <c r="N4616" s="10">
        <v>0</v>
      </c>
    </row>
    <row r="4617" spans="1:14" x14ac:dyDescent="0.25">
      <c r="A4617" s="9" t="s">
        <v>747</v>
      </c>
      <c r="B4617" s="9" t="s">
        <v>92</v>
      </c>
      <c r="C4617" s="9" t="s">
        <v>42</v>
      </c>
      <c r="D4617" s="9" t="s">
        <v>43</v>
      </c>
      <c r="E4617" s="10">
        <v>184.63</v>
      </c>
      <c r="F4617" s="10">
        <v>163.25742574257427</v>
      </c>
      <c r="G4617" s="10">
        <v>21.372574257425725</v>
      </c>
      <c r="H4617" s="10">
        <v>164.89</v>
      </c>
      <c r="I4617" s="10">
        <v>19.740000000000009</v>
      </c>
      <c r="J4617" s="10">
        <v>2169</v>
      </c>
      <c r="K4617" s="10">
        <v>1918</v>
      </c>
      <c r="L4617" s="10">
        <v>251</v>
      </c>
      <c r="M4617" s="10">
        <v>1937.18</v>
      </c>
      <c r="N4617" s="10">
        <v>231.81999999999994</v>
      </c>
    </row>
    <row r="4618" spans="1:14" x14ac:dyDescent="0.25">
      <c r="A4618" s="9" t="s">
        <v>747</v>
      </c>
      <c r="B4618" s="9" t="s">
        <v>482</v>
      </c>
      <c r="C4618" s="9" t="s">
        <v>42</v>
      </c>
      <c r="D4618" s="9" t="s">
        <v>43</v>
      </c>
      <c r="E4618" s="10">
        <v>1205.94</v>
      </c>
      <c r="F4618" s="10">
        <v>1196.3743842364531</v>
      </c>
      <c r="G4618" s="10">
        <v>9.5656157635469299</v>
      </c>
      <c r="H4618" s="10">
        <v>1214.32</v>
      </c>
      <c r="I4618" s="10">
        <v>-8.3799999999998818</v>
      </c>
      <c r="J4618" s="10">
        <v>23200</v>
      </c>
      <c r="K4618" s="10">
        <v>23016</v>
      </c>
      <c r="L4618" s="10">
        <v>184</v>
      </c>
      <c r="M4618" s="10">
        <v>23361.24</v>
      </c>
      <c r="N4618" s="10">
        <v>-161.2400000000016</v>
      </c>
    </row>
    <row r="4619" spans="1:14" x14ac:dyDescent="0.25">
      <c r="A4619" s="9" t="s">
        <v>747</v>
      </c>
      <c r="B4619" s="9" t="s">
        <v>44</v>
      </c>
      <c r="C4619" s="9" t="s">
        <v>42</v>
      </c>
      <c r="D4619" s="9" t="s">
        <v>43</v>
      </c>
      <c r="E4619" s="10">
        <v>1779.84</v>
      </c>
      <c r="F4619" s="10">
        <v>1777.9900497512438</v>
      </c>
      <c r="G4619" s="10">
        <v>1.8499502487561585</v>
      </c>
      <c r="H4619" s="10">
        <v>1786.88</v>
      </c>
      <c r="I4619" s="10">
        <v>-7.040000000000191</v>
      </c>
      <c r="J4619" s="10">
        <v>1920</v>
      </c>
      <c r="K4619" s="10">
        <v>1918</v>
      </c>
      <c r="L4619" s="10">
        <v>2</v>
      </c>
      <c r="M4619" s="10">
        <v>1927.59</v>
      </c>
      <c r="N4619" s="10">
        <v>-7.5899999999999181</v>
      </c>
    </row>
    <row r="4620" spans="1:14" x14ac:dyDescent="0.25">
      <c r="A4620" s="9" t="s">
        <v>747</v>
      </c>
      <c r="B4620" s="9" t="s">
        <v>99</v>
      </c>
      <c r="C4620" s="9" t="s">
        <v>42</v>
      </c>
      <c r="D4620" s="9" t="s">
        <v>43</v>
      </c>
      <c r="E4620" s="10">
        <v>5233.6899999999996</v>
      </c>
      <c r="F4620" s="10">
        <v>5192.1773399014783</v>
      </c>
      <c r="G4620" s="10">
        <v>41.512660098521337</v>
      </c>
      <c r="H4620" s="10">
        <v>5270.06</v>
      </c>
      <c r="I4620" s="10">
        <v>-36.3700000000008</v>
      </c>
      <c r="J4620" s="10">
        <v>23200</v>
      </c>
      <c r="K4620" s="10">
        <v>23016</v>
      </c>
      <c r="L4620" s="10">
        <v>184</v>
      </c>
      <c r="M4620" s="10">
        <v>23361.24</v>
      </c>
      <c r="N4620" s="10">
        <v>-161.2400000000016</v>
      </c>
    </row>
    <row r="4621" spans="1:14" x14ac:dyDescent="0.25">
      <c r="A4621" s="9" t="s">
        <v>747</v>
      </c>
      <c r="B4621" s="9" t="s">
        <v>100</v>
      </c>
      <c r="C4621" s="9" t="s">
        <v>42</v>
      </c>
      <c r="D4621" s="9" t="s">
        <v>43</v>
      </c>
      <c r="E4621" s="10">
        <v>6724.98</v>
      </c>
      <c r="F4621" s="10">
        <v>6671.6453201970444</v>
      </c>
      <c r="G4621" s="10">
        <v>53.334679802955179</v>
      </c>
      <c r="H4621" s="10">
        <v>6771.72</v>
      </c>
      <c r="I4621" s="10">
        <v>-46.740000000000691</v>
      </c>
      <c r="J4621" s="10">
        <v>23200</v>
      </c>
      <c r="K4621" s="10">
        <v>23016</v>
      </c>
      <c r="L4621" s="10">
        <v>184</v>
      </c>
      <c r="M4621" s="10">
        <v>23361.24</v>
      </c>
      <c r="N4621" s="10">
        <v>-161.2400000000016</v>
      </c>
    </row>
    <row r="4622" spans="1:14" x14ac:dyDescent="0.25">
      <c r="A4622" s="9" t="s">
        <v>747</v>
      </c>
      <c r="B4622" s="9" t="s">
        <v>47</v>
      </c>
      <c r="C4622" s="9" t="s">
        <v>42</v>
      </c>
      <c r="D4622" s="9" t="s">
        <v>43</v>
      </c>
      <c r="E4622" s="10">
        <v>10934.74</v>
      </c>
      <c r="F4622" s="10">
        <v>10821.892156862745</v>
      </c>
      <c r="G4622" s="10">
        <v>112.84784313725504</v>
      </c>
      <c r="H4622" s="10">
        <v>11038.33</v>
      </c>
      <c r="I4622" s="10">
        <v>-103.59000000000015</v>
      </c>
      <c r="J4622" s="10">
        <v>23256</v>
      </c>
      <c r="K4622" s="10">
        <v>23016</v>
      </c>
      <c r="L4622" s="10">
        <v>240</v>
      </c>
      <c r="M4622" s="10">
        <v>23476.32</v>
      </c>
      <c r="N4622" s="10">
        <v>-220.31999999999971</v>
      </c>
    </row>
    <row r="4623" spans="1:14" x14ac:dyDescent="0.25">
      <c r="A4623" s="9" t="s">
        <v>747</v>
      </c>
      <c r="B4623" s="9" t="s">
        <v>475</v>
      </c>
      <c r="C4623" s="9" t="s">
        <v>42</v>
      </c>
      <c r="D4623" s="9" t="s">
        <v>43</v>
      </c>
      <c r="E4623" s="10">
        <v>21647.27</v>
      </c>
      <c r="F4623" s="10">
        <v>20969.507389162562</v>
      </c>
      <c r="G4623" s="10">
        <v>677.76261083743884</v>
      </c>
      <c r="H4623" s="10">
        <v>21284.05</v>
      </c>
      <c r="I4623" s="10">
        <v>363.22000000000116</v>
      </c>
      <c r="J4623" s="10">
        <v>23760</v>
      </c>
      <c r="K4623" s="10">
        <v>23016</v>
      </c>
      <c r="L4623" s="10">
        <v>744</v>
      </c>
      <c r="M4623" s="10">
        <v>23361.24</v>
      </c>
      <c r="N4623" s="10">
        <v>398.7599999999984</v>
      </c>
    </row>
    <row r="4624" spans="1:14" x14ac:dyDescent="0.25">
      <c r="A4624" s="9" t="s">
        <v>747</v>
      </c>
      <c r="B4624" s="9" t="s">
        <v>109</v>
      </c>
      <c r="C4624" s="9" t="s">
        <v>42</v>
      </c>
      <c r="D4624" s="9" t="s">
        <v>43</v>
      </c>
      <c r="E4624" s="10">
        <v>21585.51</v>
      </c>
      <c r="F4624" s="10">
        <v>21462.423645320196</v>
      </c>
      <c r="G4624" s="10">
        <v>123.08635467980275</v>
      </c>
      <c r="H4624" s="10">
        <v>21784.36</v>
      </c>
      <c r="I4624" s="10">
        <v>-198.85000000000218</v>
      </c>
      <c r="J4624" s="10">
        <v>1929</v>
      </c>
      <c r="K4624" s="10">
        <v>1918</v>
      </c>
      <c r="L4624" s="10">
        <v>11</v>
      </c>
      <c r="M4624" s="10">
        <v>1946.77</v>
      </c>
      <c r="N4624" s="10">
        <v>-17.769999999999982</v>
      </c>
    </row>
    <row r="4625" spans="1:14" x14ac:dyDescent="0.25">
      <c r="A4625" s="9" t="s">
        <v>747</v>
      </c>
      <c r="B4625" s="9" t="s">
        <v>471</v>
      </c>
      <c r="C4625" s="9" t="s">
        <v>42</v>
      </c>
      <c r="D4625" s="9" t="s">
        <v>43</v>
      </c>
      <c r="E4625" s="10">
        <v>32320.400000000001</v>
      </c>
      <c r="F4625" s="10">
        <v>31255.731343283584</v>
      </c>
      <c r="G4625" s="10">
        <v>1064.6686567164179</v>
      </c>
      <c r="H4625" s="10">
        <v>31412.01</v>
      </c>
      <c r="I4625" s="10">
        <v>908.39000000000306</v>
      </c>
      <c r="J4625" s="10">
        <v>23800</v>
      </c>
      <c r="K4625" s="10">
        <v>23016</v>
      </c>
      <c r="L4625" s="10">
        <v>784</v>
      </c>
      <c r="M4625" s="10">
        <v>23131.08</v>
      </c>
      <c r="N4625" s="10">
        <v>668.91999999999825</v>
      </c>
    </row>
    <row r="4626" spans="1:14" x14ac:dyDescent="0.25">
      <c r="A4626" s="9" t="s">
        <v>747</v>
      </c>
      <c r="B4626" s="9" t="s">
        <v>103</v>
      </c>
      <c r="C4626" s="9" t="s">
        <v>42</v>
      </c>
      <c r="D4626" s="9" t="s">
        <v>43</v>
      </c>
      <c r="E4626" s="10">
        <v>110152.6</v>
      </c>
      <c r="F4626" s="10">
        <v>110095.19801980197</v>
      </c>
      <c r="G4626" s="10">
        <v>57.401980198032106</v>
      </c>
      <c r="H4626" s="10">
        <v>111196.15</v>
      </c>
      <c r="I4626" s="10">
        <v>-1043.5499999999884</v>
      </c>
      <c r="J4626" s="10">
        <v>23028</v>
      </c>
      <c r="K4626" s="10">
        <v>23016</v>
      </c>
      <c r="L4626" s="10">
        <v>12</v>
      </c>
      <c r="M4626" s="10">
        <v>23246.16</v>
      </c>
      <c r="N4626" s="10">
        <v>-218.15999999999985</v>
      </c>
    </row>
    <row r="4627" spans="1:14" x14ac:dyDescent="0.25">
      <c r="A4627" s="9" t="s">
        <v>747</v>
      </c>
      <c r="B4627" s="9" t="s">
        <v>104</v>
      </c>
      <c r="C4627" s="9" t="s">
        <v>42</v>
      </c>
      <c r="D4627" s="9" t="s">
        <v>53</v>
      </c>
      <c r="E4627" s="10">
        <v>99879.66</v>
      </c>
      <c r="F4627" s="10">
        <v>99878.885572139305</v>
      </c>
      <c r="G4627" s="10">
        <v>0.77442786069877911</v>
      </c>
      <c r="H4627" s="10">
        <v>100378.28</v>
      </c>
      <c r="I4627" s="10">
        <v>-498.61999999999534</v>
      </c>
      <c r="J4627" s="10">
        <v>17262</v>
      </c>
      <c r="K4627" s="10">
        <v>17262</v>
      </c>
      <c r="L4627" s="10">
        <v>0</v>
      </c>
      <c r="M4627" s="10">
        <v>17348.310000000001</v>
      </c>
      <c r="N4627" s="10">
        <v>-86.31000000000131</v>
      </c>
    </row>
    <row r="4628" spans="1:14" x14ac:dyDescent="0.25">
      <c r="A4628" s="9" t="s">
        <v>747</v>
      </c>
      <c r="B4628" s="9" t="s">
        <v>54</v>
      </c>
      <c r="C4628" s="9" t="s">
        <v>42</v>
      </c>
      <c r="D4628" s="9" t="s">
        <v>55</v>
      </c>
      <c r="E4628" s="10">
        <v>1155</v>
      </c>
      <c r="F4628" s="10">
        <v>1139.2941176470588</v>
      </c>
      <c r="G4628" s="10">
        <v>15.705882352941217</v>
      </c>
      <c r="H4628" s="10">
        <v>1162.08</v>
      </c>
      <c r="I4628" s="10">
        <v>-7.0799999999999272</v>
      </c>
      <c r="J4628" s="10">
        <v>210</v>
      </c>
      <c r="K4628" s="10">
        <v>207.14411764705883</v>
      </c>
      <c r="L4628" s="10">
        <v>2.8558823529411654</v>
      </c>
      <c r="M4628" s="10">
        <v>211.28700000000001</v>
      </c>
      <c r="N4628" s="10">
        <v>-1.2870000000000061</v>
      </c>
    </row>
    <row r="4629" spans="1:14" x14ac:dyDescent="0.25">
      <c r="A4629" s="9" t="s">
        <v>748</v>
      </c>
      <c r="B4629" s="9" t="s">
        <v>25</v>
      </c>
      <c r="C4629" s="9" t="s">
        <v>26</v>
      </c>
      <c r="D4629" s="9" t="s">
        <v>27</v>
      </c>
      <c r="E4629" s="10">
        <v>2291.88</v>
      </c>
      <c r="F4629" s="10">
        <v>0</v>
      </c>
      <c r="G4629" s="10">
        <v>2291.88</v>
      </c>
      <c r="H4629" s="10">
        <v>0</v>
      </c>
      <c r="I4629" s="10">
        <v>2291.88</v>
      </c>
      <c r="J4629" s="10">
        <v>0</v>
      </c>
      <c r="K4629" s="10">
        <v>0</v>
      </c>
      <c r="L4629" s="10">
        <v>0</v>
      </c>
      <c r="M4629" s="10">
        <v>0</v>
      </c>
      <c r="N4629" s="10">
        <v>0</v>
      </c>
    </row>
    <row r="4630" spans="1:14" x14ac:dyDescent="0.25">
      <c r="A4630" s="9" t="s">
        <v>748</v>
      </c>
      <c r="B4630" s="9" t="s">
        <v>32</v>
      </c>
      <c r="C4630" s="9" t="s">
        <v>33</v>
      </c>
      <c r="D4630" s="9" t="s">
        <v>27</v>
      </c>
      <c r="E4630" s="10">
        <v>529.03</v>
      </c>
      <c r="F4630" s="10">
        <v>0</v>
      </c>
      <c r="G4630" s="10">
        <v>529.03</v>
      </c>
      <c r="H4630" s="10">
        <v>755.77</v>
      </c>
      <c r="I4630" s="10">
        <v>-226.74</v>
      </c>
      <c r="J4630" s="10">
        <v>1.5</v>
      </c>
      <c r="K4630" s="10">
        <v>0</v>
      </c>
      <c r="L4630" s="10">
        <v>1.5</v>
      </c>
      <c r="M4630" s="10">
        <v>2.1429999999999998</v>
      </c>
      <c r="N4630" s="10">
        <v>-0.64299999999999979</v>
      </c>
    </row>
    <row r="4631" spans="1:14" x14ac:dyDescent="0.25">
      <c r="A4631" s="9" t="s">
        <v>748</v>
      </c>
      <c r="B4631" s="9" t="s">
        <v>34</v>
      </c>
      <c r="C4631" s="9" t="s">
        <v>33</v>
      </c>
      <c r="D4631" s="9" t="s">
        <v>27</v>
      </c>
      <c r="E4631" s="10">
        <v>1818.56</v>
      </c>
      <c r="F4631" s="10">
        <v>0</v>
      </c>
      <c r="G4631" s="10">
        <v>1818.56</v>
      </c>
      <c r="H4631" s="10">
        <v>2597.9899999999998</v>
      </c>
      <c r="I4631" s="10">
        <v>-779.42999999999984</v>
      </c>
      <c r="J4631" s="10">
        <v>1.5</v>
      </c>
      <c r="K4631" s="10">
        <v>0</v>
      </c>
      <c r="L4631" s="10">
        <v>1.5</v>
      </c>
      <c r="M4631" s="10">
        <v>2.1429999999999998</v>
      </c>
      <c r="N4631" s="10">
        <v>-0.64299999999999979</v>
      </c>
    </row>
    <row r="4632" spans="1:14" x14ac:dyDescent="0.25">
      <c r="A4632" s="9" t="s">
        <v>748</v>
      </c>
      <c r="B4632" s="9" t="s">
        <v>35</v>
      </c>
      <c r="C4632" s="9" t="s">
        <v>33</v>
      </c>
      <c r="D4632" s="9" t="s">
        <v>27</v>
      </c>
      <c r="E4632" s="10">
        <v>1967.57</v>
      </c>
      <c r="F4632" s="10">
        <v>0</v>
      </c>
      <c r="G4632" s="10">
        <v>1967.57</v>
      </c>
      <c r="H4632" s="10">
        <v>2810.81</v>
      </c>
      <c r="I4632" s="10">
        <v>-843.24</v>
      </c>
      <c r="J4632" s="10">
        <v>31.5</v>
      </c>
      <c r="K4632" s="10">
        <v>0</v>
      </c>
      <c r="L4632" s="10">
        <v>31.5</v>
      </c>
      <c r="M4632" s="10">
        <v>45</v>
      </c>
      <c r="N4632" s="10">
        <v>-13.5</v>
      </c>
    </row>
    <row r="4633" spans="1:14" x14ac:dyDescent="0.25">
      <c r="A4633" s="9" t="s">
        <v>748</v>
      </c>
      <c r="B4633" s="9" t="s">
        <v>186</v>
      </c>
      <c r="C4633" s="9" t="s">
        <v>39</v>
      </c>
      <c r="D4633" s="9" t="s">
        <v>40</v>
      </c>
      <c r="E4633" s="10">
        <v>-256302</v>
      </c>
      <c r="F4633" s="10">
        <v>0</v>
      </c>
      <c r="G4633" s="10">
        <v>-256302</v>
      </c>
      <c r="H4633" s="10">
        <v>-256302</v>
      </c>
      <c r="I4633" s="10">
        <v>0</v>
      </c>
      <c r="J4633" s="10">
        <v>-1500</v>
      </c>
      <c r="K4633" s="10">
        <v>0</v>
      </c>
      <c r="L4633" s="10">
        <v>-1500</v>
      </c>
      <c r="M4633" s="10">
        <v>-1500</v>
      </c>
      <c r="N4633" s="10">
        <v>0</v>
      </c>
    </row>
    <row r="4634" spans="1:14" x14ac:dyDescent="0.25">
      <c r="A4634" s="9" t="s">
        <v>748</v>
      </c>
      <c r="B4634" s="9" t="s">
        <v>177</v>
      </c>
      <c r="C4634" s="9" t="s">
        <v>42</v>
      </c>
      <c r="D4634" s="9" t="s">
        <v>58</v>
      </c>
      <c r="E4634" s="10">
        <v>211953.87</v>
      </c>
      <c r="F4634" s="10">
        <v>211953.8208955224</v>
      </c>
      <c r="G4634" s="10">
        <v>4.9104477599030361E-2</v>
      </c>
      <c r="H4634" s="10">
        <v>213013.59</v>
      </c>
      <c r="I4634" s="10">
        <v>-1059.7200000000012</v>
      </c>
      <c r="J4634" s="10">
        <v>9000</v>
      </c>
      <c r="K4634" s="10">
        <v>9000</v>
      </c>
      <c r="L4634" s="10">
        <v>0</v>
      </c>
      <c r="M4634" s="10">
        <v>9045</v>
      </c>
      <c r="N4634" s="10">
        <v>-45</v>
      </c>
    </row>
    <row r="4635" spans="1:14" x14ac:dyDescent="0.25">
      <c r="A4635" s="9" t="s">
        <v>748</v>
      </c>
      <c r="B4635" s="9" t="s">
        <v>187</v>
      </c>
      <c r="C4635" s="9" t="s">
        <v>42</v>
      </c>
      <c r="D4635" s="9" t="s">
        <v>43</v>
      </c>
      <c r="E4635" s="10">
        <v>933.85</v>
      </c>
      <c r="F4635" s="10">
        <v>0</v>
      </c>
      <c r="G4635" s="10">
        <v>933.85</v>
      </c>
      <c r="H4635" s="10">
        <v>0</v>
      </c>
      <c r="I4635" s="10">
        <v>933.85</v>
      </c>
      <c r="J4635" s="10">
        <v>9100</v>
      </c>
      <c r="K4635" s="10">
        <v>0</v>
      </c>
      <c r="L4635" s="10">
        <v>9100</v>
      </c>
      <c r="M4635" s="10">
        <v>0</v>
      </c>
      <c r="N4635" s="10">
        <v>9100</v>
      </c>
    </row>
    <row r="4636" spans="1:14" x14ac:dyDescent="0.25">
      <c r="A4636" s="9" t="s">
        <v>748</v>
      </c>
      <c r="B4636" s="9" t="s">
        <v>92</v>
      </c>
      <c r="C4636" s="9" t="s">
        <v>42</v>
      </c>
      <c r="D4636" s="9" t="s">
        <v>43</v>
      </c>
      <c r="E4636" s="10">
        <v>401.34</v>
      </c>
      <c r="F4636" s="10">
        <v>127.68316831683168</v>
      </c>
      <c r="G4636" s="10">
        <v>273.65683168316832</v>
      </c>
      <c r="H4636" s="10">
        <v>128.96</v>
      </c>
      <c r="I4636" s="10">
        <v>272.38</v>
      </c>
      <c r="J4636" s="10">
        <v>4715</v>
      </c>
      <c r="K4636" s="10">
        <v>1500</v>
      </c>
      <c r="L4636" s="10">
        <v>3215</v>
      </c>
      <c r="M4636" s="10">
        <v>1515</v>
      </c>
      <c r="N4636" s="10">
        <v>3200</v>
      </c>
    </row>
    <row r="4637" spans="1:14" x14ac:dyDescent="0.25">
      <c r="A4637" s="9" t="s">
        <v>748</v>
      </c>
      <c r="B4637" s="9" t="s">
        <v>179</v>
      </c>
      <c r="C4637" s="9" t="s">
        <v>42</v>
      </c>
      <c r="D4637" s="9" t="s">
        <v>43</v>
      </c>
      <c r="E4637" s="10">
        <v>557.96</v>
      </c>
      <c r="F4637" s="10">
        <v>555.00497512437812</v>
      </c>
      <c r="G4637" s="10">
        <v>2.9550248756219162</v>
      </c>
      <c r="H4637" s="10">
        <v>557.78</v>
      </c>
      <c r="I4637" s="10">
        <v>0.18000000000006366</v>
      </c>
      <c r="J4637" s="10">
        <v>1508</v>
      </c>
      <c r="K4637" s="10">
        <v>1500</v>
      </c>
      <c r="L4637" s="10">
        <v>8</v>
      </c>
      <c r="M4637" s="10">
        <v>1507.5</v>
      </c>
      <c r="N4637" s="10">
        <v>0.5</v>
      </c>
    </row>
    <row r="4638" spans="1:14" x14ac:dyDescent="0.25">
      <c r="A4638" s="9" t="s">
        <v>748</v>
      </c>
      <c r="B4638" s="9" t="s">
        <v>188</v>
      </c>
      <c r="C4638" s="9" t="s">
        <v>42</v>
      </c>
      <c r="D4638" s="9" t="s">
        <v>43</v>
      </c>
      <c r="E4638" s="10">
        <v>0</v>
      </c>
      <c r="F4638" s="10">
        <v>923.57635467980299</v>
      </c>
      <c r="G4638" s="10">
        <v>-923.57635467980299</v>
      </c>
      <c r="H4638" s="10">
        <v>937.43</v>
      </c>
      <c r="I4638" s="10">
        <v>-937.43</v>
      </c>
      <c r="J4638" s="10">
        <v>0</v>
      </c>
      <c r="K4638" s="10">
        <v>9000</v>
      </c>
      <c r="L4638" s="10">
        <v>-9000</v>
      </c>
      <c r="M4638" s="10">
        <v>9135</v>
      </c>
      <c r="N4638" s="10">
        <v>-9135</v>
      </c>
    </row>
    <row r="4639" spans="1:14" x14ac:dyDescent="0.25">
      <c r="A4639" s="9" t="s">
        <v>748</v>
      </c>
      <c r="B4639" s="9" t="s">
        <v>181</v>
      </c>
      <c r="C4639" s="9" t="s">
        <v>42</v>
      </c>
      <c r="D4639" s="9" t="s">
        <v>43</v>
      </c>
      <c r="E4639" s="10">
        <v>4266.17</v>
      </c>
      <c r="F4639" s="10">
        <v>4219.2906403940888</v>
      </c>
      <c r="G4639" s="10">
        <v>46.879359605911304</v>
      </c>
      <c r="H4639" s="10">
        <v>4282.58</v>
      </c>
      <c r="I4639" s="10">
        <v>-16.409999999999854</v>
      </c>
      <c r="J4639" s="10">
        <v>9100</v>
      </c>
      <c r="K4639" s="10">
        <v>9000</v>
      </c>
      <c r="L4639" s="10">
        <v>100</v>
      </c>
      <c r="M4639" s="10">
        <v>9135</v>
      </c>
      <c r="N4639" s="10">
        <v>-35</v>
      </c>
    </row>
    <row r="4640" spans="1:14" x14ac:dyDescent="0.25">
      <c r="A4640" s="9" t="s">
        <v>748</v>
      </c>
      <c r="B4640" s="9" t="s">
        <v>182</v>
      </c>
      <c r="C4640" s="9" t="s">
        <v>42</v>
      </c>
      <c r="D4640" s="9" t="s">
        <v>43</v>
      </c>
      <c r="E4640" s="10">
        <v>7301.29</v>
      </c>
      <c r="F4640" s="10">
        <v>7221.0640394088668</v>
      </c>
      <c r="G4640" s="10">
        <v>80.225960591133116</v>
      </c>
      <c r="H4640" s="10">
        <v>7329.38</v>
      </c>
      <c r="I4640" s="10">
        <v>-28.090000000000146</v>
      </c>
      <c r="J4640" s="10">
        <v>9100</v>
      </c>
      <c r="K4640" s="10">
        <v>9000</v>
      </c>
      <c r="L4640" s="10">
        <v>100</v>
      </c>
      <c r="M4640" s="10">
        <v>9135</v>
      </c>
      <c r="N4640" s="10">
        <v>-35</v>
      </c>
    </row>
    <row r="4641" spans="1:14" x14ac:dyDescent="0.25">
      <c r="A4641" s="9" t="s">
        <v>748</v>
      </c>
      <c r="B4641" s="9" t="s">
        <v>183</v>
      </c>
      <c r="C4641" s="9" t="s">
        <v>42</v>
      </c>
      <c r="D4641" s="9" t="s">
        <v>43</v>
      </c>
      <c r="E4641" s="10">
        <v>10101.35</v>
      </c>
      <c r="F4641" s="10">
        <v>9569.7044334975362</v>
      </c>
      <c r="G4641" s="10">
        <v>531.64556650246413</v>
      </c>
      <c r="H4641" s="10">
        <v>9713.25</v>
      </c>
      <c r="I4641" s="10">
        <v>388.10000000000036</v>
      </c>
      <c r="J4641" s="10">
        <v>9500</v>
      </c>
      <c r="K4641" s="10">
        <v>9000</v>
      </c>
      <c r="L4641" s="10">
        <v>500</v>
      </c>
      <c r="M4641" s="10">
        <v>9135</v>
      </c>
      <c r="N4641" s="10">
        <v>365</v>
      </c>
    </row>
    <row r="4642" spans="1:14" x14ac:dyDescent="0.25">
      <c r="A4642" s="9" t="s">
        <v>748</v>
      </c>
      <c r="B4642" s="9" t="s">
        <v>184</v>
      </c>
      <c r="C4642" s="9" t="s">
        <v>42</v>
      </c>
      <c r="D4642" s="9" t="s">
        <v>43</v>
      </c>
      <c r="E4642" s="10">
        <v>14179.13</v>
      </c>
      <c r="F4642" s="10">
        <v>13965.004926108375</v>
      </c>
      <c r="G4642" s="10">
        <v>214.1250738916242</v>
      </c>
      <c r="H4642" s="10">
        <v>14174.48</v>
      </c>
      <c r="I4642" s="10">
        <v>4.6499999999996362</v>
      </c>
      <c r="J4642" s="10">
        <v>1523</v>
      </c>
      <c r="K4642" s="10">
        <v>1500</v>
      </c>
      <c r="L4642" s="10">
        <v>23</v>
      </c>
      <c r="M4642" s="10">
        <v>1522.5</v>
      </c>
      <c r="N4642" s="10">
        <v>0.5</v>
      </c>
    </row>
    <row r="4643" spans="1:14" x14ac:dyDescent="0.25">
      <c r="A4643" s="9" t="s">
        <v>749</v>
      </c>
      <c r="B4643" s="9" t="s">
        <v>25</v>
      </c>
      <c r="C4643" s="9" t="s">
        <v>26</v>
      </c>
      <c r="D4643" s="9" t="s">
        <v>27</v>
      </c>
      <c r="E4643" s="10">
        <v>25509.68</v>
      </c>
      <c r="F4643" s="10">
        <v>0</v>
      </c>
      <c r="G4643" s="10">
        <v>25509.68</v>
      </c>
      <c r="H4643" s="10">
        <v>0</v>
      </c>
      <c r="I4643" s="10">
        <v>25509.68</v>
      </c>
      <c r="J4643" s="10">
        <v>0</v>
      </c>
      <c r="K4643" s="10">
        <v>0</v>
      </c>
      <c r="L4643" s="10">
        <v>0</v>
      </c>
      <c r="M4643" s="10">
        <v>0</v>
      </c>
      <c r="N4643" s="10">
        <v>0</v>
      </c>
    </row>
    <row r="4644" spans="1:14" x14ac:dyDescent="0.25">
      <c r="A4644" s="9" t="s">
        <v>749</v>
      </c>
      <c r="B4644" s="9" t="s">
        <v>32</v>
      </c>
      <c r="C4644" s="9" t="s">
        <v>33</v>
      </c>
      <c r="D4644" s="9" t="s">
        <v>27</v>
      </c>
      <c r="E4644" s="10">
        <v>4175.79</v>
      </c>
      <c r="F4644" s="10">
        <v>0</v>
      </c>
      <c r="G4644" s="10">
        <v>4175.79</v>
      </c>
      <c r="H4644" s="10">
        <v>6429.58</v>
      </c>
      <c r="I4644" s="10">
        <v>-2253.79</v>
      </c>
      <c r="J4644" s="10">
        <v>11.84</v>
      </c>
      <c r="K4644" s="10">
        <v>0</v>
      </c>
      <c r="L4644" s="10">
        <v>11.84</v>
      </c>
      <c r="M4644" s="10">
        <v>18.23</v>
      </c>
      <c r="N4644" s="10">
        <v>-6.3900000000000006</v>
      </c>
    </row>
    <row r="4645" spans="1:14" x14ac:dyDescent="0.25">
      <c r="A4645" s="9" t="s">
        <v>749</v>
      </c>
      <c r="B4645" s="9" t="s">
        <v>34</v>
      </c>
      <c r="C4645" s="9" t="s">
        <v>33</v>
      </c>
      <c r="D4645" s="9" t="s">
        <v>27</v>
      </c>
      <c r="E4645" s="10">
        <v>14354.47</v>
      </c>
      <c r="F4645" s="10">
        <v>0</v>
      </c>
      <c r="G4645" s="10">
        <v>14354.47</v>
      </c>
      <c r="H4645" s="10">
        <v>22101.96</v>
      </c>
      <c r="I4645" s="10">
        <v>-7747.49</v>
      </c>
      <c r="J4645" s="10">
        <v>11.84</v>
      </c>
      <c r="K4645" s="10">
        <v>0</v>
      </c>
      <c r="L4645" s="10">
        <v>11.84</v>
      </c>
      <c r="M4645" s="10">
        <v>18.23</v>
      </c>
      <c r="N4645" s="10">
        <v>-6.3900000000000006</v>
      </c>
    </row>
    <row r="4646" spans="1:14" x14ac:dyDescent="0.25">
      <c r="A4646" s="9" t="s">
        <v>749</v>
      </c>
      <c r="B4646" s="9" t="s">
        <v>35</v>
      </c>
      <c r="C4646" s="9" t="s">
        <v>33</v>
      </c>
      <c r="D4646" s="9" t="s">
        <v>27</v>
      </c>
      <c r="E4646" s="10">
        <v>15530.65</v>
      </c>
      <c r="F4646" s="10">
        <v>0</v>
      </c>
      <c r="G4646" s="10">
        <v>15530.65</v>
      </c>
      <c r="H4646" s="10">
        <v>23912.48</v>
      </c>
      <c r="I4646" s="10">
        <v>-8381.83</v>
      </c>
      <c r="J4646" s="10">
        <v>248.64</v>
      </c>
      <c r="K4646" s="10">
        <v>0</v>
      </c>
      <c r="L4646" s="10">
        <v>248.64</v>
      </c>
      <c r="M4646" s="10">
        <v>382.83</v>
      </c>
      <c r="N4646" s="10">
        <v>-134.19</v>
      </c>
    </row>
    <row r="4647" spans="1:14" x14ac:dyDescent="0.25">
      <c r="A4647" s="9" t="s">
        <v>749</v>
      </c>
      <c r="B4647" s="9" t="s">
        <v>190</v>
      </c>
      <c r="C4647" s="9" t="s">
        <v>39</v>
      </c>
      <c r="D4647" s="9" t="s">
        <v>40</v>
      </c>
      <c r="E4647" s="10">
        <v>-2295041.6</v>
      </c>
      <c r="F4647" s="10">
        <v>0</v>
      </c>
      <c r="G4647" s="10">
        <v>-2295041.6</v>
      </c>
      <c r="H4647" s="10">
        <v>-2295041.25</v>
      </c>
      <c r="I4647" s="10">
        <v>-0.35000000009313226</v>
      </c>
      <c r="J4647" s="10">
        <v>-12761</v>
      </c>
      <c r="K4647" s="10">
        <v>0</v>
      </c>
      <c r="L4647" s="10">
        <v>-12761</v>
      </c>
      <c r="M4647" s="10">
        <v>-12761</v>
      </c>
      <c r="N4647" s="10">
        <v>0</v>
      </c>
    </row>
    <row r="4648" spans="1:14" x14ac:dyDescent="0.25">
      <c r="A4648" s="9" t="s">
        <v>749</v>
      </c>
      <c r="B4648" s="9" t="s">
        <v>191</v>
      </c>
      <c r="C4648" s="9" t="s">
        <v>42</v>
      </c>
      <c r="D4648" s="9" t="s">
        <v>58</v>
      </c>
      <c r="E4648" s="10">
        <v>1803414.39</v>
      </c>
      <c r="F4648" s="10">
        <v>1801602.6467661692</v>
      </c>
      <c r="G4648" s="10">
        <v>1811.743233830668</v>
      </c>
      <c r="H4648" s="10">
        <v>1810610.66</v>
      </c>
      <c r="I4648" s="10">
        <v>-7196.2700000000186</v>
      </c>
      <c r="J4648" s="10">
        <v>76643</v>
      </c>
      <c r="K4648" s="10">
        <v>76566</v>
      </c>
      <c r="L4648" s="10">
        <v>77</v>
      </c>
      <c r="M4648" s="10">
        <v>76948.83</v>
      </c>
      <c r="N4648" s="10">
        <v>-305.83000000000175</v>
      </c>
    </row>
    <row r="4649" spans="1:14" x14ac:dyDescent="0.25">
      <c r="A4649" s="9" t="s">
        <v>749</v>
      </c>
      <c r="B4649" s="9" t="s">
        <v>92</v>
      </c>
      <c r="C4649" s="9" t="s">
        <v>42</v>
      </c>
      <c r="D4649" s="9" t="s">
        <v>43</v>
      </c>
      <c r="E4649" s="10">
        <v>2170.56</v>
      </c>
      <c r="F4649" s="10">
        <v>0</v>
      </c>
      <c r="G4649" s="10">
        <v>2170.56</v>
      </c>
      <c r="H4649" s="10">
        <v>0</v>
      </c>
      <c r="I4649" s="10">
        <v>2170.56</v>
      </c>
      <c r="J4649" s="10">
        <v>25500</v>
      </c>
      <c r="K4649" s="10">
        <v>0</v>
      </c>
      <c r="L4649" s="10">
        <v>25500</v>
      </c>
      <c r="M4649" s="10">
        <v>0</v>
      </c>
      <c r="N4649" s="10">
        <v>25500</v>
      </c>
    </row>
    <row r="4650" spans="1:14" x14ac:dyDescent="0.25">
      <c r="A4650" s="9" t="s">
        <v>749</v>
      </c>
      <c r="B4650" s="9" t="s">
        <v>192</v>
      </c>
      <c r="C4650" s="9" t="s">
        <v>42</v>
      </c>
      <c r="D4650" s="9" t="s">
        <v>43</v>
      </c>
      <c r="E4650" s="10">
        <v>20033.509999999998</v>
      </c>
      <c r="F4650" s="10">
        <v>0</v>
      </c>
      <c r="G4650" s="10">
        <v>20033.509999999998</v>
      </c>
      <c r="H4650" s="10">
        <v>0</v>
      </c>
      <c r="I4650" s="10">
        <v>20033.509999999998</v>
      </c>
      <c r="J4650" s="10">
        <v>74300</v>
      </c>
      <c r="K4650" s="10">
        <v>0</v>
      </c>
      <c r="L4650" s="10">
        <v>74300</v>
      </c>
      <c r="M4650" s="10">
        <v>0</v>
      </c>
      <c r="N4650" s="10">
        <v>74300</v>
      </c>
    </row>
    <row r="4651" spans="1:14" x14ac:dyDescent="0.25">
      <c r="A4651" s="9" t="s">
        <v>749</v>
      </c>
      <c r="B4651" s="9" t="s">
        <v>179</v>
      </c>
      <c r="C4651" s="9" t="s">
        <v>42</v>
      </c>
      <c r="D4651" s="9" t="s">
        <v>43</v>
      </c>
      <c r="E4651" s="10">
        <v>4728.6000000000004</v>
      </c>
      <c r="F4651" s="10">
        <v>4721.5721393034828</v>
      </c>
      <c r="G4651" s="10">
        <v>7.0278606965175641</v>
      </c>
      <c r="H4651" s="10">
        <v>4745.18</v>
      </c>
      <c r="I4651" s="10">
        <v>-16.579999999999927</v>
      </c>
      <c r="J4651" s="10">
        <v>12780</v>
      </c>
      <c r="K4651" s="10">
        <v>12761</v>
      </c>
      <c r="L4651" s="10">
        <v>19</v>
      </c>
      <c r="M4651" s="10">
        <v>12824.805</v>
      </c>
      <c r="N4651" s="10">
        <v>-44.805000000000291</v>
      </c>
    </row>
    <row r="4652" spans="1:14" x14ac:dyDescent="0.25">
      <c r="A4652" s="9" t="s">
        <v>749</v>
      </c>
      <c r="B4652" s="9" t="s">
        <v>193</v>
      </c>
      <c r="C4652" s="9" t="s">
        <v>42</v>
      </c>
      <c r="D4652" s="9" t="s">
        <v>43</v>
      </c>
      <c r="E4652" s="10">
        <v>0</v>
      </c>
      <c r="F4652" s="10">
        <v>20644.492610837438</v>
      </c>
      <c r="G4652" s="10">
        <v>-20644.492610837438</v>
      </c>
      <c r="H4652" s="10">
        <v>20954.16</v>
      </c>
      <c r="I4652" s="10">
        <v>-20954.16</v>
      </c>
      <c r="J4652" s="10">
        <v>0</v>
      </c>
      <c r="K4652" s="10">
        <v>76566</v>
      </c>
      <c r="L4652" s="10">
        <v>-76566</v>
      </c>
      <c r="M4652" s="10">
        <v>77714.490000000005</v>
      </c>
      <c r="N4652" s="10">
        <v>-77714.490000000005</v>
      </c>
    </row>
    <row r="4653" spans="1:14" x14ac:dyDescent="0.25">
      <c r="A4653" s="9" t="s">
        <v>749</v>
      </c>
      <c r="B4653" s="9" t="s">
        <v>194</v>
      </c>
      <c r="C4653" s="9" t="s">
        <v>42</v>
      </c>
      <c r="D4653" s="9" t="s">
        <v>43</v>
      </c>
      <c r="E4653" s="10">
        <v>81557.94</v>
      </c>
      <c r="F4653" s="10">
        <v>80888.147783251232</v>
      </c>
      <c r="G4653" s="10">
        <v>669.79221674877044</v>
      </c>
      <c r="H4653" s="10">
        <v>82101.47</v>
      </c>
      <c r="I4653" s="10">
        <v>-543.52999999999884</v>
      </c>
      <c r="J4653" s="10">
        <v>77200</v>
      </c>
      <c r="K4653" s="10">
        <v>76566</v>
      </c>
      <c r="L4653" s="10">
        <v>634</v>
      </c>
      <c r="M4653" s="10">
        <v>77714.490000000005</v>
      </c>
      <c r="N4653" s="10">
        <v>-514.49000000000524</v>
      </c>
    </row>
    <row r="4654" spans="1:14" x14ac:dyDescent="0.25">
      <c r="A4654" s="9" t="s">
        <v>749</v>
      </c>
      <c r="B4654" s="9" t="s">
        <v>195</v>
      </c>
      <c r="C4654" s="9" t="s">
        <v>42</v>
      </c>
      <c r="D4654" s="9" t="s">
        <v>43</v>
      </c>
      <c r="E4654" s="10">
        <v>90250.880000000005</v>
      </c>
      <c r="F4654" s="10">
        <v>88933.704433497536</v>
      </c>
      <c r="G4654" s="10">
        <v>1317.1755665024684</v>
      </c>
      <c r="H4654" s="10">
        <v>90267.71</v>
      </c>
      <c r="I4654" s="10">
        <v>-16.830000000001746</v>
      </c>
      <c r="J4654" s="10">
        <v>77700</v>
      </c>
      <c r="K4654" s="10">
        <v>76566</v>
      </c>
      <c r="L4654" s="10">
        <v>1134</v>
      </c>
      <c r="M4654" s="10">
        <v>77714.490000000005</v>
      </c>
      <c r="N4654" s="10">
        <v>-14.490000000005239</v>
      </c>
    </row>
    <row r="4655" spans="1:14" x14ac:dyDescent="0.25">
      <c r="A4655" s="9" t="s">
        <v>749</v>
      </c>
      <c r="B4655" s="9" t="s">
        <v>196</v>
      </c>
      <c r="C4655" s="9" t="s">
        <v>42</v>
      </c>
      <c r="D4655" s="9" t="s">
        <v>43</v>
      </c>
      <c r="E4655" s="10">
        <v>114902.67</v>
      </c>
      <c r="F4655" s="10">
        <v>112804.68965517242</v>
      </c>
      <c r="G4655" s="10">
        <v>2097.9803448275779</v>
      </c>
      <c r="H4655" s="10">
        <v>114496.76</v>
      </c>
      <c r="I4655" s="10">
        <v>405.91000000000349</v>
      </c>
      <c r="J4655" s="10">
        <v>77990</v>
      </c>
      <c r="K4655" s="10">
        <v>76566</v>
      </c>
      <c r="L4655" s="10">
        <v>1424</v>
      </c>
      <c r="M4655" s="10">
        <v>77714.490000000005</v>
      </c>
      <c r="N4655" s="10">
        <v>275.50999999999476</v>
      </c>
    </row>
    <row r="4656" spans="1:14" x14ac:dyDescent="0.25">
      <c r="A4656" s="9" t="s">
        <v>749</v>
      </c>
      <c r="B4656" s="9" t="s">
        <v>197</v>
      </c>
      <c r="C4656" s="9" t="s">
        <v>42</v>
      </c>
      <c r="D4656" s="9" t="s">
        <v>43</v>
      </c>
      <c r="E4656" s="10">
        <v>118412.46</v>
      </c>
      <c r="F4656" s="10">
        <v>117656.4236453202</v>
      </c>
      <c r="G4656" s="10">
        <v>756.03635467980348</v>
      </c>
      <c r="H4656" s="10">
        <v>119421.27</v>
      </c>
      <c r="I4656" s="10">
        <v>-1008.8099999999977</v>
      </c>
      <c r="J4656" s="10">
        <v>12843</v>
      </c>
      <c r="K4656" s="10">
        <v>12761</v>
      </c>
      <c r="L4656" s="10">
        <v>82</v>
      </c>
      <c r="M4656" s="10">
        <v>12952.415000000001</v>
      </c>
      <c r="N4656" s="10">
        <v>-109.41500000000087</v>
      </c>
    </row>
    <row r="4657" spans="1:14" x14ac:dyDescent="0.25">
      <c r="A4657" s="9" t="s">
        <v>750</v>
      </c>
      <c r="B4657" s="9" t="s">
        <v>25</v>
      </c>
      <c r="C4657" s="9" t="s">
        <v>26</v>
      </c>
      <c r="D4657" s="9" t="s">
        <v>27</v>
      </c>
      <c r="E4657" s="10">
        <v>26047.39</v>
      </c>
      <c r="F4657" s="10">
        <v>0</v>
      </c>
      <c r="G4657" s="10">
        <v>26047.39</v>
      </c>
      <c r="H4657" s="10">
        <v>0</v>
      </c>
      <c r="I4657" s="10">
        <v>26047.39</v>
      </c>
      <c r="J4657" s="10">
        <v>0</v>
      </c>
      <c r="K4657" s="10">
        <v>0</v>
      </c>
      <c r="L4657" s="10">
        <v>0</v>
      </c>
      <c r="M4657" s="10">
        <v>0</v>
      </c>
      <c r="N4657" s="10">
        <v>0</v>
      </c>
    </row>
    <row r="4658" spans="1:14" x14ac:dyDescent="0.25">
      <c r="A4658" s="9" t="s">
        <v>750</v>
      </c>
      <c r="B4658" s="9" t="s">
        <v>28</v>
      </c>
      <c r="C4658" s="9" t="s">
        <v>29</v>
      </c>
      <c r="D4658" s="9" t="s">
        <v>27</v>
      </c>
      <c r="E4658" s="10">
        <v>0.24</v>
      </c>
      <c r="F4658" s="10">
        <v>0</v>
      </c>
      <c r="G4658" s="10">
        <v>0.24</v>
      </c>
      <c r="H4658" s="10">
        <v>0.08</v>
      </c>
      <c r="I4658" s="10">
        <v>0.15999999999999998</v>
      </c>
      <c r="J4658" s="10">
        <v>0</v>
      </c>
      <c r="K4658" s="10">
        <v>0</v>
      </c>
      <c r="L4658" s="10">
        <v>0</v>
      </c>
      <c r="M4658" s="10">
        <v>0</v>
      </c>
      <c r="N4658" s="10">
        <v>0</v>
      </c>
    </row>
    <row r="4659" spans="1:14" x14ac:dyDescent="0.25">
      <c r="A4659" s="9" t="s">
        <v>750</v>
      </c>
      <c r="B4659" s="9" t="s">
        <v>30</v>
      </c>
      <c r="C4659" s="9" t="s">
        <v>29</v>
      </c>
      <c r="D4659" s="9" t="s">
        <v>27</v>
      </c>
      <c r="E4659" s="10">
        <v>5.68</v>
      </c>
      <c r="F4659" s="10">
        <v>0</v>
      </c>
      <c r="G4659" s="10">
        <v>5.68</v>
      </c>
      <c r="H4659" s="10">
        <v>1.96</v>
      </c>
      <c r="I4659" s="10">
        <v>3.7199999999999998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</row>
    <row r="4660" spans="1:14" x14ac:dyDescent="0.25">
      <c r="A4660" s="9" t="s">
        <v>750</v>
      </c>
      <c r="B4660" s="9" t="s">
        <v>31</v>
      </c>
      <c r="C4660" s="9" t="s">
        <v>29</v>
      </c>
      <c r="D4660" s="9" t="s">
        <v>27</v>
      </c>
      <c r="E4660" s="10">
        <v>38.159999999999997</v>
      </c>
      <c r="F4660" s="10">
        <v>0</v>
      </c>
      <c r="G4660" s="10">
        <v>38.159999999999997</v>
      </c>
      <c r="H4660" s="10">
        <v>13.16</v>
      </c>
      <c r="I4660" s="10">
        <v>24.999999999999996</v>
      </c>
      <c r="J4660" s="10">
        <v>0</v>
      </c>
      <c r="K4660" s="10">
        <v>0</v>
      </c>
      <c r="L4660" s="10">
        <v>0</v>
      </c>
      <c r="M4660" s="10">
        <v>0</v>
      </c>
      <c r="N4660" s="10">
        <v>0</v>
      </c>
    </row>
    <row r="4661" spans="1:14" x14ac:dyDescent="0.25">
      <c r="A4661" s="9" t="s">
        <v>750</v>
      </c>
      <c r="B4661" s="9" t="s">
        <v>36</v>
      </c>
      <c r="C4661" s="9" t="s">
        <v>29</v>
      </c>
      <c r="D4661" s="9" t="s">
        <v>27</v>
      </c>
      <c r="E4661" s="10">
        <v>427.58</v>
      </c>
      <c r="F4661" s="10">
        <v>0</v>
      </c>
      <c r="G4661" s="10">
        <v>427.58</v>
      </c>
      <c r="H4661" s="10">
        <v>147.47</v>
      </c>
      <c r="I4661" s="10">
        <v>280.11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</row>
    <row r="4662" spans="1:14" x14ac:dyDescent="0.25">
      <c r="A4662" s="9" t="s">
        <v>750</v>
      </c>
      <c r="B4662" s="9" t="s">
        <v>37</v>
      </c>
      <c r="C4662" s="9" t="s">
        <v>29</v>
      </c>
      <c r="D4662" s="9" t="s">
        <v>27</v>
      </c>
      <c r="E4662" s="10">
        <v>988.77</v>
      </c>
      <c r="F4662" s="10">
        <v>0</v>
      </c>
      <c r="G4662" s="10">
        <v>988.77</v>
      </c>
      <c r="H4662" s="10">
        <v>341.02</v>
      </c>
      <c r="I4662" s="10">
        <v>647.75</v>
      </c>
      <c r="J4662" s="10">
        <v>0</v>
      </c>
      <c r="K4662" s="10">
        <v>0</v>
      </c>
      <c r="L4662" s="10">
        <v>0</v>
      </c>
      <c r="M4662" s="10">
        <v>0</v>
      </c>
      <c r="N4662" s="10">
        <v>0</v>
      </c>
    </row>
    <row r="4663" spans="1:14" x14ac:dyDescent="0.25">
      <c r="A4663" s="9" t="s">
        <v>750</v>
      </c>
      <c r="B4663" s="9" t="s">
        <v>346</v>
      </c>
      <c r="C4663" s="9" t="s">
        <v>33</v>
      </c>
      <c r="D4663" s="9" t="s">
        <v>27</v>
      </c>
      <c r="E4663" s="10">
        <v>4435.93</v>
      </c>
      <c r="F4663" s="10">
        <v>0</v>
      </c>
      <c r="G4663" s="10">
        <v>4435.93</v>
      </c>
      <c r="H4663" s="10">
        <v>6338.15</v>
      </c>
      <c r="I4663" s="10">
        <v>-1902.2199999999993</v>
      </c>
      <c r="J4663" s="10">
        <v>28</v>
      </c>
      <c r="K4663" s="10">
        <v>0</v>
      </c>
      <c r="L4663" s="10">
        <v>28</v>
      </c>
      <c r="M4663" s="10">
        <v>40.006999999999998</v>
      </c>
      <c r="N4663" s="10">
        <v>-12.006999999999998</v>
      </c>
    </row>
    <row r="4664" spans="1:14" x14ac:dyDescent="0.25">
      <c r="A4664" s="9" t="s">
        <v>750</v>
      </c>
      <c r="B4664" s="9" t="s">
        <v>347</v>
      </c>
      <c r="C4664" s="9" t="s">
        <v>33</v>
      </c>
      <c r="D4664" s="9" t="s">
        <v>27</v>
      </c>
      <c r="E4664" s="10">
        <v>14092.78</v>
      </c>
      <c r="F4664" s="10">
        <v>0</v>
      </c>
      <c r="G4664" s="10">
        <v>14092.78</v>
      </c>
      <c r="H4664" s="10">
        <v>20136.080000000002</v>
      </c>
      <c r="I4664" s="10">
        <v>-6043.3000000000011</v>
      </c>
      <c r="J4664" s="10">
        <v>28</v>
      </c>
      <c r="K4664" s="10">
        <v>0</v>
      </c>
      <c r="L4664" s="10">
        <v>28</v>
      </c>
      <c r="M4664" s="10">
        <v>40.006999999999998</v>
      </c>
      <c r="N4664" s="10">
        <v>-12.006999999999998</v>
      </c>
    </row>
    <row r="4665" spans="1:14" x14ac:dyDescent="0.25">
      <c r="A4665" s="9" t="s">
        <v>750</v>
      </c>
      <c r="B4665" s="9" t="s">
        <v>348</v>
      </c>
      <c r="C4665" s="9" t="s">
        <v>33</v>
      </c>
      <c r="D4665" s="9" t="s">
        <v>27</v>
      </c>
      <c r="E4665" s="10">
        <v>14161.38</v>
      </c>
      <c r="F4665" s="10">
        <v>0</v>
      </c>
      <c r="G4665" s="10">
        <v>14161.38</v>
      </c>
      <c r="H4665" s="10">
        <v>20234.060000000001</v>
      </c>
      <c r="I4665" s="10">
        <v>-6072.6800000000021</v>
      </c>
      <c r="J4665" s="10">
        <v>168</v>
      </c>
      <c r="K4665" s="10">
        <v>0</v>
      </c>
      <c r="L4665" s="10">
        <v>168</v>
      </c>
      <c r="M4665" s="10">
        <v>240.042</v>
      </c>
      <c r="N4665" s="10">
        <v>-72.042000000000002</v>
      </c>
    </row>
    <row r="4666" spans="1:14" x14ac:dyDescent="0.25">
      <c r="A4666" s="9" t="s">
        <v>750</v>
      </c>
      <c r="B4666" s="9" t="s">
        <v>191</v>
      </c>
      <c r="C4666" s="9" t="s">
        <v>39</v>
      </c>
      <c r="D4666" s="9" t="s">
        <v>58</v>
      </c>
      <c r="E4666" s="10">
        <v>-941367.11</v>
      </c>
      <c r="F4666" s="10">
        <v>0</v>
      </c>
      <c r="G4666" s="10">
        <v>-941367.11</v>
      </c>
      <c r="H4666" s="10">
        <v>-941367.15</v>
      </c>
      <c r="I4666" s="10">
        <v>4.0000000037252903E-2</v>
      </c>
      <c r="J4666" s="10">
        <v>-40007</v>
      </c>
      <c r="K4666" s="10">
        <v>0</v>
      </c>
      <c r="L4666" s="10">
        <v>-40007</v>
      </c>
      <c r="M4666" s="10">
        <v>-40007</v>
      </c>
      <c r="N4666" s="10">
        <v>0</v>
      </c>
    </row>
    <row r="4667" spans="1:14" x14ac:dyDescent="0.25">
      <c r="A4667" s="9" t="s">
        <v>750</v>
      </c>
      <c r="B4667" s="9" t="s">
        <v>75</v>
      </c>
      <c r="C4667" s="9" t="s">
        <v>42</v>
      </c>
      <c r="D4667" s="9" t="s">
        <v>58</v>
      </c>
      <c r="E4667" s="10">
        <v>768850.69</v>
      </c>
      <c r="F4667" s="10">
        <v>789695.65</v>
      </c>
      <c r="G4667" s="10">
        <v>-20844.960000000079</v>
      </c>
      <c r="H4667" s="10">
        <v>789695.65</v>
      </c>
      <c r="I4667" s="10">
        <v>-20844.960000000079</v>
      </c>
      <c r="J4667" s="10">
        <v>40509</v>
      </c>
      <c r="K4667" s="10">
        <v>41607.279999999999</v>
      </c>
      <c r="L4667" s="10">
        <v>-1098.2799999999988</v>
      </c>
      <c r="M4667" s="10">
        <v>41607.279999999999</v>
      </c>
      <c r="N4667" s="10">
        <v>-1098.2799999999988</v>
      </c>
    </row>
    <row r="4668" spans="1:14" x14ac:dyDescent="0.25">
      <c r="A4668" s="9" t="s">
        <v>750</v>
      </c>
      <c r="B4668" s="9" t="s">
        <v>437</v>
      </c>
      <c r="C4668" s="9" t="s">
        <v>42</v>
      </c>
      <c r="D4668" s="9" t="s">
        <v>43</v>
      </c>
      <c r="E4668" s="10">
        <v>5772.26</v>
      </c>
      <c r="F4668" s="10">
        <v>0</v>
      </c>
      <c r="G4668" s="10">
        <v>5772.26</v>
      </c>
      <c r="H4668" s="10">
        <v>0</v>
      </c>
      <c r="I4668" s="10">
        <v>5772.26</v>
      </c>
      <c r="J4668" s="10">
        <v>11040</v>
      </c>
      <c r="K4668" s="10">
        <v>0</v>
      </c>
      <c r="L4668" s="10">
        <v>11040</v>
      </c>
      <c r="M4668" s="10">
        <v>0</v>
      </c>
      <c r="N4668" s="10">
        <v>11040</v>
      </c>
    </row>
    <row r="4669" spans="1:14" x14ac:dyDescent="0.25">
      <c r="A4669" s="9" t="s">
        <v>750</v>
      </c>
      <c r="B4669" s="9" t="s">
        <v>349</v>
      </c>
      <c r="C4669" s="9" t="s">
        <v>42</v>
      </c>
      <c r="D4669" s="9" t="s">
        <v>43</v>
      </c>
      <c r="E4669" s="10">
        <v>14553.35</v>
      </c>
      <c r="F4669" s="10">
        <v>19525.019607843136</v>
      </c>
      <c r="G4669" s="10">
        <v>-4971.669607843136</v>
      </c>
      <c r="H4669" s="10">
        <v>19915.52</v>
      </c>
      <c r="I4669" s="10">
        <v>-5362.17</v>
      </c>
      <c r="J4669" s="10">
        <v>29820</v>
      </c>
      <c r="K4669" s="10">
        <v>40007</v>
      </c>
      <c r="L4669" s="10">
        <v>-10187</v>
      </c>
      <c r="M4669" s="10">
        <v>40807.14</v>
      </c>
      <c r="N4669" s="10">
        <v>-10987.14</v>
      </c>
    </row>
    <row r="4670" spans="1:14" x14ac:dyDescent="0.25">
      <c r="A4670" s="9" t="s">
        <v>750</v>
      </c>
      <c r="B4670" s="9" t="s">
        <v>350</v>
      </c>
      <c r="C4670" s="9" t="s">
        <v>42</v>
      </c>
      <c r="D4670" s="9" t="s">
        <v>43</v>
      </c>
      <c r="E4670" s="10">
        <v>80601</v>
      </c>
      <c r="F4670" s="10">
        <v>80214.03980099503</v>
      </c>
      <c r="G4670" s="10">
        <v>386.96019900497049</v>
      </c>
      <c r="H4670" s="10">
        <v>80615.11</v>
      </c>
      <c r="I4670" s="10">
        <v>-14.110000000000582</v>
      </c>
      <c r="J4670" s="10">
        <v>40200</v>
      </c>
      <c r="K4670" s="10">
        <v>40007</v>
      </c>
      <c r="L4670" s="10">
        <v>193</v>
      </c>
      <c r="M4670" s="10">
        <v>40207.035000000003</v>
      </c>
      <c r="N4670" s="10">
        <v>-7.0350000000034925</v>
      </c>
    </row>
    <row r="4671" spans="1:14" x14ac:dyDescent="0.25">
      <c r="A4671" s="9" t="s">
        <v>750</v>
      </c>
      <c r="B4671" s="9" t="s">
        <v>351</v>
      </c>
      <c r="C4671" s="9" t="s">
        <v>42</v>
      </c>
      <c r="D4671" s="9" t="s">
        <v>53</v>
      </c>
      <c r="E4671" s="10">
        <v>11391.9</v>
      </c>
      <c r="F4671" s="10">
        <v>3928.91</v>
      </c>
      <c r="G4671" s="10">
        <v>7462.99</v>
      </c>
      <c r="H4671" s="10">
        <v>3928.91</v>
      </c>
      <c r="I4671" s="10">
        <v>7462.99</v>
      </c>
      <c r="J4671" s="10">
        <v>1160</v>
      </c>
      <c r="K4671" s="10">
        <v>400.07</v>
      </c>
      <c r="L4671" s="10">
        <v>759.93000000000006</v>
      </c>
      <c r="M4671" s="10">
        <v>400.07</v>
      </c>
      <c r="N4671" s="10">
        <v>759.93000000000006</v>
      </c>
    </row>
    <row r="4672" spans="1:14" x14ac:dyDescent="0.25">
      <c r="A4672" s="9" t="s">
        <v>751</v>
      </c>
      <c r="B4672" s="9" t="s">
        <v>25</v>
      </c>
      <c r="C4672" s="9" t="s">
        <v>26</v>
      </c>
      <c r="D4672" s="9" t="s">
        <v>27</v>
      </c>
      <c r="E4672" s="10">
        <v>4918.8999999999996</v>
      </c>
      <c r="F4672" s="10">
        <v>0</v>
      </c>
      <c r="G4672" s="10">
        <v>4918.8999999999996</v>
      </c>
      <c r="H4672" s="10">
        <v>0</v>
      </c>
      <c r="I4672" s="10">
        <v>4918.8999999999996</v>
      </c>
      <c r="J4672" s="10">
        <v>0</v>
      </c>
      <c r="K4672" s="10">
        <v>0</v>
      </c>
      <c r="L4672" s="10">
        <v>0</v>
      </c>
      <c r="M4672" s="10">
        <v>0</v>
      </c>
      <c r="N4672" s="10">
        <v>0</v>
      </c>
    </row>
    <row r="4673" spans="1:14" x14ac:dyDescent="0.25">
      <c r="A4673" s="9" t="s">
        <v>751</v>
      </c>
      <c r="B4673" s="9" t="s">
        <v>28</v>
      </c>
      <c r="C4673" s="9" t="s">
        <v>29</v>
      </c>
      <c r="D4673" s="9" t="s">
        <v>27</v>
      </c>
      <c r="E4673" s="10">
        <v>0.19</v>
      </c>
      <c r="F4673" s="10">
        <v>0</v>
      </c>
      <c r="G4673" s="10">
        <v>0.19</v>
      </c>
      <c r="H4673" s="10">
        <v>0.06</v>
      </c>
      <c r="I4673" s="10">
        <v>0.13</v>
      </c>
      <c r="J4673" s="10">
        <v>0</v>
      </c>
      <c r="K4673" s="10">
        <v>0</v>
      </c>
      <c r="L4673" s="10">
        <v>0</v>
      </c>
      <c r="M4673" s="10">
        <v>0</v>
      </c>
      <c r="N4673" s="10">
        <v>0</v>
      </c>
    </row>
    <row r="4674" spans="1:14" x14ac:dyDescent="0.25">
      <c r="A4674" s="9" t="s">
        <v>751</v>
      </c>
      <c r="B4674" s="9" t="s">
        <v>30</v>
      </c>
      <c r="C4674" s="9" t="s">
        <v>29</v>
      </c>
      <c r="D4674" s="9" t="s">
        <v>27</v>
      </c>
      <c r="E4674" s="10">
        <v>4.46</v>
      </c>
      <c r="F4674" s="10">
        <v>0</v>
      </c>
      <c r="G4674" s="10">
        <v>4.46</v>
      </c>
      <c r="H4674" s="10">
        <v>1.41</v>
      </c>
      <c r="I4674" s="10">
        <v>3.05</v>
      </c>
      <c r="J4674" s="10">
        <v>0</v>
      </c>
      <c r="K4674" s="10">
        <v>0</v>
      </c>
      <c r="L4674" s="10">
        <v>0</v>
      </c>
      <c r="M4674" s="10">
        <v>0</v>
      </c>
      <c r="N4674" s="10">
        <v>0</v>
      </c>
    </row>
    <row r="4675" spans="1:14" x14ac:dyDescent="0.25">
      <c r="A4675" s="9" t="s">
        <v>751</v>
      </c>
      <c r="B4675" s="9" t="s">
        <v>31</v>
      </c>
      <c r="C4675" s="9" t="s">
        <v>29</v>
      </c>
      <c r="D4675" s="9" t="s">
        <v>27</v>
      </c>
      <c r="E4675" s="10">
        <v>29.94</v>
      </c>
      <c r="F4675" s="10">
        <v>0</v>
      </c>
      <c r="G4675" s="10">
        <v>29.94</v>
      </c>
      <c r="H4675" s="10">
        <v>9.4700000000000006</v>
      </c>
      <c r="I4675" s="10">
        <v>20.47</v>
      </c>
      <c r="J4675" s="10">
        <v>0</v>
      </c>
      <c r="K4675" s="10">
        <v>0</v>
      </c>
      <c r="L4675" s="10">
        <v>0</v>
      </c>
      <c r="M4675" s="10">
        <v>0</v>
      </c>
      <c r="N4675" s="10">
        <v>0</v>
      </c>
    </row>
    <row r="4676" spans="1:14" x14ac:dyDescent="0.25">
      <c r="A4676" s="9" t="s">
        <v>751</v>
      </c>
      <c r="B4676" s="9" t="s">
        <v>36</v>
      </c>
      <c r="C4676" s="9" t="s">
        <v>29</v>
      </c>
      <c r="D4676" s="9" t="s">
        <v>27</v>
      </c>
      <c r="E4676" s="10">
        <v>335.43</v>
      </c>
      <c r="F4676" s="10">
        <v>0</v>
      </c>
      <c r="G4676" s="10">
        <v>335.43</v>
      </c>
      <c r="H4676" s="10">
        <v>106.11</v>
      </c>
      <c r="I4676" s="10">
        <v>229.32</v>
      </c>
      <c r="J4676" s="10">
        <v>0</v>
      </c>
      <c r="K4676" s="10">
        <v>0</v>
      </c>
      <c r="L4676" s="10">
        <v>0</v>
      </c>
      <c r="M4676" s="10">
        <v>0</v>
      </c>
      <c r="N4676" s="10">
        <v>0</v>
      </c>
    </row>
    <row r="4677" spans="1:14" x14ac:dyDescent="0.25">
      <c r="A4677" s="9" t="s">
        <v>751</v>
      </c>
      <c r="B4677" s="9" t="s">
        <v>37</v>
      </c>
      <c r="C4677" s="9" t="s">
        <v>29</v>
      </c>
      <c r="D4677" s="9" t="s">
        <v>27</v>
      </c>
      <c r="E4677" s="10">
        <v>775.67</v>
      </c>
      <c r="F4677" s="10">
        <v>0</v>
      </c>
      <c r="G4677" s="10">
        <v>775.67</v>
      </c>
      <c r="H4677" s="10">
        <v>245.39</v>
      </c>
      <c r="I4677" s="10">
        <v>530.28</v>
      </c>
      <c r="J4677" s="10">
        <v>0</v>
      </c>
      <c r="K4677" s="10">
        <v>0</v>
      </c>
      <c r="L4677" s="10">
        <v>0</v>
      </c>
      <c r="M4677" s="10">
        <v>0</v>
      </c>
      <c r="N4677" s="10">
        <v>0</v>
      </c>
    </row>
    <row r="4678" spans="1:14" x14ac:dyDescent="0.25">
      <c r="A4678" s="9" t="s">
        <v>751</v>
      </c>
      <c r="B4678" s="9" t="s">
        <v>346</v>
      </c>
      <c r="C4678" s="9" t="s">
        <v>33</v>
      </c>
      <c r="D4678" s="9" t="s">
        <v>27</v>
      </c>
      <c r="E4678" s="10">
        <v>3247.73</v>
      </c>
      <c r="F4678" s="10">
        <v>0</v>
      </c>
      <c r="G4678" s="10">
        <v>3247.73</v>
      </c>
      <c r="H4678" s="10">
        <v>4560.7700000000004</v>
      </c>
      <c r="I4678" s="10">
        <v>-1313.0400000000004</v>
      </c>
      <c r="J4678" s="10">
        <v>20.5</v>
      </c>
      <c r="K4678" s="10">
        <v>0</v>
      </c>
      <c r="L4678" s="10">
        <v>20.5</v>
      </c>
      <c r="M4678" s="10">
        <v>28.788</v>
      </c>
      <c r="N4678" s="10">
        <v>-8.2880000000000003</v>
      </c>
    </row>
    <row r="4679" spans="1:14" x14ac:dyDescent="0.25">
      <c r="A4679" s="9" t="s">
        <v>751</v>
      </c>
      <c r="B4679" s="9" t="s">
        <v>347</v>
      </c>
      <c r="C4679" s="9" t="s">
        <v>33</v>
      </c>
      <c r="D4679" s="9" t="s">
        <v>27</v>
      </c>
      <c r="E4679" s="10">
        <v>10317.93</v>
      </c>
      <c r="F4679" s="10">
        <v>0</v>
      </c>
      <c r="G4679" s="10">
        <v>10317.93</v>
      </c>
      <c r="H4679" s="10">
        <v>14489.4</v>
      </c>
      <c r="I4679" s="10">
        <v>-4171.4699999999993</v>
      </c>
      <c r="J4679" s="10">
        <v>20.5</v>
      </c>
      <c r="K4679" s="10">
        <v>0</v>
      </c>
      <c r="L4679" s="10">
        <v>20.5</v>
      </c>
      <c r="M4679" s="10">
        <v>28.788</v>
      </c>
      <c r="N4679" s="10">
        <v>-8.2880000000000003</v>
      </c>
    </row>
    <row r="4680" spans="1:14" x14ac:dyDescent="0.25">
      <c r="A4680" s="9" t="s">
        <v>751</v>
      </c>
      <c r="B4680" s="9" t="s">
        <v>348</v>
      </c>
      <c r="C4680" s="9" t="s">
        <v>33</v>
      </c>
      <c r="D4680" s="9" t="s">
        <v>27</v>
      </c>
      <c r="E4680" s="10">
        <v>10368.15</v>
      </c>
      <c r="F4680" s="10">
        <v>0</v>
      </c>
      <c r="G4680" s="10">
        <v>10368.15</v>
      </c>
      <c r="H4680" s="10">
        <v>14559.91</v>
      </c>
      <c r="I4680" s="10">
        <v>-4191.76</v>
      </c>
      <c r="J4680" s="10">
        <v>123</v>
      </c>
      <c r="K4680" s="10">
        <v>0</v>
      </c>
      <c r="L4680" s="10">
        <v>123</v>
      </c>
      <c r="M4680" s="10">
        <v>172.72800000000001</v>
      </c>
      <c r="N4680" s="10">
        <v>-49.728000000000009</v>
      </c>
    </row>
    <row r="4681" spans="1:14" x14ac:dyDescent="0.25">
      <c r="A4681" s="9" t="s">
        <v>751</v>
      </c>
      <c r="B4681" s="9" t="s">
        <v>191</v>
      </c>
      <c r="C4681" s="9" t="s">
        <v>39</v>
      </c>
      <c r="D4681" s="9" t="s">
        <v>58</v>
      </c>
      <c r="E4681" s="10">
        <v>-677383.37</v>
      </c>
      <c r="F4681" s="10">
        <v>0</v>
      </c>
      <c r="G4681" s="10">
        <v>-677383.37</v>
      </c>
      <c r="H4681" s="10">
        <v>-677383.4</v>
      </c>
      <c r="I4681" s="10">
        <v>3.0000000027939677E-2</v>
      </c>
      <c r="J4681" s="10">
        <v>-28788</v>
      </c>
      <c r="K4681" s="10">
        <v>0</v>
      </c>
      <c r="L4681" s="10">
        <v>-28788</v>
      </c>
      <c r="M4681" s="10">
        <v>-28788</v>
      </c>
      <c r="N4681" s="10">
        <v>0</v>
      </c>
    </row>
    <row r="4682" spans="1:14" x14ac:dyDescent="0.25">
      <c r="A4682" s="9" t="s">
        <v>751</v>
      </c>
      <c r="B4682" s="9" t="s">
        <v>75</v>
      </c>
      <c r="C4682" s="9" t="s">
        <v>42</v>
      </c>
      <c r="D4682" s="9" t="s">
        <v>58</v>
      </c>
      <c r="E4682" s="10">
        <v>563679.6</v>
      </c>
      <c r="F4682" s="10">
        <v>568244.51</v>
      </c>
      <c r="G4682" s="10">
        <v>-4564.9100000000326</v>
      </c>
      <c r="H4682" s="10">
        <v>568244.51</v>
      </c>
      <c r="I4682" s="10">
        <v>-4564.9100000000326</v>
      </c>
      <c r="J4682" s="10">
        <v>29699</v>
      </c>
      <c r="K4682" s="10">
        <v>29939.52</v>
      </c>
      <c r="L4682" s="10">
        <v>-240.52000000000044</v>
      </c>
      <c r="M4682" s="10">
        <v>29939.52</v>
      </c>
      <c r="N4682" s="10">
        <v>-240.52000000000044</v>
      </c>
    </row>
    <row r="4683" spans="1:14" x14ac:dyDescent="0.25">
      <c r="A4683" s="9" t="s">
        <v>751</v>
      </c>
      <c r="B4683" s="9" t="s">
        <v>437</v>
      </c>
      <c r="C4683" s="9" t="s">
        <v>42</v>
      </c>
      <c r="D4683" s="9" t="s">
        <v>43</v>
      </c>
      <c r="E4683" s="10">
        <v>15340.42</v>
      </c>
      <c r="F4683" s="10">
        <v>0</v>
      </c>
      <c r="G4683" s="10">
        <v>15340.42</v>
      </c>
      <c r="H4683" s="10">
        <v>0</v>
      </c>
      <c r="I4683" s="10">
        <v>15340.42</v>
      </c>
      <c r="J4683" s="10">
        <v>29340</v>
      </c>
      <c r="K4683" s="10">
        <v>0</v>
      </c>
      <c r="L4683" s="10">
        <v>29340</v>
      </c>
      <c r="M4683" s="10">
        <v>0</v>
      </c>
      <c r="N4683" s="10">
        <v>29340</v>
      </c>
    </row>
    <row r="4684" spans="1:14" x14ac:dyDescent="0.25">
      <c r="A4684" s="9" t="s">
        <v>751</v>
      </c>
      <c r="B4684" s="9" t="s">
        <v>349</v>
      </c>
      <c r="C4684" s="9" t="s">
        <v>42</v>
      </c>
      <c r="D4684" s="9" t="s">
        <v>43</v>
      </c>
      <c r="E4684" s="10">
        <v>0</v>
      </c>
      <c r="F4684" s="10">
        <v>14049.696078431372</v>
      </c>
      <c r="G4684" s="10">
        <v>-14049.696078431372</v>
      </c>
      <c r="H4684" s="10">
        <v>14330.69</v>
      </c>
      <c r="I4684" s="10">
        <v>-14330.69</v>
      </c>
      <c r="J4684" s="10">
        <v>0</v>
      </c>
      <c r="K4684" s="10">
        <v>28788</v>
      </c>
      <c r="L4684" s="10">
        <v>-28788</v>
      </c>
      <c r="M4684" s="10">
        <v>29363.759999999998</v>
      </c>
      <c r="N4684" s="10">
        <v>-29363.759999999998</v>
      </c>
    </row>
    <row r="4685" spans="1:14" x14ac:dyDescent="0.25">
      <c r="A4685" s="9" t="s">
        <v>751</v>
      </c>
      <c r="B4685" s="9" t="s">
        <v>350</v>
      </c>
      <c r="C4685" s="9" t="s">
        <v>42</v>
      </c>
      <c r="D4685" s="9" t="s">
        <v>43</v>
      </c>
      <c r="E4685" s="10">
        <v>59428.2</v>
      </c>
      <c r="F4685" s="10">
        <v>57719.940298507463</v>
      </c>
      <c r="G4685" s="10">
        <v>1708.2597014925341</v>
      </c>
      <c r="H4685" s="10">
        <v>58008.54</v>
      </c>
      <c r="I4685" s="10">
        <v>1419.6599999999962</v>
      </c>
      <c r="J4685" s="10">
        <v>29640</v>
      </c>
      <c r="K4685" s="10">
        <v>28788</v>
      </c>
      <c r="L4685" s="10">
        <v>852</v>
      </c>
      <c r="M4685" s="10">
        <v>28931.94</v>
      </c>
      <c r="N4685" s="10">
        <v>708.06000000000131</v>
      </c>
    </row>
    <row r="4686" spans="1:14" x14ac:dyDescent="0.25">
      <c r="A4686" s="9" t="s">
        <v>751</v>
      </c>
      <c r="B4686" s="9" t="s">
        <v>351</v>
      </c>
      <c r="C4686" s="9" t="s">
        <v>42</v>
      </c>
      <c r="D4686" s="9" t="s">
        <v>53</v>
      </c>
      <c r="E4686" s="10">
        <v>8936.75</v>
      </c>
      <c r="F4686" s="10">
        <v>2827.14</v>
      </c>
      <c r="G4686" s="10">
        <v>6109.6100000000006</v>
      </c>
      <c r="H4686" s="10">
        <v>2827.14</v>
      </c>
      <c r="I4686" s="10">
        <v>6109.6100000000006</v>
      </c>
      <c r="J4686" s="10">
        <v>910</v>
      </c>
      <c r="K4686" s="10">
        <v>287.88</v>
      </c>
      <c r="L4686" s="10">
        <v>622.12</v>
      </c>
      <c r="M4686" s="10">
        <v>287.88</v>
      </c>
      <c r="N4686" s="10">
        <v>622.12</v>
      </c>
    </row>
    <row r="4687" spans="1:14" x14ac:dyDescent="0.25">
      <c r="A4687" s="9" t="s">
        <v>752</v>
      </c>
      <c r="B4687" s="9" t="s">
        <v>25</v>
      </c>
      <c r="C4687" s="9" t="s">
        <v>26</v>
      </c>
      <c r="D4687" s="9" t="s">
        <v>27</v>
      </c>
      <c r="E4687" s="10">
        <v>2298.27</v>
      </c>
      <c r="F4687" s="10">
        <v>0</v>
      </c>
      <c r="G4687" s="10">
        <v>2298.27</v>
      </c>
      <c r="H4687" s="10">
        <v>0</v>
      </c>
      <c r="I4687" s="10">
        <v>2298.27</v>
      </c>
      <c r="J4687" s="10">
        <v>0</v>
      </c>
      <c r="K4687" s="10">
        <v>0</v>
      </c>
      <c r="L4687" s="10">
        <v>0</v>
      </c>
      <c r="M4687" s="10">
        <v>0</v>
      </c>
      <c r="N4687" s="10">
        <v>0</v>
      </c>
    </row>
    <row r="4688" spans="1:14" x14ac:dyDescent="0.25">
      <c r="A4688" s="9" t="s">
        <v>752</v>
      </c>
      <c r="B4688" s="9" t="s">
        <v>28</v>
      </c>
      <c r="C4688" s="9" t="s">
        <v>29</v>
      </c>
      <c r="D4688" s="9" t="s">
        <v>27</v>
      </c>
      <c r="E4688" s="10">
        <v>0.16</v>
      </c>
      <c r="F4688" s="10">
        <v>0</v>
      </c>
      <c r="G4688" s="10">
        <v>0.16</v>
      </c>
      <c r="H4688" s="10">
        <v>0.04</v>
      </c>
      <c r="I4688" s="10">
        <v>0.12</v>
      </c>
      <c r="J4688" s="10">
        <v>0</v>
      </c>
      <c r="K4688" s="10">
        <v>0</v>
      </c>
      <c r="L4688" s="10">
        <v>0</v>
      </c>
      <c r="M4688" s="10">
        <v>0</v>
      </c>
      <c r="N4688" s="10">
        <v>0</v>
      </c>
    </row>
    <row r="4689" spans="1:14" x14ac:dyDescent="0.25">
      <c r="A4689" s="9" t="s">
        <v>752</v>
      </c>
      <c r="B4689" s="9" t="s">
        <v>30</v>
      </c>
      <c r="C4689" s="9" t="s">
        <v>29</v>
      </c>
      <c r="D4689" s="9" t="s">
        <v>27</v>
      </c>
      <c r="E4689" s="10">
        <v>3.72</v>
      </c>
      <c r="F4689" s="10">
        <v>0</v>
      </c>
      <c r="G4689" s="10">
        <v>3.72</v>
      </c>
      <c r="H4689" s="10">
        <v>1.05</v>
      </c>
      <c r="I4689" s="10">
        <v>2.67</v>
      </c>
      <c r="J4689" s="10">
        <v>0</v>
      </c>
      <c r="K4689" s="10">
        <v>0</v>
      </c>
      <c r="L4689" s="10">
        <v>0</v>
      </c>
      <c r="M4689" s="10">
        <v>0</v>
      </c>
      <c r="N4689" s="10">
        <v>0</v>
      </c>
    </row>
    <row r="4690" spans="1:14" x14ac:dyDescent="0.25">
      <c r="A4690" s="9" t="s">
        <v>752</v>
      </c>
      <c r="B4690" s="9" t="s">
        <v>31</v>
      </c>
      <c r="C4690" s="9" t="s">
        <v>29</v>
      </c>
      <c r="D4690" s="9" t="s">
        <v>27</v>
      </c>
      <c r="E4690" s="10">
        <v>25</v>
      </c>
      <c r="F4690" s="10">
        <v>0</v>
      </c>
      <c r="G4690" s="10">
        <v>25</v>
      </c>
      <c r="H4690" s="10">
        <v>7.03</v>
      </c>
      <c r="I4690" s="10">
        <v>17.97</v>
      </c>
      <c r="J4690" s="10">
        <v>0</v>
      </c>
      <c r="K4690" s="10">
        <v>0</v>
      </c>
      <c r="L4690" s="10">
        <v>0</v>
      </c>
      <c r="M4690" s="10">
        <v>0</v>
      </c>
      <c r="N4690" s="10">
        <v>0</v>
      </c>
    </row>
    <row r="4691" spans="1:14" x14ac:dyDescent="0.25">
      <c r="A4691" s="9" t="s">
        <v>752</v>
      </c>
      <c r="B4691" s="9" t="s">
        <v>36</v>
      </c>
      <c r="C4691" s="9" t="s">
        <v>29</v>
      </c>
      <c r="D4691" s="9" t="s">
        <v>27</v>
      </c>
      <c r="E4691" s="10">
        <v>280.14</v>
      </c>
      <c r="F4691" s="10">
        <v>0</v>
      </c>
      <c r="G4691" s="10">
        <v>280.14</v>
      </c>
      <c r="H4691" s="10">
        <v>78.709999999999994</v>
      </c>
      <c r="I4691" s="10">
        <v>201.43</v>
      </c>
      <c r="J4691" s="10">
        <v>0</v>
      </c>
      <c r="K4691" s="10">
        <v>0</v>
      </c>
      <c r="L4691" s="10">
        <v>0</v>
      </c>
      <c r="M4691" s="10">
        <v>0</v>
      </c>
      <c r="N4691" s="10">
        <v>0</v>
      </c>
    </row>
    <row r="4692" spans="1:14" x14ac:dyDescent="0.25">
      <c r="A4692" s="9" t="s">
        <v>752</v>
      </c>
      <c r="B4692" s="9" t="s">
        <v>37</v>
      </c>
      <c r="C4692" s="9" t="s">
        <v>29</v>
      </c>
      <c r="D4692" s="9" t="s">
        <v>27</v>
      </c>
      <c r="E4692" s="10">
        <v>647.82000000000005</v>
      </c>
      <c r="F4692" s="10">
        <v>0</v>
      </c>
      <c r="G4692" s="10">
        <v>647.82000000000005</v>
      </c>
      <c r="H4692" s="10">
        <v>182.02</v>
      </c>
      <c r="I4692" s="10">
        <v>465.80000000000007</v>
      </c>
      <c r="J4692" s="10">
        <v>0</v>
      </c>
      <c r="K4692" s="10">
        <v>0</v>
      </c>
      <c r="L4692" s="10">
        <v>0</v>
      </c>
      <c r="M4692" s="10">
        <v>0</v>
      </c>
      <c r="N4692" s="10">
        <v>0</v>
      </c>
    </row>
    <row r="4693" spans="1:14" x14ac:dyDescent="0.25">
      <c r="A4693" s="9" t="s">
        <v>752</v>
      </c>
      <c r="B4693" s="9" t="s">
        <v>346</v>
      </c>
      <c r="C4693" s="9" t="s">
        <v>33</v>
      </c>
      <c r="D4693" s="9" t="s">
        <v>27</v>
      </c>
      <c r="E4693" s="10">
        <v>2851.67</v>
      </c>
      <c r="F4693" s="10">
        <v>0</v>
      </c>
      <c r="G4693" s="10">
        <v>2851.67</v>
      </c>
      <c r="H4693" s="10">
        <v>3383.03</v>
      </c>
      <c r="I4693" s="10">
        <v>-531.36000000000013</v>
      </c>
      <c r="J4693" s="10">
        <v>18</v>
      </c>
      <c r="K4693" s="10">
        <v>0</v>
      </c>
      <c r="L4693" s="10">
        <v>18</v>
      </c>
      <c r="M4693" s="10">
        <v>21.353999999999999</v>
      </c>
      <c r="N4693" s="10">
        <v>-3.3539999999999992</v>
      </c>
    </row>
    <row r="4694" spans="1:14" x14ac:dyDescent="0.25">
      <c r="A4694" s="9" t="s">
        <v>752</v>
      </c>
      <c r="B4694" s="9" t="s">
        <v>347</v>
      </c>
      <c r="C4694" s="9" t="s">
        <v>33</v>
      </c>
      <c r="D4694" s="9" t="s">
        <v>27</v>
      </c>
      <c r="E4694" s="10">
        <v>9059.64</v>
      </c>
      <c r="F4694" s="10">
        <v>0</v>
      </c>
      <c r="G4694" s="10">
        <v>9059.64</v>
      </c>
      <c r="H4694" s="10">
        <v>10747.77</v>
      </c>
      <c r="I4694" s="10">
        <v>-1688.130000000001</v>
      </c>
      <c r="J4694" s="10">
        <v>18</v>
      </c>
      <c r="K4694" s="10">
        <v>0</v>
      </c>
      <c r="L4694" s="10">
        <v>18</v>
      </c>
      <c r="M4694" s="10">
        <v>21.353999999999999</v>
      </c>
      <c r="N4694" s="10">
        <v>-3.3539999999999992</v>
      </c>
    </row>
    <row r="4695" spans="1:14" x14ac:dyDescent="0.25">
      <c r="A4695" s="9" t="s">
        <v>752</v>
      </c>
      <c r="B4695" s="9" t="s">
        <v>348</v>
      </c>
      <c r="C4695" s="9" t="s">
        <v>33</v>
      </c>
      <c r="D4695" s="9" t="s">
        <v>27</v>
      </c>
      <c r="E4695" s="10">
        <v>9103.74</v>
      </c>
      <c r="F4695" s="10">
        <v>0</v>
      </c>
      <c r="G4695" s="10">
        <v>9103.74</v>
      </c>
      <c r="H4695" s="10">
        <v>10800.06</v>
      </c>
      <c r="I4695" s="10">
        <v>-1696.3199999999997</v>
      </c>
      <c r="J4695" s="10">
        <v>108</v>
      </c>
      <c r="K4695" s="10">
        <v>0</v>
      </c>
      <c r="L4695" s="10">
        <v>108</v>
      </c>
      <c r="M4695" s="10">
        <v>128.124</v>
      </c>
      <c r="N4695" s="10">
        <v>-20.123999999999995</v>
      </c>
    </row>
    <row r="4696" spans="1:14" x14ac:dyDescent="0.25">
      <c r="A4696" s="9" t="s">
        <v>752</v>
      </c>
      <c r="B4696" s="9" t="s">
        <v>191</v>
      </c>
      <c r="C4696" s="9" t="s">
        <v>39</v>
      </c>
      <c r="D4696" s="9" t="s">
        <v>58</v>
      </c>
      <c r="E4696" s="10">
        <v>-500098.94</v>
      </c>
      <c r="F4696" s="10">
        <v>0</v>
      </c>
      <c r="G4696" s="10">
        <v>-500098.94</v>
      </c>
      <c r="H4696" s="10">
        <v>-500098.87</v>
      </c>
      <c r="I4696" s="10">
        <v>-7.0000000006984919E-2</v>
      </c>
      <c r="J4696" s="10">
        <v>-21354</v>
      </c>
      <c r="K4696" s="10">
        <v>0</v>
      </c>
      <c r="L4696" s="10">
        <v>-21354</v>
      </c>
      <c r="M4696" s="10">
        <v>-21354</v>
      </c>
      <c r="N4696" s="10">
        <v>0</v>
      </c>
    </row>
    <row r="4697" spans="1:14" x14ac:dyDescent="0.25">
      <c r="A4697" s="9" t="s">
        <v>752</v>
      </c>
      <c r="B4697" s="9" t="s">
        <v>75</v>
      </c>
      <c r="C4697" s="9" t="s">
        <v>42</v>
      </c>
      <c r="D4697" s="9" t="s">
        <v>58</v>
      </c>
      <c r="E4697" s="10">
        <v>416396.74</v>
      </c>
      <c r="F4697" s="10">
        <v>421505.26</v>
      </c>
      <c r="G4697" s="10">
        <v>-5108.5200000000186</v>
      </c>
      <c r="H4697" s="10">
        <v>421505.26</v>
      </c>
      <c r="I4697" s="10">
        <v>-5108.5200000000186</v>
      </c>
      <c r="J4697" s="10">
        <v>21939</v>
      </c>
      <c r="K4697" s="10">
        <v>22208.16</v>
      </c>
      <c r="L4697" s="10">
        <v>-269.15999999999985</v>
      </c>
      <c r="M4697" s="10">
        <v>22208.16</v>
      </c>
      <c r="N4697" s="10">
        <v>-269.15999999999985</v>
      </c>
    </row>
    <row r="4698" spans="1:14" x14ac:dyDescent="0.25">
      <c r="A4698" s="9" t="s">
        <v>752</v>
      </c>
      <c r="B4698" s="9" t="s">
        <v>437</v>
      </c>
      <c r="C4698" s="9" t="s">
        <v>42</v>
      </c>
      <c r="D4698" s="9" t="s">
        <v>43</v>
      </c>
      <c r="E4698" s="10">
        <v>11230.82</v>
      </c>
      <c r="F4698" s="10">
        <v>0</v>
      </c>
      <c r="G4698" s="10">
        <v>11230.82</v>
      </c>
      <c r="H4698" s="10">
        <v>0</v>
      </c>
      <c r="I4698" s="10">
        <v>11230.82</v>
      </c>
      <c r="J4698" s="10">
        <v>21480</v>
      </c>
      <c r="K4698" s="10">
        <v>0</v>
      </c>
      <c r="L4698" s="10">
        <v>21480</v>
      </c>
      <c r="M4698" s="10">
        <v>0</v>
      </c>
      <c r="N4698" s="10">
        <v>21480</v>
      </c>
    </row>
    <row r="4699" spans="1:14" x14ac:dyDescent="0.25">
      <c r="A4699" s="9" t="s">
        <v>752</v>
      </c>
      <c r="B4699" s="9" t="s">
        <v>349</v>
      </c>
      <c r="C4699" s="9" t="s">
        <v>42</v>
      </c>
      <c r="D4699" s="9" t="s">
        <v>43</v>
      </c>
      <c r="E4699" s="10">
        <v>0</v>
      </c>
      <c r="F4699" s="10">
        <v>10421.607843137255</v>
      </c>
      <c r="G4699" s="10">
        <v>-10421.607843137255</v>
      </c>
      <c r="H4699" s="10">
        <v>10630.04</v>
      </c>
      <c r="I4699" s="10">
        <v>-10630.04</v>
      </c>
      <c r="J4699" s="10">
        <v>0</v>
      </c>
      <c r="K4699" s="10">
        <v>21354</v>
      </c>
      <c r="L4699" s="10">
        <v>-21354</v>
      </c>
      <c r="M4699" s="10">
        <v>21781.08</v>
      </c>
      <c r="N4699" s="10">
        <v>-21781.08</v>
      </c>
    </row>
    <row r="4700" spans="1:14" x14ac:dyDescent="0.25">
      <c r="A4700" s="9" t="s">
        <v>752</v>
      </c>
      <c r="B4700" s="9" t="s">
        <v>350</v>
      </c>
      <c r="C4700" s="9" t="s">
        <v>42</v>
      </c>
      <c r="D4700" s="9" t="s">
        <v>43</v>
      </c>
      <c r="E4700" s="10">
        <v>40742.5</v>
      </c>
      <c r="F4700" s="10">
        <v>40465.830845771146</v>
      </c>
      <c r="G4700" s="10">
        <v>276.66915422885359</v>
      </c>
      <c r="H4700" s="10">
        <v>40668.160000000003</v>
      </c>
      <c r="I4700" s="10">
        <v>74.339999999996508</v>
      </c>
      <c r="J4700" s="10">
        <v>21500</v>
      </c>
      <c r="K4700" s="10">
        <v>21354</v>
      </c>
      <c r="L4700" s="10">
        <v>146</v>
      </c>
      <c r="M4700" s="10">
        <v>21460.77</v>
      </c>
      <c r="N4700" s="10">
        <v>39.229999999999563</v>
      </c>
    </row>
    <row r="4701" spans="1:14" x14ac:dyDescent="0.25">
      <c r="A4701" s="9" t="s">
        <v>752</v>
      </c>
      <c r="B4701" s="9" t="s">
        <v>351</v>
      </c>
      <c r="C4701" s="9" t="s">
        <v>42</v>
      </c>
      <c r="D4701" s="9" t="s">
        <v>53</v>
      </c>
      <c r="E4701" s="10">
        <v>7458.72</v>
      </c>
      <c r="F4701" s="10">
        <v>2095.71</v>
      </c>
      <c r="G4701" s="10">
        <v>5363.01</v>
      </c>
      <c r="H4701" s="10">
        <v>2095.71</v>
      </c>
      <c r="I4701" s="10">
        <v>5363.01</v>
      </c>
      <c r="J4701" s="10">
        <v>760</v>
      </c>
      <c r="K4701" s="10">
        <v>213.54</v>
      </c>
      <c r="L4701" s="10">
        <v>546.46</v>
      </c>
      <c r="M4701" s="10">
        <v>213.54</v>
      </c>
      <c r="N4701" s="10">
        <v>546.46</v>
      </c>
    </row>
    <row r="4702" spans="1:14" x14ac:dyDescent="0.25">
      <c r="A4702" s="9" t="s">
        <v>753</v>
      </c>
      <c r="B4702" s="9" t="s">
        <v>25</v>
      </c>
      <c r="C4702" s="9" t="s">
        <v>26</v>
      </c>
      <c r="D4702" s="9" t="s">
        <v>27</v>
      </c>
      <c r="E4702" s="10">
        <v>12387.26</v>
      </c>
      <c r="F4702" s="10">
        <v>0</v>
      </c>
      <c r="G4702" s="10">
        <v>12387.26</v>
      </c>
      <c r="H4702" s="10">
        <v>0</v>
      </c>
      <c r="I4702" s="10">
        <v>12387.26</v>
      </c>
      <c r="J4702" s="10">
        <v>0</v>
      </c>
      <c r="K4702" s="10">
        <v>0</v>
      </c>
      <c r="L4702" s="10">
        <v>0</v>
      </c>
      <c r="M4702" s="10">
        <v>0</v>
      </c>
      <c r="N4702" s="10">
        <v>0</v>
      </c>
    </row>
    <row r="4703" spans="1:14" x14ac:dyDescent="0.25">
      <c r="A4703" s="9" t="s">
        <v>753</v>
      </c>
      <c r="B4703" s="9" t="s">
        <v>28</v>
      </c>
      <c r="C4703" s="9" t="s">
        <v>29</v>
      </c>
      <c r="D4703" s="9" t="s">
        <v>27</v>
      </c>
      <c r="E4703" s="10">
        <v>0.11</v>
      </c>
      <c r="F4703" s="10">
        <v>0</v>
      </c>
      <c r="G4703" s="10">
        <v>0.11</v>
      </c>
      <c r="H4703" s="10">
        <v>0.1</v>
      </c>
      <c r="I4703" s="10">
        <v>9.999999999999995E-3</v>
      </c>
      <c r="J4703" s="10">
        <v>0</v>
      </c>
      <c r="K4703" s="10">
        <v>0</v>
      </c>
      <c r="L4703" s="10">
        <v>0</v>
      </c>
      <c r="M4703" s="10">
        <v>0</v>
      </c>
      <c r="N4703" s="10">
        <v>0</v>
      </c>
    </row>
    <row r="4704" spans="1:14" x14ac:dyDescent="0.25">
      <c r="A4704" s="9" t="s">
        <v>753</v>
      </c>
      <c r="B4704" s="9" t="s">
        <v>30</v>
      </c>
      <c r="C4704" s="9" t="s">
        <v>29</v>
      </c>
      <c r="D4704" s="9" t="s">
        <v>27</v>
      </c>
      <c r="E4704" s="10">
        <v>2.4700000000000002</v>
      </c>
      <c r="F4704" s="10">
        <v>0</v>
      </c>
      <c r="G4704" s="10">
        <v>2.4700000000000002</v>
      </c>
      <c r="H4704" s="10">
        <v>2.2599999999999998</v>
      </c>
      <c r="I4704" s="10">
        <v>0.21000000000000041</v>
      </c>
      <c r="J4704" s="10">
        <v>0</v>
      </c>
      <c r="K4704" s="10">
        <v>0</v>
      </c>
      <c r="L4704" s="10">
        <v>0</v>
      </c>
      <c r="M4704" s="10">
        <v>0</v>
      </c>
      <c r="N4704" s="10">
        <v>0</v>
      </c>
    </row>
    <row r="4705" spans="1:14" x14ac:dyDescent="0.25">
      <c r="A4705" s="9" t="s">
        <v>753</v>
      </c>
      <c r="B4705" s="9" t="s">
        <v>31</v>
      </c>
      <c r="C4705" s="9" t="s">
        <v>29</v>
      </c>
      <c r="D4705" s="9" t="s">
        <v>27</v>
      </c>
      <c r="E4705" s="10">
        <v>16.61</v>
      </c>
      <c r="F4705" s="10">
        <v>0</v>
      </c>
      <c r="G4705" s="10">
        <v>16.61</v>
      </c>
      <c r="H4705" s="10">
        <v>15.19</v>
      </c>
      <c r="I4705" s="10">
        <v>1.42</v>
      </c>
      <c r="J4705" s="10">
        <v>0</v>
      </c>
      <c r="K4705" s="10">
        <v>0</v>
      </c>
      <c r="L4705" s="10">
        <v>0</v>
      </c>
      <c r="M4705" s="10">
        <v>0</v>
      </c>
      <c r="N4705" s="10">
        <v>0</v>
      </c>
    </row>
    <row r="4706" spans="1:14" x14ac:dyDescent="0.25">
      <c r="A4706" s="9" t="s">
        <v>753</v>
      </c>
      <c r="B4706" s="9" t="s">
        <v>36</v>
      </c>
      <c r="C4706" s="9" t="s">
        <v>29</v>
      </c>
      <c r="D4706" s="9" t="s">
        <v>27</v>
      </c>
      <c r="E4706" s="10">
        <v>186.14</v>
      </c>
      <c r="F4706" s="10">
        <v>0</v>
      </c>
      <c r="G4706" s="10">
        <v>186.14</v>
      </c>
      <c r="H4706" s="10">
        <v>170.23</v>
      </c>
      <c r="I4706" s="10">
        <v>15.909999999999997</v>
      </c>
      <c r="J4706" s="10">
        <v>0</v>
      </c>
      <c r="K4706" s="10">
        <v>0</v>
      </c>
      <c r="L4706" s="10">
        <v>0</v>
      </c>
      <c r="M4706" s="10">
        <v>0</v>
      </c>
      <c r="N4706" s="10">
        <v>0</v>
      </c>
    </row>
    <row r="4707" spans="1:14" x14ac:dyDescent="0.25">
      <c r="A4707" s="9" t="s">
        <v>753</v>
      </c>
      <c r="B4707" s="9" t="s">
        <v>37</v>
      </c>
      <c r="C4707" s="9" t="s">
        <v>29</v>
      </c>
      <c r="D4707" s="9" t="s">
        <v>27</v>
      </c>
      <c r="E4707" s="10">
        <v>430.46</v>
      </c>
      <c r="F4707" s="10">
        <v>0</v>
      </c>
      <c r="G4707" s="10">
        <v>430.46</v>
      </c>
      <c r="H4707" s="10">
        <v>393.65</v>
      </c>
      <c r="I4707" s="10">
        <v>36.81</v>
      </c>
      <c r="J4707" s="10">
        <v>0</v>
      </c>
      <c r="K4707" s="10">
        <v>0</v>
      </c>
      <c r="L4707" s="10">
        <v>0</v>
      </c>
      <c r="M4707" s="10">
        <v>0</v>
      </c>
      <c r="N4707" s="10">
        <v>0</v>
      </c>
    </row>
    <row r="4708" spans="1:14" x14ac:dyDescent="0.25">
      <c r="A4708" s="9" t="s">
        <v>753</v>
      </c>
      <c r="B4708" s="9" t="s">
        <v>346</v>
      </c>
      <c r="C4708" s="9" t="s">
        <v>33</v>
      </c>
      <c r="D4708" s="9" t="s">
        <v>27</v>
      </c>
      <c r="E4708" s="10">
        <v>5703.34</v>
      </c>
      <c r="F4708" s="10">
        <v>0</v>
      </c>
      <c r="G4708" s="10">
        <v>5703.34</v>
      </c>
      <c r="H4708" s="10">
        <v>7316.43</v>
      </c>
      <c r="I4708" s="10">
        <v>-1613.0900000000001</v>
      </c>
      <c r="J4708" s="10">
        <v>36</v>
      </c>
      <c r="K4708" s="10">
        <v>0</v>
      </c>
      <c r="L4708" s="10">
        <v>36</v>
      </c>
      <c r="M4708" s="10">
        <v>46.182000000000002</v>
      </c>
      <c r="N4708" s="10">
        <v>-10.182000000000002</v>
      </c>
    </row>
    <row r="4709" spans="1:14" x14ac:dyDescent="0.25">
      <c r="A4709" s="9" t="s">
        <v>753</v>
      </c>
      <c r="B4709" s="9" t="s">
        <v>347</v>
      </c>
      <c r="C4709" s="9" t="s">
        <v>33</v>
      </c>
      <c r="D4709" s="9" t="s">
        <v>27</v>
      </c>
      <c r="E4709" s="10">
        <v>18119.29</v>
      </c>
      <c r="F4709" s="10">
        <v>0</v>
      </c>
      <c r="G4709" s="10">
        <v>18119.29</v>
      </c>
      <c r="H4709" s="10">
        <v>23244.05</v>
      </c>
      <c r="I4709" s="10">
        <v>-5124.7599999999984</v>
      </c>
      <c r="J4709" s="10">
        <v>36</v>
      </c>
      <c r="K4709" s="10">
        <v>0</v>
      </c>
      <c r="L4709" s="10">
        <v>36</v>
      </c>
      <c r="M4709" s="10">
        <v>46.182000000000002</v>
      </c>
      <c r="N4709" s="10">
        <v>-10.182000000000002</v>
      </c>
    </row>
    <row r="4710" spans="1:14" x14ac:dyDescent="0.25">
      <c r="A4710" s="9" t="s">
        <v>753</v>
      </c>
      <c r="B4710" s="9" t="s">
        <v>348</v>
      </c>
      <c r="C4710" s="9" t="s">
        <v>33</v>
      </c>
      <c r="D4710" s="9" t="s">
        <v>27</v>
      </c>
      <c r="E4710" s="10">
        <v>18207.48</v>
      </c>
      <c r="F4710" s="10">
        <v>0</v>
      </c>
      <c r="G4710" s="10">
        <v>18207.48</v>
      </c>
      <c r="H4710" s="10">
        <v>23357.15</v>
      </c>
      <c r="I4710" s="10">
        <v>-5149.6700000000019</v>
      </c>
      <c r="J4710" s="10">
        <v>216</v>
      </c>
      <c r="K4710" s="10">
        <v>0</v>
      </c>
      <c r="L4710" s="10">
        <v>216</v>
      </c>
      <c r="M4710" s="10">
        <v>277.09199999999998</v>
      </c>
      <c r="N4710" s="10">
        <v>-61.091999999999985</v>
      </c>
    </row>
    <row r="4711" spans="1:14" x14ac:dyDescent="0.25">
      <c r="A4711" s="9" t="s">
        <v>753</v>
      </c>
      <c r="B4711" s="9" t="s">
        <v>177</v>
      </c>
      <c r="C4711" s="9" t="s">
        <v>39</v>
      </c>
      <c r="D4711" s="9" t="s">
        <v>58</v>
      </c>
      <c r="E4711" s="10">
        <v>-1087714.49</v>
      </c>
      <c r="F4711" s="10">
        <v>0</v>
      </c>
      <c r="G4711" s="10">
        <v>-1087714.49</v>
      </c>
      <c r="H4711" s="10">
        <v>-1087714.3500000001</v>
      </c>
      <c r="I4711" s="10">
        <v>-0.13999999989755452</v>
      </c>
      <c r="J4711" s="10">
        <v>-46182</v>
      </c>
      <c r="K4711" s="10">
        <v>0</v>
      </c>
      <c r="L4711" s="10">
        <v>-46182</v>
      </c>
      <c r="M4711" s="10">
        <v>-46182</v>
      </c>
      <c r="N4711" s="10">
        <v>0</v>
      </c>
    </row>
    <row r="4712" spans="1:14" x14ac:dyDescent="0.25">
      <c r="A4712" s="9" t="s">
        <v>753</v>
      </c>
      <c r="B4712" s="9" t="s">
        <v>75</v>
      </c>
      <c r="C4712" s="9" t="s">
        <v>42</v>
      </c>
      <c r="D4712" s="9" t="s">
        <v>58</v>
      </c>
      <c r="E4712" s="10">
        <v>904916.52</v>
      </c>
      <c r="F4712" s="10">
        <v>911583.58</v>
      </c>
      <c r="G4712" s="10">
        <v>-6667.0599999999395</v>
      </c>
      <c r="H4712" s="10">
        <v>911583.58</v>
      </c>
      <c r="I4712" s="10">
        <v>-6667.0599999999395</v>
      </c>
      <c r="J4712" s="10">
        <v>47678</v>
      </c>
      <c r="K4712" s="10">
        <v>48029.279999999999</v>
      </c>
      <c r="L4712" s="10">
        <v>-351.27999999999884</v>
      </c>
      <c r="M4712" s="10">
        <v>48029.279999999999</v>
      </c>
      <c r="N4712" s="10">
        <v>-351.27999999999884</v>
      </c>
    </row>
    <row r="4713" spans="1:14" x14ac:dyDescent="0.25">
      <c r="A4713" s="9" t="s">
        <v>753</v>
      </c>
      <c r="B4713" s="9" t="s">
        <v>354</v>
      </c>
      <c r="C4713" s="9" t="s">
        <v>42</v>
      </c>
      <c r="D4713" s="9" t="s">
        <v>43</v>
      </c>
      <c r="E4713" s="10">
        <v>23310.01</v>
      </c>
      <c r="F4713" s="10">
        <v>22068.529411764706</v>
      </c>
      <c r="G4713" s="10">
        <v>1241.4805882352921</v>
      </c>
      <c r="H4713" s="10">
        <v>22509.9</v>
      </c>
      <c r="I4713" s="10">
        <v>800.10999999999694</v>
      </c>
      <c r="J4713" s="10">
        <v>48780</v>
      </c>
      <c r="K4713" s="10">
        <v>46182</v>
      </c>
      <c r="L4713" s="10">
        <v>2598</v>
      </c>
      <c r="M4713" s="10">
        <v>47105.64</v>
      </c>
      <c r="N4713" s="10">
        <v>1674.3600000000006</v>
      </c>
    </row>
    <row r="4714" spans="1:14" x14ac:dyDescent="0.25">
      <c r="A4714" s="9" t="s">
        <v>753</v>
      </c>
      <c r="B4714" s="9" t="s">
        <v>350</v>
      </c>
      <c r="C4714" s="9" t="s">
        <v>42</v>
      </c>
      <c r="D4714" s="9" t="s">
        <v>43</v>
      </c>
      <c r="E4714" s="10">
        <v>97803.9</v>
      </c>
      <c r="F4714" s="10">
        <v>92594.905472636819</v>
      </c>
      <c r="G4714" s="10">
        <v>5208.9945273631747</v>
      </c>
      <c r="H4714" s="10">
        <v>93057.88</v>
      </c>
      <c r="I4714" s="10">
        <v>4746.0199999999895</v>
      </c>
      <c r="J4714" s="10">
        <v>48780</v>
      </c>
      <c r="K4714" s="10">
        <v>46182</v>
      </c>
      <c r="L4714" s="10">
        <v>2598</v>
      </c>
      <c r="M4714" s="10">
        <v>46412.91</v>
      </c>
      <c r="N4714" s="10">
        <v>2367.0899999999965</v>
      </c>
    </row>
    <row r="4715" spans="1:14" x14ac:dyDescent="0.25">
      <c r="A4715" s="9" t="s">
        <v>753</v>
      </c>
      <c r="B4715" s="9" t="s">
        <v>355</v>
      </c>
      <c r="C4715" s="9" t="s">
        <v>42</v>
      </c>
      <c r="D4715" s="9" t="s">
        <v>53</v>
      </c>
      <c r="E4715" s="10">
        <v>6630.9</v>
      </c>
      <c r="F4715" s="10">
        <v>6063.94</v>
      </c>
      <c r="G4715" s="10">
        <v>566.96</v>
      </c>
      <c r="H4715" s="10">
        <v>6063.94</v>
      </c>
      <c r="I4715" s="10">
        <v>566.96</v>
      </c>
      <c r="J4715" s="10">
        <v>505</v>
      </c>
      <c r="K4715" s="10">
        <v>461.82</v>
      </c>
      <c r="L4715" s="10">
        <v>43.180000000000007</v>
      </c>
      <c r="M4715" s="10">
        <v>461.82</v>
      </c>
      <c r="N4715" s="10">
        <v>43.180000000000007</v>
      </c>
    </row>
    <row r="4716" spans="1:14" x14ac:dyDescent="0.25">
      <c r="A4716" s="9" t="s">
        <v>754</v>
      </c>
      <c r="B4716" s="9" t="s">
        <v>25</v>
      </c>
      <c r="C4716" s="9" t="s">
        <v>26</v>
      </c>
      <c r="D4716" s="9" t="s">
        <v>27</v>
      </c>
      <c r="E4716" s="10">
        <v>14351.98</v>
      </c>
      <c r="F4716" s="10">
        <v>0</v>
      </c>
      <c r="G4716" s="10">
        <v>14351.98</v>
      </c>
      <c r="H4716" s="10">
        <v>0</v>
      </c>
      <c r="I4716" s="10">
        <v>14351.98</v>
      </c>
      <c r="J4716" s="10">
        <v>0</v>
      </c>
      <c r="K4716" s="10">
        <v>0</v>
      </c>
      <c r="L4716" s="10">
        <v>0</v>
      </c>
      <c r="M4716" s="10">
        <v>0</v>
      </c>
      <c r="N4716" s="10">
        <v>0</v>
      </c>
    </row>
    <row r="4717" spans="1:14" x14ac:dyDescent="0.25">
      <c r="A4717" s="9" t="s">
        <v>754</v>
      </c>
      <c r="B4717" s="9" t="s">
        <v>32</v>
      </c>
      <c r="C4717" s="9" t="s">
        <v>33</v>
      </c>
      <c r="D4717" s="9" t="s">
        <v>27</v>
      </c>
      <c r="E4717" s="10">
        <v>1823.38</v>
      </c>
      <c r="F4717" s="10">
        <v>0</v>
      </c>
      <c r="G4717" s="10">
        <v>1823.38</v>
      </c>
      <c r="H4717" s="10">
        <v>3158.11</v>
      </c>
      <c r="I4717" s="10">
        <v>-1334.73</v>
      </c>
      <c r="J4717" s="10">
        <v>5.17</v>
      </c>
      <c r="K4717" s="10">
        <v>0</v>
      </c>
      <c r="L4717" s="10">
        <v>5.17</v>
      </c>
      <c r="M4717" s="10">
        <v>8.9540000000000006</v>
      </c>
      <c r="N4717" s="10">
        <v>-3.7840000000000007</v>
      </c>
    </row>
    <row r="4718" spans="1:14" x14ac:dyDescent="0.25">
      <c r="A4718" s="9" t="s">
        <v>754</v>
      </c>
      <c r="B4718" s="9" t="s">
        <v>34</v>
      </c>
      <c r="C4718" s="9" t="s">
        <v>33</v>
      </c>
      <c r="D4718" s="9" t="s">
        <v>27</v>
      </c>
      <c r="E4718" s="10">
        <v>6267.96</v>
      </c>
      <c r="F4718" s="10">
        <v>0</v>
      </c>
      <c r="G4718" s="10">
        <v>6267.96</v>
      </c>
      <c r="H4718" s="10">
        <v>10856.13</v>
      </c>
      <c r="I4718" s="10">
        <v>-4588.1699999999992</v>
      </c>
      <c r="J4718" s="10">
        <v>5.17</v>
      </c>
      <c r="K4718" s="10">
        <v>0</v>
      </c>
      <c r="L4718" s="10">
        <v>5.17</v>
      </c>
      <c r="M4718" s="10">
        <v>8.9540000000000006</v>
      </c>
      <c r="N4718" s="10">
        <v>-3.7840000000000007</v>
      </c>
    </row>
    <row r="4719" spans="1:14" x14ac:dyDescent="0.25">
      <c r="A4719" s="9" t="s">
        <v>754</v>
      </c>
      <c r="B4719" s="9" t="s">
        <v>35</v>
      </c>
      <c r="C4719" s="9" t="s">
        <v>33</v>
      </c>
      <c r="D4719" s="9" t="s">
        <v>27</v>
      </c>
      <c r="E4719" s="10">
        <v>6781.54</v>
      </c>
      <c r="F4719" s="10">
        <v>0</v>
      </c>
      <c r="G4719" s="10">
        <v>6781.54</v>
      </c>
      <c r="H4719" s="10">
        <v>11745.43</v>
      </c>
      <c r="I4719" s="10">
        <v>-4963.8900000000003</v>
      </c>
      <c r="J4719" s="10">
        <v>108.57</v>
      </c>
      <c r="K4719" s="10">
        <v>0</v>
      </c>
      <c r="L4719" s="10">
        <v>108.57</v>
      </c>
      <c r="M4719" s="10">
        <v>188.04</v>
      </c>
      <c r="N4719" s="10">
        <v>-79.47</v>
      </c>
    </row>
    <row r="4720" spans="1:14" x14ac:dyDescent="0.25">
      <c r="A4720" s="9" t="s">
        <v>754</v>
      </c>
      <c r="B4720" s="9" t="s">
        <v>186</v>
      </c>
      <c r="C4720" s="9" t="s">
        <v>39</v>
      </c>
      <c r="D4720" s="9" t="s">
        <v>40</v>
      </c>
      <c r="E4720" s="10">
        <v>-1071000.6200000001</v>
      </c>
      <c r="F4720" s="10">
        <v>0</v>
      </c>
      <c r="G4720" s="10">
        <v>-1071000.6200000001</v>
      </c>
      <c r="H4720" s="10">
        <v>-1071000.6299999999</v>
      </c>
      <c r="I4720" s="10">
        <v>9.9999997764825821E-3</v>
      </c>
      <c r="J4720" s="10">
        <v>-6268</v>
      </c>
      <c r="K4720" s="10">
        <v>0</v>
      </c>
      <c r="L4720" s="10">
        <v>-6268</v>
      </c>
      <c r="M4720" s="10">
        <v>-6268</v>
      </c>
      <c r="N4720" s="10">
        <v>0</v>
      </c>
    </row>
    <row r="4721" spans="1:14" x14ac:dyDescent="0.25">
      <c r="A4721" s="9" t="s">
        <v>754</v>
      </c>
      <c r="B4721" s="9" t="s">
        <v>177</v>
      </c>
      <c r="C4721" s="9" t="s">
        <v>42</v>
      </c>
      <c r="D4721" s="9" t="s">
        <v>58</v>
      </c>
      <c r="E4721" s="10">
        <v>885802.33</v>
      </c>
      <c r="F4721" s="10">
        <v>885684.38805970154</v>
      </c>
      <c r="G4721" s="10">
        <v>117.94194029842038</v>
      </c>
      <c r="H4721" s="10">
        <v>890112.81</v>
      </c>
      <c r="I4721" s="10">
        <v>-4310.4800000000978</v>
      </c>
      <c r="J4721" s="10">
        <v>37613</v>
      </c>
      <c r="K4721" s="10">
        <v>37608</v>
      </c>
      <c r="L4721" s="10">
        <v>5</v>
      </c>
      <c r="M4721" s="10">
        <v>37796.04</v>
      </c>
      <c r="N4721" s="10">
        <v>-183.04000000000087</v>
      </c>
    </row>
    <row r="4722" spans="1:14" x14ac:dyDescent="0.25">
      <c r="A4722" s="9" t="s">
        <v>754</v>
      </c>
      <c r="B4722" s="9" t="s">
        <v>187</v>
      </c>
      <c r="C4722" s="9" t="s">
        <v>42</v>
      </c>
      <c r="D4722" s="9" t="s">
        <v>43</v>
      </c>
      <c r="E4722" s="10">
        <v>3889.3</v>
      </c>
      <c r="F4722" s="10">
        <v>0</v>
      </c>
      <c r="G4722" s="10">
        <v>3889.3</v>
      </c>
      <c r="H4722" s="10">
        <v>0</v>
      </c>
      <c r="I4722" s="10">
        <v>3889.3</v>
      </c>
      <c r="J4722" s="10">
        <v>37900</v>
      </c>
      <c r="K4722" s="10">
        <v>0</v>
      </c>
      <c r="L4722" s="10">
        <v>37900</v>
      </c>
      <c r="M4722" s="10">
        <v>0</v>
      </c>
      <c r="N4722" s="10">
        <v>37900</v>
      </c>
    </row>
    <row r="4723" spans="1:14" x14ac:dyDescent="0.25">
      <c r="A4723" s="9" t="s">
        <v>754</v>
      </c>
      <c r="B4723" s="9" t="s">
        <v>92</v>
      </c>
      <c r="C4723" s="9" t="s">
        <v>42</v>
      </c>
      <c r="D4723" s="9" t="s">
        <v>43</v>
      </c>
      <c r="E4723" s="10">
        <v>553.28</v>
      </c>
      <c r="F4723" s="10">
        <v>533.53465346534654</v>
      </c>
      <c r="G4723" s="10">
        <v>19.745346534653436</v>
      </c>
      <c r="H4723" s="10">
        <v>538.87</v>
      </c>
      <c r="I4723" s="10">
        <v>14.409999999999968</v>
      </c>
      <c r="J4723" s="10">
        <v>6500</v>
      </c>
      <c r="K4723" s="10">
        <v>6268</v>
      </c>
      <c r="L4723" s="10">
        <v>232</v>
      </c>
      <c r="M4723" s="10">
        <v>6330.68</v>
      </c>
      <c r="N4723" s="10">
        <v>169.31999999999971</v>
      </c>
    </row>
    <row r="4724" spans="1:14" x14ac:dyDescent="0.25">
      <c r="A4724" s="9" t="s">
        <v>754</v>
      </c>
      <c r="B4724" s="9" t="s">
        <v>179</v>
      </c>
      <c r="C4724" s="9" t="s">
        <v>42</v>
      </c>
      <c r="D4724" s="9" t="s">
        <v>43</v>
      </c>
      <c r="E4724" s="10">
        <v>2302.14</v>
      </c>
      <c r="F4724" s="10">
        <v>2319.1641791044781</v>
      </c>
      <c r="G4724" s="10">
        <v>-17.024179104478208</v>
      </c>
      <c r="H4724" s="10">
        <v>2330.7600000000002</v>
      </c>
      <c r="I4724" s="10">
        <v>-28.620000000000346</v>
      </c>
      <c r="J4724" s="10">
        <v>6222</v>
      </c>
      <c r="K4724" s="10">
        <v>6268</v>
      </c>
      <c r="L4724" s="10">
        <v>-46</v>
      </c>
      <c r="M4724" s="10">
        <v>6299.34</v>
      </c>
      <c r="N4724" s="10">
        <v>-77.340000000000146</v>
      </c>
    </row>
    <row r="4725" spans="1:14" x14ac:dyDescent="0.25">
      <c r="A4725" s="9" t="s">
        <v>754</v>
      </c>
      <c r="B4725" s="9" t="s">
        <v>188</v>
      </c>
      <c r="C4725" s="9" t="s">
        <v>42</v>
      </c>
      <c r="D4725" s="9" t="s">
        <v>43</v>
      </c>
      <c r="E4725" s="10">
        <v>0</v>
      </c>
      <c r="F4725" s="10">
        <v>3859.3300492610838</v>
      </c>
      <c r="G4725" s="10">
        <v>-3859.3300492610838</v>
      </c>
      <c r="H4725" s="10">
        <v>3917.22</v>
      </c>
      <c r="I4725" s="10">
        <v>-3917.22</v>
      </c>
      <c r="J4725" s="10">
        <v>0</v>
      </c>
      <c r="K4725" s="10">
        <v>37608</v>
      </c>
      <c r="L4725" s="10">
        <v>-37608</v>
      </c>
      <c r="M4725" s="10">
        <v>38172.120000000003</v>
      </c>
      <c r="N4725" s="10">
        <v>-38172.120000000003</v>
      </c>
    </row>
    <row r="4726" spans="1:14" x14ac:dyDescent="0.25">
      <c r="A4726" s="9" t="s">
        <v>754</v>
      </c>
      <c r="B4726" s="9" t="s">
        <v>181</v>
      </c>
      <c r="C4726" s="9" t="s">
        <v>42</v>
      </c>
      <c r="D4726" s="9" t="s">
        <v>43</v>
      </c>
      <c r="E4726" s="10">
        <v>17603.82</v>
      </c>
      <c r="F4726" s="10">
        <v>17631.004926108373</v>
      </c>
      <c r="G4726" s="10">
        <v>-27.184926108373475</v>
      </c>
      <c r="H4726" s="10">
        <v>17895.47</v>
      </c>
      <c r="I4726" s="10">
        <v>-291.65000000000146</v>
      </c>
      <c r="J4726" s="10">
        <v>37550</v>
      </c>
      <c r="K4726" s="10">
        <v>37608</v>
      </c>
      <c r="L4726" s="10">
        <v>-58</v>
      </c>
      <c r="M4726" s="10">
        <v>38172.120000000003</v>
      </c>
      <c r="N4726" s="10">
        <v>-622.12000000000262</v>
      </c>
    </row>
    <row r="4727" spans="1:14" x14ac:dyDescent="0.25">
      <c r="A4727" s="9" t="s">
        <v>754</v>
      </c>
      <c r="B4727" s="9" t="s">
        <v>182</v>
      </c>
      <c r="C4727" s="9" t="s">
        <v>42</v>
      </c>
      <c r="D4727" s="9" t="s">
        <v>43</v>
      </c>
      <c r="E4727" s="10">
        <v>31130.79</v>
      </c>
      <c r="F4727" s="10">
        <v>30174.403940886699</v>
      </c>
      <c r="G4727" s="10">
        <v>956.3860591133016</v>
      </c>
      <c r="H4727" s="10">
        <v>30627.02</v>
      </c>
      <c r="I4727" s="10">
        <v>503.77000000000044</v>
      </c>
      <c r="J4727" s="10">
        <v>38800</v>
      </c>
      <c r="K4727" s="10">
        <v>37608</v>
      </c>
      <c r="L4727" s="10">
        <v>1192</v>
      </c>
      <c r="M4727" s="10">
        <v>38172.120000000003</v>
      </c>
      <c r="N4727" s="10">
        <v>627.87999999999738</v>
      </c>
    </row>
    <row r="4728" spans="1:14" x14ac:dyDescent="0.25">
      <c r="A4728" s="9" t="s">
        <v>754</v>
      </c>
      <c r="B4728" s="9" t="s">
        <v>183</v>
      </c>
      <c r="C4728" s="9" t="s">
        <v>42</v>
      </c>
      <c r="D4728" s="9" t="s">
        <v>43</v>
      </c>
      <c r="E4728" s="10">
        <v>41468.699999999997</v>
      </c>
      <c r="F4728" s="10">
        <v>39988.591133004928</v>
      </c>
      <c r="G4728" s="10">
        <v>1480.1088669950695</v>
      </c>
      <c r="H4728" s="10">
        <v>40588.42</v>
      </c>
      <c r="I4728" s="10">
        <v>880.27999999999884</v>
      </c>
      <c r="J4728" s="10">
        <v>39000</v>
      </c>
      <c r="K4728" s="10">
        <v>37608</v>
      </c>
      <c r="L4728" s="10">
        <v>1392</v>
      </c>
      <c r="M4728" s="10">
        <v>38172.120000000003</v>
      </c>
      <c r="N4728" s="10">
        <v>827.87999999999738</v>
      </c>
    </row>
    <row r="4729" spans="1:14" x14ac:dyDescent="0.25">
      <c r="A4729" s="9" t="s">
        <v>754</v>
      </c>
      <c r="B4729" s="9" t="s">
        <v>184</v>
      </c>
      <c r="C4729" s="9" t="s">
        <v>42</v>
      </c>
      <c r="D4729" s="9" t="s">
        <v>43</v>
      </c>
      <c r="E4729" s="10">
        <v>59025.4</v>
      </c>
      <c r="F4729" s="10">
        <v>58355.083743842362</v>
      </c>
      <c r="G4729" s="10">
        <v>670.31625615763915</v>
      </c>
      <c r="H4729" s="10">
        <v>59230.41</v>
      </c>
      <c r="I4729" s="10">
        <v>-205.01000000000204</v>
      </c>
      <c r="J4729" s="10">
        <v>6340</v>
      </c>
      <c r="K4729" s="10">
        <v>6268</v>
      </c>
      <c r="L4729" s="10">
        <v>72</v>
      </c>
      <c r="M4729" s="10">
        <v>6362.02</v>
      </c>
      <c r="N4729" s="10">
        <v>-22.020000000000437</v>
      </c>
    </row>
    <row r="4730" spans="1:14" x14ac:dyDescent="0.25">
      <c r="A4730" s="9" t="s">
        <v>755</v>
      </c>
      <c r="B4730" s="9" t="s">
        <v>25</v>
      </c>
      <c r="C4730" s="9" t="s">
        <v>26</v>
      </c>
      <c r="D4730" s="9" t="s">
        <v>27</v>
      </c>
      <c r="E4730" s="10">
        <v>-938.25</v>
      </c>
      <c r="F4730" s="10">
        <v>0</v>
      </c>
      <c r="G4730" s="10">
        <v>-938.25</v>
      </c>
      <c r="H4730" s="10">
        <v>0</v>
      </c>
      <c r="I4730" s="10">
        <v>-938.25</v>
      </c>
      <c r="J4730" s="10">
        <v>0</v>
      </c>
      <c r="K4730" s="10">
        <v>0</v>
      </c>
      <c r="L4730" s="10">
        <v>0</v>
      </c>
      <c r="M4730" s="10">
        <v>0</v>
      </c>
      <c r="N4730" s="10">
        <v>0</v>
      </c>
    </row>
    <row r="4731" spans="1:14" x14ac:dyDescent="0.25">
      <c r="A4731" s="9" t="s">
        <v>755</v>
      </c>
      <c r="B4731" s="9" t="s">
        <v>28</v>
      </c>
      <c r="C4731" s="9" t="s">
        <v>29</v>
      </c>
      <c r="D4731" s="9" t="s">
        <v>27</v>
      </c>
      <c r="E4731" s="10">
        <v>0.95</v>
      </c>
      <c r="F4731" s="10">
        <v>0</v>
      </c>
      <c r="G4731" s="10">
        <v>0.95</v>
      </c>
      <c r="H4731" s="10">
        <v>0.97</v>
      </c>
      <c r="I4731" s="10">
        <v>-2.0000000000000018E-2</v>
      </c>
      <c r="J4731" s="10">
        <v>0</v>
      </c>
      <c r="K4731" s="10">
        <v>0</v>
      </c>
      <c r="L4731" s="10">
        <v>0</v>
      </c>
      <c r="M4731" s="10">
        <v>0</v>
      </c>
      <c r="N4731" s="10">
        <v>0</v>
      </c>
    </row>
    <row r="4732" spans="1:14" x14ac:dyDescent="0.25">
      <c r="A4732" s="9" t="s">
        <v>755</v>
      </c>
      <c r="B4732" s="9" t="s">
        <v>30</v>
      </c>
      <c r="C4732" s="9" t="s">
        <v>29</v>
      </c>
      <c r="D4732" s="9" t="s">
        <v>27</v>
      </c>
      <c r="E4732" s="10">
        <v>22.09</v>
      </c>
      <c r="F4732" s="10">
        <v>0</v>
      </c>
      <c r="G4732" s="10">
        <v>22.09</v>
      </c>
      <c r="H4732" s="10">
        <v>22.6</v>
      </c>
      <c r="I4732" s="10">
        <v>-0.51000000000000156</v>
      </c>
      <c r="J4732" s="10">
        <v>0</v>
      </c>
      <c r="K4732" s="10">
        <v>0</v>
      </c>
      <c r="L4732" s="10">
        <v>0</v>
      </c>
      <c r="M4732" s="10">
        <v>0</v>
      </c>
      <c r="N4732" s="10">
        <v>0</v>
      </c>
    </row>
    <row r="4733" spans="1:14" x14ac:dyDescent="0.25">
      <c r="A4733" s="9" t="s">
        <v>755</v>
      </c>
      <c r="B4733" s="9" t="s">
        <v>31</v>
      </c>
      <c r="C4733" s="9" t="s">
        <v>29</v>
      </c>
      <c r="D4733" s="9" t="s">
        <v>27</v>
      </c>
      <c r="E4733" s="10">
        <v>148.35</v>
      </c>
      <c r="F4733" s="10">
        <v>0</v>
      </c>
      <c r="G4733" s="10">
        <v>148.35</v>
      </c>
      <c r="H4733" s="10">
        <v>151.76</v>
      </c>
      <c r="I4733" s="10">
        <v>-3.4099999999999966</v>
      </c>
      <c r="J4733" s="10">
        <v>0</v>
      </c>
      <c r="K4733" s="10">
        <v>0</v>
      </c>
      <c r="L4733" s="10">
        <v>0</v>
      </c>
      <c r="M4733" s="10">
        <v>0</v>
      </c>
      <c r="N4733" s="10">
        <v>0</v>
      </c>
    </row>
    <row r="4734" spans="1:14" x14ac:dyDescent="0.25">
      <c r="A4734" s="9" t="s">
        <v>755</v>
      </c>
      <c r="B4734" s="9" t="s">
        <v>32</v>
      </c>
      <c r="C4734" s="9" t="s">
        <v>33</v>
      </c>
      <c r="D4734" s="9" t="s">
        <v>27</v>
      </c>
      <c r="E4734" s="10">
        <v>440.86</v>
      </c>
      <c r="F4734" s="10">
        <v>0</v>
      </c>
      <c r="G4734" s="10">
        <v>440.86</v>
      </c>
      <c r="H4734" s="10">
        <v>245.41</v>
      </c>
      <c r="I4734" s="10">
        <v>195.45000000000002</v>
      </c>
      <c r="J4734" s="10">
        <v>1.25</v>
      </c>
      <c r="K4734" s="10">
        <v>0</v>
      </c>
      <c r="L4734" s="10">
        <v>1.25</v>
      </c>
      <c r="M4734" s="10">
        <v>0.69599999999999995</v>
      </c>
      <c r="N4734" s="10">
        <v>0.55400000000000005</v>
      </c>
    </row>
    <row r="4735" spans="1:14" x14ac:dyDescent="0.25">
      <c r="A4735" s="9" t="s">
        <v>755</v>
      </c>
      <c r="B4735" s="9" t="s">
        <v>34</v>
      </c>
      <c r="C4735" s="9" t="s">
        <v>33</v>
      </c>
      <c r="D4735" s="9" t="s">
        <v>27</v>
      </c>
      <c r="E4735" s="10">
        <v>1515.46</v>
      </c>
      <c r="F4735" s="10">
        <v>0</v>
      </c>
      <c r="G4735" s="10">
        <v>1515.46</v>
      </c>
      <c r="H4735" s="10">
        <v>843.61</v>
      </c>
      <c r="I4735" s="10">
        <v>671.85</v>
      </c>
      <c r="J4735" s="10">
        <v>1.25</v>
      </c>
      <c r="K4735" s="10">
        <v>0</v>
      </c>
      <c r="L4735" s="10">
        <v>1.25</v>
      </c>
      <c r="M4735" s="10">
        <v>0.69599999999999995</v>
      </c>
      <c r="N4735" s="10">
        <v>0.55400000000000005</v>
      </c>
    </row>
    <row r="4736" spans="1:14" x14ac:dyDescent="0.25">
      <c r="A4736" s="9" t="s">
        <v>755</v>
      </c>
      <c r="B4736" s="9" t="s">
        <v>35</v>
      </c>
      <c r="C4736" s="9" t="s">
        <v>33</v>
      </c>
      <c r="D4736" s="9" t="s">
        <v>27</v>
      </c>
      <c r="E4736" s="10">
        <v>1639.64</v>
      </c>
      <c r="F4736" s="10">
        <v>0</v>
      </c>
      <c r="G4736" s="10">
        <v>1639.64</v>
      </c>
      <c r="H4736" s="10">
        <v>912.73</v>
      </c>
      <c r="I4736" s="10">
        <v>726.91000000000008</v>
      </c>
      <c r="J4736" s="10">
        <v>26.25</v>
      </c>
      <c r="K4736" s="10">
        <v>0</v>
      </c>
      <c r="L4736" s="10">
        <v>26.25</v>
      </c>
      <c r="M4736" s="10">
        <v>14.613</v>
      </c>
      <c r="N4736" s="10">
        <v>11.637</v>
      </c>
    </row>
    <row r="4737" spans="1:14" x14ac:dyDescent="0.25">
      <c r="A4737" s="9" t="s">
        <v>755</v>
      </c>
      <c r="B4737" s="9" t="s">
        <v>36</v>
      </c>
      <c r="C4737" s="9" t="s">
        <v>29</v>
      </c>
      <c r="D4737" s="9" t="s">
        <v>27</v>
      </c>
      <c r="E4737" s="10">
        <v>1662.02</v>
      </c>
      <c r="F4737" s="10">
        <v>0</v>
      </c>
      <c r="G4737" s="10">
        <v>1662.02</v>
      </c>
      <c r="H4737" s="10">
        <v>1700.24</v>
      </c>
      <c r="I4737" s="10">
        <v>-38.220000000000027</v>
      </c>
      <c r="J4737" s="10">
        <v>0</v>
      </c>
      <c r="K4737" s="10">
        <v>0</v>
      </c>
      <c r="L4737" s="10">
        <v>0</v>
      </c>
      <c r="M4737" s="10">
        <v>0</v>
      </c>
      <c r="N4737" s="10">
        <v>0</v>
      </c>
    </row>
    <row r="4738" spans="1:14" x14ac:dyDescent="0.25">
      <c r="A4738" s="9" t="s">
        <v>755</v>
      </c>
      <c r="B4738" s="9" t="s">
        <v>37</v>
      </c>
      <c r="C4738" s="9" t="s">
        <v>29</v>
      </c>
      <c r="D4738" s="9" t="s">
        <v>27</v>
      </c>
      <c r="E4738" s="10">
        <v>3843.43</v>
      </c>
      <c r="F4738" s="10">
        <v>0</v>
      </c>
      <c r="G4738" s="10">
        <v>3843.43</v>
      </c>
      <c r="H4738" s="10">
        <v>3931.83</v>
      </c>
      <c r="I4738" s="10">
        <v>-88.400000000000091</v>
      </c>
      <c r="J4738" s="10">
        <v>0</v>
      </c>
      <c r="K4738" s="10">
        <v>0</v>
      </c>
      <c r="L4738" s="10">
        <v>0</v>
      </c>
      <c r="M4738" s="10">
        <v>0</v>
      </c>
      <c r="N4738" s="10">
        <v>0</v>
      </c>
    </row>
    <row r="4739" spans="1:14" x14ac:dyDescent="0.25">
      <c r="A4739" s="9" t="s">
        <v>755</v>
      </c>
      <c r="B4739" s="9" t="s">
        <v>756</v>
      </c>
      <c r="C4739" s="9" t="s">
        <v>39</v>
      </c>
      <c r="D4739" s="9" t="s">
        <v>40</v>
      </c>
      <c r="E4739" s="10">
        <v>-79946.02</v>
      </c>
      <c r="F4739" s="10">
        <v>0</v>
      </c>
      <c r="G4739" s="10">
        <v>-79946.02</v>
      </c>
      <c r="H4739" s="10">
        <v>-79946.02</v>
      </c>
      <c r="I4739" s="10">
        <v>0</v>
      </c>
      <c r="J4739" s="10">
        <v>-501</v>
      </c>
      <c r="K4739" s="10">
        <v>0</v>
      </c>
      <c r="L4739" s="10">
        <v>-501</v>
      </c>
      <c r="M4739" s="10">
        <v>-501</v>
      </c>
      <c r="N4739" s="10">
        <v>0</v>
      </c>
    </row>
    <row r="4740" spans="1:14" x14ac:dyDescent="0.25">
      <c r="A4740" s="9" t="s">
        <v>755</v>
      </c>
      <c r="B4740" s="9" t="s">
        <v>141</v>
      </c>
      <c r="C4740" s="9" t="s">
        <v>42</v>
      </c>
      <c r="D4740" s="9" t="s">
        <v>43</v>
      </c>
      <c r="E4740" s="10">
        <v>54.82</v>
      </c>
      <c r="F4740" s="10">
        <v>49.940594059405939</v>
      </c>
      <c r="G4740" s="10">
        <v>4.8794059405940615</v>
      </c>
      <c r="H4740" s="10">
        <v>50.44</v>
      </c>
      <c r="I4740" s="10">
        <v>4.3800000000000026</v>
      </c>
      <c r="J4740" s="10">
        <v>550</v>
      </c>
      <c r="K4740" s="10">
        <v>501</v>
      </c>
      <c r="L4740" s="10">
        <v>49</v>
      </c>
      <c r="M4740" s="10">
        <v>506.01</v>
      </c>
      <c r="N4740" s="10">
        <v>43.990000000000009</v>
      </c>
    </row>
    <row r="4741" spans="1:14" x14ac:dyDescent="0.25">
      <c r="A4741" s="9" t="s">
        <v>755</v>
      </c>
      <c r="B4741" s="9" t="s">
        <v>44</v>
      </c>
      <c r="C4741" s="9" t="s">
        <v>42</v>
      </c>
      <c r="D4741" s="9" t="s">
        <v>43</v>
      </c>
      <c r="E4741" s="10">
        <v>466.28</v>
      </c>
      <c r="F4741" s="10">
        <v>464.42786069651743</v>
      </c>
      <c r="G4741" s="10">
        <v>1.8521393034825451</v>
      </c>
      <c r="H4741" s="10">
        <v>466.75</v>
      </c>
      <c r="I4741" s="10">
        <v>-0.47000000000002728</v>
      </c>
      <c r="J4741" s="10">
        <v>503</v>
      </c>
      <c r="K4741" s="10">
        <v>501</v>
      </c>
      <c r="L4741" s="10">
        <v>2</v>
      </c>
      <c r="M4741" s="10">
        <v>503.505</v>
      </c>
      <c r="N4741" s="10">
        <v>-0.50499999999999545</v>
      </c>
    </row>
    <row r="4742" spans="1:14" x14ac:dyDescent="0.25">
      <c r="A4742" s="9" t="s">
        <v>755</v>
      </c>
      <c r="B4742" s="9" t="s">
        <v>757</v>
      </c>
      <c r="C4742" s="9" t="s">
        <v>42</v>
      </c>
      <c r="D4742" s="9" t="s">
        <v>43</v>
      </c>
      <c r="E4742" s="10">
        <v>691.25</v>
      </c>
      <c r="F4742" s="10">
        <v>681.2807881773399</v>
      </c>
      <c r="G4742" s="10">
        <v>9.9692118226600996</v>
      </c>
      <c r="H4742" s="10">
        <v>691.5</v>
      </c>
      <c r="I4742" s="10">
        <v>-0.25</v>
      </c>
      <c r="J4742" s="10">
        <v>6100</v>
      </c>
      <c r="K4742" s="10">
        <v>6012</v>
      </c>
      <c r="L4742" s="10">
        <v>88</v>
      </c>
      <c r="M4742" s="10">
        <v>6102.18</v>
      </c>
      <c r="N4742" s="10">
        <v>-2.180000000000291</v>
      </c>
    </row>
    <row r="4743" spans="1:14" x14ac:dyDescent="0.25">
      <c r="A4743" s="9" t="s">
        <v>755</v>
      </c>
      <c r="B4743" s="9" t="s">
        <v>758</v>
      </c>
      <c r="C4743" s="9" t="s">
        <v>42</v>
      </c>
      <c r="D4743" s="9" t="s">
        <v>43</v>
      </c>
      <c r="E4743" s="10">
        <v>1154.1600000000001</v>
      </c>
      <c r="F4743" s="10">
        <v>1146.9064039408865</v>
      </c>
      <c r="G4743" s="10">
        <v>7.2535960591135336</v>
      </c>
      <c r="H4743" s="10">
        <v>1164.1099999999999</v>
      </c>
      <c r="I4743" s="10">
        <v>-9.9499999999998181</v>
      </c>
      <c r="J4743" s="10">
        <v>6050</v>
      </c>
      <c r="K4743" s="10">
        <v>6012</v>
      </c>
      <c r="L4743" s="10">
        <v>38</v>
      </c>
      <c r="M4743" s="10">
        <v>6102.18</v>
      </c>
      <c r="N4743" s="10">
        <v>-52.180000000000291</v>
      </c>
    </row>
    <row r="4744" spans="1:14" x14ac:dyDescent="0.25">
      <c r="A4744" s="9" t="s">
        <v>755</v>
      </c>
      <c r="B4744" s="9" t="s">
        <v>759</v>
      </c>
      <c r="C4744" s="9" t="s">
        <v>42</v>
      </c>
      <c r="D4744" s="9" t="s">
        <v>43</v>
      </c>
      <c r="E4744" s="10">
        <v>1597.32</v>
      </c>
      <c r="F4744" s="10">
        <v>1587.2906403940888</v>
      </c>
      <c r="G4744" s="10">
        <v>10.029359605911168</v>
      </c>
      <c r="H4744" s="10">
        <v>1611.1</v>
      </c>
      <c r="I4744" s="10">
        <v>-13.779999999999973</v>
      </c>
      <c r="J4744" s="10">
        <v>6050</v>
      </c>
      <c r="K4744" s="10">
        <v>6012</v>
      </c>
      <c r="L4744" s="10">
        <v>38</v>
      </c>
      <c r="M4744" s="10">
        <v>6102.18</v>
      </c>
      <c r="N4744" s="10">
        <v>-52.180000000000291</v>
      </c>
    </row>
    <row r="4745" spans="1:14" x14ac:dyDescent="0.25">
      <c r="A4745" s="9" t="s">
        <v>755</v>
      </c>
      <c r="B4745" s="9" t="s">
        <v>84</v>
      </c>
      <c r="C4745" s="9" t="s">
        <v>42</v>
      </c>
      <c r="D4745" s="9" t="s">
        <v>43</v>
      </c>
      <c r="E4745" s="10">
        <v>2486.7399999999998</v>
      </c>
      <c r="F4745" s="10">
        <v>2442.8529411764707</v>
      </c>
      <c r="G4745" s="10">
        <v>43.88705882352906</v>
      </c>
      <c r="H4745" s="10">
        <v>2491.71</v>
      </c>
      <c r="I4745" s="10">
        <v>-4.9700000000002547</v>
      </c>
      <c r="J4745" s="10">
        <v>6120</v>
      </c>
      <c r="K4745" s="10">
        <v>6012</v>
      </c>
      <c r="L4745" s="10">
        <v>108</v>
      </c>
      <c r="M4745" s="10">
        <v>6132.24</v>
      </c>
      <c r="N4745" s="10">
        <v>-12.239999999999782</v>
      </c>
    </row>
    <row r="4746" spans="1:14" x14ac:dyDescent="0.25">
      <c r="A4746" s="9" t="s">
        <v>755</v>
      </c>
      <c r="B4746" s="9" t="s">
        <v>136</v>
      </c>
      <c r="C4746" s="9" t="s">
        <v>42</v>
      </c>
      <c r="D4746" s="9" t="s">
        <v>43</v>
      </c>
      <c r="E4746" s="10">
        <v>3288.36</v>
      </c>
      <c r="F4746" s="10">
        <v>3246.2364532019706</v>
      </c>
      <c r="G4746" s="10">
        <v>42.123546798029565</v>
      </c>
      <c r="H4746" s="10">
        <v>3294.93</v>
      </c>
      <c r="I4746" s="10">
        <v>-6.569999999999709</v>
      </c>
      <c r="J4746" s="10">
        <v>6090</v>
      </c>
      <c r="K4746" s="10">
        <v>6012</v>
      </c>
      <c r="L4746" s="10">
        <v>78</v>
      </c>
      <c r="M4746" s="10">
        <v>6102.18</v>
      </c>
      <c r="N4746" s="10">
        <v>-12.180000000000291</v>
      </c>
    </row>
    <row r="4747" spans="1:14" x14ac:dyDescent="0.25">
      <c r="A4747" s="9" t="s">
        <v>755</v>
      </c>
      <c r="B4747" s="9" t="s">
        <v>697</v>
      </c>
      <c r="C4747" s="9" t="s">
        <v>42</v>
      </c>
      <c r="D4747" s="9" t="s">
        <v>43</v>
      </c>
      <c r="E4747" s="10">
        <v>3593.15</v>
      </c>
      <c r="F4747" s="10">
        <v>3481.9507389162563</v>
      </c>
      <c r="G4747" s="10">
        <v>111.19926108374375</v>
      </c>
      <c r="H4747" s="10">
        <v>3534.18</v>
      </c>
      <c r="I4747" s="10">
        <v>58.970000000000255</v>
      </c>
      <c r="J4747" s="10">
        <v>517</v>
      </c>
      <c r="K4747" s="10">
        <v>501</v>
      </c>
      <c r="L4747" s="10">
        <v>16</v>
      </c>
      <c r="M4747" s="10">
        <v>508.51499999999999</v>
      </c>
      <c r="N4747" s="10">
        <v>8.4850000000000136</v>
      </c>
    </row>
    <row r="4748" spans="1:14" x14ac:dyDescent="0.25">
      <c r="A4748" s="9" t="s">
        <v>755</v>
      </c>
      <c r="B4748" s="9" t="s">
        <v>50</v>
      </c>
      <c r="C4748" s="9" t="s">
        <v>42</v>
      </c>
      <c r="D4748" s="9" t="s">
        <v>43</v>
      </c>
      <c r="E4748" s="10">
        <v>8188.74</v>
      </c>
      <c r="F4748" s="10">
        <v>8164.2985074626877</v>
      </c>
      <c r="G4748" s="10">
        <v>24.441492537312115</v>
      </c>
      <c r="H4748" s="10">
        <v>8205.1200000000008</v>
      </c>
      <c r="I4748" s="10">
        <v>-16.380000000001019</v>
      </c>
      <c r="J4748" s="10">
        <v>6030</v>
      </c>
      <c r="K4748" s="10">
        <v>6012</v>
      </c>
      <c r="L4748" s="10">
        <v>18</v>
      </c>
      <c r="M4748" s="10">
        <v>6042.06</v>
      </c>
      <c r="N4748" s="10">
        <v>-12.0600000000004</v>
      </c>
    </row>
    <row r="4749" spans="1:14" x14ac:dyDescent="0.25">
      <c r="A4749" s="9" t="s">
        <v>755</v>
      </c>
      <c r="B4749" s="9" t="s">
        <v>103</v>
      </c>
      <c r="C4749" s="9" t="s">
        <v>42</v>
      </c>
      <c r="D4749" s="9" t="s">
        <v>43</v>
      </c>
      <c r="E4749" s="10">
        <v>28987.53</v>
      </c>
      <c r="F4749" s="10">
        <v>28757.920792079207</v>
      </c>
      <c r="G4749" s="10">
        <v>229.60920792079196</v>
      </c>
      <c r="H4749" s="10">
        <v>29045.5</v>
      </c>
      <c r="I4749" s="10">
        <v>-57.970000000001164</v>
      </c>
      <c r="J4749" s="10">
        <v>6060</v>
      </c>
      <c r="K4749" s="10">
        <v>6012</v>
      </c>
      <c r="L4749" s="10">
        <v>48</v>
      </c>
      <c r="M4749" s="10">
        <v>6072.12</v>
      </c>
      <c r="N4749" s="10">
        <v>-12.119999999999891</v>
      </c>
    </row>
    <row r="4750" spans="1:14" x14ac:dyDescent="0.25">
      <c r="A4750" s="9" t="s">
        <v>755</v>
      </c>
      <c r="B4750" s="9" t="s">
        <v>146</v>
      </c>
      <c r="C4750" s="9" t="s">
        <v>42</v>
      </c>
      <c r="D4750" s="9" t="s">
        <v>53</v>
      </c>
      <c r="E4750" s="10">
        <v>20799.57</v>
      </c>
      <c r="F4750" s="10">
        <v>20799.58944281525</v>
      </c>
      <c r="G4750" s="10">
        <v>-1.94428152499313E-2</v>
      </c>
      <c r="H4750" s="10">
        <v>21277.98</v>
      </c>
      <c r="I4750" s="10">
        <v>-478.40999999999985</v>
      </c>
      <c r="J4750" s="10">
        <v>4509</v>
      </c>
      <c r="K4750" s="10">
        <v>4509</v>
      </c>
      <c r="L4750" s="10">
        <v>0</v>
      </c>
      <c r="M4750" s="10">
        <v>4612.7070000000003</v>
      </c>
      <c r="N4750" s="10">
        <v>-103.70700000000033</v>
      </c>
    </row>
    <row r="4751" spans="1:14" x14ac:dyDescent="0.25">
      <c r="A4751" s="9" t="s">
        <v>755</v>
      </c>
      <c r="B4751" s="9" t="s">
        <v>54</v>
      </c>
      <c r="C4751" s="9" t="s">
        <v>42</v>
      </c>
      <c r="D4751" s="9" t="s">
        <v>55</v>
      </c>
      <c r="E4751" s="10">
        <v>303.55</v>
      </c>
      <c r="F4751" s="10">
        <v>297.5980392156863</v>
      </c>
      <c r="G4751" s="10">
        <v>5.9519607843137123</v>
      </c>
      <c r="H4751" s="10">
        <v>303.55</v>
      </c>
      <c r="I4751" s="10">
        <v>0</v>
      </c>
      <c r="J4751" s="10">
        <v>55.19</v>
      </c>
      <c r="K4751" s="10">
        <v>54.107843137254903</v>
      </c>
      <c r="L4751" s="10">
        <v>1.0821568627450944</v>
      </c>
      <c r="M4751" s="10">
        <v>55.19</v>
      </c>
      <c r="N4751" s="10">
        <v>0</v>
      </c>
    </row>
    <row r="4752" spans="1:14" x14ac:dyDescent="0.25">
      <c r="A4752" s="9" t="s">
        <v>760</v>
      </c>
      <c r="B4752" s="9" t="s">
        <v>25</v>
      </c>
      <c r="C4752" s="9" t="s">
        <v>26</v>
      </c>
      <c r="D4752" s="9" t="s">
        <v>27</v>
      </c>
      <c r="E4752" s="10">
        <v>-1531.29</v>
      </c>
      <c r="F4752" s="10">
        <v>0</v>
      </c>
      <c r="G4752" s="10">
        <v>-1531.29</v>
      </c>
      <c r="H4752" s="10">
        <v>0</v>
      </c>
      <c r="I4752" s="10">
        <v>-1531.29</v>
      </c>
      <c r="J4752" s="10">
        <v>0</v>
      </c>
      <c r="K4752" s="10">
        <v>0</v>
      </c>
      <c r="L4752" s="10">
        <v>0</v>
      </c>
      <c r="M4752" s="10">
        <v>0</v>
      </c>
      <c r="N4752" s="10">
        <v>0</v>
      </c>
    </row>
    <row r="4753" spans="1:14" x14ac:dyDescent="0.25">
      <c r="A4753" s="9" t="s">
        <v>760</v>
      </c>
      <c r="B4753" s="9" t="s">
        <v>28</v>
      </c>
      <c r="C4753" s="9" t="s">
        <v>29</v>
      </c>
      <c r="D4753" s="9" t="s">
        <v>27</v>
      </c>
      <c r="E4753" s="10">
        <v>1.89</v>
      </c>
      <c r="F4753" s="10">
        <v>0</v>
      </c>
      <c r="G4753" s="10">
        <v>1.89</v>
      </c>
      <c r="H4753" s="10">
        <v>1.9</v>
      </c>
      <c r="I4753" s="10">
        <v>-1.0000000000000009E-2</v>
      </c>
      <c r="J4753" s="10">
        <v>0</v>
      </c>
      <c r="K4753" s="10">
        <v>0</v>
      </c>
      <c r="L4753" s="10">
        <v>0</v>
      </c>
      <c r="M4753" s="10">
        <v>0</v>
      </c>
      <c r="N4753" s="10">
        <v>0</v>
      </c>
    </row>
    <row r="4754" spans="1:14" x14ac:dyDescent="0.25">
      <c r="A4754" s="9" t="s">
        <v>760</v>
      </c>
      <c r="B4754" s="9" t="s">
        <v>30</v>
      </c>
      <c r="C4754" s="9" t="s">
        <v>29</v>
      </c>
      <c r="D4754" s="9" t="s">
        <v>27</v>
      </c>
      <c r="E4754" s="10">
        <v>44.1</v>
      </c>
      <c r="F4754" s="10">
        <v>0</v>
      </c>
      <c r="G4754" s="10">
        <v>44.1</v>
      </c>
      <c r="H4754" s="10">
        <v>44.32</v>
      </c>
      <c r="I4754" s="10">
        <v>-0.21999999999999886</v>
      </c>
      <c r="J4754" s="10">
        <v>0</v>
      </c>
      <c r="K4754" s="10">
        <v>0</v>
      </c>
      <c r="L4754" s="10">
        <v>0</v>
      </c>
      <c r="M4754" s="10">
        <v>0</v>
      </c>
      <c r="N4754" s="10">
        <v>0</v>
      </c>
    </row>
    <row r="4755" spans="1:14" x14ac:dyDescent="0.25">
      <c r="A4755" s="9" t="s">
        <v>760</v>
      </c>
      <c r="B4755" s="9" t="s">
        <v>31</v>
      </c>
      <c r="C4755" s="9" t="s">
        <v>29</v>
      </c>
      <c r="D4755" s="9" t="s">
        <v>27</v>
      </c>
      <c r="E4755" s="10">
        <v>296.10000000000002</v>
      </c>
      <c r="F4755" s="10">
        <v>0</v>
      </c>
      <c r="G4755" s="10">
        <v>296.10000000000002</v>
      </c>
      <c r="H4755" s="10">
        <v>297.58</v>
      </c>
      <c r="I4755" s="10">
        <v>-1.4799999999999613</v>
      </c>
      <c r="J4755" s="10">
        <v>0</v>
      </c>
      <c r="K4755" s="10">
        <v>0</v>
      </c>
      <c r="L4755" s="10">
        <v>0</v>
      </c>
      <c r="M4755" s="10">
        <v>0</v>
      </c>
      <c r="N4755" s="10">
        <v>0</v>
      </c>
    </row>
    <row r="4756" spans="1:14" x14ac:dyDescent="0.25">
      <c r="A4756" s="9" t="s">
        <v>760</v>
      </c>
      <c r="B4756" s="9" t="s">
        <v>32</v>
      </c>
      <c r="C4756" s="9" t="s">
        <v>33</v>
      </c>
      <c r="D4756" s="9" t="s">
        <v>27</v>
      </c>
      <c r="E4756" s="10">
        <v>733.59</v>
      </c>
      <c r="F4756" s="10">
        <v>0</v>
      </c>
      <c r="G4756" s="10">
        <v>733.59</v>
      </c>
      <c r="H4756" s="10">
        <v>705.37</v>
      </c>
      <c r="I4756" s="10">
        <v>28.220000000000027</v>
      </c>
      <c r="J4756" s="10">
        <v>2.08</v>
      </c>
      <c r="K4756" s="10">
        <v>0</v>
      </c>
      <c r="L4756" s="10">
        <v>2.08</v>
      </c>
      <c r="M4756" s="10">
        <v>2</v>
      </c>
      <c r="N4756" s="10">
        <v>8.0000000000000071E-2</v>
      </c>
    </row>
    <row r="4757" spans="1:14" x14ac:dyDescent="0.25">
      <c r="A4757" s="9" t="s">
        <v>760</v>
      </c>
      <c r="B4757" s="9" t="s">
        <v>34</v>
      </c>
      <c r="C4757" s="9" t="s">
        <v>33</v>
      </c>
      <c r="D4757" s="9" t="s">
        <v>27</v>
      </c>
      <c r="E4757" s="10">
        <v>2521.73</v>
      </c>
      <c r="F4757" s="10">
        <v>0</v>
      </c>
      <c r="G4757" s="10">
        <v>2521.73</v>
      </c>
      <c r="H4757" s="10">
        <v>2424.7399999999998</v>
      </c>
      <c r="I4757" s="10">
        <v>96.990000000000236</v>
      </c>
      <c r="J4757" s="10">
        <v>2.08</v>
      </c>
      <c r="K4757" s="10">
        <v>0</v>
      </c>
      <c r="L4757" s="10">
        <v>2.08</v>
      </c>
      <c r="M4757" s="10">
        <v>2</v>
      </c>
      <c r="N4757" s="10">
        <v>8.0000000000000071E-2</v>
      </c>
    </row>
    <row r="4758" spans="1:14" x14ac:dyDescent="0.25">
      <c r="A4758" s="9" t="s">
        <v>760</v>
      </c>
      <c r="B4758" s="9" t="s">
        <v>35</v>
      </c>
      <c r="C4758" s="9" t="s">
        <v>33</v>
      </c>
      <c r="D4758" s="9" t="s">
        <v>27</v>
      </c>
      <c r="E4758" s="10">
        <v>2728.36</v>
      </c>
      <c r="F4758" s="10">
        <v>0</v>
      </c>
      <c r="G4758" s="10">
        <v>2728.36</v>
      </c>
      <c r="H4758" s="10">
        <v>2623.42</v>
      </c>
      <c r="I4758" s="10">
        <v>104.94000000000005</v>
      </c>
      <c r="J4758" s="10">
        <v>43.68</v>
      </c>
      <c r="K4758" s="10">
        <v>0</v>
      </c>
      <c r="L4758" s="10">
        <v>43.68</v>
      </c>
      <c r="M4758" s="10">
        <v>42</v>
      </c>
      <c r="N4758" s="10">
        <v>1.6799999999999997</v>
      </c>
    </row>
    <row r="4759" spans="1:14" x14ac:dyDescent="0.25">
      <c r="A4759" s="9" t="s">
        <v>760</v>
      </c>
      <c r="B4759" s="9" t="s">
        <v>36</v>
      </c>
      <c r="C4759" s="9" t="s">
        <v>29</v>
      </c>
      <c r="D4759" s="9" t="s">
        <v>27</v>
      </c>
      <c r="E4759" s="10">
        <v>3317.4</v>
      </c>
      <c r="F4759" s="10">
        <v>0</v>
      </c>
      <c r="G4759" s="10">
        <v>3317.4</v>
      </c>
      <c r="H4759" s="10">
        <v>3333.99</v>
      </c>
      <c r="I4759" s="10">
        <v>-16.589999999999691</v>
      </c>
      <c r="J4759" s="10">
        <v>0</v>
      </c>
      <c r="K4759" s="10">
        <v>0</v>
      </c>
      <c r="L4759" s="10">
        <v>0</v>
      </c>
      <c r="M4759" s="10">
        <v>0</v>
      </c>
      <c r="N4759" s="10">
        <v>0</v>
      </c>
    </row>
    <row r="4760" spans="1:14" x14ac:dyDescent="0.25">
      <c r="A4760" s="9" t="s">
        <v>760</v>
      </c>
      <c r="B4760" s="9" t="s">
        <v>37</v>
      </c>
      <c r="C4760" s="9" t="s">
        <v>29</v>
      </c>
      <c r="D4760" s="9" t="s">
        <v>27</v>
      </c>
      <c r="E4760" s="10">
        <v>7671.51</v>
      </c>
      <c r="F4760" s="10">
        <v>0</v>
      </c>
      <c r="G4760" s="10">
        <v>7671.51</v>
      </c>
      <c r="H4760" s="10">
        <v>7709.87</v>
      </c>
      <c r="I4760" s="10">
        <v>-38.359999999999673</v>
      </c>
      <c r="J4760" s="10">
        <v>0</v>
      </c>
      <c r="K4760" s="10">
        <v>0</v>
      </c>
      <c r="L4760" s="10">
        <v>0</v>
      </c>
      <c r="M4760" s="10">
        <v>0</v>
      </c>
      <c r="N4760" s="10">
        <v>0</v>
      </c>
    </row>
    <row r="4761" spans="1:14" x14ac:dyDescent="0.25">
      <c r="A4761" s="9" t="s">
        <v>760</v>
      </c>
      <c r="B4761" s="9" t="s">
        <v>97</v>
      </c>
      <c r="C4761" s="9" t="s">
        <v>39</v>
      </c>
      <c r="D4761" s="9" t="s">
        <v>40</v>
      </c>
      <c r="E4761" s="10">
        <v>-183710</v>
      </c>
      <c r="F4761" s="10">
        <v>0</v>
      </c>
      <c r="G4761" s="10">
        <v>-183710</v>
      </c>
      <c r="H4761" s="10">
        <v>-183709.96</v>
      </c>
      <c r="I4761" s="10">
        <v>-4.0000000008149073E-2</v>
      </c>
      <c r="J4761" s="10">
        <v>-2000</v>
      </c>
      <c r="K4761" s="10">
        <v>0</v>
      </c>
      <c r="L4761" s="10">
        <v>-2000</v>
      </c>
      <c r="M4761" s="10">
        <v>-2000</v>
      </c>
      <c r="N4761" s="10">
        <v>0</v>
      </c>
    </row>
    <row r="4762" spans="1:14" x14ac:dyDescent="0.25">
      <c r="A4762" s="9" t="s">
        <v>760</v>
      </c>
      <c r="B4762" s="9" t="s">
        <v>92</v>
      </c>
      <c r="C4762" s="9" t="s">
        <v>42</v>
      </c>
      <c r="D4762" s="9" t="s">
        <v>43</v>
      </c>
      <c r="E4762" s="10">
        <v>180.45</v>
      </c>
      <c r="F4762" s="10">
        <v>170.23762376237624</v>
      </c>
      <c r="G4762" s="10">
        <v>10.212376237623744</v>
      </c>
      <c r="H4762" s="10">
        <v>171.94</v>
      </c>
      <c r="I4762" s="10">
        <v>8.5099999999999909</v>
      </c>
      <c r="J4762" s="10">
        <v>2120</v>
      </c>
      <c r="K4762" s="10">
        <v>2000</v>
      </c>
      <c r="L4762" s="10">
        <v>120</v>
      </c>
      <c r="M4762" s="10">
        <v>2020</v>
      </c>
      <c r="N4762" s="10">
        <v>100</v>
      </c>
    </row>
    <row r="4763" spans="1:14" x14ac:dyDescent="0.25">
      <c r="A4763" s="9" t="s">
        <v>760</v>
      </c>
      <c r="B4763" s="9" t="s">
        <v>98</v>
      </c>
      <c r="C4763" s="9" t="s">
        <v>42</v>
      </c>
      <c r="D4763" s="9" t="s">
        <v>43</v>
      </c>
      <c r="E4763" s="10">
        <v>600.04</v>
      </c>
      <c r="F4763" s="10">
        <v>595.08374384236458</v>
      </c>
      <c r="G4763" s="10">
        <v>4.9562561576353801</v>
      </c>
      <c r="H4763" s="10">
        <v>604.01</v>
      </c>
      <c r="I4763" s="10">
        <v>-3.9700000000000273</v>
      </c>
      <c r="J4763" s="10">
        <v>12100</v>
      </c>
      <c r="K4763" s="10">
        <v>12000</v>
      </c>
      <c r="L4763" s="10">
        <v>100</v>
      </c>
      <c r="M4763" s="10">
        <v>12180</v>
      </c>
      <c r="N4763" s="10">
        <v>-80</v>
      </c>
    </row>
    <row r="4764" spans="1:14" x14ac:dyDescent="0.25">
      <c r="A4764" s="9" t="s">
        <v>760</v>
      </c>
      <c r="B4764" s="9" t="s">
        <v>94</v>
      </c>
      <c r="C4764" s="9" t="s">
        <v>42</v>
      </c>
      <c r="D4764" s="9" t="s">
        <v>43</v>
      </c>
      <c r="E4764" s="10">
        <v>1181.8800000000001</v>
      </c>
      <c r="F4764" s="10">
        <v>1176</v>
      </c>
      <c r="G4764" s="10">
        <v>5.8800000000001091</v>
      </c>
      <c r="H4764" s="10">
        <v>1181.8800000000001</v>
      </c>
      <c r="I4764" s="10">
        <v>0</v>
      </c>
      <c r="J4764" s="10">
        <v>2010</v>
      </c>
      <c r="K4764" s="10">
        <v>2000</v>
      </c>
      <c r="L4764" s="10">
        <v>10</v>
      </c>
      <c r="M4764" s="10">
        <v>2010</v>
      </c>
      <c r="N4764" s="10">
        <v>0</v>
      </c>
    </row>
    <row r="4765" spans="1:14" x14ac:dyDescent="0.25">
      <c r="A4765" s="9" t="s">
        <v>760</v>
      </c>
      <c r="B4765" s="9" t="s">
        <v>99</v>
      </c>
      <c r="C4765" s="9" t="s">
        <v>42</v>
      </c>
      <c r="D4765" s="9" t="s">
        <v>43</v>
      </c>
      <c r="E4765" s="10">
        <v>2729.64</v>
      </c>
      <c r="F4765" s="10">
        <v>2707.0837438423646</v>
      </c>
      <c r="G4765" s="10">
        <v>22.556256157635289</v>
      </c>
      <c r="H4765" s="10">
        <v>2747.69</v>
      </c>
      <c r="I4765" s="10">
        <v>-18.050000000000182</v>
      </c>
      <c r="J4765" s="10">
        <v>12100</v>
      </c>
      <c r="K4765" s="10">
        <v>12000</v>
      </c>
      <c r="L4765" s="10">
        <v>100</v>
      </c>
      <c r="M4765" s="10">
        <v>12180</v>
      </c>
      <c r="N4765" s="10">
        <v>-80</v>
      </c>
    </row>
    <row r="4766" spans="1:14" x14ac:dyDescent="0.25">
      <c r="A4766" s="9" t="s">
        <v>760</v>
      </c>
      <c r="B4766" s="9" t="s">
        <v>100</v>
      </c>
      <c r="C4766" s="9" t="s">
        <v>42</v>
      </c>
      <c r="D4766" s="9" t="s">
        <v>43</v>
      </c>
      <c r="E4766" s="10">
        <v>3507.43</v>
      </c>
      <c r="F4766" s="10">
        <v>3478.4433497536947</v>
      </c>
      <c r="G4766" s="10">
        <v>28.986650246305089</v>
      </c>
      <c r="H4766" s="10">
        <v>3530.62</v>
      </c>
      <c r="I4766" s="10">
        <v>-23.190000000000055</v>
      </c>
      <c r="J4766" s="10">
        <v>12100</v>
      </c>
      <c r="K4766" s="10">
        <v>12000</v>
      </c>
      <c r="L4766" s="10">
        <v>100</v>
      </c>
      <c r="M4766" s="10">
        <v>12180</v>
      </c>
      <c r="N4766" s="10">
        <v>-80</v>
      </c>
    </row>
    <row r="4767" spans="1:14" x14ac:dyDescent="0.25">
      <c r="A4767" s="9" t="s">
        <v>760</v>
      </c>
      <c r="B4767" s="9" t="s">
        <v>47</v>
      </c>
      <c r="C4767" s="9" t="s">
        <v>42</v>
      </c>
      <c r="D4767" s="9" t="s">
        <v>43</v>
      </c>
      <c r="E4767" s="10">
        <v>5755.13</v>
      </c>
      <c r="F4767" s="10">
        <v>5642.2843137254904</v>
      </c>
      <c r="G4767" s="10">
        <v>112.84568627450972</v>
      </c>
      <c r="H4767" s="10">
        <v>5755.13</v>
      </c>
      <c r="I4767" s="10">
        <v>0</v>
      </c>
      <c r="J4767" s="10">
        <v>12240</v>
      </c>
      <c r="K4767" s="10">
        <v>12000</v>
      </c>
      <c r="L4767" s="10">
        <v>240</v>
      </c>
      <c r="M4767" s="10">
        <v>12240</v>
      </c>
      <c r="N4767" s="10">
        <v>0</v>
      </c>
    </row>
    <row r="4768" spans="1:14" x14ac:dyDescent="0.25">
      <c r="A4768" s="9" t="s">
        <v>760</v>
      </c>
      <c r="B4768" s="9" t="s">
        <v>101</v>
      </c>
      <c r="C4768" s="9" t="s">
        <v>42</v>
      </c>
      <c r="D4768" s="9" t="s">
        <v>43</v>
      </c>
      <c r="E4768" s="10">
        <v>11259.08</v>
      </c>
      <c r="F4768" s="10">
        <v>9650.5812807881775</v>
      </c>
      <c r="G4768" s="10">
        <v>1608.4987192118224</v>
      </c>
      <c r="H4768" s="10">
        <v>9795.34</v>
      </c>
      <c r="I4768" s="10">
        <v>1463.7399999999998</v>
      </c>
      <c r="J4768" s="10">
        <v>14000</v>
      </c>
      <c r="K4768" s="10">
        <v>12000</v>
      </c>
      <c r="L4768" s="10">
        <v>2000</v>
      </c>
      <c r="M4768" s="10">
        <v>12180</v>
      </c>
      <c r="N4768" s="10">
        <v>1820</v>
      </c>
    </row>
    <row r="4769" spans="1:14" x14ac:dyDescent="0.25">
      <c r="A4769" s="9" t="s">
        <v>760</v>
      </c>
      <c r="B4769" s="9" t="s">
        <v>102</v>
      </c>
      <c r="C4769" s="9" t="s">
        <v>42</v>
      </c>
      <c r="D4769" s="9" t="s">
        <v>43</v>
      </c>
      <c r="E4769" s="10">
        <v>15679.65</v>
      </c>
      <c r="F4769" s="10">
        <v>15260</v>
      </c>
      <c r="G4769" s="10">
        <v>419.64999999999964</v>
      </c>
      <c r="H4769" s="10">
        <v>15488.9</v>
      </c>
      <c r="I4769" s="10">
        <v>190.75</v>
      </c>
      <c r="J4769" s="10">
        <v>2055</v>
      </c>
      <c r="K4769" s="10">
        <v>2000</v>
      </c>
      <c r="L4769" s="10">
        <v>55</v>
      </c>
      <c r="M4769" s="10">
        <v>2030</v>
      </c>
      <c r="N4769" s="10">
        <v>25</v>
      </c>
    </row>
    <row r="4770" spans="1:14" x14ac:dyDescent="0.25">
      <c r="A4770" s="9" t="s">
        <v>760</v>
      </c>
      <c r="B4770" s="9" t="s">
        <v>50</v>
      </c>
      <c r="C4770" s="9" t="s">
        <v>42</v>
      </c>
      <c r="D4770" s="9" t="s">
        <v>43</v>
      </c>
      <c r="E4770" s="10">
        <v>16377.48</v>
      </c>
      <c r="F4770" s="10">
        <v>16296</v>
      </c>
      <c r="G4770" s="10">
        <v>81.479999999999563</v>
      </c>
      <c r="H4770" s="10">
        <v>16377.48</v>
      </c>
      <c r="I4770" s="10">
        <v>0</v>
      </c>
      <c r="J4770" s="10">
        <v>12060</v>
      </c>
      <c r="K4770" s="10">
        <v>12000</v>
      </c>
      <c r="L4770" s="10">
        <v>60</v>
      </c>
      <c r="M4770" s="10">
        <v>12060</v>
      </c>
      <c r="N4770" s="10">
        <v>0</v>
      </c>
    </row>
    <row r="4771" spans="1:14" x14ac:dyDescent="0.25">
      <c r="A4771" s="9" t="s">
        <v>760</v>
      </c>
      <c r="B4771" s="9" t="s">
        <v>103</v>
      </c>
      <c r="C4771" s="9" t="s">
        <v>42</v>
      </c>
      <c r="D4771" s="9" t="s">
        <v>43</v>
      </c>
      <c r="E4771" s="10">
        <v>57975.05</v>
      </c>
      <c r="F4771" s="10">
        <v>57401.039603960395</v>
      </c>
      <c r="G4771" s="10">
        <v>574.01039603960817</v>
      </c>
      <c r="H4771" s="10">
        <v>57975.05</v>
      </c>
      <c r="I4771" s="10">
        <v>0</v>
      </c>
      <c r="J4771" s="10">
        <v>12120</v>
      </c>
      <c r="K4771" s="10">
        <v>12000</v>
      </c>
      <c r="L4771" s="10">
        <v>120</v>
      </c>
      <c r="M4771" s="10">
        <v>12120</v>
      </c>
      <c r="N4771" s="10">
        <v>0</v>
      </c>
    </row>
    <row r="4772" spans="1:14" x14ac:dyDescent="0.25">
      <c r="A4772" s="9" t="s">
        <v>760</v>
      </c>
      <c r="B4772" s="9" t="s">
        <v>104</v>
      </c>
      <c r="C4772" s="9" t="s">
        <v>42</v>
      </c>
      <c r="D4772" s="9" t="s">
        <v>53</v>
      </c>
      <c r="E4772" s="10">
        <v>52074.9</v>
      </c>
      <c r="F4772" s="10">
        <v>52074.497512437811</v>
      </c>
      <c r="G4772" s="10">
        <v>0.40248756219079951</v>
      </c>
      <c r="H4772" s="10">
        <v>52334.87</v>
      </c>
      <c r="I4772" s="10">
        <v>-259.97000000000116</v>
      </c>
      <c r="J4772" s="10">
        <v>9000</v>
      </c>
      <c r="K4772" s="10">
        <v>9000</v>
      </c>
      <c r="L4772" s="10">
        <v>0</v>
      </c>
      <c r="M4772" s="10">
        <v>9045</v>
      </c>
      <c r="N4772" s="10">
        <v>-45</v>
      </c>
    </row>
    <row r="4773" spans="1:14" x14ac:dyDescent="0.25">
      <c r="A4773" s="9" t="s">
        <v>760</v>
      </c>
      <c r="B4773" s="9" t="s">
        <v>54</v>
      </c>
      <c r="C4773" s="9" t="s">
        <v>42</v>
      </c>
      <c r="D4773" s="9" t="s">
        <v>55</v>
      </c>
      <c r="E4773" s="10">
        <v>605.88</v>
      </c>
      <c r="F4773" s="10">
        <v>594</v>
      </c>
      <c r="G4773" s="10">
        <v>11.879999999999995</v>
      </c>
      <c r="H4773" s="10">
        <v>605.88</v>
      </c>
      <c r="I4773" s="10">
        <v>0</v>
      </c>
      <c r="J4773" s="10">
        <v>110.16</v>
      </c>
      <c r="K4773" s="10">
        <v>108</v>
      </c>
      <c r="L4773" s="10">
        <v>2.1599999999999966</v>
      </c>
      <c r="M4773" s="10">
        <v>110.16</v>
      </c>
      <c r="N4773" s="10">
        <v>0</v>
      </c>
    </row>
    <row r="4774" spans="1:14" x14ac:dyDescent="0.25">
      <c r="A4774" s="9" t="s">
        <v>761</v>
      </c>
      <c r="B4774" s="9" t="s">
        <v>25</v>
      </c>
      <c r="C4774" s="9" t="s">
        <v>26</v>
      </c>
      <c r="D4774" s="9" t="s">
        <v>27</v>
      </c>
      <c r="E4774" s="10">
        <v>-127.08</v>
      </c>
      <c r="F4774" s="10">
        <v>0</v>
      </c>
      <c r="G4774" s="10">
        <v>-127.08</v>
      </c>
      <c r="H4774" s="10">
        <v>0</v>
      </c>
      <c r="I4774" s="10">
        <v>-127.08</v>
      </c>
      <c r="J4774" s="10">
        <v>0</v>
      </c>
      <c r="K4774" s="10">
        <v>0</v>
      </c>
      <c r="L4774" s="10">
        <v>0</v>
      </c>
      <c r="M4774" s="10">
        <v>0</v>
      </c>
      <c r="N4774" s="10">
        <v>0</v>
      </c>
    </row>
    <row r="4775" spans="1:14" x14ac:dyDescent="0.25">
      <c r="A4775" s="9" t="s">
        <v>761</v>
      </c>
      <c r="B4775" s="9" t="s">
        <v>28</v>
      </c>
      <c r="C4775" s="9" t="s">
        <v>29</v>
      </c>
      <c r="D4775" s="9" t="s">
        <v>27</v>
      </c>
      <c r="E4775" s="10">
        <v>9.73</v>
      </c>
      <c r="F4775" s="10">
        <v>0</v>
      </c>
      <c r="G4775" s="10">
        <v>9.73</v>
      </c>
      <c r="H4775" s="10">
        <v>9.73</v>
      </c>
      <c r="I4775" s="10">
        <v>0</v>
      </c>
      <c r="J4775" s="10">
        <v>0</v>
      </c>
      <c r="K4775" s="10">
        <v>0</v>
      </c>
      <c r="L4775" s="10">
        <v>0</v>
      </c>
      <c r="M4775" s="10">
        <v>0</v>
      </c>
      <c r="N4775" s="10">
        <v>0</v>
      </c>
    </row>
    <row r="4776" spans="1:14" x14ac:dyDescent="0.25">
      <c r="A4776" s="9" t="s">
        <v>761</v>
      </c>
      <c r="B4776" s="9" t="s">
        <v>30</v>
      </c>
      <c r="C4776" s="9" t="s">
        <v>29</v>
      </c>
      <c r="D4776" s="9" t="s">
        <v>27</v>
      </c>
      <c r="E4776" s="10">
        <v>226.92</v>
      </c>
      <c r="F4776" s="10">
        <v>0</v>
      </c>
      <c r="G4776" s="10">
        <v>226.92</v>
      </c>
      <c r="H4776" s="10">
        <v>226.92</v>
      </c>
      <c r="I4776" s="10">
        <v>0</v>
      </c>
      <c r="J4776" s="10">
        <v>0</v>
      </c>
      <c r="K4776" s="10">
        <v>0</v>
      </c>
      <c r="L4776" s="10">
        <v>0</v>
      </c>
      <c r="M4776" s="10">
        <v>0</v>
      </c>
      <c r="N4776" s="10">
        <v>0</v>
      </c>
    </row>
    <row r="4777" spans="1:14" x14ac:dyDescent="0.25">
      <c r="A4777" s="9" t="s">
        <v>761</v>
      </c>
      <c r="B4777" s="9" t="s">
        <v>31</v>
      </c>
      <c r="C4777" s="9" t="s">
        <v>29</v>
      </c>
      <c r="D4777" s="9" t="s">
        <v>27</v>
      </c>
      <c r="E4777" s="10">
        <v>1523.6</v>
      </c>
      <c r="F4777" s="10">
        <v>0</v>
      </c>
      <c r="G4777" s="10">
        <v>1523.6</v>
      </c>
      <c r="H4777" s="10">
        <v>1523.61</v>
      </c>
      <c r="I4777" s="10">
        <v>-9.9999999999909051E-3</v>
      </c>
      <c r="J4777" s="10">
        <v>0</v>
      </c>
      <c r="K4777" s="10">
        <v>0</v>
      </c>
      <c r="L4777" s="10">
        <v>0</v>
      </c>
      <c r="M4777" s="10">
        <v>0</v>
      </c>
      <c r="N4777" s="10">
        <v>0</v>
      </c>
    </row>
    <row r="4778" spans="1:14" x14ac:dyDescent="0.25">
      <c r="A4778" s="9" t="s">
        <v>761</v>
      </c>
      <c r="B4778" s="9" t="s">
        <v>32</v>
      </c>
      <c r="C4778" s="9" t="s">
        <v>33</v>
      </c>
      <c r="D4778" s="9" t="s">
        <v>27</v>
      </c>
      <c r="E4778" s="10">
        <v>2468.8000000000002</v>
      </c>
      <c r="F4778" s="10">
        <v>0</v>
      </c>
      <c r="G4778" s="10">
        <v>2468.8000000000002</v>
      </c>
      <c r="H4778" s="10">
        <v>2508</v>
      </c>
      <c r="I4778" s="10">
        <v>-39.199999999999818</v>
      </c>
      <c r="J4778" s="10">
        <v>7</v>
      </c>
      <c r="K4778" s="10">
        <v>0</v>
      </c>
      <c r="L4778" s="10">
        <v>7</v>
      </c>
      <c r="M4778" s="10">
        <v>7.1109999999999998</v>
      </c>
      <c r="N4778" s="10">
        <v>-0.11099999999999977</v>
      </c>
    </row>
    <row r="4779" spans="1:14" x14ac:dyDescent="0.25">
      <c r="A4779" s="9" t="s">
        <v>761</v>
      </c>
      <c r="B4779" s="9" t="s">
        <v>34</v>
      </c>
      <c r="C4779" s="9" t="s">
        <v>33</v>
      </c>
      <c r="D4779" s="9" t="s">
        <v>27</v>
      </c>
      <c r="E4779" s="10">
        <v>8486.59</v>
      </c>
      <c r="F4779" s="10">
        <v>0</v>
      </c>
      <c r="G4779" s="10">
        <v>8486.59</v>
      </c>
      <c r="H4779" s="10">
        <v>8621.3700000000008</v>
      </c>
      <c r="I4779" s="10">
        <v>-134.78000000000065</v>
      </c>
      <c r="J4779" s="10">
        <v>7</v>
      </c>
      <c r="K4779" s="10">
        <v>0</v>
      </c>
      <c r="L4779" s="10">
        <v>7</v>
      </c>
      <c r="M4779" s="10">
        <v>7.1109999999999998</v>
      </c>
      <c r="N4779" s="10">
        <v>-0.11099999999999977</v>
      </c>
    </row>
    <row r="4780" spans="1:14" x14ac:dyDescent="0.25">
      <c r="A4780" s="9" t="s">
        <v>761</v>
      </c>
      <c r="B4780" s="9" t="s">
        <v>35</v>
      </c>
      <c r="C4780" s="9" t="s">
        <v>33</v>
      </c>
      <c r="D4780" s="9" t="s">
        <v>27</v>
      </c>
      <c r="E4780" s="10">
        <v>9181.9699999999993</v>
      </c>
      <c r="F4780" s="10">
        <v>0</v>
      </c>
      <c r="G4780" s="10">
        <v>9181.9699999999993</v>
      </c>
      <c r="H4780" s="10">
        <v>9327.73</v>
      </c>
      <c r="I4780" s="10">
        <v>-145.76000000000022</v>
      </c>
      <c r="J4780" s="10">
        <v>147</v>
      </c>
      <c r="K4780" s="10">
        <v>0</v>
      </c>
      <c r="L4780" s="10">
        <v>147</v>
      </c>
      <c r="M4780" s="10">
        <v>149.334</v>
      </c>
      <c r="N4780" s="10">
        <v>-2.3340000000000032</v>
      </c>
    </row>
    <row r="4781" spans="1:14" x14ac:dyDescent="0.25">
      <c r="A4781" s="9" t="s">
        <v>761</v>
      </c>
      <c r="B4781" s="9" t="s">
        <v>36</v>
      </c>
      <c r="C4781" s="9" t="s">
        <v>29</v>
      </c>
      <c r="D4781" s="9" t="s">
        <v>27</v>
      </c>
      <c r="E4781" s="10">
        <v>17069.87</v>
      </c>
      <c r="F4781" s="10">
        <v>0</v>
      </c>
      <c r="G4781" s="10">
        <v>17069.87</v>
      </c>
      <c r="H4781" s="10">
        <v>17070.009999999998</v>
      </c>
      <c r="I4781" s="10">
        <v>-0.13999999999941792</v>
      </c>
      <c r="J4781" s="10">
        <v>0</v>
      </c>
      <c r="K4781" s="10">
        <v>0</v>
      </c>
      <c r="L4781" s="10">
        <v>0</v>
      </c>
      <c r="M4781" s="10">
        <v>0</v>
      </c>
      <c r="N4781" s="10">
        <v>0</v>
      </c>
    </row>
    <row r="4782" spans="1:14" x14ac:dyDescent="0.25">
      <c r="A4782" s="9" t="s">
        <v>761</v>
      </c>
      <c r="B4782" s="9" t="s">
        <v>37</v>
      </c>
      <c r="C4782" s="9" t="s">
        <v>29</v>
      </c>
      <c r="D4782" s="9" t="s">
        <v>27</v>
      </c>
      <c r="E4782" s="10">
        <v>39474.18</v>
      </c>
      <c r="F4782" s="10">
        <v>0</v>
      </c>
      <c r="G4782" s="10">
        <v>39474.18</v>
      </c>
      <c r="H4782" s="10">
        <v>39474.519999999997</v>
      </c>
      <c r="I4782" s="10">
        <v>-0.33999999999650754</v>
      </c>
      <c r="J4782" s="10">
        <v>0</v>
      </c>
      <c r="K4782" s="10">
        <v>0</v>
      </c>
      <c r="L4782" s="10">
        <v>0</v>
      </c>
      <c r="M4782" s="10">
        <v>0</v>
      </c>
      <c r="N4782" s="10">
        <v>0</v>
      </c>
    </row>
    <row r="4783" spans="1:14" x14ac:dyDescent="0.25">
      <c r="A4783" s="9" t="s">
        <v>761</v>
      </c>
      <c r="B4783" s="9" t="s">
        <v>490</v>
      </c>
      <c r="C4783" s="9" t="s">
        <v>39</v>
      </c>
      <c r="D4783" s="9" t="s">
        <v>40</v>
      </c>
      <c r="E4783" s="10">
        <v>-905835.01</v>
      </c>
      <c r="F4783" s="10">
        <v>0</v>
      </c>
      <c r="G4783" s="10">
        <v>-905835.01</v>
      </c>
      <c r="H4783" s="10">
        <v>-905835.22</v>
      </c>
      <c r="I4783" s="10">
        <v>0.2099999999627471</v>
      </c>
      <c r="J4783" s="10">
        <v>-5120</v>
      </c>
      <c r="K4783" s="10">
        <v>0</v>
      </c>
      <c r="L4783" s="10">
        <v>-5120</v>
      </c>
      <c r="M4783" s="10">
        <v>-5120</v>
      </c>
      <c r="N4783" s="10">
        <v>0</v>
      </c>
    </row>
    <row r="4784" spans="1:14" x14ac:dyDescent="0.25">
      <c r="A4784" s="9" t="s">
        <v>761</v>
      </c>
      <c r="B4784" s="9" t="s">
        <v>92</v>
      </c>
      <c r="C4784" s="9" t="s">
        <v>42</v>
      </c>
      <c r="D4784" s="9" t="s">
        <v>43</v>
      </c>
      <c r="E4784" s="10">
        <v>439.39</v>
      </c>
      <c r="F4784" s="10">
        <v>435.81188118811883</v>
      </c>
      <c r="G4784" s="10">
        <v>3.5781188118811542</v>
      </c>
      <c r="H4784" s="10">
        <v>440.17</v>
      </c>
      <c r="I4784" s="10">
        <v>-0.78000000000002956</v>
      </c>
      <c r="J4784" s="10">
        <v>5162</v>
      </c>
      <c r="K4784" s="10">
        <v>5120</v>
      </c>
      <c r="L4784" s="10">
        <v>42</v>
      </c>
      <c r="M4784" s="10">
        <v>5171.2</v>
      </c>
      <c r="N4784" s="10">
        <v>-9.1999999999998181</v>
      </c>
    </row>
    <row r="4785" spans="1:14" x14ac:dyDescent="0.25">
      <c r="A4785" s="9" t="s">
        <v>761</v>
      </c>
      <c r="B4785" s="9" t="s">
        <v>482</v>
      </c>
      <c r="C4785" s="9" t="s">
        <v>42</v>
      </c>
      <c r="D4785" s="9" t="s">
        <v>43</v>
      </c>
      <c r="E4785" s="10">
        <v>3207.17</v>
      </c>
      <c r="F4785" s="10">
        <v>3193.655172413793</v>
      </c>
      <c r="G4785" s="10">
        <v>13.514827586207048</v>
      </c>
      <c r="H4785" s="10">
        <v>3241.56</v>
      </c>
      <c r="I4785" s="10">
        <v>-34.389999999999873</v>
      </c>
      <c r="J4785" s="10">
        <v>61700</v>
      </c>
      <c r="K4785" s="10">
        <v>61440</v>
      </c>
      <c r="L4785" s="10">
        <v>260</v>
      </c>
      <c r="M4785" s="10">
        <v>62361.599999999999</v>
      </c>
      <c r="N4785" s="10">
        <v>-661.59999999999854</v>
      </c>
    </row>
    <row r="4786" spans="1:14" x14ac:dyDescent="0.25">
      <c r="A4786" s="9" t="s">
        <v>761</v>
      </c>
      <c r="B4786" s="9" t="s">
        <v>44</v>
      </c>
      <c r="C4786" s="9" t="s">
        <v>42</v>
      </c>
      <c r="D4786" s="9" t="s">
        <v>43</v>
      </c>
      <c r="E4786" s="10">
        <v>4761.07</v>
      </c>
      <c r="F4786" s="10">
        <v>4746.2388059701489</v>
      </c>
      <c r="G4786" s="10">
        <v>14.831194029850849</v>
      </c>
      <c r="H4786" s="10">
        <v>4769.97</v>
      </c>
      <c r="I4786" s="10">
        <v>-8.9000000000005457</v>
      </c>
      <c r="J4786" s="10">
        <v>5136</v>
      </c>
      <c r="K4786" s="10">
        <v>5120</v>
      </c>
      <c r="L4786" s="10">
        <v>16</v>
      </c>
      <c r="M4786" s="10">
        <v>5145.6000000000004</v>
      </c>
      <c r="N4786" s="10">
        <v>-9.6000000000003638</v>
      </c>
    </row>
    <row r="4787" spans="1:14" x14ac:dyDescent="0.25">
      <c r="A4787" s="9" t="s">
        <v>761</v>
      </c>
      <c r="B4787" s="9" t="s">
        <v>99</v>
      </c>
      <c r="C4787" s="9" t="s">
        <v>42</v>
      </c>
      <c r="D4787" s="9" t="s">
        <v>43</v>
      </c>
      <c r="E4787" s="10">
        <v>13918.9</v>
      </c>
      <c r="F4787" s="10">
        <v>13860.246305418719</v>
      </c>
      <c r="G4787" s="10">
        <v>58.653694581280433</v>
      </c>
      <c r="H4787" s="10">
        <v>14068.15</v>
      </c>
      <c r="I4787" s="10">
        <v>-149.25</v>
      </c>
      <c r="J4787" s="10">
        <v>61700</v>
      </c>
      <c r="K4787" s="10">
        <v>61440</v>
      </c>
      <c r="L4787" s="10">
        <v>260</v>
      </c>
      <c r="M4787" s="10">
        <v>62361.599999999999</v>
      </c>
      <c r="N4787" s="10">
        <v>-661.59999999999854</v>
      </c>
    </row>
    <row r="4788" spans="1:14" x14ac:dyDescent="0.25">
      <c r="A4788" s="9" t="s">
        <v>761</v>
      </c>
      <c r="B4788" s="9" t="s">
        <v>100</v>
      </c>
      <c r="C4788" s="9" t="s">
        <v>42</v>
      </c>
      <c r="D4788" s="9" t="s">
        <v>43</v>
      </c>
      <c r="E4788" s="10">
        <v>17624.09</v>
      </c>
      <c r="F4788" s="10">
        <v>17809.615763546797</v>
      </c>
      <c r="G4788" s="10">
        <v>-185.52576354679695</v>
      </c>
      <c r="H4788" s="10">
        <v>18076.759999999998</v>
      </c>
      <c r="I4788" s="10">
        <v>-452.66999999999825</v>
      </c>
      <c r="J4788" s="10">
        <v>60800</v>
      </c>
      <c r="K4788" s="10">
        <v>61440</v>
      </c>
      <c r="L4788" s="10">
        <v>-640</v>
      </c>
      <c r="M4788" s="10">
        <v>62361.599999999999</v>
      </c>
      <c r="N4788" s="10">
        <v>-1561.5999999999985</v>
      </c>
    </row>
    <row r="4789" spans="1:14" x14ac:dyDescent="0.25">
      <c r="A4789" s="9" t="s">
        <v>761</v>
      </c>
      <c r="B4789" s="9" t="s">
        <v>47</v>
      </c>
      <c r="C4789" s="9" t="s">
        <v>42</v>
      </c>
      <c r="D4789" s="9" t="s">
        <v>43</v>
      </c>
      <c r="E4789" s="10">
        <v>29408.97</v>
      </c>
      <c r="F4789" s="10">
        <v>28888.470588235294</v>
      </c>
      <c r="G4789" s="10">
        <v>520.49941176470747</v>
      </c>
      <c r="H4789" s="10">
        <v>29466.240000000002</v>
      </c>
      <c r="I4789" s="10">
        <v>-57.270000000000437</v>
      </c>
      <c r="J4789" s="10">
        <v>62547</v>
      </c>
      <c r="K4789" s="10">
        <v>61440</v>
      </c>
      <c r="L4789" s="10">
        <v>1107</v>
      </c>
      <c r="M4789" s="10">
        <v>62668.800000000003</v>
      </c>
      <c r="N4789" s="10">
        <v>-121.80000000000291</v>
      </c>
    </row>
    <row r="4790" spans="1:14" x14ac:dyDescent="0.25">
      <c r="A4790" s="9" t="s">
        <v>761</v>
      </c>
      <c r="B4790" s="9" t="s">
        <v>101</v>
      </c>
      <c r="C4790" s="9" t="s">
        <v>42</v>
      </c>
      <c r="D4790" s="9" t="s">
        <v>43</v>
      </c>
      <c r="E4790" s="10">
        <v>49255.05</v>
      </c>
      <c r="F4790" s="10">
        <v>46557.261083743841</v>
      </c>
      <c r="G4790" s="10">
        <v>2697.7889162561623</v>
      </c>
      <c r="H4790" s="10">
        <v>47255.62</v>
      </c>
      <c r="I4790" s="10">
        <v>1999.4300000000003</v>
      </c>
      <c r="J4790" s="10">
        <v>65000</v>
      </c>
      <c r="K4790" s="10">
        <v>61440</v>
      </c>
      <c r="L4790" s="10">
        <v>3560</v>
      </c>
      <c r="M4790" s="10">
        <v>62361.599999999999</v>
      </c>
      <c r="N4790" s="10">
        <v>2638.4000000000015</v>
      </c>
    </row>
    <row r="4791" spans="1:14" x14ac:dyDescent="0.25">
      <c r="A4791" s="9" t="s">
        <v>761</v>
      </c>
      <c r="B4791" s="9" t="s">
        <v>109</v>
      </c>
      <c r="C4791" s="9" t="s">
        <v>42</v>
      </c>
      <c r="D4791" s="9" t="s">
        <v>43</v>
      </c>
      <c r="E4791" s="10">
        <v>58042.53</v>
      </c>
      <c r="F4791" s="10">
        <v>57292.798029556652</v>
      </c>
      <c r="G4791" s="10">
        <v>749.73197044334665</v>
      </c>
      <c r="H4791" s="10">
        <v>58152.19</v>
      </c>
      <c r="I4791" s="10">
        <v>-109.66000000000349</v>
      </c>
      <c r="J4791" s="10">
        <v>5187</v>
      </c>
      <c r="K4791" s="10">
        <v>5120</v>
      </c>
      <c r="L4791" s="10">
        <v>67</v>
      </c>
      <c r="M4791" s="10">
        <v>5196.8</v>
      </c>
      <c r="N4791" s="10">
        <v>-9.8000000000001819</v>
      </c>
    </row>
    <row r="4792" spans="1:14" x14ac:dyDescent="0.25">
      <c r="A4792" s="9" t="s">
        <v>761</v>
      </c>
      <c r="B4792" s="9" t="s">
        <v>50</v>
      </c>
      <c r="C4792" s="9" t="s">
        <v>42</v>
      </c>
      <c r="D4792" s="9" t="s">
        <v>43</v>
      </c>
      <c r="E4792" s="10">
        <v>83689.47</v>
      </c>
      <c r="F4792" s="10">
        <v>83435.522388059704</v>
      </c>
      <c r="G4792" s="10">
        <v>253.94761194029707</v>
      </c>
      <c r="H4792" s="10">
        <v>83852.7</v>
      </c>
      <c r="I4792" s="10">
        <v>-163.22999999999593</v>
      </c>
      <c r="J4792" s="10">
        <v>61627</v>
      </c>
      <c r="K4792" s="10">
        <v>61440</v>
      </c>
      <c r="L4792" s="10">
        <v>187</v>
      </c>
      <c r="M4792" s="10">
        <v>61747.199999999997</v>
      </c>
      <c r="N4792" s="10">
        <v>-120.19999999999709</v>
      </c>
    </row>
    <row r="4793" spans="1:14" x14ac:dyDescent="0.25">
      <c r="A4793" s="9" t="s">
        <v>761</v>
      </c>
      <c r="B4793" s="9" t="s">
        <v>103</v>
      </c>
      <c r="C4793" s="9" t="s">
        <v>42</v>
      </c>
      <c r="D4793" s="9" t="s">
        <v>43</v>
      </c>
      <c r="E4793" s="10">
        <v>296256.33</v>
      </c>
      <c r="F4793" s="10">
        <v>293893.32673267327</v>
      </c>
      <c r="G4793" s="10">
        <v>2363.0032673267415</v>
      </c>
      <c r="H4793" s="10">
        <v>296832.26</v>
      </c>
      <c r="I4793" s="10">
        <v>-575.92999999999302</v>
      </c>
      <c r="J4793" s="10">
        <v>61934</v>
      </c>
      <c r="K4793" s="10">
        <v>61440</v>
      </c>
      <c r="L4793" s="10">
        <v>494</v>
      </c>
      <c r="M4793" s="10">
        <v>62054.400000000001</v>
      </c>
      <c r="N4793" s="10">
        <v>-120.40000000000146</v>
      </c>
    </row>
    <row r="4794" spans="1:14" x14ac:dyDescent="0.25">
      <c r="A4794" s="9" t="s">
        <v>761</v>
      </c>
      <c r="B4794" s="9" t="s">
        <v>104</v>
      </c>
      <c r="C4794" s="9" t="s">
        <v>42</v>
      </c>
      <c r="D4794" s="9" t="s">
        <v>53</v>
      </c>
      <c r="E4794" s="10">
        <v>267815.36</v>
      </c>
      <c r="F4794" s="10">
        <v>266483.17412935325</v>
      </c>
      <c r="G4794" s="10">
        <v>1332.1858706467319</v>
      </c>
      <c r="H4794" s="10">
        <v>267815.59000000003</v>
      </c>
      <c r="I4794" s="10">
        <v>-0.23000000003958121</v>
      </c>
      <c r="J4794" s="10">
        <v>46310</v>
      </c>
      <c r="K4794" s="10">
        <v>46080</v>
      </c>
      <c r="L4794" s="10">
        <v>230</v>
      </c>
      <c r="M4794" s="10">
        <v>46310.400000000001</v>
      </c>
      <c r="N4794" s="10">
        <v>-0.40000000000145519</v>
      </c>
    </row>
    <row r="4795" spans="1:14" x14ac:dyDescent="0.25">
      <c r="A4795" s="9" t="s">
        <v>761</v>
      </c>
      <c r="B4795" s="9" t="s">
        <v>54</v>
      </c>
      <c r="C4795" s="9" t="s">
        <v>42</v>
      </c>
      <c r="D4795" s="9" t="s">
        <v>55</v>
      </c>
      <c r="E4795" s="10">
        <v>3102.1</v>
      </c>
      <c r="F4795" s="10">
        <v>3041.2745098039218</v>
      </c>
      <c r="G4795" s="10">
        <v>60.825490196078135</v>
      </c>
      <c r="H4795" s="10">
        <v>3102.1</v>
      </c>
      <c r="I4795" s="10">
        <v>0</v>
      </c>
      <c r="J4795" s="10">
        <v>564.01900000000001</v>
      </c>
      <c r="K4795" s="10">
        <v>552.95980392156866</v>
      </c>
      <c r="L4795" s="10">
        <v>11.059196078431341</v>
      </c>
      <c r="M4795" s="10">
        <v>564.01900000000001</v>
      </c>
      <c r="N4795" s="10">
        <v>0</v>
      </c>
    </row>
    <row r="4796" spans="1:14" x14ac:dyDescent="0.25">
      <c r="A4796" s="9" t="s">
        <v>762</v>
      </c>
      <c r="B4796" s="9" t="s">
        <v>25</v>
      </c>
      <c r="C4796" s="9" t="s">
        <v>26</v>
      </c>
      <c r="D4796" s="9" t="s">
        <v>27</v>
      </c>
      <c r="E4796" s="10">
        <v>3785.78</v>
      </c>
      <c r="F4796" s="10">
        <v>0</v>
      </c>
      <c r="G4796" s="10">
        <v>3785.78</v>
      </c>
      <c r="H4796" s="10">
        <v>0</v>
      </c>
      <c r="I4796" s="10">
        <v>3785.78</v>
      </c>
      <c r="J4796" s="10">
        <v>0</v>
      </c>
      <c r="K4796" s="10">
        <v>0</v>
      </c>
      <c r="L4796" s="10">
        <v>0</v>
      </c>
      <c r="M4796" s="10">
        <v>0</v>
      </c>
      <c r="N4796" s="10">
        <v>0</v>
      </c>
    </row>
    <row r="4797" spans="1:14" x14ac:dyDescent="0.25">
      <c r="A4797" s="9" t="s">
        <v>762</v>
      </c>
      <c r="B4797" s="9" t="s">
        <v>28</v>
      </c>
      <c r="C4797" s="9" t="s">
        <v>29</v>
      </c>
      <c r="D4797" s="9" t="s">
        <v>27</v>
      </c>
      <c r="E4797" s="10">
        <v>0.11</v>
      </c>
      <c r="F4797" s="10">
        <v>0</v>
      </c>
      <c r="G4797" s="10">
        <v>0.11</v>
      </c>
      <c r="H4797" s="10">
        <v>0.02</v>
      </c>
      <c r="I4797" s="10">
        <v>0.09</v>
      </c>
      <c r="J4797" s="10">
        <v>0</v>
      </c>
      <c r="K4797" s="10">
        <v>0</v>
      </c>
      <c r="L4797" s="10">
        <v>0</v>
      </c>
      <c r="M4797" s="10">
        <v>0</v>
      </c>
      <c r="N4797" s="10">
        <v>0</v>
      </c>
    </row>
    <row r="4798" spans="1:14" x14ac:dyDescent="0.25">
      <c r="A4798" s="9" t="s">
        <v>762</v>
      </c>
      <c r="B4798" s="9" t="s">
        <v>30</v>
      </c>
      <c r="C4798" s="9" t="s">
        <v>29</v>
      </c>
      <c r="D4798" s="9" t="s">
        <v>27</v>
      </c>
      <c r="E4798" s="10">
        <v>2.5499999999999998</v>
      </c>
      <c r="F4798" s="10">
        <v>0</v>
      </c>
      <c r="G4798" s="10">
        <v>2.5499999999999998</v>
      </c>
      <c r="H4798" s="10">
        <v>0.38</v>
      </c>
      <c r="I4798" s="10">
        <v>2.17</v>
      </c>
      <c r="J4798" s="10">
        <v>0</v>
      </c>
      <c r="K4798" s="10">
        <v>0</v>
      </c>
      <c r="L4798" s="10">
        <v>0</v>
      </c>
      <c r="M4798" s="10">
        <v>0</v>
      </c>
      <c r="N4798" s="10">
        <v>0</v>
      </c>
    </row>
    <row r="4799" spans="1:14" x14ac:dyDescent="0.25">
      <c r="A4799" s="9" t="s">
        <v>762</v>
      </c>
      <c r="B4799" s="9" t="s">
        <v>31</v>
      </c>
      <c r="C4799" s="9" t="s">
        <v>29</v>
      </c>
      <c r="D4799" s="9" t="s">
        <v>27</v>
      </c>
      <c r="E4799" s="10">
        <v>17.11</v>
      </c>
      <c r="F4799" s="10">
        <v>0</v>
      </c>
      <c r="G4799" s="10">
        <v>17.11</v>
      </c>
      <c r="H4799" s="10">
        <v>2.5499999999999998</v>
      </c>
      <c r="I4799" s="10">
        <v>14.559999999999999</v>
      </c>
      <c r="J4799" s="10">
        <v>0</v>
      </c>
      <c r="K4799" s="10">
        <v>0</v>
      </c>
      <c r="L4799" s="10">
        <v>0</v>
      </c>
      <c r="M4799" s="10">
        <v>0</v>
      </c>
      <c r="N4799" s="10">
        <v>0</v>
      </c>
    </row>
    <row r="4800" spans="1:14" x14ac:dyDescent="0.25">
      <c r="A4800" s="9" t="s">
        <v>762</v>
      </c>
      <c r="B4800" s="9" t="s">
        <v>36</v>
      </c>
      <c r="C4800" s="9" t="s">
        <v>29</v>
      </c>
      <c r="D4800" s="9" t="s">
        <v>27</v>
      </c>
      <c r="E4800" s="10">
        <v>191.67</v>
      </c>
      <c r="F4800" s="10">
        <v>0</v>
      </c>
      <c r="G4800" s="10">
        <v>191.67</v>
      </c>
      <c r="H4800" s="10">
        <v>28.59</v>
      </c>
      <c r="I4800" s="10">
        <v>163.07999999999998</v>
      </c>
      <c r="J4800" s="10">
        <v>0</v>
      </c>
      <c r="K4800" s="10">
        <v>0</v>
      </c>
      <c r="L4800" s="10">
        <v>0</v>
      </c>
      <c r="M4800" s="10">
        <v>0</v>
      </c>
      <c r="N4800" s="10">
        <v>0</v>
      </c>
    </row>
    <row r="4801" spans="1:14" x14ac:dyDescent="0.25">
      <c r="A4801" s="9" t="s">
        <v>762</v>
      </c>
      <c r="B4801" s="9" t="s">
        <v>37</v>
      </c>
      <c r="C4801" s="9" t="s">
        <v>29</v>
      </c>
      <c r="D4801" s="9" t="s">
        <v>27</v>
      </c>
      <c r="E4801" s="10">
        <v>443.24</v>
      </c>
      <c r="F4801" s="10">
        <v>0</v>
      </c>
      <c r="G4801" s="10">
        <v>443.24</v>
      </c>
      <c r="H4801" s="10">
        <v>66.11</v>
      </c>
      <c r="I4801" s="10">
        <v>377.13</v>
      </c>
      <c r="J4801" s="10">
        <v>0</v>
      </c>
      <c r="K4801" s="10">
        <v>0</v>
      </c>
      <c r="L4801" s="10">
        <v>0</v>
      </c>
      <c r="M4801" s="10">
        <v>0</v>
      </c>
      <c r="N4801" s="10">
        <v>0</v>
      </c>
    </row>
    <row r="4802" spans="1:14" x14ac:dyDescent="0.25">
      <c r="A4802" s="9" t="s">
        <v>762</v>
      </c>
      <c r="B4802" s="9" t="s">
        <v>346</v>
      </c>
      <c r="C4802" s="9" t="s">
        <v>33</v>
      </c>
      <c r="D4802" s="9" t="s">
        <v>27</v>
      </c>
      <c r="E4802" s="10">
        <v>1346.62</v>
      </c>
      <c r="F4802" s="10">
        <v>0</v>
      </c>
      <c r="G4802" s="10">
        <v>1346.62</v>
      </c>
      <c r="H4802" s="10">
        <v>1539.75</v>
      </c>
      <c r="I4802" s="10">
        <v>-193.13000000000011</v>
      </c>
      <c r="J4802" s="10">
        <v>8.5</v>
      </c>
      <c r="K4802" s="10">
        <v>0</v>
      </c>
      <c r="L4802" s="10">
        <v>8.5</v>
      </c>
      <c r="M4802" s="10">
        <v>9.7189999999999994</v>
      </c>
      <c r="N4802" s="10">
        <v>-1.2189999999999994</v>
      </c>
    </row>
    <row r="4803" spans="1:14" x14ac:dyDescent="0.25">
      <c r="A4803" s="9" t="s">
        <v>762</v>
      </c>
      <c r="B4803" s="9" t="s">
        <v>347</v>
      </c>
      <c r="C4803" s="9" t="s">
        <v>33</v>
      </c>
      <c r="D4803" s="9" t="s">
        <v>27</v>
      </c>
      <c r="E4803" s="10">
        <v>4278.16</v>
      </c>
      <c r="F4803" s="10">
        <v>0</v>
      </c>
      <c r="G4803" s="10">
        <v>4278.16</v>
      </c>
      <c r="H4803" s="10">
        <v>4891.72</v>
      </c>
      <c r="I4803" s="10">
        <v>-613.5600000000004</v>
      </c>
      <c r="J4803" s="10">
        <v>8.5</v>
      </c>
      <c r="K4803" s="10">
        <v>0</v>
      </c>
      <c r="L4803" s="10">
        <v>8.5</v>
      </c>
      <c r="M4803" s="10">
        <v>9.7189999999999994</v>
      </c>
      <c r="N4803" s="10">
        <v>-1.2189999999999994</v>
      </c>
    </row>
    <row r="4804" spans="1:14" x14ac:dyDescent="0.25">
      <c r="A4804" s="9" t="s">
        <v>762</v>
      </c>
      <c r="B4804" s="9" t="s">
        <v>348</v>
      </c>
      <c r="C4804" s="9" t="s">
        <v>33</v>
      </c>
      <c r="D4804" s="9" t="s">
        <v>27</v>
      </c>
      <c r="E4804" s="10">
        <v>4298.99</v>
      </c>
      <c r="F4804" s="10">
        <v>0</v>
      </c>
      <c r="G4804" s="10">
        <v>4298.99</v>
      </c>
      <c r="H4804" s="10">
        <v>4915.67</v>
      </c>
      <c r="I4804" s="10">
        <v>-616.68000000000029</v>
      </c>
      <c r="J4804" s="10">
        <v>51</v>
      </c>
      <c r="K4804" s="10">
        <v>0</v>
      </c>
      <c r="L4804" s="10">
        <v>51</v>
      </c>
      <c r="M4804" s="10">
        <v>58.316000000000003</v>
      </c>
      <c r="N4804" s="10">
        <v>-7.3160000000000025</v>
      </c>
    </row>
    <row r="4805" spans="1:14" x14ac:dyDescent="0.25">
      <c r="A4805" s="9" t="s">
        <v>762</v>
      </c>
      <c r="B4805" s="9" t="s">
        <v>497</v>
      </c>
      <c r="C4805" s="9" t="s">
        <v>39</v>
      </c>
      <c r="D4805" s="9" t="s">
        <v>58</v>
      </c>
      <c r="E4805" s="10">
        <v>-342601.91</v>
      </c>
      <c r="F4805" s="10">
        <v>0</v>
      </c>
      <c r="G4805" s="10">
        <v>-342601.91</v>
      </c>
      <c r="H4805" s="10">
        <v>-342601.71</v>
      </c>
      <c r="I4805" s="10">
        <v>-0.19999999995343387</v>
      </c>
      <c r="J4805" s="10">
        <v>-7756</v>
      </c>
      <c r="K4805" s="10">
        <v>0</v>
      </c>
      <c r="L4805" s="10">
        <v>-7756</v>
      </c>
      <c r="M4805" s="10">
        <v>-7756</v>
      </c>
      <c r="N4805" s="10">
        <v>0</v>
      </c>
    </row>
    <row r="4806" spans="1:14" x14ac:dyDescent="0.25">
      <c r="A4806" s="9" t="s">
        <v>762</v>
      </c>
      <c r="B4806" s="9" t="s">
        <v>498</v>
      </c>
      <c r="C4806" s="9" t="s">
        <v>42</v>
      </c>
      <c r="D4806" s="9" t="s">
        <v>58</v>
      </c>
      <c r="E4806" s="10">
        <v>302511.92</v>
      </c>
      <c r="F4806" s="10">
        <v>311586.99</v>
      </c>
      <c r="G4806" s="10">
        <v>-9075.070000000007</v>
      </c>
      <c r="H4806" s="10">
        <v>311586.99</v>
      </c>
      <c r="I4806" s="10">
        <v>-9075.070000000007</v>
      </c>
      <c r="J4806" s="10">
        <v>7756</v>
      </c>
      <c r="K4806" s="10">
        <v>7988.68</v>
      </c>
      <c r="L4806" s="10">
        <v>-232.68000000000029</v>
      </c>
      <c r="M4806" s="10">
        <v>7988.68</v>
      </c>
      <c r="N4806" s="10">
        <v>-232.68000000000029</v>
      </c>
    </row>
    <row r="4807" spans="1:14" x14ac:dyDescent="0.25">
      <c r="A4807" s="9" t="s">
        <v>762</v>
      </c>
      <c r="B4807" s="9" t="s">
        <v>763</v>
      </c>
      <c r="C4807" s="9" t="s">
        <v>42</v>
      </c>
      <c r="D4807" s="9" t="s">
        <v>43</v>
      </c>
      <c r="E4807" s="10">
        <v>3169.4</v>
      </c>
      <c r="F4807" s="10">
        <v>0</v>
      </c>
      <c r="G4807" s="10">
        <v>3169.4</v>
      </c>
      <c r="H4807" s="10">
        <v>0</v>
      </c>
      <c r="I4807" s="10">
        <v>3169.4</v>
      </c>
      <c r="J4807" s="10">
        <v>6300</v>
      </c>
      <c r="K4807" s="10">
        <v>0</v>
      </c>
      <c r="L4807" s="10">
        <v>6300</v>
      </c>
      <c r="M4807" s="10">
        <v>0</v>
      </c>
      <c r="N4807" s="10">
        <v>6300</v>
      </c>
    </row>
    <row r="4808" spans="1:14" x14ac:dyDescent="0.25">
      <c r="A4808" s="9" t="s">
        <v>762</v>
      </c>
      <c r="B4808" s="9" t="s">
        <v>354</v>
      </c>
      <c r="C4808" s="9" t="s">
        <v>42</v>
      </c>
      <c r="D4808" s="9" t="s">
        <v>43</v>
      </c>
      <c r="E4808" s="10">
        <v>0</v>
      </c>
      <c r="F4808" s="10">
        <v>3706.2843137254904</v>
      </c>
      <c r="G4808" s="10">
        <v>-3706.2843137254904</v>
      </c>
      <c r="H4808" s="10">
        <v>3780.41</v>
      </c>
      <c r="I4808" s="10">
        <v>-3780.41</v>
      </c>
      <c r="J4808" s="10">
        <v>0</v>
      </c>
      <c r="K4808" s="10">
        <v>7756</v>
      </c>
      <c r="L4808" s="10">
        <v>-7756</v>
      </c>
      <c r="M4808" s="10">
        <v>7911.12</v>
      </c>
      <c r="N4808" s="10">
        <v>-7911.12</v>
      </c>
    </row>
    <row r="4809" spans="1:14" x14ac:dyDescent="0.25">
      <c r="A4809" s="9" t="s">
        <v>762</v>
      </c>
      <c r="B4809" s="9" t="s">
        <v>350</v>
      </c>
      <c r="C4809" s="9" t="s">
        <v>42</v>
      </c>
      <c r="D4809" s="9" t="s">
        <v>43</v>
      </c>
      <c r="E4809" s="10">
        <v>15728.5</v>
      </c>
      <c r="F4809" s="10">
        <v>14697.621890547263</v>
      </c>
      <c r="G4809" s="10">
        <v>1030.8781094527367</v>
      </c>
      <c r="H4809" s="10">
        <v>14771.11</v>
      </c>
      <c r="I4809" s="10">
        <v>957.38999999999942</v>
      </c>
      <c r="J4809" s="10">
        <v>8300</v>
      </c>
      <c r="K4809" s="10">
        <v>7756</v>
      </c>
      <c r="L4809" s="10">
        <v>544</v>
      </c>
      <c r="M4809" s="10">
        <v>7794.78</v>
      </c>
      <c r="N4809" s="10">
        <v>505.22000000000025</v>
      </c>
    </row>
    <row r="4810" spans="1:14" x14ac:dyDescent="0.25">
      <c r="A4810" s="9" t="s">
        <v>762</v>
      </c>
      <c r="B4810" s="9" t="s">
        <v>355</v>
      </c>
      <c r="C4810" s="9" t="s">
        <v>42</v>
      </c>
      <c r="D4810" s="9" t="s">
        <v>53</v>
      </c>
      <c r="E4810" s="10">
        <v>6827.86</v>
      </c>
      <c r="F4810" s="10">
        <v>1018.4</v>
      </c>
      <c r="G4810" s="10">
        <v>5809.46</v>
      </c>
      <c r="H4810" s="10">
        <v>1018.4</v>
      </c>
      <c r="I4810" s="10">
        <v>5809.46</v>
      </c>
      <c r="J4810" s="10">
        <v>520</v>
      </c>
      <c r="K4810" s="10">
        <v>77.56</v>
      </c>
      <c r="L4810" s="10">
        <v>442.44</v>
      </c>
      <c r="M4810" s="10">
        <v>77.56</v>
      </c>
      <c r="N4810" s="10">
        <v>442.44</v>
      </c>
    </row>
    <row r="4811" spans="1:14" x14ac:dyDescent="0.25">
      <c r="A4811" s="9" t="s">
        <v>764</v>
      </c>
      <c r="B4811" s="9" t="s">
        <v>25</v>
      </c>
      <c r="C4811" s="9" t="s">
        <v>26</v>
      </c>
      <c r="D4811" s="9" t="s">
        <v>27</v>
      </c>
      <c r="E4811" s="10">
        <v>2606.1999999999998</v>
      </c>
      <c r="F4811" s="10">
        <v>0</v>
      </c>
      <c r="G4811" s="10">
        <v>2606.1999999999998</v>
      </c>
      <c r="H4811" s="10">
        <v>0</v>
      </c>
      <c r="I4811" s="10">
        <v>2606.1999999999998</v>
      </c>
      <c r="J4811" s="10">
        <v>0</v>
      </c>
      <c r="K4811" s="10">
        <v>0</v>
      </c>
      <c r="L4811" s="10">
        <v>0</v>
      </c>
      <c r="M4811" s="10">
        <v>0</v>
      </c>
      <c r="N4811" s="10">
        <v>0</v>
      </c>
    </row>
    <row r="4812" spans="1:14" x14ac:dyDescent="0.25">
      <c r="A4812" s="9" t="s">
        <v>764</v>
      </c>
      <c r="B4812" s="9" t="s">
        <v>28</v>
      </c>
      <c r="C4812" s="9" t="s">
        <v>29</v>
      </c>
      <c r="D4812" s="9" t="s">
        <v>27</v>
      </c>
      <c r="E4812" s="10">
        <v>0.7</v>
      </c>
      <c r="F4812" s="10">
        <v>0</v>
      </c>
      <c r="G4812" s="10">
        <v>0.7</v>
      </c>
      <c r="H4812" s="10">
        <v>0.72</v>
      </c>
      <c r="I4812" s="10">
        <v>-2.0000000000000018E-2</v>
      </c>
      <c r="J4812" s="10">
        <v>0</v>
      </c>
      <c r="K4812" s="10">
        <v>0</v>
      </c>
      <c r="L4812" s="10">
        <v>0</v>
      </c>
      <c r="M4812" s="10">
        <v>0</v>
      </c>
      <c r="N4812" s="10">
        <v>0</v>
      </c>
    </row>
    <row r="4813" spans="1:14" x14ac:dyDescent="0.25">
      <c r="A4813" s="9" t="s">
        <v>764</v>
      </c>
      <c r="B4813" s="9" t="s">
        <v>30</v>
      </c>
      <c r="C4813" s="9" t="s">
        <v>29</v>
      </c>
      <c r="D4813" s="9" t="s">
        <v>27</v>
      </c>
      <c r="E4813" s="10">
        <v>16.36</v>
      </c>
      <c r="F4813" s="10">
        <v>0</v>
      </c>
      <c r="G4813" s="10">
        <v>16.36</v>
      </c>
      <c r="H4813" s="10">
        <v>16.739999999999998</v>
      </c>
      <c r="I4813" s="10">
        <v>-0.37999999999999901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</row>
    <row r="4814" spans="1:14" x14ac:dyDescent="0.25">
      <c r="A4814" s="9" t="s">
        <v>764</v>
      </c>
      <c r="B4814" s="9" t="s">
        <v>31</v>
      </c>
      <c r="C4814" s="9" t="s">
        <v>29</v>
      </c>
      <c r="D4814" s="9" t="s">
        <v>27</v>
      </c>
      <c r="E4814" s="10">
        <v>109.85</v>
      </c>
      <c r="F4814" s="10">
        <v>0</v>
      </c>
      <c r="G4814" s="10">
        <v>109.85</v>
      </c>
      <c r="H4814" s="10">
        <v>112.38</v>
      </c>
      <c r="I4814" s="10">
        <v>-2.5300000000000011</v>
      </c>
      <c r="J4814" s="10">
        <v>0</v>
      </c>
      <c r="K4814" s="10">
        <v>0</v>
      </c>
      <c r="L4814" s="10">
        <v>0</v>
      </c>
      <c r="M4814" s="10">
        <v>0</v>
      </c>
      <c r="N4814" s="10">
        <v>0</v>
      </c>
    </row>
    <row r="4815" spans="1:14" x14ac:dyDescent="0.25">
      <c r="A4815" s="9" t="s">
        <v>764</v>
      </c>
      <c r="B4815" s="9" t="s">
        <v>32</v>
      </c>
      <c r="C4815" s="9" t="s">
        <v>33</v>
      </c>
      <c r="D4815" s="9" t="s">
        <v>27</v>
      </c>
      <c r="E4815" s="10">
        <v>204.56</v>
      </c>
      <c r="F4815" s="10">
        <v>0</v>
      </c>
      <c r="G4815" s="10">
        <v>204.56</v>
      </c>
      <c r="H4815" s="10">
        <v>181.73</v>
      </c>
      <c r="I4815" s="10">
        <v>22.830000000000013</v>
      </c>
      <c r="J4815" s="10">
        <v>0.57999999999999996</v>
      </c>
      <c r="K4815" s="10">
        <v>0</v>
      </c>
      <c r="L4815" s="10">
        <v>0.57999999999999996</v>
      </c>
      <c r="M4815" s="10">
        <v>0.51500000000000001</v>
      </c>
      <c r="N4815" s="10">
        <v>6.4999999999999947E-2</v>
      </c>
    </row>
    <row r="4816" spans="1:14" x14ac:dyDescent="0.25">
      <c r="A4816" s="9" t="s">
        <v>764</v>
      </c>
      <c r="B4816" s="9" t="s">
        <v>34</v>
      </c>
      <c r="C4816" s="9" t="s">
        <v>33</v>
      </c>
      <c r="D4816" s="9" t="s">
        <v>27</v>
      </c>
      <c r="E4816" s="10">
        <v>703.17</v>
      </c>
      <c r="F4816" s="10">
        <v>0</v>
      </c>
      <c r="G4816" s="10">
        <v>703.17</v>
      </c>
      <c r="H4816" s="10">
        <v>624.71</v>
      </c>
      <c r="I4816" s="10">
        <v>78.459999999999923</v>
      </c>
      <c r="J4816" s="10">
        <v>0.57999999999999996</v>
      </c>
      <c r="K4816" s="10">
        <v>0</v>
      </c>
      <c r="L4816" s="10">
        <v>0.57999999999999996</v>
      </c>
      <c r="M4816" s="10">
        <v>0.51500000000000001</v>
      </c>
      <c r="N4816" s="10">
        <v>6.4999999999999947E-2</v>
      </c>
    </row>
    <row r="4817" spans="1:14" x14ac:dyDescent="0.25">
      <c r="A4817" s="9" t="s">
        <v>764</v>
      </c>
      <c r="B4817" s="9" t="s">
        <v>35</v>
      </c>
      <c r="C4817" s="9" t="s">
        <v>33</v>
      </c>
      <c r="D4817" s="9" t="s">
        <v>27</v>
      </c>
      <c r="E4817" s="10">
        <v>760.79</v>
      </c>
      <c r="F4817" s="10">
        <v>0</v>
      </c>
      <c r="G4817" s="10">
        <v>760.79</v>
      </c>
      <c r="H4817" s="10">
        <v>675.9</v>
      </c>
      <c r="I4817" s="10">
        <v>84.889999999999986</v>
      </c>
      <c r="J4817" s="10">
        <v>12.18</v>
      </c>
      <c r="K4817" s="10">
        <v>0</v>
      </c>
      <c r="L4817" s="10">
        <v>12.18</v>
      </c>
      <c r="M4817" s="10">
        <v>10.821</v>
      </c>
      <c r="N4817" s="10">
        <v>1.359</v>
      </c>
    </row>
    <row r="4818" spans="1:14" x14ac:dyDescent="0.25">
      <c r="A4818" s="9" t="s">
        <v>764</v>
      </c>
      <c r="B4818" s="9" t="s">
        <v>36</v>
      </c>
      <c r="C4818" s="9" t="s">
        <v>29</v>
      </c>
      <c r="D4818" s="9" t="s">
        <v>27</v>
      </c>
      <c r="E4818" s="10">
        <v>1230.76</v>
      </c>
      <c r="F4818" s="10">
        <v>0</v>
      </c>
      <c r="G4818" s="10">
        <v>1230.76</v>
      </c>
      <c r="H4818" s="10">
        <v>1259.06</v>
      </c>
      <c r="I4818" s="10">
        <v>-28.299999999999955</v>
      </c>
      <c r="J4818" s="10">
        <v>0</v>
      </c>
      <c r="K4818" s="10">
        <v>0</v>
      </c>
      <c r="L4818" s="10">
        <v>0</v>
      </c>
      <c r="M4818" s="10">
        <v>0</v>
      </c>
      <c r="N4818" s="10">
        <v>0</v>
      </c>
    </row>
    <row r="4819" spans="1:14" x14ac:dyDescent="0.25">
      <c r="A4819" s="9" t="s">
        <v>764</v>
      </c>
      <c r="B4819" s="9" t="s">
        <v>37</v>
      </c>
      <c r="C4819" s="9" t="s">
        <v>29</v>
      </c>
      <c r="D4819" s="9" t="s">
        <v>27</v>
      </c>
      <c r="E4819" s="10">
        <v>2846.13</v>
      </c>
      <c r="F4819" s="10">
        <v>0</v>
      </c>
      <c r="G4819" s="10">
        <v>2846.13</v>
      </c>
      <c r="H4819" s="10">
        <v>2911.59</v>
      </c>
      <c r="I4819" s="10">
        <v>-65.460000000000036</v>
      </c>
      <c r="J4819" s="10">
        <v>0</v>
      </c>
      <c r="K4819" s="10">
        <v>0</v>
      </c>
      <c r="L4819" s="10">
        <v>0</v>
      </c>
      <c r="M4819" s="10">
        <v>0</v>
      </c>
      <c r="N4819" s="10">
        <v>0</v>
      </c>
    </row>
    <row r="4820" spans="1:14" x14ac:dyDescent="0.25">
      <c r="A4820" s="9" t="s">
        <v>764</v>
      </c>
      <c r="B4820" s="9" t="s">
        <v>765</v>
      </c>
      <c r="C4820" s="9" t="s">
        <v>39</v>
      </c>
      <c r="D4820" s="9" t="s">
        <v>58</v>
      </c>
      <c r="E4820" s="10">
        <v>-56388.99</v>
      </c>
      <c r="F4820" s="10">
        <v>0</v>
      </c>
      <c r="G4820" s="10">
        <v>-56388.99</v>
      </c>
      <c r="H4820" s="10">
        <v>-56388.98</v>
      </c>
      <c r="I4820" s="10">
        <v>-9.9999999947613105E-3</v>
      </c>
      <c r="J4820" s="10">
        <v>-371</v>
      </c>
      <c r="K4820" s="10">
        <v>0</v>
      </c>
      <c r="L4820" s="10">
        <v>-371</v>
      </c>
      <c r="M4820" s="10">
        <v>-371</v>
      </c>
      <c r="N4820" s="10">
        <v>0</v>
      </c>
    </row>
    <row r="4821" spans="1:14" x14ac:dyDescent="0.25">
      <c r="A4821" s="9" t="s">
        <v>764</v>
      </c>
      <c r="B4821" s="9" t="s">
        <v>44</v>
      </c>
      <c r="C4821" s="9" t="s">
        <v>42</v>
      </c>
      <c r="D4821" s="9" t="s">
        <v>43</v>
      </c>
      <c r="E4821" s="10">
        <v>349.47</v>
      </c>
      <c r="F4821" s="10">
        <v>343.92039800995025</v>
      </c>
      <c r="G4821" s="10">
        <v>5.5496019900497799</v>
      </c>
      <c r="H4821" s="10">
        <v>345.64</v>
      </c>
      <c r="I4821" s="10">
        <v>3.8300000000000409</v>
      </c>
      <c r="J4821" s="10">
        <v>377</v>
      </c>
      <c r="K4821" s="10">
        <v>371</v>
      </c>
      <c r="L4821" s="10">
        <v>6</v>
      </c>
      <c r="M4821" s="10">
        <v>372.85500000000002</v>
      </c>
      <c r="N4821" s="10">
        <v>4.1449999999999818</v>
      </c>
    </row>
    <row r="4822" spans="1:14" x14ac:dyDescent="0.25">
      <c r="A4822" s="9" t="s">
        <v>764</v>
      </c>
      <c r="B4822" s="9" t="s">
        <v>84</v>
      </c>
      <c r="C4822" s="9" t="s">
        <v>42</v>
      </c>
      <c r="D4822" s="9" t="s">
        <v>43</v>
      </c>
      <c r="E4822" s="10">
        <v>1826.86</v>
      </c>
      <c r="F4822" s="10">
        <v>1808.9803921568628</v>
      </c>
      <c r="G4822" s="10">
        <v>17.879607843137137</v>
      </c>
      <c r="H4822" s="10">
        <v>1845.16</v>
      </c>
      <c r="I4822" s="10">
        <v>-18.300000000000182</v>
      </c>
      <c r="J4822" s="10">
        <v>4496</v>
      </c>
      <c r="K4822" s="10">
        <v>4452</v>
      </c>
      <c r="L4822" s="10">
        <v>44</v>
      </c>
      <c r="M4822" s="10">
        <v>4541.04</v>
      </c>
      <c r="N4822" s="10">
        <v>-45.039999999999964</v>
      </c>
    </row>
    <row r="4823" spans="1:14" x14ac:dyDescent="0.25">
      <c r="A4823" s="9" t="s">
        <v>764</v>
      </c>
      <c r="B4823" s="9" t="s">
        <v>136</v>
      </c>
      <c r="C4823" s="9" t="s">
        <v>42</v>
      </c>
      <c r="D4823" s="9" t="s">
        <v>43</v>
      </c>
      <c r="E4823" s="10">
        <v>0</v>
      </c>
      <c r="F4823" s="10">
        <v>2403.9014778325122</v>
      </c>
      <c r="G4823" s="10">
        <v>-2403.9014778325122</v>
      </c>
      <c r="H4823" s="10">
        <v>2439.96</v>
      </c>
      <c r="I4823" s="10">
        <v>-2439.96</v>
      </c>
      <c r="J4823" s="10">
        <v>0</v>
      </c>
      <c r="K4823" s="10">
        <v>4452</v>
      </c>
      <c r="L4823" s="10">
        <v>-4452</v>
      </c>
      <c r="M4823" s="10">
        <v>4518.78</v>
      </c>
      <c r="N4823" s="10">
        <v>-4518.78</v>
      </c>
    </row>
    <row r="4824" spans="1:14" x14ac:dyDescent="0.25">
      <c r="A4824" s="9" t="s">
        <v>764</v>
      </c>
      <c r="B4824" s="9" t="s">
        <v>766</v>
      </c>
      <c r="C4824" s="9" t="s">
        <v>42</v>
      </c>
      <c r="D4824" s="9" t="s">
        <v>43</v>
      </c>
      <c r="E4824" s="10">
        <v>2751.45</v>
      </c>
      <c r="F4824" s="10">
        <v>2459.7339901477831</v>
      </c>
      <c r="G4824" s="10">
        <v>291.71600985221676</v>
      </c>
      <c r="H4824" s="10">
        <v>2496.63</v>
      </c>
      <c r="I4824" s="10">
        <v>254.81999999999971</v>
      </c>
      <c r="J4824" s="10">
        <v>415</v>
      </c>
      <c r="K4824" s="10">
        <v>371</v>
      </c>
      <c r="L4824" s="10">
        <v>44</v>
      </c>
      <c r="M4824" s="10">
        <v>376.565</v>
      </c>
      <c r="N4824" s="10">
        <v>38.435000000000002</v>
      </c>
    </row>
    <row r="4825" spans="1:14" x14ac:dyDescent="0.25">
      <c r="A4825" s="9" t="s">
        <v>764</v>
      </c>
      <c r="B4825" s="9" t="s">
        <v>50</v>
      </c>
      <c r="C4825" s="9" t="s">
        <v>42</v>
      </c>
      <c r="D4825" s="9" t="s">
        <v>43</v>
      </c>
      <c r="E4825" s="10">
        <v>6116.43</v>
      </c>
      <c r="F4825" s="10">
        <v>6045.8208955223881</v>
      </c>
      <c r="G4825" s="10">
        <v>70.609104477612163</v>
      </c>
      <c r="H4825" s="10">
        <v>6076.05</v>
      </c>
      <c r="I4825" s="10">
        <v>40.380000000000109</v>
      </c>
      <c r="J4825" s="10">
        <v>4504</v>
      </c>
      <c r="K4825" s="10">
        <v>4452</v>
      </c>
      <c r="L4825" s="10">
        <v>52</v>
      </c>
      <c r="M4825" s="10">
        <v>4474.26</v>
      </c>
      <c r="N4825" s="10">
        <v>29.739999999999782</v>
      </c>
    </row>
    <row r="4826" spans="1:14" x14ac:dyDescent="0.25">
      <c r="A4826" s="9" t="s">
        <v>764</v>
      </c>
      <c r="B4826" s="9" t="s">
        <v>103</v>
      </c>
      <c r="C4826" s="9" t="s">
        <v>42</v>
      </c>
      <c r="D4826" s="9" t="s">
        <v>43</v>
      </c>
      <c r="E4826" s="10">
        <v>21324.49</v>
      </c>
      <c r="F4826" s="10">
        <v>21295.782178217822</v>
      </c>
      <c r="G4826" s="10">
        <v>28.707821782179963</v>
      </c>
      <c r="H4826" s="10">
        <v>21508.74</v>
      </c>
      <c r="I4826" s="10">
        <v>-184.25</v>
      </c>
      <c r="J4826" s="10">
        <v>4458</v>
      </c>
      <c r="K4826" s="10">
        <v>4452</v>
      </c>
      <c r="L4826" s="10">
        <v>6</v>
      </c>
      <c r="M4826" s="10">
        <v>4496.5200000000004</v>
      </c>
      <c r="N4826" s="10">
        <v>-38.520000000000437</v>
      </c>
    </row>
    <row r="4827" spans="1:14" x14ac:dyDescent="0.25">
      <c r="A4827" s="9" t="s">
        <v>764</v>
      </c>
      <c r="B4827" s="9" t="s">
        <v>155</v>
      </c>
      <c r="C4827" s="9" t="s">
        <v>42</v>
      </c>
      <c r="D4827" s="9" t="s">
        <v>53</v>
      </c>
      <c r="E4827" s="10">
        <v>15316.99</v>
      </c>
      <c r="F4827" s="10">
        <v>15316.911045943305</v>
      </c>
      <c r="G4827" s="10">
        <v>7.8954056694783503E-2</v>
      </c>
      <c r="H4827" s="10">
        <v>15669.2</v>
      </c>
      <c r="I4827" s="10">
        <v>-352.21000000000095</v>
      </c>
      <c r="J4827" s="10">
        <v>3339</v>
      </c>
      <c r="K4827" s="10">
        <v>3339</v>
      </c>
      <c r="L4827" s="10">
        <v>0</v>
      </c>
      <c r="M4827" s="10">
        <v>3415.797</v>
      </c>
      <c r="N4827" s="10">
        <v>-76.797000000000025</v>
      </c>
    </row>
    <row r="4828" spans="1:14" x14ac:dyDescent="0.25">
      <c r="A4828" s="9" t="s">
        <v>764</v>
      </c>
      <c r="B4828" s="9" t="s">
        <v>54</v>
      </c>
      <c r="C4828" s="9" t="s">
        <v>42</v>
      </c>
      <c r="D4828" s="9" t="s">
        <v>55</v>
      </c>
      <c r="E4828" s="10">
        <v>224.78</v>
      </c>
      <c r="F4828" s="10">
        <v>220.37254901960785</v>
      </c>
      <c r="G4828" s="10">
        <v>4.4074509803921558</v>
      </c>
      <c r="H4828" s="10">
        <v>224.78</v>
      </c>
      <c r="I4828" s="10">
        <v>0</v>
      </c>
      <c r="J4828" s="10">
        <v>40.869</v>
      </c>
      <c r="K4828" s="10">
        <v>40.067647058823532</v>
      </c>
      <c r="L4828" s="10">
        <v>0.80135294117646794</v>
      </c>
      <c r="M4828" s="10">
        <v>40.869</v>
      </c>
      <c r="N4828" s="10">
        <v>0</v>
      </c>
    </row>
    <row r="4829" spans="1:14" x14ac:dyDescent="0.25">
      <c r="A4829" s="9" t="s">
        <v>767</v>
      </c>
      <c r="B4829" s="9" t="s">
        <v>25</v>
      </c>
      <c r="C4829" s="9" t="s">
        <v>26</v>
      </c>
      <c r="D4829" s="9" t="s">
        <v>27</v>
      </c>
      <c r="E4829" s="10">
        <v>-251.51</v>
      </c>
      <c r="F4829" s="10">
        <v>0</v>
      </c>
      <c r="G4829" s="10">
        <v>-251.51</v>
      </c>
      <c r="H4829" s="10">
        <v>0</v>
      </c>
      <c r="I4829" s="10">
        <v>-251.51</v>
      </c>
      <c r="J4829" s="10">
        <v>0</v>
      </c>
      <c r="K4829" s="10">
        <v>0</v>
      </c>
      <c r="L4829" s="10">
        <v>0</v>
      </c>
      <c r="M4829" s="10">
        <v>0</v>
      </c>
      <c r="N4829" s="10">
        <v>0</v>
      </c>
    </row>
    <row r="4830" spans="1:14" x14ac:dyDescent="0.25">
      <c r="A4830" s="9" t="s">
        <v>767</v>
      </c>
      <c r="B4830" s="9" t="s">
        <v>28</v>
      </c>
      <c r="C4830" s="9" t="s">
        <v>29</v>
      </c>
      <c r="D4830" s="9" t="s">
        <v>27</v>
      </c>
      <c r="E4830" s="10">
        <v>3.4</v>
      </c>
      <c r="F4830" s="10">
        <v>0</v>
      </c>
      <c r="G4830" s="10">
        <v>3.4</v>
      </c>
      <c r="H4830" s="10">
        <v>3.41</v>
      </c>
      <c r="I4830" s="10">
        <v>-1.0000000000000231E-2</v>
      </c>
      <c r="J4830" s="10">
        <v>0</v>
      </c>
      <c r="K4830" s="10">
        <v>0</v>
      </c>
      <c r="L4830" s="10">
        <v>0</v>
      </c>
      <c r="M4830" s="10">
        <v>0</v>
      </c>
      <c r="N4830" s="10">
        <v>0</v>
      </c>
    </row>
    <row r="4831" spans="1:14" x14ac:dyDescent="0.25">
      <c r="A4831" s="9" t="s">
        <v>767</v>
      </c>
      <c r="B4831" s="9" t="s">
        <v>30</v>
      </c>
      <c r="C4831" s="9" t="s">
        <v>29</v>
      </c>
      <c r="D4831" s="9" t="s">
        <v>27</v>
      </c>
      <c r="E4831" s="10">
        <v>79.38</v>
      </c>
      <c r="F4831" s="10">
        <v>0</v>
      </c>
      <c r="G4831" s="10">
        <v>79.38</v>
      </c>
      <c r="H4831" s="10">
        <v>79.64</v>
      </c>
      <c r="I4831" s="10">
        <v>-0.26000000000000512</v>
      </c>
      <c r="J4831" s="10">
        <v>0</v>
      </c>
      <c r="K4831" s="10">
        <v>0</v>
      </c>
      <c r="L4831" s="10">
        <v>0</v>
      </c>
      <c r="M4831" s="10">
        <v>0</v>
      </c>
      <c r="N4831" s="10">
        <v>0</v>
      </c>
    </row>
    <row r="4832" spans="1:14" x14ac:dyDescent="0.25">
      <c r="A4832" s="9" t="s">
        <v>767</v>
      </c>
      <c r="B4832" s="9" t="s">
        <v>31</v>
      </c>
      <c r="C4832" s="9" t="s">
        <v>29</v>
      </c>
      <c r="D4832" s="9" t="s">
        <v>27</v>
      </c>
      <c r="E4832" s="10">
        <v>532.98</v>
      </c>
      <c r="F4832" s="10">
        <v>0</v>
      </c>
      <c r="G4832" s="10">
        <v>532.98</v>
      </c>
      <c r="H4832" s="10">
        <v>534.72</v>
      </c>
      <c r="I4832" s="10">
        <v>-1.7400000000000091</v>
      </c>
      <c r="J4832" s="10">
        <v>0</v>
      </c>
      <c r="K4832" s="10">
        <v>0</v>
      </c>
      <c r="L4832" s="10">
        <v>0</v>
      </c>
      <c r="M4832" s="10">
        <v>0</v>
      </c>
      <c r="N4832" s="10">
        <v>0</v>
      </c>
    </row>
    <row r="4833" spans="1:14" x14ac:dyDescent="0.25">
      <c r="A4833" s="9" t="s">
        <v>767</v>
      </c>
      <c r="B4833" s="9" t="s">
        <v>32</v>
      </c>
      <c r="C4833" s="9" t="s">
        <v>33</v>
      </c>
      <c r="D4833" s="9" t="s">
        <v>27</v>
      </c>
      <c r="E4833" s="10">
        <v>645.41</v>
      </c>
      <c r="F4833" s="10">
        <v>0</v>
      </c>
      <c r="G4833" s="10">
        <v>645.41</v>
      </c>
      <c r="H4833" s="10">
        <v>875.84</v>
      </c>
      <c r="I4833" s="10">
        <v>-230.43000000000006</v>
      </c>
      <c r="J4833" s="10">
        <v>1.83</v>
      </c>
      <c r="K4833" s="10">
        <v>0</v>
      </c>
      <c r="L4833" s="10">
        <v>1.83</v>
      </c>
      <c r="M4833" s="10">
        <v>2.4830000000000001</v>
      </c>
      <c r="N4833" s="10">
        <v>-0.65300000000000002</v>
      </c>
    </row>
    <row r="4834" spans="1:14" x14ac:dyDescent="0.25">
      <c r="A4834" s="9" t="s">
        <v>767</v>
      </c>
      <c r="B4834" s="9" t="s">
        <v>34</v>
      </c>
      <c r="C4834" s="9" t="s">
        <v>33</v>
      </c>
      <c r="D4834" s="9" t="s">
        <v>27</v>
      </c>
      <c r="E4834" s="10">
        <v>2218.64</v>
      </c>
      <c r="F4834" s="10">
        <v>0</v>
      </c>
      <c r="G4834" s="10">
        <v>2218.64</v>
      </c>
      <c r="H4834" s="10">
        <v>3010.75</v>
      </c>
      <c r="I4834" s="10">
        <v>-792.11000000000013</v>
      </c>
      <c r="J4834" s="10">
        <v>1.83</v>
      </c>
      <c r="K4834" s="10">
        <v>0</v>
      </c>
      <c r="L4834" s="10">
        <v>1.83</v>
      </c>
      <c r="M4834" s="10">
        <v>2.4830000000000001</v>
      </c>
      <c r="N4834" s="10">
        <v>-0.65300000000000002</v>
      </c>
    </row>
    <row r="4835" spans="1:14" x14ac:dyDescent="0.25">
      <c r="A4835" s="9" t="s">
        <v>767</v>
      </c>
      <c r="B4835" s="9" t="s">
        <v>35</v>
      </c>
      <c r="C4835" s="9" t="s">
        <v>33</v>
      </c>
      <c r="D4835" s="9" t="s">
        <v>27</v>
      </c>
      <c r="E4835" s="10">
        <v>2400.4299999999998</v>
      </c>
      <c r="F4835" s="10">
        <v>0</v>
      </c>
      <c r="G4835" s="10">
        <v>2400.4299999999998</v>
      </c>
      <c r="H4835" s="10">
        <v>3257.42</v>
      </c>
      <c r="I4835" s="10">
        <v>-856.99000000000024</v>
      </c>
      <c r="J4835" s="10">
        <v>38.43</v>
      </c>
      <c r="K4835" s="10">
        <v>0</v>
      </c>
      <c r="L4835" s="10">
        <v>38.43</v>
      </c>
      <c r="M4835" s="10">
        <v>52.15</v>
      </c>
      <c r="N4835" s="10">
        <v>-13.719999999999999</v>
      </c>
    </row>
    <row r="4836" spans="1:14" x14ac:dyDescent="0.25">
      <c r="A4836" s="9" t="s">
        <v>767</v>
      </c>
      <c r="B4836" s="9" t="s">
        <v>36</v>
      </c>
      <c r="C4836" s="9" t="s">
        <v>29</v>
      </c>
      <c r="D4836" s="9" t="s">
        <v>27</v>
      </c>
      <c r="E4836" s="10">
        <v>5971.32</v>
      </c>
      <c r="F4836" s="10">
        <v>0</v>
      </c>
      <c r="G4836" s="10">
        <v>5971.32</v>
      </c>
      <c r="H4836" s="10">
        <v>5990.83</v>
      </c>
      <c r="I4836" s="10">
        <v>-19.510000000000218</v>
      </c>
      <c r="J4836" s="10">
        <v>0</v>
      </c>
      <c r="K4836" s="10">
        <v>0</v>
      </c>
      <c r="L4836" s="10">
        <v>0</v>
      </c>
      <c r="M4836" s="10">
        <v>0</v>
      </c>
      <c r="N4836" s="10">
        <v>0</v>
      </c>
    </row>
    <row r="4837" spans="1:14" x14ac:dyDescent="0.25">
      <c r="A4837" s="9" t="s">
        <v>767</v>
      </c>
      <c r="B4837" s="9" t="s">
        <v>37</v>
      </c>
      <c r="C4837" s="9" t="s">
        <v>29</v>
      </c>
      <c r="D4837" s="9" t="s">
        <v>27</v>
      </c>
      <c r="E4837" s="10">
        <v>13808.72</v>
      </c>
      <c r="F4837" s="10">
        <v>0</v>
      </c>
      <c r="G4837" s="10">
        <v>13808.72</v>
      </c>
      <c r="H4837" s="10">
        <v>13853.83</v>
      </c>
      <c r="I4837" s="10">
        <v>-45.110000000000582</v>
      </c>
      <c r="J4837" s="10">
        <v>0</v>
      </c>
      <c r="K4837" s="10">
        <v>0</v>
      </c>
      <c r="L4837" s="10">
        <v>0</v>
      </c>
      <c r="M4837" s="10">
        <v>0</v>
      </c>
      <c r="N4837" s="10">
        <v>0</v>
      </c>
    </row>
    <row r="4838" spans="1:14" x14ac:dyDescent="0.25">
      <c r="A4838" s="9" t="s">
        <v>767</v>
      </c>
      <c r="B4838" s="9" t="s">
        <v>294</v>
      </c>
      <c r="C4838" s="9" t="s">
        <v>39</v>
      </c>
      <c r="D4838" s="9" t="s">
        <v>40</v>
      </c>
      <c r="E4838" s="10">
        <v>-318918.3</v>
      </c>
      <c r="F4838" s="10">
        <v>0</v>
      </c>
      <c r="G4838" s="10">
        <v>-318918.3</v>
      </c>
      <c r="H4838" s="10">
        <v>-318918.3</v>
      </c>
      <c r="I4838" s="10">
        <v>0</v>
      </c>
      <c r="J4838" s="10">
        <v>-1788</v>
      </c>
      <c r="K4838" s="10">
        <v>0</v>
      </c>
      <c r="L4838" s="10">
        <v>-1788</v>
      </c>
      <c r="M4838" s="10">
        <v>-1788</v>
      </c>
      <c r="N4838" s="10">
        <v>0</v>
      </c>
    </row>
    <row r="4839" spans="1:14" x14ac:dyDescent="0.25">
      <c r="A4839" s="9" t="s">
        <v>767</v>
      </c>
      <c r="B4839" s="9" t="s">
        <v>92</v>
      </c>
      <c r="C4839" s="9" t="s">
        <v>42</v>
      </c>
      <c r="D4839" s="9" t="s">
        <v>43</v>
      </c>
      <c r="E4839" s="10">
        <v>12.77</v>
      </c>
      <c r="F4839" s="10">
        <v>0</v>
      </c>
      <c r="G4839" s="10">
        <v>12.77</v>
      </c>
      <c r="H4839" s="10">
        <v>0</v>
      </c>
      <c r="I4839" s="10">
        <v>12.77</v>
      </c>
      <c r="J4839" s="10">
        <v>150</v>
      </c>
      <c r="K4839" s="10">
        <v>0</v>
      </c>
      <c r="L4839" s="10">
        <v>150</v>
      </c>
      <c r="M4839" s="10">
        <v>0</v>
      </c>
      <c r="N4839" s="10">
        <v>150</v>
      </c>
    </row>
    <row r="4840" spans="1:14" x14ac:dyDescent="0.25">
      <c r="A4840" s="9" t="s">
        <v>767</v>
      </c>
      <c r="B4840" s="9" t="s">
        <v>739</v>
      </c>
      <c r="C4840" s="9" t="s">
        <v>42</v>
      </c>
      <c r="D4840" s="9" t="s">
        <v>43</v>
      </c>
      <c r="E4840" s="10">
        <v>1122.77</v>
      </c>
      <c r="F4840" s="10">
        <v>0</v>
      </c>
      <c r="G4840" s="10">
        <v>1122.77</v>
      </c>
      <c r="H4840" s="10">
        <v>0</v>
      </c>
      <c r="I4840" s="10">
        <v>1122.77</v>
      </c>
      <c r="J4840" s="10">
        <v>21600</v>
      </c>
      <c r="K4840" s="10">
        <v>0</v>
      </c>
      <c r="L4840" s="10">
        <v>21600</v>
      </c>
      <c r="M4840" s="10">
        <v>0</v>
      </c>
      <c r="N4840" s="10">
        <v>21600</v>
      </c>
    </row>
    <row r="4841" spans="1:14" x14ac:dyDescent="0.25">
      <c r="A4841" s="9" t="s">
        <v>767</v>
      </c>
      <c r="B4841" s="9" t="s">
        <v>295</v>
      </c>
      <c r="C4841" s="9" t="s">
        <v>42</v>
      </c>
      <c r="D4841" s="9" t="s">
        <v>43</v>
      </c>
      <c r="E4841" s="10">
        <v>0</v>
      </c>
      <c r="F4841" s="10">
        <v>1064</v>
      </c>
      <c r="G4841" s="10">
        <v>-1064</v>
      </c>
      <c r="H4841" s="10">
        <v>1079.96</v>
      </c>
      <c r="I4841" s="10">
        <v>-1079.96</v>
      </c>
      <c r="J4841" s="10">
        <v>0</v>
      </c>
      <c r="K4841" s="10">
        <v>21456</v>
      </c>
      <c r="L4841" s="10">
        <v>-21456</v>
      </c>
      <c r="M4841" s="10">
        <v>21777.84</v>
      </c>
      <c r="N4841" s="10">
        <v>-21777.84</v>
      </c>
    </row>
    <row r="4842" spans="1:14" x14ac:dyDescent="0.25">
      <c r="A4842" s="9" t="s">
        <v>767</v>
      </c>
      <c r="B4842" s="9" t="s">
        <v>44</v>
      </c>
      <c r="C4842" s="9" t="s">
        <v>42</v>
      </c>
      <c r="D4842" s="9" t="s">
        <v>43</v>
      </c>
      <c r="E4842" s="10">
        <v>1659.33</v>
      </c>
      <c r="F4842" s="10">
        <v>1657.4726368159204</v>
      </c>
      <c r="G4842" s="10">
        <v>1.8573631840795315</v>
      </c>
      <c r="H4842" s="10">
        <v>1665.76</v>
      </c>
      <c r="I4842" s="10">
        <v>-6.4300000000000637</v>
      </c>
      <c r="J4842" s="10">
        <v>1790</v>
      </c>
      <c r="K4842" s="10">
        <v>1788</v>
      </c>
      <c r="L4842" s="10">
        <v>2</v>
      </c>
      <c r="M4842" s="10">
        <v>1796.94</v>
      </c>
      <c r="N4842" s="10">
        <v>-6.9400000000000546</v>
      </c>
    </row>
    <row r="4843" spans="1:14" x14ac:dyDescent="0.25">
      <c r="A4843" s="9" t="s">
        <v>767</v>
      </c>
      <c r="B4843" s="9" t="s">
        <v>296</v>
      </c>
      <c r="C4843" s="9" t="s">
        <v>42</v>
      </c>
      <c r="D4843" s="9" t="s">
        <v>43</v>
      </c>
      <c r="E4843" s="10">
        <v>4338.58</v>
      </c>
      <c r="F4843" s="10">
        <v>4309.6551724137935</v>
      </c>
      <c r="G4843" s="10">
        <v>28.924827586206447</v>
      </c>
      <c r="H4843" s="10">
        <v>4374.3</v>
      </c>
      <c r="I4843" s="10">
        <v>-35.720000000000255</v>
      </c>
      <c r="J4843" s="10">
        <v>21600</v>
      </c>
      <c r="K4843" s="10">
        <v>21456</v>
      </c>
      <c r="L4843" s="10">
        <v>144</v>
      </c>
      <c r="M4843" s="10">
        <v>21777.84</v>
      </c>
      <c r="N4843" s="10">
        <v>-177.84000000000015</v>
      </c>
    </row>
    <row r="4844" spans="1:14" x14ac:dyDescent="0.25">
      <c r="A4844" s="9" t="s">
        <v>767</v>
      </c>
      <c r="B4844" s="9" t="s">
        <v>297</v>
      </c>
      <c r="C4844" s="9" t="s">
        <v>42</v>
      </c>
      <c r="D4844" s="9" t="s">
        <v>43</v>
      </c>
      <c r="E4844" s="10">
        <v>5497.2</v>
      </c>
      <c r="F4844" s="10">
        <v>5460.5517241379312</v>
      </c>
      <c r="G4844" s="10">
        <v>36.648275862068658</v>
      </c>
      <c r="H4844" s="10">
        <v>5542.46</v>
      </c>
      <c r="I4844" s="10">
        <v>-45.260000000000218</v>
      </c>
      <c r="J4844" s="10">
        <v>21600</v>
      </c>
      <c r="K4844" s="10">
        <v>21456</v>
      </c>
      <c r="L4844" s="10">
        <v>144</v>
      </c>
      <c r="M4844" s="10">
        <v>21777.84</v>
      </c>
      <c r="N4844" s="10">
        <v>-177.84000000000015</v>
      </c>
    </row>
    <row r="4845" spans="1:14" x14ac:dyDescent="0.25">
      <c r="A4845" s="9" t="s">
        <v>767</v>
      </c>
      <c r="B4845" s="9" t="s">
        <v>47</v>
      </c>
      <c r="C4845" s="9" t="s">
        <v>42</v>
      </c>
      <c r="D4845" s="9" t="s">
        <v>43</v>
      </c>
      <c r="E4845" s="10">
        <v>10173.030000000001</v>
      </c>
      <c r="F4845" s="10">
        <v>10088.392156862745</v>
      </c>
      <c r="G4845" s="10">
        <v>84.637843137255913</v>
      </c>
      <c r="H4845" s="10">
        <v>10290.16</v>
      </c>
      <c r="I4845" s="10">
        <v>-117.1299999999992</v>
      </c>
      <c r="J4845" s="10">
        <v>21636</v>
      </c>
      <c r="K4845" s="10">
        <v>21456</v>
      </c>
      <c r="L4845" s="10">
        <v>180</v>
      </c>
      <c r="M4845" s="10">
        <v>21885.119999999999</v>
      </c>
      <c r="N4845" s="10">
        <v>-249.11999999999898</v>
      </c>
    </row>
    <row r="4846" spans="1:14" x14ac:dyDescent="0.25">
      <c r="A4846" s="9" t="s">
        <v>767</v>
      </c>
      <c r="B4846" s="9" t="s">
        <v>298</v>
      </c>
      <c r="C4846" s="9" t="s">
        <v>42</v>
      </c>
      <c r="D4846" s="9" t="s">
        <v>43</v>
      </c>
      <c r="E4846" s="10">
        <v>18938.12</v>
      </c>
      <c r="F4846" s="10">
        <v>18372.216748768475</v>
      </c>
      <c r="G4846" s="10">
        <v>565.90325123152434</v>
      </c>
      <c r="H4846" s="10">
        <v>18647.8</v>
      </c>
      <c r="I4846" s="10">
        <v>290.31999999999971</v>
      </c>
      <c r="J4846" s="10">
        <v>22117</v>
      </c>
      <c r="K4846" s="10">
        <v>21456</v>
      </c>
      <c r="L4846" s="10">
        <v>661</v>
      </c>
      <c r="M4846" s="10">
        <v>21777.84</v>
      </c>
      <c r="N4846" s="10">
        <v>339.15999999999985</v>
      </c>
    </row>
    <row r="4847" spans="1:14" x14ac:dyDescent="0.25">
      <c r="A4847" s="9" t="s">
        <v>767</v>
      </c>
      <c r="B4847" s="9" t="s">
        <v>299</v>
      </c>
      <c r="C4847" s="9" t="s">
        <v>42</v>
      </c>
      <c r="D4847" s="9" t="s">
        <v>43</v>
      </c>
      <c r="E4847" s="10">
        <v>22313.08</v>
      </c>
      <c r="F4847" s="10">
        <v>19828.916256157634</v>
      </c>
      <c r="G4847" s="10">
        <v>2484.1637438423677</v>
      </c>
      <c r="H4847" s="10">
        <v>20126.349999999999</v>
      </c>
      <c r="I4847" s="10">
        <v>2186.7300000000032</v>
      </c>
      <c r="J4847" s="10">
        <v>2012</v>
      </c>
      <c r="K4847" s="10">
        <v>1788</v>
      </c>
      <c r="L4847" s="10">
        <v>224</v>
      </c>
      <c r="M4847" s="10">
        <v>1814.82</v>
      </c>
      <c r="N4847" s="10">
        <v>197.18000000000006</v>
      </c>
    </row>
    <row r="4848" spans="1:14" x14ac:dyDescent="0.25">
      <c r="A4848" s="9" t="s">
        <v>767</v>
      </c>
      <c r="B4848" s="9" t="s">
        <v>50</v>
      </c>
      <c r="C4848" s="9" t="s">
        <v>42</v>
      </c>
      <c r="D4848" s="9" t="s">
        <v>43</v>
      </c>
      <c r="E4848" s="10">
        <v>29332.799999999999</v>
      </c>
      <c r="F4848" s="10">
        <v>29137.243781094527</v>
      </c>
      <c r="G4848" s="10">
        <v>195.55621890547263</v>
      </c>
      <c r="H4848" s="10">
        <v>29282.93</v>
      </c>
      <c r="I4848" s="10">
        <v>49.869999999998981</v>
      </c>
      <c r="J4848" s="10">
        <v>21600</v>
      </c>
      <c r="K4848" s="10">
        <v>21456</v>
      </c>
      <c r="L4848" s="10">
        <v>144</v>
      </c>
      <c r="M4848" s="10">
        <v>21563.279999999999</v>
      </c>
      <c r="N4848" s="10">
        <v>36.720000000001164</v>
      </c>
    </row>
    <row r="4849" spans="1:14" x14ac:dyDescent="0.25">
      <c r="A4849" s="9" t="s">
        <v>767</v>
      </c>
      <c r="B4849" s="9" t="s">
        <v>103</v>
      </c>
      <c r="C4849" s="9" t="s">
        <v>42</v>
      </c>
      <c r="D4849" s="9" t="s">
        <v>43</v>
      </c>
      <c r="E4849" s="10">
        <v>103790.64</v>
      </c>
      <c r="F4849" s="10">
        <v>102633.0594059406</v>
      </c>
      <c r="G4849" s="10">
        <v>1157.5805940594</v>
      </c>
      <c r="H4849" s="10">
        <v>103659.39</v>
      </c>
      <c r="I4849" s="10">
        <v>131.25</v>
      </c>
      <c r="J4849" s="10">
        <v>21698</v>
      </c>
      <c r="K4849" s="10">
        <v>21456</v>
      </c>
      <c r="L4849" s="10">
        <v>242</v>
      </c>
      <c r="M4849" s="10">
        <v>21670.560000000001</v>
      </c>
      <c r="N4849" s="10">
        <v>27.43999999999869</v>
      </c>
    </row>
    <row r="4850" spans="1:14" x14ac:dyDescent="0.25">
      <c r="A4850" s="9" t="s">
        <v>767</v>
      </c>
      <c r="B4850" s="9" t="s">
        <v>300</v>
      </c>
      <c r="C4850" s="9" t="s">
        <v>42</v>
      </c>
      <c r="D4850" s="9" t="s">
        <v>53</v>
      </c>
      <c r="E4850" s="10">
        <v>95247.9</v>
      </c>
      <c r="F4850" s="10">
        <v>94613.297029702968</v>
      </c>
      <c r="G4850" s="10">
        <v>634.60297029702633</v>
      </c>
      <c r="H4850" s="10">
        <v>95559.43</v>
      </c>
      <c r="I4850" s="10">
        <v>-311.52999999999884</v>
      </c>
      <c r="J4850" s="10">
        <v>16200</v>
      </c>
      <c r="K4850" s="10">
        <v>16092</v>
      </c>
      <c r="L4850" s="10">
        <v>108</v>
      </c>
      <c r="M4850" s="10">
        <v>16252.92</v>
      </c>
      <c r="N4850" s="10">
        <v>-52.920000000000073</v>
      </c>
    </row>
    <row r="4851" spans="1:14" x14ac:dyDescent="0.25">
      <c r="A4851" s="9" t="s">
        <v>767</v>
      </c>
      <c r="B4851" s="9" t="s">
        <v>54</v>
      </c>
      <c r="C4851" s="9" t="s">
        <v>42</v>
      </c>
      <c r="D4851" s="9" t="s">
        <v>55</v>
      </c>
      <c r="E4851" s="10">
        <v>1083.31</v>
      </c>
      <c r="F4851" s="10">
        <v>1062.0686274509803</v>
      </c>
      <c r="G4851" s="10">
        <v>21.241372549019616</v>
      </c>
      <c r="H4851" s="10">
        <v>1083.31</v>
      </c>
      <c r="I4851" s="10">
        <v>0</v>
      </c>
      <c r="J4851" s="10">
        <v>196.96600000000001</v>
      </c>
      <c r="K4851" s="10">
        <v>193.10392156862747</v>
      </c>
      <c r="L4851" s="10">
        <v>3.862078431372538</v>
      </c>
      <c r="M4851" s="10">
        <v>196.96600000000001</v>
      </c>
      <c r="N4851" s="10">
        <v>0</v>
      </c>
    </row>
    <row r="4852" spans="1:14" x14ac:dyDescent="0.25">
      <c r="A4852" s="9" t="s">
        <v>768</v>
      </c>
      <c r="B4852" s="9" t="s">
        <v>25</v>
      </c>
      <c r="C4852" s="9" t="s">
        <v>26</v>
      </c>
      <c r="D4852" s="9" t="s">
        <v>27</v>
      </c>
      <c r="E4852" s="10">
        <v>-3349.28</v>
      </c>
      <c r="F4852" s="10">
        <v>0</v>
      </c>
      <c r="G4852" s="10">
        <v>-3349.28</v>
      </c>
      <c r="H4852" s="10">
        <v>0</v>
      </c>
      <c r="I4852" s="10">
        <v>-3349.28</v>
      </c>
      <c r="J4852" s="10">
        <v>0</v>
      </c>
      <c r="K4852" s="10">
        <v>0</v>
      </c>
      <c r="L4852" s="10">
        <v>0</v>
      </c>
      <c r="M4852" s="10">
        <v>0</v>
      </c>
      <c r="N4852" s="10">
        <v>0</v>
      </c>
    </row>
    <row r="4853" spans="1:14" x14ac:dyDescent="0.25">
      <c r="A4853" s="9" t="s">
        <v>768</v>
      </c>
      <c r="B4853" s="9" t="s">
        <v>32</v>
      </c>
      <c r="C4853" s="9" t="s">
        <v>33</v>
      </c>
      <c r="D4853" s="9" t="s">
        <v>27</v>
      </c>
      <c r="E4853" s="10">
        <v>737.11</v>
      </c>
      <c r="F4853" s="10">
        <v>0</v>
      </c>
      <c r="G4853" s="10">
        <v>737.11</v>
      </c>
      <c r="H4853" s="10">
        <v>350.33</v>
      </c>
      <c r="I4853" s="10">
        <v>386.78000000000003</v>
      </c>
      <c r="J4853" s="10">
        <v>2.09</v>
      </c>
      <c r="K4853" s="10">
        <v>0</v>
      </c>
      <c r="L4853" s="10">
        <v>2.09</v>
      </c>
      <c r="M4853" s="10">
        <v>0.99299999999999999</v>
      </c>
      <c r="N4853" s="10">
        <v>1.097</v>
      </c>
    </row>
    <row r="4854" spans="1:14" x14ac:dyDescent="0.25">
      <c r="A4854" s="9" t="s">
        <v>768</v>
      </c>
      <c r="B4854" s="9" t="s">
        <v>34</v>
      </c>
      <c r="C4854" s="9" t="s">
        <v>33</v>
      </c>
      <c r="D4854" s="9" t="s">
        <v>27</v>
      </c>
      <c r="E4854" s="10">
        <v>2533.85</v>
      </c>
      <c r="F4854" s="10">
        <v>0</v>
      </c>
      <c r="G4854" s="10">
        <v>2533.85</v>
      </c>
      <c r="H4854" s="10">
        <v>1204.28</v>
      </c>
      <c r="I4854" s="10">
        <v>1329.57</v>
      </c>
      <c r="J4854" s="10">
        <v>2.09</v>
      </c>
      <c r="K4854" s="10">
        <v>0</v>
      </c>
      <c r="L4854" s="10">
        <v>2.09</v>
      </c>
      <c r="M4854" s="10">
        <v>0.99299999999999999</v>
      </c>
      <c r="N4854" s="10">
        <v>1.097</v>
      </c>
    </row>
    <row r="4855" spans="1:14" x14ac:dyDescent="0.25">
      <c r="A4855" s="9" t="s">
        <v>768</v>
      </c>
      <c r="B4855" s="9" t="s">
        <v>35</v>
      </c>
      <c r="C4855" s="9" t="s">
        <v>33</v>
      </c>
      <c r="D4855" s="9" t="s">
        <v>27</v>
      </c>
      <c r="E4855" s="10">
        <v>2741.47</v>
      </c>
      <c r="F4855" s="10">
        <v>0</v>
      </c>
      <c r="G4855" s="10">
        <v>2741.47</v>
      </c>
      <c r="H4855" s="10">
        <v>1302.97</v>
      </c>
      <c r="I4855" s="10">
        <v>1438.4999999999998</v>
      </c>
      <c r="J4855" s="10">
        <v>43.89</v>
      </c>
      <c r="K4855" s="10">
        <v>0</v>
      </c>
      <c r="L4855" s="10">
        <v>43.89</v>
      </c>
      <c r="M4855" s="10">
        <v>20.86</v>
      </c>
      <c r="N4855" s="10">
        <v>23.03</v>
      </c>
    </row>
    <row r="4856" spans="1:14" x14ac:dyDescent="0.25">
      <c r="A4856" s="9" t="s">
        <v>768</v>
      </c>
      <c r="B4856" s="9" t="s">
        <v>199</v>
      </c>
      <c r="C4856" s="9" t="s">
        <v>39</v>
      </c>
      <c r="D4856" s="9" t="s">
        <v>40</v>
      </c>
      <c r="E4856" s="10">
        <v>-152791</v>
      </c>
      <c r="F4856" s="10">
        <v>0</v>
      </c>
      <c r="G4856" s="10">
        <v>-152791</v>
      </c>
      <c r="H4856" s="10">
        <v>-152791</v>
      </c>
      <c r="I4856" s="10">
        <v>0</v>
      </c>
      <c r="J4856" s="10">
        <v>-447</v>
      </c>
      <c r="K4856" s="10">
        <v>0</v>
      </c>
      <c r="L4856" s="10">
        <v>-447</v>
      </c>
      <c r="M4856" s="10">
        <v>-447</v>
      </c>
      <c r="N4856" s="10">
        <v>0</v>
      </c>
    </row>
    <row r="4857" spans="1:14" x14ac:dyDescent="0.25">
      <c r="A4857" s="9" t="s">
        <v>768</v>
      </c>
      <c r="B4857" s="9" t="s">
        <v>200</v>
      </c>
      <c r="C4857" s="9" t="s">
        <v>42</v>
      </c>
      <c r="D4857" s="9" t="s">
        <v>58</v>
      </c>
      <c r="E4857" s="10">
        <v>131038.95</v>
      </c>
      <c r="F4857" s="10">
        <v>130990.13930348259</v>
      </c>
      <c r="G4857" s="10">
        <v>48.81069651740836</v>
      </c>
      <c r="H4857" s="10">
        <v>131645.09</v>
      </c>
      <c r="I4857" s="10">
        <v>-606.13999999999942</v>
      </c>
      <c r="J4857" s="10">
        <v>5366</v>
      </c>
      <c r="K4857" s="10">
        <v>5364</v>
      </c>
      <c r="L4857" s="10">
        <v>2</v>
      </c>
      <c r="M4857" s="10">
        <v>5390.82</v>
      </c>
      <c r="N4857" s="10">
        <v>-24.819999999999709</v>
      </c>
    </row>
    <row r="4858" spans="1:14" x14ac:dyDescent="0.25">
      <c r="A4858" s="9" t="s">
        <v>768</v>
      </c>
      <c r="B4858" s="9" t="s">
        <v>201</v>
      </c>
      <c r="C4858" s="9" t="s">
        <v>42</v>
      </c>
      <c r="D4858" s="9" t="s">
        <v>43</v>
      </c>
      <c r="E4858" s="10">
        <v>293.64999999999998</v>
      </c>
      <c r="F4858" s="10">
        <v>292.33830845771143</v>
      </c>
      <c r="G4858" s="10">
        <v>1.3116915422885427</v>
      </c>
      <c r="H4858" s="10">
        <v>293.8</v>
      </c>
      <c r="I4858" s="10">
        <v>-0.15000000000003411</v>
      </c>
      <c r="J4858" s="10">
        <v>449</v>
      </c>
      <c r="K4858" s="10">
        <v>447</v>
      </c>
      <c r="L4858" s="10">
        <v>2</v>
      </c>
      <c r="M4858" s="10">
        <v>449.23500000000001</v>
      </c>
      <c r="N4858" s="10">
        <v>-0.23500000000001364</v>
      </c>
    </row>
    <row r="4859" spans="1:14" x14ac:dyDescent="0.25">
      <c r="A4859" s="9" t="s">
        <v>768</v>
      </c>
      <c r="B4859" s="9" t="s">
        <v>202</v>
      </c>
      <c r="C4859" s="9" t="s">
        <v>42</v>
      </c>
      <c r="D4859" s="9" t="s">
        <v>43</v>
      </c>
      <c r="E4859" s="10">
        <v>506.48</v>
      </c>
      <c r="F4859" s="10">
        <v>469.13300492610836</v>
      </c>
      <c r="G4859" s="10">
        <v>37.346995073891662</v>
      </c>
      <c r="H4859" s="10">
        <v>476.17</v>
      </c>
      <c r="I4859" s="10">
        <v>30.310000000000002</v>
      </c>
      <c r="J4859" s="10">
        <v>5791</v>
      </c>
      <c r="K4859" s="10">
        <v>5364</v>
      </c>
      <c r="L4859" s="10">
        <v>427</v>
      </c>
      <c r="M4859" s="10">
        <v>5444.46</v>
      </c>
      <c r="N4859" s="10">
        <v>346.53999999999996</v>
      </c>
    </row>
    <row r="4860" spans="1:14" x14ac:dyDescent="0.25">
      <c r="A4860" s="9" t="s">
        <v>768</v>
      </c>
      <c r="B4860" s="9" t="s">
        <v>203</v>
      </c>
      <c r="C4860" s="9" t="s">
        <v>42</v>
      </c>
      <c r="D4860" s="9" t="s">
        <v>43</v>
      </c>
      <c r="E4860" s="10">
        <v>2150.15</v>
      </c>
      <c r="F4860" s="10">
        <v>2139.3793103448274</v>
      </c>
      <c r="G4860" s="10">
        <v>10.770689655172646</v>
      </c>
      <c r="H4860" s="10">
        <v>2171.4699999999998</v>
      </c>
      <c r="I4860" s="10">
        <v>-21.319999999999709</v>
      </c>
      <c r="J4860" s="10">
        <v>5391</v>
      </c>
      <c r="K4860" s="10">
        <v>5364</v>
      </c>
      <c r="L4860" s="10">
        <v>27</v>
      </c>
      <c r="M4860" s="10">
        <v>5444.46</v>
      </c>
      <c r="N4860" s="10">
        <v>-53.460000000000036</v>
      </c>
    </row>
    <row r="4861" spans="1:14" x14ac:dyDescent="0.25">
      <c r="A4861" s="9" t="s">
        <v>768</v>
      </c>
      <c r="B4861" s="9" t="s">
        <v>204</v>
      </c>
      <c r="C4861" s="9" t="s">
        <v>42</v>
      </c>
      <c r="D4861" s="9" t="s">
        <v>43</v>
      </c>
      <c r="E4861" s="10">
        <v>3255.18</v>
      </c>
      <c r="F4861" s="10">
        <v>3015.1625615763546</v>
      </c>
      <c r="G4861" s="10">
        <v>240.01743842364522</v>
      </c>
      <c r="H4861" s="10">
        <v>3060.39</v>
      </c>
      <c r="I4861" s="10">
        <v>194.78999999999996</v>
      </c>
      <c r="J4861" s="10">
        <v>5791</v>
      </c>
      <c r="K4861" s="10">
        <v>5364</v>
      </c>
      <c r="L4861" s="10">
        <v>427</v>
      </c>
      <c r="M4861" s="10">
        <v>5444.46</v>
      </c>
      <c r="N4861" s="10">
        <v>346.53999999999996</v>
      </c>
    </row>
    <row r="4862" spans="1:14" x14ac:dyDescent="0.25">
      <c r="A4862" s="9" t="s">
        <v>768</v>
      </c>
      <c r="B4862" s="9" t="s">
        <v>205</v>
      </c>
      <c r="C4862" s="9" t="s">
        <v>42</v>
      </c>
      <c r="D4862" s="9" t="s">
        <v>43</v>
      </c>
      <c r="E4862" s="10">
        <v>4678.38</v>
      </c>
      <c r="F4862" s="10">
        <v>4411.8916256157636</v>
      </c>
      <c r="G4862" s="10">
        <v>266.48837438423652</v>
      </c>
      <c r="H4862" s="10">
        <v>4478.07</v>
      </c>
      <c r="I4862" s="10">
        <v>200.3100000000004</v>
      </c>
      <c r="J4862" s="10">
        <v>474</v>
      </c>
      <c r="K4862" s="10">
        <v>447</v>
      </c>
      <c r="L4862" s="10">
        <v>27</v>
      </c>
      <c r="M4862" s="10">
        <v>453.70499999999998</v>
      </c>
      <c r="N4862" s="10">
        <v>20.295000000000016</v>
      </c>
    </row>
    <row r="4863" spans="1:14" x14ac:dyDescent="0.25">
      <c r="A4863" s="9" t="s">
        <v>768</v>
      </c>
      <c r="B4863" s="9" t="s">
        <v>206</v>
      </c>
      <c r="C4863" s="9" t="s">
        <v>42</v>
      </c>
      <c r="D4863" s="9" t="s">
        <v>43</v>
      </c>
      <c r="E4863" s="10">
        <v>8205.06</v>
      </c>
      <c r="F4863" s="10">
        <v>7693.0443349753696</v>
      </c>
      <c r="G4863" s="10">
        <v>512.01566502462993</v>
      </c>
      <c r="H4863" s="10">
        <v>7808.44</v>
      </c>
      <c r="I4863" s="10">
        <v>396.61999999999989</v>
      </c>
      <c r="J4863" s="10">
        <v>5721</v>
      </c>
      <c r="K4863" s="10">
        <v>5364</v>
      </c>
      <c r="L4863" s="10">
        <v>357</v>
      </c>
      <c r="M4863" s="10">
        <v>5444.46</v>
      </c>
      <c r="N4863" s="10">
        <v>276.53999999999996</v>
      </c>
    </row>
    <row r="4864" spans="1:14" x14ac:dyDescent="0.25">
      <c r="A4864" s="9" t="s">
        <v>769</v>
      </c>
      <c r="B4864" s="9" t="s">
        <v>25</v>
      </c>
      <c r="C4864" s="9" t="s">
        <v>26</v>
      </c>
      <c r="D4864" s="9" t="s">
        <v>27</v>
      </c>
      <c r="E4864" s="10">
        <v>-904.01</v>
      </c>
      <c r="F4864" s="10">
        <v>0</v>
      </c>
      <c r="G4864" s="10">
        <v>-904.01</v>
      </c>
      <c r="H4864" s="10">
        <v>0</v>
      </c>
      <c r="I4864" s="10">
        <v>-904.01</v>
      </c>
      <c r="J4864" s="10">
        <v>0</v>
      </c>
      <c r="K4864" s="10">
        <v>0</v>
      </c>
      <c r="L4864" s="10">
        <v>0</v>
      </c>
      <c r="M4864" s="10">
        <v>0</v>
      </c>
      <c r="N4864" s="10">
        <v>0</v>
      </c>
    </row>
    <row r="4865" spans="1:14" x14ac:dyDescent="0.25">
      <c r="A4865" s="9" t="s">
        <v>769</v>
      </c>
      <c r="B4865" s="9" t="s">
        <v>32</v>
      </c>
      <c r="C4865" s="9" t="s">
        <v>33</v>
      </c>
      <c r="D4865" s="9" t="s">
        <v>27</v>
      </c>
      <c r="E4865" s="10">
        <v>264.51</v>
      </c>
      <c r="F4865" s="10">
        <v>0</v>
      </c>
      <c r="G4865" s="10">
        <v>264.51</v>
      </c>
      <c r="H4865" s="10">
        <v>242.17</v>
      </c>
      <c r="I4865" s="10">
        <v>22.340000000000003</v>
      </c>
      <c r="J4865" s="10">
        <v>0.75</v>
      </c>
      <c r="K4865" s="10">
        <v>0</v>
      </c>
      <c r="L4865" s="10">
        <v>0.75</v>
      </c>
      <c r="M4865" s="10">
        <v>0.68700000000000006</v>
      </c>
      <c r="N4865" s="10">
        <v>6.2999999999999945E-2</v>
      </c>
    </row>
    <row r="4866" spans="1:14" x14ac:dyDescent="0.25">
      <c r="A4866" s="9" t="s">
        <v>769</v>
      </c>
      <c r="B4866" s="9" t="s">
        <v>34</v>
      </c>
      <c r="C4866" s="9" t="s">
        <v>33</v>
      </c>
      <c r="D4866" s="9" t="s">
        <v>27</v>
      </c>
      <c r="E4866" s="10">
        <v>909.28</v>
      </c>
      <c r="F4866" s="10">
        <v>0</v>
      </c>
      <c r="G4866" s="10">
        <v>909.28</v>
      </c>
      <c r="H4866" s="10">
        <v>832.49</v>
      </c>
      <c r="I4866" s="10">
        <v>76.789999999999964</v>
      </c>
      <c r="J4866" s="10">
        <v>0.75</v>
      </c>
      <c r="K4866" s="10">
        <v>0</v>
      </c>
      <c r="L4866" s="10">
        <v>0.75</v>
      </c>
      <c r="M4866" s="10">
        <v>0.68700000000000006</v>
      </c>
      <c r="N4866" s="10">
        <v>6.2999999999999945E-2</v>
      </c>
    </row>
    <row r="4867" spans="1:14" x14ac:dyDescent="0.25">
      <c r="A4867" s="9" t="s">
        <v>769</v>
      </c>
      <c r="B4867" s="9" t="s">
        <v>35</v>
      </c>
      <c r="C4867" s="9" t="s">
        <v>33</v>
      </c>
      <c r="D4867" s="9" t="s">
        <v>27</v>
      </c>
      <c r="E4867" s="10">
        <v>983.78</v>
      </c>
      <c r="F4867" s="10">
        <v>0</v>
      </c>
      <c r="G4867" s="10">
        <v>983.78</v>
      </c>
      <c r="H4867" s="10">
        <v>900.71</v>
      </c>
      <c r="I4867" s="10">
        <v>83.069999999999936</v>
      </c>
      <c r="J4867" s="10">
        <v>15.75</v>
      </c>
      <c r="K4867" s="10">
        <v>0</v>
      </c>
      <c r="L4867" s="10">
        <v>15.75</v>
      </c>
      <c r="M4867" s="10">
        <v>14.42</v>
      </c>
      <c r="N4867" s="10">
        <v>1.33</v>
      </c>
    </row>
    <row r="4868" spans="1:14" x14ac:dyDescent="0.25">
      <c r="A4868" s="9" t="s">
        <v>769</v>
      </c>
      <c r="B4868" s="9" t="s">
        <v>208</v>
      </c>
      <c r="C4868" s="9" t="s">
        <v>39</v>
      </c>
      <c r="D4868" s="9" t="s">
        <v>40</v>
      </c>
      <c r="E4868" s="10">
        <v>-107356.7</v>
      </c>
      <c r="F4868" s="10">
        <v>0</v>
      </c>
      <c r="G4868" s="10">
        <v>-107356.7</v>
      </c>
      <c r="H4868" s="10">
        <v>-107356.71</v>
      </c>
      <c r="I4868" s="10">
        <v>1.0000000009313226E-2</v>
      </c>
      <c r="J4868" s="10">
        <v>-309</v>
      </c>
      <c r="K4868" s="10">
        <v>0</v>
      </c>
      <c r="L4868" s="10">
        <v>-309</v>
      </c>
      <c r="M4868" s="10">
        <v>-309</v>
      </c>
      <c r="N4868" s="10">
        <v>0</v>
      </c>
    </row>
    <row r="4869" spans="1:14" x14ac:dyDescent="0.25">
      <c r="A4869" s="9" t="s">
        <v>769</v>
      </c>
      <c r="B4869" s="9" t="s">
        <v>209</v>
      </c>
      <c r="C4869" s="9" t="s">
        <v>42</v>
      </c>
      <c r="D4869" s="9" t="s">
        <v>58</v>
      </c>
      <c r="E4869" s="10">
        <v>90419.59</v>
      </c>
      <c r="F4869" s="10">
        <v>90273.512437810947</v>
      </c>
      <c r="G4869" s="10">
        <v>146.07756218904979</v>
      </c>
      <c r="H4869" s="10">
        <v>90724.88</v>
      </c>
      <c r="I4869" s="10">
        <v>-305.29000000000815</v>
      </c>
      <c r="J4869" s="10">
        <v>3714</v>
      </c>
      <c r="K4869" s="10">
        <v>3708</v>
      </c>
      <c r="L4869" s="10">
        <v>6</v>
      </c>
      <c r="M4869" s="10">
        <v>3726.54</v>
      </c>
      <c r="N4869" s="10">
        <v>-12.539999999999964</v>
      </c>
    </row>
    <row r="4870" spans="1:14" x14ac:dyDescent="0.25">
      <c r="A4870" s="9" t="s">
        <v>769</v>
      </c>
      <c r="B4870" s="9" t="s">
        <v>710</v>
      </c>
      <c r="C4870" s="9" t="s">
        <v>42</v>
      </c>
      <c r="D4870" s="9" t="s">
        <v>43</v>
      </c>
      <c r="E4870" s="10">
        <v>5514.5</v>
      </c>
      <c r="F4870" s="10">
        <v>0</v>
      </c>
      <c r="G4870" s="10">
        <v>5514.5</v>
      </c>
      <c r="H4870" s="10">
        <v>0</v>
      </c>
      <c r="I4870" s="10">
        <v>5514.5</v>
      </c>
      <c r="J4870" s="10">
        <v>3845</v>
      </c>
      <c r="K4870" s="10">
        <v>0</v>
      </c>
      <c r="L4870" s="10">
        <v>3845</v>
      </c>
      <c r="M4870" s="10">
        <v>0</v>
      </c>
      <c r="N4870" s="10">
        <v>3845</v>
      </c>
    </row>
    <row r="4871" spans="1:14" x14ac:dyDescent="0.25">
      <c r="A4871" s="9" t="s">
        <v>769</v>
      </c>
      <c r="B4871" s="9" t="s">
        <v>770</v>
      </c>
      <c r="C4871" s="9" t="s">
        <v>42</v>
      </c>
      <c r="D4871" s="9" t="s">
        <v>43</v>
      </c>
      <c r="E4871" s="10">
        <v>3251.36</v>
      </c>
      <c r="F4871" s="10">
        <v>0</v>
      </c>
      <c r="G4871" s="10">
        <v>3251.36</v>
      </c>
      <c r="H4871" s="10">
        <v>0</v>
      </c>
      <c r="I4871" s="10">
        <v>3251.36</v>
      </c>
      <c r="J4871" s="10">
        <v>4000</v>
      </c>
      <c r="K4871" s="10">
        <v>0</v>
      </c>
      <c r="L4871" s="10">
        <v>4000</v>
      </c>
      <c r="M4871" s="10">
        <v>0</v>
      </c>
      <c r="N4871" s="10">
        <v>4000</v>
      </c>
    </row>
    <row r="4872" spans="1:14" x14ac:dyDescent="0.25">
      <c r="A4872" s="9" t="s">
        <v>769</v>
      </c>
      <c r="B4872" s="9" t="s">
        <v>201</v>
      </c>
      <c r="C4872" s="9" t="s">
        <v>42</v>
      </c>
      <c r="D4872" s="9" t="s">
        <v>43</v>
      </c>
      <c r="E4872" s="10">
        <v>158.13</v>
      </c>
      <c r="F4872" s="10">
        <v>155.11442786069651</v>
      </c>
      <c r="G4872" s="10">
        <v>3.0155721393034867</v>
      </c>
      <c r="H4872" s="10">
        <v>155.88999999999999</v>
      </c>
      <c r="I4872" s="10">
        <v>2.2400000000000091</v>
      </c>
      <c r="J4872" s="10">
        <v>315</v>
      </c>
      <c r="K4872" s="10">
        <v>309</v>
      </c>
      <c r="L4872" s="10">
        <v>6</v>
      </c>
      <c r="M4872" s="10">
        <v>310.54500000000002</v>
      </c>
      <c r="N4872" s="10">
        <v>4.4549999999999841</v>
      </c>
    </row>
    <row r="4873" spans="1:14" x14ac:dyDescent="0.25">
      <c r="A4873" s="9" t="s">
        <v>769</v>
      </c>
      <c r="B4873" s="9" t="s">
        <v>210</v>
      </c>
      <c r="C4873" s="9" t="s">
        <v>42</v>
      </c>
      <c r="D4873" s="9" t="s">
        <v>43</v>
      </c>
      <c r="E4873" s="10">
        <v>755.72</v>
      </c>
      <c r="F4873" s="10">
        <v>700.55172413793105</v>
      </c>
      <c r="G4873" s="10">
        <v>55.168275862068981</v>
      </c>
      <c r="H4873" s="10">
        <v>711.06</v>
      </c>
      <c r="I4873" s="10">
        <v>44.660000000000082</v>
      </c>
      <c r="J4873" s="10">
        <v>4000</v>
      </c>
      <c r="K4873" s="10">
        <v>3708</v>
      </c>
      <c r="L4873" s="10">
        <v>292</v>
      </c>
      <c r="M4873" s="10">
        <v>3763.62</v>
      </c>
      <c r="N4873" s="10">
        <v>236.38000000000011</v>
      </c>
    </row>
    <row r="4874" spans="1:14" x14ac:dyDescent="0.25">
      <c r="A4874" s="9" t="s">
        <v>769</v>
      </c>
      <c r="B4874" s="9" t="s">
        <v>211</v>
      </c>
      <c r="C4874" s="9" t="s">
        <v>42</v>
      </c>
      <c r="D4874" s="9" t="s">
        <v>43</v>
      </c>
      <c r="E4874" s="10">
        <v>0</v>
      </c>
      <c r="F4874" s="10">
        <v>2584.4729064039407</v>
      </c>
      <c r="G4874" s="10">
        <v>-2584.4729064039407</v>
      </c>
      <c r="H4874" s="10">
        <v>2623.24</v>
      </c>
      <c r="I4874" s="10">
        <v>-2623.24</v>
      </c>
      <c r="J4874" s="10">
        <v>0</v>
      </c>
      <c r="K4874" s="10">
        <v>3708</v>
      </c>
      <c r="L4874" s="10">
        <v>-3708</v>
      </c>
      <c r="M4874" s="10">
        <v>3763.62</v>
      </c>
      <c r="N4874" s="10">
        <v>-3763.62</v>
      </c>
    </row>
    <row r="4875" spans="1:14" x14ac:dyDescent="0.25">
      <c r="A4875" s="9" t="s">
        <v>769</v>
      </c>
      <c r="B4875" s="9" t="s">
        <v>212</v>
      </c>
      <c r="C4875" s="9" t="s">
        <v>42</v>
      </c>
      <c r="D4875" s="9" t="s">
        <v>43</v>
      </c>
      <c r="E4875" s="10">
        <v>2957.44</v>
      </c>
      <c r="F4875" s="10">
        <v>2741.5467980295566</v>
      </c>
      <c r="G4875" s="10">
        <v>215.89320197044344</v>
      </c>
      <c r="H4875" s="10">
        <v>2782.67</v>
      </c>
      <c r="I4875" s="10">
        <v>174.76999999999998</v>
      </c>
      <c r="J4875" s="10">
        <v>4000</v>
      </c>
      <c r="K4875" s="10">
        <v>3708</v>
      </c>
      <c r="L4875" s="10">
        <v>292</v>
      </c>
      <c r="M4875" s="10">
        <v>3763.62</v>
      </c>
      <c r="N4875" s="10">
        <v>236.38000000000011</v>
      </c>
    </row>
    <row r="4876" spans="1:14" x14ac:dyDescent="0.25">
      <c r="A4876" s="9" t="s">
        <v>769</v>
      </c>
      <c r="B4876" s="9" t="s">
        <v>213</v>
      </c>
      <c r="C4876" s="9" t="s">
        <v>42</v>
      </c>
      <c r="D4876" s="9" t="s">
        <v>43</v>
      </c>
      <c r="E4876" s="10">
        <v>3046.4</v>
      </c>
      <c r="F4876" s="10">
        <v>2941.6847290640394</v>
      </c>
      <c r="G4876" s="10">
        <v>104.71527093596069</v>
      </c>
      <c r="H4876" s="10">
        <v>2985.81</v>
      </c>
      <c r="I4876" s="10">
        <v>60.590000000000146</v>
      </c>
      <c r="J4876" s="10">
        <v>320</v>
      </c>
      <c r="K4876" s="10">
        <v>309</v>
      </c>
      <c r="L4876" s="10">
        <v>11</v>
      </c>
      <c r="M4876" s="10">
        <v>313.63499999999999</v>
      </c>
      <c r="N4876" s="10">
        <v>6.3650000000000091</v>
      </c>
    </row>
    <row r="4877" spans="1:14" x14ac:dyDescent="0.25">
      <c r="A4877" s="9" t="s">
        <v>769</v>
      </c>
      <c r="B4877" s="9" t="s">
        <v>214</v>
      </c>
      <c r="C4877" s="9" t="s">
        <v>42</v>
      </c>
      <c r="D4877" s="9" t="s">
        <v>43</v>
      </c>
      <c r="E4877" s="10">
        <v>0</v>
      </c>
      <c r="F4877" s="10">
        <v>5318.0098522167491</v>
      </c>
      <c r="G4877" s="10">
        <v>-5318.0098522167491</v>
      </c>
      <c r="H4877" s="10">
        <v>5397.78</v>
      </c>
      <c r="I4877" s="10">
        <v>-5397.78</v>
      </c>
      <c r="J4877" s="10">
        <v>0</v>
      </c>
      <c r="K4877" s="10">
        <v>3708</v>
      </c>
      <c r="L4877" s="10">
        <v>-3708</v>
      </c>
      <c r="M4877" s="10">
        <v>3763.62</v>
      </c>
      <c r="N4877" s="10">
        <v>-3763.62</v>
      </c>
    </row>
    <row r="4878" spans="1:14" x14ac:dyDescent="0.25">
      <c r="A4878" s="9" t="s">
        <v>771</v>
      </c>
      <c r="B4878" s="9" t="s">
        <v>25</v>
      </c>
      <c r="C4878" s="9" t="s">
        <v>26</v>
      </c>
      <c r="D4878" s="9" t="s">
        <v>27</v>
      </c>
      <c r="E4878" s="10">
        <v>-494.6</v>
      </c>
      <c r="F4878" s="10">
        <v>0</v>
      </c>
      <c r="G4878" s="10">
        <v>-494.6</v>
      </c>
      <c r="H4878" s="10">
        <v>0</v>
      </c>
      <c r="I4878" s="10">
        <v>-494.6</v>
      </c>
      <c r="J4878" s="10">
        <v>0</v>
      </c>
      <c r="K4878" s="10">
        <v>0</v>
      </c>
      <c r="L4878" s="10">
        <v>0</v>
      </c>
      <c r="M4878" s="10">
        <v>0</v>
      </c>
      <c r="N4878" s="10">
        <v>0</v>
      </c>
    </row>
    <row r="4879" spans="1:14" x14ac:dyDescent="0.25">
      <c r="A4879" s="9" t="s">
        <v>771</v>
      </c>
      <c r="B4879" s="9" t="s">
        <v>32</v>
      </c>
      <c r="C4879" s="9" t="s">
        <v>33</v>
      </c>
      <c r="D4879" s="9" t="s">
        <v>27</v>
      </c>
      <c r="E4879" s="10">
        <v>440.86</v>
      </c>
      <c r="F4879" s="10">
        <v>0</v>
      </c>
      <c r="G4879" s="10">
        <v>440.86</v>
      </c>
      <c r="H4879" s="10">
        <v>329.52</v>
      </c>
      <c r="I4879" s="10">
        <v>111.34000000000003</v>
      </c>
      <c r="J4879" s="10">
        <v>1.25</v>
      </c>
      <c r="K4879" s="10">
        <v>0</v>
      </c>
      <c r="L4879" s="10">
        <v>1.25</v>
      </c>
      <c r="M4879" s="10">
        <v>0.93400000000000005</v>
      </c>
      <c r="N4879" s="10">
        <v>0.31599999999999995</v>
      </c>
    </row>
    <row r="4880" spans="1:14" x14ac:dyDescent="0.25">
      <c r="A4880" s="9" t="s">
        <v>771</v>
      </c>
      <c r="B4880" s="9" t="s">
        <v>34</v>
      </c>
      <c r="C4880" s="9" t="s">
        <v>33</v>
      </c>
      <c r="D4880" s="9" t="s">
        <v>27</v>
      </c>
      <c r="E4880" s="10">
        <v>1515.46</v>
      </c>
      <c r="F4880" s="10">
        <v>0</v>
      </c>
      <c r="G4880" s="10">
        <v>1515.46</v>
      </c>
      <c r="H4880" s="10">
        <v>1132.72</v>
      </c>
      <c r="I4880" s="10">
        <v>382.74</v>
      </c>
      <c r="J4880" s="10">
        <v>1.25</v>
      </c>
      <c r="K4880" s="10">
        <v>0</v>
      </c>
      <c r="L4880" s="10">
        <v>1.25</v>
      </c>
      <c r="M4880" s="10">
        <v>0.93400000000000005</v>
      </c>
      <c r="N4880" s="10">
        <v>0.31599999999999995</v>
      </c>
    </row>
    <row r="4881" spans="1:14" x14ac:dyDescent="0.25">
      <c r="A4881" s="9" t="s">
        <v>771</v>
      </c>
      <c r="B4881" s="9" t="s">
        <v>35</v>
      </c>
      <c r="C4881" s="9" t="s">
        <v>33</v>
      </c>
      <c r="D4881" s="9" t="s">
        <v>27</v>
      </c>
      <c r="E4881" s="10">
        <v>1639.64</v>
      </c>
      <c r="F4881" s="10">
        <v>0</v>
      </c>
      <c r="G4881" s="10">
        <v>1639.64</v>
      </c>
      <c r="H4881" s="10">
        <v>1225.51</v>
      </c>
      <c r="I4881" s="10">
        <v>414.13000000000011</v>
      </c>
      <c r="J4881" s="10">
        <v>26.25</v>
      </c>
      <c r="K4881" s="10">
        <v>0</v>
      </c>
      <c r="L4881" s="10">
        <v>26.25</v>
      </c>
      <c r="M4881" s="10">
        <v>19.62</v>
      </c>
      <c r="N4881" s="10">
        <v>6.629999999999999</v>
      </c>
    </row>
    <row r="4882" spans="1:14" x14ac:dyDescent="0.25">
      <c r="A4882" s="9" t="s">
        <v>771</v>
      </c>
      <c r="B4882" s="9" t="s">
        <v>168</v>
      </c>
      <c r="C4882" s="9" t="s">
        <v>39</v>
      </c>
      <c r="D4882" s="9" t="s">
        <v>40</v>
      </c>
      <c r="E4882" s="10">
        <v>-133185.14000000001</v>
      </c>
      <c r="F4882" s="10">
        <v>0</v>
      </c>
      <c r="G4882" s="10">
        <v>-133185.14000000001</v>
      </c>
      <c r="H4882" s="10">
        <v>-133185.12</v>
      </c>
      <c r="I4882" s="10">
        <v>-2.0000000018626451E-2</v>
      </c>
      <c r="J4882" s="10">
        <v>-654</v>
      </c>
      <c r="K4882" s="10">
        <v>0</v>
      </c>
      <c r="L4882" s="10">
        <v>-654</v>
      </c>
      <c r="M4882" s="10">
        <v>-654</v>
      </c>
      <c r="N4882" s="10">
        <v>0</v>
      </c>
    </row>
    <row r="4883" spans="1:14" x14ac:dyDescent="0.25">
      <c r="A4883" s="9" t="s">
        <v>771</v>
      </c>
      <c r="B4883" s="9" t="s">
        <v>169</v>
      </c>
      <c r="C4883" s="9" t="s">
        <v>42</v>
      </c>
      <c r="D4883" s="9" t="s">
        <v>58</v>
      </c>
      <c r="E4883" s="10">
        <v>111114.33</v>
      </c>
      <c r="F4883" s="10">
        <v>110859.93034825871</v>
      </c>
      <c r="G4883" s="10">
        <v>254.39965174128884</v>
      </c>
      <c r="H4883" s="10">
        <v>111414.23</v>
      </c>
      <c r="I4883" s="10">
        <v>-299.89999999999418</v>
      </c>
      <c r="J4883" s="10">
        <v>3933</v>
      </c>
      <c r="K4883" s="10">
        <v>3924</v>
      </c>
      <c r="L4883" s="10">
        <v>9</v>
      </c>
      <c r="M4883" s="10">
        <v>3943.62</v>
      </c>
      <c r="N4883" s="10">
        <v>-10.619999999999891</v>
      </c>
    </row>
    <row r="4884" spans="1:14" x14ac:dyDescent="0.25">
      <c r="A4884" s="9" t="s">
        <v>771</v>
      </c>
      <c r="B4884" s="9" t="s">
        <v>170</v>
      </c>
      <c r="C4884" s="9" t="s">
        <v>42</v>
      </c>
      <c r="D4884" s="9" t="s">
        <v>43</v>
      </c>
      <c r="E4884" s="10">
        <v>1651.89</v>
      </c>
      <c r="F4884" s="10">
        <v>0</v>
      </c>
      <c r="G4884" s="10">
        <v>1651.89</v>
      </c>
      <c r="H4884" s="10">
        <v>0</v>
      </c>
      <c r="I4884" s="10">
        <v>1651.89</v>
      </c>
      <c r="J4884" s="10">
        <v>4000</v>
      </c>
      <c r="K4884" s="10">
        <v>0</v>
      </c>
      <c r="L4884" s="10">
        <v>4000</v>
      </c>
      <c r="M4884" s="10">
        <v>0</v>
      </c>
      <c r="N4884" s="10">
        <v>4000</v>
      </c>
    </row>
    <row r="4885" spans="1:14" x14ac:dyDescent="0.25">
      <c r="A4885" s="9" t="s">
        <v>771</v>
      </c>
      <c r="B4885" s="9" t="s">
        <v>92</v>
      </c>
      <c r="C4885" s="9" t="s">
        <v>42</v>
      </c>
      <c r="D4885" s="9" t="s">
        <v>43</v>
      </c>
      <c r="E4885" s="10">
        <v>59.58</v>
      </c>
      <c r="F4885" s="10">
        <v>55.67326732673267</v>
      </c>
      <c r="G4885" s="10">
        <v>3.906732673267328</v>
      </c>
      <c r="H4885" s="10">
        <v>56.23</v>
      </c>
      <c r="I4885" s="10">
        <v>3.3500000000000014</v>
      </c>
      <c r="J4885" s="10">
        <v>700</v>
      </c>
      <c r="K4885" s="10">
        <v>654</v>
      </c>
      <c r="L4885" s="10">
        <v>46</v>
      </c>
      <c r="M4885" s="10">
        <v>660.54</v>
      </c>
      <c r="N4885" s="10">
        <v>39.460000000000036</v>
      </c>
    </row>
    <row r="4886" spans="1:14" x14ac:dyDescent="0.25">
      <c r="A4886" s="9" t="s">
        <v>771</v>
      </c>
      <c r="B4886" s="9" t="s">
        <v>94</v>
      </c>
      <c r="C4886" s="9" t="s">
        <v>42</v>
      </c>
      <c r="D4886" s="9" t="s">
        <v>43</v>
      </c>
      <c r="E4886" s="10">
        <v>387.49</v>
      </c>
      <c r="F4886" s="10">
        <v>384.54726368159203</v>
      </c>
      <c r="G4886" s="10">
        <v>2.9427363184079809</v>
      </c>
      <c r="H4886" s="10">
        <v>386.47</v>
      </c>
      <c r="I4886" s="10">
        <v>1.0199999999999818</v>
      </c>
      <c r="J4886" s="10">
        <v>659</v>
      </c>
      <c r="K4886" s="10">
        <v>654</v>
      </c>
      <c r="L4886" s="10">
        <v>5</v>
      </c>
      <c r="M4886" s="10">
        <v>657.27</v>
      </c>
      <c r="N4886" s="10">
        <v>1.7300000000000182</v>
      </c>
    </row>
    <row r="4887" spans="1:14" x14ac:dyDescent="0.25">
      <c r="A4887" s="9" t="s">
        <v>771</v>
      </c>
      <c r="B4887" s="9" t="s">
        <v>171</v>
      </c>
      <c r="C4887" s="9" t="s">
        <v>42</v>
      </c>
      <c r="D4887" s="9" t="s">
        <v>43</v>
      </c>
      <c r="E4887" s="10">
        <v>0</v>
      </c>
      <c r="F4887" s="10">
        <v>1733.9014778325122</v>
      </c>
      <c r="G4887" s="10">
        <v>-1733.9014778325122</v>
      </c>
      <c r="H4887" s="10">
        <v>1759.91</v>
      </c>
      <c r="I4887" s="10">
        <v>-1759.91</v>
      </c>
      <c r="J4887" s="10">
        <v>0</v>
      </c>
      <c r="K4887" s="10">
        <v>3924</v>
      </c>
      <c r="L4887" s="10">
        <v>-3924</v>
      </c>
      <c r="M4887" s="10">
        <v>3982.86</v>
      </c>
      <c r="N4887" s="10">
        <v>-3982.86</v>
      </c>
    </row>
    <row r="4888" spans="1:14" x14ac:dyDescent="0.25">
      <c r="A4888" s="9" t="s">
        <v>771</v>
      </c>
      <c r="B4888" s="9" t="s">
        <v>172</v>
      </c>
      <c r="C4888" s="9" t="s">
        <v>42</v>
      </c>
      <c r="D4888" s="9" t="s">
        <v>43</v>
      </c>
      <c r="E4888" s="10">
        <v>3567.75</v>
      </c>
      <c r="F4888" s="10">
        <v>3389.7832512315272</v>
      </c>
      <c r="G4888" s="10">
        <v>177.96674876847283</v>
      </c>
      <c r="H4888" s="10">
        <v>3440.63</v>
      </c>
      <c r="I4888" s="10">
        <v>127.11999999999989</v>
      </c>
      <c r="J4888" s="10">
        <v>4130</v>
      </c>
      <c r="K4888" s="10">
        <v>3924</v>
      </c>
      <c r="L4888" s="10">
        <v>206</v>
      </c>
      <c r="M4888" s="10">
        <v>3982.86</v>
      </c>
      <c r="N4888" s="10">
        <v>147.13999999999987</v>
      </c>
    </row>
    <row r="4889" spans="1:14" x14ac:dyDescent="0.25">
      <c r="A4889" s="9" t="s">
        <v>771</v>
      </c>
      <c r="B4889" s="9" t="s">
        <v>173</v>
      </c>
      <c r="C4889" s="9" t="s">
        <v>42</v>
      </c>
      <c r="D4889" s="9" t="s">
        <v>43</v>
      </c>
      <c r="E4889" s="10">
        <v>3651.28</v>
      </c>
      <c r="F4889" s="10">
        <v>3581.9014778325122</v>
      </c>
      <c r="G4889" s="10">
        <v>69.378522167487972</v>
      </c>
      <c r="H4889" s="10">
        <v>3635.63</v>
      </c>
      <c r="I4889" s="10">
        <v>15.650000000000091</v>
      </c>
      <c r="J4889" s="10">
        <v>4000</v>
      </c>
      <c r="K4889" s="10">
        <v>3924</v>
      </c>
      <c r="L4889" s="10">
        <v>76</v>
      </c>
      <c r="M4889" s="10">
        <v>3982.86</v>
      </c>
      <c r="N4889" s="10">
        <v>17.139999999999873</v>
      </c>
    </row>
    <row r="4890" spans="1:14" x14ac:dyDescent="0.25">
      <c r="A4890" s="9" t="s">
        <v>771</v>
      </c>
      <c r="B4890" s="9" t="s">
        <v>174</v>
      </c>
      <c r="C4890" s="9" t="s">
        <v>42</v>
      </c>
      <c r="D4890" s="9" t="s">
        <v>43</v>
      </c>
      <c r="E4890" s="10">
        <v>4041.96</v>
      </c>
      <c r="F4890" s="10">
        <v>4015.3497536945811</v>
      </c>
      <c r="G4890" s="10">
        <v>26.610246305418968</v>
      </c>
      <c r="H4890" s="10">
        <v>4075.58</v>
      </c>
      <c r="I4890" s="10">
        <v>-33.619999999999891</v>
      </c>
      <c r="J4890" s="10">
        <v>3950</v>
      </c>
      <c r="K4890" s="10">
        <v>3924</v>
      </c>
      <c r="L4890" s="10">
        <v>26</v>
      </c>
      <c r="M4890" s="10">
        <v>3982.86</v>
      </c>
      <c r="N4890" s="10">
        <v>-32.860000000000127</v>
      </c>
    </row>
    <row r="4891" spans="1:14" x14ac:dyDescent="0.25">
      <c r="A4891" s="9" t="s">
        <v>771</v>
      </c>
      <c r="B4891" s="9" t="s">
        <v>166</v>
      </c>
      <c r="C4891" s="9" t="s">
        <v>42</v>
      </c>
      <c r="D4891" s="9" t="s">
        <v>43</v>
      </c>
      <c r="E4891" s="10">
        <v>5609.5</v>
      </c>
      <c r="F4891" s="10">
        <v>5644.0197044334973</v>
      </c>
      <c r="G4891" s="10">
        <v>-34.519704433497282</v>
      </c>
      <c r="H4891" s="10">
        <v>5728.68</v>
      </c>
      <c r="I4891" s="10">
        <v>-119.18000000000029</v>
      </c>
      <c r="J4891" s="10">
        <v>650</v>
      </c>
      <c r="K4891" s="10">
        <v>654</v>
      </c>
      <c r="L4891" s="10">
        <v>-4</v>
      </c>
      <c r="M4891" s="10">
        <v>663.81</v>
      </c>
      <c r="N4891" s="10">
        <v>-13.809999999999945</v>
      </c>
    </row>
    <row r="4892" spans="1:14" x14ac:dyDescent="0.25">
      <c r="A4892" s="9" t="s">
        <v>772</v>
      </c>
      <c r="B4892" s="9" t="s">
        <v>25</v>
      </c>
      <c r="C4892" s="9" t="s">
        <v>26</v>
      </c>
      <c r="D4892" s="9" t="s">
        <v>27</v>
      </c>
      <c r="E4892" s="10">
        <v>971.91</v>
      </c>
      <c r="F4892" s="10">
        <v>0</v>
      </c>
      <c r="G4892" s="10">
        <v>971.91</v>
      </c>
      <c r="H4892" s="10">
        <v>0</v>
      </c>
      <c r="I4892" s="10">
        <v>971.91</v>
      </c>
      <c r="J4892" s="10">
        <v>0</v>
      </c>
      <c r="K4892" s="10">
        <v>0</v>
      </c>
      <c r="L4892" s="10">
        <v>0</v>
      </c>
      <c r="M4892" s="10">
        <v>0</v>
      </c>
      <c r="N4892" s="10">
        <v>0</v>
      </c>
    </row>
    <row r="4893" spans="1:14" x14ac:dyDescent="0.25">
      <c r="A4893" s="9" t="s">
        <v>772</v>
      </c>
      <c r="B4893" s="9" t="s">
        <v>258</v>
      </c>
      <c r="C4893" s="9" t="s">
        <v>33</v>
      </c>
      <c r="D4893" s="9" t="s">
        <v>27</v>
      </c>
      <c r="E4893" s="10">
        <v>92.55</v>
      </c>
      <c r="F4893" s="10">
        <v>0</v>
      </c>
      <c r="G4893" s="10">
        <v>92.55</v>
      </c>
      <c r="H4893" s="10">
        <v>97.68</v>
      </c>
      <c r="I4893" s="10">
        <v>-5.1300000000000097</v>
      </c>
      <c r="J4893" s="10">
        <v>12.24</v>
      </c>
      <c r="K4893" s="10">
        <v>0</v>
      </c>
      <c r="L4893" s="10">
        <v>12.24</v>
      </c>
      <c r="M4893" s="10">
        <v>12.922000000000001</v>
      </c>
      <c r="N4893" s="10">
        <v>-0.68200000000000038</v>
      </c>
    </row>
    <row r="4894" spans="1:14" x14ac:dyDescent="0.25">
      <c r="A4894" s="9" t="s">
        <v>772</v>
      </c>
      <c r="B4894" s="9" t="s">
        <v>259</v>
      </c>
      <c r="C4894" s="9" t="s">
        <v>33</v>
      </c>
      <c r="D4894" s="9" t="s">
        <v>27</v>
      </c>
      <c r="E4894" s="10">
        <v>189.9</v>
      </c>
      <c r="F4894" s="10">
        <v>0</v>
      </c>
      <c r="G4894" s="10">
        <v>189.9</v>
      </c>
      <c r="H4894" s="10">
        <v>200.47</v>
      </c>
      <c r="I4894" s="10">
        <v>-10.569999999999993</v>
      </c>
      <c r="J4894" s="10">
        <v>12.24</v>
      </c>
      <c r="K4894" s="10">
        <v>0</v>
      </c>
      <c r="L4894" s="10">
        <v>12.24</v>
      </c>
      <c r="M4894" s="10">
        <v>12.922000000000001</v>
      </c>
      <c r="N4894" s="10">
        <v>-0.68200000000000038</v>
      </c>
    </row>
    <row r="4895" spans="1:14" x14ac:dyDescent="0.25">
      <c r="A4895" s="9" t="s">
        <v>772</v>
      </c>
      <c r="B4895" s="9" t="s">
        <v>260</v>
      </c>
      <c r="C4895" s="9" t="s">
        <v>33</v>
      </c>
      <c r="D4895" s="9" t="s">
        <v>27</v>
      </c>
      <c r="E4895" s="10">
        <v>7486.05</v>
      </c>
      <c r="F4895" s="10">
        <v>0</v>
      </c>
      <c r="G4895" s="10">
        <v>7486.05</v>
      </c>
      <c r="H4895" s="10">
        <v>7901.42</v>
      </c>
      <c r="I4895" s="10">
        <v>-415.36999999999989</v>
      </c>
      <c r="J4895" s="10">
        <v>122.4</v>
      </c>
      <c r="K4895" s="10">
        <v>0</v>
      </c>
      <c r="L4895" s="10">
        <v>122.4</v>
      </c>
      <c r="M4895" s="10">
        <v>129.191</v>
      </c>
      <c r="N4895" s="10">
        <v>-6.7909999999999968</v>
      </c>
    </row>
    <row r="4896" spans="1:14" x14ac:dyDescent="0.25">
      <c r="A4896" s="9" t="s">
        <v>772</v>
      </c>
      <c r="B4896" s="9" t="s">
        <v>272</v>
      </c>
      <c r="C4896" s="9" t="s">
        <v>39</v>
      </c>
      <c r="D4896" s="9" t="s">
        <v>43</v>
      </c>
      <c r="E4896" s="10">
        <v>-48645.13</v>
      </c>
      <c r="F4896" s="10">
        <v>0</v>
      </c>
      <c r="G4896" s="10">
        <v>-48645.13</v>
      </c>
      <c r="H4896" s="10">
        <v>-48645.13</v>
      </c>
      <c r="I4896" s="10">
        <v>0</v>
      </c>
      <c r="J4896" s="10">
        <v>-60075</v>
      </c>
      <c r="K4896" s="10">
        <v>0</v>
      </c>
      <c r="L4896" s="10">
        <v>-60075</v>
      </c>
      <c r="M4896" s="10">
        <v>-60075</v>
      </c>
      <c r="N4896" s="10">
        <v>0</v>
      </c>
    </row>
    <row r="4897" spans="1:14" x14ac:dyDescent="0.25">
      <c r="A4897" s="9" t="s">
        <v>772</v>
      </c>
      <c r="B4897" s="9" t="s">
        <v>269</v>
      </c>
      <c r="C4897" s="9" t="s">
        <v>42</v>
      </c>
      <c r="D4897" s="9" t="s">
        <v>43</v>
      </c>
      <c r="E4897" s="10">
        <v>5027.07</v>
      </c>
      <c r="F4897" s="10">
        <v>5027.2583826429982</v>
      </c>
      <c r="G4897" s="10">
        <v>-0.18838264299847651</v>
      </c>
      <c r="H4897" s="10">
        <v>5097.6400000000003</v>
      </c>
      <c r="I4897" s="10">
        <v>-70.570000000000618</v>
      </c>
      <c r="J4897" s="10">
        <v>9912</v>
      </c>
      <c r="K4897" s="10">
        <v>9912.3747534516751</v>
      </c>
      <c r="L4897" s="10">
        <v>-0.37475345167513296</v>
      </c>
      <c r="M4897" s="10">
        <v>10051.147999999999</v>
      </c>
      <c r="N4897" s="10">
        <v>-139.14799999999923</v>
      </c>
    </row>
    <row r="4898" spans="1:14" x14ac:dyDescent="0.25">
      <c r="A4898" s="9" t="s">
        <v>772</v>
      </c>
      <c r="B4898" s="9" t="s">
        <v>325</v>
      </c>
      <c r="C4898" s="9" t="s">
        <v>42</v>
      </c>
      <c r="D4898" s="9" t="s">
        <v>43</v>
      </c>
      <c r="E4898" s="10">
        <v>34877.65</v>
      </c>
      <c r="F4898" s="10">
        <v>34825.477832512319</v>
      </c>
      <c r="G4898" s="10">
        <v>52.1721674876826</v>
      </c>
      <c r="H4898" s="10">
        <v>35347.86</v>
      </c>
      <c r="I4898" s="10">
        <v>-470.20999999999913</v>
      </c>
      <c r="J4898" s="10">
        <v>60165</v>
      </c>
      <c r="K4898" s="10">
        <v>60075</v>
      </c>
      <c r="L4898" s="10">
        <v>90</v>
      </c>
      <c r="M4898" s="10">
        <v>60976.125</v>
      </c>
      <c r="N4898" s="10">
        <v>-811.125</v>
      </c>
    </row>
    <row r="4899" spans="1:14" x14ac:dyDescent="0.25">
      <c r="A4899" s="9" t="s">
        <v>773</v>
      </c>
      <c r="B4899" s="9" t="s">
        <v>25</v>
      </c>
      <c r="C4899" s="9" t="s">
        <v>26</v>
      </c>
      <c r="D4899" s="9" t="s">
        <v>27</v>
      </c>
      <c r="E4899" s="10">
        <v>22037.08</v>
      </c>
      <c r="F4899" s="10">
        <v>0</v>
      </c>
      <c r="G4899" s="10">
        <v>22037.08</v>
      </c>
      <c r="H4899" s="10">
        <v>0</v>
      </c>
      <c r="I4899" s="10">
        <v>22037.08</v>
      </c>
      <c r="J4899" s="10">
        <v>0</v>
      </c>
      <c r="K4899" s="10">
        <v>0</v>
      </c>
      <c r="L4899" s="10">
        <v>0</v>
      </c>
      <c r="M4899" s="10">
        <v>0</v>
      </c>
      <c r="N4899" s="10">
        <v>0</v>
      </c>
    </row>
    <row r="4900" spans="1:14" x14ac:dyDescent="0.25">
      <c r="A4900" s="9" t="s">
        <v>773</v>
      </c>
      <c r="B4900" s="9" t="s">
        <v>28</v>
      </c>
      <c r="C4900" s="9" t="s">
        <v>29</v>
      </c>
      <c r="D4900" s="9" t="s">
        <v>27</v>
      </c>
      <c r="E4900" s="10">
        <v>21.13</v>
      </c>
      <c r="F4900" s="10">
        <v>0</v>
      </c>
      <c r="G4900" s="10">
        <v>21.13</v>
      </c>
      <c r="H4900" s="10">
        <v>21.37</v>
      </c>
      <c r="I4900" s="10">
        <v>-0.24000000000000199</v>
      </c>
      <c r="J4900" s="10">
        <v>0</v>
      </c>
      <c r="K4900" s="10">
        <v>0</v>
      </c>
      <c r="L4900" s="10">
        <v>0</v>
      </c>
      <c r="M4900" s="10">
        <v>0</v>
      </c>
      <c r="N4900" s="10">
        <v>0</v>
      </c>
    </row>
    <row r="4901" spans="1:14" x14ac:dyDescent="0.25">
      <c r="A4901" s="9" t="s">
        <v>773</v>
      </c>
      <c r="B4901" s="9" t="s">
        <v>30</v>
      </c>
      <c r="C4901" s="9" t="s">
        <v>29</v>
      </c>
      <c r="D4901" s="9" t="s">
        <v>27</v>
      </c>
      <c r="E4901" s="10">
        <v>493.05</v>
      </c>
      <c r="F4901" s="10">
        <v>0</v>
      </c>
      <c r="G4901" s="10">
        <v>493.05</v>
      </c>
      <c r="H4901" s="10">
        <v>498.73</v>
      </c>
      <c r="I4901" s="10">
        <v>-5.6800000000000068</v>
      </c>
      <c r="J4901" s="10">
        <v>0</v>
      </c>
      <c r="K4901" s="10">
        <v>0</v>
      </c>
      <c r="L4901" s="10">
        <v>0</v>
      </c>
      <c r="M4901" s="10">
        <v>0</v>
      </c>
      <c r="N4901" s="10">
        <v>0</v>
      </c>
    </row>
    <row r="4902" spans="1:14" x14ac:dyDescent="0.25">
      <c r="A4902" s="9" t="s">
        <v>773</v>
      </c>
      <c r="B4902" s="9" t="s">
        <v>31</v>
      </c>
      <c r="C4902" s="9" t="s">
        <v>29</v>
      </c>
      <c r="D4902" s="9" t="s">
        <v>27</v>
      </c>
      <c r="E4902" s="10">
        <v>3310.5</v>
      </c>
      <c r="F4902" s="10">
        <v>0</v>
      </c>
      <c r="G4902" s="10">
        <v>3310.5</v>
      </c>
      <c r="H4902" s="10">
        <v>3348.59</v>
      </c>
      <c r="I4902" s="10">
        <v>-38.090000000000146</v>
      </c>
      <c r="J4902" s="10">
        <v>0</v>
      </c>
      <c r="K4902" s="10">
        <v>0</v>
      </c>
      <c r="L4902" s="10">
        <v>0</v>
      </c>
      <c r="M4902" s="10">
        <v>0</v>
      </c>
      <c r="N4902" s="10">
        <v>0</v>
      </c>
    </row>
    <row r="4903" spans="1:14" x14ac:dyDescent="0.25">
      <c r="A4903" s="9" t="s">
        <v>773</v>
      </c>
      <c r="B4903" s="9" t="s">
        <v>32</v>
      </c>
      <c r="C4903" s="9" t="s">
        <v>33</v>
      </c>
      <c r="D4903" s="9" t="s">
        <v>27</v>
      </c>
      <c r="E4903" s="10">
        <v>4556.6899999999996</v>
      </c>
      <c r="F4903" s="10">
        <v>0</v>
      </c>
      <c r="G4903" s="10">
        <v>4556.6899999999996</v>
      </c>
      <c r="H4903" s="10">
        <v>5484.78</v>
      </c>
      <c r="I4903" s="10">
        <v>-928.09000000000015</v>
      </c>
      <c r="J4903" s="10">
        <v>12.92</v>
      </c>
      <c r="K4903" s="10">
        <v>0</v>
      </c>
      <c r="L4903" s="10">
        <v>12.92</v>
      </c>
      <c r="M4903" s="10">
        <v>15.552</v>
      </c>
      <c r="N4903" s="10">
        <v>-2.6319999999999997</v>
      </c>
    </row>
    <row r="4904" spans="1:14" x14ac:dyDescent="0.25">
      <c r="A4904" s="9" t="s">
        <v>773</v>
      </c>
      <c r="B4904" s="9" t="s">
        <v>34</v>
      </c>
      <c r="C4904" s="9" t="s">
        <v>33</v>
      </c>
      <c r="D4904" s="9" t="s">
        <v>27</v>
      </c>
      <c r="E4904" s="10">
        <v>15663.83</v>
      </c>
      <c r="F4904" s="10">
        <v>0</v>
      </c>
      <c r="G4904" s="10">
        <v>15663.83</v>
      </c>
      <c r="H4904" s="10">
        <v>18854.2</v>
      </c>
      <c r="I4904" s="10">
        <v>-3190.3700000000008</v>
      </c>
      <c r="J4904" s="10">
        <v>12.92</v>
      </c>
      <c r="K4904" s="10">
        <v>0</v>
      </c>
      <c r="L4904" s="10">
        <v>12.92</v>
      </c>
      <c r="M4904" s="10">
        <v>15.552</v>
      </c>
      <c r="N4904" s="10">
        <v>-2.6319999999999997</v>
      </c>
    </row>
    <row r="4905" spans="1:14" x14ac:dyDescent="0.25">
      <c r="A4905" s="9" t="s">
        <v>773</v>
      </c>
      <c r="B4905" s="9" t="s">
        <v>35</v>
      </c>
      <c r="C4905" s="9" t="s">
        <v>33</v>
      </c>
      <c r="D4905" s="9" t="s">
        <v>27</v>
      </c>
      <c r="E4905" s="10">
        <v>16947.29</v>
      </c>
      <c r="F4905" s="10">
        <v>0</v>
      </c>
      <c r="G4905" s="10">
        <v>16947.29</v>
      </c>
      <c r="H4905" s="10">
        <v>20398.939999999999</v>
      </c>
      <c r="I4905" s="10">
        <v>-3451.6499999999978</v>
      </c>
      <c r="J4905" s="10">
        <v>271.32</v>
      </c>
      <c r="K4905" s="10">
        <v>0</v>
      </c>
      <c r="L4905" s="10">
        <v>271.32</v>
      </c>
      <c r="M4905" s="10">
        <v>326.58</v>
      </c>
      <c r="N4905" s="10">
        <v>-55.259999999999991</v>
      </c>
    </row>
    <row r="4906" spans="1:14" x14ac:dyDescent="0.25">
      <c r="A4906" s="9" t="s">
        <v>773</v>
      </c>
      <c r="B4906" s="9" t="s">
        <v>36</v>
      </c>
      <c r="C4906" s="9" t="s">
        <v>29</v>
      </c>
      <c r="D4906" s="9" t="s">
        <v>27</v>
      </c>
      <c r="E4906" s="10">
        <v>37089.64</v>
      </c>
      <c r="F4906" s="10">
        <v>0</v>
      </c>
      <c r="G4906" s="10">
        <v>37089.64</v>
      </c>
      <c r="H4906" s="10">
        <v>37516.379999999997</v>
      </c>
      <c r="I4906" s="10">
        <v>-426.73999999999796</v>
      </c>
      <c r="J4906" s="10">
        <v>0</v>
      </c>
      <c r="K4906" s="10">
        <v>0</v>
      </c>
      <c r="L4906" s="10">
        <v>0</v>
      </c>
      <c r="M4906" s="10">
        <v>0</v>
      </c>
      <c r="N4906" s="10">
        <v>0</v>
      </c>
    </row>
    <row r="4907" spans="1:14" x14ac:dyDescent="0.25">
      <c r="A4907" s="9" t="s">
        <v>773</v>
      </c>
      <c r="B4907" s="9" t="s">
        <v>37</v>
      </c>
      <c r="C4907" s="9" t="s">
        <v>29</v>
      </c>
      <c r="D4907" s="9" t="s">
        <v>27</v>
      </c>
      <c r="E4907" s="10">
        <v>85770.04</v>
      </c>
      <c r="F4907" s="10">
        <v>0</v>
      </c>
      <c r="G4907" s="10">
        <v>85770.04</v>
      </c>
      <c r="H4907" s="10">
        <v>86756.88</v>
      </c>
      <c r="I4907" s="10">
        <v>-986.84000000001106</v>
      </c>
      <c r="J4907" s="10">
        <v>0</v>
      </c>
      <c r="K4907" s="10">
        <v>0</v>
      </c>
      <c r="L4907" s="10">
        <v>0</v>
      </c>
      <c r="M4907" s="10">
        <v>0</v>
      </c>
      <c r="N4907" s="10">
        <v>0</v>
      </c>
    </row>
    <row r="4908" spans="1:14" x14ac:dyDescent="0.25">
      <c r="A4908" s="9" t="s">
        <v>773</v>
      </c>
      <c r="B4908" s="9" t="s">
        <v>611</v>
      </c>
      <c r="C4908" s="9" t="s">
        <v>39</v>
      </c>
      <c r="D4908" s="9" t="s">
        <v>40</v>
      </c>
      <c r="E4908" s="10">
        <v>-2095378.59</v>
      </c>
      <c r="F4908" s="10">
        <v>0</v>
      </c>
      <c r="G4908" s="10">
        <v>-2095378.59</v>
      </c>
      <c r="H4908" s="10">
        <v>-2095378.08</v>
      </c>
      <c r="I4908" s="10">
        <v>-0.51000000000931323</v>
      </c>
      <c r="J4908" s="10">
        <v>-11197</v>
      </c>
      <c r="K4908" s="10">
        <v>0</v>
      </c>
      <c r="L4908" s="10">
        <v>-11197</v>
      </c>
      <c r="M4908" s="10">
        <v>-11197</v>
      </c>
      <c r="N4908" s="10">
        <v>0</v>
      </c>
    </row>
    <row r="4909" spans="1:14" x14ac:dyDescent="0.25">
      <c r="A4909" s="9" t="s">
        <v>773</v>
      </c>
      <c r="B4909" s="9" t="s">
        <v>92</v>
      </c>
      <c r="C4909" s="9" t="s">
        <v>42</v>
      </c>
      <c r="D4909" s="9" t="s">
        <v>43</v>
      </c>
      <c r="E4909" s="10">
        <v>69.709999999999994</v>
      </c>
      <c r="F4909" s="10">
        <v>0</v>
      </c>
      <c r="G4909" s="10">
        <v>69.709999999999994</v>
      </c>
      <c r="H4909" s="10">
        <v>0</v>
      </c>
      <c r="I4909" s="10">
        <v>69.709999999999994</v>
      </c>
      <c r="J4909" s="10">
        <v>819</v>
      </c>
      <c r="K4909" s="10">
        <v>0</v>
      </c>
      <c r="L4909" s="10">
        <v>819</v>
      </c>
      <c r="M4909" s="10">
        <v>0</v>
      </c>
      <c r="N4909" s="10">
        <v>819</v>
      </c>
    </row>
    <row r="4910" spans="1:14" x14ac:dyDescent="0.25">
      <c r="A4910" s="9" t="s">
        <v>773</v>
      </c>
      <c r="B4910" s="9" t="s">
        <v>41</v>
      </c>
      <c r="C4910" s="9" t="s">
        <v>42</v>
      </c>
      <c r="D4910" s="9" t="s">
        <v>43</v>
      </c>
      <c r="E4910" s="10">
        <v>8143.2</v>
      </c>
      <c r="F4910" s="10">
        <v>8104.8374384236449</v>
      </c>
      <c r="G4910" s="10">
        <v>38.362561576354892</v>
      </c>
      <c r="H4910" s="10">
        <v>8226.41</v>
      </c>
      <c r="I4910" s="10">
        <v>-83.210000000000036</v>
      </c>
      <c r="J4910" s="10">
        <v>135000</v>
      </c>
      <c r="K4910" s="10">
        <v>134364</v>
      </c>
      <c r="L4910" s="10">
        <v>636</v>
      </c>
      <c r="M4910" s="10">
        <v>136379.46</v>
      </c>
      <c r="N4910" s="10">
        <v>-1379.4599999999919</v>
      </c>
    </row>
    <row r="4911" spans="1:14" x14ac:dyDescent="0.25">
      <c r="A4911" s="9" t="s">
        <v>773</v>
      </c>
      <c r="B4911" s="9" t="s">
        <v>44</v>
      </c>
      <c r="C4911" s="9" t="s">
        <v>42</v>
      </c>
      <c r="D4911" s="9" t="s">
        <v>43</v>
      </c>
      <c r="E4911" s="10">
        <v>11104.15</v>
      </c>
      <c r="F4911" s="10">
        <v>11096.228855721392</v>
      </c>
      <c r="G4911" s="10">
        <v>7.9211442786072439</v>
      </c>
      <c r="H4911" s="10">
        <v>11151.71</v>
      </c>
      <c r="I4911" s="10">
        <v>-47.559999999999491</v>
      </c>
      <c r="J4911" s="10">
        <v>11205</v>
      </c>
      <c r="K4911" s="10">
        <v>11197</v>
      </c>
      <c r="L4911" s="10">
        <v>8</v>
      </c>
      <c r="M4911" s="10">
        <v>11252.985000000001</v>
      </c>
      <c r="N4911" s="10">
        <v>-47.985000000000582</v>
      </c>
    </row>
    <row r="4912" spans="1:14" x14ac:dyDescent="0.25">
      <c r="A4912" s="9" t="s">
        <v>773</v>
      </c>
      <c r="B4912" s="9" t="s">
        <v>45</v>
      </c>
      <c r="C4912" s="9" t="s">
        <v>42</v>
      </c>
      <c r="D4912" s="9" t="s">
        <v>43</v>
      </c>
      <c r="E4912" s="10">
        <v>34931.25</v>
      </c>
      <c r="F4912" s="10">
        <v>34766.689655172413</v>
      </c>
      <c r="G4912" s="10">
        <v>164.56034482758696</v>
      </c>
      <c r="H4912" s="10">
        <v>35288.19</v>
      </c>
      <c r="I4912" s="10">
        <v>-356.94000000000233</v>
      </c>
      <c r="J4912" s="10">
        <v>135000</v>
      </c>
      <c r="K4912" s="10">
        <v>134364</v>
      </c>
      <c r="L4912" s="10">
        <v>636</v>
      </c>
      <c r="M4912" s="10">
        <v>136379.46</v>
      </c>
      <c r="N4912" s="10">
        <v>-1379.4599999999919</v>
      </c>
    </row>
    <row r="4913" spans="1:14" x14ac:dyDescent="0.25">
      <c r="A4913" s="9" t="s">
        <v>773</v>
      </c>
      <c r="B4913" s="9" t="s">
        <v>46</v>
      </c>
      <c r="C4913" s="9" t="s">
        <v>42</v>
      </c>
      <c r="D4913" s="9" t="s">
        <v>43</v>
      </c>
      <c r="E4913" s="10">
        <v>42238.8</v>
      </c>
      <c r="F4913" s="10">
        <v>42039.812807881775</v>
      </c>
      <c r="G4913" s="10">
        <v>198.98719211822754</v>
      </c>
      <c r="H4913" s="10">
        <v>42670.41</v>
      </c>
      <c r="I4913" s="10">
        <v>-431.61000000000058</v>
      </c>
      <c r="J4913" s="10">
        <v>135000</v>
      </c>
      <c r="K4913" s="10">
        <v>134364</v>
      </c>
      <c r="L4913" s="10">
        <v>636</v>
      </c>
      <c r="M4913" s="10">
        <v>136379.46</v>
      </c>
      <c r="N4913" s="10">
        <v>-1379.4599999999919</v>
      </c>
    </row>
    <row r="4914" spans="1:14" x14ac:dyDescent="0.25">
      <c r="A4914" s="9" t="s">
        <v>773</v>
      </c>
      <c r="B4914" s="9" t="s">
        <v>47</v>
      </c>
      <c r="C4914" s="9" t="s">
        <v>42</v>
      </c>
      <c r="D4914" s="9" t="s">
        <v>43</v>
      </c>
      <c r="E4914" s="10">
        <v>63577.21</v>
      </c>
      <c r="F4914" s="10">
        <v>63176.607843137252</v>
      </c>
      <c r="G4914" s="10">
        <v>400.60215686274751</v>
      </c>
      <c r="H4914" s="10">
        <v>64440.14</v>
      </c>
      <c r="I4914" s="10">
        <v>-862.93000000000029</v>
      </c>
      <c r="J4914" s="10">
        <v>135216</v>
      </c>
      <c r="K4914" s="10">
        <v>134364</v>
      </c>
      <c r="L4914" s="10">
        <v>852</v>
      </c>
      <c r="M4914" s="10">
        <v>137051.28</v>
      </c>
      <c r="N4914" s="10">
        <v>-1835.2799999999988</v>
      </c>
    </row>
    <row r="4915" spans="1:14" x14ac:dyDescent="0.25">
      <c r="A4915" s="9" t="s">
        <v>773</v>
      </c>
      <c r="B4915" s="9" t="s">
        <v>612</v>
      </c>
      <c r="C4915" s="9" t="s">
        <v>42</v>
      </c>
      <c r="D4915" s="9" t="s">
        <v>43</v>
      </c>
      <c r="E4915" s="10">
        <v>116921.75</v>
      </c>
      <c r="F4915" s="10">
        <v>116112.88669950739</v>
      </c>
      <c r="G4915" s="10">
        <v>808.86330049260869</v>
      </c>
      <c r="H4915" s="10">
        <v>117854.58</v>
      </c>
      <c r="I4915" s="10">
        <v>-932.83000000000175</v>
      </c>
      <c r="J4915" s="10">
        <v>11275</v>
      </c>
      <c r="K4915" s="10">
        <v>11197</v>
      </c>
      <c r="L4915" s="10">
        <v>78</v>
      </c>
      <c r="M4915" s="10">
        <v>11364.955</v>
      </c>
      <c r="N4915" s="10">
        <v>-89.954999999999927</v>
      </c>
    </row>
    <row r="4916" spans="1:14" x14ac:dyDescent="0.25">
      <c r="A4916" s="9" t="s">
        <v>773</v>
      </c>
      <c r="B4916" s="9" t="s">
        <v>48</v>
      </c>
      <c r="C4916" s="9" t="s">
        <v>42</v>
      </c>
      <c r="D4916" s="9" t="s">
        <v>43</v>
      </c>
      <c r="E4916" s="10">
        <v>123601.86</v>
      </c>
      <c r="F4916" s="10">
        <v>121003.37931034483</v>
      </c>
      <c r="G4916" s="10">
        <v>2598.4806896551745</v>
      </c>
      <c r="H4916" s="10">
        <v>122818.43</v>
      </c>
      <c r="I4916" s="10">
        <v>783.43000000000757</v>
      </c>
      <c r="J4916" s="10">
        <v>137250</v>
      </c>
      <c r="K4916" s="10">
        <v>134364</v>
      </c>
      <c r="L4916" s="10">
        <v>2886</v>
      </c>
      <c r="M4916" s="10">
        <v>136379.46</v>
      </c>
      <c r="N4916" s="10">
        <v>870.54000000000815</v>
      </c>
    </row>
    <row r="4917" spans="1:14" x14ac:dyDescent="0.25">
      <c r="A4917" s="9" t="s">
        <v>773</v>
      </c>
      <c r="B4917" s="9" t="s">
        <v>50</v>
      </c>
      <c r="C4917" s="9" t="s">
        <v>42</v>
      </c>
      <c r="D4917" s="9" t="s">
        <v>43</v>
      </c>
      <c r="E4917" s="10">
        <v>179754.82</v>
      </c>
      <c r="F4917" s="10">
        <v>178704.11940298509</v>
      </c>
      <c r="G4917" s="10">
        <v>1050.7005970149185</v>
      </c>
      <c r="H4917" s="10">
        <v>179597.64</v>
      </c>
      <c r="I4917" s="10">
        <v>157.17999999999302</v>
      </c>
      <c r="J4917" s="10">
        <v>135154</v>
      </c>
      <c r="K4917" s="10">
        <v>134364</v>
      </c>
      <c r="L4917" s="10">
        <v>790</v>
      </c>
      <c r="M4917" s="10">
        <v>135035.82</v>
      </c>
      <c r="N4917" s="10">
        <v>118.17999999999302</v>
      </c>
    </row>
    <row r="4918" spans="1:14" x14ac:dyDescent="0.25">
      <c r="A4918" s="9" t="s">
        <v>773</v>
      </c>
      <c r="B4918" s="9" t="s">
        <v>51</v>
      </c>
      <c r="C4918" s="9" t="s">
        <v>42</v>
      </c>
      <c r="D4918" s="9" t="s">
        <v>43</v>
      </c>
      <c r="E4918" s="10">
        <v>726603.95</v>
      </c>
      <c r="F4918" s="10">
        <v>723818.87128712866</v>
      </c>
      <c r="G4918" s="10">
        <v>2785.0787128712982</v>
      </c>
      <c r="H4918" s="10">
        <v>731057.06</v>
      </c>
      <c r="I4918" s="10">
        <v>-4453.1100000001024</v>
      </c>
      <c r="J4918" s="10">
        <v>134881</v>
      </c>
      <c r="K4918" s="10">
        <v>134364</v>
      </c>
      <c r="L4918" s="10">
        <v>517</v>
      </c>
      <c r="M4918" s="10">
        <v>135707.64000000001</v>
      </c>
      <c r="N4918" s="10">
        <v>-826.64000000001397</v>
      </c>
    </row>
    <row r="4919" spans="1:14" x14ac:dyDescent="0.25">
      <c r="A4919" s="9" t="s">
        <v>773</v>
      </c>
      <c r="B4919" s="9" t="s">
        <v>52</v>
      </c>
      <c r="C4919" s="9" t="s">
        <v>42</v>
      </c>
      <c r="D4919" s="9" t="s">
        <v>53</v>
      </c>
      <c r="E4919" s="10">
        <v>595758.6</v>
      </c>
      <c r="F4919" s="10">
        <v>596643.17821782175</v>
      </c>
      <c r="G4919" s="10">
        <v>-884.5782178217778</v>
      </c>
      <c r="H4919" s="10">
        <v>602609.61</v>
      </c>
      <c r="I4919" s="10">
        <v>-6851.0100000000093</v>
      </c>
      <c r="J4919" s="10">
        <v>100623</v>
      </c>
      <c r="K4919" s="10">
        <v>100773</v>
      </c>
      <c r="L4919" s="10">
        <v>-150</v>
      </c>
      <c r="M4919" s="10">
        <v>101780.73</v>
      </c>
      <c r="N4919" s="10">
        <v>-1157.7299999999959</v>
      </c>
    </row>
    <row r="4920" spans="1:14" x14ac:dyDescent="0.25">
      <c r="A4920" s="9" t="s">
        <v>773</v>
      </c>
      <c r="B4920" s="9" t="s">
        <v>54</v>
      </c>
      <c r="C4920" s="9" t="s">
        <v>42</v>
      </c>
      <c r="D4920" s="9" t="s">
        <v>55</v>
      </c>
      <c r="E4920" s="10">
        <v>6784.04</v>
      </c>
      <c r="F4920" s="10">
        <v>6651.0196078431372</v>
      </c>
      <c r="G4920" s="10">
        <v>133.02039215686273</v>
      </c>
      <c r="H4920" s="10">
        <v>6784.04</v>
      </c>
      <c r="I4920" s="10">
        <v>0</v>
      </c>
      <c r="J4920" s="10">
        <v>1233.462</v>
      </c>
      <c r="K4920" s="10">
        <v>1209.2764705882353</v>
      </c>
      <c r="L4920" s="10">
        <v>24.185529411764719</v>
      </c>
      <c r="M4920" s="10">
        <v>1233.462</v>
      </c>
      <c r="N4920" s="10">
        <v>0</v>
      </c>
    </row>
    <row r="4921" spans="1:14" x14ac:dyDescent="0.25">
      <c r="A4921" s="9" t="s">
        <v>774</v>
      </c>
      <c r="B4921" s="9" t="s">
        <v>25</v>
      </c>
      <c r="C4921" s="9" t="s">
        <v>26</v>
      </c>
      <c r="D4921" s="9" t="s">
        <v>27</v>
      </c>
      <c r="E4921" s="10">
        <v>9386.84</v>
      </c>
      <c r="F4921" s="10">
        <v>0</v>
      </c>
      <c r="G4921" s="10">
        <v>9386.84</v>
      </c>
      <c r="H4921" s="10">
        <v>0</v>
      </c>
      <c r="I4921" s="10">
        <v>9386.84</v>
      </c>
      <c r="J4921" s="10">
        <v>0</v>
      </c>
      <c r="K4921" s="10">
        <v>0</v>
      </c>
      <c r="L4921" s="10">
        <v>0</v>
      </c>
      <c r="M4921" s="10">
        <v>0</v>
      </c>
      <c r="N4921" s="10">
        <v>0</v>
      </c>
    </row>
    <row r="4922" spans="1:14" x14ac:dyDescent="0.25">
      <c r="A4922" s="9" t="s">
        <v>774</v>
      </c>
      <c r="B4922" s="9" t="s">
        <v>28</v>
      </c>
      <c r="C4922" s="9" t="s">
        <v>29</v>
      </c>
      <c r="D4922" s="9" t="s">
        <v>27</v>
      </c>
      <c r="E4922" s="10">
        <v>13.95</v>
      </c>
      <c r="F4922" s="10">
        <v>0</v>
      </c>
      <c r="G4922" s="10">
        <v>13.95</v>
      </c>
      <c r="H4922" s="10">
        <v>14.04</v>
      </c>
      <c r="I4922" s="10">
        <v>-8.9999999999999858E-2</v>
      </c>
      <c r="J4922" s="10">
        <v>0</v>
      </c>
      <c r="K4922" s="10">
        <v>0</v>
      </c>
      <c r="L4922" s="10">
        <v>0</v>
      </c>
      <c r="M4922" s="10">
        <v>0</v>
      </c>
      <c r="N4922" s="10">
        <v>0</v>
      </c>
    </row>
    <row r="4923" spans="1:14" x14ac:dyDescent="0.25">
      <c r="A4923" s="9" t="s">
        <v>774</v>
      </c>
      <c r="B4923" s="9" t="s">
        <v>30</v>
      </c>
      <c r="C4923" s="9" t="s">
        <v>29</v>
      </c>
      <c r="D4923" s="9" t="s">
        <v>27</v>
      </c>
      <c r="E4923" s="10">
        <v>325.41000000000003</v>
      </c>
      <c r="F4923" s="10">
        <v>0</v>
      </c>
      <c r="G4923" s="10">
        <v>325.41000000000003</v>
      </c>
      <c r="H4923" s="10">
        <v>327.69</v>
      </c>
      <c r="I4923" s="10">
        <v>-2.2799999999999727</v>
      </c>
      <c r="J4923" s="10">
        <v>0</v>
      </c>
      <c r="K4923" s="10">
        <v>0</v>
      </c>
      <c r="L4923" s="10">
        <v>0</v>
      </c>
      <c r="M4923" s="10">
        <v>0</v>
      </c>
      <c r="N4923" s="10">
        <v>0</v>
      </c>
    </row>
    <row r="4924" spans="1:14" x14ac:dyDescent="0.25">
      <c r="A4924" s="9" t="s">
        <v>774</v>
      </c>
      <c r="B4924" s="9" t="s">
        <v>31</v>
      </c>
      <c r="C4924" s="9" t="s">
        <v>29</v>
      </c>
      <c r="D4924" s="9" t="s">
        <v>27</v>
      </c>
      <c r="E4924" s="10">
        <v>2184.89</v>
      </c>
      <c r="F4924" s="10">
        <v>0</v>
      </c>
      <c r="G4924" s="10">
        <v>2184.89</v>
      </c>
      <c r="H4924" s="10">
        <v>2200.19</v>
      </c>
      <c r="I4924" s="10">
        <v>-15.300000000000182</v>
      </c>
      <c r="J4924" s="10">
        <v>0</v>
      </c>
      <c r="K4924" s="10">
        <v>0</v>
      </c>
      <c r="L4924" s="10">
        <v>0</v>
      </c>
      <c r="M4924" s="10">
        <v>0</v>
      </c>
      <c r="N4924" s="10">
        <v>0</v>
      </c>
    </row>
    <row r="4925" spans="1:14" x14ac:dyDescent="0.25">
      <c r="A4925" s="9" t="s">
        <v>774</v>
      </c>
      <c r="B4925" s="9" t="s">
        <v>32</v>
      </c>
      <c r="C4925" s="9" t="s">
        <v>33</v>
      </c>
      <c r="D4925" s="9" t="s">
        <v>27</v>
      </c>
      <c r="E4925" s="10">
        <v>3057.78</v>
      </c>
      <c r="F4925" s="10">
        <v>0</v>
      </c>
      <c r="G4925" s="10">
        <v>3057.78</v>
      </c>
      <c r="H4925" s="10">
        <v>3603.78</v>
      </c>
      <c r="I4925" s="10">
        <v>-546</v>
      </c>
      <c r="J4925" s="10">
        <v>8.67</v>
      </c>
      <c r="K4925" s="10">
        <v>0</v>
      </c>
      <c r="L4925" s="10">
        <v>8.67</v>
      </c>
      <c r="M4925" s="10">
        <v>10.218</v>
      </c>
      <c r="N4925" s="10">
        <v>-1.548</v>
      </c>
    </row>
    <row r="4926" spans="1:14" x14ac:dyDescent="0.25">
      <c r="A4926" s="9" t="s">
        <v>774</v>
      </c>
      <c r="B4926" s="9" t="s">
        <v>34</v>
      </c>
      <c r="C4926" s="9" t="s">
        <v>33</v>
      </c>
      <c r="D4926" s="9" t="s">
        <v>27</v>
      </c>
      <c r="E4926" s="10">
        <v>10511.26</v>
      </c>
      <c r="F4926" s="10">
        <v>0</v>
      </c>
      <c r="G4926" s="10">
        <v>10511.26</v>
      </c>
      <c r="H4926" s="10">
        <v>12388.17</v>
      </c>
      <c r="I4926" s="10">
        <v>-1876.9099999999999</v>
      </c>
      <c r="J4926" s="10">
        <v>8.67</v>
      </c>
      <c r="K4926" s="10">
        <v>0</v>
      </c>
      <c r="L4926" s="10">
        <v>8.67</v>
      </c>
      <c r="M4926" s="10">
        <v>10.218</v>
      </c>
      <c r="N4926" s="10">
        <v>-1.548</v>
      </c>
    </row>
    <row r="4927" spans="1:14" x14ac:dyDescent="0.25">
      <c r="A4927" s="9" t="s">
        <v>774</v>
      </c>
      <c r="B4927" s="9" t="s">
        <v>35</v>
      </c>
      <c r="C4927" s="9" t="s">
        <v>33</v>
      </c>
      <c r="D4927" s="9" t="s">
        <v>27</v>
      </c>
      <c r="E4927" s="10">
        <v>11372.53</v>
      </c>
      <c r="F4927" s="10">
        <v>0</v>
      </c>
      <c r="G4927" s="10">
        <v>11372.53</v>
      </c>
      <c r="H4927" s="10">
        <v>13403.14</v>
      </c>
      <c r="I4927" s="10">
        <v>-2030.6099999999988</v>
      </c>
      <c r="J4927" s="10">
        <v>182.07</v>
      </c>
      <c r="K4927" s="10">
        <v>0</v>
      </c>
      <c r="L4927" s="10">
        <v>182.07</v>
      </c>
      <c r="M4927" s="10">
        <v>214.57900000000001</v>
      </c>
      <c r="N4927" s="10">
        <v>-32.509000000000015</v>
      </c>
    </row>
    <row r="4928" spans="1:14" x14ac:dyDescent="0.25">
      <c r="A4928" s="9" t="s">
        <v>774</v>
      </c>
      <c r="B4928" s="9" t="s">
        <v>36</v>
      </c>
      <c r="C4928" s="9" t="s">
        <v>29</v>
      </c>
      <c r="D4928" s="9" t="s">
        <v>27</v>
      </c>
      <c r="E4928" s="10">
        <v>24478.73</v>
      </c>
      <c r="F4928" s="10">
        <v>0</v>
      </c>
      <c r="G4928" s="10">
        <v>24478.73</v>
      </c>
      <c r="H4928" s="10">
        <v>24650.17</v>
      </c>
      <c r="I4928" s="10">
        <v>-171.43999999999869</v>
      </c>
      <c r="J4928" s="10">
        <v>0</v>
      </c>
      <c r="K4928" s="10">
        <v>0</v>
      </c>
      <c r="L4928" s="10">
        <v>0</v>
      </c>
      <c r="M4928" s="10">
        <v>0</v>
      </c>
      <c r="N4928" s="10">
        <v>0</v>
      </c>
    </row>
    <row r="4929" spans="1:14" x14ac:dyDescent="0.25">
      <c r="A4929" s="9" t="s">
        <v>774</v>
      </c>
      <c r="B4929" s="9" t="s">
        <v>37</v>
      </c>
      <c r="C4929" s="9" t="s">
        <v>29</v>
      </c>
      <c r="D4929" s="9" t="s">
        <v>27</v>
      </c>
      <c r="E4929" s="10">
        <v>56607.22</v>
      </c>
      <c r="F4929" s="10">
        <v>0</v>
      </c>
      <c r="G4929" s="10">
        <v>56607.22</v>
      </c>
      <c r="H4929" s="10">
        <v>57003.69</v>
      </c>
      <c r="I4929" s="10">
        <v>-396.47000000000116</v>
      </c>
      <c r="J4929" s="10">
        <v>0</v>
      </c>
      <c r="K4929" s="10">
        <v>0</v>
      </c>
      <c r="L4929" s="10">
        <v>0</v>
      </c>
      <c r="M4929" s="10">
        <v>0</v>
      </c>
      <c r="N4929" s="10">
        <v>0</v>
      </c>
    </row>
    <row r="4930" spans="1:14" x14ac:dyDescent="0.25">
      <c r="A4930" s="9" t="s">
        <v>774</v>
      </c>
      <c r="B4930" s="9" t="s">
        <v>287</v>
      </c>
      <c r="C4930" s="9" t="s">
        <v>39</v>
      </c>
      <c r="D4930" s="9" t="s">
        <v>40</v>
      </c>
      <c r="E4930" s="10">
        <v>-1477562.23</v>
      </c>
      <c r="F4930" s="10">
        <v>0</v>
      </c>
      <c r="G4930" s="10">
        <v>-1477562.23</v>
      </c>
      <c r="H4930" s="10">
        <v>-1477561.89</v>
      </c>
      <c r="I4930" s="10">
        <v>-0.34000000008381903</v>
      </c>
      <c r="J4930" s="10">
        <v>-7357</v>
      </c>
      <c r="K4930" s="10">
        <v>0</v>
      </c>
      <c r="L4930" s="10">
        <v>-7357</v>
      </c>
      <c r="M4930" s="10">
        <v>-7357</v>
      </c>
      <c r="N4930" s="10">
        <v>0</v>
      </c>
    </row>
    <row r="4931" spans="1:14" x14ac:dyDescent="0.25">
      <c r="A4931" s="9" t="s">
        <v>774</v>
      </c>
      <c r="B4931" s="9" t="s">
        <v>87</v>
      </c>
      <c r="C4931" s="9" t="s">
        <v>42</v>
      </c>
      <c r="D4931" s="9" t="s">
        <v>43</v>
      </c>
      <c r="E4931" s="10">
        <v>3591</v>
      </c>
      <c r="F4931" s="10">
        <v>0</v>
      </c>
      <c r="G4931" s="10">
        <v>3591</v>
      </c>
      <c r="H4931" s="10">
        <v>0</v>
      </c>
      <c r="I4931" s="10">
        <v>3591</v>
      </c>
      <c r="J4931" s="10">
        <v>2700</v>
      </c>
      <c r="K4931" s="10">
        <v>0</v>
      </c>
      <c r="L4931" s="10">
        <v>2700</v>
      </c>
      <c r="M4931" s="10">
        <v>0</v>
      </c>
      <c r="N4931" s="10">
        <v>2700</v>
      </c>
    </row>
    <row r="4932" spans="1:14" x14ac:dyDescent="0.25">
      <c r="A4932" s="9" t="s">
        <v>774</v>
      </c>
      <c r="B4932" s="9" t="s">
        <v>605</v>
      </c>
      <c r="C4932" s="9" t="s">
        <v>42</v>
      </c>
      <c r="D4932" s="9" t="s">
        <v>43</v>
      </c>
      <c r="E4932" s="10">
        <v>4572.26</v>
      </c>
      <c r="F4932" s="10">
        <v>0</v>
      </c>
      <c r="G4932" s="10">
        <v>4572.26</v>
      </c>
      <c r="H4932" s="10">
        <v>0</v>
      </c>
      <c r="I4932" s="10">
        <v>4572.26</v>
      </c>
      <c r="J4932" s="10">
        <v>75800</v>
      </c>
      <c r="K4932" s="10">
        <v>0</v>
      </c>
      <c r="L4932" s="10">
        <v>75800</v>
      </c>
      <c r="M4932" s="10">
        <v>0</v>
      </c>
      <c r="N4932" s="10">
        <v>75800</v>
      </c>
    </row>
    <row r="4933" spans="1:14" x14ac:dyDescent="0.25">
      <c r="A4933" s="9" t="s">
        <v>774</v>
      </c>
      <c r="B4933" s="9" t="s">
        <v>602</v>
      </c>
      <c r="C4933" s="9" t="s">
        <v>42</v>
      </c>
      <c r="D4933" s="9" t="s">
        <v>43</v>
      </c>
      <c r="E4933" s="10">
        <v>27455.22</v>
      </c>
      <c r="F4933" s="10">
        <v>0</v>
      </c>
      <c r="G4933" s="10">
        <v>27455.22</v>
      </c>
      <c r="H4933" s="10">
        <v>0</v>
      </c>
      <c r="I4933" s="10">
        <v>27455.22</v>
      </c>
      <c r="J4933" s="10">
        <v>87750</v>
      </c>
      <c r="K4933" s="10">
        <v>0</v>
      </c>
      <c r="L4933" s="10">
        <v>87750</v>
      </c>
      <c r="M4933" s="10">
        <v>0</v>
      </c>
      <c r="N4933" s="10">
        <v>87750</v>
      </c>
    </row>
    <row r="4934" spans="1:14" x14ac:dyDescent="0.25">
      <c r="A4934" s="9" t="s">
        <v>774</v>
      </c>
      <c r="B4934" s="9" t="s">
        <v>601</v>
      </c>
      <c r="C4934" s="9" t="s">
        <v>42</v>
      </c>
      <c r="D4934" s="9" t="s">
        <v>43</v>
      </c>
      <c r="E4934" s="10">
        <v>22873.5</v>
      </c>
      <c r="F4934" s="10">
        <v>0</v>
      </c>
      <c r="G4934" s="10">
        <v>22873.5</v>
      </c>
      <c r="H4934" s="10">
        <v>0</v>
      </c>
      <c r="I4934" s="10">
        <v>22873.5</v>
      </c>
      <c r="J4934" s="10">
        <v>88400</v>
      </c>
      <c r="K4934" s="10">
        <v>0</v>
      </c>
      <c r="L4934" s="10">
        <v>88400</v>
      </c>
      <c r="M4934" s="10">
        <v>0</v>
      </c>
      <c r="N4934" s="10">
        <v>88400</v>
      </c>
    </row>
    <row r="4935" spans="1:14" x14ac:dyDescent="0.25">
      <c r="A4935" s="9" t="s">
        <v>774</v>
      </c>
      <c r="B4935" s="9" t="s">
        <v>288</v>
      </c>
      <c r="C4935" s="9" t="s">
        <v>42</v>
      </c>
      <c r="D4935" s="9" t="s">
        <v>43</v>
      </c>
      <c r="E4935" s="10">
        <v>690.72</v>
      </c>
      <c r="F4935" s="10">
        <v>5081.6256157635471</v>
      </c>
      <c r="G4935" s="10">
        <v>-4390.9056157635468</v>
      </c>
      <c r="H4935" s="10">
        <v>5157.8500000000004</v>
      </c>
      <c r="I4935" s="10">
        <v>-4467.13</v>
      </c>
      <c r="J4935" s="10">
        <v>12000</v>
      </c>
      <c r="K4935" s="10">
        <v>88284</v>
      </c>
      <c r="L4935" s="10">
        <v>-76284</v>
      </c>
      <c r="M4935" s="10">
        <v>89608.26</v>
      </c>
      <c r="N4935" s="10">
        <v>-77608.259999999995</v>
      </c>
    </row>
    <row r="4936" spans="1:14" x14ac:dyDescent="0.25">
      <c r="A4936" s="9" t="s">
        <v>774</v>
      </c>
      <c r="B4936" s="9" t="s">
        <v>44</v>
      </c>
      <c r="C4936" s="9" t="s">
        <v>42</v>
      </c>
      <c r="D4936" s="9" t="s">
        <v>43</v>
      </c>
      <c r="E4936" s="10">
        <v>7096.55</v>
      </c>
      <c r="F4936" s="10">
        <v>7290.7860696517409</v>
      </c>
      <c r="G4936" s="10">
        <v>-194.23606965174076</v>
      </c>
      <c r="H4936" s="10">
        <v>7327.24</v>
      </c>
      <c r="I4936" s="10">
        <v>-230.6899999999996</v>
      </c>
      <c r="J4936" s="10">
        <v>7161</v>
      </c>
      <c r="K4936" s="10">
        <v>7357</v>
      </c>
      <c r="L4936" s="10">
        <v>-196</v>
      </c>
      <c r="M4936" s="10">
        <v>7393.7849999999999</v>
      </c>
      <c r="N4936" s="10">
        <v>-232.78499999999985</v>
      </c>
    </row>
    <row r="4937" spans="1:14" x14ac:dyDescent="0.25">
      <c r="A4937" s="9" t="s">
        <v>774</v>
      </c>
      <c r="B4937" s="9" t="s">
        <v>289</v>
      </c>
      <c r="C4937" s="9" t="s">
        <v>42</v>
      </c>
      <c r="D4937" s="9" t="s">
        <v>43</v>
      </c>
      <c r="E4937" s="10">
        <v>0</v>
      </c>
      <c r="F4937" s="10">
        <v>21797.320197044333</v>
      </c>
      <c r="G4937" s="10">
        <v>-21797.320197044333</v>
      </c>
      <c r="H4937" s="10">
        <v>22124.28</v>
      </c>
      <c r="I4937" s="10">
        <v>-22124.28</v>
      </c>
      <c r="J4937" s="10">
        <v>0</v>
      </c>
      <c r="K4937" s="10">
        <v>88284</v>
      </c>
      <c r="L4937" s="10">
        <v>-88284</v>
      </c>
      <c r="M4937" s="10">
        <v>89608.26</v>
      </c>
      <c r="N4937" s="10">
        <v>-89608.26</v>
      </c>
    </row>
    <row r="4938" spans="1:14" x14ac:dyDescent="0.25">
      <c r="A4938" s="9" t="s">
        <v>774</v>
      </c>
      <c r="B4938" s="9" t="s">
        <v>290</v>
      </c>
      <c r="C4938" s="9" t="s">
        <v>42</v>
      </c>
      <c r="D4938" s="9" t="s">
        <v>43</v>
      </c>
      <c r="E4938" s="10">
        <v>0</v>
      </c>
      <c r="F4938" s="10">
        <v>26357.192118226601</v>
      </c>
      <c r="G4938" s="10">
        <v>-26357.192118226601</v>
      </c>
      <c r="H4938" s="10">
        <v>26752.55</v>
      </c>
      <c r="I4938" s="10">
        <v>-26752.55</v>
      </c>
      <c r="J4938" s="10">
        <v>0</v>
      </c>
      <c r="K4938" s="10">
        <v>88284</v>
      </c>
      <c r="L4938" s="10">
        <v>-88284</v>
      </c>
      <c r="M4938" s="10">
        <v>89608.26</v>
      </c>
      <c r="N4938" s="10">
        <v>-89608.26</v>
      </c>
    </row>
    <row r="4939" spans="1:14" x14ac:dyDescent="0.25">
      <c r="A4939" s="9" t="s">
        <v>774</v>
      </c>
      <c r="B4939" s="9" t="s">
        <v>47</v>
      </c>
      <c r="C4939" s="9" t="s">
        <v>42</v>
      </c>
      <c r="D4939" s="9" t="s">
        <v>43</v>
      </c>
      <c r="E4939" s="10">
        <v>41974.33</v>
      </c>
      <c r="F4939" s="10">
        <v>41510.254901960783</v>
      </c>
      <c r="G4939" s="10">
        <v>464.07509803921857</v>
      </c>
      <c r="H4939" s="10">
        <v>42340.46</v>
      </c>
      <c r="I4939" s="10">
        <v>-366.12999999999738</v>
      </c>
      <c r="J4939" s="10">
        <v>89271</v>
      </c>
      <c r="K4939" s="10">
        <v>88284</v>
      </c>
      <c r="L4939" s="10">
        <v>987</v>
      </c>
      <c r="M4939" s="10">
        <v>90049.68</v>
      </c>
      <c r="N4939" s="10">
        <v>-778.67999999999302</v>
      </c>
    </row>
    <row r="4940" spans="1:14" x14ac:dyDescent="0.25">
      <c r="A4940" s="9" t="s">
        <v>774</v>
      </c>
      <c r="B4940" s="9" t="s">
        <v>284</v>
      </c>
      <c r="C4940" s="9" t="s">
        <v>42</v>
      </c>
      <c r="D4940" s="9" t="s">
        <v>43</v>
      </c>
      <c r="E4940" s="10">
        <v>78524.33</v>
      </c>
      <c r="F4940" s="10">
        <v>77957.862068965522</v>
      </c>
      <c r="G4940" s="10">
        <v>566.46793103447999</v>
      </c>
      <c r="H4940" s="10">
        <v>79127.23</v>
      </c>
      <c r="I4940" s="10">
        <v>-602.89999999999418</v>
      </c>
      <c r="J4940" s="10">
        <v>88925</v>
      </c>
      <c r="K4940" s="10">
        <v>88284</v>
      </c>
      <c r="L4940" s="10">
        <v>641</v>
      </c>
      <c r="M4940" s="10">
        <v>89608.26</v>
      </c>
      <c r="N4940" s="10">
        <v>-683.25999999999476</v>
      </c>
    </row>
    <row r="4941" spans="1:14" x14ac:dyDescent="0.25">
      <c r="A4941" s="9" t="s">
        <v>774</v>
      </c>
      <c r="B4941" s="9" t="s">
        <v>291</v>
      </c>
      <c r="C4941" s="9" t="s">
        <v>42</v>
      </c>
      <c r="D4941" s="9" t="s">
        <v>43</v>
      </c>
      <c r="E4941" s="10">
        <v>86837.19</v>
      </c>
      <c r="F4941" s="10">
        <v>86297.605911330043</v>
      </c>
      <c r="G4941" s="10">
        <v>539.58408866995887</v>
      </c>
      <c r="H4941" s="10">
        <v>87592.07</v>
      </c>
      <c r="I4941" s="10">
        <v>-754.88000000000466</v>
      </c>
      <c r="J4941" s="10">
        <v>7403</v>
      </c>
      <c r="K4941" s="10">
        <v>7357</v>
      </c>
      <c r="L4941" s="10">
        <v>46</v>
      </c>
      <c r="M4941" s="10">
        <v>7467.3549999999996</v>
      </c>
      <c r="N4941" s="10">
        <v>-64.354999999999563</v>
      </c>
    </row>
    <row r="4942" spans="1:14" x14ac:dyDescent="0.25">
      <c r="A4942" s="9" t="s">
        <v>774</v>
      </c>
      <c r="B4942" s="9" t="s">
        <v>50</v>
      </c>
      <c r="C4942" s="9" t="s">
        <v>42</v>
      </c>
      <c r="D4942" s="9" t="s">
        <v>43</v>
      </c>
      <c r="E4942" s="10">
        <v>117838</v>
      </c>
      <c r="F4942" s="10">
        <v>117417.72139303482</v>
      </c>
      <c r="G4942" s="10">
        <v>420.27860696517746</v>
      </c>
      <c r="H4942" s="10">
        <v>118004.81</v>
      </c>
      <c r="I4942" s="10">
        <v>-166.80999999999767</v>
      </c>
      <c r="J4942" s="10">
        <v>88600</v>
      </c>
      <c r="K4942" s="10">
        <v>88284</v>
      </c>
      <c r="L4942" s="10">
        <v>316</v>
      </c>
      <c r="M4942" s="10">
        <v>88725.42</v>
      </c>
      <c r="N4942" s="10">
        <v>-125.41999999999825</v>
      </c>
    </row>
    <row r="4943" spans="1:14" x14ac:dyDescent="0.25">
      <c r="A4943" s="9" t="s">
        <v>774</v>
      </c>
      <c r="B4943" s="9" t="s">
        <v>51</v>
      </c>
      <c r="C4943" s="9" t="s">
        <v>42</v>
      </c>
      <c r="D4943" s="9" t="s">
        <v>43</v>
      </c>
      <c r="E4943" s="10">
        <v>476383.19</v>
      </c>
      <c r="F4943" s="10">
        <v>475585.91089108912</v>
      </c>
      <c r="G4943" s="10">
        <v>797.27910891087959</v>
      </c>
      <c r="H4943" s="10">
        <v>480341.77</v>
      </c>
      <c r="I4943" s="10">
        <v>-3958.5800000000163</v>
      </c>
      <c r="J4943" s="10">
        <v>88432</v>
      </c>
      <c r="K4943" s="10">
        <v>88284</v>
      </c>
      <c r="L4943" s="10">
        <v>148</v>
      </c>
      <c r="M4943" s="10">
        <v>89166.84</v>
      </c>
      <c r="N4943" s="10">
        <v>-734.83999999999651</v>
      </c>
    </row>
    <row r="4944" spans="1:14" x14ac:dyDescent="0.25">
      <c r="A4944" s="9" t="s">
        <v>774</v>
      </c>
      <c r="B4944" s="9" t="s">
        <v>292</v>
      </c>
      <c r="C4944" s="9" t="s">
        <v>42</v>
      </c>
      <c r="D4944" s="9" t="s">
        <v>53</v>
      </c>
      <c r="E4944" s="10">
        <v>487329.86</v>
      </c>
      <c r="F4944" s="10">
        <v>485886.42574257427</v>
      </c>
      <c r="G4944" s="10">
        <v>1443.4342574257171</v>
      </c>
      <c r="H4944" s="10">
        <v>490745.29</v>
      </c>
      <c r="I4944" s="10">
        <v>-3415.429999999993</v>
      </c>
      <c r="J4944" s="10">
        <v>66410</v>
      </c>
      <c r="K4944" s="10">
        <v>66213</v>
      </c>
      <c r="L4944" s="10">
        <v>197</v>
      </c>
      <c r="M4944" s="10">
        <v>66875.13</v>
      </c>
      <c r="N4944" s="10">
        <v>-465.13000000000466</v>
      </c>
    </row>
    <row r="4945" spans="1:14" x14ac:dyDescent="0.25">
      <c r="A4945" s="9" t="s">
        <v>774</v>
      </c>
      <c r="B4945" s="9" t="s">
        <v>54</v>
      </c>
      <c r="C4945" s="9" t="s">
        <v>42</v>
      </c>
      <c r="D4945" s="9" t="s">
        <v>55</v>
      </c>
      <c r="E4945" s="10">
        <v>4457.47</v>
      </c>
      <c r="F4945" s="10">
        <v>4370.0588235294117</v>
      </c>
      <c r="G4945" s="10">
        <v>87.411176470588543</v>
      </c>
      <c r="H4945" s="10">
        <v>4457.46</v>
      </c>
      <c r="I4945" s="10">
        <v>1.0000000000218279E-2</v>
      </c>
      <c r="J4945" s="10">
        <v>810.44799999999998</v>
      </c>
      <c r="K4945" s="10">
        <v>794.55588235294113</v>
      </c>
      <c r="L4945" s="10">
        <v>15.892117647058853</v>
      </c>
      <c r="M4945" s="10">
        <v>810.447</v>
      </c>
      <c r="N4945" s="10">
        <v>9.9999999997635314E-4</v>
      </c>
    </row>
    <row r="4946" spans="1:14" x14ac:dyDescent="0.25">
      <c r="A4946" s="9" t="s">
        <v>775</v>
      </c>
      <c r="B4946" s="9" t="s">
        <v>25</v>
      </c>
      <c r="C4946" s="9" t="s">
        <v>26</v>
      </c>
      <c r="D4946" s="9" t="s">
        <v>27</v>
      </c>
      <c r="E4946" s="10">
        <v>3520.55</v>
      </c>
      <c r="F4946" s="10">
        <v>0</v>
      </c>
      <c r="G4946" s="10">
        <v>3520.55</v>
      </c>
      <c r="H4946" s="10">
        <v>0</v>
      </c>
      <c r="I4946" s="10">
        <v>3520.55</v>
      </c>
      <c r="J4946" s="10">
        <v>0</v>
      </c>
      <c r="K4946" s="10">
        <v>0</v>
      </c>
      <c r="L4946" s="10">
        <v>0</v>
      </c>
      <c r="M4946" s="10">
        <v>0</v>
      </c>
      <c r="N4946" s="10">
        <v>0</v>
      </c>
    </row>
    <row r="4947" spans="1:14" x14ac:dyDescent="0.25">
      <c r="A4947" s="9" t="s">
        <v>775</v>
      </c>
      <c r="B4947" s="9" t="s">
        <v>28</v>
      </c>
      <c r="C4947" s="9" t="s">
        <v>29</v>
      </c>
      <c r="D4947" s="9" t="s">
        <v>27</v>
      </c>
      <c r="E4947" s="10">
        <v>13.19</v>
      </c>
      <c r="F4947" s="10">
        <v>0</v>
      </c>
      <c r="G4947" s="10">
        <v>13.19</v>
      </c>
      <c r="H4947" s="10">
        <v>13.21</v>
      </c>
      <c r="I4947" s="10">
        <v>-2.000000000000135E-2</v>
      </c>
      <c r="J4947" s="10">
        <v>0</v>
      </c>
      <c r="K4947" s="10">
        <v>0</v>
      </c>
      <c r="L4947" s="10">
        <v>0</v>
      </c>
      <c r="M4947" s="10">
        <v>0</v>
      </c>
      <c r="N4947" s="10">
        <v>0</v>
      </c>
    </row>
    <row r="4948" spans="1:14" x14ac:dyDescent="0.25">
      <c r="A4948" s="9" t="s">
        <v>775</v>
      </c>
      <c r="B4948" s="9" t="s">
        <v>30</v>
      </c>
      <c r="C4948" s="9" t="s">
        <v>29</v>
      </c>
      <c r="D4948" s="9" t="s">
        <v>27</v>
      </c>
      <c r="E4948" s="10">
        <v>307.72000000000003</v>
      </c>
      <c r="F4948" s="10">
        <v>0</v>
      </c>
      <c r="G4948" s="10">
        <v>307.72000000000003</v>
      </c>
      <c r="H4948" s="10">
        <v>308.22000000000003</v>
      </c>
      <c r="I4948" s="10">
        <v>-0.5</v>
      </c>
      <c r="J4948" s="10">
        <v>0</v>
      </c>
      <c r="K4948" s="10">
        <v>0</v>
      </c>
      <c r="L4948" s="10">
        <v>0</v>
      </c>
      <c r="M4948" s="10">
        <v>0</v>
      </c>
      <c r="N4948" s="10">
        <v>0</v>
      </c>
    </row>
    <row r="4949" spans="1:14" x14ac:dyDescent="0.25">
      <c r="A4949" s="9" t="s">
        <v>775</v>
      </c>
      <c r="B4949" s="9" t="s">
        <v>31</v>
      </c>
      <c r="C4949" s="9" t="s">
        <v>29</v>
      </c>
      <c r="D4949" s="9" t="s">
        <v>27</v>
      </c>
      <c r="E4949" s="10">
        <v>2066.12</v>
      </c>
      <c r="F4949" s="10">
        <v>0</v>
      </c>
      <c r="G4949" s="10">
        <v>2066.12</v>
      </c>
      <c r="H4949" s="10">
        <v>2069.5</v>
      </c>
      <c r="I4949" s="10">
        <v>-3.3800000000001091</v>
      </c>
      <c r="J4949" s="10">
        <v>0</v>
      </c>
      <c r="K4949" s="10">
        <v>0</v>
      </c>
      <c r="L4949" s="10">
        <v>0</v>
      </c>
      <c r="M4949" s="10">
        <v>0</v>
      </c>
      <c r="N4949" s="10">
        <v>0</v>
      </c>
    </row>
    <row r="4950" spans="1:14" x14ac:dyDescent="0.25">
      <c r="A4950" s="9" t="s">
        <v>775</v>
      </c>
      <c r="B4950" s="9" t="s">
        <v>32</v>
      </c>
      <c r="C4950" s="9" t="s">
        <v>33</v>
      </c>
      <c r="D4950" s="9" t="s">
        <v>27</v>
      </c>
      <c r="E4950" s="10">
        <v>3555.07</v>
      </c>
      <c r="F4950" s="10">
        <v>0</v>
      </c>
      <c r="G4950" s="10">
        <v>3555.07</v>
      </c>
      <c r="H4950" s="10">
        <v>3389.72</v>
      </c>
      <c r="I4950" s="10">
        <v>165.35000000000036</v>
      </c>
      <c r="J4950" s="10">
        <v>10.08</v>
      </c>
      <c r="K4950" s="10">
        <v>0</v>
      </c>
      <c r="L4950" s="10">
        <v>10.08</v>
      </c>
      <c r="M4950" s="10">
        <v>9.6110000000000007</v>
      </c>
      <c r="N4950" s="10">
        <v>0.46899999999999942</v>
      </c>
    </row>
    <row r="4951" spans="1:14" x14ac:dyDescent="0.25">
      <c r="A4951" s="9" t="s">
        <v>775</v>
      </c>
      <c r="B4951" s="9" t="s">
        <v>34</v>
      </c>
      <c r="C4951" s="9" t="s">
        <v>33</v>
      </c>
      <c r="D4951" s="9" t="s">
        <v>27</v>
      </c>
      <c r="E4951" s="10">
        <v>12220.7</v>
      </c>
      <c r="F4951" s="10">
        <v>0</v>
      </c>
      <c r="G4951" s="10">
        <v>12220.7</v>
      </c>
      <c r="H4951" s="10">
        <v>11652.33</v>
      </c>
      <c r="I4951" s="10">
        <v>568.3700000000008</v>
      </c>
      <c r="J4951" s="10">
        <v>10.08</v>
      </c>
      <c r="K4951" s="10">
        <v>0</v>
      </c>
      <c r="L4951" s="10">
        <v>10.08</v>
      </c>
      <c r="M4951" s="10">
        <v>9.6110000000000007</v>
      </c>
      <c r="N4951" s="10">
        <v>0.46899999999999942</v>
      </c>
    </row>
    <row r="4952" spans="1:14" x14ac:dyDescent="0.25">
      <c r="A4952" s="9" t="s">
        <v>775</v>
      </c>
      <c r="B4952" s="9" t="s">
        <v>35</v>
      </c>
      <c r="C4952" s="9" t="s">
        <v>33</v>
      </c>
      <c r="D4952" s="9" t="s">
        <v>27</v>
      </c>
      <c r="E4952" s="10">
        <v>13222.04</v>
      </c>
      <c r="F4952" s="10">
        <v>0</v>
      </c>
      <c r="G4952" s="10">
        <v>13222.04</v>
      </c>
      <c r="H4952" s="10">
        <v>12607.01</v>
      </c>
      <c r="I4952" s="10">
        <v>615.03000000000065</v>
      </c>
      <c r="J4952" s="10">
        <v>211.68</v>
      </c>
      <c r="K4952" s="10">
        <v>0</v>
      </c>
      <c r="L4952" s="10">
        <v>211.68</v>
      </c>
      <c r="M4952" s="10">
        <v>201.834</v>
      </c>
      <c r="N4952" s="10">
        <v>9.8460000000000036</v>
      </c>
    </row>
    <row r="4953" spans="1:14" x14ac:dyDescent="0.25">
      <c r="A4953" s="9" t="s">
        <v>775</v>
      </c>
      <c r="B4953" s="9" t="s">
        <v>36</v>
      </c>
      <c r="C4953" s="9" t="s">
        <v>29</v>
      </c>
      <c r="D4953" s="9" t="s">
        <v>27</v>
      </c>
      <c r="E4953" s="10">
        <v>23148.080000000002</v>
      </c>
      <c r="F4953" s="10">
        <v>0</v>
      </c>
      <c r="G4953" s="10">
        <v>23148.080000000002</v>
      </c>
      <c r="H4953" s="10">
        <v>23185.97</v>
      </c>
      <c r="I4953" s="10">
        <v>-37.889999999999418</v>
      </c>
      <c r="J4953" s="10">
        <v>0</v>
      </c>
      <c r="K4953" s="10">
        <v>0</v>
      </c>
      <c r="L4953" s="10">
        <v>0</v>
      </c>
      <c r="M4953" s="10">
        <v>0</v>
      </c>
      <c r="N4953" s="10">
        <v>0</v>
      </c>
    </row>
    <row r="4954" spans="1:14" x14ac:dyDescent="0.25">
      <c r="A4954" s="9" t="s">
        <v>775</v>
      </c>
      <c r="B4954" s="9" t="s">
        <v>37</v>
      </c>
      <c r="C4954" s="9" t="s">
        <v>29</v>
      </c>
      <c r="D4954" s="9" t="s">
        <v>27</v>
      </c>
      <c r="E4954" s="10">
        <v>53530.09</v>
      </c>
      <c r="F4954" s="10">
        <v>0</v>
      </c>
      <c r="G4954" s="10">
        <v>53530.09</v>
      </c>
      <c r="H4954" s="10">
        <v>53617.72</v>
      </c>
      <c r="I4954" s="10">
        <v>-87.630000000004657</v>
      </c>
      <c r="J4954" s="10">
        <v>0</v>
      </c>
      <c r="K4954" s="10">
        <v>0</v>
      </c>
      <c r="L4954" s="10">
        <v>0</v>
      </c>
      <c r="M4954" s="10">
        <v>0</v>
      </c>
      <c r="N4954" s="10">
        <v>0</v>
      </c>
    </row>
    <row r="4955" spans="1:14" x14ac:dyDescent="0.25">
      <c r="A4955" s="9" t="s">
        <v>775</v>
      </c>
      <c r="B4955" s="9" t="s">
        <v>738</v>
      </c>
      <c r="C4955" s="9" t="s">
        <v>39</v>
      </c>
      <c r="D4955" s="9" t="s">
        <v>40</v>
      </c>
      <c r="E4955" s="10">
        <v>-1224458.71</v>
      </c>
      <c r="F4955" s="10">
        <v>0</v>
      </c>
      <c r="G4955" s="10">
        <v>-1224458.71</v>
      </c>
      <c r="H4955" s="10">
        <v>-1224458.98</v>
      </c>
      <c r="I4955" s="10">
        <v>0.27000000001862645</v>
      </c>
      <c r="J4955" s="10">
        <v>-6920</v>
      </c>
      <c r="K4955" s="10">
        <v>0</v>
      </c>
      <c r="L4955" s="10">
        <v>-6920</v>
      </c>
      <c r="M4955" s="10">
        <v>-6920</v>
      </c>
      <c r="N4955" s="10">
        <v>0</v>
      </c>
    </row>
    <row r="4956" spans="1:14" x14ac:dyDescent="0.25">
      <c r="A4956" s="9" t="s">
        <v>775</v>
      </c>
      <c r="B4956" s="9" t="s">
        <v>92</v>
      </c>
      <c r="C4956" s="9" t="s">
        <v>42</v>
      </c>
      <c r="D4956" s="9" t="s">
        <v>43</v>
      </c>
      <c r="E4956" s="10">
        <v>46.82</v>
      </c>
      <c r="F4956" s="10">
        <v>0</v>
      </c>
      <c r="G4956" s="10">
        <v>46.82</v>
      </c>
      <c r="H4956" s="10">
        <v>0</v>
      </c>
      <c r="I4956" s="10">
        <v>46.82</v>
      </c>
      <c r="J4956" s="10">
        <v>550</v>
      </c>
      <c r="K4956" s="10">
        <v>0</v>
      </c>
      <c r="L4956" s="10">
        <v>550</v>
      </c>
      <c r="M4956" s="10">
        <v>0</v>
      </c>
      <c r="N4956" s="10">
        <v>550</v>
      </c>
    </row>
    <row r="4957" spans="1:14" x14ac:dyDescent="0.25">
      <c r="A4957" s="9" t="s">
        <v>775</v>
      </c>
      <c r="B4957" s="9" t="s">
        <v>739</v>
      </c>
      <c r="C4957" s="9" t="s">
        <v>42</v>
      </c>
      <c r="D4957" s="9" t="s">
        <v>43</v>
      </c>
      <c r="E4957" s="10">
        <v>4324.7299999999996</v>
      </c>
      <c r="F4957" s="10">
        <v>0</v>
      </c>
      <c r="G4957" s="10">
        <v>4324.7299999999996</v>
      </c>
      <c r="H4957" s="10">
        <v>0</v>
      </c>
      <c r="I4957" s="10">
        <v>4324.7299999999996</v>
      </c>
      <c r="J4957" s="10">
        <v>83200</v>
      </c>
      <c r="K4957" s="10">
        <v>0</v>
      </c>
      <c r="L4957" s="10">
        <v>83200</v>
      </c>
      <c r="M4957" s="10">
        <v>0</v>
      </c>
      <c r="N4957" s="10">
        <v>83200</v>
      </c>
    </row>
    <row r="4958" spans="1:14" x14ac:dyDescent="0.25">
      <c r="A4958" s="9" t="s">
        <v>775</v>
      </c>
      <c r="B4958" s="9" t="s">
        <v>295</v>
      </c>
      <c r="C4958" s="9" t="s">
        <v>42</v>
      </c>
      <c r="D4958" s="9" t="s">
        <v>43</v>
      </c>
      <c r="E4958" s="10">
        <v>0</v>
      </c>
      <c r="F4958" s="10">
        <v>4117.9507389162563</v>
      </c>
      <c r="G4958" s="10">
        <v>-4117.9507389162563</v>
      </c>
      <c r="H4958" s="10">
        <v>4179.72</v>
      </c>
      <c r="I4958" s="10">
        <v>-4179.72</v>
      </c>
      <c r="J4958" s="10">
        <v>0</v>
      </c>
      <c r="K4958" s="10">
        <v>83040</v>
      </c>
      <c r="L4958" s="10">
        <v>-83040</v>
      </c>
      <c r="M4958" s="10">
        <v>84285.6</v>
      </c>
      <c r="N4958" s="10">
        <v>-84285.6</v>
      </c>
    </row>
    <row r="4959" spans="1:14" x14ac:dyDescent="0.25">
      <c r="A4959" s="9" t="s">
        <v>775</v>
      </c>
      <c r="B4959" s="9" t="s">
        <v>44</v>
      </c>
      <c r="C4959" s="9" t="s">
        <v>42</v>
      </c>
      <c r="D4959" s="9" t="s">
        <v>43</v>
      </c>
      <c r="E4959" s="10">
        <v>6428.74</v>
      </c>
      <c r="F4959" s="10">
        <v>6414.8358208955224</v>
      </c>
      <c r="G4959" s="10">
        <v>13.904179104477407</v>
      </c>
      <c r="H4959" s="10">
        <v>6446.91</v>
      </c>
      <c r="I4959" s="10">
        <v>-18.170000000000073</v>
      </c>
      <c r="J4959" s="10">
        <v>6935</v>
      </c>
      <c r="K4959" s="10">
        <v>6920</v>
      </c>
      <c r="L4959" s="10">
        <v>15</v>
      </c>
      <c r="M4959" s="10">
        <v>6954.6</v>
      </c>
      <c r="N4959" s="10">
        <v>-19.600000000000364</v>
      </c>
    </row>
    <row r="4960" spans="1:14" x14ac:dyDescent="0.25">
      <c r="A4960" s="9" t="s">
        <v>775</v>
      </c>
      <c r="B4960" s="9" t="s">
        <v>296</v>
      </c>
      <c r="C4960" s="9" t="s">
        <v>42</v>
      </c>
      <c r="D4960" s="9" t="s">
        <v>43</v>
      </c>
      <c r="E4960" s="10">
        <v>16751.72</v>
      </c>
      <c r="F4960" s="10">
        <v>16679.418719211822</v>
      </c>
      <c r="G4960" s="10">
        <v>72.301280788178701</v>
      </c>
      <c r="H4960" s="10">
        <v>16929.61</v>
      </c>
      <c r="I4960" s="10">
        <v>-177.88999999999942</v>
      </c>
      <c r="J4960" s="10">
        <v>83400</v>
      </c>
      <c r="K4960" s="10">
        <v>83040</v>
      </c>
      <c r="L4960" s="10">
        <v>360</v>
      </c>
      <c r="M4960" s="10">
        <v>84285.6</v>
      </c>
      <c r="N4960" s="10">
        <v>-885.60000000000582</v>
      </c>
    </row>
    <row r="4961" spans="1:14" x14ac:dyDescent="0.25">
      <c r="A4961" s="9" t="s">
        <v>775</v>
      </c>
      <c r="B4961" s="9" t="s">
        <v>297</v>
      </c>
      <c r="C4961" s="9" t="s">
        <v>42</v>
      </c>
      <c r="D4961" s="9" t="s">
        <v>43</v>
      </c>
      <c r="E4961" s="10">
        <v>21505.25</v>
      </c>
      <c r="F4961" s="10">
        <v>21133.68472906404</v>
      </c>
      <c r="G4961" s="10">
        <v>371.56527093596014</v>
      </c>
      <c r="H4961" s="10">
        <v>21450.69</v>
      </c>
      <c r="I4961" s="10">
        <v>54.56000000000131</v>
      </c>
      <c r="J4961" s="10">
        <v>84500</v>
      </c>
      <c r="K4961" s="10">
        <v>83040</v>
      </c>
      <c r="L4961" s="10">
        <v>1460</v>
      </c>
      <c r="M4961" s="10">
        <v>84285.6</v>
      </c>
      <c r="N4961" s="10">
        <v>214.39999999999418</v>
      </c>
    </row>
    <row r="4962" spans="1:14" x14ac:dyDescent="0.25">
      <c r="A4962" s="9" t="s">
        <v>775</v>
      </c>
      <c r="B4962" s="9" t="s">
        <v>47</v>
      </c>
      <c r="C4962" s="9" t="s">
        <v>42</v>
      </c>
      <c r="D4962" s="9" t="s">
        <v>43</v>
      </c>
      <c r="E4962" s="10">
        <v>39260.870000000003</v>
      </c>
      <c r="F4962" s="10">
        <v>39044.578431372553</v>
      </c>
      <c r="G4962" s="10">
        <v>216.29156862745003</v>
      </c>
      <c r="H4962" s="10">
        <v>39825.47</v>
      </c>
      <c r="I4962" s="10">
        <v>-564.59999999999854</v>
      </c>
      <c r="J4962" s="10">
        <v>83500</v>
      </c>
      <c r="K4962" s="10">
        <v>83040</v>
      </c>
      <c r="L4962" s="10">
        <v>460</v>
      </c>
      <c r="M4962" s="10">
        <v>84700.800000000003</v>
      </c>
      <c r="N4962" s="10">
        <v>-1200.8000000000029</v>
      </c>
    </row>
    <row r="4963" spans="1:14" x14ac:dyDescent="0.25">
      <c r="A4963" s="9" t="s">
        <v>775</v>
      </c>
      <c r="B4963" s="9" t="s">
        <v>740</v>
      </c>
      <c r="C4963" s="9" t="s">
        <v>42</v>
      </c>
      <c r="D4963" s="9" t="s">
        <v>43</v>
      </c>
      <c r="E4963" s="10">
        <v>67626.509999999995</v>
      </c>
      <c r="F4963" s="10">
        <v>67054.798029556652</v>
      </c>
      <c r="G4963" s="10">
        <v>571.71197044334258</v>
      </c>
      <c r="H4963" s="10">
        <v>68060.62</v>
      </c>
      <c r="I4963" s="10">
        <v>-434.11000000000058</v>
      </c>
      <c r="J4963" s="10">
        <v>6979</v>
      </c>
      <c r="K4963" s="10">
        <v>6920</v>
      </c>
      <c r="L4963" s="10">
        <v>59</v>
      </c>
      <c r="M4963" s="10">
        <v>7023.8</v>
      </c>
      <c r="N4963" s="10">
        <v>-44.800000000000182</v>
      </c>
    </row>
    <row r="4964" spans="1:14" x14ac:dyDescent="0.25">
      <c r="A4964" s="9" t="s">
        <v>775</v>
      </c>
      <c r="B4964" s="9" t="s">
        <v>298</v>
      </c>
      <c r="C4964" s="9" t="s">
        <v>42</v>
      </c>
      <c r="D4964" s="9" t="s">
        <v>43</v>
      </c>
      <c r="E4964" s="10">
        <v>71997.75</v>
      </c>
      <c r="F4964" s="10">
        <v>71104.995073891638</v>
      </c>
      <c r="G4964" s="10">
        <v>892.75492610836227</v>
      </c>
      <c r="H4964" s="10">
        <v>72171.570000000007</v>
      </c>
      <c r="I4964" s="10">
        <v>-173.82000000000698</v>
      </c>
      <c r="J4964" s="10">
        <v>84083</v>
      </c>
      <c r="K4964" s="10">
        <v>83040</v>
      </c>
      <c r="L4964" s="10">
        <v>1043</v>
      </c>
      <c r="M4964" s="10">
        <v>84285.6</v>
      </c>
      <c r="N4964" s="10">
        <v>-202.60000000000582</v>
      </c>
    </row>
    <row r="4965" spans="1:14" x14ac:dyDescent="0.25">
      <c r="A4965" s="9" t="s">
        <v>775</v>
      </c>
      <c r="B4965" s="9" t="s">
        <v>50</v>
      </c>
      <c r="C4965" s="9" t="s">
        <v>42</v>
      </c>
      <c r="D4965" s="9" t="s">
        <v>43</v>
      </c>
      <c r="E4965" s="10">
        <v>113393</v>
      </c>
      <c r="F4965" s="10">
        <v>112768.31840796019</v>
      </c>
      <c r="G4965" s="10">
        <v>624.68159203980758</v>
      </c>
      <c r="H4965" s="10">
        <v>113332.16</v>
      </c>
      <c r="I4965" s="10">
        <v>60.839999999996508</v>
      </c>
      <c r="J4965" s="10">
        <v>83500</v>
      </c>
      <c r="K4965" s="10">
        <v>83040</v>
      </c>
      <c r="L4965" s="10">
        <v>460</v>
      </c>
      <c r="M4965" s="10">
        <v>83455.199999999997</v>
      </c>
      <c r="N4965" s="10">
        <v>44.80000000000291</v>
      </c>
    </row>
    <row r="4966" spans="1:14" x14ac:dyDescent="0.25">
      <c r="A4966" s="9" t="s">
        <v>775</v>
      </c>
      <c r="B4966" s="9" t="s">
        <v>103</v>
      </c>
      <c r="C4966" s="9" t="s">
        <v>42</v>
      </c>
      <c r="D4966" s="9" t="s">
        <v>43</v>
      </c>
      <c r="E4966" s="10">
        <v>398114.48</v>
      </c>
      <c r="F4966" s="10">
        <v>397215.19801980199</v>
      </c>
      <c r="G4966" s="10">
        <v>899.28198019799311</v>
      </c>
      <c r="H4966" s="10">
        <v>401187.35</v>
      </c>
      <c r="I4966" s="10">
        <v>-3072.8699999999953</v>
      </c>
      <c r="J4966" s="10">
        <v>83228</v>
      </c>
      <c r="K4966" s="10">
        <v>83039.999999999985</v>
      </c>
      <c r="L4966" s="10">
        <v>188.00000000001455</v>
      </c>
      <c r="M4966" s="10">
        <v>83870.399999999994</v>
      </c>
      <c r="N4966" s="10">
        <v>-642.39999999999418</v>
      </c>
    </row>
    <row r="4967" spans="1:14" x14ac:dyDescent="0.25">
      <c r="A4967" s="9" t="s">
        <v>775</v>
      </c>
      <c r="B4967" s="9" t="s">
        <v>300</v>
      </c>
      <c r="C4967" s="9" t="s">
        <v>42</v>
      </c>
      <c r="D4967" s="9" t="s">
        <v>53</v>
      </c>
      <c r="E4967" s="10">
        <v>369232.59</v>
      </c>
      <c r="F4967" s="10">
        <v>366176.75247524754</v>
      </c>
      <c r="G4967" s="10">
        <v>3055.8375247524818</v>
      </c>
      <c r="H4967" s="10">
        <v>369838.52</v>
      </c>
      <c r="I4967" s="10">
        <v>-605.92999999999302</v>
      </c>
      <c r="J4967" s="10">
        <v>62800</v>
      </c>
      <c r="K4967" s="10">
        <v>62280</v>
      </c>
      <c r="L4967" s="10">
        <v>520</v>
      </c>
      <c r="M4967" s="10">
        <v>62902.8</v>
      </c>
      <c r="N4967" s="10">
        <v>-102.80000000000291</v>
      </c>
    </row>
    <row r="4968" spans="1:14" x14ac:dyDescent="0.25">
      <c r="A4968" s="9" t="s">
        <v>775</v>
      </c>
      <c r="B4968" s="9" t="s">
        <v>54</v>
      </c>
      <c r="C4968" s="9" t="s">
        <v>42</v>
      </c>
      <c r="D4968" s="9" t="s">
        <v>55</v>
      </c>
      <c r="E4968" s="10">
        <v>4192.6899999999996</v>
      </c>
      <c r="F4968" s="10">
        <v>4110.4803921568619</v>
      </c>
      <c r="G4968" s="10">
        <v>82.209607843137746</v>
      </c>
      <c r="H4968" s="10">
        <v>4192.6899999999996</v>
      </c>
      <c r="I4968" s="10">
        <v>0</v>
      </c>
      <c r="J4968" s="10">
        <v>762.30700000000002</v>
      </c>
      <c r="K4968" s="10">
        <v>747.35980392156864</v>
      </c>
      <c r="L4968" s="10">
        <v>14.947196078431375</v>
      </c>
      <c r="M4968" s="10">
        <v>762.30700000000002</v>
      </c>
      <c r="N4968" s="10">
        <v>0</v>
      </c>
    </row>
    <row r="4969" spans="1:14" x14ac:dyDescent="0.25">
      <c r="A4969" s="9" t="s">
        <v>776</v>
      </c>
      <c r="B4969" s="9" t="s">
        <v>25</v>
      </c>
      <c r="C4969" s="9" t="s">
        <v>26</v>
      </c>
      <c r="D4969" s="9" t="s">
        <v>27</v>
      </c>
      <c r="E4969" s="10">
        <v>3124.2</v>
      </c>
      <c r="F4969" s="10">
        <v>0</v>
      </c>
      <c r="G4969" s="10">
        <v>3124.2</v>
      </c>
      <c r="H4969" s="10">
        <v>0</v>
      </c>
      <c r="I4969" s="10">
        <v>3124.2</v>
      </c>
      <c r="J4969" s="10">
        <v>0</v>
      </c>
      <c r="K4969" s="10">
        <v>0</v>
      </c>
      <c r="L4969" s="10">
        <v>0</v>
      </c>
      <c r="M4969" s="10">
        <v>0</v>
      </c>
      <c r="N4969" s="10">
        <v>0</v>
      </c>
    </row>
    <row r="4970" spans="1:14" x14ac:dyDescent="0.25">
      <c r="A4970" s="9" t="s">
        <v>776</v>
      </c>
      <c r="B4970" s="9" t="s">
        <v>28</v>
      </c>
      <c r="C4970" s="9" t="s">
        <v>29</v>
      </c>
      <c r="D4970" s="9" t="s">
        <v>27</v>
      </c>
      <c r="E4970" s="10">
        <v>9.7799999999999994</v>
      </c>
      <c r="F4970" s="10">
        <v>0</v>
      </c>
      <c r="G4970" s="10">
        <v>9.7799999999999994</v>
      </c>
      <c r="H4970" s="10">
        <v>9.82</v>
      </c>
      <c r="I4970" s="10">
        <v>-4.0000000000000924E-2</v>
      </c>
      <c r="J4970" s="10">
        <v>0</v>
      </c>
      <c r="K4970" s="10">
        <v>0</v>
      </c>
      <c r="L4970" s="10">
        <v>0</v>
      </c>
      <c r="M4970" s="10">
        <v>0</v>
      </c>
      <c r="N4970" s="10">
        <v>0</v>
      </c>
    </row>
    <row r="4971" spans="1:14" x14ac:dyDescent="0.25">
      <c r="A4971" s="9" t="s">
        <v>776</v>
      </c>
      <c r="B4971" s="9" t="s">
        <v>30</v>
      </c>
      <c r="C4971" s="9" t="s">
        <v>29</v>
      </c>
      <c r="D4971" s="9" t="s">
        <v>27</v>
      </c>
      <c r="E4971" s="10">
        <v>228.09</v>
      </c>
      <c r="F4971" s="10">
        <v>0</v>
      </c>
      <c r="G4971" s="10">
        <v>228.09</v>
      </c>
      <c r="H4971" s="10">
        <v>229.23</v>
      </c>
      <c r="I4971" s="10">
        <v>-1.1399999999999864</v>
      </c>
      <c r="J4971" s="10">
        <v>0</v>
      </c>
      <c r="K4971" s="10">
        <v>0</v>
      </c>
      <c r="L4971" s="10">
        <v>0</v>
      </c>
      <c r="M4971" s="10">
        <v>0</v>
      </c>
      <c r="N4971" s="10">
        <v>0</v>
      </c>
    </row>
    <row r="4972" spans="1:14" x14ac:dyDescent="0.25">
      <c r="A4972" s="9" t="s">
        <v>776</v>
      </c>
      <c r="B4972" s="9" t="s">
        <v>31</v>
      </c>
      <c r="C4972" s="9" t="s">
        <v>29</v>
      </c>
      <c r="D4972" s="9" t="s">
        <v>27</v>
      </c>
      <c r="E4972" s="10">
        <v>1531.43</v>
      </c>
      <c r="F4972" s="10">
        <v>0</v>
      </c>
      <c r="G4972" s="10">
        <v>1531.43</v>
      </c>
      <c r="H4972" s="10">
        <v>1539.09</v>
      </c>
      <c r="I4972" s="10">
        <v>-7.6599999999998545</v>
      </c>
      <c r="J4972" s="10">
        <v>0</v>
      </c>
      <c r="K4972" s="10">
        <v>0</v>
      </c>
      <c r="L4972" s="10">
        <v>0</v>
      </c>
      <c r="M4972" s="10">
        <v>0</v>
      </c>
      <c r="N4972" s="10">
        <v>0</v>
      </c>
    </row>
    <row r="4973" spans="1:14" x14ac:dyDescent="0.25">
      <c r="A4973" s="9" t="s">
        <v>776</v>
      </c>
      <c r="B4973" s="9" t="s">
        <v>32</v>
      </c>
      <c r="C4973" s="9" t="s">
        <v>33</v>
      </c>
      <c r="D4973" s="9" t="s">
        <v>27</v>
      </c>
      <c r="E4973" s="10">
        <v>2532.2800000000002</v>
      </c>
      <c r="F4973" s="10">
        <v>0</v>
      </c>
      <c r="G4973" s="10">
        <v>2532.2800000000002</v>
      </c>
      <c r="H4973" s="10">
        <v>2533.4699999999998</v>
      </c>
      <c r="I4973" s="10">
        <v>-1.1899999999995998</v>
      </c>
      <c r="J4973" s="10">
        <v>7.18</v>
      </c>
      <c r="K4973" s="10">
        <v>0</v>
      </c>
      <c r="L4973" s="10">
        <v>7.18</v>
      </c>
      <c r="M4973" s="10">
        <v>7.1829999999999998</v>
      </c>
      <c r="N4973" s="10">
        <v>-3.0000000000001137E-3</v>
      </c>
    </row>
    <row r="4974" spans="1:14" x14ac:dyDescent="0.25">
      <c r="A4974" s="9" t="s">
        <v>776</v>
      </c>
      <c r="B4974" s="9" t="s">
        <v>34</v>
      </c>
      <c r="C4974" s="9" t="s">
        <v>33</v>
      </c>
      <c r="D4974" s="9" t="s">
        <v>27</v>
      </c>
      <c r="E4974" s="10">
        <v>8704.82</v>
      </c>
      <c r="F4974" s="10">
        <v>0</v>
      </c>
      <c r="G4974" s="10">
        <v>8704.82</v>
      </c>
      <c r="H4974" s="10">
        <v>8708.93</v>
      </c>
      <c r="I4974" s="10">
        <v>-4.1100000000005821</v>
      </c>
      <c r="J4974" s="10">
        <v>7.18</v>
      </c>
      <c r="K4974" s="10">
        <v>0</v>
      </c>
      <c r="L4974" s="10">
        <v>7.18</v>
      </c>
      <c r="M4974" s="10">
        <v>7.1829999999999998</v>
      </c>
      <c r="N4974" s="10">
        <v>-3.0000000000001137E-3</v>
      </c>
    </row>
    <row r="4975" spans="1:14" x14ac:dyDescent="0.25">
      <c r="A4975" s="9" t="s">
        <v>776</v>
      </c>
      <c r="B4975" s="9" t="s">
        <v>35</v>
      </c>
      <c r="C4975" s="9" t="s">
        <v>33</v>
      </c>
      <c r="D4975" s="9" t="s">
        <v>27</v>
      </c>
      <c r="E4975" s="10">
        <v>9418.08</v>
      </c>
      <c r="F4975" s="10">
        <v>0</v>
      </c>
      <c r="G4975" s="10">
        <v>9418.08</v>
      </c>
      <c r="H4975" s="10">
        <v>9422.4599999999991</v>
      </c>
      <c r="I4975" s="10">
        <v>-4.3799999999991996</v>
      </c>
      <c r="J4975" s="10">
        <v>150.78</v>
      </c>
      <c r="K4975" s="10">
        <v>0</v>
      </c>
      <c r="L4975" s="10">
        <v>150.78</v>
      </c>
      <c r="M4975" s="10">
        <v>150.85</v>
      </c>
      <c r="N4975" s="10">
        <v>-6.9999999999993179E-2</v>
      </c>
    </row>
    <row r="4976" spans="1:14" x14ac:dyDescent="0.25">
      <c r="A4976" s="9" t="s">
        <v>776</v>
      </c>
      <c r="B4976" s="9" t="s">
        <v>36</v>
      </c>
      <c r="C4976" s="9" t="s">
        <v>29</v>
      </c>
      <c r="D4976" s="9" t="s">
        <v>27</v>
      </c>
      <c r="E4976" s="10">
        <v>17157.59</v>
      </c>
      <c r="F4976" s="10">
        <v>0</v>
      </c>
      <c r="G4976" s="10">
        <v>17157.59</v>
      </c>
      <c r="H4976" s="10">
        <v>17243.38</v>
      </c>
      <c r="I4976" s="10">
        <v>-85.790000000000873</v>
      </c>
      <c r="J4976" s="10">
        <v>0</v>
      </c>
      <c r="K4976" s="10">
        <v>0</v>
      </c>
      <c r="L4976" s="10">
        <v>0</v>
      </c>
      <c r="M4976" s="10">
        <v>0</v>
      </c>
      <c r="N4976" s="10">
        <v>0</v>
      </c>
    </row>
    <row r="4977" spans="1:14" x14ac:dyDescent="0.25">
      <c r="A4977" s="9" t="s">
        <v>776</v>
      </c>
      <c r="B4977" s="9" t="s">
        <v>37</v>
      </c>
      <c r="C4977" s="9" t="s">
        <v>29</v>
      </c>
      <c r="D4977" s="9" t="s">
        <v>27</v>
      </c>
      <c r="E4977" s="10">
        <v>39677.050000000003</v>
      </c>
      <c r="F4977" s="10">
        <v>0</v>
      </c>
      <c r="G4977" s="10">
        <v>39677.050000000003</v>
      </c>
      <c r="H4977" s="10">
        <v>39875.43</v>
      </c>
      <c r="I4977" s="10">
        <v>-198.37999999999738</v>
      </c>
      <c r="J4977" s="10">
        <v>0</v>
      </c>
      <c r="K4977" s="10">
        <v>0</v>
      </c>
      <c r="L4977" s="10">
        <v>0</v>
      </c>
      <c r="M4977" s="10">
        <v>0</v>
      </c>
      <c r="N4977" s="10">
        <v>0</v>
      </c>
    </row>
    <row r="4978" spans="1:14" x14ac:dyDescent="0.25">
      <c r="A4978" s="9" t="s">
        <v>776</v>
      </c>
      <c r="B4978" s="9" t="s">
        <v>607</v>
      </c>
      <c r="C4978" s="9" t="s">
        <v>39</v>
      </c>
      <c r="D4978" s="9" t="s">
        <v>40</v>
      </c>
      <c r="E4978" s="10">
        <v>-909782.21</v>
      </c>
      <c r="F4978" s="10">
        <v>0</v>
      </c>
      <c r="G4978" s="10">
        <v>-909782.21</v>
      </c>
      <c r="H4978" s="10">
        <v>-909782.37</v>
      </c>
      <c r="I4978" s="10">
        <v>0.16000000003259629</v>
      </c>
      <c r="J4978" s="10">
        <v>-5172</v>
      </c>
      <c r="K4978" s="10">
        <v>0</v>
      </c>
      <c r="L4978" s="10">
        <v>-5172</v>
      </c>
      <c r="M4978" s="10">
        <v>-5172</v>
      </c>
      <c r="N4978" s="10">
        <v>0</v>
      </c>
    </row>
    <row r="4979" spans="1:14" x14ac:dyDescent="0.25">
      <c r="A4979" s="9" t="s">
        <v>776</v>
      </c>
      <c r="B4979" s="9" t="s">
        <v>107</v>
      </c>
      <c r="C4979" s="9" t="s">
        <v>42</v>
      </c>
      <c r="D4979" s="9" t="s">
        <v>43</v>
      </c>
      <c r="E4979" s="10">
        <v>3235.75</v>
      </c>
      <c r="F4979" s="10">
        <v>3226.0886699507391</v>
      </c>
      <c r="G4979" s="10">
        <v>9.6613300492608687</v>
      </c>
      <c r="H4979" s="10">
        <v>3274.48</v>
      </c>
      <c r="I4979" s="10">
        <v>-38.730000000000018</v>
      </c>
      <c r="J4979" s="10">
        <v>62250</v>
      </c>
      <c r="K4979" s="10">
        <v>62064</v>
      </c>
      <c r="L4979" s="10">
        <v>186</v>
      </c>
      <c r="M4979" s="10">
        <v>62994.96</v>
      </c>
      <c r="N4979" s="10">
        <v>-744.95999999999913</v>
      </c>
    </row>
    <row r="4980" spans="1:14" x14ac:dyDescent="0.25">
      <c r="A4980" s="9" t="s">
        <v>776</v>
      </c>
      <c r="B4980" s="9" t="s">
        <v>44</v>
      </c>
      <c r="C4980" s="9" t="s">
        <v>42</v>
      </c>
      <c r="D4980" s="9" t="s">
        <v>43</v>
      </c>
      <c r="E4980" s="10">
        <v>4802.79</v>
      </c>
      <c r="F4980" s="10">
        <v>4794.4477611940301</v>
      </c>
      <c r="G4980" s="10">
        <v>8.3422388059698278</v>
      </c>
      <c r="H4980" s="10">
        <v>4818.42</v>
      </c>
      <c r="I4980" s="10">
        <v>-15.630000000000109</v>
      </c>
      <c r="J4980" s="10">
        <v>5181</v>
      </c>
      <c r="K4980" s="10">
        <v>5171.9999999999991</v>
      </c>
      <c r="L4980" s="10">
        <v>9.0000000000009095</v>
      </c>
      <c r="M4980" s="10">
        <v>5197.8599999999997</v>
      </c>
      <c r="N4980" s="10">
        <v>-16.859999999999673</v>
      </c>
    </row>
    <row r="4981" spans="1:14" x14ac:dyDescent="0.25">
      <c r="A4981" s="9" t="s">
        <v>776</v>
      </c>
      <c r="B4981" s="9" t="s">
        <v>99</v>
      </c>
      <c r="C4981" s="9" t="s">
        <v>42</v>
      </c>
      <c r="D4981" s="9" t="s">
        <v>43</v>
      </c>
      <c r="E4981" s="10">
        <v>14042.98</v>
      </c>
      <c r="F4981" s="10">
        <v>14001.014778325123</v>
      </c>
      <c r="G4981" s="10">
        <v>41.965221674876375</v>
      </c>
      <c r="H4981" s="10">
        <v>14211.03</v>
      </c>
      <c r="I4981" s="10">
        <v>-168.05000000000109</v>
      </c>
      <c r="J4981" s="10">
        <v>62250</v>
      </c>
      <c r="K4981" s="10">
        <v>62064</v>
      </c>
      <c r="L4981" s="10">
        <v>186</v>
      </c>
      <c r="M4981" s="10">
        <v>62994.96</v>
      </c>
      <c r="N4981" s="10">
        <v>-744.95999999999913</v>
      </c>
    </row>
    <row r="4982" spans="1:14" x14ac:dyDescent="0.25">
      <c r="A4982" s="9" t="s">
        <v>776</v>
      </c>
      <c r="B4982" s="9" t="s">
        <v>100</v>
      </c>
      <c r="C4982" s="9" t="s">
        <v>42</v>
      </c>
      <c r="D4982" s="9" t="s">
        <v>43</v>
      </c>
      <c r="E4982" s="10">
        <v>18044.41</v>
      </c>
      <c r="F4982" s="10">
        <v>17990.492610837435</v>
      </c>
      <c r="G4982" s="10">
        <v>53.917389162565087</v>
      </c>
      <c r="H4982" s="10">
        <v>18260.349999999999</v>
      </c>
      <c r="I4982" s="10">
        <v>-215.93999999999869</v>
      </c>
      <c r="J4982" s="10">
        <v>62250</v>
      </c>
      <c r="K4982" s="10">
        <v>62064</v>
      </c>
      <c r="L4982" s="10">
        <v>186</v>
      </c>
      <c r="M4982" s="10">
        <v>62994.96</v>
      </c>
      <c r="N4982" s="10">
        <v>-744.95999999999913</v>
      </c>
    </row>
    <row r="4983" spans="1:14" x14ac:dyDescent="0.25">
      <c r="A4983" s="9" t="s">
        <v>776</v>
      </c>
      <c r="B4983" s="9" t="s">
        <v>47</v>
      </c>
      <c r="C4983" s="9" t="s">
        <v>42</v>
      </c>
      <c r="D4983" s="9" t="s">
        <v>43</v>
      </c>
      <c r="E4983" s="10">
        <v>29245.82</v>
      </c>
      <c r="F4983" s="10">
        <v>29181.872549019608</v>
      </c>
      <c r="G4983" s="10">
        <v>63.947450980391295</v>
      </c>
      <c r="H4983" s="10">
        <v>29765.51</v>
      </c>
      <c r="I4983" s="10">
        <v>-519.68999999999869</v>
      </c>
      <c r="J4983" s="10">
        <v>62200</v>
      </c>
      <c r="K4983" s="10">
        <v>62064</v>
      </c>
      <c r="L4983" s="10">
        <v>136</v>
      </c>
      <c r="M4983" s="10">
        <v>63305.279999999999</v>
      </c>
      <c r="N4983" s="10">
        <v>-1105.2799999999988</v>
      </c>
    </row>
    <row r="4984" spans="1:14" x14ac:dyDescent="0.25">
      <c r="A4984" s="9" t="s">
        <v>776</v>
      </c>
      <c r="B4984" s="9" t="s">
        <v>101</v>
      </c>
      <c r="C4984" s="9" t="s">
        <v>42</v>
      </c>
      <c r="D4984" s="9" t="s">
        <v>43</v>
      </c>
      <c r="E4984" s="10">
        <v>53498.32</v>
      </c>
      <c r="F4984" s="10">
        <v>49912.798029556652</v>
      </c>
      <c r="G4984" s="10">
        <v>3585.5219704433475</v>
      </c>
      <c r="H4984" s="10">
        <v>50661.49</v>
      </c>
      <c r="I4984" s="10">
        <v>2836.8300000000017</v>
      </c>
      <c r="J4984" s="10">
        <v>66522</v>
      </c>
      <c r="K4984" s="10">
        <v>62064</v>
      </c>
      <c r="L4984" s="10">
        <v>4458</v>
      </c>
      <c r="M4984" s="10">
        <v>62994.96</v>
      </c>
      <c r="N4984" s="10">
        <v>3527.0400000000009</v>
      </c>
    </row>
    <row r="4985" spans="1:14" x14ac:dyDescent="0.25">
      <c r="A4985" s="9" t="s">
        <v>776</v>
      </c>
      <c r="B4985" s="9" t="s">
        <v>608</v>
      </c>
      <c r="C4985" s="9" t="s">
        <v>42</v>
      </c>
      <c r="D4985" s="9" t="s">
        <v>43</v>
      </c>
      <c r="E4985" s="10">
        <v>50388</v>
      </c>
      <c r="F4985" s="10">
        <v>50116.679802955667</v>
      </c>
      <c r="G4985" s="10">
        <v>271.32019704433333</v>
      </c>
      <c r="H4985" s="10">
        <v>50868.43</v>
      </c>
      <c r="I4985" s="10">
        <v>-480.43000000000029</v>
      </c>
      <c r="J4985" s="10">
        <v>5200</v>
      </c>
      <c r="K4985" s="10">
        <v>5172</v>
      </c>
      <c r="L4985" s="10">
        <v>28</v>
      </c>
      <c r="M4985" s="10">
        <v>5249.58</v>
      </c>
      <c r="N4985" s="10">
        <v>-49.579999999999927</v>
      </c>
    </row>
    <row r="4986" spans="1:14" x14ac:dyDescent="0.25">
      <c r="A4986" s="9" t="s">
        <v>776</v>
      </c>
      <c r="B4986" s="9" t="s">
        <v>50</v>
      </c>
      <c r="C4986" s="9" t="s">
        <v>42</v>
      </c>
      <c r="D4986" s="9" t="s">
        <v>43</v>
      </c>
      <c r="E4986" s="10">
        <v>84467.6</v>
      </c>
      <c r="F4986" s="10">
        <v>84282.915422885577</v>
      </c>
      <c r="G4986" s="10">
        <v>184.68457711442898</v>
      </c>
      <c r="H4986" s="10">
        <v>84704.33</v>
      </c>
      <c r="I4986" s="10">
        <v>-236.72999999999593</v>
      </c>
      <c r="J4986" s="10">
        <v>62200</v>
      </c>
      <c r="K4986" s="10">
        <v>62064</v>
      </c>
      <c r="L4986" s="10">
        <v>136</v>
      </c>
      <c r="M4986" s="10">
        <v>62374.32</v>
      </c>
      <c r="N4986" s="10">
        <v>-174.31999999999971</v>
      </c>
    </row>
    <row r="4987" spans="1:14" x14ac:dyDescent="0.25">
      <c r="A4987" s="9" t="s">
        <v>776</v>
      </c>
      <c r="B4987" s="9" t="s">
        <v>103</v>
      </c>
      <c r="C4987" s="9" t="s">
        <v>42</v>
      </c>
      <c r="D4987" s="9" t="s">
        <v>43</v>
      </c>
      <c r="E4987" s="10">
        <v>297208.23</v>
      </c>
      <c r="F4987" s="10">
        <v>296878.17821782181</v>
      </c>
      <c r="G4987" s="10">
        <v>330.05178217816865</v>
      </c>
      <c r="H4987" s="10">
        <v>299846.96000000002</v>
      </c>
      <c r="I4987" s="10">
        <v>-2638.7300000000396</v>
      </c>
      <c r="J4987" s="10">
        <v>62133</v>
      </c>
      <c r="K4987" s="10">
        <v>62064</v>
      </c>
      <c r="L4987" s="10">
        <v>69</v>
      </c>
      <c r="M4987" s="10">
        <v>62684.639999999999</v>
      </c>
      <c r="N4987" s="10">
        <v>-551.63999999999942</v>
      </c>
    </row>
    <row r="4988" spans="1:14" x14ac:dyDescent="0.25">
      <c r="A4988" s="9" t="s">
        <v>776</v>
      </c>
      <c r="B4988" s="9" t="s">
        <v>104</v>
      </c>
      <c r="C4988" s="9" t="s">
        <v>42</v>
      </c>
      <c r="D4988" s="9" t="s">
        <v>53</v>
      </c>
      <c r="E4988" s="10">
        <v>269331.38</v>
      </c>
      <c r="F4988" s="10">
        <v>269329.28358208953</v>
      </c>
      <c r="G4988" s="10">
        <v>2.0964179104776122</v>
      </c>
      <c r="H4988" s="10">
        <v>270675.93</v>
      </c>
      <c r="I4988" s="10">
        <v>-1344.5499999999884</v>
      </c>
      <c r="J4988" s="10">
        <v>46548</v>
      </c>
      <c r="K4988" s="10">
        <v>46548</v>
      </c>
      <c r="L4988" s="10">
        <v>0</v>
      </c>
      <c r="M4988" s="10">
        <v>46780.74</v>
      </c>
      <c r="N4988" s="10">
        <v>-232.73999999999796</v>
      </c>
    </row>
    <row r="4989" spans="1:14" x14ac:dyDescent="0.25">
      <c r="A4989" s="9" t="s">
        <v>776</v>
      </c>
      <c r="B4989" s="9" t="s">
        <v>54</v>
      </c>
      <c r="C4989" s="9" t="s">
        <v>42</v>
      </c>
      <c r="D4989" s="9" t="s">
        <v>55</v>
      </c>
      <c r="E4989" s="10">
        <v>3133.61</v>
      </c>
      <c r="F4989" s="10">
        <v>3072.1666666666665</v>
      </c>
      <c r="G4989" s="10">
        <v>61.443333333333612</v>
      </c>
      <c r="H4989" s="10">
        <v>3133.61</v>
      </c>
      <c r="I4989" s="10">
        <v>0</v>
      </c>
      <c r="J4989" s="10">
        <v>569.74800000000005</v>
      </c>
      <c r="K4989" s="10">
        <v>558.57647058823534</v>
      </c>
      <c r="L4989" s="10">
        <v>11.171529411764709</v>
      </c>
      <c r="M4989" s="10">
        <v>569.74800000000005</v>
      </c>
      <c r="N4989" s="10">
        <v>0</v>
      </c>
    </row>
    <row r="4990" spans="1:14" x14ac:dyDescent="0.25">
      <c r="A4990" s="9" t="s">
        <v>777</v>
      </c>
      <c r="B4990" s="9" t="s">
        <v>25</v>
      </c>
      <c r="C4990" s="9" t="s">
        <v>26</v>
      </c>
      <c r="D4990" s="9" t="s">
        <v>27</v>
      </c>
      <c r="E4990" s="10">
        <v>20347.21</v>
      </c>
      <c r="F4990" s="10">
        <v>0</v>
      </c>
      <c r="G4990" s="10">
        <v>20347.21</v>
      </c>
      <c r="H4990" s="10">
        <v>0</v>
      </c>
      <c r="I4990" s="10">
        <v>20347.21</v>
      </c>
      <c r="J4990" s="10">
        <v>0</v>
      </c>
      <c r="K4990" s="10">
        <v>0</v>
      </c>
      <c r="L4990" s="10">
        <v>0</v>
      </c>
      <c r="M4990" s="10">
        <v>0</v>
      </c>
      <c r="N4990" s="10">
        <v>0</v>
      </c>
    </row>
    <row r="4991" spans="1:14" x14ac:dyDescent="0.25">
      <c r="A4991" s="9" t="s">
        <v>777</v>
      </c>
      <c r="B4991" s="9" t="s">
        <v>28</v>
      </c>
      <c r="C4991" s="9" t="s">
        <v>29</v>
      </c>
      <c r="D4991" s="9" t="s">
        <v>27</v>
      </c>
      <c r="E4991" s="10">
        <v>15.5</v>
      </c>
      <c r="F4991" s="10">
        <v>0</v>
      </c>
      <c r="G4991" s="10">
        <v>15.5</v>
      </c>
      <c r="H4991" s="10">
        <v>15.73</v>
      </c>
      <c r="I4991" s="10">
        <v>-0.23000000000000043</v>
      </c>
      <c r="J4991" s="10">
        <v>0</v>
      </c>
      <c r="K4991" s="10">
        <v>0</v>
      </c>
      <c r="L4991" s="10">
        <v>0</v>
      </c>
      <c r="M4991" s="10">
        <v>0</v>
      </c>
      <c r="N4991" s="10">
        <v>0</v>
      </c>
    </row>
    <row r="4992" spans="1:14" x14ac:dyDescent="0.25">
      <c r="A4992" s="9" t="s">
        <v>777</v>
      </c>
      <c r="B4992" s="9" t="s">
        <v>30</v>
      </c>
      <c r="C4992" s="9" t="s">
        <v>29</v>
      </c>
      <c r="D4992" s="9" t="s">
        <v>27</v>
      </c>
      <c r="E4992" s="10">
        <v>361.62</v>
      </c>
      <c r="F4992" s="10">
        <v>0</v>
      </c>
      <c r="G4992" s="10">
        <v>361.62</v>
      </c>
      <c r="H4992" s="10">
        <v>367</v>
      </c>
      <c r="I4992" s="10">
        <v>-5.3799999999999955</v>
      </c>
      <c r="J4992" s="10">
        <v>0</v>
      </c>
      <c r="K4992" s="10">
        <v>0</v>
      </c>
      <c r="L4992" s="10">
        <v>0</v>
      </c>
      <c r="M4992" s="10">
        <v>0</v>
      </c>
      <c r="N4992" s="10">
        <v>0</v>
      </c>
    </row>
    <row r="4993" spans="1:14" x14ac:dyDescent="0.25">
      <c r="A4993" s="9" t="s">
        <v>777</v>
      </c>
      <c r="B4993" s="9" t="s">
        <v>31</v>
      </c>
      <c r="C4993" s="9" t="s">
        <v>29</v>
      </c>
      <c r="D4993" s="9" t="s">
        <v>27</v>
      </c>
      <c r="E4993" s="10">
        <v>2428.02</v>
      </c>
      <c r="F4993" s="10">
        <v>0</v>
      </c>
      <c r="G4993" s="10">
        <v>2428.02</v>
      </c>
      <c r="H4993" s="10">
        <v>2464.1799999999998</v>
      </c>
      <c r="I4993" s="10">
        <v>-36.159999999999854</v>
      </c>
      <c r="J4993" s="10">
        <v>0</v>
      </c>
      <c r="K4993" s="10">
        <v>0</v>
      </c>
      <c r="L4993" s="10">
        <v>0</v>
      </c>
      <c r="M4993" s="10">
        <v>0</v>
      </c>
      <c r="N4993" s="10">
        <v>0</v>
      </c>
    </row>
    <row r="4994" spans="1:14" x14ac:dyDescent="0.25">
      <c r="A4994" s="9" t="s">
        <v>777</v>
      </c>
      <c r="B4994" s="9" t="s">
        <v>32</v>
      </c>
      <c r="C4994" s="9" t="s">
        <v>33</v>
      </c>
      <c r="D4994" s="9" t="s">
        <v>27</v>
      </c>
      <c r="E4994" s="10">
        <v>3967.71</v>
      </c>
      <c r="F4994" s="10">
        <v>0</v>
      </c>
      <c r="G4994" s="10">
        <v>3967.71</v>
      </c>
      <c r="H4994" s="10">
        <v>4989.93</v>
      </c>
      <c r="I4994" s="10">
        <v>-1022.2200000000003</v>
      </c>
      <c r="J4994" s="10">
        <v>11.25</v>
      </c>
      <c r="K4994" s="10">
        <v>0</v>
      </c>
      <c r="L4994" s="10">
        <v>11.25</v>
      </c>
      <c r="M4994" s="10">
        <v>14.148</v>
      </c>
      <c r="N4994" s="10">
        <v>-2.8979999999999997</v>
      </c>
    </row>
    <row r="4995" spans="1:14" x14ac:dyDescent="0.25">
      <c r="A4995" s="9" t="s">
        <v>777</v>
      </c>
      <c r="B4995" s="9" t="s">
        <v>34</v>
      </c>
      <c r="C4995" s="9" t="s">
        <v>33</v>
      </c>
      <c r="D4995" s="9" t="s">
        <v>27</v>
      </c>
      <c r="E4995" s="10">
        <v>13639.16</v>
      </c>
      <c r="F4995" s="10">
        <v>0</v>
      </c>
      <c r="G4995" s="10">
        <v>13639.16</v>
      </c>
      <c r="H4995" s="10">
        <v>17153.09</v>
      </c>
      <c r="I4995" s="10">
        <v>-3513.9300000000003</v>
      </c>
      <c r="J4995" s="10">
        <v>11.25</v>
      </c>
      <c r="K4995" s="10">
        <v>0</v>
      </c>
      <c r="L4995" s="10">
        <v>11.25</v>
      </c>
      <c r="M4995" s="10">
        <v>14.148</v>
      </c>
      <c r="N4995" s="10">
        <v>-2.8979999999999997</v>
      </c>
    </row>
    <row r="4996" spans="1:14" x14ac:dyDescent="0.25">
      <c r="A4996" s="9" t="s">
        <v>777</v>
      </c>
      <c r="B4996" s="9" t="s">
        <v>35</v>
      </c>
      <c r="C4996" s="9" t="s">
        <v>33</v>
      </c>
      <c r="D4996" s="9" t="s">
        <v>27</v>
      </c>
      <c r="E4996" s="10">
        <v>14756.74</v>
      </c>
      <c r="F4996" s="10">
        <v>0</v>
      </c>
      <c r="G4996" s="10">
        <v>14756.74</v>
      </c>
      <c r="H4996" s="10">
        <v>18557.89</v>
      </c>
      <c r="I4996" s="10">
        <v>-3801.1499999999996</v>
      </c>
      <c r="J4996" s="10">
        <v>236.25</v>
      </c>
      <c r="K4996" s="10">
        <v>0</v>
      </c>
      <c r="L4996" s="10">
        <v>236.25</v>
      </c>
      <c r="M4996" s="10">
        <v>297.10500000000002</v>
      </c>
      <c r="N4996" s="10">
        <v>-60.855000000000018</v>
      </c>
    </row>
    <row r="4997" spans="1:14" x14ac:dyDescent="0.25">
      <c r="A4997" s="9" t="s">
        <v>777</v>
      </c>
      <c r="B4997" s="9" t="s">
        <v>36</v>
      </c>
      <c r="C4997" s="9" t="s">
        <v>29</v>
      </c>
      <c r="D4997" s="9" t="s">
        <v>27</v>
      </c>
      <c r="E4997" s="10">
        <v>27202.68</v>
      </c>
      <c r="F4997" s="10">
        <v>0</v>
      </c>
      <c r="G4997" s="10">
        <v>27202.68</v>
      </c>
      <c r="H4997" s="10">
        <v>27607.75</v>
      </c>
      <c r="I4997" s="10">
        <v>-405.06999999999971</v>
      </c>
      <c r="J4997" s="10">
        <v>0</v>
      </c>
      <c r="K4997" s="10">
        <v>0</v>
      </c>
      <c r="L4997" s="10">
        <v>0</v>
      </c>
      <c r="M4997" s="10">
        <v>0</v>
      </c>
      <c r="N4997" s="10">
        <v>0</v>
      </c>
    </row>
    <row r="4998" spans="1:14" x14ac:dyDescent="0.25">
      <c r="A4998" s="9" t="s">
        <v>777</v>
      </c>
      <c r="B4998" s="9" t="s">
        <v>37</v>
      </c>
      <c r="C4998" s="9" t="s">
        <v>29</v>
      </c>
      <c r="D4998" s="9" t="s">
        <v>27</v>
      </c>
      <c r="E4998" s="10">
        <v>62906.38</v>
      </c>
      <c r="F4998" s="10">
        <v>0</v>
      </c>
      <c r="G4998" s="10">
        <v>62906.38</v>
      </c>
      <c r="H4998" s="10">
        <v>63843.11</v>
      </c>
      <c r="I4998" s="10">
        <v>-936.7300000000032</v>
      </c>
      <c r="J4998" s="10">
        <v>0</v>
      </c>
      <c r="K4998" s="10">
        <v>0</v>
      </c>
      <c r="L4998" s="10">
        <v>0</v>
      </c>
      <c r="M4998" s="10">
        <v>0</v>
      </c>
      <c r="N4998" s="10">
        <v>0</v>
      </c>
    </row>
    <row r="4999" spans="1:14" x14ac:dyDescent="0.25">
      <c r="A4999" s="9" t="s">
        <v>777</v>
      </c>
      <c r="B4999" s="9" t="s">
        <v>140</v>
      </c>
      <c r="C4999" s="9" t="s">
        <v>39</v>
      </c>
      <c r="D4999" s="9" t="s">
        <v>40</v>
      </c>
      <c r="E4999" s="10">
        <v>-1302886.47</v>
      </c>
      <c r="F4999" s="10">
        <v>0</v>
      </c>
      <c r="G4999" s="10">
        <v>-1302886.47</v>
      </c>
      <c r="H4999" s="10">
        <v>-1302886.3899999999</v>
      </c>
      <c r="I4999" s="10">
        <v>-8.0000000074505806E-2</v>
      </c>
      <c r="J4999" s="10">
        <v>-16270</v>
      </c>
      <c r="K4999" s="10">
        <v>0</v>
      </c>
      <c r="L4999" s="10">
        <v>-16270</v>
      </c>
      <c r="M4999" s="10">
        <v>-16270</v>
      </c>
      <c r="N4999" s="10">
        <v>0</v>
      </c>
    </row>
    <row r="5000" spans="1:14" x14ac:dyDescent="0.25">
      <c r="A5000" s="9" t="s">
        <v>777</v>
      </c>
      <c r="B5000" s="9" t="s">
        <v>92</v>
      </c>
      <c r="C5000" s="9" t="s">
        <v>42</v>
      </c>
      <c r="D5000" s="9" t="s">
        <v>43</v>
      </c>
      <c r="E5000" s="10">
        <v>1081.02</v>
      </c>
      <c r="F5000" s="10">
        <v>0</v>
      </c>
      <c r="G5000" s="10">
        <v>1081.02</v>
      </c>
      <c r="H5000" s="10">
        <v>0</v>
      </c>
      <c r="I5000" s="10">
        <v>1081.02</v>
      </c>
      <c r="J5000" s="10">
        <v>12700</v>
      </c>
      <c r="K5000" s="10">
        <v>0</v>
      </c>
      <c r="L5000" s="10">
        <v>12700</v>
      </c>
      <c r="M5000" s="10">
        <v>0</v>
      </c>
      <c r="N5000" s="10">
        <v>12700</v>
      </c>
    </row>
    <row r="5001" spans="1:14" x14ac:dyDescent="0.25">
      <c r="A5001" s="9" t="s">
        <v>777</v>
      </c>
      <c r="B5001" s="9" t="s">
        <v>141</v>
      </c>
      <c r="C5001" s="9" t="s">
        <v>42</v>
      </c>
      <c r="D5001" s="9" t="s">
        <v>43</v>
      </c>
      <c r="E5001" s="10">
        <v>1896.91</v>
      </c>
      <c r="F5001" s="10">
        <v>1621.7920792079208</v>
      </c>
      <c r="G5001" s="10">
        <v>275.1179207920793</v>
      </c>
      <c r="H5001" s="10">
        <v>1638.01</v>
      </c>
      <c r="I5001" s="10">
        <v>258.90000000000009</v>
      </c>
      <c r="J5001" s="10">
        <v>19030</v>
      </c>
      <c r="K5001" s="10">
        <v>16270</v>
      </c>
      <c r="L5001" s="10">
        <v>2760</v>
      </c>
      <c r="M5001" s="10">
        <v>16432.7</v>
      </c>
      <c r="N5001" s="10">
        <v>2597.2999999999993</v>
      </c>
    </row>
    <row r="5002" spans="1:14" x14ac:dyDescent="0.25">
      <c r="A5002" s="9" t="s">
        <v>777</v>
      </c>
      <c r="B5002" s="9" t="s">
        <v>142</v>
      </c>
      <c r="C5002" s="9" t="s">
        <v>42</v>
      </c>
      <c r="D5002" s="9" t="s">
        <v>43</v>
      </c>
      <c r="E5002" s="10">
        <v>6719.32</v>
      </c>
      <c r="F5002" s="10">
        <v>6676.2364532019701</v>
      </c>
      <c r="G5002" s="10">
        <v>43.083546798029602</v>
      </c>
      <c r="H5002" s="10">
        <v>6776.38</v>
      </c>
      <c r="I5002" s="10">
        <v>-57.0600000000004</v>
      </c>
      <c r="J5002" s="10">
        <v>98250</v>
      </c>
      <c r="K5002" s="10">
        <v>97620</v>
      </c>
      <c r="L5002" s="10">
        <v>630</v>
      </c>
      <c r="M5002" s="10">
        <v>99084.3</v>
      </c>
      <c r="N5002" s="10">
        <v>-834.30000000000291</v>
      </c>
    </row>
    <row r="5003" spans="1:14" x14ac:dyDescent="0.25">
      <c r="A5003" s="9" t="s">
        <v>777</v>
      </c>
      <c r="B5003" s="9" t="s">
        <v>94</v>
      </c>
      <c r="C5003" s="9" t="s">
        <v>42</v>
      </c>
      <c r="D5003" s="9" t="s">
        <v>43</v>
      </c>
      <c r="E5003" s="10">
        <v>9809.6</v>
      </c>
      <c r="F5003" s="10">
        <v>9566.7562189054734</v>
      </c>
      <c r="G5003" s="10">
        <v>242.843781094527</v>
      </c>
      <c r="H5003" s="10">
        <v>9614.59</v>
      </c>
      <c r="I5003" s="10">
        <v>195.01000000000022</v>
      </c>
      <c r="J5003" s="10">
        <v>16683</v>
      </c>
      <c r="K5003" s="10">
        <v>16270</v>
      </c>
      <c r="L5003" s="10">
        <v>413</v>
      </c>
      <c r="M5003" s="10">
        <v>16351.35</v>
      </c>
      <c r="N5003" s="10">
        <v>331.64999999999964</v>
      </c>
    </row>
    <row r="5004" spans="1:14" x14ac:dyDescent="0.25">
      <c r="A5004" s="9" t="s">
        <v>777</v>
      </c>
      <c r="B5004" s="9" t="s">
        <v>143</v>
      </c>
      <c r="C5004" s="9" t="s">
        <v>42</v>
      </c>
      <c r="D5004" s="9" t="s">
        <v>43</v>
      </c>
      <c r="E5004" s="10">
        <v>12760.28</v>
      </c>
      <c r="F5004" s="10">
        <v>12723.793103448275</v>
      </c>
      <c r="G5004" s="10">
        <v>36.486896551725295</v>
      </c>
      <c r="H5004" s="10">
        <v>12914.65</v>
      </c>
      <c r="I5004" s="10">
        <v>-154.36999999999898</v>
      </c>
      <c r="J5004" s="10">
        <v>97900</v>
      </c>
      <c r="K5004" s="10">
        <v>97620</v>
      </c>
      <c r="L5004" s="10">
        <v>280</v>
      </c>
      <c r="M5004" s="10">
        <v>99084.3</v>
      </c>
      <c r="N5004" s="10">
        <v>-1184.3000000000029</v>
      </c>
    </row>
    <row r="5005" spans="1:14" x14ac:dyDescent="0.25">
      <c r="A5005" s="9" t="s">
        <v>777</v>
      </c>
      <c r="B5005" s="9" t="s">
        <v>144</v>
      </c>
      <c r="C5005" s="9" t="s">
        <v>42</v>
      </c>
      <c r="D5005" s="9" t="s">
        <v>43</v>
      </c>
      <c r="E5005" s="10">
        <v>17672.27</v>
      </c>
      <c r="F5005" s="10">
        <v>17739.507389162558</v>
      </c>
      <c r="G5005" s="10">
        <v>-67.23738916255752</v>
      </c>
      <c r="H5005" s="10">
        <v>18005.599999999999</v>
      </c>
      <c r="I5005" s="10">
        <v>-333.32999999999811</v>
      </c>
      <c r="J5005" s="10">
        <v>97250</v>
      </c>
      <c r="K5005" s="10">
        <v>97620</v>
      </c>
      <c r="L5005" s="10">
        <v>-370</v>
      </c>
      <c r="M5005" s="10">
        <v>99084.3</v>
      </c>
      <c r="N5005" s="10">
        <v>-1834.3000000000029</v>
      </c>
    </row>
    <row r="5006" spans="1:14" x14ac:dyDescent="0.25">
      <c r="A5006" s="9" t="s">
        <v>777</v>
      </c>
      <c r="B5006" s="9" t="s">
        <v>84</v>
      </c>
      <c r="C5006" s="9" t="s">
        <v>42</v>
      </c>
      <c r="D5006" s="9" t="s">
        <v>43</v>
      </c>
      <c r="E5006" s="10">
        <v>40064.14</v>
      </c>
      <c r="F5006" s="10">
        <v>39665.931372549021</v>
      </c>
      <c r="G5006" s="10">
        <v>398.20862745097838</v>
      </c>
      <c r="H5006" s="10">
        <v>40459.25</v>
      </c>
      <c r="I5006" s="10">
        <v>-395.11000000000058</v>
      </c>
      <c r="J5006" s="10">
        <v>98600</v>
      </c>
      <c r="K5006" s="10">
        <v>97620</v>
      </c>
      <c r="L5006" s="10">
        <v>980</v>
      </c>
      <c r="M5006" s="10">
        <v>99572.4</v>
      </c>
      <c r="N5006" s="10">
        <v>-972.39999999999418</v>
      </c>
    </row>
    <row r="5007" spans="1:14" x14ac:dyDescent="0.25">
      <c r="A5007" s="9" t="s">
        <v>777</v>
      </c>
      <c r="B5007" s="9" t="s">
        <v>136</v>
      </c>
      <c r="C5007" s="9" t="s">
        <v>42</v>
      </c>
      <c r="D5007" s="9" t="s">
        <v>43</v>
      </c>
      <c r="E5007" s="10">
        <v>52688.22</v>
      </c>
      <c r="F5007" s="10">
        <v>52710.896551724138</v>
      </c>
      <c r="G5007" s="10">
        <v>-22.676551724136516</v>
      </c>
      <c r="H5007" s="10">
        <v>53501.56</v>
      </c>
      <c r="I5007" s="10">
        <v>-813.33999999999651</v>
      </c>
      <c r="J5007" s="10">
        <v>97578</v>
      </c>
      <c r="K5007" s="10">
        <v>97620</v>
      </c>
      <c r="L5007" s="10">
        <v>-42</v>
      </c>
      <c r="M5007" s="10">
        <v>99084.3</v>
      </c>
      <c r="N5007" s="10">
        <v>-1506.3000000000029</v>
      </c>
    </row>
    <row r="5008" spans="1:14" x14ac:dyDescent="0.25">
      <c r="A5008" s="9" t="s">
        <v>777</v>
      </c>
      <c r="B5008" s="9" t="s">
        <v>145</v>
      </c>
      <c r="C5008" s="9" t="s">
        <v>42</v>
      </c>
      <c r="D5008" s="9" t="s">
        <v>43</v>
      </c>
      <c r="E5008" s="10">
        <v>68832.42</v>
      </c>
      <c r="F5008" s="10">
        <v>68659.399014778319</v>
      </c>
      <c r="G5008" s="10">
        <v>173.02098522167944</v>
      </c>
      <c r="H5008" s="10">
        <v>69689.289999999994</v>
      </c>
      <c r="I5008" s="10">
        <v>-856.86999999999534</v>
      </c>
      <c r="J5008" s="10">
        <v>16311</v>
      </c>
      <c r="K5008" s="10">
        <v>16270</v>
      </c>
      <c r="L5008" s="10">
        <v>41</v>
      </c>
      <c r="M5008" s="10">
        <v>16514.05</v>
      </c>
      <c r="N5008" s="10">
        <v>-203.04999999999927</v>
      </c>
    </row>
    <row r="5009" spans="1:14" x14ac:dyDescent="0.25">
      <c r="A5009" s="9" t="s">
        <v>777</v>
      </c>
      <c r="B5009" s="9" t="s">
        <v>50</v>
      </c>
      <c r="C5009" s="9" t="s">
        <v>42</v>
      </c>
      <c r="D5009" s="9" t="s">
        <v>43</v>
      </c>
      <c r="E5009" s="10">
        <v>130501.08</v>
      </c>
      <c r="F5009" s="10">
        <v>132567.96019900497</v>
      </c>
      <c r="G5009" s="10">
        <v>-2066.8801990049687</v>
      </c>
      <c r="H5009" s="10">
        <v>133230.79999999999</v>
      </c>
      <c r="I5009" s="10">
        <v>-2729.7199999999866</v>
      </c>
      <c r="J5009" s="10">
        <v>96098</v>
      </c>
      <c r="K5009" s="10">
        <v>97620</v>
      </c>
      <c r="L5009" s="10">
        <v>-1522</v>
      </c>
      <c r="M5009" s="10">
        <v>98108.1</v>
      </c>
      <c r="N5009" s="10">
        <v>-2010.1000000000058</v>
      </c>
    </row>
    <row r="5010" spans="1:14" x14ac:dyDescent="0.25">
      <c r="A5010" s="9" t="s">
        <v>777</v>
      </c>
      <c r="B5010" s="9" t="s">
        <v>103</v>
      </c>
      <c r="C5010" s="9" t="s">
        <v>42</v>
      </c>
      <c r="D5010" s="9" t="s">
        <v>43</v>
      </c>
      <c r="E5010" s="10">
        <v>469875.34</v>
      </c>
      <c r="F5010" s="10">
        <v>466957.46534653468</v>
      </c>
      <c r="G5010" s="10">
        <v>2917.8746534653474</v>
      </c>
      <c r="H5010" s="10">
        <v>471627.04</v>
      </c>
      <c r="I5010" s="10">
        <v>-1751.6999999999534</v>
      </c>
      <c r="J5010" s="10">
        <v>98230</v>
      </c>
      <c r="K5010" s="10">
        <v>97620</v>
      </c>
      <c r="L5010" s="10">
        <v>610</v>
      </c>
      <c r="M5010" s="10">
        <v>98596.2</v>
      </c>
      <c r="N5010" s="10">
        <v>-366.19999999999709</v>
      </c>
    </row>
    <row r="5011" spans="1:14" x14ac:dyDescent="0.25">
      <c r="A5011" s="9" t="s">
        <v>777</v>
      </c>
      <c r="B5011" s="9" t="s">
        <v>146</v>
      </c>
      <c r="C5011" s="9" t="s">
        <v>42</v>
      </c>
      <c r="D5011" s="9" t="s">
        <v>53</v>
      </c>
      <c r="E5011" s="10">
        <v>340432.02</v>
      </c>
      <c r="F5011" s="10">
        <v>337733.84164222877</v>
      </c>
      <c r="G5011" s="10">
        <v>2698.1783577712486</v>
      </c>
      <c r="H5011" s="10">
        <v>345501.72</v>
      </c>
      <c r="I5011" s="10">
        <v>-5069.6999999999534</v>
      </c>
      <c r="J5011" s="10">
        <v>73800</v>
      </c>
      <c r="K5011" s="10">
        <v>73215</v>
      </c>
      <c r="L5011" s="10">
        <v>585</v>
      </c>
      <c r="M5011" s="10">
        <v>74898.945000000007</v>
      </c>
      <c r="N5011" s="10">
        <v>-1098.945000000007</v>
      </c>
    </row>
    <row r="5012" spans="1:14" x14ac:dyDescent="0.25">
      <c r="A5012" s="9" t="s">
        <v>777</v>
      </c>
      <c r="B5012" s="9" t="s">
        <v>54</v>
      </c>
      <c r="C5012" s="9" t="s">
        <v>42</v>
      </c>
      <c r="D5012" s="9" t="s">
        <v>55</v>
      </c>
      <c r="E5012" s="10">
        <v>4928.83</v>
      </c>
      <c r="F5012" s="10">
        <v>4832.1960784313724</v>
      </c>
      <c r="G5012" s="10">
        <v>96.633921568627557</v>
      </c>
      <c r="H5012" s="10">
        <v>4928.84</v>
      </c>
      <c r="I5012" s="10">
        <v>-1.0000000000218279E-2</v>
      </c>
      <c r="J5012" s="10">
        <v>896.15099999999995</v>
      </c>
      <c r="K5012" s="10">
        <v>878.5803921568629</v>
      </c>
      <c r="L5012" s="10">
        <v>17.570607843137054</v>
      </c>
      <c r="M5012" s="10">
        <v>896.15200000000004</v>
      </c>
      <c r="N5012" s="10">
        <v>-1.00000000009004E-3</v>
      </c>
    </row>
    <row r="5013" spans="1:14" x14ac:dyDescent="0.25">
      <c r="A5013" s="9" t="s">
        <v>778</v>
      </c>
      <c r="B5013" s="9" t="s">
        <v>25</v>
      </c>
      <c r="C5013" s="9" t="s">
        <v>26</v>
      </c>
      <c r="D5013" s="9" t="s">
        <v>27</v>
      </c>
      <c r="E5013" s="10">
        <v>9203.39</v>
      </c>
      <c r="F5013" s="10">
        <v>0</v>
      </c>
      <c r="G5013" s="10">
        <v>9203.39</v>
      </c>
      <c r="H5013" s="10">
        <v>0</v>
      </c>
      <c r="I5013" s="10">
        <v>9203.39</v>
      </c>
      <c r="J5013" s="10">
        <v>0</v>
      </c>
      <c r="K5013" s="10">
        <v>0</v>
      </c>
      <c r="L5013" s="10">
        <v>0</v>
      </c>
      <c r="M5013" s="10">
        <v>0</v>
      </c>
      <c r="N5013" s="10">
        <v>0</v>
      </c>
    </row>
    <row r="5014" spans="1:14" x14ac:dyDescent="0.25">
      <c r="A5014" s="9" t="s">
        <v>778</v>
      </c>
      <c r="B5014" s="9" t="s">
        <v>28</v>
      </c>
      <c r="C5014" s="9" t="s">
        <v>29</v>
      </c>
      <c r="D5014" s="9" t="s">
        <v>27</v>
      </c>
      <c r="E5014" s="10">
        <v>29.2</v>
      </c>
      <c r="F5014" s="10">
        <v>0</v>
      </c>
      <c r="G5014" s="10">
        <v>29.2</v>
      </c>
      <c r="H5014" s="10">
        <v>29.18</v>
      </c>
      <c r="I5014" s="10">
        <v>1.9999999999999574E-2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</row>
    <row r="5015" spans="1:14" x14ac:dyDescent="0.25">
      <c r="A5015" s="9" t="s">
        <v>778</v>
      </c>
      <c r="B5015" s="9" t="s">
        <v>30</v>
      </c>
      <c r="C5015" s="9" t="s">
        <v>29</v>
      </c>
      <c r="D5015" s="9" t="s">
        <v>27</v>
      </c>
      <c r="E5015" s="10">
        <v>681.41</v>
      </c>
      <c r="F5015" s="10">
        <v>0</v>
      </c>
      <c r="G5015" s="10">
        <v>681.41</v>
      </c>
      <c r="H5015" s="10">
        <v>680.81</v>
      </c>
      <c r="I5015" s="10">
        <v>0.60000000000002274</v>
      </c>
      <c r="J5015" s="10">
        <v>0</v>
      </c>
      <c r="K5015" s="10">
        <v>0</v>
      </c>
      <c r="L5015" s="10">
        <v>0</v>
      </c>
      <c r="M5015" s="10">
        <v>0</v>
      </c>
      <c r="N5015" s="10">
        <v>0</v>
      </c>
    </row>
    <row r="5016" spans="1:14" x14ac:dyDescent="0.25">
      <c r="A5016" s="9" t="s">
        <v>778</v>
      </c>
      <c r="B5016" s="9" t="s">
        <v>31</v>
      </c>
      <c r="C5016" s="9" t="s">
        <v>29</v>
      </c>
      <c r="D5016" s="9" t="s">
        <v>27</v>
      </c>
      <c r="E5016" s="10">
        <v>4575.17</v>
      </c>
      <c r="F5016" s="10">
        <v>0</v>
      </c>
      <c r="G5016" s="10">
        <v>4575.17</v>
      </c>
      <c r="H5016" s="10">
        <v>4571.13</v>
      </c>
      <c r="I5016" s="10">
        <v>4.0399999999999636</v>
      </c>
      <c r="J5016" s="10">
        <v>0</v>
      </c>
      <c r="K5016" s="10">
        <v>0</v>
      </c>
      <c r="L5016" s="10">
        <v>0</v>
      </c>
      <c r="M5016" s="10">
        <v>0</v>
      </c>
      <c r="N5016" s="10">
        <v>0</v>
      </c>
    </row>
    <row r="5017" spans="1:14" x14ac:dyDescent="0.25">
      <c r="A5017" s="9" t="s">
        <v>778</v>
      </c>
      <c r="B5017" s="9" t="s">
        <v>32</v>
      </c>
      <c r="C5017" s="9" t="s">
        <v>33</v>
      </c>
      <c r="D5017" s="9" t="s">
        <v>27</v>
      </c>
      <c r="E5017" s="10">
        <v>6877.36</v>
      </c>
      <c r="F5017" s="10">
        <v>0</v>
      </c>
      <c r="G5017" s="10">
        <v>6877.36</v>
      </c>
      <c r="H5017" s="10">
        <v>7524.49</v>
      </c>
      <c r="I5017" s="10">
        <v>-647.13000000000011</v>
      </c>
      <c r="J5017" s="10">
        <v>19.5</v>
      </c>
      <c r="K5017" s="10">
        <v>0</v>
      </c>
      <c r="L5017" s="10">
        <v>19.5</v>
      </c>
      <c r="M5017" s="10">
        <v>21.335000000000001</v>
      </c>
      <c r="N5017" s="10">
        <v>-1.8350000000000009</v>
      </c>
    </row>
    <row r="5018" spans="1:14" x14ac:dyDescent="0.25">
      <c r="A5018" s="9" t="s">
        <v>778</v>
      </c>
      <c r="B5018" s="9" t="s">
        <v>34</v>
      </c>
      <c r="C5018" s="9" t="s">
        <v>33</v>
      </c>
      <c r="D5018" s="9" t="s">
        <v>27</v>
      </c>
      <c r="E5018" s="10">
        <v>23641.23</v>
      </c>
      <c r="F5018" s="10">
        <v>0</v>
      </c>
      <c r="G5018" s="10">
        <v>23641.23</v>
      </c>
      <c r="H5018" s="10">
        <v>25865.8</v>
      </c>
      <c r="I5018" s="10">
        <v>-2224.5699999999997</v>
      </c>
      <c r="J5018" s="10">
        <v>19.5</v>
      </c>
      <c r="K5018" s="10">
        <v>0</v>
      </c>
      <c r="L5018" s="10">
        <v>19.5</v>
      </c>
      <c r="M5018" s="10">
        <v>21.335000000000001</v>
      </c>
      <c r="N5018" s="10">
        <v>-1.8350000000000009</v>
      </c>
    </row>
    <row r="5019" spans="1:14" x14ac:dyDescent="0.25">
      <c r="A5019" s="9" t="s">
        <v>778</v>
      </c>
      <c r="B5019" s="9" t="s">
        <v>35</v>
      </c>
      <c r="C5019" s="9" t="s">
        <v>33</v>
      </c>
      <c r="D5019" s="9" t="s">
        <v>27</v>
      </c>
      <c r="E5019" s="10">
        <v>25578.35</v>
      </c>
      <c r="F5019" s="10">
        <v>0</v>
      </c>
      <c r="G5019" s="10">
        <v>25578.35</v>
      </c>
      <c r="H5019" s="10">
        <v>27985.01</v>
      </c>
      <c r="I5019" s="10">
        <v>-2406.66</v>
      </c>
      <c r="J5019" s="10">
        <v>409.5</v>
      </c>
      <c r="K5019" s="10">
        <v>0</v>
      </c>
      <c r="L5019" s="10">
        <v>409.5</v>
      </c>
      <c r="M5019" s="10">
        <v>448.03</v>
      </c>
      <c r="N5019" s="10">
        <v>-38.529999999999973</v>
      </c>
    </row>
    <row r="5020" spans="1:14" x14ac:dyDescent="0.25">
      <c r="A5020" s="9" t="s">
        <v>778</v>
      </c>
      <c r="B5020" s="9" t="s">
        <v>36</v>
      </c>
      <c r="C5020" s="9" t="s">
        <v>29</v>
      </c>
      <c r="D5020" s="9" t="s">
        <v>27</v>
      </c>
      <c r="E5020" s="10">
        <v>51258.62</v>
      </c>
      <c r="F5020" s="10">
        <v>0</v>
      </c>
      <c r="G5020" s="10">
        <v>51258.62</v>
      </c>
      <c r="H5020" s="10">
        <v>51213.37</v>
      </c>
      <c r="I5020" s="10">
        <v>45.25</v>
      </c>
      <c r="J5020" s="10">
        <v>0</v>
      </c>
      <c r="K5020" s="10">
        <v>0</v>
      </c>
      <c r="L5020" s="10">
        <v>0</v>
      </c>
      <c r="M5020" s="10">
        <v>0</v>
      </c>
      <c r="N5020" s="10">
        <v>0</v>
      </c>
    </row>
    <row r="5021" spans="1:14" x14ac:dyDescent="0.25">
      <c r="A5021" s="9" t="s">
        <v>778</v>
      </c>
      <c r="B5021" s="9" t="s">
        <v>37</v>
      </c>
      <c r="C5021" s="9" t="s">
        <v>29</v>
      </c>
      <c r="D5021" s="9" t="s">
        <v>27</v>
      </c>
      <c r="E5021" s="10">
        <v>118535.91</v>
      </c>
      <c r="F5021" s="10">
        <v>0</v>
      </c>
      <c r="G5021" s="10">
        <v>118535.91</v>
      </c>
      <c r="H5021" s="10">
        <v>118431.28</v>
      </c>
      <c r="I5021" s="10">
        <v>104.63000000000466</v>
      </c>
      <c r="J5021" s="10">
        <v>0</v>
      </c>
      <c r="K5021" s="10">
        <v>0</v>
      </c>
      <c r="L5021" s="10">
        <v>0</v>
      </c>
      <c r="M5021" s="10">
        <v>0</v>
      </c>
      <c r="N5021" s="10">
        <v>0</v>
      </c>
    </row>
    <row r="5022" spans="1:14" x14ac:dyDescent="0.25">
      <c r="A5022" s="9" t="s">
        <v>778</v>
      </c>
      <c r="B5022" s="9" t="s">
        <v>490</v>
      </c>
      <c r="C5022" s="9" t="s">
        <v>39</v>
      </c>
      <c r="D5022" s="9" t="s">
        <v>40</v>
      </c>
      <c r="E5022" s="10">
        <v>-2734439.26</v>
      </c>
      <c r="F5022" s="10">
        <v>0</v>
      </c>
      <c r="G5022" s="10">
        <v>-2734439.26</v>
      </c>
      <c r="H5022" s="10">
        <v>-2734439.89</v>
      </c>
      <c r="I5022" s="10">
        <v>0.63000000035390258</v>
      </c>
      <c r="J5022" s="10">
        <v>-15361</v>
      </c>
      <c r="K5022" s="10">
        <v>0</v>
      </c>
      <c r="L5022" s="10">
        <v>-15361</v>
      </c>
      <c r="M5022" s="10">
        <v>-15361</v>
      </c>
      <c r="N5022" s="10">
        <v>0</v>
      </c>
    </row>
    <row r="5023" spans="1:14" x14ac:dyDescent="0.25">
      <c r="A5023" s="9" t="s">
        <v>778</v>
      </c>
      <c r="B5023" s="9" t="s">
        <v>92</v>
      </c>
      <c r="C5023" s="9" t="s">
        <v>42</v>
      </c>
      <c r="D5023" s="9" t="s">
        <v>43</v>
      </c>
      <c r="E5023" s="10">
        <v>1484.06</v>
      </c>
      <c r="F5023" s="10">
        <v>1307.5247524752476</v>
      </c>
      <c r="G5023" s="10">
        <v>176.53524752475232</v>
      </c>
      <c r="H5023" s="10">
        <v>1320.6</v>
      </c>
      <c r="I5023" s="10">
        <v>163.46000000000004</v>
      </c>
      <c r="J5023" s="10">
        <v>17435</v>
      </c>
      <c r="K5023" s="10">
        <v>15361</v>
      </c>
      <c r="L5023" s="10">
        <v>2074</v>
      </c>
      <c r="M5023" s="10">
        <v>15514.61</v>
      </c>
      <c r="N5023" s="10">
        <v>1920.3899999999994</v>
      </c>
    </row>
    <row r="5024" spans="1:14" x14ac:dyDescent="0.25">
      <c r="A5024" s="9" t="s">
        <v>778</v>
      </c>
      <c r="B5024" s="9" t="s">
        <v>482</v>
      </c>
      <c r="C5024" s="9" t="s">
        <v>42</v>
      </c>
      <c r="D5024" s="9" t="s">
        <v>43</v>
      </c>
      <c r="E5024" s="10">
        <v>9616.2999999999993</v>
      </c>
      <c r="F5024" s="10">
        <v>9581.5763546798025</v>
      </c>
      <c r="G5024" s="10">
        <v>34.723645320196738</v>
      </c>
      <c r="H5024" s="10">
        <v>9725.2999999999993</v>
      </c>
      <c r="I5024" s="10">
        <v>-109</v>
      </c>
      <c r="J5024" s="10">
        <v>185000</v>
      </c>
      <c r="K5024" s="10">
        <v>184332</v>
      </c>
      <c r="L5024" s="10">
        <v>668</v>
      </c>
      <c r="M5024" s="10">
        <v>187096.98</v>
      </c>
      <c r="N5024" s="10">
        <v>-2096.9800000000105</v>
      </c>
    </row>
    <row r="5025" spans="1:14" x14ac:dyDescent="0.25">
      <c r="A5025" s="9" t="s">
        <v>778</v>
      </c>
      <c r="B5025" s="9" t="s">
        <v>44</v>
      </c>
      <c r="C5025" s="9" t="s">
        <v>42</v>
      </c>
      <c r="D5025" s="9" t="s">
        <v>43</v>
      </c>
      <c r="E5025" s="10">
        <v>15228.7</v>
      </c>
      <c r="F5025" s="10">
        <v>15222.746268656716</v>
      </c>
      <c r="G5025" s="10">
        <v>5.9537313432847441</v>
      </c>
      <c r="H5025" s="10">
        <v>15298.86</v>
      </c>
      <c r="I5025" s="10">
        <v>-70.159999999999854</v>
      </c>
      <c r="J5025" s="10">
        <v>15367</v>
      </c>
      <c r="K5025" s="10">
        <v>15361</v>
      </c>
      <c r="L5025" s="10">
        <v>6</v>
      </c>
      <c r="M5025" s="10">
        <v>15437.805</v>
      </c>
      <c r="N5025" s="10">
        <v>-70.805000000000291</v>
      </c>
    </row>
    <row r="5026" spans="1:14" x14ac:dyDescent="0.25">
      <c r="A5026" s="9" t="s">
        <v>778</v>
      </c>
      <c r="B5026" s="9" t="s">
        <v>99</v>
      </c>
      <c r="C5026" s="9" t="s">
        <v>42</v>
      </c>
      <c r="D5026" s="9" t="s">
        <v>43</v>
      </c>
      <c r="E5026" s="10">
        <v>41734.15</v>
      </c>
      <c r="F5026" s="10">
        <v>41583.458128078819</v>
      </c>
      <c r="G5026" s="10">
        <v>150.69187192118261</v>
      </c>
      <c r="H5026" s="10">
        <v>42207.21</v>
      </c>
      <c r="I5026" s="10">
        <v>-473.05999999999767</v>
      </c>
      <c r="J5026" s="10">
        <v>185000</v>
      </c>
      <c r="K5026" s="10">
        <v>184332</v>
      </c>
      <c r="L5026" s="10">
        <v>668</v>
      </c>
      <c r="M5026" s="10">
        <v>187096.98</v>
      </c>
      <c r="N5026" s="10">
        <v>-2096.9800000000105</v>
      </c>
    </row>
    <row r="5027" spans="1:14" x14ac:dyDescent="0.25">
      <c r="A5027" s="9" t="s">
        <v>778</v>
      </c>
      <c r="B5027" s="9" t="s">
        <v>100</v>
      </c>
      <c r="C5027" s="9" t="s">
        <v>42</v>
      </c>
      <c r="D5027" s="9" t="s">
        <v>43</v>
      </c>
      <c r="E5027" s="10">
        <v>53625.95</v>
      </c>
      <c r="F5027" s="10">
        <v>53432.315270935964</v>
      </c>
      <c r="G5027" s="10">
        <v>193.63472906403331</v>
      </c>
      <c r="H5027" s="10">
        <v>54233.8</v>
      </c>
      <c r="I5027" s="10">
        <v>-607.85000000000582</v>
      </c>
      <c r="J5027" s="10">
        <v>185000</v>
      </c>
      <c r="K5027" s="10">
        <v>184332</v>
      </c>
      <c r="L5027" s="10">
        <v>668</v>
      </c>
      <c r="M5027" s="10">
        <v>187096.98</v>
      </c>
      <c r="N5027" s="10">
        <v>-2096.9800000000105</v>
      </c>
    </row>
    <row r="5028" spans="1:14" x14ac:dyDescent="0.25">
      <c r="A5028" s="9" t="s">
        <v>778</v>
      </c>
      <c r="B5028" s="9" t="s">
        <v>47</v>
      </c>
      <c r="C5028" s="9" t="s">
        <v>42</v>
      </c>
      <c r="D5028" s="9" t="s">
        <v>43</v>
      </c>
      <c r="E5028" s="10">
        <v>87003.96</v>
      </c>
      <c r="F5028" s="10">
        <v>86671.058823529413</v>
      </c>
      <c r="G5028" s="10">
        <v>332.90117647059378</v>
      </c>
      <c r="H5028" s="10">
        <v>88404.479999999996</v>
      </c>
      <c r="I5028" s="10">
        <v>-1400.5199999999895</v>
      </c>
      <c r="J5028" s="10">
        <v>185040</v>
      </c>
      <c r="K5028" s="10">
        <v>184332</v>
      </c>
      <c r="L5028" s="10">
        <v>708</v>
      </c>
      <c r="M5028" s="10">
        <v>188018.64</v>
      </c>
      <c r="N5028" s="10">
        <v>-2978.640000000014</v>
      </c>
    </row>
    <row r="5029" spans="1:14" x14ac:dyDescent="0.25">
      <c r="A5029" s="9" t="s">
        <v>778</v>
      </c>
      <c r="B5029" s="9" t="s">
        <v>101</v>
      </c>
      <c r="C5029" s="9" t="s">
        <v>42</v>
      </c>
      <c r="D5029" s="9" t="s">
        <v>43</v>
      </c>
      <c r="E5029" s="10">
        <v>152801.79999999999</v>
      </c>
      <c r="F5029" s="10">
        <v>148242.5615763547</v>
      </c>
      <c r="G5029" s="10">
        <v>4559.2384236452926</v>
      </c>
      <c r="H5029" s="10">
        <v>150466.20000000001</v>
      </c>
      <c r="I5029" s="10">
        <v>2335.5999999999767</v>
      </c>
      <c r="J5029" s="10">
        <v>190000</v>
      </c>
      <c r="K5029" s="10">
        <v>184332</v>
      </c>
      <c r="L5029" s="10">
        <v>5668</v>
      </c>
      <c r="M5029" s="10">
        <v>187096.98</v>
      </c>
      <c r="N5029" s="10">
        <v>2903.0199999999895</v>
      </c>
    </row>
    <row r="5030" spans="1:14" x14ac:dyDescent="0.25">
      <c r="A5030" s="9" t="s">
        <v>778</v>
      </c>
      <c r="B5030" s="9" t="s">
        <v>109</v>
      </c>
      <c r="C5030" s="9" t="s">
        <v>42</v>
      </c>
      <c r="D5030" s="9" t="s">
        <v>43</v>
      </c>
      <c r="E5030" s="10">
        <v>183791</v>
      </c>
      <c r="F5030" s="10">
        <v>183563.95073891626</v>
      </c>
      <c r="G5030" s="10">
        <v>227.04926108373911</v>
      </c>
      <c r="H5030" s="10">
        <v>186317.41</v>
      </c>
      <c r="I5030" s="10">
        <v>-2526.4100000000035</v>
      </c>
      <c r="J5030" s="10">
        <v>15380</v>
      </c>
      <c r="K5030" s="10">
        <v>15361</v>
      </c>
      <c r="L5030" s="10">
        <v>19</v>
      </c>
      <c r="M5030" s="10">
        <v>15591.415000000001</v>
      </c>
      <c r="N5030" s="10">
        <v>-211.41500000000087</v>
      </c>
    </row>
    <row r="5031" spans="1:14" x14ac:dyDescent="0.25">
      <c r="A5031" s="9" t="s">
        <v>778</v>
      </c>
      <c r="B5031" s="9" t="s">
        <v>50</v>
      </c>
      <c r="C5031" s="9" t="s">
        <v>42</v>
      </c>
      <c r="D5031" s="9" t="s">
        <v>43</v>
      </c>
      <c r="E5031" s="10">
        <v>246073.94</v>
      </c>
      <c r="F5031" s="10">
        <v>245161.56218905473</v>
      </c>
      <c r="G5031" s="10">
        <v>912.37781094526872</v>
      </c>
      <c r="H5031" s="10">
        <v>246387.37</v>
      </c>
      <c r="I5031" s="10">
        <v>-313.42999999999302</v>
      </c>
      <c r="J5031" s="10">
        <v>185018</v>
      </c>
      <c r="K5031" s="10">
        <v>184332</v>
      </c>
      <c r="L5031" s="10">
        <v>686</v>
      </c>
      <c r="M5031" s="10">
        <v>185253.66</v>
      </c>
      <c r="N5031" s="10">
        <v>-235.66000000000349</v>
      </c>
    </row>
    <row r="5032" spans="1:14" x14ac:dyDescent="0.25">
      <c r="A5032" s="9" t="s">
        <v>778</v>
      </c>
      <c r="B5032" s="9" t="s">
        <v>103</v>
      </c>
      <c r="C5032" s="9" t="s">
        <v>42</v>
      </c>
      <c r="D5032" s="9" t="s">
        <v>43</v>
      </c>
      <c r="E5032" s="10">
        <v>888759.44</v>
      </c>
      <c r="F5032" s="10">
        <v>881737.37623762374</v>
      </c>
      <c r="G5032" s="10">
        <v>7022.0637623762013</v>
      </c>
      <c r="H5032" s="10">
        <v>890554.75</v>
      </c>
      <c r="I5032" s="10">
        <v>-1795.3100000000559</v>
      </c>
      <c r="J5032" s="10">
        <v>185800</v>
      </c>
      <c r="K5032" s="10">
        <v>184332</v>
      </c>
      <c r="L5032" s="10">
        <v>1468</v>
      </c>
      <c r="M5032" s="10">
        <v>186175.32</v>
      </c>
      <c r="N5032" s="10">
        <v>-375.32000000000698</v>
      </c>
    </row>
    <row r="5033" spans="1:14" x14ac:dyDescent="0.25">
      <c r="A5033" s="9" t="s">
        <v>778</v>
      </c>
      <c r="B5033" s="9" t="s">
        <v>104</v>
      </c>
      <c r="C5033" s="9" t="s">
        <v>42</v>
      </c>
      <c r="D5033" s="9" t="s">
        <v>53</v>
      </c>
      <c r="E5033" s="10">
        <v>804632.41</v>
      </c>
      <c r="F5033" s="10">
        <v>799916.31840796024</v>
      </c>
      <c r="G5033" s="10">
        <v>4716.0915920397965</v>
      </c>
      <c r="H5033" s="10">
        <v>803915.9</v>
      </c>
      <c r="I5033" s="10">
        <v>716.51000000000931</v>
      </c>
      <c r="J5033" s="10">
        <v>139063</v>
      </c>
      <c r="K5033" s="10">
        <v>138249</v>
      </c>
      <c r="L5033" s="10">
        <v>814</v>
      </c>
      <c r="M5033" s="10">
        <v>138940.245</v>
      </c>
      <c r="N5033" s="10">
        <v>122.75500000000466</v>
      </c>
    </row>
    <row r="5034" spans="1:14" x14ac:dyDescent="0.25">
      <c r="A5034" s="9" t="s">
        <v>778</v>
      </c>
      <c r="B5034" s="9" t="s">
        <v>54</v>
      </c>
      <c r="C5034" s="9" t="s">
        <v>42</v>
      </c>
      <c r="D5034" s="9" t="s">
        <v>55</v>
      </c>
      <c r="E5034" s="10">
        <v>9306.91</v>
      </c>
      <c r="F5034" s="10">
        <v>9124.4313725490192</v>
      </c>
      <c r="G5034" s="10">
        <v>182.47862745098064</v>
      </c>
      <c r="H5034" s="10">
        <v>9306.92</v>
      </c>
      <c r="I5034" s="10">
        <v>-1.0000000000218279E-2</v>
      </c>
      <c r="J5034" s="10">
        <v>1692.1669999999999</v>
      </c>
      <c r="K5034" s="10">
        <v>1658.9882352941174</v>
      </c>
      <c r="L5034" s="10">
        <v>33.178764705882486</v>
      </c>
      <c r="M5034" s="10">
        <v>1692.1679999999999</v>
      </c>
      <c r="N5034" s="10">
        <v>-9.9999999997635314E-4</v>
      </c>
    </row>
    <row r="5035" spans="1:14" x14ac:dyDescent="0.25">
      <c r="A5035" s="9" t="s">
        <v>779</v>
      </c>
      <c r="B5035" s="9" t="s">
        <v>25</v>
      </c>
      <c r="C5035" s="9" t="s">
        <v>26</v>
      </c>
      <c r="D5035" s="9" t="s">
        <v>27</v>
      </c>
      <c r="E5035" s="10">
        <v>2544.41</v>
      </c>
      <c r="F5035" s="10">
        <v>0</v>
      </c>
      <c r="G5035" s="10">
        <v>2544.41</v>
      </c>
      <c r="H5035" s="10">
        <v>0</v>
      </c>
      <c r="I5035" s="10">
        <v>2544.41</v>
      </c>
      <c r="J5035" s="10">
        <v>0</v>
      </c>
      <c r="K5035" s="10">
        <v>0</v>
      </c>
      <c r="L5035" s="10">
        <v>0</v>
      </c>
      <c r="M5035" s="10">
        <v>0</v>
      </c>
      <c r="N5035" s="10">
        <v>0</v>
      </c>
    </row>
    <row r="5036" spans="1:14" x14ac:dyDescent="0.25">
      <c r="A5036" s="9" t="s">
        <v>779</v>
      </c>
      <c r="B5036" s="9" t="s">
        <v>32</v>
      </c>
      <c r="C5036" s="9" t="s">
        <v>33</v>
      </c>
      <c r="D5036" s="9" t="s">
        <v>27</v>
      </c>
      <c r="E5036" s="10">
        <v>821.76</v>
      </c>
      <c r="F5036" s="10">
        <v>0</v>
      </c>
      <c r="G5036" s="10">
        <v>821.76</v>
      </c>
      <c r="H5036" s="10">
        <v>1015.75</v>
      </c>
      <c r="I5036" s="10">
        <v>-193.99</v>
      </c>
      <c r="J5036" s="10">
        <v>2.33</v>
      </c>
      <c r="K5036" s="10">
        <v>0</v>
      </c>
      <c r="L5036" s="10">
        <v>2.33</v>
      </c>
      <c r="M5036" s="10">
        <v>2.88</v>
      </c>
      <c r="N5036" s="10">
        <v>-0.54999999999999982</v>
      </c>
    </row>
    <row r="5037" spans="1:14" x14ac:dyDescent="0.25">
      <c r="A5037" s="9" t="s">
        <v>779</v>
      </c>
      <c r="B5037" s="9" t="s">
        <v>34</v>
      </c>
      <c r="C5037" s="9" t="s">
        <v>33</v>
      </c>
      <c r="D5037" s="9" t="s">
        <v>27</v>
      </c>
      <c r="E5037" s="10">
        <v>2824.82</v>
      </c>
      <c r="F5037" s="10">
        <v>0</v>
      </c>
      <c r="G5037" s="10">
        <v>2824.82</v>
      </c>
      <c r="H5037" s="10">
        <v>3491.7</v>
      </c>
      <c r="I5037" s="10">
        <v>-666.87999999999965</v>
      </c>
      <c r="J5037" s="10">
        <v>2.33</v>
      </c>
      <c r="K5037" s="10">
        <v>0</v>
      </c>
      <c r="L5037" s="10">
        <v>2.33</v>
      </c>
      <c r="M5037" s="10">
        <v>2.88</v>
      </c>
      <c r="N5037" s="10">
        <v>-0.54999999999999982</v>
      </c>
    </row>
    <row r="5038" spans="1:14" x14ac:dyDescent="0.25">
      <c r="A5038" s="9" t="s">
        <v>779</v>
      </c>
      <c r="B5038" s="9" t="s">
        <v>35</v>
      </c>
      <c r="C5038" s="9" t="s">
        <v>33</v>
      </c>
      <c r="D5038" s="9" t="s">
        <v>27</v>
      </c>
      <c r="E5038" s="10">
        <v>3056.29</v>
      </c>
      <c r="F5038" s="10">
        <v>0</v>
      </c>
      <c r="G5038" s="10">
        <v>3056.29</v>
      </c>
      <c r="H5038" s="10">
        <v>3777.73</v>
      </c>
      <c r="I5038" s="10">
        <v>-721.44</v>
      </c>
      <c r="J5038" s="10">
        <v>48.93</v>
      </c>
      <c r="K5038" s="10">
        <v>0</v>
      </c>
      <c r="L5038" s="10">
        <v>48.93</v>
      </c>
      <c r="M5038" s="10">
        <v>60.48</v>
      </c>
      <c r="N5038" s="10">
        <v>-11.549999999999997</v>
      </c>
    </row>
    <row r="5039" spans="1:14" x14ac:dyDescent="0.25">
      <c r="A5039" s="9" t="s">
        <v>779</v>
      </c>
      <c r="B5039" s="9" t="s">
        <v>176</v>
      </c>
      <c r="C5039" s="9" t="s">
        <v>39</v>
      </c>
      <c r="D5039" s="9" t="s">
        <v>40</v>
      </c>
      <c r="E5039" s="10">
        <v>-344643.2</v>
      </c>
      <c r="F5039" s="10">
        <v>0</v>
      </c>
      <c r="G5039" s="10">
        <v>-344643.2</v>
      </c>
      <c r="H5039" s="10">
        <v>-344643.21</v>
      </c>
      <c r="I5039" s="10">
        <v>1.0000000009313226E-2</v>
      </c>
      <c r="J5039" s="10">
        <v>-2016</v>
      </c>
      <c r="K5039" s="10">
        <v>0</v>
      </c>
      <c r="L5039" s="10">
        <v>-2016</v>
      </c>
      <c r="M5039" s="10">
        <v>-2016</v>
      </c>
      <c r="N5039" s="10">
        <v>0</v>
      </c>
    </row>
    <row r="5040" spans="1:14" x14ac:dyDescent="0.25">
      <c r="A5040" s="9" t="s">
        <v>779</v>
      </c>
      <c r="B5040" s="9" t="s">
        <v>177</v>
      </c>
      <c r="C5040" s="9" t="s">
        <v>42</v>
      </c>
      <c r="D5040" s="9" t="s">
        <v>58</v>
      </c>
      <c r="E5040" s="10">
        <v>285219.26</v>
      </c>
      <c r="F5040" s="10">
        <v>284865.94029850746</v>
      </c>
      <c r="G5040" s="10">
        <v>353.31970149255358</v>
      </c>
      <c r="H5040" s="10">
        <v>286290.27</v>
      </c>
      <c r="I5040" s="10">
        <v>-1071.0100000000093</v>
      </c>
      <c r="J5040" s="10">
        <v>12111</v>
      </c>
      <c r="K5040" s="10">
        <v>12096</v>
      </c>
      <c r="L5040" s="10">
        <v>15</v>
      </c>
      <c r="M5040" s="10">
        <v>12156.48</v>
      </c>
      <c r="N5040" s="10">
        <v>-45.479999999999563</v>
      </c>
    </row>
    <row r="5041" spans="1:14" x14ac:dyDescent="0.25">
      <c r="A5041" s="9" t="s">
        <v>779</v>
      </c>
      <c r="B5041" s="9" t="s">
        <v>178</v>
      </c>
      <c r="C5041" s="9" t="s">
        <v>42</v>
      </c>
      <c r="D5041" s="9" t="s">
        <v>43</v>
      </c>
      <c r="E5041" s="10">
        <v>1272.49</v>
      </c>
      <c r="F5041" s="10">
        <v>0</v>
      </c>
      <c r="G5041" s="10">
        <v>1272.49</v>
      </c>
      <c r="H5041" s="10">
        <v>0</v>
      </c>
      <c r="I5041" s="10">
        <v>1272.49</v>
      </c>
      <c r="J5041" s="10">
        <v>12400</v>
      </c>
      <c r="K5041" s="10">
        <v>0</v>
      </c>
      <c r="L5041" s="10">
        <v>12400</v>
      </c>
      <c r="M5041" s="10">
        <v>0</v>
      </c>
      <c r="N5041" s="10">
        <v>12400</v>
      </c>
    </row>
    <row r="5042" spans="1:14" x14ac:dyDescent="0.25">
      <c r="A5042" s="9" t="s">
        <v>779</v>
      </c>
      <c r="B5042" s="9" t="s">
        <v>92</v>
      </c>
      <c r="C5042" s="9" t="s">
        <v>42</v>
      </c>
      <c r="D5042" s="9" t="s">
        <v>43</v>
      </c>
      <c r="E5042" s="10">
        <v>343.88</v>
      </c>
      <c r="F5042" s="10">
        <v>343.20792079207922</v>
      </c>
      <c r="G5042" s="10">
        <v>0.67207920792077402</v>
      </c>
      <c r="H5042" s="10">
        <v>346.64</v>
      </c>
      <c r="I5042" s="10">
        <v>-2.7599999999999909</v>
      </c>
      <c r="J5042" s="10">
        <v>4040</v>
      </c>
      <c r="K5042" s="10">
        <v>4032</v>
      </c>
      <c r="L5042" s="10">
        <v>8</v>
      </c>
      <c r="M5042" s="10">
        <v>4072.32</v>
      </c>
      <c r="N5042" s="10">
        <v>-32.320000000000164</v>
      </c>
    </row>
    <row r="5043" spans="1:14" x14ac:dyDescent="0.25">
      <c r="A5043" s="9" t="s">
        <v>779</v>
      </c>
      <c r="B5043" s="9" t="s">
        <v>179</v>
      </c>
      <c r="C5043" s="9" t="s">
        <v>42</v>
      </c>
      <c r="D5043" s="9" t="s">
        <v>43</v>
      </c>
      <c r="E5043" s="10">
        <v>749.99</v>
      </c>
      <c r="F5043" s="10">
        <v>745.9203980099503</v>
      </c>
      <c r="G5043" s="10">
        <v>4.0696019900497049</v>
      </c>
      <c r="H5043" s="10">
        <v>749.65</v>
      </c>
      <c r="I5043" s="10">
        <v>0.34000000000003183</v>
      </c>
      <c r="J5043" s="10">
        <v>2027</v>
      </c>
      <c r="K5043" s="10">
        <v>2016</v>
      </c>
      <c r="L5043" s="10">
        <v>11</v>
      </c>
      <c r="M5043" s="10">
        <v>2026.08</v>
      </c>
      <c r="N5043" s="10">
        <v>0.92000000000007276</v>
      </c>
    </row>
    <row r="5044" spans="1:14" x14ac:dyDescent="0.25">
      <c r="A5044" s="9" t="s">
        <v>779</v>
      </c>
      <c r="B5044" s="9" t="s">
        <v>180</v>
      </c>
      <c r="C5044" s="9" t="s">
        <v>42</v>
      </c>
      <c r="D5044" s="9" t="s">
        <v>43</v>
      </c>
      <c r="E5044" s="10">
        <v>0</v>
      </c>
      <c r="F5044" s="10">
        <v>1241.2906403940888</v>
      </c>
      <c r="G5044" s="10">
        <v>-1241.2906403940888</v>
      </c>
      <c r="H5044" s="10">
        <v>1259.9100000000001</v>
      </c>
      <c r="I5044" s="10">
        <v>-1259.9100000000001</v>
      </c>
      <c r="J5044" s="10">
        <v>0</v>
      </c>
      <c r="K5044" s="10">
        <v>12096</v>
      </c>
      <c r="L5044" s="10">
        <v>-12096</v>
      </c>
      <c r="M5044" s="10">
        <v>12277.44</v>
      </c>
      <c r="N5044" s="10">
        <v>-12277.44</v>
      </c>
    </row>
    <row r="5045" spans="1:14" x14ac:dyDescent="0.25">
      <c r="A5045" s="9" t="s">
        <v>779</v>
      </c>
      <c r="B5045" s="9" t="s">
        <v>181</v>
      </c>
      <c r="C5045" s="9" t="s">
        <v>42</v>
      </c>
      <c r="D5045" s="9" t="s">
        <v>43</v>
      </c>
      <c r="E5045" s="10">
        <v>5719.48</v>
      </c>
      <c r="F5045" s="10">
        <v>5670.7290640394085</v>
      </c>
      <c r="G5045" s="10">
        <v>48.75093596059105</v>
      </c>
      <c r="H5045" s="10">
        <v>5755.79</v>
      </c>
      <c r="I5045" s="10">
        <v>-36.3100000000004</v>
      </c>
      <c r="J5045" s="10">
        <v>12200</v>
      </c>
      <c r="K5045" s="10">
        <v>12096</v>
      </c>
      <c r="L5045" s="10">
        <v>104</v>
      </c>
      <c r="M5045" s="10">
        <v>12277.44</v>
      </c>
      <c r="N5045" s="10">
        <v>-77.440000000000509</v>
      </c>
    </row>
    <row r="5046" spans="1:14" x14ac:dyDescent="0.25">
      <c r="A5046" s="9" t="s">
        <v>779</v>
      </c>
      <c r="B5046" s="9" t="s">
        <v>182</v>
      </c>
      <c r="C5046" s="9" t="s">
        <v>42</v>
      </c>
      <c r="D5046" s="9" t="s">
        <v>43</v>
      </c>
      <c r="E5046" s="10">
        <v>9788.5499999999993</v>
      </c>
      <c r="F5046" s="10">
        <v>9705.1034482758623</v>
      </c>
      <c r="G5046" s="10">
        <v>83.446551724136953</v>
      </c>
      <c r="H5046" s="10">
        <v>9850.68</v>
      </c>
      <c r="I5046" s="10">
        <v>-62.130000000001019</v>
      </c>
      <c r="J5046" s="10">
        <v>12200</v>
      </c>
      <c r="K5046" s="10">
        <v>12096</v>
      </c>
      <c r="L5046" s="10">
        <v>104</v>
      </c>
      <c r="M5046" s="10">
        <v>12277.44</v>
      </c>
      <c r="N5046" s="10">
        <v>-77.440000000000509</v>
      </c>
    </row>
    <row r="5047" spans="1:14" x14ac:dyDescent="0.25">
      <c r="A5047" s="9" t="s">
        <v>779</v>
      </c>
      <c r="B5047" s="9" t="s">
        <v>183</v>
      </c>
      <c r="C5047" s="9" t="s">
        <v>42</v>
      </c>
      <c r="D5047" s="9" t="s">
        <v>43</v>
      </c>
      <c r="E5047" s="10">
        <v>13291.25</v>
      </c>
      <c r="F5047" s="10">
        <v>12861.67487684729</v>
      </c>
      <c r="G5047" s="10">
        <v>429.57512315271015</v>
      </c>
      <c r="H5047" s="10">
        <v>13054.6</v>
      </c>
      <c r="I5047" s="10">
        <v>236.64999999999964</v>
      </c>
      <c r="J5047" s="10">
        <v>12500</v>
      </c>
      <c r="K5047" s="10">
        <v>12096</v>
      </c>
      <c r="L5047" s="10">
        <v>404</v>
      </c>
      <c r="M5047" s="10">
        <v>12277.44</v>
      </c>
      <c r="N5047" s="10">
        <v>222.55999999999949</v>
      </c>
    </row>
    <row r="5048" spans="1:14" x14ac:dyDescent="0.25">
      <c r="A5048" s="9" t="s">
        <v>779</v>
      </c>
      <c r="B5048" s="9" t="s">
        <v>184</v>
      </c>
      <c r="C5048" s="9" t="s">
        <v>42</v>
      </c>
      <c r="D5048" s="9" t="s">
        <v>43</v>
      </c>
      <c r="E5048" s="10">
        <v>19011.02</v>
      </c>
      <c r="F5048" s="10">
        <v>18768.955665024634</v>
      </c>
      <c r="G5048" s="10">
        <v>242.06433497536636</v>
      </c>
      <c r="H5048" s="10">
        <v>19050.490000000002</v>
      </c>
      <c r="I5048" s="10">
        <v>-39.470000000001164</v>
      </c>
      <c r="J5048" s="10">
        <v>2042</v>
      </c>
      <c r="K5048" s="10">
        <v>2016</v>
      </c>
      <c r="L5048" s="10">
        <v>26</v>
      </c>
      <c r="M5048" s="10">
        <v>2046.24</v>
      </c>
      <c r="N5048" s="10">
        <v>-4.2400000000000091</v>
      </c>
    </row>
    <row r="5049" spans="1:14" x14ac:dyDescent="0.25">
      <c r="A5049" s="9" t="s">
        <v>780</v>
      </c>
      <c r="B5049" s="9" t="s">
        <v>25</v>
      </c>
      <c r="C5049" s="9" t="s">
        <v>26</v>
      </c>
      <c r="D5049" s="9" t="s">
        <v>27</v>
      </c>
      <c r="E5049" s="10">
        <v>-1098.29</v>
      </c>
      <c r="F5049" s="10">
        <v>0</v>
      </c>
      <c r="G5049" s="10">
        <v>-1098.29</v>
      </c>
      <c r="H5049" s="10">
        <v>0</v>
      </c>
      <c r="I5049" s="10">
        <v>-1098.29</v>
      </c>
      <c r="J5049" s="10">
        <v>0</v>
      </c>
      <c r="K5049" s="10">
        <v>0</v>
      </c>
      <c r="L5049" s="10">
        <v>0</v>
      </c>
      <c r="M5049" s="10">
        <v>0</v>
      </c>
      <c r="N5049" s="10">
        <v>0</v>
      </c>
    </row>
    <row r="5050" spans="1:14" x14ac:dyDescent="0.25">
      <c r="A5050" s="9" t="s">
        <v>780</v>
      </c>
      <c r="B5050" s="9" t="s">
        <v>28</v>
      </c>
      <c r="C5050" s="9" t="s">
        <v>29</v>
      </c>
      <c r="D5050" s="9" t="s">
        <v>27</v>
      </c>
      <c r="E5050" s="10">
        <v>1.86</v>
      </c>
      <c r="F5050" s="10">
        <v>0</v>
      </c>
      <c r="G5050" s="10">
        <v>1.86</v>
      </c>
      <c r="H5050" s="10">
        <v>1.87</v>
      </c>
      <c r="I5050" s="10">
        <v>-1.0000000000000009E-2</v>
      </c>
      <c r="J5050" s="10">
        <v>0</v>
      </c>
      <c r="K5050" s="10">
        <v>0</v>
      </c>
      <c r="L5050" s="10">
        <v>0</v>
      </c>
      <c r="M5050" s="10">
        <v>0</v>
      </c>
      <c r="N5050" s="10">
        <v>0</v>
      </c>
    </row>
    <row r="5051" spans="1:14" x14ac:dyDescent="0.25">
      <c r="A5051" s="9" t="s">
        <v>780</v>
      </c>
      <c r="B5051" s="9" t="s">
        <v>30</v>
      </c>
      <c r="C5051" s="9" t="s">
        <v>29</v>
      </c>
      <c r="D5051" s="9" t="s">
        <v>27</v>
      </c>
      <c r="E5051" s="10">
        <v>43.44</v>
      </c>
      <c r="F5051" s="10">
        <v>0</v>
      </c>
      <c r="G5051" s="10">
        <v>43.44</v>
      </c>
      <c r="H5051" s="10">
        <v>43.52</v>
      </c>
      <c r="I5051" s="10">
        <v>-8.00000000000054E-2</v>
      </c>
      <c r="J5051" s="10">
        <v>0</v>
      </c>
      <c r="K5051" s="10">
        <v>0</v>
      </c>
      <c r="L5051" s="10">
        <v>0</v>
      </c>
      <c r="M5051" s="10">
        <v>0</v>
      </c>
      <c r="N5051" s="10">
        <v>0</v>
      </c>
    </row>
    <row r="5052" spans="1:14" x14ac:dyDescent="0.25">
      <c r="A5052" s="9" t="s">
        <v>780</v>
      </c>
      <c r="B5052" s="9" t="s">
        <v>31</v>
      </c>
      <c r="C5052" s="9" t="s">
        <v>29</v>
      </c>
      <c r="D5052" s="9" t="s">
        <v>27</v>
      </c>
      <c r="E5052" s="10">
        <v>291.66000000000003</v>
      </c>
      <c r="F5052" s="10">
        <v>0</v>
      </c>
      <c r="G5052" s="10">
        <v>291.66000000000003</v>
      </c>
      <c r="H5052" s="10">
        <v>292.22000000000003</v>
      </c>
      <c r="I5052" s="10">
        <v>-0.56000000000000227</v>
      </c>
      <c r="J5052" s="10">
        <v>0</v>
      </c>
      <c r="K5052" s="10">
        <v>0</v>
      </c>
      <c r="L5052" s="10">
        <v>0</v>
      </c>
      <c r="M5052" s="10">
        <v>0</v>
      </c>
      <c r="N5052" s="10">
        <v>0</v>
      </c>
    </row>
    <row r="5053" spans="1:14" x14ac:dyDescent="0.25">
      <c r="A5053" s="9" t="s">
        <v>780</v>
      </c>
      <c r="B5053" s="9" t="s">
        <v>32</v>
      </c>
      <c r="C5053" s="9" t="s">
        <v>33</v>
      </c>
      <c r="D5053" s="9" t="s">
        <v>27</v>
      </c>
      <c r="E5053" s="10">
        <v>469.07</v>
      </c>
      <c r="F5053" s="10">
        <v>0</v>
      </c>
      <c r="G5053" s="10">
        <v>469.07</v>
      </c>
      <c r="H5053" s="10">
        <v>481.03</v>
      </c>
      <c r="I5053" s="10">
        <v>-11.95999999999998</v>
      </c>
      <c r="J5053" s="10">
        <v>1.33</v>
      </c>
      <c r="K5053" s="10">
        <v>0</v>
      </c>
      <c r="L5053" s="10">
        <v>1.33</v>
      </c>
      <c r="M5053" s="10">
        <v>1.3640000000000001</v>
      </c>
      <c r="N5053" s="10">
        <v>-3.400000000000003E-2</v>
      </c>
    </row>
    <row r="5054" spans="1:14" x14ac:dyDescent="0.25">
      <c r="A5054" s="9" t="s">
        <v>780</v>
      </c>
      <c r="B5054" s="9" t="s">
        <v>34</v>
      </c>
      <c r="C5054" s="9" t="s">
        <v>33</v>
      </c>
      <c r="D5054" s="9" t="s">
        <v>27</v>
      </c>
      <c r="E5054" s="10">
        <v>1612.45</v>
      </c>
      <c r="F5054" s="10">
        <v>0</v>
      </c>
      <c r="G5054" s="10">
        <v>1612.45</v>
      </c>
      <c r="H5054" s="10">
        <v>1653.55</v>
      </c>
      <c r="I5054" s="10">
        <v>-41.099999999999909</v>
      </c>
      <c r="J5054" s="10">
        <v>1.33</v>
      </c>
      <c r="K5054" s="10">
        <v>0</v>
      </c>
      <c r="L5054" s="10">
        <v>1.33</v>
      </c>
      <c r="M5054" s="10">
        <v>1.3640000000000001</v>
      </c>
      <c r="N5054" s="10">
        <v>-3.400000000000003E-2</v>
      </c>
    </row>
    <row r="5055" spans="1:14" x14ac:dyDescent="0.25">
      <c r="A5055" s="9" t="s">
        <v>780</v>
      </c>
      <c r="B5055" s="9" t="s">
        <v>35</v>
      </c>
      <c r="C5055" s="9" t="s">
        <v>33</v>
      </c>
      <c r="D5055" s="9" t="s">
        <v>27</v>
      </c>
      <c r="E5055" s="10">
        <v>1744.57</v>
      </c>
      <c r="F5055" s="10">
        <v>0</v>
      </c>
      <c r="G5055" s="10">
        <v>1744.57</v>
      </c>
      <c r="H5055" s="10">
        <v>1789.03</v>
      </c>
      <c r="I5055" s="10">
        <v>-44.460000000000036</v>
      </c>
      <c r="J5055" s="10">
        <v>27.93</v>
      </c>
      <c r="K5055" s="10">
        <v>0</v>
      </c>
      <c r="L5055" s="10">
        <v>27.93</v>
      </c>
      <c r="M5055" s="10">
        <v>28.641999999999999</v>
      </c>
      <c r="N5055" s="10">
        <v>-0.71199999999999974</v>
      </c>
    </row>
    <row r="5056" spans="1:14" x14ac:dyDescent="0.25">
      <c r="A5056" s="9" t="s">
        <v>780</v>
      </c>
      <c r="B5056" s="9" t="s">
        <v>36</v>
      </c>
      <c r="C5056" s="9" t="s">
        <v>29</v>
      </c>
      <c r="D5056" s="9" t="s">
        <v>27</v>
      </c>
      <c r="E5056" s="10">
        <v>3267.64</v>
      </c>
      <c r="F5056" s="10">
        <v>0</v>
      </c>
      <c r="G5056" s="10">
        <v>3267.64</v>
      </c>
      <c r="H5056" s="10">
        <v>3273.98</v>
      </c>
      <c r="I5056" s="10">
        <v>-6.3400000000001455</v>
      </c>
      <c r="J5056" s="10">
        <v>0</v>
      </c>
      <c r="K5056" s="10">
        <v>0</v>
      </c>
      <c r="L5056" s="10">
        <v>0</v>
      </c>
      <c r="M5056" s="10">
        <v>0</v>
      </c>
      <c r="N5056" s="10">
        <v>0</v>
      </c>
    </row>
    <row r="5057" spans="1:14" x14ac:dyDescent="0.25">
      <c r="A5057" s="9" t="s">
        <v>780</v>
      </c>
      <c r="B5057" s="9" t="s">
        <v>37</v>
      </c>
      <c r="C5057" s="9" t="s">
        <v>29</v>
      </c>
      <c r="D5057" s="9" t="s">
        <v>27</v>
      </c>
      <c r="E5057" s="10">
        <v>7556.44</v>
      </c>
      <c r="F5057" s="10">
        <v>0</v>
      </c>
      <c r="G5057" s="10">
        <v>7556.44</v>
      </c>
      <c r="H5057" s="10">
        <v>7571.09</v>
      </c>
      <c r="I5057" s="10">
        <v>-14.650000000000546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</row>
    <row r="5058" spans="1:14" x14ac:dyDescent="0.25">
      <c r="A5058" s="9" t="s">
        <v>780</v>
      </c>
      <c r="B5058" s="9" t="s">
        <v>374</v>
      </c>
      <c r="C5058" s="9" t="s">
        <v>39</v>
      </c>
      <c r="D5058" s="9" t="s">
        <v>40</v>
      </c>
      <c r="E5058" s="10">
        <v>-177848.2</v>
      </c>
      <c r="F5058" s="10">
        <v>0</v>
      </c>
      <c r="G5058" s="10">
        <v>-177848.2</v>
      </c>
      <c r="H5058" s="10">
        <v>-177848.19</v>
      </c>
      <c r="I5058" s="10">
        <v>-1.0000000009313226E-2</v>
      </c>
      <c r="J5058" s="10">
        <v>-982</v>
      </c>
      <c r="K5058" s="10">
        <v>0</v>
      </c>
      <c r="L5058" s="10">
        <v>-982</v>
      </c>
      <c r="M5058" s="10">
        <v>-982</v>
      </c>
      <c r="N5058" s="10">
        <v>0</v>
      </c>
    </row>
    <row r="5059" spans="1:14" x14ac:dyDescent="0.25">
      <c r="A5059" s="9" t="s">
        <v>780</v>
      </c>
      <c r="B5059" s="9" t="s">
        <v>92</v>
      </c>
      <c r="C5059" s="9" t="s">
        <v>42</v>
      </c>
      <c r="D5059" s="9" t="s">
        <v>43</v>
      </c>
      <c r="E5059" s="10">
        <v>8.51</v>
      </c>
      <c r="F5059" s="10">
        <v>0</v>
      </c>
      <c r="G5059" s="10">
        <v>8.51</v>
      </c>
      <c r="H5059" s="10">
        <v>0</v>
      </c>
      <c r="I5059" s="10">
        <v>8.51</v>
      </c>
      <c r="J5059" s="10">
        <v>100</v>
      </c>
      <c r="K5059" s="10">
        <v>0</v>
      </c>
      <c r="L5059" s="10">
        <v>100</v>
      </c>
      <c r="M5059" s="10">
        <v>0</v>
      </c>
      <c r="N5059" s="10">
        <v>100</v>
      </c>
    </row>
    <row r="5060" spans="1:14" x14ac:dyDescent="0.25">
      <c r="A5060" s="9" t="s">
        <v>780</v>
      </c>
      <c r="B5060" s="9" t="s">
        <v>375</v>
      </c>
      <c r="C5060" s="9" t="s">
        <v>42</v>
      </c>
      <c r="D5060" s="9" t="s">
        <v>43</v>
      </c>
      <c r="E5060" s="10">
        <v>778.13</v>
      </c>
      <c r="F5060" s="10">
        <v>710.807881773399</v>
      </c>
      <c r="G5060" s="10">
        <v>67.322118226600992</v>
      </c>
      <c r="H5060" s="10">
        <v>721.47</v>
      </c>
      <c r="I5060" s="10">
        <v>56.659999999999968</v>
      </c>
      <c r="J5060" s="10">
        <v>12900</v>
      </c>
      <c r="K5060" s="10">
        <v>11784</v>
      </c>
      <c r="L5060" s="10">
        <v>1116</v>
      </c>
      <c r="M5060" s="10">
        <v>11960.76</v>
      </c>
      <c r="N5060" s="10">
        <v>939.23999999999978</v>
      </c>
    </row>
    <row r="5061" spans="1:14" x14ac:dyDescent="0.25">
      <c r="A5061" s="9" t="s">
        <v>780</v>
      </c>
      <c r="B5061" s="9" t="s">
        <v>44</v>
      </c>
      <c r="C5061" s="9" t="s">
        <v>42</v>
      </c>
      <c r="D5061" s="9" t="s">
        <v>43</v>
      </c>
      <c r="E5061" s="10">
        <v>977.13</v>
      </c>
      <c r="F5061" s="10">
        <v>973.16417910447763</v>
      </c>
      <c r="G5061" s="10">
        <v>3.9658208955223699</v>
      </c>
      <c r="H5061" s="10">
        <v>978.03</v>
      </c>
      <c r="I5061" s="10">
        <v>-0.89999999999997726</v>
      </c>
      <c r="J5061" s="10">
        <v>986</v>
      </c>
      <c r="K5061" s="10">
        <v>982</v>
      </c>
      <c r="L5061" s="10">
        <v>4</v>
      </c>
      <c r="M5061" s="10">
        <v>986.91</v>
      </c>
      <c r="N5061" s="10">
        <v>-0.90999999999996817</v>
      </c>
    </row>
    <row r="5062" spans="1:14" x14ac:dyDescent="0.25">
      <c r="A5062" s="9" t="s">
        <v>780</v>
      </c>
      <c r="B5062" s="9" t="s">
        <v>376</v>
      </c>
      <c r="C5062" s="9" t="s">
        <v>42</v>
      </c>
      <c r="D5062" s="9" t="s">
        <v>43</v>
      </c>
      <c r="E5062" s="10">
        <v>2917.75</v>
      </c>
      <c r="F5062" s="10">
        <v>2750.6206896551726</v>
      </c>
      <c r="G5062" s="10">
        <v>167.12931034482745</v>
      </c>
      <c r="H5062" s="10">
        <v>2791.88</v>
      </c>
      <c r="I5062" s="10">
        <v>125.86999999999989</v>
      </c>
      <c r="J5062" s="10">
        <v>12500</v>
      </c>
      <c r="K5062" s="10">
        <v>11784</v>
      </c>
      <c r="L5062" s="10">
        <v>716</v>
      </c>
      <c r="M5062" s="10">
        <v>11960.76</v>
      </c>
      <c r="N5062" s="10">
        <v>539.23999999999978</v>
      </c>
    </row>
    <row r="5063" spans="1:14" x14ac:dyDescent="0.25">
      <c r="A5063" s="9" t="s">
        <v>780</v>
      </c>
      <c r="B5063" s="9" t="s">
        <v>500</v>
      </c>
      <c r="C5063" s="9" t="s">
        <v>42</v>
      </c>
      <c r="D5063" s="9" t="s">
        <v>43</v>
      </c>
      <c r="E5063" s="10">
        <v>3662.37</v>
      </c>
      <c r="F5063" s="10">
        <v>3552.0492610837437</v>
      </c>
      <c r="G5063" s="10">
        <v>110.32073891625623</v>
      </c>
      <c r="H5063" s="10">
        <v>3605.33</v>
      </c>
      <c r="I5063" s="10">
        <v>57.039999999999964</v>
      </c>
      <c r="J5063" s="10">
        <v>12150</v>
      </c>
      <c r="K5063" s="10">
        <v>11784</v>
      </c>
      <c r="L5063" s="10">
        <v>366</v>
      </c>
      <c r="M5063" s="10">
        <v>11960.76</v>
      </c>
      <c r="N5063" s="10">
        <v>189.23999999999978</v>
      </c>
    </row>
    <row r="5064" spans="1:14" x14ac:dyDescent="0.25">
      <c r="A5064" s="9" t="s">
        <v>780</v>
      </c>
      <c r="B5064" s="9" t="s">
        <v>47</v>
      </c>
      <c r="C5064" s="9" t="s">
        <v>42</v>
      </c>
      <c r="D5064" s="9" t="s">
        <v>43</v>
      </c>
      <c r="E5064" s="10">
        <v>5542.6</v>
      </c>
      <c r="F5064" s="10">
        <v>5540.7156862745096</v>
      </c>
      <c r="G5064" s="10">
        <v>1.884313725490756</v>
      </c>
      <c r="H5064" s="10">
        <v>5651.53</v>
      </c>
      <c r="I5064" s="10">
        <v>-108.92999999999938</v>
      </c>
      <c r="J5064" s="10">
        <v>11788</v>
      </c>
      <c r="K5064" s="10">
        <v>11784</v>
      </c>
      <c r="L5064" s="10">
        <v>4</v>
      </c>
      <c r="M5064" s="10">
        <v>12019.68</v>
      </c>
      <c r="N5064" s="10">
        <v>-231.68000000000029</v>
      </c>
    </row>
    <row r="5065" spans="1:14" x14ac:dyDescent="0.25">
      <c r="A5065" s="9" t="s">
        <v>780</v>
      </c>
      <c r="B5065" s="9" t="s">
        <v>272</v>
      </c>
      <c r="C5065" s="9" t="s">
        <v>42</v>
      </c>
      <c r="D5065" s="9" t="s">
        <v>43</v>
      </c>
      <c r="E5065" s="10">
        <v>9781.66</v>
      </c>
      <c r="F5065" s="10">
        <v>9541.9802955665018</v>
      </c>
      <c r="G5065" s="10">
        <v>239.67970443349805</v>
      </c>
      <c r="H5065" s="10">
        <v>9685.11</v>
      </c>
      <c r="I5065" s="10">
        <v>96.549999999999272</v>
      </c>
      <c r="J5065" s="10">
        <v>12080</v>
      </c>
      <c r="K5065" s="10">
        <v>11784</v>
      </c>
      <c r="L5065" s="10">
        <v>296</v>
      </c>
      <c r="M5065" s="10">
        <v>11960.76</v>
      </c>
      <c r="N5065" s="10">
        <v>119.23999999999978</v>
      </c>
    </row>
    <row r="5066" spans="1:14" x14ac:dyDescent="0.25">
      <c r="A5066" s="9" t="s">
        <v>780</v>
      </c>
      <c r="B5066" s="9" t="s">
        <v>378</v>
      </c>
      <c r="C5066" s="9" t="s">
        <v>42</v>
      </c>
      <c r="D5066" s="9" t="s">
        <v>43</v>
      </c>
      <c r="E5066" s="10">
        <v>12547.5</v>
      </c>
      <c r="F5066" s="10">
        <v>11734.896551724138</v>
      </c>
      <c r="G5066" s="10">
        <v>812.60344827586232</v>
      </c>
      <c r="H5066" s="10">
        <v>11910.92</v>
      </c>
      <c r="I5066" s="10">
        <v>636.57999999999993</v>
      </c>
      <c r="J5066" s="10">
        <v>1050</v>
      </c>
      <c r="K5066" s="10">
        <v>982</v>
      </c>
      <c r="L5066" s="10">
        <v>68</v>
      </c>
      <c r="M5066" s="10">
        <v>996.73</v>
      </c>
      <c r="N5066" s="10">
        <v>53.269999999999982</v>
      </c>
    </row>
    <row r="5067" spans="1:14" x14ac:dyDescent="0.25">
      <c r="A5067" s="9" t="s">
        <v>780</v>
      </c>
      <c r="B5067" s="9" t="s">
        <v>50</v>
      </c>
      <c r="C5067" s="9" t="s">
        <v>42</v>
      </c>
      <c r="D5067" s="9" t="s">
        <v>43</v>
      </c>
      <c r="E5067" s="10">
        <v>15789.76</v>
      </c>
      <c r="F5067" s="10">
        <v>15672.716417910447</v>
      </c>
      <c r="G5067" s="10">
        <v>117.04358208955273</v>
      </c>
      <c r="H5067" s="10">
        <v>15751.08</v>
      </c>
      <c r="I5067" s="10">
        <v>38.680000000000291</v>
      </c>
      <c r="J5067" s="10">
        <v>11872</v>
      </c>
      <c r="K5067" s="10">
        <v>11784</v>
      </c>
      <c r="L5067" s="10">
        <v>88</v>
      </c>
      <c r="M5067" s="10">
        <v>11842.92</v>
      </c>
      <c r="N5067" s="10">
        <v>29.079999999999927</v>
      </c>
    </row>
    <row r="5068" spans="1:14" x14ac:dyDescent="0.25">
      <c r="A5068" s="9" t="s">
        <v>780</v>
      </c>
      <c r="B5068" s="9" t="s">
        <v>103</v>
      </c>
      <c r="C5068" s="9" t="s">
        <v>42</v>
      </c>
      <c r="D5068" s="9" t="s">
        <v>43</v>
      </c>
      <c r="E5068" s="10">
        <v>57343.64</v>
      </c>
      <c r="F5068" s="10">
        <v>56367.821782178216</v>
      </c>
      <c r="G5068" s="10">
        <v>975.81821782178304</v>
      </c>
      <c r="H5068" s="10">
        <v>56931.5</v>
      </c>
      <c r="I5068" s="10">
        <v>412.13999999999942</v>
      </c>
      <c r="J5068" s="10">
        <v>11988</v>
      </c>
      <c r="K5068" s="10">
        <v>11784</v>
      </c>
      <c r="L5068" s="10">
        <v>204</v>
      </c>
      <c r="M5068" s="10">
        <v>11901.84</v>
      </c>
      <c r="N5068" s="10">
        <v>86.159999999999854</v>
      </c>
    </row>
    <row r="5069" spans="1:14" x14ac:dyDescent="0.25">
      <c r="A5069" s="9" t="s">
        <v>780</v>
      </c>
      <c r="B5069" s="9" t="s">
        <v>379</v>
      </c>
      <c r="C5069" s="9" t="s">
        <v>42</v>
      </c>
      <c r="D5069" s="9" t="s">
        <v>53</v>
      </c>
      <c r="E5069" s="10">
        <v>54015.33</v>
      </c>
      <c r="F5069" s="10">
        <v>53850.81592039801</v>
      </c>
      <c r="G5069" s="10">
        <v>164.5140796019914</v>
      </c>
      <c r="H5069" s="10">
        <v>54120.07</v>
      </c>
      <c r="I5069" s="10">
        <v>-104.73999999999796</v>
      </c>
      <c r="J5069" s="10">
        <v>8865</v>
      </c>
      <c r="K5069" s="10">
        <v>8838</v>
      </c>
      <c r="L5069" s="10">
        <v>27</v>
      </c>
      <c r="M5069" s="10">
        <v>8882.19</v>
      </c>
      <c r="N5069" s="10">
        <v>-17.190000000000509</v>
      </c>
    </row>
    <row r="5070" spans="1:14" x14ac:dyDescent="0.25">
      <c r="A5070" s="9" t="s">
        <v>780</v>
      </c>
      <c r="B5070" s="9" t="s">
        <v>54</v>
      </c>
      <c r="C5070" s="9" t="s">
        <v>42</v>
      </c>
      <c r="D5070" s="9" t="s">
        <v>55</v>
      </c>
      <c r="E5070" s="10">
        <v>594.98</v>
      </c>
      <c r="F5070" s="10">
        <v>583.3039215686274</v>
      </c>
      <c r="G5070" s="10">
        <v>11.676078431372616</v>
      </c>
      <c r="H5070" s="10">
        <v>594.97</v>
      </c>
      <c r="I5070" s="10">
        <v>9.9999999999909051E-3</v>
      </c>
      <c r="J5070" s="10">
        <v>108.178</v>
      </c>
      <c r="K5070" s="10">
        <v>106.05588235294118</v>
      </c>
      <c r="L5070" s="10">
        <v>2.1221176470588148</v>
      </c>
      <c r="M5070" s="10">
        <v>108.17700000000001</v>
      </c>
      <c r="N5070" s="10">
        <v>9.9999999999056399E-4</v>
      </c>
    </row>
    <row r="5071" spans="1:14" x14ac:dyDescent="0.25">
      <c r="A5071" s="9" t="s">
        <v>781</v>
      </c>
      <c r="B5071" s="9" t="s">
        <v>25</v>
      </c>
      <c r="C5071" s="9" t="s">
        <v>26</v>
      </c>
      <c r="D5071" s="9" t="s">
        <v>27</v>
      </c>
      <c r="E5071" s="10">
        <v>-1104.45</v>
      </c>
      <c r="F5071" s="10">
        <v>0</v>
      </c>
      <c r="G5071" s="10">
        <v>-1104.45</v>
      </c>
      <c r="H5071" s="10">
        <v>0</v>
      </c>
      <c r="I5071" s="10">
        <v>-1104.45</v>
      </c>
      <c r="J5071" s="10">
        <v>0</v>
      </c>
      <c r="K5071" s="10">
        <v>0</v>
      </c>
      <c r="L5071" s="10">
        <v>0</v>
      </c>
      <c r="M5071" s="10">
        <v>0</v>
      </c>
      <c r="N5071" s="10">
        <v>0</v>
      </c>
    </row>
    <row r="5072" spans="1:14" x14ac:dyDescent="0.25">
      <c r="A5072" s="9" t="s">
        <v>781</v>
      </c>
      <c r="B5072" s="9" t="s">
        <v>28</v>
      </c>
      <c r="C5072" s="9" t="s">
        <v>29</v>
      </c>
      <c r="D5072" s="9" t="s">
        <v>27</v>
      </c>
      <c r="E5072" s="10">
        <v>12.86</v>
      </c>
      <c r="F5072" s="10">
        <v>0</v>
      </c>
      <c r="G5072" s="10">
        <v>12.86</v>
      </c>
      <c r="H5072" s="10">
        <v>12.84</v>
      </c>
      <c r="I5072" s="10">
        <v>1.9999999999999574E-2</v>
      </c>
      <c r="J5072" s="10">
        <v>0</v>
      </c>
      <c r="K5072" s="10">
        <v>0</v>
      </c>
      <c r="L5072" s="10">
        <v>0</v>
      </c>
      <c r="M5072" s="10">
        <v>0</v>
      </c>
      <c r="N5072" s="10">
        <v>0</v>
      </c>
    </row>
    <row r="5073" spans="1:14" x14ac:dyDescent="0.25">
      <c r="A5073" s="9" t="s">
        <v>781</v>
      </c>
      <c r="B5073" s="9" t="s">
        <v>30</v>
      </c>
      <c r="C5073" s="9" t="s">
        <v>29</v>
      </c>
      <c r="D5073" s="9" t="s">
        <v>27</v>
      </c>
      <c r="E5073" s="10">
        <v>300.13</v>
      </c>
      <c r="F5073" s="10">
        <v>0</v>
      </c>
      <c r="G5073" s="10">
        <v>300.13</v>
      </c>
      <c r="H5073" s="10">
        <v>299.61</v>
      </c>
      <c r="I5073" s="10">
        <v>0.51999999999998181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</row>
    <row r="5074" spans="1:14" x14ac:dyDescent="0.25">
      <c r="A5074" s="9" t="s">
        <v>781</v>
      </c>
      <c r="B5074" s="9" t="s">
        <v>31</v>
      </c>
      <c r="C5074" s="9" t="s">
        <v>29</v>
      </c>
      <c r="D5074" s="9" t="s">
        <v>27</v>
      </c>
      <c r="E5074" s="10">
        <v>2015.13</v>
      </c>
      <c r="F5074" s="10">
        <v>0</v>
      </c>
      <c r="G5074" s="10">
        <v>2015.13</v>
      </c>
      <c r="H5074" s="10">
        <v>2011.64</v>
      </c>
      <c r="I5074" s="10">
        <v>3.4900000000000091</v>
      </c>
      <c r="J5074" s="10">
        <v>0</v>
      </c>
      <c r="K5074" s="10">
        <v>0</v>
      </c>
      <c r="L5074" s="10">
        <v>0</v>
      </c>
      <c r="M5074" s="10">
        <v>0</v>
      </c>
      <c r="N5074" s="10">
        <v>0</v>
      </c>
    </row>
    <row r="5075" spans="1:14" x14ac:dyDescent="0.25">
      <c r="A5075" s="9" t="s">
        <v>781</v>
      </c>
      <c r="B5075" s="9" t="s">
        <v>32</v>
      </c>
      <c r="C5075" s="9" t="s">
        <v>33</v>
      </c>
      <c r="D5075" s="9" t="s">
        <v>27</v>
      </c>
      <c r="E5075" s="10">
        <v>3526.85</v>
      </c>
      <c r="F5075" s="10">
        <v>0</v>
      </c>
      <c r="G5075" s="10">
        <v>3526.85</v>
      </c>
      <c r="H5075" s="10">
        <v>3311.35</v>
      </c>
      <c r="I5075" s="10">
        <v>215.5</v>
      </c>
      <c r="J5075" s="10">
        <v>10</v>
      </c>
      <c r="K5075" s="10">
        <v>0</v>
      </c>
      <c r="L5075" s="10">
        <v>10</v>
      </c>
      <c r="M5075" s="10">
        <v>9.3889999999999993</v>
      </c>
      <c r="N5075" s="10">
        <v>0.61100000000000065</v>
      </c>
    </row>
    <row r="5076" spans="1:14" x14ac:dyDescent="0.25">
      <c r="A5076" s="9" t="s">
        <v>781</v>
      </c>
      <c r="B5076" s="9" t="s">
        <v>34</v>
      </c>
      <c r="C5076" s="9" t="s">
        <v>33</v>
      </c>
      <c r="D5076" s="9" t="s">
        <v>27</v>
      </c>
      <c r="E5076" s="10">
        <v>12123.71</v>
      </c>
      <c r="F5076" s="10">
        <v>0</v>
      </c>
      <c r="G5076" s="10">
        <v>12123.71</v>
      </c>
      <c r="H5076" s="10">
        <v>11382.91</v>
      </c>
      <c r="I5076" s="10">
        <v>740.79999999999927</v>
      </c>
      <c r="J5076" s="10">
        <v>10</v>
      </c>
      <c r="K5076" s="10">
        <v>0</v>
      </c>
      <c r="L5076" s="10">
        <v>10</v>
      </c>
      <c r="M5076" s="10">
        <v>9.3889999999999993</v>
      </c>
      <c r="N5076" s="10">
        <v>0.61100000000000065</v>
      </c>
    </row>
    <row r="5077" spans="1:14" x14ac:dyDescent="0.25">
      <c r="A5077" s="9" t="s">
        <v>781</v>
      </c>
      <c r="B5077" s="9" t="s">
        <v>35</v>
      </c>
      <c r="C5077" s="9" t="s">
        <v>33</v>
      </c>
      <c r="D5077" s="9" t="s">
        <v>27</v>
      </c>
      <c r="E5077" s="10">
        <v>13117.1</v>
      </c>
      <c r="F5077" s="10">
        <v>0</v>
      </c>
      <c r="G5077" s="10">
        <v>13117.1</v>
      </c>
      <c r="H5077" s="10">
        <v>12315.52</v>
      </c>
      <c r="I5077" s="10">
        <v>801.57999999999993</v>
      </c>
      <c r="J5077" s="10">
        <v>210</v>
      </c>
      <c r="K5077" s="10">
        <v>0</v>
      </c>
      <c r="L5077" s="10">
        <v>210</v>
      </c>
      <c r="M5077" s="10">
        <v>197.167</v>
      </c>
      <c r="N5077" s="10">
        <v>12.832999999999998</v>
      </c>
    </row>
    <row r="5078" spans="1:14" x14ac:dyDescent="0.25">
      <c r="A5078" s="9" t="s">
        <v>781</v>
      </c>
      <c r="B5078" s="9" t="s">
        <v>36</v>
      </c>
      <c r="C5078" s="9" t="s">
        <v>29</v>
      </c>
      <c r="D5078" s="9" t="s">
        <v>27</v>
      </c>
      <c r="E5078" s="10">
        <v>22576.75</v>
      </c>
      <c r="F5078" s="10">
        <v>0</v>
      </c>
      <c r="G5078" s="10">
        <v>22576.75</v>
      </c>
      <c r="H5078" s="10">
        <v>22537.75</v>
      </c>
      <c r="I5078" s="10">
        <v>39</v>
      </c>
      <c r="J5078" s="10">
        <v>0</v>
      </c>
      <c r="K5078" s="10">
        <v>0</v>
      </c>
      <c r="L5078" s="10">
        <v>0</v>
      </c>
      <c r="M5078" s="10">
        <v>0</v>
      </c>
      <c r="N5078" s="10">
        <v>0</v>
      </c>
    </row>
    <row r="5079" spans="1:14" x14ac:dyDescent="0.25">
      <c r="A5079" s="9" t="s">
        <v>781</v>
      </c>
      <c r="B5079" s="9" t="s">
        <v>37</v>
      </c>
      <c r="C5079" s="9" t="s">
        <v>29</v>
      </c>
      <c r="D5079" s="9" t="s">
        <v>27</v>
      </c>
      <c r="E5079" s="10">
        <v>52208.89</v>
      </c>
      <c r="F5079" s="10">
        <v>0</v>
      </c>
      <c r="G5079" s="10">
        <v>52208.89</v>
      </c>
      <c r="H5079" s="10">
        <v>52118.7</v>
      </c>
      <c r="I5079" s="10">
        <v>90.190000000002328</v>
      </c>
      <c r="J5079" s="10">
        <v>0</v>
      </c>
      <c r="K5079" s="10">
        <v>0</v>
      </c>
      <c r="L5079" s="10">
        <v>0</v>
      </c>
      <c r="M5079" s="10">
        <v>0</v>
      </c>
      <c r="N5079" s="10">
        <v>0</v>
      </c>
    </row>
    <row r="5080" spans="1:14" x14ac:dyDescent="0.25">
      <c r="A5080" s="9" t="s">
        <v>781</v>
      </c>
      <c r="B5080" s="9" t="s">
        <v>374</v>
      </c>
      <c r="C5080" s="9" t="s">
        <v>39</v>
      </c>
      <c r="D5080" s="9" t="s">
        <v>40</v>
      </c>
      <c r="E5080" s="10">
        <v>-1224291.03</v>
      </c>
      <c r="F5080" s="10">
        <v>0</v>
      </c>
      <c r="G5080" s="10">
        <v>-1224291.03</v>
      </c>
      <c r="H5080" s="10">
        <v>-1224291.02</v>
      </c>
      <c r="I5080" s="10">
        <v>-1.0000000009313226E-2</v>
      </c>
      <c r="J5080" s="10">
        <v>-6760</v>
      </c>
      <c r="K5080" s="10">
        <v>0</v>
      </c>
      <c r="L5080" s="10">
        <v>-6760</v>
      </c>
      <c r="M5080" s="10">
        <v>-6760</v>
      </c>
      <c r="N5080" s="10">
        <v>0</v>
      </c>
    </row>
    <row r="5081" spans="1:14" x14ac:dyDescent="0.25">
      <c r="A5081" s="9" t="s">
        <v>781</v>
      </c>
      <c r="B5081" s="9" t="s">
        <v>92</v>
      </c>
      <c r="C5081" s="9" t="s">
        <v>42</v>
      </c>
      <c r="D5081" s="9" t="s">
        <v>43</v>
      </c>
      <c r="E5081" s="10">
        <v>43.41</v>
      </c>
      <c r="F5081" s="10">
        <v>0</v>
      </c>
      <c r="G5081" s="10">
        <v>43.41</v>
      </c>
      <c r="H5081" s="10">
        <v>0</v>
      </c>
      <c r="I5081" s="10">
        <v>43.41</v>
      </c>
      <c r="J5081" s="10">
        <v>510</v>
      </c>
      <c r="K5081" s="10">
        <v>0</v>
      </c>
      <c r="L5081" s="10">
        <v>510</v>
      </c>
      <c r="M5081" s="10">
        <v>0</v>
      </c>
      <c r="N5081" s="10">
        <v>510</v>
      </c>
    </row>
    <row r="5082" spans="1:14" x14ac:dyDescent="0.25">
      <c r="A5082" s="9" t="s">
        <v>781</v>
      </c>
      <c r="B5082" s="9" t="s">
        <v>375</v>
      </c>
      <c r="C5082" s="9" t="s">
        <v>42</v>
      </c>
      <c r="D5082" s="9" t="s">
        <v>43</v>
      </c>
      <c r="E5082" s="10">
        <v>4885.92</v>
      </c>
      <c r="F5082" s="10">
        <v>4893.1625615763551</v>
      </c>
      <c r="G5082" s="10">
        <v>-7.2425615763550013</v>
      </c>
      <c r="H5082" s="10">
        <v>4966.5600000000004</v>
      </c>
      <c r="I5082" s="10">
        <v>-80.640000000000327</v>
      </c>
      <c r="J5082" s="10">
        <v>81000</v>
      </c>
      <c r="K5082" s="10">
        <v>81120</v>
      </c>
      <c r="L5082" s="10">
        <v>-120</v>
      </c>
      <c r="M5082" s="10">
        <v>82336.800000000003</v>
      </c>
      <c r="N5082" s="10">
        <v>-1336.8000000000029</v>
      </c>
    </row>
    <row r="5083" spans="1:14" x14ac:dyDescent="0.25">
      <c r="A5083" s="9" t="s">
        <v>781</v>
      </c>
      <c r="B5083" s="9" t="s">
        <v>44</v>
      </c>
      <c r="C5083" s="9" t="s">
        <v>42</v>
      </c>
      <c r="D5083" s="9" t="s">
        <v>43</v>
      </c>
      <c r="E5083" s="10">
        <v>6708.07</v>
      </c>
      <c r="F5083" s="10">
        <v>6699.1641791044776</v>
      </c>
      <c r="G5083" s="10">
        <v>8.9058208955220834</v>
      </c>
      <c r="H5083" s="10">
        <v>6732.66</v>
      </c>
      <c r="I5083" s="10">
        <v>-24.590000000000146</v>
      </c>
      <c r="J5083" s="10">
        <v>6769</v>
      </c>
      <c r="K5083" s="10">
        <v>6760</v>
      </c>
      <c r="L5083" s="10">
        <v>9</v>
      </c>
      <c r="M5083" s="10">
        <v>6793.8</v>
      </c>
      <c r="N5083" s="10">
        <v>-24.800000000000182</v>
      </c>
    </row>
    <row r="5084" spans="1:14" x14ac:dyDescent="0.25">
      <c r="A5084" s="9" t="s">
        <v>781</v>
      </c>
      <c r="B5084" s="9" t="s">
        <v>376</v>
      </c>
      <c r="C5084" s="9" t="s">
        <v>42</v>
      </c>
      <c r="D5084" s="9" t="s">
        <v>43</v>
      </c>
      <c r="E5084" s="10">
        <v>18907.02</v>
      </c>
      <c r="F5084" s="10">
        <v>18935.034482758623</v>
      </c>
      <c r="G5084" s="10">
        <v>-28.014482758622762</v>
      </c>
      <c r="H5084" s="10">
        <v>19219.060000000001</v>
      </c>
      <c r="I5084" s="10">
        <v>-312.04000000000087</v>
      </c>
      <c r="J5084" s="10">
        <v>81000</v>
      </c>
      <c r="K5084" s="10">
        <v>81120</v>
      </c>
      <c r="L5084" s="10">
        <v>-120</v>
      </c>
      <c r="M5084" s="10">
        <v>82336.800000000003</v>
      </c>
      <c r="N5084" s="10">
        <v>-1336.8000000000029</v>
      </c>
    </row>
    <row r="5085" spans="1:14" x14ac:dyDescent="0.25">
      <c r="A5085" s="9" t="s">
        <v>781</v>
      </c>
      <c r="B5085" s="9" t="s">
        <v>500</v>
      </c>
      <c r="C5085" s="9" t="s">
        <v>42</v>
      </c>
      <c r="D5085" s="9" t="s">
        <v>43</v>
      </c>
      <c r="E5085" s="10">
        <v>24476.12</v>
      </c>
      <c r="F5085" s="10">
        <v>24452</v>
      </c>
      <c r="G5085" s="10">
        <v>24.119999999998981</v>
      </c>
      <c r="H5085" s="10">
        <v>24818.78</v>
      </c>
      <c r="I5085" s="10">
        <v>-342.65999999999985</v>
      </c>
      <c r="J5085" s="10">
        <v>81200</v>
      </c>
      <c r="K5085" s="10">
        <v>81120</v>
      </c>
      <c r="L5085" s="10">
        <v>80</v>
      </c>
      <c r="M5085" s="10">
        <v>82336.800000000003</v>
      </c>
      <c r="N5085" s="10">
        <v>-1136.8000000000029</v>
      </c>
    </row>
    <row r="5086" spans="1:14" x14ac:dyDescent="0.25">
      <c r="A5086" s="9" t="s">
        <v>781</v>
      </c>
      <c r="B5086" s="9" t="s">
        <v>47</v>
      </c>
      <c r="C5086" s="9" t="s">
        <v>42</v>
      </c>
      <c r="D5086" s="9" t="s">
        <v>43</v>
      </c>
      <c r="E5086" s="10">
        <v>38188.83</v>
      </c>
      <c r="F5086" s="10">
        <v>38141.813725490196</v>
      </c>
      <c r="G5086" s="10">
        <v>47.016274509805953</v>
      </c>
      <c r="H5086" s="10">
        <v>38904.65</v>
      </c>
      <c r="I5086" s="10">
        <v>-715.81999999999971</v>
      </c>
      <c r="J5086" s="10">
        <v>81220</v>
      </c>
      <c r="K5086" s="10">
        <v>81119.999999999985</v>
      </c>
      <c r="L5086" s="10">
        <v>100.00000000001455</v>
      </c>
      <c r="M5086" s="10">
        <v>82742.399999999994</v>
      </c>
      <c r="N5086" s="10">
        <v>-1522.3999999999942</v>
      </c>
    </row>
    <row r="5087" spans="1:14" x14ac:dyDescent="0.25">
      <c r="A5087" s="9" t="s">
        <v>781</v>
      </c>
      <c r="B5087" s="9" t="s">
        <v>272</v>
      </c>
      <c r="C5087" s="9" t="s">
        <v>42</v>
      </c>
      <c r="D5087" s="9" t="s">
        <v>43</v>
      </c>
      <c r="E5087" s="10">
        <v>68321.81</v>
      </c>
      <c r="F5087" s="10">
        <v>65686.108374384232</v>
      </c>
      <c r="G5087" s="10">
        <v>2635.7016256157658</v>
      </c>
      <c r="H5087" s="10">
        <v>66671.399999999994</v>
      </c>
      <c r="I5087" s="10">
        <v>1650.4100000000035</v>
      </c>
      <c r="J5087" s="10">
        <v>84375</v>
      </c>
      <c r="K5087" s="10">
        <v>81120</v>
      </c>
      <c r="L5087" s="10">
        <v>3255</v>
      </c>
      <c r="M5087" s="10">
        <v>82336.800000000003</v>
      </c>
      <c r="N5087" s="10">
        <v>2038.1999999999971</v>
      </c>
    </row>
    <row r="5088" spans="1:14" x14ac:dyDescent="0.25">
      <c r="A5088" s="9" t="s">
        <v>781</v>
      </c>
      <c r="B5088" s="9" t="s">
        <v>378</v>
      </c>
      <c r="C5088" s="9" t="s">
        <v>42</v>
      </c>
      <c r="D5088" s="9" t="s">
        <v>43</v>
      </c>
      <c r="E5088" s="10">
        <v>81212.2</v>
      </c>
      <c r="F5088" s="10">
        <v>80782</v>
      </c>
      <c r="G5088" s="10">
        <v>430.19999999999709</v>
      </c>
      <c r="H5088" s="10">
        <v>81993.73</v>
      </c>
      <c r="I5088" s="10">
        <v>-781.52999999999884</v>
      </c>
      <c r="J5088" s="10">
        <v>6796</v>
      </c>
      <c r="K5088" s="10">
        <v>6760</v>
      </c>
      <c r="L5088" s="10">
        <v>36</v>
      </c>
      <c r="M5088" s="10">
        <v>6861.4</v>
      </c>
      <c r="N5088" s="10">
        <v>-65.399999999999636</v>
      </c>
    </row>
    <row r="5089" spans="1:14" x14ac:dyDescent="0.25">
      <c r="A5089" s="9" t="s">
        <v>781</v>
      </c>
      <c r="B5089" s="9" t="s">
        <v>50</v>
      </c>
      <c r="C5089" s="9" t="s">
        <v>42</v>
      </c>
      <c r="D5089" s="9" t="s">
        <v>43</v>
      </c>
      <c r="E5089" s="10">
        <v>108140.97</v>
      </c>
      <c r="F5089" s="10">
        <v>107889.60199004975</v>
      </c>
      <c r="G5089" s="10">
        <v>251.3680099502526</v>
      </c>
      <c r="H5089" s="10">
        <v>108429.05</v>
      </c>
      <c r="I5089" s="10">
        <v>-288.08000000000175</v>
      </c>
      <c r="J5089" s="10">
        <v>81309</v>
      </c>
      <c r="K5089" s="10">
        <v>81120</v>
      </c>
      <c r="L5089" s="10">
        <v>189</v>
      </c>
      <c r="M5089" s="10">
        <v>81525.600000000006</v>
      </c>
      <c r="N5089" s="10">
        <v>-216.60000000000582</v>
      </c>
    </row>
    <row r="5090" spans="1:14" x14ac:dyDescent="0.25">
      <c r="A5090" s="9" t="s">
        <v>781</v>
      </c>
      <c r="B5090" s="9" t="s">
        <v>103</v>
      </c>
      <c r="C5090" s="9" t="s">
        <v>42</v>
      </c>
      <c r="D5090" s="9" t="s">
        <v>43</v>
      </c>
      <c r="E5090" s="10">
        <v>391331.59</v>
      </c>
      <c r="F5090" s="10">
        <v>388031.02970297029</v>
      </c>
      <c r="G5090" s="10">
        <v>3300.5602970297332</v>
      </c>
      <c r="H5090" s="10">
        <v>391911.34</v>
      </c>
      <c r="I5090" s="10">
        <v>-579.75</v>
      </c>
      <c r="J5090" s="10">
        <v>81810</v>
      </c>
      <c r="K5090" s="10">
        <v>81120</v>
      </c>
      <c r="L5090" s="10">
        <v>690</v>
      </c>
      <c r="M5090" s="10">
        <v>81931.199999999997</v>
      </c>
      <c r="N5090" s="10">
        <v>-121.19999999999709</v>
      </c>
    </row>
    <row r="5091" spans="1:14" x14ac:dyDescent="0.25">
      <c r="A5091" s="9" t="s">
        <v>781</v>
      </c>
      <c r="B5091" s="9" t="s">
        <v>379</v>
      </c>
      <c r="C5091" s="9" t="s">
        <v>42</v>
      </c>
      <c r="D5091" s="9" t="s">
        <v>53</v>
      </c>
      <c r="E5091" s="10">
        <v>373202.37</v>
      </c>
      <c r="F5091" s="10">
        <v>370704.2089552239</v>
      </c>
      <c r="G5091" s="10">
        <v>2498.1610447760904</v>
      </c>
      <c r="H5091" s="10">
        <v>372557.73</v>
      </c>
      <c r="I5091" s="10">
        <v>644.64000000001397</v>
      </c>
      <c r="J5091" s="10">
        <v>61250</v>
      </c>
      <c r="K5091" s="10">
        <v>60840</v>
      </c>
      <c r="L5091" s="10">
        <v>410</v>
      </c>
      <c r="M5091" s="10">
        <v>61144.2</v>
      </c>
      <c r="N5091" s="10">
        <v>105.80000000000291</v>
      </c>
    </row>
    <row r="5092" spans="1:14" x14ac:dyDescent="0.25">
      <c r="A5092" s="9" t="s">
        <v>781</v>
      </c>
      <c r="B5092" s="9" t="s">
        <v>54</v>
      </c>
      <c r="C5092" s="9" t="s">
        <v>42</v>
      </c>
      <c r="D5092" s="9" t="s">
        <v>55</v>
      </c>
      <c r="E5092" s="10">
        <v>4095.75</v>
      </c>
      <c r="F5092" s="10">
        <v>4015.4411764705883</v>
      </c>
      <c r="G5092" s="10">
        <v>80.308823529411711</v>
      </c>
      <c r="H5092" s="10">
        <v>4095.75</v>
      </c>
      <c r="I5092" s="10">
        <v>0</v>
      </c>
      <c r="J5092" s="10">
        <v>744.68200000000002</v>
      </c>
      <c r="K5092" s="10">
        <v>730.08039215686267</v>
      </c>
      <c r="L5092" s="10">
        <v>14.601607843137344</v>
      </c>
      <c r="M5092" s="10">
        <v>744.68200000000002</v>
      </c>
      <c r="N5092" s="10">
        <v>0</v>
      </c>
    </row>
    <row r="5093" spans="1:14" x14ac:dyDescent="0.25">
      <c r="A5093" s="9" t="s">
        <v>782</v>
      </c>
      <c r="B5093" s="9" t="s">
        <v>25</v>
      </c>
      <c r="C5093" s="9" t="s">
        <v>26</v>
      </c>
      <c r="D5093" s="9" t="s">
        <v>27</v>
      </c>
      <c r="E5093" s="10">
        <v>-6988.82</v>
      </c>
      <c r="F5093" s="10">
        <v>0</v>
      </c>
      <c r="G5093" s="10">
        <v>-6988.82</v>
      </c>
      <c r="H5093" s="10">
        <v>0</v>
      </c>
      <c r="I5093" s="10">
        <v>-6988.82</v>
      </c>
      <c r="J5093" s="10">
        <v>0</v>
      </c>
      <c r="K5093" s="10">
        <v>0</v>
      </c>
      <c r="L5093" s="10">
        <v>0</v>
      </c>
      <c r="M5093" s="10">
        <v>0</v>
      </c>
      <c r="N5093" s="10">
        <v>0</v>
      </c>
    </row>
    <row r="5094" spans="1:14" x14ac:dyDescent="0.25">
      <c r="A5094" s="9" t="s">
        <v>782</v>
      </c>
      <c r="B5094" s="9" t="s">
        <v>28</v>
      </c>
      <c r="C5094" s="9" t="s">
        <v>29</v>
      </c>
      <c r="D5094" s="9" t="s">
        <v>27</v>
      </c>
      <c r="E5094" s="10">
        <v>2.29</v>
      </c>
      <c r="F5094" s="10">
        <v>0</v>
      </c>
      <c r="G5094" s="10">
        <v>2.29</v>
      </c>
      <c r="H5094" s="10">
        <v>2.16</v>
      </c>
      <c r="I5094" s="10">
        <v>0.12999999999999989</v>
      </c>
      <c r="J5094" s="10">
        <v>0</v>
      </c>
      <c r="K5094" s="10">
        <v>0</v>
      </c>
      <c r="L5094" s="10">
        <v>0</v>
      </c>
      <c r="M5094" s="10">
        <v>0</v>
      </c>
      <c r="N5094" s="10">
        <v>0</v>
      </c>
    </row>
    <row r="5095" spans="1:14" x14ac:dyDescent="0.25">
      <c r="A5095" s="9" t="s">
        <v>782</v>
      </c>
      <c r="B5095" s="9" t="s">
        <v>30</v>
      </c>
      <c r="C5095" s="9" t="s">
        <v>29</v>
      </c>
      <c r="D5095" s="9" t="s">
        <v>27</v>
      </c>
      <c r="E5095" s="10">
        <v>53.55</v>
      </c>
      <c r="F5095" s="10">
        <v>0</v>
      </c>
      <c r="G5095" s="10">
        <v>53.55</v>
      </c>
      <c r="H5095" s="10">
        <v>50.3</v>
      </c>
      <c r="I5095" s="10">
        <v>3.25</v>
      </c>
      <c r="J5095" s="10">
        <v>0</v>
      </c>
      <c r="K5095" s="10">
        <v>0</v>
      </c>
      <c r="L5095" s="10">
        <v>0</v>
      </c>
      <c r="M5095" s="10">
        <v>0</v>
      </c>
      <c r="N5095" s="10">
        <v>0</v>
      </c>
    </row>
    <row r="5096" spans="1:14" x14ac:dyDescent="0.25">
      <c r="A5096" s="9" t="s">
        <v>782</v>
      </c>
      <c r="B5096" s="9" t="s">
        <v>31</v>
      </c>
      <c r="C5096" s="9" t="s">
        <v>29</v>
      </c>
      <c r="D5096" s="9" t="s">
        <v>27</v>
      </c>
      <c r="E5096" s="10">
        <v>359.53</v>
      </c>
      <c r="F5096" s="10">
        <v>0</v>
      </c>
      <c r="G5096" s="10">
        <v>359.53</v>
      </c>
      <c r="H5096" s="10">
        <v>337.74</v>
      </c>
      <c r="I5096" s="10">
        <v>21.789999999999964</v>
      </c>
      <c r="J5096" s="10">
        <v>0</v>
      </c>
      <c r="K5096" s="10">
        <v>0</v>
      </c>
      <c r="L5096" s="10">
        <v>0</v>
      </c>
      <c r="M5096" s="10">
        <v>0</v>
      </c>
      <c r="N5096" s="10">
        <v>0</v>
      </c>
    </row>
    <row r="5097" spans="1:14" x14ac:dyDescent="0.25">
      <c r="A5097" s="9" t="s">
        <v>782</v>
      </c>
      <c r="B5097" s="9" t="s">
        <v>32</v>
      </c>
      <c r="C5097" s="9" t="s">
        <v>33</v>
      </c>
      <c r="D5097" s="9" t="s">
        <v>27</v>
      </c>
      <c r="E5097" s="10">
        <v>2588.71</v>
      </c>
      <c r="F5097" s="10">
        <v>0</v>
      </c>
      <c r="G5097" s="10">
        <v>2588.71</v>
      </c>
      <c r="H5097" s="10">
        <v>2589.39</v>
      </c>
      <c r="I5097" s="10">
        <v>-0.67999999999983629</v>
      </c>
      <c r="J5097" s="10">
        <v>7.34</v>
      </c>
      <c r="K5097" s="10">
        <v>0</v>
      </c>
      <c r="L5097" s="10">
        <v>7.34</v>
      </c>
      <c r="M5097" s="10">
        <v>7.3419999999999996</v>
      </c>
      <c r="N5097" s="10">
        <v>-1.9999999999997797E-3</v>
      </c>
    </row>
    <row r="5098" spans="1:14" x14ac:dyDescent="0.25">
      <c r="A5098" s="9" t="s">
        <v>782</v>
      </c>
      <c r="B5098" s="9" t="s">
        <v>36</v>
      </c>
      <c r="C5098" s="9" t="s">
        <v>29</v>
      </c>
      <c r="D5098" s="9" t="s">
        <v>27</v>
      </c>
      <c r="E5098" s="10">
        <v>4028.06</v>
      </c>
      <c r="F5098" s="10">
        <v>0</v>
      </c>
      <c r="G5098" s="10">
        <v>4028.06</v>
      </c>
      <c r="H5098" s="10">
        <v>3783.96</v>
      </c>
      <c r="I5098" s="10">
        <v>244.09999999999991</v>
      </c>
      <c r="J5098" s="10">
        <v>0</v>
      </c>
      <c r="K5098" s="10">
        <v>0</v>
      </c>
      <c r="L5098" s="10">
        <v>0</v>
      </c>
      <c r="M5098" s="10">
        <v>0</v>
      </c>
      <c r="N5098" s="10">
        <v>0</v>
      </c>
    </row>
    <row r="5099" spans="1:14" x14ac:dyDescent="0.25">
      <c r="A5099" s="9" t="s">
        <v>782</v>
      </c>
      <c r="B5099" s="9" t="s">
        <v>37</v>
      </c>
      <c r="C5099" s="9" t="s">
        <v>29</v>
      </c>
      <c r="D5099" s="9" t="s">
        <v>27</v>
      </c>
      <c r="E5099" s="10">
        <v>9314.92</v>
      </c>
      <c r="F5099" s="10">
        <v>0</v>
      </c>
      <c r="G5099" s="10">
        <v>9314.92</v>
      </c>
      <c r="H5099" s="10">
        <v>8750.43</v>
      </c>
      <c r="I5099" s="10">
        <v>564.48999999999978</v>
      </c>
      <c r="J5099" s="10">
        <v>0</v>
      </c>
      <c r="K5099" s="10">
        <v>0</v>
      </c>
      <c r="L5099" s="10">
        <v>0</v>
      </c>
      <c r="M5099" s="10">
        <v>0</v>
      </c>
      <c r="N5099" s="10">
        <v>0</v>
      </c>
    </row>
    <row r="5100" spans="1:14" x14ac:dyDescent="0.25">
      <c r="A5100" s="9" t="s">
        <v>782</v>
      </c>
      <c r="B5100" s="9" t="s">
        <v>34</v>
      </c>
      <c r="C5100" s="9" t="s">
        <v>33</v>
      </c>
      <c r="D5100" s="9" t="s">
        <v>27</v>
      </c>
      <c r="E5100" s="10">
        <v>8898.7999999999993</v>
      </c>
      <c r="F5100" s="10">
        <v>0</v>
      </c>
      <c r="G5100" s="10">
        <v>8898.7999999999993</v>
      </c>
      <c r="H5100" s="10">
        <v>8901.1299999999992</v>
      </c>
      <c r="I5100" s="10">
        <v>-2.3299999999999272</v>
      </c>
      <c r="J5100" s="10">
        <v>7.34</v>
      </c>
      <c r="K5100" s="10">
        <v>0</v>
      </c>
      <c r="L5100" s="10">
        <v>7.34</v>
      </c>
      <c r="M5100" s="10">
        <v>7.3419999999999996</v>
      </c>
      <c r="N5100" s="10">
        <v>-1.9999999999997797E-3</v>
      </c>
    </row>
    <row r="5101" spans="1:14" x14ac:dyDescent="0.25">
      <c r="A5101" s="9" t="s">
        <v>782</v>
      </c>
      <c r="B5101" s="9" t="s">
        <v>35</v>
      </c>
      <c r="C5101" s="9" t="s">
        <v>33</v>
      </c>
      <c r="D5101" s="9" t="s">
        <v>27</v>
      </c>
      <c r="E5101" s="10">
        <v>9627.9500000000007</v>
      </c>
      <c r="F5101" s="10">
        <v>0</v>
      </c>
      <c r="G5101" s="10">
        <v>9627.9500000000007</v>
      </c>
      <c r="H5101" s="10">
        <v>9630.49</v>
      </c>
      <c r="I5101" s="10">
        <v>-2.5399999999990541</v>
      </c>
      <c r="J5101" s="10">
        <v>154.13999999999999</v>
      </c>
      <c r="K5101" s="10">
        <v>0</v>
      </c>
      <c r="L5101" s="10">
        <v>154.13999999999999</v>
      </c>
      <c r="M5101" s="10">
        <v>154.18100000000001</v>
      </c>
      <c r="N5101" s="10">
        <v>-4.1000000000025238E-2</v>
      </c>
    </row>
    <row r="5102" spans="1:14" x14ac:dyDescent="0.25">
      <c r="A5102" s="9" t="s">
        <v>782</v>
      </c>
      <c r="B5102" s="9" t="s">
        <v>382</v>
      </c>
      <c r="C5102" s="9" t="s">
        <v>39</v>
      </c>
      <c r="D5102" s="9" t="s">
        <v>40</v>
      </c>
      <c r="E5102" s="10">
        <v>-336352.33</v>
      </c>
      <c r="F5102" s="10">
        <v>0</v>
      </c>
      <c r="G5102" s="10">
        <v>-336352.33</v>
      </c>
      <c r="H5102" s="10">
        <v>-336352.34</v>
      </c>
      <c r="I5102" s="10">
        <v>1.0000000009313226E-2</v>
      </c>
      <c r="J5102" s="10">
        <v>-2276</v>
      </c>
      <c r="K5102" s="10">
        <v>0</v>
      </c>
      <c r="L5102" s="10">
        <v>-2276</v>
      </c>
      <c r="M5102" s="10">
        <v>-2276</v>
      </c>
      <c r="N5102" s="10">
        <v>0</v>
      </c>
    </row>
    <row r="5103" spans="1:14" x14ac:dyDescent="0.25">
      <c r="A5103" s="9" t="s">
        <v>782</v>
      </c>
      <c r="B5103" s="9" t="s">
        <v>383</v>
      </c>
      <c r="C5103" s="9" t="s">
        <v>42</v>
      </c>
      <c r="D5103" s="9" t="s">
        <v>43</v>
      </c>
      <c r="E5103" s="10">
        <v>125.44</v>
      </c>
      <c r="F5103" s="10">
        <v>89.215686274509807</v>
      </c>
      <c r="G5103" s="10">
        <v>36.224313725490191</v>
      </c>
      <c r="H5103" s="10">
        <v>91</v>
      </c>
      <c r="I5103" s="10">
        <v>34.44</v>
      </c>
      <c r="J5103" s="10">
        <v>3200</v>
      </c>
      <c r="K5103" s="10">
        <v>2276</v>
      </c>
      <c r="L5103" s="10">
        <v>924</v>
      </c>
      <c r="M5103" s="10">
        <v>2321.52</v>
      </c>
      <c r="N5103" s="10">
        <v>878.48</v>
      </c>
    </row>
    <row r="5104" spans="1:14" x14ac:dyDescent="0.25">
      <c r="A5104" s="9" t="s">
        <v>782</v>
      </c>
      <c r="B5104" s="9" t="s">
        <v>384</v>
      </c>
      <c r="C5104" s="9" t="s">
        <v>42</v>
      </c>
      <c r="D5104" s="9" t="s">
        <v>43</v>
      </c>
      <c r="E5104" s="10">
        <v>1837</v>
      </c>
      <c r="F5104" s="10">
        <v>1824.4433497536945</v>
      </c>
      <c r="G5104" s="10">
        <v>12.55665024630548</v>
      </c>
      <c r="H5104" s="10">
        <v>1851.81</v>
      </c>
      <c r="I5104" s="10">
        <v>-14.809999999999945</v>
      </c>
      <c r="J5104" s="10">
        <v>55000</v>
      </c>
      <c r="K5104" s="10">
        <v>54624</v>
      </c>
      <c r="L5104" s="10">
        <v>376</v>
      </c>
      <c r="M5104" s="10">
        <v>55443.360000000001</v>
      </c>
      <c r="N5104" s="10">
        <v>-443.36000000000058</v>
      </c>
    </row>
    <row r="5105" spans="1:14" x14ac:dyDescent="0.25">
      <c r="A5105" s="9" t="s">
        <v>782</v>
      </c>
      <c r="B5105" s="9" t="s">
        <v>385</v>
      </c>
      <c r="C5105" s="9" t="s">
        <v>42</v>
      </c>
      <c r="D5105" s="9" t="s">
        <v>43</v>
      </c>
      <c r="E5105" s="10">
        <v>2616.08</v>
      </c>
      <c r="F5105" s="10">
        <v>2628.7761194029849</v>
      </c>
      <c r="G5105" s="10">
        <v>-12.696119402985005</v>
      </c>
      <c r="H5105" s="10">
        <v>2641.92</v>
      </c>
      <c r="I5105" s="10">
        <v>-25.840000000000146</v>
      </c>
      <c r="J5105" s="10">
        <v>2265</v>
      </c>
      <c r="K5105" s="10">
        <v>2276</v>
      </c>
      <c r="L5105" s="10">
        <v>-11</v>
      </c>
      <c r="M5105" s="10">
        <v>2287.38</v>
      </c>
      <c r="N5105" s="10">
        <v>-22.380000000000109</v>
      </c>
    </row>
    <row r="5106" spans="1:14" x14ac:dyDescent="0.25">
      <c r="A5106" s="9" t="s">
        <v>782</v>
      </c>
      <c r="B5106" s="9" t="s">
        <v>386</v>
      </c>
      <c r="C5106" s="9" t="s">
        <v>42</v>
      </c>
      <c r="D5106" s="9" t="s">
        <v>43</v>
      </c>
      <c r="E5106" s="10">
        <v>8504.9599999999991</v>
      </c>
      <c r="F5106" s="10">
        <v>8412.0990099009887</v>
      </c>
      <c r="G5106" s="10">
        <v>92.860990099010451</v>
      </c>
      <c r="H5106" s="10">
        <v>8496.2199999999993</v>
      </c>
      <c r="I5106" s="10">
        <v>8.7399999999997817</v>
      </c>
      <c r="J5106" s="10">
        <v>55227</v>
      </c>
      <c r="K5106" s="10">
        <v>54624</v>
      </c>
      <c r="L5106" s="10">
        <v>603</v>
      </c>
      <c r="M5106" s="10">
        <v>55170.239999999998</v>
      </c>
      <c r="N5106" s="10">
        <v>56.760000000002037</v>
      </c>
    </row>
    <row r="5107" spans="1:14" x14ac:dyDescent="0.25">
      <c r="A5107" s="9" t="s">
        <v>782</v>
      </c>
      <c r="B5107" s="9" t="s">
        <v>387</v>
      </c>
      <c r="C5107" s="9" t="s">
        <v>42</v>
      </c>
      <c r="D5107" s="9" t="s">
        <v>43</v>
      </c>
      <c r="E5107" s="10">
        <v>9025.01</v>
      </c>
      <c r="F5107" s="10">
        <v>8996.0295566502446</v>
      </c>
      <c r="G5107" s="10">
        <v>28.98044334975566</v>
      </c>
      <c r="H5107" s="10">
        <v>9130.9699999999993</v>
      </c>
      <c r="I5107" s="10">
        <v>-105.95999999999913</v>
      </c>
      <c r="J5107" s="10">
        <v>54800</v>
      </c>
      <c r="K5107" s="10">
        <v>54624</v>
      </c>
      <c r="L5107" s="10">
        <v>176</v>
      </c>
      <c r="M5107" s="10">
        <v>55443.360000000001</v>
      </c>
      <c r="N5107" s="10">
        <v>-643.36000000000058</v>
      </c>
    </row>
    <row r="5108" spans="1:14" x14ac:dyDescent="0.25">
      <c r="A5108" s="9" t="s">
        <v>782</v>
      </c>
      <c r="B5108" s="9" t="s">
        <v>388</v>
      </c>
      <c r="C5108" s="9" t="s">
        <v>42</v>
      </c>
      <c r="D5108" s="9" t="s">
        <v>43</v>
      </c>
      <c r="E5108" s="10">
        <v>14119.7</v>
      </c>
      <c r="F5108" s="10">
        <v>15056.009900990099</v>
      </c>
      <c r="G5108" s="10">
        <v>-936.30990099009796</v>
      </c>
      <c r="H5108" s="10">
        <v>15206.57</v>
      </c>
      <c r="I5108" s="10">
        <v>-1086.869999999999</v>
      </c>
      <c r="J5108" s="10">
        <v>51227</v>
      </c>
      <c r="K5108" s="10">
        <v>54624</v>
      </c>
      <c r="L5108" s="10">
        <v>-3397</v>
      </c>
      <c r="M5108" s="10">
        <v>55170.239999999998</v>
      </c>
      <c r="N5108" s="10">
        <v>-3943.239999999998</v>
      </c>
    </row>
    <row r="5109" spans="1:14" x14ac:dyDescent="0.25">
      <c r="A5109" s="9" t="s">
        <v>782</v>
      </c>
      <c r="B5109" s="9" t="s">
        <v>389</v>
      </c>
      <c r="C5109" s="9" t="s">
        <v>42</v>
      </c>
      <c r="D5109" s="9" t="s">
        <v>43</v>
      </c>
      <c r="E5109" s="10">
        <v>18179.7</v>
      </c>
      <c r="F5109" s="10">
        <v>17912.118226600986</v>
      </c>
      <c r="G5109" s="10">
        <v>267.58177339901522</v>
      </c>
      <c r="H5109" s="10">
        <v>18180.8</v>
      </c>
      <c r="I5109" s="10">
        <v>-1.0999999999985448</v>
      </c>
      <c r="J5109" s="10">
        <v>2310</v>
      </c>
      <c r="K5109" s="10">
        <v>2276</v>
      </c>
      <c r="L5109" s="10">
        <v>34</v>
      </c>
      <c r="M5109" s="10">
        <v>2310.14</v>
      </c>
      <c r="N5109" s="10">
        <v>-0.13999999999987267</v>
      </c>
    </row>
    <row r="5110" spans="1:14" x14ac:dyDescent="0.25">
      <c r="A5110" s="9" t="s">
        <v>782</v>
      </c>
      <c r="B5110" s="9" t="s">
        <v>390</v>
      </c>
      <c r="C5110" s="9" t="s">
        <v>42</v>
      </c>
      <c r="D5110" s="9" t="s">
        <v>43</v>
      </c>
      <c r="E5110" s="10">
        <v>20659.64</v>
      </c>
      <c r="F5110" s="10">
        <v>20630.935960591134</v>
      </c>
      <c r="G5110" s="10">
        <v>28.704039408865356</v>
      </c>
      <c r="H5110" s="10">
        <v>20940.400000000001</v>
      </c>
      <c r="I5110" s="10">
        <v>-280.76000000000204</v>
      </c>
      <c r="J5110" s="10">
        <v>54700</v>
      </c>
      <c r="K5110" s="10">
        <v>54624</v>
      </c>
      <c r="L5110" s="10">
        <v>76</v>
      </c>
      <c r="M5110" s="10">
        <v>55443.360000000001</v>
      </c>
      <c r="N5110" s="10">
        <v>-743.36000000000058</v>
      </c>
    </row>
    <row r="5111" spans="1:14" x14ac:dyDescent="0.25">
      <c r="A5111" s="9" t="s">
        <v>782</v>
      </c>
      <c r="B5111" s="9" t="s">
        <v>391</v>
      </c>
      <c r="C5111" s="9" t="s">
        <v>42</v>
      </c>
      <c r="D5111" s="9" t="s">
        <v>43</v>
      </c>
      <c r="E5111" s="10">
        <v>29357.71</v>
      </c>
      <c r="F5111" s="10">
        <v>28891.724137931036</v>
      </c>
      <c r="G5111" s="10">
        <v>465.98586206896289</v>
      </c>
      <c r="H5111" s="10">
        <v>29325.1</v>
      </c>
      <c r="I5111" s="10">
        <v>32.610000000000582</v>
      </c>
      <c r="J5111" s="10">
        <v>55505</v>
      </c>
      <c r="K5111" s="10">
        <v>54624</v>
      </c>
      <c r="L5111" s="10">
        <v>881</v>
      </c>
      <c r="M5111" s="10">
        <v>55443.360000000001</v>
      </c>
      <c r="N5111" s="10">
        <v>61.639999999999418</v>
      </c>
    </row>
    <row r="5112" spans="1:14" x14ac:dyDescent="0.25">
      <c r="A5112" s="9" t="s">
        <v>782</v>
      </c>
      <c r="B5112" s="9" t="s">
        <v>392</v>
      </c>
      <c r="C5112" s="9" t="s">
        <v>42</v>
      </c>
      <c r="D5112" s="9" t="s">
        <v>43</v>
      </c>
      <c r="E5112" s="10">
        <v>136778.14000000001</v>
      </c>
      <c r="F5112" s="10">
        <v>131893.47524752477</v>
      </c>
      <c r="G5112" s="10">
        <v>4884.664752475248</v>
      </c>
      <c r="H5112" s="10">
        <v>133212.41</v>
      </c>
      <c r="I5112" s="10">
        <v>3565.7300000000105</v>
      </c>
      <c r="J5112" s="10">
        <v>56647</v>
      </c>
      <c r="K5112" s="10">
        <v>54624</v>
      </c>
      <c r="L5112" s="10">
        <v>2023</v>
      </c>
      <c r="M5112" s="10">
        <v>55170.239999999998</v>
      </c>
      <c r="N5112" s="10">
        <v>1476.760000000002</v>
      </c>
    </row>
    <row r="5113" spans="1:14" x14ac:dyDescent="0.25">
      <c r="A5113" s="9" t="s">
        <v>782</v>
      </c>
      <c r="B5113" s="9" t="s">
        <v>379</v>
      </c>
      <c r="C5113" s="9" t="s">
        <v>42</v>
      </c>
      <c r="D5113" s="9" t="s">
        <v>53</v>
      </c>
      <c r="E5113" s="10">
        <v>66574.47</v>
      </c>
      <c r="F5113" s="10">
        <v>62228.895522388062</v>
      </c>
      <c r="G5113" s="10">
        <v>4345.5744776119391</v>
      </c>
      <c r="H5113" s="10">
        <v>62540.04</v>
      </c>
      <c r="I5113" s="10">
        <v>4034.4300000000003</v>
      </c>
      <c r="J5113" s="10">
        <v>10928</v>
      </c>
      <c r="K5113" s="10">
        <v>10214.687562189056</v>
      </c>
      <c r="L5113" s="10">
        <v>713.31243781094417</v>
      </c>
      <c r="M5113" s="10">
        <v>10265.761</v>
      </c>
      <c r="N5113" s="10">
        <v>662.23899999999958</v>
      </c>
    </row>
    <row r="5114" spans="1:14" x14ac:dyDescent="0.25">
      <c r="A5114" s="9" t="s">
        <v>782</v>
      </c>
      <c r="B5114" s="9" t="s">
        <v>54</v>
      </c>
      <c r="C5114" s="9" t="s">
        <v>42</v>
      </c>
      <c r="D5114" s="9" t="s">
        <v>55</v>
      </c>
      <c r="E5114" s="10">
        <v>689.49</v>
      </c>
      <c r="F5114" s="10">
        <v>675.97058823529414</v>
      </c>
      <c r="G5114" s="10">
        <v>13.519411764705865</v>
      </c>
      <c r="H5114" s="10">
        <v>689.49</v>
      </c>
      <c r="I5114" s="10">
        <v>0</v>
      </c>
      <c r="J5114" s="10">
        <v>125.36199999999999</v>
      </c>
      <c r="K5114" s="10">
        <v>122.90392156862744</v>
      </c>
      <c r="L5114" s="10">
        <v>2.4580784313725559</v>
      </c>
      <c r="M5114" s="10">
        <v>125.36199999999999</v>
      </c>
      <c r="N5114" s="10">
        <v>0</v>
      </c>
    </row>
    <row r="5115" spans="1:14" x14ac:dyDescent="0.25">
      <c r="A5115" s="9" t="s">
        <v>783</v>
      </c>
      <c r="B5115" s="9" t="s">
        <v>25</v>
      </c>
      <c r="C5115" s="9" t="s">
        <v>26</v>
      </c>
      <c r="D5115" s="9" t="s">
        <v>27</v>
      </c>
      <c r="E5115" s="10">
        <v>2771.47</v>
      </c>
      <c r="F5115" s="10">
        <v>0</v>
      </c>
      <c r="G5115" s="10">
        <v>2771.47</v>
      </c>
      <c r="H5115" s="10">
        <v>0</v>
      </c>
      <c r="I5115" s="10">
        <v>2771.47</v>
      </c>
      <c r="J5115" s="10">
        <v>0</v>
      </c>
      <c r="K5115" s="10">
        <v>0</v>
      </c>
      <c r="L5115" s="10">
        <v>0</v>
      </c>
      <c r="M5115" s="10">
        <v>0</v>
      </c>
      <c r="N5115" s="10">
        <v>0</v>
      </c>
    </row>
    <row r="5116" spans="1:14" x14ac:dyDescent="0.25">
      <c r="A5116" s="9" t="s">
        <v>783</v>
      </c>
      <c r="B5116" s="9" t="s">
        <v>28</v>
      </c>
      <c r="C5116" s="9" t="s">
        <v>29</v>
      </c>
      <c r="D5116" s="9" t="s">
        <v>27</v>
      </c>
      <c r="E5116" s="10">
        <v>1.45</v>
      </c>
      <c r="F5116" s="10">
        <v>0</v>
      </c>
      <c r="G5116" s="10">
        <v>1.45</v>
      </c>
      <c r="H5116" s="10">
        <v>1.46</v>
      </c>
      <c r="I5116" s="10">
        <v>-1.0000000000000009E-2</v>
      </c>
      <c r="J5116" s="10">
        <v>0</v>
      </c>
      <c r="K5116" s="10">
        <v>0</v>
      </c>
      <c r="L5116" s="10">
        <v>0</v>
      </c>
      <c r="M5116" s="10">
        <v>0</v>
      </c>
      <c r="N5116" s="10">
        <v>0</v>
      </c>
    </row>
    <row r="5117" spans="1:14" x14ac:dyDescent="0.25">
      <c r="A5117" s="9" t="s">
        <v>783</v>
      </c>
      <c r="B5117" s="9" t="s">
        <v>30</v>
      </c>
      <c r="C5117" s="9" t="s">
        <v>29</v>
      </c>
      <c r="D5117" s="9" t="s">
        <v>27</v>
      </c>
      <c r="E5117" s="10">
        <v>33.82</v>
      </c>
      <c r="F5117" s="10">
        <v>0</v>
      </c>
      <c r="G5117" s="10">
        <v>33.82</v>
      </c>
      <c r="H5117" s="10">
        <v>34.07</v>
      </c>
      <c r="I5117" s="10">
        <v>-0.25</v>
      </c>
      <c r="J5117" s="10">
        <v>0</v>
      </c>
      <c r="K5117" s="10">
        <v>0</v>
      </c>
      <c r="L5117" s="10">
        <v>0</v>
      </c>
      <c r="M5117" s="10">
        <v>0</v>
      </c>
      <c r="N5117" s="10">
        <v>0</v>
      </c>
    </row>
    <row r="5118" spans="1:14" x14ac:dyDescent="0.25">
      <c r="A5118" s="9" t="s">
        <v>783</v>
      </c>
      <c r="B5118" s="9" t="s">
        <v>31</v>
      </c>
      <c r="C5118" s="9" t="s">
        <v>29</v>
      </c>
      <c r="D5118" s="9" t="s">
        <v>27</v>
      </c>
      <c r="E5118" s="10">
        <v>227.11</v>
      </c>
      <c r="F5118" s="10">
        <v>0</v>
      </c>
      <c r="G5118" s="10">
        <v>227.11</v>
      </c>
      <c r="H5118" s="10">
        <v>228.77</v>
      </c>
      <c r="I5118" s="10">
        <v>-1.6599999999999966</v>
      </c>
      <c r="J5118" s="10">
        <v>0</v>
      </c>
      <c r="K5118" s="10">
        <v>0</v>
      </c>
      <c r="L5118" s="10">
        <v>0</v>
      </c>
      <c r="M5118" s="10">
        <v>0</v>
      </c>
      <c r="N5118" s="10">
        <v>0</v>
      </c>
    </row>
    <row r="5119" spans="1:14" x14ac:dyDescent="0.25">
      <c r="A5119" s="9" t="s">
        <v>783</v>
      </c>
      <c r="B5119" s="9" t="s">
        <v>32</v>
      </c>
      <c r="C5119" s="9" t="s">
        <v>33</v>
      </c>
      <c r="D5119" s="9" t="s">
        <v>27</v>
      </c>
      <c r="E5119" s="10">
        <v>1326.1</v>
      </c>
      <c r="F5119" s="10">
        <v>0</v>
      </c>
      <c r="G5119" s="10">
        <v>1326.1</v>
      </c>
      <c r="H5119" s="10">
        <v>1745.22</v>
      </c>
      <c r="I5119" s="10">
        <v>-419.12000000000012</v>
      </c>
      <c r="J5119" s="10">
        <v>3.76</v>
      </c>
      <c r="K5119" s="10">
        <v>0</v>
      </c>
      <c r="L5119" s="10">
        <v>3.76</v>
      </c>
      <c r="M5119" s="10">
        <v>4.9480000000000004</v>
      </c>
      <c r="N5119" s="10">
        <v>-1.1880000000000006</v>
      </c>
    </row>
    <row r="5120" spans="1:14" x14ac:dyDescent="0.25">
      <c r="A5120" s="9" t="s">
        <v>783</v>
      </c>
      <c r="B5120" s="9" t="s">
        <v>36</v>
      </c>
      <c r="C5120" s="9" t="s">
        <v>29</v>
      </c>
      <c r="D5120" s="9" t="s">
        <v>27</v>
      </c>
      <c r="E5120" s="10">
        <v>2544.4499999999998</v>
      </c>
      <c r="F5120" s="10">
        <v>0</v>
      </c>
      <c r="G5120" s="10">
        <v>2544.4499999999998</v>
      </c>
      <c r="H5120" s="10">
        <v>2563.04</v>
      </c>
      <c r="I5120" s="10">
        <v>-18.590000000000146</v>
      </c>
      <c r="J5120" s="10">
        <v>0</v>
      </c>
      <c r="K5120" s="10">
        <v>0</v>
      </c>
      <c r="L5120" s="10">
        <v>0</v>
      </c>
      <c r="M5120" s="10">
        <v>0</v>
      </c>
      <c r="N5120" s="10">
        <v>0</v>
      </c>
    </row>
    <row r="5121" spans="1:14" x14ac:dyDescent="0.25">
      <c r="A5121" s="9" t="s">
        <v>783</v>
      </c>
      <c r="B5121" s="9" t="s">
        <v>37</v>
      </c>
      <c r="C5121" s="9" t="s">
        <v>29</v>
      </c>
      <c r="D5121" s="9" t="s">
        <v>27</v>
      </c>
      <c r="E5121" s="10">
        <v>5884.05</v>
      </c>
      <c r="F5121" s="10">
        <v>0</v>
      </c>
      <c r="G5121" s="10">
        <v>5884.05</v>
      </c>
      <c r="H5121" s="10">
        <v>5927.04</v>
      </c>
      <c r="I5121" s="10">
        <v>-42.989999999999782</v>
      </c>
      <c r="J5121" s="10">
        <v>0</v>
      </c>
      <c r="K5121" s="10">
        <v>0</v>
      </c>
      <c r="L5121" s="10">
        <v>0</v>
      </c>
      <c r="M5121" s="10">
        <v>0</v>
      </c>
      <c r="N5121" s="10">
        <v>0</v>
      </c>
    </row>
    <row r="5122" spans="1:14" x14ac:dyDescent="0.25">
      <c r="A5122" s="9" t="s">
        <v>783</v>
      </c>
      <c r="B5122" s="9" t="s">
        <v>34</v>
      </c>
      <c r="C5122" s="9" t="s">
        <v>33</v>
      </c>
      <c r="D5122" s="9" t="s">
        <v>27</v>
      </c>
      <c r="E5122" s="10">
        <v>4558.51</v>
      </c>
      <c r="F5122" s="10">
        <v>0</v>
      </c>
      <c r="G5122" s="10">
        <v>4558.51</v>
      </c>
      <c r="H5122" s="10">
        <v>5999.27</v>
      </c>
      <c r="I5122" s="10">
        <v>-1440.7600000000002</v>
      </c>
      <c r="J5122" s="10">
        <v>3.76</v>
      </c>
      <c r="K5122" s="10">
        <v>0</v>
      </c>
      <c r="L5122" s="10">
        <v>3.76</v>
      </c>
      <c r="M5122" s="10">
        <v>4.9480000000000004</v>
      </c>
      <c r="N5122" s="10">
        <v>-1.1880000000000006</v>
      </c>
    </row>
    <row r="5123" spans="1:14" x14ac:dyDescent="0.25">
      <c r="A5123" s="9" t="s">
        <v>783</v>
      </c>
      <c r="B5123" s="9" t="s">
        <v>35</v>
      </c>
      <c r="C5123" s="9" t="s">
        <v>33</v>
      </c>
      <c r="D5123" s="9" t="s">
        <v>27</v>
      </c>
      <c r="E5123" s="10">
        <v>4931.41</v>
      </c>
      <c r="F5123" s="10">
        <v>0</v>
      </c>
      <c r="G5123" s="10">
        <v>4931.41</v>
      </c>
      <c r="H5123" s="10">
        <v>6490.85</v>
      </c>
      <c r="I5123" s="10">
        <v>-1559.4400000000005</v>
      </c>
      <c r="J5123" s="10">
        <v>78.95</v>
      </c>
      <c r="K5123" s="10">
        <v>0</v>
      </c>
      <c r="L5123" s="10">
        <v>78.95</v>
      </c>
      <c r="M5123" s="10">
        <v>103.916</v>
      </c>
      <c r="N5123" s="10">
        <v>-24.965999999999994</v>
      </c>
    </row>
    <row r="5124" spans="1:14" x14ac:dyDescent="0.25">
      <c r="A5124" s="9" t="s">
        <v>783</v>
      </c>
      <c r="B5124" s="9" t="s">
        <v>394</v>
      </c>
      <c r="C5124" s="9" t="s">
        <v>39</v>
      </c>
      <c r="D5124" s="9" t="s">
        <v>40</v>
      </c>
      <c r="E5124" s="10">
        <v>-263256.49</v>
      </c>
      <c r="F5124" s="10">
        <v>0</v>
      </c>
      <c r="G5124" s="10">
        <v>-263256.49</v>
      </c>
      <c r="H5124" s="10">
        <v>-263256.53999999998</v>
      </c>
      <c r="I5124" s="10">
        <v>4.9999999988358468E-2</v>
      </c>
      <c r="J5124" s="10">
        <v>-1534</v>
      </c>
      <c r="K5124" s="10">
        <v>0</v>
      </c>
      <c r="L5124" s="10">
        <v>-1534</v>
      </c>
      <c r="M5124" s="10">
        <v>-1534</v>
      </c>
      <c r="N5124" s="10">
        <v>0</v>
      </c>
    </row>
    <row r="5125" spans="1:14" x14ac:dyDescent="0.25">
      <c r="A5125" s="9" t="s">
        <v>783</v>
      </c>
      <c r="B5125" s="9" t="s">
        <v>395</v>
      </c>
      <c r="C5125" s="9" t="s">
        <v>42</v>
      </c>
      <c r="D5125" s="9" t="s">
        <v>43</v>
      </c>
      <c r="E5125" s="10">
        <v>1235.8</v>
      </c>
      <c r="F5125" s="10">
        <v>1229.655172413793</v>
      </c>
      <c r="G5125" s="10">
        <v>6.1448275862069295</v>
      </c>
      <c r="H5125" s="10">
        <v>1248.0999999999999</v>
      </c>
      <c r="I5125" s="10">
        <v>-12.299999999999955</v>
      </c>
      <c r="J5125" s="10">
        <v>37000</v>
      </c>
      <c r="K5125" s="10">
        <v>36816</v>
      </c>
      <c r="L5125" s="10">
        <v>184</v>
      </c>
      <c r="M5125" s="10">
        <v>37368.239999999998</v>
      </c>
      <c r="N5125" s="10">
        <v>-368.23999999999796</v>
      </c>
    </row>
    <row r="5126" spans="1:14" x14ac:dyDescent="0.25">
      <c r="A5126" s="9" t="s">
        <v>783</v>
      </c>
      <c r="B5126" s="9" t="s">
        <v>385</v>
      </c>
      <c r="C5126" s="9" t="s">
        <v>42</v>
      </c>
      <c r="D5126" s="9" t="s">
        <v>43</v>
      </c>
      <c r="E5126" s="10">
        <v>1778.7</v>
      </c>
      <c r="F5126" s="10">
        <v>1771.7711442786069</v>
      </c>
      <c r="G5126" s="10">
        <v>6.9288557213931199</v>
      </c>
      <c r="H5126" s="10">
        <v>1780.63</v>
      </c>
      <c r="I5126" s="10">
        <v>-1.9300000000000637</v>
      </c>
      <c r="J5126" s="10">
        <v>1540</v>
      </c>
      <c r="K5126" s="10">
        <v>1534</v>
      </c>
      <c r="L5126" s="10">
        <v>6</v>
      </c>
      <c r="M5126" s="10">
        <v>1541.67</v>
      </c>
      <c r="N5126" s="10">
        <v>-1.6700000000000728</v>
      </c>
    </row>
    <row r="5127" spans="1:14" x14ac:dyDescent="0.25">
      <c r="A5127" s="9" t="s">
        <v>783</v>
      </c>
      <c r="B5127" s="9" t="s">
        <v>386</v>
      </c>
      <c r="C5127" s="9" t="s">
        <v>42</v>
      </c>
      <c r="D5127" s="9" t="s">
        <v>43</v>
      </c>
      <c r="E5127" s="10">
        <v>5744.2</v>
      </c>
      <c r="F5127" s="10">
        <v>5669.6633663366338</v>
      </c>
      <c r="G5127" s="10">
        <v>74.536633663366047</v>
      </c>
      <c r="H5127" s="10">
        <v>5726.36</v>
      </c>
      <c r="I5127" s="10">
        <v>17.840000000000146</v>
      </c>
      <c r="J5127" s="10">
        <v>37300</v>
      </c>
      <c r="K5127" s="10">
        <v>36816</v>
      </c>
      <c r="L5127" s="10">
        <v>484</v>
      </c>
      <c r="M5127" s="10">
        <v>37184.160000000003</v>
      </c>
      <c r="N5127" s="10">
        <v>115.83999999999651</v>
      </c>
    </row>
    <row r="5128" spans="1:14" x14ac:dyDescent="0.25">
      <c r="A5128" s="9" t="s">
        <v>783</v>
      </c>
      <c r="B5128" s="9" t="s">
        <v>396</v>
      </c>
      <c r="C5128" s="9" t="s">
        <v>42</v>
      </c>
      <c r="D5128" s="9" t="s">
        <v>43</v>
      </c>
      <c r="E5128" s="10">
        <v>6716.4</v>
      </c>
      <c r="F5128" s="10">
        <v>6692.0394088669955</v>
      </c>
      <c r="G5128" s="10">
        <v>24.360591133004164</v>
      </c>
      <c r="H5128" s="10">
        <v>6792.42</v>
      </c>
      <c r="I5128" s="10">
        <v>-76.020000000000437</v>
      </c>
      <c r="J5128" s="10">
        <v>36950</v>
      </c>
      <c r="K5128" s="10">
        <v>36816</v>
      </c>
      <c r="L5128" s="10">
        <v>134</v>
      </c>
      <c r="M5128" s="10">
        <v>37368.239999999998</v>
      </c>
      <c r="N5128" s="10">
        <v>-418.23999999999796</v>
      </c>
    </row>
    <row r="5129" spans="1:14" x14ac:dyDescent="0.25">
      <c r="A5129" s="9" t="s">
        <v>783</v>
      </c>
      <c r="B5129" s="9" t="s">
        <v>388</v>
      </c>
      <c r="C5129" s="9" t="s">
        <v>42</v>
      </c>
      <c r="D5129" s="9" t="s">
        <v>43</v>
      </c>
      <c r="E5129" s="10">
        <v>10281</v>
      </c>
      <c r="F5129" s="10">
        <v>10147.594059405941</v>
      </c>
      <c r="G5129" s="10">
        <v>133.40594059405885</v>
      </c>
      <c r="H5129" s="10">
        <v>10249.07</v>
      </c>
      <c r="I5129" s="10">
        <v>31.930000000000291</v>
      </c>
      <c r="J5129" s="10">
        <v>37300</v>
      </c>
      <c r="K5129" s="10">
        <v>36816</v>
      </c>
      <c r="L5129" s="10">
        <v>484</v>
      </c>
      <c r="M5129" s="10">
        <v>37184.160000000003</v>
      </c>
      <c r="N5129" s="10">
        <v>115.83999999999651</v>
      </c>
    </row>
    <row r="5130" spans="1:14" x14ac:dyDescent="0.25">
      <c r="A5130" s="9" t="s">
        <v>783</v>
      </c>
      <c r="B5130" s="9" t="s">
        <v>397</v>
      </c>
      <c r="C5130" s="9" t="s">
        <v>42</v>
      </c>
      <c r="D5130" s="9" t="s">
        <v>43</v>
      </c>
      <c r="E5130" s="10">
        <v>12402</v>
      </c>
      <c r="F5130" s="10">
        <v>12195.300492610837</v>
      </c>
      <c r="G5130" s="10">
        <v>206.69950738916305</v>
      </c>
      <c r="H5130" s="10">
        <v>12378.23</v>
      </c>
      <c r="I5130" s="10">
        <v>23.770000000000437</v>
      </c>
      <c r="J5130" s="10">
        <v>1560</v>
      </c>
      <c r="K5130" s="10">
        <v>1534</v>
      </c>
      <c r="L5130" s="10">
        <v>26</v>
      </c>
      <c r="M5130" s="10">
        <v>1557.01</v>
      </c>
      <c r="N5130" s="10">
        <v>2.9900000000000091</v>
      </c>
    </row>
    <row r="5131" spans="1:14" x14ac:dyDescent="0.25">
      <c r="A5131" s="9" t="s">
        <v>783</v>
      </c>
      <c r="B5131" s="9" t="s">
        <v>398</v>
      </c>
      <c r="C5131" s="9" t="s">
        <v>42</v>
      </c>
      <c r="D5131" s="9" t="s">
        <v>43</v>
      </c>
      <c r="E5131" s="10">
        <v>15414.57</v>
      </c>
      <c r="F5131" s="10">
        <v>15337.911330049261</v>
      </c>
      <c r="G5131" s="10">
        <v>76.65866995073884</v>
      </c>
      <c r="H5131" s="10">
        <v>15567.98</v>
      </c>
      <c r="I5131" s="10">
        <v>-153.40999999999985</v>
      </c>
      <c r="J5131" s="10">
        <v>37000</v>
      </c>
      <c r="K5131" s="10">
        <v>36816</v>
      </c>
      <c r="L5131" s="10">
        <v>184</v>
      </c>
      <c r="M5131" s="10">
        <v>37368.239999999998</v>
      </c>
      <c r="N5131" s="10">
        <v>-368.23999999999796</v>
      </c>
    </row>
    <row r="5132" spans="1:14" x14ac:dyDescent="0.25">
      <c r="A5132" s="9" t="s">
        <v>783</v>
      </c>
      <c r="B5132" s="9" t="s">
        <v>399</v>
      </c>
      <c r="C5132" s="9" t="s">
        <v>42</v>
      </c>
      <c r="D5132" s="9" t="s">
        <v>43</v>
      </c>
      <c r="E5132" s="10">
        <v>20780.439999999999</v>
      </c>
      <c r="F5132" s="10">
        <v>20585.300492610841</v>
      </c>
      <c r="G5132" s="10">
        <v>195.1395073891581</v>
      </c>
      <c r="H5132" s="10">
        <v>20894.080000000002</v>
      </c>
      <c r="I5132" s="10">
        <v>-113.64000000000306</v>
      </c>
      <c r="J5132" s="10">
        <v>37165</v>
      </c>
      <c r="K5132" s="10">
        <v>36816</v>
      </c>
      <c r="L5132" s="10">
        <v>349</v>
      </c>
      <c r="M5132" s="10">
        <v>37368.239999999998</v>
      </c>
      <c r="N5132" s="10">
        <v>-203.23999999999796</v>
      </c>
    </row>
    <row r="5133" spans="1:14" x14ac:dyDescent="0.25">
      <c r="A5133" s="9" t="s">
        <v>783</v>
      </c>
      <c r="B5133" s="9" t="s">
        <v>400</v>
      </c>
      <c r="C5133" s="9" t="s">
        <v>42</v>
      </c>
      <c r="D5133" s="9" t="s">
        <v>43</v>
      </c>
      <c r="E5133" s="10">
        <v>125296.61</v>
      </c>
      <c r="F5133" s="10">
        <v>122775.46534653465</v>
      </c>
      <c r="G5133" s="10">
        <v>2521.1446534653514</v>
      </c>
      <c r="H5133" s="10">
        <v>124003.22</v>
      </c>
      <c r="I5133" s="10">
        <v>1293.3899999999994</v>
      </c>
      <c r="J5133" s="10">
        <v>37572</v>
      </c>
      <c r="K5133" s="10">
        <v>36816</v>
      </c>
      <c r="L5133" s="10">
        <v>756</v>
      </c>
      <c r="M5133" s="10">
        <v>37184.160000000003</v>
      </c>
      <c r="N5133" s="10">
        <v>387.83999999999651</v>
      </c>
    </row>
    <row r="5134" spans="1:14" x14ac:dyDescent="0.25">
      <c r="A5134" s="9" t="s">
        <v>783</v>
      </c>
      <c r="B5134" s="9" t="s">
        <v>52</v>
      </c>
      <c r="C5134" s="9" t="s">
        <v>42</v>
      </c>
      <c r="D5134" s="9" t="s">
        <v>53</v>
      </c>
      <c r="E5134" s="10">
        <v>40863.69</v>
      </c>
      <c r="F5134" s="10">
        <v>40754.475247524751</v>
      </c>
      <c r="G5134" s="10">
        <v>109.21475247525086</v>
      </c>
      <c r="H5134" s="10">
        <v>41162.019999999997</v>
      </c>
      <c r="I5134" s="10">
        <v>-298.32999999999447</v>
      </c>
      <c r="J5134" s="10">
        <v>6903</v>
      </c>
      <c r="K5134" s="10">
        <v>6884.5920792079214</v>
      </c>
      <c r="L5134" s="10">
        <v>18.407920792078585</v>
      </c>
      <c r="M5134" s="10">
        <v>6953.4380000000001</v>
      </c>
      <c r="N5134" s="10">
        <v>-50.438000000000102</v>
      </c>
    </row>
    <row r="5135" spans="1:14" x14ac:dyDescent="0.25">
      <c r="A5135" s="9" t="s">
        <v>783</v>
      </c>
      <c r="B5135" s="9" t="s">
        <v>54</v>
      </c>
      <c r="C5135" s="9" t="s">
        <v>42</v>
      </c>
      <c r="D5135" s="9" t="s">
        <v>55</v>
      </c>
      <c r="E5135" s="10">
        <v>464.71</v>
      </c>
      <c r="F5135" s="10">
        <v>455.5980392156863</v>
      </c>
      <c r="G5135" s="10">
        <v>9.1119607843136805</v>
      </c>
      <c r="H5135" s="10">
        <v>464.71</v>
      </c>
      <c r="I5135" s="10">
        <v>0</v>
      </c>
      <c r="J5135" s="10">
        <v>84.492999999999995</v>
      </c>
      <c r="K5135" s="10">
        <v>82.836274509803914</v>
      </c>
      <c r="L5135" s="10">
        <v>1.6567254901960808</v>
      </c>
      <c r="M5135" s="10">
        <v>84.492999999999995</v>
      </c>
      <c r="N5135" s="10">
        <v>0</v>
      </c>
    </row>
    <row r="5136" spans="1:14" x14ac:dyDescent="0.25">
      <c r="A5136" s="9" t="s">
        <v>784</v>
      </c>
      <c r="B5136" s="9" t="s">
        <v>25</v>
      </c>
      <c r="C5136" s="9" t="s">
        <v>26</v>
      </c>
      <c r="D5136" s="9" t="s">
        <v>27</v>
      </c>
      <c r="E5136" s="10">
        <v>458.18</v>
      </c>
      <c r="F5136" s="10">
        <v>0</v>
      </c>
      <c r="G5136" s="10">
        <v>458.18</v>
      </c>
      <c r="H5136" s="10">
        <v>0</v>
      </c>
      <c r="I5136" s="10">
        <v>458.18</v>
      </c>
      <c r="J5136" s="10">
        <v>0</v>
      </c>
      <c r="K5136" s="10">
        <v>0</v>
      </c>
      <c r="L5136" s="10">
        <v>0</v>
      </c>
      <c r="M5136" s="10">
        <v>0</v>
      </c>
      <c r="N5136" s="10">
        <v>0</v>
      </c>
    </row>
    <row r="5137" spans="1:14" x14ac:dyDescent="0.25">
      <c r="A5137" s="9" t="s">
        <v>784</v>
      </c>
      <c r="B5137" s="9" t="s">
        <v>28</v>
      </c>
      <c r="C5137" s="9" t="s">
        <v>29</v>
      </c>
      <c r="D5137" s="9" t="s">
        <v>27</v>
      </c>
      <c r="E5137" s="10">
        <v>0.53</v>
      </c>
      <c r="F5137" s="10">
        <v>0</v>
      </c>
      <c r="G5137" s="10">
        <v>0.53</v>
      </c>
      <c r="H5137" s="10">
        <v>0.53</v>
      </c>
      <c r="I5137" s="10">
        <v>0</v>
      </c>
      <c r="J5137" s="10">
        <v>0</v>
      </c>
      <c r="K5137" s="10">
        <v>0</v>
      </c>
      <c r="L5137" s="10">
        <v>0</v>
      </c>
      <c r="M5137" s="10">
        <v>0</v>
      </c>
      <c r="N5137" s="10">
        <v>0</v>
      </c>
    </row>
    <row r="5138" spans="1:14" x14ac:dyDescent="0.25">
      <c r="A5138" s="9" t="s">
        <v>784</v>
      </c>
      <c r="B5138" s="9" t="s">
        <v>30</v>
      </c>
      <c r="C5138" s="9" t="s">
        <v>29</v>
      </c>
      <c r="D5138" s="9" t="s">
        <v>27</v>
      </c>
      <c r="E5138" s="10">
        <v>12.35</v>
      </c>
      <c r="F5138" s="10">
        <v>0</v>
      </c>
      <c r="G5138" s="10">
        <v>12.35</v>
      </c>
      <c r="H5138" s="10">
        <v>12.47</v>
      </c>
      <c r="I5138" s="10">
        <v>-0.12000000000000099</v>
      </c>
      <c r="J5138" s="10">
        <v>0</v>
      </c>
      <c r="K5138" s="10">
        <v>0</v>
      </c>
      <c r="L5138" s="10">
        <v>0</v>
      </c>
      <c r="M5138" s="10">
        <v>0</v>
      </c>
      <c r="N5138" s="10">
        <v>0</v>
      </c>
    </row>
    <row r="5139" spans="1:14" x14ac:dyDescent="0.25">
      <c r="A5139" s="9" t="s">
        <v>784</v>
      </c>
      <c r="B5139" s="9" t="s">
        <v>31</v>
      </c>
      <c r="C5139" s="9" t="s">
        <v>29</v>
      </c>
      <c r="D5139" s="9" t="s">
        <v>27</v>
      </c>
      <c r="E5139" s="10">
        <v>82.91</v>
      </c>
      <c r="F5139" s="10">
        <v>0</v>
      </c>
      <c r="G5139" s="10">
        <v>82.91</v>
      </c>
      <c r="H5139" s="10">
        <v>83.74</v>
      </c>
      <c r="I5139" s="10">
        <v>-0.82999999999999829</v>
      </c>
      <c r="J5139" s="10">
        <v>0</v>
      </c>
      <c r="K5139" s="10">
        <v>0</v>
      </c>
      <c r="L5139" s="10">
        <v>0</v>
      </c>
      <c r="M5139" s="10">
        <v>0</v>
      </c>
      <c r="N5139" s="10">
        <v>0</v>
      </c>
    </row>
    <row r="5140" spans="1:14" x14ac:dyDescent="0.25">
      <c r="A5140" s="9" t="s">
        <v>784</v>
      </c>
      <c r="B5140" s="9" t="s">
        <v>32</v>
      </c>
      <c r="C5140" s="9" t="s">
        <v>33</v>
      </c>
      <c r="D5140" s="9" t="s">
        <v>27</v>
      </c>
      <c r="E5140" s="10">
        <v>148.13</v>
      </c>
      <c r="F5140" s="10">
        <v>0</v>
      </c>
      <c r="G5140" s="10">
        <v>148.13</v>
      </c>
      <c r="H5140" s="10">
        <v>197.5</v>
      </c>
      <c r="I5140" s="10">
        <v>-49.370000000000005</v>
      </c>
      <c r="J5140" s="10">
        <v>0.42</v>
      </c>
      <c r="K5140" s="10">
        <v>0</v>
      </c>
      <c r="L5140" s="10">
        <v>0.42</v>
      </c>
      <c r="M5140" s="10">
        <v>0.56000000000000005</v>
      </c>
      <c r="N5140" s="10">
        <v>-0.14000000000000007</v>
      </c>
    </row>
    <row r="5141" spans="1:14" x14ac:dyDescent="0.25">
      <c r="A5141" s="9" t="s">
        <v>784</v>
      </c>
      <c r="B5141" s="9" t="s">
        <v>34</v>
      </c>
      <c r="C5141" s="9" t="s">
        <v>33</v>
      </c>
      <c r="D5141" s="9" t="s">
        <v>27</v>
      </c>
      <c r="E5141" s="10">
        <v>509.2</v>
      </c>
      <c r="F5141" s="10">
        <v>0</v>
      </c>
      <c r="G5141" s="10">
        <v>509.2</v>
      </c>
      <c r="H5141" s="10">
        <v>678.93</v>
      </c>
      <c r="I5141" s="10">
        <v>-169.72999999999996</v>
      </c>
      <c r="J5141" s="10">
        <v>0.42</v>
      </c>
      <c r="K5141" s="10">
        <v>0</v>
      </c>
      <c r="L5141" s="10">
        <v>0.42</v>
      </c>
      <c r="M5141" s="10">
        <v>0.56000000000000005</v>
      </c>
      <c r="N5141" s="10">
        <v>-0.14000000000000007</v>
      </c>
    </row>
    <row r="5142" spans="1:14" x14ac:dyDescent="0.25">
      <c r="A5142" s="9" t="s">
        <v>784</v>
      </c>
      <c r="B5142" s="9" t="s">
        <v>35</v>
      </c>
      <c r="C5142" s="9" t="s">
        <v>33</v>
      </c>
      <c r="D5142" s="9" t="s">
        <v>27</v>
      </c>
      <c r="E5142" s="10">
        <v>550.91999999999996</v>
      </c>
      <c r="F5142" s="10">
        <v>0</v>
      </c>
      <c r="G5142" s="10">
        <v>550.91999999999996</v>
      </c>
      <c r="H5142" s="10">
        <v>734.56</v>
      </c>
      <c r="I5142" s="10">
        <v>-183.64</v>
      </c>
      <c r="J5142" s="10">
        <v>8.82</v>
      </c>
      <c r="K5142" s="10">
        <v>0</v>
      </c>
      <c r="L5142" s="10">
        <v>8.82</v>
      </c>
      <c r="M5142" s="10">
        <v>11.76</v>
      </c>
      <c r="N5142" s="10">
        <v>-2.9399999999999995</v>
      </c>
    </row>
    <row r="5143" spans="1:14" x14ac:dyDescent="0.25">
      <c r="A5143" s="9" t="s">
        <v>784</v>
      </c>
      <c r="B5143" s="9" t="s">
        <v>36</v>
      </c>
      <c r="C5143" s="9" t="s">
        <v>29</v>
      </c>
      <c r="D5143" s="9" t="s">
        <v>27</v>
      </c>
      <c r="E5143" s="10">
        <v>928.87</v>
      </c>
      <c r="F5143" s="10">
        <v>0</v>
      </c>
      <c r="G5143" s="10">
        <v>928.87</v>
      </c>
      <c r="H5143" s="10">
        <v>938.16</v>
      </c>
      <c r="I5143" s="10">
        <v>-9.2899999999999636</v>
      </c>
      <c r="J5143" s="10">
        <v>0</v>
      </c>
      <c r="K5143" s="10">
        <v>0</v>
      </c>
      <c r="L5143" s="10">
        <v>0</v>
      </c>
      <c r="M5143" s="10">
        <v>0</v>
      </c>
      <c r="N5143" s="10">
        <v>0</v>
      </c>
    </row>
    <row r="5144" spans="1:14" x14ac:dyDescent="0.25">
      <c r="A5144" s="9" t="s">
        <v>784</v>
      </c>
      <c r="B5144" s="9" t="s">
        <v>37</v>
      </c>
      <c r="C5144" s="9" t="s">
        <v>29</v>
      </c>
      <c r="D5144" s="9" t="s">
        <v>27</v>
      </c>
      <c r="E5144" s="10">
        <v>2148.02</v>
      </c>
      <c r="F5144" s="10">
        <v>0</v>
      </c>
      <c r="G5144" s="10">
        <v>2148.02</v>
      </c>
      <c r="H5144" s="10">
        <v>2169.5</v>
      </c>
      <c r="I5144" s="10">
        <v>-21.480000000000018</v>
      </c>
      <c r="J5144" s="10">
        <v>0</v>
      </c>
      <c r="K5144" s="10">
        <v>0</v>
      </c>
      <c r="L5144" s="10">
        <v>0</v>
      </c>
      <c r="M5144" s="10">
        <v>0</v>
      </c>
      <c r="N5144" s="10">
        <v>0</v>
      </c>
    </row>
    <row r="5145" spans="1:14" x14ac:dyDescent="0.25">
      <c r="A5145" s="9" t="s">
        <v>784</v>
      </c>
      <c r="B5145" s="9" t="s">
        <v>402</v>
      </c>
      <c r="C5145" s="9" t="s">
        <v>39</v>
      </c>
      <c r="D5145" s="9" t="s">
        <v>40</v>
      </c>
      <c r="E5145" s="10">
        <v>-54429.760000000002</v>
      </c>
      <c r="F5145" s="10">
        <v>0</v>
      </c>
      <c r="G5145" s="10">
        <v>-54429.760000000002</v>
      </c>
      <c r="H5145" s="10">
        <v>-54429.75</v>
      </c>
      <c r="I5145" s="10">
        <v>-1.0000000002037268E-2</v>
      </c>
      <c r="J5145" s="10">
        <v>-560</v>
      </c>
      <c r="K5145" s="10">
        <v>0</v>
      </c>
      <c r="L5145" s="10">
        <v>-560</v>
      </c>
      <c r="M5145" s="10">
        <v>-560</v>
      </c>
      <c r="N5145" s="10">
        <v>0</v>
      </c>
    </row>
    <row r="5146" spans="1:14" x14ac:dyDescent="0.25">
      <c r="A5146" s="9" t="s">
        <v>784</v>
      </c>
      <c r="B5146" s="9" t="s">
        <v>92</v>
      </c>
      <c r="C5146" s="9" t="s">
        <v>42</v>
      </c>
      <c r="D5146" s="9" t="s">
        <v>43</v>
      </c>
      <c r="E5146" s="10">
        <v>59.58</v>
      </c>
      <c r="F5146" s="10">
        <v>47.663366336633665</v>
      </c>
      <c r="G5146" s="10">
        <v>11.916633663366333</v>
      </c>
      <c r="H5146" s="10">
        <v>48.14</v>
      </c>
      <c r="I5146" s="10">
        <v>11.439999999999998</v>
      </c>
      <c r="J5146" s="10">
        <v>700</v>
      </c>
      <c r="K5146" s="10">
        <v>560</v>
      </c>
      <c r="L5146" s="10">
        <v>140</v>
      </c>
      <c r="M5146" s="10">
        <v>565.6</v>
      </c>
      <c r="N5146" s="10">
        <v>134.39999999999998</v>
      </c>
    </row>
    <row r="5147" spans="1:14" x14ac:dyDescent="0.25">
      <c r="A5147" s="9" t="s">
        <v>784</v>
      </c>
      <c r="B5147" s="9" t="s">
        <v>41</v>
      </c>
      <c r="C5147" s="9" t="s">
        <v>42</v>
      </c>
      <c r="D5147" s="9" t="s">
        <v>43</v>
      </c>
      <c r="E5147" s="10">
        <v>211.12</v>
      </c>
      <c r="F5147" s="10">
        <v>202.67980295566502</v>
      </c>
      <c r="G5147" s="10">
        <v>8.4401970443349796</v>
      </c>
      <c r="H5147" s="10">
        <v>205.72</v>
      </c>
      <c r="I5147" s="10">
        <v>5.4000000000000057</v>
      </c>
      <c r="J5147" s="10">
        <v>3500</v>
      </c>
      <c r="K5147" s="10">
        <v>3360</v>
      </c>
      <c r="L5147" s="10">
        <v>140</v>
      </c>
      <c r="M5147" s="10">
        <v>3410.4</v>
      </c>
      <c r="N5147" s="10">
        <v>89.599999999999909</v>
      </c>
    </row>
    <row r="5148" spans="1:14" x14ac:dyDescent="0.25">
      <c r="A5148" s="9" t="s">
        <v>784</v>
      </c>
      <c r="B5148" s="9" t="s">
        <v>94</v>
      </c>
      <c r="C5148" s="9" t="s">
        <v>42</v>
      </c>
      <c r="D5148" s="9" t="s">
        <v>43</v>
      </c>
      <c r="E5148" s="10">
        <v>335.16</v>
      </c>
      <c r="F5148" s="10">
        <v>329.28358208955223</v>
      </c>
      <c r="G5148" s="10">
        <v>5.8764179104477989</v>
      </c>
      <c r="H5148" s="10">
        <v>330.93</v>
      </c>
      <c r="I5148" s="10">
        <v>4.2300000000000182</v>
      </c>
      <c r="J5148" s="10">
        <v>570</v>
      </c>
      <c r="K5148" s="10">
        <v>559.99999999999989</v>
      </c>
      <c r="L5148" s="10">
        <v>10.000000000000114</v>
      </c>
      <c r="M5148" s="10">
        <v>562.79999999999995</v>
      </c>
      <c r="N5148" s="10">
        <v>7.2000000000000455</v>
      </c>
    </row>
    <row r="5149" spans="1:14" x14ac:dyDescent="0.25">
      <c r="A5149" s="9" t="s">
        <v>784</v>
      </c>
      <c r="B5149" s="9" t="s">
        <v>45</v>
      </c>
      <c r="C5149" s="9" t="s">
        <v>42</v>
      </c>
      <c r="D5149" s="9" t="s">
        <v>43</v>
      </c>
      <c r="E5149" s="10">
        <v>905.63</v>
      </c>
      <c r="F5149" s="10">
        <v>869.39901477832507</v>
      </c>
      <c r="G5149" s="10">
        <v>36.230985221674928</v>
      </c>
      <c r="H5149" s="10">
        <v>882.44</v>
      </c>
      <c r="I5149" s="10">
        <v>23.189999999999941</v>
      </c>
      <c r="J5149" s="10">
        <v>3500</v>
      </c>
      <c r="K5149" s="10">
        <v>3360</v>
      </c>
      <c r="L5149" s="10">
        <v>140</v>
      </c>
      <c r="M5149" s="10">
        <v>3410.4</v>
      </c>
      <c r="N5149" s="10">
        <v>89.599999999999909</v>
      </c>
    </row>
    <row r="5150" spans="1:14" x14ac:dyDescent="0.25">
      <c r="A5150" s="9" t="s">
        <v>784</v>
      </c>
      <c r="B5150" s="9" t="s">
        <v>46</v>
      </c>
      <c r="C5150" s="9" t="s">
        <v>42</v>
      </c>
      <c r="D5150" s="9" t="s">
        <v>43</v>
      </c>
      <c r="E5150" s="10">
        <v>1095.08</v>
      </c>
      <c r="F5150" s="10">
        <v>1051.2807881773399</v>
      </c>
      <c r="G5150" s="10">
        <v>43.799211822660027</v>
      </c>
      <c r="H5150" s="10">
        <v>1067.05</v>
      </c>
      <c r="I5150" s="10">
        <v>28.029999999999973</v>
      </c>
      <c r="J5150" s="10">
        <v>3500</v>
      </c>
      <c r="K5150" s="10">
        <v>3360</v>
      </c>
      <c r="L5150" s="10">
        <v>140</v>
      </c>
      <c r="M5150" s="10">
        <v>3410.4</v>
      </c>
      <c r="N5150" s="10">
        <v>89.599999999999909</v>
      </c>
    </row>
    <row r="5151" spans="1:14" x14ac:dyDescent="0.25">
      <c r="A5151" s="9" t="s">
        <v>784</v>
      </c>
      <c r="B5151" s="9" t="s">
        <v>47</v>
      </c>
      <c r="C5151" s="9" t="s">
        <v>42</v>
      </c>
      <c r="D5151" s="9" t="s">
        <v>43</v>
      </c>
      <c r="E5151" s="10">
        <v>1582.66</v>
      </c>
      <c r="F5151" s="10">
        <v>1579.8431372549019</v>
      </c>
      <c r="G5151" s="10">
        <v>2.8168627450982058</v>
      </c>
      <c r="H5151" s="10">
        <v>1611.44</v>
      </c>
      <c r="I5151" s="10">
        <v>-28.779999999999973</v>
      </c>
      <c r="J5151" s="10">
        <v>3366</v>
      </c>
      <c r="K5151" s="10">
        <v>3360</v>
      </c>
      <c r="L5151" s="10">
        <v>6</v>
      </c>
      <c r="M5151" s="10">
        <v>3427.2</v>
      </c>
      <c r="N5151" s="10">
        <v>-61.199999999999818</v>
      </c>
    </row>
    <row r="5152" spans="1:14" x14ac:dyDescent="0.25">
      <c r="A5152" s="9" t="s">
        <v>784</v>
      </c>
      <c r="B5152" s="9" t="s">
        <v>48</v>
      </c>
      <c r="C5152" s="9" t="s">
        <v>42</v>
      </c>
      <c r="D5152" s="9" t="s">
        <v>43</v>
      </c>
      <c r="E5152" s="10">
        <v>2881.8</v>
      </c>
      <c r="F5152" s="10">
        <v>3025.8916256157636</v>
      </c>
      <c r="G5152" s="10">
        <v>-144.09162561576341</v>
      </c>
      <c r="H5152" s="10">
        <v>3071.28</v>
      </c>
      <c r="I5152" s="10">
        <v>-189.48000000000002</v>
      </c>
      <c r="J5152" s="10">
        <v>3200</v>
      </c>
      <c r="K5152" s="10">
        <v>3360</v>
      </c>
      <c r="L5152" s="10">
        <v>-160</v>
      </c>
      <c r="M5152" s="10">
        <v>3410.4</v>
      </c>
      <c r="N5152" s="10">
        <v>-210.40000000000009</v>
      </c>
    </row>
    <row r="5153" spans="1:14" x14ac:dyDescent="0.25">
      <c r="A5153" s="9" t="s">
        <v>784</v>
      </c>
      <c r="B5153" s="9" t="s">
        <v>403</v>
      </c>
      <c r="C5153" s="9" t="s">
        <v>42</v>
      </c>
      <c r="D5153" s="9" t="s">
        <v>43</v>
      </c>
      <c r="E5153" s="10">
        <v>4295.95</v>
      </c>
      <c r="F5153" s="10">
        <v>4228</v>
      </c>
      <c r="G5153" s="10">
        <v>67.949999999999818</v>
      </c>
      <c r="H5153" s="10">
        <v>4291.42</v>
      </c>
      <c r="I5153" s="10">
        <v>4.5299999999997453</v>
      </c>
      <c r="J5153" s="10">
        <v>569</v>
      </c>
      <c r="K5153" s="10">
        <v>560</v>
      </c>
      <c r="L5153" s="10">
        <v>9</v>
      </c>
      <c r="M5153" s="10">
        <v>568.4</v>
      </c>
      <c r="N5153" s="10">
        <v>0.60000000000002274</v>
      </c>
    </row>
    <row r="5154" spans="1:14" x14ac:dyDescent="0.25">
      <c r="A5154" s="9" t="s">
        <v>784</v>
      </c>
      <c r="B5154" s="9" t="s">
        <v>50</v>
      </c>
      <c r="C5154" s="9" t="s">
        <v>42</v>
      </c>
      <c r="D5154" s="9" t="s">
        <v>43</v>
      </c>
      <c r="E5154" s="10">
        <v>4640.29</v>
      </c>
      <c r="F5154" s="10">
        <v>4562.8756218905464</v>
      </c>
      <c r="G5154" s="10">
        <v>77.414378109453537</v>
      </c>
      <c r="H5154" s="10">
        <v>4585.6899999999996</v>
      </c>
      <c r="I5154" s="10">
        <v>54.600000000000364</v>
      </c>
      <c r="J5154" s="10">
        <v>3417</v>
      </c>
      <c r="K5154" s="10">
        <v>3360</v>
      </c>
      <c r="L5154" s="10">
        <v>57</v>
      </c>
      <c r="M5154" s="10">
        <v>3376.8</v>
      </c>
      <c r="N5154" s="10">
        <v>40.199999999999818</v>
      </c>
    </row>
    <row r="5155" spans="1:14" x14ac:dyDescent="0.25">
      <c r="A5155" s="9" t="s">
        <v>784</v>
      </c>
      <c r="B5155" s="9" t="s">
        <v>51</v>
      </c>
      <c r="C5155" s="9" t="s">
        <v>42</v>
      </c>
      <c r="D5155" s="9" t="s">
        <v>43</v>
      </c>
      <c r="E5155" s="10">
        <v>18493.57</v>
      </c>
      <c r="F5155" s="10">
        <v>18100.316831683169</v>
      </c>
      <c r="G5155" s="10">
        <v>393.25316831683085</v>
      </c>
      <c r="H5155" s="10">
        <v>18281.32</v>
      </c>
      <c r="I5155" s="10">
        <v>212.25</v>
      </c>
      <c r="J5155" s="10">
        <v>3433</v>
      </c>
      <c r="K5155" s="10">
        <v>3360</v>
      </c>
      <c r="L5155" s="10">
        <v>73</v>
      </c>
      <c r="M5155" s="10">
        <v>3393.6</v>
      </c>
      <c r="N5155" s="10">
        <v>39.400000000000091</v>
      </c>
    </row>
    <row r="5156" spans="1:14" x14ac:dyDescent="0.25">
      <c r="A5156" s="9" t="s">
        <v>784</v>
      </c>
      <c r="B5156" s="9" t="s">
        <v>52</v>
      </c>
      <c r="C5156" s="9" t="s">
        <v>42</v>
      </c>
      <c r="D5156" s="9" t="s">
        <v>53</v>
      </c>
      <c r="E5156" s="10">
        <v>14920.16</v>
      </c>
      <c r="F5156" s="10">
        <v>14920.079207920791</v>
      </c>
      <c r="G5156" s="10">
        <v>8.0792079208549694E-2</v>
      </c>
      <c r="H5156" s="10">
        <v>15069.28</v>
      </c>
      <c r="I5156" s="10">
        <v>-149.1200000000008</v>
      </c>
      <c r="J5156" s="10">
        <v>2520</v>
      </c>
      <c r="K5156" s="10">
        <v>2519.9999999999995</v>
      </c>
      <c r="L5156" s="10">
        <v>4.5474735088646412E-13</v>
      </c>
      <c r="M5156" s="10">
        <v>2545.1999999999998</v>
      </c>
      <c r="N5156" s="10">
        <v>-25.199999999999818</v>
      </c>
    </row>
    <row r="5157" spans="1:14" x14ac:dyDescent="0.25">
      <c r="A5157" s="9" t="s">
        <v>784</v>
      </c>
      <c r="B5157" s="9" t="s">
        <v>54</v>
      </c>
      <c r="C5157" s="9" t="s">
        <v>42</v>
      </c>
      <c r="D5157" s="9" t="s">
        <v>55</v>
      </c>
      <c r="E5157" s="10">
        <v>169.65</v>
      </c>
      <c r="F5157" s="10">
        <v>166.3235294117647</v>
      </c>
      <c r="G5157" s="10">
        <v>3.3264705882353098</v>
      </c>
      <c r="H5157" s="10">
        <v>169.65</v>
      </c>
      <c r="I5157" s="10">
        <v>0</v>
      </c>
      <c r="J5157" s="10">
        <v>30.844999999999999</v>
      </c>
      <c r="K5157" s="10">
        <v>30.240196078431371</v>
      </c>
      <c r="L5157" s="10">
        <v>0.60480392156862806</v>
      </c>
      <c r="M5157" s="10">
        <v>30.844999999999999</v>
      </c>
      <c r="N5157" s="10">
        <v>0</v>
      </c>
    </row>
    <row r="5158" spans="1:14" x14ac:dyDescent="0.25">
      <c r="A5158" s="9" t="s">
        <v>785</v>
      </c>
      <c r="B5158" s="9" t="s">
        <v>25</v>
      </c>
      <c r="C5158" s="9" t="s">
        <v>26</v>
      </c>
      <c r="D5158" s="9" t="s">
        <v>27</v>
      </c>
      <c r="E5158" s="10">
        <v>1788.77</v>
      </c>
      <c r="F5158" s="10">
        <v>0</v>
      </c>
      <c r="G5158" s="10">
        <v>1788.77</v>
      </c>
      <c r="H5158" s="10">
        <v>0</v>
      </c>
      <c r="I5158" s="10">
        <v>1788.77</v>
      </c>
      <c r="J5158" s="10">
        <v>0</v>
      </c>
      <c r="K5158" s="10">
        <v>0</v>
      </c>
      <c r="L5158" s="10">
        <v>0</v>
      </c>
      <c r="M5158" s="10">
        <v>0</v>
      </c>
      <c r="N5158" s="10">
        <v>0</v>
      </c>
    </row>
    <row r="5159" spans="1:14" x14ac:dyDescent="0.25">
      <c r="A5159" s="9" t="s">
        <v>785</v>
      </c>
      <c r="B5159" s="9" t="s">
        <v>28</v>
      </c>
      <c r="C5159" s="9" t="s">
        <v>29</v>
      </c>
      <c r="D5159" s="9" t="s">
        <v>27</v>
      </c>
      <c r="E5159" s="10">
        <v>3.59</v>
      </c>
      <c r="F5159" s="10">
        <v>0</v>
      </c>
      <c r="G5159" s="10">
        <v>3.59</v>
      </c>
      <c r="H5159" s="10">
        <v>3.63</v>
      </c>
      <c r="I5159" s="10">
        <v>-4.0000000000000036E-2</v>
      </c>
      <c r="J5159" s="10">
        <v>0</v>
      </c>
      <c r="K5159" s="10">
        <v>0</v>
      </c>
      <c r="L5159" s="10">
        <v>0</v>
      </c>
      <c r="M5159" s="10">
        <v>0</v>
      </c>
      <c r="N5159" s="10">
        <v>0</v>
      </c>
    </row>
    <row r="5160" spans="1:14" x14ac:dyDescent="0.25">
      <c r="A5160" s="9" t="s">
        <v>785</v>
      </c>
      <c r="B5160" s="9" t="s">
        <v>30</v>
      </c>
      <c r="C5160" s="9" t="s">
        <v>29</v>
      </c>
      <c r="D5160" s="9" t="s">
        <v>27</v>
      </c>
      <c r="E5160" s="10">
        <v>83.86</v>
      </c>
      <c r="F5160" s="10">
        <v>0</v>
      </c>
      <c r="G5160" s="10">
        <v>83.86</v>
      </c>
      <c r="H5160" s="10">
        <v>84.69</v>
      </c>
      <c r="I5160" s="10">
        <v>-0.82999999999999829</v>
      </c>
      <c r="J5160" s="10">
        <v>0</v>
      </c>
      <c r="K5160" s="10">
        <v>0</v>
      </c>
      <c r="L5160" s="10">
        <v>0</v>
      </c>
      <c r="M5160" s="10">
        <v>0</v>
      </c>
      <c r="N5160" s="10">
        <v>0</v>
      </c>
    </row>
    <row r="5161" spans="1:14" x14ac:dyDescent="0.25">
      <c r="A5161" s="9" t="s">
        <v>785</v>
      </c>
      <c r="B5161" s="9" t="s">
        <v>31</v>
      </c>
      <c r="C5161" s="9" t="s">
        <v>29</v>
      </c>
      <c r="D5161" s="9" t="s">
        <v>27</v>
      </c>
      <c r="E5161" s="10">
        <v>563.04999999999995</v>
      </c>
      <c r="F5161" s="10">
        <v>0</v>
      </c>
      <c r="G5161" s="10">
        <v>563.04999999999995</v>
      </c>
      <c r="H5161" s="10">
        <v>568.66</v>
      </c>
      <c r="I5161" s="10">
        <v>-5.6100000000000136</v>
      </c>
      <c r="J5161" s="10">
        <v>0</v>
      </c>
      <c r="K5161" s="10">
        <v>0</v>
      </c>
      <c r="L5161" s="10">
        <v>0</v>
      </c>
      <c r="M5161" s="10">
        <v>0</v>
      </c>
      <c r="N5161" s="10">
        <v>0</v>
      </c>
    </row>
    <row r="5162" spans="1:14" x14ac:dyDescent="0.25">
      <c r="A5162" s="9" t="s">
        <v>785</v>
      </c>
      <c r="B5162" s="9" t="s">
        <v>32</v>
      </c>
      <c r="C5162" s="9" t="s">
        <v>33</v>
      </c>
      <c r="D5162" s="9" t="s">
        <v>27</v>
      </c>
      <c r="E5162" s="10">
        <v>1118.01</v>
      </c>
      <c r="F5162" s="10">
        <v>0</v>
      </c>
      <c r="G5162" s="10">
        <v>1118.01</v>
      </c>
      <c r="H5162" s="10">
        <v>1341.26</v>
      </c>
      <c r="I5162" s="10">
        <v>-223.25</v>
      </c>
      <c r="J5162" s="10">
        <v>3.17</v>
      </c>
      <c r="K5162" s="10">
        <v>0</v>
      </c>
      <c r="L5162" s="10">
        <v>3.17</v>
      </c>
      <c r="M5162" s="10">
        <v>3.8029999999999999</v>
      </c>
      <c r="N5162" s="10">
        <v>-0.63300000000000001</v>
      </c>
    </row>
    <row r="5163" spans="1:14" x14ac:dyDescent="0.25">
      <c r="A5163" s="9" t="s">
        <v>785</v>
      </c>
      <c r="B5163" s="9" t="s">
        <v>34</v>
      </c>
      <c r="C5163" s="9" t="s">
        <v>33</v>
      </c>
      <c r="D5163" s="9" t="s">
        <v>27</v>
      </c>
      <c r="E5163" s="10">
        <v>3843.21</v>
      </c>
      <c r="F5163" s="10">
        <v>0</v>
      </c>
      <c r="G5163" s="10">
        <v>3843.21</v>
      </c>
      <c r="H5163" s="10">
        <v>4610.6499999999996</v>
      </c>
      <c r="I5163" s="10">
        <v>-767.4399999999996</v>
      </c>
      <c r="J5163" s="10">
        <v>3.17</v>
      </c>
      <c r="K5163" s="10">
        <v>0</v>
      </c>
      <c r="L5163" s="10">
        <v>3.17</v>
      </c>
      <c r="M5163" s="10">
        <v>3.8029999999999999</v>
      </c>
      <c r="N5163" s="10">
        <v>-0.63300000000000001</v>
      </c>
    </row>
    <row r="5164" spans="1:14" x14ac:dyDescent="0.25">
      <c r="A5164" s="9" t="s">
        <v>785</v>
      </c>
      <c r="B5164" s="9" t="s">
        <v>35</v>
      </c>
      <c r="C5164" s="9" t="s">
        <v>33</v>
      </c>
      <c r="D5164" s="9" t="s">
        <v>27</v>
      </c>
      <c r="E5164" s="10">
        <v>4158.12</v>
      </c>
      <c r="F5164" s="10">
        <v>0</v>
      </c>
      <c r="G5164" s="10">
        <v>4158.12</v>
      </c>
      <c r="H5164" s="10">
        <v>4988.43</v>
      </c>
      <c r="I5164" s="10">
        <v>-830.3100000000004</v>
      </c>
      <c r="J5164" s="10">
        <v>66.569999999999993</v>
      </c>
      <c r="K5164" s="10">
        <v>0</v>
      </c>
      <c r="L5164" s="10">
        <v>66.569999999999993</v>
      </c>
      <c r="M5164" s="10">
        <v>79.863</v>
      </c>
      <c r="N5164" s="10">
        <v>-13.293000000000006</v>
      </c>
    </row>
    <row r="5165" spans="1:14" x14ac:dyDescent="0.25">
      <c r="A5165" s="9" t="s">
        <v>785</v>
      </c>
      <c r="B5165" s="9" t="s">
        <v>36</v>
      </c>
      <c r="C5165" s="9" t="s">
        <v>29</v>
      </c>
      <c r="D5165" s="9" t="s">
        <v>27</v>
      </c>
      <c r="E5165" s="10">
        <v>6308.22</v>
      </c>
      <c r="F5165" s="10">
        <v>0</v>
      </c>
      <c r="G5165" s="10">
        <v>6308.22</v>
      </c>
      <c r="H5165" s="10">
        <v>6371.12</v>
      </c>
      <c r="I5165" s="10">
        <v>-62.899999999999636</v>
      </c>
      <c r="J5165" s="10">
        <v>0</v>
      </c>
      <c r="K5165" s="10">
        <v>0</v>
      </c>
      <c r="L5165" s="10">
        <v>0</v>
      </c>
      <c r="M5165" s="10">
        <v>0</v>
      </c>
      <c r="N5165" s="10">
        <v>0</v>
      </c>
    </row>
    <row r="5166" spans="1:14" x14ac:dyDescent="0.25">
      <c r="A5166" s="9" t="s">
        <v>785</v>
      </c>
      <c r="B5166" s="9" t="s">
        <v>37</v>
      </c>
      <c r="C5166" s="9" t="s">
        <v>29</v>
      </c>
      <c r="D5166" s="9" t="s">
        <v>27</v>
      </c>
      <c r="E5166" s="10">
        <v>14587.8</v>
      </c>
      <c r="F5166" s="10">
        <v>0</v>
      </c>
      <c r="G5166" s="10">
        <v>14587.8</v>
      </c>
      <c r="H5166" s="10">
        <v>14733.25</v>
      </c>
      <c r="I5166" s="10">
        <v>-145.45000000000073</v>
      </c>
      <c r="J5166" s="10">
        <v>0</v>
      </c>
      <c r="K5166" s="10">
        <v>0</v>
      </c>
      <c r="L5166" s="10">
        <v>0</v>
      </c>
      <c r="M5166" s="10">
        <v>0</v>
      </c>
      <c r="N5166" s="10">
        <v>0</v>
      </c>
    </row>
    <row r="5167" spans="1:14" x14ac:dyDescent="0.25">
      <c r="A5167" s="9" t="s">
        <v>785</v>
      </c>
      <c r="B5167" s="9" t="s">
        <v>91</v>
      </c>
      <c r="C5167" s="9" t="s">
        <v>39</v>
      </c>
      <c r="D5167" s="9" t="s">
        <v>40</v>
      </c>
      <c r="E5167" s="10">
        <v>-373438.63</v>
      </c>
      <c r="F5167" s="10">
        <v>0</v>
      </c>
      <c r="G5167" s="10">
        <v>-373438.63</v>
      </c>
      <c r="H5167" s="10">
        <v>-373438.5</v>
      </c>
      <c r="I5167" s="10">
        <v>-0.13000000000465661</v>
      </c>
      <c r="J5167" s="10">
        <v>-3803</v>
      </c>
      <c r="K5167" s="10">
        <v>0</v>
      </c>
      <c r="L5167" s="10">
        <v>-3803</v>
      </c>
      <c r="M5167" s="10">
        <v>-3803</v>
      </c>
      <c r="N5167" s="10">
        <v>0</v>
      </c>
    </row>
    <row r="5168" spans="1:14" x14ac:dyDescent="0.25">
      <c r="A5168" s="9" t="s">
        <v>785</v>
      </c>
      <c r="B5168" s="9" t="s">
        <v>92</v>
      </c>
      <c r="C5168" s="9" t="s">
        <v>42</v>
      </c>
      <c r="D5168" s="9" t="s">
        <v>43</v>
      </c>
      <c r="E5168" s="10">
        <v>365.59</v>
      </c>
      <c r="F5168" s="10">
        <v>323.71287128712873</v>
      </c>
      <c r="G5168" s="10">
        <v>41.87712871287124</v>
      </c>
      <c r="H5168" s="10">
        <v>326.95</v>
      </c>
      <c r="I5168" s="10">
        <v>38.639999999999986</v>
      </c>
      <c r="J5168" s="10">
        <v>4295</v>
      </c>
      <c r="K5168" s="10">
        <v>3803</v>
      </c>
      <c r="L5168" s="10">
        <v>492</v>
      </c>
      <c r="M5168" s="10">
        <v>3841.03</v>
      </c>
      <c r="N5168" s="10">
        <v>453.9699999999998</v>
      </c>
    </row>
    <row r="5169" spans="1:14" x14ac:dyDescent="0.25">
      <c r="A5169" s="9" t="s">
        <v>785</v>
      </c>
      <c r="B5169" s="9" t="s">
        <v>93</v>
      </c>
      <c r="C5169" s="9" t="s">
        <v>42</v>
      </c>
      <c r="D5169" s="9" t="s">
        <v>43</v>
      </c>
      <c r="E5169" s="10">
        <v>1341.15</v>
      </c>
      <c r="F5169" s="10">
        <v>1313.4088669950738</v>
      </c>
      <c r="G5169" s="10">
        <v>27.741133004926269</v>
      </c>
      <c r="H5169" s="10">
        <v>1333.11</v>
      </c>
      <c r="I5169" s="10">
        <v>8.040000000000191</v>
      </c>
      <c r="J5169" s="10">
        <v>23300</v>
      </c>
      <c r="K5169" s="10">
        <v>22818</v>
      </c>
      <c r="L5169" s="10">
        <v>482</v>
      </c>
      <c r="M5169" s="10">
        <v>23160.27</v>
      </c>
      <c r="N5169" s="10">
        <v>139.72999999999956</v>
      </c>
    </row>
    <row r="5170" spans="1:14" x14ac:dyDescent="0.25">
      <c r="A5170" s="9" t="s">
        <v>785</v>
      </c>
      <c r="B5170" s="9" t="s">
        <v>94</v>
      </c>
      <c r="C5170" s="9" t="s">
        <v>42</v>
      </c>
      <c r="D5170" s="9" t="s">
        <v>43</v>
      </c>
      <c r="E5170" s="10">
        <v>1890.41</v>
      </c>
      <c r="F5170" s="10">
        <v>1882.4875621890546</v>
      </c>
      <c r="G5170" s="10">
        <v>7.9224378109454392</v>
      </c>
      <c r="H5170" s="10">
        <v>1891.9</v>
      </c>
      <c r="I5170" s="10">
        <v>-1.4900000000000091</v>
      </c>
      <c r="J5170" s="10">
        <v>3819</v>
      </c>
      <c r="K5170" s="10">
        <v>3803</v>
      </c>
      <c r="L5170" s="10">
        <v>16</v>
      </c>
      <c r="M5170" s="10">
        <v>3822.0149999999999</v>
      </c>
      <c r="N5170" s="10">
        <v>-3.0149999999998727</v>
      </c>
    </row>
    <row r="5171" spans="1:14" x14ac:dyDescent="0.25">
      <c r="A5171" s="9" t="s">
        <v>785</v>
      </c>
      <c r="B5171" s="9" t="s">
        <v>45</v>
      </c>
      <c r="C5171" s="9" t="s">
        <v>42</v>
      </c>
      <c r="D5171" s="9" t="s">
        <v>43</v>
      </c>
      <c r="E5171" s="10">
        <v>6028.88</v>
      </c>
      <c r="F5171" s="10">
        <v>5904.1576354679801</v>
      </c>
      <c r="G5171" s="10">
        <v>124.72236453202004</v>
      </c>
      <c r="H5171" s="10">
        <v>5992.72</v>
      </c>
      <c r="I5171" s="10">
        <v>36.159999999999854</v>
      </c>
      <c r="J5171" s="10">
        <v>23300</v>
      </c>
      <c r="K5171" s="10">
        <v>22818</v>
      </c>
      <c r="L5171" s="10">
        <v>482</v>
      </c>
      <c r="M5171" s="10">
        <v>23160.27</v>
      </c>
      <c r="N5171" s="10">
        <v>139.72999999999956</v>
      </c>
    </row>
    <row r="5172" spans="1:14" x14ac:dyDescent="0.25">
      <c r="A5172" s="9" t="s">
        <v>785</v>
      </c>
      <c r="B5172" s="9" t="s">
        <v>46</v>
      </c>
      <c r="C5172" s="9" t="s">
        <v>42</v>
      </c>
      <c r="D5172" s="9" t="s">
        <v>43</v>
      </c>
      <c r="E5172" s="10">
        <v>7290.1</v>
      </c>
      <c r="F5172" s="10">
        <v>7139.3004926108379</v>
      </c>
      <c r="G5172" s="10">
        <v>150.7995073891625</v>
      </c>
      <c r="H5172" s="10">
        <v>7246.39</v>
      </c>
      <c r="I5172" s="10">
        <v>43.710000000000036</v>
      </c>
      <c r="J5172" s="10">
        <v>23300</v>
      </c>
      <c r="K5172" s="10">
        <v>22818</v>
      </c>
      <c r="L5172" s="10">
        <v>482</v>
      </c>
      <c r="M5172" s="10">
        <v>23160.27</v>
      </c>
      <c r="N5172" s="10">
        <v>139.72999999999956</v>
      </c>
    </row>
    <row r="5173" spans="1:14" x14ac:dyDescent="0.25">
      <c r="A5173" s="9" t="s">
        <v>785</v>
      </c>
      <c r="B5173" s="9" t="s">
        <v>47</v>
      </c>
      <c r="C5173" s="9" t="s">
        <v>42</v>
      </c>
      <c r="D5173" s="9" t="s">
        <v>43</v>
      </c>
      <c r="E5173" s="10">
        <v>10934.74</v>
      </c>
      <c r="F5173" s="10">
        <v>10728.794117647059</v>
      </c>
      <c r="G5173" s="10">
        <v>205.94588235294032</v>
      </c>
      <c r="H5173" s="10">
        <v>10943.37</v>
      </c>
      <c r="I5173" s="10">
        <v>-8.6300000000010186</v>
      </c>
      <c r="J5173" s="10">
        <v>23256</v>
      </c>
      <c r="K5173" s="10">
        <v>22818</v>
      </c>
      <c r="L5173" s="10">
        <v>438</v>
      </c>
      <c r="M5173" s="10">
        <v>23274.36</v>
      </c>
      <c r="N5173" s="10">
        <v>-18.360000000000582</v>
      </c>
    </row>
    <row r="5174" spans="1:14" x14ac:dyDescent="0.25">
      <c r="A5174" s="9" t="s">
        <v>785</v>
      </c>
      <c r="B5174" s="9" t="s">
        <v>48</v>
      </c>
      <c r="C5174" s="9" t="s">
        <v>42</v>
      </c>
      <c r="D5174" s="9" t="s">
        <v>43</v>
      </c>
      <c r="E5174" s="10">
        <v>22514</v>
      </c>
      <c r="F5174" s="10">
        <v>20549.07389162562</v>
      </c>
      <c r="G5174" s="10">
        <v>1964.9261083743804</v>
      </c>
      <c r="H5174" s="10">
        <v>20857.310000000001</v>
      </c>
      <c r="I5174" s="10">
        <v>1656.6899999999987</v>
      </c>
      <c r="J5174" s="10">
        <v>25000</v>
      </c>
      <c r="K5174" s="10">
        <v>22818</v>
      </c>
      <c r="L5174" s="10">
        <v>2182</v>
      </c>
      <c r="M5174" s="10">
        <v>23160.27</v>
      </c>
      <c r="N5174" s="10">
        <v>1839.7299999999996</v>
      </c>
    </row>
    <row r="5175" spans="1:14" x14ac:dyDescent="0.25">
      <c r="A5175" s="9" t="s">
        <v>785</v>
      </c>
      <c r="B5175" s="9" t="s">
        <v>50</v>
      </c>
      <c r="C5175" s="9" t="s">
        <v>42</v>
      </c>
      <c r="D5175" s="9" t="s">
        <v>43</v>
      </c>
      <c r="E5175" s="10">
        <v>30475.62</v>
      </c>
      <c r="F5175" s="10">
        <v>30347.940298507463</v>
      </c>
      <c r="G5175" s="10">
        <v>127.67970149253597</v>
      </c>
      <c r="H5175" s="10">
        <v>30499.68</v>
      </c>
      <c r="I5175" s="10">
        <v>-24.06000000000131</v>
      </c>
      <c r="J5175" s="10">
        <v>22914</v>
      </c>
      <c r="K5175" s="10">
        <v>22818</v>
      </c>
      <c r="L5175" s="10">
        <v>96</v>
      </c>
      <c r="M5175" s="10">
        <v>22932.09</v>
      </c>
      <c r="N5175" s="10">
        <v>-18.090000000000146</v>
      </c>
    </row>
    <row r="5176" spans="1:14" x14ac:dyDescent="0.25">
      <c r="A5176" s="9" t="s">
        <v>785</v>
      </c>
      <c r="B5176" s="9" t="s">
        <v>95</v>
      </c>
      <c r="C5176" s="9" t="s">
        <v>42</v>
      </c>
      <c r="D5176" s="9" t="s">
        <v>43</v>
      </c>
      <c r="E5176" s="10">
        <v>34226.85</v>
      </c>
      <c r="F5176" s="10">
        <v>33504.433497536949</v>
      </c>
      <c r="G5176" s="10">
        <v>722.41650246304926</v>
      </c>
      <c r="H5176" s="10">
        <v>34007</v>
      </c>
      <c r="I5176" s="10">
        <v>219.84999999999854</v>
      </c>
      <c r="J5176" s="10">
        <v>3885</v>
      </c>
      <c r="K5176" s="10">
        <v>3803</v>
      </c>
      <c r="L5176" s="10">
        <v>82</v>
      </c>
      <c r="M5176" s="10">
        <v>3860.0450000000001</v>
      </c>
      <c r="N5176" s="10">
        <v>24.954999999999927</v>
      </c>
    </row>
    <row r="5177" spans="1:14" x14ac:dyDescent="0.25">
      <c r="A5177" s="9" t="s">
        <v>785</v>
      </c>
      <c r="B5177" s="9" t="s">
        <v>51</v>
      </c>
      <c r="C5177" s="9" t="s">
        <v>42</v>
      </c>
      <c r="D5177" s="9" t="s">
        <v>43</v>
      </c>
      <c r="E5177" s="10">
        <v>123437.72</v>
      </c>
      <c r="F5177" s="10">
        <v>122920.56435643564</v>
      </c>
      <c r="G5177" s="10">
        <v>517.15564356435789</v>
      </c>
      <c r="H5177" s="10">
        <v>124149.77</v>
      </c>
      <c r="I5177" s="10">
        <v>-712.05000000000291</v>
      </c>
      <c r="J5177" s="10">
        <v>22914</v>
      </c>
      <c r="K5177" s="10">
        <v>22818</v>
      </c>
      <c r="L5177" s="10">
        <v>96</v>
      </c>
      <c r="M5177" s="10">
        <v>23046.18</v>
      </c>
      <c r="N5177" s="10">
        <v>-132.18000000000029</v>
      </c>
    </row>
    <row r="5178" spans="1:14" x14ac:dyDescent="0.25">
      <c r="A5178" s="9" t="s">
        <v>785</v>
      </c>
      <c r="B5178" s="9" t="s">
        <v>52</v>
      </c>
      <c r="C5178" s="9" t="s">
        <v>42</v>
      </c>
      <c r="D5178" s="9" t="s">
        <v>53</v>
      </c>
      <c r="E5178" s="10">
        <v>101326.86</v>
      </c>
      <c r="F5178" s="10">
        <v>101323.29702970297</v>
      </c>
      <c r="G5178" s="10">
        <v>3.5629702970327344</v>
      </c>
      <c r="H5178" s="10">
        <v>102336.53</v>
      </c>
      <c r="I5178" s="10">
        <v>-1009.6699999999983</v>
      </c>
      <c r="J5178" s="10">
        <v>17114</v>
      </c>
      <c r="K5178" s="10">
        <v>17113.499999999996</v>
      </c>
      <c r="L5178" s="10">
        <v>0.50000000000363798</v>
      </c>
      <c r="M5178" s="10">
        <v>17284.634999999998</v>
      </c>
      <c r="N5178" s="10">
        <v>-170.6349999999984</v>
      </c>
    </row>
    <row r="5179" spans="1:14" x14ac:dyDescent="0.25">
      <c r="A5179" s="9" t="s">
        <v>785</v>
      </c>
      <c r="B5179" s="9" t="s">
        <v>54</v>
      </c>
      <c r="C5179" s="9" t="s">
        <v>42</v>
      </c>
      <c r="D5179" s="9" t="s">
        <v>55</v>
      </c>
      <c r="E5179" s="10">
        <v>1152.08</v>
      </c>
      <c r="F5179" s="10">
        <v>1129.4901960784314</v>
      </c>
      <c r="G5179" s="10">
        <v>22.589803921568546</v>
      </c>
      <c r="H5179" s="10">
        <v>1152.08</v>
      </c>
      <c r="I5179" s="10">
        <v>0</v>
      </c>
      <c r="J5179" s="10">
        <v>209.46899999999999</v>
      </c>
      <c r="K5179" s="10">
        <v>205.36176470588234</v>
      </c>
      <c r="L5179" s="10">
        <v>4.1072352941176575</v>
      </c>
      <c r="M5179" s="10">
        <v>209.46899999999999</v>
      </c>
      <c r="N5179" s="10">
        <v>0</v>
      </c>
    </row>
    <row r="5180" spans="1:14" x14ac:dyDescent="0.25">
      <c r="A5180" s="9" t="s">
        <v>786</v>
      </c>
      <c r="B5180" s="9" t="s">
        <v>25</v>
      </c>
      <c r="C5180" s="9" t="s">
        <v>26</v>
      </c>
      <c r="D5180" s="9" t="s">
        <v>27</v>
      </c>
      <c r="E5180" s="10">
        <v>-345.12</v>
      </c>
      <c r="F5180" s="10">
        <v>0</v>
      </c>
      <c r="G5180" s="10">
        <v>-345.12</v>
      </c>
      <c r="H5180" s="10">
        <v>0</v>
      </c>
      <c r="I5180" s="10">
        <v>-345.12</v>
      </c>
      <c r="J5180" s="10">
        <v>0</v>
      </c>
      <c r="K5180" s="10">
        <v>0</v>
      </c>
      <c r="L5180" s="10">
        <v>0</v>
      </c>
      <c r="M5180" s="10">
        <v>0</v>
      </c>
      <c r="N5180" s="10">
        <v>0</v>
      </c>
    </row>
    <row r="5181" spans="1:14" x14ac:dyDescent="0.25">
      <c r="A5181" s="9" t="s">
        <v>786</v>
      </c>
      <c r="B5181" s="9" t="s">
        <v>28</v>
      </c>
      <c r="C5181" s="9" t="s">
        <v>29</v>
      </c>
      <c r="D5181" s="9" t="s">
        <v>27</v>
      </c>
      <c r="E5181" s="10">
        <v>3.84</v>
      </c>
      <c r="F5181" s="10">
        <v>0</v>
      </c>
      <c r="G5181" s="10">
        <v>3.84</v>
      </c>
      <c r="H5181" s="10">
        <v>3.88</v>
      </c>
      <c r="I5181" s="10">
        <v>-4.0000000000000036E-2</v>
      </c>
      <c r="J5181" s="10">
        <v>0</v>
      </c>
      <c r="K5181" s="10">
        <v>0</v>
      </c>
      <c r="L5181" s="10">
        <v>0</v>
      </c>
      <c r="M5181" s="10">
        <v>0</v>
      </c>
      <c r="N5181" s="10">
        <v>0</v>
      </c>
    </row>
    <row r="5182" spans="1:14" x14ac:dyDescent="0.25">
      <c r="A5182" s="9" t="s">
        <v>786</v>
      </c>
      <c r="B5182" s="9" t="s">
        <v>30</v>
      </c>
      <c r="C5182" s="9" t="s">
        <v>29</v>
      </c>
      <c r="D5182" s="9" t="s">
        <v>27</v>
      </c>
      <c r="E5182" s="10">
        <v>89.49</v>
      </c>
      <c r="F5182" s="10">
        <v>0</v>
      </c>
      <c r="G5182" s="10">
        <v>89.49</v>
      </c>
      <c r="H5182" s="10">
        <v>90.52</v>
      </c>
      <c r="I5182" s="10">
        <v>-1.0300000000000011</v>
      </c>
      <c r="J5182" s="10">
        <v>0</v>
      </c>
      <c r="K5182" s="10">
        <v>0</v>
      </c>
      <c r="L5182" s="10">
        <v>0</v>
      </c>
      <c r="M5182" s="10">
        <v>0</v>
      </c>
      <c r="N5182" s="10">
        <v>0</v>
      </c>
    </row>
    <row r="5183" spans="1:14" x14ac:dyDescent="0.25">
      <c r="A5183" s="9" t="s">
        <v>786</v>
      </c>
      <c r="B5183" s="9" t="s">
        <v>31</v>
      </c>
      <c r="C5183" s="9" t="s">
        <v>29</v>
      </c>
      <c r="D5183" s="9" t="s">
        <v>27</v>
      </c>
      <c r="E5183" s="10">
        <v>600.85</v>
      </c>
      <c r="F5183" s="10">
        <v>0</v>
      </c>
      <c r="G5183" s="10">
        <v>600.85</v>
      </c>
      <c r="H5183" s="10">
        <v>607.77</v>
      </c>
      <c r="I5183" s="10">
        <v>-6.9199999999999591</v>
      </c>
      <c r="J5183" s="10">
        <v>0</v>
      </c>
      <c r="K5183" s="10">
        <v>0</v>
      </c>
      <c r="L5183" s="10">
        <v>0</v>
      </c>
      <c r="M5183" s="10">
        <v>0</v>
      </c>
      <c r="N5183" s="10">
        <v>0</v>
      </c>
    </row>
    <row r="5184" spans="1:14" x14ac:dyDescent="0.25">
      <c r="A5184" s="9" t="s">
        <v>786</v>
      </c>
      <c r="B5184" s="9" t="s">
        <v>32</v>
      </c>
      <c r="C5184" s="9" t="s">
        <v>33</v>
      </c>
      <c r="D5184" s="9" t="s">
        <v>27</v>
      </c>
      <c r="E5184" s="10">
        <v>909.93</v>
      </c>
      <c r="F5184" s="10">
        <v>0</v>
      </c>
      <c r="G5184" s="10">
        <v>909.93</v>
      </c>
      <c r="H5184" s="10">
        <v>995.49</v>
      </c>
      <c r="I5184" s="10">
        <v>-85.560000000000059</v>
      </c>
      <c r="J5184" s="10">
        <v>2.58</v>
      </c>
      <c r="K5184" s="10">
        <v>0</v>
      </c>
      <c r="L5184" s="10">
        <v>2.58</v>
      </c>
      <c r="M5184" s="10">
        <v>2.823</v>
      </c>
      <c r="N5184" s="10">
        <v>-0.24299999999999988</v>
      </c>
    </row>
    <row r="5185" spans="1:14" x14ac:dyDescent="0.25">
      <c r="A5185" s="9" t="s">
        <v>786</v>
      </c>
      <c r="B5185" s="9" t="s">
        <v>34</v>
      </c>
      <c r="C5185" s="9" t="s">
        <v>33</v>
      </c>
      <c r="D5185" s="9" t="s">
        <v>27</v>
      </c>
      <c r="E5185" s="10">
        <v>3127.92</v>
      </c>
      <c r="F5185" s="10">
        <v>0</v>
      </c>
      <c r="G5185" s="10">
        <v>3127.92</v>
      </c>
      <c r="H5185" s="10">
        <v>3422.03</v>
      </c>
      <c r="I5185" s="10">
        <v>-294.11000000000013</v>
      </c>
      <c r="J5185" s="10">
        <v>2.58</v>
      </c>
      <c r="K5185" s="10">
        <v>0</v>
      </c>
      <c r="L5185" s="10">
        <v>2.58</v>
      </c>
      <c r="M5185" s="10">
        <v>2.823</v>
      </c>
      <c r="N5185" s="10">
        <v>-0.24299999999999988</v>
      </c>
    </row>
    <row r="5186" spans="1:14" x14ac:dyDescent="0.25">
      <c r="A5186" s="9" t="s">
        <v>786</v>
      </c>
      <c r="B5186" s="9" t="s">
        <v>35</v>
      </c>
      <c r="C5186" s="9" t="s">
        <v>33</v>
      </c>
      <c r="D5186" s="9" t="s">
        <v>27</v>
      </c>
      <c r="E5186" s="10">
        <v>3384.22</v>
      </c>
      <c r="F5186" s="10">
        <v>0</v>
      </c>
      <c r="G5186" s="10">
        <v>3384.22</v>
      </c>
      <c r="H5186" s="10">
        <v>3702.4</v>
      </c>
      <c r="I5186" s="10">
        <v>-318.18000000000029</v>
      </c>
      <c r="J5186" s="10">
        <v>54.18</v>
      </c>
      <c r="K5186" s="10">
        <v>0</v>
      </c>
      <c r="L5186" s="10">
        <v>54.18</v>
      </c>
      <c r="M5186" s="10">
        <v>59.274000000000001</v>
      </c>
      <c r="N5186" s="10">
        <v>-5.0940000000000012</v>
      </c>
    </row>
    <row r="5187" spans="1:14" x14ac:dyDescent="0.25">
      <c r="A5187" s="9" t="s">
        <v>786</v>
      </c>
      <c r="B5187" s="9" t="s">
        <v>36</v>
      </c>
      <c r="C5187" s="9" t="s">
        <v>29</v>
      </c>
      <c r="D5187" s="9" t="s">
        <v>27</v>
      </c>
      <c r="E5187" s="10">
        <v>6731.74</v>
      </c>
      <c r="F5187" s="10">
        <v>0</v>
      </c>
      <c r="G5187" s="10">
        <v>6731.74</v>
      </c>
      <c r="H5187" s="10">
        <v>6809.2</v>
      </c>
      <c r="I5187" s="10">
        <v>-77.460000000000036</v>
      </c>
      <c r="J5187" s="10">
        <v>0</v>
      </c>
      <c r="K5187" s="10">
        <v>0</v>
      </c>
      <c r="L5187" s="10">
        <v>0</v>
      </c>
      <c r="M5187" s="10">
        <v>0</v>
      </c>
      <c r="N5187" s="10">
        <v>0</v>
      </c>
    </row>
    <row r="5188" spans="1:14" x14ac:dyDescent="0.25">
      <c r="A5188" s="9" t="s">
        <v>786</v>
      </c>
      <c r="B5188" s="9" t="s">
        <v>37</v>
      </c>
      <c r="C5188" s="9" t="s">
        <v>29</v>
      </c>
      <c r="D5188" s="9" t="s">
        <v>27</v>
      </c>
      <c r="E5188" s="10">
        <v>15567.2</v>
      </c>
      <c r="F5188" s="10">
        <v>0</v>
      </c>
      <c r="G5188" s="10">
        <v>15567.2</v>
      </c>
      <c r="H5188" s="10">
        <v>15746.33</v>
      </c>
      <c r="I5188" s="10">
        <v>-179.1299999999992</v>
      </c>
      <c r="J5188" s="10">
        <v>0</v>
      </c>
      <c r="K5188" s="10">
        <v>0</v>
      </c>
      <c r="L5188" s="10">
        <v>0</v>
      </c>
      <c r="M5188" s="10">
        <v>0</v>
      </c>
      <c r="N5188" s="10">
        <v>0</v>
      </c>
    </row>
    <row r="5189" spans="1:14" x14ac:dyDescent="0.25">
      <c r="A5189" s="9" t="s">
        <v>786</v>
      </c>
      <c r="B5189" s="9" t="s">
        <v>38</v>
      </c>
      <c r="C5189" s="9" t="s">
        <v>39</v>
      </c>
      <c r="D5189" s="9" t="s">
        <v>40</v>
      </c>
      <c r="E5189" s="10">
        <v>-387405.98</v>
      </c>
      <c r="F5189" s="10">
        <v>0</v>
      </c>
      <c r="G5189" s="10">
        <v>-387405.98</v>
      </c>
      <c r="H5189" s="10">
        <v>-387405.9</v>
      </c>
      <c r="I5189" s="10">
        <v>-7.9999999958090484E-2</v>
      </c>
      <c r="J5189" s="10">
        <v>-2032.25</v>
      </c>
      <c r="K5189" s="10">
        <v>0</v>
      </c>
      <c r="L5189" s="10">
        <v>-2032.25</v>
      </c>
      <c r="M5189" s="10">
        <v>-2032.25</v>
      </c>
      <c r="N5189" s="10">
        <v>0</v>
      </c>
    </row>
    <row r="5190" spans="1:14" x14ac:dyDescent="0.25">
      <c r="A5190" s="9" t="s">
        <v>786</v>
      </c>
      <c r="B5190" s="9" t="s">
        <v>92</v>
      </c>
      <c r="C5190" s="9" t="s">
        <v>42</v>
      </c>
      <c r="D5190" s="9" t="s">
        <v>43</v>
      </c>
      <c r="E5190" s="10">
        <v>19.920000000000002</v>
      </c>
      <c r="F5190" s="10">
        <v>0</v>
      </c>
      <c r="G5190" s="10">
        <v>19.920000000000002</v>
      </c>
      <c r="H5190" s="10">
        <v>0</v>
      </c>
      <c r="I5190" s="10">
        <v>19.920000000000002</v>
      </c>
      <c r="J5190" s="10">
        <v>234</v>
      </c>
      <c r="K5190" s="10">
        <v>0</v>
      </c>
      <c r="L5190" s="10">
        <v>234</v>
      </c>
      <c r="M5190" s="10">
        <v>0</v>
      </c>
      <c r="N5190" s="10">
        <v>234</v>
      </c>
    </row>
    <row r="5191" spans="1:14" x14ac:dyDescent="0.25">
      <c r="A5191" s="9" t="s">
        <v>786</v>
      </c>
      <c r="B5191" s="9" t="s">
        <v>41</v>
      </c>
      <c r="C5191" s="9" t="s">
        <v>42</v>
      </c>
      <c r="D5191" s="9" t="s">
        <v>43</v>
      </c>
      <c r="E5191" s="10">
        <v>1477.84</v>
      </c>
      <c r="F5191" s="10">
        <v>1471.0246305418718</v>
      </c>
      <c r="G5191" s="10">
        <v>6.8153694581280888</v>
      </c>
      <c r="H5191" s="10">
        <v>1493.09</v>
      </c>
      <c r="I5191" s="10">
        <v>-15.25</v>
      </c>
      <c r="J5191" s="10">
        <v>24500</v>
      </c>
      <c r="K5191" s="10">
        <v>24387</v>
      </c>
      <c r="L5191" s="10">
        <v>113</v>
      </c>
      <c r="M5191" s="10">
        <v>24752.805</v>
      </c>
      <c r="N5191" s="10">
        <v>-252.80500000000029</v>
      </c>
    </row>
    <row r="5192" spans="1:14" x14ac:dyDescent="0.25">
      <c r="A5192" s="9" t="s">
        <v>786</v>
      </c>
      <c r="B5192" s="9" t="s">
        <v>44</v>
      </c>
      <c r="C5192" s="9" t="s">
        <v>42</v>
      </c>
      <c r="D5192" s="9" t="s">
        <v>43</v>
      </c>
      <c r="E5192" s="10">
        <v>2024.61</v>
      </c>
      <c r="F5192" s="10">
        <v>2013.960199004975</v>
      </c>
      <c r="G5192" s="10">
        <v>10.649800995024862</v>
      </c>
      <c r="H5192" s="10">
        <v>2024.03</v>
      </c>
      <c r="I5192" s="10">
        <v>0.57999999999992724</v>
      </c>
      <c r="J5192" s="10">
        <v>2043</v>
      </c>
      <c r="K5192" s="10">
        <v>2032.2497512437812</v>
      </c>
      <c r="L5192" s="10">
        <v>10.750248756218753</v>
      </c>
      <c r="M5192" s="10">
        <v>2042.4110000000001</v>
      </c>
      <c r="N5192" s="10">
        <v>0.58899999999994179</v>
      </c>
    </row>
    <row r="5193" spans="1:14" x14ac:dyDescent="0.25">
      <c r="A5193" s="9" t="s">
        <v>786</v>
      </c>
      <c r="B5193" s="9" t="s">
        <v>45</v>
      </c>
      <c r="C5193" s="9" t="s">
        <v>42</v>
      </c>
      <c r="D5193" s="9" t="s">
        <v>43</v>
      </c>
      <c r="E5193" s="10">
        <v>6507.56</v>
      </c>
      <c r="F5193" s="10">
        <v>6310.1379310344828</v>
      </c>
      <c r="G5193" s="10">
        <v>197.42206896551761</v>
      </c>
      <c r="H5193" s="10">
        <v>6404.79</v>
      </c>
      <c r="I5193" s="10">
        <v>102.77000000000044</v>
      </c>
      <c r="J5193" s="10">
        <v>25150</v>
      </c>
      <c r="K5193" s="10">
        <v>24387</v>
      </c>
      <c r="L5193" s="10">
        <v>763</v>
      </c>
      <c r="M5193" s="10">
        <v>24752.805</v>
      </c>
      <c r="N5193" s="10">
        <v>397.19499999999971</v>
      </c>
    </row>
    <row r="5194" spans="1:14" x14ac:dyDescent="0.25">
      <c r="A5194" s="9" t="s">
        <v>786</v>
      </c>
      <c r="B5194" s="9" t="s">
        <v>46</v>
      </c>
      <c r="C5194" s="9" t="s">
        <v>42</v>
      </c>
      <c r="D5194" s="9" t="s">
        <v>43</v>
      </c>
      <c r="E5194" s="10">
        <v>7947.15</v>
      </c>
      <c r="F5194" s="10">
        <v>7630.2068965517237</v>
      </c>
      <c r="G5194" s="10">
        <v>316.94310344827591</v>
      </c>
      <c r="H5194" s="10">
        <v>7744.66</v>
      </c>
      <c r="I5194" s="10">
        <v>202.48999999999978</v>
      </c>
      <c r="J5194" s="10">
        <v>25400</v>
      </c>
      <c r="K5194" s="10">
        <v>24387</v>
      </c>
      <c r="L5194" s="10">
        <v>1013</v>
      </c>
      <c r="M5194" s="10">
        <v>24752.805</v>
      </c>
      <c r="N5194" s="10">
        <v>647.19499999999971</v>
      </c>
    </row>
    <row r="5195" spans="1:14" x14ac:dyDescent="0.25">
      <c r="A5195" s="9" t="s">
        <v>786</v>
      </c>
      <c r="B5195" s="9" t="s">
        <v>47</v>
      </c>
      <c r="C5195" s="9" t="s">
        <v>42</v>
      </c>
      <c r="D5195" s="9" t="s">
        <v>43</v>
      </c>
      <c r="E5195" s="10">
        <v>11525.29</v>
      </c>
      <c r="F5195" s="10">
        <v>11466.519607843138</v>
      </c>
      <c r="G5195" s="10">
        <v>58.770392156862727</v>
      </c>
      <c r="H5195" s="10">
        <v>11695.85</v>
      </c>
      <c r="I5195" s="10">
        <v>-170.55999999999949</v>
      </c>
      <c r="J5195" s="10">
        <v>24512</v>
      </c>
      <c r="K5195" s="10">
        <v>24387</v>
      </c>
      <c r="L5195" s="10">
        <v>125</v>
      </c>
      <c r="M5195" s="10">
        <v>24874.74</v>
      </c>
      <c r="N5195" s="10">
        <v>-362.7400000000016</v>
      </c>
    </row>
    <row r="5196" spans="1:14" x14ac:dyDescent="0.25">
      <c r="A5196" s="9" t="s">
        <v>786</v>
      </c>
      <c r="B5196" s="9" t="s">
        <v>48</v>
      </c>
      <c r="C5196" s="9" t="s">
        <v>42</v>
      </c>
      <c r="D5196" s="9" t="s">
        <v>43</v>
      </c>
      <c r="E5196" s="10">
        <v>21780.04</v>
      </c>
      <c r="F5196" s="10">
        <v>21962.059113300493</v>
      </c>
      <c r="G5196" s="10">
        <v>-182.01911330049188</v>
      </c>
      <c r="H5196" s="10">
        <v>22291.49</v>
      </c>
      <c r="I5196" s="10">
        <v>-511.45000000000073</v>
      </c>
      <c r="J5196" s="10">
        <v>24185</v>
      </c>
      <c r="K5196" s="10">
        <v>24387</v>
      </c>
      <c r="L5196" s="10">
        <v>-202</v>
      </c>
      <c r="M5196" s="10">
        <v>24752.805</v>
      </c>
      <c r="N5196" s="10">
        <v>-567.80500000000029</v>
      </c>
    </row>
    <row r="5197" spans="1:14" x14ac:dyDescent="0.25">
      <c r="A5197" s="9" t="s">
        <v>786</v>
      </c>
      <c r="B5197" s="9" t="s">
        <v>49</v>
      </c>
      <c r="C5197" s="9" t="s">
        <v>42</v>
      </c>
      <c r="D5197" s="9" t="s">
        <v>43</v>
      </c>
      <c r="E5197" s="10">
        <v>28269.07</v>
      </c>
      <c r="F5197" s="10">
        <v>28065.379310344826</v>
      </c>
      <c r="G5197" s="10">
        <v>203.69068965517363</v>
      </c>
      <c r="H5197" s="10">
        <v>28486.36</v>
      </c>
      <c r="I5197" s="10">
        <v>-217.29000000000087</v>
      </c>
      <c r="J5197" s="10">
        <v>2047</v>
      </c>
      <c r="K5197" s="10">
        <v>2032.2502463054186</v>
      </c>
      <c r="L5197" s="10">
        <v>14.749753694581386</v>
      </c>
      <c r="M5197" s="10">
        <v>2062.7339999999999</v>
      </c>
      <c r="N5197" s="10">
        <v>-15.733999999999924</v>
      </c>
    </row>
    <row r="5198" spans="1:14" x14ac:dyDescent="0.25">
      <c r="A5198" s="9" t="s">
        <v>786</v>
      </c>
      <c r="B5198" s="9" t="s">
        <v>50</v>
      </c>
      <c r="C5198" s="9" t="s">
        <v>42</v>
      </c>
      <c r="D5198" s="9" t="s">
        <v>43</v>
      </c>
      <c r="E5198" s="10">
        <v>32600.959999999999</v>
      </c>
      <c r="F5198" s="10">
        <v>32434.70646766169</v>
      </c>
      <c r="G5198" s="10">
        <v>166.25353233830901</v>
      </c>
      <c r="H5198" s="10">
        <v>32596.880000000001</v>
      </c>
      <c r="I5198" s="10">
        <v>4.0799999999981083</v>
      </c>
      <c r="J5198" s="10">
        <v>24512</v>
      </c>
      <c r="K5198" s="10">
        <v>24387</v>
      </c>
      <c r="L5198" s="10">
        <v>125</v>
      </c>
      <c r="M5198" s="10">
        <v>24508.935000000001</v>
      </c>
      <c r="N5198" s="10">
        <v>3.0649999999986903</v>
      </c>
    </row>
    <row r="5199" spans="1:14" x14ac:dyDescent="0.25">
      <c r="A5199" s="9" t="s">
        <v>786</v>
      </c>
      <c r="B5199" s="9" t="s">
        <v>51</v>
      </c>
      <c r="C5199" s="9" t="s">
        <v>42</v>
      </c>
      <c r="D5199" s="9" t="s">
        <v>43</v>
      </c>
      <c r="E5199" s="10">
        <v>135822.43</v>
      </c>
      <c r="F5199" s="10">
        <v>131372.77227722772</v>
      </c>
      <c r="G5199" s="10">
        <v>4449.6577227722737</v>
      </c>
      <c r="H5199" s="10">
        <v>132686.5</v>
      </c>
      <c r="I5199" s="10">
        <v>3135.929999999993</v>
      </c>
      <c r="J5199" s="10">
        <v>25213</v>
      </c>
      <c r="K5199" s="10">
        <v>24387</v>
      </c>
      <c r="L5199" s="10">
        <v>826</v>
      </c>
      <c r="M5199" s="10">
        <v>24630.87</v>
      </c>
      <c r="N5199" s="10">
        <v>582.13000000000102</v>
      </c>
    </row>
    <row r="5200" spans="1:14" x14ac:dyDescent="0.25">
      <c r="A5200" s="9" t="s">
        <v>786</v>
      </c>
      <c r="B5200" s="9" t="s">
        <v>52</v>
      </c>
      <c r="C5200" s="9" t="s">
        <v>42</v>
      </c>
      <c r="D5200" s="9" t="s">
        <v>53</v>
      </c>
      <c r="E5200" s="10">
        <v>108129.74</v>
      </c>
      <c r="F5200" s="10">
        <v>108290.44554455446</v>
      </c>
      <c r="G5200" s="10">
        <v>-160.70554455445381</v>
      </c>
      <c r="H5200" s="10">
        <v>109373.35</v>
      </c>
      <c r="I5200" s="10">
        <v>-1243.6100000000006</v>
      </c>
      <c r="J5200" s="10">
        <v>18263</v>
      </c>
      <c r="K5200" s="10">
        <v>18290.250495049502</v>
      </c>
      <c r="L5200" s="10">
        <v>-27.250495049502206</v>
      </c>
      <c r="M5200" s="10">
        <v>18473.152999999998</v>
      </c>
      <c r="N5200" s="10">
        <v>-210.15299999999843</v>
      </c>
    </row>
    <row r="5201" spans="1:14" x14ac:dyDescent="0.25">
      <c r="A5201" s="9" t="s">
        <v>786</v>
      </c>
      <c r="B5201" s="9" t="s">
        <v>54</v>
      </c>
      <c r="C5201" s="9" t="s">
        <v>42</v>
      </c>
      <c r="D5201" s="9" t="s">
        <v>55</v>
      </c>
      <c r="E5201" s="10">
        <v>1231.3</v>
      </c>
      <c r="F5201" s="10">
        <v>1207.1568627450981</v>
      </c>
      <c r="G5201" s="10">
        <v>24.143137254901831</v>
      </c>
      <c r="H5201" s="10">
        <v>1231.3</v>
      </c>
      <c r="I5201" s="10">
        <v>0</v>
      </c>
      <c r="J5201" s="10">
        <v>223.87200000000001</v>
      </c>
      <c r="K5201" s="10">
        <v>219.48333333333332</v>
      </c>
      <c r="L5201" s="10">
        <v>4.388666666666694</v>
      </c>
      <c r="M5201" s="10">
        <v>223.87299999999999</v>
      </c>
      <c r="N5201" s="10">
        <v>-9.9999999997635314E-4</v>
      </c>
    </row>
    <row r="5202" spans="1:14" x14ac:dyDescent="0.25">
      <c r="A5202" s="9" t="s">
        <v>787</v>
      </c>
      <c r="B5202" s="9" t="s">
        <v>25</v>
      </c>
      <c r="C5202" s="9" t="s">
        <v>26</v>
      </c>
      <c r="D5202" s="9" t="s">
        <v>27</v>
      </c>
      <c r="E5202" s="10">
        <v>19083.98</v>
      </c>
      <c r="F5202" s="10">
        <v>0</v>
      </c>
      <c r="G5202" s="10">
        <v>19083.98</v>
      </c>
      <c r="H5202" s="10">
        <v>0</v>
      </c>
      <c r="I5202" s="10">
        <v>19083.98</v>
      </c>
      <c r="J5202" s="10">
        <v>0</v>
      </c>
      <c r="K5202" s="10">
        <v>0</v>
      </c>
      <c r="L5202" s="10">
        <v>0</v>
      </c>
      <c r="M5202" s="10">
        <v>0</v>
      </c>
      <c r="N5202" s="10">
        <v>0</v>
      </c>
    </row>
    <row r="5203" spans="1:14" x14ac:dyDescent="0.25">
      <c r="A5203" s="9" t="s">
        <v>787</v>
      </c>
      <c r="B5203" s="9" t="s">
        <v>28</v>
      </c>
      <c r="C5203" s="9" t="s">
        <v>29</v>
      </c>
      <c r="D5203" s="9" t="s">
        <v>27</v>
      </c>
      <c r="E5203" s="10">
        <v>29.03</v>
      </c>
      <c r="F5203" s="10">
        <v>0</v>
      </c>
      <c r="G5203" s="10">
        <v>29.03</v>
      </c>
      <c r="H5203" s="10">
        <v>29.32</v>
      </c>
      <c r="I5203" s="10">
        <v>-0.28999999999999915</v>
      </c>
      <c r="J5203" s="10">
        <v>0</v>
      </c>
      <c r="K5203" s="10">
        <v>0</v>
      </c>
      <c r="L5203" s="10">
        <v>0</v>
      </c>
      <c r="M5203" s="10">
        <v>0</v>
      </c>
      <c r="N5203" s="10">
        <v>0</v>
      </c>
    </row>
    <row r="5204" spans="1:14" x14ac:dyDescent="0.25">
      <c r="A5204" s="9" t="s">
        <v>787</v>
      </c>
      <c r="B5204" s="9" t="s">
        <v>30</v>
      </c>
      <c r="C5204" s="9" t="s">
        <v>29</v>
      </c>
      <c r="D5204" s="9" t="s">
        <v>27</v>
      </c>
      <c r="E5204" s="10">
        <v>677.38</v>
      </c>
      <c r="F5204" s="10">
        <v>0</v>
      </c>
      <c r="G5204" s="10">
        <v>677.38</v>
      </c>
      <c r="H5204" s="10">
        <v>684.15</v>
      </c>
      <c r="I5204" s="10">
        <v>-6.7699999999999818</v>
      </c>
      <c r="J5204" s="10">
        <v>0</v>
      </c>
      <c r="K5204" s="10">
        <v>0</v>
      </c>
      <c r="L5204" s="10">
        <v>0</v>
      </c>
      <c r="M5204" s="10">
        <v>0</v>
      </c>
      <c r="N5204" s="10">
        <v>0</v>
      </c>
    </row>
    <row r="5205" spans="1:14" x14ac:dyDescent="0.25">
      <c r="A5205" s="9" t="s">
        <v>787</v>
      </c>
      <c r="B5205" s="9" t="s">
        <v>31</v>
      </c>
      <c r="C5205" s="9" t="s">
        <v>29</v>
      </c>
      <c r="D5205" s="9" t="s">
        <v>27</v>
      </c>
      <c r="E5205" s="10">
        <v>4548.1000000000004</v>
      </c>
      <c r="F5205" s="10">
        <v>0</v>
      </c>
      <c r="G5205" s="10">
        <v>4548.1000000000004</v>
      </c>
      <c r="H5205" s="10">
        <v>4593.58</v>
      </c>
      <c r="I5205" s="10">
        <v>-45.479999999999563</v>
      </c>
      <c r="J5205" s="10">
        <v>0</v>
      </c>
      <c r="K5205" s="10">
        <v>0</v>
      </c>
      <c r="L5205" s="10">
        <v>0</v>
      </c>
      <c r="M5205" s="10">
        <v>0</v>
      </c>
      <c r="N5205" s="10">
        <v>0</v>
      </c>
    </row>
    <row r="5206" spans="1:14" x14ac:dyDescent="0.25">
      <c r="A5206" s="9" t="s">
        <v>787</v>
      </c>
      <c r="B5206" s="9" t="s">
        <v>32</v>
      </c>
      <c r="C5206" s="9" t="s">
        <v>33</v>
      </c>
      <c r="D5206" s="9" t="s">
        <v>27</v>
      </c>
      <c r="E5206" s="10">
        <v>6701.01</v>
      </c>
      <c r="F5206" s="10">
        <v>0</v>
      </c>
      <c r="G5206" s="10">
        <v>6701.01</v>
      </c>
      <c r="H5206" s="10">
        <v>7524</v>
      </c>
      <c r="I5206" s="10">
        <v>-822.98999999999978</v>
      </c>
      <c r="J5206" s="10">
        <v>19</v>
      </c>
      <c r="K5206" s="10">
        <v>0</v>
      </c>
      <c r="L5206" s="10">
        <v>19</v>
      </c>
      <c r="M5206" s="10">
        <v>21.334</v>
      </c>
      <c r="N5206" s="10">
        <v>-2.3339999999999996</v>
      </c>
    </row>
    <row r="5207" spans="1:14" x14ac:dyDescent="0.25">
      <c r="A5207" s="9" t="s">
        <v>787</v>
      </c>
      <c r="B5207" s="9" t="s">
        <v>34</v>
      </c>
      <c r="C5207" s="9" t="s">
        <v>33</v>
      </c>
      <c r="D5207" s="9" t="s">
        <v>27</v>
      </c>
      <c r="E5207" s="10">
        <v>23035.040000000001</v>
      </c>
      <c r="F5207" s="10">
        <v>0</v>
      </c>
      <c r="G5207" s="10">
        <v>23035.040000000001</v>
      </c>
      <c r="H5207" s="10">
        <v>25864.12</v>
      </c>
      <c r="I5207" s="10">
        <v>-2829.0799999999981</v>
      </c>
      <c r="J5207" s="10">
        <v>19</v>
      </c>
      <c r="K5207" s="10">
        <v>0</v>
      </c>
      <c r="L5207" s="10">
        <v>19</v>
      </c>
      <c r="M5207" s="10">
        <v>21.334</v>
      </c>
      <c r="N5207" s="10">
        <v>-2.3339999999999996</v>
      </c>
    </row>
    <row r="5208" spans="1:14" x14ac:dyDescent="0.25">
      <c r="A5208" s="9" t="s">
        <v>787</v>
      </c>
      <c r="B5208" s="9" t="s">
        <v>35</v>
      </c>
      <c r="C5208" s="9" t="s">
        <v>33</v>
      </c>
      <c r="D5208" s="9" t="s">
        <v>27</v>
      </c>
      <c r="E5208" s="10">
        <v>24922.5</v>
      </c>
      <c r="F5208" s="10">
        <v>0</v>
      </c>
      <c r="G5208" s="10">
        <v>24922.5</v>
      </c>
      <c r="H5208" s="10">
        <v>27983.19</v>
      </c>
      <c r="I5208" s="10">
        <v>-3060.6899999999987</v>
      </c>
      <c r="J5208" s="10">
        <v>399</v>
      </c>
      <c r="K5208" s="10">
        <v>0</v>
      </c>
      <c r="L5208" s="10">
        <v>399</v>
      </c>
      <c r="M5208" s="10">
        <v>448.00099999999998</v>
      </c>
      <c r="N5208" s="10">
        <v>-49.000999999999976</v>
      </c>
    </row>
    <row r="5209" spans="1:14" x14ac:dyDescent="0.25">
      <c r="A5209" s="9" t="s">
        <v>787</v>
      </c>
      <c r="B5209" s="9" t="s">
        <v>36</v>
      </c>
      <c r="C5209" s="9" t="s">
        <v>29</v>
      </c>
      <c r="D5209" s="9" t="s">
        <v>27</v>
      </c>
      <c r="E5209" s="10">
        <v>50955.26</v>
      </c>
      <c r="F5209" s="10">
        <v>0</v>
      </c>
      <c r="G5209" s="10">
        <v>50955.26</v>
      </c>
      <c r="H5209" s="10">
        <v>51464.82</v>
      </c>
      <c r="I5209" s="10">
        <v>-509.55999999999767</v>
      </c>
      <c r="J5209" s="10">
        <v>0</v>
      </c>
      <c r="K5209" s="10">
        <v>0</v>
      </c>
      <c r="L5209" s="10">
        <v>0</v>
      </c>
      <c r="M5209" s="10">
        <v>0</v>
      </c>
      <c r="N5209" s="10">
        <v>0</v>
      </c>
    </row>
    <row r="5210" spans="1:14" x14ac:dyDescent="0.25">
      <c r="A5210" s="9" t="s">
        <v>787</v>
      </c>
      <c r="B5210" s="9" t="s">
        <v>37</v>
      </c>
      <c r="C5210" s="9" t="s">
        <v>29</v>
      </c>
      <c r="D5210" s="9" t="s">
        <v>27</v>
      </c>
      <c r="E5210" s="10">
        <v>117834.39</v>
      </c>
      <c r="F5210" s="10">
        <v>0</v>
      </c>
      <c r="G5210" s="10">
        <v>117834.39</v>
      </c>
      <c r="H5210" s="10">
        <v>119012.74</v>
      </c>
      <c r="I5210" s="10">
        <v>-1178.3500000000058</v>
      </c>
      <c r="J5210" s="10">
        <v>0</v>
      </c>
      <c r="K5210" s="10">
        <v>0</v>
      </c>
      <c r="L5210" s="10">
        <v>0</v>
      </c>
      <c r="M5210" s="10">
        <v>0</v>
      </c>
      <c r="N5210" s="10">
        <v>0</v>
      </c>
    </row>
    <row r="5211" spans="1:14" x14ac:dyDescent="0.25">
      <c r="A5211" s="9" t="s">
        <v>787</v>
      </c>
      <c r="B5211" s="9" t="s">
        <v>38</v>
      </c>
      <c r="C5211" s="9" t="s">
        <v>39</v>
      </c>
      <c r="D5211" s="9" t="s">
        <v>40</v>
      </c>
      <c r="E5211" s="10">
        <v>-2928062.98</v>
      </c>
      <c r="F5211" s="10">
        <v>0</v>
      </c>
      <c r="G5211" s="10">
        <v>-2928062.98</v>
      </c>
      <c r="H5211" s="10">
        <v>-2928062.28</v>
      </c>
      <c r="I5211" s="10">
        <v>-0.70000000018626451</v>
      </c>
      <c r="J5211" s="10">
        <v>-15360</v>
      </c>
      <c r="K5211" s="10">
        <v>0</v>
      </c>
      <c r="L5211" s="10">
        <v>-15360</v>
      </c>
      <c r="M5211" s="10">
        <v>-15360</v>
      </c>
      <c r="N5211" s="10">
        <v>0</v>
      </c>
    </row>
    <row r="5212" spans="1:14" x14ac:dyDescent="0.25">
      <c r="A5212" s="9" t="s">
        <v>787</v>
      </c>
      <c r="B5212" s="9" t="s">
        <v>92</v>
      </c>
      <c r="C5212" s="9" t="s">
        <v>42</v>
      </c>
      <c r="D5212" s="9" t="s">
        <v>43</v>
      </c>
      <c r="E5212" s="10">
        <v>97.89</v>
      </c>
      <c r="F5212" s="10">
        <v>0</v>
      </c>
      <c r="G5212" s="10">
        <v>97.89</v>
      </c>
      <c r="H5212" s="10">
        <v>0</v>
      </c>
      <c r="I5212" s="10">
        <v>97.89</v>
      </c>
      <c r="J5212" s="10">
        <v>1150</v>
      </c>
      <c r="K5212" s="10">
        <v>0</v>
      </c>
      <c r="L5212" s="10">
        <v>1150</v>
      </c>
      <c r="M5212" s="10">
        <v>0</v>
      </c>
      <c r="N5212" s="10">
        <v>1150</v>
      </c>
    </row>
    <row r="5213" spans="1:14" x14ac:dyDescent="0.25">
      <c r="A5213" s="9" t="s">
        <v>787</v>
      </c>
      <c r="B5213" s="9" t="s">
        <v>41</v>
      </c>
      <c r="C5213" s="9" t="s">
        <v>42</v>
      </c>
      <c r="D5213" s="9" t="s">
        <v>43</v>
      </c>
      <c r="E5213" s="10">
        <v>11159.2</v>
      </c>
      <c r="F5213" s="10">
        <v>11118.187192118226</v>
      </c>
      <c r="G5213" s="10">
        <v>41.012807881774279</v>
      </c>
      <c r="H5213" s="10">
        <v>11284.96</v>
      </c>
      <c r="I5213" s="10">
        <v>-125.7599999999984</v>
      </c>
      <c r="J5213" s="10">
        <v>185000</v>
      </c>
      <c r="K5213" s="10">
        <v>184320</v>
      </c>
      <c r="L5213" s="10">
        <v>680</v>
      </c>
      <c r="M5213" s="10">
        <v>187084.79999999999</v>
      </c>
      <c r="N5213" s="10">
        <v>-2084.7999999999884</v>
      </c>
    </row>
    <row r="5214" spans="1:14" x14ac:dyDescent="0.25">
      <c r="A5214" s="9" t="s">
        <v>787</v>
      </c>
      <c r="B5214" s="9" t="s">
        <v>44</v>
      </c>
      <c r="C5214" s="9" t="s">
        <v>42</v>
      </c>
      <c r="D5214" s="9" t="s">
        <v>43</v>
      </c>
      <c r="E5214" s="10">
        <v>15238.61</v>
      </c>
      <c r="F5214" s="10">
        <v>15221.76119402985</v>
      </c>
      <c r="G5214" s="10">
        <v>16.848805970150352</v>
      </c>
      <c r="H5214" s="10">
        <v>15297.87</v>
      </c>
      <c r="I5214" s="10">
        <v>-59.260000000000218</v>
      </c>
      <c r="J5214" s="10">
        <v>15377</v>
      </c>
      <c r="K5214" s="10">
        <v>15360</v>
      </c>
      <c r="L5214" s="10">
        <v>17</v>
      </c>
      <c r="M5214" s="10">
        <v>15436.8</v>
      </c>
      <c r="N5214" s="10">
        <v>-59.799999999999272</v>
      </c>
    </row>
    <row r="5215" spans="1:14" x14ac:dyDescent="0.25">
      <c r="A5215" s="9" t="s">
        <v>787</v>
      </c>
      <c r="B5215" s="9" t="s">
        <v>45</v>
      </c>
      <c r="C5215" s="9" t="s">
        <v>42</v>
      </c>
      <c r="D5215" s="9" t="s">
        <v>43</v>
      </c>
      <c r="E5215" s="10">
        <v>48308.63</v>
      </c>
      <c r="F5215" s="10">
        <v>47692.798029556652</v>
      </c>
      <c r="G5215" s="10">
        <v>615.8319704433452</v>
      </c>
      <c r="H5215" s="10">
        <v>48408.19</v>
      </c>
      <c r="I5215" s="10">
        <v>-99.560000000004948</v>
      </c>
      <c r="J5215" s="10">
        <v>186700</v>
      </c>
      <c r="K5215" s="10">
        <v>184320</v>
      </c>
      <c r="L5215" s="10">
        <v>2380</v>
      </c>
      <c r="M5215" s="10">
        <v>187084.79999999999</v>
      </c>
      <c r="N5215" s="10">
        <v>-384.79999999998836</v>
      </c>
    </row>
    <row r="5216" spans="1:14" x14ac:dyDescent="0.25">
      <c r="A5216" s="9" t="s">
        <v>787</v>
      </c>
      <c r="B5216" s="9" t="s">
        <v>46</v>
      </c>
      <c r="C5216" s="9" t="s">
        <v>42</v>
      </c>
      <c r="D5216" s="9" t="s">
        <v>43</v>
      </c>
      <c r="E5216" s="10">
        <v>58414.7</v>
      </c>
      <c r="F5216" s="10">
        <v>57670.039408866993</v>
      </c>
      <c r="G5216" s="10">
        <v>744.66059113300435</v>
      </c>
      <c r="H5216" s="10">
        <v>58535.09</v>
      </c>
      <c r="I5216" s="10">
        <v>-120.38999999999942</v>
      </c>
      <c r="J5216" s="10">
        <v>186700</v>
      </c>
      <c r="K5216" s="10">
        <v>184320</v>
      </c>
      <c r="L5216" s="10">
        <v>2380</v>
      </c>
      <c r="M5216" s="10">
        <v>187084.79999999999</v>
      </c>
      <c r="N5216" s="10">
        <v>-384.79999999998836</v>
      </c>
    </row>
    <row r="5217" spans="1:14" x14ac:dyDescent="0.25">
      <c r="A5217" s="9" t="s">
        <v>787</v>
      </c>
      <c r="B5217" s="9" t="s">
        <v>47</v>
      </c>
      <c r="C5217" s="9" t="s">
        <v>42</v>
      </c>
      <c r="D5217" s="9" t="s">
        <v>43</v>
      </c>
      <c r="E5217" s="10">
        <v>86985.15</v>
      </c>
      <c r="F5217" s="10">
        <v>86665.421568627455</v>
      </c>
      <c r="G5217" s="10">
        <v>319.72843137253949</v>
      </c>
      <c r="H5217" s="10">
        <v>88398.73</v>
      </c>
      <c r="I5217" s="10">
        <v>-1413.5800000000017</v>
      </c>
      <c r="J5217" s="10">
        <v>185000</v>
      </c>
      <c r="K5217" s="10">
        <v>184320</v>
      </c>
      <c r="L5217" s="10">
        <v>680</v>
      </c>
      <c r="M5217" s="10">
        <v>188006.39999999999</v>
      </c>
      <c r="N5217" s="10">
        <v>-3006.3999999999942</v>
      </c>
    </row>
    <row r="5218" spans="1:14" x14ac:dyDescent="0.25">
      <c r="A5218" s="9" t="s">
        <v>787</v>
      </c>
      <c r="B5218" s="9" t="s">
        <v>48</v>
      </c>
      <c r="C5218" s="9" t="s">
        <v>42</v>
      </c>
      <c r="D5218" s="9" t="s">
        <v>43</v>
      </c>
      <c r="E5218" s="10">
        <v>171444.12</v>
      </c>
      <c r="F5218" s="10">
        <v>165991.96059113301</v>
      </c>
      <c r="G5218" s="10">
        <v>5452.1594088669808</v>
      </c>
      <c r="H5218" s="10">
        <v>168481.84</v>
      </c>
      <c r="I5218" s="10">
        <v>2962.2799999999988</v>
      </c>
      <c r="J5218" s="10">
        <v>190375</v>
      </c>
      <c r="K5218" s="10">
        <v>184320</v>
      </c>
      <c r="L5218" s="10">
        <v>6055</v>
      </c>
      <c r="M5218" s="10">
        <v>187084.79999999999</v>
      </c>
      <c r="N5218" s="10">
        <v>3290.2000000000116</v>
      </c>
    </row>
    <row r="5219" spans="1:14" x14ac:dyDescent="0.25">
      <c r="A5219" s="9" t="s">
        <v>787</v>
      </c>
      <c r="B5219" s="9" t="s">
        <v>49</v>
      </c>
      <c r="C5219" s="9" t="s">
        <v>42</v>
      </c>
      <c r="D5219" s="9" t="s">
        <v>43</v>
      </c>
      <c r="E5219" s="10">
        <v>212812.1</v>
      </c>
      <c r="F5219" s="10">
        <v>212121.5960591133</v>
      </c>
      <c r="G5219" s="10">
        <v>690.50394088670146</v>
      </c>
      <c r="H5219" s="10">
        <v>215303.42</v>
      </c>
      <c r="I5219" s="10">
        <v>-2491.320000000007</v>
      </c>
      <c r="J5219" s="10">
        <v>15410</v>
      </c>
      <c r="K5219" s="10">
        <v>15360</v>
      </c>
      <c r="L5219" s="10">
        <v>50</v>
      </c>
      <c r="M5219" s="10">
        <v>15590.4</v>
      </c>
      <c r="N5219" s="10">
        <v>-180.39999999999964</v>
      </c>
    </row>
    <row r="5220" spans="1:14" x14ac:dyDescent="0.25">
      <c r="A5220" s="9" t="s">
        <v>787</v>
      </c>
      <c r="B5220" s="9" t="s">
        <v>50</v>
      </c>
      <c r="C5220" s="9" t="s">
        <v>42</v>
      </c>
      <c r="D5220" s="9" t="s">
        <v>43</v>
      </c>
      <c r="E5220" s="10">
        <v>246050</v>
      </c>
      <c r="F5220" s="10">
        <v>245145.60199004976</v>
      </c>
      <c r="G5220" s="10">
        <v>904.39800995023688</v>
      </c>
      <c r="H5220" s="10">
        <v>246371.33</v>
      </c>
      <c r="I5220" s="10">
        <v>-321.32999999998719</v>
      </c>
      <c r="J5220" s="10">
        <v>185000</v>
      </c>
      <c r="K5220" s="10">
        <v>184320</v>
      </c>
      <c r="L5220" s="10">
        <v>680</v>
      </c>
      <c r="M5220" s="10">
        <v>185241.60000000001</v>
      </c>
      <c r="N5220" s="10">
        <v>-241.60000000000582</v>
      </c>
    </row>
    <row r="5221" spans="1:14" x14ac:dyDescent="0.25">
      <c r="A5221" s="9" t="s">
        <v>787</v>
      </c>
      <c r="B5221" s="9" t="s">
        <v>51</v>
      </c>
      <c r="C5221" s="9" t="s">
        <v>42</v>
      </c>
      <c r="D5221" s="9" t="s">
        <v>43</v>
      </c>
      <c r="E5221" s="10">
        <v>1001982.01</v>
      </c>
      <c r="F5221" s="10">
        <v>992931.84158415836</v>
      </c>
      <c r="G5221" s="10">
        <v>9050.1684158416465</v>
      </c>
      <c r="H5221" s="10">
        <v>1002861.16</v>
      </c>
      <c r="I5221" s="10">
        <v>-879.15000000002328</v>
      </c>
      <c r="J5221" s="10">
        <v>186000</v>
      </c>
      <c r="K5221" s="10">
        <v>184320</v>
      </c>
      <c r="L5221" s="10">
        <v>1680</v>
      </c>
      <c r="M5221" s="10">
        <v>186163.20000000001</v>
      </c>
      <c r="N5221" s="10">
        <v>-163.20000000001164</v>
      </c>
    </row>
    <row r="5222" spans="1:14" x14ac:dyDescent="0.25">
      <c r="A5222" s="9" t="s">
        <v>787</v>
      </c>
      <c r="B5222" s="9" t="s">
        <v>52</v>
      </c>
      <c r="C5222" s="9" t="s">
        <v>42</v>
      </c>
      <c r="D5222" s="9" t="s">
        <v>53</v>
      </c>
      <c r="E5222" s="10">
        <v>818477.57</v>
      </c>
      <c r="F5222" s="10">
        <v>818472.73267326737</v>
      </c>
      <c r="G5222" s="10">
        <v>4.83732673258055</v>
      </c>
      <c r="H5222" s="10">
        <v>826657.46</v>
      </c>
      <c r="I5222" s="10">
        <v>-8179.890000000014</v>
      </c>
      <c r="J5222" s="10">
        <v>138240</v>
      </c>
      <c r="K5222" s="10">
        <v>138240</v>
      </c>
      <c r="L5222" s="10">
        <v>0</v>
      </c>
      <c r="M5222" s="10">
        <v>139622.39999999999</v>
      </c>
      <c r="N5222" s="10">
        <v>-1382.3999999999942</v>
      </c>
    </row>
    <row r="5223" spans="1:14" x14ac:dyDescent="0.25">
      <c r="A5223" s="9" t="s">
        <v>787</v>
      </c>
      <c r="B5223" s="9" t="s">
        <v>54</v>
      </c>
      <c r="C5223" s="9" t="s">
        <v>42</v>
      </c>
      <c r="D5223" s="9" t="s">
        <v>55</v>
      </c>
      <c r="E5223" s="10">
        <v>9306.31</v>
      </c>
      <c r="F5223" s="10">
        <v>9123.8431372549021</v>
      </c>
      <c r="G5223" s="10">
        <v>182.46686274509739</v>
      </c>
      <c r="H5223" s="10">
        <v>9306.32</v>
      </c>
      <c r="I5223" s="10">
        <v>-1.0000000000218279E-2</v>
      </c>
      <c r="J5223" s="10">
        <v>1692.058</v>
      </c>
      <c r="K5223" s="10">
        <v>1658.8803921568626</v>
      </c>
      <c r="L5223" s="10">
        <v>33.177607843137366</v>
      </c>
      <c r="M5223" s="10">
        <v>1692.058</v>
      </c>
      <c r="N5223" s="10">
        <v>0</v>
      </c>
    </row>
    <row r="5224" spans="1:14" x14ac:dyDescent="0.25">
      <c r="A5224" s="9" t="s">
        <v>788</v>
      </c>
      <c r="B5224" s="9" t="s">
        <v>25</v>
      </c>
      <c r="C5224" s="9" t="s">
        <v>26</v>
      </c>
      <c r="D5224" s="9" t="s">
        <v>27</v>
      </c>
      <c r="E5224" s="10">
        <v>3163.47</v>
      </c>
      <c r="F5224" s="10">
        <v>0</v>
      </c>
      <c r="G5224" s="10">
        <v>3163.47</v>
      </c>
      <c r="H5224" s="10">
        <v>0</v>
      </c>
      <c r="I5224" s="10">
        <v>3163.47</v>
      </c>
      <c r="J5224" s="10">
        <v>0</v>
      </c>
      <c r="K5224" s="10">
        <v>0</v>
      </c>
      <c r="L5224" s="10">
        <v>0</v>
      </c>
      <c r="M5224" s="10">
        <v>0</v>
      </c>
      <c r="N5224" s="10">
        <v>0</v>
      </c>
    </row>
    <row r="5225" spans="1:14" x14ac:dyDescent="0.25">
      <c r="A5225" s="9" t="s">
        <v>788</v>
      </c>
      <c r="B5225" s="9" t="s">
        <v>28</v>
      </c>
      <c r="C5225" s="9" t="s">
        <v>29</v>
      </c>
      <c r="D5225" s="9" t="s">
        <v>27</v>
      </c>
      <c r="E5225" s="10">
        <v>7.98</v>
      </c>
      <c r="F5225" s="10">
        <v>0</v>
      </c>
      <c r="G5225" s="10">
        <v>7.98</v>
      </c>
      <c r="H5225" s="10">
        <v>7.94</v>
      </c>
      <c r="I5225" s="10">
        <v>4.0000000000000036E-2</v>
      </c>
      <c r="J5225" s="10">
        <v>0</v>
      </c>
      <c r="K5225" s="10">
        <v>0</v>
      </c>
      <c r="L5225" s="10">
        <v>0</v>
      </c>
      <c r="M5225" s="10">
        <v>0</v>
      </c>
      <c r="N5225" s="10">
        <v>0</v>
      </c>
    </row>
    <row r="5226" spans="1:14" x14ac:dyDescent="0.25">
      <c r="A5226" s="9" t="s">
        <v>788</v>
      </c>
      <c r="B5226" s="9" t="s">
        <v>30</v>
      </c>
      <c r="C5226" s="9" t="s">
        <v>29</v>
      </c>
      <c r="D5226" s="9" t="s">
        <v>27</v>
      </c>
      <c r="E5226" s="10">
        <v>186.24</v>
      </c>
      <c r="F5226" s="10">
        <v>0</v>
      </c>
      <c r="G5226" s="10">
        <v>186.24</v>
      </c>
      <c r="H5226" s="10">
        <v>185.29</v>
      </c>
      <c r="I5226" s="10">
        <v>0.95000000000001705</v>
      </c>
      <c r="J5226" s="10">
        <v>0</v>
      </c>
      <c r="K5226" s="10">
        <v>0</v>
      </c>
      <c r="L5226" s="10">
        <v>0</v>
      </c>
      <c r="M5226" s="10">
        <v>0</v>
      </c>
      <c r="N5226" s="10">
        <v>0</v>
      </c>
    </row>
    <row r="5227" spans="1:14" x14ac:dyDescent="0.25">
      <c r="A5227" s="9" t="s">
        <v>788</v>
      </c>
      <c r="B5227" s="9" t="s">
        <v>31</v>
      </c>
      <c r="C5227" s="9" t="s">
        <v>29</v>
      </c>
      <c r="D5227" s="9" t="s">
        <v>27</v>
      </c>
      <c r="E5227" s="10">
        <v>1250.46</v>
      </c>
      <c r="F5227" s="10">
        <v>0</v>
      </c>
      <c r="G5227" s="10">
        <v>1250.46</v>
      </c>
      <c r="H5227" s="10">
        <v>1244.0899999999999</v>
      </c>
      <c r="I5227" s="10">
        <v>6.3700000000001182</v>
      </c>
      <c r="J5227" s="10">
        <v>0</v>
      </c>
      <c r="K5227" s="10">
        <v>0</v>
      </c>
      <c r="L5227" s="10">
        <v>0</v>
      </c>
      <c r="M5227" s="10">
        <v>0</v>
      </c>
      <c r="N5227" s="10">
        <v>0</v>
      </c>
    </row>
    <row r="5228" spans="1:14" x14ac:dyDescent="0.25">
      <c r="A5228" s="9" t="s">
        <v>788</v>
      </c>
      <c r="B5228" s="9" t="s">
        <v>32</v>
      </c>
      <c r="C5228" s="9" t="s">
        <v>33</v>
      </c>
      <c r="D5228" s="9" t="s">
        <v>27</v>
      </c>
      <c r="E5228" s="10">
        <v>1851.6</v>
      </c>
      <c r="F5228" s="10">
        <v>0</v>
      </c>
      <c r="G5228" s="10">
        <v>1851.6</v>
      </c>
      <c r="H5228" s="10">
        <v>2037.75</v>
      </c>
      <c r="I5228" s="10">
        <v>-186.15000000000009</v>
      </c>
      <c r="J5228" s="10">
        <v>5.25</v>
      </c>
      <c r="K5228" s="10">
        <v>0</v>
      </c>
      <c r="L5228" s="10">
        <v>5.25</v>
      </c>
      <c r="M5228" s="10">
        <v>5.7779999999999996</v>
      </c>
      <c r="N5228" s="10">
        <v>-0.52799999999999958</v>
      </c>
    </row>
    <row r="5229" spans="1:14" x14ac:dyDescent="0.25">
      <c r="A5229" s="9" t="s">
        <v>788</v>
      </c>
      <c r="B5229" s="9" t="s">
        <v>34</v>
      </c>
      <c r="C5229" s="9" t="s">
        <v>33</v>
      </c>
      <c r="D5229" s="9" t="s">
        <v>27</v>
      </c>
      <c r="E5229" s="10">
        <v>6364.94</v>
      </c>
      <c r="F5229" s="10">
        <v>0</v>
      </c>
      <c r="G5229" s="10">
        <v>6364.94</v>
      </c>
      <c r="H5229" s="10">
        <v>7004.87</v>
      </c>
      <c r="I5229" s="10">
        <v>-639.93000000000029</v>
      </c>
      <c r="J5229" s="10">
        <v>5.25</v>
      </c>
      <c r="K5229" s="10">
        <v>0</v>
      </c>
      <c r="L5229" s="10">
        <v>5.25</v>
      </c>
      <c r="M5229" s="10">
        <v>5.7779999999999996</v>
      </c>
      <c r="N5229" s="10">
        <v>-0.52799999999999958</v>
      </c>
    </row>
    <row r="5230" spans="1:14" x14ac:dyDescent="0.25">
      <c r="A5230" s="9" t="s">
        <v>788</v>
      </c>
      <c r="B5230" s="9" t="s">
        <v>35</v>
      </c>
      <c r="C5230" s="9" t="s">
        <v>33</v>
      </c>
      <c r="D5230" s="9" t="s">
        <v>27</v>
      </c>
      <c r="E5230" s="10">
        <v>6886.48</v>
      </c>
      <c r="F5230" s="10">
        <v>0</v>
      </c>
      <c r="G5230" s="10">
        <v>6886.48</v>
      </c>
      <c r="H5230" s="10">
        <v>7578.78</v>
      </c>
      <c r="I5230" s="10">
        <v>-692.30000000000018</v>
      </c>
      <c r="J5230" s="10">
        <v>110.25</v>
      </c>
      <c r="K5230" s="10">
        <v>0</v>
      </c>
      <c r="L5230" s="10">
        <v>110.25</v>
      </c>
      <c r="M5230" s="10">
        <v>121.333</v>
      </c>
      <c r="N5230" s="10">
        <v>-11.082999999999998</v>
      </c>
    </row>
    <row r="5231" spans="1:14" x14ac:dyDescent="0.25">
      <c r="A5231" s="9" t="s">
        <v>788</v>
      </c>
      <c r="B5231" s="9" t="s">
        <v>36</v>
      </c>
      <c r="C5231" s="9" t="s">
        <v>29</v>
      </c>
      <c r="D5231" s="9" t="s">
        <v>27</v>
      </c>
      <c r="E5231" s="10">
        <v>14009.75</v>
      </c>
      <c r="F5231" s="10">
        <v>0</v>
      </c>
      <c r="G5231" s="10">
        <v>14009.75</v>
      </c>
      <c r="H5231" s="10">
        <v>13938.39</v>
      </c>
      <c r="I5231" s="10">
        <v>71.360000000000582</v>
      </c>
      <c r="J5231" s="10">
        <v>0</v>
      </c>
      <c r="K5231" s="10">
        <v>0</v>
      </c>
      <c r="L5231" s="10">
        <v>0</v>
      </c>
      <c r="M5231" s="10">
        <v>0</v>
      </c>
      <c r="N5231" s="10">
        <v>0</v>
      </c>
    </row>
    <row r="5232" spans="1:14" x14ac:dyDescent="0.25">
      <c r="A5232" s="9" t="s">
        <v>788</v>
      </c>
      <c r="B5232" s="9" t="s">
        <v>37</v>
      </c>
      <c r="C5232" s="9" t="s">
        <v>29</v>
      </c>
      <c r="D5232" s="9" t="s">
        <v>27</v>
      </c>
      <c r="E5232" s="10">
        <v>32397.64</v>
      </c>
      <c r="F5232" s="10">
        <v>0</v>
      </c>
      <c r="G5232" s="10">
        <v>32397.64</v>
      </c>
      <c r="H5232" s="10">
        <v>32232.62</v>
      </c>
      <c r="I5232" s="10">
        <v>165.02000000000044</v>
      </c>
      <c r="J5232" s="10">
        <v>0</v>
      </c>
      <c r="K5232" s="10">
        <v>0</v>
      </c>
      <c r="L5232" s="10">
        <v>0</v>
      </c>
      <c r="M5232" s="10">
        <v>0</v>
      </c>
      <c r="N5232" s="10">
        <v>0</v>
      </c>
    </row>
    <row r="5233" spans="1:14" x14ac:dyDescent="0.25">
      <c r="A5233" s="9" t="s">
        <v>788</v>
      </c>
      <c r="B5233" s="9" t="s">
        <v>38</v>
      </c>
      <c r="C5233" s="9" t="s">
        <v>39</v>
      </c>
      <c r="D5233" s="9" t="s">
        <v>40</v>
      </c>
      <c r="E5233" s="10">
        <v>-793017.06</v>
      </c>
      <c r="F5233" s="10">
        <v>0</v>
      </c>
      <c r="G5233" s="10">
        <v>-793017.06</v>
      </c>
      <c r="H5233" s="10">
        <v>-793016.87</v>
      </c>
      <c r="I5233" s="10">
        <v>-0.19000000006053597</v>
      </c>
      <c r="J5233" s="10">
        <v>-4160</v>
      </c>
      <c r="K5233" s="10">
        <v>0</v>
      </c>
      <c r="L5233" s="10">
        <v>-4160</v>
      </c>
      <c r="M5233" s="10">
        <v>-4160</v>
      </c>
      <c r="N5233" s="10">
        <v>0</v>
      </c>
    </row>
    <row r="5234" spans="1:14" x14ac:dyDescent="0.25">
      <c r="A5234" s="9" t="s">
        <v>788</v>
      </c>
      <c r="B5234" s="9" t="s">
        <v>92</v>
      </c>
      <c r="C5234" s="9" t="s">
        <v>42</v>
      </c>
      <c r="D5234" s="9" t="s">
        <v>43</v>
      </c>
      <c r="E5234" s="10">
        <v>27.24</v>
      </c>
      <c r="F5234" s="10">
        <v>0</v>
      </c>
      <c r="G5234" s="10">
        <v>27.24</v>
      </c>
      <c r="H5234" s="10">
        <v>0</v>
      </c>
      <c r="I5234" s="10">
        <v>27.24</v>
      </c>
      <c r="J5234" s="10">
        <v>320</v>
      </c>
      <c r="K5234" s="10">
        <v>0</v>
      </c>
      <c r="L5234" s="10">
        <v>320</v>
      </c>
      <c r="M5234" s="10">
        <v>0</v>
      </c>
      <c r="N5234" s="10">
        <v>320</v>
      </c>
    </row>
    <row r="5235" spans="1:14" x14ac:dyDescent="0.25">
      <c r="A5235" s="9" t="s">
        <v>788</v>
      </c>
      <c r="B5235" s="9" t="s">
        <v>41</v>
      </c>
      <c r="C5235" s="9" t="s">
        <v>42</v>
      </c>
      <c r="D5235" s="9" t="s">
        <v>43</v>
      </c>
      <c r="E5235" s="10">
        <v>2997.9</v>
      </c>
      <c r="F5235" s="10">
        <v>3011.1724137931033</v>
      </c>
      <c r="G5235" s="10">
        <v>-13.272413793103169</v>
      </c>
      <c r="H5235" s="10">
        <v>3056.34</v>
      </c>
      <c r="I5235" s="10">
        <v>-58.440000000000055</v>
      </c>
      <c r="J5235" s="10">
        <v>49700</v>
      </c>
      <c r="K5235" s="10">
        <v>49920</v>
      </c>
      <c r="L5235" s="10">
        <v>-220</v>
      </c>
      <c r="M5235" s="10">
        <v>50668.800000000003</v>
      </c>
      <c r="N5235" s="10">
        <v>-968.80000000000291</v>
      </c>
    </row>
    <row r="5236" spans="1:14" x14ac:dyDescent="0.25">
      <c r="A5236" s="9" t="s">
        <v>788</v>
      </c>
      <c r="B5236" s="9" t="s">
        <v>44</v>
      </c>
      <c r="C5236" s="9" t="s">
        <v>42</v>
      </c>
      <c r="D5236" s="9" t="s">
        <v>43</v>
      </c>
      <c r="E5236" s="10">
        <v>4132.47</v>
      </c>
      <c r="F5236" s="10">
        <v>4122.5572139303486</v>
      </c>
      <c r="G5236" s="10">
        <v>9.9127860696517018</v>
      </c>
      <c r="H5236" s="10">
        <v>4143.17</v>
      </c>
      <c r="I5236" s="10">
        <v>-10.699999999999818</v>
      </c>
      <c r="J5236" s="10">
        <v>4170</v>
      </c>
      <c r="K5236" s="10">
        <v>4160</v>
      </c>
      <c r="L5236" s="10">
        <v>10</v>
      </c>
      <c r="M5236" s="10">
        <v>4180.8</v>
      </c>
      <c r="N5236" s="10">
        <v>-10.800000000000182</v>
      </c>
    </row>
    <row r="5237" spans="1:14" x14ac:dyDescent="0.25">
      <c r="A5237" s="9" t="s">
        <v>788</v>
      </c>
      <c r="B5237" s="9" t="s">
        <v>45</v>
      </c>
      <c r="C5237" s="9" t="s">
        <v>42</v>
      </c>
      <c r="D5237" s="9" t="s">
        <v>43</v>
      </c>
      <c r="E5237" s="10">
        <v>13066.87</v>
      </c>
      <c r="F5237" s="10">
        <v>12916.79802955665</v>
      </c>
      <c r="G5237" s="10">
        <v>150.07197044335044</v>
      </c>
      <c r="H5237" s="10">
        <v>13110.55</v>
      </c>
      <c r="I5237" s="10">
        <v>-43.679999999998472</v>
      </c>
      <c r="J5237" s="10">
        <v>50500</v>
      </c>
      <c r="K5237" s="10">
        <v>49920</v>
      </c>
      <c r="L5237" s="10">
        <v>580</v>
      </c>
      <c r="M5237" s="10">
        <v>50668.800000000003</v>
      </c>
      <c r="N5237" s="10">
        <v>-168.80000000000291</v>
      </c>
    </row>
    <row r="5238" spans="1:14" x14ac:dyDescent="0.25">
      <c r="A5238" s="9" t="s">
        <v>788</v>
      </c>
      <c r="B5238" s="9" t="s">
        <v>46</v>
      </c>
      <c r="C5238" s="9" t="s">
        <v>42</v>
      </c>
      <c r="D5238" s="9" t="s">
        <v>43</v>
      </c>
      <c r="E5238" s="10">
        <v>15800.44</v>
      </c>
      <c r="F5238" s="10">
        <v>15618.965517241379</v>
      </c>
      <c r="G5238" s="10">
        <v>181.47448275862189</v>
      </c>
      <c r="H5238" s="10">
        <v>15853.25</v>
      </c>
      <c r="I5238" s="10">
        <v>-52.809999999999491</v>
      </c>
      <c r="J5238" s="10">
        <v>50500</v>
      </c>
      <c r="K5238" s="10">
        <v>49920</v>
      </c>
      <c r="L5238" s="10">
        <v>580</v>
      </c>
      <c r="M5238" s="10">
        <v>50668.800000000003</v>
      </c>
      <c r="N5238" s="10">
        <v>-168.80000000000291</v>
      </c>
    </row>
    <row r="5239" spans="1:14" x14ac:dyDescent="0.25">
      <c r="A5239" s="9" t="s">
        <v>788</v>
      </c>
      <c r="B5239" s="9" t="s">
        <v>47</v>
      </c>
      <c r="C5239" s="9" t="s">
        <v>42</v>
      </c>
      <c r="D5239" s="9" t="s">
        <v>43</v>
      </c>
      <c r="E5239" s="10">
        <v>23556.52</v>
      </c>
      <c r="F5239" s="10">
        <v>23471.882352941175</v>
      </c>
      <c r="G5239" s="10">
        <v>84.637647058825678</v>
      </c>
      <c r="H5239" s="10">
        <v>23941.32</v>
      </c>
      <c r="I5239" s="10">
        <v>-384.79999999999927</v>
      </c>
      <c r="J5239" s="10">
        <v>50100</v>
      </c>
      <c r="K5239" s="10">
        <v>49920</v>
      </c>
      <c r="L5239" s="10">
        <v>180</v>
      </c>
      <c r="M5239" s="10">
        <v>50918.400000000001</v>
      </c>
      <c r="N5239" s="10">
        <v>-818.40000000000146</v>
      </c>
    </row>
    <row r="5240" spans="1:14" x14ac:dyDescent="0.25">
      <c r="A5240" s="9" t="s">
        <v>788</v>
      </c>
      <c r="B5240" s="9" t="s">
        <v>48</v>
      </c>
      <c r="C5240" s="9" t="s">
        <v>42</v>
      </c>
      <c r="D5240" s="9" t="s">
        <v>43</v>
      </c>
      <c r="E5240" s="10">
        <v>45145.07</v>
      </c>
      <c r="F5240" s="10">
        <v>44956.157635467978</v>
      </c>
      <c r="G5240" s="10">
        <v>188.91236453202146</v>
      </c>
      <c r="H5240" s="10">
        <v>45630.5</v>
      </c>
      <c r="I5240" s="10">
        <v>-485.43000000000029</v>
      </c>
      <c r="J5240" s="10">
        <v>50130</v>
      </c>
      <c r="K5240" s="10">
        <v>49920</v>
      </c>
      <c r="L5240" s="10">
        <v>210</v>
      </c>
      <c r="M5240" s="10">
        <v>50668.800000000003</v>
      </c>
      <c r="N5240" s="10">
        <v>-538.80000000000291</v>
      </c>
    </row>
    <row r="5241" spans="1:14" x14ac:dyDescent="0.25">
      <c r="A5241" s="9" t="s">
        <v>788</v>
      </c>
      <c r="B5241" s="9" t="s">
        <v>49</v>
      </c>
      <c r="C5241" s="9" t="s">
        <v>42</v>
      </c>
      <c r="D5241" s="9" t="s">
        <v>43</v>
      </c>
      <c r="E5241" s="10">
        <v>57007.68</v>
      </c>
      <c r="F5241" s="10">
        <v>57449.596059113297</v>
      </c>
      <c r="G5241" s="10">
        <v>-441.9160591132968</v>
      </c>
      <c r="H5241" s="10">
        <v>58311.34</v>
      </c>
      <c r="I5241" s="10">
        <v>-1303.6599999999962</v>
      </c>
      <c r="J5241" s="10">
        <v>4128</v>
      </c>
      <c r="K5241" s="10">
        <v>4159.9999999999991</v>
      </c>
      <c r="L5241" s="10">
        <v>-31.999999999999091</v>
      </c>
      <c r="M5241" s="10">
        <v>4222.3999999999996</v>
      </c>
      <c r="N5241" s="10">
        <v>-94.399999999999636</v>
      </c>
    </row>
    <row r="5242" spans="1:14" x14ac:dyDescent="0.25">
      <c r="A5242" s="9" t="s">
        <v>788</v>
      </c>
      <c r="B5242" s="9" t="s">
        <v>50</v>
      </c>
      <c r="C5242" s="9" t="s">
        <v>42</v>
      </c>
      <c r="D5242" s="9" t="s">
        <v>43</v>
      </c>
      <c r="E5242" s="10">
        <v>66633</v>
      </c>
      <c r="F5242" s="10">
        <v>66393.601990049763</v>
      </c>
      <c r="G5242" s="10">
        <v>239.39800995023688</v>
      </c>
      <c r="H5242" s="10">
        <v>66725.570000000007</v>
      </c>
      <c r="I5242" s="10">
        <v>-92.570000000006985</v>
      </c>
      <c r="J5242" s="10">
        <v>50100</v>
      </c>
      <c r="K5242" s="10">
        <v>49920</v>
      </c>
      <c r="L5242" s="10">
        <v>180</v>
      </c>
      <c r="M5242" s="10">
        <v>50169.599999999999</v>
      </c>
      <c r="N5242" s="10">
        <v>-69.599999999998545</v>
      </c>
    </row>
    <row r="5243" spans="1:14" x14ac:dyDescent="0.25">
      <c r="A5243" s="9" t="s">
        <v>788</v>
      </c>
      <c r="B5243" s="9" t="s">
        <v>51</v>
      </c>
      <c r="C5243" s="9" t="s">
        <v>42</v>
      </c>
      <c r="D5243" s="9" t="s">
        <v>43</v>
      </c>
      <c r="E5243" s="10">
        <v>270976.88</v>
      </c>
      <c r="F5243" s="10">
        <v>268919.03960396041</v>
      </c>
      <c r="G5243" s="10">
        <v>2057.8403960395954</v>
      </c>
      <c r="H5243" s="10">
        <v>271608.23</v>
      </c>
      <c r="I5243" s="10">
        <v>-631.34999999997672</v>
      </c>
      <c r="J5243" s="10">
        <v>50302</v>
      </c>
      <c r="K5243" s="10">
        <v>49920</v>
      </c>
      <c r="L5243" s="10">
        <v>382</v>
      </c>
      <c r="M5243" s="10">
        <v>50419.199999999997</v>
      </c>
      <c r="N5243" s="10">
        <v>-117.19999999999709</v>
      </c>
    </row>
    <row r="5244" spans="1:14" x14ac:dyDescent="0.25">
      <c r="A5244" s="9" t="s">
        <v>788</v>
      </c>
      <c r="B5244" s="9" t="s">
        <v>52</v>
      </c>
      <c r="C5244" s="9" t="s">
        <v>42</v>
      </c>
      <c r="D5244" s="9" t="s">
        <v>53</v>
      </c>
      <c r="E5244" s="10">
        <v>225033.97</v>
      </c>
      <c r="F5244" s="10">
        <v>221669.69306930693</v>
      </c>
      <c r="G5244" s="10">
        <v>3364.2769306930713</v>
      </c>
      <c r="H5244" s="10">
        <v>223886.39</v>
      </c>
      <c r="I5244" s="10">
        <v>1147.5799999999872</v>
      </c>
      <c r="J5244" s="10">
        <v>38008</v>
      </c>
      <c r="K5244" s="10">
        <v>37440</v>
      </c>
      <c r="L5244" s="10">
        <v>568</v>
      </c>
      <c r="M5244" s="10">
        <v>37814.400000000001</v>
      </c>
      <c r="N5244" s="10">
        <v>193.59999999999854</v>
      </c>
    </row>
    <row r="5245" spans="1:14" x14ac:dyDescent="0.25">
      <c r="A5245" s="9" t="s">
        <v>788</v>
      </c>
      <c r="B5245" s="9" t="s">
        <v>54</v>
      </c>
      <c r="C5245" s="9" t="s">
        <v>42</v>
      </c>
      <c r="D5245" s="9" t="s">
        <v>55</v>
      </c>
      <c r="E5245" s="10">
        <v>2520.46</v>
      </c>
      <c r="F5245" s="10">
        <v>2471.0392156862745</v>
      </c>
      <c r="G5245" s="10">
        <v>49.420784313725562</v>
      </c>
      <c r="H5245" s="10">
        <v>2520.46</v>
      </c>
      <c r="I5245" s="10">
        <v>0</v>
      </c>
      <c r="J5245" s="10">
        <v>458.26600000000002</v>
      </c>
      <c r="K5245" s="10">
        <v>449.28039215686272</v>
      </c>
      <c r="L5245" s="10">
        <v>8.9856078431373021</v>
      </c>
      <c r="M5245" s="10">
        <v>458.26600000000002</v>
      </c>
      <c r="N5245" s="10">
        <v>0</v>
      </c>
    </row>
    <row r="5246" spans="1:14" x14ac:dyDescent="0.25">
      <c r="A5246" s="9" t="s">
        <v>789</v>
      </c>
      <c r="B5246" s="9" t="s">
        <v>25</v>
      </c>
      <c r="C5246" s="9" t="s">
        <v>26</v>
      </c>
      <c r="D5246" s="9" t="s">
        <v>27</v>
      </c>
      <c r="E5246" s="10">
        <v>-11343.38</v>
      </c>
      <c r="F5246" s="10">
        <v>0</v>
      </c>
      <c r="G5246" s="10">
        <v>-11343.38</v>
      </c>
      <c r="H5246" s="10">
        <v>0</v>
      </c>
      <c r="I5246" s="10">
        <v>-11343.38</v>
      </c>
      <c r="J5246" s="10">
        <v>0</v>
      </c>
      <c r="K5246" s="10">
        <v>0</v>
      </c>
      <c r="L5246" s="10">
        <v>0</v>
      </c>
      <c r="M5246" s="10">
        <v>0</v>
      </c>
      <c r="N5246" s="10">
        <v>0</v>
      </c>
    </row>
    <row r="5247" spans="1:14" x14ac:dyDescent="0.25">
      <c r="A5247" s="9" t="s">
        <v>789</v>
      </c>
      <c r="B5247" s="9" t="s">
        <v>28</v>
      </c>
      <c r="C5247" s="9" t="s">
        <v>29</v>
      </c>
      <c r="D5247" s="9" t="s">
        <v>27</v>
      </c>
      <c r="E5247" s="10">
        <v>8.5299999999999994</v>
      </c>
      <c r="F5247" s="10">
        <v>0</v>
      </c>
      <c r="G5247" s="10">
        <v>8.5299999999999994</v>
      </c>
      <c r="H5247" s="10">
        <v>8.48</v>
      </c>
      <c r="I5247" s="10">
        <v>4.9999999999998934E-2</v>
      </c>
      <c r="J5247" s="10">
        <v>0</v>
      </c>
      <c r="K5247" s="10">
        <v>0</v>
      </c>
      <c r="L5247" s="10">
        <v>0</v>
      </c>
      <c r="M5247" s="10">
        <v>0</v>
      </c>
      <c r="N5247" s="10">
        <v>0</v>
      </c>
    </row>
    <row r="5248" spans="1:14" x14ac:dyDescent="0.25">
      <c r="A5248" s="9" t="s">
        <v>789</v>
      </c>
      <c r="B5248" s="9" t="s">
        <v>30</v>
      </c>
      <c r="C5248" s="9" t="s">
        <v>29</v>
      </c>
      <c r="D5248" s="9" t="s">
        <v>27</v>
      </c>
      <c r="E5248" s="10">
        <v>198.94</v>
      </c>
      <c r="F5248" s="10">
        <v>0</v>
      </c>
      <c r="G5248" s="10">
        <v>198.94</v>
      </c>
      <c r="H5248" s="10">
        <v>197.85</v>
      </c>
      <c r="I5248" s="10">
        <v>1.0900000000000034</v>
      </c>
      <c r="J5248" s="10">
        <v>0</v>
      </c>
      <c r="K5248" s="10">
        <v>0</v>
      </c>
      <c r="L5248" s="10">
        <v>0</v>
      </c>
      <c r="M5248" s="10">
        <v>0</v>
      </c>
      <c r="N5248" s="10">
        <v>0</v>
      </c>
    </row>
    <row r="5249" spans="1:14" x14ac:dyDescent="0.25">
      <c r="A5249" s="9" t="s">
        <v>789</v>
      </c>
      <c r="B5249" s="9" t="s">
        <v>31</v>
      </c>
      <c r="C5249" s="9" t="s">
        <v>29</v>
      </c>
      <c r="D5249" s="9" t="s">
        <v>27</v>
      </c>
      <c r="E5249" s="10">
        <v>1335.74</v>
      </c>
      <c r="F5249" s="10">
        <v>0</v>
      </c>
      <c r="G5249" s="10">
        <v>1335.74</v>
      </c>
      <c r="H5249" s="10">
        <v>1328.43</v>
      </c>
      <c r="I5249" s="10">
        <v>7.3099999999999454</v>
      </c>
      <c r="J5249" s="10">
        <v>0</v>
      </c>
      <c r="K5249" s="10">
        <v>0</v>
      </c>
      <c r="L5249" s="10">
        <v>0</v>
      </c>
      <c r="M5249" s="10">
        <v>0</v>
      </c>
      <c r="N5249" s="10">
        <v>0</v>
      </c>
    </row>
    <row r="5250" spans="1:14" x14ac:dyDescent="0.25">
      <c r="A5250" s="9" t="s">
        <v>789</v>
      </c>
      <c r="B5250" s="9" t="s">
        <v>32</v>
      </c>
      <c r="C5250" s="9" t="s">
        <v>33</v>
      </c>
      <c r="D5250" s="9" t="s">
        <v>27</v>
      </c>
      <c r="E5250" s="10">
        <v>2292.4499999999998</v>
      </c>
      <c r="F5250" s="10">
        <v>0</v>
      </c>
      <c r="G5250" s="10">
        <v>2292.4499999999998</v>
      </c>
      <c r="H5250" s="10">
        <v>2175.89</v>
      </c>
      <c r="I5250" s="10">
        <v>116.55999999999995</v>
      </c>
      <c r="J5250" s="10">
        <v>6.5</v>
      </c>
      <c r="K5250" s="10">
        <v>0</v>
      </c>
      <c r="L5250" s="10">
        <v>6.5</v>
      </c>
      <c r="M5250" s="10">
        <v>6.1689999999999996</v>
      </c>
      <c r="N5250" s="10">
        <v>0.33100000000000041</v>
      </c>
    </row>
    <row r="5251" spans="1:14" x14ac:dyDescent="0.25">
      <c r="A5251" s="9" t="s">
        <v>789</v>
      </c>
      <c r="B5251" s="9" t="s">
        <v>34</v>
      </c>
      <c r="C5251" s="9" t="s">
        <v>33</v>
      </c>
      <c r="D5251" s="9" t="s">
        <v>27</v>
      </c>
      <c r="E5251" s="10">
        <v>7880.41</v>
      </c>
      <c r="F5251" s="10">
        <v>0</v>
      </c>
      <c r="G5251" s="10">
        <v>7880.41</v>
      </c>
      <c r="H5251" s="10">
        <v>7479.72</v>
      </c>
      <c r="I5251" s="10">
        <v>400.6899999999996</v>
      </c>
      <c r="J5251" s="10">
        <v>6.5</v>
      </c>
      <c r="K5251" s="10">
        <v>0</v>
      </c>
      <c r="L5251" s="10">
        <v>6.5</v>
      </c>
      <c r="M5251" s="10">
        <v>6.1689999999999996</v>
      </c>
      <c r="N5251" s="10">
        <v>0.33100000000000041</v>
      </c>
    </row>
    <row r="5252" spans="1:14" x14ac:dyDescent="0.25">
      <c r="A5252" s="9" t="s">
        <v>789</v>
      </c>
      <c r="B5252" s="9" t="s">
        <v>35</v>
      </c>
      <c r="C5252" s="9" t="s">
        <v>33</v>
      </c>
      <c r="D5252" s="9" t="s">
        <v>27</v>
      </c>
      <c r="E5252" s="10">
        <v>8526.1200000000008</v>
      </c>
      <c r="F5252" s="10">
        <v>0</v>
      </c>
      <c r="G5252" s="10">
        <v>8526.1200000000008</v>
      </c>
      <c r="H5252" s="10">
        <v>8092.53</v>
      </c>
      <c r="I5252" s="10">
        <v>433.59000000000106</v>
      </c>
      <c r="J5252" s="10">
        <v>136.5</v>
      </c>
      <c r="K5252" s="10">
        <v>0</v>
      </c>
      <c r="L5252" s="10">
        <v>136.5</v>
      </c>
      <c r="M5252" s="10">
        <v>129.55799999999999</v>
      </c>
      <c r="N5252" s="10">
        <v>6.9420000000000073</v>
      </c>
    </row>
    <row r="5253" spans="1:14" x14ac:dyDescent="0.25">
      <c r="A5253" s="9" t="s">
        <v>789</v>
      </c>
      <c r="B5253" s="9" t="s">
        <v>36</v>
      </c>
      <c r="C5253" s="9" t="s">
        <v>29</v>
      </c>
      <c r="D5253" s="9" t="s">
        <v>27</v>
      </c>
      <c r="E5253" s="10">
        <v>14965.16</v>
      </c>
      <c r="F5253" s="10">
        <v>0</v>
      </c>
      <c r="G5253" s="10">
        <v>14965.16</v>
      </c>
      <c r="H5253" s="10">
        <v>14883.25</v>
      </c>
      <c r="I5253" s="10">
        <v>81.909999999999854</v>
      </c>
      <c r="J5253" s="10">
        <v>0</v>
      </c>
      <c r="K5253" s="10">
        <v>0</v>
      </c>
      <c r="L5253" s="10">
        <v>0</v>
      </c>
      <c r="M5253" s="10">
        <v>0</v>
      </c>
      <c r="N5253" s="10">
        <v>0</v>
      </c>
    </row>
    <row r="5254" spans="1:14" x14ac:dyDescent="0.25">
      <c r="A5254" s="9" t="s">
        <v>789</v>
      </c>
      <c r="B5254" s="9" t="s">
        <v>37</v>
      </c>
      <c r="C5254" s="9" t="s">
        <v>29</v>
      </c>
      <c r="D5254" s="9" t="s">
        <v>27</v>
      </c>
      <c r="E5254" s="10">
        <v>34607.03</v>
      </c>
      <c r="F5254" s="10">
        <v>0</v>
      </c>
      <c r="G5254" s="10">
        <v>34607.03</v>
      </c>
      <c r="H5254" s="10">
        <v>34417.620000000003</v>
      </c>
      <c r="I5254" s="10">
        <v>189.40999999999622</v>
      </c>
      <c r="J5254" s="10">
        <v>0</v>
      </c>
      <c r="K5254" s="10">
        <v>0</v>
      </c>
      <c r="L5254" s="10">
        <v>0</v>
      </c>
      <c r="M5254" s="10">
        <v>0</v>
      </c>
      <c r="N5254" s="10">
        <v>0</v>
      </c>
    </row>
    <row r="5255" spans="1:14" x14ac:dyDescent="0.25">
      <c r="A5255" s="9" t="s">
        <v>789</v>
      </c>
      <c r="B5255" s="9" t="s">
        <v>287</v>
      </c>
      <c r="C5255" s="9" t="s">
        <v>39</v>
      </c>
      <c r="D5255" s="9" t="s">
        <v>40</v>
      </c>
      <c r="E5255" s="10">
        <v>-892044.22</v>
      </c>
      <c r="F5255" s="10">
        <v>0</v>
      </c>
      <c r="G5255" s="10">
        <v>-892044.22</v>
      </c>
      <c r="H5255" s="10">
        <v>-892044.33</v>
      </c>
      <c r="I5255" s="10">
        <v>0.10999999998603016</v>
      </c>
      <c r="J5255" s="10">
        <v>-4442</v>
      </c>
      <c r="K5255" s="10">
        <v>0</v>
      </c>
      <c r="L5255" s="10">
        <v>-4442</v>
      </c>
      <c r="M5255" s="10">
        <v>-4442</v>
      </c>
      <c r="N5255" s="10">
        <v>0</v>
      </c>
    </row>
    <row r="5256" spans="1:14" x14ac:dyDescent="0.25">
      <c r="A5256" s="9" t="s">
        <v>789</v>
      </c>
      <c r="B5256" s="9" t="s">
        <v>92</v>
      </c>
      <c r="C5256" s="9" t="s">
        <v>42</v>
      </c>
      <c r="D5256" s="9" t="s">
        <v>43</v>
      </c>
      <c r="E5256" s="10">
        <v>28.94</v>
      </c>
      <c r="F5256" s="10">
        <v>0</v>
      </c>
      <c r="G5256" s="10">
        <v>28.94</v>
      </c>
      <c r="H5256" s="10">
        <v>0</v>
      </c>
      <c r="I5256" s="10">
        <v>28.94</v>
      </c>
      <c r="J5256" s="10">
        <v>340</v>
      </c>
      <c r="K5256" s="10">
        <v>0</v>
      </c>
      <c r="L5256" s="10">
        <v>340</v>
      </c>
      <c r="M5256" s="10">
        <v>0</v>
      </c>
      <c r="N5256" s="10">
        <v>340</v>
      </c>
    </row>
    <row r="5257" spans="1:14" x14ac:dyDescent="0.25">
      <c r="A5257" s="9" t="s">
        <v>789</v>
      </c>
      <c r="B5257" s="9" t="s">
        <v>605</v>
      </c>
      <c r="C5257" s="9" t="s">
        <v>42</v>
      </c>
      <c r="D5257" s="9" t="s">
        <v>43</v>
      </c>
      <c r="E5257" s="10">
        <v>3221.09</v>
      </c>
      <c r="F5257" s="10">
        <v>0</v>
      </c>
      <c r="G5257" s="10">
        <v>3221.09</v>
      </c>
      <c r="H5257" s="10">
        <v>0</v>
      </c>
      <c r="I5257" s="10">
        <v>3221.09</v>
      </c>
      <c r="J5257" s="10">
        <v>53400</v>
      </c>
      <c r="K5257" s="10">
        <v>0</v>
      </c>
      <c r="L5257" s="10">
        <v>53400</v>
      </c>
      <c r="M5257" s="10">
        <v>0</v>
      </c>
      <c r="N5257" s="10">
        <v>53400</v>
      </c>
    </row>
    <row r="5258" spans="1:14" x14ac:dyDescent="0.25">
      <c r="A5258" s="9" t="s">
        <v>789</v>
      </c>
      <c r="B5258" s="9" t="s">
        <v>602</v>
      </c>
      <c r="C5258" s="9" t="s">
        <v>42</v>
      </c>
      <c r="D5258" s="9" t="s">
        <v>43</v>
      </c>
      <c r="E5258" s="10">
        <v>16770.37</v>
      </c>
      <c r="F5258" s="10">
        <v>0</v>
      </c>
      <c r="G5258" s="10">
        <v>16770.37</v>
      </c>
      <c r="H5258" s="10">
        <v>0</v>
      </c>
      <c r="I5258" s="10">
        <v>16770.37</v>
      </c>
      <c r="J5258" s="10">
        <v>53600</v>
      </c>
      <c r="K5258" s="10">
        <v>0</v>
      </c>
      <c r="L5258" s="10">
        <v>53600</v>
      </c>
      <c r="M5258" s="10">
        <v>0</v>
      </c>
      <c r="N5258" s="10">
        <v>53600</v>
      </c>
    </row>
    <row r="5259" spans="1:14" x14ac:dyDescent="0.25">
      <c r="A5259" s="9" t="s">
        <v>789</v>
      </c>
      <c r="B5259" s="9" t="s">
        <v>601</v>
      </c>
      <c r="C5259" s="9" t="s">
        <v>42</v>
      </c>
      <c r="D5259" s="9" t="s">
        <v>43</v>
      </c>
      <c r="E5259" s="10">
        <v>13894.87</v>
      </c>
      <c r="F5259" s="10">
        <v>0</v>
      </c>
      <c r="G5259" s="10">
        <v>13894.87</v>
      </c>
      <c r="H5259" s="10">
        <v>0</v>
      </c>
      <c r="I5259" s="10">
        <v>13894.87</v>
      </c>
      <c r="J5259" s="10">
        <v>53700</v>
      </c>
      <c r="K5259" s="10">
        <v>0</v>
      </c>
      <c r="L5259" s="10">
        <v>53700</v>
      </c>
      <c r="M5259" s="10">
        <v>0</v>
      </c>
      <c r="N5259" s="10">
        <v>53700</v>
      </c>
    </row>
    <row r="5260" spans="1:14" x14ac:dyDescent="0.25">
      <c r="A5260" s="9" t="s">
        <v>789</v>
      </c>
      <c r="B5260" s="9" t="s">
        <v>288</v>
      </c>
      <c r="C5260" s="9" t="s">
        <v>42</v>
      </c>
      <c r="D5260" s="9" t="s">
        <v>43</v>
      </c>
      <c r="E5260" s="10">
        <v>0</v>
      </c>
      <c r="F5260" s="10">
        <v>3068.1773399014778</v>
      </c>
      <c r="G5260" s="10">
        <v>-3068.1773399014778</v>
      </c>
      <c r="H5260" s="10">
        <v>3114.2</v>
      </c>
      <c r="I5260" s="10">
        <v>-3114.2</v>
      </c>
      <c r="J5260" s="10">
        <v>0</v>
      </c>
      <c r="K5260" s="10">
        <v>53304</v>
      </c>
      <c r="L5260" s="10">
        <v>-53304</v>
      </c>
      <c r="M5260" s="10">
        <v>54103.56</v>
      </c>
      <c r="N5260" s="10">
        <v>-54103.56</v>
      </c>
    </row>
    <row r="5261" spans="1:14" x14ac:dyDescent="0.25">
      <c r="A5261" s="9" t="s">
        <v>789</v>
      </c>
      <c r="B5261" s="9" t="s">
        <v>44</v>
      </c>
      <c r="C5261" s="9" t="s">
        <v>42</v>
      </c>
      <c r="D5261" s="9" t="s">
        <v>43</v>
      </c>
      <c r="E5261" s="10">
        <v>4374.3500000000004</v>
      </c>
      <c r="F5261" s="10">
        <v>4366.4875621890551</v>
      </c>
      <c r="G5261" s="10">
        <v>7.8624378109452664</v>
      </c>
      <c r="H5261" s="10">
        <v>4388.32</v>
      </c>
      <c r="I5261" s="10">
        <v>-13.969999999999345</v>
      </c>
      <c r="J5261" s="10">
        <v>4450</v>
      </c>
      <c r="K5261" s="10">
        <v>4442</v>
      </c>
      <c r="L5261" s="10">
        <v>8</v>
      </c>
      <c r="M5261" s="10">
        <v>4464.21</v>
      </c>
      <c r="N5261" s="10">
        <v>-14.210000000000036</v>
      </c>
    </row>
    <row r="5262" spans="1:14" x14ac:dyDescent="0.25">
      <c r="A5262" s="9" t="s">
        <v>789</v>
      </c>
      <c r="B5262" s="9" t="s">
        <v>289</v>
      </c>
      <c r="C5262" s="9" t="s">
        <v>42</v>
      </c>
      <c r="D5262" s="9" t="s">
        <v>43</v>
      </c>
      <c r="E5262" s="10">
        <v>0</v>
      </c>
      <c r="F5262" s="10">
        <v>13160.758620689656</v>
      </c>
      <c r="G5262" s="10">
        <v>-13160.758620689656</v>
      </c>
      <c r="H5262" s="10">
        <v>13358.17</v>
      </c>
      <c r="I5262" s="10">
        <v>-13358.17</v>
      </c>
      <c r="J5262" s="10">
        <v>0</v>
      </c>
      <c r="K5262" s="10">
        <v>53304</v>
      </c>
      <c r="L5262" s="10">
        <v>-53304</v>
      </c>
      <c r="M5262" s="10">
        <v>54103.56</v>
      </c>
      <c r="N5262" s="10">
        <v>-54103.56</v>
      </c>
    </row>
    <row r="5263" spans="1:14" x14ac:dyDescent="0.25">
      <c r="A5263" s="9" t="s">
        <v>789</v>
      </c>
      <c r="B5263" s="9" t="s">
        <v>290</v>
      </c>
      <c r="C5263" s="9" t="s">
        <v>42</v>
      </c>
      <c r="D5263" s="9" t="s">
        <v>43</v>
      </c>
      <c r="E5263" s="10">
        <v>0</v>
      </c>
      <c r="F5263" s="10">
        <v>15913.911330049261</v>
      </c>
      <c r="G5263" s="10">
        <v>-15913.911330049261</v>
      </c>
      <c r="H5263" s="10">
        <v>16152.62</v>
      </c>
      <c r="I5263" s="10">
        <v>-16152.62</v>
      </c>
      <c r="J5263" s="10">
        <v>0</v>
      </c>
      <c r="K5263" s="10">
        <v>53304</v>
      </c>
      <c r="L5263" s="10">
        <v>-53304</v>
      </c>
      <c r="M5263" s="10">
        <v>54103.56</v>
      </c>
      <c r="N5263" s="10">
        <v>-54103.56</v>
      </c>
    </row>
    <row r="5264" spans="1:14" x14ac:dyDescent="0.25">
      <c r="A5264" s="9" t="s">
        <v>789</v>
      </c>
      <c r="B5264" s="9" t="s">
        <v>47</v>
      </c>
      <c r="C5264" s="9" t="s">
        <v>42</v>
      </c>
      <c r="D5264" s="9" t="s">
        <v>43</v>
      </c>
      <c r="E5264" s="10">
        <v>24842.02</v>
      </c>
      <c r="F5264" s="10">
        <v>25063.00980392157</v>
      </c>
      <c r="G5264" s="10">
        <v>-220.98980392156955</v>
      </c>
      <c r="H5264" s="10">
        <v>25564.27</v>
      </c>
      <c r="I5264" s="10">
        <v>-722.25</v>
      </c>
      <c r="J5264" s="10">
        <v>52834</v>
      </c>
      <c r="K5264" s="10">
        <v>53304</v>
      </c>
      <c r="L5264" s="10">
        <v>-470</v>
      </c>
      <c r="M5264" s="10">
        <v>54370.080000000002</v>
      </c>
      <c r="N5264" s="10">
        <v>-1536.0800000000017</v>
      </c>
    </row>
    <row r="5265" spans="1:14" x14ac:dyDescent="0.25">
      <c r="A5265" s="9" t="s">
        <v>789</v>
      </c>
      <c r="B5265" s="9" t="s">
        <v>284</v>
      </c>
      <c r="C5265" s="9" t="s">
        <v>42</v>
      </c>
      <c r="D5265" s="9" t="s">
        <v>43</v>
      </c>
      <c r="E5265" s="10">
        <v>49273.63</v>
      </c>
      <c r="F5265" s="10">
        <v>47069.300492610841</v>
      </c>
      <c r="G5265" s="10">
        <v>2204.3295073891568</v>
      </c>
      <c r="H5265" s="10">
        <v>47775.34</v>
      </c>
      <c r="I5265" s="10">
        <v>1498.2900000000009</v>
      </c>
      <c r="J5265" s="10">
        <v>55800</v>
      </c>
      <c r="K5265" s="10">
        <v>53304</v>
      </c>
      <c r="L5265" s="10">
        <v>2496</v>
      </c>
      <c r="M5265" s="10">
        <v>54103.56</v>
      </c>
      <c r="N5265" s="10">
        <v>1696.4400000000023</v>
      </c>
    </row>
    <row r="5266" spans="1:14" x14ac:dyDescent="0.25">
      <c r="A5266" s="9" t="s">
        <v>789</v>
      </c>
      <c r="B5266" s="9" t="s">
        <v>291</v>
      </c>
      <c r="C5266" s="9" t="s">
        <v>42</v>
      </c>
      <c r="D5266" s="9" t="s">
        <v>43</v>
      </c>
      <c r="E5266" s="10">
        <v>52749.81</v>
      </c>
      <c r="F5266" s="10">
        <v>52104.660098522167</v>
      </c>
      <c r="G5266" s="10">
        <v>645.14990147783101</v>
      </c>
      <c r="H5266" s="10">
        <v>52886.23</v>
      </c>
      <c r="I5266" s="10">
        <v>-136.42000000000553</v>
      </c>
      <c r="J5266" s="10">
        <v>4497</v>
      </c>
      <c r="K5266" s="10">
        <v>4442</v>
      </c>
      <c r="L5266" s="10">
        <v>55</v>
      </c>
      <c r="M5266" s="10">
        <v>4508.63</v>
      </c>
      <c r="N5266" s="10">
        <v>-11.630000000000109</v>
      </c>
    </row>
    <row r="5267" spans="1:14" x14ac:dyDescent="0.25">
      <c r="A5267" s="9" t="s">
        <v>789</v>
      </c>
      <c r="B5267" s="9" t="s">
        <v>50</v>
      </c>
      <c r="C5267" s="9" t="s">
        <v>42</v>
      </c>
      <c r="D5267" s="9" t="s">
        <v>43</v>
      </c>
      <c r="E5267" s="10">
        <v>71217.509999999995</v>
      </c>
      <c r="F5267" s="10">
        <v>70894.318407960192</v>
      </c>
      <c r="G5267" s="10">
        <v>323.19159203980234</v>
      </c>
      <c r="H5267" s="10">
        <v>71248.789999999994</v>
      </c>
      <c r="I5267" s="10">
        <v>-31.279999999998836</v>
      </c>
      <c r="J5267" s="10">
        <v>53547</v>
      </c>
      <c r="K5267" s="10">
        <v>53304</v>
      </c>
      <c r="L5267" s="10">
        <v>243</v>
      </c>
      <c r="M5267" s="10">
        <v>53570.52</v>
      </c>
      <c r="N5267" s="10">
        <v>-23.519999999996799</v>
      </c>
    </row>
    <row r="5268" spans="1:14" x14ac:dyDescent="0.25">
      <c r="A5268" s="9" t="s">
        <v>789</v>
      </c>
      <c r="B5268" s="9" t="s">
        <v>51</v>
      </c>
      <c r="C5268" s="9" t="s">
        <v>42</v>
      </c>
      <c r="D5268" s="9" t="s">
        <v>43</v>
      </c>
      <c r="E5268" s="10">
        <v>296618.99</v>
      </c>
      <c r="F5268" s="10">
        <v>287148.64356435643</v>
      </c>
      <c r="G5268" s="10">
        <v>9470.3464356435579</v>
      </c>
      <c r="H5268" s="10">
        <v>290020.13</v>
      </c>
      <c r="I5268" s="10">
        <v>6598.859999999986</v>
      </c>
      <c r="J5268" s="10">
        <v>55062</v>
      </c>
      <c r="K5268" s="10">
        <v>53304</v>
      </c>
      <c r="L5268" s="10">
        <v>1758</v>
      </c>
      <c r="M5268" s="10">
        <v>53837.04</v>
      </c>
      <c r="N5268" s="10">
        <v>1224.9599999999991</v>
      </c>
    </row>
    <row r="5269" spans="1:14" x14ac:dyDescent="0.25">
      <c r="A5269" s="9" t="s">
        <v>789</v>
      </c>
      <c r="B5269" s="9" t="s">
        <v>292</v>
      </c>
      <c r="C5269" s="9" t="s">
        <v>42</v>
      </c>
      <c r="D5269" s="9" t="s">
        <v>53</v>
      </c>
      <c r="E5269" s="10">
        <v>297890.32</v>
      </c>
      <c r="F5269" s="10">
        <v>293327.90099009901</v>
      </c>
      <c r="G5269" s="10">
        <v>4562.4190099010011</v>
      </c>
      <c r="H5269" s="10">
        <v>296261.18</v>
      </c>
      <c r="I5269" s="10">
        <v>1629.140000000014</v>
      </c>
      <c r="J5269" s="10">
        <v>40600</v>
      </c>
      <c r="K5269" s="10">
        <v>39978</v>
      </c>
      <c r="L5269" s="10">
        <v>622</v>
      </c>
      <c r="M5269" s="10">
        <v>40377.78</v>
      </c>
      <c r="N5269" s="10">
        <v>222.22000000000116</v>
      </c>
    </row>
    <row r="5270" spans="1:14" x14ac:dyDescent="0.25">
      <c r="A5270" s="9" t="s">
        <v>789</v>
      </c>
      <c r="B5270" s="9" t="s">
        <v>54</v>
      </c>
      <c r="C5270" s="9" t="s">
        <v>42</v>
      </c>
      <c r="D5270" s="9" t="s">
        <v>55</v>
      </c>
      <c r="E5270" s="10">
        <v>2691.32</v>
      </c>
      <c r="F5270" s="10">
        <v>2638.5490196078431</v>
      </c>
      <c r="G5270" s="10">
        <v>52.770980392157071</v>
      </c>
      <c r="H5270" s="10">
        <v>2691.32</v>
      </c>
      <c r="I5270" s="10">
        <v>0</v>
      </c>
      <c r="J5270" s="10">
        <v>489.33100000000002</v>
      </c>
      <c r="K5270" s="10">
        <v>479.73627450980393</v>
      </c>
      <c r="L5270" s="10">
        <v>9.5947254901960832</v>
      </c>
      <c r="M5270" s="10">
        <v>489.33100000000002</v>
      </c>
      <c r="N5270" s="10">
        <v>0</v>
      </c>
    </row>
    <row r="5271" spans="1:14" x14ac:dyDescent="0.25">
      <c r="A5271" s="9" t="s">
        <v>790</v>
      </c>
      <c r="B5271" s="9" t="s">
        <v>25</v>
      </c>
      <c r="C5271" s="9" t="s">
        <v>26</v>
      </c>
      <c r="D5271" s="9" t="s">
        <v>27</v>
      </c>
      <c r="E5271" s="10">
        <v>3026.2</v>
      </c>
      <c r="F5271" s="10">
        <v>0</v>
      </c>
      <c r="G5271" s="10">
        <v>3026.2</v>
      </c>
      <c r="H5271" s="10">
        <v>0</v>
      </c>
      <c r="I5271" s="10">
        <v>3026.2</v>
      </c>
      <c r="J5271" s="10">
        <v>0</v>
      </c>
      <c r="K5271" s="10">
        <v>0</v>
      </c>
      <c r="L5271" s="10">
        <v>0</v>
      </c>
      <c r="M5271" s="10">
        <v>0</v>
      </c>
      <c r="N5271" s="10">
        <v>0</v>
      </c>
    </row>
    <row r="5272" spans="1:14" x14ac:dyDescent="0.25">
      <c r="A5272" s="9" t="s">
        <v>790</v>
      </c>
      <c r="B5272" s="9" t="s">
        <v>28</v>
      </c>
      <c r="C5272" s="9" t="s">
        <v>29</v>
      </c>
      <c r="D5272" s="9" t="s">
        <v>27</v>
      </c>
      <c r="E5272" s="10">
        <v>9.67</v>
      </c>
      <c r="F5272" s="10">
        <v>0</v>
      </c>
      <c r="G5272" s="10">
        <v>9.67</v>
      </c>
      <c r="H5272" s="10">
        <v>9.7200000000000006</v>
      </c>
      <c r="I5272" s="10">
        <v>-5.0000000000000711E-2</v>
      </c>
      <c r="J5272" s="10">
        <v>0</v>
      </c>
      <c r="K5272" s="10">
        <v>0</v>
      </c>
      <c r="L5272" s="10">
        <v>0</v>
      </c>
      <c r="M5272" s="10">
        <v>0</v>
      </c>
      <c r="N5272" s="10">
        <v>0</v>
      </c>
    </row>
    <row r="5273" spans="1:14" x14ac:dyDescent="0.25">
      <c r="A5273" s="9" t="s">
        <v>790</v>
      </c>
      <c r="B5273" s="9" t="s">
        <v>30</v>
      </c>
      <c r="C5273" s="9" t="s">
        <v>29</v>
      </c>
      <c r="D5273" s="9" t="s">
        <v>27</v>
      </c>
      <c r="E5273" s="10">
        <v>225.66</v>
      </c>
      <c r="F5273" s="10">
        <v>0</v>
      </c>
      <c r="G5273" s="10">
        <v>225.66</v>
      </c>
      <c r="H5273" s="10">
        <v>226.79</v>
      </c>
      <c r="I5273" s="10">
        <v>-1.1299999999999955</v>
      </c>
      <c r="J5273" s="10">
        <v>0</v>
      </c>
      <c r="K5273" s="10">
        <v>0</v>
      </c>
      <c r="L5273" s="10">
        <v>0</v>
      </c>
      <c r="M5273" s="10">
        <v>0</v>
      </c>
      <c r="N5273" s="10">
        <v>0</v>
      </c>
    </row>
    <row r="5274" spans="1:14" x14ac:dyDescent="0.25">
      <c r="A5274" s="9" t="s">
        <v>790</v>
      </c>
      <c r="B5274" s="9" t="s">
        <v>31</v>
      </c>
      <c r="C5274" s="9" t="s">
        <v>29</v>
      </c>
      <c r="D5274" s="9" t="s">
        <v>27</v>
      </c>
      <c r="E5274" s="10">
        <v>1515.14</v>
      </c>
      <c r="F5274" s="10">
        <v>0</v>
      </c>
      <c r="G5274" s="10">
        <v>1515.14</v>
      </c>
      <c r="H5274" s="10">
        <v>1522.72</v>
      </c>
      <c r="I5274" s="10">
        <v>-7.5799999999999272</v>
      </c>
      <c r="J5274" s="10">
        <v>0</v>
      </c>
      <c r="K5274" s="10">
        <v>0</v>
      </c>
      <c r="L5274" s="10">
        <v>0</v>
      </c>
      <c r="M5274" s="10">
        <v>0</v>
      </c>
      <c r="N5274" s="10">
        <v>0</v>
      </c>
    </row>
    <row r="5275" spans="1:14" x14ac:dyDescent="0.25">
      <c r="A5275" s="9" t="s">
        <v>790</v>
      </c>
      <c r="B5275" s="9" t="s">
        <v>32</v>
      </c>
      <c r="C5275" s="9" t="s">
        <v>33</v>
      </c>
      <c r="D5275" s="9" t="s">
        <v>27</v>
      </c>
      <c r="E5275" s="10">
        <v>2320.67</v>
      </c>
      <c r="F5275" s="10">
        <v>0</v>
      </c>
      <c r="G5275" s="10">
        <v>2320.67</v>
      </c>
      <c r="H5275" s="10">
        <v>2506.5300000000002</v>
      </c>
      <c r="I5275" s="10">
        <v>-185.86000000000013</v>
      </c>
      <c r="J5275" s="10">
        <v>6.58</v>
      </c>
      <c r="K5275" s="10">
        <v>0</v>
      </c>
      <c r="L5275" s="10">
        <v>6.58</v>
      </c>
      <c r="M5275" s="10">
        <v>7.1070000000000002</v>
      </c>
      <c r="N5275" s="10">
        <v>-0.52700000000000014</v>
      </c>
    </row>
    <row r="5276" spans="1:14" x14ac:dyDescent="0.25">
      <c r="A5276" s="9" t="s">
        <v>790</v>
      </c>
      <c r="B5276" s="9" t="s">
        <v>34</v>
      </c>
      <c r="C5276" s="9" t="s">
        <v>33</v>
      </c>
      <c r="D5276" s="9" t="s">
        <v>27</v>
      </c>
      <c r="E5276" s="10">
        <v>7977.4</v>
      </c>
      <c r="F5276" s="10">
        <v>0</v>
      </c>
      <c r="G5276" s="10">
        <v>7977.4</v>
      </c>
      <c r="H5276" s="10">
        <v>8616.32</v>
      </c>
      <c r="I5276" s="10">
        <v>-638.92000000000007</v>
      </c>
      <c r="J5276" s="10">
        <v>6.58</v>
      </c>
      <c r="K5276" s="10">
        <v>0</v>
      </c>
      <c r="L5276" s="10">
        <v>6.58</v>
      </c>
      <c r="M5276" s="10">
        <v>7.1070000000000002</v>
      </c>
      <c r="N5276" s="10">
        <v>-0.52700000000000014</v>
      </c>
    </row>
    <row r="5277" spans="1:14" x14ac:dyDescent="0.25">
      <c r="A5277" s="9" t="s">
        <v>790</v>
      </c>
      <c r="B5277" s="9" t="s">
        <v>35</v>
      </c>
      <c r="C5277" s="9" t="s">
        <v>33</v>
      </c>
      <c r="D5277" s="9" t="s">
        <v>27</v>
      </c>
      <c r="E5277" s="10">
        <v>8631.0499999999993</v>
      </c>
      <c r="F5277" s="10">
        <v>0</v>
      </c>
      <c r="G5277" s="10">
        <v>8631.0499999999993</v>
      </c>
      <c r="H5277" s="10">
        <v>9322.26</v>
      </c>
      <c r="I5277" s="10">
        <v>-691.21000000000095</v>
      </c>
      <c r="J5277" s="10">
        <v>138.18</v>
      </c>
      <c r="K5277" s="10">
        <v>0</v>
      </c>
      <c r="L5277" s="10">
        <v>138.18</v>
      </c>
      <c r="M5277" s="10">
        <v>149.24600000000001</v>
      </c>
      <c r="N5277" s="10">
        <v>-11.066000000000003</v>
      </c>
    </row>
    <row r="5278" spans="1:14" x14ac:dyDescent="0.25">
      <c r="A5278" s="9" t="s">
        <v>790</v>
      </c>
      <c r="B5278" s="9" t="s">
        <v>36</v>
      </c>
      <c r="C5278" s="9" t="s">
        <v>29</v>
      </c>
      <c r="D5278" s="9" t="s">
        <v>27</v>
      </c>
      <c r="E5278" s="10">
        <v>16975.14</v>
      </c>
      <c r="F5278" s="10">
        <v>0</v>
      </c>
      <c r="G5278" s="10">
        <v>16975.14</v>
      </c>
      <c r="H5278" s="10">
        <v>17060.009999999998</v>
      </c>
      <c r="I5278" s="10">
        <v>-84.869999999998981</v>
      </c>
      <c r="J5278" s="10">
        <v>0</v>
      </c>
      <c r="K5278" s="10">
        <v>0</v>
      </c>
      <c r="L5278" s="10">
        <v>0</v>
      </c>
      <c r="M5278" s="10">
        <v>0</v>
      </c>
      <c r="N5278" s="10">
        <v>0</v>
      </c>
    </row>
    <row r="5279" spans="1:14" x14ac:dyDescent="0.25">
      <c r="A5279" s="9" t="s">
        <v>790</v>
      </c>
      <c r="B5279" s="9" t="s">
        <v>37</v>
      </c>
      <c r="C5279" s="9" t="s">
        <v>29</v>
      </c>
      <c r="D5279" s="9" t="s">
        <v>27</v>
      </c>
      <c r="E5279" s="10">
        <v>39255.120000000003</v>
      </c>
      <c r="F5279" s="10">
        <v>0</v>
      </c>
      <c r="G5279" s="10">
        <v>39255.120000000003</v>
      </c>
      <c r="H5279" s="10">
        <v>39451.39</v>
      </c>
      <c r="I5279" s="10">
        <v>-196.2699999999968</v>
      </c>
      <c r="J5279" s="10">
        <v>0</v>
      </c>
      <c r="K5279" s="10">
        <v>0</v>
      </c>
      <c r="L5279" s="10">
        <v>0</v>
      </c>
      <c r="M5279" s="10">
        <v>0</v>
      </c>
      <c r="N5279" s="10">
        <v>0</v>
      </c>
    </row>
    <row r="5280" spans="1:14" x14ac:dyDescent="0.25">
      <c r="A5280" s="9" t="s">
        <v>790</v>
      </c>
      <c r="B5280" s="9" t="s">
        <v>106</v>
      </c>
      <c r="C5280" s="9" t="s">
        <v>39</v>
      </c>
      <c r="D5280" s="9" t="s">
        <v>40</v>
      </c>
      <c r="E5280" s="10">
        <v>-910446.68</v>
      </c>
      <c r="F5280" s="10">
        <v>0</v>
      </c>
      <c r="G5280" s="10">
        <v>-910446.68</v>
      </c>
      <c r="H5280" s="10">
        <v>-910446.68</v>
      </c>
      <c r="I5280" s="10">
        <v>0</v>
      </c>
      <c r="J5280" s="10">
        <v>-5117</v>
      </c>
      <c r="K5280" s="10">
        <v>0</v>
      </c>
      <c r="L5280" s="10">
        <v>-5117</v>
      </c>
      <c r="M5280" s="10">
        <v>-5117</v>
      </c>
      <c r="N5280" s="10">
        <v>0</v>
      </c>
    </row>
    <row r="5281" spans="1:14" x14ac:dyDescent="0.25">
      <c r="A5281" s="9" t="s">
        <v>790</v>
      </c>
      <c r="B5281" s="9" t="s">
        <v>92</v>
      </c>
      <c r="C5281" s="9" t="s">
        <v>42</v>
      </c>
      <c r="D5281" s="9" t="s">
        <v>43</v>
      </c>
      <c r="E5281" s="10">
        <v>34.049999999999997</v>
      </c>
      <c r="F5281" s="10">
        <v>0</v>
      </c>
      <c r="G5281" s="10">
        <v>34.049999999999997</v>
      </c>
      <c r="H5281" s="10">
        <v>0</v>
      </c>
      <c r="I5281" s="10">
        <v>34.049999999999997</v>
      </c>
      <c r="J5281" s="10">
        <v>400</v>
      </c>
      <c r="K5281" s="10">
        <v>0</v>
      </c>
      <c r="L5281" s="10">
        <v>400</v>
      </c>
      <c r="M5281" s="10">
        <v>0</v>
      </c>
      <c r="N5281" s="10">
        <v>400</v>
      </c>
    </row>
    <row r="5282" spans="1:14" x14ac:dyDescent="0.25">
      <c r="A5282" s="9" t="s">
        <v>790</v>
      </c>
      <c r="B5282" s="9" t="s">
        <v>107</v>
      </c>
      <c r="C5282" s="9" t="s">
        <v>42</v>
      </c>
      <c r="D5282" s="9" t="s">
        <v>43</v>
      </c>
      <c r="E5282" s="10">
        <v>3207.17</v>
      </c>
      <c r="F5282" s="10">
        <v>3191.7832512315272</v>
      </c>
      <c r="G5282" s="10">
        <v>15.386748768472899</v>
      </c>
      <c r="H5282" s="10">
        <v>3239.66</v>
      </c>
      <c r="I5282" s="10">
        <v>-32.489999999999782</v>
      </c>
      <c r="J5282" s="10">
        <v>61700</v>
      </c>
      <c r="K5282" s="10">
        <v>61404</v>
      </c>
      <c r="L5282" s="10">
        <v>296</v>
      </c>
      <c r="M5282" s="10">
        <v>62325.06</v>
      </c>
      <c r="N5282" s="10">
        <v>-625.05999999999767</v>
      </c>
    </row>
    <row r="5283" spans="1:14" x14ac:dyDescent="0.25">
      <c r="A5283" s="9" t="s">
        <v>790</v>
      </c>
      <c r="B5283" s="9" t="s">
        <v>44</v>
      </c>
      <c r="C5283" s="9" t="s">
        <v>42</v>
      </c>
      <c r="D5283" s="9" t="s">
        <v>43</v>
      </c>
      <c r="E5283" s="10">
        <v>5089.78</v>
      </c>
      <c r="F5283" s="10">
        <v>5070.9452736318408</v>
      </c>
      <c r="G5283" s="10">
        <v>18.834726368158954</v>
      </c>
      <c r="H5283" s="10">
        <v>5096.3</v>
      </c>
      <c r="I5283" s="10">
        <v>-6.5200000000004366</v>
      </c>
      <c r="J5283" s="10">
        <v>5136</v>
      </c>
      <c r="K5283" s="10">
        <v>5117</v>
      </c>
      <c r="L5283" s="10">
        <v>19</v>
      </c>
      <c r="M5283" s="10">
        <v>5142.585</v>
      </c>
      <c r="N5283" s="10">
        <v>-6.5850000000000364</v>
      </c>
    </row>
    <row r="5284" spans="1:14" x14ac:dyDescent="0.25">
      <c r="A5284" s="9" t="s">
        <v>790</v>
      </c>
      <c r="B5284" s="9" t="s">
        <v>99</v>
      </c>
      <c r="C5284" s="9" t="s">
        <v>42</v>
      </c>
      <c r="D5284" s="9" t="s">
        <v>43</v>
      </c>
      <c r="E5284" s="10">
        <v>13873.79</v>
      </c>
      <c r="F5284" s="10">
        <v>13852.128078817734</v>
      </c>
      <c r="G5284" s="10">
        <v>21.661921182267179</v>
      </c>
      <c r="H5284" s="10">
        <v>14059.91</v>
      </c>
      <c r="I5284" s="10">
        <v>-186.11999999999898</v>
      </c>
      <c r="J5284" s="10">
        <v>61500</v>
      </c>
      <c r="K5284" s="10">
        <v>61404</v>
      </c>
      <c r="L5284" s="10">
        <v>96</v>
      </c>
      <c r="M5284" s="10">
        <v>62325.06</v>
      </c>
      <c r="N5284" s="10">
        <v>-825.05999999999767</v>
      </c>
    </row>
    <row r="5285" spans="1:14" x14ac:dyDescent="0.25">
      <c r="A5285" s="9" t="s">
        <v>790</v>
      </c>
      <c r="B5285" s="9" t="s">
        <v>100</v>
      </c>
      <c r="C5285" s="9" t="s">
        <v>42</v>
      </c>
      <c r="D5285" s="9" t="s">
        <v>43</v>
      </c>
      <c r="E5285" s="10">
        <v>17827</v>
      </c>
      <c r="F5285" s="10">
        <v>17799.182266009851</v>
      </c>
      <c r="G5285" s="10">
        <v>27.817733990148554</v>
      </c>
      <c r="H5285" s="10">
        <v>18066.169999999998</v>
      </c>
      <c r="I5285" s="10">
        <v>-239.16999999999825</v>
      </c>
      <c r="J5285" s="10">
        <v>61500</v>
      </c>
      <c r="K5285" s="10">
        <v>61404</v>
      </c>
      <c r="L5285" s="10">
        <v>96</v>
      </c>
      <c r="M5285" s="10">
        <v>62325.06</v>
      </c>
      <c r="N5285" s="10">
        <v>-825.05999999999767</v>
      </c>
    </row>
    <row r="5286" spans="1:14" x14ac:dyDescent="0.25">
      <c r="A5286" s="9" t="s">
        <v>790</v>
      </c>
      <c r="B5286" s="9" t="s">
        <v>47</v>
      </c>
      <c r="C5286" s="9" t="s">
        <v>42</v>
      </c>
      <c r="D5286" s="9" t="s">
        <v>43</v>
      </c>
      <c r="E5286" s="10">
        <v>29408.97</v>
      </c>
      <c r="F5286" s="10">
        <v>28871.549019607843</v>
      </c>
      <c r="G5286" s="10">
        <v>537.42098039215853</v>
      </c>
      <c r="H5286" s="10">
        <v>29448.98</v>
      </c>
      <c r="I5286" s="10">
        <v>-40.009999999998399</v>
      </c>
      <c r="J5286" s="10">
        <v>62547</v>
      </c>
      <c r="K5286" s="10">
        <v>61404</v>
      </c>
      <c r="L5286" s="10">
        <v>1143</v>
      </c>
      <c r="M5286" s="10">
        <v>62632.08</v>
      </c>
      <c r="N5286" s="10">
        <v>-85.080000000001746</v>
      </c>
    </row>
    <row r="5287" spans="1:14" x14ac:dyDescent="0.25">
      <c r="A5287" s="9" t="s">
        <v>790</v>
      </c>
      <c r="B5287" s="9" t="s">
        <v>101</v>
      </c>
      <c r="C5287" s="9" t="s">
        <v>42</v>
      </c>
      <c r="D5287" s="9" t="s">
        <v>43</v>
      </c>
      <c r="E5287" s="10">
        <v>51518.33</v>
      </c>
      <c r="F5287" s="10">
        <v>49382.0197044335</v>
      </c>
      <c r="G5287" s="10">
        <v>2136.3102955665017</v>
      </c>
      <c r="H5287" s="10">
        <v>50122.75</v>
      </c>
      <c r="I5287" s="10">
        <v>1395.5800000000017</v>
      </c>
      <c r="J5287" s="10">
        <v>64060</v>
      </c>
      <c r="K5287" s="10">
        <v>61404</v>
      </c>
      <c r="L5287" s="10">
        <v>2656</v>
      </c>
      <c r="M5287" s="10">
        <v>62325.06</v>
      </c>
      <c r="N5287" s="10">
        <v>1734.9400000000023</v>
      </c>
    </row>
    <row r="5288" spans="1:14" x14ac:dyDescent="0.25">
      <c r="A5288" s="9" t="s">
        <v>790</v>
      </c>
      <c r="B5288" s="9" t="s">
        <v>109</v>
      </c>
      <c r="C5288" s="9" t="s">
        <v>42</v>
      </c>
      <c r="D5288" s="9" t="s">
        <v>43</v>
      </c>
      <c r="E5288" s="10">
        <v>61267.65</v>
      </c>
      <c r="F5288" s="10">
        <v>61148.147783251232</v>
      </c>
      <c r="G5288" s="10">
        <v>119.50221674876957</v>
      </c>
      <c r="H5288" s="10">
        <v>62065.37</v>
      </c>
      <c r="I5288" s="10">
        <v>-797.72000000000116</v>
      </c>
      <c r="J5288" s="10">
        <v>5127</v>
      </c>
      <c r="K5288" s="10">
        <v>5117</v>
      </c>
      <c r="L5288" s="10">
        <v>10</v>
      </c>
      <c r="M5288" s="10">
        <v>5193.7550000000001</v>
      </c>
      <c r="N5288" s="10">
        <v>-66.755000000000109</v>
      </c>
    </row>
    <row r="5289" spans="1:14" x14ac:dyDescent="0.25">
      <c r="A5289" s="9" t="s">
        <v>790</v>
      </c>
      <c r="B5289" s="9" t="s">
        <v>50</v>
      </c>
      <c r="C5289" s="9" t="s">
        <v>42</v>
      </c>
      <c r="D5289" s="9" t="s">
        <v>43</v>
      </c>
      <c r="E5289" s="10">
        <v>82460</v>
      </c>
      <c r="F5289" s="10">
        <v>81667.323383084571</v>
      </c>
      <c r="G5289" s="10">
        <v>792.67661691542889</v>
      </c>
      <c r="H5289" s="10">
        <v>82075.66</v>
      </c>
      <c r="I5289" s="10">
        <v>384.33999999999651</v>
      </c>
      <c r="J5289" s="10">
        <v>62000</v>
      </c>
      <c r="K5289" s="10">
        <v>61404</v>
      </c>
      <c r="L5289" s="10">
        <v>596</v>
      </c>
      <c r="M5289" s="10">
        <v>61711.02</v>
      </c>
      <c r="N5289" s="10">
        <v>288.9800000000032</v>
      </c>
    </row>
    <row r="5290" spans="1:14" x14ac:dyDescent="0.25">
      <c r="A5290" s="9" t="s">
        <v>790</v>
      </c>
      <c r="B5290" s="9" t="s">
        <v>103</v>
      </c>
      <c r="C5290" s="9" t="s">
        <v>42</v>
      </c>
      <c r="D5290" s="9" t="s">
        <v>43</v>
      </c>
      <c r="E5290" s="10">
        <v>296256.34000000003</v>
      </c>
      <c r="F5290" s="10">
        <v>293721.11881188117</v>
      </c>
      <c r="G5290" s="10">
        <v>2535.2211881188559</v>
      </c>
      <c r="H5290" s="10">
        <v>296658.33</v>
      </c>
      <c r="I5290" s="10">
        <v>-401.98999999999069</v>
      </c>
      <c r="J5290" s="10">
        <v>61934</v>
      </c>
      <c r="K5290" s="10">
        <v>61404</v>
      </c>
      <c r="L5290" s="10">
        <v>530</v>
      </c>
      <c r="M5290" s="10">
        <v>62018.04</v>
      </c>
      <c r="N5290" s="10">
        <v>-84.040000000000873</v>
      </c>
    </row>
    <row r="5291" spans="1:14" x14ac:dyDescent="0.25">
      <c r="A5291" s="9" t="s">
        <v>790</v>
      </c>
      <c r="B5291" s="9" t="s">
        <v>104</v>
      </c>
      <c r="C5291" s="9" t="s">
        <v>42</v>
      </c>
      <c r="D5291" s="9" t="s">
        <v>53</v>
      </c>
      <c r="E5291" s="10">
        <v>266467.26</v>
      </c>
      <c r="F5291" s="10">
        <v>266465.19402985077</v>
      </c>
      <c r="G5291" s="10">
        <v>2.0659701492404565</v>
      </c>
      <c r="H5291" s="10">
        <v>267797.52</v>
      </c>
      <c r="I5291" s="10">
        <v>-1330.2600000000093</v>
      </c>
      <c r="J5291" s="10">
        <v>46053</v>
      </c>
      <c r="K5291" s="10">
        <v>46053</v>
      </c>
      <c r="L5291" s="10">
        <v>0</v>
      </c>
      <c r="M5291" s="10">
        <v>46283.264999999999</v>
      </c>
      <c r="N5291" s="10">
        <v>-230.26499999999942</v>
      </c>
    </row>
    <row r="5292" spans="1:14" x14ac:dyDescent="0.25">
      <c r="A5292" s="9" t="s">
        <v>790</v>
      </c>
      <c r="B5292" s="9" t="s">
        <v>54</v>
      </c>
      <c r="C5292" s="9" t="s">
        <v>42</v>
      </c>
      <c r="D5292" s="9" t="s">
        <v>55</v>
      </c>
      <c r="E5292" s="10">
        <v>3100.29</v>
      </c>
      <c r="F5292" s="10">
        <v>3039.5</v>
      </c>
      <c r="G5292" s="10">
        <v>60.789999999999964</v>
      </c>
      <c r="H5292" s="10">
        <v>3100.29</v>
      </c>
      <c r="I5292" s="10">
        <v>0</v>
      </c>
      <c r="J5292" s="10">
        <v>563.68899999999996</v>
      </c>
      <c r="K5292" s="10">
        <v>552.63627450980391</v>
      </c>
      <c r="L5292" s="10">
        <v>11.052725490196053</v>
      </c>
      <c r="M5292" s="10">
        <v>563.68899999999996</v>
      </c>
      <c r="N5292" s="10">
        <v>0</v>
      </c>
    </row>
    <row r="5293" spans="1:14" x14ac:dyDescent="0.25">
      <c r="A5293" s="9" t="s">
        <v>791</v>
      </c>
      <c r="B5293" s="9" t="s">
        <v>25</v>
      </c>
      <c r="C5293" s="9" t="s">
        <v>26</v>
      </c>
      <c r="D5293" s="9" t="s">
        <v>27</v>
      </c>
      <c r="E5293" s="10">
        <v>3857.46</v>
      </c>
      <c r="F5293" s="10">
        <v>0</v>
      </c>
      <c r="G5293" s="10">
        <v>3857.46</v>
      </c>
      <c r="H5293" s="10">
        <v>0</v>
      </c>
      <c r="I5293" s="10">
        <v>3857.46</v>
      </c>
      <c r="J5293" s="10">
        <v>0</v>
      </c>
      <c r="K5293" s="10">
        <v>0</v>
      </c>
      <c r="L5293" s="10">
        <v>0</v>
      </c>
      <c r="M5293" s="10">
        <v>0</v>
      </c>
      <c r="N5293" s="10">
        <v>0</v>
      </c>
    </row>
    <row r="5294" spans="1:14" x14ac:dyDescent="0.25">
      <c r="A5294" s="9" t="s">
        <v>791</v>
      </c>
      <c r="B5294" s="9" t="s">
        <v>28</v>
      </c>
      <c r="C5294" s="9" t="s">
        <v>29</v>
      </c>
      <c r="D5294" s="9" t="s">
        <v>27</v>
      </c>
      <c r="E5294" s="10">
        <v>17.66</v>
      </c>
      <c r="F5294" s="10">
        <v>0</v>
      </c>
      <c r="G5294" s="10">
        <v>17.66</v>
      </c>
      <c r="H5294" s="10">
        <v>17.649999999999999</v>
      </c>
      <c r="I5294" s="10">
        <v>1.0000000000001563E-2</v>
      </c>
      <c r="J5294" s="10">
        <v>0</v>
      </c>
      <c r="K5294" s="10">
        <v>0</v>
      </c>
      <c r="L5294" s="10">
        <v>0</v>
      </c>
      <c r="M5294" s="10">
        <v>0</v>
      </c>
      <c r="N5294" s="10">
        <v>0</v>
      </c>
    </row>
    <row r="5295" spans="1:14" x14ac:dyDescent="0.25">
      <c r="A5295" s="9" t="s">
        <v>791</v>
      </c>
      <c r="B5295" s="9" t="s">
        <v>30</v>
      </c>
      <c r="C5295" s="9" t="s">
        <v>29</v>
      </c>
      <c r="D5295" s="9" t="s">
        <v>27</v>
      </c>
      <c r="E5295" s="10">
        <v>412.09</v>
      </c>
      <c r="F5295" s="10">
        <v>0</v>
      </c>
      <c r="G5295" s="10">
        <v>412.09</v>
      </c>
      <c r="H5295" s="10">
        <v>411.83</v>
      </c>
      <c r="I5295" s="10">
        <v>0.25999999999999091</v>
      </c>
      <c r="J5295" s="10">
        <v>0</v>
      </c>
      <c r="K5295" s="10">
        <v>0</v>
      </c>
      <c r="L5295" s="10">
        <v>0</v>
      </c>
      <c r="M5295" s="10">
        <v>0</v>
      </c>
      <c r="N5295" s="10">
        <v>0</v>
      </c>
    </row>
    <row r="5296" spans="1:14" x14ac:dyDescent="0.25">
      <c r="A5296" s="9" t="s">
        <v>791</v>
      </c>
      <c r="B5296" s="9" t="s">
        <v>31</v>
      </c>
      <c r="C5296" s="9" t="s">
        <v>29</v>
      </c>
      <c r="D5296" s="9" t="s">
        <v>27</v>
      </c>
      <c r="E5296" s="10">
        <v>2766.89</v>
      </c>
      <c r="F5296" s="10">
        <v>0</v>
      </c>
      <c r="G5296" s="10">
        <v>2766.89</v>
      </c>
      <c r="H5296" s="10">
        <v>2765.12</v>
      </c>
      <c r="I5296" s="10">
        <v>1.7699999999999818</v>
      </c>
      <c r="J5296" s="10">
        <v>0</v>
      </c>
      <c r="K5296" s="10">
        <v>0</v>
      </c>
      <c r="L5296" s="10">
        <v>0</v>
      </c>
      <c r="M5296" s="10">
        <v>0</v>
      </c>
      <c r="N5296" s="10">
        <v>0</v>
      </c>
    </row>
    <row r="5297" spans="1:14" x14ac:dyDescent="0.25">
      <c r="A5297" s="9" t="s">
        <v>791</v>
      </c>
      <c r="B5297" s="9" t="s">
        <v>32</v>
      </c>
      <c r="C5297" s="9" t="s">
        <v>33</v>
      </c>
      <c r="D5297" s="9" t="s">
        <v>27</v>
      </c>
      <c r="E5297" s="10">
        <v>3763.15</v>
      </c>
      <c r="F5297" s="10">
        <v>0</v>
      </c>
      <c r="G5297" s="10">
        <v>3763.15</v>
      </c>
      <c r="H5297" s="10">
        <v>4551.63</v>
      </c>
      <c r="I5297" s="10">
        <v>-788.48</v>
      </c>
      <c r="J5297" s="10">
        <v>10.67</v>
      </c>
      <c r="K5297" s="10">
        <v>0</v>
      </c>
      <c r="L5297" s="10">
        <v>10.67</v>
      </c>
      <c r="M5297" s="10">
        <v>12.906000000000001</v>
      </c>
      <c r="N5297" s="10">
        <v>-2.2360000000000007</v>
      </c>
    </row>
    <row r="5298" spans="1:14" x14ac:dyDescent="0.25">
      <c r="A5298" s="9" t="s">
        <v>791</v>
      </c>
      <c r="B5298" s="9" t="s">
        <v>34</v>
      </c>
      <c r="C5298" s="9" t="s">
        <v>33</v>
      </c>
      <c r="D5298" s="9" t="s">
        <v>27</v>
      </c>
      <c r="E5298" s="10">
        <v>12935.99</v>
      </c>
      <c r="F5298" s="10">
        <v>0</v>
      </c>
      <c r="G5298" s="10">
        <v>12935.99</v>
      </c>
      <c r="H5298" s="10">
        <v>15646.45</v>
      </c>
      <c r="I5298" s="10">
        <v>-2710.4600000000009</v>
      </c>
      <c r="J5298" s="10">
        <v>10.67</v>
      </c>
      <c r="K5298" s="10">
        <v>0</v>
      </c>
      <c r="L5298" s="10">
        <v>10.67</v>
      </c>
      <c r="M5298" s="10">
        <v>12.906000000000001</v>
      </c>
      <c r="N5298" s="10">
        <v>-2.2360000000000007</v>
      </c>
    </row>
    <row r="5299" spans="1:14" x14ac:dyDescent="0.25">
      <c r="A5299" s="9" t="s">
        <v>791</v>
      </c>
      <c r="B5299" s="9" t="s">
        <v>35</v>
      </c>
      <c r="C5299" s="9" t="s">
        <v>33</v>
      </c>
      <c r="D5299" s="9" t="s">
        <v>27</v>
      </c>
      <c r="E5299" s="10">
        <v>13995.95</v>
      </c>
      <c r="F5299" s="10">
        <v>0</v>
      </c>
      <c r="G5299" s="10">
        <v>13995.95</v>
      </c>
      <c r="H5299" s="10">
        <v>16928.37</v>
      </c>
      <c r="I5299" s="10">
        <v>-2932.4199999999983</v>
      </c>
      <c r="J5299" s="10">
        <v>224.07</v>
      </c>
      <c r="K5299" s="10">
        <v>0</v>
      </c>
      <c r="L5299" s="10">
        <v>224.07</v>
      </c>
      <c r="M5299" s="10">
        <v>271.017</v>
      </c>
      <c r="N5299" s="10">
        <v>-46.947000000000003</v>
      </c>
    </row>
    <row r="5300" spans="1:14" x14ac:dyDescent="0.25">
      <c r="A5300" s="9" t="s">
        <v>791</v>
      </c>
      <c r="B5300" s="9" t="s">
        <v>36</v>
      </c>
      <c r="C5300" s="9" t="s">
        <v>29</v>
      </c>
      <c r="D5300" s="9" t="s">
        <v>27</v>
      </c>
      <c r="E5300" s="10">
        <v>30999.26</v>
      </c>
      <c r="F5300" s="10">
        <v>0</v>
      </c>
      <c r="G5300" s="10">
        <v>30999.26</v>
      </c>
      <c r="H5300" s="10">
        <v>30979.41</v>
      </c>
      <c r="I5300" s="10">
        <v>19.849999999998545</v>
      </c>
      <c r="J5300" s="10">
        <v>0</v>
      </c>
      <c r="K5300" s="10">
        <v>0</v>
      </c>
      <c r="L5300" s="10">
        <v>0</v>
      </c>
      <c r="M5300" s="10">
        <v>0</v>
      </c>
      <c r="N5300" s="10">
        <v>0</v>
      </c>
    </row>
    <row r="5301" spans="1:14" x14ac:dyDescent="0.25">
      <c r="A5301" s="9" t="s">
        <v>791</v>
      </c>
      <c r="B5301" s="9" t="s">
        <v>37</v>
      </c>
      <c r="C5301" s="9" t="s">
        <v>29</v>
      </c>
      <c r="D5301" s="9" t="s">
        <v>27</v>
      </c>
      <c r="E5301" s="10">
        <v>71686</v>
      </c>
      <c r="F5301" s="10">
        <v>0</v>
      </c>
      <c r="G5301" s="10">
        <v>71686</v>
      </c>
      <c r="H5301" s="10">
        <v>71640.09</v>
      </c>
      <c r="I5301" s="10">
        <v>45.910000000003492</v>
      </c>
      <c r="J5301" s="10">
        <v>0</v>
      </c>
      <c r="K5301" s="10">
        <v>0</v>
      </c>
      <c r="L5301" s="10">
        <v>0</v>
      </c>
      <c r="M5301" s="10">
        <v>0</v>
      </c>
      <c r="N5301" s="10">
        <v>0</v>
      </c>
    </row>
    <row r="5302" spans="1:14" x14ac:dyDescent="0.25">
      <c r="A5302" s="9" t="s">
        <v>791</v>
      </c>
      <c r="B5302" s="9" t="s">
        <v>106</v>
      </c>
      <c r="C5302" s="9" t="s">
        <v>39</v>
      </c>
      <c r="D5302" s="9" t="s">
        <v>40</v>
      </c>
      <c r="E5302" s="10">
        <v>-1653287.19</v>
      </c>
      <c r="F5302" s="10">
        <v>0</v>
      </c>
      <c r="G5302" s="10">
        <v>-1653287.19</v>
      </c>
      <c r="H5302" s="10">
        <v>-1653287.18</v>
      </c>
      <c r="I5302" s="10">
        <v>-1.0000000009313226E-2</v>
      </c>
      <c r="J5302" s="10">
        <v>-9292</v>
      </c>
      <c r="K5302" s="10">
        <v>0</v>
      </c>
      <c r="L5302" s="10">
        <v>-9292</v>
      </c>
      <c r="M5302" s="10">
        <v>-9292</v>
      </c>
      <c r="N5302" s="10">
        <v>0</v>
      </c>
    </row>
    <row r="5303" spans="1:14" x14ac:dyDescent="0.25">
      <c r="A5303" s="9" t="s">
        <v>791</v>
      </c>
      <c r="B5303" s="9" t="s">
        <v>92</v>
      </c>
      <c r="C5303" s="9" t="s">
        <v>42</v>
      </c>
      <c r="D5303" s="9" t="s">
        <v>43</v>
      </c>
      <c r="E5303" s="10">
        <v>62.56</v>
      </c>
      <c r="F5303" s="10">
        <v>0</v>
      </c>
      <c r="G5303" s="10">
        <v>62.56</v>
      </c>
      <c r="H5303" s="10">
        <v>0</v>
      </c>
      <c r="I5303" s="10">
        <v>62.56</v>
      </c>
      <c r="J5303" s="10">
        <v>735</v>
      </c>
      <c r="K5303" s="10">
        <v>0</v>
      </c>
      <c r="L5303" s="10">
        <v>735</v>
      </c>
      <c r="M5303" s="10">
        <v>0</v>
      </c>
      <c r="N5303" s="10">
        <v>735</v>
      </c>
    </row>
    <row r="5304" spans="1:14" x14ac:dyDescent="0.25">
      <c r="A5304" s="9" t="s">
        <v>791</v>
      </c>
      <c r="B5304" s="9" t="s">
        <v>107</v>
      </c>
      <c r="C5304" s="9" t="s">
        <v>42</v>
      </c>
      <c r="D5304" s="9" t="s">
        <v>43</v>
      </c>
      <c r="E5304" s="10">
        <v>5821.76</v>
      </c>
      <c r="F5304" s="10">
        <v>5795.9802955665027</v>
      </c>
      <c r="G5304" s="10">
        <v>25.7797044334975</v>
      </c>
      <c r="H5304" s="10">
        <v>5882.92</v>
      </c>
      <c r="I5304" s="10">
        <v>-61.159999999999854</v>
      </c>
      <c r="J5304" s="10">
        <v>112000</v>
      </c>
      <c r="K5304" s="10">
        <v>111504</v>
      </c>
      <c r="L5304" s="10">
        <v>496</v>
      </c>
      <c r="M5304" s="10">
        <v>113176.56</v>
      </c>
      <c r="N5304" s="10">
        <v>-1176.5599999999977</v>
      </c>
    </row>
    <row r="5305" spans="1:14" x14ac:dyDescent="0.25">
      <c r="A5305" s="9" t="s">
        <v>791</v>
      </c>
      <c r="B5305" s="9" t="s">
        <v>44</v>
      </c>
      <c r="C5305" s="9" t="s">
        <v>42</v>
      </c>
      <c r="D5305" s="9" t="s">
        <v>43</v>
      </c>
      <c r="E5305" s="10">
        <v>9225.2199999999993</v>
      </c>
      <c r="F5305" s="10">
        <v>9208.3681592039793</v>
      </c>
      <c r="G5305" s="10">
        <v>16.851840796020042</v>
      </c>
      <c r="H5305" s="10">
        <v>9254.41</v>
      </c>
      <c r="I5305" s="10">
        <v>-29.190000000000509</v>
      </c>
      <c r="J5305" s="10">
        <v>9309</v>
      </c>
      <c r="K5305" s="10">
        <v>9291.9999999999982</v>
      </c>
      <c r="L5305" s="10">
        <v>17.000000000001819</v>
      </c>
      <c r="M5305" s="10">
        <v>9338.4599999999991</v>
      </c>
      <c r="N5305" s="10">
        <v>-29.459999999999127</v>
      </c>
    </row>
    <row r="5306" spans="1:14" x14ac:dyDescent="0.25">
      <c r="A5306" s="9" t="s">
        <v>791</v>
      </c>
      <c r="B5306" s="9" t="s">
        <v>99</v>
      </c>
      <c r="C5306" s="9" t="s">
        <v>42</v>
      </c>
      <c r="D5306" s="9" t="s">
        <v>43</v>
      </c>
      <c r="E5306" s="10">
        <v>25198.400000000001</v>
      </c>
      <c r="F5306" s="10">
        <v>25154.187192118228</v>
      </c>
      <c r="G5306" s="10">
        <v>44.212807881773188</v>
      </c>
      <c r="H5306" s="10">
        <v>25531.5</v>
      </c>
      <c r="I5306" s="10">
        <v>-333.09999999999854</v>
      </c>
      <c r="J5306" s="10">
        <v>111700</v>
      </c>
      <c r="K5306" s="10">
        <v>111504</v>
      </c>
      <c r="L5306" s="10">
        <v>196</v>
      </c>
      <c r="M5306" s="10">
        <v>113176.56</v>
      </c>
      <c r="N5306" s="10">
        <v>-1476.5599999999977</v>
      </c>
    </row>
    <row r="5307" spans="1:14" x14ac:dyDescent="0.25">
      <c r="A5307" s="9" t="s">
        <v>791</v>
      </c>
      <c r="B5307" s="9" t="s">
        <v>100</v>
      </c>
      <c r="C5307" s="9" t="s">
        <v>42</v>
      </c>
      <c r="D5307" s="9" t="s">
        <v>43</v>
      </c>
      <c r="E5307" s="10">
        <v>32378.48</v>
      </c>
      <c r="F5307" s="10">
        <v>32321.665024630543</v>
      </c>
      <c r="G5307" s="10">
        <v>56.814975369456079</v>
      </c>
      <c r="H5307" s="10">
        <v>32806.49</v>
      </c>
      <c r="I5307" s="10">
        <v>-428.0099999999984</v>
      </c>
      <c r="J5307" s="10">
        <v>111700</v>
      </c>
      <c r="K5307" s="10">
        <v>111504</v>
      </c>
      <c r="L5307" s="10">
        <v>196</v>
      </c>
      <c r="M5307" s="10">
        <v>113176.56</v>
      </c>
      <c r="N5307" s="10">
        <v>-1476.5599999999977</v>
      </c>
    </row>
    <row r="5308" spans="1:14" x14ac:dyDescent="0.25">
      <c r="A5308" s="9" t="s">
        <v>791</v>
      </c>
      <c r="B5308" s="9" t="s">
        <v>47</v>
      </c>
      <c r="C5308" s="9" t="s">
        <v>42</v>
      </c>
      <c r="D5308" s="9" t="s">
        <v>43</v>
      </c>
      <c r="E5308" s="10">
        <v>52779.77</v>
      </c>
      <c r="F5308" s="10">
        <v>52428.068627450979</v>
      </c>
      <c r="G5308" s="10">
        <v>351.70137254901783</v>
      </c>
      <c r="H5308" s="10">
        <v>53476.63</v>
      </c>
      <c r="I5308" s="10">
        <v>-696.86000000000058</v>
      </c>
      <c r="J5308" s="10">
        <v>112252</v>
      </c>
      <c r="K5308" s="10">
        <v>111504</v>
      </c>
      <c r="L5308" s="10">
        <v>748</v>
      </c>
      <c r="M5308" s="10">
        <v>113734.08</v>
      </c>
      <c r="N5308" s="10">
        <v>-1482.0800000000017</v>
      </c>
    </row>
    <row r="5309" spans="1:14" x14ac:dyDescent="0.25">
      <c r="A5309" s="9" t="s">
        <v>791</v>
      </c>
      <c r="B5309" s="9" t="s">
        <v>101</v>
      </c>
      <c r="C5309" s="9" t="s">
        <v>42</v>
      </c>
      <c r="D5309" s="9" t="s">
        <v>43</v>
      </c>
      <c r="E5309" s="10">
        <v>98730.07</v>
      </c>
      <c r="F5309" s="10">
        <v>89673.192118226594</v>
      </c>
      <c r="G5309" s="10">
        <v>9056.8778817734128</v>
      </c>
      <c r="H5309" s="10">
        <v>91018.29</v>
      </c>
      <c r="I5309" s="10">
        <v>7711.7800000000134</v>
      </c>
      <c r="J5309" s="10">
        <v>122765</v>
      </c>
      <c r="K5309" s="10">
        <v>111504</v>
      </c>
      <c r="L5309" s="10">
        <v>11261</v>
      </c>
      <c r="M5309" s="10">
        <v>113176.56</v>
      </c>
      <c r="N5309" s="10">
        <v>9588.4400000000023</v>
      </c>
    </row>
    <row r="5310" spans="1:14" x14ac:dyDescent="0.25">
      <c r="A5310" s="9" t="s">
        <v>791</v>
      </c>
      <c r="B5310" s="9" t="s">
        <v>109</v>
      </c>
      <c r="C5310" s="9" t="s">
        <v>42</v>
      </c>
      <c r="D5310" s="9" t="s">
        <v>43</v>
      </c>
      <c r="E5310" s="10">
        <v>111290.35</v>
      </c>
      <c r="F5310" s="10">
        <v>111039.39901477832</v>
      </c>
      <c r="G5310" s="10">
        <v>250.95098522168701</v>
      </c>
      <c r="H5310" s="10">
        <v>112704.99</v>
      </c>
      <c r="I5310" s="10">
        <v>-1414.6399999999994</v>
      </c>
      <c r="J5310" s="10">
        <v>9313</v>
      </c>
      <c r="K5310" s="10">
        <v>9291.9999999999982</v>
      </c>
      <c r="L5310" s="10">
        <v>21.000000000001819</v>
      </c>
      <c r="M5310" s="10">
        <v>9431.3799999999992</v>
      </c>
      <c r="N5310" s="10">
        <v>-118.3799999999992</v>
      </c>
    </row>
    <row r="5311" spans="1:14" x14ac:dyDescent="0.25">
      <c r="A5311" s="9" t="s">
        <v>791</v>
      </c>
      <c r="B5311" s="9" t="s">
        <v>50</v>
      </c>
      <c r="C5311" s="9" t="s">
        <v>42</v>
      </c>
      <c r="D5311" s="9" t="s">
        <v>43</v>
      </c>
      <c r="E5311" s="10">
        <v>149210.04</v>
      </c>
      <c r="F5311" s="10">
        <v>148300.31840796021</v>
      </c>
      <c r="G5311" s="10">
        <v>909.72159203980118</v>
      </c>
      <c r="H5311" s="10">
        <v>149041.82</v>
      </c>
      <c r="I5311" s="10">
        <v>168.22000000000116</v>
      </c>
      <c r="J5311" s="10">
        <v>112188</v>
      </c>
      <c r="K5311" s="10">
        <v>111504</v>
      </c>
      <c r="L5311" s="10">
        <v>684</v>
      </c>
      <c r="M5311" s="10">
        <v>112061.52</v>
      </c>
      <c r="N5311" s="10">
        <v>126.47999999999593</v>
      </c>
    </row>
    <row r="5312" spans="1:14" x14ac:dyDescent="0.25">
      <c r="A5312" s="9" t="s">
        <v>791</v>
      </c>
      <c r="B5312" s="9" t="s">
        <v>103</v>
      </c>
      <c r="C5312" s="9" t="s">
        <v>42</v>
      </c>
      <c r="D5312" s="9" t="s">
        <v>43</v>
      </c>
      <c r="E5312" s="10">
        <v>535915.24</v>
      </c>
      <c r="F5312" s="10">
        <v>533370.46534653474</v>
      </c>
      <c r="G5312" s="10">
        <v>2544.7746534652542</v>
      </c>
      <c r="H5312" s="10">
        <v>538704.17000000004</v>
      </c>
      <c r="I5312" s="10">
        <v>-2788.9300000000512</v>
      </c>
      <c r="J5312" s="10">
        <v>112036</v>
      </c>
      <c r="K5312" s="10">
        <v>111504</v>
      </c>
      <c r="L5312" s="10">
        <v>532</v>
      </c>
      <c r="M5312" s="10">
        <v>112619.04</v>
      </c>
      <c r="N5312" s="10">
        <v>-583.0399999999936</v>
      </c>
    </row>
    <row r="5313" spans="1:14" x14ac:dyDescent="0.25">
      <c r="A5313" s="9" t="s">
        <v>791</v>
      </c>
      <c r="B5313" s="9" t="s">
        <v>104</v>
      </c>
      <c r="C5313" s="9" t="s">
        <v>42</v>
      </c>
      <c r="D5313" s="9" t="s">
        <v>53</v>
      </c>
      <c r="E5313" s="10">
        <v>486611.01</v>
      </c>
      <c r="F5313" s="10">
        <v>483876.2089552239</v>
      </c>
      <c r="G5313" s="10">
        <v>2734.8010447761044</v>
      </c>
      <c r="H5313" s="10">
        <v>486295.59</v>
      </c>
      <c r="I5313" s="10">
        <v>315.4199999999837</v>
      </c>
      <c r="J5313" s="10">
        <v>84100</v>
      </c>
      <c r="K5313" s="10">
        <v>83628</v>
      </c>
      <c r="L5313" s="10">
        <v>472</v>
      </c>
      <c r="M5313" s="10">
        <v>84046.14</v>
      </c>
      <c r="N5313" s="10">
        <v>53.860000000000582</v>
      </c>
    </row>
    <row r="5314" spans="1:14" x14ac:dyDescent="0.25">
      <c r="A5314" s="9" t="s">
        <v>791</v>
      </c>
      <c r="B5314" s="9" t="s">
        <v>54</v>
      </c>
      <c r="C5314" s="9" t="s">
        <v>42</v>
      </c>
      <c r="D5314" s="9" t="s">
        <v>55</v>
      </c>
      <c r="E5314" s="10">
        <v>5629.84</v>
      </c>
      <c r="F5314" s="10">
        <v>5519.4509803921565</v>
      </c>
      <c r="G5314" s="10">
        <v>110.38901960784369</v>
      </c>
      <c r="H5314" s="10">
        <v>5629.84</v>
      </c>
      <c r="I5314" s="10">
        <v>0</v>
      </c>
      <c r="J5314" s="10">
        <v>1023.607</v>
      </c>
      <c r="K5314" s="10">
        <v>1003.5362745098039</v>
      </c>
      <c r="L5314" s="10">
        <v>20.070725490196082</v>
      </c>
      <c r="M5314" s="10">
        <v>1023.607</v>
      </c>
      <c r="N5314" s="10">
        <v>0</v>
      </c>
    </row>
    <row r="5315" spans="1:14" x14ac:dyDescent="0.25">
      <c r="A5315" s="9" t="s">
        <v>792</v>
      </c>
      <c r="B5315" s="9" t="s">
        <v>25</v>
      </c>
      <c r="C5315" s="9" t="s">
        <v>26</v>
      </c>
      <c r="D5315" s="9" t="s">
        <v>27</v>
      </c>
      <c r="E5315" s="10">
        <v>6480.88</v>
      </c>
      <c r="F5315" s="10">
        <v>0</v>
      </c>
      <c r="G5315" s="10">
        <v>6480.88</v>
      </c>
      <c r="H5315" s="10">
        <v>0</v>
      </c>
      <c r="I5315" s="10">
        <v>6480.88</v>
      </c>
      <c r="J5315" s="10">
        <v>0</v>
      </c>
      <c r="K5315" s="10">
        <v>0</v>
      </c>
      <c r="L5315" s="10">
        <v>0</v>
      </c>
      <c r="M5315" s="10">
        <v>0</v>
      </c>
      <c r="N5315" s="10">
        <v>0</v>
      </c>
    </row>
    <row r="5316" spans="1:14" x14ac:dyDescent="0.25">
      <c r="A5316" s="9" t="s">
        <v>792</v>
      </c>
      <c r="B5316" s="9" t="s">
        <v>28</v>
      </c>
      <c r="C5316" s="9" t="s">
        <v>29</v>
      </c>
      <c r="D5316" s="9" t="s">
        <v>27</v>
      </c>
      <c r="E5316" s="10">
        <v>19.11</v>
      </c>
      <c r="F5316" s="10">
        <v>0</v>
      </c>
      <c r="G5316" s="10">
        <v>19.11</v>
      </c>
      <c r="H5316" s="10">
        <v>19.02</v>
      </c>
      <c r="I5316" s="10">
        <v>8.9999999999999858E-2</v>
      </c>
      <c r="J5316" s="10">
        <v>0</v>
      </c>
      <c r="K5316" s="10">
        <v>0</v>
      </c>
      <c r="L5316" s="10">
        <v>0</v>
      </c>
      <c r="M5316" s="10">
        <v>0</v>
      </c>
      <c r="N5316" s="10">
        <v>0</v>
      </c>
    </row>
    <row r="5317" spans="1:14" x14ac:dyDescent="0.25">
      <c r="A5317" s="9" t="s">
        <v>792</v>
      </c>
      <c r="B5317" s="9" t="s">
        <v>30</v>
      </c>
      <c r="C5317" s="9" t="s">
        <v>29</v>
      </c>
      <c r="D5317" s="9" t="s">
        <v>27</v>
      </c>
      <c r="E5317" s="10">
        <v>445.95</v>
      </c>
      <c r="F5317" s="10">
        <v>0</v>
      </c>
      <c r="G5317" s="10">
        <v>445.95</v>
      </c>
      <c r="H5317" s="10">
        <v>443.87</v>
      </c>
      <c r="I5317" s="10">
        <v>2.0799999999999841</v>
      </c>
      <c r="J5317" s="10">
        <v>0</v>
      </c>
      <c r="K5317" s="10">
        <v>0</v>
      </c>
      <c r="L5317" s="10">
        <v>0</v>
      </c>
      <c r="M5317" s="10">
        <v>0</v>
      </c>
      <c r="N5317" s="10">
        <v>0</v>
      </c>
    </row>
    <row r="5318" spans="1:14" x14ac:dyDescent="0.25">
      <c r="A5318" s="9" t="s">
        <v>792</v>
      </c>
      <c r="B5318" s="9" t="s">
        <v>31</v>
      </c>
      <c r="C5318" s="9" t="s">
        <v>29</v>
      </c>
      <c r="D5318" s="9" t="s">
        <v>27</v>
      </c>
      <c r="E5318" s="10">
        <v>2994.26</v>
      </c>
      <c r="F5318" s="10">
        <v>0</v>
      </c>
      <c r="G5318" s="10">
        <v>2994.26</v>
      </c>
      <c r="H5318" s="10">
        <v>2980.27</v>
      </c>
      <c r="I5318" s="10">
        <v>13.990000000000236</v>
      </c>
      <c r="J5318" s="10">
        <v>0</v>
      </c>
      <c r="K5318" s="10">
        <v>0</v>
      </c>
      <c r="L5318" s="10">
        <v>0</v>
      </c>
      <c r="M5318" s="10">
        <v>0</v>
      </c>
      <c r="N5318" s="10">
        <v>0</v>
      </c>
    </row>
    <row r="5319" spans="1:14" x14ac:dyDescent="0.25">
      <c r="A5319" s="9" t="s">
        <v>792</v>
      </c>
      <c r="B5319" s="9" t="s">
        <v>32</v>
      </c>
      <c r="C5319" s="9" t="s">
        <v>33</v>
      </c>
      <c r="D5319" s="9" t="s">
        <v>27</v>
      </c>
      <c r="E5319" s="10">
        <v>4584.8999999999996</v>
      </c>
      <c r="F5319" s="10">
        <v>0</v>
      </c>
      <c r="G5319" s="10">
        <v>4584.8999999999996</v>
      </c>
      <c r="H5319" s="10">
        <v>4905.79</v>
      </c>
      <c r="I5319" s="10">
        <v>-320.89000000000033</v>
      </c>
      <c r="J5319" s="10">
        <v>13</v>
      </c>
      <c r="K5319" s="10">
        <v>0</v>
      </c>
      <c r="L5319" s="10">
        <v>13</v>
      </c>
      <c r="M5319" s="10">
        <v>13.91</v>
      </c>
      <c r="N5319" s="10">
        <v>-0.91000000000000014</v>
      </c>
    </row>
    <row r="5320" spans="1:14" x14ac:dyDescent="0.25">
      <c r="A5320" s="9" t="s">
        <v>792</v>
      </c>
      <c r="B5320" s="9" t="s">
        <v>34</v>
      </c>
      <c r="C5320" s="9" t="s">
        <v>33</v>
      </c>
      <c r="D5320" s="9" t="s">
        <v>27</v>
      </c>
      <c r="E5320" s="10">
        <v>15760.82</v>
      </c>
      <c r="F5320" s="10">
        <v>0</v>
      </c>
      <c r="G5320" s="10">
        <v>15760.82</v>
      </c>
      <c r="H5320" s="10">
        <v>16863.88</v>
      </c>
      <c r="I5320" s="10">
        <v>-1103.0600000000013</v>
      </c>
      <c r="J5320" s="10">
        <v>13</v>
      </c>
      <c r="K5320" s="10">
        <v>0</v>
      </c>
      <c r="L5320" s="10">
        <v>13</v>
      </c>
      <c r="M5320" s="10">
        <v>13.91</v>
      </c>
      <c r="N5320" s="10">
        <v>-0.91000000000000014</v>
      </c>
    </row>
    <row r="5321" spans="1:14" x14ac:dyDescent="0.25">
      <c r="A5321" s="9" t="s">
        <v>792</v>
      </c>
      <c r="B5321" s="9" t="s">
        <v>35</v>
      </c>
      <c r="C5321" s="9" t="s">
        <v>33</v>
      </c>
      <c r="D5321" s="9" t="s">
        <v>27</v>
      </c>
      <c r="E5321" s="10">
        <v>17052.240000000002</v>
      </c>
      <c r="F5321" s="10">
        <v>0</v>
      </c>
      <c r="G5321" s="10">
        <v>17052.240000000002</v>
      </c>
      <c r="H5321" s="10">
        <v>18245.55</v>
      </c>
      <c r="I5321" s="10">
        <v>-1193.3099999999977</v>
      </c>
      <c r="J5321" s="10">
        <v>273</v>
      </c>
      <c r="K5321" s="10">
        <v>0</v>
      </c>
      <c r="L5321" s="10">
        <v>273</v>
      </c>
      <c r="M5321" s="10">
        <v>292.10500000000002</v>
      </c>
      <c r="N5321" s="10">
        <v>-19.105000000000018</v>
      </c>
    </row>
    <row r="5322" spans="1:14" x14ac:dyDescent="0.25">
      <c r="A5322" s="9" t="s">
        <v>792</v>
      </c>
      <c r="B5322" s="9" t="s">
        <v>36</v>
      </c>
      <c r="C5322" s="9" t="s">
        <v>29</v>
      </c>
      <c r="D5322" s="9" t="s">
        <v>27</v>
      </c>
      <c r="E5322" s="10">
        <v>33546.65</v>
      </c>
      <c r="F5322" s="10">
        <v>0</v>
      </c>
      <c r="G5322" s="10">
        <v>33546.65</v>
      </c>
      <c r="H5322" s="10">
        <v>33389.879999999997</v>
      </c>
      <c r="I5322" s="10">
        <v>156.77000000000407</v>
      </c>
      <c r="J5322" s="10">
        <v>0</v>
      </c>
      <c r="K5322" s="10">
        <v>0</v>
      </c>
      <c r="L5322" s="10">
        <v>0</v>
      </c>
      <c r="M5322" s="10">
        <v>0</v>
      </c>
      <c r="N5322" s="10">
        <v>0</v>
      </c>
    </row>
    <row r="5323" spans="1:14" x14ac:dyDescent="0.25">
      <c r="A5323" s="9" t="s">
        <v>792</v>
      </c>
      <c r="B5323" s="9" t="s">
        <v>37</v>
      </c>
      <c r="C5323" s="9" t="s">
        <v>29</v>
      </c>
      <c r="D5323" s="9" t="s">
        <v>27</v>
      </c>
      <c r="E5323" s="10">
        <v>77576.87</v>
      </c>
      <c r="F5323" s="10">
        <v>0</v>
      </c>
      <c r="G5323" s="10">
        <v>77576.87</v>
      </c>
      <c r="H5323" s="10">
        <v>77214.320000000007</v>
      </c>
      <c r="I5323" s="10">
        <v>362.54999999998836</v>
      </c>
      <c r="J5323" s="10">
        <v>0</v>
      </c>
      <c r="K5323" s="10">
        <v>0</v>
      </c>
      <c r="L5323" s="10">
        <v>0</v>
      </c>
      <c r="M5323" s="10">
        <v>0</v>
      </c>
      <c r="N5323" s="10">
        <v>0</v>
      </c>
    </row>
    <row r="5324" spans="1:14" x14ac:dyDescent="0.25">
      <c r="A5324" s="9" t="s">
        <v>792</v>
      </c>
      <c r="B5324" s="9" t="s">
        <v>106</v>
      </c>
      <c r="C5324" s="9" t="s">
        <v>39</v>
      </c>
      <c r="D5324" s="9" t="s">
        <v>40</v>
      </c>
      <c r="E5324" s="10">
        <v>-1781927.59</v>
      </c>
      <c r="F5324" s="10">
        <v>0</v>
      </c>
      <c r="G5324" s="10">
        <v>-1781927.59</v>
      </c>
      <c r="H5324" s="10">
        <v>-1781927.59</v>
      </c>
      <c r="I5324" s="10">
        <v>0</v>
      </c>
      <c r="J5324" s="10">
        <v>-10015</v>
      </c>
      <c r="K5324" s="10">
        <v>0</v>
      </c>
      <c r="L5324" s="10">
        <v>-10015</v>
      </c>
      <c r="M5324" s="10">
        <v>-10015</v>
      </c>
      <c r="N5324" s="10">
        <v>0</v>
      </c>
    </row>
    <row r="5325" spans="1:14" x14ac:dyDescent="0.25">
      <c r="A5325" s="9" t="s">
        <v>792</v>
      </c>
      <c r="B5325" s="9" t="s">
        <v>92</v>
      </c>
      <c r="C5325" s="9" t="s">
        <v>42</v>
      </c>
      <c r="D5325" s="9" t="s">
        <v>43</v>
      </c>
      <c r="E5325" s="10">
        <v>68.95</v>
      </c>
      <c r="F5325" s="10">
        <v>0</v>
      </c>
      <c r="G5325" s="10">
        <v>68.95</v>
      </c>
      <c r="H5325" s="10">
        <v>0</v>
      </c>
      <c r="I5325" s="10">
        <v>68.95</v>
      </c>
      <c r="J5325" s="10">
        <v>810</v>
      </c>
      <c r="K5325" s="10">
        <v>0</v>
      </c>
      <c r="L5325" s="10">
        <v>810</v>
      </c>
      <c r="M5325" s="10">
        <v>0</v>
      </c>
      <c r="N5325" s="10">
        <v>810</v>
      </c>
    </row>
    <row r="5326" spans="1:14" x14ac:dyDescent="0.25">
      <c r="A5326" s="9" t="s">
        <v>792</v>
      </c>
      <c r="B5326" s="9" t="s">
        <v>107</v>
      </c>
      <c r="C5326" s="9" t="s">
        <v>42</v>
      </c>
      <c r="D5326" s="9" t="s">
        <v>43</v>
      </c>
      <c r="E5326" s="10">
        <v>6263.59</v>
      </c>
      <c r="F5326" s="10">
        <v>6246.9556650246304</v>
      </c>
      <c r="G5326" s="10">
        <v>16.634334975369711</v>
      </c>
      <c r="H5326" s="10">
        <v>6340.66</v>
      </c>
      <c r="I5326" s="10">
        <v>-77.069999999999709</v>
      </c>
      <c r="J5326" s="10">
        <v>120500</v>
      </c>
      <c r="K5326" s="10">
        <v>120180</v>
      </c>
      <c r="L5326" s="10">
        <v>320</v>
      </c>
      <c r="M5326" s="10">
        <v>121982.7</v>
      </c>
      <c r="N5326" s="10">
        <v>-1482.6999999999971</v>
      </c>
    </row>
    <row r="5327" spans="1:14" x14ac:dyDescent="0.25">
      <c r="A5327" s="9" t="s">
        <v>792</v>
      </c>
      <c r="B5327" s="9" t="s">
        <v>44</v>
      </c>
      <c r="C5327" s="9" t="s">
        <v>42</v>
      </c>
      <c r="D5327" s="9" t="s">
        <v>43</v>
      </c>
      <c r="E5327" s="10">
        <v>9933.7800000000007</v>
      </c>
      <c r="F5327" s="10">
        <v>9924.8656716417918</v>
      </c>
      <c r="G5327" s="10">
        <v>8.914328358208877</v>
      </c>
      <c r="H5327" s="10">
        <v>9974.49</v>
      </c>
      <c r="I5327" s="10">
        <v>-40.709999999999127</v>
      </c>
      <c r="J5327" s="10">
        <v>10024</v>
      </c>
      <c r="K5327" s="10">
        <v>10015</v>
      </c>
      <c r="L5327" s="10">
        <v>9</v>
      </c>
      <c r="M5327" s="10">
        <v>10065.075000000001</v>
      </c>
      <c r="N5327" s="10">
        <v>-41.075000000000728</v>
      </c>
    </row>
    <row r="5328" spans="1:14" x14ac:dyDescent="0.25">
      <c r="A5328" s="9" t="s">
        <v>792</v>
      </c>
      <c r="B5328" s="9" t="s">
        <v>99</v>
      </c>
      <c r="C5328" s="9" t="s">
        <v>42</v>
      </c>
      <c r="D5328" s="9" t="s">
        <v>43</v>
      </c>
      <c r="E5328" s="10">
        <v>27093.360000000001</v>
      </c>
      <c r="F5328" s="10">
        <v>27111.408866995072</v>
      </c>
      <c r="G5328" s="10">
        <v>-18.048866995071876</v>
      </c>
      <c r="H5328" s="10">
        <v>27518.080000000002</v>
      </c>
      <c r="I5328" s="10">
        <v>-424.72000000000116</v>
      </c>
      <c r="J5328" s="10">
        <v>120100</v>
      </c>
      <c r="K5328" s="10">
        <v>120180</v>
      </c>
      <c r="L5328" s="10">
        <v>-80</v>
      </c>
      <c r="M5328" s="10">
        <v>121982.7</v>
      </c>
      <c r="N5328" s="10">
        <v>-1882.6999999999971</v>
      </c>
    </row>
    <row r="5329" spans="1:14" x14ac:dyDescent="0.25">
      <c r="A5329" s="9" t="s">
        <v>792</v>
      </c>
      <c r="B5329" s="9" t="s">
        <v>100</v>
      </c>
      <c r="C5329" s="9" t="s">
        <v>42</v>
      </c>
      <c r="D5329" s="9" t="s">
        <v>43</v>
      </c>
      <c r="E5329" s="10">
        <v>34929.339999999997</v>
      </c>
      <c r="F5329" s="10">
        <v>34836.581280788174</v>
      </c>
      <c r="G5329" s="10">
        <v>92.758719211822608</v>
      </c>
      <c r="H5329" s="10">
        <v>35359.129999999997</v>
      </c>
      <c r="I5329" s="10">
        <v>-429.79000000000087</v>
      </c>
      <c r="J5329" s="10">
        <v>120500</v>
      </c>
      <c r="K5329" s="10">
        <v>120180</v>
      </c>
      <c r="L5329" s="10">
        <v>320</v>
      </c>
      <c r="M5329" s="10">
        <v>121982.7</v>
      </c>
      <c r="N5329" s="10">
        <v>-1482.6999999999971</v>
      </c>
    </row>
    <row r="5330" spans="1:14" x14ac:dyDescent="0.25">
      <c r="A5330" s="9" t="s">
        <v>792</v>
      </c>
      <c r="B5330" s="9" t="s">
        <v>47</v>
      </c>
      <c r="C5330" s="9" t="s">
        <v>42</v>
      </c>
      <c r="D5330" s="9" t="s">
        <v>43</v>
      </c>
      <c r="E5330" s="10">
        <v>56607.12</v>
      </c>
      <c r="F5330" s="10">
        <v>56507.431372549021</v>
      </c>
      <c r="G5330" s="10">
        <v>99.688627450981585</v>
      </c>
      <c r="H5330" s="10">
        <v>57637.58</v>
      </c>
      <c r="I5330" s="10">
        <v>-1030.4599999999991</v>
      </c>
      <c r="J5330" s="10">
        <v>120392</v>
      </c>
      <c r="K5330" s="10">
        <v>120180</v>
      </c>
      <c r="L5330" s="10">
        <v>212</v>
      </c>
      <c r="M5330" s="10">
        <v>122583.6</v>
      </c>
      <c r="N5330" s="10">
        <v>-2191.6000000000058</v>
      </c>
    </row>
    <row r="5331" spans="1:14" x14ac:dyDescent="0.25">
      <c r="A5331" s="9" t="s">
        <v>792</v>
      </c>
      <c r="B5331" s="9" t="s">
        <v>101</v>
      </c>
      <c r="C5331" s="9" t="s">
        <v>42</v>
      </c>
      <c r="D5331" s="9" t="s">
        <v>43</v>
      </c>
      <c r="E5331" s="10">
        <v>98183.2</v>
      </c>
      <c r="F5331" s="10">
        <v>96650.561576354681</v>
      </c>
      <c r="G5331" s="10">
        <v>1532.6384236453159</v>
      </c>
      <c r="H5331" s="10">
        <v>98100.32</v>
      </c>
      <c r="I5331" s="10">
        <v>82.879999999990105</v>
      </c>
      <c r="J5331" s="10">
        <v>122085</v>
      </c>
      <c r="K5331" s="10">
        <v>120180</v>
      </c>
      <c r="L5331" s="10">
        <v>1905</v>
      </c>
      <c r="M5331" s="10">
        <v>121982.7</v>
      </c>
      <c r="N5331" s="10">
        <v>102.30000000000291</v>
      </c>
    </row>
    <row r="5332" spans="1:14" x14ac:dyDescent="0.25">
      <c r="A5332" s="9" t="s">
        <v>792</v>
      </c>
      <c r="B5332" s="9" t="s">
        <v>109</v>
      </c>
      <c r="C5332" s="9" t="s">
        <v>42</v>
      </c>
      <c r="D5332" s="9" t="s">
        <v>43</v>
      </c>
      <c r="E5332" s="10">
        <v>120240.9</v>
      </c>
      <c r="F5332" s="10">
        <v>119679.25123152709</v>
      </c>
      <c r="G5332" s="10">
        <v>561.64876847290725</v>
      </c>
      <c r="H5332" s="10">
        <v>121474.44</v>
      </c>
      <c r="I5332" s="10">
        <v>-1233.5400000000081</v>
      </c>
      <c r="J5332" s="10">
        <v>10062</v>
      </c>
      <c r="K5332" s="10">
        <v>10015</v>
      </c>
      <c r="L5332" s="10">
        <v>47</v>
      </c>
      <c r="M5332" s="10">
        <v>10165.225</v>
      </c>
      <c r="N5332" s="10">
        <v>-103.22500000000036</v>
      </c>
    </row>
    <row r="5333" spans="1:14" x14ac:dyDescent="0.25">
      <c r="A5333" s="9" t="s">
        <v>792</v>
      </c>
      <c r="B5333" s="9" t="s">
        <v>50</v>
      </c>
      <c r="C5333" s="9" t="s">
        <v>42</v>
      </c>
      <c r="D5333" s="9" t="s">
        <v>43</v>
      </c>
      <c r="E5333" s="10">
        <v>160062.84</v>
      </c>
      <c r="F5333" s="10">
        <v>159839.40298507462</v>
      </c>
      <c r="G5333" s="10">
        <v>223.43701492538094</v>
      </c>
      <c r="H5333" s="10">
        <v>160638.6</v>
      </c>
      <c r="I5333" s="10">
        <v>-575.76000000000931</v>
      </c>
      <c r="J5333" s="10">
        <v>120348</v>
      </c>
      <c r="K5333" s="10">
        <v>120180</v>
      </c>
      <c r="L5333" s="10">
        <v>168</v>
      </c>
      <c r="M5333" s="10">
        <v>120780.9</v>
      </c>
      <c r="N5333" s="10">
        <v>-432.89999999999418</v>
      </c>
    </row>
    <row r="5334" spans="1:14" x14ac:dyDescent="0.25">
      <c r="A5334" s="9" t="s">
        <v>792</v>
      </c>
      <c r="B5334" s="9" t="s">
        <v>103</v>
      </c>
      <c r="C5334" s="9" t="s">
        <v>42</v>
      </c>
      <c r="D5334" s="9" t="s">
        <v>43</v>
      </c>
      <c r="E5334" s="10">
        <v>577416.18999999994</v>
      </c>
      <c r="F5334" s="10">
        <v>574871.41584158421</v>
      </c>
      <c r="G5334" s="10">
        <v>2544.7741584157338</v>
      </c>
      <c r="H5334" s="10">
        <v>580620.13</v>
      </c>
      <c r="I5334" s="10">
        <v>-3203.9400000000605</v>
      </c>
      <c r="J5334" s="10">
        <v>120712</v>
      </c>
      <c r="K5334" s="10">
        <v>120180</v>
      </c>
      <c r="L5334" s="10">
        <v>532</v>
      </c>
      <c r="M5334" s="10">
        <v>121381.8</v>
      </c>
      <c r="N5334" s="10">
        <v>-669.80000000000291</v>
      </c>
    </row>
    <row r="5335" spans="1:14" x14ac:dyDescent="0.25">
      <c r="A5335" s="9" t="s">
        <v>792</v>
      </c>
      <c r="B5335" s="9" t="s">
        <v>104</v>
      </c>
      <c r="C5335" s="9" t="s">
        <v>42</v>
      </c>
      <c r="D5335" s="9" t="s">
        <v>53</v>
      </c>
      <c r="E5335" s="10">
        <v>526598.75</v>
      </c>
      <c r="F5335" s="10">
        <v>521526.0696517413</v>
      </c>
      <c r="G5335" s="10">
        <v>5072.6803482586984</v>
      </c>
      <c r="H5335" s="10">
        <v>524133.7</v>
      </c>
      <c r="I5335" s="10">
        <v>2465.0499999999884</v>
      </c>
      <c r="J5335" s="10">
        <v>91011</v>
      </c>
      <c r="K5335" s="10">
        <v>90135</v>
      </c>
      <c r="L5335" s="10">
        <v>876</v>
      </c>
      <c r="M5335" s="10">
        <v>90585.675000000003</v>
      </c>
      <c r="N5335" s="10">
        <v>425.32499999999709</v>
      </c>
    </row>
    <row r="5336" spans="1:14" x14ac:dyDescent="0.25">
      <c r="A5336" s="9" t="s">
        <v>792</v>
      </c>
      <c r="B5336" s="9" t="s">
        <v>54</v>
      </c>
      <c r="C5336" s="9" t="s">
        <v>42</v>
      </c>
      <c r="D5336" s="9" t="s">
        <v>55</v>
      </c>
      <c r="E5336" s="10">
        <v>6067.89</v>
      </c>
      <c r="F5336" s="10">
        <v>5948.911764705882</v>
      </c>
      <c r="G5336" s="10">
        <v>118.97823529411835</v>
      </c>
      <c r="H5336" s="10">
        <v>6067.89</v>
      </c>
      <c r="I5336" s="10">
        <v>0</v>
      </c>
      <c r="J5336" s="10">
        <v>1103.252</v>
      </c>
      <c r="K5336" s="10">
        <v>1081.6196078431371</v>
      </c>
      <c r="L5336" s="10">
        <v>21.632392156862807</v>
      </c>
      <c r="M5336" s="10">
        <v>1103.252</v>
      </c>
      <c r="N5336" s="10">
        <v>0</v>
      </c>
    </row>
    <row r="5337" spans="1:14" x14ac:dyDescent="0.25">
      <c r="A5337" s="9" t="s">
        <v>793</v>
      </c>
      <c r="B5337" s="9" t="s">
        <v>25</v>
      </c>
      <c r="C5337" s="9" t="s">
        <v>26</v>
      </c>
      <c r="D5337" s="9" t="s">
        <v>27</v>
      </c>
      <c r="E5337" s="10">
        <v>41094.699999999997</v>
      </c>
      <c r="F5337" s="10">
        <v>0</v>
      </c>
      <c r="G5337" s="10">
        <v>41094.699999999997</v>
      </c>
      <c r="H5337" s="10">
        <v>0</v>
      </c>
      <c r="I5337" s="10">
        <v>41094.699999999997</v>
      </c>
      <c r="J5337" s="10">
        <v>0</v>
      </c>
      <c r="K5337" s="10">
        <v>0</v>
      </c>
      <c r="L5337" s="10">
        <v>0</v>
      </c>
      <c r="M5337" s="10">
        <v>0</v>
      </c>
      <c r="N5337" s="10">
        <v>0</v>
      </c>
    </row>
    <row r="5338" spans="1:14" x14ac:dyDescent="0.25">
      <c r="A5338" s="9" t="s">
        <v>793</v>
      </c>
      <c r="B5338" s="9" t="s">
        <v>28</v>
      </c>
      <c r="C5338" s="9" t="s">
        <v>29</v>
      </c>
      <c r="D5338" s="9" t="s">
        <v>27</v>
      </c>
      <c r="E5338" s="10">
        <v>48.32</v>
      </c>
      <c r="F5338" s="10">
        <v>0</v>
      </c>
      <c r="G5338" s="10">
        <v>48.32</v>
      </c>
      <c r="H5338" s="10">
        <v>48.57</v>
      </c>
      <c r="I5338" s="10">
        <v>-0.25</v>
      </c>
      <c r="J5338" s="10">
        <v>0</v>
      </c>
      <c r="K5338" s="10">
        <v>0</v>
      </c>
      <c r="L5338" s="10">
        <v>0</v>
      </c>
      <c r="M5338" s="10">
        <v>0</v>
      </c>
      <c r="N5338" s="10">
        <v>0</v>
      </c>
    </row>
    <row r="5339" spans="1:14" x14ac:dyDescent="0.25">
      <c r="A5339" s="9" t="s">
        <v>793</v>
      </c>
      <c r="B5339" s="9" t="s">
        <v>30</v>
      </c>
      <c r="C5339" s="9" t="s">
        <v>29</v>
      </c>
      <c r="D5339" s="9" t="s">
        <v>27</v>
      </c>
      <c r="E5339" s="10">
        <v>1127.55</v>
      </c>
      <c r="F5339" s="10">
        <v>0</v>
      </c>
      <c r="G5339" s="10">
        <v>1127.55</v>
      </c>
      <c r="H5339" s="10">
        <v>1133.19</v>
      </c>
      <c r="I5339" s="10">
        <v>-5.6400000000001</v>
      </c>
      <c r="J5339" s="10">
        <v>0</v>
      </c>
      <c r="K5339" s="10">
        <v>0</v>
      </c>
      <c r="L5339" s="10">
        <v>0</v>
      </c>
      <c r="M5339" s="10">
        <v>0</v>
      </c>
      <c r="N5339" s="10">
        <v>0</v>
      </c>
    </row>
    <row r="5340" spans="1:14" x14ac:dyDescent="0.25">
      <c r="A5340" s="9" t="s">
        <v>793</v>
      </c>
      <c r="B5340" s="9" t="s">
        <v>31</v>
      </c>
      <c r="C5340" s="9" t="s">
        <v>29</v>
      </c>
      <c r="D5340" s="9" t="s">
        <v>27</v>
      </c>
      <c r="E5340" s="10">
        <v>7570.68</v>
      </c>
      <c r="F5340" s="10">
        <v>0</v>
      </c>
      <c r="G5340" s="10">
        <v>7570.68</v>
      </c>
      <c r="H5340" s="10">
        <v>7608.54</v>
      </c>
      <c r="I5340" s="10">
        <v>-37.859999999999673</v>
      </c>
      <c r="J5340" s="10">
        <v>0</v>
      </c>
      <c r="K5340" s="10">
        <v>0</v>
      </c>
      <c r="L5340" s="10">
        <v>0</v>
      </c>
      <c r="M5340" s="10">
        <v>0</v>
      </c>
      <c r="N5340" s="10">
        <v>0</v>
      </c>
    </row>
    <row r="5341" spans="1:14" x14ac:dyDescent="0.25">
      <c r="A5341" s="9" t="s">
        <v>793</v>
      </c>
      <c r="B5341" s="9" t="s">
        <v>32</v>
      </c>
      <c r="C5341" s="9" t="s">
        <v>33</v>
      </c>
      <c r="D5341" s="9" t="s">
        <v>27</v>
      </c>
      <c r="E5341" s="10">
        <v>10813.32</v>
      </c>
      <c r="F5341" s="10">
        <v>0</v>
      </c>
      <c r="G5341" s="10">
        <v>10813.32</v>
      </c>
      <c r="H5341" s="10">
        <v>12524.33</v>
      </c>
      <c r="I5341" s="10">
        <v>-1711.0100000000002</v>
      </c>
      <c r="J5341" s="10">
        <v>30.66</v>
      </c>
      <c r="K5341" s="10">
        <v>0</v>
      </c>
      <c r="L5341" s="10">
        <v>30.66</v>
      </c>
      <c r="M5341" s="10">
        <v>35.511000000000003</v>
      </c>
      <c r="N5341" s="10">
        <v>-4.8510000000000026</v>
      </c>
    </row>
    <row r="5342" spans="1:14" x14ac:dyDescent="0.25">
      <c r="A5342" s="9" t="s">
        <v>793</v>
      </c>
      <c r="B5342" s="9" t="s">
        <v>34</v>
      </c>
      <c r="C5342" s="9" t="s">
        <v>33</v>
      </c>
      <c r="D5342" s="9" t="s">
        <v>27</v>
      </c>
      <c r="E5342" s="10">
        <v>37171.279999999999</v>
      </c>
      <c r="F5342" s="10">
        <v>0</v>
      </c>
      <c r="G5342" s="10">
        <v>37171.279999999999</v>
      </c>
      <c r="H5342" s="10">
        <v>43052.98</v>
      </c>
      <c r="I5342" s="10">
        <v>-5881.7000000000044</v>
      </c>
      <c r="J5342" s="10">
        <v>30.66</v>
      </c>
      <c r="K5342" s="10">
        <v>0</v>
      </c>
      <c r="L5342" s="10">
        <v>30.66</v>
      </c>
      <c r="M5342" s="10">
        <v>35.511000000000003</v>
      </c>
      <c r="N5342" s="10">
        <v>-4.8510000000000026</v>
      </c>
    </row>
    <row r="5343" spans="1:14" x14ac:dyDescent="0.25">
      <c r="A5343" s="9" t="s">
        <v>793</v>
      </c>
      <c r="B5343" s="9" t="s">
        <v>35</v>
      </c>
      <c r="C5343" s="9" t="s">
        <v>33</v>
      </c>
      <c r="D5343" s="9" t="s">
        <v>27</v>
      </c>
      <c r="E5343" s="10">
        <v>40217.040000000001</v>
      </c>
      <c r="F5343" s="10">
        <v>0</v>
      </c>
      <c r="G5343" s="10">
        <v>40217.040000000001</v>
      </c>
      <c r="H5343" s="10">
        <v>46580.34</v>
      </c>
      <c r="I5343" s="10">
        <v>-6363.2999999999956</v>
      </c>
      <c r="J5343" s="10">
        <v>643.86</v>
      </c>
      <c r="K5343" s="10">
        <v>0</v>
      </c>
      <c r="L5343" s="10">
        <v>643.86</v>
      </c>
      <c r="M5343" s="10">
        <v>745.73400000000004</v>
      </c>
      <c r="N5343" s="10">
        <v>-101.87400000000002</v>
      </c>
    </row>
    <row r="5344" spans="1:14" x14ac:dyDescent="0.25">
      <c r="A5344" s="9" t="s">
        <v>793</v>
      </c>
      <c r="B5344" s="9" t="s">
        <v>36</v>
      </c>
      <c r="C5344" s="9" t="s">
        <v>29</v>
      </c>
      <c r="D5344" s="9" t="s">
        <v>27</v>
      </c>
      <c r="E5344" s="10">
        <v>84819.28</v>
      </c>
      <c r="F5344" s="10">
        <v>0</v>
      </c>
      <c r="G5344" s="10">
        <v>84819.28</v>
      </c>
      <c r="H5344" s="10">
        <v>85243.38</v>
      </c>
      <c r="I5344" s="10">
        <v>-424.10000000000582</v>
      </c>
      <c r="J5344" s="10">
        <v>0</v>
      </c>
      <c r="K5344" s="10">
        <v>0</v>
      </c>
      <c r="L5344" s="10">
        <v>0</v>
      </c>
      <c r="M5344" s="10">
        <v>0</v>
      </c>
      <c r="N5344" s="10">
        <v>0</v>
      </c>
    </row>
    <row r="5345" spans="1:14" x14ac:dyDescent="0.25">
      <c r="A5345" s="9" t="s">
        <v>793</v>
      </c>
      <c r="B5345" s="9" t="s">
        <v>37</v>
      </c>
      <c r="C5345" s="9" t="s">
        <v>29</v>
      </c>
      <c r="D5345" s="9" t="s">
        <v>27</v>
      </c>
      <c r="E5345" s="10">
        <v>196145.17</v>
      </c>
      <c r="F5345" s="10">
        <v>0</v>
      </c>
      <c r="G5345" s="10">
        <v>196145.17</v>
      </c>
      <c r="H5345" s="10">
        <v>197125.89</v>
      </c>
      <c r="I5345" s="10">
        <v>-980.72000000000116</v>
      </c>
      <c r="J5345" s="10">
        <v>0</v>
      </c>
      <c r="K5345" s="10">
        <v>0</v>
      </c>
      <c r="L5345" s="10">
        <v>0</v>
      </c>
      <c r="M5345" s="10">
        <v>0</v>
      </c>
      <c r="N5345" s="10">
        <v>0</v>
      </c>
    </row>
    <row r="5346" spans="1:14" x14ac:dyDescent="0.25">
      <c r="A5346" s="9" t="s">
        <v>793</v>
      </c>
      <c r="B5346" s="9" t="s">
        <v>490</v>
      </c>
      <c r="C5346" s="9" t="s">
        <v>39</v>
      </c>
      <c r="D5346" s="9" t="s">
        <v>40</v>
      </c>
      <c r="E5346" s="10">
        <v>-4551405.7</v>
      </c>
      <c r="F5346" s="10">
        <v>0</v>
      </c>
      <c r="G5346" s="10">
        <v>-4551405.7</v>
      </c>
      <c r="H5346" s="10">
        <v>-4551406.75</v>
      </c>
      <c r="I5346" s="10">
        <v>1.0499999998137355</v>
      </c>
      <c r="J5346" s="10">
        <v>-25568</v>
      </c>
      <c r="K5346" s="10">
        <v>0</v>
      </c>
      <c r="L5346" s="10">
        <v>-25568</v>
      </c>
      <c r="M5346" s="10">
        <v>-25568</v>
      </c>
      <c r="N5346" s="10">
        <v>0</v>
      </c>
    </row>
    <row r="5347" spans="1:14" x14ac:dyDescent="0.25">
      <c r="A5347" s="9" t="s">
        <v>793</v>
      </c>
      <c r="B5347" s="9" t="s">
        <v>92</v>
      </c>
      <c r="C5347" s="9" t="s">
        <v>42</v>
      </c>
      <c r="D5347" s="9" t="s">
        <v>43</v>
      </c>
      <c r="E5347" s="10">
        <v>2323.69</v>
      </c>
      <c r="F5347" s="10">
        <v>2176.3465346534654</v>
      </c>
      <c r="G5347" s="10">
        <v>147.34346534653469</v>
      </c>
      <c r="H5347" s="10">
        <v>2198.11</v>
      </c>
      <c r="I5347" s="10">
        <v>125.57999999999993</v>
      </c>
      <c r="J5347" s="10">
        <v>27299</v>
      </c>
      <c r="K5347" s="10">
        <v>25568</v>
      </c>
      <c r="L5347" s="10">
        <v>1731</v>
      </c>
      <c r="M5347" s="10">
        <v>25823.68</v>
      </c>
      <c r="N5347" s="10">
        <v>1475.3199999999997</v>
      </c>
    </row>
    <row r="5348" spans="1:14" x14ac:dyDescent="0.25">
      <c r="A5348" s="9" t="s">
        <v>793</v>
      </c>
      <c r="B5348" s="9" t="s">
        <v>482</v>
      </c>
      <c r="C5348" s="9" t="s">
        <v>42</v>
      </c>
      <c r="D5348" s="9" t="s">
        <v>43</v>
      </c>
      <c r="E5348" s="10">
        <v>15994.25</v>
      </c>
      <c r="F5348" s="10">
        <v>15948.295566502464</v>
      </c>
      <c r="G5348" s="10">
        <v>45.954433497536229</v>
      </c>
      <c r="H5348" s="10">
        <v>16187.52</v>
      </c>
      <c r="I5348" s="10">
        <v>-193.27000000000044</v>
      </c>
      <c r="J5348" s="10">
        <v>307700</v>
      </c>
      <c r="K5348" s="10">
        <v>306816</v>
      </c>
      <c r="L5348" s="10">
        <v>884</v>
      </c>
      <c r="M5348" s="10">
        <v>311418.23999999999</v>
      </c>
      <c r="N5348" s="10">
        <v>-3718.2399999999907</v>
      </c>
    </row>
    <row r="5349" spans="1:14" x14ac:dyDescent="0.25">
      <c r="A5349" s="9" t="s">
        <v>793</v>
      </c>
      <c r="B5349" s="9" t="s">
        <v>44</v>
      </c>
      <c r="C5349" s="9" t="s">
        <v>42</v>
      </c>
      <c r="D5349" s="9" t="s">
        <v>43</v>
      </c>
      <c r="E5349" s="10">
        <v>25347.8</v>
      </c>
      <c r="F5349" s="10">
        <v>25337.890547263683</v>
      </c>
      <c r="G5349" s="10">
        <v>9.9094527363158704</v>
      </c>
      <c r="H5349" s="10">
        <v>25464.58</v>
      </c>
      <c r="I5349" s="10">
        <v>-116.78000000000247</v>
      </c>
      <c r="J5349" s="10">
        <v>25578</v>
      </c>
      <c r="K5349" s="10">
        <v>25568</v>
      </c>
      <c r="L5349" s="10">
        <v>10</v>
      </c>
      <c r="M5349" s="10">
        <v>25695.84</v>
      </c>
      <c r="N5349" s="10">
        <v>-117.84000000000015</v>
      </c>
    </row>
    <row r="5350" spans="1:14" x14ac:dyDescent="0.25">
      <c r="A5350" s="9" t="s">
        <v>793</v>
      </c>
      <c r="B5350" s="9" t="s">
        <v>99</v>
      </c>
      <c r="C5350" s="9" t="s">
        <v>42</v>
      </c>
      <c r="D5350" s="9" t="s">
        <v>43</v>
      </c>
      <c r="E5350" s="10">
        <v>69301.25</v>
      </c>
      <c r="F5350" s="10">
        <v>69214.620689655174</v>
      </c>
      <c r="G5350" s="10">
        <v>86.629310344826081</v>
      </c>
      <c r="H5350" s="10">
        <v>70252.84</v>
      </c>
      <c r="I5350" s="10">
        <v>-951.58999999999651</v>
      </c>
      <c r="J5350" s="10">
        <v>307200</v>
      </c>
      <c r="K5350" s="10">
        <v>306816</v>
      </c>
      <c r="L5350" s="10">
        <v>384</v>
      </c>
      <c r="M5350" s="10">
        <v>311418.23999999999</v>
      </c>
      <c r="N5350" s="10">
        <v>-4218.2399999999907</v>
      </c>
    </row>
    <row r="5351" spans="1:14" x14ac:dyDescent="0.25">
      <c r="A5351" s="9" t="s">
        <v>793</v>
      </c>
      <c r="B5351" s="9" t="s">
        <v>100</v>
      </c>
      <c r="C5351" s="9" t="s">
        <v>42</v>
      </c>
      <c r="D5351" s="9" t="s">
        <v>43</v>
      </c>
      <c r="E5351" s="10">
        <v>89193</v>
      </c>
      <c r="F5351" s="10">
        <v>88936.758620689652</v>
      </c>
      <c r="G5351" s="10">
        <v>256.24137931034784</v>
      </c>
      <c r="H5351" s="10">
        <v>90270.81</v>
      </c>
      <c r="I5351" s="10">
        <v>-1077.8099999999977</v>
      </c>
      <c r="J5351" s="10">
        <v>307700</v>
      </c>
      <c r="K5351" s="10">
        <v>306816</v>
      </c>
      <c r="L5351" s="10">
        <v>884</v>
      </c>
      <c r="M5351" s="10">
        <v>311418.23999999999</v>
      </c>
      <c r="N5351" s="10">
        <v>-3718.2399999999907</v>
      </c>
    </row>
    <row r="5352" spans="1:14" x14ac:dyDescent="0.25">
      <c r="A5352" s="9" t="s">
        <v>793</v>
      </c>
      <c r="B5352" s="9" t="s">
        <v>47</v>
      </c>
      <c r="C5352" s="9" t="s">
        <v>42</v>
      </c>
      <c r="D5352" s="9" t="s">
        <v>43</v>
      </c>
      <c r="E5352" s="10">
        <v>144833.57</v>
      </c>
      <c r="F5352" s="10">
        <v>144261.81372549018</v>
      </c>
      <c r="G5352" s="10">
        <v>571.75627450982574</v>
      </c>
      <c r="H5352" s="10">
        <v>147147.04999999999</v>
      </c>
      <c r="I5352" s="10">
        <v>-2313.4799999999814</v>
      </c>
      <c r="J5352" s="10">
        <v>308032</v>
      </c>
      <c r="K5352" s="10">
        <v>306816</v>
      </c>
      <c r="L5352" s="10">
        <v>1216</v>
      </c>
      <c r="M5352" s="10">
        <v>312952.32000000001</v>
      </c>
      <c r="N5352" s="10">
        <v>-4920.320000000007</v>
      </c>
    </row>
    <row r="5353" spans="1:14" x14ac:dyDescent="0.25">
      <c r="A5353" s="9" t="s">
        <v>793</v>
      </c>
      <c r="B5353" s="9" t="s">
        <v>101</v>
      </c>
      <c r="C5353" s="9" t="s">
        <v>42</v>
      </c>
      <c r="D5353" s="9" t="s">
        <v>43</v>
      </c>
      <c r="E5353" s="10">
        <v>253675.12</v>
      </c>
      <c r="F5353" s="10">
        <v>246746.02955665023</v>
      </c>
      <c r="G5353" s="10">
        <v>6929.0904433497635</v>
      </c>
      <c r="H5353" s="10">
        <v>250447.22</v>
      </c>
      <c r="I5353" s="10">
        <v>3227.8999999999942</v>
      </c>
      <c r="J5353" s="10">
        <v>315430</v>
      </c>
      <c r="K5353" s="10">
        <v>306816</v>
      </c>
      <c r="L5353" s="10">
        <v>8614</v>
      </c>
      <c r="M5353" s="10">
        <v>311418.23999999999</v>
      </c>
      <c r="N5353" s="10">
        <v>4011.7600000000093</v>
      </c>
    </row>
    <row r="5354" spans="1:14" x14ac:dyDescent="0.25">
      <c r="A5354" s="9" t="s">
        <v>793</v>
      </c>
      <c r="B5354" s="9" t="s">
        <v>109</v>
      </c>
      <c r="C5354" s="9" t="s">
        <v>42</v>
      </c>
      <c r="D5354" s="9" t="s">
        <v>43</v>
      </c>
      <c r="E5354" s="10">
        <v>305728.8</v>
      </c>
      <c r="F5354" s="10">
        <v>305537.59605911328</v>
      </c>
      <c r="G5354" s="10">
        <v>191.2039408867131</v>
      </c>
      <c r="H5354" s="10">
        <v>310120.65999999997</v>
      </c>
      <c r="I5354" s="10">
        <v>-4391.859999999986</v>
      </c>
      <c r="J5354" s="10">
        <v>25584</v>
      </c>
      <c r="K5354" s="10">
        <v>25568</v>
      </c>
      <c r="L5354" s="10">
        <v>16</v>
      </c>
      <c r="M5354" s="10">
        <v>25951.52</v>
      </c>
      <c r="N5354" s="10">
        <v>-367.52000000000044</v>
      </c>
    </row>
    <row r="5355" spans="1:14" x14ac:dyDescent="0.25">
      <c r="A5355" s="9" t="s">
        <v>793</v>
      </c>
      <c r="B5355" s="9" t="s">
        <v>50</v>
      </c>
      <c r="C5355" s="9" t="s">
        <v>42</v>
      </c>
      <c r="D5355" s="9" t="s">
        <v>43</v>
      </c>
      <c r="E5355" s="10">
        <v>409816.89</v>
      </c>
      <c r="F5355" s="10">
        <v>408065.28358208953</v>
      </c>
      <c r="G5355" s="10">
        <v>1751.6064179104869</v>
      </c>
      <c r="H5355" s="10">
        <v>410105.61</v>
      </c>
      <c r="I5355" s="10">
        <v>-288.71999999997206</v>
      </c>
      <c r="J5355" s="10">
        <v>308133</v>
      </c>
      <c r="K5355" s="10">
        <v>306816</v>
      </c>
      <c r="L5355" s="10">
        <v>1317</v>
      </c>
      <c r="M5355" s="10">
        <v>308350.08000000002</v>
      </c>
      <c r="N5355" s="10">
        <v>-217.0800000000163</v>
      </c>
    </row>
    <row r="5356" spans="1:14" x14ac:dyDescent="0.25">
      <c r="A5356" s="9" t="s">
        <v>793</v>
      </c>
      <c r="B5356" s="9" t="s">
        <v>103</v>
      </c>
      <c r="C5356" s="9" t="s">
        <v>42</v>
      </c>
      <c r="D5356" s="9" t="s">
        <v>43</v>
      </c>
      <c r="E5356" s="10">
        <v>1469241.81</v>
      </c>
      <c r="F5356" s="10">
        <v>1467629.792079208</v>
      </c>
      <c r="G5356" s="10">
        <v>1612.0179207921028</v>
      </c>
      <c r="H5356" s="10">
        <v>1482306.09</v>
      </c>
      <c r="I5356" s="10">
        <v>-13064.280000000028</v>
      </c>
      <c r="J5356" s="10">
        <v>307153</v>
      </c>
      <c r="K5356" s="10">
        <v>306815.99999999994</v>
      </c>
      <c r="L5356" s="10">
        <v>337.00000000005821</v>
      </c>
      <c r="M5356" s="10">
        <v>309884.15999999997</v>
      </c>
      <c r="N5356" s="10">
        <v>-2731.1599999999744</v>
      </c>
    </row>
    <row r="5357" spans="1:14" x14ac:dyDescent="0.25">
      <c r="A5357" s="9" t="s">
        <v>793</v>
      </c>
      <c r="B5357" s="9" t="s">
        <v>104</v>
      </c>
      <c r="C5357" s="9" t="s">
        <v>42</v>
      </c>
      <c r="D5357" s="9" t="s">
        <v>53</v>
      </c>
      <c r="E5357" s="10">
        <v>1331451.04</v>
      </c>
      <c r="F5357" s="10">
        <v>1331440.686567164</v>
      </c>
      <c r="G5357" s="10">
        <v>10.353432836011052</v>
      </c>
      <c r="H5357" s="10">
        <v>1338097.8899999999</v>
      </c>
      <c r="I5357" s="10">
        <v>-6646.8499999998603</v>
      </c>
      <c r="J5357" s="10">
        <v>230112</v>
      </c>
      <c r="K5357" s="10">
        <v>230112</v>
      </c>
      <c r="L5357" s="10">
        <v>0</v>
      </c>
      <c r="M5357" s="10">
        <v>231262.56</v>
      </c>
      <c r="N5357" s="10">
        <v>-1150.5599999999977</v>
      </c>
    </row>
    <row r="5358" spans="1:14" x14ac:dyDescent="0.25">
      <c r="A5358" s="9" t="s">
        <v>793</v>
      </c>
      <c r="B5358" s="9" t="s">
        <v>54</v>
      </c>
      <c r="C5358" s="9" t="s">
        <v>42</v>
      </c>
      <c r="D5358" s="9" t="s">
        <v>55</v>
      </c>
      <c r="E5358" s="10">
        <v>15491.14</v>
      </c>
      <c r="F5358" s="10">
        <v>15187.392156862745</v>
      </c>
      <c r="G5358" s="10">
        <v>303.74784313725468</v>
      </c>
      <c r="H5358" s="10">
        <v>15491.14</v>
      </c>
      <c r="I5358" s="10">
        <v>0</v>
      </c>
      <c r="J5358" s="10">
        <v>2816.5709999999999</v>
      </c>
      <c r="K5358" s="10">
        <v>2761.3441176470587</v>
      </c>
      <c r="L5358" s="10">
        <v>55.226882352941175</v>
      </c>
      <c r="M5358" s="10">
        <v>2816.5709999999999</v>
      </c>
      <c r="N5358" s="10">
        <v>0</v>
      </c>
    </row>
    <row r="5359" spans="1:14" x14ac:dyDescent="0.25">
      <c r="A5359" s="9" t="s">
        <v>794</v>
      </c>
      <c r="B5359" s="9" t="s">
        <v>25</v>
      </c>
      <c r="C5359" s="9" t="s">
        <v>26</v>
      </c>
      <c r="D5359" s="9" t="s">
        <v>27</v>
      </c>
      <c r="E5359" s="10">
        <v>11058.67</v>
      </c>
      <c r="F5359" s="10">
        <v>0</v>
      </c>
      <c r="G5359" s="10">
        <v>11058.67</v>
      </c>
      <c r="H5359" s="10">
        <v>0</v>
      </c>
      <c r="I5359" s="10">
        <v>11058.67</v>
      </c>
      <c r="J5359" s="10">
        <v>0</v>
      </c>
      <c r="K5359" s="10">
        <v>0</v>
      </c>
      <c r="L5359" s="10">
        <v>0</v>
      </c>
      <c r="M5359" s="10">
        <v>0</v>
      </c>
      <c r="N5359" s="10">
        <v>0</v>
      </c>
    </row>
    <row r="5360" spans="1:14" x14ac:dyDescent="0.25">
      <c r="A5360" s="9" t="s">
        <v>794</v>
      </c>
      <c r="B5360" s="9" t="s">
        <v>28</v>
      </c>
      <c r="C5360" s="9" t="s">
        <v>29</v>
      </c>
      <c r="D5360" s="9" t="s">
        <v>27</v>
      </c>
      <c r="E5360" s="10">
        <v>14.67</v>
      </c>
      <c r="F5360" s="10">
        <v>0</v>
      </c>
      <c r="G5360" s="10">
        <v>14.67</v>
      </c>
      <c r="H5360" s="10">
        <v>14.74</v>
      </c>
      <c r="I5360" s="10">
        <v>-7.0000000000000284E-2</v>
      </c>
      <c r="J5360" s="10">
        <v>0</v>
      </c>
      <c r="K5360" s="10">
        <v>0</v>
      </c>
      <c r="L5360" s="10">
        <v>0</v>
      </c>
      <c r="M5360" s="10">
        <v>0</v>
      </c>
      <c r="N5360" s="10">
        <v>0</v>
      </c>
    </row>
    <row r="5361" spans="1:14" x14ac:dyDescent="0.25">
      <c r="A5361" s="9" t="s">
        <v>794</v>
      </c>
      <c r="B5361" s="9" t="s">
        <v>30</v>
      </c>
      <c r="C5361" s="9" t="s">
        <v>29</v>
      </c>
      <c r="D5361" s="9" t="s">
        <v>27</v>
      </c>
      <c r="E5361" s="10">
        <v>342.22</v>
      </c>
      <c r="F5361" s="10">
        <v>0</v>
      </c>
      <c r="G5361" s="10">
        <v>342.22</v>
      </c>
      <c r="H5361" s="10">
        <v>343.93</v>
      </c>
      <c r="I5361" s="10">
        <v>-1.7099999999999795</v>
      </c>
      <c r="J5361" s="10">
        <v>0</v>
      </c>
      <c r="K5361" s="10">
        <v>0</v>
      </c>
      <c r="L5361" s="10">
        <v>0</v>
      </c>
      <c r="M5361" s="10">
        <v>0</v>
      </c>
      <c r="N5361" s="10">
        <v>0</v>
      </c>
    </row>
    <row r="5362" spans="1:14" x14ac:dyDescent="0.25">
      <c r="A5362" s="9" t="s">
        <v>794</v>
      </c>
      <c r="B5362" s="9" t="s">
        <v>31</v>
      </c>
      <c r="C5362" s="9" t="s">
        <v>29</v>
      </c>
      <c r="D5362" s="9" t="s">
        <v>27</v>
      </c>
      <c r="E5362" s="10">
        <v>2297.7399999999998</v>
      </c>
      <c r="F5362" s="10">
        <v>0</v>
      </c>
      <c r="G5362" s="10">
        <v>2297.7399999999998</v>
      </c>
      <c r="H5362" s="10">
        <v>2309.2199999999998</v>
      </c>
      <c r="I5362" s="10">
        <v>-11.480000000000018</v>
      </c>
      <c r="J5362" s="10">
        <v>0</v>
      </c>
      <c r="K5362" s="10">
        <v>0</v>
      </c>
      <c r="L5362" s="10">
        <v>0</v>
      </c>
      <c r="M5362" s="10">
        <v>0</v>
      </c>
      <c r="N5362" s="10">
        <v>0</v>
      </c>
    </row>
    <row r="5363" spans="1:14" x14ac:dyDescent="0.25">
      <c r="A5363" s="9" t="s">
        <v>794</v>
      </c>
      <c r="B5363" s="9" t="s">
        <v>32</v>
      </c>
      <c r="C5363" s="9" t="s">
        <v>33</v>
      </c>
      <c r="D5363" s="9" t="s">
        <v>27</v>
      </c>
      <c r="E5363" s="10">
        <v>3382.25</v>
      </c>
      <c r="F5363" s="10">
        <v>0</v>
      </c>
      <c r="G5363" s="10">
        <v>3382.25</v>
      </c>
      <c r="H5363" s="10">
        <v>3801.19</v>
      </c>
      <c r="I5363" s="10">
        <v>-418.94000000000005</v>
      </c>
      <c r="J5363" s="10">
        <v>9.59</v>
      </c>
      <c r="K5363" s="10">
        <v>0</v>
      </c>
      <c r="L5363" s="10">
        <v>9.59</v>
      </c>
      <c r="M5363" s="10">
        <v>10.778</v>
      </c>
      <c r="N5363" s="10">
        <v>-1.1880000000000006</v>
      </c>
    </row>
    <row r="5364" spans="1:14" x14ac:dyDescent="0.25">
      <c r="A5364" s="9" t="s">
        <v>794</v>
      </c>
      <c r="B5364" s="9" t="s">
        <v>34</v>
      </c>
      <c r="C5364" s="9" t="s">
        <v>33</v>
      </c>
      <c r="D5364" s="9" t="s">
        <v>27</v>
      </c>
      <c r="E5364" s="10">
        <v>11626.64</v>
      </c>
      <c r="F5364" s="10">
        <v>0</v>
      </c>
      <c r="G5364" s="10">
        <v>11626.64</v>
      </c>
      <c r="H5364" s="10">
        <v>13066.77</v>
      </c>
      <c r="I5364" s="10">
        <v>-1440.130000000001</v>
      </c>
      <c r="J5364" s="10">
        <v>9.59</v>
      </c>
      <c r="K5364" s="10">
        <v>0</v>
      </c>
      <c r="L5364" s="10">
        <v>9.59</v>
      </c>
      <c r="M5364" s="10">
        <v>10.778</v>
      </c>
      <c r="N5364" s="10">
        <v>-1.1880000000000006</v>
      </c>
    </row>
    <row r="5365" spans="1:14" x14ac:dyDescent="0.25">
      <c r="A5365" s="9" t="s">
        <v>794</v>
      </c>
      <c r="B5365" s="9" t="s">
        <v>35</v>
      </c>
      <c r="C5365" s="9" t="s">
        <v>33</v>
      </c>
      <c r="D5365" s="9" t="s">
        <v>27</v>
      </c>
      <c r="E5365" s="10">
        <v>12579.31</v>
      </c>
      <c r="F5365" s="10">
        <v>0</v>
      </c>
      <c r="G5365" s="10">
        <v>12579.31</v>
      </c>
      <c r="H5365" s="10">
        <v>14137.34</v>
      </c>
      <c r="I5365" s="10">
        <v>-1558.0300000000007</v>
      </c>
      <c r="J5365" s="10">
        <v>201.39</v>
      </c>
      <c r="K5365" s="10">
        <v>0</v>
      </c>
      <c r="L5365" s="10">
        <v>201.39</v>
      </c>
      <c r="M5365" s="10">
        <v>226.334</v>
      </c>
      <c r="N5365" s="10">
        <v>-24.944000000000017</v>
      </c>
    </row>
    <row r="5366" spans="1:14" x14ac:dyDescent="0.25">
      <c r="A5366" s="9" t="s">
        <v>794</v>
      </c>
      <c r="B5366" s="9" t="s">
        <v>36</v>
      </c>
      <c r="C5366" s="9" t="s">
        <v>29</v>
      </c>
      <c r="D5366" s="9" t="s">
        <v>27</v>
      </c>
      <c r="E5366" s="10">
        <v>25743.02</v>
      </c>
      <c r="F5366" s="10">
        <v>0</v>
      </c>
      <c r="G5366" s="10">
        <v>25743.02</v>
      </c>
      <c r="H5366" s="10">
        <v>25871.74</v>
      </c>
      <c r="I5366" s="10">
        <v>-128.72000000000116</v>
      </c>
      <c r="J5366" s="10">
        <v>0</v>
      </c>
      <c r="K5366" s="10">
        <v>0</v>
      </c>
      <c r="L5366" s="10">
        <v>0</v>
      </c>
      <c r="M5366" s="10">
        <v>0</v>
      </c>
      <c r="N5366" s="10">
        <v>0</v>
      </c>
    </row>
    <row r="5367" spans="1:14" x14ac:dyDescent="0.25">
      <c r="A5367" s="9" t="s">
        <v>794</v>
      </c>
      <c r="B5367" s="9" t="s">
        <v>37</v>
      </c>
      <c r="C5367" s="9" t="s">
        <v>29</v>
      </c>
      <c r="D5367" s="9" t="s">
        <v>27</v>
      </c>
      <c r="E5367" s="10">
        <v>59530.92</v>
      </c>
      <c r="F5367" s="10">
        <v>0</v>
      </c>
      <c r="G5367" s="10">
        <v>59530.92</v>
      </c>
      <c r="H5367" s="10">
        <v>59828.57</v>
      </c>
      <c r="I5367" s="10">
        <v>-297.65000000000146</v>
      </c>
      <c r="J5367" s="10">
        <v>0</v>
      </c>
      <c r="K5367" s="10">
        <v>0</v>
      </c>
      <c r="L5367" s="10">
        <v>0</v>
      </c>
      <c r="M5367" s="10">
        <v>0</v>
      </c>
      <c r="N5367" s="10">
        <v>0</v>
      </c>
    </row>
    <row r="5368" spans="1:14" x14ac:dyDescent="0.25">
      <c r="A5368" s="9" t="s">
        <v>794</v>
      </c>
      <c r="B5368" s="9" t="s">
        <v>490</v>
      </c>
      <c r="C5368" s="9" t="s">
        <v>39</v>
      </c>
      <c r="D5368" s="9" t="s">
        <v>40</v>
      </c>
      <c r="E5368" s="10">
        <v>-1381371.57</v>
      </c>
      <c r="F5368" s="10">
        <v>0</v>
      </c>
      <c r="G5368" s="10">
        <v>-1381371.57</v>
      </c>
      <c r="H5368" s="10">
        <v>-1381371.89</v>
      </c>
      <c r="I5368" s="10">
        <v>0.31999999983236194</v>
      </c>
      <c r="J5368" s="10">
        <v>-7760</v>
      </c>
      <c r="K5368" s="10">
        <v>0</v>
      </c>
      <c r="L5368" s="10">
        <v>-7760</v>
      </c>
      <c r="M5368" s="10">
        <v>-7760</v>
      </c>
      <c r="N5368" s="10">
        <v>0</v>
      </c>
    </row>
    <row r="5369" spans="1:14" x14ac:dyDescent="0.25">
      <c r="A5369" s="9" t="s">
        <v>794</v>
      </c>
      <c r="B5369" s="9" t="s">
        <v>92</v>
      </c>
      <c r="C5369" s="9" t="s">
        <v>42</v>
      </c>
      <c r="D5369" s="9" t="s">
        <v>43</v>
      </c>
      <c r="E5369" s="10">
        <v>689.47</v>
      </c>
      <c r="F5369" s="10">
        <v>660.53465346534654</v>
      </c>
      <c r="G5369" s="10">
        <v>28.93534653465349</v>
      </c>
      <c r="H5369" s="10">
        <v>667.14</v>
      </c>
      <c r="I5369" s="10">
        <v>22.330000000000041</v>
      </c>
      <c r="J5369" s="10">
        <v>8100</v>
      </c>
      <c r="K5369" s="10">
        <v>7760</v>
      </c>
      <c r="L5369" s="10">
        <v>340</v>
      </c>
      <c r="M5369" s="10">
        <v>7837.6</v>
      </c>
      <c r="N5369" s="10">
        <v>262.39999999999964</v>
      </c>
    </row>
    <row r="5370" spans="1:14" x14ac:dyDescent="0.25">
      <c r="A5370" s="9" t="s">
        <v>794</v>
      </c>
      <c r="B5370" s="9" t="s">
        <v>482</v>
      </c>
      <c r="C5370" s="9" t="s">
        <v>42</v>
      </c>
      <c r="D5370" s="9" t="s">
        <v>43</v>
      </c>
      <c r="E5370" s="10">
        <v>4886.12</v>
      </c>
      <c r="F5370" s="10">
        <v>4840.3743842364529</v>
      </c>
      <c r="G5370" s="10">
        <v>45.745615763546994</v>
      </c>
      <c r="H5370" s="10">
        <v>4912.9799999999996</v>
      </c>
      <c r="I5370" s="10">
        <v>-26.859999999999673</v>
      </c>
      <c r="J5370" s="10">
        <v>94000</v>
      </c>
      <c r="K5370" s="10">
        <v>93120</v>
      </c>
      <c r="L5370" s="10">
        <v>880</v>
      </c>
      <c r="M5370" s="10">
        <v>94516.800000000003</v>
      </c>
      <c r="N5370" s="10">
        <v>-516.80000000000291</v>
      </c>
    </row>
    <row r="5371" spans="1:14" x14ac:dyDescent="0.25">
      <c r="A5371" s="9" t="s">
        <v>794</v>
      </c>
      <c r="B5371" s="9" t="s">
        <v>44</v>
      </c>
      <c r="C5371" s="9" t="s">
        <v>42</v>
      </c>
      <c r="D5371" s="9" t="s">
        <v>43</v>
      </c>
      <c r="E5371" s="10">
        <v>7699.08</v>
      </c>
      <c r="F5371" s="10">
        <v>7690.1592039800998</v>
      </c>
      <c r="G5371" s="10">
        <v>8.9207960199000809</v>
      </c>
      <c r="H5371" s="10">
        <v>7728.61</v>
      </c>
      <c r="I5371" s="10">
        <v>-29.529999999999745</v>
      </c>
      <c r="J5371" s="10">
        <v>7769</v>
      </c>
      <c r="K5371" s="10">
        <v>7760</v>
      </c>
      <c r="L5371" s="10">
        <v>9</v>
      </c>
      <c r="M5371" s="10">
        <v>7798.8</v>
      </c>
      <c r="N5371" s="10">
        <v>-29.800000000000182</v>
      </c>
    </row>
    <row r="5372" spans="1:14" x14ac:dyDescent="0.25">
      <c r="A5372" s="9" t="s">
        <v>794</v>
      </c>
      <c r="B5372" s="9" t="s">
        <v>99</v>
      </c>
      <c r="C5372" s="9" t="s">
        <v>42</v>
      </c>
      <c r="D5372" s="9" t="s">
        <v>43</v>
      </c>
      <c r="E5372" s="10">
        <v>21205.46</v>
      </c>
      <c r="F5372" s="10">
        <v>21006.935960591134</v>
      </c>
      <c r="G5372" s="10">
        <v>198.52403940886506</v>
      </c>
      <c r="H5372" s="10">
        <v>21322.04</v>
      </c>
      <c r="I5372" s="10">
        <v>-116.58000000000175</v>
      </c>
      <c r="J5372" s="10">
        <v>94000</v>
      </c>
      <c r="K5372" s="10">
        <v>93120</v>
      </c>
      <c r="L5372" s="10">
        <v>880</v>
      </c>
      <c r="M5372" s="10">
        <v>94516.800000000003</v>
      </c>
      <c r="N5372" s="10">
        <v>-516.80000000000291</v>
      </c>
    </row>
    <row r="5373" spans="1:14" x14ac:dyDescent="0.25">
      <c r="A5373" s="9" t="s">
        <v>794</v>
      </c>
      <c r="B5373" s="9" t="s">
        <v>100</v>
      </c>
      <c r="C5373" s="9" t="s">
        <v>42</v>
      </c>
      <c r="D5373" s="9" t="s">
        <v>43</v>
      </c>
      <c r="E5373" s="10">
        <v>27247.78</v>
      </c>
      <c r="F5373" s="10">
        <v>26992.689655172413</v>
      </c>
      <c r="G5373" s="10">
        <v>255.0903448275858</v>
      </c>
      <c r="H5373" s="10">
        <v>27397.58</v>
      </c>
      <c r="I5373" s="10">
        <v>-149.80000000000291</v>
      </c>
      <c r="J5373" s="10">
        <v>94000</v>
      </c>
      <c r="K5373" s="10">
        <v>93120</v>
      </c>
      <c r="L5373" s="10">
        <v>880</v>
      </c>
      <c r="M5373" s="10">
        <v>94516.800000000003</v>
      </c>
      <c r="N5373" s="10">
        <v>-516.80000000000291</v>
      </c>
    </row>
    <row r="5374" spans="1:14" x14ac:dyDescent="0.25">
      <c r="A5374" s="9" t="s">
        <v>794</v>
      </c>
      <c r="B5374" s="9" t="s">
        <v>47</v>
      </c>
      <c r="C5374" s="9" t="s">
        <v>42</v>
      </c>
      <c r="D5374" s="9" t="s">
        <v>43</v>
      </c>
      <c r="E5374" s="10">
        <v>43962.77</v>
      </c>
      <c r="F5374" s="10">
        <v>43784.088235294119</v>
      </c>
      <c r="G5374" s="10">
        <v>178.68176470587787</v>
      </c>
      <c r="H5374" s="10">
        <v>44659.77</v>
      </c>
      <c r="I5374" s="10">
        <v>-697</v>
      </c>
      <c r="J5374" s="10">
        <v>93500</v>
      </c>
      <c r="K5374" s="10">
        <v>93120</v>
      </c>
      <c r="L5374" s="10">
        <v>380</v>
      </c>
      <c r="M5374" s="10">
        <v>94982.399999999994</v>
      </c>
      <c r="N5374" s="10">
        <v>-1482.3999999999942</v>
      </c>
    </row>
    <row r="5375" spans="1:14" x14ac:dyDescent="0.25">
      <c r="A5375" s="9" t="s">
        <v>794</v>
      </c>
      <c r="B5375" s="9" t="s">
        <v>101</v>
      </c>
      <c r="C5375" s="9" t="s">
        <v>42</v>
      </c>
      <c r="D5375" s="9" t="s">
        <v>43</v>
      </c>
      <c r="E5375" s="10">
        <v>76803.009999999995</v>
      </c>
      <c r="F5375" s="10">
        <v>74888.502463054188</v>
      </c>
      <c r="G5375" s="10">
        <v>1914.5075369458064</v>
      </c>
      <c r="H5375" s="10">
        <v>76011.83</v>
      </c>
      <c r="I5375" s="10">
        <v>791.17999999999302</v>
      </c>
      <c r="J5375" s="10">
        <v>95500</v>
      </c>
      <c r="K5375" s="10">
        <v>93120</v>
      </c>
      <c r="L5375" s="10">
        <v>2380</v>
      </c>
      <c r="M5375" s="10">
        <v>94516.800000000003</v>
      </c>
      <c r="N5375" s="10">
        <v>983.19999999999709</v>
      </c>
    </row>
    <row r="5376" spans="1:14" x14ac:dyDescent="0.25">
      <c r="A5376" s="9" t="s">
        <v>794</v>
      </c>
      <c r="B5376" s="9" t="s">
        <v>109</v>
      </c>
      <c r="C5376" s="9" t="s">
        <v>42</v>
      </c>
      <c r="D5376" s="9" t="s">
        <v>43</v>
      </c>
      <c r="E5376" s="10">
        <v>92851.5</v>
      </c>
      <c r="F5376" s="10">
        <v>92732</v>
      </c>
      <c r="G5376" s="10">
        <v>119.5</v>
      </c>
      <c r="H5376" s="10">
        <v>94122.98</v>
      </c>
      <c r="I5376" s="10">
        <v>-1271.4799999999959</v>
      </c>
      <c r="J5376" s="10">
        <v>7770</v>
      </c>
      <c r="K5376" s="10">
        <v>7760</v>
      </c>
      <c r="L5376" s="10">
        <v>10</v>
      </c>
      <c r="M5376" s="10">
        <v>7876.4</v>
      </c>
      <c r="N5376" s="10">
        <v>-106.39999999999964</v>
      </c>
    </row>
    <row r="5377" spans="1:14" x14ac:dyDescent="0.25">
      <c r="A5377" s="9" t="s">
        <v>794</v>
      </c>
      <c r="B5377" s="9" t="s">
        <v>50</v>
      </c>
      <c r="C5377" s="9" t="s">
        <v>42</v>
      </c>
      <c r="D5377" s="9" t="s">
        <v>43</v>
      </c>
      <c r="E5377" s="10">
        <v>124355</v>
      </c>
      <c r="F5377" s="10">
        <v>123849.60199004975</v>
      </c>
      <c r="G5377" s="10">
        <v>505.39800995025143</v>
      </c>
      <c r="H5377" s="10">
        <v>124468.85</v>
      </c>
      <c r="I5377" s="10">
        <v>-113.85000000000582</v>
      </c>
      <c r="J5377" s="10">
        <v>93500</v>
      </c>
      <c r="K5377" s="10">
        <v>93120</v>
      </c>
      <c r="L5377" s="10">
        <v>380</v>
      </c>
      <c r="M5377" s="10">
        <v>93585.600000000006</v>
      </c>
      <c r="N5377" s="10">
        <v>-85.600000000005821</v>
      </c>
    </row>
    <row r="5378" spans="1:14" x14ac:dyDescent="0.25">
      <c r="A5378" s="9" t="s">
        <v>794</v>
      </c>
      <c r="B5378" s="9" t="s">
        <v>103</v>
      </c>
      <c r="C5378" s="9" t="s">
        <v>42</v>
      </c>
      <c r="D5378" s="9" t="s">
        <v>43</v>
      </c>
      <c r="E5378" s="10">
        <v>446293.09</v>
      </c>
      <c r="F5378" s="10">
        <v>445432.0693069307</v>
      </c>
      <c r="G5378" s="10">
        <v>861.0206930693239</v>
      </c>
      <c r="H5378" s="10">
        <v>449886.39</v>
      </c>
      <c r="I5378" s="10">
        <v>-3593.2999999999884</v>
      </c>
      <c r="J5378" s="10">
        <v>93300</v>
      </c>
      <c r="K5378" s="10">
        <v>93120</v>
      </c>
      <c r="L5378" s="10">
        <v>180</v>
      </c>
      <c r="M5378" s="10">
        <v>94051.199999999997</v>
      </c>
      <c r="N5378" s="10">
        <v>-751.19999999999709</v>
      </c>
    </row>
    <row r="5379" spans="1:14" x14ac:dyDescent="0.25">
      <c r="A5379" s="9" t="s">
        <v>794</v>
      </c>
      <c r="B5379" s="9" t="s">
        <v>104</v>
      </c>
      <c r="C5379" s="9" t="s">
        <v>42</v>
      </c>
      <c r="D5379" s="9" t="s">
        <v>53</v>
      </c>
      <c r="E5379" s="10">
        <v>404101.22</v>
      </c>
      <c r="F5379" s="10">
        <v>404098.07960199006</v>
      </c>
      <c r="G5379" s="10">
        <v>3.1403980099130422</v>
      </c>
      <c r="H5379" s="10">
        <v>406118.57</v>
      </c>
      <c r="I5379" s="10">
        <v>-2017.3500000000349</v>
      </c>
      <c r="J5379" s="10">
        <v>69840</v>
      </c>
      <c r="K5379" s="10">
        <v>69840</v>
      </c>
      <c r="L5379" s="10">
        <v>0</v>
      </c>
      <c r="M5379" s="10">
        <v>70189.2</v>
      </c>
      <c r="N5379" s="10">
        <v>-349.19999999999709</v>
      </c>
    </row>
    <row r="5380" spans="1:14" x14ac:dyDescent="0.25">
      <c r="A5380" s="9" t="s">
        <v>794</v>
      </c>
      <c r="B5380" s="9" t="s">
        <v>54</v>
      </c>
      <c r="C5380" s="9" t="s">
        <v>42</v>
      </c>
      <c r="D5380" s="9" t="s">
        <v>55</v>
      </c>
      <c r="E5380" s="10">
        <v>4701.63</v>
      </c>
      <c r="F5380" s="10">
        <v>4609.4411764705883</v>
      </c>
      <c r="G5380" s="10">
        <v>92.18882352941182</v>
      </c>
      <c r="H5380" s="10">
        <v>4701.63</v>
      </c>
      <c r="I5380" s="10">
        <v>0</v>
      </c>
      <c r="J5380" s="10">
        <v>854.84199999999998</v>
      </c>
      <c r="K5380" s="10">
        <v>838.08039215686267</v>
      </c>
      <c r="L5380" s="10">
        <v>16.761607843137313</v>
      </c>
      <c r="M5380" s="10">
        <v>854.84199999999998</v>
      </c>
      <c r="N5380" s="10">
        <v>0</v>
      </c>
    </row>
    <row r="5381" spans="1:14" x14ac:dyDescent="0.25">
      <c r="A5381" s="9" t="s">
        <v>795</v>
      </c>
      <c r="B5381" s="9" t="s">
        <v>25</v>
      </c>
      <c r="C5381" s="9" t="s">
        <v>26</v>
      </c>
      <c r="D5381" s="9" t="s">
        <v>27</v>
      </c>
      <c r="E5381" s="10">
        <v>4929.12</v>
      </c>
      <c r="F5381" s="10">
        <v>0</v>
      </c>
      <c r="G5381" s="10">
        <v>4929.12</v>
      </c>
      <c r="H5381" s="10">
        <v>0</v>
      </c>
      <c r="I5381" s="10">
        <v>4929.12</v>
      </c>
      <c r="J5381" s="10">
        <v>0</v>
      </c>
      <c r="K5381" s="10">
        <v>0</v>
      </c>
      <c r="L5381" s="10">
        <v>0</v>
      </c>
      <c r="M5381" s="10">
        <v>0</v>
      </c>
      <c r="N5381" s="10">
        <v>0</v>
      </c>
    </row>
    <row r="5382" spans="1:14" x14ac:dyDescent="0.25">
      <c r="A5382" s="9" t="s">
        <v>795</v>
      </c>
      <c r="B5382" s="9" t="s">
        <v>28</v>
      </c>
      <c r="C5382" s="9" t="s">
        <v>29</v>
      </c>
      <c r="D5382" s="9" t="s">
        <v>27</v>
      </c>
      <c r="E5382" s="10">
        <v>3.59</v>
      </c>
      <c r="F5382" s="10">
        <v>0</v>
      </c>
      <c r="G5382" s="10">
        <v>3.59</v>
      </c>
      <c r="H5382" s="10">
        <v>3.6</v>
      </c>
      <c r="I5382" s="10">
        <v>-1.0000000000000231E-2</v>
      </c>
      <c r="J5382" s="10">
        <v>0</v>
      </c>
      <c r="K5382" s="10">
        <v>0</v>
      </c>
      <c r="L5382" s="10">
        <v>0</v>
      </c>
      <c r="M5382" s="10">
        <v>0</v>
      </c>
      <c r="N5382" s="10">
        <v>0</v>
      </c>
    </row>
    <row r="5383" spans="1:14" x14ac:dyDescent="0.25">
      <c r="A5383" s="9" t="s">
        <v>795</v>
      </c>
      <c r="B5383" s="9" t="s">
        <v>30</v>
      </c>
      <c r="C5383" s="9" t="s">
        <v>29</v>
      </c>
      <c r="D5383" s="9" t="s">
        <v>27</v>
      </c>
      <c r="E5383" s="10">
        <v>83.86</v>
      </c>
      <c r="F5383" s="10">
        <v>0</v>
      </c>
      <c r="G5383" s="10">
        <v>83.86</v>
      </c>
      <c r="H5383" s="10">
        <v>84.05</v>
      </c>
      <c r="I5383" s="10">
        <v>-0.18999999999999773</v>
      </c>
      <c r="J5383" s="10">
        <v>0</v>
      </c>
      <c r="K5383" s="10">
        <v>0</v>
      </c>
      <c r="L5383" s="10">
        <v>0</v>
      </c>
      <c r="M5383" s="10">
        <v>0</v>
      </c>
      <c r="N5383" s="10">
        <v>0</v>
      </c>
    </row>
    <row r="5384" spans="1:14" x14ac:dyDescent="0.25">
      <c r="A5384" s="9" t="s">
        <v>795</v>
      </c>
      <c r="B5384" s="9" t="s">
        <v>31</v>
      </c>
      <c r="C5384" s="9" t="s">
        <v>29</v>
      </c>
      <c r="D5384" s="9" t="s">
        <v>27</v>
      </c>
      <c r="E5384" s="10">
        <v>563.04999999999995</v>
      </c>
      <c r="F5384" s="10">
        <v>0</v>
      </c>
      <c r="G5384" s="10">
        <v>563.04999999999995</v>
      </c>
      <c r="H5384" s="10">
        <v>564.34</v>
      </c>
      <c r="I5384" s="10">
        <v>-1.2900000000000773</v>
      </c>
      <c r="J5384" s="10">
        <v>0</v>
      </c>
      <c r="K5384" s="10">
        <v>0</v>
      </c>
      <c r="L5384" s="10">
        <v>0</v>
      </c>
      <c r="M5384" s="10">
        <v>0</v>
      </c>
      <c r="N5384" s="10">
        <v>0</v>
      </c>
    </row>
    <row r="5385" spans="1:14" x14ac:dyDescent="0.25">
      <c r="A5385" s="9" t="s">
        <v>795</v>
      </c>
      <c r="B5385" s="9" t="s">
        <v>32</v>
      </c>
      <c r="C5385" s="9" t="s">
        <v>33</v>
      </c>
      <c r="D5385" s="9" t="s">
        <v>27</v>
      </c>
      <c r="E5385" s="10">
        <v>4055.88</v>
      </c>
      <c r="F5385" s="10">
        <v>0</v>
      </c>
      <c r="G5385" s="10">
        <v>4055.88</v>
      </c>
      <c r="H5385" s="10">
        <v>4326.6400000000003</v>
      </c>
      <c r="I5385" s="10">
        <v>-270.76000000000022</v>
      </c>
      <c r="J5385" s="10">
        <v>11.5</v>
      </c>
      <c r="K5385" s="10">
        <v>0</v>
      </c>
      <c r="L5385" s="10">
        <v>11.5</v>
      </c>
      <c r="M5385" s="10">
        <v>12.268000000000001</v>
      </c>
      <c r="N5385" s="10">
        <v>-0.76800000000000068</v>
      </c>
    </row>
    <row r="5386" spans="1:14" x14ac:dyDescent="0.25">
      <c r="A5386" s="9" t="s">
        <v>795</v>
      </c>
      <c r="B5386" s="9" t="s">
        <v>36</v>
      </c>
      <c r="C5386" s="9" t="s">
        <v>29</v>
      </c>
      <c r="D5386" s="9" t="s">
        <v>27</v>
      </c>
      <c r="E5386" s="10">
        <v>6308.22</v>
      </c>
      <c r="F5386" s="10">
        <v>0</v>
      </c>
      <c r="G5386" s="10">
        <v>6308.22</v>
      </c>
      <c r="H5386" s="10">
        <v>6322.67</v>
      </c>
      <c r="I5386" s="10">
        <v>-14.449999999999818</v>
      </c>
      <c r="J5386" s="10">
        <v>0</v>
      </c>
      <c r="K5386" s="10">
        <v>0</v>
      </c>
      <c r="L5386" s="10">
        <v>0</v>
      </c>
      <c r="M5386" s="10">
        <v>0</v>
      </c>
      <c r="N5386" s="10">
        <v>0</v>
      </c>
    </row>
    <row r="5387" spans="1:14" x14ac:dyDescent="0.25">
      <c r="A5387" s="9" t="s">
        <v>795</v>
      </c>
      <c r="B5387" s="9" t="s">
        <v>37</v>
      </c>
      <c r="C5387" s="9" t="s">
        <v>29</v>
      </c>
      <c r="D5387" s="9" t="s">
        <v>27</v>
      </c>
      <c r="E5387" s="10">
        <v>14587.8</v>
      </c>
      <c r="F5387" s="10">
        <v>0</v>
      </c>
      <c r="G5387" s="10">
        <v>14587.8</v>
      </c>
      <c r="H5387" s="10">
        <v>14621.22</v>
      </c>
      <c r="I5387" s="10">
        <v>-33.420000000000073</v>
      </c>
      <c r="J5387" s="10">
        <v>0</v>
      </c>
      <c r="K5387" s="10">
        <v>0</v>
      </c>
      <c r="L5387" s="10">
        <v>0</v>
      </c>
      <c r="M5387" s="10">
        <v>0</v>
      </c>
      <c r="N5387" s="10">
        <v>0</v>
      </c>
    </row>
    <row r="5388" spans="1:14" x14ac:dyDescent="0.25">
      <c r="A5388" s="9" t="s">
        <v>795</v>
      </c>
      <c r="B5388" s="9" t="s">
        <v>34</v>
      </c>
      <c r="C5388" s="9" t="s">
        <v>33</v>
      </c>
      <c r="D5388" s="9" t="s">
        <v>27</v>
      </c>
      <c r="E5388" s="10">
        <v>13978.64</v>
      </c>
      <c r="F5388" s="10">
        <v>0</v>
      </c>
      <c r="G5388" s="10">
        <v>13978.64</v>
      </c>
      <c r="H5388" s="10">
        <v>14873.02</v>
      </c>
      <c r="I5388" s="10">
        <v>-894.38000000000102</v>
      </c>
      <c r="J5388" s="10">
        <v>11.53</v>
      </c>
      <c r="K5388" s="10">
        <v>0</v>
      </c>
      <c r="L5388" s="10">
        <v>11.53</v>
      </c>
      <c r="M5388" s="10">
        <v>12.268000000000001</v>
      </c>
      <c r="N5388" s="10">
        <v>-0.73800000000000132</v>
      </c>
    </row>
    <row r="5389" spans="1:14" x14ac:dyDescent="0.25">
      <c r="A5389" s="9" t="s">
        <v>795</v>
      </c>
      <c r="B5389" s="9" t="s">
        <v>35</v>
      </c>
      <c r="C5389" s="9" t="s">
        <v>33</v>
      </c>
      <c r="D5389" s="9" t="s">
        <v>27</v>
      </c>
      <c r="E5389" s="10">
        <v>15084.67</v>
      </c>
      <c r="F5389" s="10">
        <v>0</v>
      </c>
      <c r="G5389" s="10">
        <v>15084.67</v>
      </c>
      <c r="H5389" s="10">
        <v>16091.72</v>
      </c>
      <c r="I5389" s="10">
        <v>-1007.0499999999993</v>
      </c>
      <c r="J5389" s="10">
        <v>241.5</v>
      </c>
      <c r="K5389" s="10">
        <v>0</v>
      </c>
      <c r="L5389" s="10">
        <v>241.5</v>
      </c>
      <c r="M5389" s="10">
        <v>257.62200000000001</v>
      </c>
      <c r="N5389" s="10">
        <v>-16.122000000000014</v>
      </c>
    </row>
    <row r="5390" spans="1:14" x14ac:dyDescent="0.25">
      <c r="A5390" s="9" t="s">
        <v>795</v>
      </c>
      <c r="B5390" s="9" t="s">
        <v>406</v>
      </c>
      <c r="C5390" s="9" t="s">
        <v>39</v>
      </c>
      <c r="D5390" s="9" t="s">
        <v>40</v>
      </c>
      <c r="E5390" s="10">
        <v>-542085.75</v>
      </c>
      <c r="F5390" s="10">
        <v>0</v>
      </c>
      <c r="G5390" s="10">
        <v>-542085.75</v>
      </c>
      <c r="H5390" s="10">
        <v>-542085.76</v>
      </c>
      <c r="I5390" s="10">
        <v>1.0000000009313226E-2</v>
      </c>
      <c r="J5390" s="10">
        <v>-3803</v>
      </c>
      <c r="K5390" s="10">
        <v>0</v>
      </c>
      <c r="L5390" s="10">
        <v>-3803</v>
      </c>
      <c r="M5390" s="10">
        <v>-3803</v>
      </c>
      <c r="N5390" s="10">
        <v>0</v>
      </c>
    </row>
    <row r="5391" spans="1:14" x14ac:dyDescent="0.25">
      <c r="A5391" s="9" t="s">
        <v>795</v>
      </c>
      <c r="B5391" s="9" t="s">
        <v>383</v>
      </c>
      <c r="C5391" s="9" t="s">
        <v>42</v>
      </c>
      <c r="D5391" s="9" t="s">
        <v>43</v>
      </c>
      <c r="E5391" s="10">
        <v>172.48</v>
      </c>
      <c r="F5391" s="10">
        <v>149.07843137254903</v>
      </c>
      <c r="G5391" s="10">
        <v>23.401568627450956</v>
      </c>
      <c r="H5391" s="10">
        <v>152.06</v>
      </c>
      <c r="I5391" s="10">
        <v>20.419999999999987</v>
      </c>
      <c r="J5391" s="10">
        <v>4400</v>
      </c>
      <c r="K5391" s="10">
        <v>3803</v>
      </c>
      <c r="L5391" s="10">
        <v>597</v>
      </c>
      <c r="M5391" s="10">
        <v>3879.06</v>
      </c>
      <c r="N5391" s="10">
        <v>520.94000000000005</v>
      </c>
    </row>
    <row r="5392" spans="1:14" x14ac:dyDescent="0.25">
      <c r="A5392" s="9" t="s">
        <v>795</v>
      </c>
      <c r="B5392" s="9" t="s">
        <v>407</v>
      </c>
      <c r="C5392" s="9" t="s">
        <v>42</v>
      </c>
      <c r="D5392" s="9" t="s">
        <v>43</v>
      </c>
      <c r="E5392" s="10">
        <v>2547.94</v>
      </c>
      <c r="F5392" s="10">
        <v>2520.9359605911332</v>
      </c>
      <c r="G5392" s="10">
        <v>27.004039408866902</v>
      </c>
      <c r="H5392" s="10">
        <v>2558.75</v>
      </c>
      <c r="I5392" s="10">
        <v>-10.809999999999945</v>
      </c>
      <c r="J5392" s="10">
        <v>92250</v>
      </c>
      <c r="K5392" s="10">
        <v>91272</v>
      </c>
      <c r="L5392" s="10">
        <v>978</v>
      </c>
      <c r="M5392" s="10">
        <v>92641.08</v>
      </c>
      <c r="N5392" s="10">
        <v>-391.08000000000175</v>
      </c>
    </row>
    <row r="5393" spans="1:14" x14ac:dyDescent="0.25">
      <c r="A5393" s="9" t="s">
        <v>795</v>
      </c>
      <c r="B5393" s="9" t="s">
        <v>385</v>
      </c>
      <c r="C5393" s="9" t="s">
        <v>42</v>
      </c>
      <c r="D5393" s="9" t="s">
        <v>43</v>
      </c>
      <c r="E5393" s="10">
        <v>4399.3999999999996</v>
      </c>
      <c r="F5393" s="10">
        <v>4392.4676616915422</v>
      </c>
      <c r="G5393" s="10">
        <v>6.9323383084574743</v>
      </c>
      <c r="H5393" s="10">
        <v>4414.43</v>
      </c>
      <c r="I5393" s="10">
        <v>-15.030000000000655</v>
      </c>
      <c r="J5393" s="10">
        <v>3809</v>
      </c>
      <c r="K5393" s="10">
        <v>3803</v>
      </c>
      <c r="L5393" s="10">
        <v>6</v>
      </c>
      <c r="M5393" s="10">
        <v>3822.0149999999999</v>
      </c>
      <c r="N5393" s="10">
        <v>-13.014999999999873</v>
      </c>
    </row>
    <row r="5394" spans="1:14" x14ac:dyDescent="0.25">
      <c r="A5394" s="9" t="s">
        <v>795</v>
      </c>
      <c r="B5394" s="9" t="s">
        <v>408</v>
      </c>
      <c r="C5394" s="9" t="s">
        <v>42</v>
      </c>
      <c r="D5394" s="9" t="s">
        <v>43</v>
      </c>
      <c r="E5394" s="10">
        <v>10861.35</v>
      </c>
      <c r="F5394" s="10">
        <v>10717.162561576355</v>
      </c>
      <c r="G5394" s="10">
        <v>144.18743842364529</v>
      </c>
      <c r="H5394" s="10">
        <v>10877.92</v>
      </c>
      <c r="I5394" s="10">
        <v>-16.569999999999709</v>
      </c>
      <c r="J5394" s="10">
        <v>92500</v>
      </c>
      <c r="K5394" s="10">
        <v>91272</v>
      </c>
      <c r="L5394" s="10">
        <v>1228</v>
      </c>
      <c r="M5394" s="10">
        <v>92641.08</v>
      </c>
      <c r="N5394" s="10">
        <v>-141.08000000000175</v>
      </c>
    </row>
    <row r="5395" spans="1:14" x14ac:dyDescent="0.25">
      <c r="A5395" s="9" t="s">
        <v>795</v>
      </c>
      <c r="B5395" s="9" t="s">
        <v>386</v>
      </c>
      <c r="C5395" s="9" t="s">
        <v>42</v>
      </c>
      <c r="D5395" s="9" t="s">
        <v>43</v>
      </c>
      <c r="E5395" s="10">
        <v>14091</v>
      </c>
      <c r="F5395" s="10">
        <v>14055.891089108911</v>
      </c>
      <c r="G5395" s="10">
        <v>35.108910891089181</v>
      </c>
      <c r="H5395" s="10">
        <v>14196.45</v>
      </c>
      <c r="I5395" s="10">
        <v>-105.45000000000073</v>
      </c>
      <c r="J5395" s="10">
        <v>91500</v>
      </c>
      <c r="K5395" s="10">
        <v>91272</v>
      </c>
      <c r="L5395" s="10">
        <v>228</v>
      </c>
      <c r="M5395" s="10">
        <v>92184.72</v>
      </c>
      <c r="N5395" s="10">
        <v>-684.72000000000116</v>
      </c>
    </row>
    <row r="5396" spans="1:14" x14ac:dyDescent="0.25">
      <c r="A5396" s="9" t="s">
        <v>795</v>
      </c>
      <c r="B5396" s="9" t="s">
        <v>409</v>
      </c>
      <c r="C5396" s="9" t="s">
        <v>42</v>
      </c>
      <c r="D5396" s="9" t="s">
        <v>43</v>
      </c>
      <c r="E5396" s="10">
        <v>25066.32</v>
      </c>
      <c r="F5396" s="10">
        <v>24867.970443349754</v>
      </c>
      <c r="G5396" s="10">
        <v>198.34955665024609</v>
      </c>
      <c r="H5396" s="10">
        <v>25240.99</v>
      </c>
      <c r="I5396" s="10">
        <v>-174.67000000000189</v>
      </c>
      <c r="J5396" s="10">
        <v>92000</v>
      </c>
      <c r="K5396" s="10">
        <v>91272</v>
      </c>
      <c r="L5396" s="10">
        <v>728</v>
      </c>
      <c r="M5396" s="10">
        <v>92641.08</v>
      </c>
      <c r="N5396" s="10">
        <v>-641.08000000000175</v>
      </c>
    </row>
    <row r="5397" spans="1:14" x14ac:dyDescent="0.25">
      <c r="A5397" s="9" t="s">
        <v>795</v>
      </c>
      <c r="B5397" s="9" t="s">
        <v>388</v>
      </c>
      <c r="C5397" s="9" t="s">
        <v>42</v>
      </c>
      <c r="D5397" s="9" t="s">
        <v>43</v>
      </c>
      <c r="E5397" s="10">
        <v>25220.15</v>
      </c>
      <c r="F5397" s="10">
        <v>25157.297029702971</v>
      </c>
      <c r="G5397" s="10">
        <v>62.85297029702997</v>
      </c>
      <c r="H5397" s="10">
        <v>25408.87</v>
      </c>
      <c r="I5397" s="10">
        <v>-188.71999999999753</v>
      </c>
      <c r="J5397" s="10">
        <v>91500</v>
      </c>
      <c r="K5397" s="10">
        <v>91272</v>
      </c>
      <c r="L5397" s="10">
        <v>228</v>
      </c>
      <c r="M5397" s="10">
        <v>92184.72</v>
      </c>
      <c r="N5397" s="10">
        <v>-684.72000000000116</v>
      </c>
    </row>
    <row r="5398" spans="1:14" x14ac:dyDescent="0.25">
      <c r="A5398" s="9" t="s">
        <v>795</v>
      </c>
      <c r="B5398" s="9" t="s">
        <v>389</v>
      </c>
      <c r="C5398" s="9" t="s">
        <v>42</v>
      </c>
      <c r="D5398" s="9" t="s">
        <v>43</v>
      </c>
      <c r="E5398" s="10">
        <v>30031.919999999998</v>
      </c>
      <c r="F5398" s="10">
        <v>29929.605911330051</v>
      </c>
      <c r="G5398" s="10">
        <v>102.31408866994752</v>
      </c>
      <c r="H5398" s="10">
        <v>30378.55</v>
      </c>
      <c r="I5398" s="10">
        <v>-346.63000000000102</v>
      </c>
      <c r="J5398" s="10">
        <v>3816</v>
      </c>
      <c r="K5398" s="10">
        <v>3803</v>
      </c>
      <c r="L5398" s="10">
        <v>13</v>
      </c>
      <c r="M5398" s="10">
        <v>3860.0450000000001</v>
      </c>
      <c r="N5398" s="10">
        <v>-44.045000000000073</v>
      </c>
    </row>
    <row r="5399" spans="1:14" x14ac:dyDescent="0.25">
      <c r="A5399" s="9" t="s">
        <v>795</v>
      </c>
      <c r="B5399" s="9" t="s">
        <v>410</v>
      </c>
      <c r="C5399" s="9" t="s">
        <v>42</v>
      </c>
      <c r="D5399" s="9" t="s">
        <v>43</v>
      </c>
      <c r="E5399" s="10">
        <v>49250.38</v>
      </c>
      <c r="F5399" s="10">
        <v>48275.586206896551</v>
      </c>
      <c r="G5399" s="10">
        <v>974.79379310344666</v>
      </c>
      <c r="H5399" s="10">
        <v>48999.72</v>
      </c>
      <c r="I5399" s="10">
        <v>250.65999999999622</v>
      </c>
      <c r="J5399" s="10">
        <v>93115</v>
      </c>
      <c r="K5399" s="10">
        <v>91272</v>
      </c>
      <c r="L5399" s="10">
        <v>1843</v>
      </c>
      <c r="M5399" s="10">
        <v>92641.08</v>
      </c>
      <c r="N5399" s="10">
        <v>473.91999999999825</v>
      </c>
    </row>
    <row r="5400" spans="1:14" x14ac:dyDescent="0.25">
      <c r="A5400" s="9" t="s">
        <v>795</v>
      </c>
      <c r="B5400" s="9" t="s">
        <v>392</v>
      </c>
      <c r="C5400" s="9" t="s">
        <v>42</v>
      </c>
      <c r="D5400" s="9" t="s">
        <v>43</v>
      </c>
      <c r="E5400" s="10">
        <v>220691.7</v>
      </c>
      <c r="F5400" s="10">
        <v>220382.63366336634</v>
      </c>
      <c r="G5400" s="10">
        <v>309.06633663366665</v>
      </c>
      <c r="H5400" s="10">
        <v>222586.46</v>
      </c>
      <c r="I5400" s="10">
        <v>-1894.7599999999802</v>
      </c>
      <c r="J5400" s="10">
        <v>91400</v>
      </c>
      <c r="K5400" s="10">
        <v>91272</v>
      </c>
      <c r="L5400" s="10">
        <v>128</v>
      </c>
      <c r="M5400" s="10">
        <v>92184.72</v>
      </c>
      <c r="N5400" s="10">
        <v>-784.72000000000116</v>
      </c>
    </row>
    <row r="5401" spans="1:14" x14ac:dyDescent="0.25">
      <c r="A5401" s="9" t="s">
        <v>795</v>
      </c>
      <c r="B5401" s="9" t="s">
        <v>104</v>
      </c>
      <c r="C5401" s="9" t="s">
        <v>42</v>
      </c>
      <c r="D5401" s="9" t="s">
        <v>53</v>
      </c>
      <c r="E5401" s="10">
        <v>99006.2</v>
      </c>
      <c r="F5401" s="10">
        <v>98738.527363184083</v>
      </c>
      <c r="G5401" s="10">
        <v>267.6726368159143</v>
      </c>
      <c r="H5401" s="10">
        <v>99232.22</v>
      </c>
      <c r="I5401" s="10">
        <v>-226.02000000000407</v>
      </c>
      <c r="J5401" s="10">
        <v>17114</v>
      </c>
      <c r="K5401" s="10">
        <v>17067.86368159204</v>
      </c>
      <c r="L5401" s="10">
        <v>46.136318407960061</v>
      </c>
      <c r="M5401" s="10">
        <v>17153.203000000001</v>
      </c>
      <c r="N5401" s="10">
        <v>-39.203000000001339</v>
      </c>
    </row>
    <row r="5402" spans="1:14" x14ac:dyDescent="0.25">
      <c r="A5402" s="9" t="s">
        <v>795</v>
      </c>
      <c r="B5402" s="9" t="s">
        <v>54</v>
      </c>
      <c r="C5402" s="9" t="s">
        <v>42</v>
      </c>
      <c r="D5402" s="9" t="s">
        <v>55</v>
      </c>
      <c r="E5402" s="10">
        <v>1152.08</v>
      </c>
      <c r="F5402" s="10">
        <v>1129.4901960784314</v>
      </c>
      <c r="G5402" s="10">
        <v>22.589803921568546</v>
      </c>
      <c r="H5402" s="10">
        <v>1152.08</v>
      </c>
      <c r="I5402" s="10">
        <v>0</v>
      </c>
      <c r="J5402" s="10">
        <v>209.46899999999999</v>
      </c>
      <c r="K5402" s="10">
        <v>205.36176470588234</v>
      </c>
      <c r="L5402" s="10">
        <v>4.1072352941176575</v>
      </c>
      <c r="M5402" s="10">
        <v>209.46899999999999</v>
      </c>
      <c r="N5402" s="10">
        <v>0</v>
      </c>
    </row>
    <row r="5403" spans="1:14" x14ac:dyDescent="0.25">
      <c r="A5403" s="9" t="s">
        <v>796</v>
      </c>
      <c r="B5403" s="9" t="s">
        <v>25</v>
      </c>
      <c r="C5403" s="9" t="s">
        <v>26</v>
      </c>
      <c r="D5403" s="9" t="s">
        <v>27</v>
      </c>
      <c r="E5403" s="10">
        <v>354.15</v>
      </c>
      <c r="F5403" s="10">
        <v>0</v>
      </c>
      <c r="G5403" s="10">
        <v>354.15</v>
      </c>
      <c r="H5403" s="10">
        <v>0</v>
      </c>
      <c r="I5403" s="10">
        <v>354.15</v>
      </c>
      <c r="J5403" s="10">
        <v>0</v>
      </c>
      <c r="K5403" s="10">
        <v>0</v>
      </c>
      <c r="L5403" s="10">
        <v>0</v>
      </c>
      <c r="M5403" s="10">
        <v>0</v>
      </c>
      <c r="N5403" s="10">
        <v>0</v>
      </c>
    </row>
    <row r="5404" spans="1:14" x14ac:dyDescent="0.25">
      <c r="A5404" s="9" t="s">
        <v>796</v>
      </c>
      <c r="B5404" s="9" t="s">
        <v>28</v>
      </c>
      <c r="C5404" s="9" t="s">
        <v>29</v>
      </c>
      <c r="D5404" s="9" t="s">
        <v>27</v>
      </c>
      <c r="E5404" s="10">
        <v>0.9</v>
      </c>
      <c r="F5404" s="10">
        <v>0</v>
      </c>
      <c r="G5404" s="10">
        <v>0.9</v>
      </c>
      <c r="H5404" s="10">
        <v>0.9</v>
      </c>
      <c r="I5404" s="10">
        <v>0</v>
      </c>
      <c r="J5404" s="10">
        <v>0</v>
      </c>
      <c r="K5404" s="10">
        <v>0</v>
      </c>
      <c r="L5404" s="10">
        <v>0</v>
      </c>
      <c r="M5404" s="10">
        <v>0</v>
      </c>
      <c r="N5404" s="10">
        <v>0</v>
      </c>
    </row>
    <row r="5405" spans="1:14" x14ac:dyDescent="0.25">
      <c r="A5405" s="9" t="s">
        <v>796</v>
      </c>
      <c r="B5405" s="9" t="s">
        <v>30</v>
      </c>
      <c r="C5405" s="9" t="s">
        <v>29</v>
      </c>
      <c r="D5405" s="9" t="s">
        <v>27</v>
      </c>
      <c r="E5405" s="10">
        <v>20.95</v>
      </c>
      <c r="F5405" s="10">
        <v>0</v>
      </c>
      <c r="G5405" s="10">
        <v>20.95</v>
      </c>
      <c r="H5405" s="10">
        <v>21.05</v>
      </c>
      <c r="I5405" s="10">
        <v>-0.10000000000000142</v>
      </c>
      <c r="J5405" s="10">
        <v>0</v>
      </c>
      <c r="K5405" s="10">
        <v>0</v>
      </c>
      <c r="L5405" s="10">
        <v>0</v>
      </c>
      <c r="M5405" s="10">
        <v>0</v>
      </c>
      <c r="N5405" s="10">
        <v>0</v>
      </c>
    </row>
    <row r="5406" spans="1:14" x14ac:dyDescent="0.25">
      <c r="A5406" s="9" t="s">
        <v>796</v>
      </c>
      <c r="B5406" s="9" t="s">
        <v>31</v>
      </c>
      <c r="C5406" s="9" t="s">
        <v>29</v>
      </c>
      <c r="D5406" s="9" t="s">
        <v>27</v>
      </c>
      <c r="E5406" s="10">
        <v>140.65</v>
      </c>
      <c r="F5406" s="10">
        <v>0</v>
      </c>
      <c r="G5406" s="10">
        <v>140.65</v>
      </c>
      <c r="H5406" s="10">
        <v>141.35</v>
      </c>
      <c r="I5406" s="10">
        <v>-0.69999999999998863</v>
      </c>
      <c r="J5406" s="10">
        <v>0</v>
      </c>
      <c r="K5406" s="10">
        <v>0</v>
      </c>
      <c r="L5406" s="10">
        <v>0</v>
      </c>
      <c r="M5406" s="10">
        <v>0</v>
      </c>
      <c r="N5406" s="10">
        <v>0</v>
      </c>
    </row>
    <row r="5407" spans="1:14" x14ac:dyDescent="0.25">
      <c r="A5407" s="9" t="s">
        <v>796</v>
      </c>
      <c r="B5407" s="9" t="s">
        <v>32</v>
      </c>
      <c r="C5407" s="9" t="s">
        <v>33</v>
      </c>
      <c r="D5407" s="9" t="s">
        <v>27</v>
      </c>
      <c r="E5407" s="10">
        <v>204.56</v>
      </c>
      <c r="F5407" s="10">
        <v>0</v>
      </c>
      <c r="G5407" s="10">
        <v>204.56</v>
      </c>
      <c r="H5407" s="10">
        <v>335.05</v>
      </c>
      <c r="I5407" s="10">
        <v>-130.49</v>
      </c>
      <c r="J5407" s="10">
        <v>0.57999999999999996</v>
      </c>
      <c r="K5407" s="10">
        <v>0</v>
      </c>
      <c r="L5407" s="10">
        <v>0.57999999999999996</v>
      </c>
      <c r="M5407" s="10">
        <v>0.95</v>
      </c>
      <c r="N5407" s="10">
        <v>-0.37</v>
      </c>
    </row>
    <row r="5408" spans="1:14" x14ac:dyDescent="0.25">
      <c r="A5408" s="9" t="s">
        <v>796</v>
      </c>
      <c r="B5408" s="9" t="s">
        <v>34</v>
      </c>
      <c r="C5408" s="9" t="s">
        <v>33</v>
      </c>
      <c r="D5408" s="9" t="s">
        <v>27</v>
      </c>
      <c r="E5408" s="10">
        <v>703.17</v>
      </c>
      <c r="F5408" s="10">
        <v>0</v>
      </c>
      <c r="G5408" s="10">
        <v>703.17</v>
      </c>
      <c r="H5408" s="10">
        <v>1151.75</v>
      </c>
      <c r="I5408" s="10">
        <v>-448.58000000000004</v>
      </c>
      <c r="J5408" s="10">
        <v>0.57999999999999996</v>
      </c>
      <c r="K5408" s="10">
        <v>0</v>
      </c>
      <c r="L5408" s="10">
        <v>0.57999999999999996</v>
      </c>
      <c r="M5408" s="10">
        <v>0.95</v>
      </c>
      <c r="N5408" s="10">
        <v>-0.37</v>
      </c>
    </row>
    <row r="5409" spans="1:14" x14ac:dyDescent="0.25">
      <c r="A5409" s="9" t="s">
        <v>796</v>
      </c>
      <c r="B5409" s="9" t="s">
        <v>35</v>
      </c>
      <c r="C5409" s="9" t="s">
        <v>33</v>
      </c>
      <c r="D5409" s="9" t="s">
        <v>27</v>
      </c>
      <c r="E5409" s="10">
        <v>760.79</v>
      </c>
      <c r="F5409" s="10">
        <v>0</v>
      </c>
      <c r="G5409" s="10">
        <v>760.79</v>
      </c>
      <c r="H5409" s="10">
        <v>1246.1199999999999</v>
      </c>
      <c r="I5409" s="10">
        <v>-485.32999999999993</v>
      </c>
      <c r="J5409" s="10">
        <v>12.18</v>
      </c>
      <c r="K5409" s="10">
        <v>0</v>
      </c>
      <c r="L5409" s="10">
        <v>12.18</v>
      </c>
      <c r="M5409" s="10">
        <v>19.95</v>
      </c>
      <c r="N5409" s="10">
        <v>-7.77</v>
      </c>
    </row>
    <row r="5410" spans="1:14" x14ac:dyDescent="0.25">
      <c r="A5410" s="9" t="s">
        <v>796</v>
      </c>
      <c r="B5410" s="9" t="s">
        <v>36</v>
      </c>
      <c r="C5410" s="9" t="s">
        <v>29</v>
      </c>
      <c r="D5410" s="9" t="s">
        <v>27</v>
      </c>
      <c r="E5410" s="10">
        <v>1575.77</v>
      </c>
      <c r="F5410" s="10">
        <v>0</v>
      </c>
      <c r="G5410" s="10">
        <v>1575.77</v>
      </c>
      <c r="H5410" s="10">
        <v>1583.64</v>
      </c>
      <c r="I5410" s="10">
        <v>-7.8700000000001182</v>
      </c>
      <c r="J5410" s="10">
        <v>0</v>
      </c>
      <c r="K5410" s="10">
        <v>0</v>
      </c>
      <c r="L5410" s="10">
        <v>0</v>
      </c>
      <c r="M5410" s="10">
        <v>0</v>
      </c>
      <c r="N5410" s="10">
        <v>0</v>
      </c>
    </row>
    <row r="5411" spans="1:14" x14ac:dyDescent="0.25">
      <c r="A5411" s="9" t="s">
        <v>796</v>
      </c>
      <c r="B5411" s="9" t="s">
        <v>37</v>
      </c>
      <c r="C5411" s="9" t="s">
        <v>29</v>
      </c>
      <c r="D5411" s="9" t="s">
        <v>27</v>
      </c>
      <c r="E5411" s="10">
        <v>3643.97</v>
      </c>
      <c r="F5411" s="10">
        <v>0</v>
      </c>
      <c r="G5411" s="10">
        <v>3643.97</v>
      </c>
      <c r="H5411" s="10">
        <v>3662.19</v>
      </c>
      <c r="I5411" s="10">
        <v>-18.220000000000255</v>
      </c>
      <c r="J5411" s="10">
        <v>0</v>
      </c>
      <c r="K5411" s="10">
        <v>0</v>
      </c>
      <c r="L5411" s="10">
        <v>0</v>
      </c>
      <c r="M5411" s="10">
        <v>0</v>
      </c>
      <c r="N5411" s="10">
        <v>0</v>
      </c>
    </row>
    <row r="5412" spans="1:14" x14ac:dyDescent="0.25">
      <c r="A5412" s="9" t="s">
        <v>796</v>
      </c>
      <c r="B5412" s="9" t="s">
        <v>412</v>
      </c>
      <c r="C5412" s="9" t="s">
        <v>39</v>
      </c>
      <c r="D5412" s="9" t="s">
        <v>40</v>
      </c>
      <c r="E5412" s="10">
        <v>-87198.89</v>
      </c>
      <c r="F5412" s="10">
        <v>0</v>
      </c>
      <c r="G5412" s="10">
        <v>-87198.89</v>
      </c>
      <c r="H5412" s="10">
        <v>-87198.92</v>
      </c>
      <c r="I5412" s="10">
        <v>2.9999999998835847E-2</v>
      </c>
      <c r="J5412" s="10">
        <v>-950</v>
      </c>
      <c r="K5412" s="10">
        <v>0</v>
      </c>
      <c r="L5412" s="10">
        <v>-950</v>
      </c>
      <c r="M5412" s="10">
        <v>-950</v>
      </c>
      <c r="N5412" s="10">
        <v>0</v>
      </c>
    </row>
    <row r="5413" spans="1:14" x14ac:dyDescent="0.25">
      <c r="A5413" s="9" t="s">
        <v>796</v>
      </c>
      <c r="B5413" s="9" t="s">
        <v>92</v>
      </c>
      <c r="C5413" s="9" t="s">
        <v>42</v>
      </c>
      <c r="D5413" s="9" t="s">
        <v>43</v>
      </c>
      <c r="E5413" s="10">
        <v>97.89</v>
      </c>
      <c r="F5413" s="10">
        <v>80.861386138613867</v>
      </c>
      <c r="G5413" s="10">
        <v>17.028613861386134</v>
      </c>
      <c r="H5413" s="10">
        <v>81.67</v>
      </c>
      <c r="I5413" s="10">
        <v>16.22</v>
      </c>
      <c r="J5413" s="10">
        <v>1150</v>
      </c>
      <c r="K5413" s="10">
        <v>950</v>
      </c>
      <c r="L5413" s="10">
        <v>200</v>
      </c>
      <c r="M5413" s="10">
        <v>959.5</v>
      </c>
      <c r="N5413" s="10">
        <v>190.5</v>
      </c>
    </row>
    <row r="5414" spans="1:14" x14ac:dyDescent="0.25">
      <c r="A5414" s="9" t="s">
        <v>796</v>
      </c>
      <c r="B5414" s="9" t="s">
        <v>107</v>
      </c>
      <c r="C5414" s="9" t="s">
        <v>42</v>
      </c>
      <c r="D5414" s="9" t="s">
        <v>43</v>
      </c>
      <c r="E5414" s="10">
        <v>301.48</v>
      </c>
      <c r="F5414" s="10">
        <v>296.28571428571428</v>
      </c>
      <c r="G5414" s="10">
        <v>5.1942857142857406</v>
      </c>
      <c r="H5414" s="10">
        <v>300.73</v>
      </c>
      <c r="I5414" s="10">
        <v>0.75</v>
      </c>
      <c r="J5414" s="10">
        <v>5800</v>
      </c>
      <c r="K5414" s="10">
        <v>5700</v>
      </c>
      <c r="L5414" s="10">
        <v>100</v>
      </c>
      <c r="M5414" s="10">
        <v>5785.5</v>
      </c>
      <c r="N5414" s="10">
        <v>14.5</v>
      </c>
    </row>
    <row r="5415" spans="1:14" x14ac:dyDescent="0.25">
      <c r="A5415" s="9" t="s">
        <v>796</v>
      </c>
      <c r="B5415" s="9" t="s">
        <v>94</v>
      </c>
      <c r="C5415" s="9" t="s">
        <v>42</v>
      </c>
      <c r="D5415" s="9" t="s">
        <v>43</v>
      </c>
      <c r="E5415" s="10">
        <v>561.54</v>
      </c>
      <c r="F5415" s="10">
        <v>558.59701492537317</v>
      </c>
      <c r="G5415" s="10">
        <v>2.9429850746267903</v>
      </c>
      <c r="H5415" s="10">
        <v>561.39</v>
      </c>
      <c r="I5415" s="10">
        <v>0.14999999999997726</v>
      </c>
      <c r="J5415" s="10">
        <v>955</v>
      </c>
      <c r="K5415" s="10">
        <v>950</v>
      </c>
      <c r="L5415" s="10">
        <v>5</v>
      </c>
      <c r="M5415" s="10">
        <v>954.75</v>
      </c>
      <c r="N5415" s="10">
        <v>0.25</v>
      </c>
    </row>
    <row r="5416" spans="1:14" x14ac:dyDescent="0.25">
      <c r="A5416" s="9" t="s">
        <v>796</v>
      </c>
      <c r="B5416" s="9" t="s">
        <v>99</v>
      </c>
      <c r="C5416" s="9" t="s">
        <v>42</v>
      </c>
      <c r="D5416" s="9" t="s">
        <v>43</v>
      </c>
      <c r="E5416" s="10">
        <v>1308.42</v>
      </c>
      <c r="F5416" s="10">
        <v>1285.8620689655174</v>
      </c>
      <c r="G5416" s="10">
        <v>22.557931034482635</v>
      </c>
      <c r="H5416" s="10">
        <v>1305.1500000000001</v>
      </c>
      <c r="I5416" s="10">
        <v>3.2699999999999818</v>
      </c>
      <c r="J5416" s="10">
        <v>5800</v>
      </c>
      <c r="K5416" s="10">
        <v>5700</v>
      </c>
      <c r="L5416" s="10">
        <v>100</v>
      </c>
      <c r="M5416" s="10">
        <v>5785.5</v>
      </c>
      <c r="N5416" s="10">
        <v>14.5</v>
      </c>
    </row>
    <row r="5417" spans="1:14" x14ac:dyDescent="0.25">
      <c r="A5417" s="9" t="s">
        <v>796</v>
      </c>
      <c r="B5417" s="9" t="s">
        <v>100</v>
      </c>
      <c r="C5417" s="9" t="s">
        <v>42</v>
      </c>
      <c r="D5417" s="9" t="s">
        <v>43</v>
      </c>
      <c r="E5417" s="10">
        <v>1681.25</v>
      </c>
      <c r="F5417" s="10">
        <v>1652.2561576354681</v>
      </c>
      <c r="G5417" s="10">
        <v>28.993842364531929</v>
      </c>
      <c r="H5417" s="10">
        <v>1677.04</v>
      </c>
      <c r="I5417" s="10">
        <v>4.2100000000000364</v>
      </c>
      <c r="J5417" s="10">
        <v>5800</v>
      </c>
      <c r="K5417" s="10">
        <v>5700</v>
      </c>
      <c r="L5417" s="10">
        <v>100</v>
      </c>
      <c r="M5417" s="10">
        <v>5785.5</v>
      </c>
      <c r="N5417" s="10">
        <v>14.5</v>
      </c>
    </row>
    <row r="5418" spans="1:14" x14ac:dyDescent="0.25">
      <c r="A5418" s="9" t="s">
        <v>796</v>
      </c>
      <c r="B5418" s="9" t="s">
        <v>47</v>
      </c>
      <c r="C5418" s="9" t="s">
        <v>42</v>
      </c>
      <c r="D5418" s="9" t="s">
        <v>43</v>
      </c>
      <c r="E5418" s="10">
        <v>2733.68</v>
      </c>
      <c r="F5418" s="10">
        <v>2680.0784313725489</v>
      </c>
      <c r="G5418" s="10">
        <v>53.601568627450888</v>
      </c>
      <c r="H5418" s="10">
        <v>2733.68</v>
      </c>
      <c r="I5418" s="10">
        <v>0</v>
      </c>
      <c r="J5418" s="10">
        <v>5814</v>
      </c>
      <c r="K5418" s="10">
        <v>5700</v>
      </c>
      <c r="L5418" s="10">
        <v>114</v>
      </c>
      <c r="M5418" s="10">
        <v>5814</v>
      </c>
      <c r="N5418" s="10">
        <v>0</v>
      </c>
    </row>
    <row r="5419" spans="1:14" x14ac:dyDescent="0.25">
      <c r="A5419" s="9" t="s">
        <v>796</v>
      </c>
      <c r="B5419" s="9" t="s">
        <v>101</v>
      </c>
      <c r="C5419" s="9" t="s">
        <v>42</v>
      </c>
      <c r="D5419" s="9" t="s">
        <v>43</v>
      </c>
      <c r="E5419" s="10">
        <v>5557.97</v>
      </c>
      <c r="F5419" s="10">
        <v>4584.0295566502464</v>
      </c>
      <c r="G5419" s="10">
        <v>973.94044334975388</v>
      </c>
      <c r="H5419" s="10">
        <v>4652.79</v>
      </c>
      <c r="I5419" s="10">
        <v>905.18000000000029</v>
      </c>
      <c r="J5419" s="10">
        <v>6911</v>
      </c>
      <c r="K5419" s="10">
        <v>5700</v>
      </c>
      <c r="L5419" s="10">
        <v>1211</v>
      </c>
      <c r="M5419" s="10">
        <v>5785.5</v>
      </c>
      <c r="N5419" s="10">
        <v>1125.5</v>
      </c>
    </row>
    <row r="5420" spans="1:14" x14ac:dyDescent="0.25">
      <c r="A5420" s="9" t="s">
        <v>796</v>
      </c>
      <c r="B5420" s="9" t="s">
        <v>413</v>
      </c>
      <c r="C5420" s="9" t="s">
        <v>42</v>
      </c>
      <c r="D5420" s="9" t="s">
        <v>43</v>
      </c>
      <c r="E5420" s="10">
        <v>7210.25</v>
      </c>
      <c r="F5420" s="10">
        <v>7172.5024630541875</v>
      </c>
      <c r="G5420" s="10">
        <v>37.747536945812499</v>
      </c>
      <c r="H5420" s="10">
        <v>7280.09</v>
      </c>
      <c r="I5420" s="10">
        <v>-69.840000000000146</v>
      </c>
      <c r="J5420" s="10">
        <v>955</v>
      </c>
      <c r="K5420" s="10">
        <v>950</v>
      </c>
      <c r="L5420" s="10">
        <v>5</v>
      </c>
      <c r="M5420" s="10">
        <v>964.25</v>
      </c>
      <c r="N5420" s="10">
        <v>-9.25</v>
      </c>
    </row>
    <row r="5421" spans="1:14" x14ac:dyDescent="0.25">
      <c r="A5421" s="9" t="s">
        <v>796</v>
      </c>
      <c r="B5421" s="9" t="s">
        <v>50</v>
      </c>
      <c r="C5421" s="9" t="s">
        <v>42</v>
      </c>
      <c r="D5421" s="9" t="s">
        <v>43</v>
      </c>
      <c r="E5421" s="10">
        <v>7779.98</v>
      </c>
      <c r="F5421" s="10">
        <v>7740.5970149253735</v>
      </c>
      <c r="G5421" s="10">
        <v>39.382985074626049</v>
      </c>
      <c r="H5421" s="10">
        <v>7779.3</v>
      </c>
      <c r="I5421" s="10">
        <v>0.67999999999938154</v>
      </c>
      <c r="J5421" s="10">
        <v>5729</v>
      </c>
      <c r="K5421" s="10">
        <v>5700</v>
      </c>
      <c r="L5421" s="10">
        <v>29</v>
      </c>
      <c r="M5421" s="10">
        <v>5728.5</v>
      </c>
      <c r="N5421" s="10">
        <v>0.5</v>
      </c>
    </row>
    <row r="5422" spans="1:14" x14ac:dyDescent="0.25">
      <c r="A5422" s="9" t="s">
        <v>796</v>
      </c>
      <c r="B5422" s="9" t="s">
        <v>103</v>
      </c>
      <c r="C5422" s="9" t="s">
        <v>42</v>
      </c>
      <c r="D5422" s="9" t="s">
        <v>43</v>
      </c>
      <c r="E5422" s="10">
        <v>27538.15</v>
      </c>
      <c r="F5422" s="10">
        <v>27265.495049504949</v>
      </c>
      <c r="G5422" s="10">
        <v>272.65495049505262</v>
      </c>
      <c r="H5422" s="10">
        <v>27538.15</v>
      </c>
      <c r="I5422" s="10">
        <v>0</v>
      </c>
      <c r="J5422" s="10">
        <v>5757</v>
      </c>
      <c r="K5422" s="10">
        <v>5700</v>
      </c>
      <c r="L5422" s="10">
        <v>57</v>
      </c>
      <c r="M5422" s="10">
        <v>5757</v>
      </c>
      <c r="N5422" s="10">
        <v>0</v>
      </c>
    </row>
    <row r="5423" spans="1:14" x14ac:dyDescent="0.25">
      <c r="A5423" s="9" t="s">
        <v>796</v>
      </c>
      <c r="B5423" s="9" t="s">
        <v>104</v>
      </c>
      <c r="C5423" s="9" t="s">
        <v>42</v>
      </c>
      <c r="D5423" s="9" t="s">
        <v>53</v>
      </c>
      <c r="E5423" s="10">
        <v>24735.58</v>
      </c>
      <c r="F5423" s="10">
        <v>24735.383084577115</v>
      </c>
      <c r="G5423" s="10">
        <v>0.1969154228863772</v>
      </c>
      <c r="H5423" s="10">
        <v>24859.06</v>
      </c>
      <c r="I5423" s="10">
        <v>-123.47999999999956</v>
      </c>
      <c r="J5423" s="10">
        <v>4275</v>
      </c>
      <c r="K5423" s="10">
        <v>4275</v>
      </c>
      <c r="L5423" s="10">
        <v>0</v>
      </c>
      <c r="M5423" s="10">
        <v>4296.375</v>
      </c>
      <c r="N5423" s="10">
        <v>-21.375</v>
      </c>
    </row>
    <row r="5424" spans="1:14" x14ac:dyDescent="0.25">
      <c r="A5424" s="9" t="s">
        <v>796</v>
      </c>
      <c r="B5424" s="9" t="s">
        <v>54</v>
      </c>
      <c r="C5424" s="9" t="s">
        <v>42</v>
      </c>
      <c r="D5424" s="9" t="s">
        <v>55</v>
      </c>
      <c r="E5424" s="10">
        <v>287.79000000000002</v>
      </c>
      <c r="F5424" s="10">
        <v>282.14705882352945</v>
      </c>
      <c r="G5424" s="10">
        <v>5.6429411764705719</v>
      </c>
      <c r="H5424" s="10">
        <v>287.79000000000002</v>
      </c>
      <c r="I5424" s="10">
        <v>0</v>
      </c>
      <c r="J5424" s="10">
        <v>52.326000000000001</v>
      </c>
      <c r="K5424" s="10">
        <v>51.300000000000004</v>
      </c>
      <c r="L5424" s="10">
        <v>1.0259999999999962</v>
      </c>
      <c r="M5424" s="10">
        <v>52.326000000000001</v>
      </c>
      <c r="N5424" s="10">
        <v>0</v>
      </c>
    </row>
    <row r="5425" spans="1:14" x14ac:dyDescent="0.25">
      <c r="A5425" s="9" t="s">
        <v>797</v>
      </c>
      <c r="B5425" s="9" t="s">
        <v>25</v>
      </c>
      <c r="C5425" s="9" t="s">
        <v>26</v>
      </c>
      <c r="D5425" s="9" t="s">
        <v>27</v>
      </c>
      <c r="E5425" s="10">
        <v>2050.02</v>
      </c>
      <c r="F5425" s="10">
        <v>0</v>
      </c>
      <c r="G5425" s="10">
        <v>2050.02</v>
      </c>
      <c r="H5425" s="10">
        <v>0</v>
      </c>
      <c r="I5425" s="10">
        <v>2050.02</v>
      </c>
      <c r="J5425" s="10">
        <v>0</v>
      </c>
      <c r="K5425" s="10">
        <v>0</v>
      </c>
      <c r="L5425" s="10">
        <v>0</v>
      </c>
      <c r="M5425" s="10">
        <v>0</v>
      </c>
      <c r="N5425" s="10">
        <v>0</v>
      </c>
    </row>
    <row r="5426" spans="1:14" x14ac:dyDescent="0.25">
      <c r="A5426" s="9" t="s">
        <v>797</v>
      </c>
      <c r="B5426" s="9" t="s">
        <v>28</v>
      </c>
      <c r="C5426" s="9" t="s">
        <v>29</v>
      </c>
      <c r="D5426" s="9" t="s">
        <v>27</v>
      </c>
      <c r="E5426" s="10">
        <v>16.61</v>
      </c>
      <c r="F5426" s="10">
        <v>0</v>
      </c>
      <c r="G5426" s="10">
        <v>16.61</v>
      </c>
      <c r="H5426" s="10">
        <v>16.63</v>
      </c>
      <c r="I5426" s="10">
        <v>-1.9999999999999574E-2</v>
      </c>
      <c r="J5426" s="10">
        <v>0</v>
      </c>
      <c r="K5426" s="10">
        <v>0</v>
      </c>
      <c r="L5426" s="10">
        <v>0</v>
      </c>
      <c r="M5426" s="10">
        <v>0</v>
      </c>
      <c r="N5426" s="10">
        <v>0</v>
      </c>
    </row>
    <row r="5427" spans="1:14" x14ac:dyDescent="0.25">
      <c r="A5427" s="9" t="s">
        <v>797</v>
      </c>
      <c r="B5427" s="9" t="s">
        <v>30</v>
      </c>
      <c r="C5427" s="9" t="s">
        <v>29</v>
      </c>
      <c r="D5427" s="9" t="s">
        <v>27</v>
      </c>
      <c r="E5427" s="10">
        <v>387.59</v>
      </c>
      <c r="F5427" s="10">
        <v>0</v>
      </c>
      <c r="G5427" s="10">
        <v>387.59</v>
      </c>
      <c r="H5427" s="10">
        <v>387.95</v>
      </c>
      <c r="I5427" s="10">
        <v>-0.36000000000001364</v>
      </c>
      <c r="J5427" s="10">
        <v>0</v>
      </c>
      <c r="K5427" s="10">
        <v>0</v>
      </c>
      <c r="L5427" s="10">
        <v>0</v>
      </c>
      <c r="M5427" s="10">
        <v>0</v>
      </c>
      <c r="N5427" s="10">
        <v>0</v>
      </c>
    </row>
    <row r="5428" spans="1:14" x14ac:dyDescent="0.25">
      <c r="A5428" s="9" t="s">
        <v>797</v>
      </c>
      <c r="B5428" s="9" t="s">
        <v>31</v>
      </c>
      <c r="C5428" s="9" t="s">
        <v>29</v>
      </c>
      <c r="D5428" s="9" t="s">
        <v>27</v>
      </c>
      <c r="E5428" s="10">
        <v>2602.39</v>
      </c>
      <c r="F5428" s="10">
        <v>0</v>
      </c>
      <c r="G5428" s="10">
        <v>2602.39</v>
      </c>
      <c r="H5428" s="10">
        <v>2604.8200000000002</v>
      </c>
      <c r="I5428" s="10">
        <v>-2.430000000000291</v>
      </c>
      <c r="J5428" s="10">
        <v>0</v>
      </c>
      <c r="K5428" s="10">
        <v>0</v>
      </c>
      <c r="L5428" s="10">
        <v>0</v>
      </c>
      <c r="M5428" s="10">
        <v>0</v>
      </c>
      <c r="N5428" s="10">
        <v>0</v>
      </c>
    </row>
    <row r="5429" spans="1:14" x14ac:dyDescent="0.25">
      <c r="A5429" s="9" t="s">
        <v>797</v>
      </c>
      <c r="B5429" s="9" t="s">
        <v>32</v>
      </c>
      <c r="C5429" s="9" t="s">
        <v>33</v>
      </c>
      <c r="D5429" s="9" t="s">
        <v>27</v>
      </c>
      <c r="E5429" s="10">
        <v>4020.61</v>
      </c>
      <c r="F5429" s="10">
        <v>0</v>
      </c>
      <c r="G5429" s="10">
        <v>4020.61</v>
      </c>
      <c r="H5429" s="10">
        <v>4266.54</v>
      </c>
      <c r="I5429" s="10">
        <v>-245.92999999999984</v>
      </c>
      <c r="J5429" s="10">
        <v>11.4</v>
      </c>
      <c r="K5429" s="10">
        <v>0</v>
      </c>
      <c r="L5429" s="10">
        <v>11.4</v>
      </c>
      <c r="M5429" s="10">
        <v>12.097</v>
      </c>
      <c r="N5429" s="10">
        <v>-0.69699999999999918</v>
      </c>
    </row>
    <row r="5430" spans="1:14" x14ac:dyDescent="0.25">
      <c r="A5430" s="9" t="s">
        <v>797</v>
      </c>
      <c r="B5430" s="9" t="s">
        <v>34</v>
      </c>
      <c r="C5430" s="9" t="s">
        <v>33</v>
      </c>
      <c r="D5430" s="9" t="s">
        <v>27</v>
      </c>
      <c r="E5430" s="10">
        <v>13821.02</v>
      </c>
      <c r="F5430" s="10">
        <v>0</v>
      </c>
      <c r="G5430" s="10">
        <v>13821.02</v>
      </c>
      <c r="H5430" s="10">
        <v>14666.44</v>
      </c>
      <c r="I5430" s="10">
        <v>-845.42000000000007</v>
      </c>
      <c r="J5430" s="10">
        <v>11.4</v>
      </c>
      <c r="K5430" s="10">
        <v>0</v>
      </c>
      <c r="L5430" s="10">
        <v>11.4</v>
      </c>
      <c r="M5430" s="10">
        <v>12.097</v>
      </c>
      <c r="N5430" s="10">
        <v>-0.69699999999999918</v>
      </c>
    </row>
    <row r="5431" spans="1:14" x14ac:dyDescent="0.25">
      <c r="A5431" s="9" t="s">
        <v>797</v>
      </c>
      <c r="B5431" s="9" t="s">
        <v>35</v>
      </c>
      <c r="C5431" s="9" t="s">
        <v>33</v>
      </c>
      <c r="D5431" s="9" t="s">
        <v>27</v>
      </c>
      <c r="E5431" s="10">
        <v>14953.5</v>
      </c>
      <c r="F5431" s="10">
        <v>0</v>
      </c>
      <c r="G5431" s="10">
        <v>14953.5</v>
      </c>
      <c r="H5431" s="10">
        <v>15868.07</v>
      </c>
      <c r="I5431" s="10">
        <v>-914.56999999999971</v>
      </c>
      <c r="J5431" s="10">
        <v>239.4</v>
      </c>
      <c r="K5431" s="10">
        <v>0</v>
      </c>
      <c r="L5431" s="10">
        <v>239.4</v>
      </c>
      <c r="M5431" s="10">
        <v>254.042</v>
      </c>
      <c r="N5431" s="10">
        <v>-14.641999999999996</v>
      </c>
    </row>
    <row r="5432" spans="1:14" x14ac:dyDescent="0.25">
      <c r="A5432" s="9" t="s">
        <v>797</v>
      </c>
      <c r="B5432" s="9" t="s">
        <v>36</v>
      </c>
      <c r="C5432" s="9" t="s">
        <v>29</v>
      </c>
      <c r="D5432" s="9" t="s">
        <v>27</v>
      </c>
      <c r="E5432" s="10">
        <v>29156.26</v>
      </c>
      <c r="F5432" s="10">
        <v>0</v>
      </c>
      <c r="G5432" s="10">
        <v>29156.26</v>
      </c>
      <c r="H5432" s="10">
        <v>29183.5</v>
      </c>
      <c r="I5432" s="10">
        <v>-27.240000000001601</v>
      </c>
      <c r="J5432" s="10">
        <v>0</v>
      </c>
      <c r="K5432" s="10">
        <v>0</v>
      </c>
      <c r="L5432" s="10">
        <v>0</v>
      </c>
      <c r="M5432" s="10">
        <v>0</v>
      </c>
      <c r="N5432" s="10">
        <v>0</v>
      </c>
    </row>
    <row r="5433" spans="1:14" x14ac:dyDescent="0.25">
      <c r="A5433" s="9" t="s">
        <v>797</v>
      </c>
      <c r="B5433" s="9" t="s">
        <v>37</v>
      </c>
      <c r="C5433" s="9" t="s">
        <v>29</v>
      </c>
      <c r="D5433" s="9" t="s">
        <v>27</v>
      </c>
      <c r="E5433" s="10">
        <v>67424.05</v>
      </c>
      <c r="F5433" s="10">
        <v>0</v>
      </c>
      <c r="G5433" s="10">
        <v>67424.05</v>
      </c>
      <c r="H5433" s="10">
        <v>67487.039999999994</v>
      </c>
      <c r="I5433" s="10">
        <v>-62.989999999990687</v>
      </c>
      <c r="J5433" s="10">
        <v>0</v>
      </c>
      <c r="K5433" s="10">
        <v>0</v>
      </c>
      <c r="L5433" s="10">
        <v>0</v>
      </c>
      <c r="M5433" s="10">
        <v>0</v>
      </c>
      <c r="N5433" s="10">
        <v>0</v>
      </c>
    </row>
    <row r="5434" spans="1:14" x14ac:dyDescent="0.25">
      <c r="A5434" s="9" t="s">
        <v>797</v>
      </c>
      <c r="B5434" s="9" t="s">
        <v>294</v>
      </c>
      <c r="C5434" s="9" t="s">
        <v>39</v>
      </c>
      <c r="D5434" s="9" t="s">
        <v>40</v>
      </c>
      <c r="E5434" s="10">
        <v>-1557816.86</v>
      </c>
      <c r="F5434" s="10">
        <v>0</v>
      </c>
      <c r="G5434" s="10">
        <v>-1557816.86</v>
      </c>
      <c r="H5434" s="10">
        <v>-1557816.86</v>
      </c>
      <c r="I5434" s="10">
        <v>0</v>
      </c>
      <c r="J5434" s="10">
        <v>-8710</v>
      </c>
      <c r="K5434" s="10">
        <v>0</v>
      </c>
      <c r="L5434" s="10">
        <v>-8710</v>
      </c>
      <c r="M5434" s="10">
        <v>-8710</v>
      </c>
      <c r="N5434" s="10">
        <v>0</v>
      </c>
    </row>
    <row r="5435" spans="1:14" x14ac:dyDescent="0.25">
      <c r="A5435" s="9" t="s">
        <v>797</v>
      </c>
      <c r="B5435" s="9" t="s">
        <v>798</v>
      </c>
      <c r="C5435" s="9" t="s">
        <v>42</v>
      </c>
      <c r="D5435" s="9" t="s">
        <v>43</v>
      </c>
      <c r="E5435" s="10">
        <v>14542.57</v>
      </c>
      <c r="F5435" s="10">
        <v>0</v>
      </c>
      <c r="G5435" s="10">
        <v>14542.57</v>
      </c>
      <c r="H5435" s="10">
        <v>0</v>
      </c>
      <c r="I5435" s="10">
        <v>14542.57</v>
      </c>
      <c r="J5435" s="10">
        <v>63800</v>
      </c>
      <c r="K5435" s="10">
        <v>0</v>
      </c>
      <c r="L5435" s="10">
        <v>63800</v>
      </c>
      <c r="M5435" s="10">
        <v>0</v>
      </c>
      <c r="N5435" s="10">
        <v>63800</v>
      </c>
    </row>
    <row r="5436" spans="1:14" x14ac:dyDescent="0.25">
      <c r="A5436" s="9" t="s">
        <v>797</v>
      </c>
      <c r="B5436" s="9" t="s">
        <v>799</v>
      </c>
      <c r="C5436" s="9" t="s">
        <v>42</v>
      </c>
      <c r="D5436" s="9" t="s">
        <v>43</v>
      </c>
      <c r="E5436" s="10">
        <v>22406.95</v>
      </c>
      <c r="F5436" s="10">
        <v>0</v>
      </c>
      <c r="G5436" s="10">
        <v>22406.95</v>
      </c>
      <c r="H5436" s="10">
        <v>0</v>
      </c>
      <c r="I5436" s="10">
        <v>22406.95</v>
      </c>
      <c r="J5436" s="10">
        <v>77300</v>
      </c>
      <c r="K5436" s="10">
        <v>0</v>
      </c>
      <c r="L5436" s="10">
        <v>77300</v>
      </c>
      <c r="M5436" s="10">
        <v>0</v>
      </c>
      <c r="N5436" s="10">
        <v>77300</v>
      </c>
    </row>
    <row r="5437" spans="1:14" x14ac:dyDescent="0.25">
      <c r="A5437" s="9" t="s">
        <v>797</v>
      </c>
      <c r="B5437" s="9" t="s">
        <v>739</v>
      </c>
      <c r="C5437" s="9" t="s">
        <v>42</v>
      </c>
      <c r="D5437" s="9" t="s">
        <v>43</v>
      </c>
      <c r="E5437" s="10">
        <v>5442.31</v>
      </c>
      <c r="F5437" s="10">
        <v>0</v>
      </c>
      <c r="G5437" s="10">
        <v>5442.31</v>
      </c>
      <c r="H5437" s="10">
        <v>0</v>
      </c>
      <c r="I5437" s="10">
        <v>5442.31</v>
      </c>
      <c r="J5437" s="10">
        <v>104700</v>
      </c>
      <c r="K5437" s="10">
        <v>0</v>
      </c>
      <c r="L5437" s="10">
        <v>104700</v>
      </c>
      <c r="M5437" s="10">
        <v>0</v>
      </c>
      <c r="N5437" s="10">
        <v>104700</v>
      </c>
    </row>
    <row r="5438" spans="1:14" x14ac:dyDescent="0.25">
      <c r="A5438" s="9" t="s">
        <v>797</v>
      </c>
      <c r="B5438" s="9" t="s">
        <v>295</v>
      </c>
      <c r="C5438" s="9" t="s">
        <v>42</v>
      </c>
      <c r="D5438" s="9" t="s">
        <v>43</v>
      </c>
      <c r="E5438" s="10">
        <v>0</v>
      </c>
      <c r="F5438" s="10">
        <v>5183.1428571428569</v>
      </c>
      <c r="G5438" s="10">
        <v>-5183.1428571428569</v>
      </c>
      <c r="H5438" s="10">
        <v>5260.89</v>
      </c>
      <c r="I5438" s="10">
        <v>-5260.89</v>
      </c>
      <c r="J5438" s="10">
        <v>0</v>
      </c>
      <c r="K5438" s="10">
        <v>104520</v>
      </c>
      <c r="L5438" s="10">
        <v>-104520</v>
      </c>
      <c r="M5438" s="10">
        <v>106087.8</v>
      </c>
      <c r="N5438" s="10">
        <v>-106087.8</v>
      </c>
    </row>
    <row r="5439" spans="1:14" x14ac:dyDescent="0.25">
      <c r="A5439" s="9" t="s">
        <v>797</v>
      </c>
      <c r="B5439" s="9" t="s">
        <v>44</v>
      </c>
      <c r="C5439" s="9" t="s">
        <v>42</v>
      </c>
      <c r="D5439" s="9" t="s">
        <v>43</v>
      </c>
      <c r="E5439" s="10">
        <v>8636.57</v>
      </c>
      <c r="F5439" s="10">
        <v>8631.6119402985078</v>
      </c>
      <c r="G5439" s="10">
        <v>4.9580597014919476</v>
      </c>
      <c r="H5439" s="10">
        <v>8674.77</v>
      </c>
      <c r="I5439" s="10">
        <v>-38.200000000000728</v>
      </c>
      <c r="J5439" s="10">
        <v>8715</v>
      </c>
      <c r="K5439" s="10">
        <v>8709.9999999999982</v>
      </c>
      <c r="L5439" s="10">
        <v>5.000000000001819</v>
      </c>
      <c r="M5439" s="10">
        <v>8753.5499999999993</v>
      </c>
      <c r="N5439" s="10">
        <v>-38.549999999999272</v>
      </c>
    </row>
    <row r="5440" spans="1:14" x14ac:dyDescent="0.25">
      <c r="A5440" s="9" t="s">
        <v>797</v>
      </c>
      <c r="B5440" s="9" t="s">
        <v>296</v>
      </c>
      <c r="C5440" s="9" t="s">
        <v>42</v>
      </c>
      <c r="D5440" s="9" t="s">
        <v>43</v>
      </c>
      <c r="E5440" s="10">
        <v>8175</v>
      </c>
      <c r="F5440" s="10">
        <v>20993.891625615764</v>
      </c>
      <c r="G5440" s="10">
        <v>-12818.891625615764</v>
      </c>
      <c r="H5440" s="10">
        <v>21308.799999999999</v>
      </c>
      <c r="I5440" s="10">
        <v>-13133.8</v>
      </c>
      <c r="J5440" s="10">
        <v>40700</v>
      </c>
      <c r="K5440" s="10">
        <v>104520</v>
      </c>
      <c r="L5440" s="10">
        <v>-63820</v>
      </c>
      <c r="M5440" s="10">
        <v>106087.8</v>
      </c>
      <c r="N5440" s="10">
        <v>-65387.8</v>
      </c>
    </row>
    <row r="5441" spans="1:14" x14ac:dyDescent="0.25">
      <c r="A5441" s="9" t="s">
        <v>797</v>
      </c>
      <c r="B5441" s="9" t="s">
        <v>297</v>
      </c>
      <c r="C5441" s="9" t="s">
        <v>42</v>
      </c>
      <c r="D5441" s="9" t="s">
        <v>43</v>
      </c>
      <c r="E5441" s="10">
        <v>6973.3</v>
      </c>
      <c r="F5441" s="10">
        <v>26600.344827586207</v>
      </c>
      <c r="G5441" s="10">
        <v>-19627.044827586207</v>
      </c>
      <c r="H5441" s="10">
        <v>26999.35</v>
      </c>
      <c r="I5441" s="10">
        <v>-20026.05</v>
      </c>
      <c r="J5441" s="10">
        <v>27400</v>
      </c>
      <c r="K5441" s="10">
        <v>104520</v>
      </c>
      <c r="L5441" s="10">
        <v>-77120</v>
      </c>
      <c r="M5441" s="10">
        <v>106087.8</v>
      </c>
      <c r="N5441" s="10">
        <v>-78687.8</v>
      </c>
    </row>
    <row r="5442" spans="1:14" x14ac:dyDescent="0.25">
      <c r="A5442" s="9" t="s">
        <v>797</v>
      </c>
      <c r="B5442" s="9" t="s">
        <v>47</v>
      </c>
      <c r="C5442" s="9" t="s">
        <v>42</v>
      </c>
      <c r="D5442" s="9" t="s">
        <v>43</v>
      </c>
      <c r="E5442" s="10">
        <v>49074.2</v>
      </c>
      <c r="F5442" s="10">
        <v>49144.254901960783</v>
      </c>
      <c r="G5442" s="10">
        <v>-70.054901960786083</v>
      </c>
      <c r="H5442" s="10">
        <v>50127.14</v>
      </c>
      <c r="I5442" s="10">
        <v>-1052.9400000000023</v>
      </c>
      <c r="J5442" s="10">
        <v>104371</v>
      </c>
      <c r="K5442" s="10">
        <v>104520</v>
      </c>
      <c r="L5442" s="10">
        <v>-149</v>
      </c>
      <c r="M5442" s="10">
        <v>106610.4</v>
      </c>
      <c r="N5442" s="10">
        <v>-2239.3999999999942</v>
      </c>
    </row>
    <row r="5443" spans="1:14" x14ac:dyDescent="0.25">
      <c r="A5443" s="9" t="s">
        <v>797</v>
      </c>
      <c r="B5443" s="9" t="s">
        <v>298</v>
      </c>
      <c r="C5443" s="9" t="s">
        <v>42</v>
      </c>
      <c r="D5443" s="9" t="s">
        <v>43</v>
      </c>
      <c r="E5443" s="10">
        <v>92554.23</v>
      </c>
      <c r="F5443" s="10">
        <v>89497.753694581275</v>
      </c>
      <c r="G5443" s="10">
        <v>3056.4763054187206</v>
      </c>
      <c r="H5443" s="10">
        <v>90840.22</v>
      </c>
      <c r="I5443" s="10">
        <v>1714.0099999999948</v>
      </c>
      <c r="J5443" s="10">
        <v>108090</v>
      </c>
      <c r="K5443" s="10">
        <v>104520</v>
      </c>
      <c r="L5443" s="10">
        <v>3570</v>
      </c>
      <c r="M5443" s="10">
        <v>106087.8</v>
      </c>
      <c r="N5443" s="10">
        <v>2002.1999999999971</v>
      </c>
    </row>
    <row r="5444" spans="1:14" x14ac:dyDescent="0.25">
      <c r="A5444" s="9" t="s">
        <v>797</v>
      </c>
      <c r="B5444" s="9" t="s">
        <v>299</v>
      </c>
      <c r="C5444" s="9" t="s">
        <v>42</v>
      </c>
      <c r="D5444" s="9" t="s">
        <v>43</v>
      </c>
      <c r="E5444" s="10">
        <v>103457.92</v>
      </c>
      <c r="F5444" s="10">
        <v>103126.4039408867</v>
      </c>
      <c r="G5444" s="10">
        <v>331.51605911330262</v>
      </c>
      <c r="H5444" s="10">
        <v>104673.3</v>
      </c>
      <c r="I5444" s="10">
        <v>-1215.3800000000047</v>
      </c>
      <c r="J5444" s="10">
        <v>8738</v>
      </c>
      <c r="K5444" s="10">
        <v>8710</v>
      </c>
      <c r="L5444" s="10">
        <v>28</v>
      </c>
      <c r="M5444" s="10">
        <v>8840.65</v>
      </c>
      <c r="N5444" s="10">
        <v>-102.64999999999964</v>
      </c>
    </row>
    <row r="5445" spans="1:14" x14ac:dyDescent="0.25">
      <c r="A5445" s="9" t="s">
        <v>797</v>
      </c>
      <c r="B5445" s="9" t="s">
        <v>50</v>
      </c>
      <c r="C5445" s="9" t="s">
        <v>42</v>
      </c>
      <c r="D5445" s="9" t="s">
        <v>43</v>
      </c>
      <c r="E5445" s="10">
        <v>139517</v>
      </c>
      <c r="F5445" s="10">
        <v>139011.60199004976</v>
      </c>
      <c r="G5445" s="10">
        <v>505.39800995023688</v>
      </c>
      <c r="H5445" s="10">
        <v>139706.66</v>
      </c>
      <c r="I5445" s="10">
        <v>-189.66000000000349</v>
      </c>
      <c r="J5445" s="10">
        <v>104900</v>
      </c>
      <c r="K5445" s="10">
        <v>104520</v>
      </c>
      <c r="L5445" s="10">
        <v>380</v>
      </c>
      <c r="M5445" s="10">
        <v>105042.6</v>
      </c>
      <c r="N5445" s="10">
        <v>-142.60000000000582</v>
      </c>
    </row>
    <row r="5446" spans="1:14" x14ac:dyDescent="0.25">
      <c r="A5446" s="9" t="s">
        <v>797</v>
      </c>
      <c r="B5446" s="9" t="s">
        <v>103</v>
      </c>
      <c r="C5446" s="9" t="s">
        <v>42</v>
      </c>
      <c r="D5446" s="9" t="s">
        <v>43</v>
      </c>
      <c r="E5446" s="10">
        <v>502259.09</v>
      </c>
      <c r="F5446" s="10">
        <v>499963.05940594058</v>
      </c>
      <c r="G5446" s="10">
        <v>2296.0305940594408</v>
      </c>
      <c r="H5446" s="10">
        <v>504962.69</v>
      </c>
      <c r="I5446" s="10">
        <v>-2703.5999999999767</v>
      </c>
      <c r="J5446" s="10">
        <v>105000</v>
      </c>
      <c r="K5446" s="10">
        <v>104520</v>
      </c>
      <c r="L5446" s="10">
        <v>480</v>
      </c>
      <c r="M5446" s="10">
        <v>105565.2</v>
      </c>
      <c r="N5446" s="10">
        <v>-565.19999999999709</v>
      </c>
    </row>
    <row r="5447" spans="1:14" x14ac:dyDescent="0.25">
      <c r="A5447" s="9" t="s">
        <v>797</v>
      </c>
      <c r="B5447" s="9" t="s">
        <v>300</v>
      </c>
      <c r="C5447" s="9" t="s">
        <v>42</v>
      </c>
      <c r="D5447" s="9" t="s">
        <v>53</v>
      </c>
      <c r="E5447" s="10">
        <v>465068.45</v>
      </c>
      <c r="F5447" s="10">
        <v>460895.89108910889</v>
      </c>
      <c r="G5447" s="10">
        <v>4172.5589108911227</v>
      </c>
      <c r="H5447" s="10">
        <v>465504.85</v>
      </c>
      <c r="I5447" s="10">
        <v>-436.39999999996508</v>
      </c>
      <c r="J5447" s="10">
        <v>79100</v>
      </c>
      <c r="K5447" s="10">
        <v>78389.999999999985</v>
      </c>
      <c r="L5447" s="10">
        <v>710.00000000001455</v>
      </c>
      <c r="M5447" s="10">
        <v>79173.899999999994</v>
      </c>
      <c r="N5447" s="10">
        <v>-73.899999999994179</v>
      </c>
    </row>
    <row r="5448" spans="1:14" x14ac:dyDescent="0.25">
      <c r="A5448" s="9" t="s">
        <v>797</v>
      </c>
      <c r="B5448" s="9" t="s">
        <v>54</v>
      </c>
      <c r="C5448" s="9" t="s">
        <v>42</v>
      </c>
      <c r="D5448" s="9" t="s">
        <v>55</v>
      </c>
      <c r="E5448" s="10">
        <v>5277.22</v>
      </c>
      <c r="F5448" s="10">
        <v>5173.7450980392159</v>
      </c>
      <c r="G5448" s="10">
        <v>103.47490196078434</v>
      </c>
      <c r="H5448" s="10">
        <v>5277.22</v>
      </c>
      <c r="I5448" s="10">
        <v>0</v>
      </c>
      <c r="J5448" s="10">
        <v>959.49400000000003</v>
      </c>
      <c r="K5448" s="10">
        <v>940.68039215686281</v>
      </c>
      <c r="L5448" s="10">
        <v>18.81360784313722</v>
      </c>
      <c r="M5448" s="10">
        <v>959.49400000000003</v>
      </c>
      <c r="N5448" s="10">
        <v>0</v>
      </c>
    </row>
    <row r="5449" spans="1:14" x14ac:dyDescent="0.25">
      <c r="A5449" s="9" t="s">
        <v>800</v>
      </c>
      <c r="B5449" s="9" t="s">
        <v>25</v>
      </c>
      <c r="C5449" s="9" t="s">
        <v>26</v>
      </c>
      <c r="D5449" s="9" t="s">
        <v>27</v>
      </c>
      <c r="E5449" s="10">
        <v>9815.2900000000009</v>
      </c>
      <c r="F5449" s="10">
        <v>0</v>
      </c>
      <c r="G5449" s="10">
        <v>9815.2900000000009</v>
      </c>
      <c r="H5449" s="10">
        <v>0</v>
      </c>
      <c r="I5449" s="10">
        <v>9815.2900000000009</v>
      </c>
      <c r="J5449" s="10">
        <v>0</v>
      </c>
      <c r="K5449" s="10">
        <v>0</v>
      </c>
      <c r="L5449" s="10">
        <v>0</v>
      </c>
      <c r="M5449" s="10">
        <v>0</v>
      </c>
      <c r="N5449" s="10">
        <v>0</v>
      </c>
    </row>
    <row r="5450" spans="1:14" x14ac:dyDescent="0.25">
      <c r="A5450" s="9" t="s">
        <v>800</v>
      </c>
      <c r="B5450" s="9" t="s">
        <v>28</v>
      </c>
      <c r="C5450" s="9" t="s">
        <v>29</v>
      </c>
      <c r="D5450" s="9" t="s">
        <v>27</v>
      </c>
      <c r="E5450" s="10">
        <v>14.03</v>
      </c>
      <c r="F5450" s="10">
        <v>0</v>
      </c>
      <c r="G5450" s="10">
        <v>14.03</v>
      </c>
      <c r="H5450" s="10">
        <v>14.03</v>
      </c>
      <c r="I5450" s="10">
        <v>0</v>
      </c>
      <c r="J5450" s="10">
        <v>0</v>
      </c>
      <c r="K5450" s="10">
        <v>0</v>
      </c>
      <c r="L5450" s="10">
        <v>0</v>
      </c>
      <c r="M5450" s="10">
        <v>0</v>
      </c>
      <c r="N5450" s="10">
        <v>0</v>
      </c>
    </row>
    <row r="5451" spans="1:14" x14ac:dyDescent="0.25">
      <c r="A5451" s="9" t="s">
        <v>800</v>
      </c>
      <c r="B5451" s="9" t="s">
        <v>30</v>
      </c>
      <c r="C5451" s="9" t="s">
        <v>29</v>
      </c>
      <c r="D5451" s="9" t="s">
        <v>27</v>
      </c>
      <c r="E5451" s="10">
        <v>327.32</v>
      </c>
      <c r="F5451" s="10">
        <v>0</v>
      </c>
      <c r="G5451" s="10">
        <v>327.32</v>
      </c>
      <c r="H5451" s="10">
        <v>327.26</v>
      </c>
      <c r="I5451" s="10">
        <v>6.0000000000002274E-2</v>
      </c>
      <c r="J5451" s="10">
        <v>0</v>
      </c>
      <c r="K5451" s="10">
        <v>0</v>
      </c>
      <c r="L5451" s="10">
        <v>0</v>
      </c>
      <c r="M5451" s="10">
        <v>0</v>
      </c>
      <c r="N5451" s="10">
        <v>0</v>
      </c>
    </row>
    <row r="5452" spans="1:14" x14ac:dyDescent="0.25">
      <c r="A5452" s="9" t="s">
        <v>800</v>
      </c>
      <c r="B5452" s="9" t="s">
        <v>31</v>
      </c>
      <c r="C5452" s="9" t="s">
        <v>29</v>
      </c>
      <c r="D5452" s="9" t="s">
        <v>27</v>
      </c>
      <c r="E5452" s="10">
        <v>2197.7199999999998</v>
      </c>
      <c r="F5452" s="10">
        <v>0</v>
      </c>
      <c r="G5452" s="10">
        <v>2197.7199999999998</v>
      </c>
      <c r="H5452" s="10">
        <v>2197.33</v>
      </c>
      <c r="I5452" s="10">
        <v>0.38999999999987267</v>
      </c>
      <c r="J5452" s="10">
        <v>0</v>
      </c>
      <c r="K5452" s="10">
        <v>0</v>
      </c>
      <c r="L5452" s="10">
        <v>0</v>
      </c>
      <c r="M5452" s="10">
        <v>0</v>
      </c>
      <c r="N5452" s="10">
        <v>0</v>
      </c>
    </row>
    <row r="5453" spans="1:14" x14ac:dyDescent="0.25">
      <c r="A5453" s="9" t="s">
        <v>800</v>
      </c>
      <c r="B5453" s="9" t="s">
        <v>32</v>
      </c>
      <c r="C5453" s="9" t="s">
        <v>33</v>
      </c>
      <c r="D5453" s="9" t="s">
        <v>27</v>
      </c>
      <c r="E5453" s="10">
        <v>2765.06</v>
      </c>
      <c r="F5453" s="10">
        <v>0</v>
      </c>
      <c r="G5453" s="10">
        <v>2765.06</v>
      </c>
      <c r="H5453" s="10">
        <v>3617.01</v>
      </c>
      <c r="I5453" s="10">
        <v>-851.95000000000027</v>
      </c>
      <c r="J5453" s="10">
        <v>7.84</v>
      </c>
      <c r="K5453" s="10">
        <v>0</v>
      </c>
      <c r="L5453" s="10">
        <v>7.84</v>
      </c>
      <c r="M5453" s="10">
        <v>10.256</v>
      </c>
      <c r="N5453" s="10">
        <v>-2.4160000000000004</v>
      </c>
    </row>
    <row r="5454" spans="1:14" x14ac:dyDescent="0.25">
      <c r="A5454" s="9" t="s">
        <v>800</v>
      </c>
      <c r="B5454" s="9" t="s">
        <v>34</v>
      </c>
      <c r="C5454" s="9" t="s">
        <v>33</v>
      </c>
      <c r="D5454" s="9" t="s">
        <v>27</v>
      </c>
      <c r="E5454" s="10">
        <v>9504.98</v>
      </c>
      <c r="F5454" s="10">
        <v>0</v>
      </c>
      <c r="G5454" s="10">
        <v>9504.98</v>
      </c>
      <c r="H5454" s="10">
        <v>12433.64</v>
      </c>
      <c r="I5454" s="10">
        <v>-2928.66</v>
      </c>
      <c r="J5454" s="10">
        <v>7.84</v>
      </c>
      <c r="K5454" s="10">
        <v>0</v>
      </c>
      <c r="L5454" s="10">
        <v>7.84</v>
      </c>
      <c r="M5454" s="10">
        <v>10.256</v>
      </c>
      <c r="N5454" s="10">
        <v>-2.4160000000000004</v>
      </c>
    </row>
    <row r="5455" spans="1:14" x14ac:dyDescent="0.25">
      <c r="A5455" s="9" t="s">
        <v>800</v>
      </c>
      <c r="B5455" s="9" t="s">
        <v>35</v>
      </c>
      <c r="C5455" s="9" t="s">
        <v>33</v>
      </c>
      <c r="D5455" s="9" t="s">
        <v>27</v>
      </c>
      <c r="E5455" s="10">
        <v>10283.81</v>
      </c>
      <c r="F5455" s="10">
        <v>0</v>
      </c>
      <c r="G5455" s="10">
        <v>10283.81</v>
      </c>
      <c r="H5455" s="10">
        <v>13452.33</v>
      </c>
      <c r="I5455" s="10">
        <v>-3168.5200000000004</v>
      </c>
      <c r="J5455" s="10">
        <v>164.64</v>
      </c>
      <c r="K5455" s="10">
        <v>0</v>
      </c>
      <c r="L5455" s="10">
        <v>164.64</v>
      </c>
      <c r="M5455" s="10">
        <v>215.36699999999999</v>
      </c>
      <c r="N5455" s="10">
        <v>-50.727000000000004</v>
      </c>
    </row>
    <row r="5456" spans="1:14" x14ac:dyDescent="0.25">
      <c r="A5456" s="9" t="s">
        <v>800</v>
      </c>
      <c r="B5456" s="9" t="s">
        <v>36</v>
      </c>
      <c r="C5456" s="9" t="s">
        <v>29</v>
      </c>
      <c r="D5456" s="9" t="s">
        <v>27</v>
      </c>
      <c r="E5456" s="10">
        <v>24622.48</v>
      </c>
      <c r="F5456" s="10">
        <v>0</v>
      </c>
      <c r="G5456" s="10">
        <v>24622.48</v>
      </c>
      <c r="H5456" s="10">
        <v>24618.16</v>
      </c>
      <c r="I5456" s="10">
        <v>4.319999999999709</v>
      </c>
      <c r="J5456" s="10">
        <v>0</v>
      </c>
      <c r="K5456" s="10">
        <v>0</v>
      </c>
      <c r="L5456" s="10">
        <v>0</v>
      </c>
      <c r="M5456" s="10">
        <v>0</v>
      </c>
      <c r="N5456" s="10">
        <v>0</v>
      </c>
    </row>
    <row r="5457" spans="1:14" x14ac:dyDescent="0.25">
      <c r="A5457" s="9" t="s">
        <v>800</v>
      </c>
      <c r="B5457" s="9" t="s">
        <v>37</v>
      </c>
      <c r="C5457" s="9" t="s">
        <v>29</v>
      </c>
      <c r="D5457" s="9" t="s">
        <v>27</v>
      </c>
      <c r="E5457" s="10">
        <v>56939.65</v>
      </c>
      <c r="F5457" s="10">
        <v>0</v>
      </c>
      <c r="G5457" s="10">
        <v>56939.65</v>
      </c>
      <c r="H5457" s="10">
        <v>56929.66</v>
      </c>
      <c r="I5457" s="10">
        <v>9.9899999999979627</v>
      </c>
      <c r="J5457" s="10">
        <v>0</v>
      </c>
      <c r="K5457" s="10">
        <v>0</v>
      </c>
      <c r="L5457" s="10">
        <v>0</v>
      </c>
      <c r="M5457" s="10">
        <v>0</v>
      </c>
      <c r="N5457" s="10">
        <v>0</v>
      </c>
    </row>
    <row r="5458" spans="1:14" x14ac:dyDescent="0.25">
      <c r="A5458" s="9" t="s">
        <v>800</v>
      </c>
      <c r="B5458" s="9" t="s">
        <v>111</v>
      </c>
      <c r="C5458" s="9" t="s">
        <v>39</v>
      </c>
      <c r="D5458" s="9" t="s">
        <v>40</v>
      </c>
      <c r="E5458" s="10">
        <v>-1571006.55</v>
      </c>
      <c r="F5458" s="10">
        <v>0</v>
      </c>
      <c r="G5458" s="10">
        <v>-1571006.55</v>
      </c>
      <c r="H5458" s="10">
        <v>-1571006.4</v>
      </c>
      <c r="I5458" s="10">
        <v>-0.15000000013969839</v>
      </c>
      <c r="J5458" s="10">
        <v>-7384</v>
      </c>
      <c r="K5458" s="10">
        <v>0</v>
      </c>
      <c r="L5458" s="10">
        <v>-7384</v>
      </c>
      <c r="M5458" s="10">
        <v>-7384</v>
      </c>
      <c r="N5458" s="10">
        <v>0</v>
      </c>
    </row>
    <row r="5459" spans="1:14" x14ac:dyDescent="0.25">
      <c r="A5459" s="9" t="s">
        <v>800</v>
      </c>
      <c r="B5459" s="9" t="s">
        <v>92</v>
      </c>
      <c r="C5459" s="9" t="s">
        <v>42</v>
      </c>
      <c r="D5459" s="9" t="s">
        <v>43</v>
      </c>
      <c r="E5459" s="10">
        <v>47.5</v>
      </c>
      <c r="F5459" s="10">
        <v>0</v>
      </c>
      <c r="G5459" s="10">
        <v>47.5</v>
      </c>
      <c r="H5459" s="10">
        <v>0</v>
      </c>
      <c r="I5459" s="10">
        <v>47.5</v>
      </c>
      <c r="J5459" s="10">
        <v>558</v>
      </c>
      <c r="K5459" s="10">
        <v>0</v>
      </c>
      <c r="L5459" s="10">
        <v>558</v>
      </c>
      <c r="M5459" s="10">
        <v>0</v>
      </c>
      <c r="N5459" s="10">
        <v>558</v>
      </c>
    </row>
    <row r="5460" spans="1:14" x14ac:dyDescent="0.25">
      <c r="A5460" s="9" t="s">
        <v>800</v>
      </c>
      <c r="B5460" s="9" t="s">
        <v>471</v>
      </c>
      <c r="C5460" s="9" t="s">
        <v>42</v>
      </c>
      <c r="D5460" s="9" t="s">
        <v>43</v>
      </c>
      <c r="E5460" s="10">
        <v>14896</v>
      </c>
      <c r="F5460" s="10">
        <v>0</v>
      </c>
      <c r="G5460" s="10">
        <v>14896</v>
      </c>
      <c r="H5460" s="10">
        <v>0</v>
      </c>
      <c r="I5460" s="10">
        <v>14896</v>
      </c>
      <c r="J5460" s="10">
        <v>11200</v>
      </c>
      <c r="K5460" s="10">
        <v>0</v>
      </c>
      <c r="L5460" s="10">
        <v>11200</v>
      </c>
      <c r="M5460" s="10">
        <v>0</v>
      </c>
      <c r="N5460" s="10">
        <v>11200</v>
      </c>
    </row>
    <row r="5461" spans="1:14" x14ac:dyDescent="0.25">
      <c r="A5461" s="9" t="s">
        <v>800</v>
      </c>
      <c r="B5461" s="9" t="s">
        <v>114</v>
      </c>
      <c r="C5461" s="9" t="s">
        <v>42</v>
      </c>
      <c r="D5461" s="9" t="s">
        <v>43</v>
      </c>
      <c r="E5461" s="10">
        <v>5368.48</v>
      </c>
      <c r="F5461" s="10">
        <v>5344.8374384236449</v>
      </c>
      <c r="G5461" s="10">
        <v>23.642561576354638</v>
      </c>
      <c r="H5461" s="10">
        <v>5425.01</v>
      </c>
      <c r="I5461" s="10">
        <v>-56.530000000000655</v>
      </c>
      <c r="J5461" s="10">
        <v>89000</v>
      </c>
      <c r="K5461" s="10">
        <v>88608</v>
      </c>
      <c r="L5461" s="10">
        <v>392</v>
      </c>
      <c r="M5461" s="10">
        <v>89937.12</v>
      </c>
      <c r="N5461" s="10">
        <v>-937.11999999999534</v>
      </c>
    </row>
    <row r="5462" spans="1:14" x14ac:dyDescent="0.25">
      <c r="A5462" s="9" t="s">
        <v>800</v>
      </c>
      <c r="B5462" s="9" t="s">
        <v>44</v>
      </c>
      <c r="C5462" s="9" t="s">
        <v>42</v>
      </c>
      <c r="D5462" s="9" t="s">
        <v>43</v>
      </c>
      <c r="E5462" s="10">
        <v>7321.51</v>
      </c>
      <c r="F5462" s="10">
        <v>7317.5422885572143</v>
      </c>
      <c r="G5462" s="10">
        <v>3.9677114427859124</v>
      </c>
      <c r="H5462" s="10">
        <v>7354.13</v>
      </c>
      <c r="I5462" s="10">
        <v>-32.619999999999891</v>
      </c>
      <c r="J5462" s="10">
        <v>7388</v>
      </c>
      <c r="K5462" s="10">
        <v>7384</v>
      </c>
      <c r="L5462" s="10">
        <v>4</v>
      </c>
      <c r="M5462" s="10">
        <v>7420.92</v>
      </c>
      <c r="N5462" s="10">
        <v>-32.920000000000073</v>
      </c>
    </row>
    <row r="5463" spans="1:14" x14ac:dyDescent="0.25">
      <c r="A5463" s="9" t="s">
        <v>800</v>
      </c>
      <c r="B5463" s="9" t="s">
        <v>115</v>
      </c>
      <c r="C5463" s="9" t="s">
        <v>42</v>
      </c>
      <c r="D5463" s="9" t="s">
        <v>43</v>
      </c>
      <c r="E5463" s="10">
        <v>20774.38</v>
      </c>
      <c r="F5463" s="10">
        <v>20682.876847290641</v>
      </c>
      <c r="G5463" s="10">
        <v>91.503152709359711</v>
      </c>
      <c r="H5463" s="10">
        <v>20993.119999999999</v>
      </c>
      <c r="I5463" s="10">
        <v>-218.73999999999796</v>
      </c>
      <c r="J5463" s="10">
        <v>89000</v>
      </c>
      <c r="K5463" s="10">
        <v>88608</v>
      </c>
      <c r="L5463" s="10">
        <v>392</v>
      </c>
      <c r="M5463" s="10">
        <v>89937.12</v>
      </c>
      <c r="N5463" s="10">
        <v>-937.11999999999534</v>
      </c>
    </row>
    <row r="5464" spans="1:14" x14ac:dyDescent="0.25">
      <c r="A5464" s="9" t="s">
        <v>800</v>
      </c>
      <c r="B5464" s="9" t="s">
        <v>116</v>
      </c>
      <c r="C5464" s="9" t="s">
        <v>42</v>
      </c>
      <c r="D5464" s="9" t="s">
        <v>43</v>
      </c>
      <c r="E5464" s="10">
        <v>26797.13</v>
      </c>
      <c r="F5464" s="10">
        <v>26709.106796116506</v>
      </c>
      <c r="G5464" s="10">
        <v>88.023203883494716</v>
      </c>
      <c r="H5464" s="10">
        <v>27510.38</v>
      </c>
      <c r="I5464" s="10">
        <v>-713.25</v>
      </c>
      <c r="J5464" s="10">
        <v>88900</v>
      </c>
      <c r="K5464" s="10">
        <v>88608</v>
      </c>
      <c r="L5464" s="10">
        <v>292</v>
      </c>
      <c r="M5464" s="10">
        <v>91266.240000000005</v>
      </c>
      <c r="N5464" s="10">
        <v>-2366.2400000000052</v>
      </c>
    </row>
    <row r="5465" spans="1:14" x14ac:dyDescent="0.25">
      <c r="A5465" s="9" t="s">
        <v>800</v>
      </c>
      <c r="B5465" s="9" t="s">
        <v>47</v>
      </c>
      <c r="C5465" s="9" t="s">
        <v>42</v>
      </c>
      <c r="D5465" s="9" t="s">
        <v>43</v>
      </c>
      <c r="E5465" s="10">
        <v>41940.949999999997</v>
      </c>
      <c r="F5465" s="10">
        <v>41662.598039215685</v>
      </c>
      <c r="G5465" s="10">
        <v>278.35196078431181</v>
      </c>
      <c r="H5465" s="10">
        <v>42495.85</v>
      </c>
      <c r="I5465" s="10">
        <v>-554.90000000000146</v>
      </c>
      <c r="J5465" s="10">
        <v>89200</v>
      </c>
      <c r="K5465" s="10">
        <v>88608</v>
      </c>
      <c r="L5465" s="10">
        <v>592</v>
      </c>
      <c r="M5465" s="10">
        <v>90380.160000000003</v>
      </c>
      <c r="N5465" s="10">
        <v>-1180.1600000000035</v>
      </c>
    </row>
    <row r="5466" spans="1:14" x14ac:dyDescent="0.25">
      <c r="A5466" s="9" t="s">
        <v>800</v>
      </c>
      <c r="B5466" s="9" t="s">
        <v>117</v>
      </c>
      <c r="C5466" s="9" t="s">
        <v>42</v>
      </c>
      <c r="D5466" s="9" t="s">
        <v>43</v>
      </c>
      <c r="E5466" s="10">
        <v>79382.39</v>
      </c>
      <c r="F5466" s="10">
        <v>77037.743842364536</v>
      </c>
      <c r="G5466" s="10">
        <v>2344.6461576354632</v>
      </c>
      <c r="H5466" s="10">
        <v>78193.31</v>
      </c>
      <c r="I5466" s="10">
        <v>1189.0800000000017</v>
      </c>
      <c r="J5466" s="10">
        <v>91305</v>
      </c>
      <c r="K5466" s="10">
        <v>88608</v>
      </c>
      <c r="L5466" s="10">
        <v>2697</v>
      </c>
      <c r="M5466" s="10">
        <v>89937.12</v>
      </c>
      <c r="N5466" s="10">
        <v>1367.8800000000047</v>
      </c>
    </row>
    <row r="5467" spans="1:14" x14ac:dyDescent="0.25">
      <c r="A5467" s="9" t="s">
        <v>800</v>
      </c>
      <c r="B5467" s="9" t="s">
        <v>118</v>
      </c>
      <c r="C5467" s="9" t="s">
        <v>42</v>
      </c>
      <c r="D5467" s="9" t="s">
        <v>43</v>
      </c>
      <c r="E5467" s="10">
        <v>100924.2</v>
      </c>
      <c r="F5467" s="10">
        <v>100570.07881773399</v>
      </c>
      <c r="G5467" s="10">
        <v>354.1211822660116</v>
      </c>
      <c r="H5467" s="10">
        <v>102078.63</v>
      </c>
      <c r="I5467" s="10">
        <v>-1154.4300000000076</v>
      </c>
      <c r="J5467" s="10">
        <v>7410</v>
      </c>
      <c r="K5467" s="10">
        <v>7384</v>
      </c>
      <c r="L5467" s="10">
        <v>26</v>
      </c>
      <c r="M5467" s="10">
        <v>7494.76</v>
      </c>
      <c r="N5467" s="10">
        <v>-84.760000000000218</v>
      </c>
    </row>
    <row r="5468" spans="1:14" x14ac:dyDescent="0.25">
      <c r="A5468" s="9" t="s">
        <v>800</v>
      </c>
      <c r="B5468" s="9" t="s">
        <v>50</v>
      </c>
      <c r="C5468" s="9" t="s">
        <v>42</v>
      </c>
      <c r="D5468" s="9" t="s">
        <v>43</v>
      </c>
      <c r="E5468" s="10">
        <v>103740</v>
      </c>
      <c r="F5468" s="10">
        <v>117848.6368159204</v>
      </c>
      <c r="G5468" s="10">
        <v>-14108.636815920399</v>
      </c>
      <c r="H5468" s="10">
        <v>118437.88</v>
      </c>
      <c r="I5468" s="10">
        <v>-14697.880000000005</v>
      </c>
      <c r="J5468" s="10">
        <v>78000</v>
      </c>
      <c r="K5468" s="10">
        <v>88608</v>
      </c>
      <c r="L5468" s="10">
        <v>-10608</v>
      </c>
      <c r="M5468" s="10">
        <v>89051.04</v>
      </c>
      <c r="N5468" s="10">
        <v>-11051.039999999994</v>
      </c>
    </row>
    <row r="5469" spans="1:14" x14ac:dyDescent="0.25">
      <c r="A5469" s="9" t="s">
        <v>800</v>
      </c>
      <c r="B5469" s="9" t="s">
        <v>103</v>
      </c>
      <c r="C5469" s="9" t="s">
        <v>42</v>
      </c>
      <c r="D5469" s="9" t="s">
        <v>43</v>
      </c>
      <c r="E5469" s="10">
        <v>426394.06</v>
      </c>
      <c r="F5469" s="10">
        <v>423849.27722772275</v>
      </c>
      <c r="G5469" s="10">
        <v>2544.782772277249</v>
      </c>
      <c r="H5469" s="10">
        <v>428087.77</v>
      </c>
      <c r="I5469" s="10">
        <v>-1693.710000000021</v>
      </c>
      <c r="J5469" s="10">
        <v>89140</v>
      </c>
      <c r="K5469" s="10">
        <v>88608</v>
      </c>
      <c r="L5469" s="10">
        <v>532</v>
      </c>
      <c r="M5469" s="10">
        <v>89494.080000000002</v>
      </c>
      <c r="N5469" s="10">
        <v>-354.08000000000175</v>
      </c>
    </row>
    <row r="5470" spans="1:14" x14ac:dyDescent="0.25">
      <c r="A5470" s="9" t="s">
        <v>800</v>
      </c>
      <c r="B5470" s="9" t="s">
        <v>119</v>
      </c>
      <c r="C5470" s="9" t="s">
        <v>42</v>
      </c>
      <c r="D5470" s="9" t="s">
        <v>53</v>
      </c>
      <c r="E5470" s="10">
        <v>622475.80000000005</v>
      </c>
      <c r="F5470" s="10">
        <v>619270.69651741302</v>
      </c>
      <c r="G5470" s="10">
        <v>3205.1034825870302</v>
      </c>
      <c r="H5470" s="10">
        <v>622367.05000000005</v>
      </c>
      <c r="I5470" s="10">
        <v>108.75</v>
      </c>
      <c r="J5470" s="10">
        <v>66800</v>
      </c>
      <c r="K5470" s="10">
        <v>66456</v>
      </c>
      <c r="L5470" s="10">
        <v>344</v>
      </c>
      <c r="M5470" s="10">
        <v>66788.28</v>
      </c>
      <c r="N5470" s="10">
        <v>11.720000000001164</v>
      </c>
    </row>
    <row r="5471" spans="1:14" x14ac:dyDescent="0.25">
      <c r="A5471" s="9" t="s">
        <v>800</v>
      </c>
      <c r="B5471" s="9" t="s">
        <v>54</v>
      </c>
      <c r="C5471" s="9" t="s">
        <v>42</v>
      </c>
      <c r="D5471" s="9" t="s">
        <v>55</v>
      </c>
      <c r="E5471" s="10">
        <v>4473.8100000000004</v>
      </c>
      <c r="F5471" s="10">
        <v>4386.0980392156862</v>
      </c>
      <c r="G5471" s="10">
        <v>87.711960784314215</v>
      </c>
      <c r="H5471" s="10">
        <v>4473.82</v>
      </c>
      <c r="I5471" s="10">
        <v>-9.999999999308784E-3</v>
      </c>
      <c r="J5471" s="10">
        <v>813.42100000000005</v>
      </c>
      <c r="K5471" s="10">
        <v>797.47156862745101</v>
      </c>
      <c r="L5471" s="10">
        <v>15.949431372549043</v>
      </c>
      <c r="M5471" s="10">
        <v>813.42100000000005</v>
      </c>
      <c r="N5471" s="10">
        <v>0</v>
      </c>
    </row>
    <row r="5472" spans="1:14" x14ac:dyDescent="0.25">
      <c r="A5472" s="9" t="s">
        <v>801</v>
      </c>
      <c r="B5472" s="9" t="s">
        <v>25</v>
      </c>
      <c r="C5472" s="9" t="s">
        <v>26</v>
      </c>
      <c r="D5472" s="9" t="s">
        <v>27</v>
      </c>
      <c r="E5472" s="10">
        <v>-27144.06</v>
      </c>
      <c r="F5472" s="10">
        <v>0</v>
      </c>
      <c r="G5472" s="10">
        <v>-27144.06</v>
      </c>
      <c r="H5472" s="10">
        <v>0</v>
      </c>
      <c r="I5472" s="10">
        <v>-27144.06</v>
      </c>
      <c r="J5472" s="10">
        <v>0</v>
      </c>
      <c r="K5472" s="10">
        <v>0</v>
      </c>
      <c r="L5472" s="10">
        <v>0</v>
      </c>
      <c r="M5472" s="10">
        <v>0</v>
      </c>
      <c r="N5472" s="10">
        <v>0</v>
      </c>
    </row>
    <row r="5473" spans="1:14" x14ac:dyDescent="0.25">
      <c r="A5473" s="9" t="s">
        <v>801</v>
      </c>
      <c r="B5473" s="9" t="s">
        <v>28</v>
      </c>
      <c r="C5473" s="9" t="s">
        <v>29</v>
      </c>
      <c r="D5473" s="9" t="s">
        <v>27</v>
      </c>
      <c r="E5473" s="10">
        <v>1.36</v>
      </c>
      <c r="F5473" s="10">
        <v>0</v>
      </c>
      <c r="G5473" s="10">
        <v>1.36</v>
      </c>
      <c r="H5473" s="10">
        <v>1.17</v>
      </c>
      <c r="I5473" s="10">
        <v>0.19000000000000017</v>
      </c>
      <c r="J5473" s="10">
        <v>0</v>
      </c>
      <c r="K5473" s="10">
        <v>0</v>
      </c>
      <c r="L5473" s="10">
        <v>0</v>
      </c>
      <c r="M5473" s="10">
        <v>0</v>
      </c>
      <c r="N5473" s="10">
        <v>0</v>
      </c>
    </row>
    <row r="5474" spans="1:14" x14ac:dyDescent="0.25">
      <c r="A5474" s="9" t="s">
        <v>801</v>
      </c>
      <c r="B5474" s="9" t="s">
        <v>30</v>
      </c>
      <c r="C5474" s="9" t="s">
        <v>29</v>
      </c>
      <c r="D5474" s="9" t="s">
        <v>27</v>
      </c>
      <c r="E5474" s="10">
        <v>31.83</v>
      </c>
      <c r="F5474" s="10">
        <v>0</v>
      </c>
      <c r="G5474" s="10">
        <v>31.83</v>
      </c>
      <c r="H5474" s="10">
        <v>27.32</v>
      </c>
      <c r="I5474" s="10">
        <v>4.509999999999998</v>
      </c>
      <c r="J5474" s="10">
        <v>0</v>
      </c>
      <c r="K5474" s="10">
        <v>0</v>
      </c>
      <c r="L5474" s="10">
        <v>0</v>
      </c>
      <c r="M5474" s="10">
        <v>0</v>
      </c>
      <c r="N5474" s="10">
        <v>0</v>
      </c>
    </row>
    <row r="5475" spans="1:14" x14ac:dyDescent="0.25">
      <c r="A5475" s="9" t="s">
        <v>801</v>
      </c>
      <c r="B5475" s="9" t="s">
        <v>31</v>
      </c>
      <c r="C5475" s="9" t="s">
        <v>29</v>
      </c>
      <c r="D5475" s="9" t="s">
        <v>27</v>
      </c>
      <c r="E5475" s="10">
        <v>213.72</v>
      </c>
      <c r="F5475" s="10">
        <v>0</v>
      </c>
      <c r="G5475" s="10">
        <v>213.72</v>
      </c>
      <c r="H5475" s="10">
        <v>183.41</v>
      </c>
      <c r="I5475" s="10">
        <v>30.310000000000002</v>
      </c>
      <c r="J5475" s="10">
        <v>0</v>
      </c>
      <c r="K5475" s="10">
        <v>0</v>
      </c>
      <c r="L5475" s="10">
        <v>0</v>
      </c>
      <c r="M5475" s="10">
        <v>0</v>
      </c>
      <c r="N5475" s="10">
        <v>0</v>
      </c>
    </row>
    <row r="5476" spans="1:14" x14ac:dyDescent="0.25">
      <c r="A5476" s="9" t="s">
        <v>801</v>
      </c>
      <c r="B5476" s="9" t="s">
        <v>32</v>
      </c>
      <c r="C5476" s="9" t="s">
        <v>33</v>
      </c>
      <c r="D5476" s="9" t="s">
        <v>27</v>
      </c>
      <c r="E5476" s="10">
        <v>1911.55</v>
      </c>
      <c r="F5476" s="10">
        <v>0</v>
      </c>
      <c r="G5476" s="10">
        <v>1911.55</v>
      </c>
      <c r="H5476" s="10">
        <v>1406.19</v>
      </c>
      <c r="I5476" s="10">
        <v>505.3599999999999</v>
      </c>
      <c r="J5476" s="10">
        <v>5.42</v>
      </c>
      <c r="K5476" s="10">
        <v>0</v>
      </c>
      <c r="L5476" s="10">
        <v>5.42</v>
      </c>
      <c r="M5476" s="10">
        <v>3.9870000000000001</v>
      </c>
      <c r="N5476" s="10">
        <v>1.4329999999999998</v>
      </c>
    </row>
    <row r="5477" spans="1:14" x14ac:dyDescent="0.25">
      <c r="A5477" s="9" t="s">
        <v>801</v>
      </c>
      <c r="B5477" s="9" t="s">
        <v>36</v>
      </c>
      <c r="C5477" s="9" t="s">
        <v>29</v>
      </c>
      <c r="D5477" s="9" t="s">
        <v>27</v>
      </c>
      <c r="E5477" s="10">
        <v>2394.4299999999998</v>
      </c>
      <c r="F5477" s="10">
        <v>0</v>
      </c>
      <c r="G5477" s="10">
        <v>2394.4299999999998</v>
      </c>
      <c r="H5477" s="10">
        <v>2054.91</v>
      </c>
      <c r="I5477" s="10">
        <v>339.52</v>
      </c>
      <c r="J5477" s="10">
        <v>0</v>
      </c>
      <c r="K5477" s="10">
        <v>0</v>
      </c>
      <c r="L5477" s="10">
        <v>0</v>
      </c>
      <c r="M5477" s="10">
        <v>0</v>
      </c>
      <c r="N5477" s="10">
        <v>0</v>
      </c>
    </row>
    <row r="5478" spans="1:14" x14ac:dyDescent="0.25">
      <c r="A5478" s="9" t="s">
        <v>801</v>
      </c>
      <c r="B5478" s="9" t="s">
        <v>37</v>
      </c>
      <c r="C5478" s="9" t="s">
        <v>29</v>
      </c>
      <c r="D5478" s="9" t="s">
        <v>27</v>
      </c>
      <c r="E5478" s="10">
        <v>5537.13</v>
      </c>
      <c r="F5478" s="10">
        <v>0</v>
      </c>
      <c r="G5478" s="10">
        <v>5537.13</v>
      </c>
      <c r="H5478" s="10">
        <v>4751.99</v>
      </c>
      <c r="I5478" s="10">
        <v>785.14000000000033</v>
      </c>
      <c r="J5478" s="10">
        <v>0</v>
      </c>
      <c r="K5478" s="10">
        <v>0</v>
      </c>
      <c r="L5478" s="10">
        <v>0</v>
      </c>
      <c r="M5478" s="10">
        <v>0</v>
      </c>
      <c r="N5478" s="10">
        <v>0</v>
      </c>
    </row>
    <row r="5479" spans="1:14" x14ac:dyDescent="0.25">
      <c r="A5479" s="9" t="s">
        <v>801</v>
      </c>
      <c r="B5479" s="9" t="s">
        <v>34</v>
      </c>
      <c r="C5479" s="9" t="s">
        <v>33</v>
      </c>
      <c r="D5479" s="9" t="s">
        <v>27</v>
      </c>
      <c r="E5479" s="10">
        <v>5964.86</v>
      </c>
      <c r="F5479" s="10">
        <v>0</v>
      </c>
      <c r="G5479" s="10">
        <v>5964.86</v>
      </c>
      <c r="H5479" s="10">
        <v>4833.83</v>
      </c>
      <c r="I5479" s="10">
        <v>1131.0299999999997</v>
      </c>
      <c r="J5479" s="10">
        <v>4.92</v>
      </c>
      <c r="K5479" s="10">
        <v>0</v>
      </c>
      <c r="L5479" s="10">
        <v>4.92</v>
      </c>
      <c r="M5479" s="10">
        <v>3.9870000000000001</v>
      </c>
      <c r="N5479" s="10">
        <v>0.93299999999999983</v>
      </c>
    </row>
    <row r="5480" spans="1:14" x14ac:dyDescent="0.25">
      <c r="A5480" s="9" t="s">
        <v>801</v>
      </c>
      <c r="B5480" s="9" t="s">
        <v>35</v>
      </c>
      <c r="C5480" s="9" t="s">
        <v>33</v>
      </c>
      <c r="D5480" s="9" t="s">
        <v>27</v>
      </c>
      <c r="E5480" s="10">
        <v>7109.48</v>
      </c>
      <c r="F5480" s="10">
        <v>0</v>
      </c>
      <c r="G5480" s="10">
        <v>7109.48</v>
      </c>
      <c r="H5480" s="10">
        <v>5229.91</v>
      </c>
      <c r="I5480" s="10">
        <v>1879.5699999999997</v>
      </c>
      <c r="J5480" s="10">
        <v>113.82</v>
      </c>
      <c r="K5480" s="10">
        <v>0</v>
      </c>
      <c r="L5480" s="10">
        <v>113.82</v>
      </c>
      <c r="M5480" s="10">
        <v>83.728999999999999</v>
      </c>
      <c r="N5480" s="10">
        <v>30.090999999999994</v>
      </c>
    </row>
    <row r="5481" spans="1:14" x14ac:dyDescent="0.25">
      <c r="A5481" s="9" t="s">
        <v>801</v>
      </c>
      <c r="B5481" s="9" t="s">
        <v>417</v>
      </c>
      <c r="C5481" s="9" t="s">
        <v>39</v>
      </c>
      <c r="D5481" s="9" t="s">
        <v>40</v>
      </c>
      <c r="E5481" s="10">
        <v>-200929.97</v>
      </c>
      <c r="F5481" s="10">
        <v>0</v>
      </c>
      <c r="G5481" s="10">
        <v>-200929.97</v>
      </c>
      <c r="H5481" s="10">
        <v>-200929.95</v>
      </c>
      <c r="I5481" s="10">
        <v>-1.9999999989522621E-2</v>
      </c>
      <c r="J5481" s="10">
        <v>-1236</v>
      </c>
      <c r="K5481" s="10">
        <v>0</v>
      </c>
      <c r="L5481" s="10">
        <v>-1236</v>
      </c>
      <c r="M5481" s="10">
        <v>-1236</v>
      </c>
      <c r="N5481" s="10">
        <v>0</v>
      </c>
    </row>
    <row r="5482" spans="1:14" x14ac:dyDescent="0.25">
      <c r="A5482" s="9" t="s">
        <v>801</v>
      </c>
      <c r="B5482" s="9" t="s">
        <v>418</v>
      </c>
      <c r="C5482" s="9" t="s">
        <v>42</v>
      </c>
      <c r="D5482" s="9" t="s">
        <v>43</v>
      </c>
      <c r="E5482" s="10">
        <v>1018.7</v>
      </c>
      <c r="F5482" s="10">
        <v>0</v>
      </c>
      <c r="G5482" s="10">
        <v>1018.7</v>
      </c>
      <c r="H5482" s="10">
        <v>0</v>
      </c>
      <c r="I5482" s="10">
        <v>1018.7</v>
      </c>
      <c r="J5482" s="10">
        <v>30500</v>
      </c>
      <c r="K5482" s="10">
        <v>0</v>
      </c>
      <c r="L5482" s="10">
        <v>30500</v>
      </c>
      <c r="M5482" s="10">
        <v>0</v>
      </c>
      <c r="N5482" s="10">
        <v>30500</v>
      </c>
    </row>
    <row r="5483" spans="1:14" x14ac:dyDescent="0.25">
      <c r="A5483" s="9" t="s">
        <v>801</v>
      </c>
      <c r="B5483" s="9" t="s">
        <v>383</v>
      </c>
      <c r="C5483" s="9" t="s">
        <v>42</v>
      </c>
      <c r="D5483" s="9" t="s">
        <v>43</v>
      </c>
      <c r="E5483" s="10">
        <v>59.98</v>
      </c>
      <c r="F5483" s="10">
        <v>48.450980392156865</v>
      </c>
      <c r="G5483" s="10">
        <v>11.529019607843132</v>
      </c>
      <c r="H5483" s="10">
        <v>49.42</v>
      </c>
      <c r="I5483" s="10">
        <v>10.559999999999995</v>
      </c>
      <c r="J5483" s="10">
        <v>1530</v>
      </c>
      <c r="K5483" s="10">
        <v>1236</v>
      </c>
      <c r="L5483" s="10">
        <v>294</v>
      </c>
      <c r="M5483" s="10">
        <v>1260.72</v>
      </c>
      <c r="N5483" s="10">
        <v>269.27999999999997</v>
      </c>
    </row>
    <row r="5484" spans="1:14" x14ac:dyDescent="0.25">
      <c r="A5484" s="9" t="s">
        <v>801</v>
      </c>
      <c r="B5484" s="9" t="s">
        <v>419</v>
      </c>
      <c r="C5484" s="9" t="s">
        <v>42</v>
      </c>
      <c r="D5484" s="9" t="s">
        <v>43</v>
      </c>
      <c r="E5484" s="10">
        <v>0</v>
      </c>
      <c r="F5484" s="10">
        <v>881.9113300492611</v>
      </c>
      <c r="G5484" s="10">
        <v>-881.9113300492611</v>
      </c>
      <c r="H5484" s="10">
        <v>895.14</v>
      </c>
      <c r="I5484" s="10">
        <v>-895.14</v>
      </c>
      <c r="J5484" s="10">
        <v>0</v>
      </c>
      <c r="K5484" s="10">
        <v>29664</v>
      </c>
      <c r="L5484" s="10">
        <v>-29664</v>
      </c>
      <c r="M5484" s="10">
        <v>30108.959999999999</v>
      </c>
      <c r="N5484" s="10">
        <v>-30108.959999999999</v>
      </c>
    </row>
    <row r="5485" spans="1:14" x14ac:dyDescent="0.25">
      <c r="A5485" s="9" t="s">
        <v>801</v>
      </c>
      <c r="B5485" s="9" t="s">
        <v>385</v>
      </c>
      <c r="C5485" s="9" t="s">
        <v>42</v>
      </c>
      <c r="D5485" s="9" t="s">
        <v>43</v>
      </c>
      <c r="E5485" s="10">
        <v>1275.32</v>
      </c>
      <c r="F5485" s="10">
        <v>1268.1393034825871</v>
      </c>
      <c r="G5485" s="10">
        <v>7.1806965174127981</v>
      </c>
      <c r="H5485" s="10">
        <v>1274.48</v>
      </c>
      <c r="I5485" s="10">
        <v>0.83999999999991815</v>
      </c>
      <c r="J5485" s="10">
        <v>1243</v>
      </c>
      <c r="K5485" s="10">
        <v>1236</v>
      </c>
      <c r="L5485" s="10">
        <v>7</v>
      </c>
      <c r="M5485" s="10">
        <v>1242.18</v>
      </c>
      <c r="N5485" s="10">
        <v>0.81999999999993634</v>
      </c>
    </row>
    <row r="5486" spans="1:14" x14ac:dyDescent="0.25">
      <c r="A5486" s="9" t="s">
        <v>801</v>
      </c>
      <c r="B5486" s="9" t="s">
        <v>386</v>
      </c>
      <c r="C5486" s="9" t="s">
        <v>42</v>
      </c>
      <c r="D5486" s="9" t="s">
        <v>43</v>
      </c>
      <c r="E5486" s="10">
        <v>4928</v>
      </c>
      <c r="F5486" s="10">
        <v>4568.257425742574</v>
      </c>
      <c r="G5486" s="10">
        <v>359.74257425742599</v>
      </c>
      <c r="H5486" s="10">
        <v>4613.9399999999996</v>
      </c>
      <c r="I5486" s="10">
        <v>314.0600000000004</v>
      </c>
      <c r="J5486" s="10">
        <v>32000</v>
      </c>
      <c r="K5486" s="10">
        <v>29664</v>
      </c>
      <c r="L5486" s="10">
        <v>2336</v>
      </c>
      <c r="M5486" s="10">
        <v>29960.639999999999</v>
      </c>
      <c r="N5486" s="10">
        <v>2039.3600000000006</v>
      </c>
    </row>
    <row r="5487" spans="1:14" x14ac:dyDescent="0.25">
      <c r="A5487" s="9" t="s">
        <v>801</v>
      </c>
      <c r="B5487" s="9" t="s">
        <v>420</v>
      </c>
      <c r="C5487" s="9" t="s">
        <v>42</v>
      </c>
      <c r="D5487" s="9" t="s">
        <v>43</v>
      </c>
      <c r="E5487" s="10">
        <v>4957.17</v>
      </c>
      <c r="F5487" s="10">
        <v>4885.3596059113306</v>
      </c>
      <c r="G5487" s="10">
        <v>71.810394088669455</v>
      </c>
      <c r="H5487" s="10">
        <v>4958.6400000000003</v>
      </c>
      <c r="I5487" s="10">
        <v>-1.4700000000002547</v>
      </c>
      <c r="J5487" s="10">
        <v>30100</v>
      </c>
      <c r="K5487" s="10">
        <v>29664</v>
      </c>
      <c r="L5487" s="10">
        <v>436</v>
      </c>
      <c r="M5487" s="10">
        <v>30108.959999999999</v>
      </c>
      <c r="N5487" s="10">
        <v>-8.9599999999991269</v>
      </c>
    </row>
    <row r="5488" spans="1:14" x14ac:dyDescent="0.25">
      <c r="A5488" s="9" t="s">
        <v>801</v>
      </c>
      <c r="B5488" s="9" t="s">
        <v>388</v>
      </c>
      <c r="C5488" s="9" t="s">
        <v>42</v>
      </c>
      <c r="D5488" s="9" t="s">
        <v>43</v>
      </c>
      <c r="E5488" s="10">
        <v>9922.68</v>
      </c>
      <c r="F5488" s="10">
        <v>8176.2871287128701</v>
      </c>
      <c r="G5488" s="10">
        <v>1746.3928712871302</v>
      </c>
      <c r="H5488" s="10">
        <v>8258.0499999999993</v>
      </c>
      <c r="I5488" s="10">
        <v>1664.630000000001</v>
      </c>
      <c r="J5488" s="10">
        <v>36000</v>
      </c>
      <c r="K5488" s="10">
        <v>29664</v>
      </c>
      <c r="L5488" s="10">
        <v>6336</v>
      </c>
      <c r="M5488" s="10">
        <v>29960.639999999999</v>
      </c>
      <c r="N5488" s="10">
        <v>6039.3600000000006</v>
      </c>
    </row>
    <row r="5489" spans="1:14" x14ac:dyDescent="0.25">
      <c r="A5489" s="9" t="s">
        <v>801</v>
      </c>
      <c r="B5489" s="9" t="s">
        <v>389</v>
      </c>
      <c r="C5489" s="9" t="s">
        <v>42</v>
      </c>
      <c r="D5489" s="9" t="s">
        <v>43</v>
      </c>
      <c r="E5489" s="10">
        <v>9845.3700000000008</v>
      </c>
      <c r="F5489" s="10">
        <v>9727.3201970443351</v>
      </c>
      <c r="G5489" s="10">
        <v>118.04980295566565</v>
      </c>
      <c r="H5489" s="10">
        <v>9873.23</v>
      </c>
      <c r="I5489" s="10">
        <v>-27.859999999998763</v>
      </c>
      <c r="J5489" s="10">
        <v>1251</v>
      </c>
      <c r="K5489" s="10">
        <v>1236</v>
      </c>
      <c r="L5489" s="10">
        <v>15</v>
      </c>
      <c r="M5489" s="10">
        <v>1254.54</v>
      </c>
      <c r="N5489" s="10">
        <v>-3.5399999999999636</v>
      </c>
    </row>
    <row r="5490" spans="1:14" x14ac:dyDescent="0.25">
      <c r="A5490" s="9" t="s">
        <v>801</v>
      </c>
      <c r="B5490" s="9" t="s">
        <v>421</v>
      </c>
      <c r="C5490" s="9" t="s">
        <v>42</v>
      </c>
      <c r="D5490" s="9" t="s">
        <v>43</v>
      </c>
      <c r="E5490" s="10">
        <v>11444.01</v>
      </c>
      <c r="F5490" s="10">
        <v>11203.796116504855</v>
      </c>
      <c r="G5490" s="10">
        <v>240.21388349514564</v>
      </c>
      <c r="H5490" s="10">
        <v>11539.91</v>
      </c>
      <c r="I5490" s="10">
        <v>-95.899999999999636</v>
      </c>
      <c r="J5490" s="10">
        <v>30300</v>
      </c>
      <c r="K5490" s="10">
        <v>29664</v>
      </c>
      <c r="L5490" s="10">
        <v>636</v>
      </c>
      <c r="M5490" s="10">
        <v>30553.919999999998</v>
      </c>
      <c r="N5490" s="10">
        <v>-253.91999999999825</v>
      </c>
    </row>
    <row r="5491" spans="1:14" x14ac:dyDescent="0.25">
      <c r="A5491" s="9" t="s">
        <v>801</v>
      </c>
      <c r="B5491" s="9" t="s">
        <v>422</v>
      </c>
      <c r="C5491" s="9" t="s">
        <v>42</v>
      </c>
      <c r="D5491" s="9" t="s">
        <v>43</v>
      </c>
      <c r="E5491" s="10">
        <v>16523.990000000002</v>
      </c>
      <c r="F5491" s="10">
        <v>16071.064039408868</v>
      </c>
      <c r="G5491" s="10">
        <v>452.92596059113384</v>
      </c>
      <c r="H5491" s="10">
        <v>16312.13</v>
      </c>
      <c r="I5491" s="10">
        <v>211.8600000000024</v>
      </c>
      <c r="J5491" s="10">
        <v>30500</v>
      </c>
      <c r="K5491" s="10">
        <v>29664</v>
      </c>
      <c r="L5491" s="10">
        <v>836</v>
      </c>
      <c r="M5491" s="10">
        <v>30108.959999999999</v>
      </c>
      <c r="N5491" s="10">
        <v>391.04000000000087</v>
      </c>
    </row>
    <row r="5492" spans="1:14" x14ac:dyDescent="0.25">
      <c r="A5492" s="9" t="s">
        <v>801</v>
      </c>
      <c r="B5492" s="9" t="s">
        <v>392</v>
      </c>
      <c r="C5492" s="9" t="s">
        <v>42</v>
      </c>
      <c r="D5492" s="9" t="s">
        <v>43</v>
      </c>
      <c r="E5492" s="10">
        <v>84027.04</v>
      </c>
      <c r="F5492" s="10">
        <v>71625.801980198026</v>
      </c>
      <c r="G5492" s="10">
        <v>12401.238019801967</v>
      </c>
      <c r="H5492" s="10">
        <v>72342.06</v>
      </c>
      <c r="I5492" s="10">
        <v>11684.979999999996</v>
      </c>
      <c r="J5492" s="10">
        <v>34800</v>
      </c>
      <c r="K5492" s="10">
        <v>29664</v>
      </c>
      <c r="L5492" s="10">
        <v>5136</v>
      </c>
      <c r="M5492" s="10">
        <v>29960.639999999999</v>
      </c>
      <c r="N5492" s="10">
        <v>4839.3600000000006</v>
      </c>
    </row>
    <row r="5493" spans="1:14" x14ac:dyDescent="0.25">
      <c r="A5493" s="9" t="s">
        <v>801</v>
      </c>
      <c r="B5493" s="9" t="s">
        <v>119</v>
      </c>
      <c r="C5493" s="9" t="s">
        <v>42</v>
      </c>
      <c r="D5493" s="9" t="s">
        <v>53</v>
      </c>
      <c r="E5493" s="10">
        <v>60532.98</v>
      </c>
      <c r="F5493" s="10">
        <v>51691.323383084578</v>
      </c>
      <c r="G5493" s="10">
        <v>8841.6566169154248</v>
      </c>
      <c r="H5493" s="10">
        <v>51949.78</v>
      </c>
      <c r="I5493" s="10">
        <v>8583.2000000000044</v>
      </c>
      <c r="J5493" s="10">
        <v>6496</v>
      </c>
      <c r="K5493" s="10">
        <v>5547.1681592039804</v>
      </c>
      <c r="L5493" s="10">
        <v>948.83184079601961</v>
      </c>
      <c r="M5493" s="10">
        <v>5574.9040000000005</v>
      </c>
      <c r="N5493" s="10">
        <v>921.09599999999955</v>
      </c>
    </row>
    <row r="5494" spans="1:14" x14ac:dyDescent="0.25">
      <c r="A5494" s="9" t="s">
        <v>801</v>
      </c>
      <c r="B5494" s="9" t="s">
        <v>54</v>
      </c>
      <c r="C5494" s="9" t="s">
        <v>42</v>
      </c>
      <c r="D5494" s="9" t="s">
        <v>55</v>
      </c>
      <c r="E5494" s="10">
        <v>374.43</v>
      </c>
      <c r="F5494" s="10">
        <v>367.08823529411762</v>
      </c>
      <c r="G5494" s="10">
        <v>7.3417647058823832</v>
      </c>
      <c r="H5494" s="10">
        <v>374.43</v>
      </c>
      <c r="I5494" s="10">
        <v>0</v>
      </c>
      <c r="J5494" s="10">
        <v>68.078999999999994</v>
      </c>
      <c r="K5494" s="10">
        <v>66.744117647058815</v>
      </c>
      <c r="L5494" s="10">
        <v>1.3348823529411789</v>
      </c>
      <c r="M5494" s="10">
        <v>68.078999999999994</v>
      </c>
      <c r="N5494" s="10">
        <v>0</v>
      </c>
    </row>
    <row r="5495" spans="1:14" x14ac:dyDescent="0.25">
      <c r="A5495" s="9" t="s">
        <v>802</v>
      </c>
      <c r="B5495" s="9" t="s">
        <v>25</v>
      </c>
      <c r="C5495" s="9" t="s">
        <v>26</v>
      </c>
      <c r="D5495" s="9" t="s">
        <v>27</v>
      </c>
      <c r="E5495" s="10">
        <v>2978.76</v>
      </c>
      <c r="F5495" s="10">
        <v>0</v>
      </c>
      <c r="G5495" s="10">
        <v>2978.76</v>
      </c>
      <c r="H5495" s="10">
        <v>0</v>
      </c>
      <c r="I5495" s="10">
        <v>2978.76</v>
      </c>
      <c r="J5495" s="10">
        <v>0</v>
      </c>
      <c r="K5495" s="10">
        <v>0</v>
      </c>
      <c r="L5495" s="10">
        <v>0</v>
      </c>
      <c r="M5495" s="10">
        <v>0</v>
      </c>
      <c r="N5495" s="10">
        <v>0</v>
      </c>
    </row>
    <row r="5496" spans="1:14" x14ac:dyDescent="0.25">
      <c r="A5496" s="9" t="s">
        <v>802</v>
      </c>
      <c r="B5496" s="9" t="s">
        <v>28</v>
      </c>
      <c r="C5496" s="9" t="s">
        <v>29</v>
      </c>
      <c r="D5496" s="9" t="s">
        <v>27</v>
      </c>
      <c r="E5496" s="10">
        <v>3.39</v>
      </c>
      <c r="F5496" s="10">
        <v>0</v>
      </c>
      <c r="G5496" s="10">
        <v>3.39</v>
      </c>
      <c r="H5496" s="10">
        <v>3.4</v>
      </c>
      <c r="I5496" s="10">
        <v>-9.9999999999997868E-3</v>
      </c>
      <c r="J5496" s="10">
        <v>0</v>
      </c>
      <c r="K5496" s="10">
        <v>0</v>
      </c>
      <c r="L5496" s="10">
        <v>0</v>
      </c>
      <c r="M5496" s="10">
        <v>0</v>
      </c>
      <c r="N5496" s="10">
        <v>0</v>
      </c>
    </row>
    <row r="5497" spans="1:14" x14ac:dyDescent="0.25">
      <c r="A5497" s="9" t="s">
        <v>802</v>
      </c>
      <c r="B5497" s="9" t="s">
        <v>30</v>
      </c>
      <c r="C5497" s="9" t="s">
        <v>29</v>
      </c>
      <c r="D5497" s="9" t="s">
        <v>27</v>
      </c>
      <c r="E5497" s="10">
        <v>79.12</v>
      </c>
      <c r="F5497" s="10">
        <v>0</v>
      </c>
      <c r="G5497" s="10">
        <v>79.12</v>
      </c>
      <c r="H5497" s="10">
        <v>79.42</v>
      </c>
      <c r="I5497" s="10">
        <v>-0.29999999999999716</v>
      </c>
      <c r="J5497" s="10">
        <v>0</v>
      </c>
      <c r="K5497" s="10">
        <v>0</v>
      </c>
      <c r="L5497" s="10">
        <v>0</v>
      </c>
      <c r="M5497" s="10">
        <v>0</v>
      </c>
      <c r="N5497" s="10">
        <v>0</v>
      </c>
    </row>
    <row r="5498" spans="1:14" x14ac:dyDescent="0.25">
      <c r="A5498" s="9" t="s">
        <v>802</v>
      </c>
      <c r="B5498" s="9" t="s">
        <v>31</v>
      </c>
      <c r="C5498" s="9" t="s">
        <v>29</v>
      </c>
      <c r="D5498" s="9" t="s">
        <v>27</v>
      </c>
      <c r="E5498" s="10">
        <v>531.24</v>
      </c>
      <c r="F5498" s="10">
        <v>0</v>
      </c>
      <c r="G5498" s="10">
        <v>531.24</v>
      </c>
      <c r="H5498" s="10">
        <v>533.27</v>
      </c>
      <c r="I5498" s="10">
        <v>-2.0299999999999727</v>
      </c>
      <c r="J5498" s="10">
        <v>0</v>
      </c>
      <c r="K5498" s="10">
        <v>0</v>
      </c>
      <c r="L5498" s="10">
        <v>0</v>
      </c>
      <c r="M5498" s="10">
        <v>0</v>
      </c>
      <c r="N5498" s="10">
        <v>0</v>
      </c>
    </row>
    <row r="5499" spans="1:14" x14ac:dyDescent="0.25">
      <c r="A5499" s="9" t="s">
        <v>802</v>
      </c>
      <c r="B5499" s="9" t="s">
        <v>32</v>
      </c>
      <c r="C5499" s="9" t="s">
        <v>33</v>
      </c>
      <c r="D5499" s="9" t="s">
        <v>27</v>
      </c>
      <c r="E5499" s="10">
        <v>881.71</v>
      </c>
      <c r="F5499" s="10">
        <v>0</v>
      </c>
      <c r="G5499" s="10">
        <v>881.71</v>
      </c>
      <c r="H5499" s="10">
        <v>1079.8699999999999</v>
      </c>
      <c r="I5499" s="10">
        <v>-198.15999999999985</v>
      </c>
      <c r="J5499" s="10">
        <v>2.5</v>
      </c>
      <c r="K5499" s="10">
        <v>0</v>
      </c>
      <c r="L5499" s="10">
        <v>2.5</v>
      </c>
      <c r="M5499" s="10">
        <v>3.0619999999999998</v>
      </c>
      <c r="N5499" s="10">
        <v>-0.56199999999999983</v>
      </c>
    </row>
    <row r="5500" spans="1:14" x14ac:dyDescent="0.25">
      <c r="A5500" s="9" t="s">
        <v>802</v>
      </c>
      <c r="B5500" s="9" t="s">
        <v>34</v>
      </c>
      <c r="C5500" s="9" t="s">
        <v>33</v>
      </c>
      <c r="D5500" s="9" t="s">
        <v>27</v>
      </c>
      <c r="E5500" s="10">
        <v>3030.93</v>
      </c>
      <c r="F5500" s="10">
        <v>0</v>
      </c>
      <c r="G5500" s="10">
        <v>3030.93</v>
      </c>
      <c r="H5500" s="10">
        <v>3712.11</v>
      </c>
      <c r="I5500" s="10">
        <v>-681.18000000000029</v>
      </c>
      <c r="J5500" s="10">
        <v>2.5</v>
      </c>
      <c r="K5500" s="10">
        <v>0</v>
      </c>
      <c r="L5500" s="10">
        <v>2.5</v>
      </c>
      <c r="M5500" s="10">
        <v>3.0619999999999998</v>
      </c>
      <c r="N5500" s="10">
        <v>-0.56199999999999983</v>
      </c>
    </row>
    <row r="5501" spans="1:14" x14ac:dyDescent="0.25">
      <c r="A5501" s="9" t="s">
        <v>802</v>
      </c>
      <c r="B5501" s="9" t="s">
        <v>35</v>
      </c>
      <c r="C5501" s="9" t="s">
        <v>33</v>
      </c>
      <c r="D5501" s="9" t="s">
        <v>27</v>
      </c>
      <c r="E5501" s="10">
        <v>3279.28</v>
      </c>
      <c r="F5501" s="10">
        <v>0</v>
      </c>
      <c r="G5501" s="10">
        <v>3279.28</v>
      </c>
      <c r="H5501" s="10">
        <v>4016.12</v>
      </c>
      <c r="I5501" s="10">
        <v>-736.83999999999969</v>
      </c>
      <c r="J5501" s="10">
        <v>52.5</v>
      </c>
      <c r="K5501" s="10">
        <v>0</v>
      </c>
      <c r="L5501" s="10">
        <v>52.5</v>
      </c>
      <c r="M5501" s="10">
        <v>64.296999999999997</v>
      </c>
      <c r="N5501" s="10">
        <v>-11.796999999999997</v>
      </c>
    </row>
    <row r="5502" spans="1:14" x14ac:dyDescent="0.25">
      <c r="A5502" s="9" t="s">
        <v>802</v>
      </c>
      <c r="B5502" s="9" t="s">
        <v>36</v>
      </c>
      <c r="C5502" s="9" t="s">
        <v>29</v>
      </c>
      <c r="D5502" s="9" t="s">
        <v>27</v>
      </c>
      <c r="E5502" s="10">
        <v>5951.78</v>
      </c>
      <c r="F5502" s="10">
        <v>0</v>
      </c>
      <c r="G5502" s="10">
        <v>5951.78</v>
      </c>
      <c r="H5502" s="10">
        <v>5974.61</v>
      </c>
      <c r="I5502" s="10">
        <v>-22.829999999999927</v>
      </c>
      <c r="J5502" s="10">
        <v>0</v>
      </c>
      <c r="K5502" s="10">
        <v>0</v>
      </c>
      <c r="L5502" s="10">
        <v>0</v>
      </c>
      <c r="M5502" s="10">
        <v>0</v>
      </c>
      <c r="N5502" s="10">
        <v>0</v>
      </c>
    </row>
    <row r="5503" spans="1:14" x14ac:dyDescent="0.25">
      <c r="A5503" s="9" t="s">
        <v>802</v>
      </c>
      <c r="B5503" s="9" t="s">
        <v>37</v>
      </c>
      <c r="C5503" s="9" t="s">
        <v>29</v>
      </c>
      <c r="D5503" s="9" t="s">
        <v>27</v>
      </c>
      <c r="E5503" s="10">
        <v>13763.54</v>
      </c>
      <c r="F5503" s="10">
        <v>0</v>
      </c>
      <c r="G5503" s="10">
        <v>13763.54</v>
      </c>
      <c r="H5503" s="10">
        <v>13816.32</v>
      </c>
      <c r="I5503" s="10">
        <v>-52.779999999998836</v>
      </c>
      <c r="J5503" s="10">
        <v>0</v>
      </c>
      <c r="K5503" s="10">
        <v>0</v>
      </c>
      <c r="L5503" s="10">
        <v>0</v>
      </c>
      <c r="M5503" s="10">
        <v>0</v>
      </c>
      <c r="N5503" s="10">
        <v>0</v>
      </c>
    </row>
    <row r="5504" spans="1:14" x14ac:dyDescent="0.25">
      <c r="A5504" s="9" t="s">
        <v>802</v>
      </c>
      <c r="B5504" s="9" t="s">
        <v>275</v>
      </c>
      <c r="C5504" s="9" t="s">
        <v>39</v>
      </c>
      <c r="D5504" s="9" t="s">
        <v>40</v>
      </c>
      <c r="E5504" s="10">
        <v>-276462.13</v>
      </c>
      <c r="F5504" s="10">
        <v>0</v>
      </c>
      <c r="G5504" s="10">
        <v>-276462.13</v>
      </c>
      <c r="H5504" s="10">
        <v>-276462.12</v>
      </c>
      <c r="I5504" s="10">
        <v>-1.0000000009313226E-2</v>
      </c>
      <c r="J5504" s="10">
        <v>-3521</v>
      </c>
      <c r="K5504" s="10">
        <v>0</v>
      </c>
      <c r="L5504" s="10">
        <v>-3521</v>
      </c>
      <c r="M5504" s="10">
        <v>-3521</v>
      </c>
      <c r="N5504" s="10">
        <v>0</v>
      </c>
    </row>
    <row r="5505" spans="1:14" x14ac:dyDescent="0.25">
      <c r="A5505" s="9" t="s">
        <v>802</v>
      </c>
      <c r="B5505" s="9" t="s">
        <v>92</v>
      </c>
      <c r="C5505" s="9" t="s">
        <v>42</v>
      </c>
      <c r="D5505" s="9" t="s">
        <v>43</v>
      </c>
      <c r="E5505" s="10">
        <v>13.19</v>
      </c>
      <c r="F5505" s="10">
        <v>0</v>
      </c>
      <c r="G5505" s="10">
        <v>13.19</v>
      </c>
      <c r="H5505" s="10">
        <v>0</v>
      </c>
      <c r="I5505" s="10">
        <v>13.19</v>
      </c>
      <c r="J5505" s="10">
        <v>155</v>
      </c>
      <c r="K5505" s="10">
        <v>0</v>
      </c>
      <c r="L5505" s="10">
        <v>155</v>
      </c>
      <c r="M5505" s="10">
        <v>0</v>
      </c>
      <c r="N5505" s="10">
        <v>155</v>
      </c>
    </row>
    <row r="5506" spans="1:14" x14ac:dyDescent="0.25">
      <c r="A5506" s="9" t="s">
        <v>802</v>
      </c>
      <c r="B5506" s="9" t="s">
        <v>132</v>
      </c>
      <c r="C5506" s="9" t="s">
        <v>42</v>
      </c>
      <c r="D5506" s="9" t="s">
        <v>43</v>
      </c>
      <c r="E5506" s="10">
        <v>388.75</v>
      </c>
      <c r="F5506" s="10">
        <v>350.97029702970298</v>
      </c>
      <c r="G5506" s="10">
        <v>37.779702970297024</v>
      </c>
      <c r="H5506" s="10">
        <v>354.48</v>
      </c>
      <c r="I5506" s="10">
        <v>34.269999999999982</v>
      </c>
      <c r="J5506" s="10">
        <v>3900</v>
      </c>
      <c r="K5506" s="10">
        <v>3521</v>
      </c>
      <c r="L5506" s="10">
        <v>379</v>
      </c>
      <c r="M5506" s="10">
        <v>3556.21</v>
      </c>
      <c r="N5506" s="10">
        <v>343.78999999999996</v>
      </c>
    </row>
    <row r="5507" spans="1:14" x14ac:dyDescent="0.25">
      <c r="A5507" s="9" t="s">
        <v>802</v>
      </c>
      <c r="B5507" s="9" t="s">
        <v>133</v>
      </c>
      <c r="C5507" s="9" t="s">
        <v>42</v>
      </c>
      <c r="D5507" s="9" t="s">
        <v>43</v>
      </c>
      <c r="E5507" s="10">
        <v>1456.7</v>
      </c>
      <c r="F5507" s="10">
        <v>1444.807881773399</v>
      </c>
      <c r="G5507" s="10">
        <v>11.892118226601042</v>
      </c>
      <c r="H5507" s="10">
        <v>1466.48</v>
      </c>
      <c r="I5507" s="10">
        <v>-9.7799999999999727</v>
      </c>
      <c r="J5507" s="10">
        <v>21300</v>
      </c>
      <c r="K5507" s="10">
        <v>21126</v>
      </c>
      <c r="L5507" s="10">
        <v>174</v>
      </c>
      <c r="M5507" s="10">
        <v>21442.89</v>
      </c>
      <c r="N5507" s="10">
        <v>-142.88999999999942</v>
      </c>
    </row>
    <row r="5508" spans="1:14" x14ac:dyDescent="0.25">
      <c r="A5508" s="9" t="s">
        <v>802</v>
      </c>
      <c r="B5508" s="9" t="s">
        <v>94</v>
      </c>
      <c r="C5508" s="9" t="s">
        <v>42</v>
      </c>
      <c r="D5508" s="9" t="s">
        <v>43</v>
      </c>
      <c r="E5508" s="10">
        <v>1746.86</v>
      </c>
      <c r="F5508" s="10">
        <v>1742.8955223880596</v>
      </c>
      <c r="G5508" s="10">
        <v>3.9644776119403105</v>
      </c>
      <c r="H5508" s="10">
        <v>1751.61</v>
      </c>
      <c r="I5508" s="10">
        <v>-4.75</v>
      </c>
      <c r="J5508" s="10">
        <v>3529</v>
      </c>
      <c r="K5508" s="10">
        <v>3521</v>
      </c>
      <c r="L5508" s="10">
        <v>8</v>
      </c>
      <c r="M5508" s="10">
        <v>3538.605</v>
      </c>
      <c r="N5508" s="10">
        <v>-9.6050000000000182</v>
      </c>
    </row>
    <row r="5509" spans="1:14" x14ac:dyDescent="0.25">
      <c r="A5509" s="9" t="s">
        <v>802</v>
      </c>
      <c r="B5509" s="9" t="s">
        <v>134</v>
      </c>
      <c r="C5509" s="9" t="s">
        <v>42</v>
      </c>
      <c r="D5509" s="9" t="s">
        <v>43</v>
      </c>
      <c r="E5509" s="10">
        <v>2756.7</v>
      </c>
      <c r="F5509" s="10">
        <v>2753.5665024630543</v>
      </c>
      <c r="G5509" s="10">
        <v>3.1334975369454696</v>
      </c>
      <c r="H5509" s="10">
        <v>2794.87</v>
      </c>
      <c r="I5509" s="10">
        <v>-38.170000000000073</v>
      </c>
      <c r="J5509" s="10">
        <v>21150</v>
      </c>
      <c r="K5509" s="10">
        <v>21126</v>
      </c>
      <c r="L5509" s="10">
        <v>24</v>
      </c>
      <c r="M5509" s="10">
        <v>21442.89</v>
      </c>
      <c r="N5509" s="10">
        <v>-292.88999999999942</v>
      </c>
    </row>
    <row r="5510" spans="1:14" x14ac:dyDescent="0.25">
      <c r="A5510" s="9" t="s">
        <v>802</v>
      </c>
      <c r="B5510" s="9" t="s">
        <v>135</v>
      </c>
      <c r="C5510" s="9" t="s">
        <v>42</v>
      </c>
      <c r="D5510" s="9" t="s">
        <v>43</v>
      </c>
      <c r="E5510" s="10">
        <v>4088.42</v>
      </c>
      <c r="F5510" s="10">
        <v>4074.1477832512314</v>
      </c>
      <c r="G5510" s="10">
        <v>14.272216748768642</v>
      </c>
      <c r="H5510" s="10">
        <v>4135.26</v>
      </c>
      <c r="I5510" s="10">
        <v>-46.840000000000146</v>
      </c>
      <c r="J5510" s="10">
        <v>21200</v>
      </c>
      <c r="K5510" s="10">
        <v>21126</v>
      </c>
      <c r="L5510" s="10">
        <v>74</v>
      </c>
      <c r="M5510" s="10">
        <v>21442.89</v>
      </c>
      <c r="N5510" s="10">
        <v>-242.88999999999942</v>
      </c>
    </row>
    <row r="5511" spans="1:14" x14ac:dyDescent="0.25">
      <c r="A5511" s="9" t="s">
        <v>802</v>
      </c>
      <c r="B5511" s="9" t="s">
        <v>84</v>
      </c>
      <c r="C5511" s="9" t="s">
        <v>42</v>
      </c>
      <c r="D5511" s="9" t="s">
        <v>43</v>
      </c>
      <c r="E5511" s="10">
        <v>8670.27</v>
      </c>
      <c r="F5511" s="10">
        <v>8584.1274509803916</v>
      </c>
      <c r="G5511" s="10">
        <v>86.14254901960885</v>
      </c>
      <c r="H5511" s="10">
        <v>8755.81</v>
      </c>
      <c r="I5511" s="10">
        <v>-85.539999999999054</v>
      </c>
      <c r="J5511" s="10">
        <v>21338</v>
      </c>
      <c r="K5511" s="10">
        <v>21126</v>
      </c>
      <c r="L5511" s="10">
        <v>212</v>
      </c>
      <c r="M5511" s="10">
        <v>21548.52</v>
      </c>
      <c r="N5511" s="10">
        <v>-210.52000000000044</v>
      </c>
    </row>
    <row r="5512" spans="1:14" x14ac:dyDescent="0.25">
      <c r="A5512" s="9" t="s">
        <v>802</v>
      </c>
      <c r="B5512" s="9" t="s">
        <v>136</v>
      </c>
      <c r="C5512" s="9" t="s">
        <v>42</v>
      </c>
      <c r="D5512" s="9" t="s">
        <v>43</v>
      </c>
      <c r="E5512" s="10">
        <v>11419.61</v>
      </c>
      <c r="F5512" s="10">
        <v>11407.192118226601</v>
      </c>
      <c r="G5512" s="10">
        <v>12.417881773399131</v>
      </c>
      <c r="H5512" s="10">
        <v>11578.3</v>
      </c>
      <c r="I5512" s="10">
        <v>-158.68999999999869</v>
      </c>
      <c r="J5512" s="10">
        <v>21149</v>
      </c>
      <c r="K5512" s="10">
        <v>21126</v>
      </c>
      <c r="L5512" s="10">
        <v>23</v>
      </c>
      <c r="M5512" s="10">
        <v>21442.89</v>
      </c>
      <c r="N5512" s="10">
        <v>-293.88999999999942</v>
      </c>
    </row>
    <row r="5513" spans="1:14" x14ac:dyDescent="0.25">
      <c r="A5513" s="9" t="s">
        <v>802</v>
      </c>
      <c r="B5513" s="9" t="s">
        <v>145</v>
      </c>
      <c r="C5513" s="9" t="s">
        <v>42</v>
      </c>
      <c r="D5513" s="9" t="s">
        <v>43</v>
      </c>
      <c r="E5513" s="10">
        <v>16023.4</v>
      </c>
      <c r="F5513" s="10">
        <v>15914.916256157636</v>
      </c>
      <c r="G5513" s="10">
        <v>108.48374384236376</v>
      </c>
      <c r="H5513" s="10">
        <v>16153.64</v>
      </c>
      <c r="I5513" s="10">
        <v>-130.23999999999978</v>
      </c>
      <c r="J5513" s="10">
        <v>3545</v>
      </c>
      <c r="K5513" s="10">
        <v>3521</v>
      </c>
      <c r="L5513" s="10">
        <v>24</v>
      </c>
      <c r="M5513" s="10">
        <v>3573.8150000000001</v>
      </c>
      <c r="N5513" s="10">
        <v>-28.815000000000055</v>
      </c>
    </row>
    <row r="5514" spans="1:14" x14ac:dyDescent="0.25">
      <c r="A5514" s="9" t="s">
        <v>802</v>
      </c>
      <c r="B5514" s="9" t="s">
        <v>50</v>
      </c>
      <c r="C5514" s="9" t="s">
        <v>42</v>
      </c>
      <c r="D5514" s="9" t="s">
        <v>43</v>
      </c>
      <c r="E5514" s="10">
        <v>28209.3</v>
      </c>
      <c r="F5514" s="10">
        <v>28097.582089552237</v>
      </c>
      <c r="G5514" s="10">
        <v>111.71791044776182</v>
      </c>
      <c r="H5514" s="10">
        <v>28238.07</v>
      </c>
      <c r="I5514" s="10">
        <v>-28.770000000000437</v>
      </c>
      <c r="J5514" s="10">
        <v>21210</v>
      </c>
      <c r="K5514" s="10">
        <v>21126</v>
      </c>
      <c r="L5514" s="10">
        <v>84</v>
      </c>
      <c r="M5514" s="10">
        <v>21231.63</v>
      </c>
      <c r="N5514" s="10">
        <v>-21.630000000001019</v>
      </c>
    </row>
    <row r="5515" spans="1:14" x14ac:dyDescent="0.25">
      <c r="A5515" s="9" t="s">
        <v>802</v>
      </c>
      <c r="B5515" s="9" t="s">
        <v>103</v>
      </c>
      <c r="C5515" s="9" t="s">
        <v>42</v>
      </c>
      <c r="D5515" s="9" t="s">
        <v>43</v>
      </c>
      <c r="E5515" s="10">
        <v>101499.39</v>
      </c>
      <c r="F5515" s="10">
        <v>101054.53465346535</v>
      </c>
      <c r="G5515" s="10">
        <v>444.85534653464856</v>
      </c>
      <c r="H5515" s="10">
        <v>102065.08</v>
      </c>
      <c r="I5515" s="10">
        <v>-565.69000000000233</v>
      </c>
      <c r="J5515" s="10">
        <v>21219</v>
      </c>
      <c r="K5515" s="10">
        <v>21126</v>
      </c>
      <c r="L5515" s="10">
        <v>93</v>
      </c>
      <c r="M5515" s="10">
        <v>21337.26</v>
      </c>
      <c r="N5515" s="10">
        <v>-118.2599999999984</v>
      </c>
    </row>
    <row r="5516" spans="1:14" x14ac:dyDescent="0.25">
      <c r="A5516" s="9" t="s">
        <v>802</v>
      </c>
      <c r="B5516" s="9" t="s">
        <v>138</v>
      </c>
      <c r="C5516" s="9" t="s">
        <v>42</v>
      </c>
      <c r="D5516" s="9" t="s">
        <v>53</v>
      </c>
      <c r="E5516" s="10">
        <v>68623.14</v>
      </c>
      <c r="F5516" s="10">
        <v>67337.956989247308</v>
      </c>
      <c r="G5516" s="10">
        <v>1285.1830107526912</v>
      </c>
      <c r="H5516" s="10">
        <v>68886.73</v>
      </c>
      <c r="I5516" s="10">
        <v>-263.58999999999651</v>
      </c>
      <c r="J5516" s="10">
        <v>16147</v>
      </c>
      <c r="K5516" s="10">
        <v>15844.500488758555</v>
      </c>
      <c r="L5516" s="10">
        <v>302.49951124144536</v>
      </c>
      <c r="M5516" s="10">
        <v>16208.924000000001</v>
      </c>
      <c r="N5516" s="10">
        <v>-61.924000000000888</v>
      </c>
    </row>
    <row r="5517" spans="1:14" x14ac:dyDescent="0.25">
      <c r="A5517" s="9" t="s">
        <v>802</v>
      </c>
      <c r="B5517" s="9" t="s">
        <v>54</v>
      </c>
      <c r="C5517" s="9" t="s">
        <v>42</v>
      </c>
      <c r="D5517" s="9" t="s">
        <v>55</v>
      </c>
      <c r="E5517" s="10">
        <v>1066.6500000000001</v>
      </c>
      <c r="F5517" s="10">
        <v>1045.7352941176473</v>
      </c>
      <c r="G5517" s="10">
        <v>20.914705882352791</v>
      </c>
      <c r="H5517" s="10">
        <v>1066.6500000000001</v>
      </c>
      <c r="I5517" s="10">
        <v>0</v>
      </c>
      <c r="J5517" s="10">
        <v>193.93700000000001</v>
      </c>
      <c r="K5517" s="10">
        <v>190.13431372549022</v>
      </c>
      <c r="L5517" s="10">
        <v>3.8026862745097958</v>
      </c>
      <c r="M5517" s="10">
        <v>193.93700000000001</v>
      </c>
      <c r="N5517" s="10">
        <v>0</v>
      </c>
    </row>
    <row r="5518" spans="1:14" x14ac:dyDescent="0.25">
      <c r="A5518" s="9" t="s">
        <v>803</v>
      </c>
      <c r="B5518" s="9" t="s">
        <v>25</v>
      </c>
      <c r="C5518" s="9" t="s">
        <v>26</v>
      </c>
      <c r="D5518" s="9" t="s">
        <v>27</v>
      </c>
      <c r="E5518" s="10">
        <v>-218.71</v>
      </c>
      <c r="F5518" s="10">
        <v>0</v>
      </c>
      <c r="G5518" s="10">
        <v>-218.71</v>
      </c>
      <c r="H5518" s="10">
        <v>0</v>
      </c>
      <c r="I5518" s="10">
        <v>-218.71</v>
      </c>
      <c r="J5518" s="10">
        <v>0</v>
      </c>
      <c r="K5518" s="10">
        <v>0</v>
      </c>
      <c r="L5518" s="10">
        <v>0</v>
      </c>
      <c r="M5518" s="10">
        <v>0</v>
      </c>
      <c r="N5518" s="10">
        <v>0</v>
      </c>
    </row>
    <row r="5519" spans="1:14" x14ac:dyDescent="0.25">
      <c r="A5519" s="9" t="s">
        <v>803</v>
      </c>
      <c r="B5519" s="9" t="s">
        <v>28</v>
      </c>
      <c r="C5519" s="9" t="s">
        <v>29</v>
      </c>
      <c r="D5519" s="9" t="s">
        <v>27</v>
      </c>
      <c r="E5519" s="10">
        <v>0.96</v>
      </c>
      <c r="F5519" s="10">
        <v>0</v>
      </c>
      <c r="G5519" s="10">
        <v>0.96</v>
      </c>
      <c r="H5519" s="10">
        <v>0.97</v>
      </c>
      <c r="I5519" s="10">
        <v>-1.0000000000000009E-2</v>
      </c>
      <c r="J5519" s="10">
        <v>0</v>
      </c>
      <c r="K5519" s="10">
        <v>0</v>
      </c>
      <c r="L5519" s="10">
        <v>0</v>
      </c>
      <c r="M5519" s="10">
        <v>0</v>
      </c>
      <c r="N5519" s="10">
        <v>0</v>
      </c>
    </row>
    <row r="5520" spans="1:14" x14ac:dyDescent="0.25">
      <c r="A5520" s="9" t="s">
        <v>803</v>
      </c>
      <c r="B5520" s="9" t="s">
        <v>30</v>
      </c>
      <c r="C5520" s="9" t="s">
        <v>29</v>
      </c>
      <c r="D5520" s="9" t="s">
        <v>27</v>
      </c>
      <c r="E5520" s="10">
        <v>22.51</v>
      </c>
      <c r="F5520" s="10">
        <v>0</v>
      </c>
      <c r="G5520" s="10">
        <v>22.51</v>
      </c>
      <c r="H5520" s="10">
        <v>22.6</v>
      </c>
      <c r="I5520" s="10">
        <v>-8.9999999999999858E-2</v>
      </c>
      <c r="J5520" s="10">
        <v>0</v>
      </c>
      <c r="K5520" s="10">
        <v>0</v>
      </c>
      <c r="L5520" s="10">
        <v>0</v>
      </c>
      <c r="M5520" s="10">
        <v>0</v>
      </c>
      <c r="N5520" s="10">
        <v>0</v>
      </c>
    </row>
    <row r="5521" spans="1:14" x14ac:dyDescent="0.25">
      <c r="A5521" s="9" t="s">
        <v>803</v>
      </c>
      <c r="B5521" s="9" t="s">
        <v>31</v>
      </c>
      <c r="C5521" s="9" t="s">
        <v>29</v>
      </c>
      <c r="D5521" s="9" t="s">
        <v>27</v>
      </c>
      <c r="E5521" s="10">
        <v>151.13999999999999</v>
      </c>
      <c r="F5521" s="10">
        <v>0</v>
      </c>
      <c r="G5521" s="10">
        <v>151.13999999999999</v>
      </c>
      <c r="H5521" s="10">
        <v>151.76</v>
      </c>
      <c r="I5521" s="10">
        <v>-0.62000000000000455</v>
      </c>
      <c r="J5521" s="10">
        <v>0</v>
      </c>
      <c r="K5521" s="10">
        <v>0</v>
      </c>
      <c r="L5521" s="10">
        <v>0</v>
      </c>
      <c r="M5521" s="10">
        <v>0</v>
      </c>
      <c r="N5521" s="10">
        <v>0</v>
      </c>
    </row>
    <row r="5522" spans="1:14" x14ac:dyDescent="0.25">
      <c r="A5522" s="9" t="s">
        <v>803</v>
      </c>
      <c r="B5522" s="9" t="s">
        <v>32</v>
      </c>
      <c r="C5522" s="9" t="s">
        <v>33</v>
      </c>
      <c r="D5522" s="9" t="s">
        <v>27</v>
      </c>
      <c r="E5522" s="10">
        <v>264.51</v>
      </c>
      <c r="F5522" s="10">
        <v>0</v>
      </c>
      <c r="G5522" s="10">
        <v>264.51</v>
      </c>
      <c r="H5522" s="10">
        <v>245.41</v>
      </c>
      <c r="I5522" s="10">
        <v>19.099999999999994</v>
      </c>
      <c r="J5522" s="10">
        <v>0.75</v>
      </c>
      <c r="K5522" s="10">
        <v>0</v>
      </c>
      <c r="L5522" s="10">
        <v>0.75</v>
      </c>
      <c r="M5522" s="10">
        <v>0.69599999999999995</v>
      </c>
      <c r="N5522" s="10">
        <v>5.4000000000000048E-2</v>
      </c>
    </row>
    <row r="5523" spans="1:14" x14ac:dyDescent="0.25">
      <c r="A5523" s="9" t="s">
        <v>803</v>
      </c>
      <c r="B5523" s="9" t="s">
        <v>34</v>
      </c>
      <c r="C5523" s="9" t="s">
        <v>33</v>
      </c>
      <c r="D5523" s="9" t="s">
        <v>27</v>
      </c>
      <c r="E5523" s="10">
        <v>909.28</v>
      </c>
      <c r="F5523" s="10">
        <v>0</v>
      </c>
      <c r="G5523" s="10">
        <v>909.28</v>
      </c>
      <c r="H5523" s="10">
        <v>843.61</v>
      </c>
      <c r="I5523" s="10">
        <v>65.669999999999959</v>
      </c>
      <c r="J5523" s="10">
        <v>0.75</v>
      </c>
      <c r="K5523" s="10">
        <v>0</v>
      </c>
      <c r="L5523" s="10">
        <v>0.75</v>
      </c>
      <c r="M5523" s="10">
        <v>0.69599999999999995</v>
      </c>
      <c r="N5523" s="10">
        <v>5.4000000000000048E-2</v>
      </c>
    </row>
    <row r="5524" spans="1:14" x14ac:dyDescent="0.25">
      <c r="A5524" s="9" t="s">
        <v>803</v>
      </c>
      <c r="B5524" s="9" t="s">
        <v>35</v>
      </c>
      <c r="C5524" s="9" t="s">
        <v>33</v>
      </c>
      <c r="D5524" s="9" t="s">
        <v>27</v>
      </c>
      <c r="E5524" s="10">
        <v>983.78</v>
      </c>
      <c r="F5524" s="10">
        <v>0</v>
      </c>
      <c r="G5524" s="10">
        <v>983.78</v>
      </c>
      <c r="H5524" s="10">
        <v>912.73</v>
      </c>
      <c r="I5524" s="10">
        <v>71.049999999999955</v>
      </c>
      <c r="J5524" s="10">
        <v>15.75</v>
      </c>
      <c r="K5524" s="10">
        <v>0</v>
      </c>
      <c r="L5524" s="10">
        <v>15.75</v>
      </c>
      <c r="M5524" s="10">
        <v>14.613</v>
      </c>
      <c r="N5524" s="10">
        <v>1.1370000000000005</v>
      </c>
    </row>
    <row r="5525" spans="1:14" x14ac:dyDescent="0.25">
      <c r="A5525" s="9" t="s">
        <v>803</v>
      </c>
      <c r="B5525" s="9" t="s">
        <v>36</v>
      </c>
      <c r="C5525" s="9" t="s">
        <v>29</v>
      </c>
      <c r="D5525" s="9" t="s">
        <v>27</v>
      </c>
      <c r="E5525" s="10">
        <v>1693.35</v>
      </c>
      <c r="F5525" s="10">
        <v>0</v>
      </c>
      <c r="G5525" s="10">
        <v>1693.35</v>
      </c>
      <c r="H5525" s="10">
        <v>1700.24</v>
      </c>
      <c r="I5525" s="10">
        <v>-6.8900000000001</v>
      </c>
      <c r="J5525" s="10">
        <v>0</v>
      </c>
      <c r="K5525" s="10">
        <v>0</v>
      </c>
      <c r="L5525" s="10">
        <v>0</v>
      </c>
      <c r="M5525" s="10">
        <v>0</v>
      </c>
      <c r="N5525" s="10">
        <v>0</v>
      </c>
    </row>
    <row r="5526" spans="1:14" x14ac:dyDescent="0.25">
      <c r="A5526" s="9" t="s">
        <v>803</v>
      </c>
      <c r="B5526" s="9" t="s">
        <v>37</v>
      </c>
      <c r="C5526" s="9" t="s">
        <v>29</v>
      </c>
      <c r="D5526" s="9" t="s">
        <v>27</v>
      </c>
      <c r="E5526" s="10">
        <v>3915.88</v>
      </c>
      <c r="F5526" s="10">
        <v>0</v>
      </c>
      <c r="G5526" s="10">
        <v>3915.88</v>
      </c>
      <c r="H5526" s="10">
        <v>3931.83</v>
      </c>
      <c r="I5526" s="10">
        <v>-15.949999999999818</v>
      </c>
      <c r="J5526" s="10">
        <v>0</v>
      </c>
      <c r="K5526" s="10">
        <v>0</v>
      </c>
      <c r="L5526" s="10">
        <v>0</v>
      </c>
      <c r="M5526" s="10">
        <v>0</v>
      </c>
      <c r="N5526" s="10">
        <v>0</v>
      </c>
    </row>
    <row r="5527" spans="1:14" x14ac:dyDescent="0.25">
      <c r="A5527" s="9" t="s">
        <v>803</v>
      </c>
      <c r="B5527" s="9" t="s">
        <v>693</v>
      </c>
      <c r="C5527" s="9" t="s">
        <v>39</v>
      </c>
      <c r="D5527" s="9" t="s">
        <v>40</v>
      </c>
      <c r="E5527" s="10">
        <v>-78115.13</v>
      </c>
      <c r="F5527" s="10">
        <v>0</v>
      </c>
      <c r="G5527" s="10">
        <v>-78115.13</v>
      </c>
      <c r="H5527" s="10">
        <v>-78115.12</v>
      </c>
      <c r="I5527" s="10">
        <v>-1.0000000009313226E-2</v>
      </c>
      <c r="J5527" s="10">
        <v>-501</v>
      </c>
      <c r="K5527" s="10">
        <v>0</v>
      </c>
      <c r="L5527" s="10">
        <v>-501</v>
      </c>
      <c r="M5527" s="10">
        <v>-501</v>
      </c>
      <c r="N5527" s="10">
        <v>0</v>
      </c>
    </row>
    <row r="5528" spans="1:14" x14ac:dyDescent="0.25">
      <c r="A5528" s="9" t="s">
        <v>803</v>
      </c>
      <c r="B5528" s="9" t="s">
        <v>92</v>
      </c>
      <c r="C5528" s="9" t="s">
        <v>42</v>
      </c>
      <c r="D5528" s="9" t="s">
        <v>43</v>
      </c>
      <c r="E5528" s="10">
        <v>4.68</v>
      </c>
      <c r="F5528" s="10">
        <v>0</v>
      </c>
      <c r="G5528" s="10">
        <v>4.68</v>
      </c>
      <c r="H5528" s="10">
        <v>0</v>
      </c>
      <c r="I5528" s="10">
        <v>4.68</v>
      </c>
      <c r="J5528" s="10">
        <v>55</v>
      </c>
      <c r="K5528" s="10">
        <v>0</v>
      </c>
      <c r="L5528" s="10">
        <v>55</v>
      </c>
      <c r="M5528" s="10">
        <v>0</v>
      </c>
      <c r="N5528" s="10">
        <v>55</v>
      </c>
    </row>
    <row r="5529" spans="1:14" x14ac:dyDescent="0.25">
      <c r="A5529" s="9" t="s">
        <v>803</v>
      </c>
      <c r="B5529" s="9" t="s">
        <v>132</v>
      </c>
      <c r="C5529" s="9" t="s">
        <v>42</v>
      </c>
      <c r="D5529" s="9" t="s">
        <v>43</v>
      </c>
      <c r="E5529" s="10">
        <v>64.790000000000006</v>
      </c>
      <c r="F5529" s="10">
        <v>49.940594059405939</v>
      </c>
      <c r="G5529" s="10">
        <v>14.849405940594067</v>
      </c>
      <c r="H5529" s="10">
        <v>50.44</v>
      </c>
      <c r="I5529" s="10">
        <v>14.350000000000009</v>
      </c>
      <c r="J5529" s="10">
        <v>650</v>
      </c>
      <c r="K5529" s="10">
        <v>501</v>
      </c>
      <c r="L5529" s="10">
        <v>149</v>
      </c>
      <c r="M5529" s="10">
        <v>506.01</v>
      </c>
      <c r="N5529" s="10">
        <v>143.99</v>
      </c>
    </row>
    <row r="5530" spans="1:14" x14ac:dyDescent="0.25">
      <c r="A5530" s="9" t="s">
        <v>803</v>
      </c>
      <c r="B5530" s="9" t="s">
        <v>44</v>
      </c>
      <c r="C5530" s="9" t="s">
        <v>42</v>
      </c>
      <c r="D5530" s="9" t="s">
        <v>43</v>
      </c>
      <c r="E5530" s="10">
        <v>494.45</v>
      </c>
      <c r="F5530" s="10">
        <v>492.4875621890547</v>
      </c>
      <c r="G5530" s="10">
        <v>1.9624378109452891</v>
      </c>
      <c r="H5530" s="10">
        <v>494.95</v>
      </c>
      <c r="I5530" s="10">
        <v>-0.5</v>
      </c>
      <c r="J5530" s="10">
        <v>503</v>
      </c>
      <c r="K5530" s="10">
        <v>501</v>
      </c>
      <c r="L5530" s="10">
        <v>2</v>
      </c>
      <c r="M5530" s="10">
        <v>503.505</v>
      </c>
      <c r="N5530" s="10">
        <v>-0.50499999999999545</v>
      </c>
    </row>
    <row r="5531" spans="1:14" x14ac:dyDescent="0.25">
      <c r="A5531" s="9" t="s">
        <v>803</v>
      </c>
      <c r="B5531" s="9" t="s">
        <v>694</v>
      </c>
      <c r="C5531" s="9" t="s">
        <v>42</v>
      </c>
      <c r="D5531" s="9" t="s">
        <v>43</v>
      </c>
      <c r="E5531" s="10">
        <v>691.25</v>
      </c>
      <c r="F5531" s="10">
        <v>681.2807881773399</v>
      </c>
      <c r="G5531" s="10">
        <v>9.9692118226600996</v>
      </c>
      <c r="H5531" s="10">
        <v>691.5</v>
      </c>
      <c r="I5531" s="10">
        <v>-0.25</v>
      </c>
      <c r="J5531" s="10">
        <v>6100</v>
      </c>
      <c r="K5531" s="10">
        <v>6012</v>
      </c>
      <c r="L5531" s="10">
        <v>88</v>
      </c>
      <c r="M5531" s="10">
        <v>6102.18</v>
      </c>
      <c r="N5531" s="10">
        <v>-2.180000000000291</v>
      </c>
    </row>
    <row r="5532" spans="1:14" x14ac:dyDescent="0.25">
      <c r="A5532" s="9" t="s">
        <v>803</v>
      </c>
      <c r="B5532" s="9" t="s">
        <v>695</v>
      </c>
      <c r="C5532" s="9" t="s">
        <v>42</v>
      </c>
      <c r="D5532" s="9" t="s">
        <v>43</v>
      </c>
      <c r="E5532" s="10">
        <v>1054.32</v>
      </c>
      <c r="F5532" s="10">
        <v>1039.1133004926107</v>
      </c>
      <c r="G5532" s="10">
        <v>15.206699507389203</v>
      </c>
      <c r="H5532" s="10">
        <v>1054.7</v>
      </c>
      <c r="I5532" s="10">
        <v>-0.38000000000010914</v>
      </c>
      <c r="J5532" s="10">
        <v>6100</v>
      </c>
      <c r="K5532" s="10">
        <v>6012</v>
      </c>
      <c r="L5532" s="10">
        <v>88</v>
      </c>
      <c r="M5532" s="10">
        <v>6102.18</v>
      </c>
      <c r="N5532" s="10">
        <v>-2.180000000000291</v>
      </c>
    </row>
    <row r="5533" spans="1:14" x14ac:dyDescent="0.25">
      <c r="A5533" s="9" t="s">
        <v>803</v>
      </c>
      <c r="B5533" s="9" t="s">
        <v>696</v>
      </c>
      <c r="C5533" s="9" t="s">
        <v>42</v>
      </c>
      <c r="D5533" s="9" t="s">
        <v>43</v>
      </c>
      <c r="E5533" s="10">
        <v>1455.22</v>
      </c>
      <c r="F5533" s="10">
        <v>1434.2266009852217</v>
      </c>
      <c r="G5533" s="10">
        <v>20.993399014778333</v>
      </c>
      <c r="H5533" s="10">
        <v>1455.74</v>
      </c>
      <c r="I5533" s="10">
        <v>-0.51999999999998181</v>
      </c>
      <c r="J5533" s="10">
        <v>6100</v>
      </c>
      <c r="K5533" s="10">
        <v>6012</v>
      </c>
      <c r="L5533" s="10">
        <v>88</v>
      </c>
      <c r="M5533" s="10">
        <v>6102.18</v>
      </c>
      <c r="N5533" s="10">
        <v>-2.180000000000291</v>
      </c>
    </row>
    <row r="5534" spans="1:14" x14ac:dyDescent="0.25">
      <c r="A5534" s="9" t="s">
        <v>803</v>
      </c>
      <c r="B5534" s="9" t="s">
        <v>84</v>
      </c>
      <c r="C5534" s="9" t="s">
        <v>42</v>
      </c>
      <c r="D5534" s="9" t="s">
        <v>43</v>
      </c>
      <c r="E5534" s="10">
        <v>2486.7399999999998</v>
      </c>
      <c r="F5534" s="10">
        <v>2442.8529411764707</v>
      </c>
      <c r="G5534" s="10">
        <v>43.88705882352906</v>
      </c>
      <c r="H5534" s="10">
        <v>2491.71</v>
      </c>
      <c r="I5534" s="10">
        <v>-4.9700000000002547</v>
      </c>
      <c r="J5534" s="10">
        <v>6120</v>
      </c>
      <c r="K5534" s="10">
        <v>6012</v>
      </c>
      <c r="L5534" s="10">
        <v>108</v>
      </c>
      <c r="M5534" s="10">
        <v>6132.24</v>
      </c>
      <c r="N5534" s="10">
        <v>-12.239999999999782</v>
      </c>
    </row>
    <row r="5535" spans="1:14" x14ac:dyDescent="0.25">
      <c r="A5535" s="9" t="s">
        <v>803</v>
      </c>
      <c r="B5535" s="9" t="s">
        <v>136</v>
      </c>
      <c r="C5535" s="9" t="s">
        <v>42</v>
      </c>
      <c r="D5535" s="9" t="s">
        <v>43</v>
      </c>
      <c r="E5535" s="10">
        <v>3288.36</v>
      </c>
      <c r="F5535" s="10">
        <v>3246.2364532019706</v>
      </c>
      <c r="G5535" s="10">
        <v>42.123546798029565</v>
      </c>
      <c r="H5535" s="10">
        <v>3294.93</v>
      </c>
      <c r="I5535" s="10">
        <v>-6.569999999999709</v>
      </c>
      <c r="J5535" s="10">
        <v>6090</v>
      </c>
      <c r="K5535" s="10">
        <v>6012</v>
      </c>
      <c r="L5535" s="10">
        <v>78</v>
      </c>
      <c r="M5535" s="10">
        <v>6102.18</v>
      </c>
      <c r="N5535" s="10">
        <v>-12.180000000000291</v>
      </c>
    </row>
    <row r="5536" spans="1:14" x14ac:dyDescent="0.25">
      <c r="A5536" s="9" t="s">
        <v>803</v>
      </c>
      <c r="B5536" s="9" t="s">
        <v>697</v>
      </c>
      <c r="C5536" s="9" t="s">
        <v>42</v>
      </c>
      <c r="D5536" s="9" t="s">
        <v>43</v>
      </c>
      <c r="E5536" s="10">
        <v>4017.6</v>
      </c>
      <c r="F5536" s="10">
        <v>3727.4384236453202</v>
      </c>
      <c r="G5536" s="10">
        <v>290.16157635467971</v>
      </c>
      <c r="H5536" s="10">
        <v>3783.35</v>
      </c>
      <c r="I5536" s="10">
        <v>234.25</v>
      </c>
      <c r="J5536" s="10">
        <v>540</v>
      </c>
      <c r="K5536" s="10">
        <v>501</v>
      </c>
      <c r="L5536" s="10">
        <v>39</v>
      </c>
      <c r="M5536" s="10">
        <v>508.51499999999999</v>
      </c>
      <c r="N5536" s="10">
        <v>31.485000000000014</v>
      </c>
    </row>
    <row r="5537" spans="1:14" x14ac:dyDescent="0.25">
      <c r="A5537" s="9" t="s">
        <v>803</v>
      </c>
      <c r="B5537" s="9" t="s">
        <v>50</v>
      </c>
      <c r="C5537" s="9" t="s">
        <v>42</v>
      </c>
      <c r="D5537" s="9" t="s">
        <v>43</v>
      </c>
      <c r="E5537" s="10">
        <v>8019.9</v>
      </c>
      <c r="F5537" s="10">
        <v>7995.960199004975</v>
      </c>
      <c r="G5537" s="10">
        <v>23.939800995024598</v>
      </c>
      <c r="H5537" s="10">
        <v>8035.94</v>
      </c>
      <c r="I5537" s="10">
        <v>-16.039999999999964</v>
      </c>
      <c r="J5537" s="10">
        <v>6030</v>
      </c>
      <c r="K5537" s="10">
        <v>6012</v>
      </c>
      <c r="L5537" s="10">
        <v>18</v>
      </c>
      <c r="M5537" s="10">
        <v>6042.06</v>
      </c>
      <c r="N5537" s="10">
        <v>-12.0600000000004</v>
      </c>
    </row>
    <row r="5538" spans="1:14" x14ac:dyDescent="0.25">
      <c r="A5538" s="9" t="s">
        <v>803</v>
      </c>
      <c r="B5538" s="9" t="s">
        <v>103</v>
      </c>
      <c r="C5538" s="9" t="s">
        <v>42</v>
      </c>
      <c r="D5538" s="9" t="s">
        <v>43</v>
      </c>
      <c r="E5538" s="10">
        <v>28987.53</v>
      </c>
      <c r="F5538" s="10">
        <v>28757.920792079207</v>
      </c>
      <c r="G5538" s="10">
        <v>229.60920792079196</v>
      </c>
      <c r="H5538" s="10">
        <v>29045.5</v>
      </c>
      <c r="I5538" s="10">
        <v>-57.970000000001164</v>
      </c>
      <c r="J5538" s="10">
        <v>6060</v>
      </c>
      <c r="K5538" s="10">
        <v>6012</v>
      </c>
      <c r="L5538" s="10">
        <v>48</v>
      </c>
      <c r="M5538" s="10">
        <v>6072.12</v>
      </c>
      <c r="N5538" s="10">
        <v>-12.119999999999891</v>
      </c>
    </row>
    <row r="5539" spans="1:14" x14ac:dyDescent="0.25">
      <c r="A5539" s="9" t="s">
        <v>803</v>
      </c>
      <c r="B5539" s="9" t="s">
        <v>138</v>
      </c>
      <c r="C5539" s="9" t="s">
        <v>42</v>
      </c>
      <c r="D5539" s="9" t="s">
        <v>53</v>
      </c>
      <c r="E5539" s="10">
        <v>19524.04</v>
      </c>
      <c r="F5539" s="10">
        <v>19162.913000977518</v>
      </c>
      <c r="G5539" s="10">
        <v>361.12699902248278</v>
      </c>
      <c r="H5539" s="10">
        <v>19603.66</v>
      </c>
      <c r="I5539" s="10">
        <v>-79.619999999998981</v>
      </c>
      <c r="J5539" s="10">
        <v>4594</v>
      </c>
      <c r="K5539" s="10">
        <v>4509</v>
      </c>
      <c r="L5539" s="10">
        <v>85</v>
      </c>
      <c r="M5539" s="10">
        <v>4612.7070000000003</v>
      </c>
      <c r="N5539" s="10">
        <v>-18.707000000000335</v>
      </c>
    </row>
    <row r="5540" spans="1:14" x14ac:dyDescent="0.25">
      <c r="A5540" s="9" t="s">
        <v>803</v>
      </c>
      <c r="B5540" s="9" t="s">
        <v>54</v>
      </c>
      <c r="C5540" s="9" t="s">
        <v>42</v>
      </c>
      <c r="D5540" s="9" t="s">
        <v>55</v>
      </c>
      <c r="E5540" s="10">
        <v>303.55</v>
      </c>
      <c r="F5540" s="10">
        <v>297.5980392156863</v>
      </c>
      <c r="G5540" s="10">
        <v>5.9519607843137123</v>
      </c>
      <c r="H5540" s="10">
        <v>303.55</v>
      </c>
      <c r="I5540" s="10">
        <v>0</v>
      </c>
      <c r="J5540" s="10">
        <v>55.19</v>
      </c>
      <c r="K5540" s="10">
        <v>54.107843137254903</v>
      </c>
      <c r="L5540" s="10">
        <v>1.0821568627450944</v>
      </c>
      <c r="M5540" s="10">
        <v>55.19</v>
      </c>
      <c r="N5540" s="10">
        <v>0</v>
      </c>
    </row>
    <row r="5541" spans="1:14" x14ac:dyDescent="0.25">
      <c r="A5541" s="9" t="s">
        <v>804</v>
      </c>
      <c r="B5541" s="9" t="s">
        <v>25</v>
      </c>
      <c r="C5541" s="9" t="s">
        <v>26</v>
      </c>
      <c r="D5541" s="9" t="s">
        <v>27</v>
      </c>
      <c r="E5541" s="10">
        <v>4329.3900000000003</v>
      </c>
      <c r="F5541" s="10">
        <v>0</v>
      </c>
      <c r="G5541" s="10">
        <v>4329.3900000000003</v>
      </c>
      <c r="H5541" s="10">
        <v>0</v>
      </c>
      <c r="I5541" s="10">
        <v>4329.3900000000003</v>
      </c>
      <c r="J5541" s="10">
        <v>0</v>
      </c>
      <c r="K5541" s="10">
        <v>0</v>
      </c>
      <c r="L5541" s="10">
        <v>0</v>
      </c>
      <c r="M5541" s="10">
        <v>0</v>
      </c>
      <c r="N5541" s="10">
        <v>0</v>
      </c>
    </row>
    <row r="5542" spans="1:14" x14ac:dyDescent="0.25">
      <c r="A5542" s="9" t="s">
        <v>804</v>
      </c>
      <c r="B5542" s="9" t="s">
        <v>28</v>
      </c>
      <c r="C5542" s="9" t="s">
        <v>29</v>
      </c>
      <c r="D5542" s="9" t="s">
        <v>27</v>
      </c>
      <c r="E5542" s="10">
        <v>4.16</v>
      </c>
      <c r="F5542" s="10">
        <v>0</v>
      </c>
      <c r="G5542" s="10">
        <v>4.16</v>
      </c>
      <c r="H5542" s="10">
        <v>4.25</v>
      </c>
      <c r="I5542" s="10">
        <v>-8.9999999999999858E-2</v>
      </c>
      <c r="J5542" s="10">
        <v>0</v>
      </c>
      <c r="K5542" s="10">
        <v>0</v>
      </c>
      <c r="L5542" s="10">
        <v>0</v>
      </c>
      <c r="M5542" s="10">
        <v>0</v>
      </c>
      <c r="N5542" s="10">
        <v>0</v>
      </c>
    </row>
    <row r="5543" spans="1:14" x14ac:dyDescent="0.25">
      <c r="A5543" s="9" t="s">
        <v>804</v>
      </c>
      <c r="B5543" s="9" t="s">
        <v>30</v>
      </c>
      <c r="C5543" s="9" t="s">
        <v>29</v>
      </c>
      <c r="D5543" s="9" t="s">
        <v>27</v>
      </c>
      <c r="E5543" s="10">
        <v>97.02</v>
      </c>
      <c r="F5543" s="10">
        <v>0</v>
      </c>
      <c r="G5543" s="10">
        <v>97.02</v>
      </c>
      <c r="H5543" s="10">
        <v>99.25</v>
      </c>
      <c r="I5543" s="10">
        <v>-2.230000000000004</v>
      </c>
      <c r="J5543" s="10">
        <v>0</v>
      </c>
      <c r="K5543" s="10">
        <v>0</v>
      </c>
      <c r="L5543" s="10">
        <v>0</v>
      </c>
      <c r="M5543" s="10">
        <v>0</v>
      </c>
      <c r="N5543" s="10">
        <v>0</v>
      </c>
    </row>
    <row r="5544" spans="1:14" x14ac:dyDescent="0.25">
      <c r="A5544" s="9" t="s">
        <v>804</v>
      </c>
      <c r="B5544" s="9" t="s">
        <v>31</v>
      </c>
      <c r="C5544" s="9" t="s">
        <v>29</v>
      </c>
      <c r="D5544" s="9" t="s">
        <v>27</v>
      </c>
      <c r="E5544" s="10">
        <v>651.41999999999996</v>
      </c>
      <c r="F5544" s="10">
        <v>0</v>
      </c>
      <c r="G5544" s="10">
        <v>651.41999999999996</v>
      </c>
      <c r="H5544" s="10">
        <v>666.4</v>
      </c>
      <c r="I5544" s="10">
        <v>-14.980000000000018</v>
      </c>
      <c r="J5544" s="10">
        <v>0</v>
      </c>
      <c r="K5544" s="10">
        <v>0</v>
      </c>
      <c r="L5544" s="10">
        <v>0</v>
      </c>
      <c r="M5544" s="10">
        <v>0</v>
      </c>
      <c r="N5544" s="10">
        <v>0</v>
      </c>
    </row>
    <row r="5545" spans="1:14" x14ac:dyDescent="0.25">
      <c r="A5545" s="9" t="s">
        <v>804</v>
      </c>
      <c r="B5545" s="9" t="s">
        <v>32</v>
      </c>
      <c r="C5545" s="9" t="s">
        <v>33</v>
      </c>
      <c r="D5545" s="9" t="s">
        <v>27</v>
      </c>
      <c r="E5545" s="10">
        <v>909.93</v>
      </c>
      <c r="F5545" s="10">
        <v>0</v>
      </c>
      <c r="G5545" s="10">
        <v>909.93</v>
      </c>
      <c r="H5545" s="10">
        <v>1077.6600000000001</v>
      </c>
      <c r="I5545" s="10">
        <v>-167.73000000000013</v>
      </c>
      <c r="J5545" s="10">
        <v>2.58</v>
      </c>
      <c r="K5545" s="10">
        <v>0</v>
      </c>
      <c r="L5545" s="10">
        <v>2.58</v>
      </c>
      <c r="M5545" s="10">
        <v>3.056</v>
      </c>
      <c r="N5545" s="10">
        <v>-0.47599999999999998</v>
      </c>
    </row>
    <row r="5546" spans="1:14" x14ac:dyDescent="0.25">
      <c r="A5546" s="9" t="s">
        <v>804</v>
      </c>
      <c r="B5546" s="9" t="s">
        <v>34</v>
      </c>
      <c r="C5546" s="9" t="s">
        <v>33</v>
      </c>
      <c r="D5546" s="9" t="s">
        <v>27</v>
      </c>
      <c r="E5546" s="10">
        <v>3127.92</v>
      </c>
      <c r="F5546" s="10">
        <v>0</v>
      </c>
      <c r="G5546" s="10">
        <v>3127.92</v>
      </c>
      <c r="H5546" s="10">
        <v>3704.5</v>
      </c>
      <c r="I5546" s="10">
        <v>-576.57999999999993</v>
      </c>
      <c r="J5546" s="10">
        <v>2.58</v>
      </c>
      <c r="K5546" s="10">
        <v>0</v>
      </c>
      <c r="L5546" s="10">
        <v>2.58</v>
      </c>
      <c r="M5546" s="10">
        <v>3.056</v>
      </c>
      <c r="N5546" s="10">
        <v>-0.47599999999999998</v>
      </c>
    </row>
    <row r="5547" spans="1:14" x14ac:dyDescent="0.25">
      <c r="A5547" s="9" t="s">
        <v>804</v>
      </c>
      <c r="B5547" s="9" t="s">
        <v>35</v>
      </c>
      <c r="C5547" s="9" t="s">
        <v>33</v>
      </c>
      <c r="D5547" s="9" t="s">
        <v>27</v>
      </c>
      <c r="E5547" s="10">
        <v>3384.21</v>
      </c>
      <c r="F5547" s="10">
        <v>0</v>
      </c>
      <c r="G5547" s="10">
        <v>3384.21</v>
      </c>
      <c r="H5547" s="10">
        <v>4008.01</v>
      </c>
      <c r="I5547" s="10">
        <v>-623.80000000000018</v>
      </c>
      <c r="J5547" s="10">
        <v>54.18</v>
      </c>
      <c r="K5547" s="10">
        <v>0</v>
      </c>
      <c r="L5547" s="10">
        <v>54.18</v>
      </c>
      <c r="M5547" s="10">
        <v>64.167000000000002</v>
      </c>
      <c r="N5547" s="10">
        <v>-9.9870000000000019</v>
      </c>
    </row>
    <row r="5548" spans="1:14" x14ac:dyDescent="0.25">
      <c r="A5548" s="9" t="s">
        <v>804</v>
      </c>
      <c r="B5548" s="9" t="s">
        <v>36</v>
      </c>
      <c r="C5548" s="9" t="s">
        <v>29</v>
      </c>
      <c r="D5548" s="9" t="s">
        <v>27</v>
      </c>
      <c r="E5548" s="10">
        <v>7298.28</v>
      </c>
      <c r="F5548" s="10">
        <v>0</v>
      </c>
      <c r="G5548" s="10">
        <v>7298.28</v>
      </c>
      <c r="H5548" s="10">
        <v>7466.14</v>
      </c>
      <c r="I5548" s="10">
        <v>-167.86000000000058</v>
      </c>
      <c r="J5548" s="10">
        <v>0</v>
      </c>
      <c r="K5548" s="10">
        <v>0</v>
      </c>
      <c r="L5548" s="10">
        <v>0</v>
      </c>
      <c r="M5548" s="10">
        <v>0</v>
      </c>
      <c r="N5548" s="10">
        <v>0</v>
      </c>
    </row>
    <row r="5549" spans="1:14" x14ac:dyDescent="0.25">
      <c r="A5549" s="9" t="s">
        <v>804</v>
      </c>
      <c r="B5549" s="9" t="s">
        <v>37</v>
      </c>
      <c r="C5549" s="9" t="s">
        <v>29</v>
      </c>
      <c r="D5549" s="9" t="s">
        <v>27</v>
      </c>
      <c r="E5549" s="10">
        <v>16877.32</v>
      </c>
      <c r="F5549" s="10">
        <v>0</v>
      </c>
      <c r="G5549" s="10">
        <v>16877.32</v>
      </c>
      <c r="H5549" s="10">
        <v>17265.5</v>
      </c>
      <c r="I5549" s="10">
        <v>-388.18000000000029</v>
      </c>
      <c r="J5549" s="10">
        <v>0</v>
      </c>
      <c r="K5549" s="10">
        <v>0</v>
      </c>
      <c r="L5549" s="10">
        <v>0</v>
      </c>
      <c r="M5549" s="10">
        <v>0</v>
      </c>
      <c r="N5549" s="10">
        <v>0</v>
      </c>
    </row>
    <row r="5550" spans="1:14" x14ac:dyDescent="0.25">
      <c r="A5550" s="9" t="s">
        <v>804</v>
      </c>
      <c r="B5550" s="9" t="s">
        <v>148</v>
      </c>
      <c r="C5550" s="9" t="s">
        <v>39</v>
      </c>
      <c r="D5550" s="9" t="s">
        <v>40</v>
      </c>
      <c r="E5550" s="10">
        <v>-347582.93</v>
      </c>
      <c r="F5550" s="10">
        <v>0</v>
      </c>
      <c r="G5550" s="10">
        <v>-347582.93</v>
      </c>
      <c r="H5550" s="10">
        <v>-347582.92</v>
      </c>
      <c r="I5550" s="10">
        <v>-1.0000000009313226E-2</v>
      </c>
      <c r="J5550" s="10">
        <v>-2200</v>
      </c>
      <c r="K5550" s="10">
        <v>0</v>
      </c>
      <c r="L5550" s="10">
        <v>-2200</v>
      </c>
      <c r="M5550" s="10">
        <v>-2200</v>
      </c>
      <c r="N5550" s="10">
        <v>0</v>
      </c>
    </row>
    <row r="5551" spans="1:14" x14ac:dyDescent="0.25">
      <c r="A5551" s="9" t="s">
        <v>804</v>
      </c>
      <c r="B5551" s="9" t="s">
        <v>92</v>
      </c>
      <c r="C5551" s="9" t="s">
        <v>42</v>
      </c>
      <c r="D5551" s="9" t="s">
        <v>43</v>
      </c>
      <c r="E5551" s="10">
        <v>15.32</v>
      </c>
      <c r="F5551" s="10">
        <v>0</v>
      </c>
      <c r="G5551" s="10">
        <v>15.32</v>
      </c>
      <c r="H5551" s="10">
        <v>0</v>
      </c>
      <c r="I5551" s="10">
        <v>15.32</v>
      </c>
      <c r="J5551" s="10">
        <v>180</v>
      </c>
      <c r="K5551" s="10">
        <v>0</v>
      </c>
      <c r="L5551" s="10">
        <v>180</v>
      </c>
      <c r="M5551" s="10">
        <v>0</v>
      </c>
      <c r="N5551" s="10">
        <v>180</v>
      </c>
    </row>
    <row r="5552" spans="1:14" x14ac:dyDescent="0.25">
      <c r="A5552" s="9" t="s">
        <v>804</v>
      </c>
      <c r="B5552" s="9" t="s">
        <v>141</v>
      </c>
      <c r="C5552" s="9" t="s">
        <v>42</v>
      </c>
      <c r="D5552" s="9" t="s">
        <v>43</v>
      </c>
      <c r="E5552" s="10">
        <v>229.26</v>
      </c>
      <c r="F5552" s="10">
        <v>219.29702970297029</v>
      </c>
      <c r="G5552" s="10">
        <v>9.9629702970296989</v>
      </c>
      <c r="H5552" s="10">
        <v>221.49</v>
      </c>
      <c r="I5552" s="10">
        <v>7.7699999999999818</v>
      </c>
      <c r="J5552" s="10">
        <v>2300</v>
      </c>
      <c r="K5552" s="10">
        <v>2200</v>
      </c>
      <c r="L5552" s="10">
        <v>100</v>
      </c>
      <c r="M5552" s="10">
        <v>2222</v>
      </c>
      <c r="N5552" s="10">
        <v>78</v>
      </c>
    </row>
    <row r="5553" spans="1:14" x14ac:dyDescent="0.25">
      <c r="A5553" s="9" t="s">
        <v>804</v>
      </c>
      <c r="B5553" s="9" t="s">
        <v>142</v>
      </c>
      <c r="C5553" s="9" t="s">
        <v>42</v>
      </c>
      <c r="D5553" s="9" t="s">
        <v>43</v>
      </c>
      <c r="E5553" s="10">
        <v>1812.33</v>
      </c>
      <c r="F5553" s="10">
        <v>1805.4975369458127</v>
      </c>
      <c r="G5553" s="10">
        <v>6.8324630541872011</v>
      </c>
      <c r="H5553" s="10">
        <v>1832.58</v>
      </c>
      <c r="I5553" s="10">
        <v>-20.25</v>
      </c>
      <c r="J5553" s="10">
        <v>26500</v>
      </c>
      <c r="K5553" s="10">
        <v>26400</v>
      </c>
      <c r="L5553" s="10">
        <v>100</v>
      </c>
      <c r="M5553" s="10">
        <v>26796</v>
      </c>
      <c r="N5553" s="10">
        <v>-296</v>
      </c>
    </row>
    <row r="5554" spans="1:14" x14ac:dyDescent="0.25">
      <c r="A5554" s="9" t="s">
        <v>804</v>
      </c>
      <c r="B5554" s="9" t="s">
        <v>44</v>
      </c>
      <c r="C5554" s="9" t="s">
        <v>42</v>
      </c>
      <c r="D5554" s="9" t="s">
        <v>43</v>
      </c>
      <c r="E5554" s="10">
        <v>2173.41</v>
      </c>
      <c r="F5554" s="10">
        <v>2162.5970149253731</v>
      </c>
      <c r="G5554" s="10">
        <v>10.812985074626795</v>
      </c>
      <c r="H5554" s="10">
        <v>2173.41</v>
      </c>
      <c r="I5554" s="10">
        <v>0</v>
      </c>
      <c r="J5554" s="10">
        <v>2211</v>
      </c>
      <c r="K5554" s="10">
        <v>2200</v>
      </c>
      <c r="L5554" s="10">
        <v>11</v>
      </c>
      <c r="M5554" s="10">
        <v>2211</v>
      </c>
      <c r="N5554" s="10">
        <v>0</v>
      </c>
    </row>
    <row r="5555" spans="1:14" x14ac:dyDescent="0.25">
      <c r="A5555" s="9" t="s">
        <v>804</v>
      </c>
      <c r="B5555" s="9" t="s">
        <v>143</v>
      </c>
      <c r="C5555" s="9" t="s">
        <v>42</v>
      </c>
      <c r="D5555" s="9" t="s">
        <v>43</v>
      </c>
      <c r="E5555" s="10">
        <v>3454.01</v>
      </c>
      <c r="F5555" s="10">
        <v>3440.9753694581282</v>
      </c>
      <c r="G5555" s="10">
        <v>13.034630541872048</v>
      </c>
      <c r="H5555" s="10">
        <v>3492.59</v>
      </c>
      <c r="I5555" s="10">
        <v>-38.579999999999927</v>
      </c>
      <c r="J5555" s="10">
        <v>26500</v>
      </c>
      <c r="K5555" s="10">
        <v>26400</v>
      </c>
      <c r="L5555" s="10">
        <v>100</v>
      </c>
      <c r="M5555" s="10">
        <v>26796</v>
      </c>
      <c r="N5555" s="10">
        <v>-296</v>
      </c>
    </row>
    <row r="5556" spans="1:14" x14ac:dyDescent="0.25">
      <c r="A5556" s="9" t="s">
        <v>804</v>
      </c>
      <c r="B5556" s="9" t="s">
        <v>144</v>
      </c>
      <c r="C5556" s="9" t="s">
        <v>42</v>
      </c>
      <c r="D5556" s="9" t="s">
        <v>43</v>
      </c>
      <c r="E5556" s="10">
        <v>4815.58</v>
      </c>
      <c r="F5556" s="10">
        <v>4797.4088669950743</v>
      </c>
      <c r="G5556" s="10">
        <v>18.17113300492565</v>
      </c>
      <c r="H5556" s="10">
        <v>4869.37</v>
      </c>
      <c r="I5556" s="10">
        <v>-53.789999999999964</v>
      </c>
      <c r="J5556" s="10">
        <v>26500</v>
      </c>
      <c r="K5556" s="10">
        <v>26400</v>
      </c>
      <c r="L5556" s="10">
        <v>100</v>
      </c>
      <c r="M5556" s="10">
        <v>26796</v>
      </c>
      <c r="N5556" s="10">
        <v>-296</v>
      </c>
    </row>
    <row r="5557" spans="1:14" x14ac:dyDescent="0.25">
      <c r="A5557" s="9" t="s">
        <v>804</v>
      </c>
      <c r="B5557" s="9" t="s">
        <v>84</v>
      </c>
      <c r="C5557" s="9" t="s">
        <v>42</v>
      </c>
      <c r="D5557" s="9" t="s">
        <v>43</v>
      </c>
      <c r="E5557" s="10">
        <v>10941.65</v>
      </c>
      <c r="F5557" s="10">
        <v>10727.107843137255</v>
      </c>
      <c r="G5557" s="10">
        <v>214.54215686274438</v>
      </c>
      <c r="H5557" s="10">
        <v>10941.65</v>
      </c>
      <c r="I5557" s="10">
        <v>0</v>
      </c>
      <c r="J5557" s="10">
        <v>26928</v>
      </c>
      <c r="K5557" s="10">
        <v>26400</v>
      </c>
      <c r="L5557" s="10">
        <v>528</v>
      </c>
      <c r="M5557" s="10">
        <v>26928</v>
      </c>
      <c r="N5557" s="10">
        <v>0</v>
      </c>
    </row>
    <row r="5558" spans="1:14" x14ac:dyDescent="0.25">
      <c r="A5558" s="9" t="s">
        <v>804</v>
      </c>
      <c r="B5558" s="9" t="s">
        <v>136</v>
      </c>
      <c r="C5558" s="9" t="s">
        <v>42</v>
      </c>
      <c r="D5558" s="9" t="s">
        <v>43</v>
      </c>
      <c r="E5558" s="10">
        <v>14468.77</v>
      </c>
      <c r="F5558" s="10">
        <v>14254.945812807882</v>
      </c>
      <c r="G5558" s="10">
        <v>213.82418719211819</v>
      </c>
      <c r="H5558" s="10">
        <v>14468.77</v>
      </c>
      <c r="I5558" s="10">
        <v>0</v>
      </c>
      <c r="J5558" s="10">
        <v>26796</v>
      </c>
      <c r="K5558" s="10">
        <v>26400</v>
      </c>
      <c r="L5558" s="10">
        <v>396</v>
      </c>
      <c r="M5558" s="10">
        <v>26796</v>
      </c>
      <c r="N5558" s="10">
        <v>0</v>
      </c>
    </row>
    <row r="5559" spans="1:14" x14ac:dyDescent="0.25">
      <c r="A5559" s="9" t="s">
        <v>804</v>
      </c>
      <c r="B5559" s="9" t="s">
        <v>137</v>
      </c>
      <c r="C5559" s="9" t="s">
        <v>42</v>
      </c>
      <c r="D5559" s="9" t="s">
        <v>43</v>
      </c>
      <c r="E5559" s="10">
        <v>17531.52</v>
      </c>
      <c r="F5559" s="10">
        <v>17468</v>
      </c>
      <c r="G5559" s="10">
        <v>63.520000000000437</v>
      </c>
      <c r="H5559" s="10">
        <v>17730.02</v>
      </c>
      <c r="I5559" s="10">
        <v>-198.5</v>
      </c>
      <c r="J5559" s="10">
        <v>2208</v>
      </c>
      <c r="K5559" s="10">
        <v>2200</v>
      </c>
      <c r="L5559" s="10">
        <v>8</v>
      </c>
      <c r="M5559" s="10">
        <v>2233</v>
      </c>
      <c r="N5559" s="10">
        <v>-25</v>
      </c>
    </row>
    <row r="5560" spans="1:14" x14ac:dyDescent="0.25">
      <c r="A5560" s="9" t="s">
        <v>804</v>
      </c>
      <c r="B5560" s="9" t="s">
        <v>50</v>
      </c>
      <c r="C5560" s="9" t="s">
        <v>42</v>
      </c>
      <c r="D5560" s="9" t="s">
        <v>43</v>
      </c>
      <c r="E5560" s="10">
        <v>35287.56</v>
      </c>
      <c r="F5560" s="10">
        <v>35112</v>
      </c>
      <c r="G5560" s="10">
        <v>175.55999999999767</v>
      </c>
      <c r="H5560" s="10">
        <v>35287.56</v>
      </c>
      <c r="I5560" s="10">
        <v>0</v>
      </c>
      <c r="J5560" s="10">
        <v>26532</v>
      </c>
      <c r="K5560" s="10">
        <v>26400</v>
      </c>
      <c r="L5560" s="10">
        <v>132</v>
      </c>
      <c r="M5560" s="10">
        <v>26532</v>
      </c>
      <c r="N5560" s="10">
        <v>0</v>
      </c>
    </row>
    <row r="5561" spans="1:14" x14ac:dyDescent="0.25">
      <c r="A5561" s="9" t="s">
        <v>804</v>
      </c>
      <c r="B5561" s="9" t="s">
        <v>103</v>
      </c>
      <c r="C5561" s="9" t="s">
        <v>42</v>
      </c>
      <c r="D5561" s="9" t="s">
        <v>43</v>
      </c>
      <c r="E5561" s="10">
        <v>127545.11</v>
      </c>
      <c r="F5561" s="10">
        <v>126282.28712871287</v>
      </c>
      <c r="G5561" s="10">
        <v>1262.8228712871351</v>
      </c>
      <c r="H5561" s="10">
        <v>127545.11</v>
      </c>
      <c r="I5561" s="10">
        <v>0</v>
      </c>
      <c r="J5561" s="10">
        <v>26664</v>
      </c>
      <c r="K5561" s="10">
        <v>26400</v>
      </c>
      <c r="L5561" s="10">
        <v>264</v>
      </c>
      <c r="M5561" s="10">
        <v>26664</v>
      </c>
      <c r="N5561" s="10">
        <v>0</v>
      </c>
    </row>
    <row r="5562" spans="1:14" x14ac:dyDescent="0.25">
      <c r="A5562" s="9" t="s">
        <v>804</v>
      </c>
      <c r="B5562" s="9" t="s">
        <v>146</v>
      </c>
      <c r="C5562" s="9" t="s">
        <v>42</v>
      </c>
      <c r="D5562" s="9" t="s">
        <v>53</v>
      </c>
      <c r="E5562" s="10">
        <v>91295.82</v>
      </c>
      <c r="F5562" s="10">
        <v>91295.923753665687</v>
      </c>
      <c r="G5562" s="10">
        <v>-0.103753665680415</v>
      </c>
      <c r="H5562" s="10">
        <v>93395.73</v>
      </c>
      <c r="I5562" s="10">
        <v>-2099.9099999999889</v>
      </c>
      <c r="J5562" s="10">
        <v>19800</v>
      </c>
      <c r="K5562" s="10">
        <v>19800</v>
      </c>
      <c r="L5562" s="10">
        <v>0</v>
      </c>
      <c r="M5562" s="10">
        <v>20255.400000000001</v>
      </c>
      <c r="N5562" s="10">
        <v>-455.40000000000146</v>
      </c>
    </row>
    <row r="5563" spans="1:14" x14ac:dyDescent="0.25">
      <c r="A5563" s="9" t="s">
        <v>804</v>
      </c>
      <c r="B5563" s="9" t="s">
        <v>54</v>
      </c>
      <c r="C5563" s="9" t="s">
        <v>42</v>
      </c>
      <c r="D5563" s="9" t="s">
        <v>55</v>
      </c>
      <c r="E5563" s="10">
        <v>1332.94</v>
      </c>
      <c r="F5563" s="10">
        <v>1306.8039215686274</v>
      </c>
      <c r="G5563" s="10">
        <v>26.136078431372653</v>
      </c>
      <c r="H5563" s="10">
        <v>1332.94</v>
      </c>
      <c r="I5563" s="10">
        <v>0</v>
      </c>
      <c r="J5563" s="10">
        <v>242.352</v>
      </c>
      <c r="K5563" s="10">
        <v>237.6</v>
      </c>
      <c r="L5563" s="10">
        <v>4.7520000000000095</v>
      </c>
      <c r="M5563" s="10">
        <v>242.352</v>
      </c>
      <c r="N5563" s="10">
        <v>0</v>
      </c>
    </row>
    <row r="5564" spans="1:14" x14ac:dyDescent="0.25">
      <c r="A5564" s="9" t="s">
        <v>805</v>
      </c>
      <c r="B5564" s="9" t="s">
        <v>25</v>
      </c>
      <c r="C5564" s="9" t="s">
        <v>26</v>
      </c>
      <c r="D5564" s="9" t="s">
        <v>27</v>
      </c>
      <c r="E5564" s="10">
        <v>-10938.96</v>
      </c>
      <c r="F5564" s="10">
        <v>0</v>
      </c>
      <c r="G5564" s="10">
        <v>-10938.96</v>
      </c>
      <c r="H5564" s="10">
        <v>0</v>
      </c>
      <c r="I5564" s="10">
        <v>-10938.96</v>
      </c>
      <c r="J5564" s="10">
        <v>0</v>
      </c>
      <c r="K5564" s="10">
        <v>0</v>
      </c>
      <c r="L5564" s="10">
        <v>0</v>
      </c>
      <c r="M5564" s="10">
        <v>0</v>
      </c>
      <c r="N5564" s="10">
        <v>0</v>
      </c>
    </row>
    <row r="5565" spans="1:14" x14ac:dyDescent="0.25">
      <c r="A5565" s="9" t="s">
        <v>805</v>
      </c>
      <c r="B5565" s="9" t="s">
        <v>28</v>
      </c>
      <c r="C5565" s="9" t="s">
        <v>29</v>
      </c>
      <c r="D5565" s="9" t="s">
        <v>27</v>
      </c>
      <c r="E5565" s="10">
        <v>9.4499999999999993</v>
      </c>
      <c r="F5565" s="10">
        <v>0</v>
      </c>
      <c r="G5565" s="10">
        <v>9.4499999999999993</v>
      </c>
      <c r="H5565" s="10">
        <v>9.67</v>
      </c>
      <c r="I5565" s="10">
        <v>-0.22000000000000064</v>
      </c>
      <c r="J5565" s="10">
        <v>0</v>
      </c>
      <c r="K5565" s="10">
        <v>0</v>
      </c>
      <c r="L5565" s="10">
        <v>0</v>
      </c>
      <c r="M5565" s="10">
        <v>0</v>
      </c>
      <c r="N5565" s="10">
        <v>0</v>
      </c>
    </row>
    <row r="5566" spans="1:14" x14ac:dyDescent="0.25">
      <c r="A5566" s="9" t="s">
        <v>805</v>
      </c>
      <c r="B5566" s="9" t="s">
        <v>30</v>
      </c>
      <c r="C5566" s="9" t="s">
        <v>29</v>
      </c>
      <c r="D5566" s="9" t="s">
        <v>27</v>
      </c>
      <c r="E5566" s="10">
        <v>220.52</v>
      </c>
      <c r="F5566" s="10">
        <v>0</v>
      </c>
      <c r="G5566" s="10">
        <v>220.52</v>
      </c>
      <c r="H5566" s="10">
        <v>225.59</v>
      </c>
      <c r="I5566" s="10">
        <v>-5.0699999999999932</v>
      </c>
      <c r="J5566" s="10">
        <v>0</v>
      </c>
      <c r="K5566" s="10">
        <v>0</v>
      </c>
      <c r="L5566" s="10">
        <v>0</v>
      </c>
      <c r="M5566" s="10">
        <v>0</v>
      </c>
      <c r="N5566" s="10">
        <v>0</v>
      </c>
    </row>
    <row r="5567" spans="1:14" x14ac:dyDescent="0.25">
      <c r="A5567" s="9" t="s">
        <v>805</v>
      </c>
      <c r="B5567" s="9" t="s">
        <v>31</v>
      </c>
      <c r="C5567" s="9" t="s">
        <v>29</v>
      </c>
      <c r="D5567" s="9" t="s">
        <v>27</v>
      </c>
      <c r="E5567" s="10">
        <v>1480.66</v>
      </c>
      <c r="F5567" s="10">
        <v>0</v>
      </c>
      <c r="G5567" s="10">
        <v>1480.66</v>
      </c>
      <c r="H5567" s="10">
        <v>1514.7</v>
      </c>
      <c r="I5567" s="10">
        <v>-34.039999999999964</v>
      </c>
      <c r="J5567" s="10">
        <v>0</v>
      </c>
      <c r="K5567" s="10">
        <v>0</v>
      </c>
      <c r="L5567" s="10">
        <v>0</v>
      </c>
      <c r="M5567" s="10">
        <v>0</v>
      </c>
      <c r="N5567" s="10">
        <v>0</v>
      </c>
    </row>
    <row r="5568" spans="1:14" x14ac:dyDescent="0.25">
      <c r="A5568" s="9" t="s">
        <v>805</v>
      </c>
      <c r="B5568" s="9" t="s">
        <v>32</v>
      </c>
      <c r="C5568" s="9" t="s">
        <v>33</v>
      </c>
      <c r="D5568" s="9" t="s">
        <v>27</v>
      </c>
      <c r="E5568" s="10">
        <v>5103.3599999999997</v>
      </c>
      <c r="F5568" s="10">
        <v>0</v>
      </c>
      <c r="G5568" s="10">
        <v>5103.3599999999997</v>
      </c>
      <c r="H5568" s="10">
        <v>3067.26</v>
      </c>
      <c r="I5568" s="10">
        <v>2036.0999999999995</v>
      </c>
      <c r="J5568" s="10">
        <v>14.47</v>
      </c>
      <c r="K5568" s="10">
        <v>0</v>
      </c>
      <c r="L5568" s="10">
        <v>14.47</v>
      </c>
      <c r="M5568" s="10">
        <v>8.6969999999999992</v>
      </c>
      <c r="N5568" s="10">
        <v>5.7730000000000015</v>
      </c>
    </row>
    <row r="5569" spans="1:14" x14ac:dyDescent="0.25">
      <c r="A5569" s="9" t="s">
        <v>805</v>
      </c>
      <c r="B5569" s="9" t="s">
        <v>34</v>
      </c>
      <c r="C5569" s="9" t="s">
        <v>33</v>
      </c>
      <c r="D5569" s="9" t="s">
        <v>27</v>
      </c>
      <c r="E5569" s="10">
        <v>17543</v>
      </c>
      <c r="F5569" s="10">
        <v>0</v>
      </c>
      <c r="G5569" s="10">
        <v>17543</v>
      </c>
      <c r="H5569" s="10">
        <v>10543.82</v>
      </c>
      <c r="I5569" s="10">
        <v>6999.18</v>
      </c>
      <c r="J5569" s="10">
        <v>14.47</v>
      </c>
      <c r="K5569" s="10">
        <v>0</v>
      </c>
      <c r="L5569" s="10">
        <v>14.47</v>
      </c>
      <c r="M5569" s="10">
        <v>8.6969999999999992</v>
      </c>
      <c r="N5569" s="10">
        <v>5.7730000000000015</v>
      </c>
    </row>
    <row r="5570" spans="1:14" x14ac:dyDescent="0.25">
      <c r="A5570" s="9" t="s">
        <v>805</v>
      </c>
      <c r="B5570" s="9" t="s">
        <v>35</v>
      </c>
      <c r="C5570" s="9" t="s">
        <v>33</v>
      </c>
      <c r="D5570" s="9" t="s">
        <v>27</v>
      </c>
      <c r="E5570" s="10">
        <v>18984.2</v>
      </c>
      <c r="F5570" s="10">
        <v>0</v>
      </c>
      <c r="G5570" s="10">
        <v>18984.2</v>
      </c>
      <c r="H5570" s="10">
        <v>11407.34</v>
      </c>
      <c r="I5570" s="10">
        <v>7576.8600000000006</v>
      </c>
      <c r="J5570" s="10">
        <v>303.93</v>
      </c>
      <c r="K5570" s="10">
        <v>0</v>
      </c>
      <c r="L5570" s="10">
        <v>303.93</v>
      </c>
      <c r="M5570" s="10">
        <v>182.62700000000001</v>
      </c>
      <c r="N5570" s="10">
        <v>121.303</v>
      </c>
    </row>
    <row r="5571" spans="1:14" x14ac:dyDescent="0.25">
      <c r="A5571" s="9" t="s">
        <v>805</v>
      </c>
      <c r="B5571" s="9" t="s">
        <v>36</v>
      </c>
      <c r="C5571" s="9" t="s">
        <v>29</v>
      </c>
      <c r="D5571" s="9" t="s">
        <v>27</v>
      </c>
      <c r="E5571" s="10">
        <v>16588.84</v>
      </c>
      <c r="F5571" s="10">
        <v>0</v>
      </c>
      <c r="G5571" s="10">
        <v>16588.84</v>
      </c>
      <c r="H5571" s="10">
        <v>16970.2</v>
      </c>
      <c r="I5571" s="10">
        <v>-381.36000000000058</v>
      </c>
      <c r="J5571" s="10">
        <v>0</v>
      </c>
      <c r="K5571" s="10">
        <v>0</v>
      </c>
      <c r="L5571" s="10">
        <v>0</v>
      </c>
      <c r="M5571" s="10">
        <v>0</v>
      </c>
      <c r="N5571" s="10">
        <v>0</v>
      </c>
    </row>
    <row r="5572" spans="1:14" x14ac:dyDescent="0.25">
      <c r="A5572" s="9" t="s">
        <v>805</v>
      </c>
      <c r="B5572" s="9" t="s">
        <v>37</v>
      </c>
      <c r="C5572" s="9" t="s">
        <v>29</v>
      </c>
      <c r="D5572" s="9" t="s">
        <v>27</v>
      </c>
      <c r="E5572" s="10">
        <v>38361.81</v>
      </c>
      <c r="F5572" s="10">
        <v>0</v>
      </c>
      <c r="G5572" s="10">
        <v>38361.81</v>
      </c>
      <c r="H5572" s="10">
        <v>39243.699999999997</v>
      </c>
      <c r="I5572" s="10">
        <v>-881.88999999999942</v>
      </c>
      <c r="J5572" s="10">
        <v>0</v>
      </c>
      <c r="K5572" s="10">
        <v>0</v>
      </c>
      <c r="L5572" s="10">
        <v>0</v>
      </c>
      <c r="M5572" s="10">
        <v>0</v>
      </c>
      <c r="N5572" s="10">
        <v>0</v>
      </c>
    </row>
    <row r="5573" spans="1:14" x14ac:dyDescent="0.25">
      <c r="A5573" s="9" t="s">
        <v>805</v>
      </c>
      <c r="B5573" s="9" t="s">
        <v>140</v>
      </c>
      <c r="C5573" s="9" t="s">
        <v>39</v>
      </c>
      <c r="D5573" s="9" t="s">
        <v>40</v>
      </c>
      <c r="E5573" s="10">
        <v>-801200.62</v>
      </c>
      <c r="F5573" s="10">
        <v>0</v>
      </c>
      <c r="G5573" s="10">
        <v>-801200.62</v>
      </c>
      <c r="H5573" s="10">
        <v>-801200.64000000001</v>
      </c>
      <c r="I5573" s="10">
        <v>2.0000000018626451E-2</v>
      </c>
      <c r="J5573" s="10">
        <v>-10001</v>
      </c>
      <c r="K5573" s="10">
        <v>0</v>
      </c>
      <c r="L5573" s="10">
        <v>-10001</v>
      </c>
      <c r="M5573" s="10">
        <v>-10001</v>
      </c>
      <c r="N5573" s="10">
        <v>0</v>
      </c>
    </row>
    <row r="5574" spans="1:14" x14ac:dyDescent="0.25">
      <c r="A5574" s="9" t="s">
        <v>805</v>
      </c>
      <c r="B5574" s="9" t="s">
        <v>92</v>
      </c>
      <c r="C5574" s="9" t="s">
        <v>42</v>
      </c>
      <c r="D5574" s="9" t="s">
        <v>43</v>
      </c>
      <c r="E5574" s="10">
        <v>34.049999999999997</v>
      </c>
      <c r="F5574" s="10">
        <v>0</v>
      </c>
      <c r="G5574" s="10">
        <v>34.049999999999997</v>
      </c>
      <c r="H5574" s="10">
        <v>0</v>
      </c>
      <c r="I5574" s="10">
        <v>34.049999999999997</v>
      </c>
      <c r="J5574" s="10">
        <v>400</v>
      </c>
      <c r="K5574" s="10">
        <v>0</v>
      </c>
      <c r="L5574" s="10">
        <v>400</v>
      </c>
      <c r="M5574" s="10">
        <v>0</v>
      </c>
      <c r="N5574" s="10">
        <v>400</v>
      </c>
    </row>
    <row r="5575" spans="1:14" x14ac:dyDescent="0.25">
      <c r="A5575" s="9" t="s">
        <v>805</v>
      </c>
      <c r="B5575" s="9" t="s">
        <v>141</v>
      </c>
      <c r="C5575" s="9" t="s">
        <v>42</v>
      </c>
      <c r="D5575" s="9" t="s">
        <v>43</v>
      </c>
      <c r="E5575" s="10">
        <v>1021.72</v>
      </c>
      <c r="F5575" s="10">
        <v>996.90099009900985</v>
      </c>
      <c r="G5575" s="10">
        <v>24.819009900990181</v>
      </c>
      <c r="H5575" s="10">
        <v>1006.87</v>
      </c>
      <c r="I5575" s="10">
        <v>14.850000000000023</v>
      </c>
      <c r="J5575" s="10">
        <v>10250</v>
      </c>
      <c r="K5575" s="10">
        <v>10001</v>
      </c>
      <c r="L5575" s="10">
        <v>249</v>
      </c>
      <c r="M5575" s="10">
        <v>10101.01</v>
      </c>
      <c r="N5575" s="10">
        <v>148.98999999999978</v>
      </c>
    </row>
    <row r="5576" spans="1:14" x14ac:dyDescent="0.25">
      <c r="A5576" s="9" t="s">
        <v>805</v>
      </c>
      <c r="B5576" s="9" t="s">
        <v>142</v>
      </c>
      <c r="C5576" s="9" t="s">
        <v>42</v>
      </c>
      <c r="D5576" s="9" t="s">
        <v>43</v>
      </c>
      <c r="E5576" s="10">
        <v>4134.18</v>
      </c>
      <c r="F5576" s="10">
        <v>4103.8128078817736</v>
      </c>
      <c r="G5576" s="10">
        <v>30.36719211822674</v>
      </c>
      <c r="H5576" s="10">
        <v>4165.37</v>
      </c>
      <c r="I5576" s="10">
        <v>-31.1899999999996</v>
      </c>
      <c r="J5576" s="10">
        <v>60450</v>
      </c>
      <c r="K5576" s="10">
        <v>60006</v>
      </c>
      <c r="L5576" s="10">
        <v>444</v>
      </c>
      <c r="M5576" s="10">
        <v>60906.09</v>
      </c>
      <c r="N5576" s="10">
        <v>-456.08999999999651</v>
      </c>
    </row>
    <row r="5577" spans="1:14" x14ac:dyDescent="0.25">
      <c r="A5577" s="9" t="s">
        <v>805</v>
      </c>
      <c r="B5577" s="9" t="s">
        <v>94</v>
      </c>
      <c r="C5577" s="9" t="s">
        <v>42</v>
      </c>
      <c r="D5577" s="9" t="s">
        <v>43</v>
      </c>
      <c r="E5577" s="10">
        <v>4957.42</v>
      </c>
      <c r="F5577" s="10">
        <v>4950.4975124378107</v>
      </c>
      <c r="G5577" s="10">
        <v>6.9224875621894171</v>
      </c>
      <c r="H5577" s="10">
        <v>4975.25</v>
      </c>
      <c r="I5577" s="10">
        <v>-17.829999999999927</v>
      </c>
      <c r="J5577" s="10">
        <v>10015</v>
      </c>
      <c r="K5577" s="10">
        <v>10000.999999999998</v>
      </c>
      <c r="L5577" s="10">
        <v>14.000000000001819</v>
      </c>
      <c r="M5577" s="10">
        <v>10051.004999999999</v>
      </c>
      <c r="N5577" s="10">
        <v>-36.0049999999992</v>
      </c>
    </row>
    <row r="5578" spans="1:14" x14ac:dyDescent="0.25">
      <c r="A5578" s="9" t="s">
        <v>805</v>
      </c>
      <c r="B5578" s="9" t="s">
        <v>143</v>
      </c>
      <c r="C5578" s="9" t="s">
        <v>42</v>
      </c>
      <c r="D5578" s="9" t="s">
        <v>43</v>
      </c>
      <c r="E5578" s="10">
        <v>7833.43</v>
      </c>
      <c r="F5578" s="10">
        <v>7821.1822660098524</v>
      </c>
      <c r="G5578" s="10">
        <v>12.247733990147935</v>
      </c>
      <c r="H5578" s="10">
        <v>7938.5</v>
      </c>
      <c r="I5578" s="10">
        <v>-105.06999999999971</v>
      </c>
      <c r="J5578" s="10">
        <v>60100</v>
      </c>
      <c r="K5578" s="10">
        <v>60006</v>
      </c>
      <c r="L5578" s="10">
        <v>94</v>
      </c>
      <c r="M5578" s="10">
        <v>60906.09</v>
      </c>
      <c r="N5578" s="10">
        <v>-806.08999999999651</v>
      </c>
    </row>
    <row r="5579" spans="1:14" x14ac:dyDescent="0.25">
      <c r="A5579" s="9" t="s">
        <v>805</v>
      </c>
      <c r="B5579" s="9" t="s">
        <v>144</v>
      </c>
      <c r="C5579" s="9" t="s">
        <v>42</v>
      </c>
      <c r="D5579" s="9" t="s">
        <v>43</v>
      </c>
      <c r="E5579" s="10">
        <v>10994.06</v>
      </c>
      <c r="F5579" s="10">
        <v>10904.285714285714</v>
      </c>
      <c r="G5579" s="10">
        <v>89.774285714285725</v>
      </c>
      <c r="H5579" s="10">
        <v>11067.85</v>
      </c>
      <c r="I5579" s="10">
        <v>-73.790000000000873</v>
      </c>
      <c r="J5579" s="10">
        <v>60500</v>
      </c>
      <c r="K5579" s="10">
        <v>60006</v>
      </c>
      <c r="L5579" s="10">
        <v>494</v>
      </c>
      <c r="M5579" s="10">
        <v>60906.09</v>
      </c>
      <c r="N5579" s="10">
        <v>-406.08999999999651</v>
      </c>
    </row>
    <row r="5580" spans="1:14" x14ac:dyDescent="0.25">
      <c r="A5580" s="9" t="s">
        <v>805</v>
      </c>
      <c r="B5580" s="9" t="s">
        <v>84</v>
      </c>
      <c r="C5580" s="9" t="s">
        <v>42</v>
      </c>
      <c r="D5580" s="9" t="s">
        <v>43</v>
      </c>
      <c r="E5580" s="10">
        <v>24867.4</v>
      </c>
      <c r="F5580" s="10">
        <v>24382.235294117647</v>
      </c>
      <c r="G5580" s="10">
        <v>485.16470588235461</v>
      </c>
      <c r="H5580" s="10">
        <v>24869.88</v>
      </c>
      <c r="I5580" s="10">
        <v>-2.4799999999995634</v>
      </c>
      <c r="J5580" s="10">
        <v>61200</v>
      </c>
      <c r="K5580" s="10">
        <v>60006</v>
      </c>
      <c r="L5580" s="10">
        <v>1194</v>
      </c>
      <c r="M5580" s="10">
        <v>61206.12</v>
      </c>
      <c r="N5580" s="10">
        <v>-6.1200000000026193</v>
      </c>
    </row>
    <row r="5581" spans="1:14" x14ac:dyDescent="0.25">
      <c r="A5581" s="9" t="s">
        <v>805</v>
      </c>
      <c r="B5581" s="9" t="s">
        <v>136</v>
      </c>
      <c r="C5581" s="9" t="s">
        <v>42</v>
      </c>
      <c r="D5581" s="9" t="s">
        <v>43</v>
      </c>
      <c r="E5581" s="10">
        <v>33618.449999999997</v>
      </c>
      <c r="F5581" s="10">
        <v>32400.837438423645</v>
      </c>
      <c r="G5581" s="10">
        <v>1217.6125615763522</v>
      </c>
      <c r="H5581" s="10">
        <v>32886.85</v>
      </c>
      <c r="I5581" s="10">
        <v>731.59999999999854</v>
      </c>
      <c r="J5581" s="10">
        <v>62261</v>
      </c>
      <c r="K5581" s="10">
        <v>60006</v>
      </c>
      <c r="L5581" s="10">
        <v>2255</v>
      </c>
      <c r="M5581" s="10">
        <v>60906.09</v>
      </c>
      <c r="N5581" s="10">
        <v>1354.9100000000035</v>
      </c>
    </row>
    <row r="5582" spans="1:14" x14ac:dyDescent="0.25">
      <c r="A5582" s="9" t="s">
        <v>805</v>
      </c>
      <c r="B5582" s="9" t="s">
        <v>145</v>
      </c>
      <c r="C5582" s="9" t="s">
        <v>42</v>
      </c>
      <c r="D5582" s="9" t="s">
        <v>43</v>
      </c>
      <c r="E5582" s="10">
        <v>45769.52</v>
      </c>
      <c r="F5582" s="10">
        <v>45204.522167487681</v>
      </c>
      <c r="G5582" s="10">
        <v>564.99783251231565</v>
      </c>
      <c r="H5582" s="10">
        <v>45882.59</v>
      </c>
      <c r="I5582" s="10">
        <v>-113.06999999999971</v>
      </c>
      <c r="J5582" s="10">
        <v>10126</v>
      </c>
      <c r="K5582" s="10">
        <v>10001</v>
      </c>
      <c r="L5582" s="10">
        <v>125</v>
      </c>
      <c r="M5582" s="10">
        <v>10151.014999999999</v>
      </c>
      <c r="N5582" s="10">
        <v>-25.014999999999418</v>
      </c>
    </row>
    <row r="5583" spans="1:14" x14ac:dyDescent="0.25">
      <c r="A5583" s="9" t="s">
        <v>805</v>
      </c>
      <c r="B5583" s="9" t="s">
        <v>50</v>
      </c>
      <c r="C5583" s="9" t="s">
        <v>42</v>
      </c>
      <c r="D5583" s="9" t="s">
        <v>43</v>
      </c>
      <c r="E5583" s="10">
        <v>80199</v>
      </c>
      <c r="F5583" s="10">
        <v>79807.980099502485</v>
      </c>
      <c r="G5583" s="10">
        <v>391.01990049751475</v>
      </c>
      <c r="H5583" s="10">
        <v>80207.02</v>
      </c>
      <c r="I5583" s="10">
        <v>-8.0200000000040745</v>
      </c>
      <c r="J5583" s="10">
        <v>60300</v>
      </c>
      <c r="K5583" s="10">
        <v>60006</v>
      </c>
      <c r="L5583" s="10">
        <v>294</v>
      </c>
      <c r="M5583" s="10">
        <v>60306.03</v>
      </c>
      <c r="N5583" s="10">
        <v>-6.0299999999988358</v>
      </c>
    </row>
    <row r="5584" spans="1:14" x14ac:dyDescent="0.25">
      <c r="A5584" s="9" t="s">
        <v>805</v>
      </c>
      <c r="B5584" s="9" t="s">
        <v>103</v>
      </c>
      <c r="C5584" s="9" t="s">
        <v>42</v>
      </c>
      <c r="D5584" s="9" t="s">
        <v>43</v>
      </c>
      <c r="E5584" s="10">
        <v>289875.25</v>
      </c>
      <c r="F5584" s="10">
        <v>287033.90099009901</v>
      </c>
      <c r="G5584" s="10">
        <v>2841.3490099009941</v>
      </c>
      <c r="H5584" s="10">
        <v>289904.24</v>
      </c>
      <c r="I5584" s="10">
        <v>-28.989999999990687</v>
      </c>
      <c r="J5584" s="10">
        <v>60600</v>
      </c>
      <c r="K5584" s="10">
        <v>60006</v>
      </c>
      <c r="L5584" s="10">
        <v>594</v>
      </c>
      <c r="M5584" s="10">
        <v>60606.06</v>
      </c>
      <c r="N5584" s="10">
        <v>-6.0599999999976717</v>
      </c>
    </row>
    <row r="5585" spans="1:14" x14ac:dyDescent="0.25">
      <c r="A5585" s="9" t="s">
        <v>805</v>
      </c>
      <c r="B5585" s="9" t="s">
        <v>146</v>
      </c>
      <c r="C5585" s="9" t="s">
        <v>42</v>
      </c>
      <c r="D5585" s="9" t="s">
        <v>53</v>
      </c>
      <c r="E5585" s="10">
        <v>207513.56</v>
      </c>
      <c r="F5585" s="10">
        <v>207511.47605083088</v>
      </c>
      <c r="G5585" s="10">
        <v>2.0839491691149306</v>
      </c>
      <c r="H5585" s="10">
        <v>212284.24</v>
      </c>
      <c r="I5585" s="10">
        <v>-4770.679999999993</v>
      </c>
      <c r="J5585" s="10">
        <v>45005</v>
      </c>
      <c r="K5585" s="10">
        <v>45004.499511241454</v>
      </c>
      <c r="L5585" s="10">
        <v>0.50048875854554353</v>
      </c>
      <c r="M5585" s="10">
        <v>46039.603000000003</v>
      </c>
      <c r="N5585" s="10">
        <v>-1034.6030000000028</v>
      </c>
    </row>
    <row r="5586" spans="1:14" x14ac:dyDescent="0.25">
      <c r="A5586" s="9" t="s">
        <v>805</v>
      </c>
      <c r="B5586" s="9" t="s">
        <v>54</v>
      </c>
      <c r="C5586" s="9" t="s">
        <v>42</v>
      </c>
      <c r="D5586" s="9" t="s">
        <v>55</v>
      </c>
      <c r="E5586" s="10">
        <v>3029.7</v>
      </c>
      <c r="F5586" s="10">
        <v>2970.294117647059</v>
      </c>
      <c r="G5586" s="10">
        <v>59.405882352940807</v>
      </c>
      <c r="H5586" s="10">
        <v>3029.7</v>
      </c>
      <c r="I5586" s="10">
        <v>0</v>
      </c>
      <c r="J5586" s="10">
        <v>550.85500000000002</v>
      </c>
      <c r="K5586" s="10">
        <v>540.0539215686274</v>
      </c>
      <c r="L5586" s="10">
        <v>10.801078431372616</v>
      </c>
      <c r="M5586" s="10">
        <v>550.85500000000002</v>
      </c>
      <c r="N5586" s="10">
        <v>0</v>
      </c>
    </row>
    <row r="5587" spans="1:14" x14ac:dyDescent="0.25">
      <c r="A5587" s="9" t="s">
        <v>806</v>
      </c>
      <c r="B5587" s="9" t="s">
        <v>25</v>
      </c>
      <c r="C5587" s="9" t="s">
        <v>26</v>
      </c>
      <c r="D5587" s="9" t="s">
        <v>27</v>
      </c>
      <c r="E5587" s="10">
        <v>539.75</v>
      </c>
      <c r="F5587" s="10">
        <v>0</v>
      </c>
      <c r="G5587" s="10">
        <v>539.75</v>
      </c>
      <c r="H5587" s="10">
        <v>0</v>
      </c>
      <c r="I5587" s="10">
        <v>539.75</v>
      </c>
      <c r="J5587" s="10">
        <v>0</v>
      </c>
      <c r="K5587" s="10">
        <v>0</v>
      </c>
      <c r="L5587" s="10">
        <v>0</v>
      </c>
      <c r="M5587" s="10">
        <v>0</v>
      </c>
      <c r="N5587" s="10">
        <v>0</v>
      </c>
    </row>
    <row r="5588" spans="1:14" x14ac:dyDescent="0.25">
      <c r="A5588" s="9" t="s">
        <v>806</v>
      </c>
      <c r="B5588" s="9" t="s">
        <v>32</v>
      </c>
      <c r="C5588" s="9" t="s">
        <v>33</v>
      </c>
      <c r="D5588" s="9" t="s">
        <v>27</v>
      </c>
      <c r="E5588" s="10">
        <v>264.51</v>
      </c>
      <c r="F5588" s="10">
        <v>0</v>
      </c>
      <c r="G5588" s="10">
        <v>264.51</v>
      </c>
      <c r="H5588" s="10">
        <v>352.69</v>
      </c>
      <c r="I5588" s="10">
        <v>-88.18</v>
      </c>
      <c r="J5588" s="10">
        <v>0.75</v>
      </c>
      <c r="K5588" s="10">
        <v>0</v>
      </c>
      <c r="L5588" s="10">
        <v>0.75</v>
      </c>
      <c r="M5588" s="10">
        <v>1</v>
      </c>
      <c r="N5588" s="10">
        <v>-0.25</v>
      </c>
    </row>
    <row r="5589" spans="1:14" x14ac:dyDescent="0.25">
      <c r="A5589" s="9" t="s">
        <v>806</v>
      </c>
      <c r="B5589" s="9" t="s">
        <v>34</v>
      </c>
      <c r="C5589" s="9" t="s">
        <v>33</v>
      </c>
      <c r="D5589" s="9" t="s">
        <v>27</v>
      </c>
      <c r="E5589" s="10">
        <v>909.28</v>
      </c>
      <c r="F5589" s="10">
        <v>0</v>
      </c>
      <c r="G5589" s="10">
        <v>909.28</v>
      </c>
      <c r="H5589" s="10">
        <v>1212.4000000000001</v>
      </c>
      <c r="I5589" s="10">
        <v>-303.12000000000012</v>
      </c>
      <c r="J5589" s="10">
        <v>0.75</v>
      </c>
      <c r="K5589" s="10">
        <v>0</v>
      </c>
      <c r="L5589" s="10">
        <v>0.75</v>
      </c>
      <c r="M5589" s="10">
        <v>1</v>
      </c>
      <c r="N5589" s="10">
        <v>-0.25</v>
      </c>
    </row>
    <row r="5590" spans="1:14" x14ac:dyDescent="0.25">
      <c r="A5590" s="9" t="s">
        <v>806</v>
      </c>
      <c r="B5590" s="9" t="s">
        <v>35</v>
      </c>
      <c r="C5590" s="9" t="s">
        <v>33</v>
      </c>
      <c r="D5590" s="9" t="s">
        <v>27</v>
      </c>
      <c r="E5590" s="10">
        <v>983.78</v>
      </c>
      <c r="F5590" s="10">
        <v>0</v>
      </c>
      <c r="G5590" s="10">
        <v>983.78</v>
      </c>
      <c r="H5590" s="10">
        <v>1311.71</v>
      </c>
      <c r="I5590" s="10">
        <v>-327.93000000000006</v>
      </c>
      <c r="J5590" s="10">
        <v>15.75</v>
      </c>
      <c r="K5590" s="10">
        <v>0</v>
      </c>
      <c r="L5590" s="10">
        <v>15.75</v>
      </c>
      <c r="M5590" s="10">
        <v>21</v>
      </c>
      <c r="N5590" s="10">
        <v>-5.25</v>
      </c>
    </row>
    <row r="5591" spans="1:14" x14ac:dyDescent="0.25">
      <c r="A5591" s="9" t="s">
        <v>806</v>
      </c>
      <c r="B5591" s="9" t="s">
        <v>302</v>
      </c>
      <c r="C5591" s="9" t="s">
        <v>39</v>
      </c>
      <c r="D5591" s="9" t="s">
        <v>40</v>
      </c>
      <c r="E5591" s="10">
        <v>-102890.13</v>
      </c>
      <c r="F5591" s="10">
        <v>0</v>
      </c>
      <c r="G5591" s="10">
        <v>-102890.13</v>
      </c>
      <c r="H5591" s="10">
        <v>-102890.1</v>
      </c>
      <c r="I5591" s="10">
        <v>-2.9999999998835847E-2</v>
      </c>
      <c r="J5591" s="10">
        <v>-700</v>
      </c>
      <c r="K5591" s="10">
        <v>0</v>
      </c>
      <c r="L5591" s="10">
        <v>-700</v>
      </c>
      <c r="M5591" s="10">
        <v>-700</v>
      </c>
      <c r="N5591" s="10">
        <v>0</v>
      </c>
    </row>
    <row r="5592" spans="1:14" x14ac:dyDescent="0.25">
      <c r="A5592" s="9" t="s">
        <v>806</v>
      </c>
      <c r="B5592" s="9" t="s">
        <v>303</v>
      </c>
      <c r="C5592" s="9" t="s">
        <v>42</v>
      </c>
      <c r="D5592" s="9" t="s">
        <v>58</v>
      </c>
      <c r="E5592" s="10">
        <v>79249.38</v>
      </c>
      <c r="F5592" s="10">
        <v>79249.233830845769</v>
      </c>
      <c r="G5592" s="10">
        <v>0.14616915423539467</v>
      </c>
      <c r="H5592" s="10">
        <v>79645.48</v>
      </c>
      <c r="I5592" s="10">
        <v>-396.09999999999127</v>
      </c>
      <c r="J5592" s="10">
        <v>4200</v>
      </c>
      <c r="K5592" s="10">
        <v>4200</v>
      </c>
      <c r="L5592" s="10">
        <v>0</v>
      </c>
      <c r="M5592" s="10">
        <v>4221</v>
      </c>
      <c r="N5592" s="10">
        <v>-21</v>
      </c>
    </row>
    <row r="5593" spans="1:14" x14ac:dyDescent="0.25">
      <c r="A5593" s="9" t="s">
        <v>806</v>
      </c>
      <c r="B5593" s="9" t="s">
        <v>725</v>
      </c>
      <c r="C5593" s="9" t="s">
        <v>42</v>
      </c>
      <c r="D5593" s="9" t="s">
        <v>43</v>
      </c>
      <c r="E5593" s="10">
        <v>1795.59</v>
      </c>
      <c r="F5593" s="10">
        <v>0</v>
      </c>
      <c r="G5593" s="10">
        <v>1795.59</v>
      </c>
      <c r="H5593" s="10">
        <v>0</v>
      </c>
      <c r="I5593" s="10">
        <v>1795.59</v>
      </c>
      <c r="J5593" s="10">
        <v>4348</v>
      </c>
      <c r="K5593" s="10">
        <v>0</v>
      </c>
      <c r="L5593" s="10">
        <v>4348</v>
      </c>
      <c r="M5593" s="10">
        <v>0</v>
      </c>
      <c r="N5593" s="10">
        <v>4348</v>
      </c>
    </row>
    <row r="5594" spans="1:14" x14ac:dyDescent="0.25">
      <c r="A5594" s="9" t="s">
        <v>806</v>
      </c>
      <c r="B5594" s="9" t="s">
        <v>94</v>
      </c>
      <c r="C5594" s="9" t="s">
        <v>42</v>
      </c>
      <c r="D5594" s="9" t="s">
        <v>43</v>
      </c>
      <c r="E5594" s="10">
        <v>348.48</v>
      </c>
      <c r="F5594" s="10">
        <v>346.49751243781094</v>
      </c>
      <c r="G5594" s="10">
        <v>1.9824875621890783</v>
      </c>
      <c r="H5594" s="10">
        <v>348.23</v>
      </c>
      <c r="I5594" s="10">
        <v>0.25</v>
      </c>
      <c r="J5594" s="10">
        <v>704</v>
      </c>
      <c r="K5594" s="10">
        <v>700</v>
      </c>
      <c r="L5594" s="10">
        <v>4</v>
      </c>
      <c r="M5594" s="10">
        <v>703.5</v>
      </c>
      <c r="N5594" s="10">
        <v>0.5</v>
      </c>
    </row>
    <row r="5595" spans="1:14" x14ac:dyDescent="0.25">
      <c r="A5595" s="9" t="s">
        <v>806</v>
      </c>
      <c r="B5595" s="9" t="s">
        <v>305</v>
      </c>
      <c r="C5595" s="9" t="s">
        <v>42</v>
      </c>
      <c r="D5595" s="9" t="s">
        <v>43</v>
      </c>
      <c r="E5595" s="10">
        <v>0</v>
      </c>
      <c r="F5595" s="10">
        <v>1855.8522167487686</v>
      </c>
      <c r="G5595" s="10">
        <v>-1855.8522167487686</v>
      </c>
      <c r="H5595" s="10">
        <v>1883.69</v>
      </c>
      <c r="I5595" s="10">
        <v>-1883.69</v>
      </c>
      <c r="J5595" s="10">
        <v>0</v>
      </c>
      <c r="K5595" s="10">
        <v>4200</v>
      </c>
      <c r="L5595" s="10">
        <v>-4200</v>
      </c>
      <c r="M5595" s="10">
        <v>4263</v>
      </c>
      <c r="N5595" s="10">
        <v>-4263</v>
      </c>
    </row>
    <row r="5596" spans="1:14" x14ac:dyDescent="0.25">
      <c r="A5596" s="9" t="s">
        <v>806</v>
      </c>
      <c r="B5596" s="9" t="s">
        <v>432</v>
      </c>
      <c r="C5596" s="9" t="s">
        <v>42</v>
      </c>
      <c r="D5596" s="9" t="s">
        <v>43</v>
      </c>
      <c r="E5596" s="10">
        <v>3097.35</v>
      </c>
      <c r="F5596" s="10">
        <v>3030.2561576354678</v>
      </c>
      <c r="G5596" s="10">
        <v>67.093842364532065</v>
      </c>
      <c r="H5596" s="10">
        <v>3075.71</v>
      </c>
      <c r="I5596" s="10">
        <v>21.639999999999873</v>
      </c>
      <c r="J5596" s="10">
        <v>4293</v>
      </c>
      <c r="K5596" s="10">
        <v>4200</v>
      </c>
      <c r="L5596" s="10">
        <v>93</v>
      </c>
      <c r="M5596" s="10">
        <v>4263</v>
      </c>
      <c r="N5596" s="10">
        <v>30</v>
      </c>
    </row>
    <row r="5597" spans="1:14" x14ac:dyDescent="0.25">
      <c r="A5597" s="9" t="s">
        <v>806</v>
      </c>
      <c r="B5597" s="9" t="s">
        <v>307</v>
      </c>
      <c r="C5597" s="9" t="s">
        <v>42</v>
      </c>
      <c r="D5597" s="9" t="s">
        <v>43</v>
      </c>
      <c r="E5597" s="10">
        <v>3968.94</v>
      </c>
      <c r="F5597" s="10">
        <v>3833.8423645320199</v>
      </c>
      <c r="G5597" s="10">
        <v>135.09763546798013</v>
      </c>
      <c r="H5597" s="10">
        <v>3891.35</v>
      </c>
      <c r="I5597" s="10">
        <v>77.590000000000146</v>
      </c>
      <c r="J5597" s="10">
        <v>4348</v>
      </c>
      <c r="K5597" s="10">
        <v>4200</v>
      </c>
      <c r="L5597" s="10">
        <v>148</v>
      </c>
      <c r="M5597" s="10">
        <v>4263</v>
      </c>
      <c r="N5597" s="10">
        <v>85</v>
      </c>
    </row>
    <row r="5598" spans="1:14" x14ac:dyDescent="0.25">
      <c r="A5598" s="9" t="s">
        <v>806</v>
      </c>
      <c r="B5598" s="9" t="s">
        <v>308</v>
      </c>
      <c r="C5598" s="9" t="s">
        <v>42</v>
      </c>
      <c r="D5598" s="9" t="s">
        <v>43</v>
      </c>
      <c r="E5598" s="10">
        <v>4346.8900000000003</v>
      </c>
      <c r="F5598" s="10">
        <v>4297.7733990147781</v>
      </c>
      <c r="G5598" s="10">
        <v>49.116600985222249</v>
      </c>
      <c r="H5598" s="10">
        <v>4362.24</v>
      </c>
      <c r="I5598" s="10">
        <v>-15.349999999999454</v>
      </c>
      <c r="J5598" s="10">
        <v>4248</v>
      </c>
      <c r="K5598" s="10">
        <v>4200</v>
      </c>
      <c r="L5598" s="10">
        <v>48</v>
      </c>
      <c r="M5598" s="10">
        <v>4263</v>
      </c>
      <c r="N5598" s="10">
        <v>-15</v>
      </c>
    </row>
    <row r="5599" spans="1:14" x14ac:dyDescent="0.25">
      <c r="A5599" s="9" t="s">
        <v>806</v>
      </c>
      <c r="B5599" s="9" t="s">
        <v>309</v>
      </c>
      <c r="C5599" s="9" t="s">
        <v>42</v>
      </c>
      <c r="D5599" s="9" t="s">
        <v>43</v>
      </c>
      <c r="E5599" s="10">
        <v>7386.18</v>
      </c>
      <c r="F5599" s="10">
        <v>6706</v>
      </c>
      <c r="G5599" s="10">
        <v>680.18000000000029</v>
      </c>
      <c r="H5599" s="10">
        <v>6806.59</v>
      </c>
      <c r="I5599" s="10">
        <v>579.59000000000015</v>
      </c>
      <c r="J5599" s="10">
        <v>771</v>
      </c>
      <c r="K5599" s="10">
        <v>700</v>
      </c>
      <c r="L5599" s="10">
        <v>71</v>
      </c>
      <c r="M5599" s="10">
        <v>710.5</v>
      </c>
      <c r="N5599" s="10">
        <v>60.5</v>
      </c>
    </row>
    <row r="5600" spans="1:14" x14ac:dyDescent="0.25">
      <c r="A5600" s="9" t="s">
        <v>807</v>
      </c>
      <c r="B5600" s="9" t="s">
        <v>25</v>
      </c>
      <c r="C5600" s="9" t="s">
        <v>26</v>
      </c>
      <c r="D5600" s="9" t="s">
        <v>27</v>
      </c>
      <c r="E5600" s="10">
        <v>3475.12</v>
      </c>
      <c r="F5600" s="10">
        <v>0</v>
      </c>
      <c r="G5600" s="10">
        <v>3475.12</v>
      </c>
      <c r="H5600" s="10">
        <v>0</v>
      </c>
      <c r="I5600" s="10">
        <v>3475.12</v>
      </c>
      <c r="J5600" s="10">
        <v>0</v>
      </c>
      <c r="K5600" s="10">
        <v>0</v>
      </c>
      <c r="L5600" s="10">
        <v>0</v>
      </c>
      <c r="M5600" s="10">
        <v>0</v>
      </c>
      <c r="N5600" s="10">
        <v>0</v>
      </c>
    </row>
    <row r="5601" spans="1:14" x14ac:dyDescent="0.25">
      <c r="A5601" s="9" t="s">
        <v>807</v>
      </c>
      <c r="B5601" s="9" t="s">
        <v>32</v>
      </c>
      <c r="C5601" s="9" t="s">
        <v>33</v>
      </c>
      <c r="D5601" s="9" t="s">
        <v>27</v>
      </c>
      <c r="E5601" s="10">
        <v>1241.45</v>
      </c>
      <c r="F5601" s="10">
        <v>0</v>
      </c>
      <c r="G5601" s="10">
        <v>1241.45</v>
      </c>
      <c r="H5601" s="10">
        <v>1511.54</v>
      </c>
      <c r="I5601" s="10">
        <v>-270.08999999999992</v>
      </c>
      <c r="J5601" s="10">
        <v>3.52</v>
      </c>
      <c r="K5601" s="10">
        <v>0</v>
      </c>
      <c r="L5601" s="10">
        <v>3.52</v>
      </c>
      <c r="M5601" s="10">
        <v>4.2859999999999996</v>
      </c>
      <c r="N5601" s="10">
        <v>-0.76599999999999957</v>
      </c>
    </row>
    <row r="5602" spans="1:14" x14ac:dyDescent="0.25">
      <c r="A5602" s="9" t="s">
        <v>807</v>
      </c>
      <c r="B5602" s="9" t="s">
        <v>34</v>
      </c>
      <c r="C5602" s="9" t="s">
        <v>33</v>
      </c>
      <c r="D5602" s="9" t="s">
        <v>27</v>
      </c>
      <c r="E5602" s="10">
        <v>4267.54</v>
      </c>
      <c r="F5602" s="10">
        <v>0</v>
      </c>
      <c r="G5602" s="10">
        <v>4267.54</v>
      </c>
      <c r="H5602" s="10">
        <v>5195.9799999999996</v>
      </c>
      <c r="I5602" s="10">
        <v>-928.4399999999996</v>
      </c>
      <c r="J5602" s="10">
        <v>3.52</v>
      </c>
      <c r="K5602" s="10">
        <v>0</v>
      </c>
      <c r="L5602" s="10">
        <v>3.52</v>
      </c>
      <c r="M5602" s="10">
        <v>4.2859999999999996</v>
      </c>
      <c r="N5602" s="10">
        <v>-0.76599999999999957</v>
      </c>
    </row>
    <row r="5603" spans="1:14" x14ac:dyDescent="0.25">
      <c r="A5603" s="9" t="s">
        <v>807</v>
      </c>
      <c r="B5603" s="9" t="s">
        <v>35</v>
      </c>
      <c r="C5603" s="9" t="s">
        <v>33</v>
      </c>
      <c r="D5603" s="9" t="s">
        <v>27</v>
      </c>
      <c r="E5603" s="10">
        <v>4617.22</v>
      </c>
      <c r="F5603" s="10">
        <v>0</v>
      </c>
      <c r="G5603" s="10">
        <v>4617.22</v>
      </c>
      <c r="H5603" s="10">
        <v>5621.62</v>
      </c>
      <c r="I5603" s="10">
        <v>-1004.3999999999996</v>
      </c>
      <c r="J5603" s="10">
        <v>73.92</v>
      </c>
      <c r="K5603" s="10">
        <v>0</v>
      </c>
      <c r="L5603" s="10">
        <v>73.92</v>
      </c>
      <c r="M5603" s="10">
        <v>90</v>
      </c>
      <c r="N5603" s="10">
        <v>-16.079999999999998</v>
      </c>
    </row>
    <row r="5604" spans="1:14" x14ac:dyDescent="0.25">
      <c r="A5604" s="9" t="s">
        <v>807</v>
      </c>
      <c r="B5604" s="9" t="s">
        <v>186</v>
      </c>
      <c r="C5604" s="9" t="s">
        <v>39</v>
      </c>
      <c r="D5604" s="9" t="s">
        <v>40</v>
      </c>
      <c r="E5604" s="10">
        <v>-512598.3</v>
      </c>
      <c r="F5604" s="10">
        <v>0</v>
      </c>
      <c r="G5604" s="10">
        <v>-512598.3</v>
      </c>
      <c r="H5604" s="10">
        <v>-512598.22</v>
      </c>
      <c r="I5604" s="10">
        <v>-8.0000000016298145E-2</v>
      </c>
      <c r="J5604" s="10">
        <v>-3000</v>
      </c>
      <c r="K5604" s="10">
        <v>0</v>
      </c>
      <c r="L5604" s="10">
        <v>-3000</v>
      </c>
      <c r="M5604" s="10">
        <v>-3000</v>
      </c>
      <c r="N5604" s="10">
        <v>0</v>
      </c>
    </row>
    <row r="5605" spans="1:14" x14ac:dyDescent="0.25">
      <c r="A5605" s="9" t="s">
        <v>807</v>
      </c>
      <c r="B5605" s="9" t="s">
        <v>177</v>
      </c>
      <c r="C5605" s="9" t="s">
        <v>42</v>
      </c>
      <c r="D5605" s="9" t="s">
        <v>58</v>
      </c>
      <c r="E5605" s="10">
        <v>422030.47</v>
      </c>
      <c r="F5605" s="10">
        <v>421960.08955223882</v>
      </c>
      <c r="G5605" s="10">
        <v>70.380447761155665</v>
      </c>
      <c r="H5605" s="10">
        <v>424069.89</v>
      </c>
      <c r="I5605" s="10">
        <v>-2039.4200000000419</v>
      </c>
      <c r="J5605" s="10">
        <v>18003</v>
      </c>
      <c r="K5605" s="10">
        <v>18000</v>
      </c>
      <c r="L5605" s="10">
        <v>3</v>
      </c>
      <c r="M5605" s="10">
        <v>18090</v>
      </c>
      <c r="N5605" s="10">
        <v>-87</v>
      </c>
    </row>
    <row r="5606" spans="1:14" x14ac:dyDescent="0.25">
      <c r="A5606" s="9" t="s">
        <v>807</v>
      </c>
      <c r="B5606" s="9" t="s">
        <v>187</v>
      </c>
      <c r="C5606" s="9" t="s">
        <v>42</v>
      </c>
      <c r="D5606" s="9" t="s">
        <v>43</v>
      </c>
      <c r="E5606" s="10">
        <v>1867.68</v>
      </c>
      <c r="F5606" s="10">
        <v>0</v>
      </c>
      <c r="G5606" s="10">
        <v>1867.68</v>
      </c>
      <c r="H5606" s="10">
        <v>0</v>
      </c>
      <c r="I5606" s="10">
        <v>1867.68</v>
      </c>
      <c r="J5606" s="10">
        <v>18200</v>
      </c>
      <c r="K5606" s="10">
        <v>0</v>
      </c>
      <c r="L5606" s="10">
        <v>18200</v>
      </c>
      <c r="M5606" s="10">
        <v>0</v>
      </c>
      <c r="N5606" s="10">
        <v>18200</v>
      </c>
    </row>
    <row r="5607" spans="1:14" x14ac:dyDescent="0.25">
      <c r="A5607" s="9" t="s">
        <v>807</v>
      </c>
      <c r="B5607" s="9" t="s">
        <v>92</v>
      </c>
      <c r="C5607" s="9" t="s">
        <v>42</v>
      </c>
      <c r="D5607" s="9" t="s">
        <v>43</v>
      </c>
      <c r="E5607" s="10">
        <v>370.27</v>
      </c>
      <c r="F5607" s="10">
        <v>255.3564356435644</v>
      </c>
      <c r="G5607" s="10">
        <v>114.91356435643559</v>
      </c>
      <c r="H5607" s="10">
        <v>257.91000000000003</v>
      </c>
      <c r="I5607" s="10">
        <v>112.35999999999996</v>
      </c>
      <c r="J5607" s="10">
        <v>4350</v>
      </c>
      <c r="K5607" s="10">
        <v>3000</v>
      </c>
      <c r="L5607" s="10">
        <v>1350</v>
      </c>
      <c r="M5607" s="10">
        <v>3030</v>
      </c>
      <c r="N5607" s="10">
        <v>1320</v>
      </c>
    </row>
    <row r="5608" spans="1:14" x14ac:dyDescent="0.25">
      <c r="A5608" s="9" t="s">
        <v>807</v>
      </c>
      <c r="B5608" s="9" t="s">
        <v>179</v>
      </c>
      <c r="C5608" s="9" t="s">
        <v>42</v>
      </c>
      <c r="D5608" s="9" t="s">
        <v>43</v>
      </c>
      <c r="E5608" s="10">
        <v>2297.4299999999998</v>
      </c>
      <c r="F5608" s="10">
        <v>1143.004975124378</v>
      </c>
      <c r="G5608" s="10">
        <v>1154.4250248756218</v>
      </c>
      <c r="H5608" s="10">
        <v>1148.72</v>
      </c>
      <c r="I5608" s="10">
        <v>1148.7099999999998</v>
      </c>
      <c r="J5608" s="10">
        <v>6030</v>
      </c>
      <c r="K5608" s="10">
        <v>3000</v>
      </c>
      <c r="L5608" s="10">
        <v>3030</v>
      </c>
      <c r="M5608" s="10">
        <v>3015</v>
      </c>
      <c r="N5608" s="10">
        <v>3015</v>
      </c>
    </row>
    <row r="5609" spans="1:14" x14ac:dyDescent="0.25">
      <c r="A5609" s="9" t="s">
        <v>807</v>
      </c>
      <c r="B5609" s="9" t="s">
        <v>188</v>
      </c>
      <c r="C5609" s="9" t="s">
        <v>42</v>
      </c>
      <c r="D5609" s="9" t="s">
        <v>43</v>
      </c>
      <c r="E5609" s="10">
        <v>0</v>
      </c>
      <c r="F5609" s="10">
        <v>1847.1625615763546</v>
      </c>
      <c r="G5609" s="10">
        <v>-1847.1625615763546</v>
      </c>
      <c r="H5609" s="10">
        <v>1874.87</v>
      </c>
      <c r="I5609" s="10">
        <v>-1874.87</v>
      </c>
      <c r="J5609" s="10">
        <v>0</v>
      </c>
      <c r="K5609" s="10">
        <v>18000</v>
      </c>
      <c r="L5609" s="10">
        <v>-18000</v>
      </c>
      <c r="M5609" s="10">
        <v>18270</v>
      </c>
      <c r="N5609" s="10">
        <v>-18270</v>
      </c>
    </row>
    <row r="5610" spans="1:14" x14ac:dyDescent="0.25">
      <c r="A5610" s="9" t="s">
        <v>807</v>
      </c>
      <c r="B5610" s="9" t="s">
        <v>181</v>
      </c>
      <c r="C5610" s="9" t="s">
        <v>42</v>
      </c>
      <c r="D5610" s="9" t="s">
        <v>43</v>
      </c>
      <c r="E5610" s="10">
        <v>8532.34</v>
      </c>
      <c r="F5610" s="10">
        <v>8438.5812807881775</v>
      </c>
      <c r="G5610" s="10">
        <v>93.758719211822608</v>
      </c>
      <c r="H5610" s="10">
        <v>8565.16</v>
      </c>
      <c r="I5610" s="10">
        <v>-32.819999999999709</v>
      </c>
      <c r="J5610" s="10">
        <v>18200</v>
      </c>
      <c r="K5610" s="10">
        <v>18000</v>
      </c>
      <c r="L5610" s="10">
        <v>200</v>
      </c>
      <c r="M5610" s="10">
        <v>18270</v>
      </c>
      <c r="N5610" s="10">
        <v>-70</v>
      </c>
    </row>
    <row r="5611" spans="1:14" x14ac:dyDescent="0.25">
      <c r="A5611" s="9" t="s">
        <v>807</v>
      </c>
      <c r="B5611" s="9" t="s">
        <v>182</v>
      </c>
      <c r="C5611" s="9" t="s">
        <v>42</v>
      </c>
      <c r="D5611" s="9" t="s">
        <v>43</v>
      </c>
      <c r="E5611" s="10">
        <v>14602.59</v>
      </c>
      <c r="F5611" s="10">
        <v>14442.118226600986</v>
      </c>
      <c r="G5611" s="10">
        <v>160.47177339901464</v>
      </c>
      <c r="H5611" s="10">
        <v>14658.75</v>
      </c>
      <c r="I5611" s="10">
        <v>-56.159999999999854</v>
      </c>
      <c r="J5611" s="10">
        <v>18200</v>
      </c>
      <c r="K5611" s="10">
        <v>18000</v>
      </c>
      <c r="L5611" s="10">
        <v>200</v>
      </c>
      <c r="M5611" s="10">
        <v>18270</v>
      </c>
      <c r="N5611" s="10">
        <v>-70</v>
      </c>
    </row>
    <row r="5612" spans="1:14" x14ac:dyDescent="0.25">
      <c r="A5612" s="9" t="s">
        <v>807</v>
      </c>
      <c r="B5612" s="9" t="s">
        <v>183</v>
      </c>
      <c r="C5612" s="9" t="s">
        <v>42</v>
      </c>
      <c r="D5612" s="9" t="s">
        <v>43</v>
      </c>
      <c r="E5612" s="10">
        <v>19426.490000000002</v>
      </c>
      <c r="F5612" s="10">
        <v>19139.399014778326</v>
      </c>
      <c r="G5612" s="10">
        <v>287.09098522167551</v>
      </c>
      <c r="H5612" s="10">
        <v>19426.490000000002</v>
      </c>
      <c r="I5612" s="10">
        <v>0</v>
      </c>
      <c r="J5612" s="10">
        <v>18270</v>
      </c>
      <c r="K5612" s="10">
        <v>18000</v>
      </c>
      <c r="L5612" s="10">
        <v>270</v>
      </c>
      <c r="M5612" s="10">
        <v>18270</v>
      </c>
      <c r="N5612" s="10">
        <v>0</v>
      </c>
    </row>
    <row r="5613" spans="1:14" x14ac:dyDescent="0.25">
      <c r="A5613" s="9" t="s">
        <v>807</v>
      </c>
      <c r="B5613" s="9" t="s">
        <v>184</v>
      </c>
      <c r="C5613" s="9" t="s">
        <v>42</v>
      </c>
      <c r="D5613" s="9" t="s">
        <v>43</v>
      </c>
      <c r="E5613" s="10">
        <v>29869.7</v>
      </c>
      <c r="F5613" s="10">
        <v>29820</v>
      </c>
      <c r="G5613" s="10">
        <v>49.700000000000728</v>
      </c>
      <c r="H5613" s="10">
        <v>30267.3</v>
      </c>
      <c r="I5613" s="10">
        <v>-397.59999999999854</v>
      </c>
      <c r="J5613" s="10">
        <v>3005</v>
      </c>
      <c r="K5613" s="10">
        <v>3000</v>
      </c>
      <c r="L5613" s="10">
        <v>5</v>
      </c>
      <c r="M5613" s="10">
        <v>3045</v>
      </c>
      <c r="N5613" s="10">
        <v>-40</v>
      </c>
    </row>
    <row r="5614" spans="1:14" x14ac:dyDescent="0.25">
      <c r="A5614" s="9" t="s">
        <v>808</v>
      </c>
      <c r="B5614" s="9" t="s">
        <v>25</v>
      </c>
      <c r="C5614" s="9" t="s">
        <v>26</v>
      </c>
      <c r="D5614" s="9" t="s">
        <v>27</v>
      </c>
      <c r="E5614" s="10">
        <v>-26.32</v>
      </c>
      <c r="F5614" s="10">
        <v>0</v>
      </c>
      <c r="G5614" s="10">
        <v>-26.32</v>
      </c>
      <c r="H5614" s="10">
        <v>0</v>
      </c>
      <c r="I5614" s="10">
        <v>-26.32</v>
      </c>
      <c r="J5614" s="10">
        <v>0</v>
      </c>
      <c r="K5614" s="10">
        <v>0</v>
      </c>
      <c r="L5614" s="10">
        <v>0</v>
      </c>
      <c r="M5614" s="10">
        <v>0</v>
      </c>
      <c r="N5614" s="10">
        <v>0</v>
      </c>
    </row>
    <row r="5615" spans="1:14" x14ac:dyDescent="0.25">
      <c r="A5615" s="9" t="s">
        <v>808</v>
      </c>
      <c r="B5615" s="9" t="s">
        <v>28</v>
      </c>
      <c r="C5615" s="9" t="s">
        <v>29</v>
      </c>
      <c r="D5615" s="9" t="s">
        <v>27</v>
      </c>
      <c r="E5615" s="10">
        <v>0.17</v>
      </c>
      <c r="F5615" s="10">
        <v>0</v>
      </c>
      <c r="G5615" s="10">
        <v>0.17</v>
      </c>
      <c r="H5615" s="10">
        <v>0.17</v>
      </c>
      <c r="I5615" s="10">
        <v>0</v>
      </c>
      <c r="J5615" s="10">
        <v>0</v>
      </c>
      <c r="K5615" s="10">
        <v>0</v>
      </c>
      <c r="L5615" s="10">
        <v>0</v>
      </c>
      <c r="M5615" s="10">
        <v>0</v>
      </c>
      <c r="N5615" s="10">
        <v>0</v>
      </c>
    </row>
    <row r="5616" spans="1:14" x14ac:dyDescent="0.25">
      <c r="A5616" s="9" t="s">
        <v>808</v>
      </c>
      <c r="B5616" s="9" t="s">
        <v>30</v>
      </c>
      <c r="C5616" s="9" t="s">
        <v>29</v>
      </c>
      <c r="D5616" s="9" t="s">
        <v>27</v>
      </c>
      <c r="E5616" s="10">
        <v>3.86</v>
      </c>
      <c r="F5616" s="10">
        <v>0</v>
      </c>
      <c r="G5616" s="10">
        <v>3.86</v>
      </c>
      <c r="H5616" s="10">
        <v>3.86</v>
      </c>
      <c r="I5616" s="10">
        <v>0</v>
      </c>
      <c r="J5616" s="10">
        <v>0</v>
      </c>
      <c r="K5616" s="10">
        <v>0</v>
      </c>
      <c r="L5616" s="10">
        <v>0</v>
      </c>
      <c r="M5616" s="10">
        <v>0</v>
      </c>
      <c r="N5616" s="10">
        <v>0</v>
      </c>
    </row>
    <row r="5617" spans="1:14" x14ac:dyDescent="0.25">
      <c r="A5617" s="9" t="s">
        <v>808</v>
      </c>
      <c r="B5617" s="9" t="s">
        <v>31</v>
      </c>
      <c r="C5617" s="9" t="s">
        <v>29</v>
      </c>
      <c r="D5617" s="9" t="s">
        <v>27</v>
      </c>
      <c r="E5617" s="10">
        <v>25.89</v>
      </c>
      <c r="F5617" s="10">
        <v>0</v>
      </c>
      <c r="G5617" s="10">
        <v>25.89</v>
      </c>
      <c r="H5617" s="10">
        <v>25.89</v>
      </c>
      <c r="I5617" s="10">
        <v>0</v>
      </c>
      <c r="J5617" s="10">
        <v>0</v>
      </c>
      <c r="K5617" s="10">
        <v>0</v>
      </c>
      <c r="L5617" s="10">
        <v>0</v>
      </c>
      <c r="M5617" s="10">
        <v>0</v>
      </c>
      <c r="N5617" s="10">
        <v>0</v>
      </c>
    </row>
    <row r="5618" spans="1:14" x14ac:dyDescent="0.25">
      <c r="A5618" s="9" t="s">
        <v>808</v>
      </c>
      <c r="B5618" s="9" t="s">
        <v>32</v>
      </c>
      <c r="C5618" s="9" t="s">
        <v>33</v>
      </c>
      <c r="D5618" s="9" t="s">
        <v>27</v>
      </c>
      <c r="E5618" s="10">
        <v>61.37</v>
      </c>
      <c r="F5618" s="10">
        <v>0</v>
      </c>
      <c r="G5618" s="10">
        <v>61.37</v>
      </c>
      <c r="H5618" s="10">
        <v>61.37</v>
      </c>
      <c r="I5618" s="10">
        <v>0</v>
      </c>
      <c r="J5618" s="10">
        <v>0.17399999999999999</v>
      </c>
      <c r="K5618" s="10">
        <v>0</v>
      </c>
      <c r="L5618" s="10">
        <v>0.17399999999999999</v>
      </c>
      <c r="M5618" s="10">
        <v>0.17399999999999999</v>
      </c>
      <c r="N5618" s="10">
        <v>0</v>
      </c>
    </row>
    <row r="5619" spans="1:14" x14ac:dyDescent="0.25">
      <c r="A5619" s="9" t="s">
        <v>808</v>
      </c>
      <c r="B5619" s="9" t="s">
        <v>34</v>
      </c>
      <c r="C5619" s="9" t="s">
        <v>33</v>
      </c>
      <c r="D5619" s="9" t="s">
        <v>27</v>
      </c>
      <c r="E5619" s="10">
        <v>210.95</v>
      </c>
      <c r="F5619" s="10">
        <v>0</v>
      </c>
      <c r="G5619" s="10">
        <v>210.95</v>
      </c>
      <c r="H5619" s="10">
        <v>210.95</v>
      </c>
      <c r="I5619" s="10">
        <v>0</v>
      </c>
      <c r="J5619" s="10">
        <v>0.17399999999999999</v>
      </c>
      <c r="K5619" s="10">
        <v>0</v>
      </c>
      <c r="L5619" s="10">
        <v>0.17399999999999999</v>
      </c>
      <c r="M5619" s="10">
        <v>0.17399999999999999</v>
      </c>
      <c r="N5619" s="10">
        <v>0</v>
      </c>
    </row>
    <row r="5620" spans="1:14" x14ac:dyDescent="0.25">
      <c r="A5620" s="9" t="s">
        <v>808</v>
      </c>
      <c r="B5620" s="9" t="s">
        <v>35</v>
      </c>
      <c r="C5620" s="9" t="s">
        <v>33</v>
      </c>
      <c r="D5620" s="9" t="s">
        <v>27</v>
      </c>
      <c r="E5620" s="10">
        <v>227.99</v>
      </c>
      <c r="F5620" s="10">
        <v>0</v>
      </c>
      <c r="G5620" s="10">
        <v>227.99</v>
      </c>
      <c r="H5620" s="10">
        <v>228.24</v>
      </c>
      <c r="I5620" s="10">
        <v>-0.25</v>
      </c>
      <c r="J5620" s="10">
        <v>3.65</v>
      </c>
      <c r="K5620" s="10">
        <v>0</v>
      </c>
      <c r="L5620" s="10">
        <v>3.65</v>
      </c>
      <c r="M5620" s="10">
        <v>3.6539999999999999</v>
      </c>
      <c r="N5620" s="10">
        <v>-4.0000000000000036E-3</v>
      </c>
    </row>
    <row r="5621" spans="1:14" x14ac:dyDescent="0.25">
      <c r="A5621" s="9" t="s">
        <v>808</v>
      </c>
      <c r="B5621" s="9" t="s">
        <v>36</v>
      </c>
      <c r="C5621" s="9" t="s">
        <v>29</v>
      </c>
      <c r="D5621" s="9" t="s">
        <v>27</v>
      </c>
      <c r="E5621" s="10">
        <v>290.08999999999997</v>
      </c>
      <c r="F5621" s="10">
        <v>0</v>
      </c>
      <c r="G5621" s="10">
        <v>290.08999999999997</v>
      </c>
      <c r="H5621" s="10">
        <v>290.06</v>
      </c>
      <c r="I5621" s="10">
        <v>2.9999999999972715E-2</v>
      </c>
      <c r="J5621" s="10">
        <v>0</v>
      </c>
      <c r="K5621" s="10">
        <v>0</v>
      </c>
      <c r="L5621" s="10">
        <v>0</v>
      </c>
      <c r="M5621" s="10">
        <v>0</v>
      </c>
      <c r="N5621" s="10">
        <v>0</v>
      </c>
    </row>
    <row r="5622" spans="1:14" x14ac:dyDescent="0.25">
      <c r="A5622" s="9" t="s">
        <v>808</v>
      </c>
      <c r="B5622" s="9" t="s">
        <v>37</v>
      </c>
      <c r="C5622" s="9" t="s">
        <v>29</v>
      </c>
      <c r="D5622" s="9" t="s">
        <v>27</v>
      </c>
      <c r="E5622" s="10">
        <v>670.83</v>
      </c>
      <c r="F5622" s="10">
        <v>0</v>
      </c>
      <c r="G5622" s="10">
        <v>670.83</v>
      </c>
      <c r="H5622" s="10">
        <v>670.76</v>
      </c>
      <c r="I5622" s="10">
        <v>7.0000000000050022E-2</v>
      </c>
      <c r="J5622" s="10">
        <v>0</v>
      </c>
      <c r="K5622" s="10">
        <v>0</v>
      </c>
      <c r="L5622" s="10">
        <v>0</v>
      </c>
      <c r="M5622" s="10">
        <v>0</v>
      </c>
      <c r="N5622" s="10">
        <v>0</v>
      </c>
    </row>
    <row r="5623" spans="1:14" x14ac:dyDescent="0.25">
      <c r="A5623" s="9" t="s">
        <v>808</v>
      </c>
      <c r="B5623" s="9" t="s">
        <v>97</v>
      </c>
      <c r="C5623" s="9" t="s">
        <v>39</v>
      </c>
      <c r="D5623" s="9" t="s">
        <v>40</v>
      </c>
      <c r="E5623" s="10">
        <v>-15931.2</v>
      </c>
      <c r="F5623" s="10">
        <v>0</v>
      </c>
      <c r="G5623" s="10">
        <v>-15931.2</v>
      </c>
      <c r="H5623" s="10">
        <v>-15931.19</v>
      </c>
      <c r="I5623" s="10">
        <v>-1.0000000000218279E-2</v>
      </c>
      <c r="J5623" s="10">
        <v>-174</v>
      </c>
      <c r="K5623" s="10">
        <v>0</v>
      </c>
      <c r="L5623" s="10">
        <v>-174</v>
      </c>
      <c r="M5623" s="10">
        <v>-174</v>
      </c>
      <c r="N5623" s="10">
        <v>0</v>
      </c>
    </row>
    <row r="5624" spans="1:14" x14ac:dyDescent="0.25">
      <c r="A5624" s="9" t="s">
        <v>808</v>
      </c>
      <c r="B5624" s="9" t="s">
        <v>92</v>
      </c>
      <c r="C5624" s="9" t="s">
        <v>42</v>
      </c>
      <c r="D5624" s="9" t="s">
        <v>43</v>
      </c>
      <c r="E5624" s="10">
        <v>17.02</v>
      </c>
      <c r="F5624" s="10">
        <v>14.811881188118813</v>
      </c>
      <c r="G5624" s="10">
        <v>2.208118811881187</v>
      </c>
      <c r="H5624" s="10">
        <v>14.96</v>
      </c>
      <c r="I5624" s="10">
        <v>2.0599999999999987</v>
      </c>
      <c r="J5624" s="10">
        <v>200</v>
      </c>
      <c r="K5624" s="10">
        <v>174</v>
      </c>
      <c r="L5624" s="10">
        <v>26</v>
      </c>
      <c r="M5624" s="10">
        <v>175.74</v>
      </c>
      <c r="N5624" s="10">
        <v>24.259999999999991</v>
      </c>
    </row>
    <row r="5625" spans="1:14" x14ac:dyDescent="0.25">
      <c r="A5625" s="9" t="s">
        <v>808</v>
      </c>
      <c r="B5625" s="9" t="s">
        <v>98</v>
      </c>
      <c r="C5625" s="9" t="s">
        <v>42</v>
      </c>
      <c r="D5625" s="9" t="s">
        <v>43</v>
      </c>
      <c r="E5625" s="10">
        <v>52.07</v>
      </c>
      <c r="F5625" s="10">
        <v>51.773399014778327</v>
      </c>
      <c r="G5625" s="10">
        <v>0.29660098522167289</v>
      </c>
      <c r="H5625" s="10">
        <v>52.55</v>
      </c>
      <c r="I5625" s="10">
        <v>-0.47999999999999687</v>
      </c>
      <c r="J5625" s="10">
        <v>1050</v>
      </c>
      <c r="K5625" s="10">
        <v>1044</v>
      </c>
      <c r="L5625" s="10">
        <v>6</v>
      </c>
      <c r="M5625" s="10">
        <v>1059.6600000000001</v>
      </c>
      <c r="N5625" s="10">
        <v>-9.6600000000000819</v>
      </c>
    </row>
    <row r="5626" spans="1:14" x14ac:dyDescent="0.25">
      <c r="A5626" s="9" t="s">
        <v>808</v>
      </c>
      <c r="B5626" s="9" t="s">
        <v>94</v>
      </c>
      <c r="C5626" s="9" t="s">
        <v>42</v>
      </c>
      <c r="D5626" s="9" t="s">
        <v>43</v>
      </c>
      <c r="E5626" s="10">
        <v>102.9</v>
      </c>
      <c r="F5626" s="10">
        <v>102.30845771144278</v>
      </c>
      <c r="G5626" s="10">
        <v>0.59154228855722124</v>
      </c>
      <c r="H5626" s="10">
        <v>102.82</v>
      </c>
      <c r="I5626" s="10">
        <v>8.0000000000012506E-2</v>
      </c>
      <c r="J5626" s="10">
        <v>175</v>
      </c>
      <c r="K5626" s="10">
        <v>174</v>
      </c>
      <c r="L5626" s="10">
        <v>1</v>
      </c>
      <c r="M5626" s="10">
        <v>174.87</v>
      </c>
      <c r="N5626" s="10">
        <v>0.12999999999999545</v>
      </c>
    </row>
    <row r="5627" spans="1:14" x14ac:dyDescent="0.25">
      <c r="A5627" s="9" t="s">
        <v>808</v>
      </c>
      <c r="B5627" s="9" t="s">
        <v>99</v>
      </c>
      <c r="C5627" s="9" t="s">
        <v>42</v>
      </c>
      <c r="D5627" s="9" t="s">
        <v>43</v>
      </c>
      <c r="E5627" s="10">
        <v>236.87</v>
      </c>
      <c r="F5627" s="10">
        <v>235.51724137931035</v>
      </c>
      <c r="G5627" s="10">
        <v>1.3527586206896558</v>
      </c>
      <c r="H5627" s="10">
        <v>239.05</v>
      </c>
      <c r="I5627" s="10">
        <v>-2.1800000000000068</v>
      </c>
      <c r="J5627" s="10">
        <v>1050</v>
      </c>
      <c r="K5627" s="10">
        <v>1044</v>
      </c>
      <c r="L5627" s="10">
        <v>6</v>
      </c>
      <c r="M5627" s="10">
        <v>1059.6600000000001</v>
      </c>
      <c r="N5627" s="10">
        <v>-9.6600000000000819</v>
      </c>
    </row>
    <row r="5628" spans="1:14" x14ac:dyDescent="0.25">
      <c r="A5628" s="9" t="s">
        <v>808</v>
      </c>
      <c r="B5628" s="9" t="s">
        <v>100</v>
      </c>
      <c r="C5628" s="9" t="s">
        <v>42</v>
      </c>
      <c r="D5628" s="9" t="s">
        <v>43</v>
      </c>
      <c r="E5628" s="10">
        <v>304.36</v>
      </c>
      <c r="F5628" s="10">
        <v>302.62068965517244</v>
      </c>
      <c r="G5628" s="10">
        <v>1.7393103448275724</v>
      </c>
      <c r="H5628" s="10">
        <v>307.16000000000003</v>
      </c>
      <c r="I5628" s="10">
        <v>-2.8000000000000114</v>
      </c>
      <c r="J5628" s="10">
        <v>1050</v>
      </c>
      <c r="K5628" s="10">
        <v>1044</v>
      </c>
      <c r="L5628" s="10">
        <v>6</v>
      </c>
      <c r="M5628" s="10">
        <v>1059.6600000000001</v>
      </c>
      <c r="N5628" s="10">
        <v>-9.6600000000000819</v>
      </c>
    </row>
    <row r="5629" spans="1:14" x14ac:dyDescent="0.25">
      <c r="A5629" s="9" t="s">
        <v>808</v>
      </c>
      <c r="B5629" s="9" t="s">
        <v>47</v>
      </c>
      <c r="C5629" s="9" t="s">
        <v>42</v>
      </c>
      <c r="D5629" s="9" t="s">
        <v>43</v>
      </c>
      <c r="E5629" s="10">
        <v>493.7</v>
      </c>
      <c r="F5629" s="10">
        <v>490.88235294117646</v>
      </c>
      <c r="G5629" s="10">
        <v>2.8176470588235247</v>
      </c>
      <c r="H5629" s="10">
        <v>500.7</v>
      </c>
      <c r="I5629" s="10">
        <v>-7</v>
      </c>
      <c r="J5629" s="10">
        <v>1050</v>
      </c>
      <c r="K5629" s="10">
        <v>1044</v>
      </c>
      <c r="L5629" s="10">
        <v>6</v>
      </c>
      <c r="M5629" s="10">
        <v>1064.8800000000001</v>
      </c>
      <c r="N5629" s="10">
        <v>-14.880000000000109</v>
      </c>
    </row>
    <row r="5630" spans="1:14" x14ac:dyDescent="0.25">
      <c r="A5630" s="9" t="s">
        <v>808</v>
      </c>
      <c r="B5630" s="9" t="s">
        <v>101</v>
      </c>
      <c r="C5630" s="9" t="s">
        <v>42</v>
      </c>
      <c r="D5630" s="9" t="s">
        <v>43</v>
      </c>
      <c r="E5630" s="10">
        <v>833.55</v>
      </c>
      <c r="F5630" s="10">
        <v>791.11330049261085</v>
      </c>
      <c r="G5630" s="10">
        <v>42.436699507389108</v>
      </c>
      <c r="H5630" s="10">
        <v>802.98</v>
      </c>
      <c r="I5630" s="10">
        <v>30.569999999999936</v>
      </c>
      <c r="J5630" s="10">
        <v>1100</v>
      </c>
      <c r="K5630" s="10">
        <v>1044</v>
      </c>
      <c r="L5630" s="10">
        <v>56</v>
      </c>
      <c r="M5630" s="10">
        <v>1059.6600000000001</v>
      </c>
      <c r="N5630" s="10">
        <v>40.339999999999918</v>
      </c>
    </row>
    <row r="5631" spans="1:14" x14ac:dyDescent="0.25">
      <c r="A5631" s="9" t="s">
        <v>808</v>
      </c>
      <c r="B5631" s="9" t="s">
        <v>102</v>
      </c>
      <c r="C5631" s="9" t="s">
        <v>42</v>
      </c>
      <c r="D5631" s="9" t="s">
        <v>43</v>
      </c>
      <c r="E5631" s="10">
        <v>1373.4</v>
      </c>
      <c r="F5631" s="10">
        <v>1327.615763546798</v>
      </c>
      <c r="G5631" s="10">
        <v>45.784236453202084</v>
      </c>
      <c r="H5631" s="10">
        <v>1347.53</v>
      </c>
      <c r="I5631" s="10">
        <v>25.870000000000118</v>
      </c>
      <c r="J5631" s="10">
        <v>180</v>
      </c>
      <c r="K5631" s="10">
        <v>174</v>
      </c>
      <c r="L5631" s="10">
        <v>6</v>
      </c>
      <c r="M5631" s="10">
        <v>176.61</v>
      </c>
      <c r="N5631" s="10">
        <v>3.3899999999999864</v>
      </c>
    </row>
    <row r="5632" spans="1:14" x14ac:dyDescent="0.25">
      <c r="A5632" s="9" t="s">
        <v>808</v>
      </c>
      <c r="B5632" s="9" t="s">
        <v>50</v>
      </c>
      <c r="C5632" s="9" t="s">
        <v>42</v>
      </c>
      <c r="D5632" s="9" t="s">
        <v>43</v>
      </c>
      <c r="E5632" s="10">
        <v>1425.9</v>
      </c>
      <c r="F5632" s="10">
        <v>1417.7512437810944</v>
      </c>
      <c r="G5632" s="10">
        <v>8.1487562189056462</v>
      </c>
      <c r="H5632" s="10">
        <v>1424.84</v>
      </c>
      <c r="I5632" s="10">
        <v>1.0600000000001728</v>
      </c>
      <c r="J5632" s="10">
        <v>1050</v>
      </c>
      <c r="K5632" s="10">
        <v>1044</v>
      </c>
      <c r="L5632" s="10">
        <v>6</v>
      </c>
      <c r="M5632" s="10">
        <v>1049.22</v>
      </c>
      <c r="N5632" s="10">
        <v>0.77999999999997272</v>
      </c>
    </row>
    <row r="5633" spans="1:14" x14ac:dyDescent="0.25">
      <c r="A5633" s="9" t="s">
        <v>808</v>
      </c>
      <c r="B5633" s="9" t="s">
        <v>103</v>
      </c>
      <c r="C5633" s="9" t="s">
        <v>42</v>
      </c>
      <c r="D5633" s="9" t="s">
        <v>43</v>
      </c>
      <c r="E5633" s="10">
        <v>5022.59</v>
      </c>
      <c r="F5633" s="10">
        <v>4993.8910891089108</v>
      </c>
      <c r="G5633" s="10">
        <v>28.698910891089326</v>
      </c>
      <c r="H5633" s="10">
        <v>5043.83</v>
      </c>
      <c r="I5633" s="10">
        <v>-21.239999999999782</v>
      </c>
      <c r="J5633" s="10">
        <v>1050</v>
      </c>
      <c r="K5633" s="10">
        <v>1044</v>
      </c>
      <c r="L5633" s="10">
        <v>6</v>
      </c>
      <c r="M5633" s="10">
        <v>1054.44</v>
      </c>
      <c r="N5633" s="10">
        <v>-4.4400000000000546</v>
      </c>
    </row>
    <row r="5634" spans="1:14" x14ac:dyDescent="0.25">
      <c r="A5634" s="9" t="s">
        <v>808</v>
      </c>
      <c r="B5634" s="9" t="s">
        <v>104</v>
      </c>
      <c r="C5634" s="9" t="s">
        <v>42</v>
      </c>
      <c r="D5634" s="9" t="s">
        <v>53</v>
      </c>
      <c r="E5634" s="10">
        <v>4551.3</v>
      </c>
      <c r="F5634" s="10">
        <v>4528.1293532338314</v>
      </c>
      <c r="G5634" s="10">
        <v>23.170646766168829</v>
      </c>
      <c r="H5634" s="10">
        <v>4550.7700000000004</v>
      </c>
      <c r="I5634" s="10">
        <v>0.52999999999974534</v>
      </c>
      <c r="J5634" s="10">
        <v>787</v>
      </c>
      <c r="K5634" s="10">
        <v>783</v>
      </c>
      <c r="L5634" s="10">
        <v>4</v>
      </c>
      <c r="M5634" s="10">
        <v>786.91499999999996</v>
      </c>
      <c r="N5634" s="10">
        <v>8.500000000003638E-2</v>
      </c>
    </row>
    <row r="5635" spans="1:14" x14ac:dyDescent="0.25">
      <c r="A5635" s="9" t="s">
        <v>808</v>
      </c>
      <c r="B5635" s="9" t="s">
        <v>54</v>
      </c>
      <c r="C5635" s="9" t="s">
        <v>42</v>
      </c>
      <c r="D5635" s="9" t="s">
        <v>55</v>
      </c>
      <c r="E5635" s="10">
        <v>52.71</v>
      </c>
      <c r="F5635" s="10">
        <v>51.676470588235297</v>
      </c>
      <c r="G5635" s="10">
        <v>1.0335294117647038</v>
      </c>
      <c r="H5635" s="10">
        <v>52.71</v>
      </c>
      <c r="I5635" s="10">
        <v>0</v>
      </c>
      <c r="J5635" s="10">
        <v>9.5839999999999996</v>
      </c>
      <c r="K5635" s="10">
        <v>9.3960784313725494</v>
      </c>
      <c r="L5635" s="10">
        <v>0.18792156862745024</v>
      </c>
      <c r="M5635" s="10">
        <v>9.5839999999999996</v>
      </c>
      <c r="N5635" s="10">
        <v>0</v>
      </c>
    </row>
    <row r="5636" spans="1:14" x14ac:dyDescent="0.25">
      <c r="A5636" s="9" t="s">
        <v>809</v>
      </c>
      <c r="B5636" s="9" t="s">
        <v>25</v>
      </c>
      <c r="C5636" s="9" t="s">
        <v>26</v>
      </c>
      <c r="D5636" s="9" t="s">
        <v>27</v>
      </c>
      <c r="E5636" s="10">
        <v>6884.07</v>
      </c>
      <c r="F5636" s="10">
        <v>0</v>
      </c>
      <c r="G5636" s="10">
        <v>6884.07</v>
      </c>
      <c r="H5636" s="10">
        <v>0</v>
      </c>
      <c r="I5636" s="10">
        <v>6884.07</v>
      </c>
      <c r="J5636" s="10">
        <v>0</v>
      </c>
      <c r="K5636" s="10">
        <v>0</v>
      </c>
      <c r="L5636" s="10">
        <v>0</v>
      </c>
      <c r="M5636" s="10">
        <v>0</v>
      </c>
      <c r="N5636" s="10">
        <v>0</v>
      </c>
    </row>
    <row r="5637" spans="1:14" x14ac:dyDescent="0.25">
      <c r="A5637" s="9" t="s">
        <v>809</v>
      </c>
      <c r="B5637" s="9" t="s">
        <v>32</v>
      </c>
      <c r="C5637" s="9" t="s">
        <v>33</v>
      </c>
      <c r="D5637" s="9" t="s">
        <v>27</v>
      </c>
      <c r="E5637" s="10">
        <v>1823.39</v>
      </c>
      <c r="F5637" s="10">
        <v>0</v>
      </c>
      <c r="G5637" s="10">
        <v>1823.39</v>
      </c>
      <c r="H5637" s="10">
        <v>2512.1799999999998</v>
      </c>
      <c r="I5637" s="10">
        <v>-688.78999999999974</v>
      </c>
      <c r="J5637" s="10">
        <v>5.17</v>
      </c>
      <c r="K5637" s="10">
        <v>0</v>
      </c>
      <c r="L5637" s="10">
        <v>5.17</v>
      </c>
      <c r="M5637" s="10">
        <v>7.1230000000000002</v>
      </c>
      <c r="N5637" s="10">
        <v>-1.9530000000000003</v>
      </c>
    </row>
    <row r="5638" spans="1:14" x14ac:dyDescent="0.25">
      <c r="A5638" s="9" t="s">
        <v>809</v>
      </c>
      <c r="B5638" s="9" t="s">
        <v>34</v>
      </c>
      <c r="C5638" s="9" t="s">
        <v>33</v>
      </c>
      <c r="D5638" s="9" t="s">
        <v>27</v>
      </c>
      <c r="E5638" s="10">
        <v>6267.95</v>
      </c>
      <c r="F5638" s="10">
        <v>0</v>
      </c>
      <c r="G5638" s="10">
        <v>6267.95</v>
      </c>
      <c r="H5638" s="10">
        <v>8635.7199999999993</v>
      </c>
      <c r="I5638" s="10">
        <v>-2367.7699999999995</v>
      </c>
      <c r="J5638" s="10">
        <v>5.17</v>
      </c>
      <c r="K5638" s="10">
        <v>0</v>
      </c>
      <c r="L5638" s="10">
        <v>5.17</v>
      </c>
      <c r="M5638" s="10">
        <v>7.1230000000000002</v>
      </c>
      <c r="N5638" s="10">
        <v>-1.9530000000000003</v>
      </c>
    </row>
    <row r="5639" spans="1:14" x14ac:dyDescent="0.25">
      <c r="A5639" s="9" t="s">
        <v>809</v>
      </c>
      <c r="B5639" s="9" t="s">
        <v>35</v>
      </c>
      <c r="C5639" s="9" t="s">
        <v>33</v>
      </c>
      <c r="D5639" s="9" t="s">
        <v>27</v>
      </c>
      <c r="E5639" s="10">
        <v>6781.54</v>
      </c>
      <c r="F5639" s="10">
        <v>0</v>
      </c>
      <c r="G5639" s="10">
        <v>6781.54</v>
      </c>
      <c r="H5639" s="10">
        <v>9343.1299999999992</v>
      </c>
      <c r="I5639" s="10">
        <v>-2561.5899999999992</v>
      </c>
      <c r="J5639" s="10">
        <v>108.57</v>
      </c>
      <c r="K5639" s="10">
        <v>0</v>
      </c>
      <c r="L5639" s="10">
        <v>108.57</v>
      </c>
      <c r="M5639" s="10">
        <v>149.58000000000001</v>
      </c>
      <c r="N5639" s="10">
        <v>-41.010000000000019</v>
      </c>
    </row>
    <row r="5640" spans="1:14" x14ac:dyDescent="0.25">
      <c r="A5640" s="9" t="s">
        <v>809</v>
      </c>
      <c r="B5640" s="9" t="s">
        <v>186</v>
      </c>
      <c r="C5640" s="9" t="s">
        <v>39</v>
      </c>
      <c r="D5640" s="9" t="s">
        <v>40</v>
      </c>
      <c r="E5640" s="10">
        <v>-851938.37</v>
      </c>
      <c r="F5640" s="10">
        <v>0</v>
      </c>
      <c r="G5640" s="10">
        <v>-851938.37</v>
      </c>
      <c r="H5640" s="10">
        <v>-851938.24</v>
      </c>
      <c r="I5640" s="10">
        <v>-0.13000000000465661</v>
      </c>
      <c r="J5640" s="10">
        <v>-4986</v>
      </c>
      <c r="K5640" s="10">
        <v>0</v>
      </c>
      <c r="L5640" s="10">
        <v>-4986</v>
      </c>
      <c r="M5640" s="10">
        <v>-4986</v>
      </c>
      <c r="N5640" s="10">
        <v>0</v>
      </c>
    </row>
    <row r="5641" spans="1:14" x14ac:dyDescent="0.25">
      <c r="A5641" s="9" t="s">
        <v>809</v>
      </c>
      <c r="B5641" s="9" t="s">
        <v>177</v>
      </c>
      <c r="C5641" s="9" t="s">
        <v>42</v>
      </c>
      <c r="D5641" s="9" t="s">
        <v>58</v>
      </c>
      <c r="E5641" s="10">
        <v>703712.3</v>
      </c>
      <c r="F5641" s="10">
        <v>701297.66169154225</v>
      </c>
      <c r="G5641" s="10">
        <v>2414.6383084577974</v>
      </c>
      <c r="H5641" s="10">
        <v>704804.15</v>
      </c>
      <c r="I5641" s="10">
        <v>-1091.8499999999767</v>
      </c>
      <c r="J5641" s="10">
        <v>30019</v>
      </c>
      <c r="K5641" s="10">
        <v>29916</v>
      </c>
      <c r="L5641" s="10">
        <v>103</v>
      </c>
      <c r="M5641" s="10">
        <v>30065.58</v>
      </c>
      <c r="N5641" s="10">
        <v>-46.580000000001746</v>
      </c>
    </row>
    <row r="5642" spans="1:14" x14ac:dyDescent="0.25">
      <c r="A5642" s="9" t="s">
        <v>809</v>
      </c>
      <c r="B5642" s="9" t="s">
        <v>187</v>
      </c>
      <c r="C5642" s="9" t="s">
        <v>42</v>
      </c>
      <c r="D5642" s="9" t="s">
        <v>43</v>
      </c>
      <c r="E5642" s="10">
        <v>3088.86</v>
      </c>
      <c r="F5642" s="10">
        <v>0</v>
      </c>
      <c r="G5642" s="10">
        <v>3088.86</v>
      </c>
      <c r="H5642" s="10">
        <v>0</v>
      </c>
      <c r="I5642" s="10">
        <v>3088.86</v>
      </c>
      <c r="J5642" s="10">
        <v>30100</v>
      </c>
      <c r="K5642" s="10">
        <v>0</v>
      </c>
      <c r="L5642" s="10">
        <v>30100</v>
      </c>
      <c r="M5642" s="10">
        <v>0</v>
      </c>
      <c r="N5642" s="10">
        <v>30100</v>
      </c>
    </row>
    <row r="5643" spans="1:14" x14ac:dyDescent="0.25">
      <c r="A5643" s="9" t="s">
        <v>809</v>
      </c>
      <c r="B5643" s="9" t="s">
        <v>92</v>
      </c>
      <c r="C5643" s="9" t="s">
        <v>42</v>
      </c>
      <c r="D5643" s="9" t="s">
        <v>43</v>
      </c>
      <c r="E5643" s="10">
        <v>498.12</v>
      </c>
      <c r="F5643" s="10">
        <v>424.40594059405942</v>
      </c>
      <c r="G5643" s="10">
        <v>73.714059405940588</v>
      </c>
      <c r="H5643" s="10">
        <v>428.65</v>
      </c>
      <c r="I5643" s="10">
        <v>69.470000000000027</v>
      </c>
      <c r="J5643" s="10">
        <v>5852</v>
      </c>
      <c r="K5643" s="10">
        <v>4985.9999999999991</v>
      </c>
      <c r="L5643" s="10">
        <v>866.00000000000091</v>
      </c>
      <c r="M5643" s="10">
        <v>5035.8599999999997</v>
      </c>
      <c r="N5643" s="10">
        <v>816.14000000000033</v>
      </c>
    </row>
    <row r="5644" spans="1:14" x14ac:dyDescent="0.25">
      <c r="A5644" s="9" t="s">
        <v>809</v>
      </c>
      <c r="B5644" s="9" t="s">
        <v>179</v>
      </c>
      <c r="C5644" s="9" t="s">
        <v>42</v>
      </c>
      <c r="D5644" s="9" t="s">
        <v>43</v>
      </c>
      <c r="E5644" s="10">
        <v>1903.1</v>
      </c>
      <c r="F5644" s="10">
        <v>1899.6616915422885</v>
      </c>
      <c r="G5644" s="10">
        <v>3.4383084577114005</v>
      </c>
      <c r="H5644" s="10">
        <v>1909.16</v>
      </c>
      <c r="I5644" s="10">
        <v>-6.0600000000001728</v>
      </c>
      <c r="J5644" s="10">
        <v>4995</v>
      </c>
      <c r="K5644" s="10">
        <v>4986</v>
      </c>
      <c r="L5644" s="10">
        <v>9</v>
      </c>
      <c r="M5644" s="10">
        <v>5010.93</v>
      </c>
      <c r="N5644" s="10">
        <v>-15.930000000000291</v>
      </c>
    </row>
    <row r="5645" spans="1:14" x14ac:dyDescent="0.25">
      <c r="A5645" s="9" t="s">
        <v>809</v>
      </c>
      <c r="B5645" s="9" t="s">
        <v>188</v>
      </c>
      <c r="C5645" s="9" t="s">
        <v>42</v>
      </c>
      <c r="D5645" s="9" t="s">
        <v>43</v>
      </c>
      <c r="E5645" s="10">
        <v>0</v>
      </c>
      <c r="F5645" s="10">
        <v>3069.9802955665023</v>
      </c>
      <c r="G5645" s="10">
        <v>-3069.9802955665023</v>
      </c>
      <c r="H5645" s="10">
        <v>3116.03</v>
      </c>
      <c r="I5645" s="10">
        <v>-3116.03</v>
      </c>
      <c r="J5645" s="10">
        <v>0</v>
      </c>
      <c r="K5645" s="10">
        <v>29916</v>
      </c>
      <c r="L5645" s="10">
        <v>-29916</v>
      </c>
      <c r="M5645" s="10">
        <v>30364.74</v>
      </c>
      <c r="N5645" s="10">
        <v>-30364.74</v>
      </c>
    </row>
    <row r="5646" spans="1:14" x14ac:dyDescent="0.25">
      <c r="A5646" s="9" t="s">
        <v>809</v>
      </c>
      <c r="B5646" s="9" t="s">
        <v>181</v>
      </c>
      <c r="C5646" s="9" t="s">
        <v>42</v>
      </c>
      <c r="D5646" s="9" t="s">
        <v>43</v>
      </c>
      <c r="E5646" s="10">
        <v>14111.19</v>
      </c>
      <c r="F5646" s="10">
        <v>14024.916256157636</v>
      </c>
      <c r="G5646" s="10">
        <v>86.273743842364638</v>
      </c>
      <c r="H5646" s="10">
        <v>14235.29</v>
      </c>
      <c r="I5646" s="10">
        <v>-124.10000000000036</v>
      </c>
      <c r="J5646" s="10">
        <v>30100</v>
      </c>
      <c r="K5646" s="10">
        <v>29916</v>
      </c>
      <c r="L5646" s="10">
        <v>184</v>
      </c>
      <c r="M5646" s="10">
        <v>30364.74</v>
      </c>
      <c r="N5646" s="10">
        <v>-264.7400000000016</v>
      </c>
    </row>
    <row r="5647" spans="1:14" x14ac:dyDescent="0.25">
      <c r="A5647" s="9" t="s">
        <v>809</v>
      </c>
      <c r="B5647" s="9" t="s">
        <v>182</v>
      </c>
      <c r="C5647" s="9" t="s">
        <v>42</v>
      </c>
      <c r="D5647" s="9" t="s">
        <v>43</v>
      </c>
      <c r="E5647" s="10">
        <v>24471.37</v>
      </c>
      <c r="F5647" s="10">
        <v>24002.807881773399</v>
      </c>
      <c r="G5647" s="10">
        <v>468.56211822660043</v>
      </c>
      <c r="H5647" s="10">
        <v>24362.85</v>
      </c>
      <c r="I5647" s="10">
        <v>108.52000000000044</v>
      </c>
      <c r="J5647" s="10">
        <v>30500</v>
      </c>
      <c r="K5647" s="10">
        <v>29916</v>
      </c>
      <c r="L5647" s="10">
        <v>584</v>
      </c>
      <c r="M5647" s="10">
        <v>30364.74</v>
      </c>
      <c r="N5647" s="10">
        <v>135.2599999999984</v>
      </c>
    </row>
    <row r="5648" spans="1:14" x14ac:dyDescent="0.25">
      <c r="A5648" s="9" t="s">
        <v>809</v>
      </c>
      <c r="B5648" s="9" t="s">
        <v>183</v>
      </c>
      <c r="C5648" s="9" t="s">
        <v>42</v>
      </c>
      <c r="D5648" s="9" t="s">
        <v>43</v>
      </c>
      <c r="E5648" s="10">
        <v>32696.48</v>
      </c>
      <c r="F5648" s="10">
        <v>31809.68472906404</v>
      </c>
      <c r="G5648" s="10">
        <v>886.79527093595971</v>
      </c>
      <c r="H5648" s="10">
        <v>32286.83</v>
      </c>
      <c r="I5648" s="10">
        <v>409.64999999999782</v>
      </c>
      <c r="J5648" s="10">
        <v>30750</v>
      </c>
      <c r="K5648" s="10">
        <v>29916</v>
      </c>
      <c r="L5648" s="10">
        <v>834</v>
      </c>
      <c r="M5648" s="10">
        <v>30364.74</v>
      </c>
      <c r="N5648" s="10">
        <v>385.2599999999984</v>
      </c>
    </row>
    <row r="5649" spans="1:14" x14ac:dyDescent="0.25">
      <c r="A5649" s="9" t="s">
        <v>809</v>
      </c>
      <c r="B5649" s="9" t="s">
        <v>184</v>
      </c>
      <c r="C5649" s="9" t="s">
        <v>42</v>
      </c>
      <c r="D5649" s="9" t="s">
        <v>43</v>
      </c>
      <c r="E5649" s="10">
        <v>49700</v>
      </c>
      <c r="F5649" s="10">
        <v>49560.837438423645</v>
      </c>
      <c r="G5649" s="10">
        <v>139.16256157635507</v>
      </c>
      <c r="H5649" s="10">
        <v>50304.25</v>
      </c>
      <c r="I5649" s="10">
        <v>-604.25</v>
      </c>
      <c r="J5649" s="10">
        <v>5000</v>
      </c>
      <c r="K5649" s="10">
        <v>4986</v>
      </c>
      <c r="L5649" s="10">
        <v>14</v>
      </c>
      <c r="M5649" s="10">
        <v>5060.79</v>
      </c>
      <c r="N5649" s="10">
        <v>-60.789999999999964</v>
      </c>
    </row>
    <row r="5650" spans="1:14" x14ac:dyDescent="0.25">
      <c r="A5650" s="9" t="s">
        <v>810</v>
      </c>
      <c r="B5650" s="9" t="s">
        <v>25</v>
      </c>
      <c r="C5650" s="9" t="s">
        <v>26</v>
      </c>
      <c r="D5650" s="9" t="s">
        <v>27</v>
      </c>
      <c r="E5650" s="10">
        <v>2530.4499999999998</v>
      </c>
      <c r="F5650" s="10">
        <v>0</v>
      </c>
      <c r="G5650" s="10">
        <v>2530.4499999999998</v>
      </c>
      <c r="H5650" s="10">
        <v>0</v>
      </c>
      <c r="I5650" s="10">
        <v>2530.4499999999998</v>
      </c>
      <c r="J5650" s="10">
        <v>0</v>
      </c>
      <c r="K5650" s="10">
        <v>0</v>
      </c>
      <c r="L5650" s="10">
        <v>0</v>
      </c>
      <c r="M5650" s="10">
        <v>0</v>
      </c>
      <c r="N5650" s="10">
        <v>0</v>
      </c>
    </row>
    <row r="5651" spans="1:14" x14ac:dyDescent="0.25">
      <c r="A5651" s="9" t="s">
        <v>810</v>
      </c>
      <c r="B5651" s="9" t="s">
        <v>32</v>
      </c>
      <c r="C5651" s="9" t="s">
        <v>33</v>
      </c>
      <c r="D5651" s="9" t="s">
        <v>27</v>
      </c>
      <c r="E5651" s="10">
        <v>1146.23</v>
      </c>
      <c r="F5651" s="10">
        <v>0</v>
      </c>
      <c r="G5651" s="10">
        <v>1146.23</v>
      </c>
      <c r="H5651" s="10">
        <v>1259.6199999999999</v>
      </c>
      <c r="I5651" s="10">
        <v>-113.38999999999987</v>
      </c>
      <c r="J5651" s="10">
        <v>3.25</v>
      </c>
      <c r="K5651" s="10">
        <v>0</v>
      </c>
      <c r="L5651" s="10">
        <v>3.25</v>
      </c>
      <c r="M5651" s="10">
        <v>3.5710000000000002</v>
      </c>
      <c r="N5651" s="10">
        <v>-0.32100000000000017</v>
      </c>
    </row>
    <row r="5652" spans="1:14" x14ac:dyDescent="0.25">
      <c r="A5652" s="9" t="s">
        <v>810</v>
      </c>
      <c r="B5652" s="9" t="s">
        <v>34</v>
      </c>
      <c r="C5652" s="9" t="s">
        <v>33</v>
      </c>
      <c r="D5652" s="9" t="s">
        <v>27</v>
      </c>
      <c r="E5652" s="10">
        <v>3940.2</v>
      </c>
      <c r="F5652" s="10">
        <v>0</v>
      </c>
      <c r="G5652" s="10">
        <v>3940.2</v>
      </c>
      <c r="H5652" s="10">
        <v>4329.9799999999996</v>
      </c>
      <c r="I5652" s="10">
        <v>-389.77999999999975</v>
      </c>
      <c r="J5652" s="10">
        <v>3.25</v>
      </c>
      <c r="K5652" s="10">
        <v>0</v>
      </c>
      <c r="L5652" s="10">
        <v>3.25</v>
      </c>
      <c r="M5652" s="10">
        <v>3.5710000000000002</v>
      </c>
      <c r="N5652" s="10">
        <v>-0.32100000000000017</v>
      </c>
    </row>
    <row r="5653" spans="1:14" x14ac:dyDescent="0.25">
      <c r="A5653" s="9" t="s">
        <v>810</v>
      </c>
      <c r="B5653" s="9" t="s">
        <v>35</v>
      </c>
      <c r="C5653" s="9" t="s">
        <v>33</v>
      </c>
      <c r="D5653" s="9" t="s">
        <v>27</v>
      </c>
      <c r="E5653" s="10">
        <v>4263.0600000000004</v>
      </c>
      <c r="F5653" s="10">
        <v>0</v>
      </c>
      <c r="G5653" s="10">
        <v>4263.0600000000004</v>
      </c>
      <c r="H5653" s="10">
        <v>4684.68</v>
      </c>
      <c r="I5653" s="10">
        <v>-421.61999999999989</v>
      </c>
      <c r="J5653" s="10">
        <v>68.25</v>
      </c>
      <c r="K5653" s="10">
        <v>0</v>
      </c>
      <c r="L5653" s="10">
        <v>68.25</v>
      </c>
      <c r="M5653" s="10">
        <v>75</v>
      </c>
      <c r="N5653" s="10">
        <v>-6.75</v>
      </c>
    </row>
    <row r="5654" spans="1:14" x14ac:dyDescent="0.25">
      <c r="A5654" s="9" t="s">
        <v>810</v>
      </c>
      <c r="B5654" s="9" t="s">
        <v>176</v>
      </c>
      <c r="C5654" s="9" t="s">
        <v>39</v>
      </c>
      <c r="D5654" s="9" t="s">
        <v>40</v>
      </c>
      <c r="E5654" s="10">
        <v>-427380.1</v>
      </c>
      <c r="F5654" s="10">
        <v>0</v>
      </c>
      <c r="G5654" s="10">
        <v>-427380.1</v>
      </c>
      <c r="H5654" s="10">
        <v>-427380.11</v>
      </c>
      <c r="I5654" s="10">
        <v>1.0000000009313226E-2</v>
      </c>
      <c r="J5654" s="10">
        <v>-2500</v>
      </c>
      <c r="K5654" s="10">
        <v>0</v>
      </c>
      <c r="L5654" s="10">
        <v>-2500</v>
      </c>
      <c r="M5654" s="10">
        <v>-2500</v>
      </c>
      <c r="N5654" s="10">
        <v>0</v>
      </c>
    </row>
    <row r="5655" spans="1:14" x14ac:dyDescent="0.25">
      <c r="A5655" s="9" t="s">
        <v>810</v>
      </c>
      <c r="B5655" s="9" t="s">
        <v>177</v>
      </c>
      <c r="C5655" s="9" t="s">
        <v>42</v>
      </c>
      <c r="D5655" s="9" t="s">
        <v>58</v>
      </c>
      <c r="E5655" s="10">
        <v>351633.45</v>
      </c>
      <c r="F5655" s="10">
        <v>351633.40298507462</v>
      </c>
      <c r="G5655" s="10">
        <v>4.7014925396069884E-2</v>
      </c>
      <c r="H5655" s="10">
        <v>353391.57</v>
      </c>
      <c r="I5655" s="10">
        <v>-1758.1199999999953</v>
      </c>
      <c r="J5655" s="10">
        <v>15000</v>
      </c>
      <c r="K5655" s="10">
        <v>15000</v>
      </c>
      <c r="L5655" s="10">
        <v>0</v>
      </c>
      <c r="M5655" s="10">
        <v>15075</v>
      </c>
      <c r="N5655" s="10">
        <v>-75</v>
      </c>
    </row>
    <row r="5656" spans="1:14" x14ac:dyDescent="0.25">
      <c r="A5656" s="9" t="s">
        <v>810</v>
      </c>
      <c r="B5656" s="9" t="s">
        <v>178</v>
      </c>
      <c r="C5656" s="9" t="s">
        <v>42</v>
      </c>
      <c r="D5656" s="9" t="s">
        <v>43</v>
      </c>
      <c r="E5656" s="10">
        <v>1570.09</v>
      </c>
      <c r="F5656" s="10">
        <v>0</v>
      </c>
      <c r="G5656" s="10">
        <v>1570.09</v>
      </c>
      <c r="H5656" s="10">
        <v>0</v>
      </c>
      <c r="I5656" s="10">
        <v>1570.09</v>
      </c>
      <c r="J5656" s="10">
        <v>15300</v>
      </c>
      <c r="K5656" s="10">
        <v>0</v>
      </c>
      <c r="L5656" s="10">
        <v>15300</v>
      </c>
      <c r="M5656" s="10">
        <v>0</v>
      </c>
      <c r="N5656" s="10">
        <v>15300</v>
      </c>
    </row>
    <row r="5657" spans="1:14" x14ac:dyDescent="0.25">
      <c r="A5657" s="9" t="s">
        <v>810</v>
      </c>
      <c r="B5657" s="9" t="s">
        <v>92</v>
      </c>
      <c r="C5657" s="9" t="s">
        <v>42</v>
      </c>
      <c r="D5657" s="9" t="s">
        <v>43</v>
      </c>
      <c r="E5657" s="10">
        <v>474.12</v>
      </c>
      <c r="F5657" s="10">
        <v>425.60396039603961</v>
      </c>
      <c r="G5657" s="10">
        <v>48.516039603960394</v>
      </c>
      <c r="H5657" s="10">
        <v>429.86</v>
      </c>
      <c r="I5657" s="10">
        <v>44.259999999999991</v>
      </c>
      <c r="J5657" s="10">
        <v>5570</v>
      </c>
      <c r="K5657" s="10">
        <v>5000</v>
      </c>
      <c r="L5657" s="10">
        <v>570</v>
      </c>
      <c r="M5657" s="10">
        <v>5050</v>
      </c>
      <c r="N5657" s="10">
        <v>520</v>
      </c>
    </row>
    <row r="5658" spans="1:14" x14ac:dyDescent="0.25">
      <c r="A5658" s="9" t="s">
        <v>810</v>
      </c>
      <c r="B5658" s="9" t="s">
        <v>179</v>
      </c>
      <c r="C5658" s="9" t="s">
        <v>42</v>
      </c>
      <c r="D5658" s="9" t="s">
        <v>43</v>
      </c>
      <c r="E5658" s="10">
        <v>957.45</v>
      </c>
      <c r="F5658" s="10">
        <v>952.497512437811</v>
      </c>
      <c r="G5658" s="10">
        <v>4.9524875621890487</v>
      </c>
      <c r="H5658" s="10">
        <v>957.26</v>
      </c>
      <c r="I5658" s="10">
        <v>0.19000000000005457</v>
      </c>
      <c r="J5658" s="10">
        <v>2513</v>
      </c>
      <c r="K5658" s="10">
        <v>2500</v>
      </c>
      <c r="L5658" s="10">
        <v>13</v>
      </c>
      <c r="M5658" s="10">
        <v>2512.5</v>
      </c>
      <c r="N5658" s="10">
        <v>0.5</v>
      </c>
    </row>
    <row r="5659" spans="1:14" x14ac:dyDescent="0.25">
      <c r="A5659" s="9" t="s">
        <v>810</v>
      </c>
      <c r="B5659" s="9" t="s">
        <v>180</v>
      </c>
      <c r="C5659" s="9" t="s">
        <v>42</v>
      </c>
      <c r="D5659" s="9" t="s">
        <v>43</v>
      </c>
      <c r="E5659" s="10">
        <v>0</v>
      </c>
      <c r="F5659" s="10">
        <v>1539.3004926108374</v>
      </c>
      <c r="G5659" s="10">
        <v>-1539.3004926108374</v>
      </c>
      <c r="H5659" s="10">
        <v>1562.39</v>
      </c>
      <c r="I5659" s="10">
        <v>-1562.39</v>
      </c>
      <c r="J5659" s="10">
        <v>0</v>
      </c>
      <c r="K5659" s="10">
        <v>15000</v>
      </c>
      <c r="L5659" s="10">
        <v>-15000</v>
      </c>
      <c r="M5659" s="10">
        <v>15225</v>
      </c>
      <c r="N5659" s="10">
        <v>-15225</v>
      </c>
    </row>
    <row r="5660" spans="1:14" x14ac:dyDescent="0.25">
      <c r="A5660" s="9" t="s">
        <v>810</v>
      </c>
      <c r="B5660" s="9" t="s">
        <v>181</v>
      </c>
      <c r="C5660" s="9" t="s">
        <v>42</v>
      </c>
      <c r="D5660" s="9" t="s">
        <v>43</v>
      </c>
      <c r="E5660" s="10">
        <v>7172.79</v>
      </c>
      <c r="F5660" s="10">
        <v>7032.1477832512319</v>
      </c>
      <c r="G5660" s="10">
        <v>140.64221674876808</v>
      </c>
      <c r="H5660" s="10">
        <v>7137.63</v>
      </c>
      <c r="I5660" s="10">
        <v>35.159999999999854</v>
      </c>
      <c r="J5660" s="10">
        <v>15300</v>
      </c>
      <c r="K5660" s="10">
        <v>15000</v>
      </c>
      <c r="L5660" s="10">
        <v>300</v>
      </c>
      <c r="M5660" s="10">
        <v>15225</v>
      </c>
      <c r="N5660" s="10">
        <v>75</v>
      </c>
    </row>
    <row r="5661" spans="1:14" x14ac:dyDescent="0.25">
      <c r="A5661" s="9" t="s">
        <v>810</v>
      </c>
      <c r="B5661" s="9" t="s">
        <v>182</v>
      </c>
      <c r="C5661" s="9" t="s">
        <v>42</v>
      </c>
      <c r="D5661" s="9" t="s">
        <v>43</v>
      </c>
      <c r="E5661" s="10">
        <v>12275.8</v>
      </c>
      <c r="F5661" s="10">
        <v>12035.103448275862</v>
      </c>
      <c r="G5661" s="10">
        <v>240.69655172413695</v>
      </c>
      <c r="H5661" s="10">
        <v>12215.63</v>
      </c>
      <c r="I5661" s="10">
        <v>60.170000000000073</v>
      </c>
      <c r="J5661" s="10">
        <v>15300</v>
      </c>
      <c r="K5661" s="10">
        <v>15000</v>
      </c>
      <c r="L5661" s="10">
        <v>300</v>
      </c>
      <c r="M5661" s="10">
        <v>15225</v>
      </c>
      <c r="N5661" s="10">
        <v>75</v>
      </c>
    </row>
    <row r="5662" spans="1:14" x14ac:dyDescent="0.25">
      <c r="A5662" s="9" t="s">
        <v>810</v>
      </c>
      <c r="B5662" s="9" t="s">
        <v>183</v>
      </c>
      <c r="C5662" s="9" t="s">
        <v>42</v>
      </c>
      <c r="D5662" s="9" t="s">
        <v>43</v>
      </c>
      <c r="E5662" s="10">
        <v>16188.74</v>
      </c>
      <c r="F5662" s="10">
        <v>15949.497536945813</v>
      </c>
      <c r="G5662" s="10">
        <v>239.24246305418637</v>
      </c>
      <c r="H5662" s="10">
        <v>16188.74</v>
      </c>
      <c r="I5662" s="10">
        <v>0</v>
      </c>
      <c r="J5662" s="10">
        <v>15225</v>
      </c>
      <c r="K5662" s="10">
        <v>15000</v>
      </c>
      <c r="L5662" s="10">
        <v>225</v>
      </c>
      <c r="M5662" s="10">
        <v>15225</v>
      </c>
      <c r="N5662" s="10">
        <v>0</v>
      </c>
    </row>
    <row r="5663" spans="1:14" x14ac:dyDescent="0.25">
      <c r="A5663" s="9" t="s">
        <v>810</v>
      </c>
      <c r="B5663" s="9" t="s">
        <v>184</v>
      </c>
      <c r="C5663" s="9" t="s">
        <v>42</v>
      </c>
      <c r="D5663" s="9" t="s">
        <v>43</v>
      </c>
      <c r="E5663" s="10">
        <v>25227.72</v>
      </c>
      <c r="F5663" s="10">
        <v>24850</v>
      </c>
      <c r="G5663" s="10">
        <v>377.72000000000116</v>
      </c>
      <c r="H5663" s="10">
        <v>25222.75</v>
      </c>
      <c r="I5663" s="10">
        <v>4.9700000000011642</v>
      </c>
      <c r="J5663" s="10">
        <v>2538</v>
      </c>
      <c r="K5663" s="10">
        <v>2500</v>
      </c>
      <c r="L5663" s="10">
        <v>38</v>
      </c>
      <c r="M5663" s="10">
        <v>2537.5</v>
      </c>
      <c r="N5663" s="10">
        <v>0.5</v>
      </c>
    </row>
    <row r="5664" spans="1:14" x14ac:dyDescent="0.25">
      <c r="A5664" s="9" t="s">
        <v>811</v>
      </c>
      <c r="B5664" s="9" t="s">
        <v>25</v>
      </c>
      <c r="C5664" s="9" t="s">
        <v>26</v>
      </c>
      <c r="D5664" s="9" t="s">
        <v>27</v>
      </c>
      <c r="E5664" s="10">
        <v>256.79000000000002</v>
      </c>
      <c r="F5664" s="10">
        <v>0</v>
      </c>
      <c r="G5664" s="10">
        <v>256.79000000000002</v>
      </c>
      <c r="H5664" s="10">
        <v>0</v>
      </c>
      <c r="I5664" s="10">
        <v>256.79000000000002</v>
      </c>
      <c r="J5664" s="10">
        <v>0</v>
      </c>
      <c r="K5664" s="10">
        <v>0</v>
      </c>
      <c r="L5664" s="10">
        <v>0</v>
      </c>
      <c r="M5664" s="10">
        <v>0</v>
      </c>
      <c r="N5664" s="10">
        <v>0</v>
      </c>
    </row>
    <row r="5665" spans="1:14" x14ac:dyDescent="0.25">
      <c r="A5665" s="9" t="s">
        <v>811</v>
      </c>
      <c r="B5665" s="9" t="s">
        <v>32</v>
      </c>
      <c r="C5665" s="9" t="s">
        <v>33</v>
      </c>
      <c r="D5665" s="9" t="s">
        <v>27</v>
      </c>
      <c r="E5665" s="10">
        <v>1001.63</v>
      </c>
      <c r="F5665" s="10">
        <v>0</v>
      </c>
      <c r="G5665" s="10">
        <v>1001.63</v>
      </c>
      <c r="H5665" s="10">
        <v>991.07</v>
      </c>
      <c r="I5665" s="10">
        <v>10.559999999999945</v>
      </c>
      <c r="J5665" s="10">
        <v>2.84</v>
      </c>
      <c r="K5665" s="10">
        <v>0</v>
      </c>
      <c r="L5665" s="10">
        <v>2.84</v>
      </c>
      <c r="M5665" s="10">
        <v>2.81</v>
      </c>
      <c r="N5665" s="10">
        <v>2.9999999999999805E-2</v>
      </c>
    </row>
    <row r="5666" spans="1:14" x14ac:dyDescent="0.25">
      <c r="A5666" s="9" t="s">
        <v>811</v>
      </c>
      <c r="B5666" s="9" t="s">
        <v>34</v>
      </c>
      <c r="C5666" s="9" t="s">
        <v>33</v>
      </c>
      <c r="D5666" s="9" t="s">
        <v>27</v>
      </c>
      <c r="E5666" s="10">
        <v>3443.13</v>
      </c>
      <c r="F5666" s="10">
        <v>0</v>
      </c>
      <c r="G5666" s="10">
        <v>3443.13</v>
      </c>
      <c r="H5666" s="10">
        <v>3406.83</v>
      </c>
      <c r="I5666" s="10">
        <v>36.300000000000182</v>
      </c>
      <c r="J5666" s="10">
        <v>2.84</v>
      </c>
      <c r="K5666" s="10">
        <v>0</v>
      </c>
      <c r="L5666" s="10">
        <v>2.84</v>
      </c>
      <c r="M5666" s="10">
        <v>2.81</v>
      </c>
      <c r="N5666" s="10">
        <v>2.9999999999999805E-2</v>
      </c>
    </row>
    <row r="5667" spans="1:14" x14ac:dyDescent="0.25">
      <c r="A5667" s="9" t="s">
        <v>811</v>
      </c>
      <c r="B5667" s="9" t="s">
        <v>35</v>
      </c>
      <c r="C5667" s="9" t="s">
        <v>33</v>
      </c>
      <c r="D5667" s="9" t="s">
        <v>27</v>
      </c>
      <c r="E5667" s="10">
        <v>3725.26</v>
      </c>
      <c r="F5667" s="10">
        <v>0</v>
      </c>
      <c r="G5667" s="10">
        <v>3725.26</v>
      </c>
      <c r="H5667" s="10">
        <v>3685.91</v>
      </c>
      <c r="I5667" s="10">
        <v>39.350000000000364</v>
      </c>
      <c r="J5667" s="10">
        <v>59.64</v>
      </c>
      <c r="K5667" s="10">
        <v>0</v>
      </c>
      <c r="L5667" s="10">
        <v>59.64</v>
      </c>
      <c r="M5667" s="10">
        <v>59.01</v>
      </c>
      <c r="N5667" s="10">
        <v>0.63000000000000256</v>
      </c>
    </row>
    <row r="5668" spans="1:14" x14ac:dyDescent="0.25">
      <c r="A5668" s="9" t="s">
        <v>811</v>
      </c>
      <c r="B5668" s="9" t="s">
        <v>190</v>
      </c>
      <c r="C5668" s="9" t="s">
        <v>39</v>
      </c>
      <c r="D5668" s="9" t="s">
        <v>40</v>
      </c>
      <c r="E5668" s="10">
        <v>-353728.76</v>
      </c>
      <c r="F5668" s="10">
        <v>0</v>
      </c>
      <c r="G5668" s="10">
        <v>-353728.76</v>
      </c>
      <c r="H5668" s="10">
        <v>-353728.71</v>
      </c>
      <c r="I5668" s="10">
        <v>-4.9999999988358468E-2</v>
      </c>
      <c r="J5668" s="10">
        <v>-1967</v>
      </c>
      <c r="K5668" s="10">
        <v>0</v>
      </c>
      <c r="L5668" s="10">
        <v>-1967</v>
      </c>
      <c r="M5668" s="10">
        <v>-1967</v>
      </c>
      <c r="N5668" s="10">
        <v>0</v>
      </c>
    </row>
    <row r="5669" spans="1:14" x14ac:dyDescent="0.25">
      <c r="A5669" s="9" t="s">
        <v>811</v>
      </c>
      <c r="B5669" s="9" t="s">
        <v>191</v>
      </c>
      <c r="C5669" s="9" t="s">
        <v>42</v>
      </c>
      <c r="D5669" s="9" t="s">
        <v>58</v>
      </c>
      <c r="E5669" s="10">
        <v>276536.86</v>
      </c>
      <c r="F5669" s="10">
        <v>276396.31840796018</v>
      </c>
      <c r="G5669" s="10">
        <v>140.54159203980817</v>
      </c>
      <c r="H5669" s="10">
        <v>277778.3</v>
      </c>
      <c r="I5669" s="10">
        <v>-1241.4400000000023</v>
      </c>
      <c r="J5669" s="10">
        <v>11808</v>
      </c>
      <c r="K5669" s="10">
        <v>11802</v>
      </c>
      <c r="L5669" s="10">
        <v>6</v>
      </c>
      <c r="M5669" s="10">
        <v>11861.01</v>
      </c>
      <c r="N5669" s="10">
        <v>-53.010000000000218</v>
      </c>
    </row>
    <row r="5670" spans="1:14" x14ac:dyDescent="0.25">
      <c r="A5670" s="9" t="s">
        <v>811</v>
      </c>
      <c r="B5670" s="9" t="s">
        <v>92</v>
      </c>
      <c r="C5670" s="9" t="s">
        <v>42</v>
      </c>
      <c r="D5670" s="9" t="s">
        <v>43</v>
      </c>
      <c r="E5670" s="10">
        <v>8.51</v>
      </c>
      <c r="F5670" s="10">
        <v>0</v>
      </c>
      <c r="G5670" s="10">
        <v>8.51</v>
      </c>
      <c r="H5670" s="10">
        <v>0</v>
      </c>
      <c r="I5670" s="10">
        <v>8.51</v>
      </c>
      <c r="J5670" s="10">
        <v>100</v>
      </c>
      <c r="K5670" s="10">
        <v>0</v>
      </c>
      <c r="L5670" s="10">
        <v>100</v>
      </c>
      <c r="M5670" s="10">
        <v>0</v>
      </c>
      <c r="N5670" s="10">
        <v>100</v>
      </c>
    </row>
    <row r="5671" spans="1:14" x14ac:dyDescent="0.25">
      <c r="A5671" s="9" t="s">
        <v>811</v>
      </c>
      <c r="B5671" s="9" t="s">
        <v>192</v>
      </c>
      <c r="C5671" s="9" t="s">
        <v>42</v>
      </c>
      <c r="D5671" s="9" t="s">
        <v>43</v>
      </c>
      <c r="E5671" s="10">
        <v>3195.12</v>
      </c>
      <c r="F5671" s="10">
        <v>0</v>
      </c>
      <c r="G5671" s="10">
        <v>3195.12</v>
      </c>
      <c r="H5671" s="10">
        <v>0</v>
      </c>
      <c r="I5671" s="10">
        <v>3195.12</v>
      </c>
      <c r="J5671" s="10">
        <v>11850</v>
      </c>
      <c r="K5671" s="10">
        <v>0</v>
      </c>
      <c r="L5671" s="10">
        <v>11850</v>
      </c>
      <c r="M5671" s="10">
        <v>0</v>
      </c>
      <c r="N5671" s="10">
        <v>11850</v>
      </c>
    </row>
    <row r="5672" spans="1:14" x14ac:dyDescent="0.25">
      <c r="A5672" s="9" t="s">
        <v>811</v>
      </c>
      <c r="B5672" s="9" t="s">
        <v>179</v>
      </c>
      <c r="C5672" s="9" t="s">
        <v>42</v>
      </c>
      <c r="D5672" s="9" t="s">
        <v>43</v>
      </c>
      <c r="E5672" s="10">
        <v>752.47</v>
      </c>
      <c r="F5672" s="10">
        <v>749.42288557213931</v>
      </c>
      <c r="G5672" s="10">
        <v>3.0471144278607198</v>
      </c>
      <c r="H5672" s="10">
        <v>753.17</v>
      </c>
      <c r="I5672" s="10">
        <v>-0.69999999999993179</v>
      </c>
      <c r="J5672" s="10">
        <v>1975</v>
      </c>
      <c r="K5672" s="10">
        <v>1967</v>
      </c>
      <c r="L5672" s="10">
        <v>8</v>
      </c>
      <c r="M5672" s="10">
        <v>1976.835</v>
      </c>
      <c r="N5672" s="10">
        <v>-1.8350000000000364</v>
      </c>
    </row>
    <row r="5673" spans="1:14" x14ac:dyDescent="0.25">
      <c r="A5673" s="9" t="s">
        <v>811</v>
      </c>
      <c r="B5673" s="9" t="s">
        <v>193</v>
      </c>
      <c r="C5673" s="9" t="s">
        <v>42</v>
      </c>
      <c r="D5673" s="9" t="s">
        <v>43</v>
      </c>
      <c r="E5673" s="10">
        <v>0</v>
      </c>
      <c r="F5673" s="10">
        <v>3182.1773399014778</v>
      </c>
      <c r="G5673" s="10">
        <v>-3182.1773399014778</v>
      </c>
      <c r="H5673" s="10">
        <v>3229.91</v>
      </c>
      <c r="I5673" s="10">
        <v>-3229.91</v>
      </c>
      <c r="J5673" s="10">
        <v>0</v>
      </c>
      <c r="K5673" s="10">
        <v>11802</v>
      </c>
      <c r="L5673" s="10">
        <v>-11802</v>
      </c>
      <c r="M5673" s="10">
        <v>11979.03</v>
      </c>
      <c r="N5673" s="10">
        <v>-11979.03</v>
      </c>
    </row>
    <row r="5674" spans="1:14" x14ac:dyDescent="0.25">
      <c r="A5674" s="9" t="s">
        <v>811</v>
      </c>
      <c r="B5674" s="9" t="s">
        <v>194</v>
      </c>
      <c r="C5674" s="9" t="s">
        <v>42</v>
      </c>
      <c r="D5674" s="9" t="s">
        <v>43</v>
      </c>
      <c r="E5674" s="10">
        <v>12677.4</v>
      </c>
      <c r="F5674" s="10">
        <v>12468.226600985221</v>
      </c>
      <c r="G5674" s="10">
        <v>209.17339901477862</v>
      </c>
      <c r="H5674" s="10">
        <v>12655.25</v>
      </c>
      <c r="I5674" s="10">
        <v>22.149999999999636</v>
      </c>
      <c r="J5674" s="10">
        <v>12000</v>
      </c>
      <c r="K5674" s="10">
        <v>11802</v>
      </c>
      <c r="L5674" s="10">
        <v>198</v>
      </c>
      <c r="M5674" s="10">
        <v>11979.03</v>
      </c>
      <c r="N5674" s="10">
        <v>20.969999999999345</v>
      </c>
    </row>
    <row r="5675" spans="1:14" x14ac:dyDescent="0.25">
      <c r="A5675" s="9" t="s">
        <v>811</v>
      </c>
      <c r="B5675" s="9" t="s">
        <v>195</v>
      </c>
      <c r="C5675" s="9" t="s">
        <v>42</v>
      </c>
      <c r="D5675" s="9" t="s">
        <v>43</v>
      </c>
      <c r="E5675" s="10">
        <v>14170.67</v>
      </c>
      <c r="F5675" s="10">
        <v>13708.374384236453</v>
      </c>
      <c r="G5675" s="10">
        <v>462.29561576354718</v>
      </c>
      <c r="H5675" s="10">
        <v>13914</v>
      </c>
      <c r="I5675" s="10">
        <v>256.67000000000007</v>
      </c>
      <c r="J5675" s="10">
        <v>12200</v>
      </c>
      <c r="K5675" s="10">
        <v>11802</v>
      </c>
      <c r="L5675" s="10">
        <v>398</v>
      </c>
      <c r="M5675" s="10">
        <v>11979.03</v>
      </c>
      <c r="N5675" s="10">
        <v>220.96999999999935</v>
      </c>
    </row>
    <row r="5676" spans="1:14" x14ac:dyDescent="0.25">
      <c r="A5676" s="9" t="s">
        <v>811</v>
      </c>
      <c r="B5676" s="9" t="s">
        <v>196</v>
      </c>
      <c r="C5676" s="9" t="s">
        <v>42</v>
      </c>
      <c r="D5676" s="9" t="s">
        <v>43</v>
      </c>
      <c r="E5676" s="10">
        <v>17620.669999999998</v>
      </c>
      <c r="F5676" s="10">
        <v>17387.881773399014</v>
      </c>
      <c r="G5676" s="10">
        <v>232.78822660098376</v>
      </c>
      <c r="H5676" s="10">
        <v>17648.7</v>
      </c>
      <c r="I5676" s="10">
        <v>-28.030000000002474</v>
      </c>
      <c r="J5676" s="10">
        <v>11960</v>
      </c>
      <c r="K5676" s="10">
        <v>11802</v>
      </c>
      <c r="L5676" s="10">
        <v>158</v>
      </c>
      <c r="M5676" s="10">
        <v>11979.03</v>
      </c>
      <c r="N5676" s="10">
        <v>-19.030000000000655</v>
      </c>
    </row>
    <row r="5677" spans="1:14" x14ac:dyDescent="0.25">
      <c r="A5677" s="9" t="s">
        <v>811</v>
      </c>
      <c r="B5677" s="9" t="s">
        <v>197</v>
      </c>
      <c r="C5677" s="9" t="s">
        <v>42</v>
      </c>
      <c r="D5677" s="9" t="s">
        <v>43</v>
      </c>
      <c r="E5677" s="10">
        <v>20340.25</v>
      </c>
      <c r="F5677" s="10">
        <v>19374.94581280788</v>
      </c>
      <c r="G5677" s="10">
        <v>965.30418719211957</v>
      </c>
      <c r="H5677" s="10">
        <v>19665.57</v>
      </c>
      <c r="I5677" s="10">
        <v>674.68000000000029</v>
      </c>
      <c r="J5677" s="10">
        <v>2065</v>
      </c>
      <c r="K5677" s="10">
        <v>1967</v>
      </c>
      <c r="L5677" s="10">
        <v>98</v>
      </c>
      <c r="M5677" s="10">
        <v>1996.5050000000001</v>
      </c>
      <c r="N5677" s="10">
        <v>68.494999999999891</v>
      </c>
    </row>
    <row r="5678" spans="1:14" x14ac:dyDescent="0.25">
      <c r="A5678" s="9" t="s">
        <v>812</v>
      </c>
      <c r="B5678" s="9" t="s">
        <v>25</v>
      </c>
      <c r="C5678" s="9" t="s">
        <v>26</v>
      </c>
      <c r="D5678" s="9" t="s">
        <v>27</v>
      </c>
      <c r="E5678" s="10">
        <v>-1890.61</v>
      </c>
      <c r="F5678" s="10">
        <v>0</v>
      </c>
      <c r="G5678" s="10">
        <v>-1890.61</v>
      </c>
      <c r="H5678" s="10">
        <v>0</v>
      </c>
      <c r="I5678" s="10">
        <v>-1890.61</v>
      </c>
      <c r="J5678" s="10">
        <v>0</v>
      </c>
      <c r="K5678" s="10">
        <v>0</v>
      </c>
      <c r="L5678" s="10">
        <v>0</v>
      </c>
      <c r="M5678" s="10">
        <v>0</v>
      </c>
      <c r="N5678" s="10">
        <v>0</v>
      </c>
    </row>
    <row r="5679" spans="1:14" x14ac:dyDescent="0.25">
      <c r="A5679" s="9" t="s">
        <v>812</v>
      </c>
      <c r="B5679" s="9" t="s">
        <v>28</v>
      </c>
      <c r="C5679" s="9" t="s">
        <v>29</v>
      </c>
      <c r="D5679" s="9" t="s">
        <v>27</v>
      </c>
      <c r="E5679" s="10">
        <v>6.26</v>
      </c>
      <c r="F5679" s="10">
        <v>0</v>
      </c>
      <c r="G5679" s="10">
        <v>6.26</v>
      </c>
      <c r="H5679" s="10">
        <v>6.25</v>
      </c>
      <c r="I5679" s="10">
        <v>9.9999999999997868E-3</v>
      </c>
      <c r="J5679" s="10">
        <v>0</v>
      </c>
      <c r="K5679" s="10">
        <v>0</v>
      </c>
      <c r="L5679" s="10">
        <v>0</v>
      </c>
      <c r="M5679" s="10">
        <v>0</v>
      </c>
      <c r="N5679" s="10">
        <v>0</v>
      </c>
    </row>
    <row r="5680" spans="1:14" x14ac:dyDescent="0.25">
      <c r="A5680" s="9" t="s">
        <v>812</v>
      </c>
      <c r="B5680" s="9" t="s">
        <v>31</v>
      </c>
      <c r="C5680" s="9" t="s">
        <v>29</v>
      </c>
      <c r="D5680" s="9" t="s">
        <v>27</v>
      </c>
      <c r="E5680" s="10">
        <v>980.9</v>
      </c>
      <c r="F5680" s="10">
        <v>0</v>
      </c>
      <c r="G5680" s="10">
        <v>980.9</v>
      </c>
      <c r="H5680" s="10">
        <v>979.44</v>
      </c>
      <c r="I5680" s="10">
        <v>1.4599999999999227</v>
      </c>
      <c r="J5680" s="10">
        <v>0</v>
      </c>
      <c r="K5680" s="10">
        <v>0</v>
      </c>
      <c r="L5680" s="10">
        <v>0</v>
      </c>
      <c r="M5680" s="10">
        <v>0</v>
      </c>
      <c r="N5680" s="10">
        <v>0</v>
      </c>
    </row>
    <row r="5681" spans="1:14" x14ac:dyDescent="0.25">
      <c r="A5681" s="9" t="s">
        <v>812</v>
      </c>
      <c r="B5681" s="9" t="s">
        <v>32</v>
      </c>
      <c r="C5681" s="9" t="s">
        <v>33</v>
      </c>
      <c r="D5681" s="9" t="s">
        <v>27</v>
      </c>
      <c r="E5681" s="10">
        <v>1527.13</v>
      </c>
      <c r="F5681" s="10">
        <v>0</v>
      </c>
      <c r="G5681" s="10">
        <v>1527.13</v>
      </c>
      <c r="H5681" s="10">
        <v>1785.72</v>
      </c>
      <c r="I5681" s="10">
        <v>-258.58999999999992</v>
      </c>
      <c r="J5681" s="10">
        <v>4.33</v>
      </c>
      <c r="K5681" s="10">
        <v>0</v>
      </c>
      <c r="L5681" s="10">
        <v>4.33</v>
      </c>
      <c r="M5681" s="10">
        <v>5.0629999999999997</v>
      </c>
      <c r="N5681" s="10">
        <v>-0.73299999999999965</v>
      </c>
    </row>
    <row r="5682" spans="1:14" x14ac:dyDescent="0.25">
      <c r="A5682" s="9" t="s">
        <v>812</v>
      </c>
      <c r="B5682" s="9" t="s">
        <v>34</v>
      </c>
      <c r="C5682" s="9" t="s">
        <v>33</v>
      </c>
      <c r="D5682" s="9" t="s">
        <v>27</v>
      </c>
      <c r="E5682" s="10">
        <v>5249.57</v>
      </c>
      <c r="F5682" s="10">
        <v>0</v>
      </c>
      <c r="G5682" s="10">
        <v>5249.57</v>
      </c>
      <c r="H5682" s="10">
        <v>6138.48</v>
      </c>
      <c r="I5682" s="10">
        <v>-888.90999999999985</v>
      </c>
      <c r="J5682" s="10">
        <v>4.33</v>
      </c>
      <c r="K5682" s="10">
        <v>0</v>
      </c>
      <c r="L5682" s="10">
        <v>4.33</v>
      </c>
      <c r="M5682" s="10">
        <v>5.0629999999999997</v>
      </c>
      <c r="N5682" s="10">
        <v>-0.73299999999999965</v>
      </c>
    </row>
    <row r="5683" spans="1:14" x14ac:dyDescent="0.25">
      <c r="A5683" s="9" t="s">
        <v>812</v>
      </c>
      <c r="B5683" s="9" t="s">
        <v>35</v>
      </c>
      <c r="C5683" s="9" t="s">
        <v>33</v>
      </c>
      <c r="D5683" s="9" t="s">
        <v>27</v>
      </c>
      <c r="E5683" s="10">
        <v>5679.7</v>
      </c>
      <c r="F5683" s="10">
        <v>0</v>
      </c>
      <c r="G5683" s="10">
        <v>5679.7</v>
      </c>
      <c r="H5683" s="10">
        <v>6641.29</v>
      </c>
      <c r="I5683" s="10">
        <v>-961.59000000000015</v>
      </c>
      <c r="J5683" s="10">
        <v>90.93</v>
      </c>
      <c r="K5683" s="10">
        <v>0</v>
      </c>
      <c r="L5683" s="10">
        <v>90.93</v>
      </c>
      <c r="M5683" s="10">
        <v>106.325</v>
      </c>
      <c r="N5683" s="10">
        <v>-15.394999999999996</v>
      </c>
    </row>
    <row r="5684" spans="1:14" x14ac:dyDescent="0.25">
      <c r="A5684" s="9" t="s">
        <v>812</v>
      </c>
      <c r="B5684" s="9" t="s">
        <v>37</v>
      </c>
      <c r="C5684" s="9" t="s">
        <v>29</v>
      </c>
      <c r="D5684" s="9" t="s">
        <v>27</v>
      </c>
      <c r="E5684" s="10">
        <v>25410.86</v>
      </c>
      <c r="F5684" s="10">
        <v>0</v>
      </c>
      <c r="G5684" s="10">
        <v>25410.86</v>
      </c>
      <c r="H5684" s="10">
        <v>25373.16</v>
      </c>
      <c r="I5684" s="10">
        <v>37.700000000000728</v>
      </c>
      <c r="J5684" s="10">
        <v>0</v>
      </c>
      <c r="K5684" s="10">
        <v>0</v>
      </c>
      <c r="L5684" s="10">
        <v>0</v>
      </c>
      <c r="M5684" s="10">
        <v>0</v>
      </c>
      <c r="N5684" s="10">
        <v>0</v>
      </c>
    </row>
    <row r="5685" spans="1:14" x14ac:dyDescent="0.25">
      <c r="A5685" s="9" t="s">
        <v>812</v>
      </c>
      <c r="B5685" s="9" t="s">
        <v>335</v>
      </c>
      <c r="C5685" s="9" t="s">
        <v>39</v>
      </c>
      <c r="D5685" s="9" t="s">
        <v>40</v>
      </c>
      <c r="E5685" s="10">
        <v>-551164.82999999996</v>
      </c>
      <c r="F5685" s="10">
        <v>0</v>
      </c>
      <c r="G5685" s="10">
        <v>-551164.82999999996</v>
      </c>
      <c r="H5685" s="10">
        <v>-551164.73</v>
      </c>
      <c r="I5685" s="10">
        <v>-9.9999999976716936E-2</v>
      </c>
      <c r="J5685" s="10">
        <v>-3291</v>
      </c>
      <c r="K5685" s="10">
        <v>0</v>
      </c>
      <c r="L5685" s="10">
        <v>-3291</v>
      </c>
      <c r="M5685" s="10">
        <v>-3291</v>
      </c>
      <c r="N5685" s="10">
        <v>0</v>
      </c>
    </row>
    <row r="5686" spans="1:14" x14ac:dyDescent="0.25">
      <c r="A5686" s="9" t="s">
        <v>812</v>
      </c>
      <c r="B5686" s="9" t="s">
        <v>92</v>
      </c>
      <c r="C5686" s="9" t="s">
        <v>42</v>
      </c>
      <c r="D5686" s="9" t="s">
        <v>43</v>
      </c>
      <c r="E5686" s="10">
        <v>42.56</v>
      </c>
      <c r="F5686" s="10">
        <v>0</v>
      </c>
      <c r="G5686" s="10">
        <v>42.56</v>
      </c>
      <c r="H5686" s="10">
        <v>0</v>
      </c>
      <c r="I5686" s="10">
        <v>42.56</v>
      </c>
      <c r="J5686" s="10">
        <v>500</v>
      </c>
      <c r="K5686" s="10">
        <v>0</v>
      </c>
      <c r="L5686" s="10">
        <v>500</v>
      </c>
      <c r="M5686" s="10">
        <v>0</v>
      </c>
      <c r="N5686" s="10">
        <v>500</v>
      </c>
    </row>
    <row r="5687" spans="1:14" x14ac:dyDescent="0.25">
      <c r="A5687" s="9" t="s">
        <v>812</v>
      </c>
      <c r="B5687" s="9" t="s">
        <v>336</v>
      </c>
      <c r="C5687" s="9" t="s">
        <v>42</v>
      </c>
      <c r="D5687" s="9" t="s">
        <v>43</v>
      </c>
      <c r="E5687" s="10">
        <v>2753.2</v>
      </c>
      <c r="F5687" s="10">
        <v>2718.2364532019706</v>
      </c>
      <c r="G5687" s="10">
        <v>34.963546798029256</v>
      </c>
      <c r="H5687" s="10">
        <v>2759.01</v>
      </c>
      <c r="I5687" s="10">
        <v>-5.8100000000004002</v>
      </c>
      <c r="J5687" s="10">
        <v>40000</v>
      </c>
      <c r="K5687" s="10">
        <v>39491.999999999993</v>
      </c>
      <c r="L5687" s="10">
        <v>508.00000000000728</v>
      </c>
      <c r="M5687" s="10">
        <v>40084.379999999997</v>
      </c>
      <c r="N5687" s="10">
        <v>-84.379999999997381</v>
      </c>
    </row>
    <row r="5688" spans="1:14" x14ac:dyDescent="0.25">
      <c r="A5688" s="9" t="s">
        <v>812</v>
      </c>
      <c r="B5688" s="9" t="s">
        <v>80</v>
      </c>
      <c r="C5688" s="9" t="s">
        <v>42</v>
      </c>
      <c r="D5688" s="9" t="s">
        <v>43</v>
      </c>
      <c r="E5688" s="10">
        <v>3447.36</v>
      </c>
      <c r="F5688" s="10">
        <v>3376.5671641791046</v>
      </c>
      <c r="G5688" s="10">
        <v>70.792835820895561</v>
      </c>
      <c r="H5688" s="10">
        <v>3393.45</v>
      </c>
      <c r="I5688" s="10">
        <v>53.910000000000309</v>
      </c>
      <c r="J5688" s="10">
        <v>3360</v>
      </c>
      <c r="K5688" s="10">
        <v>3291</v>
      </c>
      <c r="L5688" s="10">
        <v>69</v>
      </c>
      <c r="M5688" s="10">
        <v>3307.4549999999999</v>
      </c>
      <c r="N5688" s="10">
        <v>52.545000000000073</v>
      </c>
    </row>
    <row r="5689" spans="1:14" x14ac:dyDescent="0.25">
      <c r="A5689" s="9" t="s">
        <v>812</v>
      </c>
      <c r="B5689" s="9" t="s">
        <v>337</v>
      </c>
      <c r="C5689" s="9" t="s">
        <v>42</v>
      </c>
      <c r="D5689" s="9" t="s">
        <v>43</v>
      </c>
      <c r="E5689" s="10">
        <v>6945.2</v>
      </c>
      <c r="F5689" s="10">
        <v>6856.9950738916259</v>
      </c>
      <c r="G5689" s="10">
        <v>88.204926108373911</v>
      </c>
      <c r="H5689" s="10">
        <v>6959.85</v>
      </c>
      <c r="I5689" s="10">
        <v>-14.650000000000546</v>
      </c>
      <c r="J5689" s="10">
        <v>40000</v>
      </c>
      <c r="K5689" s="10">
        <v>39491.999999999993</v>
      </c>
      <c r="L5689" s="10">
        <v>508.00000000000728</v>
      </c>
      <c r="M5689" s="10">
        <v>40084.379999999997</v>
      </c>
      <c r="N5689" s="10">
        <v>-84.379999999997381</v>
      </c>
    </row>
    <row r="5690" spans="1:14" x14ac:dyDescent="0.25">
      <c r="A5690" s="9" t="s">
        <v>812</v>
      </c>
      <c r="B5690" s="9" t="s">
        <v>338</v>
      </c>
      <c r="C5690" s="9" t="s">
        <v>42</v>
      </c>
      <c r="D5690" s="9" t="s">
        <v>43</v>
      </c>
      <c r="E5690" s="10">
        <v>10568.16</v>
      </c>
      <c r="F5690" s="10">
        <v>10179.455445544554</v>
      </c>
      <c r="G5690" s="10">
        <v>388.70455445544576</v>
      </c>
      <c r="H5690" s="10">
        <v>10281.25</v>
      </c>
      <c r="I5690" s="10">
        <v>286.90999999999985</v>
      </c>
      <c r="J5690" s="10">
        <v>41000</v>
      </c>
      <c r="K5690" s="10">
        <v>39492</v>
      </c>
      <c r="L5690" s="10">
        <v>1508</v>
      </c>
      <c r="M5690" s="10">
        <v>39886.92</v>
      </c>
      <c r="N5690" s="10">
        <v>1113.0800000000017</v>
      </c>
    </row>
    <row r="5691" spans="1:14" x14ac:dyDescent="0.25">
      <c r="A5691" s="9" t="s">
        <v>812</v>
      </c>
      <c r="B5691" s="9" t="s">
        <v>339</v>
      </c>
      <c r="C5691" s="9" t="s">
        <v>42</v>
      </c>
      <c r="D5691" s="9" t="s">
        <v>43</v>
      </c>
      <c r="E5691" s="10">
        <v>11512.8</v>
      </c>
      <c r="F5691" s="10">
        <v>11366.591133004926</v>
      </c>
      <c r="G5691" s="10">
        <v>146.20886699507355</v>
      </c>
      <c r="H5691" s="10">
        <v>11537.09</v>
      </c>
      <c r="I5691" s="10">
        <v>-24.290000000000873</v>
      </c>
      <c r="J5691" s="10">
        <v>40000</v>
      </c>
      <c r="K5691" s="10">
        <v>39491.999999999993</v>
      </c>
      <c r="L5691" s="10">
        <v>508.00000000000728</v>
      </c>
      <c r="M5691" s="10">
        <v>40084.379999999997</v>
      </c>
      <c r="N5691" s="10">
        <v>-84.379999999997381</v>
      </c>
    </row>
    <row r="5692" spans="1:14" x14ac:dyDescent="0.25">
      <c r="A5692" s="9" t="s">
        <v>812</v>
      </c>
      <c r="B5692" s="9" t="s">
        <v>340</v>
      </c>
      <c r="C5692" s="9" t="s">
        <v>42</v>
      </c>
      <c r="D5692" s="9" t="s">
        <v>43</v>
      </c>
      <c r="E5692" s="10">
        <v>29471.63</v>
      </c>
      <c r="F5692" s="10">
        <v>27084.926108374384</v>
      </c>
      <c r="G5692" s="10">
        <v>2386.703891625617</v>
      </c>
      <c r="H5692" s="10">
        <v>27491.200000000001</v>
      </c>
      <c r="I5692" s="10">
        <v>1980.4300000000003</v>
      </c>
      <c r="J5692" s="10">
        <v>3581</v>
      </c>
      <c r="K5692" s="10">
        <v>3291</v>
      </c>
      <c r="L5692" s="10">
        <v>290</v>
      </c>
      <c r="M5692" s="10">
        <v>3340.3649999999998</v>
      </c>
      <c r="N5692" s="10">
        <v>240.63500000000022</v>
      </c>
    </row>
    <row r="5693" spans="1:14" x14ac:dyDescent="0.25">
      <c r="A5693" s="9" t="s">
        <v>812</v>
      </c>
      <c r="B5693" s="9" t="s">
        <v>341</v>
      </c>
      <c r="C5693" s="9" t="s">
        <v>42</v>
      </c>
      <c r="D5693" s="9" t="s">
        <v>43</v>
      </c>
      <c r="E5693" s="10">
        <v>29002.27</v>
      </c>
      <c r="F5693" s="10">
        <v>27598.980198019803</v>
      </c>
      <c r="G5693" s="10">
        <v>1403.2898019801978</v>
      </c>
      <c r="H5693" s="10">
        <v>27874.97</v>
      </c>
      <c r="I5693" s="10">
        <v>1127.2999999999993</v>
      </c>
      <c r="J5693" s="10">
        <v>41500</v>
      </c>
      <c r="K5693" s="10">
        <v>39492</v>
      </c>
      <c r="L5693" s="10">
        <v>2008</v>
      </c>
      <c r="M5693" s="10">
        <v>39886.92</v>
      </c>
      <c r="N5693" s="10">
        <v>1613.0800000000017</v>
      </c>
    </row>
    <row r="5694" spans="1:14" x14ac:dyDescent="0.25">
      <c r="A5694" s="9" t="s">
        <v>812</v>
      </c>
      <c r="B5694" s="9" t="s">
        <v>342</v>
      </c>
      <c r="C5694" s="9" t="s">
        <v>42</v>
      </c>
      <c r="D5694" s="9" t="s">
        <v>43</v>
      </c>
      <c r="E5694" s="10">
        <v>32440.92</v>
      </c>
      <c r="F5694" s="10">
        <v>32157.546798029558</v>
      </c>
      <c r="G5694" s="10">
        <v>283.37320197044028</v>
      </c>
      <c r="H5694" s="10">
        <v>32639.91</v>
      </c>
      <c r="I5694" s="10">
        <v>-198.9900000000016</v>
      </c>
      <c r="J5694" s="10">
        <v>39840</v>
      </c>
      <c r="K5694" s="10">
        <v>39491.999999999993</v>
      </c>
      <c r="L5694" s="10">
        <v>348.00000000000728</v>
      </c>
      <c r="M5694" s="10">
        <v>40084.379999999997</v>
      </c>
      <c r="N5694" s="10">
        <v>-244.37999999999738</v>
      </c>
    </row>
    <row r="5695" spans="1:14" x14ac:dyDescent="0.25">
      <c r="A5695" s="9" t="s">
        <v>812</v>
      </c>
      <c r="B5695" s="9" t="s">
        <v>343</v>
      </c>
      <c r="C5695" s="9" t="s">
        <v>42</v>
      </c>
      <c r="D5695" s="9" t="s">
        <v>43</v>
      </c>
      <c r="E5695" s="10">
        <v>202465.51</v>
      </c>
      <c r="F5695" s="10">
        <v>200024.21782178216</v>
      </c>
      <c r="G5695" s="10">
        <v>2441.2921782178455</v>
      </c>
      <c r="H5695" s="10">
        <v>202024.46</v>
      </c>
      <c r="I5695" s="10">
        <v>441.05000000001746</v>
      </c>
      <c r="J5695" s="10">
        <v>39974</v>
      </c>
      <c r="K5695" s="10">
        <v>39492</v>
      </c>
      <c r="L5695" s="10">
        <v>482</v>
      </c>
      <c r="M5695" s="10">
        <v>39886.92</v>
      </c>
      <c r="N5695" s="10">
        <v>87.080000000001746</v>
      </c>
    </row>
    <row r="5696" spans="1:14" x14ac:dyDescent="0.25">
      <c r="A5696" s="9" t="s">
        <v>812</v>
      </c>
      <c r="B5696" s="9" t="s">
        <v>344</v>
      </c>
      <c r="C5696" s="9" t="s">
        <v>42</v>
      </c>
      <c r="D5696" s="9" t="s">
        <v>53</v>
      </c>
      <c r="E5696" s="10">
        <v>183557.45</v>
      </c>
      <c r="F5696" s="10">
        <v>182373.3830845771</v>
      </c>
      <c r="G5696" s="10">
        <v>1184.0669154229108</v>
      </c>
      <c r="H5696" s="10">
        <v>183285.25</v>
      </c>
      <c r="I5696" s="10">
        <v>272.20000000001164</v>
      </c>
      <c r="J5696" s="10">
        <v>2370</v>
      </c>
      <c r="K5696" s="10">
        <v>2354.7104477611938</v>
      </c>
      <c r="L5696" s="10">
        <v>15.289552238806209</v>
      </c>
      <c r="M5696" s="10">
        <v>2366.4839999999999</v>
      </c>
      <c r="N5696" s="10">
        <v>3.5160000000000764</v>
      </c>
    </row>
    <row r="5697" spans="1:14" x14ac:dyDescent="0.25">
      <c r="A5697" s="9" t="s">
        <v>812</v>
      </c>
      <c r="B5697" s="9" t="s">
        <v>54</v>
      </c>
      <c r="C5697" s="9" t="s">
        <v>42</v>
      </c>
      <c r="D5697" s="9" t="s">
        <v>55</v>
      </c>
      <c r="E5697" s="10">
        <v>1993.96</v>
      </c>
      <c r="F5697" s="10">
        <v>1954.8529411764705</v>
      </c>
      <c r="G5697" s="10">
        <v>39.107058823529542</v>
      </c>
      <c r="H5697" s="10">
        <v>1993.95</v>
      </c>
      <c r="I5697" s="10">
        <v>9.9999999999909051E-3</v>
      </c>
      <c r="J5697" s="10">
        <v>362.53699999999998</v>
      </c>
      <c r="K5697" s="10">
        <v>355.42843137254897</v>
      </c>
      <c r="L5697" s="10">
        <v>7.1085686274510067</v>
      </c>
      <c r="M5697" s="10">
        <v>362.53699999999998</v>
      </c>
      <c r="N5697" s="10">
        <v>0</v>
      </c>
    </row>
    <row r="5698" spans="1:14" x14ac:dyDescent="0.25">
      <c r="A5698" s="9" t="s">
        <v>813</v>
      </c>
      <c r="B5698" s="9" t="s">
        <v>25</v>
      </c>
      <c r="C5698" s="9" t="s">
        <v>26</v>
      </c>
      <c r="D5698" s="9" t="s">
        <v>27</v>
      </c>
      <c r="E5698" s="10">
        <v>2117.09</v>
      </c>
      <c r="F5698" s="10">
        <v>0</v>
      </c>
      <c r="G5698" s="10">
        <v>2117.09</v>
      </c>
      <c r="H5698" s="10">
        <v>0</v>
      </c>
      <c r="I5698" s="10">
        <v>2117.09</v>
      </c>
      <c r="J5698" s="10">
        <v>0</v>
      </c>
      <c r="K5698" s="10">
        <v>0</v>
      </c>
      <c r="L5698" s="10">
        <v>0</v>
      </c>
      <c r="M5698" s="10">
        <v>0</v>
      </c>
      <c r="N5698" s="10">
        <v>0</v>
      </c>
    </row>
    <row r="5699" spans="1:14" x14ac:dyDescent="0.25">
      <c r="A5699" s="9" t="s">
        <v>813</v>
      </c>
      <c r="B5699" s="9" t="s">
        <v>258</v>
      </c>
      <c r="C5699" s="9" t="s">
        <v>33</v>
      </c>
      <c r="D5699" s="9" t="s">
        <v>27</v>
      </c>
      <c r="E5699" s="10">
        <v>185.09</v>
      </c>
      <c r="F5699" s="10">
        <v>0</v>
      </c>
      <c r="G5699" s="10">
        <v>185.09</v>
      </c>
      <c r="H5699" s="10">
        <v>197.49</v>
      </c>
      <c r="I5699" s="10">
        <v>-12.400000000000006</v>
      </c>
      <c r="J5699" s="10">
        <v>24.48</v>
      </c>
      <c r="K5699" s="10">
        <v>0</v>
      </c>
      <c r="L5699" s="10">
        <v>24.48</v>
      </c>
      <c r="M5699" s="10">
        <v>26.125</v>
      </c>
      <c r="N5699" s="10">
        <v>-1.6449999999999996</v>
      </c>
    </row>
    <row r="5700" spans="1:14" x14ac:dyDescent="0.25">
      <c r="A5700" s="9" t="s">
        <v>813</v>
      </c>
      <c r="B5700" s="9" t="s">
        <v>259</v>
      </c>
      <c r="C5700" s="9" t="s">
        <v>33</v>
      </c>
      <c r="D5700" s="9" t="s">
        <v>27</v>
      </c>
      <c r="E5700" s="10">
        <v>379.79</v>
      </c>
      <c r="F5700" s="10">
        <v>0</v>
      </c>
      <c r="G5700" s="10">
        <v>379.79</v>
      </c>
      <c r="H5700" s="10">
        <v>405.3</v>
      </c>
      <c r="I5700" s="10">
        <v>-25.509999999999991</v>
      </c>
      <c r="J5700" s="10">
        <v>24.48</v>
      </c>
      <c r="K5700" s="10">
        <v>0</v>
      </c>
      <c r="L5700" s="10">
        <v>24.48</v>
      </c>
      <c r="M5700" s="10">
        <v>26.125</v>
      </c>
      <c r="N5700" s="10">
        <v>-1.6449999999999996</v>
      </c>
    </row>
    <row r="5701" spans="1:14" x14ac:dyDescent="0.25">
      <c r="A5701" s="9" t="s">
        <v>813</v>
      </c>
      <c r="B5701" s="9" t="s">
        <v>260</v>
      </c>
      <c r="C5701" s="9" t="s">
        <v>33</v>
      </c>
      <c r="D5701" s="9" t="s">
        <v>27</v>
      </c>
      <c r="E5701" s="10">
        <v>14972.09</v>
      </c>
      <c r="F5701" s="10">
        <v>0</v>
      </c>
      <c r="G5701" s="10">
        <v>14972.09</v>
      </c>
      <c r="H5701" s="10">
        <v>15974.49</v>
      </c>
      <c r="I5701" s="10">
        <v>-1002.3999999999996</v>
      </c>
      <c r="J5701" s="10">
        <v>244.8</v>
      </c>
      <c r="K5701" s="10">
        <v>0</v>
      </c>
      <c r="L5701" s="10">
        <v>244.8</v>
      </c>
      <c r="M5701" s="10">
        <v>261.18900000000002</v>
      </c>
      <c r="N5701" s="10">
        <v>-16.38900000000001</v>
      </c>
    </row>
    <row r="5702" spans="1:14" x14ac:dyDescent="0.25">
      <c r="A5702" s="9" t="s">
        <v>813</v>
      </c>
      <c r="B5702" s="9" t="s">
        <v>101</v>
      </c>
      <c r="C5702" s="9" t="s">
        <v>39</v>
      </c>
      <c r="D5702" s="9" t="s">
        <v>43</v>
      </c>
      <c r="E5702" s="10">
        <v>-97676.54</v>
      </c>
      <c r="F5702" s="10">
        <v>0</v>
      </c>
      <c r="G5702" s="10">
        <v>-97676.54</v>
      </c>
      <c r="H5702" s="10">
        <v>-97675.93</v>
      </c>
      <c r="I5702" s="10">
        <v>-0.61000000000058208</v>
      </c>
      <c r="J5702" s="10">
        <v>-121455</v>
      </c>
      <c r="K5702" s="10">
        <v>0</v>
      </c>
      <c r="L5702" s="10">
        <v>-121455</v>
      </c>
      <c r="M5702" s="10">
        <v>-121455</v>
      </c>
      <c r="N5702" s="10">
        <v>0</v>
      </c>
    </row>
    <row r="5703" spans="1:14" x14ac:dyDescent="0.25">
      <c r="A5703" s="9" t="s">
        <v>813</v>
      </c>
      <c r="B5703" s="9" t="s">
        <v>262</v>
      </c>
      <c r="C5703" s="9" t="s">
        <v>42</v>
      </c>
      <c r="D5703" s="9" t="s">
        <v>43</v>
      </c>
      <c r="E5703" s="10">
        <v>9500.76</v>
      </c>
      <c r="F5703" s="10">
        <v>9500.7988165680472</v>
      </c>
      <c r="G5703" s="10">
        <v>-3.8816568046968314E-2</v>
      </c>
      <c r="H5703" s="10">
        <v>9633.81</v>
      </c>
      <c r="I5703" s="10">
        <v>-133.04999999999927</v>
      </c>
      <c r="J5703" s="10">
        <v>20040</v>
      </c>
      <c r="K5703" s="10">
        <v>20040.074950690334</v>
      </c>
      <c r="L5703" s="10">
        <v>-7.4950690333935199E-2</v>
      </c>
      <c r="M5703" s="10">
        <v>20320.635999999999</v>
      </c>
      <c r="N5703" s="10">
        <v>-280.6359999999986</v>
      </c>
    </row>
    <row r="5704" spans="1:14" x14ac:dyDescent="0.25">
      <c r="A5704" s="9" t="s">
        <v>813</v>
      </c>
      <c r="B5704" s="9" t="s">
        <v>261</v>
      </c>
      <c r="C5704" s="9" t="s">
        <v>42</v>
      </c>
      <c r="D5704" s="9" t="s">
        <v>43</v>
      </c>
      <c r="E5704" s="10">
        <v>70521.72</v>
      </c>
      <c r="F5704" s="10">
        <v>70408.679802955667</v>
      </c>
      <c r="G5704" s="10">
        <v>113.04019704433449</v>
      </c>
      <c r="H5704" s="10">
        <v>71464.81</v>
      </c>
      <c r="I5704" s="10">
        <v>-943.08999999999651</v>
      </c>
      <c r="J5704" s="10">
        <v>121650</v>
      </c>
      <c r="K5704" s="10">
        <v>121455</v>
      </c>
      <c r="L5704" s="10">
        <v>195</v>
      </c>
      <c r="M5704" s="10">
        <v>123276.825</v>
      </c>
      <c r="N5704" s="10">
        <v>-1626.8249999999971</v>
      </c>
    </row>
    <row r="5705" spans="1:14" x14ac:dyDescent="0.25">
      <c r="A5705" s="9" t="s">
        <v>814</v>
      </c>
      <c r="B5705" s="9" t="s">
        <v>25</v>
      </c>
      <c r="C5705" s="9" t="s">
        <v>26</v>
      </c>
      <c r="D5705" s="9" t="s">
        <v>27</v>
      </c>
      <c r="E5705" s="10">
        <v>231.79</v>
      </c>
      <c r="F5705" s="10">
        <v>0</v>
      </c>
      <c r="G5705" s="10">
        <v>231.79</v>
      </c>
      <c r="H5705" s="10">
        <v>0</v>
      </c>
      <c r="I5705" s="10">
        <v>231.79</v>
      </c>
      <c r="J5705" s="10">
        <v>0</v>
      </c>
      <c r="K5705" s="10">
        <v>0</v>
      </c>
      <c r="L5705" s="10">
        <v>0</v>
      </c>
      <c r="M5705" s="10">
        <v>0</v>
      </c>
      <c r="N5705" s="10">
        <v>0</v>
      </c>
    </row>
    <row r="5706" spans="1:14" x14ac:dyDescent="0.25">
      <c r="A5706" s="9" t="s">
        <v>814</v>
      </c>
      <c r="B5706" s="9" t="s">
        <v>258</v>
      </c>
      <c r="C5706" s="9" t="s">
        <v>33</v>
      </c>
      <c r="D5706" s="9" t="s">
        <v>27</v>
      </c>
      <c r="E5706" s="10">
        <v>53.99</v>
      </c>
      <c r="F5706" s="10">
        <v>0</v>
      </c>
      <c r="G5706" s="10">
        <v>53.99</v>
      </c>
      <c r="H5706" s="10">
        <v>54.37</v>
      </c>
      <c r="I5706" s="10">
        <v>-0.37999999999999545</v>
      </c>
      <c r="J5706" s="10">
        <v>7.14</v>
      </c>
      <c r="K5706" s="10">
        <v>0</v>
      </c>
      <c r="L5706" s="10">
        <v>7.14</v>
      </c>
      <c r="M5706" s="10">
        <v>7.1920000000000002</v>
      </c>
      <c r="N5706" s="10">
        <v>-5.200000000000049E-2</v>
      </c>
    </row>
    <row r="5707" spans="1:14" x14ac:dyDescent="0.25">
      <c r="A5707" s="9" t="s">
        <v>814</v>
      </c>
      <c r="B5707" s="9" t="s">
        <v>259</v>
      </c>
      <c r="C5707" s="9" t="s">
        <v>33</v>
      </c>
      <c r="D5707" s="9" t="s">
        <v>27</v>
      </c>
      <c r="E5707" s="10">
        <v>110.77</v>
      </c>
      <c r="F5707" s="10">
        <v>0</v>
      </c>
      <c r="G5707" s="10">
        <v>110.77</v>
      </c>
      <c r="H5707" s="10">
        <v>111.57</v>
      </c>
      <c r="I5707" s="10">
        <v>-0.79999999999999716</v>
      </c>
      <c r="J5707" s="10">
        <v>7.14</v>
      </c>
      <c r="K5707" s="10">
        <v>0</v>
      </c>
      <c r="L5707" s="10">
        <v>7.14</v>
      </c>
      <c r="M5707" s="10">
        <v>7.1920000000000002</v>
      </c>
      <c r="N5707" s="10">
        <v>-5.200000000000049E-2</v>
      </c>
    </row>
    <row r="5708" spans="1:14" x14ac:dyDescent="0.25">
      <c r="A5708" s="9" t="s">
        <v>814</v>
      </c>
      <c r="B5708" s="9" t="s">
        <v>260</v>
      </c>
      <c r="C5708" s="9" t="s">
        <v>33</v>
      </c>
      <c r="D5708" s="9" t="s">
        <v>27</v>
      </c>
      <c r="E5708" s="10">
        <v>4366.8599999999997</v>
      </c>
      <c r="F5708" s="10">
        <v>0</v>
      </c>
      <c r="G5708" s="10">
        <v>4366.8599999999997</v>
      </c>
      <c r="H5708" s="10">
        <v>4397.57</v>
      </c>
      <c r="I5708" s="10">
        <v>-30.710000000000036</v>
      </c>
      <c r="J5708" s="10">
        <v>71.400000000000006</v>
      </c>
      <c r="K5708" s="10">
        <v>0</v>
      </c>
      <c r="L5708" s="10">
        <v>71.400000000000006</v>
      </c>
      <c r="M5708" s="10">
        <v>71.902000000000001</v>
      </c>
      <c r="N5708" s="10">
        <v>-0.50199999999999534</v>
      </c>
    </row>
    <row r="5709" spans="1:14" x14ac:dyDescent="0.25">
      <c r="A5709" s="9" t="s">
        <v>814</v>
      </c>
      <c r="B5709" s="9" t="s">
        <v>272</v>
      </c>
      <c r="C5709" s="9" t="s">
        <v>39</v>
      </c>
      <c r="D5709" s="9" t="s">
        <v>43</v>
      </c>
      <c r="E5709" s="10">
        <v>-27073.66</v>
      </c>
      <c r="F5709" s="10">
        <v>0</v>
      </c>
      <c r="G5709" s="10">
        <v>-27073.66</v>
      </c>
      <c r="H5709" s="10">
        <v>-27073.66</v>
      </c>
      <c r="I5709" s="10">
        <v>0</v>
      </c>
      <c r="J5709" s="10">
        <v>-33435</v>
      </c>
      <c r="K5709" s="10">
        <v>0</v>
      </c>
      <c r="L5709" s="10">
        <v>-33435</v>
      </c>
      <c r="M5709" s="10">
        <v>-33435</v>
      </c>
      <c r="N5709" s="10">
        <v>0</v>
      </c>
    </row>
    <row r="5710" spans="1:14" x14ac:dyDescent="0.25">
      <c r="A5710" s="9" t="s">
        <v>814</v>
      </c>
      <c r="B5710" s="9" t="s">
        <v>269</v>
      </c>
      <c r="C5710" s="9" t="s">
        <v>42</v>
      </c>
      <c r="D5710" s="9" t="s">
        <v>43</v>
      </c>
      <c r="E5710" s="10">
        <v>2797.55</v>
      </c>
      <c r="F5710" s="10">
        <v>2797.938856015779</v>
      </c>
      <c r="G5710" s="10">
        <v>-0.38885601577885609</v>
      </c>
      <c r="H5710" s="10">
        <v>2837.11</v>
      </c>
      <c r="I5710" s="10">
        <v>-39.559999999999945</v>
      </c>
      <c r="J5710" s="10">
        <v>5516</v>
      </c>
      <c r="K5710" s="10">
        <v>5516.7751479289936</v>
      </c>
      <c r="L5710" s="10">
        <v>-0.77514792899364693</v>
      </c>
      <c r="M5710" s="10">
        <v>5594.01</v>
      </c>
      <c r="N5710" s="10">
        <v>-78.010000000000218</v>
      </c>
    </row>
    <row r="5711" spans="1:14" x14ac:dyDescent="0.25">
      <c r="A5711" s="9" t="s">
        <v>814</v>
      </c>
      <c r="B5711" s="9" t="s">
        <v>325</v>
      </c>
      <c r="C5711" s="9" t="s">
        <v>42</v>
      </c>
      <c r="D5711" s="9" t="s">
        <v>43</v>
      </c>
      <c r="E5711" s="10">
        <v>19512.7</v>
      </c>
      <c r="F5711" s="10">
        <v>19382.266009852217</v>
      </c>
      <c r="G5711" s="10">
        <v>130.43399014778333</v>
      </c>
      <c r="H5711" s="10">
        <v>19673</v>
      </c>
      <c r="I5711" s="10">
        <v>-160.29999999999927</v>
      </c>
      <c r="J5711" s="10">
        <v>33660</v>
      </c>
      <c r="K5711" s="10">
        <v>33435</v>
      </c>
      <c r="L5711" s="10">
        <v>225</v>
      </c>
      <c r="M5711" s="10">
        <v>33936.525000000001</v>
      </c>
      <c r="N5711" s="10">
        <v>-276.52500000000146</v>
      </c>
    </row>
    <row r="5712" spans="1:14" x14ac:dyDescent="0.25">
      <c r="A5712" s="9" t="s">
        <v>815</v>
      </c>
      <c r="B5712" s="9" t="s">
        <v>25</v>
      </c>
      <c r="C5712" s="9" t="s">
        <v>26</v>
      </c>
      <c r="D5712" s="9" t="s">
        <v>27</v>
      </c>
      <c r="E5712" s="10">
        <v>-431.18</v>
      </c>
      <c r="F5712" s="10">
        <v>0</v>
      </c>
      <c r="G5712" s="10">
        <v>-431.18</v>
      </c>
      <c r="H5712" s="10">
        <v>0</v>
      </c>
      <c r="I5712" s="10">
        <v>-431.18</v>
      </c>
      <c r="J5712" s="10">
        <v>0</v>
      </c>
      <c r="K5712" s="10">
        <v>0</v>
      </c>
      <c r="L5712" s="10">
        <v>0</v>
      </c>
      <c r="M5712" s="10">
        <v>0</v>
      </c>
      <c r="N5712" s="10">
        <v>0</v>
      </c>
    </row>
    <row r="5713" spans="1:14" x14ac:dyDescent="0.25">
      <c r="A5713" s="9" t="s">
        <v>815</v>
      </c>
      <c r="B5713" s="9" t="s">
        <v>258</v>
      </c>
      <c r="C5713" s="9" t="s">
        <v>33</v>
      </c>
      <c r="D5713" s="9" t="s">
        <v>27</v>
      </c>
      <c r="E5713" s="10">
        <v>37.68</v>
      </c>
      <c r="F5713" s="10">
        <v>0</v>
      </c>
      <c r="G5713" s="10">
        <v>37.68</v>
      </c>
      <c r="H5713" s="10">
        <v>30.37</v>
      </c>
      <c r="I5713" s="10">
        <v>7.3099999999999987</v>
      </c>
      <c r="J5713" s="10">
        <v>4.984</v>
      </c>
      <c r="K5713" s="10">
        <v>0</v>
      </c>
      <c r="L5713" s="10">
        <v>4.984</v>
      </c>
      <c r="M5713" s="10">
        <v>4.0170000000000003</v>
      </c>
      <c r="N5713" s="10">
        <v>0.96699999999999964</v>
      </c>
    </row>
    <row r="5714" spans="1:14" x14ac:dyDescent="0.25">
      <c r="A5714" s="9" t="s">
        <v>815</v>
      </c>
      <c r="B5714" s="9" t="s">
        <v>259</v>
      </c>
      <c r="C5714" s="9" t="s">
        <v>33</v>
      </c>
      <c r="D5714" s="9" t="s">
        <v>27</v>
      </c>
      <c r="E5714" s="10">
        <v>77.319999999999993</v>
      </c>
      <c r="F5714" s="10">
        <v>0</v>
      </c>
      <c r="G5714" s="10">
        <v>77.319999999999993</v>
      </c>
      <c r="H5714" s="10">
        <v>62.32</v>
      </c>
      <c r="I5714" s="10">
        <v>14.999999999999993</v>
      </c>
      <c r="J5714" s="10">
        <v>4.984</v>
      </c>
      <c r="K5714" s="10">
        <v>0</v>
      </c>
      <c r="L5714" s="10">
        <v>4.984</v>
      </c>
      <c r="M5714" s="10">
        <v>4.0170000000000003</v>
      </c>
      <c r="N5714" s="10">
        <v>0.96699999999999964</v>
      </c>
    </row>
    <row r="5715" spans="1:14" x14ac:dyDescent="0.25">
      <c r="A5715" s="9" t="s">
        <v>815</v>
      </c>
      <c r="B5715" s="9" t="s">
        <v>260</v>
      </c>
      <c r="C5715" s="9" t="s">
        <v>33</v>
      </c>
      <c r="D5715" s="9" t="s">
        <v>27</v>
      </c>
      <c r="E5715" s="10">
        <v>3048.24</v>
      </c>
      <c r="F5715" s="10">
        <v>0</v>
      </c>
      <c r="G5715" s="10">
        <v>3048.24</v>
      </c>
      <c r="H5715" s="10">
        <v>2456.25</v>
      </c>
      <c r="I5715" s="10">
        <v>591.98999999999978</v>
      </c>
      <c r="J5715" s="10">
        <v>49.84</v>
      </c>
      <c r="K5715" s="10">
        <v>0</v>
      </c>
      <c r="L5715" s="10">
        <v>49.84</v>
      </c>
      <c r="M5715" s="10">
        <v>40.161000000000001</v>
      </c>
      <c r="N5715" s="10">
        <v>9.679000000000002</v>
      </c>
    </row>
    <row r="5716" spans="1:14" x14ac:dyDescent="0.25">
      <c r="A5716" s="9" t="s">
        <v>815</v>
      </c>
      <c r="B5716" s="9" t="s">
        <v>101</v>
      </c>
      <c r="C5716" s="9" t="s">
        <v>39</v>
      </c>
      <c r="D5716" s="9" t="s">
        <v>43</v>
      </c>
      <c r="E5716" s="10">
        <v>-15018.81</v>
      </c>
      <c r="F5716" s="10">
        <v>0</v>
      </c>
      <c r="G5716" s="10">
        <v>-15018.81</v>
      </c>
      <c r="H5716" s="10">
        <v>-15018.72</v>
      </c>
      <c r="I5716" s="10">
        <v>-9.0000000000145519E-2</v>
      </c>
      <c r="J5716" s="10">
        <v>-18675</v>
      </c>
      <c r="K5716" s="10">
        <v>0</v>
      </c>
      <c r="L5716" s="10">
        <v>-18675</v>
      </c>
      <c r="M5716" s="10">
        <v>-18675</v>
      </c>
      <c r="N5716" s="10">
        <v>0</v>
      </c>
    </row>
    <row r="5717" spans="1:14" x14ac:dyDescent="0.25">
      <c r="A5717" s="9" t="s">
        <v>815</v>
      </c>
      <c r="B5717" s="9" t="s">
        <v>262</v>
      </c>
      <c r="C5717" s="9" t="s">
        <v>42</v>
      </c>
      <c r="D5717" s="9" t="s">
        <v>43</v>
      </c>
      <c r="E5717" s="10">
        <v>1460.67</v>
      </c>
      <c r="F5717" s="10">
        <v>1460.8481262327416</v>
      </c>
      <c r="G5717" s="10">
        <v>-0.17812623274153339</v>
      </c>
      <c r="H5717" s="10">
        <v>1481.3</v>
      </c>
      <c r="I5717" s="10">
        <v>-20.629999999999882</v>
      </c>
      <c r="J5717" s="10">
        <v>3081</v>
      </c>
      <c r="K5717" s="10">
        <v>3081.3747534516765</v>
      </c>
      <c r="L5717" s="10">
        <v>-0.37475345167649721</v>
      </c>
      <c r="M5717" s="10">
        <v>3124.5140000000001</v>
      </c>
      <c r="N5717" s="10">
        <v>-43.514000000000124</v>
      </c>
    </row>
    <row r="5718" spans="1:14" x14ac:dyDescent="0.25">
      <c r="A5718" s="9" t="s">
        <v>815</v>
      </c>
      <c r="B5718" s="9" t="s">
        <v>261</v>
      </c>
      <c r="C5718" s="9" t="s">
        <v>42</v>
      </c>
      <c r="D5718" s="9" t="s">
        <v>43</v>
      </c>
      <c r="E5718" s="10">
        <v>10826.08</v>
      </c>
      <c r="F5718" s="10">
        <v>10826.088669950739</v>
      </c>
      <c r="G5718" s="10">
        <v>-8.6699507392040687E-3</v>
      </c>
      <c r="H5718" s="10">
        <v>10988.48</v>
      </c>
      <c r="I5718" s="10">
        <v>-162.39999999999964</v>
      </c>
      <c r="J5718" s="10">
        <v>18675</v>
      </c>
      <c r="K5718" s="10">
        <v>18675</v>
      </c>
      <c r="L5718" s="10">
        <v>0</v>
      </c>
      <c r="M5718" s="10">
        <v>18955.125</v>
      </c>
      <c r="N5718" s="10">
        <v>-280.125</v>
      </c>
    </row>
    <row r="5719" spans="1:14" x14ac:dyDescent="0.25">
      <c r="A5719" s="9" t="s">
        <v>816</v>
      </c>
      <c r="B5719" s="9" t="s">
        <v>25</v>
      </c>
      <c r="C5719" s="9" t="s">
        <v>26</v>
      </c>
      <c r="D5719" s="9" t="s">
        <v>27</v>
      </c>
      <c r="E5719" s="10">
        <v>-563.86</v>
      </c>
      <c r="F5719" s="10">
        <v>0</v>
      </c>
      <c r="G5719" s="10">
        <v>-563.86</v>
      </c>
      <c r="H5719" s="10">
        <v>0</v>
      </c>
      <c r="I5719" s="10">
        <v>-563.86</v>
      </c>
      <c r="J5719" s="10">
        <v>0</v>
      </c>
      <c r="K5719" s="10">
        <v>0</v>
      </c>
      <c r="L5719" s="10">
        <v>0</v>
      </c>
      <c r="M5719" s="10">
        <v>0</v>
      </c>
      <c r="N5719" s="10">
        <v>0</v>
      </c>
    </row>
    <row r="5720" spans="1:14" x14ac:dyDescent="0.25">
      <c r="A5720" s="9" t="s">
        <v>816</v>
      </c>
      <c r="B5720" s="9" t="s">
        <v>28</v>
      </c>
      <c r="C5720" s="9" t="s">
        <v>29</v>
      </c>
      <c r="D5720" s="9" t="s">
        <v>27</v>
      </c>
      <c r="E5720" s="10">
        <v>4.7699999999999996</v>
      </c>
      <c r="F5720" s="10">
        <v>0</v>
      </c>
      <c r="G5720" s="10">
        <v>4.7699999999999996</v>
      </c>
      <c r="H5720" s="10">
        <v>4.7699999999999996</v>
      </c>
      <c r="I5720" s="10">
        <v>0</v>
      </c>
      <c r="J5720" s="10">
        <v>0</v>
      </c>
      <c r="K5720" s="10">
        <v>0</v>
      </c>
      <c r="L5720" s="10">
        <v>0</v>
      </c>
      <c r="M5720" s="10">
        <v>0</v>
      </c>
      <c r="N5720" s="10">
        <v>0</v>
      </c>
    </row>
    <row r="5721" spans="1:14" x14ac:dyDescent="0.25">
      <c r="A5721" s="9" t="s">
        <v>816</v>
      </c>
      <c r="B5721" s="9" t="s">
        <v>30</v>
      </c>
      <c r="C5721" s="9" t="s">
        <v>29</v>
      </c>
      <c r="D5721" s="9" t="s">
        <v>27</v>
      </c>
      <c r="E5721" s="10">
        <v>111.24</v>
      </c>
      <c r="F5721" s="10">
        <v>0</v>
      </c>
      <c r="G5721" s="10">
        <v>111.24</v>
      </c>
      <c r="H5721" s="10">
        <v>111.24</v>
      </c>
      <c r="I5721" s="10">
        <v>0</v>
      </c>
      <c r="J5721" s="10">
        <v>0</v>
      </c>
      <c r="K5721" s="10">
        <v>0</v>
      </c>
      <c r="L5721" s="10">
        <v>0</v>
      </c>
      <c r="M5721" s="10">
        <v>0</v>
      </c>
      <c r="N5721" s="10">
        <v>0</v>
      </c>
    </row>
    <row r="5722" spans="1:14" x14ac:dyDescent="0.25">
      <c r="A5722" s="9" t="s">
        <v>816</v>
      </c>
      <c r="B5722" s="9" t="s">
        <v>31</v>
      </c>
      <c r="C5722" s="9" t="s">
        <v>29</v>
      </c>
      <c r="D5722" s="9" t="s">
        <v>27</v>
      </c>
      <c r="E5722" s="10">
        <v>746.93</v>
      </c>
      <c r="F5722" s="10">
        <v>0</v>
      </c>
      <c r="G5722" s="10">
        <v>746.93</v>
      </c>
      <c r="H5722" s="10">
        <v>746.93</v>
      </c>
      <c r="I5722" s="10">
        <v>0</v>
      </c>
      <c r="J5722" s="10">
        <v>0</v>
      </c>
      <c r="K5722" s="10">
        <v>0</v>
      </c>
      <c r="L5722" s="10">
        <v>0</v>
      </c>
      <c r="M5722" s="10">
        <v>0</v>
      </c>
      <c r="N5722" s="10">
        <v>0</v>
      </c>
    </row>
    <row r="5723" spans="1:14" x14ac:dyDescent="0.25">
      <c r="A5723" s="9" t="s">
        <v>816</v>
      </c>
      <c r="B5723" s="9" t="s">
        <v>32</v>
      </c>
      <c r="C5723" s="9" t="s">
        <v>33</v>
      </c>
      <c r="D5723" s="9" t="s">
        <v>27</v>
      </c>
      <c r="E5723" s="10">
        <v>1227.3499999999999</v>
      </c>
      <c r="F5723" s="10">
        <v>0</v>
      </c>
      <c r="G5723" s="10">
        <v>1227.3499999999999</v>
      </c>
      <c r="H5723" s="10">
        <v>1229.51</v>
      </c>
      <c r="I5723" s="10">
        <v>-2.1600000000000819</v>
      </c>
      <c r="J5723" s="10">
        <v>3.48</v>
      </c>
      <c r="K5723" s="10">
        <v>0</v>
      </c>
      <c r="L5723" s="10">
        <v>3.48</v>
      </c>
      <c r="M5723" s="10">
        <v>3.4860000000000002</v>
      </c>
      <c r="N5723" s="10">
        <v>-6.0000000000002274E-3</v>
      </c>
    </row>
    <row r="5724" spans="1:14" x14ac:dyDescent="0.25">
      <c r="A5724" s="9" t="s">
        <v>816</v>
      </c>
      <c r="B5724" s="9" t="s">
        <v>34</v>
      </c>
      <c r="C5724" s="9" t="s">
        <v>33</v>
      </c>
      <c r="D5724" s="9" t="s">
        <v>27</v>
      </c>
      <c r="E5724" s="10">
        <v>4219.05</v>
      </c>
      <c r="F5724" s="10">
        <v>0</v>
      </c>
      <c r="G5724" s="10">
        <v>4219.05</v>
      </c>
      <c r="H5724" s="10">
        <v>4226.49</v>
      </c>
      <c r="I5724" s="10">
        <v>-7.4399999999995998</v>
      </c>
      <c r="J5724" s="10">
        <v>3.48</v>
      </c>
      <c r="K5724" s="10">
        <v>0</v>
      </c>
      <c r="L5724" s="10">
        <v>3.48</v>
      </c>
      <c r="M5724" s="10">
        <v>3.4860000000000002</v>
      </c>
      <c r="N5724" s="10">
        <v>-6.0000000000002274E-3</v>
      </c>
    </row>
    <row r="5725" spans="1:14" x14ac:dyDescent="0.25">
      <c r="A5725" s="9" t="s">
        <v>816</v>
      </c>
      <c r="B5725" s="9" t="s">
        <v>35</v>
      </c>
      <c r="C5725" s="9" t="s">
        <v>33</v>
      </c>
      <c r="D5725" s="9" t="s">
        <v>27</v>
      </c>
      <c r="E5725" s="10">
        <v>4564.76</v>
      </c>
      <c r="F5725" s="10">
        <v>0</v>
      </c>
      <c r="G5725" s="10">
        <v>4564.76</v>
      </c>
      <c r="H5725" s="10">
        <v>4572.7700000000004</v>
      </c>
      <c r="I5725" s="10">
        <v>-8.0100000000002183</v>
      </c>
      <c r="J5725" s="10">
        <v>73.08</v>
      </c>
      <c r="K5725" s="10">
        <v>0</v>
      </c>
      <c r="L5725" s="10">
        <v>73.08</v>
      </c>
      <c r="M5725" s="10">
        <v>73.207999999999998</v>
      </c>
      <c r="N5725" s="10">
        <v>-0.12800000000000011</v>
      </c>
    </row>
    <row r="5726" spans="1:14" x14ac:dyDescent="0.25">
      <c r="A5726" s="9" t="s">
        <v>816</v>
      </c>
      <c r="B5726" s="9" t="s">
        <v>36</v>
      </c>
      <c r="C5726" s="9" t="s">
        <v>29</v>
      </c>
      <c r="D5726" s="9" t="s">
        <v>27</v>
      </c>
      <c r="E5726" s="10">
        <v>8368.33</v>
      </c>
      <c r="F5726" s="10">
        <v>0</v>
      </c>
      <c r="G5726" s="10">
        <v>8368.33</v>
      </c>
      <c r="H5726" s="10">
        <v>8368.31</v>
      </c>
      <c r="I5726" s="10">
        <v>2.0000000000436557E-2</v>
      </c>
      <c r="J5726" s="10">
        <v>0</v>
      </c>
      <c r="K5726" s="10">
        <v>0</v>
      </c>
      <c r="L5726" s="10">
        <v>0</v>
      </c>
      <c r="M5726" s="10">
        <v>0</v>
      </c>
      <c r="N5726" s="10">
        <v>0</v>
      </c>
    </row>
    <row r="5727" spans="1:14" x14ac:dyDescent="0.25">
      <c r="A5727" s="9" t="s">
        <v>816</v>
      </c>
      <c r="B5727" s="9" t="s">
        <v>37</v>
      </c>
      <c r="C5727" s="9" t="s">
        <v>29</v>
      </c>
      <c r="D5727" s="9" t="s">
        <v>27</v>
      </c>
      <c r="E5727" s="10">
        <v>19351.810000000001</v>
      </c>
      <c r="F5727" s="10">
        <v>0</v>
      </c>
      <c r="G5727" s="10">
        <v>19351.810000000001</v>
      </c>
      <c r="H5727" s="10">
        <v>19351.77</v>
      </c>
      <c r="I5727" s="10">
        <v>4.0000000000873115E-2</v>
      </c>
      <c r="J5727" s="10">
        <v>0</v>
      </c>
      <c r="K5727" s="10">
        <v>0</v>
      </c>
      <c r="L5727" s="10">
        <v>0</v>
      </c>
      <c r="M5727" s="10">
        <v>0</v>
      </c>
      <c r="N5727" s="10">
        <v>0</v>
      </c>
    </row>
    <row r="5728" spans="1:14" x14ac:dyDescent="0.25">
      <c r="A5728" s="9" t="s">
        <v>816</v>
      </c>
      <c r="B5728" s="9" t="s">
        <v>490</v>
      </c>
      <c r="C5728" s="9" t="s">
        <v>39</v>
      </c>
      <c r="D5728" s="9" t="s">
        <v>40</v>
      </c>
      <c r="E5728" s="10">
        <v>-444071.46</v>
      </c>
      <c r="F5728" s="10">
        <v>0</v>
      </c>
      <c r="G5728" s="10">
        <v>-444071.46</v>
      </c>
      <c r="H5728" s="10">
        <v>-444071.56</v>
      </c>
      <c r="I5728" s="10">
        <v>9.9999999976716936E-2</v>
      </c>
      <c r="J5728" s="10">
        <v>-2510</v>
      </c>
      <c r="K5728" s="10">
        <v>0</v>
      </c>
      <c r="L5728" s="10">
        <v>-2510</v>
      </c>
      <c r="M5728" s="10">
        <v>-2510</v>
      </c>
      <c r="N5728" s="10">
        <v>0</v>
      </c>
    </row>
    <row r="5729" spans="1:14" x14ac:dyDescent="0.25">
      <c r="A5729" s="9" t="s">
        <v>816</v>
      </c>
      <c r="B5729" s="9" t="s">
        <v>92</v>
      </c>
      <c r="C5729" s="9" t="s">
        <v>42</v>
      </c>
      <c r="D5729" s="9" t="s">
        <v>43</v>
      </c>
      <c r="E5729" s="10">
        <v>214.93</v>
      </c>
      <c r="F5729" s="10">
        <v>213.65346534653466</v>
      </c>
      <c r="G5729" s="10">
        <v>1.2765346534653474</v>
      </c>
      <c r="H5729" s="10">
        <v>215.79</v>
      </c>
      <c r="I5729" s="10">
        <v>-0.85999999999998522</v>
      </c>
      <c r="J5729" s="10">
        <v>2525</v>
      </c>
      <c r="K5729" s="10">
        <v>2510</v>
      </c>
      <c r="L5729" s="10">
        <v>15</v>
      </c>
      <c r="M5729" s="10">
        <v>2535.1</v>
      </c>
      <c r="N5729" s="10">
        <v>-10.099999999999909</v>
      </c>
    </row>
    <row r="5730" spans="1:14" x14ac:dyDescent="0.25">
      <c r="A5730" s="9" t="s">
        <v>816</v>
      </c>
      <c r="B5730" s="9" t="s">
        <v>482</v>
      </c>
      <c r="C5730" s="9" t="s">
        <v>42</v>
      </c>
      <c r="D5730" s="9" t="s">
        <v>43</v>
      </c>
      <c r="E5730" s="10">
        <v>1574.99</v>
      </c>
      <c r="F5730" s="10">
        <v>1565.6354679802955</v>
      </c>
      <c r="G5730" s="10">
        <v>9.354532019704493</v>
      </c>
      <c r="H5730" s="10">
        <v>1589.12</v>
      </c>
      <c r="I5730" s="10">
        <v>-14.129999999999882</v>
      </c>
      <c r="J5730" s="10">
        <v>30300</v>
      </c>
      <c r="K5730" s="10">
        <v>30120</v>
      </c>
      <c r="L5730" s="10">
        <v>180</v>
      </c>
      <c r="M5730" s="10">
        <v>30571.8</v>
      </c>
      <c r="N5730" s="10">
        <v>-271.79999999999927</v>
      </c>
    </row>
    <row r="5731" spans="1:14" x14ac:dyDescent="0.25">
      <c r="A5731" s="9" t="s">
        <v>816</v>
      </c>
      <c r="B5731" s="9" t="s">
        <v>44</v>
      </c>
      <c r="C5731" s="9" t="s">
        <v>42</v>
      </c>
      <c r="D5731" s="9" t="s">
        <v>43</v>
      </c>
      <c r="E5731" s="10">
        <v>2329.5500000000002</v>
      </c>
      <c r="F5731" s="10">
        <v>2326.7661691542289</v>
      </c>
      <c r="G5731" s="10">
        <v>2.7838308457712628</v>
      </c>
      <c r="H5731" s="10">
        <v>2338.4</v>
      </c>
      <c r="I5731" s="10">
        <v>-8.8499999999999091</v>
      </c>
      <c r="J5731" s="10">
        <v>2513</v>
      </c>
      <c r="K5731" s="10">
        <v>2510</v>
      </c>
      <c r="L5731" s="10">
        <v>3</v>
      </c>
      <c r="M5731" s="10">
        <v>2522.5500000000002</v>
      </c>
      <c r="N5731" s="10">
        <v>-9.5500000000001819</v>
      </c>
    </row>
    <row r="5732" spans="1:14" x14ac:dyDescent="0.25">
      <c r="A5732" s="9" t="s">
        <v>816</v>
      </c>
      <c r="B5732" s="9" t="s">
        <v>99</v>
      </c>
      <c r="C5732" s="9" t="s">
        <v>42</v>
      </c>
      <c r="D5732" s="9" t="s">
        <v>43</v>
      </c>
      <c r="E5732" s="10">
        <v>6835.38</v>
      </c>
      <c r="F5732" s="10">
        <v>6794.768472906404</v>
      </c>
      <c r="G5732" s="10">
        <v>40.611527093596123</v>
      </c>
      <c r="H5732" s="10">
        <v>6896.69</v>
      </c>
      <c r="I5732" s="10">
        <v>-61.309999999999491</v>
      </c>
      <c r="J5732" s="10">
        <v>30300</v>
      </c>
      <c r="K5732" s="10">
        <v>30120</v>
      </c>
      <c r="L5732" s="10">
        <v>180</v>
      </c>
      <c r="M5732" s="10">
        <v>30571.8</v>
      </c>
      <c r="N5732" s="10">
        <v>-271.79999999999927</v>
      </c>
    </row>
    <row r="5733" spans="1:14" x14ac:dyDescent="0.25">
      <c r="A5733" s="9" t="s">
        <v>816</v>
      </c>
      <c r="B5733" s="9" t="s">
        <v>100</v>
      </c>
      <c r="C5733" s="9" t="s">
        <v>42</v>
      </c>
      <c r="D5733" s="9" t="s">
        <v>43</v>
      </c>
      <c r="E5733" s="10">
        <v>8783.06</v>
      </c>
      <c r="F5733" s="10">
        <v>8730.8866995073895</v>
      </c>
      <c r="G5733" s="10">
        <v>52.173300492609997</v>
      </c>
      <c r="H5733" s="10">
        <v>8861.85</v>
      </c>
      <c r="I5733" s="10">
        <v>-78.790000000000873</v>
      </c>
      <c r="J5733" s="10">
        <v>30300</v>
      </c>
      <c r="K5733" s="10">
        <v>30120</v>
      </c>
      <c r="L5733" s="10">
        <v>180</v>
      </c>
      <c r="M5733" s="10">
        <v>30571.8</v>
      </c>
      <c r="N5733" s="10">
        <v>-271.79999999999927</v>
      </c>
    </row>
    <row r="5734" spans="1:14" x14ac:dyDescent="0.25">
      <c r="A5734" s="9" t="s">
        <v>816</v>
      </c>
      <c r="B5734" s="9" t="s">
        <v>47</v>
      </c>
      <c r="C5734" s="9" t="s">
        <v>42</v>
      </c>
      <c r="D5734" s="9" t="s">
        <v>43</v>
      </c>
      <c r="E5734" s="10">
        <v>14387.81</v>
      </c>
      <c r="F5734" s="10">
        <v>14162.127450980392</v>
      </c>
      <c r="G5734" s="10">
        <v>225.6825490196079</v>
      </c>
      <c r="H5734" s="10">
        <v>14445.37</v>
      </c>
      <c r="I5734" s="10">
        <v>-57.56000000000131</v>
      </c>
      <c r="J5734" s="10">
        <v>30600</v>
      </c>
      <c r="K5734" s="10">
        <v>30120</v>
      </c>
      <c r="L5734" s="10">
        <v>480</v>
      </c>
      <c r="M5734" s="10">
        <v>30722.400000000001</v>
      </c>
      <c r="N5734" s="10">
        <v>-122.40000000000146</v>
      </c>
    </row>
    <row r="5735" spans="1:14" x14ac:dyDescent="0.25">
      <c r="A5735" s="9" t="s">
        <v>816</v>
      </c>
      <c r="B5735" s="9" t="s">
        <v>101</v>
      </c>
      <c r="C5735" s="9" t="s">
        <v>42</v>
      </c>
      <c r="D5735" s="9" t="s">
        <v>43</v>
      </c>
      <c r="E5735" s="10">
        <v>24248.639999999999</v>
      </c>
      <c r="F5735" s="10">
        <v>22823.970443349754</v>
      </c>
      <c r="G5735" s="10">
        <v>1424.6695566502458</v>
      </c>
      <c r="H5735" s="10">
        <v>23166.33</v>
      </c>
      <c r="I5735" s="10">
        <v>1082.3099999999977</v>
      </c>
      <c r="J5735" s="10">
        <v>32000</v>
      </c>
      <c r="K5735" s="10">
        <v>30120</v>
      </c>
      <c r="L5735" s="10">
        <v>1880</v>
      </c>
      <c r="M5735" s="10">
        <v>30571.8</v>
      </c>
      <c r="N5735" s="10">
        <v>1428.2000000000007</v>
      </c>
    </row>
    <row r="5736" spans="1:14" x14ac:dyDescent="0.25">
      <c r="A5736" s="9" t="s">
        <v>816</v>
      </c>
      <c r="B5736" s="9" t="s">
        <v>109</v>
      </c>
      <c r="C5736" s="9" t="s">
        <v>42</v>
      </c>
      <c r="D5736" s="9" t="s">
        <v>43</v>
      </c>
      <c r="E5736" s="10">
        <v>28970.91</v>
      </c>
      <c r="F5736" s="10">
        <v>28086.896551724138</v>
      </c>
      <c r="G5736" s="10">
        <v>884.01344827586217</v>
      </c>
      <c r="H5736" s="10">
        <v>28508.2</v>
      </c>
      <c r="I5736" s="10">
        <v>462.70999999999913</v>
      </c>
      <c r="J5736" s="10">
        <v>2589</v>
      </c>
      <c r="K5736" s="10">
        <v>2510</v>
      </c>
      <c r="L5736" s="10">
        <v>79</v>
      </c>
      <c r="M5736" s="10">
        <v>2547.65</v>
      </c>
      <c r="N5736" s="10">
        <v>41.349999999999909</v>
      </c>
    </row>
    <row r="5737" spans="1:14" x14ac:dyDescent="0.25">
      <c r="A5737" s="9" t="s">
        <v>816</v>
      </c>
      <c r="B5737" s="9" t="s">
        <v>50</v>
      </c>
      <c r="C5737" s="9" t="s">
        <v>42</v>
      </c>
      <c r="D5737" s="9" t="s">
        <v>43</v>
      </c>
      <c r="E5737" s="10">
        <v>40943.699999999997</v>
      </c>
      <c r="F5737" s="10">
        <v>40902.955223880599</v>
      </c>
      <c r="G5737" s="10">
        <v>40.744776119398011</v>
      </c>
      <c r="H5737" s="10">
        <v>41107.47</v>
      </c>
      <c r="I5737" s="10">
        <v>-163.77000000000407</v>
      </c>
      <c r="J5737" s="10">
        <v>30150</v>
      </c>
      <c r="K5737" s="10">
        <v>30120</v>
      </c>
      <c r="L5737" s="10">
        <v>30</v>
      </c>
      <c r="M5737" s="10">
        <v>30270.6</v>
      </c>
      <c r="N5737" s="10">
        <v>-120.59999999999854</v>
      </c>
    </row>
    <row r="5738" spans="1:14" x14ac:dyDescent="0.25">
      <c r="A5738" s="9" t="s">
        <v>816</v>
      </c>
      <c r="B5738" s="9" t="s">
        <v>103</v>
      </c>
      <c r="C5738" s="9" t="s">
        <v>42</v>
      </c>
      <c r="D5738" s="9" t="s">
        <v>43</v>
      </c>
      <c r="E5738" s="10">
        <v>144937.63</v>
      </c>
      <c r="F5738" s="10">
        <v>144076.61386138614</v>
      </c>
      <c r="G5738" s="10">
        <v>861.01613861386431</v>
      </c>
      <c r="H5738" s="10">
        <v>145517.38</v>
      </c>
      <c r="I5738" s="10">
        <v>-579.75</v>
      </c>
      <c r="J5738" s="10">
        <v>30300</v>
      </c>
      <c r="K5738" s="10">
        <v>30120</v>
      </c>
      <c r="L5738" s="10">
        <v>180</v>
      </c>
      <c r="M5738" s="10">
        <v>30421.200000000001</v>
      </c>
      <c r="N5738" s="10">
        <v>-121.20000000000073</v>
      </c>
    </row>
    <row r="5739" spans="1:14" x14ac:dyDescent="0.25">
      <c r="A5739" s="9" t="s">
        <v>816</v>
      </c>
      <c r="B5739" s="9" t="s">
        <v>104</v>
      </c>
      <c r="C5739" s="9" t="s">
        <v>42</v>
      </c>
      <c r="D5739" s="9" t="s">
        <v>53</v>
      </c>
      <c r="E5739" s="10">
        <v>131293.72</v>
      </c>
      <c r="F5739" s="10">
        <v>130639.21393034825</v>
      </c>
      <c r="G5739" s="10">
        <v>654.50606965174666</v>
      </c>
      <c r="H5739" s="10">
        <v>131292.41</v>
      </c>
      <c r="I5739" s="10">
        <v>1.3099999999976717</v>
      </c>
      <c r="J5739" s="10">
        <v>22703</v>
      </c>
      <c r="K5739" s="10">
        <v>22590</v>
      </c>
      <c r="L5739" s="10">
        <v>113</v>
      </c>
      <c r="M5739" s="10">
        <v>22702.95</v>
      </c>
      <c r="N5739" s="10">
        <v>4.9999999999272404E-2</v>
      </c>
    </row>
    <row r="5740" spans="1:14" x14ac:dyDescent="0.25">
      <c r="A5740" s="9" t="s">
        <v>816</v>
      </c>
      <c r="B5740" s="9" t="s">
        <v>54</v>
      </c>
      <c r="C5740" s="9" t="s">
        <v>42</v>
      </c>
      <c r="D5740" s="9" t="s">
        <v>55</v>
      </c>
      <c r="E5740" s="10">
        <v>1520.76</v>
      </c>
      <c r="F5740" s="10">
        <v>1490.9411764705883</v>
      </c>
      <c r="G5740" s="10">
        <v>29.818823529411702</v>
      </c>
      <c r="H5740" s="10">
        <v>1520.76</v>
      </c>
      <c r="I5740" s="10">
        <v>0</v>
      </c>
      <c r="J5740" s="10">
        <v>276.50099999999998</v>
      </c>
      <c r="K5740" s="10">
        <v>271.08039215686273</v>
      </c>
      <c r="L5740" s="10">
        <v>5.4206078431372475</v>
      </c>
      <c r="M5740" s="10">
        <v>276.50200000000001</v>
      </c>
      <c r="N5740" s="10">
        <v>-1.0000000000331966E-3</v>
      </c>
    </row>
    <row r="5741" spans="1:14" x14ac:dyDescent="0.25">
      <c r="A5741" s="9" t="s">
        <v>817</v>
      </c>
      <c r="B5741" s="9" t="s">
        <v>25</v>
      </c>
      <c r="C5741" s="9" t="s">
        <v>26</v>
      </c>
      <c r="D5741" s="9" t="s">
        <v>27</v>
      </c>
      <c r="E5741" s="10">
        <v>7339.46</v>
      </c>
      <c r="F5741" s="10">
        <v>0</v>
      </c>
      <c r="G5741" s="10">
        <v>7339.46</v>
      </c>
      <c r="H5741" s="10">
        <v>0</v>
      </c>
      <c r="I5741" s="10">
        <v>7339.46</v>
      </c>
      <c r="J5741" s="10">
        <v>0</v>
      </c>
      <c r="K5741" s="10">
        <v>0</v>
      </c>
      <c r="L5741" s="10">
        <v>0</v>
      </c>
      <c r="M5741" s="10">
        <v>0</v>
      </c>
      <c r="N5741" s="10">
        <v>0</v>
      </c>
    </row>
    <row r="5742" spans="1:14" x14ac:dyDescent="0.25">
      <c r="A5742" s="9" t="s">
        <v>817</v>
      </c>
      <c r="B5742" s="9" t="s">
        <v>28</v>
      </c>
      <c r="C5742" s="9" t="s">
        <v>29</v>
      </c>
      <c r="D5742" s="9" t="s">
        <v>27</v>
      </c>
      <c r="E5742" s="10">
        <v>4.84</v>
      </c>
      <c r="F5742" s="10">
        <v>0</v>
      </c>
      <c r="G5742" s="10">
        <v>4.84</v>
      </c>
      <c r="H5742" s="10">
        <v>5.12</v>
      </c>
      <c r="I5742" s="10">
        <v>-0.28000000000000025</v>
      </c>
      <c r="J5742" s="10">
        <v>0</v>
      </c>
      <c r="K5742" s="10">
        <v>0</v>
      </c>
      <c r="L5742" s="10">
        <v>0</v>
      </c>
      <c r="M5742" s="10">
        <v>0</v>
      </c>
      <c r="N5742" s="10">
        <v>0</v>
      </c>
    </row>
    <row r="5743" spans="1:14" x14ac:dyDescent="0.25">
      <c r="A5743" s="9" t="s">
        <v>817</v>
      </c>
      <c r="B5743" s="9" t="s">
        <v>30</v>
      </c>
      <c r="C5743" s="9" t="s">
        <v>29</v>
      </c>
      <c r="D5743" s="9" t="s">
        <v>27</v>
      </c>
      <c r="E5743" s="10">
        <v>112.86</v>
      </c>
      <c r="F5743" s="10">
        <v>0</v>
      </c>
      <c r="G5743" s="10">
        <v>112.86</v>
      </c>
      <c r="H5743" s="10">
        <v>119.4</v>
      </c>
      <c r="I5743" s="10">
        <v>-6.5400000000000063</v>
      </c>
      <c r="J5743" s="10">
        <v>0</v>
      </c>
      <c r="K5743" s="10">
        <v>0</v>
      </c>
      <c r="L5743" s="10">
        <v>0</v>
      </c>
      <c r="M5743" s="10">
        <v>0</v>
      </c>
      <c r="N5743" s="10">
        <v>0</v>
      </c>
    </row>
    <row r="5744" spans="1:14" x14ac:dyDescent="0.25">
      <c r="A5744" s="9" t="s">
        <v>817</v>
      </c>
      <c r="B5744" s="9" t="s">
        <v>31</v>
      </c>
      <c r="C5744" s="9" t="s">
        <v>29</v>
      </c>
      <c r="D5744" s="9" t="s">
        <v>27</v>
      </c>
      <c r="E5744" s="10">
        <v>757.75</v>
      </c>
      <c r="F5744" s="10">
        <v>0</v>
      </c>
      <c r="G5744" s="10">
        <v>757.75</v>
      </c>
      <c r="H5744" s="10">
        <v>801.68</v>
      </c>
      <c r="I5744" s="10">
        <v>-43.92999999999995</v>
      </c>
      <c r="J5744" s="10">
        <v>0</v>
      </c>
      <c r="K5744" s="10">
        <v>0</v>
      </c>
      <c r="L5744" s="10">
        <v>0</v>
      </c>
      <c r="M5744" s="10">
        <v>0</v>
      </c>
      <c r="N5744" s="10">
        <v>0</v>
      </c>
    </row>
    <row r="5745" spans="1:14" x14ac:dyDescent="0.25">
      <c r="A5745" s="9" t="s">
        <v>817</v>
      </c>
      <c r="B5745" s="9" t="s">
        <v>32</v>
      </c>
      <c r="C5745" s="9" t="s">
        <v>33</v>
      </c>
      <c r="D5745" s="9" t="s">
        <v>27</v>
      </c>
      <c r="E5745" s="10">
        <v>1174.44</v>
      </c>
      <c r="F5745" s="10">
        <v>0</v>
      </c>
      <c r="G5745" s="10">
        <v>1174.44</v>
      </c>
      <c r="H5745" s="10">
        <v>1319.64</v>
      </c>
      <c r="I5745" s="10">
        <v>-145.20000000000005</v>
      </c>
      <c r="J5745" s="10">
        <v>3.33</v>
      </c>
      <c r="K5745" s="10">
        <v>0</v>
      </c>
      <c r="L5745" s="10">
        <v>3.33</v>
      </c>
      <c r="M5745" s="10">
        <v>3.742</v>
      </c>
      <c r="N5745" s="10">
        <v>-0.41199999999999992</v>
      </c>
    </row>
    <row r="5746" spans="1:14" x14ac:dyDescent="0.25">
      <c r="A5746" s="9" t="s">
        <v>817</v>
      </c>
      <c r="B5746" s="9" t="s">
        <v>34</v>
      </c>
      <c r="C5746" s="9" t="s">
        <v>33</v>
      </c>
      <c r="D5746" s="9" t="s">
        <v>27</v>
      </c>
      <c r="E5746" s="10">
        <v>4037.19</v>
      </c>
      <c r="F5746" s="10">
        <v>0</v>
      </c>
      <c r="G5746" s="10">
        <v>4037.19</v>
      </c>
      <c r="H5746" s="10">
        <v>4536.32</v>
      </c>
      <c r="I5746" s="10">
        <v>-499.12999999999965</v>
      </c>
      <c r="J5746" s="10">
        <v>3.33</v>
      </c>
      <c r="K5746" s="10">
        <v>0</v>
      </c>
      <c r="L5746" s="10">
        <v>3.33</v>
      </c>
      <c r="M5746" s="10">
        <v>3.742</v>
      </c>
      <c r="N5746" s="10">
        <v>-0.41199999999999992</v>
      </c>
    </row>
    <row r="5747" spans="1:14" x14ac:dyDescent="0.25">
      <c r="A5747" s="9" t="s">
        <v>817</v>
      </c>
      <c r="B5747" s="9" t="s">
        <v>35</v>
      </c>
      <c r="C5747" s="9" t="s">
        <v>33</v>
      </c>
      <c r="D5747" s="9" t="s">
        <v>27</v>
      </c>
      <c r="E5747" s="10">
        <v>4368</v>
      </c>
      <c r="F5747" s="10">
        <v>0</v>
      </c>
      <c r="G5747" s="10">
        <v>4368</v>
      </c>
      <c r="H5747" s="10">
        <v>4907.99</v>
      </c>
      <c r="I5747" s="10">
        <v>-539.98999999999978</v>
      </c>
      <c r="J5747" s="10">
        <v>69.930000000000007</v>
      </c>
      <c r="K5747" s="10">
        <v>0</v>
      </c>
      <c r="L5747" s="10">
        <v>69.930000000000007</v>
      </c>
      <c r="M5747" s="10">
        <v>78.575000000000003</v>
      </c>
      <c r="N5747" s="10">
        <v>-8.644999999999996</v>
      </c>
    </row>
    <row r="5748" spans="1:14" x14ac:dyDescent="0.25">
      <c r="A5748" s="9" t="s">
        <v>817</v>
      </c>
      <c r="B5748" s="9" t="s">
        <v>36</v>
      </c>
      <c r="C5748" s="9" t="s">
        <v>29</v>
      </c>
      <c r="D5748" s="9" t="s">
        <v>27</v>
      </c>
      <c r="E5748" s="10">
        <v>8489.6</v>
      </c>
      <c r="F5748" s="10">
        <v>0</v>
      </c>
      <c r="G5748" s="10">
        <v>8489.6</v>
      </c>
      <c r="H5748" s="10">
        <v>8981.76</v>
      </c>
      <c r="I5748" s="10">
        <v>-492.15999999999985</v>
      </c>
      <c r="J5748" s="10">
        <v>0</v>
      </c>
      <c r="K5748" s="10">
        <v>0</v>
      </c>
      <c r="L5748" s="10">
        <v>0</v>
      </c>
      <c r="M5748" s="10">
        <v>0</v>
      </c>
      <c r="N5748" s="10">
        <v>0</v>
      </c>
    </row>
    <row r="5749" spans="1:14" x14ac:dyDescent="0.25">
      <c r="A5749" s="9" t="s">
        <v>817</v>
      </c>
      <c r="B5749" s="9" t="s">
        <v>37</v>
      </c>
      <c r="C5749" s="9" t="s">
        <v>29</v>
      </c>
      <c r="D5749" s="9" t="s">
        <v>27</v>
      </c>
      <c r="E5749" s="10">
        <v>19632.25</v>
      </c>
      <c r="F5749" s="10">
        <v>0</v>
      </c>
      <c r="G5749" s="10">
        <v>19632.25</v>
      </c>
      <c r="H5749" s="10">
        <v>20770.38</v>
      </c>
      <c r="I5749" s="10">
        <v>-1138.130000000001</v>
      </c>
      <c r="J5749" s="10">
        <v>0</v>
      </c>
      <c r="K5749" s="10">
        <v>0</v>
      </c>
      <c r="L5749" s="10">
        <v>0</v>
      </c>
      <c r="M5749" s="10">
        <v>0</v>
      </c>
      <c r="N5749" s="10">
        <v>0</v>
      </c>
    </row>
    <row r="5750" spans="1:14" x14ac:dyDescent="0.25">
      <c r="A5750" s="9" t="s">
        <v>817</v>
      </c>
      <c r="B5750" s="9" t="s">
        <v>106</v>
      </c>
      <c r="C5750" s="9" t="s">
        <v>39</v>
      </c>
      <c r="D5750" s="9" t="s">
        <v>40</v>
      </c>
      <c r="E5750" s="10">
        <v>-477990.58</v>
      </c>
      <c r="F5750" s="10">
        <v>0</v>
      </c>
      <c r="G5750" s="10">
        <v>-477990.58</v>
      </c>
      <c r="H5750" s="10">
        <v>-477990.57</v>
      </c>
      <c r="I5750" s="10">
        <v>-1.0000000009313226E-2</v>
      </c>
      <c r="J5750" s="10">
        <v>-2694</v>
      </c>
      <c r="K5750" s="10">
        <v>0</v>
      </c>
      <c r="L5750" s="10">
        <v>-2694</v>
      </c>
      <c r="M5750" s="10">
        <v>-2694</v>
      </c>
      <c r="N5750" s="10">
        <v>0</v>
      </c>
    </row>
    <row r="5751" spans="1:14" x14ac:dyDescent="0.25">
      <c r="A5751" s="9" t="s">
        <v>817</v>
      </c>
      <c r="B5751" s="9" t="s">
        <v>107</v>
      </c>
      <c r="C5751" s="9" t="s">
        <v>42</v>
      </c>
      <c r="D5751" s="9" t="s">
        <v>43</v>
      </c>
      <c r="E5751" s="10">
        <v>1689.35</v>
      </c>
      <c r="F5751" s="10">
        <v>1680.4137931034484</v>
      </c>
      <c r="G5751" s="10">
        <v>8.9362068965515391</v>
      </c>
      <c r="H5751" s="10">
        <v>1705.62</v>
      </c>
      <c r="I5751" s="10">
        <v>-16.269999999999982</v>
      </c>
      <c r="J5751" s="10">
        <v>32500</v>
      </c>
      <c r="K5751" s="10">
        <v>32328</v>
      </c>
      <c r="L5751" s="10">
        <v>172</v>
      </c>
      <c r="M5751" s="10">
        <v>32812.92</v>
      </c>
      <c r="N5751" s="10">
        <v>-312.91999999999825</v>
      </c>
    </row>
    <row r="5752" spans="1:14" x14ac:dyDescent="0.25">
      <c r="A5752" s="9" t="s">
        <v>817</v>
      </c>
      <c r="B5752" s="9" t="s">
        <v>44</v>
      </c>
      <c r="C5752" s="9" t="s">
        <v>42</v>
      </c>
      <c r="D5752" s="9" t="s">
        <v>43</v>
      </c>
      <c r="E5752" s="10">
        <v>2502.9</v>
      </c>
      <c r="F5752" s="10">
        <v>2497.3333333333335</v>
      </c>
      <c r="G5752" s="10">
        <v>5.566666666666606</v>
      </c>
      <c r="H5752" s="10">
        <v>2509.8200000000002</v>
      </c>
      <c r="I5752" s="10">
        <v>-6.9200000000000728</v>
      </c>
      <c r="J5752" s="10">
        <v>2700</v>
      </c>
      <c r="K5752" s="10">
        <v>2694</v>
      </c>
      <c r="L5752" s="10">
        <v>6</v>
      </c>
      <c r="M5752" s="10">
        <v>2707.47</v>
      </c>
      <c r="N5752" s="10">
        <v>-7.4699999999997999</v>
      </c>
    </row>
    <row r="5753" spans="1:14" x14ac:dyDescent="0.25">
      <c r="A5753" s="9" t="s">
        <v>817</v>
      </c>
      <c r="B5753" s="9" t="s">
        <v>99</v>
      </c>
      <c r="C5753" s="9" t="s">
        <v>42</v>
      </c>
      <c r="D5753" s="9" t="s">
        <v>43</v>
      </c>
      <c r="E5753" s="10">
        <v>7320.4</v>
      </c>
      <c r="F5753" s="10">
        <v>7292.8768472906404</v>
      </c>
      <c r="G5753" s="10">
        <v>27.523152709359238</v>
      </c>
      <c r="H5753" s="10">
        <v>7402.27</v>
      </c>
      <c r="I5753" s="10">
        <v>-81.8700000000008</v>
      </c>
      <c r="J5753" s="10">
        <v>32450</v>
      </c>
      <c r="K5753" s="10">
        <v>32328</v>
      </c>
      <c r="L5753" s="10">
        <v>122</v>
      </c>
      <c r="M5753" s="10">
        <v>32812.92</v>
      </c>
      <c r="N5753" s="10">
        <v>-362.91999999999825</v>
      </c>
    </row>
    <row r="5754" spans="1:14" x14ac:dyDescent="0.25">
      <c r="A5754" s="9" t="s">
        <v>817</v>
      </c>
      <c r="B5754" s="9" t="s">
        <v>100</v>
      </c>
      <c r="C5754" s="9" t="s">
        <v>42</v>
      </c>
      <c r="D5754" s="9" t="s">
        <v>43</v>
      </c>
      <c r="E5754" s="10">
        <v>9435.27</v>
      </c>
      <c r="F5754" s="10">
        <v>9370.9162561576359</v>
      </c>
      <c r="G5754" s="10">
        <v>64.353743842364565</v>
      </c>
      <c r="H5754" s="10">
        <v>9511.48</v>
      </c>
      <c r="I5754" s="10">
        <v>-76.209999999999127</v>
      </c>
      <c r="J5754" s="10">
        <v>32550</v>
      </c>
      <c r="K5754" s="10">
        <v>32328</v>
      </c>
      <c r="L5754" s="10">
        <v>222</v>
      </c>
      <c r="M5754" s="10">
        <v>32812.92</v>
      </c>
      <c r="N5754" s="10">
        <v>-262.91999999999825</v>
      </c>
    </row>
    <row r="5755" spans="1:14" x14ac:dyDescent="0.25">
      <c r="A5755" s="9" t="s">
        <v>817</v>
      </c>
      <c r="B5755" s="9" t="s">
        <v>47</v>
      </c>
      <c r="C5755" s="9" t="s">
        <v>42</v>
      </c>
      <c r="D5755" s="9" t="s">
        <v>43</v>
      </c>
      <c r="E5755" s="10">
        <v>15281.17</v>
      </c>
      <c r="F5755" s="10">
        <v>15200.303921568628</v>
      </c>
      <c r="G5755" s="10">
        <v>80.866078431372443</v>
      </c>
      <c r="H5755" s="10">
        <v>15504.31</v>
      </c>
      <c r="I5755" s="10">
        <v>-223.13999999999942</v>
      </c>
      <c r="J5755" s="10">
        <v>32500</v>
      </c>
      <c r="K5755" s="10">
        <v>32328</v>
      </c>
      <c r="L5755" s="10">
        <v>172</v>
      </c>
      <c r="M5755" s="10">
        <v>32974.559999999998</v>
      </c>
      <c r="N5755" s="10">
        <v>-474.55999999999767</v>
      </c>
    </row>
    <row r="5756" spans="1:14" x14ac:dyDescent="0.25">
      <c r="A5756" s="9" t="s">
        <v>817</v>
      </c>
      <c r="B5756" s="9" t="s">
        <v>101</v>
      </c>
      <c r="C5756" s="9" t="s">
        <v>42</v>
      </c>
      <c r="D5756" s="9" t="s">
        <v>43</v>
      </c>
      <c r="E5756" s="10">
        <v>28147.7</v>
      </c>
      <c r="F5756" s="10">
        <v>25998.660098522167</v>
      </c>
      <c r="G5756" s="10">
        <v>2149.0399014778341</v>
      </c>
      <c r="H5756" s="10">
        <v>26388.639999999999</v>
      </c>
      <c r="I5756" s="10">
        <v>1759.0600000000013</v>
      </c>
      <c r="J5756" s="10">
        <v>35000</v>
      </c>
      <c r="K5756" s="10">
        <v>32328</v>
      </c>
      <c r="L5756" s="10">
        <v>2672</v>
      </c>
      <c r="M5756" s="10">
        <v>32812.92</v>
      </c>
      <c r="N5756" s="10">
        <v>2187.0800000000017</v>
      </c>
    </row>
    <row r="5757" spans="1:14" x14ac:dyDescent="0.25">
      <c r="A5757" s="9" t="s">
        <v>817</v>
      </c>
      <c r="B5757" s="9" t="s">
        <v>109</v>
      </c>
      <c r="C5757" s="9" t="s">
        <v>42</v>
      </c>
      <c r="D5757" s="9" t="s">
        <v>43</v>
      </c>
      <c r="E5757" s="10">
        <v>33681.9</v>
      </c>
      <c r="F5757" s="10">
        <v>30145.862068965518</v>
      </c>
      <c r="G5757" s="10">
        <v>3536.0379310344833</v>
      </c>
      <c r="H5757" s="10">
        <v>30598.05</v>
      </c>
      <c r="I5757" s="10">
        <v>3083.8500000000022</v>
      </c>
      <c r="J5757" s="10">
        <v>3010</v>
      </c>
      <c r="K5757" s="10">
        <v>2694</v>
      </c>
      <c r="L5757" s="10">
        <v>316</v>
      </c>
      <c r="M5757" s="10">
        <v>2734.41</v>
      </c>
      <c r="N5757" s="10">
        <v>275.59000000000015</v>
      </c>
    </row>
    <row r="5758" spans="1:14" x14ac:dyDescent="0.25">
      <c r="A5758" s="9" t="s">
        <v>817</v>
      </c>
      <c r="B5758" s="9" t="s">
        <v>50</v>
      </c>
      <c r="C5758" s="9" t="s">
        <v>42</v>
      </c>
      <c r="D5758" s="9" t="s">
        <v>43</v>
      </c>
      <c r="E5758" s="10">
        <v>44135</v>
      </c>
      <c r="F5758" s="10">
        <v>43901.422885572138</v>
      </c>
      <c r="G5758" s="10">
        <v>233.5771144278624</v>
      </c>
      <c r="H5758" s="10">
        <v>44120.93</v>
      </c>
      <c r="I5758" s="10">
        <v>14.069999999999709</v>
      </c>
      <c r="J5758" s="10">
        <v>32500</v>
      </c>
      <c r="K5758" s="10">
        <v>32328</v>
      </c>
      <c r="L5758" s="10">
        <v>172</v>
      </c>
      <c r="M5758" s="10">
        <v>32489.64</v>
      </c>
      <c r="N5758" s="10">
        <v>10.360000000000582</v>
      </c>
    </row>
    <row r="5759" spans="1:14" x14ac:dyDescent="0.25">
      <c r="A5759" s="9" t="s">
        <v>817</v>
      </c>
      <c r="B5759" s="9" t="s">
        <v>103</v>
      </c>
      <c r="C5759" s="9" t="s">
        <v>42</v>
      </c>
      <c r="D5759" s="9" t="s">
        <v>43</v>
      </c>
      <c r="E5759" s="10">
        <v>154982.81</v>
      </c>
      <c r="F5759" s="10">
        <v>154638.40594059406</v>
      </c>
      <c r="G5759" s="10">
        <v>344.40405940593337</v>
      </c>
      <c r="H5759" s="10">
        <v>156184.79</v>
      </c>
      <c r="I5759" s="10">
        <v>-1201.9800000000105</v>
      </c>
      <c r="J5759" s="10">
        <v>32400</v>
      </c>
      <c r="K5759" s="10">
        <v>32328</v>
      </c>
      <c r="L5759" s="10">
        <v>72</v>
      </c>
      <c r="M5759" s="10">
        <v>32651.279999999999</v>
      </c>
      <c r="N5759" s="10">
        <v>-251.27999999999884</v>
      </c>
    </row>
    <row r="5760" spans="1:14" x14ac:dyDescent="0.25">
      <c r="A5760" s="9" t="s">
        <v>817</v>
      </c>
      <c r="B5760" s="9" t="s">
        <v>104</v>
      </c>
      <c r="C5760" s="9" t="s">
        <v>42</v>
      </c>
      <c r="D5760" s="9" t="s">
        <v>53</v>
      </c>
      <c r="E5760" s="10">
        <v>133265.45000000001</v>
      </c>
      <c r="F5760" s="10">
        <v>140288.68656716417</v>
      </c>
      <c r="G5760" s="10">
        <v>-7023.2365671641601</v>
      </c>
      <c r="H5760" s="10">
        <v>140990.13</v>
      </c>
      <c r="I5760" s="10">
        <v>-7724.679999999993</v>
      </c>
      <c r="J5760" s="10">
        <v>23032</v>
      </c>
      <c r="K5760" s="10">
        <v>24246</v>
      </c>
      <c r="L5760" s="10">
        <v>-1214</v>
      </c>
      <c r="M5760" s="10">
        <v>24367.23</v>
      </c>
      <c r="N5760" s="10">
        <v>-1335.2299999999996</v>
      </c>
    </row>
    <row r="5761" spans="1:14" x14ac:dyDescent="0.25">
      <c r="A5761" s="9" t="s">
        <v>817</v>
      </c>
      <c r="B5761" s="9" t="s">
        <v>54</v>
      </c>
      <c r="C5761" s="9" t="s">
        <v>42</v>
      </c>
      <c r="D5761" s="9" t="s">
        <v>55</v>
      </c>
      <c r="E5761" s="10">
        <v>1632.24</v>
      </c>
      <c r="F5761" s="10">
        <v>1600.2352941176471</v>
      </c>
      <c r="G5761" s="10">
        <v>32.004705882352937</v>
      </c>
      <c r="H5761" s="10">
        <v>1632.24</v>
      </c>
      <c r="I5761" s="10">
        <v>0</v>
      </c>
      <c r="J5761" s="10">
        <v>296.77100000000002</v>
      </c>
      <c r="K5761" s="10">
        <v>290.95196078431377</v>
      </c>
      <c r="L5761" s="10">
        <v>5.8190392156862458</v>
      </c>
      <c r="M5761" s="10">
        <v>296.77100000000002</v>
      </c>
      <c r="N5761" s="10">
        <v>0</v>
      </c>
    </row>
    <row r="5762" spans="1:14" x14ac:dyDescent="0.25">
      <c r="A5762" s="9" t="s">
        <v>818</v>
      </c>
      <c r="B5762" s="9" t="s">
        <v>25</v>
      </c>
      <c r="C5762" s="9" t="s">
        <v>26</v>
      </c>
      <c r="D5762" s="9" t="s">
        <v>27</v>
      </c>
      <c r="E5762" s="10">
        <v>-785.77</v>
      </c>
      <c r="F5762" s="10">
        <v>0</v>
      </c>
      <c r="G5762" s="10">
        <v>-785.77</v>
      </c>
      <c r="H5762" s="10">
        <v>0</v>
      </c>
      <c r="I5762" s="10">
        <v>-785.77</v>
      </c>
      <c r="J5762" s="10">
        <v>0</v>
      </c>
      <c r="K5762" s="10">
        <v>0</v>
      </c>
      <c r="L5762" s="10">
        <v>0</v>
      </c>
      <c r="M5762" s="10">
        <v>0</v>
      </c>
      <c r="N5762" s="10">
        <v>0</v>
      </c>
    </row>
    <row r="5763" spans="1:14" x14ac:dyDescent="0.25">
      <c r="A5763" s="9" t="s">
        <v>818</v>
      </c>
      <c r="B5763" s="9" t="s">
        <v>28</v>
      </c>
      <c r="C5763" s="9" t="s">
        <v>29</v>
      </c>
      <c r="D5763" s="9" t="s">
        <v>27</v>
      </c>
      <c r="E5763" s="10">
        <v>1.1599999999999999</v>
      </c>
      <c r="F5763" s="10">
        <v>0</v>
      </c>
      <c r="G5763" s="10">
        <v>1.1599999999999999</v>
      </c>
      <c r="H5763" s="10">
        <v>1.1399999999999999</v>
      </c>
      <c r="I5763" s="10">
        <v>2.0000000000000018E-2</v>
      </c>
      <c r="J5763" s="10">
        <v>0</v>
      </c>
      <c r="K5763" s="10">
        <v>0</v>
      </c>
      <c r="L5763" s="10">
        <v>0</v>
      </c>
      <c r="M5763" s="10">
        <v>0</v>
      </c>
      <c r="N5763" s="10">
        <v>0</v>
      </c>
    </row>
    <row r="5764" spans="1:14" x14ac:dyDescent="0.25">
      <c r="A5764" s="9" t="s">
        <v>818</v>
      </c>
      <c r="B5764" s="9" t="s">
        <v>30</v>
      </c>
      <c r="C5764" s="9" t="s">
        <v>29</v>
      </c>
      <c r="D5764" s="9" t="s">
        <v>27</v>
      </c>
      <c r="E5764" s="10">
        <v>26.95</v>
      </c>
      <c r="F5764" s="10">
        <v>0</v>
      </c>
      <c r="G5764" s="10">
        <v>26.95</v>
      </c>
      <c r="H5764" s="10">
        <v>26.59</v>
      </c>
      <c r="I5764" s="10">
        <v>0.35999999999999943</v>
      </c>
      <c r="J5764" s="10">
        <v>0</v>
      </c>
      <c r="K5764" s="10">
        <v>0</v>
      </c>
      <c r="L5764" s="10">
        <v>0</v>
      </c>
      <c r="M5764" s="10">
        <v>0</v>
      </c>
      <c r="N5764" s="10">
        <v>0</v>
      </c>
    </row>
    <row r="5765" spans="1:14" x14ac:dyDescent="0.25">
      <c r="A5765" s="9" t="s">
        <v>818</v>
      </c>
      <c r="B5765" s="9" t="s">
        <v>31</v>
      </c>
      <c r="C5765" s="9" t="s">
        <v>29</v>
      </c>
      <c r="D5765" s="9" t="s">
        <v>27</v>
      </c>
      <c r="E5765" s="10">
        <v>180.95</v>
      </c>
      <c r="F5765" s="10">
        <v>0</v>
      </c>
      <c r="G5765" s="10">
        <v>180.95</v>
      </c>
      <c r="H5765" s="10">
        <v>178.55</v>
      </c>
      <c r="I5765" s="10">
        <v>2.3999999999999773</v>
      </c>
      <c r="J5765" s="10">
        <v>0</v>
      </c>
      <c r="K5765" s="10">
        <v>0</v>
      </c>
      <c r="L5765" s="10">
        <v>0</v>
      </c>
      <c r="M5765" s="10">
        <v>0</v>
      </c>
      <c r="N5765" s="10">
        <v>0</v>
      </c>
    </row>
    <row r="5766" spans="1:14" x14ac:dyDescent="0.25">
      <c r="A5766" s="9" t="s">
        <v>818</v>
      </c>
      <c r="B5766" s="9" t="s">
        <v>32</v>
      </c>
      <c r="C5766" s="9" t="s">
        <v>33</v>
      </c>
      <c r="D5766" s="9" t="s">
        <v>27</v>
      </c>
      <c r="E5766" s="10">
        <v>204.56</v>
      </c>
      <c r="F5766" s="10">
        <v>0</v>
      </c>
      <c r="G5766" s="10">
        <v>204.56</v>
      </c>
      <c r="H5766" s="10">
        <v>293.91000000000003</v>
      </c>
      <c r="I5766" s="10">
        <v>-89.350000000000023</v>
      </c>
      <c r="J5766" s="10">
        <v>0.57999999999999996</v>
      </c>
      <c r="K5766" s="10">
        <v>0</v>
      </c>
      <c r="L5766" s="10">
        <v>0.57999999999999996</v>
      </c>
      <c r="M5766" s="10">
        <v>0.83299999999999996</v>
      </c>
      <c r="N5766" s="10">
        <v>-0.253</v>
      </c>
    </row>
    <row r="5767" spans="1:14" x14ac:dyDescent="0.25">
      <c r="A5767" s="9" t="s">
        <v>818</v>
      </c>
      <c r="B5767" s="9" t="s">
        <v>34</v>
      </c>
      <c r="C5767" s="9" t="s">
        <v>33</v>
      </c>
      <c r="D5767" s="9" t="s">
        <v>27</v>
      </c>
      <c r="E5767" s="10">
        <v>703.17</v>
      </c>
      <c r="F5767" s="10">
        <v>0</v>
      </c>
      <c r="G5767" s="10">
        <v>703.17</v>
      </c>
      <c r="H5767" s="10">
        <v>1010.32</v>
      </c>
      <c r="I5767" s="10">
        <v>-307.15000000000009</v>
      </c>
      <c r="J5767" s="10">
        <v>0.57999999999999996</v>
      </c>
      <c r="K5767" s="10">
        <v>0</v>
      </c>
      <c r="L5767" s="10">
        <v>0.57999999999999996</v>
      </c>
      <c r="M5767" s="10">
        <v>0.83299999999999996</v>
      </c>
      <c r="N5767" s="10">
        <v>-0.253</v>
      </c>
    </row>
    <row r="5768" spans="1:14" x14ac:dyDescent="0.25">
      <c r="A5768" s="9" t="s">
        <v>818</v>
      </c>
      <c r="B5768" s="9" t="s">
        <v>35</v>
      </c>
      <c r="C5768" s="9" t="s">
        <v>33</v>
      </c>
      <c r="D5768" s="9" t="s">
        <v>27</v>
      </c>
      <c r="E5768" s="10">
        <v>760.79</v>
      </c>
      <c r="F5768" s="10">
        <v>0</v>
      </c>
      <c r="G5768" s="10">
        <v>760.79</v>
      </c>
      <c r="H5768" s="10">
        <v>1093.0899999999999</v>
      </c>
      <c r="I5768" s="10">
        <v>-332.29999999999995</v>
      </c>
      <c r="J5768" s="10">
        <v>12.18</v>
      </c>
      <c r="K5768" s="10">
        <v>0</v>
      </c>
      <c r="L5768" s="10">
        <v>12.18</v>
      </c>
      <c r="M5768" s="10">
        <v>17.5</v>
      </c>
      <c r="N5768" s="10">
        <v>-5.32</v>
      </c>
    </row>
    <row r="5769" spans="1:14" x14ac:dyDescent="0.25">
      <c r="A5769" s="9" t="s">
        <v>818</v>
      </c>
      <c r="B5769" s="9" t="s">
        <v>36</v>
      </c>
      <c r="C5769" s="9" t="s">
        <v>29</v>
      </c>
      <c r="D5769" s="9" t="s">
        <v>27</v>
      </c>
      <c r="E5769" s="10">
        <v>2027.3</v>
      </c>
      <c r="F5769" s="10">
        <v>0</v>
      </c>
      <c r="G5769" s="10">
        <v>2027.3</v>
      </c>
      <c r="H5769" s="10">
        <v>2000.39</v>
      </c>
      <c r="I5769" s="10">
        <v>26.909999999999854</v>
      </c>
      <c r="J5769" s="10">
        <v>0</v>
      </c>
      <c r="K5769" s="10">
        <v>0</v>
      </c>
      <c r="L5769" s="10">
        <v>0</v>
      </c>
      <c r="M5769" s="10">
        <v>0</v>
      </c>
      <c r="N5769" s="10">
        <v>0</v>
      </c>
    </row>
    <row r="5770" spans="1:14" x14ac:dyDescent="0.25">
      <c r="A5770" s="9" t="s">
        <v>818</v>
      </c>
      <c r="B5770" s="9" t="s">
        <v>37</v>
      </c>
      <c r="C5770" s="9" t="s">
        <v>29</v>
      </c>
      <c r="D5770" s="9" t="s">
        <v>27</v>
      </c>
      <c r="E5770" s="10">
        <v>4688.1499999999996</v>
      </c>
      <c r="F5770" s="10">
        <v>0</v>
      </c>
      <c r="G5770" s="10">
        <v>4688.1499999999996</v>
      </c>
      <c r="H5770" s="10">
        <v>4625.92</v>
      </c>
      <c r="I5770" s="10">
        <v>62.229999999999563</v>
      </c>
      <c r="J5770" s="10">
        <v>0</v>
      </c>
      <c r="K5770" s="10">
        <v>0</v>
      </c>
      <c r="L5770" s="10">
        <v>0</v>
      </c>
      <c r="M5770" s="10">
        <v>0</v>
      </c>
      <c r="N5770" s="10">
        <v>0</v>
      </c>
    </row>
    <row r="5771" spans="1:14" x14ac:dyDescent="0.25">
      <c r="A5771" s="9" t="s">
        <v>818</v>
      </c>
      <c r="B5771" s="9" t="s">
        <v>111</v>
      </c>
      <c r="C5771" s="9" t="s">
        <v>39</v>
      </c>
      <c r="D5771" s="9" t="s">
        <v>40</v>
      </c>
      <c r="E5771" s="10">
        <v>-127654.92</v>
      </c>
      <c r="F5771" s="10">
        <v>0</v>
      </c>
      <c r="G5771" s="10">
        <v>-127654.92</v>
      </c>
      <c r="H5771" s="10">
        <v>-127654.91</v>
      </c>
      <c r="I5771" s="10">
        <v>-9.9999999947613105E-3</v>
      </c>
      <c r="J5771" s="10">
        <v>-600</v>
      </c>
      <c r="K5771" s="10">
        <v>0</v>
      </c>
      <c r="L5771" s="10">
        <v>-600</v>
      </c>
      <c r="M5771" s="10">
        <v>-600</v>
      </c>
      <c r="N5771" s="10">
        <v>0</v>
      </c>
    </row>
    <row r="5772" spans="1:14" x14ac:dyDescent="0.25">
      <c r="A5772" s="9" t="s">
        <v>818</v>
      </c>
      <c r="B5772" s="9" t="s">
        <v>92</v>
      </c>
      <c r="C5772" s="9" t="s">
        <v>42</v>
      </c>
      <c r="D5772" s="9" t="s">
        <v>43</v>
      </c>
      <c r="E5772" s="10">
        <v>4.26</v>
      </c>
      <c r="F5772" s="10">
        <v>0</v>
      </c>
      <c r="G5772" s="10">
        <v>4.26</v>
      </c>
      <c r="H5772" s="10">
        <v>0</v>
      </c>
      <c r="I5772" s="10">
        <v>4.26</v>
      </c>
      <c r="J5772" s="10">
        <v>50</v>
      </c>
      <c r="K5772" s="10">
        <v>0</v>
      </c>
      <c r="L5772" s="10">
        <v>50</v>
      </c>
      <c r="M5772" s="10">
        <v>0</v>
      </c>
      <c r="N5772" s="10">
        <v>50</v>
      </c>
    </row>
    <row r="5773" spans="1:14" x14ac:dyDescent="0.25">
      <c r="A5773" s="9" t="s">
        <v>818</v>
      </c>
      <c r="B5773" s="9" t="s">
        <v>114</v>
      </c>
      <c r="C5773" s="9" t="s">
        <v>42</v>
      </c>
      <c r="D5773" s="9" t="s">
        <v>43</v>
      </c>
      <c r="E5773" s="10">
        <v>440.34</v>
      </c>
      <c r="F5773" s="10">
        <v>434.30541871921184</v>
      </c>
      <c r="G5773" s="10">
        <v>6.0345812807881316</v>
      </c>
      <c r="H5773" s="10">
        <v>440.82</v>
      </c>
      <c r="I5773" s="10">
        <v>-0.48000000000001819</v>
      </c>
      <c r="J5773" s="10">
        <v>7300</v>
      </c>
      <c r="K5773" s="10">
        <v>7200</v>
      </c>
      <c r="L5773" s="10">
        <v>100</v>
      </c>
      <c r="M5773" s="10">
        <v>7308</v>
      </c>
      <c r="N5773" s="10">
        <v>-8</v>
      </c>
    </row>
    <row r="5774" spans="1:14" x14ac:dyDescent="0.25">
      <c r="A5774" s="9" t="s">
        <v>818</v>
      </c>
      <c r="B5774" s="9" t="s">
        <v>44</v>
      </c>
      <c r="C5774" s="9" t="s">
        <v>42</v>
      </c>
      <c r="D5774" s="9" t="s">
        <v>43</v>
      </c>
      <c r="E5774" s="10">
        <v>597.57000000000005</v>
      </c>
      <c r="F5774" s="10">
        <v>594.59701492537317</v>
      </c>
      <c r="G5774" s="10">
        <v>2.9729850746268767</v>
      </c>
      <c r="H5774" s="10">
        <v>597.57000000000005</v>
      </c>
      <c r="I5774" s="10">
        <v>0</v>
      </c>
      <c r="J5774" s="10">
        <v>603</v>
      </c>
      <c r="K5774" s="10">
        <v>600</v>
      </c>
      <c r="L5774" s="10">
        <v>3</v>
      </c>
      <c r="M5774" s="10">
        <v>603</v>
      </c>
      <c r="N5774" s="10">
        <v>0</v>
      </c>
    </row>
    <row r="5775" spans="1:14" x14ac:dyDescent="0.25">
      <c r="A5775" s="9" t="s">
        <v>818</v>
      </c>
      <c r="B5775" s="9" t="s">
        <v>115</v>
      </c>
      <c r="C5775" s="9" t="s">
        <v>42</v>
      </c>
      <c r="D5775" s="9" t="s">
        <v>43</v>
      </c>
      <c r="E5775" s="10">
        <v>1703.97</v>
      </c>
      <c r="F5775" s="10">
        <v>1680.6206896551723</v>
      </c>
      <c r="G5775" s="10">
        <v>23.3493103448277</v>
      </c>
      <c r="H5775" s="10">
        <v>1705.83</v>
      </c>
      <c r="I5775" s="10">
        <v>-1.8599999999999</v>
      </c>
      <c r="J5775" s="10">
        <v>7300</v>
      </c>
      <c r="K5775" s="10">
        <v>7200</v>
      </c>
      <c r="L5775" s="10">
        <v>100</v>
      </c>
      <c r="M5775" s="10">
        <v>7308</v>
      </c>
      <c r="N5775" s="10">
        <v>-8</v>
      </c>
    </row>
    <row r="5776" spans="1:14" x14ac:dyDescent="0.25">
      <c r="A5776" s="9" t="s">
        <v>818</v>
      </c>
      <c r="B5776" s="9" t="s">
        <v>116</v>
      </c>
      <c r="C5776" s="9" t="s">
        <v>42</v>
      </c>
      <c r="D5776" s="9" t="s">
        <v>43</v>
      </c>
      <c r="E5776" s="10">
        <v>2200.4299999999998</v>
      </c>
      <c r="F5776" s="10">
        <v>2170.2912621359224</v>
      </c>
      <c r="G5776" s="10">
        <v>30.138737864077484</v>
      </c>
      <c r="H5776" s="10">
        <v>2235.4</v>
      </c>
      <c r="I5776" s="10">
        <v>-34.970000000000255</v>
      </c>
      <c r="J5776" s="10">
        <v>7300</v>
      </c>
      <c r="K5776" s="10">
        <v>7200</v>
      </c>
      <c r="L5776" s="10">
        <v>100</v>
      </c>
      <c r="M5776" s="10">
        <v>7416</v>
      </c>
      <c r="N5776" s="10">
        <v>-116</v>
      </c>
    </row>
    <row r="5777" spans="1:14" x14ac:dyDescent="0.25">
      <c r="A5777" s="9" t="s">
        <v>818</v>
      </c>
      <c r="B5777" s="9" t="s">
        <v>47</v>
      </c>
      <c r="C5777" s="9" t="s">
        <v>42</v>
      </c>
      <c r="D5777" s="9" t="s">
        <v>43</v>
      </c>
      <c r="E5777" s="10">
        <v>3453.08</v>
      </c>
      <c r="F5777" s="10">
        <v>3385.372549019608</v>
      </c>
      <c r="G5777" s="10">
        <v>67.707450980391968</v>
      </c>
      <c r="H5777" s="10">
        <v>3453.08</v>
      </c>
      <c r="I5777" s="10">
        <v>0</v>
      </c>
      <c r="J5777" s="10">
        <v>7344</v>
      </c>
      <c r="K5777" s="10">
        <v>7200</v>
      </c>
      <c r="L5777" s="10">
        <v>144</v>
      </c>
      <c r="M5777" s="10">
        <v>7344</v>
      </c>
      <c r="N5777" s="10">
        <v>0</v>
      </c>
    </row>
    <row r="5778" spans="1:14" x14ac:dyDescent="0.25">
      <c r="A5778" s="9" t="s">
        <v>818</v>
      </c>
      <c r="B5778" s="9" t="s">
        <v>117</v>
      </c>
      <c r="C5778" s="9" t="s">
        <v>42</v>
      </c>
      <c r="D5778" s="9" t="s">
        <v>43</v>
      </c>
      <c r="E5778" s="10">
        <v>7129.24</v>
      </c>
      <c r="F5778" s="10">
        <v>6259.8423645320199</v>
      </c>
      <c r="G5778" s="10">
        <v>869.39763546797985</v>
      </c>
      <c r="H5778" s="10">
        <v>6353.74</v>
      </c>
      <c r="I5778" s="10">
        <v>775.5</v>
      </c>
      <c r="J5778" s="10">
        <v>8200</v>
      </c>
      <c r="K5778" s="10">
        <v>7200</v>
      </c>
      <c r="L5778" s="10">
        <v>1000</v>
      </c>
      <c r="M5778" s="10">
        <v>7308</v>
      </c>
      <c r="N5778" s="10">
        <v>892</v>
      </c>
    </row>
    <row r="5779" spans="1:14" x14ac:dyDescent="0.25">
      <c r="A5779" s="9" t="s">
        <v>818</v>
      </c>
      <c r="B5779" s="9" t="s">
        <v>118</v>
      </c>
      <c r="C5779" s="9" t="s">
        <v>42</v>
      </c>
      <c r="D5779" s="9" t="s">
        <v>43</v>
      </c>
      <c r="E5779" s="10">
        <v>8294.58</v>
      </c>
      <c r="F5779" s="10">
        <v>8172</v>
      </c>
      <c r="G5779" s="10">
        <v>122.57999999999993</v>
      </c>
      <c r="H5779" s="10">
        <v>8294.58</v>
      </c>
      <c r="I5779" s="10">
        <v>0</v>
      </c>
      <c r="J5779" s="10">
        <v>609</v>
      </c>
      <c r="K5779" s="10">
        <v>600</v>
      </c>
      <c r="L5779" s="10">
        <v>9</v>
      </c>
      <c r="M5779" s="10">
        <v>609</v>
      </c>
      <c r="N5779" s="10">
        <v>0</v>
      </c>
    </row>
    <row r="5780" spans="1:14" x14ac:dyDescent="0.25">
      <c r="A5780" s="9" t="s">
        <v>818</v>
      </c>
      <c r="B5780" s="9" t="s">
        <v>50</v>
      </c>
      <c r="C5780" s="9" t="s">
        <v>42</v>
      </c>
      <c r="D5780" s="9" t="s">
        <v>43</v>
      </c>
      <c r="E5780" s="10">
        <v>9623.8799999999992</v>
      </c>
      <c r="F5780" s="10">
        <v>9575.9999999999982</v>
      </c>
      <c r="G5780" s="10">
        <v>47.880000000001019</v>
      </c>
      <c r="H5780" s="10">
        <v>9623.8799999999992</v>
      </c>
      <c r="I5780" s="10">
        <v>0</v>
      </c>
      <c r="J5780" s="10">
        <v>7236</v>
      </c>
      <c r="K5780" s="10">
        <v>7200</v>
      </c>
      <c r="L5780" s="10">
        <v>36</v>
      </c>
      <c r="M5780" s="10">
        <v>7236</v>
      </c>
      <c r="N5780" s="10">
        <v>0</v>
      </c>
    </row>
    <row r="5781" spans="1:14" x14ac:dyDescent="0.25">
      <c r="A5781" s="9" t="s">
        <v>818</v>
      </c>
      <c r="B5781" s="9" t="s">
        <v>103</v>
      </c>
      <c r="C5781" s="9" t="s">
        <v>42</v>
      </c>
      <c r="D5781" s="9" t="s">
        <v>43</v>
      </c>
      <c r="E5781" s="10">
        <v>34785.03</v>
      </c>
      <c r="F5781" s="10">
        <v>34440.623762376235</v>
      </c>
      <c r="G5781" s="10">
        <v>344.40623762376345</v>
      </c>
      <c r="H5781" s="10">
        <v>34785.03</v>
      </c>
      <c r="I5781" s="10">
        <v>0</v>
      </c>
      <c r="J5781" s="10">
        <v>7272</v>
      </c>
      <c r="K5781" s="10">
        <v>7200</v>
      </c>
      <c r="L5781" s="10">
        <v>72</v>
      </c>
      <c r="M5781" s="10">
        <v>7272</v>
      </c>
      <c r="N5781" s="10">
        <v>0</v>
      </c>
    </row>
    <row r="5782" spans="1:14" x14ac:dyDescent="0.25">
      <c r="A5782" s="9" t="s">
        <v>818</v>
      </c>
      <c r="B5782" s="9" t="s">
        <v>119</v>
      </c>
      <c r="C5782" s="9" t="s">
        <v>42</v>
      </c>
      <c r="D5782" s="9" t="s">
        <v>53</v>
      </c>
      <c r="E5782" s="10">
        <v>51251.75</v>
      </c>
      <c r="F5782" s="10">
        <v>50319.940298507463</v>
      </c>
      <c r="G5782" s="10">
        <v>931.80970149253699</v>
      </c>
      <c r="H5782" s="10">
        <v>50571.54</v>
      </c>
      <c r="I5782" s="10">
        <v>680.20999999999913</v>
      </c>
      <c r="J5782" s="10">
        <v>5500</v>
      </c>
      <c r="K5782" s="10">
        <v>5400</v>
      </c>
      <c r="L5782" s="10">
        <v>100</v>
      </c>
      <c r="M5782" s="10">
        <v>5427</v>
      </c>
      <c r="N5782" s="10">
        <v>73</v>
      </c>
    </row>
    <row r="5783" spans="1:14" x14ac:dyDescent="0.25">
      <c r="A5783" s="9" t="s">
        <v>818</v>
      </c>
      <c r="B5783" s="9" t="s">
        <v>54</v>
      </c>
      <c r="C5783" s="9" t="s">
        <v>42</v>
      </c>
      <c r="D5783" s="9" t="s">
        <v>55</v>
      </c>
      <c r="E5783" s="10">
        <v>363.53</v>
      </c>
      <c r="F5783" s="10">
        <v>356.4019607843137</v>
      </c>
      <c r="G5783" s="10">
        <v>7.1280392156862717</v>
      </c>
      <c r="H5783" s="10">
        <v>363.53</v>
      </c>
      <c r="I5783" s="10">
        <v>0</v>
      </c>
      <c r="J5783" s="10">
        <v>66.096000000000004</v>
      </c>
      <c r="K5783" s="10">
        <v>64.8</v>
      </c>
      <c r="L5783" s="10">
        <v>1.2960000000000065</v>
      </c>
      <c r="M5783" s="10">
        <v>66.096000000000004</v>
      </c>
      <c r="N5783" s="10">
        <v>0</v>
      </c>
    </row>
    <row r="5784" spans="1:14" x14ac:dyDescent="0.25">
      <c r="A5784" s="9" t="s">
        <v>819</v>
      </c>
      <c r="B5784" s="9" t="s">
        <v>25</v>
      </c>
      <c r="C5784" s="9" t="s">
        <v>26</v>
      </c>
      <c r="D5784" s="9" t="s">
        <v>27</v>
      </c>
      <c r="E5784" s="10">
        <v>-1412.56</v>
      </c>
      <c r="F5784" s="10">
        <v>0</v>
      </c>
      <c r="G5784" s="10">
        <v>-1412.56</v>
      </c>
      <c r="H5784" s="10">
        <v>0</v>
      </c>
      <c r="I5784" s="10">
        <v>-1412.56</v>
      </c>
      <c r="J5784" s="10">
        <v>0</v>
      </c>
      <c r="K5784" s="10">
        <v>0</v>
      </c>
      <c r="L5784" s="10">
        <v>0</v>
      </c>
      <c r="M5784" s="10">
        <v>0</v>
      </c>
      <c r="N5784" s="10">
        <v>0</v>
      </c>
    </row>
    <row r="5785" spans="1:14" x14ac:dyDescent="0.25">
      <c r="A5785" s="9" t="s">
        <v>819</v>
      </c>
      <c r="B5785" s="9" t="s">
        <v>32</v>
      </c>
      <c r="C5785" s="9" t="s">
        <v>33</v>
      </c>
      <c r="D5785" s="9" t="s">
        <v>27</v>
      </c>
      <c r="E5785" s="10">
        <v>617.20000000000005</v>
      </c>
      <c r="F5785" s="10">
        <v>0</v>
      </c>
      <c r="G5785" s="10">
        <v>617.20000000000005</v>
      </c>
      <c r="H5785" s="10">
        <v>503.85</v>
      </c>
      <c r="I5785" s="10">
        <v>113.35000000000002</v>
      </c>
      <c r="J5785" s="10">
        <v>1.75</v>
      </c>
      <c r="K5785" s="10">
        <v>0</v>
      </c>
      <c r="L5785" s="10">
        <v>1.75</v>
      </c>
      <c r="M5785" s="10">
        <v>1.429</v>
      </c>
      <c r="N5785" s="10">
        <v>0.32099999999999995</v>
      </c>
    </row>
    <row r="5786" spans="1:14" x14ac:dyDescent="0.25">
      <c r="A5786" s="9" t="s">
        <v>819</v>
      </c>
      <c r="B5786" s="9" t="s">
        <v>34</v>
      </c>
      <c r="C5786" s="9" t="s">
        <v>33</v>
      </c>
      <c r="D5786" s="9" t="s">
        <v>27</v>
      </c>
      <c r="E5786" s="10">
        <v>2121.65</v>
      </c>
      <c r="F5786" s="10">
        <v>0</v>
      </c>
      <c r="G5786" s="10">
        <v>2121.65</v>
      </c>
      <c r="H5786" s="10">
        <v>1731.99</v>
      </c>
      <c r="I5786" s="10">
        <v>389.66000000000008</v>
      </c>
      <c r="J5786" s="10">
        <v>1.75</v>
      </c>
      <c r="K5786" s="10">
        <v>0</v>
      </c>
      <c r="L5786" s="10">
        <v>1.75</v>
      </c>
      <c r="M5786" s="10">
        <v>1.429</v>
      </c>
      <c r="N5786" s="10">
        <v>0.32099999999999995</v>
      </c>
    </row>
    <row r="5787" spans="1:14" x14ac:dyDescent="0.25">
      <c r="A5787" s="9" t="s">
        <v>819</v>
      </c>
      <c r="B5787" s="9" t="s">
        <v>35</v>
      </c>
      <c r="C5787" s="9" t="s">
        <v>33</v>
      </c>
      <c r="D5787" s="9" t="s">
        <v>27</v>
      </c>
      <c r="E5787" s="10">
        <v>2295.4899999999998</v>
      </c>
      <c r="F5787" s="10">
        <v>0</v>
      </c>
      <c r="G5787" s="10">
        <v>2295.4899999999998</v>
      </c>
      <c r="H5787" s="10">
        <v>1873.87</v>
      </c>
      <c r="I5787" s="10">
        <v>421.61999999999989</v>
      </c>
      <c r="J5787" s="10">
        <v>36.75</v>
      </c>
      <c r="K5787" s="10">
        <v>0</v>
      </c>
      <c r="L5787" s="10">
        <v>36.75</v>
      </c>
      <c r="M5787" s="10">
        <v>30</v>
      </c>
      <c r="N5787" s="10">
        <v>6.75</v>
      </c>
    </row>
    <row r="5788" spans="1:14" x14ac:dyDescent="0.25">
      <c r="A5788" s="9" t="s">
        <v>819</v>
      </c>
      <c r="B5788" s="9" t="s">
        <v>216</v>
      </c>
      <c r="C5788" s="9" t="s">
        <v>39</v>
      </c>
      <c r="D5788" s="9" t="s">
        <v>40</v>
      </c>
      <c r="E5788" s="10">
        <v>-179998.8</v>
      </c>
      <c r="F5788" s="10">
        <v>0</v>
      </c>
      <c r="G5788" s="10">
        <v>-179998.8</v>
      </c>
      <c r="H5788" s="10">
        <v>-179998.75</v>
      </c>
      <c r="I5788" s="10">
        <v>-4.9999999988358468E-2</v>
      </c>
      <c r="J5788" s="10">
        <v>-1000</v>
      </c>
      <c r="K5788" s="10">
        <v>0</v>
      </c>
      <c r="L5788" s="10">
        <v>-1000</v>
      </c>
      <c r="M5788" s="10">
        <v>-1000</v>
      </c>
      <c r="N5788" s="10">
        <v>0</v>
      </c>
    </row>
    <row r="5789" spans="1:14" x14ac:dyDescent="0.25">
      <c r="A5789" s="9" t="s">
        <v>819</v>
      </c>
      <c r="B5789" s="9" t="s">
        <v>191</v>
      </c>
      <c r="C5789" s="9" t="s">
        <v>42</v>
      </c>
      <c r="D5789" s="9" t="s">
        <v>58</v>
      </c>
      <c r="E5789" s="10">
        <v>140558.79999999999</v>
      </c>
      <c r="F5789" s="10">
        <v>140511.94029850746</v>
      </c>
      <c r="G5789" s="10">
        <v>46.859701492532622</v>
      </c>
      <c r="H5789" s="10">
        <v>141214.5</v>
      </c>
      <c r="I5789" s="10">
        <v>-655.70000000001164</v>
      </c>
      <c r="J5789" s="10">
        <v>6002</v>
      </c>
      <c r="K5789" s="10">
        <v>6000</v>
      </c>
      <c r="L5789" s="10">
        <v>2</v>
      </c>
      <c r="M5789" s="10">
        <v>6030</v>
      </c>
      <c r="N5789" s="10">
        <v>-28</v>
      </c>
    </row>
    <row r="5790" spans="1:14" x14ac:dyDescent="0.25">
      <c r="A5790" s="9" t="s">
        <v>819</v>
      </c>
      <c r="B5790" s="9" t="s">
        <v>217</v>
      </c>
      <c r="C5790" s="9" t="s">
        <v>42</v>
      </c>
      <c r="D5790" s="9" t="s">
        <v>43</v>
      </c>
      <c r="E5790" s="10">
        <v>1617.78</v>
      </c>
      <c r="F5790" s="10">
        <v>0</v>
      </c>
      <c r="G5790" s="10">
        <v>1617.78</v>
      </c>
      <c r="H5790" s="10">
        <v>0</v>
      </c>
      <c r="I5790" s="10">
        <v>1617.78</v>
      </c>
      <c r="J5790" s="10">
        <v>6000</v>
      </c>
      <c r="K5790" s="10">
        <v>0</v>
      </c>
      <c r="L5790" s="10">
        <v>6000</v>
      </c>
      <c r="M5790" s="10">
        <v>0</v>
      </c>
      <c r="N5790" s="10">
        <v>6000</v>
      </c>
    </row>
    <row r="5791" spans="1:14" x14ac:dyDescent="0.25">
      <c r="A5791" s="9" t="s">
        <v>819</v>
      </c>
      <c r="B5791" s="9" t="s">
        <v>92</v>
      </c>
      <c r="C5791" s="9" t="s">
        <v>42</v>
      </c>
      <c r="D5791" s="9" t="s">
        <v>43</v>
      </c>
      <c r="E5791" s="10">
        <v>171.94</v>
      </c>
      <c r="F5791" s="10">
        <v>170.23762376237624</v>
      </c>
      <c r="G5791" s="10">
        <v>1.7023762376237528</v>
      </c>
      <c r="H5791" s="10">
        <v>171.94</v>
      </c>
      <c r="I5791" s="10">
        <v>0</v>
      </c>
      <c r="J5791" s="10">
        <v>2020</v>
      </c>
      <c r="K5791" s="10">
        <v>2000</v>
      </c>
      <c r="L5791" s="10">
        <v>20</v>
      </c>
      <c r="M5791" s="10">
        <v>2020</v>
      </c>
      <c r="N5791" s="10">
        <v>0</v>
      </c>
    </row>
    <row r="5792" spans="1:14" x14ac:dyDescent="0.25">
      <c r="A5792" s="9" t="s">
        <v>819</v>
      </c>
      <c r="B5792" s="9" t="s">
        <v>179</v>
      </c>
      <c r="C5792" s="9" t="s">
        <v>42</v>
      </c>
      <c r="D5792" s="9" t="s">
        <v>43</v>
      </c>
      <c r="E5792" s="10">
        <v>382.91</v>
      </c>
      <c r="F5792" s="10">
        <v>381.00497512437812</v>
      </c>
      <c r="G5792" s="10">
        <v>1.9050248756219048</v>
      </c>
      <c r="H5792" s="10">
        <v>382.91</v>
      </c>
      <c r="I5792" s="10">
        <v>0</v>
      </c>
      <c r="J5792" s="10">
        <v>1005</v>
      </c>
      <c r="K5792" s="10">
        <v>1000</v>
      </c>
      <c r="L5792" s="10">
        <v>5</v>
      </c>
      <c r="M5792" s="10">
        <v>1005</v>
      </c>
      <c r="N5792" s="10">
        <v>0</v>
      </c>
    </row>
    <row r="5793" spans="1:14" x14ac:dyDescent="0.25">
      <c r="A5793" s="9" t="s">
        <v>819</v>
      </c>
      <c r="B5793" s="9" t="s">
        <v>218</v>
      </c>
      <c r="C5793" s="9" t="s">
        <v>42</v>
      </c>
      <c r="D5793" s="9" t="s">
        <v>43</v>
      </c>
      <c r="E5793" s="10">
        <v>0</v>
      </c>
      <c r="F5793" s="10">
        <v>1617.7832512315272</v>
      </c>
      <c r="G5793" s="10">
        <v>-1617.7832512315272</v>
      </c>
      <c r="H5793" s="10">
        <v>1642.05</v>
      </c>
      <c r="I5793" s="10">
        <v>-1642.05</v>
      </c>
      <c r="J5793" s="10">
        <v>0</v>
      </c>
      <c r="K5793" s="10">
        <v>6000</v>
      </c>
      <c r="L5793" s="10">
        <v>-6000</v>
      </c>
      <c r="M5793" s="10">
        <v>6090</v>
      </c>
      <c r="N5793" s="10">
        <v>-6090</v>
      </c>
    </row>
    <row r="5794" spans="1:14" x14ac:dyDescent="0.25">
      <c r="A5794" s="9" t="s">
        <v>819</v>
      </c>
      <c r="B5794" s="9" t="s">
        <v>194</v>
      </c>
      <c r="C5794" s="9" t="s">
        <v>42</v>
      </c>
      <c r="D5794" s="9" t="s">
        <v>43</v>
      </c>
      <c r="E5794" s="10">
        <v>6602.81</v>
      </c>
      <c r="F5794" s="10">
        <v>6338.6995073891621</v>
      </c>
      <c r="G5794" s="10">
        <v>264.11049261083826</v>
      </c>
      <c r="H5794" s="10">
        <v>6433.78</v>
      </c>
      <c r="I5794" s="10">
        <v>169.03000000000065</v>
      </c>
      <c r="J5794" s="10">
        <v>6250</v>
      </c>
      <c r="K5794" s="10">
        <v>6000</v>
      </c>
      <c r="L5794" s="10">
        <v>250</v>
      </c>
      <c r="M5794" s="10">
        <v>6090</v>
      </c>
      <c r="N5794" s="10">
        <v>160</v>
      </c>
    </row>
    <row r="5795" spans="1:14" x14ac:dyDescent="0.25">
      <c r="A5795" s="9" t="s">
        <v>819</v>
      </c>
      <c r="B5795" s="9" t="s">
        <v>195</v>
      </c>
      <c r="C5795" s="9" t="s">
        <v>42</v>
      </c>
      <c r="D5795" s="9" t="s">
        <v>43</v>
      </c>
      <c r="E5795" s="10">
        <v>8072.63</v>
      </c>
      <c r="F5795" s="10">
        <v>6969.1822660098524</v>
      </c>
      <c r="G5795" s="10">
        <v>1103.4477339901478</v>
      </c>
      <c r="H5795" s="10">
        <v>7073.72</v>
      </c>
      <c r="I5795" s="10">
        <v>998.90999999999985</v>
      </c>
      <c r="J5795" s="10">
        <v>6950</v>
      </c>
      <c r="K5795" s="10">
        <v>6000</v>
      </c>
      <c r="L5795" s="10">
        <v>950</v>
      </c>
      <c r="M5795" s="10">
        <v>6090</v>
      </c>
      <c r="N5795" s="10">
        <v>860</v>
      </c>
    </row>
    <row r="5796" spans="1:14" x14ac:dyDescent="0.25">
      <c r="A5796" s="9" t="s">
        <v>819</v>
      </c>
      <c r="B5796" s="9" t="s">
        <v>196</v>
      </c>
      <c r="C5796" s="9" t="s">
        <v>42</v>
      </c>
      <c r="D5796" s="9" t="s">
        <v>43</v>
      </c>
      <c r="E5796" s="10">
        <v>8972.4</v>
      </c>
      <c r="F5796" s="10">
        <v>8839.8029556650254</v>
      </c>
      <c r="G5796" s="10">
        <v>132.59704433497427</v>
      </c>
      <c r="H5796" s="10">
        <v>8972.4</v>
      </c>
      <c r="I5796" s="10">
        <v>0</v>
      </c>
      <c r="J5796" s="10">
        <v>6090</v>
      </c>
      <c r="K5796" s="10">
        <v>6000</v>
      </c>
      <c r="L5796" s="10">
        <v>90</v>
      </c>
      <c r="M5796" s="10">
        <v>6090</v>
      </c>
      <c r="N5796" s="10">
        <v>0</v>
      </c>
    </row>
    <row r="5797" spans="1:14" x14ac:dyDescent="0.25">
      <c r="A5797" s="9" t="s">
        <v>819</v>
      </c>
      <c r="B5797" s="9" t="s">
        <v>197</v>
      </c>
      <c r="C5797" s="9" t="s">
        <v>42</v>
      </c>
      <c r="D5797" s="9" t="s">
        <v>43</v>
      </c>
      <c r="E5797" s="10">
        <v>9997.75</v>
      </c>
      <c r="F5797" s="10">
        <v>9850</v>
      </c>
      <c r="G5797" s="10">
        <v>147.75</v>
      </c>
      <c r="H5797" s="10">
        <v>9997.75</v>
      </c>
      <c r="I5797" s="10">
        <v>0</v>
      </c>
      <c r="J5797" s="10">
        <v>1015</v>
      </c>
      <c r="K5797" s="10">
        <v>1000</v>
      </c>
      <c r="L5797" s="10">
        <v>15</v>
      </c>
      <c r="M5797" s="10">
        <v>1015</v>
      </c>
      <c r="N5797" s="10">
        <v>0</v>
      </c>
    </row>
    <row r="5798" spans="1:14" x14ac:dyDescent="0.25">
      <c r="A5798" s="9" t="s">
        <v>820</v>
      </c>
      <c r="B5798" s="9" t="s">
        <v>25</v>
      </c>
      <c r="C5798" s="9" t="s">
        <v>26</v>
      </c>
      <c r="D5798" s="9" t="s">
        <v>27</v>
      </c>
      <c r="E5798" s="10">
        <v>-7000.58</v>
      </c>
      <c r="F5798" s="10">
        <v>0</v>
      </c>
      <c r="G5798" s="10">
        <v>-7000.58</v>
      </c>
      <c r="H5798" s="10">
        <v>0</v>
      </c>
      <c r="I5798" s="10">
        <v>-7000.58</v>
      </c>
      <c r="J5798" s="10">
        <v>0</v>
      </c>
      <c r="K5798" s="10">
        <v>0</v>
      </c>
      <c r="L5798" s="10">
        <v>0</v>
      </c>
      <c r="M5798" s="10">
        <v>0</v>
      </c>
      <c r="N5798" s="10">
        <v>0</v>
      </c>
    </row>
    <row r="5799" spans="1:14" x14ac:dyDescent="0.25">
      <c r="A5799" s="9" t="s">
        <v>820</v>
      </c>
      <c r="B5799" s="9" t="s">
        <v>28</v>
      </c>
      <c r="C5799" s="9" t="s">
        <v>29</v>
      </c>
      <c r="D5799" s="9" t="s">
        <v>27</v>
      </c>
      <c r="E5799" s="10">
        <v>0</v>
      </c>
      <c r="F5799" s="10">
        <v>0</v>
      </c>
      <c r="G5799" s="10">
        <v>0</v>
      </c>
      <c r="H5799" s="10">
        <v>0.72</v>
      </c>
      <c r="I5799" s="10">
        <v>-0.72</v>
      </c>
      <c r="J5799" s="10">
        <v>0</v>
      </c>
      <c r="K5799" s="10">
        <v>0</v>
      </c>
      <c r="L5799" s="10">
        <v>0</v>
      </c>
      <c r="M5799" s="10">
        <v>0</v>
      </c>
      <c r="N5799" s="10">
        <v>0</v>
      </c>
    </row>
    <row r="5800" spans="1:14" x14ac:dyDescent="0.25">
      <c r="A5800" s="9" t="s">
        <v>820</v>
      </c>
      <c r="B5800" s="9" t="s">
        <v>30</v>
      </c>
      <c r="C5800" s="9" t="s">
        <v>29</v>
      </c>
      <c r="D5800" s="9" t="s">
        <v>27</v>
      </c>
      <c r="E5800" s="10">
        <v>0</v>
      </c>
      <c r="F5800" s="10">
        <v>0</v>
      </c>
      <c r="G5800" s="10">
        <v>0</v>
      </c>
      <c r="H5800" s="10">
        <v>16.73</v>
      </c>
      <c r="I5800" s="10">
        <v>-16.73</v>
      </c>
      <c r="J5800" s="10">
        <v>0</v>
      </c>
      <c r="K5800" s="10">
        <v>0</v>
      </c>
      <c r="L5800" s="10">
        <v>0</v>
      </c>
      <c r="M5800" s="10">
        <v>0</v>
      </c>
      <c r="N5800" s="10">
        <v>0</v>
      </c>
    </row>
    <row r="5801" spans="1:14" x14ac:dyDescent="0.25">
      <c r="A5801" s="9" t="s">
        <v>820</v>
      </c>
      <c r="B5801" s="9" t="s">
        <v>31</v>
      </c>
      <c r="C5801" s="9" t="s">
        <v>29</v>
      </c>
      <c r="D5801" s="9" t="s">
        <v>27</v>
      </c>
      <c r="E5801" s="10">
        <v>0</v>
      </c>
      <c r="F5801" s="10">
        <v>0</v>
      </c>
      <c r="G5801" s="10">
        <v>0</v>
      </c>
      <c r="H5801" s="10">
        <v>112.35</v>
      </c>
      <c r="I5801" s="10">
        <v>-112.35</v>
      </c>
      <c r="J5801" s="10">
        <v>0</v>
      </c>
      <c r="K5801" s="10">
        <v>0</v>
      </c>
      <c r="L5801" s="10">
        <v>0</v>
      </c>
      <c r="M5801" s="10">
        <v>0</v>
      </c>
      <c r="N5801" s="10">
        <v>0</v>
      </c>
    </row>
    <row r="5802" spans="1:14" x14ac:dyDescent="0.25">
      <c r="A5802" s="9" t="s">
        <v>820</v>
      </c>
      <c r="B5802" s="9" t="s">
        <v>32</v>
      </c>
      <c r="C5802" s="9" t="s">
        <v>33</v>
      </c>
      <c r="D5802" s="9" t="s">
        <v>27</v>
      </c>
      <c r="E5802" s="10">
        <v>264.51</v>
      </c>
      <c r="F5802" s="10">
        <v>0</v>
      </c>
      <c r="G5802" s="10">
        <v>264.51</v>
      </c>
      <c r="H5802" s="10">
        <v>227.52</v>
      </c>
      <c r="I5802" s="10">
        <v>36.989999999999981</v>
      </c>
      <c r="J5802" s="10">
        <v>0.75</v>
      </c>
      <c r="K5802" s="10">
        <v>0</v>
      </c>
      <c r="L5802" s="10">
        <v>0.75</v>
      </c>
      <c r="M5802" s="10">
        <v>0.64500000000000002</v>
      </c>
      <c r="N5802" s="10">
        <v>0.10499999999999998</v>
      </c>
    </row>
    <row r="5803" spans="1:14" x14ac:dyDescent="0.25">
      <c r="A5803" s="9" t="s">
        <v>820</v>
      </c>
      <c r="B5803" s="9" t="s">
        <v>34</v>
      </c>
      <c r="C5803" s="9" t="s">
        <v>33</v>
      </c>
      <c r="D5803" s="9" t="s">
        <v>27</v>
      </c>
      <c r="E5803" s="10">
        <v>909.28</v>
      </c>
      <c r="F5803" s="10">
        <v>0</v>
      </c>
      <c r="G5803" s="10">
        <v>909.28</v>
      </c>
      <c r="H5803" s="10">
        <v>782.1</v>
      </c>
      <c r="I5803" s="10">
        <v>127.17999999999995</v>
      </c>
      <c r="J5803" s="10">
        <v>0.75</v>
      </c>
      <c r="K5803" s="10">
        <v>0</v>
      </c>
      <c r="L5803" s="10">
        <v>0.75</v>
      </c>
      <c r="M5803" s="10">
        <v>0.64500000000000002</v>
      </c>
      <c r="N5803" s="10">
        <v>0.10499999999999998</v>
      </c>
    </row>
    <row r="5804" spans="1:14" x14ac:dyDescent="0.25">
      <c r="A5804" s="9" t="s">
        <v>820</v>
      </c>
      <c r="B5804" s="9" t="s">
        <v>35</v>
      </c>
      <c r="C5804" s="9" t="s">
        <v>33</v>
      </c>
      <c r="D5804" s="9" t="s">
        <v>27</v>
      </c>
      <c r="E5804" s="10">
        <v>983.78</v>
      </c>
      <c r="F5804" s="10">
        <v>0</v>
      </c>
      <c r="G5804" s="10">
        <v>983.78</v>
      </c>
      <c r="H5804" s="10">
        <v>846.15</v>
      </c>
      <c r="I5804" s="10">
        <v>137.63</v>
      </c>
      <c r="J5804" s="10">
        <v>15.75</v>
      </c>
      <c r="K5804" s="10">
        <v>0</v>
      </c>
      <c r="L5804" s="10">
        <v>15.75</v>
      </c>
      <c r="M5804" s="10">
        <v>13.547000000000001</v>
      </c>
      <c r="N5804" s="10">
        <v>2.2029999999999994</v>
      </c>
    </row>
    <row r="5805" spans="1:14" x14ac:dyDescent="0.25">
      <c r="A5805" s="9" t="s">
        <v>820</v>
      </c>
      <c r="B5805" s="9" t="s">
        <v>36</v>
      </c>
      <c r="C5805" s="9" t="s">
        <v>29</v>
      </c>
      <c r="D5805" s="9" t="s">
        <v>27</v>
      </c>
      <c r="E5805" s="10">
        <v>0</v>
      </c>
      <c r="F5805" s="10">
        <v>0</v>
      </c>
      <c r="G5805" s="10">
        <v>0</v>
      </c>
      <c r="H5805" s="10">
        <v>1258.78</v>
      </c>
      <c r="I5805" s="10">
        <v>-1258.78</v>
      </c>
      <c r="J5805" s="10">
        <v>0</v>
      </c>
      <c r="K5805" s="10">
        <v>0</v>
      </c>
      <c r="L5805" s="10">
        <v>0</v>
      </c>
      <c r="M5805" s="10">
        <v>0</v>
      </c>
      <c r="N5805" s="10">
        <v>0</v>
      </c>
    </row>
    <row r="5806" spans="1:14" x14ac:dyDescent="0.25">
      <c r="A5806" s="9" t="s">
        <v>820</v>
      </c>
      <c r="B5806" s="9" t="s">
        <v>37</v>
      </c>
      <c r="C5806" s="9" t="s">
        <v>29</v>
      </c>
      <c r="D5806" s="9" t="s">
        <v>27</v>
      </c>
      <c r="E5806" s="10">
        <v>0</v>
      </c>
      <c r="F5806" s="10">
        <v>0</v>
      </c>
      <c r="G5806" s="10">
        <v>0</v>
      </c>
      <c r="H5806" s="10">
        <v>2910.94</v>
      </c>
      <c r="I5806" s="10">
        <v>-2910.94</v>
      </c>
      <c r="J5806" s="10">
        <v>0</v>
      </c>
      <c r="K5806" s="10">
        <v>0</v>
      </c>
      <c r="L5806" s="10">
        <v>0</v>
      </c>
      <c r="M5806" s="10">
        <v>0</v>
      </c>
      <c r="N5806" s="10">
        <v>0</v>
      </c>
    </row>
    <row r="5807" spans="1:14" x14ac:dyDescent="0.25">
      <c r="A5807" s="9" t="s">
        <v>820</v>
      </c>
      <c r="B5807" s="9" t="s">
        <v>157</v>
      </c>
      <c r="C5807" s="9" t="s">
        <v>39</v>
      </c>
      <c r="D5807" s="9" t="s">
        <v>40</v>
      </c>
      <c r="E5807" s="10">
        <v>-59385.94</v>
      </c>
      <c r="F5807" s="10">
        <v>0</v>
      </c>
      <c r="G5807" s="10">
        <v>-59385.94</v>
      </c>
      <c r="H5807" s="10">
        <v>-59385.94</v>
      </c>
      <c r="I5807" s="10">
        <v>0</v>
      </c>
      <c r="J5807" s="10">
        <v>-741.83399999999995</v>
      </c>
      <c r="K5807" s="10">
        <v>0</v>
      </c>
      <c r="L5807" s="10">
        <v>-741.83399999999995</v>
      </c>
      <c r="M5807" s="10">
        <v>-741.83399999999995</v>
      </c>
      <c r="N5807" s="10">
        <v>0</v>
      </c>
    </row>
    <row r="5808" spans="1:14" x14ac:dyDescent="0.25">
      <c r="A5808" s="9" t="s">
        <v>820</v>
      </c>
      <c r="B5808" s="9" t="s">
        <v>765</v>
      </c>
      <c r="C5808" s="9" t="s">
        <v>42</v>
      </c>
      <c r="D5808" s="9" t="s">
        <v>58</v>
      </c>
      <c r="E5808" s="10">
        <v>56406.06</v>
      </c>
      <c r="F5808" s="10">
        <v>0</v>
      </c>
      <c r="G5808" s="10">
        <v>56406.06</v>
      </c>
      <c r="H5808" s="10">
        <v>0</v>
      </c>
      <c r="I5808" s="10">
        <v>56406.06</v>
      </c>
      <c r="J5808" s="10">
        <v>371</v>
      </c>
      <c r="K5808" s="10">
        <v>0</v>
      </c>
      <c r="L5808" s="10">
        <v>371</v>
      </c>
      <c r="M5808" s="10">
        <v>0</v>
      </c>
      <c r="N5808" s="10">
        <v>371</v>
      </c>
    </row>
    <row r="5809" spans="1:14" x14ac:dyDescent="0.25">
      <c r="A5809" s="9" t="s">
        <v>820</v>
      </c>
      <c r="B5809" s="9" t="s">
        <v>151</v>
      </c>
      <c r="C5809" s="9" t="s">
        <v>42</v>
      </c>
      <c r="D5809" s="9" t="s">
        <v>43</v>
      </c>
      <c r="E5809" s="10">
        <v>75.260000000000005</v>
      </c>
      <c r="F5809" s="10">
        <v>73.941176470588232</v>
      </c>
      <c r="G5809" s="10">
        <v>1.3188235294117732</v>
      </c>
      <c r="H5809" s="10">
        <v>75.42</v>
      </c>
      <c r="I5809" s="10">
        <v>-0.15999999999999659</v>
      </c>
      <c r="J5809" s="10">
        <v>755</v>
      </c>
      <c r="K5809" s="10">
        <v>741.83431372549023</v>
      </c>
      <c r="L5809" s="10">
        <v>13.165686274509767</v>
      </c>
      <c r="M5809" s="10">
        <v>756.67100000000005</v>
      </c>
      <c r="N5809" s="10">
        <v>-1.6710000000000491</v>
      </c>
    </row>
    <row r="5810" spans="1:14" x14ac:dyDescent="0.25">
      <c r="A5810" s="9" t="s">
        <v>820</v>
      </c>
      <c r="B5810" s="9" t="s">
        <v>152</v>
      </c>
      <c r="C5810" s="9" t="s">
        <v>42</v>
      </c>
      <c r="D5810" s="9" t="s">
        <v>43</v>
      </c>
      <c r="E5810" s="10">
        <v>307.76</v>
      </c>
      <c r="F5810" s="10">
        <v>304.40394088669956</v>
      </c>
      <c r="G5810" s="10">
        <v>3.3560591133004323</v>
      </c>
      <c r="H5810" s="10">
        <v>308.97000000000003</v>
      </c>
      <c r="I5810" s="10">
        <v>-1.2100000000000364</v>
      </c>
      <c r="J5810" s="10">
        <v>4500</v>
      </c>
      <c r="K5810" s="10">
        <v>4451.0039408866996</v>
      </c>
      <c r="L5810" s="10">
        <v>48.996059113300362</v>
      </c>
      <c r="M5810" s="10">
        <v>4517.7690000000002</v>
      </c>
      <c r="N5810" s="10">
        <v>-17.769000000000233</v>
      </c>
    </row>
    <row r="5811" spans="1:14" x14ac:dyDescent="0.25">
      <c r="A5811" s="9" t="s">
        <v>820</v>
      </c>
      <c r="B5811" s="9" t="s">
        <v>94</v>
      </c>
      <c r="C5811" s="9" t="s">
        <v>42</v>
      </c>
      <c r="D5811" s="9" t="s">
        <v>43</v>
      </c>
      <c r="E5811" s="10">
        <v>437.47</v>
      </c>
      <c r="F5811" s="10">
        <v>436.19900497512435</v>
      </c>
      <c r="G5811" s="10">
        <v>1.2709950248756741</v>
      </c>
      <c r="H5811" s="10">
        <v>438.38</v>
      </c>
      <c r="I5811" s="10">
        <v>-0.90999999999996817</v>
      </c>
      <c r="J5811" s="10">
        <v>744</v>
      </c>
      <c r="K5811" s="10">
        <v>741.83383084577122</v>
      </c>
      <c r="L5811" s="10">
        <v>2.1661691542287826</v>
      </c>
      <c r="M5811" s="10">
        <v>745.54300000000001</v>
      </c>
      <c r="N5811" s="10">
        <v>-1.5430000000000064</v>
      </c>
    </row>
    <row r="5812" spans="1:14" x14ac:dyDescent="0.25">
      <c r="A5812" s="9" t="s">
        <v>820</v>
      </c>
      <c r="B5812" s="9" t="s">
        <v>153</v>
      </c>
      <c r="C5812" s="9" t="s">
        <v>42</v>
      </c>
      <c r="D5812" s="9" t="s">
        <v>43</v>
      </c>
      <c r="E5812" s="10">
        <v>580.02</v>
      </c>
      <c r="F5812" s="10">
        <v>580.14778325123154</v>
      </c>
      <c r="G5812" s="10">
        <v>-0.12778325123156264</v>
      </c>
      <c r="H5812" s="10">
        <v>588.85</v>
      </c>
      <c r="I5812" s="10">
        <v>-8.8300000000000409</v>
      </c>
      <c r="J5812" s="10">
        <v>4450</v>
      </c>
      <c r="K5812" s="10">
        <v>4451.0039408866996</v>
      </c>
      <c r="L5812" s="10">
        <v>-1.0039408866996382</v>
      </c>
      <c r="M5812" s="10">
        <v>4517.7690000000002</v>
      </c>
      <c r="N5812" s="10">
        <v>-67.769000000000233</v>
      </c>
    </row>
    <row r="5813" spans="1:14" x14ac:dyDescent="0.25">
      <c r="A5813" s="9" t="s">
        <v>820</v>
      </c>
      <c r="B5813" s="9" t="s">
        <v>154</v>
      </c>
      <c r="C5813" s="9" t="s">
        <v>42</v>
      </c>
      <c r="D5813" s="9" t="s">
        <v>43</v>
      </c>
      <c r="E5813" s="10">
        <v>815.34</v>
      </c>
      <c r="F5813" s="10">
        <v>858.37438423645324</v>
      </c>
      <c r="G5813" s="10">
        <v>-43.034384236453207</v>
      </c>
      <c r="H5813" s="10">
        <v>871.25</v>
      </c>
      <c r="I5813" s="10">
        <v>-55.909999999999968</v>
      </c>
      <c r="J5813" s="10">
        <v>4750</v>
      </c>
      <c r="K5813" s="10">
        <v>4451.0039408866996</v>
      </c>
      <c r="L5813" s="10">
        <v>298.99605911330036</v>
      </c>
      <c r="M5813" s="10">
        <v>4517.7690000000002</v>
      </c>
      <c r="N5813" s="10">
        <v>232.23099999999977</v>
      </c>
    </row>
    <row r="5814" spans="1:14" x14ac:dyDescent="0.25">
      <c r="A5814" s="9" t="s">
        <v>820</v>
      </c>
      <c r="B5814" s="9" t="s">
        <v>84</v>
      </c>
      <c r="C5814" s="9" t="s">
        <v>42</v>
      </c>
      <c r="D5814" s="9" t="s">
        <v>43</v>
      </c>
      <c r="E5814" s="10">
        <v>0</v>
      </c>
      <c r="F5814" s="10">
        <v>1808.5784313725489</v>
      </c>
      <c r="G5814" s="10">
        <v>-1808.5784313725489</v>
      </c>
      <c r="H5814" s="10">
        <v>1844.75</v>
      </c>
      <c r="I5814" s="10">
        <v>-1844.75</v>
      </c>
      <c r="J5814" s="10">
        <v>0</v>
      </c>
      <c r="K5814" s="10">
        <v>4451.0039215686274</v>
      </c>
      <c r="L5814" s="10">
        <v>-4451.0039215686274</v>
      </c>
      <c r="M5814" s="10">
        <v>4540.0240000000003</v>
      </c>
      <c r="N5814" s="10">
        <v>-4540.0240000000003</v>
      </c>
    </row>
    <row r="5815" spans="1:14" x14ac:dyDescent="0.25">
      <c r="A5815" s="9" t="s">
        <v>820</v>
      </c>
      <c r="B5815" s="9" t="s">
        <v>136</v>
      </c>
      <c r="C5815" s="9" t="s">
        <v>42</v>
      </c>
      <c r="D5815" s="9" t="s">
        <v>43</v>
      </c>
      <c r="E5815" s="10">
        <v>2433.6</v>
      </c>
      <c r="F5815" s="10">
        <v>2403.3596059113302</v>
      </c>
      <c r="G5815" s="10">
        <v>30.240394088669746</v>
      </c>
      <c r="H5815" s="10">
        <v>2439.41</v>
      </c>
      <c r="I5815" s="10">
        <v>-5.8099999999999454</v>
      </c>
      <c r="J5815" s="10">
        <v>4507</v>
      </c>
      <c r="K5815" s="10">
        <v>4451.0039408866996</v>
      </c>
      <c r="L5815" s="10">
        <v>55.996059113300362</v>
      </c>
      <c r="M5815" s="10">
        <v>4517.7690000000002</v>
      </c>
      <c r="N5815" s="10">
        <v>-10.769000000000233</v>
      </c>
    </row>
    <row r="5816" spans="1:14" x14ac:dyDescent="0.25">
      <c r="A5816" s="9" t="s">
        <v>820</v>
      </c>
      <c r="B5816" s="9" t="s">
        <v>145</v>
      </c>
      <c r="C5816" s="9" t="s">
        <v>42</v>
      </c>
      <c r="D5816" s="9" t="s">
        <v>43</v>
      </c>
      <c r="E5816" s="10">
        <v>3173.44</v>
      </c>
      <c r="F5816" s="10">
        <v>3130.5418719211821</v>
      </c>
      <c r="G5816" s="10">
        <v>42.89812807881799</v>
      </c>
      <c r="H5816" s="10">
        <v>3177.5</v>
      </c>
      <c r="I5816" s="10">
        <v>-4.0599999999999454</v>
      </c>
      <c r="J5816" s="10">
        <v>752</v>
      </c>
      <c r="K5816" s="10">
        <v>741.83448275862065</v>
      </c>
      <c r="L5816" s="10">
        <v>10.165517241379348</v>
      </c>
      <c r="M5816" s="10">
        <v>752.96199999999999</v>
      </c>
      <c r="N5816" s="10">
        <v>-0.96199999999998909</v>
      </c>
    </row>
    <row r="5817" spans="1:14" x14ac:dyDescent="0.25">
      <c r="A5817" s="9" t="s">
        <v>820</v>
      </c>
      <c r="B5817" s="9" t="s">
        <v>50</v>
      </c>
      <c r="C5817" s="9" t="s">
        <v>42</v>
      </c>
      <c r="D5817" s="9" t="s">
        <v>43</v>
      </c>
      <c r="E5817" s="10">
        <v>0</v>
      </c>
      <c r="F5817" s="10">
        <v>6044.4676616915422</v>
      </c>
      <c r="G5817" s="10">
        <v>-6044.4676616915422</v>
      </c>
      <c r="H5817" s="10">
        <v>6074.69</v>
      </c>
      <c r="I5817" s="10">
        <v>-6074.69</v>
      </c>
      <c r="J5817" s="10">
        <v>0</v>
      </c>
      <c r="K5817" s="10">
        <v>4451.0039800995028</v>
      </c>
      <c r="L5817" s="10">
        <v>-4451.0039800995028</v>
      </c>
      <c r="M5817" s="10">
        <v>4473.259</v>
      </c>
      <c r="N5817" s="10">
        <v>-4473.259</v>
      </c>
    </row>
    <row r="5818" spans="1:14" x14ac:dyDescent="0.25">
      <c r="A5818" s="9" t="s">
        <v>820</v>
      </c>
      <c r="B5818" s="9" t="s">
        <v>103</v>
      </c>
      <c r="C5818" s="9" t="s">
        <v>42</v>
      </c>
      <c r="D5818" s="9" t="s">
        <v>43</v>
      </c>
      <c r="E5818" s="10">
        <v>0</v>
      </c>
      <c r="F5818" s="10">
        <v>21291.019801980197</v>
      </c>
      <c r="G5818" s="10">
        <v>-21291.019801980197</v>
      </c>
      <c r="H5818" s="10">
        <v>21503.93</v>
      </c>
      <c r="I5818" s="10">
        <v>-21503.93</v>
      </c>
      <c r="J5818" s="10">
        <v>0</v>
      </c>
      <c r="K5818" s="10">
        <v>4451.0039603960395</v>
      </c>
      <c r="L5818" s="10">
        <v>-4451.0039603960395</v>
      </c>
      <c r="M5818" s="10">
        <v>4495.5140000000001</v>
      </c>
      <c r="N5818" s="10">
        <v>-4495.5140000000001</v>
      </c>
    </row>
    <row r="5819" spans="1:14" x14ac:dyDescent="0.25">
      <c r="A5819" s="9" t="s">
        <v>820</v>
      </c>
      <c r="B5819" s="9" t="s">
        <v>155</v>
      </c>
      <c r="C5819" s="9" t="s">
        <v>42</v>
      </c>
      <c r="D5819" s="9" t="s">
        <v>53</v>
      </c>
      <c r="E5819" s="10">
        <v>0</v>
      </c>
      <c r="F5819" s="10">
        <v>15330.175953079179</v>
      </c>
      <c r="G5819" s="10">
        <v>-15330.175953079179</v>
      </c>
      <c r="H5819" s="10">
        <v>15682.77</v>
      </c>
      <c r="I5819" s="10">
        <v>-15682.77</v>
      </c>
      <c r="J5819" s="10">
        <v>0</v>
      </c>
      <c r="K5819" s="10">
        <v>3338.2531769305961</v>
      </c>
      <c r="L5819" s="10">
        <v>-3338.2531769305961</v>
      </c>
      <c r="M5819" s="10">
        <v>3415.0329999999999</v>
      </c>
      <c r="N5819" s="10">
        <v>-3415.0329999999999</v>
      </c>
    </row>
    <row r="5820" spans="1:14" x14ac:dyDescent="0.25">
      <c r="A5820" s="9" t="s">
        <v>820</v>
      </c>
      <c r="B5820" s="9" t="s">
        <v>54</v>
      </c>
      <c r="C5820" s="9" t="s">
        <v>42</v>
      </c>
      <c r="D5820" s="9" t="s">
        <v>55</v>
      </c>
      <c r="E5820" s="10">
        <v>0</v>
      </c>
      <c r="F5820" s="10">
        <v>220.3235294117647</v>
      </c>
      <c r="G5820" s="10">
        <v>-220.3235294117647</v>
      </c>
      <c r="H5820" s="10">
        <v>224.73</v>
      </c>
      <c r="I5820" s="10">
        <v>-224.73</v>
      </c>
      <c r="J5820" s="10">
        <v>0</v>
      </c>
      <c r="K5820" s="10">
        <v>40.058823529411768</v>
      </c>
      <c r="L5820" s="10">
        <v>-40.058823529411768</v>
      </c>
      <c r="M5820" s="10">
        <v>40.86</v>
      </c>
      <c r="N5820" s="10">
        <v>-40.86</v>
      </c>
    </row>
    <row r="5821" spans="1:14" x14ac:dyDescent="0.25">
      <c r="A5821" s="9" t="s">
        <v>821</v>
      </c>
      <c r="B5821" s="9" t="s">
        <v>25</v>
      </c>
      <c r="C5821" s="9" t="s">
        <v>26</v>
      </c>
      <c r="D5821" s="9" t="s">
        <v>27</v>
      </c>
      <c r="E5821" s="10">
        <v>30914.04</v>
      </c>
      <c r="F5821" s="10">
        <v>0</v>
      </c>
      <c r="G5821" s="10">
        <v>30914.04</v>
      </c>
      <c r="H5821" s="10">
        <v>0</v>
      </c>
      <c r="I5821" s="10">
        <v>30914.04</v>
      </c>
      <c r="J5821" s="10">
        <v>0</v>
      </c>
      <c r="K5821" s="10">
        <v>0</v>
      </c>
      <c r="L5821" s="10">
        <v>0</v>
      </c>
      <c r="M5821" s="10">
        <v>0</v>
      </c>
      <c r="N5821" s="10">
        <v>0</v>
      </c>
    </row>
    <row r="5822" spans="1:14" x14ac:dyDescent="0.25">
      <c r="A5822" s="9" t="s">
        <v>821</v>
      </c>
      <c r="B5822" s="9" t="s">
        <v>28</v>
      </c>
      <c r="C5822" s="9" t="s">
        <v>29</v>
      </c>
      <c r="D5822" s="9" t="s">
        <v>27</v>
      </c>
      <c r="E5822" s="10">
        <v>7.0000000000000007E-2</v>
      </c>
      <c r="F5822" s="10">
        <v>0</v>
      </c>
      <c r="G5822" s="10">
        <v>7.0000000000000007E-2</v>
      </c>
      <c r="H5822" s="10">
        <v>0.11</v>
      </c>
      <c r="I5822" s="10">
        <v>-3.9999999999999994E-2</v>
      </c>
      <c r="J5822" s="10">
        <v>0</v>
      </c>
      <c r="K5822" s="10">
        <v>0</v>
      </c>
      <c r="L5822" s="10">
        <v>0</v>
      </c>
      <c r="M5822" s="10">
        <v>0</v>
      </c>
      <c r="N5822" s="10">
        <v>0</v>
      </c>
    </row>
    <row r="5823" spans="1:14" x14ac:dyDescent="0.25">
      <c r="A5823" s="9" t="s">
        <v>821</v>
      </c>
      <c r="B5823" s="9" t="s">
        <v>30</v>
      </c>
      <c r="C5823" s="9" t="s">
        <v>29</v>
      </c>
      <c r="D5823" s="9" t="s">
        <v>27</v>
      </c>
      <c r="E5823" s="10">
        <v>1.52</v>
      </c>
      <c r="F5823" s="10">
        <v>0</v>
      </c>
      <c r="G5823" s="10">
        <v>1.52</v>
      </c>
      <c r="H5823" s="10">
        <v>2.6</v>
      </c>
      <c r="I5823" s="10">
        <v>-1.08</v>
      </c>
      <c r="J5823" s="10">
        <v>0</v>
      </c>
      <c r="K5823" s="10">
        <v>0</v>
      </c>
      <c r="L5823" s="10">
        <v>0</v>
      </c>
      <c r="M5823" s="10">
        <v>0</v>
      </c>
      <c r="N5823" s="10">
        <v>0</v>
      </c>
    </row>
    <row r="5824" spans="1:14" x14ac:dyDescent="0.25">
      <c r="A5824" s="9" t="s">
        <v>821</v>
      </c>
      <c r="B5824" s="9" t="s">
        <v>31</v>
      </c>
      <c r="C5824" s="9" t="s">
        <v>29</v>
      </c>
      <c r="D5824" s="9" t="s">
        <v>27</v>
      </c>
      <c r="E5824" s="10">
        <v>10.199999999999999</v>
      </c>
      <c r="F5824" s="10">
        <v>0</v>
      </c>
      <c r="G5824" s="10">
        <v>10.199999999999999</v>
      </c>
      <c r="H5824" s="10">
        <v>17.45</v>
      </c>
      <c r="I5824" s="10">
        <v>-7.25</v>
      </c>
      <c r="J5824" s="10">
        <v>0</v>
      </c>
      <c r="K5824" s="10">
        <v>0</v>
      </c>
      <c r="L5824" s="10">
        <v>0</v>
      </c>
      <c r="M5824" s="10">
        <v>0</v>
      </c>
      <c r="N5824" s="10">
        <v>0</v>
      </c>
    </row>
    <row r="5825" spans="1:14" x14ac:dyDescent="0.25">
      <c r="A5825" s="9" t="s">
        <v>821</v>
      </c>
      <c r="B5825" s="9" t="s">
        <v>36</v>
      </c>
      <c r="C5825" s="9" t="s">
        <v>29</v>
      </c>
      <c r="D5825" s="9" t="s">
        <v>27</v>
      </c>
      <c r="E5825" s="10">
        <v>114.27</v>
      </c>
      <c r="F5825" s="10">
        <v>0</v>
      </c>
      <c r="G5825" s="10">
        <v>114.27</v>
      </c>
      <c r="H5825" s="10">
        <v>195.49</v>
      </c>
      <c r="I5825" s="10">
        <v>-81.220000000000013</v>
      </c>
      <c r="J5825" s="10">
        <v>0</v>
      </c>
      <c r="K5825" s="10">
        <v>0</v>
      </c>
      <c r="L5825" s="10">
        <v>0</v>
      </c>
      <c r="M5825" s="10">
        <v>0</v>
      </c>
      <c r="N5825" s="10">
        <v>0</v>
      </c>
    </row>
    <row r="5826" spans="1:14" x14ac:dyDescent="0.25">
      <c r="A5826" s="9" t="s">
        <v>821</v>
      </c>
      <c r="B5826" s="9" t="s">
        <v>37</v>
      </c>
      <c r="C5826" s="9" t="s">
        <v>29</v>
      </c>
      <c r="D5826" s="9" t="s">
        <v>27</v>
      </c>
      <c r="E5826" s="10">
        <v>264.24</v>
      </c>
      <c r="F5826" s="10">
        <v>0</v>
      </c>
      <c r="G5826" s="10">
        <v>264.24</v>
      </c>
      <c r="H5826" s="10">
        <v>452.07</v>
      </c>
      <c r="I5826" s="10">
        <v>-187.82999999999998</v>
      </c>
      <c r="J5826" s="10">
        <v>0</v>
      </c>
      <c r="K5826" s="10">
        <v>0</v>
      </c>
      <c r="L5826" s="10">
        <v>0</v>
      </c>
      <c r="M5826" s="10">
        <v>0</v>
      </c>
      <c r="N5826" s="10">
        <v>0</v>
      </c>
    </row>
    <row r="5827" spans="1:14" x14ac:dyDescent="0.25">
      <c r="A5827" s="9" t="s">
        <v>821</v>
      </c>
      <c r="B5827" s="9" t="s">
        <v>346</v>
      </c>
      <c r="C5827" s="9" t="s">
        <v>33</v>
      </c>
      <c r="D5827" s="9" t="s">
        <v>27</v>
      </c>
      <c r="E5827" s="10">
        <v>6178.61</v>
      </c>
      <c r="F5827" s="10">
        <v>0</v>
      </c>
      <c r="G5827" s="10">
        <v>6178.61</v>
      </c>
      <c r="H5827" s="10">
        <v>8402.1200000000008</v>
      </c>
      <c r="I5827" s="10">
        <v>-2223.5100000000011</v>
      </c>
      <c r="J5827" s="10">
        <v>39</v>
      </c>
      <c r="K5827" s="10">
        <v>0</v>
      </c>
      <c r="L5827" s="10">
        <v>39</v>
      </c>
      <c r="M5827" s="10">
        <v>53.034999999999997</v>
      </c>
      <c r="N5827" s="10">
        <v>-14.034999999999997</v>
      </c>
    </row>
    <row r="5828" spans="1:14" x14ac:dyDescent="0.25">
      <c r="A5828" s="9" t="s">
        <v>821</v>
      </c>
      <c r="B5828" s="9" t="s">
        <v>347</v>
      </c>
      <c r="C5828" s="9" t="s">
        <v>33</v>
      </c>
      <c r="D5828" s="9" t="s">
        <v>27</v>
      </c>
      <c r="E5828" s="10">
        <v>19629.23</v>
      </c>
      <c r="F5828" s="10">
        <v>0</v>
      </c>
      <c r="G5828" s="10">
        <v>19629.23</v>
      </c>
      <c r="H5828" s="10">
        <v>26693.26</v>
      </c>
      <c r="I5828" s="10">
        <v>-7064.0299999999988</v>
      </c>
      <c r="J5828" s="10">
        <v>39</v>
      </c>
      <c r="K5828" s="10">
        <v>0</v>
      </c>
      <c r="L5828" s="10">
        <v>39</v>
      </c>
      <c r="M5828" s="10">
        <v>53.034999999999997</v>
      </c>
      <c r="N5828" s="10">
        <v>-14.034999999999997</v>
      </c>
    </row>
    <row r="5829" spans="1:14" x14ac:dyDescent="0.25">
      <c r="A5829" s="9" t="s">
        <v>821</v>
      </c>
      <c r="B5829" s="9" t="s">
        <v>348</v>
      </c>
      <c r="C5829" s="9" t="s">
        <v>33</v>
      </c>
      <c r="D5829" s="9" t="s">
        <v>27</v>
      </c>
      <c r="E5829" s="10">
        <v>19724.77</v>
      </c>
      <c r="F5829" s="10">
        <v>0</v>
      </c>
      <c r="G5829" s="10">
        <v>19724.77</v>
      </c>
      <c r="H5829" s="10">
        <v>26823.14</v>
      </c>
      <c r="I5829" s="10">
        <v>-7098.369999999999</v>
      </c>
      <c r="J5829" s="10">
        <v>234</v>
      </c>
      <c r="K5829" s="10">
        <v>0</v>
      </c>
      <c r="L5829" s="10">
        <v>234</v>
      </c>
      <c r="M5829" s="10">
        <v>318.20999999999998</v>
      </c>
      <c r="N5829" s="10">
        <v>-84.20999999999998</v>
      </c>
    </row>
    <row r="5830" spans="1:14" x14ac:dyDescent="0.25">
      <c r="A5830" s="9" t="s">
        <v>821</v>
      </c>
      <c r="B5830" s="9" t="s">
        <v>177</v>
      </c>
      <c r="C5830" s="9" t="s">
        <v>39</v>
      </c>
      <c r="D5830" s="9" t="s">
        <v>58</v>
      </c>
      <c r="E5830" s="10">
        <v>-1249121.69</v>
      </c>
      <c r="F5830" s="10">
        <v>0</v>
      </c>
      <c r="G5830" s="10">
        <v>-1249121.69</v>
      </c>
      <c r="H5830" s="10">
        <v>-1249121.53</v>
      </c>
      <c r="I5830" s="10">
        <v>-0.15999999991618097</v>
      </c>
      <c r="J5830" s="10">
        <v>-53035</v>
      </c>
      <c r="K5830" s="10">
        <v>0</v>
      </c>
      <c r="L5830" s="10">
        <v>-53035</v>
      </c>
      <c r="M5830" s="10">
        <v>-53035</v>
      </c>
      <c r="N5830" s="10">
        <v>0</v>
      </c>
    </row>
    <row r="5831" spans="1:14" x14ac:dyDescent="0.25">
      <c r="A5831" s="9" t="s">
        <v>821</v>
      </c>
      <c r="B5831" s="9" t="s">
        <v>75</v>
      </c>
      <c r="C5831" s="9" t="s">
        <v>42</v>
      </c>
      <c r="D5831" s="9" t="s">
        <v>58</v>
      </c>
      <c r="E5831" s="10">
        <v>1037641.91</v>
      </c>
      <c r="F5831" s="10">
        <v>1046854.52</v>
      </c>
      <c r="G5831" s="10">
        <v>-9212.609999999986</v>
      </c>
      <c r="H5831" s="10">
        <v>1046854.52</v>
      </c>
      <c r="I5831" s="10">
        <v>-9212.609999999986</v>
      </c>
      <c r="J5831" s="10">
        <v>54671</v>
      </c>
      <c r="K5831" s="10">
        <v>55156.4</v>
      </c>
      <c r="L5831" s="10">
        <v>-485.40000000000146</v>
      </c>
      <c r="M5831" s="10">
        <v>55156.4</v>
      </c>
      <c r="N5831" s="10">
        <v>-485.40000000000146</v>
      </c>
    </row>
    <row r="5832" spans="1:14" x14ac:dyDescent="0.25">
      <c r="A5832" s="9" t="s">
        <v>821</v>
      </c>
      <c r="B5832" s="9" t="s">
        <v>763</v>
      </c>
      <c r="C5832" s="9" t="s">
        <v>42</v>
      </c>
      <c r="D5832" s="9" t="s">
        <v>43</v>
      </c>
      <c r="E5832" s="10">
        <v>3461.19</v>
      </c>
      <c r="F5832" s="10">
        <v>0</v>
      </c>
      <c r="G5832" s="10">
        <v>3461.19</v>
      </c>
      <c r="H5832" s="10">
        <v>0</v>
      </c>
      <c r="I5832" s="10">
        <v>3461.19</v>
      </c>
      <c r="J5832" s="10">
        <v>6880</v>
      </c>
      <c r="K5832" s="10">
        <v>0</v>
      </c>
      <c r="L5832" s="10">
        <v>6880</v>
      </c>
      <c r="M5832" s="10">
        <v>0</v>
      </c>
      <c r="N5832" s="10">
        <v>6880</v>
      </c>
    </row>
    <row r="5833" spans="1:14" x14ac:dyDescent="0.25">
      <c r="A5833" s="9" t="s">
        <v>821</v>
      </c>
      <c r="B5833" s="9" t="s">
        <v>354</v>
      </c>
      <c r="C5833" s="9" t="s">
        <v>42</v>
      </c>
      <c r="D5833" s="9" t="s">
        <v>43</v>
      </c>
      <c r="E5833" s="10">
        <v>22086.69</v>
      </c>
      <c r="F5833" s="10">
        <v>25343.303921568626</v>
      </c>
      <c r="G5833" s="10">
        <v>-3256.6139215686271</v>
      </c>
      <c r="H5833" s="10">
        <v>25850.17</v>
      </c>
      <c r="I5833" s="10">
        <v>-3763.4799999999996</v>
      </c>
      <c r="J5833" s="10">
        <v>46220</v>
      </c>
      <c r="K5833" s="10">
        <v>53035</v>
      </c>
      <c r="L5833" s="10">
        <v>-6815</v>
      </c>
      <c r="M5833" s="10">
        <v>54095.7</v>
      </c>
      <c r="N5833" s="10">
        <v>-7875.6999999999971</v>
      </c>
    </row>
    <row r="5834" spans="1:14" x14ac:dyDescent="0.25">
      <c r="A5834" s="9" t="s">
        <v>821</v>
      </c>
      <c r="B5834" s="9" t="s">
        <v>350</v>
      </c>
      <c r="C5834" s="9" t="s">
        <v>42</v>
      </c>
      <c r="D5834" s="9" t="s">
        <v>43</v>
      </c>
      <c r="E5834" s="10">
        <v>105024.5</v>
      </c>
      <c r="F5834" s="10">
        <v>106335.17412935324</v>
      </c>
      <c r="G5834" s="10">
        <v>-1310.6741293532396</v>
      </c>
      <c r="H5834" s="10">
        <v>106866.85</v>
      </c>
      <c r="I5834" s="10">
        <v>-1842.3500000000058</v>
      </c>
      <c r="J5834" s="10">
        <v>53100</v>
      </c>
      <c r="K5834" s="10">
        <v>53035</v>
      </c>
      <c r="L5834" s="10">
        <v>65</v>
      </c>
      <c r="M5834" s="10">
        <v>53300.175000000003</v>
      </c>
      <c r="N5834" s="10">
        <v>-200.17500000000291</v>
      </c>
    </row>
    <row r="5835" spans="1:14" x14ac:dyDescent="0.25">
      <c r="A5835" s="9" t="s">
        <v>821</v>
      </c>
      <c r="B5835" s="9" t="s">
        <v>355</v>
      </c>
      <c r="C5835" s="9" t="s">
        <v>42</v>
      </c>
      <c r="D5835" s="9" t="s">
        <v>53</v>
      </c>
      <c r="E5835" s="10">
        <v>4070.45</v>
      </c>
      <c r="F5835" s="10">
        <v>6963.77</v>
      </c>
      <c r="G5835" s="10">
        <v>-2893.3200000000006</v>
      </c>
      <c r="H5835" s="10">
        <v>6963.77</v>
      </c>
      <c r="I5835" s="10">
        <v>-2893.3200000000006</v>
      </c>
      <c r="J5835" s="10">
        <v>310</v>
      </c>
      <c r="K5835" s="10">
        <v>530.35</v>
      </c>
      <c r="L5835" s="10">
        <v>-220.35000000000002</v>
      </c>
      <c r="M5835" s="10">
        <v>530.35</v>
      </c>
      <c r="N5835" s="10">
        <v>-220.35000000000002</v>
      </c>
    </row>
    <row r="5836" spans="1:14" x14ac:dyDescent="0.25">
      <c r="A5836" s="9" t="s">
        <v>822</v>
      </c>
      <c r="B5836" s="9" t="s">
        <v>25</v>
      </c>
      <c r="C5836" s="9" t="s">
        <v>26</v>
      </c>
      <c r="D5836" s="9" t="s">
        <v>27</v>
      </c>
      <c r="E5836" s="10">
        <v>7608.81</v>
      </c>
      <c r="F5836" s="10">
        <v>0</v>
      </c>
      <c r="G5836" s="10">
        <v>7608.81</v>
      </c>
      <c r="H5836" s="10">
        <v>0</v>
      </c>
      <c r="I5836" s="10">
        <v>7608.81</v>
      </c>
      <c r="J5836" s="10">
        <v>0</v>
      </c>
      <c r="K5836" s="10">
        <v>0</v>
      </c>
      <c r="L5836" s="10">
        <v>0</v>
      </c>
      <c r="M5836" s="10">
        <v>0</v>
      </c>
      <c r="N5836" s="10">
        <v>0</v>
      </c>
    </row>
    <row r="5837" spans="1:14" x14ac:dyDescent="0.25">
      <c r="A5837" s="9" t="s">
        <v>822</v>
      </c>
      <c r="B5837" s="9" t="s">
        <v>28</v>
      </c>
      <c r="C5837" s="9" t="s">
        <v>29</v>
      </c>
      <c r="D5837" s="9" t="s">
        <v>27</v>
      </c>
      <c r="E5837" s="10">
        <v>7.0000000000000007E-2</v>
      </c>
      <c r="F5837" s="10">
        <v>0</v>
      </c>
      <c r="G5837" s="10">
        <v>7.0000000000000007E-2</v>
      </c>
      <c r="H5837" s="10">
        <v>0.05</v>
      </c>
      <c r="I5837" s="10">
        <v>2.0000000000000004E-2</v>
      </c>
      <c r="J5837" s="10">
        <v>0</v>
      </c>
      <c r="K5837" s="10">
        <v>0</v>
      </c>
      <c r="L5837" s="10">
        <v>0</v>
      </c>
      <c r="M5837" s="10">
        <v>0</v>
      </c>
      <c r="N5837" s="10">
        <v>0</v>
      </c>
    </row>
    <row r="5838" spans="1:14" x14ac:dyDescent="0.25">
      <c r="A5838" s="9" t="s">
        <v>822</v>
      </c>
      <c r="B5838" s="9" t="s">
        <v>30</v>
      </c>
      <c r="C5838" s="9" t="s">
        <v>29</v>
      </c>
      <c r="D5838" s="9" t="s">
        <v>27</v>
      </c>
      <c r="E5838" s="10">
        <v>1.72</v>
      </c>
      <c r="F5838" s="10">
        <v>0</v>
      </c>
      <c r="G5838" s="10">
        <v>1.72</v>
      </c>
      <c r="H5838" s="10">
        <v>1.28</v>
      </c>
      <c r="I5838" s="10">
        <v>0.43999999999999995</v>
      </c>
      <c r="J5838" s="10">
        <v>0</v>
      </c>
      <c r="K5838" s="10">
        <v>0</v>
      </c>
      <c r="L5838" s="10">
        <v>0</v>
      </c>
      <c r="M5838" s="10">
        <v>0</v>
      </c>
      <c r="N5838" s="10">
        <v>0</v>
      </c>
    </row>
    <row r="5839" spans="1:14" x14ac:dyDescent="0.25">
      <c r="A5839" s="9" t="s">
        <v>822</v>
      </c>
      <c r="B5839" s="9" t="s">
        <v>31</v>
      </c>
      <c r="C5839" s="9" t="s">
        <v>29</v>
      </c>
      <c r="D5839" s="9" t="s">
        <v>27</v>
      </c>
      <c r="E5839" s="10">
        <v>11.52</v>
      </c>
      <c r="F5839" s="10">
        <v>0</v>
      </c>
      <c r="G5839" s="10">
        <v>11.52</v>
      </c>
      <c r="H5839" s="10">
        <v>8.61</v>
      </c>
      <c r="I5839" s="10">
        <v>2.91</v>
      </c>
      <c r="J5839" s="10">
        <v>0</v>
      </c>
      <c r="K5839" s="10">
        <v>0</v>
      </c>
      <c r="L5839" s="10">
        <v>0</v>
      </c>
      <c r="M5839" s="10">
        <v>0</v>
      </c>
      <c r="N5839" s="10">
        <v>0</v>
      </c>
    </row>
    <row r="5840" spans="1:14" x14ac:dyDescent="0.25">
      <c r="A5840" s="9" t="s">
        <v>822</v>
      </c>
      <c r="B5840" s="9" t="s">
        <v>36</v>
      </c>
      <c r="C5840" s="9" t="s">
        <v>29</v>
      </c>
      <c r="D5840" s="9" t="s">
        <v>27</v>
      </c>
      <c r="E5840" s="10">
        <v>129.01</v>
      </c>
      <c r="F5840" s="10">
        <v>0</v>
      </c>
      <c r="G5840" s="10">
        <v>129.01</v>
      </c>
      <c r="H5840" s="10">
        <v>96.42</v>
      </c>
      <c r="I5840" s="10">
        <v>32.589999999999989</v>
      </c>
      <c r="J5840" s="10">
        <v>0</v>
      </c>
      <c r="K5840" s="10">
        <v>0</v>
      </c>
      <c r="L5840" s="10">
        <v>0</v>
      </c>
      <c r="M5840" s="10">
        <v>0</v>
      </c>
      <c r="N5840" s="10">
        <v>0</v>
      </c>
    </row>
    <row r="5841" spans="1:14" x14ac:dyDescent="0.25">
      <c r="A5841" s="9" t="s">
        <v>822</v>
      </c>
      <c r="B5841" s="9" t="s">
        <v>37</v>
      </c>
      <c r="C5841" s="9" t="s">
        <v>29</v>
      </c>
      <c r="D5841" s="9" t="s">
        <v>27</v>
      </c>
      <c r="E5841" s="10">
        <v>298.33999999999997</v>
      </c>
      <c r="F5841" s="10">
        <v>0</v>
      </c>
      <c r="G5841" s="10">
        <v>298.33999999999997</v>
      </c>
      <c r="H5841" s="10">
        <v>222.98</v>
      </c>
      <c r="I5841" s="10">
        <v>75.359999999999985</v>
      </c>
      <c r="J5841" s="10">
        <v>0</v>
      </c>
      <c r="K5841" s="10">
        <v>0</v>
      </c>
      <c r="L5841" s="10">
        <v>0</v>
      </c>
      <c r="M5841" s="10">
        <v>0</v>
      </c>
      <c r="N5841" s="10">
        <v>0</v>
      </c>
    </row>
    <row r="5842" spans="1:14" x14ac:dyDescent="0.25">
      <c r="A5842" s="9" t="s">
        <v>822</v>
      </c>
      <c r="B5842" s="9" t="s">
        <v>346</v>
      </c>
      <c r="C5842" s="9" t="s">
        <v>33</v>
      </c>
      <c r="D5842" s="9" t="s">
        <v>27</v>
      </c>
      <c r="E5842" s="10">
        <v>3326.95</v>
      </c>
      <c r="F5842" s="10">
        <v>0</v>
      </c>
      <c r="G5842" s="10">
        <v>3326.95</v>
      </c>
      <c r="H5842" s="10">
        <v>4144.2700000000004</v>
      </c>
      <c r="I5842" s="10">
        <v>-817.32000000000062</v>
      </c>
      <c r="J5842" s="10">
        <v>21</v>
      </c>
      <c r="K5842" s="10">
        <v>0</v>
      </c>
      <c r="L5842" s="10">
        <v>21</v>
      </c>
      <c r="M5842" s="10">
        <v>26.158999999999999</v>
      </c>
      <c r="N5842" s="10">
        <v>-5.1589999999999989</v>
      </c>
    </row>
    <row r="5843" spans="1:14" x14ac:dyDescent="0.25">
      <c r="A5843" s="9" t="s">
        <v>822</v>
      </c>
      <c r="B5843" s="9" t="s">
        <v>347</v>
      </c>
      <c r="C5843" s="9" t="s">
        <v>33</v>
      </c>
      <c r="D5843" s="9" t="s">
        <v>27</v>
      </c>
      <c r="E5843" s="10">
        <v>10569.58</v>
      </c>
      <c r="F5843" s="10">
        <v>0</v>
      </c>
      <c r="G5843" s="10">
        <v>10569.58</v>
      </c>
      <c r="H5843" s="10">
        <v>13166.19</v>
      </c>
      <c r="I5843" s="10">
        <v>-2596.6100000000006</v>
      </c>
      <c r="J5843" s="10">
        <v>21</v>
      </c>
      <c r="K5843" s="10">
        <v>0</v>
      </c>
      <c r="L5843" s="10">
        <v>21</v>
      </c>
      <c r="M5843" s="10">
        <v>26.158999999999999</v>
      </c>
      <c r="N5843" s="10">
        <v>-5.1589999999999989</v>
      </c>
    </row>
    <row r="5844" spans="1:14" x14ac:dyDescent="0.25">
      <c r="A5844" s="9" t="s">
        <v>822</v>
      </c>
      <c r="B5844" s="9" t="s">
        <v>348</v>
      </c>
      <c r="C5844" s="9" t="s">
        <v>33</v>
      </c>
      <c r="D5844" s="9" t="s">
        <v>27</v>
      </c>
      <c r="E5844" s="10">
        <v>10621.03</v>
      </c>
      <c r="F5844" s="10">
        <v>0</v>
      </c>
      <c r="G5844" s="10">
        <v>10621.03</v>
      </c>
      <c r="H5844" s="10">
        <v>13230.25</v>
      </c>
      <c r="I5844" s="10">
        <v>-2609.2199999999993</v>
      </c>
      <c r="J5844" s="10">
        <v>126</v>
      </c>
      <c r="K5844" s="10">
        <v>0</v>
      </c>
      <c r="L5844" s="10">
        <v>126</v>
      </c>
      <c r="M5844" s="10">
        <v>156.95400000000001</v>
      </c>
      <c r="N5844" s="10">
        <v>-30.954000000000008</v>
      </c>
    </row>
    <row r="5845" spans="1:14" x14ac:dyDescent="0.25">
      <c r="A5845" s="9" t="s">
        <v>822</v>
      </c>
      <c r="B5845" s="9" t="s">
        <v>177</v>
      </c>
      <c r="C5845" s="9" t="s">
        <v>39</v>
      </c>
      <c r="D5845" s="9" t="s">
        <v>58</v>
      </c>
      <c r="E5845" s="10">
        <v>-613225.29</v>
      </c>
      <c r="F5845" s="10">
        <v>0</v>
      </c>
      <c r="G5845" s="10">
        <v>-613225.29</v>
      </c>
      <c r="H5845" s="10">
        <v>-613225.22</v>
      </c>
      <c r="I5845" s="10">
        <v>-7.000000006519258E-2</v>
      </c>
      <c r="J5845" s="10">
        <v>-26159</v>
      </c>
      <c r="K5845" s="10">
        <v>0</v>
      </c>
      <c r="L5845" s="10">
        <v>-26159</v>
      </c>
      <c r="M5845" s="10">
        <v>-26159</v>
      </c>
      <c r="N5845" s="10">
        <v>0</v>
      </c>
    </row>
    <row r="5846" spans="1:14" x14ac:dyDescent="0.25">
      <c r="A5846" s="9" t="s">
        <v>822</v>
      </c>
      <c r="B5846" s="9" t="s">
        <v>75</v>
      </c>
      <c r="C5846" s="9" t="s">
        <v>42</v>
      </c>
      <c r="D5846" s="9" t="s">
        <v>58</v>
      </c>
      <c r="E5846" s="10">
        <v>512149.57</v>
      </c>
      <c r="F5846" s="10">
        <v>516350.85</v>
      </c>
      <c r="G5846" s="10">
        <v>-4201.2799999999697</v>
      </c>
      <c r="H5846" s="10">
        <v>516350.85</v>
      </c>
      <c r="I5846" s="10">
        <v>-4201.2799999999697</v>
      </c>
      <c r="J5846" s="10">
        <v>26984</v>
      </c>
      <c r="K5846" s="10">
        <v>27205.360000000001</v>
      </c>
      <c r="L5846" s="10">
        <v>-221.36000000000058</v>
      </c>
      <c r="M5846" s="10">
        <v>27205.360000000001</v>
      </c>
      <c r="N5846" s="10">
        <v>-221.36000000000058</v>
      </c>
    </row>
    <row r="5847" spans="1:14" x14ac:dyDescent="0.25">
      <c r="A5847" s="9" t="s">
        <v>822</v>
      </c>
      <c r="B5847" s="9" t="s">
        <v>763</v>
      </c>
      <c r="C5847" s="9" t="s">
        <v>42</v>
      </c>
      <c r="D5847" s="9" t="s">
        <v>43</v>
      </c>
      <c r="E5847" s="10">
        <v>13885.01</v>
      </c>
      <c r="F5847" s="10">
        <v>0</v>
      </c>
      <c r="G5847" s="10">
        <v>13885.01</v>
      </c>
      <c r="H5847" s="10">
        <v>0</v>
      </c>
      <c r="I5847" s="10">
        <v>13885.01</v>
      </c>
      <c r="J5847" s="10">
        <v>27600</v>
      </c>
      <c r="K5847" s="10">
        <v>0</v>
      </c>
      <c r="L5847" s="10">
        <v>27600</v>
      </c>
      <c r="M5847" s="10">
        <v>0</v>
      </c>
      <c r="N5847" s="10">
        <v>27600</v>
      </c>
    </row>
    <row r="5848" spans="1:14" x14ac:dyDescent="0.25">
      <c r="A5848" s="9" t="s">
        <v>822</v>
      </c>
      <c r="B5848" s="9" t="s">
        <v>354</v>
      </c>
      <c r="C5848" s="9" t="s">
        <v>42</v>
      </c>
      <c r="D5848" s="9" t="s">
        <v>43</v>
      </c>
      <c r="E5848" s="10">
        <v>0</v>
      </c>
      <c r="F5848" s="10">
        <v>12500.343137254902</v>
      </c>
      <c r="G5848" s="10">
        <v>-12500.343137254902</v>
      </c>
      <c r="H5848" s="10">
        <v>12750.35</v>
      </c>
      <c r="I5848" s="10">
        <v>-12750.35</v>
      </c>
      <c r="J5848" s="10">
        <v>0</v>
      </c>
      <c r="K5848" s="10">
        <v>26159</v>
      </c>
      <c r="L5848" s="10">
        <v>-26159</v>
      </c>
      <c r="M5848" s="10">
        <v>26682.18</v>
      </c>
      <c r="N5848" s="10">
        <v>-26682.18</v>
      </c>
    </row>
    <row r="5849" spans="1:14" x14ac:dyDescent="0.25">
      <c r="A5849" s="9" t="s">
        <v>822</v>
      </c>
      <c r="B5849" s="9" t="s">
        <v>350</v>
      </c>
      <c r="C5849" s="9" t="s">
        <v>42</v>
      </c>
      <c r="D5849" s="9" t="s">
        <v>43</v>
      </c>
      <c r="E5849" s="10">
        <v>50028</v>
      </c>
      <c r="F5849" s="10">
        <v>49571.303482587064</v>
      </c>
      <c r="G5849" s="10">
        <v>456.69651741293637</v>
      </c>
      <c r="H5849" s="10">
        <v>49819.16</v>
      </c>
      <c r="I5849" s="10">
        <v>208.83999999999651</v>
      </c>
      <c r="J5849" s="10">
        <v>26400</v>
      </c>
      <c r="K5849" s="10">
        <v>26159</v>
      </c>
      <c r="L5849" s="10">
        <v>241</v>
      </c>
      <c r="M5849" s="10">
        <v>26289.794999999998</v>
      </c>
      <c r="N5849" s="10">
        <v>110.20500000000175</v>
      </c>
    </row>
    <row r="5850" spans="1:14" x14ac:dyDescent="0.25">
      <c r="A5850" s="9" t="s">
        <v>822</v>
      </c>
      <c r="B5850" s="9" t="s">
        <v>355</v>
      </c>
      <c r="C5850" s="9" t="s">
        <v>42</v>
      </c>
      <c r="D5850" s="9" t="s">
        <v>53</v>
      </c>
      <c r="E5850" s="10">
        <v>4595.68</v>
      </c>
      <c r="F5850" s="10">
        <v>3434.81</v>
      </c>
      <c r="G5850" s="10">
        <v>1160.8700000000003</v>
      </c>
      <c r="H5850" s="10">
        <v>3434.81</v>
      </c>
      <c r="I5850" s="10">
        <v>1160.8700000000003</v>
      </c>
      <c r="J5850" s="10">
        <v>350</v>
      </c>
      <c r="K5850" s="10">
        <v>261.58999999999997</v>
      </c>
      <c r="L5850" s="10">
        <v>88.410000000000025</v>
      </c>
      <c r="M5850" s="10">
        <v>261.58999999999997</v>
      </c>
      <c r="N5850" s="10">
        <v>88.410000000000025</v>
      </c>
    </row>
    <row r="5851" spans="1:14" x14ac:dyDescent="0.25">
      <c r="A5851" s="9" t="s">
        <v>823</v>
      </c>
      <c r="B5851" s="9" t="s">
        <v>25</v>
      </c>
      <c r="C5851" s="9" t="s">
        <v>26</v>
      </c>
      <c r="D5851" s="9" t="s">
        <v>27</v>
      </c>
      <c r="E5851" s="10">
        <v>26502.39</v>
      </c>
      <c r="F5851" s="10">
        <v>0</v>
      </c>
      <c r="G5851" s="10">
        <v>26502.39</v>
      </c>
      <c r="H5851" s="10">
        <v>0</v>
      </c>
      <c r="I5851" s="10">
        <v>26502.39</v>
      </c>
      <c r="J5851" s="10">
        <v>0</v>
      </c>
      <c r="K5851" s="10">
        <v>0</v>
      </c>
      <c r="L5851" s="10">
        <v>0</v>
      </c>
      <c r="M5851" s="10">
        <v>0</v>
      </c>
      <c r="N5851" s="10">
        <v>0</v>
      </c>
    </row>
    <row r="5852" spans="1:14" x14ac:dyDescent="0.25">
      <c r="A5852" s="9" t="s">
        <v>823</v>
      </c>
      <c r="B5852" s="9" t="s">
        <v>28</v>
      </c>
      <c r="C5852" s="9" t="s">
        <v>29</v>
      </c>
      <c r="D5852" s="9" t="s">
        <v>27</v>
      </c>
      <c r="E5852" s="10">
        <v>0.14000000000000001</v>
      </c>
      <c r="F5852" s="10">
        <v>0</v>
      </c>
      <c r="G5852" s="10">
        <v>0.14000000000000001</v>
      </c>
      <c r="H5852" s="10">
        <v>0.09</v>
      </c>
      <c r="I5852" s="10">
        <v>5.0000000000000017E-2</v>
      </c>
      <c r="J5852" s="10">
        <v>0</v>
      </c>
      <c r="K5852" s="10">
        <v>0</v>
      </c>
      <c r="L5852" s="10">
        <v>0</v>
      </c>
      <c r="M5852" s="10">
        <v>0</v>
      </c>
      <c r="N5852" s="10">
        <v>0</v>
      </c>
    </row>
    <row r="5853" spans="1:14" x14ac:dyDescent="0.25">
      <c r="A5853" s="9" t="s">
        <v>823</v>
      </c>
      <c r="B5853" s="9" t="s">
        <v>30</v>
      </c>
      <c r="C5853" s="9" t="s">
        <v>29</v>
      </c>
      <c r="D5853" s="9" t="s">
        <v>27</v>
      </c>
      <c r="E5853" s="10">
        <v>3.38</v>
      </c>
      <c r="F5853" s="10">
        <v>0</v>
      </c>
      <c r="G5853" s="10">
        <v>3.38</v>
      </c>
      <c r="H5853" s="10">
        <v>2.0099999999999998</v>
      </c>
      <c r="I5853" s="10">
        <v>1.37</v>
      </c>
      <c r="J5853" s="10">
        <v>0</v>
      </c>
      <c r="K5853" s="10">
        <v>0</v>
      </c>
      <c r="L5853" s="10">
        <v>0</v>
      </c>
      <c r="M5853" s="10">
        <v>0</v>
      </c>
      <c r="N5853" s="10">
        <v>0</v>
      </c>
    </row>
    <row r="5854" spans="1:14" x14ac:dyDescent="0.25">
      <c r="A5854" s="9" t="s">
        <v>823</v>
      </c>
      <c r="B5854" s="9" t="s">
        <v>31</v>
      </c>
      <c r="C5854" s="9" t="s">
        <v>29</v>
      </c>
      <c r="D5854" s="9" t="s">
        <v>27</v>
      </c>
      <c r="E5854" s="10">
        <v>22.7</v>
      </c>
      <c r="F5854" s="10">
        <v>0</v>
      </c>
      <c r="G5854" s="10">
        <v>22.7</v>
      </c>
      <c r="H5854" s="10">
        <v>13.51</v>
      </c>
      <c r="I5854" s="10">
        <v>9.19</v>
      </c>
      <c r="J5854" s="10">
        <v>0</v>
      </c>
      <c r="K5854" s="10">
        <v>0</v>
      </c>
      <c r="L5854" s="10">
        <v>0</v>
      </c>
      <c r="M5854" s="10">
        <v>0</v>
      </c>
      <c r="N5854" s="10">
        <v>0</v>
      </c>
    </row>
    <row r="5855" spans="1:14" x14ac:dyDescent="0.25">
      <c r="A5855" s="9" t="s">
        <v>823</v>
      </c>
      <c r="B5855" s="9" t="s">
        <v>36</v>
      </c>
      <c r="C5855" s="9" t="s">
        <v>29</v>
      </c>
      <c r="D5855" s="9" t="s">
        <v>27</v>
      </c>
      <c r="E5855" s="10">
        <v>254.33</v>
      </c>
      <c r="F5855" s="10">
        <v>0</v>
      </c>
      <c r="G5855" s="10">
        <v>254.33</v>
      </c>
      <c r="H5855" s="10">
        <v>151.31</v>
      </c>
      <c r="I5855" s="10">
        <v>103.02000000000001</v>
      </c>
      <c r="J5855" s="10">
        <v>0</v>
      </c>
      <c r="K5855" s="10">
        <v>0</v>
      </c>
      <c r="L5855" s="10">
        <v>0</v>
      </c>
      <c r="M5855" s="10">
        <v>0</v>
      </c>
      <c r="N5855" s="10">
        <v>0</v>
      </c>
    </row>
    <row r="5856" spans="1:14" x14ac:dyDescent="0.25">
      <c r="A5856" s="9" t="s">
        <v>823</v>
      </c>
      <c r="B5856" s="9" t="s">
        <v>37</v>
      </c>
      <c r="C5856" s="9" t="s">
        <v>29</v>
      </c>
      <c r="D5856" s="9" t="s">
        <v>27</v>
      </c>
      <c r="E5856" s="10">
        <v>588.15</v>
      </c>
      <c r="F5856" s="10">
        <v>0</v>
      </c>
      <c r="G5856" s="10">
        <v>588.15</v>
      </c>
      <c r="H5856" s="10">
        <v>349.9</v>
      </c>
      <c r="I5856" s="10">
        <v>238.25</v>
      </c>
      <c r="J5856" s="10">
        <v>0</v>
      </c>
      <c r="K5856" s="10">
        <v>0</v>
      </c>
      <c r="L5856" s="10">
        <v>0</v>
      </c>
      <c r="M5856" s="10">
        <v>0</v>
      </c>
      <c r="N5856" s="10">
        <v>0</v>
      </c>
    </row>
    <row r="5857" spans="1:14" x14ac:dyDescent="0.25">
      <c r="A5857" s="9" t="s">
        <v>823</v>
      </c>
      <c r="B5857" s="9" t="s">
        <v>346</v>
      </c>
      <c r="C5857" s="9" t="s">
        <v>33</v>
      </c>
      <c r="D5857" s="9" t="s">
        <v>27</v>
      </c>
      <c r="E5857" s="10">
        <v>4752.78</v>
      </c>
      <c r="F5857" s="10">
        <v>0</v>
      </c>
      <c r="G5857" s="10">
        <v>4752.78</v>
      </c>
      <c r="H5857" s="10">
        <v>6503.23</v>
      </c>
      <c r="I5857" s="10">
        <v>-1750.4499999999998</v>
      </c>
      <c r="J5857" s="10">
        <v>30</v>
      </c>
      <c r="K5857" s="10">
        <v>0</v>
      </c>
      <c r="L5857" s="10">
        <v>30</v>
      </c>
      <c r="M5857" s="10">
        <v>41.048999999999999</v>
      </c>
      <c r="N5857" s="10">
        <v>-11.048999999999999</v>
      </c>
    </row>
    <row r="5858" spans="1:14" x14ac:dyDescent="0.25">
      <c r="A5858" s="9" t="s">
        <v>823</v>
      </c>
      <c r="B5858" s="9" t="s">
        <v>347</v>
      </c>
      <c r="C5858" s="9" t="s">
        <v>33</v>
      </c>
      <c r="D5858" s="9" t="s">
        <v>27</v>
      </c>
      <c r="E5858" s="10">
        <v>15099.41</v>
      </c>
      <c r="F5858" s="10">
        <v>0</v>
      </c>
      <c r="G5858" s="10">
        <v>15099.41</v>
      </c>
      <c r="H5858" s="10">
        <v>20660.54</v>
      </c>
      <c r="I5858" s="10">
        <v>-5561.130000000001</v>
      </c>
      <c r="J5858" s="10">
        <v>30</v>
      </c>
      <c r="K5858" s="10">
        <v>0</v>
      </c>
      <c r="L5858" s="10">
        <v>30</v>
      </c>
      <c r="M5858" s="10">
        <v>41.048999999999999</v>
      </c>
      <c r="N5858" s="10">
        <v>-11.048999999999999</v>
      </c>
    </row>
    <row r="5859" spans="1:14" x14ac:dyDescent="0.25">
      <c r="A5859" s="9" t="s">
        <v>823</v>
      </c>
      <c r="B5859" s="9" t="s">
        <v>348</v>
      </c>
      <c r="C5859" s="9" t="s">
        <v>33</v>
      </c>
      <c r="D5859" s="9" t="s">
        <v>27</v>
      </c>
      <c r="E5859" s="10">
        <v>15172.9</v>
      </c>
      <c r="F5859" s="10">
        <v>0</v>
      </c>
      <c r="G5859" s="10">
        <v>15172.9</v>
      </c>
      <c r="H5859" s="10">
        <v>20761.07</v>
      </c>
      <c r="I5859" s="10">
        <v>-5588.17</v>
      </c>
      <c r="J5859" s="10">
        <v>180</v>
      </c>
      <c r="K5859" s="10">
        <v>0</v>
      </c>
      <c r="L5859" s="10">
        <v>180</v>
      </c>
      <c r="M5859" s="10">
        <v>246.29400000000001</v>
      </c>
      <c r="N5859" s="10">
        <v>-66.294000000000011</v>
      </c>
    </row>
    <row r="5860" spans="1:14" x14ac:dyDescent="0.25">
      <c r="A5860" s="9" t="s">
        <v>823</v>
      </c>
      <c r="B5860" s="9" t="s">
        <v>177</v>
      </c>
      <c r="C5860" s="9" t="s">
        <v>39</v>
      </c>
      <c r="D5860" s="9" t="s">
        <v>58</v>
      </c>
      <c r="E5860" s="10">
        <v>-962280.1</v>
      </c>
      <c r="F5860" s="10">
        <v>0</v>
      </c>
      <c r="G5860" s="10">
        <v>-962280.1</v>
      </c>
      <c r="H5860" s="10">
        <v>-962279.98</v>
      </c>
      <c r="I5860" s="10">
        <v>-0.11999999999534339</v>
      </c>
      <c r="J5860" s="10">
        <v>-41049</v>
      </c>
      <c r="K5860" s="10">
        <v>0</v>
      </c>
      <c r="L5860" s="10">
        <v>-41049</v>
      </c>
      <c r="M5860" s="10">
        <v>-41049</v>
      </c>
      <c r="N5860" s="10">
        <v>0</v>
      </c>
    </row>
    <row r="5861" spans="1:14" x14ac:dyDescent="0.25">
      <c r="A5861" s="9" t="s">
        <v>823</v>
      </c>
      <c r="B5861" s="9" t="s">
        <v>75</v>
      </c>
      <c r="C5861" s="9" t="s">
        <v>42</v>
      </c>
      <c r="D5861" s="9" t="s">
        <v>58</v>
      </c>
      <c r="E5861" s="10">
        <v>792252.72</v>
      </c>
      <c r="F5861" s="10">
        <v>810263.62</v>
      </c>
      <c r="G5861" s="10">
        <v>-18010.900000000023</v>
      </c>
      <c r="H5861" s="10">
        <v>810263.62</v>
      </c>
      <c r="I5861" s="10">
        <v>-18010.900000000023</v>
      </c>
      <c r="J5861" s="10">
        <v>41742</v>
      </c>
      <c r="K5861" s="10">
        <v>42690.96</v>
      </c>
      <c r="L5861" s="10">
        <v>-948.95999999999913</v>
      </c>
      <c r="M5861" s="10">
        <v>42690.96</v>
      </c>
      <c r="N5861" s="10">
        <v>-948.95999999999913</v>
      </c>
    </row>
    <row r="5862" spans="1:14" x14ac:dyDescent="0.25">
      <c r="A5862" s="9" t="s">
        <v>823</v>
      </c>
      <c r="B5862" s="9" t="s">
        <v>763</v>
      </c>
      <c r="C5862" s="9" t="s">
        <v>42</v>
      </c>
      <c r="D5862" s="9" t="s">
        <v>43</v>
      </c>
      <c r="E5862" s="10">
        <v>20686.650000000001</v>
      </c>
      <c r="F5862" s="10">
        <v>0</v>
      </c>
      <c r="G5862" s="10">
        <v>20686.650000000001</v>
      </c>
      <c r="H5862" s="10">
        <v>0</v>
      </c>
      <c r="I5862" s="10">
        <v>20686.650000000001</v>
      </c>
      <c r="J5862" s="10">
        <v>41120</v>
      </c>
      <c r="K5862" s="10">
        <v>0</v>
      </c>
      <c r="L5862" s="10">
        <v>41120</v>
      </c>
      <c r="M5862" s="10">
        <v>0</v>
      </c>
      <c r="N5862" s="10">
        <v>41120</v>
      </c>
    </row>
    <row r="5863" spans="1:14" x14ac:dyDescent="0.25">
      <c r="A5863" s="9" t="s">
        <v>823</v>
      </c>
      <c r="B5863" s="9" t="s">
        <v>354</v>
      </c>
      <c r="C5863" s="9" t="s">
        <v>42</v>
      </c>
      <c r="D5863" s="9" t="s">
        <v>43</v>
      </c>
      <c r="E5863" s="10">
        <v>0</v>
      </c>
      <c r="F5863" s="10">
        <v>19615.676470588238</v>
      </c>
      <c r="G5863" s="10">
        <v>-19615.676470588238</v>
      </c>
      <c r="H5863" s="10">
        <v>20007.990000000002</v>
      </c>
      <c r="I5863" s="10">
        <v>-20007.990000000002</v>
      </c>
      <c r="J5863" s="10">
        <v>0</v>
      </c>
      <c r="K5863" s="10">
        <v>41049</v>
      </c>
      <c r="L5863" s="10">
        <v>-41049</v>
      </c>
      <c r="M5863" s="10">
        <v>41869.980000000003</v>
      </c>
      <c r="N5863" s="10">
        <v>-41869.980000000003</v>
      </c>
    </row>
    <row r="5864" spans="1:14" x14ac:dyDescent="0.25">
      <c r="A5864" s="9" t="s">
        <v>823</v>
      </c>
      <c r="B5864" s="9" t="s">
        <v>350</v>
      </c>
      <c r="C5864" s="9" t="s">
        <v>42</v>
      </c>
      <c r="D5864" s="9" t="s">
        <v>43</v>
      </c>
      <c r="E5864" s="10">
        <v>77884.5</v>
      </c>
      <c r="F5864" s="10">
        <v>77787.850746268654</v>
      </c>
      <c r="G5864" s="10">
        <v>96.649253731346107</v>
      </c>
      <c r="H5864" s="10">
        <v>78176.789999999994</v>
      </c>
      <c r="I5864" s="10">
        <v>-292.2899999999936</v>
      </c>
      <c r="J5864" s="10">
        <v>41100</v>
      </c>
      <c r="K5864" s="10">
        <v>41049</v>
      </c>
      <c r="L5864" s="10">
        <v>51</v>
      </c>
      <c r="M5864" s="10">
        <v>41254.245000000003</v>
      </c>
      <c r="N5864" s="10">
        <v>-154.24500000000262</v>
      </c>
    </row>
    <row r="5865" spans="1:14" x14ac:dyDescent="0.25">
      <c r="A5865" s="9" t="s">
        <v>823</v>
      </c>
      <c r="B5865" s="9" t="s">
        <v>355</v>
      </c>
      <c r="C5865" s="9" t="s">
        <v>42</v>
      </c>
      <c r="D5865" s="9" t="s">
        <v>53</v>
      </c>
      <c r="E5865" s="10">
        <v>9060.0499999999993</v>
      </c>
      <c r="F5865" s="10">
        <v>5389.95</v>
      </c>
      <c r="G5865" s="10">
        <v>3670.0999999999995</v>
      </c>
      <c r="H5865" s="10">
        <v>5389.95</v>
      </c>
      <c r="I5865" s="10">
        <v>3670.0999999999995</v>
      </c>
      <c r="J5865" s="10">
        <v>690</v>
      </c>
      <c r="K5865" s="10">
        <v>410.49</v>
      </c>
      <c r="L5865" s="10">
        <v>279.51</v>
      </c>
      <c r="M5865" s="10">
        <v>410.49</v>
      </c>
      <c r="N5865" s="10">
        <v>279.51</v>
      </c>
    </row>
    <row r="5866" spans="1:14" x14ac:dyDescent="0.25">
      <c r="A5866" s="9" t="s">
        <v>824</v>
      </c>
      <c r="B5866" s="9" t="s">
        <v>25</v>
      </c>
      <c r="C5866" s="9" t="s">
        <v>26</v>
      </c>
      <c r="D5866" s="9" t="s">
        <v>27</v>
      </c>
      <c r="E5866" s="10">
        <v>24910.54</v>
      </c>
      <c r="F5866" s="10">
        <v>0</v>
      </c>
      <c r="G5866" s="10">
        <v>24910.54</v>
      </c>
      <c r="H5866" s="10">
        <v>0</v>
      </c>
      <c r="I5866" s="10">
        <v>24910.54</v>
      </c>
      <c r="J5866" s="10">
        <v>0</v>
      </c>
      <c r="K5866" s="10">
        <v>0</v>
      </c>
      <c r="L5866" s="10">
        <v>0</v>
      </c>
      <c r="M5866" s="10">
        <v>0</v>
      </c>
      <c r="N5866" s="10">
        <v>0</v>
      </c>
    </row>
    <row r="5867" spans="1:14" x14ac:dyDescent="0.25">
      <c r="A5867" s="9" t="s">
        <v>824</v>
      </c>
      <c r="B5867" s="9" t="s">
        <v>28</v>
      </c>
      <c r="C5867" s="9" t="s">
        <v>29</v>
      </c>
      <c r="D5867" s="9" t="s">
        <v>27</v>
      </c>
      <c r="E5867" s="10">
        <v>0.1</v>
      </c>
      <c r="F5867" s="10">
        <v>0</v>
      </c>
      <c r="G5867" s="10">
        <v>0.1</v>
      </c>
      <c r="H5867" s="10">
        <v>0.09</v>
      </c>
      <c r="I5867" s="10">
        <v>1.0000000000000009E-2</v>
      </c>
      <c r="J5867" s="10">
        <v>0</v>
      </c>
      <c r="K5867" s="10">
        <v>0</v>
      </c>
      <c r="L5867" s="10">
        <v>0</v>
      </c>
      <c r="M5867" s="10">
        <v>0</v>
      </c>
      <c r="N5867" s="10">
        <v>0</v>
      </c>
    </row>
    <row r="5868" spans="1:14" x14ac:dyDescent="0.25">
      <c r="A5868" s="9" t="s">
        <v>824</v>
      </c>
      <c r="B5868" s="9" t="s">
        <v>30</v>
      </c>
      <c r="C5868" s="9" t="s">
        <v>29</v>
      </c>
      <c r="D5868" s="9" t="s">
        <v>27</v>
      </c>
      <c r="E5868" s="10">
        <v>2.25</v>
      </c>
      <c r="F5868" s="10">
        <v>0</v>
      </c>
      <c r="G5868" s="10">
        <v>2.25</v>
      </c>
      <c r="H5868" s="10">
        <v>2.04</v>
      </c>
      <c r="I5868" s="10">
        <v>0.20999999999999996</v>
      </c>
      <c r="J5868" s="10">
        <v>0</v>
      </c>
      <c r="K5868" s="10">
        <v>0</v>
      </c>
      <c r="L5868" s="10">
        <v>0</v>
      </c>
      <c r="M5868" s="10">
        <v>0</v>
      </c>
      <c r="N5868" s="10">
        <v>0</v>
      </c>
    </row>
    <row r="5869" spans="1:14" x14ac:dyDescent="0.25">
      <c r="A5869" s="9" t="s">
        <v>824</v>
      </c>
      <c r="B5869" s="9" t="s">
        <v>31</v>
      </c>
      <c r="C5869" s="9" t="s">
        <v>29</v>
      </c>
      <c r="D5869" s="9" t="s">
        <v>27</v>
      </c>
      <c r="E5869" s="10">
        <v>15.13</v>
      </c>
      <c r="F5869" s="10">
        <v>0</v>
      </c>
      <c r="G5869" s="10">
        <v>15.13</v>
      </c>
      <c r="H5869" s="10">
        <v>13.67</v>
      </c>
      <c r="I5869" s="10">
        <v>1.4600000000000009</v>
      </c>
      <c r="J5869" s="10">
        <v>0</v>
      </c>
      <c r="K5869" s="10">
        <v>0</v>
      </c>
      <c r="L5869" s="10">
        <v>0</v>
      </c>
      <c r="M5869" s="10">
        <v>0</v>
      </c>
      <c r="N5869" s="10">
        <v>0</v>
      </c>
    </row>
    <row r="5870" spans="1:14" x14ac:dyDescent="0.25">
      <c r="A5870" s="9" t="s">
        <v>824</v>
      </c>
      <c r="B5870" s="9" t="s">
        <v>36</v>
      </c>
      <c r="C5870" s="9" t="s">
        <v>29</v>
      </c>
      <c r="D5870" s="9" t="s">
        <v>27</v>
      </c>
      <c r="E5870" s="10">
        <v>169.56</v>
      </c>
      <c r="F5870" s="10">
        <v>0</v>
      </c>
      <c r="G5870" s="10">
        <v>169.56</v>
      </c>
      <c r="H5870" s="10">
        <v>153.11000000000001</v>
      </c>
      <c r="I5870" s="10">
        <v>16.449999999999989</v>
      </c>
      <c r="J5870" s="10">
        <v>0</v>
      </c>
      <c r="K5870" s="10">
        <v>0</v>
      </c>
      <c r="L5870" s="10">
        <v>0</v>
      </c>
      <c r="M5870" s="10">
        <v>0</v>
      </c>
      <c r="N5870" s="10">
        <v>0</v>
      </c>
    </row>
    <row r="5871" spans="1:14" x14ac:dyDescent="0.25">
      <c r="A5871" s="9" t="s">
        <v>824</v>
      </c>
      <c r="B5871" s="9" t="s">
        <v>37</v>
      </c>
      <c r="C5871" s="9" t="s">
        <v>29</v>
      </c>
      <c r="D5871" s="9" t="s">
        <v>27</v>
      </c>
      <c r="E5871" s="10">
        <v>392.1</v>
      </c>
      <c r="F5871" s="10">
        <v>0</v>
      </c>
      <c r="G5871" s="10">
        <v>392.1</v>
      </c>
      <c r="H5871" s="10">
        <v>354.07</v>
      </c>
      <c r="I5871" s="10">
        <v>38.03000000000003</v>
      </c>
      <c r="J5871" s="10">
        <v>0</v>
      </c>
      <c r="K5871" s="10">
        <v>0</v>
      </c>
      <c r="L5871" s="10">
        <v>0</v>
      </c>
      <c r="M5871" s="10">
        <v>0</v>
      </c>
      <c r="N5871" s="10">
        <v>0</v>
      </c>
    </row>
    <row r="5872" spans="1:14" x14ac:dyDescent="0.25">
      <c r="A5872" s="9" t="s">
        <v>824</v>
      </c>
      <c r="B5872" s="9" t="s">
        <v>346</v>
      </c>
      <c r="C5872" s="9" t="s">
        <v>33</v>
      </c>
      <c r="D5872" s="9" t="s">
        <v>27</v>
      </c>
      <c r="E5872" s="10">
        <v>4752.78</v>
      </c>
      <c r="F5872" s="10">
        <v>0</v>
      </c>
      <c r="G5872" s="10">
        <v>4752.78</v>
      </c>
      <c r="H5872" s="10">
        <v>6580.7</v>
      </c>
      <c r="I5872" s="10">
        <v>-1827.92</v>
      </c>
      <c r="J5872" s="10">
        <v>30</v>
      </c>
      <c r="K5872" s="10">
        <v>0</v>
      </c>
      <c r="L5872" s="10">
        <v>30</v>
      </c>
      <c r="M5872" s="10">
        <v>41.537999999999997</v>
      </c>
      <c r="N5872" s="10">
        <v>-11.537999999999997</v>
      </c>
    </row>
    <row r="5873" spans="1:14" x14ac:dyDescent="0.25">
      <c r="A5873" s="9" t="s">
        <v>824</v>
      </c>
      <c r="B5873" s="9" t="s">
        <v>347</v>
      </c>
      <c r="C5873" s="9" t="s">
        <v>33</v>
      </c>
      <c r="D5873" s="9" t="s">
        <v>27</v>
      </c>
      <c r="E5873" s="10">
        <v>15099.41</v>
      </c>
      <c r="F5873" s="10">
        <v>0</v>
      </c>
      <c r="G5873" s="10">
        <v>15099.41</v>
      </c>
      <c r="H5873" s="10">
        <v>20906.66</v>
      </c>
      <c r="I5873" s="10">
        <v>-5807.25</v>
      </c>
      <c r="J5873" s="10">
        <v>30</v>
      </c>
      <c r="K5873" s="10">
        <v>0</v>
      </c>
      <c r="L5873" s="10">
        <v>30</v>
      </c>
      <c r="M5873" s="10">
        <v>41.537999999999997</v>
      </c>
      <c r="N5873" s="10">
        <v>-11.537999999999997</v>
      </c>
    </row>
    <row r="5874" spans="1:14" x14ac:dyDescent="0.25">
      <c r="A5874" s="9" t="s">
        <v>824</v>
      </c>
      <c r="B5874" s="9" t="s">
        <v>348</v>
      </c>
      <c r="C5874" s="9" t="s">
        <v>33</v>
      </c>
      <c r="D5874" s="9" t="s">
        <v>27</v>
      </c>
      <c r="E5874" s="10">
        <v>15172.9</v>
      </c>
      <c r="F5874" s="10">
        <v>0</v>
      </c>
      <c r="G5874" s="10">
        <v>15172.9</v>
      </c>
      <c r="H5874" s="10">
        <v>21008.38</v>
      </c>
      <c r="I5874" s="10">
        <v>-5835.4800000000014</v>
      </c>
      <c r="J5874" s="10">
        <v>180</v>
      </c>
      <c r="K5874" s="10">
        <v>0</v>
      </c>
      <c r="L5874" s="10">
        <v>180</v>
      </c>
      <c r="M5874" s="10">
        <v>249.22800000000001</v>
      </c>
      <c r="N5874" s="10">
        <v>-69.228000000000009</v>
      </c>
    </row>
    <row r="5875" spans="1:14" x14ac:dyDescent="0.25">
      <c r="A5875" s="9" t="s">
        <v>824</v>
      </c>
      <c r="B5875" s="9" t="s">
        <v>177</v>
      </c>
      <c r="C5875" s="9" t="s">
        <v>39</v>
      </c>
      <c r="D5875" s="9" t="s">
        <v>58</v>
      </c>
      <c r="E5875" s="10">
        <v>-973710.53</v>
      </c>
      <c r="F5875" s="10">
        <v>0</v>
      </c>
      <c r="G5875" s="10">
        <v>-973710.53</v>
      </c>
      <c r="H5875" s="10">
        <v>-973710.66</v>
      </c>
      <c r="I5875" s="10">
        <v>0.13000000000465661</v>
      </c>
      <c r="J5875" s="10">
        <v>-41538</v>
      </c>
      <c r="K5875" s="10">
        <v>0</v>
      </c>
      <c r="L5875" s="10">
        <v>-41538</v>
      </c>
      <c r="M5875" s="10">
        <v>-41538</v>
      </c>
      <c r="N5875" s="10">
        <v>0</v>
      </c>
    </row>
    <row r="5876" spans="1:14" x14ac:dyDescent="0.25">
      <c r="A5876" s="9" t="s">
        <v>824</v>
      </c>
      <c r="B5876" s="9" t="s">
        <v>75</v>
      </c>
      <c r="C5876" s="9" t="s">
        <v>42</v>
      </c>
      <c r="D5876" s="9" t="s">
        <v>58</v>
      </c>
      <c r="E5876" s="10">
        <v>806436.69</v>
      </c>
      <c r="F5876" s="10">
        <v>819883.69</v>
      </c>
      <c r="G5876" s="10">
        <v>-13447</v>
      </c>
      <c r="H5876" s="10">
        <v>819883.69</v>
      </c>
      <c r="I5876" s="10">
        <v>-13447</v>
      </c>
      <c r="J5876" s="10">
        <v>42491</v>
      </c>
      <c r="K5876" s="10">
        <v>43199.519999999997</v>
      </c>
      <c r="L5876" s="10">
        <v>-708.5199999999968</v>
      </c>
      <c r="M5876" s="10">
        <v>43199.519999999997</v>
      </c>
      <c r="N5876" s="10">
        <v>-708.5199999999968</v>
      </c>
    </row>
    <row r="5877" spans="1:14" x14ac:dyDescent="0.25">
      <c r="A5877" s="9" t="s">
        <v>824</v>
      </c>
      <c r="B5877" s="9" t="s">
        <v>763</v>
      </c>
      <c r="C5877" s="9" t="s">
        <v>42</v>
      </c>
      <c r="D5877" s="9" t="s">
        <v>43</v>
      </c>
      <c r="E5877" s="10">
        <v>21129.360000000001</v>
      </c>
      <c r="F5877" s="10">
        <v>0</v>
      </c>
      <c r="G5877" s="10">
        <v>21129.360000000001</v>
      </c>
      <c r="H5877" s="10">
        <v>0</v>
      </c>
      <c r="I5877" s="10">
        <v>21129.360000000001</v>
      </c>
      <c r="J5877" s="10">
        <v>42000</v>
      </c>
      <c r="K5877" s="10">
        <v>0</v>
      </c>
      <c r="L5877" s="10">
        <v>42000</v>
      </c>
      <c r="M5877" s="10">
        <v>0</v>
      </c>
      <c r="N5877" s="10">
        <v>42000</v>
      </c>
    </row>
    <row r="5878" spans="1:14" x14ac:dyDescent="0.25">
      <c r="A5878" s="9" t="s">
        <v>824</v>
      </c>
      <c r="B5878" s="9" t="s">
        <v>825</v>
      </c>
      <c r="C5878" s="9" t="s">
        <v>42</v>
      </c>
      <c r="D5878" s="9" t="s">
        <v>43</v>
      </c>
      <c r="E5878" s="10">
        <v>0</v>
      </c>
      <c r="F5878" s="10">
        <v>19849.352941176472</v>
      </c>
      <c r="G5878" s="10">
        <v>-19849.352941176472</v>
      </c>
      <c r="H5878" s="10">
        <v>20246.34</v>
      </c>
      <c r="I5878" s="10">
        <v>-20246.34</v>
      </c>
      <c r="J5878" s="10">
        <v>0</v>
      </c>
      <c r="K5878" s="10">
        <v>41538</v>
      </c>
      <c r="L5878" s="10">
        <v>-41538</v>
      </c>
      <c r="M5878" s="10">
        <v>42368.76</v>
      </c>
      <c r="N5878" s="10">
        <v>-42368.76</v>
      </c>
    </row>
    <row r="5879" spans="1:14" x14ac:dyDescent="0.25">
      <c r="A5879" s="9" t="s">
        <v>824</v>
      </c>
      <c r="B5879" s="9" t="s">
        <v>350</v>
      </c>
      <c r="C5879" s="9" t="s">
        <v>42</v>
      </c>
      <c r="D5879" s="9" t="s">
        <v>43</v>
      </c>
      <c r="E5879" s="10">
        <v>79590</v>
      </c>
      <c r="F5879" s="10">
        <v>78714.507462686568</v>
      </c>
      <c r="G5879" s="10">
        <v>875.49253731343197</v>
      </c>
      <c r="H5879" s="10">
        <v>79108.08</v>
      </c>
      <c r="I5879" s="10">
        <v>481.91999999999825</v>
      </c>
      <c r="J5879" s="10">
        <v>42000</v>
      </c>
      <c r="K5879" s="10">
        <v>41538</v>
      </c>
      <c r="L5879" s="10">
        <v>462</v>
      </c>
      <c r="M5879" s="10">
        <v>41745.69</v>
      </c>
      <c r="N5879" s="10">
        <v>254.30999999999767</v>
      </c>
    </row>
    <row r="5880" spans="1:14" x14ac:dyDescent="0.25">
      <c r="A5880" s="9" t="s">
        <v>824</v>
      </c>
      <c r="B5880" s="9" t="s">
        <v>355</v>
      </c>
      <c r="C5880" s="9" t="s">
        <v>42</v>
      </c>
      <c r="D5880" s="9" t="s">
        <v>53</v>
      </c>
      <c r="E5880" s="10">
        <v>6039.71</v>
      </c>
      <c r="F5880" s="10">
        <v>5453.87</v>
      </c>
      <c r="G5880" s="10">
        <v>585.84000000000015</v>
      </c>
      <c r="H5880" s="10">
        <v>5453.87</v>
      </c>
      <c r="I5880" s="10">
        <v>585.84000000000015</v>
      </c>
      <c r="J5880" s="10">
        <v>460</v>
      </c>
      <c r="K5880" s="10">
        <v>415.38</v>
      </c>
      <c r="L5880" s="10">
        <v>44.620000000000005</v>
      </c>
      <c r="M5880" s="10">
        <v>415.38</v>
      </c>
      <c r="N5880" s="10">
        <v>44.620000000000005</v>
      </c>
    </row>
    <row r="5881" spans="1:14" x14ac:dyDescent="0.25">
      <c r="A5881" s="9" t="s">
        <v>826</v>
      </c>
      <c r="B5881" s="9" t="s">
        <v>25</v>
      </c>
      <c r="C5881" s="9" t="s">
        <v>26</v>
      </c>
      <c r="D5881" s="9" t="s">
        <v>27</v>
      </c>
      <c r="E5881" s="10">
        <v>6567.79</v>
      </c>
      <c r="F5881" s="10">
        <v>0</v>
      </c>
      <c r="G5881" s="10">
        <v>6567.79</v>
      </c>
      <c r="H5881" s="10">
        <v>0</v>
      </c>
      <c r="I5881" s="10">
        <v>6567.79</v>
      </c>
      <c r="J5881" s="10">
        <v>0</v>
      </c>
      <c r="K5881" s="10">
        <v>0</v>
      </c>
      <c r="L5881" s="10">
        <v>0</v>
      </c>
      <c r="M5881" s="10">
        <v>0</v>
      </c>
      <c r="N5881" s="10">
        <v>0</v>
      </c>
    </row>
    <row r="5882" spans="1:14" x14ac:dyDescent="0.25">
      <c r="A5882" s="9" t="s">
        <v>826</v>
      </c>
      <c r="B5882" s="9" t="s">
        <v>28</v>
      </c>
      <c r="C5882" s="9" t="s">
        <v>29</v>
      </c>
      <c r="D5882" s="9" t="s">
        <v>27</v>
      </c>
      <c r="E5882" s="10">
        <v>0.08</v>
      </c>
      <c r="F5882" s="10">
        <v>0</v>
      </c>
      <c r="G5882" s="10">
        <v>0.08</v>
      </c>
      <c r="H5882" s="10">
        <v>7.0000000000000007E-2</v>
      </c>
      <c r="I5882" s="10">
        <v>9.999999999999995E-3</v>
      </c>
      <c r="J5882" s="10">
        <v>0</v>
      </c>
      <c r="K5882" s="10">
        <v>0</v>
      </c>
      <c r="L5882" s="10">
        <v>0</v>
      </c>
      <c r="M5882" s="10">
        <v>0</v>
      </c>
      <c r="N5882" s="10">
        <v>0</v>
      </c>
    </row>
    <row r="5883" spans="1:14" x14ac:dyDescent="0.25">
      <c r="A5883" s="9" t="s">
        <v>826</v>
      </c>
      <c r="B5883" s="9" t="s">
        <v>30</v>
      </c>
      <c r="C5883" s="9" t="s">
        <v>29</v>
      </c>
      <c r="D5883" s="9" t="s">
        <v>27</v>
      </c>
      <c r="E5883" s="10">
        <v>1.76</v>
      </c>
      <c r="F5883" s="10">
        <v>0</v>
      </c>
      <c r="G5883" s="10">
        <v>1.76</v>
      </c>
      <c r="H5883" s="10">
        <v>1.58</v>
      </c>
      <c r="I5883" s="10">
        <v>0.17999999999999994</v>
      </c>
      <c r="J5883" s="10">
        <v>0</v>
      </c>
      <c r="K5883" s="10">
        <v>0</v>
      </c>
      <c r="L5883" s="10">
        <v>0</v>
      </c>
      <c r="M5883" s="10">
        <v>0</v>
      </c>
      <c r="N5883" s="10">
        <v>0</v>
      </c>
    </row>
    <row r="5884" spans="1:14" x14ac:dyDescent="0.25">
      <c r="A5884" s="9" t="s">
        <v>826</v>
      </c>
      <c r="B5884" s="9" t="s">
        <v>31</v>
      </c>
      <c r="C5884" s="9" t="s">
        <v>29</v>
      </c>
      <c r="D5884" s="9" t="s">
        <v>27</v>
      </c>
      <c r="E5884" s="10">
        <v>11.84</v>
      </c>
      <c r="F5884" s="10">
        <v>0</v>
      </c>
      <c r="G5884" s="10">
        <v>11.84</v>
      </c>
      <c r="H5884" s="10">
        <v>10.61</v>
      </c>
      <c r="I5884" s="10">
        <v>1.2300000000000004</v>
      </c>
      <c r="J5884" s="10">
        <v>0</v>
      </c>
      <c r="K5884" s="10">
        <v>0</v>
      </c>
      <c r="L5884" s="10">
        <v>0</v>
      </c>
      <c r="M5884" s="10">
        <v>0</v>
      </c>
      <c r="N5884" s="10">
        <v>0</v>
      </c>
    </row>
    <row r="5885" spans="1:14" x14ac:dyDescent="0.25">
      <c r="A5885" s="9" t="s">
        <v>826</v>
      </c>
      <c r="B5885" s="9" t="s">
        <v>36</v>
      </c>
      <c r="C5885" s="9" t="s">
        <v>29</v>
      </c>
      <c r="D5885" s="9" t="s">
        <v>27</v>
      </c>
      <c r="E5885" s="10">
        <v>132.69999999999999</v>
      </c>
      <c r="F5885" s="10">
        <v>0</v>
      </c>
      <c r="G5885" s="10">
        <v>132.69999999999999</v>
      </c>
      <c r="H5885" s="10">
        <v>118.89</v>
      </c>
      <c r="I5885" s="10">
        <v>13.809999999999988</v>
      </c>
      <c r="J5885" s="10">
        <v>0</v>
      </c>
      <c r="K5885" s="10">
        <v>0</v>
      </c>
      <c r="L5885" s="10">
        <v>0</v>
      </c>
      <c r="M5885" s="10">
        <v>0</v>
      </c>
      <c r="N5885" s="10">
        <v>0</v>
      </c>
    </row>
    <row r="5886" spans="1:14" x14ac:dyDescent="0.25">
      <c r="A5886" s="9" t="s">
        <v>826</v>
      </c>
      <c r="B5886" s="9" t="s">
        <v>37</v>
      </c>
      <c r="C5886" s="9" t="s">
        <v>29</v>
      </c>
      <c r="D5886" s="9" t="s">
        <v>27</v>
      </c>
      <c r="E5886" s="10">
        <v>306.86</v>
      </c>
      <c r="F5886" s="10">
        <v>0</v>
      </c>
      <c r="G5886" s="10">
        <v>306.86</v>
      </c>
      <c r="H5886" s="10">
        <v>274.93</v>
      </c>
      <c r="I5886" s="10">
        <v>31.930000000000007</v>
      </c>
      <c r="J5886" s="10">
        <v>0</v>
      </c>
      <c r="K5886" s="10">
        <v>0</v>
      </c>
      <c r="L5886" s="10">
        <v>0</v>
      </c>
      <c r="M5886" s="10">
        <v>0</v>
      </c>
      <c r="N5886" s="10">
        <v>0</v>
      </c>
    </row>
    <row r="5887" spans="1:14" x14ac:dyDescent="0.25">
      <c r="A5887" s="9" t="s">
        <v>826</v>
      </c>
      <c r="B5887" s="9" t="s">
        <v>346</v>
      </c>
      <c r="C5887" s="9" t="s">
        <v>33</v>
      </c>
      <c r="D5887" s="9" t="s">
        <v>27</v>
      </c>
      <c r="E5887" s="10">
        <v>4119.08</v>
      </c>
      <c r="F5887" s="10">
        <v>0</v>
      </c>
      <c r="G5887" s="10">
        <v>4119.08</v>
      </c>
      <c r="H5887" s="10">
        <v>5109.87</v>
      </c>
      <c r="I5887" s="10">
        <v>-990.79</v>
      </c>
      <c r="J5887" s="10">
        <v>26</v>
      </c>
      <c r="K5887" s="10">
        <v>0</v>
      </c>
      <c r="L5887" s="10">
        <v>26</v>
      </c>
      <c r="M5887" s="10">
        <v>32.253999999999998</v>
      </c>
      <c r="N5887" s="10">
        <v>-6.2539999999999978</v>
      </c>
    </row>
    <row r="5888" spans="1:14" x14ac:dyDescent="0.25">
      <c r="A5888" s="9" t="s">
        <v>826</v>
      </c>
      <c r="B5888" s="9" t="s">
        <v>347</v>
      </c>
      <c r="C5888" s="9" t="s">
        <v>33</v>
      </c>
      <c r="D5888" s="9" t="s">
        <v>27</v>
      </c>
      <c r="E5888" s="10">
        <v>13086.15</v>
      </c>
      <c r="F5888" s="10">
        <v>0</v>
      </c>
      <c r="G5888" s="10">
        <v>13086.15</v>
      </c>
      <c r="H5888" s="10">
        <v>16233.89</v>
      </c>
      <c r="I5888" s="10">
        <v>-3147.74</v>
      </c>
      <c r="J5888" s="10">
        <v>26</v>
      </c>
      <c r="K5888" s="10">
        <v>0</v>
      </c>
      <c r="L5888" s="10">
        <v>26</v>
      </c>
      <c r="M5888" s="10">
        <v>32.253999999999998</v>
      </c>
      <c r="N5888" s="10">
        <v>-6.2539999999999978</v>
      </c>
    </row>
    <row r="5889" spans="1:14" x14ac:dyDescent="0.25">
      <c r="A5889" s="9" t="s">
        <v>826</v>
      </c>
      <c r="B5889" s="9" t="s">
        <v>348</v>
      </c>
      <c r="C5889" s="9" t="s">
        <v>33</v>
      </c>
      <c r="D5889" s="9" t="s">
        <v>27</v>
      </c>
      <c r="E5889" s="10">
        <v>13149.85</v>
      </c>
      <c r="F5889" s="10">
        <v>0</v>
      </c>
      <c r="G5889" s="10">
        <v>13149.85</v>
      </c>
      <c r="H5889" s="10">
        <v>16312.88</v>
      </c>
      <c r="I5889" s="10">
        <v>-3163.0299999999988</v>
      </c>
      <c r="J5889" s="10">
        <v>156</v>
      </c>
      <c r="K5889" s="10">
        <v>0</v>
      </c>
      <c r="L5889" s="10">
        <v>156</v>
      </c>
      <c r="M5889" s="10">
        <v>193.524</v>
      </c>
      <c r="N5889" s="10">
        <v>-37.524000000000001</v>
      </c>
    </row>
    <row r="5890" spans="1:14" x14ac:dyDescent="0.25">
      <c r="A5890" s="9" t="s">
        <v>826</v>
      </c>
      <c r="B5890" s="9" t="s">
        <v>177</v>
      </c>
      <c r="C5890" s="9" t="s">
        <v>39</v>
      </c>
      <c r="D5890" s="9" t="s">
        <v>58</v>
      </c>
      <c r="E5890" s="10">
        <v>-756080.21</v>
      </c>
      <c r="F5890" s="10">
        <v>0</v>
      </c>
      <c r="G5890" s="10">
        <v>-756080.21</v>
      </c>
      <c r="H5890" s="10">
        <v>-756080.3</v>
      </c>
      <c r="I5890" s="10">
        <v>9.0000000083819032E-2</v>
      </c>
      <c r="J5890" s="10">
        <v>-32254</v>
      </c>
      <c r="K5890" s="10">
        <v>0</v>
      </c>
      <c r="L5890" s="10">
        <v>-32254</v>
      </c>
      <c r="M5890" s="10">
        <v>-32254</v>
      </c>
      <c r="N5890" s="10">
        <v>0</v>
      </c>
    </row>
    <row r="5891" spans="1:14" x14ac:dyDescent="0.25">
      <c r="A5891" s="9" t="s">
        <v>826</v>
      </c>
      <c r="B5891" s="9" t="s">
        <v>75</v>
      </c>
      <c r="C5891" s="9" t="s">
        <v>42</v>
      </c>
      <c r="D5891" s="9" t="s">
        <v>58</v>
      </c>
      <c r="E5891" s="10">
        <v>636100.16</v>
      </c>
      <c r="F5891" s="10">
        <v>636634.61</v>
      </c>
      <c r="G5891" s="10">
        <v>-534.44999999995343</v>
      </c>
      <c r="H5891" s="10">
        <v>636634.61</v>
      </c>
      <c r="I5891" s="10">
        <v>-534.44999999995343</v>
      </c>
      <c r="J5891" s="10">
        <v>33516</v>
      </c>
      <c r="K5891" s="10">
        <v>33544.160000000003</v>
      </c>
      <c r="L5891" s="10">
        <v>-28.160000000003492</v>
      </c>
      <c r="M5891" s="10">
        <v>33544.160000000003</v>
      </c>
      <c r="N5891" s="10">
        <v>-28.160000000003492</v>
      </c>
    </row>
    <row r="5892" spans="1:14" x14ac:dyDescent="0.25">
      <c r="A5892" s="9" t="s">
        <v>826</v>
      </c>
      <c r="B5892" s="9" t="s">
        <v>763</v>
      </c>
      <c r="C5892" s="9" t="s">
        <v>42</v>
      </c>
      <c r="D5892" s="9" t="s">
        <v>43</v>
      </c>
      <c r="E5892" s="10">
        <v>16858.21</v>
      </c>
      <c r="F5892" s="10">
        <v>0</v>
      </c>
      <c r="G5892" s="10">
        <v>16858.21</v>
      </c>
      <c r="H5892" s="10">
        <v>0</v>
      </c>
      <c r="I5892" s="10">
        <v>16858.21</v>
      </c>
      <c r="J5892" s="10">
        <v>33510</v>
      </c>
      <c r="K5892" s="10">
        <v>0</v>
      </c>
      <c r="L5892" s="10">
        <v>33510</v>
      </c>
      <c r="M5892" s="10">
        <v>0</v>
      </c>
      <c r="N5892" s="10">
        <v>33510</v>
      </c>
    </row>
    <row r="5893" spans="1:14" x14ac:dyDescent="0.25">
      <c r="A5893" s="9" t="s">
        <v>826</v>
      </c>
      <c r="B5893" s="9" t="s">
        <v>825</v>
      </c>
      <c r="C5893" s="9" t="s">
        <v>42</v>
      </c>
      <c r="D5893" s="9" t="s">
        <v>43</v>
      </c>
      <c r="E5893" s="10">
        <v>0</v>
      </c>
      <c r="F5893" s="10">
        <v>15412.892156862745</v>
      </c>
      <c r="G5893" s="10">
        <v>-15412.892156862745</v>
      </c>
      <c r="H5893" s="10">
        <v>15721.15</v>
      </c>
      <c r="I5893" s="10">
        <v>-15721.15</v>
      </c>
      <c r="J5893" s="10">
        <v>0</v>
      </c>
      <c r="K5893" s="10">
        <v>32254</v>
      </c>
      <c r="L5893" s="10">
        <v>-32254</v>
      </c>
      <c r="M5893" s="10">
        <v>32899.08</v>
      </c>
      <c r="N5893" s="10">
        <v>-32899.08</v>
      </c>
    </row>
    <row r="5894" spans="1:14" x14ac:dyDescent="0.25">
      <c r="A5894" s="9" t="s">
        <v>826</v>
      </c>
      <c r="B5894" s="9" t="s">
        <v>350</v>
      </c>
      <c r="C5894" s="9" t="s">
        <v>42</v>
      </c>
      <c r="D5894" s="9" t="s">
        <v>43</v>
      </c>
      <c r="E5894" s="10">
        <v>61019</v>
      </c>
      <c r="F5894" s="10">
        <v>61121.333333333336</v>
      </c>
      <c r="G5894" s="10">
        <v>-102.33333333333576</v>
      </c>
      <c r="H5894" s="10">
        <v>61426.94</v>
      </c>
      <c r="I5894" s="10">
        <v>-407.94000000000233</v>
      </c>
      <c r="J5894" s="10">
        <v>32200</v>
      </c>
      <c r="K5894" s="10">
        <v>32254</v>
      </c>
      <c r="L5894" s="10">
        <v>-54</v>
      </c>
      <c r="M5894" s="10">
        <v>32415.27</v>
      </c>
      <c r="N5894" s="10">
        <v>-215.27000000000044</v>
      </c>
    </row>
    <row r="5895" spans="1:14" x14ac:dyDescent="0.25">
      <c r="A5895" s="9" t="s">
        <v>826</v>
      </c>
      <c r="B5895" s="9" t="s">
        <v>355</v>
      </c>
      <c r="C5895" s="9" t="s">
        <v>42</v>
      </c>
      <c r="D5895" s="9" t="s">
        <v>53</v>
      </c>
      <c r="E5895" s="10">
        <v>4726.7299999999996</v>
      </c>
      <c r="F5895" s="10">
        <v>4234.8999999999996</v>
      </c>
      <c r="G5895" s="10">
        <v>491.82999999999993</v>
      </c>
      <c r="H5895" s="10">
        <v>4234.8999999999996</v>
      </c>
      <c r="I5895" s="10">
        <v>491.82999999999993</v>
      </c>
      <c r="J5895" s="10">
        <v>360</v>
      </c>
      <c r="K5895" s="10">
        <v>322.54000000000002</v>
      </c>
      <c r="L5895" s="10">
        <v>37.45999999999998</v>
      </c>
      <c r="M5895" s="10">
        <v>322.54000000000002</v>
      </c>
      <c r="N5895" s="10">
        <v>37.45999999999998</v>
      </c>
    </row>
    <row r="5896" spans="1:14" x14ac:dyDescent="0.25">
      <c r="A5896" s="9" t="s">
        <v>827</v>
      </c>
      <c r="B5896" s="9" t="s">
        <v>25</v>
      </c>
      <c r="C5896" s="9" t="s">
        <v>26</v>
      </c>
      <c r="D5896" s="9" t="s">
        <v>27</v>
      </c>
      <c r="E5896" s="10">
        <v>-30383.65</v>
      </c>
      <c r="F5896" s="10">
        <v>0</v>
      </c>
      <c r="G5896" s="10">
        <v>-30383.65</v>
      </c>
      <c r="H5896" s="10">
        <v>0</v>
      </c>
      <c r="I5896" s="10">
        <v>-30383.65</v>
      </c>
      <c r="J5896" s="10">
        <v>0</v>
      </c>
      <c r="K5896" s="10">
        <v>0</v>
      </c>
      <c r="L5896" s="10">
        <v>0</v>
      </c>
      <c r="M5896" s="10">
        <v>0</v>
      </c>
      <c r="N5896" s="10">
        <v>0</v>
      </c>
    </row>
    <row r="5897" spans="1:14" x14ac:dyDescent="0.25">
      <c r="A5897" s="9" t="s">
        <v>827</v>
      </c>
      <c r="B5897" s="9" t="s">
        <v>28</v>
      </c>
      <c r="C5897" s="9" t="s">
        <v>29</v>
      </c>
      <c r="D5897" s="9" t="s">
        <v>27</v>
      </c>
      <c r="E5897" s="10">
        <v>0</v>
      </c>
      <c r="F5897" s="10">
        <v>0</v>
      </c>
      <c r="G5897" s="10">
        <v>0</v>
      </c>
      <c r="H5897" s="10">
        <v>0.08</v>
      </c>
      <c r="I5897" s="10">
        <v>-0.08</v>
      </c>
      <c r="J5897" s="10">
        <v>0</v>
      </c>
      <c r="K5897" s="10">
        <v>0</v>
      </c>
      <c r="L5897" s="10">
        <v>0</v>
      </c>
      <c r="M5897" s="10">
        <v>0</v>
      </c>
      <c r="N5897" s="10">
        <v>0</v>
      </c>
    </row>
    <row r="5898" spans="1:14" x14ac:dyDescent="0.25">
      <c r="A5898" s="9" t="s">
        <v>827</v>
      </c>
      <c r="B5898" s="9" t="s">
        <v>30</v>
      </c>
      <c r="C5898" s="9" t="s">
        <v>29</v>
      </c>
      <c r="D5898" s="9" t="s">
        <v>27</v>
      </c>
      <c r="E5898" s="10">
        <v>0</v>
      </c>
      <c r="F5898" s="10">
        <v>0</v>
      </c>
      <c r="G5898" s="10">
        <v>0</v>
      </c>
      <c r="H5898" s="10">
        <v>1.81</v>
      </c>
      <c r="I5898" s="10">
        <v>-1.81</v>
      </c>
      <c r="J5898" s="10">
        <v>0</v>
      </c>
      <c r="K5898" s="10">
        <v>0</v>
      </c>
      <c r="L5898" s="10">
        <v>0</v>
      </c>
      <c r="M5898" s="10">
        <v>0</v>
      </c>
      <c r="N5898" s="10">
        <v>0</v>
      </c>
    </row>
    <row r="5899" spans="1:14" x14ac:dyDescent="0.25">
      <c r="A5899" s="9" t="s">
        <v>827</v>
      </c>
      <c r="B5899" s="9" t="s">
        <v>31</v>
      </c>
      <c r="C5899" s="9" t="s">
        <v>29</v>
      </c>
      <c r="D5899" s="9" t="s">
        <v>27</v>
      </c>
      <c r="E5899" s="10">
        <v>0</v>
      </c>
      <c r="F5899" s="10">
        <v>0</v>
      </c>
      <c r="G5899" s="10">
        <v>0</v>
      </c>
      <c r="H5899" s="10">
        <v>12.16</v>
      </c>
      <c r="I5899" s="10">
        <v>-12.16</v>
      </c>
      <c r="J5899" s="10">
        <v>0</v>
      </c>
      <c r="K5899" s="10">
        <v>0</v>
      </c>
      <c r="L5899" s="10">
        <v>0</v>
      </c>
      <c r="M5899" s="10">
        <v>0</v>
      </c>
      <c r="N5899" s="10">
        <v>0</v>
      </c>
    </row>
    <row r="5900" spans="1:14" x14ac:dyDescent="0.25">
      <c r="A5900" s="9" t="s">
        <v>827</v>
      </c>
      <c r="B5900" s="9" t="s">
        <v>36</v>
      </c>
      <c r="C5900" s="9" t="s">
        <v>29</v>
      </c>
      <c r="D5900" s="9" t="s">
        <v>27</v>
      </c>
      <c r="E5900" s="10">
        <v>0</v>
      </c>
      <c r="F5900" s="10">
        <v>0</v>
      </c>
      <c r="G5900" s="10">
        <v>0</v>
      </c>
      <c r="H5900" s="10">
        <v>136.27000000000001</v>
      </c>
      <c r="I5900" s="10">
        <v>-136.27000000000001</v>
      </c>
      <c r="J5900" s="10">
        <v>0</v>
      </c>
      <c r="K5900" s="10">
        <v>0</v>
      </c>
      <c r="L5900" s="10">
        <v>0</v>
      </c>
      <c r="M5900" s="10">
        <v>0</v>
      </c>
      <c r="N5900" s="10">
        <v>0</v>
      </c>
    </row>
    <row r="5901" spans="1:14" x14ac:dyDescent="0.25">
      <c r="A5901" s="9" t="s">
        <v>827</v>
      </c>
      <c r="B5901" s="9" t="s">
        <v>37</v>
      </c>
      <c r="C5901" s="9" t="s">
        <v>29</v>
      </c>
      <c r="D5901" s="9" t="s">
        <v>27</v>
      </c>
      <c r="E5901" s="10">
        <v>0</v>
      </c>
      <c r="F5901" s="10">
        <v>0</v>
      </c>
      <c r="G5901" s="10">
        <v>0</v>
      </c>
      <c r="H5901" s="10">
        <v>315.13</v>
      </c>
      <c r="I5901" s="10">
        <v>-315.13</v>
      </c>
      <c r="J5901" s="10">
        <v>0</v>
      </c>
      <c r="K5901" s="10">
        <v>0</v>
      </c>
      <c r="L5901" s="10">
        <v>0</v>
      </c>
      <c r="M5901" s="10">
        <v>0</v>
      </c>
      <c r="N5901" s="10">
        <v>0</v>
      </c>
    </row>
    <row r="5902" spans="1:14" x14ac:dyDescent="0.25">
      <c r="A5902" s="9" t="s">
        <v>827</v>
      </c>
      <c r="B5902" s="9" t="s">
        <v>346</v>
      </c>
      <c r="C5902" s="9" t="s">
        <v>33</v>
      </c>
      <c r="D5902" s="9" t="s">
        <v>27</v>
      </c>
      <c r="E5902" s="10">
        <v>4911.21</v>
      </c>
      <c r="F5902" s="10">
        <v>0</v>
      </c>
      <c r="G5902" s="10">
        <v>4911.21</v>
      </c>
      <c r="H5902" s="10">
        <v>5857.01</v>
      </c>
      <c r="I5902" s="10">
        <v>-945.80000000000018</v>
      </c>
      <c r="J5902" s="10">
        <v>31</v>
      </c>
      <c r="K5902" s="10">
        <v>0</v>
      </c>
      <c r="L5902" s="10">
        <v>31</v>
      </c>
      <c r="M5902" s="10">
        <v>36.97</v>
      </c>
      <c r="N5902" s="10">
        <v>-5.9699999999999989</v>
      </c>
    </row>
    <row r="5903" spans="1:14" x14ac:dyDescent="0.25">
      <c r="A5903" s="9" t="s">
        <v>827</v>
      </c>
      <c r="B5903" s="9" t="s">
        <v>347</v>
      </c>
      <c r="C5903" s="9" t="s">
        <v>33</v>
      </c>
      <c r="D5903" s="9" t="s">
        <v>27</v>
      </c>
      <c r="E5903" s="10">
        <v>15602.72</v>
      </c>
      <c r="F5903" s="10">
        <v>0</v>
      </c>
      <c r="G5903" s="10">
        <v>15602.72</v>
      </c>
      <c r="H5903" s="10">
        <v>18607.52</v>
      </c>
      <c r="I5903" s="10">
        <v>-3004.8000000000011</v>
      </c>
      <c r="J5903" s="10">
        <v>31</v>
      </c>
      <c r="K5903" s="10">
        <v>0</v>
      </c>
      <c r="L5903" s="10">
        <v>31</v>
      </c>
      <c r="M5903" s="10">
        <v>36.97</v>
      </c>
      <c r="N5903" s="10">
        <v>-5.9699999999999989</v>
      </c>
    </row>
    <row r="5904" spans="1:14" x14ac:dyDescent="0.25">
      <c r="A5904" s="9" t="s">
        <v>827</v>
      </c>
      <c r="B5904" s="9" t="s">
        <v>348</v>
      </c>
      <c r="C5904" s="9" t="s">
        <v>33</v>
      </c>
      <c r="D5904" s="9" t="s">
        <v>27</v>
      </c>
      <c r="E5904" s="10">
        <v>15678.67</v>
      </c>
      <c r="F5904" s="10">
        <v>0</v>
      </c>
      <c r="G5904" s="10">
        <v>15678.67</v>
      </c>
      <c r="H5904" s="10">
        <v>18698.060000000001</v>
      </c>
      <c r="I5904" s="10">
        <v>-3019.3900000000012</v>
      </c>
      <c r="J5904" s="10">
        <v>186</v>
      </c>
      <c r="K5904" s="10">
        <v>0</v>
      </c>
      <c r="L5904" s="10">
        <v>186</v>
      </c>
      <c r="M5904" s="10">
        <v>221.82</v>
      </c>
      <c r="N5904" s="10">
        <v>-35.819999999999993</v>
      </c>
    </row>
    <row r="5905" spans="1:14" x14ac:dyDescent="0.25">
      <c r="A5905" s="9" t="s">
        <v>827</v>
      </c>
      <c r="B5905" s="9" t="s">
        <v>191</v>
      </c>
      <c r="C5905" s="9" t="s">
        <v>39</v>
      </c>
      <c r="D5905" s="9" t="s">
        <v>58</v>
      </c>
      <c r="E5905" s="10">
        <v>-865817.07</v>
      </c>
      <c r="F5905" s="10">
        <v>0</v>
      </c>
      <c r="G5905" s="10">
        <v>-865817.07</v>
      </c>
      <c r="H5905" s="10">
        <v>-865816.96</v>
      </c>
      <c r="I5905" s="10">
        <v>-0.10999999998603016</v>
      </c>
      <c r="J5905" s="10">
        <v>-36970</v>
      </c>
      <c r="K5905" s="10">
        <v>0</v>
      </c>
      <c r="L5905" s="10">
        <v>-36970</v>
      </c>
      <c r="M5905" s="10">
        <v>-36970</v>
      </c>
      <c r="N5905" s="10">
        <v>0</v>
      </c>
    </row>
    <row r="5906" spans="1:14" x14ac:dyDescent="0.25">
      <c r="A5906" s="9" t="s">
        <v>827</v>
      </c>
      <c r="B5906" s="9" t="s">
        <v>75</v>
      </c>
      <c r="C5906" s="9" t="s">
        <v>42</v>
      </c>
      <c r="D5906" s="9" t="s">
        <v>58</v>
      </c>
      <c r="E5906" s="10">
        <v>754653.84</v>
      </c>
      <c r="F5906" s="10">
        <v>729748.5</v>
      </c>
      <c r="G5906" s="10">
        <v>24905.339999999967</v>
      </c>
      <c r="H5906" s="10">
        <v>729748.5</v>
      </c>
      <c r="I5906" s="10">
        <v>24905.339999999967</v>
      </c>
      <c r="J5906" s="10">
        <v>39761</v>
      </c>
      <c r="K5906" s="10">
        <v>38448.800000000003</v>
      </c>
      <c r="L5906" s="10">
        <v>1312.1999999999971</v>
      </c>
      <c r="M5906" s="10">
        <v>38448.800000000003</v>
      </c>
      <c r="N5906" s="10">
        <v>1312.1999999999971</v>
      </c>
    </row>
    <row r="5907" spans="1:14" x14ac:dyDescent="0.25">
      <c r="A5907" s="9" t="s">
        <v>827</v>
      </c>
      <c r="B5907" s="9" t="s">
        <v>437</v>
      </c>
      <c r="C5907" s="9" t="s">
        <v>42</v>
      </c>
      <c r="D5907" s="9" t="s">
        <v>43</v>
      </c>
      <c r="E5907" s="10">
        <v>19763.73</v>
      </c>
      <c r="F5907" s="10">
        <v>0</v>
      </c>
      <c r="G5907" s="10">
        <v>19763.73</v>
      </c>
      <c r="H5907" s="10">
        <v>0</v>
      </c>
      <c r="I5907" s="10">
        <v>19763.73</v>
      </c>
      <c r="J5907" s="10">
        <v>37800</v>
      </c>
      <c r="K5907" s="10">
        <v>0</v>
      </c>
      <c r="L5907" s="10">
        <v>37800</v>
      </c>
      <c r="M5907" s="10">
        <v>0</v>
      </c>
      <c r="N5907" s="10">
        <v>37800</v>
      </c>
    </row>
    <row r="5908" spans="1:14" x14ac:dyDescent="0.25">
      <c r="A5908" s="9" t="s">
        <v>827</v>
      </c>
      <c r="B5908" s="9" t="s">
        <v>349</v>
      </c>
      <c r="C5908" s="9" t="s">
        <v>42</v>
      </c>
      <c r="D5908" s="9" t="s">
        <v>43</v>
      </c>
      <c r="E5908" s="10">
        <v>0</v>
      </c>
      <c r="F5908" s="10">
        <v>18042.843137254902</v>
      </c>
      <c r="G5908" s="10">
        <v>-18042.843137254902</v>
      </c>
      <c r="H5908" s="10">
        <v>18403.7</v>
      </c>
      <c r="I5908" s="10">
        <v>-18403.7</v>
      </c>
      <c r="J5908" s="10">
        <v>0</v>
      </c>
      <c r="K5908" s="10">
        <v>36970</v>
      </c>
      <c r="L5908" s="10">
        <v>-36970</v>
      </c>
      <c r="M5908" s="10">
        <v>37709.4</v>
      </c>
      <c r="N5908" s="10">
        <v>-37709.4</v>
      </c>
    </row>
    <row r="5909" spans="1:14" x14ac:dyDescent="0.25">
      <c r="A5909" s="9" t="s">
        <v>827</v>
      </c>
      <c r="B5909" s="9" t="s">
        <v>350</v>
      </c>
      <c r="C5909" s="9" t="s">
        <v>42</v>
      </c>
      <c r="D5909" s="9" t="s">
        <v>43</v>
      </c>
      <c r="E5909" s="10">
        <v>73715.5</v>
      </c>
      <c r="F5909" s="10">
        <v>70058.149253731346</v>
      </c>
      <c r="G5909" s="10">
        <v>3657.3507462686539</v>
      </c>
      <c r="H5909" s="10">
        <v>70408.44</v>
      </c>
      <c r="I5909" s="10">
        <v>3307.0599999999977</v>
      </c>
      <c r="J5909" s="10">
        <v>38900</v>
      </c>
      <c r="K5909" s="10">
        <v>36970</v>
      </c>
      <c r="L5909" s="10">
        <v>1930</v>
      </c>
      <c r="M5909" s="10">
        <v>37154.85</v>
      </c>
      <c r="N5909" s="10">
        <v>1745.1500000000015</v>
      </c>
    </row>
    <row r="5910" spans="1:14" x14ac:dyDescent="0.25">
      <c r="A5910" s="9" t="s">
        <v>827</v>
      </c>
      <c r="B5910" s="9" t="s">
        <v>351</v>
      </c>
      <c r="C5910" s="9" t="s">
        <v>42</v>
      </c>
      <c r="D5910" s="9" t="s">
        <v>53</v>
      </c>
      <c r="E5910" s="10">
        <v>11875.05</v>
      </c>
      <c r="F5910" s="10">
        <v>3628.28</v>
      </c>
      <c r="G5910" s="10">
        <v>8246.7699999999986</v>
      </c>
      <c r="H5910" s="10">
        <v>3628.28</v>
      </c>
      <c r="I5910" s="10">
        <v>8246.7699999999986</v>
      </c>
      <c r="J5910" s="10">
        <v>1210</v>
      </c>
      <c r="K5910" s="10">
        <v>369.7</v>
      </c>
      <c r="L5910" s="10">
        <v>840.3</v>
      </c>
      <c r="M5910" s="10">
        <v>369.7</v>
      </c>
      <c r="N5910" s="10">
        <v>840.3</v>
      </c>
    </row>
    <row r="5911" spans="1:14" x14ac:dyDescent="0.25">
      <c r="A5911" s="9" t="s">
        <v>828</v>
      </c>
      <c r="B5911" s="9" t="s">
        <v>25</v>
      </c>
      <c r="C5911" s="9" t="s">
        <v>26</v>
      </c>
      <c r="D5911" s="9" t="s">
        <v>27</v>
      </c>
      <c r="E5911" s="10">
        <v>5050.38</v>
      </c>
      <c r="F5911" s="10">
        <v>0</v>
      </c>
      <c r="G5911" s="10">
        <v>5050.38</v>
      </c>
      <c r="H5911" s="10">
        <v>0</v>
      </c>
      <c r="I5911" s="10">
        <v>5050.38</v>
      </c>
      <c r="J5911" s="10">
        <v>0</v>
      </c>
      <c r="K5911" s="10">
        <v>0</v>
      </c>
      <c r="L5911" s="10">
        <v>0</v>
      </c>
      <c r="M5911" s="10">
        <v>0</v>
      </c>
      <c r="N5911" s="10">
        <v>0</v>
      </c>
    </row>
    <row r="5912" spans="1:14" x14ac:dyDescent="0.25">
      <c r="A5912" s="9" t="s">
        <v>828</v>
      </c>
      <c r="B5912" s="9" t="s">
        <v>28</v>
      </c>
      <c r="C5912" s="9" t="s">
        <v>29</v>
      </c>
      <c r="D5912" s="9" t="s">
        <v>27</v>
      </c>
      <c r="E5912" s="10">
        <v>0.05</v>
      </c>
      <c r="F5912" s="10">
        <v>0</v>
      </c>
      <c r="G5912" s="10">
        <v>0.05</v>
      </c>
      <c r="H5912" s="10">
        <v>0.02</v>
      </c>
      <c r="I5912" s="10">
        <v>3.0000000000000002E-2</v>
      </c>
      <c r="J5912" s="10">
        <v>0</v>
      </c>
      <c r="K5912" s="10">
        <v>0</v>
      </c>
      <c r="L5912" s="10">
        <v>0</v>
      </c>
      <c r="M5912" s="10">
        <v>0</v>
      </c>
      <c r="N5912" s="10">
        <v>0</v>
      </c>
    </row>
    <row r="5913" spans="1:14" x14ac:dyDescent="0.25">
      <c r="A5913" s="9" t="s">
        <v>828</v>
      </c>
      <c r="B5913" s="9" t="s">
        <v>30</v>
      </c>
      <c r="C5913" s="9" t="s">
        <v>29</v>
      </c>
      <c r="D5913" s="9" t="s">
        <v>27</v>
      </c>
      <c r="E5913" s="10">
        <v>1.27</v>
      </c>
      <c r="F5913" s="10">
        <v>0</v>
      </c>
      <c r="G5913" s="10">
        <v>1.27</v>
      </c>
      <c r="H5913" s="10">
        <v>0.39</v>
      </c>
      <c r="I5913" s="10">
        <v>0.88</v>
      </c>
      <c r="J5913" s="10">
        <v>0</v>
      </c>
      <c r="K5913" s="10">
        <v>0</v>
      </c>
      <c r="L5913" s="10">
        <v>0</v>
      </c>
      <c r="M5913" s="10">
        <v>0</v>
      </c>
      <c r="N5913" s="10">
        <v>0</v>
      </c>
    </row>
    <row r="5914" spans="1:14" x14ac:dyDescent="0.25">
      <c r="A5914" s="9" t="s">
        <v>828</v>
      </c>
      <c r="B5914" s="9" t="s">
        <v>31</v>
      </c>
      <c r="C5914" s="9" t="s">
        <v>29</v>
      </c>
      <c r="D5914" s="9" t="s">
        <v>27</v>
      </c>
      <c r="E5914" s="10">
        <v>8.5500000000000007</v>
      </c>
      <c r="F5914" s="10">
        <v>0</v>
      </c>
      <c r="G5914" s="10">
        <v>8.5500000000000007</v>
      </c>
      <c r="H5914" s="10">
        <v>2.59</v>
      </c>
      <c r="I5914" s="10">
        <v>5.9600000000000009</v>
      </c>
      <c r="J5914" s="10">
        <v>0</v>
      </c>
      <c r="K5914" s="10">
        <v>0</v>
      </c>
      <c r="L5914" s="10">
        <v>0</v>
      </c>
      <c r="M5914" s="10">
        <v>0</v>
      </c>
      <c r="N5914" s="10">
        <v>0</v>
      </c>
    </row>
    <row r="5915" spans="1:14" x14ac:dyDescent="0.25">
      <c r="A5915" s="9" t="s">
        <v>828</v>
      </c>
      <c r="B5915" s="9" t="s">
        <v>36</v>
      </c>
      <c r="C5915" s="9" t="s">
        <v>29</v>
      </c>
      <c r="D5915" s="9" t="s">
        <v>27</v>
      </c>
      <c r="E5915" s="10">
        <v>95.84</v>
      </c>
      <c r="F5915" s="10">
        <v>0</v>
      </c>
      <c r="G5915" s="10">
        <v>95.84</v>
      </c>
      <c r="H5915" s="10">
        <v>29.04</v>
      </c>
      <c r="I5915" s="10">
        <v>66.800000000000011</v>
      </c>
      <c r="J5915" s="10">
        <v>0</v>
      </c>
      <c r="K5915" s="10">
        <v>0</v>
      </c>
      <c r="L5915" s="10">
        <v>0</v>
      </c>
      <c r="M5915" s="10">
        <v>0</v>
      </c>
      <c r="N5915" s="10">
        <v>0</v>
      </c>
    </row>
    <row r="5916" spans="1:14" x14ac:dyDescent="0.25">
      <c r="A5916" s="9" t="s">
        <v>828</v>
      </c>
      <c r="B5916" s="9" t="s">
        <v>37</v>
      </c>
      <c r="C5916" s="9" t="s">
        <v>29</v>
      </c>
      <c r="D5916" s="9" t="s">
        <v>27</v>
      </c>
      <c r="E5916" s="10">
        <v>221.62</v>
      </c>
      <c r="F5916" s="10">
        <v>0</v>
      </c>
      <c r="G5916" s="10">
        <v>221.62</v>
      </c>
      <c r="H5916" s="10">
        <v>67.150000000000006</v>
      </c>
      <c r="I5916" s="10">
        <v>154.47</v>
      </c>
      <c r="J5916" s="10">
        <v>0</v>
      </c>
      <c r="K5916" s="10">
        <v>0</v>
      </c>
      <c r="L5916" s="10">
        <v>0</v>
      </c>
      <c r="M5916" s="10">
        <v>0</v>
      </c>
      <c r="N5916" s="10">
        <v>0</v>
      </c>
    </row>
    <row r="5917" spans="1:14" x14ac:dyDescent="0.25">
      <c r="A5917" s="9" t="s">
        <v>828</v>
      </c>
      <c r="B5917" s="9" t="s">
        <v>346</v>
      </c>
      <c r="C5917" s="9" t="s">
        <v>33</v>
      </c>
      <c r="D5917" s="9" t="s">
        <v>27</v>
      </c>
      <c r="E5917" s="10">
        <v>1029.77</v>
      </c>
      <c r="F5917" s="10">
        <v>0</v>
      </c>
      <c r="G5917" s="10">
        <v>1029.77</v>
      </c>
      <c r="H5917" s="10">
        <v>1248.08</v>
      </c>
      <c r="I5917" s="10">
        <v>-218.30999999999995</v>
      </c>
      <c r="J5917" s="10">
        <v>6.5</v>
      </c>
      <c r="K5917" s="10">
        <v>0</v>
      </c>
      <c r="L5917" s="10">
        <v>6.5</v>
      </c>
      <c r="M5917" s="10">
        <v>7.8780000000000001</v>
      </c>
      <c r="N5917" s="10">
        <v>-1.3780000000000001</v>
      </c>
    </row>
    <row r="5918" spans="1:14" x14ac:dyDescent="0.25">
      <c r="A5918" s="9" t="s">
        <v>828</v>
      </c>
      <c r="B5918" s="9" t="s">
        <v>347</v>
      </c>
      <c r="C5918" s="9" t="s">
        <v>33</v>
      </c>
      <c r="D5918" s="9" t="s">
        <v>27</v>
      </c>
      <c r="E5918" s="10">
        <v>3271.54</v>
      </c>
      <c r="F5918" s="10">
        <v>0</v>
      </c>
      <c r="G5918" s="10">
        <v>3271.54</v>
      </c>
      <c r="H5918" s="10">
        <v>3965.11</v>
      </c>
      <c r="I5918" s="10">
        <v>-693.57000000000016</v>
      </c>
      <c r="J5918" s="10">
        <v>6.5</v>
      </c>
      <c r="K5918" s="10">
        <v>0</v>
      </c>
      <c r="L5918" s="10">
        <v>6.5</v>
      </c>
      <c r="M5918" s="10">
        <v>7.8780000000000001</v>
      </c>
      <c r="N5918" s="10">
        <v>-1.3780000000000001</v>
      </c>
    </row>
    <row r="5919" spans="1:14" x14ac:dyDescent="0.25">
      <c r="A5919" s="9" t="s">
        <v>828</v>
      </c>
      <c r="B5919" s="9" t="s">
        <v>348</v>
      </c>
      <c r="C5919" s="9" t="s">
        <v>33</v>
      </c>
      <c r="D5919" s="9" t="s">
        <v>27</v>
      </c>
      <c r="E5919" s="10">
        <v>3287.46</v>
      </c>
      <c r="F5919" s="10">
        <v>0</v>
      </c>
      <c r="G5919" s="10">
        <v>3287.46</v>
      </c>
      <c r="H5919" s="10">
        <v>3984.4</v>
      </c>
      <c r="I5919" s="10">
        <v>-696.94</v>
      </c>
      <c r="J5919" s="10">
        <v>39</v>
      </c>
      <c r="K5919" s="10">
        <v>0</v>
      </c>
      <c r="L5919" s="10">
        <v>39</v>
      </c>
      <c r="M5919" s="10">
        <v>47.268000000000001</v>
      </c>
      <c r="N5919" s="10">
        <v>-8.2680000000000007</v>
      </c>
    </row>
    <row r="5920" spans="1:14" x14ac:dyDescent="0.25">
      <c r="A5920" s="9" t="s">
        <v>828</v>
      </c>
      <c r="B5920" s="9" t="s">
        <v>191</v>
      </c>
      <c r="C5920" s="9" t="s">
        <v>39</v>
      </c>
      <c r="D5920" s="9" t="s">
        <v>58</v>
      </c>
      <c r="E5920" s="10">
        <v>-184492.2</v>
      </c>
      <c r="F5920" s="10">
        <v>0</v>
      </c>
      <c r="G5920" s="10">
        <v>-184492.2</v>
      </c>
      <c r="H5920" s="10">
        <v>-184492.18</v>
      </c>
      <c r="I5920" s="10">
        <v>-2.0000000018626451E-2</v>
      </c>
      <c r="J5920" s="10">
        <v>-7878</v>
      </c>
      <c r="K5920" s="10">
        <v>0</v>
      </c>
      <c r="L5920" s="10">
        <v>-7878</v>
      </c>
      <c r="M5920" s="10">
        <v>-7878</v>
      </c>
      <c r="N5920" s="10">
        <v>0</v>
      </c>
    </row>
    <row r="5921" spans="1:14" x14ac:dyDescent="0.25">
      <c r="A5921" s="9" t="s">
        <v>828</v>
      </c>
      <c r="B5921" s="9" t="s">
        <v>75</v>
      </c>
      <c r="C5921" s="9" t="s">
        <v>42</v>
      </c>
      <c r="D5921" s="9" t="s">
        <v>58</v>
      </c>
      <c r="E5921" s="10">
        <v>149516.56</v>
      </c>
      <c r="F5921" s="10">
        <v>155497.22</v>
      </c>
      <c r="G5921" s="10">
        <v>-5980.6600000000035</v>
      </c>
      <c r="H5921" s="10">
        <v>155497.22</v>
      </c>
      <c r="I5921" s="10">
        <v>-5980.6600000000035</v>
      </c>
      <c r="J5921" s="10">
        <v>7878</v>
      </c>
      <c r="K5921" s="10">
        <v>8193.1200000000008</v>
      </c>
      <c r="L5921" s="10">
        <v>-315.1200000000008</v>
      </c>
      <c r="M5921" s="10">
        <v>8193.1200000000008</v>
      </c>
      <c r="N5921" s="10">
        <v>-315.1200000000008</v>
      </c>
    </row>
    <row r="5922" spans="1:14" x14ac:dyDescent="0.25">
      <c r="A5922" s="9" t="s">
        <v>828</v>
      </c>
      <c r="B5922" s="9" t="s">
        <v>437</v>
      </c>
      <c r="C5922" s="9" t="s">
        <v>42</v>
      </c>
      <c r="D5922" s="9" t="s">
        <v>43</v>
      </c>
      <c r="E5922" s="10">
        <v>4297.83</v>
      </c>
      <c r="F5922" s="10">
        <v>0</v>
      </c>
      <c r="G5922" s="10">
        <v>4297.83</v>
      </c>
      <c r="H5922" s="10">
        <v>0</v>
      </c>
      <c r="I5922" s="10">
        <v>4297.83</v>
      </c>
      <c r="J5922" s="10">
        <v>8220</v>
      </c>
      <c r="K5922" s="10">
        <v>0</v>
      </c>
      <c r="L5922" s="10">
        <v>8220</v>
      </c>
      <c r="M5922" s="10">
        <v>0</v>
      </c>
      <c r="N5922" s="10">
        <v>8220</v>
      </c>
    </row>
    <row r="5923" spans="1:14" x14ac:dyDescent="0.25">
      <c r="A5923" s="9" t="s">
        <v>828</v>
      </c>
      <c r="B5923" s="9" t="s">
        <v>349</v>
      </c>
      <c r="C5923" s="9" t="s">
        <v>42</v>
      </c>
      <c r="D5923" s="9" t="s">
        <v>43</v>
      </c>
      <c r="E5923" s="10">
        <v>0</v>
      </c>
      <c r="F5923" s="10">
        <v>3844.7745098039218</v>
      </c>
      <c r="G5923" s="10">
        <v>-3844.7745098039218</v>
      </c>
      <c r="H5923" s="10">
        <v>3921.67</v>
      </c>
      <c r="I5923" s="10">
        <v>-3921.67</v>
      </c>
      <c r="J5923" s="10">
        <v>0</v>
      </c>
      <c r="K5923" s="10">
        <v>7878</v>
      </c>
      <c r="L5923" s="10">
        <v>-7878</v>
      </c>
      <c r="M5923" s="10">
        <v>8035.56</v>
      </c>
      <c r="N5923" s="10">
        <v>-8035.56</v>
      </c>
    </row>
    <row r="5924" spans="1:14" x14ac:dyDescent="0.25">
      <c r="A5924" s="9" t="s">
        <v>828</v>
      </c>
      <c r="B5924" s="9" t="s">
        <v>350</v>
      </c>
      <c r="C5924" s="9" t="s">
        <v>42</v>
      </c>
      <c r="D5924" s="9" t="s">
        <v>43</v>
      </c>
      <c r="E5924" s="10">
        <v>15160</v>
      </c>
      <c r="F5924" s="10">
        <v>14928.805970149253</v>
      </c>
      <c r="G5924" s="10">
        <v>231.19402985074703</v>
      </c>
      <c r="H5924" s="10">
        <v>15003.45</v>
      </c>
      <c r="I5924" s="10">
        <v>156.54999999999927</v>
      </c>
      <c r="J5924" s="10">
        <v>8000</v>
      </c>
      <c r="K5924" s="10">
        <v>7878</v>
      </c>
      <c r="L5924" s="10">
        <v>122</v>
      </c>
      <c r="M5924" s="10">
        <v>7917.39</v>
      </c>
      <c r="N5924" s="10">
        <v>82.609999999999673</v>
      </c>
    </row>
    <row r="5925" spans="1:14" x14ac:dyDescent="0.25">
      <c r="A5925" s="9" t="s">
        <v>828</v>
      </c>
      <c r="B5925" s="9" t="s">
        <v>351</v>
      </c>
      <c r="C5925" s="9" t="s">
        <v>42</v>
      </c>
      <c r="D5925" s="9" t="s">
        <v>53</v>
      </c>
      <c r="E5925" s="10">
        <v>2551.33</v>
      </c>
      <c r="F5925" s="10">
        <v>773.05</v>
      </c>
      <c r="G5925" s="10">
        <v>1778.28</v>
      </c>
      <c r="H5925" s="10">
        <v>773.05</v>
      </c>
      <c r="I5925" s="10">
        <v>1778.28</v>
      </c>
      <c r="J5925" s="10">
        <v>260</v>
      </c>
      <c r="K5925" s="10">
        <v>78.78</v>
      </c>
      <c r="L5925" s="10">
        <v>181.22</v>
      </c>
      <c r="M5925" s="10">
        <v>78.78</v>
      </c>
      <c r="N5925" s="10">
        <v>181.22</v>
      </c>
    </row>
    <row r="5926" spans="1:14" x14ac:dyDescent="0.25">
      <c r="A5926" s="9" t="s">
        <v>829</v>
      </c>
      <c r="B5926" s="9" t="s">
        <v>25</v>
      </c>
      <c r="C5926" s="9" t="s">
        <v>26</v>
      </c>
      <c r="D5926" s="9" t="s">
        <v>27</v>
      </c>
      <c r="E5926" s="10">
        <v>4274.18</v>
      </c>
      <c r="F5926" s="10">
        <v>0</v>
      </c>
      <c r="G5926" s="10">
        <v>4274.18</v>
      </c>
      <c r="H5926" s="10">
        <v>0</v>
      </c>
      <c r="I5926" s="10">
        <v>4274.18</v>
      </c>
      <c r="J5926" s="10">
        <v>0</v>
      </c>
      <c r="K5926" s="10">
        <v>0</v>
      </c>
      <c r="L5926" s="10">
        <v>0</v>
      </c>
      <c r="M5926" s="10">
        <v>0</v>
      </c>
      <c r="N5926" s="10">
        <v>0</v>
      </c>
    </row>
    <row r="5927" spans="1:14" x14ac:dyDescent="0.25">
      <c r="A5927" s="9" t="s">
        <v>829</v>
      </c>
      <c r="B5927" s="9" t="s">
        <v>28</v>
      </c>
      <c r="C5927" s="9" t="s">
        <v>29</v>
      </c>
      <c r="D5927" s="9" t="s">
        <v>27</v>
      </c>
      <c r="E5927" s="10">
        <v>0.05</v>
      </c>
      <c r="F5927" s="10">
        <v>0</v>
      </c>
      <c r="G5927" s="10">
        <v>0.05</v>
      </c>
      <c r="H5927" s="10">
        <v>0.05</v>
      </c>
      <c r="I5927" s="10">
        <v>0</v>
      </c>
      <c r="J5927" s="10">
        <v>0</v>
      </c>
      <c r="K5927" s="10">
        <v>0</v>
      </c>
      <c r="L5927" s="10">
        <v>0</v>
      </c>
      <c r="M5927" s="10">
        <v>0</v>
      </c>
      <c r="N5927" s="10">
        <v>0</v>
      </c>
    </row>
    <row r="5928" spans="1:14" x14ac:dyDescent="0.25">
      <c r="A5928" s="9" t="s">
        <v>829</v>
      </c>
      <c r="B5928" s="9" t="s">
        <v>30</v>
      </c>
      <c r="C5928" s="9" t="s">
        <v>29</v>
      </c>
      <c r="D5928" s="9" t="s">
        <v>27</v>
      </c>
      <c r="E5928" s="10">
        <v>1.27</v>
      </c>
      <c r="F5928" s="10">
        <v>0</v>
      </c>
      <c r="G5928" s="10">
        <v>1.27</v>
      </c>
      <c r="H5928" s="10">
        <v>1.28</v>
      </c>
      <c r="I5928" s="10">
        <v>-1.0000000000000009E-2</v>
      </c>
      <c r="J5928" s="10">
        <v>0</v>
      </c>
      <c r="K5928" s="10">
        <v>0</v>
      </c>
      <c r="L5928" s="10">
        <v>0</v>
      </c>
      <c r="M5928" s="10">
        <v>0</v>
      </c>
      <c r="N5928" s="10">
        <v>0</v>
      </c>
    </row>
    <row r="5929" spans="1:14" x14ac:dyDescent="0.25">
      <c r="A5929" s="9" t="s">
        <v>829</v>
      </c>
      <c r="B5929" s="9" t="s">
        <v>31</v>
      </c>
      <c r="C5929" s="9" t="s">
        <v>29</v>
      </c>
      <c r="D5929" s="9" t="s">
        <v>27</v>
      </c>
      <c r="E5929" s="10">
        <v>8.5500000000000007</v>
      </c>
      <c r="F5929" s="10">
        <v>0</v>
      </c>
      <c r="G5929" s="10">
        <v>8.5500000000000007</v>
      </c>
      <c r="H5929" s="10">
        <v>8.57</v>
      </c>
      <c r="I5929" s="10">
        <v>-1.9999999999999574E-2</v>
      </c>
      <c r="J5929" s="10">
        <v>0</v>
      </c>
      <c r="K5929" s="10">
        <v>0</v>
      </c>
      <c r="L5929" s="10">
        <v>0</v>
      </c>
      <c r="M5929" s="10">
        <v>0</v>
      </c>
      <c r="N5929" s="10">
        <v>0</v>
      </c>
    </row>
    <row r="5930" spans="1:14" x14ac:dyDescent="0.25">
      <c r="A5930" s="9" t="s">
        <v>829</v>
      </c>
      <c r="B5930" s="9" t="s">
        <v>36</v>
      </c>
      <c r="C5930" s="9" t="s">
        <v>29</v>
      </c>
      <c r="D5930" s="9" t="s">
        <v>27</v>
      </c>
      <c r="E5930" s="10">
        <v>95.84</v>
      </c>
      <c r="F5930" s="10">
        <v>0</v>
      </c>
      <c r="G5930" s="10">
        <v>95.84</v>
      </c>
      <c r="H5930" s="10">
        <v>96.03</v>
      </c>
      <c r="I5930" s="10">
        <v>-0.18999999999999773</v>
      </c>
      <c r="J5930" s="10">
        <v>0</v>
      </c>
      <c r="K5930" s="10">
        <v>0</v>
      </c>
      <c r="L5930" s="10">
        <v>0</v>
      </c>
      <c r="M5930" s="10">
        <v>0</v>
      </c>
      <c r="N5930" s="10">
        <v>0</v>
      </c>
    </row>
    <row r="5931" spans="1:14" x14ac:dyDescent="0.25">
      <c r="A5931" s="9" t="s">
        <v>829</v>
      </c>
      <c r="B5931" s="9" t="s">
        <v>37</v>
      </c>
      <c r="C5931" s="9" t="s">
        <v>29</v>
      </c>
      <c r="D5931" s="9" t="s">
        <v>27</v>
      </c>
      <c r="E5931" s="10">
        <v>221.62</v>
      </c>
      <c r="F5931" s="10">
        <v>0</v>
      </c>
      <c r="G5931" s="10">
        <v>221.62</v>
      </c>
      <c r="H5931" s="10">
        <v>222.06</v>
      </c>
      <c r="I5931" s="10">
        <v>-0.43999999999999773</v>
      </c>
      <c r="J5931" s="10">
        <v>0</v>
      </c>
      <c r="K5931" s="10">
        <v>0</v>
      </c>
      <c r="L5931" s="10">
        <v>0</v>
      </c>
      <c r="M5931" s="10">
        <v>0</v>
      </c>
      <c r="N5931" s="10">
        <v>0</v>
      </c>
    </row>
    <row r="5932" spans="1:14" x14ac:dyDescent="0.25">
      <c r="A5932" s="9" t="s">
        <v>829</v>
      </c>
      <c r="B5932" s="9" t="s">
        <v>346</v>
      </c>
      <c r="C5932" s="9" t="s">
        <v>33</v>
      </c>
      <c r="D5932" s="9" t="s">
        <v>27</v>
      </c>
      <c r="E5932" s="10">
        <v>871.34</v>
      </c>
      <c r="F5932" s="10">
        <v>0</v>
      </c>
      <c r="G5932" s="10">
        <v>871.34</v>
      </c>
      <c r="H5932" s="10">
        <v>1292.99</v>
      </c>
      <c r="I5932" s="10">
        <v>-421.65</v>
      </c>
      <c r="J5932" s="10">
        <v>5.5</v>
      </c>
      <c r="K5932" s="10">
        <v>0</v>
      </c>
      <c r="L5932" s="10">
        <v>5.5</v>
      </c>
      <c r="M5932" s="10">
        <v>8.1609999999999996</v>
      </c>
      <c r="N5932" s="10">
        <v>-2.6609999999999996</v>
      </c>
    </row>
    <row r="5933" spans="1:14" x14ac:dyDescent="0.25">
      <c r="A5933" s="9" t="s">
        <v>829</v>
      </c>
      <c r="B5933" s="9" t="s">
        <v>347</v>
      </c>
      <c r="C5933" s="9" t="s">
        <v>33</v>
      </c>
      <c r="D5933" s="9" t="s">
        <v>27</v>
      </c>
      <c r="E5933" s="10">
        <v>2768.22</v>
      </c>
      <c r="F5933" s="10">
        <v>0</v>
      </c>
      <c r="G5933" s="10">
        <v>2768.22</v>
      </c>
      <c r="H5933" s="10">
        <v>4107.76</v>
      </c>
      <c r="I5933" s="10">
        <v>-1339.5400000000004</v>
      </c>
      <c r="J5933" s="10">
        <v>5.5</v>
      </c>
      <c r="K5933" s="10">
        <v>0</v>
      </c>
      <c r="L5933" s="10">
        <v>5.5</v>
      </c>
      <c r="M5933" s="10">
        <v>8.1609999999999996</v>
      </c>
      <c r="N5933" s="10">
        <v>-2.6609999999999996</v>
      </c>
    </row>
    <row r="5934" spans="1:14" x14ac:dyDescent="0.25">
      <c r="A5934" s="9" t="s">
        <v>829</v>
      </c>
      <c r="B5934" s="9" t="s">
        <v>348</v>
      </c>
      <c r="C5934" s="9" t="s">
        <v>33</v>
      </c>
      <c r="D5934" s="9" t="s">
        <v>27</v>
      </c>
      <c r="E5934" s="10">
        <v>2781.7</v>
      </c>
      <c r="F5934" s="10">
        <v>0</v>
      </c>
      <c r="G5934" s="10">
        <v>2781.7</v>
      </c>
      <c r="H5934" s="10">
        <v>4127.87</v>
      </c>
      <c r="I5934" s="10">
        <v>-1346.17</v>
      </c>
      <c r="J5934" s="10">
        <v>33</v>
      </c>
      <c r="K5934" s="10">
        <v>0</v>
      </c>
      <c r="L5934" s="10">
        <v>33</v>
      </c>
      <c r="M5934" s="10">
        <v>48.97</v>
      </c>
      <c r="N5934" s="10">
        <v>-15.969999999999999</v>
      </c>
    </row>
    <row r="5935" spans="1:14" x14ac:dyDescent="0.25">
      <c r="A5935" s="9" t="s">
        <v>829</v>
      </c>
      <c r="B5935" s="9" t="s">
        <v>425</v>
      </c>
      <c r="C5935" s="9" t="s">
        <v>39</v>
      </c>
      <c r="D5935" s="9" t="s">
        <v>58</v>
      </c>
      <c r="E5935" s="10">
        <v>-145756.38</v>
      </c>
      <c r="F5935" s="10">
        <v>0</v>
      </c>
      <c r="G5935" s="10">
        <v>-145756.38</v>
      </c>
      <c r="H5935" s="10">
        <v>-145756.21</v>
      </c>
      <c r="I5935" s="10">
        <v>-0.17000000001280569</v>
      </c>
      <c r="J5935" s="10">
        <v>-6513</v>
      </c>
      <c r="K5935" s="10">
        <v>0</v>
      </c>
      <c r="L5935" s="10">
        <v>-6513</v>
      </c>
      <c r="M5935" s="10">
        <v>-6513</v>
      </c>
      <c r="N5935" s="10">
        <v>0</v>
      </c>
    </row>
    <row r="5936" spans="1:14" x14ac:dyDescent="0.25">
      <c r="A5936" s="9" t="s">
        <v>829</v>
      </c>
      <c r="B5936" s="9" t="s">
        <v>446</v>
      </c>
      <c r="C5936" s="9" t="s">
        <v>42</v>
      </c>
      <c r="D5936" s="9" t="s">
        <v>58</v>
      </c>
      <c r="E5936" s="10">
        <v>116122.23</v>
      </c>
      <c r="F5936" s="10">
        <v>117233.81</v>
      </c>
      <c r="G5936" s="10">
        <v>-1111.5800000000017</v>
      </c>
      <c r="H5936" s="10">
        <v>117233.81</v>
      </c>
      <c r="I5936" s="10">
        <v>-1111.5800000000017</v>
      </c>
      <c r="J5936" s="10">
        <v>6548</v>
      </c>
      <c r="K5936" s="10">
        <v>6610.6949999999997</v>
      </c>
      <c r="L5936" s="10">
        <v>-62.694999999999709</v>
      </c>
      <c r="M5936" s="10">
        <v>6610.6949999999997</v>
      </c>
      <c r="N5936" s="10">
        <v>-62.694999999999709</v>
      </c>
    </row>
    <row r="5937" spans="1:14" x14ac:dyDescent="0.25">
      <c r="A5937" s="9" t="s">
        <v>829</v>
      </c>
      <c r="B5937" s="9" t="s">
        <v>441</v>
      </c>
      <c r="C5937" s="9" t="s">
        <v>42</v>
      </c>
      <c r="D5937" s="9" t="s">
        <v>43</v>
      </c>
      <c r="E5937" s="10">
        <v>3948.84</v>
      </c>
      <c r="F5937" s="10">
        <v>3908.6470588235293</v>
      </c>
      <c r="G5937" s="10">
        <v>40.192941176470868</v>
      </c>
      <c r="H5937" s="10">
        <v>3986.82</v>
      </c>
      <c r="I5937" s="10">
        <v>-37.980000000000018</v>
      </c>
      <c r="J5937" s="10">
        <v>6580</v>
      </c>
      <c r="K5937" s="10">
        <v>6513</v>
      </c>
      <c r="L5937" s="10">
        <v>67</v>
      </c>
      <c r="M5937" s="10">
        <v>6643.26</v>
      </c>
      <c r="N5937" s="10">
        <v>-63.260000000000218</v>
      </c>
    </row>
    <row r="5938" spans="1:14" x14ac:dyDescent="0.25">
      <c r="A5938" s="9" t="s">
        <v>829</v>
      </c>
      <c r="B5938" s="9" t="s">
        <v>443</v>
      </c>
      <c r="C5938" s="9" t="s">
        <v>42</v>
      </c>
      <c r="D5938" s="9" t="s">
        <v>43</v>
      </c>
      <c r="E5938" s="10">
        <v>11248.8</v>
      </c>
      <c r="F5938" s="10">
        <v>11202.358208955224</v>
      </c>
      <c r="G5938" s="10">
        <v>46.441791044775528</v>
      </c>
      <c r="H5938" s="10">
        <v>11258.37</v>
      </c>
      <c r="I5938" s="10">
        <v>-9.570000000001528</v>
      </c>
      <c r="J5938" s="10">
        <v>6540</v>
      </c>
      <c r="K5938" s="10">
        <v>6513</v>
      </c>
      <c r="L5938" s="10">
        <v>27</v>
      </c>
      <c r="M5938" s="10">
        <v>6545.5649999999996</v>
      </c>
      <c r="N5938" s="10">
        <v>-5.5649999999995998</v>
      </c>
    </row>
    <row r="5939" spans="1:14" x14ac:dyDescent="0.25">
      <c r="A5939" s="9" t="s">
        <v>829</v>
      </c>
      <c r="B5939" s="9" t="s">
        <v>355</v>
      </c>
      <c r="C5939" s="9" t="s">
        <v>42</v>
      </c>
      <c r="D5939" s="9" t="s">
        <v>53</v>
      </c>
      <c r="E5939" s="10">
        <v>3413.74</v>
      </c>
      <c r="F5939" s="10">
        <v>3420.59</v>
      </c>
      <c r="G5939" s="10">
        <v>-6.8500000000003638</v>
      </c>
      <c r="H5939" s="10">
        <v>3420.59</v>
      </c>
      <c r="I5939" s="10">
        <v>-6.8500000000003638</v>
      </c>
      <c r="J5939" s="10">
        <v>260</v>
      </c>
      <c r="K5939" s="10">
        <v>260.52</v>
      </c>
      <c r="L5939" s="10">
        <v>-0.51999999999998181</v>
      </c>
      <c r="M5939" s="10">
        <v>260.52</v>
      </c>
      <c r="N5939" s="10">
        <v>-0.51999999999998181</v>
      </c>
    </row>
    <row r="5940" spans="1:14" x14ac:dyDescent="0.25">
      <c r="A5940" s="9" t="s">
        <v>830</v>
      </c>
      <c r="B5940" s="9" t="s">
        <v>25</v>
      </c>
      <c r="C5940" s="9" t="s">
        <v>26</v>
      </c>
      <c r="D5940" s="9" t="s">
        <v>27</v>
      </c>
      <c r="E5940" s="10">
        <v>1422.11</v>
      </c>
      <c r="F5940" s="10">
        <v>0</v>
      </c>
      <c r="G5940" s="10">
        <v>1422.11</v>
      </c>
      <c r="H5940" s="10">
        <v>0</v>
      </c>
      <c r="I5940" s="10">
        <v>1422.11</v>
      </c>
      <c r="J5940" s="10">
        <v>0</v>
      </c>
      <c r="K5940" s="10">
        <v>0</v>
      </c>
      <c r="L5940" s="10">
        <v>0</v>
      </c>
      <c r="M5940" s="10">
        <v>0</v>
      </c>
      <c r="N5940" s="10">
        <v>0</v>
      </c>
    </row>
    <row r="5941" spans="1:14" x14ac:dyDescent="0.25">
      <c r="A5941" s="9" t="s">
        <v>830</v>
      </c>
      <c r="B5941" s="9" t="s">
        <v>258</v>
      </c>
      <c r="C5941" s="9" t="s">
        <v>33</v>
      </c>
      <c r="D5941" s="9" t="s">
        <v>27</v>
      </c>
      <c r="E5941" s="10">
        <v>161.96</v>
      </c>
      <c r="F5941" s="10">
        <v>0</v>
      </c>
      <c r="G5941" s="10">
        <v>161.96</v>
      </c>
      <c r="H5941" s="10">
        <v>166.02</v>
      </c>
      <c r="I5941" s="10">
        <v>-4.0600000000000023</v>
      </c>
      <c r="J5941" s="10">
        <v>21.42</v>
      </c>
      <c r="K5941" s="10">
        <v>0</v>
      </c>
      <c r="L5941" s="10">
        <v>21.42</v>
      </c>
      <c r="M5941" s="10">
        <v>21.963000000000001</v>
      </c>
      <c r="N5941" s="10">
        <v>-0.54299999999999926</v>
      </c>
    </row>
    <row r="5942" spans="1:14" x14ac:dyDescent="0.25">
      <c r="A5942" s="9" t="s">
        <v>830</v>
      </c>
      <c r="B5942" s="9" t="s">
        <v>259</v>
      </c>
      <c r="C5942" s="9" t="s">
        <v>33</v>
      </c>
      <c r="D5942" s="9" t="s">
        <v>27</v>
      </c>
      <c r="E5942" s="10">
        <v>332.32</v>
      </c>
      <c r="F5942" s="10">
        <v>0</v>
      </c>
      <c r="G5942" s="10">
        <v>332.32</v>
      </c>
      <c r="H5942" s="10">
        <v>340.72</v>
      </c>
      <c r="I5942" s="10">
        <v>-8.4000000000000341</v>
      </c>
      <c r="J5942" s="10">
        <v>21.42</v>
      </c>
      <c r="K5942" s="10">
        <v>0</v>
      </c>
      <c r="L5942" s="10">
        <v>21.42</v>
      </c>
      <c r="M5942" s="10">
        <v>21.963000000000001</v>
      </c>
      <c r="N5942" s="10">
        <v>-0.54299999999999926</v>
      </c>
    </row>
    <row r="5943" spans="1:14" x14ac:dyDescent="0.25">
      <c r="A5943" s="9" t="s">
        <v>830</v>
      </c>
      <c r="B5943" s="9" t="s">
        <v>260</v>
      </c>
      <c r="C5943" s="9" t="s">
        <v>33</v>
      </c>
      <c r="D5943" s="9" t="s">
        <v>27</v>
      </c>
      <c r="E5943" s="10">
        <v>13100.58</v>
      </c>
      <c r="F5943" s="10">
        <v>0</v>
      </c>
      <c r="G5943" s="10">
        <v>13100.58</v>
      </c>
      <c r="H5943" s="10">
        <v>13429.46</v>
      </c>
      <c r="I5943" s="10">
        <v>-328.8799999999992</v>
      </c>
      <c r="J5943" s="10">
        <v>214.2</v>
      </c>
      <c r="K5943" s="10">
        <v>0</v>
      </c>
      <c r="L5943" s="10">
        <v>214.2</v>
      </c>
      <c r="M5943" s="10">
        <v>219.577</v>
      </c>
      <c r="N5943" s="10">
        <v>-5.3770000000000095</v>
      </c>
    </row>
    <row r="5944" spans="1:14" x14ac:dyDescent="0.25">
      <c r="A5944" s="9" t="s">
        <v>830</v>
      </c>
      <c r="B5944" s="9" t="s">
        <v>48</v>
      </c>
      <c r="C5944" s="9" t="s">
        <v>39</v>
      </c>
      <c r="D5944" s="9" t="s">
        <v>43</v>
      </c>
      <c r="E5944" s="10">
        <v>-91951.679999999993</v>
      </c>
      <c r="F5944" s="10">
        <v>0</v>
      </c>
      <c r="G5944" s="10">
        <v>-91951.679999999993</v>
      </c>
      <c r="H5944" s="10">
        <v>-91952.09</v>
      </c>
      <c r="I5944" s="10">
        <v>0.41000000000349246</v>
      </c>
      <c r="J5944" s="10">
        <v>-102105</v>
      </c>
      <c r="K5944" s="10">
        <v>0</v>
      </c>
      <c r="L5944" s="10">
        <v>-102105</v>
      </c>
      <c r="M5944" s="10">
        <v>-102105</v>
      </c>
      <c r="N5944" s="10">
        <v>0</v>
      </c>
    </row>
    <row r="5945" spans="1:14" x14ac:dyDescent="0.25">
      <c r="A5945" s="9" t="s">
        <v>830</v>
      </c>
      <c r="B5945" s="9" t="s">
        <v>266</v>
      </c>
      <c r="C5945" s="9" t="s">
        <v>42</v>
      </c>
      <c r="D5945" s="9" t="s">
        <v>43</v>
      </c>
      <c r="E5945" s="10">
        <v>7615.52</v>
      </c>
      <c r="F5945" s="10">
        <v>7615.6607495069029</v>
      </c>
      <c r="G5945" s="10">
        <v>-0.14074950690246624</v>
      </c>
      <c r="H5945" s="10">
        <v>7722.28</v>
      </c>
      <c r="I5945" s="10">
        <v>-106.75999999999931</v>
      </c>
      <c r="J5945" s="10">
        <v>16847</v>
      </c>
      <c r="K5945" s="10">
        <v>16847.32544378698</v>
      </c>
      <c r="L5945" s="10">
        <v>-0.32544378698003129</v>
      </c>
      <c r="M5945" s="10">
        <v>17083.187999999998</v>
      </c>
      <c r="N5945" s="10">
        <v>-236.18799999999828</v>
      </c>
    </row>
    <row r="5946" spans="1:14" x14ac:dyDescent="0.25">
      <c r="A5946" s="9" t="s">
        <v>830</v>
      </c>
      <c r="B5946" s="9" t="s">
        <v>267</v>
      </c>
      <c r="C5946" s="9" t="s">
        <v>42</v>
      </c>
      <c r="D5946" s="9" t="s">
        <v>43</v>
      </c>
      <c r="E5946" s="10">
        <v>69319.19</v>
      </c>
      <c r="F5946" s="10">
        <v>69254.758620689652</v>
      </c>
      <c r="G5946" s="10">
        <v>64.431379310350167</v>
      </c>
      <c r="H5946" s="10">
        <v>70293.58</v>
      </c>
      <c r="I5946" s="10">
        <v>-974.38999999999942</v>
      </c>
      <c r="J5946" s="10">
        <v>102200</v>
      </c>
      <c r="K5946" s="10">
        <v>102105</v>
      </c>
      <c r="L5946" s="10">
        <v>95</v>
      </c>
      <c r="M5946" s="10">
        <v>103636.575</v>
      </c>
      <c r="N5946" s="10">
        <v>-1436.5749999999971</v>
      </c>
    </row>
    <row r="5947" spans="1:14" x14ac:dyDescent="0.25">
      <c r="A5947" s="9" t="s">
        <v>831</v>
      </c>
      <c r="B5947" s="9" t="s">
        <v>25</v>
      </c>
      <c r="C5947" s="9" t="s">
        <v>26</v>
      </c>
      <c r="D5947" s="9" t="s">
        <v>27</v>
      </c>
      <c r="E5947" s="10">
        <v>3067.95</v>
      </c>
      <c r="F5947" s="10">
        <v>0</v>
      </c>
      <c r="G5947" s="10">
        <v>3067.95</v>
      </c>
      <c r="H5947" s="10">
        <v>0</v>
      </c>
      <c r="I5947" s="10">
        <v>3067.95</v>
      </c>
      <c r="J5947" s="10">
        <v>0</v>
      </c>
      <c r="K5947" s="10">
        <v>0</v>
      </c>
      <c r="L5947" s="10">
        <v>0</v>
      </c>
      <c r="M5947" s="10">
        <v>0</v>
      </c>
      <c r="N5947" s="10">
        <v>0</v>
      </c>
    </row>
    <row r="5948" spans="1:14" x14ac:dyDescent="0.25">
      <c r="A5948" s="9" t="s">
        <v>831</v>
      </c>
      <c r="B5948" s="9" t="s">
        <v>258</v>
      </c>
      <c r="C5948" s="9" t="s">
        <v>33</v>
      </c>
      <c r="D5948" s="9" t="s">
        <v>27</v>
      </c>
      <c r="E5948" s="10">
        <v>350.88</v>
      </c>
      <c r="F5948" s="10">
        <v>0</v>
      </c>
      <c r="G5948" s="10">
        <v>350.88</v>
      </c>
      <c r="H5948" s="10">
        <v>369.8</v>
      </c>
      <c r="I5948" s="10">
        <v>-18.920000000000016</v>
      </c>
      <c r="J5948" s="10">
        <v>46.406999999999996</v>
      </c>
      <c r="K5948" s="10">
        <v>0</v>
      </c>
      <c r="L5948" s="10">
        <v>46.406999999999996</v>
      </c>
      <c r="M5948" s="10">
        <v>48.92</v>
      </c>
      <c r="N5948" s="10">
        <v>-2.5130000000000052</v>
      </c>
    </row>
    <row r="5949" spans="1:14" x14ac:dyDescent="0.25">
      <c r="A5949" s="9" t="s">
        <v>831</v>
      </c>
      <c r="B5949" s="9" t="s">
        <v>259</v>
      </c>
      <c r="C5949" s="9" t="s">
        <v>33</v>
      </c>
      <c r="D5949" s="9" t="s">
        <v>27</v>
      </c>
      <c r="E5949" s="10">
        <v>719.98</v>
      </c>
      <c r="F5949" s="10">
        <v>0</v>
      </c>
      <c r="G5949" s="10">
        <v>719.98</v>
      </c>
      <c r="H5949" s="10">
        <v>758.93</v>
      </c>
      <c r="I5949" s="10">
        <v>-38.949999999999932</v>
      </c>
      <c r="J5949" s="10">
        <v>46.406999999999996</v>
      </c>
      <c r="K5949" s="10">
        <v>0</v>
      </c>
      <c r="L5949" s="10">
        <v>46.406999999999996</v>
      </c>
      <c r="M5949" s="10">
        <v>48.92</v>
      </c>
      <c r="N5949" s="10">
        <v>-2.5130000000000052</v>
      </c>
    </row>
    <row r="5950" spans="1:14" x14ac:dyDescent="0.25">
      <c r="A5950" s="9" t="s">
        <v>831</v>
      </c>
      <c r="B5950" s="9" t="s">
        <v>260</v>
      </c>
      <c r="C5950" s="9" t="s">
        <v>33</v>
      </c>
      <c r="D5950" s="9" t="s">
        <v>27</v>
      </c>
      <c r="E5950" s="10">
        <v>28382.75</v>
      </c>
      <c r="F5950" s="10">
        <v>0</v>
      </c>
      <c r="G5950" s="10">
        <v>28382.75</v>
      </c>
      <c r="H5950" s="10">
        <v>29912.959999999999</v>
      </c>
      <c r="I5950" s="10">
        <v>-1530.2099999999991</v>
      </c>
      <c r="J5950" s="10">
        <v>464.07</v>
      </c>
      <c r="K5950" s="10">
        <v>0</v>
      </c>
      <c r="L5950" s="10">
        <v>464.07</v>
      </c>
      <c r="M5950" s="10">
        <v>489.08800000000002</v>
      </c>
      <c r="N5950" s="10">
        <v>-25.018000000000029</v>
      </c>
    </row>
    <row r="5951" spans="1:14" x14ac:dyDescent="0.25">
      <c r="A5951" s="9" t="s">
        <v>831</v>
      </c>
      <c r="B5951" s="9" t="s">
        <v>101</v>
      </c>
      <c r="C5951" s="9" t="s">
        <v>39</v>
      </c>
      <c r="D5951" s="9" t="s">
        <v>43</v>
      </c>
      <c r="E5951" s="10">
        <v>-182903.76</v>
      </c>
      <c r="F5951" s="10">
        <v>0</v>
      </c>
      <c r="G5951" s="10">
        <v>-182903.76</v>
      </c>
      <c r="H5951" s="10">
        <v>-182902.62</v>
      </c>
      <c r="I5951" s="10">
        <v>-1.1400000000139698</v>
      </c>
      <c r="J5951" s="10">
        <v>-227430</v>
      </c>
      <c r="K5951" s="10">
        <v>0</v>
      </c>
      <c r="L5951" s="10">
        <v>-227430</v>
      </c>
      <c r="M5951" s="10">
        <v>-227430</v>
      </c>
      <c r="N5951" s="10">
        <v>0</v>
      </c>
    </row>
    <row r="5952" spans="1:14" x14ac:dyDescent="0.25">
      <c r="A5952" s="9" t="s">
        <v>831</v>
      </c>
      <c r="B5952" s="9" t="s">
        <v>262</v>
      </c>
      <c r="C5952" s="9" t="s">
        <v>42</v>
      </c>
      <c r="D5952" s="9" t="s">
        <v>43</v>
      </c>
      <c r="E5952" s="10">
        <v>17524.259999999998</v>
      </c>
      <c r="F5952" s="10">
        <v>17790.68047337278</v>
      </c>
      <c r="G5952" s="10">
        <v>-266.420473372782</v>
      </c>
      <c r="H5952" s="10">
        <v>18039.75</v>
      </c>
      <c r="I5952" s="10">
        <v>-515.4900000000016</v>
      </c>
      <c r="J5952" s="10">
        <v>36964</v>
      </c>
      <c r="K5952" s="10">
        <v>37525.949704142011</v>
      </c>
      <c r="L5952" s="10">
        <v>-561.94970414201089</v>
      </c>
      <c r="M5952" s="10">
        <v>38051.313000000002</v>
      </c>
      <c r="N5952" s="10">
        <v>-1087.3130000000019</v>
      </c>
    </row>
    <row r="5953" spans="1:14" x14ac:dyDescent="0.25">
      <c r="A5953" s="9" t="s">
        <v>831</v>
      </c>
      <c r="B5953" s="9" t="s">
        <v>261</v>
      </c>
      <c r="C5953" s="9" t="s">
        <v>42</v>
      </c>
      <c r="D5953" s="9" t="s">
        <v>43</v>
      </c>
      <c r="E5953" s="10">
        <v>132857.94</v>
      </c>
      <c r="F5953" s="10">
        <v>131843.44827586206</v>
      </c>
      <c r="G5953" s="10">
        <v>1014.4917241379444</v>
      </c>
      <c r="H5953" s="10">
        <v>133821.1</v>
      </c>
      <c r="I5953" s="10">
        <v>-963.16000000000349</v>
      </c>
      <c r="J5953" s="10">
        <v>229180</v>
      </c>
      <c r="K5953" s="10">
        <v>227430</v>
      </c>
      <c r="L5953" s="10">
        <v>1750</v>
      </c>
      <c r="M5953" s="10">
        <v>230841.45</v>
      </c>
      <c r="N5953" s="10">
        <v>-1661.4500000000116</v>
      </c>
    </row>
    <row r="5954" spans="1:14" x14ac:dyDescent="0.25">
      <c r="A5954" s="9" t="s">
        <v>832</v>
      </c>
      <c r="B5954" s="9" t="s">
        <v>25</v>
      </c>
      <c r="C5954" s="9" t="s">
        <v>26</v>
      </c>
      <c r="D5954" s="9" t="s">
        <v>27</v>
      </c>
      <c r="E5954" s="10">
        <v>559.57000000000005</v>
      </c>
      <c r="F5954" s="10">
        <v>0</v>
      </c>
      <c r="G5954" s="10">
        <v>559.57000000000005</v>
      </c>
      <c r="H5954" s="10">
        <v>0</v>
      </c>
      <c r="I5954" s="10">
        <v>559.57000000000005</v>
      </c>
      <c r="J5954" s="10">
        <v>0</v>
      </c>
      <c r="K5954" s="10">
        <v>0</v>
      </c>
      <c r="L5954" s="10">
        <v>0</v>
      </c>
      <c r="M5954" s="10">
        <v>0</v>
      </c>
      <c r="N5954" s="10">
        <v>0</v>
      </c>
    </row>
    <row r="5955" spans="1:14" x14ac:dyDescent="0.25">
      <c r="A5955" s="9" t="s">
        <v>832</v>
      </c>
      <c r="B5955" s="9" t="s">
        <v>258</v>
      </c>
      <c r="C5955" s="9" t="s">
        <v>33</v>
      </c>
      <c r="D5955" s="9" t="s">
        <v>27</v>
      </c>
      <c r="E5955" s="10">
        <v>123.4</v>
      </c>
      <c r="F5955" s="10">
        <v>0</v>
      </c>
      <c r="G5955" s="10">
        <v>123.4</v>
      </c>
      <c r="H5955" s="10">
        <v>127.02</v>
      </c>
      <c r="I5955" s="10">
        <v>-3.6199999999999903</v>
      </c>
      <c r="J5955" s="10">
        <v>16.32</v>
      </c>
      <c r="K5955" s="10">
        <v>0</v>
      </c>
      <c r="L5955" s="10">
        <v>16.32</v>
      </c>
      <c r="M5955" s="10">
        <v>16.803999999999998</v>
      </c>
      <c r="N5955" s="10">
        <v>-0.48399999999999821</v>
      </c>
    </row>
    <row r="5956" spans="1:14" x14ac:dyDescent="0.25">
      <c r="A5956" s="9" t="s">
        <v>832</v>
      </c>
      <c r="B5956" s="9" t="s">
        <v>259</v>
      </c>
      <c r="C5956" s="9" t="s">
        <v>33</v>
      </c>
      <c r="D5956" s="9" t="s">
        <v>27</v>
      </c>
      <c r="E5956" s="10">
        <v>253.2</v>
      </c>
      <c r="F5956" s="10">
        <v>0</v>
      </c>
      <c r="G5956" s="10">
        <v>253.2</v>
      </c>
      <c r="H5956" s="10">
        <v>260.69</v>
      </c>
      <c r="I5956" s="10">
        <v>-7.4900000000000091</v>
      </c>
      <c r="J5956" s="10">
        <v>16.32</v>
      </c>
      <c r="K5956" s="10">
        <v>0</v>
      </c>
      <c r="L5956" s="10">
        <v>16.32</v>
      </c>
      <c r="M5956" s="10">
        <v>16.803999999999998</v>
      </c>
      <c r="N5956" s="10">
        <v>-0.48399999999999821</v>
      </c>
    </row>
    <row r="5957" spans="1:14" x14ac:dyDescent="0.25">
      <c r="A5957" s="9" t="s">
        <v>832</v>
      </c>
      <c r="B5957" s="9" t="s">
        <v>260</v>
      </c>
      <c r="C5957" s="9" t="s">
        <v>33</v>
      </c>
      <c r="D5957" s="9" t="s">
        <v>27</v>
      </c>
      <c r="E5957" s="10">
        <v>9981.39</v>
      </c>
      <c r="F5957" s="10">
        <v>0</v>
      </c>
      <c r="G5957" s="10">
        <v>9981.39</v>
      </c>
      <c r="H5957" s="10">
        <v>10274.81</v>
      </c>
      <c r="I5957" s="10">
        <v>-293.42000000000007</v>
      </c>
      <c r="J5957" s="10">
        <v>163.19999999999999</v>
      </c>
      <c r="K5957" s="10">
        <v>0</v>
      </c>
      <c r="L5957" s="10">
        <v>163.19999999999999</v>
      </c>
      <c r="M5957" s="10">
        <v>167.99700000000001</v>
      </c>
      <c r="N5957" s="10">
        <v>-4.7970000000000255</v>
      </c>
    </row>
    <row r="5958" spans="1:14" x14ac:dyDescent="0.25">
      <c r="A5958" s="9" t="s">
        <v>832</v>
      </c>
      <c r="B5958" s="9" t="s">
        <v>101</v>
      </c>
      <c r="C5958" s="9" t="s">
        <v>39</v>
      </c>
      <c r="D5958" s="9" t="s">
        <v>43</v>
      </c>
      <c r="E5958" s="10">
        <v>-62825.67</v>
      </c>
      <c r="F5958" s="10">
        <v>0</v>
      </c>
      <c r="G5958" s="10">
        <v>-62825.67</v>
      </c>
      <c r="H5958" s="10">
        <v>-62825.279999999999</v>
      </c>
      <c r="I5958" s="10">
        <v>-0.38999999999941792</v>
      </c>
      <c r="J5958" s="10">
        <v>-78120</v>
      </c>
      <c r="K5958" s="10">
        <v>0</v>
      </c>
      <c r="L5958" s="10">
        <v>-78120</v>
      </c>
      <c r="M5958" s="10">
        <v>-78120</v>
      </c>
      <c r="N5958" s="10">
        <v>0</v>
      </c>
    </row>
    <row r="5959" spans="1:14" x14ac:dyDescent="0.25">
      <c r="A5959" s="9" t="s">
        <v>832</v>
      </c>
      <c r="B5959" s="9" t="s">
        <v>262</v>
      </c>
      <c r="C5959" s="9" t="s">
        <v>42</v>
      </c>
      <c r="D5959" s="9" t="s">
        <v>43</v>
      </c>
      <c r="E5959" s="10">
        <v>6111.02</v>
      </c>
      <c r="F5959" s="10">
        <v>6110.9270216962523</v>
      </c>
      <c r="G5959" s="10">
        <v>9.29783037481684E-2</v>
      </c>
      <c r="H5959" s="10">
        <v>6196.48</v>
      </c>
      <c r="I5959" s="10">
        <v>-85.459999999999127</v>
      </c>
      <c r="J5959" s="10">
        <v>12890</v>
      </c>
      <c r="K5959" s="10">
        <v>12889.799802761339</v>
      </c>
      <c r="L5959" s="10">
        <v>0.20019723866062122</v>
      </c>
      <c r="M5959" s="10">
        <v>13070.257</v>
      </c>
      <c r="N5959" s="10">
        <v>-180.25699999999961</v>
      </c>
    </row>
    <row r="5960" spans="1:14" x14ac:dyDescent="0.25">
      <c r="A5960" s="9" t="s">
        <v>832</v>
      </c>
      <c r="B5960" s="9" t="s">
        <v>261</v>
      </c>
      <c r="C5960" s="9" t="s">
        <v>42</v>
      </c>
      <c r="D5960" s="9" t="s">
        <v>43</v>
      </c>
      <c r="E5960" s="10">
        <v>45797.09</v>
      </c>
      <c r="F5960" s="10">
        <v>45286.945812807884</v>
      </c>
      <c r="G5960" s="10">
        <v>510.14418719211244</v>
      </c>
      <c r="H5960" s="10">
        <v>45966.25</v>
      </c>
      <c r="I5960" s="10">
        <v>-169.16000000000349</v>
      </c>
      <c r="J5960" s="10">
        <v>79000</v>
      </c>
      <c r="K5960" s="10">
        <v>78120</v>
      </c>
      <c r="L5960" s="10">
        <v>880</v>
      </c>
      <c r="M5960" s="10">
        <v>79291.8</v>
      </c>
      <c r="N5960" s="10">
        <v>-291.80000000000291</v>
      </c>
    </row>
    <row r="5961" spans="1:14" x14ac:dyDescent="0.25">
      <c r="A5961" s="9" t="s">
        <v>833</v>
      </c>
      <c r="B5961" s="9" t="s">
        <v>25</v>
      </c>
      <c r="C5961" s="9" t="s">
        <v>26</v>
      </c>
      <c r="D5961" s="9" t="s">
        <v>27</v>
      </c>
      <c r="E5961" s="10">
        <v>859.94</v>
      </c>
      <c r="F5961" s="10">
        <v>0</v>
      </c>
      <c r="G5961" s="10">
        <v>859.94</v>
      </c>
      <c r="H5961" s="10">
        <v>0</v>
      </c>
      <c r="I5961" s="10">
        <v>859.94</v>
      </c>
      <c r="J5961" s="10">
        <v>0</v>
      </c>
      <c r="K5961" s="10">
        <v>0</v>
      </c>
      <c r="L5961" s="10">
        <v>0</v>
      </c>
      <c r="M5961" s="10">
        <v>0</v>
      </c>
      <c r="N5961" s="10">
        <v>0</v>
      </c>
    </row>
    <row r="5962" spans="1:14" x14ac:dyDescent="0.25">
      <c r="A5962" s="9" t="s">
        <v>833</v>
      </c>
      <c r="B5962" s="9" t="s">
        <v>258</v>
      </c>
      <c r="C5962" s="9" t="s">
        <v>33</v>
      </c>
      <c r="D5962" s="9" t="s">
        <v>27</v>
      </c>
      <c r="E5962" s="10">
        <v>169.67</v>
      </c>
      <c r="F5962" s="10">
        <v>0</v>
      </c>
      <c r="G5962" s="10">
        <v>169.67</v>
      </c>
      <c r="H5962" s="10">
        <v>174.22</v>
      </c>
      <c r="I5962" s="10">
        <v>-4.5500000000000114</v>
      </c>
      <c r="J5962" s="10">
        <v>22.44</v>
      </c>
      <c r="K5962" s="10">
        <v>0</v>
      </c>
      <c r="L5962" s="10">
        <v>22.44</v>
      </c>
      <c r="M5962" s="10">
        <v>23.047000000000001</v>
      </c>
      <c r="N5962" s="10">
        <v>-0.60699999999999932</v>
      </c>
    </row>
    <row r="5963" spans="1:14" x14ac:dyDescent="0.25">
      <c r="A5963" s="9" t="s">
        <v>833</v>
      </c>
      <c r="B5963" s="9" t="s">
        <v>259</v>
      </c>
      <c r="C5963" s="9" t="s">
        <v>33</v>
      </c>
      <c r="D5963" s="9" t="s">
        <v>27</v>
      </c>
      <c r="E5963" s="10">
        <v>348.15</v>
      </c>
      <c r="F5963" s="10">
        <v>0</v>
      </c>
      <c r="G5963" s="10">
        <v>348.15</v>
      </c>
      <c r="H5963" s="10">
        <v>357.54</v>
      </c>
      <c r="I5963" s="10">
        <v>-9.3900000000000432</v>
      </c>
      <c r="J5963" s="10">
        <v>22.44</v>
      </c>
      <c r="K5963" s="10">
        <v>0</v>
      </c>
      <c r="L5963" s="10">
        <v>22.44</v>
      </c>
      <c r="M5963" s="10">
        <v>23.047000000000001</v>
      </c>
      <c r="N5963" s="10">
        <v>-0.60699999999999932</v>
      </c>
    </row>
    <row r="5964" spans="1:14" x14ac:dyDescent="0.25">
      <c r="A5964" s="9" t="s">
        <v>833</v>
      </c>
      <c r="B5964" s="9" t="s">
        <v>260</v>
      </c>
      <c r="C5964" s="9" t="s">
        <v>33</v>
      </c>
      <c r="D5964" s="9" t="s">
        <v>27</v>
      </c>
      <c r="E5964" s="10">
        <v>13724.42</v>
      </c>
      <c r="F5964" s="10">
        <v>0</v>
      </c>
      <c r="G5964" s="10">
        <v>13724.42</v>
      </c>
      <c r="H5964" s="10">
        <v>14092.35</v>
      </c>
      <c r="I5964" s="10">
        <v>-367.93000000000029</v>
      </c>
      <c r="J5964" s="10">
        <v>224.4</v>
      </c>
      <c r="K5964" s="10">
        <v>0</v>
      </c>
      <c r="L5964" s="10">
        <v>224.4</v>
      </c>
      <c r="M5964" s="10">
        <v>230.41499999999999</v>
      </c>
      <c r="N5964" s="10">
        <v>-6.0149999999999864</v>
      </c>
    </row>
    <row r="5965" spans="1:14" x14ac:dyDescent="0.25">
      <c r="A5965" s="9" t="s">
        <v>833</v>
      </c>
      <c r="B5965" s="9" t="s">
        <v>272</v>
      </c>
      <c r="C5965" s="9" t="s">
        <v>39</v>
      </c>
      <c r="D5965" s="9" t="s">
        <v>43</v>
      </c>
      <c r="E5965" s="10">
        <v>-86759.59</v>
      </c>
      <c r="F5965" s="10">
        <v>0</v>
      </c>
      <c r="G5965" s="10">
        <v>-86759.59</v>
      </c>
      <c r="H5965" s="10">
        <v>-86759.59</v>
      </c>
      <c r="I5965" s="10">
        <v>0</v>
      </c>
      <c r="J5965" s="10">
        <v>-107145</v>
      </c>
      <c r="K5965" s="10">
        <v>0</v>
      </c>
      <c r="L5965" s="10">
        <v>-107145</v>
      </c>
      <c r="M5965" s="10">
        <v>-107145</v>
      </c>
      <c r="N5965" s="10">
        <v>0</v>
      </c>
    </row>
    <row r="5966" spans="1:14" x14ac:dyDescent="0.25">
      <c r="A5966" s="9" t="s">
        <v>833</v>
      </c>
      <c r="B5966" s="9" t="s">
        <v>269</v>
      </c>
      <c r="C5966" s="9" t="s">
        <v>42</v>
      </c>
      <c r="D5966" s="9" t="s">
        <v>43</v>
      </c>
      <c r="E5966" s="10">
        <v>8965.75</v>
      </c>
      <c r="F5966" s="10">
        <v>8966.2228796844174</v>
      </c>
      <c r="G5966" s="10">
        <v>-0.47287968441742123</v>
      </c>
      <c r="H5966" s="10">
        <v>9091.75</v>
      </c>
      <c r="I5966" s="10">
        <v>-126</v>
      </c>
      <c r="J5966" s="10">
        <v>17678</v>
      </c>
      <c r="K5966" s="10">
        <v>17678.925049309662</v>
      </c>
      <c r="L5966" s="10">
        <v>-0.92504930966242682</v>
      </c>
      <c r="M5966" s="10">
        <v>17926.43</v>
      </c>
      <c r="N5966" s="10">
        <v>-248.43000000000029</v>
      </c>
    </row>
    <row r="5967" spans="1:14" x14ac:dyDescent="0.25">
      <c r="A5967" s="9" t="s">
        <v>833</v>
      </c>
      <c r="B5967" s="9" t="s">
        <v>325</v>
      </c>
      <c r="C5967" s="9" t="s">
        <v>42</v>
      </c>
      <c r="D5967" s="9" t="s">
        <v>43</v>
      </c>
      <c r="E5967" s="10">
        <v>62691.66</v>
      </c>
      <c r="F5967" s="10">
        <v>62111.960591133007</v>
      </c>
      <c r="G5967" s="10">
        <v>579.69940886699624</v>
      </c>
      <c r="H5967" s="10">
        <v>63043.64</v>
      </c>
      <c r="I5967" s="10">
        <v>-351.97999999999593</v>
      </c>
      <c r="J5967" s="10">
        <v>108145</v>
      </c>
      <c r="K5967" s="10">
        <v>107145</v>
      </c>
      <c r="L5967" s="10">
        <v>1000</v>
      </c>
      <c r="M5967" s="10">
        <v>108752.175</v>
      </c>
      <c r="N5967" s="10">
        <v>-607.17500000000291</v>
      </c>
    </row>
    <row r="5968" spans="1:14" x14ac:dyDescent="0.25">
      <c r="A5968" s="9" t="s">
        <v>834</v>
      </c>
      <c r="B5968" s="9" t="s">
        <v>25</v>
      </c>
      <c r="C5968" s="9" t="s">
        <v>26</v>
      </c>
      <c r="D5968" s="9" t="s">
        <v>27</v>
      </c>
      <c r="E5968" s="10">
        <v>46.11</v>
      </c>
      <c r="F5968" s="10">
        <v>0</v>
      </c>
      <c r="G5968" s="10">
        <v>46.11</v>
      </c>
      <c r="H5968" s="10">
        <v>0</v>
      </c>
      <c r="I5968" s="10">
        <v>46.11</v>
      </c>
      <c r="J5968" s="10">
        <v>0</v>
      </c>
      <c r="K5968" s="10">
        <v>0</v>
      </c>
      <c r="L5968" s="10">
        <v>0</v>
      </c>
      <c r="M5968" s="10">
        <v>0</v>
      </c>
      <c r="N5968" s="10">
        <v>0</v>
      </c>
    </row>
    <row r="5969" spans="1:14" x14ac:dyDescent="0.25">
      <c r="A5969" s="9" t="s">
        <v>834</v>
      </c>
      <c r="B5969" s="9" t="s">
        <v>258</v>
      </c>
      <c r="C5969" s="9" t="s">
        <v>33</v>
      </c>
      <c r="D5969" s="9" t="s">
        <v>27</v>
      </c>
      <c r="E5969" s="10">
        <v>12.14</v>
      </c>
      <c r="F5969" s="10">
        <v>0</v>
      </c>
      <c r="G5969" s="10">
        <v>12.14</v>
      </c>
      <c r="H5969" s="10">
        <v>11.56</v>
      </c>
      <c r="I5969" s="10">
        <v>0.58000000000000007</v>
      </c>
      <c r="J5969" s="10">
        <v>1.6060000000000001</v>
      </c>
      <c r="K5969" s="10">
        <v>0</v>
      </c>
      <c r="L5969" s="10">
        <v>1.6060000000000001</v>
      </c>
      <c r="M5969" s="10">
        <v>1.5289999999999999</v>
      </c>
      <c r="N5969" s="10">
        <v>7.7000000000000179E-2</v>
      </c>
    </row>
    <row r="5970" spans="1:14" x14ac:dyDescent="0.25">
      <c r="A5970" s="9" t="s">
        <v>834</v>
      </c>
      <c r="B5970" s="9" t="s">
        <v>259</v>
      </c>
      <c r="C5970" s="9" t="s">
        <v>33</v>
      </c>
      <c r="D5970" s="9" t="s">
        <v>27</v>
      </c>
      <c r="E5970" s="10">
        <v>24.92</v>
      </c>
      <c r="F5970" s="10">
        <v>0</v>
      </c>
      <c r="G5970" s="10">
        <v>24.92</v>
      </c>
      <c r="H5970" s="10">
        <v>23.73</v>
      </c>
      <c r="I5970" s="10">
        <v>1.1900000000000013</v>
      </c>
      <c r="J5970" s="10">
        <v>1.6060000000000001</v>
      </c>
      <c r="K5970" s="10">
        <v>0</v>
      </c>
      <c r="L5970" s="10">
        <v>1.6060000000000001</v>
      </c>
      <c r="M5970" s="10">
        <v>1.5289999999999999</v>
      </c>
      <c r="N5970" s="10">
        <v>7.7000000000000179E-2</v>
      </c>
    </row>
    <row r="5971" spans="1:14" x14ac:dyDescent="0.25">
      <c r="A5971" s="9" t="s">
        <v>834</v>
      </c>
      <c r="B5971" s="9" t="s">
        <v>260</v>
      </c>
      <c r="C5971" s="9" t="s">
        <v>33</v>
      </c>
      <c r="D5971" s="9" t="s">
        <v>27</v>
      </c>
      <c r="E5971" s="10">
        <v>982.24</v>
      </c>
      <c r="F5971" s="10">
        <v>0</v>
      </c>
      <c r="G5971" s="10">
        <v>982.24</v>
      </c>
      <c r="H5971" s="10">
        <v>935.15</v>
      </c>
      <c r="I5971" s="10">
        <v>47.090000000000032</v>
      </c>
      <c r="J5971" s="10">
        <v>16.059999999999999</v>
      </c>
      <c r="K5971" s="10">
        <v>0</v>
      </c>
      <c r="L5971" s="10">
        <v>16.059999999999999</v>
      </c>
      <c r="M5971" s="10">
        <v>15.29</v>
      </c>
      <c r="N5971" s="10">
        <v>0.76999999999999957</v>
      </c>
    </row>
    <row r="5972" spans="1:14" x14ac:dyDescent="0.25">
      <c r="A5972" s="9" t="s">
        <v>834</v>
      </c>
      <c r="B5972" s="9" t="s">
        <v>117</v>
      </c>
      <c r="C5972" s="9" t="s">
        <v>39</v>
      </c>
      <c r="D5972" s="9" t="s">
        <v>43</v>
      </c>
      <c r="E5972" s="10">
        <v>-6222.81</v>
      </c>
      <c r="F5972" s="10">
        <v>0</v>
      </c>
      <c r="G5972" s="10">
        <v>-6222.81</v>
      </c>
      <c r="H5972" s="10">
        <v>-6222.79</v>
      </c>
      <c r="I5972" s="10">
        <v>-2.0000000000436557E-2</v>
      </c>
      <c r="J5972" s="10">
        <v>-7110</v>
      </c>
      <c r="K5972" s="10">
        <v>0</v>
      </c>
      <c r="L5972" s="10">
        <v>-7110</v>
      </c>
      <c r="M5972" s="10">
        <v>-7110</v>
      </c>
      <c r="N5972" s="10">
        <v>0</v>
      </c>
    </row>
    <row r="5973" spans="1:14" x14ac:dyDescent="0.25">
      <c r="A5973" s="9" t="s">
        <v>834</v>
      </c>
      <c r="B5973" s="9" t="s">
        <v>269</v>
      </c>
      <c r="C5973" s="9" t="s">
        <v>42</v>
      </c>
      <c r="D5973" s="9" t="s">
        <v>43</v>
      </c>
      <c r="E5973" s="10">
        <v>617.66999999999996</v>
      </c>
      <c r="F5973" s="10">
        <v>635.62130177514791</v>
      </c>
      <c r="G5973" s="10">
        <v>-17.951301775147954</v>
      </c>
      <c r="H5973" s="10">
        <v>644.52</v>
      </c>
      <c r="I5973" s="10">
        <v>-26.850000000000023</v>
      </c>
      <c r="J5973" s="10">
        <v>1140</v>
      </c>
      <c r="K5973" s="10">
        <v>1173.1499013806706</v>
      </c>
      <c r="L5973" s="10">
        <v>-33.149901380670599</v>
      </c>
      <c r="M5973" s="10">
        <v>1189.5740000000001</v>
      </c>
      <c r="N5973" s="10">
        <v>-49.574000000000069</v>
      </c>
    </row>
    <row r="5974" spans="1:14" x14ac:dyDescent="0.25">
      <c r="A5974" s="9" t="s">
        <v>834</v>
      </c>
      <c r="B5974" s="9" t="s">
        <v>270</v>
      </c>
      <c r="C5974" s="9" t="s">
        <v>42</v>
      </c>
      <c r="D5974" s="9" t="s">
        <v>43</v>
      </c>
      <c r="E5974" s="10">
        <v>4539.7299999999996</v>
      </c>
      <c r="F5974" s="10">
        <v>4539.7339901477835</v>
      </c>
      <c r="G5974" s="10">
        <v>-3.9901477839521249E-3</v>
      </c>
      <c r="H5974" s="10">
        <v>4607.83</v>
      </c>
      <c r="I5974" s="10">
        <v>-68.100000000000364</v>
      </c>
      <c r="J5974" s="10">
        <v>7110</v>
      </c>
      <c r="K5974" s="10">
        <v>7110</v>
      </c>
      <c r="L5974" s="10">
        <v>0</v>
      </c>
      <c r="M5974" s="10">
        <v>7216.65</v>
      </c>
      <c r="N5974" s="10">
        <v>-106.64999999999964</v>
      </c>
    </row>
    <row r="5975" spans="1:14" x14ac:dyDescent="0.25">
      <c r="A5975" s="9" t="s">
        <v>835</v>
      </c>
      <c r="B5975" s="9" t="s">
        <v>25</v>
      </c>
      <c r="C5975" s="9" t="s">
        <v>26</v>
      </c>
      <c r="D5975" s="9" t="s">
        <v>27</v>
      </c>
      <c r="E5975" s="10">
        <v>1416.46</v>
      </c>
      <c r="F5975" s="10">
        <v>0</v>
      </c>
      <c r="G5975" s="10">
        <v>1416.46</v>
      </c>
      <c r="H5975" s="10">
        <v>0</v>
      </c>
      <c r="I5975" s="10">
        <v>1416.46</v>
      </c>
      <c r="J5975" s="10">
        <v>0</v>
      </c>
      <c r="K5975" s="10">
        <v>0</v>
      </c>
      <c r="L5975" s="10">
        <v>0</v>
      </c>
      <c r="M5975" s="10">
        <v>0</v>
      </c>
      <c r="N5975" s="10">
        <v>0</v>
      </c>
    </row>
    <row r="5976" spans="1:14" x14ac:dyDescent="0.25">
      <c r="A5976" s="9" t="s">
        <v>835</v>
      </c>
      <c r="B5976" s="9" t="s">
        <v>258</v>
      </c>
      <c r="C5976" s="9" t="s">
        <v>33</v>
      </c>
      <c r="D5976" s="9" t="s">
        <v>27</v>
      </c>
      <c r="E5976" s="10">
        <v>221.07</v>
      </c>
      <c r="F5976" s="10">
        <v>0</v>
      </c>
      <c r="G5976" s="10">
        <v>221.07</v>
      </c>
      <c r="H5976" s="10">
        <v>219.88</v>
      </c>
      <c r="I5976" s="10">
        <v>1.1899999999999977</v>
      </c>
      <c r="J5976" s="10">
        <v>29.238</v>
      </c>
      <c r="K5976" s="10">
        <v>0</v>
      </c>
      <c r="L5976" s="10">
        <v>29.238</v>
      </c>
      <c r="M5976" s="10">
        <v>29.087</v>
      </c>
      <c r="N5976" s="10">
        <v>0.1509999999999998</v>
      </c>
    </row>
    <row r="5977" spans="1:14" x14ac:dyDescent="0.25">
      <c r="A5977" s="9" t="s">
        <v>835</v>
      </c>
      <c r="B5977" s="9" t="s">
        <v>259</v>
      </c>
      <c r="C5977" s="9" t="s">
        <v>33</v>
      </c>
      <c r="D5977" s="9" t="s">
        <v>27</v>
      </c>
      <c r="E5977" s="10">
        <v>453.61</v>
      </c>
      <c r="F5977" s="10">
        <v>0</v>
      </c>
      <c r="G5977" s="10">
        <v>453.61</v>
      </c>
      <c r="H5977" s="10">
        <v>451.25</v>
      </c>
      <c r="I5977" s="10">
        <v>2.3600000000000136</v>
      </c>
      <c r="J5977" s="10">
        <v>29.238</v>
      </c>
      <c r="K5977" s="10">
        <v>0</v>
      </c>
      <c r="L5977" s="10">
        <v>29.238</v>
      </c>
      <c r="M5977" s="10">
        <v>29.087</v>
      </c>
      <c r="N5977" s="10">
        <v>0.1509999999999998</v>
      </c>
    </row>
    <row r="5978" spans="1:14" x14ac:dyDescent="0.25">
      <c r="A5978" s="9" t="s">
        <v>835</v>
      </c>
      <c r="B5978" s="9" t="s">
        <v>260</v>
      </c>
      <c r="C5978" s="9" t="s">
        <v>33</v>
      </c>
      <c r="D5978" s="9" t="s">
        <v>27</v>
      </c>
      <c r="E5978" s="10">
        <v>17882.11</v>
      </c>
      <c r="F5978" s="10">
        <v>0</v>
      </c>
      <c r="G5978" s="10">
        <v>17882.11</v>
      </c>
      <c r="H5978" s="10">
        <v>17785.599999999999</v>
      </c>
      <c r="I5978" s="10">
        <v>96.510000000002037</v>
      </c>
      <c r="J5978" s="10">
        <v>292.38</v>
      </c>
      <c r="K5978" s="10">
        <v>0</v>
      </c>
      <c r="L5978" s="10">
        <v>292.38</v>
      </c>
      <c r="M5978" s="10">
        <v>290.80099999999999</v>
      </c>
      <c r="N5978" s="10">
        <v>1.5790000000000077</v>
      </c>
    </row>
    <row r="5979" spans="1:14" x14ac:dyDescent="0.25">
      <c r="A5979" s="9" t="s">
        <v>835</v>
      </c>
      <c r="B5979" s="9" t="s">
        <v>48</v>
      </c>
      <c r="C5979" s="9" t="s">
        <v>39</v>
      </c>
      <c r="D5979" s="9" t="s">
        <v>43</v>
      </c>
      <c r="E5979" s="10">
        <v>-121778.23</v>
      </c>
      <c r="F5979" s="10">
        <v>0</v>
      </c>
      <c r="G5979" s="10">
        <v>-121778.23</v>
      </c>
      <c r="H5979" s="10">
        <v>-121778.77</v>
      </c>
      <c r="I5979" s="10">
        <v>0.54000000000814907</v>
      </c>
      <c r="J5979" s="10">
        <v>-135225</v>
      </c>
      <c r="K5979" s="10">
        <v>0</v>
      </c>
      <c r="L5979" s="10">
        <v>-135225</v>
      </c>
      <c r="M5979" s="10">
        <v>-135225</v>
      </c>
      <c r="N5979" s="10">
        <v>0</v>
      </c>
    </row>
    <row r="5980" spans="1:14" x14ac:dyDescent="0.25">
      <c r="A5980" s="9" t="s">
        <v>835</v>
      </c>
      <c r="B5980" s="9" t="s">
        <v>266</v>
      </c>
      <c r="C5980" s="9" t="s">
        <v>42</v>
      </c>
      <c r="D5980" s="9" t="s">
        <v>43</v>
      </c>
      <c r="E5980" s="10">
        <v>10085.92</v>
      </c>
      <c r="F5980" s="10">
        <v>10085.976331360946</v>
      </c>
      <c r="G5980" s="10">
        <v>-5.6331360945478082E-2</v>
      </c>
      <c r="H5980" s="10">
        <v>10227.18</v>
      </c>
      <c r="I5980" s="10">
        <v>-141.26000000000022</v>
      </c>
      <c r="J5980" s="10">
        <v>22312</v>
      </c>
      <c r="K5980" s="10">
        <v>22312.125246548323</v>
      </c>
      <c r="L5980" s="10">
        <v>-0.12524654832304805</v>
      </c>
      <c r="M5980" s="10">
        <v>22624.494999999999</v>
      </c>
      <c r="N5980" s="10">
        <v>-312.49499999999898</v>
      </c>
    </row>
    <row r="5981" spans="1:14" x14ac:dyDescent="0.25">
      <c r="A5981" s="9" t="s">
        <v>835</v>
      </c>
      <c r="B5981" s="9" t="s">
        <v>267</v>
      </c>
      <c r="C5981" s="9" t="s">
        <v>42</v>
      </c>
      <c r="D5981" s="9" t="s">
        <v>43</v>
      </c>
      <c r="E5981" s="10">
        <v>91719.06</v>
      </c>
      <c r="F5981" s="10">
        <v>91719.06403940887</v>
      </c>
      <c r="G5981" s="10">
        <v>-4.0394088719040155E-3</v>
      </c>
      <c r="H5981" s="10">
        <v>93094.85</v>
      </c>
      <c r="I5981" s="10">
        <v>-1375.7900000000081</v>
      </c>
      <c r="J5981" s="10">
        <v>135225</v>
      </c>
      <c r="K5981" s="10">
        <v>135225</v>
      </c>
      <c r="L5981" s="10">
        <v>0</v>
      </c>
      <c r="M5981" s="10">
        <v>137253.375</v>
      </c>
      <c r="N5981" s="10">
        <v>-2028.375</v>
      </c>
    </row>
    <row r="5982" spans="1:14" x14ac:dyDescent="0.25">
      <c r="A5982" s="9" t="s">
        <v>836</v>
      </c>
      <c r="B5982" s="9" t="s">
        <v>25</v>
      </c>
      <c r="C5982" s="9" t="s">
        <v>26</v>
      </c>
      <c r="D5982" s="9" t="s">
        <v>27</v>
      </c>
      <c r="E5982" s="10">
        <v>129.97</v>
      </c>
      <c r="F5982" s="10">
        <v>0</v>
      </c>
      <c r="G5982" s="10">
        <v>129.97</v>
      </c>
      <c r="H5982" s="10">
        <v>0</v>
      </c>
      <c r="I5982" s="10">
        <v>129.97</v>
      </c>
      <c r="J5982" s="10">
        <v>0</v>
      </c>
      <c r="K5982" s="10">
        <v>0</v>
      </c>
      <c r="L5982" s="10">
        <v>0</v>
      </c>
      <c r="M5982" s="10">
        <v>0</v>
      </c>
      <c r="N5982" s="10">
        <v>0</v>
      </c>
    </row>
    <row r="5983" spans="1:14" x14ac:dyDescent="0.25">
      <c r="A5983" s="9" t="s">
        <v>836</v>
      </c>
      <c r="B5983" s="9" t="s">
        <v>258</v>
      </c>
      <c r="C5983" s="9" t="s">
        <v>33</v>
      </c>
      <c r="D5983" s="9" t="s">
        <v>27</v>
      </c>
      <c r="E5983" s="10">
        <v>30.85</v>
      </c>
      <c r="F5983" s="10">
        <v>0</v>
      </c>
      <c r="G5983" s="10">
        <v>30.85</v>
      </c>
      <c r="H5983" s="10">
        <v>33.07</v>
      </c>
      <c r="I5983" s="10">
        <v>-2.2199999999999989</v>
      </c>
      <c r="J5983" s="10">
        <v>4.08</v>
      </c>
      <c r="K5983" s="10">
        <v>0</v>
      </c>
      <c r="L5983" s="10">
        <v>4.08</v>
      </c>
      <c r="M5983" s="10">
        <v>4.375</v>
      </c>
      <c r="N5983" s="10">
        <v>-0.29499999999999993</v>
      </c>
    </row>
    <row r="5984" spans="1:14" x14ac:dyDescent="0.25">
      <c r="A5984" s="9" t="s">
        <v>836</v>
      </c>
      <c r="B5984" s="9" t="s">
        <v>259</v>
      </c>
      <c r="C5984" s="9" t="s">
        <v>33</v>
      </c>
      <c r="D5984" s="9" t="s">
        <v>27</v>
      </c>
      <c r="E5984" s="10">
        <v>63.3</v>
      </c>
      <c r="F5984" s="10">
        <v>0</v>
      </c>
      <c r="G5984" s="10">
        <v>63.3</v>
      </c>
      <c r="H5984" s="10">
        <v>67.87</v>
      </c>
      <c r="I5984" s="10">
        <v>-4.5700000000000074</v>
      </c>
      <c r="J5984" s="10">
        <v>4.08</v>
      </c>
      <c r="K5984" s="10">
        <v>0</v>
      </c>
      <c r="L5984" s="10">
        <v>4.08</v>
      </c>
      <c r="M5984" s="10">
        <v>4.375</v>
      </c>
      <c r="N5984" s="10">
        <v>-0.29499999999999993</v>
      </c>
    </row>
    <row r="5985" spans="1:14" x14ac:dyDescent="0.25">
      <c r="A5985" s="9" t="s">
        <v>836</v>
      </c>
      <c r="B5985" s="9" t="s">
        <v>260</v>
      </c>
      <c r="C5985" s="9" t="s">
        <v>33</v>
      </c>
      <c r="D5985" s="9" t="s">
        <v>27</v>
      </c>
      <c r="E5985" s="10">
        <v>2495.35</v>
      </c>
      <c r="F5985" s="10">
        <v>0</v>
      </c>
      <c r="G5985" s="10">
        <v>2495.35</v>
      </c>
      <c r="H5985" s="10">
        <v>2675.24</v>
      </c>
      <c r="I5985" s="10">
        <v>-179.88999999999987</v>
      </c>
      <c r="J5985" s="10">
        <v>40.799999999999997</v>
      </c>
      <c r="K5985" s="10">
        <v>0</v>
      </c>
      <c r="L5985" s="10">
        <v>40.799999999999997</v>
      </c>
      <c r="M5985" s="10">
        <v>43.741</v>
      </c>
      <c r="N5985" s="10">
        <v>-2.9410000000000025</v>
      </c>
    </row>
    <row r="5986" spans="1:14" x14ac:dyDescent="0.25">
      <c r="A5986" s="9" t="s">
        <v>836</v>
      </c>
      <c r="B5986" s="9" t="s">
        <v>101</v>
      </c>
      <c r="C5986" s="9" t="s">
        <v>39</v>
      </c>
      <c r="D5986" s="9" t="s">
        <v>43</v>
      </c>
      <c r="E5986" s="10">
        <v>-16357.83</v>
      </c>
      <c r="F5986" s="10">
        <v>0</v>
      </c>
      <c r="G5986" s="10">
        <v>-16357.83</v>
      </c>
      <c r="H5986" s="10">
        <v>-16357.73</v>
      </c>
      <c r="I5986" s="10">
        <v>-0.1000000000003638</v>
      </c>
      <c r="J5986" s="10">
        <v>-20340</v>
      </c>
      <c r="K5986" s="10">
        <v>0</v>
      </c>
      <c r="L5986" s="10">
        <v>-20340</v>
      </c>
      <c r="M5986" s="10">
        <v>-20340</v>
      </c>
      <c r="N5986" s="10">
        <v>0</v>
      </c>
    </row>
    <row r="5987" spans="1:14" x14ac:dyDescent="0.25">
      <c r="A5987" s="9" t="s">
        <v>836</v>
      </c>
      <c r="B5987" s="9" t="s">
        <v>262</v>
      </c>
      <c r="C5987" s="9" t="s">
        <v>42</v>
      </c>
      <c r="D5987" s="9" t="s">
        <v>43</v>
      </c>
      <c r="E5987" s="10">
        <v>1591.99</v>
      </c>
      <c r="F5987" s="10">
        <v>1591.094674556213</v>
      </c>
      <c r="G5987" s="10">
        <v>0.89532544378698731</v>
      </c>
      <c r="H5987" s="10">
        <v>1613.37</v>
      </c>
      <c r="I5987" s="10">
        <v>-21.379999999999882</v>
      </c>
      <c r="J5987" s="10">
        <v>3358</v>
      </c>
      <c r="K5987" s="10">
        <v>3356.0996055226824</v>
      </c>
      <c r="L5987" s="10">
        <v>1.9003944773176045</v>
      </c>
      <c r="M5987" s="10">
        <v>3403.085</v>
      </c>
      <c r="N5987" s="10">
        <v>-45.085000000000036</v>
      </c>
    </row>
    <row r="5988" spans="1:14" x14ac:dyDescent="0.25">
      <c r="A5988" s="9" t="s">
        <v>836</v>
      </c>
      <c r="B5988" s="9" t="s">
        <v>261</v>
      </c>
      <c r="C5988" s="9" t="s">
        <v>42</v>
      </c>
      <c r="D5988" s="9" t="s">
        <v>43</v>
      </c>
      <c r="E5988" s="10">
        <v>12046.37</v>
      </c>
      <c r="F5988" s="10">
        <v>11791.300492610837</v>
      </c>
      <c r="G5988" s="10">
        <v>255.06950738916385</v>
      </c>
      <c r="H5988" s="10">
        <v>11968.17</v>
      </c>
      <c r="I5988" s="10">
        <v>78.200000000000728</v>
      </c>
      <c r="J5988" s="10">
        <v>20780</v>
      </c>
      <c r="K5988" s="10">
        <v>20339.999999999996</v>
      </c>
      <c r="L5988" s="10">
        <v>440.00000000000364</v>
      </c>
      <c r="M5988" s="10">
        <v>20645.099999999999</v>
      </c>
      <c r="N5988" s="10">
        <v>134.90000000000146</v>
      </c>
    </row>
    <row r="5989" spans="1:14" x14ac:dyDescent="0.25">
      <c r="A5989" s="9" t="s">
        <v>837</v>
      </c>
      <c r="B5989" s="9" t="s">
        <v>25</v>
      </c>
      <c r="C5989" s="9" t="s">
        <v>26</v>
      </c>
      <c r="D5989" s="9" t="s">
        <v>27</v>
      </c>
      <c r="E5989" s="10">
        <v>263.83999999999997</v>
      </c>
      <c r="F5989" s="10">
        <v>0</v>
      </c>
      <c r="G5989" s="10">
        <v>263.83999999999997</v>
      </c>
      <c r="H5989" s="10">
        <v>0</v>
      </c>
      <c r="I5989" s="10">
        <v>263.83999999999997</v>
      </c>
      <c r="J5989" s="10">
        <v>0</v>
      </c>
      <c r="K5989" s="10">
        <v>0</v>
      </c>
      <c r="L5989" s="10">
        <v>0</v>
      </c>
      <c r="M5989" s="10">
        <v>0</v>
      </c>
      <c r="N5989" s="10">
        <v>0</v>
      </c>
    </row>
    <row r="5990" spans="1:14" x14ac:dyDescent="0.25">
      <c r="A5990" s="9" t="s">
        <v>837</v>
      </c>
      <c r="B5990" s="9" t="s">
        <v>258</v>
      </c>
      <c r="C5990" s="9" t="s">
        <v>33</v>
      </c>
      <c r="D5990" s="9" t="s">
        <v>27</v>
      </c>
      <c r="E5990" s="10">
        <v>46.27</v>
      </c>
      <c r="F5990" s="10">
        <v>0</v>
      </c>
      <c r="G5990" s="10">
        <v>46.27</v>
      </c>
      <c r="H5990" s="10">
        <v>49.02</v>
      </c>
      <c r="I5990" s="10">
        <v>-2.75</v>
      </c>
      <c r="J5990" s="10">
        <v>6.12</v>
      </c>
      <c r="K5990" s="10">
        <v>0</v>
      </c>
      <c r="L5990" s="10">
        <v>6.12</v>
      </c>
      <c r="M5990" s="10">
        <v>6.4850000000000003</v>
      </c>
      <c r="N5990" s="10">
        <v>-0.36500000000000021</v>
      </c>
    </row>
    <row r="5991" spans="1:14" x14ac:dyDescent="0.25">
      <c r="A5991" s="9" t="s">
        <v>837</v>
      </c>
      <c r="B5991" s="9" t="s">
        <v>259</v>
      </c>
      <c r="C5991" s="9" t="s">
        <v>33</v>
      </c>
      <c r="D5991" s="9" t="s">
        <v>27</v>
      </c>
      <c r="E5991" s="10">
        <v>94.95</v>
      </c>
      <c r="F5991" s="10">
        <v>0</v>
      </c>
      <c r="G5991" s="10">
        <v>94.95</v>
      </c>
      <c r="H5991" s="10">
        <v>100.61</v>
      </c>
      <c r="I5991" s="10">
        <v>-5.6599999999999966</v>
      </c>
      <c r="J5991" s="10">
        <v>6.12</v>
      </c>
      <c r="K5991" s="10">
        <v>0</v>
      </c>
      <c r="L5991" s="10">
        <v>6.12</v>
      </c>
      <c r="M5991" s="10">
        <v>6.4850000000000003</v>
      </c>
      <c r="N5991" s="10">
        <v>-0.36500000000000021</v>
      </c>
    </row>
    <row r="5992" spans="1:14" x14ac:dyDescent="0.25">
      <c r="A5992" s="9" t="s">
        <v>837</v>
      </c>
      <c r="B5992" s="9" t="s">
        <v>260</v>
      </c>
      <c r="C5992" s="9" t="s">
        <v>33</v>
      </c>
      <c r="D5992" s="9" t="s">
        <v>27</v>
      </c>
      <c r="E5992" s="10">
        <v>3743.02</v>
      </c>
      <c r="F5992" s="10">
        <v>0</v>
      </c>
      <c r="G5992" s="10">
        <v>3743.02</v>
      </c>
      <c r="H5992" s="10">
        <v>3965.51</v>
      </c>
      <c r="I5992" s="10">
        <v>-222.49000000000024</v>
      </c>
      <c r="J5992" s="10">
        <v>61.2</v>
      </c>
      <c r="K5992" s="10">
        <v>0</v>
      </c>
      <c r="L5992" s="10">
        <v>61.2</v>
      </c>
      <c r="M5992" s="10">
        <v>64.837999999999994</v>
      </c>
      <c r="N5992" s="10">
        <v>-3.637999999999991</v>
      </c>
    </row>
    <row r="5993" spans="1:14" x14ac:dyDescent="0.25">
      <c r="A5993" s="9" t="s">
        <v>837</v>
      </c>
      <c r="B5993" s="9" t="s">
        <v>101</v>
      </c>
      <c r="C5993" s="9" t="s">
        <v>39</v>
      </c>
      <c r="D5993" s="9" t="s">
        <v>43</v>
      </c>
      <c r="E5993" s="10">
        <v>-24247.23</v>
      </c>
      <c r="F5993" s="10">
        <v>0</v>
      </c>
      <c r="G5993" s="10">
        <v>-24247.23</v>
      </c>
      <c r="H5993" s="10">
        <v>-24247.08</v>
      </c>
      <c r="I5993" s="10">
        <v>-0.14999999999781721</v>
      </c>
      <c r="J5993" s="10">
        <v>-30150</v>
      </c>
      <c r="K5993" s="10">
        <v>0</v>
      </c>
      <c r="L5993" s="10">
        <v>-30150</v>
      </c>
      <c r="M5993" s="10">
        <v>-30150</v>
      </c>
      <c r="N5993" s="10">
        <v>0</v>
      </c>
    </row>
    <row r="5994" spans="1:14" x14ac:dyDescent="0.25">
      <c r="A5994" s="9" t="s">
        <v>837</v>
      </c>
      <c r="B5994" s="9" t="s">
        <v>262</v>
      </c>
      <c r="C5994" s="9" t="s">
        <v>42</v>
      </c>
      <c r="D5994" s="9" t="s">
        <v>43</v>
      </c>
      <c r="E5994" s="10">
        <v>2360.02</v>
      </c>
      <c r="F5994" s="10">
        <v>2358.4812623274161</v>
      </c>
      <c r="G5994" s="10">
        <v>1.5387376725839204</v>
      </c>
      <c r="H5994" s="10">
        <v>2391.5</v>
      </c>
      <c r="I5994" s="10">
        <v>-31.480000000000018</v>
      </c>
      <c r="J5994" s="10">
        <v>4978</v>
      </c>
      <c r="K5994" s="10">
        <v>4974.749506903353</v>
      </c>
      <c r="L5994" s="10">
        <v>3.2504930966470056</v>
      </c>
      <c r="M5994" s="10">
        <v>5044.3959999999997</v>
      </c>
      <c r="N5994" s="10">
        <v>-66.395999999999731</v>
      </c>
    </row>
    <row r="5995" spans="1:14" x14ac:dyDescent="0.25">
      <c r="A5995" s="9" t="s">
        <v>837</v>
      </c>
      <c r="B5995" s="9" t="s">
        <v>261</v>
      </c>
      <c r="C5995" s="9" t="s">
        <v>42</v>
      </c>
      <c r="D5995" s="9" t="s">
        <v>43</v>
      </c>
      <c r="E5995" s="10">
        <v>17739.13</v>
      </c>
      <c r="F5995" s="10">
        <v>17478.256157635467</v>
      </c>
      <c r="G5995" s="10">
        <v>260.87384236453363</v>
      </c>
      <c r="H5995" s="10">
        <v>17740.43</v>
      </c>
      <c r="I5995" s="10">
        <v>-1.2999999999992724</v>
      </c>
      <c r="J5995" s="10">
        <v>30600</v>
      </c>
      <c r="K5995" s="10">
        <v>30150</v>
      </c>
      <c r="L5995" s="10">
        <v>450</v>
      </c>
      <c r="M5995" s="10">
        <v>30602.25</v>
      </c>
      <c r="N5995" s="10">
        <v>-2.25</v>
      </c>
    </row>
    <row r="5996" spans="1:14" x14ac:dyDescent="0.25">
      <c r="A5996" s="9" t="s">
        <v>838</v>
      </c>
      <c r="B5996" s="9" t="s">
        <v>25</v>
      </c>
      <c r="C5996" s="9" t="s">
        <v>26</v>
      </c>
      <c r="D5996" s="9" t="s">
        <v>27</v>
      </c>
      <c r="E5996" s="10">
        <v>9684.64</v>
      </c>
      <c r="F5996" s="10">
        <v>0</v>
      </c>
      <c r="G5996" s="10">
        <v>9684.64</v>
      </c>
      <c r="H5996" s="10">
        <v>0</v>
      </c>
      <c r="I5996" s="10">
        <v>9684.64</v>
      </c>
      <c r="J5996" s="10">
        <v>0</v>
      </c>
      <c r="K5996" s="10">
        <v>0</v>
      </c>
      <c r="L5996" s="10">
        <v>0</v>
      </c>
      <c r="M5996" s="10">
        <v>0</v>
      </c>
      <c r="N5996" s="10">
        <v>0</v>
      </c>
    </row>
    <row r="5997" spans="1:14" x14ac:dyDescent="0.25">
      <c r="A5997" s="9" t="s">
        <v>838</v>
      </c>
      <c r="B5997" s="9" t="s">
        <v>28</v>
      </c>
      <c r="C5997" s="9" t="s">
        <v>29</v>
      </c>
      <c r="D5997" s="9" t="s">
        <v>27</v>
      </c>
      <c r="E5997" s="10">
        <v>14.35</v>
      </c>
      <c r="F5997" s="10">
        <v>0</v>
      </c>
      <c r="G5997" s="10">
        <v>14.35</v>
      </c>
      <c r="H5997" s="10">
        <v>14.38</v>
      </c>
      <c r="I5997" s="10">
        <v>-3.0000000000001137E-2</v>
      </c>
      <c r="J5997" s="10">
        <v>0</v>
      </c>
      <c r="K5997" s="10">
        <v>0</v>
      </c>
      <c r="L5997" s="10">
        <v>0</v>
      </c>
      <c r="M5997" s="10">
        <v>0</v>
      </c>
      <c r="N5997" s="10">
        <v>0</v>
      </c>
    </row>
    <row r="5998" spans="1:14" x14ac:dyDescent="0.25">
      <c r="A5998" s="9" t="s">
        <v>838</v>
      </c>
      <c r="B5998" s="9" t="s">
        <v>30</v>
      </c>
      <c r="C5998" s="9" t="s">
        <v>29</v>
      </c>
      <c r="D5998" s="9" t="s">
        <v>27</v>
      </c>
      <c r="E5998" s="10">
        <v>334.94</v>
      </c>
      <c r="F5998" s="10">
        <v>0</v>
      </c>
      <c r="G5998" s="10">
        <v>334.94</v>
      </c>
      <c r="H5998" s="10">
        <v>335.55</v>
      </c>
      <c r="I5998" s="10">
        <v>-0.61000000000001364</v>
      </c>
      <c r="J5998" s="10">
        <v>0</v>
      </c>
      <c r="K5998" s="10">
        <v>0</v>
      </c>
      <c r="L5998" s="10">
        <v>0</v>
      </c>
      <c r="M5998" s="10">
        <v>0</v>
      </c>
      <c r="N5998" s="10">
        <v>0</v>
      </c>
    </row>
    <row r="5999" spans="1:14" x14ac:dyDescent="0.25">
      <c r="A5999" s="9" t="s">
        <v>838</v>
      </c>
      <c r="B5999" s="9" t="s">
        <v>31</v>
      </c>
      <c r="C5999" s="9" t="s">
        <v>29</v>
      </c>
      <c r="D5999" s="9" t="s">
        <v>27</v>
      </c>
      <c r="E5999" s="10">
        <v>2248.88</v>
      </c>
      <c r="F5999" s="10">
        <v>0</v>
      </c>
      <c r="G5999" s="10">
        <v>2248.88</v>
      </c>
      <c r="H5999" s="10">
        <v>2252.98</v>
      </c>
      <c r="I5999" s="10">
        <v>-4.0999999999999091</v>
      </c>
      <c r="J5999" s="10">
        <v>0</v>
      </c>
      <c r="K5999" s="10">
        <v>0</v>
      </c>
      <c r="L5999" s="10">
        <v>0</v>
      </c>
      <c r="M5999" s="10">
        <v>0</v>
      </c>
      <c r="N5999" s="10">
        <v>0</v>
      </c>
    </row>
    <row r="6000" spans="1:14" x14ac:dyDescent="0.25">
      <c r="A6000" s="9" t="s">
        <v>838</v>
      </c>
      <c r="B6000" s="9" t="s">
        <v>32</v>
      </c>
      <c r="C6000" s="9" t="s">
        <v>33</v>
      </c>
      <c r="D6000" s="9" t="s">
        <v>27</v>
      </c>
      <c r="E6000" s="10">
        <v>3029.57</v>
      </c>
      <c r="F6000" s="10">
        <v>0</v>
      </c>
      <c r="G6000" s="10">
        <v>3029.57</v>
      </c>
      <c r="H6000" s="10">
        <v>3708.61</v>
      </c>
      <c r="I6000" s="10">
        <v>-679.04</v>
      </c>
      <c r="J6000" s="10">
        <v>8.59</v>
      </c>
      <c r="K6000" s="10">
        <v>0</v>
      </c>
      <c r="L6000" s="10">
        <v>8.59</v>
      </c>
      <c r="M6000" s="10">
        <v>10.515000000000001</v>
      </c>
      <c r="N6000" s="10">
        <v>-1.9250000000000007</v>
      </c>
    </row>
    <row r="6001" spans="1:14" x14ac:dyDescent="0.25">
      <c r="A6001" s="9" t="s">
        <v>838</v>
      </c>
      <c r="B6001" s="9" t="s">
        <v>34</v>
      </c>
      <c r="C6001" s="9" t="s">
        <v>33</v>
      </c>
      <c r="D6001" s="9" t="s">
        <v>27</v>
      </c>
      <c r="E6001" s="10">
        <v>10414.26</v>
      </c>
      <c r="F6001" s="10">
        <v>0</v>
      </c>
      <c r="G6001" s="10">
        <v>10414.26</v>
      </c>
      <c r="H6001" s="10">
        <v>12748.52</v>
      </c>
      <c r="I6001" s="10">
        <v>-2334.2600000000002</v>
      </c>
      <c r="J6001" s="10">
        <v>8.59</v>
      </c>
      <c r="K6001" s="10">
        <v>0</v>
      </c>
      <c r="L6001" s="10">
        <v>8.59</v>
      </c>
      <c r="M6001" s="10">
        <v>10.515000000000001</v>
      </c>
      <c r="N6001" s="10">
        <v>-1.9250000000000007</v>
      </c>
    </row>
    <row r="6002" spans="1:14" x14ac:dyDescent="0.25">
      <c r="A6002" s="9" t="s">
        <v>838</v>
      </c>
      <c r="B6002" s="9" t="s">
        <v>35</v>
      </c>
      <c r="C6002" s="9" t="s">
        <v>33</v>
      </c>
      <c r="D6002" s="9" t="s">
        <v>27</v>
      </c>
      <c r="E6002" s="10">
        <v>11267.59</v>
      </c>
      <c r="F6002" s="10">
        <v>0</v>
      </c>
      <c r="G6002" s="10">
        <v>11267.59</v>
      </c>
      <c r="H6002" s="10">
        <v>13793.01</v>
      </c>
      <c r="I6002" s="10">
        <v>-2525.42</v>
      </c>
      <c r="J6002" s="10">
        <v>180.39</v>
      </c>
      <c r="K6002" s="10">
        <v>0</v>
      </c>
      <c r="L6002" s="10">
        <v>180.39</v>
      </c>
      <c r="M6002" s="10">
        <v>220.821</v>
      </c>
      <c r="N6002" s="10">
        <v>-40.431000000000012</v>
      </c>
    </row>
    <row r="6003" spans="1:14" x14ac:dyDescent="0.25">
      <c r="A6003" s="9" t="s">
        <v>838</v>
      </c>
      <c r="B6003" s="9" t="s">
        <v>36</v>
      </c>
      <c r="C6003" s="9" t="s">
        <v>29</v>
      </c>
      <c r="D6003" s="9" t="s">
        <v>27</v>
      </c>
      <c r="E6003" s="10">
        <v>25195.65</v>
      </c>
      <c r="F6003" s="10">
        <v>0</v>
      </c>
      <c r="G6003" s="10">
        <v>25195.65</v>
      </c>
      <c r="H6003" s="10">
        <v>25241.62</v>
      </c>
      <c r="I6003" s="10">
        <v>-45.969999999997526</v>
      </c>
      <c r="J6003" s="10">
        <v>0</v>
      </c>
      <c r="K6003" s="10">
        <v>0</v>
      </c>
      <c r="L6003" s="10">
        <v>0</v>
      </c>
      <c r="M6003" s="10">
        <v>0</v>
      </c>
      <c r="N6003" s="10">
        <v>0</v>
      </c>
    </row>
    <row r="6004" spans="1:14" x14ac:dyDescent="0.25">
      <c r="A6004" s="9" t="s">
        <v>838</v>
      </c>
      <c r="B6004" s="9" t="s">
        <v>37</v>
      </c>
      <c r="C6004" s="9" t="s">
        <v>29</v>
      </c>
      <c r="D6004" s="9" t="s">
        <v>27</v>
      </c>
      <c r="E6004" s="10">
        <v>58265.120000000003</v>
      </c>
      <c r="F6004" s="10">
        <v>0</v>
      </c>
      <c r="G6004" s="10">
        <v>58265.120000000003</v>
      </c>
      <c r="H6004" s="10">
        <v>58371.41</v>
      </c>
      <c r="I6004" s="10">
        <v>-106.29000000000087</v>
      </c>
      <c r="J6004" s="10">
        <v>0</v>
      </c>
      <c r="K6004" s="10">
        <v>0</v>
      </c>
      <c r="L6004" s="10">
        <v>0</v>
      </c>
      <c r="M6004" s="10">
        <v>0</v>
      </c>
      <c r="N6004" s="10">
        <v>0</v>
      </c>
    </row>
    <row r="6005" spans="1:14" x14ac:dyDescent="0.25">
      <c r="A6005" s="9" t="s">
        <v>838</v>
      </c>
      <c r="B6005" s="9" t="s">
        <v>614</v>
      </c>
      <c r="C6005" s="9" t="s">
        <v>39</v>
      </c>
      <c r="D6005" s="9" t="s">
        <v>40</v>
      </c>
      <c r="E6005" s="10">
        <v>-1359028.11</v>
      </c>
      <c r="F6005" s="10">
        <v>0</v>
      </c>
      <c r="G6005" s="10">
        <v>-1359028.11</v>
      </c>
      <c r="H6005" s="10">
        <v>-1359028.11</v>
      </c>
      <c r="I6005" s="10">
        <v>0</v>
      </c>
      <c r="J6005" s="10">
        <v>-7571</v>
      </c>
      <c r="K6005" s="10">
        <v>0</v>
      </c>
      <c r="L6005" s="10">
        <v>-7571</v>
      </c>
      <c r="M6005" s="10">
        <v>-7571</v>
      </c>
      <c r="N6005" s="10">
        <v>0</v>
      </c>
    </row>
    <row r="6006" spans="1:14" x14ac:dyDescent="0.25">
      <c r="A6006" s="9" t="s">
        <v>838</v>
      </c>
      <c r="B6006" s="9" t="s">
        <v>92</v>
      </c>
      <c r="C6006" s="9" t="s">
        <v>42</v>
      </c>
      <c r="D6006" s="9" t="s">
        <v>43</v>
      </c>
      <c r="E6006" s="10">
        <v>48.94</v>
      </c>
      <c r="F6006" s="10">
        <v>0</v>
      </c>
      <c r="G6006" s="10">
        <v>48.94</v>
      </c>
      <c r="H6006" s="10">
        <v>0</v>
      </c>
      <c r="I6006" s="10">
        <v>48.94</v>
      </c>
      <c r="J6006" s="10">
        <v>575</v>
      </c>
      <c r="K6006" s="10">
        <v>0</v>
      </c>
      <c r="L6006" s="10">
        <v>575</v>
      </c>
      <c r="M6006" s="10">
        <v>0</v>
      </c>
      <c r="N6006" s="10">
        <v>575</v>
      </c>
    </row>
    <row r="6007" spans="1:14" x14ac:dyDescent="0.25">
      <c r="A6007" s="9" t="s">
        <v>838</v>
      </c>
      <c r="B6007" s="9" t="s">
        <v>375</v>
      </c>
      <c r="C6007" s="9" t="s">
        <v>42</v>
      </c>
      <c r="D6007" s="9" t="s">
        <v>43</v>
      </c>
      <c r="E6007" s="10">
        <v>5489.12</v>
      </c>
      <c r="F6007" s="10">
        <v>5480.1970443349755</v>
      </c>
      <c r="G6007" s="10">
        <v>8.9229556650243467</v>
      </c>
      <c r="H6007" s="10">
        <v>5562.4</v>
      </c>
      <c r="I6007" s="10">
        <v>-73.279999999999745</v>
      </c>
      <c r="J6007" s="10">
        <v>91000</v>
      </c>
      <c r="K6007" s="10">
        <v>90852</v>
      </c>
      <c r="L6007" s="10">
        <v>148</v>
      </c>
      <c r="M6007" s="10">
        <v>92214.78</v>
      </c>
      <c r="N6007" s="10">
        <v>-1214.7799999999988</v>
      </c>
    </row>
    <row r="6008" spans="1:14" x14ac:dyDescent="0.25">
      <c r="A6008" s="9" t="s">
        <v>838</v>
      </c>
      <c r="B6008" s="9" t="s">
        <v>44</v>
      </c>
      <c r="C6008" s="9" t="s">
        <v>42</v>
      </c>
      <c r="D6008" s="9" t="s">
        <v>43</v>
      </c>
      <c r="E6008" s="10">
        <v>7521.69</v>
      </c>
      <c r="F6008" s="10">
        <v>7502.8656716417909</v>
      </c>
      <c r="G6008" s="10">
        <v>18.824328358208732</v>
      </c>
      <c r="H6008" s="10">
        <v>7540.38</v>
      </c>
      <c r="I6008" s="10">
        <v>-18.690000000000509</v>
      </c>
      <c r="J6008" s="10">
        <v>7590</v>
      </c>
      <c r="K6008" s="10">
        <v>7571</v>
      </c>
      <c r="L6008" s="10">
        <v>19</v>
      </c>
      <c r="M6008" s="10">
        <v>7608.8549999999996</v>
      </c>
      <c r="N6008" s="10">
        <v>-18.854999999999563</v>
      </c>
    </row>
    <row r="6009" spans="1:14" x14ac:dyDescent="0.25">
      <c r="A6009" s="9" t="s">
        <v>838</v>
      </c>
      <c r="B6009" s="9" t="s">
        <v>376</v>
      </c>
      <c r="C6009" s="9" t="s">
        <v>42</v>
      </c>
      <c r="D6009" s="9" t="s">
        <v>43</v>
      </c>
      <c r="E6009" s="10">
        <v>21241.22</v>
      </c>
      <c r="F6009" s="10">
        <v>21206.669950738917</v>
      </c>
      <c r="G6009" s="10">
        <v>34.550049261084496</v>
      </c>
      <c r="H6009" s="10">
        <v>21524.77</v>
      </c>
      <c r="I6009" s="10">
        <v>-283.54999999999927</v>
      </c>
      <c r="J6009" s="10">
        <v>91000</v>
      </c>
      <c r="K6009" s="10">
        <v>90852</v>
      </c>
      <c r="L6009" s="10">
        <v>148</v>
      </c>
      <c r="M6009" s="10">
        <v>92214.78</v>
      </c>
      <c r="N6009" s="10">
        <v>-1214.7799999999988</v>
      </c>
    </row>
    <row r="6010" spans="1:14" x14ac:dyDescent="0.25">
      <c r="A6010" s="9" t="s">
        <v>838</v>
      </c>
      <c r="B6010" s="9" t="s">
        <v>500</v>
      </c>
      <c r="C6010" s="9" t="s">
        <v>42</v>
      </c>
      <c r="D6010" s="9" t="s">
        <v>43</v>
      </c>
      <c r="E6010" s="10">
        <v>27430.13</v>
      </c>
      <c r="F6010" s="10">
        <v>27385.517241379312</v>
      </c>
      <c r="G6010" s="10">
        <v>44.612758620689419</v>
      </c>
      <c r="H6010" s="10">
        <v>27796.3</v>
      </c>
      <c r="I6010" s="10">
        <v>-366.16999999999825</v>
      </c>
      <c r="J6010" s="10">
        <v>91000</v>
      </c>
      <c r="K6010" s="10">
        <v>90852</v>
      </c>
      <c r="L6010" s="10">
        <v>148</v>
      </c>
      <c r="M6010" s="10">
        <v>92214.78</v>
      </c>
      <c r="N6010" s="10">
        <v>-1214.7799999999988</v>
      </c>
    </row>
    <row r="6011" spans="1:14" x14ac:dyDescent="0.25">
      <c r="A6011" s="9" t="s">
        <v>838</v>
      </c>
      <c r="B6011" s="9" t="s">
        <v>47</v>
      </c>
      <c r="C6011" s="9" t="s">
        <v>42</v>
      </c>
      <c r="D6011" s="9" t="s">
        <v>43</v>
      </c>
      <c r="E6011" s="10">
        <v>42975.37</v>
      </c>
      <c r="F6011" s="10">
        <v>42717.705882352944</v>
      </c>
      <c r="G6011" s="10">
        <v>257.66411764705845</v>
      </c>
      <c r="H6011" s="10">
        <v>43572.06</v>
      </c>
      <c r="I6011" s="10">
        <v>-596.68999999999505</v>
      </c>
      <c r="J6011" s="10">
        <v>91400</v>
      </c>
      <c r="K6011" s="10">
        <v>90852</v>
      </c>
      <c r="L6011" s="10">
        <v>548</v>
      </c>
      <c r="M6011" s="10">
        <v>92669.04</v>
      </c>
      <c r="N6011" s="10">
        <v>-1269.0399999999936</v>
      </c>
    </row>
    <row r="6012" spans="1:14" x14ac:dyDescent="0.25">
      <c r="A6012" s="9" t="s">
        <v>838</v>
      </c>
      <c r="B6012" s="9" t="s">
        <v>272</v>
      </c>
      <c r="C6012" s="9" t="s">
        <v>42</v>
      </c>
      <c r="D6012" s="9" t="s">
        <v>43</v>
      </c>
      <c r="E6012" s="10">
        <v>75103.38</v>
      </c>
      <c r="F6012" s="10">
        <v>73566.502463054188</v>
      </c>
      <c r="G6012" s="10">
        <v>1536.8775369458162</v>
      </c>
      <c r="H6012" s="10">
        <v>74670</v>
      </c>
      <c r="I6012" s="10">
        <v>433.38000000000466</v>
      </c>
      <c r="J6012" s="10">
        <v>92750</v>
      </c>
      <c r="K6012" s="10">
        <v>90852</v>
      </c>
      <c r="L6012" s="10">
        <v>1898</v>
      </c>
      <c r="M6012" s="10">
        <v>92214.78</v>
      </c>
      <c r="N6012" s="10">
        <v>535.22000000000116</v>
      </c>
    </row>
    <row r="6013" spans="1:14" x14ac:dyDescent="0.25">
      <c r="A6013" s="9" t="s">
        <v>838</v>
      </c>
      <c r="B6013" s="9" t="s">
        <v>615</v>
      </c>
      <c r="C6013" s="9" t="s">
        <v>42</v>
      </c>
      <c r="D6013" s="9" t="s">
        <v>43</v>
      </c>
      <c r="E6013" s="10">
        <v>78915.7</v>
      </c>
      <c r="F6013" s="10">
        <v>78511.270935960594</v>
      </c>
      <c r="G6013" s="10">
        <v>404.42906403940287</v>
      </c>
      <c r="H6013" s="10">
        <v>79688.94</v>
      </c>
      <c r="I6013" s="10">
        <v>-773.24000000000524</v>
      </c>
      <c r="J6013" s="10">
        <v>7610</v>
      </c>
      <c r="K6013" s="10">
        <v>7571</v>
      </c>
      <c r="L6013" s="10">
        <v>39</v>
      </c>
      <c r="M6013" s="10">
        <v>7684.5649999999996</v>
      </c>
      <c r="N6013" s="10">
        <v>-74.5649999999996</v>
      </c>
    </row>
    <row r="6014" spans="1:14" x14ac:dyDescent="0.25">
      <c r="A6014" s="9" t="s">
        <v>838</v>
      </c>
      <c r="B6014" s="9" t="s">
        <v>50</v>
      </c>
      <c r="C6014" s="9" t="s">
        <v>42</v>
      </c>
      <c r="D6014" s="9" t="s">
        <v>43</v>
      </c>
      <c r="E6014" s="10">
        <v>121562</v>
      </c>
      <c r="F6014" s="10">
        <v>120833.16417910448</v>
      </c>
      <c r="G6014" s="10">
        <v>728.83582089551783</v>
      </c>
      <c r="H6014" s="10">
        <v>121437.33</v>
      </c>
      <c r="I6014" s="10">
        <v>124.66999999999825</v>
      </c>
      <c r="J6014" s="10">
        <v>91400</v>
      </c>
      <c r="K6014" s="10">
        <v>90852</v>
      </c>
      <c r="L6014" s="10">
        <v>548</v>
      </c>
      <c r="M6014" s="10">
        <v>91306.26</v>
      </c>
      <c r="N6014" s="10">
        <v>93.740000000005239</v>
      </c>
    </row>
    <row r="6015" spans="1:14" x14ac:dyDescent="0.25">
      <c r="A6015" s="9" t="s">
        <v>838</v>
      </c>
      <c r="B6015" s="9" t="s">
        <v>103</v>
      </c>
      <c r="C6015" s="9" t="s">
        <v>42</v>
      </c>
      <c r="D6015" s="9" t="s">
        <v>43</v>
      </c>
      <c r="E6015" s="10">
        <v>437204.59</v>
      </c>
      <c r="F6015" s="10">
        <v>434583.27722772275</v>
      </c>
      <c r="G6015" s="10">
        <v>2621.312772277277</v>
      </c>
      <c r="H6015" s="10">
        <v>438929.11</v>
      </c>
      <c r="I6015" s="10">
        <v>-1724.5199999999604</v>
      </c>
      <c r="J6015" s="10">
        <v>91400</v>
      </c>
      <c r="K6015" s="10">
        <v>90852</v>
      </c>
      <c r="L6015" s="10">
        <v>548</v>
      </c>
      <c r="M6015" s="10">
        <v>91760.52</v>
      </c>
      <c r="N6015" s="10">
        <v>-360.52000000000407</v>
      </c>
    </row>
    <row r="6016" spans="1:14" x14ac:dyDescent="0.25">
      <c r="A6016" s="9" t="s">
        <v>838</v>
      </c>
      <c r="B6016" s="9" t="s">
        <v>379</v>
      </c>
      <c r="C6016" s="9" t="s">
        <v>42</v>
      </c>
      <c r="D6016" s="9" t="s">
        <v>53</v>
      </c>
      <c r="E6016" s="10">
        <v>416493.85</v>
      </c>
      <c r="F6016" s="10">
        <v>415177.74129353237</v>
      </c>
      <c r="G6016" s="10">
        <v>1316.1087064676103</v>
      </c>
      <c r="H6016" s="10">
        <v>417253.63</v>
      </c>
      <c r="I6016" s="10">
        <v>-759.78000000002794</v>
      </c>
      <c r="J6016" s="10">
        <v>68355</v>
      </c>
      <c r="K6016" s="10">
        <v>68139</v>
      </c>
      <c r="L6016" s="10">
        <v>216</v>
      </c>
      <c r="M6016" s="10">
        <v>68479.695000000007</v>
      </c>
      <c r="N6016" s="10">
        <v>-124.69500000000698</v>
      </c>
    </row>
    <row r="6017" spans="1:14" x14ac:dyDescent="0.25">
      <c r="A6017" s="9" t="s">
        <v>838</v>
      </c>
      <c r="B6017" s="9" t="s">
        <v>54</v>
      </c>
      <c r="C6017" s="9" t="s">
        <v>42</v>
      </c>
      <c r="D6017" s="9" t="s">
        <v>55</v>
      </c>
      <c r="E6017" s="10">
        <v>4587.12</v>
      </c>
      <c r="F6017" s="10">
        <v>4497.1764705882351</v>
      </c>
      <c r="G6017" s="10">
        <v>89.943529411764757</v>
      </c>
      <c r="H6017" s="10">
        <v>4587.12</v>
      </c>
      <c r="I6017" s="10">
        <v>0</v>
      </c>
      <c r="J6017" s="10">
        <v>834.02099999999996</v>
      </c>
      <c r="K6017" s="10">
        <v>817.66764705882349</v>
      </c>
      <c r="L6017" s="10">
        <v>16.353352941176468</v>
      </c>
      <c r="M6017" s="10">
        <v>834.02099999999996</v>
      </c>
      <c r="N6017" s="10">
        <v>0</v>
      </c>
    </row>
    <row r="6018" spans="1:14" x14ac:dyDescent="0.25">
      <c r="A6018" s="9" t="s">
        <v>839</v>
      </c>
      <c r="B6018" s="9" t="s">
        <v>25</v>
      </c>
      <c r="C6018" s="9" t="s">
        <v>26</v>
      </c>
      <c r="D6018" s="9" t="s">
        <v>27</v>
      </c>
      <c r="E6018" s="10">
        <v>5996.87</v>
      </c>
      <c r="F6018" s="10">
        <v>0</v>
      </c>
      <c r="G6018" s="10">
        <v>5996.87</v>
      </c>
      <c r="H6018" s="10">
        <v>0</v>
      </c>
      <c r="I6018" s="10">
        <v>5996.87</v>
      </c>
      <c r="J6018" s="10">
        <v>0</v>
      </c>
      <c r="K6018" s="10">
        <v>0</v>
      </c>
      <c r="L6018" s="10">
        <v>0</v>
      </c>
      <c r="M6018" s="10">
        <v>0</v>
      </c>
      <c r="N6018" s="10">
        <v>0</v>
      </c>
    </row>
    <row r="6019" spans="1:14" x14ac:dyDescent="0.25">
      <c r="A6019" s="9" t="s">
        <v>839</v>
      </c>
      <c r="B6019" s="9" t="s">
        <v>28</v>
      </c>
      <c r="C6019" s="9" t="s">
        <v>29</v>
      </c>
      <c r="D6019" s="9" t="s">
        <v>27</v>
      </c>
      <c r="E6019" s="10">
        <v>1.92</v>
      </c>
      <c r="F6019" s="10">
        <v>0</v>
      </c>
      <c r="G6019" s="10">
        <v>1.92</v>
      </c>
      <c r="H6019" s="10">
        <v>1.88</v>
      </c>
      <c r="I6019" s="10">
        <v>4.0000000000000036E-2</v>
      </c>
      <c r="J6019" s="10">
        <v>0</v>
      </c>
      <c r="K6019" s="10">
        <v>0</v>
      </c>
      <c r="L6019" s="10">
        <v>0</v>
      </c>
      <c r="M6019" s="10">
        <v>0</v>
      </c>
      <c r="N6019" s="10">
        <v>0</v>
      </c>
    </row>
    <row r="6020" spans="1:14" x14ac:dyDescent="0.25">
      <c r="A6020" s="9" t="s">
        <v>839</v>
      </c>
      <c r="B6020" s="9" t="s">
        <v>30</v>
      </c>
      <c r="C6020" s="9" t="s">
        <v>29</v>
      </c>
      <c r="D6020" s="9" t="s">
        <v>27</v>
      </c>
      <c r="E6020" s="10">
        <v>44.91</v>
      </c>
      <c r="F6020" s="10">
        <v>0</v>
      </c>
      <c r="G6020" s="10">
        <v>44.91</v>
      </c>
      <c r="H6020" s="10">
        <v>43.79</v>
      </c>
      <c r="I6020" s="10">
        <v>1.1199999999999974</v>
      </c>
      <c r="J6020" s="10">
        <v>0</v>
      </c>
      <c r="K6020" s="10">
        <v>0</v>
      </c>
      <c r="L6020" s="10">
        <v>0</v>
      </c>
      <c r="M6020" s="10">
        <v>0</v>
      </c>
      <c r="N6020" s="10">
        <v>0</v>
      </c>
    </row>
    <row r="6021" spans="1:14" x14ac:dyDescent="0.25">
      <c r="A6021" s="9" t="s">
        <v>839</v>
      </c>
      <c r="B6021" s="9" t="s">
        <v>31</v>
      </c>
      <c r="C6021" s="9" t="s">
        <v>29</v>
      </c>
      <c r="D6021" s="9" t="s">
        <v>27</v>
      </c>
      <c r="E6021" s="10">
        <v>301.52999999999997</v>
      </c>
      <c r="F6021" s="10">
        <v>0</v>
      </c>
      <c r="G6021" s="10">
        <v>301.52999999999997</v>
      </c>
      <c r="H6021" s="10">
        <v>294.01</v>
      </c>
      <c r="I6021" s="10">
        <v>7.5199999999999818</v>
      </c>
      <c r="J6021" s="10">
        <v>0</v>
      </c>
      <c r="K6021" s="10">
        <v>0</v>
      </c>
      <c r="L6021" s="10">
        <v>0</v>
      </c>
      <c r="M6021" s="10">
        <v>0</v>
      </c>
      <c r="N6021" s="10">
        <v>0</v>
      </c>
    </row>
    <row r="6022" spans="1:14" x14ac:dyDescent="0.25">
      <c r="A6022" s="9" t="s">
        <v>839</v>
      </c>
      <c r="B6022" s="9" t="s">
        <v>32</v>
      </c>
      <c r="C6022" s="9" t="s">
        <v>33</v>
      </c>
      <c r="D6022" s="9" t="s">
        <v>27</v>
      </c>
      <c r="E6022" s="10">
        <v>772.38</v>
      </c>
      <c r="F6022" s="10">
        <v>0</v>
      </c>
      <c r="G6022" s="10">
        <v>772.38</v>
      </c>
      <c r="H6022" s="10">
        <v>774.33</v>
      </c>
      <c r="I6022" s="10">
        <v>-1.9500000000000455</v>
      </c>
      <c r="J6022" s="10">
        <v>2.19</v>
      </c>
      <c r="K6022" s="10">
        <v>0</v>
      </c>
      <c r="L6022" s="10">
        <v>2.19</v>
      </c>
      <c r="M6022" s="10">
        <v>2.1960000000000002</v>
      </c>
      <c r="N6022" s="10">
        <v>-6.0000000000002274E-3</v>
      </c>
    </row>
    <row r="6023" spans="1:14" x14ac:dyDescent="0.25">
      <c r="A6023" s="9" t="s">
        <v>839</v>
      </c>
      <c r="B6023" s="9" t="s">
        <v>34</v>
      </c>
      <c r="C6023" s="9" t="s">
        <v>33</v>
      </c>
      <c r="D6023" s="9" t="s">
        <v>27</v>
      </c>
      <c r="E6023" s="10">
        <v>2655.09</v>
      </c>
      <c r="F6023" s="10">
        <v>0</v>
      </c>
      <c r="G6023" s="10">
        <v>2655.09</v>
      </c>
      <c r="H6023" s="10">
        <v>2661.8</v>
      </c>
      <c r="I6023" s="10">
        <v>-6.7100000000000364</v>
      </c>
      <c r="J6023" s="10">
        <v>2.19</v>
      </c>
      <c r="K6023" s="10">
        <v>0</v>
      </c>
      <c r="L6023" s="10">
        <v>2.19</v>
      </c>
      <c r="M6023" s="10">
        <v>2.1960000000000002</v>
      </c>
      <c r="N6023" s="10">
        <v>-6.0000000000002274E-3</v>
      </c>
    </row>
    <row r="6024" spans="1:14" x14ac:dyDescent="0.25">
      <c r="A6024" s="9" t="s">
        <v>839</v>
      </c>
      <c r="B6024" s="9" t="s">
        <v>35</v>
      </c>
      <c r="C6024" s="9" t="s">
        <v>33</v>
      </c>
      <c r="D6024" s="9" t="s">
        <v>27</v>
      </c>
      <c r="E6024" s="10">
        <v>2872.64</v>
      </c>
      <c r="F6024" s="10">
        <v>0</v>
      </c>
      <c r="G6024" s="10">
        <v>2872.64</v>
      </c>
      <c r="H6024" s="10">
        <v>2879.93</v>
      </c>
      <c r="I6024" s="10">
        <v>-7.2899999999999636</v>
      </c>
      <c r="J6024" s="10">
        <v>45.99</v>
      </c>
      <c r="K6024" s="10">
        <v>0</v>
      </c>
      <c r="L6024" s="10">
        <v>45.99</v>
      </c>
      <c r="M6024" s="10">
        <v>46.106999999999999</v>
      </c>
      <c r="N6024" s="10">
        <v>-0.11699999999999733</v>
      </c>
    </row>
    <row r="6025" spans="1:14" x14ac:dyDescent="0.25">
      <c r="A6025" s="9" t="s">
        <v>839</v>
      </c>
      <c r="B6025" s="9" t="s">
        <v>36</v>
      </c>
      <c r="C6025" s="9" t="s">
        <v>29</v>
      </c>
      <c r="D6025" s="9" t="s">
        <v>27</v>
      </c>
      <c r="E6025" s="10">
        <v>3378.22</v>
      </c>
      <c r="F6025" s="10">
        <v>0</v>
      </c>
      <c r="G6025" s="10">
        <v>3378.22</v>
      </c>
      <c r="H6025" s="10">
        <v>3293.98</v>
      </c>
      <c r="I6025" s="10">
        <v>84.239999999999782</v>
      </c>
      <c r="J6025" s="10">
        <v>0</v>
      </c>
      <c r="K6025" s="10">
        <v>0</v>
      </c>
      <c r="L6025" s="10">
        <v>0</v>
      </c>
      <c r="M6025" s="10">
        <v>0</v>
      </c>
      <c r="N6025" s="10">
        <v>0</v>
      </c>
    </row>
    <row r="6026" spans="1:14" x14ac:dyDescent="0.25">
      <c r="A6026" s="9" t="s">
        <v>839</v>
      </c>
      <c r="B6026" s="9" t="s">
        <v>37</v>
      </c>
      <c r="C6026" s="9" t="s">
        <v>29</v>
      </c>
      <c r="D6026" s="9" t="s">
        <v>27</v>
      </c>
      <c r="E6026" s="10">
        <v>7812.15</v>
      </c>
      <c r="F6026" s="10">
        <v>0</v>
      </c>
      <c r="G6026" s="10">
        <v>7812.15</v>
      </c>
      <c r="H6026" s="10">
        <v>7617.35</v>
      </c>
      <c r="I6026" s="10">
        <v>194.79999999999927</v>
      </c>
      <c r="J6026" s="10">
        <v>0</v>
      </c>
      <c r="K6026" s="10">
        <v>0</v>
      </c>
      <c r="L6026" s="10">
        <v>0</v>
      </c>
      <c r="M6026" s="10">
        <v>0</v>
      </c>
      <c r="N6026" s="10">
        <v>0</v>
      </c>
    </row>
    <row r="6027" spans="1:14" x14ac:dyDescent="0.25">
      <c r="A6027" s="9" t="s">
        <v>839</v>
      </c>
      <c r="B6027" s="9" t="s">
        <v>840</v>
      </c>
      <c r="C6027" s="9" t="s">
        <v>39</v>
      </c>
      <c r="D6027" s="9" t="s">
        <v>58</v>
      </c>
      <c r="E6027" s="10">
        <v>-158570.64000000001</v>
      </c>
      <c r="F6027" s="10">
        <v>0</v>
      </c>
      <c r="G6027" s="10">
        <v>-158570.64000000001</v>
      </c>
      <c r="H6027" s="10">
        <v>-158570.6</v>
      </c>
      <c r="I6027" s="10">
        <v>-4.0000000008149073E-2</v>
      </c>
      <c r="J6027" s="10">
        <v>-1976</v>
      </c>
      <c r="K6027" s="10">
        <v>0</v>
      </c>
      <c r="L6027" s="10">
        <v>-1976</v>
      </c>
      <c r="M6027" s="10">
        <v>-1976</v>
      </c>
      <c r="N6027" s="10">
        <v>0</v>
      </c>
    </row>
    <row r="6028" spans="1:14" x14ac:dyDescent="0.25">
      <c r="A6028" s="9" t="s">
        <v>839</v>
      </c>
      <c r="B6028" s="9" t="s">
        <v>92</v>
      </c>
      <c r="C6028" s="9" t="s">
        <v>42</v>
      </c>
      <c r="D6028" s="9" t="s">
        <v>43</v>
      </c>
      <c r="E6028" s="10">
        <v>80.86</v>
      </c>
      <c r="F6028" s="10">
        <v>0</v>
      </c>
      <c r="G6028" s="10">
        <v>80.86</v>
      </c>
      <c r="H6028" s="10">
        <v>0</v>
      </c>
      <c r="I6028" s="10">
        <v>80.86</v>
      </c>
      <c r="J6028" s="10">
        <v>950</v>
      </c>
      <c r="K6028" s="10">
        <v>0</v>
      </c>
      <c r="L6028" s="10">
        <v>950</v>
      </c>
      <c r="M6028" s="10">
        <v>0</v>
      </c>
      <c r="N6028" s="10">
        <v>950</v>
      </c>
    </row>
    <row r="6029" spans="1:14" x14ac:dyDescent="0.25">
      <c r="A6029" s="9" t="s">
        <v>839</v>
      </c>
      <c r="B6029" s="9" t="s">
        <v>80</v>
      </c>
      <c r="C6029" s="9" t="s">
        <v>42</v>
      </c>
      <c r="D6029" s="9" t="s">
        <v>43</v>
      </c>
      <c r="E6029" s="10">
        <v>2186.8000000000002</v>
      </c>
      <c r="F6029" s="10">
        <v>0</v>
      </c>
      <c r="G6029" s="10">
        <v>2186.8000000000002</v>
      </c>
      <c r="H6029" s="10">
        <v>0</v>
      </c>
      <c r="I6029" s="10">
        <v>2186.8000000000002</v>
      </c>
      <c r="J6029" s="10">
        <v>1979</v>
      </c>
      <c r="K6029" s="10">
        <v>0</v>
      </c>
      <c r="L6029" s="10">
        <v>1979</v>
      </c>
      <c r="M6029" s="10">
        <v>0</v>
      </c>
      <c r="N6029" s="10">
        <v>1979</v>
      </c>
    </row>
    <row r="6030" spans="1:14" x14ac:dyDescent="0.25">
      <c r="A6030" s="9" t="s">
        <v>839</v>
      </c>
      <c r="B6030" s="9" t="s">
        <v>235</v>
      </c>
      <c r="C6030" s="9" t="s">
        <v>42</v>
      </c>
      <c r="D6030" s="9" t="s">
        <v>43</v>
      </c>
      <c r="E6030" s="10">
        <v>0</v>
      </c>
      <c r="F6030" s="10">
        <v>661.96019900497515</v>
      </c>
      <c r="G6030" s="10">
        <v>-661.96019900497515</v>
      </c>
      <c r="H6030" s="10">
        <v>665.27</v>
      </c>
      <c r="I6030" s="10">
        <v>-665.27</v>
      </c>
      <c r="J6030" s="10">
        <v>0</v>
      </c>
      <c r="K6030" s="10">
        <v>1976</v>
      </c>
      <c r="L6030" s="10">
        <v>-1976</v>
      </c>
      <c r="M6030" s="10">
        <v>1985.88</v>
      </c>
      <c r="N6030" s="10">
        <v>-1985.88</v>
      </c>
    </row>
    <row r="6031" spans="1:14" x14ac:dyDescent="0.25">
      <c r="A6031" s="9" t="s">
        <v>839</v>
      </c>
      <c r="B6031" s="9" t="s">
        <v>84</v>
      </c>
      <c r="C6031" s="9" t="s">
        <v>42</v>
      </c>
      <c r="D6031" s="9" t="s">
        <v>43</v>
      </c>
      <c r="E6031" s="10">
        <v>4875.96</v>
      </c>
      <c r="F6031" s="10">
        <v>4817.4509803921565</v>
      </c>
      <c r="G6031" s="10">
        <v>58.509019607843584</v>
      </c>
      <c r="H6031" s="10">
        <v>4913.8</v>
      </c>
      <c r="I6031" s="10">
        <v>-37.840000000000146</v>
      </c>
      <c r="J6031" s="10">
        <v>12000</v>
      </c>
      <c r="K6031" s="10">
        <v>11856</v>
      </c>
      <c r="L6031" s="10">
        <v>144</v>
      </c>
      <c r="M6031" s="10">
        <v>12093.12</v>
      </c>
      <c r="N6031" s="10">
        <v>-93.1200000000008</v>
      </c>
    </row>
    <row r="6032" spans="1:14" x14ac:dyDescent="0.25">
      <c r="A6032" s="9" t="s">
        <v>839</v>
      </c>
      <c r="B6032" s="9" t="s">
        <v>464</v>
      </c>
      <c r="C6032" s="9" t="s">
        <v>42</v>
      </c>
      <c r="D6032" s="9" t="s">
        <v>43</v>
      </c>
      <c r="E6032" s="10">
        <v>0</v>
      </c>
      <c r="F6032" s="10">
        <v>8891.9999999999982</v>
      </c>
      <c r="G6032" s="10">
        <v>-8891.9999999999982</v>
      </c>
      <c r="H6032" s="10">
        <v>9025.3799999999992</v>
      </c>
      <c r="I6032" s="10">
        <v>-9025.3799999999992</v>
      </c>
      <c r="J6032" s="10">
        <v>0</v>
      </c>
      <c r="K6032" s="10">
        <v>1976</v>
      </c>
      <c r="L6032" s="10">
        <v>-1976</v>
      </c>
      <c r="M6032" s="10">
        <v>2005.64</v>
      </c>
      <c r="N6032" s="10">
        <v>-2005.64</v>
      </c>
    </row>
    <row r="6033" spans="1:14" x14ac:dyDescent="0.25">
      <c r="A6033" s="9" t="s">
        <v>839</v>
      </c>
      <c r="B6033" s="9" t="s">
        <v>50</v>
      </c>
      <c r="C6033" s="9" t="s">
        <v>42</v>
      </c>
      <c r="D6033" s="9" t="s">
        <v>43</v>
      </c>
      <c r="E6033" s="10">
        <v>16296</v>
      </c>
      <c r="F6033" s="10">
        <v>16100.447761194029</v>
      </c>
      <c r="G6033" s="10">
        <v>195.55223880597077</v>
      </c>
      <c r="H6033" s="10">
        <v>16180.95</v>
      </c>
      <c r="I6033" s="10">
        <v>115.04999999999927</v>
      </c>
      <c r="J6033" s="10">
        <v>12000</v>
      </c>
      <c r="K6033" s="10">
        <v>11856</v>
      </c>
      <c r="L6033" s="10">
        <v>144</v>
      </c>
      <c r="M6033" s="10">
        <v>11915.28</v>
      </c>
      <c r="N6033" s="10">
        <v>84.719999999999345</v>
      </c>
    </row>
    <row r="6034" spans="1:14" x14ac:dyDescent="0.25">
      <c r="A6034" s="9" t="s">
        <v>839</v>
      </c>
      <c r="B6034" s="9" t="s">
        <v>88</v>
      </c>
      <c r="C6034" s="9" t="s">
        <v>42</v>
      </c>
      <c r="D6034" s="9" t="s">
        <v>43</v>
      </c>
      <c r="E6034" s="10">
        <v>60475.26</v>
      </c>
      <c r="F6034" s="10">
        <v>60049.811881188121</v>
      </c>
      <c r="G6034" s="10">
        <v>425.4481188118807</v>
      </c>
      <c r="H6034" s="10">
        <v>60650.31</v>
      </c>
      <c r="I6034" s="10">
        <v>-175.04999999999563</v>
      </c>
      <c r="J6034" s="10">
        <v>11940</v>
      </c>
      <c r="K6034" s="10">
        <v>11856</v>
      </c>
      <c r="L6034" s="10">
        <v>84</v>
      </c>
      <c r="M6034" s="10">
        <v>11974.56</v>
      </c>
      <c r="N6034" s="10">
        <v>-34.559999999999491</v>
      </c>
    </row>
    <row r="6035" spans="1:14" x14ac:dyDescent="0.25">
      <c r="A6035" s="9" t="s">
        <v>839</v>
      </c>
      <c r="B6035" s="9" t="s">
        <v>250</v>
      </c>
      <c r="C6035" s="9" t="s">
        <v>42</v>
      </c>
      <c r="D6035" s="9" t="s">
        <v>53</v>
      </c>
      <c r="E6035" s="10">
        <v>50221.45</v>
      </c>
      <c r="F6035" s="10">
        <v>48725.592039800998</v>
      </c>
      <c r="G6035" s="10">
        <v>1495.8579601989986</v>
      </c>
      <c r="H6035" s="10">
        <v>48969.22</v>
      </c>
      <c r="I6035" s="10">
        <v>1252.2299999999959</v>
      </c>
      <c r="J6035" s="10">
        <v>9165</v>
      </c>
      <c r="K6035" s="10">
        <v>8891.9999999999982</v>
      </c>
      <c r="L6035" s="10">
        <v>273.00000000000182</v>
      </c>
      <c r="M6035" s="10">
        <v>8936.4599999999991</v>
      </c>
      <c r="N6035" s="10">
        <v>228.54000000000087</v>
      </c>
    </row>
    <row r="6036" spans="1:14" x14ac:dyDescent="0.25">
      <c r="A6036" s="9" t="s">
        <v>839</v>
      </c>
      <c r="B6036" s="9" t="s">
        <v>54</v>
      </c>
      <c r="C6036" s="9" t="s">
        <v>42</v>
      </c>
      <c r="D6036" s="9" t="s">
        <v>55</v>
      </c>
      <c r="E6036" s="10">
        <v>598.6</v>
      </c>
      <c r="F6036" s="10">
        <v>586.87254901960785</v>
      </c>
      <c r="G6036" s="10">
        <v>11.727450980392177</v>
      </c>
      <c r="H6036" s="10">
        <v>598.61</v>
      </c>
      <c r="I6036" s="10">
        <v>-9.9999999999909051E-3</v>
      </c>
      <c r="J6036" s="10">
        <v>108.83799999999999</v>
      </c>
      <c r="K6036" s="10">
        <v>106.70392156862745</v>
      </c>
      <c r="L6036" s="10">
        <v>2.1340784313725436</v>
      </c>
      <c r="M6036" s="10">
        <v>108.83799999999999</v>
      </c>
      <c r="N6036" s="10">
        <v>0</v>
      </c>
    </row>
    <row r="6037" spans="1:14" x14ac:dyDescent="0.25">
      <c r="A6037" s="9" t="s">
        <v>841</v>
      </c>
      <c r="B6037" s="9" t="s">
        <v>25</v>
      </c>
      <c r="C6037" s="9" t="s">
        <v>26</v>
      </c>
      <c r="D6037" s="9" t="s">
        <v>27</v>
      </c>
      <c r="E6037" s="10">
        <v>-3615.67</v>
      </c>
      <c r="F6037" s="10">
        <v>0</v>
      </c>
      <c r="G6037" s="10">
        <v>-3615.67</v>
      </c>
      <c r="H6037" s="10">
        <v>0</v>
      </c>
      <c r="I6037" s="10">
        <v>-3615.67</v>
      </c>
      <c r="J6037" s="10">
        <v>0</v>
      </c>
      <c r="K6037" s="10">
        <v>0</v>
      </c>
      <c r="L6037" s="10">
        <v>0</v>
      </c>
      <c r="M6037" s="10">
        <v>0</v>
      </c>
      <c r="N6037" s="10">
        <v>0</v>
      </c>
    </row>
    <row r="6038" spans="1:14" x14ac:dyDescent="0.25">
      <c r="A6038" s="9" t="s">
        <v>841</v>
      </c>
      <c r="B6038" s="9" t="s">
        <v>28</v>
      </c>
      <c r="C6038" s="9" t="s">
        <v>29</v>
      </c>
      <c r="D6038" s="9" t="s">
        <v>27</v>
      </c>
      <c r="E6038" s="10">
        <v>0.48</v>
      </c>
      <c r="F6038" s="10">
        <v>0</v>
      </c>
      <c r="G6038" s="10">
        <v>0.48</v>
      </c>
      <c r="H6038" s="10">
        <v>0.48</v>
      </c>
      <c r="I6038" s="10">
        <v>0</v>
      </c>
      <c r="J6038" s="10">
        <v>0</v>
      </c>
      <c r="K6038" s="10">
        <v>0</v>
      </c>
      <c r="L6038" s="10">
        <v>0</v>
      </c>
      <c r="M6038" s="10">
        <v>0</v>
      </c>
      <c r="N6038" s="10">
        <v>0</v>
      </c>
    </row>
    <row r="6039" spans="1:14" x14ac:dyDescent="0.25">
      <c r="A6039" s="9" t="s">
        <v>841</v>
      </c>
      <c r="B6039" s="9" t="s">
        <v>30</v>
      </c>
      <c r="C6039" s="9" t="s">
        <v>29</v>
      </c>
      <c r="D6039" s="9" t="s">
        <v>27</v>
      </c>
      <c r="E6039" s="10">
        <v>11.11</v>
      </c>
      <c r="F6039" s="10">
        <v>0</v>
      </c>
      <c r="G6039" s="10">
        <v>11.11</v>
      </c>
      <c r="H6039" s="10">
        <v>11.1</v>
      </c>
      <c r="I6039" s="10">
        <v>9.9999999999997868E-3</v>
      </c>
      <c r="J6039" s="10">
        <v>0</v>
      </c>
      <c r="K6039" s="10">
        <v>0</v>
      </c>
      <c r="L6039" s="10">
        <v>0</v>
      </c>
      <c r="M6039" s="10">
        <v>0</v>
      </c>
      <c r="N6039" s="10">
        <v>0</v>
      </c>
    </row>
    <row r="6040" spans="1:14" x14ac:dyDescent="0.25">
      <c r="A6040" s="9" t="s">
        <v>841</v>
      </c>
      <c r="B6040" s="9" t="s">
        <v>31</v>
      </c>
      <c r="C6040" s="9" t="s">
        <v>29</v>
      </c>
      <c r="D6040" s="9" t="s">
        <v>27</v>
      </c>
      <c r="E6040" s="10">
        <v>74.58</v>
      </c>
      <c r="F6040" s="10">
        <v>0</v>
      </c>
      <c r="G6040" s="10">
        <v>74.58</v>
      </c>
      <c r="H6040" s="10">
        <v>74.540000000000006</v>
      </c>
      <c r="I6040" s="10">
        <v>3.9999999999992042E-2</v>
      </c>
      <c r="J6040" s="10">
        <v>0</v>
      </c>
      <c r="K6040" s="10">
        <v>0</v>
      </c>
      <c r="L6040" s="10">
        <v>0</v>
      </c>
      <c r="M6040" s="10">
        <v>0</v>
      </c>
      <c r="N6040" s="10">
        <v>0</v>
      </c>
    </row>
    <row r="6041" spans="1:14" x14ac:dyDescent="0.25">
      <c r="A6041" s="9" t="s">
        <v>841</v>
      </c>
      <c r="B6041" s="9" t="s">
        <v>32</v>
      </c>
      <c r="C6041" s="9" t="s">
        <v>33</v>
      </c>
      <c r="D6041" s="9" t="s">
        <v>27</v>
      </c>
      <c r="E6041" s="10">
        <v>529.03</v>
      </c>
      <c r="F6041" s="10">
        <v>0</v>
      </c>
      <c r="G6041" s="10">
        <v>529.03</v>
      </c>
      <c r="H6041" s="10">
        <v>196.33</v>
      </c>
      <c r="I6041" s="10">
        <v>332.69999999999993</v>
      </c>
      <c r="J6041" s="10">
        <v>1.5</v>
      </c>
      <c r="K6041" s="10">
        <v>0</v>
      </c>
      <c r="L6041" s="10">
        <v>1.5</v>
      </c>
      <c r="M6041" s="10">
        <v>0.55700000000000005</v>
      </c>
      <c r="N6041" s="10">
        <v>0.94299999999999995</v>
      </c>
    </row>
    <row r="6042" spans="1:14" x14ac:dyDescent="0.25">
      <c r="A6042" s="9" t="s">
        <v>841</v>
      </c>
      <c r="B6042" s="9" t="s">
        <v>34</v>
      </c>
      <c r="C6042" s="9" t="s">
        <v>33</v>
      </c>
      <c r="D6042" s="9" t="s">
        <v>27</v>
      </c>
      <c r="E6042" s="10">
        <v>1818.56</v>
      </c>
      <c r="F6042" s="10">
        <v>0</v>
      </c>
      <c r="G6042" s="10">
        <v>1818.56</v>
      </c>
      <c r="H6042" s="10">
        <v>674.88</v>
      </c>
      <c r="I6042" s="10">
        <v>1143.6799999999998</v>
      </c>
      <c r="J6042" s="10">
        <v>1.5</v>
      </c>
      <c r="K6042" s="10">
        <v>0</v>
      </c>
      <c r="L6042" s="10">
        <v>1.5</v>
      </c>
      <c r="M6042" s="10">
        <v>0.55700000000000005</v>
      </c>
      <c r="N6042" s="10">
        <v>0.94299999999999995</v>
      </c>
    </row>
    <row r="6043" spans="1:14" x14ac:dyDescent="0.25">
      <c r="A6043" s="9" t="s">
        <v>841</v>
      </c>
      <c r="B6043" s="9" t="s">
        <v>35</v>
      </c>
      <c r="C6043" s="9" t="s">
        <v>33</v>
      </c>
      <c r="D6043" s="9" t="s">
        <v>27</v>
      </c>
      <c r="E6043" s="10">
        <v>1967.57</v>
      </c>
      <c r="F6043" s="10">
        <v>0</v>
      </c>
      <c r="G6043" s="10">
        <v>1967.57</v>
      </c>
      <c r="H6043" s="10">
        <v>730.18</v>
      </c>
      <c r="I6043" s="10">
        <v>1237.3899999999999</v>
      </c>
      <c r="J6043" s="10">
        <v>31.5</v>
      </c>
      <c r="K6043" s="10">
        <v>0</v>
      </c>
      <c r="L6043" s="10">
        <v>31.5</v>
      </c>
      <c r="M6043" s="10">
        <v>11.69</v>
      </c>
      <c r="N6043" s="10">
        <v>19.810000000000002</v>
      </c>
    </row>
    <row r="6044" spans="1:14" x14ac:dyDescent="0.25">
      <c r="A6044" s="9" t="s">
        <v>841</v>
      </c>
      <c r="B6044" s="9" t="s">
        <v>36</v>
      </c>
      <c r="C6044" s="9" t="s">
        <v>29</v>
      </c>
      <c r="D6044" s="9" t="s">
        <v>27</v>
      </c>
      <c r="E6044" s="10">
        <v>835.62</v>
      </c>
      <c r="F6044" s="10">
        <v>0</v>
      </c>
      <c r="G6044" s="10">
        <v>835.62</v>
      </c>
      <c r="H6044" s="10">
        <v>835.16</v>
      </c>
      <c r="I6044" s="10">
        <v>0.46000000000003638</v>
      </c>
      <c r="J6044" s="10">
        <v>0</v>
      </c>
      <c r="K6044" s="10">
        <v>0</v>
      </c>
      <c r="L6044" s="10">
        <v>0</v>
      </c>
      <c r="M6044" s="10">
        <v>0</v>
      </c>
      <c r="N6044" s="10">
        <v>0</v>
      </c>
    </row>
    <row r="6045" spans="1:14" x14ac:dyDescent="0.25">
      <c r="A6045" s="9" t="s">
        <v>841</v>
      </c>
      <c r="B6045" s="9" t="s">
        <v>37</v>
      </c>
      <c r="C6045" s="9" t="s">
        <v>29</v>
      </c>
      <c r="D6045" s="9" t="s">
        <v>27</v>
      </c>
      <c r="E6045" s="10">
        <v>1932.37</v>
      </c>
      <c r="F6045" s="10">
        <v>0</v>
      </c>
      <c r="G6045" s="10">
        <v>1932.37</v>
      </c>
      <c r="H6045" s="10">
        <v>1931.32</v>
      </c>
      <c r="I6045" s="10">
        <v>1.0499999999999545</v>
      </c>
      <c r="J6045" s="10">
        <v>0</v>
      </c>
      <c r="K6045" s="10">
        <v>0</v>
      </c>
      <c r="L6045" s="10">
        <v>0</v>
      </c>
      <c r="M6045" s="10">
        <v>0</v>
      </c>
      <c r="N6045" s="10">
        <v>0</v>
      </c>
    </row>
    <row r="6046" spans="1:14" x14ac:dyDescent="0.25">
      <c r="A6046" s="9" t="s">
        <v>841</v>
      </c>
      <c r="B6046" s="9" t="s">
        <v>842</v>
      </c>
      <c r="C6046" s="9" t="s">
        <v>39</v>
      </c>
      <c r="D6046" s="9" t="s">
        <v>40</v>
      </c>
      <c r="E6046" s="10">
        <v>-47507.78</v>
      </c>
      <c r="F6046" s="10">
        <v>0</v>
      </c>
      <c r="G6046" s="10">
        <v>-47507.78</v>
      </c>
      <c r="H6046" s="10">
        <v>-47507.78</v>
      </c>
      <c r="I6046" s="10">
        <v>0</v>
      </c>
      <c r="J6046" s="10">
        <v>-501</v>
      </c>
      <c r="K6046" s="10">
        <v>0</v>
      </c>
      <c r="L6046" s="10">
        <v>-501</v>
      </c>
      <c r="M6046" s="10">
        <v>-501</v>
      </c>
      <c r="N6046" s="10">
        <v>0</v>
      </c>
    </row>
    <row r="6047" spans="1:14" x14ac:dyDescent="0.25">
      <c r="A6047" s="9" t="s">
        <v>841</v>
      </c>
      <c r="B6047" s="9" t="s">
        <v>233</v>
      </c>
      <c r="C6047" s="9" t="s">
        <v>42</v>
      </c>
      <c r="D6047" s="9" t="s">
        <v>43</v>
      </c>
      <c r="E6047" s="10">
        <v>3035</v>
      </c>
      <c r="F6047" s="10">
        <v>0</v>
      </c>
      <c r="G6047" s="10">
        <v>3035</v>
      </c>
      <c r="H6047" s="10">
        <v>0</v>
      </c>
      <c r="I6047" s="10">
        <v>3035</v>
      </c>
      <c r="J6047" s="10">
        <v>500</v>
      </c>
      <c r="K6047" s="10">
        <v>0</v>
      </c>
      <c r="L6047" s="10">
        <v>500</v>
      </c>
      <c r="M6047" s="10">
        <v>0</v>
      </c>
      <c r="N6047" s="10">
        <v>500</v>
      </c>
    </row>
    <row r="6048" spans="1:14" x14ac:dyDescent="0.25">
      <c r="A6048" s="9" t="s">
        <v>841</v>
      </c>
      <c r="B6048" s="9" t="s">
        <v>92</v>
      </c>
      <c r="C6048" s="9" t="s">
        <v>42</v>
      </c>
      <c r="D6048" s="9" t="s">
        <v>43</v>
      </c>
      <c r="E6048" s="10">
        <v>85.97</v>
      </c>
      <c r="F6048" s="10">
        <v>85.287128712871294</v>
      </c>
      <c r="G6048" s="10">
        <v>0.68287128712870526</v>
      </c>
      <c r="H6048" s="10">
        <v>86.14</v>
      </c>
      <c r="I6048" s="10">
        <v>-0.17000000000000171</v>
      </c>
      <c r="J6048" s="10">
        <v>1010</v>
      </c>
      <c r="K6048" s="10">
        <v>1002</v>
      </c>
      <c r="L6048" s="10">
        <v>8</v>
      </c>
      <c r="M6048" s="10">
        <v>1012.02</v>
      </c>
      <c r="N6048" s="10">
        <v>-2.0199999999999818</v>
      </c>
    </row>
    <row r="6049" spans="1:14" x14ac:dyDescent="0.25">
      <c r="A6049" s="9" t="s">
        <v>841</v>
      </c>
      <c r="B6049" s="9" t="s">
        <v>235</v>
      </c>
      <c r="C6049" s="9" t="s">
        <v>42</v>
      </c>
      <c r="D6049" s="9" t="s">
        <v>43</v>
      </c>
      <c r="E6049" s="10">
        <v>165.83</v>
      </c>
      <c r="F6049" s="10">
        <v>167.83084577114428</v>
      </c>
      <c r="G6049" s="10">
        <v>-2.0008457711442702</v>
      </c>
      <c r="H6049" s="10">
        <v>168.67</v>
      </c>
      <c r="I6049" s="10">
        <v>-2.839999999999975</v>
      </c>
      <c r="J6049" s="10">
        <v>495</v>
      </c>
      <c r="K6049" s="10">
        <v>501</v>
      </c>
      <c r="L6049" s="10">
        <v>-6</v>
      </c>
      <c r="M6049" s="10">
        <v>503.505</v>
      </c>
      <c r="N6049" s="10">
        <v>-8.5049999999999955</v>
      </c>
    </row>
    <row r="6050" spans="1:14" x14ac:dyDescent="0.25">
      <c r="A6050" s="9" t="s">
        <v>841</v>
      </c>
      <c r="B6050" s="9" t="s">
        <v>843</v>
      </c>
      <c r="C6050" s="9" t="s">
        <v>42</v>
      </c>
      <c r="D6050" s="9" t="s">
        <v>43</v>
      </c>
      <c r="E6050" s="10">
        <v>575.69000000000005</v>
      </c>
      <c r="F6050" s="10">
        <v>567.37931034482756</v>
      </c>
      <c r="G6050" s="10">
        <v>8.3106896551724958</v>
      </c>
      <c r="H6050" s="10">
        <v>575.89</v>
      </c>
      <c r="I6050" s="10">
        <v>-0.19999999999993179</v>
      </c>
      <c r="J6050" s="10">
        <v>3050</v>
      </c>
      <c r="K6050" s="10">
        <v>3006</v>
      </c>
      <c r="L6050" s="10">
        <v>44</v>
      </c>
      <c r="M6050" s="10">
        <v>3051.09</v>
      </c>
      <c r="N6050" s="10">
        <v>-1.0900000000001455</v>
      </c>
    </row>
    <row r="6051" spans="1:14" x14ac:dyDescent="0.25">
      <c r="A6051" s="9" t="s">
        <v>841</v>
      </c>
      <c r="B6051" s="9" t="s">
        <v>221</v>
      </c>
      <c r="C6051" s="9" t="s">
        <v>42</v>
      </c>
      <c r="D6051" s="9" t="s">
        <v>43</v>
      </c>
      <c r="E6051" s="10">
        <v>1472.59</v>
      </c>
      <c r="F6051" s="10">
        <v>1446.6078431372548</v>
      </c>
      <c r="G6051" s="10">
        <v>25.982156862745114</v>
      </c>
      <c r="H6051" s="10">
        <v>1475.54</v>
      </c>
      <c r="I6051" s="10">
        <v>-2.9500000000000455</v>
      </c>
      <c r="J6051" s="10">
        <v>3060</v>
      </c>
      <c r="K6051" s="10">
        <v>3006</v>
      </c>
      <c r="L6051" s="10">
        <v>54</v>
      </c>
      <c r="M6051" s="10">
        <v>3066.12</v>
      </c>
      <c r="N6051" s="10">
        <v>-6.1199999999998909</v>
      </c>
    </row>
    <row r="6052" spans="1:14" x14ac:dyDescent="0.25">
      <c r="A6052" s="9" t="s">
        <v>841</v>
      </c>
      <c r="B6052" s="9" t="s">
        <v>225</v>
      </c>
      <c r="C6052" s="9" t="s">
        <v>42</v>
      </c>
      <c r="D6052" s="9" t="s">
        <v>43</v>
      </c>
      <c r="E6052" s="10">
        <v>1627.66</v>
      </c>
      <c r="F6052" s="10">
        <v>1604.1773399014778</v>
      </c>
      <c r="G6052" s="10">
        <v>23.482660098522274</v>
      </c>
      <c r="H6052" s="10">
        <v>1628.24</v>
      </c>
      <c r="I6052" s="10">
        <v>-0.57999999999992724</v>
      </c>
      <c r="J6052" s="10">
        <v>3050</v>
      </c>
      <c r="K6052" s="10">
        <v>3006</v>
      </c>
      <c r="L6052" s="10">
        <v>44</v>
      </c>
      <c r="M6052" s="10">
        <v>3051.09</v>
      </c>
      <c r="N6052" s="10">
        <v>-1.0900000000001455</v>
      </c>
    </row>
    <row r="6053" spans="1:14" x14ac:dyDescent="0.25">
      <c r="A6053" s="9" t="s">
        <v>841</v>
      </c>
      <c r="B6053" s="9" t="s">
        <v>237</v>
      </c>
      <c r="C6053" s="9" t="s">
        <v>42</v>
      </c>
      <c r="D6053" s="9" t="s">
        <v>43</v>
      </c>
      <c r="E6053" s="10">
        <v>0</v>
      </c>
      <c r="F6053" s="10">
        <v>2059.113300492611</v>
      </c>
      <c r="G6053" s="10">
        <v>-2059.113300492611</v>
      </c>
      <c r="H6053" s="10">
        <v>2090</v>
      </c>
      <c r="I6053" s="10">
        <v>-2090</v>
      </c>
      <c r="J6053" s="10">
        <v>0</v>
      </c>
      <c r="K6053" s="10">
        <v>501</v>
      </c>
      <c r="L6053" s="10">
        <v>-501</v>
      </c>
      <c r="M6053" s="10">
        <v>508.51499999999999</v>
      </c>
      <c r="N6053" s="10">
        <v>-508.51499999999999</v>
      </c>
    </row>
    <row r="6054" spans="1:14" x14ac:dyDescent="0.25">
      <c r="A6054" s="9" t="s">
        <v>841</v>
      </c>
      <c r="B6054" s="9" t="s">
        <v>226</v>
      </c>
      <c r="C6054" s="9" t="s">
        <v>42</v>
      </c>
      <c r="D6054" s="9" t="s">
        <v>43</v>
      </c>
      <c r="E6054" s="10">
        <v>2391.81</v>
      </c>
      <c r="F6054" s="10">
        <v>2357.3004926108374</v>
      </c>
      <c r="G6054" s="10">
        <v>34.509507389162536</v>
      </c>
      <c r="H6054" s="10">
        <v>2392.66</v>
      </c>
      <c r="I6054" s="10">
        <v>-0.84999999999990905</v>
      </c>
      <c r="J6054" s="10">
        <v>3050</v>
      </c>
      <c r="K6054" s="10">
        <v>3006</v>
      </c>
      <c r="L6054" s="10">
        <v>44</v>
      </c>
      <c r="M6054" s="10">
        <v>3051.09</v>
      </c>
      <c r="N6054" s="10">
        <v>-1.0900000000001455</v>
      </c>
    </row>
    <row r="6055" spans="1:14" x14ac:dyDescent="0.25">
      <c r="A6055" s="9" t="s">
        <v>841</v>
      </c>
      <c r="B6055" s="9" t="s">
        <v>228</v>
      </c>
      <c r="C6055" s="9" t="s">
        <v>42</v>
      </c>
      <c r="D6055" s="9" t="s">
        <v>43</v>
      </c>
      <c r="E6055" s="10">
        <v>2479.48</v>
      </c>
      <c r="F6055" s="10">
        <v>2447.7241379310344</v>
      </c>
      <c r="G6055" s="10">
        <v>31.755862068965598</v>
      </c>
      <c r="H6055" s="10">
        <v>2484.44</v>
      </c>
      <c r="I6055" s="10">
        <v>-4.9600000000000364</v>
      </c>
      <c r="J6055" s="10">
        <v>3045</v>
      </c>
      <c r="K6055" s="10">
        <v>3006</v>
      </c>
      <c r="L6055" s="10">
        <v>39</v>
      </c>
      <c r="M6055" s="10">
        <v>3051.09</v>
      </c>
      <c r="N6055" s="10">
        <v>-6.0900000000001455</v>
      </c>
    </row>
    <row r="6056" spans="1:14" x14ac:dyDescent="0.25">
      <c r="A6056" s="9" t="s">
        <v>841</v>
      </c>
      <c r="B6056" s="9" t="s">
        <v>229</v>
      </c>
      <c r="C6056" s="9" t="s">
        <v>42</v>
      </c>
      <c r="D6056" s="9" t="s">
        <v>43</v>
      </c>
      <c r="E6056" s="10">
        <v>4094.37</v>
      </c>
      <c r="F6056" s="10">
        <v>4082.1492537313438</v>
      </c>
      <c r="G6056" s="10">
        <v>12.220746268656058</v>
      </c>
      <c r="H6056" s="10">
        <v>4102.5600000000004</v>
      </c>
      <c r="I6056" s="10">
        <v>-8.1900000000005093</v>
      </c>
      <c r="J6056" s="10">
        <v>3015</v>
      </c>
      <c r="K6056" s="10">
        <v>3006</v>
      </c>
      <c r="L6056" s="10">
        <v>9</v>
      </c>
      <c r="M6056" s="10">
        <v>3021.03</v>
      </c>
      <c r="N6056" s="10">
        <v>-6.0300000000002001</v>
      </c>
    </row>
    <row r="6057" spans="1:14" x14ac:dyDescent="0.25">
      <c r="A6057" s="9" t="s">
        <v>841</v>
      </c>
      <c r="B6057" s="9" t="s">
        <v>88</v>
      </c>
      <c r="C6057" s="9" t="s">
        <v>42</v>
      </c>
      <c r="D6057" s="9" t="s">
        <v>43</v>
      </c>
      <c r="E6057" s="10">
        <v>15346.74</v>
      </c>
      <c r="F6057" s="10">
        <v>15225.178217821782</v>
      </c>
      <c r="G6057" s="10">
        <v>121.56178217821798</v>
      </c>
      <c r="H6057" s="10">
        <v>15377.43</v>
      </c>
      <c r="I6057" s="10">
        <v>-30.690000000000509</v>
      </c>
      <c r="J6057" s="10">
        <v>3030</v>
      </c>
      <c r="K6057" s="10">
        <v>3006</v>
      </c>
      <c r="L6057" s="10">
        <v>24</v>
      </c>
      <c r="M6057" s="10">
        <v>3036.06</v>
      </c>
      <c r="N6057" s="10">
        <v>-6.0599999999999454</v>
      </c>
    </row>
    <row r="6058" spans="1:14" x14ac:dyDescent="0.25">
      <c r="A6058" s="9" t="s">
        <v>841</v>
      </c>
      <c r="B6058" s="9" t="s">
        <v>230</v>
      </c>
      <c r="C6058" s="9" t="s">
        <v>42</v>
      </c>
      <c r="D6058" s="9" t="s">
        <v>53</v>
      </c>
      <c r="E6058" s="10">
        <v>12527.22</v>
      </c>
      <c r="F6058" s="10">
        <v>12458.139303482587</v>
      </c>
      <c r="G6058" s="10">
        <v>69.080696517412434</v>
      </c>
      <c r="H6058" s="10">
        <v>12520.43</v>
      </c>
      <c r="I6058" s="10">
        <v>6.7899999999990541</v>
      </c>
      <c r="J6058" s="10">
        <v>2267</v>
      </c>
      <c r="K6058" s="10">
        <v>2254.500497512438</v>
      </c>
      <c r="L6058" s="10">
        <v>12.49950248756204</v>
      </c>
      <c r="M6058" s="10">
        <v>2265.7730000000001</v>
      </c>
      <c r="N6058" s="10">
        <v>1.2269999999998618</v>
      </c>
    </row>
    <row r="6059" spans="1:14" x14ac:dyDescent="0.25">
      <c r="A6059" s="9" t="s">
        <v>841</v>
      </c>
      <c r="B6059" s="9" t="s">
        <v>54</v>
      </c>
      <c r="C6059" s="9" t="s">
        <v>42</v>
      </c>
      <c r="D6059" s="9" t="s">
        <v>55</v>
      </c>
      <c r="E6059" s="10">
        <v>151.77000000000001</v>
      </c>
      <c r="F6059" s="10">
        <v>148.79411764705884</v>
      </c>
      <c r="G6059" s="10">
        <v>2.97588235294117</v>
      </c>
      <c r="H6059" s="10">
        <v>151.77000000000001</v>
      </c>
      <c r="I6059" s="10">
        <v>0</v>
      </c>
      <c r="J6059" s="10">
        <v>27.594999999999999</v>
      </c>
      <c r="K6059" s="10">
        <v>27.053921568627452</v>
      </c>
      <c r="L6059" s="10">
        <v>0.54107843137254719</v>
      </c>
      <c r="M6059" s="10">
        <v>27.594999999999999</v>
      </c>
      <c r="N6059" s="10">
        <v>0</v>
      </c>
    </row>
    <row r="6060" spans="1:14" x14ac:dyDescent="0.25">
      <c r="A6060" s="9" t="s">
        <v>844</v>
      </c>
      <c r="B6060" s="9" t="s">
        <v>25</v>
      </c>
      <c r="C6060" s="9" t="s">
        <v>26</v>
      </c>
      <c r="D6060" s="9" t="s">
        <v>27</v>
      </c>
      <c r="E6060" s="10">
        <v>1806.24</v>
      </c>
      <c r="F6060" s="10">
        <v>0</v>
      </c>
      <c r="G6060" s="10">
        <v>1806.24</v>
      </c>
      <c r="H6060" s="10">
        <v>0</v>
      </c>
      <c r="I6060" s="10">
        <v>1806.24</v>
      </c>
      <c r="J6060" s="10">
        <v>0</v>
      </c>
      <c r="K6060" s="10">
        <v>0</v>
      </c>
      <c r="L6060" s="10">
        <v>0</v>
      </c>
      <c r="M6060" s="10">
        <v>0</v>
      </c>
      <c r="N6060" s="10">
        <v>0</v>
      </c>
    </row>
    <row r="6061" spans="1:14" x14ac:dyDescent="0.25">
      <c r="A6061" s="9" t="s">
        <v>844</v>
      </c>
      <c r="B6061" s="9" t="s">
        <v>258</v>
      </c>
      <c r="C6061" s="9" t="s">
        <v>33</v>
      </c>
      <c r="D6061" s="9" t="s">
        <v>27</v>
      </c>
      <c r="E6061" s="10">
        <v>154.24</v>
      </c>
      <c r="F6061" s="10">
        <v>0</v>
      </c>
      <c r="G6061" s="10">
        <v>154.24</v>
      </c>
      <c r="H6061" s="10">
        <v>165.36</v>
      </c>
      <c r="I6061" s="10">
        <v>-11.120000000000005</v>
      </c>
      <c r="J6061" s="10">
        <v>20.399999999999999</v>
      </c>
      <c r="K6061" s="10">
        <v>0</v>
      </c>
      <c r="L6061" s="10">
        <v>20.399999999999999</v>
      </c>
      <c r="M6061" s="10">
        <v>21.876000000000001</v>
      </c>
      <c r="N6061" s="10">
        <v>-1.4760000000000026</v>
      </c>
    </row>
    <row r="6062" spans="1:14" x14ac:dyDescent="0.25">
      <c r="A6062" s="9" t="s">
        <v>844</v>
      </c>
      <c r="B6062" s="9" t="s">
        <v>259</v>
      </c>
      <c r="C6062" s="9" t="s">
        <v>33</v>
      </c>
      <c r="D6062" s="9" t="s">
        <v>27</v>
      </c>
      <c r="E6062" s="10">
        <v>316.5</v>
      </c>
      <c r="F6062" s="10">
        <v>0</v>
      </c>
      <c r="G6062" s="10">
        <v>316.5</v>
      </c>
      <c r="H6062" s="10">
        <v>339.37</v>
      </c>
      <c r="I6062" s="10">
        <v>-22.870000000000005</v>
      </c>
      <c r="J6062" s="10">
        <v>20.399999999999999</v>
      </c>
      <c r="K6062" s="10">
        <v>0</v>
      </c>
      <c r="L6062" s="10">
        <v>20.399999999999999</v>
      </c>
      <c r="M6062" s="10">
        <v>21.876000000000001</v>
      </c>
      <c r="N6062" s="10">
        <v>-1.4760000000000026</v>
      </c>
    </row>
    <row r="6063" spans="1:14" x14ac:dyDescent="0.25">
      <c r="A6063" s="9" t="s">
        <v>844</v>
      </c>
      <c r="B6063" s="9" t="s">
        <v>260</v>
      </c>
      <c r="C6063" s="9" t="s">
        <v>33</v>
      </c>
      <c r="D6063" s="9" t="s">
        <v>27</v>
      </c>
      <c r="E6063" s="10">
        <v>12476.74</v>
      </c>
      <c r="F6063" s="10">
        <v>0</v>
      </c>
      <c r="G6063" s="10">
        <v>12476.74</v>
      </c>
      <c r="H6063" s="10">
        <v>13376.19</v>
      </c>
      <c r="I6063" s="10">
        <v>-899.45000000000073</v>
      </c>
      <c r="J6063" s="10">
        <v>204</v>
      </c>
      <c r="K6063" s="10">
        <v>0</v>
      </c>
      <c r="L6063" s="10">
        <v>204</v>
      </c>
      <c r="M6063" s="10">
        <v>218.70599999999999</v>
      </c>
      <c r="N6063" s="10">
        <v>-14.705999999999989</v>
      </c>
    </row>
    <row r="6064" spans="1:14" x14ac:dyDescent="0.25">
      <c r="A6064" s="9" t="s">
        <v>844</v>
      </c>
      <c r="B6064" s="9" t="s">
        <v>117</v>
      </c>
      <c r="C6064" s="9" t="s">
        <v>39</v>
      </c>
      <c r="D6064" s="9" t="s">
        <v>43</v>
      </c>
      <c r="E6064" s="10">
        <v>-88420.01</v>
      </c>
      <c r="F6064" s="10">
        <v>0</v>
      </c>
      <c r="G6064" s="10">
        <v>-88420.01</v>
      </c>
      <c r="H6064" s="10">
        <v>-88420.22</v>
      </c>
      <c r="I6064" s="10">
        <v>0.21000000000640284</v>
      </c>
      <c r="J6064" s="10">
        <v>-101700</v>
      </c>
      <c r="K6064" s="10">
        <v>0</v>
      </c>
      <c r="L6064" s="10">
        <v>-101700</v>
      </c>
      <c r="M6064" s="10">
        <v>-101700</v>
      </c>
      <c r="N6064" s="10">
        <v>0</v>
      </c>
    </row>
    <row r="6065" spans="1:14" x14ac:dyDescent="0.25">
      <c r="A6065" s="9" t="s">
        <v>844</v>
      </c>
      <c r="B6065" s="9" t="s">
        <v>269</v>
      </c>
      <c r="C6065" s="9" t="s">
        <v>42</v>
      </c>
      <c r="D6065" s="9" t="s">
        <v>43</v>
      </c>
      <c r="E6065" s="10">
        <v>8511.83</v>
      </c>
      <c r="F6065" s="10">
        <v>8510.5621301775136</v>
      </c>
      <c r="G6065" s="10">
        <v>1.2678698224863183</v>
      </c>
      <c r="H6065" s="10">
        <v>8629.7099999999991</v>
      </c>
      <c r="I6065" s="10">
        <v>-117.8799999999992</v>
      </c>
      <c r="J6065" s="10">
        <v>16783</v>
      </c>
      <c r="K6065" s="10">
        <v>16780.5</v>
      </c>
      <c r="L6065" s="10">
        <v>2.5</v>
      </c>
      <c r="M6065" s="10">
        <v>17015.427</v>
      </c>
      <c r="N6065" s="10">
        <v>-232.42699999999968</v>
      </c>
    </row>
    <row r="6066" spans="1:14" x14ac:dyDescent="0.25">
      <c r="A6066" s="9" t="s">
        <v>844</v>
      </c>
      <c r="B6066" s="9" t="s">
        <v>270</v>
      </c>
      <c r="C6066" s="9" t="s">
        <v>42</v>
      </c>
      <c r="D6066" s="9" t="s">
        <v>43</v>
      </c>
      <c r="E6066" s="10">
        <v>65154.46</v>
      </c>
      <c r="F6066" s="10">
        <v>64935.448275862072</v>
      </c>
      <c r="G6066" s="10">
        <v>219.01172413792665</v>
      </c>
      <c r="H6066" s="10">
        <v>65909.48</v>
      </c>
      <c r="I6066" s="10">
        <v>-755.0199999999968</v>
      </c>
      <c r="J6066" s="10">
        <v>102043</v>
      </c>
      <c r="K6066" s="10">
        <v>101700</v>
      </c>
      <c r="L6066" s="10">
        <v>343</v>
      </c>
      <c r="M6066" s="10">
        <v>103225.5</v>
      </c>
      <c r="N6066" s="10">
        <v>-1182.5</v>
      </c>
    </row>
    <row r="6067" spans="1:14" x14ac:dyDescent="0.25">
      <c r="A6067" s="9" t="s">
        <v>845</v>
      </c>
      <c r="B6067" s="9" t="s">
        <v>25</v>
      </c>
      <c r="C6067" s="9" t="s">
        <v>26</v>
      </c>
      <c r="D6067" s="9" t="s">
        <v>27</v>
      </c>
      <c r="E6067" s="10">
        <v>1722.78</v>
      </c>
      <c r="F6067" s="10">
        <v>0</v>
      </c>
      <c r="G6067" s="10">
        <v>1722.78</v>
      </c>
      <c r="H6067" s="10">
        <v>0</v>
      </c>
      <c r="I6067" s="10">
        <v>1722.78</v>
      </c>
      <c r="J6067" s="10">
        <v>0</v>
      </c>
      <c r="K6067" s="10">
        <v>0</v>
      </c>
      <c r="L6067" s="10">
        <v>0</v>
      </c>
      <c r="M6067" s="10">
        <v>0</v>
      </c>
      <c r="N6067" s="10">
        <v>0</v>
      </c>
    </row>
    <row r="6068" spans="1:14" x14ac:dyDescent="0.25">
      <c r="A6068" s="9" t="s">
        <v>845</v>
      </c>
      <c r="B6068" s="9" t="s">
        <v>258</v>
      </c>
      <c r="C6068" s="9" t="s">
        <v>33</v>
      </c>
      <c r="D6068" s="9" t="s">
        <v>27</v>
      </c>
      <c r="E6068" s="10">
        <v>344.4</v>
      </c>
      <c r="F6068" s="10">
        <v>0</v>
      </c>
      <c r="G6068" s="10">
        <v>344.4</v>
      </c>
      <c r="H6068" s="10">
        <v>350.29</v>
      </c>
      <c r="I6068" s="10">
        <v>-5.8900000000000432</v>
      </c>
      <c r="J6068" s="10">
        <v>45.55</v>
      </c>
      <c r="K6068" s="10">
        <v>0</v>
      </c>
      <c r="L6068" s="10">
        <v>45.55</v>
      </c>
      <c r="M6068" s="10">
        <v>46.34</v>
      </c>
      <c r="N6068" s="10">
        <v>-0.79000000000000625</v>
      </c>
    </row>
    <row r="6069" spans="1:14" x14ac:dyDescent="0.25">
      <c r="A6069" s="9" t="s">
        <v>845</v>
      </c>
      <c r="B6069" s="9" t="s">
        <v>259</v>
      </c>
      <c r="C6069" s="9" t="s">
        <v>33</v>
      </c>
      <c r="D6069" s="9" t="s">
        <v>27</v>
      </c>
      <c r="E6069" s="10">
        <v>706.69</v>
      </c>
      <c r="F6069" s="10">
        <v>0</v>
      </c>
      <c r="G6069" s="10">
        <v>706.69</v>
      </c>
      <c r="H6069" s="10">
        <v>718.9</v>
      </c>
      <c r="I6069" s="10">
        <v>-12.209999999999923</v>
      </c>
      <c r="J6069" s="10">
        <v>45.55</v>
      </c>
      <c r="K6069" s="10">
        <v>0</v>
      </c>
      <c r="L6069" s="10">
        <v>45.55</v>
      </c>
      <c r="M6069" s="10">
        <v>46.34</v>
      </c>
      <c r="N6069" s="10">
        <v>-0.79000000000000625</v>
      </c>
    </row>
    <row r="6070" spans="1:14" x14ac:dyDescent="0.25">
      <c r="A6070" s="9" t="s">
        <v>845</v>
      </c>
      <c r="B6070" s="9" t="s">
        <v>260</v>
      </c>
      <c r="C6070" s="9" t="s">
        <v>33</v>
      </c>
      <c r="D6070" s="9" t="s">
        <v>27</v>
      </c>
      <c r="E6070" s="10">
        <v>27863.5</v>
      </c>
      <c r="F6070" s="10">
        <v>0</v>
      </c>
      <c r="G6070" s="10">
        <v>27863.5</v>
      </c>
      <c r="H6070" s="10">
        <v>28335.040000000001</v>
      </c>
      <c r="I6070" s="10">
        <v>-471.54000000000087</v>
      </c>
      <c r="J6070" s="10">
        <v>455.58</v>
      </c>
      <c r="K6070" s="10">
        <v>0</v>
      </c>
      <c r="L6070" s="10">
        <v>455.58</v>
      </c>
      <c r="M6070" s="10">
        <v>463.28899999999999</v>
      </c>
      <c r="N6070" s="10">
        <v>-7.7090000000000032</v>
      </c>
    </row>
    <row r="6071" spans="1:14" x14ac:dyDescent="0.25">
      <c r="A6071" s="9" t="s">
        <v>845</v>
      </c>
      <c r="B6071" s="9" t="s">
        <v>101</v>
      </c>
      <c r="C6071" s="9" t="s">
        <v>39</v>
      </c>
      <c r="D6071" s="9" t="s">
        <v>43</v>
      </c>
      <c r="E6071" s="10">
        <v>-173255.52</v>
      </c>
      <c r="F6071" s="10">
        <v>0</v>
      </c>
      <c r="G6071" s="10">
        <v>-173255.52</v>
      </c>
      <c r="H6071" s="10">
        <v>-173254.45</v>
      </c>
      <c r="I6071" s="10">
        <v>-1.0699999999778811</v>
      </c>
      <c r="J6071" s="10">
        <v>-215433</v>
      </c>
      <c r="K6071" s="10">
        <v>0</v>
      </c>
      <c r="L6071" s="10">
        <v>-215433</v>
      </c>
      <c r="M6071" s="10">
        <v>-215433</v>
      </c>
      <c r="N6071" s="10">
        <v>0</v>
      </c>
    </row>
    <row r="6072" spans="1:14" x14ac:dyDescent="0.25">
      <c r="A6072" s="9" t="s">
        <v>845</v>
      </c>
      <c r="B6072" s="9" t="s">
        <v>262</v>
      </c>
      <c r="C6072" s="9" t="s">
        <v>42</v>
      </c>
      <c r="D6072" s="9" t="s">
        <v>43</v>
      </c>
      <c r="E6072" s="10">
        <v>16852.95</v>
      </c>
      <c r="F6072" s="10">
        <v>16852.209072978301</v>
      </c>
      <c r="G6072" s="10">
        <v>0.74092702169946278</v>
      </c>
      <c r="H6072" s="10">
        <v>17088.14</v>
      </c>
      <c r="I6072" s="10">
        <v>-235.18999999999869</v>
      </c>
      <c r="J6072" s="10">
        <v>35548</v>
      </c>
      <c r="K6072" s="10">
        <v>35546.444773175543</v>
      </c>
      <c r="L6072" s="10">
        <v>1.5552268244573497</v>
      </c>
      <c r="M6072" s="10">
        <v>36044.095000000001</v>
      </c>
      <c r="N6072" s="10">
        <v>-496.09500000000116</v>
      </c>
    </row>
    <row r="6073" spans="1:14" x14ac:dyDescent="0.25">
      <c r="A6073" s="9" t="s">
        <v>845</v>
      </c>
      <c r="B6073" s="9" t="s">
        <v>261</v>
      </c>
      <c r="C6073" s="9" t="s">
        <v>42</v>
      </c>
      <c r="D6073" s="9" t="s">
        <v>43</v>
      </c>
      <c r="E6073" s="10">
        <v>125765.2</v>
      </c>
      <c r="F6073" s="10">
        <v>124888.66009852217</v>
      </c>
      <c r="G6073" s="10">
        <v>876.53990147782315</v>
      </c>
      <c r="H6073" s="10">
        <v>126761.99</v>
      </c>
      <c r="I6073" s="10">
        <v>-996.79000000000815</v>
      </c>
      <c r="J6073" s="10">
        <v>216945</v>
      </c>
      <c r="K6073" s="10">
        <v>215433</v>
      </c>
      <c r="L6073" s="10">
        <v>1512</v>
      </c>
      <c r="M6073" s="10">
        <v>218664.495</v>
      </c>
      <c r="N6073" s="10">
        <v>-1719.4949999999953</v>
      </c>
    </row>
    <row r="6074" spans="1:14" x14ac:dyDescent="0.25">
      <c r="A6074" s="9" t="s">
        <v>846</v>
      </c>
      <c r="B6074" s="9" t="s">
        <v>25</v>
      </c>
      <c r="C6074" s="9" t="s">
        <v>26</v>
      </c>
      <c r="D6074" s="9" t="s">
        <v>27</v>
      </c>
      <c r="E6074" s="10">
        <v>-1960.67</v>
      </c>
      <c r="F6074" s="10">
        <v>0</v>
      </c>
      <c r="G6074" s="10">
        <v>-1960.67</v>
      </c>
      <c r="H6074" s="10">
        <v>0</v>
      </c>
      <c r="I6074" s="10">
        <v>-1960.67</v>
      </c>
      <c r="J6074" s="10">
        <v>0</v>
      </c>
      <c r="K6074" s="10">
        <v>0</v>
      </c>
      <c r="L6074" s="10">
        <v>0</v>
      </c>
      <c r="M6074" s="10">
        <v>0</v>
      </c>
      <c r="N6074" s="10">
        <v>0</v>
      </c>
    </row>
    <row r="6075" spans="1:14" x14ac:dyDescent="0.25">
      <c r="A6075" s="9" t="s">
        <v>846</v>
      </c>
      <c r="B6075" s="9" t="s">
        <v>28</v>
      </c>
      <c r="C6075" s="9" t="s">
        <v>29</v>
      </c>
      <c r="D6075" s="9" t="s">
        <v>27</v>
      </c>
      <c r="E6075" s="10">
        <v>38.69</v>
      </c>
      <c r="F6075" s="10">
        <v>0</v>
      </c>
      <c r="G6075" s="10">
        <v>38.69</v>
      </c>
      <c r="H6075" s="10">
        <v>38.82</v>
      </c>
      <c r="I6075" s="10">
        <v>-0.13000000000000256</v>
      </c>
      <c r="J6075" s="10">
        <v>0</v>
      </c>
      <c r="K6075" s="10">
        <v>0</v>
      </c>
      <c r="L6075" s="10">
        <v>0</v>
      </c>
      <c r="M6075" s="10">
        <v>0</v>
      </c>
      <c r="N6075" s="10">
        <v>0</v>
      </c>
    </row>
    <row r="6076" spans="1:14" x14ac:dyDescent="0.25">
      <c r="A6076" s="9" t="s">
        <v>846</v>
      </c>
      <c r="B6076" s="9" t="s">
        <v>30</v>
      </c>
      <c r="C6076" s="9" t="s">
        <v>29</v>
      </c>
      <c r="D6076" s="9" t="s">
        <v>27</v>
      </c>
      <c r="E6076" s="10">
        <v>902.66</v>
      </c>
      <c r="F6076" s="10">
        <v>0</v>
      </c>
      <c r="G6076" s="10">
        <v>902.66</v>
      </c>
      <c r="H6076" s="10">
        <v>905.91</v>
      </c>
      <c r="I6076" s="10">
        <v>-3.25</v>
      </c>
      <c r="J6076" s="10">
        <v>0</v>
      </c>
      <c r="K6076" s="10">
        <v>0</v>
      </c>
      <c r="L6076" s="10">
        <v>0</v>
      </c>
      <c r="M6076" s="10">
        <v>0</v>
      </c>
      <c r="N6076" s="10">
        <v>0</v>
      </c>
    </row>
    <row r="6077" spans="1:14" x14ac:dyDescent="0.25">
      <c r="A6077" s="9" t="s">
        <v>846</v>
      </c>
      <c r="B6077" s="9" t="s">
        <v>31</v>
      </c>
      <c r="C6077" s="9" t="s">
        <v>29</v>
      </c>
      <c r="D6077" s="9" t="s">
        <v>27</v>
      </c>
      <c r="E6077" s="10">
        <v>6060.71</v>
      </c>
      <c r="F6077" s="10">
        <v>0</v>
      </c>
      <c r="G6077" s="10">
        <v>6060.71</v>
      </c>
      <c r="H6077" s="10">
        <v>6082.55</v>
      </c>
      <c r="I6077" s="10">
        <v>-21.840000000000146</v>
      </c>
      <c r="J6077" s="10">
        <v>0</v>
      </c>
      <c r="K6077" s="10">
        <v>0</v>
      </c>
      <c r="L6077" s="10">
        <v>0</v>
      </c>
      <c r="M6077" s="10">
        <v>0</v>
      </c>
      <c r="N6077" s="10">
        <v>0</v>
      </c>
    </row>
    <row r="6078" spans="1:14" x14ac:dyDescent="0.25">
      <c r="A6078" s="9" t="s">
        <v>846</v>
      </c>
      <c r="B6078" s="9" t="s">
        <v>32</v>
      </c>
      <c r="C6078" s="9" t="s">
        <v>33</v>
      </c>
      <c r="D6078" s="9" t="s">
        <v>27</v>
      </c>
      <c r="E6078" s="10">
        <v>12255.8</v>
      </c>
      <c r="F6078" s="10">
        <v>0</v>
      </c>
      <c r="G6078" s="10">
        <v>12255.8</v>
      </c>
      <c r="H6078" s="10">
        <v>10012.41</v>
      </c>
      <c r="I6078" s="10">
        <v>2243.3899999999994</v>
      </c>
      <c r="J6078" s="10">
        <v>34.75</v>
      </c>
      <c r="K6078" s="10">
        <v>0</v>
      </c>
      <c r="L6078" s="10">
        <v>34.75</v>
      </c>
      <c r="M6078" s="10">
        <v>28.388999999999999</v>
      </c>
      <c r="N6078" s="10">
        <v>6.3610000000000007</v>
      </c>
    </row>
    <row r="6079" spans="1:14" x14ac:dyDescent="0.25">
      <c r="A6079" s="9" t="s">
        <v>846</v>
      </c>
      <c r="B6079" s="9" t="s">
        <v>34</v>
      </c>
      <c r="C6079" s="9" t="s">
        <v>33</v>
      </c>
      <c r="D6079" s="9" t="s">
        <v>27</v>
      </c>
      <c r="E6079" s="10">
        <v>42129.87</v>
      </c>
      <c r="F6079" s="10">
        <v>0</v>
      </c>
      <c r="G6079" s="10">
        <v>42129.87</v>
      </c>
      <c r="H6079" s="10">
        <v>34418.14</v>
      </c>
      <c r="I6079" s="10">
        <v>7711.7300000000032</v>
      </c>
      <c r="J6079" s="10">
        <v>34.75</v>
      </c>
      <c r="K6079" s="10">
        <v>0</v>
      </c>
      <c r="L6079" s="10">
        <v>34.75</v>
      </c>
      <c r="M6079" s="10">
        <v>28.388999999999999</v>
      </c>
      <c r="N6079" s="10">
        <v>6.3610000000000007</v>
      </c>
    </row>
    <row r="6080" spans="1:14" x14ac:dyDescent="0.25">
      <c r="A6080" s="9" t="s">
        <v>846</v>
      </c>
      <c r="B6080" s="9" t="s">
        <v>35</v>
      </c>
      <c r="C6080" s="9" t="s">
        <v>33</v>
      </c>
      <c r="D6080" s="9" t="s">
        <v>27</v>
      </c>
      <c r="E6080" s="10">
        <v>45581.94</v>
      </c>
      <c r="F6080" s="10">
        <v>0</v>
      </c>
      <c r="G6080" s="10">
        <v>45581.94</v>
      </c>
      <c r="H6080" s="10">
        <v>37238.04</v>
      </c>
      <c r="I6080" s="10">
        <v>8343.9000000000015</v>
      </c>
      <c r="J6080" s="10">
        <v>729.75</v>
      </c>
      <c r="K6080" s="10">
        <v>0</v>
      </c>
      <c r="L6080" s="10">
        <v>729.75</v>
      </c>
      <c r="M6080" s="10">
        <v>596.16700000000003</v>
      </c>
      <c r="N6080" s="10">
        <v>133.58299999999997</v>
      </c>
    </row>
    <row r="6081" spans="1:14" x14ac:dyDescent="0.25">
      <c r="A6081" s="9" t="s">
        <v>846</v>
      </c>
      <c r="B6081" s="9" t="s">
        <v>36</v>
      </c>
      <c r="C6081" s="9" t="s">
        <v>29</v>
      </c>
      <c r="D6081" s="9" t="s">
        <v>27</v>
      </c>
      <c r="E6081" s="10">
        <v>67902.02</v>
      </c>
      <c r="F6081" s="10">
        <v>0</v>
      </c>
      <c r="G6081" s="10">
        <v>67902.02</v>
      </c>
      <c r="H6081" s="10">
        <v>68146.69</v>
      </c>
      <c r="I6081" s="10">
        <v>-244.66999999999825</v>
      </c>
      <c r="J6081" s="10">
        <v>0</v>
      </c>
      <c r="K6081" s="10">
        <v>0</v>
      </c>
      <c r="L6081" s="10">
        <v>0</v>
      </c>
      <c r="M6081" s="10">
        <v>0</v>
      </c>
      <c r="N6081" s="10">
        <v>0</v>
      </c>
    </row>
    <row r="6082" spans="1:14" x14ac:dyDescent="0.25">
      <c r="A6082" s="9" t="s">
        <v>846</v>
      </c>
      <c r="B6082" s="9" t="s">
        <v>37</v>
      </c>
      <c r="C6082" s="9" t="s">
        <v>29</v>
      </c>
      <c r="D6082" s="9" t="s">
        <v>27</v>
      </c>
      <c r="E6082" s="10">
        <v>157023.88</v>
      </c>
      <c r="F6082" s="10">
        <v>0</v>
      </c>
      <c r="G6082" s="10">
        <v>157023.88</v>
      </c>
      <c r="H6082" s="10">
        <v>157589.69</v>
      </c>
      <c r="I6082" s="10">
        <v>-565.80999999999767</v>
      </c>
      <c r="J6082" s="10">
        <v>0</v>
      </c>
      <c r="K6082" s="10">
        <v>0</v>
      </c>
      <c r="L6082" s="10">
        <v>0</v>
      </c>
      <c r="M6082" s="10">
        <v>0</v>
      </c>
      <c r="N6082" s="10">
        <v>0</v>
      </c>
    </row>
    <row r="6083" spans="1:14" x14ac:dyDescent="0.25">
      <c r="A6083" s="9" t="s">
        <v>846</v>
      </c>
      <c r="B6083" s="9" t="s">
        <v>490</v>
      </c>
      <c r="C6083" s="9" t="s">
        <v>39</v>
      </c>
      <c r="D6083" s="9" t="s">
        <v>40</v>
      </c>
      <c r="E6083" s="10">
        <v>-3638213.72</v>
      </c>
      <c r="F6083" s="10">
        <v>0</v>
      </c>
      <c r="G6083" s="10">
        <v>-3638213.72</v>
      </c>
      <c r="H6083" s="10">
        <v>-3638212.81</v>
      </c>
      <c r="I6083" s="10">
        <v>-0.91000000014901161</v>
      </c>
      <c r="J6083" s="10">
        <v>-20440</v>
      </c>
      <c r="K6083" s="10">
        <v>0</v>
      </c>
      <c r="L6083" s="10">
        <v>-20440</v>
      </c>
      <c r="M6083" s="10">
        <v>-20440</v>
      </c>
      <c r="N6083" s="10">
        <v>0</v>
      </c>
    </row>
    <row r="6084" spans="1:14" x14ac:dyDescent="0.25">
      <c r="A6084" s="9" t="s">
        <v>846</v>
      </c>
      <c r="B6084" s="9" t="s">
        <v>92</v>
      </c>
      <c r="C6084" s="9" t="s">
        <v>42</v>
      </c>
      <c r="D6084" s="9" t="s">
        <v>43</v>
      </c>
      <c r="E6084" s="10">
        <v>2060.7600000000002</v>
      </c>
      <c r="F6084" s="10">
        <v>1739.8514851485149</v>
      </c>
      <c r="G6084" s="10">
        <v>320.90851485148528</v>
      </c>
      <c r="H6084" s="10">
        <v>1757.25</v>
      </c>
      <c r="I6084" s="10">
        <v>303.51000000000022</v>
      </c>
      <c r="J6084" s="10">
        <v>24210</v>
      </c>
      <c r="K6084" s="10">
        <v>20440</v>
      </c>
      <c r="L6084" s="10">
        <v>3770</v>
      </c>
      <c r="M6084" s="10">
        <v>20644.400000000001</v>
      </c>
      <c r="N6084" s="10">
        <v>3565.5999999999985</v>
      </c>
    </row>
    <row r="6085" spans="1:14" x14ac:dyDescent="0.25">
      <c r="A6085" s="9" t="s">
        <v>846</v>
      </c>
      <c r="B6085" s="9" t="s">
        <v>482</v>
      </c>
      <c r="C6085" s="9" t="s">
        <v>42</v>
      </c>
      <c r="D6085" s="9" t="s">
        <v>43</v>
      </c>
      <c r="E6085" s="10">
        <v>12776.68</v>
      </c>
      <c r="F6085" s="10">
        <v>12749.655172413793</v>
      </c>
      <c r="G6085" s="10">
        <v>27.024827586206811</v>
      </c>
      <c r="H6085" s="10">
        <v>12940.9</v>
      </c>
      <c r="I6085" s="10">
        <v>-164.21999999999935</v>
      </c>
      <c r="J6085" s="10">
        <v>245800</v>
      </c>
      <c r="K6085" s="10">
        <v>245280</v>
      </c>
      <c r="L6085" s="10">
        <v>520</v>
      </c>
      <c r="M6085" s="10">
        <v>248959.2</v>
      </c>
      <c r="N6085" s="10">
        <v>-3159.2000000000116</v>
      </c>
    </row>
    <row r="6086" spans="1:14" x14ac:dyDescent="0.25">
      <c r="A6086" s="9" t="s">
        <v>846</v>
      </c>
      <c r="B6086" s="9" t="s">
        <v>44</v>
      </c>
      <c r="C6086" s="9" t="s">
        <v>42</v>
      </c>
      <c r="D6086" s="9" t="s">
        <v>43</v>
      </c>
      <c r="E6086" s="10">
        <v>19810.400000000001</v>
      </c>
      <c r="F6086" s="10">
        <v>20092.517412935322</v>
      </c>
      <c r="G6086" s="10">
        <v>-282.11741293532032</v>
      </c>
      <c r="H6086" s="10">
        <v>20192.98</v>
      </c>
      <c r="I6086" s="10">
        <v>-382.57999999999811</v>
      </c>
      <c r="J6086" s="10">
        <v>20153</v>
      </c>
      <c r="K6086" s="10">
        <v>20440</v>
      </c>
      <c r="L6086" s="10">
        <v>-287</v>
      </c>
      <c r="M6086" s="10">
        <v>20542.2</v>
      </c>
      <c r="N6086" s="10">
        <v>-389.20000000000073</v>
      </c>
    </row>
    <row r="6087" spans="1:14" x14ac:dyDescent="0.25">
      <c r="A6087" s="9" t="s">
        <v>846</v>
      </c>
      <c r="B6087" s="9" t="s">
        <v>99</v>
      </c>
      <c r="C6087" s="9" t="s">
        <v>42</v>
      </c>
      <c r="D6087" s="9" t="s">
        <v>43</v>
      </c>
      <c r="E6087" s="10">
        <v>55483.86</v>
      </c>
      <c r="F6087" s="10">
        <v>55332.719211822659</v>
      </c>
      <c r="G6087" s="10">
        <v>151.14078817734116</v>
      </c>
      <c r="H6087" s="10">
        <v>56162.71</v>
      </c>
      <c r="I6087" s="10">
        <v>-678.84999999999854</v>
      </c>
      <c r="J6087" s="10">
        <v>245950</v>
      </c>
      <c r="K6087" s="10">
        <v>245280</v>
      </c>
      <c r="L6087" s="10">
        <v>670</v>
      </c>
      <c r="M6087" s="10">
        <v>248959.2</v>
      </c>
      <c r="N6087" s="10">
        <v>-3009.2000000000116</v>
      </c>
    </row>
    <row r="6088" spans="1:14" x14ac:dyDescent="0.25">
      <c r="A6088" s="9" t="s">
        <v>846</v>
      </c>
      <c r="B6088" s="9" t="s">
        <v>100</v>
      </c>
      <c r="C6088" s="9" t="s">
        <v>42</v>
      </c>
      <c r="D6088" s="9" t="s">
        <v>43</v>
      </c>
      <c r="E6088" s="10">
        <v>71235.56</v>
      </c>
      <c r="F6088" s="10">
        <v>71099.31034482758</v>
      </c>
      <c r="G6088" s="10">
        <v>136.24965517241799</v>
      </c>
      <c r="H6088" s="10">
        <v>72165.8</v>
      </c>
      <c r="I6088" s="10">
        <v>-930.24000000000524</v>
      </c>
      <c r="J6088" s="10">
        <v>245750</v>
      </c>
      <c r="K6088" s="10">
        <v>245280</v>
      </c>
      <c r="L6088" s="10">
        <v>470</v>
      </c>
      <c r="M6088" s="10">
        <v>248959.2</v>
      </c>
      <c r="N6088" s="10">
        <v>-3209.2000000000116</v>
      </c>
    </row>
    <row r="6089" spans="1:14" x14ac:dyDescent="0.25">
      <c r="A6089" s="9" t="s">
        <v>846</v>
      </c>
      <c r="B6089" s="9" t="s">
        <v>47</v>
      </c>
      <c r="C6089" s="9" t="s">
        <v>42</v>
      </c>
      <c r="D6089" s="9" t="s">
        <v>43</v>
      </c>
      <c r="E6089" s="10">
        <v>117002.08</v>
      </c>
      <c r="F6089" s="10">
        <v>115328.20588235294</v>
      </c>
      <c r="G6089" s="10">
        <v>1673.8741176470648</v>
      </c>
      <c r="H6089" s="10">
        <v>117634.77</v>
      </c>
      <c r="I6089" s="10">
        <v>-632.69000000000233</v>
      </c>
      <c r="J6089" s="10">
        <v>248840</v>
      </c>
      <c r="K6089" s="10">
        <v>245280</v>
      </c>
      <c r="L6089" s="10">
        <v>3560</v>
      </c>
      <c r="M6089" s="10">
        <v>250185.60000000001</v>
      </c>
      <c r="N6089" s="10">
        <v>-1345.6000000000058</v>
      </c>
    </row>
    <row r="6090" spans="1:14" x14ac:dyDescent="0.25">
      <c r="A6090" s="9" t="s">
        <v>846</v>
      </c>
      <c r="B6090" s="9" t="s">
        <v>101</v>
      </c>
      <c r="C6090" s="9" t="s">
        <v>42</v>
      </c>
      <c r="D6090" s="9" t="s">
        <v>43</v>
      </c>
      <c r="E6090" s="10">
        <v>200118.08</v>
      </c>
      <c r="F6090" s="10">
        <v>197257.85221674878</v>
      </c>
      <c r="G6090" s="10">
        <v>2860.2277832512045</v>
      </c>
      <c r="H6090" s="10">
        <v>200216.72</v>
      </c>
      <c r="I6090" s="10">
        <v>-98.64000000001397</v>
      </c>
      <c r="J6090" s="10">
        <v>248835</v>
      </c>
      <c r="K6090" s="10">
        <v>245280</v>
      </c>
      <c r="L6090" s="10">
        <v>3555</v>
      </c>
      <c r="M6090" s="10">
        <v>248959.2</v>
      </c>
      <c r="N6090" s="10">
        <v>-124.20000000001164</v>
      </c>
    </row>
    <row r="6091" spans="1:14" x14ac:dyDescent="0.25">
      <c r="A6091" s="9" t="s">
        <v>846</v>
      </c>
      <c r="B6091" s="9" t="s">
        <v>109</v>
      </c>
      <c r="C6091" s="9" t="s">
        <v>42</v>
      </c>
      <c r="D6091" s="9" t="s">
        <v>43</v>
      </c>
      <c r="E6091" s="10">
        <v>246851.15</v>
      </c>
      <c r="F6091" s="10">
        <v>244258</v>
      </c>
      <c r="G6091" s="10">
        <v>2593.1499999999942</v>
      </c>
      <c r="H6091" s="10">
        <v>247921.87</v>
      </c>
      <c r="I6091" s="10">
        <v>-1070.7200000000012</v>
      </c>
      <c r="J6091" s="10">
        <v>20657</v>
      </c>
      <c r="K6091" s="10">
        <v>20439.999999999996</v>
      </c>
      <c r="L6091" s="10">
        <v>217.00000000000364</v>
      </c>
      <c r="M6091" s="10">
        <v>20746.599999999999</v>
      </c>
      <c r="N6091" s="10">
        <v>-89.599999999998545</v>
      </c>
    </row>
    <row r="6092" spans="1:14" x14ac:dyDescent="0.25">
      <c r="A6092" s="9" t="s">
        <v>846</v>
      </c>
      <c r="B6092" s="9" t="s">
        <v>50</v>
      </c>
      <c r="C6092" s="9" t="s">
        <v>42</v>
      </c>
      <c r="D6092" s="9" t="s">
        <v>43</v>
      </c>
      <c r="E6092" s="10">
        <v>326524.31</v>
      </c>
      <c r="F6092" s="10">
        <v>326222.39800995024</v>
      </c>
      <c r="G6092" s="10">
        <v>301.91199004976079</v>
      </c>
      <c r="H6092" s="10">
        <v>327853.51</v>
      </c>
      <c r="I6092" s="10">
        <v>-1329.2000000000116</v>
      </c>
      <c r="J6092" s="10">
        <v>245507</v>
      </c>
      <c r="K6092" s="10">
        <v>245280</v>
      </c>
      <c r="L6092" s="10">
        <v>227</v>
      </c>
      <c r="M6092" s="10">
        <v>246506.4</v>
      </c>
      <c r="N6092" s="10">
        <v>-999.39999999999418</v>
      </c>
    </row>
    <row r="6093" spans="1:14" x14ac:dyDescent="0.25">
      <c r="A6093" s="9" t="s">
        <v>846</v>
      </c>
      <c r="B6093" s="9" t="s">
        <v>103</v>
      </c>
      <c r="C6093" s="9" t="s">
        <v>42</v>
      </c>
      <c r="D6093" s="9" t="s">
        <v>43</v>
      </c>
      <c r="E6093" s="10">
        <v>1178323.77</v>
      </c>
      <c r="F6093" s="10">
        <v>1173277.2574257427</v>
      </c>
      <c r="G6093" s="10">
        <v>5046.5125742573291</v>
      </c>
      <c r="H6093" s="10">
        <v>1185010.03</v>
      </c>
      <c r="I6093" s="10">
        <v>-6686.2600000000093</v>
      </c>
      <c r="J6093" s="10">
        <v>246335</v>
      </c>
      <c r="K6093" s="10">
        <v>245280</v>
      </c>
      <c r="L6093" s="10">
        <v>1055</v>
      </c>
      <c r="M6093" s="10">
        <v>247732.8</v>
      </c>
      <c r="N6093" s="10">
        <v>-1397.7999999999884</v>
      </c>
    </row>
    <row r="6094" spans="1:14" x14ac:dyDescent="0.25">
      <c r="A6094" s="9" t="s">
        <v>846</v>
      </c>
      <c r="B6094" s="9" t="s">
        <v>104</v>
      </c>
      <c r="C6094" s="9" t="s">
        <v>42</v>
      </c>
      <c r="D6094" s="9" t="s">
        <v>53</v>
      </c>
      <c r="E6094" s="10">
        <v>1065707.97</v>
      </c>
      <c r="F6094" s="10">
        <v>1064218.7164179105</v>
      </c>
      <c r="G6094" s="10">
        <v>1489.2535820894409</v>
      </c>
      <c r="H6094" s="10">
        <v>1069539.81</v>
      </c>
      <c r="I6094" s="10">
        <v>-3831.8400000000838</v>
      </c>
      <c r="J6094" s="10">
        <v>184216</v>
      </c>
      <c r="K6094" s="10">
        <v>183960</v>
      </c>
      <c r="L6094" s="10">
        <v>256</v>
      </c>
      <c r="M6094" s="10">
        <v>184879.8</v>
      </c>
      <c r="N6094" s="10">
        <v>-663.79999999998836</v>
      </c>
    </row>
    <row r="6095" spans="1:14" x14ac:dyDescent="0.25">
      <c r="A6095" s="9" t="s">
        <v>846</v>
      </c>
      <c r="B6095" s="9" t="s">
        <v>54</v>
      </c>
      <c r="C6095" s="9" t="s">
        <v>42</v>
      </c>
      <c r="D6095" s="9" t="s">
        <v>55</v>
      </c>
      <c r="E6095" s="10">
        <v>12384.2</v>
      </c>
      <c r="F6095" s="10">
        <v>12141.362745098038</v>
      </c>
      <c r="G6095" s="10">
        <v>242.8372549019623</v>
      </c>
      <c r="H6095" s="10">
        <v>12384.19</v>
      </c>
      <c r="I6095" s="10">
        <v>1.0000000000218279E-2</v>
      </c>
      <c r="J6095" s="10">
        <v>2251.6709999999998</v>
      </c>
      <c r="K6095" s="10">
        <v>2207.5196078431372</v>
      </c>
      <c r="L6095" s="10">
        <v>44.151392156862585</v>
      </c>
      <c r="M6095" s="10">
        <v>2251.67</v>
      </c>
      <c r="N6095" s="10">
        <v>9.9999999974897946E-4</v>
      </c>
    </row>
    <row r="6096" spans="1:14" x14ac:dyDescent="0.25">
      <c r="A6096" s="9" t="s">
        <v>847</v>
      </c>
      <c r="B6096" s="9" t="s">
        <v>25</v>
      </c>
      <c r="C6096" s="9" t="s">
        <v>26</v>
      </c>
      <c r="D6096" s="9" t="s">
        <v>27</v>
      </c>
      <c r="E6096" s="10">
        <v>37861.89</v>
      </c>
      <c r="F6096" s="10">
        <v>0</v>
      </c>
      <c r="G6096" s="10">
        <v>37861.89</v>
      </c>
      <c r="H6096" s="10">
        <v>0</v>
      </c>
      <c r="I6096" s="10">
        <v>37861.89</v>
      </c>
      <c r="J6096" s="10">
        <v>0</v>
      </c>
      <c r="K6096" s="10">
        <v>0</v>
      </c>
      <c r="L6096" s="10">
        <v>0</v>
      </c>
      <c r="M6096" s="10">
        <v>0</v>
      </c>
      <c r="N6096" s="10">
        <v>0</v>
      </c>
    </row>
    <row r="6097" spans="1:14" x14ac:dyDescent="0.25">
      <c r="A6097" s="9" t="s">
        <v>847</v>
      </c>
      <c r="B6097" s="9" t="s">
        <v>28</v>
      </c>
      <c r="C6097" s="9" t="s">
        <v>29</v>
      </c>
      <c r="D6097" s="9" t="s">
        <v>27</v>
      </c>
      <c r="E6097" s="10">
        <v>59.64</v>
      </c>
      <c r="F6097" s="10">
        <v>0</v>
      </c>
      <c r="G6097" s="10">
        <v>59.64</v>
      </c>
      <c r="H6097" s="10">
        <v>59.72</v>
      </c>
      <c r="I6097" s="10">
        <v>-7.9999999999998295E-2</v>
      </c>
      <c r="J6097" s="10">
        <v>0</v>
      </c>
      <c r="K6097" s="10">
        <v>0</v>
      </c>
      <c r="L6097" s="10">
        <v>0</v>
      </c>
      <c r="M6097" s="10">
        <v>0</v>
      </c>
      <c r="N6097" s="10">
        <v>0</v>
      </c>
    </row>
    <row r="6098" spans="1:14" x14ac:dyDescent="0.25">
      <c r="A6098" s="9" t="s">
        <v>847</v>
      </c>
      <c r="B6098" s="9" t="s">
        <v>30</v>
      </c>
      <c r="C6098" s="9" t="s">
        <v>29</v>
      </c>
      <c r="D6098" s="9" t="s">
        <v>27</v>
      </c>
      <c r="E6098" s="10">
        <v>1391.6</v>
      </c>
      <c r="F6098" s="10">
        <v>0</v>
      </c>
      <c r="G6098" s="10">
        <v>1391.6</v>
      </c>
      <c r="H6098" s="10">
        <v>1393.42</v>
      </c>
      <c r="I6098" s="10">
        <v>-1.8200000000001637</v>
      </c>
      <c r="J6098" s="10">
        <v>0</v>
      </c>
      <c r="K6098" s="10">
        <v>0</v>
      </c>
      <c r="L6098" s="10">
        <v>0</v>
      </c>
      <c r="M6098" s="10">
        <v>0</v>
      </c>
      <c r="N6098" s="10">
        <v>0</v>
      </c>
    </row>
    <row r="6099" spans="1:14" x14ac:dyDescent="0.25">
      <c r="A6099" s="9" t="s">
        <v>847</v>
      </c>
      <c r="B6099" s="9" t="s">
        <v>31</v>
      </c>
      <c r="C6099" s="9" t="s">
        <v>29</v>
      </c>
      <c r="D6099" s="9" t="s">
        <v>27</v>
      </c>
      <c r="E6099" s="10">
        <v>9343.6</v>
      </c>
      <c r="F6099" s="10">
        <v>0</v>
      </c>
      <c r="G6099" s="10">
        <v>9343.6</v>
      </c>
      <c r="H6099" s="10">
        <v>9355.81</v>
      </c>
      <c r="I6099" s="10">
        <v>-12.209999999999127</v>
      </c>
      <c r="J6099" s="10">
        <v>0</v>
      </c>
      <c r="K6099" s="10">
        <v>0</v>
      </c>
      <c r="L6099" s="10">
        <v>0</v>
      </c>
      <c r="M6099" s="10">
        <v>0</v>
      </c>
      <c r="N6099" s="10">
        <v>0</v>
      </c>
    </row>
    <row r="6100" spans="1:14" x14ac:dyDescent="0.25">
      <c r="A6100" s="9" t="s">
        <v>847</v>
      </c>
      <c r="B6100" s="9" t="s">
        <v>32</v>
      </c>
      <c r="C6100" s="9" t="s">
        <v>33</v>
      </c>
      <c r="D6100" s="9" t="s">
        <v>27</v>
      </c>
      <c r="E6100" s="10">
        <v>22589.47</v>
      </c>
      <c r="F6100" s="10">
        <v>0</v>
      </c>
      <c r="G6100" s="10">
        <v>22589.47</v>
      </c>
      <c r="H6100" s="10">
        <v>22181.13</v>
      </c>
      <c r="I6100" s="10">
        <v>408.34000000000015</v>
      </c>
      <c r="J6100" s="10">
        <v>64.05</v>
      </c>
      <c r="K6100" s="10">
        <v>0</v>
      </c>
      <c r="L6100" s="10">
        <v>64.05</v>
      </c>
      <c r="M6100" s="10">
        <v>62.892000000000003</v>
      </c>
      <c r="N6100" s="10">
        <v>1.1579999999999941</v>
      </c>
    </row>
    <row r="6101" spans="1:14" x14ac:dyDescent="0.25">
      <c r="A6101" s="9" t="s">
        <v>847</v>
      </c>
      <c r="B6101" s="9" t="s">
        <v>35</v>
      </c>
      <c r="C6101" s="9" t="s">
        <v>33</v>
      </c>
      <c r="D6101" s="9" t="s">
        <v>27</v>
      </c>
      <c r="E6101" s="10">
        <v>72012.89</v>
      </c>
      <c r="F6101" s="10">
        <v>0</v>
      </c>
      <c r="G6101" s="10">
        <v>72012.89</v>
      </c>
      <c r="H6101" s="10">
        <v>70696.429999999993</v>
      </c>
      <c r="I6101" s="10">
        <v>1316.4600000000064</v>
      </c>
      <c r="J6101" s="10">
        <v>1152.9000000000001</v>
      </c>
      <c r="K6101" s="10">
        <v>0</v>
      </c>
      <c r="L6101" s="10">
        <v>1152.9000000000001</v>
      </c>
      <c r="M6101" s="10">
        <v>1131.825</v>
      </c>
      <c r="N6101" s="10">
        <v>21.075000000000045</v>
      </c>
    </row>
    <row r="6102" spans="1:14" x14ac:dyDescent="0.25">
      <c r="A6102" s="9" t="s">
        <v>847</v>
      </c>
      <c r="B6102" s="9" t="s">
        <v>34</v>
      </c>
      <c r="C6102" s="9" t="s">
        <v>33</v>
      </c>
      <c r="D6102" s="9" t="s">
        <v>27</v>
      </c>
      <c r="E6102" s="10">
        <v>77652.33</v>
      </c>
      <c r="F6102" s="10">
        <v>0</v>
      </c>
      <c r="G6102" s="10">
        <v>77652.33</v>
      </c>
      <c r="H6102" s="10">
        <v>76248.03</v>
      </c>
      <c r="I6102" s="10">
        <v>1404.3000000000029</v>
      </c>
      <c r="J6102" s="10">
        <v>64.05</v>
      </c>
      <c r="K6102" s="10">
        <v>0</v>
      </c>
      <c r="L6102" s="10">
        <v>64.05</v>
      </c>
      <c r="M6102" s="10">
        <v>62.892000000000003</v>
      </c>
      <c r="N6102" s="10">
        <v>1.1579999999999941</v>
      </c>
    </row>
    <row r="6103" spans="1:14" x14ac:dyDescent="0.25">
      <c r="A6103" s="9" t="s">
        <v>847</v>
      </c>
      <c r="B6103" s="9" t="s">
        <v>36</v>
      </c>
      <c r="C6103" s="9" t="s">
        <v>29</v>
      </c>
      <c r="D6103" s="9" t="s">
        <v>27</v>
      </c>
      <c r="E6103" s="10">
        <v>104682.4</v>
      </c>
      <c r="F6103" s="10">
        <v>0</v>
      </c>
      <c r="G6103" s="10">
        <v>104682.4</v>
      </c>
      <c r="H6103" s="10">
        <v>104819.16</v>
      </c>
      <c r="I6103" s="10">
        <v>-136.76000000000931</v>
      </c>
      <c r="J6103" s="10">
        <v>0</v>
      </c>
      <c r="K6103" s="10">
        <v>0</v>
      </c>
      <c r="L6103" s="10">
        <v>0</v>
      </c>
      <c r="M6103" s="10">
        <v>0</v>
      </c>
      <c r="N6103" s="10">
        <v>0</v>
      </c>
    </row>
    <row r="6104" spans="1:14" x14ac:dyDescent="0.25">
      <c r="A6104" s="9" t="s">
        <v>847</v>
      </c>
      <c r="B6104" s="9" t="s">
        <v>37</v>
      </c>
      <c r="C6104" s="9" t="s">
        <v>29</v>
      </c>
      <c r="D6104" s="9" t="s">
        <v>27</v>
      </c>
      <c r="E6104" s="10">
        <v>242078.76</v>
      </c>
      <c r="F6104" s="10">
        <v>0</v>
      </c>
      <c r="G6104" s="10">
        <v>242078.76</v>
      </c>
      <c r="H6104" s="10">
        <v>242395.02</v>
      </c>
      <c r="I6104" s="10">
        <v>-316.25999999998021</v>
      </c>
      <c r="J6104" s="10">
        <v>0</v>
      </c>
      <c r="K6104" s="10">
        <v>0</v>
      </c>
      <c r="L6104" s="10">
        <v>0</v>
      </c>
      <c r="M6104" s="10">
        <v>0</v>
      </c>
      <c r="N6104" s="10">
        <v>0</v>
      </c>
    </row>
    <row r="6105" spans="1:14" x14ac:dyDescent="0.25">
      <c r="A6105" s="9" t="s">
        <v>847</v>
      </c>
      <c r="B6105" s="9" t="s">
        <v>75</v>
      </c>
      <c r="C6105" s="9" t="s">
        <v>39</v>
      </c>
      <c r="D6105" s="9" t="s">
        <v>58</v>
      </c>
      <c r="E6105" s="10">
        <v>-7160585.1900000004</v>
      </c>
      <c r="F6105" s="10">
        <v>0</v>
      </c>
      <c r="G6105" s="10">
        <v>-7160585.1900000004</v>
      </c>
      <c r="H6105" s="10">
        <v>-7160584.0499999998</v>
      </c>
      <c r="I6105" s="10">
        <v>-1.1400000005960464</v>
      </c>
      <c r="J6105" s="10">
        <v>-377275</v>
      </c>
      <c r="K6105" s="10">
        <v>0</v>
      </c>
      <c r="L6105" s="10">
        <v>-377275</v>
      </c>
      <c r="M6105" s="10">
        <v>-377275</v>
      </c>
      <c r="N6105" s="10">
        <v>0</v>
      </c>
    </row>
    <row r="6106" spans="1:14" x14ac:dyDescent="0.25">
      <c r="A6106" s="9" t="s">
        <v>847</v>
      </c>
      <c r="B6106" s="9" t="s">
        <v>59</v>
      </c>
      <c r="C6106" s="9" t="s">
        <v>42</v>
      </c>
      <c r="D6106" s="9" t="s">
        <v>43</v>
      </c>
      <c r="E6106" s="10">
        <v>21862.62</v>
      </c>
      <c r="F6106" s="10">
        <v>29978.99</v>
      </c>
      <c r="G6106" s="10">
        <v>-8116.3700000000026</v>
      </c>
      <c r="H6106" s="10">
        <v>29978.99</v>
      </c>
      <c r="I6106" s="10">
        <v>-8116.3700000000026</v>
      </c>
      <c r="J6106" s="10">
        <v>8254</v>
      </c>
      <c r="K6106" s="10">
        <v>11318.25</v>
      </c>
      <c r="L6106" s="10">
        <v>-3064.25</v>
      </c>
      <c r="M6106" s="10">
        <v>11318.25</v>
      </c>
      <c r="N6106" s="10">
        <v>-3064.25</v>
      </c>
    </row>
    <row r="6107" spans="1:14" x14ac:dyDescent="0.25">
      <c r="A6107" s="9" t="s">
        <v>847</v>
      </c>
      <c r="B6107" s="9" t="s">
        <v>60</v>
      </c>
      <c r="C6107" s="9" t="s">
        <v>42</v>
      </c>
      <c r="D6107" s="9" t="s">
        <v>43</v>
      </c>
      <c r="E6107" s="10">
        <v>127482.76</v>
      </c>
      <c r="F6107" s="10">
        <v>127869.81094527364</v>
      </c>
      <c r="G6107" s="10">
        <v>-387.05094527364417</v>
      </c>
      <c r="H6107" s="10">
        <v>128509.16</v>
      </c>
      <c r="I6107" s="10">
        <v>-1026.4000000000087</v>
      </c>
      <c r="J6107" s="10">
        <v>376133</v>
      </c>
      <c r="K6107" s="10">
        <v>377275</v>
      </c>
      <c r="L6107" s="10">
        <v>-1142</v>
      </c>
      <c r="M6107" s="10">
        <v>379161.375</v>
      </c>
      <c r="N6107" s="10">
        <v>-3028.375</v>
      </c>
    </row>
    <row r="6108" spans="1:14" x14ac:dyDescent="0.25">
      <c r="A6108" s="9" t="s">
        <v>847</v>
      </c>
      <c r="B6108" s="9" t="s">
        <v>76</v>
      </c>
      <c r="C6108" s="9" t="s">
        <v>42</v>
      </c>
      <c r="D6108" s="9" t="s">
        <v>43</v>
      </c>
      <c r="E6108" s="10">
        <v>2855198.83</v>
      </c>
      <c r="F6108" s="10">
        <v>2853345.9207920791</v>
      </c>
      <c r="G6108" s="10">
        <v>1852.9092079210095</v>
      </c>
      <c r="H6108" s="10">
        <v>2881879.38</v>
      </c>
      <c r="I6108" s="10">
        <v>-26680.549999999814</v>
      </c>
      <c r="J6108" s="10">
        <v>377520</v>
      </c>
      <c r="K6108" s="10">
        <v>377275</v>
      </c>
      <c r="L6108" s="10">
        <v>245</v>
      </c>
      <c r="M6108" s="10">
        <v>381047.75</v>
      </c>
      <c r="N6108" s="10">
        <v>-3527.75</v>
      </c>
    </row>
    <row r="6109" spans="1:14" x14ac:dyDescent="0.25">
      <c r="A6109" s="9" t="s">
        <v>847</v>
      </c>
      <c r="B6109" s="9" t="s">
        <v>62</v>
      </c>
      <c r="C6109" s="9" t="s">
        <v>42</v>
      </c>
      <c r="D6109" s="9" t="s">
        <v>53</v>
      </c>
      <c r="E6109" s="10">
        <v>3588368.4</v>
      </c>
      <c r="F6109" s="10">
        <v>3575192.6766169155</v>
      </c>
      <c r="G6109" s="10">
        <v>13175.723383084405</v>
      </c>
      <c r="H6109" s="10">
        <v>3593068.64</v>
      </c>
      <c r="I6109" s="10">
        <v>-4700.2400000002235</v>
      </c>
      <c r="J6109" s="10">
        <v>284000</v>
      </c>
      <c r="K6109" s="10">
        <v>282956.2497512438</v>
      </c>
      <c r="L6109" s="10">
        <v>1043.7502487562015</v>
      </c>
      <c r="M6109" s="10">
        <v>284371.03100000002</v>
      </c>
      <c r="N6109" s="10">
        <v>-371.03100000001723</v>
      </c>
    </row>
    <row r="6110" spans="1:14" x14ac:dyDescent="0.25">
      <c r="A6110" s="9" t="s">
        <v>848</v>
      </c>
      <c r="B6110" s="9" t="s">
        <v>25</v>
      </c>
      <c r="C6110" s="9" t="s">
        <v>26</v>
      </c>
      <c r="D6110" s="9" t="s">
        <v>27</v>
      </c>
      <c r="E6110" s="10">
        <v>71.55</v>
      </c>
      <c r="F6110" s="10">
        <v>0</v>
      </c>
      <c r="G6110" s="10">
        <v>71.55</v>
      </c>
      <c r="H6110" s="10">
        <v>0</v>
      </c>
      <c r="I6110" s="10">
        <v>71.55</v>
      </c>
      <c r="J6110" s="10">
        <v>0</v>
      </c>
      <c r="K6110" s="10">
        <v>0</v>
      </c>
      <c r="L6110" s="10">
        <v>0</v>
      </c>
      <c r="M6110" s="10">
        <v>0</v>
      </c>
      <c r="N6110" s="10">
        <v>0</v>
      </c>
    </row>
    <row r="6111" spans="1:14" x14ac:dyDescent="0.25">
      <c r="A6111" s="9" t="s">
        <v>848</v>
      </c>
      <c r="B6111" s="9" t="s">
        <v>28</v>
      </c>
      <c r="C6111" s="9" t="s">
        <v>29</v>
      </c>
      <c r="D6111" s="9" t="s">
        <v>27</v>
      </c>
      <c r="E6111" s="10">
        <v>0.51</v>
      </c>
      <c r="F6111" s="10">
        <v>0</v>
      </c>
      <c r="G6111" s="10">
        <v>0.51</v>
      </c>
      <c r="H6111" s="10">
        <v>0.51</v>
      </c>
      <c r="I6111" s="10">
        <v>0</v>
      </c>
      <c r="J6111" s="10">
        <v>0</v>
      </c>
      <c r="K6111" s="10">
        <v>0</v>
      </c>
      <c r="L6111" s="10">
        <v>0</v>
      </c>
      <c r="M6111" s="10">
        <v>0</v>
      </c>
      <c r="N6111" s="10">
        <v>0</v>
      </c>
    </row>
    <row r="6112" spans="1:14" x14ac:dyDescent="0.25">
      <c r="A6112" s="9" t="s">
        <v>848</v>
      </c>
      <c r="B6112" s="9" t="s">
        <v>30</v>
      </c>
      <c r="C6112" s="9" t="s">
        <v>29</v>
      </c>
      <c r="D6112" s="9" t="s">
        <v>27</v>
      </c>
      <c r="E6112" s="10">
        <v>11.87</v>
      </c>
      <c r="F6112" s="10">
        <v>0</v>
      </c>
      <c r="G6112" s="10">
        <v>11.87</v>
      </c>
      <c r="H6112" s="10">
        <v>11.87</v>
      </c>
      <c r="I6112" s="10">
        <v>0</v>
      </c>
      <c r="J6112" s="10">
        <v>0</v>
      </c>
      <c r="K6112" s="10">
        <v>0</v>
      </c>
      <c r="L6112" s="10">
        <v>0</v>
      </c>
      <c r="M6112" s="10">
        <v>0</v>
      </c>
      <c r="N6112" s="10">
        <v>0</v>
      </c>
    </row>
    <row r="6113" spans="1:14" x14ac:dyDescent="0.25">
      <c r="A6113" s="9" t="s">
        <v>848</v>
      </c>
      <c r="B6113" s="9" t="s">
        <v>31</v>
      </c>
      <c r="C6113" s="9" t="s">
        <v>29</v>
      </c>
      <c r="D6113" s="9" t="s">
        <v>27</v>
      </c>
      <c r="E6113" s="10">
        <v>79.680000000000007</v>
      </c>
      <c r="F6113" s="10">
        <v>0</v>
      </c>
      <c r="G6113" s="10">
        <v>79.680000000000007</v>
      </c>
      <c r="H6113" s="10">
        <v>79.680000000000007</v>
      </c>
      <c r="I6113" s="10">
        <v>0</v>
      </c>
      <c r="J6113" s="10">
        <v>0</v>
      </c>
      <c r="K6113" s="10">
        <v>0</v>
      </c>
      <c r="L6113" s="10">
        <v>0</v>
      </c>
      <c r="M6113" s="10">
        <v>0</v>
      </c>
      <c r="N6113" s="10">
        <v>0</v>
      </c>
    </row>
    <row r="6114" spans="1:14" x14ac:dyDescent="0.25">
      <c r="A6114" s="9" t="s">
        <v>848</v>
      </c>
      <c r="B6114" s="9" t="s">
        <v>32</v>
      </c>
      <c r="C6114" s="9" t="s">
        <v>33</v>
      </c>
      <c r="D6114" s="9" t="s">
        <v>27</v>
      </c>
      <c r="E6114" s="10">
        <v>145.31</v>
      </c>
      <c r="F6114" s="10">
        <v>0</v>
      </c>
      <c r="G6114" s="10">
        <v>145.31</v>
      </c>
      <c r="H6114" s="10">
        <v>145.28</v>
      </c>
      <c r="I6114" s="10">
        <v>3.0000000000001137E-2</v>
      </c>
      <c r="J6114" s="10">
        <v>0.41199999999999998</v>
      </c>
      <c r="K6114" s="10">
        <v>0</v>
      </c>
      <c r="L6114" s="10">
        <v>0.41199999999999998</v>
      </c>
      <c r="M6114" s="10">
        <v>0.41199999999999998</v>
      </c>
      <c r="N6114" s="10">
        <v>0</v>
      </c>
    </row>
    <row r="6115" spans="1:14" x14ac:dyDescent="0.25">
      <c r="A6115" s="9" t="s">
        <v>848</v>
      </c>
      <c r="B6115" s="9" t="s">
        <v>34</v>
      </c>
      <c r="C6115" s="9" t="s">
        <v>33</v>
      </c>
      <c r="D6115" s="9" t="s">
        <v>27</v>
      </c>
      <c r="E6115" s="10">
        <v>499.5</v>
      </c>
      <c r="F6115" s="10">
        <v>0</v>
      </c>
      <c r="G6115" s="10">
        <v>499.5</v>
      </c>
      <c r="H6115" s="10">
        <v>499.42</v>
      </c>
      <c r="I6115" s="10">
        <v>7.9999999999984084E-2</v>
      </c>
      <c r="J6115" s="10">
        <v>0.41199999999999998</v>
      </c>
      <c r="K6115" s="10">
        <v>0</v>
      </c>
      <c r="L6115" s="10">
        <v>0.41199999999999998</v>
      </c>
      <c r="M6115" s="10">
        <v>0.41199999999999998</v>
      </c>
      <c r="N6115" s="10">
        <v>0</v>
      </c>
    </row>
    <row r="6116" spans="1:14" x14ac:dyDescent="0.25">
      <c r="A6116" s="9" t="s">
        <v>848</v>
      </c>
      <c r="B6116" s="9" t="s">
        <v>35</v>
      </c>
      <c r="C6116" s="9" t="s">
        <v>33</v>
      </c>
      <c r="D6116" s="9" t="s">
        <v>27</v>
      </c>
      <c r="E6116" s="10">
        <v>540.29999999999995</v>
      </c>
      <c r="F6116" s="10">
        <v>0</v>
      </c>
      <c r="G6116" s="10">
        <v>540.29999999999995</v>
      </c>
      <c r="H6116" s="10">
        <v>540.32000000000005</v>
      </c>
      <c r="I6116" s="10">
        <v>-2.0000000000095497E-2</v>
      </c>
      <c r="J6116" s="10">
        <v>8.65</v>
      </c>
      <c r="K6116" s="10">
        <v>0</v>
      </c>
      <c r="L6116" s="10">
        <v>8.65</v>
      </c>
      <c r="M6116" s="10">
        <v>8.65</v>
      </c>
      <c r="N6116" s="10">
        <v>0</v>
      </c>
    </row>
    <row r="6117" spans="1:14" x14ac:dyDescent="0.25">
      <c r="A6117" s="9" t="s">
        <v>848</v>
      </c>
      <c r="B6117" s="9" t="s">
        <v>36</v>
      </c>
      <c r="C6117" s="9" t="s">
        <v>29</v>
      </c>
      <c r="D6117" s="9" t="s">
        <v>27</v>
      </c>
      <c r="E6117" s="10">
        <v>892.75</v>
      </c>
      <c r="F6117" s="10">
        <v>0</v>
      </c>
      <c r="G6117" s="10">
        <v>892.75</v>
      </c>
      <c r="H6117" s="10">
        <v>892.68</v>
      </c>
      <c r="I6117" s="10">
        <v>7.0000000000050022E-2</v>
      </c>
      <c r="J6117" s="10">
        <v>0</v>
      </c>
      <c r="K6117" s="10">
        <v>0</v>
      </c>
      <c r="L6117" s="10">
        <v>0</v>
      </c>
      <c r="M6117" s="10">
        <v>0</v>
      </c>
      <c r="N6117" s="10">
        <v>0</v>
      </c>
    </row>
    <row r="6118" spans="1:14" x14ac:dyDescent="0.25">
      <c r="A6118" s="9" t="s">
        <v>848</v>
      </c>
      <c r="B6118" s="9" t="s">
        <v>37</v>
      </c>
      <c r="C6118" s="9" t="s">
        <v>29</v>
      </c>
      <c r="D6118" s="9" t="s">
        <v>27</v>
      </c>
      <c r="E6118" s="10">
        <v>2064.4899999999998</v>
      </c>
      <c r="F6118" s="10">
        <v>0</v>
      </c>
      <c r="G6118" s="10">
        <v>2064.4899999999998</v>
      </c>
      <c r="H6118" s="10">
        <v>2064.3200000000002</v>
      </c>
      <c r="I6118" s="10">
        <v>0.16999999999961801</v>
      </c>
      <c r="J6118" s="10">
        <v>0</v>
      </c>
      <c r="K6118" s="10">
        <v>0</v>
      </c>
      <c r="L6118" s="10">
        <v>0</v>
      </c>
      <c r="M6118" s="10">
        <v>0</v>
      </c>
      <c r="N6118" s="10">
        <v>0</v>
      </c>
    </row>
    <row r="6119" spans="1:14" x14ac:dyDescent="0.25">
      <c r="A6119" s="9" t="s">
        <v>848</v>
      </c>
      <c r="B6119" s="9" t="s">
        <v>220</v>
      </c>
      <c r="C6119" s="9" t="s">
        <v>39</v>
      </c>
      <c r="D6119" s="9" t="s">
        <v>40</v>
      </c>
      <c r="E6119" s="10">
        <v>-50691.98</v>
      </c>
      <c r="F6119" s="10">
        <v>0</v>
      </c>
      <c r="G6119" s="10">
        <v>-50691.98</v>
      </c>
      <c r="H6119" s="10">
        <v>-50691.97</v>
      </c>
      <c r="I6119" s="10">
        <v>-1.0000000002037268E-2</v>
      </c>
      <c r="J6119" s="10">
        <v>-267.75</v>
      </c>
      <c r="K6119" s="10">
        <v>0</v>
      </c>
      <c r="L6119" s="10">
        <v>-267.75</v>
      </c>
      <c r="M6119" s="10">
        <v>-267.75</v>
      </c>
      <c r="N6119" s="10">
        <v>0</v>
      </c>
    </row>
    <row r="6120" spans="1:14" x14ac:dyDescent="0.25">
      <c r="A6120" s="9" t="s">
        <v>848</v>
      </c>
      <c r="B6120" s="9" t="s">
        <v>92</v>
      </c>
      <c r="C6120" s="9" t="s">
        <v>42</v>
      </c>
      <c r="D6120" s="9" t="s">
        <v>43</v>
      </c>
      <c r="E6120" s="10">
        <v>22.98</v>
      </c>
      <c r="F6120" s="10">
        <v>22.792079207920793</v>
      </c>
      <c r="G6120" s="10">
        <v>0.18792079207920764</v>
      </c>
      <c r="H6120" s="10">
        <v>23.02</v>
      </c>
      <c r="I6120" s="10">
        <v>-3.9999999999999147E-2</v>
      </c>
      <c r="J6120" s="10">
        <v>270</v>
      </c>
      <c r="K6120" s="10">
        <v>267.75049504950493</v>
      </c>
      <c r="L6120" s="10">
        <v>2.2495049504950657</v>
      </c>
      <c r="M6120" s="10">
        <v>270.428</v>
      </c>
      <c r="N6120" s="10">
        <v>-0.42799999999999727</v>
      </c>
    </row>
    <row r="6121" spans="1:14" x14ac:dyDescent="0.25">
      <c r="A6121" s="9" t="s">
        <v>848</v>
      </c>
      <c r="B6121" s="9" t="s">
        <v>80</v>
      </c>
      <c r="C6121" s="9" t="s">
        <v>42</v>
      </c>
      <c r="D6121" s="9" t="s">
        <v>43</v>
      </c>
      <c r="E6121" s="10">
        <v>297.25</v>
      </c>
      <c r="F6121" s="10">
        <v>295.86069651741292</v>
      </c>
      <c r="G6121" s="10">
        <v>1.3893034825870814</v>
      </c>
      <c r="H6121" s="10">
        <v>297.33999999999997</v>
      </c>
      <c r="I6121" s="10">
        <v>-8.9999999999974989E-2</v>
      </c>
      <c r="J6121" s="10">
        <v>269</v>
      </c>
      <c r="K6121" s="10">
        <v>267.75024875621892</v>
      </c>
      <c r="L6121" s="10">
        <v>1.2497512437810769</v>
      </c>
      <c r="M6121" s="10">
        <v>269.089</v>
      </c>
      <c r="N6121" s="10">
        <v>-8.8999999999998636E-2</v>
      </c>
    </row>
    <row r="6122" spans="1:14" x14ac:dyDescent="0.25">
      <c r="A6122" s="9" t="s">
        <v>848</v>
      </c>
      <c r="B6122" s="9" t="s">
        <v>223</v>
      </c>
      <c r="C6122" s="9" t="s">
        <v>42</v>
      </c>
      <c r="D6122" s="9" t="s">
        <v>43</v>
      </c>
      <c r="E6122" s="10">
        <v>614</v>
      </c>
      <c r="F6122" s="10">
        <v>606.45320197044327</v>
      </c>
      <c r="G6122" s="10">
        <v>7.5467980295567259</v>
      </c>
      <c r="H6122" s="10">
        <v>615.54999999999995</v>
      </c>
      <c r="I6122" s="10">
        <v>-1.5499999999999545</v>
      </c>
      <c r="J6122" s="10">
        <v>3253</v>
      </c>
      <c r="K6122" s="10">
        <v>3213</v>
      </c>
      <c r="L6122" s="10">
        <v>40</v>
      </c>
      <c r="M6122" s="10">
        <v>3261.1950000000002</v>
      </c>
      <c r="N6122" s="10">
        <v>-8.1950000000001637</v>
      </c>
    </row>
    <row r="6123" spans="1:14" x14ac:dyDescent="0.25">
      <c r="A6123" s="9" t="s">
        <v>848</v>
      </c>
      <c r="B6123" s="9" t="s">
        <v>221</v>
      </c>
      <c r="C6123" s="9" t="s">
        <v>42</v>
      </c>
      <c r="D6123" s="9" t="s">
        <v>43</v>
      </c>
      <c r="E6123" s="10">
        <v>1573.17</v>
      </c>
      <c r="F6123" s="10">
        <v>1546.2254901960785</v>
      </c>
      <c r="G6123" s="10">
        <v>26.944509803921619</v>
      </c>
      <c r="H6123" s="10">
        <v>1577.15</v>
      </c>
      <c r="I6123" s="10">
        <v>-3.9800000000000182</v>
      </c>
      <c r="J6123" s="10">
        <v>3269</v>
      </c>
      <c r="K6123" s="10">
        <v>3213</v>
      </c>
      <c r="L6123" s="10">
        <v>56</v>
      </c>
      <c r="M6123" s="10">
        <v>3277.26</v>
      </c>
      <c r="N6123" s="10">
        <v>-8.2600000000002183</v>
      </c>
    </row>
    <row r="6124" spans="1:14" x14ac:dyDescent="0.25">
      <c r="A6124" s="9" t="s">
        <v>848</v>
      </c>
      <c r="B6124" s="9" t="s">
        <v>225</v>
      </c>
      <c r="C6124" s="9" t="s">
        <v>42</v>
      </c>
      <c r="D6124" s="9" t="s">
        <v>43</v>
      </c>
      <c r="E6124" s="10">
        <v>1736</v>
      </c>
      <c r="F6124" s="10">
        <v>1714.6502463054187</v>
      </c>
      <c r="G6124" s="10">
        <v>21.349753694581295</v>
      </c>
      <c r="H6124" s="10">
        <v>1740.37</v>
      </c>
      <c r="I6124" s="10">
        <v>-4.3699999999998909</v>
      </c>
      <c r="J6124" s="10">
        <v>3253</v>
      </c>
      <c r="K6124" s="10">
        <v>3213</v>
      </c>
      <c r="L6124" s="10">
        <v>40</v>
      </c>
      <c r="M6124" s="10">
        <v>3261.1950000000002</v>
      </c>
      <c r="N6124" s="10">
        <v>-8.1950000000001637</v>
      </c>
    </row>
    <row r="6125" spans="1:14" x14ac:dyDescent="0.25">
      <c r="A6125" s="9" t="s">
        <v>848</v>
      </c>
      <c r="B6125" s="9" t="s">
        <v>226</v>
      </c>
      <c r="C6125" s="9" t="s">
        <v>42</v>
      </c>
      <c r="D6125" s="9" t="s">
        <v>43</v>
      </c>
      <c r="E6125" s="10">
        <v>2551</v>
      </c>
      <c r="F6125" s="10">
        <v>2519.6354679802953</v>
      </c>
      <c r="G6125" s="10">
        <v>31.364532019704711</v>
      </c>
      <c r="H6125" s="10">
        <v>2557.4299999999998</v>
      </c>
      <c r="I6125" s="10">
        <v>-6.4299999999998363</v>
      </c>
      <c r="J6125" s="10">
        <v>3253</v>
      </c>
      <c r="K6125" s="10">
        <v>3213</v>
      </c>
      <c r="L6125" s="10">
        <v>40</v>
      </c>
      <c r="M6125" s="10">
        <v>3261.1950000000002</v>
      </c>
      <c r="N6125" s="10">
        <v>-8.1950000000001637</v>
      </c>
    </row>
    <row r="6126" spans="1:14" x14ac:dyDescent="0.25">
      <c r="A6126" s="9" t="s">
        <v>848</v>
      </c>
      <c r="B6126" s="9" t="s">
        <v>227</v>
      </c>
      <c r="C6126" s="9" t="s">
        <v>42</v>
      </c>
      <c r="D6126" s="9" t="s">
        <v>43</v>
      </c>
      <c r="E6126" s="10">
        <v>2627.52</v>
      </c>
      <c r="F6126" s="10">
        <v>2586.463054187192</v>
      </c>
      <c r="G6126" s="10">
        <v>41.056945812807953</v>
      </c>
      <c r="H6126" s="10">
        <v>2625.26</v>
      </c>
      <c r="I6126" s="10">
        <v>2.2599999999997635</v>
      </c>
      <c r="J6126" s="10">
        <v>272</v>
      </c>
      <c r="K6126" s="10">
        <v>267.74975369458133</v>
      </c>
      <c r="L6126" s="10">
        <v>4.2502463054186705</v>
      </c>
      <c r="M6126" s="10">
        <v>271.76600000000002</v>
      </c>
      <c r="N6126" s="10">
        <v>0.23399999999998045</v>
      </c>
    </row>
    <row r="6127" spans="1:14" x14ac:dyDescent="0.25">
      <c r="A6127" s="9" t="s">
        <v>848</v>
      </c>
      <c r="B6127" s="9" t="s">
        <v>228</v>
      </c>
      <c r="C6127" s="9" t="s">
        <v>42</v>
      </c>
      <c r="D6127" s="9" t="s">
        <v>43</v>
      </c>
      <c r="E6127" s="10">
        <v>2648.85</v>
      </c>
      <c r="F6127" s="10">
        <v>2616.2857142857142</v>
      </c>
      <c r="G6127" s="10">
        <v>32.564285714285688</v>
      </c>
      <c r="H6127" s="10">
        <v>2655.53</v>
      </c>
      <c r="I6127" s="10">
        <v>-6.680000000000291</v>
      </c>
      <c r="J6127" s="10">
        <v>3253</v>
      </c>
      <c r="K6127" s="10">
        <v>3213</v>
      </c>
      <c r="L6127" s="10">
        <v>40</v>
      </c>
      <c r="M6127" s="10">
        <v>3261.1950000000002</v>
      </c>
      <c r="N6127" s="10">
        <v>-8.1950000000001637</v>
      </c>
    </row>
    <row r="6128" spans="1:14" x14ac:dyDescent="0.25">
      <c r="A6128" s="9" t="s">
        <v>848</v>
      </c>
      <c r="B6128" s="9" t="s">
        <v>229</v>
      </c>
      <c r="C6128" s="9" t="s">
        <v>42</v>
      </c>
      <c r="D6128" s="9" t="s">
        <v>43</v>
      </c>
      <c r="E6128" s="10">
        <v>4374.12</v>
      </c>
      <c r="F6128" s="10">
        <v>4363.253731343284</v>
      </c>
      <c r="G6128" s="10">
        <v>10.866268656715874</v>
      </c>
      <c r="H6128" s="10">
        <v>4385.07</v>
      </c>
      <c r="I6128" s="10">
        <v>-10.949999999999818</v>
      </c>
      <c r="J6128" s="10">
        <v>3221</v>
      </c>
      <c r="K6128" s="10">
        <v>3213</v>
      </c>
      <c r="L6128" s="10">
        <v>8</v>
      </c>
      <c r="M6128" s="10">
        <v>3229.0650000000001</v>
      </c>
      <c r="N6128" s="10">
        <v>-8.0650000000000546</v>
      </c>
    </row>
    <row r="6129" spans="1:14" x14ac:dyDescent="0.25">
      <c r="A6129" s="9" t="s">
        <v>848</v>
      </c>
      <c r="B6129" s="9" t="s">
        <v>88</v>
      </c>
      <c r="C6129" s="9" t="s">
        <v>42</v>
      </c>
      <c r="D6129" s="9" t="s">
        <v>43</v>
      </c>
      <c r="E6129" s="10">
        <v>16395.169999999998</v>
      </c>
      <c r="F6129" s="10">
        <v>16273.623762376237</v>
      </c>
      <c r="G6129" s="10">
        <v>121.54623762376104</v>
      </c>
      <c r="H6129" s="10">
        <v>16436.36</v>
      </c>
      <c r="I6129" s="10">
        <v>-41.190000000002328</v>
      </c>
      <c r="J6129" s="10">
        <v>3237</v>
      </c>
      <c r="K6129" s="10">
        <v>3213</v>
      </c>
      <c r="L6129" s="10">
        <v>24</v>
      </c>
      <c r="M6129" s="10">
        <v>3245.13</v>
      </c>
      <c r="N6129" s="10">
        <v>-8.1300000000001091</v>
      </c>
    </row>
    <row r="6130" spans="1:14" x14ac:dyDescent="0.25">
      <c r="A6130" s="9" t="s">
        <v>848</v>
      </c>
      <c r="B6130" s="9" t="s">
        <v>230</v>
      </c>
      <c r="C6130" s="9" t="s">
        <v>42</v>
      </c>
      <c r="D6130" s="9" t="s">
        <v>53</v>
      </c>
      <c r="E6130" s="10">
        <v>13383.73</v>
      </c>
      <c r="F6130" s="10">
        <v>13316.029850746268</v>
      </c>
      <c r="G6130" s="10">
        <v>67.70014925373107</v>
      </c>
      <c r="H6130" s="10">
        <v>13382.61</v>
      </c>
      <c r="I6130" s="10">
        <v>1.1199999999989814</v>
      </c>
      <c r="J6130" s="10">
        <v>2422</v>
      </c>
      <c r="K6130" s="10">
        <v>2409.7502487562188</v>
      </c>
      <c r="L6130" s="10">
        <v>12.249751243781247</v>
      </c>
      <c r="M6130" s="10">
        <v>2421.799</v>
      </c>
      <c r="N6130" s="10">
        <v>0.20100000000002183</v>
      </c>
    </row>
    <row r="6131" spans="1:14" x14ac:dyDescent="0.25">
      <c r="A6131" s="9" t="s">
        <v>848</v>
      </c>
      <c r="B6131" s="9" t="s">
        <v>54</v>
      </c>
      <c r="C6131" s="9" t="s">
        <v>42</v>
      </c>
      <c r="D6131" s="9" t="s">
        <v>55</v>
      </c>
      <c r="E6131" s="10">
        <v>162.22999999999999</v>
      </c>
      <c r="F6131" s="10">
        <v>159.0392156862745</v>
      </c>
      <c r="G6131" s="10">
        <v>3.1907843137254872</v>
      </c>
      <c r="H6131" s="10">
        <v>162.22</v>
      </c>
      <c r="I6131" s="10">
        <v>9.9999999999909051E-3</v>
      </c>
      <c r="J6131" s="10">
        <v>29.495999999999999</v>
      </c>
      <c r="K6131" s="10">
        <v>28.916666666666668</v>
      </c>
      <c r="L6131" s="10">
        <v>0.57933333333333081</v>
      </c>
      <c r="M6131" s="10">
        <v>29.495000000000001</v>
      </c>
      <c r="N6131" s="10">
        <v>9.9999999999766942E-4</v>
      </c>
    </row>
    <row r="6132" spans="1:14" x14ac:dyDescent="0.25">
      <c r="A6132" s="9" t="s">
        <v>849</v>
      </c>
      <c r="B6132" s="9" t="s">
        <v>25</v>
      </c>
      <c r="C6132" s="9" t="s">
        <v>26</v>
      </c>
      <c r="D6132" s="9" t="s">
        <v>27</v>
      </c>
      <c r="E6132" s="10">
        <v>-1114.8</v>
      </c>
      <c r="F6132" s="10">
        <v>0</v>
      </c>
      <c r="G6132" s="10">
        <v>-1114.8</v>
      </c>
      <c r="H6132" s="10">
        <v>0</v>
      </c>
      <c r="I6132" s="10">
        <v>-1114.8</v>
      </c>
      <c r="J6132" s="10">
        <v>0</v>
      </c>
      <c r="K6132" s="10">
        <v>0</v>
      </c>
      <c r="L6132" s="10">
        <v>0</v>
      </c>
      <c r="M6132" s="10">
        <v>0</v>
      </c>
      <c r="N6132" s="10">
        <v>0</v>
      </c>
    </row>
    <row r="6133" spans="1:14" x14ac:dyDescent="0.25">
      <c r="A6133" s="9" t="s">
        <v>849</v>
      </c>
      <c r="B6133" s="9" t="s">
        <v>28</v>
      </c>
      <c r="C6133" s="9" t="s">
        <v>29</v>
      </c>
      <c r="D6133" s="9" t="s">
        <v>27</v>
      </c>
      <c r="E6133" s="10">
        <v>0.62</v>
      </c>
      <c r="F6133" s="10">
        <v>0</v>
      </c>
      <c r="G6133" s="10">
        <v>0.62</v>
      </c>
      <c r="H6133" s="10">
        <v>0.62</v>
      </c>
      <c r="I6133" s="10">
        <v>0</v>
      </c>
      <c r="J6133" s="10">
        <v>0</v>
      </c>
      <c r="K6133" s="10">
        <v>0</v>
      </c>
      <c r="L6133" s="10">
        <v>0</v>
      </c>
      <c r="M6133" s="10">
        <v>0</v>
      </c>
      <c r="N6133" s="10">
        <v>0</v>
      </c>
    </row>
    <row r="6134" spans="1:14" x14ac:dyDescent="0.25">
      <c r="A6134" s="9" t="s">
        <v>849</v>
      </c>
      <c r="B6134" s="9" t="s">
        <v>30</v>
      </c>
      <c r="C6134" s="9" t="s">
        <v>29</v>
      </c>
      <c r="D6134" s="9" t="s">
        <v>27</v>
      </c>
      <c r="E6134" s="10">
        <v>14.58</v>
      </c>
      <c r="F6134" s="10">
        <v>0</v>
      </c>
      <c r="G6134" s="10">
        <v>14.58</v>
      </c>
      <c r="H6134" s="10">
        <v>14.44</v>
      </c>
      <c r="I6134" s="10">
        <v>0.14000000000000057</v>
      </c>
      <c r="J6134" s="10">
        <v>0</v>
      </c>
      <c r="K6134" s="10">
        <v>0</v>
      </c>
      <c r="L6134" s="10">
        <v>0</v>
      </c>
      <c r="M6134" s="10">
        <v>0</v>
      </c>
      <c r="N6134" s="10">
        <v>0</v>
      </c>
    </row>
    <row r="6135" spans="1:14" x14ac:dyDescent="0.25">
      <c r="A6135" s="9" t="s">
        <v>849</v>
      </c>
      <c r="B6135" s="9" t="s">
        <v>31</v>
      </c>
      <c r="C6135" s="9" t="s">
        <v>29</v>
      </c>
      <c r="D6135" s="9" t="s">
        <v>27</v>
      </c>
      <c r="E6135" s="10">
        <v>97.88</v>
      </c>
      <c r="F6135" s="10">
        <v>0</v>
      </c>
      <c r="G6135" s="10">
        <v>97.88</v>
      </c>
      <c r="H6135" s="10">
        <v>96.94</v>
      </c>
      <c r="I6135" s="10">
        <v>0.93999999999999773</v>
      </c>
      <c r="J6135" s="10">
        <v>0</v>
      </c>
      <c r="K6135" s="10">
        <v>0</v>
      </c>
      <c r="L6135" s="10">
        <v>0</v>
      </c>
      <c r="M6135" s="10">
        <v>0</v>
      </c>
      <c r="N6135" s="10">
        <v>0</v>
      </c>
    </row>
    <row r="6136" spans="1:14" x14ac:dyDescent="0.25">
      <c r="A6136" s="9" t="s">
        <v>849</v>
      </c>
      <c r="B6136" s="9" t="s">
        <v>32</v>
      </c>
      <c r="C6136" s="9" t="s">
        <v>33</v>
      </c>
      <c r="D6136" s="9" t="s">
        <v>27</v>
      </c>
      <c r="E6136" s="10">
        <v>158.71</v>
      </c>
      <c r="F6136" s="10">
        <v>0</v>
      </c>
      <c r="G6136" s="10">
        <v>158.71</v>
      </c>
      <c r="H6136" s="10">
        <v>159.57</v>
      </c>
      <c r="I6136" s="10">
        <v>-0.85999999999998522</v>
      </c>
      <c r="J6136" s="10">
        <v>0.45</v>
      </c>
      <c r="K6136" s="10">
        <v>0</v>
      </c>
      <c r="L6136" s="10">
        <v>0.45</v>
      </c>
      <c r="M6136" s="10">
        <v>0.45200000000000001</v>
      </c>
      <c r="N6136" s="10">
        <v>-2.0000000000000018E-3</v>
      </c>
    </row>
    <row r="6137" spans="1:14" x14ac:dyDescent="0.25">
      <c r="A6137" s="9" t="s">
        <v>849</v>
      </c>
      <c r="B6137" s="9" t="s">
        <v>34</v>
      </c>
      <c r="C6137" s="9" t="s">
        <v>33</v>
      </c>
      <c r="D6137" s="9" t="s">
        <v>27</v>
      </c>
      <c r="E6137" s="10">
        <v>545.57000000000005</v>
      </c>
      <c r="F6137" s="10">
        <v>0</v>
      </c>
      <c r="G6137" s="10">
        <v>545.57000000000005</v>
      </c>
      <c r="H6137" s="10">
        <v>548.52</v>
      </c>
      <c r="I6137" s="10">
        <v>-2.9499999999999318</v>
      </c>
      <c r="J6137" s="10">
        <v>0.45</v>
      </c>
      <c r="K6137" s="10">
        <v>0</v>
      </c>
      <c r="L6137" s="10">
        <v>0.45</v>
      </c>
      <c r="M6137" s="10">
        <v>0.45200000000000001</v>
      </c>
      <c r="N6137" s="10">
        <v>-2.0000000000000018E-3</v>
      </c>
    </row>
    <row r="6138" spans="1:14" x14ac:dyDescent="0.25">
      <c r="A6138" s="9" t="s">
        <v>849</v>
      </c>
      <c r="B6138" s="9" t="s">
        <v>35</v>
      </c>
      <c r="C6138" s="9" t="s">
        <v>33</v>
      </c>
      <c r="D6138" s="9" t="s">
        <v>27</v>
      </c>
      <c r="E6138" s="10">
        <v>590.27</v>
      </c>
      <c r="F6138" s="10">
        <v>0</v>
      </c>
      <c r="G6138" s="10">
        <v>590.27</v>
      </c>
      <c r="H6138" s="10">
        <v>593.46</v>
      </c>
      <c r="I6138" s="10">
        <v>-3.1900000000000546</v>
      </c>
      <c r="J6138" s="10">
        <v>9.4499999999999993</v>
      </c>
      <c r="K6138" s="10">
        <v>0</v>
      </c>
      <c r="L6138" s="10">
        <v>9.4499999999999993</v>
      </c>
      <c r="M6138" s="10">
        <v>9.5009999999999994</v>
      </c>
      <c r="N6138" s="10">
        <v>-5.1000000000000156E-2</v>
      </c>
    </row>
    <row r="6139" spans="1:14" x14ac:dyDescent="0.25">
      <c r="A6139" s="9" t="s">
        <v>849</v>
      </c>
      <c r="B6139" s="9" t="s">
        <v>36</v>
      </c>
      <c r="C6139" s="9" t="s">
        <v>29</v>
      </c>
      <c r="D6139" s="9" t="s">
        <v>27</v>
      </c>
      <c r="E6139" s="10">
        <v>1096.5899999999999</v>
      </c>
      <c r="F6139" s="10">
        <v>0</v>
      </c>
      <c r="G6139" s="10">
        <v>1096.5899999999999</v>
      </c>
      <c r="H6139" s="10">
        <v>1086.05</v>
      </c>
      <c r="I6139" s="10">
        <v>10.539999999999964</v>
      </c>
      <c r="J6139" s="10">
        <v>0</v>
      </c>
      <c r="K6139" s="10">
        <v>0</v>
      </c>
      <c r="L6139" s="10">
        <v>0</v>
      </c>
      <c r="M6139" s="10">
        <v>0</v>
      </c>
      <c r="N6139" s="10">
        <v>0</v>
      </c>
    </row>
    <row r="6140" spans="1:14" x14ac:dyDescent="0.25">
      <c r="A6140" s="9" t="s">
        <v>849</v>
      </c>
      <c r="B6140" s="9" t="s">
        <v>37</v>
      </c>
      <c r="C6140" s="9" t="s">
        <v>29</v>
      </c>
      <c r="D6140" s="9" t="s">
        <v>27</v>
      </c>
      <c r="E6140" s="10">
        <v>2535.86</v>
      </c>
      <c r="F6140" s="10">
        <v>0</v>
      </c>
      <c r="G6140" s="10">
        <v>2535.86</v>
      </c>
      <c r="H6140" s="10">
        <v>2511.4899999999998</v>
      </c>
      <c r="I6140" s="10">
        <v>24.370000000000346</v>
      </c>
      <c r="J6140" s="10">
        <v>0</v>
      </c>
      <c r="K6140" s="10">
        <v>0</v>
      </c>
      <c r="L6140" s="10">
        <v>0</v>
      </c>
      <c r="M6140" s="10">
        <v>0</v>
      </c>
      <c r="N6140" s="10">
        <v>0</v>
      </c>
    </row>
    <row r="6141" spans="1:14" x14ac:dyDescent="0.25">
      <c r="A6141" s="9" t="s">
        <v>849</v>
      </c>
      <c r="B6141" s="9" t="s">
        <v>111</v>
      </c>
      <c r="C6141" s="9" t="s">
        <v>39</v>
      </c>
      <c r="D6141" s="9" t="s">
        <v>40</v>
      </c>
      <c r="E6141" s="10">
        <v>-69107.37</v>
      </c>
      <c r="F6141" s="10">
        <v>0</v>
      </c>
      <c r="G6141" s="10">
        <v>-69107.37</v>
      </c>
      <c r="H6141" s="10">
        <v>-69107.37</v>
      </c>
      <c r="I6141" s="10">
        <v>0</v>
      </c>
      <c r="J6141" s="10">
        <v>-325.75</v>
      </c>
      <c r="K6141" s="10">
        <v>0</v>
      </c>
      <c r="L6141" s="10">
        <v>-325.75</v>
      </c>
      <c r="M6141" s="10">
        <v>-325.75</v>
      </c>
      <c r="N6141" s="10">
        <v>0</v>
      </c>
    </row>
    <row r="6142" spans="1:14" x14ac:dyDescent="0.25">
      <c r="A6142" s="9" t="s">
        <v>849</v>
      </c>
      <c r="B6142" s="9" t="s">
        <v>114</v>
      </c>
      <c r="C6142" s="9" t="s">
        <v>42</v>
      </c>
      <c r="D6142" s="9" t="s">
        <v>43</v>
      </c>
      <c r="E6142" s="10">
        <v>241.28</v>
      </c>
      <c r="F6142" s="10">
        <v>235.79310344827587</v>
      </c>
      <c r="G6142" s="10">
        <v>5.4868965517241293</v>
      </c>
      <c r="H6142" s="10">
        <v>239.33</v>
      </c>
      <c r="I6142" s="10">
        <v>1.9499999999999886</v>
      </c>
      <c r="J6142" s="10">
        <v>4000</v>
      </c>
      <c r="K6142" s="10">
        <v>3909</v>
      </c>
      <c r="L6142" s="10">
        <v>91</v>
      </c>
      <c r="M6142" s="10">
        <v>3967.6350000000002</v>
      </c>
      <c r="N6142" s="10">
        <v>32.364999999999782</v>
      </c>
    </row>
    <row r="6143" spans="1:14" x14ac:dyDescent="0.25">
      <c r="A6143" s="9" t="s">
        <v>849</v>
      </c>
      <c r="B6143" s="9" t="s">
        <v>44</v>
      </c>
      <c r="C6143" s="9" t="s">
        <v>42</v>
      </c>
      <c r="D6143" s="9" t="s">
        <v>43</v>
      </c>
      <c r="E6143" s="10">
        <v>303.13</v>
      </c>
      <c r="F6143" s="10">
        <v>301.97014925373134</v>
      </c>
      <c r="G6143" s="10">
        <v>1.1598507462686598</v>
      </c>
      <c r="H6143" s="10">
        <v>303.48</v>
      </c>
      <c r="I6143" s="10">
        <v>-0.35000000000002274</v>
      </c>
      <c r="J6143" s="10">
        <v>327</v>
      </c>
      <c r="K6143" s="10">
        <v>325.75024875621892</v>
      </c>
      <c r="L6143" s="10">
        <v>1.2497512437810769</v>
      </c>
      <c r="M6143" s="10">
        <v>327.37900000000002</v>
      </c>
      <c r="N6143" s="10">
        <v>-0.3790000000000191</v>
      </c>
    </row>
    <row r="6144" spans="1:14" x14ac:dyDescent="0.25">
      <c r="A6144" s="9" t="s">
        <v>849</v>
      </c>
      <c r="B6144" s="9" t="s">
        <v>115</v>
      </c>
      <c r="C6144" s="9" t="s">
        <v>42</v>
      </c>
      <c r="D6144" s="9" t="s">
        <v>43</v>
      </c>
      <c r="E6144" s="10">
        <v>933.68</v>
      </c>
      <c r="F6144" s="10">
        <v>912.44334975369463</v>
      </c>
      <c r="G6144" s="10">
        <v>21.236650246305317</v>
      </c>
      <c r="H6144" s="10">
        <v>926.13</v>
      </c>
      <c r="I6144" s="10">
        <v>7.5499999999999545</v>
      </c>
      <c r="J6144" s="10">
        <v>4000</v>
      </c>
      <c r="K6144" s="10">
        <v>3909</v>
      </c>
      <c r="L6144" s="10">
        <v>91</v>
      </c>
      <c r="M6144" s="10">
        <v>3967.6350000000002</v>
      </c>
      <c r="N6144" s="10">
        <v>32.364999999999782</v>
      </c>
    </row>
    <row r="6145" spans="1:14" x14ac:dyDescent="0.25">
      <c r="A6145" s="9" t="s">
        <v>849</v>
      </c>
      <c r="B6145" s="9" t="s">
        <v>116</v>
      </c>
      <c r="C6145" s="9" t="s">
        <v>42</v>
      </c>
      <c r="D6145" s="9" t="s">
        <v>43</v>
      </c>
      <c r="E6145" s="10">
        <v>1205.72</v>
      </c>
      <c r="F6145" s="10">
        <v>1178.2912621359226</v>
      </c>
      <c r="G6145" s="10">
        <v>27.428737864077448</v>
      </c>
      <c r="H6145" s="10">
        <v>1213.6400000000001</v>
      </c>
      <c r="I6145" s="10">
        <v>-7.9200000000000728</v>
      </c>
      <c r="J6145" s="10">
        <v>4000</v>
      </c>
      <c r="K6145" s="10">
        <v>3909</v>
      </c>
      <c r="L6145" s="10">
        <v>91</v>
      </c>
      <c r="M6145" s="10">
        <v>4026.27</v>
      </c>
      <c r="N6145" s="10">
        <v>-26.269999999999982</v>
      </c>
    </row>
    <row r="6146" spans="1:14" x14ac:dyDescent="0.25">
      <c r="A6146" s="9" t="s">
        <v>849</v>
      </c>
      <c r="B6146" s="9" t="s">
        <v>47</v>
      </c>
      <c r="C6146" s="9" t="s">
        <v>42</v>
      </c>
      <c r="D6146" s="9" t="s">
        <v>43</v>
      </c>
      <c r="E6146" s="10">
        <v>1870.42</v>
      </c>
      <c r="F6146" s="10">
        <v>1837.9705882352941</v>
      </c>
      <c r="G6146" s="10">
        <v>32.449411764705928</v>
      </c>
      <c r="H6146" s="10">
        <v>1874.73</v>
      </c>
      <c r="I6146" s="10">
        <v>-4.3099999999999454</v>
      </c>
      <c r="J6146" s="10">
        <v>3978</v>
      </c>
      <c r="K6146" s="10">
        <v>3909</v>
      </c>
      <c r="L6146" s="10">
        <v>69</v>
      </c>
      <c r="M6146" s="10">
        <v>3987.18</v>
      </c>
      <c r="N6146" s="10">
        <v>-9.1799999999998363</v>
      </c>
    </row>
    <row r="6147" spans="1:14" x14ac:dyDescent="0.25">
      <c r="A6147" s="9" t="s">
        <v>849</v>
      </c>
      <c r="B6147" s="9" t="s">
        <v>117</v>
      </c>
      <c r="C6147" s="9" t="s">
        <v>42</v>
      </c>
      <c r="D6147" s="9" t="s">
        <v>43</v>
      </c>
      <c r="E6147" s="10">
        <v>4347.1000000000004</v>
      </c>
      <c r="F6147" s="10">
        <v>3398.5714285714284</v>
      </c>
      <c r="G6147" s="10">
        <v>948.52857142857192</v>
      </c>
      <c r="H6147" s="10">
        <v>3449.55</v>
      </c>
      <c r="I6147" s="10">
        <v>897.55000000000018</v>
      </c>
      <c r="J6147" s="10">
        <v>5000</v>
      </c>
      <c r="K6147" s="10">
        <v>3909</v>
      </c>
      <c r="L6147" s="10">
        <v>1091</v>
      </c>
      <c r="M6147" s="10">
        <v>3967.6350000000002</v>
      </c>
      <c r="N6147" s="10">
        <v>1032.3649999999998</v>
      </c>
    </row>
    <row r="6148" spans="1:14" x14ac:dyDescent="0.25">
      <c r="A6148" s="9" t="s">
        <v>849</v>
      </c>
      <c r="B6148" s="9" t="s">
        <v>118</v>
      </c>
      <c r="C6148" s="9" t="s">
        <v>42</v>
      </c>
      <c r="D6148" s="9" t="s">
        <v>43</v>
      </c>
      <c r="E6148" s="10">
        <v>4207.5</v>
      </c>
      <c r="F6148" s="10">
        <v>4153.3103448275861</v>
      </c>
      <c r="G6148" s="10">
        <v>54.18965517241395</v>
      </c>
      <c r="H6148" s="10">
        <v>4215.6099999999997</v>
      </c>
      <c r="I6148" s="10">
        <v>-8.1099999999996726</v>
      </c>
      <c r="J6148" s="10">
        <v>330</v>
      </c>
      <c r="K6148" s="10">
        <v>325.74975369458133</v>
      </c>
      <c r="L6148" s="10">
        <v>4.2502463054186705</v>
      </c>
      <c r="M6148" s="10">
        <v>330.63600000000002</v>
      </c>
      <c r="N6148" s="10">
        <v>-0.6360000000000241</v>
      </c>
    </row>
    <row r="6149" spans="1:14" x14ac:dyDescent="0.25">
      <c r="A6149" s="9" t="s">
        <v>849</v>
      </c>
      <c r="B6149" s="9" t="s">
        <v>50</v>
      </c>
      <c r="C6149" s="9" t="s">
        <v>42</v>
      </c>
      <c r="D6149" s="9" t="s">
        <v>43</v>
      </c>
      <c r="E6149" s="10">
        <v>5323.36</v>
      </c>
      <c r="F6149" s="10">
        <v>5308.4179104477616</v>
      </c>
      <c r="G6149" s="10">
        <v>14.942089552238031</v>
      </c>
      <c r="H6149" s="10">
        <v>5334.96</v>
      </c>
      <c r="I6149" s="10">
        <v>-11.600000000000364</v>
      </c>
      <c r="J6149" s="10">
        <v>3920</v>
      </c>
      <c r="K6149" s="10">
        <v>3909</v>
      </c>
      <c r="L6149" s="10">
        <v>11</v>
      </c>
      <c r="M6149" s="10">
        <v>3928.5450000000001</v>
      </c>
      <c r="N6149" s="10">
        <v>-8.5450000000000728</v>
      </c>
    </row>
    <row r="6150" spans="1:14" x14ac:dyDescent="0.25">
      <c r="A6150" s="9" t="s">
        <v>849</v>
      </c>
      <c r="B6150" s="9" t="s">
        <v>103</v>
      </c>
      <c r="C6150" s="9" t="s">
        <v>42</v>
      </c>
      <c r="D6150" s="9" t="s">
        <v>43</v>
      </c>
      <c r="E6150" s="10">
        <v>18841.89</v>
      </c>
      <c r="F6150" s="10">
        <v>18698.38613861386</v>
      </c>
      <c r="G6150" s="10">
        <v>143.50386138613976</v>
      </c>
      <c r="H6150" s="10">
        <v>18885.37</v>
      </c>
      <c r="I6150" s="10">
        <v>-43.479999999999563</v>
      </c>
      <c r="J6150" s="10">
        <v>3939</v>
      </c>
      <c r="K6150" s="10">
        <v>3909</v>
      </c>
      <c r="L6150" s="10">
        <v>30</v>
      </c>
      <c r="M6150" s="10">
        <v>3948.09</v>
      </c>
      <c r="N6150" s="10">
        <v>-9.0900000000001455</v>
      </c>
    </row>
    <row r="6151" spans="1:14" x14ac:dyDescent="0.25">
      <c r="A6151" s="9" t="s">
        <v>849</v>
      </c>
      <c r="B6151" s="9" t="s">
        <v>119</v>
      </c>
      <c r="C6151" s="9" t="s">
        <v>42</v>
      </c>
      <c r="D6151" s="9" t="s">
        <v>53</v>
      </c>
      <c r="E6151" s="10">
        <v>27710.639999999999</v>
      </c>
      <c r="F6151" s="10">
        <v>27307.810945273632</v>
      </c>
      <c r="G6151" s="10">
        <v>402.82905472636776</v>
      </c>
      <c r="H6151" s="10">
        <v>27444.35</v>
      </c>
      <c r="I6151" s="10">
        <v>266.29000000000087</v>
      </c>
      <c r="J6151" s="10">
        <v>2975</v>
      </c>
      <c r="K6151" s="10">
        <v>2931.7502487562192</v>
      </c>
      <c r="L6151" s="10">
        <v>43.249751243780793</v>
      </c>
      <c r="M6151" s="10">
        <v>2946.4090000000001</v>
      </c>
      <c r="N6151" s="10">
        <v>28.590999999999894</v>
      </c>
    </row>
    <row r="6152" spans="1:14" x14ac:dyDescent="0.25">
      <c r="A6152" s="9" t="s">
        <v>849</v>
      </c>
      <c r="B6152" s="9" t="s">
        <v>54</v>
      </c>
      <c r="C6152" s="9" t="s">
        <v>42</v>
      </c>
      <c r="D6152" s="9" t="s">
        <v>55</v>
      </c>
      <c r="E6152" s="10">
        <v>197.37</v>
      </c>
      <c r="F6152" s="10">
        <v>193.5</v>
      </c>
      <c r="G6152" s="10">
        <v>3.8700000000000045</v>
      </c>
      <c r="H6152" s="10">
        <v>197.37</v>
      </c>
      <c r="I6152" s="10">
        <v>0</v>
      </c>
      <c r="J6152" s="10">
        <v>35.884999999999998</v>
      </c>
      <c r="K6152" s="10">
        <v>35.181372549019606</v>
      </c>
      <c r="L6152" s="10">
        <v>0.7036274509803917</v>
      </c>
      <c r="M6152" s="10">
        <v>35.884999999999998</v>
      </c>
      <c r="N6152" s="10">
        <v>0</v>
      </c>
    </row>
    <row r="6153" spans="1:14" x14ac:dyDescent="0.25">
      <c r="A6153" s="9" t="s">
        <v>850</v>
      </c>
      <c r="B6153" s="9" t="s">
        <v>25</v>
      </c>
      <c r="C6153" s="9" t="s">
        <v>26</v>
      </c>
      <c r="D6153" s="9" t="s">
        <v>27</v>
      </c>
      <c r="E6153" s="10">
        <v>-2880.3</v>
      </c>
      <c r="F6153" s="10">
        <v>0</v>
      </c>
      <c r="G6153" s="10">
        <v>-2880.3</v>
      </c>
      <c r="H6153" s="10">
        <v>0</v>
      </c>
      <c r="I6153" s="10">
        <v>-2880.3</v>
      </c>
      <c r="J6153" s="10">
        <v>0</v>
      </c>
      <c r="K6153" s="10">
        <v>0</v>
      </c>
      <c r="L6153" s="10">
        <v>0</v>
      </c>
      <c r="M6153" s="10">
        <v>0</v>
      </c>
      <c r="N6153" s="10">
        <v>0</v>
      </c>
    </row>
    <row r="6154" spans="1:14" x14ac:dyDescent="0.25">
      <c r="A6154" s="9" t="s">
        <v>850</v>
      </c>
      <c r="B6154" s="9" t="s">
        <v>28</v>
      </c>
      <c r="C6154" s="9" t="s">
        <v>29</v>
      </c>
      <c r="D6154" s="9" t="s">
        <v>27</v>
      </c>
      <c r="E6154" s="10">
        <v>8.44</v>
      </c>
      <c r="F6154" s="10">
        <v>0</v>
      </c>
      <c r="G6154" s="10">
        <v>8.44</v>
      </c>
      <c r="H6154" s="10">
        <v>8.4499999999999993</v>
      </c>
      <c r="I6154" s="10">
        <v>-9.9999999999997868E-3</v>
      </c>
      <c r="J6154" s="10">
        <v>0</v>
      </c>
      <c r="K6154" s="10">
        <v>0</v>
      </c>
      <c r="L6154" s="10">
        <v>0</v>
      </c>
      <c r="M6154" s="10">
        <v>0</v>
      </c>
      <c r="N6154" s="10">
        <v>0</v>
      </c>
    </row>
    <row r="6155" spans="1:14" x14ac:dyDescent="0.25">
      <c r="A6155" s="9" t="s">
        <v>850</v>
      </c>
      <c r="B6155" s="9" t="s">
        <v>30</v>
      </c>
      <c r="C6155" s="9" t="s">
        <v>29</v>
      </c>
      <c r="D6155" s="9" t="s">
        <v>27</v>
      </c>
      <c r="E6155" s="10">
        <v>196.98</v>
      </c>
      <c r="F6155" s="10">
        <v>0</v>
      </c>
      <c r="G6155" s="10">
        <v>196.98</v>
      </c>
      <c r="H6155" s="10">
        <v>197.2</v>
      </c>
      <c r="I6155" s="10">
        <v>-0.21999999999999886</v>
      </c>
      <c r="J6155" s="10">
        <v>0</v>
      </c>
      <c r="K6155" s="10">
        <v>0</v>
      </c>
      <c r="L6155" s="10">
        <v>0</v>
      </c>
      <c r="M6155" s="10">
        <v>0</v>
      </c>
      <c r="N6155" s="10">
        <v>0</v>
      </c>
    </row>
    <row r="6156" spans="1:14" x14ac:dyDescent="0.25">
      <c r="A6156" s="9" t="s">
        <v>850</v>
      </c>
      <c r="B6156" s="9" t="s">
        <v>31</v>
      </c>
      <c r="C6156" s="9" t="s">
        <v>29</v>
      </c>
      <c r="D6156" s="9" t="s">
        <v>27</v>
      </c>
      <c r="E6156" s="10">
        <v>1322.58</v>
      </c>
      <c r="F6156" s="10">
        <v>0</v>
      </c>
      <c r="G6156" s="10">
        <v>1322.58</v>
      </c>
      <c r="H6156" s="10">
        <v>1324.06</v>
      </c>
      <c r="I6156" s="10">
        <v>-1.4800000000000182</v>
      </c>
      <c r="J6156" s="10">
        <v>0</v>
      </c>
      <c r="K6156" s="10">
        <v>0</v>
      </c>
      <c r="L6156" s="10">
        <v>0</v>
      </c>
      <c r="M6156" s="10">
        <v>0</v>
      </c>
      <c r="N6156" s="10">
        <v>0</v>
      </c>
    </row>
    <row r="6157" spans="1:14" x14ac:dyDescent="0.25">
      <c r="A6157" s="9" t="s">
        <v>850</v>
      </c>
      <c r="B6157" s="9" t="s">
        <v>32</v>
      </c>
      <c r="C6157" s="9" t="s">
        <v>33</v>
      </c>
      <c r="D6157" s="9" t="s">
        <v>27</v>
      </c>
      <c r="E6157" s="10">
        <v>2997.83</v>
      </c>
      <c r="F6157" s="10">
        <v>0</v>
      </c>
      <c r="G6157" s="10">
        <v>2997.83</v>
      </c>
      <c r="H6157" s="10">
        <v>2414.2800000000002</v>
      </c>
      <c r="I6157" s="10">
        <v>583.54999999999973</v>
      </c>
      <c r="J6157" s="10">
        <v>8.5</v>
      </c>
      <c r="K6157" s="10">
        <v>0</v>
      </c>
      <c r="L6157" s="10">
        <v>8.5</v>
      </c>
      <c r="M6157" s="10">
        <v>6.8449999999999998</v>
      </c>
      <c r="N6157" s="10">
        <v>1.6550000000000002</v>
      </c>
    </row>
    <row r="6158" spans="1:14" x14ac:dyDescent="0.25">
      <c r="A6158" s="9" t="s">
        <v>850</v>
      </c>
      <c r="B6158" s="9" t="s">
        <v>34</v>
      </c>
      <c r="C6158" s="9" t="s">
        <v>33</v>
      </c>
      <c r="D6158" s="9" t="s">
        <v>27</v>
      </c>
      <c r="E6158" s="10">
        <v>10305.15</v>
      </c>
      <c r="F6158" s="10">
        <v>0</v>
      </c>
      <c r="G6158" s="10">
        <v>10305.15</v>
      </c>
      <c r="H6158" s="10">
        <v>8299.19</v>
      </c>
      <c r="I6158" s="10">
        <v>2005.9599999999991</v>
      </c>
      <c r="J6158" s="10">
        <v>8.5</v>
      </c>
      <c r="K6158" s="10">
        <v>0</v>
      </c>
      <c r="L6158" s="10">
        <v>8.5</v>
      </c>
      <c r="M6158" s="10">
        <v>6.8449999999999998</v>
      </c>
      <c r="N6158" s="10">
        <v>1.6550000000000002</v>
      </c>
    </row>
    <row r="6159" spans="1:14" x14ac:dyDescent="0.25">
      <c r="A6159" s="9" t="s">
        <v>850</v>
      </c>
      <c r="B6159" s="9" t="s">
        <v>35</v>
      </c>
      <c r="C6159" s="9" t="s">
        <v>33</v>
      </c>
      <c r="D6159" s="9" t="s">
        <v>27</v>
      </c>
      <c r="E6159" s="10">
        <v>11149.54</v>
      </c>
      <c r="F6159" s="10">
        <v>0</v>
      </c>
      <c r="G6159" s="10">
        <v>11149.54</v>
      </c>
      <c r="H6159" s="10">
        <v>8978.99</v>
      </c>
      <c r="I6159" s="10">
        <v>2170.5500000000011</v>
      </c>
      <c r="J6159" s="10">
        <v>178.5</v>
      </c>
      <c r="K6159" s="10">
        <v>0</v>
      </c>
      <c r="L6159" s="10">
        <v>178.5</v>
      </c>
      <c r="M6159" s="10">
        <v>143.75</v>
      </c>
      <c r="N6159" s="10">
        <v>34.75</v>
      </c>
    </row>
    <row r="6160" spans="1:14" x14ac:dyDescent="0.25">
      <c r="A6160" s="9" t="s">
        <v>850</v>
      </c>
      <c r="B6160" s="9" t="s">
        <v>36</v>
      </c>
      <c r="C6160" s="9" t="s">
        <v>29</v>
      </c>
      <c r="D6160" s="9" t="s">
        <v>27</v>
      </c>
      <c r="E6160" s="10">
        <v>14817.72</v>
      </c>
      <c r="F6160" s="10">
        <v>0</v>
      </c>
      <c r="G6160" s="10">
        <v>14817.72</v>
      </c>
      <c r="H6160" s="10">
        <v>14834.3</v>
      </c>
      <c r="I6160" s="10">
        <v>-16.579999999999927</v>
      </c>
      <c r="J6160" s="10">
        <v>0</v>
      </c>
      <c r="K6160" s="10">
        <v>0</v>
      </c>
      <c r="L6160" s="10">
        <v>0</v>
      </c>
      <c r="M6160" s="10">
        <v>0</v>
      </c>
      <c r="N6160" s="10">
        <v>0</v>
      </c>
    </row>
    <row r="6161" spans="1:14" x14ac:dyDescent="0.25">
      <c r="A6161" s="9" t="s">
        <v>850</v>
      </c>
      <c r="B6161" s="9" t="s">
        <v>37</v>
      </c>
      <c r="C6161" s="9" t="s">
        <v>29</v>
      </c>
      <c r="D6161" s="9" t="s">
        <v>27</v>
      </c>
      <c r="E6161" s="10">
        <v>34266.080000000002</v>
      </c>
      <c r="F6161" s="10">
        <v>0</v>
      </c>
      <c r="G6161" s="10">
        <v>34266.080000000002</v>
      </c>
      <c r="H6161" s="10">
        <v>34304.410000000003</v>
      </c>
      <c r="I6161" s="10">
        <v>-38.330000000001746</v>
      </c>
      <c r="J6161" s="10">
        <v>0</v>
      </c>
      <c r="K6161" s="10">
        <v>0</v>
      </c>
      <c r="L6161" s="10">
        <v>0</v>
      </c>
      <c r="M6161" s="10">
        <v>0</v>
      </c>
      <c r="N6161" s="10">
        <v>0</v>
      </c>
    </row>
    <row r="6162" spans="1:14" x14ac:dyDescent="0.25">
      <c r="A6162" s="9" t="s">
        <v>850</v>
      </c>
      <c r="B6162" s="9" t="s">
        <v>79</v>
      </c>
      <c r="C6162" s="9" t="s">
        <v>39</v>
      </c>
      <c r="D6162" s="9" t="s">
        <v>40</v>
      </c>
      <c r="E6162" s="10">
        <v>-763813.45</v>
      </c>
      <c r="F6162" s="10">
        <v>0</v>
      </c>
      <c r="G6162" s="10">
        <v>-763813.45</v>
      </c>
      <c r="H6162" s="10">
        <v>-763813.25</v>
      </c>
      <c r="I6162" s="10">
        <v>-0.19999999995343387</v>
      </c>
      <c r="J6162" s="10">
        <v>-4449.4160000000002</v>
      </c>
      <c r="K6162" s="10">
        <v>0</v>
      </c>
      <c r="L6162" s="10">
        <v>-4449.4160000000002</v>
      </c>
      <c r="M6162" s="10">
        <v>-4449.4160000000002</v>
      </c>
      <c r="N6162" s="10">
        <v>0</v>
      </c>
    </row>
    <row r="6163" spans="1:14" x14ac:dyDescent="0.25">
      <c r="A6163" s="9" t="s">
        <v>850</v>
      </c>
      <c r="B6163" s="9" t="s">
        <v>92</v>
      </c>
      <c r="C6163" s="9" t="s">
        <v>42</v>
      </c>
      <c r="D6163" s="9" t="s">
        <v>43</v>
      </c>
      <c r="E6163" s="10">
        <v>29.79</v>
      </c>
      <c r="F6163" s="10">
        <v>0</v>
      </c>
      <c r="G6163" s="10">
        <v>29.79</v>
      </c>
      <c r="H6163" s="10">
        <v>0</v>
      </c>
      <c r="I6163" s="10">
        <v>29.79</v>
      </c>
      <c r="J6163" s="10">
        <v>350</v>
      </c>
      <c r="K6163" s="10">
        <v>0</v>
      </c>
      <c r="L6163" s="10">
        <v>350</v>
      </c>
      <c r="M6163" s="10">
        <v>0</v>
      </c>
      <c r="N6163" s="10">
        <v>350</v>
      </c>
    </row>
    <row r="6164" spans="1:14" x14ac:dyDescent="0.25">
      <c r="A6164" s="9" t="s">
        <v>850</v>
      </c>
      <c r="B6164" s="9" t="s">
        <v>50</v>
      </c>
      <c r="C6164" s="9" t="s">
        <v>42</v>
      </c>
      <c r="D6164" s="9" t="s">
        <v>43</v>
      </c>
      <c r="E6164" s="10">
        <v>16625</v>
      </c>
      <c r="F6164" s="10">
        <v>0</v>
      </c>
      <c r="G6164" s="10">
        <v>16625</v>
      </c>
      <c r="H6164" s="10">
        <v>0</v>
      </c>
      <c r="I6164" s="10">
        <v>16625</v>
      </c>
      <c r="J6164" s="10">
        <v>12500</v>
      </c>
      <c r="K6164" s="10">
        <v>0</v>
      </c>
      <c r="L6164" s="10">
        <v>12500</v>
      </c>
      <c r="M6164" s="10">
        <v>0</v>
      </c>
      <c r="N6164" s="10">
        <v>12500</v>
      </c>
    </row>
    <row r="6165" spans="1:14" x14ac:dyDescent="0.25">
      <c r="A6165" s="9" t="s">
        <v>850</v>
      </c>
      <c r="B6165" s="9" t="s">
        <v>80</v>
      </c>
      <c r="C6165" s="9" t="s">
        <v>42</v>
      </c>
      <c r="D6165" s="9" t="s">
        <v>43</v>
      </c>
      <c r="E6165" s="10">
        <v>4579.04</v>
      </c>
      <c r="F6165" s="10">
        <v>4565.1044776119406</v>
      </c>
      <c r="G6165" s="10">
        <v>13.935522388059326</v>
      </c>
      <c r="H6165" s="10">
        <v>4587.93</v>
      </c>
      <c r="I6165" s="10">
        <v>-8.8900000000003274</v>
      </c>
      <c r="J6165" s="10">
        <v>4463</v>
      </c>
      <c r="K6165" s="10">
        <v>4449.4159203980089</v>
      </c>
      <c r="L6165" s="10">
        <v>13.584079601991107</v>
      </c>
      <c r="M6165" s="10">
        <v>4471.6629999999996</v>
      </c>
      <c r="N6165" s="10">
        <v>-8.6629999999995562</v>
      </c>
    </row>
    <row r="6166" spans="1:14" x14ac:dyDescent="0.25">
      <c r="A6166" s="9" t="s">
        <v>850</v>
      </c>
      <c r="B6166" s="9" t="s">
        <v>81</v>
      </c>
      <c r="C6166" s="9" t="s">
        <v>42</v>
      </c>
      <c r="D6166" s="9" t="s">
        <v>43</v>
      </c>
      <c r="E6166" s="10">
        <v>5548.93</v>
      </c>
      <c r="F6166" s="10">
        <v>5506.9556650246304</v>
      </c>
      <c r="G6166" s="10">
        <v>41.974334975369857</v>
      </c>
      <c r="H6166" s="10">
        <v>5589.56</v>
      </c>
      <c r="I6166" s="10">
        <v>-40.630000000000109</v>
      </c>
      <c r="J6166" s="10">
        <v>53800</v>
      </c>
      <c r="K6166" s="10">
        <v>53392.992118226604</v>
      </c>
      <c r="L6166" s="10">
        <v>407.00788177339564</v>
      </c>
      <c r="M6166" s="10">
        <v>54193.887000000002</v>
      </c>
      <c r="N6166" s="10">
        <v>-393.88700000000244</v>
      </c>
    </row>
    <row r="6167" spans="1:14" x14ac:dyDescent="0.25">
      <c r="A6167" s="9" t="s">
        <v>850</v>
      </c>
      <c r="B6167" s="9" t="s">
        <v>82</v>
      </c>
      <c r="C6167" s="9" t="s">
        <v>42</v>
      </c>
      <c r="D6167" s="9" t="s">
        <v>43</v>
      </c>
      <c r="E6167" s="10">
        <v>9014.14</v>
      </c>
      <c r="F6167" s="10">
        <v>8896.3448275862083</v>
      </c>
      <c r="G6167" s="10">
        <v>117.79517241379108</v>
      </c>
      <c r="H6167" s="10">
        <v>9029.7900000000009</v>
      </c>
      <c r="I6167" s="10">
        <v>-15.650000000001455</v>
      </c>
      <c r="J6167" s="10">
        <v>54100</v>
      </c>
      <c r="K6167" s="10">
        <v>53392.992118226604</v>
      </c>
      <c r="L6167" s="10">
        <v>707.00788177339564</v>
      </c>
      <c r="M6167" s="10">
        <v>54193.887000000002</v>
      </c>
      <c r="N6167" s="10">
        <v>-93.887000000002445</v>
      </c>
    </row>
    <row r="6168" spans="1:14" x14ac:dyDescent="0.25">
      <c r="A6168" s="9" t="s">
        <v>850</v>
      </c>
      <c r="B6168" s="9" t="s">
        <v>83</v>
      </c>
      <c r="C6168" s="9" t="s">
        <v>42</v>
      </c>
      <c r="D6168" s="9" t="s">
        <v>43</v>
      </c>
      <c r="E6168" s="10">
        <v>16380.32</v>
      </c>
      <c r="F6168" s="10">
        <v>16136.433497536946</v>
      </c>
      <c r="G6168" s="10">
        <v>243.88650246305406</v>
      </c>
      <c r="H6168" s="10">
        <v>16378.48</v>
      </c>
      <c r="I6168" s="10">
        <v>1.8400000000001455</v>
      </c>
      <c r="J6168" s="10">
        <v>54200</v>
      </c>
      <c r="K6168" s="10">
        <v>53392.992118226604</v>
      </c>
      <c r="L6168" s="10">
        <v>807.00788177339564</v>
      </c>
      <c r="M6168" s="10">
        <v>54193.887000000002</v>
      </c>
      <c r="N6168" s="10">
        <v>6.1129999999975553</v>
      </c>
    </row>
    <row r="6169" spans="1:14" x14ac:dyDescent="0.25">
      <c r="A6169" s="9" t="s">
        <v>850</v>
      </c>
      <c r="B6169" s="9" t="s">
        <v>84</v>
      </c>
      <c r="C6169" s="9" t="s">
        <v>42</v>
      </c>
      <c r="D6169" s="9" t="s">
        <v>43</v>
      </c>
      <c r="E6169" s="10">
        <v>22161.24</v>
      </c>
      <c r="F6169" s="10">
        <v>21695.176470588234</v>
      </c>
      <c r="G6169" s="10">
        <v>466.06352941176738</v>
      </c>
      <c r="H6169" s="10">
        <v>22129.08</v>
      </c>
      <c r="I6169" s="10">
        <v>32.159999999999854</v>
      </c>
      <c r="J6169" s="10">
        <v>54540</v>
      </c>
      <c r="K6169" s="10">
        <v>53392.992156862747</v>
      </c>
      <c r="L6169" s="10">
        <v>1147.0078431372531</v>
      </c>
      <c r="M6169" s="10">
        <v>54460.851999999999</v>
      </c>
      <c r="N6169" s="10">
        <v>79.148000000001048</v>
      </c>
    </row>
    <row r="6170" spans="1:14" x14ac:dyDescent="0.25">
      <c r="A6170" s="9" t="s">
        <v>850</v>
      </c>
      <c r="B6170" s="9" t="s">
        <v>85</v>
      </c>
      <c r="C6170" s="9" t="s">
        <v>42</v>
      </c>
      <c r="D6170" s="9" t="s">
        <v>43</v>
      </c>
      <c r="E6170" s="10">
        <v>35797.629999999997</v>
      </c>
      <c r="F6170" s="10">
        <v>34393.9802955665</v>
      </c>
      <c r="G6170" s="10">
        <v>1403.6497044334974</v>
      </c>
      <c r="H6170" s="10">
        <v>34909.89</v>
      </c>
      <c r="I6170" s="10">
        <v>887.73999999999796</v>
      </c>
      <c r="J6170" s="10">
        <v>4631</v>
      </c>
      <c r="K6170" s="10">
        <v>4449.4157635467982</v>
      </c>
      <c r="L6170" s="10">
        <v>181.58423645320181</v>
      </c>
      <c r="M6170" s="10">
        <v>4516.1570000000002</v>
      </c>
      <c r="N6170" s="10">
        <v>114.84299999999985</v>
      </c>
    </row>
    <row r="6171" spans="1:14" x14ac:dyDescent="0.25">
      <c r="A6171" s="9" t="s">
        <v>850</v>
      </c>
      <c r="B6171" s="9" t="s">
        <v>86</v>
      </c>
      <c r="C6171" s="9" t="s">
        <v>42</v>
      </c>
      <c r="D6171" s="9" t="s">
        <v>43</v>
      </c>
      <c r="E6171" s="10">
        <v>43714.62</v>
      </c>
      <c r="F6171" s="10">
        <v>43476.847290640391</v>
      </c>
      <c r="G6171" s="10">
        <v>237.77270935961133</v>
      </c>
      <c r="H6171" s="10">
        <v>44129</v>
      </c>
      <c r="I6171" s="10">
        <v>-414.37999999999738</v>
      </c>
      <c r="J6171" s="10">
        <v>53685</v>
      </c>
      <c r="K6171" s="10">
        <v>53392.992118226604</v>
      </c>
      <c r="L6171" s="10">
        <v>292.00788177339564</v>
      </c>
      <c r="M6171" s="10">
        <v>54193.887000000002</v>
      </c>
      <c r="N6171" s="10">
        <v>-508.88700000000244</v>
      </c>
    </row>
    <row r="6172" spans="1:14" x14ac:dyDescent="0.25">
      <c r="A6172" s="9" t="s">
        <v>850</v>
      </c>
      <c r="B6172" s="9" t="s">
        <v>87</v>
      </c>
      <c r="C6172" s="9" t="s">
        <v>42</v>
      </c>
      <c r="D6172" s="9" t="s">
        <v>43</v>
      </c>
      <c r="E6172" s="10">
        <v>54530</v>
      </c>
      <c r="F6172" s="10">
        <v>71012.676616915429</v>
      </c>
      <c r="G6172" s="10">
        <v>-16482.676616915429</v>
      </c>
      <c r="H6172" s="10">
        <v>71367.740000000005</v>
      </c>
      <c r="I6172" s="10">
        <v>-16837.740000000005</v>
      </c>
      <c r="J6172" s="10">
        <v>41000</v>
      </c>
      <c r="K6172" s="10">
        <v>53392.992039801</v>
      </c>
      <c r="L6172" s="10">
        <v>-12392.992039801</v>
      </c>
      <c r="M6172" s="10">
        <v>53659.957000000002</v>
      </c>
      <c r="N6172" s="10">
        <v>-12659.957000000002</v>
      </c>
    </row>
    <row r="6173" spans="1:14" x14ac:dyDescent="0.25">
      <c r="A6173" s="9" t="s">
        <v>850</v>
      </c>
      <c r="B6173" s="9" t="s">
        <v>88</v>
      </c>
      <c r="C6173" s="9" t="s">
        <v>42</v>
      </c>
      <c r="D6173" s="9" t="s">
        <v>43</v>
      </c>
      <c r="E6173" s="10">
        <v>271287.78000000003</v>
      </c>
      <c r="F6173" s="10">
        <v>270431.77227722778</v>
      </c>
      <c r="G6173" s="10">
        <v>856.00772277225042</v>
      </c>
      <c r="H6173" s="10">
        <v>273136.09000000003</v>
      </c>
      <c r="I6173" s="10">
        <v>-1848.3099999999977</v>
      </c>
      <c r="J6173" s="10">
        <v>53562</v>
      </c>
      <c r="K6173" s="10">
        <v>53392.992079207921</v>
      </c>
      <c r="L6173" s="10">
        <v>169.00792079207895</v>
      </c>
      <c r="M6173" s="10">
        <v>53926.921999999999</v>
      </c>
      <c r="N6173" s="10">
        <v>-364.92199999999866</v>
      </c>
    </row>
    <row r="6174" spans="1:14" x14ac:dyDescent="0.25">
      <c r="A6174" s="9" t="s">
        <v>850</v>
      </c>
      <c r="B6174" s="9" t="s">
        <v>89</v>
      </c>
      <c r="C6174" s="9" t="s">
        <v>42</v>
      </c>
      <c r="D6174" s="9" t="s">
        <v>53</v>
      </c>
      <c r="E6174" s="10">
        <v>209265.12</v>
      </c>
      <c r="F6174" s="10">
        <v>208456.71641791044</v>
      </c>
      <c r="G6174" s="10">
        <v>808.40358208955149</v>
      </c>
      <c r="H6174" s="10">
        <v>209499</v>
      </c>
      <c r="I6174" s="10">
        <v>-233.88000000000466</v>
      </c>
      <c r="J6174" s="10">
        <v>40200</v>
      </c>
      <c r="K6174" s="10">
        <v>40044.744278606966</v>
      </c>
      <c r="L6174" s="10">
        <v>155.25572139303404</v>
      </c>
      <c r="M6174" s="10">
        <v>40244.968000000001</v>
      </c>
      <c r="N6174" s="10">
        <v>-44.968000000000757</v>
      </c>
    </row>
    <row r="6175" spans="1:14" x14ac:dyDescent="0.25">
      <c r="A6175" s="9" t="s">
        <v>850</v>
      </c>
      <c r="B6175" s="9" t="s">
        <v>54</v>
      </c>
      <c r="C6175" s="9" t="s">
        <v>42</v>
      </c>
      <c r="D6175" s="9" t="s">
        <v>55</v>
      </c>
      <c r="E6175" s="10">
        <v>2695.82</v>
      </c>
      <c r="F6175" s="10">
        <v>2642.9509803921569</v>
      </c>
      <c r="G6175" s="10">
        <v>52.869019607843256</v>
      </c>
      <c r="H6175" s="10">
        <v>2695.81</v>
      </c>
      <c r="I6175" s="10">
        <v>1.0000000000218279E-2</v>
      </c>
      <c r="J6175" s="10">
        <v>490.149</v>
      </c>
      <c r="K6175" s="10">
        <v>480.53725490196081</v>
      </c>
      <c r="L6175" s="10">
        <v>9.6117450980391936</v>
      </c>
      <c r="M6175" s="10">
        <v>490.14800000000002</v>
      </c>
      <c r="N6175" s="10">
        <v>9.9999999997635314E-4</v>
      </c>
    </row>
    <row r="6176" spans="1:14" x14ac:dyDescent="0.25">
      <c r="A6176" s="9" t="s">
        <v>851</v>
      </c>
      <c r="B6176" s="9" t="s">
        <v>25</v>
      </c>
      <c r="C6176" s="9" t="s">
        <v>26</v>
      </c>
      <c r="D6176" s="9" t="s">
        <v>27</v>
      </c>
      <c r="E6176" s="10">
        <v>-2201.85</v>
      </c>
      <c r="F6176" s="10">
        <v>0</v>
      </c>
      <c r="G6176" s="10">
        <v>-2201.85</v>
      </c>
      <c r="H6176" s="10">
        <v>0</v>
      </c>
      <c r="I6176" s="10">
        <v>-2201.85</v>
      </c>
      <c r="J6176" s="10">
        <v>0</v>
      </c>
      <c r="K6176" s="10">
        <v>0</v>
      </c>
      <c r="L6176" s="10">
        <v>0</v>
      </c>
      <c r="M6176" s="10">
        <v>0</v>
      </c>
      <c r="N6176" s="10">
        <v>0</v>
      </c>
    </row>
    <row r="6177" spans="1:14" x14ac:dyDescent="0.25">
      <c r="A6177" s="9" t="s">
        <v>851</v>
      </c>
      <c r="B6177" s="9" t="s">
        <v>28</v>
      </c>
      <c r="C6177" s="9" t="s">
        <v>29</v>
      </c>
      <c r="D6177" s="9" t="s">
        <v>27</v>
      </c>
      <c r="E6177" s="10">
        <v>2.16</v>
      </c>
      <c r="F6177" s="10">
        <v>0</v>
      </c>
      <c r="G6177" s="10">
        <v>2.16</v>
      </c>
      <c r="H6177" s="10">
        <v>2.09</v>
      </c>
      <c r="I6177" s="10">
        <v>7.0000000000000284E-2</v>
      </c>
      <c r="J6177" s="10">
        <v>0</v>
      </c>
      <c r="K6177" s="10">
        <v>0</v>
      </c>
      <c r="L6177" s="10">
        <v>0</v>
      </c>
      <c r="M6177" s="10">
        <v>0</v>
      </c>
      <c r="N6177" s="10">
        <v>0</v>
      </c>
    </row>
    <row r="6178" spans="1:14" x14ac:dyDescent="0.25">
      <c r="A6178" s="9" t="s">
        <v>851</v>
      </c>
      <c r="B6178" s="9" t="s">
        <v>30</v>
      </c>
      <c r="C6178" s="9" t="s">
        <v>29</v>
      </c>
      <c r="D6178" s="9" t="s">
        <v>27</v>
      </c>
      <c r="E6178" s="10">
        <v>50.47</v>
      </c>
      <c r="F6178" s="10">
        <v>0</v>
      </c>
      <c r="G6178" s="10">
        <v>50.47</v>
      </c>
      <c r="H6178" s="10">
        <v>48.66</v>
      </c>
      <c r="I6178" s="10">
        <v>1.8100000000000023</v>
      </c>
      <c r="J6178" s="10">
        <v>0</v>
      </c>
      <c r="K6178" s="10">
        <v>0</v>
      </c>
      <c r="L6178" s="10">
        <v>0</v>
      </c>
      <c r="M6178" s="10">
        <v>0</v>
      </c>
      <c r="N6178" s="10">
        <v>0</v>
      </c>
    </row>
    <row r="6179" spans="1:14" x14ac:dyDescent="0.25">
      <c r="A6179" s="9" t="s">
        <v>851</v>
      </c>
      <c r="B6179" s="9" t="s">
        <v>31</v>
      </c>
      <c r="C6179" s="9" t="s">
        <v>29</v>
      </c>
      <c r="D6179" s="9" t="s">
        <v>27</v>
      </c>
      <c r="E6179" s="10">
        <v>338.87</v>
      </c>
      <c r="F6179" s="10">
        <v>0</v>
      </c>
      <c r="G6179" s="10">
        <v>338.87</v>
      </c>
      <c r="H6179" s="10">
        <v>326.74</v>
      </c>
      <c r="I6179" s="10">
        <v>12.129999999999995</v>
      </c>
      <c r="J6179" s="10">
        <v>0</v>
      </c>
      <c r="K6179" s="10">
        <v>0</v>
      </c>
      <c r="L6179" s="10">
        <v>0</v>
      </c>
      <c r="M6179" s="10">
        <v>0</v>
      </c>
      <c r="N6179" s="10">
        <v>0</v>
      </c>
    </row>
    <row r="6180" spans="1:14" x14ac:dyDescent="0.25">
      <c r="A6180" s="9" t="s">
        <v>851</v>
      </c>
      <c r="B6180" s="9" t="s">
        <v>32</v>
      </c>
      <c r="C6180" s="9" t="s">
        <v>33</v>
      </c>
      <c r="D6180" s="9" t="s">
        <v>27</v>
      </c>
      <c r="E6180" s="10">
        <v>645.41</v>
      </c>
      <c r="F6180" s="10">
        <v>0</v>
      </c>
      <c r="G6180" s="10">
        <v>645.41</v>
      </c>
      <c r="H6180" s="10">
        <v>595.78</v>
      </c>
      <c r="I6180" s="10">
        <v>49.629999999999995</v>
      </c>
      <c r="J6180" s="10">
        <v>1.83</v>
      </c>
      <c r="K6180" s="10">
        <v>0</v>
      </c>
      <c r="L6180" s="10">
        <v>1.83</v>
      </c>
      <c r="M6180" s="10">
        <v>1.6890000000000001</v>
      </c>
      <c r="N6180" s="10">
        <v>0.14100000000000001</v>
      </c>
    </row>
    <row r="6181" spans="1:14" x14ac:dyDescent="0.25">
      <c r="A6181" s="9" t="s">
        <v>851</v>
      </c>
      <c r="B6181" s="9" t="s">
        <v>34</v>
      </c>
      <c r="C6181" s="9" t="s">
        <v>33</v>
      </c>
      <c r="D6181" s="9" t="s">
        <v>27</v>
      </c>
      <c r="E6181" s="10">
        <v>2218.64</v>
      </c>
      <c r="F6181" s="10">
        <v>0</v>
      </c>
      <c r="G6181" s="10">
        <v>2218.64</v>
      </c>
      <c r="H6181" s="10">
        <v>2048.02</v>
      </c>
      <c r="I6181" s="10">
        <v>170.61999999999989</v>
      </c>
      <c r="J6181" s="10">
        <v>1.83</v>
      </c>
      <c r="K6181" s="10">
        <v>0</v>
      </c>
      <c r="L6181" s="10">
        <v>1.83</v>
      </c>
      <c r="M6181" s="10">
        <v>1.6890000000000001</v>
      </c>
      <c r="N6181" s="10">
        <v>0.14100000000000001</v>
      </c>
    </row>
    <row r="6182" spans="1:14" x14ac:dyDescent="0.25">
      <c r="A6182" s="9" t="s">
        <v>851</v>
      </c>
      <c r="B6182" s="9" t="s">
        <v>35</v>
      </c>
      <c r="C6182" s="9" t="s">
        <v>33</v>
      </c>
      <c r="D6182" s="9" t="s">
        <v>27</v>
      </c>
      <c r="E6182" s="10">
        <v>2400.4299999999998</v>
      </c>
      <c r="F6182" s="10">
        <v>0</v>
      </c>
      <c r="G6182" s="10">
        <v>2400.4299999999998</v>
      </c>
      <c r="H6182" s="10">
        <v>2215.7800000000002</v>
      </c>
      <c r="I6182" s="10">
        <v>184.64999999999964</v>
      </c>
      <c r="J6182" s="10">
        <v>38.43</v>
      </c>
      <c r="K6182" s="10">
        <v>0</v>
      </c>
      <c r="L6182" s="10">
        <v>38.43</v>
      </c>
      <c r="M6182" s="10">
        <v>35.473999999999997</v>
      </c>
      <c r="N6182" s="10">
        <v>2.9560000000000031</v>
      </c>
    </row>
    <row r="6183" spans="1:14" x14ac:dyDescent="0.25">
      <c r="A6183" s="9" t="s">
        <v>851</v>
      </c>
      <c r="B6183" s="9" t="s">
        <v>36</v>
      </c>
      <c r="C6183" s="9" t="s">
        <v>29</v>
      </c>
      <c r="D6183" s="9" t="s">
        <v>27</v>
      </c>
      <c r="E6183" s="10">
        <v>3796.58</v>
      </c>
      <c r="F6183" s="10">
        <v>0</v>
      </c>
      <c r="G6183" s="10">
        <v>3796.58</v>
      </c>
      <c r="H6183" s="10">
        <v>3660.72</v>
      </c>
      <c r="I6183" s="10">
        <v>135.86000000000013</v>
      </c>
      <c r="J6183" s="10">
        <v>0</v>
      </c>
      <c r="K6183" s="10">
        <v>0</v>
      </c>
      <c r="L6183" s="10">
        <v>0</v>
      </c>
      <c r="M6183" s="10">
        <v>0</v>
      </c>
      <c r="N6183" s="10">
        <v>0</v>
      </c>
    </row>
    <row r="6184" spans="1:14" x14ac:dyDescent="0.25">
      <c r="A6184" s="9" t="s">
        <v>851</v>
      </c>
      <c r="B6184" s="9" t="s">
        <v>37</v>
      </c>
      <c r="C6184" s="9" t="s">
        <v>29</v>
      </c>
      <c r="D6184" s="9" t="s">
        <v>27</v>
      </c>
      <c r="E6184" s="10">
        <v>8779.6200000000008</v>
      </c>
      <c r="F6184" s="10">
        <v>0</v>
      </c>
      <c r="G6184" s="10">
        <v>8779.6200000000008</v>
      </c>
      <c r="H6184" s="10">
        <v>8465.43</v>
      </c>
      <c r="I6184" s="10">
        <v>314.19000000000051</v>
      </c>
      <c r="J6184" s="10">
        <v>0</v>
      </c>
      <c r="K6184" s="10">
        <v>0</v>
      </c>
      <c r="L6184" s="10">
        <v>0</v>
      </c>
      <c r="M6184" s="10">
        <v>0</v>
      </c>
      <c r="N6184" s="10">
        <v>0</v>
      </c>
    </row>
    <row r="6185" spans="1:14" x14ac:dyDescent="0.25">
      <c r="A6185" s="9" t="s">
        <v>851</v>
      </c>
      <c r="B6185" s="9" t="s">
        <v>327</v>
      </c>
      <c r="C6185" s="9" t="s">
        <v>39</v>
      </c>
      <c r="D6185" s="9" t="s">
        <v>40</v>
      </c>
      <c r="E6185" s="10">
        <v>-185208.22</v>
      </c>
      <c r="F6185" s="10">
        <v>0</v>
      </c>
      <c r="G6185" s="10">
        <v>-185208.22</v>
      </c>
      <c r="H6185" s="10">
        <v>-185208.22</v>
      </c>
      <c r="I6185" s="10">
        <v>0</v>
      </c>
      <c r="J6185" s="10">
        <v>-1098</v>
      </c>
      <c r="K6185" s="10">
        <v>0</v>
      </c>
      <c r="L6185" s="10">
        <v>-1098</v>
      </c>
      <c r="M6185" s="10">
        <v>-1098</v>
      </c>
      <c r="N6185" s="10">
        <v>0</v>
      </c>
    </row>
    <row r="6186" spans="1:14" x14ac:dyDescent="0.25">
      <c r="A6186" s="9" t="s">
        <v>851</v>
      </c>
      <c r="B6186" s="9" t="s">
        <v>92</v>
      </c>
      <c r="C6186" s="9" t="s">
        <v>42</v>
      </c>
      <c r="D6186" s="9" t="s">
        <v>43</v>
      </c>
      <c r="E6186" s="10">
        <v>7.24</v>
      </c>
      <c r="F6186" s="10">
        <v>93.465346534653463</v>
      </c>
      <c r="G6186" s="10">
        <v>-86.225346534653468</v>
      </c>
      <c r="H6186" s="10">
        <v>94.4</v>
      </c>
      <c r="I6186" s="10">
        <v>-87.160000000000011</v>
      </c>
      <c r="J6186" s="10">
        <v>85</v>
      </c>
      <c r="K6186" s="10">
        <v>1098</v>
      </c>
      <c r="L6186" s="10">
        <v>-1013</v>
      </c>
      <c r="M6186" s="10">
        <v>1108.98</v>
      </c>
      <c r="N6186" s="10">
        <v>-1023.98</v>
      </c>
    </row>
    <row r="6187" spans="1:14" x14ac:dyDescent="0.25">
      <c r="A6187" s="9" t="s">
        <v>851</v>
      </c>
      <c r="B6187" s="9" t="s">
        <v>328</v>
      </c>
      <c r="C6187" s="9" t="s">
        <v>42</v>
      </c>
      <c r="D6187" s="9" t="s">
        <v>43</v>
      </c>
      <c r="E6187" s="10">
        <v>976.72</v>
      </c>
      <c r="F6187" s="10">
        <v>953.2807881773399</v>
      </c>
      <c r="G6187" s="10">
        <v>23.439211822660127</v>
      </c>
      <c r="H6187" s="10">
        <v>967.58</v>
      </c>
      <c r="I6187" s="10">
        <v>9.1399999999999864</v>
      </c>
      <c r="J6187" s="10">
        <v>13500</v>
      </c>
      <c r="K6187" s="10">
        <v>13176</v>
      </c>
      <c r="L6187" s="10">
        <v>324</v>
      </c>
      <c r="M6187" s="10">
        <v>13373.64</v>
      </c>
      <c r="N6187" s="10">
        <v>126.36000000000058</v>
      </c>
    </row>
    <row r="6188" spans="1:14" x14ac:dyDescent="0.25">
      <c r="A6188" s="9" t="s">
        <v>851</v>
      </c>
      <c r="B6188" s="9" t="s">
        <v>80</v>
      </c>
      <c r="C6188" s="9" t="s">
        <v>42</v>
      </c>
      <c r="D6188" s="9" t="s">
        <v>43</v>
      </c>
      <c r="E6188" s="10">
        <v>1295.1300000000001</v>
      </c>
      <c r="F6188" s="10">
        <v>1285.7611940298507</v>
      </c>
      <c r="G6188" s="10">
        <v>9.368805970149424</v>
      </c>
      <c r="H6188" s="10">
        <v>1292.19</v>
      </c>
      <c r="I6188" s="10">
        <v>2.9400000000000546</v>
      </c>
      <c r="J6188" s="10">
        <v>1106</v>
      </c>
      <c r="K6188" s="10">
        <v>1098</v>
      </c>
      <c r="L6188" s="10">
        <v>8</v>
      </c>
      <c r="M6188" s="10">
        <v>1103.49</v>
      </c>
      <c r="N6188" s="10">
        <v>2.5099999999999909</v>
      </c>
    </row>
    <row r="6189" spans="1:14" x14ac:dyDescent="0.25">
      <c r="A6189" s="9" t="s">
        <v>851</v>
      </c>
      <c r="B6189" s="9" t="s">
        <v>329</v>
      </c>
      <c r="C6189" s="9" t="s">
        <v>42</v>
      </c>
      <c r="D6189" s="9" t="s">
        <v>43</v>
      </c>
      <c r="E6189" s="10">
        <v>2208.46</v>
      </c>
      <c r="F6189" s="10">
        <v>2187.8719211822659</v>
      </c>
      <c r="G6189" s="10">
        <v>20.588078817734186</v>
      </c>
      <c r="H6189" s="10">
        <v>2220.69</v>
      </c>
      <c r="I6189" s="10">
        <v>-12.230000000000018</v>
      </c>
      <c r="J6189" s="10">
        <v>13300</v>
      </c>
      <c r="K6189" s="10">
        <v>13176</v>
      </c>
      <c r="L6189" s="10">
        <v>124</v>
      </c>
      <c r="M6189" s="10">
        <v>13373.64</v>
      </c>
      <c r="N6189" s="10">
        <v>-73.639999999999418</v>
      </c>
    </row>
    <row r="6190" spans="1:14" x14ac:dyDescent="0.25">
      <c r="A6190" s="9" t="s">
        <v>851</v>
      </c>
      <c r="B6190" s="9" t="s">
        <v>330</v>
      </c>
      <c r="C6190" s="9" t="s">
        <v>42</v>
      </c>
      <c r="D6190" s="9" t="s">
        <v>43</v>
      </c>
      <c r="E6190" s="10">
        <v>3959.81</v>
      </c>
      <c r="F6190" s="10">
        <v>3922.886699507389</v>
      </c>
      <c r="G6190" s="10">
        <v>36.923300492610906</v>
      </c>
      <c r="H6190" s="10">
        <v>3981.73</v>
      </c>
      <c r="I6190" s="10">
        <v>-21.920000000000073</v>
      </c>
      <c r="J6190" s="10">
        <v>13300</v>
      </c>
      <c r="K6190" s="10">
        <v>13176</v>
      </c>
      <c r="L6190" s="10">
        <v>124</v>
      </c>
      <c r="M6190" s="10">
        <v>13373.64</v>
      </c>
      <c r="N6190" s="10">
        <v>-73.639999999999418</v>
      </c>
    </row>
    <row r="6191" spans="1:14" x14ac:dyDescent="0.25">
      <c r="A6191" s="9" t="s">
        <v>851</v>
      </c>
      <c r="B6191" s="9" t="s">
        <v>84</v>
      </c>
      <c r="C6191" s="9" t="s">
        <v>42</v>
      </c>
      <c r="D6191" s="9" t="s">
        <v>43</v>
      </c>
      <c r="E6191" s="10">
        <v>5470.83</v>
      </c>
      <c r="F6191" s="10">
        <v>5353.8039215686276</v>
      </c>
      <c r="G6191" s="10">
        <v>117.0260784313723</v>
      </c>
      <c r="H6191" s="10">
        <v>5460.88</v>
      </c>
      <c r="I6191" s="10">
        <v>9.9499999999998181</v>
      </c>
      <c r="J6191" s="10">
        <v>13464</v>
      </c>
      <c r="K6191" s="10">
        <v>13176</v>
      </c>
      <c r="L6191" s="10">
        <v>288</v>
      </c>
      <c r="M6191" s="10">
        <v>13439.52</v>
      </c>
      <c r="N6191" s="10">
        <v>24.479999999999563</v>
      </c>
    </row>
    <row r="6192" spans="1:14" x14ac:dyDescent="0.25">
      <c r="A6192" s="9" t="s">
        <v>851</v>
      </c>
      <c r="B6192" s="9" t="s">
        <v>331</v>
      </c>
      <c r="C6192" s="9" t="s">
        <v>42</v>
      </c>
      <c r="D6192" s="9" t="s">
        <v>43</v>
      </c>
      <c r="E6192" s="10">
        <v>8727.17</v>
      </c>
      <c r="F6192" s="10">
        <v>8487.536945812808</v>
      </c>
      <c r="G6192" s="10">
        <v>239.6330541871921</v>
      </c>
      <c r="H6192" s="10">
        <v>8614.85</v>
      </c>
      <c r="I6192" s="10">
        <v>112.31999999999971</v>
      </c>
      <c r="J6192" s="10">
        <v>1129</v>
      </c>
      <c r="K6192" s="10">
        <v>1098</v>
      </c>
      <c r="L6192" s="10">
        <v>31</v>
      </c>
      <c r="M6192" s="10">
        <v>1114.47</v>
      </c>
      <c r="N6192" s="10">
        <v>14.529999999999973</v>
      </c>
    </row>
    <row r="6193" spans="1:14" x14ac:dyDescent="0.25">
      <c r="A6193" s="9" t="s">
        <v>851</v>
      </c>
      <c r="B6193" s="9" t="s">
        <v>332</v>
      </c>
      <c r="C6193" s="9" t="s">
        <v>42</v>
      </c>
      <c r="D6193" s="9" t="s">
        <v>43</v>
      </c>
      <c r="E6193" s="10">
        <v>9182.44</v>
      </c>
      <c r="F6193" s="10">
        <v>9155.3399014778333</v>
      </c>
      <c r="G6193" s="10">
        <v>27.100098522167173</v>
      </c>
      <c r="H6193" s="10">
        <v>9292.67</v>
      </c>
      <c r="I6193" s="10">
        <v>-110.22999999999956</v>
      </c>
      <c r="J6193" s="10">
        <v>13215</v>
      </c>
      <c r="K6193" s="10">
        <v>13176</v>
      </c>
      <c r="L6193" s="10">
        <v>39</v>
      </c>
      <c r="M6193" s="10">
        <v>13373.64</v>
      </c>
      <c r="N6193" s="10">
        <v>-158.63999999999942</v>
      </c>
    </row>
    <row r="6194" spans="1:14" x14ac:dyDescent="0.25">
      <c r="A6194" s="9" t="s">
        <v>851</v>
      </c>
      <c r="B6194" s="9" t="s">
        <v>87</v>
      </c>
      <c r="C6194" s="9" t="s">
        <v>42</v>
      </c>
      <c r="D6194" s="9" t="s">
        <v>43</v>
      </c>
      <c r="E6194" s="10">
        <v>17556</v>
      </c>
      <c r="F6194" s="10">
        <v>17524.079601990048</v>
      </c>
      <c r="G6194" s="10">
        <v>31.920398009951896</v>
      </c>
      <c r="H6194" s="10">
        <v>17611.7</v>
      </c>
      <c r="I6194" s="10">
        <v>-55.700000000000728</v>
      </c>
      <c r="J6194" s="10">
        <v>13200</v>
      </c>
      <c r="K6194" s="10">
        <v>13176</v>
      </c>
      <c r="L6194" s="10">
        <v>24</v>
      </c>
      <c r="M6194" s="10">
        <v>13241.88</v>
      </c>
      <c r="N6194" s="10">
        <v>-41.8799999999992</v>
      </c>
    </row>
    <row r="6195" spans="1:14" x14ac:dyDescent="0.25">
      <c r="A6195" s="9" t="s">
        <v>851</v>
      </c>
      <c r="B6195" s="9" t="s">
        <v>88</v>
      </c>
      <c r="C6195" s="9" t="s">
        <v>42</v>
      </c>
      <c r="D6195" s="9" t="s">
        <v>43</v>
      </c>
      <c r="E6195" s="10">
        <v>67024.22</v>
      </c>
      <c r="F6195" s="10">
        <v>66735.514851485146</v>
      </c>
      <c r="G6195" s="10">
        <v>288.70514851485495</v>
      </c>
      <c r="H6195" s="10">
        <v>67402.87</v>
      </c>
      <c r="I6195" s="10">
        <v>-378.64999999999418</v>
      </c>
      <c r="J6195" s="10">
        <v>13233</v>
      </c>
      <c r="K6195" s="10">
        <v>13176</v>
      </c>
      <c r="L6195" s="10">
        <v>57</v>
      </c>
      <c r="M6195" s="10">
        <v>13307.76</v>
      </c>
      <c r="N6195" s="10">
        <v>-74.760000000000218</v>
      </c>
    </row>
    <row r="6196" spans="1:14" x14ac:dyDescent="0.25">
      <c r="A6196" s="9" t="s">
        <v>851</v>
      </c>
      <c r="B6196" s="9" t="s">
        <v>333</v>
      </c>
      <c r="C6196" s="9" t="s">
        <v>42</v>
      </c>
      <c r="D6196" s="9" t="s">
        <v>53</v>
      </c>
      <c r="E6196" s="10">
        <v>52104.61</v>
      </c>
      <c r="F6196" s="10">
        <v>49990.199004975126</v>
      </c>
      <c r="G6196" s="10">
        <v>2114.4109950248749</v>
      </c>
      <c r="H6196" s="10">
        <v>50240.15</v>
      </c>
      <c r="I6196" s="10">
        <v>1864.4599999999991</v>
      </c>
      <c r="J6196" s="10">
        <v>10300</v>
      </c>
      <c r="K6196" s="10">
        <v>9882</v>
      </c>
      <c r="L6196" s="10">
        <v>418</v>
      </c>
      <c r="M6196" s="10">
        <v>9931.41</v>
      </c>
      <c r="N6196" s="10">
        <v>368.59000000000015</v>
      </c>
    </row>
    <row r="6197" spans="1:14" x14ac:dyDescent="0.25">
      <c r="A6197" s="9" t="s">
        <v>851</v>
      </c>
      <c r="B6197" s="9" t="s">
        <v>54</v>
      </c>
      <c r="C6197" s="9" t="s">
        <v>42</v>
      </c>
      <c r="D6197" s="9" t="s">
        <v>55</v>
      </c>
      <c r="E6197" s="10">
        <v>665.26</v>
      </c>
      <c r="F6197" s="10">
        <v>652.21568627450984</v>
      </c>
      <c r="G6197" s="10">
        <v>13.044313725490156</v>
      </c>
      <c r="H6197" s="10">
        <v>665.26</v>
      </c>
      <c r="I6197" s="10">
        <v>0</v>
      </c>
      <c r="J6197" s="10">
        <v>120.956</v>
      </c>
      <c r="K6197" s="10">
        <v>118.5843137254902</v>
      </c>
      <c r="L6197" s="10">
        <v>2.3716862745097984</v>
      </c>
      <c r="M6197" s="10">
        <v>120.956</v>
      </c>
      <c r="N6197" s="10">
        <v>0</v>
      </c>
    </row>
    <row r="6198" spans="1:14" x14ac:dyDescent="0.25">
      <c r="A6198" s="9" t="s">
        <v>852</v>
      </c>
      <c r="B6198" s="9" t="s">
        <v>25</v>
      </c>
      <c r="C6198" s="9" t="s">
        <v>26</v>
      </c>
      <c r="D6198" s="9" t="s">
        <v>27</v>
      </c>
      <c r="E6198" s="10">
        <v>-136.93</v>
      </c>
      <c r="F6198" s="10">
        <v>0</v>
      </c>
      <c r="G6198" s="10">
        <v>-136.93</v>
      </c>
      <c r="H6198" s="10">
        <v>0</v>
      </c>
      <c r="I6198" s="10">
        <v>-136.93</v>
      </c>
      <c r="J6198" s="10">
        <v>0</v>
      </c>
      <c r="K6198" s="10">
        <v>0</v>
      </c>
      <c r="L6198" s="10">
        <v>0</v>
      </c>
      <c r="M6198" s="10">
        <v>0</v>
      </c>
      <c r="N6198" s="10">
        <v>0</v>
      </c>
    </row>
    <row r="6199" spans="1:14" x14ac:dyDescent="0.25">
      <c r="A6199" s="9" t="s">
        <v>852</v>
      </c>
      <c r="B6199" s="9" t="s">
        <v>28</v>
      </c>
      <c r="C6199" s="9" t="s">
        <v>29</v>
      </c>
      <c r="D6199" s="9" t="s">
        <v>27</v>
      </c>
      <c r="E6199" s="10">
        <v>1.92</v>
      </c>
      <c r="F6199" s="10">
        <v>0</v>
      </c>
      <c r="G6199" s="10">
        <v>1.92</v>
      </c>
      <c r="H6199" s="10">
        <v>1.93</v>
      </c>
      <c r="I6199" s="10">
        <v>-1.0000000000000009E-2</v>
      </c>
      <c r="J6199" s="10">
        <v>0</v>
      </c>
      <c r="K6199" s="10">
        <v>0</v>
      </c>
      <c r="L6199" s="10">
        <v>0</v>
      </c>
      <c r="M6199" s="10">
        <v>0</v>
      </c>
      <c r="N6199" s="10">
        <v>0</v>
      </c>
    </row>
    <row r="6200" spans="1:14" x14ac:dyDescent="0.25">
      <c r="A6200" s="9" t="s">
        <v>852</v>
      </c>
      <c r="B6200" s="9" t="s">
        <v>30</v>
      </c>
      <c r="C6200" s="9" t="s">
        <v>29</v>
      </c>
      <c r="D6200" s="9" t="s">
        <v>27</v>
      </c>
      <c r="E6200" s="10">
        <v>44.85</v>
      </c>
      <c r="F6200" s="10">
        <v>0</v>
      </c>
      <c r="G6200" s="10">
        <v>44.85</v>
      </c>
      <c r="H6200" s="10">
        <v>45.11</v>
      </c>
      <c r="I6200" s="10">
        <v>-0.25999999999999801</v>
      </c>
      <c r="J6200" s="10">
        <v>0</v>
      </c>
      <c r="K6200" s="10">
        <v>0</v>
      </c>
      <c r="L6200" s="10">
        <v>0</v>
      </c>
      <c r="M6200" s="10">
        <v>0</v>
      </c>
      <c r="N6200" s="10">
        <v>0</v>
      </c>
    </row>
    <row r="6201" spans="1:14" x14ac:dyDescent="0.25">
      <c r="A6201" s="9" t="s">
        <v>852</v>
      </c>
      <c r="B6201" s="9" t="s">
        <v>31</v>
      </c>
      <c r="C6201" s="9" t="s">
        <v>29</v>
      </c>
      <c r="D6201" s="9" t="s">
        <v>27</v>
      </c>
      <c r="E6201" s="10">
        <v>301.17</v>
      </c>
      <c r="F6201" s="10">
        <v>0</v>
      </c>
      <c r="G6201" s="10">
        <v>301.17</v>
      </c>
      <c r="H6201" s="10">
        <v>302.91000000000003</v>
      </c>
      <c r="I6201" s="10">
        <v>-1.7400000000000091</v>
      </c>
      <c r="J6201" s="10">
        <v>0</v>
      </c>
      <c r="K6201" s="10">
        <v>0</v>
      </c>
      <c r="L6201" s="10">
        <v>0</v>
      </c>
      <c r="M6201" s="10">
        <v>0</v>
      </c>
      <c r="N6201" s="10">
        <v>0</v>
      </c>
    </row>
    <row r="6202" spans="1:14" x14ac:dyDescent="0.25">
      <c r="A6202" s="9" t="s">
        <v>852</v>
      </c>
      <c r="B6202" s="9" t="s">
        <v>32</v>
      </c>
      <c r="C6202" s="9" t="s">
        <v>33</v>
      </c>
      <c r="D6202" s="9" t="s">
        <v>27</v>
      </c>
      <c r="E6202" s="10">
        <v>557.24</v>
      </c>
      <c r="F6202" s="10">
        <v>0</v>
      </c>
      <c r="G6202" s="10">
        <v>557.24</v>
      </c>
      <c r="H6202" s="10">
        <v>489.84</v>
      </c>
      <c r="I6202" s="10">
        <v>67.400000000000034</v>
      </c>
      <c r="J6202" s="10">
        <v>1.58</v>
      </c>
      <c r="K6202" s="10">
        <v>0</v>
      </c>
      <c r="L6202" s="10">
        <v>1.58</v>
      </c>
      <c r="M6202" s="10">
        <v>1.389</v>
      </c>
      <c r="N6202" s="10">
        <v>0.19100000000000006</v>
      </c>
    </row>
    <row r="6203" spans="1:14" x14ac:dyDescent="0.25">
      <c r="A6203" s="9" t="s">
        <v>852</v>
      </c>
      <c r="B6203" s="9" t="s">
        <v>34</v>
      </c>
      <c r="C6203" s="9" t="s">
        <v>33</v>
      </c>
      <c r="D6203" s="9" t="s">
        <v>27</v>
      </c>
      <c r="E6203" s="10">
        <v>1915.55</v>
      </c>
      <c r="F6203" s="10">
        <v>0</v>
      </c>
      <c r="G6203" s="10">
        <v>1915.55</v>
      </c>
      <c r="H6203" s="10">
        <v>1683.86</v>
      </c>
      <c r="I6203" s="10">
        <v>231.69000000000005</v>
      </c>
      <c r="J6203" s="10">
        <v>1.58</v>
      </c>
      <c r="K6203" s="10">
        <v>0</v>
      </c>
      <c r="L6203" s="10">
        <v>1.58</v>
      </c>
      <c r="M6203" s="10">
        <v>1.389</v>
      </c>
      <c r="N6203" s="10">
        <v>0.19100000000000006</v>
      </c>
    </row>
    <row r="6204" spans="1:14" x14ac:dyDescent="0.25">
      <c r="A6204" s="9" t="s">
        <v>852</v>
      </c>
      <c r="B6204" s="9" t="s">
        <v>35</v>
      </c>
      <c r="C6204" s="9" t="s">
        <v>33</v>
      </c>
      <c r="D6204" s="9" t="s">
        <v>27</v>
      </c>
      <c r="E6204" s="10">
        <v>2072.5</v>
      </c>
      <c r="F6204" s="10">
        <v>0</v>
      </c>
      <c r="G6204" s="10">
        <v>2072.5</v>
      </c>
      <c r="H6204" s="10">
        <v>1821.82</v>
      </c>
      <c r="I6204" s="10">
        <v>250.68000000000006</v>
      </c>
      <c r="J6204" s="10">
        <v>33.18</v>
      </c>
      <c r="K6204" s="10">
        <v>0</v>
      </c>
      <c r="L6204" s="10">
        <v>33.18</v>
      </c>
      <c r="M6204" s="10">
        <v>29.167000000000002</v>
      </c>
      <c r="N6204" s="10">
        <v>4.0129999999999981</v>
      </c>
    </row>
    <row r="6205" spans="1:14" x14ac:dyDescent="0.25">
      <c r="A6205" s="9" t="s">
        <v>852</v>
      </c>
      <c r="B6205" s="9" t="s">
        <v>36</v>
      </c>
      <c r="C6205" s="9" t="s">
        <v>29</v>
      </c>
      <c r="D6205" s="9" t="s">
        <v>27</v>
      </c>
      <c r="E6205" s="10">
        <v>3374.16</v>
      </c>
      <c r="F6205" s="10">
        <v>0</v>
      </c>
      <c r="G6205" s="10">
        <v>3374.16</v>
      </c>
      <c r="H6205" s="10">
        <v>3393.7</v>
      </c>
      <c r="I6205" s="10">
        <v>-19.539999999999964</v>
      </c>
      <c r="J6205" s="10">
        <v>0</v>
      </c>
      <c r="K6205" s="10">
        <v>0</v>
      </c>
      <c r="L6205" s="10">
        <v>0</v>
      </c>
      <c r="M6205" s="10">
        <v>0</v>
      </c>
      <c r="N6205" s="10">
        <v>0</v>
      </c>
    </row>
    <row r="6206" spans="1:14" x14ac:dyDescent="0.25">
      <c r="A6206" s="9" t="s">
        <v>852</v>
      </c>
      <c r="B6206" s="9" t="s">
        <v>37</v>
      </c>
      <c r="C6206" s="9" t="s">
        <v>29</v>
      </c>
      <c r="D6206" s="9" t="s">
        <v>27</v>
      </c>
      <c r="E6206" s="10">
        <v>7802.78</v>
      </c>
      <c r="F6206" s="10">
        <v>0</v>
      </c>
      <c r="G6206" s="10">
        <v>7802.78</v>
      </c>
      <c r="H6206" s="10">
        <v>7847.95</v>
      </c>
      <c r="I6206" s="10">
        <v>-45.170000000000073</v>
      </c>
      <c r="J6206" s="10">
        <v>0</v>
      </c>
      <c r="K6206" s="10">
        <v>0</v>
      </c>
      <c r="L6206" s="10">
        <v>0</v>
      </c>
      <c r="M6206" s="10">
        <v>0</v>
      </c>
      <c r="N6206" s="10">
        <v>0</v>
      </c>
    </row>
    <row r="6207" spans="1:14" x14ac:dyDescent="0.25">
      <c r="A6207" s="9" t="s">
        <v>852</v>
      </c>
      <c r="B6207" s="9" t="s">
        <v>150</v>
      </c>
      <c r="C6207" s="9" t="s">
        <v>39</v>
      </c>
      <c r="D6207" s="9" t="s">
        <v>40</v>
      </c>
      <c r="E6207" s="10">
        <v>-157938.85999999999</v>
      </c>
      <c r="F6207" s="10">
        <v>0</v>
      </c>
      <c r="G6207" s="10">
        <v>-157938.85999999999</v>
      </c>
      <c r="H6207" s="10">
        <v>-157938.85999999999</v>
      </c>
      <c r="I6207" s="10">
        <v>0</v>
      </c>
      <c r="J6207" s="10">
        <v>-1000</v>
      </c>
      <c r="K6207" s="10">
        <v>0</v>
      </c>
      <c r="L6207" s="10">
        <v>-1000</v>
      </c>
      <c r="M6207" s="10">
        <v>-1000</v>
      </c>
      <c r="N6207" s="10">
        <v>0</v>
      </c>
    </row>
    <row r="6208" spans="1:14" x14ac:dyDescent="0.25">
      <c r="A6208" s="9" t="s">
        <v>852</v>
      </c>
      <c r="B6208" s="9" t="s">
        <v>92</v>
      </c>
      <c r="C6208" s="9" t="s">
        <v>42</v>
      </c>
      <c r="D6208" s="9" t="s">
        <v>43</v>
      </c>
      <c r="E6208" s="10">
        <v>7.66</v>
      </c>
      <c r="F6208" s="10">
        <v>0</v>
      </c>
      <c r="G6208" s="10">
        <v>7.66</v>
      </c>
      <c r="H6208" s="10">
        <v>0</v>
      </c>
      <c r="I6208" s="10">
        <v>7.66</v>
      </c>
      <c r="J6208" s="10">
        <v>90</v>
      </c>
      <c r="K6208" s="10">
        <v>0</v>
      </c>
      <c r="L6208" s="10">
        <v>90</v>
      </c>
      <c r="M6208" s="10">
        <v>0</v>
      </c>
      <c r="N6208" s="10">
        <v>90</v>
      </c>
    </row>
    <row r="6209" spans="1:14" x14ac:dyDescent="0.25">
      <c r="A6209" s="9" t="s">
        <v>852</v>
      </c>
      <c r="B6209" s="9" t="s">
        <v>151</v>
      </c>
      <c r="C6209" s="9" t="s">
        <v>42</v>
      </c>
      <c r="D6209" s="9" t="s">
        <v>43</v>
      </c>
      <c r="E6209" s="10">
        <v>109.64</v>
      </c>
      <c r="F6209" s="10">
        <v>99.67647058823529</v>
      </c>
      <c r="G6209" s="10">
        <v>9.9635294117647106</v>
      </c>
      <c r="H6209" s="10">
        <v>101.67</v>
      </c>
      <c r="I6209" s="10">
        <v>7.9699999999999989</v>
      </c>
      <c r="J6209" s="10">
        <v>1100</v>
      </c>
      <c r="K6209" s="10">
        <v>1000</v>
      </c>
      <c r="L6209" s="10">
        <v>100</v>
      </c>
      <c r="M6209" s="10">
        <v>1020</v>
      </c>
      <c r="N6209" s="10">
        <v>80</v>
      </c>
    </row>
    <row r="6210" spans="1:14" x14ac:dyDescent="0.25">
      <c r="A6210" s="9" t="s">
        <v>852</v>
      </c>
      <c r="B6210" s="9" t="s">
        <v>152</v>
      </c>
      <c r="C6210" s="9" t="s">
        <v>42</v>
      </c>
      <c r="D6210" s="9" t="s">
        <v>43</v>
      </c>
      <c r="E6210" s="10">
        <v>827.52</v>
      </c>
      <c r="F6210" s="10">
        <v>820.67980295566497</v>
      </c>
      <c r="G6210" s="10">
        <v>6.8401970443350137</v>
      </c>
      <c r="H6210" s="10">
        <v>832.99</v>
      </c>
      <c r="I6210" s="10">
        <v>-5.4700000000000273</v>
      </c>
      <c r="J6210" s="10">
        <v>12100</v>
      </c>
      <c r="K6210" s="10">
        <v>12000</v>
      </c>
      <c r="L6210" s="10">
        <v>100</v>
      </c>
      <c r="M6210" s="10">
        <v>12180</v>
      </c>
      <c r="N6210" s="10">
        <v>-80</v>
      </c>
    </row>
    <row r="6211" spans="1:14" x14ac:dyDescent="0.25">
      <c r="A6211" s="9" t="s">
        <v>852</v>
      </c>
      <c r="B6211" s="9" t="s">
        <v>44</v>
      </c>
      <c r="C6211" s="9" t="s">
        <v>42</v>
      </c>
      <c r="D6211" s="9" t="s">
        <v>43</v>
      </c>
      <c r="E6211" s="10">
        <v>987.91</v>
      </c>
      <c r="F6211" s="10">
        <v>983.00497512437812</v>
      </c>
      <c r="G6211" s="10">
        <v>4.905024875621848</v>
      </c>
      <c r="H6211" s="10">
        <v>987.92</v>
      </c>
      <c r="I6211" s="10">
        <v>-9.9999999999909051E-3</v>
      </c>
      <c r="J6211" s="10">
        <v>1005</v>
      </c>
      <c r="K6211" s="10">
        <v>1000</v>
      </c>
      <c r="L6211" s="10">
        <v>5</v>
      </c>
      <c r="M6211" s="10">
        <v>1005</v>
      </c>
      <c r="N6211" s="10">
        <v>0</v>
      </c>
    </row>
    <row r="6212" spans="1:14" x14ac:dyDescent="0.25">
      <c r="A6212" s="9" t="s">
        <v>852</v>
      </c>
      <c r="B6212" s="9" t="s">
        <v>153</v>
      </c>
      <c r="C6212" s="9" t="s">
        <v>42</v>
      </c>
      <c r="D6212" s="9" t="s">
        <v>43</v>
      </c>
      <c r="E6212" s="10">
        <v>1577.11</v>
      </c>
      <c r="F6212" s="10">
        <v>1564.07881773399</v>
      </c>
      <c r="G6212" s="10">
        <v>13.031182266009864</v>
      </c>
      <c r="H6212" s="10">
        <v>1587.54</v>
      </c>
      <c r="I6212" s="10">
        <v>-10.430000000000064</v>
      </c>
      <c r="J6212" s="10">
        <v>12100</v>
      </c>
      <c r="K6212" s="10">
        <v>12000</v>
      </c>
      <c r="L6212" s="10">
        <v>100</v>
      </c>
      <c r="M6212" s="10">
        <v>12180</v>
      </c>
      <c r="N6212" s="10">
        <v>-80</v>
      </c>
    </row>
    <row r="6213" spans="1:14" x14ac:dyDescent="0.25">
      <c r="A6213" s="9" t="s">
        <v>852</v>
      </c>
      <c r="B6213" s="9" t="s">
        <v>154</v>
      </c>
      <c r="C6213" s="9" t="s">
        <v>42</v>
      </c>
      <c r="D6213" s="9" t="s">
        <v>43</v>
      </c>
      <c r="E6213" s="10">
        <v>2333.4899999999998</v>
      </c>
      <c r="F6213" s="10">
        <v>2314.1970443349755</v>
      </c>
      <c r="G6213" s="10">
        <v>19.292955665024238</v>
      </c>
      <c r="H6213" s="10">
        <v>2348.91</v>
      </c>
      <c r="I6213" s="10">
        <v>-15.420000000000073</v>
      </c>
      <c r="J6213" s="10">
        <v>12100</v>
      </c>
      <c r="K6213" s="10">
        <v>12000</v>
      </c>
      <c r="L6213" s="10">
        <v>100</v>
      </c>
      <c r="M6213" s="10">
        <v>12180</v>
      </c>
      <c r="N6213" s="10">
        <v>-80</v>
      </c>
    </row>
    <row r="6214" spans="1:14" x14ac:dyDescent="0.25">
      <c r="A6214" s="9" t="s">
        <v>852</v>
      </c>
      <c r="B6214" s="9" t="s">
        <v>84</v>
      </c>
      <c r="C6214" s="9" t="s">
        <v>42</v>
      </c>
      <c r="D6214" s="9" t="s">
        <v>43</v>
      </c>
      <c r="E6214" s="10">
        <v>4973.4799999999996</v>
      </c>
      <c r="F6214" s="10">
        <v>4875.9607843137246</v>
      </c>
      <c r="G6214" s="10">
        <v>97.519215686274947</v>
      </c>
      <c r="H6214" s="10">
        <v>4973.4799999999996</v>
      </c>
      <c r="I6214" s="10">
        <v>0</v>
      </c>
      <c r="J6214" s="10">
        <v>12240</v>
      </c>
      <c r="K6214" s="10">
        <v>12000</v>
      </c>
      <c r="L6214" s="10">
        <v>240</v>
      </c>
      <c r="M6214" s="10">
        <v>12240</v>
      </c>
      <c r="N6214" s="10">
        <v>0</v>
      </c>
    </row>
    <row r="6215" spans="1:14" x14ac:dyDescent="0.25">
      <c r="A6215" s="9" t="s">
        <v>852</v>
      </c>
      <c r="B6215" s="9" t="s">
        <v>136</v>
      </c>
      <c r="C6215" s="9" t="s">
        <v>42</v>
      </c>
      <c r="D6215" s="9" t="s">
        <v>43</v>
      </c>
      <c r="E6215" s="10">
        <v>6576.71</v>
      </c>
      <c r="F6215" s="10">
        <v>6479.5172413793107</v>
      </c>
      <c r="G6215" s="10">
        <v>97.192758620689347</v>
      </c>
      <c r="H6215" s="10">
        <v>6576.71</v>
      </c>
      <c r="I6215" s="10">
        <v>0</v>
      </c>
      <c r="J6215" s="10">
        <v>12180</v>
      </c>
      <c r="K6215" s="10">
        <v>12000</v>
      </c>
      <c r="L6215" s="10">
        <v>180</v>
      </c>
      <c r="M6215" s="10">
        <v>12180</v>
      </c>
      <c r="N6215" s="10">
        <v>0</v>
      </c>
    </row>
    <row r="6216" spans="1:14" x14ac:dyDescent="0.25">
      <c r="A6216" s="9" t="s">
        <v>852</v>
      </c>
      <c r="B6216" s="9" t="s">
        <v>137</v>
      </c>
      <c r="C6216" s="9" t="s">
        <v>42</v>
      </c>
      <c r="D6216" s="9" t="s">
        <v>43</v>
      </c>
      <c r="E6216" s="10">
        <v>7971.76</v>
      </c>
      <c r="F6216" s="10">
        <v>7940</v>
      </c>
      <c r="G6216" s="10">
        <v>31.760000000000218</v>
      </c>
      <c r="H6216" s="10">
        <v>8059.1</v>
      </c>
      <c r="I6216" s="10">
        <v>-87.340000000000146</v>
      </c>
      <c r="J6216" s="10">
        <v>1004</v>
      </c>
      <c r="K6216" s="10">
        <v>1000</v>
      </c>
      <c r="L6216" s="10">
        <v>4</v>
      </c>
      <c r="M6216" s="10">
        <v>1015</v>
      </c>
      <c r="N6216" s="10">
        <v>-11</v>
      </c>
    </row>
    <row r="6217" spans="1:14" x14ac:dyDescent="0.25">
      <c r="A6217" s="9" t="s">
        <v>852</v>
      </c>
      <c r="B6217" s="9" t="s">
        <v>50</v>
      </c>
      <c r="C6217" s="9" t="s">
        <v>42</v>
      </c>
      <c r="D6217" s="9" t="s">
        <v>43</v>
      </c>
      <c r="E6217" s="10">
        <v>16039.8</v>
      </c>
      <c r="F6217" s="10">
        <v>15960</v>
      </c>
      <c r="G6217" s="10">
        <v>79.799999999999272</v>
      </c>
      <c r="H6217" s="10">
        <v>16039.8</v>
      </c>
      <c r="I6217" s="10">
        <v>0</v>
      </c>
      <c r="J6217" s="10">
        <v>12060</v>
      </c>
      <c r="K6217" s="10">
        <v>12000</v>
      </c>
      <c r="L6217" s="10">
        <v>60</v>
      </c>
      <c r="M6217" s="10">
        <v>12060</v>
      </c>
      <c r="N6217" s="10">
        <v>0</v>
      </c>
    </row>
    <row r="6218" spans="1:14" x14ac:dyDescent="0.25">
      <c r="A6218" s="9" t="s">
        <v>852</v>
      </c>
      <c r="B6218" s="9" t="s">
        <v>103</v>
      </c>
      <c r="C6218" s="9" t="s">
        <v>42</v>
      </c>
      <c r="D6218" s="9" t="s">
        <v>43</v>
      </c>
      <c r="E6218" s="10">
        <v>57975.05</v>
      </c>
      <c r="F6218" s="10">
        <v>57401.039603960395</v>
      </c>
      <c r="G6218" s="10">
        <v>574.01039603960817</v>
      </c>
      <c r="H6218" s="10">
        <v>57975.05</v>
      </c>
      <c r="I6218" s="10">
        <v>0</v>
      </c>
      <c r="J6218" s="10">
        <v>12120</v>
      </c>
      <c r="K6218" s="10">
        <v>12000</v>
      </c>
      <c r="L6218" s="10">
        <v>120</v>
      </c>
      <c r="M6218" s="10">
        <v>12120</v>
      </c>
      <c r="N6218" s="10">
        <v>0</v>
      </c>
    </row>
    <row r="6219" spans="1:14" x14ac:dyDescent="0.25">
      <c r="A6219" s="9" t="s">
        <v>852</v>
      </c>
      <c r="B6219" s="9" t="s">
        <v>155</v>
      </c>
      <c r="C6219" s="9" t="s">
        <v>42</v>
      </c>
      <c r="D6219" s="9" t="s">
        <v>53</v>
      </c>
      <c r="E6219" s="10">
        <v>42019.61</v>
      </c>
      <c r="F6219" s="10">
        <v>41312.473118279573</v>
      </c>
      <c r="G6219" s="10">
        <v>707.13688172042748</v>
      </c>
      <c r="H6219" s="10">
        <v>42262.66</v>
      </c>
      <c r="I6219" s="10">
        <v>-243.05000000000291</v>
      </c>
      <c r="J6219" s="10">
        <v>9154</v>
      </c>
      <c r="K6219" s="10">
        <v>9000</v>
      </c>
      <c r="L6219" s="10">
        <v>154</v>
      </c>
      <c r="M6219" s="10">
        <v>9207</v>
      </c>
      <c r="N6219" s="10">
        <v>-53</v>
      </c>
    </row>
    <row r="6220" spans="1:14" x14ac:dyDescent="0.25">
      <c r="A6220" s="9" t="s">
        <v>852</v>
      </c>
      <c r="B6220" s="9" t="s">
        <v>54</v>
      </c>
      <c r="C6220" s="9" t="s">
        <v>42</v>
      </c>
      <c r="D6220" s="9" t="s">
        <v>55</v>
      </c>
      <c r="E6220" s="10">
        <v>605.88</v>
      </c>
      <c r="F6220" s="10">
        <v>594</v>
      </c>
      <c r="G6220" s="10">
        <v>11.879999999999995</v>
      </c>
      <c r="H6220" s="10">
        <v>605.88</v>
      </c>
      <c r="I6220" s="10">
        <v>0</v>
      </c>
      <c r="J6220" s="10">
        <v>110.16</v>
      </c>
      <c r="K6220" s="10">
        <v>108</v>
      </c>
      <c r="L6220" s="10">
        <v>2.1599999999999966</v>
      </c>
      <c r="M6220" s="10">
        <v>110.16</v>
      </c>
      <c r="N6220" s="10">
        <v>0</v>
      </c>
    </row>
    <row r="6221" spans="1:14" x14ac:dyDescent="0.25">
      <c r="A6221" s="9" t="s">
        <v>853</v>
      </c>
      <c r="B6221" s="9" t="s">
        <v>25</v>
      </c>
      <c r="C6221" s="9" t="s">
        <v>26</v>
      </c>
      <c r="D6221" s="9" t="s">
        <v>27</v>
      </c>
      <c r="E6221" s="10">
        <v>7347.45</v>
      </c>
      <c r="F6221" s="10">
        <v>0</v>
      </c>
      <c r="G6221" s="10">
        <v>7347.45</v>
      </c>
      <c r="H6221" s="10">
        <v>0</v>
      </c>
      <c r="I6221" s="10">
        <v>7347.45</v>
      </c>
      <c r="J6221" s="10">
        <v>0</v>
      </c>
      <c r="K6221" s="10">
        <v>0</v>
      </c>
      <c r="L6221" s="10">
        <v>0</v>
      </c>
      <c r="M6221" s="10">
        <v>0</v>
      </c>
      <c r="N6221" s="10">
        <v>0</v>
      </c>
    </row>
    <row r="6222" spans="1:14" x14ac:dyDescent="0.25">
      <c r="A6222" s="9" t="s">
        <v>853</v>
      </c>
      <c r="B6222" s="9" t="s">
        <v>28</v>
      </c>
      <c r="C6222" s="9" t="s">
        <v>29</v>
      </c>
      <c r="D6222" s="9" t="s">
        <v>27</v>
      </c>
      <c r="E6222" s="10">
        <v>3.46</v>
      </c>
      <c r="F6222" s="10">
        <v>0</v>
      </c>
      <c r="G6222" s="10">
        <v>3.46</v>
      </c>
      <c r="H6222" s="10">
        <v>3.48</v>
      </c>
      <c r="I6222" s="10">
        <v>-2.0000000000000018E-2</v>
      </c>
      <c r="J6222" s="10">
        <v>0</v>
      </c>
      <c r="K6222" s="10">
        <v>0</v>
      </c>
      <c r="L6222" s="10">
        <v>0</v>
      </c>
      <c r="M6222" s="10">
        <v>0</v>
      </c>
      <c r="N6222" s="10">
        <v>0</v>
      </c>
    </row>
    <row r="6223" spans="1:14" x14ac:dyDescent="0.25">
      <c r="A6223" s="9" t="s">
        <v>853</v>
      </c>
      <c r="B6223" s="9" t="s">
        <v>30</v>
      </c>
      <c r="C6223" s="9" t="s">
        <v>29</v>
      </c>
      <c r="D6223" s="9" t="s">
        <v>27</v>
      </c>
      <c r="E6223" s="10">
        <v>80.739999999999995</v>
      </c>
      <c r="F6223" s="10">
        <v>0</v>
      </c>
      <c r="G6223" s="10">
        <v>80.739999999999995</v>
      </c>
      <c r="H6223" s="10">
        <v>81.209999999999994</v>
      </c>
      <c r="I6223" s="10">
        <v>-0.46999999999999886</v>
      </c>
      <c r="J6223" s="10">
        <v>0</v>
      </c>
      <c r="K6223" s="10">
        <v>0</v>
      </c>
      <c r="L6223" s="10">
        <v>0</v>
      </c>
      <c r="M6223" s="10">
        <v>0</v>
      </c>
      <c r="N6223" s="10">
        <v>0</v>
      </c>
    </row>
    <row r="6224" spans="1:14" x14ac:dyDescent="0.25">
      <c r="A6224" s="9" t="s">
        <v>853</v>
      </c>
      <c r="B6224" s="9" t="s">
        <v>31</v>
      </c>
      <c r="C6224" s="9" t="s">
        <v>29</v>
      </c>
      <c r="D6224" s="9" t="s">
        <v>27</v>
      </c>
      <c r="E6224" s="10">
        <v>542.13</v>
      </c>
      <c r="F6224" s="10">
        <v>0</v>
      </c>
      <c r="G6224" s="10">
        <v>542.13</v>
      </c>
      <c r="H6224" s="10">
        <v>545.24</v>
      </c>
      <c r="I6224" s="10">
        <v>-3.1100000000000136</v>
      </c>
      <c r="J6224" s="10">
        <v>0</v>
      </c>
      <c r="K6224" s="10">
        <v>0</v>
      </c>
      <c r="L6224" s="10">
        <v>0</v>
      </c>
      <c r="M6224" s="10">
        <v>0</v>
      </c>
      <c r="N6224" s="10">
        <v>0</v>
      </c>
    </row>
    <row r="6225" spans="1:14" x14ac:dyDescent="0.25">
      <c r="A6225" s="9" t="s">
        <v>853</v>
      </c>
      <c r="B6225" s="9" t="s">
        <v>32</v>
      </c>
      <c r="C6225" s="9" t="s">
        <v>33</v>
      </c>
      <c r="D6225" s="9" t="s">
        <v>27</v>
      </c>
      <c r="E6225" s="10">
        <v>264.51</v>
      </c>
      <c r="F6225" s="10">
        <v>0</v>
      </c>
      <c r="G6225" s="10">
        <v>264.51</v>
      </c>
      <c r="H6225" s="10">
        <v>1104.0999999999999</v>
      </c>
      <c r="I6225" s="10">
        <v>-839.58999999999992</v>
      </c>
      <c r="J6225" s="10">
        <v>0.75</v>
      </c>
      <c r="K6225" s="10">
        <v>0</v>
      </c>
      <c r="L6225" s="10">
        <v>0.75</v>
      </c>
      <c r="M6225" s="10">
        <v>3.1309999999999998</v>
      </c>
      <c r="N6225" s="10">
        <v>-2.3809999999999998</v>
      </c>
    </row>
    <row r="6226" spans="1:14" x14ac:dyDescent="0.25">
      <c r="A6226" s="9" t="s">
        <v>853</v>
      </c>
      <c r="B6226" s="9" t="s">
        <v>34</v>
      </c>
      <c r="C6226" s="9" t="s">
        <v>33</v>
      </c>
      <c r="D6226" s="9" t="s">
        <v>27</v>
      </c>
      <c r="E6226" s="10">
        <v>909.28</v>
      </c>
      <c r="F6226" s="10">
        <v>0</v>
      </c>
      <c r="G6226" s="10">
        <v>909.28</v>
      </c>
      <c r="H6226" s="10">
        <v>3795.4</v>
      </c>
      <c r="I6226" s="10">
        <v>-2886.12</v>
      </c>
      <c r="J6226" s="10">
        <v>0.75</v>
      </c>
      <c r="K6226" s="10">
        <v>0</v>
      </c>
      <c r="L6226" s="10">
        <v>0.75</v>
      </c>
      <c r="M6226" s="10">
        <v>3.1309999999999998</v>
      </c>
      <c r="N6226" s="10">
        <v>-2.3809999999999998</v>
      </c>
    </row>
    <row r="6227" spans="1:14" x14ac:dyDescent="0.25">
      <c r="A6227" s="9" t="s">
        <v>853</v>
      </c>
      <c r="B6227" s="9" t="s">
        <v>35</v>
      </c>
      <c r="C6227" s="9" t="s">
        <v>33</v>
      </c>
      <c r="D6227" s="9" t="s">
        <v>27</v>
      </c>
      <c r="E6227" s="10">
        <v>983.78</v>
      </c>
      <c r="F6227" s="10">
        <v>0</v>
      </c>
      <c r="G6227" s="10">
        <v>983.78</v>
      </c>
      <c r="H6227" s="10">
        <v>4106.2299999999996</v>
      </c>
      <c r="I6227" s="10">
        <v>-3122.45</v>
      </c>
      <c r="J6227" s="10">
        <v>15.75</v>
      </c>
      <c r="K6227" s="10">
        <v>0</v>
      </c>
      <c r="L6227" s="10">
        <v>15.75</v>
      </c>
      <c r="M6227" s="10">
        <v>65.739000000000004</v>
      </c>
      <c r="N6227" s="10">
        <v>-49.989000000000004</v>
      </c>
    </row>
    <row r="6228" spans="1:14" x14ac:dyDescent="0.25">
      <c r="A6228" s="9" t="s">
        <v>853</v>
      </c>
      <c r="B6228" s="9" t="s">
        <v>36</v>
      </c>
      <c r="C6228" s="9" t="s">
        <v>29</v>
      </c>
      <c r="D6228" s="9" t="s">
        <v>27</v>
      </c>
      <c r="E6228" s="10">
        <v>6073.79</v>
      </c>
      <c r="F6228" s="10">
        <v>0</v>
      </c>
      <c r="G6228" s="10">
        <v>6073.79</v>
      </c>
      <c r="H6228" s="10">
        <v>6108.66</v>
      </c>
      <c r="I6228" s="10">
        <v>-34.869999999999891</v>
      </c>
      <c r="J6228" s="10">
        <v>0</v>
      </c>
      <c r="K6228" s="10">
        <v>0</v>
      </c>
      <c r="L6228" s="10">
        <v>0</v>
      </c>
      <c r="M6228" s="10">
        <v>0</v>
      </c>
      <c r="N6228" s="10">
        <v>0</v>
      </c>
    </row>
    <row r="6229" spans="1:14" x14ac:dyDescent="0.25">
      <c r="A6229" s="9" t="s">
        <v>853</v>
      </c>
      <c r="B6229" s="9" t="s">
        <v>37</v>
      </c>
      <c r="C6229" s="9" t="s">
        <v>29</v>
      </c>
      <c r="D6229" s="9" t="s">
        <v>27</v>
      </c>
      <c r="E6229" s="10">
        <v>14045.68</v>
      </c>
      <c r="F6229" s="10">
        <v>0</v>
      </c>
      <c r="G6229" s="10">
        <v>14045.68</v>
      </c>
      <c r="H6229" s="10">
        <v>14126.32</v>
      </c>
      <c r="I6229" s="10">
        <v>-80.639999999999418</v>
      </c>
      <c r="J6229" s="10">
        <v>0</v>
      </c>
      <c r="K6229" s="10">
        <v>0</v>
      </c>
      <c r="L6229" s="10">
        <v>0</v>
      </c>
      <c r="M6229" s="10">
        <v>0</v>
      </c>
      <c r="N6229" s="10">
        <v>0</v>
      </c>
    </row>
    <row r="6230" spans="1:14" x14ac:dyDescent="0.25">
      <c r="A6230" s="9" t="s">
        <v>853</v>
      </c>
      <c r="B6230" s="9" t="s">
        <v>157</v>
      </c>
      <c r="C6230" s="9" t="s">
        <v>39</v>
      </c>
      <c r="D6230" s="9" t="s">
        <v>40</v>
      </c>
      <c r="E6230" s="10">
        <v>-288309.09999999998</v>
      </c>
      <c r="F6230" s="10">
        <v>0</v>
      </c>
      <c r="G6230" s="10">
        <v>-288309.09999999998</v>
      </c>
      <c r="H6230" s="10">
        <v>-288309.09999999998</v>
      </c>
      <c r="I6230" s="10">
        <v>0</v>
      </c>
      <c r="J6230" s="10">
        <v>-3600</v>
      </c>
      <c r="K6230" s="10">
        <v>0</v>
      </c>
      <c r="L6230" s="10">
        <v>-3600</v>
      </c>
      <c r="M6230" s="10">
        <v>-3600</v>
      </c>
      <c r="N6230" s="10">
        <v>0</v>
      </c>
    </row>
    <row r="6231" spans="1:14" x14ac:dyDescent="0.25">
      <c r="A6231" s="9" t="s">
        <v>853</v>
      </c>
      <c r="B6231" s="9" t="s">
        <v>92</v>
      </c>
      <c r="C6231" s="9" t="s">
        <v>42</v>
      </c>
      <c r="D6231" s="9" t="s">
        <v>43</v>
      </c>
      <c r="E6231" s="10">
        <v>12.77</v>
      </c>
      <c r="F6231" s="10">
        <v>0</v>
      </c>
      <c r="G6231" s="10">
        <v>12.77</v>
      </c>
      <c r="H6231" s="10">
        <v>0</v>
      </c>
      <c r="I6231" s="10">
        <v>12.77</v>
      </c>
      <c r="J6231" s="10">
        <v>150</v>
      </c>
      <c r="K6231" s="10">
        <v>0</v>
      </c>
      <c r="L6231" s="10">
        <v>150</v>
      </c>
      <c r="M6231" s="10">
        <v>0</v>
      </c>
      <c r="N6231" s="10">
        <v>150</v>
      </c>
    </row>
    <row r="6232" spans="1:14" x14ac:dyDescent="0.25">
      <c r="A6232" s="9" t="s">
        <v>853</v>
      </c>
      <c r="B6232" s="9" t="s">
        <v>151</v>
      </c>
      <c r="C6232" s="9" t="s">
        <v>42</v>
      </c>
      <c r="D6232" s="9" t="s">
        <v>43</v>
      </c>
      <c r="E6232" s="10">
        <v>403.71</v>
      </c>
      <c r="F6232" s="10">
        <v>358.84313725490193</v>
      </c>
      <c r="G6232" s="10">
        <v>44.866862745098047</v>
      </c>
      <c r="H6232" s="10">
        <v>366.02</v>
      </c>
      <c r="I6232" s="10">
        <v>37.69</v>
      </c>
      <c r="J6232" s="10">
        <v>4050</v>
      </c>
      <c r="K6232" s="10">
        <v>3600</v>
      </c>
      <c r="L6232" s="10">
        <v>450</v>
      </c>
      <c r="M6232" s="10">
        <v>3672</v>
      </c>
      <c r="N6232" s="10">
        <v>378</v>
      </c>
    </row>
    <row r="6233" spans="1:14" x14ac:dyDescent="0.25">
      <c r="A6233" s="9" t="s">
        <v>853</v>
      </c>
      <c r="B6233" s="9" t="s">
        <v>152</v>
      </c>
      <c r="C6233" s="9" t="s">
        <v>42</v>
      </c>
      <c r="D6233" s="9" t="s">
        <v>43</v>
      </c>
      <c r="E6233" s="10">
        <v>1507.32</v>
      </c>
      <c r="F6233" s="10">
        <v>1477.2216748768474</v>
      </c>
      <c r="G6233" s="10">
        <v>30.098325123152563</v>
      </c>
      <c r="H6233" s="10">
        <v>1499.38</v>
      </c>
      <c r="I6233" s="10">
        <v>7.9399999999998272</v>
      </c>
      <c r="J6233" s="10">
        <v>22040</v>
      </c>
      <c r="K6233" s="10">
        <v>21600</v>
      </c>
      <c r="L6233" s="10">
        <v>440</v>
      </c>
      <c r="M6233" s="10">
        <v>21924</v>
      </c>
      <c r="N6233" s="10">
        <v>116</v>
      </c>
    </row>
    <row r="6234" spans="1:14" x14ac:dyDescent="0.25">
      <c r="A6234" s="9" t="s">
        <v>853</v>
      </c>
      <c r="B6234" s="9" t="s">
        <v>94</v>
      </c>
      <c r="C6234" s="9" t="s">
        <v>42</v>
      </c>
      <c r="D6234" s="9" t="s">
        <v>43</v>
      </c>
      <c r="E6234" s="10">
        <v>1790.91</v>
      </c>
      <c r="F6234" s="10">
        <v>1782</v>
      </c>
      <c r="G6234" s="10">
        <v>8.9100000000000819</v>
      </c>
      <c r="H6234" s="10">
        <v>1790.91</v>
      </c>
      <c r="I6234" s="10">
        <v>0</v>
      </c>
      <c r="J6234" s="10">
        <v>3618</v>
      </c>
      <c r="K6234" s="10">
        <v>3600</v>
      </c>
      <c r="L6234" s="10">
        <v>18</v>
      </c>
      <c r="M6234" s="10">
        <v>3618</v>
      </c>
      <c r="N6234" s="10">
        <v>0</v>
      </c>
    </row>
    <row r="6235" spans="1:14" x14ac:dyDescent="0.25">
      <c r="A6235" s="9" t="s">
        <v>853</v>
      </c>
      <c r="B6235" s="9" t="s">
        <v>153</v>
      </c>
      <c r="C6235" s="9" t="s">
        <v>42</v>
      </c>
      <c r="D6235" s="9" t="s">
        <v>43</v>
      </c>
      <c r="E6235" s="10">
        <v>2840.1</v>
      </c>
      <c r="F6235" s="10">
        <v>2815.3399014778324</v>
      </c>
      <c r="G6235" s="10">
        <v>24.760098522167482</v>
      </c>
      <c r="H6235" s="10">
        <v>2857.57</v>
      </c>
      <c r="I6235" s="10">
        <v>-17.470000000000255</v>
      </c>
      <c r="J6235" s="10">
        <v>21790</v>
      </c>
      <c r="K6235" s="10">
        <v>21600</v>
      </c>
      <c r="L6235" s="10">
        <v>190</v>
      </c>
      <c r="M6235" s="10">
        <v>21924</v>
      </c>
      <c r="N6235" s="10">
        <v>-134</v>
      </c>
    </row>
    <row r="6236" spans="1:14" x14ac:dyDescent="0.25">
      <c r="A6236" s="9" t="s">
        <v>853</v>
      </c>
      <c r="B6236" s="9" t="s">
        <v>154</v>
      </c>
      <c r="C6236" s="9" t="s">
        <v>42</v>
      </c>
      <c r="D6236" s="9" t="s">
        <v>43</v>
      </c>
      <c r="E6236" s="10">
        <v>4240.78</v>
      </c>
      <c r="F6236" s="10">
        <v>4165.5566502463053</v>
      </c>
      <c r="G6236" s="10">
        <v>75.223349753694492</v>
      </c>
      <c r="H6236" s="10">
        <v>4228.04</v>
      </c>
      <c r="I6236" s="10">
        <v>12.739999999999782</v>
      </c>
      <c r="J6236" s="10">
        <v>21990</v>
      </c>
      <c r="K6236" s="10">
        <v>21600</v>
      </c>
      <c r="L6236" s="10">
        <v>390</v>
      </c>
      <c r="M6236" s="10">
        <v>21924</v>
      </c>
      <c r="N6236" s="10">
        <v>66</v>
      </c>
    </row>
    <row r="6237" spans="1:14" x14ac:dyDescent="0.25">
      <c r="A6237" s="9" t="s">
        <v>853</v>
      </c>
      <c r="B6237" s="9" t="s">
        <v>84</v>
      </c>
      <c r="C6237" s="9" t="s">
        <v>42</v>
      </c>
      <c r="D6237" s="9" t="s">
        <v>43</v>
      </c>
      <c r="E6237" s="10">
        <v>8952.26</v>
      </c>
      <c r="F6237" s="10">
        <v>8776.7254901960787</v>
      </c>
      <c r="G6237" s="10">
        <v>175.53450980392154</v>
      </c>
      <c r="H6237" s="10">
        <v>8952.26</v>
      </c>
      <c r="I6237" s="10">
        <v>0</v>
      </c>
      <c r="J6237" s="10">
        <v>22032</v>
      </c>
      <c r="K6237" s="10">
        <v>21600</v>
      </c>
      <c r="L6237" s="10">
        <v>432</v>
      </c>
      <c r="M6237" s="10">
        <v>22032</v>
      </c>
      <c r="N6237" s="10">
        <v>0</v>
      </c>
    </row>
    <row r="6238" spans="1:14" x14ac:dyDescent="0.25">
      <c r="A6238" s="9" t="s">
        <v>853</v>
      </c>
      <c r="B6238" s="9" t="s">
        <v>136</v>
      </c>
      <c r="C6238" s="9" t="s">
        <v>42</v>
      </c>
      <c r="D6238" s="9" t="s">
        <v>43</v>
      </c>
      <c r="E6238" s="10">
        <v>11838.08</v>
      </c>
      <c r="F6238" s="10">
        <v>11663.133004926109</v>
      </c>
      <c r="G6238" s="10">
        <v>174.94699507389123</v>
      </c>
      <c r="H6238" s="10">
        <v>11838.08</v>
      </c>
      <c r="I6238" s="10">
        <v>0</v>
      </c>
      <c r="J6238" s="10">
        <v>21924</v>
      </c>
      <c r="K6238" s="10">
        <v>21600</v>
      </c>
      <c r="L6238" s="10">
        <v>324</v>
      </c>
      <c r="M6238" s="10">
        <v>21924</v>
      </c>
      <c r="N6238" s="10">
        <v>0</v>
      </c>
    </row>
    <row r="6239" spans="1:14" x14ac:dyDescent="0.25">
      <c r="A6239" s="9" t="s">
        <v>853</v>
      </c>
      <c r="B6239" s="9" t="s">
        <v>145</v>
      </c>
      <c r="C6239" s="9" t="s">
        <v>42</v>
      </c>
      <c r="D6239" s="9" t="s">
        <v>43</v>
      </c>
      <c r="E6239" s="10">
        <v>16516.080000000002</v>
      </c>
      <c r="F6239" s="10">
        <v>16272</v>
      </c>
      <c r="G6239" s="10">
        <v>244.08000000000175</v>
      </c>
      <c r="H6239" s="10">
        <v>16516.080000000002</v>
      </c>
      <c r="I6239" s="10">
        <v>0</v>
      </c>
      <c r="J6239" s="10">
        <v>3654</v>
      </c>
      <c r="K6239" s="10">
        <v>3600</v>
      </c>
      <c r="L6239" s="10">
        <v>54</v>
      </c>
      <c r="M6239" s="10">
        <v>3654</v>
      </c>
      <c r="N6239" s="10">
        <v>0</v>
      </c>
    </row>
    <row r="6240" spans="1:14" x14ac:dyDescent="0.25">
      <c r="A6240" s="9" t="s">
        <v>853</v>
      </c>
      <c r="B6240" s="9" t="s">
        <v>50</v>
      </c>
      <c r="C6240" s="9" t="s">
        <v>42</v>
      </c>
      <c r="D6240" s="9" t="s">
        <v>43</v>
      </c>
      <c r="E6240" s="10">
        <v>28871.64</v>
      </c>
      <c r="F6240" s="10">
        <v>28728</v>
      </c>
      <c r="G6240" s="10">
        <v>143.63999999999942</v>
      </c>
      <c r="H6240" s="10">
        <v>28871.64</v>
      </c>
      <c r="I6240" s="10">
        <v>0</v>
      </c>
      <c r="J6240" s="10">
        <v>21708</v>
      </c>
      <c r="K6240" s="10">
        <v>21600</v>
      </c>
      <c r="L6240" s="10">
        <v>108</v>
      </c>
      <c r="M6240" s="10">
        <v>21708</v>
      </c>
      <c r="N6240" s="10">
        <v>0</v>
      </c>
    </row>
    <row r="6241" spans="1:14" x14ac:dyDescent="0.25">
      <c r="A6241" s="9" t="s">
        <v>853</v>
      </c>
      <c r="B6241" s="9" t="s">
        <v>103</v>
      </c>
      <c r="C6241" s="9" t="s">
        <v>42</v>
      </c>
      <c r="D6241" s="9" t="s">
        <v>43</v>
      </c>
      <c r="E6241" s="10">
        <v>104355.09</v>
      </c>
      <c r="F6241" s="10">
        <v>103321.87128712871</v>
      </c>
      <c r="G6241" s="10">
        <v>1033.2187128712831</v>
      </c>
      <c r="H6241" s="10">
        <v>104355.09</v>
      </c>
      <c r="I6241" s="10">
        <v>0</v>
      </c>
      <c r="J6241" s="10">
        <v>21816</v>
      </c>
      <c r="K6241" s="10">
        <v>21600</v>
      </c>
      <c r="L6241" s="10">
        <v>216</v>
      </c>
      <c r="M6241" s="10">
        <v>21816</v>
      </c>
      <c r="N6241" s="10">
        <v>0</v>
      </c>
    </row>
    <row r="6242" spans="1:14" x14ac:dyDescent="0.25">
      <c r="A6242" s="9" t="s">
        <v>853</v>
      </c>
      <c r="B6242" s="9" t="s">
        <v>155</v>
      </c>
      <c r="C6242" s="9" t="s">
        <v>42</v>
      </c>
      <c r="D6242" s="9" t="s">
        <v>53</v>
      </c>
      <c r="E6242" s="10">
        <v>75638.960000000006</v>
      </c>
      <c r="F6242" s="10">
        <v>74362.453567937438</v>
      </c>
      <c r="G6242" s="10">
        <v>1276.5064320625679</v>
      </c>
      <c r="H6242" s="10">
        <v>76072.789999999994</v>
      </c>
      <c r="I6242" s="10">
        <v>-433.82999999998719</v>
      </c>
      <c r="J6242" s="10">
        <v>16478</v>
      </c>
      <c r="K6242" s="10">
        <v>16199.999999999998</v>
      </c>
      <c r="L6242" s="10">
        <v>278.00000000000182</v>
      </c>
      <c r="M6242" s="10">
        <v>16572.599999999999</v>
      </c>
      <c r="N6242" s="10">
        <v>-94.599999999998545</v>
      </c>
    </row>
    <row r="6243" spans="1:14" x14ac:dyDescent="0.25">
      <c r="A6243" s="9" t="s">
        <v>853</v>
      </c>
      <c r="B6243" s="9" t="s">
        <v>54</v>
      </c>
      <c r="C6243" s="9" t="s">
        <v>42</v>
      </c>
      <c r="D6243" s="9" t="s">
        <v>55</v>
      </c>
      <c r="E6243" s="10">
        <v>1090.58</v>
      </c>
      <c r="F6243" s="10">
        <v>1069.1960784313726</v>
      </c>
      <c r="G6243" s="10">
        <v>21.383921568627329</v>
      </c>
      <c r="H6243" s="10">
        <v>1090.58</v>
      </c>
      <c r="I6243" s="10">
        <v>0</v>
      </c>
      <c r="J6243" s="10">
        <v>198.28800000000001</v>
      </c>
      <c r="K6243" s="10">
        <v>194.40000000000003</v>
      </c>
      <c r="L6243" s="10">
        <v>3.8879999999999768</v>
      </c>
      <c r="M6243" s="10">
        <v>198.28800000000001</v>
      </c>
      <c r="N6243" s="10">
        <v>0</v>
      </c>
    </row>
    <row r="6244" spans="1:14" x14ac:dyDescent="0.25">
      <c r="A6244" s="9" t="s">
        <v>854</v>
      </c>
      <c r="B6244" s="9" t="s">
        <v>25</v>
      </c>
      <c r="C6244" s="9" t="s">
        <v>26</v>
      </c>
      <c r="D6244" s="9" t="s">
        <v>27</v>
      </c>
      <c r="E6244" s="10">
        <v>3333.78</v>
      </c>
      <c r="F6244" s="10">
        <v>0</v>
      </c>
      <c r="G6244" s="10">
        <v>3333.78</v>
      </c>
      <c r="H6244" s="10">
        <v>0</v>
      </c>
      <c r="I6244" s="10">
        <v>3333.78</v>
      </c>
      <c r="J6244" s="10">
        <v>0</v>
      </c>
      <c r="K6244" s="10">
        <v>0</v>
      </c>
      <c r="L6244" s="10">
        <v>0</v>
      </c>
      <c r="M6244" s="10">
        <v>0</v>
      </c>
      <c r="N6244" s="10">
        <v>0</v>
      </c>
    </row>
    <row r="6245" spans="1:14" x14ac:dyDescent="0.25">
      <c r="A6245" s="9" t="s">
        <v>854</v>
      </c>
      <c r="B6245" s="9" t="s">
        <v>28</v>
      </c>
      <c r="C6245" s="9" t="s">
        <v>29</v>
      </c>
      <c r="D6245" s="9" t="s">
        <v>27</v>
      </c>
      <c r="E6245" s="10">
        <v>1.86</v>
      </c>
      <c r="F6245" s="10">
        <v>0</v>
      </c>
      <c r="G6245" s="10">
        <v>1.86</v>
      </c>
      <c r="H6245" s="10">
        <v>1.87</v>
      </c>
      <c r="I6245" s="10">
        <v>-1.0000000000000009E-2</v>
      </c>
      <c r="J6245" s="10">
        <v>0</v>
      </c>
      <c r="K6245" s="10">
        <v>0</v>
      </c>
      <c r="L6245" s="10">
        <v>0</v>
      </c>
      <c r="M6245" s="10">
        <v>0</v>
      </c>
      <c r="N6245" s="10">
        <v>0</v>
      </c>
    </row>
    <row r="6246" spans="1:14" x14ac:dyDescent="0.25">
      <c r="A6246" s="9" t="s">
        <v>854</v>
      </c>
      <c r="B6246" s="9" t="s">
        <v>30</v>
      </c>
      <c r="C6246" s="9" t="s">
        <v>29</v>
      </c>
      <c r="D6246" s="9" t="s">
        <v>27</v>
      </c>
      <c r="E6246" s="10">
        <v>43.41</v>
      </c>
      <c r="F6246" s="10">
        <v>0</v>
      </c>
      <c r="G6246" s="10">
        <v>43.41</v>
      </c>
      <c r="H6246" s="10">
        <v>43.58</v>
      </c>
      <c r="I6246" s="10">
        <v>-0.17000000000000171</v>
      </c>
      <c r="J6246" s="10">
        <v>0</v>
      </c>
      <c r="K6246" s="10">
        <v>0</v>
      </c>
      <c r="L6246" s="10">
        <v>0</v>
      </c>
      <c r="M6246" s="10">
        <v>0</v>
      </c>
      <c r="N6246" s="10">
        <v>0</v>
      </c>
    </row>
    <row r="6247" spans="1:14" x14ac:dyDescent="0.25">
      <c r="A6247" s="9" t="s">
        <v>854</v>
      </c>
      <c r="B6247" s="9" t="s">
        <v>31</v>
      </c>
      <c r="C6247" s="9" t="s">
        <v>29</v>
      </c>
      <c r="D6247" s="9" t="s">
        <v>27</v>
      </c>
      <c r="E6247" s="10">
        <v>291.45999999999998</v>
      </c>
      <c r="F6247" s="10">
        <v>0</v>
      </c>
      <c r="G6247" s="10">
        <v>291.45999999999998</v>
      </c>
      <c r="H6247" s="10">
        <v>292.61</v>
      </c>
      <c r="I6247" s="10">
        <v>-1.1500000000000341</v>
      </c>
      <c r="J6247" s="10">
        <v>0</v>
      </c>
      <c r="K6247" s="10">
        <v>0</v>
      </c>
      <c r="L6247" s="10">
        <v>0</v>
      </c>
      <c r="M6247" s="10">
        <v>0</v>
      </c>
      <c r="N6247" s="10">
        <v>0</v>
      </c>
    </row>
    <row r="6248" spans="1:14" x14ac:dyDescent="0.25">
      <c r="A6248" s="9" t="s">
        <v>854</v>
      </c>
      <c r="B6248" s="9" t="s">
        <v>32</v>
      </c>
      <c r="C6248" s="9" t="s">
        <v>33</v>
      </c>
      <c r="D6248" s="9" t="s">
        <v>27</v>
      </c>
      <c r="E6248" s="10">
        <v>88.17</v>
      </c>
      <c r="F6248" s="10">
        <v>0</v>
      </c>
      <c r="G6248" s="10">
        <v>88.17</v>
      </c>
      <c r="H6248" s="10">
        <v>473.19</v>
      </c>
      <c r="I6248" s="10">
        <v>-385.02</v>
      </c>
      <c r="J6248" s="10">
        <v>0.25</v>
      </c>
      <c r="K6248" s="10">
        <v>0</v>
      </c>
      <c r="L6248" s="10">
        <v>0.25</v>
      </c>
      <c r="M6248" s="10">
        <v>1.3420000000000001</v>
      </c>
      <c r="N6248" s="10">
        <v>-1.0920000000000001</v>
      </c>
    </row>
    <row r="6249" spans="1:14" x14ac:dyDescent="0.25">
      <c r="A6249" s="9" t="s">
        <v>854</v>
      </c>
      <c r="B6249" s="9" t="s">
        <v>34</v>
      </c>
      <c r="C6249" s="9" t="s">
        <v>33</v>
      </c>
      <c r="D6249" s="9" t="s">
        <v>27</v>
      </c>
      <c r="E6249" s="10">
        <v>303.08999999999997</v>
      </c>
      <c r="F6249" s="10">
        <v>0</v>
      </c>
      <c r="G6249" s="10">
        <v>303.08999999999997</v>
      </c>
      <c r="H6249" s="10">
        <v>1626.61</v>
      </c>
      <c r="I6249" s="10">
        <v>-1323.52</v>
      </c>
      <c r="J6249" s="10">
        <v>0.25</v>
      </c>
      <c r="K6249" s="10">
        <v>0</v>
      </c>
      <c r="L6249" s="10">
        <v>0.25</v>
      </c>
      <c r="M6249" s="10">
        <v>1.3420000000000001</v>
      </c>
      <c r="N6249" s="10">
        <v>-1.0920000000000001</v>
      </c>
    </row>
    <row r="6250" spans="1:14" x14ac:dyDescent="0.25">
      <c r="A6250" s="9" t="s">
        <v>854</v>
      </c>
      <c r="B6250" s="9" t="s">
        <v>35</v>
      </c>
      <c r="C6250" s="9" t="s">
        <v>33</v>
      </c>
      <c r="D6250" s="9" t="s">
        <v>27</v>
      </c>
      <c r="E6250" s="10">
        <v>327.93</v>
      </c>
      <c r="F6250" s="10">
        <v>0</v>
      </c>
      <c r="G6250" s="10">
        <v>327.93</v>
      </c>
      <c r="H6250" s="10">
        <v>1759.88</v>
      </c>
      <c r="I6250" s="10">
        <v>-1431.95</v>
      </c>
      <c r="J6250" s="10">
        <v>5.25</v>
      </c>
      <c r="K6250" s="10">
        <v>0</v>
      </c>
      <c r="L6250" s="10">
        <v>5.25</v>
      </c>
      <c r="M6250" s="10">
        <v>28.175000000000001</v>
      </c>
      <c r="N6250" s="10">
        <v>-22.925000000000001</v>
      </c>
    </row>
    <row r="6251" spans="1:14" x14ac:dyDescent="0.25">
      <c r="A6251" s="9" t="s">
        <v>854</v>
      </c>
      <c r="B6251" s="9" t="s">
        <v>36</v>
      </c>
      <c r="C6251" s="9" t="s">
        <v>29</v>
      </c>
      <c r="D6251" s="9" t="s">
        <v>27</v>
      </c>
      <c r="E6251" s="10">
        <v>3265.43</v>
      </c>
      <c r="F6251" s="10">
        <v>0</v>
      </c>
      <c r="G6251" s="10">
        <v>3265.43</v>
      </c>
      <c r="H6251" s="10">
        <v>3278.31</v>
      </c>
      <c r="I6251" s="10">
        <v>-12.880000000000109</v>
      </c>
      <c r="J6251" s="10">
        <v>0</v>
      </c>
      <c r="K6251" s="10">
        <v>0</v>
      </c>
      <c r="L6251" s="10">
        <v>0</v>
      </c>
      <c r="M6251" s="10">
        <v>0</v>
      </c>
      <c r="N6251" s="10">
        <v>0</v>
      </c>
    </row>
    <row r="6252" spans="1:14" x14ac:dyDescent="0.25">
      <c r="A6252" s="9" t="s">
        <v>854</v>
      </c>
      <c r="B6252" s="9" t="s">
        <v>37</v>
      </c>
      <c r="C6252" s="9" t="s">
        <v>29</v>
      </c>
      <c r="D6252" s="9" t="s">
        <v>27</v>
      </c>
      <c r="E6252" s="10">
        <v>7551.32</v>
      </c>
      <c r="F6252" s="10">
        <v>0</v>
      </c>
      <c r="G6252" s="10">
        <v>7551.32</v>
      </c>
      <c r="H6252" s="10">
        <v>7581.12</v>
      </c>
      <c r="I6252" s="10">
        <v>-29.800000000000182</v>
      </c>
      <c r="J6252" s="10">
        <v>0</v>
      </c>
      <c r="K6252" s="10">
        <v>0</v>
      </c>
      <c r="L6252" s="10">
        <v>0</v>
      </c>
      <c r="M6252" s="10">
        <v>0</v>
      </c>
      <c r="N6252" s="10">
        <v>0</v>
      </c>
    </row>
    <row r="6253" spans="1:14" x14ac:dyDescent="0.25">
      <c r="A6253" s="9" t="s">
        <v>854</v>
      </c>
      <c r="B6253" s="9" t="s">
        <v>131</v>
      </c>
      <c r="C6253" s="9" t="s">
        <v>39</v>
      </c>
      <c r="D6253" s="9" t="s">
        <v>40</v>
      </c>
      <c r="E6253" s="10">
        <v>-149540.92000000001</v>
      </c>
      <c r="F6253" s="10">
        <v>0</v>
      </c>
      <c r="G6253" s="10">
        <v>-149540.92000000001</v>
      </c>
      <c r="H6253" s="10">
        <v>-149540.92000000001</v>
      </c>
      <c r="I6253" s="10">
        <v>0</v>
      </c>
      <c r="J6253" s="10">
        <v>-966</v>
      </c>
      <c r="K6253" s="10">
        <v>0</v>
      </c>
      <c r="L6253" s="10">
        <v>-966</v>
      </c>
      <c r="M6253" s="10">
        <v>-966</v>
      </c>
      <c r="N6253" s="10">
        <v>0</v>
      </c>
    </row>
    <row r="6254" spans="1:14" x14ac:dyDescent="0.25">
      <c r="A6254" s="9" t="s">
        <v>854</v>
      </c>
      <c r="B6254" s="9" t="s">
        <v>92</v>
      </c>
      <c r="C6254" s="9" t="s">
        <v>42</v>
      </c>
      <c r="D6254" s="9" t="s">
        <v>43</v>
      </c>
      <c r="E6254" s="10">
        <v>7.66</v>
      </c>
      <c r="F6254" s="10">
        <v>0</v>
      </c>
      <c r="G6254" s="10">
        <v>7.66</v>
      </c>
      <c r="H6254" s="10">
        <v>0</v>
      </c>
      <c r="I6254" s="10">
        <v>7.66</v>
      </c>
      <c r="J6254" s="10">
        <v>90</v>
      </c>
      <c r="K6254" s="10">
        <v>0</v>
      </c>
      <c r="L6254" s="10">
        <v>90</v>
      </c>
      <c r="M6254" s="10">
        <v>0</v>
      </c>
      <c r="N6254" s="10">
        <v>90</v>
      </c>
    </row>
    <row r="6255" spans="1:14" x14ac:dyDescent="0.25">
      <c r="A6255" s="9" t="s">
        <v>854</v>
      </c>
      <c r="B6255" s="9" t="s">
        <v>132</v>
      </c>
      <c r="C6255" s="9" t="s">
        <v>42</v>
      </c>
      <c r="D6255" s="9" t="s">
        <v>43</v>
      </c>
      <c r="E6255" s="10">
        <v>119.62</v>
      </c>
      <c r="F6255" s="10">
        <v>96.287128712871294</v>
      </c>
      <c r="G6255" s="10">
        <v>23.332871287128711</v>
      </c>
      <c r="H6255" s="10">
        <v>97.25</v>
      </c>
      <c r="I6255" s="10">
        <v>22.370000000000005</v>
      </c>
      <c r="J6255" s="10">
        <v>1200</v>
      </c>
      <c r="K6255" s="10">
        <v>966</v>
      </c>
      <c r="L6255" s="10">
        <v>234</v>
      </c>
      <c r="M6255" s="10">
        <v>975.66</v>
      </c>
      <c r="N6255" s="10">
        <v>224.34000000000003</v>
      </c>
    </row>
    <row r="6256" spans="1:14" x14ac:dyDescent="0.25">
      <c r="A6256" s="9" t="s">
        <v>854</v>
      </c>
      <c r="B6256" s="9" t="s">
        <v>133</v>
      </c>
      <c r="C6256" s="9" t="s">
        <v>42</v>
      </c>
      <c r="D6256" s="9" t="s">
        <v>43</v>
      </c>
      <c r="E6256" s="10">
        <v>800.16</v>
      </c>
      <c r="F6256" s="10">
        <v>792.77832512315274</v>
      </c>
      <c r="G6256" s="10">
        <v>7.381674876847228</v>
      </c>
      <c r="H6256" s="10">
        <v>804.67</v>
      </c>
      <c r="I6256" s="10">
        <v>-4.5099999999999909</v>
      </c>
      <c r="J6256" s="10">
        <v>11700</v>
      </c>
      <c r="K6256" s="10">
        <v>11592</v>
      </c>
      <c r="L6256" s="10">
        <v>108</v>
      </c>
      <c r="M6256" s="10">
        <v>11765.88</v>
      </c>
      <c r="N6256" s="10">
        <v>-65.8799999999992</v>
      </c>
    </row>
    <row r="6257" spans="1:14" x14ac:dyDescent="0.25">
      <c r="A6257" s="9" t="s">
        <v>854</v>
      </c>
      <c r="B6257" s="9" t="s">
        <v>44</v>
      </c>
      <c r="C6257" s="9" t="s">
        <v>42</v>
      </c>
      <c r="D6257" s="9" t="s">
        <v>43</v>
      </c>
      <c r="E6257" s="10">
        <v>958.42</v>
      </c>
      <c r="F6257" s="10">
        <v>949.58208955223881</v>
      </c>
      <c r="G6257" s="10">
        <v>8.8379104477611463</v>
      </c>
      <c r="H6257" s="10">
        <v>954.33</v>
      </c>
      <c r="I6257" s="10">
        <v>4.0899999999999181</v>
      </c>
      <c r="J6257" s="10">
        <v>975</v>
      </c>
      <c r="K6257" s="10">
        <v>966</v>
      </c>
      <c r="L6257" s="10">
        <v>9</v>
      </c>
      <c r="M6257" s="10">
        <v>970.83</v>
      </c>
      <c r="N6257" s="10">
        <v>4.1699999999999591</v>
      </c>
    </row>
    <row r="6258" spans="1:14" x14ac:dyDescent="0.25">
      <c r="A6258" s="9" t="s">
        <v>854</v>
      </c>
      <c r="B6258" s="9" t="s">
        <v>134</v>
      </c>
      <c r="C6258" s="9" t="s">
        <v>42</v>
      </c>
      <c r="D6258" s="9" t="s">
        <v>43</v>
      </c>
      <c r="E6258" s="10">
        <v>1524.98</v>
      </c>
      <c r="F6258" s="10">
        <v>1510.8965517241379</v>
      </c>
      <c r="G6258" s="10">
        <v>14.083448275862111</v>
      </c>
      <c r="H6258" s="10">
        <v>1533.56</v>
      </c>
      <c r="I6258" s="10">
        <v>-8.5799999999999272</v>
      </c>
      <c r="J6258" s="10">
        <v>11700</v>
      </c>
      <c r="K6258" s="10">
        <v>11592</v>
      </c>
      <c r="L6258" s="10">
        <v>108</v>
      </c>
      <c r="M6258" s="10">
        <v>11765.88</v>
      </c>
      <c r="N6258" s="10">
        <v>-65.8799999999992</v>
      </c>
    </row>
    <row r="6259" spans="1:14" x14ac:dyDescent="0.25">
      <c r="A6259" s="9" t="s">
        <v>854</v>
      </c>
      <c r="B6259" s="9" t="s">
        <v>135</v>
      </c>
      <c r="C6259" s="9" t="s">
        <v>42</v>
      </c>
      <c r="D6259" s="9" t="s">
        <v>43</v>
      </c>
      <c r="E6259" s="10">
        <v>2256.34</v>
      </c>
      <c r="F6259" s="10">
        <v>2235.5172413793107</v>
      </c>
      <c r="G6259" s="10">
        <v>20.822758620689456</v>
      </c>
      <c r="H6259" s="10">
        <v>2269.0500000000002</v>
      </c>
      <c r="I6259" s="10">
        <v>-12.710000000000036</v>
      </c>
      <c r="J6259" s="10">
        <v>11700</v>
      </c>
      <c r="K6259" s="10">
        <v>11592</v>
      </c>
      <c r="L6259" s="10">
        <v>108</v>
      </c>
      <c r="M6259" s="10">
        <v>11765.88</v>
      </c>
      <c r="N6259" s="10">
        <v>-65.8799999999992</v>
      </c>
    </row>
    <row r="6260" spans="1:14" x14ac:dyDescent="0.25">
      <c r="A6260" s="9" t="s">
        <v>854</v>
      </c>
      <c r="B6260" s="9" t="s">
        <v>84</v>
      </c>
      <c r="C6260" s="9" t="s">
        <v>42</v>
      </c>
      <c r="D6260" s="9" t="s">
        <v>43</v>
      </c>
      <c r="E6260" s="10">
        <v>4729.68</v>
      </c>
      <c r="F6260" s="10">
        <v>4710.1764705882351</v>
      </c>
      <c r="G6260" s="10">
        <v>19.503529411765157</v>
      </c>
      <c r="H6260" s="10">
        <v>4804.38</v>
      </c>
      <c r="I6260" s="10">
        <v>-74.699999999999818</v>
      </c>
      <c r="J6260" s="10">
        <v>11640</v>
      </c>
      <c r="K6260" s="10">
        <v>11592</v>
      </c>
      <c r="L6260" s="10">
        <v>48</v>
      </c>
      <c r="M6260" s="10">
        <v>11823.84</v>
      </c>
      <c r="N6260" s="10">
        <v>-183.84000000000015</v>
      </c>
    </row>
    <row r="6261" spans="1:14" x14ac:dyDescent="0.25">
      <c r="A6261" s="9" t="s">
        <v>854</v>
      </c>
      <c r="B6261" s="9" t="s">
        <v>136</v>
      </c>
      <c r="C6261" s="9" t="s">
        <v>42</v>
      </c>
      <c r="D6261" s="9" t="s">
        <v>43</v>
      </c>
      <c r="E6261" s="10">
        <v>6274.33</v>
      </c>
      <c r="F6261" s="10">
        <v>6259.2118226600987</v>
      </c>
      <c r="G6261" s="10">
        <v>15.118177339901195</v>
      </c>
      <c r="H6261" s="10">
        <v>6353.1</v>
      </c>
      <c r="I6261" s="10">
        <v>-78.770000000000437</v>
      </c>
      <c r="J6261" s="10">
        <v>11620</v>
      </c>
      <c r="K6261" s="10">
        <v>11592</v>
      </c>
      <c r="L6261" s="10">
        <v>28</v>
      </c>
      <c r="M6261" s="10">
        <v>11765.88</v>
      </c>
      <c r="N6261" s="10">
        <v>-145.8799999999992</v>
      </c>
    </row>
    <row r="6262" spans="1:14" x14ac:dyDescent="0.25">
      <c r="A6262" s="9" t="s">
        <v>854</v>
      </c>
      <c r="B6262" s="9" t="s">
        <v>137</v>
      </c>
      <c r="C6262" s="9" t="s">
        <v>42</v>
      </c>
      <c r="D6262" s="9" t="s">
        <v>43</v>
      </c>
      <c r="E6262" s="10">
        <v>8337</v>
      </c>
      <c r="F6262" s="10">
        <v>7670.0394088669955</v>
      </c>
      <c r="G6262" s="10">
        <v>666.96059113300453</v>
      </c>
      <c r="H6262" s="10">
        <v>7785.09</v>
      </c>
      <c r="I6262" s="10">
        <v>551.90999999999985</v>
      </c>
      <c r="J6262" s="10">
        <v>1050</v>
      </c>
      <c r="K6262" s="10">
        <v>966</v>
      </c>
      <c r="L6262" s="10">
        <v>84</v>
      </c>
      <c r="M6262" s="10">
        <v>980.49</v>
      </c>
      <c r="N6262" s="10">
        <v>69.509999999999991</v>
      </c>
    </row>
    <row r="6263" spans="1:14" x14ac:dyDescent="0.25">
      <c r="A6263" s="9" t="s">
        <v>854</v>
      </c>
      <c r="B6263" s="9" t="s">
        <v>50</v>
      </c>
      <c r="C6263" s="9" t="s">
        <v>42</v>
      </c>
      <c r="D6263" s="9" t="s">
        <v>43</v>
      </c>
      <c r="E6263" s="10">
        <v>15507.8</v>
      </c>
      <c r="F6263" s="10">
        <v>15417.363184079602</v>
      </c>
      <c r="G6263" s="10">
        <v>90.436815920396839</v>
      </c>
      <c r="H6263" s="10">
        <v>15494.45</v>
      </c>
      <c r="I6263" s="10">
        <v>13.349999999998545</v>
      </c>
      <c r="J6263" s="10">
        <v>11660</v>
      </c>
      <c r="K6263" s="10">
        <v>11592</v>
      </c>
      <c r="L6263" s="10">
        <v>68</v>
      </c>
      <c r="M6263" s="10">
        <v>11649.96</v>
      </c>
      <c r="N6263" s="10">
        <v>10.040000000000873</v>
      </c>
    </row>
    <row r="6264" spans="1:14" x14ac:dyDescent="0.25">
      <c r="A6264" s="9" t="s">
        <v>854</v>
      </c>
      <c r="B6264" s="9" t="s">
        <v>103</v>
      </c>
      <c r="C6264" s="9" t="s">
        <v>42</v>
      </c>
      <c r="D6264" s="9" t="s">
        <v>43</v>
      </c>
      <c r="E6264" s="10">
        <v>55583.34</v>
      </c>
      <c r="F6264" s="10">
        <v>55449.405940594057</v>
      </c>
      <c r="G6264" s="10">
        <v>133.93405940593948</v>
      </c>
      <c r="H6264" s="10">
        <v>56003.9</v>
      </c>
      <c r="I6264" s="10">
        <v>-420.56000000000495</v>
      </c>
      <c r="J6264" s="10">
        <v>11620</v>
      </c>
      <c r="K6264" s="10">
        <v>11592</v>
      </c>
      <c r="L6264" s="10">
        <v>28</v>
      </c>
      <c r="M6264" s="10">
        <v>11707.92</v>
      </c>
      <c r="N6264" s="10">
        <v>-87.920000000000073</v>
      </c>
    </row>
    <row r="6265" spans="1:14" x14ac:dyDescent="0.25">
      <c r="A6265" s="9" t="s">
        <v>854</v>
      </c>
      <c r="B6265" s="9" t="s">
        <v>138</v>
      </c>
      <c r="C6265" s="9" t="s">
        <v>42</v>
      </c>
      <c r="D6265" s="9" t="s">
        <v>53</v>
      </c>
      <c r="E6265" s="10">
        <v>37649.86</v>
      </c>
      <c r="F6265" s="10">
        <v>36948.85630498534</v>
      </c>
      <c r="G6265" s="10">
        <v>701.00369501466048</v>
      </c>
      <c r="H6265" s="10">
        <v>37798.68</v>
      </c>
      <c r="I6265" s="10">
        <v>-148.81999999999971</v>
      </c>
      <c r="J6265" s="10">
        <v>8859</v>
      </c>
      <c r="K6265" s="10">
        <v>8694</v>
      </c>
      <c r="L6265" s="10">
        <v>165</v>
      </c>
      <c r="M6265" s="10">
        <v>8893.9619999999995</v>
      </c>
      <c r="N6265" s="10">
        <v>-34.961999999999534</v>
      </c>
    </row>
    <row r="6266" spans="1:14" x14ac:dyDescent="0.25">
      <c r="A6266" s="9" t="s">
        <v>854</v>
      </c>
      <c r="B6266" s="9" t="s">
        <v>54</v>
      </c>
      <c r="C6266" s="9" t="s">
        <v>42</v>
      </c>
      <c r="D6266" s="9" t="s">
        <v>55</v>
      </c>
      <c r="E6266" s="10">
        <v>585.28</v>
      </c>
      <c r="F6266" s="10">
        <v>573.8039215686274</v>
      </c>
      <c r="G6266" s="10">
        <v>11.476078431372571</v>
      </c>
      <c r="H6266" s="10">
        <v>585.28</v>
      </c>
      <c r="I6266" s="10">
        <v>0</v>
      </c>
      <c r="J6266" s="10">
        <v>106.41500000000001</v>
      </c>
      <c r="K6266" s="10">
        <v>104.32843137254902</v>
      </c>
      <c r="L6266" s="10">
        <v>2.0865686274509869</v>
      </c>
      <c r="M6266" s="10">
        <v>106.41500000000001</v>
      </c>
      <c r="N6266" s="10">
        <v>0</v>
      </c>
    </row>
    <row r="6267" spans="1:14" x14ac:dyDescent="0.25">
      <c r="A6267" s="9" t="s">
        <v>855</v>
      </c>
      <c r="B6267" s="9" t="s">
        <v>25</v>
      </c>
      <c r="C6267" s="9" t="s">
        <v>26</v>
      </c>
      <c r="D6267" s="9" t="s">
        <v>27</v>
      </c>
      <c r="E6267" s="10">
        <v>-7737.18</v>
      </c>
      <c r="F6267" s="10">
        <v>0</v>
      </c>
      <c r="G6267" s="10">
        <v>-7737.18</v>
      </c>
      <c r="H6267" s="10">
        <v>0</v>
      </c>
      <c r="I6267" s="10">
        <v>-7737.18</v>
      </c>
      <c r="J6267" s="10">
        <v>0</v>
      </c>
      <c r="K6267" s="10">
        <v>0</v>
      </c>
      <c r="L6267" s="10">
        <v>0</v>
      </c>
      <c r="M6267" s="10">
        <v>0</v>
      </c>
      <c r="N6267" s="10">
        <v>0</v>
      </c>
    </row>
    <row r="6268" spans="1:14" x14ac:dyDescent="0.25">
      <c r="A6268" s="9" t="s">
        <v>855</v>
      </c>
      <c r="B6268" s="9" t="s">
        <v>28</v>
      </c>
      <c r="C6268" s="9" t="s">
        <v>29</v>
      </c>
      <c r="D6268" s="9" t="s">
        <v>27</v>
      </c>
      <c r="E6268" s="10">
        <v>8.4</v>
      </c>
      <c r="F6268" s="10">
        <v>0</v>
      </c>
      <c r="G6268" s="10">
        <v>8.4</v>
      </c>
      <c r="H6268" s="10">
        <v>8.35</v>
      </c>
      <c r="I6268" s="10">
        <v>5.0000000000000711E-2</v>
      </c>
      <c r="J6268" s="10">
        <v>0</v>
      </c>
      <c r="K6268" s="10">
        <v>0</v>
      </c>
      <c r="L6268" s="10">
        <v>0</v>
      </c>
      <c r="M6268" s="10">
        <v>0</v>
      </c>
      <c r="N6268" s="10">
        <v>0</v>
      </c>
    </row>
    <row r="6269" spans="1:14" x14ac:dyDescent="0.25">
      <c r="A6269" s="9" t="s">
        <v>855</v>
      </c>
      <c r="B6269" s="9" t="s">
        <v>30</v>
      </c>
      <c r="C6269" s="9" t="s">
        <v>29</v>
      </c>
      <c r="D6269" s="9" t="s">
        <v>27</v>
      </c>
      <c r="E6269" s="10">
        <v>196</v>
      </c>
      <c r="F6269" s="10">
        <v>0</v>
      </c>
      <c r="G6269" s="10">
        <v>196</v>
      </c>
      <c r="H6269" s="10">
        <v>194.87</v>
      </c>
      <c r="I6269" s="10">
        <v>1.1299999999999955</v>
      </c>
      <c r="J6269" s="10">
        <v>0</v>
      </c>
      <c r="K6269" s="10">
        <v>0</v>
      </c>
      <c r="L6269" s="10">
        <v>0</v>
      </c>
      <c r="M6269" s="10">
        <v>0</v>
      </c>
      <c r="N6269" s="10">
        <v>0</v>
      </c>
    </row>
    <row r="6270" spans="1:14" x14ac:dyDescent="0.25">
      <c r="A6270" s="9" t="s">
        <v>855</v>
      </c>
      <c r="B6270" s="9" t="s">
        <v>31</v>
      </c>
      <c r="C6270" s="9" t="s">
        <v>29</v>
      </c>
      <c r="D6270" s="9" t="s">
        <v>27</v>
      </c>
      <c r="E6270" s="10">
        <v>1316</v>
      </c>
      <c r="F6270" s="10">
        <v>0</v>
      </c>
      <c r="G6270" s="10">
        <v>1316</v>
      </c>
      <c r="H6270" s="10">
        <v>1308.3900000000001</v>
      </c>
      <c r="I6270" s="10">
        <v>7.6099999999999</v>
      </c>
      <c r="J6270" s="10">
        <v>0</v>
      </c>
      <c r="K6270" s="10">
        <v>0</v>
      </c>
      <c r="L6270" s="10">
        <v>0</v>
      </c>
      <c r="M6270" s="10">
        <v>0</v>
      </c>
      <c r="N6270" s="10">
        <v>0</v>
      </c>
    </row>
    <row r="6271" spans="1:14" x14ac:dyDescent="0.25">
      <c r="A6271" s="9" t="s">
        <v>855</v>
      </c>
      <c r="B6271" s="9" t="s">
        <v>32</v>
      </c>
      <c r="C6271" s="9" t="s">
        <v>33</v>
      </c>
      <c r="D6271" s="9" t="s">
        <v>27</v>
      </c>
      <c r="E6271" s="10">
        <v>2440.59</v>
      </c>
      <c r="F6271" s="10">
        <v>0</v>
      </c>
      <c r="G6271" s="10">
        <v>2440.59</v>
      </c>
      <c r="H6271" s="10">
        <v>2143.0700000000002</v>
      </c>
      <c r="I6271" s="10">
        <v>297.52</v>
      </c>
      <c r="J6271" s="10">
        <v>6.92</v>
      </c>
      <c r="K6271" s="10">
        <v>0</v>
      </c>
      <c r="L6271" s="10">
        <v>6.92</v>
      </c>
      <c r="M6271" s="10">
        <v>6.0759999999999996</v>
      </c>
      <c r="N6271" s="10">
        <v>0.84400000000000031</v>
      </c>
    </row>
    <row r="6272" spans="1:14" x14ac:dyDescent="0.25">
      <c r="A6272" s="9" t="s">
        <v>855</v>
      </c>
      <c r="B6272" s="9" t="s">
        <v>34</v>
      </c>
      <c r="C6272" s="9" t="s">
        <v>33</v>
      </c>
      <c r="D6272" s="9" t="s">
        <v>27</v>
      </c>
      <c r="E6272" s="10">
        <v>8389.6</v>
      </c>
      <c r="F6272" s="10">
        <v>0</v>
      </c>
      <c r="G6272" s="10">
        <v>8389.6</v>
      </c>
      <c r="H6272" s="10">
        <v>7366.9</v>
      </c>
      <c r="I6272" s="10">
        <v>1022.7000000000007</v>
      </c>
      <c r="J6272" s="10">
        <v>6.92</v>
      </c>
      <c r="K6272" s="10">
        <v>0</v>
      </c>
      <c r="L6272" s="10">
        <v>6.92</v>
      </c>
      <c r="M6272" s="10">
        <v>6.0759999999999996</v>
      </c>
      <c r="N6272" s="10">
        <v>0.84400000000000031</v>
      </c>
    </row>
    <row r="6273" spans="1:14" x14ac:dyDescent="0.25">
      <c r="A6273" s="9" t="s">
        <v>855</v>
      </c>
      <c r="B6273" s="9" t="s">
        <v>35</v>
      </c>
      <c r="C6273" s="9" t="s">
        <v>33</v>
      </c>
      <c r="D6273" s="9" t="s">
        <v>27</v>
      </c>
      <c r="E6273" s="10">
        <v>9077.0400000000009</v>
      </c>
      <c r="F6273" s="10">
        <v>0</v>
      </c>
      <c r="G6273" s="10">
        <v>9077.0400000000009</v>
      </c>
      <c r="H6273" s="10">
        <v>7970.47</v>
      </c>
      <c r="I6273" s="10">
        <v>1106.5700000000006</v>
      </c>
      <c r="J6273" s="10">
        <v>145.32</v>
      </c>
      <c r="K6273" s="10">
        <v>0</v>
      </c>
      <c r="L6273" s="10">
        <v>145.32</v>
      </c>
      <c r="M6273" s="10">
        <v>127.604</v>
      </c>
      <c r="N6273" s="10">
        <v>17.715999999999994</v>
      </c>
    </row>
    <row r="6274" spans="1:14" x14ac:dyDescent="0.25">
      <c r="A6274" s="9" t="s">
        <v>855</v>
      </c>
      <c r="B6274" s="9" t="s">
        <v>36</v>
      </c>
      <c r="C6274" s="9" t="s">
        <v>29</v>
      </c>
      <c r="D6274" s="9" t="s">
        <v>27</v>
      </c>
      <c r="E6274" s="10">
        <v>14744</v>
      </c>
      <c r="F6274" s="10">
        <v>0</v>
      </c>
      <c r="G6274" s="10">
        <v>14744</v>
      </c>
      <c r="H6274" s="10">
        <v>14658.76</v>
      </c>
      <c r="I6274" s="10">
        <v>85.239999999999782</v>
      </c>
      <c r="J6274" s="10">
        <v>0</v>
      </c>
      <c r="K6274" s="10">
        <v>0</v>
      </c>
      <c r="L6274" s="10">
        <v>0</v>
      </c>
      <c r="M6274" s="10">
        <v>0</v>
      </c>
      <c r="N6274" s="10">
        <v>0</v>
      </c>
    </row>
    <row r="6275" spans="1:14" x14ac:dyDescent="0.25">
      <c r="A6275" s="9" t="s">
        <v>855</v>
      </c>
      <c r="B6275" s="9" t="s">
        <v>37</v>
      </c>
      <c r="C6275" s="9" t="s">
        <v>29</v>
      </c>
      <c r="D6275" s="9" t="s">
        <v>27</v>
      </c>
      <c r="E6275" s="10">
        <v>34095.599999999999</v>
      </c>
      <c r="F6275" s="10">
        <v>0</v>
      </c>
      <c r="G6275" s="10">
        <v>34095.599999999999</v>
      </c>
      <c r="H6275" s="10">
        <v>33898.480000000003</v>
      </c>
      <c r="I6275" s="10">
        <v>197.11999999999534</v>
      </c>
      <c r="J6275" s="10">
        <v>0</v>
      </c>
      <c r="K6275" s="10">
        <v>0</v>
      </c>
      <c r="L6275" s="10">
        <v>0</v>
      </c>
      <c r="M6275" s="10">
        <v>0</v>
      </c>
      <c r="N6275" s="10">
        <v>0</v>
      </c>
    </row>
    <row r="6276" spans="1:14" x14ac:dyDescent="0.25">
      <c r="A6276" s="9" t="s">
        <v>855</v>
      </c>
      <c r="B6276" s="9" t="s">
        <v>294</v>
      </c>
      <c r="C6276" s="9" t="s">
        <v>39</v>
      </c>
      <c r="D6276" s="9" t="s">
        <v>40</v>
      </c>
      <c r="E6276" s="10">
        <v>-782385.31</v>
      </c>
      <c r="F6276" s="10">
        <v>0</v>
      </c>
      <c r="G6276" s="10">
        <v>-782385.31</v>
      </c>
      <c r="H6276" s="10">
        <v>-782385.31</v>
      </c>
      <c r="I6276" s="10">
        <v>0</v>
      </c>
      <c r="J6276" s="10">
        <v>-4375</v>
      </c>
      <c r="K6276" s="10">
        <v>0</v>
      </c>
      <c r="L6276" s="10">
        <v>-4375</v>
      </c>
      <c r="M6276" s="10">
        <v>-4375</v>
      </c>
      <c r="N6276" s="10">
        <v>0</v>
      </c>
    </row>
    <row r="6277" spans="1:14" x14ac:dyDescent="0.25">
      <c r="A6277" s="9" t="s">
        <v>855</v>
      </c>
      <c r="B6277" s="9" t="s">
        <v>798</v>
      </c>
      <c r="C6277" s="9" t="s">
        <v>42</v>
      </c>
      <c r="D6277" s="9" t="s">
        <v>43</v>
      </c>
      <c r="E6277" s="10">
        <v>12126.41</v>
      </c>
      <c r="F6277" s="10">
        <v>0</v>
      </c>
      <c r="G6277" s="10">
        <v>12126.41</v>
      </c>
      <c r="H6277" s="10">
        <v>0</v>
      </c>
      <c r="I6277" s="10">
        <v>12126.41</v>
      </c>
      <c r="J6277" s="10">
        <v>53200</v>
      </c>
      <c r="K6277" s="10">
        <v>0</v>
      </c>
      <c r="L6277" s="10">
        <v>53200</v>
      </c>
      <c r="M6277" s="10">
        <v>0</v>
      </c>
      <c r="N6277" s="10">
        <v>53200</v>
      </c>
    </row>
    <row r="6278" spans="1:14" x14ac:dyDescent="0.25">
      <c r="A6278" s="9" t="s">
        <v>855</v>
      </c>
      <c r="B6278" s="9" t="s">
        <v>739</v>
      </c>
      <c r="C6278" s="9" t="s">
        <v>42</v>
      </c>
      <c r="D6278" s="9" t="s">
        <v>43</v>
      </c>
      <c r="E6278" s="10">
        <v>2791.33</v>
      </c>
      <c r="F6278" s="10">
        <v>0</v>
      </c>
      <c r="G6278" s="10">
        <v>2791.33</v>
      </c>
      <c r="H6278" s="10">
        <v>0</v>
      </c>
      <c r="I6278" s="10">
        <v>2791.33</v>
      </c>
      <c r="J6278" s="10">
        <v>53700</v>
      </c>
      <c r="K6278" s="10">
        <v>0</v>
      </c>
      <c r="L6278" s="10">
        <v>53700</v>
      </c>
      <c r="M6278" s="10">
        <v>0</v>
      </c>
      <c r="N6278" s="10">
        <v>53700</v>
      </c>
    </row>
    <row r="6279" spans="1:14" x14ac:dyDescent="0.25">
      <c r="A6279" s="9" t="s">
        <v>855</v>
      </c>
      <c r="B6279" s="9" t="s">
        <v>799</v>
      </c>
      <c r="C6279" s="9" t="s">
        <v>42</v>
      </c>
      <c r="D6279" s="9" t="s">
        <v>43</v>
      </c>
      <c r="E6279" s="10">
        <v>15566.02</v>
      </c>
      <c r="F6279" s="10">
        <v>0</v>
      </c>
      <c r="G6279" s="10">
        <v>15566.02</v>
      </c>
      <c r="H6279" s="10">
        <v>0</v>
      </c>
      <c r="I6279" s="10">
        <v>15566.02</v>
      </c>
      <c r="J6279" s="10">
        <v>53700</v>
      </c>
      <c r="K6279" s="10">
        <v>0</v>
      </c>
      <c r="L6279" s="10">
        <v>53700</v>
      </c>
      <c r="M6279" s="10">
        <v>0</v>
      </c>
      <c r="N6279" s="10">
        <v>53700</v>
      </c>
    </row>
    <row r="6280" spans="1:14" x14ac:dyDescent="0.25">
      <c r="A6280" s="9" t="s">
        <v>855</v>
      </c>
      <c r="B6280" s="9" t="s">
        <v>295</v>
      </c>
      <c r="C6280" s="9" t="s">
        <v>42</v>
      </c>
      <c r="D6280" s="9" t="s">
        <v>43</v>
      </c>
      <c r="E6280" s="10">
        <v>0</v>
      </c>
      <c r="F6280" s="10">
        <v>2603.4778325123152</v>
      </c>
      <c r="G6280" s="10">
        <v>-2603.4778325123152</v>
      </c>
      <c r="H6280" s="10">
        <v>2642.53</v>
      </c>
      <c r="I6280" s="10">
        <v>-2642.53</v>
      </c>
      <c r="J6280" s="10">
        <v>0</v>
      </c>
      <c r="K6280" s="10">
        <v>52500</v>
      </c>
      <c r="L6280" s="10">
        <v>-52500</v>
      </c>
      <c r="M6280" s="10">
        <v>53287.5</v>
      </c>
      <c r="N6280" s="10">
        <v>-53287.5</v>
      </c>
    </row>
    <row r="6281" spans="1:14" x14ac:dyDescent="0.25">
      <c r="A6281" s="9" t="s">
        <v>855</v>
      </c>
      <c r="B6281" s="9" t="s">
        <v>44</v>
      </c>
      <c r="C6281" s="9" t="s">
        <v>42</v>
      </c>
      <c r="D6281" s="9" t="s">
        <v>43</v>
      </c>
      <c r="E6281" s="10">
        <v>4308.49</v>
      </c>
      <c r="F6281" s="10">
        <v>4300.626865671642</v>
      </c>
      <c r="G6281" s="10">
        <v>7.8631343283577735</v>
      </c>
      <c r="H6281" s="10">
        <v>4322.13</v>
      </c>
      <c r="I6281" s="10">
        <v>-13.640000000000327</v>
      </c>
      <c r="J6281" s="10">
        <v>4383</v>
      </c>
      <c r="K6281" s="10">
        <v>4375</v>
      </c>
      <c r="L6281" s="10">
        <v>8</v>
      </c>
      <c r="M6281" s="10">
        <v>4396.875</v>
      </c>
      <c r="N6281" s="10">
        <v>-13.875</v>
      </c>
    </row>
    <row r="6282" spans="1:14" x14ac:dyDescent="0.25">
      <c r="A6282" s="9" t="s">
        <v>855</v>
      </c>
      <c r="B6282" s="9" t="s">
        <v>296</v>
      </c>
      <c r="C6282" s="9" t="s">
        <v>42</v>
      </c>
      <c r="D6282" s="9" t="s">
        <v>43</v>
      </c>
      <c r="E6282" s="10">
        <v>0</v>
      </c>
      <c r="F6282" s="10">
        <v>10545.152709359605</v>
      </c>
      <c r="G6282" s="10">
        <v>-10545.152709359605</v>
      </c>
      <c r="H6282" s="10">
        <v>10703.33</v>
      </c>
      <c r="I6282" s="10">
        <v>-10703.33</v>
      </c>
      <c r="J6282" s="10">
        <v>0</v>
      </c>
      <c r="K6282" s="10">
        <v>52500</v>
      </c>
      <c r="L6282" s="10">
        <v>-52500</v>
      </c>
      <c r="M6282" s="10">
        <v>53287.5</v>
      </c>
      <c r="N6282" s="10">
        <v>-53287.5</v>
      </c>
    </row>
    <row r="6283" spans="1:14" x14ac:dyDescent="0.25">
      <c r="A6283" s="9" t="s">
        <v>855</v>
      </c>
      <c r="B6283" s="9" t="s">
        <v>297</v>
      </c>
      <c r="C6283" s="9" t="s">
        <v>42</v>
      </c>
      <c r="D6283" s="9" t="s">
        <v>43</v>
      </c>
      <c r="E6283" s="10">
        <v>0</v>
      </c>
      <c r="F6283" s="10">
        <v>13361.251231527094</v>
      </c>
      <c r="G6283" s="10">
        <v>-13361.251231527094</v>
      </c>
      <c r="H6283" s="10">
        <v>13561.67</v>
      </c>
      <c r="I6283" s="10">
        <v>-13561.67</v>
      </c>
      <c r="J6283" s="10">
        <v>0</v>
      </c>
      <c r="K6283" s="10">
        <v>52500</v>
      </c>
      <c r="L6283" s="10">
        <v>-52500</v>
      </c>
      <c r="M6283" s="10">
        <v>53287.5</v>
      </c>
      <c r="N6283" s="10">
        <v>-53287.5</v>
      </c>
    </row>
    <row r="6284" spans="1:14" x14ac:dyDescent="0.25">
      <c r="A6284" s="9" t="s">
        <v>855</v>
      </c>
      <c r="B6284" s="9" t="s">
        <v>47</v>
      </c>
      <c r="C6284" s="9" t="s">
        <v>42</v>
      </c>
      <c r="D6284" s="9" t="s">
        <v>43</v>
      </c>
      <c r="E6284" s="10">
        <v>24847.66</v>
      </c>
      <c r="F6284" s="10">
        <v>24684.970588235294</v>
      </c>
      <c r="G6284" s="10">
        <v>162.68941176470616</v>
      </c>
      <c r="H6284" s="10">
        <v>25178.67</v>
      </c>
      <c r="I6284" s="10">
        <v>-331.0099999999984</v>
      </c>
      <c r="J6284" s="10">
        <v>52846</v>
      </c>
      <c r="K6284" s="10">
        <v>52500</v>
      </c>
      <c r="L6284" s="10">
        <v>346</v>
      </c>
      <c r="M6284" s="10">
        <v>53550</v>
      </c>
      <c r="N6284" s="10">
        <v>-704</v>
      </c>
    </row>
    <row r="6285" spans="1:14" x14ac:dyDescent="0.25">
      <c r="A6285" s="9" t="s">
        <v>855</v>
      </c>
      <c r="B6285" s="9" t="s">
        <v>298</v>
      </c>
      <c r="C6285" s="9" t="s">
        <v>42</v>
      </c>
      <c r="D6285" s="9" t="s">
        <v>43</v>
      </c>
      <c r="E6285" s="10">
        <v>47844.09</v>
      </c>
      <c r="F6285" s="10">
        <v>44954.384236453203</v>
      </c>
      <c r="G6285" s="10">
        <v>2889.7057635467936</v>
      </c>
      <c r="H6285" s="10">
        <v>45628.7</v>
      </c>
      <c r="I6285" s="10">
        <v>2215.3899999999994</v>
      </c>
      <c r="J6285" s="10">
        <v>55875</v>
      </c>
      <c r="K6285" s="10">
        <v>52500</v>
      </c>
      <c r="L6285" s="10">
        <v>3375</v>
      </c>
      <c r="M6285" s="10">
        <v>53287.5</v>
      </c>
      <c r="N6285" s="10">
        <v>2587.5</v>
      </c>
    </row>
    <row r="6286" spans="1:14" x14ac:dyDescent="0.25">
      <c r="A6286" s="9" t="s">
        <v>855</v>
      </c>
      <c r="B6286" s="9" t="s">
        <v>299</v>
      </c>
      <c r="C6286" s="9" t="s">
        <v>42</v>
      </c>
      <c r="D6286" s="9" t="s">
        <v>43</v>
      </c>
      <c r="E6286" s="10">
        <v>52013.120000000003</v>
      </c>
      <c r="F6286" s="10">
        <v>51800</v>
      </c>
      <c r="G6286" s="10">
        <v>213.12000000000262</v>
      </c>
      <c r="H6286" s="10">
        <v>52577</v>
      </c>
      <c r="I6286" s="10">
        <v>-563.87999999999738</v>
      </c>
      <c r="J6286" s="10">
        <v>4393</v>
      </c>
      <c r="K6286" s="10">
        <v>4375</v>
      </c>
      <c r="L6286" s="10">
        <v>18</v>
      </c>
      <c r="M6286" s="10">
        <v>4440.625</v>
      </c>
      <c r="N6286" s="10">
        <v>-47.625</v>
      </c>
    </row>
    <row r="6287" spans="1:14" x14ac:dyDescent="0.25">
      <c r="A6287" s="9" t="s">
        <v>855</v>
      </c>
      <c r="B6287" s="9" t="s">
        <v>50</v>
      </c>
      <c r="C6287" s="9" t="s">
        <v>42</v>
      </c>
      <c r="D6287" s="9" t="s">
        <v>43</v>
      </c>
      <c r="E6287" s="10">
        <v>69964.649999999994</v>
      </c>
      <c r="F6287" s="10">
        <v>69825.004975124379</v>
      </c>
      <c r="G6287" s="10">
        <v>139.64502487561549</v>
      </c>
      <c r="H6287" s="10">
        <v>70174.13</v>
      </c>
      <c r="I6287" s="10">
        <v>-209.48000000001048</v>
      </c>
      <c r="J6287" s="10">
        <v>52605</v>
      </c>
      <c r="K6287" s="10">
        <v>52500</v>
      </c>
      <c r="L6287" s="10">
        <v>105</v>
      </c>
      <c r="M6287" s="10">
        <v>52762.5</v>
      </c>
      <c r="N6287" s="10">
        <v>-157.5</v>
      </c>
    </row>
    <row r="6288" spans="1:14" x14ac:dyDescent="0.25">
      <c r="A6288" s="9" t="s">
        <v>855</v>
      </c>
      <c r="B6288" s="9" t="s">
        <v>103</v>
      </c>
      <c r="C6288" s="9" t="s">
        <v>42</v>
      </c>
      <c r="D6288" s="9" t="s">
        <v>43</v>
      </c>
      <c r="E6288" s="10">
        <v>252626.76</v>
      </c>
      <c r="F6288" s="10">
        <v>251129.55445544556</v>
      </c>
      <c r="G6288" s="10">
        <v>1497.2055445544538</v>
      </c>
      <c r="H6288" s="10">
        <v>253640.85</v>
      </c>
      <c r="I6288" s="10">
        <v>-1014.0899999999965</v>
      </c>
      <c r="J6288" s="10">
        <v>52813</v>
      </c>
      <c r="K6288" s="10">
        <v>52500</v>
      </c>
      <c r="L6288" s="10">
        <v>313</v>
      </c>
      <c r="M6288" s="10">
        <v>53025</v>
      </c>
      <c r="N6288" s="10">
        <v>-212</v>
      </c>
    </row>
    <row r="6289" spans="1:14" x14ac:dyDescent="0.25">
      <c r="A6289" s="9" t="s">
        <v>855</v>
      </c>
      <c r="B6289" s="9" t="s">
        <v>300</v>
      </c>
      <c r="C6289" s="9" t="s">
        <v>42</v>
      </c>
      <c r="D6289" s="9" t="s">
        <v>53</v>
      </c>
      <c r="E6289" s="10">
        <v>235116</v>
      </c>
      <c r="F6289" s="10">
        <v>231441.8811881188</v>
      </c>
      <c r="G6289" s="10">
        <v>3674.1188118811988</v>
      </c>
      <c r="H6289" s="10">
        <v>233756.3</v>
      </c>
      <c r="I6289" s="10">
        <v>1359.7000000000116</v>
      </c>
      <c r="J6289" s="10">
        <v>40000</v>
      </c>
      <c r="K6289" s="10">
        <v>39375</v>
      </c>
      <c r="L6289" s="10">
        <v>625</v>
      </c>
      <c r="M6289" s="10">
        <v>39768.75</v>
      </c>
      <c r="N6289" s="10">
        <v>231.25</v>
      </c>
    </row>
    <row r="6290" spans="1:14" x14ac:dyDescent="0.25">
      <c r="A6290" s="9" t="s">
        <v>855</v>
      </c>
      <c r="B6290" s="9" t="s">
        <v>54</v>
      </c>
      <c r="C6290" s="9" t="s">
        <v>42</v>
      </c>
      <c r="D6290" s="9" t="s">
        <v>55</v>
      </c>
      <c r="E6290" s="10">
        <v>2650.73</v>
      </c>
      <c r="F6290" s="10">
        <v>2598.7549019607845</v>
      </c>
      <c r="G6290" s="10">
        <v>51.975098039215482</v>
      </c>
      <c r="H6290" s="10">
        <v>2650.73</v>
      </c>
      <c r="I6290" s="10">
        <v>0</v>
      </c>
      <c r="J6290" s="10">
        <v>481.95100000000002</v>
      </c>
      <c r="K6290" s="10">
        <v>472.5</v>
      </c>
      <c r="L6290" s="10">
        <v>9.4510000000000218</v>
      </c>
      <c r="M6290" s="10">
        <v>481.95</v>
      </c>
      <c r="N6290" s="10">
        <v>1.0000000000331966E-3</v>
      </c>
    </row>
    <row r="6291" spans="1:14" x14ac:dyDescent="0.25">
      <c r="A6291" s="9" t="s">
        <v>856</v>
      </c>
      <c r="B6291" s="9" t="s">
        <v>25</v>
      </c>
      <c r="C6291" s="9" t="s">
        <v>26</v>
      </c>
      <c r="D6291" s="9" t="s">
        <v>27</v>
      </c>
      <c r="E6291" s="10">
        <v>414.83</v>
      </c>
      <c r="F6291" s="10">
        <v>0</v>
      </c>
      <c r="G6291" s="10">
        <v>414.83</v>
      </c>
      <c r="H6291" s="10">
        <v>0</v>
      </c>
      <c r="I6291" s="10">
        <v>414.83</v>
      </c>
      <c r="J6291" s="10">
        <v>0</v>
      </c>
      <c r="K6291" s="10">
        <v>0</v>
      </c>
      <c r="L6291" s="10">
        <v>0</v>
      </c>
      <c r="M6291" s="10">
        <v>0</v>
      </c>
      <c r="N6291" s="10">
        <v>0</v>
      </c>
    </row>
    <row r="6292" spans="1:14" x14ac:dyDescent="0.25">
      <c r="A6292" s="9" t="s">
        <v>856</v>
      </c>
      <c r="B6292" s="9" t="s">
        <v>258</v>
      </c>
      <c r="C6292" s="9" t="s">
        <v>33</v>
      </c>
      <c r="D6292" s="9" t="s">
        <v>27</v>
      </c>
      <c r="E6292" s="10">
        <v>30.85</v>
      </c>
      <c r="F6292" s="10">
        <v>0</v>
      </c>
      <c r="G6292" s="10">
        <v>30.85</v>
      </c>
      <c r="H6292" s="10">
        <v>33.07</v>
      </c>
      <c r="I6292" s="10">
        <v>-2.2199999999999989</v>
      </c>
      <c r="J6292" s="10">
        <v>4.08</v>
      </c>
      <c r="K6292" s="10">
        <v>0</v>
      </c>
      <c r="L6292" s="10">
        <v>4.08</v>
      </c>
      <c r="M6292" s="10">
        <v>4.375</v>
      </c>
      <c r="N6292" s="10">
        <v>-0.29499999999999993</v>
      </c>
    </row>
    <row r="6293" spans="1:14" x14ac:dyDescent="0.25">
      <c r="A6293" s="9" t="s">
        <v>856</v>
      </c>
      <c r="B6293" s="9" t="s">
        <v>259</v>
      </c>
      <c r="C6293" s="9" t="s">
        <v>33</v>
      </c>
      <c r="D6293" s="9" t="s">
        <v>27</v>
      </c>
      <c r="E6293" s="10">
        <v>63.3</v>
      </c>
      <c r="F6293" s="10">
        <v>0</v>
      </c>
      <c r="G6293" s="10">
        <v>63.3</v>
      </c>
      <c r="H6293" s="10">
        <v>67.87</v>
      </c>
      <c r="I6293" s="10">
        <v>-4.5700000000000074</v>
      </c>
      <c r="J6293" s="10">
        <v>4.08</v>
      </c>
      <c r="K6293" s="10">
        <v>0</v>
      </c>
      <c r="L6293" s="10">
        <v>4.08</v>
      </c>
      <c r="M6293" s="10">
        <v>4.375</v>
      </c>
      <c r="N6293" s="10">
        <v>-0.29499999999999993</v>
      </c>
    </row>
    <row r="6294" spans="1:14" x14ac:dyDescent="0.25">
      <c r="A6294" s="9" t="s">
        <v>856</v>
      </c>
      <c r="B6294" s="9" t="s">
        <v>260</v>
      </c>
      <c r="C6294" s="9" t="s">
        <v>33</v>
      </c>
      <c r="D6294" s="9" t="s">
        <v>27</v>
      </c>
      <c r="E6294" s="10">
        <v>2495.35</v>
      </c>
      <c r="F6294" s="10">
        <v>0</v>
      </c>
      <c r="G6294" s="10">
        <v>2495.35</v>
      </c>
      <c r="H6294" s="10">
        <v>2675.24</v>
      </c>
      <c r="I6294" s="10">
        <v>-179.88999999999987</v>
      </c>
      <c r="J6294" s="10">
        <v>40.799999999999997</v>
      </c>
      <c r="K6294" s="10">
        <v>0</v>
      </c>
      <c r="L6294" s="10">
        <v>40.799999999999997</v>
      </c>
      <c r="M6294" s="10">
        <v>43.741</v>
      </c>
      <c r="N6294" s="10">
        <v>-2.9410000000000025</v>
      </c>
    </row>
    <row r="6295" spans="1:14" x14ac:dyDescent="0.25">
      <c r="A6295" s="9" t="s">
        <v>856</v>
      </c>
      <c r="B6295" s="9" t="s">
        <v>48</v>
      </c>
      <c r="C6295" s="9" t="s">
        <v>39</v>
      </c>
      <c r="D6295" s="9" t="s">
        <v>43</v>
      </c>
      <c r="E6295" s="10">
        <v>-18317.39</v>
      </c>
      <c r="F6295" s="10">
        <v>0</v>
      </c>
      <c r="G6295" s="10">
        <v>-18317.39</v>
      </c>
      <c r="H6295" s="10">
        <v>-18317.47</v>
      </c>
      <c r="I6295" s="10">
        <v>8.000000000174623E-2</v>
      </c>
      <c r="J6295" s="10">
        <v>-20340</v>
      </c>
      <c r="K6295" s="10">
        <v>0</v>
      </c>
      <c r="L6295" s="10">
        <v>-20340</v>
      </c>
      <c r="M6295" s="10">
        <v>-20340</v>
      </c>
      <c r="N6295" s="10">
        <v>0</v>
      </c>
    </row>
    <row r="6296" spans="1:14" x14ac:dyDescent="0.25">
      <c r="A6296" s="9" t="s">
        <v>856</v>
      </c>
      <c r="B6296" s="9" t="s">
        <v>266</v>
      </c>
      <c r="C6296" s="9" t="s">
        <v>42</v>
      </c>
      <c r="D6296" s="9" t="s">
        <v>43</v>
      </c>
      <c r="E6296" s="10">
        <v>1517.05</v>
      </c>
      <c r="F6296" s="10">
        <v>1517.0907297830374</v>
      </c>
      <c r="G6296" s="10">
        <v>-4.0729783037477318E-2</v>
      </c>
      <c r="H6296" s="10">
        <v>1538.33</v>
      </c>
      <c r="I6296" s="10">
        <v>-21.279999999999973</v>
      </c>
      <c r="J6296" s="10">
        <v>3356</v>
      </c>
      <c r="K6296" s="10">
        <v>3356.0996055226824</v>
      </c>
      <c r="L6296" s="10">
        <v>-9.9605522682395531E-2</v>
      </c>
      <c r="M6296" s="10">
        <v>3403.085</v>
      </c>
      <c r="N6296" s="10">
        <v>-47.085000000000036</v>
      </c>
    </row>
    <row r="6297" spans="1:14" x14ac:dyDescent="0.25">
      <c r="A6297" s="9" t="s">
        <v>856</v>
      </c>
      <c r="B6297" s="9" t="s">
        <v>267</v>
      </c>
      <c r="C6297" s="9" t="s">
        <v>42</v>
      </c>
      <c r="D6297" s="9" t="s">
        <v>43</v>
      </c>
      <c r="E6297" s="10">
        <v>13796.01</v>
      </c>
      <c r="F6297" s="10">
        <v>13796.009852216748</v>
      </c>
      <c r="G6297" s="10">
        <v>1.4778325203224085E-4</v>
      </c>
      <c r="H6297" s="10">
        <v>14002.95</v>
      </c>
      <c r="I6297" s="10">
        <v>-206.94000000000051</v>
      </c>
      <c r="J6297" s="10">
        <v>20340</v>
      </c>
      <c r="K6297" s="10">
        <v>20339.999999999996</v>
      </c>
      <c r="L6297" s="10">
        <v>3.637978807091713E-12</v>
      </c>
      <c r="M6297" s="10">
        <v>20645.099999999999</v>
      </c>
      <c r="N6297" s="10">
        <v>-305.09999999999854</v>
      </c>
    </row>
    <row r="6298" spans="1:14" x14ac:dyDescent="0.25">
      <c r="A6298" s="9" t="s">
        <v>857</v>
      </c>
      <c r="B6298" s="9" t="s">
        <v>25</v>
      </c>
      <c r="C6298" s="9" t="s">
        <v>26</v>
      </c>
      <c r="D6298" s="9" t="s">
        <v>27</v>
      </c>
      <c r="E6298" s="10">
        <v>-2281.61</v>
      </c>
      <c r="F6298" s="10">
        <v>0</v>
      </c>
      <c r="G6298" s="10">
        <v>-2281.61</v>
      </c>
      <c r="H6298" s="10">
        <v>0</v>
      </c>
      <c r="I6298" s="10">
        <v>-2281.61</v>
      </c>
      <c r="J6298" s="10">
        <v>0</v>
      </c>
      <c r="K6298" s="10">
        <v>0</v>
      </c>
      <c r="L6298" s="10">
        <v>0</v>
      </c>
      <c r="M6298" s="10">
        <v>0</v>
      </c>
      <c r="N6298" s="10">
        <v>0</v>
      </c>
    </row>
    <row r="6299" spans="1:14" x14ac:dyDescent="0.25">
      <c r="A6299" s="9" t="s">
        <v>857</v>
      </c>
      <c r="B6299" s="9" t="s">
        <v>258</v>
      </c>
      <c r="C6299" s="9" t="s">
        <v>33</v>
      </c>
      <c r="D6299" s="9" t="s">
        <v>27</v>
      </c>
      <c r="E6299" s="10">
        <v>177.38</v>
      </c>
      <c r="F6299" s="10">
        <v>0</v>
      </c>
      <c r="G6299" s="10">
        <v>177.38</v>
      </c>
      <c r="H6299" s="10">
        <v>154.32</v>
      </c>
      <c r="I6299" s="10">
        <v>23.060000000000002</v>
      </c>
      <c r="J6299" s="10">
        <v>23.46</v>
      </c>
      <c r="K6299" s="10">
        <v>0</v>
      </c>
      <c r="L6299" s="10">
        <v>23.46</v>
      </c>
      <c r="M6299" s="10">
        <v>20.414000000000001</v>
      </c>
      <c r="N6299" s="10">
        <v>3.0459999999999994</v>
      </c>
    </row>
    <row r="6300" spans="1:14" x14ac:dyDescent="0.25">
      <c r="A6300" s="9" t="s">
        <v>857</v>
      </c>
      <c r="B6300" s="9" t="s">
        <v>259</v>
      </c>
      <c r="C6300" s="9" t="s">
        <v>33</v>
      </c>
      <c r="D6300" s="9" t="s">
        <v>27</v>
      </c>
      <c r="E6300" s="10">
        <v>363.97</v>
      </c>
      <c r="F6300" s="10">
        <v>0</v>
      </c>
      <c r="G6300" s="10">
        <v>363.97</v>
      </c>
      <c r="H6300" s="10">
        <v>316.7</v>
      </c>
      <c r="I6300" s="10">
        <v>47.270000000000039</v>
      </c>
      <c r="J6300" s="10">
        <v>23.46</v>
      </c>
      <c r="K6300" s="10">
        <v>0</v>
      </c>
      <c r="L6300" s="10">
        <v>23.46</v>
      </c>
      <c r="M6300" s="10">
        <v>20.414000000000001</v>
      </c>
      <c r="N6300" s="10">
        <v>3.0459999999999994</v>
      </c>
    </row>
    <row r="6301" spans="1:14" x14ac:dyDescent="0.25">
      <c r="A6301" s="9" t="s">
        <v>857</v>
      </c>
      <c r="B6301" s="9" t="s">
        <v>260</v>
      </c>
      <c r="C6301" s="9" t="s">
        <v>33</v>
      </c>
      <c r="D6301" s="9" t="s">
        <v>27</v>
      </c>
      <c r="E6301" s="10">
        <v>14348.25</v>
      </c>
      <c r="F6301" s="10">
        <v>0</v>
      </c>
      <c r="G6301" s="10">
        <v>14348.25</v>
      </c>
      <c r="H6301" s="10">
        <v>12482.48</v>
      </c>
      <c r="I6301" s="10">
        <v>1865.7700000000004</v>
      </c>
      <c r="J6301" s="10">
        <v>234.6</v>
      </c>
      <c r="K6301" s="10">
        <v>0</v>
      </c>
      <c r="L6301" s="10">
        <v>234.6</v>
      </c>
      <c r="M6301" s="10">
        <v>204.09299999999999</v>
      </c>
      <c r="N6301" s="10">
        <v>30.507000000000005</v>
      </c>
    </row>
    <row r="6302" spans="1:14" x14ac:dyDescent="0.25">
      <c r="A6302" s="9" t="s">
        <v>857</v>
      </c>
      <c r="B6302" s="9" t="s">
        <v>101</v>
      </c>
      <c r="C6302" s="9" t="s">
        <v>39</v>
      </c>
      <c r="D6302" s="9" t="s">
        <v>43</v>
      </c>
      <c r="E6302" s="10">
        <v>-76324.5</v>
      </c>
      <c r="F6302" s="10">
        <v>0</v>
      </c>
      <c r="G6302" s="10">
        <v>-76324.5</v>
      </c>
      <c r="H6302" s="10">
        <v>-76324.02</v>
      </c>
      <c r="I6302" s="10">
        <v>-0.47999999999592546</v>
      </c>
      <c r="J6302" s="10">
        <v>-94905</v>
      </c>
      <c r="K6302" s="10">
        <v>0</v>
      </c>
      <c r="L6302" s="10">
        <v>-94905</v>
      </c>
      <c r="M6302" s="10">
        <v>-94905</v>
      </c>
      <c r="N6302" s="10">
        <v>0</v>
      </c>
    </row>
    <row r="6303" spans="1:14" x14ac:dyDescent="0.25">
      <c r="A6303" s="9" t="s">
        <v>857</v>
      </c>
      <c r="B6303" s="9" t="s">
        <v>262</v>
      </c>
      <c r="C6303" s="9" t="s">
        <v>42</v>
      </c>
      <c r="D6303" s="9" t="s">
        <v>43</v>
      </c>
      <c r="E6303" s="10">
        <v>7423.77</v>
      </c>
      <c r="F6303" s="10">
        <v>7423.9250493096642</v>
      </c>
      <c r="G6303" s="10">
        <v>-0.15504930966380925</v>
      </c>
      <c r="H6303" s="10">
        <v>7527.86</v>
      </c>
      <c r="I6303" s="10">
        <v>-104.08999999999924</v>
      </c>
      <c r="J6303" s="10">
        <v>15659</v>
      </c>
      <c r="K6303" s="10">
        <v>15659.325443786982</v>
      </c>
      <c r="L6303" s="10">
        <v>-0.32544378698185028</v>
      </c>
      <c r="M6303" s="10">
        <v>15878.556</v>
      </c>
      <c r="N6303" s="10">
        <v>-219.55600000000049</v>
      </c>
    </row>
    <row r="6304" spans="1:14" x14ac:dyDescent="0.25">
      <c r="A6304" s="9" t="s">
        <v>857</v>
      </c>
      <c r="B6304" s="9" t="s">
        <v>261</v>
      </c>
      <c r="C6304" s="9" t="s">
        <v>42</v>
      </c>
      <c r="D6304" s="9" t="s">
        <v>43</v>
      </c>
      <c r="E6304" s="10">
        <v>56292.74</v>
      </c>
      <c r="F6304" s="10">
        <v>55017.379310344826</v>
      </c>
      <c r="G6304" s="10">
        <v>1275.3606896551719</v>
      </c>
      <c r="H6304" s="10">
        <v>55842.64</v>
      </c>
      <c r="I6304" s="10">
        <v>450.09999999999854</v>
      </c>
      <c r="J6304" s="10">
        <v>97105</v>
      </c>
      <c r="K6304" s="10">
        <v>94905</v>
      </c>
      <c r="L6304" s="10">
        <v>2200</v>
      </c>
      <c r="M6304" s="10">
        <v>96328.574999999997</v>
      </c>
      <c r="N6304" s="10">
        <v>776.42500000000291</v>
      </c>
    </row>
    <row r="6305" spans="1:14" x14ac:dyDescent="0.25">
      <c r="A6305" s="9" t="s">
        <v>858</v>
      </c>
      <c r="B6305" s="9" t="s">
        <v>25</v>
      </c>
      <c r="C6305" s="9" t="s">
        <v>26</v>
      </c>
      <c r="D6305" s="9" t="s">
        <v>27</v>
      </c>
      <c r="E6305" s="10">
        <v>1001.23</v>
      </c>
      <c r="F6305" s="10">
        <v>0</v>
      </c>
      <c r="G6305" s="10">
        <v>1001.23</v>
      </c>
      <c r="H6305" s="10">
        <v>0</v>
      </c>
      <c r="I6305" s="10">
        <v>1001.23</v>
      </c>
      <c r="J6305" s="10">
        <v>0</v>
      </c>
      <c r="K6305" s="10">
        <v>0</v>
      </c>
      <c r="L6305" s="10">
        <v>0</v>
      </c>
      <c r="M6305" s="10">
        <v>0</v>
      </c>
      <c r="N6305" s="10">
        <v>0</v>
      </c>
    </row>
    <row r="6306" spans="1:14" x14ac:dyDescent="0.25">
      <c r="A6306" s="9" t="s">
        <v>858</v>
      </c>
      <c r="B6306" s="9" t="s">
        <v>28</v>
      </c>
      <c r="C6306" s="9" t="s">
        <v>29</v>
      </c>
      <c r="D6306" s="9" t="s">
        <v>27</v>
      </c>
      <c r="E6306" s="10">
        <v>2.73</v>
      </c>
      <c r="F6306" s="10">
        <v>0</v>
      </c>
      <c r="G6306" s="10">
        <v>2.73</v>
      </c>
      <c r="H6306" s="10">
        <v>2.73</v>
      </c>
      <c r="I6306" s="10">
        <v>0</v>
      </c>
      <c r="J6306" s="10">
        <v>0</v>
      </c>
      <c r="K6306" s="10">
        <v>0</v>
      </c>
      <c r="L6306" s="10">
        <v>0</v>
      </c>
      <c r="M6306" s="10">
        <v>0</v>
      </c>
      <c r="N6306" s="10">
        <v>0</v>
      </c>
    </row>
    <row r="6307" spans="1:14" x14ac:dyDescent="0.25">
      <c r="A6307" s="9" t="s">
        <v>858</v>
      </c>
      <c r="B6307" s="9" t="s">
        <v>30</v>
      </c>
      <c r="C6307" s="9" t="s">
        <v>29</v>
      </c>
      <c r="D6307" s="9" t="s">
        <v>27</v>
      </c>
      <c r="E6307" s="10">
        <v>63.75</v>
      </c>
      <c r="F6307" s="10">
        <v>0</v>
      </c>
      <c r="G6307" s="10">
        <v>63.75</v>
      </c>
      <c r="H6307" s="10">
        <v>63.73</v>
      </c>
      <c r="I6307" s="10">
        <v>2.0000000000003126E-2</v>
      </c>
      <c r="J6307" s="10">
        <v>0</v>
      </c>
      <c r="K6307" s="10">
        <v>0</v>
      </c>
      <c r="L6307" s="10">
        <v>0</v>
      </c>
      <c r="M6307" s="10">
        <v>0</v>
      </c>
      <c r="N6307" s="10">
        <v>0</v>
      </c>
    </row>
    <row r="6308" spans="1:14" x14ac:dyDescent="0.25">
      <c r="A6308" s="9" t="s">
        <v>858</v>
      </c>
      <c r="B6308" s="9" t="s">
        <v>31</v>
      </c>
      <c r="C6308" s="9" t="s">
        <v>29</v>
      </c>
      <c r="D6308" s="9" t="s">
        <v>27</v>
      </c>
      <c r="E6308" s="10">
        <v>428.03</v>
      </c>
      <c r="F6308" s="10">
        <v>0</v>
      </c>
      <c r="G6308" s="10">
        <v>428.03</v>
      </c>
      <c r="H6308" s="10">
        <v>427.92</v>
      </c>
      <c r="I6308" s="10">
        <v>0.1099999999999568</v>
      </c>
      <c r="J6308" s="10">
        <v>0</v>
      </c>
      <c r="K6308" s="10">
        <v>0</v>
      </c>
      <c r="L6308" s="10">
        <v>0</v>
      </c>
      <c r="M6308" s="10">
        <v>0</v>
      </c>
      <c r="N6308" s="10">
        <v>0</v>
      </c>
    </row>
    <row r="6309" spans="1:14" x14ac:dyDescent="0.25">
      <c r="A6309" s="9" t="s">
        <v>858</v>
      </c>
      <c r="B6309" s="9" t="s">
        <v>32</v>
      </c>
      <c r="C6309" s="9" t="s">
        <v>33</v>
      </c>
      <c r="D6309" s="9" t="s">
        <v>27</v>
      </c>
      <c r="E6309" s="10">
        <v>617.20000000000005</v>
      </c>
      <c r="F6309" s="10">
        <v>0</v>
      </c>
      <c r="G6309" s="10">
        <v>617.20000000000005</v>
      </c>
      <c r="H6309" s="10">
        <v>780.27</v>
      </c>
      <c r="I6309" s="10">
        <v>-163.06999999999994</v>
      </c>
      <c r="J6309" s="10">
        <v>1.75</v>
      </c>
      <c r="K6309" s="10">
        <v>0</v>
      </c>
      <c r="L6309" s="10">
        <v>1.75</v>
      </c>
      <c r="M6309" s="10">
        <v>2.2120000000000002</v>
      </c>
      <c r="N6309" s="10">
        <v>-0.46200000000000019</v>
      </c>
    </row>
    <row r="6310" spans="1:14" x14ac:dyDescent="0.25">
      <c r="A6310" s="9" t="s">
        <v>858</v>
      </c>
      <c r="B6310" s="9" t="s">
        <v>34</v>
      </c>
      <c r="C6310" s="9" t="s">
        <v>33</v>
      </c>
      <c r="D6310" s="9" t="s">
        <v>27</v>
      </c>
      <c r="E6310" s="10">
        <v>2121.65</v>
      </c>
      <c r="F6310" s="10">
        <v>0</v>
      </c>
      <c r="G6310" s="10">
        <v>2121.65</v>
      </c>
      <c r="H6310" s="10">
        <v>2682.2</v>
      </c>
      <c r="I6310" s="10">
        <v>-560.54999999999973</v>
      </c>
      <c r="J6310" s="10">
        <v>1.75</v>
      </c>
      <c r="K6310" s="10">
        <v>0</v>
      </c>
      <c r="L6310" s="10">
        <v>1.75</v>
      </c>
      <c r="M6310" s="10">
        <v>2.2120000000000002</v>
      </c>
      <c r="N6310" s="10">
        <v>-0.46200000000000019</v>
      </c>
    </row>
    <row r="6311" spans="1:14" x14ac:dyDescent="0.25">
      <c r="A6311" s="9" t="s">
        <v>858</v>
      </c>
      <c r="B6311" s="9" t="s">
        <v>35</v>
      </c>
      <c r="C6311" s="9" t="s">
        <v>33</v>
      </c>
      <c r="D6311" s="9" t="s">
        <v>27</v>
      </c>
      <c r="E6311" s="10">
        <v>2295.4899999999998</v>
      </c>
      <c r="F6311" s="10">
        <v>0</v>
      </c>
      <c r="G6311" s="10">
        <v>2295.4899999999998</v>
      </c>
      <c r="H6311" s="10">
        <v>2901.91</v>
      </c>
      <c r="I6311" s="10">
        <v>-606.42000000000007</v>
      </c>
      <c r="J6311" s="10">
        <v>36.75</v>
      </c>
      <c r="K6311" s="10">
        <v>0</v>
      </c>
      <c r="L6311" s="10">
        <v>36.75</v>
      </c>
      <c r="M6311" s="10">
        <v>46.457999999999998</v>
      </c>
      <c r="N6311" s="10">
        <v>-9.7079999999999984</v>
      </c>
    </row>
    <row r="6312" spans="1:14" x14ac:dyDescent="0.25">
      <c r="A6312" s="9" t="s">
        <v>858</v>
      </c>
      <c r="B6312" s="9" t="s">
        <v>36</v>
      </c>
      <c r="C6312" s="9" t="s">
        <v>29</v>
      </c>
      <c r="D6312" s="9" t="s">
        <v>27</v>
      </c>
      <c r="E6312" s="10">
        <v>4795.49</v>
      </c>
      <c r="F6312" s="10">
        <v>0</v>
      </c>
      <c r="G6312" s="10">
        <v>4795.49</v>
      </c>
      <c r="H6312" s="10">
        <v>4794.2700000000004</v>
      </c>
      <c r="I6312" s="10">
        <v>1.2199999999993452</v>
      </c>
      <c r="J6312" s="10">
        <v>0</v>
      </c>
      <c r="K6312" s="10">
        <v>0</v>
      </c>
      <c r="L6312" s="10">
        <v>0</v>
      </c>
      <c r="M6312" s="10">
        <v>0</v>
      </c>
      <c r="N6312" s="10">
        <v>0</v>
      </c>
    </row>
    <row r="6313" spans="1:14" x14ac:dyDescent="0.25">
      <c r="A6313" s="9" t="s">
        <v>858</v>
      </c>
      <c r="B6313" s="9" t="s">
        <v>37</v>
      </c>
      <c r="C6313" s="9" t="s">
        <v>29</v>
      </c>
      <c r="D6313" s="9" t="s">
        <v>27</v>
      </c>
      <c r="E6313" s="10">
        <v>11089.59</v>
      </c>
      <c r="F6313" s="10">
        <v>0</v>
      </c>
      <c r="G6313" s="10">
        <v>11089.59</v>
      </c>
      <c r="H6313" s="10">
        <v>11086.79</v>
      </c>
      <c r="I6313" s="10">
        <v>2.7999999999992724</v>
      </c>
      <c r="J6313" s="10">
        <v>0</v>
      </c>
      <c r="K6313" s="10">
        <v>0</v>
      </c>
      <c r="L6313" s="10">
        <v>0</v>
      </c>
      <c r="M6313" s="10">
        <v>0</v>
      </c>
      <c r="N6313" s="10">
        <v>0</v>
      </c>
    </row>
    <row r="6314" spans="1:14" x14ac:dyDescent="0.25">
      <c r="A6314" s="9" t="s">
        <v>858</v>
      </c>
      <c r="B6314" s="9" t="s">
        <v>239</v>
      </c>
      <c r="C6314" s="9" t="s">
        <v>39</v>
      </c>
      <c r="D6314" s="9" t="s">
        <v>40</v>
      </c>
      <c r="E6314" s="10">
        <v>-279561</v>
      </c>
      <c r="F6314" s="10">
        <v>0</v>
      </c>
      <c r="G6314" s="10">
        <v>-279561</v>
      </c>
      <c r="H6314" s="10">
        <v>-279561.03999999998</v>
      </c>
      <c r="I6314" s="10">
        <v>3.9999999979045242E-2</v>
      </c>
      <c r="J6314" s="10">
        <v>-1438</v>
      </c>
      <c r="K6314" s="10">
        <v>0</v>
      </c>
      <c r="L6314" s="10">
        <v>-1438</v>
      </c>
      <c r="M6314" s="10">
        <v>-1438</v>
      </c>
      <c r="N6314" s="10">
        <v>0</v>
      </c>
    </row>
    <row r="6315" spans="1:14" x14ac:dyDescent="0.25">
      <c r="A6315" s="9" t="s">
        <v>858</v>
      </c>
      <c r="B6315" s="9" t="s">
        <v>92</v>
      </c>
      <c r="C6315" s="9" t="s">
        <v>42</v>
      </c>
      <c r="D6315" s="9" t="s">
        <v>43</v>
      </c>
      <c r="E6315" s="10">
        <v>146.83000000000001</v>
      </c>
      <c r="F6315" s="10">
        <v>122.4059405940594</v>
      </c>
      <c r="G6315" s="10">
        <v>24.424059405940611</v>
      </c>
      <c r="H6315" s="10">
        <v>123.63</v>
      </c>
      <c r="I6315" s="10">
        <v>23.200000000000017</v>
      </c>
      <c r="J6315" s="10">
        <v>1725</v>
      </c>
      <c r="K6315" s="10">
        <v>1438</v>
      </c>
      <c r="L6315" s="10">
        <v>287</v>
      </c>
      <c r="M6315" s="10">
        <v>1452.38</v>
      </c>
      <c r="N6315" s="10">
        <v>272.61999999999989</v>
      </c>
    </row>
    <row r="6316" spans="1:14" x14ac:dyDescent="0.25">
      <c r="A6316" s="9" t="s">
        <v>858</v>
      </c>
      <c r="B6316" s="9" t="s">
        <v>80</v>
      </c>
      <c r="C6316" s="9" t="s">
        <v>42</v>
      </c>
      <c r="D6316" s="9" t="s">
        <v>43</v>
      </c>
      <c r="E6316" s="10">
        <v>1707.32</v>
      </c>
      <c r="F6316" s="10">
        <v>1683.9004975124378</v>
      </c>
      <c r="G6316" s="10">
        <v>23.419502487562113</v>
      </c>
      <c r="H6316" s="10">
        <v>1692.32</v>
      </c>
      <c r="I6316" s="10">
        <v>15</v>
      </c>
      <c r="J6316" s="10">
        <v>1458</v>
      </c>
      <c r="K6316" s="10">
        <v>1438</v>
      </c>
      <c r="L6316" s="10">
        <v>20</v>
      </c>
      <c r="M6316" s="10">
        <v>1445.19</v>
      </c>
      <c r="N6316" s="10">
        <v>12.809999999999945</v>
      </c>
    </row>
    <row r="6317" spans="1:14" x14ac:dyDescent="0.25">
      <c r="A6317" s="9" t="s">
        <v>858</v>
      </c>
      <c r="B6317" s="9" t="s">
        <v>241</v>
      </c>
      <c r="C6317" s="9" t="s">
        <v>42</v>
      </c>
      <c r="D6317" s="9" t="s">
        <v>43</v>
      </c>
      <c r="E6317" s="10">
        <v>3303.12</v>
      </c>
      <c r="F6317" s="10">
        <v>3257.0738916256159</v>
      </c>
      <c r="G6317" s="10">
        <v>46.046108374383948</v>
      </c>
      <c r="H6317" s="10">
        <v>3305.93</v>
      </c>
      <c r="I6317" s="10">
        <v>-2.8099999999999454</v>
      </c>
      <c r="J6317" s="10">
        <v>17500</v>
      </c>
      <c r="K6317" s="10">
        <v>17256</v>
      </c>
      <c r="L6317" s="10">
        <v>244</v>
      </c>
      <c r="M6317" s="10">
        <v>17514.84</v>
      </c>
      <c r="N6317" s="10">
        <v>-14.840000000000146</v>
      </c>
    </row>
    <row r="6318" spans="1:14" x14ac:dyDescent="0.25">
      <c r="A6318" s="9" t="s">
        <v>858</v>
      </c>
      <c r="B6318" s="9" t="s">
        <v>221</v>
      </c>
      <c r="C6318" s="9" t="s">
        <v>42</v>
      </c>
      <c r="D6318" s="9" t="s">
        <v>43</v>
      </c>
      <c r="E6318" s="10">
        <v>8541.0499999999993</v>
      </c>
      <c r="F6318" s="10">
        <v>8304.2745098039213</v>
      </c>
      <c r="G6318" s="10">
        <v>236.77549019607795</v>
      </c>
      <c r="H6318" s="10">
        <v>8470.36</v>
      </c>
      <c r="I6318" s="10">
        <v>70.68999999999869</v>
      </c>
      <c r="J6318" s="10">
        <v>17748</v>
      </c>
      <c r="K6318" s="10">
        <v>17256</v>
      </c>
      <c r="L6318" s="10">
        <v>492</v>
      </c>
      <c r="M6318" s="10">
        <v>17601.12</v>
      </c>
      <c r="N6318" s="10">
        <v>146.88000000000102</v>
      </c>
    </row>
    <row r="6319" spans="1:14" x14ac:dyDescent="0.25">
      <c r="A6319" s="9" t="s">
        <v>858</v>
      </c>
      <c r="B6319" s="9" t="s">
        <v>225</v>
      </c>
      <c r="C6319" s="9" t="s">
        <v>42</v>
      </c>
      <c r="D6319" s="9" t="s">
        <v>43</v>
      </c>
      <c r="E6319" s="10">
        <v>9339.0499999999993</v>
      </c>
      <c r="F6319" s="10">
        <v>9208.8374384236449</v>
      </c>
      <c r="G6319" s="10">
        <v>130.21256157635435</v>
      </c>
      <c r="H6319" s="10">
        <v>9346.9699999999993</v>
      </c>
      <c r="I6319" s="10">
        <v>-7.9200000000000728</v>
      </c>
      <c r="J6319" s="10">
        <v>17500</v>
      </c>
      <c r="K6319" s="10">
        <v>17256</v>
      </c>
      <c r="L6319" s="10">
        <v>244</v>
      </c>
      <c r="M6319" s="10">
        <v>17514.84</v>
      </c>
      <c r="N6319" s="10">
        <v>-14.840000000000146</v>
      </c>
    </row>
    <row r="6320" spans="1:14" x14ac:dyDescent="0.25">
      <c r="A6320" s="9" t="s">
        <v>858</v>
      </c>
      <c r="B6320" s="9" t="s">
        <v>226</v>
      </c>
      <c r="C6320" s="9" t="s">
        <v>42</v>
      </c>
      <c r="D6320" s="9" t="s">
        <v>43</v>
      </c>
      <c r="E6320" s="10">
        <v>13723.5</v>
      </c>
      <c r="F6320" s="10">
        <v>13532.15763546798</v>
      </c>
      <c r="G6320" s="10">
        <v>191.34236453201993</v>
      </c>
      <c r="H6320" s="10">
        <v>13735.14</v>
      </c>
      <c r="I6320" s="10">
        <v>-11.639999999999418</v>
      </c>
      <c r="J6320" s="10">
        <v>17500</v>
      </c>
      <c r="K6320" s="10">
        <v>17256</v>
      </c>
      <c r="L6320" s="10">
        <v>244</v>
      </c>
      <c r="M6320" s="10">
        <v>17514.84</v>
      </c>
      <c r="N6320" s="10">
        <v>-14.840000000000146</v>
      </c>
    </row>
    <row r="6321" spans="1:14" x14ac:dyDescent="0.25">
      <c r="A6321" s="9" t="s">
        <v>858</v>
      </c>
      <c r="B6321" s="9" t="s">
        <v>228</v>
      </c>
      <c r="C6321" s="9" t="s">
        <v>42</v>
      </c>
      <c r="D6321" s="9" t="s">
        <v>43</v>
      </c>
      <c r="E6321" s="10">
        <v>14381</v>
      </c>
      <c r="F6321" s="10">
        <v>14051.211822660098</v>
      </c>
      <c r="G6321" s="10">
        <v>329.78817733990218</v>
      </c>
      <c r="H6321" s="10">
        <v>14261.98</v>
      </c>
      <c r="I6321" s="10">
        <v>119.02000000000044</v>
      </c>
      <c r="J6321" s="10">
        <v>17661</v>
      </c>
      <c r="K6321" s="10">
        <v>17256</v>
      </c>
      <c r="L6321" s="10">
        <v>405</v>
      </c>
      <c r="M6321" s="10">
        <v>17514.84</v>
      </c>
      <c r="N6321" s="10">
        <v>146.15999999999985</v>
      </c>
    </row>
    <row r="6322" spans="1:14" x14ac:dyDescent="0.25">
      <c r="A6322" s="9" t="s">
        <v>858</v>
      </c>
      <c r="B6322" s="9" t="s">
        <v>227</v>
      </c>
      <c r="C6322" s="9" t="s">
        <v>42</v>
      </c>
      <c r="D6322" s="9" t="s">
        <v>43</v>
      </c>
      <c r="E6322" s="10">
        <v>15191.04</v>
      </c>
      <c r="F6322" s="10">
        <v>14840.15763546798</v>
      </c>
      <c r="G6322" s="10">
        <v>350.8823645320208</v>
      </c>
      <c r="H6322" s="10">
        <v>15062.76</v>
      </c>
      <c r="I6322" s="10">
        <v>128.28000000000065</v>
      </c>
      <c r="J6322" s="10">
        <v>1472</v>
      </c>
      <c r="K6322" s="10">
        <v>1438</v>
      </c>
      <c r="L6322" s="10">
        <v>34</v>
      </c>
      <c r="M6322" s="10">
        <v>1459.57</v>
      </c>
      <c r="N6322" s="10">
        <v>12.430000000000064</v>
      </c>
    </row>
    <row r="6323" spans="1:14" x14ac:dyDescent="0.25">
      <c r="A6323" s="9" t="s">
        <v>858</v>
      </c>
      <c r="B6323" s="9" t="s">
        <v>229</v>
      </c>
      <c r="C6323" s="9" t="s">
        <v>42</v>
      </c>
      <c r="D6323" s="9" t="s">
        <v>43</v>
      </c>
      <c r="E6323" s="10">
        <v>30077.64</v>
      </c>
      <c r="F6323" s="10">
        <v>29680.3184079602</v>
      </c>
      <c r="G6323" s="10">
        <v>397.32159203979973</v>
      </c>
      <c r="H6323" s="10">
        <v>29828.720000000001</v>
      </c>
      <c r="I6323" s="10">
        <v>248.91999999999825</v>
      </c>
      <c r="J6323" s="10">
        <v>17487</v>
      </c>
      <c r="K6323" s="10">
        <v>17256</v>
      </c>
      <c r="L6323" s="10">
        <v>231</v>
      </c>
      <c r="M6323" s="10">
        <v>17342.28</v>
      </c>
      <c r="N6323" s="10">
        <v>144.72000000000116</v>
      </c>
    </row>
    <row r="6324" spans="1:14" x14ac:dyDescent="0.25">
      <c r="A6324" s="9" t="s">
        <v>858</v>
      </c>
      <c r="B6324" s="9" t="s">
        <v>88</v>
      </c>
      <c r="C6324" s="9" t="s">
        <v>42</v>
      </c>
      <c r="D6324" s="9" t="s">
        <v>43</v>
      </c>
      <c r="E6324" s="10">
        <v>87998.09</v>
      </c>
      <c r="F6324" s="10">
        <v>87400.435643564357</v>
      </c>
      <c r="G6324" s="10">
        <v>597.65435643563978</v>
      </c>
      <c r="H6324" s="10">
        <v>88274.44</v>
      </c>
      <c r="I6324" s="10">
        <v>-276.35000000000582</v>
      </c>
      <c r="J6324" s="10">
        <v>17374</v>
      </c>
      <c r="K6324" s="10">
        <v>17256</v>
      </c>
      <c r="L6324" s="10">
        <v>118</v>
      </c>
      <c r="M6324" s="10">
        <v>17428.560000000001</v>
      </c>
      <c r="N6324" s="10">
        <v>-54.56000000000131</v>
      </c>
    </row>
    <row r="6325" spans="1:14" x14ac:dyDescent="0.25">
      <c r="A6325" s="9" t="s">
        <v>858</v>
      </c>
      <c r="B6325" s="9" t="s">
        <v>230</v>
      </c>
      <c r="C6325" s="9" t="s">
        <v>42</v>
      </c>
      <c r="D6325" s="9" t="s">
        <v>53</v>
      </c>
      <c r="E6325" s="10">
        <v>71865.94</v>
      </c>
      <c r="F6325" s="10">
        <v>71490.258706467677</v>
      </c>
      <c r="G6325" s="10">
        <v>375.68129353232507</v>
      </c>
      <c r="H6325" s="10">
        <v>71847.710000000006</v>
      </c>
      <c r="I6325" s="10">
        <v>18.229999999995925</v>
      </c>
      <c r="J6325" s="10">
        <v>13010</v>
      </c>
      <c r="K6325" s="10">
        <v>12942</v>
      </c>
      <c r="L6325" s="10">
        <v>68</v>
      </c>
      <c r="M6325" s="10">
        <v>13006.71</v>
      </c>
      <c r="N6325" s="10">
        <v>3.2900000000008731</v>
      </c>
    </row>
    <row r="6326" spans="1:14" x14ac:dyDescent="0.25">
      <c r="A6326" s="9" t="s">
        <v>858</v>
      </c>
      <c r="B6326" s="9" t="s">
        <v>54</v>
      </c>
      <c r="C6326" s="9" t="s">
        <v>42</v>
      </c>
      <c r="D6326" s="9" t="s">
        <v>55</v>
      </c>
      <c r="E6326" s="10">
        <v>871.26</v>
      </c>
      <c r="F6326" s="10">
        <v>854.17647058823525</v>
      </c>
      <c r="G6326" s="10">
        <v>17.083529411764744</v>
      </c>
      <c r="H6326" s="10">
        <v>871.26</v>
      </c>
      <c r="I6326" s="10">
        <v>0</v>
      </c>
      <c r="J6326" s="10">
        <v>158.41</v>
      </c>
      <c r="K6326" s="10">
        <v>155.30392156862746</v>
      </c>
      <c r="L6326" s="10">
        <v>3.1060784313725378</v>
      </c>
      <c r="M6326" s="10">
        <v>158.41</v>
      </c>
      <c r="N6326" s="10">
        <v>0</v>
      </c>
    </row>
    <row r="6327" spans="1:14" x14ac:dyDescent="0.25">
      <c r="A6327" s="9" t="s">
        <v>859</v>
      </c>
      <c r="B6327" s="9" t="s">
        <v>25</v>
      </c>
      <c r="C6327" s="9" t="s">
        <v>26</v>
      </c>
      <c r="D6327" s="9" t="s">
        <v>27</v>
      </c>
      <c r="E6327" s="10">
        <v>2238.08</v>
      </c>
      <c r="F6327" s="10">
        <v>0</v>
      </c>
      <c r="G6327" s="10">
        <v>2238.08</v>
      </c>
      <c r="H6327" s="10">
        <v>0</v>
      </c>
      <c r="I6327" s="10">
        <v>2238.08</v>
      </c>
      <c r="J6327" s="10">
        <v>0</v>
      </c>
      <c r="K6327" s="10">
        <v>0</v>
      </c>
      <c r="L6327" s="10">
        <v>0</v>
      </c>
      <c r="M6327" s="10">
        <v>0</v>
      </c>
      <c r="N6327" s="10">
        <v>0</v>
      </c>
    </row>
    <row r="6328" spans="1:14" x14ac:dyDescent="0.25">
      <c r="A6328" s="9" t="s">
        <v>859</v>
      </c>
      <c r="B6328" s="9" t="s">
        <v>28</v>
      </c>
      <c r="C6328" s="9" t="s">
        <v>29</v>
      </c>
      <c r="D6328" s="9" t="s">
        <v>27</v>
      </c>
      <c r="E6328" s="10">
        <v>4.05</v>
      </c>
      <c r="F6328" s="10">
        <v>0</v>
      </c>
      <c r="G6328" s="10">
        <v>4.05</v>
      </c>
      <c r="H6328" s="10">
        <v>4.07</v>
      </c>
      <c r="I6328" s="10">
        <v>-2.0000000000000462E-2</v>
      </c>
      <c r="J6328" s="10">
        <v>0</v>
      </c>
      <c r="K6328" s="10">
        <v>0</v>
      </c>
      <c r="L6328" s="10">
        <v>0</v>
      </c>
      <c r="M6328" s="10">
        <v>0</v>
      </c>
      <c r="N6328" s="10">
        <v>0</v>
      </c>
    </row>
    <row r="6329" spans="1:14" x14ac:dyDescent="0.25">
      <c r="A6329" s="9" t="s">
        <v>859</v>
      </c>
      <c r="B6329" s="9" t="s">
        <v>30</v>
      </c>
      <c r="C6329" s="9" t="s">
        <v>29</v>
      </c>
      <c r="D6329" s="9" t="s">
        <v>27</v>
      </c>
      <c r="E6329" s="10">
        <v>94.57</v>
      </c>
      <c r="F6329" s="10">
        <v>0</v>
      </c>
      <c r="G6329" s="10">
        <v>94.57</v>
      </c>
      <c r="H6329" s="10">
        <v>94.87</v>
      </c>
      <c r="I6329" s="10">
        <v>-0.30000000000001137</v>
      </c>
      <c r="J6329" s="10">
        <v>0</v>
      </c>
      <c r="K6329" s="10">
        <v>0</v>
      </c>
      <c r="L6329" s="10">
        <v>0</v>
      </c>
      <c r="M6329" s="10">
        <v>0</v>
      </c>
      <c r="N6329" s="10">
        <v>0</v>
      </c>
    </row>
    <row r="6330" spans="1:14" x14ac:dyDescent="0.25">
      <c r="A6330" s="9" t="s">
        <v>859</v>
      </c>
      <c r="B6330" s="9" t="s">
        <v>31</v>
      </c>
      <c r="C6330" s="9" t="s">
        <v>29</v>
      </c>
      <c r="D6330" s="9" t="s">
        <v>27</v>
      </c>
      <c r="E6330" s="10">
        <v>634.97</v>
      </c>
      <c r="F6330" s="10">
        <v>0</v>
      </c>
      <c r="G6330" s="10">
        <v>634.97</v>
      </c>
      <c r="H6330" s="10">
        <v>636.97</v>
      </c>
      <c r="I6330" s="10">
        <v>-2</v>
      </c>
      <c r="J6330" s="10">
        <v>0</v>
      </c>
      <c r="K6330" s="10">
        <v>0</v>
      </c>
      <c r="L6330" s="10">
        <v>0</v>
      </c>
      <c r="M6330" s="10">
        <v>0</v>
      </c>
      <c r="N6330" s="10">
        <v>0</v>
      </c>
    </row>
    <row r="6331" spans="1:14" x14ac:dyDescent="0.25">
      <c r="A6331" s="9" t="s">
        <v>859</v>
      </c>
      <c r="B6331" s="9" t="s">
        <v>32</v>
      </c>
      <c r="C6331" s="9" t="s">
        <v>33</v>
      </c>
      <c r="D6331" s="9" t="s">
        <v>27</v>
      </c>
      <c r="E6331" s="10">
        <v>941.67</v>
      </c>
      <c r="F6331" s="10">
        <v>0</v>
      </c>
      <c r="G6331" s="10">
        <v>941.67</v>
      </c>
      <c r="H6331" s="10">
        <v>1161.45</v>
      </c>
      <c r="I6331" s="10">
        <v>-219.78000000000009</v>
      </c>
      <c r="J6331" s="10">
        <v>2.67</v>
      </c>
      <c r="K6331" s="10">
        <v>0</v>
      </c>
      <c r="L6331" s="10">
        <v>2.67</v>
      </c>
      <c r="M6331" s="10">
        <v>3.2930000000000001</v>
      </c>
      <c r="N6331" s="10">
        <v>-0.62300000000000022</v>
      </c>
    </row>
    <row r="6332" spans="1:14" x14ac:dyDescent="0.25">
      <c r="A6332" s="9" t="s">
        <v>859</v>
      </c>
      <c r="B6332" s="9" t="s">
        <v>34</v>
      </c>
      <c r="C6332" s="9" t="s">
        <v>33</v>
      </c>
      <c r="D6332" s="9" t="s">
        <v>27</v>
      </c>
      <c r="E6332" s="10">
        <v>3237.03</v>
      </c>
      <c r="F6332" s="10">
        <v>0</v>
      </c>
      <c r="G6332" s="10">
        <v>3237.03</v>
      </c>
      <c r="H6332" s="10">
        <v>3992.53</v>
      </c>
      <c r="I6332" s="10">
        <v>-755.5</v>
      </c>
      <c r="J6332" s="10">
        <v>2.67</v>
      </c>
      <c r="K6332" s="10">
        <v>0</v>
      </c>
      <c r="L6332" s="10">
        <v>2.67</v>
      </c>
      <c r="M6332" s="10">
        <v>3.2930000000000001</v>
      </c>
      <c r="N6332" s="10">
        <v>-0.62300000000000022</v>
      </c>
    </row>
    <row r="6333" spans="1:14" x14ac:dyDescent="0.25">
      <c r="A6333" s="9" t="s">
        <v>859</v>
      </c>
      <c r="B6333" s="9" t="s">
        <v>35</v>
      </c>
      <c r="C6333" s="9" t="s">
        <v>33</v>
      </c>
      <c r="D6333" s="9" t="s">
        <v>27</v>
      </c>
      <c r="E6333" s="10">
        <v>3502.26</v>
      </c>
      <c r="F6333" s="10">
        <v>0</v>
      </c>
      <c r="G6333" s="10">
        <v>3502.26</v>
      </c>
      <c r="H6333" s="10">
        <v>4319.5600000000004</v>
      </c>
      <c r="I6333" s="10">
        <v>-817.30000000000018</v>
      </c>
      <c r="J6333" s="10">
        <v>56.07</v>
      </c>
      <c r="K6333" s="10">
        <v>0</v>
      </c>
      <c r="L6333" s="10">
        <v>56.07</v>
      </c>
      <c r="M6333" s="10">
        <v>69.155000000000001</v>
      </c>
      <c r="N6333" s="10">
        <v>-13.085000000000001</v>
      </c>
    </row>
    <row r="6334" spans="1:14" x14ac:dyDescent="0.25">
      <c r="A6334" s="9" t="s">
        <v>859</v>
      </c>
      <c r="B6334" s="9" t="s">
        <v>36</v>
      </c>
      <c r="C6334" s="9" t="s">
        <v>29</v>
      </c>
      <c r="D6334" s="9" t="s">
        <v>27</v>
      </c>
      <c r="E6334" s="10">
        <v>7113.98</v>
      </c>
      <c r="F6334" s="10">
        <v>0</v>
      </c>
      <c r="G6334" s="10">
        <v>7113.98</v>
      </c>
      <c r="H6334" s="10">
        <v>7136.4</v>
      </c>
      <c r="I6334" s="10">
        <v>-22.420000000000073</v>
      </c>
      <c r="J6334" s="10">
        <v>0</v>
      </c>
      <c r="K6334" s="10">
        <v>0</v>
      </c>
      <c r="L6334" s="10">
        <v>0</v>
      </c>
      <c r="M6334" s="10">
        <v>0</v>
      </c>
      <c r="N6334" s="10">
        <v>0</v>
      </c>
    </row>
    <row r="6335" spans="1:14" x14ac:dyDescent="0.25">
      <c r="A6335" s="9" t="s">
        <v>859</v>
      </c>
      <c r="B6335" s="9" t="s">
        <v>37</v>
      </c>
      <c r="C6335" s="9" t="s">
        <v>29</v>
      </c>
      <c r="D6335" s="9" t="s">
        <v>27</v>
      </c>
      <c r="E6335" s="10">
        <v>16451.13</v>
      </c>
      <c r="F6335" s="10">
        <v>0</v>
      </c>
      <c r="G6335" s="10">
        <v>16451.13</v>
      </c>
      <c r="H6335" s="10">
        <v>16502.97</v>
      </c>
      <c r="I6335" s="10">
        <v>-51.840000000000146</v>
      </c>
      <c r="J6335" s="10">
        <v>0</v>
      </c>
      <c r="K6335" s="10">
        <v>0</v>
      </c>
      <c r="L6335" s="10">
        <v>0</v>
      </c>
      <c r="M6335" s="10">
        <v>0</v>
      </c>
      <c r="N6335" s="10">
        <v>0</v>
      </c>
    </row>
    <row r="6336" spans="1:14" x14ac:dyDescent="0.25">
      <c r="A6336" s="9" t="s">
        <v>859</v>
      </c>
      <c r="B6336" s="9" t="s">
        <v>220</v>
      </c>
      <c r="C6336" s="9" t="s">
        <v>39</v>
      </c>
      <c r="D6336" s="9" t="s">
        <v>40</v>
      </c>
      <c r="E6336" s="10">
        <v>-416133.75</v>
      </c>
      <c r="F6336" s="10">
        <v>0</v>
      </c>
      <c r="G6336" s="10">
        <v>-416133.75</v>
      </c>
      <c r="H6336" s="10">
        <v>-416133.8</v>
      </c>
      <c r="I6336" s="10">
        <v>4.9999999988358468E-2</v>
      </c>
      <c r="J6336" s="10">
        <v>-2140.5</v>
      </c>
      <c r="K6336" s="10">
        <v>0</v>
      </c>
      <c r="L6336" s="10">
        <v>-2140.5</v>
      </c>
      <c r="M6336" s="10">
        <v>-2140.5</v>
      </c>
      <c r="N6336" s="10">
        <v>0</v>
      </c>
    </row>
    <row r="6337" spans="1:14" x14ac:dyDescent="0.25">
      <c r="A6337" s="9" t="s">
        <v>859</v>
      </c>
      <c r="B6337" s="9" t="s">
        <v>92</v>
      </c>
      <c r="C6337" s="9" t="s">
        <v>42</v>
      </c>
      <c r="D6337" s="9" t="s">
        <v>43</v>
      </c>
      <c r="E6337" s="10">
        <v>218.33</v>
      </c>
      <c r="F6337" s="10">
        <v>182.19801980198019</v>
      </c>
      <c r="G6337" s="10">
        <v>36.131980198019818</v>
      </c>
      <c r="H6337" s="10">
        <v>184.02</v>
      </c>
      <c r="I6337" s="10">
        <v>34.31</v>
      </c>
      <c r="J6337" s="10">
        <v>2565</v>
      </c>
      <c r="K6337" s="10">
        <v>2140.5</v>
      </c>
      <c r="L6337" s="10">
        <v>424.5</v>
      </c>
      <c r="M6337" s="10">
        <v>2161.9050000000002</v>
      </c>
      <c r="N6337" s="10">
        <v>403.0949999999998</v>
      </c>
    </row>
    <row r="6338" spans="1:14" x14ac:dyDescent="0.25">
      <c r="A6338" s="9" t="s">
        <v>859</v>
      </c>
      <c r="B6338" s="9" t="s">
        <v>80</v>
      </c>
      <c r="C6338" s="9" t="s">
        <v>42</v>
      </c>
      <c r="D6338" s="9" t="s">
        <v>43</v>
      </c>
      <c r="E6338" s="10">
        <v>2512.96</v>
      </c>
      <c r="F6338" s="10">
        <v>2506.5273631840796</v>
      </c>
      <c r="G6338" s="10">
        <v>6.4326368159204321</v>
      </c>
      <c r="H6338" s="10">
        <v>2519.06</v>
      </c>
      <c r="I6338" s="10">
        <v>-6.0999999999999091</v>
      </c>
      <c r="J6338" s="10">
        <v>2146</v>
      </c>
      <c r="K6338" s="10">
        <v>2140.4995024875625</v>
      </c>
      <c r="L6338" s="10">
        <v>5.5004975124375051</v>
      </c>
      <c r="M6338" s="10">
        <v>2151.2020000000002</v>
      </c>
      <c r="N6338" s="10">
        <v>-5.2020000000002256</v>
      </c>
    </row>
    <row r="6339" spans="1:14" x14ac:dyDescent="0.25">
      <c r="A6339" s="9" t="s">
        <v>859</v>
      </c>
      <c r="B6339" s="9" t="s">
        <v>223</v>
      </c>
      <c r="C6339" s="9" t="s">
        <v>42</v>
      </c>
      <c r="D6339" s="9" t="s">
        <v>43</v>
      </c>
      <c r="E6339" s="10">
        <v>4907.5</v>
      </c>
      <c r="F6339" s="10">
        <v>4848.2364532019701</v>
      </c>
      <c r="G6339" s="10">
        <v>59.263546798029893</v>
      </c>
      <c r="H6339" s="10">
        <v>4920.96</v>
      </c>
      <c r="I6339" s="10">
        <v>-13.460000000000036</v>
      </c>
      <c r="J6339" s="10">
        <v>26000</v>
      </c>
      <c r="K6339" s="10">
        <v>25686</v>
      </c>
      <c r="L6339" s="10">
        <v>314</v>
      </c>
      <c r="M6339" s="10">
        <v>26071.29</v>
      </c>
      <c r="N6339" s="10">
        <v>-71.290000000000873</v>
      </c>
    </row>
    <row r="6340" spans="1:14" x14ac:dyDescent="0.25">
      <c r="A6340" s="9" t="s">
        <v>859</v>
      </c>
      <c r="B6340" s="9" t="s">
        <v>221</v>
      </c>
      <c r="C6340" s="9" t="s">
        <v>42</v>
      </c>
      <c r="D6340" s="9" t="s">
        <v>43</v>
      </c>
      <c r="E6340" s="10">
        <v>12205.21</v>
      </c>
      <c r="F6340" s="10">
        <v>12361.127450980392</v>
      </c>
      <c r="G6340" s="10">
        <v>-155.91745098039246</v>
      </c>
      <c r="H6340" s="10">
        <v>12608.35</v>
      </c>
      <c r="I6340" s="10">
        <v>-403.14000000000124</v>
      </c>
      <c r="J6340" s="10">
        <v>25362</v>
      </c>
      <c r="K6340" s="10">
        <v>25686</v>
      </c>
      <c r="L6340" s="10">
        <v>-324</v>
      </c>
      <c r="M6340" s="10">
        <v>26199.72</v>
      </c>
      <c r="N6340" s="10">
        <v>-837.72000000000116</v>
      </c>
    </row>
    <row r="6341" spans="1:14" x14ac:dyDescent="0.25">
      <c r="A6341" s="9" t="s">
        <v>859</v>
      </c>
      <c r="B6341" s="9" t="s">
        <v>225</v>
      </c>
      <c r="C6341" s="9" t="s">
        <v>42</v>
      </c>
      <c r="D6341" s="9" t="s">
        <v>43</v>
      </c>
      <c r="E6341" s="10">
        <v>14168.67</v>
      </c>
      <c r="F6341" s="10">
        <v>13707.586206896553</v>
      </c>
      <c r="G6341" s="10">
        <v>461.08379310344753</v>
      </c>
      <c r="H6341" s="10">
        <v>13913.2</v>
      </c>
      <c r="I6341" s="10">
        <v>255.46999999999935</v>
      </c>
      <c r="J6341" s="10">
        <v>26550</v>
      </c>
      <c r="K6341" s="10">
        <v>25686</v>
      </c>
      <c r="L6341" s="10">
        <v>864</v>
      </c>
      <c r="M6341" s="10">
        <v>26071.29</v>
      </c>
      <c r="N6341" s="10">
        <v>478.70999999999913</v>
      </c>
    </row>
    <row r="6342" spans="1:14" x14ac:dyDescent="0.25">
      <c r="A6342" s="9" t="s">
        <v>859</v>
      </c>
      <c r="B6342" s="9" t="s">
        <v>226</v>
      </c>
      <c r="C6342" s="9" t="s">
        <v>42</v>
      </c>
      <c r="D6342" s="9" t="s">
        <v>43</v>
      </c>
      <c r="E6342" s="10">
        <v>20859.72</v>
      </c>
      <c r="F6342" s="10">
        <v>20142.96551724138</v>
      </c>
      <c r="G6342" s="10">
        <v>716.75448275862072</v>
      </c>
      <c r="H6342" s="10">
        <v>20445.11</v>
      </c>
      <c r="I6342" s="10">
        <v>414.61000000000058</v>
      </c>
      <c r="J6342" s="10">
        <v>26600</v>
      </c>
      <c r="K6342" s="10">
        <v>25686</v>
      </c>
      <c r="L6342" s="10">
        <v>914</v>
      </c>
      <c r="M6342" s="10">
        <v>26071.29</v>
      </c>
      <c r="N6342" s="10">
        <v>528.70999999999913</v>
      </c>
    </row>
    <row r="6343" spans="1:14" x14ac:dyDescent="0.25">
      <c r="A6343" s="9" t="s">
        <v>859</v>
      </c>
      <c r="B6343" s="9" t="s">
        <v>228</v>
      </c>
      <c r="C6343" s="9" t="s">
        <v>42</v>
      </c>
      <c r="D6343" s="9" t="s">
        <v>43</v>
      </c>
      <c r="E6343" s="10">
        <v>21607.73</v>
      </c>
      <c r="F6343" s="10">
        <v>20915.596059113301</v>
      </c>
      <c r="G6343" s="10">
        <v>692.13394088669884</v>
      </c>
      <c r="H6343" s="10">
        <v>21229.33</v>
      </c>
      <c r="I6343" s="10">
        <v>378.39999999999782</v>
      </c>
      <c r="J6343" s="10">
        <v>26536</v>
      </c>
      <c r="K6343" s="10">
        <v>25686</v>
      </c>
      <c r="L6343" s="10">
        <v>850</v>
      </c>
      <c r="M6343" s="10">
        <v>26071.29</v>
      </c>
      <c r="N6343" s="10">
        <v>464.70999999999913</v>
      </c>
    </row>
    <row r="6344" spans="1:14" x14ac:dyDescent="0.25">
      <c r="A6344" s="9" t="s">
        <v>859</v>
      </c>
      <c r="B6344" s="9" t="s">
        <v>227</v>
      </c>
      <c r="C6344" s="9" t="s">
        <v>42</v>
      </c>
      <c r="D6344" s="9" t="s">
        <v>43</v>
      </c>
      <c r="E6344" s="10">
        <v>22322.16</v>
      </c>
      <c r="F6344" s="10">
        <v>22089.960591133004</v>
      </c>
      <c r="G6344" s="10">
        <v>232.19940886699624</v>
      </c>
      <c r="H6344" s="10">
        <v>22421.31</v>
      </c>
      <c r="I6344" s="10">
        <v>-99.150000000001455</v>
      </c>
      <c r="J6344" s="10">
        <v>2163</v>
      </c>
      <c r="K6344" s="10">
        <v>2140.5004926108377</v>
      </c>
      <c r="L6344" s="10">
        <v>22.499507389162318</v>
      </c>
      <c r="M6344" s="10">
        <v>2172.6080000000002</v>
      </c>
      <c r="N6344" s="10">
        <v>-9.6080000000001746</v>
      </c>
    </row>
    <row r="6345" spans="1:14" x14ac:dyDescent="0.25">
      <c r="A6345" s="9" t="s">
        <v>859</v>
      </c>
      <c r="B6345" s="9" t="s">
        <v>229</v>
      </c>
      <c r="C6345" s="9" t="s">
        <v>42</v>
      </c>
      <c r="D6345" s="9" t="s">
        <v>43</v>
      </c>
      <c r="E6345" s="10">
        <v>44874.8</v>
      </c>
      <c r="F6345" s="10">
        <v>44179.920398009948</v>
      </c>
      <c r="G6345" s="10">
        <v>694.87960199005465</v>
      </c>
      <c r="H6345" s="10">
        <v>44400.82</v>
      </c>
      <c r="I6345" s="10">
        <v>473.9800000000032</v>
      </c>
      <c r="J6345" s="10">
        <v>26090</v>
      </c>
      <c r="K6345" s="10">
        <v>25686</v>
      </c>
      <c r="L6345" s="10">
        <v>404</v>
      </c>
      <c r="M6345" s="10">
        <v>25814.43</v>
      </c>
      <c r="N6345" s="10">
        <v>275.56999999999971</v>
      </c>
    </row>
    <row r="6346" spans="1:14" x14ac:dyDescent="0.25">
      <c r="A6346" s="9" t="s">
        <v>859</v>
      </c>
      <c r="B6346" s="9" t="s">
        <v>88</v>
      </c>
      <c r="C6346" s="9" t="s">
        <v>42</v>
      </c>
      <c r="D6346" s="9" t="s">
        <v>43</v>
      </c>
      <c r="E6346" s="10">
        <v>130330.77</v>
      </c>
      <c r="F6346" s="10">
        <v>130097.79207920791</v>
      </c>
      <c r="G6346" s="10">
        <v>232.97792079209466</v>
      </c>
      <c r="H6346" s="10">
        <v>131398.76999999999</v>
      </c>
      <c r="I6346" s="10">
        <v>-1067.9999999999854</v>
      </c>
      <c r="J6346" s="10">
        <v>25732</v>
      </c>
      <c r="K6346" s="10">
        <v>25686</v>
      </c>
      <c r="L6346" s="10">
        <v>46</v>
      </c>
      <c r="M6346" s="10">
        <v>25942.86</v>
      </c>
      <c r="N6346" s="10">
        <v>-210.86000000000058</v>
      </c>
    </row>
    <row r="6347" spans="1:14" x14ac:dyDescent="0.25">
      <c r="A6347" s="9" t="s">
        <v>859</v>
      </c>
      <c r="B6347" s="9" t="s">
        <v>230</v>
      </c>
      <c r="C6347" s="9" t="s">
        <v>42</v>
      </c>
      <c r="D6347" s="9" t="s">
        <v>53</v>
      </c>
      <c r="E6347" s="10">
        <v>106611.27</v>
      </c>
      <c r="F6347" s="10">
        <v>106415.09452736318</v>
      </c>
      <c r="G6347" s="10">
        <v>196.17547263682354</v>
      </c>
      <c r="H6347" s="10">
        <v>106947.17</v>
      </c>
      <c r="I6347" s="10">
        <v>-335.89999999999418</v>
      </c>
      <c r="J6347" s="10">
        <v>19300</v>
      </c>
      <c r="K6347" s="10">
        <v>19264.499502487561</v>
      </c>
      <c r="L6347" s="10">
        <v>35.500497512439324</v>
      </c>
      <c r="M6347" s="10">
        <v>19360.822</v>
      </c>
      <c r="N6347" s="10">
        <v>-60.822000000000116</v>
      </c>
    </row>
    <row r="6348" spans="1:14" x14ac:dyDescent="0.25">
      <c r="A6348" s="9" t="s">
        <v>859</v>
      </c>
      <c r="B6348" s="9" t="s">
        <v>54</v>
      </c>
      <c r="C6348" s="9" t="s">
        <v>42</v>
      </c>
      <c r="D6348" s="9" t="s">
        <v>55</v>
      </c>
      <c r="E6348" s="10">
        <v>1296.8900000000001</v>
      </c>
      <c r="F6348" s="10">
        <v>1271.4509803921569</v>
      </c>
      <c r="G6348" s="10">
        <v>25.439019607843193</v>
      </c>
      <c r="H6348" s="10">
        <v>1296.8800000000001</v>
      </c>
      <c r="I6348" s="10">
        <v>9.9999999999909051E-3</v>
      </c>
      <c r="J6348" s="10">
        <v>235.798</v>
      </c>
      <c r="K6348" s="10">
        <v>231.17352941176472</v>
      </c>
      <c r="L6348" s="10">
        <v>4.6244705882352832</v>
      </c>
      <c r="M6348" s="10">
        <v>235.797</v>
      </c>
      <c r="N6348" s="10">
        <v>1.0000000000047748E-3</v>
      </c>
    </row>
    <row r="6349" spans="1:14" x14ac:dyDescent="0.25">
      <c r="A6349" s="9" t="s">
        <v>860</v>
      </c>
      <c r="B6349" s="9" t="s">
        <v>25</v>
      </c>
      <c r="C6349" s="9" t="s">
        <v>26</v>
      </c>
      <c r="D6349" s="9" t="s">
        <v>27</v>
      </c>
      <c r="E6349" s="10">
        <v>-32.049999999999997</v>
      </c>
      <c r="F6349" s="10">
        <v>0</v>
      </c>
      <c r="G6349" s="10">
        <v>-32.049999999999997</v>
      </c>
      <c r="H6349" s="10">
        <v>0</v>
      </c>
      <c r="I6349" s="10">
        <v>-32.049999999999997</v>
      </c>
      <c r="J6349" s="10">
        <v>0</v>
      </c>
      <c r="K6349" s="10">
        <v>0</v>
      </c>
      <c r="L6349" s="10">
        <v>0</v>
      </c>
      <c r="M6349" s="10">
        <v>0</v>
      </c>
      <c r="N6349" s="10">
        <v>0</v>
      </c>
    </row>
    <row r="6350" spans="1:14" x14ac:dyDescent="0.25">
      <c r="A6350" s="9" t="s">
        <v>860</v>
      </c>
      <c r="B6350" s="9" t="s">
        <v>28</v>
      </c>
      <c r="C6350" s="9" t="s">
        <v>29</v>
      </c>
      <c r="D6350" s="9" t="s">
        <v>27</v>
      </c>
      <c r="E6350" s="10">
        <v>0.71</v>
      </c>
      <c r="F6350" s="10">
        <v>0</v>
      </c>
      <c r="G6350" s="10">
        <v>0.71</v>
      </c>
      <c r="H6350" s="10">
        <v>0.71</v>
      </c>
      <c r="I6350" s="10">
        <v>0</v>
      </c>
      <c r="J6350" s="10">
        <v>0</v>
      </c>
      <c r="K6350" s="10">
        <v>0</v>
      </c>
      <c r="L6350" s="10">
        <v>0</v>
      </c>
      <c r="M6350" s="10">
        <v>0</v>
      </c>
      <c r="N6350" s="10">
        <v>0</v>
      </c>
    </row>
    <row r="6351" spans="1:14" x14ac:dyDescent="0.25">
      <c r="A6351" s="9" t="s">
        <v>860</v>
      </c>
      <c r="B6351" s="9" t="s">
        <v>30</v>
      </c>
      <c r="C6351" s="9" t="s">
        <v>29</v>
      </c>
      <c r="D6351" s="9" t="s">
        <v>27</v>
      </c>
      <c r="E6351" s="10">
        <v>16.61</v>
      </c>
      <c r="F6351" s="10">
        <v>0</v>
      </c>
      <c r="G6351" s="10">
        <v>16.61</v>
      </c>
      <c r="H6351" s="10">
        <v>16.64</v>
      </c>
      <c r="I6351" s="10">
        <v>-3.0000000000001137E-2</v>
      </c>
      <c r="J6351" s="10">
        <v>0</v>
      </c>
      <c r="K6351" s="10">
        <v>0</v>
      </c>
      <c r="L6351" s="10">
        <v>0</v>
      </c>
      <c r="M6351" s="10">
        <v>0</v>
      </c>
      <c r="N6351" s="10">
        <v>0</v>
      </c>
    </row>
    <row r="6352" spans="1:14" x14ac:dyDescent="0.25">
      <c r="A6352" s="9" t="s">
        <v>860</v>
      </c>
      <c r="B6352" s="9" t="s">
        <v>31</v>
      </c>
      <c r="C6352" s="9" t="s">
        <v>29</v>
      </c>
      <c r="D6352" s="9" t="s">
        <v>27</v>
      </c>
      <c r="E6352" s="10">
        <v>111.53</v>
      </c>
      <c r="F6352" s="10">
        <v>0</v>
      </c>
      <c r="G6352" s="10">
        <v>111.53</v>
      </c>
      <c r="H6352" s="10">
        <v>111.74</v>
      </c>
      <c r="I6352" s="10">
        <v>-0.20999999999999375</v>
      </c>
      <c r="J6352" s="10">
        <v>0</v>
      </c>
      <c r="K6352" s="10">
        <v>0</v>
      </c>
      <c r="L6352" s="10">
        <v>0</v>
      </c>
      <c r="M6352" s="10">
        <v>0</v>
      </c>
      <c r="N6352" s="10">
        <v>0</v>
      </c>
    </row>
    <row r="6353" spans="1:14" x14ac:dyDescent="0.25">
      <c r="A6353" s="9" t="s">
        <v>860</v>
      </c>
      <c r="B6353" s="9" t="s">
        <v>32</v>
      </c>
      <c r="C6353" s="9" t="s">
        <v>33</v>
      </c>
      <c r="D6353" s="9" t="s">
        <v>27</v>
      </c>
      <c r="E6353" s="10">
        <v>352.69</v>
      </c>
      <c r="F6353" s="10">
        <v>0</v>
      </c>
      <c r="G6353" s="10">
        <v>352.69</v>
      </c>
      <c r="H6353" s="10">
        <v>294.29000000000002</v>
      </c>
      <c r="I6353" s="10">
        <v>58.399999999999977</v>
      </c>
      <c r="J6353" s="10">
        <v>1</v>
      </c>
      <c r="K6353" s="10">
        <v>0</v>
      </c>
      <c r="L6353" s="10">
        <v>1</v>
      </c>
      <c r="M6353" s="10">
        <v>0.83399999999999996</v>
      </c>
      <c r="N6353" s="10">
        <v>0.16600000000000004</v>
      </c>
    </row>
    <row r="6354" spans="1:14" x14ac:dyDescent="0.25">
      <c r="A6354" s="9" t="s">
        <v>860</v>
      </c>
      <c r="B6354" s="9" t="s">
        <v>34</v>
      </c>
      <c r="C6354" s="9" t="s">
        <v>33</v>
      </c>
      <c r="D6354" s="9" t="s">
        <v>27</v>
      </c>
      <c r="E6354" s="10">
        <v>1212.3699999999999</v>
      </c>
      <c r="F6354" s="10">
        <v>0</v>
      </c>
      <c r="G6354" s="10">
        <v>1212.3699999999999</v>
      </c>
      <c r="H6354" s="10">
        <v>1011.65</v>
      </c>
      <c r="I6354" s="10">
        <v>200.71999999999991</v>
      </c>
      <c r="J6354" s="10">
        <v>1</v>
      </c>
      <c r="K6354" s="10">
        <v>0</v>
      </c>
      <c r="L6354" s="10">
        <v>1</v>
      </c>
      <c r="M6354" s="10">
        <v>0.83399999999999996</v>
      </c>
      <c r="N6354" s="10">
        <v>0.16600000000000004</v>
      </c>
    </row>
    <row r="6355" spans="1:14" x14ac:dyDescent="0.25">
      <c r="A6355" s="9" t="s">
        <v>860</v>
      </c>
      <c r="B6355" s="9" t="s">
        <v>35</v>
      </c>
      <c r="C6355" s="9" t="s">
        <v>33</v>
      </c>
      <c r="D6355" s="9" t="s">
        <v>27</v>
      </c>
      <c r="E6355" s="10">
        <v>1311.71</v>
      </c>
      <c r="F6355" s="10">
        <v>0</v>
      </c>
      <c r="G6355" s="10">
        <v>1311.71</v>
      </c>
      <c r="H6355" s="10">
        <v>1094.55</v>
      </c>
      <c r="I6355" s="10">
        <v>217.16000000000008</v>
      </c>
      <c r="J6355" s="10">
        <v>21</v>
      </c>
      <c r="K6355" s="10">
        <v>0</v>
      </c>
      <c r="L6355" s="10">
        <v>21</v>
      </c>
      <c r="M6355" s="10">
        <v>17.523</v>
      </c>
      <c r="N6355" s="10">
        <v>3.4770000000000003</v>
      </c>
    </row>
    <row r="6356" spans="1:14" x14ac:dyDescent="0.25">
      <c r="A6356" s="9" t="s">
        <v>860</v>
      </c>
      <c r="B6356" s="9" t="s">
        <v>36</v>
      </c>
      <c r="C6356" s="9" t="s">
        <v>29</v>
      </c>
      <c r="D6356" s="9" t="s">
        <v>27</v>
      </c>
      <c r="E6356" s="10">
        <v>1249.55</v>
      </c>
      <c r="F6356" s="10">
        <v>0</v>
      </c>
      <c r="G6356" s="10">
        <v>1249.55</v>
      </c>
      <c r="H6356" s="10">
        <v>1251.9100000000001</v>
      </c>
      <c r="I6356" s="10">
        <v>-2.3600000000001273</v>
      </c>
      <c r="J6356" s="10">
        <v>0</v>
      </c>
      <c r="K6356" s="10">
        <v>0</v>
      </c>
      <c r="L6356" s="10">
        <v>0</v>
      </c>
      <c r="M6356" s="10">
        <v>0</v>
      </c>
      <c r="N6356" s="10">
        <v>0</v>
      </c>
    </row>
    <row r="6357" spans="1:14" x14ac:dyDescent="0.25">
      <c r="A6357" s="9" t="s">
        <v>860</v>
      </c>
      <c r="B6357" s="9" t="s">
        <v>37</v>
      </c>
      <c r="C6357" s="9" t="s">
        <v>29</v>
      </c>
      <c r="D6357" s="9" t="s">
        <v>27</v>
      </c>
      <c r="E6357" s="10">
        <v>2889.6</v>
      </c>
      <c r="F6357" s="10">
        <v>0</v>
      </c>
      <c r="G6357" s="10">
        <v>2889.6</v>
      </c>
      <c r="H6357" s="10">
        <v>2895.06</v>
      </c>
      <c r="I6357" s="10">
        <v>-5.4600000000000364</v>
      </c>
      <c r="J6357" s="10">
        <v>0</v>
      </c>
      <c r="K6357" s="10">
        <v>0</v>
      </c>
      <c r="L6357" s="10">
        <v>0</v>
      </c>
      <c r="M6357" s="10">
        <v>0</v>
      </c>
      <c r="N6357" s="10">
        <v>0</v>
      </c>
    </row>
    <row r="6358" spans="1:14" x14ac:dyDescent="0.25">
      <c r="A6358" s="9" t="s">
        <v>860</v>
      </c>
      <c r="B6358" s="9" t="s">
        <v>842</v>
      </c>
      <c r="C6358" s="9" t="s">
        <v>39</v>
      </c>
      <c r="D6358" s="9" t="s">
        <v>40</v>
      </c>
      <c r="E6358" s="10">
        <v>-74660.899999999994</v>
      </c>
      <c r="F6358" s="10">
        <v>0</v>
      </c>
      <c r="G6358" s="10">
        <v>-74660.899999999994</v>
      </c>
      <c r="H6358" s="10">
        <v>-74660.91</v>
      </c>
      <c r="I6358" s="10">
        <v>1.0000000009313226E-2</v>
      </c>
      <c r="J6358" s="10">
        <v>-751</v>
      </c>
      <c r="K6358" s="10">
        <v>0</v>
      </c>
      <c r="L6358" s="10">
        <v>-751</v>
      </c>
      <c r="M6358" s="10">
        <v>-751</v>
      </c>
      <c r="N6358" s="10">
        <v>0</v>
      </c>
    </row>
    <row r="6359" spans="1:14" x14ac:dyDescent="0.25">
      <c r="A6359" s="9" t="s">
        <v>860</v>
      </c>
      <c r="B6359" s="9" t="s">
        <v>92</v>
      </c>
      <c r="C6359" s="9" t="s">
        <v>42</v>
      </c>
      <c r="D6359" s="9" t="s">
        <v>43</v>
      </c>
      <c r="E6359" s="10">
        <v>148.11000000000001</v>
      </c>
      <c r="F6359" s="10">
        <v>127.85148514851485</v>
      </c>
      <c r="G6359" s="10">
        <v>20.25851485148516</v>
      </c>
      <c r="H6359" s="10">
        <v>129.13</v>
      </c>
      <c r="I6359" s="10">
        <v>18.980000000000018</v>
      </c>
      <c r="J6359" s="10">
        <v>1740</v>
      </c>
      <c r="K6359" s="10">
        <v>1502</v>
      </c>
      <c r="L6359" s="10">
        <v>238</v>
      </c>
      <c r="M6359" s="10">
        <v>1517.02</v>
      </c>
      <c r="N6359" s="10">
        <v>222.98000000000002</v>
      </c>
    </row>
    <row r="6360" spans="1:14" x14ac:dyDescent="0.25">
      <c r="A6360" s="9" t="s">
        <v>860</v>
      </c>
      <c r="B6360" s="9" t="s">
        <v>235</v>
      </c>
      <c r="C6360" s="9" t="s">
        <v>42</v>
      </c>
      <c r="D6360" s="9" t="s">
        <v>43</v>
      </c>
      <c r="E6360" s="10">
        <v>260.13</v>
      </c>
      <c r="F6360" s="10">
        <v>259.09452736318406</v>
      </c>
      <c r="G6360" s="10">
        <v>1.035472636815939</v>
      </c>
      <c r="H6360" s="10">
        <v>260.39</v>
      </c>
      <c r="I6360" s="10">
        <v>-0.25999999999999091</v>
      </c>
      <c r="J6360" s="10">
        <v>754</v>
      </c>
      <c r="K6360" s="10">
        <v>751</v>
      </c>
      <c r="L6360" s="10">
        <v>3</v>
      </c>
      <c r="M6360" s="10">
        <v>754.755</v>
      </c>
      <c r="N6360" s="10">
        <v>-0.75499999999999545</v>
      </c>
    </row>
    <row r="6361" spans="1:14" x14ac:dyDescent="0.25">
      <c r="A6361" s="9" t="s">
        <v>860</v>
      </c>
      <c r="B6361" s="9" t="s">
        <v>843</v>
      </c>
      <c r="C6361" s="9" t="s">
        <v>42</v>
      </c>
      <c r="D6361" s="9" t="s">
        <v>43</v>
      </c>
      <c r="E6361" s="10">
        <v>868.25</v>
      </c>
      <c r="F6361" s="10">
        <v>850.51231527093591</v>
      </c>
      <c r="G6361" s="10">
        <v>17.737684729064085</v>
      </c>
      <c r="H6361" s="10">
        <v>863.27</v>
      </c>
      <c r="I6361" s="10">
        <v>4.9800000000000182</v>
      </c>
      <c r="J6361" s="10">
        <v>4600</v>
      </c>
      <c r="K6361" s="10">
        <v>4506</v>
      </c>
      <c r="L6361" s="10">
        <v>94</v>
      </c>
      <c r="M6361" s="10">
        <v>4573.59</v>
      </c>
      <c r="N6361" s="10">
        <v>26.409999999999854</v>
      </c>
    </row>
    <row r="6362" spans="1:14" x14ac:dyDescent="0.25">
      <c r="A6362" s="9" t="s">
        <v>860</v>
      </c>
      <c r="B6362" s="9" t="s">
        <v>221</v>
      </c>
      <c r="C6362" s="9" t="s">
        <v>42</v>
      </c>
      <c r="D6362" s="9" t="s">
        <v>43</v>
      </c>
      <c r="E6362" s="10">
        <v>2208.89</v>
      </c>
      <c r="F6362" s="10">
        <v>2168.4705882352941</v>
      </c>
      <c r="G6362" s="10">
        <v>40.419411764705728</v>
      </c>
      <c r="H6362" s="10">
        <v>2211.84</v>
      </c>
      <c r="I6362" s="10">
        <v>-2.9500000000002728</v>
      </c>
      <c r="J6362" s="10">
        <v>4590</v>
      </c>
      <c r="K6362" s="10">
        <v>4506</v>
      </c>
      <c r="L6362" s="10">
        <v>84</v>
      </c>
      <c r="M6362" s="10">
        <v>4596.12</v>
      </c>
      <c r="N6362" s="10">
        <v>-6.1199999999998909</v>
      </c>
    </row>
    <row r="6363" spans="1:14" x14ac:dyDescent="0.25">
      <c r="A6363" s="9" t="s">
        <v>860</v>
      </c>
      <c r="B6363" s="9" t="s">
        <v>225</v>
      </c>
      <c r="C6363" s="9" t="s">
        <v>42</v>
      </c>
      <c r="D6363" s="9" t="s">
        <v>43</v>
      </c>
      <c r="E6363" s="10">
        <v>2454.84</v>
      </c>
      <c r="F6363" s="10">
        <v>2404.6699507389158</v>
      </c>
      <c r="G6363" s="10">
        <v>50.170049261084387</v>
      </c>
      <c r="H6363" s="10">
        <v>2440.7399999999998</v>
      </c>
      <c r="I6363" s="10">
        <v>14.100000000000364</v>
      </c>
      <c r="J6363" s="10">
        <v>4600</v>
      </c>
      <c r="K6363" s="10">
        <v>4506</v>
      </c>
      <c r="L6363" s="10">
        <v>94</v>
      </c>
      <c r="M6363" s="10">
        <v>4573.59</v>
      </c>
      <c r="N6363" s="10">
        <v>26.409999999999854</v>
      </c>
    </row>
    <row r="6364" spans="1:14" x14ac:dyDescent="0.25">
      <c r="A6364" s="9" t="s">
        <v>860</v>
      </c>
      <c r="B6364" s="9" t="s">
        <v>226</v>
      </c>
      <c r="C6364" s="9" t="s">
        <v>42</v>
      </c>
      <c r="D6364" s="9" t="s">
        <v>43</v>
      </c>
      <c r="E6364" s="10">
        <v>3607.32</v>
      </c>
      <c r="F6364" s="10">
        <v>3533.6059113300494</v>
      </c>
      <c r="G6364" s="10">
        <v>73.714088669950797</v>
      </c>
      <c r="H6364" s="10">
        <v>3586.61</v>
      </c>
      <c r="I6364" s="10">
        <v>20.710000000000036</v>
      </c>
      <c r="J6364" s="10">
        <v>4600</v>
      </c>
      <c r="K6364" s="10">
        <v>4506</v>
      </c>
      <c r="L6364" s="10">
        <v>94</v>
      </c>
      <c r="M6364" s="10">
        <v>4573.59</v>
      </c>
      <c r="N6364" s="10">
        <v>26.409999999999854</v>
      </c>
    </row>
    <row r="6365" spans="1:14" x14ac:dyDescent="0.25">
      <c r="A6365" s="9" t="s">
        <v>860</v>
      </c>
      <c r="B6365" s="9" t="s">
        <v>228</v>
      </c>
      <c r="C6365" s="9" t="s">
        <v>42</v>
      </c>
      <c r="D6365" s="9" t="s">
        <v>43</v>
      </c>
      <c r="E6365" s="10">
        <v>3393.92</v>
      </c>
      <c r="F6365" s="10">
        <v>3669.1428571428573</v>
      </c>
      <c r="G6365" s="10">
        <v>-275.22285714285726</v>
      </c>
      <c r="H6365" s="10">
        <v>3724.18</v>
      </c>
      <c r="I6365" s="10">
        <v>-330.25999999999976</v>
      </c>
      <c r="J6365" s="10">
        <v>4168</v>
      </c>
      <c r="K6365" s="10">
        <v>4506</v>
      </c>
      <c r="L6365" s="10">
        <v>-338</v>
      </c>
      <c r="M6365" s="10">
        <v>4573.59</v>
      </c>
      <c r="N6365" s="10">
        <v>-405.59000000000015</v>
      </c>
    </row>
    <row r="6366" spans="1:14" x14ac:dyDescent="0.25">
      <c r="A6366" s="9" t="s">
        <v>860</v>
      </c>
      <c r="B6366" s="9" t="s">
        <v>233</v>
      </c>
      <c r="C6366" s="9" t="s">
        <v>42</v>
      </c>
      <c r="D6366" s="9" t="s">
        <v>43</v>
      </c>
      <c r="E6366" s="10">
        <v>4853.5200000000004</v>
      </c>
      <c r="F6366" s="10">
        <v>4866.4827586206893</v>
      </c>
      <c r="G6366" s="10">
        <v>-12.962758620688874</v>
      </c>
      <c r="H6366" s="10">
        <v>4939.4799999999996</v>
      </c>
      <c r="I6366" s="10">
        <v>-85.959999999999127</v>
      </c>
      <c r="J6366" s="10">
        <v>749</v>
      </c>
      <c r="K6366" s="10">
        <v>751</v>
      </c>
      <c r="L6366" s="10">
        <v>-2</v>
      </c>
      <c r="M6366" s="10">
        <v>762.26499999999999</v>
      </c>
      <c r="N6366" s="10">
        <v>-13.264999999999986</v>
      </c>
    </row>
    <row r="6367" spans="1:14" x14ac:dyDescent="0.25">
      <c r="A6367" s="9" t="s">
        <v>860</v>
      </c>
      <c r="B6367" s="9" t="s">
        <v>229</v>
      </c>
      <c r="C6367" s="9" t="s">
        <v>42</v>
      </c>
      <c r="D6367" s="9" t="s">
        <v>43</v>
      </c>
      <c r="E6367" s="10">
        <v>7779.56</v>
      </c>
      <c r="F6367" s="10">
        <v>7750.3184079601988</v>
      </c>
      <c r="G6367" s="10">
        <v>29.241592039801617</v>
      </c>
      <c r="H6367" s="10">
        <v>7789.07</v>
      </c>
      <c r="I6367" s="10">
        <v>-9.5099999999993088</v>
      </c>
      <c r="J6367" s="10">
        <v>4523</v>
      </c>
      <c r="K6367" s="10">
        <v>4506</v>
      </c>
      <c r="L6367" s="10">
        <v>17</v>
      </c>
      <c r="M6367" s="10">
        <v>4528.53</v>
      </c>
      <c r="N6367" s="10">
        <v>-5.5299999999997453</v>
      </c>
    </row>
    <row r="6368" spans="1:14" x14ac:dyDescent="0.25">
      <c r="A6368" s="9" t="s">
        <v>860</v>
      </c>
      <c r="B6368" s="9" t="s">
        <v>88</v>
      </c>
      <c r="C6368" s="9" t="s">
        <v>42</v>
      </c>
      <c r="D6368" s="9" t="s">
        <v>43</v>
      </c>
      <c r="E6368" s="10">
        <v>23020.11</v>
      </c>
      <c r="F6368" s="10">
        <v>22822.574257425742</v>
      </c>
      <c r="G6368" s="10">
        <v>197.53574257425862</v>
      </c>
      <c r="H6368" s="10">
        <v>23050.799999999999</v>
      </c>
      <c r="I6368" s="10">
        <v>-30.68999999999869</v>
      </c>
      <c r="J6368" s="10">
        <v>4545</v>
      </c>
      <c r="K6368" s="10">
        <v>4506</v>
      </c>
      <c r="L6368" s="10">
        <v>39</v>
      </c>
      <c r="M6368" s="10">
        <v>4551.0600000000004</v>
      </c>
      <c r="N6368" s="10">
        <v>-6.0600000000004002</v>
      </c>
    </row>
    <row r="6369" spans="1:14" x14ac:dyDescent="0.25">
      <c r="A6369" s="9" t="s">
        <v>860</v>
      </c>
      <c r="B6369" s="9" t="s">
        <v>230</v>
      </c>
      <c r="C6369" s="9" t="s">
        <v>42</v>
      </c>
      <c r="D6369" s="9" t="s">
        <v>53</v>
      </c>
      <c r="E6369" s="10">
        <v>18726.02</v>
      </c>
      <c r="F6369" s="10">
        <v>18668.009950248754</v>
      </c>
      <c r="G6369" s="10">
        <v>58.010049751246697</v>
      </c>
      <c r="H6369" s="10">
        <v>18761.349999999999</v>
      </c>
      <c r="I6369" s="10">
        <v>-35.329999999998108</v>
      </c>
      <c r="J6369" s="10">
        <v>3390</v>
      </c>
      <c r="K6369" s="10">
        <v>3379.5004975124375</v>
      </c>
      <c r="L6369" s="10">
        <v>10.499502487562495</v>
      </c>
      <c r="M6369" s="10">
        <v>3396.3980000000001</v>
      </c>
      <c r="N6369" s="10">
        <v>-6.3980000000001382</v>
      </c>
    </row>
    <row r="6370" spans="1:14" x14ac:dyDescent="0.25">
      <c r="A6370" s="9" t="s">
        <v>860</v>
      </c>
      <c r="B6370" s="9" t="s">
        <v>54</v>
      </c>
      <c r="C6370" s="9" t="s">
        <v>42</v>
      </c>
      <c r="D6370" s="9" t="s">
        <v>55</v>
      </c>
      <c r="E6370" s="10">
        <v>227.51</v>
      </c>
      <c r="F6370" s="10">
        <v>223.04901960784315</v>
      </c>
      <c r="G6370" s="10">
        <v>4.4609803921568414</v>
      </c>
      <c r="H6370" s="10">
        <v>227.51</v>
      </c>
      <c r="I6370" s="10">
        <v>0</v>
      </c>
      <c r="J6370" s="10">
        <v>41.365000000000002</v>
      </c>
      <c r="K6370" s="10">
        <v>40.553921568627452</v>
      </c>
      <c r="L6370" s="10">
        <v>0.81107843137255031</v>
      </c>
      <c r="M6370" s="10">
        <v>41.365000000000002</v>
      </c>
      <c r="N6370" s="10">
        <v>0</v>
      </c>
    </row>
    <row r="6371" spans="1:14" x14ac:dyDescent="0.25">
      <c r="A6371" s="9" t="s">
        <v>861</v>
      </c>
      <c r="B6371" s="9" t="s">
        <v>25</v>
      </c>
      <c r="C6371" s="9" t="s">
        <v>26</v>
      </c>
      <c r="D6371" s="9" t="s">
        <v>27</v>
      </c>
      <c r="E6371" s="10">
        <v>14119.35</v>
      </c>
      <c r="F6371" s="10">
        <v>0</v>
      </c>
      <c r="G6371" s="10">
        <v>14119.35</v>
      </c>
      <c r="H6371" s="10">
        <v>0</v>
      </c>
      <c r="I6371" s="10">
        <v>14119.35</v>
      </c>
      <c r="J6371" s="10">
        <v>0</v>
      </c>
      <c r="K6371" s="10">
        <v>0</v>
      </c>
      <c r="L6371" s="10">
        <v>0</v>
      </c>
      <c r="M6371" s="10">
        <v>0</v>
      </c>
      <c r="N6371" s="10">
        <v>0</v>
      </c>
    </row>
    <row r="6372" spans="1:14" x14ac:dyDescent="0.25">
      <c r="A6372" s="9" t="s">
        <v>861</v>
      </c>
      <c r="B6372" s="9" t="s">
        <v>28</v>
      </c>
      <c r="C6372" s="9" t="s">
        <v>29</v>
      </c>
      <c r="D6372" s="9" t="s">
        <v>27</v>
      </c>
      <c r="E6372" s="10">
        <v>5.82</v>
      </c>
      <c r="F6372" s="10">
        <v>0</v>
      </c>
      <c r="G6372" s="10">
        <v>5.82</v>
      </c>
      <c r="H6372" s="10">
        <v>6.05</v>
      </c>
      <c r="I6372" s="10">
        <v>-0.22999999999999954</v>
      </c>
      <c r="J6372" s="10">
        <v>0</v>
      </c>
      <c r="K6372" s="10">
        <v>0</v>
      </c>
      <c r="L6372" s="10">
        <v>0</v>
      </c>
      <c r="M6372" s="10">
        <v>0</v>
      </c>
      <c r="N6372" s="10">
        <v>0</v>
      </c>
    </row>
    <row r="6373" spans="1:14" x14ac:dyDescent="0.25">
      <c r="A6373" s="9" t="s">
        <v>861</v>
      </c>
      <c r="B6373" s="9" t="s">
        <v>31</v>
      </c>
      <c r="C6373" s="9" t="s">
        <v>29</v>
      </c>
      <c r="D6373" s="9" t="s">
        <v>27</v>
      </c>
      <c r="E6373" s="10">
        <v>912.19</v>
      </c>
      <c r="F6373" s="10">
        <v>0</v>
      </c>
      <c r="G6373" s="10">
        <v>912.19</v>
      </c>
      <c r="H6373" s="10">
        <v>948.79</v>
      </c>
      <c r="I6373" s="10">
        <v>-36.599999999999909</v>
      </c>
      <c r="J6373" s="10">
        <v>0</v>
      </c>
      <c r="K6373" s="10">
        <v>0</v>
      </c>
      <c r="L6373" s="10">
        <v>0</v>
      </c>
      <c r="M6373" s="10">
        <v>0</v>
      </c>
      <c r="N6373" s="10">
        <v>0</v>
      </c>
    </row>
    <row r="6374" spans="1:14" x14ac:dyDescent="0.25">
      <c r="A6374" s="9" t="s">
        <v>861</v>
      </c>
      <c r="B6374" s="9" t="s">
        <v>32</v>
      </c>
      <c r="C6374" s="9" t="s">
        <v>33</v>
      </c>
      <c r="D6374" s="9" t="s">
        <v>27</v>
      </c>
      <c r="E6374" s="10">
        <v>969.88</v>
      </c>
      <c r="F6374" s="10">
        <v>0</v>
      </c>
      <c r="G6374" s="10">
        <v>969.88</v>
      </c>
      <c r="H6374" s="10">
        <v>1729.83</v>
      </c>
      <c r="I6374" s="10">
        <v>-759.94999999999993</v>
      </c>
      <c r="J6374" s="10">
        <v>2.75</v>
      </c>
      <c r="K6374" s="10">
        <v>0</v>
      </c>
      <c r="L6374" s="10">
        <v>2.75</v>
      </c>
      <c r="M6374" s="10">
        <v>4.9050000000000002</v>
      </c>
      <c r="N6374" s="10">
        <v>-2.1550000000000002</v>
      </c>
    </row>
    <row r="6375" spans="1:14" x14ac:dyDescent="0.25">
      <c r="A6375" s="9" t="s">
        <v>861</v>
      </c>
      <c r="B6375" s="9" t="s">
        <v>34</v>
      </c>
      <c r="C6375" s="9" t="s">
        <v>33</v>
      </c>
      <c r="D6375" s="9" t="s">
        <v>27</v>
      </c>
      <c r="E6375" s="10">
        <v>3334.02</v>
      </c>
      <c r="F6375" s="10">
        <v>0</v>
      </c>
      <c r="G6375" s="10">
        <v>3334.02</v>
      </c>
      <c r="H6375" s="10">
        <v>5946.36</v>
      </c>
      <c r="I6375" s="10">
        <v>-2612.3399999999997</v>
      </c>
      <c r="J6375" s="10">
        <v>2.75</v>
      </c>
      <c r="K6375" s="10">
        <v>0</v>
      </c>
      <c r="L6375" s="10">
        <v>2.75</v>
      </c>
      <c r="M6375" s="10">
        <v>4.9050000000000002</v>
      </c>
      <c r="N6375" s="10">
        <v>-2.1550000000000002</v>
      </c>
    </row>
    <row r="6376" spans="1:14" x14ac:dyDescent="0.25">
      <c r="A6376" s="9" t="s">
        <v>861</v>
      </c>
      <c r="B6376" s="9" t="s">
        <v>35</v>
      </c>
      <c r="C6376" s="9" t="s">
        <v>33</v>
      </c>
      <c r="D6376" s="9" t="s">
        <v>27</v>
      </c>
      <c r="E6376" s="10">
        <v>3607.2</v>
      </c>
      <c r="F6376" s="10">
        <v>0</v>
      </c>
      <c r="G6376" s="10">
        <v>3607.2</v>
      </c>
      <c r="H6376" s="10">
        <v>6433.44</v>
      </c>
      <c r="I6376" s="10">
        <v>-2826.24</v>
      </c>
      <c r="J6376" s="10">
        <v>57.75</v>
      </c>
      <c r="K6376" s="10">
        <v>0</v>
      </c>
      <c r="L6376" s="10">
        <v>57.75</v>
      </c>
      <c r="M6376" s="10">
        <v>102.997</v>
      </c>
      <c r="N6376" s="10">
        <v>-45.247</v>
      </c>
    </row>
    <row r="6377" spans="1:14" x14ac:dyDescent="0.25">
      <c r="A6377" s="9" t="s">
        <v>861</v>
      </c>
      <c r="B6377" s="9" t="s">
        <v>37</v>
      </c>
      <c r="C6377" s="9" t="s">
        <v>29</v>
      </c>
      <c r="D6377" s="9" t="s">
        <v>27</v>
      </c>
      <c r="E6377" s="10">
        <v>23631.02</v>
      </c>
      <c r="F6377" s="10">
        <v>0</v>
      </c>
      <c r="G6377" s="10">
        <v>23631.02</v>
      </c>
      <c r="H6377" s="10">
        <v>24579.040000000001</v>
      </c>
      <c r="I6377" s="10">
        <v>-948.02000000000044</v>
      </c>
      <c r="J6377" s="10">
        <v>0</v>
      </c>
      <c r="K6377" s="10">
        <v>0</v>
      </c>
      <c r="L6377" s="10">
        <v>0</v>
      </c>
      <c r="M6377" s="10">
        <v>0</v>
      </c>
      <c r="N6377" s="10">
        <v>0</v>
      </c>
    </row>
    <row r="6378" spans="1:14" x14ac:dyDescent="0.25">
      <c r="A6378" s="9" t="s">
        <v>861</v>
      </c>
      <c r="B6378" s="9" t="s">
        <v>335</v>
      </c>
      <c r="C6378" s="9" t="s">
        <v>39</v>
      </c>
      <c r="D6378" s="9" t="s">
        <v>40</v>
      </c>
      <c r="E6378" s="10">
        <v>-534281.38</v>
      </c>
      <c r="F6378" s="10">
        <v>0</v>
      </c>
      <c r="G6378" s="10">
        <v>-534281.38</v>
      </c>
      <c r="H6378" s="10">
        <v>-534281.43999999994</v>
      </c>
      <c r="I6378" s="10">
        <v>5.9999999939464033E-2</v>
      </c>
      <c r="J6378" s="10">
        <v>-3188</v>
      </c>
      <c r="K6378" s="10">
        <v>0</v>
      </c>
      <c r="L6378" s="10">
        <v>-3188</v>
      </c>
      <c r="M6378" s="10">
        <v>-3188</v>
      </c>
      <c r="N6378" s="10">
        <v>0</v>
      </c>
    </row>
    <row r="6379" spans="1:14" x14ac:dyDescent="0.25">
      <c r="A6379" s="9" t="s">
        <v>861</v>
      </c>
      <c r="B6379" s="9" t="s">
        <v>92</v>
      </c>
      <c r="C6379" s="9" t="s">
        <v>42</v>
      </c>
      <c r="D6379" s="9" t="s">
        <v>43</v>
      </c>
      <c r="E6379" s="10">
        <v>22.13</v>
      </c>
      <c r="F6379" s="10">
        <v>0</v>
      </c>
      <c r="G6379" s="10">
        <v>22.13</v>
      </c>
      <c r="H6379" s="10">
        <v>0</v>
      </c>
      <c r="I6379" s="10">
        <v>22.13</v>
      </c>
      <c r="J6379" s="10">
        <v>260</v>
      </c>
      <c r="K6379" s="10">
        <v>0</v>
      </c>
      <c r="L6379" s="10">
        <v>260</v>
      </c>
      <c r="M6379" s="10">
        <v>0</v>
      </c>
      <c r="N6379" s="10">
        <v>260</v>
      </c>
    </row>
    <row r="6380" spans="1:14" x14ac:dyDescent="0.25">
      <c r="A6380" s="9" t="s">
        <v>861</v>
      </c>
      <c r="B6380" s="9" t="s">
        <v>336</v>
      </c>
      <c r="C6380" s="9" t="s">
        <v>42</v>
      </c>
      <c r="D6380" s="9" t="s">
        <v>43</v>
      </c>
      <c r="E6380" s="10">
        <v>2649.95</v>
      </c>
      <c r="F6380" s="10">
        <v>2633.1625615763546</v>
      </c>
      <c r="G6380" s="10">
        <v>16.787438423645199</v>
      </c>
      <c r="H6380" s="10">
        <v>2672.66</v>
      </c>
      <c r="I6380" s="10">
        <v>-22.710000000000036</v>
      </c>
      <c r="J6380" s="10">
        <v>38500</v>
      </c>
      <c r="K6380" s="10">
        <v>38255.999999999993</v>
      </c>
      <c r="L6380" s="10">
        <v>244.00000000000728</v>
      </c>
      <c r="M6380" s="10">
        <v>38829.839999999997</v>
      </c>
      <c r="N6380" s="10">
        <v>-329.83999999999651</v>
      </c>
    </row>
    <row r="6381" spans="1:14" x14ac:dyDescent="0.25">
      <c r="A6381" s="9" t="s">
        <v>861</v>
      </c>
      <c r="B6381" s="9" t="s">
        <v>80</v>
      </c>
      <c r="C6381" s="9" t="s">
        <v>42</v>
      </c>
      <c r="D6381" s="9" t="s">
        <v>43</v>
      </c>
      <c r="E6381" s="10">
        <v>3729.63</v>
      </c>
      <c r="F6381" s="10">
        <v>3733.1442786069651</v>
      </c>
      <c r="G6381" s="10">
        <v>-3.5142786069650356</v>
      </c>
      <c r="H6381" s="10">
        <v>3751.81</v>
      </c>
      <c r="I6381" s="10">
        <v>-22.179999999999836</v>
      </c>
      <c r="J6381" s="10">
        <v>3185</v>
      </c>
      <c r="K6381" s="10">
        <v>3188</v>
      </c>
      <c r="L6381" s="10">
        <v>-3</v>
      </c>
      <c r="M6381" s="10">
        <v>3203.94</v>
      </c>
      <c r="N6381" s="10">
        <v>-18.940000000000055</v>
      </c>
    </row>
    <row r="6382" spans="1:14" x14ac:dyDescent="0.25">
      <c r="A6382" s="9" t="s">
        <v>861</v>
      </c>
      <c r="B6382" s="9" t="s">
        <v>337</v>
      </c>
      <c r="C6382" s="9" t="s">
        <v>42</v>
      </c>
      <c r="D6382" s="9" t="s">
        <v>43</v>
      </c>
      <c r="E6382" s="10">
        <v>6684.75</v>
      </c>
      <c r="F6382" s="10">
        <v>6642.3940886699511</v>
      </c>
      <c r="G6382" s="10">
        <v>42.355911330048912</v>
      </c>
      <c r="H6382" s="10">
        <v>6742.03</v>
      </c>
      <c r="I6382" s="10">
        <v>-57.279999999999745</v>
      </c>
      <c r="J6382" s="10">
        <v>38500</v>
      </c>
      <c r="K6382" s="10">
        <v>38255.999999999993</v>
      </c>
      <c r="L6382" s="10">
        <v>244.00000000000728</v>
      </c>
      <c r="M6382" s="10">
        <v>38829.839999999997</v>
      </c>
      <c r="N6382" s="10">
        <v>-329.83999999999651</v>
      </c>
    </row>
    <row r="6383" spans="1:14" x14ac:dyDescent="0.25">
      <c r="A6383" s="9" t="s">
        <v>861</v>
      </c>
      <c r="B6383" s="9" t="s">
        <v>338</v>
      </c>
      <c r="C6383" s="9" t="s">
        <v>42</v>
      </c>
      <c r="D6383" s="9" t="s">
        <v>43</v>
      </c>
      <c r="E6383" s="10">
        <v>10052.64</v>
      </c>
      <c r="F6383" s="10">
        <v>9860.8712871287134</v>
      </c>
      <c r="G6383" s="10">
        <v>191.76871287128597</v>
      </c>
      <c r="H6383" s="10">
        <v>9959.48</v>
      </c>
      <c r="I6383" s="10">
        <v>93.159999999999854</v>
      </c>
      <c r="J6383" s="10">
        <v>39000</v>
      </c>
      <c r="K6383" s="10">
        <v>38256</v>
      </c>
      <c r="L6383" s="10">
        <v>744</v>
      </c>
      <c r="M6383" s="10">
        <v>38638.559999999998</v>
      </c>
      <c r="N6383" s="10">
        <v>361.44000000000233</v>
      </c>
    </row>
    <row r="6384" spans="1:14" x14ac:dyDescent="0.25">
      <c r="A6384" s="9" t="s">
        <v>861</v>
      </c>
      <c r="B6384" s="9" t="s">
        <v>339</v>
      </c>
      <c r="C6384" s="9" t="s">
        <v>42</v>
      </c>
      <c r="D6384" s="9" t="s">
        <v>43</v>
      </c>
      <c r="E6384" s="10">
        <v>11081.07</v>
      </c>
      <c r="F6384" s="10">
        <v>11010.837438423645</v>
      </c>
      <c r="G6384" s="10">
        <v>70.232561576354783</v>
      </c>
      <c r="H6384" s="10">
        <v>11176</v>
      </c>
      <c r="I6384" s="10">
        <v>-94.930000000000291</v>
      </c>
      <c r="J6384" s="10">
        <v>38500</v>
      </c>
      <c r="K6384" s="10">
        <v>38255.999999999993</v>
      </c>
      <c r="L6384" s="10">
        <v>244.00000000000728</v>
      </c>
      <c r="M6384" s="10">
        <v>38829.839999999997</v>
      </c>
      <c r="N6384" s="10">
        <v>-329.83999999999651</v>
      </c>
    </row>
    <row r="6385" spans="1:14" x14ac:dyDescent="0.25">
      <c r="A6385" s="9" t="s">
        <v>861</v>
      </c>
      <c r="B6385" s="9" t="s">
        <v>340</v>
      </c>
      <c r="C6385" s="9" t="s">
        <v>42</v>
      </c>
      <c r="D6385" s="9" t="s">
        <v>43</v>
      </c>
      <c r="E6385" s="10">
        <v>26434.76</v>
      </c>
      <c r="F6385" s="10">
        <v>26237.241379310344</v>
      </c>
      <c r="G6385" s="10">
        <v>197.5186206896542</v>
      </c>
      <c r="H6385" s="10">
        <v>26630.799999999999</v>
      </c>
      <c r="I6385" s="10">
        <v>-196.04000000000087</v>
      </c>
      <c r="J6385" s="10">
        <v>3212</v>
      </c>
      <c r="K6385" s="10">
        <v>3188</v>
      </c>
      <c r="L6385" s="10">
        <v>24</v>
      </c>
      <c r="M6385" s="10">
        <v>3235.82</v>
      </c>
      <c r="N6385" s="10">
        <v>-23.820000000000164</v>
      </c>
    </row>
    <row r="6386" spans="1:14" x14ac:dyDescent="0.25">
      <c r="A6386" s="9" t="s">
        <v>861</v>
      </c>
      <c r="B6386" s="9" t="s">
        <v>341</v>
      </c>
      <c r="C6386" s="9" t="s">
        <v>42</v>
      </c>
      <c r="D6386" s="9" t="s">
        <v>43</v>
      </c>
      <c r="E6386" s="10">
        <v>27814.240000000002</v>
      </c>
      <c r="F6386" s="10">
        <v>26735.20792079208</v>
      </c>
      <c r="G6386" s="10">
        <v>1079.0320792079219</v>
      </c>
      <c r="H6386" s="10">
        <v>27002.560000000001</v>
      </c>
      <c r="I6386" s="10">
        <v>811.68000000000029</v>
      </c>
      <c r="J6386" s="10">
        <v>39800</v>
      </c>
      <c r="K6386" s="10">
        <v>38256</v>
      </c>
      <c r="L6386" s="10">
        <v>1544</v>
      </c>
      <c r="M6386" s="10">
        <v>38638.559999999998</v>
      </c>
      <c r="N6386" s="10">
        <v>1161.4400000000023</v>
      </c>
    </row>
    <row r="6387" spans="1:14" x14ac:dyDescent="0.25">
      <c r="A6387" s="9" t="s">
        <v>861</v>
      </c>
      <c r="B6387" s="9" t="s">
        <v>342</v>
      </c>
      <c r="C6387" s="9" t="s">
        <v>42</v>
      </c>
      <c r="D6387" s="9" t="s">
        <v>43</v>
      </c>
      <c r="E6387" s="10">
        <v>31431.21</v>
      </c>
      <c r="F6387" s="10">
        <v>31151.093596059112</v>
      </c>
      <c r="G6387" s="10">
        <v>280.11640394088681</v>
      </c>
      <c r="H6387" s="10">
        <v>31618.36</v>
      </c>
      <c r="I6387" s="10">
        <v>-187.15000000000146</v>
      </c>
      <c r="J6387" s="10">
        <v>38600</v>
      </c>
      <c r="K6387" s="10">
        <v>38255.999999999993</v>
      </c>
      <c r="L6387" s="10">
        <v>344.00000000000728</v>
      </c>
      <c r="M6387" s="10">
        <v>38829.839999999997</v>
      </c>
      <c r="N6387" s="10">
        <v>-229.83999999999651</v>
      </c>
    </row>
    <row r="6388" spans="1:14" x14ac:dyDescent="0.25">
      <c r="A6388" s="9" t="s">
        <v>861</v>
      </c>
      <c r="B6388" s="9" t="s">
        <v>343</v>
      </c>
      <c r="C6388" s="9" t="s">
        <v>42</v>
      </c>
      <c r="D6388" s="9" t="s">
        <v>43</v>
      </c>
      <c r="E6388" s="10">
        <v>195263.19</v>
      </c>
      <c r="F6388" s="10">
        <v>193763.96039603959</v>
      </c>
      <c r="G6388" s="10">
        <v>1499.2296039604116</v>
      </c>
      <c r="H6388" s="10">
        <v>195701.6</v>
      </c>
      <c r="I6388" s="10">
        <v>-438.41000000000349</v>
      </c>
      <c r="J6388" s="10">
        <v>38552</v>
      </c>
      <c r="K6388" s="10">
        <v>38256</v>
      </c>
      <c r="L6388" s="10">
        <v>296</v>
      </c>
      <c r="M6388" s="10">
        <v>38638.559999999998</v>
      </c>
      <c r="N6388" s="10">
        <v>-86.559999999997672</v>
      </c>
    </row>
    <row r="6389" spans="1:14" x14ac:dyDescent="0.25">
      <c r="A6389" s="9" t="s">
        <v>861</v>
      </c>
      <c r="B6389" s="9" t="s">
        <v>344</v>
      </c>
      <c r="C6389" s="9" t="s">
        <v>42</v>
      </c>
      <c r="D6389" s="9" t="s">
        <v>53</v>
      </c>
      <c r="E6389" s="10">
        <v>170606.79</v>
      </c>
      <c r="F6389" s="10">
        <v>176568.24875621891</v>
      </c>
      <c r="G6389" s="10">
        <v>-5961.4587562188972</v>
      </c>
      <c r="H6389" s="10">
        <v>177451.09</v>
      </c>
      <c r="I6389" s="10">
        <v>-6844.2999999999884</v>
      </c>
      <c r="J6389" s="10">
        <v>2204</v>
      </c>
      <c r="K6389" s="10">
        <v>2281.0139303482588</v>
      </c>
      <c r="L6389" s="10">
        <v>-77.013930348258782</v>
      </c>
      <c r="M6389" s="10">
        <v>2292.4189999999999</v>
      </c>
      <c r="N6389" s="10">
        <v>-88.418999999999869</v>
      </c>
    </row>
    <row r="6390" spans="1:14" x14ac:dyDescent="0.25">
      <c r="A6390" s="9" t="s">
        <v>861</v>
      </c>
      <c r="B6390" s="9" t="s">
        <v>54</v>
      </c>
      <c r="C6390" s="9" t="s">
        <v>42</v>
      </c>
      <c r="D6390" s="9" t="s">
        <v>55</v>
      </c>
      <c r="E6390" s="10">
        <v>1931.54</v>
      </c>
      <c r="F6390" s="10">
        <v>1893.6764705882354</v>
      </c>
      <c r="G6390" s="10">
        <v>37.863529411764603</v>
      </c>
      <c r="H6390" s="10">
        <v>1931.55</v>
      </c>
      <c r="I6390" s="10">
        <v>-9.9999999999909051E-3</v>
      </c>
      <c r="J6390" s="10">
        <v>351.19</v>
      </c>
      <c r="K6390" s="10">
        <v>344.30392156862746</v>
      </c>
      <c r="L6390" s="10">
        <v>6.8860784313725389</v>
      </c>
      <c r="M6390" s="10">
        <v>351.19</v>
      </c>
      <c r="N6390" s="10">
        <v>0</v>
      </c>
    </row>
    <row r="6391" spans="1:14" x14ac:dyDescent="0.25">
      <c r="A6391" s="9" t="s">
        <v>862</v>
      </c>
      <c r="B6391" s="9" t="s">
        <v>25</v>
      </c>
      <c r="C6391" s="9" t="s">
        <v>26</v>
      </c>
      <c r="D6391" s="9" t="s">
        <v>27</v>
      </c>
      <c r="E6391" s="10">
        <v>468.91</v>
      </c>
      <c r="F6391" s="10">
        <v>0</v>
      </c>
      <c r="G6391" s="10">
        <v>468.91</v>
      </c>
      <c r="H6391" s="10">
        <v>0</v>
      </c>
      <c r="I6391" s="10">
        <v>468.91</v>
      </c>
      <c r="J6391" s="10">
        <v>0</v>
      </c>
      <c r="K6391" s="10">
        <v>0</v>
      </c>
      <c r="L6391" s="10">
        <v>0</v>
      </c>
      <c r="M6391" s="10">
        <v>0</v>
      </c>
      <c r="N6391" s="10">
        <v>0</v>
      </c>
    </row>
    <row r="6392" spans="1:14" x14ac:dyDescent="0.25">
      <c r="A6392" s="9" t="s">
        <v>862</v>
      </c>
      <c r="B6392" s="9" t="s">
        <v>258</v>
      </c>
      <c r="C6392" s="9" t="s">
        <v>33</v>
      </c>
      <c r="D6392" s="9" t="s">
        <v>27</v>
      </c>
      <c r="E6392" s="10">
        <v>61.7</v>
      </c>
      <c r="F6392" s="10">
        <v>0</v>
      </c>
      <c r="G6392" s="10">
        <v>61.7</v>
      </c>
      <c r="H6392" s="10">
        <v>62.78</v>
      </c>
      <c r="I6392" s="10">
        <v>-1.0799999999999983</v>
      </c>
      <c r="J6392" s="10">
        <v>8.16</v>
      </c>
      <c r="K6392" s="10">
        <v>0</v>
      </c>
      <c r="L6392" s="10">
        <v>8.16</v>
      </c>
      <c r="M6392" s="10">
        <v>8.3049999999999997</v>
      </c>
      <c r="N6392" s="10">
        <v>-0.14499999999999957</v>
      </c>
    </row>
    <row r="6393" spans="1:14" x14ac:dyDescent="0.25">
      <c r="A6393" s="9" t="s">
        <v>862</v>
      </c>
      <c r="B6393" s="9" t="s">
        <v>259</v>
      </c>
      <c r="C6393" s="9" t="s">
        <v>33</v>
      </c>
      <c r="D6393" s="9" t="s">
        <v>27</v>
      </c>
      <c r="E6393" s="10">
        <v>126.6</v>
      </c>
      <c r="F6393" s="10">
        <v>0</v>
      </c>
      <c r="G6393" s="10">
        <v>126.6</v>
      </c>
      <c r="H6393" s="10">
        <v>128.84</v>
      </c>
      <c r="I6393" s="10">
        <v>-2.2400000000000091</v>
      </c>
      <c r="J6393" s="10">
        <v>8.16</v>
      </c>
      <c r="K6393" s="10">
        <v>0</v>
      </c>
      <c r="L6393" s="10">
        <v>8.16</v>
      </c>
      <c r="M6393" s="10">
        <v>8.3049999999999997</v>
      </c>
      <c r="N6393" s="10">
        <v>-0.14499999999999957</v>
      </c>
    </row>
    <row r="6394" spans="1:14" x14ac:dyDescent="0.25">
      <c r="A6394" s="9" t="s">
        <v>862</v>
      </c>
      <c r="B6394" s="9" t="s">
        <v>260</v>
      </c>
      <c r="C6394" s="9" t="s">
        <v>33</v>
      </c>
      <c r="D6394" s="9" t="s">
        <v>27</v>
      </c>
      <c r="E6394" s="10">
        <v>4990.7</v>
      </c>
      <c r="F6394" s="10">
        <v>0</v>
      </c>
      <c r="G6394" s="10">
        <v>4990.7</v>
      </c>
      <c r="H6394" s="10">
        <v>5078.22</v>
      </c>
      <c r="I6394" s="10">
        <v>-87.520000000000437</v>
      </c>
      <c r="J6394" s="10">
        <v>81.599999999999994</v>
      </c>
      <c r="K6394" s="10">
        <v>0</v>
      </c>
      <c r="L6394" s="10">
        <v>81.599999999999994</v>
      </c>
      <c r="M6394" s="10">
        <v>83.031000000000006</v>
      </c>
      <c r="N6394" s="10">
        <v>-1.4310000000000116</v>
      </c>
    </row>
    <row r="6395" spans="1:14" x14ac:dyDescent="0.25">
      <c r="A6395" s="9" t="s">
        <v>862</v>
      </c>
      <c r="B6395" s="9" t="s">
        <v>101</v>
      </c>
      <c r="C6395" s="9" t="s">
        <v>39</v>
      </c>
      <c r="D6395" s="9" t="s">
        <v>43</v>
      </c>
      <c r="E6395" s="10">
        <v>-31050.94</v>
      </c>
      <c r="F6395" s="10">
        <v>0</v>
      </c>
      <c r="G6395" s="10">
        <v>-31050.94</v>
      </c>
      <c r="H6395" s="10">
        <v>-31050.74</v>
      </c>
      <c r="I6395" s="10">
        <v>-0.19999999999708962</v>
      </c>
      <c r="J6395" s="10">
        <v>-38610</v>
      </c>
      <c r="K6395" s="10">
        <v>0</v>
      </c>
      <c r="L6395" s="10">
        <v>-38610</v>
      </c>
      <c r="M6395" s="10">
        <v>-38610</v>
      </c>
      <c r="N6395" s="10">
        <v>0</v>
      </c>
    </row>
    <row r="6396" spans="1:14" x14ac:dyDescent="0.25">
      <c r="A6396" s="9" t="s">
        <v>862</v>
      </c>
      <c r="B6396" s="9" t="s">
        <v>262</v>
      </c>
      <c r="C6396" s="9" t="s">
        <v>42</v>
      </c>
      <c r="D6396" s="9" t="s">
        <v>43</v>
      </c>
      <c r="E6396" s="10">
        <v>3020.43</v>
      </c>
      <c r="F6396" s="10">
        <v>3020.2662721893489</v>
      </c>
      <c r="G6396" s="10">
        <v>0.16372781065092568</v>
      </c>
      <c r="H6396" s="10">
        <v>3062.55</v>
      </c>
      <c r="I6396" s="10">
        <v>-42.120000000000346</v>
      </c>
      <c r="J6396" s="10">
        <v>6371</v>
      </c>
      <c r="K6396" s="10">
        <v>6370.6499013806706</v>
      </c>
      <c r="L6396" s="10">
        <v>0.35009861932940112</v>
      </c>
      <c r="M6396" s="10">
        <v>6459.8389999999999</v>
      </c>
      <c r="N6396" s="10">
        <v>-88.838999999999942</v>
      </c>
    </row>
    <row r="6397" spans="1:14" x14ac:dyDescent="0.25">
      <c r="A6397" s="9" t="s">
        <v>862</v>
      </c>
      <c r="B6397" s="9" t="s">
        <v>261</v>
      </c>
      <c r="C6397" s="9" t="s">
        <v>42</v>
      </c>
      <c r="D6397" s="9" t="s">
        <v>43</v>
      </c>
      <c r="E6397" s="10">
        <v>22382.6</v>
      </c>
      <c r="F6397" s="10">
        <v>22382.600985221674</v>
      </c>
      <c r="G6397" s="10">
        <v>-9.8522167536430061E-4</v>
      </c>
      <c r="H6397" s="10">
        <v>22718.34</v>
      </c>
      <c r="I6397" s="10">
        <v>-335.7400000000016</v>
      </c>
      <c r="J6397" s="10">
        <v>38610</v>
      </c>
      <c r="K6397" s="10">
        <v>38610</v>
      </c>
      <c r="L6397" s="10">
        <v>0</v>
      </c>
      <c r="M6397" s="10">
        <v>39189.15</v>
      </c>
      <c r="N6397" s="10">
        <v>-579.15000000000146</v>
      </c>
    </row>
    <row r="6398" spans="1:14" x14ac:dyDescent="0.25">
      <c r="A6398" s="9" t="s">
        <v>863</v>
      </c>
      <c r="B6398" s="9" t="s">
        <v>25</v>
      </c>
      <c r="C6398" s="9" t="s">
        <v>26</v>
      </c>
      <c r="D6398" s="9" t="s">
        <v>27</v>
      </c>
      <c r="E6398" s="10">
        <v>-9260.19</v>
      </c>
      <c r="F6398" s="10">
        <v>0</v>
      </c>
      <c r="G6398" s="10">
        <v>-9260.19</v>
      </c>
      <c r="H6398" s="10">
        <v>0</v>
      </c>
      <c r="I6398" s="10">
        <v>-9260.19</v>
      </c>
      <c r="J6398" s="10">
        <v>0</v>
      </c>
      <c r="K6398" s="10">
        <v>0</v>
      </c>
      <c r="L6398" s="10">
        <v>0</v>
      </c>
      <c r="M6398" s="10">
        <v>0</v>
      </c>
      <c r="N6398" s="10">
        <v>0</v>
      </c>
    </row>
    <row r="6399" spans="1:14" x14ac:dyDescent="0.25">
      <c r="A6399" s="9" t="s">
        <v>863</v>
      </c>
      <c r="B6399" s="9" t="s">
        <v>28</v>
      </c>
      <c r="C6399" s="9" t="s">
        <v>29</v>
      </c>
      <c r="D6399" s="9" t="s">
        <v>27</v>
      </c>
      <c r="E6399" s="10">
        <v>3.31</v>
      </c>
      <c r="F6399" s="10">
        <v>0</v>
      </c>
      <c r="G6399" s="10">
        <v>3.31</v>
      </c>
      <c r="H6399" s="10">
        <v>3.32</v>
      </c>
      <c r="I6399" s="10">
        <v>-9.9999999999997868E-3</v>
      </c>
      <c r="J6399" s="10">
        <v>0</v>
      </c>
      <c r="K6399" s="10">
        <v>0</v>
      </c>
      <c r="L6399" s="10">
        <v>0</v>
      </c>
      <c r="M6399" s="10">
        <v>0</v>
      </c>
      <c r="N6399" s="10">
        <v>0</v>
      </c>
    </row>
    <row r="6400" spans="1:14" x14ac:dyDescent="0.25">
      <c r="A6400" s="9" t="s">
        <v>863</v>
      </c>
      <c r="B6400" s="9" t="s">
        <v>30</v>
      </c>
      <c r="C6400" s="9" t="s">
        <v>29</v>
      </c>
      <c r="D6400" s="9" t="s">
        <v>27</v>
      </c>
      <c r="E6400" s="10">
        <v>77.2</v>
      </c>
      <c r="F6400" s="10">
        <v>0</v>
      </c>
      <c r="G6400" s="10">
        <v>77.2</v>
      </c>
      <c r="H6400" s="10">
        <v>77.58</v>
      </c>
      <c r="I6400" s="10">
        <v>-0.37999999999999545</v>
      </c>
      <c r="J6400" s="10">
        <v>0</v>
      </c>
      <c r="K6400" s="10">
        <v>0</v>
      </c>
      <c r="L6400" s="10">
        <v>0</v>
      </c>
      <c r="M6400" s="10">
        <v>0</v>
      </c>
      <c r="N6400" s="10">
        <v>0</v>
      </c>
    </row>
    <row r="6401" spans="1:14" x14ac:dyDescent="0.25">
      <c r="A6401" s="9" t="s">
        <v>863</v>
      </c>
      <c r="B6401" s="9" t="s">
        <v>31</v>
      </c>
      <c r="C6401" s="9" t="s">
        <v>29</v>
      </c>
      <c r="D6401" s="9" t="s">
        <v>27</v>
      </c>
      <c r="E6401" s="10">
        <v>518.34</v>
      </c>
      <c r="F6401" s="10">
        <v>0</v>
      </c>
      <c r="G6401" s="10">
        <v>518.34</v>
      </c>
      <c r="H6401" s="10">
        <v>520.91</v>
      </c>
      <c r="I6401" s="10">
        <v>-2.5699999999999363</v>
      </c>
      <c r="J6401" s="10">
        <v>0</v>
      </c>
      <c r="K6401" s="10">
        <v>0</v>
      </c>
      <c r="L6401" s="10">
        <v>0</v>
      </c>
      <c r="M6401" s="10">
        <v>0</v>
      </c>
      <c r="N6401" s="10">
        <v>0</v>
      </c>
    </row>
    <row r="6402" spans="1:14" x14ac:dyDescent="0.25">
      <c r="A6402" s="9" t="s">
        <v>863</v>
      </c>
      <c r="B6402" s="9" t="s">
        <v>32</v>
      </c>
      <c r="C6402" s="9" t="s">
        <v>33</v>
      </c>
      <c r="D6402" s="9" t="s">
        <v>27</v>
      </c>
      <c r="E6402" s="10">
        <v>2204.2800000000002</v>
      </c>
      <c r="F6402" s="10">
        <v>0</v>
      </c>
      <c r="G6402" s="10">
        <v>2204.2800000000002</v>
      </c>
      <c r="H6402" s="10">
        <v>1234.75</v>
      </c>
      <c r="I6402" s="10">
        <v>969.5300000000002</v>
      </c>
      <c r="J6402" s="10">
        <v>6.25</v>
      </c>
      <c r="K6402" s="10">
        <v>0</v>
      </c>
      <c r="L6402" s="10">
        <v>6.25</v>
      </c>
      <c r="M6402" s="10">
        <v>3.5009999999999999</v>
      </c>
      <c r="N6402" s="10">
        <v>2.7490000000000001</v>
      </c>
    </row>
    <row r="6403" spans="1:14" x14ac:dyDescent="0.25">
      <c r="A6403" s="9" t="s">
        <v>863</v>
      </c>
      <c r="B6403" s="9" t="s">
        <v>34</v>
      </c>
      <c r="C6403" s="9" t="s">
        <v>33</v>
      </c>
      <c r="D6403" s="9" t="s">
        <v>27</v>
      </c>
      <c r="E6403" s="10">
        <v>7577.32</v>
      </c>
      <c r="F6403" s="10">
        <v>0</v>
      </c>
      <c r="G6403" s="10">
        <v>7577.32</v>
      </c>
      <c r="H6403" s="10">
        <v>4244.51</v>
      </c>
      <c r="I6403" s="10">
        <v>3332.8099999999995</v>
      </c>
      <c r="J6403" s="10">
        <v>6.25</v>
      </c>
      <c r="K6403" s="10">
        <v>0</v>
      </c>
      <c r="L6403" s="10">
        <v>6.25</v>
      </c>
      <c r="M6403" s="10">
        <v>3.5009999999999999</v>
      </c>
      <c r="N6403" s="10">
        <v>2.7490000000000001</v>
      </c>
    </row>
    <row r="6404" spans="1:14" x14ac:dyDescent="0.25">
      <c r="A6404" s="9" t="s">
        <v>863</v>
      </c>
      <c r="B6404" s="9" t="s">
        <v>35</v>
      </c>
      <c r="C6404" s="9" t="s">
        <v>33</v>
      </c>
      <c r="D6404" s="9" t="s">
        <v>27</v>
      </c>
      <c r="E6404" s="10">
        <v>8198.19</v>
      </c>
      <c r="F6404" s="10">
        <v>0</v>
      </c>
      <c r="G6404" s="10">
        <v>8198.19</v>
      </c>
      <c r="H6404" s="10">
        <v>4592.3</v>
      </c>
      <c r="I6404" s="10">
        <v>3605.8900000000003</v>
      </c>
      <c r="J6404" s="10">
        <v>131.25</v>
      </c>
      <c r="K6404" s="10">
        <v>0</v>
      </c>
      <c r="L6404" s="10">
        <v>131.25</v>
      </c>
      <c r="M6404" s="10">
        <v>73.521000000000001</v>
      </c>
      <c r="N6404" s="10">
        <v>57.728999999999999</v>
      </c>
    </row>
    <row r="6405" spans="1:14" x14ac:dyDescent="0.25">
      <c r="A6405" s="9" t="s">
        <v>863</v>
      </c>
      <c r="B6405" s="9" t="s">
        <v>36</v>
      </c>
      <c r="C6405" s="9" t="s">
        <v>29</v>
      </c>
      <c r="D6405" s="9" t="s">
        <v>27</v>
      </c>
      <c r="E6405" s="10">
        <v>5807.29</v>
      </c>
      <c r="F6405" s="10">
        <v>0</v>
      </c>
      <c r="G6405" s="10">
        <v>5807.29</v>
      </c>
      <c r="H6405" s="10">
        <v>5836.14</v>
      </c>
      <c r="I6405" s="10">
        <v>-28.850000000000364</v>
      </c>
      <c r="J6405" s="10">
        <v>0</v>
      </c>
      <c r="K6405" s="10">
        <v>0</v>
      </c>
      <c r="L6405" s="10">
        <v>0</v>
      </c>
      <c r="M6405" s="10">
        <v>0</v>
      </c>
      <c r="N6405" s="10">
        <v>0</v>
      </c>
    </row>
    <row r="6406" spans="1:14" x14ac:dyDescent="0.25">
      <c r="A6406" s="9" t="s">
        <v>863</v>
      </c>
      <c r="B6406" s="9" t="s">
        <v>37</v>
      </c>
      <c r="C6406" s="9" t="s">
        <v>29</v>
      </c>
      <c r="D6406" s="9" t="s">
        <v>27</v>
      </c>
      <c r="E6406" s="10">
        <v>13429.4</v>
      </c>
      <c r="F6406" s="10">
        <v>0</v>
      </c>
      <c r="G6406" s="10">
        <v>13429.4</v>
      </c>
      <c r="H6406" s="10">
        <v>13496.12</v>
      </c>
      <c r="I6406" s="10">
        <v>-66.720000000001164</v>
      </c>
      <c r="J6406" s="10">
        <v>0</v>
      </c>
      <c r="K6406" s="10">
        <v>0</v>
      </c>
      <c r="L6406" s="10">
        <v>0</v>
      </c>
      <c r="M6406" s="10">
        <v>0</v>
      </c>
      <c r="N6406" s="10">
        <v>0</v>
      </c>
    </row>
    <row r="6407" spans="1:14" x14ac:dyDescent="0.25">
      <c r="A6407" s="9" t="s">
        <v>863</v>
      </c>
      <c r="B6407" s="9" t="s">
        <v>97</v>
      </c>
      <c r="C6407" s="9" t="s">
        <v>39</v>
      </c>
      <c r="D6407" s="9" t="s">
        <v>40</v>
      </c>
      <c r="E6407" s="10">
        <v>-321584.36</v>
      </c>
      <c r="F6407" s="10">
        <v>0</v>
      </c>
      <c r="G6407" s="10">
        <v>-321584.36</v>
      </c>
      <c r="H6407" s="10">
        <v>-321584.28000000003</v>
      </c>
      <c r="I6407" s="10">
        <v>-7.9999999958090484E-2</v>
      </c>
      <c r="J6407" s="10">
        <v>-3501</v>
      </c>
      <c r="K6407" s="10">
        <v>0</v>
      </c>
      <c r="L6407" s="10">
        <v>-3501</v>
      </c>
      <c r="M6407" s="10">
        <v>-3501</v>
      </c>
      <c r="N6407" s="10">
        <v>0</v>
      </c>
    </row>
    <row r="6408" spans="1:14" x14ac:dyDescent="0.25">
      <c r="A6408" s="9" t="s">
        <v>863</v>
      </c>
      <c r="B6408" s="9" t="s">
        <v>92</v>
      </c>
      <c r="C6408" s="9" t="s">
        <v>42</v>
      </c>
      <c r="D6408" s="9" t="s">
        <v>43</v>
      </c>
      <c r="E6408" s="10">
        <v>327.29000000000002</v>
      </c>
      <c r="F6408" s="10">
        <v>298.00990099009903</v>
      </c>
      <c r="G6408" s="10">
        <v>29.280099009900994</v>
      </c>
      <c r="H6408" s="10">
        <v>300.99</v>
      </c>
      <c r="I6408" s="10">
        <v>26.300000000000011</v>
      </c>
      <c r="J6408" s="10">
        <v>3845</v>
      </c>
      <c r="K6408" s="10">
        <v>3501</v>
      </c>
      <c r="L6408" s="10">
        <v>344</v>
      </c>
      <c r="M6408" s="10">
        <v>3536.01</v>
      </c>
      <c r="N6408" s="10">
        <v>308.98999999999978</v>
      </c>
    </row>
    <row r="6409" spans="1:14" x14ac:dyDescent="0.25">
      <c r="A6409" s="9" t="s">
        <v>863</v>
      </c>
      <c r="B6409" s="9" t="s">
        <v>98</v>
      </c>
      <c r="C6409" s="9" t="s">
        <v>42</v>
      </c>
      <c r="D6409" s="9" t="s">
        <v>43</v>
      </c>
      <c r="E6409" s="10">
        <v>1056.27</v>
      </c>
      <c r="F6409" s="10">
        <v>1041.6847290640394</v>
      </c>
      <c r="G6409" s="10">
        <v>14.58527093596058</v>
      </c>
      <c r="H6409" s="10">
        <v>1057.31</v>
      </c>
      <c r="I6409" s="10">
        <v>-1.0399999999999636</v>
      </c>
      <c r="J6409" s="10">
        <v>21300</v>
      </c>
      <c r="K6409" s="10">
        <v>21006</v>
      </c>
      <c r="L6409" s="10">
        <v>294</v>
      </c>
      <c r="M6409" s="10">
        <v>21321.09</v>
      </c>
      <c r="N6409" s="10">
        <v>-21.090000000000146</v>
      </c>
    </row>
    <row r="6410" spans="1:14" x14ac:dyDescent="0.25">
      <c r="A6410" s="9" t="s">
        <v>863</v>
      </c>
      <c r="B6410" s="9" t="s">
        <v>94</v>
      </c>
      <c r="C6410" s="9" t="s">
        <v>42</v>
      </c>
      <c r="D6410" s="9" t="s">
        <v>43</v>
      </c>
      <c r="E6410" s="10">
        <v>2066.8200000000002</v>
      </c>
      <c r="F6410" s="10">
        <v>2058.587064676617</v>
      </c>
      <c r="G6410" s="10">
        <v>8.2329353233831171</v>
      </c>
      <c r="H6410" s="10">
        <v>2068.88</v>
      </c>
      <c r="I6410" s="10">
        <v>-2.0599999999999454</v>
      </c>
      <c r="J6410" s="10">
        <v>3515</v>
      </c>
      <c r="K6410" s="10">
        <v>3501</v>
      </c>
      <c r="L6410" s="10">
        <v>14</v>
      </c>
      <c r="M6410" s="10">
        <v>3518.5050000000001</v>
      </c>
      <c r="N6410" s="10">
        <v>-3.5050000000001091</v>
      </c>
    </row>
    <row r="6411" spans="1:14" x14ac:dyDescent="0.25">
      <c r="A6411" s="9" t="s">
        <v>863</v>
      </c>
      <c r="B6411" s="9" t="s">
        <v>99</v>
      </c>
      <c r="C6411" s="9" t="s">
        <v>42</v>
      </c>
      <c r="D6411" s="9" t="s">
        <v>43</v>
      </c>
      <c r="E6411" s="10">
        <v>4805.07</v>
      </c>
      <c r="F6411" s="10">
        <v>4738.7389162561576</v>
      </c>
      <c r="G6411" s="10">
        <v>66.3310837438421</v>
      </c>
      <c r="H6411" s="10">
        <v>4809.82</v>
      </c>
      <c r="I6411" s="10">
        <v>-4.75</v>
      </c>
      <c r="J6411" s="10">
        <v>21300</v>
      </c>
      <c r="K6411" s="10">
        <v>21006</v>
      </c>
      <c r="L6411" s="10">
        <v>294</v>
      </c>
      <c r="M6411" s="10">
        <v>21321.09</v>
      </c>
      <c r="N6411" s="10">
        <v>-21.090000000000146</v>
      </c>
    </row>
    <row r="6412" spans="1:14" x14ac:dyDescent="0.25">
      <c r="A6412" s="9" t="s">
        <v>863</v>
      </c>
      <c r="B6412" s="9" t="s">
        <v>100</v>
      </c>
      <c r="C6412" s="9" t="s">
        <v>42</v>
      </c>
      <c r="D6412" s="9" t="s">
        <v>43</v>
      </c>
      <c r="E6412" s="10">
        <v>6174.23</v>
      </c>
      <c r="F6412" s="10">
        <v>6089.0049261083741</v>
      </c>
      <c r="G6412" s="10">
        <v>85.22507389162547</v>
      </c>
      <c r="H6412" s="10">
        <v>6180.34</v>
      </c>
      <c r="I6412" s="10">
        <v>-6.1100000000005821</v>
      </c>
      <c r="J6412" s="10">
        <v>21300</v>
      </c>
      <c r="K6412" s="10">
        <v>21006</v>
      </c>
      <c r="L6412" s="10">
        <v>294</v>
      </c>
      <c r="M6412" s="10">
        <v>21321.09</v>
      </c>
      <c r="N6412" s="10">
        <v>-21.090000000000146</v>
      </c>
    </row>
    <row r="6413" spans="1:14" x14ac:dyDescent="0.25">
      <c r="A6413" s="9" t="s">
        <v>863</v>
      </c>
      <c r="B6413" s="9" t="s">
        <v>47</v>
      </c>
      <c r="C6413" s="9" t="s">
        <v>42</v>
      </c>
      <c r="D6413" s="9" t="s">
        <v>43</v>
      </c>
      <c r="E6413" s="10">
        <v>10071.469999999999</v>
      </c>
      <c r="F6413" s="10">
        <v>9876.8137254901958</v>
      </c>
      <c r="G6413" s="10">
        <v>194.65627450980355</v>
      </c>
      <c r="H6413" s="10">
        <v>10074.35</v>
      </c>
      <c r="I6413" s="10">
        <v>-2.8800000000010186</v>
      </c>
      <c r="J6413" s="10">
        <v>21420</v>
      </c>
      <c r="K6413" s="10">
        <v>21006</v>
      </c>
      <c r="L6413" s="10">
        <v>414</v>
      </c>
      <c r="M6413" s="10">
        <v>21426.12</v>
      </c>
      <c r="N6413" s="10">
        <v>-6.1199999999989814</v>
      </c>
    </row>
    <row r="6414" spans="1:14" x14ac:dyDescent="0.25">
      <c r="A6414" s="9" t="s">
        <v>863</v>
      </c>
      <c r="B6414" s="9" t="s">
        <v>101</v>
      </c>
      <c r="C6414" s="9" t="s">
        <v>42</v>
      </c>
      <c r="D6414" s="9" t="s">
        <v>43</v>
      </c>
      <c r="E6414" s="10">
        <v>18951.439999999999</v>
      </c>
      <c r="F6414" s="10">
        <v>16893.339901477833</v>
      </c>
      <c r="G6414" s="10">
        <v>2058.1000985221654</v>
      </c>
      <c r="H6414" s="10">
        <v>17146.740000000002</v>
      </c>
      <c r="I6414" s="10">
        <v>1804.6999999999971</v>
      </c>
      <c r="J6414" s="10">
        <v>23565</v>
      </c>
      <c r="K6414" s="10">
        <v>21006</v>
      </c>
      <c r="L6414" s="10">
        <v>2559</v>
      </c>
      <c r="M6414" s="10">
        <v>21321.09</v>
      </c>
      <c r="N6414" s="10">
        <v>2243.91</v>
      </c>
    </row>
    <row r="6415" spans="1:14" x14ac:dyDescent="0.25">
      <c r="A6415" s="9" t="s">
        <v>863</v>
      </c>
      <c r="B6415" s="9" t="s">
        <v>102</v>
      </c>
      <c r="C6415" s="9" t="s">
        <v>42</v>
      </c>
      <c r="D6415" s="9" t="s">
        <v>43</v>
      </c>
      <c r="E6415" s="10">
        <v>27239.1</v>
      </c>
      <c r="F6415" s="10">
        <v>26712.63054187192</v>
      </c>
      <c r="G6415" s="10">
        <v>526.46945812807826</v>
      </c>
      <c r="H6415" s="10">
        <v>27113.32</v>
      </c>
      <c r="I6415" s="10">
        <v>125.77999999999884</v>
      </c>
      <c r="J6415" s="10">
        <v>3570</v>
      </c>
      <c r="K6415" s="10">
        <v>3501</v>
      </c>
      <c r="L6415" s="10">
        <v>69</v>
      </c>
      <c r="M6415" s="10">
        <v>3553.5149999999999</v>
      </c>
      <c r="N6415" s="10">
        <v>16.485000000000127</v>
      </c>
    </row>
    <row r="6416" spans="1:14" x14ac:dyDescent="0.25">
      <c r="A6416" s="9" t="s">
        <v>863</v>
      </c>
      <c r="B6416" s="9" t="s">
        <v>50</v>
      </c>
      <c r="C6416" s="9" t="s">
        <v>42</v>
      </c>
      <c r="D6416" s="9" t="s">
        <v>43</v>
      </c>
      <c r="E6416" s="10">
        <v>28660.59</v>
      </c>
      <c r="F6416" s="10">
        <v>28526.149253731342</v>
      </c>
      <c r="G6416" s="10">
        <v>134.44074626865768</v>
      </c>
      <c r="H6416" s="10">
        <v>28668.78</v>
      </c>
      <c r="I6416" s="10">
        <v>-8.1899999999986903</v>
      </c>
      <c r="J6416" s="10">
        <v>21105</v>
      </c>
      <c r="K6416" s="10">
        <v>21006</v>
      </c>
      <c r="L6416" s="10">
        <v>99</v>
      </c>
      <c r="M6416" s="10">
        <v>21111.03</v>
      </c>
      <c r="N6416" s="10">
        <v>-6.0299999999988358</v>
      </c>
    </row>
    <row r="6417" spans="1:14" x14ac:dyDescent="0.25">
      <c r="A6417" s="9" t="s">
        <v>863</v>
      </c>
      <c r="B6417" s="9" t="s">
        <v>103</v>
      </c>
      <c r="C6417" s="9" t="s">
        <v>42</v>
      </c>
      <c r="D6417" s="9" t="s">
        <v>43</v>
      </c>
      <c r="E6417" s="10">
        <v>101456.34</v>
      </c>
      <c r="F6417" s="10">
        <v>100480.52475247525</v>
      </c>
      <c r="G6417" s="10">
        <v>975.81524752474797</v>
      </c>
      <c r="H6417" s="10">
        <v>101485.33</v>
      </c>
      <c r="I6417" s="10">
        <v>-28.990000000005239</v>
      </c>
      <c r="J6417" s="10">
        <v>21210</v>
      </c>
      <c r="K6417" s="10">
        <v>21006</v>
      </c>
      <c r="L6417" s="10">
        <v>204</v>
      </c>
      <c r="M6417" s="10">
        <v>21216.06</v>
      </c>
      <c r="N6417" s="10">
        <v>-6.0600000000013097</v>
      </c>
    </row>
    <row r="6418" spans="1:14" x14ac:dyDescent="0.25">
      <c r="A6418" s="9" t="s">
        <v>863</v>
      </c>
      <c r="B6418" s="9" t="s">
        <v>104</v>
      </c>
      <c r="C6418" s="9" t="s">
        <v>42</v>
      </c>
      <c r="D6418" s="9" t="s">
        <v>53</v>
      </c>
      <c r="E6418" s="10">
        <v>91160.01</v>
      </c>
      <c r="F6418" s="10">
        <v>91156.407960199009</v>
      </c>
      <c r="G6418" s="10">
        <v>3.6020398009859491</v>
      </c>
      <c r="H6418" s="10">
        <v>91612.19</v>
      </c>
      <c r="I6418" s="10">
        <v>-452.18000000000757</v>
      </c>
      <c r="J6418" s="10">
        <v>15755</v>
      </c>
      <c r="K6418" s="10">
        <v>15754.500497512436</v>
      </c>
      <c r="L6418" s="10">
        <v>0.49950248756431392</v>
      </c>
      <c r="M6418" s="10">
        <v>15833.272999999999</v>
      </c>
      <c r="N6418" s="10">
        <v>-78.272999999999229</v>
      </c>
    </row>
    <row r="6419" spans="1:14" x14ac:dyDescent="0.25">
      <c r="A6419" s="9" t="s">
        <v>863</v>
      </c>
      <c r="B6419" s="9" t="s">
        <v>54</v>
      </c>
      <c r="C6419" s="9" t="s">
        <v>42</v>
      </c>
      <c r="D6419" s="9" t="s">
        <v>55</v>
      </c>
      <c r="E6419" s="10">
        <v>1060.5899999999999</v>
      </c>
      <c r="F6419" s="10">
        <v>1039.7941176470588</v>
      </c>
      <c r="G6419" s="10">
        <v>20.795882352941135</v>
      </c>
      <c r="H6419" s="10">
        <v>1060.5899999999999</v>
      </c>
      <c r="I6419" s="10">
        <v>0</v>
      </c>
      <c r="J6419" s="10">
        <v>192.83500000000001</v>
      </c>
      <c r="K6419" s="10">
        <v>189.05392156862746</v>
      </c>
      <c r="L6419" s="10">
        <v>3.7810784313725492</v>
      </c>
      <c r="M6419" s="10">
        <v>192.83500000000001</v>
      </c>
      <c r="N6419" s="10">
        <v>0</v>
      </c>
    </row>
    <row r="6420" spans="1:14" x14ac:dyDescent="0.25">
      <c r="A6420" s="9" t="s">
        <v>864</v>
      </c>
      <c r="B6420" s="9" t="s">
        <v>25</v>
      </c>
      <c r="C6420" s="9" t="s">
        <v>26</v>
      </c>
      <c r="D6420" s="9" t="s">
        <v>27</v>
      </c>
      <c r="E6420" s="10">
        <v>622.26</v>
      </c>
      <c r="F6420" s="10">
        <v>0</v>
      </c>
      <c r="G6420" s="10">
        <v>622.26</v>
      </c>
      <c r="H6420" s="10">
        <v>0</v>
      </c>
      <c r="I6420" s="10">
        <v>622.26</v>
      </c>
      <c r="J6420" s="10">
        <v>0</v>
      </c>
      <c r="K6420" s="10">
        <v>0</v>
      </c>
      <c r="L6420" s="10">
        <v>0</v>
      </c>
      <c r="M6420" s="10">
        <v>0</v>
      </c>
      <c r="N6420" s="10">
        <v>0</v>
      </c>
    </row>
    <row r="6421" spans="1:14" x14ac:dyDescent="0.25">
      <c r="A6421" s="9" t="s">
        <v>864</v>
      </c>
      <c r="B6421" s="9" t="s">
        <v>258</v>
      </c>
      <c r="C6421" s="9" t="s">
        <v>33</v>
      </c>
      <c r="D6421" s="9" t="s">
        <v>27</v>
      </c>
      <c r="E6421" s="10">
        <v>46.27</v>
      </c>
      <c r="F6421" s="10">
        <v>0</v>
      </c>
      <c r="G6421" s="10">
        <v>46.27</v>
      </c>
      <c r="H6421" s="10">
        <v>49.61</v>
      </c>
      <c r="I6421" s="10">
        <v>-3.3399999999999963</v>
      </c>
      <c r="J6421" s="10">
        <v>6.12</v>
      </c>
      <c r="K6421" s="10">
        <v>0</v>
      </c>
      <c r="L6421" s="10">
        <v>6.12</v>
      </c>
      <c r="M6421" s="10">
        <v>6.5629999999999997</v>
      </c>
      <c r="N6421" s="10">
        <v>-0.44299999999999962</v>
      </c>
    </row>
    <row r="6422" spans="1:14" x14ac:dyDescent="0.25">
      <c r="A6422" s="9" t="s">
        <v>864</v>
      </c>
      <c r="B6422" s="9" t="s">
        <v>259</v>
      </c>
      <c r="C6422" s="9" t="s">
        <v>33</v>
      </c>
      <c r="D6422" s="9" t="s">
        <v>27</v>
      </c>
      <c r="E6422" s="10">
        <v>94.95</v>
      </c>
      <c r="F6422" s="10">
        <v>0</v>
      </c>
      <c r="G6422" s="10">
        <v>94.95</v>
      </c>
      <c r="H6422" s="10">
        <v>101.81</v>
      </c>
      <c r="I6422" s="10">
        <v>-6.8599999999999994</v>
      </c>
      <c r="J6422" s="10">
        <v>6.12</v>
      </c>
      <c r="K6422" s="10">
        <v>0</v>
      </c>
      <c r="L6422" s="10">
        <v>6.12</v>
      </c>
      <c r="M6422" s="10">
        <v>6.5629999999999997</v>
      </c>
      <c r="N6422" s="10">
        <v>-0.44299999999999962</v>
      </c>
    </row>
    <row r="6423" spans="1:14" x14ac:dyDescent="0.25">
      <c r="A6423" s="9" t="s">
        <v>864</v>
      </c>
      <c r="B6423" s="9" t="s">
        <v>260</v>
      </c>
      <c r="C6423" s="9" t="s">
        <v>33</v>
      </c>
      <c r="D6423" s="9" t="s">
        <v>27</v>
      </c>
      <c r="E6423" s="10">
        <v>3743.02</v>
      </c>
      <c r="F6423" s="10">
        <v>0</v>
      </c>
      <c r="G6423" s="10">
        <v>3743.02</v>
      </c>
      <c r="H6423" s="10">
        <v>4012.86</v>
      </c>
      <c r="I6423" s="10">
        <v>-269.84000000000015</v>
      </c>
      <c r="J6423" s="10">
        <v>61.2</v>
      </c>
      <c r="K6423" s="10">
        <v>0</v>
      </c>
      <c r="L6423" s="10">
        <v>61.2</v>
      </c>
      <c r="M6423" s="10">
        <v>65.611999999999995</v>
      </c>
      <c r="N6423" s="10">
        <v>-4.4119999999999919</v>
      </c>
    </row>
    <row r="6424" spans="1:14" x14ac:dyDescent="0.25">
      <c r="A6424" s="9" t="s">
        <v>864</v>
      </c>
      <c r="B6424" s="9" t="s">
        <v>48</v>
      </c>
      <c r="C6424" s="9" t="s">
        <v>39</v>
      </c>
      <c r="D6424" s="9" t="s">
        <v>43</v>
      </c>
      <c r="E6424" s="10">
        <v>-27476.09</v>
      </c>
      <c r="F6424" s="10">
        <v>0</v>
      </c>
      <c r="G6424" s="10">
        <v>-27476.09</v>
      </c>
      <c r="H6424" s="10">
        <v>-27476.21</v>
      </c>
      <c r="I6424" s="10">
        <v>0.11999999999898137</v>
      </c>
      <c r="J6424" s="10">
        <v>-30510</v>
      </c>
      <c r="K6424" s="10">
        <v>0</v>
      </c>
      <c r="L6424" s="10">
        <v>-30510</v>
      </c>
      <c r="M6424" s="10">
        <v>-30510</v>
      </c>
      <c r="N6424" s="10">
        <v>0</v>
      </c>
    </row>
    <row r="6425" spans="1:14" x14ac:dyDescent="0.25">
      <c r="A6425" s="9" t="s">
        <v>864</v>
      </c>
      <c r="B6425" s="9" t="s">
        <v>266</v>
      </c>
      <c r="C6425" s="9" t="s">
        <v>42</v>
      </c>
      <c r="D6425" s="9" t="s">
        <v>43</v>
      </c>
      <c r="E6425" s="10">
        <v>2275.5700000000002</v>
      </c>
      <c r="F6425" s="10">
        <v>2275.6410256410254</v>
      </c>
      <c r="G6425" s="10">
        <v>-7.1025641025244113E-2</v>
      </c>
      <c r="H6425" s="10">
        <v>2307.5</v>
      </c>
      <c r="I6425" s="10">
        <v>-31.929999999999836</v>
      </c>
      <c r="J6425" s="10">
        <v>5034</v>
      </c>
      <c r="K6425" s="10">
        <v>5034.1499013806706</v>
      </c>
      <c r="L6425" s="10">
        <v>-0.14990138067059888</v>
      </c>
      <c r="M6425" s="10">
        <v>5104.6279999999997</v>
      </c>
      <c r="N6425" s="10">
        <v>-70.627999999999702</v>
      </c>
    </row>
    <row r="6426" spans="1:14" x14ac:dyDescent="0.25">
      <c r="A6426" s="9" t="s">
        <v>864</v>
      </c>
      <c r="B6426" s="9" t="s">
        <v>267</v>
      </c>
      <c r="C6426" s="9" t="s">
        <v>42</v>
      </c>
      <c r="D6426" s="9" t="s">
        <v>43</v>
      </c>
      <c r="E6426" s="10">
        <v>20694.02</v>
      </c>
      <c r="F6426" s="10">
        <v>20694.019704433496</v>
      </c>
      <c r="G6426" s="10">
        <v>2.9556650406448171E-4</v>
      </c>
      <c r="H6426" s="10">
        <v>21004.43</v>
      </c>
      <c r="I6426" s="10">
        <v>-310.40999999999985</v>
      </c>
      <c r="J6426" s="10">
        <v>30510</v>
      </c>
      <c r="K6426" s="10">
        <v>30510</v>
      </c>
      <c r="L6426" s="10">
        <v>0</v>
      </c>
      <c r="M6426" s="10">
        <v>30967.65</v>
      </c>
      <c r="N6426" s="10">
        <v>-457.65000000000146</v>
      </c>
    </row>
    <row r="6427" spans="1:14" x14ac:dyDescent="0.25">
      <c r="A6427" s="9" t="s">
        <v>865</v>
      </c>
      <c r="B6427" s="9" t="s">
        <v>25</v>
      </c>
      <c r="C6427" s="9" t="s">
        <v>26</v>
      </c>
      <c r="D6427" s="9" t="s">
        <v>27</v>
      </c>
      <c r="E6427" s="10">
        <v>2856.61</v>
      </c>
      <c r="F6427" s="10">
        <v>0</v>
      </c>
      <c r="G6427" s="10">
        <v>2856.61</v>
      </c>
      <c r="H6427" s="10">
        <v>0</v>
      </c>
      <c r="I6427" s="10">
        <v>2856.61</v>
      </c>
      <c r="J6427" s="10">
        <v>0</v>
      </c>
      <c r="K6427" s="10">
        <v>0</v>
      </c>
      <c r="L6427" s="10">
        <v>0</v>
      </c>
      <c r="M6427" s="10">
        <v>0</v>
      </c>
      <c r="N6427" s="10">
        <v>0</v>
      </c>
    </row>
    <row r="6428" spans="1:14" x14ac:dyDescent="0.25">
      <c r="A6428" s="9" t="s">
        <v>865</v>
      </c>
      <c r="B6428" s="9" t="s">
        <v>258</v>
      </c>
      <c r="C6428" s="9" t="s">
        <v>33</v>
      </c>
      <c r="D6428" s="9" t="s">
        <v>27</v>
      </c>
      <c r="E6428" s="10">
        <v>316.2</v>
      </c>
      <c r="F6428" s="10">
        <v>0</v>
      </c>
      <c r="G6428" s="10">
        <v>316.2</v>
      </c>
      <c r="H6428" s="10">
        <v>326.77999999999997</v>
      </c>
      <c r="I6428" s="10">
        <v>-10.579999999999984</v>
      </c>
      <c r="J6428" s="10">
        <v>41.82</v>
      </c>
      <c r="K6428" s="10">
        <v>0</v>
      </c>
      <c r="L6428" s="10">
        <v>41.82</v>
      </c>
      <c r="M6428" s="10">
        <v>43.228999999999999</v>
      </c>
      <c r="N6428" s="10">
        <v>-1.4089999999999989</v>
      </c>
    </row>
    <row r="6429" spans="1:14" x14ac:dyDescent="0.25">
      <c r="A6429" s="9" t="s">
        <v>865</v>
      </c>
      <c r="B6429" s="9" t="s">
        <v>259</v>
      </c>
      <c r="C6429" s="9" t="s">
        <v>33</v>
      </c>
      <c r="D6429" s="9" t="s">
        <v>27</v>
      </c>
      <c r="E6429" s="10">
        <v>648.82000000000005</v>
      </c>
      <c r="F6429" s="10">
        <v>0</v>
      </c>
      <c r="G6429" s="10">
        <v>648.82000000000005</v>
      </c>
      <c r="H6429" s="10">
        <v>670.64</v>
      </c>
      <c r="I6429" s="10">
        <v>-21.819999999999936</v>
      </c>
      <c r="J6429" s="10">
        <v>41.82</v>
      </c>
      <c r="K6429" s="10">
        <v>0</v>
      </c>
      <c r="L6429" s="10">
        <v>41.82</v>
      </c>
      <c r="M6429" s="10">
        <v>43.228999999999999</v>
      </c>
      <c r="N6429" s="10">
        <v>-1.4089999999999989</v>
      </c>
    </row>
    <row r="6430" spans="1:14" x14ac:dyDescent="0.25">
      <c r="A6430" s="9" t="s">
        <v>865</v>
      </c>
      <c r="B6430" s="9" t="s">
        <v>260</v>
      </c>
      <c r="C6430" s="9" t="s">
        <v>33</v>
      </c>
      <c r="D6430" s="9" t="s">
        <v>27</v>
      </c>
      <c r="E6430" s="10">
        <v>25577.32</v>
      </c>
      <c r="F6430" s="10">
        <v>0</v>
      </c>
      <c r="G6430" s="10">
        <v>25577.32</v>
      </c>
      <c r="H6430" s="10">
        <v>26432.78</v>
      </c>
      <c r="I6430" s="10">
        <v>-855.45999999999913</v>
      </c>
      <c r="J6430" s="10">
        <v>418.2</v>
      </c>
      <c r="K6430" s="10">
        <v>0</v>
      </c>
      <c r="L6430" s="10">
        <v>418.2</v>
      </c>
      <c r="M6430" s="10">
        <v>432.18599999999998</v>
      </c>
      <c r="N6430" s="10">
        <v>-13.98599999999999</v>
      </c>
    </row>
    <row r="6431" spans="1:14" x14ac:dyDescent="0.25">
      <c r="A6431" s="9" t="s">
        <v>865</v>
      </c>
      <c r="B6431" s="9" t="s">
        <v>101</v>
      </c>
      <c r="C6431" s="9" t="s">
        <v>39</v>
      </c>
      <c r="D6431" s="9" t="s">
        <v>43</v>
      </c>
      <c r="E6431" s="10">
        <v>-161624.1</v>
      </c>
      <c r="F6431" s="10">
        <v>0</v>
      </c>
      <c r="G6431" s="10">
        <v>-161624.1</v>
      </c>
      <c r="H6431" s="10">
        <v>-161623.09</v>
      </c>
      <c r="I6431" s="10">
        <v>-1.0100000000093132</v>
      </c>
      <c r="J6431" s="10">
        <v>-200970</v>
      </c>
      <c r="K6431" s="10">
        <v>0</v>
      </c>
      <c r="L6431" s="10">
        <v>-200970</v>
      </c>
      <c r="M6431" s="10">
        <v>-200970</v>
      </c>
      <c r="N6431" s="10">
        <v>0</v>
      </c>
    </row>
    <row r="6432" spans="1:14" x14ac:dyDescent="0.25">
      <c r="A6432" s="9" t="s">
        <v>865</v>
      </c>
      <c r="B6432" s="9" t="s">
        <v>262</v>
      </c>
      <c r="C6432" s="9" t="s">
        <v>42</v>
      </c>
      <c r="D6432" s="9" t="s">
        <v>43</v>
      </c>
      <c r="E6432" s="10">
        <v>15720.83</v>
      </c>
      <c r="F6432" s="10">
        <v>15720.84812623274</v>
      </c>
      <c r="G6432" s="10">
        <v>-1.8126232740542036E-2</v>
      </c>
      <c r="H6432" s="10">
        <v>15940.94</v>
      </c>
      <c r="I6432" s="10">
        <v>-220.11000000000058</v>
      </c>
      <c r="J6432" s="10">
        <v>33160</v>
      </c>
      <c r="K6432" s="10">
        <v>33160.050295857982</v>
      </c>
      <c r="L6432" s="10">
        <v>-5.0295857981836889E-2</v>
      </c>
      <c r="M6432" s="10">
        <v>33624.290999999997</v>
      </c>
      <c r="N6432" s="10">
        <v>-464.29099999999744</v>
      </c>
    </row>
    <row r="6433" spans="1:14" x14ac:dyDescent="0.25">
      <c r="A6433" s="9" t="s">
        <v>865</v>
      </c>
      <c r="B6433" s="9" t="s">
        <v>261</v>
      </c>
      <c r="C6433" s="9" t="s">
        <v>42</v>
      </c>
      <c r="D6433" s="9" t="s">
        <v>43</v>
      </c>
      <c r="E6433" s="10">
        <v>116504.32000000001</v>
      </c>
      <c r="F6433" s="10">
        <v>116504.31527093596</v>
      </c>
      <c r="G6433" s="10">
        <v>4.7290640504797921E-3</v>
      </c>
      <c r="H6433" s="10">
        <v>118251.88</v>
      </c>
      <c r="I6433" s="10">
        <v>-1747.5599999999977</v>
      </c>
      <c r="J6433" s="10">
        <v>200970</v>
      </c>
      <c r="K6433" s="10">
        <v>200970</v>
      </c>
      <c r="L6433" s="10">
        <v>0</v>
      </c>
      <c r="M6433" s="10">
        <v>203984.55</v>
      </c>
      <c r="N6433" s="10">
        <v>-3014.5499999999884</v>
      </c>
    </row>
    <row r="6434" spans="1:14" x14ac:dyDescent="0.25">
      <c r="A6434" s="9" t="s">
        <v>866</v>
      </c>
      <c r="B6434" s="9" t="s">
        <v>25</v>
      </c>
      <c r="C6434" s="9" t="s">
        <v>26</v>
      </c>
      <c r="D6434" s="9" t="s">
        <v>27</v>
      </c>
      <c r="E6434" s="10">
        <v>624.58000000000004</v>
      </c>
      <c r="F6434" s="10">
        <v>0</v>
      </c>
      <c r="G6434" s="10">
        <v>624.58000000000004</v>
      </c>
      <c r="H6434" s="10">
        <v>0</v>
      </c>
      <c r="I6434" s="10">
        <v>624.58000000000004</v>
      </c>
      <c r="J6434" s="10">
        <v>0</v>
      </c>
      <c r="K6434" s="10">
        <v>0</v>
      </c>
      <c r="L6434" s="10">
        <v>0</v>
      </c>
      <c r="M6434" s="10">
        <v>0</v>
      </c>
      <c r="N6434" s="10">
        <v>0</v>
      </c>
    </row>
    <row r="6435" spans="1:14" x14ac:dyDescent="0.25">
      <c r="A6435" s="9" t="s">
        <v>866</v>
      </c>
      <c r="B6435" s="9" t="s">
        <v>258</v>
      </c>
      <c r="C6435" s="9" t="s">
        <v>33</v>
      </c>
      <c r="D6435" s="9" t="s">
        <v>27</v>
      </c>
      <c r="E6435" s="10">
        <v>69.41</v>
      </c>
      <c r="F6435" s="10">
        <v>0</v>
      </c>
      <c r="G6435" s="10">
        <v>69.41</v>
      </c>
      <c r="H6435" s="10">
        <v>71.709999999999994</v>
      </c>
      <c r="I6435" s="10">
        <v>-2.2999999999999972</v>
      </c>
      <c r="J6435" s="10">
        <v>9.18</v>
      </c>
      <c r="K6435" s="10">
        <v>0</v>
      </c>
      <c r="L6435" s="10">
        <v>9.18</v>
      </c>
      <c r="M6435" s="10">
        <v>9.4860000000000007</v>
      </c>
      <c r="N6435" s="10">
        <v>-0.30600000000000094</v>
      </c>
    </row>
    <row r="6436" spans="1:14" x14ac:dyDescent="0.25">
      <c r="A6436" s="9" t="s">
        <v>866</v>
      </c>
      <c r="B6436" s="9" t="s">
        <v>259</v>
      </c>
      <c r="C6436" s="9" t="s">
        <v>33</v>
      </c>
      <c r="D6436" s="9" t="s">
        <v>27</v>
      </c>
      <c r="E6436" s="10">
        <v>142.41999999999999</v>
      </c>
      <c r="F6436" s="10">
        <v>0</v>
      </c>
      <c r="G6436" s="10">
        <v>142.41999999999999</v>
      </c>
      <c r="H6436" s="10">
        <v>147.16</v>
      </c>
      <c r="I6436" s="10">
        <v>-4.7400000000000091</v>
      </c>
      <c r="J6436" s="10">
        <v>9.18</v>
      </c>
      <c r="K6436" s="10">
        <v>0</v>
      </c>
      <c r="L6436" s="10">
        <v>9.18</v>
      </c>
      <c r="M6436" s="10">
        <v>9.4860000000000007</v>
      </c>
      <c r="N6436" s="10">
        <v>-0.30600000000000094</v>
      </c>
    </row>
    <row r="6437" spans="1:14" x14ac:dyDescent="0.25">
      <c r="A6437" s="9" t="s">
        <v>866</v>
      </c>
      <c r="B6437" s="9" t="s">
        <v>260</v>
      </c>
      <c r="C6437" s="9" t="s">
        <v>33</v>
      </c>
      <c r="D6437" s="9" t="s">
        <v>27</v>
      </c>
      <c r="E6437" s="10">
        <v>5614.53</v>
      </c>
      <c r="F6437" s="10">
        <v>0</v>
      </c>
      <c r="G6437" s="10">
        <v>5614.53</v>
      </c>
      <c r="H6437" s="10">
        <v>5800.3</v>
      </c>
      <c r="I6437" s="10">
        <v>-185.77000000000044</v>
      </c>
      <c r="J6437" s="10">
        <v>91.8</v>
      </c>
      <c r="K6437" s="10">
        <v>0</v>
      </c>
      <c r="L6437" s="10">
        <v>91.8</v>
      </c>
      <c r="M6437" s="10">
        <v>94.837000000000003</v>
      </c>
      <c r="N6437" s="10">
        <v>-3.0370000000000061</v>
      </c>
    </row>
    <row r="6438" spans="1:14" x14ac:dyDescent="0.25">
      <c r="A6438" s="9" t="s">
        <v>866</v>
      </c>
      <c r="B6438" s="9" t="s">
        <v>101</v>
      </c>
      <c r="C6438" s="9" t="s">
        <v>39</v>
      </c>
      <c r="D6438" s="9" t="s">
        <v>43</v>
      </c>
      <c r="E6438" s="10">
        <v>-35466.1</v>
      </c>
      <c r="F6438" s="10">
        <v>0</v>
      </c>
      <c r="G6438" s="10">
        <v>-35466.1</v>
      </c>
      <c r="H6438" s="10">
        <v>-35465.879999999997</v>
      </c>
      <c r="I6438" s="10">
        <v>-0.22000000000116415</v>
      </c>
      <c r="J6438" s="10">
        <v>-44100</v>
      </c>
      <c r="K6438" s="10">
        <v>0</v>
      </c>
      <c r="L6438" s="10">
        <v>-44100</v>
      </c>
      <c r="M6438" s="10">
        <v>-44100</v>
      </c>
      <c r="N6438" s="10">
        <v>0</v>
      </c>
    </row>
    <row r="6439" spans="1:14" x14ac:dyDescent="0.25">
      <c r="A6439" s="9" t="s">
        <v>866</v>
      </c>
      <c r="B6439" s="9" t="s">
        <v>262</v>
      </c>
      <c r="C6439" s="9" t="s">
        <v>42</v>
      </c>
      <c r="D6439" s="9" t="s">
        <v>43</v>
      </c>
      <c r="E6439" s="10">
        <v>3449.95</v>
      </c>
      <c r="F6439" s="10">
        <v>3449.7140039447731</v>
      </c>
      <c r="G6439" s="10">
        <v>0.23599605522667844</v>
      </c>
      <c r="H6439" s="10">
        <v>3498.01</v>
      </c>
      <c r="I6439" s="10">
        <v>-48.0600000000004</v>
      </c>
      <c r="J6439" s="10">
        <v>7277</v>
      </c>
      <c r="K6439" s="10">
        <v>7276.4999999999991</v>
      </c>
      <c r="L6439" s="10">
        <v>0.50000000000090949</v>
      </c>
      <c r="M6439" s="10">
        <v>7378.3710000000001</v>
      </c>
      <c r="N6439" s="10">
        <v>-101.37100000000009</v>
      </c>
    </row>
    <row r="6440" spans="1:14" x14ac:dyDescent="0.25">
      <c r="A6440" s="9" t="s">
        <v>866</v>
      </c>
      <c r="B6440" s="9" t="s">
        <v>261</v>
      </c>
      <c r="C6440" s="9" t="s">
        <v>42</v>
      </c>
      <c r="D6440" s="9" t="s">
        <v>43</v>
      </c>
      <c r="E6440" s="10">
        <v>25565.21</v>
      </c>
      <c r="F6440" s="10">
        <v>25565.211822660098</v>
      </c>
      <c r="G6440" s="10">
        <v>-1.8226600986963604E-3</v>
      </c>
      <c r="H6440" s="10">
        <v>25948.69</v>
      </c>
      <c r="I6440" s="10">
        <v>-383.47999999999956</v>
      </c>
      <c r="J6440" s="10">
        <v>44100</v>
      </c>
      <c r="K6440" s="10">
        <v>44100</v>
      </c>
      <c r="L6440" s="10">
        <v>0</v>
      </c>
      <c r="M6440" s="10">
        <v>44761.5</v>
      </c>
      <c r="N6440" s="10">
        <v>-661.5</v>
      </c>
    </row>
    <row r="6441" spans="1:14" x14ac:dyDescent="0.25">
      <c r="A6441" s="9" t="s">
        <v>867</v>
      </c>
      <c r="B6441" s="9" t="s">
        <v>25</v>
      </c>
      <c r="C6441" s="9" t="s">
        <v>26</v>
      </c>
      <c r="D6441" s="9" t="s">
        <v>27</v>
      </c>
      <c r="E6441" s="10">
        <v>1721.4</v>
      </c>
      <c r="F6441" s="10">
        <v>0</v>
      </c>
      <c r="G6441" s="10">
        <v>1721.4</v>
      </c>
      <c r="H6441" s="10">
        <v>0</v>
      </c>
      <c r="I6441" s="10">
        <v>1721.4</v>
      </c>
      <c r="J6441" s="10">
        <v>0</v>
      </c>
      <c r="K6441" s="10">
        <v>0</v>
      </c>
      <c r="L6441" s="10">
        <v>0</v>
      </c>
      <c r="M6441" s="10">
        <v>0</v>
      </c>
      <c r="N6441" s="10">
        <v>0</v>
      </c>
    </row>
    <row r="6442" spans="1:14" x14ac:dyDescent="0.25">
      <c r="A6442" s="9" t="s">
        <v>867</v>
      </c>
      <c r="B6442" s="9" t="s">
        <v>28</v>
      </c>
      <c r="C6442" s="9" t="s">
        <v>29</v>
      </c>
      <c r="D6442" s="9" t="s">
        <v>27</v>
      </c>
      <c r="E6442" s="10">
        <v>10.24</v>
      </c>
      <c r="F6442" s="10">
        <v>0</v>
      </c>
      <c r="G6442" s="10">
        <v>10.24</v>
      </c>
      <c r="H6442" s="10">
        <v>10.29</v>
      </c>
      <c r="I6442" s="10">
        <v>-4.9999999999998934E-2</v>
      </c>
      <c r="J6442" s="10">
        <v>0</v>
      </c>
      <c r="K6442" s="10">
        <v>0</v>
      </c>
      <c r="L6442" s="10">
        <v>0</v>
      </c>
      <c r="M6442" s="10">
        <v>0</v>
      </c>
      <c r="N6442" s="10">
        <v>0</v>
      </c>
    </row>
    <row r="6443" spans="1:14" x14ac:dyDescent="0.25">
      <c r="A6443" s="9" t="s">
        <v>867</v>
      </c>
      <c r="B6443" s="9" t="s">
        <v>30</v>
      </c>
      <c r="C6443" s="9" t="s">
        <v>29</v>
      </c>
      <c r="D6443" s="9" t="s">
        <v>27</v>
      </c>
      <c r="E6443" s="10">
        <v>238.92</v>
      </c>
      <c r="F6443" s="10">
        <v>0</v>
      </c>
      <c r="G6443" s="10">
        <v>238.92</v>
      </c>
      <c r="H6443" s="10">
        <v>240.12</v>
      </c>
      <c r="I6443" s="10">
        <v>-1.2000000000000171</v>
      </c>
      <c r="J6443" s="10">
        <v>0</v>
      </c>
      <c r="K6443" s="10">
        <v>0</v>
      </c>
      <c r="L6443" s="10">
        <v>0</v>
      </c>
      <c r="M6443" s="10">
        <v>0</v>
      </c>
      <c r="N6443" s="10">
        <v>0</v>
      </c>
    </row>
    <row r="6444" spans="1:14" x14ac:dyDescent="0.25">
      <c r="A6444" s="9" t="s">
        <v>867</v>
      </c>
      <c r="B6444" s="9" t="s">
        <v>31</v>
      </c>
      <c r="C6444" s="9" t="s">
        <v>29</v>
      </c>
      <c r="D6444" s="9" t="s">
        <v>27</v>
      </c>
      <c r="E6444" s="10">
        <v>1604.2</v>
      </c>
      <c r="F6444" s="10">
        <v>0</v>
      </c>
      <c r="G6444" s="10">
        <v>1604.2</v>
      </c>
      <c r="H6444" s="10">
        <v>1612.22</v>
      </c>
      <c r="I6444" s="10">
        <v>-8.0199999999999818</v>
      </c>
      <c r="J6444" s="10">
        <v>0</v>
      </c>
      <c r="K6444" s="10">
        <v>0</v>
      </c>
      <c r="L6444" s="10">
        <v>0</v>
      </c>
      <c r="M6444" s="10">
        <v>0</v>
      </c>
      <c r="N6444" s="10">
        <v>0</v>
      </c>
    </row>
    <row r="6445" spans="1:14" x14ac:dyDescent="0.25">
      <c r="A6445" s="9" t="s">
        <v>867</v>
      </c>
      <c r="B6445" s="9" t="s">
        <v>32</v>
      </c>
      <c r="C6445" s="9" t="s">
        <v>33</v>
      </c>
      <c r="D6445" s="9" t="s">
        <v>27</v>
      </c>
      <c r="E6445" s="10">
        <v>2528.75</v>
      </c>
      <c r="F6445" s="10">
        <v>0</v>
      </c>
      <c r="G6445" s="10">
        <v>2528.75</v>
      </c>
      <c r="H6445" s="10">
        <v>2653.85</v>
      </c>
      <c r="I6445" s="10">
        <v>-125.09999999999991</v>
      </c>
      <c r="J6445" s="10">
        <v>7.17</v>
      </c>
      <c r="K6445" s="10">
        <v>0</v>
      </c>
      <c r="L6445" s="10">
        <v>7.17</v>
      </c>
      <c r="M6445" s="10">
        <v>7.5250000000000004</v>
      </c>
      <c r="N6445" s="10">
        <v>-0.35500000000000043</v>
      </c>
    </row>
    <row r="6446" spans="1:14" x14ac:dyDescent="0.25">
      <c r="A6446" s="9" t="s">
        <v>867</v>
      </c>
      <c r="B6446" s="9" t="s">
        <v>34</v>
      </c>
      <c r="C6446" s="9" t="s">
        <v>33</v>
      </c>
      <c r="D6446" s="9" t="s">
        <v>27</v>
      </c>
      <c r="E6446" s="10">
        <v>8692.7000000000007</v>
      </c>
      <c r="F6446" s="10">
        <v>0</v>
      </c>
      <c r="G6446" s="10">
        <v>8692.7000000000007</v>
      </c>
      <c r="H6446" s="10">
        <v>9122.74</v>
      </c>
      <c r="I6446" s="10">
        <v>-430.03999999999905</v>
      </c>
      <c r="J6446" s="10">
        <v>7.17</v>
      </c>
      <c r="K6446" s="10">
        <v>0</v>
      </c>
      <c r="L6446" s="10">
        <v>7.17</v>
      </c>
      <c r="M6446" s="10">
        <v>7.5250000000000004</v>
      </c>
      <c r="N6446" s="10">
        <v>-0.35500000000000043</v>
      </c>
    </row>
    <row r="6447" spans="1:14" x14ac:dyDescent="0.25">
      <c r="A6447" s="9" t="s">
        <v>867</v>
      </c>
      <c r="B6447" s="9" t="s">
        <v>35</v>
      </c>
      <c r="C6447" s="9" t="s">
        <v>33</v>
      </c>
      <c r="D6447" s="9" t="s">
        <v>27</v>
      </c>
      <c r="E6447" s="10">
        <v>9404.9599999999991</v>
      </c>
      <c r="F6447" s="10">
        <v>0</v>
      </c>
      <c r="G6447" s="10">
        <v>9404.9599999999991</v>
      </c>
      <c r="H6447" s="10">
        <v>9870.18</v>
      </c>
      <c r="I6447" s="10">
        <v>-465.22000000000116</v>
      </c>
      <c r="J6447" s="10">
        <v>150.57</v>
      </c>
      <c r="K6447" s="10">
        <v>0</v>
      </c>
      <c r="L6447" s="10">
        <v>150.57</v>
      </c>
      <c r="M6447" s="10">
        <v>158.018</v>
      </c>
      <c r="N6447" s="10">
        <v>-7.4480000000000075</v>
      </c>
    </row>
    <row r="6448" spans="1:14" x14ac:dyDescent="0.25">
      <c r="A6448" s="9" t="s">
        <v>867</v>
      </c>
      <c r="B6448" s="9" t="s">
        <v>36</v>
      </c>
      <c r="C6448" s="9" t="s">
        <v>29</v>
      </c>
      <c r="D6448" s="9" t="s">
        <v>27</v>
      </c>
      <c r="E6448" s="10">
        <v>17972.939999999999</v>
      </c>
      <c r="F6448" s="10">
        <v>0</v>
      </c>
      <c r="G6448" s="10">
        <v>17972.939999999999</v>
      </c>
      <c r="H6448" s="10">
        <v>18062.71</v>
      </c>
      <c r="I6448" s="10">
        <v>-89.770000000000437</v>
      </c>
      <c r="J6448" s="10">
        <v>0</v>
      </c>
      <c r="K6448" s="10">
        <v>0</v>
      </c>
      <c r="L6448" s="10">
        <v>0</v>
      </c>
      <c r="M6448" s="10">
        <v>0</v>
      </c>
      <c r="N6448" s="10">
        <v>0</v>
      </c>
    </row>
    <row r="6449" spans="1:14" x14ac:dyDescent="0.25">
      <c r="A6449" s="9" t="s">
        <v>867</v>
      </c>
      <c r="B6449" s="9" t="s">
        <v>37</v>
      </c>
      <c r="C6449" s="9" t="s">
        <v>29</v>
      </c>
      <c r="D6449" s="9" t="s">
        <v>27</v>
      </c>
      <c r="E6449" s="10">
        <v>41562.54</v>
      </c>
      <c r="F6449" s="10">
        <v>0</v>
      </c>
      <c r="G6449" s="10">
        <v>41562.54</v>
      </c>
      <c r="H6449" s="10">
        <v>41770.14</v>
      </c>
      <c r="I6449" s="10">
        <v>-207.59999999999854</v>
      </c>
      <c r="J6449" s="10">
        <v>0</v>
      </c>
      <c r="K6449" s="10">
        <v>0</v>
      </c>
      <c r="L6449" s="10">
        <v>0</v>
      </c>
      <c r="M6449" s="10">
        <v>0</v>
      </c>
      <c r="N6449" s="10">
        <v>0</v>
      </c>
    </row>
    <row r="6450" spans="1:14" x14ac:dyDescent="0.25">
      <c r="A6450" s="9" t="s">
        <v>867</v>
      </c>
      <c r="B6450" s="9" t="s">
        <v>106</v>
      </c>
      <c r="C6450" s="9" t="s">
        <v>39</v>
      </c>
      <c r="D6450" s="9" t="s">
        <v>40</v>
      </c>
      <c r="E6450" s="10">
        <v>-963957.89</v>
      </c>
      <c r="F6450" s="10">
        <v>0</v>
      </c>
      <c r="G6450" s="10">
        <v>-963957.89</v>
      </c>
      <c r="H6450" s="10">
        <v>-963957.88</v>
      </c>
      <c r="I6450" s="10">
        <v>-1.0000000009313226E-2</v>
      </c>
      <c r="J6450" s="10">
        <v>-5417.75</v>
      </c>
      <c r="K6450" s="10">
        <v>0</v>
      </c>
      <c r="L6450" s="10">
        <v>-5417.75</v>
      </c>
      <c r="M6450" s="10">
        <v>-5417.75</v>
      </c>
      <c r="N6450" s="10">
        <v>0</v>
      </c>
    </row>
    <row r="6451" spans="1:14" x14ac:dyDescent="0.25">
      <c r="A6451" s="9" t="s">
        <v>867</v>
      </c>
      <c r="B6451" s="9" t="s">
        <v>92</v>
      </c>
      <c r="C6451" s="9" t="s">
        <v>42</v>
      </c>
      <c r="D6451" s="9" t="s">
        <v>43</v>
      </c>
      <c r="E6451" s="10">
        <v>32.69</v>
      </c>
      <c r="F6451" s="10">
        <v>0</v>
      </c>
      <c r="G6451" s="10">
        <v>32.69</v>
      </c>
      <c r="H6451" s="10">
        <v>0</v>
      </c>
      <c r="I6451" s="10">
        <v>32.69</v>
      </c>
      <c r="J6451" s="10">
        <v>384</v>
      </c>
      <c r="K6451" s="10">
        <v>0</v>
      </c>
      <c r="L6451" s="10">
        <v>384</v>
      </c>
      <c r="M6451" s="10">
        <v>0</v>
      </c>
      <c r="N6451" s="10">
        <v>384</v>
      </c>
    </row>
    <row r="6452" spans="1:14" x14ac:dyDescent="0.25">
      <c r="A6452" s="9" t="s">
        <v>867</v>
      </c>
      <c r="B6452" s="9" t="s">
        <v>107</v>
      </c>
      <c r="C6452" s="9" t="s">
        <v>42</v>
      </c>
      <c r="D6452" s="9" t="s">
        <v>43</v>
      </c>
      <c r="E6452" s="10">
        <v>3394.29</v>
      </c>
      <c r="F6452" s="10">
        <v>3379.3793103448274</v>
      </c>
      <c r="G6452" s="10">
        <v>14.910689655172519</v>
      </c>
      <c r="H6452" s="10">
        <v>3430.07</v>
      </c>
      <c r="I6452" s="10">
        <v>-35.7800000000002</v>
      </c>
      <c r="J6452" s="10">
        <v>65300</v>
      </c>
      <c r="K6452" s="10">
        <v>65013</v>
      </c>
      <c r="L6452" s="10">
        <v>287</v>
      </c>
      <c r="M6452" s="10">
        <v>65988.195000000007</v>
      </c>
      <c r="N6452" s="10">
        <v>-688.19500000000698</v>
      </c>
    </row>
    <row r="6453" spans="1:14" x14ac:dyDescent="0.25">
      <c r="A6453" s="9" t="s">
        <v>867</v>
      </c>
      <c r="B6453" s="9" t="s">
        <v>44</v>
      </c>
      <c r="C6453" s="9" t="s">
        <v>42</v>
      </c>
      <c r="D6453" s="9" t="s">
        <v>43</v>
      </c>
      <c r="E6453" s="10">
        <v>5377.17</v>
      </c>
      <c r="F6453" s="10">
        <v>5368.9950248756222</v>
      </c>
      <c r="G6453" s="10">
        <v>8.1749751243778519</v>
      </c>
      <c r="H6453" s="10">
        <v>5395.84</v>
      </c>
      <c r="I6453" s="10">
        <v>-18.670000000000073</v>
      </c>
      <c r="J6453" s="10">
        <v>5426</v>
      </c>
      <c r="K6453" s="10">
        <v>5417.7502487562188</v>
      </c>
      <c r="L6453" s="10">
        <v>8.2497512437812475</v>
      </c>
      <c r="M6453" s="10">
        <v>5444.8389999999999</v>
      </c>
      <c r="N6453" s="10">
        <v>-18.838999999999942</v>
      </c>
    </row>
    <row r="6454" spans="1:14" x14ac:dyDescent="0.25">
      <c r="A6454" s="9" t="s">
        <v>867</v>
      </c>
      <c r="B6454" s="9" t="s">
        <v>99</v>
      </c>
      <c r="C6454" s="9" t="s">
        <v>42</v>
      </c>
      <c r="D6454" s="9" t="s">
        <v>43</v>
      </c>
      <c r="E6454" s="10">
        <v>14731.03</v>
      </c>
      <c r="F6454" s="10">
        <v>14666.285714285714</v>
      </c>
      <c r="G6454" s="10">
        <v>64.744285714286889</v>
      </c>
      <c r="H6454" s="10">
        <v>14886.28</v>
      </c>
      <c r="I6454" s="10">
        <v>-155.25</v>
      </c>
      <c r="J6454" s="10">
        <v>65300</v>
      </c>
      <c r="K6454" s="10">
        <v>65013</v>
      </c>
      <c r="L6454" s="10">
        <v>287</v>
      </c>
      <c r="M6454" s="10">
        <v>65988.195000000007</v>
      </c>
      <c r="N6454" s="10">
        <v>-688.19500000000698</v>
      </c>
    </row>
    <row r="6455" spans="1:14" x14ac:dyDescent="0.25">
      <c r="A6455" s="9" t="s">
        <v>867</v>
      </c>
      <c r="B6455" s="9" t="s">
        <v>100</v>
      </c>
      <c r="C6455" s="9" t="s">
        <v>42</v>
      </c>
      <c r="D6455" s="9" t="s">
        <v>43</v>
      </c>
      <c r="E6455" s="10">
        <v>18928.509999999998</v>
      </c>
      <c r="F6455" s="10">
        <v>18845.320197044333</v>
      </c>
      <c r="G6455" s="10">
        <v>83.189802955665073</v>
      </c>
      <c r="H6455" s="10">
        <v>19128</v>
      </c>
      <c r="I6455" s="10">
        <v>-199.4900000000016</v>
      </c>
      <c r="J6455" s="10">
        <v>65300</v>
      </c>
      <c r="K6455" s="10">
        <v>65013</v>
      </c>
      <c r="L6455" s="10">
        <v>287</v>
      </c>
      <c r="M6455" s="10">
        <v>65988.195000000007</v>
      </c>
      <c r="N6455" s="10">
        <v>-688.19500000000698</v>
      </c>
    </row>
    <row r="6456" spans="1:14" x14ac:dyDescent="0.25">
      <c r="A6456" s="9" t="s">
        <v>867</v>
      </c>
      <c r="B6456" s="9" t="s">
        <v>47</v>
      </c>
      <c r="C6456" s="9" t="s">
        <v>42</v>
      </c>
      <c r="D6456" s="9" t="s">
        <v>43</v>
      </c>
      <c r="E6456" s="10">
        <v>30584.45</v>
      </c>
      <c r="F6456" s="10">
        <v>30568.460784313724</v>
      </c>
      <c r="G6456" s="10">
        <v>15.989215686277021</v>
      </c>
      <c r="H6456" s="10">
        <v>31179.83</v>
      </c>
      <c r="I6456" s="10">
        <v>-595.38000000000102</v>
      </c>
      <c r="J6456" s="10">
        <v>65047</v>
      </c>
      <c r="K6456" s="10">
        <v>65012.999999999993</v>
      </c>
      <c r="L6456" s="10">
        <v>34.000000000007276</v>
      </c>
      <c r="M6456" s="10">
        <v>66313.259999999995</v>
      </c>
      <c r="N6456" s="10">
        <v>-1266.2599999999948</v>
      </c>
    </row>
    <row r="6457" spans="1:14" x14ac:dyDescent="0.25">
      <c r="A6457" s="9" t="s">
        <v>867</v>
      </c>
      <c r="B6457" s="9" t="s">
        <v>101</v>
      </c>
      <c r="C6457" s="9" t="s">
        <v>42</v>
      </c>
      <c r="D6457" s="9" t="s">
        <v>43</v>
      </c>
      <c r="E6457" s="10">
        <v>56496.45</v>
      </c>
      <c r="F6457" s="10">
        <v>52284.433497536949</v>
      </c>
      <c r="G6457" s="10">
        <v>4212.0165024630478</v>
      </c>
      <c r="H6457" s="10">
        <v>53068.7</v>
      </c>
      <c r="I6457" s="10">
        <v>3427.75</v>
      </c>
      <c r="J6457" s="10">
        <v>70250</v>
      </c>
      <c r="K6457" s="10">
        <v>65013</v>
      </c>
      <c r="L6457" s="10">
        <v>5237</v>
      </c>
      <c r="M6457" s="10">
        <v>65988.195000000007</v>
      </c>
      <c r="N6457" s="10">
        <v>4261.804999999993</v>
      </c>
    </row>
    <row r="6458" spans="1:14" x14ac:dyDescent="0.25">
      <c r="A6458" s="9" t="s">
        <v>867</v>
      </c>
      <c r="B6458" s="9" t="s">
        <v>109</v>
      </c>
      <c r="C6458" s="9" t="s">
        <v>42</v>
      </c>
      <c r="D6458" s="9" t="s">
        <v>43</v>
      </c>
      <c r="E6458" s="10">
        <v>64852.65</v>
      </c>
      <c r="F6458" s="10">
        <v>64742.108374384246</v>
      </c>
      <c r="G6458" s="10">
        <v>110.54162561575504</v>
      </c>
      <c r="H6458" s="10">
        <v>65713.240000000005</v>
      </c>
      <c r="I6458" s="10">
        <v>-860.59000000000378</v>
      </c>
      <c r="J6458" s="10">
        <v>5427</v>
      </c>
      <c r="K6458" s="10">
        <v>5417.7497536945812</v>
      </c>
      <c r="L6458" s="10">
        <v>9.2502463054188411</v>
      </c>
      <c r="M6458" s="10">
        <v>5499.0159999999996</v>
      </c>
      <c r="N6458" s="10">
        <v>-72.015999999999622</v>
      </c>
    </row>
    <row r="6459" spans="1:14" x14ac:dyDescent="0.25">
      <c r="A6459" s="9" t="s">
        <v>867</v>
      </c>
      <c r="B6459" s="9" t="s">
        <v>50</v>
      </c>
      <c r="C6459" s="9" t="s">
        <v>42</v>
      </c>
      <c r="D6459" s="9" t="s">
        <v>43</v>
      </c>
      <c r="E6459" s="10">
        <v>86618.91</v>
      </c>
      <c r="F6459" s="10">
        <v>86467.293532338314</v>
      </c>
      <c r="G6459" s="10">
        <v>151.61646766168997</v>
      </c>
      <c r="H6459" s="10">
        <v>86899.63</v>
      </c>
      <c r="I6459" s="10">
        <v>-280.72000000000116</v>
      </c>
      <c r="J6459" s="10">
        <v>65127</v>
      </c>
      <c r="K6459" s="10">
        <v>65013</v>
      </c>
      <c r="L6459" s="10">
        <v>114</v>
      </c>
      <c r="M6459" s="10">
        <v>65338.065000000002</v>
      </c>
      <c r="N6459" s="10">
        <v>-211.06500000000233</v>
      </c>
    </row>
    <row r="6460" spans="1:14" x14ac:dyDescent="0.25">
      <c r="A6460" s="9" t="s">
        <v>867</v>
      </c>
      <c r="B6460" s="9" t="s">
        <v>103</v>
      </c>
      <c r="C6460" s="9" t="s">
        <v>42</v>
      </c>
      <c r="D6460" s="9" t="s">
        <v>43</v>
      </c>
      <c r="E6460" s="10">
        <v>313792.34999999998</v>
      </c>
      <c r="F6460" s="10">
        <v>310984.48514851485</v>
      </c>
      <c r="G6460" s="10">
        <v>2807.8648514851229</v>
      </c>
      <c r="H6460" s="10">
        <v>314094.33</v>
      </c>
      <c r="I6460" s="10">
        <v>-301.98000000003958</v>
      </c>
      <c r="J6460" s="10">
        <v>65600</v>
      </c>
      <c r="K6460" s="10">
        <v>65013</v>
      </c>
      <c r="L6460" s="10">
        <v>587</v>
      </c>
      <c r="M6460" s="10">
        <v>65663.13</v>
      </c>
      <c r="N6460" s="10">
        <v>-63.130000000004657</v>
      </c>
    </row>
    <row r="6461" spans="1:14" x14ac:dyDescent="0.25">
      <c r="A6461" s="9" t="s">
        <v>867</v>
      </c>
      <c r="B6461" s="9" t="s">
        <v>104</v>
      </c>
      <c r="C6461" s="9" t="s">
        <v>42</v>
      </c>
      <c r="D6461" s="9" t="s">
        <v>53</v>
      </c>
      <c r="E6461" s="10">
        <v>282130.24</v>
      </c>
      <c r="F6461" s="10">
        <v>282126.59701492538</v>
      </c>
      <c r="G6461" s="10">
        <v>3.6429850746062584</v>
      </c>
      <c r="H6461" s="10">
        <v>283537.23</v>
      </c>
      <c r="I6461" s="10">
        <v>-1406.9899999999907</v>
      </c>
      <c r="J6461" s="10">
        <v>48760</v>
      </c>
      <c r="K6461" s="10">
        <v>48759.750248756223</v>
      </c>
      <c r="L6461" s="10">
        <v>0.24975124377669999</v>
      </c>
      <c r="M6461" s="10">
        <v>49003.548999999999</v>
      </c>
      <c r="N6461" s="10">
        <v>-243.54899999999907</v>
      </c>
    </row>
    <row r="6462" spans="1:14" x14ac:dyDescent="0.25">
      <c r="A6462" s="9" t="s">
        <v>867</v>
      </c>
      <c r="B6462" s="9" t="s">
        <v>54</v>
      </c>
      <c r="C6462" s="9" t="s">
        <v>42</v>
      </c>
      <c r="D6462" s="9" t="s">
        <v>55</v>
      </c>
      <c r="E6462" s="10">
        <v>3282.5</v>
      </c>
      <c r="F6462" s="10">
        <v>3218.1372549019607</v>
      </c>
      <c r="G6462" s="10">
        <v>64.362745098039341</v>
      </c>
      <c r="H6462" s="10">
        <v>3282.5</v>
      </c>
      <c r="I6462" s="10">
        <v>0</v>
      </c>
      <c r="J6462" s="10">
        <v>596.81899999999996</v>
      </c>
      <c r="K6462" s="10">
        <v>585.11666666666656</v>
      </c>
      <c r="L6462" s="10">
        <v>11.702333333333399</v>
      </c>
      <c r="M6462" s="10">
        <v>596.81899999999996</v>
      </c>
      <c r="N6462" s="10">
        <v>0</v>
      </c>
    </row>
    <row r="6463" spans="1:14" x14ac:dyDescent="0.25">
      <c r="A6463" s="9" t="s">
        <v>868</v>
      </c>
      <c r="B6463" s="9" t="s">
        <v>25</v>
      </c>
      <c r="C6463" s="9" t="s">
        <v>26</v>
      </c>
      <c r="D6463" s="9" t="s">
        <v>27</v>
      </c>
      <c r="E6463" s="10">
        <v>15762.73</v>
      </c>
      <c r="F6463" s="10">
        <v>0</v>
      </c>
      <c r="G6463" s="10">
        <v>15762.73</v>
      </c>
      <c r="H6463" s="10">
        <v>0</v>
      </c>
      <c r="I6463" s="10">
        <v>15762.73</v>
      </c>
      <c r="J6463" s="10">
        <v>0</v>
      </c>
      <c r="K6463" s="10">
        <v>0</v>
      </c>
      <c r="L6463" s="10">
        <v>0</v>
      </c>
      <c r="M6463" s="10">
        <v>0</v>
      </c>
      <c r="N6463" s="10">
        <v>0</v>
      </c>
    </row>
    <row r="6464" spans="1:14" x14ac:dyDescent="0.25">
      <c r="A6464" s="9" t="s">
        <v>868</v>
      </c>
      <c r="B6464" s="9" t="s">
        <v>28</v>
      </c>
      <c r="C6464" s="9" t="s">
        <v>29</v>
      </c>
      <c r="D6464" s="9" t="s">
        <v>27</v>
      </c>
      <c r="E6464" s="10">
        <v>17.04</v>
      </c>
      <c r="F6464" s="10">
        <v>0</v>
      </c>
      <c r="G6464" s="10">
        <v>17.04</v>
      </c>
      <c r="H6464" s="10">
        <v>17.12</v>
      </c>
      <c r="I6464" s="10">
        <v>-8.0000000000001847E-2</v>
      </c>
      <c r="J6464" s="10">
        <v>0</v>
      </c>
      <c r="K6464" s="10">
        <v>0</v>
      </c>
      <c r="L6464" s="10">
        <v>0</v>
      </c>
      <c r="M6464" s="10">
        <v>0</v>
      </c>
      <c r="N6464" s="10">
        <v>0</v>
      </c>
    </row>
    <row r="6465" spans="1:14" x14ac:dyDescent="0.25">
      <c r="A6465" s="9" t="s">
        <v>868</v>
      </c>
      <c r="B6465" s="9" t="s">
        <v>30</v>
      </c>
      <c r="C6465" s="9" t="s">
        <v>29</v>
      </c>
      <c r="D6465" s="9" t="s">
        <v>27</v>
      </c>
      <c r="E6465" s="10">
        <v>397.52</v>
      </c>
      <c r="F6465" s="10">
        <v>0</v>
      </c>
      <c r="G6465" s="10">
        <v>397.52</v>
      </c>
      <c r="H6465" s="10">
        <v>399.5</v>
      </c>
      <c r="I6465" s="10">
        <v>-1.9800000000000182</v>
      </c>
      <c r="J6465" s="10">
        <v>0</v>
      </c>
      <c r="K6465" s="10">
        <v>0</v>
      </c>
      <c r="L6465" s="10">
        <v>0</v>
      </c>
      <c r="M6465" s="10">
        <v>0</v>
      </c>
      <c r="N6465" s="10">
        <v>0</v>
      </c>
    </row>
    <row r="6466" spans="1:14" x14ac:dyDescent="0.25">
      <c r="A6466" s="9" t="s">
        <v>868</v>
      </c>
      <c r="B6466" s="9" t="s">
        <v>31</v>
      </c>
      <c r="C6466" s="9" t="s">
        <v>29</v>
      </c>
      <c r="D6466" s="9" t="s">
        <v>27</v>
      </c>
      <c r="E6466" s="10">
        <v>2669.05</v>
      </c>
      <c r="F6466" s="10">
        <v>0</v>
      </c>
      <c r="G6466" s="10">
        <v>2669.05</v>
      </c>
      <c r="H6466" s="10">
        <v>2682.37</v>
      </c>
      <c r="I6466" s="10">
        <v>-13.319999999999709</v>
      </c>
      <c r="J6466" s="10">
        <v>0</v>
      </c>
      <c r="K6466" s="10">
        <v>0</v>
      </c>
      <c r="L6466" s="10">
        <v>0</v>
      </c>
      <c r="M6466" s="10">
        <v>0</v>
      </c>
      <c r="N6466" s="10">
        <v>0</v>
      </c>
    </row>
    <row r="6467" spans="1:14" x14ac:dyDescent="0.25">
      <c r="A6467" s="9" t="s">
        <v>868</v>
      </c>
      <c r="B6467" s="9" t="s">
        <v>32</v>
      </c>
      <c r="C6467" s="9" t="s">
        <v>33</v>
      </c>
      <c r="D6467" s="9" t="s">
        <v>27</v>
      </c>
      <c r="E6467" s="10">
        <v>3325.82</v>
      </c>
      <c r="F6467" s="10">
        <v>0</v>
      </c>
      <c r="G6467" s="10">
        <v>3325.82</v>
      </c>
      <c r="H6467" s="10">
        <v>4415.41</v>
      </c>
      <c r="I6467" s="10">
        <v>-1089.5899999999997</v>
      </c>
      <c r="J6467" s="10">
        <v>9.43</v>
      </c>
      <c r="K6467" s="10">
        <v>0</v>
      </c>
      <c r="L6467" s="10">
        <v>9.43</v>
      </c>
      <c r="M6467" s="10">
        <v>12.519</v>
      </c>
      <c r="N6467" s="10">
        <v>-3.0890000000000004</v>
      </c>
    </row>
    <row r="6468" spans="1:14" x14ac:dyDescent="0.25">
      <c r="A6468" s="9" t="s">
        <v>868</v>
      </c>
      <c r="B6468" s="9" t="s">
        <v>34</v>
      </c>
      <c r="C6468" s="9" t="s">
        <v>33</v>
      </c>
      <c r="D6468" s="9" t="s">
        <v>27</v>
      </c>
      <c r="E6468" s="10">
        <v>11432.66</v>
      </c>
      <c r="F6468" s="10">
        <v>0</v>
      </c>
      <c r="G6468" s="10">
        <v>11432.66</v>
      </c>
      <c r="H6468" s="10">
        <v>15178.19</v>
      </c>
      <c r="I6468" s="10">
        <v>-3745.5300000000007</v>
      </c>
      <c r="J6468" s="10">
        <v>9.43</v>
      </c>
      <c r="K6468" s="10">
        <v>0</v>
      </c>
      <c r="L6468" s="10">
        <v>9.43</v>
      </c>
      <c r="M6468" s="10">
        <v>12.519</v>
      </c>
      <c r="N6468" s="10">
        <v>-3.0890000000000004</v>
      </c>
    </row>
    <row r="6469" spans="1:14" x14ac:dyDescent="0.25">
      <c r="A6469" s="9" t="s">
        <v>868</v>
      </c>
      <c r="B6469" s="9" t="s">
        <v>35</v>
      </c>
      <c r="C6469" s="9" t="s">
        <v>33</v>
      </c>
      <c r="D6469" s="9" t="s">
        <v>27</v>
      </c>
      <c r="E6469" s="10">
        <v>12369.43</v>
      </c>
      <c r="F6469" s="10">
        <v>0</v>
      </c>
      <c r="G6469" s="10">
        <v>12369.43</v>
      </c>
      <c r="H6469" s="10">
        <v>16421.75</v>
      </c>
      <c r="I6469" s="10">
        <v>-4052.3199999999997</v>
      </c>
      <c r="J6469" s="10">
        <v>198.03</v>
      </c>
      <c r="K6469" s="10">
        <v>0</v>
      </c>
      <c r="L6469" s="10">
        <v>198.03</v>
      </c>
      <c r="M6469" s="10">
        <v>262.90600000000001</v>
      </c>
      <c r="N6469" s="10">
        <v>-64.876000000000005</v>
      </c>
    </row>
    <row r="6470" spans="1:14" x14ac:dyDescent="0.25">
      <c r="A6470" s="9" t="s">
        <v>868</v>
      </c>
      <c r="B6470" s="9" t="s">
        <v>36</v>
      </c>
      <c r="C6470" s="9" t="s">
        <v>29</v>
      </c>
      <c r="D6470" s="9" t="s">
        <v>27</v>
      </c>
      <c r="E6470" s="10">
        <v>29903.040000000001</v>
      </c>
      <c r="F6470" s="10">
        <v>0</v>
      </c>
      <c r="G6470" s="10">
        <v>29903.040000000001</v>
      </c>
      <c r="H6470" s="10">
        <v>30052.28</v>
      </c>
      <c r="I6470" s="10">
        <v>-149.23999999999796</v>
      </c>
      <c r="J6470" s="10">
        <v>0</v>
      </c>
      <c r="K6470" s="10">
        <v>0</v>
      </c>
      <c r="L6470" s="10">
        <v>0</v>
      </c>
      <c r="M6470" s="10">
        <v>0</v>
      </c>
      <c r="N6470" s="10">
        <v>0</v>
      </c>
    </row>
    <row r="6471" spans="1:14" x14ac:dyDescent="0.25">
      <c r="A6471" s="9" t="s">
        <v>868</v>
      </c>
      <c r="B6471" s="9" t="s">
        <v>37</v>
      </c>
      <c r="C6471" s="9" t="s">
        <v>29</v>
      </c>
      <c r="D6471" s="9" t="s">
        <v>27</v>
      </c>
      <c r="E6471" s="10">
        <v>69150.990000000005</v>
      </c>
      <c r="F6471" s="10">
        <v>0</v>
      </c>
      <c r="G6471" s="10">
        <v>69150.990000000005</v>
      </c>
      <c r="H6471" s="10">
        <v>69496.11</v>
      </c>
      <c r="I6471" s="10">
        <v>-345.11999999999534</v>
      </c>
      <c r="J6471" s="10">
        <v>0</v>
      </c>
      <c r="K6471" s="10">
        <v>0</v>
      </c>
      <c r="L6471" s="10">
        <v>0</v>
      </c>
      <c r="M6471" s="10">
        <v>0</v>
      </c>
      <c r="N6471" s="10">
        <v>0</v>
      </c>
    </row>
    <row r="6472" spans="1:14" x14ac:dyDescent="0.25">
      <c r="A6472" s="9" t="s">
        <v>868</v>
      </c>
      <c r="B6472" s="9" t="s">
        <v>374</v>
      </c>
      <c r="C6472" s="9" t="s">
        <v>39</v>
      </c>
      <c r="D6472" s="9" t="s">
        <v>40</v>
      </c>
      <c r="E6472" s="10">
        <v>-1632493.75</v>
      </c>
      <c r="F6472" s="10">
        <v>0</v>
      </c>
      <c r="G6472" s="10">
        <v>-1632493.75</v>
      </c>
      <c r="H6472" s="10">
        <v>-1632493.73</v>
      </c>
      <c r="I6472" s="10">
        <v>-2.0000000018626451E-2</v>
      </c>
      <c r="J6472" s="10">
        <v>-9013.9169999999995</v>
      </c>
      <c r="K6472" s="10">
        <v>0</v>
      </c>
      <c r="L6472" s="10">
        <v>-9013.9169999999995</v>
      </c>
      <c r="M6472" s="10">
        <v>-9013.9169999999995</v>
      </c>
      <c r="N6472" s="10">
        <v>0</v>
      </c>
    </row>
    <row r="6473" spans="1:14" x14ac:dyDescent="0.25">
      <c r="A6473" s="9" t="s">
        <v>868</v>
      </c>
      <c r="B6473" s="9" t="s">
        <v>92</v>
      </c>
      <c r="C6473" s="9" t="s">
        <v>42</v>
      </c>
      <c r="D6473" s="9" t="s">
        <v>43</v>
      </c>
      <c r="E6473" s="10">
        <v>68.099999999999994</v>
      </c>
      <c r="F6473" s="10">
        <v>0</v>
      </c>
      <c r="G6473" s="10">
        <v>68.099999999999994</v>
      </c>
      <c r="H6473" s="10">
        <v>0</v>
      </c>
      <c r="I6473" s="10">
        <v>68.099999999999994</v>
      </c>
      <c r="J6473" s="10">
        <v>800</v>
      </c>
      <c r="K6473" s="10">
        <v>0</v>
      </c>
      <c r="L6473" s="10">
        <v>800</v>
      </c>
      <c r="M6473" s="10">
        <v>0</v>
      </c>
      <c r="N6473" s="10">
        <v>800</v>
      </c>
    </row>
    <row r="6474" spans="1:14" x14ac:dyDescent="0.25">
      <c r="A6474" s="9" t="s">
        <v>868</v>
      </c>
      <c r="B6474" s="9" t="s">
        <v>375</v>
      </c>
      <c r="C6474" s="9" t="s">
        <v>42</v>
      </c>
      <c r="D6474" s="9" t="s">
        <v>43</v>
      </c>
      <c r="E6474" s="10">
        <v>6514.56</v>
      </c>
      <c r="F6474" s="10">
        <v>6524.6305418719212</v>
      </c>
      <c r="G6474" s="10">
        <v>-10.070541871920796</v>
      </c>
      <c r="H6474" s="10">
        <v>6622.5</v>
      </c>
      <c r="I6474" s="10">
        <v>-107.9399999999996</v>
      </c>
      <c r="J6474" s="10">
        <v>108000</v>
      </c>
      <c r="K6474" s="10">
        <v>108167.0039408867</v>
      </c>
      <c r="L6474" s="10">
        <v>-167.00394088670146</v>
      </c>
      <c r="M6474" s="10">
        <v>109789.50900000001</v>
      </c>
      <c r="N6474" s="10">
        <v>-1789.5090000000055</v>
      </c>
    </row>
    <row r="6475" spans="1:14" x14ac:dyDescent="0.25">
      <c r="A6475" s="9" t="s">
        <v>868</v>
      </c>
      <c r="B6475" s="9" t="s">
        <v>44</v>
      </c>
      <c r="C6475" s="9" t="s">
        <v>42</v>
      </c>
      <c r="D6475" s="9" t="s">
        <v>43</v>
      </c>
      <c r="E6475" s="10">
        <v>8940.7999999999993</v>
      </c>
      <c r="F6475" s="10">
        <v>8932.7960199004956</v>
      </c>
      <c r="G6475" s="10">
        <v>8.0039800995036785</v>
      </c>
      <c r="H6475" s="10">
        <v>8977.4599999999991</v>
      </c>
      <c r="I6475" s="10">
        <v>-36.659999999999854</v>
      </c>
      <c r="J6475" s="10">
        <v>9022</v>
      </c>
      <c r="K6475" s="10">
        <v>9013.9174129353232</v>
      </c>
      <c r="L6475" s="10">
        <v>8.0825870646767726</v>
      </c>
      <c r="M6475" s="10">
        <v>9058.9869999999992</v>
      </c>
      <c r="N6475" s="10">
        <v>-36.986999999999171</v>
      </c>
    </row>
    <row r="6476" spans="1:14" x14ac:dyDescent="0.25">
      <c r="A6476" s="9" t="s">
        <v>868</v>
      </c>
      <c r="B6476" s="9" t="s">
        <v>376</v>
      </c>
      <c r="C6476" s="9" t="s">
        <v>42</v>
      </c>
      <c r="D6476" s="9" t="s">
        <v>43</v>
      </c>
      <c r="E6476" s="10">
        <v>25372.75</v>
      </c>
      <c r="F6476" s="10">
        <v>25248.344827586207</v>
      </c>
      <c r="G6476" s="10">
        <v>124.40517241379348</v>
      </c>
      <c r="H6476" s="10">
        <v>25627.07</v>
      </c>
      <c r="I6476" s="10">
        <v>-254.31999999999971</v>
      </c>
      <c r="J6476" s="10">
        <v>108700</v>
      </c>
      <c r="K6476" s="10">
        <v>108167.0039408867</v>
      </c>
      <c r="L6476" s="10">
        <v>532.99605911329854</v>
      </c>
      <c r="M6476" s="10">
        <v>109789.50900000001</v>
      </c>
      <c r="N6476" s="10">
        <v>-1089.5090000000055</v>
      </c>
    </row>
    <row r="6477" spans="1:14" x14ac:dyDescent="0.25">
      <c r="A6477" s="9" t="s">
        <v>868</v>
      </c>
      <c r="B6477" s="9" t="s">
        <v>500</v>
      </c>
      <c r="C6477" s="9" t="s">
        <v>42</v>
      </c>
      <c r="D6477" s="9" t="s">
        <v>43</v>
      </c>
      <c r="E6477" s="10">
        <v>32629.8</v>
      </c>
      <c r="F6477" s="10">
        <v>32604.778325123152</v>
      </c>
      <c r="G6477" s="10">
        <v>25.021674876847101</v>
      </c>
      <c r="H6477" s="10">
        <v>33093.85</v>
      </c>
      <c r="I6477" s="10">
        <v>-464.04999999999927</v>
      </c>
      <c r="J6477" s="10">
        <v>108250</v>
      </c>
      <c r="K6477" s="10">
        <v>108167.0039408867</v>
      </c>
      <c r="L6477" s="10">
        <v>82.996059113298543</v>
      </c>
      <c r="M6477" s="10">
        <v>109789.50900000001</v>
      </c>
      <c r="N6477" s="10">
        <v>-1539.5090000000055</v>
      </c>
    </row>
    <row r="6478" spans="1:14" x14ac:dyDescent="0.25">
      <c r="A6478" s="9" t="s">
        <v>868</v>
      </c>
      <c r="B6478" s="9" t="s">
        <v>47</v>
      </c>
      <c r="C6478" s="9" t="s">
        <v>42</v>
      </c>
      <c r="D6478" s="9" t="s">
        <v>43</v>
      </c>
      <c r="E6478" s="10">
        <v>52469.91</v>
      </c>
      <c r="F6478" s="10">
        <v>50859.039215686273</v>
      </c>
      <c r="G6478" s="10">
        <v>1610.8707843137308</v>
      </c>
      <c r="H6478" s="10">
        <v>51876.22</v>
      </c>
      <c r="I6478" s="10">
        <v>593.69000000000233</v>
      </c>
      <c r="J6478" s="10">
        <v>111593</v>
      </c>
      <c r="K6478" s="10">
        <v>108167.00392156863</v>
      </c>
      <c r="L6478" s="10">
        <v>3425.9960784313735</v>
      </c>
      <c r="M6478" s="10">
        <v>110330.344</v>
      </c>
      <c r="N6478" s="10">
        <v>1262.6560000000027</v>
      </c>
    </row>
    <row r="6479" spans="1:14" x14ac:dyDescent="0.25">
      <c r="A6479" s="9" t="s">
        <v>868</v>
      </c>
      <c r="B6479" s="9" t="s">
        <v>272</v>
      </c>
      <c r="C6479" s="9" t="s">
        <v>42</v>
      </c>
      <c r="D6479" s="9" t="s">
        <v>43</v>
      </c>
      <c r="E6479" s="10">
        <v>90403.42</v>
      </c>
      <c r="F6479" s="10">
        <v>87587.152709359609</v>
      </c>
      <c r="G6479" s="10">
        <v>2816.2672906403895</v>
      </c>
      <c r="H6479" s="10">
        <v>88900.96</v>
      </c>
      <c r="I6479" s="10">
        <v>1502.4599999999919</v>
      </c>
      <c r="J6479" s="10">
        <v>111645</v>
      </c>
      <c r="K6479" s="10">
        <v>108167.0039408867</v>
      </c>
      <c r="L6479" s="10">
        <v>3477.9960591132985</v>
      </c>
      <c r="M6479" s="10">
        <v>109789.50900000001</v>
      </c>
      <c r="N6479" s="10">
        <v>1855.4909999999945</v>
      </c>
    </row>
    <row r="6480" spans="1:14" x14ac:dyDescent="0.25">
      <c r="A6480" s="9" t="s">
        <v>868</v>
      </c>
      <c r="B6480" s="9" t="s">
        <v>378</v>
      </c>
      <c r="C6480" s="9" t="s">
        <v>42</v>
      </c>
      <c r="D6480" s="9" t="s">
        <v>43</v>
      </c>
      <c r="E6480" s="10">
        <v>107836.8</v>
      </c>
      <c r="F6480" s="10">
        <v>107716.31527093596</v>
      </c>
      <c r="G6480" s="10">
        <v>120.48472906404641</v>
      </c>
      <c r="H6480" s="10">
        <v>109332.06</v>
      </c>
      <c r="I6480" s="10">
        <v>-1495.2599999999948</v>
      </c>
      <c r="J6480" s="10">
        <v>9024</v>
      </c>
      <c r="K6480" s="10">
        <v>9013.9172413793094</v>
      </c>
      <c r="L6480" s="10">
        <v>10.082758620690583</v>
      </c>
      <c r="M6480" s="10">
        <v>9149.1260000000002</v>
      </c>
      <c r="N6480" s="10">
        <v>-125.1260000000002</v>
      </c>
    </row>
    <row r="6481" spans="1:14" x14ac:dyDescent="0.25">
      <c r="A6481" s="9" t="s">
        <v>868</v>
      </c>
      <c r="B6481" s="9" t="s">
        <v>50</v>
      </c>
      <c r="C6481" s="9" t="s">
        <v>42</v>
      </c>
      <c r="D6481" s="9" t="s">
        <v>43</v>
      </c>
      <c r="E6481" s="10">
        <v>144305</v>
      </c>
      <c r="F6481" s="10">
        <v>143862.11940298509</v>
      </c>
      <c r="G6481" s="10">
        <v>442.88059701491147</v>
      </c>
      <c r="H6481" s="10">
        <v>144581.43</v>
      </c>
      <c r="I6481" s="10">
        <v>-276.42999999999302</v>
      </c>
      <c r="J6481" s="10">
        <v>108500</v>
      </c>
      <c r="K6481" s="10">
        <v>108167.0039800995</v>
      </c>
      <c r="L6481" s="10">
        <v>332.99601990049996</v>
      </c>
      <c r="M6481" s="10">
        <v>108707.83900000001</v>
      </c>
      <c r="N6481" s="10">
        <v>-207.83900000000722</v>
      </c>
    </row>
    <row r="6482" spans="1:14" x14ac:dyDescent="0.25">
      <c r="A6482" s="9" t="s">
        <v>868</v>
      </c>
      <c r="B6482" s="9" t="s">
        <v>103</v>
      </c>
      <c r="C6482" s="9" t="s">
        <v>42</v>
      </c>
      <c r="D6482" s="9" t="s">
        <v>43</v>
      </c>
      <c r="E6482" s="10">
        <v>519154.14</v>
      </c>
      <c r="F6482" s="10">
        <v>517408.20792079211</v>
      </c>
      <c r="G6482" s="10">
        <v>1745.9320792079088</v>
      </c>
      <c r="H6482" s="10">
        <v>522582.29</v>
      </c>
      <c r="I6482" s="10">
        <v>-3428.1499999999651</v>
      </c>
      <c r="J6482" s="10">
        <v>108532</v>
      </c>
      <c r="K6482" s="10">
        <v>108167.00396039605</v>
      </c>
      <c r="L6482" s="10">
        <v>364.99603960395325</v>
      </c>
      <c r="M6482" s="10">
        <v>109248.674</v>
      </c>
      <c r="N6482" s="10">
        <v>-716.67399999999907</v>
      </c>
    </row>
    <row r="6483" spans="1:14" x14ac:dyDescent="0.25">
      <c r="A6483" s="9" t="s">
        <v>868</v>
      </c>
      <c r="B6483" s="9" t="s">
        <v>379</v>
      </c>
      <c r="C6483" s="9" t="s">
        <v>42</v>
      </c>
      <c r="D6483" s="9" t="s">
        <v>53</v>
      </c>
      <c r="E6483" s="10">
        <v>494308.83</v>
      </c>
      <c r="F6483" s="10">
        <v>494304.27860696515</v>
      </c>
      <c r="G6483" s="10">
        <v>4.5513930348679423</v>
      </c>
      <c r="H6483" s="10">
        <v>496775.8</v>
      </c>
      <c r="I6483" s="10">
        <v>-2466.9699999999721</v>
      </c>
      <c r="J6483" s="10">
        <v>81126</v>
      </c>
      <c r="K6483" s="10">
        <v>81125.252736318405</v>
      </c>
      <c r="L6483" s="10">
        <v>0.74726368159463163</v>
      </c>
      <c r="M6483" s="10">
        <v>81530.879000000001</v>
      </c>
      <c r="N6483" s="10">
        <v>-404.87900000000081</v>
      </c>
    </row>
    <row r="6484" spans="1:14" x14ac:dyDescent="0.25">
      <c r="A6484" s="9" t="s">
        <v>868</v>
      </c>
      <c r="B6484" s="9" t="s">
        <v>54</v>
      </c>
      <c r="C6484" s="9" t="s">
        <v>42</v>
      </c>
      <c r="D6484" s="9" t="s">
        <v>55</v>
      </c>
      <c r="E6484" s="10">
        <v>5461.36</v>
      </c>
      <c r="F6484" s="10">
        <v>5354.2647058823532</v>
      </c>
      <c r="G6484" s="10">
        <v>107.09529411764652</v>
      </c>
      <c r="H6484" s="10">
        <v>5461.35</v>
      </c>
      <c r="I6484" s="10">
        <v>9.999999999308784E-3</v>
      </c>
      <c r="J6484" s="10">
        <v>992.97400000000005</v>
      </c>
      <c r="K6484" s="10">
        <v>973.50294117647047</v>
      </c>
      <c r="L6484" s="10">
        <v>19.471058823529575</v>
      </c>
      <c r="M6484" s="10">
        <v>992.97299999999996</v>
      </c>
      <c r="N6484" s="10">
        <v>1.00000000009004E-3</v>
      </c>
    </row>
    <row r="6485" spans="1:14" x14ac:dyDescent="0.25">
      <c r="A6485" s="9" t="s">
        <v>869</v>
      </c>
      <c r="B6485" s="9" t="s">
        <v>25</v>
      </c>
      <c r="C6485" s="9" t="s">
        <v>26</v>
      </c>
      <c r="D6485" s="9" t="s">
        <v>27</v>
      </c>
      <c r="E6485" s="10">
        <v>-9679.0300000000007</v>
      </c>
      <c r="F6485" s="10">
        <v>0</v>
      </c>
      <c r="G6485" s="10">
        <v>-9679.0300000000007</v>
      </c>
      <c r="H6485" s="10">
        <v>0</v>
      </c>
      <c r="I6485" s="10">
        <v>-9679.0300000000007</v>
      </c>
      <c r="J6485" s="10">
        <v>0</v>
      </c>
      <c r="K6485" s="10">
        <v>0</v>
      </c>
      <c r="L6485" s="10">
        <v>0</v>
      </c>
      <c r="M6485" s="10">
        <v>0</v>
      </c>
      <c r="N6485" s="10">
        <v>0</v>
      </c>
    </row>
    <row r="6486" spans="1:14" x14ac:dyDescent="0.25">
      <c r="A6486" s="9" t="s">
        <v>869</v>
      </c>
      <c r="B6486" s="9" t="s">
        <v>28</v>
      </c>
      <c r="C6486" s="9" t="s">
        <v>29</v>
      </c>
      <c r="D6486" s="9" t="s">
        <v>27</v>
      </c>
      <c r="E6486" s="10">
        <v>9.85</v>
      </c>
      <c r="F6486" s="10">
        <v>0</v>
      </c>
      <c r="G6486" s="10">
        <v>9.85</v>
      </c>
      <c r="H6486" s="10">
        <v>9.9700000000000006</v>
      </c>
      <c r="I6486" s="10">
        <v>-0.12000000000000099</v>
      </c>
      <c r="J6486" s="10">
        <v>0</v>
      </c>
      <c r="K6486" s="10">
        <v>0</v>
      </c>
      <c r="L6486" s="10">
        <v>0</v>
      </c>
      <c r="M6486" s="10">
        <v>0</v>
      </c>
      <c r="N6486" s="10">
        <v>0</v>
      </c>
    </row>
    <row r="6487" spans="1:14" x14ac:dyDescent="0.25">
      <c r="A6487" s="9" t="s">
        <v>869</v>
      </c>
      <c r="B6487" s="9" t="s">
        <v>30</v>
      </c>
      <c r="C6487" s="9" t="s">
        <v>29</v>
      </c>
      <c r="D6487" s="9" t="s">
        <v>27</v>
      </c>
      <c r="E6487" s="10">
        <v>229.81</v>
      </c>
      <c r="F6487" s="10">
        <v>0</v>
      </c>
      <c r="G6487" s="10">
        <v>229.81</v>
      </c>
      <c r="H6487" s="10">
        <v>232.59</v>
      </c>
      <c r="I6487" s="10">
        <v>-2.7800000000000011</v>
      </c>
      <c r="J6487" s="10">
        <v>0</v>
      </c>
      <c r="K6487" s="10">
        <v>0</v>
      </c>
      <c r="L6487" s="10">
        <v>0</v>
      </c>
      <c r="M6487" s="10">
        <v>0</v>
      </c>
      <c r="N6487" s="10">
        <v>0</v>
      </c>
    </row>
    <row r="6488" spans="1:14" x14ac:dyDescent="0.25">
      <c r="A6488" s="9" t="s">
        <v>869</v>
      </c>
      <c r="B6488" s="9" t="s">
        <v>31</v>
      </c>
      <c r="C6488" s="9" t="s">
        <v>29</v>
      </c>
      <c r="D6488" s="9" t="s">
        <v>27</v>
      </c>
      <c r="E6488" s="10">
        <v>1543.01</v>
      </c>
      <c r="F6488" s="10">
        <v>0</v>
      </c>
      <c r="G6488" s="10">
        <v>1543.01</v>
      </c>
      <c r="H6488" s="10">
        <v>1561.7</v>
      </c>
      <c r="I6488" s="10">
        <v>-18.690000000000055</v>
      </c>
      <c r="J6488" s="10">
        <v>0</v>
      </c>
      <c r="K6488" s="10">
        <v>0</v>
      </c>
      <c r="L6488" s="10">
        <v>0</v>
      </c>
      <c r="M6488" s="10">
        <v>0</v>
      </c>
      <c r="N6488" s="10">
        <v>0</v>
      </c>
    </row>
    <row r="6489" spans="1:14" x14ac:dyDescent="0.25">
      <c r="A6489" s="9" t="s">
        <v>869</v>
      </c>
      <c r="B6489" s="9" t="s">
        <v>32</v>
      </c>
      <c r="C6489" s="9" t="s">
        <v>33</v>
      </c>
      <c r="D6489" s="9" t="s">
        <v>27</v>
      </c>
      <c r="E6489" s="10">
        <v>3438.68</v>
      </c>
      <c r="F6489" s="10">
        <v>0</v>
      </c>
      <c r="G6489" s="10">
        <v>3438.68</v>
      </c>
      <c r="H6489" s="10">
        <v>2557.9699999999998</v>
      </c>
      <c r="I6489" s="10">
        <v>880.71</v>
      </c>
      <c r="J6489" s="10">
        <v>9.75</v>
      </c>
      <c r="K6489" s="10">
        <v>0</v>
      </c>
      <c r="L6489" s="10">
        <v>9.75</v>
      </c>
      <c r="M6489" s="10">
        <v>7.2530000000000001</v>
      </c>
      <c r="N6489" s="10">
        <v>2.4969999999999999</v>
      </c>
    </row>
    <row r="6490" spans="1:14" x14ac:dyDescent="0.25">
      <c r="A6490" s="9" t="s">
        <v>869</v>
      </c>
      <c r="B6490" s="9" t="s">
        <v>34</v>
      </c>
      <c r="C6490" s="9" t="s">
        <v>33</v>
      </c>
      <c r="D6490" s="9" t="s">
        <v>27</v>
      </c>
      <c r="E6490" s="10">
        <v>11820.61</v>
      </c>
      <c r="F6490" s="10">
        <v>0</v>
      </c>
      <c r="G6490" s="10">
        <v>11820.61</v>
      </c>
      <c r="H6490" s="10">
        <v>8793.1299999999992</v>
      </c>
      <c r="I6490" s="10">
        <v>3027.4800000000014</v>
      </c>
      <c r="J6490" s="10">
        <v>9.75</v>
      </c>
      <c r="K6490" s="10">
        <v>0</v>
      </c>
      <c r="L6490" s="10">
        <v>9.75</v>
      </c>
      <c r="M6490" s="10">
        <v>7.2530000000000001</v>
      </c>
      <c r="N6490" s="10">
        <v>2.4969999999999999</v>
      </c>
    </row>
    <row r="6491" spans="1:14" x14ac:dyDescent="0.25">
      <c r="A6491" s="9" t="s">
        <v>869</v>
      </c>
      <c r="B6491" s="9" t="s">
        <v>35</v>
      </c>
      <c r="C6491" s="9" t="s">
        <v>33</v>
      </c>
      <c r="D6491" s="9" t="s">
        <v>27</v>
      </c>
      <c r="E6491" s="10">
        <v>12789.18</v>
      </c>
      <c r="F6491" s="10">
        <v>0</v>
      </c>
      <c r="G6491" s="10">
        <v>12789.18</v>
      </c>
      <c r="H6491" s="10">
        <v>9513.5499999999993</v>
      </c>
      <c r="I6491" s="10">
        <v>3275.630000000001</v>
      </c>
      <c r="J6491" s="10">
        <v>204.75</v>
      </c>
      <c r="K6491" s="10">
        <v>0</v>
      </c>
      <c r="L6491" s="10">
        <v>204.75</v>
      </c>
      <c r="M6491" s="10">
        <v>152.309</v>
      </c>
      <c r="N6491" s="10">
        <v>52.441000000000003</v>
      </c>
    </row>
    <row r="6492" spans="1:14" x14ac:dyDescent="0.25">
      <c r="A6492" s="9" t="s">
        <v>869</v>
      </c>
      <c r="B6492" s="9" t="s">
        <v>36</v>
      </c>
      <c r="C6492" s="9" t="s">
        <v>29</v>
      </c>
      <c r="D6492" s="9" t="s">
        <v>27</v>
      </c>
      <c r="E6492" s="10">
        <v>17287.34</v>
      </c>
      <c r="F6492" s="10">
        <v>0</v>
      </c>
      <c r="G6492" s="10">
        <v>17287.34</v>
      </c>
      <c r="H6492" s="10">
        <v>17496.7</v>
      </c>
      <c r="I6492" s="10">
        <v>-209.36000000000058</v>
      </c>
      <c r="J6492" s="10">
        <v>0</v>
      </c>
      <c r="K6492" s="10">
        <v>0</v>
      </c>
      <c r="L6492" s="10">
        <v>0</v>
      </c>
      <c r="M6492" s="10">
        <v>0</v>
      </c>
      <c r="N6492" s="10">
        <v>0</v>
      </c>
    </row>
    <row r="6493" spans="1:14" x14ac:dyDescent="0.25">
      <c r="A6493" s="9" t="s">
        <v>869</v>
      </c>
      <c r="B6493" s="9" t="s">
        <v>37</v>
      </c>
      <c r="C6493" s="9" t="s">
        <v>29</v>
      </c>
      <c r="D6493" s="9" t="s">
        <v>27</v>
      </c>
      <c r="E6493" s="10">
        <v>39977.089999999997</v>
      </c>
      <c r="F6493" s="10">
        <v>0</v>
      </c>
      <c r="G6493" s="10">
        <v>39977.089999999997</v>
      </c>
      <c r="H6493" s="10">
        <v>40461.230000000003</v>
      </c>
      <c r="I6493" s="10">
        <v>-484.14000000000669</v>
      </c>
      <c r="J6493" s="10">
        <v>0</v>
      </c>
      <c r="K6493" s="10">
        <v>0</v>
      </c>
      <c r="L6493" s="10">
        <v>0</v>
      </c>
      <c r="M6493" s="10">
        <v>0</v>
      </c>
      <c r="N6493" s="10">
        <v>0</v>
      </c>
    </row>
    <row r="6494" spans="1:14" x14ac:dyDescent="0.25">
      <c r="A6494" s="9" t="s">
        <v>869</v>
      </c>
      <c r="B6494" s="9" t="s">
        <v>38</v>
      </c>
      <c r="C6494" s="9" t="s">
        <v>39</v>
      </c>
      <c r="D6494" s="9" t="s">
        <v>40</v>
      </c>
      <c r="E6494" s="10">
        <v>-995465.16</v>
      </c>
      <c r="F6494" s="10">
        <v>0</v>
      </c>
      <c r="G6494" s="10">
        <v>-995465.16</v>
      </c>
      <c r="H6494" s="10">
        <v>-995464.93</v>
      </c>
      <c r="I6494" s="10">
        <v>-0.22999999998137355</v>
      </c>
      <c r="J6494" s="10">
        <v>-5222</v>
      </c>
      <c r="K6494" s="10">
        <v>0</v>
      </c>
      <c r="L6494" s="10">
        <v>-5222</v>
      </c>
      <c r="M6494" s="10">
        <v>-5222</v>
      </c>
      <c r="N6494" s="10">
        <v>0</v>
      </c>
    </row>
    <row r="6495" spans="1:14" x14ac:dyDescent="0.25">
      <c r="A6495" s="9" t="s">
        <v>869</v>
      </c>
      <c r="B6495" s="9" t="s">
        <v>92</v>
      </c>
      <c r="C6495" s="9" t="s">
        <v>42</v>
      </c>
      <c r="D6495" s="9" t="s">
        <v>43</v>
      </c>
      <c r="E6495" s="10">
        <v>42.99</v>
      </c>
      <c r="F6495" s="10">
        <v>0</v>
      </c>
      <c r="G6495" s="10">
        <v>42.99</v>
      </c>
      <c r="H6495" s="10">
        <v>0</v>
      </c>
      <c r="I6495" s="10">
        <v>42.99</v>
      </c>
      <c r="J6495" s="10">
        <v>505</v>
      </c>
      <c r="K6495" s="10">
        <v>0</v>
      </c>
      <c r="L6495" s="10">
        <v>505</v>
      </c>
      <c r="M6495" s="10">
        <v>0</v>
      </c>
      <c r="N6495" s="10">
        <v>505</v>
      </c>
    </row>
    <row r="6496" spans="1:14" x14ac:dyDescent="0.25">
      <c r="A6496" s="9" t="s">
        <v>869</v>
      </c>
      <c r="B6496" s="9" t="s">
        <v>41</v>
      </c>
      <c r="C6496" s="9" t="s">
        <v>42</v>
      </c>
      <c r="D6496" s="9" t="s">
        <v>43</v>
      </c>
      <c r="E6496" s="10">
        <v>3800.16</v>
      </c>
      <c r="F6496" s="10">
        <v>3779.8916256157636</v>
      </c>
      <c r="G6496" s="10">
        <v>20.268374384236267</v>
      </c>
      <c r="H6496" s="10">
        <v>3836.59</v>
      </c>
      <c r="I6496" s="10">
        <v>-36.430000000000291</v>
      </c>
      <c r="J6496" s="10">
        <v>63000</v>
      </c>
      <c r="K6496" s="10">
        <v>62664</v>
      </c>
      <c r="L6496" s="10">
        <v>336</v>
      </c>
      <c r="M6496" s="10">
        <v>63603.96</v>
      </c>
      <c r="N6496" s="10">
        <v>-603.95999999999913</v>
      </c>
    </row>
    <row r="6497" spans="1:14" x14ac:dyDescent="0.25">
      <c r="A6497" s="9" t="s">
        <v>869</v>
      </c>
      <c r="B6497" s="9" t="s">
        <v>44</v>
      </c>
      <c r="C6497" s="9" t="s">
        <v>42</v>
      </c>
      <c r="D6497" s="9" t="s">
        <v>43</v>
      </c>
      <c r="E6497" s="10">
        <v>5188.88</v>
      </c>
      <c r="F6497" s="10">
        <v>5175.0049751243778</v>
      </c>
      <c r="G6497" s="10">
        <v>13.87502487562233</v>
      </c>
      <c r="H6497" s="10">
        <v>5200.88</v>
      </c>
      <c r="I6497" s="10">
        <v>-12</v>
      </c>
      <c r="J6497" s="10">
        <v>5236</v>
      </c>
      <c r="K6497" s="10">
        <v>5222</v>
      </c>
      <c r="L6497" s="10">
        <v>14</v>
      </c>
      <c r="M6497" s="10">
        <v>5248.11</v>
      </c>
      <c r="N6497" s="10">
        <v>-12.109999999999673</v>
      </c>
    </row>
    <row r="6498" spans="1:14" x14ac:dyDescent="0.25">
      <c r="A6498" s="9" t="s">
        <v>869</v>
      </c>
      <c r="B6498" s="9" t="s">
        <v>45</v>
      </c>
      <c r="C6498" s="9" t="s">
        <v>42</v>
      </c>
      <c r="D6498" s="9" t="s">
        <v>43</v>
      </c>
      <c r="E6498" s="10">
        <v>16301.25</v>
      </c>
      <c r="F6498" s="10">
        <v>16214.305418719212</v>
      </c>
      <c r="G6498" s="10">
        <v>86.944581280788043</v>
      </c>
      <c r="H6498" s="10">
        <v>16457.52</v>
      </c>
      <c r="I6498" s="10">
        <v>-156.27000000000044</v>
      </c>
      <c r="J6498" s="10">
        <v>63000</v>
      </c>
      <c r="K6498" s="10">
        <v>62664</v>
      </c>
      <c r="L6498" s="10">
        <v>336</v>
      </c>
      <c r="M6498" s="10">
        <v>63603.96</v>
      </c>
      <c r="N6498" s="10">
        <v>-603.95999999999913</v>
      </c>
    </row>
    <row r="6499" spans="1:14" x14ac:dyDescent="0.25">
      <c r="A6499" s="9" t="s">
        <v>869</v>
      </c>
      <c r="B6499" s="9" t="s">
        <v>46</v>
      </c>
      <c r="C6499" s="9" t="s">
        <v>42</v>
      </c>
      <c r="D6499" s="9" t="s">
        <v>43</v>
      </c>
      <c r="E6499" s="10">
        <v>19711.439999999999</v>
      </c>
      <c r="F6499" s="10">
        <v>19606.31527093596</v>
      </c>
      <c r="G6499" s="10">
        <v>105.12472906403855</v>
      </c>
      <c r="H6499" s="10">
        <v>19900.41</v>
      </c>
      <c r="I6499" s="10">
        <v>-188.97000000000116</v>
      </c>
      <c r="J6499" s="10">
        <v>63000</v>
      </c>
      <c r="K6499" s="10">
        <v>62664</v>
      </c>
      <c r="L6499" s="10">
        <v>336</v>
      </c>
      <c r="M6499" s="10">
        <v>63603.96</v>
      </c>
      <c r="N6499" s="10">
        <v>-603.95999999999913</v>
      </c>
    </row>
    <row r="6500" spans="1:14" x14ac:dyDescent="0.25">
      <c r="A6500" s="9" t="s">
        <v>869</v>
      </c>
      <c r="B6500" s="9" t="s">
        <v>47</v>
      </c>
      <c r="C6500" s="9" t="s">
        <v>42</v>
      </c>
      <c r="D6500" s="9" t="s">
        <v>43</v>
      </c>
      <c r="E6500" s="10">
        <v>29832.14</v>
      </c>
      <c r="F6500" s="10">
        <v>29463.99019607843</v>
      </c>
      <c r="G6500" s="10">
        <v>368.1498039215694</v>
      </c>
      <c r="H6500" s="10">
        <v>30053.27</v>
      </c>
      <c r="I6500" s="10">
        <v>-221.13000000000102</v>
      </c>
      <c r="J6500" s="10">
        <v>63447</v>
      </c>
      <c r="K6500" s="10">
        <v>62664</v>
      </c>
      <c r="L6500" s="10">
        <v>783</v>
      </c>
      <c r="M6500" s="10">
        <v>63917.279999999999</v>
      </c>
      <c r="N6500" s="10">
        <v>-470.27999999999884</v>
      </c>
    </row>
    <row r="6501" spans="1:14" x14ac:dyDescent="0.25">
      <c r="A6501" s="9" t="s">
        <v>869</v>
      </c>
      <c r="B6501" s="9" t="s">
        <v>48</v>
      </c>
      <c r="C6501" s="9" t="s">
        <v>42</v>
      </c>
      <c r="D6501" s="9" t="s">
        <v>43</v>
      </c>
      <c r="E6501" s="10">
        <v>58536.4</v>
      </c>
      <c r="F6501" s="10">
        <v>56432.945812807884</v>
      </c>
      <c r="G6501" s="10">
        <v>2103.4541871921174</v>
      </c>
      <c r="H6501" s="10">
        <v>57279.44</v>
      </c>
      <c r="I6501" s="10">
        <v>1256.9599999999991</v>
      </c>
      <c r="J6501" s="10">
        <v>65000</v>
      </c>
      <c r="K6501" s="10">
        <v>62664</v>
      </c>
      <c r="L6501" s="10">
        <v>2336</v>
      </c>
      <c r="M6501" s="10">
        <v>63603.96</v>
      </c>
      <c r="N6501" s="10">
        <v>1396.0400000000009</v>
      </c>
    </row>
    <row r="6502" spans="1:14" x14ac:dyDescent="0.25">
      <c r="A6502" s="9" t="s">
        <v>869</v>
      </c>
      <c r="B6502" s="9" t="s">
        <v>49</v>
      </c>
      <c r="C6502" s="9" t="s">
        <v>42</v>
      </c>
      <c r="D6502" s="9" t="s">
        <v>43</v>
      </c>
      <c r="E6502" s="10">
        <v>73496.820000000007</v>
      </c>
      <c r="F6502" s="10">
        <v>72115.822660098522</v>
      </c>
      <c r="G6502" s="10">
        <v>1380.9973399014852</v>
      </c>
      <c r="H6502" s="10">
        <v>73197.56</v>
      </c>
      <c r="I6502" s="10">
        <v>299.26000000000931</v>
      </c>
      <c r="J6502" s="10">
        <v>5322</v>
      </c>
      <c r="K6502" s="10">
        <v>5222</v>
      </c>
      <c r="L6502" s="10">
        <v>100</v>
      </c>
      <c r="M6502" s="10">
        <v>5300.33</v>
      </c>
      <c r="N6502" s="10">
        <v>21.670000000000073</v>
      </c>
    </row>
    <row r="6503" spans="1:14" x14ac:dyDescent="0.25">
      <c r="A6503" s="9" t="s">
        <v>869</v>
      </c>
      <c r="B6503" s="9" t="s">
        <v>50</v>
      </c>
      <c r="C6503" s="9" t="s">
        <v>42</v>
      </c>
      <c r="D6503" s="9" t="s">
        <v>43</v>
      </c>
      <c r="E6503" s="10">
        <v>83160.91</v>
      </c>
      <c r="F6503" s="10">
        <v>83343.124378109453</v>
      </c>
      <c r="G6503" s="10">
        <v>-182.21437810944917</v>
      </c>
      <c r="H6503" s="10">
        <v>83759.839999999997</v>
      </c>
      <c r="I6503" s="10">
        <v>-598.92999999999302</v>
      </c>
      <c r="J6503" s="10">
        <v>62527</v>
      </c>
      <c r="K6503" s="10">
        <v>62664</v>
      </c>
      <c r="L6503" s="10">
        <v>-137</v>
      </c>
      <c r="M6503" s="10">
        <v>62977.32</v>
      </c>
      <c r="N6503" s="10">
        <v>-450.31999999999971</v>
      </c>
    </row>
    <row r="6504" spans="1:14" x14ac:dyDescent="0.25">
      <c r="A6504" s="9" t="s">
        <v>869</v>
      </c>
      <c r="B6504" s="9" t="s">
        <v>51</v>
      </c>
      <c r="C6504" s="9" t="s">
        <v>42</v>
      </c>
      <c r="D6504" s="9" t="s">
        <v>43</v>
      </c>
      <c r="E6504" s="10">
        <v>347132.9</v>
      </c>
      <c r="F6504" s="10">
        <v>337570.97029702971</v>
      </c>
      <c r="G6504" s="10">
        <v>9561.9297029703157</v>
      </c>
      <c r="H6504" s="10">
        <v>340946.68</v>
      </c>
      <c r="I6504" s="10">
        <v>6186.2200000000303</v>
      </c>
      <c r="J6504" s="10">
        <v>64439</v>
      </c>
      <c r="K6504" s="10">
        <v>62664</v>
      </c>
      <c r="L6504" s="10">
        <v>1775</v>
      </c>
      <c r="M6504" s="10">
        <v>63290.64</v>
      </c>
      <c r="N6504" s="10">
        <v>1148.3600000000006</v>
      </c>
    </row>
    <row r="6505" spans="1:14" x14ac:dyDescent="0.25">
      <c r="A6505" s="9" t="s">
        <v>869</v>
      </c>
      <c r="B6505" s="9" t="s">
        <v>52</v>
      </c>
      <c r="C6505" s="9" t="s">
        <v>42</v>
      </c>
      <c r="D6505" s="9" t="s">
        <v>53</v>
      </c>
      <c r="E6505" s="10">
        <v>277680.83</v>
      </c>
      <c r="F6505" s="10">
        <v>278259.41584158415</v>
      </c>
      <c r="G6505" s="10">
        <v>-578.58584158413578</v>
      </c>
      <c r="H6505" s="10">
        <v>281042.01</v>
      </c>
      <c r="I6505" s="10">
        <v>-3361.179999999993</v>
      </c>
      <c r="J6505" s="10">
        <v>46900</v>
      </c>
      <c r="K6505" s="10">
        <v>46998</v>
      </c>
      <c r="L6505" s="10">
        <v>-98</v>
      </c>
      <c r="M6505" s="10">
        <v>47467.98</v>
      </c>
      <c r="N6505" s="10">
        <v>-567.9800000000032</v>
      </c>
    </row>
    <row r="6506" spans="1:14" x14ac:dyDescent="0.25">
      <c r="A6506" s="9" t="s">
        <v>869</v>
      </c>
      <c r="B6506" s="9" t="s">
        <v>54</v>
      </c>
      <c r="C6506" s="9" t="s">
        <v>42</v>
      </c>
      <c r="D6506" s="9" t="s">
        <v>55</v>
      </c>
      <c r="E6506" s="10">
        <v>3163.9</v>
      </c>
      <c r="F6506" s="10">
        <v>3101.872549019608</v>
      </c>
      <c r="G6506" s="10">
        <v>62.027450980392132</v>
      </c>
      <c r="H6506" s="10">
        <v>3163.91</v>
      </c>
      <c r="I6506" s="10">
        <v>-9.9999999997635314E-3</v>
      </c>
      <c r="J6506" s="10">
        <v>575.25599999999997</v>
      </c>
      <c r="K6506" s="10">
        <v>563.97647058823532</v>
      </c>
      <c r="L6506" s="10">
        <v>11.279529411764656</v>
      </c>
      <c r="M6506" s="10">
        <v>575.25599999999997</v>
      </c>
      <c r="N6506" s="10">
        <v>0</v>
      </c>
    </row>
    <row r="6507" spans="1:14" x14ac:dyDescent="0.25">
      <c r="A6507" s="9" t="s">
        <v>870</v>
      </c>
      <c r="B6507" s="9" t="s">
        <v>25</v>
      </c>
      <c r="C6507" s="9" t="s">
        <v>26</v>
      </c>
      <c r="D6507" s="9" t="s">
        <v>27</v>
      </c>
      <c r="E6507" s="10">
        <v>-4453.82</v>
      </c>
      <c r="F6507" s="10">
        <v>0</v>
      </c>
      <c r="G6507" s="10">
        <v>-4453.82</v>
      </c>
      <c r="H6507" s="10">
        <v>0</v>
      </c>
      <c r="I6507" s="10">
        <v>-4453.82</v>
      </c>
      <c r="J6507" s="10">
        <v>0</v>
      </c>
      <c r="K6507" s="10">
        <v>0</v>
      </c>
      <c r="L6507" s="10">
        <v>0</v>
      </c>
      <c r="M6507" s="10">
        <v>0</v>
      </c>
      <c r="N6507" s="10">
        <v>0</v>
      </c>
    </row>
    <row r="6508" spans="1:14" x14ac:dyDescent="0.25">
      <c r="A6508" s="9" t="s">
        <v>870</v>
      </c>
      <c r="B6508" s="9" t="s">
        <v>258</v>
      </c>
      <c r="C6508" s="9" t="s">
        <v>33</v>
      </c>
      <c r="D6508" s="9" t="s">
        <v>27</v>
      </c>
      <c r="E6508" s="10">
        <v>100.26</v>
      </c>
      <c r="F6508" s="10">
        <v>0</v>
      </c>
      <c r="G6508" s="10">
        <v>100.26</v>
      </c>
      <c r="H6508" s="10">
        <v>86.78</v>
      </c>
      <c r="I6508" s="10">
        <v>13.480000000000004</v>
      </c>
      <c r="J6508" s="10">
        <v>13.26</v>
      </c>
      <c r="K6508" s="10">
        <v>0</v>
      </c>
      <c r="L6508" s="10">
        <v>13.26</v>
      </c>
      <c r="M6508" s="10">
        <v>11.48</v>
      </c>
      <c r="N6508" s="10">
        <v>1.7799999999999994</v>
      </c>
    </row>
    <row r="6509" spans="1:14" x14ac:dyDescent="0.25">
      <c r="A6509" s="9" t="s">
        <v>870</v>
      </c>
      <c r="B6509" s="9" t="s">
        <v>259</v>
      </c>
      <c r="C6509" s="9" t="s">
        <v>33</v>
      </c>
      <c r="D6509" s="9" t="s">
        <v>27</v>
      </c>
      <c r="E6509" s="10">
        <v>205.72</v>
      </c>
      <c r="F6509" s="10">
        <v>0</v>
      </c>
      <c r="G6509" s="10">
        <v>205.72</v>
      </c>
      <c r="H6509" s="10">
        <v>178.09</v>
      </c>
      <c r="I6509" s="10">
        <v>27.629999999999995</v>
      </c>
      <c r="J6509" s="10">
        <v>13.26</v>
      </c>
      <c r="K6509" s="10">
        <v>0</v>
      </c>
      <c r="L6509" s="10">
        <v>13.26</v>
      </c>
      <c r="M6509" s="10">
        <v>11.48</v>
      </c>
      <c r="N6509" s="10">
        <v>1.7799999999999994</v>
      </c>
    </row>
    <row r="6510" spans="1:14" x14ac:dyDescent="0.25">
      <c r="A6510" s="9" t="s">
        <v>870</v>
      </c>
      <c r="B6510" s="9" t="s">
        <v>260</v>
      </c>
      <c r="C6510" s="9" t="s">
        <v>33</v>
      </c>
      <c r="D6510" s="9" t="s">
        <v>27</v>
      </c>
      <c r="E6510" s="10">
        <v>8109.88</v>
      </c>
      <c r="F6510" s="10">
        <v>0</v>
      </c>
      <c r="G6510" s="10">
        <v>8109.88</v>
      </c>
      <c r="H6510" s="10">
        <v>7019.41</v>
      </c>
      <c r="I6510" s="10">
        <v>1090.4700000000003</v>
      </c>
      <c r="J6510" s="10">
        <v>132.6</v>
      </c>
      <c r="K6510" s="10">
        <v>0</v>
      </c>
      <c r="L6510" s="10">
        <v>132.6</v>
      </c>
      <c r="M6510" s="10">
        <v>114.77</v>
      </c>
      <c r="N6510" s="10">
        <v>17.829999999999998</v>
      </c>
    </row>
    <row r="6511" spans="1:14" x14ac:dyDescent="0.25">
      <c r="A6511" s="9" t="s">
        <v>870</v>
      </c>
      <c r="B6511" s="9" t="s">
        <v>101</v>
      </c>
      <c r="C6511" s="9" t="s">
        <v>39</v>
      </c>
      <c r="D6511" s="9" t="s">
        <v>43</v>
      </c>
      <c r="E6511" s="10">
        <v>-42920.42</v>
      </c>
      <c r="F6511" s="10">
        <v>0</v>
      </c>
      <c r="G6511" s="10">
        <v>-42920.42</v>
      </c>
      <c r="H6511" s="10">
        <v>-42920.15</v>
      </c>
      <c r="I6511" s="10">
        <v>-0.26999999999679858</v>
      </c>
      <c r="J6511" s="10">
        <v>-53369</v>
      </c>
      <c r="K6511" s="10">
        <v>0</v>
      </c>
      <c r="L6511" s="10">
        <v>-53369</v>
      </c>
      <c r="M6511" s="10">
        <v>-53369</v>
      </c>
      <c r="N6511" s="10">
        <v>0</v>
      </c>
    </row>
    <row r="6512" spans="1:14" x14ac:dyDescent="0.25">
      <c r="A6512" s="9" t="s">
        <v>870</v>
      </c>
      <c r="B6512" s="9" t="s">
        <v>262</v>
      </c>
      <c r="C6512" s="9" t="s">
        <v>42</v>
      </c>
      <c r="D6512" s="9" t="s">
        <v>43</v>
      </c>
      <c r="E6512" s="10">
        <v>4175.78</v>
      </c>
      <c r="F6512" s="10">
        <v>4174.7830374753439</v>
      </c>
      <c r="G6512" s="10">
        <v>0.99696252465582802</v>
      </c>
      <c r="H6512" s="10">
        <v>4233.2299999999996</v>
      </c>
      <c r="I6512" s="10">
        <v>-57.449999999999818</v>
      </c>
      <c r="J6512" s="10">
        <v>8808</v>
      </c>
      <c r="K6512" s="10">
        <v>8805.8846153846152</v>
      </c>
      <c r="L6512" s="10">
        <v>2.1153846153847553</v>
      </c>
      <c r="M6512" s="10">
        <v>8929.1669999999995</v>
      </c>
      <c r="N6512" s="10">
        <v>-121.16699999999946</v>
      </c>
    </row>
    <row r="6513" spans="1:14" x14ac:dyDescent="0.25">
      <c r="A6513" s="9" t="s">
        <v>870</v>
      </c>
      <c r="B6513" s="9" t="s">
        <v>261</v>
      </c>
      <c r="C6513" s="9" t="s">
        <v>42</v>
      </c>
      <c r="D6513" s="9" t="s">
        <v>43</v>
      </c>
      <c r="E6513" s="10">
        <v>34782.6</v>
      </c>
      <c r="F6513" s="10">
        <v>30938.541871921181</v>
      </c>
      <c r="G6513" s="10">
        <v>3844.0581280788174</v>
      </c>
      <c r="H6513" s="10">
        <v>31402.62</v>
      </c>
      <c r="I6513" s="10">
        <v>3379.9799999999996</v>
      </c>
      <c r="J6513" s="10">
        <v>60000</v>
      </c>
      <c r="K6513" s="10">
        <v>53369</v>
      </c>
      <c r="L6513" s="10">
        <v>6631</v>
      </c>
      <c r="M6513" s="10">
        <v>54169.535000000003</v>
      </c>
      <c r="N6513" s="10">
        <v>5830.4649999999965</v>
      </c>
    </row>
    <row r="6514" spans="1:14" x14ac:dyDescent="0.25">
      <c r="A6514" s="9" t="s">
        <v>871</v>
      </c>
      <c r="B6514" s="9" t="s">
        <v>25</v>
      </c>
      <c r="C6514" s="9" t="s">
        <v>26</v>
      </c>
      <c r="D6514" s="9" t="s">
        <v>27</v>
      </c>
      <c r="E6514" s="10">
        <v>-4087.24</v>
      </c>
      <c r="F6514" s="10">
        <v>0</v>
      </c>
      <c r="G6514" s="10">
        <v>-4087.24</v>
      </c>
      <c r="H6514" s="10">
        <v>0</v>
      </c>
      <c r="I6514" s="10">
        <v>-4087.24</v>
      </c>
      <c r="J6514" s="10">
        <v>0</v>
      </c>
      <c r="K6514" s="10">
        <v>0</v>
      </c>
      <c r="L6514" s="10">
        <v>0</v>
      </c>
      <c r="M6514" s="10">
        <v>0</v>
      </c>
      <c r="N6514" s="10">
        <v>0</v>
      </c>
    </row>
    <row r="6515" spans="1:14" x14ac:dyDescent="0.25">
      <c r="A6515" s="9" t="s">
        <v>871</v>
      </c>
      <c r="B6515" s="9" t="s">
        <v>28</v>
      </c>
      <c r="C6515" s="9" t="s">
        <v>29</v>
      </c>
      <c r="D6515" s="9" t="s">
        <v>27</v>
      </c>
      <c r="E6515" s="10">
        <v>0.97</v>
      </c>
      <c r="F6515" s="10">
        <v>0</v>
      </c>
      <c r="G6515" s="10">
        <v>0.97</v>
      </c>
      <c r="H6515" s="10">
        <v>0.96</v>
      </c>
      <c r="I6515" s="10">
        <v>1.0000000000000009E-2</v>
      </c>
      <c r="J6515" s="10">
        <v>0</v>
      </c>
      <c r="K6515" s="10">
        <v>0</v>
      </c>
      <c r="L6515" s="10">
        <v>0</v>
      </c>
      <c r="M6515" s="10">
        <v>0</v>
      </c>
      <c r="N6515" s="10">
        <v>0</v>
      </c>
    </row>
    <row r="6516" spans="1:14" x14ac:dyDescent="0.25">
      <c r="A6516" s="9" t="s">
        <v>871</v>
      </c>
      <c r="B6516" s="9" t="s">
        <v>30</v>
      </c>
      <c r="C6516" s="9" t="s">
        <v>29</v>
      </c>
      <c r="D6516" s="9" t="s">
        <v>27</v>
      </c>
      <c r="E6516" s="10">
        <v>22.68</v>
      </c>
      <c r="F6516" s="10">
        <v>0</v>
      </c>
      <c r="G6516" s="10">
        <v>22.68</v>
      </c>
      <c r="H6516" s="10">
        <v>22.38</v>
      </c>
      <c r="I6516" s="10">
        <v>0.30000000000000071</v>
      </c>
      <c r="J6516" s="10">
        <v>0</v>
      </c>
      <c r="K6516" s="10">
        <v>0</v>
      </c>
      <c r="L6516" s="10">
        <v>0</v>
      </c>
      <c r="M6516" s="10">
        <v>0</v>
      </c>
      <c r="N6516" s="10">
        <v>0</v>
      </c>
    </row>
    <row r="6517" spans="1:14" x14ac:dyDescent="0.25">
      <c r="A6517" s="9" t="s">
        <v>871</v>
      </c>
      <c r="B6517" s="9" t="s">
        <v>31</v>
      </c>
      <c r="C6517" s="9" t="s">
        <v>29</v>
      </c>
      <c r="D6517" s="9" t="s">
        <v>27</v>
      </c>
      <c r="E6517" s="10">
        <v>152.26</v>
      </c>
      <c r="F6517" s="10">
        <v>0</v>
      </c>
      <c r="G6517" s="10">
        <v>152.26</v>
      </c>
      <c r="H6517" s="10">
        <v>150.28</v>
      </c>
      <c r="I6517" s="10">
        <v>1.9799999999999898</v>
      </c>
      <c r="J6517" s="10">
        <v>0</v>
      </c>
      <c r="K6517" s="10">
        <v>0</v>
      </c>
      <c r="L6517" s="10">
        <v>0</v>
      </c>
      <c r="M6517" s="10">
        <v>0</v>
      </c>
      <c r="N6517" s="10">
        <v>0</v>
      </c>
    </row>
    <row r="6518" spans="1:14" x14ac:dyDescent="0.25">
      <c r="A6518" s="9" t="s">
        <v>871</v>
      </c>
      <c r="B6518" s="9" t="s">
        <v>32</v>
      </c>
      <c r="C6518" s="9" t="s">
        <v>33</v>
      </c>
      <c r="D6518" s="9" t="s">
        <v>27</v>
      </c>
      <c r="E6518" s="10">
        <v>677.16</v>
      </c>
      <c r="F6518" s="10">
        <v>0</v>
      </c>
      <c r="G6518" s="10">
        <v>677.16</v>
      </c>
      <c r="H6518" s="10">
        <v>354.45</v>
      </c>
      <c r="I6518" s="10">
        <v>322.70999999999998</v>
      </c>
      <c r="J6518" s="10">
        <v>1.92</v>
      </c>
      <c r="K6518" s="10">
        <v>0</v>
      </c>
      <c r="L6518" s="10">
        <v>1.92</v>
      </c>
      <c r="M6518" s="10">
        <v>1.0049999999999999</v>
      </c>
      <c r="N6518" s="10">
        <v>0.91500000000000004</v>
      </c>
    </row>
    <row r="6519" spans="1:14" x14ac:dyDescent="0.25">
      <c r="A6519" s="9" t="s">
        <v>871</v>
      </c>
      <c r="B6519" s="9" t="s">
        <v>34</v>
      </c>
      <c r="C6519" s="9" t="s">
        <v>33</v>
      </c>
      <c r="D6519" s="9" t="s">
        <v>27</v>
      </c>
      <c r="E6519" s="10">
        <v>2327.75</v>
      </c>
      <c r="F6519" s="10">
        <v>0</v>
      </c>
      <c r="G6519" s="10">
        <v>2327.75</v>
      </c>
      <c r="H6519" s="10">
        <v>1218.43</v>
      </c>
      <c r="I6519" s="10">
        <v>1109.32</v>
      </c>
      <c r="J6519" s="10">
        <v>1.92</v>
      </c>
      <c r="K6519" s="10">
        <v>0</v>
      </c>
      <c r="L6519" s="10">
        <v>1.92</v>
      </c>
      <c r="M6519" s="10">
        <v>1.0049999999999999</v>
      </c>
      <c r="N6519" s="10">
        <v>0.91500000000000004</v>
      </c>
    </row>
    <row r="6520" spans="1:14" x14ac:dyDescent="0.25">
      <c r="A6520" s="9" t="s">
        <v>871</v>
      </c>
      <c r="B6520" s="9" t="s">
        <v>35</v>
      </c>
      <c r="C6520" s="9" t="s">
        <v>33</v>
      </c>
      <c r="D6520" s="9" t="s">
        <v>27</v>
      </c>
      <c r="E6520" s="10">
        <v>2518.48</v>
      </c>
      <c r="F6520" s="10">
        <v>0</v>
      </c>
      <c r="G6520" s="10">
        <v>2518.48</v>
      </c>
      <c r="H6520" s="10">
        <v>1318.27</v>
      </c>
      <c r="I6520" s="10">
        <v>1200.21</v>
      </c>
      <c r="J6520" s="10">
        <v>40.32</v>
      </c>
      <c r="K6520" s="10">
        <v>0</v>
      </c>
      <c r="L6520" s="10">
        <v>40.32</v>
      </c>
      <c r="M6520" s="10">
        <v>21.105</v>
      </c>
      <c r="N6520" s="10">
        <v>19.215</v>
      </c>
    </row>
    <row r="6521" spans="1:14" x14ac:dyDescent="0.25">
      <c r="A6521" s="9" t="s">
        <v>871</v>
      </c>
      <c r="B6521" s="9" t="s">
        <v>36</v>
      </c>
      <c r="C6521" s="9" t="s">
        <v>29</v>
      </c>
      <c r="D6521" s="9" t="s">
        <v>27</v>
      </c>
      <c r="E6521" s="10">
        <v>1705.88</v>
      </c>
      <c r="F6521" s="10">
        <v>0</v>
      </c>
      <c r="G6521" s="10">
        <v>1705.88</v>
      </c>
      <c r="H6521" s="10">
        <v>1683.66</v>
      </c>
      <c r="I6521" s="10">
        <v>22.220000000000027</v>
      </c>
      <c r="J6521" s="10">
        <v>0</v>
      </c>
      <c r="K6521" s="10">
        <v>0</v>
      </c>
      <c r="L6521" s="10">
        <v>0</v>
      </c>
      <c r="M6521" s="10">
        <v>0</v>
      </c>
      <c r="N6521" s="10">
        <v>0</v>
      </c>
    </row>
    <row r="6522" spans="1:14" x14ac:dyDescent="0.25">
      <c r="A6522" s="9" t="s">
        <v>871</v>
      </c>
      <c r="B6522" s="9" t="s">
        <v>37</v>
      </c>
      <c r="C6522" s="9" t="s">
        <v>29</v>
      </c>
      <c r="D6522" s="9" t="s">
        <v>27</v>
      </c>
      <c r="E6522" s="10">
        <v>3944.86</v>
      </c>
      <c r="F6522" s="10">
        <v>0</v>
      </c>
      <c r="G6522" s="10">
        <v>3944.86</v>
      </c>
      <c r="H6522" s="10">
        <v>3893.48</v>
      </c>
      <c r="I6522" s="10">
        <v>51.380000000000109</v>
      </c>
      <c r="J6522" s="10">
        <v>0</v>
      </c>
      <c r="K6522" s="10">
        <v>0</v>
      </c>
      <c r="L6522" s="10">
        <v>0</v>
      </c>
      <c r="M6522" s="10">
        <v>0</v>
      </c>
      <c r="N6522" s="10">
        <v>0</v>
      </c>
    </row>
    <row r="6523" spans="1:14" x14ac:dyDescent="0.25">
      <c r="A6523" s="9" t="s">
        <v>871</v>
      </c>
      <c r="B6523" s="9" t="s">
        <v>91</v>
      </c>
      <c r="C6523" s="9" t="s">
        <v>39</v>
      </c>
      <c r="D6523" s="9" t="s">
        <v>40</v>
      </c>
      <c r="E6523" s="10">
        <v>-98682.16</v>
      </c>
      <c r="F6523" s="10">
        <v>0</v>
      </c>
      <c r="G6523" s="10">
        <v>-98682.16</v>
      </c>
      <c r="H6523" s="10">
        <v>-98682.18</v>
      </c>
      <c r="I6523" s="10">
        <v>1.9999999989522621E-2</v>
      </c>
      <c r="J6523" s="10">
        <v>-1005</v>
      </c>
      <c r="K6523" s="10">
        <v>0</v>
      </c>
      <c r="L6523" s="10">
        <v>-1005</v>
      </c>
      <c r="M6523" s="10">
        <v>-1005</v>
      </c>
      <c r="N6523" s="10">
        <v>0</v>
      </c>
    </row>
    <row r="6524" spans="1:14" x14ac:dyDescent="0.25">
      <c r="A6524" s="9" t="s">
        <v>871</v>
      </c>
      <c r="B6524" s="9" t="s">
        <v>92</v>
      </c>
      <c r="C6524" s="9" t="s">
        <v>42</v>
      </c>
      <c r="D6524" s="9" t="s">
        <v>43</v>
      </c>
      <c r="E6524" s="10">
        <v>106.49</v>
      </c>
      <c r="F6524" s="10">
        <v>85.544554455445549</v>
      </c>
      <c r="G6524" s="10">
        <v>20.945445544554445</v>
      </c>
      <c r="H6524" s="10">
        <v>86.4</v>
      </c>
      <c r="I6524" s="10">
        <v>20.089999999999989</v>
      </c>
      <c r="J6524" s="10">
        <v>1251</v>
      </c>
      <c r="K6524" s="10">
        <v>1005</v>
      </c>
      <c r="L6524" s="10">
        <v>246</v>
      </c>
      <c r="M6524" s="10">
        <v>1015.05</v>
      </c>
      <c r="N6524" s="10">
        <v>235.95000000000005</v>
      </c>
    </row>
    <row r="6525" spans="1:14" x14ac:dyDescent="0.25">
      <c r="A6525" s="9" t="s">
        <v>871</v>
      </c>
      <c r="B6525" s="9" t="s">
        <v>93</v>
      </c>
      <c r="C6525" s="9" t="s">
        <v>42</v>
      </c>
      <c r="D6525" s="9" t="s">
        <v>43</v>
      </c>
      <c r="E6525" s="10">
        <v>356.87</v>
      </c>
      <c r="F6525" s="10">
        <v>347.08374384236453</v>
      </c>
      <c r="G6525" s="10">
        <v>9.7862561576354778</v>
      </c>
      <c r="H6525" s="10">
        <v>352.29</v>
      </c>
      <c r="I6525" s="10">
        <v>4.5799999999999841</v>
      </c>
      <c r="J6525" s="10">
        <v>6200</v>
      </c>
      <c r="K6525" s="10">
        <v>6030</v>
      </c>
      <c r="L6525" s="10">
        <v>170</v>
      </c>
      <c r="M6525" s="10">
        <v>6120.45</v>
      </c>
      <c r="N6525" s="10">
        <v>79.550000000000182</v>
      </c>
    </row>
    <row r="6526" spans="1:14" x14ac:dyDescent="0.25">
      <c r="A6526" s="9" t="s">
        <v>871</v>
      </c>
      <c r="B6526" s="9" t="s">
        <v>94</v>
      </c>
      <c r="C6526" s="9" t="s">
        <v>42</v>
      </c>
      <c r="D6526" s="9" t="s">
        <v>43</v>
      </c>
      <c r="E6526" s="10">
        <v>497.48</v>
      </c>
      <c r="F6526" s="10">
        <v>497.4726368159204</v>
      </c>
      <c r="G6526" s="10">
        <v>7.3631840796224424E-3</v>
      </c>
      <c r="H6526" s="10">
        <v>499.96</v>
      </c>
      <c r="I6526" s="10">
        <v>-2.4799999999999613</v>
      </c>
      <c r="J6526" s="10">
        <v>1005</v>
      </c>
      <c r="K6526" s="10">
        <v>1005</v>
      </c>
      <c r="L6526" s="10">
        <v>0</v>
      </c>
      <c r="M6526" s="10">
        <v>1010.025</v>
      </c>
      <c r="N6526" s="10">
        <v>-5.0249999999999773</v>
      </c>
    </row>
    <row r="6527" spans="1:14" x14ac:dyDescent="0.25">
      <c r="A6527" s="9" t="s">
        <v>871</v>
      </c>
      <c r="B6527" s="9" t="s">
        <v>45</v>
      </c>
      <c r="C6527" s="9" t="s">
        <v>42</v>
      </c>
      <c r="D6527" s="9" t="s">
        <v>43</v>
      </c>
      <c r="E6527" s="10">
        <v>1604.25</v>
      </c>
      <c r="F6527" s="10">
        <v>1560.2660098522167</v>
      </c>
      <c r="G6527" s="10">
        <v>43.983990147783288</v>
      </c>
      <c r="H6527" s="10">
        <v>1583.67</v>
      </c>
      <c r="I6527" s="10">
        <v>20.579999999999927</v>
      </c>
      <c r="J6527" s="10">
        <v>6200</v>
      </c>
      <c r="K6527" s="10">
        <v>6030</v>
      </c>
      <c r="L6527" s="10">
        <v>170</v>
      </c>
      <c r="M6527" s="10">
        <v>6120.45</v>
      </c>
      <c r="N6527" s="10">
        <v>79.550000000000182</v>
      </c>
    </row>
    <row r="6528" spans="1:14" x14ac:dyDescent="0.25">
      <c r="A6528" s="9" t="s">
        <v>871</v>
      </c>
      <c r="B6528" s="9" t="s">
        <v>46</v>
      </c>
      <c r="C6528" s="9" t="s">
        <v>42</v>
      </c>
      <c r="D6528" s="9" t="s">
        <v>43</v>
      </c>
      <c r="E6528" s="10">
        <v>1939.86</v>
      </c>
      <c r="F6528" s="10">
        <v>1886.6699507389162</v>
      </c>
      <c r="G6528" s="10">
        <v>53.190049261083686</v>
      </c>
      <c r="H6528" s="10">
        <v>1914.97</v>
      </c>
      <c r="I6528" s="10">
        <v>24.889999999999873</v>
      </c>
      <c r="J6528" s="10">
        <v>6200</v>
      </c>
      <c r="K6528" s="10">
        <v>6030</v>
      </c>
      <c r="L6528" s="10">
        <v>170</v>
      </c>
      <c r="M6528" s="10">
        <v>6120.45</v>
      </c>
      <c r="N6528" s="10">
        <v>79.550000000000182</v>
      </c>
    </row>
    <row r="6529" spans="1:14" x14ac:dyDescent="0.25">
      <c r="A6529" s="9" t="s">
        <v>871</v>
      </c>
      <c r="B6529" s="9" t="s">
        <v>47</v>
      </c>
      <c r="C6529" s="9" t="s">
        <v>42</v>
      </c>
      <c r="D6529" s="9" t="s">
        <v>43</v>
      </c>
      <c r="E6529" s="10">
        <v>2877.56</v>
      </c>
      <c r="F6529" s="10">
        <v>2835.2450980392155</v>
      </c>
      <c r="G6529" s="10">
        <v>42.314901960784482</v>
      </c>
      <c r="H6529" s="10">
        <v>2891.95</v>
      </c>
      <c r="I6529" s="10">
        <v>-14.389999999999873</v>
      </c>
      <c r="J6529" s="10">
        <v>6120</v>
      </c>
      <c r="K6529" s="10">
        <v>6030</v>
      </c>
      <c r="L6529" s="10">
        <v>90</v>
      </c>
      <c r="M6529" s="10">
        <v>6150.6</v>
      </c>
      <c r="N6529" s="10">
        <v>-30.600000000000364</v>
      </c>
    </row>
    <row r="6530" spans="1:14" x14ac:dyDescent="0.25">
      <c r="A6530" s="9" t="s">
        <v>871</v>
      </c>
      <c r="B6530" s="9" t="s">
        <v>48</v>
      </c>
      <c r="C6530" s="9" t="s">
        <v>42</v>
      </c>
      <c r="D6530" s="9" t="s">
        <v>43</v>
      </c>
      <c r="E6530" s="10">
        <v>6393.98</v>
      </c>
      <c r="F6530" s="10">
        <v>5430.4039408866993</v>
      </c>
      <c r="G6530" s="10">
        <v>963.57605911330029</v>
      </c>
      <c r="H6530" s="10">
        <v>5511.86</v>
      </c>
      <c r="I6530" s="10">
        <v>882.11999999999989</v>
      </c>
      <c r="J6530" s="10">
        <v>7100</v>
      </c>
      <c r="K6530" s="10">
        <v>6030</v>
      </c>
      <c r="L6530" s="10">
        <v>1070</v>
      </c>
      <c r="M6530" s="10">
        <v>6120.45</v>
      </c>
      <c r="N6530" s="10">
        <v>979.55000000000018</v>
      </c>
    </row>
    <row r="6531" spans="1:14" x14ac:dyDescent="0.25">
      <c r="A6531" s="9" t="s">
        <v>871</v>
      </c>
      <c r="B6531" s="9" t="s">
        <v>50</v>
      </c>
      <c r="C6531" s="9" t="s">
        <v>42</v>
      </c>
      <c r="D6531" s="9" t="s">
        <v>43</v>
      </c>
      <c r="E6531" s="10">
        <v>8019.9</v>
      </c>
      <c r="F6531" s="10">
        <v>8019.9004975124381</v>
      </c>
      <c r="G6531" s="10">
        <v>-4.9751243841456017E-4</v>
      </c>
      <c r="H6531" s="10">
        <v>8060</v>
      </c>
      <c r="I6531" s="10">
        <v>-40.100000000000364</v>
      </c>
      <c r="J6531" s="10">
        <v>6030</v>
      </c>
      <c r="K6531" s="10">
        <v>6030</v>
      </c>
      <c r="L6531" s="10">
        <v>0</v>
      </c>
      <c r="M6531" s="10">
        <v>6060.15</v>
      </c>
      <c r="N6531" s="10">
        <v>-30.149999999999636</v>
      </c>
    </row>
    <row r="6532" spans="1:14" x14ac:dyDescent="0.25">
      <c r="A6532" s="9" t="s">
        <v>871</v>
      </c>
      <c r="B6532" s="9" t="s">
        <v>95</v>
      </c>
      <c r="C6532" s="9" t="s">
        <v>42</v>
      </c>
      <c r="D6532" s="9" t="s">
        <v>43</v>
      </c>
      <c r="E6532" s="10">
        <v>9276.93</v>
      </c>
      <c r="F6532" s="10">
        <v>8854.0492610837446</v>
      </c>
      <c r="G6532" s="10">
        <v>422.88073891625572</v>
      </c>
      <c r="H6532" s="10">
        <v>8986.86</v>
      </c>
      <c r="I6532" s="10">
        <v>290.06999999999971</v>
      </c>
      <c r="J6532" s="10">
        <v>1053</v>
      </c>
      <c r="K6532" s="10">
        <v>1005</v>
      </c>
      <c r="L6532" s="10">
        <v>48</v>
      </c>
      <c r="M6532" s="10">
        <v>1020.075</v>
      </c>
      <c r="N6532" s="10">
        <v>32.924999999999955</v>
      </c>
    </row>
    <row r="6533" spans="1:14" x14ac:dyDescent="0.25">
      <c r="A6533" s="9" t="s">
        <v>871</v>
      </c>
      <c r="B6533" s="9" t="s">
        <v>51</v>
      </c>
      <c r="C6533" s="9" t="s">
        <v>42</v>
      </c>
      <c r="D6533" s="9" t="s">
        <v>43</v>
      </c>
      <c r="E6533" s="10">
        <v>32645.22</v>
      </c>
      <c r="F6533" s="10">
        <v>32483.613861386133</v>
      </c>
      <c r="G6533" s="10">
        <v>161.6061386138681</v>
      </c>
      <c r="H6533" s="10">
        <v>32808.449999999997</v>
      </c>
      <c r="I6533" s="10">
        <v>-163.22999999999593</v>
      </c>
      <c r="J6533" s="10">
        <v>6060</v>
      </c>
      <c r="K6533" s="10">
        <v>6030</v>
      </c>
      <c r="L6533" s="10">
        <v>30</v>
      </c>
      <c r="M6533" s="10">
        <v>6090.3</v>
      </c>
      <c r="N6533" s="10">
        <v>-30.300000000000182</v>
      </c>
    </row>
    <row r="6534" spans="1:14" x14ac:dyDescent="0.25">
      <c r="A6534" s="9" t="s">
        <v>871</v>
      </c>
      <c r="B6534" s="9" t="s">
        <v>52</v>
      </c>
      <c r="C6534" s="9" t="s">
        <v>42</v>
      </c>
      <c r="D6534" s="9" t="s">
        <v>53</v>
      </c>
      <c r="E6534" s="10">
        <v>27396.37</v>
      </c>
      <c r="F6534" s="10">
        <v>26771.683168316831</v>
      </c>
      <c r="G6534" s="10">
        <v>624.68683168316784</v>
      </c>
      <c r="H6534" s="10">
        <v>27039.4</v>
      </c>
      <c r="I6534" s="10">
        <v>356.96999999999753</v>
      </c>
      <c r="J6534" s="10">
        <v>4628</v>
      </c>
      <c r="K6534" s="10">
        <v>4522.5</v>
      </c>
      <c r="L6534" s="10">
        <v>105.5</v>
      </c>
      <c r="M6534" s="10">
        <v>4567.7250000000004</v>
      </c>
      <c r="N6534" s="10">
        <v>60.274999999999636</v>
      </c>
    </row>
    <row r="6535" spans="1:14" x14ac:dyDescent="0.25">
      <c r="A6535" s="9" t="s">
        <v>871</v>
      </c>
      <c r="B6535" s="9" t="s">
        <v>54</v>
      </c>
      <c r="C6535" s="9" t="s">
        <v>42</v>
      </c>
      <c r="D6535" s="9" t="s">
        <v>55</v>
      </c>
      <c r="E6535" s="10">
        <v>304.45</v>
      </c>
      <c r="F6535" s="10">
        <v>298.48039215686276</v>
      </c>
      <c r="G6535" s="10">
        <v>5.9696078431372257</v>
      </c>
      <c r="H6535" s="10">
        <v>304.45</v>
      </c>
      <c r="I6535" s="10">
        <v>0</v>
      </c>
      <c r="J6535" s="10">
        <v>55.354999999999997</v>
      </c>
      <c r="K6535" s="10">
        <v>54.269607843137258</v>
      </c>
      <c r="L6535" s="10">
        <v>1.0853921568627385</v>
      </c>
      <c r="M6535" s="10">
        <v>55.354999999999997</v>
      </c>
      <c r="N6535" s="10">
        <v>0</v>
      </c>
    </row>
    <row r="6536" spans="1:14" x14ac:dyDescent="0.25">
      <c r="A6536" s="9" t="s">
        <v>872</v>
      </c>
      <c r="B6536" s="9" t="s">
        <v>25</v>
      </c>
      <c r="C6536" s="9" t="s">
        <v>26</v>
      </c>
      <c r="D6536" s="9" t="s">
        <v>27</v>
      </c>
      <c r="E6536" s="10">
        <v>-7918.9</v>
      </c>
      <c r="F6536" s="10">
        <v>0</v>
      </c>
      <c r="G6536" s="10">
        <v>-7918.9</v>
      </c>
      <c r="H6536" s="10">
        <v>0</v>
      </c>
      <c r="I6536" s="10">
        <v>-7918.9</v>
      </c>
      <c r="J6536" s="10">
        <v>0</v>
      </c>
      <c r="K6536" s="10">
        <v>0</v>
      </c>
      <c r="L6536" s="10">
        <v>0</v>
      </c>
      <c r="M6536" s="10">
        <v>0</v>
      </c>
      <c r="N6536" s="10">
        <v>0</v>
      </c>
    </row>
    <row r="6537" spans="1:14" x14ac:dyDescent="0.25">
      <c r="A6537" s="9" t="s">
        <v>872</v>
      </c>
      <c r="B6537" s="9" t="s">
        <v>28</v>
      </c>
      <c r="C6537" s="9" t="s">
        <v>29</v>
      </c>
      <c r="D6537" s="9" t="s">
        <v>27</v>
      </c>
      <c r="E6537" s="10">
        <v>7.32</v>
      </c>
      <c r="F6537" s="10">
        <v>0</v>
      </c>
      <c r="G6537" s="10">
        <v>7.32</v>
      </c>
      <c r="H6537" s="10">
        <v>7.23</v>
      </c>
      <c r="I6537" s="10">
        <v>8.9999999999999858E-2</v>
      </c>
      <c r="J6537" s="10">
        <v>0</v>
      </c>
      <c r="K6537" s="10">
        <v>0</v>
      </c>
      <c r="L6537" s="10">
        <v>0</v>
      </c>
      <c r="M6537" s="10">
        <v>0</v>
      </c>
      <c r="N6537" s="10">
        <v>0</v>
      </c>
    </row>
    <row r="6538" spans="1:14" x14ac:dyDescent="0.25">
      <c r="A6538" s="9" t="s">
        <v>872</v>
      </c>
      <c r="B6538" s="9" t="s">
        <v>30</v>
      </c>
      <c r="C6538" s="9" t="s">
        <v>29</v>
      </c>
      <c r="D6538" s="9" t="s">
        <v>27</v>
      </c>
      <c r="E6538" s="10">
        <v>170.86</v>
      </c>
      <c r="F6538" s="10">
        <v>0</v>
      </c>
      <c r="G6538" s="10">
        <v>170.86</v>
      </c>
      <c r="H6538" s="10">
        <v>168.63</v>
      </c>
      <c r="I6538" s="10">
        <v>2.2300000000000182</v>
      </c>
      <c r="J6538" s="10">
        <v>0</v>
      </c>
      <c r="K6538" s="10">
        <v>0</v>
      </c>
      <c r="L6538" s="10">
        <v>0</v>
      </c>
      <c r="M6538" s="10">
        <v>0</v>
      </c>
      <c r="N6538" s="10">
        <v>0</v>
      </c>
    </row>
    <row r="6539" spans="1:14" x14ac:dyDescent="0.25">
      <c r="A6539" s="9" t="s">
        <v>872</v>
      </c>
      <c r="B6539" s="9" t="s">
        <v>31</v>
      </c>
      <c r="C6539" s="9" t="s">
        <v>29</v>
      </c>
      <c r="D6539" s="9" t="s">
        <v>27</v>
      </c>
      <c r="E6539" s="10">
        <v>1147.19</v>
      </c>
      <c r="F6539" s="10">
        <v>0</v>
      </c>
      <c r="G6539" s="10">
        <v>1147.19</v>
      </c>
      <c r="H6539" s="10">
        <v>1132.24</v>
      </c>
      <c r="I6539" s="10">
        <v>14.950000000000045</v>
      </c>
      <c r="J6539" s="10">
        <v>0</v>
      </c>
      <c r="K6539" s="10">
        <v>0</v>
      </c>
      <c r="L6539" s="10">
        <v>0</v>
      </c>
      <c r="M6539" s="10">
        <v>0</v>
      </c>
      <c r="N6539" s="10">
        <v>0</v>
      </c>
    </row>
    <row r="6540" spans="1:14" x14ac:dyDescent="0.25">
      <c r="A6540" s="9" t="s">
        <v>872</v>
      </c>
      <c r="B6540" s="9" t="s">
        <v>32</v>
      </c>
      <c r="C6540" s="9" t="s">
        <v>33</v>
      </c>
      <c r="D6540" s="9" t="s">
        <v>27</v>
      </c>
      <c r="E6540" s="10">
        <v>2497.02</v>
      </c>
      <c r="F6540" s="10">
        <v>0</v>
      </c>
      <c r="G6540" s="10">
        <v>2497.02</v>
      </c>
      <c r="H6540" s="10">
        <v>1854.55</v>
      </c>
      <c r="I6540" s="10">
        <v>642.47</v>
      </c>
      <c r="J6540" s="10">
        <v>7.08</v>
      </c>
      <c r="K6540" s="10">
        <v>0</v>
      </c>
      <c r="L6540" s="10">
        <v>7.08</v>
      </c>
      <c r="M6540" s="10">
        <v>5.258</v>
      </c>
      <c r="N6540" s="10">
        <v>1.8220000000000001</v>
      </c>
    </row>
    <row r="6541" spans="1:14" x14ac:dyDescent="0.25">
      <c r="A6541" s="9" t="s">
        <v>872</v>
      </c>
      <c r="B6541" s="9" t="s">
        <v>34</v>
      </c>
      <c r="C6541" s="9" t="s">
        <v>33</v>
      </c>
      <c r="D6541" s="9" t="s">
        <v>27</v>
      </c>
      <c r="E6541" s="10">
        <v>8583.58</v>
      </c>
      <c r="F6541" s="10">
        <v>0</v>
      </c>
      <c r="G6541" s="10">
        <v>8583.58</v>
      </c>
      <c r="H6541" s="10">
        <v>6375.1</v>
      </c>
      <c r="I6541" s="10">
        <v>2208.4799999999996</v>
      </c>
      <c r="J6541" s="10">
        <v>7.08</v>
      </c>
      <c r="K6541" s="10">
        <v>0</v>
      </c>
      <c r="L6541" s="10">
        <v>7.08</v>
      </c>
      <c r="M6541" s="10">
        <v>5.258</v>
      </c>
      <c r="N6541" s="10">
        <v>1.8220000000000001</v>
      </c>
    </row>
    <row r="6542" spans="1:14" x14ac:dyDescent="0.25">
      <c r="A6542" s="9" t="s">
        <v>872</v>
      </c>
      <c r="B6542" s="9" t="s">
        <v>35</v>
      </c>
      <c r="C6542" s="9" t="s">
        <v>33</v>
      </c>
      <c r="D6542" s="9" t="s">
        <v>27</v>
      </c>
      <c r="E6542" s="10">
        <v>9286.91</v>
      </c>
      <c r="F6542" s="10">
        <v>0</v>
      </c>
      <c r="G6542" s="10">
        <v>9286.91</v>
      </c>
      <c r="H6542" s="10">
        <v>6897.42</v>
      </c>
      <c r="I6542" s="10">
        <v>2389.4899999999998</v>
      </c>
      <c r="J6542" s="10">
        <v>148.68</v>
      </c>
      <c r="K6542" s="10">
        <v>0</v>
      </c>
      <c r="L6542" s="10">
        <v>148.68</v>
      </c>
      <c r="M6542" s="10">
        <v>110.425</v>
      </c>
      <c r="N6542" s="10">
        <v>38.25500000000001</v>
      </c>
    </row>
    <row r="6543" spans="1:14" x14ac:dyDescent="0.25">
      <c r="A6543" s="9" t="s">
        <v>872</v>
      </c>
      <c r="B6543" s="9" t="s">
        <v>36</v>
      </c>
      <c r="C6543" s="9" t="s">
        <v>29</v>
      </c>
      <c r="D6543" s="9" t="s">
        <v>27</v>
      </c>
      <c r="E6543" s="10">
        <v>12852.71</v>
      </c>
      <c r="F6543" s="10">
        <v>0</v>
      </c>
      <c r="G6543" s="10">
        <v>12852.71</v>
      </c>
      <c r="H6543" s="10">
        <v>12685.27</v>
      </c>
      <c r="I6543" s="10">
        <v>167.43999999999869</v>
      </c>
      <c r="J6543" s="10">
        <v>0</v>
      </c>
      <c r="K6543" s="10">
        <v>0</v>
      </c>
      <c r="L6543" s="10">
        <v>0</v>
      </c>
      <c r="M6543" s="10">
        <v>0</v>
      </c>
      <c r="N6543" s="10">
        <v>0</v>
      </c>
    </row>
    <row r="6544" spans="1:14" x14ac:dyDescent="0.25">
      <c r="A6544" s="9" t="s">
        <v>872</v>
      </c>
      <c r="B6544" s="9" t="s">
        <v>37</v>
      </c>
      <c r="C6544" s="9" t="s">
        <v>29</v>
      </c>
      <c r="D6544" s="9" t="s">
        <v>27</v>
      </c>
      <c r="E6544" s="10">
        <v>29721.99</v>
      </c>
      <c r="F6544" s="10">
        <v>0</v>
      </c>
      <c r="G6544" s="10">
        <v>29721.99</v>
      </c>
      <c r="H6544" s="10">
        <v>29334.78</v>
      </c>
      <c r="I6544" s="10">
        <v>387.21000000000276</v>
      </c>
      <c r="J6544" s="10">
        <v>0</v>
      </c>
      <c r="K6544" s="10">
        <v>0</v>
      </c>
      <c r="L6544" s="10">
        <v>0</v>
      </c>
      <c r="M6544" s="10">
        <v>0</v>
      </c>
      <c r="N6544" s="10">
        <v>0</v>
      </c>
    </row>
    <row r="6545" spans="1:14" x14ac:dyDescent="0.25">
      <c r="A6545" s="9" t="s">
        <v>872</v>
      </c>
      <c r="B6545" s="9" t="s">
        <v>38</v>
      </c>
      <c r="C6545" s="9" t="s">
        <v>39</v>
      </c>
      <c r="D6545" s="9" t="s">
        <v>40</v>
      </c>
      <c r="E6545" s="10">
        <v>-721656.66</v>
      </c>
      <c r="F6545" s="10">
        <v>0</v>
      </c>
      <c r="G6545" s="10">
        <v>-721656.66</v>
      </c>
      <c r="H6545" s="10">
        <v>-721656.75</v>
      </c>
      <c r="I6545" s="10">
        <v>8.999999996740371E-2</v>
      </c>
      <c r="J6545" s="10">
        <v>-3786</v>
      </c>
      <c r="K6545" s="10">
        <v>0</v>
      </c>
      <c r="L6545" s="10">
        <v>-3786</v>
      </c>
      <c r="M6545" s="10">
        <v>-3786</v>
      </c>
      <c r="N6545" s="10">
        <v>0</v>
      </c>
    </row>
    <row r="6546" spans="1:14" x14ac:dyDescent="0.25">
      <c r="A6546" s="9" t="s">
        <v>872</v>
      </c>
      <c r="B6546" s="9" t="s">
        <v>41</v>
      </c>
      <c r="C6546" s="9" t="s">
        <v>42</v>
      </c>
      <c r="D6546" s="9" t="s">
        <v>43</v>
      </c>
      <c r="E6546" s="10">
        <v>2732.5</v>
      </c>
      <c r="F6546" s="10">
        <v>2740.463054187192</v>
      </c>
      <c r="G6546" s="10">
        <v>-7.9630541871920286</v>
      </c>
      <c r="H6546" s="10">
        <v>2781.57</v>
      </c>
      <c r="I6546" s="10">
        <v>-49.070000000000164</v>
      </c>
      <c r="J6546" s="10">
        <v>45300</v>
      </c>
      <c r="K6546" s="10">
        <v>45432</v>
      </c>
      <c r="L6546" s="10">
        <v>-132</v>
      </c>
      <c r="M6546" s="10">
        <v>46113.48</v>
      </c>
      <c r="N6546" s="10">
        <v>-813.4800000000032</v>
      </c>
    </row>
    <row r="6547" spans="1:14" x14ac:dyDescent="0.25">
      <c r="A6547" s="9" t="s">
        <v>872</v>
      </c>
      <c r="B6547" s="9" t="s">
        <v>44</v>
      </c>
      <c r="C6547" s="9" t="s">
        <v>42</v>
      </c>
      <c r="D6547" s="9" t="s">
        <v>43</v>
      </c>
      <c r="E6547" s="10">
        <v>3725.57</v>
      </c>
      <c r="F6547" s="10">
        <v>3721.6417910447763</v>
      </c>
      <c r="G6547" s="10">
        <v>3.9282089552239086</v>
      </c>
      <c r="H6547" s="10">
        <v>3740.25</v>
      </c>
      <c r="I6547" s="10">
        <v>-14.679999999999836</v>
      </c>
      <c r="J6547" s="10">
        <v>3790</v>
      </c>
      <c r="K6547" s="10">
        <v>3786</v>
      </c>
      <c r="L6547" s="10">
        <v>4</v>
      </c>
      <c r="M6547" s="10">
        <v>3804.93</v>
      </c>
      <c r="N6547" s="10">
        <v>-14.929999999999836</v>
      </c>
    </row>
    <row r="6548" spans="1:14" x14ac:dyDescent="0.25">
      <c r="A6548" s="9" t="s">
        <v>872</v>
      </c>
      <c r="B6548" s="9" t="s">
        <v>45</v>
      </c>
      <c r="C6548" s="9" t="s">
        <v>42</v>
      </c>
      <c r="D6548" s="9" t="s">
        <v>43</v>
      </c>
      <c r="E6548" s="10">
        <v>11850.75</v>
      </c>
      <c r="F6548" s="10">
        <v>11755.52709359606</v>
      </c>
      <c r="G6548" s="10">
        <v>95.222906403940215</v>
      </c>
      <c r="H6548" s="10">
        <v>11931.86</v>
      </c>
      <c r="I6548" s="10">
        <v>-81.110000000000582</v>
      </c>
      <c r="J6548" s="10">
        <v>45800</v>
      </c>
      <c r="K6548" s="10">
        <v>45432</v>
      </c>
      <c r="L6548" s="10">
        <v>368</v>
      </c>
      <c r="M6548" s="10">
        <v>46113.48</v>
      </c>
      <c r="N6548" s="10">
        <v>-313.4800000000032</v>
      </c>
    </row>
    <row r="6549" spans="1:14" x14ac:dyDescent="0.25">
      <c r="A6549" s="9" t="s">
        <v>872</v>
      </c>
      <c r="B6549" s="9" t="s">
        <v>46</v>
      </c>
      <c r="C6549" s="9" t="s">
        <v>42</v>
      </c>
      <c r="D6549" s="9" t="s">
        <v>43</v>
      </c>
      <c r="E6549" s="10">
        <v>14486.34</v>
      </c>
      <c r="F6549" s="10">
        <v>14214.768472906404</v>
      </c>
      <c r="G6549" s="10">
        <v>271.57152709359616</v>
      </c>
      <c r="H6549" s="10">
        <v>14427.99</v>
      </c>
      <c r="I6549" s="10">
        <v>58.350000000000364</v>
      </c>
      <c r="J6549" s="10">
        <v>46300</v>
      </c>
      <c r="K6549" s="10">
        <v>45432</v>
      </c>
      <c r="L6549" s="10">
        <v>868</v>
      </c>
      <c r="M6549" s="10">
        <v>46113.48</v>
      </c>
      <c r="N6549" s="10">
        <v>186.5199999999968</v>
      </c>
    </row>
    <row r="6550" spans="1:14" x14ac:dyDescent="0.25">
      <c r="A6550" s="9" t="s">
        <v>872</v>
      </c>
      <c r="B6550" s="9" t="s">
        <v>47</v>
      </c>
      <c r="C6550" s="9" t="s">
        <v>42</v>
      </c>
      <c r="D6550" s="9" t="s">
        <v>43</v>
      </c>
      <c r="E6550" s="10">
        <v>21687.040000000001</v>
      </c>
      <c r="F6550" s="10">
        <v>21361.676470588234</v>
      </c>
      <c r="G6550" s="10">
        <v>325.36352941176665</v>
      </c>
      <c r="H6550" s="10">
        <v>21788.91</v>
      </c>
      <c r="I6550" s="10">
        <v>-101.86999999999898</v>
      </c>
      <c r="J6550" s="10">
        <v>46124</v>
      </c>
      <c r="K6550" s="10">
        <v>45432</v>
      </c>
      <c r="L6550" s="10">
        <v>692</v>
      </c>
      <c r="M6550" s="10">
        <v>46340.639999999999</v>
      </c>
      <c r="N6550" s="10">
        <v>-216.63999999999942</v>
      </c>
    </row>
    <row r="6551" spans="1:14" x14ac:dyDescent="0.25">
      <c r="A6551" s="9" t="s">
        <v>872</v>
      </c>
      <c r="B6551" s="9" t="s">
        <v>48</v>
      </c>
      <c r="C6551" s="9" t="s">
        <v>42</v>
      </c>
      <c r="D6551" s="9" t="s">
        <v>43</v>
      </c>
      <c r="E6551" s="10">
        <v>40606.25</v>
      </c>
      <c r="F6551" s="10">
        <v>40914.423645320196</v>
      </c>
      <c r="G6551" s="10">
        <v>-308.17364532019565</v>
      </c>
      <c r="H6551" s="10">
        <v>41528.14</v>
      </c>
      <c r="I6551" s="10">
        <v>-921.88999999999942</v>
      </c>
      <c r="J6551" s="10">
        <v>45090</v>
      </c>
      <c r="K6551" s="10">
        <v>45432</v>
      </c>
      <c r="L6551" s="10">
        <v>-342</v>
      </c>
      <c r="M6551" s="10">
        <v>46113.48</v>
      </c>
      <c r="N6551" s="10">
        <v>-1023.4800000000032</v>
      </c>
    </row>
    <row r="6552" spans="1:14" x14ac:dyDescent="0.25">
      <c r="A6552" s="9" t="s">
        <v>872</v>
      </c>
      <c r="B6552" s="9" t="s">
        <v>49</v>
      </c>
      <c r="C6552" s="9" t="s">
        <v>42</v>
      </c>
      <c r="D6552" s="9" t="s">
        <v>43</v>
      </c>
      <c r="E6552" s="10">
        <v>52478</v>
      </c>
      <c r="F6552" s="10">
        <v>52284.660098522167</v>
      </c>
      <c r="G6552" s="10">
        <v>193.33990147783334</v>
      </c>
      <c r="H6552" s="10">
        <v>53068.93</v>
      </c>
      <c r="I6552" s="10">
        <v>-590.93000000000029</v>
      </c>
      <c r="J6552" s="10">
        <v>3800</v>
      </c>
      <c r="K6552" s="10">
        <v>3786</v>
      </c>
      <c r="L6552" s="10">
        <v>14</v>
      </c>
      <c r="M6552" s="10">
        <v>3842.79</v>
      </c>
      <c r="N6552" s="10">
        <v>-42.789999999999964</v>
      </c>
    </row>
    <row r="6553" spans="1:14" x14ac:dyDescent="0.25">
      <c r="A6553" s="9" t="s">
        <v>872</v>
      </c>
      <c r="B6553" s="9" t="s">
        <v>50</v>
      </c>
      <c r="C6553" s="9" t="s">
        <v>42</v>
      </c>
      <c r="D6553" s="9" t="s">
        <v>43</v>
      </c>
      <c r="E6553" s="10">
        <v>60822.23</v>
      </c>
      <c r="F6553" s="10">
        <v>60424.557213930348</v>
      </c>
      <c r="G6553" s="10">
        <v>397.67278606965556</v>
      </c>
      <c r="H6553" s="10">
        <v>60726.68</v>
      </c>
      <c r="I6553" s="10">
        <v>95.55000000000291</v>
      </c>
      <c r="J6553" s="10">
        <v>45731</v>
      </c>
      <c r="K6553" s="10">
        <v>45432</v>
      </c>
      <c r="L6553" s="10">
        <v>299</v>
      </c>
      <c r="M6553" s="10">
        <v>45659.16</v>
      </c>
      <c r="N6553" s="10">
        <v>71.839999999996508</v>
      </c>
    </row>
    <row r="6554" spans="1:14" x14ac:dyDescent="0.25">
      <c r="A6554" s="9" t="s">
        <v>872</v>
      </c>
      <c r="B6554" s="9" t="s">
        <v>51</v>
      </c>
      <c r="C6554" s="9" t="s">
        <v>42</v>
      </c>
      <c r="D6554" s="9" t="s">
        <v>43</v>
      </c>
      <c r="E6554" s="10">
        <v>248211.42</v>
      </c>
      <c r="F6554" s="10">
        <v>244742.18811881187</v>
      </c>
      <c r="G6554" s="10">
        <v>3469.2318811881414</v>
      </c>
      <c r="H6554" s="10">
        <v>247189.61</v>
      </c>
      <c r="I6554" s="10">
        <v>1021.8100000000268</v>
      </c>
      <c r="J6554" s="10">
        <v>46076</v>
      </c>
      <c r="K6554" s="10">
        <v>45432</v>
      </c>
      <c r="L6554" s="10">
        <v>644</v>
      </c>
      <c r="M6554" s="10">
        <v>45886.32</v>
      </c>
      <c r="N6554" s="10">
        <v>189.68000000000029</v>
      </c>
    </row>
    <row r="6555" spans="1:14" x14ac:dyDescent="0.25">
      <c r="A6555" s="9" t="s">
        <v>872</v>
      </c>
      <c r="B6555" s="9" t="s">
        <v>52</v>
      </c>
      <c r="C6555" s="9" t="s">
        <v>42</v>
      </c>
      <c r="D6555" s="9" t="s">
        <v>53</v>
      </c>
      <c r="E6555" s="10">
        <v>206414.02</v>
      </c>
      <c r="F6555" s="10">
        <v>201706.66336633664</v>
      </c>
      <c r="G6555" s="10">
        <v>4707.3566336633521</v>
      </c>
      <c r="H6555" s="10">
        <v>203723.73</v>
      </c>
      <c r="I6555" s="10">
        <v>2690.289999999979</v>
      </c>
      <c r="J6555" s="10">
        <v>34869</v>
      </c>
      <c r="K6555" s="10">
        <v>34074</v>
      </c>
      <c r="L6555" s="10">
        <v>795</v>
      </c>
      <c r="M6555" s="10">
        <v>34414.74</v>
      </c>
      <c r="N6555" s="10">
        <v>454.26000000000204</v>
      </c>
    </row>
    <row r="6556" spans="1:14" x14ac:dyDescent="0.25">
      <c r="A6556" s="9" t="s">
        <v>872</v>
      </c>
      <c r="B6556" s="9" t="s">
        <v>54</v>
      </c>
      <c r="C6556" s="9" t="s">
        <v>42</v>
      </c>
      <c r="D6556" s="9" t="s">
        <v>55</v>
      </c>
      <c r="E6556" s="10">
        <v>2293.86</v>
      </c>
      <c r="F6556" s="10">
        <v>2248.8823529411766</v>
      </c>
      <c r="G6556" s="10">
        <v>44.97764705882355</v>
      </c>
      <c r="H6556" s="10">
        <v>2293.86</v>
      </c>
      <c r="I6556" s="10">
        <v>0</v>
      </c>
      <c r="J6556" s="10">
        <v>417.06599999999997</v>
      </c>
      <c r="K6556" s="10">
        <v>408.88823529411764</v>
      </c>
      <c r="L6556" s="10">
        <v>8.1777647058823391</v>
      </c>
      <c r="M6556" s="10">
        <v>417.06599999999997</v>
      </c>
      <c r="N6556" s="10">
        <v>0</v>
      </c>
    </row>
    <row r="6557" spans="1:14" x14ac:dyDescent="0.25">
      <c r="A6557" s="9" t="s">
        <v>873</v>
      </c>
      <c r="B6557" s="9" t="s">
        <v>25</v>
      </c>
      <c r="C6557" s="9" t="s">
        <v>26</v>
      </c>
      <c r="D6557" s="9" t="s">
        <v>27</v>
      </c>
      <c r="E6557" s="10">
        <v>4151.6000000000004</v>
      </c>
      <c r="F6557" s="10">
        <v>0</v>
      </c>
      <c r="G6557" s="10">
        <v>4151.6000000000004</v>
      </c>
      <c r="H6557" s="10">
        <v>0</v>
      </c>
      <c r="I6557" s="10">
        <v>4151.6000000000004</v>
      </c>
      <c r="J6557" s="10">
        <v>0</v>
      </c>
      <c r="K6557" s="10">
        <v>0</v>
      </c>
      <c r="L6557" s="10">
        <v>0</v>
      </c>
      <c r="M6557" s="10">
        <v>0</v>
      </c>
      <c r="N6557" s="10">
        <v>0</v>
      </c>
    </row>
    <row r="6558" spans="1:14" x14ac:dyDescent="0.25">
      <c r="A6558" s="9" t="s">
        <v>873</v>
      </c>
      <c r="B6558" s="9" t="s">
        <v>28</v>
      </c>
      <c r="C6558" s="9" t="s">
        <v>29</v>
      </c>
      <c r="D6558" s="9" t="s">
        <v>27</v>
      </c>
      <c r="E6558" s="10">
        <v>9.74</v>
      </c>
      <c r="F6558" s="10">
        <v>0</v>
      </c>
      <c r="G6558" s="10">
        <v>9.74</v>
      </c>
      <c r="H6558" s="10">
        <v>9.76</v>
      </c>
      <c r="I6558" s="10">
        <v>-1.9999999999999574E-2</v>
      </c>
      <c r="J6558" s="10">
        <v>0</v>
      </c>
      <c r="K6558" s="10">
        <v>0</v>
      </c>
      <c r="L6558" s="10">
        <v>0</v>
      </c>
      <c r="M6558" s="10">
        <v>0</v>
      </c>
      <c r="N6558" s="10">
        <v>0</v>
      </c>
    </row>
    <row r="6559" spans="1:14" x14ac:dyDescent="0.25">
      <c r="A6559" s="9" t="s">
        <v>873</v>
      </c>
      <c r="B6559" s="9" t="s">
        <v>30</v>
      </c>
      <c r="C6559" s="9" t="s">
        <v>29</v>
      </c>
      <c r="D6559" s="9" t="s">
        <v>27</v>
      </c>
      <c r="E6559" s="10">
        <v>227.36</v>
      </c>
      <c r="F6559" s="10">
        <v>0</v>
      </c>
      <c r="G6559" s="10">
        <v>227.36</v>
      </c>
      <c r="H6559" s="10">
        <v>227.75</v>
      </c>
      <c r="I6559" s="10">
        <v>-0.38999999999998636</v>
      </c>
      <c r="J6559" s="10">
        <v>0</v>
      </c>
      <c r="K6559" s="10">
        <v>0</v>
      </c>
      <c r="L6559" s="10">
        <v>0</v>
      </c>
      <c r="M6559" s="10">
        <v>0</v>
      </c>
      <c r="N6559" s="10">
        <v>0</v>
      </c>
    </row>
    <row r="6560" spans="1:14" x14ac:dyDescent="0.25">
      <c r="A6560" s="9" t="s">
        <v>873</v>
      </c>
      <c r="B6560" s="9" t="s">
        <v>31</v>
      </c>
      <c r="C6560" s="9" t="s">
        <v>29</v>
      </c>
      <c r="D6560" s="9" t="s">
        <v>27</v>
      </c>
      <c r="E6560" s="10">
        <v>1526.56</v>
      </c>
      <c r="F6560" s="10">
        <v>0</v>
      </c>
      <c r="G6560" s="10">
        <v>1526.56</v>
      </c>
      <c r="H6560" s="10">
        <v>1529.19</v>
      </c>
      <c r="I6560" s="10">
        <v>-2.6300000000001091</v>
      </c>
      <c r="J6560" s="10">
        <v>0</v>
      </c>
      <c r="K6560" s="10">
        <v>0</v>
      </c>
      <c r="L6560" s="10">
        <v>0</v>
      </c>
      <c r="M6560" s="10">
        <v>0</v>
      </c>
      <c r="N6560" s="10">
        <v>0</v>
      </c>
    </row>
    <row r="6561" spans="1:14" x14ac:dyDescent="0.25">
      <c r="A6561" s="9" t="s">
        <v>873</v>
      </c>
      <c r="B6561" s="9" t="s">
        <v>32</v>
      </c>
      <c r="C6561" s="9" t="s">
        <v>33</v>
      </c>
      <c r="D6561" s="9" t="s">
        <v>27</v>
      </c>
      <c r="E6561" s="10">
        <v>2295.98</v>
      </c>
      <c r="F6561" s="10">
        <v>0</v>
      </c>
      <c r="G6561" s="10">
        <v>2295.98</v>
      </c>
      <c r="H6561" s="10">
        <v>2517.19</v>
      </c>
      <c r="I6561" s="10">
        <v>-221.21000000000004</v>
      </c>
      <c r="J6561" s="10">
        <v>6.51</v>
      </c>
      <c r="K6561" s="10">
        <v>0</v>
      </c>
      <c r="L6561" s="10">
        <v>6.51</v>
      </c>
      <c r="M6561" s="10">
        <v>7.1369999999999996</v>
      </c>
      <c r="N6561" s="10">
        <v>-0.62699999999999978</v>
      </c>
    </row>
    <row r="6562" spans="1:14" x14ac:dyDescent="0.25">
      <c r="A6562" s="9" t="s">
        <v>873</v>
      </c>
      <c r="B6562" s="9" t="s">
        <v>34</v>
      </c>
      <c r="C6562" s="9" t="s">
        <v>33</v>
      </c>
      <c r="D6562" s="9" t="s">
        <v>27</v>
      </c>
      <c r="E6562" s="10">
        <v>7892.53</v>
      </c>
      <c r="F6562" s="10">
        <v>0</v>
      </c>
      <c r="G6562" s="10">
        <v>7892.53</v>
      </c>
      <c r="H6562" s="10">
        <v>8652.9500000000007</v>
      </c>
      <c r="I6562" s="10">
        <v>-760.42000000000098</v>
      </c>
      <c r="J6562" s="10">
        <v>6.51</v>
      </c>
      <c r="K6562" s="10">
        <v>0</v>
      </c>
      <c r="L6562" s="10">
        <v>6.51</v>
      </c>
      <c r="M6562" s="10">
        <v>7.1369999999999996</v>
      </c>
      <c r="N6562" s="10">
        <v>-0.62699999999999978</v>
      </c>
    </row>
    <row r="6563" spans="1:14" x14ac:dyDescent="0.25">
      <c r="A6563" s="9" t="s">
        <v>873</v>
      </c>
      <c r="B6563" s="9" t="s">
        <v>35</v>
      </c>
      <c r="C6563" s="9" t="s">
        <v>33</v>
      </c>
      <c r="D6563" s="9" t="s">
        <v>27</v>
      </c>
      <c r="E6563" s="10">
        <v>8539.23</v>
      </c>
      <c r="F6563" s="10">
        <v>0</v>
      </c>
      <c r="G6563" s="10">
        <v>8539.23</v>
      </c>
      <c r="H6563" s="10">
        <v>9361.89</v>
      </c>
      <c r="I6563" s="10">
        <v>-822.65999999999985</v>
      </c>
      <c r="J6563" s="10">
        <v>136.71</v>
      </c>
      <c r="K6563" s="10">
        <v>0</v>
      </c>
      <c r="L6563" s="10">
        <v>136.71</v>
      </c>
      <c r="M6563" s="10">
        <v>149.88</v>
      </c>
      <c r="N6563" s="10">
        <v>-13.169999999999987</v>
      </c>
    </row>
    <row r="6564" spans="1:14" x14ac:dyDescent="0.25">
      <c r="A6564" s="9" t="s">
        <v>873</v>
      </c>
      <c r="B6564" s="9" t="s">
        <v>36</v>
      </c>
      <c r="C6564" s="9" t="s">
        <v>29</v>
      </c>
      <c r="D6564" s="9" t="s">
        <v>27</v>
      </c>
      <c r="E6564" s="10">
        <v>17103.04</v>
      </c>
      <c r="F6564" s="10">
        <v>0</v>
      </c>
      <c r="G6564" s="10">
        <v>17103.04</v>
      </c>
      <c r="H6564" s="10">
        <v>17132.53</v>
      </c>
      <c r="I6564" s="10">
        <v>-29.489999999997963</v>
      </c>
      <c r="J6564" s="10">
        <v>0</v>
      </c>
      <c r="K6564" s="10">
        <v>0</v>
      </c>
      <c r="L6564" s="10">
        <v>0</v>
      </c>
      <c r="M6564" s="10">
        <v>0</v>
      </c>
      <c r="N6564" s="10">
        <v>0</v>
      </c>
    </row>
    <row r="6565" spans="1:14" x14ac:dyDescent="0.25">
      <c r="A6565" s="9" t="s">
        <v>873</v>
      </c>
      <c r="B6565" s="9" t="s">
        <v>37</v>
      </c>
      <c r="C6565" s="9" t="s">
        <v>29</v>
      </c>
      <c r="D6565" s="9" t="s">
        <v>27</v>
      </c>
      <c r="E6565" s="10">
        <v>39550.9</v>
      </c>
      <c r="F6565" s="10">
        <v>0</v>
      </c>
      <c r="G6565" s="10">
        <v>39550.9</v>
      </c>
      <c r="H6565" s="10">
        <v>39619.08</v>
      </c>
      <c r="I6565" s="10">
        <v>-68.180000000000291</v>
      </c>
      <c r="J6565" s="10">
        <v>0</v>
      </c>
      <c r="K6565" s="10">
        <v>0</v>
      </c>
      <c r="L6565" s="10">
        <v>0</v>
      </c>
      <c r="M6565" s="10">
        <v>0</v>
      </c>
      <c r="N6565" s="10">
        <v>0</v>
      </c>
    </row>
    <row r="6566" spans="1:14" x14ac:dyDescent="0.25">
      <c r="A6566" s="9" t="s">
        <v>873</v>
      </c>
      <c r="B6566" s="9" t="s">
        <v>374</v>
      </c>
      <c r="C6566" s="9" t="s">
        <v>39</v>
      </c>
      <c r="D6566" s="9" t="s">
        <v>40</v>
      </c>
      <c r="E6566" s="10">
        <v>-930581.64</v>
      </c>
      <c r="F6566" s="10">
        <v>0</v>
      </c>
      <c r="G6566" s="10">
        <v>-930581.64</v>
      </c>
      <c r="H6566" s="10">
        <v>-930581.65</v>
      </c>
      <c r="I6566" s="10">
        <v>1.0000000009313226E-2</v>
      </c>
      <c r="J6566" s="10">
        <v>-5138.75</v>
      </c>
      <c r="K6566" s="10">
        <v>0</v>
      </c>
      <c r="L6566" s="10">
        <v>-5138.75</v>
      </c>
      <c r="M6566" s="10">
        <v>-5138.75</v>
      </c>
      <c r="N6566" s="10">
        <v>0</v>
      </c>
    </row>
    <row r="6567" spans="1:14" x14ac:dyDescent="0.25">
      <c r="A6567" s="9" t="s">
        <v>873</v>
      </c>
      <c r="B6567" s="9" t="s">
        <v>92</v>
      </c>
      <c r="C6567" s="9" t="s">
        <v>42</v>
      </c>
      <c r="D6567" s="9" t="s">
        <v>43</v>
      </c>
      <c r="E6567" s="10">
        <v>34.049999999999997</v>
      </c>
      <c r="F6567" s="10">
        <v>0</v>
      </c>
      <c r="G6567" s="10">
        <v>34.049999999999997</v>
      </c>
      <c r="H6567" s="10">
        <v>0</v>
      </c>
      <c r="I6567" s="10">
        <v>34.049999999999997</v>
      </c>
      <c r="J6567" s="10">
        <v>400</v>
      </c>
      <c r="K6567" s="10">
        <v>0</v>
      </c>
      <c r="L6567" s="10">
        <v>400</v>
      </c>
      <c r="M6567" s="10">
        <v>0</v>
      </c>
      <c r="N6567" s="10">
        <v>400</v>
      </c>
    </row>
    <row r="6568" spans="1:14" x14ac:dyDescent="0.25">
      <c r="A6568" s="9" t="s">
        <v>873</v>
      </c>
      <c r="B6568" s="9" t="s">
        <v>375</v>
      </c>
      <c r="C6568" s="9" t="s">
        <v>42</v>
      </c>
      <c r="D6568" s="9" t="s">
        <v>43</v>
      </c>
      <c r="E6568" s="10">
        <v>3721.74</v>
      </c>
      <c r="F6568" s="10">
        <v>3719.6354679802957</v>
      </c>
      <c r="G6568" s="10">
        <v>2.1045320197040382</v>
      </c>
      <c r="H6568" s="10">
        <v>3775.43</v>
      </c>
      <c r="I6568" s="10">
        <v>-53.690000000000055</v>
      </c>
      <c r="J6568" s="10">
        <v>61700</v>
      </c>
      <c r="K6568" s="10">
        <v>61665</v>
      </c>
      <c r="L6568" s="10">
        <v>35</v>
      </c>
      <c r="M6568" s="10">
        <v>62589.974999999999</v>
      </c>
      <c r="N6568" s="10">
        <v>-889.97499999999854</v>
      </c>
    </row>
    <row r="6569" spans="1:14" x14ac:dyDescent="0.25">
      <c r="A6569" s="9" t="s">
        <v>873</v>
      </c>
      <c r="B6569" s="9" t="s">
        <v>44</v>
      </c>
      <c r="C6569" s="9" t="s">
        <v>42</v>
      </c>
      <c r="D6569" s="9" t="s">
        <v>43</v>
      </c>
      <c r="E6569" s="10">
        <v>5062.45</v>
      </c>
      <c r="F6569" s="10">
        <v>5051.39303482587</v>
      </c>
      <c r="G6569" s="10">
        <v>11.0569651741298</v>
      </c>
      <c r="H6569" s="10">
        <v>5076.6499999999996</v>
      </c>
      <c r="I6569" s="10">
        <v>-14.199999999999818</v>
      </c>
      <c r="J6569" s="10">
        <v>5150</v>
      </c>
      <c r="K6569" s="10">
        <v>5138.7502487562188</v>
      </c>
      <c r="L6569" s="10">
        <v>11.249751243781247</v>
      </c>
      <c r="M6569" s="10">
        <v>5164.4440000000004</v>
      </c>
      <c r="N6569" s="10">
        <v>-14.444000000000415</v>
      </c>
    </row>
    <row r="6570" spans="1:14" x14ac:dyDescent="0.25">
      <c r="A6570" s="9" t="s">
        <v>873</v>
      </c>
      <c r="B6570" s="9" t="s">
        <v>376</v>
      </c>
      <c r="C6570" s="9" t="s">
        <v>42</v>
      </c>
      <c r="D6570" s="9" t="s">
        <v>43</v>
      </c>
      <c r="E6570" s="10">
        <v>14402.01</v>
      </c>
      <c r="F6570" s="10">
        <v>14393.84236453202</v>
      </c>
      <c r="G6570" s="10">
        <v>8.1676354679802898</v>
      </c>
      <c r="H6570" s="10">
        <v>14609.75</v>
      </c>
      <c r="I6570" s="10">
        <v>-207.73999999999978</v>
      </c>
      <c r="J6570" s="10">
        <v>61700</v>
      </c>
      <c r="K6570" s="10">
        <v>61665</v>
      </c>
      <c r="L6570" s="10">
        <v>35</v>
      </c>
      <c r="M6570" s="10">
        <v>62589.974999999999</v>
      </c>
      <c r="N6570" s="10">
        <v>-889.97499999999854</v>
      </c>
    </row>
    <row r="6571" spans="1:14" x14ac:dyDescent="0.25">
      <c r="A6571" s="9" t="s">
        <v>873</v>
      </c>
      <c r="B6571" s="9" t="s">
        <v>500</v>
      </c>
      <c r="C6571" s="9" t="s">
        <v>42</v>
      </c>
      <c r="D6571" s="9" t="s">
        <v>43</v>
      </c>
      <c r="E6571" s="10">
        <v>18613.3</v>
      </c>
      <c r="F6571" s="10">
        <v>18587.68472906404</v>
      </c>
      <c r="G6571" s="10">
        <v>25.615270935959416</v>
      </c>
      <c r="H6571" s="10">
        <v>18866.5</v>
      </c>
      <c r="I6571" s="10">
        <v>-253.20000000000073</v>
      </c>
      <c r="J6571" s="10">
        <v>61750</v>
      </c>
      <c r="K6571" s="10">
        <v>61665</v>
      </c>
      <c r="L6571" s="10">
        <v>85</v>
      </c>
      <c r="M6571" s="10">
        <v>62589.974999999999</v>
      </c>
      <c r="N6571" s="10">
        <v>-839.97499999999854</v>
      </c>
    </row>
    <row r="6572" spans="1:14" x14ac:dyDescent="0.25">
      <c r="A6572" s="9" t="s">
        <v>873</v>
      </c>
      <c r="B6572" s="9" t="s">
        <v>47</v>
      </c>
      <c r="C6572" s="9" t="s">
        <v>42</v>
      </c>
      <c r="D6572" s="9" t="s">
        <v>43</v>
      </c>
      <c r="E6572" s="10">
        <v>29151.78</v>
      </c>
      <c r="F6572" s="10">
        <v>28994.264705882353</v>
      </c>
      <c r="G6572" s="10">
        <v>157.51529411764568</v>
      </c>
      <c r="H6572" s="10">
        <v>29574.15</v>
      </c>
      <c r="I6572" s="10">
        <v>-422.37000000000262</v>
      </c>
      <c r="J6572" s="10">
        <v>62000</v>
      </c>
      <c r="K6572" s="10">
        <v>61665</v>
      </c>
      <c r="L6572" s="10">
        <v>335</v>
      </c>
      <c r="M6572" s="10">
        <v>62898.3</v>
      </c>
      <c r="N6572" s="10">
        <v>-898.30000000000291</v>
      </c>
    </row>
    <row r="6573" spans="1:14" x14ac:dyDescent="0.25">
      <c r="A6573" s="9" t="s">
        <v>873</v>
      </c>
      <c r="B6573" s="9" t="s">
        <v>272</v>
      </c>
      <c r="C6573" s="9" t="s">
        <v>42</v>
      </c>
      <c r="D6573" s="9" t="s">
        <v>43</v>
      </c>
      <c r="E6573" s="10">
        <v>52074.38</v>
      </c>
      <c r="F6573" s="10">
        <v>49932.620689655174</v>
      </c>
      <c r="G6573" s="10">
        <v>2141.7593103448235</v>
      </c>
      <c r="H6573" s="10">
        <v>50681.61</v>
      </c>
      <c r="I6573" s="10">
        <v>1392.7699999999968</v>
      </c>
      <c r="J6573" s="10">
        <v>64310</v>
      </c>
      <c r="K6573" s="10">
        <v>61665</v>
      </c>
      <c r="L6573" s="10">
        <v>2645</v>
      </c>
      <c r="M6573" s="10">
        <v>62589.974999999999</v>
      </c>
      <c r="N6573" s="10">
        <v>1720.0250000000015</v>
      </c>
    </row>
    <row r="6574" spans="1:14" x14ac:dyDescent="0.25">
      <c r="A6574" s="9" t="s">
        <v>873</v>
      </c>
      <c r="B6574" s="9" t="s">
        <v>378</v>
      </c>
      <c r="C6574" s="9" t="s">
        <v>42</v>
      </c>
      <c r="D6574" s="9" t="s">
        <v>43</v>
      </c>
      <c r="E6574" s="10">
        <v>61721.75</v>
      </c>
      <c r="F6574" s="10">
        <v>61408.059113300493</v>
      </c>
      <c r="G6574" s="10">
        <v>313.69088669950725</v>
      </c>
      <c r="H6574" s="10">
        <v>62329.18</v>
      </c>
      <c r="I6574" s="10">
        <v>-607.43000000000029</v>
      </c>
      <c r="J6574" s="10">
        <v>5165</v>
      </c>
      <c r="K6574" s="10">
        <v>5138.7497536945821</v>
      </c>
      <c r="L6574" s="10">
        <v>26.250246305417932</v>
      </c>
      <c r="M6574" s="10">
        <v>5215.8310000000001</v>
      </c>
      <c r="N6574" s="10">
        <v>-50.831000000000131</v>
      </c>
    </row>
    <row r="6575" spans="1:14" x14ac:dyDescent="0.25">
      <c r="A6575" s="9" t="s">
        <v>873</v>
      </c>
      <c r="B6575" s="9" t="s">
        <v>50</v>
      </c>
      <c r="C6575" s="9" t="s">
        <v>42</v>
      </c>
      <c r="D6575" s="9" t="s">
        <v>43</v>
      </c>
      <c r="E6575" s="10">
        <v>82460</v>
      </c>
      <c r="F6575" s="10">
        <v>82014.447761194024</v>
      </c>
      <c r="G6575" s="10">
        <v>445.55223880597623</v>
      </c>
      <c r="H6575" s="10">
        <v>82424.52</v>
      </c>
      <c r="I6575" s="10">
        <v>35.479999999995925</v>
      </c>
      <c r="J6575" s="10">
        <v>62000</v>
      </c>
      <c r="K6575" s="10">
        <v>61665</v>
      </c>
      <c r="L6575" s="10">
        <v>335</v>
      </c>
      <c r="M6575" s="10">
        <v>61973.324999999997</v>
      </c>
      <c r="N6575" s="10">
        <v>26.67500000000291</v>
      </c>
    </row>
    <row r="6576" spans="1:14" x14ac:dyDescent="0.25">
      <c r="A6576" s="9" t="s">
        <v>873</v>
      </c>
      <c r="B6576" s="9" t="s">
        <v>103</v>
      </c>
      <c r="C6576" s="9" t="s">
        <v>42</v>
      </c>
      <c r="D6576" s="9" t="s">
        <v>43</v>
      </c>
      <c r="E6576" s="10">
        <v>296256.33</v>
      </c>
      <c r="F6576" s="10">
        <v>294969.59405940591</v>
      </c>
      <c r="G6576" s="10">
        <v>1286.7359405941097</v>
      </c>
      <c r="H6576" s="10">
        <v>297919.28999999998</v>
      </c>
      <c r="I6576" s="10">
        <v>-1662.9599999999627</v>
      </c>
      <c r="J6576" s="10">
        <v>61934</v>
      </c>
      <c r="K6576" s="10">
        <v>61665</v>
      </c>
      <c r="L6576" s="10">
        <v>269</v>
      </c>
      <c r="M6576" s="10">
        <v>62281.65</v>
      </c>
      <c r="N6576" s="10">
        <v>-347.65000000000146</v>
      </c>
    </row>
    <row r="6577" spans="1:14" x14ac:dyDescent="0.25">
      <c r="A6577" s="9" t="s">
        <v>873</v>
      </c>
      <c r="B6577" s="9" t="s">
        <v>379</v>
      </c>
      <c r="C6577" s="9" t="s">
        <v>42</v>
      </c>
      <c r="D6577" s="9" t="s">
        <v>53</v>
      </c>
      <c r="E6577" s="10">
        <v>282673.44</v>
      </c>
      <c r="F6577" s="10">
        <v>281752.00995024876</v>
      </c>
      <c r="G6577" s="10">
        <v>921.43004975124495</v>
      </c>
      <c r="H6577" s="10">
        <v>283160.77</v>
      </c>
      <c r="I6577" s="10">
        <v>-487.3300000000163</v>
      </c>
      <c r="J6577" s="10">
        <v>46400</v>
      </c>
      <c r="K6577" s="10">
        <v>46248.750248756216</v>
      </c>
      <c r="L6577" s="10">
        <v>151.24975124378398</v>
      </c>
      <c r="M6577" s="10">
        <v>46479.993999999999</v>
      </c>
      <c r="N6577" s="10">
        <v>-79.993999999998778</v>
      </c>
    </row>
    <row r="6578" spans="1:14" x14ac:dyDescent="0.25">
      <c r="A6578" s="9" t="s">
        <v>873</v>
      </c>
      <c r="B6578" s="9" t="s">
        <v>54</v>
      </c>
      <c r="C6578" s="9" t="s">
        <v>42</v>
      </c>
      <c r="D6578" s="9" t="s">
        <v>55</v>
      </c>
      <c r="E6578" s="10">
        <v>3113.47</v>
      </c>
      <c r="F6578" s="10">
        <v>3052.4215686274511</v>
      </c>
      <c r="G6578" s="10">
        <v>61.048431372548748</v>
      </c>
      <c r="H6578" s="10">
        <v>3113.47</v>
      </c>
      <c r="I6578" s="10">
        <v>0</v>
      </c>
      <c r="J6578" s="10">
        <v>566.08500000000004</v>
      </c>
      <c r="K6578" s="10">
        <v>554.98529411764707</v>
      </c>
      <c r="L6578" s="10">
        <v>11.099705882352964</v>
      </c>
      <c r="M6578" s="10">
        <v>566.08500000000004</v>
      </c>
      <c r="N6578" s="10">
        <v>0</v>
      </c>
    </row>
    <row r="6579" spans="1:14" x14ac:dyDescent="0.25">
      <c r="A6579" s="9" t="s">
        <v>874</v>
      </c>
      <c r="B6579" s="9" t="s">
        <v>25</v>
      </c>
      <c r="C6579" s="9" t="s">
        <v>26</v>
      </c>
      <c r="D6579" s="9" t="s">
        <v>27</v>
      </c>
      <c r="E6579" s="10">
        <v>-1227.04</v>
      </c>
      <c r="F6579" s="10">
        <v>0</v>
      </c>
      <c r="G6579" s="10">
        <v>-1227.04</v>
      </c>
      <c r="H6579" s="10">
        <v>0</v>
      </c>
      <c r="I6579" s="10">
        <v>-1227.04</v>
      </c>
      <c r="J6579" s="10">
        <v>0</v>
      </c>
      <c r="K6579" s="10">
        <v>0</v>
      </c>
      <c r="L6579" s="10">
        <v>0</v>
      </c>
      <c r="M6579" s="10">
        <v>0</v>
      </c>
      <c r="N6579" s="10">
        <v>0</v>
      </c>
    </row>
    <row r="6580" spans="1:14" x14ac:dyDescent="0.25">
      <c r="A6580" s="9" t="s">
        <v>874</v>
      </c>
      <c r="B6580" s="9" t="s">
        <v>28</v>
      </c>
      <c r="C6580" s="9" t="s">
        <v>29</v>
      </c>
      <c r="D6580" s="9" t="s">
        <v>27</v>
      </c>
      <c r="E6580" s="10">
        <v>1.46</v>
      </c>
      <c r="F6580" s="10">
        <v>0</v>
      </c>
      <c r="G6580" s="10">
        <v>1.46</v>
      </c>
      <c r="H6580" s="10">
        <v>1.46</v>
      </c>
      <c r="I6580" s="10">
        <v>0</v>
      </c>
      <c r="J6580" s="10">
        <v>0</v>
      </c>
      <c r="K6580" s="10">
        <v>0</v>
      </c>
      <c r="L6580" s="10">
        <v>0</v>
      </c>
      <c r="M6580" s="10">
        <v>0</v>
      </c>
      <c r="N6580" s="10">
        <v>0</v>
      </c>
    </row>
    <row r="6581" spans="1:14" x14ac:dyDescent="0.25">
      <c r="A6581" s="9" t="s">
        <v>874</v>
      </c>
      <c r="B6581" s="9" t="s">
        <v>30</v>
      </c>
      <c r="C6581" s="9" t="s">
        <v>29</v>
      </c>
      <c r="D6581" s="9" t="s">
        <v>27</v>
      </c>
      <c r="E6581" s="10">
        <v>34</v>
      </c>
      <c r="F6581" s="10">
        <v>0</v>
      </c>
      <c r="G6581" s="10">
        <v>34</v>
      </c>
      <c r="H6581" s="10">
        <v>34.17</v>
      </c>
      <c r="I6581" s="10">
        <v>-0.17000000000000171</v>
      </c>
      <c r="J6581" s="10">
        <v>0</v>
      </c>
      <c r="K6581" s="10">
        <v>0</v>
      </c>
      <c r="L6581" s="10">
        <v>0</v>
      </c>
      <c r="M6581" s="10">
        <v>0</v>
      </c>
      <c r="N6581" s="10">
        <v>0</v>
      </c>
    </row>
    <row r="6582" spans="1:14" x14ac:dyDescent="0.25">
      <c r="A6582" s="9" t="s">
        <v>874</v>
      </c>
      <c r="B6582" s="9" t="s">
        <v>31</v>
      </c>
      <c r="C6582" s="9" t="s">
        <v>29</v>
      </c>
      <c r="D6582" s="9" t="s">
        <v>27</v>
      </c>
      <c r="E6582" s="10">
        <v>228.29</v>
      </c>
      <c r="F6582" s="10">
        <v>0</v>
      </c>
      <c r="G6582" s="10">
        <v>228.29</v>
      </c>
      <c r="H6582" s="10">
        <v>229.43</v>
      </c>
      <c r="I6582" s="10">
        <v>-1.1400000000000148</v>
      </c>
      <c r="J6582" s="10">
        <v>0</v>
      </c>
      <c r="K6582" s="10">
        <v>0</v>
      </c>
      <c r="L6582" s="10">
        <v>0</v>
      </c>
      <c r="M6582" s="10">
        <v>0</v>
      </c>
      <c r="N6582" s="10">
        <v>0</v>
      </c>
    </row>
    <row r="6583" spans="1:14" x14ac:dyDescent="0.25">
      <c r="A6583" s="9" t="s">
        <v>874</v>
      </c>
      <c r="B6583" s="9" t="s">
        <v>32</v>
      </c>
      <c r="C6583" s="9" t="s">
        <v>33</v>
      </c>
      <c r="D6583" s="9" t="s">
        <v>27</v>
      </c>
      <c r="E6583" s="10">
        <v>557.24</v>
      </c>
      <c r="F6583" s="10">
        <v>0</v>
      </c>
      <c r="G6583" s="10">
        <v>557.24</v>
      </c>
      <c r="H6583" s="10">
        <v>543.84</v>
      </c>
      <c r="I6583" s="10">
        <v>13.399999999999977</v>
      </c>
      <c r="J6583" s="10">
        <v>1.58</v>
      </c>
      <c r="K6583" s="10">
        <v>0</v>
      </c>
      <c r="L6583" s="10">
        <v>1.58</v>
      </c>
      <c r="M6583" s="10">
        <v>1.542</v>
      </c>
      <c r="N6583" s="10">
        <v>3.8000000000000034E-2</v>
      </c>
    </row>
    <row r="6584" spans="1:14" x14ac:dyDescent="0.25">
      <c r="A6584" s="9" t="s">
        <v>874</v>
      </c>
      <c r="B6584" s="9" t="s">
        <v>34</v>
      </c>
      <c r="C6584" s="9" t="s">
        <v>33</v>
      </c>
      <c r="D6584" s="9" t="s">
        <v>27</v>
      </c>
      <c r="E6584" s="10">
        <v>1915.55</v>
      </c>
      <c r="F6584" s="10">
        <v>0</v>
      </c>
      <c r="G6584" s="10">
        <v>1915.55</v>
      </c>
      <c r="H6584" s="10">
        <v>1869.48</v>
      </c>
      <c r="I6584" s="10">
        <v>46.069999999999936</v>
      </c>
      <c r="J6584" s="10">
        <v>1.58</v>
      </c>
      <c r="K6584" s="10">
        <v>0</v>
      </c>
      <c r="L6584" s="10">
        <v>1.58</v>
      </c>
      <c r="M6584" s="10">
        <v>1.542</v>
      </c>
      <c r="N6584" s="10">
        <v>3.8000000000000034E-2</v>
      </c>
    </row>
    <row r="6585" spans="1:14" x14ac:dyDescent="0.25">
      <c r="A6585" s="9" t="s">
        <v>874</v>
      </c>
      <c r="B6585" s="9" t="s">
        <v>35</v>
      </c>
      <c r="C6585" s="9" t="s">
        <v>33</v>
      </c>
      <c r="D6585" s="9" t="s">
        <v>27</v>
      </c>
      <c r="E6585" s="10">
        <v>2072.5</v>
      </c>
      <c r="F6585" s="10">
        <v>0</v>
      </c>
      <c r="G6585" s="10">
        <v>2072.5</v>
      </c>
      <c r="H6585" s="10">
        <v>2022.66</v>
      </c>
      <c r="I6585" s="10">
        <v>49.839999999999918</v>
      </c>
      <c r="J6585" s="10">
        <v>33.18</v>
      </c>
      <c r="K6585" s="10">
        <v>0</v>
      </c>
      <c r="L6585" s="10">
        <v>33.18</v>
      </c>
      <c r="M6585" s="10">
        <v>32.381999999999998</v>
      </c>
      <c r="N6585" s="10">
        <v>0.79800000000000182</v>
      </c>
    </row>
    <row r="6586" spans="1:14" x14ac:dyDescent="0.25">
      <c r="A6586" s="9" t="s">
        <v>874</v>
      </c>
      <c r="B6586" s="9" t="s">
        <v>36</v>
      </c>
      <c r="C6586" s="9" t="s">
        <v>29</v>
      </c>
      <c r="D6586" s="9" t="s">
        <v>27</v>
      </c>
      <c r="E6586" s="10">
        <v>2557.7199999999998</v>
      </c>
      <c r="F6586" s="10">
        <v>0</v>
      </c>
      <c r="G6586" s="10">
        <v>2557.7199999999998</v>
      </c>
      <c r="H6586" s="10">
        <v>2570.5</v>
      </c>
      <c r="I6586" s="10">
        <v>-12.7800000000002</v>
      </c>
      <c r="J6586" s="10">
        <v>0</v>
      </c>
      <c r="K6586" s="10">
        <v>0</v>
      </c>
      <c r="L6586" s="10">
        <v>0</v>
      </c>
      <c r="M6586" s="10">
        <v>0</v>
      </c>
      <c r="N6586" s="10">
        <v>0</v>
      </c>
    </row>
    <row r="6587" spans="1:14" x14ac:dyDescent="0.25">
      <c r="A6587" s="9" t="s">
        <v>874</v>
      </c>
      <c r="B6587" s="9" t="s">
        <v>37</v>
      </c>
      <c r="C6587" s="9" t="s">
        <v>29</v>
      </c>
      <c r="D6587" s="9" t="s">
        <v>27</v>
      </c>
      <c r="E6587" s="10">
        <v>5914.73</v>
      </c>
      <c r="F6587" s="10">
        <v>0</v>
      </c>
      <c r="G6587" s="10">
        <v>5914.73</v>
      </c>
      <c r="H6587" s="10">
        <v>5944.31</v>
      </c>
      <c r="I6587" s="10">
        <v>-29.580000000000837</v>
      </c>
      <c r="J6587" s="10">
        <v>0</v>
      </c>
      <c r="K6587" s="10">
        <v>0</v>
      </c>
      <c r="L6587" s="10">
        <v>0</v>
      </c>
      <c r="M6587" s="10">
        <v>0</v>
      </c>
      <c r="N6587" s="10">
        <v>0</v>
      </c>
    </row>
    <row r="6588" spans="1:14" x14ac:dyDescent="0.25">
      <c r="A6588" s="9" t="s">
        <v>874</v>
      </c>
      <c r="B6588" s="9" t="s">
        <v>97</v>
      </c>
      <c r="C6588" s="9" t="s">
        <v>39</v>
      </c>
      <c r="D6588" s="9" t="s">
        <v>40</v>
      </c>
      <c r="E6588" s="10">
        <v>-142042.87</v>
      </c>
      <c r="F6588" s="10">
        <v>0</v>
      </c>
      <c r="G6588" s="10">
        <v>-142042.87</v>
      </c>
      <c r="H6588" s="10">
        <v>-142042.79999999999</v>
      </c>
      <c r="I6588" s="10">
        <v>-7.0000000006984919E-2</v>
      </c>
      <c r="J6588" s="10">
        <v>-1542</v>
      </c>
      <c r="K6588" s="10">
        <v>0</v>
      </c>
      <c r="L6588" s="10">
        <v>-1542</v>
      </c>
      <c r="M6588" s="10">
        <v>-1542</v>
      </c>
      <c r="N6588" s="10">
        <v>0</v>
      </c>
    </row>
    <row r="6589" spans="1:14" x14ac:dyDescent="0.25">
      <c r="A6589" s="9" t="s">
        <v>874</v>
      </c>
      <c r="B6589" s="9" t="s">
        <v>92</v>
      </c>
      <c r="C6589" s="9" t="s">
        <v>42</v>
      </c>
      <c r="D6589" s="9" t="s">
        <v>43</v>
      </c>
      <c r="E6589" s="10">
        <v>155.34</v>
      </c>
      <c r="F6589" s="10">
        <v>131.25742574257427</v>
      </c>
      <c r="G6589" s="10">
        <v>24.082574257425733</v>
      </c>
      <c r="H6589" s="10">
        <v>132.57</v>
      </c>
      <c r="I6589" s="10">
        <v>22.77000000000001</v>
      </c>
      <c r="J6589" s="10">
        <v>1825</v>
      </c>
      <c r="K6589" s="10">
        <v>1542</v>
      </c>
      <c r="L6589" s="10">
        <v>283</v>
      </c>
      <c r="M6589" s="10">
        <v>1557.42</v>
      </c>
      <c r="N6589" s="10">
        <v>267.57999999999993</v>
      </c>
    </row>
    <row r="6590" spans="1:14" x14ac:dyDescent="0.25">
      <c r="A6590" s="9" t="s">
        <v>874</v>
      </c>
      <c r="B6590" s="9" t="s">
        <v>98</v>
      </c>
      <c r="C6590" s="9" t="s">
        <v>42</v>
      </c>
      <c r="D6590" s="9" t="s">
        <v>43</v>
      </c>
      <c r="E6590" s="10">
        <v>468.63</v>
      </c>
      <c r="F6590" s="10">
        <v>458.807881773399</v>
      </c>
      <c r="G6590" s="10">
        <v>9.8221182266009919</v>
      </c>
      <c r="H6590" s="10">
        <v>465.69</v>
      </c>
      <c r="I6590" s="10">
        <v>2.9399999999999977</v>
      </c>
      <c r="J6590" s="10">
        <v>9450</v>
      </c>
      <c r="K6590" s="10">
        <v>9252</v>
      </c>
      <c r="L6590" s="10">
        <v>198</v>
      </c>
      <c r="M6590" s="10">
        <v>9390.7800000000007</v>
      </c>
      <c r="N6590" s="10">
        <v>59.219999999999345</v>
      </c>
    </row>
    <row r="6591" spans="1:14" x14ac:dyDescent="0.25">
      <c r="A6591" s="9" t="s">
        <v>874</v>
      </c>
      <c r="B6591" s="9" t="s">
        <v>94</v>
      </c>
      <c r="C6591" s="9" t="s">
        <v>42</v>
      </c>
      <c r="D6591" s="9" t="s">
        <v>43</v>
      </c>
      <c r="E6591" s="10">
        <v>766.26</v>
      </c>
      <c r="F6591" s="10">
        <v>763.29353233830841</v>
      </c>
      <c r="G6591" s="10">
        <v>2.9664676616915813</v>
      </c>
      <c r="H6591" s="10">
        <v>767.11</v>
      </c>
      <c r="I6591" s="10">
        <v>-0.85000000000002274</v>
      </c>
      <c r="J6591" s="10">
        <v>1548</v>
      </c>
      <c r="K6591" s="10">
        <v>1542</v>
      </c>
      <c r="L6591" s="10">
        <v>6</v>
      </c>
      <c r="M6591" s="10">
        <v>1549.71</v>
      </c>
      <c r="N6591" s="10">
        <v>-1.7100000000000364</v>
      </c>
    </row>
    <row r="6592" spans="1:14" x14ac:dyDescent="0.25">
      <c r="A6592" s="9" t="s">
        <v>874</v>
      </c>
      <c r="B6592" s="9" t="s">
        <v>99</v>
      </c>
      <c r="C6592" s="9" t="s">
        <v>42</v>
      </c>
      <c r="D6592" s="9" t="s">
        <v>43</v>
      </c>
      <c r="E6592" s="10">
        <v>2131.83</v>
      </c>
      <c r="F6592" s="10">
        <v>2087.1625615763546</v>
      </c>
      <c r="G6592" s="10">
        <v>44.667438423645308</v>
      </c>
      <c r="H6592" s="10">
        <v>2118.4699999999998</v>
      </c>
      <c r="I6592" s="10">
        <v>13.360000000000127</v>
      </c>
      <c r="J6592" s="10">
        <v>9450</v>
      </c>
      <c r="K6592" s="10">
        <v>9252</v>
      </c>
      <c r="L6592" s="10">
        <v>198</v>
      </c>
      <c r="M6592" s="10">
        <v>9390.7800000000007</v>
      </c>
      <c r="N6592" s="10">
        <v>59.219999999999345</v>
      </c>
    </row>
    <row r="6593" spans="1:14" x14ac:dyDescent="0.25">
      <c r="A6593" s="9" t="s">
        <v>874</v>
      </c>
      <c r="B6593" s="9" t="s">
        <v>100</v>
      </c>
      <c r="C6593" s="9" t="s">
        <v>42</v>
      </c>
      <c r="D6593" s="9" t="s">
        <v>43</v>
      </c>
      <c r="E6593" s="10">
        <v>2739.28</v>
      </c>
      <c r="F6593" s="10">
        <v>2681.8817733990149</v>
      </c>
      <c r="G6593" s="10">
        <v>57.398226600985254</v>
      </c>
      <c r="H6593" s="10">
        <v>2722.11</v>
      </c>
      <c r="I6593" s="10">
        <v>17.170000000000073</v>
      </c>
      <c r="J6593" s="10">
        <v>9450</v>
      </c>
      <c r="K6593" s="10">
        <v>9252</v>
      </c>
      <c r="L6593" s="10">
        <v>198</v>
      </c>
      <c r="M6593" s="10">
        <v>9390.7800000000007</v>
      </c>
      <c r="N6593" s="10">
        <v>59.219999999999345</v>
      </c>
    </row>
    <row r="6594" spans="1:14" x14ac:dyDescent="0.25">
      <c r="A6594" s="9" t="s">
        <v>874</v>
      </c>
      <c r="B6594" s="9" t="s">
        <v>47</v>
      </c>
      <c r="C6594" s="9" t="s">
        <v>42</v>
      </c>
      <c r="D6594" s="9" t="s">
        <v>43</v>
      </c>
      <c r="E6594" s="10">
        <v>4431.54</v>
      </c>
      <c r="F6594" s="10">
        <v>4350.1960784313724</v>
      </c>
      <c r="G6594" s="10">
        <v>81.343921568627593</v>
      </c>
      <c r="H6594" s="10">
        <v>4437.2</v>
      </c>
      <c r="I6594" s="10">
        <v>-5.6599999999998545</v>
      </c>
      <c r="J6594" s="10">
        <v>9425</v>
      </c>
      <c r="K6594" s="10">
        <v>9252</v>
      </c>
      <c r="L6594" s="10">
        <v>173</v>
      </c>
      <c r="M6594" s="10">
        <v>9437.0400000000009</v>
      </c>
      <c r="N6594" s="10">
        <v>-12.040000000000873</v>
      </c>
    </row>
    <row r="6595" spans="1:14" x14ac:dyDescent="0.25">
      <c r="A6595" s="9" t="s">
        <v>874</v>
      </c>
      <c r="B6595" s="9" t="s">
        <v>101</v>
      </c>
      <c r="C6595" s="9" t="s">
        <v>42</v>
      </c>
      <c r="D6595" s="9" t="s">
        <v>43</v>
      </c>
      <c r="E6595" s="10">
        <v>8283.4699999999993</v>
      </c>
      <c r="F6595" s="10">
        <v>7440.6009852216748</v>
      </c>
      <c r="G6595" s="10">
        <v>842.86901477832453</v>
      </c>
      <c r="H6595" s="10">
        <v>7552.21</v>
      </c>
      <c r="I6595" s="10">
        <v>731.25999999999931</v>
      </c>
      <c r="J6595" s="10">
        <v>10300</v>
      </c>
      <c r="K6595" s="10">
        <v>9252</v>
      </c>
      <c r="L6595" s="10">
        <v>1048</v>
      </c>
      <c r="M6595" s="10">
        <v>9390.7800000000007</v>
      </c>
      <c r="N6595" s="10">
        <v>909.21999999999935</v>
      </c>
    </row>
    <row r="6596" spans="1:14" x14ac:dyDescent="0.25">
      <c r="A6596" s="9" t="s">
        <v>874</v>
      </c>
      <c r="B6596" s="9" t="s">
        <v>50</v>
      </c>
      <c r="C6596" s="9" t="s">
        <v>42</v>
      </c>
      <c r="D6596" s="9" t="s">
        <v>43</v>
      </c>
      <c r="E6596" s="10">
        <v>12351.71</v>
      </c>
      <c r="F6596" s="10">
        <v>12305.164179104477</v>
      </c>
      <c r="G6596" s="10">
        <v>46.545820895522411</v>
      </c>
      <c r="H6596" s="10">
        <v>12366.69</v>
      </c>
      <c r="I6596" s="10">
        <v>-14.980000000001382</v>
      </c>
      <c r="J6596" s="10">
        <v>9287</v>
      </c>
      <c r="K6596" s="10">
        <v>9252</v>
      </c>
      <c r="L6596" s="10">
        <v>35</v>
      </c>
      <c r="M6596" s="10">
        <v>9298.26</v>
      </c>
      <c r="N6596" s="10">
        <v>-11.260000000000218</v>
      </c>
    </row>
    <row r="6597" spans="1:14" x14ac:dyDescent="0.25">
      <c r="A6597" s="9" t="s">
        <v>874</v>
      </c>
      <c r="B6597" s="9" t="s">
        <v>102</v>
      </c>
      <c r="C6597" s="9" t="s">
        <v>42</v>
      </c>
      <c r="D6597" s="9" t="s">
        <v>43</v>
      </c>
      <c r="E6597" s="10">
        <v>13406.75</v>
      </c>
      <c r="F6597" s="10">
        <v>12567.300492610837</v>
      </c>
      <c r="G6597" s="10">
        <v>839.44950738916305</v>
      </c>
      <c r="H6597" s="10">
        <v>12755.81</v>
      </c>
      <c r="I6597" s="10">
        <v>650.94000000000051</v>
      </c>
      <c r="J6597" s="10">
        <v>1645</v>
      </c>
      <c r="K6597" s="10">
        <v>1542</v>
      </c>
      <c r="L6597" s="10">
        <v>103</v>
      </c>
      <c r="M6597" s="10">
        <v>1565.13</v>
      </c>
      <c r="N6597" s="10">
        <v>79.869999999999891</v>
      </c>
    </row>
    <row r="6598" spans="1:14" x14ac:dyDescent="0.25">
      <c r="A6598" s="9" t="s">
        <v>874</v>
      </c>
      <c r="B6598" s="9" t="s">
        <v>103</v>
      </c>
      <c r="C6598" s="9" t="s">
        <v>42</v>
      </c>
      <c r="D6598" s="9" t="s">
        <v>43</v>
      </c>
      <c r="E6598" s="10">
        <v>44643.66</v>
      </c>
      <c r="F6598" s="10">
        <v>44256.198019801981</v>
      </c>
      <c r="G6598" s="10">
        <v>387.4619801980225</v>
      </c>
      <c r="H6598" s="10">
        <v>44698.76</v>
      </c>
      <c r="I6598" s="10">
        <v>-55.099999999998545</v>
      </c>
      <c r="J6598" s="10">
        <v>9333</v>
      </c>
      <c r="K6598" s="10">
        <v>9252</v>
      </c>
      <c r="L6598" s="10">
        <v>81</v>
      </c>
      <c r="M6598" s="10">
        <v>9344.52</v>
      </c>
      <c r="N6598" s="10">
        <v>-11.520000000000437</v>
      </c>
    </row>
    <row r="6599" spans="1:14" x14ac:dyDescent="0.25">
      <c r="A6599" s="9" t="s">
        <v>874</v>
      </c>
      <c r="B6599" s="9" t="s">
        <v>104</v>
      </c>
      <c r="C6599" s="9" t="s">
        <v>42</v>
      </c>
      <c r="D6599" s="9" t="s">
        <v>53</v>
      </c>
      <c r="E6599" s="10">
        <v>40142.81</v>
      </c>
      <c r="F6599" s="10">
        <v>40142.497512437811</v>
      </c>
      <c r="G6599" s="10">
        <v>0.31248756218701601</v>
      </c>
      <c r="H6599" s="10">
        <v>40343.21</v>
      </c>
      <c r="I6599" s="10">
        <v>-200.40000000000146</v>
      </c>
      <c r="J6599" s="10">
        <v>6939</v>
      </c>
      <c r="K6599" s="10">
        <v>6939</v>
      </c>
      <c r="L6599" s="10">
        <v>0</v>
      </c>
      <c r="M6599" s="10">
        <v>6973.6949999999997</v>
      </c>
      <c r="N6599" s="10">
        <v>-34.694999999999709</v>
      </c>
    </row>
    <row r="6600" spans="1:14" x14ac:dyDescent="0.25">
      <c r="A6600" s="9" t="s">
        <v>874</v>
      </c>
      <c r="B6600" s="9" t="s">
        <v>54</v>
      </c>
      <c r="C6600" s="9" t="s">
        <v>42</v>
      </c>
      <c r="D6600" s="9" t="s">
        <v>55</v>
      </c>
      <c r="E6600" s="10">
        <v>467.14</v>
      </c>
      <c r="F6600" s="10">
        <v>457.97058823529414</v>
      </c>
      <c r="G6600" s="10">
        <v>9.169411764705842</v>
      </c>
      <c r="H6600" s="10">
        <v>467.13</v>
      </c>
      <c r="I6600" s="10">
        <v>9.9999999999909051E-3</v>
      </c>
      <c r="J6600" s="10">
        <v>84.933999999999997</v>
      </c>
      <c r="K6600" s="10">
        <v>83.267647058823542</v>
      </c>
      <c r="L6600" s="10">
        <v>1.6663529411764557</v>
      </c>
      <c r="M6600" s="10">
        <v>84.933000000000007</v>
      </c>
      <c r="N6600" s="10">
        <v>9.9999999999056399E-4</v>
      </c>
    </row>
    <row r="6601" spans="1:14" x14ac:dyDescent="0.25">
      <c r="A6601" s="9" t="s">
        <v>875</v>
      </c>
      <c r="B6601" s="9" t="s">
        <v>25</v>
      </c>
      <c r="C6601" s="9" t="s">
        <v>26</v>
      </c>
      <c r="D6601" s="9" t="s">
        <v>27</v>
      </c>
      <c r="E6601" s="10">
        <v>3278.69</v>
      </c>
      <c r="F6601" s="10">
        <v>0</v>
      </c>
      <c r="G6601" s="10">
        <v>3278.69</v>
      </c>
      <c r="H6601" s="10">
        <v>0</v>
      </c>
      <c r="I6601" s="10">
        <v>3278.69</v>
      </c>
      <c r="J6601" s="10">
        <v>0</v>
      </c>
      <c r="K6601" s="10">
        <v>0</v>
      </c>
      <c r="L6601" s="10">
        <v>0</v>
      </c>
      <c r="M6601" s="10">
        <v>0</v>
      </c>
      <c r="N6601" s="10">
        <v>0</v>
      </c>
    </row>
    <row r="6602" spans="1:14" x14ac:dyDescent="0.25">
      <c r="A6602" s="9" t="s">
        <v>875</v>
      </c>
      <c r="B6602" s="9" t="s">
        <v>28</v>
      </c>
      <c r="C6602" s="9" t="s">
        <v>29</v>
      </c>
      <c r="D6602" s="9" t="s">
        <v>27</v>
      </c>
      <c r="E6602" s="10">
        <v>4.76</v>
      </c>
      <c r="F6602" s="10">
        <v>0</v>
      </c>
      <c r="G6602" s="10">
        <v>4.76</v>
      </c>
      <c r="H6602" s="10">
        <v>4.79</v>
      </c>
      <c r="I6602" s="10">
        <v>-3.0000000000000249E-2</v>
      </c>
      <c r="J6602" s="10">
        <v>0</v>
      </c>
      <c r="K6602" s="10">
        <v>0</v>
      </c>
      <c r="L6602" s="10">
        <v>0</v>
      </c>
      <c r="M6602" s="10">
        <v>0</v>
      </c>
      <c r="N6602" s="10">
        <v>0</v>
      </c>
    </row>
    <row r="6603" spans="1:14" x14ac:dyDescent="0.25">
      <c r="A6603" s="9" t="s">
        <v>875</v>
      </c>
      <c r="B6603" s="9" t="s">
        <v>30</v>
      </c>
      <c r="C6603" s="9" t="s">
        <v>29</v>
      </c>
      <c r="D6603" s="9" t="s">
        <v>27</v>
      </c>
      <c r="E6603" s="10">
        <v>111.13</v>
      </c>
      <c r="F6603" s="10">
        <v>0</v>
      </c>
      <c r="G6603" s="10">
        <v>111.13</v>
      </c>
      <c r="H6603" s="10">
        <v>111.69</v>
      </c>
      <c r="I6603" s="10">
        <v>-0.56000000000000227</v>
      </c>
      <c r="J6603" s="10">
        <v>0</v>
      </c>
      <c r="K6603" s="10">
        <v>0</v>
      </c>
      <c r="L6603" s="10">
        <v>0</v>
      </c>
      <c r="M6603" s="10">
        <v>0</v>
      </c>
      <c r="N6603" s="10">
        <v>0</v>
      </c>
    </row>
    <row r="6604" spans="1:14" x14ac:dyDescent="0.25">
      <c r="A6604" s="9" t="s">
        <v>875</v>
      </c>
      <c r="B6604" s="9" t="s">
        <v>31</v>
      </c>
      <c r="C6604" s="9" t="s">
        <v>29</v>
      </c>
      <c r="D6604" s="9" t="s">
        <v>27</v>
      </c>
      <c r="E6604" s="10">
        <v>746.17</v>
      </c>
      <c r="F6604" s="10">
        <v>0</v>
      </c>
      <c r="G6604" s="10">
        <v>746.17</v>
      </c>
      <c r="H6604" s="10">
        <v>749.9</v>
      </c>
      <c r="I6604" s="10">
        <v>-3.7300000000000182</v>
      </c>
      <c r="J6604" s="10">
        <v>0</v>
      </c>
      <c r="K6604" s="10">
        <v>0</v>
      </c>
      <c r="L6604" s="10">
        <v>0</v>
      </c>
      <c r="M6604" s="10">
        <v>0</v>
      </c>
      <c r="N6604" s="10">
        <v>0</v>
      </c>
    </row>
    <row r="6605" spans="1:14" x14ac:dyDescent="0.25">
      <c r="A6605" s="9" t="s">
        <v>875</v>
      </c>
      <c r="B6605" s="9" t="s">
        <v>32</v>
      </c>
      <c r="C6605" s="9" t="s">
        <v>33</v>
      </c>
      <c r="D6605" s="9" t="s">
        <v>27</v>
      </c>
      <c r="E6605" s="10">
        <v>1001.63</v>
      </c>
      <c r="F6605" s="10">
        <v>0</v>
      </c>
      <c r="G6605" s="10">
        <v>1001.63</v>
      </c>
      <c r="H6605" s="10">
        <v>1234.4100000000001</v>
      </c>
      <c r="I6605" s="10">
        <v>-232.78000000000009</v>
      </c>
      <c r="J6605" s="10">
        <v>2.84</v>
      </c>
      <c r="K6605" s="10">
        <v>0</v>
      </c>
      <c r="L6605" s="10">
        <v>2.84</v>
      </c>
      <c r="M6605" s="10">
        <v>3.5</v>
      </c>
      <c r="N6605" s="10">
        <v>-0.66000000000000014</v>
      </c>
    </row>
    <row r="6606" spans="1:14" x14ac:dyDescent="0.25">
      <c r="A6606" s="9" t="s">
        <v>875</v>
      </c>
      <c r="B6606" s="9" t="s">
        <v>34</v>
      </c>
      <c r="C6606" s="9" t="s">
        <v>33</v>
      </c>
      <c r="D6606" s="9" t="s">
        <v>27</v>
      </c>
      <c r="E6606" s="10">
        <v>3443.13</v>
      </c>
      <c r="F6606" s="10">
        <v>0</v>
      </c>
      <c r="G6606" s="10">
        <v>3443.13</v>
      </c>
      <c r="H6606" s="10">
        <v>4243.33</v>
      </c>
      <c r="I6606" s="10">
        <v>-800.19999999999982</v>
      </c>
      <c r="J6606" s="10">
        <v>2.84</v>
      </c>
      <c r="K6606" s="10">
        <v>0</v>
      </c>
      <c r="L6606" s="10">
        <v>2.84</v>
      </c>
      <c r="M6606" s="10">
        <v>3.5</v>
      </c>
      <c r="N6606" s="10">
        <v>-0.66000000000000014</v>
      </c>
    </row>
    <row r="6607" spans="1:14" x14ac:dyDescent="0.25">
      <c r="A6607" s="9" t="s">
        <v>875</v>
      </c>
      <c r="B6607" s="9" t="s">
        <v>35</v>
      </c>
      <c r="C6607" s="9" t="s">
        <v>33</v>
      </c>
      <c r="D6607" s="9" t="s">
        <v>27</v>
      </c>
      <c r="E6607" s="10">
        <v>3725.26</v>
      </c>
      <c r="F6607" s="10">
        <v>0</v>
      </c>
      <c r="G6607" s="10">
        <v>3725.26</v>
      </c>
      <c r="H6607" s="10">
        <v>4590.99</v>
      </c>
      <c r="I6607" s="10">
        <v>-865.72999999999956</v>
      </c>
      <c r="J6607" s="10">
        <v>59.64</v>
      </c>
      <c r="K6607" s="10">
        <v>0</v>
      </c>
      <c r="L6607" s="10">
        <v>59.64</v>
      </c>
      <c r="M6607" s="10">
        <v>73.5</v>
      </c>
      <c r="N6607" s="10">
        <v>-13.86</v>
      </c>
    </row>
    <row r="6608" spans="1:14" x14ac:dyDescent="0.25">
      <c r="A6608" s="9" t="s">
        <v>875</v>
      </c>
      <c r="B6608" s="9" t="s">
        <v>36</v>
      </c>
      <c r="C6608" s="9" t="s">
        <v>29</v>
      </c>
      <c r="D6608" s="9" t="s">
        <v>27</v>
      </c>
      <c r="E6608" s="10">
        <v>8359.85</v>
      </c>
      <c r="F6608" s="10">
        <v>0</v>
      </c>
      <c r="G6608" s="10">
        <v>8359.85</v>
      </c>
      <c r="H6608" s="10">
        <v>8401.65</v>
      </c>
      <c r="I6608" s="10">
        <v>-41.799999999999272</v>
      </c>
      <c r="J6608" s="10">
        <v>0</v>
      </c>
      <c r="K6608" s="10">
        <v>0</v>
      </c>
      <c r="L6608" s="10">
        <v>0</v>
      </c>
      <c r="M6608" s="10">
        <v>0</v>
      </c>
      <c r="N6608" s="10">
        <v>0</v>
      </c>
    </row>
    <row r="6609" spans="1:14" x14ac:dyDescent="0.25">
      <c r="A6609" s="9" t="s">
        <v>875</v>
      </c>
      <c r="B6609" s="9" t="s">
        <v>37</v>
      </c>
      <c r="C6609" s="9" t="s">
        <v>29</v>
      </c>
      <c r="D6609" s="9" t="s">
        <v>27</v>
      </c>
      <c r="E6609" s="10">
        <v>19332.21</v>
      </c>
      <c r="F6609" s="10">
        <v>0</v>
      </c>
      <c r="G6609" s="10">
        <v>19332.21</v>
      </c>
      <c r="H6609" s="10">
        <v>19428.87</v>
      </c>
      <c r="I6609" s="10">
        <v>-96.659999999999854</v>
      </c>
      <c r="J6609" s="10">
        <v>0</v>
      </c>
      <c r="K6609" s="10">
        <v>0</v>
      </c>
      <c r="L6609" s="10">
        <v>0</v>
      </c>
      <c r="M6609" s="10">
        <v>0</v>
      </c>
      <c r="N6609" s="10">
        <v>0</v>
      </c>
    </row>
    <row r="6610" spans="1:14" x14ac:dyDescent="0.25">
      <c r="A6610" s="9" t="s">
        <v>875</v>
      </c>
      <c r="B6610" s="9" t="s">
        <v>106</v>
      </c>
      <c r="C6610" s="9" t="s">
        <v>39</v>
      </c>
      <c r="D6610" s="9" t="s">
        <v>40</v>
      </c>
      <c r="E6610" s="10">
        <v>-448330.15</v>
      </c>
      <c r="F6610" s="10">
        <v>0</v>
      </c>
      <c r="G6610" s="10">
        <v>-448330.15</v>
      </c>
      <c r="H6610" s="10">
        <v>-448330.14</v>
      </c>
      <c r="I6610" s="10">
        <v>-1.0000000009313226E-2</v>
      </c>
      <c r="J6610" s="10">
        <v>-2520</v>
      </c>
      <c r="K6610" s="10">
        <v>0</v>
      </c>
      <c r="L6610" s="10">
        <v>-2520</v>
      </c>
      <c r="M6610" s="10">
        <v>-2520</v>
      </c>
      <c r="N6610" s="10">
        <v>0</v>
      </c>
    </row>
    <row r="6611" spans="1:14" x14ac:dyDescent="0.25">
      <c r="A6611" s="9" t="s">
        <v>875</v>
      </c>
      <c r="B6611" s="9" t="s">
        <v>92</v>
      </c>
      <c r="C6611" s="9" t="s">
        <v>42</v>
      </c>
      <c r="D6611" s="9" t="s">
        <v>43</v>
      </c>
      <c r="E6611" s="10">
        <v>16.170000000000002</v>
      </c>
      <c r="F6611" s="10">
        <v>0</v>
      </c>
      <c r="G6611" s="10">
        <v>16.170000000000002</v>
      </c>
      <c r="H6611" s="10">
        <v>0</v>
      </c>
      <c r="I6611" s="10">
        <v>16.170000000000002</v>
      </c>
      <c r="J6611" s="10">
        <v>190</v>
      </c>
      <c r="K6611" s="10">
        <v>0</v>
      </c>
      <c r="L6611" s="10">
        <v>190</v>
      </c>
      <c r="M6611" s="10">
        <v>0</v>
      </c>
      <c r="N6611" s="10">
        <v>190</v>
      </c>
    </row>
    <row r="6612" spans="1:14" x14ac:dyDescent="0.25">
      <c r="A6612" s="9" t="s">
        <v>875</v>
      </c>
      <c r="B6612" s="9" t="s">
        <v>107</v>
      </c>
      <c r="C6612" s="9" t="s">
        <v>42</v>
      </c>
      <c r="D6612" s="9" t="s">
        <v>43</v>
      </c>
      <c r="E6612" s="10">
        <v>1580.19</v>
      </c>
      <c r="F6612" s="10">
        <v>1571.8719211822661</v>
      </c>
      <c r="G6612" s="10">
        <v>8.3180788177339764</v>
      </c>
      <c r="H6612" s="10">
        <v>1595.45</v>
      </c>
      <c r="I6612" s="10">
        <v>-15.259999999999991</v>
      </c>
      <c r="J6612" s="10">
        <v>30400</v>
      </c>
      <c r="K6612" s="10">
        <v>30240</v>
      </c>
      <c r="L6612" s="10">
        <v>160</v>
      </c>
      <c r="M6612" s="10">
        <v>30693.599999999999</v>
      </c>
      <c r="N6612" s="10">
        <v>-293.59999999999854</v>
      </c>
    </row>
    <row r="6613" spans="1:14" x14ac:dyDescent="0.25">
      <c r="A6613" s="9" t="s">
        <v>875</v>
      </c>
      <c r="B6613" s="9" t="s">
        <v>44</v>
      </c>
      <c r="C6613" s="9" t="s">
        <v>42</v>
      </c>
      <c r="D6613" s="9" t="s">
        <v>43</v>
      </c>
      <c r="E6613" s="10">
        <v>2480.11</v>
      </c>
      <c r="F6613" s="10">
        <v>2477.1641791044781</v>
      </c>
      <c r="G6613" s="10">
        <v>2.9458208955220471</v>
      </c>
      <c r="H6613" s="10">
        <v>2489.5500000000002</v>
      </c>
      <c r="I6613" s="10">
        <v>-9.4400000000000546</v>
      </c>
      <c r="J6613" s="10">
        <v>2523</v>
      </c>
      <c r="K6613" s="10">
        <v>2520</v>
      </c>
      <c r="L6613" s="10">
        <v>3</v>
      </c>
      <c r="M6613" s="10">
        <v>2532.6</v>
      </c>
      <c r="N6613" s="10">
        <v>-9.5999999999999091</v>
      </c>
    </row>
    <row r="6614" spans="1:14" x14ac:dyDescent="0.25">
      <c r="A6614" s="9" t="s">
        <v>875</v>
      </c>
      <c r="B6614" s="9" t="s">
        <v>99</v>
      </c>
      <c r="C6614" s="9" t="s">
        <v>42</v>
      </c>
      <c r="D6614" s="9" t="s">
        <v>43</v>
      </c>
      <c r="E6614" s="10">
        <v>6857.94</v>
      </c>
      <c r="F6614" s="10">
        <v>6821.8423645320199</v>
      </c>
      <c r="G6614" s="10">
        <v>36.097635467979671</v>
      </c>
      <c r="H6614" s="10">
        <v>6924.17</v>
      </c>
      <c r="I6614" s="10">
        <v>-66.230000000000473</v>
      </c>
      <c r="J6614" s="10">
        <v>30400</v>
      </c>
      <c r="K6614" s="10">
        <v>30240</v>
      </c>
      <c r="L6614" s="10">
        <v>160</v>
      </c>
      <c r="M6614" s="10">
        <v>30693.599999999999</v>
      </c>
      <c r="N6614" s="10">
        <v>-293.59999999999854</v>
      </c>
    </row>
    <row r="6615" spans="1:14" x14ac:dyDescent="0.25">
      <c r="A6615" s="9" t="s">
        <v>875</v>
      </c>
      <c r="B6615" s="9" t="s">
        <v>100</v>
      </c>
      <c r="C6615" s="9" t="s">
        <v>42</v>
      </c>
      <c r="D6615" s="9" t="s">
        <v>43</v>
      </c>
      <c r="E6615" s="10">
        <v>8812.0499999999993</v>
      </c>
      <c r="F6615" s="10">
        <v>8765.6650246305417</v>
      </c>
      <c r="G6615" s="10">
        <v>46.384975369457607</v>
      </c>
      <c r="H6615" s="10">
        <v>8897.15</v>
      </c>
      <c r="I6615" s="10">
        <v>-85.100000000000364</v>
      </c>
      <c r="J6615" s="10">
        <v>30400</v>
      </c>
      <c r="K6615" s="10">
        <v>30240</v>
      </c>
      <c r="L6615" s="10">
        <v>160</v>
      </c>
      <c r="M6615" s="10">
        <v>30693.599999999999</v>
      </c>
      <c r="N6615" s="10">
        <v>-293.59999999999854</v>
      </c>
    </row>
    <row r="6616" spans="1:14" x14ac:dyDescent="0.25">
      <c r="A6616" s="9" t="s">
        <v>875</v>
      </c>
      <c r="B6616" s="9" t="s">
        <v>47</v>
      </c>
      <c r="C6616" s="9" t="s">
        <v>42</v>
      </c>
      <c r="D6616" s="9" t="s">
        <v>43</v>
      </c>
      <c r="E6616" s="10">
        <v>14445.65</v>
      </c>
      <c r="F6616" s="10">
        <v>14218.549019607843</v>
      </c>
      <c r="G6616" s="10">
        <v>227.100980392157</v>
      </c>
      <c r="H6616" s="10">
        <v>14502.92</v>
      </c>
      <c r="I6616" s="10">
        <v>-57.270000000000437</v>
      </c>
      <c r="J6616" s="10">
        <v>30723</v>
      </c>
      <c r="K6616" s="10">
        <v>30240</v>
      </c>
      <c r="L6616" s="10">
        <v>483</v>
      </c>
      <c r="M6616" s="10">
        <v>30844.799999999999</v>
      </c>
      <c r="N6616" s="10">
        <v>-121.79999999999927</v>
      </c>
    </row>
    <row r="6617" spans="1:14" x14ac:dyDescent="0.25">
      <c r="A6617" s="9" t="s">
        <v>875</v>
      </c>
      <c r="B6617" s="9" t="s">
        <v>101</v>
      </c>
      <c r="C6617" s="9" t="s">
        <v>42</v>
      </c>
      <c r="D6617" s="9" t="s">
        <v>43</v>
      </c>
      <c r="E6617" s="10">
        <v>25172.09</v>
      </c>
      <c r="F6617" s="10">
        <v>24319.458128078819</v>
      </c>
      <c r="G6617" s="10">
        <v>852.6318719211813</v>
      </c>
      <c r="H6617" s="10">
        <v>24684.25</v>
      </c>
      <c r="I6617" s="10">
        <v>487.84000000000015</v>
      </c>
      <c r="J6617" s="10">
        <v>31300</v>
      </c>
      <c r="K6617" s="10">
        <v>30240</v>
      </c>
      <c r="L6617" s="10">
        <v>1060</v>
      </c>
      <c r="M6617" s="10">
        <v>30693.599999999999</v>
      </c>
      <c r="N6617" s="10">
        <v>606.40000000000146</v>
      </c>
    </row>
    <row r="6618" spans="1:14" x14ac:dyDescent="0.25">
      <c r="A6618" s="9" t="s">
        <v>875</v>
      </c>
      <c r="B6618" s="9" t="s">
        <v>109</v>
      </c>
      <c r="C6618" s="9" t="s">
        <v>42</v>
      </c>
      <c r="D6618" s="9" t="s">
        <v>43</v>
      </c>
      <c r="E6618" s="10">
        <v>30448.6</v>
      </c>
      <c r="F6618" s="10">
        <v>30114</v>
      </c>
      <c r="G6618" s="10">
        <v>334.59999999999854</v>
      </c>
      <c r="H6618" s="10">
        <v>30565.71</v>
      </c>
      <c r="I6618" s="10">
        <v>-117.11000000000058</v>
      </c>
      <c r="J6618" s="10">
        <v>2548</v>
      </c>
      <c r="K6618" s="10">
        <v>2520</v>
      </c>
      <c r="L6618" s="10">
        <v>28</v>
      </c>
      <c r="M6618" s="10">
        <v>2557.8000000000002</v>
      </c>
      <c r="N6618" s="10">
        <v>-9.8000000000001819</v>
      </c>
    </row>
    <row r="6619" spans="1:14" x14ac:dyDescent="0.25">
      <c r="A6619" s="9" t="s">
        <v>875</v>
      </c>
      <c r="B6619" s="9" t="s">
        <v>50</v>
      </c>
      <c r="C6619" s="9" t="s">
        <v>42</v>
      </c>
      <c r="D6619" s="9" t="s">
        <v>43</v>
      </c>
      <c r="E6619" s="10">
        <v>40260.43</v>
      </c>
      <c r="F6619" s="10">
        <v>40219.203980099504</v>
      </c>
      <c r="G6619" s="10">
        <v>41.226019900495885</v>
      </c>
      <c r="H6619" s="10">
        <v>40420.300000000003</v>
      </c>
      <c r="I6619" s="10">
        <v>-159.87000000000262</v>
      </c>
      <c r="J6619" s="10">
        <v>30271</v>
      </c>
      <c r="K6619" s="10">
        <v>30240</v>
      </c>
      <c r="L6619" s="10">
        <v>31</v>
      </c>
      <c r="M6619" s="10">
        <v>30391.200000000001</v>
      </c>
      <c r="N6619" s="10">
        <v>-120.20000000000073</v>
      </c>
    </row>
    <row r="6620" spans="1:14" x14ac:dyDescent="0.25">
      <c r="A6620" s="9" t="s">
        <v>875</v>
      </c>
      <c r="B6620" s="9" t="s">
        <v>103</v>
      </c>
      <c r="C6620" s="9" t="s">
        <v>42</v>
      </c>
      <c r="D6620" s="9" t="s">
        <v>43</v>
      </c>
      <c r="E6620" s="10">
        <v>145521.20000000001</v>
      </c>
      <c r="F6620" s="10">
        <v>144650.62376237623</v>
      </c>
      <c r="G6620" s="10">
        <v>870.57623762378353</v>
      </c>
      <c r="H6620" s="10">
        <v>146097.13</v>
      </c>
      <c r="I6620" s="10">
        <v>-575.92999999999302</v>
      </c>
      <c r="J6620" s="10">
        <v>30422</v>
      </c>
      <c r="K6620" s="10">
        <v>30240</v>
      </c>
      <c r="L6620" s="10">
        <v>182</v>
      </c>
      <c r="M6620" s="10">
        <v>30542.400000000001</v>
      </c>
      <c r="N6620" s="10">
        <v>-120.40000000000146</v>
      </c>
    </row>
    <row r="6621" spans="1:14" x14ac:dyDescent="0.25">
      <c r="A6621" s="9" t="s">
        <v>875</v>
      </c>
      <c r="B6621" s="9" t="s">
        <v>104</v>
      </c>
      <c r="C6621" s="9" t="s">
        <v>42</v>
      </c>
      <c r="D6621" s="9" t="s">
        <v>53</v>
      </c>
      <c r="E6621" s="10">
        <v>131206.07</v>
      </c>
      <c r="F6621" s="10">
        <v>131205.04477611941</v>
      </c>
      <c r="G6621" s="10">
        <v>1.0252238805987872</v>
      </c>
      <c r="H6621" s="10">
        <v>131861.07</v>
      </c>
      <c r="I6621" s="10">
        <v>-655</v>
      </c>
      <c r="J6621" s="10">
        <v>22680</v>
      </c>
      <c r="K6621" s="10">
        <v>22680</v>
      </c>
      <c r="L6621" s="10">
        <v>0</v>
      </c>
      <c r="M6621" s="10">
        <v>22793.4</v>
      </c>
      <c r="N6621" s="10">
        <v>-113.40000000000146</v>
      </c>
    </row>
    <row r="6622" spans="1:14" x14ac:dyDescent="0.25">
      <c r="A6622" s="9" t="s">
        <v>875</v>
      </c>
      <c r="B6622" s="9" t="s">
        <v>54</v>
      </c>
      <c r="C6622" s="9" t="s">
        <v>42</v>
      </c>
      <c r="D6622" s="9" t="s">
        <v>55</v>
      </c>
      <c r="E6622" s="10">
        <v>1526.82</v>
      </c>
      <c r="F6622" s="10">
        <v>1496.8823529411766</v>
      </c>
      <c r="G6622" s="10">
        <v>29.937647058823359</v>
      </c>
      <c r="H6622" s="10">
        <v>1526.82</v>
      </c>
      <c r="I6622" s="10">
        <v>0</v>
      </c>
      <c r="J6622" s="10">
        <v>277.60399999999998</v>
      </c>
      <c r="K6622" s="10">
        <v>272.1598039215686</v>
      </c>
      <c r="L6622" s="10">
        <v>5.4441960784313892</v>
      </c>
      <c r="M6622" s="10">
        <v>277.60300000000001</v>
      </c>
      <c r="N6622" s="10">
        <v>9.9999999997635314E-4</v>
      </c>
    </row>
    <row r="6623" spans="1:14" x14ac:dyDescent="0.25">
      <c r="A6623" s="9" t="s">
        <v>876</v>
      </c>
      <c r="B6623" s="9" t="s">
        <v>25</v>
      </c>
      <c r="C6623" s="9" t="s">
        <v>26</v>
      </c>
      <c r="D6623" s="9" t="s">
        <v>27</v>
      </c>
      <c r="E6623" s="10">
        <v>26937</v>
      </c>
      <c r="F6623" s="10">
        <v>0</v>
      </c>
      <c r="G6623" s="10">
        <v>26937</v>
      </c>
      <c r="H6623" s="10">
        <v>0</v>
      </c>
      <c r="I6623" s="10">
        <v>26937</v>
      </c>
      <c r="J6623" s="10">
        <v>0</v>
      </c>
      <c r="K6623" s="10">
        <v>0</v>
      </c>
      <c r="L6623" s="10">
        <v>0</v>
      </c>
      <c r="M6623" s="10">
        <v>0</v>
      </c>
      <c r="N6623" s="10">
        <v>0</v>
      </c>
    </row>
    <row r="6624" spans="1:14" x14ac:dyDescent="0.25">
      <c r="A6624" s="9" t="s">
        <v>876</v>
      </c>
      <c r="B6624" s="9" t="s">
        <v>28</v>
      </c>
      <c r="C6624" s="9" t="s">
        <v>29</v>
      </c>
      <c r="D6624" s="9" t="s">
        <v>27</v>
      </c>
      <c r="E6624" s="10">
        <v>29.27</v>
      </c>
      <c r="F6624" s="10">
        <v>0</v>
      </c>
      <c r="G6624" s="10">
        <v>29.27</v>
      </c>
      <c r="H6624" s="10">
        <v>29.38</v>
      </c>
      <c r="I6624" s="10">
        <v>-0.10999999999999943</v>
      </c>
      <c r="J6624" s="10">
        <v>0</v>
      </c>
      <c r="K6624" s="10">
        <v>0</v>
      </c>
      <c r="L6624" s="10">
        <v>0</v>
      </c>
      <c r="M6624" s="10">
        <v>0</v>
      </c>
      <c r="N6624" s="10">
        <v>0</v>
      </c>
    </row>
    <row r="6625" spans="1:14" x14ac:dyDescent="0.25">
      <c r="A6625" s="9" t="s">
        <v>876</v>
      </c>
      <c r="B6625" s="9" t="s">
        <v>30</v>
      </c>
      <c r="C6625" s="9" t="s">
        <v>29</v>
      </c>
      <c r="D6625" s="9" t="s">
        <v>27</v>
      </c>
      <c r="E6625" s="10">
        <v>683.02</v>
      </c>
      <c r="F6625" s="10">
        <v>0</v>
      </c>
      <c r="G6625" s="10">
        <v>683.02</v>
      </c>
      <c r="H6625" s="10">
        <v>685.48</v>
      </c>
      <c r="I6625" s="10">
        <v>-2.4600000000000364</v>
      </c>
      <c r="J6625" s="10">
        <v>0</v>
      </c>
      <c r="K6625" s="10">
        <v>0</v>
      </c>
      <c r="L6625" s="10">
        <v>0</v>
      </c>
      <c r="M6625" s="10">
        <v>0</v>
      </c>
      <c r="N6625" s="10">
        <v>0</v>
      </c>
    </row>
    <row r="6626" spans="1:14" x14ac:dyDescent="0.25">
      <c r="A6626" s="9" t="s">
        <v>876</v>
      </c>
      <c r="B6626" s="9" t="s">
        <v>31</v>
      </c>
      <c r="C6626" s="9" t="s">
        <v>29</v>
      </c>
      <c r="D6626" s="9" t="s">
        <v>27</v>
      </c>
      <c r="E6626" s="10">
        <v>4586</v>
      </c>
      <c r="F6626" s="10">
        <v>0</v>
      </c>
      <c r="G6626" s="10">
        <v>4586</v>
      </c>
      <c r="H6626" s="10">
        <v>4602.53</v>
      </c>
      <c r="I6626" s="10">
        <v>-16.529999999999745</v>
      </c>
      <c r="J6626" s="10">
        <v>0</v>
      </c>
      <c r="K6626" s="10">
        <v>0</v>
      </c>
      <c r="L6626" s="10">
        <v>0</v>
      </c>
      <c r="M6626" s="10">
        <v>0</v>
      </c>
      <c r="N6626" s="10">
        <v>0</v>
      </c>
    </row>
    <row r="6627" spans="1:14" x14ac:dyDescent="0.25">
      <c r="A6627" s="9" t="s">
        <v>876</v>
      </c>
      <c r="B6627" s="9" t="s">
        <v>32</v>
      </c>
      <c r="C6627" s="9" t="s">
        <v>33</v>
      </c>
      <c r="D6627" s="9" t="s">
        <v>27</v>
      </c>
      <c r="E6627" s="10">
        <v>6524.68</v>
      </c>
      <c r="F6627" s="10">
        <v>0</v>
      </c>
      <c r="G6627" s="10">
        <v>6524.68</v>
      </c>
      <c r="H6627" s="10">
        <v>7576.17</v>
      </c>
      <c r="I6627" s="10">
        <v>-1051.4899999999998</v>
      </c>
      <c r="J6627" s="10">
        <v>18.5</v>
      </c>
      <c r="K6627" s="10">
        <v>0</v>
      </c>
      <c r="L6627" s="10">
        <v>18.5</v>
      </c>
      <c r="M6627" s="10">
        <v>21.481000000000002</v>
      </c>
      <c r="N6627" s="10">
        <v>-2.9810000000000016</v>
      </c>
    </row>
    <row r="6628" spans="1:14" x14ac:dyDescent="0.25">
      <c r="A6628" s="9" t="s">
        <v>876</v>
      </c>
      <c r="B6628" s="9" t="s">
        <v>34</v>
      </c>
      <c r="C6628" s="9" t="s">
        <v>33</v>
      </c>
      <c r="D6628" s="9" t="s">
        <v>27</v>
      </c>
      <c r="E6628" s="10">
        <v>22428.85</v>
      </c>
      <c r="F6628" s="10">
        <v>0</v>
      </c>
      <c r="G6628" s="10">
        <v>22428.85</v>
      </c>
      <c r="H6628" s="10">
        <v>26043.45</v>
      </c>
      <c r="I6628" s="10">
        <v>-3614.6000000000022</v>
      </c>
      <c r="J6628" s="10">
        <v>18.5</v>
      </c>
      <c r="K6628" s="10">
        <v>0</v>
      </c>
      <c r="L6628" s="10">
        <v>18.5</v>
      </c>
      <c r="M6628" s="10">
        <v>21.481000000000002</v>
      </c>
      <c r="N6628" s="10">
        <v>-2.9810000000000016</v>
      </c>
    </row>
    <row r="6629" spans="1:14" x14ac:dyDescent="0.25">
      <c r="A6629" s="9" t="s">
        <v>876</v>
      </c>
      <c r="B6629" s="9" t="s">
        <v>35</v>
      </c>
      <c r="C6629" s="9" t="s">
        <v>33</v>
      </c>
      <c r="D6629" s="9" t="s">
        <v>27</v>
      </c>
      <c r="E6629" s="10">
        <v>24266.65</v>
      </c>
      <c r="F6629" s="10">
        <v>0</v>
      </c>
      <c r="G6629" s="10">
        <v>24266.65</v>
      </c>
      <c r="H6629" s="10">
        <v>28177.21</v>
      </c>
      <c r="I6629" s="10">
        <v>-3910.5599999999977</v>
      </c>
      <c r="J6629" s="10">
        <v>388.5</v>
      </c>
      <c r="K6629" s="10">
        <v>0</v>
      </c>
      <c r="L6629" s="10">
        <v>388.5</v>
      </c>
      <c r="M6629" s="10">
        <v>451.10700000000003</v>
      </c>
      <c r="N6629" s="10">
        <v>-62.607000000000028</v>
      </c>
    </row>
    <row r="6630" spans="1:14" x14ac:dyDescent="0.25">
      <c r="A6630" s="9" t="s">
        <v>876</v>
      </c>
      <c r="B6630" s="9" t="s">
        <v>36</v>
      </c>
      <c r="C6630" s="9" t="s">
        <v>29</v>
      </c>
      <c r="D6630" s="9" t="s">
        <v>27</v>
      </c>
      <c r="E6630" s="10">
        <v>51379.89</v>
      </c>
      <c r="F6630" s="10">
        <v>0</v>
      </c>
      <c r="G6630" s="10">
        <v>51379.89</v>
      </c>
      <c r="H6630" s="10">
        <v>51565.11</v>
      </c>
      <c r="I6630" s="10">
        <v>-185.22000000000116</v>
      </c>
      <c r="J6630" s="10">
        <v>0</v>
      </c>
      <c r="K6630" s="10">
        <v>0</v>
      </c>
      <c r="L6630" s="10">
        <v>0</v>
      </c>
      <c r="M6630" s="10">
        <v>0</v>
      </c>
      <c r="N6630" s="10">
        <v>0</v>
      </c>
    </row>
    <row r="6631" spans="1:14" x14ac:dyDescent="0.25">
      <c r="A6631" s="9" t="s">
        <v>876</v>
      </c>
      <c r="B6631" s="9" t="s">
        <v>37</v>
      </c>
      <c r="C6631" s="9" t="s">
        <v>29</v>
      </c>
      <c r="D6631" s="9" t="s">
        <v>27</v>
      </c>
      <c r="E6631" s="10">
        <v>118816.35</v>
      </c>
      <c r="F6631" s="10">
        <v>0</v>
      </c>
      <c r="G6631" s="10">
        <v>118816.35</v>
      </c>
      <c r="H6631" s="10">
        <v>119244.67</v>
      </c>
      <c r="I6631" s="10">
        <v>-428.31999999999243</v>
      </c>
      <c r="J6631" s="10">
        <v>0</v>
      </c>
      <c r="K6631" s="10">
        <v>0</v>
      </c>
      <c r="L6631" s="10">
        <v>0</v>
      </c>
      <c r="M6631" s="10">
        <v>0</v>
      </c>
      <c r="N6631" s="10">
        <v>0</v>
      </c>
    </row>
    <row r="6632" spans="1:14" x14ac:dyDescent="0.25">
      <c r="A6632" s="9" t="s">
        <v>876</v>
      </c>
      <c r="B6632" s="9" t="s">
        <v>106</v>
      </c>
      <c r="C6632" s="9" t="s">
        <v>39</v>
      </c>
      <c r="D6632" s="9" t="s">
        <v>40</v>
      </c>
      <c r="E6632" s="10">
        <v>-2751626.31</v>
      </c>
      <c r="F6632" s="10">
        <v>0</v>
      </c>
      <c r="G6632" s="10">
        <v>-2751626.31</v>
      </c>
      <c r="H6632" s="10">
        <v>-2751626.22</v>
      </c>
      <c r="I6632" s="10">
        <v>-8.9999999850988388E-2</v>
      </c>
      <c r="J6632" s="10">
        <v>-15466.5</v>
      </c>
      <c r="K6632" s="10">
        <v>0</v>
      </c>
      <c r="L6632" s="10">
        <v>-15466.5</v>
      </c>
      <c r="M6632" s="10">
        <v>-15466.5</v>
      </c>
      <c r="N6632" s="10">
        <v>0</v>
      </c>
    </row>
    <row r="6633" spans="1:14" x14ac:dyDescent="0.25">
      <c r="A6633" s="9" t="s">
        <v>876</v>
      </c>
      <c r="B6633" s="9" t="s">
        <v>92</v>
      </c>
      <c r="C6633" s="9" t="s">
        <v>42</v>
      </c>
      <c r="D6633" s="9" t="s">
        <v>43</v>
      </c>
      <c r="E6633" s="10">
        <v>102.14</v>
      </c>
      <c r="F6633" s="10">
        <v>0</v>
      </c>
      <c r="G6633" s="10">
        <v>102.14</v>
      </c>
      <c r="H6633" s="10">
        <v>0</v>
      </c>
      <c r="I6633" s="10">
        <v>102.14</v>
      </c>
      <c r="J6633" s="10">
        <v>1200</v>
      </c>
      <c r="K6633" s="10">
        <v>0</v>
      </c>
      <c r="L6633" s="10">
        <v>1200</v>
      </c>
      <c r="M6633" s="10">
        <v>0</v>
      </c>
      <c r="N6633" s="10">
        <v>1200</v>
      </c>
    </row>
    <row r="6634" spans="1:14" x14ac:dyDescent="0.25">
      <c r="A6634" s="9" t="s">
        <v>876</v>
      </c>
      <c r="B6634" s="9" t="s">
        <v>107</v>
      </c>
      <c r="C6634" s="9" t="s">
        <v>42</v>
      </c>
      <c r="D6634" s="9" t="s">
        <v>43</v>
      </c>
      <c r="E6634" s="10">
        <v>9668.2800000000007</v>
      </c>
      <c r="F6634" s="10">
        <v>9647.3793103448279</v>
      </c>
      <c r="G6634" s="10">
        <v>20.900689655172755</v>
      </c>
      <c r="H6634" s="10">
        <v>9792.09</v>
      </c>
      <c r="I6634" s="10">
        <v>-123.80999999999949</v>
      </c>
      <c r="J6634" s="10">
        <v>186000</v>
      </c>
      <c r="K6634" s="10">
        <v>185598</v>
      </c>
      <c r="L6634" s="10">
        <v>402</v>
      </c>
      <c r="M6634" s="10">
        <v>188381.97</v>
      </c>
      <c r="N6634" s="10">
        <v>-2381.9700000000012</v>
      </c>
    </row>
    <row r="6635" spans="1:14" x14ac:dyDescent="0.25">
      <c r="A6635" s="9" t="s">
        <v>876</v>
      </c>
      <c r="B6635" s="9" t="s">
        <v>44</v>
      </c>
      <c r="C6635" s="9" t="s">
        <v>42</v>
      </c>
      <c r="D6635" s="9" t="s">
        <v>43</v>
      </c>
      <c r="E6635" s="10">
        <v>15208.97</v>
      </c>
      <c r="F6635" s="10">
        <v>15203.572139303482</v>
      </c>
      <c r="G6635" s="10">
        <v>5.3978606965174549</v>
      </c>
      <c r="H6635" s="10">
        <v>15279.59</v>
      </c>
      <c r="I6635" s="10">
        <v>-70.6200000000008</v>
      </c>
      <c r="J6635" s="10">
        <v>15472</v>
      </c>
      <c r="K6635" s="10">
        <v>15466.500497512438</v>
      </c>
      <c r="L6635" s="10">
        <v>5.4995024875624949</v>
      </c>
      <c r="M6635" s="10">
        <v>15543.833000000001</v>
      </c>
      <c r="N6635" s="10">
        <v>-71.833000000000538</v>
      </c>
    </row>
    <row r="6636" spans="1:14" x14ac:dyDescent="0.25">
      <c r="A6636" s="9" t="s">
        <v>876</v>
      </c>
      <c r="B6636" s="9" t="s">
        <v>99</v>
      </c>
      <c r="C6636" s="9" t="s">
        <v>42</v>
      </c>
      <c r="D6636" s="9" t="s">
        <v>43</v>
      </c>
      <c r="E6636" s="10">
        <v>41937.17</v>
      </c>
      <c r="F6636" s="10">
        <v>41869.054187192116</v>
      </c>
      <c r="G6636" s="10">
        <v>68.115812807882321</v>
      </c>
      <c r="H6636" s="10">
        <v>42497.09</v>
      </c>
      <c r="I6636" s="10">
        <v>-559.91999999999825</v>
      </c>
      <c r="J6636" s="10">
        <v>185900</v>
      </c>
      <c r="K6636" s="10">
        <v>185598</v>
      </c>
      <c r="L6636" s="10">
        <v>302</v>
      </c>
      <c r="M6636" s="10">
        <v>188381.97</v>
      </c>
      <c r="N6636" s="10">
        <v>-2481.9700000000012</v>
      </c>
    </row>
    <row r="6637" spans="1:14" x14ac:dyDescent="0.25">
      <c r="A6637" s="9" t="s">
        <v>876</v>
      </c>
      <c r="B6637" s="9" t="s">
        <v>100</v>
      </c>
      <c r="C6637" s="9" t="s">
        <v>42</v>
      </c>
      <c r="D6637" s="9" t="s">
        <v>43</v>
      </c>
      <c r="E6637" s="10">
        <v>53973.78</v>
      </c>
      <c r="F6637" s="10">
        <v>53799.290640394087</v>
      </c>
      <c r="G6637" s="10">
        <v>174.48935960591189</v>
      </c>
      <c r="H6637" s="10">
        <v>54606.28</v>
      </c>
      <c r="I6637" s="10">
        <v>-632.5</v>
      </c>
      <c r="J6637" s="10">
        <v>186200</v>
      </c>
      <c r="K6637" s="10">
        <v>185598</v>
      </c>
      <c r="L6637" s="10">
        <v>602</v>
      </c>
      <c r="M6637" s="10">
        <v>188381.97</v>
      </c>
      <c r="N6637" s="10">
        <v>-2181.9700000000012</v>
      </c>
    </row>
    <row r="6638" spans="1:14" x14ac:dyDescent="0.25">
      <c r="A6638" s="9" t="s">
        <v>876</v>
      </c>
      <c r="B6638" s="9" t="s">
        <v>47</v>
      </c>
      <c r="C6638" s="9" t="s">
        <v>42</v>
      </c>
      <c r="D6638" s="9" t="s">
        <v>43</v>
      </c>
      <c r="E6638" s="10">
        <v>88226.45</v>
      </c>
      <c r="F6638" s="10">
        <v>87266.323529411762</v>
      </c>
      <c r="G6638" s="10">
        <v>960.12647058823495</v>
      </c>
      <c r="H6638" s="10">
        <v>89011.65</v>
      </c>
      <c r="I6638" s="10">
        <v>-785.19999999999709</v>
      </c>
      <c r="J6638" s="10">
        <v>187640</v>
      </c>
      <c r="K6638" s="10">
        <v>185598</v>
      </c>
      <c r="L6638" s="10">
        <v>2042</v>
      </c>
      <c r="M6638" s="10">
        <v>189309.96</v>
      </c>
      <c r="N6638" s="10">
        <v>-1669.9599999999919</v>
      </c>
    </row>
    <row r="6639" spans="1:14" x14ac:dyDescent="0.25">
      <c r="A6639" s="9" t="s">
        <v>876</v>
      </c>
      <c r="B6639" s="9" t="s">
        <v>101</v>
      </c>
      <c r="C6639" s="9" t="s">
        <v>42</v>
      </c>
      <c r="D6639" s="9" t="s">
        <v>43</v>
      </c>
      <c r="E6639" s="10">
        <v>149954.07</v>
      </c>
      <c r="F6639" s="10">
        <v>149260.69950738913</v>
      </c>
      <c r="G6639" s="10">
        <v>693.37049261087668</v>
      </c>
      <c r="H6639" s="10">
        <v>151499.60999999999</v>
      </c>
      <c r="I6639" s="10">
        <v>-1545.539999999979</v>
      </c>
      <c r="J6639" s="10">
        <v>186459</v>
      </c>
      <c r="K6639" s="10">
        <v>185598</v>
      </c>
      <c r="L6639" s="10">
        <v>861</v>
      </c>
      <c r="M6639" s="10">
        <v>188381.97</v>
      </c>
      <c r="N6639" s="10">
        <v>-1922.9700000000012</v>
      </c>
    </row>
    <row r="6640" spans="1:14" x14ac:dyDescent="0.25">
      <c r="A6640" s="9" t="s">
        <v>876</v>
      </c>
      <c r="B6640" s="9" t="s">
        <v>109</v>
      </c>
      <c r="C6640" s="9" t="s">
        <v>42</v>
      </c>
      <c r="D6640" s="9" t="s">
        <v>43</v>
      </c>
      <c r="E6640" s="10">
        <v>184890.4</v>
      </c>
      <c r="F6640" s="10">
        <v>184824.67980295565</v>
      </c>
      <c r="G6640" s="10">
        <v>65.720197044342058</v>
      </c>
      <c r="H6640" s="10">
        <v>187597.05</v>
      </c>
      <c r="I6640" s="10">
        <v>-2706.6499999999942</v>
      </c>
      <c r="J6640" s="10">
        <v>15472</v>
      </c>
      <c r="K6640" s="10">
        <v>15466.500492610838</v>
      </c>
      <c r="L6640" s="10">
        <v>5.4995073891623178</v>
      </c>
      <c r="M6640" s="10">
        <v>15698.498</v>
      </c>
      <c r="N6640" s="10">
        <v>-226.49799999999959</v>
      </c>
    </row>
    <row r="6641" spans="1:14" x14ac:dyDescent="0.25">
      <c r="A6641" s="9" t="s">
        <v>876</v>
      </c>
      <c r="B6641" s="9" t="s">
        <v>50</v>
      </c>
      <c r="C6641" s="9" t="s">
        <v>42</v>
      </c>
      <c r="D6641" s="9" t="s">
        <v>43</v>
      </c>
      <c r="E6641" s="10">
        <v>247486.4</v>
      </c>
      <c r="F6641" s="10">
        <v>246845.3432835821</v>
      </c>
      <c r="G6641" s="10">
        <v>641.05671641789377</v>
      </c>
      <c r="H6641" s="10">
        <v>248079.57</v>
      </c>
      <c r="I6641" s="10">
        <v>-593.17000000001281</v>
      </c>
      <c r="J6641" s="10">
        <v>186080</v>
      </c>
      <c r="K6641" s="10">
        <v>185598</v>
      </c>
      <c r="L6641" s="10">
        <v>482</v>
      </c>
      <c r="M6641" s="10">
        <v>186525.99</v>
      </c>
      <c r="N6641" s="10">
        <v>-445.98999999999069</v>
      </c>
    </row>
    <row r="6642" spans="1:14" x14ac:dyDescent="0.25">
      <c r="A6642" s="9" t="s">
        <v>876</v>
      </c>
      <c r="B6642" s="9" t="s">
        <v>103</v>
      </c>
      <c r="C6642" s="9" t="s">
        <v>42</v>
      </c>
      <c r="D6642" s="9" t="s">
        <v>43</v>
      </c>
      <c r="E6642" s="10">
        <v>888759.44</v>
      </c>
      <c r="F6642" s="10">
        <v>887793.18811881193</v>
      </c>
      <c r="G6642" s="10">
        <v>966.25188118801452</v>
      </c>
      <c r="H6642" s="10">
        <v>896671.12</v>
      </c>
      <c r="I6642" s="10">
        <v>-7911.6800000000512</v>
      </c>
      <c r="J6642" s="10">
        <v>185800</v>
      </c>
      <c r="K6642" s="10">
        <v>185598</v>
      </c>
      <c r="L6642" s="10">
        <v>202</v>
      </c>
      <c r="M6642" s="10">
        <v>187453.98</v>
      </c>
      <c r="N6642" s="10">
        <v>-1653.9800000000105</v>
      </c>
    </row>
    <row r="6643" spans="1:14" x14ac:dyDescent="0.25">
      <c r="A6643" s="9" t="s">
        <v>876</v>
      </c>
      <c r="B6643" s="9" t="s">
        <v>104</v>
      </c>
      <c r="C6643" s="9" t="s">
        <v>42</v>
      </c>
      <c r="D6643" s="9" t="s">
        <v>53</v>
      </c>
      <c r="E6643" s="10">
        <v>806396.66</v>
      </c>
      <c r="F6643" s="10">
        <v>805270.97512437811</v>
      </c>
      <c r="G6643" s="10">
        <v>1125.684875621926</v>
      </c>
      <c r="H6643" s="10">
        <v>809297.33</v>
      </c>
      <c r="I6643" s="10">
        <v>-2900.6699999999255</v>
      </c>
      <c r="J6643" s="10">
        <v>139392</v>
      </c>
      <c r="K6643" s="10">
        <v>139198.49950248757</v>
      </c>
      <c r="L6643" s="10">
        <v>193.50049751243205</v>
      </c>
      <c r="M6643" s="10">
        <v>139894.492</v>
      </c>
      <c r="N6643" s="10">
        <v>-502.49199999999837</v>
      </c>
    </row>
    <row r="6644" spans="1:14" x14ac:dyDescent="0.25">
      <c r="A6644" s="9" t="s">
        <v>876</v>
      </c>
      <c r="B6644" s="9" t="s">
        <v>54</v>
      </c>
      <c r="C6644" s="9" t="s">
        <v>42</v>
      </c>
      <c r="D6644" s="9" t="s">
        <v>55</v>
      </c>
      <c r="E6644" s="10">
        <v>9370.84</v>
      </c>
      <c r="F6644" s="10">
        <v>9187.1078431372553</v>
      </c>
      <c r="G6644" s="10">
        <v>183.73215686274489</v>
      </c>
      <c r="H6644" s="10">
        <v>9370.85</v>
      </c>
      <c r="I6644" s="10">
        <v>-1.0000000000218279E-2</v>
      </c>
      <c r="J6644" s="10">
        <v>1703.79</v>
      </c>
      <c r="K6644" s="10">
        <v>1670.3823529411766</v>
      </c>
      <c r="L6644" s="10">
        <v>33.407647058823386</v>
      </c>
      <c r="M6644" s="10">
        <v>1703.79</v>
      </c>
      <c r="N6644" s="10">
        <v>0</v>
      </c>
    </row>
    <row r="6645" spans="1:14" x14ac:dyDescent="0.25">
      <c r="A6645" s="9" t="s">
        <v>877</v>
      </c>
      <c r="B6645" s="9" t="s">
        <v>25</v>
      </c>
      <c r="C6645" s="9" t="s">
        <v>26</v>
      </c>
      <c r="D6645" s="9" t="s">
        <v>27</v>
      </c>
      <c r="E6645" s="10">
        <v>-1092.05</v>
      </c>
      <c r="F6645" s="10">
        <v>0</v>
      </c>
      <c r="G6645" s="10">
        <v>-1092.05</v>
      </c>
      <c r="H6645" s="10">
        <v>0</v>
      </c>
      <c r="I6645" s="10">
        <v>-1092.05</v>
      </c>
      <c r="J6645" s="10">
        <v>0</v>
      </c>
      <c r="K6645" s="10">
        <v>0</v>
      </c>
      <c r="L6645" s="10">
        <v>0</v>
      </c>
      <c r="M6645" s="10">
        <v>0</v>
      </c>
      <c r="N6645" s="10">
        <v>0</v>
      </c>
    </row>
    <row r="6646" spans="1:14" x14ac:dyDescent="0.25">
      <c r="A6646" s="9" t="s">
        <v>877</v>
      </c>
      <c r="B6646" s="9" t="s">
        <v>258</v>
      </c>
      <c r="C6646" s="9" t="s">
        <v>33</v>
      </c>
      <c r="D6646" s="9" t="s">
        <v>27</v>
      </c>
      <c r="E6646" s="10">
        <v>36.89</v>
      </c>
      <c r="F6646" s="10">
        <v>0</v>
      </c>
      <c r="G6646" s="10">
        <v>36.89</v>
      </c>
      <c r="H6646" s="10">
        <v>37.46</v>
      </c>
      <c r="I6646" s="10">
        <v>-0.57000000000000028</v>
      </c>
      <c r="J6646" s="10">
        <v>4.88</v>
      </c>
      <c r="K6646" s="10">
        <v>0</v>
      </c>
      <c r="L6646" s="10">
        <v>4.88</v>
      </c>
      <c r="M6646" s="10">
        <v>4.9560000000000004</v>
      </c>
      <c r="N6646" s="10">
        <v>-7.6000000000000512E-2</v>
      </c>
    </row>
    <row r="6647" spans="1:14" x14ac:dyDescent="0.25">
      <c r="A6647" s="9" t="s">
        <v>877</v>
      </c>
      <c r="B6647" s="9" t="s">
        <v>259</v>
      </c>
      <c r="C6647" s="9" t="s">
        <v>33</v>
      </c>
      <c r="D6647" s="9" t="s">
        <v>27</v>
      </c>
      <c r="E6647" s="10">
        <v>75.709999999999994</v>
      </c>
      <c r="F6647" s="10">
        <v>0</v>
      </c>
      <c r="G6647" s="10">
        <v>75.709999999999994</v>
      </c>
      <c r="H6647" s="10">
        <v>76.88</v>
      </c>
      <c r="I6647" s="10">
        <v>-1.1700000000000017</v>
      </c>
      <c r="J6647" s="10">
        <v>4.88</v>
      </c>
      <c r="K6647" s="10">
        <v>0</v>
      </c>
      <c r="L6647" s="10">
        <v>4.88</v>
      </c>
      <c r="M6647" s="10">
        <v>4.9560000000000004</v>
      </c>
      <c r="N6647" s="10">
        <v>-7.6000000000000512E-2</v>
      </c>
    </row>
    <row r="6648" spans="1:14" x14ac:dyDescent="0.25">
      <c r="A6648" s="9" t="s">
        <v>877</v>
      </c>
      <c r="B6648" s="9" t="s">
        <v>260</v>
      </c>
      <c r="C6648" s="9" t="s">
        <v>33</v>
      </c>
      <c r="D6648" s="9" t="s">
        <v>27</v>
      </c>
      <c r="E6648" s="10">
        <v>2984.63</v>
      </c>
      <c r="F6648" s="10">
        <v>0</v>
      </c>
      <c r="G6648" s="10">
        <v>2984.63</v>
      </c>
      <c r="H6648" s="10">
        <v>3030.36</v>
      </c>
      <c r="I6648" s="10">
        <v>-45.730000000000018</v>
      </c>
      <c r="J6648" s="10">
        <v>48.8</v>
      </c>
      <c r="K6648" s="10">
        <v>0</v>
      </c>
      <c r="L6648" s="10">
        <v>48.8</v>
      </c>
      <c r="M6648" s="10">
        <v>49.548000000000002</v>
      </c>
      <c r="N6648" s="10">
        <v>-0.74800000000000466</v>
      </c>
    </row>
    <row r="6649" spans="1:14" x14ac:dyDescent="0.25">
      <c r="A6649" s="9" t="s">
        <v>877</v>
      </c>
      <c r="B6649" s="9" t="s">
        <v>298</v>
      </c>
      <c r="C6649" s="9" t="s">
        <v>39</v>
      </c>
      <c r="D6649" s="9" t="s">
        <v>43</v>
      </c>
      <c r="E6649" s="10">
        <v>-19728.46</v>
      </c>
      <c r="F6649" s="10">
        <v>0</v>
      </c>
      <c r="G6649" s="10">
        <v>-19728.46</v>
      </c>
      <c r="H6649" s="10">
        <v>-19728.55</v>
      </c>
      <c r="I6649" s="10">
        <v>9.0000000000145519E-2</v>
      </c>
      <c r="J6649" s="10">
        <v>-23040</v>
      </c>
      <c r="K6649" s="10">
        <v>0</v>
      </c>
      <c r="L6649" s="10">
        <v>-23040</v>
      </c>
      <c r="M6649" s="10">
        <v>-23040</v>
      </c>
      <c r="N6649" s="10">
        <v>0</v>
      </c>
    </row>
    <row r="6650" spans="1:14" x14ac:dyDescent="0.25">
      <c r="A6650" s="9" t="s">
        <v>877</v>
      </c>
      <c r="B6650" s="9" t="s">
        <v>323</v>
      </c>
      <c r="C6650" s="9" t="s">
        <v>42</v>
      </c>
      <c r="D6650" s="9" t="s">
        <v>43</v>
      </c>
      <c r="E6650" s="10">
        <v>15921.26</v>
      </c>
      <c r="F6650" s="10">
        <v>0</v>
      </c>
      <c r="G6650" s="10">
        <v>15921.26</v>
      </c>
      <c r="H6650" s="10">
        <v>0</v>
      </c>
      <c r="I6650" s="10">
        <v>15921.26</v>
      </c>
      <c r="J6650" s="10">
        <v>23240</v>
      </c>
      <c r="K6650" s="10">
        <v>0</v>
      </c>
      <c r="L6650" s="10">
        <v>23240</v>
      </c>
      <c r="M6650" s="10">
        <v>0</v>
      </c>
      <c r="N6650" s="10">
        <v>23240</v>
      </c>
    </row>
    <row r="6651" spans="1:14" x14ac:dyDescent="0.25">
      <c r="A6651" s="9" t="s">
        <v>877</v>
      </c>
      <c r="B6651" s="9" t="s">
        <v>262</v>
      </c>
      <c r="C6651" s="9" t="s">
        <v>42</v>
      </c>
      <c r="D6651" s="9" t="s">
        <v>43</v>
      </c>
      <c r="E6651" s="10">
        <v>1802.02</v>
      </c>
      <c r="F6651" s="10">
        <v>1802.2978303747534</v>
      </c>
      <c r="G6651" s="10">
        <v>-0.27783037475342098</v>
      </c>
      <c r="H6651" s="10">
        <v>1827.53</v>
      </c>
      <c r="I6651" s="10">
        <v>-25.509999999999991</v>
      </c>
      <c r="J6651" s="10">
        <v>3801</v>
      </c>
      <c r="K6651" s="10">
        <v>3801.5996055226824</v>
      </c>
      <c r="L6651" s="10">
        <v>-0.59960552268239553</v>
      </c>
      <c r="M6651" s="10">
        <v>3854.8220000000001</v>
      </c>
      <c r="N6651" s="10">
        <v>-53.822000000000116</v>
      </c>
    </row>
    <row r="6652" spans="1:14" x14ac:dyDescent="0.25">
      <c r="A6652" s="9" t="s">
        <v>877</v>
      </c>
      <c r="B6652" s="9" t="s">
        <v>320</v>
      </c>
      <c r="C6652" s="9" t="s">
        <v>42</v>
      </c>
      <c r="D6652" s="9" t="s">
        <v>43</v>
      </c>
      <c r="E6652" s="10">
        <v>0</v>
      </c>
      <c r="F6652" s="10">
        <v>14538.236453201971</v>
      </c>
      <c r="G6652" s="10">
        <v>-14538.236453201971</v>
      </c>
      <c r="H6652" s="10">
        <v>14756.31</v>
      </c>
      <c r="I6652" s="10">
        <v>-14756.31</v>
      </c>
      <c r="J6652" s="10">
        <v>0</v>
      </c>
      <c r="K6652" s="10">
        <v>23040</v>
      </c>
      <c r="L6652" s="10">
        <v>-23040</v>
      </c>
      <c r="M6652" s="10">
        <v>23385.599999999999</v>
      </c>
      <c r="N6652" s="10">
        <v>-23385.599999999999</v>
      </c>
    </row>
    <row r="6653" spans="1:14" x14ac:dyDescent="0.25">
      <c r="A6653" s="9" t="s">
        <v>878</v>
      </c>
      <c r="B6653" s="9" t="s">
        <v>25</v>
      </c>
      <c r="C6653" s="9" t="s">
        <v>26</v>
      </c>
      <c r="D6653" s="9" t="s">
        <v>27</v>
      </c>
      <c r="E6653" s="10">
        <v>-3780.2</v>
      </c>
      <c r="F6653" s="10">
        <v>0</v>
      </c>
      <c r="G6653" s="10">
        <v>-3780.2</v>
      </c>
      <c r="H6653" s="10">
        <v>0</v>
      </c>
      <c r="I6653" s="10">
        <v>-3780.2</v>
      </c>
      <c r="J6653" s="10">
        <v>0</v>
      </c>
      <c r="K6653" s="10">
        <v>0</v>
      </c>
      <c r="L6653" s="10">
        <v>0</v>
      </c>
      <c r="M6653" s="10">
        <v>0</v>
      </c>
      <c r="N6653" s="10">
        <v>0</v>
      </c>
    </row>
    <row r="6654" spans="1:14" x14ac:dyDescent="0.25">
      <c r="A6654" s="9" t="s">
        <v>878</v>
      </c>
      <c r="B6654" s="9" t="s">
        <v>258</v>
      </c>
      <c r="C6654" s="9" t="s">
        <v>33</v>
      </c>
      <c r="D6654" s="9" t="s">
        <v>27</v>
      </c>
      <c r="E6654" s="10">
        <v>107.97</v>
      </c>
      <c r="F6654" s="10">
        <v>0</v>
      </c>
      <c r="G6654" s="10">
        <v>107.97</v>
      </c>
      <c r="H6654" s="10">
        <v>98.34</v>
      </c>
      <c r="I6654" s="10">
        <v>9.6299999999999955</v>
      </c>
      <c r="J6654" s="10">
        <v>14.28</v>
      </c>
      <c r="K6654" s="10">
        <v>0</v>
      </c>
      <c r="L6654" s="10">
        <v>14.28</v>
      </c>
      <c r="M6654" s="10">
        <v>13.009</v>
      </c>
      <c r="N6654" s="10">
        <v>1.270999999999999</v>
      </c>
    </row>
    <row r="6655" spans="1:14" x14ac:dyDescent="0.25">
      <c r="A6655" s="9" t="s">
        <v>878</v>
      </c>
      <c r="B6655" s="9" t="s">
        <v>259</v>
      </c>
      <c r="C6655" s="9" t="s">
        <v>33</v>
      </c>
      <c r="D6655" s="9" t="s">
        <v>27</v>
      </c>
      <c r="E6655" s="10">
        <v>221.55</v>
      </c>
      <c r="F6655" s="10">
        <v>0</v>
      </c>
      <c r="G6655" s="10">
        <v>221.55</v>
      </c>
      <c r="H6655" s="10">
        <v>201.82</v>
      </c>
      <c r="I6655" s="10">
        <v>19.730000000000018</v>
      </c>
      <c r="J6655" s="10">
        <v>14.28</v>
      </c>
      <c r="K6655" s="10">
        <v>0</v>
      </c>
      <c r="L6655" s="10">
        <v>14.28</v>
      </c>
      <c r="M6655" s="10">
        <v>13.009</v>
      </c>
      <c r="N6655" s="10">
        <v>1.270999999999999</v>
      </c>
    </row>
    <row r="6656" spans="1:14" x14ac:dyDescent="0.25">
      <c r="A6656" s="9" t="s">
        <v>878</v>
      </c>
      <c r="B6656" s="9" t="s">
        <v>260</v>
      </c>
      <c r="C6656" s="9" t="s">
        <v>33</v>
      </c>
      <c r="D6656" s="9" t="s">
        <v>27</v>
      </c>
      <c r="E6656" s="10">
        <v>8733.7199999999993</v>
      </c>
      <c r="F6656" s="10">
        <v>0</v>
      </c>
      <c r="G6656" s="10">
        <v>8733.7199999999993</v>
      </c>
      <c r="H6656" s="10">
        <v>7954.69</v>
      </c>
      <c r="I6656" s="10">
        <v>779.02999999999975</v>
      </c>
      <c r="J6656" s="10">
        <v>142.80000000000001</v>
      </c>
      <c r="K6656" s="10">
        <v>0</v>
      </c>
      <c r="L6656" s="10">
        <v>142.80000000000001</v>
      </c>
      <c r="M6656" s="10">
        <v>130.06200000000001</v>
      </c>
      <c r="N6656" s="10">
        <v>12.738</v>
      </c>
    </row>
    <row r="6657" spans="1:14" x14ac:dyDescent="0.25">
      <c r="A6657" s="9" t="s">
        <v>878</v>
      </c>
      <c r="B6657" s="9" t="s">
        <v>298</v>
      </c>
      <c r="C6657" s="9" t="s">
        <v>39</v>
      </c>
      <c r="D6657" s="9" t="s">
        <v>43</v>
      </c>
      <c r="E6657" s="10">
        <v>-51787.21</v>
      </c>
      <c r="F6657" s="10">
        <v>0</v>
      </c>
      <c r="G6657" s="10">
        <v>-51787.21</v>
      </c>
      <c r="H6657" s="10">
        <v>-51787.45</v>
      </c>
      <c r="I6657" s="10">
        <v>0.23999999999796273</v>
      </c>
      <c r="J6657" s="10">
        <v>-60480</v>
      </c>
      <c r="K6657" s="10">
        <v>0</v>
      </c>
      <c r="L6657" s="10">
        <v>-60480</v>
      </c>
      <c r="M6657" s="10">
        <v>-60480</v>
      </c>
      <c r="N6657" s="10">
        <v>0</v>
      </c>
    </row>
    <row r="6658" spans="1:14" x14ac:dyDescent="0.25">
      <c r="A6658" s="9" t="s">
        <v>878</v>
      </c>
      <c r="B6658" s="9" t="s">
        <v>323</v>
      </c>
      <c r="C6658" s="9" t="s">
        <v>42</v>
      </c>
      <c r="D6658" s="9" t="s">
        <v>43</v>
      </c>
      <c r="E6658" s="10">
        <v>41772.75</v>
      </c>
      <c r="F6658" s="10">
        <v>0</v>
      </c>
      <c r="G6658" s="10">
        <v>41772.75</v>
      </c>
      <c r="H6658" s="10">
        <v>0</v>
      </c>
      <c r="I6658" s="10">
        <v>41772.75</v>
      </c>
      <c r="J6658" s="10">
        <v>60975</v>
      </c>
      <c r="K6658" s="10">
        <v>0</v>
      </c>
      <c r="L6658" s="10">
        <v>60975</v>
      </c>
      <c r="M6658" s="10">
        <v>0</v>
      </c>
      <c r="N6658" s="10">
        <v>60975</v>
      </c>
    </row>
    <row r="6659" spans="1:14" x14ac:dyDescent="0.25">
      <c r="A6659" s="9" t="s">
        <v>878</v>
      </c>
      <c r="B6659" s="9" t="s">
        <v>262</v>
      </c>
      <c r="C6659" s="9" t="s">
        <v>42</v>
      </c>
      <c r="D6659" s="9" t="s">
        <v>43</v>
      </c>
      <c r="E6659" s="10">
        <v>4731.42</v>
      </c>
      <c r="F6659" s="10">
        <v>4731.0355029585799</v>
      </c>
      <c r="G6659" s="10">
        <v>0.38449704142021801</v>
      </c>
      <c r="H6659" s="10">
        <v>4797.2700000000004</v>
      </c>
      <c r="I6659" s="10">
        <v>-65.850000000000364</v>
      </c>
      <c r="J6659" s="10">
        <v>9980</v>
      </c>
      <c r="K6659" s="10">
        <v>9979.200197238657</v>
      </c>
      <c r="L6659" s="10">
        <v>0.79980276134301675</v>
      </c>
      <c r="M6659" s="10">
        <v>10118.909</v>
      </c>
      <c r="N6659" s="10">
        <v>-138.90899999999965</v>
      </c>
    </row>
    <row r="6660" spans="1:14" x14ac:dyDescent="0.25">
      <c r="A6660" s="9" t="s">
        <v>878</v>
      </c>
      <c r="B6660" s="9" t="s">
        <v>879</v>
      </c>
      <c r="C6660" s="9" t="s">
        <v>42</v>
      </c>
      <c r="D6660" s="9" t="s">
        <v>43</v>
      </c>
      <c r="E6660" s="10">
        <v>0</v>
      </c>
      <c r="F6660" s="10">
        <v>38162.876847290638</v>
      </c>
      <c r="G6660" s="10">
        <v>-38162.876847290638</v>
      </c>
      <c r="H6660" s="10">
        <v>38735.32</v>
      </c>
      <c r="I6660" s="10">
        <v>-38735.32</v>
      </c>
      <c r="J6660" s="10">
        <v>0</v>
      </c>
      <c r="K6660" s="10">
        <v>60480</v>
      </c>
      <c r="L6660" s="10">
        <v>-60480</v>
      </c>
      <c r="M6660" s="10">
        <v>61387.199999999997</v>
      </c>
      <c r="N6660" s="10">
        <v>-61387.199999999997</v>
      </c>
    </row>
    <row r="6661" spans="1:14" x14ac:dyDescent="0.25">
      <c r="A6661" s="9" t="s">
        <v>880</v>
      </c>
      <c r="B6661" s="9" t="s">
        <v>25</v>
      </c>
      <c r="C6661" s="9" t="s">
        <v>26</v>
      </c>
      <c r="D6661" s="9" t="s">
        <v>27</v>
      </c>
      <c r="E6661" s="10">
        <v>-2550.1999999999998</v>
      </c>
      <c r="F6661" s="10">
        <v>0</v>
      </c>
      <c r="G6661" s="10">
        <v>-2550.1999999999998</v>
      </c>
      <c r="H6661" s="10">
        <v>0</v>
      </c>
      <c r="I6661" s="10">
        <v>-2550.1999999999998</v>
      </c>
      <c r="J6661" s="10">
        <v>0</v>
      </c>
      <c r="K6661" s="10">
        <v>0</v>
      </c>
      <c r="L6661" s="10">
        <v>0</v>
      </c>
      <c r="M6661" s="10">
        <v>0</v>
      </c>
      <c r="N6661" s="10">
        <v>0</v>
      </c>
    </row>
    <row r="6662" spans="1:14" x14ac:dyDescent="0.25">
      <c r="A6662" s="9" t="s">
        <v>880</v>
      </c>
      <c r="B6662" s="9" t="s">
        <v>258</v>
      </c>
      <c r="C6662" s="9" t="s">
        <v>33</v>
      </c>
      <c r="D6662" s="9" t="s">
        <v>27</v>
      </c>
      <c r="E6662" s="10">
        <v>80.3</v>
      </c>
      <c r="F6662" s="10">
        <v>0</v>
      </c>
      <c r="G6662" s="10">
        <v>80.3</v>
      </c>
      <c r="H6662" s="10">
        <v>79.97</v>
      </c>
      <c r="I6662" s="10">
        <v>0.32999999999999829</v>
      </c>
      <c r="J6662" s="10">
        <v>10.62</v>
      </c>
      <c r="K6662" s="10">
        <v>0</v>
      </c>
      <c r="L6662" s="10">
        <v>10.62</v>
      </c>
      <c r="M6662" s="10">
        <v>10.58</v>
      </c>
      <c r="N6662" s="10">
        <v>3.9999999999999147E-2</v>
      </c>
    </row>
    <row r="6663" spans="1:14" x14ac:dyDescent="0.25">
      <c r="A6663" s="9" t="s">
        <v>880</v>
      </c>
      <c r="B6663" s="9" t="s">
        <v>259</v>
      </c>
      <c r="C6663" s="9" t="s">
        <v>33</v>
      </c>
      <c r="D6663" s="9" t="s">
        <v>27</v>
      </c>
      <c r="E6663" s="10">
        <v>164.76</v>
      </c>
      <c r="F6663" s="10">
        <v>0</v>
      </c>
      <c r="G6663" s="10">
        <v>164.76</v>
      </c>
      <c r="H6663" s="10">
        <v>164.13</v>
      </c>
      <c r="I6663" s="10">
        <v>0.62999999999999545</v>
      </c>
      <c r="J6663" s="10">
        <v>10.62</v>
      </c>
      <c r="K6663" s="10">
        <v>0</v>
      </c>
      <c r="L6663" s="10">
        <v>10.62</v>
      </c>
      <c r="M6663" s="10">
        <v>10.58</v>
      </c>
      <c r="N6663" s="10">
        <v>3.9999999999999147E-2</v>
      </c>
    </row>
    <row r="6664" spans="1:14" x14ac:dyDescent="0.25">
      <c r="A6664" s="9" t="s">
        <v>880</v>
      </c>
      <c r="B6664" s="9" t="s">
        <v>260</v>
      </c>
      <c r="C6664" s="9" t="s">
        <v>33</v>
      </c>
      <c r="D6664" s="9" t="s">
        <v>27</v>
      </c>
      <c r="E6664" s="10">
        <v>6495.25</v>
      </c>
      <c r="F6664" s="10">
        <v>0</v>
      </c>
      <c r="G6664" s="10">
        <v>6495.25</v>
      </c>
      <c r="H6664" s="10">
        <v>6469.11</v>
      </c>
      <c r="I6664" s="10">
        <v>26.140000000000327</v>
      </c>
      <c r="J6664" s="10">
        <v>106.2</v>
      </c>
      <c r="K6664" s="10">
        <v>0</v>
      </c>
      <c r="L6664" s="10">
        <v>106.2</v>
      </c>
      <c r="M6664" s="10">
        <v>105.77200000000001</v>
      </c>
      <c r="N6664" s="10">
        <v>0.42799999999999727</v>
      </c>
    </row>
    <row r="6665" spans="1:14" x14ac:dyDescent="0.25">
      <c r="A6665" s="9" t="s">
        <v>880</v>
      </c>
      <c r="B6665" s="9" t="s">
        <v>284</v>
      </c>
      <c r="C6665" s="9" t="s">
        <v>39</v>
      </c>
      <c r="D6665" s="9" t="s">
        <v>43</v>
      </c>
      <c r="E6665" s="10">
        <v>-43432.32</v>
      </c>
      <c r="F6665" s="10">
        <v>0</v>
      </c>
      <c r="G6665" s="10">
        <v>-43432.32</v>
      </c>
      <c r="H6665" s="10">
        <v>-43432.08</v>
      </c>
      <c r="I6665" s="10">
        <v>-0.23999999999796273</v>
      </c>
      <c r="J6665" s="10">
        <v>-49185</v>
      </c>
      <c r="K6665" s="10">
        <v>0</v>
      </c>
      <c r="L6665" s="10">
        <v>-49185</v>
      </c>
      <c r="M6665" s="10">
        <v>-49185</v>
      </c>
      <c r="N6665" s="10">
        <v>0</v>
      </c>
    </row>
    <row r="6666" spans="1:14" x14ac:dyDescent="0.25">
      <c r="A6666" s="9" t="s">
        <v>880</v>
      </c>
      <c r="B6666" s="9" t="s">
        <v>456</v>
      </c>
      <c r="C6666" s="9" t="s">
        <v>42</v>
      </c>
      <c r="D6666" s="9" t="s">
        <v>43</v>
      </c>
      <c r="E6666" s="10">
        <v>35573.910000000003</v>
      </c>
      <c r="F6666" s="10">
        <v>0</v>
      </c>
      <c r="G6666" s="10">
        <v>35573.910000000003</v>
      </c>
      <c r="H6666" s="10">
        <v>0</v>
      </c>
      <c r="I6666" s="10">
        <v>35573.910000000003</v>
      </c>
      <c r="J6666" s="10">
        <v>49570</v>
      </c>
      <c r="K6666" s="10">
        <v>0</v>
      </c>
      <c r="L6666" s="10">
        <v>49570</v>
      </c>
      <c r="M6666" s="10">
        <v>0</v>
      </c>
      <c r="N6666" s="10">
        <v>49570</v>
      </c>
    </row>
    <row r="6667" spans="1:14" x14ac:dyDescent="0.25">
      <c r="A6667" s="9" t="s">
        <v>880</v>
      </c>
      <c r="B6667" s="9" t="s">
        <v>266</v>
      </c>
      <c r="C6667" s="9" t="s">
        <v>42</v>
      </c>
      <c r="D6667" s="9" t="s">
        <v>43</v>
      </c>
      <c r="E6667" s="10">
        <v>3668.3</v>
      </c>
      <c r="F6667" s="10">
        <v>3668.540433925049</v>
      </c>
      <c r="G6667" s="10">
        <v>-0.24043392504881922</v>
      </c>
      <c r="H6667" s="10">
        <v>3719.9</v>
      </c>
      <c r="I6667" s="10">
        <v>-51.599999999999909</v>
      </c>
      <c r="J6667" s="10">
        <v>8115</v>
      </c>
      <c r="K6667" s="10">
        <v>8115.5246548323466</v>
      </c>
      <c r="L6667" s="10">
        <v>-0.52465483234664134</v>
      </c>
      <c r="M6667" s="10">
        <v>8229.1419999999998</v>
      </c>
      <c r="N6667" s="10">
        <v>-114.14199999999983</v>
      </c>
    </row>
    <row r="6668" spans="1:14" x14ac:dyDescent="0.25">
      <c r="A6668" s="9" t="s">
        <v>880</v>
      </c>
      <c r="B6668" s="9" t="s">
        <v>285</v>
      </c>
      <c r="C6668" s="9" t="s">
        <v>42</v>
      </c>
      <c r="D6668" s="9" t="s">
        <v>43</v>
      </c>
      <c r="E6668" s="10">
        <v>0</v>
      </c>
      <c r="F6668" s="10">
        <v>32511.280788177337</v>
      </c>
      <c r="G6668" s="10">
        <v>-32511.280788177337</v>
      </c>
      <c r="H6668" s="10">
        <v>32998.949999999997</v>
      </c>
      <c r="I6668" s="10">
        <v>-32998.949999999997</v>
      </c>
      <c r="J6668" s="10">
        <v>0</v>
      </c>
      <c r="K6668" s="10">
        <v>49185</v>
      </c>
      <c r="L6668" s="10">
        <v>-49185</v>
      </c>
      <c r="M6668" s="10">
        <v>49922.775000000001</v>
      </c>
      <c r="N6668" s="10">
        <v>-49922.775000000001</v>
      </c>
    </row>
    <row r="6669" spans="1:14" x14ac:dyDescent="0.25">
      <c r="A6669" s="9" t="s">
        <v>881</v>
      </c>
      <c r="B6669" s="9" t="s">
        <v>25</v>
      </c>
      <c r="C6669" s="9" t="s">
        <v>26</v>
      </c>
      <c r="D6669" s="9" t="s">
        <v>27</v>
      </c>
      <c r="E6669" s="10">
        <v>-299.18</v>
      </c>
      <c r="F6669" s="10">
        <v>0</v>
      </c>
      <c r="G6669" s="10">
        <v>-299.18</v>
      </c>
      <c r="H6669" s="10">
        <v>0</v>
      </c>
      <c r="I6669" s="10">
        <v>-299.18</v>
      </c>
      <c r="J6669" s="10">
        <v>0</v>
      </c>
      <c r="K6669" s="10">
        <v>0</v>
      </c>
      <c r="L6669" s="10">
        <v>0</v>
      </c>
      <c r="M6669" s="10">
        <v>0</v>
      </c>
      <c r="N6669" s="10">
        <v>0</v>
      </c>
    </row>
    <row r="6670" spans="1:14" x14ac:dyDescent="0.25">
      <c r="A6670" s="9" t="s">
        <v>881</v>
      </c>
      <c r="B6670" s="9" t="s">
        <v>258</v>
      </c>
      <c r="C6670" s="9" t="s">
        <v>33</v>
      </c>
      <c r="D6670" s="9" t="s">
        <v>27</v>
      </c>
      <c r="E6670" s="10">
        <v>33.71</v>
      </c>
      <c r="F6670" s="10">
        <v>0</v>
      </c>
      <c r="G6670" s="10">
        <v>33.71</v>
      </c>
      <c r="H6670" s="10">
        <v>29.27</v>
      </c>
      <c r="I6670" s="10">
        <v>4.4400000000000013</v>
      </c>
      <c r="J6670" s="10">
        <v>4.4580000000000002</v>
      </c>
      <c r="K6670" s="10">
        <v>0</v>
      </c>
      <c r="L6670" s="10">
        <v>4.4580000000000002</v>
      </c>
      <c r="M6670" s="10">
        <v>3.8719999999999999</v>
      </c>
      <c r="N6670" s="10">
        <v>0.5860000000000003</v>
      </c>
    </row>
    <row r="6671" spans="1:14" x14ac:dyDescent="0.25">
      <c r="A6671" s="9" t="s">
        <v>881</v>
      </c>
      <c r="B6671" s="9" t="s">
        <v>259</v>
      </c>
      <c r="C6671" s="9" t="s">
        <v>33</v>
      </c>
      <c r="D6671" s="9" t="s">
        <v>27</v>
      </c>
      <c r="E6671" s="10">
        <v>69.16</v>
      </c>
      <c r="F6671" s="10">
        <v>0</v>
      </c>
      <c r="G6671" s="10">
        <v>69.16</v>
      </c>
      <c r="H6671" s="10">
        <v>60.07</v>
      </c>
      <c r="I6671" s="10">
        <v>9.0899999999999963</v>
      </c>
      <c r="J6671" s="10">
        <v>4.4580000000000002</v>
      </c>
      <c r="K6671" s="10">
        <v>0</v>
      </c>
      <c r="L6671" s="10">
        <v>4.4580000000000002</v>
      </c>
      <c r="M6671" s="10">
        <v>3.8719999999999999</v>
      </c>
      <c r="N6671" s="10">
        <v>0.5860000000000003</v>
      </c>
    </row>
    <row r="6672" spans="1:14" x14ac:dyDescent="0.25">
      <c r="A6672" s="9" t="s">
        <v>881</v>
      </c>
      <c r="B6672" s="9" t="s">
        <v>260</v>
      </c>
      <c r="C6672" s="9" t="s">
        <v>33</v>
      </c>
      <c r="D6672" s="9" t="s">
        <v>27</v>
      </c>
      <c r="E6672" s="10">
        <v>2726.54</v>
      </c>
      <c r="F6672" s="10">
        <v>0</v>
      </c>
      <c r="G6672" s="10">
        <v>2726.54</v>
      </c>
      <c r="H6672" s="10">
        <v>2367.4699999999998</v>
      </c>
      <c r="I6672" s="10">
        <v>359.07000000000016</v>
      </c>
      <c r="J6672" s="10">
        <v>44.58</v>
      </c>
      <c r="K6672" s="10">
        <v>0</v>
      </c>
      <c r="L6672" s="10">
        <v>44.58</v>
      </c>
      <c r="M6672" s="10">
        <v>38.709000000000003</v>
      </c>
      <c r="N6672" s="10">
        <v>5.8709999999999951</v>
      </c>
    </row>
    <row r="6673" spans="1:14" x14ac:dyDescent="0.25">
      <c r="A6673" s="9" t="s">
        <v>881</v>
      </c>
      <c r="B6673" s="9" t="s">
        <v>545</v>
      </c>
      <c r="C6673" s="9" t="s">
        <v>39</v>
      </c>
      <c r="D6673" s="9" t="s">
        <v>43</v>
      </c>
      <c r="E6673" s="10">
        <v>-17668.62</v>
      </c>
      <c r="F6673" s="10">
        <v>0</v>
      </c>
      <c r="G6673" s="10">
        <v>-17668.62</v>
      </c>
      <c r="H6673" s="10">
        <v>-17668.669999999998</v>
      </c>
      <c r="I6673" s="10">
        <v>4.9999999999272404E-2</v>
      </c>
      <c r="J6673" s="10">
        <v>-18000</v>
      </c>
      <c r="K6673" s="10">
        <v>0</v>
      </c>
      <c r="L6673" s="10">
        <v>-18000</v>
      </c>
      <c r="M6673" s="10">
        <v>-18000</v>
      </c>
      <c r="N6673" s="10">
        <v>0</v>
      </c>
    </row>
    <row r="6674" spans="1:14" x14ac:dyDescent="0.25">
      <c r="A6674" s="9" t="s">
        <v>881</v>
      </c>
      <c r="B6674" s="9" t="s">
        <v>262</v>
      </c>
      <c r="C6674" s="9" t="s">
        <v>42</v>
      </c>
      <c r="D6674" s="9" t="s">
        <v>43</v>
      </c>
      <c r="E6674" s="10">
        <v>1504.22</v>
      </c>
      <c r="F6674" s="10">
        <v>1504.2110453648913</v>
      </c>
      <c r="G6674" s="10">
        <v>8.9546351086937648E-3</v>
      </c>
      <c r="H6674" s="10">
        <v>1525.27</v>
      </c>
      <c r="I6674" s="10">
        <v>-21.049999999999955</v>
      </c>
      <c r="J6674" s="10">
        <v>2970</v>
      </c>
      <c r="K6674" s="10">
        <v>2970</v>
      </c>
      <c r="L6674" s="10">
        <v>0</v>
      </c>
      <c r="M6674" s="10">
        <v>3011.58</v>
      </c>
      <c r="N6674" s="10">
        <v>-41.579999999999927</v>
      </c>
    </row>
    <row r="6675" spans="1:14" x14ac:dyDescent="0.25">
      <c r="A6675" s="9" t="s">
        <v>881</v>
      </c>
      <c r="B6675" s="9" t="s">
        <v>649</v>
      </c>
      <c r="C6675" s="9" t="s">
        <v>42</v>
      </c>
      <c r="D6675" s="9" t="s">
        <v>43</v>
      </c>
      <c r="E6675" s="10">
        <v>13634.17</v>
      </c>
      <c r="F6675" s="10">
        <v>13484.344827586207</v>
      </c>
      <c r="G6675" s="10">
        <v>149.82517241379355</v>
      </c>
      <c r="H6675" s="10">
        <v>13686.61</v>
      </c>
      <c r="I6675" s="10">
        <v>-52.440000000000509</v>
      </c>
      <c r="J6675" s="10">
        <v>18200</v>
      </c>
      <c r="K6675" s="10">
        <v>18000</v>
      </c>
      <c r="L6675" s="10">
        <v>200</v>
      </c>
      <c r="M6675" s="10">
        <v>18270</v>
      </c>
      <c r="N6675" s="10">
        <v>-70</v>
      </c>
    </row>
    <row r="6676" spans="1:14" x14ac:dyDescent="0.25">
      <c r="A6676" s="9" t="s">
        <v>882</v>
      </c>
      <c r="B6676" s="9" t="s">
        <v>25</v>
      </c>
      <c r="C6676" s="9" t="s">
        <v>26</v>
      </c>
      <c r="D6676" s="9" t="s">
        <v>27</v>
      </c>
      <c r="E6676" s="10">
        <v>4318.26</v>
      </c>
      <c r="F6676" s="10">
        <v>0</v>
      </c>
      <c r="G6676" s="10">
        <v>4318.26</v>
      </c>
      <c r="H6676" s="10">
        <v>0</v>
      </c>
      <c r="I6676" s="10">
        <v>4318.26</v>
      </c>
      <c r="J6676" s="10">
        <v>0</v>
      </c>
      <c r="K6676" s="10">
        <v>0</v>
      </c>
      <c r="L6676" s="10">
        <v>0</v>
      </c>
      <c r="M6676" s="10">
        <v>0</v>
      </c>
      <c r="N6676" s="10">
        <v>0</v>
      </c>
    </row>
    <row r="6677" spans="1:14" x14ac:dyDescent="0.25">
      <c r="A6677" s="9" t="s">
        <v>882</v>
      </c>
      <c r="B6677" s="9" t="s">
        <v>32</v>
      </c>
      <c r="C6677" s="9" t="s">
        <v>33</v>
      </c>
      <c r="D6677" s="9" t="s">
        <v>27</v>
      </c>
      <c r="E6677" s="10">
        <v>969.88</v>
      </c>
      <c r="F6677" s="10">
        <v>0</v>
      </c>
      <c r="G6677" s="10">
        <v>969.88</v>
      </c>
      <c r="H6677" s="10">
        <v>1259.6199999999999</v>
      </c>
      <c r="I6677" s="10">
        <v>-289.7399999999999</v>
      </c>
      <c r="J6677" s="10">
        <v>2.75</v>
      </c>
      <c r="K6677" s="10">
        <v>0</v>
      </c>
      <c r="L6677" s="10">
        <v>2.75</v>
      </c>
      <c r="M6677" s="10">
        <v>3.5710000000000002</v>
      </c>
      <c r="N6677" s="10">
        <v>-0.82100000000000017</v>
      </c>
    </row>
    <row r="6678" spans="1:14" x14ac:dyDescent="0.25">
      <c r="A6678" s="9" t="s">
        <v>882</v>
      </c>
      <c r="B6678" s="9" t="s">
        <v>34</v>
      </c>
      <c r="C6678" s="9" t="s">
        <v>33</v>
      </c>
      <c r="D6678" s="9" t="s">
        <v>27</v>
      </c>
      <c r="E6678" s="10">
        <v>3334.02</v>
      </c>
      <c r="F6678" s="10">
        <v>0</v>
      </c>
      <c r="G6678" s="10">
        <v>3334.02</v>
      </c>
      <c r="H6678" s="10">
        <v>4329.9799999999996</v>
      </c>
      <c r="I6678" s="10">
        <v>-995.95999999999958</v>
      </c>
      <c r="J6678" s="10">
        <v>2.75</v>
      </c>
      <c r="K6678" s="10">
        <v>0</v>
      </c>
      <c r="L6678" s="10">
        <v>2.75</v>
      </c>
      <c r="M6678" s="10">
        <v>3.5710000000000002</v>
      </c>
      <c r="N6678" s="10">
        <v>-0.82100000000000017</v>
      </c>
    </row>
    <row r="6679" spans="1:14" x14ac:dyDescent="0.25">
      <c r="A6679" s="9" t="s">
        <v>882</v>
      </c>
      <c r="B6679" s="9" t="s">
        <v>35</v>
      </c>
      <c r="C6679" s="9" t="s">
        <v>33</v>
      </c>
      <c r="D6679" s="9" t="s">
        <v>27</v>
      </c>
      <c r="E6679" s="10">
        <v>3607.2</v>
      </c>
      <c r="F6679" s="10">
        <v>0</v>
      </c>
      <c r="G6679" s="10">
        <v>3607.2</v>
      </c>
      <c r="H6679" s="10">
        <v>4684.68</v>
      </c>
      <c r="I6679" s="10">
        <v>-1077.4800000000005</v>
      </c>
      <c r="J6679" s="10">
        <v>57.75</v>
      </c>
      <c r="K6679" s="10">
        <v>0</v>
      </c>
      <c r="L6679" s="10">
        <v>57.75</v>
      </c>
      <c r="M6679" s="10">
        <v>75</v>
      </c>
      <c r="N6679" s="10">
        <v>-17.25</v>
      </c>
    </row>
    <row r="6680" spans="1:14" x14ac:dyDescent="0.25">
      <c r="A6680" s="9" t="s">
        <v>882</v>
      </c>
      <c r="B6680" s="9" t="s">
        <v>176</v>
      </c>
      <c r="C6680" s="9" t="s">
        <v>39</v>
      </c>
      <c r="D6680" s="9" t="s">
        <v>40</v>
      </c>
      <c r="E6680" s="10">
        <v>-427420.4</v>
      </c>
      <c r="F6680" s="10">
        <v>0</v>
      </c>
      <c r="G6680" s="10">
        <v>-427420.4</v>
      </c>
      <c r="H6680" s="10">
        <v>-427420.39</v>
      </c>
      <c r="I6680" s="10">
        <v>-1.0000000009313226E-2</v>
      </c>
      <c r="J6680" s="10">
        <v>-2500</v>
      </c>
      <c r="K6680" s="10">
        <v>0</v>
      </c>
      <c r="L6680" s="10">
        <v>-2500</v>
      </c>
      <c r="M6680" s="10">
        <v>-2500</v>
      </c>
      <c r="N6680" s="10">
        <v>0</v>
      </c>
    </row>
    <row r="6681" spans="1:14" x14ac:dyDescent="0.25">
      <c r="A6681" s="9" t="s">
        <v>882</v>
      </c>
      <c r="B6681" s="9" t="s">
        <v>177</v>
      </c>
      <c r="C6681" s="9" t="s">
        <v>42</v>
      </c>
      <c r="D6681" s="9" t="s">
        <v>58</v>
      </c>
      <c r="E6681" s="10">
        <v>353433.02</v>
      </c>
      <c r="F6681" s="10">
        <v>353291.65174129355</v>
      </c>
      <c r="G6681" s="10">
        <v>141.36825870646862</v>
      </c>
      <c r="H6681" s="10">
        <v>355058.11</v>
      </c>
      <c r="I6681" s="10">
        <v>-1625.0899999999674</v>
      </c>
      <c r="J6681" s="10">
        <v>15006</v>
      </c>
      <c r="K6681" s="10">
        <v>15000</v>
      </c>
      <c r="L6681" s="10">
        <v>6</v>
      </c>
      <c r="M6681" s="10">
        <v>15075</v>
      </c>
      <c r="N6681" s="10">
        <v>-69</v>
      </c>
    </row>
    <row r="6682" spans="1:14" x14ac:dyDescent="0.25">
      <c r="A6682" s="9" t="s">
        <v>882</v>
      </c>
      <c r="B6682" s="9" t="s">
        <v>178</v>
      </c>
      <c r="C6682" s="9" t="s">
        <v>42</v>
      </c>
      <c r="D6682" s="9" t="s">
        <v>43</v>
      </c>
      <c r="E6682" s="10">
        <v>1549.56</v>
      </c>
      <c r="F6682" s="10">
        <v>0</v>
      </c>
      <c r="G6682" s="10">
        <v>1549.56</v>
      </c>
      <c r="H6682" s="10">
        <v>0</v>
      </c>
      <c r="I6682" s="10">
        <v>1549.56</v>
      </c>
      <c r="J6682" s="10">
        <v>15100</v>
      </c>
      <c r="K6682" s="10">
        <v>0</v>
      </c>
      <c r="L6682" s="10">
        <v>15100</v>
      </c>
      <c r="M6682" s="10">
        <v>0</v>
      </c>
      <c r="N6682" s="10">
        <v>15100</v>
      </c>
    </row>
    <row r="6683" spans="1:14" x14ac:dyDescent="0.25">
      <c r="A6683" s="9" t="s">
        <v>882</v>
      </c>
      <c r="B6683" s="9" t="s">
        <v>92</v>
      </c>
      <c r="C6683" s="9" t="s">
        <v>42</v>
      </c>
      <c r="D6683" s="9" t="s">
        <v>43</v>
      </c>
      <c r="E6683" s="10">
        <v>452.84</v>
      </c>
      <c r="F6683" s="10">
        <v>425.60396039603961</v>
      </c>
      <c r="G6683" s="10">
        <v>27.236039603960364</v>
      </c>
      <c r="H6683" s="10">
        <v>429.86</v>
      </c>
      <c r="I6683" s="10">
        <v>22.979999999999961</v>
      </c>
      <c r="J6683" s="10">
        <v>5320</v>
      </c>
      <c r="K6683" s="10">
        <v>5000</v>
      </c>
      <c r="L6683" s="10">
        <v>320</v>
      </c>
      <c r="M6683" s="10">
        <v>5050</v>
      </c>
      <c r="N6683" s="10">
        <v>270</v>
      </c>
    </row>
    <row r="6684" spans="1:14" x14ac:dyDescent="0.25">
      <c r="A6684" s="9" t="s">
        <v>882</v>
      </c>
      <c r="B6684" s="9" t="s">
        <v>179</v>
      </c>
      <c r="C6684" s="9" t="s">
        <v>42</v>
      </c>
      <c r="D6684" s="9" t="s">
        <v>43</v>
      </c>
      <c r="E6684" s="10">
        <v>929.81</v>
      </c>
      <c r="F6684" s="10">
        <v>925.00497512437812</v>
      </c>
      <c r="G6684" s="10">
        <v>4.8050248756218252</v>
      </c>
      <c r="H6684" s="10">
        <v>929.63</v>
      </c>
      <c r="I6684" s="10">
        <v>0.17999999999994998</v>
      </c>
      <c r="J6684" s="10">
        <v>2513</v>
      </c>
      <c r="K6684" s="10">
        <v>2500</v>
      </c>
      <c r="L6684" s="10">
        <v>13</v>
      </c>
      <c r="M6684" s="10">
        <v>2512.5</v>
      </c>
      <c r="N6684" s="10">
        <v>0.5</v>
      </c>
    </row>
    <row r="6685" spans="1:14" x14ac:dyDescent="0.25">
      <c r="A6685" s="9" t="s">
        <v>882</v>
      </c>
      <c r="B6685" s="9" t="s">
        <v>180</v>
      </c>
      <c r="C6685" s="9" t="s">
        <v>42</v>
      </c>
      <c r="D6685" s="9" t="s">
        <v>43</v>
      </c>
      <c r="E6685" s="10">
        <v>0</v>
      </c>
      <c r="F6685" s="10">
        <v>1539.3004926108374</v>
      </c>
      <c r="G6685" s="10">
        <v>-1539.3004926108374</v>
      </c>
      <c r="H6685" s="10">
        <v>1562.39</v>
      </c>
      <c r="I6685" s="10">
        <v>-1562.39</v>
      </c>
      <c r="J6685" s="10">
        <v>0</v>
      </c>
      <c r="K6685" s="10">
        <v>15000</v>
      </c>
      <c r="L6685" s="10">
        <v>-15000</v>
      </c>
      <c r="M6685" s="10">
        <v>15225</v>
      </c>
      <c r="N6685" s="10">
        <v>-15225</v>
      </c>
    </row>
    <row r="6686" spans="1:14" x14ac:dyDescent="0.25">
      <c r="A6686" s="9" t="s">
        <v>882</v>
      </c>
      <c r="B6686" s="9" t="s">
        <v>181</v>
      </c>
      <c r="C6686" s="9" t="s">
        <v>42</v>
      </c>
      <c r="D6686" s="9" t="s">
        <v>43</v>
      </c>
      <c r="E6686" s="10">
        <v>7079.03</v>
      </c>
      <c r="F6686" s="10">
        <v>7032.1477832512319</v>
      </c>
      <c r="G6686" s="10">
        <v>46.88221674876786</v>
      </c>
      <c r="H6686" s="10">
        <v>7137.63</v>
      </c>
      <c r="I6686" s="10">
        <v>-58.600000000000364</v>
      </c>
      <c r="J6686" s="10">
        <v>15100</v>
      </c>
      <c r="K6686" s="10">
        <v>15000</v>
      </c>
      <c r="L6686" s="10">
        <v>100</v>
      </c>
      <c r="M6686" s="10">
        <v>15225</v>
      </c>
      <c r="N6686" s="10">
        <v>-125</v>
      </c>
    </row>
    <row r="6687" spans="1:14" x14ac:dyDescent="0.25">
      <c r="A6687" s="9" t="s">
        <v>882</v>
      </c>
      <c r="B6687" s="9" t="s">
        <v>182</v>
      </c>
      <c r="C6687" s="9" t="s">
        <v>42</v>
      </c>
      <c r="D6687" s="9" t="s">
        <v>43</v>
      </c>
      <c r="E6687" s="10">
        <v>12115.34</v>
      </c>
      <c r="F6687" s="10">
        <v>12035.103448275862</v>
      </c>
      <c r="G6687" s="10">
        <v>80.236551724137826</v>
      </c>
      <c r="H6687" s="10">
        <v>12215.63</v>
      </c>
      <c r="I6687" s="10">
        <v>-100.28999999999905</v>
      </c>
      <c r="J6687" s="10">
        <v>15100</v>
      </c>
      <c r="K6687" s="10">
        <v>15000</v>
      </c>
      <c r="L6687" s="10">
        <v>100</v>
      </c>
      <c r="M6687" s="10">
        <v>15225</v>
      </c>
      <c r="N6687" s="10">
        <v>-125</v>
      </c>
    </row>
    <row r="6688" spans="1:14" x14ac:dyDescent="0.25">
      <c r="A6688" s="9" t="s">
        <v>882</v>
      </c>
      <c r="B6688" s="9" t="s">
        <v>183</v>
      </c>
      <c r="C6688" s="9" t="s">
        <v>42</v>
      </c>
      <c r="D6688" s="9" t="s">
        <v>43</v>
      </c>
      <c r="E6688" s="10">
        <v>16002.66</v>
      </c>
      <c r="F6688" s="10">
        <v>15949.497536945813</v>
      </c>
      <c r="G6688" s="10">
        <v>53.162463054186446</v>
      </c>
      <c r="H6688" s="10">
        <v>16188.74</v>
      </c>
      <c r="I6688" s="10">
        <v>-186.07999999999993</v>
      </c>
      <c r="J6688" s="10">
        <v>15050</v>
      </c>
      <c r="K6688" s="10">
        <v>15000</v>
      </c>
      <c r="L6688" s="10">
        <v>50</v>
      </c>
      <c r="M6688" s="10">
        <v>15225</v>
      </c>
      <c r="N6688" s="10">
        <v>-175</v>
      </c>
    </row>
    <row r="6689" spans="1:14" x14ac:dyDescent="0.25">
      <c r="A6689" s="9" t="s">
        <v>882</v>
      </c>
      <c r="B6689" s="9" t="s">
        <v>184</v>
      </c>
      <c r="C6689" s="9" t="s">
        <v>42</v>
      </c>
      <c r="D6689" s="9" t="s">
        <v>43</v>
      </c>
      <c r="E6689" s="10">
        <v>23628.78</v>
      </c>
      <c r="F6689" s="10">
        <v>23275.004926108373</v>
      </c>
      <c r="G6689" s="10">
        <v>353.77507389162565</v>
      </c>
      <c r="H6689" s="10">
        <v>23624.13</v>
      </c>
      <c r="I6689" s="10">
        <v>4.6499999999978172</v>
      </c>
      <c r="J6689" s="10">
        <v>2538</v>
      </c>
      <c r="K6689" s="10">
        <v>2500</v>
      </c>
      <c r="L6689" s="10">
        <v>38</v>
      </c>
      <c r="M6689" s="10">
        <v>2537.5</v>
      </c>
      <c r="N6689" s="10">
        <v>0.5</v>
      </c>
    </row>
    <row r="6690" spans="1:14" x14ac:dyDescent="0.25">
      <c r="A6690" s="9" t="s">
        <v>883</v>
      </c>
      <c r="B6690" s="9" t="s">
        <v>25</v>
      </c>
      <c r="C6690" s="9" t="s">
        <v>26</v>
      </c>
      <c r="D6690" s="9" t="s">
        <v>27</v>
      </c>
      <c r="E6690" s="10">
        <v>6776.08</v>
      </c>
      <c r="F6690" s="10">
        <v>0</v>
      </c>
      <c r="G6690" s="10">
        <v>6776.08</v>
      </c>
      <c r="H6690" s="10">
        <v>0</v>
      </c>
      <c r="I6690" s="10">
        <v>6776.08</v>
      </c>
      <c r="J6690" s="10">
        <v>0</v>
      </c>
      <c r="K6690" s="10">
        <v>0</v>
      </c>
      <c r="L6690" s="10">
        <v>0</v>
      </c>
      <c r="M6690" s="10">
        <v>0</v>
      </c>
      <c r="N6690" s="10">
        <v>0</v>
      </c>
    </row>
    <row r="6691" spans="1:14" x14ac:dyDescent="0.25">
      <c r="A6691" s="9" t="s">
        <v>883</v>
      </c>
      <c r="B6691" s="9" t="s">
        <v>28</v>
      </c>
      <c r="C6691" s="9" t="s">
        <v>29</v>
      </c>
      <c r="D6691" s="9" t="s">
        <v>27</v>
      </c>
      <c r="E6691" s="10">
        <v>12.4</v>
      </c>
      <c r="F6691" s="10">
        <v>0</v>
      </c>
      <c r="G6691" s="10">
        <v>12.4</v>
      </c>
      <c r="H6691" s="10">
        <v>12.47</v>
      </c>
      <c r="I6691" s="10">
        <v>-7.0000000000000284E-2</v>
      </c>
      <c r="J6691" s="10">
        <v>0</v>
      </c>
      <c r="K6691" s="10">
        <v>0</v>
      </c>
      <c r="L6691" s="10">
        <v>0</v>
      </c>
      <c r="M6691" s="10">
        <v>0</v>
      </c>
      <c r="N6691" s="10">
        <v>0</v>
      </c>
    </row>
    <row r="6692" spans="1:14" x14ac:dyDescent="0.25">
      <c r="A6692" s="9" t="s">
        <v>883</v>
      </c>
      <c r="B6692" s="9" t="s">
        <v>30</v>
      </c>
      <c r="C6692" s="9" t="s">
        <v>29</v>
      </c>
      <c r="D6692" s="9" t="s">
        <v>27</v>
      </c>
      <c r="E6692" s="10">
        <v>289.43</v>
      </c>
      <c r="F6692" s="10">
        <v>0</v>
      </c>
      <c r="G6692" s="10">
        <v>289.43</v>
      </c>
      <c r="H6692" s="10">
        <v>290.88</v>
      </c>
      <c r="I6692" s="10">
        <v>-1.4499999999999886</v>
      </c>
      <c r="J6692" s="10">
        <v>0</v>
      </c>
      <c r="K6692" s="10">
        <v>0</v>
      </c>
      <c r="L6692" s="10">
        <v>0</v>
      </c>
      <c r="M6692" s="10">
        <v>0</v>
      </c>
      <c r="N6692" s="10">
        <v>0</v>
      </c>
    </row>
    <row r="6693" spans="1:14" x14ac:dyDescent="0.25">
      <c r="A6693" s="9" t="s">
        <v>883</v>
      </c>
      <c r="B6693" s="9" t="s">
        <v>31</v>
      </c>
      <c r="C6693" s="9" t="s">
        <v>29</v>
      </c>
      <c r="D6693" s="9" t="s">
        <v>27</v>
      </c>
      <c r="E6693" s="10">
        <v>1943.3</v>
      </c>
      <c r="F6693" s="10">
        <v>0</v>
      </c>
      <c r="G6693" s="10">
        <v>1943.3</v>
      </c>
      <c r="H6693" s="10">
        <v>1953.02</v>
      </c>
      <c r="I6693" s="10">
        <v>-9.7200000000000273</v>
      </c>
      <c r="J6693" s="10">
        <v>0</v>
      </c>
      <c r="K6693" s="10">
        <v>0</v>
      </c>
      <c r="L6693" s="10">
        <v>0</v>
      </c>
      <c r="M6693" s="10">
        <v>0</v>
      </c>
      <c r="N6693" s="10">
        <v>0</v>
      </c>
    </row>
    <row r="6694" spans="1:14" x14ac:dyDescent="0.25">
      <c r="A6694" s="9" t="s">
        <v>883</v>
      </c>
      <c r="B6694" s="9" t="s">
        <v>32</v>
      </c>
      <c r="C6694" s="9" t="s">
        <v>33</v>
      </c>
      <c r="D6694" s="9" t="s">
        <v>27</v>
      </c>
      <c r="E6694" s="10">
        <v>2853.22</v>
      </c>
      <c r="F6694" s="10">
        <v>0</v>
      </c>
      <c r="G6694" s="10">
        <v>2853.22</v>
      </c>
      <c r="H6694" s="10">
        <v>3214.85</v>
      </c>
      <c r="I6694" s="10">
        <v>-361.63000000000011</v>
      </c>
      <c r="J6694" s="10">
        <v>8.09</v>
      </c>
      <c r="K6694" s="10">
        <v>0</v>
      </c>
      <c r="L6694" s="10">
        <v>8.09</v>
      </c>
      <c r="M6694" s="10">
        <v>9.1150000000000002</v>
      </c>
      <c r="N6694" s="10">
        <v>-1.0250000000000004</v>
      </c>
    </row>
    <row r="6695" spans="1:14" x14ac:dyDescent="0.25">
      <c r="A6695" s="9" t="s">
        <v>883</v>
      </c>
      <c r="B6695" s="9" t="s">
        <v>34</v>
      </c>
      <c r="C6695" s="9" t="s">
        <v>33</v>
      </c>
      <c r="D6695" s="9" t="s">
        <v>27</v>
      </c>
      <c r="E6695" s="10">
        <v>9808.08</v>
      </c>
      <c r="F6695" s="10">
        <v>0</v>
      </c>
      <c r="G6695" s="10">
        <v>9808.08</v>
      </c>
      <c r="H6695" s="10">
        <v>11051.19</v>
      </c>
      <c r="I6695" s="10">
        <v>-1243.1100000000006</v>
      </c>
      <c r="J6695" s="10">
        <v>8.09</v>
      </c>
      <c r="K6695" s="10">
        <v>0</v>
      </c>
      <c r="L6695" s="10">
        <v>8.09</v>
      </c>
      <c r="M6695" s="10">
        <v>9.1150000000000002</v>
      </c>
      <c r="N6695" s="10">
        <v>-1.0250000000000004</v>
      </c>
    </row>
    <row r="6696" spans="1:14" x14ac:dyDescent="0.25">
      <c r="A6696" s="9" t="s">
        <v>883</v>
      </c>
      <c r="B6696" s="9" t="s">
        <v>35</v>
      </c>
      <c r="C6696" s="9" t="s">
        <v>33</v>
      </c>
      <c r="D6696" s="9" t="s">
        <v>27</v>
      </c>
      <c r="E6696" s="10">
        <v>10611.74</v>
      </c>
      <c r="F6696" s="10">
        <v>0</v>
      </c>
      <c r="G6696" s="10">
        <v>10611.74</v>
      </c>
      <c r="H6696" s="10">
        <v>11956.62</v>
      </c>
      <c r="I6696" s="10">
        <v>-1344.880000000001</v>
      </c>
      <c r="J6696" s="10">
        <v>169.89</v>
      </c>
      <c r="K6696" s="10">
        <v>0</v>
      </c>
      <c r="L6696" s="10">
        <v>169.89</v>
      </c>
      <c r="M6696" s="10">
        <v>191.42099999999999</v>
      </c>
      <c r="N6696" s="10">
        <v>-21.531000000000006</v>
      </c>
    </row>
    <row r="6697" spans="1:14" x14ac:dyDescent="0.25">
      <c r="A6697" s="9" t="s">
        <v>883</v>
      </c>
      <c r="B6697" s="9" t="s">
        <v>36</v>
      </c>
      <c r="C6697" s="9" t="s">
        <v>29</v>
      </c>
      <c r="D6697" s="9" t="s">
        <v>27</v>
      </c>
      <c r="E6697" s="10">
        <v>21772.1</v>
      </c>
      <c r="F6697" s="10">
        <v>0</v>
      </c>
      <c r="G6697" s="10">
        <v>21772.1</v>
      </c>
      <c r="H6697" s="10">
        <v>21880.959999999999</v>
      </c>
      <c r="I6697" s="10">
        <v>-108.86000000000058</v>
      </c>
      <c r="J6697" s="10">
        <v>0</v>
      </c>
      <c r="K6697" s="10">
        <v>0</v>
      </c>
      <c r="L6697" s="10">
        <v>0</v>
      </c>
      <c r="M6697" s="10">
        <v>0</v>
      </c>
      <c r="N6697" s="10">
        <v>0</v>
      </c>
    </row>
    <row r="6698" spans="1:14" x14ac:dyDescent="0.25">
      <c r="A6698" s="9" t="s">
        <v>883</v>
      </c>
      <c r="B6698" s="9" t="s">
        <v>37</v>
      </c>
      <c r="C6698" s="9" t="s">
        <v>29</v>
      </c>
      <c r="D6698" s="9" t="s">
        <v>27</v>
      </c>
      <c r="E6698" s="10">
        <v>50348.12</v>
      </c>
      <c r="F6698" s="10">
        <v>0</v>
      </c>
      <c r="G6698" s="10">
        <v>50348.12</v>
      </c>
      <c r="H6698" s="10">
        <v>50599.86</v>
      </c>
      <c r="I6698" s="10">
        <v>-251.73999999999796</v>
      </c>
      <c r="J6698" s="10">
        <v>0</v>
      </c>
      <c r="K6698" s="10">
        <v>0</v>
      </c>
      <c r="L6698" s="10">
        <v>0</v>
      </c>
      <c r="M6698" s="10">
        <v>0</v>
      </c>
      <c r="N6698" s="10">
        <v>0</v>
      </c>
    </row>
    <row r="6699" spans="1:14" x14ac:dyDescent="0.25">
      <c r="A6699" s="9" t="s">
        <v>883</v>
      </c>
      <c r="B6699" s="9" t="s">
        <v>607</v>
      </c>
      <c r="C6699" s="9" t="s">
        <v>39</v>
      </c>
      <c r="D6699" s="9" t="s">
        <v>40</v>
      </c>
      <c r="E6699" s="10">
        <v>-1154466.48</v>
      </c>
      <c r="F6699" s="10">
        <v>0</v>
      </c>
      <c r="G6699" s="10">
        <v>-1154466.48</v>
      </c>
      <c r="H6699" s="10">
        <v>-1154466.68</v>
      </c>
      <c r="I6699" s="10">
        <v>0.19999999995343387</v>
      </c>
      <c r="J6699" s="10">
        <v>-6563</v>
      </c>
      <c r="K6699" s="10">
        <v>0</v>
      </c>
      <c r="L6699" s="10">
        <v>-6563</v>
      </c>
      <c r="M6699" s="10">
        <v>-6563</v>
      </c>
      <c r="N6699" s="10">
        <v>0</v>
      </c>
    </row>
    <row r="6700" spans="1:14" x14ac:dyDescent="0.25">
      <c r="A6700" s="9" t="s">
        <v>883</v>
      </c>
      <c r="B6700" s="9" t="s">
        <v>92</v>
      </c>
      <c r="C6700" s="9" t="s">
        <v>42</v>
      </c>
      <c r="D6700" s="9" t="s">
        <v>43</v>
      </c>
      <c r="E6700" s="10">
        <v>46.82</v>
      </c>
      <c r="F6700" s="10">
        <v>0</v>
      </c>
      <c r="G6700" s="10">
        <v>46.82</v>
      </c>
      <c r="H6700" s="10">
        <v>0</v>
      </c>
      <c r="I6700" s="10">
        <v>46.82</v>
      </c>
      <c r="J6700" s="10">
        <v>550</v>
      </c>
      <c r="K6700" s="10">
        <v>0</v>
      </c>
      <c r="L6700" s="10">
        <v>550</v>
      </c>
      <c r="M6700" s="10">
        <v>0</v>
      </c>
      <c r="N6700" s="10">
        <v>550</v>
      </c>
    </row>
    <row r="6701" spans="1:14" x14ac:dyDescent="0.25">
      <c r="A6701" s="9" t="s">
        <v>883</v>
      </c>
      <c r="B6701" s="9" t="s">
        <v>107</v>
      </c>
      <c r="C6701" s="9" t="s">
        <v>42</v>
      </c>
      <c r="D6701" s="9" t="s">
        <v>43</v>
      </c>
      <c r="E6701" s="10">
        <v>4098.62</v>
      </c>
      <c r="F6701" s="10">
        <v>4093.733990147784</v>
      </c>
      <c r="G6701" s="10">
        <v>4.8860098522159205</v>
      </c>
      <c r="H6701" s="10">
        <v>4155.1400000000003</v>
      </c>
      <c r="I6701" s="10">
        <v>-56.520000000000437</v>
      </c>
      <c r="J6701" s="10">
        <v>78850</v>
      </c>
      <c r="K6701" s="10">
        <v>78756</v>
      </c>
      <c r="L6701" s="10">
        <v>94</v>
      </c>
      <c r="M6701" s="10">
        <v>79937.34</v>
      </c>
      <c r="N6701" s="10">
        <v>-1087.3399999999965</v>
      </c>
    </row>
    <row r="6702" spans="1:14" x14ac:dyDescent="0.25">
      <c r="A6702" s="9" t="s">
        <v>883</v>
      </c>
      <c r="B6702" s="9" t="s">
        <v>44</v>
      </c>
      <c r="C6702" s="9" t="s">
        <v>42</v>
      </c>
      <c r="D6702" s="9" t="s">
        <v>43</v>
      </c>
      <c r="E6702" s="10">
        <v>6095.02</v>
      </c>
      <c r="F6702" s="10">
        <v>6083.9004975124381</v>
      </c>
      <c r="G6702" s="10">
        <v>11.119502487562386</v>
      </c>
      <c r="H6702" s="10">
        <v>6114.32</v>
      </c>
      <c r="I6702" s="10">
        <v>-19.299999999999272</v>
      </c>
      <c r="J6702" s="10">
        <v>6575</v>
      </c>
      <c r="K6702" s="10">
        <v>6563</v>
      </c>
      <c r="L6702" s="10">
        <v>12</v>
      </c>
      <c r="M6702" s="10">
        <v>6595.8149999999996</v>
      </c>
      <c r="N6702" s="10">
        <v>-20.8149999999996</v>
      </c>
    </row>
    <row r="6703" spans="1:14" x14ac:dyDescent="0.25">
      <c r="A6703" s="9" t="s">
        <v>883</v>
      </c>
      <c r="B6703" s="9" t="s">
        <v>99</v>
      </c>
      <c r="C6703" s="9" t="s">
        <v>42</v>
      </c>
      <c r="D6703" s="9" t="s">
        <v>43</v>
      </c>
      <c r="E6703" s="10">
        <v>17787.77</v>
      </c>
      <c r="F6703" s="10">
        <v>17766.561576354681</v>
      </c>
      <c r="G6703" s="10">
        <v>21.208423645319272</v>
      </c>
      <c r="H6703" s="10">
        <v>18033.060000000001</v>
      </c>
      <c r="I6703" s="10">
        <v>-245.29000000000087</v>
      </c>
      <c r="J6703" s="10">
        <v>78850</v>
      </c>
      <c r="K6703" s="10">
        <v>78756</v>
      </c>
      <c r="L6703" s="10">
        <v>94</v>
      </c>
      <c r="M6703" s="10">
        <v>79937.34</v>
      </c>
      <c r="N6703" s="10">
        <v>-1087.3399999999965</v>
      </c>
    </row>
    <row r="6704" spans="1:14" x14ac:dyDescent="0.25">
      <c r="A6704" s="9" t="s">
        <v>883</v>
      </c>
      <c r="B6704" s="9" t="s">
        <v>100</v>
      </c>
      <c r="C6704" s="9" t="s">
        <v>42</v>
      </c>
      <c r="D6704" s="9" t="s">
        <v>43</v>
      </c>
      <c r="E6704" s="10">
        <v>22856.25</v>
      </c>
      <c r="F6704" s="10">
        <v>22829.004926108373</v>
      </c>
      <c r="G6704" s="10">
        <v>27.245073891626816</v>
      </c>
      <c r="H6704" s="10">
        <v>23171.439999999999</v>
      </c>
      <c r="I6704" s="10">
        <v>-315.18999999999869</v>
      </c>
      <c r="J6704" s="10">
        <v>78850</v>
      </c>
      <c r="K6704" s="10">
        <v>78756</v>
      </c>
      <c r="L6704" s="10">
        <v>94</v>
      </c>
      <c r="M6704" s="10">
        <v>79937.34</v>
      </c>
      <c r="N6704" s="10">
        <v>-1087.3399999999965</v>
      </c>
    </row>
    <row r="6705" spans="1:14" x14ac:dyDescent="0.25">
      <c r="A6705" s="9" t="s">
        <v>883</v>
      </c>
      <c r="B6705" s="9" t="s">
        <v>47</v>
      </c>
      <c r="C6705" s="9" t="s">
        <v>42</v>
      </c>
      <c r="D6705" s="9" t="s">
        <v>43</v>
      </c>
      <c r="E6705" s="10">
        <v>37145.01</v>
      </c>
      <c r="F6705" s="10">
        <v>37030.284313725489</v>
      </c>
      <c r="G6705" s="10">
        <v>114.72568627451255</v>
      </c>
      <c r="H6705" s="10">
        <v>37770.89</v>
      </c>
      <c r="I6705" s="10">
        <v>-625.87999999999738</v>
      </c>
      <c r="J6705" s="10">
        <v>79000</v>
      </c>
      <c r="K6705" s="10">
        <v>78756</v>
      </c>
      <c r="L6705" s="10">
        <v>244</v>
      </c>
      <c r="M6705" s="10">
        <v>80331.12</v>
      </c>
      <c r="N6705" s="10">
        <v>-1331.1199999999953</v>
      </c>
    </row>
    <row r="6706" spans="1:14" x14ac:dyDescent="0.25">
      <c r="A6706" s="9" t="s">
        <v>883</v>
      </c>
      <c r="B6706" s="9" t="s">
        <v>101</v>
      </c>
      <c r="C6706" s="9" t="s">
        <v>42</v>
      </c>
      <c r="D6706" s="9" t="s">
        <v>43</v>
      </c>
      <c r="E6706" s="10">
        <v>67152.38</v>
      </c>
      <c r="F6706" s="10">
        <v>63336.758620689652</v>
      </c>
      <c r="G6706" s="10">
        <v>3815.6213793103525</v>
      </c>
      <c r="H6706" s="10">
        <v>64286.81</v>
      </c>
      <c r="I6706" s="10">
        <v>2865.570000000007</v>
      </c>
      <c r="J6706" s="10">
        <v>83500</v>
      </c>
      <c r="K6706" s="10">
        <v>78756</v>
      </c>
      <c r="L6706" s="10">
        <v>4744</v>
      </c>
      <c r="M6706" s="10">
        <v>79937.34</v>
      </c>
      <c r="N6706" s="10">
        <v>3562.6600000000035</v>
      </c>
    </row>
    <row r="6707" spans="1:14" x14ac:dyDescent="0.25">
      <c r="A6707" s="9" t="s">
        <v>883</v>
      </c>
      <c r="B6707" s="9" t="s">
        <v>608</v>
      </c>
      <c r="C6707" s="9" t="s">
        <v>42</v>
      </c>
      <c r="D6707" s="9" t="s">
        <v>43</v>
      </c>
      <c r="E6707" s="10">
        <v>63954</v>
      </c>
      <c r="F6707" s="10">
        <v>63595.467980295565</v>
      </c>
      <c r="G6707" s="10">
        <v>358.53201970443479</v>
      </c>
      <c r="H6707" s="10">
        <v>64549.4</v>
      </c>
      <c r="I6707" s="10">
        <v>-595.40000000000146</v>
      </c>
      <c r="J6707" s="10">
        <v>6600</v>
      </c>
      <c r="K6707" s="10">
        <v>6563</v>
      </c>
      <c r="L6707" s="10">
        <v>37</v>
      </c>
      <c r="M6707" s="10">
        <v>6661.4449999999997</v>
      </c>
      <c r="N6707" s="10">
        <v>-61.444999999999709</v>
      </c>
    </row>
    <row r="6708" spans="1:14" x14ac:dyDescent="0.25">
      <c r="A6708" s="9" t="s">
        <v>883</v>
      </c>
      <c r="B6708" s="9" t="s">
        <v>50</v>
      </c>
      <c r="C6708" s="9" t="s">
        <v>42</v>
      </c>
      <c r="D6708" s="9" t="s">
        <v>43</v>
      </c>
      <c r="E6708" s="10">
        <v>107282</v>
      </c>
      <c r="F6708" s="10">
        <v>106950.64676616916</v>
      </c>
      <c r="G6708" s="10">
        <v>331.35323383084324</v>
      </c>
      <c r="H6708" s="10">
        <v>107485.4</v>
      </c>
      <c r="I6708" s="10">
        <v>-203.39999999999418</v>
      </c>
      <c r="J6708" s="10">
        <v>79000</v>
      </c>
      <c r="K6708" s="10">
        <v>78756</v>
      </c>
      <c r="L6708" s="10">
        <v>244</v>
      </c>
      <c r="M6708" s="10">
        <v>79149.78</v>
      </c>
      <c r="N6708" s="10">
        <v>-149.77999999999884</v>
      </c>
    </row>
    <row r="6709" spans="1:14" x14ac:dyDescent="0.25">
      <c r="A6709" s="9" t="s">
        <v>883</v>
      </c>
      <c r="B6709" s="9" t="s">
        <v>103</v>
      </c>
      <c r="C6709" s="9" t="s">
        <v>42</v>
      </c>
      <c r="D6709" s="9" t="s">
        <v>43</v>
      </c>
      <c r="E6709" s="10">
        <v>377890.18</v>
      </c>
      <c r="F6709" s="10">
        <v>376723.02970297029</v>
      </c>
      <c r="G6709" s="10">
        <v>1167.1502970297006</v>
      </c>
      <c r="H6709" s="10">
        <v>380490.26</v>
      </c>
      <c r="I6709" s="10">
        <v>-2600.0800000000163</v>
      </c>
      <c r="J6709" s="10">
        <v>79000</v>
      </c>
      <c r="K6709" s="10">
        <v>78756</v>
      </c>
      <c r="L6709" s="10">
        <v>244</v>
      </c>
      <c r="M6709" s="10">
        <v>79543.56</v>
      </c>
      <c r="N6709" s="10">
        <v>-543.55999999999767</v>
      </c>
    </row>
    <row r="6710" spans="1:14" x14ac:dyDescent="0.25">
      <c r="A6710" s="9" t="s">
        <v>883</v>
      </c>
      <c r="B6710" s="9" t="s">
        <v>104</v>
      </c>
      <c r="C6710" s="9" t="s">
        <v>42</v>
      </c>
      <c r="D6710" s="9" t="s">
        <v>53</v>
      </c>
      <c r="E6710" s="10">
        <v>341767.57</v>
      </c>
      <c r="F6710" s="10">
        <v>341764.91542288556</v>
      </c>
      <c r="G6710" s="10">
        <v>2.6545771144446917</v>
      </c>
      <c r="H6710" s="10">
        <v>343473.74</v>
      </c>
      <c r="I6710" s="10">
        <v>-1706.1699999999837</v>
      </c>
      <c r="J6710" s="10">
        <v>59067</v>
      </c>
      <c r="K6710" s="10">
        <v>59067</v>
      </c>
      <c r="L6710" s="10">
        <v>0</v>
      </c>
      <c r="M6710" s="10">
        <v>59362.334999999999</v>
      </c>
      <c r="N6710" s="10">
        <v>-295.33499999999913</v>
      </c>
    </row>
    <row r="6711" spans="1:14" x14ac:dyDescent="0.25">
      <c r="A6711" s="9" t="s">
        <v>883</v>
      </c>
      <c r="B6711" s="9" t="s">
        <v>54</v>
      </c>
      <c r="C6711" s="9" t="s">
        <v>42</v>
      </c>
      <c r="D6711" s="9" t="s">
        <v>55</v>
      </c>
      <c r="E6711" s="10">
        <v>3976.39</v>
      </c>
      <c r="F6711" s="10">
        <v>3898.4215686274511</v>
      </c>
      <c r="G6711" s="10">
        <v>77.968431372548821</v>
      </c>
      <c r="H6711" s="10">
        <v>3976.39</v>
      </c>
      <c r="I6711" s="10">
        <v>0</v>
      </c>
      <c r="J6711" s="10">
        <v>722.98</v>
      </c>
      <c r="K6711" s="10">
        <v>708.8039215686274</v>
      </c>
      <c r="L6711" s="10">
        <v>14.176078431372616</v>
      </c>
      <c r="M6711" s="10">
        <v>722.98</v>
      </c>
      <c r="N6711" s="10">
        <v>0</v>
      </c>
    </row>
    <row r="6712" spans="1:14" x14ac:dyDescent="0.25">
      <c r="A6712" s="9" t="s">
        <v>884</v>
      </c>
      <c r="B6712" s="9" t="s">
        <v>25</v>
      </c>
      <c r="C6712" s="9" t="s">
        <v>26</v>
      </c>
      <c r="D6712" s="9" t="s">
        <v>27</v>
      </c>
      <c r="E6712" s="10">
        <v>4023.44</v>
      </c>
      <c r="F6712" s="10">
        <v>0</v>
      </c>
      <c r="G6712" s="10">
        <v>4023.44</v>
      </c>
      <c r="H6712" s="10">
        <v>0</v>
      </c>
      <c r="I6712" s="10">
        <v>4023.44</v>
      </c>
      <c r="J6712" s="10">
        <v>0</v>
      </c>
      <c r="K6712" s="10">
        <v>0</v>
      </c>
      <c r="L6712" s="10">
        <v>0</v>
      </c>
      <c r="M6712" s="10">
        <v>0</v>
      </c>
      <c r="N6712" s="10">
        <v>0</v>
      </c>
    </row>
    <row r="6713" spans="1:14" x14ac:dyDescent="0.25">
      <c r="A6713" s="9" t="s">
        <v>884</v>
      </c>
      <c r="B6713" s="9" t="s">
        <v>258</v>
      </c>
      <c r="C6713" s="9" t="s">
        <v>33</v>
      </c>
      <c r="D6713" s="9" t="s">
        <v>27</v>
      </c>
      <c r="E6713" s="10">
        <v>462.73</v>
      </c>
      <c r="F6713" s="10">
        <v>0</v>
      </c>
      <c r="G6713" s="10">
        <v>462.73</v>
      </c>
      <c r="H6713" s="10">
        <v>479.7</v>
      </c>
      <c r="I6713" s="10">
        <v>-16.96999999999997</v>
      </c>
      <c r="J6713" s="10">
        <v>61.2</v>
      </c>
      <c r="K6713" s="10">
        <v>0</v>
      </c>
      <c r="L6713" s="10">
        <v>61.2</v>
      </c>
      <c r="M6713" s="10">
        <v>63.459000000000003</v>
      </c>
      <c r="N6713" s="10">
        <v>-2.2590000000000003</v>
      </c>
    </row>
    <row r="6714" spans="1:14" x14ac:dyDescent="0.25">
      <c r="A6714" s="9" t="s">
        <v>884</v>
      </c>
      <c r="B6714" s="9" t="s">
        <v>259</v>
      </c>
      <c r="C6714" s="9" t="s">
        <v>33</v>
      </c>
      <c r="D6714" s="9" t="s">
        <v>27</v>
      </c>
      <c r="E6714" s="10">
        <v>949.49</v>
      </c>
      <c r="F6714" s="10">
        <v>0</v>
      </c>
      <c r="G6714" s="10">
        <v>949.49</v>
      </c>
      <c r="H6714" s="10">
        <v>984.48</v>
      </c>
      <c r="I6714" s="10">
        <v>-34.990000000000009</v>
      </c>
      <c r="J6714" s="10">
        <v>61.2</v>
      </c>
      <c r="K6714" s="10">
        <v>0</v>
      </c>
      <c r="L6714" s="10">
        <v>61.2</v>
      </c>
      <c r="M6714" s="10">
        <v>63.459000000000003</v>
      </c>
      <c r="N6714" s="10">
        <v>-2.2590000000000003</v>
      </c>
    </row>
    <row r="6715" spans="1:14" x14ac:dyDescent="0.25">
      <c r="A6715" s="9" t="s">
        <v>884</v>
      </c>
      <c r="B6715" s="9" t="s">
        <v>260</v>
      </c>
      <c r="C6715" s="9" t="s">
        <v>33</v>
      </c>
      <c r="D6715" s="9" t="s">
        <v>27</v>
      </c>
      <c r="E6715" s="10">
        <v>37430.230000000003</v>
      </c>
      <c r="F6715" s="10">
        <v>0</v>
      </c>
      <c r="G6715" s="10">
        <v>37430.230000000003</v>
      </c>
      <c r="H6715" s="10">
        <v>38802.800000000003</v>
      </c>
      <c r="I6715" s="10">
        <v>-1372.5699999999997</v>
      </c>
      <c r="J6715" s="10">
        <v>612</v>
      </c>
      <c r="K6715" s="10">
        <v>0</v>
      </c>
      <c r="L6715" s="10">
        <v>612</v>
      </c>
      <c r="M6715" s="10">
        <v>634.44100000000003</v>
      </c>
      <c r="N6715" s="10">
        <v>-22.441000000000031</v>
      </c>
    </row>
    <row r="6716" spans="1:14" x14ac:dyDescent="0.25">
      <c r="A6716" s="9" t="s">
        <v>884</v>
      </c>
      <c r="B6716" s="9" t="s">
        <v>101</v>
      </c>
      <c r="C6716" s="9" t="s">
        <v>39</v>
      </c>
      <c r="D6716" s="9" t="s">
        <v>43</v>
      </c>
      <c r="E6716" s="10">
        <v>-237260.98</v>
      </c>
      <c r="F6716" s="10">
        <v>0</v>
      </c>
      <c r="G6716" s="10">
        <v>-237260.98</v>
      </c>
      <c r="H6716" s="10">
        <v>-237259.51</v>
      </c>
      <c r="I6716" s="10">
        <v>-1.4700000000011642</v>
      </c>
      <c r="J6716" s="10">
        <v>-295020</v>
      </c>
      <c r="K6716" s="10">
        <v>0</v>
      </c>
      <c r="L6716" s="10">
        <v>-295020</v>
      </c>
      <c r="M6716" s="10">
        <v>-295020</v>
      </c>
      <c r="N6716" s="10">
        <v>0</v>
      </c>
    </row>
    <row r="6717" spans="1:14" x14ac:dyDescent="0.25">
      <c r="A6717" s="9" t="s">
        <v>884</v>
      </c>
      <c r="B6717" s="9" t="s">
        <v>262</v>
      </c>
      <c r="C6717" s="9" t="s">
        <v>42</v>
      </c>
      <c r="D6717" s="9" t="s">
        <v>43</v>
      </c>
      <c r="E6717" s="10">
        <v>23079.18</v>
      </c>
      <c r="F6717" s="10">
        <v>23077.899408284022</v>
      </c>
      <c r="G6717" s="10">
        <v>1.2805917159785167</v>
      </c>
      <c r="H6717" s="10">
        <v>23400.99</v>
      </c>
      <c r="I6717" s="10">
        <v>-321.81000000000131</v>
      </c>
      <c r="J6717" s="10">
        <v>48681</v>
      </c>
      <c r="K6717" s="10">
        <v>48678.299802761343</v>
      </c>
      <c r="L6717" s="10">
        <v>2.7001972386569832</v>
      </c>
      <c r="M6717" s="10">
        <v>49359.796000000002</v>
      </c>
      <c r="N6717" s="10">
        <v>-678.7960000000021</v>
      </c>
    </row>
    <row r="6718" spans="1:14" x14ac:dyDescent="0.25">
      <c r="A6718" s="9" t="s">
        <v>884</v>
      </c>
      <c r="B6718" s="9" t="s">
        <v>261</v>
      </c>
      <c r="C6718" s="9" t="s">
        <v>42</v>
      </c>
      <c r="D6718" s="9" t="s">
        <v>43</v>
      </c>
      <c r="E6718" s="10">
        <v>171315.91</v>
      </c>
      <c r="F6718" s="10">
        <v>171026.03940886699</v>
      </c>
      <c r="G6718" s="10">
        <v>289.87059113301802</v>
      </c>
      <c r="H6718" s="10">
        <v>173591.43</v>
      </c>
      <c r="I6718" s="10">
        <v>-2275.5199999999895</v>
      </c>
      <c r="J6718" s="10">
        <v>295520</v>
      </c>
      <c r="K6718" s="10">
        <v>295020</v>
      </c>
      <c r="L6718" s="10">
        <v>500</v>
      </c>
      <c r="M6718" s="10">
        <v>299445.3</v>
      </c>
      <c r="N6718" s="10">
        <v>-3925.2999999999884</v>
      </c>
    </row>
    <row r="6719" spans="1:14" x14ac:dyDescent="0.25">
      <c r="A6719" s="9" t="s">
        <v>885</v>
      </c>
      <c r="B6719" s="9" t="s">
        <v>25</v>
      </c>
      <c r="C6719" s="9" t="s">
        <v>26</v>
      </c>
      <c r="D6719" s="9" t="s">
        <v>27</v>
      </c>
      <c r="E6719" s="10">
        <v>55.98</v>
      </c>
      <c r="F6719" s="10">
        <v>0</v>
      </c>
      <c r="G6719" s="10">
        <v>55.98</v>
      </c>
      <c r="H6719" s="10">
        <v>0</v>
      </c>
      <c r="I6719" s="10">
        <v>55.98</v>
      </c>
      <c r="J6719" s="10">
        <v>0</v>
      </c>
      <c r="K6719" s="10">
        <v>0</v>
      </c>
      <c r="L6719" s="10">
        <v>0</v>
      </c>
      <c r="M6719" s="10">
        <v>0</v>
      </c>
      <c r="N6719" s="10">
        <v>0</v>
      </c>
    </row>
    <row r="6720" spans="1:14" x14ac:dyDescent="0.25">
      <c r="A6720" s="9" t="s">
        <v>885</v>
      </c>
      <c r="B6720" s="9" t="s">
        <v>258</v>
      </c>
      <c r="C6720" s="9" t="s">
        <v>33</v>
      </c>
      <c r="D6720" s="9" t="s">
        <v>27</v>
      </c>
      <c r="E6720" s="10">
        <v>49.68</v>
      </c>
      <c r="F6720" s="10">
        <v>0</v>
      </c>
      <c r="G6720" s="10">
        <v>49.68</v>
      </c>
      <c r="H6720" s="10">
        <v>48.29</v>
      </c>
      <c r="I6720" s="10">
        <v>1.3900000000000006</v>
      </c>
      <c r="J6720" s="10">
        <v>6.57</v>
      </c>
      <c r="K6720" s="10">
        <v>0</v>
      </c>
      <c r="L6720" s="10">
        <v>6.57</v>
      </c>
      <c r="M6720" s="10">
        <v>6.3879999999999999</v>
      </c>
      <c r="N6720" s="10">
        <v>0.18200000000000038</v>
      </c>
    </row>
    <row r="6721" spans="1:14" x14ac:dyDescent="0.25">
      <c r="A6721" s="9" t="s">
        <v>885</v>
      </c>
      <c r="B6721" s="9" t="s">
        <v>259</v>
      </c>
      <c r="C6721" s="9" t="s">
        <v>33</v>
      </c>
      <c r="D6721" s="9" t="s">
        <v>27</v>
      </c>
      <c r="E6721" s="10">
        <v>101.93</v>
      </c>
      <c r="F6721" s="10">
        <v>0</v>
      </c>
      <c r="G6721" s="10">
        <v>101.93</v>
      </c>
      <c r="H6721" s="10">
        <v>99.11</v>
      </c>
      <c r="I6721" s="10">
        <v>2.8200000000000074</v>
      </c>
      <c r="J6721" s="10">
        <v>6.57</v>
      </c>
      <c r="K6721" s="10">
        <v>0</v>
      </c>
      <c r="L6721" s="10">
        <v>6.57</v>
      </c>
      <c r="M6721" s="10">
        <v>6.3879999999999999</v>
      </c>
      <c r="N6721" s="10">
        <v>0.18200000000000038</v>
      </c>
    </row>
    <row r="6722" spans="1:14" x14ac:dyDescent="0.25">
      <c r="A6722" s="9" t="s">
        <v>885</v>
      </c>
      <c r="B6722" s="9" t="s">
        <v>260</v>
      </c>
      <c r="C6722" s="9" t="s">
        <v>33</v>
      </c>
      <c r="D6722" s="9" t="s">
        <v>27</v>
      </c>
      <c r="E6722" s="10">
        <v>4019.47</v>
      </c>
      <c r="F6722" s="10">
        <v>0</v>
      </c>
      <c r="G6722" s="10">
        <v>4019.47</v>
      </c>
      <c r="H6722" s="10">
        <v>3906.32</v>
      </c>
      <c r="I6722" s="10">
        <v>113.14999999999964</v>
      </c>
      <c r="J6722" s="10">
        <v>65.72</v>
      </c>
      <c r="K6722" s="10">
        <v>0</v>
      </c>
      <c r="L6722" s="10">
        <v>65.72</v>
      </c>
      <c r="M6722" s="10">
        <v>63.87</v>
      </c>
      <c r="N6722" s="10">
        <v>1.8500000000000014</v>
      </c>
    </row>
    <row r="6723" spans="1:14" x14ac:dyDescent="0.25">
      <c r="A6723" s="9" t="s">
        <v>885</v>
      </c>
      <c r="B6723" s="9" t="s">
        <v>101</v>
      </c>
      <c r="C6723" s="9" t="s">
        <v>39</v>
      </c>
      <c r="D6723" s="9" t="s">
        <v>43</v>
      </c>
      <c r="E6723" s="10">
        <v>-23885.33</v>
      </c>
      <c r="F6723" s="10">
        <v>0</v>
      </c>
      <c r="G6723" s="10">
        <v>-23885.33</v>
      </c>
      <c r="H6723" s="10">
        <v>-23885.19</v>
      </c>
      <c r="I6723" s="10">
        <v>-0.1400000000030559</v>
      </c>
      <c r="J6723" s="10">
        <v>-29700</v>
      </c>
      <c r="K6723" s="10">
        <v>0</v>
      </c>
      <c r="L6723" s="10">
        <v>-29700</v>
      </c>
      <c r="M6723" s="10">
        <v>-29700</v>
      </c>
      <c r="N6723" s="10">
        <v>0</v>
      </c>
    </row>
    <row r="6724" spans="1:14" x14ac:dyDescent="0.25">
      <c r="A6724" s="9" t="s">
        <v>885</v>
      </c>
      <c r="B6724" s="9" t="s">
        <v>262</v>
      </c>
      <c r="C6724" s="9" t="s">
        <v>42</v>
      </c>
      <c r="D6724" s="9" t="s">
        <v>43</v>
      </c>
      <c r="E6724" s="10">
        <v>2324.94</v>
      </c>
      <c r="F6724" s="10">
        <v>2323.2741617357005</v>
      </c>
      <c r="G6724" s="10">
        <v>1.6658382642995093</v>
      </c>
      <c r="H6724" s="10">
        <v>2355.8000000000002</v>
      </c>
      <c r="I6724" s="10">
        <v>-30.860000000000127</v>
      </c>
      <c r="J6724" s="10">
        <v>4904</v>
      </c>
      <c r="K6724" s="10">
        <v>4900.5</v>
      </c>
      <c r="L6724" s="10">
        <v>3.5</v>
      </c>
      <c r="M6724" s="10">
        <v>4969.107</v>
      </c>
      <c r="N6724" s="10">
        <v>-65.106999999999971</v>
      </c>
    </row>
    <row r="6725" spans="1:14" x14ac:dyDescent="0.25">
      <c r="A6725" s="9" t="s">
        <v>885</v>
      </c>
      <c r="B6725" s="9" t="s">
        <v>261</v>
      </c>
      <c r="C6725" s="9" t="s">
        <v>42</v>
      </c>
      <c r="D6725" s="9" t="s">
        <v>43</v>
      </c>
      <c r="E6725" s="10">
        <v>17333.330000000002</v>
      </c>
      <c r="F6725" s="10">
        <v>17217.38916256158</v>
      </c>
      <c r="G6725" s="10">
        <v>115.94083743842202</v>
      </c>
      <c r="H6725" s="10">
        <v>17475.650000000001</v>
      </c>
      <c r="I6725" s="10">
        <v>-142.31999999999971</v>
      </c>
      <c r="J6725" s="10">
        <v>29900</v>
      </c>
      <c r="K6725" s="10">
        <v>29700</v>
      </c>
      <c r="L6725" s="10">
        <v>200</v>
      </c>
      <c r="M6725" s="10">
        <v>30145.5</v>
      </c>
      <c r="N6725" s="10">
        <v>-245.5</v>
      </c>
    </row>
    <row r="6726" spans="1:14" x14ac:dyDescent="0.25">
      <c r="A6726" s="9" t="s">
        <v>886</v>
      </c>
      <c r="B6726" s="9" t="s">
        <v>25</v>
      </c>
      <c r="C6726" s="9" t="s">
        <v>26</v>
      </c>
      <c r="D6726" s="9" t="s">
        <v>27</v>
      </c>
      <c r="E6726" s="10">
        <v>-27473.64</v>
      </c>
      <c r="F6726" s="10">
        <v>0</v>
      </c>
      <c r="G6726" s="10">
        <v>-27473.64</v>
      </c>
      <c r="H6726" s="10">
        <v>0</v>
      </c>
      <c r="I6726" s="10">
        <v>-27473.64</v>
      </c>
      <c r="J6726" s="10">
        <v>0</v>
      </c>
      <c r="K6726" s="10">
        <v>0</v>
      </c>
      <c r="L6726" s="10">
        <v>0</v>
      </c>
      <c r="M6726" s="10">
        <v>0</v>
      </c>
      <c r="N6726" s="10">
        <v>0</v>
      </c>
    </row>
    <row r="6727" spans="1:14" x14ac:dyDescent="0.25">
      <c r="A6727" s="9" t="s">
        <v>886</v>
      </c>
      <c r="B6727" s="9" t="s">
        <v>28</v>
      </c>
      <c r="C6727" s="9" t="s">
        <v>29</v>
      </c>
      <c r="D6727" s="9" t="s">
        <v>27</v>
      </c>
      <c r="E6727" s="10">
        <v>0</v>
      </c>
      <c r="F6727" s="10">
        <v>0</v>
      </c>
      <c r="G6727" s="10">
        <v>0</v>
      </c>
      <c r="H6727" s="10">
        <v>1.94</v>
      </c>
      <c r="I6727" s="10">
        <v>-1.94</v>
      </c>
      <c r="J6727" s="10">
        <v>0</v>
      </c>
      <c r="K6727" s="10">
        <v>0</v>
      </c>
      <c r="L6727" s="10">
        <v>0</v>
      </c>
      <c r="M6727" s="10">
        <v>0</v>
      </c>
      <c r="N6727" s="10">
        <v>0</v>
      </c>
    </row>
    <row r="6728" spans="1:14" x14ac:dyDescent="0.25">
      <c r="A6728" s="9" t="s">
        <v>886</v>
      </c>
      <c r="B6728" s="9" t="s">
        <v>30</v>
      </c>
      <c r="C6728" s="9" t="s">
        <v>29</v>
      </c>
      <c r="D6728" s="9" t="s">
        <v>27</v>
      </c>
      <c r="E6728" s="10">
        <v>0</v>
      </c>
      <c r="F6728" s="10">
        <v>0</v>
      </c>
      <c r="G6728" s="10">
        <v>0</v>
      </c>
      <c r="H6728" s="10">
        <v>45.27</v>
      </c>
      <c r="I6728" s="10">
        <v>-45.27</v>
      </c>
      <c r="J6728" s="10">
        <v>0</v>
      </c>
      <c r="K6728" s="10">
        <v>0</v>
      </c>
      <c r="L6728" s="10">
        <v>0</v>
      </c>
      <c r="M6728" s="10">
        <v>0</v>
      </c>
      <c r="N6728" s="10">
        <v>0</v>
      </c>
    </row>
    <row r="6729" spans="1:14" x14ac:dyDescent="0.25">
      <c r="A6729" s="9" t="s">
        <v>886</v>
      </c>
      <c r="B6729" s="9" t="s">
        <v>31</v>
      </c>
      <c r="C6729" s="9" t="s">
        <v>29</v>
      </c>
      <c r="D6729" s="9" t="s">
        <v>27</v>
      </c>
      <c r="E6729" s="10">
        <v>0</v>
      </c>
      <c r="F6729" s="10">
        <v>0</v>
      </c>
      <c r="G6729" s="10">
        <v>0</v>
      </c>
      <c r="H6729" s="10">
        <v>303.98</v>
      </c>
      <c r="I6729" s="10">
        <v>-303.98</v>
      </c>
      <c r="J6729" s="10">
        <v>0</v>
      </c>
      <c r="K6729" s="10">
        <v>0</v>
      </c>
      <c r="L6729" s="10">
        <v>0</v>
      </c>
      <c r="M6729" s="10">
        <v>0</v>
      </c>
      <c r="N6729" s="10">
        <v>0</v>
      </c>
    </row>
    <row r="6730" spans="1:14" x14ac:dyDescent="0.25">
      <c r="A6730" s="9" t="s">
        <v>886</v>
      </c>
      <c r="B6730" s="9" t="s">
        <v>32</v>
      </c>
      <c r="C6730" s="9" t="s">
        <v>33</v>
      </c>
      <c r="D6730" s="9" t="s">
        <v>27</v>
      </c>
      <c r="E6730" s="10">
        <v>2056.16</v>
      </c>
      <c r="F6730" s="10">
        <v>0</v>
      </c>
      <c r="G6730" s="10">
        <v>2056.16</v>
      </c>
      <c r="H6730" s="10">
        <v>800.59</v>
      </c>
      <c r="I6730" s="10">
        <v>1255.5699999999997</v>
      </c>
      <c r="J6730" s="10">
        <v>5.83</v>
      </c>
      <c r="K6730" s="10">
        <v>0</v>
      </c>
      <c r="L6730" s="10">
        <v>5.83</v>
      </c>
      <c r="M6730" s="10">
        <v>2.27</v>
      </c>
      <c r="N6730" s="10">
        <v>3.56</v>
      </c>
    </row>
    <row r="6731" spans="1:14" x14ac:dyDescent="0.25">
      <c r="A6731" s="9" t="s">
        <v>886</v>
      </c>
      <c r="B6731" s="9" t="s">
        <v>34</v>
      </c>
      <c r="C6731" s="9" t="s">
        <v>33</v>
      </c>
      <c r="D6731" s="9" t="s">
        <v>27</v>
      </c>
      <c r="E6731" s="10">
        <v>7068.12</v>
      </c>
      <c r="F6731" s="10">
        <v>0</v>
      </c>
      <c r="G6731" s="10">
        <v>7068.12</v>
      </c>
      <c r="H6731" s="10">
        <v>2752.05</v>
      </c>
      <c r="I6731" s="10">
        <v>4316.07</v>
      </c>
      <c r="J6731" s="10">
        <v>5.83</v>
      </c>
      <c r="K6731" s="10">
        <v>0</v>
      </c>
      <c r="L6731" s="10">
        <v>5.83</v>
      </c>
      <c r="M6731" s="10">
        <v>2.27</v>
      </c>
      <c r="N6731" s="10">
        <v>3.56</v>
      </c>
    </row>
    <row r="6732" spans="1:14" x14ac:dyDescent="0.25">
      <c r="A6732" s="9" t="s">
        <v>886</v>
      </c>
      <c r="B6732" s="9" t="s">
        <v>35</v>
      </c>
      <c r="C6732" s="9" t="s">
        <v>33</v>
      </c>
      <c r="D6732" s="9" t="s">
        <v>27</v>
      </c>
      <c r="E6732" s="10">
        <v>7647.27</v>
      </c>
      <c r="F6732" s="10">
        <v>0</v>
      </c>
      <c r="G6732" s="10">
        <v>7647.27</v>
      </c>
      <c r="H6732" s="10">
        <v>2977.58</v>
      </c>
      <c r="I6732" s="10">
        <v>4669.6900000000005</v>
      </c>
      <c r="J6732" s="10">
        <v>122.43</v>
      </c>
      <c r="K6732" s="10">
        <v>0</v>
      </c>
      <c r="L6732" s="10">
        <v>122.43</v>
      </c>
      <c r="M6732" s="10">
        <v>47.67</v>
      </c>
      <c r="N6732" s="10">
        <v>74.760000000000005</v>
      </c>
    </row>
    <row r="6733" spans="1:14" x14ac:dyDescent="0.25">
      <c r="A6733" s="9" t="s">
        <v>886</v>
      </c>
      <c r="B6733" s="9" t="s">
        <v>36</v>
      </c>
      <c r="C6733" s="9" t="s">
        <v>29</v>
      </c>
      <c r="D6733" s="9" t="s">
        <v>27</v>
      </c>
      <c r="E6733" s="10">
        <v>0</v>
      </c>
      <c r="F6733" s="10">
        <v>0</v>
      </c>
      <c r="G6733" s="10">
        <v>0</v>
      </c>
      <c r="H6733" s="10">
        <v>3405.67</v>
      </c>
      <c r="I6733" s="10">
        <v>-3405.67</v>
      </c>
      <c r="J6733" s="10">
        <v>0</v>
      </c>
      <c r="K6733" s="10">
        <v>0</v>
      </c>
      <c r="L6733" s="10">
        <v>0</v>
      </c>
      <c r="M6733" s="10">
        <v>0</v>
      </c>
      <c r="N6733" s="10">
        <v>0</v>
      </c>
    </row>
    <row r="6734" spans="1:14" x14ac:dyDescent="0.25">
      <c r="A6734" s="9" t="s">
        <v>886</v>
      </c>
      <c r="B6734" s="9" t="s">
        <v>37</v>
      </c>
      <c r="C6734" s="9" t="s">
        <v>29</v>
      </c>
      <c r="D6734" s="9" t="s">
        <v>27</v>
      </c>
      <c r="E6734" s="10">
        <v>0</v>
      </c>
      <c r="F6734" s="10">
        <v>0</v>
      </c>
      <c r="G6734" s="10">
        <v>0</v>
      </c>
      <c r="H6734" s="10">
        <v>7875.63</v>
      </c>
      <c r="I6734" s="10">
        <v>-7875.63</v>
      </c>
      <c r="J6734" s="10">
        <v>0</v>
      </c>
      <c r="K6734" s="10">
        <v>0</v>
      </c>
      <c r="L6734" s="10">
        <v>0</v>
      </c>
      <c r="M6734" s="10">
        <v>0</v>
      </c>
      <c r="N6734" s="10">
        <v>0</v>
      </c>
    </row>
    <row r="6735" spans="1:14" x14ac:dyDescent="0.25">
      <c r="A6735" s="9" t="s">
        <v>886</v>
      </c>
      <c r="B6735" s="9" t="s">
        <v>459</v>
      </c>
      <c r="C6735" s="9" t="s">
        <v>39</v>
      </c>
      <c r="D6735" s="9" t="s">
        <v>40</v>
      </c>
      <c r="E6735" s="10">
        <v>-177724.05</v>
      </c>
      <c r="F6735" s="10">
        <v>0</v>
      </c>
      <c r="G6735" s="10">
        <v>-177724.05</v>
      </c>
      <c r="H6735" s="10">
        <v>-177724.12</v>
      </c>
      <c r="I6735" s="10">
        <v>7.0000000006984919E-2</v>
      </c>
      <c r="J6735" s="10">
        <v>-2043</v>
      </c>
      <c r="K6735" s="10">
        <v>0</v>
      </c>
      <c r="L6735" s="10">
        <v>-2043</v>
      </c>
      <c r="M6735" s="10">
        <v>-2043</v>
      </c>
      <c r="N6735" s="10">
        <v>0</v>
      </c>
    </row>
    <row r="6736" spans="1:14" x14ac:dyDescent="0.25">
      <c r="A6736" s="9" t="s">
        <v>886</v>
      </c>
      <c r="B6736" s="9" t="s">
        <v>840</v>
      </c>
      <c r="C6736" s="9" t="s">
        <v>42</v>
      </c>
      <c r="D6736" s="9" t="s">
        <v>58</v>
      </c>
      <c r="E6736" s="10">
        <v>158659.96</v>
      </c>
      <c r="F6736" s="10">
        <v>0</v>
      </c>
      <c r="G6736" s="10">
        <v>158659.96</v>
      </c>
      <c r="H6736" s="10">
        <v>0</v>
      </c>
      <c r="I6736" s="10">
        <v>158659.96</v>
      </c>
      <c r="J6736" s="10">
        <v>1976</v>
      </c>
      <c r="K6736" s="10">
        <v>0</v>
      </c>
      <c r="L6736" s="10">
        <v>1976</v>
      </c>
      <c r="M6736" s="10">
        <v>0</v>
      </c>
      <c r="N6736" s="10">
        <v>1976</v>
      </c>
    </row>
    <row r="6737" spans="1:14" x14ac:dyDescent="0.25">
      <c r="A6737" s="9" t="s">
        <v>886</v>
      </c>
      <c r="B6737" s="9" t="s">
        <v>92</v>
      </c>
      <c r="C6737" s="9" t="s">
        <v>42</v>
      </c>
      <c r="D6737" s="9" t="s">
        <v>43</v>
      </c>
      <c r="E6737" s="10">
        <v>203.86</v>
      </c>
      <c r="F6737" s="10">
        <v>173.9009900990099</v>
      </c>
      <c r="G6737" s="10">
        <v>29.959009900990111</v>
      </c>
      <c r="H6737" s="10">
        <v>175.64</v>
      </c>
      <c r="I6737" s="10">
        <v>28.220000000000027</v>
      </c>
      <c r="J6737" s="10">
        <v>2395</v>
      </c>
      <c r="K6737" s="10">
        <v>2042.9999999999998</v>
      </c>
      <c r="L6737" s="10">
        <v>352.00000000000023</v>
      </c>
      <c r="M6737" s="10">
        <v>2063.4299999999998</v>
      </c>
      <c r="N6737" s="10">
        <v>331.57000000000016</v>
      </c>
    </row>
    <row r="6738" spans="1:14" x14ac:dyDescent="0.25">
      <c r="A6738" s="9" t="s">
        <v>886</v>
      </c>
      <c r="B6738" s="9" t="s">
        <v>235</v>
      </c>
      <c r="C6738" s="9" t="s">
        <v>42</v>
      </c>
      <c r="D6738" s="9" t="s">
        <v>43</v>
      </c>
      <c r="E6738" s="10">
        <v>685.17</v>
      </c>
      <c r="F6738" s="10">
        <v>704.83582089552237</v>
      </c>
      <c r="G6738" s="10">
        <v>-19.665820895522415</v>
      </c>
      <c r="H6738" s="10">
        <v>708.36</v>
      </c>
      <c r="I6738" s="10">
        <v>-23.190000000000055</v>
      </c>
      <c r="J6738" s="10">
        <v>1986</v>
      </c>
      <c r="K6738" s="10">
        <v>2043</v>
      </c>
      <c r="L6738" s="10">
        <v>-57</v>
      </c>
      <c r="M6738" s="10">
        <v>2053.2150000000001</v>
      </c>
      <c r="N6738" s="10">
        <v>-67.215000000000146</v>
      </c>
    </row>
    <row r="6739" spans="1:14" x14ac:dyDescent="0.25">
      <c r="A6739" s="9" t="s">
        <v>886</v>
      </c>
      <c r="B6739" s="9" t="s">
        <v>887</v>
      </c>
      <c r="C6739" s="9" t="s">
        <v>42</v>
      </c>
      <c r="D6739" s="9" t="s">
        <v>43</v>
      </c>
      <c r="E6739" s="10">
        <v>1881.9</v>
      </c>
      <c r="F6739" s="10">
        <v>1875.4778325123152</v>
      </c>
      <c r="G6739" s="10">
        <v>6.4221674876848738</v>
      </c>
      <c r="H6739" s="10">
        <v>1903.61</v>
      </c>
      <c r="I6739" s="10">
        <v>-21.709999999999809</v>
      </c>
      <c r="J6739" s="10">
        <v>12300</v>
      </c>
      <c r="K6739" s="10">
        <v>12258</v>
      </c>
      <c r="L6739" s="10">
        <v>42</v>
      </c>
      <c r="M6739" s="10">
        <v>12441.87</v>
      </c>
      <c r="N6739" s="10">
        <v>-141.8700000000008</v>
      </c>
    </row>
    <row r="6740" spans="1:14" x14ac:dyDescent="0.25">
      <c r="A6740" s="9" t="s">
        <v>886</v>
      </c>
      <c r="B6740" s="9" t="s">
        <v>888</v>
      </c>
      <c r="C6740" s="9" t="s">
        <v>42</v>
      </c>
      <c r="D6740" s="9" t="s">
        <v>43</v>
      </c>
      <c r="E6740" s="10">
        <v>2070.8000000000002</v>
      </c>
      <c r="F6740" s="10">
        <v>2047.0837438423646</v>
      </c>
      <c r="G6740" s="10">
        <v>23.716256157635598</v>
      </c>
      <c r="H6740" s="10">
        <v>2077.79</v>
      </c>
      <c r="I6740" s="10">
        <v>-6.9899999999997817</v>
      </c>
      <c r="J6740" s="10">
        <v>12400</v>
      </c>
      <c r="K6740" s="10">
        <v>12258</v>
      </c>
      <c r="L6740" s="10">
        <v>142</v>
      </c>
      <c r="M6740" s="10">
        <v>12441.87</v>
      </c>
      <c r="N6740" s="10">
        <v>-41.8700000000008</v>
      </c>
    </row>
    <row r="6741" spans="1:14" x14ac:dyDescent="0.25">
      <c r="A6741" s="9" t="s">
        <v>886</v>
      </c>
      <c r="B6741" s="9" t="s">
        <v>889</v>
      </c>
      <c r="C6741" s="9" t="s">
        <v>42</v>
      </c>
      <c r="D6741" s="9" t="s">
        <v>43</v>
      </c>
      <c r="E6741" s="10">
        <v>3887</v>
      </c>
      <c r="F6741" s="10">
        <v>3811.7438423645322</v>
      </c>
      <c r="G6741" s="10">
        <v>75.256157635467844</v>
      </c>
      <c r="H6741" s="10">
        <v>3868.92</v>
      </c>
      <c r="I6741" s="10">
        <v>18.079999999999927</v>
      </c>
      <c r="J6741" s="10">
        <v>12500</v>
      </c>
      <c r="K6741" s="10">
        <v>12258</v>
      </c>
      <c r="L6741" s="10">
        <v>242</v>
      </c>
      <c r="M6741" s="10">
        <v>12441.87</v>
      </c>
      <c r="N6741" s="10">
        <v>58.1299999999992</v>
      </c>
    </row>
    <row r="6742" spans="1:14" x14ac:dyDescent="0.25">
      <c r="A6742" s="9" t="s">
        <v>886</v>
      </c>
      <c r="B6742" s="9" t="s">
        <v>464</v>
      </c>
      <c r="C6742" s="9" t="s">
        <v>42</v>
      </c>
      <c r="D6742" s="9" t="s">
        <v>43</v>
      </c>
      <c r="E6742" s="10">
        <v>9980.75</v>
      </c>
      <c r="F6742" s="10">
        <v>9826.8275862068967</v>
      </c>
      <c r="G6742" s="10">
        <v>153.92241379310326</v>
      </c>
      <c r="H6742" s="10">
        <v>9974.23</v>
      </c>
      <c r="I6742" s="10">
        <v>6.5200000000004366</v>
      </c>
      <c r="J6742" s="10">
        <v>2075</v>
      </c>
      <c r="K6742" s="10">
        <v>2043</v>
      </c>
      <c r="L6742" s="10">
        <v>32</v>
      </c>
      <c r="M6742" s="10">
        <v>2073.645</v>
      </c>
      <c r="N6742" s="10">
        <v>1.3550000000000182</v>
      </c>
    </row>
    <row r="6743" spans="1:14" x14ac:dyDescent="0.25">
      <c r="A6743" s="9" t="s">
        <v>886</v>
      </c>
      <c r="B6743" s="9" t="s">
        <v>465</v>
      </c>
      <c r="C6743" s="9" t="s">
        <v>42</v>
      </c>
      <c r="D6743" s="9" t="s">
        <v>43</v>
      </c>
      <c r="E6743" s="10">
        <v>11056.7</v>
      </c>
      <c r="F6743" s="10">
        <v>10580.246305418719</v>
      </c>
      <c r="G6743" s="10">
        <v>476.45369458128152</v>
      </c>
      <c r="H6743" s="10">
        <v>10738.95</v>
      </c>
      <c r="I6743" s="10">
        <v>317.75</v>
      </c>
      <c r="J6743" s="10">
        <v>12810</v>
      </c>
      <c r="K6743" s="10">
        <v>12258</v>
      </c>
      <c r="L6743" s="10">
        <v>552</v>
      </c>
      <c r="M6743" s="10">
        <v>12441.87</v>
      </c>
      <c r="N6743" s="10">
        <v>368.1299999999992</v>
      </c>
    </row>
    <row r="6744" spans="1:14" x14ac:dyDescent="0.25">
      <c r="A6744" s="9" t="s">
        <v>886</v>
      </c>
      <c r="B6744" s="9" t="s">
        <v>50</v>
      </c>
      <c r="C6744" s="9" t="s">
        <v>42</v>
      </c>
      <c r="D6744" s="9" t="s">
        <v>43</v>
      </c>
      <c r="E6744" s="10">
        <v>0</v>
      </c>
      <c r="F6744" s="10">
        <v>16303.144278606966</v>
      </c>
      <c r="G6744" s="10">
        <v>-16303.144278606966</v>
      </c>
      <c r="H6744" s="10">
        <v>16384.66</v>
      </c>
      <c r="I6744" s="10">
        <v>-16384.66</v>
      </c>
      <c r="J6744" s="10">
        <v>0</v>
      </c>
      <c r="K6744" s="10">
        <v>12258</v>
      </c>
      <c r="L6744" s="10">
        <v>-12258</v>
      </c>
      <c r="M6744" s="10">
        <v>12319.29</v>
      </c>
      <c r="N6744" s="10">
        <v>-12319.29</v>
      </c>
    </row>
    <row r="6745" spans="1:14" x14ac:dyDescent="0.25">
      <c r="A6745" s="9" t="s">
        <v>886</v>
      </c>
      <c r="B6745" s="9" t="s">
        <v>88</v>
      </c>
      <c r="C6745" s="9" t="s">
        <v>42</v>
      </c>
      <c r="D6745" s="9" t="s">
        <v>43</v>
      </c>
      <c r="E6745" s="10">
        <v>0</v>
      </c>
      <c r="F6745" s="10">
        <v>62085.910891089108</v>
      </c>
      <c r="G6745" s="10">
        <v>-62085.910891089108</v>
      </c>
      <c r="H6745" s="10">
        <v>62706.77</v>
      </c>
      <c r="I6745" s="10">
        <v>-62706.77</v>
      </c>
      <c r="J6745" s="10">
        <v>0</v>
      </c>
      <c r="K6745" s="10">
        <v>12258</v>
      </c>
      <c r="L6745" s="10">
        <v>-12258</v>
      </c>
      <c r="M6745" s="10">
        <v>12380.58</v>
      </c>
      <c r="N6745" s="10">
        <v>-12380.58</v>
      </c>
    </row>
    <row r="6746" spans="1:14" x14ac:dyDescent="0.25">
      <c r="A6746" s="9" t="s">
        <v>886</v>
      </c>
      <c r="B6746" s="9" t="s">
        <v>250</v>
      </c>
      <c r="C6746" s="9" t="s">
        <v>42</v>
      </c>
      <c r="D6746" s="9" t="s">
        <v>53</v>
      </c>
      <c r="E6746" s="10">
        <v>0</v>
      </c>
      <c r="F6746" s="10">
        <v>50152.805970149253</v>
      </c>
      <c r="G6746" s="10">
        <v>-50152.805970149253</v>
      </c>
      <c r="H6746" s="10">
        <v>50403.57</v>
      </c>
      <c r="I6746" s="10">
        <v>-50403.57</v>
      </c>
      <c r="J6746" s="10">
        <v>0</v>
      </c>
      <c r="K6746" s="10">
        <v>9193.5004975124375</v>
      </c>
      <c r="L6746" s="10">
        <v>-9193.5004975124375</v>
      </c>
      <c r="M6746" s="10">
        <v>9239.4680000000008</v>
      </c>
      <c r="N6746" s="10">
        <v>-9239.4680000000008</v>
      </c>
    </row>
    <row r="6747" spans="1:14" x14ac:dyDescent="0.25">
      <c r="A6747" s="9" t="s">
        <v>886</v>
      </c>
      <c r="B6747" s="9" t="s">
        <v>54</v>
      </c>
      <c r="C6747" s="9" t="s">
        <v>42</v>
      </c>
      <c r="D6747" s="9" t="s">
        <v>55</v>
      </c>
      <c r="E6747" s="10">
        <v>0</v>
      </c>
      <c r="F6747" s="10">
        <v>606.76470588235293</v>
      </c>
      <c r="G6747" s="10">
        <v>-606.76470588235293</v>
      </c>
      <c r="H6747" s="10">
        <v>618.9</v>
      </c>
      <c r="I6747" s="10">
        <v>-618.9</v>
      </c>
      <c r="J6747" s="10">
        <v>0</v>
      </c>
      <c r="K6747" s="10">
        <v>110.32156862745099</v>
      </c>
      <c r="L6747" s="10">
        <v>-110.32156862745099</v>
      </c>
      <c r="M6747" s="10">
        <v>112.52800000000001</v>
      </c>
      <c r="N6747" s="10">
        <v>-112.52800000000001</v>
      </c>
    </row>
    <row r="6748" spans="1:14" x14ac:dyDescent="0.25">
      <c r="A6748" s="9" t="s">
        <v>890</v>
      </c>
      <c r="B6748" s="9" t="s">
        <v>25</v>
      </c>
      <c r="C6748" s="9" t="s">
        <v>26</v>
      </c>
      <c r="D6748" s="9" t="s">
        <v>27</v>
      </c>
      <c r="E6748" s="10">
        <v>7867.97</v>
      </c>
      <c r="F6748" s="10">
        <v>0</v>
      </c>
      <c r="G6748" s="10">
        <v>7867.97</v>
      </c>
      <c r="H6748" s="10">
        <v>0</v>
      </c>
      <c r="I6748" s="10">
        <v>7867.97</v>
      </c>
      <c r="J6748" s="10">
        <v>0</v>
      </c>
      <c r="K6748" s="10">
        <v>0</v>
      </c>
      <c r="L6748" s="10">
        <v>0</v>
      </c>
      <c r="M6748" s="10">
        <v>0</v>
      </c>
      <c r="N6748" s="10">
        <v>0</v>
      </c>
    </row>
    <row r="6749" spans="1:14" x14ac:dyDescent="0.25">
      <c r="A6749" s="9" t="s">
        <v>890</v>
      </c>
      <c r="B6749" s="9" t="s">
        <v>32</v>
      </c>
      <c r="C6749" s="9" t="s">
        <v>33</v>
      </c>
      <c r="D6749" s="9" t="s">
        <v>27</v>
      </c>
      <c r="E6749" s="10">
        <v>1061.58</v>
      </c>
      <c r="F6749" s="10">
        <v>0</v>
      </c>
      <c r="G6749" s="10">
        <v>1061.58</v>
      </c>
      <c r="H6749" s="10">
        <v>1768</v>
      </c>
      <c r="I6749" s="10">
        <v>-706.42000000000007</v>
      </c>
      <c r="J6749" s="10">
        <v>3.01</v>
      </c>
      <c r="K6749" s="10">
        <v>0</v>
      </c>
      <c r="L6749" s="10">
        <v>3.01</v>
      </c>
      <c r="M6749" s="10">
        <v>5.0129999999999999</v>
      </c>
      <c r="N6749" s="10">
        <v>-2.0030000000000001</v>
      </c>
    </row>
    <row r="6750" spans="1:14" x14ac:dyDescent="0.25">
      <c r="A6750" s="9" t="s">
        <v>890</v>
      </c>
      <c r="B6750" s="9" t="s">
        <v>34</v>
      </c>
      <c r="C6750" s="9" t="s">
        <v>33</v>
      </c>
      <c r="D6750" s="9" t="s">
        <v>27</v>
      </c>
      <c r="E6750" s="10">
        <v>3649.24</v>
      </c>
      <c r="F6750" s="10">
        <v>0</v>
      </c>
      <c r="G6750" s="10">
        <v>3649.24</v>
      </c>
      <c r="H6750" s="10">
        <v>6077.56</v>
      </c>
      <c r="I6750" s="10">
        <v>-2428.3200000000006</v>
      </c>
      <c r="J6750" s="10">
        <v>3.01</v>
      </c>
      <c r="K6750" s="10">
        <v>0</v>
      </c>
      <c r="L6750" s="10">
        <v>3.01</v>
      </c>
      <c r="M6750" s="10">
        <v>5.0129999999999999</v>
      </c>
      <c r="N6750" s="10">
        <v>-2.0030000000000001</v>
      </c>
    </row>
    <row r="6751" spans="1:14" x14ac:dyDescent="0.25">
      <c r="A6751" s="9" t="s">
        <v>890</v>
      </c>
      <c r="B6751" s="9" t="s">
        <v>35</v>
      </c>
      <c r="C6751" s="9" t="s">
        <v>33</v>
      </c>
      <c r="D6751" s="9" t="s">
        <v>27</v>
      </c>
      <c r="E6751" s="10">
        <v>3948.25</v>
      </c>
      <c r="F6751" s="10">
        <v>0</v>
      </c>
      <c r="G6751" s="10">
        <v>3948.25</v>
      </c>
      <c r="H6751" s="10">
        <v>6575.42</v>
      </c>
      <c r="I6751" s="10">
        <v>-2627.17</v>
      </c>
      <c r="J6751" s="10">
        <v>63.21</v>
      </c>
      <c r="K6751" s="10">
        <v>0</v>
      </c>
      <c r="L6751" s="10">
        <v>63.21</v>
      </c>
      <c r="M6751" s="10">
        <v>105.27</v>
      </c>
      <c r="N6751" s="10">
        <v>-42.059999999999995</v>
      </c>
    </row>
    <row r="6752" spans="1:14" x14ac:dyDescent="0.25">
      <c r="A6752" s="9" t="s">
        <v>890</v>
      </c>
      <c r="B6752" s="9" t="s">
        <v>186</v>
      </c>
      <c r="C6752" s="9" t="s">
        <v>39</v>
      </c>
      <c r="D6752" s="9" t="s">
        <v>40</v>
      </c>
      <c r="E6752" s="10">
        <v>-599625.64</v>
      </c>
      <c r="F6752" s="10">
        <v>0</v>
      </c>
      <c r="G6752" s="10">
        <v>-599625.64</v>
      </c>
      <c r="H6752" s="10">
        <v>-599625.57999999996</v>
      </c>
      <c r="I6752" s="10">
        <v>-6.0000000055879354E-2</v>
      </c>
      <c r="J6752" s="10">
        <v>-3509</v>
      </c>
      <c r="K6752" s="10">
        <v>0</v>
      </c>
      <c r="L6752" s="10">
        <v>-3509</v>
      </c>
      <c r="M6752" s="10">
        <v>-3509</v>
      </c>
      <c r="N6752" s="10">
        <v>0</v>
      </c>
    </row>
    <row r="6753" spans="1:14" x14ac:dyDescent="0.25">
      <c r="A6753" s="9" t="s">
        <v>890</v>
      </c>
      <c r="B6753" s="9" t="s">
        <v>177</v>
      </c>
      <c r="C6753" s="9" t="s">
        <v>42</v>
      </c>
      <c r="D6753" s="9" t="s">
        <v>58</v>
      </c>
      <c r="E6753" s="10">
        <v>495880.23</v>
      </c>
      <c r="F6753" s="10">
        <v>495880.16915422888</v>
      </c>
      <c r="G6753" s="10">
        <v>6.0845771105960011E-2</v>
      </c>
      <c r="H6753" s="10">
        <v>498359.57</v>
      </c>
      <c r="I6753" s="10">
        <v>-2479.3400000000256</v>
      </c>
      <c r="J6753" s="10">
        <v>21054</v>
      </c>
      <c r="K6753" s="10">
        <v>21054</v>
      </c>
      <c r="L6753" s="10">
        <v>0</v>
      </c>
      <c r="M6753" s="10">
        <v>21159.27</v>
      </c>
      <c r="N6753" s="10">
        <v>-105.27000000000044</v>
      </c>
    </row>
    <row r="6754" spans="1:14" x14ac:dyDescent="0.25">
      <c r="A6754" s="9" t="s">
        <v>890</v>
      </c>
      <c r="B6754" s="9" t="s">
        <v>187</v>
      </c>
      <c r="C6754" s="9" t="s">
        <v>42</v>
      </c>
      <c r="D6754" s="9" t="s">
        <v>43</v>
      </c>
      <c r="E6754" s="10">
        <v>2155.02</v>
      </c>
      <c r="F6754" s="10">
        <v>0</v>
      </c>
      <c r="G6754" s="10">
        <v>2155.02</v>
      </c>
      <c r="H6754" s="10">
        <v>0</v>
      </c>
      <c r="I6754" s="10">
        <v>2155.02</v>
      </c>
      <c r="J6754" s="10">
        <v>21000</v>
      </c>
      <c r="K6754" s="10">
        <v>0</v>
      </c>
      <c r="L6754" s="10">
        <v>21000</v>
      </c>
      <c r="M6754" s="10">
        <v>0</v>
      </c>
      <c r="N6754" s="10">
        <v>21000</v>
      </c>
    </row>
    <row r="6755" spans="1:14" x14ac:dyDescent="0.25">
      <c r="A6755" s="9" t="s">
        <v>890</v>
      </c>
      <c r="B6755" s="9" t="s">
        <v>92</v>
      </c>
      <c r="C6755" s="9" t="s">
        <v>42</v>
      </c>
      <c r="D6755" s="9" t="s">
        <v>43</v>
      </c>
      <c r="E6755" s="10">
        <v>482.21</v>
      </c>
      <c r="F6755" s="10">
        <v>298.68316831683171</v>
      </c>
      <c r="G6755" s="10">
        <v>183.52683168316827</v>
      </c>
      <c r="H6755" s="10">
        <v>301.67</v>
      </c>
      <c r="I6755" s="10">
        <v>180.53999999999996</v>
      </c>
      <c r="J6755" s="10">
        <v>5665</v>
      </c>
      <c r="K6755" s="10">
        <v>3509</v>
      </c>
      <c r="L6755" s="10">
        <v>2156</v>
      </c>
      <c r="M6755" s="10">
        <v>3544.09</v>
      </c>
      <c r="N6755" s="10">
        <v>2120.91</v>
      </c>
    </row>
    <row r="6756" spans="1:14" x14ac:dyDescent="0.25">
      <c r="A6756" s="9" t="s">
        <v>890</v>
      </c>
      <c r="B6756" s="9" t="s">
        <v>179</v>
      </c>
      <c r="C6756" s="9" t="s">
        <v>42</v>
      </c>
      <c r="D6756" s="9" t="s">
        <v>43</v>
      </c>
      <c r="E6756" s="10">
        <v>1299.44</v>
      </c>
      <c r="F6756" s="10">
        <v>1298.3283582089553</v>
      </c>
      <c r="G6756" s="10">
        <v>1.1116417910448035</v>
      </c>
      <c r="H6756" s="10">
        <v>1304.82</v>
      </c>
      <c r="I6756" s="10">
        <v>-5.3799999999998818</v>
      </c>
      <c r="J6756" s="10">
        <v>3512</v>
      </c>
      <c r="K6756" s="10">
        <v>3509</v>
      </c>
      <c r="L6756" s="10">
        <v>3</v>
      </c>
      <c r="M6756" s="10">
        <v>3526.5450000000001</v>
      </c>
      <c r="N6756" s="10">
        <v>-14.545000000000073</v>
      </c>
    </row>
    <row r="6757" spans="1:14" x14ac:dyDescent="0.25">
      <c r="A6757" s="9" t="s">
        <v>890</v>
      </c>
      <c r="B6757" s="9" t="s">
        <v>188</v>
      </c>
      <c r="C6757" s="9" t="s">
        <v>42</v>
      </c>
      <c r="D6757" s="9" t="s">
        <v>43</v>
      </c>
      <c r="E6757" s="10">
        <v>0</v>
      </c>
      <c r="F6757" s="10">
        <v>2160.5615763546793</v>
      </c>
      <c r="G6757" s="10">
        <v>-2160.5615763546793</v>
      </c>
      <c r="H6757" s="10">
        <v>2192.9699999999998</v>
      </c>
      <c r="I6757" s="10">
        <v>-2192.9699999999998</v>
      </c>
      <c r="J6757" s="10">
        <v>0</v>
      </c>
      <c r="K6757" s="10">
        <v>21054</v>
      </c>
      <c r="L6757" s="10">
        <v>-21054</v>
      </c>
      <c r="M6757" s="10">
        <v>21369.81</v>
      </c>
      <c r="N6757" s="10">
        <v>-21369.81</v>
      </c>
    </row>
    <row r="6758" spans="1:14" x14ac:dyDescent="0.25">
      <c r="A6758" s="9" t="s">
        <v>890</v>
      </c>
      <c r="B6758" s="9" t="s">
        <v>181</v>
      </c>
      <c r="C6758" s="9" t="s">
        <v>42</v>
      </c>
      <c r="D6758" s="9" t="s">
        <v>43</v>
      </c>
      <c r="E6758" s="10">
        <v>9985.66</v>
      </c>
      <c r="F6758" s="10">
        <v>9870.3251231527083</v>
      </c>
      <c r="G6758" s="10">
        <v>115.33487684729153</v>
      </c>
      <c r="H6758" s="10">
        <v>10018.379999999999</v>
      </c>
      <c r="I6758" s="10">
        <v>-32.719999999999345</v>
      </c>
      <c r="J6758" s="10">
        <v>21300</v>
      </c>
      <c r="K6758" s="10">
        <v>21054</v>
      </c>
      <c r="L6758" s="10">
        <v>246</v>
      </c>
      <c r="M6758" s="10">
        <v>21369.81</v>
      </c>
      <c r="N6758" s="10">
        <v>-69.81000000000131</v>
      </c>
    </row>
    <row r="6759" spans="1:14" x14ac:dyDescent="0.25">
      <c r="A6759" s="9" t="s">
        <v>890</v>
      </c>
      <c r="B6759" s="9" t="s">
        <v>182</v>
      </c>
      <c r="C6759" s="9" t="s">
        <v>42</v>
      </c>
      <c r="D6759" s="9" t="s">
        <v>43</v>
      </c>
      <c r="E6759" s="10">
        <v>17892.18</v>
      </c>
      <c r="F6759" s="10">
        <v>16892.463054187188</v>
      </c>
      <c r="G6759" s="10">
        <v>999.7169458128119</v>
      </c>
      <c r="H6759" s="10">
        <v>17145.849999999999</v>
      </c>
      <c r="I6759" s="10">
        <v>746.33000000000175</v>
      </c>
      <c r="J6759" s="10">
        <v>22300</v>
      </c>
      <c r="K6759" s="10">
        <v>21054</v>
      </c>
      <c r="L6759" s="10">
        <v>1246</v>
      </c>
      <c r="M6759" s="10">
        <v>21369.81</v>
      </c>
      <c r="N6759" s="10">
        <v>930.18999999999869</v>
      </c>
    </row>
    <row r="6760" spans="1:14" x14ac:dyDescent="0.25">
      <c r="A6760" s="9" t="s">
        <v>890</v>
      </c>
      <c r="B6760" s="9" t="s">
        <v>183</v>
      </c>
      <c r="C6760" s="9" t="s">
        <v>42</v>
      </c>
      <c r="D6760" s="9" t="s">
        <v>43</v>
      </c>
      <c r="E6760" s="10">
        <v>22148.54</v>
      </c>
      <c r="F6760" s="10">
        <v>22386.719211822659</v>
      </c>
      <c r="G6760" s="10">
        <v>-238.17921182265854</v>
      </c>
      <c r="H6760" s="10">
        <v>22722.52</v>
      </c>
      <c r="I6760" s="10">
        <v>-573.97999999999956</v>
      </c>
      <c r="J6760" s="10">
        <v>20830</v>
      </c>
      <c r="K6760" s="10">
        <v>21054</v>
      </c>
      <c r="L6760" s="10">
        <v>-224</v>
      </c>
      <c r="M6760" s="10">
        <v>21369.81</v>
      </c>
      <c r="N6760" s="10">
        <v>-539.81000000000131</v>
      </c>
    </row>
    <row r="6761" spans="1:14" x14ac:dyDescent="0.25">
      <c r="A6761" s="9" t="s">
        <v>890</v>
      </c>
      <c r="B6761" s="9" t="s">
        <v>184</v>
      </c>
      <c r="C6761" s="9" t="s">
        <v>42</v>
      </c>
      <c r="D6761" s="9" t="s">
        <v>43</v>
      </c>
      <c r="E6761" s="10">
        <v>33255.32</v>
      </c>
      <c r="F6761" s="10">
        <v>32668.788177339902</v>
      </c>
      <c r="G6761" s="10">
        <v>586.53182266009753</v>
      </c>
      <c r="H6761" s="10">
        <v>33158.82</v>
      </c>
      <c r="I6761" s="10">
        <v>96.5</v>
      </c>
      <c r="J6761" s="10">
        <v>3572</v>
      </c>
      <c r="K6761" s="10">
        <v>3509</v>
      </c>
      <c r="L6761" s="10">
        <v>63</v>
      </c>
      <c r="M6761" s="10">
        <v>3561.6350000000002</v>
      </c>
      <c r="N6761" s="10">
        <v>10.364999999999782</v>
      </c>
    </row>
    <row r="6762" spans="1:14" x14ac:dyDescent="0.25">
      <c r="A6762" s="9" t="s">
        <v>891</v>
      </c>
      <c r="B6762" s="9" t="s">
        <v>25</v>
      </c>
      <c r="C6762" s="9" t="s">
        <v>26</v>
      </c>
      <c r="D6762" s="9" t="s">
        <v>27</v>
      </c>
      <c r="E6762" s="10">
        <v>1136.01</v>
      </c>
      <c r="F6762" s="10">
        <v>0</v>
      </c>
      <c r="G6762" s="10">
        <v>1136.01</v>
      </c>
      <c r="H6762" s="10">
        <v>0</v>
      </c>
      <c r="I6762" s="10">
        <v>1136.01</v>
      </c>
      <c r="J6762" s="10">
        <v>0</v>
      </c>
      <c r="K6762" s="10">
        <v>0</v>
      </c>
      <c r="L6762" s="10">
        <v>0</v>
      </c>
      <c r="M6762" s="10">
        <v>0</v>
      </c>
      <c r="N6762" s="10">
        <v>0</v>
      </c>
    </row>
    <row r="6763" spans="1:14" x14ac:dyDescent="0.25">
      <c r="A6763" s="9" t="s">
        <v>891</v>
      </c>
      <c r="B6763" s="9" t="s">
        <v>28</v>
      </c>
      <c r="C6763" s="9" t="s">
        <v>29</v>
      </c>
      <c r="D6763" s="9" t="s">
        <v>27</v>
      </c>
      <c r="E6763" s="10">
        <v>1.59</v>
      </c>
      <c r="F6763" s="10">
        <v>0</v>
      </c>
      <c r="G6763" s="10">
        <v>1.59</v>
      </c>
      <c r="H6763" s="10">
        <v>1.6</v>
      </c>
      <c r="I6763" s="10">
        <v>-1.0000000000000009E-2</v>
      </c>
      <c r="J6763" s="10">
        <v>0</v>
      </c>
      <c r="K6763" s="10">
        <v>0</v>
      </c>
      <c r="L6763" s="10">
        <v>0</v>
      </c>
      <c r="M6763" s="10">
        <v>0</v>
      </c>
      <c r="N6763" s="10">
        <v>0</v>
      </c>
    </row>
    <row r="6764" spans="1:14" x14ac:dyDescent="0.25">
      <c r="A6764" s="9" t="s">
        <v>891</v>
      </c>
      <c r="B6764" s="9" t="s">
        <v>30</v>
      </c>
      <c r="C6764" s="9" t="s">
        <v>29</v>
      </c>
      <c r="D6764" s="9" t="s">
        <v>27</v>
      </c>
      <c r="E6764" s="10">
        <v>37.14</v>
      </c>
      <c r="F6764" s="10">
        <v>0</v>
      </c>
      <c r="G6764" s="10">
        <v>37.14</v>
      </c>
      <c r="H6764" s="10">
        <v>37.229999999999997</v>
      </c>
      <c r="I6764" s="10">
        <v>-8.9999999999996305E-2</v>
      </c>
      <c r="J6764" s="10">
        <v>0</v>
      </c>
      <c r="K6764" s="10">
        <v>0</v>
      </c>
      <c r="L6764" s="10">
        <v>0</v>
      </c>
      <c r="M6764" s="10">
        <v>0</v>
      </c>
      <c r="N6764" s="10">
        <v>0</v>
      </c>
    </row>
    <row r="6765" spans="1:14" x14ac:dyDescent="0.25">
      <c r="A6765" s="9" t="s">
        <v>891</v>
      </c>
      <c r="B6765" s="9" t="s">
        <v>31</v>
      </c>
      <c r="C6765" s="9" t="s">
        <v>29</v>
      </c>
      <c r="D6765" s="9" t="s">
        <v>27</v>
      </c>
      <c r="E6765" s="10">
        <v>249.38</v>
      </c>
      <c r="F6765" s="10">
        <v>0</v>
      </c>
      <c r="G6765" s="10">
        <v>249.38</v>
      </c>
      <c r="H6765" s="10">
        <v>249.97</v>
      </c>
      <c r="I6765" s="10">
        <v>-0.59000000000000341</v>
      </c>
      <c r="J6765" s="10">
        <v>0</v>
      </c>
      <c r="K6765" s="10">
        <v>0</v>
      </c>
      <c r="L6765" s="10">
        <v>0</v>
      </c>
      <c r="M6765" s="10">
        <v>0</v>
      </c>
      <c r="N6765" s="10">
        <v>0</v>
      </c>
    </row>
    <row r="6766" spans="1:14" x14ac:dyDescent="0.25">
      <c r="A6766" s="9" t="s">
        <v>891</v>
      </c>
      <c r="B6766" s="9" t="s">
        <v>32</v>
      </c>
      <c r="C6766" s="9" t="s">
        <v>33</v>
      </c>
      <c r="D6766" s="9" t="s">
        <v>27</v>
      </c>
      <c r="E6766" s="10">
        <v>380.9</v>
      </c>
      <c r="F6766" s="10">
        <v>0</v>
      </c>
      <c r="G6766" s="10">
        <v>380.9</v>
      </c>
      <c r="H6766" s="10">
        <v>592.51</v>
      </c>
      <c r="I6766" s="10">
        <v>-211.61</v>
      </c>
      <c r="J6766" s="10">
        <v>1.08</v>
      </c>
      <c r="K6766" s="10">
        <v>0</v>
      </c>
      <c r="L6766" s="10">
        <v>1.08</v>
      </c>
      <c r="M6766" s="10">
        <v>1.68</v>
      </c>
      <c r="N6766" s="10">
        <v>-0.59999999999999987</v>
      </c>
    </row>
    <row r="6767" spans="1:14" x14ac:dyDescent="0.25">
      <c r="A6767" s="9" t="s">
        <v>891</v>
      </c>
      <c r="B6767" s="9" t="s">
        <v>34</v>
      </c>
      <c r="C6767" s="9" t="s">
        <v>33</v>
      </c>
      <c r="D6767" s="9" t="s">
        <v>27</v>
      </c>
      <c r="E6767" s="10">
        <v>1309.3599999999999</v>
      </c>
      <c r="F6767" s="10">
        <v>0</v>
      </c>
      <c r="G6767" s="10">
        <v>1309.3599999999999</v>
      </c>
      <c r="H6767" s="10">
        <v>2036.78</v>
      </c>
      <c r="I6767" s="10">
        <v>-727.42000000000007</v>
      </c>
      <c r="J6767" s="10">
        <v>1.08</v>
      </c>
      <c r="K6767" s="10">
        <v>0</v>
      </c>
      <c r="L6767" s="10">
        <v>1.08</v>
      </c>
      <c r="M6767" s="10">
        <v>1.68</v>
      </c>
      <c r="N6767" s="10">
        <v>-0.59999999999999987</v>
      </c>
    </row>
    <row r="6768" spans="1:14" x14ac:dyDescent="0.25">
      <c r="A6768" s="9" t="s">
        <v>891</v>
      </c>
      <c r="B6768" s="9" t="s">
        <v>35</v>
      </c>
      <c r="C6768" s="9" t="s">
        <v>33</v>
      </c>
      <c r="D6768" s="9" t="s">
        <v>27</v>
      </c>
      <c r="E6768" s="10">
        <v>1416.64</v>
      </c>
      <c r="F6768" s="10">
        <v>0</v>
      </c>
      <c r="G6768" s="10">
        <v>1416.64</v>
      </c>
      <c r="H6768" s="10">
        <v>2203.67</v>
      </c>
      <c r="I6768" s="10">
        <v>-787.03</v>
      </c>
      <c r="J6768" s="10">
        <v>22.68</v>
      </c>
      <c r="K6768" s="10">
        <v>0</v>
      </c>
      <c r="L6768" s="10">
        <v>22.68</v>
      </c>
      <c r="M6768" s="10">
        <v>35.28</v>
      </c>
      <c r="N6768" s="10">
        <v>-12.600000000000001</v>
      </c>
    </row>
    <row r="6769" spans="1:14" x14ac:dyDescent="0.25">
      <c r="A6769" s="9" t="s">
        <v>891</v>
      </c>
      <c r="B6769" s="9" t="s">
        <v>36</v>
      </c>
      <c r="C6769" s="9" t="s">
        <v>29</v>
      </c>
      <c r="D6769" s="9" t="s">
        <v>27</v>
      </c>
      <c r="E6769" s="10">
        <v>2793.99</v>
      </c>
      <c r="F6769" s="10">
        <v>0</v>
      </c>
      <c r="G6769" s="10">
        <v>2793.99</v>
      </c>
      <c r="H6769" s="10">
        <v>2800.55</v>
      </c>
      <c r="I6769" s="10">
        <v>-6.5600000000004002</v>
      </c>
      <c r="J6769" s="10">
        <v>0</v>
      </c>
      <c r="K6769" s="10">
        <v>0</v>
      </c>
      <c r="L6769" s="10">
        <v>0</v>
      </c>
      <c r="M6769" s="10">
        <v>0</v>
      </c>
      <c r="N6769" s="10">
        <v>0</v>
      </c>
    </row>
    <row r="6770" spans="1:14" x14ac:dyDescent="0.25">
      <c r="A6770" s="9" t="s">
        <v>891</v>
      </c>
      <c r="B6770" s="9" t="s">
        <v>37</v>
      </c>
      <c r="C6770" s="9" t="s">
        <v>29</v>
      </c>
      <c r="D6770" s="9" t="s">
        <v>27</v>
      </c>
      <c r="E6770" s="10">
        <v>6461.12</v>
      </c>
      <c r="F6770" s="10">
        <v>0</v>
      </c>
      <c r="G6770" s="10">
        <v>6461.12</v>
      </c>
      <c r="H6770" s="10">
        <v>6476.29</v>
      </c>
      <c r="I6770" s="10">
        <v>-15.170000000000073</v>
      </c>
      <c r="J6770" s="10">
        <v>0</v>
      </c>
      <c r="K6770" s="10">
        <v>0</v>
      </c>
      <c r="L6770" s="10">
        <v>0</v>
      </c>
      <c r="M6770" s="10">
        <v>0</v>
      </c>
      <c r="N6770" s="10">
        <v>0</v>
      </c>
    </row>
    <row r="6771" spans="1:14" x14ac:dyDescent="0.25">
      <c r="A6771" s="9" t="s">
        <v>891</v>
      </c>
      <c r="B6771" s="9" t="s">
        <v>892</v>
      </c>
      <c r="C6771" s="9" t="s">
        <v>39</v>
      </c>
      <c r="D6771" s="9" t="s">
        <v>40</v>
      </c>
      <c r="E6771" s="10">
        <v>-157431.79</v>
      </c>
      <c r="F6771" s="10">
        <v>0</v>
      </c>
      <c r="G6771" s="10">
        <v>-157431.79</v>
      </c>
      <c r="H6771" s="10">
        <v>-157431.72</v>
      </c>
      <c r="I6771" s="10">
        <v>-7.0000000006984919E-2</v>
      </c>
      <c r="J6771" s="10">
        <v>-1680</v>
      </c>
      <c r="K6771" s="10">
        <v>0</v>
      </c>
      <c r="L6771" s="10">
        <v>-1680</v>
      </c>
      <c r="M6771" s="10">
        <v>-1680</v>
      </c>
      <c r="N6771" s="10">
        <v>0</v>
      </c>
    </row>
    <row r="6772" spans="1:14" x14ac:dyDescent="0.25">
      <c r="A6772" s="9" t="s">
        <v>891</v>
      </c>
      <c r="B6772" s="9" t="s">
        <v>92</v>
      </c>
      <c r="C6772" s="9" t="s">
        <v>42</v>
      </c>
      <c r="D6772" s="9" t="s">
        <v>43</v>
      </c>
      <c r="E6772" s="10">
        <v>167.26</v>
      </c>
      <c r="F6772" s="10">
        <v>143</v>
      </c>
      <c r="G6772" s="10">
        <v>24.259999999999991</v>
      </c>
      <c r="H6772" s="10">
        <v>144.43</v>
      </c>
      <c r="I6772" s="10">
        <v>22.829999999999984</v>
      </c>
      <c r="J6772" s="10">
        <v>1965</v>
      </c>
      <c r="K6772" s="10">
        <v>1680</v>
      </c>
      <c r="L6772" s="10">
        <v>285</v>
      </c>
      <c r="M6772" s="10">
        <v>1696.8</v>
      </c>
      <c r="N6772" s="10">
        <v>268.20000000000005</v>
      </c>
    </row>
    <row r="6773" spans="1:14" x14ac:dyDescent="0.25">
      <c r="A6773" s="9" t="s">
        <v>891</v>
      </c>
      <c r="B6773" s="9" t="s">
        <v>639</v>
      </c>
      <c r="C6773" s="9" t="s">
        <v>42</v>
      </c>
      <c r="D6773" s="9" t="s">
        <v>43</v>
      </c>
      <c r="E6773" s="10">
        <v>581.36</v>
      </c>
      <c r="F6773" s="10">
        <v>580.20689655172418</v>
      </c>
      <c r="G6773" s="10">
        <v>1.1531034482758287</v>
      </c>
      <c r="H6773" s="10">
        <v>588.91</v>
      </c>
      <c r="I6773" s="10">
        <v>-7.5499999999999545</v>
      </c>
      <c r="J6773" s="10">
        <v>10100</v>
      </c>
      <c r="K6773" s="10">
        <v>10080</v>
      </c>
      <c r="L6773" s="10">
        <v>20</v>
      </c>
      <c r="M6773" s="10">
        <v>10231.200000000001</v>
      </c>
      <c r="N6773" s="10">
        <v>-131.20000000000073</v>
      </c>
    </row>
    <row r="6774" spans="1:14" x14ac:dyDescent="0.25">
      <c r="A6774" s="9" t="s">
        <v>891</v>
      </c>
      <c r="B6774" s="9" t="s">
        <v>94</v>
      </c>
      <c r="C6774" s="9" t="s">
        <v>42</v>
      </c>
      <c r="D6774" s="9" t="s">
        <v>43</v>
      </c>
      <c r="E6774" s="10">
        <v>836.55</v>
      </c>
      <c r="F6774" s="10">
        <v>831.60199004975129</v>
      </c>
      <c r="G6774" s="10">
        <v>4.948009950248661</v>
      </c>
      <c r="H6774" s="10">
        <v>835.76</v>
      </c>
      <c r="I6774" s="10">
        <v>0.78999999999996362</v>
      </c>
      <c r="J6774" s="10">
        <v>1690</v>
      </c>
      <c r="K6774" s="10">
        <v>1680</v>
      </c>
      <c r="L6774" s="10">
        <v>10</v>
      </c>
      <c r="M6774" s="10">
        <v>1688.4</v>
      </c>
      <c r="N6774" s="10">
        <v>1.5999999999999091</v>
      </c>
    </row>
    <row r="6775" spans="1:14" x14ac:dyDescent="0.25">
      <c r="A6775" s="9" t="s">
        <v>891</v>
      </c>
      <c r="B6775" s="9" t="s">
        <v>376</v>
      </c>
      <c r="C6775" s="9" t="s">
        <v>42</v>
      </c>
      <c r="D6775" s="9" t="s">
        <v>43</v>
      </c>
      <c r="E6775" s="10">
        <v>2357.54</v>
      </c>
      <c r="F6775" s="10">
        <v>2352.8768472906404</v>
      </c>
      <c r="G6775" s="10">
        <v>4.6631527093595651</v>
      </c>
      <c r="H6775" s="10">
        <v>2388.17</v>
      </c>
      <c r="I6775" s="10">
        <v>-30.630000000000109</v>
      </c>
      <c r="J6775" s="10">
        <v>10100</v>
      </c>
      <c r="K6775" s="10">
        <v>10080</v>
      </c>
      <c r="L6775" s="10">
        <v>20</v>
      </c>
      <c r="M6775" s="10">
        <v>10231.200000000001</v>
      </c>
      <c r="N6775" s="10">
        <v>-131.20000000000073</v>
      </c>
    </row>
    <row r="6776" spans="1:14" x14ac:dyDescent="0.25">
      <c r="A6776" s="9" t="s">
        <v>891</v>
      </c>
      <c r="B6776" s="9" t="s">
        <v>500</v>
      </c>
      <c r="C6776" s="9" t="s">
        <v>42</v>
      </c>
      <c r="D6776" s="9" t="s">
        <v>43</v>
      </c>
      <c r="E6776" s="10">
        <v>3044.45</v>
      </c>
      <c r="F6776" s="10">
        <v>3038.4137931034484</v>
      </c>
      <c r="G6776" s="10">
        <v>6.0362068965514482</v>
      </c>
      <c r="H6776" s="10">
        <v>3083.99</v>
      </c>
      <c r="I6776" s="10">
        <v>-39.539999999999964</v>
      </c>
      <c r="J6776" s="10">
        <v>10100</v>
      </c>
      <c r="K6776" s="10">
        <v>10080</v>
      </c>
      <c r="L6776" s="10">
        <v>20</v>
      </c>
      <c r="M6776" s="10">
        <v>10231.200000000001</v>
      </c>
      <c r="N6776" s="10">
        <v>-131.20000000000073</v>
      </c>
    </row>
    <row r="6777" spans="1:14" x14ac:dyDescent="0.25">
      <c r="A6777" s="9" t="s">
        <v>891</v>
      </c>
      <c r="B6777" s="9" t="s">
        <v>47</v>
      </c>
      <c r="C6777" s="9" t="s">
        <v>42</v>
      </c>
      <c r="D6777" s="9" t="s">
        <v>43</v>
      </c>
      <c r="E6777" s="10">
        <v>4795.9399999999996</v>
      </c>
      <c r="F6777" s="10">
        <v>4739.5196078431381</v>
      </c>
      <c r="G6777" s="10">
        <v>56.420392156861453</v>
      </c>
      <c r="H6777" s="10">
        <v>4834.3100000000004</v>
      </c>
      <c r="I6777" s="10">
        <v>-38.3700000000008</v>
      </c>
      <c r="J6777" s="10">
        <v>10200</v>
      </c>
      <c r="K6777" s="10">
        <v>10080</v>
      </c>
      <c r="L6777" s="10">
        <v>120</v>
      </c>
      <c r="M6777" s="10">
        <v>10281.6</v>
      </c>
      <c r="N6777" s="10">
        <v>-81.600000000000364</v>
      </c>
    </row>
    <row r="6778" spans="1:14" x14ac:dyDescent="0.25">
      <c r="A6778" s="9" t="s">
        <v>891</v>
      </c>
      <c r="B6778" s="9" t="s">
        <v>272</v>
      </c>
      <c r="C6778" s="9" t="s">
        <v>42</v>
      </c>
      <c r="D6778" s="9" t="s">
        <v>43</v>
      </c>
      <c r="E6778" s="10">
        <v>8907.14</v>
      </c>
      <c r="F6778" s="10">
        <v>8162.1773399014783</v>
      </c>
      <c r="G6778" s="10">
        <v>744.96266009852116</v>
      </c>
      <c r="H6778" s="10">
        <v>8284.61</v>
      </c>
      <c r="I6778" s="10">
        <v>622.52999999999884</v>
      </c>
      <c r="J6778" s="10">
        <v>11000</v>
      </c>
      <c r="K6778" s="10">
        <v>10080</v>
      </c>
      <c r="L6778" s="10">
        <v>920</v>
      </c>
      <c r="M6778" s="10">
        <v>10231.200000000001</v>
      </c>
      <c r="N6778" s="10">
        <v>768.79999999999927</v>
      </c>
    </row>
    <row r="6779" spans="1:14" x14ac:dyDescent="0.25">
      <c r="A6779" s="9" t="s">
        <v>891</v>
      </c>
      <c r="B6779" s="9" t="s">
        <v>50</v>
      </c>
      <c r="C6779" s="9" t="s">
        <v>42</v>
      </c>
      <c r="D6779" s="9" t="s">
        <v>43</v>
      </c>
      <c r="E6779" s="10">
        <v>13566</v>
      </c>
      <c r="F6779" s="10">
        <v>13406.39800995025</v>
      </c>
      <c r="G6779" s="10">
        <v>159.60199004975038</v>
      </c>
      <c r="H6779" s="10">
        <v>13473.43</v>
      </c>
      <c r="I6779" s="10">
        <v>92.569999999999709</v>
      </c>
      <c r="J6779" s="10">
        <v>10200</v>
      </c>
      <c r="K6779" s="10">
        <v>10080</v>
      </c>
      <c r="L6779" s="10">
        <v>120</v>
      </c>
      <c r="M6779" s="10">
        <v>10130.4</v>
      </c>
      <c r="N6779" s="10">
        <v>69.600000000000364</v>
      </c>
    </row>
    <row r="6780" spans="1:14" x14ac:dyDescent="0.25">
      <c r="A6780" s="9" t="s">
        <v>891</v>
      </c>
      <c r="B6780" s="9" t="s">
        <v>642</v>
      </c>
      <c r="C6780" s="9" t="s">
        <v>42</v>
      </c>
      <c r="D6780" s="9" t="s">
        <v>43</v>
      </c>
      <c r="E6780" s="10">
        <v>13903.9</v>
      </c>
      <c r="F6780" s="10">
        <v>13692</v>
      </c>
      <c r="G6780" s="10">
        <v>211.89999999999964</v>
      </c>
      <c r="H6780" s="10">
        <v>13897.38</v>
      </c>
      <c r="I6780" s="10">
        <v>6.5200000000004366</v>
      </c>
      <c r="J6780" s="10">
        <v>1706</v>
      </c>
      <c r="K6780" s="10">
        <v>1680</v>
      </c>
      <c r="L6780" s="10">
        <v>26</v>
      </c>
      <c r="M6780" s="10">
        <v>1705.2</v>
      </c>
      <c r="N6780" s="10">
        <v>0.79999999999995453</v>
      </c>
    </row>
    <row r="6781" spans="1:14" x14ac:dyDescent="0.25">
      <c r="A6781" s="9" t="s">
        <v>891</v>
      </c>
      <c r="B6781" s="9" t="s">
        <v>103</v>
      </c>
      <c r="C6781" s="9" t="s">
        <v>42</v>
      </c>
      <c r="D6781" s="9" t="s">
        <v>43</v>
      </c>
      <c r="E6781" s="10">
        <v>48790.879999999997</v>
      </c>
      <c r="F6781" s="10">
        <v>48216.871287128713</v>
      </c>
      <c r="G6781" s="10">
        <v>574.00871287128393</v>
      </c>
      <c r="H6781" s="10">
        <v>48699.040000000001</v>
      </c>
      <c r="I6781" s="10">
        <v>91.839999999996508</v>
      </c>
      <c r="J6781" s="10">
        <v>10200</v>
      </c>
      <c r="K6781" s="10">
        <v>10079.999999999998</v>
      </c>
      <c r="L6781" s="10">
        <v>120.00000000000182</v>
      </c>
      <c r="M6781" s="10">
        <v>10180.799999999999</v>
      </c>
      <c r="N6781" s="10">
        <v>19.200000000000728</v>
      </c>
    </row>
    <row r="6782" spans="1:14" x14ac:dyDescent="0.25">
      <c r="A6782" s="9" t="s">
        <v>891</v>
      </c>
      <c r="B6782" s="9" t="s">
        <v>379</v>
      </c>
      <c r="C6782" s="9" t="s">
        <v>42</v>
      </c>
      <c r="D6782" s="9" t="s">
        <v>53</v>
      </c>
      <c r="E6782" s="10">
        <v>46185.7</v>
      </c>
      <c r="F6782" s="10">
        <v>46063.840796019904</v>
      </c>
      <c r="G6782" s="10">
        <v>121.8592039800933</v>
      </c>
      <c r="H6782" s="10">
        <v>46294.16</v>
      </c>
      <c r="I6782" s="10">
        <v>-108.4600000000064</v>
      </c>
      <c r="J6782" s="10">
        <v>7580</v>
      </c>
      <c r="K6782" s="10">
        <v>7560</v>
      </c>
      <c r="L6782" s="10">
        <v>20</v>
      </c>
      <c r="M6782" s="10">
        <v>7597.8</v>
      </c>
      <c r="N6782" s="10">
        <v>-17.800000000000182</v>
      </c>
    </row>
    <row r="6783" spans="1:14" x14ac:dyDescent="0.25">
      <c r="A6783" s="9" t="s">
        <v>891</v>
      </c>
      <c r="B6783" s="9" t="s">
        <v>54</v>
      </c>
      <c r="C6783" s="9" t="s">
        <v>42</v>
      </c>
      <c r="D6783" s="9" t="s">
        <v>55</v>
      </c>
      <c r="E6783" s="10">
        <v>508.94</v>
      </c>
      <c r="F6783" s="10">
        <v>498.96078431372547</v>
      </c>
      <c r="G6783" s="10">
        <v>9.9792156862745287</v>
      </c>
      <c r="H6783" s="10">
        <v>508.94</v>
      </c>
      <c r="I6783" s="10">
        <v>0</v>
      </c>
      <c r="J6783" s="10">
        <v>92.534999999999997</v>
      </c>
      <c r="K6783" s="10">
        <v>90.719607843137268</v>
      </c>
      <c r="L6783" s="10">
        <v>1.8153921568627283</v>
      </c>
      <c r="M6783" s="10">
        <v>92.534000000000006</v>
      </c>
      <c r="N6783" s="10">
        <v>9.9999999999056399E-4</v>
      </c>
    </row>
    <row r="6784" spans="1:14" x14ac:dyDescent="0.25">
      <c r="A6784" s="9" t="s">
        <v>893</v>
      </c>
      <c r="B6784" s="9" t="s">
        <v>25</v>
      </c>
      <c r="C6784" s="9" t="s">
        <v>26</v>
      </c>
      <c r="D6784" s="9" t="s">
        <v>27</v>
      </c>
      <c r="E6784" s="10">
        <v>-14723.74</v>
      </c>
      <c r="F6784" s="10">
        <v>0</v>
      </c>
      <c r="G6784" s="10">
        <v>-14723.74</v>
      </c>
      <c r="H6784" s="10">
        <v>0</v>
      </c>
      <c r="I6784" s="10">
        <v>-14723.74</v>
      </c>
      <c r="J6784" s="10">
        <v>0</v>
      </c>
      <c r="K6784" s="10">
        <v>0</v>
      </c>
      <c r="L6784" s="10">
        <v>0</v>
      </c>
      <c r="M6784" s="10">
        <v>0</v>
      </c>
      <c r="N6784" s="10">
        <v>0</v>
      </c>
    </row>
    <row r="6785" spans="1:14" x14ac:dyDescent="0.25">
      <c r="A6785" s="9" t="s">
        <v>893</v>
      </c>
      <c r="B6785" s="9" t="s">
        <v>28</v>
      </c>
      <c r="C6785" s="9" t="s">
        <v>29</v>
      </c>
      <c r="D6785" s="9" t="s">
        <v>27</v>
      </c>
      <c r="E6785" s="10">
        <v>6.73</v>
      </c>
      <c r="F6785" s="10">
        <v>0</v>
      </c>
      <c r="G6785" s="10">
        <v>6.73</v>
      </c>
      <c r="H6785" s="10">
        <v>7.5</v>
      </c>
      <c r="I6785" s="10">
        <v>-0.76999999999999957</v>
      </c>
      <c r="J6785" s="10">
        <v>0</v>
      </c>
      <c r="K6785" s="10">
        <v>0</v>
      </c>
      <c r="L6785" s="10">
        <v>0</v>
      </c>
      <c r="M6785" s="10">
        <v>0</v>
      </c>
      <c r="N6785" s="10">
        <v>0</v>
      </c>
    </row>
    <row r="6786" spans="1:14" x14ac:dyDescent="0.25">
      <c r="A6786" s="9" t="s">
        <v>893</v>
      </c>
      <c r="B6786" s="9" t="s">
        <v>30</v>
      </c>
      <c r="C6786" s="9" t="s">
        <v>29</v>
      </c>
      <c r="D6786" s="9" t="s">
        <v>27</v>
      </c>
      <c r="E6786" s="10">
        <v>157</v>
      </c>
      <c r="F6786" s="10">
        <v>0</v>
      </c>
      <c r="G6786" s="10">
        <v>157</v>
      </c>
      <c r="H6786" s="10">
        <v>174.89</v>
      </c>
      <c r="I6786" s="10">
        <v>-17.889999999999986</v>
      </c>
      <c r="J6786" s="10">
        <v>0</v>
      </c>
      <c r="K6786" s="10">
        <v>0</v>
      </c>
      <c r="L6786" s="10">
        <v>0</v>
      </c>
      <c r="M6786" s="10">
        <v>0</v>
      </c>
      <c r="N6786" s="10">
        <v>0</v>
      </c>
    </row>
    <row r="6787" spans="1:14" x14ac:dyDescent="0.25">
      <c r="A6787" s="9" t="s">
        <v>893</v>
      </c>
      <c r="B6787" s="9" t="s">
        <v>31</v>
      </c>
      <c r="C6787" s="9" t="s">
        <v>29</v>
      </c>
      <c r="D6787" s="9" t="s">
        <v>27</v>
      </c>
      <c r="E6787" s="10">
        <v>1054.1199999999999</v>
      </c>
      <c r="F6787" s="10">
        <v>0</v>
      </c>
      <c r="G6787" s="10">
        <v>1054.1199999999999</v>
      </c>
      <c r="H6787" s="10">
        <v>1174.25</v>
      </c>
      <c r="I6787" s="10">
        <v>-120.13000000000011</v>
      </c>
      <c r="J6787" s="10">
        <v>0</v>
      </c>
      <c r="K6787" s="10">
        <v>0</v>
      </c>
      <c r="L6787" s="10">
        <v>0</v>
      </c>
      <c r="M6787" s="10">
        <v>0</v>
      </c>
      <c r="N6787" s="10">
        <v>0</v>
      </c>
    </row>
    <row r="6788" spans="1:14" x14ac:dyDescent="0.25">
      <c r="A6788" s="9" t="s">
        <v>893</v>
      </c>
      <c r="B6788" s="9" t="s">
        <v>32</v>
      </c>
      <c r="C6788" s="9" t="s">
        <v>33</v>
      </c>
      <c r="D6788" s="9" t="s">
        <v>27</v>
      </c>
      <c r="E6788" s="10">
        <v>4436.78</v>
      </c>
      <c r="F6788" s="10">
        <v>0</v>
      </c>
      <c r="G6788" s="10">
        <v>4436.78</v>
      </c>
      <c r="H6788" s="10">
        <v>1932.92</v>
      </c>
      <c r="I6788" s="10">
        <v>2503.8599999999997</v>
      </c>
      <c r="J6788" s="10">
        <v>12.58</v>
      </c>
      <c r="K6788" s="10">
        <v>0</v>
      </c>
      <c r="L6788" s="10">
        <v>12.58</v>
      </c>
      <c r="M6788" s="10">
        <v>5.4809999999999999</v>
      </c>
      <c r="N6788" s="10">
        <v>7.0990000000000002</v>
      </c>
    </row>
    <row r="6789" spans="1:14" x14ac:dyDescent="0.25">
      <c r="A6789" s="9" t="s">
        <v>893</v>
      </c>
      <c r="B6789" s="9" t="s">
        <v>34</v>
      </c>
      <c r="C6789" s="9" t="s">
        <v>33</v>
      </c>
      <c r="D6789" s="9" t="s">
        <v>27</v>
      </c>
      <c r="E6789" s="10">
        <v>15251.62</v>
      </c>
      <c r="F6789" s="10">
        <v>0</v>
      </c>
      <c r="G6789" s="10">
        <v>15251.62</v>
      </c>
      <c r="H6789" s="10">
        <v>6644.52</v>
      </c>
      <c r="I6789" s="10">
        <v>8607.1</v>
      </c>
      <c r="J6789" s="10">
        <v>12.58</v>
      </c>
      <c r="K6789" s="10">
        <v>0</v>
      </c>
      <c r="L6789" s="10">
        <v>12.58</v>
      </c>
      <c r="M6789" s="10">
        <v>5.4809999999999999</v>
      </c>
      <c r="N6789" s="10">
        <v>7.0990000000000002</v>
      </c>
    </row>
    <row r="6790" spans="1:14" x14ac:dyDescent="0.25">
      <c r="A6790" s="9" t="s">
        <v>893</v>
      </c>
      <c r="B6790" s="9" t="s">
        <v>35</v>
      </c>
      <c r="C6790" s="9" t="s">
        <v>33</v>
      </c>
      <c r="D6790" s="9" t="s">
        <v>27</v>
      </c>
      <c r="E6790" s="10">
        <v>16501.32</v>
      </c>
      <c r="F6790" s="10">
        <v>0</v>
      </c>
      <c r="G6790" s="10">
        <v>16501.32</v>
      </c>
      <c r="H6790" s="10">
        <v>7188.91</v>
      </c>
      <c r="I6790" s="10">
        <v>9312.41</v>
      </c>
      <c r="J6790" s="10">
        <v>264.18</v>
      </c>
      <c r="K6790" s="10">
        <v>0</v>
      </c>
      <c r="L6790" s="10">
        <v>264.18</v>
      </c>
      <c r="M6790" s="10">
        <v>115.092</v>
      </c>
      <c r="N6790" s="10">
        <v>149.08800000000002</v>
      </c>
    </row>
    <row r="6791" spans="1:14" x14ac:dyDescent="0.25">
      <c r="A6791" s="9" t="s">
        <v>893</v>
      </c>
      <c r="B6791" s="9" t="s">
        <v>36</v>
      </c>
      <c r="C6791" s="9" t="s">
        <v>29</v>
      </c>
      <c r="D6791" s="9" t="s">
        <v>27</v>
      </c>
      <c r="E6791" s="10">
        <v>11809.94</v>
      </c>
      <c r="F6791" s="10">
        <v>0</v>
      </c>
      <c r="G6791" s="10">
        <v>11809.94</v>
      </c>
      <c r="H6791" s="10">
        <v>13155.91</v>
      </c>
      <c r="I6791" s="10">
        <v>-1345.9699999999993</v>
      </c>
      <c r="J6791" s="10">
        <v>0</v>
      </c>
      <c r="K6791" s="10">
        <v>0</v>
      </c>
      <c r="L6791" s="10">
        <v>0</v>
      </c>
      <c r="M6791" s="10">
        <v>0</v>
      </c>
      <c r="N6791" s="10">
        <v>0</v>
      </c>
    </row>
    <row r="6792" spans="1:14" x14ac:dyDescent="0.25">
      <c r="A6792" s="9" t="s">
        <v>893</v>
      </c>
      <c r="B6792" s="9" t="s">
        <v>37</v>
      </c>
      <c r="C6792" s="9" t="s">
        <v>29</v>
      </c>
      <c r="D6792" s="9" t="s">
        <v>27</v>
      </c>
      <c r="E6792" s="10">
        <v>27310.58</v>
      </c>
      <c r="F6792" s="10">
        <v>0</v>
      </c>
      <c r="G6792" s="10">
        <v>27310.58</v>
      </c>
      <c r="H6792" s="10">
        <v>30423.14</v>
      </c>
      <c r="I6792" s="10">
        <v>-3112.5599999999977</v>
      </c>
      <c r="J6792" s="10">
        <v>0</v>
      </c>
      <c r="K6792" s="10">
        <v>0</v>
      </c>
      <c r="L6792" s="10">
        <v>0</v>
      </c>
      <c r="M6792" s="10">
        <v>0</v>
      </c>
      <c r="N6792" s="10">
        <v>0</v>
      </c>
    </row>
    <row r="6793" spans="1:14" x14ac:dyDescent="0.25">
      <c r="A6793" s="9" t="s">
        <v>893</v>
      </c>
      <c r="B6793" s="9" t="s">
        <v>374</v>
      </c>
      <c r="C6793" s="9" t="s">
        <v>39</v>
      </c>
      <c r="D6793" s="9" t="s">
        <v>40</v>
      </c>
      <c r="E6793" s="10">
        <v>-714585.28</v>
      </c>
      <c r="F6793" s="10">
        <v>0</v>
      </c>
      <c r="G6793" s="10">
        <v>-714585.28</v>
      </c>
      <c r="H6793" s="10">
        <v>-714585.3</v>
      </c>
      <c r="I6793" s="10">
        <v>2.0000000018626451E-2</v>
      </c>
      <c r="J6793" s="10">
        <v>-3946</v>
      </c>
      <c r="K6793" s="10">
        <v>0</v>
      </c>
      <c r="L6793" s="10">
        <v>-3946</v>
      </c>
      <c r="M6793" s="10">
        <v>-3946</v>
      </c>
      <c r="N6793" s="10">
        <v>0</v>
      </c>
    </row>
    <row r="6794" spans="1:14" x14ac:dyDescent="0.25">
      <c r="A6794" s="9" t="s">
        <v>893</v>
      </c>
      <c r="B6794" s="9" t="s">
        <v>92</v>
      </c>
      <c r="C6794" s="9" t="s">
        <v>42</v>
      </c>
      <c r="D6794" s="9" t="s">
        <v>43</v>
      </c>
      <c r="E6794" s="10">
        <v>25.54</v>
      </c>
      <c r="F6794" s="10">
        <v>0</v>
      </c>
      <c r="G6794" s="10">
        <v>25.54</v>
      </c>
      <c r="H6794" s="10">
        <v>0</v>
      </c>
      <c r="I6794" s="10">
        <v>25.54</v>
      </c>
      <c r="J6794" s="10">
        <v>300</v>
      </c>
      <c r="K6794" s="10">
        <v>0</v>
      </c>
      <c r="L6794" s="10">
        <v>300</v>
      </c>
      <c r="M6794" s="10">
        <v>0</v>
      </c>
      <c r="N6794" s="10">
        <v>300</v>
      </c>
    </row>
    <row r="6795" spans="1:14" x14ac:dyDescent="0.25">
      <c r="A6795" s="9" t="s">
        <v>893</v>
      </c>
      <c r="B6795" s="9" t="s">
        <v>375</v>
      </c>
      <c r="C6795" s="9" t="s">
        <v>42</v>
      </c>
      <c r="D6795" s="9" t="s">
        <v>43</v>
      </c>
      <c r="E6795" s="10">
        <v>2877.26</v>
      </c>
      <c r="F6795" s="10">
        <v>2856.2758620689656</v>
      </c>
      <c r="G6795" s="10">
        <v>20.984137931034638</v>
      </c>
      <c r="H6795" s="10">
        <v>2899.12</v>
      </c>
      <c r="I6795" s="10">
        <v>-21.859999999999673</v>
      </c>
      <c r="J6795" s="10">
        <v>47700</v>
      </c>
      <c r="K6795" s="10">
        <v>47352</v>
      </c>
      <c r="L6795" s="10">
        <v>348</v>
      </c>
      <c r="M6795" s="10">
        <v>48062.28</v>
      </c>
      <c r="N6795" s="10">
        <v>-362.27999999999884</v>
      </c>
    </row>
    <row r="6796" spans="1:14" x14ac:dyDescent="0.25">
      <c r="A6796" s="9" t="s">
        <v>893</v>
      </c>
      <c r="B6796" s="9" t="s">
        <v>44</v>
      </c>
      <c r="C6796" s="9" t="s">
        <v>42</v>
      </c>
      <c r="D6796" s="9" t="s">
        <v>43</v>
      </c>
      <c r="E6796" s="10">
        <v>3882.85</v>
      </c>
      <c r="F6796" s="10">
        <v>3878.9154228855723</v>
      </c>
      <c r="G6796" s="10">
        <v>3.9345771144276114</v>
      </c>
      <c r="H6796" s="10">
        <v>3898.31</v>
      </c>
      <c r="I6796" s="10">
        <v>-15.460000000000036</v>
      </c>
      <c r="J6796" s="10">
        <v>3950</v>
      </c>
      <c r="K6796" s="10">
        <v>3946</v>
      </c>
      <c r="L6796" s="10">
        <v>4</v>
      </c>
      <c r="M6796" s="10">
        <v>3965.73</v>
      </c>
      <c r="N6796" s="10">
        <v>-15.730000000000018</v>
      </c>
    </row>
    <row r="6797" spans="1:14" x14ac:dyDescent="0.25">
      <c r="A6797" s="9" t="s">
        <v>893</v>
      </c>
      <c r="B6797" s="9" t="s">
        <v>376</v>
      </c>
      <c r="C6797" s="9" t="s">
        <v>42</v>
      </c>
      <c r="D6797" s="9" t="s">
        <v>43</v>
      </c>
      <c r="E6797" s="10">
        <v>11087.45</v>
      </c>
      <c r="F6797" s="10">
        <v>11052.906403940886</v>
      </c>
      <c r="G6797" s="10">
        <v>34.543596059114861</v>
      </c>
      <c r="H6797" s="10">
        <v>11218.7</v>
      </c>
      <c r="I6797" s="10">
        <v>-131.25</v>
      </c>
      <c r="J6797" s="10">
        <v>47500</v>
      </c>
      <c r="K6797" s="10">
        <v>47352</v>
      </c>
      <c r="L6797" s="10">
        <v>148</v>
      </c>
      <c r="M6797" s="10">
        <v>48062.28</v>
      </c>
      <c r="N6797" s="10">
        <v>-562.27999999999884</v>
      </c>
    </row>
    <row r="6798" spans="1:14" x14ac:dyDescent="0.25">
      <c r="A6798" s="9" t="s">
        <v>893</v>
      </c>
      <c r="B6798" s="9" t="s">
        <v>500</v>
      </c>
      <c r="C6798" s="9" t="s">
        <v>42</v>
      </c>
      <c r="D6798" s="9" t="s">
        <v>43</v>
      </c>
      <c r="E6798" s="10">
        <v>14574.14</v>
      </c>
      <c r="F6798" s="10">
        <v>14273.310344827587</v>
      </c>
      <c r="G6798" s="10">
        <v>300.82965517241246</v>
      </c>
      <c r="H6798" s="10">
        <v>14487.41</v>
      </c>
      <c r="I6798" s="10">
        <v>86.729999999999563</v>
      </c>
      <c r="J6798" s="10">
        <v>48350</v>
      </c>
      <c r="K6798" s="10">
        <v>47352</v>
      </c>
      <c r="L6798" s="10">
        <v>998</v>
      </c>
      <c r="M6798" s="10">
        <v>48062.28</v>
      </c>
      <c r="N6798" s="10">
        <v>287.72000000000116</v>
      </c>
    </row>
    <row r="6799" spans="1:14" x14ac:dyDescent="0.25">
      <c r="A6799" s="9" t="s">
        <v>893</v>
      </c>
      <c r="B6799" s="9" t="s">
        <v>47</v>
      </c>
      <c r="C6799" s="9" t="s">
        <v>42</v>
      </c>
      <c r="D6799" s="9" t="s">
        <v>43</v>
      </c>
      <c r="E6799" s="10">
        <v>22334.02</v>
      </c>
      <c r="F6799" s="10">
        <v>22264.441176470587</v>
      </c>
      <c r="G6799" s="10">
        <v>69.578823529413057</v>
      </c>
      <c r="H6799" s="10">
        <v>22709.73</v>
      </c>
      <c r="I6799" s="10">
        <v>-375.70999999999913</v>
      </c>
      <c r="J6799" s="10">
        <v>47500</v>
      </c>
      <c r="K6799" s="10">
        <v>47352</v>
      </c>
      <c r="L6799" s="10">
        <v>148</v>
      </c>
      <c r="M6799" s="10">
        <v>48299.040000000001</v>
      </c>
      <c r="N6799" s="10">
        <v>-799.04000000000087</v>
      </c>
    </row>
    <row r="6800" spans="1:14" x14ac:dyDescent="0.25">
      <c r="A6800" s="9" t="s">
        <v>893</v>
      </c>
      <c r="B6800" s="9" t="s">
        <v>272</v>
      </c>
      <c r="C6800" s="9" t="s">
        <v>42</v>
      </c>
      <c r="D6800" s="9" t="s">
        <v>43</v>
      </c>
      <c r="E6800" s="10">
        <v>39972.82</v>
      </c>
      <c r="F6800" s="10">
        <v>38342.807881773391</v>
      </c>
      <c r="G6800" s="10">
        <v>1630.0121182266084</v>
      </c>
      <c r="H6800" s="10">
        <v>38917.949999999997</v>
      </c>
      <c r="I6800" s="10">
        <v>1054.8700000000026</v>
      </c>
      <c r="J6800" s="10">
        <v>49365</v>
      </c>
      <c r="K6800" s="10">
        <v>47352</v>
      </c>
      <c r="L6800" s="10">
        <v>2013</v>
      </c>
      <c r="M6800" s="10">
        <v>48062.28</v>
      </c>
      <c r="N6800" s="10">
        <v>1302.7200000000012</v>
      </c>
    </row>
    <row r="6801" spans="1:14" x14ac:dyDescent="0.25">
      <c r="A6801" s="9" t="s">
        <v>893</v>
      </c>
      <c r="B6801" s="9" t="s">
        <v>378</v>
      </c>
      <c r="C6801" s="9" t="s">
        <v>42</v>
      </c>
      <c r="D6801" s="9" t="s">
        <v>43</v>
      </c>
      <c r="E6801" s="10">
        <v>47322</v>
      </c>
      <c r="F6801" s="10">
        <v>47154.699507389159</v>
      </c>
      <c r="G6801" s="10">
        <v>167.30049261084059</v>
      </c>
      <c r="H6801" s="10">
        <v>47862.02</v>
      </c>
      <c r="I6801" s="10">
        <v>-540.0199999999968</v>
      </c>
      <c r="J6801" s="10">
        <v>3960</v>
      </c>
      <c r="K6801" s="10">
        <v>3946</v>
      </c>
      <c r="L6801" s="10">
        <v>14</v>
      </c>
      <c r="M6801" s="10">
        <v>4005.19</v>
      </c>
      <c r="N6801" s="10">
        <v>-45.190000000000055</v>
      </c>
    </row>
    <row r="6802" spans="1:14" x14ac:dyDescent="0.25">
      <c r="A6802" s="9" t="s">
        <v>893</v>
      </c>
      <c r="B6802" s="9" t="s">
        <v>50</v>
      </c>
      <c r="C6802" s="9" t="s">
        <v>42</v>
      </c>
      <c r="D6802" s="9" t="s">
        <v>43</v>
      </c>
      <c r="E6802" s="10">
        <v>63175</v>
      </c>
      <c r="F6802" s="10">
        <v>62978.159203980096</v>
      </c>
      <c r="G6802" s="10">
        <v>196.84079601990379</v>
      </c>
      <c r="H6802" s="10">
        <v>63293.05</v>
      </c>
      <c r="I6802" s="10">
        <v>-118.05000000000291</v>
      </c>
      <c r="J6802" s="10">
        <v>47500</v>
      </c>
      <c r="K6802" s="10">
        <v>47352</v>
      </c>
      <c r="L6802" s="10">
        <v>148</v>
      </c>
      <c r="M6802" s="10">
        <v>47588.76</v>
      </c>
      <c r="N6802" s="10">
        <v>-88.760000000002037</v>
      </c>
    </row>
    <row r="6803" spans="1:14" x14ac:dyDescent="0.25">
      <c r="A6803" s="9" t="s">
        <v>893</v>
      </c>
      <c r="B6803" s="9" t="s">
        <v>103</v>
      </c>
      <c r="C6803" s="9" t="s">
        <v>42</v>
      </c>
      <c r="D6803" s="9" t="s">
        <v>43</v>
      </c>
      <c r="E6803" s="10">
        <v>227212.45</v>
      </c>
      <c r="F6803" s="10">
        <v>226504.50495049506</v>
      </c>
      <c r="G6803" s="10">
        <v>707.9450495049532</v>
      </c>
      <c r="H6803" s="10">
        <v>228769.55</v>
      </c>
      <c r="I6803" s="10">
        <v>-1557.0999999999767</v>
      </c>
      <c r="J6803" s="10">
        <v>47500</v>
      </c>
      <c r="K6803" s="10">
        <v>47352</v>
      </c>
      <c r="L6803" s="10">
        <v>148</v>
      </c>
      <c r="M6803" s="10">
        <v>47825.52</v>
      </c>
      <c r="N6803" s="10">
        <v>-325.5199999999968</v>
      </c>
    </row>
    <row r="6804" spans="1:14" x14ac:dyDescent="0.25">
      <c r="A6804" s="9" t="s">
        <v>893</v>
      </c>
      <c r="B6804" s="9" t="s">
        <v>379</v>
      </c>
      <c r="C6804" s="9" t="s">
        <v>42</v>
      </c>
      <c r="D6804" s="9" t="s">
        <v>53</v>
      </c>
      <c r="E6804" s="10">
        <v>217926.6</v>
      </c>
      <c r="F6804" s="10">
        <v>216354.83582089553</v>
      </c>
      <c r="G6804" s="10">
        <v>1571.7641791044734</v>
      </c>
      <c r="H6804" s="10">
        <v>217436.61</v>
      </c>
      <c r="I6804" s="10">
        <v>489.99000000001979</v>
      </c>
      <c r="J6804" s="10">
        <v>35772</v>
      </c>
      <c r="K6804" s="10">
        <v>35514</v>
      </c>
      <c r="L6804" s="10">
        <v>258</v>
      </c>
      <c r="M6804" s="10">
        <v>35691.57</v>
      </c>
      <c r="N6804" s="10">
        <v>80.430000000000291</v>
      </c>
    </row>
    <row r="6805" spans="1:14" x14ac:dyDescent="0.25">
      <c r="A6805" s="9" t="s">
        <v>893</v>
      </c>
      <c r="B6805" s="9" t="s">
        <v>54</v>
      </c>
      <c r="C6805" s="9" t="s">
        <v>42</v>
      </c>
      <c r="D6805" s="9" t="s">
        <v>55</v>
      </c>
      <c r="E6805" s="10">
        <v>2390.8000000000002</v>
      </c>
      <c r="F6805" s="10">
        <v>2343.9215686274511</v>
      </c>
      <c r="G6805" s="10">
        <v>46.87843137254913</v>
      </c>
      <c r="H6805" s="10">
        <v>2390.8000000000002</v>
      </c>
      <c r="I6805" s="10">
        <v>0</v>
      </c>
      <c r="J6805" s="10">
        <v>434.69200000000001</v>
      </c>
      <c r="K6805" s="10">
        <v>426.16764705882349</v>
      </c>
      <c r="L6805" s="10">
        <v>8.5243529411765167</v>
      </c>
      <c r="M6805" s="10">
        <v>434.69099999999997</v>
      </c>
      <c r="N6805" s="10">
        <v>1.0000000000331966E-3</v>
      </c>
    </row>
    <row r="6806" spans="1:14" x14ac:dyDescent="0.25">
      <c r="A6806" s="9" t="s">
        <v>894</v>
      </c>
      <c r="B6806" s="9" t="s">
        <v>25</v>
      </c>
      <c r="C6806" s="9" t="s">
        <v>26</v>
      </c>
      <c r="D6806" s="9" t="s">
        <v>27</v>
      </c>
      <c r="E6806" s="10">
        <v>9678.2900000000009</v>
      </c>
      <c r="F6806" s="10">
        <v>0</v>
      </c>
      <c r="G6806" s="10">
        <v>9678.2900000000009</v>
      </c>
      <c r="H6806" s="10">
        <v>0</v>
      </c>
      <c r="I6806" s="10">
        <v>9678.2900000000009</v>
      </c>
      <c r="J6806" s="10">
        <v>0</v>
      </c>
      <c r="K6806" s="10">
        <v>0</v>
      </c>
      <c r="L6806" s="10">
        <v>0</v>
      </c>
      <c r="M6806" s="10">
        <v>0</v>
      </c>
      <c r="N6806" s="10">
        <v>0</v>
      </c>
    </row>
    <row r="6807" spans="1:14" x14ac:dyDescent="0.25">
      <c r="A6807" s="9" t="s">
        <v>894</v>
      </c>
      <c r="B6807" s="9" t="s">
        <v>32</v>
      </c>
      <c r="C6807" s="9" t="s">
        <v>33</v>
      </c>
      <c r="D6807" s="9" t="s">
        <v>27</v>
      </c>
      <c r="E6807" s="10">
        <v>1763.43</v>
      </c>
      <c r="F6807" s="10">
        <v>0</v>
      </c>
      <c r="G6807" s="10">
        <v>1763.43</v>
      </c>
      <c r="H6807" s="10">
        <v>2525.2800000000002</v>
      </c>
      <c r="I6807" s="10">
        <v>-761.85000000000014</v>
      </c>
      <c r="J6807" s="10">
        <v>5</v>
      </c>
      <c r="K6807" s="10">
        <v>0</v>
      </c>
      <c r="L6807" s="10">
        <v>5</v>
      </c>
      <c r="M6807" s="10">
        <v>7.16</v>
      </c>
      <c r="N6807" s="10">
        <v>-2.16</v>
      </c>
    </row>
    <row r="6808" spans="1:14" x14ac:dyDescent="0.25">
      <c r="A6808" s="9" t="s">
        <v>894</v>
      </c>
      <c r="B6808" s="9" t="s">
        <v>34</v>
      </c>
      <c r="C6808" s="9" t="s">
        <v>33</v>
      </c>
      <c r="D6808" s="9" t="s">
        <v>27</v>
      </c>
      <c r="E6808" s="10">
        <v>6061.85</v>
      </c>
      <c r="F6808" s="10">
        <v>0</v>
      </c>
      <c r="G6808" s="10">
        <v>6061.85</v>
      </c>
      <c r="H6808" s="10">
        <v>8680.75</v>
      </c>
      <c r="I6808" s="10">
        <v>-2618.8999999999996</v>
      </c>
      <c r="J6808" s="10">
        <v>5</v>
      </c>
      <c r="K6808" s="10">
        <v>0</v>
      </c>
      <c r="L6808" s="10">
        <v>5</v>
      </c>
      <c r="M6808" s="10">
        <v>7.16</v>
      </c>
      <c r="N6808" s="10">
        <v>-2.16</v>
      </c>
    </row>
    <row r="6809" spans="1:14" x14ac:dyDescent="0.25">
      <c r="A6809" s="9" t="s">
        <v>894</v>
      </c>
      <c r="B6809" s="9" t="s">
        <v>35</v>
      </c>
      <c r="C6809" s="9" t="s">
        <v>33</v>
      </c>
      <c r="D6809" s="9" t="s">
        <v>27</v>
      </c>
      <c r="E6809" s="10">
        <v>6558.55</v>
      </c>
      <c r="F6809" s="10">
        <v>0</v>
      </c>
      <c r="G6809" s="10">
        <v>6558.55</v>
      </c>
      <c r="H6809" s="10">
        <v>9391.85</v>
      </c>
      <c r="I6809" s="10">
        <v>-2833.3</v>
      </c>
      <c r="J6809" s="10">
        <v>105</v>
      </c>
      <c r="K6809" s="10">
        <v>0</v>
      </c>
      <c r="L6809" s="10">
        <v>105</v>
      </c>
      <c r="M6809" s="10">
        <v>150.36000000000001</v>
      </c>
      <c r="N6809" s="10">
        <v>-45.360000000000014</v>
      </c>
    </row>
    <row r="6810" spans="1:14" x14ac:dyDescent="0.25">
      <c r="A6810" s="9" t="s">
        <v>894</v>
      </c>
      <c r="B6810" s="9" t="s">
        <v>186</v>
      </c>
      <c r="C6810" s="9" t="s">
        <v>39</v>
      </c>
      <c r="D6810" s="9" t="s">
        <v>40</v>
      </c>
      <c r="E6810" s="10">
        <v>-856356.84</v>
      </c>
      <c r="F6810" s="10">
        <v>0</v>
      </c>
      <c r="G6810" s="10">
        <v>-856356.84</v>
      </c>
      <c r="H6810" s="10">
        <v>-856357.06</v>
      </c>
      <c r="I6810" s="10">
        <v>0.22000000008847564</v>
      </c>
      <c r="J6810" s="10">
        <v>-5012</v>
      </c>
      <c r="K6810" s="10">
        <v>0</v>
      </c>
      <c r="L6810" s="10">
        <v>-5012</v>
      </c>
      <c r="M6810" s="10">
        <v>-5012</v>
      </c>
      <c r="N6810" s="10">
        <v>0</v>
      </c>
    </row>
    <row r="6811" spans="1:14" x14ac:dyDescent="0.25">
      <c r="A6811" s="9" t="s">
        <v>894</v>
      </c>
      <c r="B6811" s="9" t="s">
        <v>177</v>
      </c>
      <c r="C6811" s="9" t="s">
        <v>42</v>
      </c>
      <c r="D6811" s="9" t="s">
        <v>58</v>
      </c>
      <c r="E6811" s="10">
        <v>705048.19</v>
      </c>
      <c r="F6811" s="10">
        <v>704931.07462686568</v>
      </c>
      <c r="G6811" s="10">
        <v>117.11537313426379</v>
      </c>
      <c r="H6811" s="10">
        <v>708455.73</v>
      </c>
      <c r="I6811" s="10">
        <v>-3407.5400000000373</v>
      </c>
      <c r="J6811" s="10">
        <v>30077</v>
      </c>
      <c r="K6811" s="10">
        <v>30072</v>
      </c>
      <c r="L6811" s="10">
        <v>5</v>
      </c>
      <c r="M6811" s="10">
        <v>30222.36</v>
      </c>
      <c r="N6811" s="10">
        <v>-145.36000000000058</v>
      </c>
    </row>
    <row r="6812" spans="1:14" x14ac:dyDescent="0.25">
      <c r="A6812" s="9" t="s">
        <v>894</v>
      </c>
      <c r="B6812" s="9" t="s">
        <v>187</v>
      </c>
      <c r="C6812" s="9" t="s">
        <v>42</v>
      </c>
      <c r="D6812" s="9" t="s">
        <v>43</v>
      </c>
      <c r="E6812" s="10">
        <v>3088.86</v>
      </c>
      <c r="F6812" s="10">
        <v>0</v>
      </c>
      <c r="G6812" s="10">
        <v>3088.86</v>
      </c>
      <c r="H6812" s="10">
        <v>0</v>
      </c>
      <c r="I6812" s="10">
        <v>3088.86</v>
      </c>
      <c r="J6812" s="10">
        <v>30100</v>
      </c>
      <c r="K6812" s="10">
        <v>0</v>
      </c>
      <c r="L6812" s="10">
        <v>30100</v>
      </c>
      <c r="M6812" s="10">
        <v>0</v>
      </c>
      <c r="N6812" s="10">
        <v>30100</v>
      </c>
    </row>
    <row r="6813" spans="1:14" x14ac:dyDescent="0.25">
      <c r="A6813" s="9" t="s">
        <v>894</v>
      </c>
      <c r="B6813" s="9" t="s">
        <v>92</v>
      </c>
      <c r="C6813" s="9" t="s">
        <v>42</v>
      </c>
      <c r="D6813" s="9" t="s">
        <v>43</v>
      </c>
      <c r="E6813" s="10">
        <v>429.86</v>
      </c>
      <c r="F6813" s="10">
        <v>426.62376237623761</v>
      </c>
      <c r="G6813" s="10">
        <v>3.2362376237624062</v>
      </c>
      <c r="H6813" s="10">
        <v>430.89</v>
      </c>
      <c r="I6813" s="10">
        <v>-1.0299999999999727</v>
      </c>
      <c r="J6813" s="10">
        <v>5050</v>
      </c>
      <c r="K6813" s="10">
        <v>5012</v>
      </c>
      <c r="L6813" s="10">
        <v>38</v>
      </c>
      <c r="M6813" s="10">
        <v>5062.12</v>
      </c>
      <c r="N6813" s="10">
        <v>-12.119999999999891</v>
      </c>
    </row>
    <row r="6814" spans="1:14" x14ac:dyDescent="0.25">
      <c r="A6814" s="9" t="s">
        <v>894</v>
      </c>
      <c r="B6814" s="9" t="s">
        <v>179</v>
      </c>
      <c r="C6814" s="9" t="s">
        <v>42</v>
      </c>
      <c r="D6814" s="9" t="s">
        <v>43</v>
      </c>
      <c r="E6814" s="10">
        <v>1914.52</v>
      </c>
      <c r="F6814" s="10">
        <v>1909.5721393034826</v>
      </c>
      <c r="G6814" s="10">
        <v>4.9478606965174095</v>
      </c>
      <c r="H6814" s="10">
        <v>1919.12</v>
      </c>
      <c r="I6814" s="10">
        <v>-4.5999999999999091</v>
      </c>
      <c r="J6814" s="10">
        <v>5025</v>
      </c>
      <c r="K6814" s="10">
        <v>5012</v>
      </c>
      <c r="L6814" s="10">
        <v>13</v>
      </c>
      <c r="M6814" s="10">
        <v>5037.0600000000004</v>
      </c>
      <c r="N6814" s="10">
        <v>-12.0600000000004</v>
      </c>
    </row>
    <row r="6815" spans="1:14" x14ac:dyDescent="0.25">
      <c r="A6815" s="9" t="s">
        <v>894</v>
      </c>
      <c r="B6815" s="9" t="s">
        <v>188</v>
      </c>
      <c r="C6815" s="9" t="s">
        <v>42</v>
      </c>
      <c r="D6815" s="9" t="s">
        <v>43</v>
      </c>
      <c r="E6815" s="10">
        <v>0</v>
      </c>
      <c r="F6815" s="10">
        <v>3085.9901477832514</v>
      </c>
      <c r="G6815" s="10">
        <v>-3085.9901477832514</v>
      </c>
      <c r="H6815" s="10">
        <v>3132.28</v>
      </c>
      <c r="I6815" s="10">
        <v>-3132.28</v>
      </c>
      <c r="J6815" s="10">
        <v>0</v>
      </c>
      <c r="K6815" s="10">
        <v>30072</v>
      </c>
      <c r="L6815" s="10">
        <v>-30072</v>
      </c>
      <c r="M6815" s="10">
        <v>30523.08</v>
      </c>
      <c r="N6815" s="10">
        <v>-30523.08</v>
      </c>
    </row>
    <row r="6816" spans="1:14" x14ac:dyDescent="0.25">
      <c r="A6816" s="9" t="s">
        <v>894</v>
      </c>
      <c r="B6816" s="9" t="s">
        <v>181</v>
      </c>
      <c r="C6816" s="9" t="s">
        <v>42</v>
      </c>
      <c r="D6816" s="9" t="s">
        <v>43</v>
      </c>
      <c r="E6816" s="10">
        <v>14204.94</v>
      </c>
      <c r="F6816" s="10">
        <v>14098.059113300493</v>
      </c>
      <c r="G6816" s="10">
        <v>106.88088669950776</v>
      </c>
      <c r="H6816" s="10">
        <v>14309.53</v>
      </c>
      <c r="I6816" s="10">
        <v>-104.59000000000015</v>
      </c>
      <c r="J6816" s="10">
        <v>30300</v>
      </c>
      <c r="K6816" s="10">
        <v>30072</v>
      </c>
      <c r="L6816" s="10">
        <v>228</v>
      </c>
      <c r="M6816" s="10">
        <v>30523.08</v>
      </c>
      <c r="N6816" s="10">
        <v>-223.08000000000175</v>
      </c>
    </row>
    <row r="6817" spans="1:14" x14ac:dyDescent="0.25">
      <c r="A6817" s="9" t="s">
        <v>894</v>
      </c>
      <c r="B6817" s="9" t="s">
        <v>182</v>
      </c>
      <c r="C6817" s="9" t="s">
        <v>42</v>
      </c>
      <c r="D6817" s="9" t="s">
        <v>43</v>
      </c>
      <c r="E6817" s="10">
        <v>24792.3</v>
      </c>
      <c r="F6817" s="10">
        <v>24127.970443349754</v>
      </c>
      <c r="G6817" s="10">
        <v>664.32955665024565</v>
      </c>
      <c r="H6817" s="10">
        <v>24489.89</v>
      </c>
      <c r="I6817" s="10">
        <v>302.40999999999985</v>
      </c>
      <c r="J6817" s="10">
        <v>30900</v>
      </c>
      <c r="K6817" s="10">
        <v>30072</v>
      </c>
      <c r="L6817" s="10">
        <v>828</v>
      </c>
      <c r="M6817" s="10">
        <v>30523.08</v>
      </c>
      <c r="N6817" s="10">
        <v>376.91999999999825</v>
      </c>
    </row>
    <row r="6818" spans="1:14" x14ac:dyDescent="0.25">
      <c r="A6818" s="9" t="s">
        <v>894</v>
      </c>
      <c r="B6818" s="9" t="s">
        <v>183</v>
      </c>
      <c r="C6818" s="9" t="s">
        <v>42</v>
      </c>
      <c r="D6818" s="9" t="s">
        <v>43</v>
      </c>
      <c r="E6818" s="10">
        <v>32499.77</v>
      </c>
      <c r="F6818" s="10">
        <v>31975.556650246304</v>
      </c>
      <c r="G6818" s="10">
        <v>524.21334975369609</v>
      </c>
      <c r="H6818" s="10">
        <v>32455.19</v>
      </c>
      <c r="I6818" s="10">
        <v>44.580000000001746</v>
      </c>
      <c r="J6818" s="10">
        <v>30565</v>
      </c>
      <c r="K6818" s="10">
        <v>30072</v>
      </c>
      <c r="L6818" s="10">
        <v>493</v>
      </c>
      <c r="M6818" s="10">
        <v>30523.08</v>
      </c>
      <c r="N6818" s="10">
        <v>41.919999999998254</v>
      </c>
    </row>
    <row r="6819" spans="1:14" x14ac:dyDescent="0.25">
      <c r="A6819" s="9" t="s">
        <v>894</v>
      </c>
      <c r="B6819" s="9" t="s">
        <v>184</v>
      </c>
      <c r="C6819" s="9" t="s">
        <v>42</v>
      </c>
      <c r="D6819" s="9" t="s">
        <v>43</v>
      </c>
      <c r="E6819" s="10">
        <v>50316.28</v>
      </c>
      <c r="F6819" s="10">
        <v>49819.280788177341</v>
      </c>
      <c r="G6819" s="10">
        <v>496.99921182265825</v>
      </c>
      <c r="H6819" s="10">
        <v>50566.57</v>
      </c>
      <c r="I6819" s="10">
        <v>-250.29000000000087</v>
      </c>
      <c r="J6819" s="10">
        <v>5062</v>
      </c>
      <c r="K6819" s="10">
        <v>5012</v>
      </c>
      <c r="L6819" s="10">
        <v>50</v>
      </c>
      <c r="M6819" s="10">
        <v>5087.18</v>
      </c>
      <c r="N6819" s="10">
        <v>-25.180000000000291</v>
      </c>
    </row>
    <row r="6820" spans="1:14" x14ac:dyDescent="0.25">
      <c r="A6820" s="9" t="s">
        <v>895</v>
      </c>
      <c r="B6820" s="9" t="s">
        <v>25</v>
      </c>
      <c r="C6820" s="9" t="s">
        <v>26</v>
      </c>
      <c r="D6820" s="9" t="s">
        <v>27</v>
      </c>
      <c r="E6820" s="10">
        <v>1787.24</v>
      </c>
      <c r="F6820" s="10">
        <v>0</v>
      </c>
      <c r="G6820" s="10">
        <v>1787.24</v>
      </c>
      <c r="H6820" s="10">
        <v>0</v>
      </c>
      <c r="I6820" s="10">
        <v>1787.24</v>
      </c>
      <c r="J6820" s="10">
        <v>0</v>
      </c>
      <c r="K6820" s="10">
        <v>0</v>
      </c>
      <c r="L6820" s="10">
        <v>0</v>
      </c>
      <c r="M6820" s="10">
        <v>0</v>
      </c>
      <c r="N6820" s="10">
        <v>0</v>
      </c>
    </row>
    <row r="6821" spans="1:14" x14ac:dyDescent="0.25">
      <c r="A6821" s="9" t="s">
        <v>895</v>
      </c>
      <c r="B6821" s="9" t="s">
        <v>32</v>
      </c>
      <c r="C6821" s="9" t="s">
        <v>33</v>
      </c>
      <c r="D6821" s="9" t="s">
        <v>27</v>
      </c>
      <c r="E6821" s="10">
        <v>617.20000000000005</v>
      </c>
      <c r="F6821" s="10">
        <v>0</v>
      </c>
      <c r="G6821" s="10">
        <v>617.20000000000005</v>
      </c>
      <c r="H6821" s="10">
        <v>745.69</v>
      </c>
      <c r="I6821" s="10">
        <v>-128.49</v>
      </c>
      <c r="J6821" s="10">
        <v>1.75</v>
      </c>
      <c r="K6821" s="10">
        <v>0</v>
      </c>
      <c r="L6821" s="10">
        <v>1.75</v>
      </c>
      <c r="M6821" s="10">
        <v>2.1139999999999999</v>
      </c>
      <c r="N6821" s="10">
        <v>-0.36399999999999988</v>
      </c>
    </row>
    <row r="6822" spans="1:14" x14ac:dyDescent="0.25">
      <c r="A6822" s="9" t="s">
        <v>895</v>
      </c>
      <c r="B6822" s="9" t="s">
        <v>34</v>
      </c>
      <c r="C6822" s="9" t="s">
        <v>33</v>
      </c>
      <c r="D6822" s="9" t="s">
        <v>27</v>
      </c>
      <c r="E6822" s="10">
        <v>2121.65</v>
      </c>
      <c r="F6822" s="10">
        <v>0</v>
      </c>
      <c r="G6822" s="10">
        <v>2121.65</v>
      </c>
      <c r="H6822" s="10">
        <v>2563.35</v>
      </c>
      <c r="I6822" s="10">
        <v>-441.69999999999982</v>
      </c>
      <c r="J6822" s="10">
        <v>1.75</v>
      </c>
      <c r="K6822" s="10">
        <v>0</v>
      </c>
      <c r="L6822" s="10">
        <v>1.75</v>
      </c>
      <c r="M6822" s="10">
        <v>2.1139999999999999</v>
      </c>
      <c r="N6822" s="10">
        <v>-0.36399999999999988</v>
      </c>
    </row>
    <row r="6823" spans="1:14" x14ac:dyDescent="0.25">
      <c r="A6823" s="9" t="s">
        <v>895</v>
      </c>
      <c r="B6823" s="9" t="s">
        <v>35</v>
      </c>
      <c r="C6823" s="9" t="s">
        <v>33</v>
      </c>
      <c r="D6823" s="9" t="s">
        <v>27</v>
      </c>
      <c r="E6823" s="10">
        <v>2295.4899999999998</v>
      </c>
      <c r="F6823" s="10">
        <v>0</v>
      </c>
      <c r="G6823" s="10">
        <v>2295.4899999999998</v>
      </c>
      <c r="H6823" s="10">
        <v>2773.33</v>
      </c>
      <c r="I6823" s="10">
        <v>-477.84000000000015</v>
      </c>
      <c r="J6823" s="10">
        <v>36.75</v>
      </c>
      <c r="K6823" s="10">
        <v>0</v>
      </c>
      <c r="L6823" s="10">
        <v>36.75</v>
      </c>
      <c r="M6823" s="10">
        <v>44.4</v>
      </c>
      <c r="N6823" s="10">
        <v>-7.6499999999999986</v>
      </c>
    </row>
    <row r="6824" spans="1:14" x14ac:dyDescent="0.25">
      <c r="A6824" s="9" t="s">
        <v>895</v>
      </c>
      <c r="B6824" s="9" t="s">
        <v>176</v>
      </c>
      <c r="C6824" s="9" t="s">
        <v>39</v>
      </c>
      <c r="D6824" s="9" t="s">
        <v>40</v>
      </c>
      <c r="E6824" s="10">
        <v>-253002.03</v>
      </c>
      <c r="F6824" s="10">
        <v>0</v>
      </c>
      <c r="G6824" s="10">
        <v>-253002.03</v>
      </c>
      <c r="H6824" s="10">
        <v>-253002.03</v>
      </c>
      <c r="I6824" s="10">
        <v>0</v>
      </c>
      <c r="J6824" s="10">
        <v>-1480</v>
      </c>
      <c r="K6824" s="10">
        <v>0</v>
      </c>
      <c r="L6824" s="10">
        <v>-1480</v>
      </c>
      <c r="M6824" s="10">
        <v>-1480</v>
      </c>
      <c r="N6824" s="10">
        <v>0</v>
      </c>
    </row>
    <row r="6825" spans="1:14" x14ac:dyDescent="0.25">
      <c r="A6825" s="9" t="s">
        <v>895</v>
      </c>
      <c r="B6825" s="9" t="s">
        <v>177</v>
      </c>
      <c r="C6825" s="9" t="s">
        <v>42</v>
      </c>
      <c r="D6825" s="9" t="s">
        <v>58</v>
      </c>
      <c r="E6825" s="10">
        <v>208277.19</v>
      </c>
      <c r="F6825" s="10">
        <v>208160.00995024876</v>
      </c>
      <c r="G6825" s="10">
        <v>117.18004975124495</v>
      </c>
      <c r="H6825" s="10">
        <v>209200.81</v>
      </c>
      <c r="I6825" s="10">
        <v>-923.61999999999534</v>
      </c>
      <c r="J6825" s="10">
        <v>8885</v>
      </c>
      <c r="K6825" s="10">
        <v>8880</v>
      </c>
      <c r="L6825" s="10">
        <v>5</v>
      </c>
      <c r="M6825" s="10">
        <v>8924.4</v>
      </c>
      <c r="N6825" s="10">
        <v>-39.399999999999636</v>
      </c>
    </row>
    <row r="6826" spans="1:14" x14ac:dyDescent="0.25">
      <c r="A6826" s="9" t="s">
        <v>895</v>
      </c>
      <c r="B6826" s="9" t="s">
        <v>178</v>
      </c>
      <c r="C6826" s="9" t="s">
        <v>42</v>
      </c>
      <c r="D6826" s="9" t="s">
        <v>43</v>
      </c>
      <c r="E6826" s="10">
        <v>913.31</v>
      </c>
      <c r="F6826" s="10">
        <v>0</v>
      </c>
      <c r="G6826" s="10">
        <v>913.31</v>
      </c>
      <c r="H6826" s="10">
        <v>0</v>
      </c>
      <c r="I6826" s="10">
        <v>913.31</v>
      </c>
      <c r="J6826" s="10">
        <v>8900</v>
      </c>
      <c r="K6826" s="10">
        <v>0</v>
      </c>
      <c r="L6826" s="10">
        <v>8900</v>
      </c>
      <c r="M6826" s="10">
        <v>0</v>
      </c>
      <c r="N6826" s="10">
        <v>8900</v>
      </c>
    </row>
    <row r="6827" spans="1:14" x14ac:dyDescent="0.25">
      <c r="A6827" s="9" t="s">
        <v>895</v>
      </c>
      <c r="B6827" s="9" t="s">
        <v>92</v>
      </c>
      <c r="C6827" s="9" t="s">
        <v>42</v>
      </c>
      <c r="D6827" s="9" t="s">
        <v>43</v>
      </c>
      <c r="E6827" s="10">
        <v>257.91000000000003</v>
      </c>
      <c r="F6827" s="10">
        <v>251.95049504950495</v>
      </c>
      <c r="G6827" s="10">
        <v>5.9595049504950737</v>
      </c>
      <c r="H6827" s="10">
        <v>254.47</v>
      </c>
      <c r="I6827" s="10">
        <v>3.4400000000000261</v>
      </c>
      <c r="J6827" s="10">
        <v>3030</v>
      </c>
      <c r="K6827" s="10">
        <v>2960</v>
      </c>
      <c r="L6827" s="10">
        <v>70</v>
      </c>
      <c r="M6827" s="10">
        <v>2989.6</v>
      </c>
      <c r="N6827" s="10">
        <v>40.400000000000091</v>
      </c>
    </row>
    <row r="6828" spans="1:14" x14ac:dyDescent="0.25">
      <c r="A6828" s="9" t="s">
        <v>895</v>
      </c>
      <c r="B6828" s="9" t="s">
        <v>179</v>
      </c>
      <c r="C6828" s="9" t="s">
        <v>42</v>
      </c>
      <c r="D6828" s="9" t="s">
        <v>43</v>
      </c>
      <c r="E6828" s="10">
        <v>566.92999999999995</v>
      </c>
      <c r="F6828" s="10">
        <v>563.88059701492546</v>
      </c>
      <c r="G6828" s="10">
        <v>3.0494029850744937</v>
      </c>
      <c r="H6828" s="10">
        <v>566.70000000000005</v>
      </c>
      <c r="I6828" s="10">
        <v>0.2299999999999045</v>
      </c>
      <c r="J6828" s="10">
        <v>1488</v>
      </c>
      <c r="K6828" s="10">
        <v>1480</v>
      </c>
      <c r="L6828" s="10">
        <v>8</v>
      </c>
      <c r="M6828" s="10">
        <v>1487.4</v>
      </c>
      <c r="N6828" s="10">
        <v>0.59999999999990905</v>
      </c>
    </row>
    <row r="6829" spans="1:14" x14ac:dyDescent="0.25">
      <c r="A6829" s="9" t="s">
        <v>895</v>
      </c>
      <c r="B6829" s="9" t="s">
        <v>180</v>
      </c>
      <c r="C6829" s="9" t="s">
        <v>42</v>
      </c>
      <c r="D6829" s="9" t="s">
        <v>43</v>
      </c>
      <c r="E6829" s="10">
        <v>0</v>
      </c>
      <c r="F6829" s="10">
        <v>911.26108374384239</v>
      </c>
      <c r="G6829" s="10">
        <v>-911.26108374384239</v>
      </c>
      <c r="H6829" s="10">
        <v>924.93</v>
      </c>
      <c r="I6829" s="10">
        <v>-924.93</v>
      </c>
      <c r="J6829" s="10">
        <v>0</v>
      </c>
      <c r="K6829" s="10">
        <v>8880</v>
      </c>
      <c r="L6829" s="10">
        <v>-8880</v>
      </c>
      <c r="M6829" s="10">
        <v>9013.2000000000007</v>
      </c>
      <c r="N6829" s="10">
        <v>-9013.2000000000007</v>
      </c>
    </row>
    <row r="6830" spans="1:14" x14ac:dyDescent="0.25">
      <c r="A6830" s="9" t="s">
        <v>895</v>
      </c>
      <c r="B6830" s="9" t="s">
        <v>181</v>
      </c>
      <c r="C6830" s="9" t="s">
        <v>42</v>
      </c>
      <c r="D6830" s="9" t="s">
        <v>43</v>
      </c>
      <c r="E6830" s="10">
        <v>4172.41</v>
      </c>
      <c r="F6830" s="10">
        <v>4163.0344827586205</v>
      </c>
      <c r="G6830" s="10">
        <v>9.3755172413793844</v>
      </c>
      <c r="H6830" s="10">
        <v>4225.4799999999996</v>
      </c>
      <c r="I6830" s="10">
        <v>-53.069999999999709</v>
      </c>
      <c r="J6830" s="10">
        <v>8900</v>
      </c>
      <c r="K6830" s="10">
        <v>8880</v>
      </c>
      <c r="L6830" s="10">
        <v>20</v>
      </c>
      <c r="M6830" s="10">
        <v>9013.2000000000007</v>
      </c>
      <c r="N6830" s="10">
        <v>-113.20000000000073</v>
      </c>
    </row>
    <row r="6831" spans="1:14" x14ac:dyDescent="0.25">
      <c r="A6831" s="9" t="s">
        <v>895</v>
      </c>
      <c r="B6831" s="9" t="s">
        <v>182</v>
      </c>
      <c r="C6831" s="9" t="s">
        <v>42</v>
      </c>
      <c r="D6831" s="9" t="s">
        <v>43</v>
      </c>
      <c r="E6831" s="10">
        <v>7140.83</v>
      </c>
      <c r="F6831" s="10">
        <v>7124.7783251231531</v>
      </c>
      <c r="G6831" s="10">
        <v>16.051674876846846</v>
      </c>
      <c r="H6831" s="10">
        <v>7231.65</v>
      </c>
      <c r="I6831" s="10">
        <v>-90.819999999999709</v>
      </c>
      <c r="J6831" s="10">
        <v>8900</v>
      </c>
      <c r="K6831" s="10">
        <v>8880</v>
      </c>
      <c r="L6831" s="10">
        <v>20</v>
      </c>
      <c r="M6831" s="10">
        <v>9013.2000000000007</v>
      </c>
      <c r="N6831" s="10">
        <v>-113.20000000000073</v>
      </c>
    </row>
    <row r="6832" spans="1:14" x14ac:dyDescent="0.25">
      <c r="A6832" s="9" t="s">
        <v>895</v>
      </c>
      <c r="B6832" s="9" t="s">
        <v>183</v>
      </c>
      <c r="C6832" s="9" t="s">
        <v>42</v>
      </c>
      <c r="D6832" s="9" t="s">
        <v>43</v>
      </c>
      <c r="E6832" s="10">
        <v>9713.25</v>
      </c>
      <c r="F6832" s="10">
        <v>9442.1083743842373</v>
      </c>
      <c r="G6832" s="10">
        <v>271.14162561576268</v>
      </c>
      <c r="H6832" s="10">
        <v>9583.74</v>
      </c>
      <c r="I6832" s="10">
        <v>129.51000000000022</v>
      </c>
      <c r="J6832" s="10">
        <v>9135</v>
      </c>
      <c r="K6832" s="10">
        <v>8880</v>
      </c>
      <c r="L6832" s="10">
        <v>255</v>
      </c>
      <c r="M6832" s="10">
        <v>9013.2000000000007</v>
      </c>
      <c r="N6832" s="10">
        <v>121.79999999999927</v>
      </c>
    </row>
    <row r="6833" spans="1:14" x14ac:dyDescent="0.25">
      <c r="A6833" s="9" t="s">
        <v>895</v>
      </c>
      <c r="B6833" s="9" t="s">
        <v>184</v>
      </c>
      <c r="C6833" s="9" t="s">
        <v>42</v>
      </c>
      <c r="D6833" s="9" t="s">
        <v>43</v>
      </c>
      <c r="E6833" s="10">
        <v>15138.62</v>
      </c>
      <c r="F6833" s="10">
        <v>14711.20197044335</v>
      </c>
      <c r="G6833" s="10">
        <v>427.41802955665116</v>
      </c>
      <c r="H6833" s="10">
        <v>14931.87</v>
      </c>
      <c r="I6833" s="10">
        <v>206.75</v>
      </c>
      <c r="J6833" s="10">
        <v>1523</v>
      </c>
      <c r="K6833" s="10">
        <v>1480</v>
      </c>
      <c r="L6833" s="10">
        <v>43</v>
      </c>
      <c r="M6833" s="10">
        <v>1502.2</v>
      </c>
      <c r="N6833" s="10">
        <v>20.799999999999955</v>
      </c>
    </row>
    <row r="6834" spans="1:14" x14ac:dyDescent="0.25">
      <c r="A6834" s="9" t="s">
        <v>896</v>
      </c>
      <c r="B6834" s="9" t="s">
        <v>25</v>
      </c>
      <c r="C6834" s="9" t="s">
        <v>26</v>
      </c>
      <c r="D6834" s="9" t="s">
        <v>27</v>
      </c>
      <c r="E6834" s="10">
        <v>6559.62</v>
      </c>
      <c r="F6834" s="10">
        <v>0</v>
      </c>
      <c r="G6834" s="10">
        <v>6559.62</v>
      </c>
      <c r="H6834" s="10">
        <v>0</v>
      </c>
      <c r="I6834" s="10">
        <v>6559.62</v>
      </c>
      <c r="J6834" s="10">
        <v>0</v>
      </c>
      <c r="K6834" s="10">
        <v>0</v>
      </c>
      <c r="L6834" s="10">
        <v>0</v>
      </c>
      <c r="M6834" s="10">
        <v>0</v>
      </c>
      <c r="N6834" s="10">
        <v>0</v>
      </c>
    </row>
    <row r="6835" spans="1:14" x14ac:dyDescent="0.25">
      <c r="A6835" s="9" t="s">
        <v>896</v>
      </c>
      <c r="B6835" s="9" t="s">
        <v>32</v>
      </c>
      <c r="C6835" s="9" t="s">
        <v>33</v>
      </c>
      <c r="D6835" s="9" t="s">
        <v>27</v>
      </c>
      <c r="E6835" s="10">
        <v>733.59</v>
      </c>
      <c r="F6835" s="10">
        <v>0</v>
      </c>
      <c r="G6835" s="10">
        <v>733.59</v>
      </c>
      <c r="H6835" s="10">
        <v>1259.6199999999999</v>
      </c>
      <c r="I6835" s="10">
        <v>-526.02999999999986</v>
      </c>
      <c r="J6835" s="10">
        <v>2.08</v>
      </c>
      <c r="K6835" s="10">
        <v>0</v>
      </c>
      <c r="L6835" s="10">
        <v>2.08</v>
      </c>
      <c r="M6835" s="10">
        <v>3.5710000000000002</v>
      </c>
      <c r="N6835" s="10">
        <v>-1.4910000000000001</v>
      </c>
    </row>
    <row r="6836" spans="1:14" x14ac:dyDescent="0.25">
      <c r="A6836" s="9" t="s">
        <v>896</v>
      </c>
      <c r="B6836" s="9" t="s">
        <v>34</v>
      </c>
      <c r="C6836" s="9" t="s">
        <v>33</v>
      </c>
      <c r="D6836" s="9" t="s">
        <v>27</v>
      </c>
      <c r="E6836" s="10">
        <v>2521.73</v>
      </c>
      <c r="F6836" s="10">
        <v>0</v>
      </c>
      <c r="G6836" s="10">
        <v>2521.73</v>
      </c>
      <c r="H6836" s="10">
        <v>4329.9799999999996</v>
      </c>
      <c r="I6836" s="10">
        <v>-1808.2499999999995</v>
      </c>
      <c r="J6836" s="10">
        <v>2.08</v>
      </c>
      <c r="K6836" s="10">
        <v>0</v>
      </c>
      <c r="L6836" s="10">
        <v>2.08</v>
      </c>
      <c r="M6836" s="10">
        <v>3.5710000000000002</v>
      </c>
      <c r="N6836" s="10">
        <v>-1.4910000000000001</v>
      </c>
    </row>
    <row r="6837" spans="1:14" x14ac:dyDescent="0.25">
      <c r="A6837" s="9" t="s">
        <v>896</v>
      </c>
      <c r="B6837" s="9" t="s">
        <v>35</v>
      </c>
      <c r="C6837" s="9" t="s">
        <v>33</v>
      </c>
      <c r="D6837" s="9" t="s">
        <v>27</v>
      </c>
      <c r="E6837" s="10">
        <v>2728.36</v>
      </c>
      <c r="F6837" s="10">
        <v>0</v>
      </c>
      <c r="G6837" s="10">
        <v>2728.36</v>
      </c>
      <c r="H6837" s="10">
        <v>4684.68</v>
      </c>
      <c r="I6837" s="10">
        <v>-1956.3200000000002</v>
      </c>
      <c r="J6837" s="10">
        <v>43.68</v>
      </c>
      <c r="K6837" s="10">
        <v>0</v>
      </c>
      <c r="L6837" s="10">
        <v>43.68</v>
      </c>
      <c r="M6837" s="10">
        <v>75</v>
      </c>
      <c r="N6837" s="10">
        <v>-31.32</v>
      </c>
    </row>
    <row r="6838" spans="1:14" x14ac:dyDescent="0.25">
      <c r="A6838" s="9" t="s">
        <v>896</v>
      </c>
      <c r="B6838" s="9" t="s">
        <v>190</v>
      </c>
      <c r="C6838" s="9" t="s">
        <v>39</v>
      </c>
      <c r="D6838" s="9" t="s">
        <v>40</v>
      </c>
      <c r="E6838" s="10">
        <v>-449567</v>
      </c>
      <c r="F6838" s="10">
        <v>0</v>
      </c>
      <c r="G6838" s="10">
        <v>-449567</v>
      </c>
      <c r="H6838" s="10">
        <v>-449567.03</v>
      </c>
      <c r="I6838" s="10">
        <v>3.0000000027939677E-2</v>
      </c>
      <c r="J6838" s="10">
        <v>-2500</v>
      </c>
      <c r="K6838" s="10">
        <v>0</v>
      </c>
      <c r="L6838" s="10">
        <v>-2500</v>
      </c>
      <c r="M6838" s="10">
        <v>-2500</v>
      </c>
      <c r="N6838" s="10">
        <v>0</v>
      </c>
    </row>
    <row r="6839" spans="1:14" x14ac:dyDescent="0.25">
      <c r="A6839" s="9" t="s">
        <v>896</v>
      </c>
      <c r="B6839" s="9" t="s">
        <v>191</v>
      </c>
      <c r="C6839" s="9" t="s">
        <v>42</v>
      </c>
      <c r="D6839" s="9" t="s">
        <v>58</v>
      </c>
      <c r="E6839" s="10">
        <v>351279.9</v>
      </c>
      <c r="F6839" s="10">
        <v>351279.85074626864</v>
      </c>
      <c r="G6839" s="10">
        <v>4.9253731383942068E-2</v>
      </c>
      <c r="H6839" s="10">
        <v>353036.25</v>
      </c>
      <c r="I6839" s="10">
        <v>-1756.3499999999767</v>
      </c>
      <c r="J6839" s="10">
        <v>15000</v>
      </c>
      <c r="K6839" s="10">
        <v>15000</v>
      </c>
      <c r="L6839" s="10">
        <v>0</v>
      </c>
      <c r="M6839" s="10">
        <v>15075</v>
      </c>
      <c r="N6839" s="10">
        <v>-75</v>
      </c>
    </row>
    <row r="6840" spans="1:14" x14ac:dyDescent="0.25">
      <c r="A6840" s="9" t="s">
        <v>896</v>
      </c>
      <c r="B6840" s="9" t="s">
        <v>192</v>
      </c>
      <c r="C6840" s="9" t="s">
        <v>42</v>
      </c>
      <c r="D6840" s="9" t="s">
        <v>43</v>
      </c>
      <c r="E6840" s="10">
        <v>4071.41</v>
      </c>
      <c r="F6840" s="10">
        <v>0</v>
      </c>
      <c r="G6840" s="10">
        <v>4071.41</v>
      </c>
      <c r="H6840" s="10">
        <v>0</v>
      </c>
      <c r="I6840" s="10">
        <v>4071.41</v>
      </c>
      <c r="J6840" s="10">
        <v>15100</v>
      </c>
      <c r="K6840" s="10">
        <v>0</v>
      </c>
      <c r="L6840" s="10">
        <v>15100</v>
      </c>
      <c r="M6840" s="10">
        <v>0</v>
      </c>
      <c r="N6840" s="10">
        <v>15100</v>
      </c>
    </row>
    <row r="6841" spans="1:14" x14ac:dyDescent="0.25">
      <c r="A6841" s="9" t="s">
        <v>896</v>
      </c>
      <c r="B6841" s="9" t="s">
        <v>179</v>
      </c>
      <c r="C6841" s="9" t="s">
        <v>42</v>
      </c>
      <c r="D6841" s="9" t="s">
        <v>43</v>
      </c>
      <c r="E6841" s="10">
        <v>957.45</v>
      </c>
      <c r="F6841" s="10">
        <v>952.497512437811</v>
      </c>
      <c r="G6841" s="10">
        <v>4.9524875621890487</v>
      </c>
      <c r="H6841" s="10">
        <v>957.26</v>
      </c>
      <c r="I6841" s="10">
        <v>0.19000000000005457</v>
      </c>
      <c r="J6841" s="10">
        <v>2513</v>
      </c>
      <c r="K6841" s="10">
        <v>2500</v>
      </c>
      <c r="L6841" s="10">
        <v>13</v>
      </c>
      <c r="M6841" s="10">
        <v>2512.5</v>
      </c>
      <c r="N6841" s="10">
        <v>0.5</v>
      </c>
    </row>
    <row r="6842" spans="1:14" x14ac:dyDescent="0.25">
      <c r="A6842" s="9" t="s">
        <v>896</v>
      </c>
      <c r="B6842" s="9" t="s">
        <v>193</v>
      </c>
      <c r="C6842" s="9" t="s">
        <v>42</v>
      </c>
      <c r="D6842" s="9" t="s">
        <v>43</v>
      </c>
      <c r="E6842" s="10">
        <v>0</v>
      </c>
      <c r="F6842" s="10">
        <v>4044.4532019704434</v>
      </c>
      <c r="G6842" s="10">
        <v>-4044.4532019704434</v>
      </c>
      <c r="H6842" s="10">
        <v>4105.12</v>
      </c>
      <c r="I6842" s="10">
        <v>-4105.12</v>
      </c>
      <c r="J6842" s="10">
        <v>0</v>
      </c>
      <c r="K6842" s="10">
        <v>15000</v>
      </c>
      <c r="L6842" s="10">
        <v>-15000</v>
      </c>
      <c r="M6842" s="10">
        <v>15225</v>
      </c>
      <c r="N6842" s="10">
        <v>-15225</v>
      </c>
    </row>
    <row r="6843" spans="1:14" x14ac:dyDescent="0.25">
      <c r="A6843" s="9" t="s">
        <v>896</v>
      </c>
      <c r="B6843" s="9" t="s">
        <v>194</v>
      </c>
      <c r="C6843" s="9" t="s">
        <v>42</v>
      </c>
      <c r="D6843" s="9" t="s">
        <v>43</v>
      </c>
      <c r="E6843" s="10">
        <v>15952.4</v>
      </c>
      <c r="F6843" s="10">
        <v>15846.748768472906</v>
      </c>
      <c r="G6843" s="10">
        <v>105.65123152709384</v>
      </c>
      <c r="H6843" s="10">
        <v>16084.45</v>
      </c>
      <c r="I6843" s="10">
        <v>-132.05000000000109</v>
      </c>
      <c r="J6843" s="10">
        <v>15100</v>
      </c>
      <c r="K6843" s="10">
        <v>15000</v>
      </c>
      <c r="L6843" s="10">
        <v>100</v>
      </c>
      <c r="M6843" s="10">
        <v>15225</v>
      </c>
      <c r="N6843" s="10">
        <v>-125</v>
      </c>
    </row>
    <row r="6844" spans="1:14" x14ac:dyDescent="0.25">
      <c r="A6844" s="9" t="s">
        <v>896</v>
      </c>
      <c r="B6844" s="9" t="s">
        <v>195</v>
      </c>
      <c r="C6844" s="9" t="s">
        <v>42</v>
      </c>
      <c r="D6844" s="9" t="s">
        <v>43</v>
      </c>
      <c r="E6844" s="10">
        <v>17539.099999999999</v>
      </c>
      <c r="F6844" s="10">
        <v>17422.94581280788</v>
      </c>
      <c r="G6844" s="10">
        <v>116.15418719211812</v>
      </c>
      <c r="H6844" s="10">
        <v>17684.29</v>
      </c>
      <c r="I6844" s="10">
        <v>-145.19000000000233</v>
      </c>
      <c r="J6844" s="10">
        <v>15100</v>
      </c>
      <c r="K6844" s="10">
        <v>15000</v>
      </c>
      <c r="L6844" s="10">
        <v>100</v>
      </c>
      <c r="M6844" s="10">
        <v>15225</v>
      </c>
      <c r="N6844" s="10">
        <v>-125</v>
      </c>
    </row>
    <row r="6845" spans="1:14" x14ac:dyDescent="0.25">
      <c r="A6845" s="9" t="s">
        <v>896</v>
      </c>
      <c r="B6845" s="9" t="s">
        <v>196</v>
      </c>
      <c r="C6845" s="9" t="s">
        <v>42</v>
      </c>
      <c r="D6845" s="9" t="s">
        <v>43</v>
      </c>
      <c r="E6845" s="10">
        <v>22430.99</v>
      </c>
      <c r="F6845" s="10">
        <v>22099.497536945812</v>
      </c>
      <c r="G6845" s="10">
        <v>331.49246305419001</v>
      </c>
      <c r="H6845" s="10">
        <v>22430.99</v>
      </c>
      <c r="I6845" s="10">
        <v>0</v>
      </c>
      <c r="J6845" s="10">
        <v>15225</v>
      </c>
      <c r="K6845" s="10">
        <v>15000</v>
      </c>
      <c r="L6845" s="10">
        <v>225</v>
      </c>
      <c r="M6845" s="10">
        <v>15225</v>
      </c>
      <c r="N6845" s="10">
        <v>0</v>
      </c>
    </row>
    <row r="6846" spans="1:14" x14ac:dyDescent="0.25">
      <c r="A6846" s="9" t="s">
        <v>896</v>
      </c>
      <c r="B6846" s="9" t="s">
        <v>197</v>
      </c>
      <c r="C6846" s="9" t="s">
        <v>42</v>
      </c>
      <c r="D6846" s="9" t="s">
        <v>43</v>
      </c>
      <c r="E6846" s="10">
        <v>24792.45</v>
      </c>
      <c r="F6846" s="10">
        <v>24625.004926108373</v>
      </c>
      <c r="G6846" s="10">
        <v>167.44507389162754</v>
      </c>
      <c r="H6846" s="10">
        <v>24994.38</v>
      </c>
      <c r="I6846" s="10">
        <v>-201.93000000000029</v>
      </c>
      <c r="J6846" s="10">
        <v>2517</v>
      </c>
      <c r="K6846" s="10">
        <v>2500</v>
      </c>
      <c r="L6846" s="10">
        <v>17</v>
      </c>
      <c r="M6846" s="10">
        <v>2537.5</v>
      </c>
      <c r="N6846" s="10">
        <v>-20.5</v>
      </c>
    </row>
    <row r="6847" spans="1:14" x14ac:dyDescent="0.25">
      <c r="A6847" s="9" t="s">
        <v>897</v>
      </c>
      <c r="B6847" s="9" t="s">
        <v>25</v>
      </c>
      <c r="C6847" s="9" t="s">
        <v>26</v>
      </c>
      <c r="D6847" s="9" t="s">
        <v>27</v>
      </c>
      <c r="E6847" s="10">
        <v>890.49</v>
      </c>
      <c r="F6847" s="10">
        <v>0</v>
      </c>
      <c r="G6847" s="10">
        <v>890.49</v>
      </c>
      <c r="H6847" s="10">
        <v>0</v>
      </c>
      <c r="I6847" s="10">
        <v>890.49</v>
      </c>
      <c r="J6847" s="10">
        <v>0</v>
      </c>
      <c r="K6847" s="10">
        <v>0</v>
      </c>
      <c r="L6847" s="10">
        <v>0</v>
      </c>
      <c r="M6847" s="10">
        <v>0</v>
      </c>
      <c r="N6847" s="10">
        <v>0</v>
      </c>
    </row>
    <row r="6848" spans="1:14" x14ac:dyDescent="0.25">
      <c r="A6848" s="9" t="s">
        <v>897</v>
      </c>
      <c r="B6848" s="9" t="s">
        <v>28</v>
      </c>
      <c r="C6848" s="9" t="s">
        <v>29</v>
      </c>
      <c r="D6848" s="9" t="s">
        <v>27</v>
      </c>
      <c r="E6848" s="10">
        <v>0.96</v>
      </c>
      <c r="F6848" s="10">
        <v>0</v>
      </c>
      <c r="G6848" s="10">
        <v>0.96</v>
      </c>
      <c r="H6848" s="10">
        <v>0.97</v>
      </c>
      <c r="I6848" s="10">
        <v>-1.0000000000000009E-2</v>
      </c>
      <c r="J6848" s="10">
        <v>0</v>
      </c>
      <c r="K6848" s="10">
        <v>0</v>
      </c>
      <c r="L6848" s="10">
        <v>0</v>
      </c>
      <c r="M6848" s="10">
        <v>0</v>
      </c>
      <c r="N6848" s="10">
        <v>0</v>
      </c>
    </row>
    <row r="6849" spans="1:14" x14ac:dyDescent="0.25">
      <c r="A6849" s="9" t="s">
        <v>897</v>
      </c>
      <c r="B6849" s="9" t="s">
        <v>30</v>
      </c>
      <c r="C6849" s="9" t="s">
        <v>29</v>
      </c>
      <c r="D6849" s="9" t="s">
        <v>27</v>
      </c>
      <c r="E6849" s="10">
        <v>22.47</v>
      </c>
      <c r="F6849" s="10">
        <v>0</v>
      </c>
      <c r="G6849" s="10">
        <v>22.47</v>
      </c>
      <c r="H6849" s="10">
        <v>22.6</v>
      </c>
      <c r="I6849" s="10">
        <v>-0.13000000000000256</v>
      </c>
      <c r="J6849" s="10">
        <v>0</v>
      </c>
      <c r="K6849" s="10">
        <v>0</v>
      </c>
      <c r="L6849" s="10">
        <v>0</v>
      </c>
      <c r="M6849" s="10">
        <v>0</v>
      </c>
      <c r="N6849" s="10">
        <v>0</v>
      </c>
    </row>
    <row r="6850" spans="1:14" x14ac:dyDescent="0.25">
      <c r="A6850" s="9" t="s">
        <v>897</v>
      </c>
      <c r="B6850" s="9" t="s">
        <v>31</v>
      </c>
      <c r="C6850" s="9" t="s">
        <v>29</v>
      </c>
      <c r="D6850" s="9" t="s">
        <v>27</v>
      </c>
      <c r="E6850" s="10">
        <v>150.88</v>
      </c>
      <c r="F6850" s="10">
        <v>0</v>
      </c>
      <c r="G6850" s="10">
        <v>150.88</v>
      </c>
      <c r="H6850" s="10">
        <v>151.76</v>
      </c>
      <c r="I6850" s="10">
        <v>-0.87999999999999545</v>
      </c>
      <c r="J6850" s="10">
        <v>0</v>
      </c>
      <c r="K6850" s="10">
        <v>0</v>
      </c>
      <c r="L6850" s="10">
        <v>0</v>
      </c>
      <c r="M6850" s="10">
        <v>0</v>
      </c>
      <c r="N6850" s="10">
        <v>0</v>
      </c>
    </row>
    <row r="6851" spans="1:14" x14ac:dyDescent="0.25">
      <c r="A6851" s="9" t="s">
        <v>897</v>
      </c>
      <c r="B6851" s="9" t="s">
        <v>32</v>
      </c>
      <c r="C6851" s="9" t="s">
        <v>33</v>
      </c>
      <c r="D6851" s="9" t="s">
        <v>27</v>
      </c>
      <c r="E6851" s="10">
        <v>148.13</v>
      </c>
      <c r="F6851" s="10">
        <v>0</v>
      </c>
      <c r="G6851" s="10">
        <v>148.13</v>
      </c>
      <c r="H6851" s="10">
        <v>245.41</v>
      </c>
      <c r="I6851" s="10">
        <v>-97.28</v>
      </c>
      <c r="J6851" s="10">
        <v>0.42</v>
      </c>
      <c r="K6851" s="10">
        <v>0</v>
      </c>
      <c r="L6851" s="10">
        <v>0.42</v>
      </c>
      <c r="M6851" s="10">
        <v>0.69599999999999995</v>
      </c>
      <c r="N6851" s="10">
        <v>-0.27599999999999997</v>
      </c>
    </row>
    <row r="6852" spans="1:14" x14ac:dyDescent="0.25">
      <c r="A6852" s="9" t="s">
        <v>897</v>
      </c>
      <c r="B6852" s="9" t="s">
        <v>34</v>
      </c>
      <c r="C6852" s="9" t="s">
        <v>33</v>
      </c>
      <c r="D6852" s="9" t="s">
        <v>27</v>
      </c>
      <c r="E6852" s="10">
        <v>509.2</v>
      </c>
      <c r="F6852" s="10">
        <v>0</v>
      </c>
      <c r="G6852" s="10">
        <v>509.2</v>
      </c>
      <c r="H6852" s="10">
        <v>843.61</v>
      </c>
      <c r="I6852" s="10">
        <v>-334.41</v>
      </c>
      <c r="J6852" s="10">
        <v>0.42</v>
      </c>
      <c r="K6852" s="10">
        <v>0</v>
      </c>
      <c r="L6852" s="10">
        <v>0.42</v>
      </c>
      <c r="M6852" s="10">
        <v>0.69599999999999995</v>
      </c>
      <c r="N6852" s="10">
        <v>-0.27599999999999997</v>
      </c>
    </row>
    <row r="6853" spans="1:14" x14ac:dyDescent="0.25">
      <c r="A6853" s="9" t="s">
        <v>897</v>
      </c>
      <c r="B6853" s="9" t="s">
        <v>35</v>
      </c>
      <c r="C6853" s="9" t="s">
        <v>33</v>
      </c>
      <c r="D6853" s="9" t="s">
        <v>27</v>
      </c>
      <c r="E6853" s="10">
        <v>550.91999999999996</v>
      </c>
      <c r="F6853" s="10">
        <v>0</v>
      </c>
      <c r="G6853" s="10">
        <v>550.91999999999996</v>
      </c>
      <c r="H6853" s="10">
        <v>912.73</v>
      </c>
      <c r="I6853" s="10">
        <v>-361.81000000000006</v>
      </c>
      <c r="J6853" s="10">
        <v>8.82</v>
      </c>
      <c r="K6853" s="10">
        <v>0</v>
      </c>
      <c r="L6853" s="10">
        <v>8.82</v>
      </c>
      <c r="M6853" s="10">
        <v>14.613</v>
      </c>
      <c r="N6853" s="10">
        <v>-5.7929999999999993</v>
      </c>
    </row>
    <row r="6854" spans="1:14" x14ac:dyDescent="0.25">
      <c r="A6854" s="9" t="s">
        <v>897</v>
      </c>
      <c r="B6854" s="9" t="s">
        <v>36</v>
      </c>
      <c r="C6854" s="9" t="s">
        <v>29</v>
      </c>
      <c r="D6854" s="9" t="s">
        <v>27</v>
      </c>
      <c r="E6854" s="10">
        <v>1690.4</v>
      </c>
      <c r="F6854" s="10">
        <v>0</v>
      </c>
      <c r="G6854" s="10">
        <v>1690.4</v>
      </c>
      <c r="H6854" s="10">
        <v>1700.24</v>
      </c>
      <c r="I6854" s="10">
        <v>-9.8399999999999181</v>
      </c>
      <c r="J6854" s="10">
        <v>0</v>
      </c>
      <c r="K6854" s="10">
        <v>0</v>
      </c>
      <c r="L6854" s="10">
        <v>0</v>
      </c>
      <c r="M6854" s="10">
        <v>0</v>
      </c>
      <c r="N6854" s="10">
        <v>0</v>
      </c>
    </row>
    <row r="6855" spans="1:14" x14ac:dyDescent="0.25">
      <c r="A6855" s="9" t="s">
        <v>897</v>
      </c>
      <c r="B6855" s="9" t="s">
        <v>37</v>
      </c>
      <c r="C6855" s="9" t="s">
        <v>29</v>
      </c>
      <c r="D6855" s="9" t="s">
        <v>27</v>
      </c>
      <c r="E6855" s="10">
        <v>3909.06</v>
      </c>
      <c r="F6855" s="10">
        <v>0</v>
      </c>
      <c r="G6855" s="10">
        <v>3909.06</v>
      </c>
      <c r="H6855" s="10">
        <v>3931.83</v>
      </c>
      <c r="I6855" s="10">
        <v>-22.769999999999982</v>
      </c>
      <c r="J6855" s="10">
        <v>0</v>
      </c>
      <c r="K6855" s="10">
        <v>0</v>
      </c>
      <c r="L6855" s="10">
        <v>0</v>
      </c>
      <c r="M6855" s="10">
        <v>0</v>
      </c>
      <c r="N6855" s="10">
        <v>0</v>
      </c>
    </row>
    <row r="6856" spans="1:14" x14ac:dyDescent="0.25">
      <c r="A6856" s="9" t="s">
        <v>897</v>
      </c>
      <c r="B6856" s="9" t="s">
        <v>898</v>
      </c>
      <c r="C6856" s="9" t="s">
        <v>39</v>
      </c>
      <c r="D6856" s="9" t="s">
        <v>40</v>
      </c>
      <c r="E6856" s="10">
        <v>-79974.740000000005</v>
      </c>
      <c r="F6856" s="10">
        <v>0</v>
      </c>
      <c r="G6856" s="10">
        <v>-79974.740000000005</v>
      </c>
      <c r="H6856" s="10">
        <v>-79974.740000000005</v>
      </c>
      <c r="I6856" s="10">
        <v>0</v>
      </c>
      <c r="J6856" s="10">
        <v>-501</v>
      </c>
      <c r="K6856" s="10">
        <v>0</v>
      </c>
      <c r="L6856" s="10">
        <v>-501</v>
      </c>
      <c r="M6856" s="10">
        <v>-501</v>
      </c>
      <c r="N6856" s="10">
        <v>0</v>
      </c>
    </row>
    <row r="6857" spans="1:14" x14ac:dyDescent="0.25">
      <c r="A6857" s="9" t="s">
        <v>897</v>
      </c>
      <c r="B6857" s="9" t="s">
        <v>92</v>
      </c>
      <c r="C6857" s="9" t="s">
        <v>42</v>
      </c>
      <c r="D6857" s="9" t="s">
        <v>43</v>
      </c>
      <c r="E6857" s="10">
        <v>4.26</v>
      </c>
      <c r="F6857" s="10">
        <v>0</v>
      </c>
      <c r="G6857" s="10">
        <v>4.26</v>
      </c>
      <c r="H6857" s="10">
        <v>0</v>
      </c>
      <c r="I6857" s="10">
        <v>4.26</v>
      </c>
      <c r="J6857" s="10">
        <v>50</v>
      </c>
      <c r="K6857" s="10">
        <v>0</v>
      </c>
      <c r="L6857" s="10">
        <v>50</v>
      </c>
      <c r="M6857" s="10">
        <v>0</v>
      </c>
      <c r="N6857" s="10">
        <v>50</v>
      </c>
    </row>
    <row r="6858" spans="1:14" x14ac:dyDescent="0.25">
      <c r="A6858" s="9" t="s">
        <v>897</v>
      </c>
      <c r="B6858" s="9" t="s">
        <v>151</v>
      </c>
      <c r="C6858" s="9" t="s">
        <v>42</v>
      </c>
      <c r="D6858" s="9" t="s">
        <v>43</v>
      </c>
      <c r="E6858" s="10">
        <v>64.790000000000006</v>
      </c>
      <c r="F6858" s="10">
        <v>49.941176470588232</v>
      </c>
      <c r="G6858" s="10">
        <v>14.848823529411774</v>
      </c>
      <c r="H6858" s="10">
        <v>50.94</v>
      </c>
      <c r="I6858" s="10">
        <v>13.850000000000009</v>
      </c>
      <c r="J6858" s="10">
        <v>650</v>
      </c>
      <c r="K6858" s="10">
        <v>501</v>
      </c>
      <c r="L6858" s="10">
        <v>149</v>
      </c>
      <c r="M6858" s="10">
        <v>511.02</v>
      </c>
      <c r="N6858" s="10">
        <v>138.98000000000002</v>
      </c>
    </row>
    <row r="6859" spans="1:14" x14ac:dyDescent="0.25">
      <c r="A6859" s="9" t="s">
        <v>897</v>
      </c>
      <c r="B6859" s="9" t="s">
        <v>44</v>
      </c>
      <c r="C6859" s="9" t="s">
        <v>42</v>
      </c>
      <c r="D6859" s="9" t="s">
        <v>43</v>
      </c>
      <c r="E6859" s="10">
        <v>494.45</v>
      </c>
      <c r="F6859" s="10">
        <v>492.4875621890547</v>
      </c>
      <c r="G6859" s="10">
        <v>1.9624378109452891</v>
      </c>
      <c r="H6859" s="10">
        <v>494.95</v>
      </c>
      <c r="I6859" s="10">
        <v>-0.5</v>
      </c>
      <c r="J6859" s="10">
        <v>503</v>
      </c>
      <c r="K6859" s="10">
        <v>501</v>
      </c>
      <c r="L6859" s="10">
        <v>2</v>
      </c>
      <c r="M6859" s="10">
        <v>503.505</v>
      </c>
      <c r="N6859" s="10">
        <v>-0.50499999999999545</v>
      </c>
    </row>
    <row r="6860" spans="1:14" x14ac:dyDescent="0.25">
      <c r="A6860" s="9" t="s">
        <v>897</v>
      </c>
      <c r="B6860" s="9" t="s">
        <v>899</v>
      </c>
      <c r="C6860" s="9" t="s">
        <v>42</v>
      </c>
      <c r="D6860" s="9" t="s">
        <v>43</v>
      </c>
      <c r="E6860" s="10">
        <v>696.92</v>
      </c>
      <c r="F6860" s="10">
        <v>681.2807881773399</v>
      </c>
      <c r="G6860" s="10">
        <v>15.639211822660059</v>
      </c>
      <c r="H6860" s="10">
        <v>691.5</v>
      </c>
      <c r="I6860" s="10">
        <v>5.4199999999999591</v>
      </c>
      <c r="J6860" s="10">
        <v>6150</v>
      </c>
      <c r="K6860" s="10">
        <v>6012</v>
      </c>
      <c r="L6860" s="10">
        <v>138</v>
      </c>
      <c r="M6860" s="10">
        <v>6102.18</v>
      </c>
      <c r="N6860" s="10">
        <v>47.819999999999709</v>
      </c>
    </row>
    <row r="6861" spans="1:14" x14ac:dyDescent="0.25">
      <c r="A6861" s="9" t="s">
        <v>897</v>
      </c>
      <c r="B6861" s="9" t="s">
        <v>900</v>
      </c>
      <c r="C6861" s="9" t="s">
        <v>42</v>
      </c>
      <c r="D6861" s="9" t="s">
        <v>43</v>
      </c>
      <c r="E6861" s="10">
        <v>1163.7</v>
      </c>
      <c r="F6861" s="10">
        <v>1146.9064039408865</v>
      </c>
      <c r="G6861" s="10">
        <v>16.793596059113497</v>
      </c>
      <c r="H6861" s="10">
        <v>1164.1099999999999</v>
      </c>
      <c r="I6861" s="10">
        <v>-0.40999999999985448</v>
      </c>
      <c r="J6861" s="10">
        <v>6100</v>
      </c>
      <c r="K6861" s="10">
        <v>6012</v>
      </c>
      <c r="L6861" s="10">
        <v>88</v>
      </c>
      <c r="M6861" s="10">
        <v>6102.18</v>
      </c>
      <c r="N6861" s="10">
        <v>-2.180000000000291</v>
      </c>
    </row>
    <row r="6862" spans="1:14" x14ac:dyDescent="0.25">
      <c r="A6862" s="9" t="s">
        <v>897</v>
      </c>
      <c r="B6862" s="9" t="s">
        <v>901</v>
      </c>
      <c r="C6862" s="9" t="s">
        <v>42</v>
      </c>
      <c r="D6862" s="9" t="s">
        <v>43</v>
      </c>
      <c r="E6862" s="10">
        <v>1634.92</v>
      </c>
      <c r="F6862" s="10">
        <v>1611.3399014778324</v>
      </c>
      <c r="G6862" s="10">
        <v>23.580098522167646</v>
      </c>
      <c r="H6862" s="10">
        <v>1635.51</v>
      </c>
      <c r="I6862" s="10">
        <v>-0.58999999999991815</v>
      </c>
      <c r="J6862" s="10">
        <v>6100</v>
      </c>
      <c r="K6862" s="10">
        <v>6012</v>
      </c>
      <c r="L6862" s="10">
        <v>88</v>
      </c>
      <c r="M6862" s="10">
        <v>6102.18</v>
      </c>
      <c r="N6862" s="10">
        <v>-2.180000000000291</v>
      </c>
    </row>
    <row r="6863" spans="1:14" x14ac:dyDescent="0.25">
      <c r="A6863" s="9" t="s">
        <v>897</v>
      </c>
      <c r="B6863" s="9" t="s">
        <v>84</v>
      </c>
      <c r="C6863" s="9" t="s">
        <v>42</v>
      </c>
      <c r="D6863" s="9" t="s">
        <v>43</v>
      </c>
      <c r="E6863" s="10">
        <v>2486.7399999999998</v>
      </c>
      <c r="F6863" s="10">
        <v>2442.8529411764707</v>
      </c>
      <c r="G6863" s="10">
        <v>43.88705882352906</v>
      </c>
      <c r="H6863" s="10">
        <v>2491.71</v>
      </c>
      <c r="I6863" s="10">
        <v>-4.9700000000002547</v>
      </c>
      <c r="J6863" s="10">
        <v>6120</v>
      </c>
      <c r="K6863" s="10">
        <v>6012</v>
      </c>
      <c r="L6863" s="10">
        <v>108</v>
      </c>
      <c r="M6863" s="10">
        <v>6132.24</v>
      </c>
      <c r="N6863" s="10">
        <v>-12.239999999999782</v>
      </c>
    </row>
    <row r="6864" spans="1:14" x14ac:dyDescent="0.25">
      <c r="A6864" s="9" t="s">
        <v>897</v>
      </c>
      <c r="B6864" s="9" t="s">
        <v>136</v>
      </c>
      <c r="C6864" s="9" t="s">
        <v>42</v>
      </c>
      <c r="D6864" s="9" t="s">
        <v>43</v>
      </c>
      <c r="E6864" s="10">
        <v>3288.36</v>
      </c>
      <c r="F6864" s="10">
        <v>3246.2364532019706</v>
      </c>
      <c r="G6864" s="10">
        <v>42.123546798029565</v>
      </c>
      <c r="H6864" s="10">
        <v>3294.93</v>
      </c>
      <c r="I6864" s="10">
        <v>-6.569999999999709</v>
      </c>
      <c r="J6864" s="10">
        <v>6090</v>
      </c>
      <c r="K6864" s="10">
        <v>6012</v>
      </c>
      <c r="L6864" s="10">
        <v>78</v>
      </c>
      <c r="M6864" s="10">
        <v>6102.18</v>
      </c>
      <c r="N6864" s="10">
        <v>-12.180000000000291</v>
      </c>
    </row>
    <row r="6865" spans="1:14" x14ac:dyDescent="0.25">
      <c r="A6865" s="9" t="s">
        <v>897</v>
      </c>
      <c r="B6865" s="9" t="s">
        <v>697</v>
      </c>
      <c r="C6865" s="9" t="s">
        <v>42</v>
      </c>
      <c r="D6865" s="9" t="s">
        <v>43</v>
      </c>
      <c r="E6865" s="10">
        <v>3906</v>
      </c>
      <c r="F6865" s="10">
        <v>3727.4384236453202</v>
      </c>
      <c r="G6865" s="10">
        <v>178.5615763546798</v>
      </c>
      <c r="H6865" s="10">
        <v>3783.35</v>
      </c>
      <c r="I6865" s="10">
        <v>122.65000000000009</v>
      </c>
      <c r="J6865" s="10">
        <v>525</v>
      </c>
      <c r="K6865" s="10">
        <v>501</v>
      </c>
      <c r="L6865" s="10">
        <v>24</v>
      </c>
      <c r="M6865" s="10">
        <v>508.51499999999999</v>
      </c>
      <c r="N6865" s="10">
        <v>16.485000000000014</v>
      </c>
    </row>
    <row r="6866" spans="1:14" x14ac:dyDescent="0.25">
      <c r="A6866" s="9" t="s">
        <v>897</v>
      </c>
      <c r="B6866" s="9" t="s">
        <v>50</v>
      </c>
      <c r="C6866" s="9" t="s">
        <v>42</v>
      </c>
      <c r="D6866" s="9" t="s">
        <v>43</v>
      </c>
      <c r="E6866" s="10">
        <v>8019.9</v>
      </c>
      <c r="F6866" s="10">
        <v>7995.960199004975</v>
      </c>
      <c r="G6866" s="10">
        <v>23.939800995024598</v>
      </c>
      <c r="H6866" s="10">
        <v>8035.94</v>
      </c>
      <c r="I6866" s="10">
        <v>-16.039999999999964</v>
      </c>
      <c r="J6866" s="10">
        <v>6030</v>
      </c>
      <c r="K6866" s="10">
        <v>6012</v>
      </c>
      <c r="L6866" s="10">
        <v>18</v>
      </c>
      <c r="M6866" s="10">
        <v>6042.06</v>
      </c>
      <c r="N6866" s="10">
        <v>-12.0600000000004</v>
      </c>
    </row>
    <row r="6867" spans="1:14" x14ac:dyDescent="0.25">
      <c r="A6867" s="9" t="s">
        <v>897</v>
      </c>
      <c r="B6867" s="9" t="s">
        <v>103</v>
      </c>
      <c r="C6867" s="9" t="s">
        <v>42</v>
      </c>
      <c r="D6867" s="9" t="s">
        <v>43</v>
      </c>
      <c r="E6867" s="10">
        <v>28987.53</v>
      </c>
      <c r="F6867" s="10">
        <v>28757.920792079207</v>
      </c>
      <c r="G6867" s="10">
        <v>229.60920792079196</v>
      </c>
      <c r="H6867" s="10">
        <v>29045.5</v>
      </c>
      <c r="I6867" s="10">
        <v>-57.970000000001164</v>
      </c>
      <c r="J6867" s="10">
        <v>6060</v>
      </c>
      <c r="K6867" s="10">
        <v>6012</v>
      </c>
      <c r="L6867" s="10">
        <v>48</v>
      </c>
      <c r="M6867" s="10">
        <v>6072.12</v>
      </c>
      <c r="N6867" s="10">
        <v>-12.119999999999891</v>
      </c>
    </row>
    <row r="6868" spans="1:14" x14ac:dyDescent="0.25">
      <c r="A6868" s="9" t="s">
        <v>897</v>
      </c>
      <c r="B6868" s="9" t="s">
        <v>155</v>
      </c>
      <c r="C6868" s="9" t="s">
        <v>42</v>
      </c>
      <c r="D6868" s="9" t="s">
        <v>53</v>
      </c>
      <c r="E6868" s="10">
        <v>21051.11</v>
      </c>
      <c r="F6868" s="10">
        <v>20697.546432062562</v>
      </c>
      <c r="G6868" s="10">
        <v>353.56356793743907</v>
      </c>
      <c r="H6868" s="10">
        <v>21173.59</v>
      </c>
      <c r="I6868" s="10">
        <v>-122.47999999999956</v>
      </c>
      <c r="J6868" s="10">
        <v>4586</v>
      </c>
      <c r="K6868" s="10">
        <v>4509</v>
      </c>
      <c r="L6868" s="10">
        <v>77</v>
      </c>
      <c r="M6868" s="10">
        <v>4612.7070000000003</v>
      </c>
      <c r="N6868" s="10">
        <v>-26.707000000000335</v>
      </c>
    </row>
    <row r="6869" spans="1:14" x14ac:dyDescent="0.25">
      <c r="A6869" s="9" t="s">
        <v>897</v>
      </c>
      <c r="B6869" s="9" t="s">
        <v>54</v>
      </c>
      <c r="C6869" s="9" t="s">
        <v>42</v>
      </c>
      <c r="D6869" s="9" t="s">
        <v>55</v>
      </c>
      <c r="E6869" s="10">
        <v>303.55</v>
      </c>
      <c r="F6869" s="10">
        <v>297.5980392156863</v>
      </c>
      <c r="G6869" s="10">
        <v>5.9519607843137123</v>
      </c>
      <c r="H6869" s="10">
        <v>303.55</v>
      </c>
      <c r="I6869" s="10">
        <v>0</v>
      </c>
      <c r="J6869" s="10">
        <v>55.19</v>
      </c>
      <c r="K6869" s="10">
        <v>54.107843137254903</v>
      </c>
      <c r="L6869" s="10">
        <v>1.0821568627450944</v>
      </c>
      <c r="M6869" s="10">
        <v>55.19</v>
      </c>
      <c r="N6869" s="10">
        <v>0</v>
      </c>
    </row>
    <row r="6870" spans="1:14" x14ac:dyDescent="0.25">
      <c r="A6870" s="9" t="s">
        <v>902</v>
      </c>
      <c r="B6870" s="9" t="s">
        <v>25</v>
      </c>
      <c r="C6870" s="9" t="s">
        <v>26</v>
      </c>
      <c r="D6870" s="9" t="s">
        <v>27</v>
      </c>
      <c r="E6870" s="10">
        <v>4053.2</v>
      </c>
      <c r="F6870" s="10">
        <v>0</v>
      </c>
      <c r="G6870" s="10">
        <v>4053.2</v>
      </c>
      <c r="H6870" s="10">
        <v>0</v>
      </c>
      <c r="I6870" s="10">
        <v>4053.2</v>
      </c>
      <c r="J6870" s="10">
        <v>0</v>
      </c>
      <c r="K6870" s="10">
        <v>0</v>
      </c>
      <c r="L6870" s="10">
        <v>0</v>
      </c>
      <c r="M6870" s="10">
        <v>0</v>
      </c>
      <c r="N6870" s="10">
        <v>0</v>
      </c>
    </row>
    <row r="6871" spans="1:14" x14ac:dyDescent="0.25">
      <c r="A6871" s="9" t="s">
        <v>902</v>
      </c>
      <c r="B6871" s="9" t="s">
        <v>28</v>
      </c>
      <c r="C6871" s="9" t="s">
        <v>29</v>
      </c>
      <c r="D6871" s="9" t="s">
        <v>27</v>
      </c>
      <c r="E6871" s="10">
        <v>9.6199999999999992</v>
      </c>
      <c r="F6871" s="10">
        <v>0</v>
      </c>
      <c r="G6871" s="10">
        <v>9.6199999999999992</v>
      </c>
      <c r="H6871" s="10">
        <v>9.64</v>
      </c>
      <c r="I6871" s="10">
        <v>-2.000000000000135E-2</v>
      </c>
      <c r="J6871" s="10">
        <v>0</v>
      </c>
      <c r="K6871" s="10">
        <v>0</v>
      </c>
      <c r="L6871" s="10">
        <v>0</v>
      </c>
      <c r="M6871" s="10">
        <v>0</v>
      </c>
      <c r="N6871" s="10">
        <v>0</v>
      </c>
    </row>
    <row r="6872" spans="1:14" x14ac:dyDescent="0.25">
      <c r="A6872" s="9" t="s">
        <v>902</v>
      </c>
      <c r="B6872" s="9" t="s">
        <v>30</v>
      </c>
      <c r="C6872" s="9" t="s">
        <v>29</v>
      </c>
      <c r="D6872" s="9" t="s">
        <v>27</v>
      </c>
      <c r="E6872" s="10">
        <v>224.42</v>
      </c>
      <c r="F6872" s="10">
        <v>0</v>
      </c>
      <c r="G6872" s="10">
        <v>224.42</v>
      </c>
      <c r="H6872" s="10">
        <v>224.93</v>
      </c>
      <c r="I6872" s="10">
        <v>-0.51000000000001933</v>
      </c>
      <c r="J6872" s="10">
        <v>0</v>
      </c>
      <c r="K6872" s="10">
        <v>0</v>
      </c>
      <c r="L6872" s="10">
        <v>0</v>
      </c>
      <c r="M6872" s="10">
        <v>0</v>
      </c>
      <c r="N6872" s="10">
        <v>0</v>
      </c>
    </row>
    <row r="6873" spans="1:14" x14ac:dyDescent="0.25">
      <c r="A6873" s="9" t="s">
        <v>902</v>
      </c>
      <c r="B6873" s="9" t="s">
        <v>31</v>
      </c>
      <c r="C6873" s="9" t="s">
        <v>29</v>
      </c>
      <c r="D6873" s="9" t="s">
        <v>27</v>
      </c>
      <c r="E6873" s="10">
        <v>1506.82</v>
      </c>
      <c r="F6873" s="10">
        <v>0</v>
      </c>
      <c r="G6873" s="10">
        <v>1506.82</v>
      </c>
      <c r="H6873" s="10">
        <v>1510.22</v>
      </c>
      <c r="I6873" s="10">
        <v>-3.4000000000000909</v>
      </c>
      <c r="J6873" s="10">
        <v>0</v>
      </c>
      <c r="K6873" s="10">
        <v>0</v>
      </c>
      <c r="L6873" s="10">
        <v>0</v>
      </c>
      <c r="M6873" s="10">
        <v>0</v>
      </c>
      <c r="N6873" s="10">
        <v>0</v>
      </c>
    </row>
    <row r="6874" spans="1:14" x14ac:dyDescent="0.25">
      <c r="A6874" s="9" t="s">
        <v>902</v>
      </c>
      <c r="B6874" s="9" t="s">
        <v>32</v>
      </c>
      <c r="C6874" s="9" t="s">
        <v>33</v>
      </c>
      <c r="D6874" s="9" t="s">
        <v>27</v>
      </c>
      <c r="E6874" s="10">
        <v>2440.58</v>
      </c>
      <c r="F6874" s="10">
        <v>0</v>
      </c>
      <c r="G6874" s="10">
        <v>2440.58</v>
      </c>
      <c r="H6874" s="10">
        <v>2485.96</v>
      </c>
      <c r="I6874" s="10">
        <v>-45.380000000000109</v>
      </c>
      <c r="J6874" s="10">
        <v>6.92</v>
      </c>
      <c r="K6874" s="10">
        <v>0</v>
      </c>
      <c r="L6874" s="10">
        <v>6.92</v>
      </c>
      <c r="M6874" s="10">
        <v>7.0490000000000004</v>
      </c>
      <c r="N6874" s="10">
        <v>-0.12900000000000045</v>
      </c>
    </row>
    <row r="6875" spans="1:14" x14ac:dyDescent="0.25">
      <c r="A6875" s="9" t="s">
        <v>902</v>
      </c>
      <c r="B6875" s="9" t="s">
        <v>34</v>
      </c>
      <c r="C6875" s="9" t="s">
        <v>33</v>
      </c>
      <c r="D6875" s="9" t="s">
        <v>27</v>
      </c>
      <c r="E6875" s="10">
        <v>8389.6</v>
      </c>
      <c r="F6875" s="10">
        <v>0</v>
      </c>
      <c r="G6875" s="10">
        <v>8389.6</v>
      </c>
      <c r="H6875" s="10">
        <v>8545.6</v>
      </c>
      <c r="I6875" s="10">
        <v>-156</v>
      </c>
      <c r="J6875" s="10">
        <v>6.92</v>
      </c>
      <c r="K6875" s="10">
        <v>0</v>
      </c>
      <c r="L6875" s="10">
        <v>6.92</v>
      </c>
      <c r="M6875" s="10">
        <v>7.0490000000000004</v>
      </c>
      <c r="N6875" s="10">
        <v>-0.12900000000000045</v>
      </c>
    </row>
    <row r="6876" spans="1:14" x14ac:dyDescent="0.25">
      <c r="A6876" s="9" t="s">
        <v>902</v>
      </c>
      <c r="B6876" s="9" t="s">
        <v>35</v>
      </c>
      <c r="C6876" s="9" t="s">
        <v>33</v>
      </c>
      <c r="D6876" s="9" t="s">
        <v>27</v>
      </c>
      <c r="E6876" s="10">
        <v>9077.0400000000009</v>
      </c>
      <c r="F6876" s="10">
        <v>0</v>
      </c>
      <c r="G6876" s="10">
        <v>9077.0400000000009</v>
      </c>
      <c r="H6876" s="10">
        <v>9245.75</v>
      </c>
      <c r="I6876" s="10">
        <v>-168.70999999999913</v>
      </c>
      <c r="J6876" s="10">
        <v>145.32</v>
      </c>
      <c r="K6876" s="10">
        <v>0</v>
      </c>
      <c r="L6876" s="10">
        <v>145.32</v>
      </c>
      <c r="M6876" s="10">
        <v>148.02099999999999</v>
      </c>
      <c r="N6876" s="10">
        <v>-2.7009999999999934</v>
      </c>
    </row>
    <row r="6877" spans="1:14" x14ac:dyDescent="0.25">
      <c r="A6877" s="9" t="s">
        <v>902</v>
      </c>
      <c r="B6877" s="9" t="s">
        <v>36</v>
      </c>
      <c r="C6877" s="9" t="s">
        <v>29</v>
      </c>
      <c r="D6877" s="9" t="s">
        <v>27</v>
      </c>
      <c r="E6877" s="10">
        <v>16881.88</v>
      </c>
      <c r="F6877" s="10">
        <v>0</v>
      </c>
      <c r="G6877" s="10">
        <v>16881.88</v>
      </c>
      <c r="H6877" s="10">
        <v>16919.98</v>
      </c>
      <c r="I6877" s="10">
        <v>-38.099999999998545</v>
      </c>
      <c r="J6877" s="10">
        <v>0</v>
      </c>
      <c r="K6877" s="10">
        <v>0</v>
      </c>
      <c r="L6877" s="10">
        <v>0</v>
      </c>
      <c r="M6877" s="10">
        <v>0</v>
      </c>
      <c r="N6877" s="10">
        <v>0</v>
      </c>
    </row>
    <row r="6878" spans="1:14" x14ac:dyDescent="0.25">
      <c r="A6878" s="9" t="s">
        <v>902</v>
      </c>
      <c r="B6878" s="9" t="s">
        <v>37</v>
      </c>
      <c r="C6878" s="9" t="s">
        <v>29</v>
      </c>
      <c r="D6878" s="9" t="s">
        <v>27</v>
      </c>
      <c r="E6878" s="10">
        <v>39039.46</v>
      </c>
      <c r="F6878" s="10">
        <v>0</v>
      </c>
      <c r="G6878" s="10">
        <v>39039.46</v>
      </c>
      <c r="H6878" s="10">
        <v>39127.58</v>
      </c>
      <c r="I6878" s="10">
        <v>-88.120000000002619</v>
      </c>
      <c r="J6878" s="10">
        <v>0</v>
      </c>
      <c r="K6878" s="10">
        <v>0</v>
      </c>
      <c r="L6878" s="10">
        <v>0</v>
      </c>
      <c r="M6878" s="10">
        <v>0</v>
      </c>
      <c r="N6878" s="10">
        <v>0</v>
      </c>
    </row>
    <row r="6879" spans="1:14" x14ac:dyDescent="0.25">
      <c r="A6879" s="9" t="s">
        <v>902</v>
      </c>
      <c r="B6879" s="9" t="s">
        <v>374</v>
      </c>
      <c r="C6879" s="9" t="s">
        <v>39</v>
      </c>
      <c r="D6879" s="9" t="s">
        <v>40</v>
      </c>
      <c r="E6879" s="10">
        <v>-919037.08</v>
      </c>
      <c r="F6879" s="10">
        <v>0</v>
      </c>
      <c r="G6879" s="10">
        <v>-919037.08</v>
      </c>
      <c r="H6879" s="10">
        <v>-919037.1</v>
      </c>
      <c r="I6879" s="10">
        <v>2.0000000018626451E-2</v>
      </c>
      <c r="J6879" s="10">
        <v>-5075</v>
      </c>
      <c r="K6879" s="10">
        <v>0</v>
      </c>
      <c r="L6879" s="10">
        <v>-5075</v>
      </c>
      <c r="M6879" s="10">
        <v>-5075</v>
      </c>
      <c r="N6879" s="10">
        <v>0</v>
      </c>
    </row>
    <row r="6880" spans="1:14" x14ac:dyDescent="0.25">
      <c r="A6880" s="9" t="s">
        <v>902</v>
      </c>
      <c r="B6880" s="9" t="s">
        <v>92</v>
      </c>
      <c r="C6880" s="9" t="s">
        <v>42</v>
      </c>
      <c r="D6880" s="9" t="s">
        <v>43</v>
      </c>
      <c r="E6880" s="10">
        <v>34.049999999999997</v>
      </c>
      <c r="F6880" s="10">
        <v>0</v>
      </c>
      <c r="G6880" s="10">
        <v>34.049999999999997</v>
      </c>
      <c r="H6880" s="10">
        <v>0</v>
      </c>
      <c r="I6880" s="10">
        <v>34.049999999999997</v>
      </c>
      <c r="J6880" s="10">
        <v>400</v>
      </c>
      <c r="K6880" s="10">
        <v>0</v>
      </c>
      <c r="L6880" s="10">
        <v>400</v>
      </c>
      <c r="M6880" s="10">
        <v>0</v>
      </c>
      <c r="N6880" s="10">
        <v>400</v>
      </c>
    </row>
    <row r="6881" spans="1:14" x14ac:dyDescent="0.25">
      <c r="A6881" s="9" t="s">
        <v>902</v>
      </c>
      <c r="B6881" s="9" t="s">
        <v>375</v>
      </c>
      <c r="C6881" s="9" t="s">
        <v>42</v>
      </c>
      <c r="D6881" s="9" t="s">
        <v>43</v>
      </c>
      <c r="E6881" s="10">
        <v>3679.52</v>
      </c>
      <c r="F6881" s="10">
        <v>3673.4876847290639</v>
      </c>
      <c r="G6881" s="10">
        <v>6.0323152709361239</v>
      </c>
      <c r="H6881" s="10">
        <v>3728.59</v>
      </c>
      <c r="I6881" s="10">
        <v>-49.070000000000164</v>
      </c>
      <c r="J6881" s="10">
        <v>61000</v>
      </c>
      <c r="K6881" s="10">
        <v>60900</v>
      </c>
      <c r="L6881" s="10">
        <v>100</v>
      </c>
      <c r="M6881" s="10">
        <v>61813.5</v>
      </c>
      <c r="N6881" s="10">
        <v>-813.5</v>
      </c>
    </row>
    <row r="6882" spans="1:14" x14ac:dyDescent="0.25">
      <c r="A6882" s="9" t="s">
        <v>902</v>
      </c>
      <c r="B6882" s="9" t="s">
        <v>44</v>
      </c>
      <c r="C6882" s="9" t="s">
        <v>42</v>
      </c>
      <c r="D6882" s="9" t="s">
        <v>43</v>
      </c>
      <c r="E6882" s="10">
        <v>4994.62</v>
      </c>
      <c r="F6882" s="10">
        <v>4988.726368159204</v>
      </c>
      <c r="G6882" s="10">
        <v>5.8936318407959334</v>
      </c>
      <c r="H6882" s="10">
        <v>5013.67</v>
      </c>
      <c r="I6882" s="10">
        <v>-19.050000000000182</v>
      </c>
      <c r="J6882" s="10">
        <v>5081</v>
      </c>
      <c r="K6882" s="10">
        <v>5075</v>
      </c>
      <c r="L6882" s="10">
        <v>6</v>
      </c>
      <c r="M6882" s="10">
        <v>5100.375</v>
      </c>
      <c r="N6882" s="10">
        <v>-19.375</v>
      </c>
    </row>
    <row r="6883" spans="1:14" x14ac:dyDescent="0.25">
      <c r="A6883" s="9" t="s">
        <v>902</v>
      </c>
      <c r="B6883" s="9" t="s">
        <v>376</v>
      </c>
      <c r="C6883" s="9" t="s">
        <v>42</v>
      </c>
      <c r="D6883" s="9" t="s">
        <v>43</v>
      </c>
      <c r="E6883" s="10">
        <v>14226.95</v>
      </c>
      <c r="F6883" s="10">
        <v>14215.280788177341</v>
      </c>
      <c r="G6883" s="10">
        <v>11.669211822660145</v>
      </c>
      <c r="H6883" s="10">
        <v>14428.51</v>
      </c>
      <c r="I6883" s="10">
        <v>-201.55999999999949</v>
      </c>
      <c r="J6883" s="10">
        <v>60950</v>
      </c>
      <c r="K6883" s="10">
        <v>60900</v>
      </c>
      <c r="L6883" s="10">
        <v>50</v>
      </c>
      <c r="M6883" s="10">
        <v>61813.5</v>
      </c>
      <c r="N6883" s="10">
        <v>-863.5</v>
      </c>
    </row>
    <row r="6884" spans="1:14" x14ac:dyDescent="0.25">
      <c r="A6884" s="9" t="s">
        <v>902</v>
      </c>
      <c r="B6884" s="9" t="s">
        <v>500</v>
      </c>
      <c r="C6884" s="9" t="s">
        <v>42</v>
      </c>
      <c r="D6884" s="9" t="s">
        <v>43</v>
      </c>
      <c r="E6884" s="10">
        <v>18417.37</v>
      </c>
      <c r="F6884" s="10">
        <v>18357.083743842362</v>
      </c>
      <c r="G6884" s="10">
        <v>60.286256157636672</v>
      </c>
      <c r="H6884" s="10">
        <v>18632.439999999999</v>
      </c>
      <c r="I6884" s="10">
        <v>-215.06999999999971</v>
      </c>
      <c r="J6884" s="10">
        <v>61100</v>
      </c>
      <c r="K6884" s="10">
        <v>60900</v>
      </c>
      <c r="L6884" s="10">
        <v>200</v>
      </c>
      <c r="M6884" s="10">
        <v>61813.5</v>
      </c>
      <c r="N6884" s="10">
        <v>-713.5</v>
      </c>
    </row>
    <row r="6885" spans="1:14" x14ac:dyDescent="0.25">
      <c r="A6885" s="9" t="s">
        <v>902</v>
      </c>
      <c r="B6885" s="9" t="s">
        <v>47</v>
      </c>
      <c r="C6885" s="9" t="s">
        <v>42</v>
      </c>
      <c r="D6885" s="9" t="s">
        <v>43</v>
      </c>
      <c r="E6885" s="10">
        <v>28681.59</v>
      </c>
      <c r="F6885" s="10">
        <v>28634.568627450979</v>
      </c>
      <c r="G6885" s="10">
        <v>47.02137254902118</v>
      </c>
      <c r="H6885" s="10">
        <v>29207.26</v>
      </c>
      <c r="I6885" s="10">
        <v>-525.66999999999825</v>
      </c>
      <c r="J6885" s="10">
        <v>61000</v>
      </c>
      <c r="K6885" s="10">
        <v>60900</v>
      </c>
      <c r="L6885" s="10">
        <v>100</v>
      </c>
      <c r="M6885" s="10">
        <v>62118</v>
      </c>
      <c r="N6885" s="10">
        <v>-1118</v>
      </c>
    </row>
    <row r="6886" spans="1:14" x14ac:dyDescent="0.25">
      <c r="A6886" s="9" t="s">
        <v>902</v>
      </c>
      <c r="B6886" s="9" t="s">
        <v>272</v>
      </c>
      <c r="C6886" s="9" t="s">
        <v>42</v>
      </c>
      <c r="D6886" s="9" t="s">
        <v>43</v>
      </c>
      <c r="E6886" s="10">
        <v>50467.040000000001</v>
      </c>
      <c r="F6886" s="10">
        <v>49313.162561576355</v>
      </c>
      <c r="G6886" s="10">
        <v>1153.8774384236458</v>
      </c>
      <c r="H6886" s="10">
        <v>50052.86</v>
      </c>
      <c r="I6886" s="10">
        <v>414.18000000000029</v>
      </c>
      <c r="J6886" s="10">
        <v>62325</v>
      </c>
      <c r="K6886" s="10">
        <v>60900</v>
      </c>
      <c r="L6886" s="10">
        <v>1425</v>
      </c>
      <c r="M6886" s="10">
        <v>61813.5</v>
      </c>
      <c r="N6886" s="10">
        <v>511.5</v>
      </c>
    </row>
    <row r="6887" spans="1:14" x14ac:dyDescent="0.25">
      <c r="A6887" s="9" t="s">
        <v>902</v>
      </c>
      <c r="B6887" s="9" t="s">
        <v>378</v>
      </c>
      <c r="C6887" s="9" t="s">
        <v>42</v>
      </c>
      <c r="D6887" s="9" t="s">
        <v>43</v>
      </c>
      <c r="E6887" s="10">
        <v>60945</v>
      </c>
      <c r="F6887" s="10">
        <v>60646.246305418717</v>
      </c>
      <c r="G6887" s="10">
        <v>298.75369458128262</v>
      </c>
      <c r="H6887" s="10">
        <v>61555.94</v>
      </c>
      <c r="I6887" s="10">
        <v>-610.94000000000233</v>
      </c>
      <c r="J6887" s="10">
        <v>5100</v>
      </c>
      <c r="K6887" s="10">
        <v>5075</v>
      </c>
      <c r="L6887" s="10">
        <v>25</v>
      </c>
      <c r="M6887" s="10">
        <v>5151.125</v>
      </c>
      <c r="N6887" s="10">
        <v>-51.125</v>
      </c>
    </row>
    <row r="6888" spans="1:14" x14ac:dyDescent="0.25">
      <c r="A6888" s="9" t="s">
        <v>902</v>
      </c>
      <c r="B6888" s="9" t="s">
        <v>50</v>
      </c>
      <c r="C6888" s="9" t="s">
        <v>42</v>
      </c>
      <c r="D6888" s="9" t="s">
        <v>43</v>
      </c>
      <c r="E6888" s="10">
        <v>81130</v>
      </c>
      <c r="F6888" s="10">
        <v>80997.004975124393</v>
      </c>
      <c r="G6888" s="10">
        <v>132.99502487560676</v>
      </c>
      <c r="H6888" s="10">
        <v>81401.990000000005</v>
      </c>
      <c r="I6888" s="10">
        <v>-271.99000000000524</v>
      </c>
      <c r="J6888" s="10">
        <v>61000</v>
      </c>
      <c r="K6888" s="10">
        <v>60900</v>
      </c>
      <c r="L6888" s="10">
        <v>100</v>
      </c>
      <c r="M6888" s="10">
        <v>61204.5</v>
      </c>
      <c r="N6888" s="10">
        <v>-204.5</v>
      </c>
    </row>
    <row r="6889" spans="1:14" x14ac:dyDescent="0.25">
      <c r="A6889" s="9" t="s">
        <v>902</v>
      </c>
      <c r="B6889" s="9" t="s">
        <v>103</v>
      </c>
      <c r="C6889" s="9" t="s">
        <v>42</v>
      </c>
      <c r="D6889" s="9" t="s">
        <v>43</v>
      </c>
      <c r="E6889" s="10">
        <v>292745.3</v>
      </c>
      <c r="F6889" s="10">
        <v>291310.27722772275</v>
      </c>
      <c r="G6889" s="10">
        <v>1435.0227722772397</v>
      </c>
      <c r="H6889" s="10">
        <v>294223.38</v>
      </c>
      <c r="I6889" s="10">
        <v>-1478.0800000000163</v>
      </c>
      <c r="J6889" s="10">
        <v>61200</v>
      </c>
      <c r="K6889" s="10">
        <v>60900</v>
      </c>
      <c r="L6889" s="10">
        <v>300</v>
      </c>
      <c r="M6889" s="10">
        <v>61509</v>
      </c>
      <c r="N6889" s="10">
        <v>-309</v>
      </c>
    </row>
    <row r="6890" spans="1:14" x14ac:dyDescent="0.25">
      <c r="A6890" s="9" t="s">
        <v>902</v>
      </c>
      <c r="B6890" s="9" t="s">
        <v>379</v>
      </c>
      <c r="C6890" s="9" t="s">
        <v>42</v>
      </c>
      <c r="D6890" s="9" t="s">
        <v>53</v>
      </c>
      <c r="E6890" s="10">
        <v>279018.18</v>
      </c>
      <c r="F6890" s="10">
        <v>278256.66666666669</v>
      </c>
      <c r="G6890" s="10">
        <v>761.51333333330695</v>
      </c>
      <c r="H6890" s="10">
        <v>279647.95</v>
      </c>
      <c r="I6890" s="10">
        <v>-629.77000000001863</v>
      </c>
      <c r="J6890" s="10">
        <v>45800</v>
      </c>
      <c r="K6890" s="10">
        <v>45675</v>
      </c>
      <c r="L6890" s="10">
        <v>125</v>
      </c>
      <c r="M6890" s="10">
        <v>45903.375</v>
      </c>
      <c r="N6890" s="10">
        <v>-103.375</v>
      </c>
    </row>
    <row r="6891" spans="1:14" x14ac:dyDescent="0.25">
      <c r="A6891" s="9" t="s">
        <v>902</v>
      </c>
      <c r="B6891" s="9" t="s">
        <v>54</v>
      </c>
      <c r="C6891" s="9" t="s">
        <v>42</v>
      </c>
      <c r="D6891" s="9" t="s">
        <v>55</v>
      </c>
      <c r="E6891" s="10">
        <v>3074.84</v>
      </c>
      <c r="F6891" s="10">
        <v>3014.5490196078431</v>
      </c>
      <c r="G6891" s="10">
        <v>60.290980392157053</v>
      </c>
      <c r="H6891" s="10">
        <v>3074.84</v>
      </c>
      <c r="I6891" s="10">
        <v>0</v>
      </c>
      <c r="J6891" s="10">
        <v>559.06200000000001</v>
      </c>
      <c r="K6891" s="10">
        <v>548.1</v>
      </c>
      <c r="L6891" s="10">
        <v>10.961999999999989</v>
      </c>
      <c r="M6891" s="10">
        <v>559.06200000000001</v>
      </c>
      <c r="N6891" s="10">
        <v>0</v>
      </c>
    </row>
    <row r="6892" spans="1:14" x14ac:dyDescent="0.25">
      <c r="A6892" s="9" t="s">
        <v>903</v>
      </c>
      <c r="B6892" s="9" t="s">
        <v>25</v>
      </c>
      <c r="C6892" s="9" t="s">
        <v>26</v>
      </c>
      <c r="D6892" s="9" t="s">
        <v>27</v>
      </c>
      <c r="E6892" s="10">
        <v>8242.4500000000007</v>
      </c>
      <c r="F6892" s="10">
        <v>0</v>
      </c>
      <c r="G6892" s="10">
        <v>8242.4500000000007</v>
      </c>
      <c r="H6892" s="10">
        <v>0</v>
      </c>
      <c r="I6892" s="10">
        <v>8242.4500000000007</v>
      </c>
      <c r="J6892" s="10">
        <v>0</v>
      </c>
      <c r="K6892" s="10">
        <v>0</v>
      </c>
      <c r="L6892" s="10">
        <v>0</v>
      </c>
      <c r="M6892" s="10">
        <v>0</v>
      </c>
      <c r="N6892" s="10">
        <v>0</v>
      </c>
    </row>
    <row r="6893" spans="1:14" x14ac:dyDescent="0.25">
      <c r="A6893" s="9" t="s">
        <v>903</v>
      </c>
      <c r="B6893" s="9" t="s">
        <v>28</v>
      </c>
      <c r="C6893" s="9" t="s">
        <v>29</v>
      </c>
      <c r="D6893" s="9" t="s">
        <v>27</v>
      </c>
      <c r="E6893" s="10">
        <v>9.92</v>
      </c>
      <c r="F6893" s="10">
        <v>0</v>
      </c>
      <c r="G6893" s="10">
        <v>9.92</v>
      </c>
      <c r="H6893" s="10">
        <v>9.9700000000000006</v>
      </c>
      <c r="I6893" s="10">
        <v>-5.0000000000000711E-2</v>
      </c>
      <c r="J6893" s="10">
        <v>0</v>
      </c>
      <c r="K6893" s="10">
        <v>0</v>
      </c>
      <c r="L6893" s="10">
        <v>0</v>
      </c>
      <c r="M6893" s="10">
        <v>0</v>
      </c>
      <c r="N6893" s="10">
        <v>0</v>
      </c>
    </row>
    <row r="6894" spans="1:14" x14ac:dyDescent="0.25">
      <c r="A6894" s="9" t="s">
        <v>903</v>
      </c>
      <c r="B6894" s="9" t="s">
        <v>30</v>
      </c>
      <c r="C6894" s="9" t="s">
        <v>29</v>
      </c>
      <c r="D6894" s="9" t="s">
        <v>27</v>
      </c>
      <c r="E6894" s="10">
        <v>231.57</v>
      </c>
      <c r="F6894" s="10">
        <v>0</v>
      </c>
      <c r="G6894" s="10">
        <v>231.57</v>
      </c>
      <c r="H6894" s="10">
        <v>232.73</v>
      </c>
      <c r="I6894" s="10">
        <v>-1.1599999999999966</v>
      </c>
      <c r="J6894" s="10">
        <v>0</v>
      </c>
      <c r="K6894" s="10">
        <v>0</v>
      </c>
      <c r="L6894" s="10">
        <v>0</v>
      </c>
      <c r="M6894" s="10">
        <v>0</v>
      </c>
      <c r="N6894" s="10">
        <v>0</v>
      </c>
    </row>
    <row r="6895" spans="1:14" x14ac:dyDescent="0.25">
      <c r="A6895" s="9" t="s">
        <v>903</v>
      </c>
      <c r="B6895" s="9" t="s">
        <v>31</v>
      </c>
      <c r="C6895" s="9" t="s">
        <v>29</v>
      </c>
      <c r="D6895" s="9" t="s">
        <v>27</v>
      </c>
      <c r="E6895" s="10">
        <v>1554.82</v>
      </c>
      <c r="F6895" s="10">
        <v>0</v>
      </c>
      <c r="G6895" s="10">
        <v>1554.82</v>
      </c>
      <c r="H6895" s="10">
        <v>1562.6</v>
      </c>
      <c r="I6895" s="10">
        <v>-7.7799999999999727</v>
      </c>
      <c r="J6895" s="10">
        <v>0</v>
      </c>
      <c r="K6895" s="10">
        <v>0</v>
      </c>
      <c r="L6895" s="10">
        <v>0</v>
      </c>
      <c r="M6895" s="10">
        <v>0</v>
      </c>
      <c r="N6895" s="10">
        <v>0</v>
      </c>
    </row>
    <row r="6896" spans="1:14" x14ac:dyDescent="0.25">
      <c r="A6896" s="9" t="s">
        <v>903</v>
      </c>
      <c r="B6896" s="9" t="s">
        <v>32</v>
      </c>
      <c r="C6896" s="9" t="s">
        <v>33</v>
      </c>
      <c r="D6896" s="9" t="s">
        <v>27</v>
      </c>
      <c r="E6896" s="10">
        <v>2144.33</v>
      </c>
      <c r="F6896" s="10">
        <v>0</v>
      </c>
      <c r="G6896" s="10">
        <v>2144.33</v>
      </c>
      <c r="H6896" s="10">
        <v>2572.17</v>
      </c>
      <c r="I6896" s="10">
        <v>-427.84000000000015</v>
      </c>
      <c r="J6896" s="10">
        <v>6.08</v>
      </c>
      <c r="K6896" s="10">
        <v>0</v>
      </c>
      <c r="L6896" s="10">
        <v>6.08</v>
      </c>
      <c r="M6896" s="10">
        <v>7.2930000000000001</v>
      </c>
      <c r="N6896" s="10">
        <v>-1.2130000000000001</v>
      </c>
    </row>
    <row r="6897" spans="1:14" x14ac:dyDescent="0.25">
      <c r="A6897" s="9" t="s">
        <v>903</v>
      </c>
      <c r="B6897" s="9" t="s">
        <v>34</v>
      </c>
      <c r="C6897" s="9" t="s">
        <v>33</v>
      </c>
      <c r="D6897" s="9" t="s">
        <v>27</v>
      </c>
      <c r="E6897" s="10">
        <v>7371.21</v>
      </c>
      <c r="F6897" s="10">
        <v>0</v>
      </c>
      <c r="G6897" s="10">
        <v>7371.21</v>
      </c>
      <c r="H6897" s="10">
        <v>8841.9599999999991</v>
      </c>
      <c r="I6897" s="10">
        <v>-1470.7499999999991</v>
      </c>
      <c r="J6897" s="10">
        <v>6.08</v>
      </c>
      <c r="K6897" s="10">
        <v>0</v>
      </c>
      <c r="L6897" s="10">
        <v>6.08</v>
      </c>
      <c r="M6897" s="10">
        <v>7.2930000000000001</v>
      </c>
      <c r="N6897" s="10">
        <v>-1.2130000000000001</v>
      </c>
    </row>
    <row r="6898" spans="1:14" x14ac:dyDescent="0.25">
      <c r="A6898" s="9" t="s">
        <v>903</v>
      </c>
      <c r="B6898" s="9" t="s">
        <v>35</v>
      </c>
      <c r="C6898" s="9" t="s">
        <v>33</v>
      </c>
      <c r="D6898" s="9" t="s">
        <v>27</v>
      </c>
      <c r="E6898" s="10">
        <v>7975.2</v>
      </c>
      <c r="F6898" s="10">
        <v>0</v>
      </c>
      <c r="G6898" s="10">
        <v>7975.2</v>
      </c>
      <c r="H6898" s="10">
        <v>9566.39</v>
      </c>
      <c r="I6898" s="10">
        <v>-1591.1899999999996</v>
      </c>
      <c r="J6898" s="10">
        <v>127.68</v>
      </c>
      <c r="K6898" s="10">
        <v>0</v>
      </c>
      <c r="L6898" s="10">
        <v>127.68</v>
      </c>
      <c r="M6898" s="10">
        <v>153.154</v>
      </c>
      <c r="N6898" s="10">
        <v>-25.47399999999999</v>
      </c>
    </row>
    <row r="6899" spans="1:14" x14ac:dyDescent="0.25">
      <c r="A6899" s="9" t="s">
        <v>903</v>
      </c>
      <c r="B6899" s="9" t="s">
        <v>36</v>
      </c>
      <c r="C6899" s="9" t="s">
        <v>29</v>
      </c>
      <c r="D6899" s="9" t="s">
        <v>27</v>
      </c>
      <c r="E6899" s="10">
        <v>17419.669999999998</v>
      </c>
      <c r="F6899" s="10">
        <v>0</v>
      </c>
      <c r="G6899" s="10">
        <v>17419.669999999998</v>
      </c>
      <c r="H6899" s="10">
        <v>17506.77</v>
      </c>
      <c r="I6899" s="10">
        <v>-87.100000000002183</v>
      </c>
      <c r="J6899" s="10">
        <v>0</v>
      </c>
      <c r="K6899" s="10">
        <v>0</v>
      </c>
      <c r="L6899" s="10">
        <v>0</v>
      </c>
      <c r="M6899" s="10">
        <v>0</v>
      </c>
      <c r="N6899" s="10">
        <v>0</v>
      </c>
    </row>
    <row r="6900" spans="1:14" x14ac:dyDescent="0.25">
      <c r="A6900" s="9" t="s">
        <v>903</v>
      </c>
      <c r="B6900" s="9" t="s">
        <v>37</v>
      </c>
      <c r="C6900" s="9" t="s">
        <v>29</v>
      </c>
      <c r="D6900" s="9" t="s">
        <v>27</v>
      </c>
      <c r="E6900" s="10">
        <v>40283.1</v>
      </c>
      <c r="F6900" s="10">
        <v>0</v>
      </c>
      <c r="G6900" s="10">
        <v>40283.1</v>
      </c>
      <c r="H6900" s="10">
        <v>40484.51</v>
      </c>
      <c r="I6900" s="10">
        <v>-201.41000000000349</v>
      </c>
      <c r="J6900" s="10">
        <v>0</v>
      </c>
      <c r="K6900" s="10">
        <v>0</v>
      </c>
      <c r="L6900" s="10">
        <v>0</v>
      </c>
      <c r="M6900" s="10">
        <v>0</v>
      </c>
      <c r="N6900" s="10">
        <v>0</v>
      </c>
    </row>
    <row r="6901" spans="1:14" x14ac:dyDescent="0.25">
      <c r="A6901" s="9" t="s">
        <v>903</v>
      </c>
      <c r="B6901" s="9" t="s">
        <v>106</v>
      </c>
      <c r="C6901" s="9" t="s">
        <v>39</v>
      </c>
      <c r="D6901" s="9" t="s">
        <v>40</v>
      </c>
      <c r="E6901" s="10">
        <v>-934199.06</v>
      </c>
      <c r="F6901" s="10">
        <v>0</v>
      </c>
      <c r="G6901" s="10">
        <v>-934199.06</v>
      </c>
      <c r="H6901" s="10">
        <v>-934199.03</v>
      </c>
      <c r="I6901" s="10">
        <v>-3.0000000027939677E-2</v>
      </c>
      <c r="J6901" s="10">
        <v>-5251</v>
      </c>
      <c r="K6901" s="10">
        <v>0</v>
      </c>
      <c r="L6901" s="10">
        <v>-5251</v>
      </c>
      <c r="M6901" s="10">
        <v>-5251</v>
      </c>
      <c r="N6901" s="10">
        <v>0</v>
      </c>
    </row>
    <row r="6902" spans="1:14" x14ac:dyDescent="0.25">
      <c r="A6902" s="9" t="s">
        <v>903</v>
      </c>
      <c r="B6902" s="9" t="s">
        <v>92</v>
      </c>
      <c r="C6902" s="9" t="s">
        <v>42</v>
      </c>
      <c r="D6902" s="9" t="s">
        <v>43</v>
      </c>
      <c r="E6902" s="10">
        <v>16.170000000000002</v>
      </c>
      <c r="F6902" s="10">
        <v>0</v>
      </c>
      <c r="G6902" s="10">
        <v>16.170000000000002</v>
      </c>
      <c r="H6902" s="10">
        <v>0</v>
      </c>
      <c r="I6902" s="10">
        <v>16.170000000000002</v>
      </c>
      <c r="J6902" s="10">
        <v>190</v>
      </c>
      <c r="K6902" s="10">
        <v>0</v>
      </c>
      <c r="L6902" s="10">
        <v>190</v>
      </c>
      <c r="M6902" s="10">
        <v>0</v>
      </c>
      <c r="N6902" s="10">
        <v>190</v>
      </c>
    </row>
    <row r="6903" spans="1:14" x14ac:dyDescent="0.25">
      <c r="A6903" s="9" t="s">
        <v>903</v>
      </c>
      <c r="B6903" s="9" t="s">
        <v>107</v>
      </c>
      <c r="C6903" s="9" t="s">
        <v>42</v>
      </c>
      <c r="D6903" s="9" t="s">
        <v>43</v>
      </c>
      <c r="E6903" s="10">
        <v>3285.14</v>
      </c>
      <c r="F6903" s="10">
        <v>3275.3596059113302</v>
      </c>
      <c r="G6903" s="10">
        <v>9.7803940886697092</v>
      </c>
      <c r="H6903" s="10">
        <v>3324.49</v>
      </c>
      <c r="I6903" s="10">
        <v>-39.349999999999909</v>
      </c>
      <c r="J6903" s="10">
        <v>63200</v>
      </c>
      <c r="K6903" s="10">
        <v>63012</v>
      </c>
      <c r="L6903" s="10">
        <v>188</v>
      </c>
      <c r="M6903" s="10">
        <v>63957.18</v>
      </c>
      <c r="N6903" s="10">
        <v>-757.18000000000029</v>
      </c>
    </row>
    <row r="6904" spans="1:14" x14ac:dyDescent="0.25">
      <c r="A6904" s="9" t="s">
        <v>903</v>
      </c>
      <c r="B6904" s="9" t="s">
        <v>44</v>
      </c>
      <c r="C6904" s="9" t="s">
        <v>42</v>
      </c>
      <c r="D6904" s="9" t="s">
        <v>43</v>
      </c>
      <c r="E6904" s="10">
        <v>5166.6499999999996</v>
      </c>
      <c r="F6904" s="10">
        <v>5161.7313432835817</v>
      </c>
      <c r="G6904" s="10">
        <v>4.9186567164178996</v>
      </c>
      <c r="H6904" s="10">
        <v>5187.54</v>
      </c>
      <c r="I6904" s="10">
        <v>-20.890000000000327</v>
      </c>
      <c r="J6904" s="10">
        <v>5256</v>
      </c>
      <c r="K6904" s="10">
        <v>5251</v>
      </c>
      <c r="L6904" s="10">
        <v>5</v>
      </c>
      <c r="M6904" s="10">
        <v>5277.2550000000001</v>
      </c>
      <c r="N6904" s="10">
        <v>-21.255000000000109</v>
      </c>
    </row>
    <row r="6905" spans="1:14" x14ac:dyDescent="0.25">
      <c r="A6905" s="9" t="s">
        <v>903</v>
      </c>
      <c r="B6905" s="9" t="s">
        <v>99</v>
      </c>
      <c r="C6905" s="9" t="s">
        <v>42</v>
      </c>
      <c r="D6905" s="9" t="s">
        <v>43</v>
      </c>
      <c r="E6905" s="10">
        <v>14257.29</v>
      </c>
      <c r="F6905" s="10">
        <v>14214.876847290639</v>
      </c>
      <c r="G6905" s="10">
        <v>42.413152709361384</v>
      </c>
      <c r="H6905" s="10">
        <v>14428.1</v>
      </c>
      <c r="I6905" s="10">
        <v>-170.80999999999949</v>
      </c>
      <c r="J6905" s="10">
        <v>63200</v>
      </c>
      <c r="K6905" s="10">
        <v>63012</v>
      </c>
      <c r="L6905" s="10">
        <v>188</v>
      </c>
      <c r="M6905" s="10">
        <v>63957.18</v>
      </c>
      <c r="N6905" s="10">
        <v>-757.18000000000029</v>
      </c>
    </row>
    <row r="6906" spans="1:14" x14ac:dyDescent="0.25">
      <c r="A6906" s="9" t="s">
        <v>903</v>
      </c>
      <c r="B6906" s="9" t="s">
        <v>100</v>
      </c>
      <c r="C6906" s="9" t="s">
        <v>42</v>
      </c>
      <c r="D6906" s="9" t="s">
        <v>43</v>
      </c>
      <c r="E6906" s="10">
        <v>18319.78</v>
      </c>
      <c r="F6906" s="10">
        <v>18265.290640394087</v>
      </c>
      <c r="G6906" s="10">
        <v>54.489359605911886</v>
      </c>
      <c r="H6906" s="10">
        <v>18539.27</v>
      </c>
      <c r="I6906" s="10">
        <v>-219.4900000000016</v>
      </c>
      <c r="J6906" s="10">
        <v>63200</v>
      </c>
      <c r="K6906" s="10">
        <v>63012</v>
      </c>
      <c r="L6906" s="10">
        <v>188</v>
      </c>
      <c r="M6906" s="10">
        <v>63957.18</v>
      </c>
      <c r="N6906" s="10">
        <v>-757.18000000000029</v>
      </c>
    </row>
    <row r="6907" spans="1:14" x14ac:dyDescent="0.25">
      <c r="A6907" s="9" t="s">
        <v>903</v>
      </c>
      <c r="B6907" s="9" t="s">
        <v>47</v>
      </c>
      <c r="C6907" s="9" t="s">
        <v>42</v>
      </c>
      <c r="D6907" s="9" t="s">
        <v>43</v>
      </c>
      <c r="E6907" s="10">
        <v>29716.01</v>
      </c>
      <c r="F6907" s="10">
        <v>29627.607843137255</v>
      </c>
      <c r="G6907" s="10">
        <v>88.402156862743141</v>
      </c>
      <c r="H6907" s="10">
        <v>30220.16</v>
      </c>
      <c r="I6907" s="10">
        <v>-504.15000000000146</v>
      </c>
      <c r="J6907" s="10">
        <v>63200</v>
      </c>
      <c r="K6907" s="10">
        <v>63012</v>
      </c>
      <c r="L6907" s="10">
        <v>188</v>
      </c>
      <c r="M6907" s="10">
        <v>64272.24</v>
      </c>
      <c r="N6907" s="10">
        <v>-1072.239999999998</v>
      </c>
    </row>
    <row r="6908" spans="1:14" x14ac:dyDescent="0.25">
      <c r="A6908" s="9" t="s">
        <v>903</v>
      </c>
      <c r="B6908" s="9" t="s">
        <v>101</v>
      </c>
      <c r="C6908" s="9" t="s">
        <v>42</v>
      </c>
      <c r="D6908" s="9" t="s">
        <v>43</v>
      </c>
      <c r="E6908" s="10">
        <v>52274.3</v>
      </c>
      <c r="F6908" s="10">
        <v>50675.192118226601</v>
      </c>
      <c r="G6908" s="10">
        <v>1599.1078817734015</v>
      </c>
      <c r="H6908" s="10">
        <v>51435.32</v>
      </c>
      <c r="I6908" s="10">
        <v>838.9800000000032</v>
      </c>
      <c r="J6908" s="10">
        <v>65000</v>
      </c>
      <c r="K6908" s="10">
        <v>63012</v>
      </c>
      <c r="L6908" s="10">
        <v>1988</v>
      </c>
      <c r="M6908" s="10">
        <v>63957.18</v>
      </c>
      <c r="N6908" s="10">
        <v>1042.8199999999997</v>
      </c>
    </row>
    <row r="6909" spans="1:14" x14ac:dyDescent="0.25">
      <c r="A6909" s="9" t="s">
        <v>903</v>
      </c>
      <c r="B6909" s="9" t="s">
        <v>109</v>
      </c>
      <c r="C6909" s="9" t="s">
        <v>42</v>
      </c>
      <c r="D6909" s="9" t="s">
        <v>43</v>
      </c>
      <c r="E6909" s="10">
        <v>62821.15</v>
      </c>
      <c r="F6909" s="10">
        <v>62749.448275862072</v>
      </c>
      <c r="G6909" s="10">
        <v>71.701724137928977</v>
      </c>
      <c r="H6909" s="10">
        <v>63690.69</v>
      </c>
      <c r="I6909" s="10">
        <v>-869.54000000000087</v>
      </c>
      <c r="J6909" s="10">
        <v>5257</v>
      </c>
      <c r="K6909" s="10">
        <v>5251</v>
      </c>
      <c r="L6909" s="10">
        <v>6</v>
      </c>
      <c r="M6909" s="10">
        <v>5329.7650000000003</v>
      </c>
      <c r="N6909" s="10">
        <v>-72.765000000000327</v>
      </c>
    </row>
    <row r="6910" spans="1:14" x14ac:dyDescent="0.25">
      <c r="A6910" s="9" t="s">
        <v>903</v>
      </c>
      <c r="B6910" s="9" t="s">
        <v>50</v>
      </c>
      <c r="C6910" s="9" t="s">
        <v>42</v>
      </c>
      <c r="D6910" s="9" t="s">
        <v>43</v>
      </c>
      <c r="E6910" s="10">
        <v>84056</v>
      </c>
      <c r="F6910" s="10">
        <v>83805.96019900497</v>
      </c>
      <c r="G6910" s="10">
        <v>250.03980099502951</v>
      </c>
      <c r="H6910" s="10">
        <v>84224.99</v>
      </c>
      <c r="I6910" s="10">
        <v>-168.99000000000524</v>
      </c>
      <c r="J6910" s="10">
        <v>63200</v>
      </c>
      <c r="K6910" s="10">
        <v>63012</v>
      </c>
      <c r="L6910" s="10">
        <v>188</v>
      </c>
      <c r="M6910" s="10">
        <v>63327.06</v>
      </c>
      <c r="N6910" s="10">
        <v>-127.05999999999767</v>
      </c>
    </row>
    <row r="6911" spans="1:14" x14ac:dyDescent="0.25">
      <c r="A6911" s="9" t="s">
        <v>903</v>
      </c>
      <c r="B6911" s="9" t="s">
        <v>103</v>
      </c>
      <c r="C6911" s="9" t="s">
        <v>42</v>
      </c>
      <c r="D6911" s="9" t="s">
        <v>43</v>
      </c>
      <c r="E6911" s="10">
        <v>302474.78000000003</v>
      </c>
      <c r="F6911" s="10">
        <v>301412.8613861386</v>
      </c>
      <c r="G6911" s="10">
        <v>1061.9186138614314</v>
      </c>
      <c r="H6911" s="10">
        <v>304426.99</v>
      </c>
      <c r="I6911" s="10">
        <v>-1952.2099999999627</v>
      </c>
      <c r="J6911" s="10">
        <v>63234</v>
      </c>
      <c r="K6911" s="10">
        <v>63012</v>
      </c>
      <c r="L6911" s="10">
        <v>222</v>
      </c>
      <c r="M6911" s="10">
        <v>63642.12</v>
      </c>
      <c r="N6911" s="10">
        <v>-408.12000000000262</v>
      </c>
    </row>
    <row r="6912" spans="1:14" x14ac:dyDescent="0.25">
      <c r="A6912" s="9" t="s">
        <v>903</v>
      </c>
      <c r="B6912" s="9" t="s">
        <v>104</v>
      </c>
      <c r="C6912" s="9" t="s">
        <v>42</v>
      </c>
      <c r="D6912" s="9" t="s">
        <v>53</v>
      </c>
      <c r="E6912" s="10">
        <v>273398.03999999998</v>
      </c>
      <c r="F6912" s="10">
        <v>273395.91044776118</v>
      </c>
      <c r="G6912" s="10">
        <v>2.1295522387954406</v>
      </c>
      <c r="H6912" s="10">
        <v>274762.89</v>
      </c>
      <c r="I6912" s="10">
        <v>-1364.8500000000349</v>
      </c>
      <c r="J6912" s="10">
        <v>47259</v>
      </c>
      <c r="K6912" s="10">
        <v>47259</v>
      </c>
      <c r="L6912" s="10">
        <v>0</v>
      </c>
      <c r="M6912" s="10">
        <v>47495.294999999998</v>
      </c>
      <c r="N6912" s="10">
        <v>-236.29499999999825</v>
      </c>
    </row>
    <row r="6913" spans="1:14" x14ac:dyDescent="0.25">
      <c r="A6913" s="9" t="s">
        <v>903</v>
      </c>
      <c r="B6913" s="9" t="s">
        <v>54</v>
      </c>
      <c r="C6913" s="9" t="s">
        <v>42</v>
      </c>
      <c r="D6913" s="9" t="s">
        <v>55</v>
      </c>
      <c r="E6913" s="10">
        <v>3181.48</v>
      </c>
      <c r="F6913" s="10">
        <v>3119.0980392156862</v>
      </c>
      <c r="G6913" s="10">
        <v>62.381960784313833</v>
      </c>
      <c r="H6913" s="10">
        <v>3181.48</v>
      </c>
      <c r="I6913" s="10">
        <v>0</v>
      </c>
      <c r="J6913" s="10">
        <v>578.45100000000002</v>
      </c>
      <c r="K6913" s="10">
        <v>567.10784313725492</v>
      </c>
      <c r="L6913" s="10">
        <v>11.343156862745104</v>
      </c>
      <c r="M6913" s="10">
        <v>578.45000000000005</v>
      </c>
      <c r="N6913" s="10">
        <v>9.9999999997635314E-4</v>
      </c>
    </row>
    <row r="6914" spans="1:14" x14ac:dyDescent="0.25">
      <c r="A6914" s="9" t="s">
        <v>904</v>
      </c>
      <c r="B6914" s="9" t="s">
        <v>25</v>
      </c>
      <c r="C6914" s="9" t="s">
        <v>26</v>
      </c>
      <c r="D6914" s="9" t="s">
        <v>27</v>
      </c>
      <c r="E6914" s="10">
        <v>508.55</v>
      </c>
      <c r="F6914" s="10">
        <v>0</v>
      </c>
      <c r="G6914" s="10">
        <v>508.55</v>
      </c>
      <c r="H6914" s="10">
        <v>0</v>
      </c>
      <c r="I6914" s="10">
        <v>508.55</v>
      </c>
      <c r="J6914" s="10">
        <v>0</v>
      </c>
      <c r="K6914" s="10">
        <v>0</v>
      </c>
      <c r="L6914" s="10">
        <v>0</v>
      </c>
      <c r="M6914" s="10">
        <v>0</v>
      </c>
      <c r="N6914" s="10">
        <v>0</v>
      </c>
    </row>
    <row r="6915" spans="1:14" x14ac:dyDescent="0.25">
      <c r="A6915" s="9" t="s">
        <v>904</v>
      </c>
      <c r="B6915" s="9" t="s">
        <v>258</v>
      </c>
      <c r="C6915" s="9" t="s">
        <v>33</v>
      </c>
      <c r="D6915" s="9" t="s">
        <v>27</v>
      </c>
      <c r="E6915" s="10">
        <v>92.55</v>
      </c>
      <c r="F6915" s="10">
        <v>0</v>
      </c>
      <c r="G6915" s="10">
        <v>92.55</v>
      </c>
      <c r="H6915" s="10">
        <v>93</v>
      </c>
      <c r="I6915" s="10">
        <v>-0.45000000000000284</v>
      </c>
      <c r="J6915" s="10">
        <v>12.24</v>
      </c>
      <c r="K6915" s="10">
        <v>0</v>
      </c>
      <c r="L6915" s="10">
        <v>12.24</v>
      </c>
      <c r="M6915" s="10">
        <v>12.303000000000001</v>
      </c>
      <c r="N6915" s="10">
        <v>-6.3000000000000611E-2</v>
      </c>
    </row>
    <row r="6916" spans="1:14" x14ac:dyDescent="0.25">
      <c r="A6916" s="9" t="s">
        <v>904</v>
      </c>
      <c r="B6916" s="9" t="s">
        <v>259</v>
      </c>
      <c r="C6916" s="9" t="s">
        <v>33</v>
      </c>
      <c r="D6916" s="9" t="s">
        <v>27</v>
      </c>
      <c r="E6916" s="10">
        <v>189.9</v>
      </c>
      <c r="F6916" s="10">
        <v>0</v>
      </c>
      <c r="G6916" s="10">
        <v>189.9</v>
      </c>
      <c r="H6916" s="10">
        <v>190.86</v>
      </c>
      <c r="I6916" s="10">
        <v>-0.96000000000000796</v>
      </c>
      <c r="J6916" s="10">
        <v>12.24</v>
      </c>
      <c r="K6916" s="10">
        <v>0</v>
      </c>
      <c r="L6916" s="10">
        <v>12.24</v>
      </c>
      <c r="M6916" s="10">
        <v>12.303000000000001</v>
      </c>
      <c r="N6916" s="10">
        <v>-6.3000000000000611E-2</v>
      </c>
    </row>
    <row r="6917" spans="1:14" x14ac:dyDescent="0.25">
      <c r="A6917" s="9" t="s">
        <v>904</v>
      </c>
      <c r="B6917" s="9" t="s">
        <v>260</v>
      </c>
      <c r="C6917" s="9" t="s">
        <v>33</v>
      </c>
      <c r="D6917" s="9" t="s">
        <v>27</v>
      </c>
      <c r="E6917" s="10">
        <v>7486.05</v>
      </c>
      <c r="F6917" s="10">
        <v>0</v>
      </c>
      <c r="G6917" s="10">
        <v>7486.05</v>
      </c>
      <c r="H6917" s="10">
        <v>7522.63</v>
      </c>
      <c r="I6917" s="10">
        <v>-36.579999999999927</v>
      </c>
      <c r="J6917" s="10">
        <v>122.4</v>
      </c>
      <c r="K6917" s="10">
        <v>0</v>
      </c>
      <c r="L6917" s="10">
        <v>122.4</v>
      </c>
      <c r="M6917" s="10">
        <v>122.998</v>
      </c>
      <c r="N6917" s="10">
        <v>-0.59799999999999898</v>
      </c>
    </row>
    <row r="6918" spans="1:14" x14ac:dyDescent="0.25">
      <c r="A6918" s="9" t="s">
        <v>904</v>
      </c>
      <c r="B6918" s="9" t="s">
        <v>48</v>
      </c>
      <c r="C6918" s="9" t="s">
        <v>39</v>
      </c>
      <c r="D6918" s="9" t="s">
        <v>43</v>
      </c>
      <c r="E6918" s="10">
        <v>-51507.53</v>
      </c>
      <c r="F6918" s="10">
        <v>0</v>
      </c>
      <c r="G6918" s="10">
        <v>-51507.53</v>
      </c>
      <c r="H6918" s="10">
        <v>-51507.76</v>
      </c>
      <c r="I6918" s="10">
        <v>0.23000000000320142</v>
      </c>
      <c r="J6918" s="10">
        <v>-57195</v>
      </c>
      <c r="K6918" s="10">
        <v>0</v>
      </c>
      <c r="L6918" s="10">
        <v>-57195</v>
      </c>
      <c r="M6918" s="10">
        <v>-57195</v>
      </c>
      <c r="N6918" s="10">
        <v>0</v>
      </c>
    </row>
    <row r="6919" spans="1:14" x14ac:dyDescent="0.25">
      <c r="A6919" s="9" t="s">
        <v>904</v>
      </c>
      <c r="B6919" s="9" t="s">
        <v>266</v>
      </c>
      <c r="C6919" s="9" t="s">
        <v>42</v>
      </c>
      <c r="D6919" s="9" t="s">
        <v>43</v>
      </c>
      <c r="E6919" s="10">
        <v>4267.26</v>
      </c>
      <c r="F6919" s="10">
        <v>4265.9763313609465</v>
      </c>
      <c r="G6919" s="10">
        <v>1.2836686390537579</v>
      </c>
      <c r="H6919" s="10">
        <v>4325.7</v>
      </c>
      <c r="I6919" s="10">
        <v>-58.4399999999996</v>
      </c>
      <c r="J6919" s="10">
        <v>9440</v>
      </c>
      <c r="K6919" s="10">
        <v>9437.1745562130163</v>
      </c>
      <c r="L6919" s="10">
        <v>2.8254437869836693</v>
      </c>
      <c r="M6919" s="10">
        <v>9569.2950000000001</v>
      </c>
      <c r="N6919" s="10">
        <v>-129.29500000000007</v>
      </c>
    </row>
    <row r="6920" spans="1:14" x14ac:dyDescent="0.25">
      <c r="A6920" s="9" t="s">
        <v>904</v>
      </c>
      <c r="B6920" s="9" t="s">
        <v>267</v>
      </c>
      <c r="C6920" s="9" t="s">
        <v>42</v>
      </c>
      <c r="D6920" s="9" t="s">
        <v>43</v>
      </c>
      <c r="E6920" s="10">
        <v>38963.22</v>
      </c>
      <c r="F6920" s="10">
        <v>38793.65517241379</v>
      </c>
      <c r="G6920" s="10">
        <v>169.56482758621132</v>
      </c>
      <c r="H6920" s="10">
        <v>39375.56</v>
      </c>
      <c r="I6920" s="10">
        <v>-412.33999999999651</v>
      </c>
      <c r="J6920" s="10">
        <v>57445</v>
      </c>
      <c r="K6920" s="10">
        <v>57195</v>
      </c>
      <c r="L6920" s="10">
        <v>250</v>
      </c>
      <c r="M6920" s="10">
        <v>58052.925000000003</v>
      </c>
      <c r="N6920" s="10">
        <v>-607.92500000000291</v>
      </c>
    </row>
    <row r="6921" spans="1:14" x14ac:dyDescent="0.25">
      <c r="A6921" s="9" t="s">
        <v>905</v>
      </c>
      <c r="B6921" s="9" t="s">
        <v>25</v>
      </c>
      <c r="C6921" s="9" t="s">
        <v>26</v>
      </c>
      <c r="D6921" s="9" t="s">
        <v>27</v>
      </c>
      <c r="E6921" s="10">
        <v>527.79999999999995</v>
      </c>
      <c r="F6921" s="10">
        <v>0</v>
      </c>
      <c r="G6921" s="10">
        <v>527.79999999999995</v>
      </c>
      <c r="H6921" s="10">
        <v>0</v>
      </c>
      <c r="I6921" s="10">
        <v>527.79999999999995</v>
      </c>
      <c r="J6921" s="10">
        <v>0</v>
      </c>
      <c r="K6921" s="10">
        <v>0</v>
      </c>
      <c r="L6921" s="10">
        <v>0</v>
      </c>
      <c r="M6921" s="10">
        <v>0</v>
      </c>
      <c r="N6921" s="10">
        <v>0</v>
      </c>
    </row>
    <row r="6922" spans="1:14" x14ac:dyDescent="0.25">
      <c r="A6922" s="9" t="s">
        <v>905</v>
      </c>
      <c r="B6922" s="9" t="s">
        <v>258</v>
      </c>
      <c r="C6922" s="9" t="s">
        <v>33</v>
      </c>
      <c r="D6922" s="9" t="s">
        <v>27</v>
      </c>
      <c r="E6922" s="10">
        <v>138.82</v>
      </c>
      <c r="F6922" s="10">
        <v>0</v>
      </c>
      <c r="G6922" s="10">
        <v>138.82</v>
      </c>
      <c r="H6922" s="10">
        <v>138.72999999999999</v>
      </c>
      <c r="I6922" s="10">
        <v>9.0000000000003411E-2</v>
      </c>
      <c r="J6922" s="10">
        <v>18.36</v>
      </c>
      <c r="K6922" s="10">
        <v>0</v>
      </c>
      <c r="L6922" s="10">
        <v>18.36</v>
      </c>
      <c r="M6922" s="10">
        <v>18.352</v>
      </c>
      <c r="N6922" s="10">
        <v>7.9999999999991189E-3</v>
      </c>
    </row>
    <row r="6923" spans="1:14" x14ac:dyDescent="0.25">
      <c r="A6923" s="9" t="s">
        <v>905</v>
      </c>
      <c r="B6923" s="9" t="s">
        <v>259</v>
      </c>
      <c r="C6923" s="9" t="s">
        <v>33</v>
      </c>
      <c r="D6923" s="9" t="s">
        <v>27</v>
      </c>
      <c r="E6923" s="10">
        <v>284.85000000000002</v>
      </c>
      <c r="F6923" s="10">
        <v>0</v>
      </c>
      <c r="G6923" s="10">
        <v>284.85000000000002</v>
      </c>
      <c r="H6923" s="10">
        <v>284.70999999999998</v>
      </c>
      <c r="I6923" s="10">
        <v>0.1400000000000432</v>
      </c>
      <c r="J6923" s="10">
        <v>18.36</v>
      </c>
      <c r="K6923" s="10">
        <v>0</v>
      </c>
      <c r="L6923" s="10">
        <v>18.36</v>
      </c>
      <c r="M6923" s="10">
        <v>18.352</v>
      </c>
      <c r="N6923" s="10">
        <v>7.9999999999991189E-3</v>
      </c>
    </row>
    <row r="6924" spans="1:14" x14ac:dyDescent="0.25">
      <c r="A6924" s="9" t="s">
        <v>905</v>
      </c>
      <c r="B6924" s="9" t="s">
        <v>260</v>
      </c>
      <c r="C6924" s="9" t="s">
        <v>33</v>
      </c>
      <c r="D6924" s="9" t="s">
        <v>27</v>
      </c>
      <c r="E6924" s="10">
        <v>11229.07</v>
      </c>
      <c r="F6924" s="10">
        <v>0</v>
      </c>
      <c r="G6924" s="10">
        <v>11229.07</v>
      </c>
      <c r="H6924" s="10">
        <v>11221.8</v>
      </c>
      <c r="I6924" s="10">
        <v>7.2700000000004366</v>
      </c>
      <c r="J6924" s="10">
        <v>183.6</v>
      </c>
      <c r="K6924" s="10">
        <v>0</v>
      </c>
      <c r="L6924" s="10">
        <v>183.6</v>
      </c>
      <c r="M6924" s="10">
        <v>183.48099999999999</v>
      </c>
      <c r="N6924" s="10">
        <v>0.11899999999999977</v>
      </c>
    </row>
    <row r="6925" spans="1:14" x14ac:dyDescent="0.25">
      <c r="A6925" s="9" t="s">
        <v>905</v>
      </c>
      <c r="B6925" s="9" t="s">
        <v>48</v>
      </c>
      <c r="C6925" s="9" t="s">
        <v>39</v>
      </c>
      <c r="D6925" s="9" t="s">
        <v>43</v>
      </c>
      <c r="E6925" s="10">
        <v>-76835.78</v>
      </c>
      <c r="F6925" s="10">
        <v>0</v>
      </c>
      <c r="G6925" s="10">
        <v>-76835.78</v>
      </c>
      <c r="H6925" s="10">
        <v>-76836.12</v>
      </c>
      <c r="I6925" s="10">
        <v>0.33999999999650754</v>
      </c>
      <c r="J6925" s="10">
        <v>-85320</v>
      </c>
      <c r="K6925" s="10">
        <v>0</v>
      </c>
      <c r="L6925" s="10">
        <v>-85320</v>
      </c>
      <c r="M6925" s="10">
        <v>-85320</v>
      </c>
      <c r="N6925" s="10">
        <v>0</v>
      </c>
    </row>
    <row r="6926" spans="1:14" x14ac:dyDescent="0.25">
      <c r="A6926" s="9" t="s">
        <v>905</v>
      </c>
      <c r="B6926" s="9" t="s">
        <v>266</v>
      </c>
      <c r="C6926" s="9" t="s">
        <v>42</v>
      </c>
      <c r="D6926" s="9" t="s">
        <v>43</v>
      </c>
      <c r="E6926" s="10">
        <v>6364.72</v>
      </c>
      <c r="F6926" s="10">
        <v>6363.7278106508875</v>
      </c>
      <c r="G6926" s="10">
        <v>0.99218934911277756</v>
      </c>
      <c r="H6926" s="10">
        <v>6452.82</v>
      </c>
      <c r="I6926" s="10">
        <v>-88.099999999999454</v>
      </c>
      <c r="J6926" s="10">
        <v>14080</v>
      </c>
      <c r="K6926" s="10">
        <v>14077.799802761339</v>
      </c>
      <c r="L6926" s="10">
        <v>2.2001972386606212</v>
      </c>
      <c r="M6926" s="10">
        <v>14274.888999999999</v>
      </c>
      <c r="N6926" s="10">
        <v>-194.88899999999921</v>
      </c>
    </row>
    <row r="6927" spans="1:14" x14ac:dyDescent="0.25">
      <c r="A6927" s="9" t="s">
        <v>905</v>
      </c>
      <c r="B6927" s="9" t="s">
        <v>267</v>
      </c>
      <c r="C6927" s="9" t="s">
        <v>42</v>
      </c>
      <c r="D6927" s="9" t="s">
        <v>43</v>
      </c>
      <c r="E6927" s="10">
        <v>58290.52</v>
      </c>
      <c r="F6927" s="10">
        <v>57870</v>
      </c>
      <c r="G6927" s="10">
        <v>420.5199999999968</v>
      </c>
      <c r="H6927" s="10">
        <v>58738.05</v>
      </c>
      <c r="I6927" s="10">
        <v>-447.53000000000611</v>
      </c>
      <c r="J6927" s="10">
        <v>85940</v>
      </c>
      <c r="K6927" s="10">
        <v>85320</v>
      </c>
      <c r="L6927" s="10">
        <v>620</v>
      </c>
      <c r="M6927" s="10">
        <v>86599.8</v>
      </c>
      <c r="N6927" s="10">
        <v>-659.80000000000291</v>
      </c>
    </row>
    <row r="6928" spans="1:14" x14ac:dyDescent="0.25">
      <c r="A6928" s="9" t="s">
        <v>906</v>
      </c>
      <c r="B6928" s="9" t="s">
        <v>25</v>
      </c>
      <c r="C6928" s="9" t="s">
        <v>26</v>
      </c>
      <c r="D6928" s="9" t="s">
        <v>27</v>
      </c>
      <c r="E6928" s="10">
        <v>480.74</v>
      </c>
      <c r="F6928" s="10">
        <v>0</v>
      </c>
      <c r="G6928" s="10">
        <v>480.74</v>
      </c>
      <c r="H6928" s="10">
        <v>0</v>
      </c>
      <c r="I6928" s="10">
        <v>480.74</v>
      </c>
      <c r="J6928" s="10">
        <v>0</v>
      </c>
      <c r="K6928" s="10">
        <v>0</v>
      </c>
      <c r="L6928" s="10">
        <v>0</v>
      </c>
      <c r="M6928" s="10">
        <v>0</v>
      </c>
      <c r="N6928" s="10">
        <v>0</v>
      </c>
    </row>
    <row r="6929" spans="1:14" x14ac:dyDescent="0.25">
      <c r="A6929" s="9" t="s">
        <v>906</v>
      </c>
      <c r="B6929" s="9" t="s">
        <v>258</v>
      </c>
      <c r="C6929" s="9" t="s">
        <v>33</v>
      </c>
      <c r="D6929" s="9" t="s">
        <v>27</v>
      </c>
      <c r="E6929" s="10">
        <v>65.12</v>
      </c>
      <c r="F6929" s="10">
        <v>0</v>
      </c>
      <c r="G6929" s="10">
        <v>65.12</v>
      </c>
      <c r="H6929" s="10">
        <v>67.459999999999994</v>
      </c>
      <c r="I6929" s="10">
        <v>-2.3399999999999892</v>
      </c>
      <c r="J6929" s="10">
        <v>8.6120000000000001</v>
      </c>
      <c r="K6929" s="10">
        <v>0</v>
      </c>
      <c r="L6929" s="10">
        <v>8.6120000000000001</v>
      </c>
      <c r="M6929" s="10">
        <v>8.9239999999999995</v>
      </c>
      <c r="N6929" s="10">
        <v>-0.31199999999999939</v>
      </c>
    </row>
    <row r="6930" spans="1:14" x14ac:dyDescent="0.25">
      <c r="A6930" s="9" t="s">
        <v>906</v>
      </c>
      <c r="B6930" s="9" t="s">
        <v>259</v>
      </c>
      <c r="C6930" s="9" t="s">
        <v>33</v>
      </c>
      <c r="D6930" s="9" t="s">
        <v>27</v>
      </c>
      <c r="E6930" s="10">
        <v>133.61000000000001</v>
      </c>
      <c r="F6930" s="10">
        <v>0</v>
      </c>
      <c r="G6930" s="10">
        <v>133.61000000000001</v>
      </c>
      <c r="H6930" s="10">
        <v>138.44999999999999</v>
      </c>
      <c r="I6930" s="10">
        <v>-4.839999999999975</v>
      </c>
      <c r="J6930" s="10">
        <v>8.6120000000000001</v>
      </c>
      <c r="K6930" s="10">
        <v>0</v>
      </c>
      <c r="L6930" s="10">
        <v>8.6120000000000001</v>
      </c>
      <c r="M6930" s="10">
        <v>8.9239999999999995</v>
      </c>
      <c r="N6930" s="10">
        <v>-0.31199999999999939</v>
      </c>
    </row>
    <row r="6931" spans="1:14" x14ac:dyDescent="0.25">
      <c r="A6931" s="9" t="s">
        <v>906</v>
      </c>
      <c r="B6931" s="9" t="s">
        <v>260</v>
      </c>
      <c r="C6931" s="9" t="s">
        <v>33</v>
      </c>
      <c r="D6931" s="9" t="s">
        <v>27</v>
      </c>
      <c r="E6931" s="10">
        <v>5267.14</v>
      </c>
      <c r="F6931" s="10">
        <v>0</v>
      </c>
      <c r="G6931" s="10">
        <v>5267.14</v>
      </c>
      <c r="H6931" s="10">
        <v>5457.01</v>
      </c>
      <c r="I6931" s="10">
        <v>-189.86999999999989</v>
      </c>
      <c r="J6931" s="10">
        <v>86.12</v>
      </c>
      <c r="K6931" s="10">
        <v>0</v>
      </c>
      <c r="L6931" s="10">
        <v>86.12</v>
      </c>
      <c r="M6931" s="10">
        <v>89.224000000000004</v>
      </c>
      <c r="N6931" s="10">
        <v>-3.1039999999999992</v>
      </c>
    </row>
    <row r="6932" spans="1:14" x14ac:dyDescent="0.25">
      <c r="A6932" s="9" t="s">
        <v>906</v>
      </c>
      <c r="B6932" s="9" t="s">
        <v>101</v>
      </c>
      <c r="C6932" s="9" t="s">
        <v>39</v>
      </c>
      <c r="D6932" s="9" t="s">
        <v>43</v>
      </c>
      <c r="E6932" s="10">
        <v>-33367.089999999997</v>
      </c>
      <c r="F6932" s="10">
        <v>0</v>
      </c>
      <c r="G6932" s="10">
        <v>-33367.089999999997</v>
      </c>
      <c r="H6932" s="10">
        <v>-33366.879999999997</v>
      </c>
      <c r="I6932" s="10">
        <v>-0.20999999999912689</v>
      </c>
      <c r="J6932" s="10">
        <v>-41490</v>
      </c>
      <c r="K6932" s="10">
        <v>0</v>
      </c>
      <c r="L6932" s="10">
        <v>-41490</v>
      </c>
      <c r="M6932" s="10">
        <v>-41490</v>
      </c>
      <c r="N6932" s="10">
        <v>0</v>
      </c>
    </row>
    <row r="6933" spans="1:14" x14ac:dyDescent="0.25">
      <c r="A6933" s="9" t="s">
        <v>906</v>
      </c>
      <c r="B6933" s="9" t="s">
        <v>262</v>
      </c>
      <c r="C6933" s="9" t="s">
        <v>42</v>
      </c>
      <c r="D6933" s="9" t="s">
        <v>43</v>
      </c>
      <c r="E6933" s="10">
        <v>3246.57</v>
      </c>
      <c r="F6933" s="10">
        <v>3245.5522682445758</v>
      </c>
      <c r="G6933" s="10">
        <v>1.0177317554243928</v>
      </c>
      <c r="H6933" s="10">
        <v>3290.99</v>
      </c>
      <c r="I6933" s="10">
        <v>-44.419999999999618</v>
      </c>
      <c r="J6933" s="10">
        <v>6848</v>
      </c>
      <c r="K6933" s="10">
        <v>6845.8500986193285</v>
      </c>
      <c r="L6933" s="10">
        <v>2.1499013806715084</v>
      </c>
      <c r="M6933" s="10">
        <v>6941.692</v>
      </c>
      <c r="N6933" s="10">
        <v>-93.692000000000007</v>
      </c>
    </row>
    <row r="6934" spans="1:14" x14ac:dyDescent="0.25">
      <c r="A6934" s="9" t="s">
        <v>906</v>
      </c>
      <c r="B6934" s="9" t="s">
        <v>261</v>
      </c>
      <c r="C6934" s="9" t="s">
        <v>42</v>
      </c>
      <c r="D6934" s="9" t="s">
        <v>43</v>
      </c>
      <c r="E6934" s="10">
        <v>24173.91</v>
      </c>
      <c r="F6934" s="10">
        <v>24052.167487684728</v>
      </c>
      <c r="G6934" s="10">
        <v>121.7425123152716</v>
      </c>
      <c r="H6934" s="10">
        <v>24412.95</v>
      </c>
      <c r="I6934" s="10">
        <v>-239.04000000000087</v>
      </c>
      <c r="J6934" s="10">
        <v>41700</v>
      </c>
      <c r="K6934" s="10">
        <v>41490</v>
      </c>
      <c r="L6934" s="10">
        <v>210</v>
      </c>
      <c r="M6934" s="10">
        <v>42112.35</v>
      </c>
      <c r="N6934" s="10">
        <v>-412.34999999999854</v>
      </c>
    </row>
    <row r="6935" spans="1:14" x14ac:dyDescent="0.25">
      <c r="A6935" s="9" t="s">
        <v>907</v>
      </c>
      <c r="B6935" s="9" t="s">
        <v>25</v>
      </c>
      <c r="C6935" s="9" t="s">
        <v>26</v>
      </c>
      <c r="D6935" s="9" t="s">
        <v>27</v>
      </c>
      <c r="E6935" s="10">
        <v>-145.38</v>
      </c>
      <c r="F6935" s="10">
        <v>0</v>
      </c>
      <c r="G6935" s="10">
        <v>-145.38</v>
      </c>
      <c r="H6935" s="10">
        <v>0</v>
      </c>
      <c r="I6935" s="10">
        <v>-145.38</v>
      </c>
      <c r="J6935" s="10">
        <v>0</v>
      </c>
      <c r="K6935" s="10">
        <v>0</v>
      </c>
      <c r="L6935" s="10">
        <v>0</v>
      </c>
      <c r="M6935" s="10">
        <v>0</v>
      </c>
      <c r="N6935" s="10">
        <v>0</v>
      </c>
    </row>
    <row r="6936" spans="1:14" x14ac:dyDescent="0.25">
      <c r="A6936" s="9" t="s">
        <v>907</v>
      </c>
      <c r="B6936" s="9" t="s">
        <v>258</v>
      </c>
      <c r="C6936" s="9" t="s">
        <v>33</v>
      </c>
      <c r="D6936" s="9" t="s">
        <v>27</v>
      </c>
      <c r="E6936" s="10">
        <v>15.42</v>
      </c>
      <c r="F6936" s="10">
        <v>0</v>
      </c>
      <c r="G6936" s="10">
        <v>15.42</v>
      </c>
      <c r="H6936" s="10">
        <v>16.54</v>
      </c>
      <c r="I6936" s="10">
        <v>-1.1199999999999992</v>
      </c>
      <c r="J6936" s="10">
        <v>2.04</v>
      </c>
      <c r="K6936" s="10">
        <v>0</v>
      </c>
      <c r="L6936" s="10">
        <v>2.04</v>
      </c>
      <c r="M6936" s="10">
        <v>2.1880000000000002</v>
      </c>
      <c r="N6936" s="10">
        <v>-0.14800000000000013</v>
      </c>
    </row>
    <row r="6937" spans="1:14" x14ac:dyDescent="0.25">
      <c r="A6937" s="9" t="s">
        <v>907</v>
      </c>
      <c r="B6937" s="9" t="s">
        <v>259</v>
      </c>
      <c r="C6937" s="9" t="s">
        <v>33</v>
      </c>
      <c r="D6937" s="9" t="s">
        <v>27</v>
      </c>
      <c r="E6937" s="10">
        <v>31.65</v>
      </c>
      <c r="F6937" s="10">
        <v>0</v>
      </c>
      <c r="G6937" s="10">
        <v>31.65</v>
      </c>
      <c r="H6937" s="10">
        <v>33.94</v>
      </c>
      <c r="I6937" s="10">
        <v>-2.2899999999999991</v>
      </c>
      <c r="J6937" s="10">
        <v>2.04</v>
      </c>
      <c r="K6937" s="10">
        <v>0</v>
      </c>
      <c r="L6937" s="10">
        <v>2.04</v>
      </c>
      <c r="M6937" s="10">
        <v>2.1880000000000002</v>
      </c>
      <c r="N6937" s="10">
        <v>-0.14800000000000013</v>
      </c>
    </row>
    <row r="6938" spans="1:14" x14ac:dyDescent="0.25">
      <c r="A6938" s="9" t="s">
        <v>907</v>
      </c>
      <c r="B6938" s="9" t="s">
        <v>260</v>
      </c>
      <c r="C6938" s="9" t="s">
        <v>33</v>
      </c>
      <c r="D6938" s="9" t="s">
        <v>27</v>
      </c>
      <c r="E6938" s="10">
        <v>1247.67</v>
      </c>
      <c r="F6938" s="10">
        <v>0</v>
      </c>
      <c r="G6938" s="10">
        <v>1247.67</v>
      </c>
      <c r="H6938" s="10">
        <v>1337.62</v>
      </c>
      <c r="I6938" s="10">
        <v>-89.949999999999818</v>
      </c>
      <c r="J6938" s="10">
        <v>20.399999999999999</v>
      </c>
      <c r="K6938" s="10">
        <v>0</v>
      </c>
      <c r="L6938" s="10">
        <v>20.399999999999999</v>
      </c>
      <c r="M6938" s="10">
        <v>21.870999999999999</v>
      </c>
      <c r="N6938" s="10">
        <v>-1.4710000000000001</v>
      </c>
    </row>
    <row r="6939" spans="1:14" x14ac:dyDescent="0.25">
      <c r="A6939" s="9" t="s">
        <v>907</v>
      </c>
      <c r="B6939" s="9" t="s">
        <v>272</v>
      </c>
      <c r="C6939" s="9" t="s">
        <v>39</v>
      </c>
      <c r="D6939" s="9" t="s">
        <v>43</v>
      </c>
      <c r="E6939" s="10">
        <v>-8235.06</v>
      </c>
      <c r="F6939" s="10">
        <v>0</v>
      </c>
      <c r="G6939" s="10">
        <v>-8235.06</v>
      </c>
      <c r="H6939" s="10">
        <v>-8235.06</v>
      </c>
      <c r="I6939" s="10">
        <v>0</v>
      </c>
      <c r="J6939" s="10">
        <v>-10170</v>
      </c>
      <c r="K6939" s="10">
        <v>0</v>
      </c>
      <c r="L6939" s="10">
        <v>-10170</v>
      </c>
      <c r="M6939" s="10">
        <v>-10170</v>
      </c>
      <c r="N6939" s="10">
        <v>0</v>
      </c>
    </row>
    <row r="6940" spans="1:14" x14ac:dyDescent="0.25">
      <c r="A6940" s="9" t="s">
        <v>907</v>
      </c>
      <c r="B6940" s="9" t="s">
        <v>269</v>
      </c>
      <c r="C6940" s="9" t="s">
        <v>42</v>
      </c>
      <c r="D6940" s="9" t="s">
        <v>43</v>
      </c>
      <c r="E6940" s="10">
        <v>851.03</v>
      </c>
      <c r="F6940" s="10">
        <v>851.05522682445758</v>
      </c>
      <c r="G6940" s="10">
        <v>-2.522682445760438E-2</v>
      </c>
      <c r="H6940" s="10">
        <v>862.97</v>
      </c>
      <c r="I6940" s="10">
        <v>-11.940000000000055</v>
      </c>
      <c r="J6940" s="10">
        <v>1678</v>
      </c>
      <c r="K6940" s="10">
        <v>1678.050295857988</v>
      </c>
      <c r="L6940" s="10">
        <v>-5.0295857987975978E-2</v>
      </c>
      <c r="M6940" s="10">
        <v>1701.5429999999999</v>
      </c>
      <c r="N6940" s="10">
        <v>-23.542999999999893</v>
      </c>
    </row>
    <row r="6941" spans="1:14" x14ac:dyDescent="0.25">
      <c r="A6941" s="9" t="s">
        <v>907</v>
      </c>
      <c r="B6941" s="9" t="s">
        <v>325</v>
      </c>
      <c r="C6941" s="9" t="s">
        <v>42</v>
      </c>
      <c r="D6941" s="9" t="s">
        <v>43</v>
      </c>
      <c r="E6941" s="10">
        <v>6234.67</v>
      </c>
      <c r="F6941" s="10">
        <v>5895.5467980295571</v>
      </c>
      <c r="G6941" s="10">
        <v>339.12320197044301</v>
      </c>
      <c r="H6941" s="10">
        <v>5983.98</v>
      </c>
      <c r="I6941" s="10">
        <v>250.69000000000051</v>
      </c>
      <c r="J6941" s="10">
        <v>10755</v>
      </c>
      <c r="K6941" s="10">
        <v>10169.999999999998</v>
      </c>
      <c r="L6941" s="10">
        <v>585.00000000000182</v>
      </c>
      <c r="M6941" s="10">
        <v>10322.549999999999</v>
      </c>
      <c r="N6941" s="10">
        <v>432.45000000000073</v>
      </c>
    </row>
    <row r="6942" spans="1:14" x14ac:dyDescent="0.25">
      <c r="A6942" s="9" t="s">
        <v>908</v>
      </c>
      <c r="B6942" s="9" t="s">
        <v>25</v>
      </c>
      <c r="C6942" s="9" t="s">
        <v>26</v>
      </c>
      <c r="D6942" s="9" t="s">
        <v>27</v>
      </c>
      <c r="E6942" s="10">
        <v>1082.22</v>
      </c>
      <c r="F6942" s="10">
        <v>0</v>
      </c>
      <c r="G6942" s="10">
        <v>1082.22</v>
      </c>
      <c r="H6942" s="10">
        <v>0</v>
      </c>
      <c r="I6942" s="10">
        <v>1082.22</v>
      </c>
      <c r="J6942" s="10">
        <v>0</v>
      </c>
      <c r="K6942" s="10">
        <v>0</v>
      </c>
      <c r="L6942" s="10">
        <v>0</v>
      </c>
      <c r="M6942" s="10">
        <v>0</v>
      </c>
      <c r="N6942" s="10">
        <v>0</v>
      </c>
    </row>
    <row r="6943" spans="1:14" x14ac:dyDescent="0.25">
      <c r="A6943" s="9" t="s">
        <v>908</v>
      </c>
      <c r="B6943" s="9" t="s">
        <v>32</v>
      </c>
      <c r="C6943" s="9" t="s">
        <v>33</v>
      </c>
      <c r="D6943" s="9" t="s">
        <v>27</v>
      </c>
      <c r="E6943" s="10">
        <v>2352.41</v>
      </c>
      <c r="F6943" s="10">
        <v>0</v>
      </c>
      <c r="G6943" s="10">
        <v>2352.41</v>
      </c>
      <c r="H6943" s="10">
        <v>2031.51</v>
      </c>
      <c r="I6943" s="10">
        <v>320.89999999999986</v>
      </c>
      <c r="J6943" s="10">
        <v>6.67</v>
      </c>
      <c r="K6943" s="10">
        <v>0</v>
      </c>
      <c r="L6943" s="10">
        <v>6.67</v>
      </c>
      <c r="M6943" s="10">
        <v>5.76</v>
      </c>
      <c r="N6943" s="10">
        <v>0.91000000000000014</v>
      </c>
    </row>
    <row r="6944" spans="1:14" x14ac:dyDescent="0.25">
      <c r="A6944" s="9" t="s">
        <v>908</v>
      </c>
      <c r="B6944" s="9" t="s">
        <v>34</v>
      </c>
      <c r="C6944" s="9" t="s">
        <v>33</v>
      </c>
      <c r="D6944" s="9" t="s">
        <v>27</v>
      </c>
      <c r="E6944" s="10">
        <v>8086.51</v>
      </c>
      <c r="F6944" s="10">
        <v>0</v>
      </c>
      <c r="G6944" s="10">
        <v>8086.51</v>
      </c>
      <c r="H6944" s="10">
        <v>6983.4</v>
      </c>
      <c r="I6944" s="10">
        <v>1103.1100000000006</v>
      </c>
      <c r="J6944" s="10">
        <v>6.67</v>
      </c>
      <c r="K6944" s="10">
        <v>0</v>
      </c>
      <c r="L6944" s="10">
        <v>6.67</v>
      </c>
      <c r="M6944" s="10">
        <v>5.76</v>
      </c>
      <c r="N6944" s="10">
        <v>0.91000000000000014</v>
      </c>
    </row>
    <row r="6945" spans="1:14" x14ac:dyDescent="0.25">
      <c r="A6945" s="9" t="s">
        <v>908</v>
      </c>
      <c r="B6945" s="9" t="s">
        <v>35</v>
      </c>
      <c r="C6945" s="9" t="s">
        <v>33</v>
      </c>
      <c r="D6945" s="9" t="s">
        <v>27</v>
      </c>
      <c r="E6945" s="10">
        <v>8749.11</v>
      </c>
      <c r="F6945" s="10">
        <v>0</v>
      </c>
      <c r="G6945" s="10">
        <v>8749.11</v>
      </c>
      <c r="H6945" s="10">
        <v>7555.45</v>
      </c>
      <c r="I6945" s="10">
        <v>1193.6600000000008</v>
      </c>
      <c r="J6945" s="10">
        <v>140.07</v>
      </c>
      <c r="K6945" s="10">
        <v>0</v>
      </c>
      <c r="L6945" s="10">
        <v>140.07</v>
      </c>
      <c r="M6945" s="10">
        <v>120.96</v>
      </c>
      <c r="N6945" s="10">
        <v>19.11</v>
      </c>
    </row>
    <row r="6946" spans="1:14" x14ac:dyDescent="0.25">
      <c r="A6946" s="9" t="s">
        <v>908</v>
      </c>
      <c r="B6946" s="9" t="s">
        <v>190</v>
      </c>
      <c r="C6946" s="9" t="s">
        <v>39</v>
      </c>
      <c r="D6946" s="9" t="s">
        <v>40</v>
      </c>
      <c r="E6946" s="10">
        <v>-725061.66</v>
      </c>
      <c r="F6946" s="10">
        <v>0</v>
      </c>
      <c r="G6946" s="10">
        <v>-725061.66</v>
      </c>
      <c r="H6946" s="10">
        <v>-725061.7</v>
      </c>
      <c r="I6946" s="10">
        <v>3.9999999920837581E-2</v>
      </c>
      <c r="J6946" s="10">
        <v>-4032</v>
      </c>
      <c r="K6946" s="10">
        <v>0</v>
      </c>
      <c r="L6946" s="10">
        <v>-4032</v>
      </c>
      <c r="M6946" s="10">
        <v>-4032</v>
      </c>
      <c r="N6946" s="10">
        <v>0</v>
      </c>
    </row>
    <row r="6947" spans="1:14" x14ac:dyDescent="0.25">
      <c r="A6947" s="9" t="s">
        <v>908</v>
      </c>
      <c r="B6947" s="9" t="s">
        <v>191</v>
      </c>
      <c r="C6947" s="9" t="s">
        <v>42</v>
      </c>
      <c r="D6947" s="9" t="s">
        <v>58</v>
      </c>
      <c r="E6947" s="10">
        <v>566544.22</v>
      </c>
      <c r="F6947" s="10">
        <v>566544.14925373136</v>
      </c>
      <c r="G6947" s="10">
        <v>7.074626861140132E-2</v>
      </c>
      <c r="H6947" s="10">
        <v>569376.87</v>
      </c>
      <c r="I6947" s="10">
        <v>-2832.6500000000233</v>
      </c>
      <c r="J6947" s="10">
        <v>24192</v>
      </c>
      <c r="K6947" s="10">
        <v>24192</v>
      </c>
      <c r="L6947" s="10">
        <v>0</v>
      </c>
      <c r="M6947" s="10">
        <v>24312.959999999999</v>
      </c>
      <c r="N6947" s="10">
        <v>-120.95999999999913</v>
      </c>
    </row>
    <row r="6948" spans="1:14" x14ac:dyDescent="0.25">
      <c r="A6948" s="9" t="s">
        <v>908</v>
      </c>
      <c r="B6948" s="9" t="s">
        <v>192</v>
      </c>
      <c r="C6948" s="9" t="s">
        <v>42</v>
      </c>
      <c r="D6948" s="9" t="s">
        <v>43</v>
      </c>
      <c r="E6948" s="10">
        <v>6538.53</v>
      </c>
      <c r="F6948" s="10">
        <v>0</v>
      </c>
      <c r="G6948" s="10">
        <v>6538.53</v>
      </c>
      <c r="H6948" s="10">
        <v>0</v>
      </c>
      <c r="I6948" s="10">
        <v>6538.53</v>
      </c>
      <c r="J6948" s="10">
        <v>24250</v>
      </c>
      <c r="K6948" s="10">
        <v>0</v>
      </c>
      <c r="L6948" s="10">
        <v>24250</v>
      </c>
      <c r="M6948" s="10">
        <v>0</v>
      </c>
      <c r="N6948" s="10">
        <v>24250</v>
      </c>
    </row>
    <row r="6949" spans="1:14" x14ac:dyDescent="0.25">
      <c r="A6949" s="9" t="s">
        <v>908</v>
      </c>
      <c r="B6949" s="9" t="s">
        <v>179</v>
      </c>
      <c r="C6949" s="9" t="s">
        <v>42</v>
      </c>
      <c r="D6949" s="9" t="s">
        <v>43</v>
      </c>
      <c r="E6949" s="10">
        <v>1539.24</v>
      </c>
      <c r="F6949" s="10">
        <v>1536.1890547263681</v>
      </c>
      <c r="G6949" s="10">
        <v>3.0509452736318963</v>
      </c>
      <c r="H6949" s="10">
        <v>1543.87</v>
      </c>
      <c r="I6949" s="10">
        <v>-4.6299999999998818</v>
      </c>
      <c r="J6949" s="10">
        <v>4040</v>
      </c>
      <c r="K6949" s="10">
        <v>4032</v>
      </c>
      <c r="L6949" s="10">
        <v>8</v>
      </c>
      <c r="M6949" s="10">
        <v>4052.16</v>
      </c>
      <c r="N6949" s="10">
        <v>-12.159999999999854</v>
      </c>
    </row>
    <row r="6950" spans="1:14" x14ac:dyDescent="0.25">
      <c r="A6950" s="9" t="s">
        <v>908</v>
      </c>
      <c r="B6950" s="9" t="s">
        <v>193</v>
      </c>
      <c r="C6950" s="9" t="s">
        <v>42</v>
      </c>
      <c r="D6950" s="9" t="s">
        <v>43</v>
      </c>
      <c r="E6950" s="10">
        <v>0</v>
      </c>
      <c r="F6950" s="10">
        <v>6522.8866995073895</v>
      </c>
      <c r="G6950" s="10">
        <v>-6522.8866995073895</v>
      </c>
      <c r="H6950" s="10">
        <v>6620.73</v>
      </c>
      <c r="I6950" s="10">
        <v>-6620.73</v>
      </c>
      <c r="J6950" s="10">
        <v>0</v>
      </c>
      <c r="K6950" s="10">
        <v>24192</v>
      </c>
      <c r="L6950" s="10">
        <v>-24192</v>
      </c>
      <c r="M6950" s="10">
        <v>24554.880000000001</v>
      </c>
      <c r="N6950" s="10">
        <v>-24554.880000000001</v>
      </c>
    </row>
    <row r="6951" spans="1:14" x14ac:dyDescent="0.25">
      <c r="A6951" s="9" t="s">
        <v>908</v>
      </c>
      <c r="B6951" s="9" t="s">
        <v>194</v>
      </c>
      <c r="C6951" s="9" t="s">
        <v>42</v>
      </c>
      <c r="D6951" s="9" t="s">
        <v>43</v>
      </c>
      <c r="E6951" s="10">
        <v>25618.91</v>
      </c>
      <c r="F6951" s="10">
        <v>25557.635467980297</v>
      </c>
      <c r="G6951" s="10">
        <v>61.274532019702747</v>
      </c>
      <c r="H6951" s="10">
        <v>25941</v>
      </c>
      <c r="I6951" s="10">
        <v>-322.09000000000015</v>
      </c>
      <c r="J6951" s="10">
        <v>24250</v>
      </c>
      <c r="K6951" s="10">
        <v>24192</v>
      </c>
      <c r="L6951" s="10">
        <v>58</v>
      </c>
      <c r="M6951" s="10">
        <v>24554.880000000001</v>
      </c>
      <c r="N6951" s="10">
        <v>-304.88000000000102</v>
      </c>
    </row>
    <row r="6952" spans="1:14" x14ac:dyDescent="0.25">
      <c r="A6952" s="9" t="s">
        <v>908</v>
      </c>
      <c r="B6952" s="9" t="s">
        <v>195</v>
      </c>
      <c r="C6952" s="9" t="s">
        <v>42</v>
      </c>
      <c r="D6952" s="9" t="s">
        <v>43</v>
      </c>
      <c r="E6952" s="10">
        <v>28167.1</v>
      </c>
      <c r="F6952" s="10">
        <v>28099.733990147783</v>
      </c>
      <c r="G6952" s="10">
        <v>67.366009852215939</v>
      </c>
      <c r="H6952" s="10">
        <v>28521.23</v>
      </c>
      <c r="I6952" s="10">
        <v>-354.13000000000102</v>
      </c>
      <c r="J6952" s="10">
        <v>24250</v>
      </c>
      <c r="K6952" s="10">
        <v>24192</v>
      </c>
      <c r="L6952" s="10">
        <v>58</v>
      </c>
      <c r="M6952" s="10">
        <v>24554.880000000001</v>
      </c>
      <c r="N6952" s="10">
        <v>-304.88000000000102</v>
      </c>
    </row>
    <row r="6953" spans="1:14" x14ac:dyDescent="0.25">
      <c r="A6953" s="9" t="s">
        <v>908</v>
      </c>
      <c r="B6953" s="9" t="s">
        <v>196</v>
      </c>
      <c r="C6953" s="9" t="s">
        <v>42</v>
      </c>
      <c r="D6953" s="9" t="s">
        <v>43</v>
      </c>
      <c r="E6953" s="10">
        <v>36589.410000000003</v>
      </c>
      <c r="F6953" s="10">
        <v>35642.068965517239</v>
      </c>
      <c r="G6953" s="10">
        <v>947.34103448276437</v>
      </c>
      <c r="H6953" s="10">
        <v>36176.699999999997</v>
      </c>
      <c r="I6953" s="10">
        <v>412.7100000000064</v>
      </c>
      <c r="J6953" s="10">
        <v>24835</v>
      </c>
      <c r="K6953" s="10">
        <v>24192</v>
      </c>
      <c r="L6953" s="10">
        <v>643</v>
      </c>
      <c r="M6953" s="10">
        <v>24554.880000000001</v>
      </c>
      <c r="N6953" s="10">
        <v>280.11999999999898</v>
      </c>
    </row>
    <row r="6954" spans="1:14" x14ac:dyDescent="0.25">
      <c r="A6954" s="9" t="s">
        <v>908</v>
      </c>
      <c r="B6954" s="9" t="s">
        <v>197</v>
      </c>
      <c r="C6954" s="9" t="s">
        <v>42</v>
      </c>
      <c r="D6954" s="9" t="s">
        <v>43</v>
      </c>
      <c r="E6954" s="10">
        <v>39794</v>
      </c>
      <c r="F6954" s="10">
        <v>39715.201970443348</v>
      </c>
      <c r="G6954" s="10">
        <v>78.798029556652182</v>
      </c>
      <c r="H6954" s="10">
        <v>40310.93</v>
      </c>
      <c r="I6954" s="10">
        <v>-516.93000000000029</v>
      </c>
      <c r="J6954" s="10">
        <v>4040</v>
      </c>
      <c r="K6954" s="10">
        <v>4032</v>
      </c>
      <c r="L6954" s="10">
        <v>8</v>
      </c>
      <c r="M6954" s="10">
        <v>4092.48</v>
      </c>
      <c r="N6954" s="10">
        <v>-52.480000000000018</v>
      </c>
    </row>
    <row r="6955" spans="1:14" x14ac:dyDescent="0.25">
      <c r="A6955" s="9" t="s">
        <v>909</v>
      </c>
      <c r="B6955" s="9" t="s">
        <v>25</v>
      </c>
      <c r="C6955" s="9" t="s">
        <v>26</v>
      </c>
      <c r="D6955" s="9" t="s">
        <v>27</v>
      </c>
      <c r="E6955" s="10">
        <v>-4.46</v>
      </c>
      <c r="F6955" s="10">
        <v>0</v>
      </c>
      <c r="G6955" s="10">
        <v>-4.46</v>
      </c>
      <c r="H6955" s="10">
        <v>0</v>
      </c>
      <c r="I6955" s="10">
        <v>-4.46</v>
      </c>
      <c r="J6955" s="10">
        <v>0</v>
      </c>
      <c r="K6955" s="10">
        <v>0</v>
      </c>
      <c r="L6955" s="10">
        <v>0</v>
      </c>
      <c r="M6955" s="10">
        <v>0</v>
      </c>
      <c r="N6955" s="10">
        <v>0</v>
      </c>
    </row>
    <row r="6956" spans="1:14" x14ac:dyDescent="0.25">
      <c r="A6956" s="9" t="s">
        <v>909</v>
      </c>
      <c r="B6956" s="9" t="s">
        <v>28</v>
      </c>
      <c r="C6956" s="9" t="s">
        <v>29</v>
      </c>
      <c r="D6956" s="9" t="s">
        <v>27</v>
      </c>
      <c r="E6956" s="10">
        <v>0.79</v>
      </c>
      <c r="F6956" s="10">
        <v>0</v>
      </c>
      <c r="G6956" s="10">
        <v>0.79</v>
      </c>
      <c r="H6956" s="10">
        <v>0.79</v>
      </c>
      <c r="I6956" s="10">
        <v>0</v>
      </c>
      <c r="J6956" s="10">
        <v>0</v>
      </c>
      <c r="K6956" s="10">
        <v>0</v>
      </c>
      <c r="L6956" s="10">
        <v>0</v>
      </c>
      <c r="M6956" s="10">
        <v>0</v>
      </c>
      <c r="N6956" s="10">
        <v>0</v>
      </c>
    </row>
    <row r="6957" spans="1:14" x14ac:dyDescent="0.25">
      <c r="A6957" s="9" t="s">
        <v>909</v>
      </c>
      <c r="B6957" s="9" t="s">
        <v>30</v>
      </c>
      <c r="C6957" s="9" t="s">
        <v>29</v>
      </c>
      <c r="D6957" s="9" t="s">
        <v>27</v>
      </c>
      <c r="E6957" s="10">
        <v>18.43</v>
      </c>
      <c r="F6957" s="10">
        <v>0</v>
      </c>
      <c r="G6957" s="10">
        <v>18.43</v>
      </c>
      <c r="H6957" s="10">
        <v>18.53</v>
      </c>
      <c r="I6957" s="10">
        <v>-0.10000000000000142</v>
      </c>
      <c r="J6957" s="10">
        <v>0</v>
      </c>
      <c r="K6957" s="10">
        <v>0</v>
      </c>
      <c r="L6957" s="10">
        <v>0</v>
      </c>
      <c r="M6957" s="10">
        <v>0</v>
      </c>
      <c r="N6957" s="10">
        <v>0</v>
      </c>
    </row>
    <row r="6958" spans="1:14" x14ac:dyDescent="0.25">
      <c r="A6958" s="9" t="s">
        <v>909</v>
      </c>
      <c r="B6958" s="9" t="s">
        <v>31</v>
      </c>
      <c r="C6958" s="9" t="s">
        <v>29</v>
      </c>
      <c r="D6958" s="9" t="s">
        <v>27</v>
      </c>
      <c r="E6958" s="10">
        <v>123.77</v>
      </c>
      <c r="F6958" s="10">
        <v>0</v>
      </c>
      <c r="G6958" s="10">
        <v>123.77</v>
      </c>
      <c r="H6958" s="10">
        <v>124.39</v>
      </c>
      <c r="I6958" s="10">
        <v>-0.62000000000000455</v>
      </c>
      <c r="J6958" s="10">
        <v>0</v>
      </c>
      <c r="K6958" s="10">
        <v>0</v>
      </c>
      <c r="L6958" s="10">
        <v>0</v>
      </c>
      <c r="M6958" s="10">
        <v>0</v>
      </c>
      <c r="N6958" s="10">
        <v>0</v>
      </c>
    </row>
    <row r="6959" spans="1:14" x14ac:dyDescent="0.25">
      <c r="A6959" s="9" t="s">
        <v>909</v>
      </c>
      <c r="B6959" s="9" t="s">
        <v>32</v>
      </c>
      <c r="C6959" s="9" t="s">
        <v>33</v>
      </c>
      <c r="D6959" s="9" t="s">
        <v>27</v>
      </c>
      <c r="E6959" s="10">
        <v>204.56</v>
      </c>
      <c r="F6959" s="10">
        <v>0</v>
      </c>
      <c r="G6959" s="10">
        <v>204.56</v>
      </c>
      <c r="H6959" s="10">
        <v>204.75</v>
      </c>
      <c r="I6959" s="10">
        <v>-0.18999999999999773</v>
      </c>
      <c r="J6959" s="10">
        <v>0.57999999999999996</v>
      </c>
      <c r="K6959" s="10">
        <v>0</v>
      </c>
      <c r="L6959" s="10">
        <v>0.57999999999999996</v>
      </c>
      <c r="M6959" s="10">
        <v>0.58099999999999996</v>
      </c>
      <c r="N6959" s="10">
        <v>-1.0000000000000009E-3</v>
      </c>
    </row>
    <row r="6960" spans="1:14" x14ac:dyDescent="0.25">
      <c r="A6960" s="9" t="s">
        <v>909</v>
      </c>
      <c r="B6960" s="9" t="s">
        <v>34</v>
      </c>
      <c r="C6960" s="9" t="s">
        <v>33</v>
      </c>
      <c r="D6960" s="9" t="s">
        <v>27</v>
      </c>
      <c r="E6960" s="10">
        <v>703.17</v>
      </c>
      <c r="F6960" s="10">
        <v>0</v>
      </c>
      <c r="G6960" s="10">
        <v>703.17</v>
      </c>
      <c r="H6960" s="10">
        <v>703.85</v>
      </c>
      <c r="I6960" s="10">
        <v>-0.68000000000006366</v>
      </c>
      <c r="J6960" s="10">
        <v>0.57999999999999996</v>
      </c>
      <c r="K6960" s="10">
        <v>0</v>
      </c>
      <c r="L6960" s="10">
        <v>0.57999999999999996</v>
      </c>
      <c r="M6960" s="10">
        <v>0.58099999999999996</v>
      </c>
      <c r="N6960" s="10">
        <v>-1.0000000000000009E-3</v>
      </c>
    </row>
    <row r="6961" spans="1:14" x14ac:dyDescent="0.25">
      <c r="A6961" s="9" t="s">
        <v>909</v>
      </c>
      <c r="B6961" s="9" t="s">
        <v>35</v>
      </c>
      <c r="C6961" s="9" t="s">
        <v>33</v>
      </c>
      <c r="D6961" s="9" t="s">
        <v>27</v>
      </c>
      <c r="E6961" s="10">
        <v>760.79</v>
      </c>
      <c r="F6961" s="10">
        <v>0</v>
      </c>
      <c r="G6961" s="10">
        <v>760.79</v>
      </c>
      <c r="H6961" s="10">
        <v>761.52</v>
      </c>
      <c r="I6961" s="10">
        <v>-0.73000000000001819</v>
      </c>
      <c r="J6961" s="10">
        <v>12.18</v>
      </c>
      <c r="K6961" s="10">
        <v>0</v>
      </c>
      <c r="L6961" s="10">
        <v>12.18</v>
      </c>
      <c r="M6961" s="10">
        <v>12.192</v>
      </c>
      <c r="N6961" s="10">
        <v>-1.2000000000000455E-2</v>
      </c>
    </row>
    <row r="6962" spans="1:14" x14ac:dyDescent="0.25">
      <c r="A6962" s="9" t="s">
        <v>909</v>
      </c>
      <c r="B6962" s="9" t="s">
        <v>36</v>
      </c>
      <c r="C6962" s="9" t="s">
        <v>29</v>
      </c>
      <c r="D6962" s="9" t="s">
        <v>27</v>
      </c>
      <c r="E6962" s="10">
        <v>1386.67</v>
      </c>
      <c r="F6962" s="10">
        <v>0</v>
      </c>
      <c r="G6962" s="10">
        <v>1386.67</v>
      </c>
      <c r="H6962" s="10">
        <v>1393.61</v>
      </c>
      <c r="I6962" s="10">
        <v>-6.9399999999998272</v>
      </c>
      <c r="J6962" s="10">
        <v>0</v>
      </c>
      <c r="K6962" s="10">
        <v>0</v>
      </c>
      <c r="L6962" s="10">
        <v>0</v>
      </c>
      <c r="M6962" s="10">
        <v>0</v>
      </c>
      <c r="N6962" s="10">
        <v>0</v>
      </c>
    </row>
    <row r="6963" spans="1:14" x14ac:dyDescent="0.25">
      <c r="A6963" s="9" t="s">
        <v>909</v>
      </c>
      <c r="B6963" s="9" t="s">
        <v>37</v>
      </c>
      <c r="C6963" s="9" t="s">
        <v>29</v>
      </c>
      <c r="D6963" s="9" t="s">
        <v>27</v>
      </c>
      <c r="E6963" s="10">
        <v>3206.69</v>
      </c>
      <c r="F6963" s="10">
        <v>0</v>
      </c>
      <c r="G6963" s="10">
        <v>3206.69</v>
      </c>
      <c r="H6963" s="10">
        <v>3222.72</v>
      </c>
      <c r="I6963" s="10">
        <v>-16.029999999999745</v>
      </c>
      <c r="J6963" s="10">
        <v>0</v>
      </c>
      <c r="K6963" s="10">
        <v>0</v>
      </c>
      <c r="L6963" s="10">
        <v>0</v>
      </c>
      <c r="M6963" s="10">
        <v>0</v>
      </c>
      <c r="N6963" s="10">
        <v>0</v>
      </c>
    </row>
    <row r="6964" spans="1:14" x14ac:dyDescent="0.25">
      <c r="A6964" s="9" t="s">
        <v>909</v>
      </c>
      <c r="B6964" s="9" t="s">
        <v>106</v>
      </c>
      <c r="C6964" s="9" t="s">
        <v>39</v>
      </c>
      <c r="D6964" s="9" t="s">
        <v>40</v>
      </c>
      <c r="E6964" s="10">
        <v>-74164.83</v>
      </c>
      <c r="F6964" s="10">
        <v>0</v>
      </c>
      <c r="G6964" s="10">
        <v>-74164.83</v>
      </c>
      <c r="H6964" s="10">
        <v>-74164.83</v>
      </c>
      <c r="I6964" s="10">
        <v>0</v>
      </c>
      <c r="J6964" s="10">
        <v>-418</v>
      </c>
      <c r="K6964" s="10">
        <v>0</v>
      </c>
      <c r="L6964" s="10">
        <v>-418</v>
      </c>
      <c r="M6964" s="10">
        <v>-418</v>
      </c>
      <c r="N6964" s="10">
        <v>0</v>
      </c>
    </row>
    <row r="6965" spans="1:14" x14ac:dyDescent="0.25">
      <c r="A6965" s="9" t="s">
        <v>909</v>
      </c>
      <c r="B6965" s="9" t="s">
        <v>92</v>
      </c>
      <c r="C6965" s="9" t="s">
        <v>42</v>
      </c>
      <c r="D6965" s="9" t="s">
        <v>43</v>
      </c>
      <c r="E6965" s="10">
        <v>2.98</v>
      </c>
      <c r="F6965" s="10">
        <v>0</v>
      </c>
      <c r="G6965" s="10">
        <v>2.98</v>
      </c>
      <c r="H6965" s="10">
        <v>0</v>
      </c>
      <c r="I6965" s="10">
        <v>2.98</v>
      </c>
      <c r="J6965" s="10">
        <v>35</v>
      </c>
      <c r="K6965" s="10">
        <v>0</v>
      </c>
      <c r="L6965" s="10">
        <v>35</v>
      </c>
      <c r="M6965" s="10">
        <v>0</v>
      </c>
      <c r="N6965" s="10">
        <v>35</v>
      </c>
    </row>
    <row r="6966" spans="1:14" x14ac:dyDescent="0.25">
      <c r="A6966" s="9" t="s">
        <v>909</v>
      </c>
      <c r="B6966" s="9" t="s">
        <v>107</v>
      </c>
      <c r="C6966" s="9" t="s">
        <v>42</v>
      </c>
      <c r="D6966" s="9" t="s">
        <v>43</v>
      </c>
      <c r="E6966" s="10">
        <v>267.7</v>
      </c>
      <c r="F6966" s="10">
        <v>260.72906403940885</v>
      </c>
      <c r="G6966" s="10">
        <v>6.9709359605911345</v>
      </c>
      <c r="H6966" s="10">
        <v>264.64</v>
      </c>
      <c r="I6966" s="10">
        <v>3.0600000000000023</v>
      </c>
      <c r="J6966" s="10">
        <v>5150</v>
      </c>
      <c r="K6966" s="10">
        <v>5016</v>
      </c>
      <c r="L6966" s="10">
        <v>134</v>
      </c>
      <c r="M6966" s="10">
        <v>5091.24</v>
      </c>
      <c r="N6966" s="10">
        <v>58.760000000000218</v>
      </c>
    </row>
    <row r="6967" spans="1:14" x14ac:dyDescent="0.25">
      <c r="A6967" s="9" t="s">
        <v>909</v>
      </c>
      <c r="B6967" s="9" t="s">
        <v>44</v>
      </c>
      <c r="C6967" s="9" t="s">
        <v>42</v>
      </c>
      <c r="D6967" s="9" t="s">
        <v>43</v>
      </c>
      <c r="E6967" s="10">
        <v>390.27</v>
      </c>
      <c r="F6967" s="10">
        <v>387.48258706467664</v>
      </c>
      <c r="G6967" s="10">
        <v>2.7874129353233457</v>
      </c>
      <c r="H6967" s="10">
        <v>389.42</v>
      </c>
      <c r="I6967" s="10">
        <v>0.84999999999996589</v>
      </c>
      <c r="J6967" s="10">
        <v>421</v>
      </c>
      <c r="K6967" s="10">
        <v>418</v>
      </c>
      <c r="L6967" s="10">
        <v>3</v>
      </c>
      <c r="M6967" s="10">
        <v>420.09</v>
      </c>
      <c r="N6967" s="10">
        <v>0.91000000000002501</v>
      </c>
    </row>
    <row r="6968" spans="1:14" x14ac:dyDescent="0.25">
      <c r="A6968" s="9" t="s">
        <v>909</v>
      </c>
      <c r="B6968" s="9" t="s">
        <v>99</v>
      </c>
      <c r="C6968" s="9" t="s">
        <v>42</v>
      </c>
      <c r="D6968" s="9" t="s">
        <v>43</v>
      </c>
      <c r="E6968" s="10">
        <v>1161.79</v>
      </c>
      <c r="F6968" s="10">
        <v>1131.5566502463055</v>
      </c>
      <c r="G6968" s="10">
        <v>30.233349753694483</v>
      </c>
      <c r="H6968" s="10">
        <v>1148.53</v>
      </c>
      <c r="I6968" s="10">
        <v>13.259999999999991</v>
      </c>
      <c r="J6968" s="10">
        <v>5150</v>
      </c>
      <c r="K6968" s="10">
        <v>5016</v>
      </c>
      <c r="L6968" s="10">
        <v>134</v>
      </c>
      <c r="M6968" s="10">
        <v>5091.24</v>
      </c>
      <c r="N6968" s="10">
        <v>58.760000000000218</v>
      </c>
    </row>
    <row r="6969" spans="1:14" x14ac:dyDescent="0.25">
      <c r="A6969" s="9" t="s">
        <v>909</v>
      </c>
      <c r="B6969" s="9" t="s">
        <v>100</v>
      </c>
      <c r="C6969" s="9" t="s">
        <v>42</v>
      </c>
      <c r="D6969" s="9" t="s">
        <v>43</v>
      </c>
      <c r="E6969" s="10">
        <v>1492.83</v>
      </c>
      <c r="F6969" s="10">
        <v>1453.9901477832511</v>
      </c>
      <c r="G6969" s="10">
        <v>38.839852216748795</v>
      </c>
      <c r="H6969" s="10">
        <v>1475.8</v>
      </c>
      <c r="I6969" s="10">
        <v>17.029999999999973</v>
      </c>
      <c r="J6969" s="10">
        <v>5150</v>
      </c>
      <c r="K6969" s="10">
        <v>5016</v>
      </c>
      <c r="L6969" s="10">
        <v>134</v>
      </c>
      <c r="M6969" s="10">
        <v>5091.24</v>
      </c>
      <c r="N6969" s="10">
        <v>58.760000000000218</v>
      </c>
    </row>
    <row r="6970" spans="1:14" x14ac:dyDescent="0.25">
      <c r="A6970" s="9" t="s">
        <v>909</v>
      </c>
      <c r="B6970" s="9" t="s">
        <v>47</v>
      </c>
      <c r="C6970" s="9" t="s">
        <v>42</v>
      </c>
      <c r="D6970" s="9" t="s">
        <v>43</v>
      </c>
      <c r="E6970" s="10">
        <v>2405.96</v>
      </c>
      <c r="F6970" s="10">
        <v>2358.4705882352941</v>
      </c>
      <c r="G6970" s="10">
        <v>47.489411764705892</v>
      </c>
      <c r="H6970" s="10">
        <v>2405.64</v>
      </c>
      <c r="I6970" s="10">
        <v>0.32000000000016371</v>
      </c>
      <c r="J6970" s="10">
        <v>5117</v>
      </c>
      <c r="K6970" s="10">
        <v>5016</v>
      </c>
      <c r="L6970" s="10">
        <v>101</v>
      </c>
      <c r="M6970" s="10">
        <v>5116.32</v>
      </c>
      <c r="N6970" s="10">
        <v>0.68000000000029104</v>
      </c>
    </row>
    <row r="6971" spans="1:14" x14ac:dyDescent="0.25">
      <c r="A6971" s="9" t="s">
        <v>909</v>
      </c>
      <c r="B6971" s="9" t="s">
        <v>101</v>
      </c>
      <c r="C6971" s="9" t="s">
        <v>42</v>
      </c>
      <c r="D6971" s="9" t="s">
        <v>43</v>
      </c>
      <c r="E6971" s="10">
        <v>4181.9399999999996</v>
      </c>
      <c r="F6971" s="10">
        <v>4033.9408866995072</v>
      </c>
      <c r="G6971" s="10">
        <v>147.99911330049235</v>
      </c>
      <c r="H6971" s="10">
        <v>4094.45</v>
      </c>
      <c r="I6971" s="10">
        <v>87.489999999999782</v>
      </c>
      <c r="J6971" s="10">
        <v>5200</v>
      </c>
      <c r="K6971" s="10">
        <v>5016</v>
      </c>
      <c r="L6971" s="10">
        <v>184</v>
      </c>
      <c r="M6971" s="10">
        <v>5091.24</v>
      </c>
      <c r="N6971" s="10">
        <v>108.76000000000022</v>
      </c>
    </row>
    <row r="6972" spans="1:14" x14ac:dyDescent="0.25">
      <c r="A6972" s="9" t="s">
        <v>909</v>
      </c>
      <c r="B6972" s="9" t="s">
        <v>109</v>
      </c>
      <c r="C6972" s="9" t="s">
        <v>42</v>
      </c>
      <c r="D6972" s="9" t="s">
        <v>43</v>
      </c>
      <c r="E6972" s="10">
        <v>4755.75</v>
      </c>
      <c r="F6972" s="10">
        <v>4677.4187192118225</v>
      </c>
      <c r="G6972" s="10">
        <v>78.331280788177537</v>
      </c>
      <c r="H6972" s="10">
        <v>4747.58</v>
      </c>
      <c r="I6972" s="10">
        <v>8.1700000000000728</v>
      </c>
      <c r="J6972" s="10">
        <v>425</v>
      </c>
      <c r="K6972" s="10">
        <v>418</v>
      </c>
      <c r="L6972" s="10">
        <v>7</v>
      </c>
      <c r="M6972" s="10">
        <v>424.27</v>
      </c>
      <c r="N6972" s="10">
        <v>0.73000000000001819</v>
      </c>
    </row>
    <row r="6973" spans="1:14" x14ac:dyDescent="0.25">
      <c r="A6973" s="9" t="s">
        <v>909</v>
      </c>
      <c r="B6973" s="9" t="s">
        <v>50</v>
      </c>
      <c r="C6973" s="9" t="s">
        <v>42</v>
      </c>
      <c r="D6973" s="9" t="s">
        <v>43</v>
      </c>
      <c r="E6973" s="10">
        <v>6847.04</v>
      </c>
      <c r="F6973" s="10">
        <v>6811.7313432835817</v>
      </c>
      <c r="G6973" s="10">
        <v>35.308656716418227</v>
      </c>
      <c r="H6973" s="10">
        <v>6845.79</v>
      </c>
      <c r="I6973" s="10">
        <v>1.25</v>
      </c>
      <c r="J6973" s="10">
        <v>5042</v>
      </c>
      <c r="K6973" s="10">
        <v>5016</v>
      </c>
      <c r="L6973" s="10">
        <v>26</v>
      </c>
      <c r="M6973" s="10">
        <v>5041.08</v>
      </c>
      <c r="N6973" s="10">
        <v>0.92000000000007276</v>
      </c>
    </row>
    <row r="6974" spans="1:14" x14ac:dyDescent="0.25">
      <c r="A6974" s="9" t="s">
        <v>909</v>
      </c>
      <c r="B6974" s="9" t="s">
        <v>103</v>
      </c>
      <c r="C6974" s="9" t="s">
        <v>42</v>
      </c>
      <c r="D6974" s="9" t="s">
        <v>43</v>
      </c>
      <c r="E6974" s="10">
        <v>24237.59</v>
      </c>
      <c r="F6974" s="10">
        <v>23993.633663366338</v>
      </c>
      <c r="G6974" s="10">
        <v>243.95633663366243</v>
      </c>
      <c r="H6974" s="10">
        <v>24233.57</v>
      </c>
      <c r="I6974" s="10">
        <v>4.0200000000004366</v>
      </c>
      <c r="J6974" s="10">
        <v>5067</v>
      </c>
      <c r="K6974" s="10">
        <v>5016</v>
      </c>
      <c r="L6974" s="10">
        <v>51</v>
      </c>
      <c r="M6974" s="10">
        <v>5066.16</v>
      </c>
      <c r="N6974" s="10">
        <v>0.84000000000014552</v>
      </c>
    </row>
    <row r="6975" spans="1:14" x14ac:dyDescent="0.25">
      <c r="A6975" s="9" t="s">
        <v>909</v>
      </c>
      <c r="B6975" s="9" t="s">
        <v>104</v>
      </c>
      <c r="C6975" s="9" t="s">
        <v>42</v>
      </c>
      <c r="D6975" s="9" t="s">
        <v>53</v>
      </c>
      <c r="E6975" s="10">
        <v>21767.31</v>
      </c>
      <c r="F6975" s="10">
        <v>21767.13432835821</v>
      </c>
      <c r="G6975" s="10">
        <v>0.17567164179126848</v>
      </c>
      <c r="H6975" s="10">
        <v>21875.97</v>
      </c>
      <c r="I6975" s="10">
        <v>-108.65999999999985</v>
      </c>
      <c r="J6975" s="10">
        <v>3762</v>
      </c>
      <c r="K6975" s="10">
        <v>3762</v>
      </c>
      <c r="L6975" s="10">
        <v>0</v>
      </c>
      <c r="M6975" s="10">
        <v>3780.81</v>
      </c>
      <c r="N6975" s="10">
        <v>-18.809999999999945</v>
      </c>
    </row>
    <row r="6976" spans="1:14" x14ac:dyDescent="0.25">
      <c r="A6976" s="9" t="s">
        <v>909</v>
      </c>
      <c r="B6976" s="9" t="s">
        <v>54</v>
      </c>
      <c r="C6976" s="9" t="s">
        <v>42</v>
      </c>
      <c r="D6976" s="9" t="s">
        <v>55</v>
      </c>
      <c r="E6976" s="10">
        <v>253.26</v>
      </c>
      <c r="F6976" s="10">
        <v>248.29411764705881</v>
      </c>
      <c r="G6976" s="10">
        <v>4.9658823529411791</v>
      </c>
      <c r="H6976" s="10">
        <v>253.26</v>
      </c>
      <c r="I6976" s="10">
        <v>0</v>
      </c>
      <c r="J6976" s="10">
        <v>46.046999999999997</v>
      </c>
      <c r="K6976" s="10">
        <v>45.14411764705882</v>
      </c>
      <c r="L6976" s="10">
        <v>0.90288235294117669</v>
      </c>
      <c r="M6976" s="10">
        <v>46.046999999999997</v>
      </c>
      <c r="N6976" s="10">
        <v>0</v>
      </c>
    </row>
    <row r="6977" spans="1:14" x14ac:dyDescent="0.25">
      <c r="A6977" s="9" t="s">
        <v>910</v>
      </c>
      <c r="B6977" s="9" t="s">
        <v>25</v>
      </c>
      <c r="C6977" s="9" t="s">
        <v>26</v>
      </c>
      <c r="D6977" s="9" t="s">
        <v>27</v>
      </c>
      <c r="E6977" s="10">
        <v>1529.02</v>
      </c>
      <c r="F6977" s="10">
        <v>0</v>
      </c>
      <c r="G6977" s="10">
        <v>1529.02</v>
      </c>
      <c r="H6977" s="10">
        <v>0</v>
      </c>
      <c r="I6977" s="10">
        <v>1529.02</v>
      </c>
      <c r="J6977" s="10">
        <v>0</v>
      </c>
      <c r="K6977" s="10">
        <v>0</v>
      </c>
      <c r="L6977" s="10">
        <v>0</v>
      </c>
      <c r="M6977" s="10">
        <v>0</v>
      </c>
      <c r="N6977" s="10">
        <v>0</v>
      </c>
    </row>
    <row r="6978" spans="1:14" x14ac:dyDescent="0.25">
      <c r="A6978" s="9" t="s">
        <v>910</v>
      </c>
      <c r="B6978" s="9" t="s">
        <v>32</v>
      </c>
      <c r="C6978" s="9" t="s">
        <v>33</v>
      </c>
      <c r="D6978" s="9" t="s">
        <v>27</v>
      </c>
      <c r="E6978" s="10">
        <v>384.43</v>
      </c>
      <c r="F6978" s="10">
        <v>0</v>
      </c>
      <c r="G6978" s="10">
        <v>384.43</v>
      </c>
      <c r="H6978" s="10">
        <v>505.86</v>
      </c>
      <c r="I6978" s="10">
        <v>-121.43</v>
      </c>
      <c r="J6978" s="10">
        <v>1.0900000000000001</v>
      </c>
      <c r="K6978" s="10">
        <v>0</v>
      </c>
      <c r="L6978" s="10">
        <v>1.0900000000000001</v>
      </c>
      <c r="M6978" s="10">
        <v>1.4339999999999999</v>
      </c>
      <c r="N6978" s="10">
        <v>-0.34399999999999986</v>
      </c>
    </row>
    <row r="6979" spans="1:14" x14ac:dyDescent="0.25">
      <c r="A6979" s="9" t="s">
        <v>910</v>
      </c>
      <c r="B6979" s="9" t="s">
        <v>34</v>
      </c>
      <c r="C6979" s="9" t="s">
        <v>33</v>
      </c>
      <c r="D6979" s="9" t="s">
        <v>27</v>
      </c>
      <c r="E6979" s="10">
        <v>1321.48</v>
      </c>
      <c r="F6979" s="10">
        <v>0</v>
      </c>
      <c r="G6979" s="10">
        <v>1321.48</v>
      </c>
      <c r="H6979" s="10">
        <v>1738.92</v>
      </c>
      <c r="I6979" s="10">
        <v>-417.44000000000005</v>
      </c>
      <c r="J6979" s="10">
        <v>1.0900000000000001</v>
      </c>
      <c r="K6979" s="10">
        <v>0</v>
      </c>
      <c r="L6979" s="10">
        <v>1.0900000000000001</v>
      </c>
      <c r="M6979" s="10">
        <v>1.4339999999999999</v>
      </c>
      <c r="N6979" s="10">
        <v>-0.34399999999999986</v>
      </c>
    </row>
    <row r="6980" spans="1:14" x14ac:dyDescent="0.25">
      <c r="A6980" s="9" t="s">
        <v>910</v>
      </c>
      <c r="B6980" s="9" t="s">
        <v>35</v>
      </c>
      <c r="C6980" s="9" t="s">
        <v>33</v>
      </c>
      <c r="D6980" s="9" t="s">
        <v>27</v>
      </c>
      <c r="E6980" s="10">
        <v>1429.76</v>
      </c>
      <c r="F6980" s="10">
        <v>0</v>
      </c>
      <c r="G6980" s="10">
        <v>1429.76</v>
      </c>
      <c r="H6980" s="10">
        <v>1881.37</v>
      </c>
      <c r="I6980" s="10">
        <v>-451.6099999999999</v>
      </c>
      <c r="J6980" s="10">
        <v>22.89</v>
      </c>
      <c r="K6980" s="10">
        <v>0</v>
      </c>
      <c r="L6980" s="10">
        <v>22.89</v>
      </c>
      <c r="M6980" s="10">
        <v>30.12</v>
      </c>
      <c r="N6980" s="10">
        <v>-7.23</v>
      </c>
    </row>
    <row r="6981" spans="1:14" x14ac:dyDescent="0.25">
      <c r="A6981" s="9" t="s">
        <v>910</v>
      </c>
      <c r="B6981" s="9" t="s">
        <v>186</v>
      </c>
      <c r="C6981" s="9" t="s">
        <v>39</v>
      </c>
      <c r="D6981" s="9" t="s">
        <v>40</v>
      </c>
      <c r="E6981" s="10">
        <v>-171565.73</v>
      </c>
      <c r="F6981" s="10">
        <v>0</v>
      </c>
      <c r="G6981" s="10">
        <v>-171565.73</v>
      </c>
      <c r="H6981" s="10">
        <v>-171565.71</v>
      </c>
      <c r="I6981" s="10">
        <v>-2.0000000018626451E-2</v>
      </c>
      <c r="J6981" s="10">
        <v>-1004</v>
      </c>
      <c r="K6981" s="10">
        <v>0</v>
      </c>
      <c r="L6981" s="10">
        <v>-1004</v>
      </c>
      <c r="M6981" s="10">
        <v>-1004</v>
      </c>
      <c r="N6981" s="10">
        <v>0</v>
      </c>
    </row>
    <row r="6982" spans="1:14" x14ac:dyDescent="0.25">
      <c r="A6982" s="9" t="s">
        <v>910</v>
      </c>
      <c r="B6982" s="9" t="s">
        <v>177</v>
      </c>
      <c r="C6982" s="9" t="s">
        <v>42</v>
      </c>
      <c r="D6982" s="9" t="s">
        <v>58</v>
      </c>
      <c r="E6982" s="10">
        <v>141905.5</v>
      </c>
      <c r="F6982" s="10">
        <v>141881.9303482587</v>
      </c>
      <c r="G6982" s="10">
        <v>23.569651741301641</v>
      </c>
      <c r="H6982" s="10">
        <v>142591.34</v>
      </c>
      <c r="I6982" s="10">
        <v>-685.83999999999651</v>
      </c>
      <c r="J6982" s="10">
        <v>6025</v>
      </c>
      <c r="K6982" s="10">
        <v>6024</v>
      </c>
      <c r="L6982" s="10">
        <v>1</v>
      </c>
      <c r="M6982" s="10">
        <v>6054.12</v>
      </c>
      <c r="N6982" s="10">
        <v>-29.119999999999891</v>
      </c>
    </row>
    <row r="6983" spans="1:14" x14ac:dyDescent="0.25">
      <c r="A6983" s="9" t="s">
        <v>910</v>
      </c>
      <c r="B6983" s="9" t="s">
        <v>187</v>
      </c>
      <c r="C6983" s="9" t="s">
        <v>42</v>
      </c>
      <c r="D6983" s="9" t="s">
        <v>43</v>
      </c>
      <c r="E6983" s="10">
        <v>625.98</v>
      </c>
      <c r="F6983" s="10">
        <v>0</v>
      </c>
      <c r="G6983" s="10">
        <v>625.98</v>
      </c>
      <c r="H6983" s="10">
        <v>0</v>
      </c>
      <c r="I6983" s="10">
        <v>625.98</v>
      </c>
      <c r="J6983" s="10">
        <v>6100</v>
      </c>
      <c r="K6983" s="10">
        <v>0</v>
      </c>
      <c r="L6983" s="10">
        <v>6100</v>
      </c>
      <c r="M6983" s="10">
        <v>0</v>
      </c>
      <c r="N6983" s="10">
        <v>6100</v>
      </c>
    </row>
    <row r="6984" spans="1:14" x14ac:dyDescent="0.25">
      <c r="A6984" s="9" t="s">
        <v>910</v>
      </c>
      <c r="B6984" s="9" t="s">
        <v>92</v>
      </c>
      <c r="C6984" s="9" t="s">
        <v>42</v>
      </c>
      <c r="D6984" s="9" t="s">
        <v>43</v>
      </c>
      <c r="E6984" s="10">
        <v>93.63</v>
      </c>
      <c r="F6984" s="10">
        <v>85.465346534653463</v>
      </c>
      <c r="G6984" s="10">
        <v>8.1646534653465324</v>
      </c>
      <c r="H6984" s="10">
        <v>86.32</v>
      </c>
      <c r="I6984" s="10">
        <v>7.3100000000000023</v>
      </c>
      <c r="J6984" s="10">
        <v>1100</v>
      </c>
      <c r="K6984" s="10">
        <v>1004</v>
      </c>
      <c r="L6984" s="10">
        <v>96</v>
      </c>
      <c r="M6984" s="10">
        <v>1014.04</v>
      </c>
      <c r="N6984" s="10">
        <v>85.960000000000036</v>
      </c>
    </row>
    <row r="6985" spans="1:14" x14ac:dyDescent="0.25">
      <c r="A6985" s="9" t="s">
        <v>910</v>
      </c>
      <c r="B6985" s="9" t="s">
        <v>179</v>
      </c>
      <c r="C6985" s="9" t="s">
        <v>42</v>
      </c>
      <c r="D6985" s="9" t="s">
        <v>43</v>
      </c>
      <c r="E6985" s="10">
        <v>377.4</v>
      </c>
      <c r="F6985" s="10">
        <v>371.48258706467664</v>
      </c>
      <c r="G6985" s="10">
        <v>5.9174129353233411</v>
      </c>
      <c r="H6985" s="10">
        <v>373.34</v>
      </c>
      <c r="I6985" s="10">
        <v>4.0600000000000023</v>
      </c>
      <c r="J6985" s="10">
        <v>1020</v>
      </c>
      <c r="K6985" s="10">
        <v>1004</v>
      </c>
      <c r="L6985" s="10">
        <v>16</v>
      </c>
      <c r="M6985" s="10">
        <v>1009.02</v>
      </c>
      <c r="N6985" s="10">
        <v>10.980000000000018</v>
      </c>
    </row>
    <row r="6986" spans="1:14" x14ac:dyDescent="0.25">
      <c r="A6986" s="9" t="s">
        <v>910</v>
      </c>
      <c r="B6986" s="9" t="s">
        <v>188</v>
      </c>
      <c r="C6986" s="9" t="s">
        <v>42</v>
      </c>
      <c r="D6986" s="9" t="s">
        <v>43</v>
      </c>
      <c r="E6986" s="10">
        <v>0</v>
      </c>
      <c r="F6986" s="10">
        <v>618.18719211822656</v>
      </c>
      <c r="G6986" s="10">
        <v>-618.18719211822656</v>
      </c>
      <c r="H6986" s="10">
        <v>627.46</v>
      </c>
      <c r="I6986" s="10">
        <v>-627.46</v>
      </c>
      <c r="J6986" s="10">
        <v>0</v>
      </c>
      <c r="K6986" s="10">
        <v>6024</v>
      </c>
      <c r="L6986" s="10">
        <v>-6024</v>
      </c>
      <c r="M6986" s="10">
        <v>6114.36</v>
      </c>
      <c r="N6986" s="10">
        <v>-6114.36</v>
      </c>
    </row>
    <row r="6987" spans="1:14" x14ac:dyDescent="0.25">
      <c r="A6987" s="9" t="s">
        <v>910</v>
      </c>
      <c r="B6987" s="9" t="s">
        <v>181</v>
      </c>
      <c r="C6987" s="9" t="s">
        <v>42</v>
      </c>
      <c r="D6987" s="9" t="s">
        <v>43</v>
      </c>
      <c r="E6987" s="10">
        <v>2859.74</v>
      </c>
      <c r="F6987" s="10">
        <v>2824.1083743842364</v>
      </c>
      <c r="G6987" s="10">
        <v>35.631625615763369</v>
      </c>
      <c r="H6987" s="10">
        <v>2866.47</v>
      </c>
      <c r="I6987" s="10">
        <v>-6.7300000000000182</v>
      </c>
      <c r="J6987" s="10">
        <v>6100</v>
      </c>
      <c r="K6987" s="10">
        <v>6024</v>
      </c>
      <c r="L6987" s="10">
        <v>76</v>
      </c>
      <c r="M6987" s="10">
        <v>6114.36</v>
      </c>
      <c r="N6987" s="10">
        <v>-14.359999999999673</v>
      </c>
    </row>
    <row r="6988" spans="1:14" x14ac:dyDescent="0.25">
      <c r="A6988" s="9" t="s">
        <v>910</v>
      </c>
      <c r="B6988" s="9" t="s">
        <v>182</v>
      </c>
      <c r="C6988" s="9" t="s">
        <v>42</v>
      </c>
      <c r="D6988" s="9" t="s">
        <v>43</v>
      </c>
      <c r="E6988" s="10">
        <v>4894.2700000000004</v>
      </c>
      <c r="F6988" s="10">
        <v>4833.3004926108379</v>
      </c>
      <c r="G6988" s="10">
        <v>60.969507389162573</v>
      </c>
      <c r="H6988" s="10">
        <v>4905.8</v>
      </c>
      <c r="I6988" s="10">
        <v>-11.529999999999745</v>
      </c>
      <c r="J6988" s="10">
        <v>6100</v>
      </c>
      <c r="K6988" s="10">
        <v>6024</v>
      </c>
      <c r="L6988" s="10">
        <v>76</v>
      </c>
      <c r="M6988" s="10">
        <v>6114.36</v>
      </c>
      <c r="N6988" s="10">
        <v>-14.359999999999673</v>
      </c>
    </row>
    <row r="6989" spans="1:14" x14ac:dyDescent="0.25">
      <c r="A6989" s="9" t="s">
        <v>910</v>
      </c>
      <c r="B6989" s="9" t="s">
        <v>183</v>
      </c>
      <c r="C6989" s="9" t="s">
        <v>42</v>
      </c>
      <c r="D6989" s="9" t="s">
        <v>43</v>
      </c>
      <c r="E6989" s="10">
        <v>6592.46</v>
      </c>
      <c r="F6989" s="10">
        <v>6405.3201970443351</v>
      </c>
      <c r="G6989" s="10">
        <v>187.13980295566489</v>
      </c>
      <c r="H6989" s="10">
        <v>6501.4</v>
      </c>
      <c r="I6989" s="10">
        <v>91.0600000000004</v>
      </c>
      <c r="J6989" s="10">
        <v>6200</v>
      </c>
      <c r="K6989" s="10">
        <v>6024</v>
      </c>
      <c r="L6989" s="10">
        <v>176</v>
      </c>
      <c r="M6989" s="10">
        <v>6114.36</v>
      </c>
      <c r="N6989" s="10">
        <v>85.640000000000327</v>
      </c>
    </row>
    <row r="6990" spans="1:14" x14ac:dyDescent="0.25">
      <c r="A6990" s="9" t="s">
        <v>910</v>
      </c>
      <c r="B6990" s="9" t="s">
        <v>184</v>
      </c>
      <c r="C6990" s="9" t="s">
        <v>42</v>
      </c>
      <c r="D6990" s="9" t="s">
        <v>43</v>
      </c>
      <c r="E6990" s="10">
        <v>9552.06</v>
      </c>
      <c r="F6990" s="10">
        <v>9347.241379310346</v>
      </c>
      <c r="G6990" s="10">
        <v>204.81862068965347</v>
      </c>
      <c r="H6990" s="10">
        <v>9487.4500000000007</v>
      </c>
      <c r="I6990" s="10">
        <v>64.609999999998763</v>
      </c>
      <c r="J6990" s="10">
        <v>1026</v>
      </c>
      <c r="K6990" s="10">
        <v>1004</v>
      </c>
      <c r="L6990" s="10">
        <v>22</v>
      </c>
      <c r="M6990" s="10">
        <v>1019.06</v>
      </c>
      <c r="N6990" s="10">
        <v>6.9400000000000546</v>
      </c>
    </row>
    <row r="6991" spans="1:14" x14ac:dyDescent="0.25">
      <c r="A6991" s="9" t="s">
        <v>911</v>
      </c>
      <c r="B6991" s="9" t="s">
        <v>25</v>
      </c>
      <c r="C6991" s="9" t="s">
        <v>26</v>
      </c>
      <c r="D6991" s="9" t="s">
        <v>27</v>
      </c>
      <c r="E6991" s="10">
        <v>15623.27</v>
      </c>
      <c r="F6991" s="10">
        <v>0</v>
      </c>
      <c r="G6991" s="10">
        <v>15623.27</v>
      </c>
      <c r="H6991" s="10">
        <v>0</v>
      </c>
      <c r="I6991" s="10">
        <v>15623.27</v>
      </c>
      <c r="J6991" s="10">
        <v>0</v>
      </c>
      <c r="K6991" s="10">
        <v>0</v>
      </c>
      <c r="L6991" s="10">
        <v>0</v>
      </c>
      <c r="M6991" s="10">
        <v>0</v>
      </c>
      <c r="N6991" s="10">
        <v>0</v>
      </c>
    </row>
    <row r="6992" spans="1:14" x14ac:dyDescent="0.25">
      <c r="A6992" s="9" t="s">
        <v>911</v>
      </c>
      <c r="B6992" s="9" t="s">
        <v>32</v>
      </c>
      <c r="C6992" s="9" t="s">
        <v>33</v>
      </c>
      <c r="D6992" s="9" t="s">
        <v>27</v>
      </c>
      <c r="E6992" s="10">
        <v>2059.6799999999998</v>
      </c>
      <c r="F6992" s="10">
        <v>0</v>
      </c>
      <c r="G6992" s="10">
        <v>2059.6799999999998</v>
      </c>
      <c r="H6992" s="10">
        <v>3289.11</v>
      </c>
      <c r="I6992" s="10">
        <v>-1229.4300000000003</v>
      </c>
      <c r="J6992" s="10">
        <v>5.84</v>
      </c>
      <c r="K6992" s="10">
        <v>0</v>
      </c>
      <c r="L6992" s="10">
        <v>5.84</v>
      </c>
      <c r="M6992" s="10">
        <v>9.3260000000000005</v>
      </c>
      <c r="N6992" s="10">
        <v>-3.4860000000000007</v>
      </c>
    </row>
    <row r="6993" spans="1:14" x14ac:dyDescent="0.25">
      <c r="A6993" s="9" t="s">
        <v>911</v>
      </c>
      <c r="B6993" s="9" t="s">
        <v>34</v>
      </c>
      <c r="C6993" s="9" t="s">
        <v>33</v>
      </c>
      <c r="D6993" s="9" t="s">
        <v>27</v>
      </c>
      <c r="E6993" s="10">
        <v>7080.24</v>
      </c>
      <c r="F6993" s="10">
        <v>0</v>
      </c>
      <c r="G6993" s="10">
        <v>7080.24</v>
      </c>
      <c r="H6993" s="10">
        <v>11306.45</v>
      </c>
      <c r="I6993" s="10">
        <v>-4226.2100000000009</v>
      </c>
      <c r="J6993" s="10">
        <v>5.84</v>
      </c>
      <c r="K6993" s="10">
        <v>0</v>
      </c>
      <c r="L6993" s="10">
        <v>5.84</v>
      </c>
      <c r="M6993" s="10">
        <v>9.3260000000000005</v>
      </c>
      <c r="N6993" s="10">
        <v>-3.4860000000000007</v>
      </c>
    </row>
    <row r="6994" spans="1:14" x14ac:dyDescent="0.25">
      <c r="A6994" s="9" t="s">
        <v>911</v>
      </c>
      <c r="B6994" s="9" t="s">
        <v>35</v>
      </c>
      <c r="C6994" s="9" t="s">
        <v>33</v>
      </c>
      <c r="D6994" s="9" t="s">
        <v>27</v>
      </c>
      <c r="E6994" s="10">
        <v>7660.39</v>
      </c>
      <c r="F6994" s="10">
        <v>0</v>
      </c>
      <c r="G6994" s="10">
        <v>7660.39</v>
      </c>
      <c r="H6994" s="10">
        <v>12232.64</v>
      </c>
      <c r="I6994" s="10">
        <v>-4572.2499999999991</v>
      </c>
      <c r="J6994" s="10">
        <v>122.64</v>
      </c>
      <c r="K6994" s="10">
        <v>0</v>
      </c>
      <c r="L6994" s="10">
        <v>122.64</v>
      </c>
      <c r="M6994" s="10">
        <v>195.84</v>
      </c>
      <c r="N6994" s="10">
        <v>-73.2</v>
      </c>
    </row>
    <row r="6995" spans="1:14" x14ac:dyDescent="0.25">
      <c r="A6995" s="9" t="s">
        <v>911</v>
      </c>
      <c r="B6995" s="9" t="s">
        <v>186</v>
      </c>
      <c r="C6995" s="9" t="s">
        <v>39</v>
      </c>
      <c r="D6995" s="9" t="s">
        <v>40</v>
      </c>
      <c r="E6995" s="10">
        <v>-1115413.8999999999</v>
      </c>
      <c r="F6995" s="10">
        <v>0</v>
      </c>
      <c r="G6995" s="10">
        <v>-1115413.8999999999</v>
      </c>
      <c r="H6995" s="10">
        <v>-1115413.72</v>
      </c>
      <c r="I6995" s="10">
        <v>-0.17999999993480742</v>
      </c>
      <c r="J6995" s="10">
        <v>-6528</v>
      </c>
      <c r="K6995" s="10">
        <v>0</v>
      </c>
      <c r="L6995" s="10">
        <v>-6528</v>
      </c>
      <c r="M6995" s="10">
        <v>-6528</v>
      </c>
      <c r="N6995" s="10">
        <v>0</v>
      </c>
    </row>
    <row r="6996" spans="1:14" x14ac:dyDescent="0.25">
      <c r="A6996" s="9" t="s">
        <v>911</v>
      </c>
      <c r="B6996" s="9" t="s">
        <v>177</v>
      </c>
      <c r="C6996" s="9" t="s">
        <v>42</v>
      </c>
      <c r="D6996" s="9" t="s">
        <v>58</v>
      </c>
      <c r="E6996" s="10">
        <v>918279.03</v>
      </c>
      <c r="F6996" s="10">
        <v>918185.14427860698</v>
      </c>
      <c r="G6996" s="10">
        <v>93.885721393045969</v>
      </c>
      <c r="H6996" s="10">
        <v>922776.07</v>
      </c>
      <c r="I6996" s="10">
        <v>-4497.0399999999208</v>
      </c>
      <c r="J6996" s="10">
        <v>39172</v>
      </c>
      <c r="K6996" s="10">
        <v>39167.999999999993</v>
      </c>
      <c r="L6996" s="10">
        <v>4.000000000007276</v>
      </c>
      <c r="M6996" s="10">
        <v>39363.839999999997</v>
      </c>
      <c r="N6996" s="10">
        <v>-191.83999999999651</v>
      </c>
    </row>
    <row r="6997" spans="1:14" x14ac:dyDescent="0.25">
      <c r="A6997" s="9" t="s">
        <v>911</v>
      </c>
      <c r="B6997" s="9" t="s">
        <v>187</v>
      </c>
      <c r="C6997" s="9" t="s">
        <v>42</v>
      </c>
      <c r="D6997" s="9" t="s">
        <v>43</v>
      </c>
      <c r="E6997" s="10">
        <v>4032.97</v>
      </c>
      <c r="F6997" s="10">
        <v>0</v>
      </c>
      <c r="G6997" s="10">
        <v>4032.97</v>
      </c>
      <c r="H6997" s="10">
        <v>0</v>
      </c>
      <c r="I6997" s="10">
        <v>4032.97</v>
      </c>
      <c r="J6997" s="10">
        <v>39300</v>
      </c>
      <c r="K6997" s="10">
        <v>0</v>
      </c>
      <c r="L6997" s="10">
        <v>39300</v>
      </c>
      <c r="M6997" s="10">
        <v>0</v>
      </c>
      <c r="N6997" s="10">
        <v>39300</v>
      </c>
    </row>
    <row r="6998" spans="1:14" x14ac:dyDescent="0.25">
      <c r="A6998" s="9" t="s">
        <v>911</v>
      </c>
      <c r="B6998" s="9" t="s">
        <v>92</v>
      </c>
      <c r="C6998" s="9" t="s">
        <v>42</v>
      </c>
      <c r="D6998" s="9" t="s">
        <v>43</v>
      </c>
      <c r="E6998" s="10">
        <v>622.23</v>
      </c>
      <c r="F6998" s="10">
        <v>555.66336633663366</v>
      </c>
      <c r="G6998" s="10">
        <v>66.56663366336636</v>
      </c>
      <c r="H6998" s="10">
        <v>561.22</v>
      </c>
      <c r="I6998" s="10">
        <v>61.009999999999991</v>
      </c>
      <c r="J6998" s="10">
        <v>7310</v>
      </c>
      <c r="K6998" s="10">
        <v>6528</v>
      </c>
      <c r="L6998" s="10">
        <v>782</v>
      </c>
      <c r="M6998" s="10">
        <v>6593.28</v>
      </c>
      <c r="N6998" s="10">
        <v>716.72000000000025</v>
      </c>
    </row>
    <row r="6999" spans="1:14" x14ac:dyDescent="0.25">
      <c r="A6999" s="9" t="s">
        <v>911</v>
      </c>
      <c r="B6999" s="9" t="s">
        <v>179</v>
      </c>
      <c r="C6999" s="9" t="s">
        <v>42</v>
      </c>
      <c r="D6999" s="9" t="s">
        <v>43</v>
      </c>
      <c r="E6999" s="10">
        <v>2495.5500000000002</v>
      </c>
      <c r="F6999" s="10">
        <v>2487.1641791044776</v>
      </c>
      <c r="G6999" s="10">
        <v>8.3858208955225564</v>
      </c>
      <c r="H6999" s="10">
        <v>2499.6</v>
      </c>
      <c r="I6999" s="10">
        <v>-4.0499999999997272</v>
      </c>
      <c r="J6999" s="10">
        <v>6550</v>
      </c>
      <c r="K6999" s="10">
        <v>6528</v>
      </c>
      <c r="L6999" s="10">
        <v>22</v>
      </c>
      <c r="M6999" s="10">
        <v>6560.64</v>
      </c>
      <c r="N6999" s="10">
        <v>-10.640000000000327</v>
      </c>
    </row>
    <row r="7000" spans="1:14" x14ac:dyDescent="0.25">
      <c r="A7000" s="9" t="s">
        <v>911</v>
      </c>
      <c r="B7000" s="9" t="s">
        <v>188</v>
      </c>
      <c r="C7000" s="9" t="s">
        <v>42</v>
      </c>
      <c r="D7000" s="9" t="s">
        <v>43</v>
      </c>
      <c r="E7000" s="10">
        <v>0</v>
      </c>
      <c r="F7000" s="10">
        <v>4019.4187192118225</v>
      </c>
      <c r="G7000" s="10">
        <v>-4019.4187192118225</v>
      </c>
      <c r="H7000" s="10">
        <v>4079.71</v>
      </c>
      <c r="I7000" s="10">
        <v>-4079.71</v>
      </c>
      <c r="J7000" s="10">
        <v>0</v>
      </c>
      <c r="K7000" s="10">
        <v>39167.999999999993</v>
      </c>
      <c r="L7000" s="10">
        <v>-39167.999999999993</v>
      </c>
      <c r="M7000" s="10">
        <v>39755.519999999997</v>
      </c>
      <c r="N7000" s="10">
        <v>-39755.519999999997</v>
      </c>
    </row>
    <row r="7001" spans="1:14" x14ac:dyDescent="0.25">
      <c r="A7001" s="9" t="s">
        <v>911</v>
      </c>
      <c r="B7001" s="9" t="s">
        <v>181</v>
      </c>
      <c r="C7001" s="9" t="s">
        <v>42</v>
      </c>
      <c r="D7001" s="9" t="s">
        <v>43</v>
      </c>
      <c r="E7001" s="10">
        <v>18424.23</v>
      </c>
      <c r="F7001" s="10">
        <v>18362.354679802957</v>
      </c>
      <c r="G7001" s="10">
        <v>61.875320197043038</v>
      </c>
      <c r="H7001" s="10">
        <v>18637.79</v>
      </c>
      <c r="I7001" s="10">
        <v>-213.56000000000131</v>
      </c>
      <c r="J7001" s="10">
        <v>39300</v>
      </c>
      <c r="K7001" s="10">
        <v>39167.999999999993</v>
      </c>
      <c r="L7001" s="10">
        <v>132.00000000000728</v>
      </c>
      <c r="M7001" s="10">
        <v>39755.519999999997</v>
      </c>
      <c r="N7001" s="10">
        <v>-455.5199999999968</v>
      </c>
    </row>
    <row r="7002" spans="1:14" x14ac:dyDescent="0.25">
      <c r="A7002" s="9" t="s">
        <v>911</v>
      </c>
      <c r="B7002" s="9" t="s">
        <v>182</v>
      </c>
      <c r="C7002" s="9" t="s">
        <v>42</v>
      </c>
      <c r="D7002" s="9" t="s">
        <v>43</v>
      </c>
      <c r="E7002" s="10">
        <v>31531.96</v>
      </c>
      <c r="F7002" s="10">
        <v>31426.049261083743</v>
      </c>
      <c r="G7002" s="10">
        <v>105.91073891625638</v>
      </c>
      <c r="H7002" s="10">
        <v>31897.439999999999</v>
      </c>
      <c r="I7002" s="10">
        <v>-365.47999999999956</v>
      </c>
      <c r="J7002" s="10">
        <v>39300</v>
      </c>
      <c r="K7002" s="10">
        <v>39167.999999999993</v>
      </c>
      <c r="L7002" s="10">
        <v>132.00000000000728</v>
      </c>
      <c r="M7002" s="10">
        <v>39755.519999999997</v>
      </c>
      <c r="N7002" s="10">
        <v>-455.5199999999968</v>
      </c>
    </row>
    <row r="7003" spans="1:14" x14ac:dyDescent="0.25">
      <c r="A7003" s="9" t="s">
        <v>911</v>
      </c>
      <c r="B7003" s="9" t="s">
        <v>183</v>
      </c>
      <c r="C7003" s="9" t="s">
        <v>42</v>
      </c>
      <c r="D7003" s="9" t="s">
        <v>43</v>
      </c>
      <c r="E7003" s="10">
        <v>42000.35</v>
      </c>
      <c r="F7003" s="10">
        <v>41647.330049261087</v>
      </c>
      <c r="G7003" s="10">
        <v>353.01995073891158</v>
      </c>
      <c r="H7003" s="10">
        <v>42272.04</v>
      </c>
      <c r="I7003" s="10">
        <v>-271.69000000000233</v>
      </c>
      <c r="J7003" s="10">
        <v>39500</v>
      </c>
      <c r="K7003" s="10">
        <v>39167.999999999993</v>
      </c>
      <c r="L7003" s="10">
        <v>332.00000000000728</v>
      </c>
      <c r="M7003" s="10">
        <v>39755.519999999997</v>
      </c>
      <c r="N7003" s="10">
        <v>-255.5199999999968</v>
      </c>
    </row>
    <row r="7004" spans="1:14" x14ac:dyDescent="0.25">
      <c r="A7004" s="9" t="s">
        <v>911</v>
      </c>
      <c r="B7004" s="9" t="s">
        <v>184</v>
      </c>
      <c r="C7004" s="9" t="s">
        <v>42</v>
      </c>
      <c r="D7004" s="9" t="s">
        <v>43</v>
      </c>
      <c r="E7004" s="10">
        <v>65604</v>
      </c>
      <c r="F7004" s="10">
        <v>64888.315270935964</v>
      </c>
      <c r="G7004" s="10">
        <v>715.68472906403622</v>
      </c>
      <c r="H7004" s="10">
        <v>65861.64</v>
      </c>
      <c r="I7004" s="10">
        <v>-257.63999999999942</v>
      </c>
      <c r="J7004" s="10">
        <v>6600</v>
      </c>
      <c r="K7004" s="10">
        <v>6528</v>
      </c>
      <c r="L7004" s="10">
        <v>72</v>
      </c>
      <c r="M7004" s="10">
        <v>6625.92</v>
      </c>
      <c r="N7004" s="10">
        <v>-25.920000000000073</v>
      </c>
    </row>
    <row r="7005" spans="1:14" x14ac:dyDescent="0.25">
      <c r="A7005" s="9" t="s">
        <v>912</v>
      </c>
      <c r="B7005" s="9" t="s">
        <v>25</v>
      </c>
      <c r="C7005" s="9" t="s">
        <v>26</v>
      </c>
      <c r="D7005" s="9" t="s">
        <v>27</v>
      </c>
      <c r="E7005" s="10">
        <v>6725.1</v>
      </c>
      <c r="F7005" s="10">
        <v>0</v>
      </c>
      <c r="G7005" s="10">
        <v>6725.1</v>
      </c>
      <c r="H7005" s="10">
        <v>0</v>
      </c>
      <c r="I7005" s="10">
        <v>6725.1</v>
      </c>
      <c r="J7005" s="10">
        <v>0</v>
      </c>
      <c r="K7005" s="10">
        <v>0</v>
      </c>
      <c r="L7005" s="10">
        <v>0</v>
      </c>
      <c r="M7005" s="10">
        <v>0</v>
      </c>
      <c r="N7005" s="10">
        <v>0</v>
      </c>
    </row>
    <row r="7006" spans="1:14" x14ac:dyDescent="0.25">
      <c r="A7006" s="9" t="s">
        <v>912</v>
      </c>
      <c r="B7006" s="9" t="s">
        <v>28</v>
      </c>
      <c r="C7006" s="9" t="s">
        <v>29</v>
      </c>
      <c r="D7006" s="9" t="s">
        <v>27</v>
      </c>
      <c r="E7006" s="10">
        <v>9.7200000000000006</v>
      </c>
      <c r="F7006" s="10">
        <v>0</v>
      </c>
      <c r="G7006" s="10">
        <v>9.7200000000000006</v>
      </c>
      <c r="H7006" s="10">
        <v>9.77</v>
      </c>
      <c r="I7006" s="10">
        <v>-4.9999999999998934E-2</v>
      </c>
      <c r="J7006" s="10">
        <v>0</v>
      </c>
      <c r="K7006" s="10">
        <v>0</v>
      </c>
      <c r="L7006" s="10">
        <v>0</v>
      </c>
      <c r="M7006" s="10">
        <v>0</v>
      </c>
      <c r="N7006" s="10">
        <v>0</v>
      </c>
    </row>
    <row r="7007" spans="1:14" x14ac:dyDescent="0.25">
      <c r="A7007" s="9" t="s">
        <v>912</v>
      </c>
      <c r="B7007" s="9" t="s">
        <v>30</v>
      </c>
      <c r="C7007" s="9" t="s">
        <v>29</v>
      </c>
      <c r="D7007" s="9" t="s">
        <v>27</v>
      </c>
      <c r="E7007" s="10">
        <v>226.72</v>
      </c>
      <c r="F7007" s="10">
        <v>0</v>
      </c>
      <c r="G7007" s="10">
        <v>226.72</v>
      </c>
      <c r="H7007" s="10">
        <v>227.85</v>
      </c>
      <c r="I7007" s="10">
        <v>-1.1299999999999955</v>
      </c>
      <c r="J7007" s="10">
        <v>0</v>
      </c>
      <c r="K7007" s="10">
        <v>0</v>
      </c>
      <c r="L7007" s="10">
        <v>0</v>
      </c>
      <c r="M7007" s="10">
        <v>0</v>
      </c>
      <c r="N7007" s="10">
        <v>0</v>
      </c>
    </row>
    <row r="7008" spans="1:14" x14ac:dyDescent="0.25">
      <c r="A7008" s="9" t="s">
        <v>912</v>
      </c>
      <c r="B7008" s="9" t="s">
        <v>31</v>
      </c>
      <c r="C7008" s="9" t="s">
        <v>29</v>
      </c>
      <c r="D7008" s="9" t="s">
        <v>27</v>
      </c>
      <c r="E7008" s="10">
        <v>1522.25</v>
      </c>
      <c r="F7008" s="10">
        <v>0</v>
      </c>
      <c r="G7008" s="10">
        <v>1522.25</v>
      </c>
      <c r="H7008" s="10">
        <v>1529.86</v>
      </c>
      <c r="I7008" s="10">
        <v>-7.6099999999999</v>
      </c>
      <c r="J7008" s="10">
        <v>0</v>
      </c>
      <c r="K7008" s="10">
        <v>0</v>
      </c>
      <c r="L7008" s="10">
        <v>0</v>
      </c>
      <c r="M7008" s="10">
        <v>0</v>
      </c>
      <c r="N7008" s="10">
        <v>0</v>
      </c>
    </row>
    <row r="7009" spans="1:14" x14ac:dyDescent="0.25">
      <c r="A7009" s="9" t="s">
        <v>912</v>
      </c>
      <c r="B7009" s="9" t="s">
        <v>32</v>
      </c>
      <c r="C7009" s="9" t="s">
        <v>33</v>
      </c>
      <c r="D7009" s="9" t="s">
        <v>27</v>
      </c>
      <c r="E7009" s="10">
        <v>2087.89</v>
      </c>
      <c r="F7009" s="10">
        <v>0</v>
      </c>
      <c r="G7009" s="10">
        <v>2087.89</v>
      </c>
      <c r="H7009" s="10">
        <v>2518.29</v>
      </c>
      <c r="I7009" s="10">
        <v>-430.40000000000009</v>
      </c>
      <c r="J7009" s="10">
        <v>5.92</v>
      </c>
      <c r="K7009" s="10">
        <v>0</v>
      </c>
      <c r="L7009" s="10">
        <v>5.92</v>
      </c>
      <c r="M7009" s="10">
        <v>7.14</v>
      </c>
      <c r="N7009" s="10">
        <v>-1.2199999999999998</v>
      </c>
    </row>
    <row r="7010" spans="1:14" x14ac:dyDescent="0.25">
      <c r="A7010" s="9" t="s">
        <v>912</v>
      </c>
      <c r="B7010" s="9" t="s">
        <v>34</v>
      </c>
      <c r="C7010" s="9" t="s">
        <v>33</v>
      </c>
      <c r="D7010" s="9" t="s">
        <v>27</v>
      </c>
      <c r="E7010" s="10">
        <v>7177.23</v>
      </c>
      <c r="F7010" s="10">
        <v>0</v>
      </c>
      <c r="G7010" s="10">
        <v>7177.23</v>
      </c>
      <c r="H7010" s="10">
        <v>8656.73</v>
      </c>
      <c r="I7010" s="10">
        <v>-1479.5</v>
      </c>
      <c r="J7010" s="10">
        <v>5.92</v>
      </c>
      <c r="K7010" s="10">
        <v>0</v>
      </c>
      <c r="L7010" s="10">
        <v>5.92</v>
      </c>
      <c r="M7010" s="10">
        <v>7.14</v>
      </c>
      <c r="N7010" s="10">
        <v>-1.2199999999999998</v>
      </c>
    </row>
    <row r="7011" spans="1:14" x14ac:dyDescent="0.25">
      <c r="A7011" s="9" t="s">
        <v>912</v>
      </c>
      <c r="B7011" s="9" t="s">
        <v>35</v>
      </c>
      <c r="C7011" s="9" t="s">
        <v>33</v>
      </c>
      <c r="D7011" s="9" t="s">
        <v>27</v>
      </c>
      <c r="E7011" s="10">
        <v>7765.32</v>
      </c>
      <c r="F7011" s="10">
        <v>0</v>
      </c>
      <c r="G7011" s="10">
        <v>7765.32</v>
      </c>
      <c r="H7011" s="10">
        <v>9365.99</v>
      </c>
      <c r="I7011" s="10">
        <v>-1600.67</v>
      </c>
      <c r="J7011" s="10">
        <v>124.32</v>
      </c>
      <c r="K7011" s="10">
        <v>0</v>
      </c>
      <c r="L7011" s="10">
        <v>124.32</v>
      </c>
      <c r="M7011" s="10">
        <v>149.946</v>
      </c>
      <c r="N7011" s="10">
        <v>-25.626000000000005</v>
      </c>
    </row>
    <row r="7012" spans="1:14" x14ac:dyDescent="0.25">
      <c r="A7012" s="9" t="s">
        <v>912</v>
      </c>
      <c r="B7012" s="9" t="s">
        <v>36</v>
      </c>
      <c r="C7012" s="9" t="s">
        <v>29</v>
      </c>
      <c r="D7012" s="9" t="s">
        <v>27</v>
      </c>
      <c r="E7012" s="10">
        <v>17054.75</v>
      </c>
      <c r="F7012" s="10">
        <v>0</v>
      </c>
      <c r="G7012" s="10">
        <v>17054.75</v>
      </c>
      <c r="H7012" s="10">
        <v>17140.03</v>
      </c>
      <c r="I7012" s="10">
        <v>-85.279999999998836</v>
      </c>
      <c r="J7012" s="10">
        <v>0</v>
      </c>
      <c r="K7012" s="10">
        <v>0</v>
      </c>
      <c r="L7012" s="10">
        <v>0</v>
      </c>
      <c r="M7012" s="10">
        <v>0</v>
      </c>
      <c r="N7012" s="10">
        <v>0</v>
      </c>
    </row>
    <row r="7013" spans="1:14" x14ac:dyDescent="0.25">
      <c r="A7013" s="9" t="s">
        <v>912</v>
      </c>
      <c r="B7013" s="9" t="s">
        <v>37</v>
      </c>
      <c r="C7013" s="9" t="s">
        <v>29</v>
      </c>
      <c r="D7013" s="9" t="s">
        <v>27</v>
      </c>
      <c r="E7013" s="10">
        <v>39439.230000000003</v>
      </c>
      <c r="F7013" s="10">
        <v>0</v>
      </c>
      <c r="G7013" s="10">
        <v>39439.230000000003</v>
      </c>
      <c r="H7013" s="10">
        <v>39636.43</v>
      </c>
      <c r="I7013" s="10">
        <v>-197.19999999999709</v>
      </c>
      <c r="J7013" s="10">
        <v>0</v>
      </c>
      <c r="K7013" s="10">
        <v>0</v>
      </c>
      <c r="L7013" s="10">
        <v>0</v>
      </c>
      <c r="M7013" s="10">
        <v>0</v>
      </c>
      <c r="N7013" s="10">
        <v>0</v>
      </c>
    </row>
    <row r="7014" spans="1:14" x14ac:dyDescent="0.25">
      <c r="A7014" s="9" t="s">
        <v>912</v>
      </c>
      <c r="B7014" s="9" t="s">
        <v>490</v>
      </c>
      <c r="C7014" s="9" t="s">
        <v>39</v>
      </c>
      <c r="D7014" s="9" t="s">
        <v>40</v>
      </c>
      <c r="E7014" s="10">
        <v>-916032.12</v>
      </c>
      <c r="F7014" s="10">
        <v>0</v>
      </c>
      <c r="G7014" s="10">
        <v>-916032.12</v>
      </c>
      <c r="H7014" s="10">
        <v>-916032.09</v>
      </c>
      <c r="I7014" s="10">
        <v>-3.0000000027939677E-2</v>
      </c>
      <c r="J7014" s="10">
        <v>-5141</v>
      </c>
      <c r="K7014" s="10">
        <v>0</v>
      </c>
      <c r="L7014" s="10">
        <v>-5141</v>
      </c>
      <c r="M7014" s="10">
        <v>-5141</v>
      </c>
      <c r="N7014" s="10">
        <v>0</v>
      </c>
    </row>
    <row r="7015" spans="1:14" x14ac:dyDescent="0.25">
      <c r="A7015" s="9" t="s">
        <v>912</v>
      </c>
      <c r="B7015" s="9" t="s">
        <v>92</v>
      </c>
      <c r="C7015" s="9" t="s">
        <v>42</v>
      </c>
      <c r="D7015" s="9" t="s">
        <v>43</v>
      </c>
      <c r="E7015" s="10">
        <v>455.39</v>
      </c>
      <c r="F7015" s="10">
        <v>437.60396039603961</v>
      </c>
      <c r="G7015" s="10">
        <v>17.786039603960376</v>
      </c>
      <c r="H7015" s="10">
        <v>441.98</v>
      </c>
      <c r="I7015" s="10">
        <v>13.409999999999968</v>
      </c>
      <c r="J7015" s="10">
        <v>5350</v>
      </c>
      <c r="K7015" s="10">
        <v>5141</v>
      </c>
      <c r="L7015" s="10">
        <v>209</v>
      </c>
      <c r="M7015" s="10">
        <v>5192.41</v>
      </c>
      <c r="N7015" s="10">
        <v>157.59000000000015</v>
      </c>
    </row>
    <row r="7016" spans="1:14" x14ac:dyDescent="0.25">
      <c r="A7016" s="9" t="s">
        <v>912</v>
      </c>
      <c r="B7016" s="9" t="s">
        <v>482</v>
      </c>
      <c r="C7016" s="9" t="s">
        <v>42</v>
      </c>
      <c r="D7016" s="9" t="s">
        <v>43</v>
      </c>
      <c r="E7016" s="10">
        <v>3248.75</v>
      </c>
      <c r="F7016" s="10">
        <v>3206.7487684729062</v>
      </c>
      <c r="G7016" s="10">
        <v>42.001231527093751</v>
      </c>
      <c r="H7016" s="10">
        <v>3254.85</v>
      </c>
      <c r="I7016" s="10">
        <v>-6.0999999999999091</v>
      </c>
      <c r="J7016" s="10">
        <v>62500</v>
      </c>
      <c r="K7016" s="10">
        <v>61692</v>
      </c>
      <c r="L7016" s="10">
        <v>808</v>
      </c>
      <c r="M7016" s="10">
        <v>62617.38</v>
      </c>
      <c r="N7016" s="10">
        <v>-117.37999999999738</v>
      </c>
    </row>
    <row r="7017" spans="1:14" x14ac:dyDescent="0.25">
      <c r="A7017" s="9" t="s">
        <v>912</v>
      </c>
      <c r="B7017" s="9" t="s">
        <v>44</v>
      </c>
      <c r="C7017" s="9" t="s">
        <v>42</v>
      </c>
      <c r="D7017" s="9" t="s">
        <v>43</v>
      </c>
      <c r="E7017" s="10">
        <v>5070.32</v>
      </c>
      <c r="F7017" s="10">
        <v>5053.6019900497513</v>
      </c>
      <c r="G7017" s="10">
        <v>16.718009950248415</v>
      </c>
      <c r="H7017" s="10">
        <v>5078.87</v>
      </c>
      <c r="I7017" s="10">
        <v>-8.5500000000001819</v>
      </c>
      <c r="J7017" s="10">
        <v>5158</v>
      </c>
      <c r="K7017" s="10">
        <v>5141</v>
      </c>
      <c r="L7017" s="10">
        <v>17</v>
      </c>
      <c r="M7017" s="10">
        <v>5166.7049999999999</v>
      </c>
      <c r="N7017" s="10">
        <v>-8.7049999999999272</v>
      </c>
    </row>
    <row r="7018" spans="1:14" x14ac:dyDescent="0.25">
      <c r="A7018" s="9" t="s">
        <v>912</v>
      </c>
      <c r="B7018" s="9" t="s">
        <v>99</v>
      </c>
      <c r="C7018" s="9" t="s">
        <v>42</v>
      </c>
      <c r="D7018" s="9" t="s">
        <v>43</v>
      </c>
      <c r="E7018" s="10">
        <v>14099.38</v>
      </c>
      <c r="F7018" s="10">
        <v>13917.093596059114</v>
      </c>
      <c r="G7018" s="10">
        <v>182.28640394088507</v>
      </c>
      <c r="H7018" s="10">
        <v>14125.85</v>
      </c>
      <c r="I7018" s="10">
        <v>-26.470000000001164</v>
      </c>
      <c r="J7018" s="10">
        <v>62500</v>
      </c>
      <c r="K7018" s="10">
        <v>61692</v>
      </c>
      <c r="L7018" s="10">
        <v>808</v>
      </c>
      <c r="M7018" s="10">
        <v>62617.38</v>
      </c>
      <c r="N7018" s="10">
        <v>-117.37999999999738</v>
      </c>
    </row>
    <row r="7019" spans="1:14" x14ac:dyDescent="0.25">
      <c r="A7019" s="9" t="s">
        <v>912</v>
      </c>
      <c r="B7019" s="9" t="s">
        <v>100</v>
      </c>
      <c r="C7019" s="9" t="s">
        <v>42</v>
      </c>
      <c r="D7019" s="9" t="s">
        <v>43</v>
      </c>
      <c r="E7019" s="10">
        <v>18116.88</v>
      </c>
      <c r="F7019" s="10">
        <v>17882.66009852217</v>
      </c>
      <c r="G7019" s="10">
        <v>234.21990147783072</v>
      </c>
      <c r="H7019" s="10">
        <v>18150.900000000001</v>
      </c>
      <c r="I7019" s="10">
        <v>-34.020000000000437</v>
      </c>
      <c r="J7019" s="10">
        <v>62500</v>
      </c>
      <c r="K7019" s="10">
        <v>61692</v>
      </c>
      <c r="L7019" s="10">
        <v>808</v>
      </c>
      <c r="M7019" s="10">
        <v>62617.38</v>
      </c>
      <c r="N7019" s="10">
        <v>-117.37999999999738</v>
      </c>
    </row>
    <row r="7020" spans="1:14" x14ac:dyDescent="0.25">
      <c r="A7020" s="9" t="s">
        <v>912</v>
      </c>
      <c r="B7020" s="9" t="s">
        <v>47</v>
      </c>
      <c r="C7020" s="9" t="s">
        <v>42</v>
      </c>
      <c r="D7020" s="9" t="s">
        <v>43</v>
      </c>
      <c r="E7020" s="10">
        <v>29151.78</v>
      </c>
      <c r="F7020" s="10">
        <v>29006.960784313724</v>
      </c>
      <c r="G7020" s="10">
        <v>144.81921568627513</v>
      </c>
      <c r="H7020" s="10">
        <v>29587.1</v>
      </c>
      <c r="I7020" s="10">
        <v>-435.31999999999971</v>
      </c>
      <c r="J7020" s="10">
        <v>62000</v>
      </c>
      <c r="K7020" s="10">
        <v>61692</v>
      </c>
      <c r="L7020" s="10">
        <v>308</v>
      </c>
      <c r="M7020" s="10">
        <v>62925.84</v>
      </c>
      <c r="N7020" s="10">
        <v>-925.83999999999651</v>
      </c>
    </row>
    <row r="7021" spans="1:14" x14ac:dyDescent="0.25">
      <c r="A7021" s="9" t="s">
        <v>912</v>
      </c>
      <c r="B7021" s="9" t="s">
        <v>101</v>
      </c>
      <c r="C7021" s="9" t="s">
        <v>42</v>
      </c>
      <c r="D7021" s="9" t="s">
        <v>43</v>
      </c>
      <c r="E7021" s="10">
        <v>52630</v>
      </c>
      <c r="F7021" s="10">
        <v>49947.812807881775</v>
      </c>
      <c r="G7021" s="10">
        <v>2682.1871921182246</v>
      </c>
      <c r="H7021" s="10">
        <v>50697.03</v>
      </c>
      <c r="I7021" s="10">
        <v>1932.9700000000012</v>
      </c>
      <c r="J7021" s="10">
        <v>65005</v>
      </c>
      <c r="K7021" s="10">
        <v>61692</v>
      </c>
      <c r="L7021" s="10">
        <v>3313</v>
      </c>
      <c r="M7021" s="10">
        <v>62617.38</v>
      </c>
      <c r="N7021" s="10">
        <v>2387.6200000000026</v>
      </c>
    </row>
    <row r="7022" spans="1:14" x14ac:dyDescent="0.25">
      <c r="A7022" s="9" t="s">
        <v>912</v>
      </c>
      <c r="B7022" s="9" t="s">
        <v>109</v>
      </c>
      <c r="C7022" s="9" t="s">
        <v>42</v>
      </c>
      <c r="D7022" s="9" t="s">
        <v>43</v>
      </c>
      <c r="E7022" s="10">
        <v>60909.15</v>
      </c>
      <c r="F7022" s="10">
        <v>61434.945812807884</v>
      </c>
      <c r="G7022" s="10">
        <v>-525.79581280788261</v>
      </c>
      <c r="H7022" s="10">
        <v>62356.47</v>
      </c>
      <c r="I7022" s="10">
        <v>-1447.3199999999997</v>
      </c>
      <c r="J7022" s="10">
        <v>5097</v>
      </c>
      <c r="K7022" s="10">
        <v>5141</v>
      </c>
      <c r="L7022" s="10">
        <v>-44</v>
      </c>
      <c r="M7022" s="10">
        <v>5218.1149999999998</v>
      </c>
      <c r="N7022" s="10">
        <v>-121.11499999999978</v>
      </c>
    </row>
    <row r="7023" spans="1:14" x14ac:dyDescent="0.25">
      <c r="A7023" s="9" t="s">
        <v>912</v>
      </c>
      <c r="B7023" s="9" t="s">
        <v>50</v>
      </c>
      <c r="C7023" s="9" t="s">
        <v>42</v>
      </c>
      <c r="D7023" s="9" t="s">
        <v>43</v>
      </c>
      <c r="E7023" s="10">
        <v>82460</v>
      </c>
      <c r="F7023" s="10">
        <v>82050.358208955222</v>
      </c>
      <c r="G7023" s="10">
        <v>409.64179104477807</v>
      </c>
      <c r="H7023" s="10">
        <v>82460.61</v>
      </c>
      <c r="I7023" s="10">
        <v>-0.61000000000058208</v>
      </c>
      <c r="J7023" s="10">
        <v>62000</v>
      </c>
      <c r="K7023" s="10">
        <v>61692</v>
      </c>
      <c r="L7023" s="10">
        <v>308</v>
      </c>
      <c r="M7023" s="10">
        <v>62000.46</v>
      </c>
      <c r="N7023" s="10">
        <v>-0.45999999999912689</v>
      </c>
    </row>
    <row r="7024" spans="1:14" x14ac:dyDescent="0.25">
      <c r="A7024" s="9" t="s">
        <v>912</v>
      </c>
      <c r="B7024" s="9" t="s">
        <v>103</v>
      </c>
      <c r="C7024" s="9" t="s">
        <v>42</v>
      </c>
      <c r="D7024" s="9" t="s">
        <v>43</v>
      </c>
      <c r="E7024" s="10">
        <v>297050.38</v>
      </c>
      <c r="F7024" s="10">
        <v>295098.74257425743</v>
      </c>
      <c r="G7024" s="10">
        <v>1951.6374257425778</v>
      </c>
      <c r="H7024" s="10">
        <v>298049.73</v>
      </c>
      <c r="I7024" s="10">
        <v>-999.34999999997672</v>
      </c>
      <c r="J7024" s="10">
        <v>62100</v>
      </c>
      <c r="K7024" s="10">
        <v>61692</v>
      </c>
      <c r="L7024" s="10">
        <v>408</v>
      </c>
      <c r="M7024" s="10">
        <v>62308.92</v>
      </c>
      <c r="N7024" s="10">
        <v>-208.91999999999825</v>
      </c>
    </row>
    <row r="7025" spans="1:14" x14ac:dyDescent="0.25">
      <c r="A7025" s="9" t="s">
        <v>912</v>
      </c>
      <c r="B7025" s="9" t="s">
        <v>104</v>
      </c>
      <c r="C7025" s="9" t="s">
        <v>42</v>
      </c>
      <c r="D7025" s="9" t="s">
        <v>53</v>
      </c>
      <c r="E7025" s="10">
        <v>267717.06</v>
      </c>
      <c r="F7025" s="10">
        <v>268287.46268656722</v>
      </c>
      <c r="G7025" s="10">
        <v>-570.40268656722037</v>
      </c>
      <c r="H7025" s="10">
        <v>269628.90000000002</v>
      </c>
      <c r="I7025" s="10">
        <v>-1911.8400000000256</v>
      </c>
      <c r="J7025" s="10">
        <v>46269</v>
      </c>
      <c r="K7025" s="10">
        <v>46269</v>
      </c>
      <c r="L7025" s="10">
        <v>0</v>
      </c>
      <c r="M7025" s="10">
        <v>46500.345000000001</v>
      </c>
      <c r="N7025" s="10">
        <v>-231.34500000000116</v>
      </c>
    </row>
    <row r="7026" spans="1:14" x14ac:dyDescent="0.25">
      <c r="A7026" s="9" t="s">
        <v>912</v>
      </c>
      <c r="B7026" s="9" t="s">
        <v>54</v>
      </c>
      <c r="C7026" s="9" t="s">
        <v>42</v>
      </c>
      <c r="D7026" s="9" t="s">
        <v>55</v>
      </c>
      <c r="E7026" s="10">
        <v>3114.82</v>
      </c>
      <c r="F7026" s="10">
        <v>3053.7549019607845</v>
      </c>
      <c r="G7026" s="10">
        <v>61.065098039215627</v>
      </c>
      <c r="H7026" s="10">
        <v>3114.83</v>
      </c>
      <c r="I7026" s="10">
        <v>-9.9999999997635314E-3</v>
      </c>
      <c r="J7026" s="10">
        <v>566.33199999999999</v>
      </c>
      <c r="K7026" s="10">
        <v>555.22843137254893</v>
      </c>
      <c r="L7026" s="10">
        <v>11.103568627451068</v>
      </c>
      <c r="M7026" s="10">
        <v>566.33299999999997</v>
      </c>
      <c r="N7026" s="10">
        <v>-9.9999999997635314E-4</v>
      </c>
    </row>
    <row r="7027" spans="1:14" x14ac:dyDescent="0.25">
      <c r="A7027" s="9" t="s">
        <v>913</v>
      </c>
      <c r="B7027" s="9" t="s">
        <v>25</v>
      </c>
      <c r="C7027" s="9" t="s">
        <v>26</v>
      </c>
      <c r="D7027" s="9" t="s">
        <v>27</v>
      </c>
      <c r="E7027" s="10">
        <v>816.01</v>
      </c>
      <c r="F7027" s="10">
        <v>0</v>
      </c>
      <c r="G7027" s="10">
        <v>816.01</v>
      </c>
      <c r="H7027" s="10">
        <v>0</v>
      </c>
      <c r="I7027" s="10">
        <v>816.01</v>
      </c>
      <c r="J7027" s="10">
        <v>0</v>
      </c>
      <c r="K7027" s="10">
        <v>0</v>
      </c>
      <c r="L7027" s="10">
        <v>0</v>
      </c>
      <c r="M7027" s="10">
        <v>0</v>
      </c>
      <c r="N7027" s="10">
        <v>0</v>
      </c>
    </row>
    <row r="7028" spans="1:14" x14ac:dyDescent="0.25">
      <c r="A7028" s="9" t="s">
        <v>913</v>
      </c>
      <c r="B7028" s="9" t="s">
        <v>28</v>
      </c>
      <c r="C7028" s="9" t="s">
        <v>29</v>
      </c>
      <c r="D7028" s="9" t="s">
        <v>27</v>
      </c>
      <c r="E7028" s="10">
        <v>0.95</v>
      </c>
      <c r="F7028" s="10">
        <v>0</v>
      </c>
      <c r="G7028" s="10">
        <v>0.95</v>
      </c>
      <c r="H7028" s="10">
        <v>0.97</v>
      </c>
      <c r="I7028" s="10">
        <v>-2.0000000000000018E-2</v>
      </c>
      <c r="J7028" s="10">
        <v>0</v>
      </c>
      <c r="K7028" s="10">
        <v>0</v>
      </c>
      <c r="L7028" s="10">
        <v>0</v>
      </c>
      <c r="M7028" s="10">
        <v>0</v>
      </c>
      <c r="N7028" s="10">
        <v>0</v>
      </c>
    </row>
    <row r="7029" spans="1:14" x14ac:dyDescent="0.25">
      <c r="A7029" s="9" t="s">
        <v>913</v>
      </c>
      <c r="B7029" s="9" t="s">
        <v>30</v>
      </c>
      <c r="C7029" s="9" t="s">
        <v>29</v>
      </c>
      <c r="D7029" s="9" t="s">
        <v>27</v>
      </c>
      <c r="E7029" s="10">
        <v>22.09</v>
      </c>
      <c r="F7029" s="10">
        <v>0</v>
      </c>
      <c r="G7029" s="10">
        <v>22.09</v>
      </c>
      <c r="H7029" s="10">
        <v>22.6</v>
      </c>
      <c r="I7029" s="10">
        <v>-0.51000000000000156</v>
      </c>
      <c r="J7029" s="10">
        <v>0</v>
      </c>
      <c r="K7029" s="10">
        <v>0</v>
      </c>
      <c r="L7029" s="10">
        <v>0</v>
      </c>
      <c r="M7029" s="10">
        <v>0</v>
      </c>
      <c r="N7029" s="10">
        <v>0</v>
      </c>
    </row>
    <row r="7030" spans="1:14" x14ac:dyDescent="0.25">
      <c r="A7030" s="9" t="s">
        <v>913</v>
      </c>
      <c r="B7030" s="9" t="s">
        <v>31</v>
      </c>
      <c r="C7030" s="9" t="s">
        <v>29</v>
      </c>
      <c r="D7030" s="9" t="s">
        <v>27</v>
      </c>
      <c r="E7030" s="10">
        <v>148.35</v>
      </c>
      <c r="F7030" s="10">
        <v>0</v>
      </c>
      <c r="G7030" s="10">
        <v>148.35</v>
      </c>
      <c r="H7030" s="10">
        <v>151.76</v>
      </c>
      <c r="I7030" s="10">
        <v>-3.4099999999999966</v>
      </c>
      <c r="J7030" s="10">
        <v>0</v>
      </c>
      <c r="K7030" s="10">
        <v>0</v>
      </c>
      <c r="L7030" s="10">
        <v>0</v>
      </c>
      <c r="M7030" s="10">
        <v>0</v>
      </c>
      <c r="N7030" s="10">
        <v>0</v>
      </c>
    </row>
    <row r="7031" spans="1:14" x14ac:dyDescent="0.25">
      <c r="A7031" s="9" t="s">
        <v>913</v>
      </c>
      <c r="B7031" s="9" t="s">
        <v>32</v>
      </c>
      <c r="C7031" s="9" t="s">
        <v>33</v>
      </c>
      <c r="D7031" s="9" t="s">
        <v>27</v>
      </c>
      <c r="E7031" s="10">
        <v>292.73</v>
      </c>
      <c r="F7031" s="10">
        <v>0</v>
      </c>
      <c r="G7031" s="10">
        <v>292.73</v>
      </c>
      <c r="H7031" s="10">
        <v>245.41</v>
      </c>
      <c r="I7031" s="10">
        <v>47.320000000000022</v>
      </c>
      <c r="J7031" s="10">
        <v>0.83</v>
      </c>
      <c r="K7031" s="10">
        <v>0</v>
      </c>
      <c r="L7031" s="10">
        <v>0.83</v>
      </c>
      <c r="M7031" s="10">
        <v>0.69599999999999995</v>
      </c>
      <c r="N7031" s="10">
        <v>0.13400000000000001</v>
      </c>
    </row>
    <row r="7032" spans="1:14" x14ac:dyDescent="0.25">
      <c r="A7032" s="9" t="s">
        <v>913</v>
      </c>
      <c r="B7032" s="9" t="s">
        <v>34</v>
      </c>
      <c r="C7032" s="9" t="s">
        <v>33</v>
      </c>
      <c r="D7032" s="9" t="s">
        <v>27</v>
      </c>
      <c r="E7032" s="10">
        <v>885.03</v>
      </c>
      <c r="F7032" s="10">
        <v>0</v>
      </c>
      <c r="G7032" s="10">
        <v>885.03</v>
      </c>
      <c r="H7032" s="10">
        <v>843.61</v>
      </c>
      <c r="I7032" s="10">
        <v>41.419999999999959</v>
      </c>
      <c r="J7032" s="10">
        <v>0.73</v>
      </c>
      <c r="K7032" s="10">
        <v>0</v>
      </c>
      <c r="L7032" s="10">
        <v>0.73</v>
      </c>
      <c r="M7032" s="10">
        <v>0.69599999999999995</v>
      </c>
      <c r="N7032" s="10">
        <v>3.400000000000003E-2</v>
      </c>
    </row>
    <row r="7033" spans="1:14" x14ac:dyDescent="0.25">
      <c r="A7033" s="9" t="s">
        <v>913</v>
      </c>
      <c r="B7033" s="9" t="s">
        <v>35</v>
      </c>
      <c r="C7033" s="9" t="s">
        <v>33</v>
      </c>
      <c r="D7033" s="9" t="s">
        <v>27</v>
      </c>
      <c r="E7033" s="10">
        <v>668.97</v>
      </c>
      <c r="F7033" s="10">
        <v>0</v>
      </c>
      <c r="G7033" s="10">
        <v>668.97</v>
      </c>
      <c r="H7033" s="10">
        <v>912.73</v>
      </c>
      <c r="I7033" s="10">
        <v>-243.76</v>
      </c>
      <c r="J7033" s="10">
        <v>10.71</v>
      </c>
      <c r="K7033" s="10">
        <v>0</v>
      </c>
      <c r="L7033" s="10">
        <v>10.71</v>
      </c>
      <c r="M7033" s="10">
        <v>14.613</v>
      </c>
      <c r="N7033" s="10">
        <v>-3.9029999999999987</v>
      </c>
    </row>
    <row r="7034" spans="1:14" x14ac:dyDescent="0.25">
      <c r="A7034" s="9" t="s">
        <v>913</v>
      </c>
      <c r="B7034" s="9" t="s">
        <v>36</v>
      </c>
      <c r="C7034" s="9" t="s">
        <v>29</v>
      </c>
      <c r="D7034" s="9" t="s">
        <v>27</v>
      </c>
      <c r="E7034" s="10">
        <v>1662.02</v>
      </c>
      <c r="F7034" s="10">
        <v>0</v>
      </c>
      <c r="G7034" s="10">
        <v>1662.02</v>
      </c>
      <c r="H7034" s="10">
        <v>1700.24</v>
      </c>
      <c r="I7034" s="10">
        <v>-38.220000000000027</v>
      </c>
      <c r="J7034" s="10">
        <v>0</v>
      </c>
      <c r="K7034" s="10">
        <v>0</v>
      </c>
      <c r="L7034" s="10">
        <v>0</v>
      </c>
      <c r="M7034" s="10">
        <v>0</v>
      </c>
      <c r="N7034" s="10">
        <v>0</v>
      </c>
    </row>
    <row r="7035" spans="1:14" x14ac:dyDescent="0.25">
      <c r="A7035" s="9" t="s">
        <v>913</v>
      </c>
      <c r="B7035" s="9" t="s">
        <v>37</v>
      </c>
      <c r="C7035" s="9" t="s">
        <v>29</v>
      </c>
      <c r="D7035" s="9" t="s">
        <v>27</v>
      </c>
      <c r="E7035" s="10">
        <v>3843.43</v>
      </c>
      <c r="F7035" s="10">
        <v>0</v>
      </c>
      <c r="G7035" s="10">
        <v>3843.43</v>
      </c>
      <c r="H7035" s="10">
        <v>3931.83</v>
      </c>
      <c r="I7035" s="10">
        <v>-88.400000000000091</v>
      </c>
      <c r="J7035" s="10">
        <v>0</v>
      </c>
      <c r="K7035" s="10">
        <v>0</v>
      </c>
      <c r="L7035" s="10">
        <v>0</v>
      </c>
      <c r="M7035" s="10">
        <v>0</v>
      </c>
      <c r="N7035" s="10">
        <v>0</v>
      </c>
    </row>
    <row r="7036" spans="1:14" x14ac:dyDescent="0.25">
      <c r="A7036" s="9" t="s">
        <v>913</v>
      </c>
      <c r="B7036" s="9" t="s">
        <v>756</v>
      </c>
      <c r="C7036" s="9" t="s">
        <v>39</v>
      </c>
      <c r="D7036" s="9" t="s">
        <v>40</v>
      </c>
      <c r="E7036" s="10">
        <v>-80044.990000000005</v>
      </c>
      <c r="F7036" s="10">
        <v>0</v>
      </c>
      <c r="G7036" s="10">
        <v>-80044.990000000005</v>
      </c>
      <c r="H7036" s="10">
        <v>-80044.990000000005</v>
      </c>
      <c r="I7036" s="10">
        <v>0</v>
      </c>
      <c r="J7036" s="10">
        <v>-501</v>
      </c>
      <c r="K7036" s="10">
        <v>0</v>
      </c>
      <c r="L7036" s="10">
        <v>-501</v>
      </c>
      <c r="M7036" s="10">
        <v>-501</v>
      </c>
      <c r="N7036" s="10">
        <v>0</v>
      </c>
    </row>
    <row r="7037" spans="1:14" x14ac:dyDescent="0.25">
      <c r="A7037" s="9" t="s">
        <v>913</v>
      </c>
      <c r="B7037" s="9" t="s">
        <v>92</v>
      </c>
      <c r="C7037" s="9" t="s">
        <v>42</v>
      </c>
      <c r="D7037" s="9" t="s">
        <v>43</v>
      </c>
      <c r="E7037" s="10">
        <v>4.26</v>
      </c>
      <c r="F7037" s="10">
        <v>0</v>
      </c>
      <c r="G7037" s="10">
        <v>4.26</v>
      </c>
      <c r="H7037" s="10">
        <v>0</v>
      </c>
      <c r="I7037" s="10">
        <v>4.26</v>
      </c>
      <c r="J7037" s="10">
        <v>50</v>
      </c>
      <c r="K7037" s="10">
        <v>0</v>
      </c>
      <c r="L7037" s="10">
        <v>50</v>
      </c>
      <c r="M7037" s="10">
        <v>0</v>
      </c>
      <c r="N7037" s="10">
        <v>50</v>
      </c>
    </row>
    <row r="7038" spans="1:14" x14ac:dyDescent="0.25">
      <c r="A7038" s="9" t="s">
        <v>913</v>
      </c>
      <c r="B7038" s="9" t="s">
        <v>141</v>
      </c>
      <c r="C7038" s="9" t="s">
        <v>42</v>
      </c>
      <c r="D7038" s="9" t="s">
        <v>43</v>
      </c>
      <c r="E7038" s="10">
        <v>79.739999999999995</v>
      </c>
      <c r="F7038" s="10">
        <v>49.940594059405939</v>
      </c>
      <c r="G7038" s="10">
        <v>29.799405940594056</v>
      </c>
      <c r="H7038" s="10">
        <v>50.44</v>
      </c>
      <c r="I7038" s="10">
        <v>29.299999999999997</v>
      </c>
      <c r="J7038" s="10">
        <v>800</v>
      </c>
      <c r="K7038" s="10">
        <v>501</v>
      </c>
      <c r="L7038" s="10">
        <v>299</v>
      </c>
      <c r="M7038" s="10">
        <v>506.01</v>
      </c>
      <c r="N7038" s="10">
        <v>293.99</v>
      </c>
    </row>
    <row r="7039" spans="1:14" x14ac:dyDescent="0.25">
      <c r="A7039" s="9" t="s">
        <v>913</v>
      </c>
      <c r="B7039" s="9" t="s">
        <v>44</v>
      </c>
      <c r="C7039" s="9" t="s">
        <v>42</v>
      </c>
      <c r="D7039" s="9" t="s">
        <v>43</v>
      </c>
      <c r="E7039" s="10">
        <v>494.45</v>
      </c>
      <c r="F7039" s="10">
        <v>492.4875621890547</v>
      </c>
      <c r="G7039" s="10">
        <v>1.9624378109452891</v>
      </c>
      <c r="H7039" s="10">
        <v>494.95</v>
      </c>
      <c r="I7039" s="10">
        <v>-0.5</v>
      </c>
      <c r="J7039" s="10">
        <v>503</v>
      </c>
      <c r="K7039" s="10">
        <v>501</v>
      </c>
      <c r="L7039" s="10">
        <v>2</v>
      </c>
      <c r="M7039" s="10">
        <v>503.505</v>
      </c>
      <c r="N7039" s="10">
        <v>-0.50499999999999545</v>
      </c>
    </row>
    <row r="7040" spans="1:14" x14ac:dyDescent="0.25">
      <c r="A7040" s="9" t="s">
        <v>913</v>
      </c>
      <c r="B7040" s="9" t="s">
        <v>757</v>
      </c>
      <c r="C7040" s="9" t="s">
        <v>42</v>
      </c>
      <c r="D7040" s="9" t="s">
        <v>43</v>
      </c>
      <c r="E7040" s="10">
        <v>691.25</v>
      </c>
      <c r="F7040" s="10">
        <v>681.2807881773399</v>
      </c>
      <c r="G7040" s="10">
        <v>9.9692118226600996</v>
      </c>
      <c r="H7040" s="10">
        <v>691.5</v>
      </c>
      <c r="I7040" s="10">
        <v>-0.25</v>
      </c>
      <c r="J7040" s="10">
        <v>6100</v>
      </c>
      <c r="K7040" s="10">
        <v>6012</v>
      </c>
      <c r="L7040" s="10">
        <v>88</v>
      </c>
      <c r="M7040" s="10">
        <v>6102.18</v>
      </c>
      <c r="N7040" s="10">
        <v>-2.180000000000291</v>
      </c>
    </row>
    <row r="7041" spans="1:14" x14ac:dyDescent="0.25">
      <c r="A7041" s="9" t="s">
        <v>913</v>
      </c>
      <c r="B7041" s="9" t="s">
        <v>758</v>
      </c>
      <c r="C7041" s="9" t="s">
        <v>42</v>
      </c>
      <c r="D7041" s="9" t="s">
        <v>43</v>
      </c>
      <c r="E7041" s="10">
        <v>1154.1600000000001</v>
      </c>
      <c r="F7041" s="10">
        <v>1146.9064039408865</v>
      </c>
      <c r="G7041" s="10">
        <v>7.2535960591135336</v>
      </c>
      <c r="H7041" s="10">
        <v>1164.1099999999999</v>
      </c>
      <c r="I7041" s="10">
        <v>-9.9499999999998181</v>
      </c>
      <c r="J7041" s="10">
        <v>6050</v>
      </c>
      <c r="K7041" s="10">
        <v>6012</v>
      </c>
      <c r="L7041" s="10">
        <v>38</v>
      </c>
      <c r="M7041" s="10">
        <v>6102.18</v>
      </c>
      <c r="N7041" s="10">
        <v>-52.180000000000291</v>
      </c>
    </row>
    <row r="7042" spans="1:14" x14ac:dyDescent="0.25">
      <c r="A7042" s="9" t="s">
        <v>913</v>
      </c>
      <c r="B7042" s="9" t="s">
        <v>759</v>
      </c>
      <c r="C7042" s="9" t="s">
        <v>42</v>
      </c>
      <c r="D7042" s="9" t="s">
        <v>43</v>
      </c>
      <c r="E7042" s="10">
        <v>1610.52</v>
      </c>
      <c r="F7042" s="10">
        <v>1587.2906403940888</v>
      </c>
      <c r="G7042" s="10">
        <v>23.229359605911213</v>
      </c>
      <c r="H7042" s="10">
        <v>1611.1</v>
      </c>
      <c r="I7042" s="10">
        <v>-0.57999999999992724</v>
      </c>
      <c r="J7042" s="10">
        <v>6100</v>
      </c>
      <c r="K7042" s="10">
        <v>6012</v>
      </c>
      <c r="L7042" s="10">
        <v>88</v>
      </c>
      <c r="M7042" s="10">
        <v>6102.18</v>
      </c>
      <c r="N7042" s="10">
        <v>-2.180000000000291</v>
      </c>
    </row>
    <row r="7043" spans="1:14" x14ac:dyDescent="0.25">
      <c r="A7043" s="9" t="s">
        <v>913</v>
      </c>
      <c r="B7043" s="9" t="s">
        <v>84</v>
      </c>
      <c r="C7043" s="9" t="s">
        <v>42</v>
      </c>
      <c r="D7043" s="9" t="s">
        <v>43</v>
      </c>
      <c r="E7043" s="10">
        <v>2486.7399999999998</v>
      </c>
      <c r="F7043" s="10">
        <v>2442.8529411764707</v>
      </c>
      <c r="G7043" s="10">
        <v>43.88705882352906</v>
      </c>
      <c r="H7043" s="10">
        <v>2491.71</v>
      </c>
      <c r="I7043" s="10">
        <v>-4.9700000000002547</v>
      </c>
      <c r="J7043" s="10">
        <v>6120</v>
      </c>
      <c r="K7043" s="10">
        <v>6012</v>
      </c>
      <c r="L7043" s="10">
        <v>108</v>
      </c>
      <c r="M7043" s="10">
        <v>6132.24</v>
      </c>
      <c r="N7043" s="10">
        <v>-12.239999999999782</v>
      </c>
    </row>
    <row r="7044" spans="1:14" x14ac:dyDescent="0.25">
      <c r="A7044" s="9" t="s">
        <v>913</v>
      </c>
      <c r="B7044" s="9" t="s">
        <v>136</v>
      </c>
      <c r="C7044" s="9" t="s">
        <v>42</v>
      </c>
      <c r="D7044" s="9" t="s">
        <v>43</v>
      </c>
      <c r="E7044" s="10">
        <v>3288.36</v>
      </c>
      <c r="F7044" s="10">
        <v>3246.2364532019706</v>
      </c>
      <c r="G7044" s="10">
        <v>42.123546798029565</v>
      </c>
      <c r="H7044" s="10">
        <v>3294.93</v>
      </c>
      <c r="I7044" s="10">
        <v>-6.569999999999709</v>
      </c>
      <c r="J7044" s="10">
        <v>6090</v>
      </c>
      <c r="K7044" s="10">
        <v>6012</v>
      </c>
      <c r="L7044" s="10">
        <v>78</v>
      </c>
      <c r="M7044" s="10">
        <v>6102.18</v>
      </c>
      <c r="N7044" s="10">
        <v>-12.180000000000291</v>
      </c>
    </row>
    <row r="7045" spans="1:14" x14ac:dyDescent="0.25">
      <c r="A7045" s="9" t="s">
        <v>913</v>
      </c>
      <c r="B7045" s="9" t="s">
        <v>697</v>
      </c>
      <c r="C7045" s="9" t="s">
        <v>42</v>
      </c>
      <c r="D7045" s="9" t="s">
        <v>43</v>
      </c>
      <c r="E7045" s="10">
        <v>3794.4</v>
      </c>
      <c r="F7045" s="10">
        <v>3727.4384236453202</v>
      </c>
      <c r="G7045" s="10">
        <v>66.961576354679892</v>
      </c>
      <c r="H7045" s="10">
        <v>3783.35</v>
      </c>
      <c r="I7045" s="10">
        <v>11.050000000000182</v>
      </c>
      <c r="J7045" s="10">
        <v>510</v>
      </c>
      <c r="K7045" s="10">
        <v>501</v>
      </c>
      <c r="L7045" s="10">
        <v>9</v>
      </c>
      <c r="M7045" s="10">
        <v>508.51499999999999</v>
      </c>
      <c r="N7045" s="10">
        <v>1.4850000000000136</v>
      </c>
    </row>
    <row r="7046" spans="1:14" x14ac:dyDescent="0.25">
      <c r="A7046" s="9" t="s">
        <v>913</v>
      </c>
      <c r="B7046" s="9" t="s">
        <v>50</v>
      </c>
      <c r="C7046" s="9" t="s">
        <v>42</v>
      </c>
      <c r="D7046" s="9" t="s">
        <v>43</v>
      </c>
      <c r="E7046" s="10">
        <v>8019.9</v>
      </c>
      <c r="F7046" s="10">
        <v>7995.960199004975</v>
      </c>
      <c r="G7046" s="10">
        <v>23.939800995024598</v>
      </c>
      <c r="H7046" s="10">
        <v>8035.94</v>
      </c>
      <c r="I7046" s="10">
        <v>-16.039999999999964</v>
      </c>
      <c r="J7046" s="10">
        <v>6030</v>
      </c>
      <c r="K7046" s="10">
        <v>6012</v>
      </c>
      <c r="L7046" s="10">
        <v>18</v>
      </c>
      <c r="M7046" s="10">
        <v>6042.06</v>
      </c>
      <c r="N7046" s="10">
        <v>-12.0600000000004</v>
      </c>
    </row>
    <row r="7047" spans="1:14" x14ac:dyDescent="0.25">
      <c r="A7047" s="9" t="s">
        <v>913</v>
      </c>
      <c r="B7047" s="9" t="s">
        <v>103</v>
      </c>
      <c r="C7047" s="9" t="s">
        <v>42</v>
      </c>
      <c r="D7047" s="9" t="s">
        <v>43</v>
      </c>
      <c r="E7047" s="10">
        <v>28987.53</v>
      </c>
      <c r="F7047" s="10">
        <v>28757.920792079207</v>
      </c>
      <c r="G7047" s="10">
        <v>229.60920792079196</v>
      </c>
      <c r="H7047" s="10">
        <v>29045.5</v>
      </c>
      <c r="I7047" s="10">
        <v>-57.970000000001164</v>
      </c>
      <c r="J7047" s="10">
        <v>6060</v>
      </c>
      <c r="K7047" s="10">
        <v>6012</v>
      </c>
      <c r="L7047" s="10">
        <v>48</v>
      </c>
      <c r="M7047" s="10">
        <v>6072.12</v>
      </c>
      <c r="N7047" s="10">
        <v>-12.119999999999891</v>
      </c>
    </row>
    <row r="7048" spans="1:14" x14ac:dyDescent="0.25">
      <c r="A7048" s="9" t="s">
        <v>913</v>
      </c>
      <c r="B7048" s="9" t="s">
        <v>146</v>
      </c>
      <c r="C7048" s="9" t="s">
        <v>42</v>
      </c>
      <c r="D7048" s="9" t="s">
        <v>53</v>
      </c>
      <c r="E7048" s="10">
        <v>20790.55</v>
      </c>
      <c r="F7048" s="10">
        <v>20790.566959921798</v>
      </c>
      <c r="G7048" s="10">
        <v>-1.6959921798843425E-2</v>
      </c>
      <c r="H7048" s="10">
        <v>21268.75</v>
      </c>
      <c r="I7048" s="10">
        <v>-478.20000000000073</v>
      </c>
      <c r="J7048" s="10">
        <v>4509</v>
      </c>
      <c r="K7048" s="10">
        <v>4509</v>
      </c>
      <c r="L7048" s="10">
        <v>0</v>
      </c>
      <c r="M7048" s="10">
        <v>4612.7070000000003</v>
      </c>
      <c r="N7048" s="10">
        <v>-103.70700000000033</v>
      </c>
    </row>
    <row r="7049" spans="1:14" x14ac:dyDescent="0.25">
      <c r="A7049" s="9" t="s">
        <v>913</v>
      </c>
      <c r="B7049" s="9" t="s">
        <v>54</v>
      </c>
      <c r="C7049" s="9" t="s">
        <v>42</v>
      </c>
      <c r="D7049" s="9" t="s">
        <v>55</v>
      </c>
      <c r="E7049" s="10">
        <v>303.55</v>
      </c>
      <c r="F7049" s="10">
        <v>297.5980392156863</v>
      </c>
      <c r="G7049" s="10">
        <v>5.9519607843137123</v>
      </c>
      <c r="H7049" s="10">
        <v>303.55</v>
      </c>
      <c r="I7049" s="10">
        <v>0</v>
      </c>
      <c r="J7049" s="10">
        <v>55.19</v>
      </c>
      <c r="K7049" s="10">
        <v>54.107843137254903</v>
      </c>
      <c r="L7049" s="10">
        <v>1.0821568627450944</v>
      </c>
      <c r="M7049" s="10">
        <v>55.19</v>
      </c>
      <c r="N7049" s="10">
        <v>0</v>
      </c>
    </row>
    <row r="7050" spans="1:14" x14ac:dyDescent="0.25">
      <c r="A7050" s="9" t="s">
        <v>914</v>
      </c>
      <c r="B7050" s="9" t="s">
        <v>25</v>
      </c>
      <c r="C7050" s="9" t="s">
        <v>26</v>
      </c>
      <c r="D7050" s="9" t="s">
        <v>27</v>
      </c>
      <c r="E7050" s="10">
        <v>-1729.83</v>
      </c>
      <c r="F7050" s="10">
        <v>0</v>
      </c>
      <c r="G7050" s="10">
        <v>-1729.83</v>
      </c>
      <c r="H7050" s="10">
        <v>0</v>
      </c>
      <c r="I7050" s="10">
        <v>-1729.83</v>
      </c>
      <c r="J7050" s="10">
        <v>0</v>
      </c>
      <c r="K7050" s="10">
        <v>0</v>
      </c>
      <c r="L7050" s="10">
        <v>0</v>
      </c>
      <c r="M7050" s="10">
        <v>0</v>
      </c>
      <c r="N7050" s="10">
        <v>0</v>
      </c>
    </row>
    <row r="7051" spans="1:14" x14ac:dyDescent="0.25">
      <c r="A7051" s="9" t="s">
        <v>914</v>
      </c>
      <c r="B7051" s="9" t="s">
        <v>258</v>
      </c>
      <c r="C7051" s="9" t="s">
        <v>33</v>
      </c>
      <c r="D7051" s="9" t="s">
        <v>27</v>
      </c>
      <c r="E7051" s="10">
        <v>61.7</v>
      </c>
      <c r="F7051" s="10">
        <v>0</v>
      </c>
      <c r="G7051" s="10">
        <v>61.7</v>
      </c>
      <c r="H7051" s="10">
        <v>66.150000000000006</v>
      </c>
      <c r="I7051" s="10">
        <v>-4.4500000000000028</v>
      </c>
      <c r="J7051" s="10">
        <v>8.16</v>
      </c>
      <c r="K7051" s="10">
        <v>0</v>
      </c>
      <c r="L7051" s="10">
        <v>8.16</v>
      </c>
      <c r="M7051" s="10">
        <v>8.75</v>
      </c>
      <c r="N7051" s="10">
        <v>-0.58999999999999986</v>
      </c>
    </row>
    <row r="7052" spans="1:14" x14ac:dyDescent="0.25">
      <c r="A7052" s="9" t="s">
        <v>914</v>
      </c>
      <c r="B7052" s="9" t="s">
        <v>259</v>
      </c>
      <c r="C7052" s="9" t="s">
        <v>33</v>
      </c>
      <c r="D7052" s="9" t="s">
        <v>27</v>
      </c>
      <c r="E7052" s="10">
        <v>126.6</v>
      </c>
      <c r="F7052" s="10">
        <v>0</v>
      </c>
      <c r="G7052" s="10">
        <v>126.6</v>
      </c>
      <c r="H7052" s="10">
        <v>135.75</v>
      </c>
      <c r="I7052" s="10">
        <v>-9.1500000000000057</v>
      </c>
      <c r="J7052" s="10">
        <v>8.16</v>
      </c>
      <c r="K7052" s="10">
        <v>0</v>
      </c>
      <c r="L7052" s="10">
        <v>8.16</v>
      </c>
      <c r="M7052" s="10">
        <v>8.75</v>
      </c>
      <c r="N7052" s="10">
        <v>-0.58999999999999986</v>
      </c>
    </row>
    <row r="7053" spans="1:14" x14ac:dyDescent="0.25">
      <c r="A7053" s="9" t="s">
        <v>914</v>
      </c>
      <c r="B7053" s="9" t="s">
        <v>260</v>
      </c>
      <c r="C7053" s="9" t="s">
        <v>33</v>
      </c>
      <c r="D7053" s="9" t="s">
        <v>27</v>
      </c>
      <c r="E7053" s="10">
        <v>4990.7</v>
      </c>
      <c r="F7053" s="10">
        <v>0</v>
      </c>
      <c r="G7053" s="10">
        <v>4990.7</v>
      </c>
      <c r="H7053" s="10">
        <v>5350.48</v>
      </c>
      <c r="I7053" s="10">
        <v>-359.77999999999975</v>
      </c>
      <c r="J7053" s="10">
        <v>81.599999999999994</v>
      </c>
      <c r="K7053" s="10">
        <v>0</v>
      </c>
      <c r="L7053" s="10">
        <v>81.599999999999994</v>
      </c>
      <c r="M7053" s="10">
        <v>87.481999999999999</v>
      </c>
      <c r="N7053" s="10">
        <v>-5.882000000000005</v>
      </c>
    </row>
    <row r="7054" spans="1:14" x14ac:dyDescent="0.25">
      <c r="A7054" s="9" t="s">
        <v>914</v>
      </c>
      <c r="B7054" s="9" t="s">
        <v>298</v>
      </c>
      <c r="C7054" s="9" t="s">
        <v>39</v>
      </c>
      <c r="D7054" s="9" t="s">
        <v>43</v>
      </c>
      <c r="E7054" s="10">
        <v>-34833.06</v>
      </c>
      <c r="F7054" s="10">
        <v>0</v>
      </c>
      <c r="G7054" s="10">
        <v>-34833.06</v>
      </c>
      <c r="H7054" s="10">
        <v>-34833.230000000003</v>
      </c>
      <c r="I7054" s="10">
        <v>0.17000000000552973</v>
      </c>
      <c r="J7054" s="10">
        <v>-40680</v>
      </c>
      <c r="K7054" s="10">
        <v>0</v>
      </c>
      <c r="L7054" s="10">
        <v>-40680</v>
      </c>
      <c r="M7054" s="10">
        <v>-40680</v>
      </c>
      <c r="N7054" s="10">
        <v>0</v>
      </c>
    </row>
    <row r="7055" spans="1:14" x14ac:dyDescent="0.25">
      <c r="A7055" s="9" t="s">
        <v>914</v>
      </c>
      <c r="B7055" s="9" t="s">
        <v>323</v>
      </c>
      <c r="C7055" s="9" t="s">
        <v>42</v>
      </c>
      <c r="D7055" s="9" t="s">
        <v>43</v>
      </c>
      <c r="E7055" s="10">
        <v>28201.32</v>
      </c>
      <c r="F7055" s="10">
        <v>0</v>
      </c>
      <c r="G7055" s="10">
        <v>28201.32</v>
      </c>
      <c r="H7055" s="10">
        <v>0</v>
      </c>
      <c r="I7055" s="10">
        <v>28201.32</v>
      </c>
      <c r="J7055" s="10">
        <v>41165</v>
      </c>
      <c r="K7055" s="10">
        <v>0</v>
      </c>
      <c r="L7055" s="10">
        <v>41165</v>
      </c>
      <c r="M7055" s="10">
        <v>0</v>
      </c>
      <c r="N7055" s="10">
        <v>41165</v>
      </c>
    </row>
    <row r="7056" spans="1:14" x14ac:dyDescent="0.25">
      <c r="A7056" s="9" t="s">
        <v>914</v>
      </c>
      <c r="B7056" s="9" t="s">
        <v>262</v>
      </c>
      <c r="C7056" s="9" t="s">
        <v>42</v>
      </c>
      <c r="D7056" s="9" t="s">
        <v>43</v>
      </c>
      <c r="E7056" s="10">
        <v>3182.57</v>
      </c>
      <c r="F7056" s="10">
        <v>3182.189349112426</v>
      </c>
      <c r="G7056" s="10">
        <v>0.38065088757412013</v>
      </c>
      <c r="H7056" s="10">
        <v>3226.74</v>
      </c>
      <c r="I7056" s="10">
        <v>-44.169999999999618</v>
      </c>
      <c r="J7056" s="10">
        <v>6713</v>
      </c>
      <c r="K7056" s="10">
        <v>6712.2001972386579</v>
      </c>
      <c r="L7056" s="10">
        <v>0.79980276134210726</v>
      </c>
      <c r="M7056" s="10">
        <v>6806.1710000000003</v>
      </c>
      <c r="N7056" s="10">
        <v>-93.171000000000276</v>
      </c>
    </row>
    <row r="7057" spans="1:14" x14ac:dyDescent="0.25">
      <c r="A7057" s="9" t="s">
        <v>914</v>
      </c>
      <c r="B7057" s="9" t="s">
        <v>320</v>
      </c>
      <c r="C7057" s="9" t="s">
        <v>42</v>
      </c>
      <c r="D7057" s="9" t="s">
        <v>43</v>
      </c>
      <c r="E7057" s="10">
        <v>0</v>
      </c>
      <c r="F7057" s="10">
        <v>25669.083743842366</v>
      </c>
      <c r="G7057" s="10">
        <v>-25669.083743842366</v>
      </c>
      <c r="H7057" s="10">
        <v>26054.12</v>
      </c>
      <c r="I7057" s="10">
        <v>-26054.12</v>
      </c>
      <c r="J7057" s="10">
        <v>0</v>
      </c>
      <c r="K7057" s="10">
        <v>40679.999999999993</v>
      </c>
      <c r="L7057" s="10">
        <v>-40679.999999999993</v>
      </c>
      <c r="M7057" s="10">
        <v>41290.199999999997</v>
      </c>
      <c r="N7057" s="10">
        <v>-41290.199999999997</v>
      </c>
    </row>
    <row r="7058" spans="1:14" x14ac:dyDescent="0.25">
      <c r="A7058" s="9" t="s">
        <v>915</v>
      </c>
      <c r="B7058" s="9" t="s">
        <v>25</v>
      </c>
      <c r="C7058" s="9" t="s">
        <v>26</v>
      </c>
      <c r="D7058" s="9" t="s">
        <v>27</v>
      </c>
      <c r="E7058" s="10">
        <v>1414.3</v>
      </c>
      <c r="F7058" s="10">
        <v>0</v>
      </c>
      <c r="G7058" s="10">
        <v>1414.3</v>
      </c>
      <c r="H7058" s="10">
        <v>0</v>
      </c>
      <c r="I7058" s="10">
        <v>1414.3</v>
      </c>
      <c r="J7058" s="10">
        <v>0</v>
      </c>
      <c r="K7058" s="10">
        <v>0</v>
      </c>
      <c r="L7058" s="10">
        <v>0</v>
      </c>
      <c r="M7058" s="10">
        <v>0</v>
      </c>
      <c r="N7058" s="10">
        <v>0</v>
      </c>
    </row>
    <row r="7059" spans="1:14" x14ac:dyDescent="0.25">
      <c r="A7059" s="9" t="s">
        <v>915</v>
      </c>
      <c r="B7059" s="9" t="s">
        <v>258</v>
      </c>
      <c r="C7059" s="9" t="s">
        <v>33</v>
      </c>
      <c r="D7059" s="9" t="s">
        <v>27</v>
      </c>
      <c r="E7059" s="10">
        <v>192.81</v>
      </c>
      <c r="F7059" s="10">
        <v>0</v>
      </c>
      <c r="G7059" s="10">
        <v>192.81</v>
      </c>
      <c r="H7059" s="10">
        <v>203.56</v>
      </c>
      <c r="I7059" s="10">
        <v>-10.75</v>
      </c>
      <c r="J7059" s="10">
        <v>25.5</v>
      </c>
      <c r="K7059" s="10">
        <v>0</v>
      </c>
      <c r="L7059" s="10">
        <v>25.5</v>
      </c>
      <c r="M7059" s="10">
        <v>26.928000000000001</v>
      </c>
      <c r="N7059" s="10">
        <v>-1.4280000000000008</v>
      </c>
    </row>
    <row r="7060" spans="1:14" x14ac:dyDescent="0.25">
      <c r="A7060" s="9" t="s">
        <v>915</v>
      </c>
      <c r="B7060" s="9" t="s">
        <v>259</v>
      </c>
      <c r="C7060" s="9" t="s">
        <v>33</v>
      </c>
      <c r="D7060" s="9" t="s">
        <v>27</v>
      </c>
      <c r="E7060" s="10">
        <v>395.62</v>
      </c>
      <c r="F7060" s="10">
        <v>0</v>
      </c>
      <c r="G7060" s="10">
        <v>395.62</v>
      </c>
      <c r="H7060" s="10">
        <v>417.76</v>
      </c>
      <c r="I7060" s="10">
        <v>-22.139999999999986</v>
      </c>
      <c r="J7060" s="10">
        <v>25.5</v>
      </c>
      <c r="K7060" s="10">
        <v>0</v>
      </c>
      <c r="L7060" s="10">
        <v>25.5</v>
      </c>
      <c r="M7060" s="10">
        <v>26.928000000000001</v>
      </c>
      <c r="N7060" s="10">
        <v>-1.4280000000000008</v>
      </c>
    </row>
    <row r="7061" spans="1:14" x14ac:dyDescent="0.25">
      <c r="A7061" s="9" t="s">
        <v>915</v>
      </c>
      <c r="B7061" s="9" t="s">
        <v>260</v>
      </c>
      <c r="C7061" s="9" t="s">
        <v>33</v>
      </c>
      <c r="D7061" s="9" t="s">
        <v>27</v>
      </c>
      <c r="E7061" s="10">
        <v>15595.93</v>
      </c>
      <c r="F7061" s="10">
        <v>0</v>
      </c>
      <c r="G7061" s="10">
        <v>15595.93</v>
      </c>
      <c r="H7061" s="10">
        <v>16465.740000000002</v>
      </c>
      <c r="I7061" s="10">
        <v>-869.81000000000131</v>
      </c>
      <c r="J7061" s="10">
        <v>255</v>
      </c>
      <c r="K7061" s="10">
        <v>0</v>
      </c>
      <c r="L7061" s="10">
        <v>255</v>
      </c>
      <c r="M7061" s="10">
        <v>269.221</v>
      </c>
      <c r="N7061" s="10">
        <v>-14.221000000000004</v>
      </c>
    </row>
    <row r="7062" spans="1:14" x14ac:dyDescent="0.25">
      <c r="A7062" s="9" t="s">
        <v>915</v>
      </c>
      <c r="B7062" s="9" t="s">
        <v>101</v>
      </c>
      <c r="C7062" s="9" t="s">
        <v>39</v>
      </c>
      <c r="D7062" s="9" t="s">
        <v>43</v>
      </c>
      <c r="E7062" s="10">
        <v>-100680.3</v>
      </c>
      <c r="F7062" s="10">
        <v>0</v>
      </c>
      <c r="G7062" s="10">
        <v>-100680.3</v>
      </c>
      <c r="H7062" s="10">
        <v>-100679.67999999999</v>
      </c>
      <c r="I7062" s="10">
        <v>-0.6200000000098953</v>
      </c>
      <c r="J7062" s="10">
        <v>-125190</v>
      </c>
      <c r="K7062" s="10">
        <v>0</v>
      </c>
      <c r="L7062" s="10">
        <v>-125190</v>
      </c>
      <c r="M7062" s="10">
        <v>-125190</v>
      </c>
      <c r="N7062" s="10">
        <v>0</v>
      </c>
    </row>
    <row r="7063" spans="1:14" x14ac:dyDescent="0.25">
      <c r="A7063" s="9" t="s">
        <v>915</v>
      </c>
      <c r="B7063" s="9" t="s">
        <v>262</v>
      </c>
      <c r="C7063" s="9" t="s">
        <v>42</v>
      </c>
      <c r="D7063" s="9" t="s">
        <v>43</v>
      </c>
      <c r="E7063" s="10">
        <v>9794.7000000000007</v>
      </c>
      <c r="F7063" s="10">
        <v>9792.9684418145953</v>
      </c>
      <c r="G7063" s="10">
        <v>1.7315581854054471</v>
      </c>
      <c r="H7063" s="10">
        <v>9930.07</v>
      </c>
      <c r="I7063" s="10">
        <v>-135.36999999999898</v>
      </c>
      <c r="J7063" s="10">
        <v>20660</v>
      </c>
      <c r="K7063" s="10">
        <v>20656.350098619328</v>
      </c>
      <c r="L7063" s="10">
        <v>3.6499013806715084</v>
      </c>
      <c r="M7063" s="10">
        <v>20945.539000000001</v>
      </c>
      <c r="N7063" s="10">
        <v>-285.53900000000067</v>
      </c>
    </row>
    <row r="7064" spans="1:14" x14ac:dyDescent="0.25">
      <c r="A7064" s="9" t="s">
        <v>915</v>
      </c>
      <c r="B7064" s="9" t="s">
        <v>261</v>
      </c>
      <c r="C7064" s="9" t="s">
        <v>42</v>
      </c>
      <c r="D7064" s="9" t="s">
        <v>43</v>
      </c>
      <c r="E7064" s="10">
        <v>73286.94</v>
      </c>
      <c r="F7064" s="10">
        <v>72573.891625615768</v>
      </c>
      <c r="G7064" s="10">
        <v>713.04837438423419</v>
      </c>
      <c r="H7064" s="10">
        <v>73662.5</v>
      </c>
      <c r="I7064" s="10">
        <v>-375.55999999999767</v>
      </c>
      <c r="J7064" s="10">
        <v>126420</v>
      </c>
      <c r="K7064" s="10">
        <v>125190</v>
      </c>
      <c r="L7064" s="10">
        <v>1230</v>
      </c>
      <c r="M7064" s="10">
        <v>127067.85</v>
      </c>
      <c r="N7064" s="10">
        <v>-647.85000000000582</v>
      </c>
    </row>
    <row r="7065" spans="1:14" x14ac:dyDescent="0.25">
      <c r="A7065" s="9" t="s">
        <v>916</v>
      </c>
      <c r="B7065" s="9" t="s">
        <v>25</v>
      </c>
      <c r="C7065" s="9" t="s">
        <v>26</v>
      </c>
      <c r="D7065" s="9" t="s">
        <v>27</v>
      </c>
      <c r="E7065" s="10">
        <v>4106.4799999999996</v>
      </c>
      <c r="F7065" s="10">
        <v>0</v>
      </c>
      <c r="G7065" s="10">
        <v>4106.4799999999996</v>
      </c>
      <c r="H7065" s="10">
        <v>0</v>
      </c>
      <c r="I7065" s="10">
        <v>4106.4799999999996</v>
      </c>
      <c r="J7065" s="10">
        <v>0</v>
      </c>
      <c r="K7065" s="10">
        <v>0</v>
      </c>
      <c r="L7065" s="10">
        <v>0</v>
      </c>
      <c r="M7065" s="10">
        <v>0</v>
      </c>
      <c r="N7065" s="10">
        <v>0</v>
      </c>
    </row>
    <row r="7066" spans="1:14" x14ac:dyDescent="0.25">
      <c r="A7066" s="9" t="s">
        <v>916</v>
      </c>
      <c r="B7066" s="9" t="s">
        <v>32</v>
      </c>
      <c r="C7066" s="9" t="s">
        <v>33</v>
      </c>
      <c r="D7066" s="9" t="s">
        <v>27</v>
      </c>
      <c r="E7066" s="10">
        <v>440.86</v>
      </c>
      <c r="F7066" s="10">
        <v>0</v>
      </c>
      <c r="G7066" s="10">
        <v>440.86</v>
      </c>
      <c r="H7066" s="10">
        <v>863.59</v>
      </c>
      <c r="I7066" s="10">
        <v>-422.73</v>
      </c>
      <c r="J7066" s="10">
        <v>1.25</v>
      </c>
      <c r="K7066" s="10">
        <v>0</v>
      </c>
      <c r="L7066" s="10">
        <v>1.25</v>
      </c>
      <c r="M7066" s="10">
        <v>2.4489999999999998</v>
      </c>
      <c r="N7066" s="10">
        <v>-1.1989999999999998</v>
      </c>
    </row>
    <row r="7067" spans="1:14" x14ac:dyDescent="0.25">
      <c r="A7067" s="9" t="s">
        <v>916</v>
      </c>
      <c r="B7067" s="9" t="s">
        <v>34</v>
      </c>
      <c r="C7067" s="9" t="s">
        <v>33</v>
      </c>
      <c r="D7067" s="9" t="s">
        <v>27</v>
      </c>
      <c r="E7067" s="10">
        <v>1515.46</v>
      </c>
      <c r="F7067" s="10">
        <v>0</v>
      </c>
      <c r="G7067" s="10">
        <v>1515.46</v>
      </c>
      <c r="H7067" s="10">
        <v>2968.64</v>
      </c>
      <c r="I7067" s="10">
        <v>-1453.1799999999998</v>
      </c>
      <c r="J7067" s="10">
        <v>1.25</v>
      </c>
      <c r="K7067" s="10">
        <v>0</v>
      </c>
      <c r="L7067" s="10">
        <v>1.25</v>
      </c>
      <c r="M7067" s="10">
        <v>2.4489999999999998</v>
      </c>
      <c r="N7067" s="10">
        <v>-1.1989999999999998</v>
      </c>
    </row>
    <row r="7068" spans="1:14" x14ac:dyDescent="0.25">
      <c r="A7068" s="9" t="s">
        <v>916</v>
      </c>
      <c r="B7068" s="9" t="s">
        <v>35</v>
      </c>
      <c r="C7068" s="9" t="s">
        <v>33</v>
      </c>
      <c r="D7068" s="9" t="s">
        <v>27</v>
      </c>
      <c r="E7068" s="10">
        <v>1639.64</v>
      </c>
      <c r="F7068" s="10">
        <v>0</v>
      </c>
      <c r="G7068" s="10">
        <v>1639.64</v>
      </c>
      <c r="H7068" s="10">
        <v>3211.82</v>
      </c>
      <c r="I7068" s="10">
        <v>-1572.18</v>
      </c>
      <c r="J7068" s="10">
        <v>26.25</v>
      </c>
      <c r="K7068" s="10">
        <v>0</v>
      </c>
      <c r="L7068" s="10">
        <v>26.25</v>
      </c>
      <c r="M7068" s="10">
        <v>51.42</v>
      </c>
      <c r="N7068" s="10">
        <v>-25.17</v>
      </c>
    </row>
    <row r="7069" spans="1:14" x14ac:dyDescent="0.25">
      <c r="A7069" s="9" t="s">
        <v>916</v>
      </c>
      <c r="B7069" s="9" t="s">
        <v>186</v>
      </c>
      <c r="C7069" s="9" t="s">
        <v>39</v>
      </c>
      <c r="D7069" s="9" t="s">
        <v>40</v>
      </c>
      <c r="E7069" s="10">
        <v>-292864.5</v>
      </c>
      <c r="F7069" s="10">
        <v>0</v>
      </c>
      <c r="G7069" s="10">
        <v>-292864.5</v>
      </c>
      <c r="H7069" s="10">
        <v>-292864.45</v>
      </c>
      <c r="I7069" s="10">
        <v>-4.9999999988358468E-2</v>
      </c>
      <c r="J7069" s="10">
        <v>-1714</v>
      </c>
      <c r="K7069" s="10">
        <v>0</v>
      </c>
      <c r="L7069" s="10">
        <v>-1714</v>
      </c>
      <c r="M7069" s="10">
        <v>-1714</v>
      </c>
      <c r="N7069" s="10">
        <v>0</v>
      </c>
    </row>
    <row r="7070" spans="1:14" x14ac:dyDescent="0.25">
      <c r="A7070" s="9" t="s">
        <v>916</v>
      </c>
      <c r="B7070" s="9" t="s">
        <v>177</v>
      </c>
      <c r="C7070" s="9" t="s">
        <v>42</v>
      </c>
      <c r="D7070" s="9" t="s">
        <v>58</v>
      </c>
      <c r="E7070" s="10">
        <v>241173.66</v>
      </c>
      <c r="F7070" s="10">
        <v>241079.86069651743</v>
      </c>
      <c r="G7070" s="10">
        <v>93.79930348257767</v>
      </c>
      <c r="H7070" s="10">
        <v>242285.26</v>
      </c>
      <c r="I7070" s="10">
        <v>-1111.6000000000058</v>
      </c>
      <c r="J7070" s="10">
        <v>10288</v>
      </c>
      <c r="K7070" s="10">
        <v>10284</v>
      </c>
      <c r="L7070" s="10">
        <v>4</v>
      </c>
      <c r="M7070" s="10">
        <v>10335.42</v>
      </c>
      <c r="N7070" s="10">
        <v>-47.420000000000073</v>
      </c>
    </row>
    <row r="7071" spans="1:14" x14ac:dyDescent="0.25">
      <c r="A7071" s="9" t="s">
        <v>916</v>
      </c>
      <c r="B7071" s="9" t="s">
        <v>187</v>
      </c>
      <c r="C7071" s="9" t="s">
        <v>42</v>
      </c>
      <c r="D7071" s="9" t="s">
        <v>43</v>
      </c>
      <c r="E7071" s="10">
        <v>1056.99</v>
      </c>
      <c r="F7071" s="10">
        <v>0</v>
      </c>
      <c r="G7071" s="10">
        <v>1056.99</v>
      </c>
      <c r="H7071" s="10">
        <v>0</v>
      </c>
      <c r="I7071" s="10">
        <v>1056.99</v>
      </c>
      <c r="J7071" s="10">
        <v>10300</v>
      </c>
      <c r="K7071" s="10">
        <v>0</v>
      </c>
      <c r="L7071" s="10">
        <v>10300</v>
      </c>
      <c r="M7071" s="10">
        <v>0</v>
      </c>
      <c r="N7071" s="10">
        <v>10300</v>
      </c>
    </row>
    <row r="7072" spans="1:14" x14ac:dyDescent="0.25">
      <c r="A7072" s="9" t="s">
        <v>916</v>
      </c>
      <c r="B7072" s="9" t="s">
        <v>92</v>
      </c>
      <c r="C7072" s="9" t="s">
        <v>42</v>
      </c>
      <c r="D7072" s="9" t="s">
        <v>43</v>
      </c>
      <c r="E7072" s="10">
        <v>170.24</v>
      </c>
      <c r="F7072" s="10">
        <v>145.8910891089109</v>
      </c>
      <c r="G7072" s="10">
        <v>24.348910891089105</v>
      </c>
      <c r="H7072" s="10">
        <v>147.35</v>
      </c>
      <c r="I7072" s="10">
        <v>22.890000000000015</v>
      </c>
      <c r="J7072" s="10">
        <v>2000</v>
      </c>
      <c r="K7072" s="10">
        <v>1714</v>
      </c>
      <c r="L7072" s="10">
        <v>286</v>
      </c>
      <c r="M7072" s="10">
        <v>1731.14</v>
      </c>
      <c r="N7072" s="10">
        <v>268.8599999999999</v>
      </c>
    </row>
    <row r="7073" spans="1:14" x14ac:dyDescent="0.25">
      <c r="A7073" s="9" t="s">
        <v>916</v>
      </c>
      <c r="B7073" s="9" t="s">
        <v>179</v>
      </c>
      <c r="C7073" s="9" t="s">
        <v>42</v>
      </c>
      <c r="D7073" s="9" t="s">
        <v>43</v>
      </c>
      <c r="E7073" s="10">
        <v>656.84</v>
      </c>
      <c r="F7073" s="10">
        <v>653.03482587064673</v>
      </c>
      <c r="G7073" s="10">
        <v>3.8051741293533041</v>
      </c>
      <c r="H7073" s="10">
        <v>656.3</v>
      </c>
      <c r="I7073" s="10">
        <v>0.54000000000007731</v>
      </c>
      <c r="J7073" s="10">
        <v>1724</v>
      </c>
      <c r="K7073" s="10">
        <v>1714</v>
      </c>
      <c r="L7073" s="10">
        <v>10</v>
      </c>
      <c r="M7073" s="10">
        <v>1722.57</v>
      </c>
      <c r="N7073" s="10">
        <v>1.4300000000000637</v>
      </c>
    </row>
    <row r="7074" spans="1:14" x14ac:dyDescent="0.25">
      <c r="A7074" s="9" t="s">
        <v>916</v>
      </c>
      <c r="B7074" s="9" t="s">
        <v>188</v>
      </c>
      <c r="C7074" s="9" t="s">
        <v>42</v>
      </c>
      <c r="D7074" s="9" t="s">
        <v>43</v>
      </c>
      <c r="E7074" s="10">
        <v>0</v>
      </c>
      <c r="F7074" s="10">
        <v>1055.3399014778324</v>
      </c>
      <c r="G7074" s="10">
        <v>-1055.3399014778324</v>
      </c>
      <c r="H7074" s="10">
        <v>1071.17</v>
      </c>
      <c r="I7074" s="10">
        <v>-1071.17</v>
      </c>
      <c r="J7074" s="10">
        <v>0</v>
      </c>
      <c r="K7074" s="10">
        <v>10284</v>
      </c>
      <c r="L7074" s="10">
        <v>-10284</v>
      </c>
      <c r="M7074" s="10">
        <v>10438.26</v>
      </c>
      <c r="N7074" s="10">
        <v>-10438.26</v>
      </c>
    </row>
    <row r="7075" spans="1:14" x14ac:dyDescent="0.25">
      <c r="A7075" s="9" t="s">
        <v>916</v>
      </c>
      <c r="B7075" s="9" t="s">
        <v>181</v>
      </c>
      <c r="C7075" s="9" t="s">
        <v>42</v>
      </c>
      <c r="D7075" s="9" t="s">
        <v>43</v>
      </c>
      <c r="E7075" s="10">
        <v>4781.8599999999997</v>
      </c>
      <c r="F7075" s="10">
        <v>4821.2413793103451</v>
      </c>
      <c r="G7075" s="10">
        <v>-39.381379310345437</v>
      </c>
      <c r="H7075" s="10">
        <v>4893.5600000000004</v>
      </c>
      <c r="I7075" s="10">
        <v>-111.70000000000073</v>
      </c>
      <c r="J7075" s="10">
        <v>10200</v>
      </c>
      <c r="K7075" s="10">
        <v>10284</v>
      </c>
      <c r="L7075" s="10">
        <v>-84</v>
      </c>
      <c r="M7075" s="10">
        <v>10438.26</v>
      </c>
      <c r="N7075" s="10">
        <v>-238.26000000000022</v>
      </c>
    </row>
    <row r="7076" spans="1:14" x14ac:dyDescent="0.25">
      <c r="A7076" s="9" t="s">
        <v>916</v>
      </c>
      <c r="B7076" s="9" t="s">
        <v>182</v>
      </c>
      <c r="C7076" s="9" t="s">
        <v>42</v>
      </c>
      <c r="D7076" s="9" t="s">
        <v>43</v>
      </c>
      <c r="E7076" s="10">
        <v>8665.27</v>
      </c>
      <c r="F7076" s="10">
        <v>8251.2610837438442</v>
      </c>
      <c r="G7076" s="10">
        <v>414.00891625615623</v>
      </c>
      <c r="H7076" s="10">
        <v>8375.0300000000007</v>
      </c>
      <c r="I7076" s="10">
        <v>290.23999999999978</v>
      </c>
      <c r="J7076" s="10">
        <v>10800</v>
      </c>
      <c r="K7076" s="10">
        <v>10284</v>
      </c>
      <c r="L7076" s="10">
        <v>516</v>
      </c>
      <c r="M7076" s="10">
        <v>10438.26</v>
      </c>
      <c r="N7076" s="10">
        <v>361.73999999999978</v>
      </c>
    </row>
    <row r="7077" spans="1:14" x14ac:dyDescent="0.25">
      <c r="A7077" s="9" t="s">
        <v>916</v>
      </c>
      <c r="B7077" s="9" t="s">
        <v>183</v>
      </c>
      <c r="C7077" s="9" t="s">
        <v>42</v>
      </c>
      <c r="D7077" s="9" t="s">
        <v>43</v>
      </c>
      <c r="E7077" s="10">
        <v>11212.5</v>
      </c>
      <c r="F7077" s="10">
        <v>10934.975369458129</v>
      </c>
      <c r="G7077" s="10">
        <v>277.52463054187137</v>
      </c>
      <c r="H7077" s="10">
        <v>11099</v>
      </c>
      <c r="I7077" s="10">
        <v>113.5</v>
      </c>
      <c r="J7077" s="10">
        <v>10545</v>
      </c>
      <c r="K7077" s="10">
        <v>10284</v>
      </c>
      <c r="L7077" s="10">
        <v>261</v>
      </c>
      <c r="M7077" s="10">
        <v>10438.26</v>
      </c>
      <c r="N7077" s="10">
        <v>106.73999999999978</v>
      </c>
    </row>
    <row r="7078" spans="1:14" x14ac:dyDescent="0.25">
      <c r="A7078" s="9" t="s">
        <v>916</v>
      </c>
      <c r="B7078" s="9" t="s">
        <v>184</v>
      </c>
      <c r="C7078" s="9" t="s">
        <v>42</v>
      </c>
      <c r="D7078" s="9" t="s">
        <v>43</v>
      </c>
      <c r="E7078" s="10">
        <v>17444.7</v>
      </c>
      <c r="F7078" s="10">
        <v>17037.162561576355</v>
      </c>
      <c r="G7078" s="10">
        <v>407.53743842364565</v>
      </c>
      <c r="H7078" s="10">
        <v>17292.72</v>
      </c>
      <c r="I7078" s="10">
        <v>151.97999999999956</v>
      </c>
      <c r="J7078" s="10">
        <v>1755</v>
      </c>
      <c r="K7078" s="10">
        <v>1714</v>
      </c>
      <c r="L7078" s="10">
        <v>41</v>
      </c>
      <c r="M7078" s="10">
        <v>1739.71</v>
      </c>
      <c r="N7078" s="10">
        <v>15.289999999999964</v>
      </c>
    </row>
    <row r="7079" spans="1:14" x14ac:dyDescent="0.25">
      <c r="A7079" s="9" t="s">
        <v>917</v>
      </c>
      <c r="B7079" s="9" t="s">
        <v>25</v>
      </c>
      <c r="C7079" s="9" t="s">
        <v>26</v>
      </c>
      <c r="D7079" s="9" t="s">
        <v>27</v>
      </c>
      <c r="E7079" s="10">
        <v>5429.06</v>
      </c>
      <c r="F7079" s="10">
        <v>0</v>
      </c>
      <c r="G7079" s="10">
        <v>5429.06</v>
      </c>
      <c r="H7079" s="10">
        <v>0</v>
      </c>
      <c r="I7079" s="10">
        <v>5429.06</v>
      </c>
      <c r="J7079" s="10">
        <v>0</v>
      </c>
      <c r="K7079" s="10">
        <v>0</v>
      </c>
      <c r="L7079" s="10">
        <v>0</v>
      </c>
      <c r="M7079" s="10">
        <v>0</v>
      </c>
      <c r="N7079" s="10">
        <v>0</v>
      </c>
    </row>
    <row r="7080" spans="1:14" x14ac:dyDescent="0.25">
      <c r="A7080" s="9" t="s">
        <v>917</v>
      </c>
      <c r="B7080" s="9" t="s">
        <v>28</v>
      </c>
      <c r="C7080" s="9" t="s">
        <v>29</v>
      </c>
      <c r="D7080" s="9" t="s">
        <v>27</v>
      </c>
      <c r="E7080" s="10">
        <v>6.56</v>
      </c>
      <c r="F7080" s="10">
        <v>0</v>
      </c>
      <c r="G7080" s="10">
        <v>6.56</v>
      </c>
      <c r="H7080" s="10">
        <v>6.55</v>
      </c>
      <c r="I7080" s="10">
        <v>9.9999999999997868E-3</v>
      </c>
      <c r="J7080" s="10">
        <v>0</v>
      </c>
      <c r="K7080" s="10">
        <v>0</v>
      </c>
      <c r="L7080" s="10">
        <v>0</v>
      </c>
      <c r="M7080" s="10">
        <v>0</v>
      </c>
      <c r="N7080" s="10">
        <v>0</v>
      </c>
    </row>
    <row r="7081" spans="1:14" x14ac:dyDescent="0.25">
      <c r="A7081" s="9" t="s">
        <v>917</v>
      </c>
      <c r="B7081" s="9" t="s">
        <v>30</v>
      </c>
      <c r="C7081" s="9" t="s">
        <v>29</v>
      </c>
      <c r="D7081" s="9" t="s">
        <v>27</v>
      </c>
      <c r="E7081" s="10">
        <v>152.97</v>
      </c>
      <c r="F7081" s="10">
        <v>0</v>
      </c>
      <c r="G7081" s="10">
        <v>152.97</v>
      </c>
      <c r="H7081" s="10">
        <v>152.86000000000001</v>
      </c>
      <c r="I7081" s="10">
        <v>0.10999999999998522</v>
      </c>
      <c r="J7081" s="10">
        <v>0</v>
      </c>
      <c r="K7081" s="10">
        <v>0</v>
      </c>
      <c r="L7081" s="10">
        <v>0</v>
      </c>
      <c r="M7081" s="10">
        <v>0</v>
      </c>
      <c r="N7081" s="10">
        <v>0</v>
      </c>
    </row>
    <row r="7082" spans="1:14" x14ac:dyDescent="0.25">
      <c r="A7082" s="9" t="s">
        <v>917</v>
      </c>
      <c r="B7082" s="9" t="s">
        <v>31</v>
      </c>
      <c r="C7082" s="9" t="s">
        <v>29</v>
      </c>
      <c r="D7082" s="9" t="s">
        <v>27</v>
      </c>
      <c r="E7082" s="10">
        <v>1027.07</v>
      </c>
      <c r="F7082" s="10">
        <v>0</v>
      </c>
      <c r="G7082" s="10">
        <v>1027.07</v>
      </c>
      <c r="H7082" s="10">
        <v>1026.3599999999999</v>
      </c>
      <c r="I7082" s="10">
        <v>0.71000000000003638</v>
      </c>
      <c r="J7082" s="10">
        <v>0</v>
      </c>
      <c r="K7082" s="10">
        <v>0</v>
      </c>
      <c r="L7082" s="10">
        <v>0</v>
      </c>
      <c r="M7082" s="10">
        <v>0</v>
      </c>
      <c r="N7082" s="10">
        <v>0</v>
      </c>
    </row>
    <row r="7083" spans="1:14" x14ac:dyDescent="0.25">
      <c r="A7083" s="9" t="s">
        <v>917</v>
      </c>
      <c r="B7083" s="9" t="s">
        <v>32</v>
      </c>
      <c r="C7083" s="9" t="s">
        <v>33</v>
      </c>
      <c r="D7083" s="9" t="s">
        <v>27</v>
      </c>
      <c r="E7083" s="10">
        <v>1174.44</v>
      </c>
      <c r="F7083" s="10">
        <v>0</v>
      </c>
      <c r="G7083" s="10">
        <v>1174.44</v>
      </c>
      <c r="H7083" s="10">
        <v>1689.47</v>
      </c>
      <c r="I7083" s="10">
        <v>-515.03</v>
      </c>
      <c r="J7083" s="10">
        <v>3.33</v>
      </c>
      <c r="K7083" s="10">
        <v>0</v>
      </c>
      <c r="L7083" s="10">
        <v>3.33</v>
      </c>
      <c r="M7083" s="10">
        <v>4.79</v>
      </c>
      <c r="N7083" s="10">
        <v>-1.46</v>
      </c>
    </row>
    <row r="7084" spans="1:14" x14ac:dyDescent="0.25">
      <c r="A7084" s="9" t="s">
        <v>917</v>
      </c>
      <c r="B7084" s="9" t="s">
        <v>34</v>
      </c>
      <c r="C7084" s="9" t="s">
        <v>33</v>
      </c>
      <c r="D7084" s="9" t="s">
        <v>27</v>
      </c>
      <c r="E7084" s="10">
        <v>4037.19</v>
      </c>
      <c r="F7084" s="10">
        <v>0</v>
      </c>
      <c r="G7084" s="10">
        <v>4037.19</v>
      </c>
      <c r="H7084" s="10">
        <v>5807.64</v>
      </c>
      <c r="I7084" s="10">
        <v>-1770.4500000000003</v>
      </c>
      <c r="J7084" s="10">
        <v>3.33</v>
      </c>
      <c r="K7084" s="10">
        <v>0</v>
      </c>
      <c r="L7084" s="10">
        <v>3.33</v>
      </c>
      <c r="M7084" s="10">
        <v>4.79</v>
      </c>
      <c r="N7084" s="10">
        <v>-1.46</v>
      </c>
    </row>
    <row r="7085" spans="1:14" x14ac:dyDescent="0.25">
      <c r="A7085" s="9" t="s">
        <v>917</v>
      </c>
      <c r="B7085" s="9" t="s">
        <v>35</v>
      </c>
      <c r="C7085" s="9" t="s">
        <v>33</v>
      </c>
      <c r="D7085" s="9" t="s">
        <v>27</v>
      </c>
      <c r="E7085" s="10">
        <v>4369.87</v>
      </c>
      <c r="F7085" s="10">
        <v>0</v>
      </c>
      <c r="G7085" s="10">
        <v>4369.87</v>
      </c>
      <c r="H7085" s="10">
        <v>6283.46</v>
      </c>
      <c r="I7085" s="10">
        <v>-1913.5900000000001</v>
      </c>
      <c r="J7085" s="10">
        <v>69.959999999999994</v>
      </c>
      <c r="K7085" s="10">
        <v>0</v>
      </c>
      <c r="L7085" s="10">
        <v>69.959999999999994</v>
      </c>
      <c r="M7085" s="10">
        <v>100.596</v>
      </c>
      <c r="N7085" s="10">
        <v>-30.63600000000001</v>
      </c>
    </row>
    <row r="7086" spans="1:14" x14ac:dyDescent="0.25">
      <c r="A7086" s="9" t="s">
        <v>917</v>
      </c>
      <c r="B7086" s="9" t="s">
        <v>36</v>
      </c>
      <c r="C7086" s="9" t="s">
        <v>29</v>
      </c>
      <c r="D7086" s="9" t="s">
        <v>27</v>
      </c>
      <c r="E7086" s="10">
        <v>11506.95</v>
      </c>
      <c r="F7086" s="10">
        <v>0</v>
      </c>
      <c r="G7086" s="10">
        <v>11506.95</v>
      </c>
      <c r="H7086" s="10">
        <v>11498.92</v>
      </c>
      <c r="I7086" s="10">
        <v>8.0300000000006548</v>
      </c>
      <c r="J7086" s="10">
        <v>0</v>
      </c>
      <c r="K7086" s="10">
        <v>0</v>
      </c>
      <c r="L7086" s="10">
        <v>0</v>
      </c>
      <c r="M7086" s="10">
        <v>0</v>
      </c>
      <c r="N7086" s="10">
        <v>0</v>
      </c>
    </row>
    <row r="7087" spans="1:14" x14ac:dyDescent="0.25">
      <c r="A7087" s="9" t="s">
        <v>917</v>
      </c>
      <c r="B7087" s="9" t="s">
        <v>37</v>
      </c>
      <c r="C7087" s="9" t="s">
        <v>29</v>
      </c>
      <c r="D7087" s="9" t="s">
        <v>27</v>
      </c>
      <c r="E7087" s="10">
        <v>26609.91</v>
      </c>
      <c r="F7087" s="10">
        <v>0</v>
      </c>
      <c r="G7087" s="10">
        <v>26609.91</v>
      </c>
      <c r="H7087" s="10">
        <v>26591.33</v>
      </c>
      <c r="I7087" s="10">
        <v>18.579999999998108</v>
      </c>
      <c r="J7087" s="10">
        <v>0</v>
      </c>
      <c r="K7087" s="10">
        <v>0</v>
      </c>
      <c r="L7087" s="10">
        <v>0</v>
      </c>
      <c r="M7087" s="10">
        <v>0</v>
      </c>
      <c r="N7087" s="10">
        <v>0</v>
      </c>
    </row>
    <row r="7088" spans="1:14" x14ac:dyDescent="0.25">
      <c r="A7088" s="9" t="s">
        <v>917</v>
      </c>
      <c r="B7088" s="9" t="s">
        <v>374</v>
      </c>
      <c r="C7088" s="9" t="s">
        <v>39</v>
      </c>
      <c r="D7088" s="9" t="s">
        <v>40</v>
      </c>
      <c r="E7088" s="10">
        <v>-624795.28</v>
      </c>
      <c r="F7088" s="10">
        <v>0</v>
      </c>
      <c r="G7088" s="10">
        <v>-624795.28</v>
      </c>
      <c r="H7088" s="10">
        <v>-624795.29</v>
      </c>
      <c r="I7088" s="10">
        <v>1.0000000009313226E-2</v>
      </c>
      <c r="J7088" s="10">
        <v>-3449</v>
      </c>
      <c r="K7088" s="10">
        <v>0</v>
      </c>
      <c r="L7088" s="10">
        <v>-3449</v>
      </c>
      <c r="M7088" s="10">
        <v>-3449</v>
      </c>
      <c r="N7088" s="10">
        <v>0</v>
      </c>
    </row>
    <row r="7089" spans="1:14" x14ac:dyDescent="0.25">
      <c r="A7089" s="9" t="s">
        <v>917</v>
      </c>
      <c r="B7089" s="9" t="s">
        <v>92</v>
      </c>
      <c r="C7089" s="9" t="s">
        <v>42</v>
      </c>
      <c r="D7089" s="9" t="s">
        <v>43</v>
      </c>
      <c r="E7089" s="10">
        <v>23.83</v>
      </c>
      <c r="F7089" s="10">
        <v>0</v>
      </c>
      <c r="G7089" s="10">
        <v>23.83</v>
      </c>
      <c r="H7089" s="10">
        <v>0</v>
      </c>
      <c r="I7089" s="10">
        <v>23.83</v>
      </c>
      <c r="J7089" s="10">
        <v>280</v>
      </c>
      <c r="K7089" s="10">
        <v>0</v>
      </c>
      <c r="L7089" s="10">
        <v>280</v>
      </c>
      <c r="M7089" s="10">
        <v>0</v>
      </c>
      <c r="N7089" s="10">
        <v>280</v>
      </c>
    </row>
    <row r="7090" spans="1:14" x14ac:dyDescent="0.25">
      <c r="A7090" s="9" t="s">
        <v>917</v>
      </c>
      <c r="B7090" s="9" t="s">
        <v>375</v>
      </c>
      <c r="C7090" s="9" t="s">
        <v>42</v>
      </c>
      <c r="D7090" s="9" t="s">
        <v>43</v>
      </c>
      <c r="E7090" s="10">
        <v>2500.27</v>
      </c>
      <c r="F7090" s="10">
        <v>2496.5221674876843</v>
      </c>
      <c r="G7090" s="10">
        <v>3.7478325123156537</v>
      </c>
      <c r="H7090" s="10">
        <v>2533.9699999999998</v>
      </c>
      <c r="I7090" s="10">
        <v>-33.699999999999818</v>
      </c>
      <c r="J7090" s="10">
        <v>41450</v>
      </c>
      <c r="K7090" s="10">
        <v>41388</v>
      </c>
      <c r="L7090" s="10">
        <v>62</v>
      </c>
      <c r="M7090" s="10">
        <v>42008.82</v>
      </c>
      <c r="N7090" s="10">
        <v>-558.81999999999971</v>
      </c>
    </row>
    <row r="7091" spans="1:14" x14ac:dyDescent="0.25">
      <c r="A7091" s="9" t="s">
        <v>917</v>
      </c>
      <c r="B7091" s="9" t="s">
        <v>44</v>
      </c>
      <c r="C7091" s="9" t="s">
        <v>42</v>
      </c>
      <c r="D7091" s="9" t="s">
        <v>43</v>
      </c>
      <c r="E7091" s="10">
        <v>3399.21</v>
      </c>
      <c r="F7091" s="10">
        <v>3390.3681592039802</v>
      </c>
      <c r="G7091" s="10">
        <v>8.8418407960198238</v>
      </c>
      <c r="H7091" s="10">
        <v>3407.32</v>
      </c>
      <c r="I7091" s="10">
        <v>-8.1100000000001273</v>
      </c>
      <c r="J7091" s="10">
        <v>3458</v>
      </c>
      <c r="K7091" s="10">
        <v>3449</v>
      </c>
      <c r="L7091" s="10">
        <v>9</v>
      </c>
      <c r="M7091" s="10">
        <v>3466.2449999999999</v>
      </c>
      <c r="N7091" s="10">
        <v>-8.2449999999998909</v>
      </c>
    </row>
    <row r="7092" spans="1:14" x14ac:dyDescent="0.25">
      <c r="A7092" s="9" t="s">
        <v>917</v>
      </c>
      <c r="B7092" s="9" t="s">
        <v>376</v>
      </c>
      <c r="C7092" s="9" t="s">
        <v>42</v>
      </c>
      <c r="D7092" s="9" t="s">
        <v>43</v>
      </c>
      <c r="E7092" s="10">
        <v>9675.26</v>
      </c>
      <c r="F7092" s="10">
        <v>9660.7881773399022</v>
      </c>
      <c r="G7092" s="10">
        <v>14.471822660098042</v>
      </c>
      <c r="H7092" s="10">
        <v>9805.7000000000007</v>
      </c>
      <c r="I7092" s="10">
        <v>-130.44000000000051</v>
      </c>
      <c r="J7092" s="10">
        <v>41450</v>
      </c>
      <c r="K7092" s="10">
        <v>41388</v>
      </c>
      <c r="L7092" s="10">
        <v>62</v>
      </c>
      <c r="M7092" s="10">
        <v>42008.82</v>
      </c>
      <c r="N7092" s="10">
        <v>-558.81999999999971</v>
      </c>
    </row>
    <row r="7093" spans="1:14" x14ac:dyDescent="0.25">
      <c r="A7093" s="9" t="s">
        <v>917</v>
      </c>
      <c r="B7093" s="9" t="s">
        <v>500</v>
      </c>
      <c r="C7093" s="9" t="s">
        <v>42</v>
      </c>
      <c r="D7093" s="9" t="s">
        <v>43</v>
      </c>
      <c r="E7093" s="10">
        <v>12509.34</v>
      </c>
      <c r="F7093" s="10">
        <v>12475.586206896553</v>
      </c>
      <c r="G7093" s="10">
        <v>33.753793103447606</v>
      </c>
      <c r="H7093" s="10">
        <v>12662.72</v>
      </c>
      <c r="I7093" s="10">
        <v>-153.3799999999992</v>
      </c>
      <c r="J7093" s="10">
        <v>41500</v>
      </c>
      <c r="K7093" s="10">
        <v>41388</v>
      </c>
      <c r="L7093" s="10">
        <v>112</v>
      </c>
      <c r="M7093" s="10">
        <v>42008.82</v>
      </c>
      <c r="N7093" s="10">
        <v>-508.81999999999971</v>
      </c>
    </row>
    <row r="7094" spans="1:14" x14ac:dyDescent="0.25">
      <c r="A7094" s="9" t="s">
        <v>917</v>
      </c>
      <c r="B7094" s="9" t="s">
        <v>47</v>
      </c>
      <c r="C7094" s="9" t="s">
        <v>42</v>
      </c>
      <c r="D7094" s="9" t="s">
        <v>43</v>
      </c>
      <c r="E7094" s="10">
        <v>19512.88</v>
      </c>
      <c r="F7094" s="10">
        <v>19460.225490196077</v>
      </c>
      <c r="G7094" s="10">
        <v>52.654509803924157</v>
      </c>
      <c r="H7094" s="10">
        <v>19849.43</v>
      </c>
      <c r="I7094" s="10">
        <v>-336.54999999999927</v>
      </c>
      <c r="J7094" s="10">
        <v>41500</v>
      </c>
      <c r="K7094" s="10">
        <v>41388</v>
      </c>
      <c r="L7094" s="10">
        <v>112</v>
      </c>
      <c r="M7094" s="10">
        <v>42215.76</v>
      </c>
      <c r="N7094" s="10">
        <v>-715.76000000000204</v>
      </c>
    </row>
    <row r="7095" spans="1:14" x14ac:dyDescent="0.25">
      <c r="A7095" s="9" t="s">
        <v>917</v>
      </c>
      <c r="B7095" s="9" t="s">
        <v>272</v>
      </c>
      <c r="C7095" s="9" t="s">
        <v>42</v>
      </c>
      <c r="D7095" s="9" t="s">
        <v>43</v>
      </c>
      <c r="E7095" s="10">
        <v>34713.46</v>
      </c>
      <c r="F7095" s="10">
        <v>33753.359605911333</v>
      </c>
      <c r="G7095" s="10">
        <v>960.10039408866578</v>
      </c>
      <c r="H7095" s="10">
        <v>34259.660000000003</v>
      </c>
      <c r="I7095" s="10">
        <v>453.79999999999563</v>
      </c>
      <c r="J7095" s="10">
        <v>42565</v>
      </c>
      <c r="K7095" s="10">
        <v>41388</v>
      </c>
      <c r="L7095" s="10">
        <v>1177</v>
      </c>
      <c r="M7095" s="10">
        <v>42008.82</v>
      </c>
      <c r="N7095" s="10">
        <v>556.18000000000029</v>
      </c>
    </row>
    <row r="7096" spans="1:14" x14ac:dyDescent="0.25">
      <c r="A7096" s="9" t="s">
        <v>917</v>
      </c>
      <c r="B7096" s="9" t="s">
        <v>378</v>
      </c>
      <c r="C7096" s="9" t="s">
        <v>42</v>
      </c>
      <c r="D7096" s="9" t="s">
        <v>43</v>
      </c>
      <c r="E7096" s="10">
        <v>41705.5</v>
      </c>
      <c r="F7096" s="10">
        <v>41215.546798029558</v>
      </c>
      <c r="G7096" s="10">
        <v>489.95320197044202</v>
      </c>
      <c r="H7096" s="10">
        <v>41833.78</v>
      </c>
      <c r="I7096" s="10">
        <v>-128.27999999999884</v>
      </c>
      <c r="J7096" s="10">
        <v>3490</v>
      </c>
      <c r="K7096" s="10">
        <v>3449</v>
      </c>
      <c r="L7096" s="10">
        <v>41</v>
      </c>
      <c r="M7096" s="10">
        <v>3500.7350000000001</v>
      </c>
      <c r="N7096" s="10">
        <v>-10.735000000000127</v>
      </c>
    </row>
    <row r="7097" spans="1:14" x14ac:dyDescent="0.25">
      <c r="A7097" s="9" t="s">
        <v>917</v>
      </c>
      <c r="B7097" s="9" t="s">
        <v>50</v>
      </c>
      <c r="C7097" s="9" t="s">
        <v>42</v>
      </c>
      <c r="D7097" s="9" t="s">
        <v>43</v>
      </c>
      <c r="E7097" s="10">
        <v>55195</v>
      </c>
      <c r="F7097" s="10">
        <v>55046.039800995022</v>
      </c>
      <c r="G7097" s="10">
        <v>148.96019900497777</v>
      </c>
      <c r="H7097" s="10">
        <v>55321.27</v>
      </c>
      <c r="I7097" s="10">
        <v>-126.2699999999968</v>
      </c>
      <c r="J7097" s="10">
        <v>41500</v>
      </c>
      <c r="K7097" s="10">
        <v>41388</v>
      </c>
      <c r="L7097" s="10">
        <v>112</v>
      </c>
      <c r="M7097" s="10">
        <v>41594.94</v>
      </c>
      <c r="N7097" s="10">
        <v>-94.940000000002328</v>
      </c>
    </row>
    <row r="7098" spans="1:14" x14ac:dyDescent="0.25">
      <c r="A7098" s="9" t="s">
        <v>917</v>
      </c>
      <c r="B7098" s="9" t="s">
        <v>103</v>
      </c>
      <c r="C7098" s="9" t="s">
        <v>42</v>
      </c>
      <c r="D7098" s="9" t="s">
        <v>43</v>
      </c>
      <c r="E7098" s="10">
        <v>198942.43</v>
      </c>
      <c r="F7098" s="10">
        <v>197976.18811881187</v>
      </c>
      <c r="G7098" s="10">
        <v>966.24188118812162</v>
      </c>
      <c r="H7098" s="10">
        <v>199955.95</v>
      </c>
      <c r="I7098" s="10">
        <v>-1013.5200000000186</v>
      </c>
      <c r="J7098" s="10">
        <v>41590</v>
      </c>
      <c r="K7098" s="10">
        <v>41387.999999999993</v>
      </c>
      <c r="L7098" s="10">
        <v>202.00000000000728</v>
      </c>
      <c r="M7098" s="10">
        <v>41801.879999999997</v>
      </c>
      <c r="N7098" s="10">
        <v>-211.87999999999738</v>
      </c>
    </row>
    <row r="7099" spans="1:14" x14ac:dyDescent="0.25">
      <c r="A7099" s="9" t="s">
        <v>917</v>
      </c>
      <c r="B7099" s="9" t="s">
        <v>379</v>
      </c>
      <c r="C7099" s="9" t="s">
        <v>42</v>
      </c>
      <c r="D7099" s="9" t="s">
        <v>53</v>
      </c>
      <c r="E7099" s="10">
        <v>190214.39999999999</v>
      </c>
      <c r="F7099" s="10">
        <v>189073.83084577115</v>
      </c>
      <c r="G7099" s="10">
        <v>1140.5691542288405</v>
      </c>
      <c r="H7099" s="10">
        <v>190019.20000000001</v>
      </c>
      <c r="I7099" s="10">
        <v>195.19999999998254</v>
      </c>
      <c r="J7099" s="10">
        <v>31218</v>
      </c>
      <c r="K7099" s="10">
        <v>31041</v>
      </c>
      <c r="L7099" s="10">
        <v>177</v>
      </c>
      <c r="M7099" s="10">
        <v>31196.205000000002</v>
      </c>
      <c r="N7099" s="10">
        <v>21.794999999998254</v>
      </c>
    </row>
    <row r="7100" spans="1:14" x14ac:dyDescent="0.25">
      <c r="A7100" s="9" t="s">
        <v>917</v>
      </c>
      <c r="B7100" s="9" t="s">
        <v>54</v>
      </c>
      <c r="C7100" s="9" t="s">
        <v>42</v>
      </c>
      <c r="D7100" s="9" t="s">
        <v>55</v>
      </c>
      <c r="E7100" s="10">
        <v>2089.6799999999998</v>
      </c>
      <c r="F7100" s="10">
        <v>2048.705882352941</v>
      </c>
      <c r="G7100" s="10">
        <v>40.974117647058847</v>
      </c>
      <c r="H7100" s="10">
        <v>2089.6799999999998</v>
      </c>
      <c r="I7100" s="10">
        <v>0</v>
      </c>
      <c r="J7100" s="10">
        <v>379.94200000000001</v>
      </c>
      <c r="K7100" s="10">
        <v>372.49215686274505</v>
      </c>
      <c r="L7100" s="10">
        <v>7.4498431372549589</v>
      </c>
      <c r="M7100" s="10">
        <v>379.94200000000001</v>
      </c>
      <c r="N7100" s="10">
        <v>0</v>
      </c>
    </row>
    <row r="7101" spans="1:14" x14ac:dyDescent="0.25">
      <c r="A7101" s="9" t="s">
        <v>918</v>
      </c>
      <c r="B7101" s="9" t="s">
        <v>25</v>
      </c>
      <c r="C7101" s="9" t="s">
        <v>26</v>
      </c>
      <c r="D7101" s="9" t="s">
        <v>27</v>
      </c>
      <c r="E7101" s="10">
        <v>3122.34</v>
      </c>
      <c r="F7101" s="10">
        <v>0</v>
      </c>
      <c r="G7101" s="10">
        <v>3122.34</v>
      </c>
      <c r="H7101" s="10">
        <v>0</v>
      </c>
      <c r="I7101" s="10">
        <v>3122.34</v>
      </c>
      <c r="J7101" s="10">
        <v>0</v>
      </c>
      <c r="K7101" s="10">
        <v>0</v>
      </c>
      <c r="L7101" s="10">
        <v>0</v>
      </c>
      <c r="M7101" s="10">
        <v>0</v>
      </c>
      <c r="N7101" s="10">
        <v>0</v>
      </c>
    </row>
    <row r="7102" spans="1:14" x14ac:dyDescent="0.25">
      <c r="A7102" s="9" t="s">
        <v>918</v>
      </c>
      <c r="B7102" s="9" t="s">
        <v>28</v>
      </c>
      <c r="C7102" s="9" t="s">
        <v>29</v>
      </c>
      <c r="D7102" s="9" t="s">
        <v>27</v>
      </c>
      <c r="E7102" s="10">
        <v>5.54</v>
      </c>
      <c r="F7102" s="10">
        <v>0</v>
      </c>
      <c r="G7102" s="10">
        <v>5.54</v>
      </c>
      <c r="H7102" s="10">
        <v>5.44</v>
      </c>
      <c r="I7102" s="10">
        <v>9.9999999999999645E-2</v>
      </c>
      <c r="J7102" s="10">
        <v>0</v>
      </c>
      <c r="K7102" s="10">
        <v>0</v>
      </c>
      <c r="L7102" s="10">
        <v>0</v>
      </c>
      <c r="M7102" s="10">
        <v>0</v>
      </c>
      <c r="N7102" s="10">
        <v>0</v>
      </c>
    </row>
    <row r="7103" spans="1:14" x14ac:dyDescent="0.25">
      <c r="A7103" s="9" t="s">
        <v>918</v>
      </c>
      <c r="B7103" s="9" t="s">
        <v>30</v>
      </c>
      <c r="C7103" s="9" t="s">
        <v>29</v>
      </c>
      <c r="D7103" s="9" t="s">
        <v>27</v>
      </c>
      <c r="E7103" s="10">
        <v>129.36000000000001</v>
      </c>
      <c r="F7103" s="10">
        <v>0</v>
      </c>
      <c r="G7103" s="10">
        <v>129.36000000000001</v>
      </c>
      <c r="H7103" s="10">
        <v>127.02</v>
      </c>
      <c r="I7103" s="10">
        <v>2.3400000000000176</v>
      </c>
      <c r="J7103" s="10">
        <v>0</v>
      </c>
      <c r="K7103" s="10">
        <v>0</v>
      </c>
      <c r="L7103" s="10">
        <v>0</v>
      </c>
      <c r="M7103" s="10">
        <v>0</v>
      </c>
      <c r="N7103" s="10">
        <v>0</v>
      </c>
    </row>
    <row r="7104" spans="1:14" x14ac:dyDescent="0.25">
      <c r="A7104" s="9" t="s">
        <v>918</v>
      </c>
      <c r="B7104" s="9" t="s">
        <v>31</v>
      </c>
      <c r="C7104" s="9" t="s">
        <v>29</v>
      </c>
      <c r="D7104" s="9" t="s">
        <v>27</v>
      </c>
      <c r="E7104" s="10">
        <v>868.56</v>
      </c>
      <c r="F7104" s="10">
        <v>0</v>
      </c>
      <c r="G7104" s="10">
        <v>868.56</v>
      </c>
      <c r="H7104" s="10">
        <v>852.84</v>
      </c>
      <c r="I7104" s="10">
        <v>15.719999999999914</v>
      </c>
      <c r="J7104" s="10">
        <v>0</v>
      </c>
      <c r="K7104" s="10">
        <v>0</v>
      </c>
      <c r="L7104" s="10">
        <v>0</v>
      </c>
      <c r="M7104" s="10">
        <v>0</v>
      </c>
      <c r="N7104" s="10">
        <v>0</v>
      </c>
    </row>
    <row r="7105" spans="1:14" x14ac:dyDescent="0.25">
      <c r="A7105" s="9" t="s">
        <v>918</v>
      </c>
      <c r="B7105" s="9" t="s">
        <v>32</v>
      </c>
      <c r="C7105" s="9" t="s">
        <v>33</v>
      </c>
      <c r="D7105" s="9" t="s">
        <v>27</v>
      </c>
      <c r="E7105" s="10">
        <v>1118.01</v>
      </c>
      <c r="F7105" s="10">
        <v>0</v>
      </c>
      <c r="G7105" s="10">
        <v>1118.01</v>
      </c>
      <c r="H7105" s="10">
        <v>1555.06</v>
      </c>
      <c r="I7105" s="10">
        <v>-437.04999999999995</v>
      </c>
      <c r="J7105" s="10">
        <v>3.17</v>
      </c>
      <c r="K7105" s="10">
        <v>0</v>
      </c>
      <c r="L7105" s="10">
        <v>3.17</v>
      </c>
      <c r="M7105" s="10">
        <v>4.4089999999999998</v>
      </c>
      <c r="N7105" s="10">
        <v>-1.2389999999999999</v>
      </c>
    </row>
    <row r="7106" spans="1:14" x14ac:dyDescent="0.25">
      <c r="A7106" s="9" t="s">
        <v>918</v>
      </c>
      <c r="B7106" s="9" t="s">
        <v>34</v>
      </c>
      <c r="C7106" s="9" t="s">
        <v>33</v>
      </c>
      <c r="D7106" s="9" t="s">
        <v>27</v>
      </c>
      <c r="E7106" s="10">
        <v>3843.22</v>
      </c>
      <c r="F7106" s="10">
        <v>0</v>
      </c>
      <c r="G7106" s="10">
        <v>3843.22</v>
      </c>
      <c r="H7106" s="10">
        <v>5345.6</v>
      </c>
      <c r="I7106" s="10">
        <v>-1502.3800000000006</v>
      </c>
      <c r="J7106" s="10">
        <v>3.17</v>
      </c>
      <c r="K7106" s="10">
        <v>0</v>
      </c>
      <c r="L7106" s="10">
        <v>3.17</v>
      </c>
      <c r="M7106" s="10">
        <v>4.4089999999999998</v>
      </c>
      <c r="N7106" s="10">
        <v>-1.2389999999999999</v>
      </c>
    </row>
    <row r="7107" spans="1:14" x14ac:dyDescent="0.25">
      <c r="A7107" s="9" t="s">
        <v>918</v>
      </c>
      <c r="B7107" s="9" t="s">
        <v>35</v>
      </c>
      <c r="C7107" s="9" t="s">
        <v>33</v>
      </c>
      <c r="D7107" s="9" t="s">
        <v>27</v>
      </c>
      <c r="E7107" s="10">
        <v>4158.12</v>
      </c>
      <c r="F7107" s="10">
        <v>0</v>
      </c>
      <c r="G7107" s="10">
        <v>4158.12</v>
      </c>
      <c r="H7107" s="10">
        <v>5783.46</v>
      </c>
      <c r="I7107" s="10">
        <v>-1625.3400000000001</v>
      </c>
      <c r="J7107" s="10">
        <v>66.569999999999993</v>
      </c>
      <c r="K7107" s="10">
        <v>0</v>
      </c>
      <c r="L7107" s="10">
        <v>66.569999999999993</v>
      </c>
      <c r="M7107" s="10">
        <v>92.590999999999994</v>
      </c>
      <c r="N7107" s="10">
        <v>-26.021000000000001</v>
      </c>
    </row>
    <row r="7108" spans="1:14" x14ac:dyDescent="0.25">
      <c r="A7108" s="9" t="s">
        <v>918</v>
      </c>
      <c r="B7108" s="9" t="s">
        <v>36</v>
      </c>
      <c r="C7108" s="9" t="s">
        <v>29</v>
      </c>
      <c r="D7108" s="9" t="s">
        <v>27</v>
      </c>
      <c r="E7108" s="10">
        <v>9731.0400000000009</v>
      </c>
      <c r="F7108" s="10">
        <v>0</v>
      </c>
      <c r="G7108" s="10">
        <v>9731.0400000000009</v>
      </c>
      <c r="H7108" s="10">
        <v>9554.93</v>
      </c>
      <c r="I7108" s="10">
        <v>176.11000000000058</v>
      </c>
      <c r="J7108" s="10">
        <v>0</v>
      </c>
      <c r="K7108" s="10">
        <v>0</v>
      </c>
      <c r="L7108" s="10">
        <v>0</v>
      </c>
      <c r="M7108" s="10">
        <v>0</v>
      </c>
      <c r="N7108" s="10">
        <v>0</v>
      </c>
    </row>
    <row r="7109" spans="1:14" x14ac:dyDescent="0.25">
      <c r="A7109" s="9" t="s">
        <v>918</v>
      </c>
      <c r="B7109" s="9" t="s">
        <v>37</v>
      </c>
      <c r="C7109" s="9" t="s">
        <v>29</v>
      </c>
      <c r="D7109" s="9" t="s">
        <v>27</v>
      </c>
      <c r="E7109" s="10">
        <v>22503.1</v>
      </c>
      <c r="F7109" s="10">
        <v>0</v>
      </c>
      <c r="G7109" s="10">
        <v>22503.1</v>
      </c>
      <c r="H7109" s="10">
        <v>22095.83</v>
      </c>
      <c r="I7109" s="10">
        <v>407.2699999999968</v>
      </c>
      <c r="J7109" s="10">
        <v>0</v>
      </c>
      <c r="K7109" s="10">
        <v>0</v>
      </c>
      <c r="L7109" s="10">
        <v>0</v>
      </c>
      <c r="M7109" s="10">
        <v>0</v>
      </c>
      <c r="N7109" s="10">
        <v>0</v>
      </c>
    </row>
    <row r="7110" spans="1:14" x14ac:dyDescent="0.25">
      <c r="A7110" s="9" t="s">
        <v>918</v>
      </c>
      <c r="B7110" s="9" t="s">
        <v>79</v>
      </c>
      <c r="C7110" s="9" t="s">
        <v>39</v>
      </c>
      <c r="D7110" s="9" t="s">
        <v>40</v>
      </c>
      <c r="E7110" s="10">
        <v>-492446.33</v>
      </c>
      <c r="F7110" s="10">
        <v>0</v>
      </c>
      <c r="G7110" s="10">
        <v>-492446.33</v>
      </c>
      <c r="H7110" s="10">
        <v>-492446.27</v>
      </c>
      <c r="I7110" s="10">
        <v>-5.9999999997671694E-2</v>
      </c>
      <c r="J7110" s="10">
        <v>-2865.9160000000002</v>
      </c>
      <c r="K7110" s="10">
        <v>0</v>
      </c>
      <c r="L7110" s="10">
        <v>-2865.9160000000002</v>
      </c>
      <c r="M7110" s="10">
        <v>-2865.9160000000002</v>
      </c>
      <c r="N7110" s="10">
        <v>0</v>
      </c>
    </row>
    <row r="7111" spans="1:14" x14ac:dyDescent="0.25">
      <c r="A7111" s="9" t="s">
        <v>918</v>
      </c>
      <c r="B7111" s="9" t="s">
        <v>92</v>
      </c>
      <c r="C7111" s="9" t="s">
        <v>42</v>
      </c>
      <c r="D7111" s="9" t="s">
        <v>43</v>
      </c>
      <c r="E7111" s="10">
        <v>20.43</v>
      </c>
      <c r="F7111" s="10">
        <v>0</v>
      </c>
      <c r="G7111" s="10">
        <v>20.43</v>
      </c>
      <c r="H7111" s="10">
        <v>0</v>
      </c>
      <c r="I7111" s="10">
        <v>20.43</v>
      </c>
      <c r="J7111" s="10">
        <v>240</v>
      </c>
      <c r="K7111" s="10">
        <v>0</v>
      </c>
      <c r="L7111" s="10">
        <v>240</v>
      </c>
      <c r="M7111" s="10">
        <v>0</v>
      </c>
      <c r="N7111" s="10">
        <v>240</v>
      </c>
    </row>
    <row r="7112" spans="1:14" x14ac:dyDescent="0.25">
      <c r="A7112" s="9" t="s">
        <v>918</v>
      </c>
      <c r="B7112" s="9" t="s">
        <v>80</v>
      </c>
      <c r="C7112" s="9" t="s">
        <v>42</v>
      </c>
      <c r="D7112" s="9" t="s">
        <v>43</v>
      </c>
      <c r="E7112" s="10">
        <v>3366.63</v>
      </c>
      <c r="F7112" s="10">
        <v>3355.990049751244</v>
      </c>
      <c r="G7112" s="10">
        <v>10.639950248756122</v>
      </c>
      <c r="H7112" s="10">
        <v>3372.77</v>
      </c>
      <c r="I7112" s="10">
        <v>-6.1399999999998727</v>
      </c>
      <c r="J7112" s="10">
        <v>2875</v>
      </c>
      <c r="K7112" s="10">
        <v>2865.9164179104482</v>
      </c>
      <c r="L7112" s="10">
        <v>9.0835820895517827</v>
      </c>
      <c r="M7112" s="10">
        <v>2880.2460000000001</v>
      </c>
      <c r="N7112" s="10">
        <v>-5.2460000000000946</v>
      </c>
    </row>
    <row r="7113" spans="1:14" x14ac:dyDescent="0.25">
      <c r="A7113" s="9" t="s">
        <v>918</v>
      </c>
      <c r="B7113" s="9" t="s">
        <v>81</v>
      </c>
      <c r="C7113" s="9" t="s">
        <v>42</v>
      </c>
      <c r="D7113" s="9" t="s">
        <v>43</v>
      </c>
      <c r="E7113" s="10">
        <v>3578.96</v>
      </c>
      <c r="F7113" s="10">
        <v>3547.0837438423646</v>
      </c>
      <c r="G7113" s="10">
        <v>31.876256157635453</v>
      </c>
      <c r="H7113" s="10">
        <v>3600.29</v>
      </c>
      <c r="I7113" s="10">
        <v>-21.329999999999927</v>
      </c>
      <c r="J7113" s="10">
        <v>34700</v>
      </c>
      <c r="K7113" s="10">
        <v>34390.992118226604</v>
      </c>
      <c r="L7113" s="10">
        <v>309.00788177339564</v>
      </c>
      <c r="M7113" s="10">
        <v>34906.857000000004</v>
      </c>
      <c r="N7113" s="10">
        <v>-206.85700000000361</v>
      </c>
    </row>
    <row r="7114" spans="1:14" x14ac:dyDescent="0.25">
      <c r="A7114" s="9" t="s">
        <v>918</v>
      </c>
      <c r="B7114" s="9" t="s">
        <v>82</v>
      </c>
      <c r="C7114" s="9" t="s">
        <v>42</v>
      </c>
      <c r="D7114" s="9" t="s">
        <v>43</v>
      </c>
      <c r="E7114" s="10">
        <v>5798.38</v>
      </c>
      <c r="F7114" s="10">
        <v>5730.2266009852219</v>
      </c>
      <c r="G7114" s="10">
        <v>68.153399014778188</v>
      </c>
      <c r="H7114" s="10">
        <v>5816.18</v>
      </c>
      <c r="I7114" s="10">
        <v>-17.800000000000182</v>
      </c>
      <c r="J7114" s="10">
        <v>34800</v>
      </c>
      <c r="K7114" s="10">
        <v>34390.992118226604</v>
      </c>
      <c r="L7114" s="10">
        <v>409.00788177339564</v>
      </c>
      <c r="M7114" s="10">
        <v>34906.857000000004</v>
      </c>
      <c r="N7114" s="10">
        <v>-106.85700000000361</v>
      </c>
    </row>
    <row r="7115" spans="1:14" x14ac:dyDescent="0.25">
      <c r="A7115" s="9" t="s">
        <v>918</v>
      </c>
      <c r="B7115" s="9" t="s">
        <v>83</v>
      </c>
      <c r="C7115" s="9" t="s">
        <v>42</v>
      </c>
      <c r="D7115" s="9" t="s">
        <v>43</v>
      </c>
      <c r="E7115" s="10">
        <v>10502.14</v>
      </c>
      <c r="F7115" s="10">
        <v>10393.645320197043</v>
      </c>
      <c r="G7115" s="10">
        <v>108.49467980295594</v>
      </c>
      <c r="H7115" s="10">
        <v>10549.55</v>
      </c>
      <c r="I7115" s="10">
        <v>-47.409999999999854</v>
      </c>
      <c r="J7115" s="10">
        <v>34750</v>
      </c>
      <c r="K7115" s="10">
        <v>34390.992118226604</v>
      </c>
      <c r="L7115" s="10">
        <v>359.00788177339564</v>
      </c>
      <c r="M7115" s="10">
        <v>34906.857000000004</v>
      </c>
      <c r="N7115" s="10">
        <v>-156.85700000000361</v>
      </c>
    </row>
    <row r="7116" spans="1:14" x14ac:dyDescent="0.25">
      <c r="A7116" s="9" t="s">
        <v>918</v>
      </c>
      <c r="B7116" s="9" t="s">
        <v>84</v>
      </c>
      <c r="C7116" s="9" t="s">
        <v>42</v>
      </c>
      <c r="D7116" s="9" t="s">
        <v>43</v>
      </c>
      <c r="E7116" s="10">
        <v>13498.28</v>
      </c>
      <c r="F7116" s="10">
        <v>13974.088235294117</v>
      </c>
      <c r="G7116" s="10">
        <v>-475.80823529411646</v>
      </c>
      <c r="H7116" s="10">
        <v>14253.57</v>
      </c>
      <c r="I7116" s="10">
        <v>-755.28999999999905</v>
      </c>
      <c r="J7116" s="10">
        <v>33220</v>
      </c>
      <c r="K7116" s="10">
        <v>34390.99215686274</v>
      </c>
      <c r="L7116" s="10">
        <v>-1170.9921568627396</v>
      </c>
      <c r="M7116" s="10">
        <v>35078.811999999998</v>
      </c>
      <c r="N7116" s="10">
        <v>-1858.8119999999981</v>
      </c>
    </row>
    <row r="7117" spans="1:14" x14ac:dyDescent="0.25">
      <c r="A7117" s="9" t="s">
        <v>918</v>
      </c>
      <c r="B7117" s="9" t="s">
        <v>85</v>
      </c>
      <c r="C7117" s="9" t="s">
        <v>42</v>
      </c>
      <c r="D7117" s="9" t="s">
        <v>43</v>
      </c>
      <c r="E7117" s="10">
        <v>22826.69</v>
      </c>
      <c r="F7117" s="10">
        <v>22153.536945812808</v>
      </c>
      <c r="G7117" s="10">
        <v>673.15305418719072</v>
      </c>
      <c r="H7117" s="10">
        <v>22485.84</v>
      </c>
      <c r="I7117" s="10">
        <v>340.84999999999854</v>
      </c>
      <c r="J7117" s="10">
        <v>2953</v>
      </c>
      <c r="K7117" s="10">
        <v>2865.9162561576354</v>
      </c>
      <c r="L7117" s="10">
        <v>87.083743842364584</v>
      </c>
      <c r="M7117" s="10">
        <v>2908.9050000000002</v>
      </c>
      <c r="N7117" s="10">
        <v>44.0949999999998</v>
      </c>
    </row>
    <row r="7118" spans="1:14" x14ac:dyDescent="0.25">
      <c r="A7118" s="9" t="s">
        <v>918</v>
      </c>
      <c r="B7118" s="9" t="s">
        <v>86</v>
      </c>
      <c r="C7118" s="9" t="s">
        <v>42</v>
      </c>
      <c r="D7118" s="9" t="s">
        <v>43</v>
      </c>
      <c r="E7118" s="10">
        <v>28137.45</v>
      </c>
      <c r="F7118" s="10">
        <v>28003.901477832511</v>
      </c>
      <c r="G7118" s="10">
        <v>133.54852216748986</v>
      </c>
      <c r="H7118" s="10">
        <v>28423.96</v>
      </c>
      <c r="I7118" s="10">
        <v>-286.5099999999984</v>
      </c>
      <c r="J7118" s="10">
        <v>34555</v>
      </c>
      <c r="K7118" s="10">
        <v>34390.992118226604</v>
      </c>
      <c r="L7118" s="10">
        <v>164.00788177339564</v>
      </c>
      <c r="M7118" s="10">
        <v>34906.857000000004</v>
      </c>
      <c r="N7118" s="10">
        <v>-351.85700000000361</v>
      </c>
    </row>
    <row r="7119" spans="1:14" x14ac:dyDescent="0.25">
      <c r="A7119" s="9" t="s">
        <v>918</v>
      </c>
      <c r="B7119" s="9" t="s">
        <v>87</v>
      </c>
      <c r="C7119" s="9" t="s">
        <v>42</v>
      </c>
      <c r="D7119" s="9" t="s">
        <v>43</v>
      </c>
      <c r="E7119" s="10">
        <v>46018</v>
      </c>
      <c r="F7119" s="10">
        <v>45740.019900497515</v>
      </c>
      <c r="G7119" s="10">
        <v>277.98009950248525</v>
      </c>
      <c r="H7119" s="10">
        <v>45968.72</v>
      </c>
      <c r="I7119" s="10">
        <v>49.279999999998836</v>
      </c>
      <c r="J7119" s="10">
        <v>34600</v>
      </c>
      <c r="K7119" s="10">
        <v>34390.992039801</v>
      </c>
      <c r="L7119" s="10">
        <v>209.00796019900008</v>
      </c>
      <c r="M7119" s="10">
        <v>34562.947</v>
      </c>
      <c r="N7119" s="10">
        <v>37.052999999999884</v>
      </c>
    </row>
    <row r="7120" spans="1:14" x14ac:dyDescent="0.25">
      <c r="A7120" s="9" t="s">
        <v>918</v>
      </c>
      <c r="B7120" s="9" t="s">
        <v>88</v>
      </c>
      <c r="C7120" s="9" t="s">
        <v>42</v>
      </c>
      <c r="D7120" s="9" t="s">
        <v>43</v>
      </c>
      <c r="E7120" s="10">
        <v>174005.68</v>
      </c>
      <c r="F7120" s="10">
        <v>174187.97029702971</v>
      </c>
      <c r="G7120" s="10">
        <v>-182.29029702971457</v>
      </c>
      <c r="H7120" s="10">
        <v>175929.85</v>
      </c>
      <c r="I7120" s="10">
        <v>-1924.1700000000128</v>
      </c>
      <c r="J7120" s="10">
        <v>34355</v>
      </c>
      <c r="K7120" s="10">
        <v>34390.992079207921</v>
      </c>
      <c r="L7120" s="10">
        <v>-35.992079207921051</v>
      </c>
      <c r="M7120" s="10">
        <v>34734.902000000002</v>
      </c>
      <c r="N7120" s="10">
        <v>-379.90200000000186</v>
      </c>
    </row>
    <row r="7121" spans="1:14" x14ac:dyDescent="0.25">
      <c r="A7121" s="9" t="s">
        <v>918</v>
      </c>
      <c r="B7121" s="9" t="s">
        <v>89</v>
      </c>
      <c r="C7121" s="9" t="s">
        <v>42</v>
      </c>
      <c r="D7121" s="9" t="s">
        <v>53</v>
      </c>
      <c r="E7121" s="10">
        <v>137478</v>
      </c>
      <c r="F7121" s="10">
        <v>134317.36318407962</v>
      </c>
      <c r="G7121" s="10">
        <v>3160.6368159203848</v>
      </c>
      <c r="H7121" s="10">
        <v>134988.95000000001</v>
      </c>
      <c r="I7121" s="10">
        <v>2489.0499999999884</v>
      </c>
      <c r="J7121" s="10">
        <v>26400</v>
      </c>
      <c r="K7121" s="10">
        <v>25793.243781094527</v>
      </c>
      <c r="L7121" s="10">
        <v>606.75621890547336</v>
      </c>
      <c r="M7121" s="10">
        <v>25922.21</v>
      </c>
      <c r="N7121" s="10">
        <v>477.79000000000087</v>
      </c>
    </row>
    <row r="7122" spans="1:14" x14ac:dyDescent="0.25">
      <c r="A7122" s="9" t="s">
        <v>918</v>
      </c>
      <c r="B7122" s="9" t="s">
        <v>54</v>
      </c>
      <c r="C7122" s="9" t="s">
        <v>42</v>
      </c>
      <c r="D7122" s="9" t="s">
        <v>55</v>
      </c>
      <c r="E7122" s="10">
        <v>1736.4</v>
      </c>
      <c r="F7122" s="10">
        <v>1702.3529411764705</v>
      </c>
      <c r="G7122" s="10">
        <v>34.047058823529596</v>
      </c>
      <c r="H7122" s="10">
        <v>1736.4</v>
      </c>
      <c r="I7122" s="10">
        <v>0</v>
      </c>
      <c r="J7122" s="10">
        <v>315.709</v>
      </c>
      <c r="K7122" s="10">
        <v>309.51862745098043</v>
      </c>
      <c r="L7122" s="10">
        <v>6.1903725490195711</v>
      </c>
      <c r="M7122" s="10">
        <v>315.709</v>
      </c>
      <c r="N7122" s="10">
        <v>0</v>
      </c>
    </row>
    <row r="7123" spans="1:14" x14ac:dyDescent="0.25">
      <c r="A7123" s="9" t="s">
        <v>919</v>
      </c>
      <c r="B7123" s="9" t="s">
        <v>25</v>
      </c>
      <c r="C7123" s="9" t="s">
        <v>26</v>
      </c>
      <c r="D7123" s="9" t="s">
        <v>27</v>
      </c>
      <c r="E7123" s="10">
        <v>2592.98</v>
      </c>
      <c r="F7123" s="10">
        <v>0</v>
      </c>
      <c r="G7123" s="10">
        <v>2592.98</v>
      </c>
      <c r="H7123" s="10">
        <v>0</v>
      </c>
      <c r="I7123" s="10">
        <v>2592.98</v>
      </c>
      <c r="J7123" s="10">
        <v>0</v>
      </c>
      <c r="K7123" s="10">
        <v>0</v>
      </c>
      <c r="L7123" s="10">
        <v>0</v>
      </c>
      <c r="M7123" s="10">
        <v>0</v>
      </c>
      <c r="N7123" s="10">
        <v>0</v>
      </c>
    </row>
    <row r="7124" spans="1:14" x14ac:dyDescent="0.25">
      <c r="A7124" s="9" t="s">
        <v>919</v>
      </c>
      <c r="B7124" s="9" t="s">
        <v>28</v>
      </c>
      <c r="C7124" s="9" t="s">
        <v>29</v>
      </c>
      <c r="D7124" s="9" t="s">
        <v>27</v>
      </c>
      <c r="E7124" s="10">
        <v>5.31</v>
      </c>
      <c r="F7124" s="10">
        <v>0</v>
      </c>
      <c r="G7124" s="10">
        <v>5.31</v>
      </c>
      <c r="H7124" s="10">
        <v>5.35</v>
      </c>
      <c r="I7124" s="10">
        <v>-4.0000000000000036E-2</v>
      </c>
      <c r="J7124" s="10">
        <v>0</v>
      </c>
      <c r="K7124" s="10">
        <v>0</v>
      </c>
      <c r="L7124" s="10">
        <v>0</v>
      </c>
      <c r="M7124" s="10">
        <v>0</v>
      </c>
      <c r="N7124" s="10">
        <v>0</v>
      </c>
    </row>
    <row r="7125" spans="1:14" x14ac:dyDescent="0.25">
      <c r="A7125" s="9" t="s">
        <v>919</v>
      </c>
      <c r="B7125" s="9" t="s">
        <v>30</v>
      </c>
      <c r="C7125" s="9" t="s">
        <v>29</v>
      </c>
      <c r="D7125" s="9" t="s">
        <v>27</v>
      </c>
      <c r="E7125" s="10">
        <v>123.92</v>
      </c>
      <c r="F7125" s="10">
        <v>0</v>
      </c>
      <c r="G7125" s="10">
        <v>123.92</v>
      </c>
      <c r="H7125" s="10">
        <v>124.76</v>
      </c>
      <c r="I7125" s="10">
        <v>-0.84000000000000341</v>
      </c>
      <c r="J7125" s="10">
        <v>0</v>
      </c>
      <c r="K7125" s="10">
        <v>0</v>
      </c>
      <c r="L7125" s="10">
        <v>0</v>
      </c>
      <c r="M7125" s="10">
        <v>0</v>
      </c>
      <c r="N7125" s="10">
        <v>0</v>
      </c>
    </row>
    <row r="7126" spans="1:14" x14ac:dyDescent="0.25">
      <c r="A7126" s="9" t="s">
        <v>919</v>
      </c>
      <c r="B7126" s="9" t="s">
        <v>31</v>
      </c>
      <c r="C7126" s="9" t="s">
        <v>29</v>
      </c>
      <c r="D7126" s="9" t="s">
        <v>27</v>
      </c>
      <c r="E7126" s="10">
        <v>832.04</v>
      </c>
      <c r="F7126" s="10">
        <v>0</v>
      </c>
      <c r="G7126" s="10">
        <v>832.04</v>
      </c>
      <c r="H7126" s="10">
        <v>837.67</v>
      </c>
      <c r="I7126" s="10">
        <v>-5.6299999999999955</v>
      </c>
      <c r="J7126" s="10">
        <v>0</v>
      </c>
      <c r="K7126" s="10">
        <v>0</v>
      </c>
      <c r="L7126" s="10">
        <v>0</v>
      </c>
      <c r="M7126" s="10">
        <v>0</v>
      </c>
      <c r="N7126" s="10">
        <v>0</v>
      </c>
    </row>
    <row r="7127" spans="1:14" x14ac:dyDescent="0.25">
      <c r="A7127" s="9" t="s">
        <v>919</v>
      </c>
      <c r="B7127" s="9" t="s">
        <v>32</v>
      </c>
      <c r="C7127" s="9" t="s">
        <v>33</v>
      </c>
      <c r="D7127" s="9" t="s">
        <v>27</v>
      </c>
      <c r="E7127" s="10">
        <v>1322.57</v>
      </c>
      <c r="F7127" s="10">
        <v>0</v>
      </c>
      <c r="G7127" s="10">
        <v>1322.57</v>
      </c>
      <c r="H7127" s="10">
        <v>1372.05</v>
      </c>
      <c r="I7127" s="10">
        <v>-49.480000000000018</v>
      </c>
      <c r="J7127" s="10">
        <v>3.75</v>
      </c>
      <c r="K7127" s="10">
        <v>0</v>
      </c>
      <c r="L7127" s="10">
        <v>3.75</v>
      </c>
      <c r="M7127" s="10">
        <v>3.89</v>
      </c>
      <c r="N7127" s="10">
        <v>-0.14000000000000012</v>
      </c>
    </row>
    <row r="7128" spans="1:14" x14ac:dyDescent="0.25">
      <c r="A7128" s="9" t="s">
        <v>919</v>
      </c>
      <c r="B7128" s="9" t="s">
        <v>34</v>
      </c>
      <c r="C7128" s="9" t="s">
        <v>33</v>
      </c>
      <c r="D7128" s="9" t="s">
        <v>27</v>
      </c>
      <c r="E7128" s="10">
        <v>0</v>
      </c>
      <c r="F7128" s="10">
        <v>0</v>
      </c>
      <c r="G7128" s="10">
        <v>0</v>
      </c>
      <c r="H7128" s="10">
        <v>4716.5</v>
      </c>
      <c r="I7128" s="10">
        <v>-4716.5</v>
      </c>
      <c r="J7128" s="10">
        <v>0</v>
      </c>
      <c r="K7128" s="10">
        <v>0</v>
      </c>
      <c r="L7128" s="10">
        <v>0</v>
      </c>
      <c r="M7128" s="10">
        <v>3.89</v>
      </c>
      <c r="N7128" s="10">
        <v>-3.89</v>
      </c>
    </row>
    <row r="7129" spans="1:14" x14ac:dyDescent="0.25">
      <c r="A7129" s="9" t="s">
        <v>919</v>
      </c>
      <c r="B7129" s="9" t="s">
        <v>35</v>
      </c>
      <c r="C7129" s="9" t="s">
        <v>33</v>
      </c>
      <c r="D7129" s="9" t="s">
        <v>27</v>
      </c>
      <c r="E7129" s="10">
        <v>4918.91</v>
      </c>
      <c r="F7129" s="10">
        <v>0</v>
      </c>
      <c r="G7129" s="10">
        <v>4918.91</v>
      </c>
      <c r="H7129" s="10">
        <v>5102.92</v>
      </c>
      <c r="I7129" s="10">
        <v>-184.01000000000022</v>
      </c>
      <c r="J7129" s="10">
        <v>78.75</v>
      </c>
      <c r="K7129" s="10">
        <v>0</v>
      </c>
      <c r="L7129" s="10">
        <v>78.75</v>
      </c>
      <c r="M7129" s="10">
        <v>81.695999999999998</v>
      </c>
      <c r="N7129" s="10">
        <v>-2.945999999999998</v>
      </c>
    </row>
    <row r="7130" spans="1:14" x14ac:dyDescent="0.25">
      <c r="A7130" s="9" t="s">
        <v>919</v>
      </c>
      <c r="B7130" s="9" t="s">
        <v>36</v>
      </c>
      <c r="C7130" s="9" t="s">
        <v>29</v>
      </c>
      <c r="D7130" s="9" t="s">
        <v>27</v>
      </c>
      <c r="E7130" s="10">
        <v>9321.89</v>
      </c>
      <c r="F7130" s="10">
        <v>0</v>
      </c>
      <c r="G7130" s="10">
        <v>9321.89</v>
      </c>
      <c r="H7130" s="10">
        <v>9384.9599999999991</v>
      </c>
      <c r="I7130" s="10">
        <v>-63.069999999999709</v>
      </c>
      <c r="J7130" s="10">
        <v>0</v>
      </c>
      <c r="K7130" s="10">
        <v>0</v>
      </c>
      <c r="L7130" s="10">
        <v>0</v>
      </c>
      <c r="M7130" s="10">
        <v>0</v>
      </c>
      <c r="N7130" s="10">
        <v>0</v>
      </c>
    </row>
    <row r="7131" spans="1:14" x14ac:dyDescent="0.25">
      <c r="A7131" s="9" t="s">
        <v>919</v>
      </c>
      <c r="B7131" s="9" t="s">
        <v>37</v>
      </c>
      <c r="C7131" s="9" t="s">
        <v>29</v>
      </c>
      <c r="D7131" s="9" t="s">
        <v>27</v>
      </c>
      <c r="E7131" s="10">
        <v>21556.94</v>
      </c>
      <c r="F7131" s="10">
        <v>0</v>
      </c>
      <c r="G7131" s="10">
        <v>21556.94</v>
      </c>
      <c r="H7131" s="10">
        <v>21702.78</v>
      </c>
      <c r="I7131" s="10">
        <v>-145.84000000000015</v>
      </c>
      <c r="J7131" s="10">
        <v>0</v>
      </c>
      <c r="K7131" s="10">
        <v>0</v>
      </c>
      <c r="L7131" s="10">
        <v>0</v>
      </c>
      <c r="M7131" s="10">
        <v>0</v>
      </c>
      <c r="N7131" s="10">
        <v>0</v>
      </c>
    </row>
    <row r="7132" spans="1:14" x14ac:dyDescent="0.25">
      <c r="A7132" s="9" t="s">
        <v>919</v>
      </c>
      <c r="B7132" s="9" t="s">
        <v>38</v>
      </c>
      <c r="C7132" s="9" t="s">
        <v>39</v>
      </c>
      <c r="D7132" s="9" t="s">
        <v>40</v>
      </c>
      <c r="E7132" s="10">
        <v>-534331.92000000004</v>
      </c>
      <c r="F7132" s="10">
        <v>0</v>
      </c>
      <c r="G7132" s="10">
        <v>-534331.92000000004</v>
      </c>
      <c r="H7132" s="10">
        <v>-534331.93999999994</v>
      </c>
      <c r="I7132" s="10">
        <v>1.999999990221113E-2</v>
      </c>
      <c r="J7132" s="10">
        <v>-2801</v>
      </c>
      <c r="K7132" s="10">
        <v>0</v>
      </c>
      <c r="L7132" s="10">
        <v>-2801</v>
      </c>
      <c r="M7132" s="10">
        <v>-2801</v>
      </c>
      <c r="N7132" s="10">
        <v>0</v>
      </c>
    </row>
    <row r="7133" spans="1:14" x14ac:dyDescent="0.25">
      <c r="A7133" s="9" t="s">
        <v>919</v>
      </c>
      <c r="B7133" s="9" t="s">
        <v>92</v>
      </c>
      <c r="C7133" s="9" t="s">
        <v>42</v>
      </c>
      <c r="D7133" s="9" t="s">
        <v>43</v>
      </c>
      <c r="E7133" s="10">
        <v>18.73</v>
      </c>
      <c r="F7133" s="10">
        <v>0</v>
      </c>
      <c r="G7133" s="10">
        <v>18.73</v>
      </c>
      <c r="H7133" s="10">
        <v>0</v>
      </c>
      <c r="I7133" s="10">
        <v>18.73</v>
      </c>
      <c r="J7133" s="10">
        <v>220</v>
      </c>
      <c r="K7133" s="10">
        <v>0</v>
      </c>
      <c r="L7133" s="10">
        <v>220</v>
      </c>
      <c r="M7133" s="10">
        <v>0</v>
      </c>
      <c r="N7133" s="10">
        <v>220</v>
      </c>
    </row>
    <row r="7134" spans="1:14" x14ac:dyDescent="0.25">
      <c r="A7134" s="9" t="s">
        <v>919</v>
      </c>
      <c r="B7134" s="9" t="s">
        <v>41</v>
      </c>
      <c r="C7134" s="9" t="s">
        <v>42</v>
      </c>
      <c r="D7134" s="9" t="s">
        <v>43</v>
      </c>
      <c r="E7134" s="10">
        <v>2038.82</v>
      </c>
      <c r="F7134" s="10">
        <v>2027.4778325123152</v>
      </c>
      <c r="G7134" s="10">
        <v>11.342167487684719</v>
      </c>
      <c r="H7134" s="10">
        <v>2057.89</v>
      </c>
      <c r="I7134" s="10">
        <v>-19.069999999999936</v>
      </c>
      <c r="J7134" s="10">
        <v>33800</v>
      </c>
      <c r="K7134" s="10">
        <v>33612</v>
      </c>
      <c r="L7134" s="10">
        <v>188</v>
      </c>
      <c r="M7134" s="10">
        <v>34116.18</v>
      </c>
      <c r="N7134" s="10">
        <v>-316.18000000000029</v>
      </c>
    </row>
    <row r="7135" spans="1:14" x14ac:dyDescent="0.25">
      <c r="A7135" s="9" t="s">
        <v>919</v>
      </c>
      <c r="B7135" s="9" t="s">
        <v>44</v>
      </c>
      <c r="C7135" s="9" t="s">
        <v>42</v>
      </c>
      <c r="D7135" s="9" t="s">
        <v>43</v>
      </c>
      <c r="E7135" s="10">
        <v>2757.32</v>
      </c>
      <c r="F7135" s="10">
        <v>2753.3830845771145</v>
      </c>
      <c r="G7135" s="10">
        <v>3.9369154228857042</v>
      </c>
      <c r="H7135" s="10">
        <v>2767.15</v>
      </c>
      <c r="I7135" s="10">
        <v>-9.8299999999999272</v>
      </c>
      <c r="J7135" s="10">
        <v>2805</v>
      </c>
      <c r="K7135" s="10">
        <v>2801</v>
      </c>
      <c r="L7135" s="10">
        <v>4</v>
      </c>
      <c r="M7135" s="10">
        <v>2815.0050000000001</v>
      </c>
      <c r="N7135" s="10">
        <v>-10.005000000000109</v>
      </c>
    </row>
    <row r="7136" spans="1:14" x14ac:dyDescent="0.25">
      <c r="A7136" s="9" t="s">
        <v>919</v>
      </c>
      <c r="B7136" s="9" t="s">
        <v>45</v>
      </c>
      <c r="C7136" s="9" t="s">
        <v>42</v>
      </c>
      <c r="D7136" s="9" t="s">
        <v>43</v>
      </c>
      <c r="E7136" s="10">
        <v>8836.32</v>
      </c>
      <c r="F7136" s="10">
        <v>8697.1034482758623</v>
      </c>
      <c r="G7136" s="10">
        <v>139.21655172413739</v>
      </c>
      <c r="H7136" s="10">
        <v>8827.56</v>
      </c>
      <c r="I7136" s="10">
        <v>8.7600000000002183</v>
      </c>
      <c r="J7136" s="10">
        <v>34150</v>
      </c>
      <c r="K7136" s="10">
        <v>33612</v>
      </c>
      <c r="L7136" s="10">
        <v>538</v>
      </c>
      <c r="M7136" s="10">
        <v>34116.18</v>
      </c>
      <c r="N7136" s="10">
        <v>33.819999999999709</v>
      </c>
    </row>
    <row r="7137" spans="1:14" x14ac:dyDescent="0.25">
      <c r="A7137" s="9" t="s">
        <v>919</v>
      </c>
      <c r="B7137" s="9" t="s">
        <v>46</v>
      </c>
      <c r="C7137" s="9" t="s">
        <v>42</v>
      </c>
      <c r="D7137" s="9" t="s">
        <v>43</v>
      </c>
      <c r="E7137" s="10">
        <v>10763.07</v>
      </c>
      <c r="F7137" s="10">
        <v>10516.522167487685</v>
      </c>
      <c r="G7137" s="10">
        <v>246.54783251231493</v>
      </c>
      <c r="H7137" s="10">
        <v>10674.27</v>
      </c>
      <c r="I7137" s="10">
        <v>88.799999999999272</v>
      </c>
      <c r="J7137" s="10">
        <v>34400</v>
      </c>
      <c r="K7137" s="10">
        <v>33612</v>
      </c>
      <c r="L7137" s="10">
        <v>788</v>
      </c>
      <c r="M7137" s="10">
        <v>34116.18</v>
      </c>
      <c r="N7137" s="10">
        <v>283.81999999999971</v>
      </c>
    </row>
    <row r="7138" spans="1:14" x14ac:dyDescent="0.25">
      <c r="A7138" s="9" t="s">
        <v>919</v>
      </c>
      <c r="B7138" s="9" t="s">
        <v>47</v>
      </c>
      <c r="C7138" s="9" t="s">
        <v>42</v>
      </c>
      <c r="D7138" s="9" t="s">
        <v>43</v>
      </c>
      <c r="E7138" s="10">
        <v>16221.55</v>
      </c>
      <c r="F7138" s="10">
        <v>15804.029411764706</v>
      </c>
      <c r="G7138" s="10">
        <v>417.52058823529296</v>
      </c>
      <c r="H7138" s="10">
        <v>16120.11</v>
      </c>
      <c r="I7138" s="10">
        <v>101.43999999999869</v>
      </c>
      <c r="J7138" s="10">
        <v>34500</v>
      </c>
      <c r="K7138" s="10">
        <v>33612</v>
      </c>
      <c r="L7138" s="10">
        <v>888</v>
      </c>
      <c r="M7138" s="10">
        <v>34284.239999999998</v>
      </c>
      <c r="N7138" s="10">
        <v>215.76000000000204</v>
      </c>
    </row>
    <row r="7139" spans="1:14" x14ac:dyDescent="0.25">
      <c r="A7139" s="9" t="s">
        <v>919</v>
      </c>
      <c r="B7139" s="9" t="s">
        <v>48</v>
      </c>
      <c r="C7139" s="9" t="s">
        <v>42</v>
      </c>
      <c r="D7139" s="9" t="s">
        <v>43</v>
      </c>
      <c r="E7139" s="10">
        <v>31985.86</v>
      </c>
      <c r="F7139" s="10">
        <v>30443.35960591133</v>
      </c>
      <c r="G7139" s="10">
        <v>1542.5003940886709</v>
      </c>
      <c r="H7139" s="10">
        <v>30900.01</v>
      </c>
      <c r="I7139" s="10">
        <v>1085.8500000000022</v>
      </c>
      <c r="J7139" s="10">
        <v>35315</v>
      </c>
      <c r="K7139" s="10">
        <v>33612</v>
      </c>
      <c r="L7139" s="10">
        <v>1703</v>
      </c>
      <c r="M7139" s="10">
        <v>34116.18</v>
      </c>
      <c r="N7139" s="10">
        <v>1198.8199999999997</v>
      </c>
    </row>
    <row r="7140" spans="1:14" x14ac:dyDescent="0.25">
      <c r="A7140" s="9" t="s">
        <v>919</v>
      </c>
      <c r="B7140" s="9" t="s">
        <v>49</v>
      </c>
      <c r="C7140" s="9" t="s">
        <v>42</v>
      </c>
      <c r="D7140" s="9" t="s">
        <v>43</v>
      </c>
      <c r="E7140" s="10">
        <v>39358.5</v>
      </c>
      <c r="F7140" s="10">
        <v>38681.812807881775</v>
      </c>
      <c r="G7140" s="10">
        <v>676.68719211822463</v>
      </c>
      <c r="H7140" s="10">
        <v>39262.04</v>
      </c>
      <c r="I7140" s="10">
        <v>96.459999999999127</v>
      </c>
      <c r="J7140" s="10">
        <v>2850</v>
      </c>
      <c r="K7140" s="10">
        <v>2801</v>
      </c>
      <c r="L7140" s="10">
        <v>49</v>
      </c>
      <c r="M7140" s="10">
        <v>2843.0149999999999</v>
      </c>
      <c r="N7140" s="10">
        <v>6.9850000000001273</v>
      </c>
    </row>
    <row r="7141" spans="1:14" x14ac:dyDescent="0.25">
      <c r="A7141" s="9" t="s">
        <v>919</v>
      </c>
      <c r="B7141" s="9" t="s">
        <v>50</v>
      </c>
      <c r="C7141" s="9" t="s">
        <v>42</v>
      </c>
      <c r="D7141" s="9" t="s">
        <v>43</v>
      </c>
      <c r="E7141" s="10">
        <v>45353</v>
      </c>
      <c r="F7141" s="10">
        <v>44703.960199004978</v>
      </c>
      <c r="G7141" s="10">
        <v>649.03980099502223</v>
      </c>
      <c r="H7141" s="10">
        <v>44927.48</v>
      </c>
      <c r="I7141" s="10">
        <v>425.5199999999968</v>
      </c>
      <c r="J7141" s="10">
        <v>34100</v>
      </c>
      <c r="K7141" s="10">
        <v>33612</v>
      </c>
      <c r="L7141" s="10">
        <v>488</v>
      </c>
      <c r="M7141" s="10">
        <v>33780.06</v>
      </c>
      <c r="N7141" s="10">
        <v>319.94000000000233</v>
      </c>
    </row>
    <row r="7142" spans="1:14" x14ac:dyDescent="0.25">
      <c r="A7142" s="9" t="s">
        <v>919</v>
      </c>
      <c r="B7142" s="9" t="s">
        <v>51</v>
      </c>
      <c r="C7142" s="9" t="s">
        <v>42</v>
      </c>
      <c r="D7142" s="9" t="s">
        <v>43</v>
      </c>
      <c r="E7142" s="10">
        <v>184892.61</v>
      </c>
      <c r="F7142" s="10">
        <v>181067.84158415842</v>
      </c>
      <c r="G7142" s="10">
        <v>3824.768415841565</v>
      </c>
      <c r="H7142" s="10">
        <v>182878.52</v>
      </c>
      <c r="I7142" s="10">
        <v>2014.0899999999965</v>
      </c>
      <c r="J7142" s="10">
        <v>34322</v>
      </c>
      <c r="K7142" s="10">
        <v>33612</v>
      </c>
      <c r="L7142" s="10">
        <v>710</v>
      </c>
      <c r="M7142" s="10">
        <v>33948.120000000003</v>
      </c>
      <c r="N7142" s="10">
        <v>373.87999999999738</v>
      </c>
    </row>
    <row r="7143" spans="1:14" x14ac:dyDescent="0.25">
      <c r="A7143" s="9" t="s">
        <v>919</v>
      </c>
      <c r="B7143" s="9" t="s">
        <v>52</v>
      </c>
      <c r="C7143" s="9" t="s">
        <v>42</v>
      </c>
      <c r="D7143" s="9" t="s">
        <v>53</v>
      </c>
      <c r="E7143" s="10">
        <v>149734.51</v>
      </c>
      <c r="F7143" s="10">
        <v>149478.07920792076</v>
      </c>
      <c r="G7143" s="10">
        <v>256.43079207924893</v>
      </c>
      <c r="H7143" s="10">
        <v>150972.85999999999</v>
      </c>
      <c r="I7143" s="10">
        <v>-1238.3499999999767</v>
      </c>
      <c r="J7143" s="10">
        <v>25290</v>
      </c>
      <c r="K7143" s="10">
        <v>25209</v>
      </c>
      <c r="L7143" s="10">
        <v>81</v>
      </c>
      <c r="M7143" s="10">
        <v>25461.09</v>
      </c>
      <c r="N7143" s="10">
        <v>-171.09000000000015</v>
      </c>
    </row>
    <row r="7144" spans="1:14" x14ac:dyDescent="0.25">
      <c r="A7144" s="9" t="s">
        <v>919</v>
      </c>
      <c r="B7144" s="9" t="s">
        <v>54</v>
      </c>
      <c r="C7144" s="9" t="s">
        <v>42</v>
      </c>
      <c r="D7144" s="9" t="s">
        <v>55</v>
      </c>
      <c r="E7144" s="10">
        <v>1697.07</v>
      </c>
      <c r="F7144" s="10">
        <v>1663.7941176470588</v>
      </c>
      <c r="G7144" s="10">
        <v>33.275882352941153</v>
      </c>
      <c r="H7144" s="10">
        <v>1697.07</v>
      </c>
      <c r="I7144" s="10">
        <v>0</v>
      </c>
      <c r="J7144" s="10">
        <v>308.55799999999999</v>
      </c>
      <c r="K7144" s="10">
        <v>302.50784313725489</v>
      </c>
      <c r="L7144" s="10">
        <v>6.0501568627450979</v>
      </c>
      <c r="M7144" s="10">
        <v>308.55799999999999</v>
      </c>
      <c r="N7144" s="10">
        <v>0</v>
      </c>
    </row>
    <row r="7145" spans="1:14" x14ac:dyDescent="0.25">
      <c r="A7145" s="9" t="s">
        <v>920</v>
      </c>
      <c r="B7145" s="9" t="s">
        <v>25</v>
      </c>
      <c r="C7145" s="9" t="s">
        <v>26</v>
      </c>
      <c r="D7145" s="9" t="s">
        <v>27</v>
      </c>
      <c r="E7145" s="10">
        <v>1068.1199999999999</v>
      </c>
      <c r="F7145" s="10">
        <v>0</v>
      </c>
      <c r="G7145" s="10">
        <v>1068.1199999999999</v>
      </c>
      <c r="H7145" s="10">
        <v>0</v>
      </c>
      <c r="I7145" s="10">
        <v>1068.1199999999999</v>
      </c>
      <c r="J7145" s="10">
        <v>0</v>
      </c>
      <c r="K7145" s="10">
        <v>0</v>
      </c>
      <c r="L7145" s="10">
        <v>0</v>
      </c>
      <c r="M7145" s="10">
        <v>0</v>
      </c>
      <c r="N7145" s="10">
        <v>0</v>
      </c>
    </row>
    <row r="7146" spans="1:14" x14ac:dyDescent="0.25">
      <c r="A7146" s="9" t="s">
        <v>920</v>
      </c>
      <c r="B7146" s="9" t="s">
        <v>28</v>
      </c>
      <c r="C7146" s="9" t="s">
        <v>29</v>
      </c>
      <c r="D7146" s="9" t="s">
        <v>27</v>
      </c>
      <c r="E7146" s="10">
        <v>1.42</v>
      </c>
      <c r="F7146" s="10">
        <v>0</v>
      </c>
      <c r="G7146" s="10">
        <v>1.42</v>
      </c>
      <c r="H7146" s="10">
        <v>1.43</v>
      </c>
      <c r="I7146" s="10">
        <v>-1.0000000000000009E-2</v>
      </c>
      <c r="J7146" s="10">
        <v>0</v>
      </c>
      <c r="K7146" s="10">
        <v>0</v>
      </c>
      <c r="L7146" s="10">
        <v>0</v>
      </c>
      <c r="M7146" s="10">
        <v>0</v>
      </c>
      <c r="N7146" s="10">
        <v>0</v>
      </c>
    </row>
    <row r="7147" spans="1:14" x14ac:dyDescent="0.25">
      <c r="A7147" s="9" t="s">
        <v>920</v>
      </c>
      <c r="B7147" s="9" t="s">
        <v>30</v>
      </c>
      <c r="C7147" s="9" t="s">
        <v>29</v>
      </c>
      <c r="D7147" s="9" t="s">
        <v>27</v>
      </c>
      <c r="E7147" s="10">
        <v>33.200000000000003</v>
      </c>
      <c r="F7147" s="10">
        <v>0</v>
      </c>
      <c r="G7147" s="10">
        <v>33.200000000000003</v>
      </c>
      <c r="H7147" s="10">
        <v>33.43</v>
      </c>
      <c r="I7147" s="10">
        <v>-0.22999999999999687</v>
      </c>
      <c r="J7147" s="10">
        <v>0</v>
      </c>
      <c r="K7147" s="10">
        <v>0</v>
      </c>
      <c r="L7147" s="10">
        <v>0</v>
      </c>
      <c r="M7147" s="10">
        <v>0</v>
      </c>
      <c r="N7147" s="10">
        <v>0</v>
      </c>
    </row>
    <row r="7148" spans="1:14" x14ac:dyDescent="0.25">
      <c r="A7148" s="9" t="s">
        <v>920</v>
      </c>
      <c r="B7148" s="9" t="s">
        <v>31</v>
      </c>
      <c r="C7148" s="9" t="s">
        <v>29</v>
      </c>
      <c r="D7148" s="9" t="s">
        <v>27</v>
      </c>
      <c r="E7148" s="10">
        <v>222.93</v>
      </c>
      <c r="F7148" s="10">
        <v>0</v>
      </c>
      <c r="G7148" s="10">
        <v>222.93</v>
      </c>
      <c r="H7148" s="10">
        <v>224.45</v>
      </c>
      <c r="I7148" s="10">
        <v>-1.5199999999999818</v>
      </c>
      <c r="J7148" s="10">
        <v>0</v>
      </c>
      <c r="K7148" s="10">
        <v>0</v>
      </c>
      <c r="L7148" s="10">
        <v>0</v>
      </c>
      <c r="M7148" s="10">
        <v>0</v>
      </c>
      <c r="N7148" s="10">
        <v>0</v>
      </c>
    </row>
    <row r="7149" spans="1:14" x14ac:dyDescent="0.25">
      <c r="A7149" s="9" t="s">
        <v>920</v>
      </c>
      <c r="B7149" s="9" t="s">
        <v>32</v>
      </c>
      <c r="C7149" s="9" t="s">
        <v>33</v>
      </c>
      <c r="D7149" s="9" t="s">
        <v>27</v>
      </c>
      <c r="E7149" s="10">
        <v>793.54</v>
      </c>
      <c r="F7149" s="10">
        <v>0</v>
      </c>
      <c r="G7149" s="10">
        <v>793.54</v>
      </c>
      <c r="H7149" s="10">
        <v>529.38</v>
      </c>
      <c r="I7149" s="10">
        <v>264.15999999999997</v>
      </c>
      <c r="J7149" s="10">
        <v>2.25</v>
      </c>
      <c r="K7149" s="10">
        <v>0</v>
      </c>
      <c r="L7149" s="10">
        <v>2.25</v>
      </c>
      <c r="M7149" s="10">
        <v>1.5009999999999999</v>
      </c>
      <c r="N7149" s="10">
        <v>0.74900000000000011</v>
      </c>
    </row>
    <row r="7150" spans="1:14" x14ac:dyDescent="0.25">
      <c r="A7150" s="9" t="s">
        <v>920</v>
      </c>
      <c r="B7150" s="9" t="s">
        <v>34</v>
      </c>
      <c r="C7150" s="9" t="s">
        <v>33</v>
      </c>
      <c r="D7150" s="9" t="s">
        <v>27</v>
      </c>
      <c r="E7150" s="10">
        <v>0</v>
      </c>
      <c r="F7150" s="10">
        <v>0</v>
      </c>
      <c r="G7150" s="10">
        <v>0</v>
      </c>
      <c r="H7150" s="10">
        <v>1819.77</v>
      </c>
      <c r="I7150" s="10">
        <v>-1819.77</v>
      </c>
      <c r="J7150" s="10">
        <v>0</v>
      </c>
      <c r="K7150" s="10">
        <v>0</v>
      </c>
      <c r="L7150" s="10">
        <v>0</v>
      </c>
      <c r="M7150" s="10">
        <v>1.5009999999999999</v>
      </c>
      <c r="N7150" s="10">
        <v>-1.5009999999999999</v>
      </c>
    </row>
    <row r="7151" spans="1:14" x14ac:dyDescent="0.25">
      <c r="A7151" s="9" t="s">
        <v>920</v>
      </c>
      <c r="B7151" s="9" t="s">
        <v>35</v>
      </c>
      <c r="C7151" s="9" t="s">
        <v>33</v>
      </c>
      <c r="D7151" s="9" t="s">
        <v>27</v>
      </c>
      <c r="E7151" s="10">
        <v>2951.35</v>
      </c>
      <c r="F7151" s="10">
        <v>0</v>
      </c>
      <c r="G7151" s="10">
        <v>2951.35</v>
      </c>
      <c r="H7151" s="10">
        <v>1968.88</v>
      </c>
      <c r="I7151" s="10">
        <v>982.4699999999998</v>
      </c>
      <c r="J7151" s="10">
        <v>47.25</v>
      </c>
      <c r="K7151" s="10">
        <v>0</v>
      </c>
      <c r="L7151" s="10">
        <v>47.25</v>
      </c>
      <c r="M7151" s="10">
        <v>31.521000000000001</v>
      </c>
      <c r="N7151" s="10">
        <v>15.728999999999999</v>
      </c>
    </row>
    <row r="7152" spans="1:14" x14ac:dyDescent="0.25">
      <c r="A7152" s="9" t="s">
        <v>920</v>
      </c>
      <c r="B7152" s="9" t="s">
        <v>36</v>
      </c>
      <c r="C7152" s="9" t="s">
        <v>29</v>
      </c>
      <c r="D7152" s="9" t="s">
        <v>27</v>
      </c>
      <c r="E7152" s="10">
        <v>2497.63</v>
      </c>
      <c r="F7152" s="10">
        <v>0</v>
      </c>
      <c r="G7152" s="10">
        <v>2497.63</v>
      </c>
      <c r="H7152" s="10">
        <v>2514.61</v>
      </c>
      <c r="I7152" s="10">
        <v>-16.980000000000018</v>
      </c>
      <c r="J7152" s="10">
        <v>0</v>
      </c>
      <c r="K7152" s="10">
        <v>0</v>
      </c>
      <c r="L7152" s="10">
        <v>0</v>
      </c>
      <c r="M7152" s="10">
        <v>0</v>
      </c>
      <c r="N7152" s="10">
        <v>0</v>
      </c>
    </row>
    <row r="7153" spans="1:14" x14ac:dyDescent="0.25">
      <c r="A7153" s="9" t="s">
        <v>920</v>
      </c>
      <c r="B7153" s="9" t="s">
        <v>37</v>
      </c>
      <c r="C7153" s="9" t="s">
        <v>29</v>
      </c>
      <c r="D7153" s="9" t="s">
        <v>27</v>
      </c>
      <c r="E7153" s="10">
        <v>5775.79</v>
      </c>
      <c r="F7153" s="10">
        <v>0</v>
      </c>
      <c r="G7153" s="10">
        <v>5775.79</v>
      </c>
      <c r="H7153" s="10">
        <v>5815.04</v>
      </c>
      <c r="I7153" s="10">
        <v>-39.25</v>
      </c>
      <c r="J7153" s="10">
        <v>0</v>
      </c>
      <c r="K7153" s="10">
        <v>0</v>
      </c>
      <c r="L7153" s="10">
        <v>0</v>
      </c>
      <c r="M7153" s="10">
        <v>0</v>
      </c>
      <c r="N7153" s="10">
        <v>0</v>
      </c>
    </row>
    <row r="7154" spans="1:14" x14ac:dyDescent="0.25">
      <c r="A7154" s="9" t="s">
        <v>920</v>
      </c>
      <c r="B7154" s="9" t="s">
        <v>91</v>
      </c>
      <c r="C7154" s="9" t="s">
        <v>39</v>
      </c>
      <c r="D7154" s="9" t="s">
        <v>40</v>
      </c>
      <c r="E7154" s="10">
        <v>-147499.67000000001</v>
      </c>
      <c r="F7154" s="10">
        <v>0</v>
      </c>
      <c r="G7154" s="10">
        <v>-147499.67000000001</v>
      </c>
      <c r="H7154" s="10">
        <v>-147499.69</v>
      </c>
      <c r="I7154" s="10">
        <v>1.9999999989522621E-2</v>
      </c>
      <c r="J7154" s="10">
        <v>-1501</v>
      </c>
      <c r="K7154" s="10">
        <v>0</v>
      </c>
      <c r="L7154" s="10">
        <v>-1501</v>
      </c>
      <c r="M7154" s="10">
        <v>-1501</v>
      </c>
      <c r="N7154" s="10">
        <v>0</v>
      </c>
    </row>
    <row r="7155" spans="1:14" x14ac:dyDescent="0.25">
      <c r="A7155" s="9" t="s">
        <v>920</v>
      </c>
      <c r="B7155" s="9" t="s">
        <v>92</v>
      </c>
      <c r="C7155" s="9" t="s">
        <v>42</v>
      </c>
      <c r="D7155" s="9" t="s">
        <v>43</v>
      </c>
      <c r="E7155" s="10">
        <v>136.19</v>
      </c>
      <c r="F7155" s="10">
        <v>127.76237623762377</v>
      </c>
      <c r="G7155" s="10">
        <v>8.4276237623762285</v>
      </c>
      <c r="H7155" s="10">
        <v>129.04</v>
      </c>
      <c r="I7155" s="10">
        <v>7.1500000000000057</v>
      </c>
      <c r="J7155" s="10">
        <v>1600</v>
      </c>
      <c r="K7155" s="10">
        <v>1501</v>
      </c>
      <c r="L7155" s="10">
        <v>99</v>
      </c>
      <c r="M7155" s="10">
        <v>1516.01</v>
      </c>
      <c r="N7155" s="10">
        <v>83.990000000000009</v>
      </c>
    </row>
    <row r="7156" spans="1:14" x14ac:dyDescent="0.25">
      <c r="A7156" s="9" t="s">
        <v>920</v>
      </c>
      <c r="B7156" s="9" t="s">
        <v>93</v>
      </c>
      <c r="C7156" s="9" t="s">
        <v>42</v>
      </c>
      <c r="D7156" s="9" t="s">
        <v>43</v>
      </c>
      <c r="E7156" s="10">
        <v>520.91999999999996</v>
      </c>
      <c r="F7156" s="10">
        <v>518.38423645320199</v>
      </c>
      <c r="G7156" s="10">
        <v>2.5357635467979662</v>
      </c>
      <c r="H7156" s="10">
        <v>526.16</v>
      </c>
      <c r="I7156" s="10">
        <v>-5.2400000000000091</v>
      </c>
      <c r="J7156" s="10">
        <v>9050</v>
      </c>
      <c r="K7156" s="10">
        <v>9006</v>
      </c>
      <c r="L7156" s="10">
        <v>44</v>
      </c>
      <c r="M7156" s="10">
        <v>9141.09</v>
      </c>
      <c r="N7156" s="10">
        <v>-91.090000000000146</v>
      </c>
    </row>
    <row r="7157" spans="1:14" x14ac:dyDescent="0.25">
      <c r="A7157" s="9" t="s">
        <v>920</v>
      </c>
      <c r="B7157" s="9" t="s">
        <v>94</v>
      </c>
      <c r="C7157" s="9" t="s">
        <v>42</v>
      </c>
      <c r="D7157" s="9" t="s">
        <v>43</v>
      </c>
      <c r="E7157" s="10">
        <v>746.46</v>
      </c>
      <c r="F7157" s="10">
        <v>742.99502487562188</v>
      </c>
      <c r="G7157" s="10">
        <v>3.4649751243781566</v>
      </c>
      <c r="H7157" s="10">
        <v>746.71</v>
      </c>
      <c r="I7157" s="10">
        <v>-0.25</v>
      </c>
      <c r="J7157" s="10">
        <v>1508</v>
      </c>
      <c r="K7157" s="10">
        <v>1501</v>
      </c>
      <c r="L7157" s="10">
        <v>7</v>
      </c>
      <c r="M7157" s="10">
        <v>1508.5050000000001</v>
      </c>
      <c r="N7157" s="10">
        <v>-0.50500000000010914</v>
      </c>
    </row>
    <row r="7158" spans="1:14" x14ac:dyDescent="0.25">
      <c r="A7158" s="9" t="s">
        <v>920</v>
      </c>
      <c r="B7158" s="9" t="s">
        <v>45</v>
      </c>
      <c r="C7158" s="9" t="s">
        <v>42</v>
      </c>
      <c r="D7158" s="9" t="s">
        <v>43</v>
      </c>
      <c r="E7158" s="10">
        <v>2341.69</v>
      </c>
      <c r="F7158" s="10">
        <v>2330.305418719212</v>
      </c>
      <c r="G7158" s="10">
        <v>11.384581280788098</v>
      </c>
      <c r="H7158" s="10">
        <v>2365.2600000000002</v>
      </c>
      <c r="I7158" s="10">
        <v>-23.570000000000164</v>
      </c>
      <c r="J7158" s="10">
        <v>9050</v>
      </c>
      <c r="K7158" s="10">
        <v>9006</v>
      </c>
      <c r="L7158" s="10">
        <v>44</v>
      </c>
      <c r="M7158" s="10">
        <v>9141.09</v>
      </c>
      <c r="N7158" s="10">
        <v>-91.090000000000146</v>
      </c>
    </row>
    <row r="7159" spans="1:14" x14ac:dyDescent="0.25">
      <c r="A7159" s="9" t="s">
        <v>920</v>
      </c>
      <c r="B7159" s="9" t="s">
        <v>46</v>
      </c>
      <c r="C7159" s="9" t="s">
        <v>42</v>
      </c>
      <c r="D7159" s="9" t="s">
        <v>43</v>
      </c>
      <c r="E7159" s="10">
        <v>2831.57</v>
      </c>
      <c r="F7159" s="10">
        <v>2817.7931034482758</v>
      </c>
      <c r="G7159" s="10">
        <v>13.776896551724349</v>
      </c>
      <c r="H7159" s="10">
        <v>2860.06</v>
      </c>
      <c r="I7159" s="10">
        <v>-28.489999999999782</v>
      </c>
      <c r="J7159" s="10">
        <v>9050</v>
      </c>
      <c r="K7159" s="10">
        <v>9006</v>
      </c>
      <c r="L7159" s="10">
        <v>44</v>
      </c>
      <c r="M7159" s="10">
        <v>9141.09</v>
      </c>
      <c r="N7159" s="10">
        <v>-91.090000000000146</v>
      </c>
    </row>
    <row r="7160" spans="1:14" x14ac:dyDescent="0.25">
      <c r="A7160" s="9" t="s">
        <v>920</v>
      </c>
      <c r="B7160" s="9" t="s">
        <v>47</v>
      </c>
      <c r="C7160" s="9" t="s">
        <v>42</v>
      </c>
      <c r="D7160" s="9" t="s">
        <v>43</v>
      </c>
      <c r="E7160" s="10">
        <v>4316.34</v>
      </c>
      <c r="F7160" s="10">
        <v>4234.5294117647063</v>
      </c>
      <c r="G7160" s="10">
        <v>81.810588235293835</v>
      </c>
      <c r="H7160" s="10">
        <v>4319.22</v>
      </c>
      <c r="I7160" s="10">
        <v>-2.8800000000001091</v>
      </c>
      <c r="J7160" s="10">
        <v>9180</v>
      </c>
      <c r="K7160" s="10">
        <v>9006</v>
      </c>
      <c r="L7160" s="10">
        <v>174</v>
      </c>
      <c r="M7160" s="10">
        <v>9186.1200000000008</v>
      </c>
      <c r="N7160" s="10">
        <v>-6.1200000000008004</v>
      </c>
    </row>
    <row r="7161" spans="1:14" x14ac:dyDescent="0.25">
      <c r="A7161" s="9" t="s">
        <v>920</v>
      </c>
      <c r="B7161" s="9" t="s">
        <v>48</v>
      </c>
      <c r="C7161" s="9" t="s">
        <v>42</v>
      </c>
      <c r="D7161" s="9" t="s">
        <v>43</v>
      </c>
      <c r="E7161" s="10">
        <v>8273.84</v>
      </c>
      <c r="F7161" s="10">
        <v>8156.9950738916259</v>
      </c>
      <c r="G7161" s="10">
        <v>116.84492610837424</v>
      </c>
      <c r="H7161" s="10">
        <v>8279.35</v>
      </c>
      <c r="I7161" s="10">
        <v>-5.5100000000002183</v>
      </c>
      <c r="J7161" s="10">
        <v>9135</v>
      </c>
      <c r="K7161" s="10">
        <v>9006</v>
      </c>
      <c r="L7161" s="10">
        <v>129</v>
      </c>
      <c r="M7161" s="10">
        <v>9141.09</v>
      </c>
      <c r="N7161" s="10">
        <v>-6.0900000000001455</v>
      </c>
    </row>
    <row r="7162" spans="1:14" x14ac:dyDescent="0.25">
      <c r="A7162" s="9" t="s">
        <v>920</v>
      </c>
      <c r="B7162" s="9" t="s">
        <v>50</v>
      </c>
      <c r="C7162" s="9" t="s">
        <v>42</v>
      </c>
      <c r="D7162" s="9" t="s">
        <v>43</v>
      </c>
      <c r="E7162" s="10">
        <v>12029.85</v>
      </c>
      <c r="F7162" s="10">
        <v>11977.980099502487</v>
      </c>
      <c r="G7162" s="10">
        <v>51.869900497513299</v>
      </c>
      <c r="H7162" s="10">
        <v>12037.87</v>
      </c>
      <c r="I7162" s="10">
        <v>-8.0200000000004366</v>
      </c>
      <c r="J7162" s="10">
        <v>9045</v>
      </c>
      <c r="K7162" s="10">
        <v>9006</v>
      </c>
      <c r="L7162" s="10">
        <v>39</v>
      </c>
      <c r="M7162" s="10">
        <v>9051.0300000000007</v>
      </c>
      <c r="N7162" s="10">
        <v>-6.0300000000006548</v>
      </c>
    </row>
    <row r="7163" spans="1:14" x14ac:dyDescent="0.25">
      <c r="A7163" s="9" t="s">
        <v>920</v>
      </c>
      <c r="B7163" s="9" t="s">
        <v>95</v>
      </c>
      <c r="C7163" s="9" t="s">
        <v>42</v>
      </c>
      <c r="D7163" s="9" t="s">
        <v>43</v>
      </c>
      <c r="E7163" s="10">
        <v>13417.63</v>
      </c>
      <c r="F7163" s="10">
        <v>13223.812807881774</v>
      </c>
      <c r="G7163" s="10">
        <v>193.81719211822565</v>
      </c>
      <c r="H7163" s="10">
        <v>13422.17</v>
      </c>
      <c r="I7163" s="10">
        <v>-4.5400000000008731</v>
      </c>
      <c r="J7163" s="10">
        <v>1523</v>
      </c>
      <c r="K7163" s="10">
        <v>1501</v>
      </c>
      <c r="L7163" s="10">
        <v>22</v>
      </c>
      <c r="M7163" s="10">
        <v>1523.5150000000001</v>
      </c>
      <c r="N7163" s="10">
        <v>-0.51500000000010004</v>
      </c>
    </row>
    <row r="7164" spans="1:14" x14ac:dyDescent="0.25">
      <c r="A7164" s="9" t="s">
        <v>920</v>
      </c>
      <c r="B7164" s="9" t="s">
        <v>51</v>
      </c>
      <c r="C7164" s="9" t="s">
        <v>42</v>
      </c>
      <c r="D7164" s="9" t="s">
        <v>43</v>
      </c>
      <c r="E7164" s="10">
        <v>48967.83</v>
      </c>
      <c r="F7164" s="10">
        <v>48515.326732673268</v>
      </c>
      <c r="G7164" s="10">
        <v>452.5032673267342</v>
      </c>
      <c r="H7164" s="10">
        <v>49000.480000000003</v>
      </c>
      <c r="I7164" s="10">
        <v>-32.650000000001455</v>
      </c>
      <c r="J7164" s="10">
        <v>9090</v>
      </c>
      <c r="K7164" s="10">
        <v>9006</v>
      </c>
      <c r="L7164" s="10">
        <v>84</v>
      </c>
      <c r="M7164" s="10">
        <v>9096.06</v>
      </c>
      <c r="N7164" s="10">
        <v>-6.0599999999994907</v>
      </c>
    </row>
    <row r="7165" spans="1:14" x14ac:dyDescent="0.25">
      <c r="A7165" s="9" t="s">
        <v>920</v>
      </c>
      <c r="B7165" s="9" t="s">
        <v>52</v>
      </c>
      <c r="C7165" s="9" t="s">
        <v>42</v>
      </c>
      <c r="D7165" s="9" t="s">
        <v>53</v>
      </c>
      <c r="E7165" s="10">
        <v>40118.660000000003</v>
      </c>
      <c r="F7165" s="10">
        <v>40051.158415841586</v>
      </c>
      <c r="G7165" s="10">
        <v>67.501584158417245</v>
      </c>
      <c r="H7165" s="10">
        <v>40451.67</v>
      </c>
      <c r="I7165" s="10">
        <v>-333.00999999999476</v>
      </c>
      <c r="J7165" s="10">
        <v>6776</v>
      </c>
      <c r="K7165" s="10">
        <v>6754.5</v>
      </c>
      <c r="L7165" s="10">
        <v>21.5</v>
      </c>
      <c r="M7165" s="10">
        <v>6822.0450000000001</v>
      </c>
      <c r="N7165" s="10">
        <v>-46.045000000000073</v>
      </c>
    </row>
    <row r="7166" spans="1:14" x14ac:dyDescent="0.25">
      <c r="A7166" s="9" t="s">
        <v>920</v>
      </c>
      <c r="B7166" s="9" t="s">
        <v>54</v>
      </c>
      <c r="C7166" s="9" t="s">
        <v>42</v>
      </c>
      <c r="D7166" s="9" t="s">
        <v>55</v>
      </c>
      <c r="E7166" s="10">
        <v>454.71</v>
      </c>
      <c r="F7166" s="10">
        <v>445.79411764705884</v>
      </c>
      <c r="G7166" s="10">
        <v>8.9158823529411393</v>
      </c>
      <c r="H7166" s="10">
        <v>454.71</v>
      </c>
      <c r="I7166" s="10">
        <v>0</v>
      </c>
      <c r="J7166" s="10">
        <v>82.674999999999997</v>
      </c>
      <c r="K7166" s="10">
        <v>81.053921568627445</v>
      </c>
      <c r="L7166" s="10">
        <v>1.6210784313725526</v>
      </c>
      <c r="M7166" s="10">
        <v>82.674999999999997</v>
      </c>
      <c r="N7166" s="10">
        <v>0</v>
      </c>
    </row>
    <row r="7167" spans="1:14" x14ac:dyDescent="0.25">
      <c r="A7167" s="9" t="s">
        <v>921</v>
      </c>
      <c r="B7167" s="9" t="s">
        <v>25</v>
      </c>
      <c r="C7167" s="9" t="s">
        <v>26</v>
      </c>
      <c r="D7167" s="9" t="s">
        <v>27</v>
      </c>
      <c r="E7167" s="10">
        <v>-2538.5300000000002</v>
      </c>
      <c r="F7167" s="10">
        <v>0</v>
      </c>
      <c r="G7167" s="10">
        <v>-2538.5300000000002</v>
      </c>
      <c r="H7167" s="10">
        <v>0</v>
      </c>
      <c r="I7167" s="10">
        <v>-2538.5300000000002</v>
      </c>
      <c r="J7167" s="10">
        <v>0</v>
      </c>
      <c r="K7167" s="10">
        <v>0</v>
      </c>
      <c r="L7167" s="10">
        <v>0</v>
      </c>
      <c r="M7167" s="10">
        <v>0</v>
      </c>
      <c r="N7167" s="10">
        <v>0</v>
      </c>
    </row>
    <row r="7168" spans="1:14" x14ac:dyDescent="0.25">
      <c r="A7168" s="9" t="s">
        <v>921</v>
      </c>
      <c r="B7168" s="9" t="s">
        <v>28</v>
      </c>
      <c r="C7168" s="9" t="s">
        <v>29</v>
      </c>
      <c r="D7168" s="9" t="s">
        <v>27</v>
      </c>
      <c r="E7168" s="10">
        <v>6.22</v>
      </c>
      <c r="F7168" s="10">
        <v>0</v>
      </c>
      <c r="G7168" s="10">
        <v>6.22</v>
      </c>
      <c r="H7168" s="10">
        <v>6.11</v>
      </c>
      <c r="I7168" s="10">
        <v>0.10999999999999943</v>
      </c>
      <c r="J7168" s="10">
        <v>0</v>
      </c>
      <c r="K7168" s="10">
        <v>0</v>
      </c>
      <c r="L7168" s="10">
        <v>0</v>
      </c>
      <c r="M7168" s="10">
        <v>0</v>
      </c>
      <c r="N7168" s="10">
        <v>0</v>
      </c>
    </row>
    <row r="7169" spans="1:14" x14ac:dyDescent="0.25">
      <c r="A7169" s="9" t="s">
        <v>921</v>
      </c>
      <c r="B7169" s="9" t="s">
        <v>30</v>
      </c>
      <c r="C7169" s="9" t="s">
        <v>29</v>
      </c>
      <c r="D7169" s="9" t="s">
        <v>27</v>
      </c>
      <c r="E7169" s="10">
        <v>145.12</v>
      </c>
      <c r="F7169" s="10">
        <v>0</v>
      </c>
      <c r="G7169" s="10">
        <v>145.12</v>
      </c>
      <c r="H7169" s="10">
        <v>142.53</v>
      </c>
      <c r="I7169" s="10">
        <v>2.5900000000000034</v>
      </c>
      <c r="J7169" s="10">
        <v>0</v>
      </c>
      <c r="K7169" s="10">
        <v>0</v>
      </c>
      <c r="L7169" s="10">
        <v>0</v>
      </c>
      <c r="M7169" s="10">
        <v>0</v>
      </c>
      <c r="N7169" s="10">
        <v>0</v>
      </c>
    </row>
    <row r="7170" spans="1:14" x14ac:dyDescent="0.25">
      <c r="A7170" s="9" t="s">
        <v>921</v>
      </c>
      <c r="B7170" s="9" t="s">
        <v>31</v>
      </c>
      <c r="C7170" s="9" t="s">
        <v>29</v>
      </c>
      <c r="D7170" s="9" t="s">
        <v>27</v>
      </c>
      <c r="E7170" s="10">
        <v>974.37</v>
      </c>
      <c r="F7170" s="10">
        <v>0</v>
      </c>
      <c r="G7170" s="10">
        <v>974.37</v>
      </c>
      <c r="H7170" s="10">
        <v>957.02</v>
      </c>
      <c r="I7170" s="10">
        <v>17.350000000000023</v>
      </c>
      <c r="J7170" s="10">
        <v>0</v>
      </c>
      <c r="K7170" s="10">
        <v>0</v>
      </c>
      <c r="L7170" s="10">
        <v>0</v>
      </c>
      <c r="M7170" s="10">
        <v>0</v>
      </c>
      <c r="N7170" s="10">
        <v>0</v>
      </c>
    </row>
    <row r="7171" spans="1:14" x14ac:dyDescent="0.25">
      <c r="A7171" s="9" t="s">
        <v>921</v>
      </c>
      <c r="B7171" s="9" t="s">
        <v>32</v>
      </c>
      <c r="C7171" s="9" t="s">
        <v>33</v>
      </c>
      <c r="D7171" s="9" t="s">
        <v>27</v>
      </c>
      <c r="E7171" s="10">
        <v>2849.7</v>
      </c>
      <c r="F7171" s="10">
        <v>0</v>
      </c>
      <c r="G7171" s="10">
        <v>2849.7</v>
      </c>
      <c r="H7171" s="10">
        <v>1620.37</v>
      </c>
      <c r="I7171" s="10">
        <v>1229.33</v>
      </c>
      <c r="J7171" s="10">
        <v>8.08</v>
      </c>
      <c r="K7171" s="10">
        <v>0</v>
      </c>
      <c r="L7171" s="10">
        <v>8.08</v>
      </c>
      <c r="M7171" s="10">
        <v>4.5940000000000003</v>
      </c>
      <c r="N7171" s="10">
        <v>3.4859999999999998</v>
      </c>
    </row>
    <row r="7172" spans="1:14" x14ac:dyDescent="0.25">
      <c r="A7172" s="9" t="s">
        <v>921</v>
      </c>
      <c r="B7172" s="9" t="s">
        <v>34</v>
      </c>
      <c r="C7172" s="9" t="s">
        <v>33</v>
      </c>
      <c r="D7172" s="9" t="s">
        <v>27</v>
      </c>
      <c r="E7172" s="10">
        <v>9795.9500000000007</v>
      </c>
      <c r="F7172" s="10">
        <v>0</v>
      </c>
      <c r="G7172" s="10">
        <v>9795.9500000000007</v>
      </c>
      <c r="H7172" s="10">
        <v>5570.09</v>
      </c>
      <c r="I7172" s="10">
        <v>4225.8600000000006</v>
      </c>
      <c r="J7172" s="10">
        <v>8.08</v>
      </c>
      <c r="K7172" s="10">
        <v>0</v>
      </c>
      <c r="L7172" s="10">
        <v>8.08</v>
      </c>
      <c r="M7172" s="10">
        <v>4.5940000000000003</v>
      </c>
      <c r="N7172" s="10">
        <v>3.4859999999999998</v>
      </c>
    </row>
    <row r="7173" spans="1:14" x14ac:dyDescent="0.25">
      <c r="A7173" s="9" t="s">
        <v>921</v>
      </c>
      <c r="B7173" s="9" t="s">
        <v>35</v>
      </c>
      <c r="C7173" s="9" t="s">
        <v>33</v>
      </c>
      <c r="D7173" s="9" t="s">
        <v>27</v>
      </c>
      <c r="E7173" s="10">
        <v>10598.62</v>
      </c>
      <c r="F7173" s="10">
        <v>0</v>
      </c>
      <c r="G7173" s="10">
        <v>10598.62</v>
      </c>
      <c r="H7173" s="10">
        <v>6026.37</v>
      </c>
      <c r="I7173" s="10">
        <v>4572.25</v>
      </c>
      <c r="J7173" s="10">
        <v>169.68</v>
      </c>
      <c r="K7173" s="10">
        <v>0</v>
      </c>
      <c r="L7173" s="10">
        <v>169.68</v>
      </c>
      <c r="M7173" s="10">
        <v>96.48</v>
      </c>
      <c r="N7173" s="10">
        <v>73.2</v>
      </c>
    </row>
    <row r="7174" spans="1:14" x14ac:dyDescent="0.25">
      <c r="A7174" s="9" t="s">
        <v>921</v>
      </c>
      <c r="B7174" s="9" t="s">
        <v>36</v>
      </c>
      <c r="C7174" s="9" t="s">
        <v>29</v>
      </c>
      <c r="D7174" s="9" t="s">
        <v>27</v>
      </c>
      <c r="E7174" s="10">
        <v>10916.46</v>
      </c>
      <c r="F7174" s="10">
        <v>0</v>
      </c>
      <c r="G7174" s="10">
        <v>10916.46</v>
      </c>
      <c r="H7174" s="10">
        <v>10722.1</v>
      </c>
      <c r="I7174" s="10">
        <v>194.35999999999876</v>
      </c>
      <c r="J7174" s="10">
        <v>0</v>
      </c>
      <c r="K7174" s="10">
        <v>0</v>
      </c>
      <c r="L7174" s="10">
        <v>0</v>
      </c>
      <c r="M7174" s="10">
        <v>0</v>
      </c>
      <c r="N7174" s="10">
        <v>0</v>
      </c>
    </row>
    <row r="7175" spans="1:14" x14ac:dyDescent="0.25">
      <c r="A7175" s="9" t="s">
        <v>921</v>
      </c>
      <c r="B7175" s="9" t="s">
        <v>37</v>
      </c>
      <c r="C7175" s="9" t="s">
        <v>29</v>
      </c>
      <c r="D7175" s="9" t="s">
        <v>27</v>
      </c>
      <c r="E7175" s="10">
        <v>25244.38</v>
      </c>
      <c r="F7175" s="10">
        <v>0</v>
      </c>
      <c r="G7175" s="10">
        <v>25244.38</v>
      </c>
      <c r="H7175" s="10">
        <v>24794.93</v>
      </c>
      <c r="I7175" s="10">
        <v>449.45000000000073</v>
      </c>
      <c r="J7175" s="10">
        <v>0</v>
      </c>
      <c r="K7175" s="10">
        <v>0</v>
      </c>
      <c r="L7175" s="10">
        <v>0</v>
      </c>
      <c r="M7175" s="10">
        <v>0</v>
      </c>
      <c r="N7175" s="10">
        <v>0</v>
      </c>
    </row>
    <row r="7176" spans="1:14" x14ac:dyDescent="0.25">
      <c r="A7176" s="9" t="s">
        <v>921</v>
      </c>
      <c r="B7176" s="9" t="s">
        <v>549</v>
      </c>
      <c r="C7176" s="9" t="s">
        <v>39</v>
      </c>
      <c r="D7176" s="9" t="s">
        <v>40</v>
      </c>
      <c r="E7176" s="10">
        <v>-700173.69</v>
      </c>
      <c r="F7176" s="10">
        <v>0</v>
      </c>
      <c r="G7176" s="10">
        <v>-700173.69</v>
      </c>
      <c r="H7176" s="10">
        <v>-700173.77</v>
      </c>
      <c r="I7176" s="10">
        <v>8.0000000074505806E-2</v>
      </c>
      <c r="J7176" s="10">
        <v>-3216</v>
      </c>
      <c r="K7176" s="10">
        <v>0</v>
      </c>
      <c r="L7176" s="10">
        <v>-3216</v>
      </c>
      <c r="M7176" s="10">
        <v>-3216</v>
      </c>
      <c r="N7176" s="10">
        <v>0</v>
      </c>
    </row>
    <row r="7177" spans="1:14" x14ac:dyDescent="0.25">
      <c r="A7177" s="9" t="s">
        <v>921</v>
      </c>
      <c r="B7177" s="9" t="s">
        <v>92</v>
      </c>
      <c r="C7177" s="9" t="s">
        <v>42</v>
      </c>
      <c r="D7177" s="9" t="s">
        <v>43</v>
      </c>
      <c r="E7177" s="10">
        <v>317.07</v>
      </c>
      <c r="F7177" s="10">
        <v>273.74257425742576</v>
      </c>
      <c r="G7177" s="10">
        <v>43.327425742574235</v>
      </c>
      <c r="H7177" s="10">
        <v>276.48</v>
      </c>
      <c r="I7177" s="10">
        <v>40.589999999999975</v>
      </c>
      <c r="J7177" s="10">
        <v>3725</v>
      </c>
      <c r="K7177" s="10">
        <v>3216</v>
      </c>
      <c r="L7177" s="10">
        <v>509</v>
      </c>
      <c r="M7177" s="10">
        <v>3248.16</v>
      </c>
      <c r="N7177" s="10">
        <v>476.84000000000015</v>
      </c>
    </row>
    <row r="7178" spans="1:14" x14ac:dyDescent="0.25">
      <c r="A7178" s="9" t="s">
        <v>921</v>
      </c>
      <c r="B7178" s="9" t="s">
        <v>550</v>
      </c>
      <c r="C7178" s="9" t="s">
        <v>42</v>
      </c>
      <c r="D7178" s="9" t="s">
        <v>43</v>
      </c>
      <c r="E7178" s="10">
        <v>1413.4</v>
      </c>
      <c r="F7178" s="10">
        <v>1363.6453201970444</v>
      </c>
      <c r="G7178" s="10">
        <v>49.754679802955707</v>
      </c>
      <c r="H7178" s="10">
        <v>1384.1</v>
      </c>
      <c r="I7178" s="10">
        <v>29.300000000000182</v>
      </c>
      <c r="J7178" s="10">
        <v>20000</v>
      </c>
      <c r="K7178" s="10">
        <v>19295.999999999996</v>
      </c>
      <c r="L7178" s="10">
        <v>704.00000000000364</v>
      </c>
      <c r="M7178" s="10">
        <v>19585.439999999999</v>
      </c>
      <c r="N7178" s="10">
        <v>414.56000000000131</v>
      </c>
    </row>
    <row r="7179" spans="1:14" x14ac:dyDescent="0.25">
      <c r="A7179" s="9" t="s">
        <v>921</v>
      </c>
      <c r="B7179" s="9" t="s">
        <v>528</v>
      </c>
      <c r="C7179" s="9" t="s">
        <v>42</v>
      </c>
      <c r="D7179" s="9" t="s">
        <v>43</v>
      </c>
      <c r="E7179" s="10">
        <v>2081.41</v>
      </c>
      <c r="F7179" s="10">
        <v>2077.5323383084578</v>
      </c>
      <c r="G7179" s="10">
        <v>3.8776616915420163</v>
      </c>
      <c r="H7179" s="10">
        <v>2087.92</v>
      </c>
      <c r="I7179" s="10">
        <v>-6.5100000000002183</v>
      </c>
      <c r="J7179" s="10">
        <v>3222</v>
      </c>
      <c r="K7179" s="10">
        <v>3216</v>
      </c>
      <c r="L7179" s="10">
        <v>6</v>
      </c>
      <c r="M7179" s="10">
        <v>3232.08</v>
      </c>
      <c r="N7179" s="10">
        <v>-10.079999999999927</v>
      </c>
    </row>
    <row r="7180" spans="1:14" x14ac:dyDescent="0.25">
      <c r="A7180" s="9" t="s">
        <v>921</v>
      </c>
      <c r="B7180" s="9" t="s">
        <v>543</v>
      </c>
      <c r="C7180" s="9" t="s">
        <v>42</v>
      </c>
      <c r="D7180" s="9" t="s">
        <v>43</v>
      </c>
      <c r="E7180" s="10">
        <v>7109.92</v>
      </c>
      <c r="F7180" s="10">
        <v>6964.1182266009855</v>
      </c>
      <c r="G7180" s="10">
        <v>145.80177339901456</v>
      </c>
      <c r="H7180" s="10">
        <v>7068.58</v>
      </c>
      <c r="I7180" s="10">
        <v>41.340000000000146</v>
      </c>
      <c r="J7180" s="10">
        <v>19700</v>
      </c>
      <c r="K7180" s="10">
        <v>19295.999999999996</v>
      </c>
      <c r="L7180" s="10">
        <v>404.00000000000364</v>
      </c>
      <c r="M7180" s="10">
        <v>19585.439999999999</v>
      </c>
      <c r="N7180" s="10">
        <v>114.56000000000131</v>
      </c>
    </row>
    <row r="7181" spans="1:14" x14ac:dyDescent="0.25">
      <c r="A7181" s="9" t="s">
        <v>921</v>
      </c>
      <c r="B7181" s="9" t="s">
        <v>544</v>
      </c>
      <c r="C7181" s="9" t="s">
        <v>42</v>
      </c>
      <c r="D7181" s="9" t="s">
        <v>43</v>
      </c>
      <c r="E7181" s="10">
        <v>9396.0400000000009</v>
      </c>
      <c r="F7181" s="10">
        <v>8887.5467980295562</v>
      </c>
      <c r="G7181" s="10">
        <v>508.49320197044472</v>
      </c>
      <c r="H7181" s="10">
        <v>9020.86</v>
      </c>
      <c r="I7181" s="10">
        <v>375.18000000000029</v>
      </c>
      <c r="J7181" s="10">
        <v>20400</v>
      </c>
      <c r="K7181" s="10">
        <v>19295.999999999996</v>
      </c>
      <c r="L7181" s="10">
        <v>1104.0000000000036</v>
      </c>
      <c r="M7181" s="10">
        <v>19585.439999999999</v>
      </c>
      <c r="N7181" s="10">
        <v>814.56000000000131</v>
      </c>
    </row>
    <row r="7182" spans="1:14" x14ac:dyDescent="0.25">
      <c r="A7182" s="9" t="s">
        <v>921</v>
      </c>
      <c r="B7182" s="9" t="s">
        <v>47</v>
      </c>
      <c r="C7182" s="9" t="s">
        <v>42</v>
      </c>
      <c r="D7182" s="9" t="s">
        <v>43</v>
      </c>
      <c r="E7182" s="10">
        <v>9168.7000000000007</v>
      </c>
      <c r="F7182" s="10">
        <v>9072.7843137254895</v>
      </c>
      <c r="G7182" s="10">
        <v>95.915686274511245</v>
      </c>
      <c r="H7182" s="10">
        <v>9254.24</v>
      </c>
      <c r="I7182" s="10">
        <v>-85.539999999999054</v>
      </c>
      <c r="J7182" s="10">
        <v>19500</v>
      </c>
      <c r="K7182" s="10">
        <v>19295.999999999996</v>
      </c>
      <c r="L7182" s="10">
        <v>204.00000000000364</v>
      </c>
      <c r="M7182" s="10">
        <v>19681.919999999998</v>
      </c>
      <c r="N7182" s="10">
        <v>-181.91999999999825</v>
      </c>
    </row>
    <row r="7183" spans="1:14" x14ac:dyDescent="0.25">
      <c r="A7183" s="9" t="s">
        <v>921</v>
      </c>
      <c r="B7183" s="9" t="s">
        <v>545</v>
      </c>
      <c r="C7183" s="9" t="s">
        <v>42</v>
      </c>
      <c r="D7183" s="9" t="s">
        <v>43</v>
      </c>
      <c r="E7183" s="10">
        <v>20358.18</v>
      </c>
      <c r="F7183" s="10">
        <v>18940.817733990149</v>
      </c>
      <c r="G7183" s="10">
        <v>1417.3622660098517</v>
      </c>
      <c r="H7183" s="10">
        <v>19224.93</v>
      </c>
      <c r="I7183" s="10">
        <v>1133.25</v>
      </c>
      <c r="J7183" s="10">
        <v>20740</v>
      </c>
      <c r="K7183" s="10">
        <v>19295.999999999996</v>
      </c>
      <c r="L7183" s="10">
        <v>1444.0000000000036</v>
      </c>
      <c r="M7183" s="10">
        <v>19585.439999999999</v>
      </c>
      <c r="N7183" s="10">
        <v>1154.5600000000013</v>
      </c>
    </row>
    <row r="7184" spans="1:14" x14ac:dyDescent="0.25">
      <c r="A7184" s="9" t="s">
        <v>921</v>
      </c>
      <c r="B7184" s="9" t="s">
        <v>50</v>
      </c>
      <c r="C7184" s="9" t="s">
        <v>42</v>
      </c>
      <c r="D7184" s="9" t="s">
        <v>43</v>
      </c>
      <c r="E7184" s="10">
        <v>25935</v>
      </c>
      <c r="F7184" s="10">
        <v>25663.6815920398</v>
      </c>
      <c r="G7184" s="10">
        <v>271.31840796019969</v>
      </c>
      <c r="H7184" s="10">
        <v>25792</v>
      </c>
      <c r="I7184" s="10">
        <v>143</v>
      </c>
      <c r="J7184" s="10">
        <v>19500</v>
      </c>
      <c r="K7184" s="10">
        <v>19296</v>
      </c>
      <c r="L7184" s="10">
        <v>204</v>
      </c>
      <c r="M7184" s="10">
        <v>19392.48</v>
      </c>
      <c r="N7184" s="10">
        <v>107.52000000000044</v>
      </c>
    </row>
    <row r="7185" spans="1:14" x14ac:dyDescent="0.25">
      <c r="A7185" s="9" t="s">
        <v>921</v>
      </c>
      <c r="B7185" s="9" t="s">
        <v>546</v>
      </c>
      <c r="C7185" s="9" t="s">
        <v>42</v>
      </c>
      <c r="D7185" s="9" t="s">
        <v>43</v>
      </c>
      <c r="E7185" s="10">
        <v>38005.199999999997</v>
      </c>
      <c r="F7185" s="10">
        <v>37723.684729064036</v>
      </c>
      <c r="G7185" s="10">
        <v>281.51527093596087</v>
      </c>
      <c r="H7185" s="10">
        <v>38289.54</v>
      </c>
      <c r="I7185" s="10">
        <v>-284.34000000000378</v>
      </c>
      <c r="J7185" s="10">
        <v>3240</v>
      </c>
      <c r="K7185" s="10">
        <v>3216</v>
      </c>
      <c r="L7185" s="10">
        <v>24</v>
      </c>
      <c r="M7185" s="10">
        <v>3264.24</v>
      </c>
      <c r="N7185" s="10">
        <v>-24.239999999999782</v>
      </c>
    </row>
    <row r="7186" spans="1:14" x14ac:dyDescent="0.25">
      <c r="A7186" s="9" t="s">
        <v>921</v>
      </c>
      <c r="B7186" s="9" t="s">
        <v>547</v>
      </c>
      <c r="C7186" s="9" t="s">
        <v>42</v>
      </c>
      <c r="D7186" s="9" t="s">
        <v>43</v>
      </c>
      <c r="E7186" s="10">
        <v>368402.18</v>
      </c>
      <c r="F7186" s="10">
        <v>363077.19801980199</v>
      </c>
      <c r="G7186" s="10">
        <v>5324.9819801980047</v>
      </c>
      <c r="H7186" s="10">
        <v>366707.97</v>
      </c>
      <c r="I7186" s="10">
        <v>1694.210000000021</v>
      </c>
      <c r="J7186" s="10">
        <v>19579</v>
      </c>
      <c r="K7186" s="10">
        <v>19296</v>
      </c>
      <c r="L7186" s="10">
        <v>283</v>
      </c>
      <c r="M7186" s="10">
        <v>19488.96</v>
      </c>
      <c r="N7186" s="10">
        <v>90.040000000000873</v>
      </c>
    </row>
    <row r="7187" spans="1:14" x14ac:dyDescent="0.25">
      <c r="A7187" s="9" t="s">
        <v>921</v>
      </c>
      <c r="B7187" s="9" t="s">
        <v>104</v>
      </c>
      <c r="C7187" s="9" t="s">
        <v>42</v>
      </c>
      <c r="D7187" s="9" t="s">
        <v>53</v>
      </c>
      <c r="E7187" s="10">
        <v>158045.79</v>
      </c>
      <c r="F7187" s="10">
        <v>168436.91542288556</v>
      </c>
      <c r="G7187" s="10">
        <v>-10391.125422885554</v>
      </c>
      <c r="H7187" s="10">
        <v>169279.1</v>
      </c>
      <c r="I7187" s="10">
        <v>-11233.309999999998</v>
      </c>
      <c r="J7187" s="10">
        <v>29616</v>
      </c>
      <c r="K7187" s="10">
        <v>28944</v>
      </c>
      <c r="L7187" s="10">
        <v>672</v>
      </c>
      <c r="M7187" s="10">
        <v>29088.720000000001</v>
      </c>
      <c r="N7187" s="10">
        <v>527.27999999999884</v>
      </c>
    </row>
    <row r="7188" spans="1:14" x14ac:dyDescent="0.25">
      <c r="A7188" s="9" t="s">
        <v>921</v>
      </c>
      <c r="B7188" s="9" t="s">
        <v>54</v>
      </c>
      <c r="C7188" s="9" t="s">
        <v>42</v>
      </c>
      <c r="D7188" s="9" t="s">
        <v>55</v>
      </c>
      <c r="E7188" s="10">
        <v>1948.51</v>
      </c>
      <c r="F7188" s="10">
        <v>1910.3039215686274</v>
      </c>
      <c r="G7188" s="10">
        <v>38.206078431372589</v>
      </c>
      <c r="H7188" s="10">
        <v>1948.51</v>
      </c>
      <c r="I7188" s="10">
        <v>0</v>
      </c>
      <c r="J7188" s="10">
        <v>354.27499999999998</v>
      </c>
      <c r="K7188" s="10">
        <v>347.32843137254901</v>
      </c>
      <c r="L7188" s="10">
        <v>6.9465686274509721</v>
      </c>
      <c r="M7188" s="10">
        <v>354.27499999999998</v>
      </c>
      <c r="N7188" s="10">
        <v>0</v>
      </c>
    </row>
    <row r="7189" spans="1:14" x14ac:dyDescent="0.25">
      <c r="A7189" s="9" t="s">
        <v>922</v>
      </c>
      <c r="B7189" s="9" t="s">
        <v>25</v>
      </c>
      <c r="C7189" s="9" t="s">
        <v>26</v>
      </c>
      <c r="D7189" s="9" t="s">
        <v>27</v>
      </c>
      <c r="E7189" s="10">
        <v>-2723.35</v>
      </c>
      <c r="F7189" s="10">
        <v>0</v>
      </c>
      <c r="G7189" s="10">
        <v>-2723.35</v>
      </c>
      <c r="H7189" s="10">
        <v>0</v>
      </c>
      <c r="I7189" s="10">
        <v>-2723.35</v>
      </c>
      <c r="J7189" s="10">
        <v>0</v>
      </c>
      <c r="K7189" s="10">
        <v>0</v>
      </c>
      <c r="L7189" s="10">
        <v>0</v>
      </c>
      <c r="M7189" s="10">
        <v>0</v>
      </c>
      <c r="N7189" s="10">
        <v>0</v>
      </c>
    </row>
    <row r="7190" spans="1:14" x14ac:dyDescent="0.25">
      <c r="A7190" s="9" t="s">
        <v>922</v>
      </c>
      <c r="B7190" s="9" t="s">
        <v>28</v>
      </c>
      <c r="C7190" s="9" t="s">
        <v>29</v>
      </c>
      <c r="D7190" s="9" t="s">
        <v>27</v>
      </c>
      <c r="E7190" s="10">
        <v>1.07</v>
      </c>
      <c r="F7190" s="10">
        <v>0</v>
      </c>
      <c r="G7190" s="10">
        <v>1.07</v>
      </c>
      <c r="H7190" s="10">
        <v>1.05</v>
      </c>
      <c r="I7190" s="10">
        <v>2.0000000000000018E-2</v>
      </c>
      <c r="J7190" s="10">
        <v>0</v>
      </c>
      <c r="K7190" s="10">
        <v>0</v>
      </c>
      <c r="L7190" s="10">
        <v>0</v>
      </c>
      <c r="M7190" s="10">
        <v>0</v>
      </c>
      <c r="N7190" s="10">
        <v>0</v>
      </c>
    </row>
    <row r="7191" spans="1:14" x14ac:dyDescent="0.25">
      <c r="A7191" s="9" t="s">
        <v>922</v>
      </c>
      <c r="B7191" s="9" t="s">
        <v>30</v>
      </c>
      <c r="C7191" s="9" t="s">
        <v>29</v>
      </c>
      <c r="D7191" s="9" t="s">
        <v>27</v>
      </c>
      <c r="E7191" s="10">
        <v>25.08</v>
      </c>
      <c r="F7191" s="10">
        <v>0</v>
      </c>
      <c r="G7191" s="10">
        <v>25.08</v>
      </c>
      <c r="H7191" s="10">
        <v>24.44</v>
      </c>
      <c r="I7191" s="10">
        <v>0.63999999999999702</v>
      </c>
      <c r="J7191" s="10">
        <v>0</v>
      </c>
      <c r="K7191" s="10">
        <v>0</v>
      </c>
      <c r="L7191" s="10">
        <v>0</v>
      </c>
      <c r="M7191" s="10">
        <v>0</v>
      </c>
      <c r="N7191" s="10">
        <v>0</v>
      </c>
    </row>
    <row r="7192" spans="1:14" x14ac:dyDescent="0.25">
      <c r="A7192" s="9" t="s">
        <v>922</v>
      </c>
      <c r="B7192" s="9" t="s">
        <v>31</v>
      </c>
      <c r="C7192" s="9" t="s">
        <v>29</v>
      </c>
      <c r="D7192" s="9" t="s">
        <v>27</v>
      </c>
      <c r="E7192" s="10">
        <v>168.42</v>
      </c>
      <c r="F7192" s="10">
        <v>0</v>
      </c>
      <c r="G7192" s="10">
        <v>168.42</v>
      </c>
      <c r="H7192" s="10">
        <v>164.12</v>
      </c>
      <c r="I7192" s="10">
        <v>4.2999999999999829</v>
      </c>
      <c r="J7192" s="10">
        <v>0</v>
      </c>
      <c r="K7192" s="10">
        <v>0</v>
      </c>
      <c r="L7192" s="10">
        <v>0</v>
      </c>
      <c r="M7192" s="10">
        <v>0</v>
      </c>
      <c r="N7192" s="10">
        <v>0</v>
      </c>
    </row>
    <row r="7193" spans="1:14" x14ac:dyDescent="0.25">
      <c r="A7193" s="9" t="s">
        <v>922</v>
      </c>
      <c r="B7193" s="9" t="s">
        <v>32</v>
      </c>
      <c r="C7193" s="9" t="s">
        <v>33</v>
      </c>
      <c r="D7193" s="9" t="s">
        <v>27</v>
      </c>
      <c r="E7193" s="10">
        <v>440.86</v>
      </c>
      <c r="F7193" s="10">
        <v>0</v>
      </c>
      <c r="G7193" s="10">
        <v>440.86</v>
      </c>
      <c r="H7193" s="10">
        <v>389.01</v>
      </c>
      <c r="I7193" s="10">
        <v>51.850000000000023</v>
      </c>
      <c r="J7193" s="10">
        <v>1.25</v>
      </c>
      <c r="K7193" s="10">
        <v>0</v>
      </c>
      <c r="L7193" s="10">
        <v>1.25</v>
      </c>
      <c r="M7193" s="10">
        <v>1.103</v>
      </c>
      <c r="N7193" s="10">
        <v>0.14700000000000002</v>
      </c>
    </row>
    <row r="7194" spans="1:14" x14ac:dyDescent="0.25">
      <c r="A7194" s="9" t="s">
        <v>922</v>
      </c>
      <c r="B7194" s="9" t="s">
        <v>34</v>
      </c>
      <c r="C7194" s="9" t="s">
        <v>33</v>
      </c>
      <c r="D7194" s="9" t="s">
        <v>27</v>
      </c>
      <c r="E7194" s="10">
        <v>1515.46</v>
      </c>
      <c r="F7194" s="10">
        <v>0</v>
      </c>
      <c r="G7194" s="10">
        <v>1515.46</v>
      </c>
      <c r="H7194" s="10">
        <v>1337.25</v>
      </c>
      <c r="I7194" s="10">
        <v>178.21000000000004</v>
      </c>
      <c r="J7194" s="10">
        <v>1.25</v>
      </c>
      <c r="K7194" s="10">
        <v>0</v>
      </c>
      <c r="L7194" s="10">
        <v>1.25</v>
      </c>
      <c r="M7194" s="10">
        <v>1.103</v>
      </c>
      <c r="N7194" s="10">
        <v>0.14700000000000002</v>
      </c>
    </row>
    <row r="7195" spans="1:14" x14ac:dyDescent="0.25">
      <c r="A7195" s="9" t="s">
        <v>922</v>
      </c>
      <c r="B7195" s="9" t="s">
        <v>35</v>
      </c>
      <c r="C7195" s="9" t="s">
        <v>33</v>
      </c>
      <c r="D7195" s="9" t="s">
        <v>27</v>
      </c>
      <c r="E7195" s="10">
        <v>1639.64</v>
      </c>
      <c r="F7195" s="10">
        <v>0</v>
      </c>
      <c r="G7195" s="10">
        <v>1639.64</v>
      </c>
      <c r="H7195" s="10">
        <v>1446.82</v>
      </c>
      <c r="I7195" s="10">
        <v>192.82000000000016</v>
      </c>
      <c r="J7195" s="10">
        <v>26.25</v>
      </c>
      <c r="K7195" s="10">
        <v>0</v>
      </c>
      <c r="L7195" s="10">
        <v>26.25</v>
      </c>
      <c r="M7195" s="10">
        <v>23.163</v>
      </c>
      <c r="N7195" s="10">
        <v>3.0869999999999997</v>
      </c>
    </row>
    <row r="7196" spans="1:14" x14ac:dyDescent="0.25">
      <c r="A7196" s="9" t="s">
        <v>922</v>
      </c>
      <c r="B7196" s="9" t="s">
        <v>36</v>
      </c>
      <c r="C7196" s="9" t="s">
        <v>29</v>
      </c>
      <c r="D7196" s="9" t="s">
        <v>27</v>
      </c>
      <c r="E7196" s="10">
        <v>1886.86</v>
      </c>
      <c r="F7196" s="10">
        <v>0</v>
      </c>
      <c r="G7196" s="10">
        <v>1886.86</v>
      </c>
      <c r="H7196" s="10">
        <v>1838.69</v>
      </c>
      <c r="I7196" s="10">
        <v>48.169999999999845</v>
      </c>
      <c r="J7196" s="10">
        <v>0</v>
      </c>
      <c r="K7196" s="10">
        <v>0</v>
      </c>
      <c r="L7196" s="10">
        <v>0</v>
      </c>
      <c r="M7196" s="10">
        <v>0</v>
      </c>
      <c r="N7196" s="10">
        <v>0</v>
      </c>
    </row>
    <row r="7197" spans="1:14" x14ac:dyDescent="0.25">
      <c r="A7197" s="9" t="s">
        <v>922</v>
      </c>
      <c r="B7197" s="9" t="s">
        <v>37</v>
      </c>
      <c r="C7197" s="9" t="s">
        <v>29</v>
      </c>
      <c r="D7197" s="9" t="s">
        <v>27</v>
      </c>
      <c r="E7197" s="10">
        <v>4363.38</v>
      </c>
      <c r="F7197" s="10">
        <v>0</v>
      </c>
      <c r="G7197" s="10">
        <v>4363.38</v>
      </c>
      <c r="H7197" s="10">
        <v>4251.99</v>
      </c>
      <c r="I7197" s="10">
        <v>111.39000000000033</v>
      </c>
      <c r="J7197" s="10">
        <v>0</v>
      </c>
      <c r="K7197" s="10">
        <v>0</v>
      </c>
      <c r="L7197" s="10">
        <v>0</v>
      </c>
      <c r="M7197" s="10">
        <v>0</v>
      </c>
      <c r="N7197" s="10">
        <v>0</v>
      </c>
    </row>
    <row r="7198" spans="1:14" x14ac:dyDescent="0.25">
      <c r="A7198" s="9" t="s">
        <v>922</v>
      </c>
      <c r="B7198" s="9" t="s">
        <v>97</v>
      </c>
      <c r="C7198" s="9" t="s">
        <v>39</v>
      </c>
      <c r="D7198" s="9" t="s">
        <v>40</v>
      </c>
      <c r="E7198" s="10">
        <v>-101706.97</v>
      </c>
      <c r="F7198" s="10">
        <v>0</v>
      </c>
      <c r="G7198" s="10">
        <v>-101706.97</v>
      </c>
      <c r="H7198" s="10">
        <v>-101706.99</v>
      </c>
      <c r="I7198" s="10">
        <v>2.0000000004074536E-2</v>
      </c>
      <c r="J7198" s="10">
        <v>-1103</v>
      </c>
      <c r="K7198" s="10">
        <v>0</v>
      </c>
      <c r="L7198" s="10">
        <v>-1103</v>
      </c>
      <c r="M7198" s="10">
        <v>-1103</v>
      </c>
      <c r="N7198" s="10">
        <v>0</v>
      </c>
    </row>
    <row r="7199" spans="1:14" x14ac:dyDescent="0.25">
      <c r="A7199" s="9" t="s">
        <v>922</v>
      </c>
      <c r="B7199" s="9" t="s">
        <v>92</v>
      </c>
      <c r="C7199" s="9" t="s">
        <v>42</v>
      </c>
      <c r="D7199" s="9" t="s">
        <v>43</v>
      </c>
      <c r="E7199" s="10">
        <v>119.17</v>
      </c>
      <c r="F7199" s="10">
        <v>93.89108910891089</v>
      </c>
      <c r="G7199" s="10">
        <v>25.278910891089112</v>
      </c>
      <c r="H7199" s="10">
        <v>94.83</v>
      </c>
      <c r="I7199" s="10">
        <v>24.340000000000003</v>
      </c>
      <c r="J7199" s="10">
        <v>1400</v>
      </c>
      <c r="K7199" s="10">
        <v>1103</v>
      </c>
      <c r="L7199" s="10">
        <v>297</v>
      </c>
      <c r="M7199" s="10">
        <v>1114.03</v>
      </c>
      <c r="N7199" s="10">
        <v>285.97000000000003</v>
      </c>
    </row>
    <row r="7200" spans="1:14" x14ac:dyDescent="0.25">
      <c r="A7200" s="9" t="s">
        <v>922</v>
      </c>
      <c r="B7200" s="9" t="s">
        <v>98</v>
      </c>
      <c r="C7200" s="9" t="s">
        <v>42</v>
      </c>
      <c r="D7200" s="9" t="s">
        <v>43</v>
      </c>
      <c r="E7200" s="10">
        <v>329.78</v>
      </c>
      <c r="F7200" s="10">
        <v>328.18719211822662</v>
      </c>
      <c r="G7200" s="10">
        <v>1.5928078817733535</v>
      </c>
      <c r="H7200" s="10">
        <v>333.11</v>
      </c>
      <c r="I7200" s="10">
        <v>-3.3300000000000409</v>
      </c>
      <c r="J7200" s="10">
        <v>6650</v>
      </c>
      <c r="K7200" s="10">
        <v>6618</v>
      </c>
      <c r="L7200" s="10">
        <v>32</v>
      </c>
      <c r="M7200" s="10">
        <v>6717.27</v>
      </c>
      <c r="N7200" s="10">
        <v>-67.270000000000437</v>
      </c>
    </row>
    <row r="7201" spans="1:14" x14ac:dyDescent="0.25">
      <c r="A7201" s="9" t="s">
        <v>922</v>
      </c>
      <c r="B7201" s="9" t="s">
        <v>94</v>
      </c>
      <c r="C7201" s="9" t="s">
        <v>42</v>
      </c>
      <c r="D7201" s="9" t="s">
        <v>43</v>
      </c>
      <c r="E7201" s="10">
        <v>547.47</v>
      </c>
      <c r="F7201" s="10">
        <v>545.98009950248752</v>
      </c>
      <c r="G7201" s="10">
        <v>1.4899004975125081</v>
      </c>
      <c r="H7201" s="10">
        <v>548.71</v>
      </c>
      <c r="I7201" s="10">
        <v>-1.2400000000000091</v>
      </c>
      <c r="J7201" s="10">
        <v>1106</v>
      </c>
      <c r="K7201" s="10">
        <v>1103</v>
      </c>
      <c r="L7201" s="10">
        <v>3</v>
      </c>
      <c r="M7201" s="10">
        <v>1108.5150000000001</v>
      </c>
      <c r="N7201" s="10">
        <v>-2.5150000000001</v>
      </c>
    </row>
    <row r="7202" spans="1:14" x14ac:dyDescent="0.25">
      <c r="A7202" s="9" t="s">
        <v>922</v>
      </c>
      <c r="B7202" s="9" t="s">
        <v>99</v>
      </c>
      <c r="C7202" s="9" t="s">
        <v>42</v>
      </c>
      <c r="D7202" s="9" t="s">
        <v>43</v>
      </c>
      <c r="E7202" s="10">
        <v>1500.18</v>
      </c>
      <c r="F7202" s="10">
        <v>1492.9556650246304</v>
      </c>
      <c r="G7202" s="10">
        <v>7.2243349753696293</v>
      </c>
      <c r="H7202" s="10">
        <v>1515.35</v>
      </c>
      <c r="I7202" s="10">
        <v>-15.169999999999845</v>
      </c>
      <c r="J7202" s="10">
        <v>6650</v>
      </c>
      <c r="K7202" s="10">
        <v>6618</v>
      </c>
      <c r="L7202" s="10">
        <v>32</v>
      </c>
      <c r="M7202" s="10">
        <v>6717.27</v>
      </c>
      <c r="N7202" s="10">
        <v>-67.270000000000437</v>
      </c>
    </row>
    <row r="7203" spans="1:14" x14ac:dyDescent="0.25">
      <c r="A7203" s="9" t="s">
        <v>922</v>
      </c>
      <c r="B7203" s="9" t="s">
        <v>100</v>
      </c>
      <c r="C7203" s="9" t="s">
        <v>42</v>
      </c>
      <c r="D7203" s="9" t="s">
        <v>43</v>
      </c>
      <c r="E7203" s="10">
        <v>1927.64</v>
      </c>
      <c r="F7203" s="10">
        <v>1918.3645320197045</v>
      </c>
      <c r="G7203" s="10">
        <v>9.2754679802956161</v>
      </c>
      <c r="H7203" s="10">
        <v>1947.14</v>
      </c>
      <c r="I7203" s="10">
        <v>-19.5</v>
      </c>
      <c r="J7203" s="10">
        <v>6650</v>
      </c>
      <c r="K7203" s="10">
        <v>6618</v>
      </c>
      <c r="L7203" s="10">
        <v>32</v>
      </c>
      <c r="M7203" s="10">
        <v>6717.27</v>
      </c>
      <c r="N7203" s="10">
        <v>-67.270000000000437</v>
      </c>
    </row>
    <row r="7204" spans="1:14" x14ac:dyDescent="0.25">
      <c r="A7204" s="9" t="s">
        <v>922</v>
      </c>
      <c r="B7204" s="9" t="s">
        <v>47</v>
      </c>
      <c r="C7204" s="9" t="s">
        <v>42</v>
      </c>
      <c r="D7204" s="9" t="s">
        <v>43</v>
      </c>
      <c r="E7204" s="10">
        <v>3150.28</v>
      </c>
      <c r="F7204" s="10">
        <v>3111.7156862745096</v>
      </c>
      <c r="G7204" s="10">
        <v>38.564313725490592</v>
      </c>
      <c r="H7204" s="10">
        <v>3173.95</v>
      </c>
      <c r="I7204" s="10">
        <v>-23.669999999999618</v>
      </c>
      <c r="J7204" s="10">
        <v>6700</v>
      </c>
      <c r="K7204" s="10">
        <v>6618</v>
      </c>
      <c r="L7204" s="10">
        <v>82</v>
      </c>
      <c r="M7204" s="10">
        <v>6750.36</v>
      </c>
      <c r="N7204" s="10">
        <v>-50.359999999999673</v>
      </c>
    </row>
    <row r="7205" spans="1:14" x14ac:dyDescent="0.25">
      <c r="A7205" s="9" t="s">
        <v>922</v>
      </c>
      <c r="B7205" s="9" t="s">
        <v>101</v>
      </c>
      <c r="C7205" s="9" t="s">
        <v>42</v>
      </c>
      <c r="D7205" s="9" t="s">
        <v>43</v>
      </c>
      <c r="E7205" s="10">
        <v>6072.22</v>
      </c>
      <c r="F7205" s="10">
        <v>5358.1477832512319</v>
      </c>
      <c r="G7205" s="10">
        <v>714.07221674876837</v>
      </c>
      <c r="H7205" s="10">
        <v>5438.52</v>
      </c>
      <c r="I7205" s="10">
        <v>633.69999999999982</v>
      </c>
      <c r="J7205" s="10">
        <v>7500</v>
      </c>
      <c r="K7205" s="10">
        <v>6618</v>
      </c>
      <c r="L7205" s="10">
        <v>882</v>
      </c>
      <c r="M7205" s="10">
        <v>6717.27</v>
      </c>
      <c r="N7205" s="10">
        <v>782.72999999999956</v>
      </c>
    </row>
    <row r="7206" spans="1:14" x14ac:dyDescent="0.25">
      <c r="A7206" s="9" t="s">
        <v>922</v>
      </c>
      <c r="B7206" s="9" t="s">
        <v>50</v>
      </c>
      <c r="C7206" s="9" t="s">
        <v>42</v>
      </c>
      <c r="D7206" s="9" t="s">
        <v>43</v>
      </c>
      <c r="E7206" s="10">
        <v>8844.5</v>
      </c>
      <c r="F7206" s="10">
        <v>8801.940298507463</v>
      </c>
      <c r="G7206" s="10">
        <v>42.559701492536988</v>
      </c>
      <c r="H7206" s="10">
        <v>8845.9500000000007</v>
      </c>
      <c r="I7206" s="10">
        <v>-1.4500000000007276</v>
      </c>
      <c r="J7206" s="10">
        <v>6650</v>
      </c>
      <c r="K7206" s="10">
        <v>6618</v>
      </c>
      <c r="L7206" s="10">
        <v>32</v>
      </c>
      <c r="M7206" s="10">
        <v>6651.09</v>
      </c>
      <c r="N7206" s="10">
        <v>-1.0900000000001455</v>
      </c>
    </row>
    <row r="7207" spans="1:14" x14ac:dyDescent="0.25">
      <c r="A7207" s="9" t="s">
        <v>922</v>
      </c>
      <c r="B7207" s="9" t="s">
        <v>102</v>
      </c>
      <c r="C7207" s="9" t="s">
        <v>42</v>
      </c>
      <c r="D7207" s="9" t="s">
        <v>43</v>
      </c>
      <c r="E7207" s="10">
        <v>9551.7999999999993</v>
      </c>
      <c r="F7207" s="10">
        <v>8989.4482758620707</v>
      </c>
      <c r="G7207" s="10">
        <v>562.35172413792861</v>
      </c>
      <c r="H7207" s="10">
        <v>9124.2900000000009</v>
      </c>
      <c r="I7207" s="10">
        <v>427.5099999999984</v>
      </c>
      <c r="J7207" s="10">
        <v>1172</v>
      </c>
      <c r="K7207" s="10">
        <v>1103</v>
      </c>
      <c r="L7207" s="10">
        <v>69</v>
      </c>
      <c r="M7207" s="10">
        <v>1119.5450000000001</v>
      </c>
      <c r="N7207" s="10">
        <v>52.454999999999927</v>
      </c>
    </row>
    <row r="7208" spans="1:14" x14ac:dyDescent="0.25">
      <c r="A7208" s="9" t="s">
        <v>922</v>
      </c>
      <c r="B7208" s="9" t="s">
        <v>103</v>
      </c>
      <c r="C7208" s="9" t="s">
        <v>42</v>
      </c>
      <c r="D7208" s="9" t="s">
        <v>43</v>
      </c>
      <c r="E7208" s="10">
        <v>32393.32</v>
      </c>
      <c r="F7208" s="10">
        <v>31656.673267326732</v>
      </c>
      <c r="G7208" s="10">
        <v>736.64673267326725</v>
      </c>
      <c r="H7208" s="10">
        <v>31973.24</v>
      </c>
      <c r="I7208" s="10">
        <v>420.07999999999811</v>
      </c>
      <c r="J7208" s="10">
        <v>6772</v>
      </c>
      <c r="K7208" s="10">
        <v>6618</v>
      </c>
      <c r="L7208" s="10">
        <v>154</v>
      </c>
      <c r="M7208" s="10">
        <v>6684.18</v>
      </c>
      <c r="N7208" s="10">
        <v>87.819999999999709</v>
      </c>
    </row>
    <row r="7209" spans="1:14" x14ac:dyDescent="0.25">
      <c r="A7209" s="9" t="s">
        <v>922</v>
      </c>
      <c r="B7209" s="9" t="s">
        <v>104</v>
      </c>
      <c r="C7209" s="9" t="s">
        <v>42</v>
      </c>
      <c r="D7209" s="9" t="s">
        <v>53</v>
      </c>
      <c r="E7209" s="10">
        <v>29619.05</v>
      </c>
      <c r="F7209" s="10">
        <v>28780.497512437811</v>
      </c>
      <c r="G7209" s="10">
        <v>838.55248756218862</v>
      </c>
      <c r="H7209" s="10">
        <v>28924.400000000001</v>
      </c>
      <c r="I7209" s="10">
        <v>694.64999999999782</v>
      </c>
      <c r="J7209" s="10">
        <v>5119</v>
      </c>
      <c r="K7209" s="10">
        <v>4963.5004975124384</v>
      </c>
      <c r="L7209" s="10">
        <v>155.49950248756159</v>
      </c>
      <c r="M7209" s="10">
        <v>4988.3180000000002</v>
      </c>
      <c r="N7209" s="10">
        <v>130.68199999999979</v>
      </c>
    </row>
    <row r="7210" spans="1:14" x14ac:dyDescent="0.25">
      <c r="A7210" s="9" t="s">
        <v>922</v>
      </c>
      <c r="B7210" s="9" t="s">
        <v>54</v>
      </c>
      <c r="C7210" s="9" t="s">
        <v>42</v>
      </c>
      <c r="D7210" s="9" t="s">
        <v>55</v>
      </c>
      <c r="E7210" s="10">
        <v>334.14</v>
      </c>
      <c r="F7210" s="10">
        <v>327.58823529411762</v>
      </c>
      <c r="G7210" s="10">
        <v>6.5517647058823627</v>
      </c>
      <c r="H7210" s="10">
        <v>334.14</v>
      </c>
      <c r="I7210" s="10">
        <v>0</v>
      </c>
      <c r="J7210" s="10">
        <v>60.753</v>
      </c>
      <c r="K7210" s="10">
        <v>59.561764705882354</v>
      </c>
      <c r="L7210" s="10">
        <v>1.1912352941176465</v>
      </c>
      <c r="M7210" s="10">
        <v>60.753</v>
      </c>
      <c r="N7210" s="10">
        <v>0</v>
      </c>
    </row>
    <row r="7211" spans="1:14" x14ac:dyDescent="0.25">
      <c r="A7211" s="9" t="s">
        <v>923</v>
      </c>
      <c r="B7211" s="9" t="s">
        <v>25</v>
      </c>
      <c r="C7211" s="9" t="s">
        <v>26</v>
      </c>
      <c r="D7211" s="9" t="s">
        <v>27</v>
      </c>
      <c r="E7211" s="10">
        <v>2214.31</v>
      </c>
      <c r="F7211" s="10">
        <v>0</v>
      </c>
      <c r="G7211" s="10">
        <v>2214.31</v>
      </c>
      <c r="H7211" s="10">
        <v>0</v>
      </c>
      <c r="I7211" s="10">
        <v>2214.31</v>
      </c>
      <c r="J7211" s="10">
        <v>0</v>
      </c>
      <c r="K7211" s="10">
        <v>0</v>
      </c>
      <c r="L7211" s="10">
        <v>0</v>
      </c>
      <c r="M7211" s="10">
        <v>0</v>
      </c>
      <c r="N7211" s="10">
        <v>0</v>
      </c>
    </row>
    <row r="7212" spans="1:14" x14ac:dyDescent="0.25">
      <c r="A7212" s="9" t="s">
        <v>923</v>
      </c>
      <c r="B7212" s="9" t="s">
        <v>28</v>
      </c>
      <c r="C7212" s="9" t="s">
        <v>29</v>
      </c>
      <c r="D7212" s="9" t="s">
        <v>27</v>
      </c>
      <c r="E7212" s="10">
        <v>6.62</v>
      </c>
      <c r="F7212" s="10">
        <v>0</v>
      </c>
      <c r="G7212" s="10">
        <v>6.62</v>
      </c>
      <c r="H7212" s="10">
        <v>6.6</v>
      </c>
      <c r="I7212" s="10">
        <v>2.0000000000000462E-2</v>
      </c>
      <c r="J7212" s="10">
        <v>0</v>
      </c>
      <c r="K7212" s="10">
        <v>0</v>
      </c>
      <c r="L7212" s="10">
        <v>0</v>
      </c>
      <c r="M7212" s="10">
        <v>0</v>
      </c>
      <c r="N7212" s="10">
        <v>0</v>
      </c>
    </row>
    <row r="7213" spans="1:14" x14ac:dyDescent="0.25">
      <c r="A7213" s="9" t="s">
        <v>923</v>
      </c>
      <c r="B7213" s="9" t="s">
        <v>30</v>
      </c>
      <c r="C7213" s="9" t="s">
        <v>29</v>
      </c>
      <c r="D7213" s="9" t="s">
        <v>27</v>
      </c>
      <c r="E7213" s="10">
        <v>154.35</v>
      </c>
      <c r="F7213" s="10">
        <v>0</v>
      </c>
      <c r="G7213" s="10">
        <v>154.35</v>
      </c>
      <c r="H7213" s="10">
        <v>154.01</v>
      </c>
      <c r="I7213" s="10">
        <v>0.34000000000000341</v>
      </c>
      <c r="J7213" s="10">
        <v>0</v>
      </c>
      <c r="K7213" s="10">
        <v>0</v>
      </c>
      <c r="L7213" s="10">
        <v>0</v>
      </c>
      <c r="M7213" s="10">
        <v>0</v>
      </c>
      <c r="N7213" s="10">
        <v>0</v>
      </c>
    </row>
    <row r="7214" spans="1:14" x14ac:dyDescent="0.25">
      <c r="A7214" s="9" t="s">
        <v>923</v>
      </c>
      <c r="B7214" s="9" t="s">
        <v>31</v>
      </c>
      <c r="C7214" s="9" t="s">
        <v>29</v>
      </c>
      <c r="D7214" s="9" t="s">
        <v>27</v>
      </c>
      <c r="E7214" s="10">
        <v>1036.3499999999999</v>
      </c>
      <c r="F7214" s="10">
        <v>0</v>
      </c>
      <c r="G7214" s="10">
        <v>1036.3499999999999</v>
      </c>
      <c r="H7214" s="10">
        <v>1034.0899999999999</v>
      </c>
      <c r="I7214" s="10">
        <v>2.2599999999999909</v>
      </c>
      <c r="J7214" s="10">
        <v>0</v>
      </c>
      <c r="K7214" s="10">
        <v>0</v>
      </c>
      <c r="L7214" s="10">
        <v>0</v>
      </c>
      <c r="M7214" s="10">
        <v>0</v>
      </c>
      <c r="N7214" s="10">
        <v>0</v>
      </c>
    </row>
    <row r="7215" spans="1:14" x14ac:dyDescent="0.25">
      <c r="A7215" s="9" t="s">
        <v>923</v>
      </c>
      <c r="B7215" s="9" t="s">
        <v>32</v>
      </c>
      <c r="C7215" s="9" t="s">
        <v>33</v>
      </c>
      <c r="D7215" s="9" t="s">
        <v>27</v>
      </c>
      <c r="E7215" s="10">
        <v>1498.91</v>
      </c>
      <c r="F7215" s="10">
        <v>0</v>
      </c>
      <c r="G7215" s="10">
        <v>1498.91</v>
      </c>
      <c r="H7215" s="10">
        <v>1702.21</v>
      </c>
      <c r="I7215" s="10">
        <v>-203.29999999999995</v>
      </c>
      <c r="J7215" s="10">
        <v>4.25</v>
      </c>
      <c r="K7215" s="10">
        <v>0</v>
      </c>
      <c r="L7215" s="10">
        <v>4.25</v>
      </c>
      <c r="M7215" s="10">
        <v>4.8259999999999996</v>
      </c>
      <c r="N7215" s="10">
        <v>-0.57599999999999962</v>
      </c>
    </row>
    <row r="7216" spans="1:14" x14ac:dyDescent="0.25">
      <c r="A7216" s="9" t="s">
        <v>923</v>
      </c>
      <c r="B7216" s="9" t="s">
        <v>34</v>
      </c>
      <c r="C7216" s="9" t="s">
        <v>33</v>
      </c>
      <c r="D7216" s="9" t="s">
        <v>27</v>
      </c>
      <c r="E7216" s="10">
        <v>5152.58</v>
      </c>
      <c r="F7216" s="10">
        <v>0</v>
      </c>
      <c r="G7216" s="10">
        <v>5152.58</v>
      </c>
      <c r="H7216" s="10">
        <v>5851.42</v>
      </c>
      <c r="I7216" s="10">
        <v>-698.84000000000015</v>
      </c>
      <c r="J7216" s="10">
        <v>4.25</v>
      </c>
      <c r="K7216" s="10">
        <v>0</v>
      </c>
      <c r="L7216" s="10">
        <v>4.25</v>
      </c>
      <c r="M7216" s="10">
        <v>4.8259999999999996</v>
      </c>
      <c r="N7216" s="10">
        <v>-0.57599999999999962</v>
      </c>
    </row>
    <row r="7217" spans="1:14" x14ac:dyDescent="0.25">
      <c r="A7217" s="9" t="s">
        <v>923</v>
      </c>
      <c r="B7217" s="9" t="s">
        <v>35</v>
      </c>
      <c r="C7217" s="9" t="s">
        <v>33</v>
      </c>
      <c r="D7217" s="9" t="s">
        <v>27</v>
      </c>
      <c r="E7217" s="10">
        <v>5574.77</v>
      </c>
      <c r="F7217" s="10">
        <v>0</v>
      </c>
      <c r="G7217" s="10">
        <v>5574.77</v>
      </c>
      <c r="H7217" s="10">
        <v>6330.83</v>
      </c>
      <c r="I7217" s="10">
        <v>-756.05999999999949</v>
      </c>
      <c r="J7217" s="10">
        <v>89.25</v>
      </c>
      <c r="K7217" s="10">
        <v>0</v>
      </c>
      <c r="L7217" s="10">
        <v>89.25</v>
      </c>
      <c r="M7217" s="10">
        <v>101.354</v>
      </c>
      <c r="N7217" s="10">
        <v>-12.103999999999999</v>
      </c>
    </row>
    <row r="7218" spans="1:14" x14ac:dyDescent="0.25">
      <c r="A7218" s="9" t="s">
        <v>923</v>
      </c>
      <c r="B7218" s="9" t="s">
        <v>36</v>
      </c>
      <c r="C7218" s="9" t="s">
        <v>29</v>
      </c>
      <c r="D7218" s="9" t="s">
        <v>27</v>
      </c>
      <c r="E7218" s="10">
        <v>11610.9</v>
      </c>
      <c r="F7218" s="10">
        <v>0</v>
      </c>
      <c r="G7218" s="10">
        <v>11610.9</v>
      </c>
      <c r="H7218" s="10">
        <v>11585.6</v>
      </c>
      <c r="I7218" s="10">
        <v>25.299999999999272</v>
      </c>
      <c r="J7218" s="10">
        <v>0</v>
      </c>
      <c r="K7218" s="10">
        <v>0</v>
      </c>
      <c r="L7218" s="10">
        <v>0</v>
      </c>
      <c r="M7218" s="10">
        <v>0</v>
      </c>
      <c r="N7218" s="10">
        <v>0</v>
      </c>
    </row>
    <row r="7219" spans="1:14" x14ac:dyDescent="0.25">
      <c r="A7219" s="9" t="s">
        <v>923</v>
      </c>
      <c r="B7219" s="9" t="s">
        <v>37</v>
      </c>
      <c r="C7219" s="9" t="s">
        <v>29</v>
      </c>
      <c r="D7219" s="9" t="s">
        <v>27</v>
      </c>
      <c r="E7219" s="10">
        <v>26850.29</v>
      </c>
      <c r="F7219" s="10">
        <v>0</v>
      </c>
      <c r="G7219" s="10">
        <v>26850.29</v>
      </c>
      <c r="H7219" s="10">
        <v>26791.79</v>
      </c>
      <c r="I7219" s="10">
        <v>58.5</v>
      </c>
      <c r="J7219" s="10">
        <v>0</v>
      </c>
      <c r="K7219" s="10">
        <v>0</v>
      </c>
      <c r="L7219" s="10">
        <v>0</v>
      </c>
      <c r="M7219" s="10">
        <v>0</v>
      </c>
      <c r="N7219" s="10">
        <v>0</v>
      </c>
    </row>
    <row r="7220" spans="1:14" x14ac:dyDescent="0.25">
      <c r="A7220" s="9" t="s">
        <v>923</v>
      </c>
      <c r="B7220" s="9" t="s">
        <v>106</v>
      </c>
      <c r="C7220" s="9" t="s">
        <v>39</v>
      </c>
      <c r="D7220" s="9" t="s">
        <v>40</v>
      </c>
      <c r="E7220" s="10">
        <v>-618233.05000000005</v>
      </c>
      <c r="F7220" s="10">
        <v>0</v>
      </c>
      <c r="G7220" s="10">
        <v>-618233.05000000005</v>
      </c>
      <c r="H7220" s="10">
        <v>-618233.03</v>
      </c>
      <c r="I7220" s="10">
        <v>-2.0000000018626451E-2</v>
      </c>
      <c r="J7220" s="10">
        <v>-3475</v>
      </c>
      <c r="K7220" s="10">
        <v>0</v>
      </c>
      <c r="L7220" s="10">
        <v>-3475</v>
      </c>
      <c r="M7220" s="10">
        <v>-3475</v>
      </c>
      <c r="N7220" s="10">
        <v>0</v>
      </c>
    </row>
    <row r="7221" spans="1:14" x14ac:dyDescent="0.25">
      <c r="A7221" s="9" t="s">
        <v>923</v>
      </c>
      <c r="B7221" s="9" t="s">
        <v>107</v>
      </c>
      <c r="C7221" s="9" t="s">
        <v>42</v>
      </c>
      <c r="D7221" s="9" t="s">
        <v>43</v>
      </c>
      <c r="E7221" s="10">
        <v>2172.7600000000002</v>
      </c>
      <c r="F7221" s="10">
        <v>2167.5665024630543</v>
      </c>
      <c r="G7221" s="10">
        <v>5.1934975369458698</v>
      </c>
      <c r="H7221" s="10">
        <v>2200.08</v>
      </c>
      <c r="I7221" s="10">
        <v>-27.319999999999709</v>
      </c>
      <c r="J7221" s="10">
        <v>41800</v>
      </c>
      <c r="K7221" s="10">
        <v>41700</v>
      </c>
      <c r="L7221" s="10">
        <v>100</v>
      </c>
      <c r="M7221" s="10">
        <v>42325.5</v>
      </c>
      <c r="N7221" s="10">
        <v>-525.5</v>
      </c>
    </row>
    <row r="7222" spans="1:14" x14ac:dyDescent="0.25">
      <c r="A7222" s="9" t="s">
        <v>923</v>
      </c>
      <c r="B7222" s="9" t="s">
        <v>44</v>
      </c>
      <c r="C7222" s="9" t="s">
        <v>42</v>
      </c>
      <c r="D7222" s="9" t="s">
        <v>43</v>
      </c>
      <c r="E7222" s="10">
        <v>3423.79</v>
      </c>
      <c r="F7222" s="10">
        <v>3415.9203980099501</v>
      </c>
      <c r="G7222" s="10">
        <v>7.8696019900498868</v>
      </c>
      <c r="H7222" s="10">
        <v>3433</v>
      </c>
      <c r="I7222" s="10">
        <v>-9.2100000000000364</v>
      </c>
      <c r="J7222" s="10">
        <v>3483</v>
      </c>
      <c r="K7222" s="10">
        <v>3475</v>
      </c>
      <c r="L7222" s="10">
        <v>8</v>
      </c>
      <c r="M7222" s="10">
        <v>3492.375</v>
      </c>
      <c r="N7222" s="10">
        <v>-9.375</v>
      </c>
    </row>
    <row r="7223" spans="1:14" x14ac:dyDescent="0.25">
      <c r="A7223" s="9" t="s">
        <v>923</v>
      </c>
      <c r="B7223" s="9" t="s">
        <v>99</v>
      </c>
      <c r="C7223" s="9" t="s">
        <v>42</v>
      </c>
      <c r="D7223" s="9" t="s">
        <v>43</v>
      </c>
      <c r="E7223" s="10">
        <v>9429.66</v>
      </c>
      <c r="F7223" s="10">
        <v>9407.1034482758605</v>
      </c>
      <c r="G7223" s="10">
        <v>22.556551724139354</v>
      </c>
      <c r="H7223" s="10">
        <v>9548.2099999999991</v>
      </c>
      <c r="I7223" s="10">
        <v>-118.54999999999927</v>
      </c>
      <c r="J7223" s="10">
        <v>41800</v>
      </c>
      <c r="K7223" s="10">
        <v>41700</v>
      </c>
      <c r="L7223" s="10">
        <v>100</v>
      </c>
      <c r="M7223" s="10">
        <v>42325.5</v>
      </c>
      <c r="N7223" s="10">
        <v>-525.5</v>
      </c>
    </row>
    <row r="7224" spans="1:14" x14ac:dyDescent="0.25">
      <c r="A7224" s="9" t="s">
        <v>923</v>
      </c>
      <c r="B7224" s="9" t="s">
        <v>100</v>
      </c>
      <c r="C7224" s="9" t="s">
        <v>42</v>
      </c>
      <c r="D7224" s="9" t="s">
        <v>43</v>
      </c>
      <c r="E7224" s="10">
        <v>12116.57</v>
      </c>
      <c r="F7224" s="10">
        <v>12087.576354679803</v>
      </c>
      <c r="G7224" s="10">
        <v>28.993645320197174</v>
      </c>
      <c r="H7224" s="10">
        <v>12268.89</v>
      </c>
      <c r="I7224" s="10">
        <v>-152.31999999999971</v>
      </c>
      <c r="J7224" s="10">
        <v>41800</v>
      </c>
      <c r="K7224" s="10">
        <v>41700</v>
      </c>
      <c r="L7224" s="10">
        <v>100</v>
      </c>
      <c r="M7224" s="10">
        <v>42325.5</v>
      </c>
      <c r="N7224" s="10">
        <v>-525.5</v>
      </c>
    </row>
    <row r="7225" spans="1:14" x14ac:dyDescent="0.25">
      <c r="A7225" s="9" t="s">
        <v>923</v>
      </c>
      <c r="B7225" s="9" t="s">
        <v>47</v>
      </c>
      <c r="C7225" s="9" t="s">
        <v>42</v>
      </c>
      <c r="D7225" s="9" t="s">
        <v>43</v>
      </c>
      <c r="E7225" s="10">
        <v>19855.18</v>
      </c>
      <c r="F7225" s="10">
        <v>19606.921568627455</v>
      </c>
      <c r="G7225" s="10">
        <v>248.2584313725456</v>
      </c>
      <c r="H7225" s="10">
        <v>19999.060000000001</v>
      </c>
      <c r="I7225" s="10">
        <v>-143.88000000000102</v>
      </c>
      <c r="J7225" s="10">
        <v>42228</v>
      </c>
      <c r="K7225" s="10">
        <v>41700</v>
      </c>
      <c r="L7225" s="10">
        <v>528</v>
      </c>
      <c r="M7225" s="10">
        <v>42534</v>
      </c>
      <c r="N7225" s="10">
        <v>-306</v>
      </c>
    </row>
    <row r="7226" spans="1:14" x14ac:dyDescent="0.25">
      <c r="A7226" s="9" t="s">
        <v>923</v>
      </c>
      <c r="B7226" s="9" t="s">
        <v>101</v>
      </c>
      <c r="C7226" s="9" t="s">
        <v>42</v>
      </c>
      <c r="D7226" s="9" t="s">
        <v>43</v>
      </c>
      <c r="E7226" s="10">
        <v>34187.39</v>
      </c>
      <c r="F7226" s="10">
        <v>33535.763546798036</v>
      </c>
      <c r="G7226" s="10">
        <v>651.62645320196316</v>
      </c>
      <c r="H7226" s="10">
        <v>34038.800000000003</v>
      </c>
      <c r="I7226" s="10">
        <v>148.58999999999651</v>
      </c>
      <c r="J7226" s="10">
        <v>42510</v>
      </c>
      <c r="K7226" s="10">
        <v>41700</v>
      </c>
      <c r="L7226" s="10">
        <v>810</v>
      </c>
      <c r="M7226" s="10">
        <v>42325.5</v>
      </c>
      <c r="N7226" s="10">
        <v>184.5</v>
      </c>
    </row>
    <row r="7227" spans="1:14" x14ac:dyDescent="0.25">
      <c r="A7227" s="9" t="s">
        <v>923</v>
      </c>
      <c r="B7227" s="9" t="s">
        <v>109</v>
      </c>
      <c r="C7227" s="9" t="s">
        <v>42</v>
      </c>
      <c r="D7227" s="9" t="s">
        <v>43</v>
      </c>
      <c r="E7227" s="10">
        <v>41848.9</v>
      </c>
      <c r="F7227" s="10">
        <v>41526.246305418717</v>
      </c>
      <c r="G7227" s="10">
        <v>322.65369458128407</v>
      </c>
      <c r="H7227" s="10">
        <v>42149.14</v>
      </c>
      <c r="I7227" s="10">
        <v>-300.23999999999796</v>
      </c>
      <c r="J7227" s="10">
        <v>3502</v>
      </c>
      <c r="K7227" s="10">
        <v>3475</v>
      </c>
      <c r="L7227" s="10">
        <v>27</v>
      </c>
      <c r="M7227" s="10">
        <v>3527.125</v>
      </c>
      <c r="N7227" s="10">
        <v>-25.125</v>
      </c>
    </row>
    <row r="7228" spans="1:14" x14ac:dyDescent="0.25">
      <c r="A7228" s="9" t="s">
        <v>923</v>
      </c>
      <c r="B7228" s="9" t="s">
        <v>50</v>
      </c>
      <c r="C7228" s="9" t="s">
        <v>42</v>
      </c>
      <c r="D7228" s="9" t="s">
        <v>43</v>
      </c>
      <c r="E7228" s="10">
        <v>55860</v>
      </c>
      <c r="F7228" s="10">
        <v>55461.004975124379</v>
      </c>
      <c r="G7228" s="10">
        <v>398.99502487562131</v>
      </c>
      <c r="H7228" s="10">
        <v>55738.31</v>
      </c>
      <c r="I7228" s="10">
        <v>121.69000000000233</v>
      </c>
      <c r="J7228" s="10">
        <v>42000</v>
      </c>
      <c r="K7228" s="10">
        <v>41700</v>
      </c>
      <c r="L7228" s="10">
        <v>300</v>
      </c>
      <c r="M7228" s="10">
        <v>41908.5</v>
      </c>
      <c r="N7228" s="10">
        <v>91.5</v>
      </c>
    </row>
    <row r="7229" spans="1:14" x14ac:dyDescent="0.25">
      <c r="A7229" s="9" t="s">
        <v>923</v>
      </c>
      <c r="B7229" s="9" t="s">
        <v>103</v>
      </c>
      <c r="C7229" s="9" t="s">
        <v>42</v>
      </c>
      <c r="D7229" s="9" t="s">
        <v>43</v>
      </c>
      <c r="E7229" s="10">
        <v>200903.64</v>
      </c>
      <c r="F7229" s="10">
        <v>199468.61386138614</v>
      </c>
      <c r="G7229" s="10">
        <v>1435.0261386138736</v>
      </c>
      <c r="H7229" s="10">
        <v>201463.3</v>
      </c>
      <c r="I7229" s="10">
        <v>-559.65999999997439</v>
      </c>
      <c r="J7229" s="10">
        <v>42000</v>
      </c>
      <c r="K7229" s="10">
        <v>41700</v>
      </c>
      <c r="L7229" s="10">
        <v>300</v>
      </c>
      <c r="M7229" s="10">
        <v>42117</v>
      </c>
      <c r="N7229" s="10">
        <v>-117</v>
      </c>
    </row>
    <row r="7230" spans="1:14" x14ac:dyDescent="0.25">
      <c r="A7230" s="9" t="s">
        <v>923</v>
      </c>
      <c r="B7230" s="9" t="s">
        <v>104</v>
      </c>
      <c r="C7230" s="9" t="s">
        <v>42</v>
      </c>
      <c r="D7230" s="9" t="s">
        <v>53</v>
      </c>
      <c r="E7230" s="10">
        <v>182230.65</v>
      </c>
      <c r="F7230" s="10">
        <v>180927.59203980101</v>
      </c>
      <c r="G7230" s="10">
        <v>1303.0579601989884</v>
      </c>
      <c r="H7230" s="10">
        <v>181832.23</v>
      </c>
      <c r="I7230" s="10">
        <v>398.4199999999837</v>
      </c>
      <c r="J7230" s="10">
        <v>31500</v>
      </c>
      <c r="K7230" s="10">
        <v>31275</v>
      </c>
      <c r="L7230" s="10">
        <v>225</v>
      </c>
      <c r="M7230" s="10">
        <v>31431.375</v>
      </c>
      <c r="N7230" s="10">
        <v>68.625</v>
      </c>
    </row>
    <row r="7231" spans="1:14" x14ac:dyDescent="0.25">
      <c r="A7231" s="9" t="s">
        <v>923</v>
      </c>
      <c r="B7231" s="9" t="s">
        <v>54</v>
      </c>
      <c r="C7231" s="9" t="s">
        <v>42</v>
      </c>
      <c r="D7231" s="9" t="s">
        <v>55</v>
      </c>
      <c r="E7231" s="10">
        <v>2105.4299999999998</v>
      </c>
      <c r="F7231" s="10">
        <v>2064.1470588235293</v>
      </c>
      <c r="G7231" s="10">
        <v>41.282941176470558</v>
      </c>
      <c r="H7231" s="10">
        <v>2105.4299999999998</v>
      </c>
      <c r="I7231" s="10">
        <v>0</v>
      </c>
      <c r="J7231" s="10">
        <v>382.80599999999998</v>
      </c>
      <c r="K7231" s="10">
        <v>375.3</v>
      </c>
      <c r="L7231" s="10">
        <v>7.5059999999999718</v>
      </c>
      <c r="M7231" s="10">
        <v>382.80599999999998</v>
      </c>
      <c r="N7231" s="10">
        <v>0</v>
      </c>
    </row>
    <row r="7232" spans="1:14" x14ac:dyDescent="0.25">
      <c r="A7232" s="9" t="s">
        <v>924</v>
      </c>
      <c r="B7232" s="9" t="s">
        <v>25</v>
      </c>
      <c r="C7232" s="9" t="s">
        <v>26</v>
      </c>
      <c r="D7232" s="9" t="s">
        <v>27</v>
      </c>
      <c r="E7232" s="10">
        <v>-528.86</v>
      </c>
      <c r="F7232" s="10">
        <v>0</v>
      </c>
      <c r="G7232" s="10">
        <v>-528.86</v>
      </c>
      <c r="H7232" s="10">
        <v>0</v>
      </c>
      <c r="I7232" s="10">
        <v>-528.86</v>
      </c>
      <c r="J7232" s="10">
        <v>0</v>
      </c>
      <c r="K7232" s="10">
        <v>0</v>
      </c>
      <c r="L7232" s="10">
        <v>0</v>
      </c>
      <c r="M7232" s="10">
        <v>0</v>
      </c>
      <c r="N7232" s="10">
        <v>0</v>
      </c>
    </row>
    <row r="7233" spans="1:14" x14ac:dyDescent="0.25">
      <c r="A7233" s="9" t="s">
        <v>924</v>
      </c>
      <c r="B7233" s="9" t="s">
        <v>28</v>
      </c>
      <c r="C7233" s="9" t="s">
        <v>29</v>
      </c>
      <c r="D7233" s="9" t="s">
        <v>27</v>
      </c>
      <c r="E7233" s="10">
        <v>1.92</v>
      </c>
      <c r="F7233" s="10">
        <v>0</v>
      </c>
      <c r="G7233" s="10">
        <v>1.92</v>
      </c>
      <c r="H7233" s="10">
        <v>1.92</v>
      </c>
      <c r="I7233" s="10">
        <v>0</v>
      </c>
      <c r="J7233" s="10">
        <v>0</v>
      </c>
      <c r="K7233" s="10">
        <v>0</v>
      </c>
      <c r="L7233" s="10">
        <v>0</v>
      </c>
      <c r="M7233" s="10">
        <v>0</v>
      </c>
      <c r="N7233" s="10">
        <v>0</v>
      </c>
    </row>
    <row r="7234" spans="1:14" x14ac:dyDescent="0.25">
      <c r="A7234" s="9" t="s">
        <v>924</v>
      </c>
      <c r="B7234" s="9" t="s">
        <v>30</v>
      </c>
      <c r="C7234" s="9" t="s">
        <v>29</v>
      </c>
      <c r="D7234" s="9" t="s">
        <v>27</v>
      </c>
      <c r="E7234" s="10">
        <v>44.85</v>
      </c>
      <c r="F7234" s="10">
        <v>0</v>
      </c>
      <c r="G7234" s="10">
        <v>44.85</v>
      </c>
      <c r="H7234" s="10">
        <v>44.71</v>
      </c>
      <c r="I7234" s="10">
        <v>0.14000000000000057</v>
      </c>
      <c r="J7234" s="10">
        <v>0</v>
      </c>
      <c r="K7234" s="10">
        <v>0</v>
      </c>
      <c r="L7234" s="10">
        <v>0</v>
      </c>
      <c r="M7234" s="10">
        <v>0</v>
      </c>
      <c r="N7234" s="10">
        <v>0</v>
      </c>
    </row>
    <row r="7235" spans="1:14" x14ac:dyDescent="0.25">
      <c r="A7235" s="9" t="s">
        <v>924</v>
      </c>
      <c r="B7235" s="9" t="s">
        <v>31</v>
      </c>
      <c r="C7235" s="9" t="s">
        <v>29</v>
      </c>
      <c r="D7235" s="9" t="s">
        <v>27</v>
      </c>
      <c r="E7235" s="10">
        <v>301.13</v>
      </c>
      <c r="F7235" s="10">
        <v>0</v>
      </c>
      <c r="G7235" s="10">
        <v>301.13</v>
      </c>
      <c r="H7235" s="10">
        <v>300.18</v>
      </c>
      <c r="I7235" s="10">
        <v>0.94999999999998863</v>
      </c>
      <c r="J7235" s="10">
        <v>0</v>
      </c>
      <c r="K7235" s="10">
        <v>0</v>
      </c>
      <c r="L7235" s="10">
        <v>0</v>
      </c>
      <c r="M7235" s="10">
        <v>0</v>
      </c>
      <c r="N7235" s="10">
        <v>0</v>
      </c>
    </row>
    <row r="7236" spans="1:14" x14ac:dyDescent="0.25">
      <c r="A7236" s="9" t="s">
        <v>924</v>
      </c>
      <c r="B7236" s="9" t="s">
        <v>32</v>
      </c>
      <c r="C7236" s="9" t="s">
        <v>33</v>
      </c>
      <c r="D7236" s="9" t="s">
        <v>27</v>
      </c>
      <c r="E7236" s="10">
        <v>529.03</v>
      </c>
      <c r="F7236" s="10">
        <v>0</v>
      </c>
      <c r="G7236" s="10">
        <v>529.03</v>
      </c>
      <c r="H7236" s="10">
        <v>547.35</v>
      </c>
      <c r="I7236" s="10">
        <v>-18.32000000000005</v>
      </c>
      <c r="J7236" s="10">
        <v>1.5</v>
      </c>
      <c r="K7236" s="10">
        <v>0</v>
      </c>
      <c r="L7236" s="10">
        <v>1.5</v>
      </c>
      <c r="M7236" s="10">
        <v>1.552</v>
      </c>
      <c r="N7236" s="10">
        <v>-5.2000000000000046E-2</v>
      </c>
    </row>
    <row r="7237" spans="1:14" x14ac:dyDescent="0.25">
      <c r="A7237" s="9" t="s">
        <v>924</v>
      </c>
      <c r="B7237" s="9" t="s">
        <v>34</v>
      </c>
      <c r="C7237" s="9" t="s">
        <v>33</v>
      </c>
      <c r="D7237" s="9" t="s">
        <v>27</v>
      </c>
      <c r="E7237" s="10">
        <v>1818.56</v>
      </c>
      <c r="F7237" s="10">
        <v>0</v>
      </c>
      <c r="G7237" s="10">
        <v>1818.56</v>
      </c>
      <c r="H7237" s="10">
        <v>1881.55</v>
      </c>
      <c r="I7237" s="10">
        <v>-62.990000000000009</v>
      </c>
      <c r="J7237" s="10">
        <v>1.5</v>
      </c>
      <c r="K7237" s="10">
        <v>0</v>
      </c>
      <c r="L7237" s="10">
        <v>1.5</v>
      </c>
      <c r="M7237" s="10">
        <v>1.552</v>
      </c>
      <c r="N7237" s="10">
        <v>-5.2000000000000046E-2</v>
      </c>
    </row>
    <row r="7238" spans="1:14" x14ac:dyDescent="0.25">
      <c r="A7238" s="9" t="s">
        <v>924</v>
      </c>
      <c r="B7238" s="9" t="s">
        <v>35</v>
      </c>
      <c r="C7238" s="9" t="s">
        <v>33</v>
      </c>
      <c r="D7238" s="9" t="s">
        <v>27</v>
      </c>
      <c r="E7238" s="10">
        <v>1967.57</v>
      </c>
      <c r="F7238" s="10">
        <v>0</v>
      </c>
      <c r="G7238" s="10">
        <v>1967.57</v>
      </c>
      <c r="H7238" s="10">
        <v>2035.67</v>
      </c>
      <c r="I7238" s="10">
        <v>-68.100000000000136</v>
      </c>
      <c r="J7238" s="10">
        <v>31.5</v>
      </c>
      <c r="K7238" s="10">
        <v>0</v>
      </c>
      <c r="L7238" s="10">
        <v>31.5</v>
      </c>
      <c r="M7238" s="10">
        <v>32.590000000000003</v>
      </c>
      <c r="N7238" s="10">
        <v>-1.0900000000000034</v>
      </c>
    </row>
    <row r="7239" spans="1:14" x14ac:dyDescent="0.25">
      <c r="A7239" s="9" t="s">
        <v>924</v>
      </c>
      <c r="B7239" s="9" t="s">
        <v>36</v>
      </c>
      <c r="C7239" s="9" t="s">
        <v>29</v>
      </c>
      <c r="D7239" s="9" t="s">
        <v>27</v>
      </c>
      <c r="E7239" s="10">
        <v>3373.8</v>
      </c>
      <c r="F7239" s="10">
        <v>0</v>
      </c>
      <c r="G7239" s="10">
        <v>3373.8</v>
      </c>
      <c r="H7239" s="10">
        <v>3363.16</v>
      </c>
      <c r="I7239" s="10">
        <v>10.640000000000327</v>
      </c>
      <c r="J7239" s="10">
        <v>0</v>
      </c>
      <c r="K7239" s="10">
        <v>0</v>
      </c>
      <c r="L7239" s="10">
        <v>0</v>
      </c>
      <c r="M7239" s="10">
        <v>0</v>
      </c>
      <c r="N7239" s="10">
        <v>0</v>
      </c>
    </row>
    <row r="7240" spans="1:14" x14ac:dyDescent="0.25">
      <c r="A7240" s="9" t="s">
        <v>924</v>
      </c>
      <c r="B7240" s="9" t="s">
        <v>37</v>
      </c>
      <c r="C7240" s="9" t="s">
        <v>29</v>
      </c>
      <c r="D7240" s="9" t="s">
        <v>27</v>
      </c>
      <c r="E7240" s="10">
        <v>7801.93</v>
      </c>
      <c r="F7240" s="10">
        <v>0</v>
      </c>
      <c r="G7240" s="10">
        <v>7801.93</v>
      </c>
      <c r="H7240" s="10">
        <v>7777.33</v>
      </c>
      <c r="I7240" s="10">
        <v>24.600000000000364</v>
      </c>
      <c r="J7240" s="10">
        <v>0</v>
      </c>
      <c r="K7240" s="10">
        <v>0</v>
      </c>
      <c r="L7240" s="10">
        <v>0</v>
      </c>
      <c r="M7240" s="10">
        <v>0</v>
      </c>
      <c r="N7240" s="10">
        <v>0</v>
      </c>
    </row>
    <row r="7241" spans="1:14" x14ac:dyDescent="0.25">
      <c r="A7241" s="9" t="s">
        <v>924</v>
      </c>
      <c r="B7241" s="9" t="s">
        <v>121</v>
      </c>
      <c r="C7241" s="9" t="s">
        <v>39</v>
      </c>
      <c r="D7241" s="9" t="s">
        <v>40</v>
      </c>
      <c r="E7241" s="10">
        <v>-230292.18</v>
      </c>
      <c r="F7241" s="10">
        <v>0</v>
      </c>
      <c r="G7241" s="10">
        <v>-230292.18</v>
      </c>
      <c r="H7241" s="10">
        <v>-230292.19</v>
      </c>
      <c r="I7241" s="10">
        <v>1.0000000009313226E-2</v>
      </c>
      <c r="J7241" s="10">
        <v>-1008.75</v>
      </c>
      <c r="K7241" s="10">
        <v>0</v>
      </c>
      <c r="L7241" s="10">
        <v>-1008.75</v>
      </c>
      <c r="M7241" s="10">
        <v>-1008.75</v>
      </c>
      <c r="N7241" s="10">
        <v>0</v>
      </c>
    </row>
    <row r="7242" spans="1:14" x14ac:dyDescent="0.25">
      <c r="A7242" s="9" t="s">
        <v>924</v>
      </c>
      <c r="B7242" s="9" t="s">
        <v>92</v>
      </c>
      <c r="C7242" s="9" t="s">
        <v>42</v>
      </c>
      <c r="D7242" s="9" t="s">
        <v>43</v>
      </c>
      <c r="E7242" s="10">
        <v>195.78</v>
      </c>
      <c r="F7242" s="10">
        <v>0</v>
      </c>
      <c r="G7242" s="10">
        <v>195.78</v>
      </c>
      <c r="H7242" s="10">
        <v>0</v>
      </c>
      <c r="I7242" s="10">
        <v>195.78</v>
      </c>
      <c r="J7242" s="10">
        <v>2300</v>
      </c>
      <c r="K7242" s="10">
        <v>0</v>
      </c>
      <c r="L7242" s="10">
        <v>2300</v>
      </c>
      <c r="M7242" s="10">
        <v>0</v>
      </c>
      <c r="N7242" s="10">
        <v>2300</v>
      </c>
    </row>
    <row r="7243" spans="1:14" x14ac:dyDescent="0.25">
      <c r="A7243" s="9" t="s">
        <v>924</v>
      </c>
      <c r="B7243" s="9" t="s">
        <v>688</v>
      </c>
      <c r="C7243" s="9" t="s">
        <v>42</v>
      </c>
      <c r="D7243" s="9" t="s">
        <v>43</v>
      </c>
      <c r="E7243" s="10">
        <v>6765.2</v>
      </c>
      <c r="F7243" s="10">
        <v>0</v>
      </c>
      <c r="G7243" s="10">
        <v>6765.2</v>
      </c>
      <c r="H7243" s="10">
        <v>0</v>
      </c>
      <c r="I7243" s="10">
        <v>6765.2</v>
      </c>
      <c r="J7243" s="10">
        <v>12550</v>
      </c>
      <c r="K7243" s="10">
        <v>0</v>
      </c>
      <c r="L7243" s="10">
        <v>12550</v>
      </c>
      <c r="M7243" s="10">
        <v>0</v>
      </c>
      <c r="N7243" s="10">
        <v>12550</v>
      </c>
    </row>
    <row r="7244" spans="1:14" x14ac:dyDescent="0.25">
      <c r="A7244" s="9" t="s">
        <v>924</v>
      </c>
      <c r="B7244" s="9" t="s">
        <v>122</v>
      </c>
      <c r="C7244" s="9" t="s">
        <v>42</v>
      </c>
      <c r="D7244" s="9" t="s">
        <v>43</v>
      </c>
      <c r="E7244" s="10">
        <v>1940.04</v>
      </c>
      <c r="F7244" s="10">
        <v>1957.0147783251232</v>
      </c>
      <c r="G7244" s="10">
        <v>-16.974778325123225</v>
      </c>
      <c r="H7244" s="10">
        <v>1986.37</v>
      </c>
      <c r="I7244" s="10">
        <v>-46.329999999999927</v>
      </c>
      <c r="J7244" s="10">
        <v>12000</v>
      </c>
      <c r="K7244" s="10">
        <v>12105</v>
      </c>
      <c r="L7244" s="10">
        <v>-105</v>
      </c>
      <c r="M7244" s="10">
        <v>12286.575000000001</v>
      </c>
      <c r="N7244" s="10">
        <v>-286.57500000000073</v>
      </c>
    </row>
    <row r="7245" spans="1:14" x14ac:dyDescent="0.25">
      <c r="A7245" s="9" t="s">
        <v>924</v>
      </c>
      <c r="B7245" s="9" t="s">
        <v>123</v>
      </c>
      <c r="C7245" s="9" t="s">
        <v>42</v>
      </c>
      <c r="D7245" s="9" t="s">
        <v>43</v>
      </c>
      <c r="E7245" s="10">
        <v>3190.78</v>
      </c>
      <c r="F7245" s="10">
        <v>3143.2636815920396</v>
      </c>
      <c r="G7245" s="10">
        <v>47.516318407960625</v>
      </c>
      <c r="H7245" s="10">
        <v>3158.98</v>
      </c>
      <c r="I7245" s="10">
        <v>31.800000000000182</v>
      </c>
      <c r="J7245" s="10">
        <v>1024</v>
      </c>
      <c r="K7245" s="10">
        <v>1008.7502487562189</v>
      </c>
      <c r="L7245" s="10">
        <v>15.249751243781134</v>
      </c>
      <c r="M7245" s="10">
        <v>1013.794</v>
      </c>
      <c r="N7245" s="10">
        <v>10.206000000000017</v>
      </c>
    </row>
    <row r="7246" spans="1:14" x14ac:dyDescent="0.25">
      <c r="A7246" s="9" t="s">
        <v>924</v>
      </c>
      <c r="B7246" s="9" t="s">
        <v>125</v>
      </c>
      <c r="C7246" s="9" t="s">
        <v>42</v>
      </c>
      <c r="D7246" s="9" t="s">
        <v>43</v>
      </c>
      <c r="E7246" s="10">
        <v>4792.72</v>
      </c>
      <c r="F7246" s="10">
        <v>4568.1871921182264</v>
      </c>
      <c r="G7246" s="10">
        <v>224.53280788177381</v>
      </c>
      <c r="H7246" s="10">
        <v>4636.71</v>
      </c>
      <c r="I7246" s="10">
        <v>156.01000000000022</v>
      </c>
      <c r="J7246" s="10">
        <v>12700</v>
      </c>
      <c r="K7246" s="10">
        <v>12105</v>
      </c>
      <c r="L7246" s="10">
        <v>595</v>
      </c>
      <c r="M7246" s="10">
        <v>12286.575000000001</v>
      </c>
      <c r="N7246" s="10">
        <v>413.42499999999927</v>
      </c>
    </row>
    <row r="7247" spans="1:14" x14ac:dyDescent="0.25">
      <c r="A7247" s="9" t="s">
        <v>924</v>
      </c>
      <c r="B7247" s="9" t="s">
        <v>124</v>
      </c>
      <c r="C7247" s="9" t="s">
        <v>42</v>
      </c>
      <c r="D7247" s="9" t="s">
        <v>43</v>
      </c>
      <c r="E7247" s="10">
        <v>0</v>
      </c>
      <c r="F7247" s="10">
        <v>6525.3201970443351</v>
      </c>
      <c r="G7247" s="10">
        <v>-6525.3201970443351</v>
      </c>
      <c r="H7247" s="10">
        <v>6623.2</v>
      </c>
      <c r="I7247" s="10">
        <v>-6623.2</v>
      </c>
      <c r="J7247" s="10">
        <v>0</v>
      </c>
      <c r="K7247" s="10">
        <v>12105</v>
      </c>
      <c r="L7247" s="10">
        <v>-12105</v>
      </c>
      <c r="M7247" s="10">
        <v>12286.575000000001</v>
      </c>
      <c r="N7247" s="10">
        <v>-12286.575000000001</v>
      </c>
    </row>
    <row r="7248" spans="1:14" x14ac:dyDescent="0.25">
      <c r="A7248" s="9" t="s">
        <v>924</v>
      </c>
      <c r="B7248" s="9" t="s">
        <v>126</v>
      </c>
      <c r="C7248" s="9" t="s">
        <v>42</v>
      </c>
      <c r="D7248" s="9" t="s">
        <v>43</v>
      </c>
      <c r="E7248" s="10">
        <v>7001.34</v>
      </c>
      <c r="F7248" s="10">
        <v>6873.5784313725489</v>
      </c>
      <c r="G7248" s="10">
        <v>127.7615686274512</v>
      </c>
      <c r="H7248" s="10">
        <v>7011.05</v>
      </c>
      <c r="I7248" s="10">
        <v>-9.7100000000000364</v>
      </c>
      <c r="J7248" s="10">
        <v>12330</v>
      </c>
      <c r="K7248" s="10">
        <v>12105</v>
      </c>
      <c r="L7248" s="10">
        <v>225</v>
      </c>
      <c r="M7248" s="10">
        <v>12347.1</v>
      </c>
      <c r="N7248" s="10">
        <v>-17.100000000000364</v>
      </c>
    </row>
    <row r="7249" spans="1:14" x14ac:dyDescent="0.25">
      <c r="A7249" s="9" t="s">
        <v>924</v>
      </c>
      <c r="B7249" s="9" t="s">
        <v>128</v>
      </c>
      <c r="C7249" s="9" t="s">
        <v>42</v>
      </c>
      <c r="D7249" s="9" t="s">
        <v>43</v>
      </c>
      <c r="E7249" s="10">
        <v>10834.2</v>
      </c>
      <c r="F7249" s="10">
        <v>10487.655172413793</v>
      </c>
      <c r="G7249" s="10">
        <v>346.54482758620725</v>
      </c>
      <c r="H7249" s="10">
        <v>10644.97</v>
      </c>
      <c r="I7249" s="10">
        <v>189.23000000000138</v>
      </c>
      <c r="J7249" s="10">
        <v>12505</v>
      </c>
      <c r="K7249" s="10">
        <v>12105</v>
      </c>
      <c r="L7249" s="10">
        <v>400</v>
      </c>
      <c r="M7249" s="10">
        <v>12286.575000000001</v>
      </c>
      <c r="N7249" s="10">
        <v>218.42499999999927</v>
      </c>
    </row>
    <row r="7250" spans="1:14" x14ac:dyDescent="0.25">
      <c r="A7250" s="9" t="s">
        <v>924</v>
      </c>
      <c r="B7250" s="9" t="s">
        <v>127</v>
      </c>
      <c r="C7250" s="9" t="s">
        <v>42</v>
      </c>
      <c r="D7250" s="9" t="s">
        <v>43</v>
      </c>
      <c r="E7250" s="10">
        <v>10649.6</v>
      </c>
      <c r="F7250" s="10">
        <v>10490.995073891625</v>
      </c>
      <c r="G7250" s="10">
        <v>158.60492610837537</v>
      </c>
      <c r="H7250" s="10">
        <v>10648.36</v>
      </c>
      <c r="I7250" s="10">
        <v>1.2399999999997817</v>
      </c>
      <c r="J7250" s="10">
        <v>1024</v>
      </c>
      <c r="K7250" s="10">
        <v>1008.7497536945812</v>
      </c>
      <c r="L7250" s="10">
        <v>15.250246305418841</v>
      </c>
      <c r="M7250" s="10">
        <v>1023.881</v>
      </c>
      <c r="N7250" s="10">
        <v>0.11900000000002819</v>
      </c>
    </row>
    <row r="7251" spans="1:14" x14ac:dyDescent="0.25">
      <c r="A7251" s="9" t="s">
        <v>924</v>
      </c>
      <c r="B7251" s="9" t="s">
        <v>87</v>
      </c>
      <c r="C7251" s="9" t="s">
        <v>42</v>
      </c>
      <c r="D7251" s="9" t="s">
        <v>43</v>
      </c>
      <c r="E7251" s="10">
        <v>16226</v>
      </c>
      <c r="F7251" s="10">
        <v>16099.651741293532</v>
      </c>
      <c r="G7251" s="10">
        <v>126.34825870646819</v>
      </c>
      <c r="H7251" s="10">
        <v>16180.15</v>
      </c>
      <c r="I7251" s="10">
        <v>45.850000000000364</v>
      </c>
      <c r="J7251" s="10">
        <v>12200</v>
      </c>
      <c r="K7251" s="10">
        <v>12105</v>
      </c>
      <c r="L7251" s="10">
        <v>95</v>
      </c>
      <c r="M7251" s="10">
        <v>12165.525</v>
      </c>
      <c r="N7251" s="10">
        <v>34.475000000000364</v>
      </c>
    </row>
    <row r="7252" spans="1:14" x14ac:dyDescent="0.25">
      <c r="A7252" s="9" t="s">
        <v>924</v>
      </c>
      <c r="B7252" s="9" t="s">
        <v>129</v>
      </c>
      <c r="C7252" s="9" t="s">
        <v>42</v>
      </c>
      <c r="D7252" s="9" t="s">
        <v>43</v>
      </c>
      <c r="E7252" s="10">
        <v>67457.55</v>
      </c>
      <c r="F7252" s="10">
        <v>67119.316831683158</v>
      </c>
      <c r="G7252" s="10">
        <v>338.23316831684497</v>
      </c>
      <c r="H7252" s="10">
        <v>67790.509999999995</v>
      </c>
      <c r="I7252" s="10">
        <v>-332.95999999999185</v>
      </c>
      <c r="J7252" s="10">
        <v>12166</v>
      </c>
      <c r="K7252" s="10">
        <v>12105</v>
      </c>
      <c r="L7252" s="10">
        <v>61</v>
      </c>
      <c r="M7252" s="10">
        <v>12226.05</v>
      </c>
      <c r="N7252" s="10">
        <v>-60.049999999999272</v>
      </c>
    </row>
    <row r="7253" spans="1:14" x14ac:dyDescent="0.25">
      <c r="A7253" s="9" t="s">
        <v>924</v>
      </c>
      <c r="B7253" s="9" t="s">
        <v>119</v>
      </c>
      <c r="C7253" s="9" t="s">
        <v>42</v>
      </c>
      <c r="D7253" s="9" t="s">
        <v>53</v>
      </c>
      <c r="E7253" s="10">
        <v>85317.86</v>
      </c>
      <c r="F7253" s="10">
        <v>84625.701492537308</v>
      </c>
      <c r="G7253" s="10">
        <v>692.1585074626928</v>
      </c>
      <c r="H7253" s="10">
        <v>85048.83</v>
      </c>
      <c r="I7253" s="10">
        <v>269.02999999999884</v>
      </c>
      <c r="J7253" s="10">
        <v>9153</v>
      </c>
      <c r="K7253" s="10">
        <v>9078.7502487562197</v>
      </c>
      <c r="L7253" s="10">
        <v>74.249751243780338</v>
      </c>
      <c r="M7253" s="10">
        <v>9124.1440000000002</v>
      </c>
      <c r="N7253" s="10">
        <v>28.855999999999767</v>
      </c>
    </row>
    <row r="7254" spans="1:14" x14ac:dyDescent="0.25">
      <c r="A7254" s="9" t="s">
        <v>924</v>
      </c>
      <c r="B7254" s="9" t="s">
        <v>54</v>
      </c>
      <c r="C7254" s="9" t="s">
        <v>42</v>
      </c>
      <c r="D7254" s="9" t="s">
        <v>55</v>
      </c>
      <c r="E7254" s="10">
        <v>611.17999999999995</v>
      </c>
      <c r="F7254" s="10">
        <v>599.19607843137248</v>
      </c>
      <c r="G7254" s="10">
        <v>11.983921568627466</v>
      </c>
      <c r="H7254" s="10">
        <v>611.17999999999995</v>
      </c>
      <c r="I7254" s="10">
        <v>0</v>
      </c>
      <c r="J7254" s="10">
        <v>111.124</v>
      </c>
      <c r="K7254" s="10">
        <v>108.94509803921568</v>
      </c>
      <c r="L7254" s="10">
        <v>2.1789019607843159</v>
      </c>
      <c r="M7254" s="10">
        <v>111.124</v>
      </c>
      <c r="N7254" s="10">
        <v>0</v>
      </c>
    </row>
    <row r="7255" spans="1:14" x14ac:dyDescent="0.25">
      <c r="A7255" s="9" t="s">
        <v>925</v>
      </c>
      <c r="B7255" s="9" t="s">
        <v>25</v>
      </c>
      <c r="C7255" s="9" t="s">
        <v>26</v>
      </c>
      <c r="D7255" s="9" t="s">
        <v>27</v>
      </c>
      <c r="E7255" s="10">
        <v>-8226.44</v>
      </c>
      <c r="F7255" s="10">
        <v>0</v>
      </c>
      <c r="G7255" s="10">
        <v>-8226.44</v>
      </c>
      <c r="H7255" s="10">
        <v>0</v>
      </c>
      <c r="I7255" s="10">
        <v>-8226.44</v>
      </c>
      <c r="J7255" s="10">
        <v>0</v>
      </c>
      <c r="K7255" s="10">
        <v>0</v>
      </c>
      <c r="L7255" s="10">
        <v>0</v>
      </c>
      <c r="M7255" s="10">
        <v>0</v>
      </c>
      <c r="N7255" s="10">
        <v>0</v>
      </c>
    </row>
    <row r="7256" spans="1:14" x14ac:dyDescent="0.25">
      <c r="A7256" s="9" t="s">
        <v>925</v>
      </c>
      <c r="B7256" s="9" t="s">
        <v>28</v>
      </c>
      <c r="C7256" s="9" t="s">
        <v>29</v>
      </c>
      <c r="D7256" s="9" t="s">
        <v>27</v>
      </c>
      <c r="E7256" s="10">
        <v>1.94</v>
      </c>
      <c r="F7256" s="10">
        <v>0</v>
      </c>
      <c r="G7256" s="10">
        <v>1.94</v>
      </c>
      <c r="H7256" s="10">
        <v>1.89</v>
      </c>
      <c r="I7256" s="10">
        <v>5.0000000000000044E-2</v>
      </c>
      <c r="J7256" s="10">
        <v>0</v>
      </c>
      <c r="K7256" s="10">
        <v>0</v>
      </c>
      <c r="L7256" s="10">
        <v>0</v>
      </c>
      <c r="M7256" s="10">
        <v>0</v>
      </c>
      <c r="N7256" s="10">
        <v>0</v>
      </c>
    </row>
    <row r="7257" spans="1:14" x14ac:dyDescent="0.25">
      <c r="A7257" s="9" t="s">
        <v>925</v>
      </c>
      <c r="B7257" s="9" t="s">
        <v>30</v>
      </c>
      <c r="C7257" s="9" t="s">
        <v>29</v>
      </c>
      <c r="D7257" s="9" t="s">
        <v>27</v>
      </c>
      <c r="E7257" s="10">
        <v>45.21</v>
      </c>
      <c r="F7257" s="10">
        <v>0</v>
      </c>
      <c r="G7257" s="10">
        <v>45.21</v>
      </c>
      <c r="H7257" s="10">
        <v>44.05</v>
      </c>
      <c r="I7257" s="10">
        <v>1.1600000000000037</v>
      </c>
      <c r="J7257" s="10">
        <v>0</v>
      </c>
      <c r="K7257" s="10">
        <v>0</v>
      </c>
      <c r="L7257" s="10">
        <v>0</v>
      </c>
      <c r="M7257" s="10">
        <v>0</v>
      </c>
      <c r="N7257" s="10">
        <v>0</v>
      </c>
    </row>
    <row r="7258" spans="1:14" x14ac:dyDescent="0.25">
      <c r="A7258" s="9" t="s">
        <v>925</v>
      </c>
      <c r="B7258" s="9" t="s">
        <v>31</v>
      </c>
      <c r="C7258" s="9" t="s">
        <v>29</v>
      </c>
      <c r="D7258" s="9" t="s">
        <v>27</v>
      </c>
      <c r="E7258" s="10">
        <v>303.54000000000002</v>
      </c>
      <c r="F7258" s="10">
        <v>0</v>
      </c>
      <c r="G7258" s="10">
        <v>303.54000000000002</v>
      </c>
      <c r="H7258" s="10">
        <v>295.8</v>
      </c>
      <c r="I7258" s="10">
        <v>7.7400000000000091</v>
      </c>
      <c r="J7258" s="10">
        <v>0</v>
      </c>
      <c r="K7258" s="10">
        <v>0</v>
      </c>
      <c r="L7258" s="10">
        <v>0</v>
      </c>
      <c r="M7258" s="10">
        <v>0</v>
      </c>
      <c r="N7258" s="10">
        <v>0</v>
      </c>
    </row>
    <row r="7259" spans="1:14" x14ac:dyDescent="0.25">
      <c r="A7259" s="9" t="s">
        <v>925</v>
      </c>
      <c r="B7259" s="9" t="s">
        <v>32</v>
      </c>
      <c r="C7259" s="9" t="s">
        <v>33</v>
      </c>
      <c r="D7259" s="9" t="s">
        <v>27</v>
      </c>
      <c r="E7259" s="10">
        <v>909.93</v>
      </c>
      <c r="F7259" s="10">
        <v>0</v>
      </c>
      <c r="G7259" s="10">
        <v>909.93</v>
      </c>
      <c r="H7259" s="10">
        <v>539.35</v>
      </c>
      <c r="I7259" s="10">
        <v>370.57999999999993</v>
      </c>
      <c r="J7259" s="10">
        <v>2.58</v>
      </c>
      <c r="K7259" s="10">
        <v>0</v>
      </c>
      <c r="L7259" s="10">
        <v>2.58</v>
      </c>
      <c r="M7259" s="10">
        <v>1.5289999999999999</v>
      </c>
      <c r="N7259" s="10">
        <v>1.0510000000000002</v>
      </c>
    </row>
    <row r="7260" spans="1:14" x14ac:dyDescent="0.25">
      <c r="A7260" s="9" t="s">
        <v>925</v>
      </c>
      <c r="B7260" s="9" t="s">
        <v>34</v>
      </c>
      <c r="C7260" s="9" t="s">
        <v>33</v>
      </c>
      <c r="D7260" s="9" t="s">
        <v>27</v>
      </c>
      <c r="E7260" s="10">
        <v>3127.92</v>
      </c>
      <c r="F7260" s="10">
        <v>0</v>
      </c>
      <c r="G7260" s="10">
        <v>3127.92</v>
      </c>
      <c r="H7260" s="10">
        <v>1854.04</v>
      </c>
      <c r="I7260" s="10">
        <v>1273.8800000000001</v>
      </c>
      <c r="J7260" s="10">
        <v>2.58</v>
      </c>
      <c r="K7260" s="10">
        <v>0</v>
      </c>
      <c r="L7260" s="10">
        <v>2.58</v>
      </c>
      <c r="M7260" s="10">
        <v>1.5289999999999999</v>
      </c>
      <c r="N7260" s="10">
        <v>1.0510000000000002</v>
      </c>
    </row>
    <row r="7261" spans="1:14" x14ac:dyDescent="0.25">
      <c r="A7261" s="9" t="s">
        <v>925</v>
      </c>
      <c r="B7261" s="9" t="s">
        <v>35</v>
      </c>
      <c r="C7261" s="9" t="s">
        <v>33</v>
      </c>
      <c r="D7261" s="9" t="s">
        <v>27</v>
      </c>
      <c r="E7261" s="10">
        <v>3384.21</v>
      </c>
      <c r="F7261" s="10">
        <v>0</v>
      </c>
      <c r="G7261" s="10">
        <v>3384.21</v>
      </c>
      <c r="H7261" s="10">
        <v>2005.91</v>
      </c>
      <c r="I7261" s="10">
        <v>1378.3</v>
      </c>
      <c r="J7261" s="10">
        <v>54.18</v>
      </c>
      <c r="K7261" s="10">
        <v>0</v>
      </c>
      <c r="L7261" s="10">
        <v>54.18</v>
      </c>
      <c r="M7261" s="10">
        <v>32.113999999999997</v>
      </c>
      <c r="N7261" s="10">
        <v>22.066000000000003</v>
      </c>
    </row>
    <row r="7262" spans="1:14" x14ac:dyDescent="0.25">
      <c r="A7262" s="9" t="s">
        <v>925</v>
      </c>
      <c r="B7262" s="9" t="s">
        <v>36</v>
      </c>
      <c r="C7262" s="9" t="s">
        <v>29</v>
      </c>
      <c r="D7262" s="9" t="s">
        <v>27</v>
      </c>
      <c r="E7262" s="10">
        <v>3400.7</v>
      </c>
      <c r="F7262" s="10">
        <v>0</v>
      </c>
      <c r="G7262" s="10">
        <v>3400.7</v>
      </c>
      <c r="H7262" s="10">
        <v>3313.98</v>
      </c>
      <c r="I7262" s="10">
        <v>86.7199999999998</v>
      </c>
      <c r="J7262" s="10">
        <v>0</v>
      </c>
      <c r="K7262" s="10">
        <v>0</v>
      </c>
      <c r="L7262" s="10">
        <v>0</v>
      </c>
      <c r="M7262" s="10">
        <v>0</v>
      </c>
      <c r="N7262" s="10">
        <v>0</v>
      </c>
    </row>
    <row r="7263" spans="1:14" x14ac:dyDescent="0.25">
      <c r="A7263" s="9" t="s">
        <v>925</v>
      </c>
      <c r="B7263" s="9" t="s">
        <v>37</v>
      </c>
      <c r="C7263" s="9" t="s">
        <v>29</v>
      </c>
      <c r="D7263" s="9" t="s">
        <v>27</v>
      </c>
      <c r="E7263" s="10">
        <v>7864.15</v>
      </c>
      <c r="F7263" s="10">
        <v>0</v>
      </c>
      <c r="G7263" s="10">
        <v>7864.15</v>
      </c>
      <c r="H7263" s="10">
        <v>7663.61</v>
      </c>
      <c r="I7263" s="10">
        <v>200.53999999999996</v>
      </c>
      <c r="J7263" s="10">
        <v>0</v>
      </c>
      <c r="K7263" s="10">
        <v>0</v>
      </c>
      <c r="L7263" s="10">
        <v>0</v>
      </c>
      <c r="M7263" s="10">
        <v>0</v>
      </c>
      <c r="N7263" s="10">
        <v>0</v>
      </c>
    </row>
    <row r="7264" spans="1:14" x14ac:dyDescent="0.25">
      <c r="A7264" s="9" t="s">
        <v>925</v>
      </c>
      <c r="B7264" s="9" t="s">
        <v>121</v>
      </c>
      <c r="C7264" s="9" t="s">
        <v>39</v>
      </c>
      <c r="D7264" s="9" t="s">
        <v>40</v>
      </c>
      <c r="E7264" s="10">
        <v>-226890.84</v>
      </c>
      <c r="F7264" s="10">
        <v>0</v>
      </c>
      <c r="G7264" s="10">
        <v>-226890.84</v>
      </c>
      <c r="H7264" s="10">
        <v>-226890.8</v>
      </c>
      <c r="I7264" s="10">
        <v>-4.0000000008149073E-2</v>
      </c>
      <c r="J7264" s="10">
        <v>-994</v>
      </c>
      <c r="K7264" s="10">
        <v>0</v>
      </c>
      <c r="L7264" s="10">
        <v>-994</v>
      </c>
      <c r="M7264" s="10">
        <v>-994</v>
      </c>
      <c r="N7264" s="10">
        <v>0</v>
      </c>
    </row>
    <row r="7265" spans="1:14" x14ac:dyDescent="0.25">
      <c r="A7265" s="9" t="s">
        <v>925</v>
      </c>
      <c r="B7265" s="9" t="s">
        <v>92</v>
      </c>
      <c r="C7265" s="9" t="s">
        <v>42</v>
      </c>
      <c r="D7265" s="9" t="s">
        <v>43</v>
      </c>
      <c r="E7265" s="10">
        <v>287.37</v>
      </c>
      <c r="F7265" s="10">
        <v>0</v>
      </c>
      <c r="G7265" s="10">
        <v>287.37</v>
      </c>
      <c r="H7265" s="10">
        <v>0</v>
      </c>
      <c r="I7265" s="10">
        <v>287.37</v>
      </c>
      <c r="J7265" s="10">
        <v>3376</v>
      </c>
      <c r="K7265" s="10">
        <v>0</v>
      </c>
      <c r="L7265" s="10">
        <v>3376</v>
      </c>
      <c r="M7265" s="10">
        <v>0</v>
      </c>
      <c r="N7265" s="10">
        <v>3376</v>
      </c>
    </row>
    <row r="7266" spans="1:14" x14ac:dyDescent="0.25">
      <c r="A7266" s="9" t="s">
        <v>925</v>
      </c>
      <c r="B7266" s="9" t="s">
        <v>688</v>
      </c>
      <c r="C7266" s="9" t="s">
        <v>42</v>
      </c>
      <c r="D7266" s="9" t="s">
        <v>43</v>
      </c>
      <c r="E7266" s="10">
        <v>6738.25</v>
      </c>
      <c r="F7266" s="10">
        <v>0</v>
      </c>
      <c r="G7266" s="10">
        <v>6738.25</v>
      </c>
      <c r="H7266" s="10">
        <v>0</v>
      </c>
      <c r="I7266" s="10">
        <v>6738.25</v>
      </c>
      <c r="J7266" s="10">
        <v>12500</v>
      </c>
      <c r="K7266" s="10">
        <v>0</v>
      </c>
      <c r="L7266" s="10">
        <v>12500</v>
      </c>
      <c r="M7266" s="10">
        <v>0</v>
      </c>
      <c r="N7266" s="10">
        <v>12500</v>
      </c>
    </row>
    <row r="7267" spans="1:14" x14ac:dyDescent="0.25">
      <c r="A7267" s="9" t="s">
        <v>925</v>
      </c>
      <c r="B7267" s="9" t="s">
        <v>122</v>
      </c>
      <c r="C7267" s="9" t="s">
        <v>42</v>
      </c>
      <c r="D7267" s="9" t="s">
        <v>43</v>
      </c>
      <c r="E7267" s="10">
        <v>2101.71</v>
      </c>
      <c r="F7267" s="10">
        <v>1928.4039408866995</v>
      </c>
      <c r="G7267" s="10">
        <v>173.30605911330053</v>
      </c>
      <c r="H7267" s="10">
        <v>1957.33</v>
      </c>
      <c r="I7267" s="10">
        <v>144.38000000000011</v>
      </c>
      <c r="J7267" s="10">
        <v>13000</v>
      </c>
      <c r="K7267" s="10">
        <v>11928</v>
      </c>
      <c r="L7267" s="10">
        <v>1072</v>
      </c>
      <c r="M7267" s="10">
        <v>12106.92</v>
      </c>
      <c r="N7267" s="10">
        <v>893.07999999999993</v>
      </c>
    </row>
    <row r="7268" spans="1:14" x14ac:dyDescent="0.25">
      <c r="A7268" s="9" t="s">
        <v>925</v>
      </c>
      <c r="B7268" s="9" t="s">
        <v>123</v>
      </c>
      <c r="C7268" s="9" t="s">
        <v>42</v>
      </c>
      <c r="D7268" s="9" t="s">
        <v>43</v>
      </c>
      <c r="E7268" s="10">
        <v>3112.89</v>
      </c>
      <c r="F7268" s="10">
        <v>3097.3034825870645</v>
      </c>
      <c r="G7268" s="10">
        <v>15.586517412935336</v>
      </c>
      <c r="H7268" s="10">
        <v>3112.79</v>
      </c>
      <c r="I7268" s="10">
        <v>9.9999999999909051E-2</v>
      </c>
      <c r="J7268" s="10">
        <v>999</v>
      </c>
      <c r="K7268" s="10">
        <v>994</v>
      </c>
      <c r="L7268" s="10">
        <v>5</v>
      </c>
      <c r="M7268" s="10">
        <v>998.97</v>
      </c>
      <c r="N7268" s="10">
        <v>2.9999999999972715E-2</v>
      </c>
    </row>
    <row r="7269" spans="1:14" x14ac:dyDescent="0.25">
      <c r="A7269" s="9" t="s">
        <v>925</v>
      </c>
      <c r="B7269" s="9" t="s">
        <v>125</v>
      </c>
      <c r="C7269" s="9" t="s">
        <v>42</v>
      </c>
      <c r="D7269" s="9" t="s">
        <v>43</v>
      </c>
      <c r="E7269" s="10">
        <v>4754.99</v>
      </c>
      <c r="F7269" s="10">
        <v>4501.3891625615761</v>
      </c>
      <c r="G7269" s="10">
        <v>253.6008374384237</v>
      </c>
      <c r="H7269" s="10">
        <v>4568.91</v>
      </c>
      <c r="I7269" s="10">
        <v>186.07999999999993</v>
      </c>
      <c r="J7269" s="10">
        <v>12600</v>
      </c>
      <c r="K7269" s="10">
        <v>11928</v>
      </c>
      <c r="L7269" s="10">
        <v>672</v>
      </c>
      <c r="M7269" s="10">
        <v>12106.92</v>
      </c>
      <c r="N7269" s="10">
        <v>493.07999999999993</v>
      </c>
    </row>
    <row r="7270" spans="1:14" x14ac:dyDescent="0.25">
      <c r="A7270" s="9" t="s">
        <v>925</v>
      </c>
      <c r="B7270" s="9" t="s">
        <v>124</v>
      </c>
      <c r="C7270" s="9" t="s">
        <v>42</v>
      </c>
      <c r="D7270" s="9" t="s">
        <v>43</v>
      </c>
      <c r="E7270" s="10">
        <v>0</v>
      </c>
      <c r="F7270" s="10">
        <v>6429.9113300492609</v>
      </c>
      <c r="G7270" s="10">
        <v>-6429.9113300492609</v>
      </c>
      <c r="H7270" s="10">
        <v>6526.36</v>
      </c>
      <c r="I7270" s="10">
        <v>-6526.36</v>
      </c>
      <c r="J7270" s="10">
        <v>0</v>
      </c>
      <c r="K7270" s="10">
        <v>11928</v>
      </c>
      <c r="L7270" s="10">
        <v>-11928</v>
      </c>
      <c r="M7270" s="10">
        <v>12106.92</v>
      </c>
      <c r="N7270" s="10">
        <v>-12106.92</v>
      </c>
    </row>
    <row r="7271" spans="1:14" x14ac:dyDescent="0.25">
      <c r="A7271" s="9" t="s">
        <v>925</v>
      </c>
      <c r="B7271" s="9" t="s">
        <v>126</v>
      </c>
      <c r="C7271" s="9" t="s">
        <v>42</v>
      </c>
      <c r="D7271" s="9" t="s">
        <v>43</v>
      </c>
      <c r="E7271" s="10">
        <v>6950.24</v>
      </c>
      <c r="F7271" s="10">
        <v>6773.0784313725489</v>
      </c>
      <c r="G7271" s="10">
        <v>177.16156862745083</v>
      </c>
      <c r="H7271" s="10">
        <v>6908.54</v>
      </c>
      <c r="I7271" s="10">
        <v>41.699999999999818</v>
      </c>
      <c r="J7271" s="10">
        <v>12240</v>
      </c>
      <c r="K7271" s="10">
        <v>11928</v>
      </c>
      <c r="L7271" s="10">
        <v>312</v>
      </c>
      <c r="M7271" s="10">
        <v>12166.56</v>
      </c>
      <c r="N7271" s="10">
        <v>73.440000000000509</v>
      </c>
    </row>
    <row r="7272" spans="1:14" x14ac:dyDescent="0.25">
      <c r="A7272" s="9" t="s">
        <v>925</v>
      </c>
      <c r="B7272" s="9" t="s">
        <v>128</v>
      </c>
      <c r="C7272" s="9" t="s">
        <v>42</v>
      </c>
      <c r="D7272" s="9" t="s">
        <v>43</v>
      </c>
      <c r="E7272" s="10">
        <v>10669.59</v>
      </c>
      <c r="F7272" s="10">
        <v>10334.295566502464</v>
      </c>
      <c r="G7272" s="10">
        <v>335.29443349753637</v>
      </c>
      <c r="H7272" s="10">
        <v>10489.31</v>
      </c>
      <c r="I7272" s="10">
        <v>180.28000000000065</v>
      </c>
      <c r="J7272" s="10">
        <v>12315</v>
      </c>
      <c r="K7272" s="10">
        <v>11928</v>
      </c>
      <c r="L7272" s="10">
        <v>387</v>
      </c>
      <c r="M7272" s="10">
        <v>12106.92</v>
      </c>
      <c r="N7272" s="10">
        <v>208.07999999999993</v>
      </c>
    </row>
    <row r="7273" spans="1:14" x14ac:dyDescent="0.25">
      <c r="A7273" s="9" t="s">
        <v>925</v>
      </c>
      <c r="B7273" s="9" t="s">
        <v>127</v>
      </c>
      <c r="C7273" s="9" t="s">
        <v>42</v>
      </c>
      <c r="D7273" s="9" t="s">
        <v>43</v>
      </c>
      <c r="E7273" s="10">
        <v>11481.6</v>
      </c>
      <c r="F7273" s="10">
        <v>10337.596059113301</v>
      </c>
      <c r="G7273" s="10">
        <v>1144.0039408866996</v>
      </c>
      <c r="H7273" s="10">
        <v>10492.66</v>
      </c>
      <c r="I7273" s="10">
        <v>988.94000000000051</v>
      </c>
      <c r="J7273" s="10">
        <v>1104</v>
      </c>
      <c r="K7273" s="10">
        <v>994</v>
      </c>
      <c r="L7273" s="10">
        <v>110</v>
      </c>
      <c r="M7273" s="10">
        <v>1008.91</v>
      </c>
      <c r="N7273" s="10">
        <v>95.090000000000032</v>
      </c>
    </row>
    <row r="7274" spans="1:14" x14ac:dyDescent="0.25">
      <c r="A7274" s="9" t="s">
        <v>925</v>
      </c>
      <c r="B7274" s="9" t="s">
        <v>87</v>
      </c>
      <c r="C7274" s="9" t="s">
        <v>42</v>
      </c>
      <c r="D7274" s="9" t="s">
        <v>43</v>
      </c>
      <c r="E7274" s="10">
        <v>15960</v>
      </c>
      <c r="F7274" s="10">
        <v>15864.23880597015</v>
      </c>
      <c r="G7274" s="10">
        <v>95.76119402985023</v>
      </c>
      <c r="H7274" s="10">
        <v>15943.56</v>
      </c>
      <c r="I7274" s="10">
        <v>16.440000000000509</v>
      </c>
      <c r="J7274" s="10">
        <v>12000</v>
      </c>
      <c r="K7274" s="10">
        <v>11928</v>
      </c>
      <c r="L7274" s="10">
        <v>72</v>
      </c>
      <c r="M7274" s="10">
        <v>11987.64</v>
      </c>
      <c r="N7274" s="10">
        <v>12.360000000000582</v>
      </c>
    </row>
    <row r="7275" spans="1:14" x14ac:dyDescent="0.25">
      <c r="A7275" s="9" t="s">
        <v>925</v>
      </c>
      <c r="B7275" s="9" t="s">
        <v>129</v>
      </c>
      <c r="C7275" s="9" t="s">
        <v>42</v>
      </c>
      <c r="D7275" s="9" t="s">
        <v>43</v>
      </c>
      <c r="E7275" s="10">
        <v>67457.55</v>
      </c>
      <c r="F7275" s="10">
        <v>66137.900990099006</v>
      </c>
      <c r="G7275" s="10">
        <v>1319.649009900997</v>
      </c>
      <c r="H7275" s="10">
        <v>66799.28</v>
      </c>
      <c r="I7275" s="10">
        <v>658.27000000000407</v>
      </c>
      <c r="J7275" s="10">
        <v>12166</v>
      </c>
      <c r="K7275" s="10">
        <v>11928</v>
      </c>
      <c r="L7275" s="10">
        <v>238</v>
      </c>
      <c r="M7275" s="10">
        <v>12047.28</v>
      </c>
      <c r="N7275" s="10">
        <v>118.71999999999935</v>
      </c>
    </row>
    <row r="7276" spans="1:14" x14ac:dyDescent="0.25">
      <c r="A7276" s="9" t="s">
        <v>925</v>
      </c>
      <c r="B7276" s="9" t="s">
        <v>119</v>
      </c>
      <c r="C7276" s="9" t="s">
        <v>42</v>
      </c>
      <c r="D7276" s="9" t="s">
        <v>53</v>
      </c>
      <c r="E7276" s="10">
        <v>85963.25</v>
      </c>
      <c r="F7276" s="10">
        <v>83354.417910447766</v>
      </c>
      <c r="G7276" s="10">
        <v>2608.8320895522338</v>
      </c>
      <c r="H7276" s="10">
        <v>83771.19</v>
      </c>
      <c r="I7276" s="10">
        <v>2192.0599999999977</v>
      </c>
      <c r="J7276" s="10">
        <v>9226</v>
      </c>
      <c r="K7276" s="10">
        <v>8946</v>
      </c>
      <c r="L7276" s="10">
        <v>280</v>
      </c>
      <c r="M7276" s="10">
        <v>8990.73</v>
      </c>
      <c r="N7276" s="10">
        <v>235.27000000000044</v>
      </c>
    </row>
    <row r="7277" spans="1:14" x14ac:dyDescent="0.25">
      <c r="A7277" s="9" t="s">
        <v>925</v>
      </c>
      <c r="B7277" s="9" t="s">
        <v>54</v>
      </c>
      <c r="C7277" s="9" t="s">
        <v>42</v>
      </c>
      <c r="D7277" s="9" t="s">
        <v>55</v>
      </c>
      <c r="E7277" s="10">
        <v>602.24</v>
      </c>
      <c r="F7277" s="10">
        <v>590.43137254901956</v>
      </c>
      <c r="G7277" s="10">
        <v>11.808627450980453</v>
      </c>
      <c r="H7277" s="10">
        <v>602.24</v>
      </c>
      <c r="I7277" s="10">
        <v>0</v>
      </c>
      <c r="J7277" s="10">
        <v>109.499</v>
      </c>
      <c r="K7277" s="10">
        <v>107.35196078431372</v>
      </c>
      <c r="L7277" s="10">
        <v>2.1470392156862772</v>
      </c>
      <c r="M7277" s="10">
        <v>109.499</v>
      </c>
      <c r="N7277" s="10">
        <v>0</v>
      </c>
    </row>
    <row r="7278" spans="1:14" x14ac:dyDescent="0.25">
      <c r="A7278" s="9" t="s">
        <v>926</v>
      </c>
      <c r="B7278" s="9" t="s">
        <v>25</v>
      </c>
      <c r="C7278" s="9" t="s">
        <v>26</v>
      </c>
      <c r="D7278" s="9" t="s">
        <v>27</v>
      </c>
      <c r="E7278" s="10">
        <v>-191.62</v>
      </c>
      <c r="F7278" s="10">
        <v>0</v>
      </c>
      <c r="G7278" s="10">
        <v>-191.62</v>
      </c>
      <c r="H7278" s="10">
        <v>0</v>
      </c>
      <c r="I7278" s="10">
        <v>-191.62</v>
      </c>
      <c r="J7278" s="10">
        <v>0</v>
      </c>
      <c r="K7278" s="10">
        <v>0</v>
      </c>
      <c r="L7278" s="10">
        <v>0</v>
      </c>
      <c r="M7278" s="10">
        <v>0</v>
      </c>
      <c r="N7278" s="10">
        <v>0</v>
      </c>
    </row>
    <row r="7279" spans="1:14" x14ac:dyDescent="0.25">
      <c r="A7279" s="9" t="s">
        <v>926</v>
      </c>
      <c r="B7279" s="9" t="s">
        <v>28</v>
      </c>
      <c r="C7279" s="9" t="s">
        <v>29</v>
      </c>
      <c r="D7279" s="9" t="s">
        <v>27</v>
      </c>
      <c r="E7279" s="10">
        <v>3.81</v>
      </c>
      <c r="F7279" s="10">
        <v>0</v>
      </c>
      <c r="G7279" s="10">
        <v>3.81</v>
      </c>
      <c r="H7279" s="10">
        <v>3.8</v>
      </c>
      <c r="I7279" s="10">
        <v>1.0000000000000231E-2</v>
      </c>
      <c r="J7279" s="10">
        <v>0</v>
      </c>
      <c r="K7279" s="10">
        <v>0</v>
      </c>
      <c r="L7279" s="10">
        <v>0</v>
      </c>
      <c r="M7279" s="10">
        <v>0</v>
      </c>
      <c r="N7279" s="10">
        <v>0</v>
      </c>
    </row>
    <row r="7280" spans="1:14" x14ac:dyDescent="0.25">
      <c r="A7280" s="9" t="s">
        <v>926</v>
      </c>
      <c r="B7280" s="9" t="s">
        <v>30</v>
      </c>
      <c r="C7280" s="9" t="s">
        <v>29</v>
      </c>
      <c r="D7280" s="9" t="s">
        <v>27</v>
      </c>
      <c r="E7280" s="10">
        <v>88.92</v>
      </c>
      <c r="F7280" s="10">
        <v>0</v>
      </c>
      <c r="G7280" s="10">
        <v>88.92</v>
      </c>
      <c r="H7280" s="10">
        <v>88.64</v>
      </c>
      <c r="I7280" s="10">
        <v>0.28000000000000114</v>
      </c>
      <c r="J7280" s="10">
        <v>0</v>
      </c>
      <c r="K7280" s="10">
        <v>0</v>
      </c>
      <c r="L7280" s="10">
        <v>0</v>
      </c>
      <c r="M7280" s="10">
        <v>0</v>
      </c>
      <c r="N7280" s="10">
        <v>0</v>
      </c>
    </row>
    <row r="7281" spans="1:14" x14ac:dyDescent="0.25">
      <c r="A7281" s="9" t="s">
        <v>926</v>
      </c>
      <c r="B7281" s="9" t="s">
        <v>31</v>
      </c>
      <c r="C7281" s="9" t="s">
        <v>29</v>
      </c>
      <c r="D7281" s="9" t="s">
        <v>27</v>
      </c>
      <c r="E7281" s="10">
        <v>597.04</v>
      </c>
      <c r="F7281" s="10">
        <v>0</v>
      </c>
      <c r="G7281" s="10">
        <v>597.04</v>
      </c>
      <c r="H7281" s="10">
        <v>595.16</v>
      </c>
      <c r="I7281" s="10">
        <v>1.8799999999999955</v>
      </c>
      <c r="J7281" s="10">
        <v>0</v>
      </c>
      <c r="K7281" s="10">
        <v>0</v>
      </c>
      <c r="L7281" s="10">
        <v>0</v>
      </c>
      <c r="M7281" s="10">
        <v>0</v>
      </c>
      <c r="N7281" s="10">
        <v>0</v>
      </c>
    </row>
    <row r="7282" spans="1:14" x14ac:dyDescent="0.25">
      <c r="A7282" s="9" t="s">
        <v>926</v>
      </c>
      <c r="B7282" s="9" t="s">
        <v>32</v>
      </c>
      <c r="C7282" s="9" t="s">
        <v>33</v>
      </c>
      <c r="D7282" s="9" t="s">
        <v>27</v>
      </c>
      <c r="E7282" s="10">
        <v>853.5</v>
      </c>
      <c r="F7282" s="10">
        <v>0</v>
      </c>
      <c r="G7282" s="10">
        <v>853.5</v>
      </c>
      <c r="H7282" s="10">
        <v>979.69</v>
      </c>
      <c r="I7282" s="10">
        <v>-126.19000000000005</v>
      </c>
      <c r="J7282" s="10">
        <v>2.42</v>
      </c>
      <c r="K7282" s="10">
        <v>0</v>
      </c>
      <c r="L7282" s="10">
        <v>2.42</v>
      </c>
      <c r="M7282" s="10">
        <v>2.778</v>
      </c>
      <c r="N7282" s="10">
        <v>-0.3580000000000001</v>
      </c>
    </row>
    <row r="7283" spans="1:14" x14ac:dyDescent="0.25">
      <c r="A7283" s="9" t="s">
        <v>926</v>
      </c>
      <c r="B7283" s="9" t="s">
        <v>34</v>
      </c>
      <c r="C7283" s="9" t="s">
        <v>33</v>
      </c>
      <c r="D7283" s="9" t="s">
        <v>27</v>
      </c>
      <c r="E7283" s="10">
        <v>2933.94</v>
      </c>
      <c r="F7283" s="10">
        <v>0</v>
      </c>
      <c r="G7283" s="10">
        <v>2933.94</v>
      </c>
      <c r="H7283" s="10">
        <v>3367.72</v>
      </c>
      <c r="I7283" s="10">
        <v>-433.77999999999975</v>
      </c>
      <c r="J7283" s="10">
        <v>2.42</v>
      </c>
      <c r="K7283" s="10">
        <v>0</v>
      </c>
      <c r="L7283" s="10">
        <v>2.42</v>
      </c>
      <c r="M7283" s="10">
        <v>2.778</v>
      </c>
      <c r="N7283" s="10">
        <v>-0.3580000000000001</v>
      </c>
    </row>
    <row r="7284" spans="1:14" x14ac:dyDescent="0.25">
      <c r="A7284" s="9" t="s">
        <v>926</v>
      </c>
      <c r="B7284" s="9" t="s">
        <v>35</v>
      </c>
      <c r="C7284" s="9" t="s">
        <v>33</v>
      </c>
      <c r="D7284" s="9" t="s">
        <v>27</v>
      </c>
      <c r="E7284" s="10">
        <v>3174.34</v>
      </c>
      <c r="F7284" s="10">
        <v>0</v>
      </c>
      <c r="G7284" s="10">
        <v>3174.34</v>
      </c>
      <c r="H7284" s="10">
        <v>3643.64</v>
      </c>
      <c r="I7284" s="10">
        <v>-469.29999999999973</v>
      </c>
      <c r="J7284" s="10">
        <v>50.82</v>
      </c>
      <c r="K7284" s="10">
        <v>0</v>
      </c>
      <c r="L7284" s="10">
        <v>50.82</v>
      </c>
      <c r="M7284" s="10">
        <v>58.332999999999998</v>
      </c>
      <c r="N7284" s="10">
        <v>-7.5129999999999981</v>
      </c>
    </row>
    <row r="7285" spans="1:14" x14ac:dyDescent="0.25">
      <c r="A7285" s="9" t="s">
        <v>926</v>
      </c>
      <c r="B7285" s="9" t="s">
        <v>36</v>
      </c>
      <c r="C7285" s="9" t="s">
        <v>29</v>
      </c>
      <c r="D7285" s="9" t="s">
        <v>27</v>
      </c>
      <c r="E7285" s="10">
        <v>6688.98</v>
      </c>
      <c r="F7285" s="10">
        <v>0</v>
      </c>
      <c r="G7285" s="10">
        <v>6688.98</v>
      </c>
      <c r="H7285" s="10">
        <v>6667.97</v>
      </c>
      <c r="I7285" s="10">
        <v>21.009999999999309</v>
      </c>
      <c r="J7285" s="10">
        <v>0</v>
      </c>
      <c r="K7285" s="10">
        <v>0</v>
      </c>
      <c r="L7285" s="10">
        <v>0</v>
      </c>
      <c r="M7285" s="10">
        <v>0</v>
      </c>
      <c r="N7285" s="10">
        <v>0</v>
      </c>
    </row>
    <row r="7286" spans="1:14" x14ac:dyDescent="0.25">
      <c r="A7286" s="9" t="s">
        <v>926</v>
      </c>
      <c r="B7286" s="9" t="s">
        <v>37</v>
      </c>
      <c r="C7286" s="9" t="s">
        <v>29</v>
      </c>
      <c r="D7286" s="9" t="s">
        <v>27</v>
      </c>
      <c r="E7286" s="10">
        <v>15468.32</v>
      </c>
      <c r="F7286" s="10">
        <v>0</v>
      </c>
      <c r="G7286" s="10">
        <v>15468.32</v>
      </c>
      <c r="H7286" s="10">
        <v>15419.74</v>
      </c>
      <c r="I7286" s="10">
        <v>48.579999999999927</v>
      </c>
      <c r="J7286" s="10">
        <v>0</v>
      </c>
      <c r="K7286" s="10">
        <v>0</v>
      </c>
      <c r="L7286" s="10">
        <v>0</v>
      </c>
      <c r="M7286" s="10">
        <v>0</v>
      </c>
      <c r="N7286" s="10">
        <v>0</v>
      </c>
    </row>
    <row r="7287" spans="1:14" x14ac:dyDescent="0.25">
      <c r="A7287" s="9" t="s">
        <v>926</v>
      </c>
      <c r="B7287" s="9" t="s">
        <v>111</v>
      </c>
      <c r="C7287" s="9" t="s">
        <v>39</v>
      </c>
      <c r="D7287" s="9" t="s">
        <v>40</v>
      </c>
      <c r="E7287" s="10">
        <v>-425691.8</v>
      </c>
      <c r="F7287" s="10">
        <v>0</v>
      </c>
      <c r="G7287" s="10">
        <v>-425691.8</v>
      </c>
      <c r="H7287" s="10">
        <v>-425691.86</v>
      </c>
      <c r="I7287" s="10">
        <v>5.9999999997671694E-2</v>
      </c>
      <c r="J7287" s="10">
        <v>-2000</v>
      </c>
      <c r="K7287" s="10">
        <v>0</v>
      </c>
      <c r="L7287" s="10">
        <v>-2000</v>
      </c>
      <c r="M7287" s="10">
        <v>-2000</v>
      </c>
      <c r="N7287" s="10">
        <v>0</v>
      </c>
    </row>
    <row r="7288" spans="1:14" x14ac:dyDescent="0.25">
      <c r="A7288" s="9" t="s">
        <v>926</v>
      </c>
      <c r="B7288" s="9" t="s">
        <v>92</v>
      </c>
      <c r="C7288" s="9" t="s">
        <v>42</v>
      </c>
      <c r="D7288" s="9" t="s">
        <v>43</v>
      </c>
      <c r="E7288" s="10">
        <v>12.77</v>
      </c>
      <c r="F7288" s="10">
        <v>0</v>
      </c>
      <c r="G7288" s="10">
        <v>12.77</v>
      </c>
      <c r="H7288" s="10">
        <v>0</v>
      </c>
      <c r="I7288" s="10">
        <v>12.77</v>
      </c>
      <c r="J7288" s="10">
        <v>150</v>
      </c>
      <c r="K7288" s="10">
        <v>0</v>
      </c>
      <c r="L7288" s="10">
        <v>150</v>
      </c>
      <c r="M7288" s="10">
        <v>0</v>
      </c>
      <c r="N7288" s="10">
        <v>150</v>
      </c>
    </row>
    <row r="7289" spans="1:14" x14ac:dyDescent="0.25">
      <c r="A7289" s="9" t="s">
        <v>926</v>
      </c>
      <c r="B7289" s="9" t="s">
        <v>114</v>
      </c>
      <c r="C7289" s="9" t="s">
        <v>42</v>
      </c>
      <c r="D7289" s="9" t="s">
        <v>43</v>
      </c>
      <c r="E7289" s="10">
        <v>1459.74</v>
      </c>
      <c r="F7289" s="10">
        <v>1447.6847290640394</v>
      </c>
      <c r="G7289" s="10">
        <v>12.055270935960607</v>
      </c>
      <c r="H7289" s="10">
        <v>1469.4</v>
      </c>
      <c r="I7289" s="10">
        <v>-9.6600000000000819</v>
      </c>
      <c r="J7289" s="10">
        <v>24200</v>
      </c>
      <c r="K7289" s="10">
        <v>24000</v>
      </c>
      <c r="L7289" s="10">
        <v>200</v>
      </c>
      <c r="M7289" s="10">
        <v>24360</v>
      </c>
      <c r="N7289" s="10">
        <v>-160</v>
      </c>
    </row>
    <row r="7290" spans="1:14" x14ac:dyDescent="0.25">
      <c r="A7290" s="9" t="s">
        <v>926</v>
      </c>
      <c r="B7290" s="9" t="s">
        <v>44</v>
      </c>
      <c r="C7290" s="9" t="s">
        <v>42</v>
      </c>
      <c r="D7290" s="9" t="s">
        <v>43</v>
      </c>
      <c r="E7290" s="10">
        <v>1975.83</v>
      </c>
      <c r="F7290" s="10">
        <v>1966</v>
      </c>
      <c r="G7290" s="10">
        <v>9.8299999999999272</v>
      </c>
      <c r="H7290" s="10">
        <v>1975.83</v>
      </c>
      <c r="I7290" s="10">
        <v>0</v>
      </c>
      <c r="J7290" s="10">
        <v>2010</v>
      </c>
      <c r="K7290" s="10">
        <v>2000</v>
      </c>
      <c r="L7290" s="10">
        <v>10</v>
      </c>
      <c r="M7290" s="10">
        <v>2010</v>
      </c>
      <c r="N7290" s="10">
        <v>0</v>
      </c>
    </row>
    <row r="7291" spans="1:14" x14ac:dyDescent="0.25">
      <c r="A7291" s="9" t="s">
        <v>926</v>
      </c>
      <c r="B7291" s="9" t="s">
        <v>115</v>
      </c>
      <c r="C7291" s="9" t="s">
        <v>42</v>
      </c>
      <c r="D7291" s="9" t="s">
        <v>43</v>
      </c>
      <c r="E7291" s="10">
        <v>5660.43</v>
      </c>
      <c r="F7291" s="10">
        <v>5602.07881773399</v>
      </c>
      <c r="G7291" s="10">
        <v>58.351182266010255</v>
      </c>
      <c r="H7291" s="10">
        <v>5686.11</v>
      </c>
      <c r="I7291" s="10">
        <v>-25.679999999999382</v>
      </c>
      <c r="J7291" s="10">
        <v>24250</v>
      </c>
      <c r="K7291" s="10">
        <v>24000</v>
      </c>
      <c r="L7291" s="10">
        <v>250</v>
      </c>
      <c r="M7291" s="10">
        <v>24360</v>
      </c>
      <c r="N7291" s="10">
        <v>-110</v>
      </c>
    </row>
    <row r="7292" spans="1:14" x14ac:dyDescent="0.25">
      <c r="A7292" s="9" t="s">
        <v>926</v>
      </c>
      <c r="B7292" s="9" t="s">
        <v>116</v>
      </c>
      <c r="C7292" s="9" t="s">
        <v>42</v>
      </c>
      <c r="D7292" s="9" t="s">
        <v>43</v>
      </c>
      <c r="E7292" s="10">
        <v>7385.04</v>
      </c>
      <c r="F7292" s="10">
        <v>7234.3203883495144</v>
      </c>
      <c r="G7292" s="10">
        <v>150.7196116504856</v>
      </c>
      <c r="H7292" s="10">
        <v>7451.35</v>
      </c>
      <c r="I7292" s="10">
        <v>-66.3100000000004</v>
      </c>
      <c r="J7292" s="10">
        <v>24500</v>
      </c>
      <c r="K7292" s="10">
        <v>24000</v>
      </c>
      <c r="L7292" s="10">
        <v>500</v>
      </c>
      <c r="M7292" s="10">
        <v>24720</v>
      </c>
      <c r="N7292" s="10">
        <v>-220</v>
      </c>
    </row>
    <row r="7293" spans="1:14" x14ac:dyDescent="0.25">
      <c r="A7293" s="9" t="s">
        <v>926</v>
      </c>
      <c r="B7293" s="9" t="s">
        <v>47</v>
      </c>
      <c r="C7293" s="9" t="s">
        <v>42</v>
      </c>
      <c r="D7293" s="9" t="s">
        <v>43</v>
      </c>
      <c r="E7293" s="10">
        <v>11510.25</v>
      </c>
      <c r="F7293" s="10">
        <v>11284.558823529413</v>
      </c>
      <c r="G7293" s="10">
        <v>225.69117647058738</v>
      </c>
      <c r="H7293" s="10">
        <v>11510.25</v>
      </c>
      <c r="I7293" s="10">
        <v>0</v>
      </c>
      <c r="J7293" s="10">
        <v>24480</v>
      </c>
      <c r="K7293" s="10">
        <v>24000</v>
      </c>
      <c r="L7293" s="10">
        <v>480</v>
      </c>
      <c r="M7293" s="10">
        <v>24480</v>
      </c>
      <c r="N7293" s="10">
        <v>0</v>
      </c>
    </row>
    <row r="7294" spans="1:14" x14ac:dyDescent="0.25">
      <c r="A7294" s="9" t="s">
        <v>926</v>
      </c>
      <c r="B7294" s="9" t="s">
        <v>117</v>
      </c>
      <c r="C7294" s="9" t="s">
        <v>42</v>
      </c>
      <c r="D7294" s="9" t="s">
        <v>43</v>
      </c>
      <c r="E7294" s="10">
        <v>22094.92</v>
      </c>
      <c r="F7294" s="10">
        <v>21005.211822660098</v>
      </c>
      <c r="G7294" s="10">
        <v>1089.7081773399004</v>
      </c>
      <c r="H7294" s="10">
        <v>21320.29</v>
      </c>
      <c r="I7294" s="10">
        <v>774.62999999999738</v>
      </c>
      <c r="J7294" s="10">
        <v>25245</v>
      </c>
      <c r="K7294" s="10">
        <v>24000</v>
      </c>
      <c r="L7294" s="10">
        <v>1245</v>
      </c>
      <c r="M7294" s="10">
        <v>24360</v>
      </c>
      <c r="N7294" s="10">
        <v>885</v>
      </c>
    </row>
    <row r="7295" spans="1:14" x14ac:dyDescent="0.25">
      <c r="A7295" s="9" t="s">
        <v>926</v>
      </c>
      <c r="B7295" s="9" t="s">
        <v>118</v>
      </c>
      <c r="C7295" s="9" t="s">
        <v>42</v>
      </c>
      <c r="D7295" s="9" t="s">
        <v>43</v>
      </c>
      <c r="E7295" s="10">
        <v>27580.5</v>
      </c>
      <c r="F7295" s="10">
        <v>27240</v>
      </c>
      <c r="G7295" s="10">
        <v>340.5</v>
      </c>
      <c r="H7295" s="10">
        <v>27648.6</v>
      </c>
      <c r="I7295" s="10">
        <v>-68.099999999998545</v>
      </c>
      <c r="J7295" s="10">
        <v>2025</v>
      </c>
      <c r="K7295" s="10">
        <v>2000</v>
      </c>
      <c r="L7295" s="10">
        <v>25</v>
      </c>
      <c r="M7295" s="10">
        <v>2030</v>
      </c>
      <c r="N7295" s="10">
        <v>-5</v>
      </c>
    </row>
    <row r="7296" spans="1:14" x14ac:dyDescent="0.25">
      <c r="A7296" s="9" t="s">
        <v>926</v>
      </c>
      <c r="B7296" s="9" t="s">
        <v>50</v>
      </c>
      <c r="C7296" s="9" t="s">
        <v>42</v>
      </c>
      <c r="D7296" s="9" t="s">
        <v>43</v>
      </c>
      <c r="E7296" s="10">
        <v>32079.599999999999</v>
      </c>
      <c r="F7296" s="10">
        <v>31920</v>
      </c>
      <c r="G7296" s="10">
        <v>159.59999999999854</v>
      </c>
      <c r="H7296" s="10">
        <v>32079.599999999999</v>
      </c>
      <c r="I7296" s="10">
        <v>0</v>
      </c>
      <c r="J7296" s="10">
        <v>24120</v>
      </c>
      <c r="K7296" s="10">
        <v>24000</v>
      </c>
      <c r="L7296" s="10">
        <v>120</v>
      </c>
      <c r="M7296" s="10">
        <v>24120</v>
      </c>
      <c r="N7296" s="10">
        <v>0</v>
      </c>
    </row>
    <row r="7297" spans="1:14" x14ac:dyDescent="0.25">
      <c r="A7297" s="9" t="s">
        <v>926</v>
      </c>
      <c r="B7297" s="9" t="s">
        <v>103</v>
      </c>
      <c r="C7297" s="9" t="s">
        <v>42</v>
      </c>
      <c r="D7297" s="9" t="s">
        <v>43</v>
      </c>
      <c r="E7297" s="10">
        <v>115950.1</v>
      </c>
      <c r="F7297" s="10">
        <v>114802.07920792079</v>
      </c>
      <c r="G7297" s="10">
        <v>1148.0207920792163</v>
      </c>
      <c r="H7297" s="10">
        <v>115950.1</v>
      </c>
      <c r="I7297" s="10">
        <v>0</v>
      </c>
      <c r="J7297" s="10">
        <v>24240</v>
      </c>
      <c r="K7297" s="10">
        <v>24000</v>
      </c>
      <c r="L7297" s="10">
        <v>240</v>
      </c>
      <c r="M7297" s="10">
        <v>24240</v>
      </c>
      <c r="N7297" s="10">
        <v>0</v>
      </c>
    </row>
    <row r="7298" spans="1:14" x14ac:dyDescent="0.25">
      <c r="A7298" s="9" t="s">
        <v>926</v>
      </c>
      <c r="B7298" s="9" t="s">
        <v>119</v>
      </c>
      <c r="C7298" s="9" t="s">
        <v>42</v>
      </c>
      <c r="D7298" s="9" t="s">
        <v>53</v>
      </c>
      <c r="E7298" s="10">
        <v>169153.63</v>
      </c>
      <c r="F7298" s="10">
        <v>167783.29353233831</v>
      </c>
      <c r="G7298" s="10">
        <v>1370.3364676616911</v>
      </c>
      <c r="H7298" s="10">
        <v>168622.21</v>
      </c>
      <c r="I7298" s="10">
        <v>531.42000000001281</v>
      </c>
      <c r="J7298" s="10">
        <v>18147</v>
      </c>
      <c r="K7298" s="10">
        <v>18000</v>
      </c>
      <c r="L7298" s="10">
        <v>147</v>
      </c>
      <c r="M7298" s="10">
        <v>18090</v>
      </c>
      <c r="N7298" s="10">
        <v>57</v>
      </c>
    </row>
    <row r="7299" spans="1:14" x14ac:dyDescent="0.25">
      <c r="A7299" s="9" t="s">
        <v>926</v>
      </c>
      <c r="B7299" s="9" t="s">
        <v>54</v>
      </c>
      <c r="C7299" s="9" t="s">
        <v>42</v>
      </c>
      <c r="D7299" s="9" t="s">
        <v>55</v>
      </c>
      <c r="E7299" s="10">
        <v>1211.76</v>
      </c>
      <c r="F7299" s="10">
        <v>1188</v>
      </c>
      <c r="G7299" s="10">
        <v>23.759999999999991</v>
      </c>
      <c r="H7299" s="10">
        <v>1211.76</v>
      </c>
      <c r="I7299" s="10">
        <v>0</v>
      </c>
      <c r="J7299" s="10">
        <v>220.32</v>
      </c>
      <c r="K7299" s="10">
        <v>216</v>
      </c>
      <c r="L7299" s="10">
        <v>4.3199999999999932</v>
      </c>
      <c r="M7299" s="10">
        <v>220.32</v>
      </c>
      <c r="N7299" s="10">
        <v>0</v>
      </c>
    </row>
    <row r="7300" spans="1:14" x14ac:dyDescent="0.25">
      <c r="A7300" s="9" t="s">
        <v>927</v>
      </c>
      <c r="B7300" s="9" t="s">
        <v>25</v>
      </c>
      <c r="C7300" s="9" t="s">
        <v>26</v>
      </c>
      <c r="D7300" s="9" t="s">
        <v>27</v>
      </c>
      <c r="E7300" s="10">
        <v>868.73</v>
      </c>
      <c r="F7300" s="10">
        <v>0</v>
      </c>
      <c r="G7300" s="10">
        <v>868.73</v>
      </c>
      <c r="H7300" s="10">
        <v>0</v>
      </c>
      <c r="I7300" s="10">
        <v>868.73</v>
      </c>
      <c r="J7300" s="10">
        <v>0</v>
      </c>
      <c r="K7300" s="10">
        <v>0</v>
      </c>
      <c r="L7300" s="10">
        <v>0</v>
      </c>
      <c r="M7300" s="10">
        <v>0</v>
      </c>
      <c r="N7300" s="10">
        <v>0</v>
      </c>
    </row>
    <row r="7301" spans="1:14" x14ac:dyDescent="0.25">
      <c r="A7301" s="9" t="s">
        <v>927</v>
      </c>
      <c r="B7301" s="9" t="s">
        <v>28</v>
      </c>
      <c r="C7301" s="9" t="s">
        <v>29</v>
      </c>
      <c r="D7301" s="9" t="s">
        <v>27</v>
      </c>
      <c r="E7301" s="10">
        <v>2.82</v>
      </c>
      <c r="F7301" s="10">
        <v>0</v>
      </c>
      <c r="G7301" s="10">
        <v>2.82</v>
      </c>
      <c r="H7301" s="10">
        <v>2.83</v>
      </c>
      <c r="I7301" s="10">
        <v>-1.0000000000000231E-2</v>
      </c>
      <c r="J7301" s="10">
        <v>0</v>
      </c>
      <c r="K7301" s="10">
        <v>0</v>
      </c>
      <c r="L7301" s="10">
        <v>0</v>
      </c>
      <c r="M7301" s="10">
        <v>0</v>
      </c>
      <c r="N7301" s="10">
        <v>0</v>
      </c>
    </row>
    <row r="7302" spans="1:14" x14ac:dyDescent="0.25">
      <c r="A7302" s="9" t="s">
        <v>927</v>
      </c>
      <c r="B7302" s="9" t="s">
        <v>30</v>
      </c>
      <c r="C7302" s="9" t="s">
        <v>29</v>
      </c>
      <c r="D7302" s="9" t="s">
        <v>27</v>
      </c>
      <c r="E7302" s="10">
        <v>65.75</v>
      </c>
      <c r="F7302" s="10">
        <v>0</v>
      </c>
      <c r="G7302" s="10">
        <v>65.75</v>
      </c>
      <c r="H7302" s="10">
        <v>66.09</v>
      </c>
      <c r="I7302" s="10">
        <v>-0.34000000000000341</v>
      </c>
      <c r="J7302" s="10">
        <v>0</v>
      </c>
      <c r="K7302" s="10">
        <v>0</v>
      </c>
      <c r="L7302" s="10">
        <v>0</v>
      </c>
      <c r="M7302" s="10">
        <v>0</v>
      </c>
      <c r="N7302" s="10">
        <v>0</v>
      </c>
    </row>
    <row r="7303" spans="1:14" x14ac:dyDescent="0.25">
      <c r="A7303" s="9" t="s">
        <v>927</v>
      </c>
      <c r="B7303" s="9" t="s">
        <v>31</v>
      </c>
      <c r="C7303" s="9" t="s">
        <v>29</v>
      </c>
      <c r="D7303" s="9" t="s">
        <v>27</v>
      </c>
      <c r="E7303" s="10">
        <v>441.45</v>
      </c>
      <c r="F7303" s="10">
        <v>0</v>
      </c>
      <c r="G7303" s="10">
        <v>441.45</v>
      </c>
      <c r="H7303" s="10">
        <v>443.76</v>
      </c>
      <c r="I7303" s="10">
        <v>-2.3100000000000023</v>
      </c>
      <c r="J7303" s="10">
        <v>0</v>
      </c>
      <c r="K7303" s="10">
        <v>0</v>
      </c>
      <c r="L7303" s="10">
        <v>0</v>
      </c>
      <c r="M7303" s="10">
        <v>0</v>
      </c>
      <c r="N7303" s="10">
        <v>0</v>
      </c>
    </row>
    <row r="7304" spans="1:14" x14ac:dyDescent="0.25">
      <c r="A7304" s="9" t="s">
        <v>927</v>
      </c>
      <c r="B7304" s="9" t="s">
        <v>32</v>
      </c>
      <c r="C7304" s="9" t="s">
        <v>33</v>
      </c>
      <c r="D7304" s="9" t="s">
        <v>27</v>
      </c>
      <c r="E7304" s="10">
        <v>617.20000000000005</v>
      </c>
      <c r="F7304" s="10">
        <v>0</v>
      </c>
      <c r="G7304" s="10">
        <v>617.20000000000005</v>
      </c>
      <c r="H7304" s="10">
        <v>717.62</v>
      </c>
      <c r="I7304" s="10">
        <v>-100.41999999999996</v>
      </c>
      <c r="J7304" s="10">
        <v>1.75</v>
      </c>
      <c r="K7304" s="10">
        <v>0</v>
      </c>
      <c r="L7304" s="10">
        <v>1.75</v>
      </c>
      <c r="M7304" s="10">
        <v>2.0350000000000001</v>
      </c>
      <c r="N7304" s="10">
        <v>-0.28500000000000014</v>
      </c>
    </row>
    <row r="7305" spans="1:14" x14ac:dyDescent="0.25">
      <c r="A7305" s="9" t="s">
        <v>927</v>
      </c>
      <c r="B7305" s="9" t="s">
        <v>34</v>
      </c>
      <c r="C7305" s="9" t="s">
        <v>33</v>
      </c>
      <c r="D7305" s="9" t="s">
        <v>27</v>
      </c>
      <c r="E7305" s="10">
        <v>2121.65</v>
      </c>
      <c r="F7305" s="10">
        <v>0</v>
      </c>
      <c r="G7305" s="10">
        <v>2121.65</v>
      </c>
      <c r="H7305" s="10">
        <v>2466.86</v>
      </c>
      <c r="I7305" s="10">
        <v>-345.21000000000004</v>
      </c>
      <c r="J7305" s="10">
        <v>1.75</v>
      </c>
      <c r="K7305" s="10">
        <v>0</v>
      </c>
      <c r="L7305" s="10">
        <v>1.75</v>
      </c>
      <c r="M7305" s="10">
        <v>2.0350000000000001</v>
      </c>
      <c r="N7305" s="10">
        <v>-0.28500000000000014</v>
      </c>
    </row>
    <row r="7306" spans="1:14" x14ac:dyDescent="0.25">
      <c r="A7306" s="9" t="s">
        <v>927</v>
      </c>
      <c r="B7306" s="9" t="s">
        <v>35</v>
      </c>
      <c r="C7306" s="9" t="s">
        <v>33</v>
      </c>
      <c r="D7306" s="9" t="s">
        <v>27</v>
      </c>
      <c r="E7306" s="10">
        <v>2295.4899999999998</v>
      </c>
      <c r="F7306" s="10">
        <v>0</v>
      </c>
      <c r="G7306" s="10">
        <v>2295.4899999999998</v>
      </c>
      <c r="H7306" s="10">
        <v>2668.97</v>
      </c>
      <c r="I7306" s="10">
        <v>-373.48</v>
      </c>
      <c r="J7306" s="10">
        <v>36.75</v>
      </c>
      <c r="K7306" s="10">
        <v>0</v>
      </c>
      <c r="L7306" s="10">
        <v>36.75</v>
      </c>
      <c r="M7306" s="10">
        <v>42.728999999999999</v>
      </c>
      <c r="N7306" s="10">
        <v>-5.9789999999999992</v>
      </c>
    </row>
    <row r="7307" spans="1:14" x14ac:dyDescent="0.25">
      <c r="A7307" s="9" t="s">
        <v>927</v>
      </c>
      <c r="B7307" s="9" t="s">
        <v>36</v>
      </c>
      <c r="C7307" s="9" t="s">
        <v>29</v>
      </c>
      <c r="D7307" s="9" t="s">
        <v>27</v>
      </c>
      <c r="E7307" s="10">
        <v>4945.87</v>
      </c>
      <c r="F7307" s="10">
        <v>0</v>
      </c>
      <c r="G7307" s="10">
        <v>4945.87</v>
      </c>
      <c r="H7307" s="10">
        <v>4971.7700000000004</v>
      </c>
      <c r="I7307" s="10">
        <v>-25.900000000000546</v>
      </c>
      <c r="J7307" s="10">
        <v>0</v>
      </c>
      <c r="K7307" s="10">
        <v>0</v>
      </c>
      <c r="L7307" s="10">
        <v>0</v>
      </c>
      <c r="M7307" s="10">
        <v>0</v>
      </c>
      <c r="N7307" s="10">
        <v>0</v>
      </c>
    </row>
    <row r="7308" spans="1:14" x14ac:dyDescent="0.25">
      <c r="A7308" s="9" t="s">
        <v>927</v>
      </c>
      <c r="B7308" s="9" t="s">
        <v>37</v>
      </c>
      <c r="C7308" s="9" t="s">
        <v>29</v>
      </c>
      <c r="D7308" s="9" t="s">
        <v>27</v>
      </c>
      <c r="E7308" s="10">
        <v>11437.37</v>
      </c>
      <c r="F7308" s="10">
        <v>0</v>
      </c>
      <c r="G7308" s="10">
        <v>11437.37</v>
      </c>
      <c r="H7308" s="10">
        <v>11497.25</v>
      </c>
      <c r="I7308" s="10">
        <v>-59.8799999999992</v>
      </c>
      <c r="J7308" s="10">
        <v>0</v>
      </c>
      <c r="K7308" s="10">
        <v>0</v>
      </c>
      <c r="L7308" s="10">
        <v>0</v>
      </c>
      <c r="M7308" s="10">
        <v>0</v>
      </c>
      <c r="N7308" s="10">
        <v>0</v>
      </c>
    </row>
    <row r="7309" spans="1:14" x14ac:dyDescent="0.25">
      <c r="A7309" s="9" t="s">
        <v>927</v>
      </c>
      <c r="B7309" s="9" t="s">
        <v>131</v>
      </c>
      <c r="C7309" s="9" t="s">
        <v>39</v>
      </c>
      <c r="D7309" s="9" t="s">
        <v>40</v>
      </c>
      <c r="E7309" s="10">
        <v>-225989.25</v>
      </c>
      <c r="F7309" s="10">
        <v>0</v>
      </c>
      <c r="G7309" s="10">
        <v>-225989.25</v>
      </c>
      <c r="H7309" s="10">
        <v>-225989.25</v>
      </c>
      <c r="I7309" s="10">
        <v>0</v>
      </c>
      <c r="J7309" s="10">
        <v>-1465</v>
      </c>
      <c r="K7309" s="10">
        <v>0</v>
      </c>
      <c r="L7309" s="10">
        <v>-1465</v>
      </c>
      <c r="M7309" s="10">
        <v>-1465</v>
      </c>
      <c r="N7309" s="10">
        <v>0</v>
      </c>
    </row>
    <row r="7310" spans="1:14" x14ac:dyDescent="0.25">
      <c r="A7310" s="9" t="s">
        <v>927</v>
      </c>
      <c r="B7310" s="9" t="s">
        <v>92</v>
      </c>
      <c r="C7310" s="9" t="s">
        <v>42</v>
      </c>
      <c r="D7310" s="9" t="s">
        <v>43</v>
      </c>
      <c r="E7310" s="10">
        <v>11.07</v>
      </c>
      <c r="F7310" s="10">
        <v>0</v>
      </c>
      <c r="G7310" s="10">
        <v>11.07</v>
      </c>
      <c r="H7310" s="10">
        <v>0</v>
      </c>
      <c r="I7310" s="10">
        <v>11.07</v>
      </c>
      <c r="J7310" s="10">
        <v>130</v>
      </c>
      <c r="K7310" s="10">
        <v>0</v>
      </c>
      <c r="L7310" s="10">
        <v>130</v>
      </c>
      <c r="M7310" s="10">
        <v>0</v>
      </c>
      <c r="N7310" s="10">
        <v>130</v>
      </c>
    </row>
    <row r="7311" spans="1:14" x14ac:dyDescent="0.25">
      <c r="A7311" s="9" t="s">
        <v>927</v>
      </c>
      <c r="B7311" s="9" t="s">
        <v>132</v>
      </c>
      <c r="C7311" s="9" t="s">
        <v>42</v>
      </c>
      <c r="D7311" s="9" t="s">
        <v>43</v>
      </c>
      <c r="E7311" s="10">
        <v>179.42</v>
      </c>
      <c r="F7311" s="10">
        <v>146.02970297029702</v>
      </c>
      <c r="G7311" s="10">
        <v>33.390297029702964</v>
      </c>
      <c r="H7311" s="10">
        <v>147.49</v>
      </c>
      <c r="I7311" s="10">
        <v>31.929999999999978</v>
      </c>
      <c r="J7311" s="10">
        <v>1800</v>
      </c>
      <c r="K7311" s="10">
        <v>1465</v>
      </c>
      <c r="L7311" s="10">
        <v>335</v>
      </c>
      <c r="M7311" s="10">
        <v>1479.65</v>
      </c>
      <c r="N7311" s="10">
        <v>320.34999999999991</v>
      </c>
    </row>
    <row r="7312" spans="1:14" x14ac:dyDescent="0.25">
      <c r="A7312" s="9" t="s">
        <v>927</v>
      </c>
      <c r="B7312" s="9" t="s">
        <v>133</v>
      </c>
      <c r="C7312" s="9" t="s">
        <v>42</v>
      </c>
      <c r="D7312" s="9" t="s">
        <v>43</v>
      </c>
      <c r="E7312" s="10">
        <v>1220.76</v>
      </c>
      <c r="F7312" s="10">
        <v>1202.2955665024631</v>
      </c>
      <c r="G7312" s="10">
        <v>18.464433497536902</v>
      </c>
      <c r="H7312" s="10">
        <v>1220.33</v>
      </c>
      <c r="I7312" s="10">
        <v>0.43000000000006366</v>
      </c>
      <c r="J7312" s="10">
        <v>17850</v>
      </c>
      <c r="K7312" s="10">
        <v>17580</v>
      </c>
      <c r="L7312" s="10">
        <v>270</v>
      </c>
      <c r="M7312" s="10">
        <v>17843.7</v>
      </c>
      <c r="N7312" s="10">
        <v>6.2999999999992724</v>
      </c>
    </row>
    <row r="7313" spans="1:14" x14ac:dyDescent="0.25">
      <c r="A7313" s="9" t="s">
        <v>927</v>
      </c>
      <c r="B7313" s="9" t="s">
        <v>44</v>
      </c>
      <c r="C7313" s="9" t="s">
        <v>42</v>
      </c>
      <c r="D7313" s="9" t="s">
        <v>43</v>
      </c>
      <c r="E7313" s="10">
        <v>1445.01</v>
      </c>
      <c r="F7313" s="10">
        <v>1440.0995024875622</v>
      </c>
      <c r="G7313" s="10">
        <v>4.9104975124378143</v>
      </c>
      <c r="H7313" s="10">
        <v>1447.3</v>
      </c>
      <c r="I7313" s="10">
        <v>-2.2899999999999636</v>
      </c>
      <c r="J7313" s="10">
        <v>1470</v>
      </c>
      <c r="K7313" s="10">
        <v>1465</v>
      </c>
      <c r="L7313" s="10">
        <v>5</v>
      </c>
      <c r="M7313" s="10">
        <v>1472.325</v>
      </c>
      <c r="N7313" s="10">
        <v>-2.3250000000000455</v>
      </c>
    </row>
    <row r="7314" spans="1:14" x14ac:dyDescent="0.25">
      <c r="A7314" s="9" t="s">
        <v>927</v>
      </c>
      <c r="B7314" s="9" t="s">
        <v>134</v>
      </c>
      <c r="C7314" s="9" t="s">
        <v>42</v>
      </c>
      <c r="D7314" s="9" t="s">
        <v>43</v>
      </c>
      <c r="E7314" s="10">
        <v>2280.94</v>
      </c>
      <c r="F7314" s="10">
        <v>2291.3793103448274</v>
      </c>
      <c r="G7314" s="10">
        <v>-10.439310344827391</v>
      </c>
      <c r="H7314" s="10">
        <v>2325.75</v>
      </c>
      <c r="I7314" s="10">
        <v>-44.809999999999945</v>
      </c>
      <c r="J7314" s="10">
        <v>17500</v>
      </c>
      <c r="K7314" s="10">
        <v>17580</v>
      </c>
      <c r="L7314" s="10">
        <v>-80</v>
      </c>
      <c r="M7314" s="10">
        <v>17843.7</v>
      </c>
      <c r="N7314" s="10">
        <v>-343.70000000000073</v>
      </c>
    </row>
    <row r="7315" spans="1:14" x14ac:dyDescent="0.25">
      <c r="A7315" s="9" t="s">
        <v>927</v>
      </c>
      <c r="B7315" s="9" t="s">
        <v>135</v>
      </c>
      <c r="C7315" s="9" t="s">
        <v>42</v>
      </c>
      <c r="D7315" s="9" t="s">
        <v>43</v>
      </c>
      <c r="E7315" s="10">
        <v>3442.38</v>
      </c>
      <c r="F7315" s="10">
        <v>3390.305418719212</v>
      </c>
      <c r="G7315" s="10">
        <v>52.074581280788152</v>
      </c>
      <c r="H7315" s="10">
        <v>3441.16</v>
      </c>
      <c r="I7315" s="10">
        <v>1.2200000000002547</v>
      </c>
      <c r="J7315" s="10">
        <v>17850</v>
      </c>
      <c r="K7315" s="10">
        <v>17580</v>
      </c>
      <c r="L7315" s="10">
        <v>270</v>
      </c>
      <c r="M7315" s="10">
        <v>17843.7</v>
      </c>
      <c r="N7315" s="10">
        <v>6.2999999999992724</v>
      </c>
    </row>
    <row r="7316" spans="1:14" x14ac:dyDescent="0.25">
      <c r="A7316" s="9" t="s">
        <v>927</v>
      </c>
      <c r="B7316" s="9" t="s">
        <v>84</v>
      </c>
      <c r="C7316" s="9" t="s">
        <v>42</v>
      </c>
      <c r="D7316" s="9" t="s">
        <v>43</v>
      </c>
      <c r="E7316" s="10">
        <v>7257.05</v>
      </c>
      <c r="F7316" s="10">
        <v>7143.2843137254904</v>
      </c>
      <c r="G7316" s="10">
        <v>113.76568627450979</v>
      </c>
      <c r="H7316" s="10">
        <v>7286.15</v>
      </c>
      <c r="I7316" s="10">
        <v>-29.099999999999454</v>
      </c>
      <c r="J7316" s="10">
        <v>17860</v>
      </c>
      <c r="K7316" s="10">
        <v>17579.999999999996</v>
      </c>
      <c r="L7316" s="10">
        <v>280.00000000000364</v>
      </c>
      <c r="M7316" s="10">
        <v>17931.599999999999</v>
      </c>
      <c r="N7316" s="10">
        <v>-71.599999999998545</v>
      </c>
    </row>
    <row r="7317" spans="1:14" x14ac:dyDescent="0.25">
      <c r="A7317" s="9" t="s">
        <v>927</v>
      </c>
      <c r="B7317" s="9" t="s">
        <v>136</v>
      </c>
      <c r="C7317" s="9" t="s">
        <v>42</v>
      </c>
      <c r="D7317" s="9" t="s">
        <v>43</v>
      </c>
      <c r="E7317" s="10">
        <v>9541.09</v>
      </c>
      <c r="F7317" s="10">
        <v>9492.4926108374366</v>
      </c>
      <c r="G7317" s="10">
        <v>48.597389162563559</v>
      </c>
      <c r="H7317" s="10">
        <v>9634.8799999999992</v>
      </c>
      <c r="I7317" s="10">
        <v>-93.789999999999054</v>
      </c>
      <c r="J7317" s="10">
        <v>17670</v>
      </c>
      <c r="K7317" s="10">
        <v>17580</v>
      </c>
      <c r="L7317" s="10">
        <v>90</v>
      </c>
      <c r="M7317" s="10">
        <v>17843.7</v>
      </c>
      <c r="N7317" s="10">
        <v>-173.70000000000073</v>
      </c>
    </row>
    <row r="7318" spans="1:14" x14ac:dyDescent="0.25">
      <c r="A7318" s="9" t="s">
        <v>927</v>
      </c>
      <c r="B7318" s="9" t="s">
        <v>137</v>
      </c>
      <c r="C7318" s="9" t="s">
        <v>42</v>
      </c>
      <c r="D7318" s="9" t="s">
        <v>43</v>
      </c>
      <c r="E7318" s="10">
        <v>12608.72</v>
      </c>
      <c r="F7318" s="10">
        <v>11632.098522167487</v>
      </c>
      <c r="G7318" s="10">
        <v>976.62147783251203</v>
      </c>
      <c r="H7318" s="10">
        <v>11806.58</v>
      </c>
      <c r="I7318" s="10">
        <v>802.13999999999942</v>
      </c>
      <c r="J7318" s="10">
        <v>1588</v>
      </c>
      <c r="K7318" s="10">
        <v>1465</v>
      </c>
      <c r="L7318" s="10">
        <v>123</v>
      </c>
      <c r="M7318" s="10">
        <v>1486.9749999999999</v>
      </c>
      <c r="N7318" s="10">
        <v>101.02500000000009</v>
      </c>
    </row>
    <row r="7319" spans="1:14" x14ac:dyDescent="0.25">
      <c r="A7319" s="9" t="s">
        <v>927</v>
      </c>
      <c r="B7319" s="9" t="s">
        <v>50</v>
      </c>
      <c r="C7319" s="9" t="s">
        <v>42</v>
      </c>
      <c r="D7319" s="9" t="s">
        <v>43</v>
      </c>
      <c r="E7319" s="10">
        <v>23660.7</v>
      </c>
      <c r="F7319" s="10">
        <v>23381.402985074626</v>
      </c>
      <c r="G7319" s="10">
        <v>279.29701492537424</v>
      </c>
      <c r="H7319" s="10">
        <v>23498.31</v>
      </c>
      <c r="I7319" s="10">
        <v>162.38999999999942</v>
      </c>
      <c r="J7319" s="10">
        <v>17790</v>
      </c>
      <c r="K7319" s="10">
        <v>17580</v>
      </c>
      <c r="L7319" s="10">
        <v>210</v>
      </c>
      <c r="M7319" s="10">
        <v>17667.900000000001</v>
      </c>
      <c r="N7319" s="10">
        <v>122.09999999999854</v>
      </c>
    </row>
    <row r="7320" spans="1:14" x14ac:dyDescent="0.25">
      <c r="A7320" s="9" t="s">
        <v>927</v>
      </c>
      <c r="B7320" s="9" t="s">
        <v>103</v>
      </c>
      <c r="C7320" s="9" t="s">
        <v>42</v>
      </c>
      <c r="D7320" s="9" t="s">
        <v>43</v>
      </c>
      <c r="E7320" s="10">
        <v>84427.36</v>
      </c>
      <c r="F7320" s="10">
        <v>84092.524752475249</v>
      </c>
      <c r="G7320" s="10">
        <v>334.83524752475205</v>
      </c>
      <c r="H7320" s="10">
        <v>84933.45</v>
      </c>
      <c r="I7320" s="10">
        <v>-506.08999999999651</v>
      </c>
      <c r="J7320" s="10">
        <v>17650</v>
      </c>
      <c r="K7320" s="10">
        <v>17580</v>
      </c>
      <c r="L7320" s="10">
        <v>70</v>
      </c>
      <c r="M7320" s="10">
        <v>17755.8</v>
      </c>
      <c r="N7320" s="10">
        <v>-105.79999999999927</v>
      </c>
    </row>
    <row r="7321" spans="1:14" x14ac:dyDescent="0.25">
      <c r="A7321" s="9" t="s">
        <v>927</v>
      </c>
      <c r="B7321" s="9" t="s">
        <v>138</v>
      </c>
      <c r="C7321" s="9" t="s">
        <v>42</v>
      </c>
      <c r="D7321" s="9" t="s">
        <v>53</v>
      </c>
      <c r="E7321" s="10">
        <v>56230.81</v>
      </c>
      <c r="F7321" s="10">
        <v>55254.23264907136</v>
      </c>
      <c r="G7321" s="10">
        <v>976.57735092863732</v>
      </c>
      <c r="H7321" s="10">
        <v>56525.08</v>
      </c>
      <c r="I7321" s="10">
        <v>-294.27000000000407</v>
      </c>
      <c r="J7321" s="10">
        <v>13418</v>
      </c>
      <c r="K7321" s="10">
        <v>13185</v>
      </c>
      <c r="L7321" s="10">
        <v>233</v>
      </c>
      <c r="M7321" s="10">
        <v>13488.254999999999</v>
      </c>
      <c r="N7321" s="10">
        <v>-70.2549999999992</v>
      </c>
    </row>
    <row r="7322" spans="1:14" x14ac:dyDescent="0.25">
      <c r="A7322" s="9" t="s">
        <v>927</v>
      </c>
      <c r="B7322" s="9" t="s">
        <v>54</v>
      </c>
      <c r="C7322" s="9" t="s">
        <v>42</v>
      </c>
      <c r="D7322" s="9" t="s">
        <v>55</v>
      </c>
      <c r="E7322" s="10">
        <v>887.61</v>
      </c>
      <c r="F7322" s="10">
        <v>870.20588235294122</v>
      </c>
      <c r="G7322" s="10">
        <v>17.404117647058797</v>
      </c>
      <c r="H7322" s="10">
        <v>887.61</v>
      </c>
      <c r="I7322" s="10">
        <v>0</v>
      </c>
      <c r="J7322" s="10">
        <v>161.38399999999999</v>
      </c>
      <c r="K7322" s="10">
        <v>158.21960784313723</v>
      </c>
      <c r="L7322" s="10">
        <v>3.1643921568627604</v>
      </c>
      <c r="M7322" s="10">
        <v>161.38399999999999</v>
      </c>
      <c r="N7322" s="10">
        <v>0</v>
      </c>
    </row>
    <row r="7323" spans="1:14" x14ac:dyDescent="0.25">
      <c r="A7323" s="9" t="s">
        <v>928</v>
      </c>
      <c r="B7323" s="9" t="s">
        <v>25</v>
      </c>
      <c r="C7323" s="9" t="s">
        <v>26</v>
      </c>
      <c r="D7323" s="9" t="s">
        <v>27</v>
      </c>
      <c r="E7323" s="10">
        <v>5393.6</v>
      </c>
      <c r="F7323" s="10">
        <v>0</v>
      </c>
      <c r="G7323" s="10">
        <v>5393.6</v>
      </c>
      <c r="H7323" s="10">
        <v>0</v>
      </c>
      <c r="I7323" s="10">
        <v>5393.6</v>
      </c>
      <c r="J7323" s="10">
        <v>0</v>
      </c>
      <c r="K7323" s="10">
        <v>0</v>
      </c>
      <c r="L7323" s="10">
        <v>0</v>
      </c>
      <c r="M7323" s="10">
        <v>0</v>
      </c>
      <c r="N7323" s="10">
        <v>0</v>
      </c>
    </row>
    <row r="7324" spans="1:14" x14ac:dyDescent="0.25">
      <c r="A7324" s="9" t="s">
        <v>928</v>
      </c>
      <c r="B7324" s="9" t="s">
        <v>28</v>
      </c>
      <c r="C7324" s="9" t="s">
        <v>29</v>
      </c>
      <c r="D7324" s="9" t="s">
        <v>27</v>
      </c>
      <c r="E7324" s="10">
        <v>5.77</v>
      </c>
      <c r="F7324" s="10">
        <v>0</v>
      </c>
      <c r="G7324" s="10">
        <v>5.77</v>
      </c>
      <c r="H7324" s="10">
        <v>5.8</v>
      </c>
      <c r="I7324" s="10">
        <v>-3.0000000000000249E-2</v>
      </c>
      <c r="J7324" s="10">
        <v>0</v>
      </c>
      <c r="K7324" s="10">
        <v>0</v>
      </c>
      <c r="L7324" s="10">
        <v>0</v>
      </c>
      <c r="M7324" s="10">
        <v>0</v>
      </c>
      <c r="N7324" s="10">
        <v>0</v>
      </c>
    </row>
    <row r="7325" spans="1:14" x14ac:dyDescent="0.25">
      <c r="A7325" s="9" t="s">
        <v>928</v>
      </c>
      <c r="B7325" s="9" t="s">
        <v>30</v>
      </c>
      <c r="C7325" s="9" t="s">
        <v>29</v>
      </c>
      <c r="D7325" s="9" t="s">
        <v>27</v>
      </c>
      <c r="E7325" s="10">
        <v>134.66</v>
      </c>
      <c r="F7325" s="10">
        <v>0</v>
      </c>
      <c r="G7325" s="10">
        <v>134.66</v>
      </c>
      <c r="H7325" s="10">
        <v>135.37</v>
      </c>
      <c r="I7325" s="10">
        <v>-0.71000000000000796</v>
      </c>
      <c r="J7325" s="10">
        <v>0</v>
      </c>
      <c r="K7325" s="10">
        <v>0</v>
      </c>
      <c r="L7325" s="10">
        <v>0</v>
      </c>
      <c r="M7325" s="10">
        <v>0</v>
      </c>
      <c r="N7325" s="10">
        <v>0</v>
      </c>
    </row>
    <row r="7326" spans="1:14" x14ac:dyDescent="0.25">
      <c r="A7326" s="9" t="s">
        <v>928</v>
      </c>
      <c r="B7326" s="9" t="s">
        <v>31</v>
      </c>
      <c r="C7326" s="9" t="s">
        <v>29</v>
      </c>
      <c r="D7326" s="9" t="s">
        <v>27</v>
      </c>
      <c r="E7326" s="10">
        <v>904.16</v>
      </c>
      <c r="F7326" s="10">
        <v>0</v>
      </c>
      <c r="G7326" s="10">
        <v>904.16</v>
      </c>
      <c r="H7326" s="10">
        <v>908.88</v>
      </c>
      <c r="I7326" s="10">
        <v>-4.7200000000000273</v>
      </c>
      <c r="J7326" s="10">
        <v>0</v>
      </c>
      <c r="K7326" s="10">
        <v>0</v>
      </c>
      <c r="L7326" s="10">
        <v>0</v>
      </c>
      <c r="M7326" s="10">
        <v>0</v>
      </c>
      <c r="N7326" s="10">
        <v>0</v>
      </c>
    </row>
    <row r="7327" spans="1:14" x14ac:dyDescent="0.25">
      <c r="A7327" s="9" t="s">
        <v>928</v>
      </c>
      <c r="B7327" s="9" t="s">
        <v>32</v>
      </c>
      <c r="C7327" s="9" t="s">
        <v>33</v>
      </c>
      <c r="D7327" s="9" t="s">
        <v>27</v>
      </c>
      <c r="E7327" s="10">
        <v>1294.3499999999999</v>
      </c>
      <c r="F7327" s="10">
        <v>0</v>
      </c>
      <c r="G7327" s="10">
        <v>1294.3499999999999</v>
      </c>
      <c r="H7327" s="10">
        <v>1653.59</v>
      </c>
      <c r="I7327" s="10">
        <v>-359.24</v>
      </c>
      <c r="J7327" s="10">
        <v>3.67</v>
      </c>
      <c r="K7327" s="10">
        <v>0</v>
      </c>
      <c r="L7327" s="10">
        <v>3.67</v>
      </c>
      <c r="M7327" s="10">
        <v>4.6890000000000001</v>
      </c>
      <c r="N7327" s="10">
        <v>-1.0190000000000001</v>
      </c>
    </row>
    <row r="7328" spans="1:14" x14ac:dyDescent="0.25">
      <c r="A7328" s="9" t="s">
        <v>928</v>
      </c>
      <c r="B7328" s="9" t="s">
        <v>34</v>
      </c>
      <c r="C7328" s="9" t="s">
        <v>33</v>
      </c>
      <c r="D7328" s="9" t="s">
        <v>27</v>
      </c>
      <c r="E7328" s="10">
        <v>4449.3999999999996</v>
      </c>
      <c r="F7328" s="10">
        <v>0</v>
      </c>
      <c r="G7328" s="10">
        <v>4449.3999999999996</v>
      </c>
      <c r="H7328" s="10">
        <v>5684.3</v>
      </c>
      <c r="I7328" s="10">
        <v>-1234.9000000000005</v>
      </c>
      <c r="J7328" s="10">
        <v>3.67</v>
      </c>
      <c r="K7328" s="10">
        <v>0</v>
      </c>
      <c r="L7328" s="10">
        <v>3.67</v>
      </c>
      <c r="M7328" s="10">
        <v>4.6890000000000001</v>
      </c>
      <c r="N7328" s="10">
        <v>-1.0190000000000001</v>
      </c>
    </row>
    <row r="7329" spans="1:14" x14ac:dyDescent="0.25">
      <c r="A7329" s="9" t="s">
        <v>928</v>
      </c>
      <c r="B7329" s="9" t="s">
        <v>35</v>
      </c>
      <c r="C7329" s="9" t="s">
        <v>33</v>
      </c>
      <c r="D7329" s="9" t="s">
        <v>27</v>
      </c>
      <c r="E7329" s="10">
        <v>4813.9799999999996</v>
      </c>
      <c r="F7329" s="10">
        <v>0</v>
      </c>
      <c r="G7329" s="10">
        <v>4813.9799999999996</v>
      </c>
      <c r="H7329" s="10">
        <v>6149.69</v>
      </c>
      <c r="I7329" s="10">
        <v>-1335.71</v>
      </c>
      <c r="J7329" s="10">
        <v>77.069999999999993</v>
      </c>
      <c r="K7329" s="10">
        <v>0</v>
      </c>
      <c r="L7329" s="10">
        <v>77.069999999999993</v>
      </c>
      <c r="M7329" s="10">
        <v>98.453999999999994</v>
      </c>
      <c r="N7329" s="10">
        <v>-21.384</v>
      </c>
    </row>
    <row r="7330" spans="1:14" x14ac:dyDescent="0.25">
      <c r="A7330" s="9" t="s">
        <v>928</v>
      </c>
      <c r="B7330" s="9" t="s">
        <v>36</v>
      </c>
      <c r="C7330" s="9" t="s">
        <v>29</v>
      </c>
      <c r="D7330" s="9" t="s">
        <v>27</v>
      </c>
      <c r="E7330" s="10">
        <v>10129.870000000001</v>
      </c>
      <c r="F7330" s="10">
        <v>0</v>
      </c>
      <c r="G7330" s="10">
        <v>10129.870000000001</v>
      </c>
      <c r="H7330" s="10">
        <v>10182.799999999999</v>
      </c>
      <c r="I7330" s="10">
        <v>-52.929999999998472</v>
      </c>
      <c r="J7330" s="10">
        <v>0</v>
      </c>
      <c r="K7330" s="10">
        <v>0</v>
      </c>
      <c r="L7330" s="10">
        <v>0</v>
      </c>
      <c r="M7330" s="10">
        <v>0</v>
      </c>
      <c r="N7330" s="10">
        <v>0</v>
      </c>
    </row>
    <row r="7331" spans="1:14" x14ac:dyDescent="0.25">
      <c r="A7331" s="9" t="s">
        <v>928</v>
      </c>
      <c r="B7331" s="9" t="s">
        <v>37</v>
      </c>
      <c r="C7331" s="9" t="s">
        <v>29</v>
      </c>
      <c r="D7331" s="9" t="s">
        <v>27</v>
      </c>
      <c r="E7331" s="10">
        <v>23425.38</v>
      </c>
      <c r="F7331" s="10">
        <v>0</v>
      </c>
      <c r="G7331" s="10">
        <v>23425.38</v>
      </c>
      <c r="H7331" s="10">
        <v>23547.79</v>
      </c>
      <c r="I7331" s="10">
        <v>-122.40999999999985</v>
      </c>
      <c r="J7331" s="10">
        <v>0</v>
      </c>
      <c r="K7331" s="10">
        <v>0</v>
      </c>
      <c r="L7331" s="10">
        <v>0</v>
      </c>
      <c r="M7331" s="10">
        <v>0</v>
      </c>
      <c r="N7331" s="10">
        <v>0</v>
      </c>
    </row>
    <row r="7332" spans="1:14" x14ac:dyDescent="0.25">
      <c r="A7332" s="9" t="s">
        <v>928</v>
      </c>
      <c r="B7332" s="9" t="s">
        <v>275</v>
      </c>
      <c r="C7332" s="9" t="s">
        <v>39</v>
      </c>
      <c r="D7332" s="9" t="s">
        <v>40</v>
      </c>
      <c r="E7332" s="10">
        <v>-468025.97</v>
      </c>
      <c r="F7332" s="10">
        <v>0</v>
      </c>
      <c r="G7332" s="10">
        <v>-468025.97</v>
      </c>
      <c r="H7332" s="10">
        <v>-468026</v>
      </c>
      <c r="I7332" s="10">
        <v>3.0000000027939677E-2</v>
      </c>
      <c r="J7332" s="10">
        <v>-6001</v>
      </c>
      <c r="K7332" s="10">
        <v>0</v>
      </c>
      <c r="L7332" s="10">
        <v>-6001</v>
      </c>
      <c r="M7332" s="10">
        <v>-6001</v>
      </c>
      <c r="N7332" s="10">
        <v>0</v>
      </c>
    </row>
    <row r="7333" spans="1:14" x14ac:dyDescent="0.25">
      <c r="A7333" s="9" t="s">
        <v>928</v>
      </c>
      <c r="B7333" s="9" t="s">
        <v>92</v>
      </c>
      <c r="C7333" s="9" t="s">
        <v>42</v>
      </c>
      <c r="D7333" s="9" t="s">
        <v>43</v>
      </c>
      <c r="E7333" s="10">
        <v>21.28</v>
      </c>
      <c r="F7333" s="10">
        <v>0</v>
      </c>
      <c r="G7333" s="10">
        <v>21.28</v>
      </c>
      <c r="H7333" s="10">
        <v>0</v>
      </c>
      <c r="I7333" s="10">
        <v>21.28</v>
      </c>
      <c r="J7333" s="10">
        <v>250</v>
      </c>
      <c r="K7333" s="10">
        <v>0</v>
      </c>
      <c r="L7333" s="10">
        <v>250</v>
      </c>
      <c r="M7333" s="10">
        <v>0</v>
      </c>
      <c r="N7333" s="10">
        <v>250</v>
      </c>
    </row>
    <row r="7334" spans="1:14" x14ac:dyDescent="0.25">
      <c r="A7334" s="9" t="s">
        <v>928</v>
      </c>
      <c r="B7334" s="9" t="s">
        <v>132</v>
      </c>
      <c r="C7334" s="9" t="s">
        <v>42</v>
      </c>
      <c r="D7334" s="9" t="s">
        <v>43</v>
      </c>
      <c r="E7334" s="10">
        <v>618.02</v>
      </c>
      <c r="F7334" s="10">
        <v>598.17821782178214</v>
      </c>
      <c r="G7334" s="10">
        <v>19.841782178217841</v>
      </c>
      <c r="H7334" s="10">
        <v>604.16</v>
      </c>
      <c r="I7334" s="10">
        <v>13.860000000000014</v>
      </c>
      <c r="J7334" s="10">
        <v>6200</v>
      </c>
      <c r="K7334" s="10">
        <v>6001</v>
      </c>
      <c r="L7334" s="10">
        <v>199</v>
      </c>
      <c r="M7334" s="10">
        <v>6061.01</v>
      </c>
      <c r="N7334" s="10">
        <v>138.98999999999978</v>
      </c>
    </row>
    <row r="7335" spans="1:14" x14ac:dyDescent="0.25">
      <c r="A7335" s="9" t="s">
        <v>928</v>
      </c>
      <c r="B7335" s="9" t="s">
        <v>133</v>
      </c>
      <c r="C7335" s="9" t="s">
        <v>42</v>
      </c>
      <c r="D7335" s="9" t="s">
        <v>43</v>
      </c>
      <c r="E7335" s="10">
        <v>2472.3000000000002</v>
      </c>
      <c r="F7335" s="10">
        <v>2462.4532019704434</v>
      </c>
      <c r="G7335" s="10">
        <v>9.8467980295567941</v>
      </c>
      <c r="H7335" s="10">
        <v>2499.39</v>
      </c>
      <c r="I7335" s="10">
        <v>-27.089999999999691</v>
      </c>
      <c r="J7335" s="10">
        <v>36150</v>
      </c>
      <c r="K7335" s="10">
        <v>36005.999999999993</v>
      </c>
      <c r="L7335" s="10">
        <v>144.00000000000728</v>
      </c>
      <c r="M7335" s="10">
        <v>36546.089999999997</v>
      </c>
      <c r="N7335" s="10">
        <v>-396.08999999999651</v>
      </c>
    </row>
    <row r="7336" spans="1:14" x14ac:dyDescent="0.25">
      <c r="A7336" s="9" t="s">
        <v>928</v>
      </c>
      <c r="B7336" s="9" t="s">
        <v>94</v>
      </c>
      <c r="C7336" s="9" t="s">
        <v>42</v>
      </c>
      <c r="D7336" s="9" t="s">
        <v>43</v>
      </c>
      <c r="E7336" s="10">
        <v>2984.85</v>
      </c>
      <c r="F7336" s="10">
        <v>2970.4975124378111</v>
      </c>
      <c r="G7336" s="10">
        <v>14.352487562188799</v>
      </c>
      <c r="H7336" s="10">
        <v>2985.35</v>
      </c>
      <c r="I7336" s="10">
        <v>-0.5</v>
      </c>
      <c r="J7336" s="10">
        <v>6030</v>
      </c>
      <c r="K7336" s="10">
        <v>6001</v>
      </c>
      <c r="L7336" s="10">
        <v>29</v>
      </c>
      <c r="M7336" s="10">
        <v>6031.0050000000001</v>
      </c>
      <c r="N7336" s="10">
        <v>-1.0050000000001091</v>
      </c>
    </row>
    <row r="7337" spans="1:14" x14ac:dyDescent="0.25">
      <c r="A7337" s="9" t="s">
        <v>928</v>
      </c>
      <c r="B7337" s="9" t="s">
        <v>134</v>
      </c>
      <c r="C7337" s="9" t="s">
        <v>42</v>
      </c>
      <c r="D7337" s="9" t="s">
        <v>43</v>
      </c>
      <c r="E7337" s="10">
        <v>4711.8</v>
      </c>
      <c r="F7337" s="10">
        <v>4693.0246305418723</v>
      </c>
      <c r="G7337" s="10">
        <v>18.775369458127898</v>
      </c>
      <c r="H7337" s="10">
        <v>4763.42</v>
      </c>
      <c r="I7337" s="10">
        <v>-51.619999999999891</v>
      </c>
      <c r="J7337" s="10">
        <v>36150</v>
      </c>
      <c r="K7337" s="10">
        <v>36005.999999999993</v>
      </c>
      <c r="L7337" s="10">
        <v>144.00000000000728</v>
      </c>
      <c r="M7337" s="10">
        <v>36546.089999999997</v>
      </c>
      <c r="N7337" s="10">
        <v>-396.08999999999651</v>
      </c>
    </row>
    <row r="7338" spans="1:14" x14ac:dyDescent="0.25">
      <c r="A7338" s="9" t="s">
        <v>928</v>
      </c>
      <c r="B7338" s="9" t="s">
        <v>135</v>
      </c>
      <c r="C7338" s="9" t="s">
        <v>42</v>
      </c>
      <c r="D7338" s="9" t="s">
        <v>43</v>
      </c>
      <c r="E7338" s="10">
        <v>6971.53</v>
      </c>
      <c r="F7338" s="10">
        <v>6943.7536945812808</v>
      </c>
      <c r="G7338" s="10">
        <v>27.776305418718948</v>
      </c>
      <c r="H7338" s="10">
        <v>7047.91</v>
      </c>
      <c r="I7338" s="10">
        <v>-76.380000000000109</v>
      </c>
      <c r="J7338" s="10">
        <v>36150</v>
      </c>
      <c r="K7338" s="10">
        <v>36005.999999999993</v>
      </c>
      <c r="L7338" s="10">
        <v>144.00000000000728</v>
      </c>
      <c r="M7338" s="10">
        <v>36546.089999999997</v>
      </c>
      <c r="N7338" s="10">
        <v>-396.08999999999651</v>
      </c>
    </row>
    <row r="7339" spans="1:14" x14ac:dyDescent="0.25">
      <c r="A7339" s="9" t="s">
        <v>928</v>
      </c>
      <c r="B7339" s="9" t="s">
        <v>84</v>
      </c>
      <c r="C7339" s="9" t="s">
        <v>42</v>
      </c>
      <c r="D7339" s="9" t="s">
        <v>43</v>
      </c>
      <c r="E7339" s="10">
        <v>14920.44</v>
      </c>
      <c r="F7339" s="10">
        <v>14630.313725490196</v>
      </c>
      <c r="G7339" s="10">
        <v>290.12627450980472</v>
      </c>
      <c r="H7339" s="10">
        <v>14922.92</v>
      </c>
      <c r="I7339" s="10">
        <v>-2.4799999999995634</v>
      </c>
      <c r="J7339" s="10">
        <v>36720</v>
      </c>
      <c r="K7339" s="10">
        <v>36006</v>
      </c>
      <c r="L7339" s="10">
        <v>714</v>
      </c>
      <c r="M7339" s="10">
        <v>36726.120000000003</v>
      </c>
      <c r="N7339" s="10">
        <v>-6.1200000000026193</v>
      </c>
    </row>
    <row r="7340" spans="1:14" x14ac:dyDescent="0.25">
      <c r="A7340" s="9" t="s">
        <v>928</v>
      </c>
      <c r="B7340" s="9" t="s">
        <v>136</v>
      </c>
      <c r="C7340" s="9" t="s">
        <v>42</v>
      </c>
      <c r="D7340" s="9" t="s">
        <v>43</v>
      </c>
      <c r="E7340" s="10">
        <v>19460.16</v>
      </c>
      <c r="F7340" s="10">
        <v>19441.802955665025</v>
      </c>
      <c r="G7340" s="10">
        <v>18.357044334974489</v>
      </c>
      <c r="H7340" s="10">
        <v>19733.43</v>
      </c>
      <c r="I7340" s="10">
        <v>-273.27000000000044</v>
      </c>
      <c r="J7340" s="10">
        <v>36040</v>
      </c>
      <c r="K7340" s="10">
        <v>36005.999999999993</v>
      </c>
      <c r="L7340" s="10">
        <v>34.000000000007276</v>
      </c>
      <c r="M7340" s="10">
        <v>36546.089999999997</v>
      </c>
      <c r="N7340" s="10">
        <v>-506.08999999999651</v>
      </c>
    </row>
    <row r="7341" spans="1:14" x14ac:dyDescent="0.25">
      <c r="A7341" s="9" t="s">
        <v>928</v>
      </c>
      <c r="B7341" s="9" t="s">
        <v>145</v>
      </c>
      <c r="C7341" s="9" t="s">
        <v>42</v>
      </c>
      <c r="D7341" s="9" t="s">
        <v>43</v>
      </c>
      <c r="E7341" s="10">
        <v>27526.799999999999</v>
      </c>
      <c r="F7341" s="10">
        <v>27124.522167487685</v>
      </c>
      <c r="G7341" s="10">
        <v>402.27783251231449</v>
      </c>
      <c r="H7341" s="10">
        <v>27531.39</v>
      </c>
      <c r="I7341" s="10">
        <v>-4.5900000000001455</v>
      </c>
      <c r="J7341" s="10">
        <v>6090</v>
      </c>
      <c r="K7341" s="10">
        <v>6001</v>
      </c>
      <c r="L7341" s="10">
        <v>89</v>
      </c>
      <c r="M7341" s="10">
        <v>6091.0150000000003</v>
      </c>
      <c r="N7341" s="10">
        <v>-1.0150000000003274</v>
      </c>
    </row>
    <row r="7342" spans="1:14" x14ac:dyDescent="0.25">
      <c r="A7342" s="9" t="s">
        <v>928</v>
      </c>
      <c r="B7342" s="9" t="s">
        <v>50</v>
      </c>
      <c r="C7342" s="9" t="s">
        <v>42</v>
      </c>
      <c r="D7342" s="9" t="s">
        <v>43</v>
      </c>
      <c r="E7342" s="10">
        <v>48119.4</v>
      </c>
      <c r="F7342" s="10">
        <v>47887.980099502485</v>
      </c>
      <c r="G7342" s="10">
        <v>231.41990049751621</v>
      </c>
      <c r="H7342" s="10">
        <v>48127.42</v>
      </c>
      <c r="I7342" s="10">
        <v>-8.0199999999967986</v>
      </c>
      <c r="J7342" s="10">
        <v>36180</v>
      </c>
      <c r="K7342" s="10">
        <v>36006</v>
      </c>
      <c r="L7342" s="10">
        <v>174</v>
      </c>
      <c r="M7342" s="10">
        <v>36186.03</v>
      </c>
      <c r="N7342" s="10">
        <v>-6.0299999999988358</v>
      </c>
    </row>
    <row r="7343" spans="1:14" x14ac:dyDescent="0.25">
      <c r="A7343" s="9" t="s">
        <v>928</v>
      </c>
      <c r="B7343" s="9" t="s">
        <v>103</v>
      </c>
      <c r="C7343" s="9" t="s">
        <v>42</v>
      </c>
      <c r="D7343" s="9" t="s">
        <v>43</v>
      </c>
      <c r="E7343" s="10">
        <v>172681.46</v>
      </c>
      <c r="F7343" s="10">
        <v>172231.82178217822</v>
      </c>
      <c r="G7343" s="10">
        <v>449.63821782177547</v>
      </c>
      <c r="H7343" s="10">
        <v>173954.14</v>
      </c>
      <c r="I7343" s="10">
        <v>-1272.6800000000221</v>
      </c>
      <c r="J7343" s="10">
        <v>36100</v>
      </c>
      <c r="K7343" s="10">
        <v>36006</v>
      </c>
      <c r="L7343" s="10">
        <v>94</v>
      </c>
      <c r="M7343" s="10">
        <v>36366.06</v>
      </c>
      <c r="N7343" s="10">
        <v>-266.05999999999767</v>
      </c>
    </row>
    <row r="7344" spans="1:14" x14ac:dyDescent="0.25">
      <c r="A7344" s="9" t="s">
        <v>928</v>
      </c>
      <c r="B7344" s="9" t="s">
        <v>138</v>
      </c>
      <c r="C7344" s="9" t="s">
        <v>42</v>
      </c>
      <c r="D7344" s="9" t="s">
        <v>53</v>
      </c>
      <c r="E7344" s="10">
        <v>115168.82</v>
      </c>
      <c r="F7344" s="10">
        <v>113167.45845552298</v>
      </c>
      <c r="G7344" s="10">
        <v>2001.3615444770257</v>
      </c>
      <c r="H7344" s="10">
        <v>115770.31</v>
      </c>
      <c r="I7344" s="10">
        <v>-601.48999999999069</v>
      </c>
      <c r="J7344" s="10">
        <v>27482</v>
      </c>
      <c r="K7344" s="10">
        <v>27004.499511241447</v>
      </c>
      <c r="L7344" s="10">
        <v>477.50048875855282</v>
      </c>
      <c r="M7344" s="10">
        <v>27625.602999999999</v>
      </c>
      <c r="N7344" s="10">
        <v>-143.60299999999916</v>
      </c>
    </row>
    <row r="7345" spans="1:14" x14ac:dyDescent="0.25">
      <c r="A7345" s="9" t="s">
        <v>928</v>
      </c>
      <c r="B7345" s="9" t="s">
        <v>54</v>
      </c>
      <c r="C7345" s="9" t="s">
        <v>42</v>
      </c>
      <c r="D7345" s="9" t="s">
        <v>55</v>
      </c>
      <c r="E7345" s="10">
        <v>1817.94</v>
      </c>
      <c r="F7345" s="10">
        <v>1782.2941176470588</v>
      </c>
      <c r="G7345" s="10">
        <v>35.645882352941271</v>
      </c>
      <c r="H7345" s="10">
        <v>1817.94</v>
      </c>
      <c r="I7345" s="10">
        <v>0</v>
      </c>
      <c r="J7345" s="10">
        <v>330.53500000000003</v>
      </c>
      <c r="K7345" s="10">
        <v>324.05392156862746</v>
      </c>
      <c r="L7345" s="10">
        <v>6.4810784313725662</v>
      </c>
      <c r="M7345" s="10">
        <v>330.53500000000003</v>
      </c>
      <c r="N7345" s="10">
        <v>0</v>
      </c>
    </row>
    <row r="7346" spans="1:14" x14ac:dyDescent="0.25">
      <c r="A7346" s="9" t="s">
        <v>929</v>
      </c>
      <c r="B7346" s="9" t="s">
        <v>25</v>
      </c>
      <c r="C7346" s="9" t="s">
        <v>26</v>
      </c>
      <c r="D7346" s="9" t="s">
        <v>27</v>
      </c>
      <c r="E7346" s="10">
        <v>-3416.63</v>
      </c>
      <c r="F7346" s="10">
        <v>0</v>
      </c>
      <c r="G7346" s="10">
        <v>-3416.63</v>
      </c>
      <c r="H7346" s="10">
        <v>0</v>
      </c>
      <c r="I7346" s="10">
        <v>-3416.63</v>
      </c>
      <c r="J7346" s="10">
        <v>0</v>
      </c>
      <c r="K7346" s="10">
        <v>0</v>
      </c>
      <c r="L7346" s="10">
        <v>0</v>
      </c>
      <c r="M7346" s="10">
        <v>0</v>
      </c>
      <c r="N7346" s="10">
        <v>0</v>
      </c>
    </row>
    <row r="7347" spans="1:14" x14ac:dyDescent="0.25">
      <c r="A7347" s="9" t="s">
        <v>929</v>
      </c>
      <c r="B7347" s="9" t="s">
        <v>28</v>
      </c>
      <c r="C7347" s="9" t="s">
        <v>29</v>
      </c>
      <c r="D7347" s="9" t="s">
        <v>27</v>
      </c>
      <c r="E7347" s="10">
        <v>1.88</v>
      </c>
      <c r="F7347" s="10">
        <v>0</v>
      </c>
      <c r="G7347" s="10">
        <v>1.88</v>
      </c>
      <c r="H7347" s="10">
        <v>1.93</v>
      </c>
      <c r="I7347" s="10">
        <v>-5.0000000000000044E-2</v>
      </c>
      <c r="J7347" s="10">
        <v>0</v>
      </c>
      <c r="K7347" s="10">
        <v>0</v>
      </c>
      <c r="L7347" s="10">
        <v>0</v>
      </c>
      <c r="M7347" s="10">
        <v>0</v>
      </c>
      <c r="N7347" s="10">
        <v>0</v>
      </c>
    </row>
    <row r="7348" spans="1:14" x14ac:dyDescent="0.25">
      <c r="A7348" s="9" t="s">
        <v>929</v>
      </c>
      <c r="B7348" s="9" t="s">
        <v>30</v>
      </c>
      <c r="C7348" s="9" t="s">
        <v>29</v>
      </c>
      <c r="D7348" s="9" t="s">
        <v>27</v>
      </c>
      <c r="E7348" s="10">
        <v>43.82</v>
      </c>
      <c r="F7348" s="10">
        <v>0</v>
      </c>
      <c r="G7348" s="10">
        <v>43.82</v>
      </c>
      <c r="H7348" s="10">
        <v>45.11</v>
      </c>
      <c r="I7348" s="10">
        <v>-1.2899999999999991</v>
      </c>
      <c r="J7348" s="10">
        <v>0</v>
      </c>
      <c r="K7348" s="10">
        <v>0</v>
      </c>
      <c r="L7348" s="10">
        <v>0</v>
      </c>
      <c r="M7348" s="10">
        <v>0</v>
      </c>
      <c r="N7348" s="10">
        <v>0</v>
      </c>
    </row>
    <row r="7349" spans="1:14" x14ac:dyDescent="0.25">
      <c r="A7349" s="9" t="s">
        <v>929</v>
      </c>
      <c r="B7349" s="9" t="s">
        <v>31</v>
      </c>
      <c r="C7349" s="9" t="s">
        <v>29</v>
      </c>
      <c r="D7349" s="9" t="s">
        <v>27</v>
      </c>
      <c r="E7349" s="10">
        <v>294.22000000000003</v>
      </c>
      <c r="F7349" s="10">
        <v>0</v>
      </c>
      <c r="G7349" s="10">
        <v>294.22000000000003</v>
      </c>
      <c r="H7349" s="10">
        <v>302.91000000000003</v>
      </c>
      <c r="I7349" s="10">
        <v>-8.6899999999999977</v>
      </c>
      <c r="J7349" s="10">
        <v>0</v>
      </c>
      <c r="K7349" s="10">
        <v>0</v>
      </c>
      <c r="L7349" s="10">
        <v>0</v>
      </c>
      <c r="M7349" s="10">
        <v>0</v>
      </c>
      <c r="N7349" s="10">
        <v>0</v>
      </c>
    </row>
    <row r="7350" spans="1:14" x14ac:dyDescent="0.25">
      <c r="A7350" s="9" t="s">
        <v>929</v>
      </c>
      <c r="B7350" s="9" t="s">
        <v>32</v>
      </c>
      <c r="C7350" s="9" t="s">
        <v>33</v>
      </c>
      <c r="D7350" s="9" t="s">
        <v>27</v>
      </c>
      <c r="E7350" s="10">
        <v>1086.27</v>
      </c>
      <c r="F7350" s="10">
        <v>0</v>
      </c>
      <c r="G7350" s="10">
        <v>1086.27</v>
      </c>
      <c r="H7350" s="10">
        <v>489.84</v>
      </c>
      <c r="I7350" s="10">
        <v>596.43000000000006</v>
      </c>
      <c r="J7350" s="10">
        <v>3.08</v>
      </c>
      <c r="K7350" s="10">
        <v>0</v>
      </c>
      <c r="L7350" s="10">
        <v>3.08</v>
      </c>
      <c r="M7350" s="10">
        <v>1.389</v>
      </c>
      <c r="N7350" s="10">
        <v>1.6910000000000001</v>
      </c>
    </row>
    <row r="7351" spans="1:14" x14ac:dyDescent="0.25">
      <c r="A7351" s="9" t="s">
        <v>929</v>
      </c>
      <c r="B7351" s="9" t="s">
        <v>34</v>
      </c>
      <c r="C7351" s="9" t="s">
        <v>33</v>
      </c>
      <c r="D7351" s="9" t="s">
        <v>27</v>
      </c>
      <c r="E7351" s="10">
        <v>3734.1</v>
      </c>
      <c r="F7351" s="10">
        <v>0</v>
      </c>
      <c r="G7351" s="10">
        <v>3734.1</v>
      </c>
      <c r="H7351" s="10">
        <v>1683.86</v>
      </c>
      <c r="I7351" s="10">
        <v>2050.2399999999998</v>
      </c>
      <c r="J7351" s="10">
        <v>3.08</v>
      </c>
      <c r="K7351" s="10">
        <v>0</v>
      </c>
      <c r="L7351" s="10">
        <v>3.08</v>
      </c>
      <c r="M7351" s="10">
        <v>1.389</v>
      </c>
      <c r="N7351" s="10">
        <v>1.6910000000000001</v>
      </c>
    </row>
    <row r="7352" spans="1:14" x14ac:dyDescent="0.25">
      <c r="A7352" s="9" t="s">
        <v>929</v>
      </c>
      <c r="B7352" s="9" t="s">
        <v>35</v>
      </c>
      <c r="C7352" s="9" t="s">
        <v>33</v>
      </c>
      <c r="D7352" s="9" t="s">
        <v>27</v>
      </c>
      <c r="E7352" s="10">
        <v>4040.07</v>
      </c>
      <c r="F7352" s="10">
        <v>0</v>
      </c>
      <c r="G7352" s="10">
        <v>4040.07</v>
      </c>
      <c r="H7352" s="10">
        <v>1821.82</v>
      </c>
      <c r="I7352" s="10">
        <v>2218.25</v>
      </c>
      <c r="J7352" s="10">
        <v>64.680000000000007</v>
      </c>
      <c r="K7352" s="10">
        <v>0</v>
      </c>
      <c r="L7352" s="10">
        <v>64.680000000000007</v>
      </c>
      <c r="M7352" s="10">
        <v>29.167000000000002</v>
      </c>
      <c r="N7352" s="10">
        <v>35.513000000000005</v>
      </c>
    </row>
    <row r="7353" spans="1:14" x14ac:dyDescent="0.25">
      <c r="A7353" s="9" t="s">
        <v>929</v>
      </c>
      <c r="B7353" s="9" t="s">
        <v>36</v>
      </c>
      <c r="C7353" s="9" t="s">
        <v>29</v>
      </c>
      <c r="D7353" s="9" t="s">
        <v>27</v>
      </c>
      <c r="E7353" s="10">
        <v>3296.39</v>
      </c>
      <c r="F7353" s="10">
        <v>0</v>
      </c>
      <c r="G7353" s="10">
        <v>3296.39</v>
      </c>
      <c r="H7353" s="10">
        <v>3393.7</v>
      </c>
      <c r="I7353" s="10">
        <v>-97.309999999999945</v>
      </c>
      <c r="J7353" s="10">
        <v>0</v>
      </c>
      <c r="K7353" s="10">
        <v>0</v>
      </c>
      <c r="L7353" s="10">
        <v>0</v>
      </c>
      <c r="M7353" s="10">
        <v>0</v>
      </c>
      <c r="N7353" s="10">
        <v>0</v>
      </c>
    </row>
    <row r="7354" spans="1:14" x14ac:dyDescent="0.25">
      <c r="A7354" s="9" t="s">
        <v>929</v>
      </c>
      <c r="B7354" s="9" t="s">
        <v>37</v>
      </c>
      <c r="C7354" s="9" t="s">
        <v>29</v>
      </c>
      <c r="D7354" s="9" t="s">
        <v>27</v>
      </c>
      <c r="E7354" s="10">
        <v>7622.92</v>
      </c>
      <c r="F7354" s="10">
        <v>0</v>
      </c>
      <c r="G7354" s="10">
        <v>7622.92</v>
      </c>
      <c r="H7354" s="10">
        <v>7847.95</v>
      </c>
      <c r="I7354" s="10">
        <v>-225.02999999999975</v>
      </c>
      <c r="J7354" s="10">
        <v>0</v>
      </c>
      <c r="K7354" s="10">
        <v>0</v>
      </c>
      <c r="L7354" s="10">
        <v>0</v>
      </c>
      <c r="M7354" s="10">
        <v>0</v>
      </c>
      <c r="N7354" s="10">
        <v>0</v>
      </c>
    </row>
    <row r="7355" spans="1:14" x14ac:dyDescent="0.25">
      <c r="A7355" s="9" t="s">
        <v>929</v>
      </c>
      <c r="B7355" s="9" t="s">
        <v>148</v>
      </c>
      <c r="C7355" s="9" t="s">
        <v>39</v>
      </c>
      <c r="D7355" s="9" t="s">
        <v>40</v>
      </c>
      <c r="E7355" s="10">
        <v>-157515.88</v>
      </c>
      <c r="F7355" s="10">
        <v>0</v>
      </c>
      <c r="G7355" s="10">
        <v>-157515.88</v>
      </c>
      <c r="H7355" s="10">
        <v>-157515.88</v>
      </c>
      <c r="I7355" s="10">
        <v>0</v>
      </c>
      <c r="J7355" s="10">
        <v>-1000</v>
      </c>
      <c r="K7355" s="10">
        <v>0</v>
      </c>
      <c r="L7355" s="10">
        <v>-1000</v>
      </c>
      <c r="M7355" s="10">
        <v>-1000</v>
      </c>
      <c r="N7355" s="10">
        <v>0</v>
      </c>
    </row>
    <row r="7356" spans="1:14" x14ac:dyDescent="0.25">
      <c r="A7356" s="9" t="s">
        <v>929</v>
      </c>
      <c r="B7356" s="9" t="s">
        <v>92</v>
      </c>
      <c r="C7356" s="9" t="s">
        <v>42</v>
      </c>
      <c r="D7356" s="9" t="s">
        <v>43</v>
      </c>
      <c r="E7356" s="10">
        <v>7.66</v>
      </c>
      <c r="F7356" s="10">
        <v>0</v>
      </c>
      <c r="G7356" s="10">
        <v>7.66</v>
      </c>
      <c r="H7356" s="10">
        <v>0</v>
      </c>
      <c r="I7356" s="10">
        <v>7.66</v>
      </c>
      <c r="J7356" s="10">
        <v>90</v>
      </c>
      <c r="K7356" s="10">
        <v>0</v>
      </c>
      <c r="L7356" s="10">
        <v>90</v>
      </c>
      <c r="M7356" s="10">
        <v>0</v>
      </c>
      <c r="N7356" s="10">
        <v>90</v>
      </c>
    </row>
    <row r="7357" spans="1:14" x14ac:dyDescent="0.25">
      <c r="A7357" s="9" t="s">
        <v>929</v>
      </c>
      <c r="B7357" s="9" t="s">
        <v>141</v>
      </c>
      <c r="C7357" s="9" t="s">
        <v>42</v>
      </c>
      <c r="D7357" s="9" t="s">
        <v>43</v>
      </c>
      <c r="E7357" s="10">
        <v>119.62</v>
      </c>
      <c r="F7357" s="10">
        <v>99.683168316831683</v>
      </c>
      <c r="G7357" s="10">
        <v>19.936831683168322</v>
      </c>
      <c r="H7357" s="10">
        <v>100.68</v>
      </c>
      <c r="I7357" s="10">
        <v>18.939999999999998</v>
      </c>
      <c r="J7357" s="10">
        <v>1200</v>
      </c>
      <c r="K7357" s="10">
        <v>1000</v>
      </c>
      <c r="L7357" s="10">
        <v>200</v>
      </c>
      <c r="M7357" s="10">
        <v>1010</v>
      </c>
      <c r="N7357" s="10">
        <v>190</v>
      </c>
    </row>
    <row r="7358" spans="1:14" x14ac:dyDescent="0.25">
      <c r="A7358" s="9" t="s">
        <v>929</v>
      </c>
      <c r="B7358" s="9" t="s">
        <v>142</v>
      </c>
      <c r="C7358" s="9" t="s">
        <v>42</v>
      </c>
      <c r="D7358" s="9" t="s">
        <v>43</v>
      </c>
      <c r="E7358" s="10">
        <v>834.36</v>
      </c>
      <c r="F7358" s="10">
        <v>820.67980295566497</v>
      </c>
      <c r="G7358" s="10">
        <v>13.680197044335046</v>
      </c>
      <c r="H7358" s="10">
        <v>832.99</v>
      </c>
      <c r="I7358" s="10">
        <v>1.3700000000000045</v>
      </c>
      <c r="J7358" s="10">
        <v>12200</v>
      </c>
      <c r="K7358" s="10">
        <v>12000</v>
      </c>
      <c r="L7358" s="10">
        <v>200</v>
      </c>
      <c r="M7358" s="10">
        <v>12180</v>
      </c>
      <c r="N7358" s="10">
        <v>20</v>
      </c>
    </row>
    <row r="7359" spans="1:14" x14ac:dyDescent="0.25">
      <c r="A7359" s="9" t="s">
        <v>929</v>
      </c>
      <c r="B7359" s="9" t="s">
        <v>44</v>
      </c>
      <c r="C7359" s="9" t="s">
        <v>42</v>
      </c>
      <c r="D7359" s="9" t="s">
        <v>43</v>
      </c>
      <c r="E7359" s="10">
        <v>987.92</v>
      </c>
      <c r="F7359" s="10">
        <v>983.00497512437812</v>
      </c>
      <c r="G7359" s="10">
        <v>4.9150248756218389</v>
      </c>
      <c r="H7359" s="10">
        <v>987.92</v>
      </c>
      <c r="I7359" s="10">
        <v>0</v>
      </c>
      <c r="J7359" s="10">
        <v>1005</v>
      </c>
      <c r="K7359" s="10">
        <v>1000</v>
      </c>
      <c r="L7359" s="10">
        <v>5</v>
      </c>
      <c r="M7359" s="10">
        <v>1005</v>
      </c>
      <c r="N7359" s="10">
        <v>0</v>
      </c>
    </row>
    <row r="7360" spans="1:14" x14ac:dyDescent="0.25">
      <c r="A7360" s="9" t="s">
        <v>929</v>
      </c>
      <c r="B7360" s="9" t="s">
        <v>143</v>
      </c>
      <c r="C7360" s="9" t="s">
        <v>42</v>
      </c>
      <c r="D7360" s="9" t="s">
        <v>43</v>
      </c>
      <c r="E7360" s="10">
        <v>1590.15</v>
      </c>
      <c r="F7360" s="10">
        <v>1564.07881773399</v>
      </c>
      <c r="G7360" s="10">
        <v>26.071182266010055</v>
      </c>
      <c r="H7360" s="10">
        <v>1587.54</v>
      </c>
      <c r="I7360" s="10">
        <v>2.6100000000001273</v>
      </c>
      <c r="J7360" s="10">
        <v>12200</v>
      </c>
      <c r="K7360" s="10">
        <v>12000</v>
      </c>
      <c r="L7360" s="10">
        <v>200</v>
      </c>
      <c r="M7360" s="10">
        <v>12180</v>
      </c>
      <c r="N7360" s="10">
        <v>20</v>
      </c>
    </row>
    <row r="7361" spans="1:14" x14ac:dyDescent="0.25">
      <c r="A7361" s="9" t="s">
        <v>929</v>
      </c>
      <c r="B7361" s="9" t="s">
        <v>144</v>
      </c>
      <c r="C7361" s="9" t="s">
        <v>42</v>
      </c>
      <c r="D7361" s="9" t="s">
        <v>43</v>
      </c>
      <c r="E7361" s="10">
        <v>2216.98</v>
      </c>
      <c r="F7361" s="10">
        <v>2180.6403940886698</v>
      </c>
      <c r="G7361" s="10">
        <v>36.339605911330182</v>
      </c>
      <c r="H7361" s="10">
        <v>2213.35</v>
      </c>
      <c r="I7361" s="10">
        <v>3.6300000000001091</v>
      </c>
      <c r="J7361" s="10">
        <v>12200</v>
      </c>
      <c r="K7361" s="10">
        <v>12000</v>
      </c>
      <c r="L7361" s="10">
        <v>200</v>
      </c>
      <c r="M7361" s="10">
        <v>12180</v>
      </c>
      <c r="N7361" s="10">
        <v>20</v>
      </c>
    </row>
    <row r="7362" spans="1:14" x14ac:dyDescent="0.25">
      <c r="A7362" s="9" t="s">
        <v>929</v>
      </c>
      <c r="B7362" s="9" t="s">
        <v>84</v>
      </c>
      <c r="C7362" s="9" t="s">
        <v>42</v>
      </c>
      <c r="D7362" s="9" t="s">
        <v>43</v>
      </c>
      <c r="E7362" s="10">
        <v>4973.4799999999996</v>
      </c>
      <c r="F7362" s="10">
        <v>4875.9607843137246</v>
      </c>
      <c r="G7362" s="10">
        <v>97.519215686274947</v>
      </c>
      <c r="H7362" s="10">
        <v>4973.4799999999996</v>
      </c>
      <c r="I7362" s="10">
        <v>0</v>
      </c>
      <c r="J7362" s="10">
        <v>12240</v>
      </c>
      <c r="K7362" s="10">
        <v>12000</v>
      </c>
      <c r="L7362" s="10">
        <v>240</v>
      </c>
      <c r="M7362" s="10">
        <v>12240</v>
      </c>
      <c r="N7362" s="10">
        <v>0</v>
      </c>
    </row>
    <row r="7363" spans="1:14" x14ac:dyDescent="0.25">
      <c r="A7363" s="9" t="s">
        <v>929</v>
      </c>
      <c r="B7363" s="9" t="s">
        <v>136</v>
      </c>
      <c r="C7363" s="9" t="s">
        <v>42</v>
      </c>
      <c r="D7363" s="9" t="s">
        <v>43</v>
      </c>
      <c r="E7363" s="10">
        <v>6576.71</v>
      </c>
      <c r="F7363" s="10">
        <v>6479.5172413793107</v>
      </c>
      <c r="G7363" s="10">
        <v>97.192758620689347</v>
      </c>
      <c r="H7363" s="10">
        <v>6576.71</v>
      </c>
      <c r="I7363" s="10">
        <v>0</v>
      </c>
      <c r="J7363" s="10">
        <v>12180</v>
      </c>
      <c r="K7363" s="10">
        <v>12000</v>
      </c>
      <c r="L7363" s="10">
        <v>180</v>
      </c>
      <c r="M7363" s="10">
        <v>12180</v>
      </c>
      <c r="N7363" s="10">
        <v>0</v>
      </c>
    </row>
    <row r="7364" spans="1:14" x14ac:dyDescent="0.25">
      <c r="A7364" s="9" t="s">
        <v>929</v>
      </c>
      <c r="B7364" s="9" t="s">
        <v>137</v>
      </c>
      <c r="C7364" s="9" t="s">
        <v>42</v>
      </c>
      <c r="D7364" s="9" t="s">
        <v>43</v>
      </c>
      <c r="E7364" s="10">
        <v>8059.1</v>
      </c>
      <c r="F7364" s="10">
        <v>7940</v>
      </c>
      <c r="G7364" s="10">
        <v>119.10000000000036</v>
      </c>
      <c r="H7364" s="10">
        <v>8059.1</v>
      </c>
      <c r="I7364" s="10">
        <v>0</v>
      </c>
      <c r="J7364" s="10">
        <v>1015</v>
      </c>
      <c r="K7364" s="10">
        <v>1000</v>
      </c>
      <c r="L7364" s="10">
        <v>15</v>
      </c>
      <c r="M7364" s="10">
        <v>1015</v>
      </c>
      <c r="N7364" s="10">
        <v>0</v>
      </c>
    </row>
    <row r="7365" spans="1:14" x14ac:dyDescent="0.25">
      <c r="A7365" s="9" t="s">
        <v>929</v>
      </c>
      <c r="B7365" s="9" t="s">
        <v>50</v>
      </c>
      <c r="C7365" s="9" t="s">
        <v>42</v>
      </c>
      <c r="D7365" s="9" t="s">
        <v>43</v>
      </c>
      <c r="E7365" s="10">
        <v>16093</v>
      </c>
      <c r="F7365" s="10">
        <v>15960</v>
      </c>
      <c r="G7365" s="10">
        <v>133</v>
      </c>
      <c r="H7365" s="10">
        <v>16039.8</v>
      </c>
      <c r="I7365" s="10">
        <v>53.200000000000728</v>
      </c>
      <c r="J7365" s="10">
        <v>12100</v>
      </c>
      <c r="K7365" s="10">
        <v>12000</v>
      </c>
      <c r="L7365" s="10">
        <v>100</v>
      </c>
      <c r="M7365" s="10">
        <v>12060</v>
      </c>
      <c r="N7365" s="10">
        <v>40</v>
      </c>
    </row>
    <row r="7366" spans="1:14" x14ac:dyDescent="0.25">
      <c r="A7366" s="9" t="s">
        <v>929</v>
      </c>
      <c r="B7366" s="9" t="s">
        <v>103</v>
      </c>
      <c r="C7366" s="9" t="s">
        <v>42</v>
      </c>
      <c r="D7366" s="9" t="s">
        <v>43</v>
      </c>
      <c r="E7366" s="10">
        <v>57975.05</v>
      </c>
      <c r="F7366" s="10">
        <v>57401.039603960395</v>
      </c>
      <c r="G7366" s="10">
        <v>574.01039603960817</v>
      </c>
      <c r="H7366" s="10">
        <v>57975.05</v>
      </c>
      <c r="I7366" s="10">
        <v>0</v>
      </c>
      <c r="J7366" s="10">
        <v>12120</v>
      </c>
      <c r="K7366" s="10">
        <v>12000</v>
      </c>
      <c r="L7366" s="10">
        <v>120</v>
      </c>
      <c r="M7366" s="10">
        <v>12120</v>
      </c>
      <c r="N7366" s="10">
        <v>0</v>
      </c>
    </row>
    <row r="7367" spans="1:14" x14ac:dyDescent="0.25">
      <c r="A7367" s="9" t="s">
        <v>929</v>
      </c>
      <c r="B7367" s="9" t="s">
        <v>146</v>
      </c>
      <c r="C7367" s="9" t="s">
        <v>42</v>
      </c>
      <c r="D7367" s="9" t="s">
        <v>53</v>
      </c>
      <c r="E7367" s="10">
        <v>40772.93</v>
      </c>
      <c r="F7367" s="10">
        <v>41032.4926686217</v>
      </c>
      <c r="G7367" s="10">
        <v>-259.56266862170014</v>
      </c>
      <c r="H7367" s="10">
        <v>41976.24</v>
      </c>
      <c r="I7367" s="10">
        <v>-1203.3099999999977</v>
      </c>
      <c r="J7367" s="10">
        <v>8943</v>
      </c>
      <c r="K7367" s="10">
        <v>9000</v>
      </c>
      <c r="L7367" s="10">
        <v>-57</v>
      </c>
      <c r="M7367" s="10">
        <v>9207</v>
      </c>
      <c r="N7367" s="10">
        <v>-264</v>
      </c>
    </row>
    <row r="7368" spans="1:14" x14ac:dyDescent="0.25">
      <c r="A7368" s="9" t="s">
        <v>929</v>
      </c>
      <c r="B7368" s="9" t="s">
        <v>54</v>
      </c>
      <c r="C7368" s="9" t="s">
        <v>42</v>
      </c>
      <c r="D7368" s="9" t="s">
        <v>55</v>
      </c>
      <c r="E7368" s="10">
        <v>605.88</v>
      </c>
      <c r="F7368" s="10">
        <v>594</v>
      </c>
      <c r="G7368" s="10">
        <v>11.879999999999995</v>
      </c>
      <c r="H7368" s="10">
        <v>605.88</v>
      </c>
      <c r="I7368" s="10">
        <v>0</v>
      </c>
      <c r="J7368" s="10">
        <v>110.16</v>
      </c>
      <c r="K7368" s="10">
        <v>108</v>
      </c>
      <c r="L7368" s="10">
        <v>2.1599999999999966</v>
      </c>
      <c r="M7368" s="10">
        <v>110.16</v>
      </c>
      <c r="N7368" s="10">
        <v>0</v>
      </c>
    </row>
    <row r="7369" spans="1:14" x14ac:dyDescent="0.25">
      <c r="A7369" s="9" t="s">
        <v>930</v>
      </c>
      <c r="B7369" s="9" t="s">
        <v>25</v>
      </c>
      <c r="C7369" s="9" t="s">
        <v>26</v>
      </c>
      <c r="D7369" s="9" t="s">
        <v>27</v>
      </c>
      <c r="E7369" s="10">
        <v>19469</v>
      </c>
      <c r="F7369" s="10">
        <v>0</v>
      </c>
      <c r="G7369" s="10">
        <v>19469</v>
      </c>
      <c r="H7369" s="10">
        <v>0</v>
      </c>
      <c r="I7369" s="10">
        <v>19469</v>
      </c>
      <c r="J7369" s="10">
        <v>0</v>
      </c>
      <c r="K7369" s="10">
        <v>0</v>
      </c>
      <c r="L7369" s="10">
        <v>0</v>
      </c>
      <c r="M7369" s="10">
        <v>0</v>
      </c>
      <c r="N7369" s="10">
        <v>0</v>
      </c>
    </row>
    <row r="7370" spans="1:14" x14ac:dyDescent="0.25">
      <c r="A7370" s="9" t="s">
        <v>930</v>
      </c>
      <c r="B7370" s="9" t="s">
        <v>28</v>
      </c>
      <c r="C7370" s="9" t="s">
        <v>29</v>
      </c>
      <c r="D7370" s="9" t="s">
        <v>27</v>
      </c>
      <c r="E7370" s="10">
        <v>12.67</v>
      </c>
      <c r="F7370" s="10">
        <v>0</v>
      </c>
      <c r="G7370" s="10">
        <v>12.67</v>
      </c>
      <c r="H7370" s="10">
        <v>13.04</v>
      </c>
      <c r="I7370" s="10">
        <v>-0.36999999999999922</v>
      </c>
      <c r="J7370" s="10">
        <v>0</v>
      </c>
      <c r="K7370" s="10">
        <v>0</v>
      </c>
      <c r="L7370" s="10">
        <v>0</v>
      </c>
      <c r="M7370" s="10">
        <v>0</v>
      </c>
      <c r="N7370" s="10">
        <v>0</v>
      </c>
    </row>
    <row r="7371" spans="1:14" x14ac:dyDescent="0.25">
      <c r="A7371" s="9" t="s">
        <v>930</v>
      </c>
      <c r="B7371" s="9" t="s">
        <v>30</v>
      </c>
      <c r="C7371" s="9" t="s">
        <v>29</v>
      </c>
      <c r="D7371" s="9" t="s">
        <v>27</v>
      </c>
      <c r="E7371" s="10">
        <v>295.54000000000002</v>
      </c>
      <c r="F7371" s="10">
        <v>0</v>
      </c>
      <c r="G7371" s="10">
        <v>295.54000000000002</v>
      </c>
      <c r="H7371" s="10">
        <v>304.27</v>
      </c>
      <c r="I7371" s="10">
        <v>-8.7299999999999613</v>
      </c>
      <c r="J7371" s="10">
        <v>0</v>
      </c>
      <c r="K7371" s="10">
        <v>0</v>
      </c>
      <c r="L7371" s="10">
        <v>0</v>
      </c>
      <c r="M7371" s="10">
        <v>0</v>
      </c>
      <c r="N7371" s="10">
        <v>0</v>
      </c>
    </row>
    <row r="7372" spans="1:14" x14ac:dyDescent="0.25">
      <c r="A7372" s="9" t="s">
        <v>930</v>
      </c>
      <c r="B7372" s="9" t="s">
        <v>31</v>
      </c>
      <c r="C7372" s="9" t="s">
        <v>29</v>
      </c>
      <c r="D7372" s="9" t="s">
        <v>27</v>
      </c>
      <c r="E7372" s="10">
        <v>1984.33</v>
      </c>
      <c r="F7372" s="10">
        <v>0</v>
      </c>
      <c r="G7372" s="10">
        <v>1984.33</v>
      </c>
      <c r="H7372" s="10">
        <v>2042.98</v>
      </c>
      <c r="I7372" s="10">
        <v>-58.650000000000091</v>
      </c>
      <c r="J7372" s="10">
        <v>0</v>
      </c>
      <c r="K7372" s="10">
        <v>0</v>
      </c>
      <c r="L7372" s="10">
        <v>0</v>
      </c>
      <c r="M7372" s="10">
        <v>0</v>
      </c>
      <c r="N7372" s="10">
        <v>0</v>
      </c>
    </row>
    <row r="7373" spans="1:14" x14ac:dyDescent="0.25">
      <c r="A7373" s="9" t="s">
        <v>930</v>
      </c>
      <c r="B7373" s="9" t="s">
        <v>32</v>
      </c>
      <c r="C7373" s="9" t="s">
        <v>33</v>
      </c>
      <c r="D7373" s="9" t="s">
        <v>27</v>
      </c>
      <c r="E7373" s="10">
        <v>3558.59</v>
      </c>
      <c r="F7373" s="10">
        <v>0</v>
      </c>
      <c r="G7373" s="10">
        <v>3558.59</v>
      </c>
      <c r="H7373" s="10">
        <v>3716.93</v>
      </c>
      <c r="I7373" s="10">
        <v>-158.33999999999969</v>
      </c>
      <c r="J7373" s="10">
        <v>10.09</v>
      </c>
      <c r="K7373" s="10">
        <v>0</v>
      </c>
      <c r="L7373" s="10">
        <v>10.09</v>
      </c>
      <c r="M7373" s="10">
        <v>10.539</v>
      </c>
      <c r="N7373" s="10">
        <v>-0.44899999999999984</v>
      </c>
    </row>
    <row r="7374" spans="1:14" x14ac:dyDescent="0.25">
      <c r="A7374" s="9" t="s">
        <v>930</v>
      </c>
      <c r="B7374" s="9" t="s">
        <v>34</v>
      </c>
      <c r="C7374" s="9" t="s">
        <v>33</v>
      </c>
      <c r="D7374" s="9" t="s">
        <v>27</v>
      </c>
      <c r="E7374" s="10">
        <v>12232.82</v>
      </c>
      <c r="F7374" s="10">
        <v>0</v>
      </c>
      <c r="G7374" s="10">
        <v>12232.82</v>
      </c>
      <c r="H7374" s="10">
        <v>12777.12</v>
      </c>
      <c r="I7374" s="10">
        <v>-544.30000000000109</v>
      </c>
      <c r="J7374" s="10">
        <v>10.09</v>
      </c>
      <c r="K7374" s="10">
        <v>0</v>
      </c>
      <c r="L7374" s="10">
        <v>10.09</v>
      </c>
      <c r="M7374" s="10">
        <v>10.539</v>
      </c>
      <c r="N7374" s="10">
        <v>-0.44899999999999984</v>
      </c>
    </row>
    <row r="7375" spans="1:14" x14ac:dyDescent="0.25">
      <c r="A7375" s="9" t="s">
        <v>930</v>
      </c>
      <c r="B7375" s="9" t="s">
        <v>35</v>
      </c>
      <c r="C7375" s="9" t="s">
        <v>33</v>
      </c>
      <c r="D7375" s="9" t="s">
        <v>27</v>
      </c>
      <c r="E7375" s="10">
        <v>13235.16</v>
      </c>
      <c r="F7375" s="10">
        <v>0</v>
      </c>
      <c r="G7375" s="10">
        <v>13235.16</v>
      </c>
      <c r="H7375" s="10">
        <v>13823.22</v>
      </c>
      <c r="I7375" s="10">
        <v>-588.05999999999949</v>
      </c>
      <c r="J7375" s="10">
        <v>211.89</v>
      </c>
      <c r="K7375" s="10">
        <v>0</v>
      </c>
      <c r="L7375" s="10">
        <v>211.89</v>
      </c>
      <c r="M7375" s="10">
        <v>221.30500000000001</v>
      </c>
      <c r="N7375" s="10">
        <v>-9.4150000000000205</v>
      </c>
    </row>
    <row r="7376" spans="1:14" x14ac:dyDescent="0.25">
      <c r="A7376" s="9" t="s">
        <v>930</v>
      </c>
      <c r="B7376" s="9" t="s">
        <v>36</v>
      </c>
      <c r="C7376" s="9" t="s">
        <v>29</v>
      </c>
      <c r="D7376" s="9" t="s">
        <v>27</v>
      </c>
      <c r="E7376" s="10">
        <v>22231.74</v>
      </c>
      <c r="F7376" s="10">
        <v>0</v>
      </c>
      <c r="G7376" s="10">
        <v>22231.74</v>
      </c>
      <c r="H7376" s="10">
        <v>22888.81</v>
      </c>
      <c r="I7376" s="10">
        <v>-657.06999999999971</v>
      </c>
      <c r="J7376" s="10">
        <v>0</v>
      </c>
      <c r="K7376" s="10">
        <v>0</v>
      </c>
      <c r="L7376" s="10">
        <v>0</v>
      </c>
      <c r="M7376" s="10">
        <v>0</v>
      </c>
      <c r="N7376" s="10">
        <v>0</v>
      </c>
    </row>
    <row r="7377" spans="1:14" x14ac:dyDescent="0.25">
      <c r="A7377" s="9" t="s">
        <v>930</v>
      </c>
      <c r="B7377" s="9" t="s">
        <v>37</v>
      </c>
      <c r="C7377" s="9" t="s">
        <v>29</v>
      </c>
      <c r="D7377" s="9" t="s">
        <v>27</v>
      </c>
      <c r="E7377" s="10">
        <v>51411.05</v>
      </c>
      <c r="F7377" s="10">
        <v>0</v>
      </c>
      <c r="G7377" s="10">
        <v>51411.05</v>
      </c>
      <c r="H7377" s="10">
        <v>52930.53</v>
      </c>
      <c r="I7377" s="10">
        <v>-1519.4799999999959</v>
      </c>
      <c r="J7377" s="10">
        <v>0</v>
      </c>
      <c r="K7377" s="10">
        <v>0</v>
      </c>
      <c r="L7377" s="10">
        <v>0</v>
      </c>
      <c r="M7377" s="10">
        <v>0</v>
      </c>
      <c r="N7377" s="10">
        <v>0</v>
      </c>
    </row>
    <row r="7378" spans="1:14" x14ac:dyDescent="0.25">
      <c r="A7378" s="9" t="s">
        <v>930</v>
      </c>
      <c r="B7378" s="9" t="s">
        <v>140</v>
      </c>
      <c r="C7378" s="9" t="s">
        <v>39</v>
      </c>
      <c r="D7378" s="9" t="s">
        <v>40</v>
      </c>
      <c r="E7378" s="10">
        <v>-1073992.02</v>
      </c>
      <c r="F7378" s="10">
        <v>0</v>
      </c>
      <c r="G7378" s="10">
        <v>-1073992.02</v>
      </c>
      <c r="H7378" s="10">
        <v>-1073991.97</v>
      </c>
      <c r="I7378" s="10">
        <v>-5.0000000046566129E-2</v>
      </c>
      <c r="J7378" s="10">
        <v>-13489</v>
      </c>
      <c r="K7378" s="10">
        <v>0</v>
      </c>
      <c r="L7378" s="10">
        <v>-13489</v>
      </c>
      <c r="M7378" s="10">
        <v>-13489</v>
      </c>
      <c r="N7378" s="10">
        <v>0</v>
      </c>
    </row>
    <row r="7379" spans="1:14" x14ac:dyDescent="0.25">
      <c r="A7379" s="9" t="s">
        <v>930</v>
      </c>
      <c r="B7379" s="9" t="s">
        <v>92</v>
      </c>
      <c r="C7379" s="9" t="s">
        <v>42</v>
      </c>
      <c r="D7379" s="9" t="s">
        <v>43</v>
      </c>
      <c r="E7379" s="10">
        <v>45.54</v>
      </c>
      <c r="F7379" s="10">
        <v>0</v>
      </c>
      <c r="G7379" s="10">
        <v>45.54</v>
      </c>
      <c r="H7379" s="10">
        <v>0</v>
      </c>
      <c r="I7379" s="10">
        <v>45.54</v>
      </c>
      <c r="J7379" s="10">
        <v>535</v>
      </c>
      <c r="K7379" s="10">
        <v>0</v>
      </c>
      <c r="L7379" s="10">
        <v>535</v>
      </c>
      <c r="M7379" s="10">
        <v>0</v>
      </c>
      <c r="N7379" s="10">
        <v>535</v>
      </c>
    </row>
    <row r="7380" spans="1:14" x14ac:dyDescent="0.25">
      <c r="A7380" s="9" t="s">
        <v>930</v>
      </c>
      <c r="B7380" s="9" t="s">
        <v>141</v>
      </c>
      <c r="C7380" s="9" t="s">
        <v>42</v>
      </c>
      <c r="D7380" s="9" t="s">
        <v>43</v>
      </c>
      <c r="E7380" s="10">
        <v>1473.47</v>
      </c>
      <c r="F7380" s="10">
        <v>1344.5841584158416</v>
      </c>
      <c r="G7380" s="10">
        <v>128.88584158415847</v>
      </c>
      <c r="H7380" s="10">
        <v>1358.03</v>
      </c>
      <c r="I7380" s="10">
        <v>115.44000000000005</v>
      </c>
      <c r="J7380" s="10">
        <v>14782</v>
      </c>
      <c r="K7380" s="10">
        <v>13489</v>
      </c>
      <c r="L7380" s="10">
        <v>1293</v>
      </c>
      <c r="M7380" s="10">
        <v>13623.89</v>
      </c>
      <c r="N7380" s="10">
        <v>1158.1100000000006</v>
      </c>
    </row>
    <row r="7381" spans="1:14" x14ac:dyDescent="0.25">
      <c r="A7381" s="9" t="s">
        <v>930</v>
      </c>
      <c r="B7381" s="9" t="s">
        <v>142</v>
      </c>
      <c r="C7381" s="9" t="s">
        <v>42</v>
      </c>
      <c r="D7381" s="9" t="s">
        <v>43</v>
      </c>
      <c r="E7381" s="10">
        <v>5515.65</v>
      </c>
      <c r="F7381" s="10">
        <v>5535.0738916256159</v>
      </c>
      <c r="G7381" s="10">
        <v>-19.423891625616307</v>
      </c>
      <c r="H7381" s="10">
        <v>5618.1</v>
      </c>
      <c r="I7381" s="10">
        <v>-102.45000000000073</v>
      </c>
      <c r="J7381" s="10">
        <v>80650</v>
      </c>
      <c r="K7381" s="10">
        <v>80933.999999999985</v>
      </c>
      <c r="L7381" s="10">
        <v>-283.99999999998545</v>
      </c>
      <c r="M7381" s="10">
        <v>82148.009999999995</v>
      </c>
      <c r="N7381" s="10">
        <v>-1498.0099999999948</v>
      </c>
    </row>
    <row r="7382" spans="1:14" x14ac:dyDescent="0.25">
      <c r="A7382" s="9" t="s">
        <v>930</v>
      </c>
      <c r="B7382" s="9" t="s">
        <v>94</v>
      </c>
      <c r="C7382" s="9" t="s">
        <v>42</v>
      </c>
      <c r="D7382" s="9" t="s">
        <v>43</v>
      </c>
      <c r="E7382" s="10">
        <v>6671.61</v>
      </c>
      <c r="F7382" s="10">
        <v>6677.0547263681592</v>
      </c>
      <c r="G7382" s="10">
        <v>-5.4447263681595359</v>
      </c>
      <c r="H7382" s="10">
        <v>6710.44</v>
      </c>
      <c r="I7382" s="10">
        <v>-38.829999999999927</v>
      </c>
      <c r="J7382" s="10">
        <v>13478</v>
      </c>
      <c r="K7382" s="10">
        <v>13489</v>
      </c>
      <c r="L7382" s="10">
        <v>-11</v>
      </c>
      <c r="M7382" s="10">
        <v>13556.445</v>
      </c>
      <c r="N7382" s="10">
        <v>-78.444999999999709</v>
      </c>
    </row>
    <row r="7383" spans="1:14" x14ac:dyDescent="0.25">
      <c r="A7383" s="9" t="s">
        <v>930</v>
      </c>
      <c r="B7383" s="9" t="s">
        <v>143</v>
      </c>
      <c r="C7383" s="9" t="s">
        <v>42</v>
      </c>
      <c r="D7383" s="9" t="s">
        <v>43</v>
      </c>
      <c r="E7383" s="10">
        <v>10388.1</v>
      </c>
      <c r="F7383" s="10">
        <v>10548.935960591132</v>
      </c>
      <c r="G7383" s="10">
        <v>-160.83596059113188</v>
      </c>
      <c r="H7383" s="10">
        <v>10707.17</v>
      </c>
      <c r="I7383" s="10">
        <v>-319.06999999999971</v>
      </c>
      <c r="J7383" s="10">
        <v>79700</v>
      </c>
      <c r="K7383" s="10">
        <v>80933.999999999985</v>
      </c>
      <c r="L7383" s="10">
        <v>-1233.9999999999854</v>
      </c>
      <c r="M7383" s="10">
        <v>82148.009999999995</v>
      </c>
      <c r="N7383" s="10">
        <v>-2448.0099999999948</v>
      </c>
    </row>
    <row r="7384" spans="1:14" x14ac:dyDescent="0.25">
      <c r="A7384" s="9" t="s">
        <v>930</v>
      </c>
      <c r="B7384" s="9" t="s">
        <v>144</v>
      </c>
      <c r="C7384" s="9" t="s">
        <v>42</v>
      </c>
      <c r="D7384" s="9" t="s">
        <v>43</v>
      </c>
      <c r="E7384" s="10">
        <v>14246.85</v>
      </c>
      <c r="F7384" s="10">
        <v>14707.330049261083</v>
      </c>
      <c r="G7384" s="10">
        <v>-460.48004926108297</v>
      </c>
      <c r="H7384" s="10">
        <v>14927.94</v>
      </c>
      <c r="I7384" s="10">
        <v>-681.09000000000015</v>
      </c>
      <c r="J7384" s="10">
        <v>78400</v>
      </c>
      <c r="K7384" s="10">
        <v>80933.999999999985</v>
      </c>
      <c r="L7384" s="10">
        <v>-2533.9999999999854</v>
      </c>
      <c r="M7384" s="10">
        <v>82148.009999999995</v>
      </c>
      <c r="N7384" s="10">
        <v>-3748.0099999999948</v>
      </c>
    </row>
    <row r="7385" spans="1:14" x14ac:dyDescent="0.25">
      <c r="A7385" s="9" t="s">
        <v>930</v>
      </c>
      <c r="B7385" s="9" t="s">
        <v>84</v>
      </c>
      <c r="C7385" s="9" t="s">
        <v>42</v>
      </c>
      <c r="D7385" s="9" t="s">
        <v>43</v>
      </c>
      <c r="E7385" s="10">
        <v>32655.93</v>
      </c>
      <c r="F7385" s="10">
        <v>32885.911764705881</v>
      </c>
      <c r="G7385" s="10">
        <v>-229.98176470588078</v>
      </c>
      <c r="H7385" s="10">
        <v>33543.629999999997</v>
      </c>
      <c r="I7385" s="10">
        <v>-887.69999999999709</v>
      </c>
      <c r="J7385" s="10">
        <v>80368</v>
      </c>
      <c r="K7385" s="10">
        <v>80933.999999999985</v>
      </c>
      <c r="L7385" s="10">
        <v>-565.99999999998545</v>
      </c>
      <c r="M7385" s="10">
        <v>82552.679999999993</v>
      </c>
      <c r="N7385" s="10">
        <v>-2184.679999999993</v>
      </c>
    </row>
    <row r="7386" spans="1:14" x14ac:dyDescent="0.25">
      <c r="A7386" s="9" t="s">
        <v>930</v>
      </c>
      <c r="B7386" s="9" t="s">
        <v>136</v>
      </c>
      <c r="C7386" s="9" t="s">
        <v>42</v>
      </c>
      <c r="D7386" s="9" t="s">
        <v>43</v>
      </c>
      <c r="E7386" s="10">
        <v>42066.12</v>
      </c>
      <c r="F7386" s="10">
        <v>43701.123152709362</v>
      </c>
      <c r="G7386" s="10">
        <v>-1635.0031527093597</v>
      </c>
      <c r="H7386" s="10">
        <v>44356.639999999999</v>
      </c>
      <c r="I7386" s="10">
        <v>-2290.5199999999968</v>
      </c>
      <c r="J7386" s="10">
        <v>77906</v>
      </c>
      <c r="K7386" s="10">
        <v>80933.999999999985</v>
      </c>
      <c r="L7386" s="10">
        <v>-3027.9999999999854</v>
      </c>
      <c r="M7386" s="10">
        <v>82148.009999999995</v>
      </c>
      <c r="N7386" s="10">
        <v>-4242.0099999999948</v>
      </c>
    </row>
    <row r="7387" spans="1:14" x14ac:dyDescent="0.25">
      <c r="A7387" s="9" t="s">
        <v>930</v>
      </c>
      <c r="B7387" s="9" t="s">
        <v>145</v>
      </c>
      <c r="C7387" s="9" t="s">
        <v>42</v>
      </c>
      <c r="D7387" s="9" t="s">
        <v>43</v>
      </c>
      <c r="E7387" s="10">
        <v>61413.24</v>
      </c>
      <c r="F7387" s="10">
        <v>60970.275862068964</v>
      </c>
      <c r="G7387" s="10">
        <v>442.9641379310342</v>
      </c>
      <c r="H7387" s="10">
        <v>61884.83</v>
      </c>
      <c r="I7387" s="10">
        <v>-471.59000000000378</v>
      </c>
      <c r="J7387" s="10">
        <v>13587</v>
      </c>
      <c r="K7387" s="10">
        <v>13489</v>
      </c>
      <c r="L7387" s="10">
        <v>98</v>
      </c>
      <c r="M7387" s="10">
        <v>13691.334999999999</v>
      </c>
      <c r="N7387" s="10">
        <v>-104.33499999999913</v>
      </c>
    </row>
    <row r="7388" spans="1:14" x14ac:dyDescent="0.25">
      <c r="A7388" s="9" t="s">
        <v>930</v>
      </c>
      <c r="B7388" s="9" t="s">
        <v>50</v>
      </c>
      <c r="C7388" s="9" t="s">
        <v>42</v>
      </c>
      <c r="D7388" s="9" t="s">
        <v>43</v>
      </c>
      <c r="E7388" s="10">
        <v>108395</v>
      </c>
      <c r="F7388" s="10">
        <v>107642.21890547263</v>
      </c>
      <c r="G7388" s="10">
        <v>752.7810945273668</v>
      </c>
      <c r="H7388" s="10">
        <v>108180.43</v>
      </c>
      <c r="I7388" s="10">
        <v>214.57000000000698</v>
      </c>
      <c r="J7388" s="10">
        <v>81500</v>
      </c>
      <c r="K7388" s="10">
        <v>80934</v>
      </c>
      <c r="L7388" s="10">
        <v>566</v>
      </c>
      <c r="M7388" s="10">
        <v>81338.67</v>
      </c>
      <c r="N7388" s="10">
        <v>161.33000000000175</v>
      </c>
    </row>
    <row r="7389" spans="1:14" x14ac:dyDescent="0.25">
      <c r="A7389" s="9" t="s">
        <v>930</v>
      </c>
      <c r="B7389" s="9" t="s">
        <v>103</v>
      </c>
      <c r="C7389" s="9" t="s">
        <v>42</v>
      </c>
      <c r="D7389" s="9" t="s">
        <v>43</v>
      </c>
      <c r="E7389" s="10">
        <v>387619.66</v>
      </c>
      <c r="F7389" s="10">
        <v>387141.31683168316</v>
      </c>
      <c r="G7389" s="10">
        <v>478.34316831681645</v>
      </c>
      <c r="H7389" s="10">
        <v>391012.73</v>
      </c>
      <c r="I7389" s="10">
        <v>-3393.070000000007</v>
      </c>
      <c r="J7389" s="10">
        <v>81034</v>
      </c>
      <c r="K7389" s="10">
        <v>80934</v>
      </c>
      <c r="L7389" s="10">
        <v>100</v>
      </c>
      <c r="M7389" s="10">
        <v>81743.34</v>
      </c>
      <c r="N7389" s="10">
        <v>-709.33999999999651</v>
      </c>
    </row>
    <row r="7390" spans="1:14" x14ac:dyDescent="0.25">
      <c r="A7390" s="9" t="s">
        <v>930</v>
      </c>
      <c r="B7390" s="9" t="s">
        <v>146</v>
      </c>
      <c r="C7390" s="9" t="s">
        <v>42</v>
      </c>
      <c r="D7390" s="9" t="s">
        <v>53</v>
      </c>
      <c r="E7390" s="10">
        <v>274983.59000000003</v>
      </c>
      <c r="F7390" s="10">
        <v>276743.65591397852</v>
      </c>
      <c r="G7390" s="10">
        <v>-1760.0659139784984</v>
      </c>
      <c r="H7390" s="10">
        <v>283108.76</v>
      </c>
      <c r="I7390" s="10">
        <v>-8125.1699999999837</v>
      </c>
      <c r="J7390" s="10">
        <v>60314</v>
      </c>
      <c r="K7390" s="10">
        <v>60700.499511241447</v>
      </c>
      <c r="L7390" s="10">
        <v>-386.49951124144718</v>
      </c>
      <c r="M7390" s="10">
        <v>62096.610999999997</v>
      </c>
      <c r="N7390" s="10">
        <v>-1782.6109999999971</v>
      </c>
    </row>
    <row r="7391" spans="1:14" x14ac:dyDescent="0.25">
      <c r="A7391" s="9" t="s">
        <v>930</v>
      </c>
      <c r="B7391" s="9" t="s">
        <v>54</v>
      </c>
      <c r="C7391" s="9" t="s">
        <v>42</v>
      </c>
      <c r="D7391" s="9" t="s">
        <v>55</v>
      </c>
      <c r="E7391" s="10">
        <v>4086.36</v>
      </c>
      <c r="F7391" s="10">
        <v>4006.2352941176468</v>
      </c>
      <c r="G7391" s="10">
        <v>80.124705882353283</v>
      </c>
      <c r="H7391" s="10">
        <v>4086.36</v>
      </c>
      <c r="I7391" s="10">
        <v>0</v>
      </c>
      <c r="J7391" s="10">
        <v>742.97400000000005</v>
      </c>
      <c r="K7391" s="10">
        <v>728.40588235294126</v>
      </c>
      <c r="L7391" s="10">
        <v>14.568117647058784</v>
      </c>
      <c r="M7391" s="10">
        <v>742.97400000000005</v>
      </c>
      <c r="N7391" s="10">
        <v>0</v>
      </c>
    </row>
    <row r="7392" spans="1:14" x14ac:dyDescent="0.25">
      <c r="A7392" s="9" t="s">
        <v>931</v>
      </c>
      <c r="B7392" s="9" t="s">
        <v>25</v>
      </c>
      <c r="C7392" s="9" t="s">
        <v>26</v>
      </c>
      <c r="D7392" s="9" t="s">
        <v>27</v>
      </c>
      <c r="E7392" s="10">
        <v>4061.3</v>
      </c>
      <c r="F7392" s="10">
        <v>0</v>
      </c>
      <c r="G7392" s="10">
        <v>4061.3</v>
      </c>
      <c r="H7392" s="10">
        <v>0</v>
      </c>
      <c r="I7392" s="10">
        <v>4061.3</v>
      </c>
      <c r="J7392" s="10">
        <v>0</v>
      </c>
      <c r="K7392" s="10">
        <v>0</v>
      </c>
      <c r="L7392" s="10">
        <v>0</v>
      </c>
      <c r="M7392" s="10">
        <v>0</v>
      </c>
      <c r="N7392" s="10">
        <v>0</v>
      </c>
    </row>
    <row r="7393" spans="1:14" x14ac:dyDescent="0.25">
      <c r="A7393" s="9" t="s">
        <v>931</v>
      </c>
      <c r="B7393" s="9" t="s">
        <v>28</v>
      </c>
      <c r="C7393" s="9" t="s">
        <v>29</v>
      </c>
      <c r="D7393" s="9" t="s">
        <v>27</v>
      </c>
      <c r="E7393" s="10">
        <v>3.77</v>
      </c>
      <c r="F7393" s="10">
        <v>0</v>
      </c>
      <c r="G7393" s="10">
        <v>3.77</v>
      </c>
      <c r="H7393" s="10">
        <v>3.87</v>
      </c>
      <c r="I7393" s="10">
        <v>-0.10000000000000009</v>
      </c>
      <c r="J7393" s="10">
        <v>0</v>
      </c>
      <c r="K7393" s="10">
        <v>0</v>
      </c>
      <c r="L7393" s="10">
        <v>0</v>
      </c>
      <c r="M7393" s="10">
        <v>0</v>
      </c>
      <c r="N7393" s="10">
        <v>0</v>
      </c>
    </row>
    <row r="7394" spans="1:14" x14ac:dyDescent="0.25">
      <c r="A7394" s="9" t="s">
        <v>931</v>
      </c>
      <c r="B7394" s="9" t="s">
        <v>30</v>
      </c>
      <c r="C7394" s="9" t="s">
        <v>29</v>
      </c>
      <c r="D7394" s="9" t="s">
        <v>27</v>
      </c>
      <c r="E7394" s="10">
        <v>87.93</v>
      </c>
      <c r="F7394" s="10">
        <v>0</v>
      </c>
      <c r="G7394" s="10">
        <v>87.93</v>
      </c>
      <c r="H7394" s="10">
        <v>90.23</v>
      </c>
      <c r="I7394" s="10">
        <v>-2.2999999999999972</v>
      </c>
      <c r="J7394" s="10">
        <v>0</v>
      </c>
      <c r="K7394" s="10">
        <v>0</v>
      </c>
      <c r="L7394" s="10">
        <v>0</v>
      </c>
      <c r="M7394" s="10">
        <v>0</v>
      </c>
      <c r="N7394" s="10">
        <v>0</v>
      </c>
    </row>
    <row r="7395" spans="1:14" x14ac:dyDescent="0.25">
      <c r="A7395" s="9" t="s">
        <v>931</v>
      </c>
      <c r="B7395" s="9" t="s">
        <v>31</v>
      </c>
      <c r="C7395" s="9" t="s">
        <v>29</v>
      </c>
      <c r="D7395" s="9" t="s">
        <v>27</v>
      </c>
      <c r="E7395" s="10">
        <v>590.39</v>
      </c>
      <c r="F7395" s="10">
        <v>0</v>
      </c>
      <c r="G7395" s="10">
        <v>590.39</v>
      </c>
      <c r="H7395" s="10">
        <v>605.82000000000005</v>
      </c>
      <c r="I7395" s="10">
        <v>-15.430000000000064</v>
      </c>
      <c r="J7395" s="10">
        <v>0</v>
      </c>
      <c r="K7395" s="10">
        <v>0</v>
      </c>
      <c r="L7395" s="10">
        <v>0</v>
      </c>
      <c r="M7395" s="10">
        <v>0</v>
      </c>
      <c r="N7395" s="10">
        <v>0</v>
      </c>
    </row>
    <row r="7396" spans="1:14" x14ac:dyDescent="0.25">
      <c r="A7396" s="9" t="s">
        <v>931</v>
      </c>
      <c r="B7396" s="9" t="s">
        <v>32</v>
      </c>
      <c r="C7396" s="9" t="s">
        <v>33</v>
      </c>
      <c r="D7396" s="9" t="s">
        <v>27</v>
      </c>
      <c r="E7396" s="10">
        <v>941.67</v>
      </c>
      <c r="F7396" s="10">
        <v>0</v>
      </c>
      <c r="G7396" s="10">
        <v>941.67</v>
      </c>
      <c r="H7396" s="10">
        <v>979.69</v>
      </c>
      <c r="I7396" s="10">
        <v>-38.020000000000095</v>
      </c>
      <c r="J7396" s="10">
        <v>2.67</v>
      </c>
      <c r="K7396" s="10">
        <v>0</v>
      </c>
      <c r="L7396" s="10">
        <v>2.67</v>
      </c>
      <c r="M7396" s="10">
        <v>2.778</v>
      </c>
      <c r="N7396" s="10">
        <v>-0.1080000000000001</v>
      </c>
    </row>
    <row r="7397" spans="1:14" x14ac:dyDescent="0.25">
      <c r="A7397" s="9" t="s">
        <v>931</v>
      </c>
      <c r="B7397" s="9" t="s">
        <v>34</v>
      </c>
      <c r="C7397" s="9" t="s">
        <v>33</v>
      </c>
      <c r="D7397" s="9" t="s">
        <v>27</v>
      </c>
      <c r="E7397" s="10">
        <v>3237.03</v>
      </c>
      <c r="F7397" s="10">
        <v>0</v>
      </c>
      <c r="G7397" s="10">
        <v>3237.03</v>
      </c>
      <c r="H7397" s="10">
        <v>3367.72</v>
      </c>
      <c r="I7397" s="10">
        <v>-130.6899999999996</v>
      </c>
      <c r="J7397" s="10">
        <v>2.67</v>
      </c>
      <c r="K7397" s="10">
        <v>0</v>
      </c>
      <c r="L7397" s="10">
        <v>2.67</v>
      </c>
      <c r="M7397" s="10">
        <v>2.778</v>
      </c>
      <c r="N7397" s="10">
        <v>-0.1080000000000001</v>
      </c>
    </row>
    <row r="7398" spans="1:14" x14ac:dyDescent="0.25">
      <c r="A7398" s="9" t="s">
        <v>931</v>
      </c>
      <c r="B7398" s="9" t="s">
        <v>35</v>
      </c>
      <c r="C7398" s="9" t="s">
        <v>33</v>
      </c>
      <c r="D7398" s="9" t="s">
        <v>27</v>
      </c>
      <c r="E7398" s="10">
        <v>3502.27</v>
      </c>
      <c r="F7398" s="10">
        <v>0</v>
      </c>
      <c r="G7398" s="10">
        <v>3502.27</v>
      </c>
      <c r="H7398" s="10">
        <v>3643.64</v>
      </c>
      <c r="I7398" s="10">
        <v>-141.36999999999989</v>
      </c>
      <c r="J7398" s="10">
        <v>56.07</v>
      </c>
      <c r="K7398" s="10">
        <v>0</v>
      </c>
      <c r="L7398" s="10">
        <v>56.07</v>
      </c>
      <c r="M7398" s="10">
        <v>58.332999999999998</v>
      </c>
      <c r="N7398" s="10">
        <v>-2.2629999999999981</v>
      </c>
    </row>
    <row r="7399" spans="1:14" x14ac:dyDescent="0.25">
      <c r="A7399" s="9" t="s">
        <v>931</v>
      </c>
      <c r="B7399" s="9" t="s">
        <v>36</v>
      </c>
      <c r="C7399" s="9" t="s">
        <v>29</v>
      </c>
      <c r="D7399" s="9" t="s">
        <v>27</v>
      </c>
      <c r="E7399" s="10">
        <v>6614.53</v>
      </c>
      <c r="F7399" s="10">
        <v>0</v>
      </c>
      <c r="G7399" s="10">
        <v>6614.53</v>
      </c>
      <c r="H7399" s="10">
        <v>6787.4</v>
      </c>
      <c r="I7399" s="10">
        <v>-172.86999999999989</v>
      </c>
      <c r="J7399" s="10">
        <v>0</v>
      </c>
      <c r="K7399" s="10">
        <v>0</v>
      </c>
      <c r="L7399" s="10">
        <v>0</v>
      </c>
      <c r="M7399" s="10">
        <v>0</v>
      </c>
      <c r="N7399" s="10">
        <v>0</v>
      </c>
    </row>
    <row r="7400" spans="1:14" x14ac:dyDescent="0.25">
      <c r="A7400" s="9" t="s">
        <v>931</v>
      </c>
      <c r="B7400" s="9" t="s">
        <v>37</v>
      </c>
      <c r="C7400" s="9" t="s">
        <v>29</v>
      </c>
      <c r="D7400" s="9" t="s">
        <v>27</v>
      </c>
      <c r="E7400" s="10">
        <v>15296.14</v>
      </c>
      <c r="F7400" s="10">
        <v>0</v>
      </c>
      <c r="G7400" s="10">
        <v>15296.14</v>
      </c>
      <c r="H7400" s="10">
        <v>15695.91</v>
      </c>
      <c r="I7400" s="10">
        <v>-399.77000000000044</v>
      </c>
      <c r="J7400" s="10">
        <v>0</v>
      </c>
      <c r="K7400" s="10">
        <v>0</v>
      </c>
      <c r="L7400" s="10">
        <v>0</v>
      </c>
      <c r="M7400" s="10">
        <v>0</v>
      </c>
      <c r="N7400" s="10">
        <v>0</v>
      </c>
    </row>
    <row r="7401" spans="1:14" x14ac:dyDescent="0.25">
      <c r="A7401" s="9" t="s">
        <v>931</v>
      </c>
      <c r="B7401" s="9" t="s">
        <v>150</v>
      </c>
      <c r="C7401" s="9" t="s">
        <v>39</v>
      </c>
      <c r="D7401" s="9" t="s">
        <v>40</v>
      </c>
      <c r="E7401" s="10">
        <v>-314924.59999999998</v>
      </c>
      <c r="F7401" s="10">
        <v>0</v>
      </c>
      <c r="G7401" s="10">
        <v>-314924.59999999998</v>
      </c>
      <c r="H7401" s="10">
        <v>-314924.59999999998</v>
      </c>
      <c r="I7401" s="10">
        <v>0</v>
      </c>
      <c r="J7401" s="10">
        <v>-2000</v>
      </c>
      <c r="K7401" s="10">
        <v>0</v>
      </c>
      <c r="L7401" s="10">
        <v>-2000</v>
      </c>
      <c r="M7401" s="10">
        <v>-2000</v>
      </c>
      <c r="N7401" s="10">
        <v>0</v>
      </c>
    </row>
    <row r="7402" spans="1:14" x14ac:dyDescent="0.25">
      <c r="A7402" s="9" t="s">
        <v>931</v>
      </c>
      <c r="B7402" s="9" t="s">
        <v>92</v>
      </c>
      <c r="C7402" s="9" t="s">
        <v>42</v>
      </c>
      <c r="D7402" s="9" t="s">
        <v>43</v>
      </c>
      <c r="E7402" s="10">
        <v>14.04</v>
      </c>
      <c r="F7402" s="10">
        <v>0</v>
      </c>
      <c r="G7402" s="10">
        <v>14.04</v>
      </c>
      <c r="H7402" s="10">
        <v>0</v>
      </c>
      <c r="I7402" s="10">
        <v>14.04</v>
      </c>
      <c r="J7402" s="10">
        <v>165</v>
      </c>
      <c r="K7402" s="10">
        <v>0</v>
      </c>
      <c r="L7402" s="10">
        <v>165</v>
      </c>
      <c r="M7402" s="10">
        <v>0</v>
      </c>
      <c r="N7402" s="10">
        <v>165</v>
      </c>
    </row>
    <row r="7403" spans="1:14" x14ac:dyDescent="0.25">
      <c r="A7403" s="9" t="s">
        <v>931</v>
      </c>
      <c r="B7403" s="9" t="s">
        <v>151</v>
      </c>
      <c r="C7403" s="9" t="s">
        <v>42</v>
      </c>
      <c r="D7403" s="9" t="s">
        <v>43</v>
      </c>
      <c r="E7403" s="10">
        <v>219.3</v>
      </c>
      <c r="F7403" s="10">
        <v>199.36274509803923</v>
      </c>
      <c r="G7403" s="10">
        <v>19.937254901960785</v>
      </c>
      <c r="H7403" s="10">
        <v>203.35</v>
      </c>
      <c r="I7403" s="10">
        <v>15.950000000000017</v>
      </c>
      <c r="J7403" s="10">
        <v>2200</v>
      </c>
      <c r="K7403" s="10">
        <v>2000</v>
      </c>
      <c r="L7403" s="10">
        <v>200</v>
      </c>
      <c r="M7403" s="10">
        <v>2040</v>
      </c>
      <c r="N7403" s="10">
        <v>160</v>
      </c>
    </row>
    <row r="7404" spans="1:14" x14ac:dyDescent="0.25">
      <c r="A7404" s="9" t="s">
        <v>931</v>
      </c>
      <c r="B7404" s="9" t="s">
        <v>152</v>
      </c>
      <c r="C7404" s="9" t="s">
        <v>42</v>
      </c>
      <c r="D7404" s="9" t="s">
        <v>43</v>
      </c>
      <c r="E7404" s="10">
        <v>1644.78</v>
      </c>
      <c r="F7404" s="10">
        <v>1641.3596059113299</v>
      </c>
      <c r="G7404" s="10">
        <v>3.4203940886700366</v>
      </c>
      <c r="H7404" s="10">
        <v>1665.98</v>
      </c>
      <c r="I7404" s="10">
        <v>-21.200000000000045</v>
      </c>
      <c r="J7404" s="10">
        <v>24050</v>
      </c>
      <c r="K7404" s="10">
        <v>24000</v>
      </c>
      <c r="L7404" s="10">
        <v>50</v>
      </c>
      <c r="M7404" s="10">
        <v>24360</v>
      </c>
      <c r="N7404" s="10">
        <v>-310</v>
      </c>
    </row>
    <row r="7405" spans="1:14" x14ac:dyDescent="0.25">
      <c r="A7405" s="9" t="s">
        <v>931</v>
      </c>
      <c r="B7405" s="9" t="s">
        <v>44</v>
      </c>
      <c r="C7405" s="9" t="s">
        <v>42</v>
      </c>
      <c r="D7405" s="9" t="s">
        <v>43</v>
      </c>
      <c r="E7405" s="10">
        <v>1975.83</v>
      </c>
      <c r="F7405" s="10">
        <v>1966</v>
      </c>
      <c r="G7405" s="10">
        <v>9.8299999999999272</v>
      </c>
      <c r="H7405" s="10">
        <v>1975.83</v>
      </c>
      <c r="I7405" s="10">
        <v>0</v>
      </c>
      <c r="J7405" s="10">
        <v>2010</v>
      </c>
      <c r="K7405" s="10">
        <v>2000</v>
      </c>
      <c r="L7405" s="10">
        <v>10</v>
      </c>
      <c r="M7405" s="10">
        <v>2010</v>
      </c>
      <c r="N7405" s="10">
        <v>0</v>
      </c>
    </row>
    <row r="7406" spans="1:14" x14ac:dyDescent="0.25">
      <c r="A7406" s="9" t="s">
        <v>931</v>
      </c>
      <c r="B7406" s="9" t="s">
        <v>153</v>
      </c>
      <c r="C7406" s="9" t="s">
        <v>42</v>
      </c>
      <c r="D7406" s="9" t="s">
        <v>43</v>
      </c>
      <c r="E7406" s="10">
        <v>3141.19</v>
      </c>
      <c r="F7406" s="10">
        <v>3128.1576354679801</v>
      </c>
      <c r="G7406" s="10">
        <v>13.032364532019983</v>
      </c>
      <c r="H7406" s="10">
        <v>3175.08</v>
      </c>
      <c r="I7406" s="10">
        <v>-33.889999999999873</v>
      </c>
      <c r="J7406" s="10">
        <v>24100</v>
      </c>
      <c r="K7406" s="10">
        <v>24000</v>
      </c>
      <c r="L7406" s="10">
        <v>100</v>
      </c>
      <c r="M7406" s="10">
        <v>24360</v>
      </c>
      <c r="N7406" s="10">
        <v>-260</v>
      </c>
    </row>
    <row r="7407" spans="1:14" x14ac:dyDescent="0.25">
      <c r="A7407" s="9" t="s">
        <v>931</v>
      </c>
      <c r="B7407" s="9" t="s">
        <v>154</v>
      </c>
      <c r="C7407" s="9" t="s">
        <v>42</v>
      </c>
      <c r="D7407" s="9" t="s">
        <v>43</v>
      </c>
      <c r="E7407" s="10">
        <v>4647.68</v>
      </c>
      <c r="F7407" s="10">
        <v>4628.4039408866993</v>
      </c>
      <c r="G7407" s="10">
        <v>19.276059113301017</v>
      </c>
      <c r="H7407" s="10">
        <v>4697.83</v>
      </c>
      <c r="I7407" s="10">
        <v>-50.149999999999636</v>
      </c>
      <c r="J7407" s="10">
        <v>24100</v>
      </c>
      <c r="K7407" s="10">
        <v>24000</v>
      </c>
      <c r="L7407" s="10">
        <v>100</v>
      </c>
      <c r="M7407" s="10">
        <v>24360</v>
      </c>
      <c r="N7407" s="10">
        <v>-260</v>
      </c>
    </row>
    <row r="7408" spans="1:14" x14ac:dyDescent="0.25">
      <c r="A7408" s="9" t="s">
        <v>931</v>
      </c>
      <c r="B7408" s="9" t="s">
        <v>84</v>
      </c>
      <c r="C7408" s="9" t="s">
        <v>42</v>
      </c>
      <c r="D7408" s="9" t="s">
        <v>43</v>
      </c>
      <c r="E7408" s="10">
        <v>9946.9599999999991</v>
      </c>
      <c r="F7408" s="10">
        <v>9751.9215686274492</v>
      </c>
      <c r="G7408" s="10">
        <v>195.03843137254989</v>
      </c>
      <c r="H7408" s="10">
        <v>9946.9599999999991</v>
      </c>
      <c r="I7408" s="10">
        <v>0</v>
      </c>
      <c r="J7408" s="10">
        <v>24480</v>
      </c>
      <c r="K7408" s="10">
        <v>24000</v>
      </c>
      <c r="L7408" s="10">
        <v>480</v>
      </c>
      <c r="M7408" s="10">
        <v>24480</v>
      </c>
      <c r="N7408" s="10">
        <v>0</v>
      </c>
    </row>
    <row r="7409" spans="1:14" x14ac:dyDescent="0.25">
      <c r="A7409" s="9" t="s">
        <v>931</v>
      </c>
      <c r="B7409" s="9" t="s">
        <v>136</v>
      </c>
      <c r="C7409" s="9" t="s">
        <v>42</v>
      </c>
      <c r="D7409" s="9" t="s">
        <v>43</v>
      </c>
      <c r="E7409" s="10">
        <v>13153.43</v>
      </c>
      <c r="F7409" s="10">
        <v>12959.04433497537</v>
      </c>
      <c r="G7409" s="10">
        <v>194.38566502463073</v>
      </c>
      <c r="H7409" s="10">
        <v>13153.43</v>
      </c>
      <c r="I7409" s="10">
        <v>0</v>
      </c>
      <c r="J7409" s="10">
        <v>24360</v>
      </c>
      <c r="K7409" s="10">
        <v>24000</v>
      </c>
      <c r="L7409" s="10">
        <v>360</v>
      </c>
      <c r="M7409" s="10">
        <v>24360</v>
      </c>
      <c r="N7409" s="10">
        <v>0</v>
      </c>
    </row>
    <row r="7410" spans="1:14" x14ac:dyDescent="0.25">
      <c r="A7410" s="9" t="s">
        <v>931</v>
      </c>
      <c r="B7410" s="9" t="s">
        <v>137</v>
      </c>
      <c r="C7410" s="9" t="s">
        <v>42</v>
      </c>
      <c r="D7410" s="9" t="s">
        <v>43</v>
      </c>
      <c r="E7410" s="10">
        <v>16118.2</v>
      </c>
      <c r="F7410" s="10">
        <v>15880</v>
      </c>
      <c r="G7410" s="10">
        <v>238.20000000000073</v>
      </c>
      <c r="H7410" s="10">
        <v>16118.2</v>
      </c>
      <c r="I7410" s="10">
        <v>0</v>
      </c>
      <c r="J7410" s="10">
        <v>2030</v>
      </c>
      <c r="K7410" s="10">
        <v>2000</v>
      </c>
      <c r="L7410" s="10">
        <v>30</v>
      </c>
      <c r="M7410" s="10">
        <v>2030</v>
      </c>
      <c r="N7410" s="10">
        <v>0</v>
      </c>
    </row>
    <row r="7411" spans="1:14" x14ac:dyDescent="0.25">
      <c r="A7411" s="9" t="s">
        <v>931</v>
      </c>
      <c r="B7411" s="9" t="s">
        <v>50</v>
      </c>
      <c r="C7411" s="9" t="s">
        <v>42</v>
      </c>
      <c r="D7411" s="9" t="s">
        <v>43</v>
      </c>
      <c r="E7411" s="10">
        <v>32079.599999999999</v>
      </c>
      <c r="F7411" s="10">
        <v>31920</v>
      </c>
      <c r="G7411" s="10">
        <v>159.59999999999854</v>
      </c>
      <c r="H7411" s="10">
        <v>32079.599999999999</v>
      </c>
      <c r="I7411" s="10">
        <v>0</v>
      </c>
      <c r="J7411" s="10">
        <v>24120</v>
      </c>
      <c r="K7411" s="10">
        <v>24000</v>
      </c>
      <c r="L7411" s="10">
        <v>120</v>
      </c>
      <c r="M7411" s="10">
        <v>24120</v>
      </c>
      <c r="N7411" s="10">
        <v>0</v>
      </c>
    </row>
    <row r="7412" spans="1:14" x14ac:dyDescent="0.25">
      <c r="A7412" s="9" t="s">
        <v>931</v>
      </c>
      <c r="B7412" s="9" t="s">
        <v>103</v>
      </c>
      <c r="C7412" s="9" t="s">
        <v>42</v>
      </c>
      <c r="D7412" s="9" t="s">
        <v>43</v>
      </c>
      <c r="E7412" s="10">
        <v>114993.42</v>
      </c>
      <c r="F7412" s="10">
        <v>114802.07920792079</v>
      </c>
      <c r="G7412" s="10">
        <v>191.34079207920877</v>
      </c>
      <c r="H7412" s="10">
        <v>115950.1</v>
      </c>
      <c r="I7412" s="10">
        <v>-956.68000000000757</v>
      </c>
      <c r="J7412" s="10">
        <v>24040</v>
      </c>
      <c r="K7412" s="10">
        <v>24000</v>
      </c>
      <c r="L7412" s="10">
        <v>40</v>
      </c>
      <c r="M7412" s="10">
        <v>24240</v>
      </c>
      <c r="N7412" s="10">
        <v>-200</v>
      </c>
    </row>
    <row r="7413" spans="1:14" x14ac:dyDescent="0.25">
      <c r="A7413" s="9" t="s">
        <v>931</v>
      </c>
      <c r="B7413" s="9" t="s">
        <v>155</v>
      </c>
      <c r="C7413" s="9" t="s">
        <v>42</v>
      </c>
      <c r="D7413" s="9" t="s">
        <v>53</v>
      </c>
      <c r="E7413" s="10">
        <v>81443.38</v>
      </c>
      <c r="F7413" s="10">
        <v>81693.274682306946</v>
      </c>
      <c r="G7413" s="10">
        <v>-249.89468230694183</v>
      </c>
      <c r="H7413" s="10">
        <v>83572.22</v>
      </c>
      <c r="I7413" s="10">
        <v>-2128.8399999999965</v>
      </c>
      <c r="J7413" s="10">
        <v>17945</v>
      </c>
      <c r="K7413" s="10">
        <v>18000</v>
      </c>
      <c r="L7413" s="10">
        <v>-55</v>
      </c>
      <c r="M7413" s="10">
        <v>18414</v>
      </c>
      <c r="N7413" s="10">
        <v>-469</v>
      </c>
    </row>
    <row r="7414" spans="1:14" x14ac:dyDescent="0.25">
      <c r="A7414" s="9" t="s">
        <v>931</v>
      </c>
      <c r="B7414" s="9" t="s">
        <v>54</v>
      </c>
      <c r="C7414" s="9" t="s">
        <v>42</v>
      </c>
      <c r="D7414" s="9" t="s">
        <v>55</v>
      </c>
      <c r="E7414" s="10">
        <v>1211.76</v>
      </c>
      <c r="F7414" s="10">
        <v>1188</v>
      </c>
      <c r="G7414" s="10">
        <v>23.759999999999991</v>
      </c>
      <c r="H7414" s="10">
        <v>1211.76</v>
      </c>
      <c r="I7414" s="10">
        <v>0</v>
      </c>
      <c r="J7414" s="10">
        <v>220.32</v>
      </c>
      <c r="K7414" s="10">
        <v>216</v>
      </c>
      <c r="L7414" s="10">
        <v>4.3199999999999932</v>
      </c>
      <c r="M7414" s="10">
        <v>220.32</v>
      </c>
      <c r="N7414" s="10">
        <v>0</v>
      </c>
    </row>
    <row r="7415" spans="1:14" x14ac:dyDescent="0.25">
      <c r="A7415" s="9" t="s">
        <v>932</v>
      </c>
      <c r="B7415" s="9" t="s">
        <v>25</v>
      </c>
      <c r="C7415" s="9" t="s">
        <v>26</v>
      </c>
      <c r="D7415" s="9" t="s">
        <v>27</v>
      </c>
      <c r="E7415" s="10">
        <v>12808.68</v>
      </c>
      <c r="F7415" s="10">
        <v>0</v>
      </c>
      <c r="G7415" s="10">
        <v>12808.68</v>
      </c>
      <c r="H7415" s="10">
        <v>0</v>
      </c>
      <c r="I7415" s="10">
        <v>12808.68</v>
      </c>
      <c r="J7415" s="10">
        <v>0</v>
      </c>
      <c r="K7415" s="10">
        <v>0</v>
      </c>
      <c r="L7415" s="10">
        <v>0</v>
      </c>
      <c r="M7415" s="10">
        <v>0</v>
      </c>
      <c r="N7415" s="10">
        <v>0</v>
      </c>
    </row>
    <row r="7416" spans="1:14" x14ac:dyDescent="0.25">
      <c r="A7416" s="9" t="s">
        <v>932</v>
      </c>
      <c r="B7416" s="9" t="s">
        <v>28</v>
      </c>
      <c r="C7416" s="9" t="s">
        <v>29</v>
      </c>
      <c r="D7416" s="9" t="s">
        <v>27</v>
      </c>
      <c r="E7416" s="10">
        <v>7.43</v>
      </c>
      <c r="F7416" s="10">
        <v>0</v>
      </c>
      <c r="G7416" s="10">
        <v>7.43</v>
      </c>
      <c r="H7416" s="10">
        <v>7.62</v>
      </c>
      <c r="I7416" s="10">
        <v>-0.19000000000000039</v>
      </c>
      <c r="J7416" s="10">
        <v>0</v>
      </c>
      <c r="K7416" s="10">
        <v>0</v>
      </c>
      <c r="L7416" s="10">
        <v>0</v>
      </c>
      <c r="M7416" s="10">
        <v>0</v>
      </c>
      <c r="N7416" s="10">
        <v>0</v>
      </c>
    </row>
    <row r="7417" spans="1:14" x14ac:dyDescent="0.25">
      <c r="A7417" s="9" t="s">
        <v>932</v>
      </c>
      <c r="B7417" s="9" t="s">
        <v>30</v>
      </c>
      <c r="C7417" s="9" t="s">
        <v>29</v>
      </c>
      <c r="D7417" s="9" t="s">
        <v>27</v>
      </c>
      <c r="E7417" s="10">
        <v>173.26</v>
      </c>
      <c r="F7417" s="10">
        <v>0</v>
      </c>
      <c r="G7417" s="10">
        <v>173.26</v>
      </c>
      <c r="H7417" s="10">
        <v>177.8</v>
      </c>
      <c r="I7417" s="10">
        <v>-4.5400000000000205</v>
      </c>
      <c r="J7417" s="10">
        <v>0</v>
      </c>
      <c r="K7417" s="10">
        <v>0</v>
      </c>
      <c r="L7417" s="10">
        <v>0</v>
      </c>
      <c r="M7417" s="10">
        <v>0</v>
      </c>
      <c r="N7417" s="10">
        <v>0</v>
      </c>
    </row>
    <row r="7418" spans="1:14" x14ac:dyDescent="0.25">
      <c r="A7418" s="9" t="s">
        <v>932</v>
      </c>
      <c r="B7418" s="9" t="s">
        <v>31</v>
      </c>
      <c r="C7418" s="9" t="s">
        <v>29</v>
      </c>
      <c r="D7418" s="9" t="s">
        <v>27</v>
      </c>
      <c r="E7418" s="10">
        <v>1163.3399999999999</v>
      </c>
      <c r="F7418" s="10">
        <v>0</v>
      </c>
      <c r="G7418" s="10">
        <v>1163.3399999999999</v>
      </c>
      <c r="H7418" s="10">
        <v>1193.77</v>
      </c>
      <c r="I7418" s="10">
        <v>-30.430000000000064</v>
      </c>
      <c r="J7418" s="10">
        <v>0</v>
      </c>
      <c r="K7418" s="10">
        <v>0</v>
      </c>
      <c r="L7418" s="10">
        <v>0</v>
      </c>
      <c r="M7418" s="10">
        <v>0</v>
      </c>
      <c r="N7418" s="10">
        <v>0</v>
      </c>
    </row>
    <row r="7419" spans="1:14" x14ac:dyDescent="0.25">
      <c r="A7419" s="9" t="s">
        <v>932</v>
      </c>
      <c r="B7419" s="9" t="s">
        <v>32</v>
      </c>
      <c r="C7419" s="9" t="s">
        <v>33</v>
      </c>
      <c r="D7419" s="9" t="s">
        <v>27</v>
      </c>
      <c r="E7419" s="10">
        <v>1587.08</v>
      </c>
      <c r="F7419" s="10">
        <v>0</v>
      </c>
      <c r="G7419" s="10">
        <v>1587.08</v>
      </c>
      <c r="H7419" s="10">
        <v>2171.91</v>
      </c>
      <c r="I7419" s="10">
        <v>-584.82999999999993</v>
      </c>
      <c r="J7419" s="10">
        <v>4.5</v>
      </c>
      <c r="K7419" s="10">
        <v>0</v>
      </c>
      <c r="L7419" s="10">
        <v>4.5</v>
      </c>
      <c r="M7419" s="10">
        <v>6.1580000000000004</v>
      </c>
      <c r="N7419" s="10">
        <v>-1.6580000000000004</v>
      </c>
    </row>
    <row r="7420" spans="1:14" x14ac:dyDescent="0.25">
      <c r="A7420" s="9" t="s">
        <v>932</v>
      </c>
      <c r="B7420" s="9" t="s">
        <v>34</v>
      </c>
      <c r="C7420" s="9" t="s">
        <v>33</v>
      </c>
      <c r="D7420" s="9" t="s">
        <v>27</v>
      </c>
      <c r="E7420" s="10">
        <v>5455.67</v>
      </c>
      <c r="F7420" s="10">
        <v>0</v>
      </c>
      <c r="G7420" s="10">
        <v>5455.67</v>
      </c>
      <c r="H7420" s="10">
        <v>7466.03</v>
      </c>
      <c r="I7420" s="10">
        <v>-2010.3599999999997</v>
      </c>
      <c r="J7420" s="10">
        <v>4.5</v>
      </c>
      <c r="K7420" s="10">
        <v>0</v>
      </c>
      <c r="L7420" s="10">
        <v>4.5</v>
      </c>
      <c r="M7420" s="10">
        <v>6.1580000000000004</v>
      </c>
      <c r="N7420" s="10">
        <v>-1.6580000000000004</v>
      </c>
    </row>
    <row r="7421" spans="1:14" x14ac:dyDescent="0.25">
      <c r="A7421" s="9" t="s">
        <v>932</v>
      </c>
      <c r="B7421" s="9" t="s">
        <v>35</v>
      </c>
      <c r="C7421" s="9" t="s">
        <v>33</v>
      </c>
      <c r="D7421" s="9" t="s">
        <v>27</v>
      </c>
      <c r="E7421" s="10">
        <v>5902.7</v>
      </c>
      <c r="F7421" s="10">
        <v>0</v>
      </c>
      <c r="G7421" s="10">
        <v>5902.7</v>
      </c>
      <c r="H7421" s="10">
        <v>8077.29</v>
      </c>
      <c r="I7421" s="10">
        <v>-2174.59</v>
      </c>
      <c r="J7421" s="10">
        <v>94.5</v>
      </c>
      <c r="K7421" s="10">
        <v>0</v>
      </c>
      <c r="L7421" s="10">
        <v>94.5</v>
      </c>
      <c r="M7421" s="10">
        <v>129.31399999999999</v>
      </c>
      <c r="N7421" s="10">
        <v>-34.813999999999993</v>
      </c>
    </row>
    <row r="7422" spans="1:14" x14ac:dyDescent="0.25">
      <c r="A7422" s="9" t="s">
        <v>932</v>
      </c>
      <c r="B7422" s="9" t="s">
        <v>36</v>
      </c>
      <c r="C7422" s="9" t="s">
        <v>29</v>
      </c>
      <c r="D7422" s="9" t="s">
        <v>27</v>
      </c>
      <c r="E7422" s="10">
        <v>13033.7</v>
      </c>
      <c r="F7422" s="10">
        <v>0</v>
      </c>
      <c r="G7422" s="10">
        <v>13033.7</v>
      </c>
      <c r="H7422" s="10">
        <v>13374.57</v>
      </c>
      <c r="I7422" s="10">
        <v>-340.86999999999898</v>
      </c>
      <c r="J7422" s="10">
        <v>0</v>
      </c>
      <c r="K7422" s="10">
        <v>0</v>
      </c>
      <c r="L7422" s="10">
        <v>0</v>
      </c>
      <c r="M7422" s="10">
        <v>0</v>
      </c>
      <c r="N7422" s="10">
        <v>0</v>
      </c>
    </row>
    <row r="7423" spans="1:14" x14ac:dyDescent="0.25">
      <c r="A7423" s="9" t="s">
        <v>932</v>
      </c>
      <c r="B7423" s="9" t="s">
        <v>37</v>
      </c>
      <c r="C7423" s="9" t="s">
        <v>29</v>
      </c>
      <c r="D7423" s="9" t="s">
        <v>27</v>
      </c>
      <c r="E7423" s="10">
        <v>30140.51</v>
      </c>
      <c r="F7423" s="10">
        <v>0</v>
      </c>
      <c r="G7423" s="10">
        <v>30140.51</v>
      </c>
      <c r="H7423" s="10">
        <v>30928.79</v>
      </c>
      <c r="I7423" s="10">
        <v>-788.28000000000247</v>
      </c>
      <c r="J7423" s="10">
        <v>0</v>
      </c>
      <c r="K7423" s="10">
        <v>0</v>
      </c>
      <c r="L7423" s="10">
        <v>0</v>
      </c>
      <c r="M7423" s="10">
        <v>0</v>
      </c>
      <c r="N7423" s="10">
        <v>0</v>
      </c>
    </row>
    <row r="7424" spans="1:14" x14ac:dyDescent="0.25">
      <c r="A7424" s="9" t="s">
        <v>932</v>
      </c>
      <c r="B7424" s="9" t="s">
        <v>157</v>
      </c>
      <c r="C7424" s="9" t="s">
        <v>39</v>
      </c>
      <c r="D7424" s="9" t="s">
        <v>40</v>
      </c>
      <c r="E7424" s="10">
        <v>-627356.37</v>
      </c>
      <c r="F7424" s="10">
        <v>0</v>
      </c>
      <c r="G7424" s="10">
        <v>-627356.37</v>
      </c>
      <c r="H7424" s="10">
        <v>-627356.35</v>
      </c>
      <c r="I7424" s="10">
        <v>-2.0000000018626451E-2</v>
      </c>
      <c r="J7424" s="10">
        <v>-7882</v>
      </c>
      <c r="K7424" s="10">
        <v>0</v>
      </c>
      <c r="L7424" s="10">
        <v>-7882</v>
      </c>
      <c r="M7424" s="10">
        <v>-7882</v>
      </c>
      <c r="N7424" s="10">
        <v>0</v>
      </c>
    </row>
    <row r="7425" spans="1:14" x14ac:dyDescent="0.25">
      <c r="A7425" s="9" t="s">
        <v>932</v>
      </c>
      <c r="B7425" s="9" t="s">
        <v>92</v>
      </c>
      <c r="C7425" s="9" t="s">
        <v>42</v>
      </c>
      <c r="D7425" s="9" t="s">
        <v>43</v>
      </c>
      <c r="E7425" s="10">
        <v>28.6</v>
      </c>
      <c r="F7425" s="10">
        <v>0</v>
      </c>
      <c r="G7425" s="10">
        <v>28.6</v>
      </c>
      <c r="H7425" s="10">
        <v>0</v>
      </c>
      <c r="I7425" s="10">
        <v>28.6</v>
      </c>
      <c r="J7425" s="10">
        <v>336</v>
      </c>
      <c r="K7425" s="10">
        <v>0</v>
      </c>
      <c r="L7425" s="10">
        <v>336</v>
      </c>
      <c r="M7425" s="10">
        <v>0</v>
      </c>
      <c r="N7425" s="10">
        <v>336</v>
      </c>
    </row>
    <row r="7426" spans="1:14" x14ac:dyDescent="0.25">
      <c r="A7426" s="9" t="s">
        <v>932</v>
      </c>
      <c r="B7426" s="9" t="s">
        <v>151</v>
      </c>
      <c r="C7426" s="9" t="s">
        <v>42</v>
      </c>
      <c r="D7426" s="9" t="s">
        <v>43</v>
      </c>
      <c r="E7426" s="10">
        <v>837.31</v>
      </c>
      <c r="F7426" s="10">
        <v>785.67647058823525</v>
      </c>
      <c r="G7426" s="10">
        <v>51.633529411764698</v>
      </c>
      <c r="H7426" s="10">
        <v>801.39</v>
      </c>
      <c r="I7426" s="10">
        <v>35.919999999999959</v>
      </c>
      <c r="J7426" s="10">
        <v>8400</v>
      </c>
      <c r="K7426" s="10">
        <v>7882</v>
      </c>
      <c r="L7426" s="10">
        <v>518</v>
      </c>
      <c r="M7426" s="10">
        <v>8039.64</v>
      </c>
      <c r="N7426" s="10">
        <v>360.35999999999967</v>
      </c>
    </row>
    <row r="7427" spans="1:14" x14ac:dyDescent="0.25">
      <c r="A7427" s="9" t="s">
        <v>932</v>
      </c>
      <c r="B7427" s="9" t="s">
        <v>152</v>
      </c>
      <c r="C7427" s="9" t="s">
        <v>42</v>
      </c>
      <c r="D7427" s="9" t="s">
        <v>43</v>
      </c>
      <c r="E7427" s="10">
        <v>3245.11</v>
      </c>
      <c r="F7427" s="10">
        <v>3234.2955665024629</v>
      </c>
      <c r="G7427" s="10">
        <v>10.814433497537266</v>
      </c>
      <c r="H7427" s="10">
        <v>3282.81</v>
      </c>
      <c r="I7427" s="10">
        <v>-37.699999999999818</v>
      </c>
      <c r="J7427" s="10">
        <v>47450</v>
      </c>
      <c r="K7427" s="10">
        <v>47292</v>
      </c>
      <c r="L7427" s="10">
        <v>158</v>
      </c>
      <c r="M7427" s="10">
        <v>48001.38</v>
      </c>
      <c r="N7427" s="10">
        <v>-551.37999999999738</v>
      </c>
    </row>
    <row r="7428" spans="1:14" x14ac:dyDescent="0.25">
      <c r="A7428" s="9" t="s">
        <v>932</v>
      </c>
      <c r="B7428" s="9" t="s">
        <v>94</v>
      </c>
      <c r="C7428" s="9" t="s">
        <v>42</v>
      </c>
      <c r="D7428" s="9" t="s">
        <v>43</v>
      </c>
      <c r="E7428" s="10">
        <v>3904.56</v>
      </c>
      <c r="F7428" s="10">
        <v>3901.5920398009948</v>
      </c>
      <c r="G7428" s="10">
        <v>2.9679601990051196</v>
      </c>
      <c r="H7428" s="10">
        <v>3921.1</v>
      </c>
      <c r="I7428" s="10">
        <v>-16.539999999999964</v>
      </c>
      <c r="J7428" s="10">
        <v>7888</v>
      </c>
      <c r="K7428" s="10">
        <v>7882</v>
      </c>
      <c r="L7428" s="10">
        <v>6</v>
      </c>
      <c r="M7428" s="10">
        <v>7921.41</v>
      </c>
      <c r="N7428" s="10">
        <v>-33.409999999999854</v>
      </c>
    </row>
    <row r="7429" spans="1:14" x14ac:dyDescent="0.25">
      <c r="A7429" s="9" t="s">
        <v>932</v>
      </c>
      <c r="B7429" s="9" t="s">
        <v>153</v>
      </c>
      <c r="C7429" s="9" t="s">
        <v>42</v>
      </c>
      <c r="D7429" s="9" t="s">
        <v>43</v>
      </c>
      <c r="E7429" s="10">
        <v>6197.66</v>
      </c>
      <c r="F7429" s="10">
        <v>6164.0394088669955</v>
      </c>
      <c r="G7429" s="10">
        <v>33.620591133004382</v>
      </c>
      <c r="H7429" s="10">
        <v>6256.5</v>
      </c>
      <c r="I7429" s="10">
        <v>-58.840000000000146</v>
      </c>
      <c r="J7429" s="10">
        <v>47550</v>
      </c>
      <c r="K7429" s="10">
        <v>47292</v>
      </c>
      <c r="L7429" s="10">
        <v>258</v>
      </c>
      <c r="M7429" s="10">
        <v>48001.38</v>
      </c>
      <c r="N7429" s="10">
        <v>-451.37999999999738</v>
      </c>
    </row>
    <row r="7430" spans="1:14" x14ac:dyDescent="0.25">
      <c r="A7430" s="9" t="s">
        <v>932</v>
      </c>
      <c r="B7430" s="9" t="s">
        <v>154</v>
      </c>
      <c r="C7430" s="9" t="s">
        <v>42</v>
      </c>
      <c r="D7430" s="9" t="s">
        <v>43</v>
      </c>
      <c r="E7430" s="10">
        <v>9121.7999999999993</v>
      </c>
      <c r="F7430" s="10">
        <v>9120.2660098522174</v>
      </c>
      <c r="G7430" s="10">
        <v>1.5339901477818785</v>
      </c>
      <c r="H7430" s="10">
        <v>9257.07</v>
      </c>
      <c r="I7430" s="10">
        <v>-135.27000000000044</v>
      </c>
      <c r="J7430" s="10">
        <v>47300</v>
      </c>
      <c r="K7430" s="10">
        <v>47292</v>
      </c>
      <c r="L7430" s="10">
        <v>8</v>
      </c>
      <c r="M7430" s="10">
        <v>48001.38</v>
      </c>
      <c r="N7430" s="10">
        <v>-701.37999999999738</v>
      </c>
    </row>
    <row r="7431" spans="1:14" x14ac:dyDescent="0.25">
      <c r="A7431" s="9" t="s">
        <v>932</v>
      </c>
      <c r="B7431" s="9" t="s">
        <v>84</v>
      </c>
      <c r="C7431" s="9" t="s">
        <v>42</v>
      </c>
      <c r="D7431" s="9" t="s">
        <v>43</v>
      </c>
      <c r="E7431" s="10">
        <v>19292.55</v>
      </c>
      <c r="F7431" s="10">
        <v>19216.156862745098</v>
      </c>
      <c r="G7431" s="10">
        <v>76.393137254901376</v>
      </c>
      <c r="H7431" s="10">
        <v>19600.48</v>
      </c>
      <c r="I7431" s="10">
        <v>-307.93000000000029</v>
      </c>
      <c r="J7431" s="10">
        <v>47480</v>
      </c>
      <c r="K7431" s="10">
        <v>47292</v>
      </c>
      <c r="L7431" s="10">
        <v>188</v>
      </c>
      <c r="M7431" s="10">
        <v>48237.84</v>
      </c>
      <c r="N7431" s="10">
        <v>-757.83999999999651</v>
      </c>
    </row>
    <row r="7432" spans="1:14" x14ac:dyDescent="0.25">
      <c r="A7432" s="9" t="s">
        <v>932</v>
      </c>
      <c r="B7432" s="9" t="s">
        <v>136</v>
      </c>
      <c r="C7432" s="9" t="s">
        <v>42</v>
      </c>
      <c r="D7432" s="9" t="s">
        <v>43</v>
      </c>
      <c r="E7432" s="10">
        <v>25648.1</v>
      </c>
      <c r="F7432" s="10">
        <v>25535.793103448275</v>
      </c>
      <c r="G7432" s="10">
        <v>112.30689655172318</v>
      </c>
      <c r="H7432" s="10">
        <v>25918.83</v>
      </c>
      <c r="I7432" s="10">
        <v>-270.7300000000032</v>
      </c>
      <c r="J7432" s="10">
        <v>47500</v>
      </c>
      <c r="K7432" s="10">
        <v>47292</v>
      </c>
      <c r="L7432" s="10">
        <v>208</v>
      </c>
      <c r="M7432" s="10">
        <v>48001.38</v>
      </c>
      <c r="N7432" s="10">
        <v>-501.37999999999738</v>
      </c>
    </row>
    <row r="7433" spans="1:14" x14ac:dyDescent="0.25">
      <c r="A7433" s="9" t="s">
        <v>932</v>
      </c>
      <c r="B7433" s="9" t="s">
        <v>145</v>
      </c>
      <c r="C7433" s="9" t="s">
        <v>42</v>
      </c>
      <c r="D7433" s="9" t="s">
        <v>43</v>
      </c>
      <c r="E7433" s="10">
        <v>35744.160000000003</v>
      </c>
      <c r="F7433" s="10">
        <v>35626.640394088667</v>
      </c>
      <c r="G7433" s="10">
        <v>117.51960591133684</v>
      </c>
      <c r="H7433" s="10">
        <v>36161.040000000001</v>
      </c>
      <c r="I7433" s="10">
        <v>-416.87999999999738</v>
      </c>
      <c r="J7433" s="10">
        <v>7908</v>
      </c>
      <c r="K7433" s="10">
        <v>7882</v>
      </c>
      <c r="L7433" s="10">
        <v>26</v>
      </c>
      <c r="M7433" s="10">
        <v>8000.23</v>
      </c>
      <c r="N7433" s="10">
        <v>-92.229999999999563</v>
      </c>
    </row>
    <row r="7434" spans="1:14" x14ac:dyDescent="0.25">
      <c r="A7434" s="9" t="s">
        <v>932</v>
      </c>
      <c r="B7434" s="9" t="s">
        <v>50</v>
      </c>
      <c r="C7434" s="9" t="s">
        <v>42</v>
      </c>
      <c r="D7434" s="9" t="s">
        <v>43</v>
      </c>
      <c r="E7434" s="10">
        <v>63413.07</v>
      </c>
      <c r="F7434" s="10">
        <v>62898.358208955222</v>
      </c>
      <c r="G7434" s="10">
        <v>514.71179104477778</v>
      </c>
      <c r="H7434" s="10">
        <v>63212.85</v>
      </c>
      <c r="I7434" s="10">
        <v>200.22000000000116</v>
      </c>
      <c r="J7434" s="10">
        <v>47679</v>
      </c>
      <c r="K7434" s="10">
        <v>47292</v>
      </c>
      <c r="L7434" s="10">
        <v>387</v>
      </c>
      <c r="M7434" s="10">
        <v>47528.46</v>
      </c>
      <c r="N7434" s="10">
        <v>150.54000000000087</v>
      </c>
    </row>
    <row r="7435" spans="1:14" x14ac:dyDescent="0.25">
      <c r="A7435" s="9" t="s">
        <v>932</v>
      </c>
      <c r="B7435" s="9" t="s">
        <v>103</v>
      </c>
      <c r="C7435" s="9" t="s">
        <v>42</v>
      </c>
      <c r="D7435" s="9" t="s">
        <v>43</v>
      </c>
      <c r="E7435" s="10">
        <v>226781.94</v>
      </c>
      <c r="F7435" s="10">
        <v>226217.49504950494</v>
      </c>
      <c r="G7435" s="10">
        <v>564.44495049506077</v>
      </c>
      <c r="H7435" s="10">
        <v>228479.67</v>
      </c>
      <c r="I7435" s="10">
        <v>-1697.7300000000105</v>
      </c>
      <c r="J7435" s="10">
        <v>47410</v>
      </c>
      <c r="K7435" s="10">
        <v>47292</v>
      </c>
      <c r="L7435" s="10">
        <v>118</v>
      </c>
      <c r="M7435" s="10">
        <v>47764.92</v>
      </c>
      <c r="N7435" s="10">
        <v>-354.91999999999825</v>
      </c>
    </row>
    <row r="7436" spans="1:14" x14ac:dyDescent="0.25">
      <c r="A7436" s="9" t="s">
        <v>932</v>
      </c>
      <c r="B7436" s="9" t="s">
        <v>155</v>
      </c>
      <c r="C7436" s="9" t="s">
        <v>42</v>
      </c>
      <c r="D7436" s="9" t="s">
        <v>53</v>
      </c>
      <c r="E7436" s="10">
        <v>160481.35999999999</v>
      </c>
      <c r="F7436" s="10">
        <v>160976.58846529812</v>
      </c>
      <c r="G7436" s="10">
        <v>-495.22846529813251</v>
      </c>
      <c r="H7436" s="10">
        <v>164679.04999999999</v>
      </c>
      <c r="I7436" s="10">
        <v>-4197.6900000000023</v>
      </c>
      <c r="J7436" s="10">
        <v>35360</v>
      </c>
      <c r="K7436" s="10">
        <v>35469</v>
      </c>
      <c r="L7436" s="10">
        <v>-109</v>
      </c>
      <c r="M7436" s="10">
        <v>36284.786999999997</v>
      </c>
      <c r="N7436" s="10">
        <v>-924.78699999999662</v>
      </c>
    </row>
    <row r="7437" spans="1:14" x14ac:dyDescent="0.25">
      <c r="A7437" s="9" t="s">
        <v>932</v>
      </c>
      <c r="B7437" s="9" t="s">
        <v>54</v>
      </c>
      <c r="C7437" s="9" t="s">
        <v>42</v>
      </c>
      <c r="D7437" s="9" t="s">
        <v>55</v>
      </c>
      <c r="E7437" s="10">
        <v>2387.7800000000002</v>
      </c>
      <c r="F7437" s="10">
        <v>2340.960784313726</v>
      </c>
      <c r="G7437" s="10">
        <v>46.819215686274219</v>
      </c>
      <c r="H7437" s="10">
        <v>2387.7800000000002</v>
      </c>
      <c r="I7437" s="10">
        <v>0</v>
      </c>
      <c r="J7437" s="10">
        <v>434.14100000000002</v>
      </c>
      <c r="K7437" s="10">
        <v>425.62843137254902</v>
      </c>
      <c r="L7437" s="10">
        <v>8.5125686274510031</v>
      </c>
      <c r="M7437" s="10">
        <v>434.14100000000002</v>
      </c>
      <c r="N7437" s="10">
        <v>0</v>
      </c>
    </row>
    <row r="7438" spans="1:14" x14ac:dyDescent="0.25">
      <c r="A7438" s="9" t="s">
        <v>933</v>
      </c>
      <c r="B7438" s="9" t="s">
        <v>25</v>
      </c>
      <c r="C7438" s="9" t="s">
        <v>26</v>
      </c>
      <c r="D7438" s="9" t="s">
        <v>27</v>
      </c>
      <c r="E7438" s="10">
        <v>1490.38</v>
      </c>
      <c r="F7438" s="10">
        <v>0</v>
      </c>
      <c r="G7438" s="10">
        <v>1490.38</v>
      </c>
      <c r="H7438" s="10">
        <v>0</v>
      </c>
      <c r="I7438" s="10">
        <v>1490.38</v>
      </c>
      <c r="J7438" s="10">
        <v>0</v>
      </c>
      <c r="K7438" s="10">
        <v>0</v>
      </c>
      <c r="L7438" s="10">
        <v>0</v>
      </c>
      <c r="M7438" s="10">
        <v>0</v>
      </c>
      <c r="N7438" s="10">
        <v>0</v>
      </c>
    </row>
    <row r="7439" spans="1:14" x14ac:dyDescent="0.25">
      <c r="A7439" s="9" t="s">
        <v>933</v>
      </c>
      <c r="B7439" s="9" t="s">
        <v>32</v>
      </c>
      <c r="C7439" s="9" t="s">
        <v>33</v>
      </c>
      <c r="D7439" s="9" t="s">
        <v>27</v>
      </c>
      <c r="E7439" s="10">
        <v>352.69</v>
      </c>
      <c r="F7439" s="10">
        <v>0</v>
      </c>
      <c r="G7439" s="10">
        <v>352.69</v>
      </c>
      <c r="H7439" s="10">
        <v>506.87</v>
      </c>
      <c r="I7439" s="10">
        <v>-154.18</v>
      </c>
      <c r="J7439" s="10">
        <v>1</v>
      </c>
      <c r="K7439" s="10">
        <v>0</v>
      </c>
      <c r="L7439" s="10">
        <v>1</v>
      </c>
      <c r="M7439" s="10">
        <v>1.4370000000000001</v>
      </c>
      <c r="N7439" s="10">
        <v>-0.43700000000000006</v>
      </c>
    </row>
    <row r="7440" spans="1:14" x14ac:dyDescent="0.25">
      <c r="A7440" s="9" t="s">
        <v>933</v>
      </c>
      <c r="B7440" s="9" t="s">
        <v>34</v>
      </c>
      <c r="C7440" s="9" t="s">
        <v>33</v>
      </c>
      <c r="D7440" s="9" t="s">
        <v>27</v>
      </c>
      <c r="E7440" s="10">
        <v>1212.3699999999999</v>
      </c>
      <c r="F7440" s="10">
        <v>0</v>
      </c>
      <c r="G7440" s="10">
        <v>1212.3699999999999</v>
      </c>
      <c r="H7440" s="10">
        <v>1742.38</v>
      </c>
      <c r="I7440" s="10">
        <v>-530.01000000000022</v>
      </c>
      <c r="J7440" s="10">
        <v>1</v>
      </c>
      <c r="K7440" s="10">
        <v>0</v>
      </c>
      <c r="L7440" s="10">
        <v>1</v>
      </c>
      <c r="M7440" s="10">
        <v>1.4370000000000001</v>
      </c>
      <c r="N7440" s="10">
        <v>-0.43700000000000006</v>
      </c>
    </row>
    <row r="7441" spans="1:14" x14ac:dyDescent="0.25">
      <c r="A7441" s="9" t="s">
        <v>933</v>
      </c>
      <c r="B7441" s="9" t="s">
        <v>35</v>
      </c>
      <c r="C7441" s="9" t="s">
        <v>33</v>
      </c>
      <c r="D7441" s="9" t="s">
        <v>27</v>
      </c>
      <c r="E7441" s="10">
        <v>1311.71</v>
      </c>
      <c r="F7441" s="10">
        <v>0</v>
      </c>
      <c r="G7441" s="10">
        <v>1311.71</v>
      </c>
      <c r="H7441" s="10">
        <v>1885.12</v>
      </c>
      <c r="I7441" s="10">
        <v>-573.40999999999985</v>
      </c>
      <c r="J7441" s="10">
        <v>21</v>
      </c>
      <c r="K7441" s="10">
        <v>0</v>
      </c>
      <c r="L7441" s="10">
        <v>21</v>
      </c>
      <c r="M7441" s="10">
        <v>30.18</v>
      </c>
      <c r="N7441" s="10">
        <v>-9.18</v>
      </c>
    </row>
    <row r="7442" spans="1:14" x14ac:dyDescent="0.25">
      <c r="A7442" s="9" t="s">
        <v>933</v>
      </c>
      <c r="B7442" s="9" t="s">
        <v>424</v>
      </c>
      <c r="C7442" s="9" t="s">
        <v>39</v>
      </c>
      <c r="D7442" s="9" t="s">
        <v>40</v>
      </c>
      <c r="E7442" s="10">
        <v>-170362.68</v>
      </c>
      <c r="F7442" s="10">
        <v>0</v>
      </c>
      <c r="G7442" s="10">
        <v>-170362.68</v>
      </c>
      <c r="H7442" s="10">
        <v>-170362.66</v>
      </c>
      <c r="I7442" s="10">
        <v>-1.9999999989522621E-2</v>
      </c>
      <c r="J7442" s="10">
        <v>-1006</v>
      </c>
      <c r="K7442" s="10">
        <v>0</v>
      </c>
      <c r="L7442" s="10">
        <v>-1006</v>
      </c>
      <c r="M7442" s="10">
        <v>-1006</v>
      </c>
      <c r="N7442" s="10">
        <v>0</v>
      </c>
    </row>
    <row r="7443" spans="1:14" x14ac:dyDescent="0.25">
      <c r="A7443" s="9" t="s">
        <v>933</v>
      </c>
      <c r="B7443" s="9" t="s">
        <v>425</v>
      </c>
      <c r="C7443" s="9" t="s">
        <v>42</v>
      </c>
      <c r="D7443" s="9" t="s">
        <v>58</v>
      </c>
      <c r="E7443" s="10">
        <v>135210.9</v>
      </c>
      <c r="F7443" s="10">
        <v>135076.55721393035</v>
      </c>
      <c r="G7443" s="10">
        <v>134.34278606963926</v>
      </c>
      <c r="H7443" s="10">
        <v>135751.94</v>
      </c>
      <c r="I7443" s="10">
        <v>-541.04000000000815</v>
      </c>
      <c r="J7443" s="10">
        <v>6042</v>
      </c>
      <c r="K7443" s="10">
        <v>6036</v>
      </c>
      <c r="L7443" s="10">
        <v>6</v>
      </c>
      <c r="M7443" s="10">
        <v>6066.18</v>
      </c>
      <c r="N7443" s="10">
        <v>-24.180000000000291</v>
      </c>
    </row>
    <row r="7444" spans="1:14" x14ac:dyDescent="0.25">
      <c r="A7444" s="9" t="s">
        <v>933</v>
      </c>
      <c r="B7444" s="9" t="s">
        <v>92</v>
      </c>
      <c r="C7444" s="9" t="s">
        <v>42</v>
      </c>
      <c r="D7444" s="9" t="s">
        <v>43</v>
      </c>
      <c r="E7444" s="10">
        <v>3.4</v>
      </c>
      <c r="F7444" s="10">
        <v>0</v>
      </c>
      <c r="G7444" s="10">
        <v>3.4</v>
      </c>
      <c r="H7444" s="10">
        <v>0</v>
      </c>
      <c r="I7444" s="10">
        <v>3.4</v>
      </c>
      <c r="J7444" s="10">
        <v>40</v>
      </c>
      <c r="K7444" s="10">
        <v>0</v>
      </c>
      <c r="L7444" s="10">
        <v>40</v>
      </c>
      <c r="M7444" s="10">
        <v>0</v>
      </c>
      <c r="N7444" s="10">
        <v>40</v>
      </c>
    </row>
    <row r="7445" spans="1:14" x14ac:dyDescent="0.25">
      <c r="A7445" s="9" t="s">
        <v>933</v>
      </c>
      <c r="B7445" s="9" t="s">
        <v>94</v>
      </c>
      <c r="C7445" s="9" t="s">
        <v>42</v>
      </c>
      <c r="D7445" s="9" t="s">
        <v>43</v>
      </c>
      <c r="E7445" s="10">
        <v>499.95</v>
      </c>
      <c r="F7445" s="10">
        <v>497.97014925373134</v>
      </c>
      <c r="G7445" s="10">
        <v>1.979850746268653</v>
      </c>
      <c r="H7445" s="10">
        <v>500.46</v>
      </c>
      <c r="I7445" s="10">
        <v>-0.50999999999999091</v>
      </c>
      <c r="J7445" s="10">
        <v>1010</v>
      </c>
      <c r="K7445" s="10">
        <v>1006</v>
      </c>
      <c r="L7445" s="10">
        <v>4</v>
      </c>
      <c r="M7445" s="10">
        <v>1011.03</v>
      </c>
      <c r="N7445" s="10">
        <v>-1.0299999999999727</v>
      </c>
    </row>
    <row r="7446" spans="1:14" x14ac:dyDescent="0.25">
      <c r="A7446" s="9" t="s">
        <v>933</v>
      </c>
      <c r="B7446" s="9" t="s">
        <v>426</v>
      </c>
      <c r="C7446" s="9" t="s">
        <v>42</v>
      </c>
      <c r="D7446" s="9" t="s">
        <v>43</v>
      </c>
      <c r="E7446" s="10">
        <v>2695.41</v>
      </c>
      <c r="F7446" s="10">
        <v>2667.1231527093596</v>
      </c>
      <c r="G7446" s="10">
        <v>28.286847290640253</v>
      </c>
      <c r="H7446" s="10">
        <v>2707.13</v>
      </c>
      <c r="I7446" s="10">
        <v>-11.720000000000255</v>
      </c>
      <c r="J7446" s="10">
        <v>6100</v>
      </c>
      <c r="K7446" s="10">
        <v>6036</v>
      </c>
      <c r="L7446" s="10">
        <v>64</v>
      </c>
      <c r="M7446" s="10">
        <v>6126.54</v>
      </c>
      <c r="N7446" s="10">
        <v>-26.539999999999964</v>
      </c>
    </row>
    <row r="7447" spans="1:14" x14ac:dyDescent="0.25">
      <c r="A7447" s="9" t="s">
        <v>933</v>
      </c>
      <c r="B7447" s="9" t="s">
        <v>427</v>
      </c>
      <c r="C7447" s="9" t="s">
        <v>42</v>
      </c>
      <c r="D7447" s="9" t="s">
        <v>43</v>
      </c>
      <c r="E7447" s="10">
        <v>4617.54</v>
      </c>
      <c r="F7447" s="10">
        <v>4354.9162561576359</v>
      </c>
      <c r="G7447" s="10">
        <v>262.62374384236409</v>
      </c>
      <c r="H7447" s="10">
        <v>4420.24</v>
      </c>
      <c r="I7447" s="10">
        <v>197.30000000000018</v>
      </c>
      <c r="J7447" s="10">
        <v>6400</v>
      </c>
      <c r="K7447" s="10">
        <v>6036</v>
      </c>
      <c r="L7447" s="10">
        <v>364</v>
      </c>
      <c r="M7447" s="10">
        <v>6126.54</v>
      </c>
      <c r="N7447" s="10">
        <v>273.46000000000004</v>
      </c>
    </row>
    <row r="7448" spans="1:14" x14ac:dyDescent="0.25">
      <c r="A7448" s="9" t="s">
        <v>933</v>
      </c>
      <c r="B7448" s="9" t="s">
        <v>428</v>
      </c>
      <c r="C7448" s="9" t="s">
        <v>42</v>
      </c>
      <c r="D7448" s="9" t="s">
        <v>43</v>
      </c>
      <c r="E7448" s="10">
        <v>5568.2</v>
      </c>
      <c r="F7448" s="10">
        <v>5509.7832512315272</v>
      </c>
      <c r="G7448" s="10">
        <v>58.416748768472644</v>
      </c>
      <c r="H7448" s="10">
        <v>5592.43</v>
      </c>
      <c r="I7448" s="10">
        <v>-24.230000000000473</v>
      </c>
      <c r="J7448" s="10">
        <v>6100</v>
      </c>
      <c r="K7448" s="10">
        <v>6036</v>
      </c>
      <c r="L7448" s="10">
        <v>64</v>
      </c>
      <c r="M7448" s="10">
        <v>6126.54</v>
      </c>
      <c r="N7448" s="10">
        <v>-26.539999999999964</v>
      </c>
    </row>
    <row r="7449" spans="1:14" x14ac:dyDescent="0.25">
      <c r="A7449" s="9" t="s">
        <v>933</v>
      </c>
      <c r="B7449" s="9" t="s">
        <v>429</v>
      </c>
      <c r="C7449" s="9" t="s">
        <v>42</v>
      </c>
      <c r="D7449" s="9" t="s">
        <v>43</v>
      </c>
      <c r="E7449" s="10">
        <v>6242.01</v>
      </c>
      <c r="F7449" s="10">
        <v>6176.5221674876848</v>
      </c>
      <c r="G7449" s="10">
        <v>65.487832512315435</v>
      </c>
      <c r="H7449" s="10">
        <v>6269.17</v>
      </c>
      <c r="I7449" s="10">
        <v>-27.159999999999854</v>
      </c>
      <c r="J7449" s="10">
        <v>6100</v>
      </c>
      <c r="K7449" s="10">
        <v>6036</v>
      </c>
      <c r="L7449" s="10">
        <v>64</v>
      </c>
      <c r="M7449" s="10">
        <v>6126.54</v>
      </c>
      <c r="N7449" s="10">
        <v>-26.539999999999964</v>
      </c>
    </row>
    <row r="7450" spans="1:14" x14ac:dyDescent="0.25">
      <c r="A7450" s="9" t="s">
        <v>933</v>
      </c>
      <c r="B7450" s="9" t="s">
        <v>430</v>
      </c>
      <c r="C7450" s="9" t="s">
        <v>42</v>
      </c>
      <c r="D7450" s="9" t="s">
        <v>43</v>
      </c>
      <c r="E7450" s="10">
        <v>11158.12</v>
      </c>
      <c r="F7450" s="10">
        <v>10824.561576354679</v>
      </c>
      <c r="G7450" s="10">
        <v>333.55842364532145</v>
      </c>
      <c r="H7450" s="10">
        <v>10986.93</v>
      </c>
      <c r="I7450" s="10">
        <v>171.19000000000051</v>
      </c>
      <c r="J7450" s="10">
        <v>1037</v>
      </c>
      <c r="K7450" s="10">
        <v>1006</v>
      </c>
      <c r="L7450" s="10">
        <v>31</v>
      </c>
      <c r="M7450" s="10">
        <v>1021.09</v>
      </c>
      <c r="N7450" s="10">
        <v>15.909999999999968</v>
      </c>
    </row>
    <row r="7451" spans="1:14" x14ac:dyDescent="0.25">
      <c r="A7451" s="9" t="s">
        <v>934</v>
      </c>
      <c r="B7451" s="9" t="s">
        <v>25</v>
      </c>
      <c r="C7451" s="9" t="s">
        <v>26</v>
      </c>
      <c r="D7451" s="9" t="s">
        <v>27</v>
      </c>
      <c r="E7451" s="10">
        <v>-1706.68</v>
      </c>
      <c r="F7451" s="10">
        <v>0</v>
      </c>
      <c r="G7451" s="10">
        <v>-1706.68</v>
      </c>
      <c r="H7451" s="10">
        <v>0</v>
      </c>
      <c r="I7451" s="10">
        <v>-1706.68</v>
      </c>
      <c r="J7451" s="10">
        <v>0</v>
      </c>
      <c r="K7451" s="10">
        <v>0</v>
      </c>
      <c r="L7451" s="10">
        <v>0</v>
      </c>
      <c r="M7451" s="10">
        <v>0</v>
      </c>
      <c r="N7451" s="10">
        <v>0</v>
      </c>
    </row>
    <row r="7452" spans="1:14" x14ac:dyDescent="0.25">
      <c r="A7452" s="9" t="s">
        <v>934</v>
      </c>
      <c r="B7452" s="9" t="s">
        <v>32</v>
      </c>
      <c r="C7452" s="9" t="s">
        <v>33</v>
      </c>
      <c r="D7452" s="9" t="s">
        <v>27</v>
      </c>
      <c r="E7452" s="10">
        <v>617.20000000000005</v>
      </c>
      <c r="F7452" s="10">
        <v>0</v>
      </c>
      <c r="G7452" s="10">
        <v>617.20000000000005</v>
      </c>
      <c r="H7452" s="10">
        <v>508.38</v>
      </c>
      <c r="I7452" s="10">
        <v>108.82000000000005</v>
      </c>
      <c r="J7452" s="10">
        <v>1.75</v>
      </c>
      <c r="K7452" s="10">
        <v>0</v>
      </c>
      <c r="L7452" s="10">
        <v>1.75</v>
      </c>
      <c r="M7452" s="10">
        <v>1.4410000000000001</v>
      </c>
      <c r="N7452" s="10">
        <v>0.30899999999999994</v>
      </c>
    </row>
    <row r="7453" spans="1:14" x14ac:dyDescent="0.25">
      <c r="A7453" s="9" t="s">
        <v>934</v>
      </c>
      <c r="B7453" s="9" t="s">
        <v>34</v>
      </c>
      <c r="C7453" s="9" t="s">
        <v>33</v>
      </c>
      <c r="D7453" s="9" t="s">
        <v>27</v>
      </c>
      <c r="E7453" s="10">
        <v>2121.65</v>
      </c>
      <c r="F7453" s="10">
        <v>0</v>
      </c>
      <c r="G7453" s="10">
        <v>2121.65</v>
      </c>
      <c r="H7453" s="10">
        <v>1747.58</v>
      </c>
      <c r="I7453" s="10">
        <v>374.07000000000016</v>
      </c>
      <c r="J7453" s="10">
        <v>1.75</v>
      </c>
      <c r="K7453" s="10">
        <v>0</v>
      </c>
      <c r="L7453" s="10">
        <v>1.75</v>
      </c>
      <c r="M7453" s="10">
        <v>1.4410000000000001</v>
      </c>
      <c r="N7453" s="10">
        <v>0.30899999999999994</v>
      </c>
    </row>
    <row r="7454" spans="1:14" x14ac:dyDescent="0.25">
      <c r="A7454" s="9" t="s">
        <v>934</v>
      </c>
      <c r="B7454" s="9" t="s">
        <v>35</v>
      </c>
      <c r="C7454" s="9" t="s">
        <v>33</v>
      </c>
      <c r="D7454" s="9" t="s">
        <v>27</v>
      </c>
      <c r="E7454" s="10">
        <v>2295.4899999999998</v>
      </c>
      <c r="F7454" s="10">
        <v>0</v>
      </c>
      <c r="G7454" s="10">
        <v>2295.4899999999998</v>
      </c>
      <c r="H7454" s="10">
        <v>1890.74</v>
      </c>
      <c r="I7454" s="10">
        <v>404.74999999999977</v>
      </c>
      <c r="J7454" s="10">
        <v>36.75</v>
      </c>
      <c r="K7454" s="10">
        <v>0</v>
      </c>
      <c r="L7454" s="10">
        <v>36.75</v>
      </c>
      <c r="M7454" s="10">
        <v>30.27</v>
      </c>
      <c r="N7454" s="10">
        <v>6.48</v>
      </c>
    </row>
    <row r="7455" spans="1:14" x14ac:dyDescent="0.25">
      <c r="A7455" s="9" t="s">
        <v>934</v>
      </c>
      <c r="B7455" s="9" t="s">
        <v>302</v>
      </c>
      <c r="C7455" s="9" t="s">
        <v>39</v>
      </c>
      <c r="D7455" s="9" t="s">
        <v>40</v>
      </c>
      <c r="E7455" s="10">
        <v>-148304.03</v>
      </c>
      <c r="F7455" s="10">
        <v>0</v>
      </c>
      <c r="G7455" s="10">
        <v>-148304.03</v>
      </c>
      <c r="H7455" s="10">
        <v>-148303.98000000001</v>
      </c>
      <c r="I7455" s="10">
        <v>-4.9999999988358468E-2</v>
      </c>
      <c r="J7455" s="10">
        <v>-1009</v>
      </c>
      <c r="K7455" s="10">
        <v>0</v>
      </c>
      <c r="L7455" s="10">
        <v>-1009</v>
      </c>
      <c r="M7455" s="10">
        <v>-1009</v>
      </c>
      <c r="N7455" s="10">
        <v>0</v>
      </c>
    </row>
    <row r="7456" spans="1:14" x14ac:dyDescent="0.25">
      <c r="A7456" s="9" t="s">
        <v>934</v>
      </c>
      <c r="B7456" s="9" t="s">
        <v>303</v>
      </c>
      <c r="C7456" s="9" t="s">
        <v>42</v>
      </c>
      <c r="D7456" s="9" t="s">
        <v>58</v>
      </c>
      <c r="E7456" s="10">
        <v>114906.73</v>
      </c>
      <c r="F7456" s="10">
        <v>114227.38308457712</v>
      </c>
      <c r="G7456" s="10">
        <v>679.34691542288056</v>
      </c>
      <c r="H7456" s="10">
        <v>114798.52</v>
      </c>
      <c r="I7456" s="10">
        <v>108.20999999999185</v>
      </c>
      <c r="J7456" s="10">
        <v>6090</v>
      </c>
      <c r="K7456" s="10">
        <v>6054</v>
      </c>
      <c r="L7456" s="10">
        <v>36</v>
      </c>
      <c r="M7456" s="10">
        <v>6084.27</v>
      </c>
      <c r="N7456" s="10">
        <v>5.7299999999995634</v>
      </c>
    </row>
    <row r="7457" spans="1:14" x14ac:dyDescent="0.25">
      <c r="A7457" s="9" t="s">
        <v>934</v>
      </c>
      <c r="B7457" s="9" t="s">
        <v>92</v>
      </c>
      <c r="C7457" s="9" t="s">
        <v>42</v>
      </c>
      <c r="D7457" s="9" t="s">
        <v>43</v>
      </c>
      <c r="E7457" s="10">
        <v>3.4</v>
      </c>
      <c r="F7457" s="10">
        <v>0</v>
      </c>
      <c r="G7457" s="10">
        <v>3.4</v>
      </c>
      <c r="H7457" s="10">
        <v>0</v>
      </c>
      <c r="I7457" s="10">
        <v>3.4</v>
      </c>
      <c r="J7457" s="10">
        <v>40</v>
      </c>
      <c r="K7457" s="10">
        <v>0</v>
      </c>
      <c r="L7457" s="10">
        <v>40</v>
      </c>
      <c r="M7457" s="10">
        <v>0</v>
      </c>
      <c r="N7457" s="10">
        <v>40</v>
      </c>
    </row>
    <row r="7458" spans="1:14" x14ac:dyDescent="0.25">
      <c r="A7458" s="9" t="s">
        <v>934</v>
      </c>
      <c r="B7458" s="9" t="s">
        <v>725</v>
      </c>
      <c r="C7458" s="9" t="s">
        <v>42</v>
      </c>
      <c r="D7458" s="9" t="s">
        <v>43</v>
      </c>
      <c r="E7458" s="10">
        <v>2601.7199999999998</v>
      </c>
      <c r="F7458" s="10">
        <v>0</v>
      </c>
      <c r="G7458" s="10">
        <v>2601.7199999999998</v>
      </c>
      <c r="H7458" s="10">
        <v>0</v>
      </c>
      <c r="I7458" s="10">
        <v>2601.7199999999998</v>
      </c>
      <c r="J7458" s="10">
        <v>6300</v>
      </c>
      <c r="K7458" s="10">
        <v>0</v>
      </c>
      <c r="L7458" s="10">
        <v>6300</v>
      </c>
      <c r="M7458" s="10">
        <v>0</v>
      </c>
      <c r="N7458" s="10">
        <v>6300</v>
      </c>
    </row>
    <row r="7459" spans="1:14" x14ac:dyDescent="0.25">
      <c r="A7459" s="9" t="s">
        <v>934</v>
      </c>
      <c r="B7459" s="9" t="s">
        <v>94</v>
      </c>
      <c r="C7459" s="9" t="s">
        <v>42</v>
      </c>
      <c r="D7459" s="9" t="s">
        <v>43</v>
      </c>
      <c r="E7459" s="10">
        <v>497.47</v>
      </c>
      <c r="F7459" s="10">
        <v>499.45273631840797</v>
      </c>
      <c r="G7459" s="10">
        <v>-1.9827363184079445</v>
      </c>
      <c r="H7459" s="10">
        <v>501.95</v>
      </c>
      <c r="I7459" s="10">
        <v>-4.4799999999999613</v>
      </c>
      <c r="J7459" s="10">
        <v>1005</v>
      </c>
      <c r="K7459" s="10">
        <v>1009</v>
      </c>
      <c r="L7459" s="10">
        <v>-4</v>
      </c>
      <c r="M7459" s="10">
        <v>1014.045</v>
      </c>
      <c r="N7459" s="10">
        <v>-9.0449999999999591</v>
      </c>
    </row>
    <row r="7460" spans="1:14" x14ac:dyDescent="0.25">
      <c r="A7460" s="9" t="s">
        <v>934</v>
      </c>
      <c r="B7460" s="9" t="s">
        <v>305</v>
      </c>
      <c r="C7460" s="9" t="s">
        <v>42</v>
      </c>
      <c r="D7460" s="9" t="s">
        <v>43</v>
      </c>
      <c r="E7460" s="10">
        <v>0</v>
      </c>
      <c r="F7460" s="10">
        <v>2675.0837438423646</v>
      </c>
      <c r="G7460" s="10">
        <v>-2675.0837438423646</v>
      </c>
      <c r="H7460" s="10">
        <v>2715.21</v>
      </c>
      <c r="I7460" s="10">
        <v>-2715.21</v>
      </c>
      <c r="J7460" s="10">
        <v>0</v>
      </c>
      <c r="K7460" s="10">
        <v>6054</v>
      </c>
      <c r="L7460" s="10">
        <v>-6054</v>
      </c>
      <c r="M7460" s="10">
        <v>6144.81</v>
      </c>
      <c r="N7460" s="10">
        <v>-6144.81</v>
      </c>
    </row>
    <row r="7461" spans="1:14" x14ac:dyDescent="0.25">
      <c r="A7461" s="9" t="s">
        <v>934</v>
      </c>
      <c r="B7461" s="9" t="s">
        <v>432</v>
      </c>
      <c r="C7461" s="9" t="s">
        <v>42</v>
      </c>
      <c r="D7461" s="9" t="s">
        <v>43</v>
      </c>
      <c r="E7461" s="10">
        <v>4512.92</v>
      </c>
      <c r="F7461" s="10">
        <v>4367.9014778325127</v>
      </c>
      <c r="G7461" s="10">
        <v>145.01852216748739</v>
      </c>
      <c r="H7461" s="10">
        <v>4433.42</v>
      </c>
      <c r="I7461" s="10">
        <v>79.5</v>
      </c>
      <c r="J7461" s="10">
        <v>6255</v>
      </c>
      <c r="K7461" s="10">
        <v>6054</v>
      </c>
      <c r="L7461" s="10">
        <v>201</v>
      </c>
      <c r="M7461" s="10">
        <v>6144.81</v>
      </c>
      <c r="N7461" s="10">
        <v>110.1899999999996</v>
      </c>
    </row>
    <row r="7462" spans="1:14" x14ac:dyDescent="0.25">
      <c r="A7462" s="9" t="s">
        <v>934</v>
      </c>
      <c r="B7462" s="9" t="s">
        <v>307</v>
      </c>
      <c r="C7462" s="9" t="s">
        <v>42</v>
      </c>
      <c r="D7462" s="9" t="s">
        <v>43</v>
      </c>
      <c r="E7462" s="10">
        <v>5750.76</v>
      </c>
      <c r="F7462" s="10">
        <v>5526.2167487684728</v>
      </c>
      <c r="G7462" s="10">
        <v>224.54325123152739</v>
      </c>
      <c r="H7462" s="10">
        <v>5609.11</v>
      </c>
      <c r="I7462" s="10">
        <v>141.65000000000055</v>
      </c>
      <c r="J7462" s="10">
        <v>6300</v>
      </c>
      <c r="K7462" s="10">
        <v>6054</v>
      </c>
      <c r="L7462" s="10">
        <v>246</v>
      </c>
      <c r="M7462" s="10">
        <v>6144.81</v>
      </c>
      <c r="N7462" s="10">
        <v>155.1899999999996</v>
      </c>
    </row>
    <row r="7463" spans="1:14" x14ac:dyDescent="0.25">
      <c r="A7463" s="9" t="s">
        <v>934</v>
      </c>
      <c r="B7463" s="9" t="s">
        <v>308</v>
      </c>
      <c r="C7463" s="9" t="s">
        <v>42</v>
      </c>
      <c r="D7463" s="9" t="s">
        <v>43</v>
      </c>
      <c r="E7463" s="10">
        <v>6242.01</v>
      </c>
      <c r="F7463" s="10">
        <v>6194.9359605911332</v>
      </c>
      <c r="G7463" s="10">
        <v>47.074039408867066</v>
      </c>
      <c r="H7463" s="10">
        <v>6287.86</v>
      </c>
      <c r="I7463" s="10">
        <v>-45.849999999999454</v>
      </c>
      <c r="J7463" s="10">
        <v>6100</v>
      </c>
      <c r="K7463" s="10">
        <v>6054</v>
      </c>
      <c r="L7463" s="10">
        <v>46</v>
      </c>
      <c r="M7463" s="10">
        <v>6144.81</v>
      </c>
      <c r="N7463" s="10">
        <v>-44.8100000000004</v>
      </c>
    </row>
    <row r="7464" spans="1:14" x14ac:dyDescent="0.25">
      <c r="A7464" s="9" t="s">
        <v>934</v>
      </c>
      <c r="B7464" s="9" t="s">
        <v>309</v>
      </c>
      <c r="C7464" s="9" t="s">
        <v>42</v>
      </c>
      <c r="D7464" s="9" t="s">
        <v>43</v>
      </c>
      <c r="E7464" s="10">
        <v>10461.36</v>
      </c>
      <c r="F7464" s="10">
        <v>9666.216748768471</v>
      </c>
      <c r="G7464" s="10">
        <v>795.14325123152958</v>
      </c>
      <c r="H7464" s="10">
        <v>9811.2099999999991</v>
      </c>
      <c r="I7464" s="10">
        <v>650.15000000000146</v>
      </c>
      <c r="J7464" s="10">
        <v>1092</v>
      </c>
      <c r="K7464" s="10">
        <v>1009</v>
      </c>
      <c r="L7464" s="10">
        <v>83</v>
      </c>
      <c r="M7464" s="10">
        <v>1024.135</v>
      </c>
      <c r="N7464" s="10">
        <v>67.865000000000009</v>
      </c>
    </row>
    <row r="7465" spans="1:14" x14ac:dyDescent="0.25">
      <c r="A7465" s="9" t="s">
        <v>935</v>
      </c>
      <c r="B7465" s="9" t="s">
        <v>25</v>
      </c>
      <c r="C7465" s="9" t="s">
        <v>26</v>
      </c>
      <c r="D7465" s="9" t="s">
        <v>27</v>
      </c>
      <c r="E7465" s="10">
        <v>332.85</v>
      </c>
      <c r="F7465" s="10">
        <v>0</v>
      </c>
      <c r="G7465" s="10">
        <v>332.85</v>
      </c>
      <c r="H7465" s="10">
        <v>0</v>
      </c>
      <c r="I7465" s="10">
        <v>332.85</v>
      </c>
      <c r="J7465" s="10">
        <v>0</v>
      </c>
      <c r="K7465" s="10">
        <v>0</v>
      </c>
      <c r="L7465" s="10">
        <v>0</v>
      </c>
      <c r="M7465" s="10">
        <v>0</v>
      </c>
      <c r="N7465" s="10">
        <v>0</v>
      </c>
    </row>
    <row r="7466" spans="1:14" x14ac:dyDescent="0.25">
      <c r="A7466" s="9" t="s">
        <v>935</v>
      </c>
      <c r="B7466" s="9" t="s">
        <v>32</v>
      </c>
      <c r="C7466" s="9" t="s">
        <v>33</v>
      </c>
      <c r="D7466" s="9" t="s">
        <v>27</v>
      </c>
      <c r="E7466" s="10">
        <v>412.64</v>
      </c>
      <c r="F7466" s="10">
        <v>0</v>
      </c>
      <c r="G7466" s="10">
        <v>412.64</v>
      </c>
      <c r="H7466" s="10">
        <v>523.5</v>
      </c>
      <c r="I7466" s="10">
        <v>-110.86000000000001</v>
      </c>
      <c r="J7466" s="10">
        <v>1.17</v>
      </c>
      <c r="K7466" s="10">
        <v>0</v>
      </c>
      <c r="L7466" s="10">
        <v>1.17</v>
      </c>
      <c r="M7466" s="10">
        <v>1.484</v>
      </c>
      <c r="N7466" s="10">
        <v>-0.31400000000000006</v>
      </c>
    </row>
    <row r="7467" spans="1:14" x14ac:dyDescent="0.25">
      <c r="A7467" s="9" t="s">
        <v>935</v>
      </c>
      <c r="B7467" s="9" t="s">
        <v>34</v>
      </c>
      <c r="C7467" s="9" t="s">
        <v>33</v>
      </c>
      <c r="D7467" s="9" t="s">
        <v>27</v>
      </c>
      <c r="E7467" s="10">
        <v>1418.47</v>
      </c>
      <c r="F7467" s="10">
        <v>0</v>
      </c>
      <c r="G7467" s="10">
        <v>1418.47</v>
      </c>
      <c r="H7467" s="10">
        <v>1799.54</v>
      </c>
      <c r="I7467" s="10">
        <v>-381.06999999999994</v>
      </c>
      <c r="J7467" s="10">
        <v>1.17</v>
      </c>
      <c r="K7467" s="10">
        <v>0</v>
      </c>
      <c r="L7467" s="10">
        <v>1.17</v>
      </c>
      <c r="M7467" s="10">
        <v>1.484</v>
      </c>
      <c r="N7467" s="10">
        <v>-0.31400000000000006</v>
      </c>
    </row>
    <row r="7468" spans="1:14" x14ac:dyDescent="0.25">
      <c r="A7468" s="9" t="s">
        <v>935</v>
      </c>
      <c r="B7468" s="9" t="s">
        <v>35</v>
      </c>
      <c r="C7468" s="9" t="s">
        <v>33</v>
      </c>
      <c r="D7468" s="9" t="s">
        <v>27</v>
      </c>
      <c r="E7468" s="10">
        <v>1534.7</v>
      </c>
      <c r="F7468" s="10">
        <v>0</v>
      </c>
      <c r="G7468" s="10">
        <v>1534.7</v>
      </c>
      <c r="H7468" s="10">
        <v>1946.95</v>
      </c>
      <c r="I7468" s="10">
        <v>-412.25</v>
      </c>
      <c r="J7468" s="10">
        <v>24.57</v>
      </c>
      <c r="K7468" s="10">
        <v>0</v>
      </c>
      <c r="L7468" s="10">
        <v>24.57</v>
      </c>
      <c r="M7468" s="10">
        <v>31.17</v>
      </c>
      <c r="N7468" s="10">
        <v>-6.6000000000000014</v>
      </c>
    </row>
    <row r="7469" spans="1:14" x14ac:dyDescent="0.25">
      <c r="A7469" s="9" t="s">
        <v>935</v>
      </c>
      <c r="B7469" s="9" t="s">
        <v>311</v>
      </c>
      <c r="C7469" s="9" t="s">
        <v>39</v>
      </c>
      <c r="D7469" s="9" t="s">
        <v>40</v>
      </c>
      <c r="E7469" s="10">
        <v>-152009.13</v>
      </c>
      <c r="F7469" s="10">
        <v>0</v>
      </c>
      <c r="G7469" s="10">
        <v>-152009.13</v>
      </c>
      <c r="H7469" s="10">
        <v>-152009.07999999999</v>
      </c>
      <c r="I7469" s="10">
        <v>-5.0000000017462298E-2</v>
      </c>
      <c r="J7469" s="10">
        <v>-1039</v>
      </c>
      <c r="K7469" s="10">
        <v>0</v>
      </c>
      <c r="L7469" s="10">
        <v>-1039</v>
      </c>
      <c r="M7469" s="10">
        <v>-1039</v>
      </c>
      <c r="N7469" s="10">
        <v>0</v>
      </c>
    </row>
    <row r="7470" spans="1:14" x14ac:dyDescent="0.25">
      <c r="A7470" s="9" t="s">
        <v>935</v>
      </c>
      <c r="B7470" s="9" t="s">
        <v>312</v>
      </c>
      <c r="C7470" s="9" t="s">
        <v>42</v>
      </c>
      <c r="D7470" s="9" t="s">
        <v>58</v>
      </c>
      <c r="E7470" s="10">
        <v>116930.11</v>
      </c>
      <c r="F7470" s="10">
        <v>116817.88059701493</v>
      </c>
      <c r="G7470" s="10">
        <v>112.22940298507456</v>
      </c>
      <c r="H7470" s="10">
        <v>117401.97</v>
      </c>
      <c r="I7470" s="10">
        <v>-471.86000000000058</v>
      </c>
      <c r="J7470" s="10">
        <v>6240</v>
      </c>
      <c r="K7470" s="10">
        <v>6234</v>
      </c>
      <c r="L7470" s="10">
        <v>6</v>
      </c>
      <c r="M7470" s="10">
        <v>6265.17</v>
      </c>
      <c r="N7470" s="10">
        <v>-25.170000000000073</v>
      </c>
    </row>
    <row r="7471" spans="1:14" x14ac:dyDescent="0.25">
      <c r="A7471" s="9" t="s">
        <v>935</v>
      </c>
      <c r="B7471" s="9" t="s">
        <v>92</v>
      </c>
      <c r="C7471" s="9" t="s">
        <v>42</v>
      </c>
      <c r="D7471" s="9" t="s">
        <v>43</v>
      </c>
      <c r="E7471" s="10">
        <v>3.4</v>
      </c>
      <c r="F7471" s="10">
        <v>0</v>
      </c>
      <c r="G7471" s="10">
        <v>3.4</v>
      </c>
      <c r="H7471" s="10">
        <v>0</v>
      </c>
      <c r="I7471" s="10">
        <v>3.4</v>
      </c>
      <c r="J7471" s="10">
        <v>40</v>
      </c>
      <c r="K7471" s="10">
        <v>0</v>
      </c>
      <c r="L7471" s="10">
        <v>40</v>
      </c>
      <c r="M7471" s="10">
        <v>0</v>
      </c>
      <c r="N7471" s="10">
        <v>40</v>
      </c>
    </row>
    <row r="7472" spans="1:14" x14ac:dyDescent="0.25">
      <c r="A7472" s="9" t="s">
        <v>935</v>
      </c>
      <c r="B7472" s="9" t="s">
        <v>936</v>
      </c>
      <c r="C7472" s="9" t="s">
        <v>42</v>
      </c>
      <c r="D7472" s="9" t="s">
        <v>43</v>
      </c>
      <c r="E7472" s="10">
        <v>2761.69</v>
      </c>
      <c r="F7472" s="10">
        <v>0</v>
      </c>
      <c r="G7472" s="10">
        <v>2761.69</v>
      </c>
      <c r="H7472" s="10">
        <v>0</v>
      </c>
      <c r="I7472" s="10">
        <v>2761.69</v>
      </c>
      <c r="J7472" s="10">
        <v>6250</v>
      </c>
      <c r="K7472" s="10">
        <v>0</v>
      </c>
      <c r="L7472" s="10">
        <v>6250</v>
      </c>
      <c r="M7472" s="10">
        <v>0</v>
      </c>
      <c r="N7472" s="10">
        <v>6250</v>
      </c>
    </row>
    <row r="7473" spans="1:14" x14ac:dyDescent="0.25">
      <c r="A7473" s="9" t="s">
        <v>935</v>
      </c>
      <c r="B7473" s="9" t="s">
        <v>94</v>
      </c>
      <c r="C7473" s="9" t="s">
        <v>42</v>
      </c>
      <c r="D7473" s="9" t="s">
        <v>43</v>
      </c>
      <c r="E7473" s="10">
        <v>523.72</v>
      </c>
      <c r="F7473" s="10">
        <v>514.30845771144277</v>
      </c>
      <c r="G7473" s="10">
        <v>9.4115422885572571</v>
      </c>
      <c r="H7473" s="10">
        <v>516.88</v>
      </c>
      <c r="I7473" s="10">
        <v>6.8400000000000318</v>
      </c>
      <c r="J7473" s="10">
        <v>1058</v>
      </c>
      <c r="K7473" s="10">
        <v>1039</v>
      </c>
      <c r="L7473" s="10">
        <v>19</v>
      </c>
      <c r="M7473" s="10">
        <v>1044.1949999999999</v>
      </c>
      <c r="N7473" s="10">
        <v>13.805000000000064</v>
      </c>
    </row>
    <row r="7474" spans="1:14" x14ac:dyDescent="0.25">
      <c r="A7474" s="9" t="s">
        <v>935</v>
      </c>
      <c r="B7474" s="9" t="s">
        <v>314</v>
      </c>
      <c r="C7474" s="9" t="s">
        <v>42</v>
      </c>
      <c r="D7474" s="9" t="s">
        <v>43</v>
      </c>
      <c r="E7474" s="10">
        <v>0</v>
      </c>
      <c r="F7474" s="10">
        <v>2754.6206896551726</v>
      </c>
      <c r="G7474" s="10">
        <v>-2754.6206896551726</v>
      </c>
      <c r="H7474" s="10">
        <v>2795.94</v>
      </c>
      <c r="I7474" s="10">
        <v>-2795.94</v>
      </c>
      <c r="J7474" s="10">
        <v>0</v>
      </c>
      <c r="K7474" s="10">
        <v>6234</v>
      </c>
      <c r="L7474" s="10">
        <v>-6234</v>
      </c>
      <c r="M7474" s="10">
        <v>6327.51</v>
      </c>
      <c r="N7474" s="10">
        <v>-6327.51</v>
      </c>
    </row>
    <row r="7475" spans="1:14" x14ac:dyDescent="0.25">
      <c r="A7475" s="9" t="s">
        <v>935</v>
      </c>
      <c r="B7475" s="9" t="s">
        <v>315</v>
      </c>
      <c r="C7475" s="9" t="s">
        <v>42</v>
      </c>
      <c r="D7475" s="9" t="s">
        <v>43</v>
      </c>
      <c r="E7475" s="10">
        <v>4769.05</v>
      </c>
      <c r="F7475" s="10">
        <v>4497.7733990147781</v>
      </c>
      <c r="G7475" s="10">
        <v>271.2766009852221</v>
      </c>
      <c r="H7475" s="10">
        <v>4565.24</v>
      </c>
      <c r="I7475" s="10">
        <v>203.8100000000004</v>
      </c>
      <c r="J7475" s="10">
        <v>6610</v>
      </c>
      <c r="K7475" s="10">
        <v>6234</v>
      </c>
      <c r="L7475" s="10">
        <v>376</v>
      </c>
      <c r="M7475" s="10">
        <v>6327.51</v>
      </c>
      <c r="N7475" s="10">
        <v>282.48999999999978</v>
      </c>
    </row>
    <row r="7476" spans="1:14" x14ac:dyDescent="0.25">
      <c r="A7476" s="9" t="s">
        <v>935</v>
      </c>
      <c r="B7476" s="9" t="s">
        <v>316</v>
      </c>
      <c r="C7476" s="9" t="s">
        <v>42</v>
      </c>
      <c r="D7476" s="9" t="s">
        <v>43</v>
      </c>
      <c r="E7476" s="10">
        <v>5705.12</v>
      </c>
      <c r="F7476" s="10">
        <v>5690.5221674876848</v>
      </c>
      <c r="G7476" s="10">
        <v>14.597832512315108</v>
      </c>
      <c r="H7476" s="10">
        <v>5775.88</v>
      </c>
      <c r="I7476" s="10">
        <v>-70.760000000000218</v>
      </c>
      <c r="J7476" s="10">
        <v>6250</v>
      </c>
      <c r="K7476" s="10">
        <v>6234</v>
      </c>
      <c r="L7476" s="10">
        <v>16</v>
      </c>
      <c r="M7476" s="10">
        <v>6327.51</v>
      </c>
      <c r="N7476" s="10">
        <v>-77.510000000000218</v>
      </c>
    </row>
    <row r="7477" spans="1:14" x14ac:dyDescent="0.25">
      <c r="A7477" s="9" t="s">
        <v>935</v>
      </c>
      <c r="B7477" s="9" t="s">
        <v>317</v>
      </c>
      <c r="C7477" s="9" t="s">
        <v>42</v>
      </c>
      <c r="D7477" s="9" t="s">
        <v>43</v>
      </c>
      <c r="E7477" s="10">
        <v>6446.66</v>
      </c>
      <c r="F7477" s="10">
        <v>6379.1231527093596</v>
      </c>
      <c r="G7477" s="10">
        <v>67.536847290640253</v>
      </c>
      <c r="H7477" s="10">
        <v>6474.81</v>
      </c>
      <c r="I7477" s="10">
        <v>-28.150000000000546</v>
      </c>
      <c r="J7477" s="10">
        <v>6300</v>
      </c>
      <c r="K7477" s="10">
        <v>6234</v>
      </c>
      <c r="L7477" s="10">
        <v>66</v>
      </c>
      <c r="M7477" s="10">
        <v>6327.51</v>
      </c>
      <c r="N7477" s="10">
        <v>-27.510000000000218</v>
      </c>
    </row>
    <row r="7478" spans="1:14" x14ac:dyDescent="0.25">
      <c r="A7478" s="9" t="s">
        <v>935</v>
      </c>
      <c r="B7478" s="9" t="s">
        <v>318</v>
      </c>
      <c r="C7478" s="9" t="s">
        <v>42</v>
      </c>
      <c r="D7478" s="9" t="s">
        <v>43</v>
      </c>
      <c r="E7478" s="10">
        <v>11170.72</v>
      </c>
      <c r="F7478" s="10">
        <v>10057.51724137931</v>
      </c>
      <c r="G7478" s="10">
        <v>1113.2027586206896</v>
      </c>
      <c r="H7478" s="10">
        <v>10208.379999999999</v>
      </c>
      <c r="I7478" s="10">
        <v>962.34000000000015</v>
      </c>
      <c r="J7478" s="10">
        <v>1154</v>
      </c>
      <c r="K7478" s="10">
        <v>1039</v>
      </c>
      <c r="L7478" s="10">
        <v>115</v>
      </c>
      <c r="M7478" s="10">
        <v>1054.585</v>
      </c>
      <c r="N7478" s="10">
        <v>99.414999999999964</v>
      </c>
    </row>
    <row r="7479" spans="1:14" x14ac:dyDescent="0.25">
      <c r="A7479" s="9" t="s">
        <v>937</v>
      </c>
      <c r="B7479" s="9" t="s">
        <v>25</v>
      </c>
      <c r="C7479" s="9" t="s">
        <v>26</v>
      </c>
      <c r="D7479" s="9" t="s">
        <v>27</v>
      </c>
      <c r="E7479" s="10">
        <v>3329.5</v>
      </c>
      <c r="F7479" s="10">
        <v>0</v>
      </c>
      <c r="G7479" s="10">
        <v>3329.5</v>
      </c>
      <c r="H7479" s="10">
        <v>0</v>
      </c>
      <c r="I7479" s="10">
        <v>3329.5</v>
      </c>
      <c r="J7479" s="10">
        <v>0</v>
      </c>
      <c r="K7479" s="10">
        <v>0</v>
      </c>
      <c r="L7479" s="10">
        <v>0</v>
      </c>
      <c r="M7479" s="10">
        <v>0</v>
      </c>
      <c r="N7479" s="10">
        <v>0</v>
      </c>
    </row>
    <row r="7480" spans="1:14" x14ac:dyDescent="0.25">
      <c r="A7480" s="9" t="s">
        <v>937</v>
      </c>
      <c r="B7480" s="9" t="s">
        <v>32</v>
      </c>
      <c r="C7480" s="9" t="s">
        <v>33</v>
      </c>
      <c r="D7480" s="9" t="s">
        <v>27</v>
      </c>
      <c r="E7480" s="10">
        <v>1029.8399999999999</v>
      </c>
      <c r="F7480" s="10">
        <v>0</v>
      </c>
      <c r="G7480" s="10">
        <v>1029.8399999999999</v>
      </c>
      <c r="H7480" s="10">
        <v>1257.0999999999999</v>
      </c>
      <c r="I7480" s="10">
        <v>-227.26</v>
      </c>
      <c r="J7480" s="10">
        <v>2.92</v>
      </c>
      <c r="K7480" s="10">
        <v>0</v>
      </c>
      <c r="L7480" s="10">
        <v>2.92</v>
      </c>
      <c r="M7480" s="10">
        <v>3.5640000000000001</v>
      </c>
      <c r="N7480" s="10">
        <v>-0.64400000000000013</v>
      </c>
    </row>
    <row r="7481" spans="1:14" x14ac:dyDescent="0.25">
      <c r="A7481" s="9" t="s">
        <v>937</v>
      </c>
      <c r="B7481" s="9" t="s">
        <v>34</v>
      </c>
      <c r="C7481" s="9" t="s">
        <v>33</v>
      </c>
      <c r="D7481" s="9" t="s">
        <v>27</v>
      </c>
      <c r="E7481" s="10">
        <v>3540.12</v>
      </c>
      <c r="F7481" s="10">
        <v>0</v>
      </c>
      <c r="G7481" s="10">
        <v>3540.12</v>
      </c>
      <c r="H7481" s="10">
        <v>4321.32</v>
      </c>
      <c r="I7481" s="10">
        <v>-781.19999999999982</v>
      </c>
      <c r="J7481" s="10">
        <v>2.92</v>
      </c>
      <c r="K7481" s="10">
        <v>0</v>
      </c>
      <c r="L7481" s="10">
        <v>2.92</v>
      </c>
      <c r="M7481" s="10">
        <v>3.5640000000000001</v>
      </c>
      <c r="N7481" s="10">
        <v>-0.64400000000000013</v>
      </c>
    </row>
    <row r="7482" spans="1:14" x14ac:dyDescent="0.25">
      <c r="A7482" s="9" t="s">
        <v>937</v>
      </c>
      <c r="B7482" s="9" t="s">
        <v>35</v>
      </c>
      <c r="C7482" s="9" t="s">
        <v>33</v>
      </c>
      <c r="D7482" s="9" t="s">
        <v>27</v>
      </c>
      <c r="E7482" s="10">
        <v>3830.19</v>
      </c>
      <c r="F7482" s="10">
        <v>0</v>
      </c>
      <c r="G7482" s="10">
        <v>3830.19</v>
      </c>
      <c r="H7482" s="10">
        <v>4675.3100000000004</v>
      </c>
      <c r="I7482" s="10">
        <v>-845.12000000000035</v>
      </c>
      <c r="J7482" s="10">
        <v>61.32</v>
      </c>
      <c r="K7482" s="10">
        <v>0</v>
      </c>
      <c r="L7482" s="10">
        <v>61.32</v>
      </c>
      <c r="M7482" s="10">
        <v>74.849999999999994</v>
      </c>
      <c r="N7482" s="10">
        <v>-13.529999999999994</v>
      </c>
    </row>
    <row r="7483" spans="1:14" x14ac:dyDescent="0.25">
      <c r="A7483" s="9" t="s">
        <v>937</v>
      </c>
      <c r="B7483" s="9" t="s">
        <v>176</v>
      </c>
      <c r="C7483" s="9" t="s">
        <v>39</v>
      </c>
      <c r="D7483" s="9" t="s">
        <v>40</v>
      </c>
      <c r="E7483" s="10">
        <v>-426501.77</v>
      </c>
      <c r="F7483" s="10">
        <v>0</v>
      </c>
      <c r="G7483" s="10">
        <v>-426501.77</v>
      </c>
      <c r="H7483" s="10">
        <v>-426501.76</v>
      </c>
      <c r="I7483" s="10">
        <v>-1.0000000009313226E-2</v>
      </c>
      <c r="J7483" s="10">
        <v>-2495</v>
      </c>
      <c r="K7483" s="10">
        <v>0</v>
      </c>
      <c r="L7483" s="10">
        <v>-2495</v>
      </c>
      <c r="M7483" s="10">
        <v>-2495</v>
      </c>
      <c r="N7483" s="10">
        <v>0</v>
      </c>
    </row>
    <row r="7484" spans="1:14" x14ac:dyDescent="0.25">
      <c r="A7484" s="9" t="s">
        <v>937</v>
      </c>
      <c r="B7484" s="9" t="s">
        <v>177</v>
      </c>
      <c r="C7484" s="9" t="s">
        <v>42</v>
      </c>
      <c r="D7484" s="9" t="s">
        <v>58</v>
      </c>
      <c r="E7484" s="10">
        <v>351141.09</v>
      </c>
      <c r="F7484" s="10">
        <v>350906.66666666669</v>
      </c>
      <c r="G7484" s="10">
        <v>234.42333333333954</v>
      </c>
      <c r="H7484" s="10">
        <v>352661.2</v>
      </c>
      <c r="I7484" s="10">
        <v>-1520.109999999986</v>
      </c>
      <c r="J7484" s="10">
        <v>14980</v>
      </c>
      <c r="K7484" s="10">
        <v>14970</v>
      </c>
      <c r="L7484" s="10">
        <v>10</v>
      </c>
      <c r="M7484" s="10">
        <v>15044.85</v>
      </c>
      <c r="N7484" s="10">
        <v>-64.850000000000364</v>
      </c>
    </row>
    <row r="7485" spans="1:14" x14ac:dyDescent="0.25">
      <c r="A7485" s="9" t="s">
        <v>937</v>
      </c>
      <c r="B7485" s="9" t="s">
        <v>178</v>
      </c>
      <c r="C7485" s="9" t="s">
        <v>42</v>
      </c>
      <c r="D7485" s="9" t="s">
        <v>43</v>
      </c>
      <c r="E7485" s="10">
        <v>1539.3</v>
      </c>
      <c r="F7485" s="10">
        <v>0</v>
      </c>
      <c r="G7485" s="10">
        <v>1539.3</v>
      </c>
      <c r="H7485" s="10">
        <v>0</v>
      </c>
      <c r="I7485" s="10">
        <v>1539.3</v>
      </c>
      <c r="J7485" s="10">
        <v>15000</v>
      </c>
      <c r="K7485" s="10">
        <v>0</v>
      </c>
      <c r="L7485" s="10">
        <v>15000</v>
      </c>
      <c r="M7485" s="10">
        <v>0</v>
      </c>
      <c r="N7485" s="10">
        <v>15000</v>
      </c>
    </row>
    <row r="7486" spans="1:14" x14ac:dyDescent="0.25">
      <c r="A7486" s="9" t="s">
        <v>937</v>
      </c>
      <c r="B7486" s="9" t="s">
        <v>92</v>
      </c>
      <c r="C7486" s="9" t="s">
        <v>42</v>
      </c>
      <c r="D7486" s="9" t="s">
        <v>43</v>
      </c>
      <c r="E7486" s="10">
        <v>449.43</v>
      </c>
      <c r="F7486" s="10">
        <v>424.75247524752473</v>
      </c>
      <c r="G7486" s="10">
        <v>24.677524752475279</v>
      </c>
      <c r="H7486" s="10">
        <v>429</v>
      </c>
      <c r="I7486" s="10">
        <v>20.430000000000007</v>
      </c>
      <c r="J7486" s="10">
        <v>5280</v>
      </c>
      <c r="K7486" s="10">
        <v>4989.9999999999991</v>
      </c>
      <c r="L7486" s="10">
        <v>290.00000000000091</v>
      </c>
      <c r="M7486" s="10">
        <v>5039.8999999999996</v>
      </c>
      <c r="N7486" s="10">
        <v>240.10000000000036</v>
      </c>
    </row>
    <row r="7487" spans="1:14" x14ac:dyDescent="0.25">
      <c r="A7487" s="9" t="s">
        <v>937</v>
      </c>
      <c r="B7487" s="9" t="s">
        <v>179</v>
      </c>
      <c r="C7487" s="9" t="s">
        <v>42</v>
      </c>
      <c r="D7487" s="9" t="s">
        <v>43</v>
      </c>
      <c r="E7487" s="10">
        <v>951.73</v>
      </c>
      <c r="F7487" s="10">
        <v>950.59701492537317</v>
      </c>
      <c r="G7487" s="10">
        <v>1.1329850746268448</v>
      </c>
      <c r="H7487" s="10">
        <v>955.35</v>
      </c>
      <c r="I7487" s="10">
        <v>-3.6200000000000045</v>
      </c>
      <c r="J7487" s="10">
        <v>2498</v>
      </c>
      <c r="K7487" s="10">
        <v>2495</v>
      </c>
      <c r="L7487" s="10">
        <v>3</v>
      </c>
      <c r="M7487" s="10">
        <v>2507.4749999999999</v>
      </c>
      <c r="N7487" s="10">
        <v>-9.4749999999999091</v>
      </c>
    </row>
    <row r="7488" spans="1:14" x14ac:dyDescent="0.25">
      <c r="A7488" s="9" t="s">
        <v>937</v>
      </c>
      <c r="B7488" s="9" t="s">
        <v>180</v>
      </c>
      <c r="C7488" s="9" t="s">
        <v>42</v>
      </c>
      <c r="D7488" s="9" t="s">
        <v>43</v>
      </c>
      <c r="E7488" s="10">
        <v>0</v>
      </c>
      <c r="F7488" s="10">
        <v>1536.2167487684728</v>
      </c>
      <c r="G7488" s="10">
        <v>-1536.2167487684728</v>
      </c>
      <c r="H7488" s="10">
        <v>1559.26</v>
      </c>
      <c r="I7488" s="10">
        <v>-1559.26</v>
      </c>
      <c r="J7488" s="10">
        <v>0</v>
      </c>
      <c r="K7488" s="10">
        <v>14970</v>
      </c>
      <c r="L7488" s="10">
        <v>-14970</v>
      </c>
      <c r="M7488" s="10">
        <v>15194.55</v>
      </c>
      <c r="N7488" s="10">
        <v>-15194.55</v>
      </c>
    </row>
    <row r="7489" spans="1:14" x14ac:dyDescent="0.25">
      <c r="A7489" s="9" t="s">
        <v>937</v>
      </c>
      <c r="B7489" s="9" t="s">
        <v>181</v>
      </c>
      <c r="C7489" s="9" t="s">
        <v>42</v>
      </c>
      <c r="D7489" s="9" t="s">
        <v>43</v>
      </c>
      <c r="E7489" s="10">
        <v>7079.03</v>
      </c>
      <c r="F7489" s="10">
        <v>7018.0886699507391</v>
      </c>
      <c r="G7489" s="10">
        <v>60.941330049260614</v>
      </c>
      <c r="H7489" s="10">
        <v>7123.36</v>
      </c>
      <c r="I7489" s="10">
        <v>-44.329999999999927</v>
      </c>
      <c r="J7489" s="10">
        <v>15100</v>
      </c>
      <c r="K7489" s="10">
        <v>14970</v>
      </c>
      <c r="L7489" s="10">
        <v>130</v>
      </c>
      <c r="M7489" s="10">
        <v>15194.55</v>
      </c>
      <c r="N7489" s="10">
        <v>-94.549999999999272</v>
      </c>
    </row>
    <row r="7490" spans="1:14" x14ac:dyDescent="0.25">
      <c r="A7490" s="9" t="s">
        <v>937</v>
      </c>
      <c r="B7490" s="9" t="s">
        <v>182</v>
      </c>
      <c r="C7490" s="9" t="s">
        <v>42</v>
      </c>
      <c r="D7490" s="9" t="s">
        <v>43</v>
      </c>
      <c r="E7490" s="10">
        <v>12115.33</v>
      </c>
      <c r="F7490" s="10">
        <v>12011.034482758621</v>
      </c>
      <c r="G7490" s="10">
        <v>104.29551724137855</v>
      </c>
      <c r="H7490" s="10">
        <v>12191.2</v>
      </c>
      <c r="I7490" s="10">
        <v>-75.8700000000008</v>
      </c>
      <c r="J7490" s="10">
        <v>15100</v>
      </c>
      <c r="K7490" s="10">
        <v>14970</v>
      </c>
      <c r="L7490" s="10">
        <v>130</v>
      </c>
      <c r="M7490" s="10">
        <v>15194.55</v>
      </c>
      <c r="N7490" s="10">
        <v>-94.549999999999272</v>
      </c>
    </row>
    <row r="7491" spans="1:14" x14ac:dyDescent="0.25">
      <c r="A7491" s="9" t="s">
        <v>937</v>
      </c>
      <c r="B7491" s="9" t="s">
        <v>183</v>
      </c>
      <c r="C7491" s="9" t="s">
        <v>42</v>
      </c>
      <c r="D7491" s="9" t="s">
        <v>43</v>
      </c>
      <c r="E7491" s="10">
        <v>16268.49</v>
      </c>
      <c r="F7491" s="10">
        <v>15917.605911330049</v>
      </c>
      <c r="G7491" s="10">
        <v>350.88408866995087</v>
      </c>
      <c r="H7491" s="10">
        <v>16156.37</v>
      </c>
      <c r="I7491" s="10">
        <v>112.11999999999898</v>
      </c>
      <c r="J7491" s="10">
        <v>15300</v>
      </c>
      <c r="K7491" s="10">
        <v>14970</v>
      </c>
      <c r="L7491" s="10">
        <v>330</v>
      </c>
      <c r="M7491" s="10">
        <v>15194.55</v>
      </c>
      <c r="N7491" s="10">
        <v>105.45000000000073</v>
      </c>
    </row>
    <row r="7492" spans="1:14" x14ac:dyDescent="0.25">
      <c r="A7492" s="9" t="s">
        <v>937</v>
      </c>
      <c r="B7492" s="9" t="s">
        <v>184</v>
      </c>
      <c r="C7492" s="9" t="s">
        <v>42</v>
      </c>
      <c r="D7492" s="9" t="s">
        <v>43</v>
      </c>
      <c r="E7492" s="10">
        <v>25227.72</v>
      </c>
      <c r="F7492" s="10">
        <v>24800.295566502464</v>
      </c>
      <c r="G7492" s="10">
        <v>427.42443349753739</v>
      </c>
      <c r="H7492" s="10">
        <v>25172.3</v>
      </c>
      <c r="I7492" s="10">
        <v>55.420000000001892</v>
      </c>
      <c r="J7492" s="10">
        <v>2538</v>
      </c>
      <c r="K7492" s="10">
        <v>2495</v>
      </c>
      <c r="L7492" s="10">
        <v>43</v>
      </c>
      <c r="M7492" s="10">
        <v>2532.4250000000002</v>
      </c>
      <c r="N7492" s="10">
        <v>5.5749999999998181</v>
      </c>
    </row>
    <row r="7493" spans="1:14" x14ac:dyDescent="0.25">
      <c r="A7493" s="9" t="s">
        <v>938</v>
      </c>
      <c r="B7493" s="9" t="s">
        <v>25</v>
      </c>
      <c r="C7493" s="9" t="s">
        <v>26</v>
      </c>
      <c r="D7493" s="9" t="s">
        <v>27</v>
      </c>
      <c r="E7493" s="10">
        <v>6779.49</v>
      </c>
      <c r="F7493" s="10">
        <v>0</v>
      </c>
      <c r="G7493" s="10">
        <v>6779.49</v>
      </c>
      <c r="H7493" s="10">
        <v>0</v>
      </c>
      <c r="I7493" s="10">
        <v>6779.49</v>
      </c>
      <c r="J7493" s="10">
        <v>0</v>
      </c>
      <c r="K7493" s="10">
        <v>0</v>
      </c>
      <c r="L7493" s="10">
        <v>0</v>
      </c>
      <c r="M7493" s="10">
        <v>0</v>
      </c>
      <c r="N7493" s="10">
        <v>0</v>
      </c>
    </row>
    <row r="7494" spans="1:14" x14ac:dyDescent="0.25">
      <c r="A7494" s="9" t="s">
        <v>938</v>
      </c>
      <c r="B7494" s="9" t="s">
        <v>32</v>
      </c>
      <c r="C7494" s="9" t="s">
        <v>33</v>
      </c>
      <c r="D7494" s="9" t="s">
        <v>27</v>
      </c>
      <c r="E7494" s="10">
        <v>1001.63</v>
      </c>
      <c r="F7494" s="10">
        <v>0</v>
      </c>
      <c r="G7494" s="10">
        <v>1001.63</v>
      </c>
      <c r="H7494" s="10">
        <v>1513.05</v>
      </c>
      <c r="I7494" s="10">
        <v>-511.41999999999996</v>
      </c>
      <c r="J7494" s="10">
        <v>2.84</v>
      </c>
      <c r="K7494" s="10">
        <v>0</v>
      </c>
      <c r="L7494" s="10">
        <v>2.84</v>
      </c>
      <c r="M7494" s="10">
        <v>4.29</v>
      </c>
      <c r="N7494" s="10">
        <v>-1.4500000000000002</v>
      </c>
    </row>
    <row r="7495" spans="1:14" x14ac:dyDescent="0.25">
      <c r="A7495" s="9" t="s">
        <v>938</v>
      </c>
      <c r="B7495" s="9" t="s">
        <v>34</v>
      </c>
      <c r="C7495" s="9" t="s">
        <v>33</v>
      </c>
      <c r="D7495" s="9" t="s">
        <v>27</v>
      </c>
      <c r="E7495" s="10">
        <v>3443.13</v>
      </c>
      <c r="F7495" s="10">
        <v>0</v>
      </c>
      <c r="G7495" s="10">
        <v>3443.13</v>
      </c>
      <c r="H7495" s="10">
        <v>5201.17</v>
      </c>
      <c r="I7495" s="10">
        <v>-1758.04</v>
      </c>
      <c r="J7495" s="10">
        <v>2.84</v>
      </c>
      <c r="K7495" s="10">
        <v>0</v>
      </c>
      <c r="L7495" s="10">
        <v>2.84</v>
      </c>
      <c r="M7495" s="10">
        <v>4.29</v>
      </c>
      <c r="N7495" s="10">
        <v>-1.4500000000000002</v>
      </c>
    </row>
    <row r="7496" spans="1:14" x14ac:dyDescent="0.25">
      <c r="A7496" s="9" t="s">
        <v>938</v>
      </c>
      <c r="B7496" s="9" t="s">
        <v>35</v>
      </c>
      <c r="C7496" s="9" t="s">
        <v>33</v>
      </c>
      <c r="D7496" s="9" t="s">
        <v>27</v>
      </c>
      <c r="E7496" s="10">
        <v>3725.26</v>
      </c>
      <c r="F7496" s="10">
        <v>0</v>
      </c>
      <c r="G7496" s="10">
        <v>3725.26</v>
      </c>
      <c r="H7496" s="10">
        <v>5627.24</v>
      </c>
      <c r="I7496" s="10">
        <v>-1901.9799999999996</v>
      </c>
      <c r="J7496" s="10">
        <v>59.64</v>
      </c>
      <c r="K7496" s="10">
        <v>0</v>
      </c>
      <c r="L7496" s="10">
        <v>59.64</v>
      </c>
      <c r="M7496" s="10">
        <v>90.09</v>
      </c>
      <c r="N7496" s="10">
        <v>-30.450000000000003</v>
      </c>
    </row>
    <row r="7497" spans="1:14" x14ac:dyDescent="0.25">
      <c r="A7497" s="9" t="s">
        <v>938</v>
      </c>
      <c r="B7497" s="9" t="s">
        <v>190</v>
      </c>
      <c r="C7497" s="9" t="s">
        <v>39</v>
      </c>
      <c r="D7497" s="9" t="s">
        <v>40</v>
      </c>
      <c r="E7497" s="10">
        <v>-540005.77</v>
      </c>
      <c r="F7497" s="10">
        <v>0</v>
      </c>
      <c r="G7497" s="10">
        <v>-540005.77</v>
      </c>
      <c r="H7497" s="10">
        <v>-540005.62</v>
      </c>
      <c r="I7497" s="10">
        <v>-0.15000000002328306</v>
      </c>
      <c r="J7497" s="10">
        <v>-3003</v>
      </c>
      <c r="K7497" s="10">
        <v>0</v>
      </c>
      <c r="L7497" s="10">
        <v>-3003</v>
      </c>
      <c r="M7497" s="10">
        <v>-3003</v>
      </c>
      <c r="N7497" s="10">
        <v>0</v>
      </c>
    </row>
    <row r="7498" spans="1:14" x14ac:dyDescent="0.25">
      <c r="A7498" s="9" t="s">
        <v>938</v>
      </c>
      <c r="B7498" s="9" t="s">
        <v>191</v>
      </c>
      <c r="C7498" s="9" t="s">
        <v>42</v>
      </c>
      <c r="D7498" s="9" t="s">
        <v>58</v>
      </c>
      <c r="E7498" s="10">
        <v>421943.18</v>
      </c>
      <c r="F7498" s="10">
        <v>421943.14427860698</v>
      </c>
      <c r="G7498" s="10">
        <v>3.5721393011044711E-2</v>
      </c>
      <c r="H7498" s="10">
        <v>424052.86</v>
      </c>
      <c r="I7498" s="10">
        <v>-2109.679999999993</v>
      </c>
      <c r="J7498" s="10">
        <v>18018</v>
      </c>
      <c r="K7498" s="10">
        <v>18018</v>
      </c>
      <c r="L7498" s="10">
        <v>0</v>
      </c>
      <c r="M7498" s="10">
        <v>18108.09</v>
      </c>
      <c r="N7498" s="10">
        <v>-90.090000000000146</v>
      </c>
    </row>
    <row r="7499" spans="1:14" x14ac:dyDescent="0.25">
      <c r="A7499" s="9" t="s">
        <v>938</v>
      </c>
      <c r="B7499" s="9" t="s">
        <v>192</v>
      </c>
      <c r="C7499" s="9" t="s">
        <v>42</v>
      </c>
      <c r="D7499" s="9" t="s">
        <v>43</v>
      </c>
      <c r="E7499" s="10">
        <v>4866.82</v>
      </c>
      <c r="F7499" s="10">
        <v>0</v>
      </c>
      <c r="G7499" s="10">
        <v>4866.82</v>
      </c>
      <c r="H7499" s="10">
        <v>0</v>
      </c>
      <c r="I7499" s="10">
        <v>4866.82</v>
      </c>
      <c r="J7499" s="10">
        <v>18050</v>
      </c>
      <c r="K7499" s="10">
        <v>0</v>
      </c>
      <c r="L7499" s="10">
        <v>18050</v>
      </c>
      <c r="M7499" s="10">
        <v>0</v>
      </c>
      <c r="N7499" s="10">
        <v>18050</v>
      </c>
    </row>
    <row r="7500" spans="1:14" x14ac:dyDescent="0.25">
      <c r="A7500" s="9" t="s">
        <v>938</v>
      </c>
      <c r="B7500" s="9" t="s">
        <v>179</v>
      </c>
      <c r="C7500" s="9" t="s">
        <v>42</v>
      </c>
      <c r="D7500" s="9" t="s">
        <v>43</v>
      </c>
      <c r="E7500" s="10">
        <v>1147.2</v>
      </c>
      <c r="F7500" s="10">
        <v>1144.1393034825869</v>
      </c>
      <c r="G7500" s="10">
        <v>3.0606965174131346</v>
      </c>
      <c r="H7500" s="10">
        <v>1149.8599999999999</v>
      </c>
      <c r="I7500" s="10">
        <v>-2.6599999999998545</v>
      </c>
      <c r="J7500" s="10">
        <v>3011</v>
      </c>
      <c r="K7500" s="10">
        <v>3003</v>
      </c>
      <c r="L7500" s="10">
        <v>8</v>
      </c>
      <c r="M7500" s="10">
        <v>3018.0149999999999</v>
      </c>
      <c r="N7500" s="10">
        <v>-7.0149999999998727</v>
      </c>
    </row>
    <row r="7501" spans="1:14" x14ac:dyDescent="0.25">
      <c r="A7501" s="9" t="s">
        <v>938</v>
      </c>
      <c r="B7501" s="9" t="s">
        <v>193</v>
      </c>
      <c r="C7501" s="9" t="s">
        <v>42</v>
      </c>
      <c r="D7501" s="9" t="s">
        <v>43</v>
      </c>
      <c r="E7501" s="10">
        <v>0</v>
      </c>
      <c r="F7501" s="10">
        <v>4858.1970443349755</v>
      </c>
      <c r="G7501" s="10">
        <v>-4858.1970443349755</v>
      </c>
      <c r="H7501" s="10">
        <v>4931.07</v>
      </c>
      <c r="I7501" s="10">
        <v>-4931.07</v>
      </c>
      <c r="J7501" s="10">
        <v>0</v>
      </c>
      <c r="K7501" s="10">
        <v>18018</v>
      </c>
      <c r="L7501" s="10">
        <v>-18018</v>
      </c>
      <c r="M7501" s="10">
        <v>18288.27</v>
      </c>
      <c r="N7501" s="10">
        <v>-18288.27</v>
      </c>
    </row>
    <row r="7502" spans="1:14" x14ac:dyDescent="0.25">
      <c r="A7502" s="9" t="s">
        <v>938</v>
      </c>
      <c r="B7502" s="9" t="s">
        <v>194</v>
      </c>
      <c r="C7502" s="9" t="s">
        <v>42</v>
      </c>
      <c r="D7502" s="9" t="s">
        <v>43</v>
      </c>
      <c r="E7502" s="10">
        <v>19491.5</v>
      </c>
      <c r="F7502" s="10">
        <v>19035.113300492612</v>
      </c>
      <c r="G7502" s="10">
        <v>456.38669950738768</v>
      </c>
      <c r="H7502" s="10">
        <v>19320.64</v>
      </c>
      <c r="I7502" s="10">
        <v>170.86000000000058</v>
      </c>
      <c r="J7502" s="10">
        <v>18450</v>
      </c>
      <c r="K7502" s="10">
        <v>18018</v>
      </c>
      <c r="L7502" s="10">
        <v>432</v>
      </c>
      <c r="M7502" s="10">
        <v>18288.27</v>
      </c>
      <c r="N7502" s="10">
        <v>161.72999999999956</v>
      </c>
    </row>
    <row r="7503" spans="1:14" x14ac:dyDescent="0.25">
      <c r="A7503" s="9" t="s">
        <v>938</v>
      </c>
      <c r="B7503" s="9" t="s">
        <v>195</v>
      </c>
      <c r="C7503" s="9" t="s">
        <v>42</v>
      </c>
      <c r="D7503" s="9" t="s">
        <v>43</v>
      </c>
      <c r="E7503" s="10">
        <v>21430.23</v>
      </c>
      <c r="F7503" s="10">
        <v>20928.443349753696</v>
      </c>
      <c r="G7503" s="10">
        <v>501.78665024630391</v>
      </c>
      <c r="H7503" s="10">
        <v>21242.37</v>
      </c>
      <c r="I7503" s="10">
        <v>187.86000000000058</v>
      </c>
      <c r="J7503" s="10">
        <v>18450</v>
      </c>
      <c r="K7503" s="10">
        <v>18018</v>
      </c>
      <c r="L7503" s="10">
        <v>432</v>
      </c>
      <c r="M7503" s="10">
        <v>18288.27</v>
      </c>
      <c r="N7503" s="10">
        <v>161.72999999999956</v>
      </c>
    </row>
    <row r="7504" spans="1:14" x14ac:dyDescent="0.25">
      <c r="A7504" s="9" t="s">
        <v>938</v>
      </c>
      <c r="B7504" s="9" t="s">
        <v>196</v>
      </c>
      <c r="C7504" s="9" t="s">
        <v>42</v>
      </c>
      <c r="D7504" s="9" t="s">
        <v>43</v>
      </c>
      <c r="E7504" s="10">
        <v>26666.73</v>
      </c>
      <c r="F7504" s="10">
        <v>26545.921182266011</v>
      </c>
      <c r="G7504" s="10">
        <v>120.80881773398869</v>
      </c>
      <c r="H7504" s="10">
        <v>26944.11</v>
      </c>
      <c r="I7504" s="10">
        <v>-277.38000000000102</v>
      </c>
      <c r="J7504" s="10">
        <v>18100</v>
      </c>
      <c r="K7504" s="10">
        <v>18018</v>
      </c>
      <c r="L7504" s="10">
        <v>82</v>
      </c>
      <c r="M7504" s="10">
        <v>18288.27</v>
      </c>
      <c r="N7504" s="10">
        <v>-188.27000000000044</v>
      </c>
    </row>
    <row r="7505" spans="1:14" x14ac:dyDescent="0.25">
      <c r="A7505" s="9" t="s">
        <v>938</v>
      </c>
      <c r="B7505" s="9" t="s">
        <v>197</v>
      </c>
      <c r="C7505" s="9" t="s">
        <v>42</v>
      </c>
      <c r="D7505" s="9" t="s">
        <v>43</v>
      </c>
      <c r="E7505" s="10">
        <v>29510.6</v>
      </c>
      <c r="F7505" s="10">
        <v>29579.546798029558</v>
      </c>
      <c r="G7505" s="10">
        <v>-68.946798029559432</v>
      </c>
      <c r="H7505" s="10">
        <v>30023.24</v>
      </c>
      <c r="I7505" s="10">
        <v>-512.64000000000306</v>
      </c>
      <c r="J7505" s="10">
        <v>2996</v>
      </c>
      <c r="K7505" s="10">
        <v>3003</v>
      </c>
      <c r="L7505" s="10">
        <v>-7</v>
      </c>
      <c r="M7505" s="10">
        <v>3048.0450000000001</v>
      </c>
      <c r="N7505" s="10">
        <v>-52.045000000000073</v>
      </c>
    </row>
    <row r="7506" spans="1:14" x14ac:dyDescent="0.25">
      <c r="A7506" s="9" t="s">
        <v>939</v>
      </c>
      <c r="B7506" s="9" t="s">
        <v>25</v>
      </c>
      <c r="C7506" s="9" t="s">
        <v>26</v>
      </c>
      <c r="D7506" s="9" t="s">
        <v>27</v>
      </c>
      <c r="E7506" s="10">
        <v>8032.47</v>
      </c>
      <c r="F7506" s="10">
        <v>0</v>
      </c>
      <c r="G7506" s="10">
        <v>8032.47</v>
      </c>
      <c r="H7506" s="10">
        <v>0</v>
      </c>
      <c r="I7506" s="10">
        <v>8032.47</v>
      </c>
      <c r="J7506" s="10">
        <v>0</v>
      </c>
      <c r="K7506" s="10">
        <v>0</v>
      </c>
      <c r="L7506" s="10">
        <v>0</v>
      </c>
      <c r="M7506" s="10">
        <v>0</v>
      </c>
      <c r="N7506" s="10">
        <v>0</v>
      </c>
    </row>
    <row r="7507" spans="1:14" x14ac:dyDescent="0.25">
      <c r="A7507" s="9" t="s">
        <v>939</v>
      </c>
      <c r="B7507" s="9" t="s">
        <v>32</v>
      </c>
      <c r="C7507" s="9" t="s">
        <v>33</v>
      </c>
      <c r="D7507" s="9" t="s">
        <v>27</v>
      </c>
      <c r="E7507" s="10">
        <v>1118.01</v>
      </c>
      <c r="F7507" s="10">
        <v>0</v>
      </c>
      <c r="G7507" s="10">
        <v>1118.01</v>
      </c>
      <c r="H7507" s="10">
        <v>1839.54</v>
      </c>
      <c r="I7507" s="10">
        <v>-721.53</v>
      </c>
      <c r="J7507" s="10">
        <v>3.17</v>
      </c>
      <c r="K7507" s="10">
        <v>0</v>
      </c>
      <c r="L7507" s="10">
        <v>3.17</v>
      </c>
      <c r="M7507" s="10">
        <v>5.2160000000000002</v>
      </c>
      <c r="N7507" s="10">
        <v>-2.0460000000000003</v>
      </c>
    </row>
    <row r="7508" spans="1:14" x14ac:dyDescent="0.25">
      <c r="A7508" s="9" t="s">
        <v>939</v>
      </c>
      <c r="B7508" s="9" t="s">
        <v>34</v>
      </c>
      <c r="C7508" s="9" t="s">
        <v>33</v>
      </c>
      <c r="D7508" s="9" t="s">
        <v>27</v>
      </c>
      <c r="E7508" s="10">
        <v>3843.21</v>
      </c>
      <c r="F7508" s="10">
        <v>0</v>
      </c>
      <c r="G7508" s="10">
        <v>3843.21</v>
      </c>
      <c r="H7508" s="10">
        <v>6323.51</v>
      </c>
      <c r="I7508" s="10">
        <v>-2480.3000000000002</v>
      </c>
      <c r="J7508" s="10">
        <v>3.17</v>
      </c>
      <c r="K7508" s="10">
        <v>0</v>
      </c>
      <c r="L7508" s="10">
        <v>3.17</v>
      </c>
      <c r="M7508" s="10">
        <v>5.2160000000000002</v>
      </c>
      <c r="N7508" s="10">
        <v>-2.0460000000000003</v>
      </c>
    </row>
    <row r="7509" spans="1:14" x14ac:dyDescent="0.25">
      <c r="A7509" s="9" t="s">
        <v>939</v>
      </c>
      <c r="B7509" s="9" t="s">
        <v>35</v>
      </c>
      <c r="C7509" s="9" t="s">
        <v>33</v>
      </c>
      <c r="D7509" s="9" t="s">
        <v>27</v>
      </c>
      <c r="E7509" s="10">
        <v>4158.12</v>
      </c>
      <c r="F7509" s="10">
        <v>0</v>
      </c>
      <c r="G7509" s="10">
        <v>4158.12</v>
      </c>
      <c r="H7509" s="10">
        <v>6841.51</v>
      </c>
      <c r="I7509" s="10">
        <v>-2683.3900000000003</v>
      </c>
      <c r="J7509" s="10">
        <v>66.569999999999993</v>
      </c>
      <c r="K7509" s="10">
        <v>0</v>
      </c>
      <c r="L7509" s="10">
        <v>66.569999999999993</v>
      </c>
      <c r="M7509" s="10">
        <v>109.53</v>
      </c>
      <c r="N7509" s="10">
        <v>-42.960000000000008</v>
      </c>
    </row>
    <row r="7510" spans="1:14" x14ac:dyDescent="0.25">
      <c r="A7510" s="9" t="s">
        <v>939</v>
      </c>
      <c r="B7510" s="9" t="s">
        <v>186</v>
      </c>
      <c r="C7510" s="9" t="s">
        <v>39</v>
      </c>
      <c r="D7510" s="9" t="s">
        <v>40</v>
      </c>
      <c r="E7510" s="10">
        <v>-623797.44999999995</v>
      </c>
      <c r="F7510" s="10">
        <v>0</v>
      </c>
      <c r="G7510" s="10">
        <v>-623797.44999999995</v>
      </c>
      <c r="H7510" s="10">
        <v>-623797.51</v>
      </c>
      <c r="I7510" s="10">
        <v>6.0000000055879354E-2</v>
      </c>
      <c r="J7510" s="10">
        <v>-3651</v>
      </c>
      <c r="K7510" s="10">
        <v>0</v>
      </c>
      <c r="L7510" s="10">
        <v>-3651</v>
      </c>
      <c r="M7510" s="10">
        <v>-3651</v>
      </c>
      <c r="N7510" s="10">
        <v>0</v>
      </c>
    </row>
    <row r="7511" spans="1:14" x14ac:dyDescent="0.25">
      <c r="A7511" s="9" t="s">
        <v>939</v>
      </c>
      <c r="B7511" s="9" t="s">
        <v>177</v>
      </c>
      <c r="C7511" s="9" t="s">
        <v>42</v>
      </c>
      <c r="D7511" s="9" t="s">
        <v>58</v>
      </c>
      <c r="E7511" s="10">
        <v>513678.62</v>
      </c>
      <c r="F7511" s="10">
        <v>513491.07462686568</v>
      </c>
      <c r="G7511" s="10">
        <v>187.54537313431501</v>
      </c>
      <c r="H7511" s="10">
        <v>516058.53</v>
      </c>
      <c r="I7511" s="10">
        <v>-2379.9100000000326</v>
      </c>
      <c r="J7511" s="10">
        <v>21914</v>
      </c>
      <c r="K7511" s="10">
        <v>21906</v>
      </c>
      <c r="L7511" s="10">
        <v>8</v>
      </c>
      <c r="M7511" s="10">
        <v>22015.53</v>
      </c>
      <c r="N7511" s="10">
        <v>-101.52999999999884</v>
      </c>
    </row>
    <row r="7512" spans="1:14" x14ac:dyDescent="0.25">
      <c r="A7512" s="9" t="s">
        <v>939</v>
      </c>
      <c r="B7512" s="9" t="s">
        <v>187</v>
      </c>
      <c r="C7512" s="9" t="s">
        <v>42</v>
      </c>
      <c r="D7512" s="9" t="s">
        <v>43</v>
      </c>
      <c r="E7512" s="10">
        <v>2257.64</v>
      </c>
      <c r="F7512" s="10">
        <v>0</v>
      </c>
      <c r="G7512" s="10">
        <v>2257.64</v>
      </c>
      <c r="H7512" s="10">
        <v>0</v>
      </c>
      <c r="I7512" s="10">
        <v>2257.64</v>
      </c>
      <c r="J7512" s="10">
        <v>22000</v>
      </c>
      <c r="K7512" s="10">
        <v>0</v>
      </c>
      <c r="L7512" s="10">
        <v>22000</v>
      </c>
      <c r="M7512" s="10">
        <v>0</v>
      </c>
      <c r="N7512" s="10">
        <v>22000</v>
      </c>
    </row>
    <row r="7513" spans="1:14" x14ac:dyDescent="0.25">
      <c r="A7513" s="9" t="s">
        <v>939</v>
      </c>
      <c r="B7513" s="9" t="s">
        <v>92</v>
      </c>
      <c r="C7513" s="9" t="s">
        <v>42</v>
      </c>
      <c r="D7513" s="9" t="s">
        <v>43</v>
      </c>
      <c r="E7513" s="10">
        <v>327.71</v>
      </c>
      <c r="F7513" s="10">
        <v>310.77227722772278</v>
      </c>
      <c r="G7513" s="10">
        <v>16.937722772277198</v>
      </c>
      <c r="H7513" s="10">
        <v>313.88</v>
      </c>
      <c r="I7513" s="10">
        <v>13.829999999999984</v>
      </c>
      <c r="J7513" s="10">
        <v>3850</v>
      </c>
      <c r="K7513" s="10">
        <v>3651</v>
      </c>
      <c r="L7513" s="10">
        <v>199</v>
      </c>
      <c r="M7513" s="10">
        <v>3687.51</v>
      </c>
      <c r="N7513" s="10">
        <v>162.48999999999978</v>
      </c>
    </row>
    <row r="7514" spans="1:14" x14ac:dyDescent="0.25">
      <c r="A7514" s="9" t="s">
        <v>939</v>
      </c>
      <c r="B7514" s="9" t="s">
        <v>179</v>
      </c>
      <c r="C7514" s="9" t="s">
        <v>42</v>
      </c>
      <c r="D7514" s="9" t="s">
        <v>43</v>
      </c>
      <c r="E7514" s="10">
        <v>1393.7</v>
      </c>
      <c r="F7514" s="10">
        <v>1391.0348258706467</v>
      </c>
      <c r="G7514" s="10">
        <v>2.6651741293533178</v>
      </c>
      <c r="H7514" s="10">
        <v>1397.99</v>
      </c>
      <c r="I7514" s="10">
        <v>-4.2899999999999636</v>
      </c>
      <c r="J7514" s="10">
        <v>3658</v>
      </c>
      <c r="K7514" s="10">
        <v>3651</v>
      </c>
      <c r="L7514" s="10">
        <v>7</v>
      </c>
      <c r="M7514" s="10">
        <v>3669.2550000000001</v>
      </c>
      <c r="N7514" s="10">
        <v>-11.255000000000109</v>
      </c>
    </row>
    <row r="7515" spans="1:14" x14ac:dyDescent="0.25">
      <c r="A7515" s="9" t="s">
        <v>939</v>
      </c>
      <c r="B7515" s="9" t="s">
        <v>188</v>
      </c>
      <c r="C7515" s="9" t="s">
        <v>42</v>
      </c>
      <c r="D7515" s="9" t="s">
        <v>43</v>
      </c>
      <c r="E7515" s="10">
        <v>0</v>
      </c>
      <c r="F7515" s="10">
        <v>2247.9901477832514</v>
      </c>
      <c r="G7515" s="10">
        <v>-2247.9901477832514</v>
      </c>
      <c r="H7515" s="10">
        <v>2281.71</v>
      </c>
      <c r="I7515" s="10">
        <v>-2281.71</v>
      </c>
      <c r="J7515" s="10">
        <v>0</v>
      </c>
      <c r="K7515" s="10">
        <v>21906</v>
      </c>
      <c r="L7515" s="10">
        <v>-21906</v>
      </c>
      <c r="M7515" s="10">
        <v>22234.59</v>
      </c>
      <c r="N7515" s="10">
        <v>-22234.59</v>
      </c>
    </row>
    <row r="7516" spans="1:14" x14ac:dyDescent="0.25">
      <c r="A7516" s="9" t="s">
        <v>939</v>
      </c>
      <c r="B7516" s="9" t="s">
        <v>181</v>
      </c>
      <c r="C7516" s="9" t="s">
        <v>42</v>
      </c>
      <c r="D7516" s="9" t="s">
        <v>43</v>
      </c>
      <c r="E7516" s="10">
        <v>10313.82</v>
      </c>
      <c r="F7516" s="10">
        <v>10269.753694581279</v>
      </c>
      <c r="G7516" s="10">
        <v>44.066305418720731</v>
      </c>
      <c r="H7516" s="10">
        <v>10423.799999999999</v>
      </c>
      <c r="I7516" s="10">
        <v>-109.97999999999956</v>
      </c>
      <c r="J7516" s="10">
        <v>22000</v>
      </c>
      <c r="K7516" s="10">
        <v>21906</v>
      </c>
      <c r="L7516" s="10">
        <v>94</v>
      </c>
      <c r="M7516" s="10">
        <v>22234.59</v>
      </c>
      <c r="N7516" s="10">
        <v>-234.59000000000015</v>
      </c>
    </row>
    <row r="7517" spans="1:14" x14ac:dyDescent="0.25">
      <c r="A7517" s="9" t="s">
        <v>939</v>
      </c>
      <c r="B7517" s="9" t="s">
        <v>182</v>
      </c>
      <c r="C7517" s="9" t="s">
        <v>42</v>
      </c>
      <c r="D7517" s="9" t="s">
        <v>43</v>
      </c>
      <c r="E7517" s="10">
        <v>17811.95</v>
      </c>
      <c r="F7517" s="10">
        <v>17576.059113300493</v>
      </c>
      <c r="G7517" s="10">
        <v>235.89088669950797</v>
      </c>
      <c r="H7517" s="10">
        <v>17839.7</v>
      </c>
      <c r="I7517" s="10">
        <v>-27.75</v>
      </c>
      <c r="J7517" s="10">
        <v>22200</v>
      </c>
      <c r="K7517" s="10">
        <v>21906</v>
      </c>
      <c r="L7517" s="10">
        <v>294</v>
      </c>
      <c r="M7517" s="10">
        <v>22234.59</v>
      </c>
      <c r="N7517" s="10">
        <v>-34.590000000000146</v>
      </c>
    </row>
    <row r="7518" spans="1:14" x14ac:dyDescent="0.25">
      <c r="A7518" s="9" t="s">
        <v>939</v>
      </c>
      <c r="B7518" s="9" t="s">
        <v>183</v>
      </c>
      <c r="C7518" s="9" t="s">
        <v>42</v>
      </c>
      <c r="D7518" s="9" t="s">
        <v>43</v>
      </c>
      <c r="E7518" s="10">
        <v>24243.24</v>
      </c>
      <c r="F7518" s="10">
        <v>23292.65024630542</v>
      </c>
      <c r="G7518" s="10">
        <v>950.5897536945813</v>
      </c>
      <c r="H7518" s="10">
        <v>23642.04</v>
      </c>
      <c r="I7518" s="10">
        <v>601.20000000000073</v>
      </c>
      <c r="J7518" s="10">
        <v>22800</v>
      </c>
      <c r="K7518" s="10">
        <v>21906</v>
      </c>
      <c r="L7518" s="10">
        <v>894</v>
      </c>
      <c r="M7518" s="10">
        <v>22234.59</v>
      </c>
      <c r="N7518" s="10">
        <v>565.40999999999985</v>
      </c>
    </row>
    <row r="7519" spans="1:14" x14ac:dyDescent="0.25">
      <c r="A7519" s="9" t="s">
        <v>939</v>
      </c>
      <c r="B7519" s="9" t="s">
        <v>184</v>
      </c>
      <c r="C7519" s="9" t="s">
        <v>42</v>
      </c>
      <c r="D7519" s="9" t="s">
        <v>43</v>
      </c>
      <c r="E7519" s="10">
        <v>36618.959999999999</v>
      </c>
      <c r="F7519" s="10">
        <v>36290.935960591138</v>
      </c>
      <c r="G7519" s="10">
        <v>328.02403940886143</v>
      </c>
      <c r="H7519" s="10">
        <v>36835.300000000003</v>
      </c>
      <c r="I7519" s="10">
        <v>-216.34000000000378</v>
      </c>
      <c r="J7519" s="10">
        <v>3684</v>
      </c>
      <c r="K7519" s="10">
        <v>3651</v>
      </c>
      <c r="L7519" s="10">
        <v>33</v>
      </c>
      <c r="M7519" s="10">
        <v>3705.7649999999999</v>
      </c>
      <c r="N7519" s="10">
        <v>-21.764999999999873</v>
      </c>
    </row>
    <row r="7520" spans="1:14" x14ac:dyDescent="0.25">
      <c r="A7520" s="9" t="s">
        <v>940</v>
      </c>
      <c r="B7520" s="9" t="s">
        <v>25</v>
      </c>
      <c r="C7520" s="9" t="s">
        <v>26</v>
      </c>
      <c r="D7520" s="9" t="s">
        <v>27</v>
      </c>
      <c r="E7520" s="10">
        <v>-8221.8700000000008</v>
      </c>
      <c r="F7520" s="10">
        <v>0</v>
      </c>
      <c r="G7520" s="10">
        <v>-8221.8700000000008</v>
      </c>
      <c r="H7520" s="10">
        <v>0</v>
      </c>
      <c r="I7520" s="10">
        <v>-8221.8700000000008</v>
      </c>
      <c r="J7520" s="10">
        <v>0</v>
      </c>
      <c r="K7520" s="10">
        <v>0</v>
      </c>
      <c r="L7520" s="10">
        <v>0</v>
      </c>
      <c r="M7520" s="10">
        <v>0</v>
      </c>
      <c r="N7520" s="10">
        <v>0</v>
      </c>
    </row>
    <row r="7521" spans="1:14" x14ac:dyDescent="0.25">
      <c r="A7521" s="9" t="s">
        <v>940</v>
      </c>
      <c r="B7521" s="9" t="s">
        <v>28</v>
      </c>
      <c r="C7521" s="9" t="s">
        <v>29</v>
      </c>
      <c r="D7521" s="9" t="s">
        <v>27</v>
      </c>
      <c r="E7521" s="10">
        <v>3</v>
      </c>
      <c r="F7521" s="10">
        <v>0</v>
      </c>
      <c r="G7521" s="10">
        <v>3</v>
      </c>
      <c r="H7521" s="10">
        <v>2.98</v>
      </c>
      <c r="I7521" s="10">
        <v>2.0000000000000018E-2</v>
      </c>
      <c r="J7521" s="10">
        <v>0</v>
      </c>
      <c r="K7521" s="10">
        <v>0</v>
      </c>
      <c r="L7521" s="10">
        <v>0</v>
      </c>
      <c r="M7521" s="10">
        <v>0</v>
      </c>
      <c r="N7521" s="10">
        <v>0</v>
      </c>
    </row>
    <row r="7522" spans="1:14" x14ac:dyDescent="0.25">
      <c r="A7522" s="9" t="s">
        <v>940</v>
      </c>
      <c r="B7522" s="9" t="s">
        <v>30</v>
      </c>
      <c r="C7522" s="9" t="s">
        <v>29</v>
      </c>
      <c r="D7522" s="9" t="s">
        <v>27</v>
      </c>
      <c r="E7522" s="10">
        <v>69.92</v>
      </c>
      <c r="F7522" s="10">
        <v>0</v>
      </c>
      <c r="G7522" s="10">
        <v>69.92</v>
      </c>
      <c r="H7522" s="10">
        <v>69.58</v>
      </c>
      <c r="I7522" s="10">
        <v>0.34000000000000341</v>
      </c>
      <c r="J7522" s="10">
        <v>0</v>
      </c>
      <c r="K7522" s="10">
        <v>0</v>
      </c>
      <c r="L7522" s="10">
        <v>0</v>
      </c>
      <c r="M7522" s="10">
        <v>0</v>
      </c>
      <c r="N7522" s="10">
        <v>0</v>
      </c>
    </row>
    <row r="7523" spans="1:14" x14ac:dyDescent="0.25">
      <c r="A7523" s="9" t="s">
        <v>940</v>
      </c>
      <c r="B7523" s="9" t="s">
        <v>31</v>
      </c>
      <c r="C7523" s="9" t="s">
        <v>29</v>
      </c>
      <c r="D7523" s="9" t="s">
        <v>27</v>
      </c>
      <c r="E7523" s="10">
        <v>469.48</v>
      </c>
      <c r="F7523" s="10">
        <v>0</v>
      </c>
      <c r="G7523" s="10">
        <v>469.48</v>
      </c>
      <c r="H7523" s="10">
        <v>467.2</v>
      </c>
      <c r="I7523" s="10">
        <v>2.2800000000000296</v>
      </c>
      <c r="J7523" s="10">
        <v>0</v>
      </c>
      <c r="K7523" s="10">
        <v>0</v>
      </c>
      <c r="L7523" s="10">
        <v>0</v>
      </c>
      <c r="M7523" s="10">
        <v>0</v>
      </c>
      <c r="N7523" s="10">
        <v>0</v>
      </c>
    </row>
    <row r="7524" spans="1:14" x14ac:dyDescent="0.25">
      <c r="A7524" s="9" t="s">
        <v>940</v>
      </c>
      <c r="B7524" s="9" t="s">
        <v>32</v>
      </c>
      <c r="C7524" s="9" t="s">
        <v>33</v>
      </c>
      <c r="D7524" s="9" t="s">
        <v>27</v>
      </c>
      <c r="E7524" s="10">
        <v>1763.43</v>
      </c>
      <c r="F7524" s="10">
        <v>0</v>
      </c>
      <c r="G7524" s="10">
        <v>1763.43</v>
      </c>
      <c r="H7524" s="10">
        <v>851.89</v>
      </c>
      <c r="I7524" s="10">
        <v>911.54000000000008</v>
      </c>
      <c r="J7524" s="10">
        <v>5</v>
      </c>
      <c r="K7524" s="10">
        <v>0</v>
      </c>
      <c r="L7524" s="10">
        <v>5</v>
      </c>
      <c r="M7524" s="10">
        <v>2.415</v>
      </c>
      <c r="N7524" s="10">
        <v>2.585</v>
      </c>
    </row>
    <row r="7525" spans="1:14" x14ac:dyDescent="0.25">
      <c r="A7525" s="9" t="s">
        <v>940</v>
      </c>
      <c r="B7525" s="9" t="s">
        <v>34</v>
      </c>
      <c r="C7525" s="9" t="s">
        <v>33</v>
      </c>
      <c r="D7525" s="9" t="s">
        <v>27</v>
      </c>
      <c r="E7525" s="10">
        <v>6061.85</v>
      </c>
      <c r="F7525" s="10">
        <v>0</v>
      </c>
      <c r="G7525" s="10">
        <v>6061.85</v>
      </c>
      <c r="H7525" s="10">
        <v>2928.41</v>
      </c>
      <c r="I7525" s="10">
        <v>3133.4400000000005</v>
      </c>
      <c r="J7525" s="10">
        <v>5</v>
      </c>
      <c r="K7525" s="10">
        <v>0</v>
      </c>
      <c r="L7525" s="10">
        <v>5</v>
      </c>
      <c r="M7525" s="10">
        <v>2.415</v>
      </c>
      <c r="N7525" s="10">
        <v>2.585</v>
      </c>
    </row>
    <row r="7526" spans="1:14" x14ac:dyDescent="0.25">
      <c r="A7526" s="9" t="s">
        <v>940</v>
      </c>
      <c r="B7526" s="9" t="s">
        <v>35</v>
      </c>
      <c r="C7526" s="9" t="s">
        <v>33</v>
      </c>
      <c r="D7526" s="9" t="s">
        <v>27</v>
      </c>
      <c r="E7526" s="10">
        <v>6558.55</v>
      </c>
      <c r="F7526" s="10">
        <v>0</v>
      </c>
      <c r="G7526" s="10">
        <v>6558.55</v>
      </c>
      <c r="H7526" s="10">
        <v>3168.29</v>
      </c>
      <c r="I7526" s="10">
        <v>3390.26</v>
      </c>
      <c r="J7526" s="10">
        <v>105</v>
      </c>
      <c r="K7526" s="10">
        <v>0</v>
      </c>
      <c r="L7526" s="10">
        <v>105</v>
      </c>
      <c r="M7526" s="10">
        <v>50.722999999999999</v>
      </c>
      <c r="N7526" s="10">
        <v>54.277000000000001</v>
      </c>
    </row>
    <row r="7527" spans="1:14" x14ac:dyDescent="0.25">
      <c r="A7527" s="9" t="s">
        <v>940</v>
      </c>
      <c r="B7527" s="9" t="s">
        <v>36</v>
      </c>
      <c r="C7527" s="9" t="s">
        <v>29</v>
      </c>
      <c r="D7527" s="9" t="s">
        <v>27</v>
      </c>
      <c r="E7527" s="10">
        <v>5259.92</v>
      </c>
      <c r="F7527" s="10">
        <v>0</v>
      </c>
      <c r="G7527" s="10">
        <v>5259.92</v>
      </c>
      <c r="H7527" s="10">
        <v>5234.3599999999997</v>
      </c>
      <c r="I7527" s="10">
        <v>25.5600000000004</v>
      </c>
      <c r="J7527" s="10">
        <v>0</v>
      </c>
      <c r="K7527" s="10">
        <v>0</v>
      </c>
      <c r="L7527" s="10">
        <v>0</v>
      </c>
      <c r="M7527" s="10">
        <v>0</v>
      </c>
      <c r="N7527" s="10">
        <v>0</v>
      </c>
    </row>
    <row r="7528" spans="1:14" x14ac:dyDescent="0.25">
      <c r="A7528" s="9" t="s">
        <v>940</v>
      </c>
      <c r="B7528" s="9" t="s">
        <v>37</v>
      </c>
      <c r="C7528" s="9" t="s">
        <v>29</v>
      </c>
      <c r="D7528" s="9" t="s">
        <v>27</v>
      </c>
      <c r="E7528" s="10">
        <v>12163.61</v>
      </c>
      <c r="F7528" s="10">
        <v>0</v>
      </c>
      <c r="G7528" s="10">
        <v>12163.61</v>
      </c>
      <c r="H7528" s="10">
        <v>12104.49</v>
      </c>
      <c r="I7528" s="10">
        <v>59.1200000000008</v>
      </c>
      <c r="J7528" s="10">
        <v>0</v>
      </c>
      <c r="K7528" s="10">
        <v>0</v>
      </c>
      <c r="L7528" s="10">
        <v>0</v>
      </c>
      <c r="M7528" s="10">
        <v>0</v>
      </c>
      <c r="N7528" s="10">
        <v>0</v>
      </c>
    </row>
    <row r="7529" spans="1:14" x14ac:dyDescent="0.25">
      <c r="A7529" s="9" t="s">
        <v>940</v>
      </c>
      <c r="B7529" s="9" t="s">
        <v>220</v>
      </c>
      <c r="C7529" s="9" t="s">
        <v>39</v>
      </c>
      <c r="D7529" s="9" t="s">
        <v>40</v>
      </c>
      <c r="E7529" s="10">
        <v>-305166.24</v>
      </c>
      <c r="F7529" s="10">
        <v>0</v>
      </c>
      <c r="G7529" s="10">
        <v>-305166.24</v>
      </c>
      <c r="H7529" s="10">
        <v>-305166.31</v>
      </c>
      <c r="I7529" s="10">
        <v>7.0000000006984919E-2</v>
      </c>
      <c r="J7529" s="10">
        <v>-1570</v>
      </c>
      <c r="K7529" s="10">
        <v>0</v>
      </c>
      <c r="L7529" s="10">
        <v>-1570</v>
      </c>
      <c r="M7529" s="10">
        <v>-1570</v>
      </c>
      <c r="N7529" s="10">
        <v>0</v>
      </c>
    </row>
    <row r="7530" spans="1:14" x14ac:dyDescent="0.25">
      <c r="A7530" s="9" t="s">
        <v>940</v>
      </c>
      <c r="B7530" s="9" t="s">
        <v>92</v>
      </c>
      <c r="C7530" s="9" t="s">
        <v>42</v>
      </c>
      <c r="D7530" s="9" t="s">
        <v>43</v>
      </c>
      <c r="E7530" s="10">
        <v>181.73</v>
      </c>
      <c r="F7530" s="10">
        <v>133.63366336633663</v>
      </c>
      <c r="G7530" s="10">
        <v>48.096336633663356</v>
      </c>
      <c r="H7530" s="10">
        <v>134.97</v>
      </c>
      <c r="I7530" s="10">
        <v>46.759999999999991</v>
      </c>
      <c r="J7530" s="10">
        <v>2135</v>
      </c>
      <c r="K7530" s="10">
        <v>1570</v>
      </c>
      <c r="L7530" s="10">
        <v>565</v>
      </c>
      <c r="M7530" s="10">
        <v>1585.7</v>
      </c>
      <c r="N7530" s="10">
        <v>549.29999999999995</v>
      </c>
    </row>
    <row r="7531" spans="1:14" x14ac:dyDescent="0.25">
      <c r="A7531" s="9" t="s">
        <v>940</v>
      </c>
      <c r="B7531" s="9" t="s">
        <v>80</v>
      </c>
      <c r="C7531" s="9" t="s">
        <v>42</v>
      </c>
      <c r="D7531" s="9" t="s">
        <v>43</v>
      </c>
      <c r="E7531" s="10">
        <v>1840.81</v>
      </c>
      <c r="F7531" s="10">
        <v>1838.4676616915424</v>
      </c>
      <c r="G7531" s="10">
        <v>2.3423383084575562</v>
      </c>
      <c r="H7531" s="10">
        <v>1847.66</v>
      </c>
      <c r="I7531" s="10">
        <v>-6.8500000000001364</v>
      </c>
      <c r="J7531" s="10">
        <v>1572</v>
      </c>
      <c r="K7531" s="10">
        <v>1570</v>
      </c>
      <c r="L7531" s="10">
        <v>2</v>
      </c>
      <c r="M7531" s="10">
        <v>1577.85</v>
      </c>
      <c r="N7531" s="10">
        <v>-5.8499999999999091</v>
      </c>
    </row>
    <row r="7532" spans="1:14" x14ac:dyDescent="0.25">
      <c r="A7532" s="9" t="s">
        <v>940</v>
      </c>
      <c r="B7532" s="9" t="s">
        <v>223</v>
      </c>
      <c r="C7532" s="9" t="s">
        <v>42</v>
      </c>
      <c r="D7532" s="9" t="s">
        <v>43</v>
      </c>
      <c r="E7532" s="10">
        <v>3567.37</v>
      </c>
      <c r="F7532" s="10">
        <v>3556.0492610837437</v>
      </c>
      <c r="G7532" s="10">
        <v>11.320738916256232</v>
      </c>
      <c r="H7532" s="10">
        <v>3609.39</v>
      </c>
      <c r="I7532" s="10">
        <v>-42.019999999999982</v>
      </c>
      <c r="J7532" s="10">
        <v>18900</v>
      </c>
      <c r="K7532" s="10">
        <v>18839.999999999996</v>
      </c>
      <c r="L7532" s="10">
        <v>60.000000000003638</v>
      </c>
      <c r="M7532" s="10">
        <v>19122.599999999999</v>
      </c>
      <c r="N7532" s="10">
        <v>-222.59999999999854</v>
      </c>
    </row>
    <row r="7533" spans="1:14" x14ac:dyDescent="0.25">
      <c r="A7533" s="9" t="s">
        <v>940</v>
      </c>
      <c r="B7533" s="9" t="s">
        <v>221</v>
      </c>
      <c r="C7533" s="9" t="s">
        <v>42</v>
      </c>
      <c r="D7533" s="9" t="s">
        <v>43</v>
      </c>
      <c r="E7533" s="10">
        <v>9066.56</v>
      </c>
      <c r="F7533" s="10">
        <v>9066.5588235294126</v>
      </c>
      <c r="G7533" s="10">
        <v>1.1764705868699821E-3</v>
      </c>
      <c r="H7533" s="10">
        <v>9247.89</v>
      </c>
      <c r="I7533" s="10">
        <v>-181.32999999999993</v>
      </c>
      <c r="J7533" s="10">
        <v>18840</v>
      </c>
      <c r="K7533" s="10">
        <v>18840</v>
      </c>
      <c r="L7533" s="10">
        <v>0</v>
      </c>
      <c r="M7533" s="10">
        <v>19216.8</v>
      </c>
      <c r="N7533" s="10">
        <v>-376.79999999999927</v>
      </c>
    </row>
    <row r="7534" spans="1:14" x14ac:dyDescent="0.25">
      <c r="A7534" s="9" t="s">
        <v>940</v>
      </c>
      <c r="B7534" s="9" t="s">
        <v>225</v>
      </c>
      <c r="C7534" s="9" t="s">
        <v>42</v>
      </c>
      <c r="D7534" s="9" t="s">
        <v>43</v>
      </c>
      <c r="E7534" s="10">
        <v>10166.23</v>
      </c>
      <c r="F7534" s="10">
        <v>10054.157635467978</v>
      </c>
      <c r="G7534" s="10">
        <v>112.07236453202131</v>
      </c>
      <c r="H7534" s="10">
        <v>10204.969999999999</v>
      </c>
      <c r="I7534" s="10">
        <v>-38.739999999999782</v>
      </c>
      <c r="J7534" s="10">
        <v>19050</v>
      </c>
      <c r="K7534" s="10">
        <v>18839.999999999996</v>
      </c>
      <c r="L7534" s="10">
        <v>210.00000000000364</v>
      </c>
      <c r="M7534" s="10">
        <v>19122.599999999999</v>
      </c>
      <c r="N7534" s="10">
        <v>-72.599999999998545</v>
      </c>
    </row>
    <row r="7535" spans="1:14" x14ac:dyDescent="0.25">
      <c r="A7535" s="9" t="s">
        <v>940</v>
      </c>
      <c r="B7535" s="9" t="s">
        <v>226</v>
      </c>
      <c r="C7535" s="9" t="s">
        <v>42</v>
      </c>
      <c r="D7535" s="9" t="s">
        <v>43</v>
      </c>
      <c r="E7535" s="10">
        <v>14899.8</v>
      </c>
      <c r="F7535" s="10">
        <v>14774.32512315271</v>
      </c>
      <c r="G7535" s="10">
        <v>125.47487684728912</v>
      </c>
      <c r="H7535" s="10">
        <v>14995.94</v>
      </c>
      <c r="I7535" s="10">
        <v>-96.140000000001237</v>
      </c>
      <c r="J7535" s="10">
        <v>19000</v>
      </c>
      <c r="K7535" s="10">
        <v>18839.999999999996</v>
      </c>
      <c r="L7535" s="10">
        <v>160.00000000000364</v>
      </c>
      <c r="M7535" s="10">
        <v>19122.599999999999</v>
      </c>
      <c r="N7535" s="10">
        <v>-122.59999999999854</v>
      </c>
    </row>
    <row r="7536" spans="1:14" x14ac:dyDescent="0.25">
      <c r="A7536" s="9" t="s">
        <v>940</v>
      </c>
      <c r="B7536" s="9" t="s">
        <v>228</v>
      </c>
      <c r="C7536" s="9" t="s">
        <v>42</v>
      </c>
      <c r="D7536" s="9" t="s">
        <v>43</v>
      </c>
      <c r="E7536" s="10">
        <v>15703.39</v>
      </c>
      <c r="F7536" s="10">
        <v>15341.034482758621</v>
      </c>
      <c r="G7536" s="10">
        <v>362.35551724137804</v>
      </c>
      <c r="H7536" s="10">
        <v>15571.15</v>
      </c>
      <c r="I7536" s="10">
        <v>132.23999999999978</v>
      </c>
      <c r="J7536" s="10">
        <v>19285</v>
      </c>
      <c r="K7536" s="10">
        <v>18839.999999999996</v>
      </c>
      <c r="L7536" s="10">
        <v>445.00000000000364</v>
      </c>
      <c r="M7536" s="10">
        <v>19122.599999999999</v>
      </c>
      <c r="N7536" s="10">
        <v>162.40000000000146</v>
      </c>
    </row>
    <row r="7537" spans="1:14" x14ac:dyDescent="0.25">
      <c r="A7537" s="9" t="s">
        <v>940</v>
      </c>
      <c r="B7537" s="9" t="s">
        <v>227</v>
      </c>
      <c r="C7537" s="9" t="s">
        <v>42</v>
      </c>
      <c r="D7537" s="9" t="s">
        <v>43</v>
      </c>
      <c r="E7537" s="10">
        <v>16305.6</v>
      </c>
      <c r="F7537" s="10">
        <v>16202.403940886697</v>
      </c>
      <c r="G7537" s="10">
        <v>103.19605911330291</v>
      </c>
      <c r="H7537" s="10">
        <v>16445.439999999999</v>
      </c>
      <c r="I7537" s="10">
        <v>-139.83999999999833</v>
      </c>
      <c r="J7537" s="10">
        <v>1580</v>
      </c>
      <c r="K7537" s="10">
        <v>1570</v>
      </c>
      <c r="L7537" s="10">
        <v>10</v>
      </c>
      <c r="M7537" s="10">
        <v>1593.55</v>
      </c>
      <c r="N7537" s="10">
        <v>-13.549999999999955</v>
      </c>
    </row>
    <row r="7538" spans="1:14" x14ac:dyDescent="0.25">
      <c r="A7538" s="9" t="s">
        <v>940</v>
      </c>
      <c r="B7538" s="9" t="s">
        <v>229</v>
      </c>
      <c r="C7538" s="9" t="s">
        <v>42</v>
      </c>
      <c r="D7538" s="9" t="s">
        <v>43</v>
      </c>
      <c r="E7538" s="10">
        <v>32680</v>
      </c>
      <c r="F7538" s="10">
        <v>32404.796019900499</v>
      </c>
      <c r="G7538" s="10">
        <v>275.20398009950077</v>
      </c>
      <c r="H7538" s="10">
        <v>32566.82</v>
      </c>
      <c r="I7538" s="10">
        <v>113.18000000000029</v>
      </c>
      <c r="J7538" s="10">
        <v>19000</v>
      </c>
      <c r="K7538" s="10">
        <v>18840</v>
      </c>
      <c r="L7538" s="10">
        <v>160</v>
      </c>
      <c r="M7538" s="10">
        <v>18934.2</v>
      </c>
      <c r="N7538" s="10">
        <v>65.799999999999272</v>
      </c>
    </row>
    <row r="7539" spans="1:14" x14ac:dyDescent="0.25">
      <c r="A7539" s="9" t="s">
        <v>940</v>
      </c>
      <c r="B7539" s="9" t="s">
        <v>88</v>
      </c>
      <c r="C7539" s="9" t="s">
        <v>42</v>
      </c>
      <c r="D7539" s="9" t="s">
        <v>43</v>
      </c>
      <c r="E7539" s="10">
        <v>95960.16</v>
      </c>
      <c r="F7539" s="10">
        <v>95423.277227722778</v>
      </c>
      <c r="G7539" s="10">
        <v>536.88277227722574</v>
      </c>
      <c r="H7539" s="10">
        <v>96377.51</v>
      </c>
      <c r="I7539" s="10">
        <v>-417.34999999999127</v>
      </c>
      <c r="J7539" s="10">
        <v>18946</v>
      </c>
      <c r="K7539" s="10">
        <v>18840</v>
      </c>
      <c r="L7539" s="10">
        <v>106</v>
      </c>
      <c r="M7539" s="10">
        <v>19028.400000000001</v>
      </c>
      <c r="N7539" s="10">
        <v>-82.400000000001455</v>
      </c>
    </row>
    <row r="7540" spans="1:14" x14ac:dyDescent="0.25">
      <c r="A7540" s="9" t="s">
        <v>940</v>
      </c>
      <c r="B7540" s="9" t="s">
        <v>230</v>
      </c>
      <c r="C7540" s="9" t="s">
        <v>42</v>
      </c>
      <c r="D7540" s="9" t="s">
        <v>53</v>
      </c>
      <c r="E7540" s="10">
        <v>78768.97</v>
      </c>
      <c r="F7540" s="10">
        <v>77996.129353233831</v>
      </c>
      <c r="G7540" s="10">
        <v>772.84064676616981</v>
      </c>
      <c r="H7540" s="10">
        <v>78386.11</v>
      </c>
      <c r="I7540" s="10">
        <v>382.86000000000058</v>
      </c>
      <c r="J7540" s="10">
        <v>14270</v>
      </c>
      <c r="K7540" s="10">
        <v>14130</v>
      </c>
      <c r="L7540" s="10">
        <v>140</v>
      </c>
      <c r="M7540" s="10">
        <v>14200.65</v>
      </c>
      <c r="N7540" s="10">
        <v>69.350000000000364</v>
      </c>
    </row>
    <row r="7541" spans="1:14" x14ac:dyDescent="0.25">
      <c r="A7541" s="9" t="s">
        <v>940</v>
      </c>
      <c r="B7541" s="9" t="s">
        <v>54</v>
      </c>
      <c r="C7541" s="9" t="s">
        <v>42</v>
      </c>
      <c r="D7541" s="9" t="s">
        <v>55</v>
      </c>
      <c r="E7541" s="10">
        <v>1897.73</v>
      </c>
      <c r="F7541" s="10">
        <v>932.57843137254906</v>
      </c>
      <c r="G7541" s="10">
        <v>965.15156862745096</v>
      </c>
      <c r="H7541" s="10">
        <v>951.23</v>
      </c>
      <c r="I7541" s="10">
        <v>946.5</v>
      </c>
      <c r="J7541" s="10">
        <v>345.041</v>
      </c>
      <c r="K7541" s="10">
        <v>169.5598039215686</v>
      </c>
      <c r="L7541" s="10">
        <v>175.4811960784314</v>
      </c>
      <c r="M7541" s="10">
        <v>172.95099999999999</v>
      </c>
      <c r="N7541" s="10">
        <v>172.09</v>
      </c>
    </row>
    <row r="7542" spans="1:14" x14ac:dyDescent="0.25">
      <c r="A7542" s="9" t="s">
        <v>941</v>
      </c>
      <c r="B7542" s="9" t="s">
        <v>25</v>
      </c>
      <c r="C7542" s="9" t="s">
        <v>26</v>
      </c>
      <c r="D7542" s="9" t="s">
        <v>27</v>
      </c>
      <c r="E7542" s="10">
        <v>-628.29</v>
      </c>
      <c r="F7542" s="10">
        <v>0</v>
      </c>
      <c r="G7542" s="10">
        <v>-628.29</v>
      </c>
      <c r="H7542" s="10">
        <v>0</v>
      </c>
      <c r="I7542" s="10">
        <v>-628.29</v>
      </c>
      <c r="J7542" s="10">
        <v>0</v>
      </c>
      <c r="K7542" s="10">
        <v>0</v>
      </c>
      <c r="L7542" s="10">
        <v>0</v>
      </c>
      <c r="M7542" s="10">
        <v>0</v>
      </c>
      <c r="N7542" s="10">
        <v>0</v>
      </c>
    </row>
    <row r="7543" spans="1:14" x14ac:dyDescent="0.25">
      <c r="A7543" s="9" t="s">
        <v>941</v>
      </c>
      <c r="B7543" s="9" t="s">
        <v>28</v>
      </c>
      <c r="C7543" s="9" t="s">
        <v>29</v>
      </c>
      <c r="D7543" s="9" t="s">
        <v>27</v>
      </c>
      <c r="E7543" s="10">
        <v>4.0199999999999996</v>
      </c>
      <c r="F7543" s="10">
        <v>0</v>
      </c>
      <c r="G7543" s="10">
        <v>4.0199999999999996</v>
      </c>
      <c r="H7543" s="10">
        <v>4</v>
      </c>
      <c r="I7543" s="10">
        <v>1.9999999999999574E-2</v>
      </c>
      <c r="J7543" s="10">
        <v>0</v>
      </c>
      <c r="K7543" s="10">
        <v>0</v>
      </c>
      <c r="L7543" s="10">
        <v>0</v>
      </c>
      <c r="M7543" s="10">
        <v>0</v>
      </c>
      <c r="N7543" s="10">
        <v>0</v>
      </c>
    </row>
    <row r="7544" spans="1:14" x14ac:dyDescent="0.25">
      <c r="A7544" s="9" t="s">
        <v>941</v>
      </c>
      <c r="B7544" s="9" t="s">
        <v>30</v>
      </c>
      <c r="C7544" s="9" t="s">
        <v>29</v>
      </c>
      <c r="D7544" s="9" t="s">
        <v>27</v>
      </c>
      <c r="E7544" s="10">
        <v>93.74</v>
      </c>
      <c r="F7544" s="10">
        <v>0</v>
      </c>
      <c r="G7544" s="10">
        <v>93.74</v>
      </c>
      <c r="H7544" s="10">
        <v>93.25</v>
      </c>
      <c r="I7544" s="10">
        <v>0.48999999999999488</v>
      </c>
      <c r="J7544" s="10">
        <v>0</v>
      </c>
      <c r="K7544" s="10">
        <v>0</v>
      </c>
      <c r="L7544" s="10">
        <v>0</v>
      </c>
      <c r="M7544" s="10">
        <v>0</v>
      </c>
      <c r="N7544" s="10">
        <v>0</v>
      </c>
    </row>
    <row r="7545" spans="1:14" x14ac:dyDescent="0.25">
      <c r="A7545" s="9" t="s">
        <v>941</v>
      </c>
      <c r="B7545" s="9" t="s">
        <v>31</v>
      </c>
      <c r="C7545" s="9" t="s">
        <v>29</v>
      </c>
      <c r="D7545" s="9" t="s">
        <v>27</v>
      </c>
      <c r="E7545" s="10">
        <v>629.38</v>
      </c>
      <c r="F7545" s="10">
        <v>0</v>
      </c>
      <c r="G7545" s="10">
        <v>629.38</v>
      </c>
      <c r="H7545" s="10">
        <v>626.11</v>
      </c>
      <c r="I7545" s="10">
        <v>3.2699999999999818</v>
      </c>
      <c r="J7545" s="10">
        <v>0</v>
      </c>
      <c r="K7545" s="10">
        <v>0</v>
      </c>
      <c r="L7545" s="10">
        <v>0</v>
      </c>
      <c r="M7545" s="10">
        <v>0</v>
      </c>
      <c r="N7545" s="10">
        <v>0</v>
      </c>
    </row>
    <row r="7546" spans="1:14" x14ac:dyDescent="0.25">
      <c r="A7546" s="9" t="s">
        <v>941</v>
      </c>
      <c r="B7546" s="9" t="s">
        <v>32</v>
      </c>
      <c r="C7546" s="9" t="s">
        <v>33</v>
      </c>
      <c r="D7546" s="9" t="s">
        <v>27</v>
      </c>
      <c r="E7546" s="10">
        <v>1206.18</v>
      </c>
      <c r="F7546" s="10">
        <v>0</v>
      </c>
      <c r="G7546" s="10">
        <v>1206.18</v>
      </c>
      <c r="H7546" s="10">
        <v>1141.6400000000001</v>
      </c>
      <c r="I7546" s="10">
        <v>64.539999999999964</v>
      </c>
      <c r="J7546" s="10">
        <v>3.42</v>
      </c>
      <c r="K7546" s="10">
        <v>0</v>
      </c>
      <c r="L7546" s="10">
        <v>3.42</v>
      </c>
      <c r="M7546" s="10">
        <v>3.2370000000000001</v>
      </c>
      <c r="N7546" s="10">
        <v>0.18299999999999983</v>
      </c>
    </row>
    <row r="7547" spans="1:14" x14ac:dyDescent="0.25">
      <c r="A7547" s="9" t="s">
        <v>941</v>
      </c>
      <c r="B7547" s="9" t="s">
        <v>34</v>
      </c>
      <c r="C7547" s="9" t="s">
        <v>33</v>
      </c>
      <c r="D7547" s="9" t="s">
        <v>27</v>
      </c>
      <c r="E7547" s="10">
        <v>4146.3100000000004</v>
      </c>
      <c r="F7547" s="10">
        <v>0</v>
      </c>
      <c r="G7547" s="10">
        <v>4146.3100000000004</v>
      </c>
      <c r="H7547" s="10">
        <v>3924.45</v>
      </c>
      <c r="I7547" s="10">
        <v>221.86000000000058</v>
      </c>
      <c r="J7547" s="10">
        <v>3.42</v>
      </c>
      <c r="K7547" s="10">
        <v>0</v>
      </c>
      <c r="L7547" s="10">
        <v>3.42</v>
      </c>
      <c r="M7547" s="10">
        <v>3.2370000000000001</v>
      </c>
      <c r="N7547" s="10">
        <v>0.18299999999999983</v>
      </c>
    </row>
    <row r="7548" spans="1:14" x14ac:dyDescent="0.25">
      <c r="A7548" s="9" t="s">
        <v>941</v>
      </c>
      <c r="B7548" s="9" t="s">
        <v>35</v>
      </c>
      <c r="C7548" s="9" t="s">
        <v>33</v>
      </c>
      <c r="D7548" s="9" t="s">
        <v>27</v>
      </c>
      <c r="E7548" s="10">
        <v>4486.05</v>
      </c>
      <c r="F7548" s="10">
        <v>0</v>
      </c>
      <c r="G7548" s="10">
        <v>4486.05</v>
      </c>
      <c r="H7548" s="10">
        <v>4245.91</v>
      </c>
      <c r="I7548" s="10">
        <v>240.14000000000033</v>
      </c>
      <c r="J7548" s="10">
        <v>71.819999999999993</v>
      </c>
      <c r="K7548" s="10">
        <v>0</v>
      </c>
      <c r="L7548" s="10">
        <v>71.819999999999993</v>
      </c>
      <c r="M7548" s="10">
        <v>67.974999999999994</v>
      </c>
      <c r="N7548" s="10">
        <v>3.8449999999999989</v>
      </c>
    </row>
    <row r="7549" spans="1:14" x14ac:dyDescent="0.25">
      <c r="A7549" s="9" t="s">
        <v>941</v>
      </c>
      <c r="B7549" s="9" t="s">
        <v>36</v>
      </c>
      <c r="C7549" s="9" t="s">
        <v>29</v>
      </c>
      <c r="D7549" s="9" t="s">
        <v>27</v>
      </c>
      <c r="E7549" s="10">
        <v>7051.32</v>
      </c>
      <c r="F7549" s="10">
        <v>0</v>
      </c>
      <c r="G7549" s="10">
        <v>7051.32</v>
      </c>
      <c r="H7549" s="10">
        <v>7014.71</v>
      </c>
      <c r="I7549" s="10">
        <v>36.609999999999673</v>
      </c>
      <c r="J7549" s="10">
        <v>0</v>
      </c>
      <c r="K7549" s="10">
        <v>0</v>
      </c>
      <c r="L7549" s="10">
        <v>0</v>
      </c>
      <c r="M7549" s="10">
        <v>0</v>
      </c>
      <c r="N7549" s="10">
        <v>0</v>
      </c>
    </row>
    <row r="7550" spans="1:14" x14ac:dyDescent="0.25">
      <c r="A7550" s="9" t="s">
        <v>941</v>
      </c>
      <c r="B7550" s="9" t="s">
        <v>37</v>
      </c>
      <c r="C7550" s="9" t="s">
        <v>29</v>
      </c>
      <c r="D7550" s="9" t="s">
        <v>27</v>
      </c>
      <c r="E7550" s="10">
        <v>16306.22</v>
      </c>
      <c r="F7550" s="10">
        <v>0</v>
      </c>
      <c r="G7550" s="10">
        <v>16306.22</v>
      </c>
      <c r="H7550" s="10">
        <v>16221.56</v>
      </c>
      <c r="I7550" s="10">
        <v>84.659999999999854</v>
      </c>
      <c r="J7550" s="10">
        <v>0</v>
      </c>
      <c r="K7550" s="10">
        <v>0</v>
      </c>
      <c r="L7550" s="10">
        <v>0</v>
      </c>
      <c r="M7550" s="10">
        <v>0</v>
      </c>
      <c r="N7550" s="10">
        <v>0</v>
      </c>
    </row>
    <row r="7551" spans="1:14" x14ac:dyDescent="0.25">
      <c r="A7551" s="9" t="s">
        <v>941</v>
      </c>
      <c r="B7551" s="9" t="s">
        <v>239</v>
      </c>
      <c r="C7551" s="9" t="s">
        <v>39</v>
      </c>
      <c r="D7551" s="9" t="s">
        <v>40</v>
      </c>
      <c r="E7551" s="10">
        <v>-408961.63</v>
      </c>
      <c r="F7551" s="10">
        <v>0</v>
      </c>
      <c r="G7551" s="10">
        <v>-408961.63</v>
      </c>
      <c r="H7551" s="10">
        <v>-408961.73</v>
      </c>
      <c r="I7551" s="10">
        <v>9.9999999976716936E-2</v>
      </c>
      <c r="J7551" s="10">
        <v>-2104</v>
      </c>
      <c r="K7551" s="10">
        <v>0</v>
      </c>
      <c r="L7551" s="10">
        <v>-2104</v>
      </c>
      <c r="M7551" s="10">
        <v>-2104</v>
      </c>
      <c r="N7551" s="10">
        <v>0</v>
      </c>
    </row>
    <row r="7552" spans="1:14" x14ac:dyDescent="0.25">
      <c r="A7552" s="9" t="s">
        <v>941</v>
      </c>
      <c r="B7552" s="9" t="s">
        <v>92</v>
      </c>
      <c r="C7552" s="9" t="s">
        <v>42</v>
      </c>
      <c r="D7552" s="9" t="s">
        <v>43</v>
      </c>
      <c r="E7552" s="10">
        <v>210.67</v>
      </c>
      <c r="F7552" s="10">
        <v>179.0891089108911</v>
      </c>
      <c r="G7552" s="10">
        <v>31.580891089108889</v>
      </c>
      <c r="H7552" s="10">
        <v>180.88</v>
      </c>
      <c r="I7552" s="10">
        <v>29.789999999999992</v>
      </c>
      <c r="J7552" s="10">
        <v>2475</v>
      </c>
      <c r="K7552" s="10">
        <v>2104</v>
      </c>
      <c r="L7552" s="10">
        <v>371</v>
      </c>
      <c r="M7552" s="10">
        <v>2125.04</v>
      </c>
      <c r="N7552" s="10">
        <v>349.96000000000004</v>
      </c>
    </row>
    <row r="7553" spans="1:14" x14ac:dyDescent="0.25">
      <c r="A7553" s="9" t="s">
        <v>941</v>
      </c>
      <c r="B7553" s="9" t="s">
        <v>80</v>
      </c>
      <c r="C7553" s="9" t="s">
        <v>42</v>
      </c>
      <c r="D7553" s="9" t="s">
        <v>43</v>
      </c>
      <c r="E7553" s="10">
        <v>2471.98</v>
      </c>
      <c r="F7553" s="10">
        <v>2463.7810945273632</v>
      </c>
      <c r="G7553" s="10">
        <v>8.1989054726368522</v>
      </c>
      <c r="H7553" s="10">
        <v>2476.1</v>
      </c>
      <c r="I7553" s="10">
        <v>-4.1199999999998909</v>
      </c>
      <c r="J7553" s="10">
        <v>2111</v>
      </c>
      <c r="K7553" s="10">
        <v>2104</v>
      </c>
      <c r="L7553" s="10">
        <v>7</v>
      </c>
      <c r="M7553" s="10">
        <v>2114.52</v>
      </c>
      <c r="N7553" s="10">
        <v>-3.5199999999999818</v>
      </c>
    </row>
    <row r="7554" spans="1:14" x14ac:dyDescent="0.25">
      <c r="A7554" s="9" t="s">
        <v>941</v>
      </c>
      <c r="B7554" s="9" t="s">
        <v>241</v>
      </c>
      <c r="C7554" s="9" t="s">
        <v>42</v>
      </c>
      <c r="D7554" s="9" t="s">
        <v>43</v>
      </c>
      <c r="E7554" s="10">
        <v>4775.37</v>
      </c>
      <c r="F7554" s="10">
        <v>4765.5566502463053</v>
      </c>
      <c r="G7554" s="10">
        <v>9.8133497536946379</v>
      </c>
      <c r="H7554" s="10">
        <v>4837.04</v>
      </c>
      <c r="I7554" s="10">
        <v>-61.670000000000073</v>
      </c>
      <c r="J7554" s="10">
        <v>25300</v>
      </c>
      <c r="K7554" s="10">
        <v>25248</v>
      </c>
      <c r="L7554" s="10">
        <v>52</v>
      </c>
      <c r="M7554" s="10">
        <v>25626.720000000001</v>
      </c>
      <c r="N7554" s="10">
        <v>-326.72000000000116</v>
      </c>
    </row>
    <row r="7555" spans="1:14" x14ac:dyDescent="0.25">
      <c r="A7555" s="9" t="s">
        <v>941</v>
      </c>
      <c r="B7555" s="9" t="s">
        <v>221</v>
      </c>
      <c r="C7555" s="9" t="s">
        <v>42</v>
      </c>
      <c r="D7555" s="9" t="s">
        <v>43</v>
      </c>
      <c r="E7555" s="10">
        <v>12271.62</v>
      </c>
      <c r="F7555" s="10">
        <v>12150.343137254902</v>
      </c>
      <c r="G7555" s="10">
        <v>121.2768627450987</v>
      </c>
      <c r="H7555" s="10">
        <v>12393.35</v>
      </c>
      <c r="I7555" s="10">
        <v>-121.72999999999956</v>
      </c>
      <c r="J7555" s="10">
        <v>25500</v>
      </c>
      <c r="K7555" s="10">
        <v>25248</v>
      </c>
      <c r="L7555" s="10">
        <v>252</v>
      </c>
      <c r="M7555" s="10">
        <v>25752.959999999999</v>
      </c>
      <c r="N7555" s="10">
        <v>-252.95999999999913</v>
      </c>
    </row>
    <row r="7556" spans="1:14" x14ac:dyDescent="0.25">
      <c r="A7556" s="9" t="s">
        <v>941</v>
      </c>
      <c r="B7556" s="9" t="s">
        <v>225</v>
      </c>
      <c r="C7556" s="9" t="s">
        <v>42</v>
      </c>
      <c r="D7556" s="9" t="s">
        <v>43</v>
      </c>
      <c r="E7556" s="10">
        <v>13501.6</v>
      </c>
      <c r="F7556" s="10">
        <v>13473.852216748768</v>
      </c>
      <c r="G7556" s="10">
        <v>27.747783251232249</v>
      </c>
      <c r="H7556" s="10">
        <v>13675.96</v>
      </c>
      <c r="I7556" s="10">
        <v>-174.35999999999876</v>
      </c>
      <c r="J7556" s="10">
        <v>25300</v>
      </c>
      <c r="K7556" s="10">
        <v>25248</v>
      </c>
      <c r="L7556" s="10">
        <v>52</v>
      </c>
      <c r="M7556" s="10">
        <v>25626.720000000001</v>
      </c>
      <c r="N7556" s="10">
        <v>-326.72000000000116</v>
      </c>
    </row>
    <row r="7557" spans="1:14" x14ac:dyDescent="0.25">
      <c r="A7557" s="9" t="s">
        <v>941</v>
      </c>
      <c r="B7557" s="9" t="s">
        <v>226</v>
      </c>
      <c r="C7557" s="9" t="s">
        <v>42</v>
      </c>
      <c r="D7557" s="9" t="s">
        <v>43</v>
      </c>
      <c r="E7557" s="10">
        <v>19840.259999999998</v>
      </c>
      <c r="F7557" s="10">
        <v>19799.477832512315</v>
      </c>
      <c r="G7557" s="10">
        <v>40.782167487683182</v>
      </c>
      <c r="H7557" s="10">
        <v>20096.47</v>
      </c>
      <c r="I7557" s="10">
        <v>-256.21000000000276</v>
      </c>
      <c r="J7557" s="10">
        <v>25300</v>
      </c>
      <c r="K7557" s="10">
        <v>25248</v>
      </c>
      <c r="L7557" s="10">
        <v>52</v>
      </c>
      <c r="M7557" s="10">
        <v>25626.720000000001</v>
      </c>
      <c r="N7557" s="10">
        <v>-326.72000000000116</v>
      </c>
    </row>
    <row r="7558" spans="1:14" x14ac:dyDescent="0.25">
      <c r="A7558" s="9" t="s">
        <v>941</v>
      </c>
      <c r="B7558" s="9" t="s">
        <v>228</v>
      </c>
      <c r="C7558" s="9" t="s">
        <v>42</v>
      </c>
      <c r="D7558" s="9" t="s">
        <v>43</v>
      </c>
      <c r="E7558" s="10">
        <v>20764.14</v>
      </c>
      <c r="F7558" s="10">
        <v>20558.945812807884</v>
      </c>
      <c r="G7558" s="10">
        <v>205.19418719211535</v>
      </c>
      <c r="H7558" s="10">
        <v>20867.330000000002</v>
      </c>
      <c r="I7558" s="10">
        <v>-103.19000000000233</v>
      </c>
      <c r="J7558" s="10">
        <v>25500</v>
      </c>
      <c r="K7558" s="10">
        <v>25248</v>
      </c>
      <c r="L7558" s="10">
        <v>252</v>
      </c>
      <c r="M7558" s="10">
        <v>25626.720000000001</v>
      </c>
      <c r="N7558" s="10">
        <v>-126.72000000000116</v>
      </c>
    </row>
    <row r="7559" spans="1:14" x14ac:dyDescent="0.25">
      <c r="A7559" s="9" t="s">
        <v>941</v>
      </c>
      <c r="B7559" s="9" t="s">
        <v>227</v>
      </c>
      <c r="C7559" s="9" t="s">
        <v>42</v>
      </c>
      <c r="D7559" s="9" t="s">
        <v>43</v>
      </c>
      <c r="E7559" s="10">
        <v>22188</v>
      </c>
      <c r="F7559" s="10">
        <v>21713.280788177341</v>
      </c>
      <c r="G7559" s="10">
        <v>474.71921182265942</v>
      </c>
      <c r="H7559" s="10">
        <v>22038.98</v>
      </c>
      <c r="I7559" s="10">
        <v>149.02000000000044</v>
      </c>
      <c r="J7559" s="10">
        <v>2150</v>
      </c>
      <c r="K7559" s="10">
        <v>2104</v>
      </c>
      <c r="L7559" s="10">
        <v>46</v>
      </c>
      <c r="M7559" s="10">
        <v>2135.56</v>
      </c>
      <c r="N7559" s="10">
        <v>14.440000000000055</v>
      </c>
    </row>
    <row r="7560" spans="1:14" x14ac:dyDescent="0.25">
      <c r="A7560" s="9" t="s">
        <v>941</v>
      </c>
      <c r="B7560" s="9" t="s">
        <v>229</v>
      </c>
      <c r="C7560" s="9" t="s">
        <v>42</v>
      </c>
      <c r="D7560" s="9" t="s">
        <v>43</v>
      </c>
      <c r="E7560" s="10">
        <v>43860</v>
      </c>
      <c r="F7560" s="10">
        <v>43426.557213930348</v>
      </c>
      <c r="G7560" s="10">
        <v>433.44278606965236</v>
      </c>
      <c r="H7560" s="10">
        <v>43643.69</v>
      </c>
      <c r="I7560" s="10">
        <v>216.30999999999767</v>
      </c>
      <c r="J7560" s="10">
        <v>25500</v>
      </c>
      <c r="K7560" s="10">
        <v>25248</v>
      </c>
      <c r="L7560" s="10">
        <v>252</v>
      </c>
      <c r="M7560" s="10">
        <v>25374.240000000002</v>
      </c>
      <c r="N7560" s="10">
        <v>125.7599999999984</v>
      </c>
    </row>
    <row r="7561" spans="1:14" x14ac:dyDescent="0.25">
      <c r="A7561" s="9" t="s">
        <v>941</v>
      </c>
      <c r="B7561" s="9" t="s">
        <v>88</v>
      </c>
      <c r="C7561" s="9" t="s">
        <v>42</v>
      </c>
      <c r="D7561" s="9" t="s">
        <v>43</v>
      </c>
      <c r="E7561" s="10">
        <v>128912.6</v>
      </c>
      <c r="F7561" s="10">
        <v>127879.35643564357</v>
      </c>
      <c r="G7561" s="10">
        <v>1033.2435643564386</v>
      </c>
      <c r="H7561" s="10">
        <v>129158.15</v>
      </c>
      <c r="I7561" s="10">
        <v>-245.54999999998836</v>
      </c>
      <c r="J7561" s="10">
        <v>25452</v>
      </c>
      <c r="K7561" s="10">
        <v>25248</v>
      </c>
      <c r="L7561" s="10">
        <v>204</v>
      </c>
      <c r="M7561" s="10">
        <v>25500.48</v>
      </c>
      <c r="N7561" s="10">
        <v>-48.479999999999563</v>
      </c>
    </row>
    <row r="7562" spans="1:14" x14ac:dyDescent="0.25">
      <c r="A7562" s="9" t="s">
        <v>941</v>
      </c>
      <c r="B7562" s="9" t="s">
        <v>230</v>
      </c>
      <c r="C7562" s="9" t="s">
        <v>42</v>
      </c>
      <c r="D7562" s="9" t="s">
        <v>53</v>
      </c>
      <c r="E7562" s="10">
        <v>105595.69</v>
      </c>
      <c r="F7562" s="10">
        <v>104524.74626865672</v>
      </c>
      <c r="G7562" s="10">
        <v>1070.9437313432863</v>
      </c>
      <c r="H7562" s="10">
        <v>105047.37</v>
      </c>
      <c r="I7562" s="10">
        <v>548.32000000000698</v>
      </c>
      <c r="J7562" s="10">
        <v>19130</v>
      </c>
      <c r="K7562" s="10">
        <v>18936</v>
      </c>
      <c r="L7562" s="10">
        <v>194</v>
      </c>
      <c r="M7562" s="10">
        <v>19030.68</v>
      </c>
      <c r="N7562" s="10">
        <v>99.319999999999709</v>
      </c>
    </row>
    <row r="7563" spans="1:14" x14ac:dyDescent="0.25">
      <c r="A7563" s="9" t="s">
        <v>941</v>
      </c>
      <c r="B7563" s="9" t="s">
        <v>54</v>
      </c>
      <c r="C7563" s="9" t="s">
        <v>42</v>
      </c>
      <c r="D7563" s="9" t="s">
        <v>55</v>
      </c>
      <c r="E7563" s="10">
        <v>1274.77</v>
      </c>
      <c r="F7563" s="10">
        <v>1249.7745098039215</v>
      </c>
      <c r="G7563" s="10">
        <v>24.995490196078435</v>
      </c>
      <c r="H7563" s="10">
        <v>1274.77</v>
      </c>
      <c r="I7563" s="10">
        <v>0</v>
      </c>
      <c r="J7563" s="10">
        <v>231.77699999999999</v>
      </c>
      <c r="K7563" s="10">
        <v>227.23235294117643</v>
      </c>
      <c r="L7563" s="10">
        <v>4.544647058823557</v>
      </c>
      <c r="M7563" s="10">
        <v>231.77699999999999</v>
      </c>
      <c r="N7563" s="10">
        <v>0</v>
      </c>
    </row>
    <row r="7564" spans="1:14" x14ac:dyDescent="0.25">
      <c r="A7564" s="9" t="s">
        <v>942</v>
      </c>
      <c r="B7564" s="9" t="s">
        <v>25</v>
      </c>
      <c r="C7564" s="9" t="s">
        <v>26</v>
      </c>
      <c r="D7564" s="9" t="s">
        <v>27</v>
      </c>
      <c r="E7564" s="10">
        <v>-12234.08</v>
      </c>
      <c r="F7564" s="10">
        <v>0</v>
      </c>
      <c r="G7564" s="10">
        <v>-12234.08</v>
      </c>
      <c r="H7564" s="10">
        <v>0</v>
      </c>
      <c r="I7564" s="10">
        <v>-12234.08</v>
      </c>
      <c r="J7564" s="10">
        <v>0</v>
      </c>
      <c r="K7564" s="10">
        <v>0</v>
      </c>
      <c r="L7564" s="10">
        <v>0</v>
      </c>
      <c r="M7564" s="10">
        <v>0</v>
      </c>
      <c r="N7564" s="10">
        <v>0</v>
      </c>
    </row>
    <row r="7565" spans="1:14" x14ac:dyDescent="0.25">
      <c r="A7565" s="9" t="s">
        <v>942</v>
      </c>
      <c r="B7565" s="9" t="s">
        <v>28</v>
      </c>
      <c r="C7565" s="9" t="s">
        <v>29</v>
      </c>
      <c r="D7565" s="9" t="s">
        <v>27</v>
      </c>
      <c r="E7565" s="10">
        <v>2.9</v>
      </c>
      <c r="F7565" s="10">
        <v>0</v>
      </c>
      <c r="G7565" s="10">
        <v>2.9</v>
      </c>
      <c r="H7565" s="10">
        <v>2.81</v>
      </c>
      <c r="I7565" s="10">
        <v>8.9999999999999858E-2</v>
      </c>
      <c r="J7565" s="10">
        <v>0</v>
      </c>
      <c r="K7565" s="10">
        <v>0</v>
      </c>
      <c r="L7565" s="10">
        <v>0</v>
      </c>
      <c r="M7565" s="10">
        <v>0</v>
      </c>
      <c r="N7565" s="10">
        <v>0</v>
      </c>
    </row>
    <row r="7566" spans="1:14" x14ac:dyDescent="0.25">
      <c r="A7566" s="9" t="s">
        <v>942</v>
      </c>
      <c r="B7566" s="9" t="s">
        <v>30</v>
      </c>
      <c r="C7566" s="9" t="s">
        <v>29</v>
      </c>
      <c r="D7566" s="9" t="s">
        <v>27</v>
      </c>
      <c r="E7566" s="10">
        <v>67.62</v>
      </c>
      <c r="F7566" s="10">
        <v>0</v>
      </c>
      <c r="G7566" s="10">
        <v>67.62</v>
      </c>
      <c r="H7566" s="10">
        <v>65.66</v>
      </c>
      <c r="I7566" s="10">
        <v>1.960000000000008</v>
      </c>
      <c r="J7566" s="10">
        <v>0</v>
      </c>
      <c r="K7566" s="10">
        <v>0</v>
      </c>
      <c r="L7566" s="10">
        <v>0</v>
      </c>
      <c r="M7566" s="10">
        <v>0</v>
      </c>
      <c r="N7566" s="10">
        <v>0</v>
      </c>
    </row>
    <row r="7567" spans="1:14" x14ac:dyDescent="0.25">
      <c r="A7567" s="9" t="s">
        <v>942</v>
      </c>
      <c r="B7567" s="9" t="s">
        <v>31</v>
      </c>
      <c r="C7567" s="9" t="s">
        <v>29</v>
      </c>
      <c r="D7567" s="9" t="s">
        <v>27</v>
      </c>
      <c r="E7567" s="10">
        <v>454.02</v>
      </c>
      <c r="F7567" s="10">
        <v>0</v>
      </c>
      <c r="G7567" s="10">
        <v>454.02</v>
      </c>
      <c r="H7567" s="10">
        <v>440.87</v>
      </c>
      <c r="I7567" s="10">
        <v>13.149999999999977</v>
      </c>
      <c r="J7567" s="10">
        <v>0</v>
      </c>
      <c r="K7567" s="10">
        <v>0</v>
      </c>
      <c r="L7567" s="10">
        <v>0</v>
      </c>
      <c r="M7567" s="10">
        <v>0</v>
      </c>
      <c r="N7567" s="10">
        <v>0</v>
      </c>
    </row>
    <row r="7568" spans="1:14" x14ac:dyDescent="0.25">
      <c r="A7568" s="9" t="s">
        <v>942</v>
      </c>
      <c r="B7568" s="9" t="s">
        <v>32</v>
      </c>
      <c r="C7568" s="9" t="s">
        <v>33</v>
      </c>
      <c r="D7568" s="9" t="s">
        <v>27</v>
      </c>
      <c r="E7568" s="10">
        <v>1262.6099999999999</v>
      </c>
      <c r="F7568" s="10">
        <v>0</v>
      </c>
      <c r="G7568" s="10">
        <v>1262.6099999999999</v>
      </c>
      <c r="H7568" s="10">
        <v>1161.0999999999999</v>
      </c>
      <c r="I7568" s="10">
        <v>101.50999999999999</v>
      </c>
      <c r="J7568" s="10">
        <v>3.58</v>
      </c>
      <c r="K7568" s="10">
        <v>0</v>
      </c>
      <c r="L7568" s="10">
        <v>3.58</v>
      </c>
      <c r="M7568" s="10">
        <v>3.2919999999999998</v>
      </c>
      <c r="N7568" s="10">
        <v>0.28800000000000026</v>
      </c>
    </row>
    <row r="7569" spans="1:14" x14ac:dyDescent="0.25">
      <c r="A7569" s="9" t="s">
        <v>942</v>
      </c>
      <c r="B7569" s="9" t="s">
        <v>34</v>
      </c>
      <c r="C7569" s="9" t="s">
        <v>33</v>
      </c>
      <c r="D7569" s="9" t="s">
        <v>27</v>
      </c>
      <c r="E7569" s="10">
        <v>4340.29</v>
      </c>
      <c r="F7569" s="10">
        <v>0</v>
      </c>
      <c r="G7569" s="10">
        <v>4340.29</v>
      </c>
      <c r="H7569" s="10">
        <v>3991.35</v>
      </c>
      <c r="I7569" s="10">
        <v>348.94000000000005</v>
      </c>
      <c r="J7569" s="10">
        <v>3.58</v>
      </c>
      <c r="K7569" s="10">
        <v>0</v>
      </c>
      <c r="L7569" s="10">
        <v>3.58</v>
      </c>
      <c r="M7569" s="10">
        <v>3.2919999999999998</v>
      </c>
      <c r="N7569" s="10">
        <v>0.28800000000000026</v>
      </c>
    </row>
    <row r="7570" spans="1:14" x14ac:dyDescent="0.25">
      <c r="A7570" s="9" t="s">
        <v>942</v>
      </c>
      <c r="B7570" s="9" t="s">
        <v>35</v>
      </c>
      <c r="C7570" s="9" t="s">
        <v>33</v>
      </c>
      <c r="D7570" s="9" t="s">
        <v>27</v>
      </c>
      <c r="E7570" s="10">
        <v>4695.92</v>
      </c>
      <c r="F7570" s="10">
        <v>0</v>
      </c>
      <c r="G7570" s="10">
        <v>4695.92</v>
      </c>
      <c r="H7570" s="10">
        <v>4318.4399999999996</v>
      </c>
      <c r="I7570" s="10">
        <v>377.48000000000047</v>
      </c>
      <c r="J7570" s="10">
        <v>75.180000000000007</v>
      </c>
      <c r="K7570" s="10">
        <v>0</v>
      </c>
      <c r="L7570" s="10">
        <v>75.180000000000007</v>
      </c>
      <c r="M7570" s="10">
        <v>69.137</v>
      </c>
      <c r="N7570" s="10">
        <v>6.0430000000000064</v>
      </c>
    </row>
    <row r="7571" spans="1:14" x14ac:dyDescent="0.25">
      <c r="A7571" s="9" t="s">
        <v>942</v>
      </c>
      <c r="B7571" s="9" t="s">
        <v>36</v>
      </c>
      <c r="C7571" s="9" t="s">
        <v>29</v>
      </c>
      <c r="D7571" s="9" t="s">
        <v>27</v>
      </c>
      <c r="E7571" s="10">
        <v>5086.68</v>
      </c>
      <c r="F7571" s="10">
        <v>0</v>
      </c>
      <c r="G7571" s="10">
        <v>5086.68</v>
      </c>
      <c r="H7571" s="10">
        <v>4939.3</v>
      </c>
      <c r="I7571" s="10">
        <v>147.38000000000011</v>
      </c>
      <c r="J7571" s="10">
        <v>0</v>
      </c>
      <c r="K7571" s="10">
        <v>0</v>
      </c>
      <c r="L7571" s="10">
        <v>0</v>
      </c>
      <c r="M7571" s="10">
        <v>0</v>
      </c>
      <c r="N7571" s="10">
        <v>0</v>
      </c>
    </row>
    <row r="7572" spans="1:14" x14ac:dyDescent="0.25">
      <c r="A7572" s="9" t="s">
        <v>942</v>
      </c>
      <c r="B7572" s="9" t="s">
        <v>37</v>
      </c>
      <c r="C7572" s="9" t="s">
        <v>29</v>
      </c>
      <c r="D7572" s="9" t="s">
        <v>27</v>
      </c>
      <c r="E7572" s="10">
        <v>11762.98</v>
      </c>
      <c r="F7572" s="10">
        <v>0</v>
      </c>
      <c r="G7572" s="10">
        <v>11762.98</v>
      </c>
      <c r="H7572" s="10">
        <v>11422.17</v>
      </c>
      <c r="I7572" s="10">
        <v>340.80999999999949</v>
      </c>
      <c r="J7572" s="10">
        <v>0</v>
      </c>
      <c r="K7572" s="10">
        <v>0</v>
      </c>
      <c r="L7572" s="10">
        <v>0</v>
      </c>
      <c r="M7572" s="10">
        <v>0</v>
      </c>
      <c r="N7572" s="10">
        <v>0</v>
      </c>
    </row>
    <row r="7573" spans="1:14" x14ac:dyDescent="0.25">
      <c r="A7573" s="9" t="s">
        <v>942</v>
      </c>
      <c r="B7573" s="9" t="s">
        <v>459</v>
      </c>
      <c r="C7573" s="9" t="s">
        <v>39</v>
      </c>
      <c r="D7573" s="9" t="s">
        <v>40</v>
      </c>
      <c r="E7573" s="10">
        <v>-257743.08</v>
      </c>
      <c r="F7573" s="10">
        <v>0</v>
      </c>
      <c r="G7573" s="10">
        <v>-257743.08</v>
      </c>
      <c r="H7573" s="10">
        <v>-257743.12</v>
      </c>
      <c r="I7573" s="10">
        <v>4.0000000008149073E-2</v>
      </c>
      <c r="J7573" s="10">
        <v>-2963</v>
      </c>
      <c r="K7573" s="10">
        <v>0</v>
      </c>
      <c r="L7573" s="10">
        <v>-2963</v>
      </c>
      <c r="M7573" s="10">
        <v>-2963</v>
      </c>
      <c r="N7573" s="10">
        <v>0</v>
      </c>
    </row>
    <row r="7574" spans="1:14" x14ac:dyDescent="0.25">
      <c r="A7574" s="9" t="s">
        <v>942</v>
      </c>
      <c r="B7574" s="9" t="s">
        <v>84</v>
      </c>
      <c r="C7574" s="9" t="s">
        <v>42</v>
      </c>
      <c r="D7574" s="9" t="s">
        <v>43</v>
      </c>
      <c r="E7574" s="10">
        <v>7273.31</v>
      </c>
      <c r="F7574" s="10">
        <v>0</v>
      </c>
      <c r="G7574" s="10">
        <v>7273.31</v>
      </c>
      <c r="H7574" s="10">
        <v>0</v>
      </c>
      <c r="I7574" s="10">
        <v>7273.31</v>
      </c>
      <c r="J7574" s="10">
        <v>17900</v>
      </c>
      <c r="K7574" s="10">
        <v>0</v>
      </c>
      <c r="L7574" s="10">
        <v>17900</v>
      </c>
      <c r="M7574" s="10">
        <v>0</v>
      </c>
      <c r="N7574" s="10">
        <v>17900</v>
      </c>
    </row>
    <row r="7575" spans="1:14" x14ac:dyDescent="0.25">
      <c r="A7575" s="9" t="s">
        <v>942</v>
      </c>
      <c r="B7575" s="9" t="s">
        <v>92</v>
      </c>
      <c r="C7575" s="9" t="s">
        <v>42</v>
      </c>
      <c r="D7575" s="9" t="s">
        <v>43</v>
      </c>
      <c r="E7575" s="10">
        <v>274.51</v>
      </c>
      <c r="F7575" s="10">
        <v>252.20792079207922</v>
      </c>
      <c r="G7575" s="10">
        <v>22.302079207920769</v>
      </c>
      <c r="H7575" s="10">
        <v>254.73</v>
      </c>
      <c r="I7575" s="10">
        <v>19.78</v>
      </c>
      <c r="J7575" s="10">
        <v>3225</v>
      </c>
      <c r="K7575" s="10">
        <v>2963</v>
      </c>
      <c r="L7575" s="10">
        <v>262</v>
      </c>
      <c r="M7575" s="10">
        <v>2992.63</v>
      </c>
      <c r="N7575" s="10">
        <v>232.36999999999989</v>
      </c>
    </row>
    <row r="7576" spans="1:14" x14ac:dyDescent="0.25">
      <c r="A7576" s="9" t="s">
        <v>942</v>
      </c>
      <c r="B7576" s="9" t="s">
        <v>235</v>
      </c>
      <c r="C7576" s="9" t="s">
        <v>42</v>
      </c>
      <c r="D7576" s="9" t="s">
        <v>43</v>
      </c>
      <c r="E7576" s="10">
        <v>1024.6600000000001</v>
      </c>
      <c r="F7576" s="10">
        <v>1022.2388059701491</v>
      </c>
      <c r="G7576" s="10">
        <v>2.4211940298509944</v>
      </c>
      <c r="H7576" s="10">
        <v>1027.3499999999999</v>
      </c>
      <c r="I7576" s="10">
        <v>-2.6899999999998272</v>
      </c>
      <c r="J7576" s="10">
        <v>2970</v>
      </c>
      <c r="K7576" s="10">
        <v>2963</v>
      </c>
      <c r="L7576" s="10">
        <v>7</v>
      </c>
      <c r="M7576" s="10">
        <v>2977.8150000000001</v>
      </c>
      <c r="N7576" s="10">
        <v>-7.8150000000000546</v>
      </c>
    </row>
    <row r="7577" spans="1:14" x14ac:dyDescent="0.25">
      <c r="A7577" s="9" t="s">
        <v>942</v>
      </c>
      <c r="B7577" s="9" t="s">
        <v>887</v>
      </c>
      <c r="C7577" s="9" t="s">
        <v>42</v>
      </c>
      <c r="D7577" s="9" t="s">
        <v>43</v>
      </c>
      <c r="E7577" s="10">
        <v>2715.75</v>
      </c>
      <c r="F7577" s="10">
        <v>2720.0295566502464</v>
      </c>
      <c r="G7577" s="10">
        <v>-4.2795566502463771</v>
      </c>
      <c r="H7577" s="10">
        <v>2760.83</v>
      </c>
      <c r="I7577" s="10">
        <v>-45.079999999999927</v>
      </c>
      <c r="J7577" s="10">
        <v>17750</v>
      </c>
      <c r="K7577" s="10">
        <v>17777.999999999996</v>
      </c>
      <c r="L7577" s="10">
        <v>-27.999999999996362</v>
      </c>
      <c r="M7577" s="10">
        <v>18044.669999999998</v>
      </c>
      <c r="N7577" s="10">
        <v>-294.66999999999825</v>
      </c>
    </row>
    <row r="7578" spans="1:14" x14ac:dyDescent="0.25">
      <c r="A7578" s="9" t="s">
        <v>942</v>
      </c>
      <c r="B7578" s="9" t="s">
        <v>888</v>
      </c>
      <c r="C7578" s="9" t="s">
        <v>42</v>
      </c>
      <c r="D7578" s="9" t="s">
        <v>43</v>
      </c>
      <c r="E7578" s="10">
        <v>2955.9</v>
      </c>
      <c r="F7578" s="10">
        <v>2968.9261083743841</v>
      </c>
      <c r="G7578" s="10">
        <v>-13.026108374383966</v>
      </c>
      <c r="H7578" s="10">
        <v>3013.46</v>
      </c>
      <c r="I7578" s="10">
        <v>-57.559999999999945</v>
      </c>
      <c r="J7578" s="10">
        <v>17700</v>
      </c>
      <c r="K7578" s="10">
        <v>17777.999999999996</v>
      </c>
      <c r="L7578" s="10">
        <v>-77.999999999996362</v>
      </c>
      <c r="M7578" s="10">
        <v>18044.669999999998</v>
      </c>
      <c r="N7578" s="10">
        <v>-344.66999999999825</v>
      </c>
    </row>
    <row r="7579" spans="1:14" x14ac:dyDescent="0.25">
      <c r="A7579" s="9" t="s">
        <v>942</v>
      </c>
      <c r="B7579" s="9" t="s">
        <v>889</v>
      </c>
      <c r="C7579" s="9" t="s">
        <v>42</v>
      </c>
      <c r="D7579" s="9" t="s">
        <v>43</v>
      </c>
      <c r="E7579" s="10">
        <v>5503.99</v>
      </c>
      <c r="F7579" s="10">
        <v>5528.2463054187192</v>
      </c>
      <c r="G7579" s="10">
        <v>-24.256305418719421</v>
      </c>
      <c r="H7579" s="10">
        <v>5611.17</v>
      </c>
      <c r="I7579" s="10">
        <v>-107.18000000000029</v>
      </c>
      <c r="J7579" s="10">
        <v>17700</v>
      </c>
      <c r="K7579" s="10">
        <v>17777.999999999996</v>
      </c>
      <c r="L7579" s="10">
        <v>-77.999999999996362</v>
      </c>
      <c r="M7579" s="10">
        <v>18044.669999999998</v>
      </c>
      <c r="N7579" s="10">
        <v>-344.66999999999825</v>
      </c>
    </row>
    <row r="7580" spans="1:14" x14ac:dyDescent="0.25">
      <c r="A7580" s="9" t="s">
        <v>942</v>
      </c>
      <c r="B7580" s="9" t="s">
        <v>464</v>
      </c>
      <c r="C7580" s="9" t="s">
        <v>42</v>
      </c>
      <c r="D7580" s="9" t="s">
        <v>43</v>
      </c>
      <c r="E7580" s="10">
        <v>15199.6</v>
      </c>
      <c r="F7580" s="10">
        <v>14252.029556650246</v>
      </c>
      <c r="G7580" s="10">
        <v>947.57044334975399</v>
      </c>
      <c r="H7580" s="10">
        <v>14465.81</v>
      </c>
      <c r="I7580" s="10">
        <v>733.79000000000087</v>
      </c>
      <c r="J7580" s="10">
        <v>3160</v>
      </c>
      <c r="K7580" s="10">
        <v>2963</v>
      </c>
      <c r="L7580" s="10">
        <v>197</v>
      </c>
      <c r="M7580" s="10">
        <v>3007.4450000000002</v>
      </c>
      <c r="N7580" s="10">
        <v>152.55499999999984</v>
      </c>
    </row>
    <row r="7581" spans="1:14" x14ac:dyDescent="0.25">
      <c r="A7581" s="9" t="s">
        <v>942</v>
      </c>
      <c r="B7581" s="9" t="s">
        <v>465</v>
      </c>
      <c r="C7581" s="9" t="s">
        <v>42</v>
      </c>
      <c r="D7581" s="9" t="s">
        <v>43</v>
      </c>
      <c r="E7581" s="10">
        <v>17228.080000000002</v>
      </c>
      <c r="F7581" s="10">
        <v>15344.729064039409</v>
      </c>
      <c r="G7581" s="10">
        <v>1883.3509359605923</v>
      </c>
      <c r="H7581" s="10">
        <v>15574.9</v>
      </c>
      <c r="I7581" s="10">
        <v>1653.1800000000021</v>
      </c>
      <c r="J7581" s="10">
        <v>19960</v>
      </c>
      <c r="K7581" s="10">
        <v>17777.999999999996</v>
      </c>
      <c r="L7581" s="10">
        <v>2182.0000000000036</v>
      </c>
      <c r="M7581" s="10">
        <v>18044.669999999998</v>
      </c>
      <c r="N7581" s="10">
        <v>1915.3300000000017</v>
      </c>
    </row>
    <row r="7582" spans="1:14" x14ac:dyDescent="0.25">
      <c r="A7582" s="9" t="s">
        <v>942</v>
      </c>
      <c r="B7582" s="9" t="s">
        <v>50</v>
      </c>
      <c r="C7582" s="9" t="s">
        <v>42</v>
      </c>
      <c r="D7582" s="9" t="s">
        <v>43</v>
      </c>
      <c r="E7582" s="10">
        <v>23807</v>
      </c>
      <c r="F7582" s="10">
        <v>23644.736318407959</v>
      </c>
      <c r="G7582" s="10">
        <v>162.26368159204139</v>
      </c>
      <c r="H7582" s="10">
        <v>23762.959999999999</v>
      </c>
      <c r="I7582" s="10">
        <v>44.040000000000873</v>
      </c>
      <c r="J7582" s="10">
        <v>17900</v>
      </c>
      <c r="K7582" s="10">
        <v>17778</v>
      </c>
      <c r="L7582" s="10">
        <v>122</v>
      </c>
      <c r="M7582" s="10">
        <v>17866.89</v>
      </c>
      <c r="N7582" s="10">
        <v>33.110000000000582</v>
      </c>
    </row>
    <row r="7583" spans="1:14" x14ac:dyDescent="0.25">
      <c r="A7583" s="9" t="s">
        <v>942</v>
      </c>
      <c r="B7583" s="9" t="s">
        <v>88</v>
      </c>
      <c r="C7583" s="9" t="s">
        <v>42</v>
      </c>
      <c r="D7583" s="9" t="s">
        <v>43</v>
      </c>
      <c r="E7583" s="10">
        <v>90155.76</v>
      </c>
      <c r="F7583" s="10">
        <v>90044.32673267326</v>
      </c>
      <c r="G7583" s="10">
        <v>111.43326732673449</v>
      </c>
      <c r="H7583" s="10">
        <v>90944.77</v>
      </c>
      <c r="I7583" s="10">
        <v>-789.01000000000931</v>
      </c>
      <c r="J7583" s="10">
        <v>17800</v>
      </c>
      <c r="K7583" s="10">
        <v>17778</v>
      </c>
      <c r="L7583" s="10">
        <v>22</v>
      </c>
      <c r="M7583" s="10">
        <v>17955.78</v>
      </c>
      <c r="N7583" s="10">
        <v>-155.77999999999884</v>
      </c>
    </row>
    <row r="7584" spans="1:14" x14ac:dyDescent="0.25">
      <c r="A7584" s="9" t="s">
        <v>942</v>
      </c>
      <c r="B7584" s="9" t="s">
        <v>250</v>
      </c>
      <c r="C7584" s="9" t="s">
        <v>42</v>
      </c>
      <c r="D7584" s="9" t="s">
        <v>53</v>
      </c>
      <c r="E7584" s="10">
        <v>75267.960000000006</v>
      </c>
      <c r="F7584" s="10">
        <v>72724.189054726361</v>
      </c>
      <c r="G7584" s="10">
        <v>2543.7709452736453</v>
      </c>
      <c r="H7584" s="10">
        <v>73087.81</v>
      </c>
      <c r="I7584" s="10">
        <v>2180.1500000000087</v>
      </c>
      <c r="J7584" s="10">
        <v>13800</v>
      </c>
      <c r="K7584" s="10">
        <v>13333.500497512438</v>
      </c>
      <c r="L7584" s="10">
        <v>466.49950248756249</v>
      </c>
      <c r="M7584" s="10">
        <v>13400.168</v>
      </c>
      <c r="N7584" s="10">
        <v>399.83200000000033</v>
      </c>
    </row>
    <row r="7585" spans="1:14" x14ac:dyDescent="0.25">
      <c r="A7585" s="9" t="s">
        <v>942</v>
      </c>
      <c r="B7585" s="9" t="s">
        <v>54</v>
      </c>
      <c r="C7585" s="9" t="s">
        <v>42</v>
      </c>
      <c r="D7585" s="9" t="s">
        <v>55</v>
      </c>
      <c r="E7585" s="10">
        <v>897.62</v>
      </c>
      <c r="F7585" s="10">
        <v>880.00980392156862</v>
      </c>
      <c r="G7585" s="10">
        <v>17.610196078431386</v>
      </c>
      <c r="H7585" s="10">
        <v>897.61</v>
      </c>
      <c r="I7585" s="10">
        <v>9.9999999999909051E-3</v>
      </c>
      <c r="J7585" s="10">
        <v>163.203</v>
      </c>
      <c r="K7585" s="10">
        <v>160.00196078431372</v>
      </c>
      <c r="L7585" s="10">
        <v>3.2010392156862792</v>
      </c>
      <c r="M7585" s="10">
        <v>163.202</v>
      </c>
      <c r="N7585" s="10">
        <v>1.0000000000047748E-3</v>
      </c>
    </row>
    <row r="7586" spans="1:14" x14ac:dyDescent="0.25">
      <c r="A7586" s="9" t="s">
        <v>943</v>
      </c>
      <c r="B7586" s="9" t="s">
        <v>25</v>
      </c>
      <c r="C7586" s="9" t="s">
        <v>26</v>
      </c>
      <c r="D7586" s="9" t="s">
        <v>27</v>
      </c>
      <c r="E7586" s="10">
        <v>6734.2</v>
      </c>
      <c r="F7586" s="10">
        <v>0</v>
      </c>
      <c r="G7586" s="10">
        <v>6734.2</v>
      </c>
      <c r="H7586" s="10">
        <v>0</v>
      </c>
      <c r="I7586" s="10">
        <v>6734.2</v>
      </c>
      <c r="J7586" s="10">
        <v>0</v>
      </c>
      <c r="K7586" s="10">
        <v>0</v>
      </c>
      <c r="L7586" s="10">
        <v>0</v>
      </c>
      <c r="M7586" s="10">
        <v>0</v>
      </c>
      <c r="N7586" s="10">
        <v>0</v>
      </c>
    </row>
    <row r="7587" spans="1:14" x14ac:dyDescent="0.25">
      <c r="A7587" s="9" t="s">
        <v>943</v>
      </c>
      <c r="B7587" s="9" t="s">
        <v>28</v>
      </c>
      <c r="C7587" s="9" t="s">
        <v>29</v>
      </c>
      <c r="D7587" s="9" t="s">
        <v>27</v>
      </c>
      <c r="E7587" s="10">
        <v>5.91</v>
      </c>
      <c r="F7587" s="10">
        <v>0</v>
      </c>
      <c r="G7587" s="10">
        <v>5.91</v>
      </c>
      <c r="H7587" s="10">
        <v>6.08</v>
      </c>
      <c r="I7587" s="10">
        <v>-0.16999999999999993</v>
      </c>
      <c r="J7587" s="10">
        <v>0</v>
      </c>
      <c r="K7587" s="10">
        <v>0</v>
      </c>
      <c r="L7587" s="10">
        <v>0</v>
      </c>
      <c r="M7587" s="10">
        <v>0</v>
      </c>
      <c r="N7587" s="10">
        <v>0</v>
      </c>
    </row>
    <row r="7588" spans="1:14" x14ac:dyDescent="0.25">
      <c r="A7588" s="9" t="s">
        <v>943</v>
      </c>
      <c r="B7588" s="9" t="s">
        <v>31</v>
      </c>
      <c r="C7588" s="9" t="s">
        <v>29</v>
      </c>
      <c r="D7588" s="9" t="s">
        <v>27</v>
      </c>
      <c r="E7588" s="10">
        <v>926.59</v>
      </c>
      <c r="F7588" s="10">
        <v>0</v>
      </c>
      <c r="G7588" s="10">
        <v>926.59</v>
      </c>
      <c r="H7588" s="10">
        <v>952.88</v>
      </c>
      <c r="I7588" s="10">
        <v>-26.289999999999964</v>
      </c>
      <c r="J7588" s="10">
        <v>0</v>
      </c>
      <c r="K7588" s="10">
        <v>0</v>
      </c>
      <c r="L7588" s="10">
        <v>0</v>
      </c>
      <c r="M7588" s="10">
        <v>0</v>
      </c>
      <c r="N7588" s="10">
        <v>0</v>
      </c>
    </row>
    <row r="7589" spans="1:14" x14ac:dyDescent="0.25">
      <c r="A7589" s="9" t="s">
        <v>943</v>
      </c>
      <c r="B7589" s="9" t="s">
        <v>32</v>
      </c>
      <c r="C7589" s="9" t="s">
        <v>33</v>
      </c>
      <c r="D7589" s="9" t="s">
        <v>27</v>
      </c>
      <c r="E7589" s="10">
        <v>1795.17</v>
      </c>
      <c r="F7589" s="10">
        <v>0</v>
      </c>
      <c r="G7589" s="10">
        <v>1795.17</v>
      </c>
      <c r="H7589" s="10">
        <v>1737.29</v>
      </c>
      <c r="I7589" s="10">
        <v>57.880000000000109</v>
      </c>
      <c r="J7589" s="10">
        <v>5.09</v>
      </c>
      <c r="K7589" s="10">
        <v>0</v>
      </c>
      <c r="L7589" s="10">
        <v>5.09</v>
      </c>
      <c r="M7589" s="10">
        <v>4.9260000000000002</v>
      </c>
      <c r="N7589" s="10">
        <v>0.1639999999999997</v>
      </c>
    </row>
    <row r="7590" spans="1:14" x14ac:dyDescent="0.25">
      <c r="A7590" s="9" t="s">
        <v>943</v>
      </c>
      <c r="B7590" s="9" t="s">
        <v>34</v>
      </c>
      <c r="C7590" s="9" t="s">
        <v>33</v>
      </c>
      <c r="D7590" s="9" t="s">
        <v>27</v>
      </c>
      <c r="E7590" s="10">
        <v>6170.97</v>
      </c>
      <c r="F7590" s="10">
        <v>0</v>
      </c>
      <c r="G7590" s="10">
        <v>6170.97</v>
      </c>
      <c r="H7590" s="10">
        <v>5972.01</v>
      </c>
      <c r="I7590" s="10">
        <v>198.96000000000004</v>
      </c>
      <c r="J7590" s="10">
        <v>5.09</v>
      </c>
      <c r="K7590" s="10">
        <v>0</v>
      </c>
      <c r="L7590" s="10">
        <v>5.09</v>
      </c>
      <c r="M7590" s="10">
        <v>4.9260000000000002</v>
      </c>
      <c r="N7590" s="10">
        <v>0.1639999999999997</v>
      </c>
    </row>
    <row r="7591" spans="1:14" x14ac:dyDescent="0.25">
      <c r="A7591" s="9" t="s">
        <v>943</v>
      </c>
      <c r="B7591" s="9" t="s">
        <v>35</v>
      </c>
      <c r="C7591" s="9" t="s">
        <v>33</v>
      </c>
      <c r="D7591" s="9" t="s">
        <v>27</v>
      </c>
      <c r="E7591" s="10">
        <v>6676.61</v>
      </c>
      <c r="F7591" s="10">
        <v>0</v>
      </c>
      <c r="G7591" s="10">
        <v>6676.61</v>
      </c>
      <c r="H7591" s="10">
        <v>6461.18</v>
      </c>
      <c r="I7591" s="10">
        <v>215.42999999999938</v>
      </c>
      <c r="J7591" s="10">
        <v>106.89</v>
      </c>
      <c r="K7591" s="10">
        <v>0</v>
      </c>
      <c r="L7591" s="10">
        <v>106.89</v>
      </c>
      <c r="M7591" s="10">
        <v>103.441</v>
      </c>
      <c r="N7591" s="10">
        <v>3.4489999999999981</v>
      </c>
    </row>
    <row r="7592" spans="1:14" x14ac:dyDescent="0.25">
      <c r="A7592" s="9" t="s">
        <v>943</v>
      </c>
      <c r="B7592" s="9" t="s">
        <v>37</v>
      </c>
      <c r="C7592" s="9" t="s">
        <v>29</v>
      </c>
      <c r="D7592" s="9" t="s">
        <v>27</v>
      </c>
      <c r="E7592" s="10">
        <v>24004.14</v>
      </c>
      <c r="F7592" s="10">
        <v>0</v>
      </c>
      <c r="G7592" s="10">
        <v>24004.14</v>
      </c>
      <c r="H7592" s="10">
        <v>24685.05</v>
      </c>
      <c r="I7592" s="10">
        <v>-680.90999999999985</v>
      </c>
      <c r="J7592" s="10">
        <v>0</v>
      </c>
      <c r="K7592" s="10">
        <v>0</v>
      </c>
      <c r="L7592" s="10">
        <v>0</v>
      </c>
      <c r="M7592" s="10">
        <v>0</v>
      </c>
      <c r="N7592" s="10">
        <v>0</v>
      </c>
    </row>
    <row r="7593" spans="1:14" x14ac:dyDescent="0.25">
      <c r="A7593" s="9" t="s">
        <v>943</v>
      </c>
      <c r="B7593" s="9" t="s">
        <v>335</v>
      </c>
      <c r="C7593" s="9" t="s">
        <v>39</v>
      </c>
      <c r="D7593" s="9" t="s">
        <v>40</v>
      </c>
      <c r="E7593" s="10">
        <v>-531122.30000000005</v>
      </c>
      <c r="F7593" s="10">
        <v>0</v>
      </c>
      <c r="G7593" s="10">
        <v>-531122.30000000005</v>
      </c>
      <c r="H7593" s="10">
        <v>-531122.38</v>
      </c>
      <c r="I7593" s="10">
        <v>7.9999999958090484E-2</v>
      </c>
      <c r="J7593" s="10">
        <v>-3201.75</v>
      </c>
      <c r="K7593" s="10">
        <v>0</v>
      </c>
      <c r="L7593" s="10">
        <v>-3201.75</v>
      </c>
      <c r="M7593" s="10">
        <v>-3201.75</v>
      </c>
      <c r="N7593" s="10">
        <v>0</v>
      </c>
    </row>
    <row r="7594" spans="1:14" x14ac:dyDescent="0.25">
      <c r="A7594" s="9" t="s">
        <v>943</v>
      </c>
      <c r="B7594" s="9" t="s">
        <v>92</v>
      </c>
      <c r="C7594" s="9" t="s">
        <v>42</v>
      </c>
      <c r="D7594" s="9" t="s">
        <v>43</v>
      </c>
      <c r="E7594" s="10">
        <v>21.71</v>
      </c>
      <c r="F7594" s="10">
        <v>0</v>
      </c>
      <c r="G7594" s="10">
        <v>21.71</v>
      </c>
      <c r="H7594" s="10">
        <v>0</v>
      </c>
      <c r="I7594" s="10">
        <v>21.71</v>
      </c>
      <c r="J7594" s="10">
        <v>255</v>
      </c>
      <c r="K7594" s="10">
        <v>0</v>
      </c>
      <c r="L7594" s="10">
        <v>255</v>
      </c>
      <c r="M7594" s="10">
        <v>0</v>
      </c>
      <c r="N7594" s="10">
        <v>255</v>
      </c>
    </row>
    <row r="7595" spans="1:14" x14ac:dyDescent="0.25">
      <c r="A7595" s="9" t="s">
        <v>943</v>
      </c>
      <c r="B7595" s="9" t="s">
        <v>336</v>
      </c>
      <c r="C7595" s="9" t="s">
        <v>42</v>
      </c>
      <c r="D7595" s="9" t="s">
        <v>43</v>
      </c>
      <c r="E7595" s="10">
        <v>2649.95</v>
      </c>
      <c r="F7595" s="10">
        <v>2644.5221674876848</v>
      </c>
      <c r="G7595" s="10">
        <v>5.4278325123150353</v>
      </c>
      <c r="H7595" s="10">
        <v>2684.19</v>
      </c>
      <c r="I7595" s="10">
        <v>-34.240000000000236</v>
      </c>
      <c r="J7595" s="10">
        <v>38500</v>
      </c>
      <c r="K7595" s="10">
        <v>38421</v>
      </c>
      <c r="L7595" s="10">
        <v>79</v>
      </c>
      <c r="M7595" s="10">
        <v>38997.315000000002</v>
      </c>
      <c r="N7595" s="10">
        <v>-497.31500000000233</v>
      </c>
    </row>
    <row r="7596" spans="1:14" x14ac:dyDescent="0.25">
      <c r="A7596" s="9" t="s">
        <v>943</v>
      </c>
      <c r="B7596" s="9" t="s">
        <v>80</v>
      </c>
      <c r="C7596" s="9" t="s">
        <v>42</v>
      </c>
      <c r="D7596" s="9" t="s">
        <v>43</v>
      </c>
      <c r="E7596" s="10">
        <v>3755.4</v>
      </c>
      <c r="F7596" s="10">
        <v>3749.2537313432836</v>
      </c>
      <c r="G7596" s="10">
        <v>6.1462686567165292</v>
      </c>
      <c r="H7596" s="10">
        <v>3768</v>
      </c>
      <c r="I7596" s="10">
        <v>-12.599999999999909</v>
      </c>
      <c r="J7596" s="10">
        <v>3207</v>
      </c>
      <c r="K7596" s="10">
        <v>3201.7502487562192</v>
      </c>
      <c r="L7596" s="10">
        <v>5.2497512437807927</v>
      </c>
      <c r="M7596" s="10">
        <v>3217.759</v>
      </c>
      <c r="N7596" s="10">
        <v>-10.759000000000015</v>
      </c>
    </row>
    <row r="7597" spans="1:14" x14ac:dyDescent="0.25">
      <c r="A7597" s="9" t="s">
        <v>943</v>
      </c>
      <c r="B7597" s="9" t="s">
        <v>337</v>
      </c>
      <c r="C7597" s="9" t="s">
        <v>42</v>
      </c>
      <c r="D7597" s="9" t="s">
        <v>43</v>
      </c>
      <c r="E7597" s="10">
        <v>6684.75</v>
      </c>
      <c r="F7597" s="10">
        <v>6671.0344827586205</v>
      </c>
      <c r="G7597" s="10">
        <v>13.71551724137953</v>
      </c>
      <c r="H7597" s="10">
        <v>6771.1</v>
      </c>
      <c r="I7597" s="10">
        <v>-86.350000000000364</v>
      </c>
      <c r="J7597" s="10">
        <v>38500</v>
      </c>
      <c r="K7597" s="10">
        <v>38421</v>
      </c>
      <c r="L7597" s="10">
        <v>79</v>
      </c>
      <c r="M7597" s="10">
        <v>38997.315000000002</v>
      </c>
      <c r="N7597" s="10">
        <v>-497.31500000000233</v>
      </c>
    </row>
    <row r="7598" spans="1:14" x14ac:dyDescent="0.25">
      <c r="A7598" s="9" t="s">
        <v>943</v>
      </c>
      <c r="B7598" s="9" t="s">
        <v>338</v>
      </c>
      <c r="C7598" s="9" t="s">
        <v>42</v>
      </c>
      <c r="D7598" s="9" t="s">
        <v>43</v>
      </c>
      <c r="E7598" s="10">
        <v>9794.8799999999992</v>
      </c>
      <c r="F7598" s="10">
        <v>9903.3960396039602</v>
      </c>
      <c r="G7598" s="10">
        <v>-108.51603960396096</v>
      </c>
      <c r="H7598" s="10">
        <v>10002.43</v>
      </c>
      <c r="I7598" s="10">
        <v>-207.55000000000109</v>
      </c>
      <c r="J7598" s="10">
        <v>38000</v>
      </c>
      <c r="K7598" s="10">
        <v>38421</v>
      </c>
      <c r="L7598" s="10">
        <v>-421</v>
      </c>
      <c r="M7598" s="10">
        <v>38805.21</v>
      </c>
      <c r="N7598" s="10">
        <v>-805.20999999999913</v>
      </c>
    </row>
    <row r="7599" spans="1:14" x14ac:dyDescent="0.25">
      <c r="A7599" s="9" t="s">
        <v>943</v>
      </c>
      <c r="B7599" s="9" t="s">
        <v>339</v>
      </c>
      <c r="C7599" s="9" t="s">
        <v>42</v>
      </c>
      <c r="D7599" s="9" t="s">
        <v>43</v>
      </c>
      <c r="E7599" s="10">
        <v>11081.07</v>
      </c>
      <c r="F7599" s="10">
        <v>11058.334975369458</v>
      </c>
      <c r="G7599" s="10">
        <v>22.735024630541375</v>
      </c>
      <c r="H7599" s="10">
        <v>11224.21</v>
      </c>
      <c r="I7599" s="10">
        <v>-143.13999999999942</v>
      </c>
      <c r="J7599" s="10">
        <v>38500</v>
      </c>
      <c r="K7599" s="10">
        <v>38421</v>
      </c>
      <c r="L7599" s="10">
        <v>79</v>
      </c>
      <c r="M7599" s="10">
        <v>38997.315000000002</v>
      </c>
      <c r="N7599" s="10">
        <v>-497.31500000000233</v>
      </c>
    </row>
    <row r="7600" spans="1:14" x14ac:dyDescent="0.25">
      <c r="A7600" s="9" t="s">
        <v>943</v>
      </c>
      <c r="B7600" s="9" t="s">
        <v>340</v>
      </c>
      <c r="C7600" s="9" t="s">
        <v>42</v>
      </c>
      <c r="D7600" s="9" t="s">
        <v>43</v>
      </c>
      <c r="E7600" s="10">
        <v>26591.13</v>
      </c>
      <c r="F7600" s="10">
        <v>26350.403940886699</v>
      </c>
      <c r="G7600" s="10">
        <v>240.72605911330174</v>
      </c>
      <c r="H7600" s="10">
        <v>26745.66</v>
      </c>
      <c r="I7600" s="10">
        <v>-154.52999999999884</v>
      </c>
      <c r="J7600" s="10">
        <v>3231</v>
      </c>
      <c r="K7600" s="10">
        <v>3201.7497536945812</v>
      </c>
      <c r="L7600" s="10">
        <v>29.250246305418841</v>
      </c>
      <c r="M7600" s="10">
        <v>3249.7759999999998</v>
      </c>
      <c r="N7600" s="10">
        <v>-18.77599999999984</v>
      </c>
    </row>
    <row r="7601" spans="1:14" x14ac:dyDescent="0.25">
      <c r="A7601" s="9" t="s">
        <v>943</v>
      </c>
      <c r="B7601" s="9" t="s">
        <v>341</v>
      </c>
      <c r="C7601" s="9" t="s">
        <v>42</v>
      </c>
      <c r="D7601" s="9" t="s">
        <v>43</v>
      </c>
      <c r="E7601" s="10">
        <v>26416.53</v>
      </c>
      <c r="F7601" s="10">
        <v>26850.51485148515</v>
      </c>
      <c r="G7601" s="10">
        <v>-433.98485148515101</v>
      </c>
      <c r="H7601" s="10">
        <v>27119.02</v>
      </c>
      <c r="I7601" s="10">
        <v>-702.4900000000016</v>
      </c>
      <c r="J7601" s="10">
        <v>37800</v>
      </c>
      <c r="K7601" s="10">
        <v>38421</v>
      </c>
      <c r="L7601" s="10">
        <v>-621</v>
      </c>
      <c r="M7601" s="10">
        <v>38805.21</v>
      </c>
      <c r="N7601" s="10">
        <v>-1005.2099999999991</v>
      </c>
    </row>
    <row r="7602" spans="1:14" x14ac:dyDescent="0.25">
      <c r="A7602" s="9" t="s">
        <v>943</v>
      </c>
      <c r="B7602" s="9" t="s">
        <v>342</v>
      </c>
      <c r="C7602" s="9" t="s">
        <v>42</v>
      </c>
      <c r="D7602" s="9" t="s">
        <v>43</v>
      </c>
      <c r="E7602" s="10">
        <v>31822.06</v>
      </c>
      <c r="F7602" s="10">
        <v>31285.448275862069</v>
      </c>
      <c r="G7602" s="10">
        <v>536.61172413793247</v>
      </c>
      <c r="H7602" s="10">
        <v>31754.73</v>
      </c>
      <c r="I7602" s="10">
        <v>67.330000000001746</v>
      </c>
      <c r="J7602" s="10">
        <v>39080</v>
      </c>
      <c r="K7602" s="10">
        <v>38421</v>
      </c>
      <c r="L7602" s="10">
        <v>659</v>
      </c>
      <c r="M7602" s="10">
        <v>38997.315000000002</v>
      </c>
      <c r="N7602" s="10">
        <v>82.684999999997672</v>
      </c>
    </row>
    <row r="7603" spans="1:14" x14ac:dyDescent="0.25">
      <c r="A7603" s="9" t="s">
        <v>943</v>
      </c>
      <c r="B7603" s="9" t="s">
        <v>343</v>
      </c>
      <c r="C7603" s="9" t="s">
        <v>42</v>
      </c>
      <c r="D7603" s="9" t="s">
        <v>43</v>
      </c>
      <c r="E7603" s="10">
        <v>196063.44</v>
      </c>
      <c r="F7603" s="10">
        <v>194599.67326732673</v>
      </c>
      <c r="G7603" s="10">
        <v>1463.7667326732771</v>
      </c>
      <c r="H7603" s="10">
        <v>196545.67</v>
      </c>
      <c r="I7603" s="10">
        <v>-482.23000000001048</v>
      </c>
      <c r="J7603" s="10">
        <v>38710</v>
      </c>
      <c r="K7603" s="10">
        <v>38421</v>
      </c>
      <c r="L7603" s="10">
        <v>289</v>
      </c>
      <c r="M7603" s="10">
        <v>38805.21</v>
      </c>
      <c r="N7603" s="10">
        <v>-95.209999999999127</v>
      </c>
    </row>
    <row r="7604" spans="1:14" x14ac:dyDescent="0.25">
      <c r="A7604" s="9" t="s">
        <v>943</v>
      </c>
      <c r="B7604" s="9" t="s">
        <v>344</v>
      </c>
      <c r="C7604" s="9" t="s">
        <v>42</v>
      </c>
      <c r="D7604" s="9" t="s">
        <v>53</v>
      </c>
      <c r="E7604" s="10">
        <v>167987.91</v>
      </c>
      <c r="F7604" s="10">
        <v>171893.51243781095</v>
      </c>
      <c r="G7604" s="10">
        <v>-3905.6024378109432</v>
      </c>
      <c r="H7604" s="10">
        <v>172752.98</v>
      </c>
      <c r="I7604" s="10">
        <v>-4765.070000000007</v>
      </c>
      <c r="J7604" s="10">
        <v>2238.8000000000002</v>
      </c>
      <c r="K7604" s="10">
        <v>2290.8517412935325</v>
      </c>
      <c r="L7604" s="10">
        <v>-52.051741293532359</v>
      </c>
      <c r="M7604" s="10">
        <v>2302.306</v>
      </c>
      <c r="N7604" s="10">
        <v>-63.505999999999858</v>
      </c>
    </row>
    <row r="7605" spans="1:14" x14ac:dyDescent="0.25">
      <c r="A7605" s="9" t="s">
        <v>943</v>
      </c>
      <c r="B7605" s="9" t="s">
        <v>54</v>
      </c>
      <c r="C7605" s="9" t="s">
        <v>42</v>
      </c>
      <c r="D7605" s="9" t="s">
        <v>55</v>
      </c>
      <c r="E7605" s="10">
        <v>1939.88</v>
      </c>
      <c r="F7605" s="10">
        <v>1901.8431372549019</v>
      </c>
      <c r="G7605" s="10">
        <v>38.036862745098233</v>
      </c>
      <c r="H7605" s="10">
        <v>1939.88</v>
      </c>
      <c r="I7605" s="10">
        <v>0</v>
      </c>
      <c r="J7605" s="10">
        <v>352.70499999999998</v>
      </c>
      <c r="K7605" s="10">
        <v>345.78921568627453</v>
      </c>
      <c r="L7605" s="10">
        <v>6.9157843137254531</v>
      </c>
      <c r="M7605" s="10">
        <v>352.70499999999998</v>
      </c>
      <c r="N7605" s="10">
        <v>0</v>
      </c>
    </row>
    <row r="7606" spans="1:14" x14ac:dyDescent="0.25">
      <c r="A7606" s="9" t="s">
        <v>944</v>
      </c>
      <c r="B7606" s="9" t="s">
        <v>25</v>
      </c>
      <c r="C7606" s="9" t="s">
        <v>26</v>
      </c>
      <c r="D7606" s="9" t="s">
        <v>27</v>
      </c>
      <c r="E7606" s="10">
        <v>1725.81</v>
      </c>
      <c r="F7606" s="10">
        <v>0</v>
      </c>
      <c r="G7606" s="10">
        <v>1725.81</v>
      </c>
      <c r="H7606" s="10">
        <v>0</v>
      </c>
      <c r="I7606" s="10">
        <v>1725.81</v>
      </c>
      <c r="J7606" s="10">
        <v>0</v>
      </c>
      <c r="K7606" s="10">
        <v>0</v>
      </c>
      <c r="L7606" s="10">
        <v>0</v>
      </c>
      <c r="M7606" s="10">
        <v>0</v>
      </c>
      <c r="N7606" s="10">
        <v>0</v>
      </c>
    </row>
    <row r="7607" spans="1:14" x14ac:dyDescent="0.25">
      <c r="A7607" s="9" t="s">
        <v>944</v>
      </c>
      <c r="B7607" s="9" t="s">
        <v>258</v>
      </c>
      <c r="C7607" s="9" t="s">
        <v>33</v>
      </c>
      <c r="D7607" s="9" t="s">
        <v>27</v>
      </c>
      <c r="E7607" s="10">
        <v>154.24</v>
      </c>
      <c r="F7607" s="10">
        <v>0</v>
      </c>
      <c r="G7607" s="10">
        <v>154.24</v>
      </c>
      <c r="H7607" s="10">
        <v>163.1</v>
      </c>
      <c r="I7607" s="10">
        <v>-8.8599999999999852</v>
      </c>
      <c r="J7607" s="10">
        <v>20.399999999999999</v>
      </c>
      <c r="K7607" s="10">
        <v>0</v>
      </c>
      <c r="L7607" s="10">
        <v>20.399999999999999</v>
      </c>
      <c r="M7607" s="10">
        <v>21.576000000000001</v>
      </c>
      <c r="N7607" s="10">
        <v>-1.1760000000000019</v>
      </c>
    </row>
    <row r="7608" spans="1:14" x14ac:dyDescent="0.25">
      <c r="A7608" s="9" t="s">
        <v>944</v>
      </c>
      <c r="B7608" s="9" t="s">
        <v>259</v>
      </c>
      <c r="C7608" s="9" t="s">
        <v>33</v>
      </c>
      <c r="D7608" s="9" t="s">
        <v>27</v>
      </c>
      <c r="E7608" s="10">
        <v>316.5</v>
      </c>
      <c r="F7608" s="10">
        <v>0</v>
      </c>
      <c r="G7608" s="10">
        <v>316.5</v>
      </c>
      <c r="H7608" s="10">
        <v>334.72</v>
      </c>
      <c r="I7608" s="10">
        <v>-18.220000000000027</v>
      </c>
      <c r="J7608" s="10">
        <v>20.399999999999999</v>
      </c>
      <c r="K7608" s="10">
        <v>0</v>
      </c>
      <c r="L7608" s="10">
        <v>20.399999999999999</v>
      </c>
      <c r="M7608" s="10">
        <v>21.576000000000001</v>
      </c>
      <c r="N7608" s="10">
        <v>-1.1760000000000019</v>
      </c>
    </row>
    <row r="7609" spans="1:14" x14ac:dyDescent="0.25">
      <c r="A7609" s="9" t="s">
        <v>944</v>
      </c>
      <c r="B7609" s="9" t="s">
        <v>260</v>
      </c>
      <c r="C7609" s="9" t="s">
        <v>33</v>
      </c>
      <c r="D7609" s="9" t="s">
        <v>27</v>
      </c>
      <c r="E7609" s="10">
        <v>12476.74</v>
      </c>
      <c r="F7609" s="10">
        <v>0</v>
      </c>
      <c r="G7609" s="10">
        <v>12476.74</v>
      </c>
      <c r="H7609" s="10">
        <v>13192.72</v>
      </c>
      <c r="I7609" s="10">
        <v>-715.97999999999956</v>
      </c>
      <c r="J7609" s="10">
        <v>204</v>
      </c>
      <c r="K7609" s="10">
        <v>0</v>
      </c>
      <c r="L7609" s="10">
        <v>204</v>
      </c>
      <c r="M7609" s="10">
        <v>215.70599999999999</v>
      </c>
      <c r="N7609" s="10">
        <v>-11.705999999999989</v>
      </c>
    </row>
    <row r="7610" spans="1:14" x14ac:dyDescent="0.25">
      <c r="A7610" s="9" t="s">
        <v>944</v>
      </c>
      <c r="B7610" s="9" t="s">
        <v>101</v>
      </c>
      <c r="C7610" s="9" t="s">
        <v>39</v>
      </c>
      <c r="D7610" s="9" t="s">
        <v>43</v>
      </c>
      <c r="E7610" s="10">
        <v>-80667.289999999994</v>
      </c>
      <c r="F7610" s="10">
        <v>0</v>
      </c>
      <c r="G7610" s="10">
        <v>-80667.289999999994</v>
      </c>
      <c r="H7610" s="10">
        <v>-80666.789999999994</v>
      </c>
      <c r="I7610" s="10">
        <v>-0.5</v>
      </c>
      <c r="J7610" s="10">
        <v>-100305</v>
      </c>
      <c r="K7610" s="10">
        <v>0</v>
      </c>
      <c r="L7610" s="10">
        <v>-100305</v>
      </c>
      <c r="M7610" s="10">
        <v>-100305</v>
      </c>
      <c r="N7610" s="10">
        <v>0</v>
      </c>
    </row>
    <row r="7611" spans="1:14" x14ac:dyDescent="0.25">
      <c r="A7611" s="9" t="s">
        <v>944</v>
      </c>
      <c r="B7611" s="9" t="s">
        <v>262</v>
      </c>
      <c r="C7611" s="9" t="s">
        <v>42</v>
      </c>
      <c r="D7611" s="9" t="s">
        <v>43</v>
      </c>
      <c r="E7611" s="10">
        <v>7846.19</v>
      </c>
      <c r="F7611" s="10">
        <v>7846.3412228796842</v>
      </c>
      <c r="G7611" s="10">
        <v>-0.15122287968461023</v>
      </c>
      <c r="H7611" s="10">
        <v>7956.19</v>
      </c>
      <c r="I7611" s="10">
        <v>-110</v>
      </c>
      <c r="J7611" s="10">
        <v>16550</v>
      </c>
      <c r="K7611" s="10">
        <v>16550.32544378698</v>
      </c>
      <c r="L7611" s="10">
        <v>-0.32544378698003129</v>
      </c>
      <c r="M7611" s="10">
        <v>16782.03</v>
      </c>
      <c r="N7611" s="10">
        <v>-232.02999999999884</v>
      </c>
    </row>
    <row r="7612" spans="1:14" x14ac:dyDescent="0.25">
      <c r="A7612" s="9" t="s">
        <v>944</v>
      </c>
      <c r="B7612" s="9" t="s">
        <v>261</v>
      </c>
      <c r="C7612" s="9" t="s">
        <v>42</v>
      </c>
      <c r="D7612" s="9" t="s">
        <v>43</v>
      </c>
      <c r="E7612" s="10">
        <v>58147.81</v>
      </c>
      <c r="F7612" s="10">
        <v>58147.812807881775</v>
      </c>
      <c r="G7612" s="10">
        <v>-2.8078817776986398E-3</v>
      </c>
      <c r="H7612" s="10">
        <v>59020.03</v>
      </c>
      <c r="I7612" s="10">
        <v>-872.22000000000116</v>
      </c>
      <c r="J7612" s="10">
        <v>100305</v>
      </c>
      <c r="K7612" s="10">
        <v>100305</v>
      </c>
      <c r="L7612" s="10">
        <v>0</v>
      </c>
      <c r="M7612" s="10">
        <v>101809.575</v>
      </c>
      <c r="N7612" s="10">
        <v>-1504.5749999999971</v>
      </c>
    </row>
    <row r="7613" spans="1:14" x14ac:dyDescent="0.25">
      <c r="A7613" s="9" t="s">
        <v>945</v>
      </c>
      <c r="B7613" s="9" t="s">
        <v>25</v>
      </c>
      <c r="C7613" s="9" t="s">
        <v>26</v>
      </c>
      <c r="D7613" s="9" t="s">
        <v>27</v>
      </c>
      <c r="E7613" s="10">
        <v>-7995.32</v>
      </c>
      <c r="F7613" s="10">
        <v>0</v>
      </c>
      <c r="G7613" s="10">
        <v>-7995.32</v>
      </c>
      <c r="H7613" s="10">
        <v>0</v>
      </c>
      <c r="I7613" s="10">
        <v>-7995.32</v>
      </c>
      <c r="J7613" s="10">
        <v>0</v>
      </c>
      <c r="K7613" s="10">
        <v>0</v>
      </c>
      <c r="L7613" s="10">
        <v>0</v>
      </c>
      <c r="M7613" s="10">
        <v>0</v>
      </c>
      <c r="N7613" s="10">
        <v>0</v>
      </c>
    </row>
    <row r="7614" spans="1:14" x14ac:dyDescent="0.25">
      <c r="A7614" s="9" t="s">
        <v>945</v>
      </c>
      <c r="B7614" s="9" t="s">
        <v>28</v>
      </c>
      <c r="C7614" s="9" t="s">
        <v>29</v>
      </c>
      <c r="D7614" s="9" t="s">
        <v>27</v>
      </c>
      <c r="E7614" s="10">
        <v>8.25</v>
      </c>
      <c r="F7614" s="10">
        <v>0</v>
      </c>
      <c r="G7614" s="10">
        <v>8.25</v>
      </c>
      <c r="H7614" s="10">
        <v>8.1300000000000008</v>
      </c>
      <c r="I7614" s="10">
        <v>0.11999999999999922</v>
      </c>
      <c r="J7614" s="10">
        <v>0</v>
      </c>
      <c r="K7614" s="10">
        <v>0</v>
      </c>
      <c r="L7614" s="10">
        <v>0</v>
      </c>
      <c r="M7614" s="10">
        <v>0</v>
      </c>
      <c r="N7614" s="10">
        <v>0</v>
      </c>
    </row>
    <row r="7615" spans="1:14" x14ac:dyDescent="0.25">
      <c r="A7615" s="9" t="s">
        <v>945</v>
      </c>
      <c r="B7615" s="9" t="s">
        <v>30</v>
      </c>
      <c r="C7615" s="9" t="s">
        <v>29</v>
      </c>
      <c r="D7615" s="9" t="s">
        <v>27</v>
      </c>
      <c r="E7615" s="10">
        <v>192.57</v>
      </c>
      <c r="F7615" s="10">
        <v>0</v>
      </c>
      <c r="G7615" s="10">
        <v>192.57</v>
      </c>
      <c r="H7615" s="10">
        <v>189.79</v>
      </c>
      <c r="I7615" s="10">
        <v>2.7800000000000011</v>
      </c>
      <c r="J7615" s="10">
        <v>0</v>
      </c>
      <c r="K7615" s="10">
        <v>0</v>
      </c>
      <c r="L7615" s="10">
        <v>0</v>
      </c>
      <c r="M7615" s="10">
        <v>0</v>
      </c>
      <c r="N7615" s="10">
        <v>0</v>
      </c>
    </row>
    <row r="7616" spans="1:14" x14ac:dyDescent="0.25">
      <c r="A7616" s="9" t="s">
        <v>945</v>
      </c>
      <c r="B7616" s="9" t="s">
        <v>31</v>
      </c>
      <c r="C7616" s="9" t="s">
        <v>29</v>
      </c>
      <c r="D7616" s="9" t="s">
        <v>27</v>
      </c>
      <c r="E7616" s="10">
        <v>1292.97</v>
      </c>
      <c r="F7616" s="10">
        <v>0</v>
      </c>
      <c r="G7616" s="10">
        <v>1292.97</v>
      </c>
      <c r="H7616" s="10">
        <v>1274.3</v>
      </c>
      <c r="I7616" s="10">
        <v>18.670000000000073</v>
      </c>
      <c r="J7616" s="10">
        <v>0</v>
      </c>
      <c r="K7616" s="10">
        <v>0</v>
      </c>
      <c r="L7616" s="10">
        <v>0</v>
      </c>
      <c r="M7616" s="10">
        <v>0</v>
      </c>
      <c r="N7616" s="10">
        <v>0</v>
      </c>
    </row>
    <row r="7617" spans="1:14" x14ac:dyDescent="0.25">
      <c r="A7617" s="9" t="s">
        <v>945</v>
      </c>
      <c r="B7617" s="9" t="s">
        <v>32</v>
      </c>
      <c r="C7617" s="9" t="s">
        <v>33</v>
      </c>
      <c r="D7617" s="9" t="s">
        <v>27</v>
      </c>
      <c r="E7617" s="10">
        <v>1999.72</v>
      </c>
      <c r="F7617" s="10">
        <v>0</v>
      </c>
      <c r="G7617" s="10">
        <v>1999.72</v>
      </c>
      <c r="H7617" s="10">
        <v>2087.23</v>
      </c>
      <c r="I7617" s="10">
        <v>-87.509999999999991</v>
      </c>
      <c r="J7617" s="10">
        <v>5.67</v>
      </c>
      <c r="K7617" s="10">
        <v>0</v>
      </c>
      <c r="L7617" s="10">
        <v>5.67</v>
      </c>
      <c r="M7617" s="10">
        <v>5.9180000000000001</v>
      </c>
      <c r="N7617" s="10">
        <v>-0.24800000000000022</v>
      </c>
    </row>
    <row r="7618" spans="1:14" x14ac:dyDescent="0.25">
      <c r="A7618" s="9" t="s">
        <v>945</v>
      </c>
      <c r="B7618" s="9" t="s">
        <v>34</v>
      </c>
      <c r="C7618" s="9" t="s">
        <v>33</v>
      </c>
      <c r="D7618" s="9" t="s">
        <v>27</v>
      </c>
      <c r="E7618" s="10">
        <v>6874.14</v>
      </c>
      <c r="F7618" s="10">
        <v>0</v>
      </c>
      <c r="G7618" s="10">
        <v>6874.14</v>
      </c>
      <c r="H7618" s="10">
        <v>7174.94</v>
      </c>
      <c r="I7618" s="10">
        <v>-300.79999999999927</v>
      </c>
      <c r="J7618" s="10">
        <v>5.67</v>
      </c>
      <c r="K7618" s="10">
        <v>0</v>
      </c>
      <c r="L7618" s="10">
        <v>5.67</v>
      </c>
      <c r="M7618" s="10">
        <v>5.9180000000000001</v>
      </c>
      <c r="N7618" s="10">
        <v>-0.24800000000000022</v>
      </c>
    </row>
    <row r="7619" spans="1:14" x14ac:dyDescent="0.25">
      <c r="A7619" s="9" t="s">
        <v>945</v>
      </c>
      <c r="B7619" s="9" t="s">
        <v>35</v>
      </c>
      <c r="C7619" s="9" t="s">
        <v>33</v>
      </c>
      <c r="D7619" s="9" t="s">
        <v>27</v>
      </c>
      <c r="E7619" s="10">
        <v>7437.4</v>
      </c>
      <c r="F7619" s="10">
        <v>0</v>
      </c>
      <c r="G7619" s="10">
        <v>7437.4</v>
      </c>
      <c r="H7619" s="10">
        <v>7762.78</v>
      </c>
      <c r="I7619" s="10">
        <v>-325.38000000000011</v>
      </c>
      <c r="J7619" s="10">
        <v>119.07</v>
      </c>
      <c r="K7619" s="10">
        <v>0</v>
      </c>
      <c r="L7619" s="10">
        <v>119.07</v>
      </c>
      <c r="M7619" s="10">
        <v>124.279</v>
      </c>
      <c r="N7619" s="10">
        <v>-5.2090000000000032</v>
      </c>
    </row>
    <row r="7620" spans="1:14" x14ac:dyDescent="0.25">
      <c r="A7620" s="9" t="s">
        <v>945</v>
      </c>
      <c r="B7620" s="9" t="s">
        <v>36</v>
      </c>
      <c r="C7620" s="9" t="s">
        <v>29</v>
      </c>
      <c r="D7620" s="9" t="s">
        <v>27</v>
      </c>
      <c r="E7620" s="10">
        <v>14485.98</v>
      </c>
      <c r="F7620" s="10">
        <v>0</v>
      </c>
      <c r="G7620" s="10">
        <v>14485.98</v>
      </c>
      <c r="H7620" s="10">
        <v>14276.8</v>
      </c>
      <c r="I7620" s="10">
        <v>209.18000000000029</v>
      </c>
      <c r="J7620" s="10">
        <v>0</v>
      </c>
      <c r="K7620" s="10">
        <v>0</v>
      </c>
      <c r="L7620" s="10">
        <v>0</v>
      </c>
      <c r="M7620" s="10">
        <v>0</v>
      </c>
      <c r="N7620" s="10">
        <v>0</v>
      </c>
    </row>
    <row r="7621" spans="1:14" x14ac:dyDescent="0.25">
      <c r="A7621" s="9" t="s">
        <v>945</v>
      </c>
      <c r="B7621" s="9" t="s">
        <v>37</v>
      </c>
      <c r="C7621" s="9" t="s">
        <v>29</v>
      </c>
      <c r="D7621" s="9" t="s">
        <v>27</v>
      </c>
      <c r="E7621" s="10">
        <v>33498.93</v>
      </c>
      <c r="F7621" s="10">
        <v>0</v>
      </c>
      <c r="G7621" s="10">
        <v>33498.93</v>
      </c>
      <c r="H7621" s="10">
        <v>33015.19</v>
      </c>
      <c r="I7621" s="10">
        <v>483.73999999999796</v>
      </c>
      <c r="J7621" s="10">
        <v>0</v>
      </c>
      <c r="K7621" s="10">
        <v>0</v>
      </c>
      <c r="L7621" s="10">
        <v>0</v>
      </c>
      <c r="M7621" s="10">
        <v>0</v>
      </c>
      <c r="N7621" s="10">
        <v>0</v>
      </c>
    </row>
    <row r="7622" spans="1:14" x14ac:dyDescent="0.25">
      <c r="A7622" s="9" t="s">
        <v>945</v>
      </c>
      <c r="B7622" s="9" t="s">
        <v>287</v>
      </c>
      <c r="C7622" s="9" t="s">
        <v>39</v>
      </c>
      <c r="D7622" s="9" t="s">
        <v>40</v>
      </c>
      <c r="E7622" s="10">
        <v>-860880.51</v>
      </c>
      <c r="F7622" s="10">
        <v>0</v>
      </c>
      <c r="G7622" s="10">
        <v>-860880.51</v>
      </c>
      <c r="H7622" s="10">
        <v>-860880.45</v>
      </c>
      <c r="I7622" s="10">
        <v>-6.0000000055879354E-2</v>
      </c>
      <c r="J7622" s="10">
        <v>-4261</v>
      </c>
      <c r="K7622" s="10">
        <v>0</v>
      </c>
      <c r="L7622" s="10">
        <v>-4261</v>
      </c>
      <c r="M7622" s="10">
        <v>-4261</v>
      </c>
      <c r="N7622" s="10">
        <v>0</v>
      </c>
    </row>
    <row r="7623" spans="1:14" x14ac:dyDescent="0.25">
      <c r="A7623" s="9" t="s">
        <v>945</v>
      </c>
      <c r="B7623" s="9" t="s">
        <v>605</v>
      </c>
      <c r="C7623" s="9" t="s">
        <v>42</v>
      </c>
      <c r="D7623" s="9" t="s">
        <v>43</v>
      </c>
      <c r="E7623" s="10">
        <v>3088.38</v>
      </c>
      <c r="F7623" s="10">
        <v>0</v>
      </c>
      <c r="G7623" s="10">
        <v>3088.38</v>
      </c>
      <c r="H7623" s="10">
        <v>0</v>
      </c>
      <c r="I7623" s="10">
        <v>3088.38</v>
      </c>
      <c r="J7623" s="10">
        <v>51200</v>
      </c>
      <c r="K7623" s="10">
        <v>0</v>
      </c>
      <c r="L7623" s="10">
        <v>51200</v>
      </c>
      <c r="M7623" s="10">
        <v>0</v>
      </c>
      <c r="N7623" s="10">
        <v>51200</v>
      </c>
    </row>
    <row r="7624" spans="1:14" x14ac:dyDescent="0.25">
      <c r="A7624" s="9" t="s">
        <v>945</v>
      </c>
      <c r="B7624" s="9" t="s">
        <v>601</v>
      </c>
      <c r="C7624" s="9" t="s">
        <v>42</v>
      </c>
      <c r="D7624" s="9" t="s">
        <v>43</v>
      </c>
      <c r="E7624" s="10">
        <v>13325.62</v>
      </c>
      <c r="F7624" s="10">
        <v>0</v>
      </c>
      <c r="G7624" s="10">
        <v>13325.62</v>
      </c>
      <c r="H7624" s="10">
        <v>0</v>
      </c>
      <c r="I7624" s="10">
        <v>13325.62</v>
      </c>
      <c r="J7624" s="10">
        <v>51500</v>
      </c>
      <c r="K7624" s="10">
        <v>0</v>
      </c>
      <c r="L7624" s="10">
        <v>51500</v>
      </c>
      <c r="M7624" s="10">
        <v>0</v>
      </c>
      <c r="N7624" s="10">
        <v>51500</v>
      </c>
    </row>
    <row r="7625" spans="1:14" x14ac:dyDescent="0.25">
      <c r="A7625" s="9" t="s">
        <v>945</v>
      </c>
      <c r="B7625" s="9" t="s">
        <v>602</v>
      </c>
      <c r="C7625" s="9" t="s">
        <v>42</v>
      </c>
      <c r="D7625" s="9" t="s">
        <v>43</v>
      </c>
      <c r="E7625" s="10">
        <v>16175.89</v>
      </c>
      <c r="F7625" s="10">
        <v>0</v>
      </c>
      <c r="G7625" s="10">
        <v>16175.89</v>
      </c>
      <c r="H7625" s="10">
        <v>0</v>
      </c>
      <c r="I7625" s="10">
        <v>16175.89</v>
      </c>
      <c r="J7625" s="10">
        <v>51700</v>
      </c>
      <c r="K7625" s="10">
        <v>0</v>
      </c>
      <c r="L7625" s="10">
        <v>51700</v>
      </c>
      <c r="M7625" s="10">
        <v>0</v>
      </c>
      <c r="N7625" s="10">
        <v>51700</v>
      </c>
    </row>
    <row r="7626" spans="1:14" x14ac:dyDescent="0.25">
      <c r="A7626" s="9" t="s">
        <v>945</v>
      </c>
      <c r="B7626" s="9" t="s">
        <v>288</v>
      </c>
      <c r="C7626" s="9" t="s">
        <v>42</v>
      </c>
      <c r="D7626" s="9" t="s">
        <v>43</v>
      </c>
      <c r="E7626" s="10">
        <v>0</v>
      </c>
      <c r="F7626" s="10">
        <v>2943.1625615763546</v>
      </c>
      <c r="G7626" s="10">
        <v>-2943.1625615763546</v>
      </c>
      <c r="H7626" s="10">
        <v>2987.31</v>
      </c>
      <c r="I7626" s="10">
        <v>-2987.31</v>
      </c>
      <c r="J7626" s="10">
        <v>0</v>
      </c>
      <c r="K7626" s="10">
        <v>51132</v>
      </c>
      <c r="L7626" s="10">
        <v>-51132</v>
      </c>
      <c r="M7626" s="10">
        <v>51898.98</v>
      </c>
      <c r="N7626" s="10">
        <v>-51898.98</v>
      </c>
    </row>
    <row r="7627" spans="1:14" x14ac:dyDescent="0.25">
      <c r="A7627" s="9" t="s">
        <v>945</v>
      </c>
      <c r="B7627" s="9" t="s">
        <v>44</v>
      </c>
      <c r="C7627" s="9" t="s">
        <v>42</v>
      </c>
      <c r="D7627" s="9" t="s">
        <v>43</v>
      </c>
      <c r="E7627" s="10">
        <v>4190.53</v>
      </c>
      <c r="F7627" s="10">
        <v>4188.5671641791041</v>
      </c>
      <c r="G7627" s="10">
        <v>1.9628358208956342</v>
      </c>
      <c r="H7627" s="10">
        <v>4209.51</v>
      </c>
      <c r="I7627" s="10">
        <v>-18.980000000000473</v>
      </c>
      <c r="J7627" s="10">
        <v>4263</v>
      </c>
      <c r="K7627" s="10">
        <v>4261</v>
      </c>
      <c r="L7627" s="10">
        <v>2</v>
      </c>
      <c r="M7627" s="10">
        <v>4282.3050000000003</v>
      </c>
      <c r="N7627" s="10">
        <v>-19.305000000000291</v>
      </c>
    </row>
    <row r="7628" spans="1:14" x14ac:dyDescent="0.25">
      <c r="A7628" s="9" t="s">
        <v>945</v>
      </c>
      <c r="B7628" s="9" t="s">
        <v>289</v>
      </c>
      <c r="C7628" s="9" t="s">
        <v>42</v>
      </c>
      <c r="D7628" s="9" t="s">
        <v>43</v>
      </c>
      <c r="E7628" s="10">
        <v>0</v>
      </c>
      <c r="F7628" s="10">
        <v>12624.492610837438</v>
      </c>
      <c r="G7628" s="10">
        <v>-12624.492610837438</v>
      </c>
      <c r="H7628" s="10">
        <v>12813.86</v>
      </c>
      <c r="I7628" s="10">
        <v>-12813.86</v>
      </c>
      <c r="J7628" s="10">
        <v>0</v>
      </c>
      <c r="K7628" s="10">
        <v>51132</v>
      </c>
      <c r="L7628" s="10">
        <v>-51132</v>
      </c>
      <c r="M7628" s="10">
        <v>51898.98</v>
      </c>
      <c r="N7628" s="10">
        <v>-51898.98</v>
      </c>
    </row>
    <row r="7629" spans="1:14" x14ac:dyDescent="0.25">
      <c r="A7629" s="9" t="s">
        <v>945</v>
      </c>
      <c r="B7629" s="9" t="s">
        <v>290</v>
      </c>
      <c r="C7629" s="9" t="s">
        <v>42</v>
      </c>
      <c r="D7629" s="9" t="s">
        <v>43</v>
      </c>
      <c r="E7629" s="10">
        <v>0</v>
      </c>
      <c r="F7629" s="10">
        <v>15265.458128078817</v>
      </c>
      <c r="G7629" s="10">
        <v>-15265.458128078817</v>
      </c>
      <c r="H7629" s="10">
        <v>15494.44</v>
      </c>
      <c r="I7629" s="10">
        <v>-15494.44</v>
      </c>
      <c r="J7629" s="10">
        <v>0</v>
      </c>
      <c r="K7629" s="10">
        <v>51132</v>
      </c>
      <c r="L7629" s="10">
        <v>-51132</v>
      </c>
      <c r="M7629" s="10">
        <v>51898.98</v>
      </c>
      <c r="N7629" s="10">
        <v>-51898.98</v>
      </c>
    </row>
    <row r="7630" spans="1:14" x14ac:dyDescent="0.25">
      <c r="A7630" s="9" t="s">
        <v>945</v>
      </c>
      <c r="B7630" s="9" t="s">
        <v>47</v>
      </c>
      <c r="C7630" s="9" t="s">
        <v>42</v>
      </c>
      <c r="D7630" s="9" t="s">
        <v>43</v>
      </c>
      <c r="E7630" s="10">
        <v>23701.34</v>
      </c>
      <c r="F7630" s="10">
        <v>24041.754901960783</v>
      </c>
      <c r="G7630" s="10">
        <v>-340.41490196078303</v>
      </c>
      <c r="H7630" s="10">
        <v>24522.59</v>
      </c>
      <c r="I7630" s="10">
        <v>-821.25</v>
      </c>
      <c r="J7630" s="10">
        <v>50408</v>
      </c>
      <c r="K7630" s="10">
        <v>51132</v>
      </c>
      <c r="L7630" s="10">
        <v>-724</v>
      </c>
      <c r="M7630" s="10">
        <v>52154.64</v>
      </c>
      <c r="N7630" s="10">
        <v>-1746.6399999999994</v>
      </c>
    </row>
    <row r="7631" spans="1:14" x14ac:dyDescent="0.25">
      <c r="A7631" s="9" t="s">
        <v>945</v>
      </c>
      <c r="B7631" s="9" t="s">
        <v>284</v>
      </c>
      <c r="C7631" s="9" t="s">
        <v>42</v>
      </c>
      <c r="D7631" s="9" t="s">
        <v>43</v>
      </c>
      <c r="E7631" s="10">
        <v>49918.78</v>
      </c>
      <c r="F7631" s="10">
        <v>48355.536945812804</v>
      </c>
      <c r="G7631" s="10">
        <v>1563.2430541871945</v>
      </c>
      <c r="H7631" s="10">
        <v>49080.87</v>
      </c>
      <c r="I7631" s="10">
        <v>837.90999999999622</v>
      </c>
      <c r="J7631" s="10">
        <v>52785</v>
      </c>
      <c r="K7631" s="10">
        <v>51132</v>
      </c>
      <c r="L7631" s="10">
        <v>1653</v>
      </c>
      <c r="M7631" s="10">
        <v>51898.98</v>
      </c>
      <c r="N7631" s="10">
        <v>886.0199999999968</v>
      </c>
    </row>
    <row r="7632" spans="1:14" x14ac:dyDescent="0.25">
      <c r="A7632" s="9" t="s">
        <v>945</v>
      </c>
      <c r="B7632" s="9" t="s">
        <v>291</v>
      </c>
      <c r="C7632" s="9" t="s">
        <v>42</v>
      </c>
      <c r="D7632" s="9" t="s">
        <v>43</v>
      </c>
      <c r="E7632" s="10">
        <v>50439</v>
      </c>
      <c r="F7632" s="10">
        <v>49981.527093596058</v>
      </c>
      <c r="G7632" s="10">
        <v>457.47290640394203</v>
      </c>
      <c r="H7632" s="10">
        <v>50731.25</v>
      </c>
      <c r="I7632" s="10">
        <v>-292.25</v>
      </c>
      <c r="J7632" s="10">
        <v>4300</v>
      </c>
      <c r="K7632" s="10">
        <v>4261</v>
      </c>
      <c r="L7632" s="10">
        <v>39</v>
      </c>
      <c r="M7632" s="10">
        <v>4324.915</v>
      </c>
      <c r="N7632" s="10">
        <v>-24.914999999999964</v>
      </c>
    </row>
    <row r="7633" spans="1:14" x14ac:dyDescent="0.25">
      <c r="A7633" s="9" t="s">
        <v>945</v>
      </c>
      <c r="B7633" s="9" t="s">
        <v>50</v>
      </c>
      <c r="C7633" s="9" t="s">
        <v>42</v>
      </c>
      <c r="D7633" s="9" t="s">
        <v>43</v>
      </c>
      <c r="E7633" s="10">
        <v>68495</v>
      </c>
      <c r="F7633" s="10">
        <v>68005.562189054734</v>
      </c>
      <c r="G7633" s="10">
        <v>489.43781094526639</v>
      </c>
      <c r="H7633" s="10">
        <v>68345.59</v>
      </c>
      <c r="I7633" s="10">
        <v>149.41000000000349</v>
      </c>
      <c r="J7633" s="10">
        <v>51500</v>
      </c>
      <c r="K7633" s="10">
        <v>51132</v>
      </c>
      <c r="L7633" s="10">
        <v>368</v>
      </c>
      <c r="M7633" s="10">
        <v>51387.66</v>
      </c>
      <c r="N7633" s="10">
        <v>112.33999999999651</v>
      </c>
    </row>
    <row r="7634" spans="1:14" x14ac:dyDescent="0.25">
      <c r="A7634" s="9" t="s">
        <v>945</v>
      </c>
      <c r="B7634" s="9" t="s">
        <v>51</v>
      </c>
      <c r="C7634" s="9" t="s">
        <v>42</v>
      </c>
      <c r="D7634" s="9" t="s">
        <v>43</v>
      </c>
      <c r="E7634" s="10">
        <v>280856.64</v>
      </c>
      <c r="F7634" s="10">
        <v>275448.07920792082</v>
      </c>
      <c r="G7634" s="10">
        <v>5408.5607920791954</v>
      </c>
      <c r="H7634" s="10">
        <v>278202.56</v>
      </c>
      <c r="I7634" s="10">
        <v>2654.0800000000163</v>
      </c>
      <c r="J7634" s="10">
        <v>52136</v>
      </c>
      <c r="K7634" s="10">
        <v>51132</v>
      </c>
      <c r="L7634" s="10">
        <v>1004</v>
      </c>
      <c r="M7634" s="10">
        <v>51643.32</v>
      </c>
      <c r="N7634" s="10">
        <v>492.68000000000029</v>
      </c>
    </row>
    <row r="7635" spans="1:14" x14ac:dyDescent="0.25">
      <c r="A7635" s="9" t="s">
        <v>945</v>
      </c>
      <c r="B7635" s="9" t="s">
        <v>292</v>
      </c>
      <c r="C7635" s="9" t="s">
        <v>42</v>
      </c>
      <c r="D7635" s="9" t="s">
        <v>53</v>
      </c>
      <c r="E7635" s="10">
        <v>290313.03000000003</v>
      </c>
      <c r="F7635" s="10">
        <v>283288.78217821784</v>
      </c>
      <c r="G7635" s="10">
        <v>7024.2478217821917</v>
      </c>
      <c r="H7635" s="10">
        <v>286121.67</v>
      </c>
      <c r="I7635" s="10">
        <v>4191.3600000000442</v>
      </c>
      <c r="J7635" s="10">
        <v>39300</v>
      </c>
      <c r="K7635" s="10">
        <v>38349</v>
      </c>
      <c r="L7635" s="10">
        <v>951</v>
      </c>
      <c r="M7635" s="10">
        <v>38732.49</v>
      </c>
      <c r="N7635" s="10">
        <v>567.51000000000204</v>
      </c>
    </row>
    <row r="7636" spans="1:14" x14ac:dyDescent="0.25">
      <c r="A7636" s="9" t="s">
        <v>945</v>
      </c>
      <c r="B7636" s="9" t="s">
        <v>54</v>
      </c>
      <c r="C7636" s="9" t="s">
        <v>42</v>
      </c>
      <c r="D7636" s="9" t="s">
        <v>55</v>
      </c>
      <c r="E7636" s="10">
        <v>2581.66</v>
      </c>
      <c r="F7636" s="10">
        <v>2531.0392156862745</v>
      </c>
      <c r="G7636" s="10">
        <v>50.62078431372538</v>
      </c>
      <c r="H7636" s="10">
        <v>2581.66</v>
      </c>
      <c r="I7636" s="10">
        <v>0</v>
      </c>
      <c r="J7636" s="10">
        <v>469.392</v>
      </c>
      <c r="K7636" s="10">
        <v>460.18823529411765</v>
      </c>
      <c r="L7636" s="10">
        <v>9.2037647058823495</v>
      </c>
      <c r="M7636" s="10">
        <v>469.392</v>
      </c>
      <c r="N7636" s="10">
        <v>0</v>
      </c>
    </row>
    <row r="7637" spans="1:14" x14ac:dyDescent="0.25">
      <c r="A7637" s="9" t="s">
        <v>946</v>
      </c>
      <c r="B7637" s="9" t="s">
        <v>25</v>
      </c>
      <c r="C7637" s="9" t="s">
        <v>26</v>
      </c>
      <c r="D7637" s="9" t="s">
        <v>27</v>
      </c>
      <c r="E7637" s="10">
        <v>-6131.63</v>
      </c>
      <c r="F7637" s="10">
        <v>0</v>
      </c>
      <c r="G7637" s="10">
        <v>-6131.63</v>
      </c>
      <c r="H7637" s="10">
        <v>0</v>
      </c>
      <c r="I7637" s="10">
        <v>-6131.63</v>
      </c>
      <c r="J7637" s="10">
        <v>0</v>
      </c>
      <c r="K7637" s="10">
        <v>0</v>
      </c>
      <c r="L7637" s="10">
        <v>0</v>
      </c>
      <c r="M7637" s="10">
        <v>0</v>
      </c>
      <c r="N7637" s="10">
        <v>0</v>
      </c>
    </row>
    <row r="7638" spans="1:14" x14ac:dyDescent="0.25">
      <c r="A7638" s="9" t="s">
        <v>946</v>
      </c>
      <c r="B7638" s="9" t="s">
        <v>28</v>
      </c>
      <c r="C7638" s="9" t="s">
        <v>29</v>
      </c>
      <c r="D7638" s="9" t="s">
        <v>27</v>
      </c>
      <c r="E7638" s="10">
        <v>5.59</v>
      </c>
      <c r="F7638" s="10">
        <v>0</v>
      </c>
      <c r="G7638" s="10">
        <v>5.59</v>
      </c>
      <c r="H7638" s="10">
        <v>5.57</v>
      </c>
      <c r="I7638" s="10">
        <v>1.9999999999999574E-2</v>
      </c>
      <c r="J7638" s="10">
        <v>0</v>
      </c>
      <c r="K7638" s="10">
        <v>0</v>
      </c>
      <c r="L7638" s="10">
        <v>0</v>
      </c>
      <c r="M7638" s="10">
        <v>0</v>
      </c>
      <c r="N7638" s="10">
        <v>0</v>
      </c>
    </row>
    <row r="7639" spans="1:14" x14ac:dyDescent="0.25">
      <c r="A7639" s="9" t="s">
        <v>946</v>
      </c>
      <c r="B7639" s="9" t="s">
        <v>30</v>
      </c>
      <c r="C7639" s="9" t="s">
        <v>29</v>
      </c>
      <c r="D7639" s="9" t="s">
        <v>27</v>
      </c>
      <c r="E7639" s="10">
        <v>130.34</v>
      </c>
      <c r="F7639" s="10">
        <v>0</v>
      </c>
      <c r="G7639" s="10">
        <v>130.34</v>
      </c>
      <c r="H7639" s="10">
        <v>129.88</v>
      </c>
      <c r="I7639" s="10">
        <v>0.46000000000000796</v>
      </c>
      <c r="J7639" s="10">
        <v>0</v>
      </c>
      <c r="K7639" s="10">
        <v>0</v>
      </c>
      <c r="L7639" s="10">
        <v>0</v>
      </c>
      <c r="M7639" s="10">
        <v>0</v>
      </c>
      <c r="N7639" s="10">
        <v>0</v>
      </c>
    </row>
    <row r="7640" spans="1:14" x14ac:dyDescent="0.25">
      <c r="A7640" s="9" t="s">
        <v>946</v>
      </c>
      <c r="B7640" s="9" t="s">
        <v>31</v>
      </c>
      <c r="C7640" s="9" t="s">
        <v>29</v>
      </c>
      <c r="D7640" s="9" t="s">
        <v>27</v>
      </c>
      <c r="E7640" s="10">
        <v>875.14</v>
      </c>
      <c r="F7640" s="10">
        <v>0</v>
      </c>
      <c r="G7640" s="10">
        <v>875.14</v>
      </c>
      <c r="H7640" s="10">
        <v>872.06</v>
      </c>
      <c r="I7640" s="10">
        <v>3.0800000000000409</v>
      </c>
      <c r="J7640" s="10">
        <v>0</v>
      </c>
      <c r="K7640" s="10">
        <v>0</v>
      </c>
      <c r="L7640" s="10">
        <v>0</v>
      </c>
      <c r="M7640" s="10">
        <v>0</v>
      </c>
      <c r="N7640" s="10">
        <v>0</v>
      </c>
    </row>
    <row r="7641" spans="1:14" x14ac:dyDescent="0.25">
      <c r="A7641" s="9" t="s">
        <v>946</v>
      </c>
      <c r="B7641" s="9" t="s">
        <v>32</v>
      </c>
      <c r="C7641" s="9" t="s">
        <v>33</v>
      </c>
      <c r="D7641" s="9" t="s">
        <v>27</v>
      </c>
      <c r="E7641" s="10">
        <v>1587.08</v>
      </c>
      <c r="F7641" s="10">
        <v>0</v>
      </c>
      <c r="G7641" s="10">
        <v>1587.08</v>
      </c>
      <c r="H7641" s="10">
        <v>1428.39</v>
      </c>
      <c r="I7641" s="10">
        <v>158.68999999999983</v>
      </c>
      <c r="J7641" s="10">
        <v>4.5</v>
      </c>
      <c r="K7641" s="10">
        <v>0</v>
      </c>
      <c r="L7641" s="10">
        <v>4.5</v>
      </c>
      <c r="M7641" s="10">
        <v>4.05</v>
      </c>
      <c r="N7641" s="10">
        <v>0.45000000000000018</v>
      </c>
    </row>
    <row r="7642" spans="1:14" x14ac:dyDescent="0.25">
      <c r="A7642" s="9" t="s">
        <v>946</v>
      </c>
      <c r="B7642" s="9" t="s">
        <v>34</v>
      </c>
      <c r="C7642" s="9" t="s">
        <v>33</v>
      </c>
      <c r="D7642" s="9" t="s">
        <v>27</v>
      </c>
      <c r="E7642" s="10">
        <v>5455.67</v>
      </c>
      <c r="F7642" s="10">
        <v>0</v>
      </c>
      <c r="G7642" s="10">
        <v>5455.67</v>
      </c>
      <c r="H7642" s="10">
        <v>4910.1400000000003</v>
      </c>
      <c r="I7642" s="10">
        <v>545.52999999999975</v>
      </c>
      <c r="J7642" s="10">
        <v>4.5</v>
      </c>
      <c r="K7642" s="10">
        <v>0</v>
      </c>
      <c r="L7642" s="10">
        <v>4.5</v>
      </c>
      <c r="M7642" s="10">
        <v>4.05</v>
      </c>
      <c r="N7642" s="10">
        <v>0.45000000000000018</v>
      </c>
    </row>
    <row r="7643" spans="1:14" x14ac:dyDescent="0.25">
      <c r="A7643" s="9" t="s">
        <v>946</v>
      </c>
      <c r="B7643" s="9" t="s">
        <v>35</v>
      </c>
      <c r="C7643" s="9" t="s">
        <v>33</v>
      </c>
      <c r="D7643" s="9" t="s">
        <v>27</v>
      </c>
      <c r="E7643" s="10">
        <v>5902.7</v>
      </c>
      <c r="F7643" s="10">
        <v>0</v>
      </c>
      <c r="G7643" s="10">
        <v>5902.7</v>
      </c>
      <c r="H7643" s="10">
        <v>5312.43</v>
      </c>
      <c r="I7643" s="10">
        <v>590.26999999999953</v>
      </c>
      <c r="J7643" s="10">
        <v>94.5</v>
      </c>
      <c r="K7643" s="10">
        <v>0</v>
      </c>
      <c r="L7643" s="10">
        <v>94.5</v>
      </c>
      <c r="M7643" s="10">
        <v>85.05</v>
      </c>
      <c r="N7643" s="10">
        <v>9.4500000000000028</v>
      </c>
    </row>
    <row r="7644" spans="1:14" x14ac:dyDescent="0.25">
      <c r="A7644" s="9" t="s">
        <v>946</v>
      </c>
      <c r="B7644" s="9" t="s">
        <v>36</v>
      </c>
      <c r="C7644" s="9" t="s">
        <v>29</v>
      </c>
      <c r="D7644" s="9" t="s">
        <v>27</v>
      </c>
      <c r="E7644" s="10">
        <v>9804.76</v>
      </c>
      <c r="F7644" s="10">
        <v>0</v>
      </c>
      <c r="G7644" s="10">
        <v>9804.76</v>
      </c>
      <c r="H7644" s="10">
        <v>9770.27</v>
      </c>
      <c r="I7644" s="10">
        <v>34.489999999999782</v>
      </c>
      <c r="J7644" s="10">
        <v>0</v>
      </c>
      <c r="K7644" s="10">
        <v>0</v>
      </c>
      <c r="L7644" s="10">
        <v>0</v>
      </c>
      <c r="M7644" s="10">
        <v>0</v>
      </c>
      <c r="N7644" s="10">
        <v>0</v>
      </c>
    </row>
    <row r="7645" spans="1:14" x14ac:dyDescent="0.25">
      <c r="A7645" s="9" t="s">
        <v>946</v>
      </c>
      <c r="B7645" s="9" t="s">
        <v>37</v>
      </c>
      <c r="C7645" s="9" t="s">
        <v>29</v>
      </c>
      <c r="D7645" s="9" t="s">
        <v>27</v>
      </c>
      <c r="E7645" s="10">
        <v>22673.57</v>
      </c>
      <c r="F7645" s="10">
        <v>0</v>
      </c>
      <c r="G7645" s="10">
        <v>22673.57</v>
      </c>
      <c r="H7645" s="10">
        <v>22593.82</v>
      </c>
      <c r="I7645" s="10">
        <v>79.75</v>
      </c>
      <c r="J7645" s="10">
        <v>0</v>
      </c>
      <c r="K7645" s="10">
        <v>0</v>
      </c>
      <c r="L7645" s="10">
        <v>0</v>
      </c>
      <c r="M7645" s="10">
        <v>0</v>
      </c>
      <c r="N7645" s="10">
        <v>0</v>
      </c>
    </row>
    <row r="7646" spans="1:14" x14ac:dyDescent="0.25">
      <c r="A7646" s="9" t="s">
        <v>946</v>
      </c>
      <c r="B7646" s="9" t="s">
        <v>294</v>
      </c>
      <c r="C7646" s="9" t="s">
        <v>39</v>
      </c>
      <c r="D7646" s="9" t="s">
        <v>40</v>
      </c>
      <c r="E7646" s="10">
        <v>-522687.66</v>
      </c>
      <c r="F7646" s="10">
        <v>0</v>
      </c>
      <c r="G7646" s="10">
        <v>-522687.66</v>
      </c>
      <c r="H7646" s="10">
        <v>-522687.67</v>
      </c>
      <c r="I7646" s="10">
        <v>1.0000000009313226E-2</v>
      </c>
      <c r="J7646" s="10">
        <v>-2916</v>
      </c>
      <c r="K7646" s="10">
        <v>0</v>
      </c>
      <c r="L7646" s="10">
        <v>-2916</v>
      </c>
      <c r="M7646" s="10">
        <v>-2916</v>
      </c>
      <c r="N7646" s="10">
        <v>0</v>
      </c>
    </row>
    <row r="7647" spans="1:14" x14ac:dyDescent="0.25">
      <c r="A7647" s="9" t="s">
        <v>946</v>
      </c>
      <c r="B7647" s="9" t="s">
        <v>92</v>
      </c>
      <c r="C7647" s="9" t="s">
        <v>42</v>
      </c>
      <c r="D7647" s="9" t="s">
        <v>43</v>
      </c>
      <c r="E7647" s="10">
        <v>20.43</v>
      </c>
      <c r="F7647" s="10">
        <v>0</v>
      </c>
      <c r="G7647" s="10">
        <v>20.43</v>
      </c>
      <c r="H7647" s="10">
        <v>0</v>
      </c>
      <c r="I7647" s="10">
        <v>20.43</v>
      </c>
      <c r="J7647" s="10">
        <v>240</v>
      </c>
      <c r="K7647" s="10">
        <v>0</v>
      </c>
      <c r="L7647" s="10">
        <v>240</v>
      </c>
      <c r="M7647" s="10">
        <v>0</v>
      </c>
      <c r="N7647" s="10">
        <v>240</v>
      </c>
    </row>
    <row r="7648" spans="1:14" x14ac:dyDescent="0.25">
      <c r="A7648" s="9" t="s">
        <v>946</v>
      </c>
      <c r="B7648" s="9" t="s">
        <v>798</v>
      </c>
      <c r="C7648" s="9" t="s">
        <v>42</v>
      </c>
      <c r="D7648" s="9" t="s">
        <v>43</v>
      </c>
      <c r="E7648" s="10">
        <v>8091.87</v>
      </c>
      <c r="F7648" s="10">
        <v>0</v>
      </c>
      <c r="G7648" s="10">
        <v>8091.87</v>
      </c>
      <c r="H7648" s="10">
        <v>0</v>
      </c>
      <c r="I7648" s="10">
        <v>8091.87</v>
      </c>
      <c r="J7648" s="10">
        <v>35500</v>
      </c>
      <c r="K7648" s="10">
        <v>0</v>
      </c>
      <c r="L7648" s="10">
        <v>35500</v>
      </c>
      <c r="M7648" s="10">
        <v>0</v>
      </c>
      <c r="N7648" s="10">
        <v>35500</v>
      </c>
    </row>
    <row r="7649" spans="1:14" x14ac:dyDescent="0.25">
      <c r="A7649" s="9" t="s">
        <v>946</v>
      </c>
      <c r="B7649" s="9" t="s">
        <v>799</v>
      </c>
      <c r="C7649" s="9" t="s">
        <v>42</v>
      </c>
      <c r="D7649" s="9" t="s">
        <v>43</v>
      </c>
      <c r="E7649" s="10">
        <v>10290.379999999999</v>
      </c>
      <c r="F7649" s="10">
        <v>0</v>
      </c>
      <c r="G7649" s="10">
        <v>10290.379999999999</v>
      </c>
      <c r="H7649" s="10">
        <v>0</v>
      </c>
      <c r="I7649" s="10">
        <v>10290.379999999999</v>
      </c>
      <c r="J7649" s="10">
        <v>35500</v>
      </c>
      <c r="K7649" s="10">
        <v>0</v>
      </c>
      <c r="L7649" s="10">
        <v>35500</v>
      </c>
      <c r="M7649" s="10">
        <v>0</v>
      </c>
      <c r="N7649" s="10">
        <v>35500</v>
      </c>
    </row>
    <row r="7650" spans="1:14" x14ac:dyDescent="0.25">
      <c r="A7650" s="9" t="s">
        <v>946</v>
      </c>
      <c r="B7650" s="9" t="s">
        <v>739</v>
      </c>
      <c r="C7650" s="9" t="s">
        <v>42</v>
      </c>
      <c r="D7650" s="9" t="s">
        <v>43</v>
      </c>
      <c r="E7650" s="10">
        <v>1860.88</v>
      </c>
      <c r="F7650" s="10">
        <v>0</v>
      </c>
      <c r="G7650" s="10">
        <v>1860.88</v>
      </c>
      <c r="H7650" s="10">
        <v>0</v>
      </c>
      <c r="I7650" s="10">
        <v>1860.88</v>
      </c>
      <c r="J7650" s="10">
        <v>35800</v>
      </c>
      <c r="K7650" s="10">
        <v>0</v>
      </c>
      <c r="L7650" s="10">
        <v>35800</v>
      </c>
      <c r="M7650" s="10">
        <v>0</v>
      </c>
      <c r="N7650" s="10">
        <v>35800</v>
      </c>
    </row>
    <row r="7651" spans="1:14" x14ac:dyDescent="0.25">
      <c r="A7651" s="9" t="s">
        <v>946</v>
      </c>
      <c r="B7651" s="9" t="s">
        <v>295</v>
      </c>
      <c r="C7651" s="9" t="s">
        <v>42</v>
      </c>
      <c r="D7651" s="9" t="s">
        <v>43</v>
      </c>
      <c r="E7651" s="10">
        <v>0</v>
      </c>
      <c r="F7651" s="10">
        <v>1735.2512315270935</v>
      </c>
      <c r="G7651" s="10">
        <v>-1735.2512315270935</v>
      </c>
      <c r="H7651" s="10">
        <v>1761.28</v>
      </c>
      <c r="I7651" s="10">
        <v>-1761.28</v>
      </c>
      <c r="J7651" s="10">
        <v>0</v>
      </c>
      <c r="K7651" s="10">
        <v>34991.999999999993</v>
      </c>
      <c r="L7651" s="10">
        <v>-34991.999999999993</v>
      </c>
      <c r="M7651" s="10">
        <v>35516.879999999997</v>
      </c>
      <c r="N7651" s="10">
        <v>-35516.879999999997</v>
      </c>
    </row>
    <row r="7652" spans="1:14" x14ac:dyDescent="0.25">
      <c r="A7652" s="9" t="s">
        <v>946</v>
      </c>
      <c r="B7652" s="9" t="s">
        <v>44</v>
      </c>
      <c r="C7652" s="9" t="s">
        <v>42</v>
      </c>
      <c r="D7652" s="9" t="s">
        <v>43</v>
      </c>
      <c r="E7652" s="10">
        <v>2875.28</v>
      </c>
      <c r="F7652" s="10">
        <v>2866.4278606965172</v>
      </c>
      <c r="G7652" s="10">
        <v>8.8521393034829998</v>
      </c>
      <c r="H7652" s="10">
        <v>2880.76</v>
      </c>
      <c r="I7652" s="10">
        <v>-5.4800000000000182</v>
      </c>
      <c r="J7652" s="10">
        <v>2925</v>
      </c>
      <c r="K7652" s="10">
        <v>2916</v>
      </c>
      <c r="L7652" s="10">
        <v>9</v>
      </c>
      <c r="M7652" s="10">
        <v>2930.58</v>
      </c>
      <c r="N7652" s="10">
        <v>-5.5799999999999272</v>
      </c>
    </row>
    <row r="7653" spans="1:14" x14ac:dyDescent="0.25">
      <c r="A7653" s="9" t="s">
        <v>946</v>
      </c>
      <c r="B7653" s="9" t="s">
        <v>296</v>
      </c>
      <c r="C7653" s="9" t="s">
        <v>42</v>
      </c>
      <c r="D7653" s="9" t="s">
        <v>43</v>
      </c>
      <c r="E7653" s="10">
        <v>0</v>
      </c>
      <c r="F7653" s="10">
        <v>7028.4926108374384</v>
      </c>
      <c r="G7653" s="10">
        <v>-7028.4926108374384</v>
      </c>
      <c r="H7653" s="10">
        <v>7133.92</v>
      </c>
      <c r="I7653" s="10">
        <v>-7133.92</v>
      </c>
      <c r="J7653" s="10">
        <v>0</v>
      </c>
      <c r="K7653" s="10">
        <v>34991.999999999993</v>
      </c>
      <c r="L7653" s="10">
        <v>-34991.999999999993</v>
      </c>
      <c r="M7653" s="10">
        <v>35516.879999999997</v>
      </c>
      <c r="N7653" s="10">
        <v>-35516.879999999997</v>
      </c>
    </row>
    <row r="7654" spans="1:14" x14ac:dyDescent="0.25">
      <c r="A7654" s="9" t="s">
        <v>946</v>
      </c>
      <c r="B7654" s="9" t="s">
        <v>297</v>
      </c>
      <c r="C7654" s="9" t="s">
        <v>42</v>
      </c>
      <c r="D7654" s="9" t="s">
        <v>43</v>
      </c>
      <c r="E7654" s="10">
        <v>0</v>
      </c>
      <c r="F7654" s="10">
        <v>8905.4679802955652</v>
      </c>
      <c r="G7654" s="10">
        <v>-8905.4679802955652</v>
      </c>
      <c r="H7654" s="10">
        <v>9039.0499999999993</v>
      </c>
      <c r="I7654" s="10">
        <v>-9039.0499999999993</v>
      </c>
      <c r="J7654" s="10">
        <v>0</v>
      </c>
      <c r="K7654" s="10">
        <v>34991.999999999993</v>
      </c>
      <c r="L7654" s="10">
        <v>-34991.999999999993</v>
      </c>
      <c r="M7654" s="10">
        <v>35516.879999999997</v>
      </c>
      <c r="N7654" s="10">
        <v>-35516.879999999997</v>
      </c>
    </row>
    <row r="7655" spans="1:14" x14ac:dyDescent="0.25">
      <c r="A7655" s="9" t="s">
        <v>946</v>
      </c>
      <c r="B7655" s="9" t="s">
        <v>47</v>
      </c>
      <c r="C7655" s="9" t="s">
        <v>42</v>
      </c>
      <c r="D7655" s="9" t="s">
        <v>43</v>
      </c>
      <c r="E7655" s="10">
        <v>16513.080000000002</v>
      </c>
      <c r="F7655" s="10">
        <v>16452.892156862745</v>
      </c>
      <c r="G7655" s="10">
        <v>60.187843137257005</v>
      </c>
      <c r="H7655" s="10">
        <v>16781.95</v>
      </c>
      <c r="I7655" s="10">
        <v>-268.86999999999898</v>
      </c>
      <c r="J7655" s="10">
        <v>35120</v>
      </c>
      <c r="K7655" s="10">
        <v>34991.999999999993</v>
      </c>
      <c r="L7655" s="10">
        <v>128.00000000000728</v>
      </c>
      <c r="M7655" s="10">
        <v>35691.839999999997</v>
      </c>
      <c r="N7655" s="10">
        <v>-571.83999999999651</v>
      </c>
    </row>
    <row r="7656" spans="1:14" x14ac:dyDescent="0.25">
      <c r="A7656" s="9" t="s">
        <v>946</v>
      </c>
      <c r="B7656" s="9" t="s">
        <v>298</v>
      </c>
      <c r="C7656" s="9" t="s">
        <v>42</v>
      </c>
      <c r="D7656" s="9" t="s">
        <v>43</v>
      </c>
      <c r="E7656" s="10">
        <v>32701.14</v>
      </c>
      <c r="F7656" s="10">
        <v>30152.295566502464</v>
      </c>
      <c r="G7656" s="10">
        <v>2548.8444334975356</v>
      </c>
      <c r="H7656" s="10">
        <v>30604.58</v>
      </c>
      <c r="I7656" s="10">
        <v>2096.5599999999977</v>
      </c>
      <c r="J7656" s="10">
        <v>37950</v>
      </c>
      <c r="K7656" s="10">
        <v>34991.999999999993</v>
      </c>
      <c r="L7656" s="10">
        <v>2958.0000000000073</v>
      </c>
      <c r="M7656" s="10">
        <v>35516.879999999997</v>
      </c>
      <c r="N7656" s="10">
        <v>2433.1200000000026</v>
      </c>
    </row>
    <row r="7657" spans="1:14" x14ac:dyDescent="0.25">
      <c r="A7657" s="9" t="s">
        <v>946</v>
      </c>
      <c r="B7657" s="9" t="s">
        <v>299</v>
      </c>
      <c r="C7657" s="9" t="s">
        <v>42</v>
      </c>
      <c r="D7657" s="9" t="s">
        <v>43</v>
      </c>
      <c r="E7657" s="10">
        <v>34928</v>
      </c>
      <c r="F7657" s="10">
        <v>34525.438423645319</v>
      </c>
      <c r="G7657" s="10">
        <v>402.56157635468116</v>
      </c>
      <c r="H7657" s="10">
        <v>35043.32</v>
      </c>
      <c r="I7657" s="10">
        <v>-115.31999999999971</v>
      </c>
      <c r="J7657" s="10">
        <v>2950</v>
      </c>
      <c r="K7657" s="10">
        <v>2916</v>
      </c>
      <c r="L7657" s="10">
        <v>34</v>
      </c>
      <c r="M7657" s="10">
        <v>2959.74</v>
      </c>
      <c r="N7657" s="10">
        <v>-9.7399999999997817</v>
      </c>
    </row>
    <row r="7658" spans="1:14" x14ac:dyDescent="0.25">
      <c r="A7658" s="9" t="s">
        <v>946</v>
      </c>
      <c r="B7658" s="9" t="s">
        <v>50</v>
      </c>
      <c r="C7658" s="9" t="s">
        <v>42</v>
      </c>
      <c r="D7658" s="9" t="s">
        <v>43</v>
      </c>
      <c r="E7658" s="10">
        <v>46816</v>
      </c>
      <c r="F7658" s="10">
        <v>46539.363184079601</v>
      </c>
      <c r="G7658" s="10">
        <v>276.63681592039939</v>
      </c>
      <c r="H7658" s="10">
        <v>46772.06</v>
      </c>
      <c r="I7658" s="10">
        <v>43.940000000002328</v>
      </c>
      <c r="J7658" s="10">
        <v>35200</v>
      </c>
      <c r="K7658" s="10">
        <v>34992</v>
      </c>
      <c r="L7658" s="10">
        <v>208</v>
      </c>
      <c r="M7658" s="10">
        <v>35166.959999999999</v>
      </c>
      <c r="N7658" s="10">
        <v>33.040000000000873</v>
      </c>
    </row>
    <row r="7659" spans="1:14" x14ac:dyDescent="0.25">
      <c r="A7659" s="9" t="s">
        <v>946</v>
      </c>
      <c r="B7659" s="9" t="s">
        <v>103</v>
      </c>
      <c r="C7659" s="9" t="s">
        <v>42</v>
      </c>
      <c r="D7659" s="9" t="s">
        <v>43</v>
      </c>
      <c r="E7659" s="10">
        <v>169141.73</v>
      </c>
      <c r="F7659" s="10">
        <v>167381.43564356436</v>
      </c>
      <c r="G7659" s="10">
        <v>1760.2943564356538</v>
      </c>
      <c r="H7659" s="10">
        <v>169055.25</v>
      </c>
      <c r="I7659" s="10">
        <v>86.480000000010477</v>
      </c>
      <c r="J7659" s="10">
        <v>35360</v>
      </c>
      <c r="K7659" s="10">
        <v>34992</v>
      </c>
      <c r="L7659" s="10">
        <v>368</v>
      </c>
      <c r="M7659" s="10">
        <v>35341.919999999998</v>
      </c>
      <c r="N7659" s="10">
        <v>18.080000000001746</v>
      </c>
    </row>
    <row r="7660" spans="1:14" x14ac:dyDescent="0.25">
      <c r="A7660" s="9" t="s">
        <v>946</v>
      </c>
      <c r="B7660" s="9" t="s">
        <v>300</v>
      </c>
      <c r="C7660" s="9" t="s">
        <v>42</v>
      </c>
      <c r="D7660" s="9" t="s">
        <v>53</v>
      </c>
      <c r="E7660" s="10">
        <v>157378.9</v>
      </c>
      <c r="F7660" s="10">
        <v>155273.46534653468</v>
      </c>
      <c r="G7660" s="10">
        <v>2105.4346534653159</v>
      </c>
      <c r="H7660" s="10">
        <v>156826.20000000001</v>
      </c>
      <c r="I7660" s="10">
        <v>552.69999999998254</v>
      </c>
      <c r="J7660" s="10">
        <v>26600</v>
      </c>
      <c r="K7660" s="10">
        <v>26244</v>
      </c>
      <c r="L7660" s="10">
        <v>356</v>
      </c>
      <c r="M7660" s="10">
        <v>26506.44</v>
      </c>
      <c r="N7660" s="10">
        <v>93.56000000000131</v>
      </c>
    </row>
    <row r="7661" spans="1:14" x14ac:dyDescent="0.25">
      <c r="A7661" s="9" t="s">
        <v>946</v>
      </c>
      <c r="B7661" s="9" t="s">
        <v>54</v>
      </c>
      <c r="C7661" s="9" t="s">
        <v>42</v>
      </c>
      <c r="D7661" s="9" t="s">
        <v>55</v>
      </c>
      <c r="E7661" s="10">
        <v>1766.75</v>
      </c>
      <c r="F7661" s="10">
        <v>1732.1078431372548</v>
      </c>
      <c r="G7661" s="10">
        <v>34.642156862745196</v>
      </c>
      <c r="H7661" s="10">
        <v>1766.75</v>
      </c>
      <c r="I7661" s="10">
        <v>0</v>
      </c>
      <c r="J7661" s="10">
        <v>321.22699999999998</v>
      </c>
      <c r="K7661" s="10">
        <v>314.92843137254897</v>
      </c>
      <c r="L7661" s="10">
        <v>6.2985686274510044</v>
      </c>
      <c r="M7661" s="10">
        <v>321.22699999999998</v>
      </c>
      <c r="N7661" s="10">
        <v>0</v>
      </c>
    </row>
    <row r="7662" spans="1:14" x14ac:dyDescent="0.25">
      <c r="A7662" s="9" t="s">
        <v>947</v>
      </c>
      <c r="B7662" s="9" t="s">
        <v>25</v>
      </c>
      <c r="C7662" s="9" t="s">
        <v>26</v>
      </c>
      <c r="D7662" s="9" t="s">
        <v>27</v>
      </c>
      <c r="E7662" s="10">
        <v>742.04</v>
      </c>
      <c r="F7662" s="10">
        <v>0</v>
      </c>
      <c r="G7662" s="10">
        <v>742.04</v>
      </c>
      <c r="H7662" s="10">
        <v>0</v>
      </c>
      <c r="I7662" s="10">
        <v>742.04</v>
      </c>
      <c r="J7662" s="10">
        <v>0</v>
      </c>
      <c r="K7662" s="10">
        <v>0</v>
      </c>
      <c r="L7662" s="10">
        <v>0</v>
      </c>
      <c r="M7662" s="10">
        <v>0</v>
      </c>
      <c r="N7662" s="10">
        <v>0</v>
      </c>
    </row>
    <row r="7663" spans="1:14" x14ac:dyDescent="0.25">
      <c r="A7663" s="9" t="s">
        <v>947</v>
      </c>
      <c r="B7663" s="9" t="s">
        <v>258</v>
      </c>
      <c r="C7663" s="9" t="s">
        <v>33</v>
      </c>
      <c r="D7663" s="9" t="s">
        <v>27</v>
      </c>
      <c r="E7663" s="10">
        <v>77.12</v>
      </c>
      <c r="F7663" s="10">
        <v>0</v>
      </c>
      <c r="G7663" s="10">
        <v>77.12</v>
      </c>
      <c r="H7663" s="10">
        <v>82.68</v>
      </c>
      <c r="I7663" s="10">
        <v>-5.5600000000000023</v>
      </c>
      <c r="J7663" s="10">
        <v>10.199999999999999</v>
      </c>
      <c r="K7663" s="10">
        <v>0</v>
      </c>
      <c r="L7663" s="10">
        <v>10.199999999999999</v>
      </c>
      <c r="M7663" s="10">
        <v>10.938000000000001</v>
      </c>
      <c r="N7663" s="10">
        <v>-0.73800000000000132</v>
      </c>
    </row>
    <row r="7664" spans="1:14" x14ac:dyDescent="0.25">
      <c r="A7664" s="9" t="s">
        <v>947</v>
      </c>
      <c r="B7664" s="9" t="s">
        <v>259</v>
      </c>
      <c r="C7664" s="9" t="s">
        <v>33</v>
      </c>
      <c r="D7664" s="9" t="s">
        <v>27</v>
      </c>
      <c r="E7664" s="10">
        <v>158.25</v>
      </c>
      <c r="F7664" s="10">
        <v>0</v>
      </c>
      <c r="G7664" s="10">
        <v>158.25</v>
      </c>
      <c r="H7664" s="10">
        <v>169.69</v>
      </c>
      <c r="I7664" s="10">
        <v>-11.439999999999998</v>
      </c>
      <c r="J7664" s="10">
        <v>10.199999999999999</v>
      </c>
      <c r="K7664" s="10">
        <v>0</v>
      </c>
      <c r="L7664" s="10">
        <v>10.199999999999999</v>
      </c>
      <c r="M7664" s="10">
        <v>10.938000000000001</v>
      </c>
      <c r="N7664" s="10">
        <v>-0.73800000000000132</v>
      </c>
    </row>
    <row r="7665" spans="1:14" x14ac:dyDescent="0.25">
      <c r="A7665" s="9" t="s">
        <v>947</v>
      </c>
      <c r="B7665" s="9" t="s">
        <v>260</v>
      </c>
      <c r="C7665" s="9" t="s">
        <v>33</v>
      </c>
      <c r="D7665" s="9" t="s">
        <v>27</v>
      </c>
      <c r="E7665" s="10">
        <v>6238.37</v>
      </c>
      <c r="F7665" s="10">
        <v>0</v>
      </c>
      <c r="G7665" s="10">
        <v>6238.37</v>
      </c>
      <c r="H7665" s="10">
        <v>6688.1</v>
      </c>
      <c r="I7665" s="10">
        <v>-449.73000000000047</v>
      </c>
      <c r="J7665" s="10">
        <v>102</v>
      </c>
      <c r="K7665" s="10">
        <v>0</v>
      </c>
      <c r="L7665" s="10">
        <v>102</v>
      </c>
      <c r="M7665" s="10">
        <v>109.35299999999999</v>
      </c>
      <c r="N7665" s="10">
        <v>-7.3529999999999944</v>
      </c>
    </row>
    <row r="7666" spans="1:14" x14ac:dyDescent="0.25">
      <c r="A7666" s="9" t="s">
        <v>947</v>
      </c>
      <c r="B7666" s="9" t="s">
        <v>48</v>
      </c>
      <c r="C7666" s="9" t="s">
        <v>39</v>
      </c>
      <c r="D7666" s="9" t="s">
        <v>43</v>
      </c>
      <c r="E7666" s="10">
        <v>-45793.48</v>
      </c>
      <c r="F7666" s="10">
        <v>0</v>
      </c>
      <c r="G7666" s="10">
        <v>-45793.48</v>
      </c>
      <c r="H7666" s="10">
        <v>-45793.68</v>
      </c>
      <c r="I7666" s="10">
        <v>0.19999999999708962</v>
      </c>
      <c r="J7666" s="10">
        <v>-50850</v>
      </c>
      <c r="K7666" s="10">
        <v>0</v>
      </c>
      <c r="L7666" s="10">
        <v>-50850</v>
      </c>
      <c r="M7666" s="10">
        <v>-50850</v>
      </c>
      <c r="N7666" s="10">
        <v>0</v>
      </c>
    </row>
    <row r="7667" spans="1:14" x14ac:dyDescent="0.25">
      <c r="A7667" s="9" t="s">
        <v>947</v>
      </c>
      <c r="B7667" s="9" t="s">
        <v>266</v>
      </c>
      <c r="C7667" s="9" t="s">
        <v>42</v>
      </c>
      <c r="D7667" s="9" t="s">
        <v>43</v>
      </c>
      <c r="E7667" s="10">
        <v>3792.62</v>
      </c>
      <c r="F7667" s="10">
        <v>3792.7317554240631</v>
      </c>
      <c r="G7667" s="10">
        <v>-0.11175542406317618</v>
      </c>
      <c r="H7667" s="10">
        <v>3845.83</v>
      </c>
      <c r="I7667" s="10">
        <v>-53.210000000000036</v>
      </c>
      <c r="J7667" s="10">
        <v>8390</v>
      </c>
      <c r="K7667" s="10">
        <v>8390.2495069033521</v>
      </c>
      <c r="L7667" s="10">
        <v>-0.24950690335208492</v>
      </c>
      <c r="M7667" s="10">
        <v>8507.7129999999997</v>
      </c>
      <c r="N7667" s="10">
        <v>-117.71299999999974</v>
      </c>
    </row>
    <row r="7668" spans="1:14" x14ac:dyDescent="0.25">
      <c r="A7668" s="9" t="s">
        <v>947</v>
      </c>
      <c r="B7668" s="9" t="s">
        <v>267</v>
      </c>
      <c r="C7668" s="9" t="s">
        <v>42</v>
      </c>
      <c r="D7668" s="9" t="s">
        <v>43</v>
      </c>
      <c r="E7668" s="10">
        <v>34785.08</v>
      </c>
      <c r="F7668" s="10">
        <v>34490.029556650239</v>
      </c>
      <c r="G7668" s="10">
        <v>295.05044334976265</v>
      </c>
      <c r="H7668" s="10">
        <v>35007.379999999997</v>
      </c>
      <c r="I7668" s="10">
        <v>-222.29999999999563</v>
      </c>
      <c r="J7668" s="10">
        <v>51285</v>
      </c>
      <c r="K7668" s="10">
        <v>50850</v>
      </c>
      <c r="L7668" s="10">
        <v>435</v>
      </c>
      <c r="M7668" s="10">
        <v>51612.75</v>
      </c>
      <c r="N7668" s="10">
        <v>-327.75</v>
      </c>
    </row>
    <row r="7669" spans="1:14" x14ac:dyDescent="0.25">
      <c r="A7669" s="9" t="s">
        <v>948</v>
      </c>
      <c r="B7669" s="9" t="s">
        <v>25</v>
      </c>
      <c r="C7669" s="9" t="s">
        <v>26</v>
      </c>
      <c r="D7669" s="9" t="s">
        <v>27</v>
      </c>
      <c r="E7669" s="10">
        <v>1649.41</v>
      </c>
      <c r="F7669" s="10">
        <v>0</v>
      </c>
      <c r="G7669" s="10">
        <v>1649.41</v>
      </c>
      <c r="H7669" s="10">
        <v>0</v>
      </c>
      <c r="I7669" s="10">
        <v>1649.41</v>
      </c>
      <c r="J7669" s="10">
        <v>0</v>
      </c>
      <c r="K7669" s="10">
        <v>0</v>
      </c>
      <c r="L7669" s="10">
        <v>0</v>
      </c>
      <c r="M7669" s="10">
        <v>0</v>
      </c>
      <c r="N7669" s="10">
        <v>0</v>
      </c>
    </row>
    <row r="7670" spans="1:14" x14ac:dyDescent="0.25">
      <c r="A7670" s="9" t="s">
        <v>948</v>
      </c>
      <c r="B7670" s="9" t="s">
        <v>32</v>
      </c>
      <c r="C7670" s="9" t="s">
        <v>33</v>
      </c>
      <c r="D7670" s="9" t="s">
        <v>27</v>
      </c>
      <c r="E7670" s="10">
        <v>557.24</v>
      </c>
      <c r="F7670" s="10">
        <v>0</v>
      </c>
      <c r="G7670" s="10">
        <v>557.24</v>
      </c>
      <c r="H7670" s="10">
        <v>703.87</v>
      </c>
      <c r="I7670" s="10">
        <v>-146.63</v>
      </c>
      <c r="J7670" s="10">
        <v>1.58</v>
      </c>
      <c r="K7670" s="10">
        <v>0</v>
      </c>
      <c r="L7670" s="10">
        <v>1.58</v>
      </c>
      <c r="M7670" s="10">
        <v>1.996</v>
      </c>
      <c r="N7670" s="10">
        <v>-0.41599999999999993</v>
      </c>
    </row>
    <row r="7671" spans="1:14" x14ac:dyDescent="0.25">
      <c r="A7671" s="9" t="s">
        <v>948</v>
      </c>
      <c r="B7671" s="9" t="s">
        <v>34</v>
      </c>
      <c r="C7671" s="9" t="s">
        <v>33</v>
      </c>
      <c r="D7671" s="9" t="s">
        <v>27</v>
      </c>
      <c r="E7671" s="10">
        <v>1915.55</v>
      </c>
      <c r="F7671" s="10">
        <v>0</v>
      </c>
      <c r="G7671" s="10">
        <v>1915.55</v>
      </c>
      <c r="H7671" s="10">
        <v>2419.59</v>
      </c>
      <c r="I7671" s="10">
        <v>-504.04000000000019</v>
      </c>
      <c r="J7671" s="10">
        <v>1.58</v>
      </c>
      <c r="K7671" s="10">
        <v>0</v>
      </c>
      <c r="L7671" s="10">
        <v>1.58</v>
      </c>
      <c r="M7671" s="10">
        <v>1.996</v>
      </c>
      <c r="N7671" s="10">
        <v>-0.41599999999999993</v>
      </c>
    </row>
    <row r="7672" spans="1:14" x14ac:dyDescent="0.25">
      <c r="A7672" s="9" t="s">
        <v>948</v>
      </c>
      <c r="B7672" s="9" t="s">
        <v>35</v>
      </c>
      <c r="C7672" s="9" t="s">
        <v>33</v>
      </c>
      <c r="D7672" s="9" t="s">
        <v>27</v>
      </c>
      <c r="E7672" s="10">
        <v>2072.5</v>
      </c>
      <c r="F7672" s="10">
        <v>0</v>
      </c>
      <c r="G7672" s="10">
        <v>2072.5</v>
      </c>
      <c r="H7672" s="10">
        <v>2617.8000000000002</v>
      </c>
      <c r="I7672" s="10">
        <v>-545.30000000000018</v>
      </c>
      <c r="J7672" s="10">
        <v>33.18</v>
      </c>
      <c r="K7672" s="10">
        <v>0</v>
      </c>
      <c r="L7672" s="10">
        <v>33.18</v>
      </c>
      <c r="M7672" s="10">
        <v>41.91</v>
      </c>
      <c r="N7672" s="10">
        <v>-8.7299999999999969</v>
      </c>
    </row>
    <row r="7673" spans="1:14" x14ac:dyDescent="0.25">
      <c r="A7673" s="9" t="s">
        <v>948</v>
      </c>
      <c r="B7673" s="9" t="s">
        <v>302</v>
      </c>
      <c r="C7673" s="9" t="s">
        <v>39</v>
      </c>
      <c r="D7673" s="9" t="s">
        <v>40</v>
      </c>
      <c r="E7673" s="10">
        <v>-205345.87</v>
      </c>
      <c r="F7673" s="10">
        <v>0</v>
      </c>
      <c r="G7673" s="10">
        <v>-205345.87</v>
      </c>
      <c r="H7673" s="10">
        <v>-205345.81</v>
      </c>
      <c r="I7673" s="10">
        <v>-5.9999999997671694E-2</v>
      </c>
      <c r="J7673" s="10">
        <v>-1397</v>
      </c>
      <c r="K7673" s="10">
        <v>0</v>
      </c>
      <c r="L7673" s="10">
        <v>-1397</v>
      </c>
      <c r="M7673" s="10">
        <v>-1397</v>
      </c>
      <c r="N7673" s="10">
        <v>0</v>
      </c>
    </row>
    <row r="7674" spans="1:14" x14ac:dyDescent="0.25">
      <c r="A7674" s="9" t="s">
        <v>948</v>
      </c>
      <c r="B7674" s="9" t="s">
        <v>303</v>
      </c>
      <c r="C7674" s="9" t="s">
        <v>42</v>
      </c>
      <c r="D7674" s="9" t="s">
        <v>58</v>
      </c>
      <c r="E7674" s="10">
        <v>158466.9</v>
      </c>
      <c r="F7674" s="10">
        <v>158165.36318407962</v>
      </c>
      <c r="G7674" s="10">
        <v>301.53681592037901</v>
      </c>
      <c r="H7674" s="10">
        <v>158956.19</v>
      </c>
      <c r="I7674" s="10">
        <v>-489.29000000000815</v>
      </c>
      <c r="J7674" s="10">
        <v>8398</v>
      </c>
      <c r="K7674" s="10">
        <v>8382</v>
      </c>
      <c r="L7674" s="10">
        <v>16</v>
      </c>
      <c r="M7674" s="10">
        <v>8423.91</v>
      </c>
      <c r="N7674" s="10">
        <v>-25.909999999999854</v>
      </c>
    </row>
    <row r="7675" spans="1:14" x14ac:dyDescent="0.25">
      <c r="A7675" s="9" t="s">
        <v>948</v>
      </c>
      <c r="B7675" s="9" t="s">
        <v>432</v>
      </c>
      <c r="C7675" s="9" t="s">
        <v>42</v>
      </c>
      <c r="D7675" s="9" t="s">
        <v>43</v>
      </c>
      <c r="E7675" s="10">
        <v>6100.2</v>
      </c>
      <c r="F7675" s="10">
        <v>0</v>
      </c>
      <c r="G7675" s="10">
        <v>6100.2</v>
      </c>
      <c r="H7675" s="10">
        <v>0</v>
      </c>
      <c r="I7675" s="10">
        <v>6100.2</v>
      </c>
      <c r="J7675" s="10">
        <v>8455</v>
      </c>
      <c r="K7675" s="10">
        <v>0</v>
      </c>
      <c r="L7675" s="10">
        <v>8455</v>
      </c>
      <c r="M7675" s="10">
        <v>0</v>
      </c>
      <c r="N7675" s="10">
        <v>8455</v>
      </c>
    </row>
    <row r="7676" spans="1:14" x14ac:dyDescent="0.25">
      <c r="A7676" s="9" t="s">
        <v>948</v>
      </c>
      <c r="B7676" s="9" t="s">
        <v>725</v>
      </c>
      <c r="C7676" s="9" t="s">
        <v>42</v>
      </c>
      <c r="D7676" s="9" t="s">
        <v>43</v>
      </c>
      <c r="E7676" s="10">
        <v>3510.24</v>
      </c>
      <c r="F7676" s="10">
        <v>0</v>
      </c>
      <c r="G7676" s="10">
        <v>3510.24</v>
      </c>
      <c r="H7676" s="10">
        <v>0</v>
      </c>
      <c r="I7676" s="10">
        <v>3510.24</v>
      </c>
      <c r="J7676" s="10">
        <v>8500</v>
      </c>
      <c r="K7676" s="10">
        <v>0</v>
      </c>
      <c r="L7676" s="10">
        <v>8500</v>
      </c>
      <c r="M7676" s="10">
        <v>0</v>
      </c>
      <c r="N7676" s="10">
        <v>8500</v>
      </c>
    </row>
    <row r="7677" spans="1:14" x14ac:dyDescent="0.25">
      <c r="A7677" s="9" t="s">
        <v>948</v>
      </c>
      <c r="B7677" s="9" t="s">
        <v>94</v>
      </c>
      <c r="C7677" s="9" t="s">
        <v>42</v>
      </c>
      <c r="D7677" s="9" t="s">
        <v>43</v>
      </c>
      <c r="E7677" s="10">
        <v>682.6</v>
      </c>
      <c r="F7677" s="10">
        <v>691.51243781094524</v>
      </c>
      <c r="G7677" s="10">
        <v>-8.9124378109452209</v>
      </c>
      <c r="H7677" s="10">
        <v>694.97</v>
      </c>
      <c r="I7677" s="10">
        <v>-12.370000000000005</v>
      </c>
      <c r="J7677" s="10">
        <v>1379</v>
      </c>
      <c r="K7677" s="10">
        <v>1397</v>
      </c>
      <c r="L7677" s="10">
        <v>-18</v>
      </c>
      <c r="M7677" s="10">
        <v>1403.9849999999999</v>
      </c>
      <c r="N7677" s="10">
        <v>-24.9849999999999</v>
      </c>
    </row>
    <row r="7678" spans="1:14" x14ac:dyDescent="0.25">
      <c r="A7678" s="9" t="s">
        <v>948</v>
      </c>
      <c r="B7678" s="9" t="s">
        <v>305</v>
      </c>
      <c r="C7678" s="9" t="s">
        <v>42</v>
      </c>
      <c r="D7678" s="9" t="s">
        <v>43</v>
      </c>
      <c r="E7678" s="10">
        <v>0</v>
      </c>
      <c r="F7678" s="10">
        <v>3703.7536945812808</v>
      </c>
      <c r="G7678" s="10">
        <v>-3703.7536945812808</v>
      </c>
      <c r="H7678" s="10">
        <v>3759.31</v>
      </c>
      <c r="I7678" s="10">
        <v>-3759.31</v>
      </c>
      <c r="J7678" s="10">
        <v>0</v>
      </c>
      <c r="K7678" s="10">
        <v>8382</v>
      </c>
      <c r="L7678" s="10">
        <v>-8382</v>
      </c>
      <c r="M7678" s="10">
        <v>8507.73</v>
      </c>
      <c r="N7678" s="10">
        <v>-8507.73</v>
      </c>
    </row>
    <row r="7679" spans="1:14" x14ac:dyDescent="0.25">
      <c r="A7679" s="9" t="s">
        <v>948</v>
      </c>
      <c r="B7679" s="9" t="s">
        <v>306</v>
      </c>
      <c r="C7679" s="9" t="s">
        <v>42</v>
      </c>
      <c r="D7679" s="9" t="s">
        <v>43</v>
      </c>
      <c r="E7679" s="10">
        <v>0</v>
      </c>
      <c r="F7679" s="10">
        <v>6047.5270935960589</v>
      </c>
      <c r="G7679" s="10">
        <v>-6047.5270935960589</v>
      </c>
      <c r="H7679" s="10">
        <v>6138.24</v>
      </c>
      <c r="I7679" s="10">
        <v>-6138.24</v>
      </c>
      <c r="J7679" s="10">
        <v>0</v>
      </c>
      <c r="K7679" s="10">
        <v>8382</v>
      </c>
      <c r="L7679" s="10">
        <v>-8382</v>
      </c>
      <c r="M7679" s="10">
        <v>8507.73</v>
      </c>
      <c r="N7679" s="10">
        <v>-8507.73</v>
      </c>
    </row>
    <row r="7680" spans="1:14" x14ac:dyDescent="0.25">
      <c r="A7680" s="9" t="s">
        <v>948</v>
      </c>
      <c r="B7680" s="9" t="s">
        <v>307</v>
      </c>
      <c r="C7680" s="9" t="s">
        <v>42</v>
      </c>
      <c r="D7680" s="9" t="s">
        <v>43</v>
      </c>
      <c r="E7680" s="10">
        <v>7850.25</v>
      </c>
      <c r="F7680" s="10">
        <v>7651.2610837438424</v>
      </c>
      <c r="G7680" s="10">
        <v>198.98891625615761</v>
      </c>
      <c r="H7680" s="10">
        <v>7766.03</v>
      </c>
      <c r="I7680" s="10">
        <v>84.220000000000255</v>
      </c>
      <c r="J7680" s="10">
        <v>8600</v>
      </c>
      <c r="K7680" s="10">
        <v>8382</v>
      </c>
      <c r="L7680" s="10">
        <v>218</v>
      </c>
      <c r="M7680" s="10">
        <v>8507.73</v>
      </c>
      <c r="N7680" s="10">
        <v>92.270000000000437</v>
      </c>
    </row>
    <row r="7681" spans="1:14" x14ac:dyDescent="0.25">
      <c r="A7681" s="9" t="s">
        <v>948</v>
      </c>
      <c r="B7681" s="9" t="s">
        <v>308</v>
      </c>
      <c r="C7681" s="9" t="s">
        <v>42</v>
      </c>
      <c r="D7681" s="9" t="s">
        <v>43</v>
      </c>
      <c r="E7681" s="10">
        <v>8697.8799999999992</v>
      </c>
      <c r="F7681" s="10">
        <v>8577.1330049261087</v>
      </c>
      <c r="G7681" s="10">
        <v>120.7469950738905</v>
      </c>
      <c r="H7681" s="10">
        <v>8705.7900000000009</v>
      </c>
      <c r="I7681" s="10">
        <v>-7.9100000000016735</v>
      </c>
      <c r="J7681" s="10">
        <v>8500</v>
      </c>
      <c r="K7681" s="10">
        <v>8382</v>
      </c>
      <c r="L7681" s="10">
        <v>118</v>
      </c>
      <c r="M7681" s="10">
        <v>8507.73</v>
      </c>
      <c r="N7681" s="10">
        <v>-7.7299999999995634</v>
      </c>
    </row>
    <row r="7682" spans="1:14" x14ac:dyDescent="0.25">
      <c r="A7682" s="9" t="s">
        <v>948</v>
      </c>
      <c r="B7682" s="9" t="s">
        <v>309</v>
      </c>
      <c r="C7682" s="9" t="s">
        <v>42</v>
      </c>
      <c r="D7682" s="9" t="s">
        <v>43</v>
      </c>
      <c r="E7682" s="10">
        <v>13843.1</v>
      </c>
      <c r="F7682" s="10">
        <v>13383.261083743842</v>
      </c>
      <c r="G7682" s="10">
        <v>459.83891625615797</v>
      </c>
      <c r="H7682" s="10">
        <v>13584.01</v>
      </c>
      <c r="I7682" s="10">
        <v>259.09000000000015</v>
      </c>
      <c r="J7682" s="10">
        <v>1445</v>
      </c>
      <c r="K7682" s="10">
        <v>1397</v>
      </c>
      <c r="L7682" s="10">
        <v>48</v>
      </c>
      <c r="M7682" s="10">
        <v>1417.9549999999999</v>
      </c>
      <c r="N7682" s="10">
        <v>27.045000000000073</v>
      </c>
    </row>
    <row r="7683" spans="1:14" x14ac:dyDescent="0.25">
      <c r="A7683" s="9" t="s">
        <v>949</v>
      </c>
      <c r="B7683" s="9" t="s">
        <v>25</v>
      </c>
      <c r="C7683" s="9" t="s">
        <v>26</v>
      </c>
      <c r="D7683" s="9" t="s">
        <v>27</v>
      </c>
      <c r="E7683" s="10">
        <v>-561.85</v>
      </c>
      <c r="F7683" s="10">
        <v>0</v>
      </c>
      <c r="G7683" s="10">
        <v>-561.85</v>
      </c>
      <c r="H7683" s="10">
        <v>0</v>
      </c>
      <c r="I7683" s="10">
        <v>-561.85</v>
      </c>
      <c r="J7683" s="10">
        <v>0</v>
      </c>
      <c r="K7683" s="10">
        <v>0</v>
      </c>
      <c r="L7683" s="10">
        <v>0</v>
      </c>
      <c r="M7683" s="10">
        <v>0</v>
      </c>
      <c r="N7683" s="10">
        <v>0</v>
      </c>
    </row>
    <row r="7684" spans="1:14" x14ac:dyDescent="0.25">
      <c r="A7684" s="9" t="s">
        <v>949</v>
      </c>
      <c r="B7684" s="9" t="s">
        <v>28</v>
      </c>
      <c r="C7684" s="9" t="s">
        <v>29</v>
      </c>
      <c r="D7684" s="9" t="s">
        <v>27</v>
      </c>
      <c r="E7684" s="10">
        <v>9.6199999999999992</v>
      </c>
      <c r="F7684" s="10">
        <v>0</v>
      </c>
      <c r="G7684" s="10">
        <v>9.6199999999999992</v>
      </c>
      <c r="H7684" s="10">
        <v>9.67</v>
      </c>
      <c r="I7684" s="10">
        <v>-5.0000000000000711E-2</v>
      </c>
      <c r="J7684" s="10">
        <v>0</v>
      </c>
      <c r="K7684" s="10">
        <v>0</v>
      </c>
      <c r="L7684" s="10">
        <v>0</v>
      </c>
      <c r="M7684" s="10">
        <v>0</v>
      </c>
      <c r="N7684" s="10">
        <v>0</v>
      </c>
    </row>
    <row r="7685" spans="1:14" x14ac:dyDescent="0.25">
      <c r="A7685" s="9" t="s">
        <v>949</v>
      </c>
      <c r="B7685" s="9" t="s">
        <v>30</v>
      </c>
      <c r="C7685" s="9" t="s">
        <v>29</v>
      </c>
      <c r="D7685" s="9" t="s">
        <v>27</v>
      </c>
      <c r="E7685" s="10">
        <v>224.42</v>
      </c>
      <c r="F7685" s="10">
        <v>0</v>
      </c>
      <c r="G7685" s="10">
        <v>224.42</v>
      </c>
      <c r="H7685" s="10">
        <v>225.59</v>
      </c>
      <c r="I7685" s="10">
        <v>-1.1700000000000159</v>
      </c>
      <c r="J7685" s="10">
        <v>0</v>
      </c>
      <c r="K7685" s="10">
        <v>0</v>
      </c>
      <c r="L7685" s="10">
        <v>0</v>
      </c>
      <c r="M7685" s="10">
        <v>0</v>
      </c>
      <c r="N7685" s="10">
        <v>0</v>
      </c>
    </row>
    <row r="7686" spans="1:14" x14ac:dyDescent="0.25">
      <c r="A7686" s="9" t="s">
        <v>949</v>
      </c>
      <c r="B7686" s="9" t="s">
        <v>31</v>
      </c>
      <c r="C7686" s="9" t="s">
        <v>29</v>
      </c>
      <c r="D7686" s="9" t="s">
        <v>27</v>
      </c>
      <c r="E7686" s="10">
        <v>1506.82</v>
      </c>
      <c r="F7686" s="10">
        <v>0</v>
      </c>
      <c r="G7686" s="10">
        <v>1506.82</v>
      </c>
      <c r="H7686" s="10">
        <v>1514.67</v>
      </c>
      <c r="I7686" s="10">
        <v>-7.8500000000001364</v>
      </c>
      <c r="J7686" s="10">
        <v>0</v>
      </c>
      <c r="K7686" s="10">
        <v>0</v>
      </c>
      <c r="L7686" s="10">
        <v>0</v>
      </c>
      <c r="M7686" s="10">
        <v>0</v>
      </c>
      <c r="N7686" s="10">
        <v>0</v>
      </c>
    </row>
    <row r="7687" spans="1:14" x14ac:dyDescent="0.25">
      <c r="A7687" s="9" t="s">
        <v>949</v>
      </c>
      <c r="B7687" s="9" t="s">
        <v>32</v>
      </c>
      <c r="C7687" s="9" t="s">
        <v>33</v>
      </c>
      <c r="D7687" s="9" t="s">
        <v>27</v>
      </c>
      <c r="E7687" s="10">
        <v>2500.54</v>
      </c>
      <c r="F7687" s="10">
        <v>0</v>
      </c>
      <c r="G7687" s="10">
        <v>2500.54</v>
      </c>
      <c r="H7687" s="10">
        <v>2480.94</v>
      </c>
      <c r="I7687" s="10">
        <v>19.599999999999909</v>
      </c>
      <c r="J7687" s="10">
        <v>7.09</v>
      </c>
      <c r="K7687" s="10">
        <v>0</v>
      </c>
      <c r="L7687" s="10">
        <v>7.09</v>
      </c>
      <c r="M7687" s="10">
        <v>7.0339999999999998</v>
      </c>
      <c r="N7687" s="10">
        <v>5.600000000000005E-2</v>
      </c>
    </row>
    <row r="7688" spans="1:14" x14ac:dyDescent="0.25">
      <c r="A7688" s="9" t="s">
        <v>949</v>
      </c>
      <c r="B7688" s="9" t="s">
        <v>34</v>
      </c>
      <c r="C7688" s="9" t="s">
        <v>33</v>
      </c>
      <c r="D7688" s="9" t="s">
        <v>27</v>
      </c>
      <c r="E7688" s="10">
        <v>8595.7099999999991</v>
      </c>
      <c r="F7688" s="10">
        <v>0</v>
      </c>
      <c r="G7688" s="10">
        <v>8595.7099999999991</v>
      </c>
      <c r="H7688" s="10">
        <v>8528.34</v>
      </c>
      <c r="I7688" s="10">
        <v>67.369999999998981</v>
      </c>
      <c r="J7688" s="10">
        <v>7.09</v>
      </c>
      <c r="K7688" s="10">
        <v>0</v>
      </c>
      <c r="L7688" s="10">
        <v>7.09</v>
      </c>
      <c r="M7688" s="10">
        <v>7.0339999999999998</v>
      </c>
      <c r="N7688" s="10">
        <v>5.600000000000005E-2</v>
      </c>
    </row>
    <row r="7689" spans="1:14" x14ac:dyDescent="0.25">
      <c r="A7689" s="9" t="s">
        <v>949</v>
      </c>
      <c r="B7689" s="9" t="s">
        <v>35</v>
      </c>
      <c r="C7689" s="9" t="s">
        <v>33</v>
      </c>
      <c r="D7689" s="9" t="s">
        <v>27</v>
      </c>
      <c r="E7689" s="10">
        <v>9300.0300000000007</v>
      </c>
      <c r="F7689" s="10">
        <v>0</v>
      </c>
      <c r="G7689" s="10">
        <v>9300.0300000000007</v>
      </c>
      <c r="H7689" s="10">
        <v>9227.07</v>
      </c>
      <c r="I7689" s="10">
        <v>72.960000000000946</v>
      </c>
      <c r="J7689" s="10">
        <v>148.88999999999999</v>
      </c>
      <c r="K7689" s="10">
        <v>0</v>
      </c>
      <c r="L7689" s="10">
        <v>148.88999999999999</v>
      </c>
      <c r="M7689" s="10">
        <v>147.72200000000001</v>
      </c>
      <c r="N7689" s="10">
        <v>1.1679999999999779</v>
      </c>
    </row>
    <row r="7690" spans="1:14" x14ac:dyDescent="0.25">
      <c r="A7690" s="9" t="s">
        <v>949</v>
      </c>
      <c r="B7690" s="9" t="s">
        <v>36</v>
      </c>
      <c r="C7690" s="9" t="s">
        <v>29</v>
      </c>
      <c r="D7690" s="9" t="s">
        <v>27</v>
      </c>
      <c r="E7690" s="10">
        <v>16881.88</v>
      </c>
      <c r="F7690" s="10">
        <v>0</v>
      </c>
      <c r="G7690" s="10">
        <v>16881.88</v>
      </c>
      <c r="H7690" s="10">
        <v>16969.82</v>
      </c>
      <c r="I7690" s="10">
        <v>-87.93999999999869</v>
      </c>
      <c r="J7690" s="10">
        <v>0</v>
      </c>
      <c r="K7690" s="10">
        <v>0</v>
      </c>
      <c r="L7690" s="10">
        <v>0</v>
      </c>
      <c r="M7690" s="10">
        <v>0</v>
      </c>
      <c r="N7690" s="10">
        <v>0</v>
      </c>
    </row>
    <row r="7691" spans="1:14" x14ac:dyDescent="0.25">
      <c r="A7691" s="9" t="s">
        <v>949</v>
      </c>
      <c r="B7691" s="9" t="s">
        <v>37</v>
      </c>
      <c r="C7691" s="9" t="s">
        <v>29</v>
      </c>
      <c r="D7691" s="9" t="s">
        <v>27</v>
      </c>
      <c r="E7691" s="10">
        <v>39039.46</v>
      </c>
      <c r="F7691" s="10">
        <v>0</v>
      </c>
      <c r="G7691" s="10">
        <v>39039.46</v>
      </c>
      <c r="H7691" s="10">
        <v>39242.82</v>
      </c>
      <c r="I7691" s="10">
        <v>-203.36000000000058</v>
      </c>
      <c r="J7691" s="10">
        <v>0</v>
      </c>
      <c r="K7691" s="10">
        <v>0</v>
      </c>
      <c r="L7691" s="10">
        <v>0</v>
      </c>
      <c r="M7691" s="10">
        <v>0</v>
      </c>
      <c r="N7691" s="10">
        <v>0</v>
      </c>
    </row>
    <row r="7692" spans="1:14" x14ac:dyDescent="0.25">
      <c r="A7692" s="9" t="s">
        <v>949</v>
      </c>
      <c r="B7692" s="9" t="s">
        <v>38</v>
      </c>
      <c r="C7692" s="9" t="s">
        <v>39</v>
      </c>
      <c r="D7692" s="9" t="s">
        <v>40</v>
      </c>
      <c r="E7692" s="10">
        <v>-965401.62</v>
      </c>
      <c r="F7692" s="10">
        <v>0</v>
      </c>
      <c r="G7692" s="10">
        <v>-965401.62</v>
      </c>
      <c r="H7692" s="10">
        <v>-965401.75</v>
      </c>
      <c r="I7692" s="10">
        <v>0.13000000000465661</v>
      </c>
      <c r="J7692" s="10">
        <v>-5064.75</v>
      </c>
      <c r="K7692" s="10">
        <v>0</v>
      </c>
      <c r="L7692" s="10">
        <v>-5064.75</v>
      </c>
      <c r="M7692" s="10">
        <v>-5064.75</v>
      </c>
      <c r="N7692" s="10">
        <v>0</v>
      </c>
    </row>
    <row r="7693" spans="1:14" x14ac:dyDescent="0.25">
      <c r="A7693" s="9" t="s">
        <v>949</v>
      </c>
      <c r="B7693" s="9" t="s">
        <v>92</v>
      </c>
      <c r="C7693" s="9" t="s">
        <v>42</v>
      </c>
      <c r="D7693" s="9" t="s">
        <v>43</v>
      </c>
      <c r="E7693" s="10">
        <v>34.049999999999997</v>
      </c>
      <c r="F7693" s="10">
        <v>0</v>
      </c>
      <c r="G7693" s="10">
        <v>34.049999999999997</v>
      </c>
      <c r="H7693" s="10">
        <v>0</v>
      </c>
      <c r="I7693" s="10">
        <v>34.049999999999997</v>
      </c>
      <c r="J7693" s="10">
        <v>400</v>
      </c>
      <c r="K7693" s="10">
        <v>0</v>
      </c>
      <c r="L7693" s="10">
        <v>400</v>
      </c>
      <c r="M7693" s="10">
        <v>0</v>
      </c>
      <c r="N7693" s="10">
        <v>400</v>
      </c>
    </row>
    <row r="7694" spans="1:14" x14ac:dyDescent="0.25">
      <c r="A7694" s="9" t="s">
        <v>949</v>
      </c>
      <c r="B7694" s="9" t="s">
        <v>41</v>
      </c>
      <c r="C7694" s="9" t="s">
        <v>42</v>
      </c>
      <c r="D7694" s="9" t="s">
        <v>43</v>
      </c>
      <c r="E7694" s="10">
        <v>3691.58</v>
      </c>
      <c r="F7694" s="10">
        <v>3666.0689655172414</v>
      </c>
      <c r="G7694" s="10">
        <v>25.511034482758532</v>
      </c>
      <c r="H7694" s="10">
        <v>3721.06</v>
      </c>
      <c r="I7694" s="10">
        <v>-29.480000000000018</v>
      </c>
      <c r="J7694" s="10">
        <v>61200</v>
      </c>
      <c r="K7694" s="10">
        <v>60777</v>
      </c>
      <c r="L7694" s="10">
        <v>423</v>
      </c>
      <c r="M7694" s="10">
        <v>61688.654999999999</v>
      </c>
      <c r="N7694" s="10">
        <v>-488.65499999999884</v>
      </c>
    </row>
    <row r="7695" spans="1:14" x14ac:dyDescent="0.25">
      <c r="A7695" s="9" t="s">
        <v>949</v>
      </c>
      <c r="B7695" s="9" t="s">
        <v>44</v>
      </c>
      <c r="C7695" s="9" t="s">
        <v>42</v>
      </c>
      <c r="D7695" s="9" t="s">
        <v>43</v>
      </c>
      <c r="E7695" s="10">
        <v>4992.66</v>
      </c>
      <c r="F7695" s="10">
        <v>4978.646766169154</v>
      </c>
      <c r="G7695" s="10">
        <v>14.01323383084582</v>
      </c>
      <c r="H7695" s="10">
        <v>5003.54</v>
      </c>
      <c r="I7695" s="10">
        <v>-10.880000000000109</v>
      </c>
      <c r="J7695" s="10">
        <v>5079</v>
      </c>
      <c r="K7695" s="10">
        <v>5064.7502487562188</v>
      </c>
      <c r="L7695" s="10">
        <v>14.249751243781247</v>
      </c>
      <c r="M7695" s="10">
        <v>5090.0739999999996</v>
      </c>
      <c r="N7695" s="10">
        <v>-11.073999999999614</v>
      </c>
    </row>
    <row r="7696" spans="1:14" x14ac:dyDescent="0.25">
      <c r="A7696" s="9" t="s">
        <v>949</v>
      </c>
      <c r="B7696" s="9" t="s">
        <v>45</v>
      </c>
      <c r="C7696" s="9" t="s">
        <v>42</v>
      </c>
      <c r="D7696" s="9" t="s">
        <v>43</v>
      </c>
      <c r="E7696" s="10">
        <v>15861.37</v>
      </c>
      <c r="F7696" s="10">
        <v>15726.049261083745</v>
      </c>
      <c r="G7696" s="10">
        <v>135.32073891625623</v>
      </c>
      <c r="H7696" s="10">
        <v>15961.94</v>
      </c>
      <c r="I7696" s="10">
        <v>-100.56999999999971</v>
      </c>
      <c r="J7696" s="10">
        <v>61300</v>
      </c>
      <c r="K7696" s="10">
        <v>60777</v>
      </c>
      <c r="L7696" s="10">
        <v>523</v>
      </c>
      <c r="M7696" s="10">
        <v>61688.654999999999</v>
      </c>
      <c r="N7696" s="10">
        <v>-388.65499999999884</v>
      </c>
    </row>
    <row r="7697" spans="1:14" x14ac:dyDescent="0.25">
      <c r="A7697" s="9" t="s">
        <v>949</v>
      </c>
      <c r="B7697" s="9" t="s">
        <v>46</v>
      </c>
      <c r="C7697" s="9" t="s">
        <v>42</v>
      </c>
      <c r="D7697" s="9" t="s">
        <v>43</v>
      </c>
      <c r="E7697" s="10">
        <v>19195.189999999999</v>
      </c>
      <c r="F7697" s="10">
        <v>19015.911330049265</v>
      </c>
      <c r="G7697" s="10">
        <v>179.27866995073418</v>
      </c>
      <c r="H7697" s="10">
        <v>19301.150000000001</v>
      </c>
      <c r="I7697" s="10">
        <v>-105.96000000000276</v>
      </c>
      <c r="J7697" s="10">
        <v>61350</v>
      </c>
      <c r="K7697" s="10">
        <v>60777</v>
      </c>
      <c r="L7697" s="10">
        <v>573</v>
      </c>
      <c r="M7697" s="10">
        <v>61688.654999999999</v>
      </c>
      <c r="N7697" s="10">
        <v>-338.65499999999884</v>
      </c>
    </row>
    <row r="7698" spans="1:14" x14ac:dyDescent="0.25">
      <c r="A7698" s="9" t="s">
        <v>949</v>
      </c>
      <c r="B7698" s="9" t="s">
        <v>47</v>
      </c>
      <c r="C7698" s="9" t="s">
        <v>42</v>
      </c>
      <c r="D7698" s="9" t="s">
        <v>43</v>
      </c>
      <c r="E7698" s="10">
        <v>28804.78</v>
      </c>
      <c r="F7698" s="10">
        <v>28576.735294117647</v>
      </c>
      <c r="G7698" s="10">
        <v>228.04470588235199</v>
      </c>
      <c r="H7698" s="10">
        <v>29148.27</v>
      </c>
      <c r="I7698" s="10">
        <v>-343.4900000000016</v>
      </c>
      <c r="J7698" s="10">
        <v>61262</v>
      </c>
      <c r="K7698" s="10">
        <v>60777</v>
      </c>
      <c r="L7698" s="10">
        <v>485</v>
      </c>
      <c r="M7698" s="10">
        <v>61992.54</v>
      </c>
      <c r="N7698" s="10">
        <v>-730.54000000000087</v>
      </c>
    </row>
    <row r="7699" spans="1:14" x14ac:dyDescent="0.25">
      <c r="A7699" s="9" t="s">
        <v>949</v>
      </c>
      <c r="B7699" s="9" t="s">
        <v>48</v>
      </c>
      <c r="C7699" s="9" t="s">
        <v>42</v>
      </c>
      <c r="D7699" s="9" t="s">
        <v>43</v>
      </c>
      <c r="E7699" s="10">
        <v>55803.199999999997</v>
      </c>
      <c r="F7699" s="10">
        <v>54733.576354679804</v>
      </c>
      <c r="G7699" s="10">
        <v>1069.6236453201927</v>
      </c>
      <c r="H7699" s="10">
        <v>55554.58</v>
      </c>
      <c r="I7699" s="10">
        <v>248.61999999999534</v>
      </c>
      <c r="J7699" s="10">
        <v>61965</v>
      </c>
      <c r="K7699" s="10">
        <v>60777</v>
      </c>
      <c r="L7699" s="10">
        <v>1188</v>
      </c>
      <c r="M7699" s="10">
        <v>61688.654999999999</v>
      </c>
      <c r="N7699" s="10">
        <v>276.34500000000116</v>
      </c>
    </row>
    <row r="7700" spans="1:14" x14ac:dyDescent="0.25">
      <c r="A7700" s="9" t="s">
        <v>949</v>
      </c>
      <c r="B7700" s="9" t="s">
        <v>49</v>
      </c>
      <c r="C7700" s="9" t="s">
        <v>42</v>
      </c>
      <c r="D7700" s="9" t="s">
        <v>43</v>
      </c>
      <c r="E7700" s="10">
        <v>70776.25</v>
      </c>
      <c r="F7700" s="10">
        <v>69944.197044334971</v>
      </c>
      <c r="G7700" s="10">
        <v>832.052955665029</v>
      </c>
      <c r="H7700" s="10">
        <v>70993.36</v>
      </c>
      <c r="I7700" s="10">
        <v>-217.11000000000058</v>
      </c>
      <c r="J7700" s="10">
        <v>5125</v>
      </c>
      <c r="K7700" s="10">
        <v>5064.7497536945812</v>
      </c>
      <c r="L7700" s="10">
        <v>60.250246305418841</v>
      </c>
      <c r="M7700" s="10">
        <v>5140.7209999999995</v>
      </c>
      <c r="N7700" s="10">
        <v>-15.720999999999549</v>
      </c>
    </row>
    <row r="7701" spans="1:14" x14ac:dyDescent="0.25">
      <c r="A7701" s="9" t="s">
        <v>949</v>
      </c>
      <c r="B7701" s="9" t="s">
        <v>50</v>
      </c>
      <c r="C7701" s="9" t="s">
        <v>42</v>
      </c>
      <c r="D7701" s="9" t="s">
        <v>43</v>
      </c>
      <c r="E7701" s="10">
        <v>81396</v>
      </c>
      <c r="F7701" s="10">
        <v>80833.412935323388</v>
      </c>
      <c r="G7701" s="10">
        <v>562.5870646766125</v>
      </c>
      <c r="H7701" s="10">
        <v>81237.58</v>
      </c>
      <c r="I7701" s="10">
        <v>158.41999999999825</v>
      </c>
      <c r="J7701" s="10">
        <v>61200</v>
      </c>
      <c r="K7701" s="10">
        <v>60777</v>
      </c>
      <c r="L7701" s="10">
        <v>423</v>
      </c>
      <c r="M7701" s="10">
        <v>61080.885000000002</v>
      </c>
      <c r="N7701" s="10">
        <v>119.11499999999796</v>
      </c>
    </row>
    <row r="7702" spans="1:14" x14ac:dyDescent="0.25">
      <c r="A7702" s="9" t="s">
        <v>949</v>
      </c>
      <c r="B7702" s="9" t="s">
        <v>51</v>
      </c>
      <c r="C7702" s="9" t="s">
        <v>42</v>
      </c>
      <c r="D7702" s="9" t="s">
        <v>43</v>
      </c>
      <c r="E7702" s="10">
        <v>333159.02</v>
      </c>
      <c r="F7702" s="10">
        <v>327405.70297029702</v>
      </c>
      <c r="G7702" s="10">
        <v>5753.317029703001</v>
      </c>
      <c r="H7702" s="10">
        <v>330679.76</v>
      </c>
      <c r="I7702" s="10">
        <v>2479.2600000000093</v>
      </c>
      <c r="J7702" s="10">
        <v>61845</v>
      </c>
      <c r="K7702" s="10">
        <v>60777</v>
      </c>
      <c r="L7702" s="10">
        <v>1068</v>
      </c>
      <c r="M7702" s="10">
        <v>61384.77</v>
      </c>
      <c r="N7702" s="10">
        <v>460.2300000000032</v>
      </c>
    </row>
    <row r="7703" spans="1:14" x14ac:dyDescent="0.25">
      <c r="A7703" s="9" t="s">
        <v>949</v>
      </c>
      <c r="B7703" s="9" t="s">
        <v>52</v>
      </c>
      <c r="C7703" s="9" t="s">
        <v>42</v>
      </c>
      <c r="D7703" s="9" t="s">
        <v>53</v>
      </c>
      <c r="E7703" s="10">
        <v>271122.26</v>
      </c>
      <c r="F7703" s="10">
        <v>269834.60396039602</v>
      </c>
      <c r="G7703" s="10">
        <v>1287.6560396039858</v>
      </c>
      <c r="H7703" s="10">
        <v>272532.95</v>
      </c>
      <c r="I7703" s="10">
        <v>-1410.6900000000023</v>
      </c>
      <c r="J7703" s="10">
        <v>45800</v>
      </c>
      <c r="K7703" s="10">
        <v>45582.749504950494</v>
      </c>
      <c r="L7703" s="10">
        <v>217.25049504950584</v>
      </c>
      <c r="M7703" s="10">
        <v>46038.576999999997</v>
      </c>
      <c r="N7703" s="10">
        <v>-238.5769999999975</v>
      </c>
    </row>
    <row r="7704" spans="1:14" x14ac:dyDescent="0.25">
      <c r="A7704" s="9" t="s">
        <v>949</v>
      </c>
      <c r="B7704" s="9" t="s">
        <v>54</v>
      </c>
      <c r="C7704" s="9" t="s">
        <v>42</v>
      </c>
      <c r="D7704" s="9" t="s">
        <v>55</v>
      </c>
      <c r="E7704" s="10">
        <v>3068.63</v>
      </c>
      <c r="F7704" s="10">
        <v>3008.4607843137255</v>
      </c>
      <c r="G7704" s="10">
        <v>60.169215686274583</v>
      </c>
      <c r="H7704" s="10">
        <v>3068.63</v>
      </c>
      <c r="I7704" s="10">
        <v>0</v>
      </c>
      <c r="J7704" s="10">
        <v>557.93299999999999</v>
      </c>
      <c r="K7704" s="10">
        <v>546.99313725490197</v>
      </c>
      <c r="L7704" s="10">
        <v>10.939862745098026</v>
      </c>
      <c r="M7704" s="10">
        <v>557.93299999999999</v>
      </c>
      <c r="N7704" s="10">
        <v>0</v>
      </c>
    </row>
    <row r="7705" spans="1:14" x14ac:dyDescent="0.25">
      <c r="A7705" s="9" t="s">
        <v>950</v>
      </c>
      <c r="B7705" s="9" t="s">
        <v>25</v>
      </c>
      <c r="C7705" s="9" t="s">
        <v>26</v>
      </c>
      <c r="D7705" s="9" t="s">
        <v>27</v>
      </c>
      <c r="E7705" s="10">
        <v>-1747.39</v>
      </c>
      <c r="F7705" s="10">
        <v>0</v>
      </c>
      <c r="G7705" s="10">
        <v>-1747.39</v>
      </c>
      <c r="H7705" s="10">
        <v>0</v>
      </c>
      <c r="I7705" s="10">
        <v>-1747.39</v>
      </c>
      <c r="J7705" s="10">
        <v>0</v>
      </c>
      <c r="K7705" s="10">
        <v>0</v>
      </c>
      <c r="L7705" s="10">
        <v>0</v>
      </c>
      <c r="M7705" s="10">
        <v>0</v>
      </c>
      <c r="N7705" s="10">
        <v>0</v>
      </c>
    </row>
    <row r="7706" spans="1:14" x14ac:dyDescent="0.25">
      <c r="A7706" s="9" t="s">
        <v>950</v>
      </c>
      <c r="B7706" s="9" t="s">
        <v>28</v>
      </c>
      <c r="C7706" s="9" t="s">
        <v>29</v>
      </c>
      <c r="D7706" s="9" t="s">
        <v>27</v>
      </c>
      <c r="E7706" s="10">
        <v>0.83</v>
      </c>
      <c r="F7706" s="10">
        <v>0</v>
      </c>
      <c r="G7706" s="10">
        <v>0.83</v>
      </c>
      <c r="H7706" s="10">
        <v>0.84</v>
      </c>
      <c r="I7706" s="10">
        <v>-1.0000000000000009E-2</v>
      </c>
      <c r="J7706" s="10">
        <v>0</v>
      </c>
      <c r="K7706" s="10">
        <v>0</v>
      </c>
      <c r="L7706" s="10">
        <v>0</v>
      </c>
      <c r="M7706" s="10">
        <v>0</v>
      </c>
      <c r="N7706" s="10">
        <v>0</v>
      </c>
    </row>
    <row r="7707" spans="1:14" x14ac:dyDescent="0.25">
      <c r="A7707" s="9" t="s">
        <v>950</v>
      </c>
      <c r="B7707" s="9" t="s">
        <v>30</v>
      </c>
      <c r="C7707" s="9" t="s">
        <v>29</v>
      </c>
      <c r="D7707" s="9" t="s">
        <v>27</v>
      </c>
      <c r="E7707" s="10">
        <v>19.43</v>
      </c>
      <c r="F7707" s="10">
        <v>0</v>
      </c>
      <c r="G7707" s="10">
        <v>19.43</v>
      </c>
      <c r="H7707" s="10">
        <v>19.52</v>
      </c>
      <c r="I7707" s="10">
        <v>-8.9999999999999858E-2</v>
      </c>
      <c r="J7707" s="10">
        <v>0</v>
      </c>
      <c r="K7707" s="10">
        <v>0</v>
      </c>
      <c r="L7707" s="10">
        <v>0</v>
      </c>
      <c r="M7707" s="10">
        <v>0</v>
      </c>
      <c r="N7707" s="10">
        <v>0</v>
      </c>
    </row>
    <row r="7708" spans="1:14" x14ac:dyDescent="0.25">
      <c r="A7708" s="9" t="s">
        <v>950</v>
      </c>
      <c r="B7708" s="9" t="s">
        <v>31</v>
      </c>
      <c r="C7708" s="9" t="s">
        <v>29</v>
      </c>
      <c r="D7708" s="9" t="s">
        <v>27</v>
      </c>
      <c r="E7708" s="10">
        <v>130.44999999999999</v>
      </c>
      <c r="F7708" s="10">
        <v>0</v>
      </c>
      <c r="G7708" s="10">
        <v>130.44999999999999</v>
      </c>
      <c r="H7708" s="10">
        <v>131.08000000000001</v>
      </c>
      <c r="I7708" s="10">
        <v>-0.63000000000002387</v>
      </c>
      <c r="J7708" s="10">
        <v>0</v>
      </c>
      <c r="K7708" s="10">
        <v>0</v>
      </c>
      <c r="L7708" s="10">
        <v>0</v>
      </c>
      <c r="M7708" s="10">
        <v>0</v>
      </c>
      <c r="N7708" s="10">
        <v>0</v>
      </c>
    </row>
    <row r="7709" spans="1:14" x14ac:dyDescent="0.25">
      <c r="A7709" s="9" t="s">
        <v>950</v>
      </c>
      <c r="B7709" s="9" t="s">
        <v>32</v>
      </c>
      <c r="C7709" s="9" t="s">
        <v>33</v>
      </c>
      <c r="D7709" s="9" t="s">
        <v>27</v>
      </c>
      <c r="E7709" s="10">
        <v>352.69</v>
      </c>
      <c r="F7709" s="10">
        <v>0</v>
      </c>
      <c r="G7709" s="10">
        <v>352.69</v>
      </c>
      <c r="H7709" s="10">
        <v>310.72000000000003</v>
      </c>
      <c r="I7709" s="10">
        <v>41.96999999999997</v>
      </c>
      <c r="J7709" s="10">
        <v>1</v>
      </c>
      <c r="K7709" s="10">
        <v>0</v>
      </c>
      <c r="L7709" s="10">
        <v>1</v>
      </c>
      <c r="M7709" s="10">
        <v>0.88100000000000001</v>
      </c>
      <c r="N7709" s="10">
        <v>0.11899999999999999</v>
      </c>
    </row>
    <row r="7710" spans="1:14" x14ac:dyDescent="0.25">
      <c r="A7710" s="9" t="s">
        <v>950</v>
      </c>
      <c r="B7710" s="9" t="s">
        <v>34</v>
      </c>
      <c r="C7710" s="9" t="s">
        <v>33</v>
      </c>
      <c r="D7710" s="9" t="s">
        <v>27</v>
      </c>
      <c r="E7710" s="10">
        <v>1212.3699999999999</v>
      </c>
      <c r="F7710" s="10">
        <v>0</v>
      </c>
      <c r="G7710" s="10">
        <v>1212.3699999999999</v>
      </c>
      <c r="H7710" s="10">
        <v>1068.0999999999999</v>
      </c>
      <c r="I7710" s="10">
        <v>144.26999999999998</v>
      </c>
      <c r="J7710" s="10">
        <v>1</v>
      </c>
      <c r="K7710" s="10">
        <v>0</v>
      </c>
      <c r="L7710" s="10">
        <v>1</v>
      </c>
      <c r="M7710" s="10">
        <v>0.88100000000000001</v>
      </c>
      <c r="N7710" s="10">
        <v>0.11899999999999999</v>
      </c>
    </row>
    <row r="7711" spans="1:14" x14ac:dyDescent="0.25">
      <c r="A7711" s="9" t="s">
        <v>950</v>
      </c>
      <c r="B7711" s="9" t="s">
        <v>35</v>
      </c>
      <c r="C7711" s="9" t="s">
        <v>33</v>
      </c>
      <c r="D7711" s="9" t="s">
        <v>27</v>
      </c>
      <c r="E7711" s="10">
        <v>1311.71</v>
      </c>
      <c r="F7711" s="10">
        <v>0</v>
      </c>
      <c r="G7711" s="10">
        <v>1311.71</v>
      </c>
      <c r="H7711" s="10">
        <v>1155.6199999999999</v>
      </c>
      <c r="I7711" s="10">
        <v>156.09000000000015</v>
      </c>
      <c r="J7711" s="10">
        <v>21</v>
      </c>
      <c r="K7711" s="10">
        <v>0</v>
      </c>
      <c r="L7711" s="10">
        <v>21</v>
      </c>
      <c r="M7711" s="10">
        <v>18.501000000000001</v>
      </c>
      <c r="N7711" s="10">
        <v>2.4989999999999988</v>
      </c>
    </row>
    <row r="7712" spans="1:14" x14ac:dyDescent="0.25">
      <c r="A7712" s="9" t="s">
        <v>950</v>
      </c>
      <c r="B7712" s="9" t="s">
        <v>36</v>
      </c>
      <c r="C7712" s="9" t="s">
        <v>29</v>
      </c>
      <c r="D7712" s="9" t="s">
        <v>27</v>
      </c>
      <c r="E7712" s="10">
        <v>1461.5</v>
      </c>
      <c r="F7712" s="10">
        <v>0</v>
      </c>
      <c r="G7712" s="10">
        <v>1461.5</v>
      </c>
      <c r="H7712" s="10">
        <v>1468.62</v>
      </c>
      <c r="I7712" s="10">
        <v>-7.1199999999998909</v>
      </c>
      <c r="J7712" s="10">
        <v>0</v>
      </c>
      <c r="K7712" s="10">
        <v>0</v>
      </c>
      <c r="L7712" s="10">
        <v>0</v>
      </c>
      <c r="M7712" s="10">
        <v>0</v>
      </c>
      <c r="N7712" s="10">
        <v>0</v>
      </c>
    </row>
    <row r="7713" spans="1:14" x14ac:dyDescent="0.25">
      <c r="A7713" s="9" t="s">
        <v>950</v>
      </c>
      <c r="B7713" s="9" t="s">
        <v>37</v>
      </c>
      <c r="C7713" s="9" t="s">
        <v>29</v>
      </c>
      <c r="D7713" s="9" t="s">
        <v>27</v>
      </c>
      <c r="E7713" s="10">
        <v>3379.73</v>
      </c>
      <c r="F7713" s="10">
        <v>0</v>
      </c>
      <c r="G7713" s="10">
        <v>3379.73</v>
      </c>
      <c r="H7713" s="10">
        <v>3396.2</v>
      </c>
      <c r="I7713" s="10">
        <v>-16.4699999999998</v>
      </c>
      <c r="J7713" s="10">
        <v>0</v>
      </c>
      <c r="K7713" s="10">
        <v>0</v>
      </c>
      <c r="L7713" s="10">
        <v>0</v>
      </c>
      <c r="M7713" s="10">
        <v>0</v>
      </c>
      <c r="N7713" s="10">
        <v>0</v>
      </c>
    </row>
    <row r="7714" spans="1:14" x14ac:dyDescent="0.25">
      <c r="A7714" s="9" t="s">
        <v>950</v>
      </c>
      <c r="B7714" s="9" t="s">
        <v>97</v>
      </c>
      <c r="C7714" s="9" t="s">
        <v>39</v>
      </c>
      <c r="D7714" s="9" t="s">
        <v>40</v>
      </c>
      <c r="E7714" s="10">
        <v>-81158.16</v>
      </c>
      <c r="F7714" s="10">
        <v>0</v>
      </c>
      <c r="G7714" s="10">
        <v>-81158.16</v>
      </c>
      <c r="H7714" s="10">
        <v>-81158.14</v>
      </c>
      <c r="I7714" s="10">
        <v>-2.0000000004074536E-2</v>
      </c>
      <c r="J7714" s="10">
        <v>-881</v>
      </c>
      <c r="K7714" s="10">
        <v>0</v>
      </c>
      <c r="L7714" s="10">
        <v>-881</v>
      </c>
      <c r="M7714" s="10">
        <v>-881</v>
      </c>
      <c r="N7714" s="10">
        <v>0</v>
      </c>
    </row>
    <row r="7715" spans="1:14" x14ac:dyDescent="0.25">
      <c r="A7715" s="9" t="s">
        <v>950</v>
      </c>
      <c r="B7715" s="9" t="s">
        <v>92</v>
      </c>
      <c r="C7715" s="9" t="s">
        <v>42</v>
      </c>
      <c r="D7715" s="9" t="s">
        <v>43</v>
      </c>
      <c r="E7715" s="10">
        <v>89.38</v>
      </c>
      <c r="F7715" s="10">
        <v>74.990099009900987</v>
      </c>
      <c r="G7715" s="10">
        <v>14.389900990099008</v>
      </c>
      <c r="H7715" s="10">
        <v>75.739999999999995</v>
      </c>
      <c r="I7715" s="10">
        <v>13.64</v>
      </c>
      <c r="J7715" s="10">
        <v>1050</v>
      </c>
      <c r="K7715" s="10">
        <v>881</v>
      </c>
      <c r="L7715" s="10">
        <v>169</v>
      </c>
      <c r="M7715" s="10">
        <v>889.81</v>
      </c>
      <c r="N7715" s="10">
        <v>160.19000000000005</v>
      </c>
    </row>
    <row r="7716" spans="1:14" x14ac:dyDescent="0.25">
      <c r="A7716" s="9" t="s">
        <v>950</v>
      </c>
      <c r="B7716" s="9" t="s">
        <v>98</v>
      </c>
      <c r="C7716" s="9" t="s">
        <v>42</v>
      </c>
      <c r="D7716" s="9" t="s">
        <v>43</v>
      </c>
      <c r="E7716" s="10">
        <v>262.83</v>
      </c>
      <c r="F7716" s="10">
        <v>262.12807881773398</v>
      </c>
      <c r="G7716" s="10">
        <v>0.70192118226600542</v>
      </c>
      <c r="H7716" s="10">
        <v>266.06</v>
      </c>
      <c r="I7716" s="10">
        <v>-3.2300000000000182</v>
      </c>
      <c r="J7716" s="10">
        <v>5300</v>
      </c>
      <c r="K7716" s="10">
        <v>5286</v>
      </c>
      <c r="L7716" s="10">
        <v>14</v>
      </c>
      <c r="M7716" s="10">
        <v>5365.29</v>
      </c>
      <c r="N7716" s="10">
        <v>-65.289999999999964</v>
      </c>
    </row>
    <row r="7717" spans="1:14" x14ac:dyDescent="0.25">
      <c r="A7717" s="9" t="s">
        <v>950</v>
      </c>
      <c r="B7717" s="9" t="s">
        <v>94</v>
      </c>
      <c r="C7717" s="9" t="s">
        <v>42</v>
      </c>
      <c r="D7717" s="9" t="s">
        <v>43</v>
      </c>
      <c r="E7717" s="10">
        <v>438.08</v>
      </c>
      <c r="F7717" s="10">
        <v>436.09950248756218</v>
      </c>
      <c r="G7717" s="10">
        <v>1.9804975124378075</v>
      </c>
      <c r="H7717" s="10">
        <v>438.28</v>
      </c>
      <c r="I7717" s="10">
        <v>-0.19999999999998863</v>
      </c>
      <c r="J7717" s="10">
        <v>885</v>
      </c>
      <c r="K7717" s="10">
        <v>881</v>
      </c>
      <c r="L7717" s="10">
        <v>4</v>
      </c>
      <c r="M7717" s="10">
        <v>885.40499999999997</v>
      </c>
      <c r="N7717" s="10">
        <v>-0.40499999999997272</v>
      </c>
    </row>
    <row r="7718" spans="1:14" x14ac:dyDescent="0.25">
      <c r="A7718" s="9" t="s">
        <v>950</v>
      </c>
      <c r="B7718" s="9" t="s">
        <v>99</v>
      </c>
      <c r="C7718" s="9" t="s">
        <v>42</v>
      </c>
      <c r="D7718" s="9" t="s">
        <v>43</v>
      </c>
      <c r="E7718" s="10">
        <v>1195.6300000000001</v>
      </c>
      <c r="F7718" s="10">
        <v>1192.4729064039407</v>
      </c>
      <c r="G7718" s="10">
        <v>3.1570935960594397</v>
      </c>
      <c r="H7718" s="10">
        <v>1210.3599999999999</v>
      </c>
      <c r="I7718" s="10">
        <v>-14.729999999999791</v>
      </c>
      <c r="J7718" s="10">
        <v>5300</v>
      </c>
      <c r="K7718" s="10">
        <v>5286</v>
      </c>
      <c r="L7718" s="10">
        <v>14</v>
      </c>
      <c r="M7718" s="10">
        <v>5365.29</v>
      </c>
      <c r="N7718" s="10">
        <v>-65.289999999999964</v>
      </c>
    </row>
    <row r="7719" spans="1:14" x14ac:dyDescent="0.25">
      <c r="A7719" s="9" t="s">
        <v>950</v>
      </c>
      <c r="B7719" s="9" t="s">
        <v>100</v>
      </c>
      <c r="C7719" s="9" t="s">
        <v>42</v>
      </c>
      <c r="D7719" s="9" t="s">
        <v>43</v>
      </c>
      <c r="E7719" s="10">
        <v>1536.32</v>
      </c>
      <c r="F7719" s="10">
        <v>1532.2561576354681</v>
      </c>
      <c r="G7719" s="10">
        <v>4.0638423645318653</v>
      </c>
      <c r="H7719" s="10">
        <v>1555.24</v>
      </c>
      <c r="I7719" s="10">
        <v>-18.920000000000073</v>
      </c>
      <c r="J7719" s="10">
        <v>5300</v>
      </c>
      <c r="K7719" s="10">
        <v>5286</v>
      </c>
      <c r="L7719" s="10">
        <v>14</v>
      </c>
      <c r="M7719" s="10">
        <v>5365.29</v>
      </c>
      <c r="N7719" s="10">
        <v>-65.289999999999964</v>
      </c>
    </row>
    <row r="7720" spans="1:14" x14ac:dyDescent="0.25">
      <c r="A7720" s="9" t="s">
        <v>950</v>
      </c>
      <c r="B7720" s="9" t="s">
        <v>47</v>
      </c>
      <c r="C7720" s="9" t="s">
        <v>42</v>
      </c>
      <c r="D7720" s="9" t="s">
        <v>43</v>
      </c>
      <c r="E7720" s="10">
        <v>2532.44</v>
      </c>
      <c r="F7720" s="10">
        <v>2485.4215686274511</v>
      </c>
      <c r="G7720" s="10">
        <v>47.018431372549003</v>
      </c>
      <c r="H7720" s="10">
        <v>2535.13</v>
      </c>
      <c r="I7720" s="10">
        <v>-2.6900000000000546</v>
      </c>
      <c r="J7720" s="10">
        <v>5386</v>
      </c>
      <c r="K7720" s="10">
        <v>5286</v>
      </c>
      <c r="L7720" s="10">
        <v>100</v>
      </c>
      <c r="M7720" s="10">
        <v>5391.72</v>
      </c>
      <c r="N7720" s="10">
        <v>-5.7200000000002547</v>
      </c>
    </row>
    <row r="7721" spans="1:14" x14ac:dyDescent="0.25">
      <c r="A7721" s="9" t="s">
        <v>950</v>
      </c>
      <c r="B7721" s="9" t="s">
        <v>101</v>
      </c>
      <c r="C7721" s="9" t="s">
        <v>42</v>
      </c>
      <c r="D7721" s="9" t="s">
        <v>43</v>
      </c>
      <c r="E7721" s="10">
        <v>4825.32</v>
      </c>
      <c r="F7721" s="10">
        <v>4251.083743842365</v>
      </c>
      <c r="G7721" s="10">
        <v>574.23625615763467</v>
      </c>
      <c r="H7721" s="10">
        <v>4314.8500000000004</v>
      </c>
      <c r="I7721" s="10">
        <v>510.46999999999935</v>
      </c>
      <c r="J7721" s="10">
        <v>6000</v>
      </c>
      <c r="K7721" s="10">
        <v>5286</v>
      </c>
      <c r="L7721" s="10">
        <v>714</v>
      </c>
      <c r="M7721" s="10">
        <v>5365.29</v>
      </c>
      <c r="N7721" s="10">
        <v>634.71</v>
      </c>
    </row>
    <row r="7722" spans="1:14" x14ac:dyDescent="0.25">
      <c r="A7722" s="9" t="s">
        <v>950</v>
      </c>
      <c r="B7722" s="9" t="s">
        <v>50</v>
      </c>
      <c r="C7722" s="9" t="s">
        <v>42</v>
      </c>
      <c r="D7722" s="9" t="s">
        <v>43</v>
      </c>
      <c r="E7722" s="10">
        <v>7182</v>
      </c>
      <c r="F7722" s="10">
        <v>7030.3781094527367</v>
      </c>
      <c r="G7722" s="10">
        <v>151.62189054726332</v>
      </c>
      <c r="H7722" s="10">
        <v>7065.53</v>
      </c>
      <c r="I7722" s="10">
        <v>116.47000000000025</v>
      </c>
      <c r="J7722" s="10">
        <v>5400</v>
      </c>
      <c r="K7722" s="10">
        <v>5286</v>
      </c>
      <c r="L7722" s="10">
        <v>114</v>
      </c>
      <c r="M7722" s="10">
        <v>5312.43</v>
      </c>
      <c r="N7722" s="10">
        <v>87.569999999999709</v>
      </c>
    </row>
    <row r="7723" spans="1:14" x14ac:dyDescent="0.25">
      <c r="A7723" s="9" t="s">
        <v>950</v>
      </c>
      <c r="B7723" s="9" t="s">
        <v>102</v>
      </c>
      <c r="C7723" s="9" t="s">
        <v>42</v>
      </c>
      <c r="D7723" s="9" t="s">
        <v>43</v>
      </c>
      <c r="E7723" s="10">
        <v>7457.25</v>
      </c>
      <c r="F7723" s="10">
        <v>7180.1477832512319</v>
      </c>
      <c r="G7723" s="10">
        <v>277.10221674876811</v>
      </c>
      <c r="H7723" s="10">
        <v>7287.85</v>
      </c>
      <c r="I7723" s="10">
        <v>169.39999999999964</v>
      </c>
      <c r="J7723" s="10">
        <v>915</v>
      </c>
      <c r="K7723" s="10">
        <v>881</v>
      </c>
      <c r="L7723" s="10">
        <v>34</v>
      </c>
      <c r="M7723" s="10">
        <v>894.21500000000003</v>
      </c>
      <c r="N7723" s="10">
        <v>20.784999999999968</v>
      </c>
    </row>
    <row r="7724" spans="1:14" x14ac:dyDescent="0.25">
      <c r="A7724" s="9" t="s">
        <v>950</v>
      </c>
      <c r="B7724" s="9" t="s">
        <v>103</v>
      </c>
      <c r="C7724" s="9" t="s">
        <v>42</v>
      </c>
      <c r="D7724" s="9" t="s">
        <v>43</v>
      </c>
      <c r="E7724" s="10">
        <v>26308.81</v>
      </c>
      <c r="F7724" s="10">
        <v>25285.158415841583</v>
      </c>
      <c r="G7724" s="10">
        <v>1023.6515841584187</v>
      </c>
      <c r="H7724" s="10">
        <v>25538.01</v>
      </c>
      <c r="I7724" s="10">
        <v>770.80000000000291</v>
      </c>
      <c r="J7724" s="10">
        <v>5500</v>
      </c>
      <c r="K7724" s="10">
        <v>5286</v>
      </c>
      <c r="L7724" s="10">
        <v>214</v>
      </c>
      <c r="M7724" s="10">
        <v>5338.86</v>
      </c>
      <c r="N7724" s="10">
        <v>161.14000000000033</v>
      </c>
    </row>
    <row r="7725" spans="1:14" x14ac:dyDescent="0.25">
      <c r="A7725" s="9" t="s">
        <v>950</v>
      </c>
      <c r="B7725" s="9" t="s">
        <v>104</v>
      </c>
      <c r="C7725" s="9" t="s">
        <v>42</v>
      </c>
      <c r="D7725" s="9" t="s">
        <v>53</v>
      </c>
      <c r="E7725" s="10">
        <v>22941.89</v>
      </c>
      <c r="F7725" s="10">
        <v>22938.81592039801</v>
      </c>
      <c r="G7725" s="10">
        <v>3.0740796019890695</v>
      </c>
      <c r="H7725" s="10">
        <v>23053.51</v>
      </c>
      <c r="I7725" s="10">
        <v>-111.61999999999898</v>
      </c>
      <c r="J7725" s="10">
        <v>3965</v>
      </c>
      <c r="K7725" s="10">
        <v>3964.4995024875625</v>
      </c>
      <c r="L7725" s="10">
        <v>0.50049751243750507</v>
      </c>
      <c r="M7725" s="10">
        <v>3984.3220000000001</v>
      </c>
      <c r="N7725" s="10">
        <v>-19.322000000000116</v>
      </c>
    </row>
    <row r="7726" spans="1:14" x14ac:dyDescent="0.25">
      <c r="A7726" s="9" t="s">
        <v>950</v>
      </c>
      <c r="B7726" s="9" t="s">
        <v>54</v>
      </c>
      <c r="C7726" s="9" t="s">
        <v>42</v>
      </c>
      <c r="D7726" s="9" t="s">
        <v>55</v>
      </c>
      <c r="E7726" s="10">
        <v>266.89</v>
      </c>
      <c r="F7726" s="10">
        <v>261.65686274509807</v>
      </c>
      <c r="G7726" s="10">
        <v>5.2331372549019193</v>
      </c>
      <c r="H7726" s="10">
        <v>266.89</v>
      </c>
      <c r="I7726" s="10">
        <v>0</v>
      </c>
      <c r="J7726" s="10">
        <v>48.526000000000003</v>
      </c>
      <c r="K7726" s="10">
        <v>47.573529411764703</v>
      </c>
      <c r="L7726" s="10">
        <v>0.9524705882353004</v>
      </c>
      <c r="M7726" s="10">
        <v>48.524999999999999</v>
      </c>
      <c r="N7726" s="10">
        <v>1.0000000000047748E-3</v>
      </c>
    </row>
    <row r="7727" spans="1:14" x14ac:dyDescent="0.25">
      <c r="A7727" s="9" t="s">
        <v>951</v>
      </c>
      <c r="B7727" s="9" t="s">
        <v>25</v>
      </c>
      <c r="C7727" s="9" t="s">
        <v>26</v>
      </c>
      <c r="D7727" s="9" t="s">
        <v>27</v>
      </c>
      <c r="E7727" s="10">
        <v>-3777.7</v>
      </c>
      <c r="F7727" s="10">
        <v>0</v>
      </c>
      <c r="G7727" s="10">
        <v>-3777.7</v>
      </c>
      <c r="H7727" s="10">
        <v>0</v>
      </c>
      <c r="I7727" s="10">
        <v>-3777.7</v>
      </c>
      <c r="J7727" s="10">
        <v>0</v>
      </c>
      <c r="K7727" s="10">
        <v>0</v>
      </c>
      <c r="L7727" s="10">
        <v>0</v>
      </c>
      <c r="M7727" s="10">
        <v>0</v>
      </c>
      <c r="N7727" s="10">
        <v>0</v>
      </c>
    </row>
    <row r="7728" spans="1:14" x14ac:dyDescent="0.25">
      <c r="A7728" s="9" t="s">
        <v>951</v>
      </c>
      <c r="B7728" s="9" t="s">
        <v>32</v>
      </c>
      <c r="C7728" s="9" t="s">
        <v>33</v>
      </c>
      <c r="D7728" s="9" t="s">
        <v>27</v>
      </c>
      <c r="E7728" s="10">
        <v>500.81</v>
      </c>
      <c r="F7728" s="10">
        <v>0</v>
      </c>
      <c r="G7728" s="10">
        <v>500.81</v>
      </c>
      <c r="H7728" s="10">
        <v>234.93</v>
      </c>
      <c r="I7728" s="10">
        <v>265.88</v>
      </c>
      <c r="J7728" s="10">
        <v>1.42</v>
      </c>
      <c r="K7728" s="10">
        <v>0</v>
      </c>
      <c r="L7728" s="10">
        <v>1.42</v>
      </c>
      <c r="M7728" s="10">
        <v>0.66600000000000004</v>
      </c>
      <c r="N7728" s="10">
        <v>0.75399999999999989</v>
      </c>
    </row>
    <row r="7729" spans="1:14" x14ac:dyDescent="0.25">
      <c r="A7729" s="9" t="s">
        <v>951</v>
      </c>
      <c r="B7729" s="9" t="s">
        <v>34</v>
      </c>
      <c r="C7729" s="9" t="s">
        <v>33</v>
      </c>
      <c r="D7729" s="9" t="s">
        <v>27</v>
      </c>
      <c r="E7729" s="10">
        <v>1721.57</v>
      </c>
      <c r="F7729" s="10">
        <v>0</v>
      </c>
      <c r="G7729" s="10">
        <v>1721.57</v>
      </c>
      <c r="H7729" s="10">
        <v>807.57</v>
      </c>
      <c r="I7729" s="10">
        <v>913.99999999999989</v>
      </c>
      <c r="J7729" s="10">
        <v>1.42</v>
      </c>
      <c r="K7729" s="10">
        <v>0</v>
      </c>
      <c r="L7729" s="10">
        <v>1.42</v>
      </c>
      <c r="M7729" s="10">
        <v>0.66600000000000004</v>
      </c>
      <c r="N7729" s="10">
        <v>0.75399999999999989</v>
      </c>
    </row>
    <row r="7730" spans="1:14" x14ac:dyDescent="0.25">
      <c r="A7730" s="9" t="s">
        <v>951</v>
      </c>
      <c r="B7730" s="9" t="s">
        <v>35</v>
      </c>
      <c r="C7730" s="9" t="s">
        <v>33</v>
      </c>
      <c r="D7730" s="9" t="s">
        <v>27</v>
      </c>
      <c r="E7730" s="10">
        <v>1862.63</v>
      </c>
      <c r="F7730" s="10">
        <v>0</v>
      </c>
      <c r="G7730" s="10">
        <v>1862.63</v>
      </c>
      <c r="H7730" s="10">
        <v>873.75</v>
      </c>
      <c r="I7730" s="10">
        <v>988.88000000000011</v>
      </c>
      <c r="J7730" s="10">
        <v>29.82</v>
      </c>
      <c r="K7730" s="10">
        <v>0</v>
      </c>
      <c r="L7730" s="10">
        <v>29.82</v>
      </c>
      <c r="M7730" s="10">
        <v>13.988</v>
      </c>
      <c r="N7730" s="10">
        <v>15.832000000000001</v>
      </c>
    </row>
    <row r="7731" spans="1:14" x14ac:dyDescent="0.25">
      <c r="A7731" s="9" t="s">
        <v>951</v>
      </c>
      <c r="B7731" s="9" t="s">
        <v>208</v>
      </c>
      <c r="C7731" s="9" t="s">
        <v>39</v>
      </c>
      <c r="D7731" s="9" t="s">
        <v>40</v>
      </c>
      <c r="E7731" s="10">
        <v>-104561.64</v>
      </c>
      <c r="F7731" s="10">
        <v>0</v>
      </c>
      <c r="G7731" s="10">
        <v>-104561.64</v>
      </c>
      <c r="H7731" s="10">
        <v>-104561.64</v>
      </c>
      <c r="I7731" s="10">
        <v>0</v>
      </c>
      <c r="J7731" s="10">
        <v>-299.75</v>
      </c>
      <c r="K7731" s="10">
        <v>0</v>
      </c>
      <c r="L7731" s="10">
        <v>-299.75</v>
      </c>
      <c r="M7731" s="10">
        <v>-299.75</v>
      </c>
      <c r="N7731" s="10">
        <v>0</v>
      </c>
    </row>
    <row r="7732" spans="1:14" x14ac:dyDescent="0.25">
      <c r="A7732" s="9" t="s">
        <v>951</v>
      </c>
      <c r="B7732" s="9" t="s">
        <v>209</v>
      </c>
      <c r="C7732" s="9" t="s">
        <v>42</v>
      </c>
      <c r="D7732" s="9" t="s">
        <v>58</v>
      </c>
      <c r="E7732" s="10">
        <v>88990.68</v>
      </c>
      <c r="F7732" s="10">
        <v>87987.751243781095</v>
      </c>
      <c r="G7732" s="10">
        <v>1002.9287562188983</v>
      </c>
      <c r="H7732" s="10">
        <v>88427.69</v>
      </c>
      <c r="I7732" s="10">
        <v>562.98999999999069</v>
      </c>
      <c r="J7732" s="10">
        <v>3638</v>
      </c>
      <c r="K7732" s="10">
        <v>3597</v>
      </c>
      <c r="L7732" s="10">
        <v>41</v>
      </c>
      <c r="M7732" s="10">
        <v>3614.9850000000001</v>
      </c>
      <c r="N7732" s="10">
        <v>23.014999999999873</v>
      </c>
    </row>
    <row r="7733" spans="1:14" x14ac:dyDescent="0.25">
      <c r="A7733" s="9" t="s">
        <v>951</v>
      </c>
      <c r="B7733" s="9" t="s">
        <v>92</v>
      </c>
      <c r="C7733" s="9" t="s">
        <v>42</v>
      </c>
      <c r="D7733" s="9" t="s">
        <v>43</v>
      </c>
      <c r="E7733" s="10">
        <v>1.28</v>
      </c>
      <c r="F7733" s="10">
        <v>0</v>
      </c>
      <c r="G7733" s="10">
        <v>1.28</v>
      </c>
      <c r="H7733" s="10">
        <v>0</v>
      </c>
      <c r="I7733" s="10">
        <v>1.28</v>
      </c>
      <c r="J7733" s="10">
        <v>15</v>
      </c>
      <c r="K7733" s="10">
        <v>0</v>
      </c>
      <c r="L7733" s="10">
        <v>15</v>
      </c>
      <c r="M7733" s="10">
        <v>0</v>
      </c>
      <c r="N7733" s="10">
        <v>15</v>
      </c>
    </row>
    <row r="7734" spans="1:14" x14ac:dyDescent="0.25">
      <c r="A7734" s="9" t="s">
        <v>951</v>
      </c>
      <c r="B7734" s="9" t="s">
        <v>201</v>
      </c>
      <c r="C7734" s="9" t="s">
        <v>42</v>
      </c>
      <c r="D7734" s="9" t="s">
        <v>43</v>
      </c>
      <c r="E7734" s="10">
        <v>151.6</v>
      </c>
      <c r="F7734" s="10">
        <v>150.47761194029849</v>
      </c>
      <c r="G7734" s="10">
        <v>1.1223880597015068</v>
      </c>
      <c r="H7734" s="10">
        <v>151.22999999999999</v>
      </c>
      <c r="I7734" s="10">
        <v>0.37000000000000455</v>
      </c>
      <c r="J7734" s="10">
        <v>302</v>
      </c>
      <c r="K7734" s="10">
        <v>299.75024875621892</v>
      </c>
      <c r="L7734" s="10">
        <v>2.2497512437810769</v>
      </c>
      <c r="M7734" s="10">
        <v>301.24900000000002</v>
      </c>
      <c r="N7734" s="10">
        <v>0.75099999999997635</v>
      </c>
    </row>
    <row r="7735" spans="1:14" x14ac:dyDescent="0.25">
      <c r="A7735" s="9" t="s">
        <v>951</v>
      </c>
      <c r="B7735" s="9" t="s">
        <v>210</v>
      </c>
      <c r="C7735" s="9" t="s">
        <v>42</v>
      </c>
      <c r="D7735" s="9" t="s">
        <v>43</v>
      </c>
      <c r="E7735" s="10">
        <v>717.93</v>
      </c>
      <c r="F7735" s="10">
        <v>679.57635467980299</v>
      </c>
      <c r="G7735" s="10">
        <v>38.353645320196961</v>
      </c>
      <c r="H7735" s="10">
        <v>689.77</v>
      </c>
      <c r="I7735" s="10">
        <v>28.159999999999968</v>
      </c>
      <c r="J7735" s="10">
        <v>3800</v>
      </c>
      <c r="K7735" s="10">
        <v>3597</v>
      </c>
      <c r="L7735" s="10">
        <v>203</v>
      </c>
      <c r="M7735" s="10">
        <v>3650.9549999999999</v>
      </c>
      <c r="N7735" s="10">
        <v>149.04500000000007</v>
      </c>
    </row>
    <row r="7736" spans="1:14" x14ac:dyDescent="0.25">
      <c r="A7736" s="9" t="s">
        <v>951</v>
      </c>
      <c r="B7736" s="9" t="s">
        <v>211</v>
      </c>
      <c r="C7736" s="9" t="s">
        <v>42</v>
      </c>
      <c r="D7736" s="9" t="s">
        <v>43</v>
      </c>
      <c r="E7736" s="10">
        <v>2613.75</v>
      </c>
      <c r="F7736" s="10">
        <v>2507.1133004926105</v>
      </c>
      <c r="G7736" s="10">
        <v>106.63669950738949</v>
      </c>
      <c r="H7736" s="10">
        <v>2544.7199999999998</v>
      </c>
      <c r="I7736" s="10">
        <v>69.0300000000002</v>
      </c>
      <c r="J7736" s="10">
        <v>3750</v>
      </c>
      <c r="K7736" s="10">
        <v>3597</v>
      </c>
      <c r="L7736" s="10">
        <v>153</v>
      </c>
      <c r="M7736" s="10">
        <v>3650.9549999999999</v>
      </c>
      <c r="N7736" s="10">
        <v>99.045000000000073</v>
      </c>
    </row>
    <row r="7737" spans="1:14" x14ac:dyDescent="0.25">
      <c r="A7737" s="9" t="s">
        <v>951</v>
      </c>
      <c r="B7737" s="9" t="s">
        <v>212</v>
      </c>
      <c r="C7737" s="9" t="s">
        <v>42</v>
      </c>
      <c r="D7737" s="9" t="s">
        <v>43</v>
      </c>
      <c r="E7737" s="10">
        <v>2957.44</v>
      </c>
      <c r="F7737" s="10">
        <v>2659.4778325123152</v>
      </c>
      <c r="G7737" s="10">
        <v>297.96216748768484</v>
      </c>
      <c r="H7737" s="10">
        <v>2699.37</v>
      </c>
      <c r="I7737" s="10">
        <v>258.07000000000016</v>
      </c>
      <c r="J7737" s="10">
        <v>4000</v>
      </c>
      <c r="K7737" s="10">
        <v>3597</v>
      </c>
      <c r="L7737" s="10">
        <v>403</v>
      </c>
      <c r="M7737" s="10">
        <v>3650.9549999999999</v>
      </c>
      <c r="N7737" s="10">
        <v>349.04500000000007</v>
      </c>
    </row>
    <row r="7738" spans="1:14" x14ac:dyDescent="0.25">
      <c r="A7738" s="9" t="s">
        <v>951</v>
      </c>
      <c r="B7738" s="9" t="s">
        <v>213</v>
      </c>
      <c r="C7738" s="9" t="s">
        <v>42</v>
      </c>
      <c r="D7738" s="9" t="s">
        <v>43</v>
      </c>
      <c r="E7738" s="10">
        <v>2998.8</v>
      </c>
      <c r="F7738" s="10">
        <v>2853.615763546798</v>
      </c>
      <c r="G7738" s="10">
        <v>145.18423645320217</v>
      </c>
      <c r="H7738" s="10">
        <v>2896.42</v>
      </c>
      <c r="I7738" s="10">
        <v>102.38000000000011</v>
      </c>
      <c r="J7738" s="10">
        <v>315</v>
      </c>
      <c r="K7738" s="10">
        <v>299.74975369458127</v>
      </c>
      <c r="L7738" s="10">
        <v>15.250246305418727</v>
      </c>
      <c r="M7738" s="10">
        <v>304.24599999999998</v>
      </c>
      <c r="N7738" s="10">
        <v>10.754000000000019</v>
      </c>
    </row>
    <row r="7739" spans="1:14" x14ac:dyDescent="0.25">
      <c r="A7739" s="9" t="s">
        <v>951</v>
      </c>
      <c r="B7739" s="9" t="s">
        <v>214</v>
      </c>
      <c r="C7739" s="9" t="s">
        <v>42</v>
      </c>
      <c r="D7739" s="9" t="s">
        <v>43</v>
      </c>
      <c r="E7739" s="10">
        <v>5822.85</v>
      </c>
      <c r="F7739" s="10">
        <v>5158.8177339901476</v>
      </c>
      <c r="G7739" s="10">
        <v>664.03226600985272</v>
      </c>
      <c r="H7739" s="10">
        <v>5236.2</v>
      </c>
      <c r="I7739" s="10">
        <v>586.65000000000055</v>
      </c>
      <c r="J7739" s="10">
        <v>4060</v>
      </c>
      <c r="K7739" s="10">
        <v>3597</v>
      </c>
      <c r="L7739" s="10">
        <v>463</v>
      </c>
      <c r="M7739" s="10">
        <v>3650.9549999999999</v>
      </c>
      <c r="N7739" s="10">
        <v>409.04500000000007</v>
      </c>
    </row>
    <row r="7740" spans="1:14" x14ac:dyDescent="0.25">
      <c r="A7740" s="9" t="s">
        <v>952</v>
      </c>
      <c r="B7740" s="9" t="s">
        <v>25</v>
      </c>
      <c r="C7740" s="9" t="s">
        <v>26</v>
      </c>
      <c r="D7740" s="9" t="s">
        <v>27</v>
      </c>
      <c r="E7740" s="10">
        <v>5732.88</v>
      </c>
      <c r="F7740" s="10">
        <v>0</v>
      </c>
      <c r="G7740" s="10">
        <v>5732.88</v>
      </c>
      <c r="H7740" s="10">
        <v>0</v>
      </c>
      <c r="I7740" s="10">
        <v>5732.88</v>
      </c>
      <c r="J7740" s="10">
        <v>0</v>
      </c>
      <c r="K7740" s="10">
        <v>0</v>
      </c>
      <c r="L7740" s="10">
        <v>0</v>
      </c>
      <c r="M7740" s="10">
        <v>0</v>
      </c>
      <c r="N7740" s="10">
        <v>0</v>
      </c>
    </row>
    <row r="7741" spans="1:14" x14ac:dyDescent="0.25">
      <c r="A7741" s="9" t="s">
        <v>952</v>
      </c>
      <c r="B7741" s="9" t="s">
        <v>28</v>
      </c>
      <c r="C7741" s="9" t="s">
        <v>29</v>
      </c>
      <c r="D7741" s="9" t="s">
        <v>27</v>
      </c>
      <c r="E7741" s="10">
        <v>0</v>
      </c>
      <c r="F7741" s="10">
        <v>0</v>
      </c>
      <c r="G7741" s="10">
        <v>0</v>
      </c>
      <c r="H7741" s="10">
        <v>0.05</v>
      </c>
      <c r="I7741" s="10">
        <v>-0.05</v>
      </c>
      <c r="J7741" s="10">
        <v>0</v>
      </c>
      <c r="K7741" s="10">
        <v>0</v>
      </c>
      <c r="L7741" s="10">
        <v>0</v>
      </c>
      <c r="M7741" s="10">
        <v>0</v>
      </c>
      <c r="N7741" s="10">
        <v>0</v>
      </c>
    </row>
    <row r="7742" spans="1:14" x14ac:dyDescent="0.25">
      <c r="A7742" s="9" t="s">
        <v>952</v>
      </c>
      <c r="B7742" s="9" t="s">
        <v>30</v>
      </c>
      <c r="C7742" s="9" t="s">
        <v>29</v>
      </c>
      <c r="D7742" s="9" t="s">
        <v>27</v>
      </c>
      <c r="E7742" s="10">
        <v>0</v>
      </c>
      <c r="F7742" s="10">
        <v>0</v>
      </c>
      <c r="G7742" s="10">
        <v>0</v>
      </c>
      <c r="H7742" s="10">
        <v>1.21</v>
      </c>
      <c r="I7742" s="10">
        <v>-1.21</v>
      </c>
      <c r="J7742" s="10">
        <v>0</v>
      </c>
      <c r="K7742" s="10">
        <v>0</v>
      </c>
      <c r="L7742" s="10">
        <v>0</v>
      </c>
      <c r="M7742" s="10">
        <v>0</v>
      </c>
      <c r="N7742" s="10">
        <v>0</v>
      </c>
    </row>
    <row r="7743" spans="1:14" x14ac:dyDescent="0.25">
      <c r="A7743" s="9" t="s">
        <v>952</v>
      </c>
      <c r="B7743" s="9" t="s">
        <v>31</v>
      </c>
      <c r="C7743" s="9" t="s">
        <v>29</v>
      </c>
      <c r="D7743" s="9" t="s">
        <v>27</v>
      </c>
      <c r="E7743" s="10">
        <v>0</v>
      </c>
      <c r="F7743" s="10">
        <v>0</v>
      </c>
      <c r="G7743" s="10">
        <v>0</v>
      </c>
      <c r="H7743" s="10">
        <v>8.15</v>
      </c>
      <c r="I7743" s="10">
        <v>-8.15</v>
      </c>
      <c r="J7743" s="10">
        <v>0</v>
      </c>
      <c r="K7743" s="10">
        <v>0</v>
      </c>
      <c r="L7743" s="10">
        <v>0</v>
      </c>
      <c r="M7743" s="10">
        <v>0</v>
      </c>
      <c r="N7743" s="10">
        <v>0</v>
      </c>
    </row>
    <row r="7744" spans="1:14" x14ac:dyDescent="0.25">
      <c r="A7744" s="9" t="s">
        <v>952</v>
      </c>
      <c r="B7744" s="9" t="s">
        <v>36</v>
      </c>
      <c r="C7744" s="9" t="s">
        <v>29</v>
      </c>
      <c r="D7744" s="9" t="s">
        <v>27</v>
      </c>
      <c r="E7744" s="10">
        <v>0</v>
      </c>
      <c r="F7744" s="10">
        <v>0</v>
      </c>
      <c r="G7744" s="10">
        <v>0</v>
      </c>
      <c r="H7744" s="10">
        <v>91.29</v>
      </c>
      <c r="I7744" s="10">
        <v>-91.29</v>
      </c>
      <c r="J7744" s="10">
        <v>0</v>
      </c>
      <c r="K7744" s="10">
        <v>0</v>
      </c>
      <c r="L7744" s="10">
        <v>0</v>
      </c>
      <c r="M7744" s="10">
        <v>0</v>
      </c>
      <c r="N7744" s="10">
        <v>0</v>
      </c>
    </row>
    <row r="7745" spans="1:14" x14ac:dyDescent="0.25">
      <c r="A7745" s="9" t="s">
        <v>952</v>
      </c>
      <c r="B7745" s="9" t="s">
        <v>37</v>
      </c>
      <c r="C7745" s="9" t="s">
        <v>29</v>
      </c>
      <c r="D7745" s="9" t="s">
        <v>27</v>
      </c>
      <c r="E7745" s="10">
        <v>0</v>
      </c>
      <c r="F7745" s="10">
        <v>0</v>
      </c>
      <c r="G7745" s="10">
        <v>0</v>
      </c>
      <c r="H7745" s="10">
        <v>211.12</v>
      </c>
      <c r="I7745" s="10">
        <v>-211.12</v>
      </c>
      <c r="J7745" s="10">
        <v>0</v>
      </c>
      <c r="K7745" s="10">
        <v>0</v>
      </c>
      <c r="L7745" s="10">
        <v>0</v>
      </c>
      <c r="M7745" s="10">
        <v>0</v>
      </c>
      <c r="N7745" s="10">
        <v>0</v>
      </c>
    </row>
    <row r="7746" spans="1:14" x14ac:dyDescent="0.25">
      <c r="A7746" s="9" t="s">
        <v>952</v>
      </c>
      <c r="B7746" s="9" t="s">
        <v>346</v>
      </c>
      <c r="C7746" s="9" t="s">
        <v>33</v>
      </c>
      <c r="D7746" s="9" t="s">
        <v>27</v>
      </c>
      <c r="E7746" s="10">
        <v>3326.95</v>
      </c>
      <c r="F7746" s="10">
        <v>0</v>
      </c>
      <c r="G7746" s="10">
        <v>3326.95</v>
      </c>
      <c r="H7746" s="10">
        <v>3923.9</v>
      </c>
      <c r="I7746" s="10">
        <v>-596.95000000000027</v>
      </c>
      <c r="J7746" s="10">
        <v>21</v>
      </c>
      <c r="K7746" s="10">
        <v>0</v>
      </c>
      <c r="L7746" s="10">
        <v>21</v>
      </c>
      <c r="M7746" s="10">
        <v>24.768000000000001</v>
      </c>
      <c r="N7746" s="10">
        <v>-3.7680000000000007</v>
      </c>
    </row>
    <row r="7747" spans="1:14" x14ac:dyDescent="0.25">
      <c r="A7747" s="9" t="s">
        <v>952</v>
      </c>
      <c r="B7747" s="9" t="s">
        <v>347</v>
      </c>
      <c r="C7747" s="9" t="s">
        <v>33</v>
      </c>
      <c r="D7747" s="9" t="s">
        <v>27</v>
      </c>
      <c r="E7747" s="10">
        <v>10569.58</v>
      </c>
      <c r="F7747" s="10">
        <v>0</v>
      </c>
      <c r="G7747" s="10">
        <v>10569.58</v>
      </c>
      <c r="H7747" s="10">
        <v>12466.08</v>
      </c>
      <c r="I7747" s="10">
        <v>-1896.5</v>
      </c>
      <c r="J7747" s="10">
        <v>21</v>
      </c>
      <c r="K7747" s="10">
        <v>0</v>
      </c>
      <c r="L7747" s="10">
        <v>21</v>
      </c>
      <c r="M7747" s="10">
        <v>24.768000000000001</v>
      </c>
      <c r="N7747" s="10">
        <v>-3.7680000000000007</v>
      </c>
    </row>
    <row r="7748" spans="1:14" x14ac:dyDescent="0.25">
      <c r="A7748" s="9" t="s">
        <v>952</v>
      </c>
      <c r="B7748" s="9" t="s">
        <v>348</v>
      </c>
      <c r="C7748" s="9" t="s">
        <v>33</v>
      </c>
      <c r="D7748" s="9" t="s">
        <v>27</v>
      </c>
      <c r="E7748" s="10">
        <v>10621.03</v>
      </c>
      <c r="F7748" s="10">
        <v>0</v>
      </c>
      <c r="G7748" s="10">
        <v>10621.03</v>
      </c>
      <c r="H7748" s="10">
        <v>12526.74</v>
      </c>
      <c r="I7748" s="10">
        <v>-1905.7099999999991</v>
      </c>
      <c r="J7748" s="10">
        <v>126</v>
      </c>
      <c r="K7748" s="10">
        <v>0</v>
      </c>
      <c r="L7748" s="10">
        <v>126</v>
      </c>
      <c r="M7748" s="10">
        <v>148.608</v>
      </c>
      <c r="N7748" s="10">
        <v>-22.608000000000004</v>
      </c>
    </row>
    <row r="7749" spans="1:14" x14ac:dyDescent="0.25">
      <c r="A7749" s="9" t="s">
        <v>952</v>
      </c>
      <c r="B7749" s="9" t="s">
        <v>177</v>
      </c>
      <c r="C7749" s="9" t="s">
        <v>39</v>
      </c>
      <c r="D7749" s="9" t="s">
        <v>58</v>
      </c>
      <c r="E7749" s="10">
        <v>-580578.27</v>
      </c>
      <c r="F7749" s="10">
        <v>0</v>
      </c>
      <c r="G7749" s="10">
        <v>-580578.27</v>
      </c>
      <c r="H7749" s="10">
        <v>-580578.24</v>
      </c>
      <c r="I7749" s="10">
        <v>-3.0000000027939677E-2</v>
      </c>
      <c r="J7749" s="10">
        <v>-24768</v>
      </c>
      <c r="K7749" s="10">
        <v>0</v>
      </c>
      <c r="L7749" s="10">
        <v>-24768</v>
      </c>
      <c r="M7749" s="10">
        <v>-24768</v>
      </c>
      <c r="N7749" s="10">
        <v>0</v>
      </c>
    </row>
    <row r="7750" spans="1:14" x14ac:dyDescent="0.25">
      <c r="A7750" s="9" t="s">
        <v>952</v>
      </c>
      <c r="B7750" s="9" t="s">
        <v>75</v>
      </c>
      <c r="C7750" s="9" t="s">
        <v>42</v>
      </c>
      <c r="D7750" s="9" t="s">
        <v>58</v>
      </c>
      <c r="E7750" s="10">
        <v>488310.37</v>
      </c>
      <c r="F7750" s="10">
        <v>488855.51</v>
      </c>
      <c r="G7750" s="10">
        <v>-545.14000000001397</v>
      </c>
      <c r="H7750" s="10">
        <v>488855.51</v>
      </c>
      <c r="I7750" s="10">
        <v>-545.14000000001397</v>
      </c>
      <c r="J7750" s="10">
        <v>25730</v>
      </c>
      <c r="K7750" s="10">
        <v>25758.720000000001</v>
      </c>
      <c r="L7750" s="10">
        <v>-28.720000000001164</v>
      </c>
      <c r="M7750" s="10">
        <v>25758.720000000001</v>
      </c>
      <c r="N7750" s="10">
        <v>-28.720000000001164</v>
      </c>
    </row>
    <row r="7751" spans="1:14" x14ac:dyDescent="0.25">
      <c r="A7751" s="9" t="s">
        <v>952</v>
      </c>
      <c r="B7751" s="9" t="s">
        <v>763</v>
      </c>
      <c r="C7751" s="9" t="s">
        <v>42</v>
      </c>
      <c r="D7751" s="9" t="s">
        <v>43</v>
      </c>
      <c r="E7751" s="10">
        <v>12541.79</v>
      </c>
      <c r="F7751" s="10">
        <v>0</v>
      </c>
      <c r="G7751" s="10">
        <v>12541.79</v>
      </c>
      <c r="H7751" s="10">
        <v>0</v>
      </c>
      <c r="I7751" s="10">
        <v>12541.79</v>
      </c>
      <c r="J7751" s="10">
        <v>24930</v>
      </c>
      <c r="K7751" s="10">
        <v>0</v>
      </c>
      <c r="L7751" s="10">
        <v>24930</v>
      </c>
      <c r="M7751" s="10">
        <v>0</v>
      </c>
      <c r="N7751" s="10">
        <v>24930</v>
      </c>
    </row>
    <row r="7752" spans="1:14" x14ac:dyDescent="0.25">
      <c r="A7752" s="9" t="s">
        <v>952</v>
      </c>
      <c r="B7752" s="9" t="s">
        <v>825</v>
      </c>
      <c r="C7752" s="9" t="s">
        <v>42</v>
      </c>
      <c r="D7752" s="9" t="s">
        <v>43</v>
      </c>
      <c r="E7752" s="10">
        <v>0</v>
      </c>
      <c r="F7752" s="10">
        <v>11835.637254901962</v>
      </c>
      <c r="G7752" s="10">
        <v>-11835.637254901962</v>
      </c>
      <c r="H7752" s="10">
        <v>12072.35</v>
      </c>
      <c r="I7752" s="10">
        <v>-12072.35</v>
      </c>
      <c r="J7752" s="10">
        <v>0</v>
      </c>
      <c r="K7752" s="10">
        <v>24768</v>
      </c>
      <c r="L7752" s="10">
        <v>-24768</v>
      </c>
      <c r="M7752" s="10">
        <v>25263.360000000001</v>
      </c>
      <c r="N7752" s="10">
        <v>-25263.360000000001</v>
      </c>
    </row>
    <row r="7753" spans="1:14" x14ac:dyDescent="0.25">
      <c r="A7753" s="9" t="s">
        <v>952</v>
      </c>
      <c r="B7753" s="9" t="s">
        <v>350</v>
      </c>
      <c r="C7753" s="9" t="s">
        <v>42</v>
      </c>
      <c r="D7753" s="9" t="s">
        <v>43</v>
      </c>
      <c r="E7753" s="10">
        <v>47375</v>
      </c>
      <c r="F7753" s="10">
        <v>46935.363184079601</v>
      </c>
      <c r="G7753" s="10">
        <v>439.63681592039939</v>
      </c>
      <c r="H7753" s="10">
        <v>47170.04</v>
      </c>
      <c r="I7753" s="10">
        <v>204.95999999999913</v>
      </c>
      <c r="J7753" s="10">
        <v>25000</v>
      </c>
      <c r="K7753" s="10">
        <v>24768</v>
      </c>
      <c r="L7753" s="10">
        <v>232</v>
      </c>
      <c r="M7753" s="10">
        <v>24891.84</v>
      </c>
      <c r="N7753" s="10">
        <v>108.15999999999985</v>
      </c>
    </row>
    <row r="7754" spans="1:14" x14ac:dyDescent="0.25">
      <c r="A7754" s="9" t="s">
        <v>952</v>
      </c>
      <c r="B7754" s="9" t="s">
        <v>355</v>
      </c>
      <c r="C7754" s="9" t="s">
        <v>42</v>
      </c>
      <c r="D7754" s="9" t="s">
        <v>53</v>
      </c>
      <c r="E7754" s="10">
        <v>2100.67</v>
      </c>
      <c r="F7754" s="10">
        <v>3251.83</v>
      </c>
      <c r="G7754" s="10">
        <v>-1151.1599999999999</v>
      </c>
      <c r="H7754" s="10">
        <v>3251.83</v>
      </c>
      <c r="I7754" s="10">
        <v>-1151.1599999999999</v>
      </c>
      <c r="J7754" s="10">
        <v>160</v>
      </c>
      <c r="K7754" s="10">
        <v>247.68</v>
      </c>
      <c r="L7754" s="10">
        <v>-87.68</v>
      </c>
      <c r="M7754" s="10">
        <v>247.68</v>
      </c>
      <c r="N7754" s="10">
        <v>-87.68</v>
      </c>
    </row>
    <row r="7755" spans="1:14" x14ac:dyDescent="0.25">
      <c r="A7755" s="9" t="s">
        <v>953</v>
      </c>
      <c r="B7755" s="9" t="s">
        <v>25</v>
      </c>
      <c r="C7755" s="9" t="s">
        <v>26</v>
      </c>
      <c r="D7755" s="9" t="s">
        <v>27</v>
      </c>
      <c r="E7755" s="10">
        <v>5181.5600000000004</v>
      </c>
      <c r="F7755" s="10">
        <v>0</v>
      </c>
      <c r="G7755" s="10">
        <v>5181.5600000000004</v>
      </c>
      <c r="H7755" s="10">
        <v>0</v>
      </c>
      <c r="I7755" s="10">
        <v>5181.5600000000004</v>
      </c>
      <c r="J7755" s="10">
        <v>0</v>
      </c>
      <c r="K7755" s="10">
        <v>0</v>
      </c>
      <c r="L7755" s="10">
        <v>0</v>
      </c>
      <c r="M7755" s="10">
        <v>0</v>
      </c>
      <c r="N7755" s="10">
        <v>0</v>
      </c>
    </row>
    <row r="7756" spans="1:14" x14ac:dyDescent="0.25">
      <c r="A7756" s="9" t="s">
        <v>953</v>
      </c>
      <c r="B7756" s="9" t="s">
        <v>28</v>
      </c>
      <c r="C7756" s="9" t="s">
        <v>29</v>
      </c>
      <c r="D7756" s="9" t="s">
        <v>27</v>
      </c>
      <c r="E7756" s="10">
        <v>0</v>
      </c>
      <c r="F7756" s="10">
        <v>0</v>
      </c>
      <c r="G7756" s="10">
        <v>0</v>
      </c>
      <c r="H7756" s="10">
        <v>0.03</v>
      </c>
      <c r="I7756" s="10">
        <v>-0.03</v>
      </c>
      <c r="J7756" s="10">
        <v>0</v>
      </c>
      <c r="K7756" s="10">
        <v>0</v>
      </c>
      <c r="L7756" s="10">
        <v>0</v>
      </c>
      <c r="M7756" s="10">
        <v>0</v>
      </c>
      <c r="N7756" s="10">
        <v>0</v>
      </c>
    </row>
    <row r="7757" spans="1:14" x14ac:dyDescent="0.25">
      <c r="A7757" s="9" t="s">
        <v>953</v>
      </c>
      <c r="B7757" s="9" t="s">
        <v>30</v>
      </c>
      <c r="C7757" s="9" t="s">
        <v>29</v>
      </c>
      <c r="D7757" s="9" t="s">
        <v>27</v>
      </c>
      <c r="E7757" s="10">
        <v>0</v>
      </c>
      <c r="F7757" s="10">
        <v>0</v>
      </c>
      <c r="G7757" s="10">
        <v>0</v>
      </c>
      <c r="H7757" s="10">
        <v>0.65</v>
      </c>
      <c r="I7757" s="10">
        <v>-0.65</v>
      </c>
      <c r="J7757" s="10">
        <v>0</v>
      </c>
      <c r="K7757" s="10">
        <v>0</v>
      </c>
      <c r="L7757" s="10">
        <v>0</v>
      </c>
      <c r="M7757" s="10">
        <v>0</v>
      </c>
      <c r="N7757" s="10">
        <v>0</v>
      </c>
    </row>
    <row r="7758" spans="1:14" x14ac:dyDescent="0.25">
      <c r="A7758" s="9" t="s">
        <v>953</v>
      </c>
      <c r="B7758" s="9" t="s">
        <v>31</v>
      </c>
      <c r="C7758" s="9" t="s">
        <v>29</v>
      </c>
      <c r="D7758" s="9" t="s">
        <v>27</v>
      </c>
      <c r="E7758" s="10">
        <v>0</v>
      </c>
      <c r="F7758" s="10">
        <v>0</v>
      </c>
      <c r="G7758" s="10">
        <v>0</v>
      </c>
      <c r="H7758" s="10">
        <v>4.3499999999999996</v>
      </c>
      <c r="I7758" s="10">
        <v>-4.3499999999999996</v>
      </c>
      <c r="J7758" s="10">
        <v>0</v>
      </c>
      <c r="K7758" s="10">
        <v>0</v>
      </c>
      <c r="L7758" s="10">
        <v>0</v>
      </c>
      <c r="M7758" s="10">
        <v>0</v>
      </c>
      <c r="N7758" s="10">
        <v>0</v>
      </c>
    </row>
    <row r="7759" spans="1:14" x14ac:dyDescent="0.25">
      <c r="A7759" s="9" t="s">
        <v>953</v>
      </c>
      <c r="B7759" s="9" t="s">
        <v>36</v>
      </c>
      <c r="C7759" s="9" t="s">
        <v>29</v>
      </c>
      <c r="D7759" s="9" t="s">
        <v>27</v>
      </c>
      <c r="E7759" s="10">
        <v>0</v>
      </c>
      <c r="F7759" s="10">
        <v>0</v>
      </c>
      <c r="G7759" s="10">
        <v>0</v>
      </c>
      <c r="H7759" s="10">
        <v>48.68</v>
      </c>
      <c r="I7759" s="10">
        <v>-48.68</v>
      </c>
      <c r="J7759" s="10">
        <v>0</v>
      </c>
      <c r="K7759" s="10">
        <v>0</v>
      </c>
      <c r="L7759" s="10">
        <v>0</v>
      </c>
      <c r="M7759" s="10">
        <v>0</v>
      </c>
      <c r="N7759" s="10">
        <v>0</v>
      </c>
    </row>
    <row r="7760" spans="1:14" x14ac:dyDescent="0.25">
      <c r="A7760" s="9" t="s">
        <v>953</v>
      </c>
      <c r="B7760" s="9" t="s">
        <v>37</v>
      </c>
      <c r="C7760" s="9" t="s">
        <v>29</v>
      </c>
      <c r="D7760" s="9" t="s">
        <v>27</v>
      </c>
      <c r="E7760" s="10">
        <v>0</v>
      </c>
      <c r="F7760" s="10">
        <v>0</v>
      </c>
      <c r="G7760" s="10">
        <v>0</v>
      </c>
      <c r="H7760" s="10">
        <v>112.58</v>
      </c>
      <c r="I7760" s="10">
        <v>-112.58</v>
      </c>
      <c r="J7760" s="10">
        <v>0</v>
      </c>
      <c r="K7760" s="10">
        <v>0</v>
      </c>
      <c r="L7760" s="10">
        <v>0</v>
      </c>
      <c r="M7760" s="10">
        <v>0</v>
      </c>
      <c r="N7760" s="10">
        <v>0</v>
      </c>
    </row>
    <row r="7761" spans="1:14" x14ac:dyDescent="0.25">
      <c r="A7761" s="9" t="s">
        <v>953</v>
      </c>
      <c r="B7761" s="9" t="s">
        <v>346</v>
      </c>
      <c r="C7761" s="9" t="s">
        <v>33</v>
      </c>
      <c r="D7761" s="9" t="s">
        <v>27</v>
      </c>
      <c r="E7761" s="10">
        <v>1742.69</v>
      </c>
      <c r="F7761" s="10">
        <v>0</v>
      </c>
      <c r="G7761" s="10">
        <v>1742.69</v>
      </c>
      <c r="H7761" s="10">
        <v>2092.4899999999998</v>
      </c>
      <c r="I7761" s="10">
        <v>-349.79999999999973</v>
      </c>
      <c r="J7761" s="10">
        <v>11</v>
      </c>
      <c r="K7761" s="10">
        <v>0</v>
      </c>
      <c r="L7761" s="10">
        <v>11</v>
      </c>
      <c r="M7761" s="10">
        <v>13.208</v>
      </c>
      <c r="N7761" s="10">
        <v>-2.2080000000000002</v>
      </c>
    </row>
    <row r="7762" spans="1:14" x14ac:dyDescent="0.25">
      <c r="A7762" s="9" t="s">
        <v>953</v>
      </c>
      <c r="B7762" s="9" t="s">
        <v>347</v>
      </c>
      <c r="C7762" s="9" t="s">
        <v>33</v>
      </c>
      <c r="D7762" s="9" t="s">
        <v>27</v>
      </c>
      <c r="E7762" s="10">
        <v>5536.45</v>
      </c>
      <c r="F7762" s="10">
        <v>0</v>
      </c>
      <c r="G7762" s="10">
        <v>5536.45</v>
      </c>
      <c r="H7762" s="10">
        <v>6647.77</v>
      </c>
      <c r="I7762" s="10">
        <v>-1111.3200000000006</v>
      </c>
      <c r="J7762" s="10">
        <v>11</v>
      </c>
      <c r="K7762" s="10">
        <v>0</v>
      </c>
      <c r="L7762" s="10">
        <v>11</v>
      </c>
      <c r="M7762" s="10">
        <v>13.208</v>
      </c>
      <c r="N7762" s="10">
        <v>-2.2080000000000002</v>
      </c>
    </row>
    <row r="7763" spans="1:14" x14ac:dyDescent="0.25">
      <c r="A7763" s="9" t="s">
        <v>953</v>
      </c>
      <c r="B7763" s="9" t="s">
        <v>348</v>
      </c>
      <c r="C7763" s="9" t="s">
        <v>33</v>
      </c>
      <c r="D7763" s="9" t="s">
        <v>27</v>
      </c>
      <c r="E7763" s="10">
        <v>5563.4</v>
      </c>
      <c r="F7763" s="10">
        <v>0</v>
      </c>
      <c r="G7763" s="10">
        <v>5563.4</v>
      </c>
      <c r="H7763" s="10">
        <v>6680.12</v>
      </c>
      <c r="I7763" s="10">
        <v>-1116.7200000000003</v>
      </c>
      <c r="J7763" s="10">
        <v>66</v>
      </c>
      <c r="K7763" s="10">
        <v>0</v>
      </c>
      <c r="L7763" s="10">
        <v>66</v>
      </c>
      <c r="M7763" s="10">
        <v>79.248000000000005</v>
      </c>
      <c r="N7763" s="10">
        <v>-13.248000000000005</v>
      </c>
    </row>
    <row r="7764" spans="1:14" x14ac:dyDescent="0.25">
      <c r="A7764" s="9" t="s">
        <v>953</v>
      </c>
      <c r="B7764" s="9" t="s">
        <v>191</v>
      </c>
      <c r="C7764" s="9" t="s">
        <v>39</v>
      </c>
      <c r="D7764" s="9" t="s">
        <v>58</v>
      </c>
      <c r="E7764" s="10">
        <v>-309292.78999999998</v>
      </c>
      <c r="F7764" s="10">
        <v>0</v>
      </c>
      <c r="G7764" s="10">
        <v>-309292.78999999998</v>
      </c>
      <c r="H7764" s="10">
        <v>-309292.77</v>
      </c>
      <c r="I7764" s="10">
        <v>-1.9999999960418791E-2</v>
      </c>
      <c r="J7764" s="10">
        <v>-13208</v>
      </c>
      <c r="K7764" s="10">
        <v>0</v>
      </c>
      <c r="L7764" s="10">
        <v>-13208</v>
      </c>
      <c r="M7764" s="10">
        <v>-13208</v>
      </c>
      <c r="N7764" s="10">
        <v>0</v>
      </c>
    </row>
    <row r="7765" spans="1:14" x14ac:dyDescent="0.25">
      <c r="A7765" s="9" t="s">
        <v>953</v>
      </c>
      <c r="B7765" s="9" t="s">
        <v>75</v>
      </c>
      <c r="C7765" s="9" t="s">
        <v>42</v>
      </c>
      <c r="D7765" s="9" t="s">
        <v>58</v>
      </c>
      <c r="E7765" s="10">
        <v>254507.39</v>
      </c>
      <c r="F7765" s="10">
        <v>260681.1</v>
      </c>
      <c r="G7765" s="10">
        <v>-6173.7099999999919</v>
      </c>
      <c r="H7765" s="10">
        <v>260681.1</v>
      </c>
      <c r="I7765" s="10">
        <v>-6173.7099999999919</v>
      </c>
      <c r="J7765" s="10">
        <v>13411</v>
      </c>
      <c r="K7765" s="10">
        <v>13736.32</v>
      </c>
      <c r="L7765" s="10">
        <v>-325.31999999999971</v>
      </c>
      <c r="M7765" s="10">
        <v>13736.32</v>
      </c>
      <c r="N7765" s="10">
        <v>-325.31999999999971</v>
      </c>
    </row>
    <row r="7766" spans="1:14" x14ac:dyDescent="0.25">
      <c r="A7766" s="9" t="s">
        <v>953</v>
      </c>
      <c r="B7766" s="9" t="s">
        <v>437</v>
      </c>
      <c r="C7766" s="9" t="s">
        <v>42</v>
      </c>
      <c r="D7766" s="9" t="s">
        <v>43</v>
      </c>
      <c r="E7766" s="10">
        <v>7058.47</v>
      </c>
      <c r="F7766" s="10">
        <v>0</v>
      </c>
      <c r="G7766" s="10">
        <v>7058.47</v>
      </c>
      <c r="H7766" s="10">
        <v>0</v>
      </c>
      <c r="I7766" s="10">
        <v>7058.47</v>
      </c>
      <c r="J7766" s="10">
        <v>13500</v>
      </c>
      <c r="K7766" s="10">
        <v>0</v>
      </c>
      <c r="L7766" s="10">
        <v>13500</v>
      </c>
      <c r="M7766" s="10">
        <v>0</v>
      </c>
      <c r="N7766" s="10">
        <v>13500</v>
      </c>
    </row>
    <row r="7767" spans="1:14" x14ac:dyDescent="0.25">
      <c r="A7767" s="9" t="s">
        <v>953</v>
      </c>
      <c r="B7767" s="9" t="s">
        <v>349</v>
      </c>
      <c r="C7767" s="9" t="s">
        <v>42</v>
      </c>
      <c r="D7767" s="9" t="s">
        <v>43</v>
      </c>
      <c r="E7767" s="10">
        <v>0</v>
      </c>
      <c r="F7767" s="10">
        <v>6446.0294117647063</v>
      </c>
      <c r="G7767" s="10">
        <v>-6446.0294117647063</v>
      </c>
      <c r="H7767" s="10">
        <v>6574.95</v>
      </c>
      <c r="I7767" s="10">
        <v>-6574.95</v>
      </c>
      <c r="J7767" s="10">
        <v>0</v>
      </c>
      <c r="K7767" s="10">
        <v>13208</v>
      </c>
      <c r="L7767" s="10">
        <v>-13208</v>
      </c>
      <c r="M7767" s="10">
        <v>13472.16</v>
      </c>
      <c r="N7767" s="10">
        <v>-13472.16</v>
      </c>
    </row>
    <row r="7768" spans="1:14" x14ac:dyDescent="0.25">
      <c r="A7768" s="9" t="s">
        <v>953</v>
      </c>
      <c r="B7768" s="9" t="s">
        <v>350</v>
      </c>
      <c r="C7768" s="9" t="s">
        <v>42</v>
      </c>
      <c r="D7768" s="9" t="s">
        <v>43</v>
      </c>
      <c r="E7768" s="10">
        <v>25582.5</v>
      </c>
      <c r="F7768" s="10">
        <v>25029.164179104479</v>
      </c>
      <c r="G7768" s="10">
        <v>553.33582089552146</v>
      </c>
      <c r="H7768" s="10">
        <v>25154.31</v>
      </c>
      <c r="I7768" s="10">
        <v>428.18999999999869</v>
      </c>
      <c r="J7768" s="10">
        <v>13500</v>
      </c>
      <c r="K7768" s="10">
        <v>13208</v>
      </c>
      <c r="L7768" s="10">
        <v>292</v>
      </c>
      <c r="M7768" s="10">
        <v>13274.04</v>
      </c>
      <c r="N7768" s="10">
        <v>225.95999999999913</v>
      </c>
    </row>
    <row r="7769" spans="1:14" x14ac:dyDescent="0.25">
      <c r="A7769" s="9" t="s">
        <v>953</v>
      </c>
      <c r="B7769" s="9" t="s">
        <v>351</v>
      </c>
      <c r="C7769" s="9" t="s">
        <v>42</v>
      </c>
      <c r="D7769" s="9" t="s">
        <v>53</v>
      </c>
      <c r="E7769" s="10">
        <v>4120.33</v>
      </c>
      <c r="F7769" s="10">
        <v>1295.75</v>
      </c>
      <c r="G7769" s="10">
        <v>2824.58</v>
      </c>
      <c r="H7769" s="10">
        <v>1295.75</v>
      </c>
      <c r="I7769" s="10">
        <v>2824.58</v>
      </c>
      <c r="J7769" s="10">
        <v>420</v>
      </c>
      <c r="K7769" s="10">
        <v>132.08000000000001</v>
      </c>
      <c r="L7769" s="10">
        <v>287.91999999999996</v>
      </c>
      <c r="M7769" s="10">
        <v>132.08000000000001</v>
      </c>
      <c r="N7769" s="10">
        <v>287.91999999999996</v>
      </c>
    </row>
    <row r="7770" spans="1:14" x14ac:dyDescent="0.25">
      <c r="A7770" s="9" t="s">
        <v>954</v>
      </c>
      <c r="B7770" s="9" t="s">
        <v>25</v>
      </c>
      <c r="C7770" s="9" t="s">
        <v>26</v>
      </c>
      <c r="D7770" s="9" t="s">
        <v>27</v>
      </c>
      <c r="E7770" s="10">
        <v>-4294.9399999999996</v>
      </c>
      <c r="F7770" s="10">
        <v>0</v>
      </c>
      <c r="G7770" s="10">
        <v>-4294.9399999999996</v>
      </c>
      <c r="H7770" s="10">
        <v>0</v>
      </c>
      <c r="I7770" s="10">
        <v>-4294.9399999999996</v>
      </c>
      <c r="J7770" s="10">
        <v>0</v>
      </c>
      <c r="K7770" s="10">
        <v>0</v>
      </c>
      <c r="L7770" s="10">
        <v>0</v>
      </c>
      <c r="M7770" s="10">
        <v>0</v>
      </c>
      <c r="N7770" s="10">
        <v>0</v>
      </c>
    </row>
    <row r="7771" spans="1:14" x14ac:dyDescent="0.25">
      <c r="A7771" s="9" t="s">
        <v>954</v>
      </c>
      <c r="B7771" s="9" t="s">
        <v>28</v>
      </c>
      <c r="C7771" s="9" t="s">
        <v>29</v>
      </c>
      <c r="D7771" s="9" t="s">
        <v>27</v>
      </c>
      <c r="E7771" s="10">
        <v>0</v>
      </c>
      <c r="F7771" s="10">
        <v>0</v>
      </c>
      <c r="G7771" s="10">
        <v>0</v>
      </c>
      <c r="H7771" s="10">
        <v>0.02</v>
      </c>
      <c r="I7771" s="10">
        <v>-0.02</v>
      </c>
      <c r="J7771" s="10">
        <v>0</v>
      </c>
      <c r="K7771" s="10">
        <v>0</v>
      </c>
      <c r="L7771" s="10">
        <v>0</v>
      </c>
      <c r="M7771" s="10">
        <v>0</v>
      </c>
      <c r="N7771" s="10">
        <v>0</v>
      </c>
    </row>
    <row r="7772" spans="1:14" x14ac:dyDescent="0.25">
      <c r="A7772" s="9" t="s">
        <v>954</v>
      </c>
      <c r="B7772" s="9" t="s">
        <v>30</v>
      </c>
      <c r="C7772" s="9" t="s">
        <v>29</v>
      </c>
      <c r="D7772" s="9" t="s">
        <v>27</v>
      </c>
      <c r="E7772" s="10">
        <v>0</v>
      </c>
      <c r="F7772" s="10">
        <v>0</v>
      </c>
      <c r="G7772" s="10">
        <v>0</v>
      </c>
      <c r="H7772" s="10">
        <v>0.39</v>
      </c>
      <c r="I7772" s="10">
        <v>-0.39</v>
      </c>
      <c r="J7772" s="10">
        <v>0</v>
      </c>
      <c r="K7772" s="10">
        <v>0</v>
      </c>
      <c r="L7772" s="10">
        <v>0</v>
      </c>
      <c r="M7772" s="10">
        <v>0</v>
      </c>
      <c r="N7772" s="10">
        <v>0</v>
      </c>
    </row>
    <row r="7773" spans="1:14" x14ac:dyDescent="0.25">
      <c r="A7773" s="9" t="s">
        <v>954</v>
      </c>
      <c r="B7773" s="9" t="s">
        <v>31</v>
      </c>
      <c r="C7773" s="9" t="s">
        <v>29</v>
      </c>
      <c r="D7773" s="9" t="s">
        <v>27</v>
      </c>
      <c r="E7773" s="10">
        <v>0</v>
      </c>
      <c r="F7773" s="10">
        <v>0</v>
      </c>
      <c r="G7773" s="10">
        <v>0</v>
      </c>
      <c r="H7773" s="10">
        <v>2.61</v>
      </c>
      <c r="I7773" s="10">
        <v>-2.61</v>
      </c>
      <c r="J7773" s="10">
        <v>0</v>
      </c>
      <c r="K7773" s="10">
        <v>0</v>
      </c>
      <c r="L7773" s="10">
        <v>0</v>
      </c>
      <c r="M7773" s="10">
        <v>0</v>
      </c>
      <c r="N7773" s="10">
        <v>0</v>
      </c>
    </row>
    <row r="7774" spans="1:14" x14ac:dyDescent="0.25">
      <c r="A7774" s="9" t="s">
        <v>954</v>
      </c>
      <c r="B7774" s="9" t="s">
        <v>36</v>
      </c>
      <c r="C7774" s="9" t="s">
        <v>29</v>
      </c>
      <c r="D7774" s="9" t="s">
        <v>27</v>
      </c>
      <c r="E7774" s="10">
        <v>0</v>
      </c>
      <c r="F7774" s="10">
        <v>0</v>
      </c>
      <c r="G7774" s="10">
        <v>0</v>
      </c>
      <c r="H7774" s="10">
        <v>29.25</v>
      </c>
      <c r="I7774" s="10">
        <v>-29.25</v>
      </c>
      <c r="J7774" s="10">
        <v>0</v>
      </c>
      <c r="K7774" s="10">
        <v>0</v>
      </c>
      <c r="L7774" s="10">
        <v>0</v>
      </c>
      <c r="M7774" s="10">
        <v>0</v>
      </c>
      <c r="N7774" s="10">
        <v>0</v>
      </c>
    </row>
    <row r="7775" spans="1:14" x14ac:dyDescent="0.25">
      <c r="A7775" s="9" t="s">
        <v>954</v>
      </c>
      <c r="B7775" s="9" t="s">
        <v>37</v>
      </c>
      <c r="C7775" s="9" t="s">
        <v>29</v>
      </c>
      <c r="D7775" s="9" t="s">
        <v>27</v>
      </c>
      <c r="E7775" s="10">
        <v>0</v>
      </c>
      <c r="F7775" s="10">
        <v>0</v>
      </c>
      <c r="G7775" s="10">
        <v>0</v>
      </c>
      <c r="H7775" s="10">
        <v>67.64</v>
      </c>
      <c r="I7775" s="10">
        <v>-67.64</v>
      </c>
      <c r="J7775" s="10">
        <v>0</v>
      </c>
      <c r="K7775" s="10">
        <v>0</v>
      </c>
      <c r="L7775" s="10">
        <v>0</v>
      </c>
      <c r="M7775" s="10">
        <v>0</v>
      </c>
      <c r="N7775" s="10">
        <v>0</v>
      </c>
    </row>
    <row r="7776" spans="1:14" x14ac:dyDescent="0.25">
      <c r="A7776" s="9" t="s">
        <v>954</v>
      </c>
      <c r="B7776" s="9" t="s">
        <v>346</v>
      </c>
      <c r="C7776" s="9" t="s">
        <v>33</v>
      </c>
      <c r="D7776" s="9" t="s">
        <v>27</v>
      </c>
      <c r="E7776" s="10">
        <v>1029.77</v>
      </c>
      <c r="F7776" s="10">
        <v>0</v>
      </c>
      <c r="G7776" s="10">
        <v>1029.77</v>
      </c>
      <c r="H7776" s="10">
        <v>1257.1099999999999</v>
      </c>
      <c r="I7776" s="10">
        <v>-227.33999999999992</v>
      </c>
      <c r="J7776" s="10">
        <v>6.5</v>
      </c>
      <c r="K7776" s="10">
        <v>0</v>
      </c>
      <c r="L7776" s="10">
        <v>6.5</v>
      </c>
      <c r="M7776" s="10">
        <v>7.9349999999999996</v>
      </c>
      <c r="N7776" s="10">
        <v>-1.4349999999999996</v>
      </c>
    </row>
    <row r="7777" spans="1:14" x14ac:dyDescent="0.25">
      <c r="A7777" s="9" t="s">
        <v>954</v>
      </c>
      <c r="B7777" s="9" t="s">
        <v>347</v>
      </c>
      <c r="C7777" s="9" t="s">
        <v>33</v>
      </c>
      <c r="D7777" s="9" t="s">
        <v>27</v>
      </c>
      <c r="E7777" s="10">
        <v>3271.54</v>
      </c>
      <c r="F7777" s="10">
        <v>0</v>
      </c>
      <c r="G7777" s="10">
        <v>3271.54</v>
      </c>
      <c r="H7777" s="10">
        <v>3993.8</v>
      </c>
      <c r="I7777" s="10">
        <v>-722.26000000000022</v>
      </c>
      <c r="J7777" s="10">
        <v>6.5</v>
      </c>
      <c r="K7777" s="10">
        <v>0</v>
      </c>
      <c r="L7777" s="10">
        <v>6.5</v>
      </c>
      <c r="M7777" s="10">
        <v>7.9349999999999996</v>
      </c>
      <c r="N7777" s="10">
        <v>-1.4349999999999996</v>
      </c>
    </row>
    <row r="7778" spans="1:14" x14ac:dyDescent="0.25">
      <c r="A7778" s="9" t="s">
        <v>954</v>
      </c>
      <c r="B7778" s="9" t="s">
        <v>348</v>
      </c>
      <c r="C7778" s="9" t="s">
        <v>33</v>
      </c>
      <c r="D7778" s="9" t="s">
        <v>27</v>
      </c>
      <c r="E7778" s="10">
        <v>3287.46</v>
      </c>
      <c r="F7778" s="10">
        <v>0</v>
      </c>
      <c r="G7778" s="10">
        <v>3287.46</v>
      </c>
      <c r="H7778" s="10">
        <v>4013.23</v>
      </c>
      <c r="I7778" s="10">
        <v>-725.77</v>
      </c>
      <c r="J7778" s="10">
        <v>39</v>
      </c>
      <c r="K7778" s="10">
        <v>0</v>
      </c>
      <c r="L7778" s="10">
        <v>39</v>
      </c>
      <c r="M7778" s="10">
        <v>47.61</v>
      </c>
      <c r="N7778" s="10">
        <v>-8.61</v>
      </c>
    </row>
    <row r="7779" spans="1:14" x14ac:dyDescent="0.25">
      <c r="A7779" s="9" t="s">
        <v>954</v>
      </c>
      <c r="B7779" s="9" t="s">
        <v>191</v>
      </c>
      <c r="C7779" s="9" t="s">
        <v>39</v>
      </c>
      <c r="D7779" s="9" t="s">
        <v>58</v>
      </c>
      <c r="E7779" s="10">
        <v>-185814.53</v>
      </c>
      <c r="F7779" s="10">
        <v>0</v>
      </c>
      <c r="G7779" s="10">
        <v>-185814.53</v>
      </c>
      <c r="H7779" s="10">
        <v>-185814.51</v>
      </c>
      <c r="I7779" s="10">
        <v>-1.9999999989522621E-2</v>
      </c>
      <c r="J7779" s="10">
        <v>-7935</v>
      </c>
      <c r="K7779" s="10">
        <v>0</v>
      </c>
      <c r="L7779" s="10">
        <v>-7935</v>
      </c>
      <c r="M7779" s="10">
        <v>-7935</v>
      </c>
      <c r="N7779" s="10">
        <v>0</v>
      </c>
    </row>
    <row r="7780" spans="1:14" x14ac:dyDescent="0.25">
      <c r="A7780" s="9" t="s">
        <v>954</v>
      </c>
      <c r="B7780" s="9" t="s">
        <v>75</v>
      </c>
      <c r="C7780" s="9" t="s">
        <v>42</v>
      </c>
      <c r="D7780" s="9" t="s">
        <v>58</v>
      </c>
      <c r="E7780" s="10">
        <v>155482.74</v>
      </c>
      <c r="F7780" s="10">
        <v>156609.97</v>
      </c>
      <c r="G7780" s="10">
        <v>-1127.2300000000105</v>
      </c>
      <c r="H7780" s="10">
        <v>156609.97</v>
      </c>
      <c r="I7780" s="10">
        <v>-1127.2300000000105</v>
      </c>
      <c r="J7780" s="10">
        <v>8193</v>
      </c>
      <c r="K7780" s="10">
        <v>8252.4</v>
      </c>
      <c r="L7780" s="10">
        <v>-59.399999999999636</v>
      </c>
      <c r="M7780" s="10">
        <v>8252.4</v>
      </c>
      <c r="N7780" s="10">
        <v>-59.399999999999636</v>
      </c>
    </row>
    <row r="7781" spans="1:14" x14ac:dyDescent="0.25">
      <c r="A7781" s="9" t="s">
        <v>954</v>
      </c>
      <c r="B7781" s="9" t="s">
        <v>437</v>
      </c>
      <c r="C7781" s="9" t="s">
        <v>42</v>
      </c>
      <c r="D7781" s="9" t="s">
        <v>43</v>
      </c>
      <c r="E7781" s="10">
        <v>4347.5</v>
      </c>
      <c r="F7781" s="10">
        <v>0</v>
      </c>
      <c r="G7781" s="10">
        <v>4347.5</v>
      </c>
      <c r="H7781" s="10">
        <v>0</v>
      </c>
      <c r="I7781" s="10">
        <v>4347.5</v>
      </c>
      <c r="J7781" s="10">
        <v>8315</v>
      </c>
      <c r="K7781" s="10">
        <v>0</v>
      </c>
      <c r="L7781" s="10">
        <v>8315</v>
      </c>
      <c r="M7781" s="10">
        <v>0</v>
      </c>
      <c r="N7781" s="10">
        <v>8315</v>
      </c>
    </row>
    <row r="7782" spans="1:14" x14ac:dyDescent="0.25">
      <c r="A7782" s="9" t="s">
        <v>954</v>
      </c>
      <c r="B7782" s="9" t="s">
        <v>349</v>
      </c>
      <c r="C7782" s="9" t="s">
        <v>42</v>
      </c>
      <c r="D7782" s="9" t="s">
        <v>43</v>
      </c>
      <c r="E7782" s="10">
        <v>0</v>
      </c>
      <c r="F7782" s="10">
        <v>3872.5980392156862</v>
      </c>
      <c r="G7782" s="10">
        <v>-3872.5980392156862</v>
      </c>
      <c r="H7782" s="10">
        <v>3950.05</v>
      </c>
      <c r="I7782" s="10">
        <v>-3950.05</v>
      </c>
      <c r="J7782" s="10">
        <v>0</v>
      </c>
      <c r="K7782" s="10">
        <v>7935</v>
      </c>
      <c r="L7782" s="10">
        <v>-7935</v>
      </c>
      <c r="M7782" s="10">
        <v>8093.7</v>
      </c>
      <c r="N7782" s="10">
        <v>-8093.7</v>
      </c>
    </row>
    <row r="7783" spans="1:14" x14ac:dyDescent="0.25">
      <c r="A7783" s="9" t="s">
        <v>954</v>
      </c>
      <c r="B7783" s="9" t="s">
        <v>350</v>
      </c>
      <c r="C7783" s="9" t="s">
        <v>42</v>
      </c>
      <c r="D7783" s="9" t="s">
        <v>43</v>
      </c>
      <c r="E7783" s="10">
        <v>15823.25</v>
      </c>
      <c r="F7783" s="10">
        <v>15036.825870646766</v>
      </c>
      <c r="G7783" s="10">
        <v>786.42412935323409</v>
      </c>
      <c r="H7783" s="10">
        <v>15112.01</v>
      </c>
      <c r="I7783" s="10">
        <v>711.23999999999978</v>
      </c>
      <c r="J7783" s="10">
        <v>8350</v>
      </c>
      <c r="K7783" s="10">
        <v>7935</v>
      </c>
      <c r="L7783" s="10">
        <v>415</v>
      </c>
      <c r="M7783" s="10">
        <v>7974.6750000000002</v>
      </c>
      <c r="N7783" s="10">
        <v>375.32499999999982</v>
      </c>
    </row>
    <row r="7784" spans="1:14" x14ac:dyDescent="0.25">
      <c r="A7784" s="9" t="s">
        <v>954</v>
      </c>
      <c r="B7784" s="9" t="s">
        <v>351</v>
      </c>
      <c r="C7784" s="9" t="s">
        <v>42</v>
      </c>
      <c r="D7784" s="9" t="s">
        <v>53</v>
      </c>
      <c r="E7784" s="10">
        <v>6867.21</v>
      </c>
      <c r="F7784" s="10">
        <v>778.45</v>
      </c>
      <c r="G7784" s="10">
        <v>6088.76</v>
      </c>
      <c r="H7784" s="10">
        <v>778.45</v>
      </c>
      <c r="I7784" s="10">
        <v>6088.76</v>
      </c>
      <c r="J7784" s="10">
        <v>700</v>
      </c>
      <c r="K7784" s="10">
        <v>79.349999999999994</v>
      </c>
      <c r="L7784" s="10">
        <v>620.65</v>
      </c>
      <c r="M7784" s="10">
        <v>79.349999999999994</v>
      </c>
      <c r="N7784" s="10">
        <v>620.65</v>
      </c>
    </row>
    <row r="7785" spans="1:14" x14ac:dyDescent="0.25">
      <c r="A7785" s="9" t="s">
        <v>955</v>
      </c>
      <c r="B7785" s="9" t="s">
        <v>25</v>
      </c>
      <c r="C7785" s="9" t="s">
        <v>26</v>
      </c>
      <c r="D7785" s="9" t="s">
        <v>27</v>
      </c>
      <c r="E7785" s="10">
        <v>2101.14</v>
      </c>
      <c r="F7785" s="10">
        <v>0</v>
      </c>
      <c r="G7785" s="10">
        <v>2101.14</v>
      </c>
      <c r="H7785" s="10">
        <v>0</v>
      </c>
      <c r="I7785" s="10">
        <v>2101.14</v>
      </c>
      <c r="J7785" s="10">
        <v>0</v>
      </c>
      <c r="K7785" s="10">
        <v>0</v>
      </c>
      <c r="L7785" s="10">
        <v>0</v>
      </c>
      <c r="M7785" s="10">
        <v>0</v>
      </c>
      <c r="N7785" s="10">
        <v>0</v>
      </c>
    </row>
    <row r="7786" spans="1:14" x14ac:dyDescent="0.25">
      <c r="A7786" s="9" t="s">
        <v>955</v>
      </c>
      <c r="B7786" s="9" t="s">
        <v>346</v>
      </c>
      <c r="C7786" s="9" t="s">
        <v>33</v>
      </c>
      <c r="D7786" s="9" t="s">
        <v>27</v>
      </c>
      <c r="E7786" s="10">
        <v>712.92</v>
      </c>
      <c r="F7786" s="10">
        <v>0</v>
      </c>
      <c r="G7786" s="10">
        <v>712.92</v>
      </c>
      <c r="H7786" s="10">
        <v>940.81</v>
      </c>
      <c r="I7786" s="10">
        <v>-227.89</v>
      </c>
      <c r="J7786" s="10">
        <v>4.5</v>
      </c>
      <c r="K7786" s="10">
        <v>0</v>
      </c>
      <c r="L7786" s="10">
        <v>4.5</v>
      </c>
      <c r="M7786" s="10">
        <v>5.9379999999999997</v>
      </c>
      <c r="N7786" s="10">
        <v>-1.4379999999999997</v>
      </c>
    </row>
    <row r="7787" spans="1:14" x14ac:dyDescent="0.25">
      <c r="A7787" s="9" t="s">
        <v>955</v>
      </c>
      <c r="B7787" s="9" t="s">
        <v>347</v>
      </c>
      <c r="C7787" s="9" t="s">
        <v>33</v>
      </c>
      <c r="D7787" s="9" t="s">
        <v>27</v>
      </c>
      <c r="E7787" s="10">
        <v>2264.91</v>
      </c>
      <c r="F7787" s="10">
        <v>0</v>
      </c>
      <c r="G7787" s="10">
        <v>2264.91</v>
      </c>
      <c r="H7787" s="10">
        <v>2988.9</v>
      </c>
      <c r="I7787" s="10">
        <v>-723.99000000000024</v>
      </c>
      <c r="J7787" s="10">
        <v>4.5</v>
      </c>
      <c r="K7787" s="10">
        <v>0</v>
      </c>
      <c r="L7787" s="10">
        <v>4.5</v>
      </c>
      <c r="M7787" s="10">
        <v>5.9379999999999997</v>
      </c>
      <c r="N7787" s="10">
        <v>-1.4379999999999997</v>
      </c>
    </row>
    <row r="7788" spans="1:14" x14ac:dyDescent="0.25">
      <c r="A7788" s="9" t="s">
        <v>955</v>
      </c>
      <c r="B7788" s="9" t="s">
        <v>348</v>
      </c>
      <c r="C7788" s="9" t="s">
        <v>33</v>
      </c>
      <c r="D7788" s="9" t="s">
        <v>27</v>
      </c>
      <c r="E7788" s="10">
        <v>2275.94</v>
      </c>
      <c r="F7788" s="10">
        <v>0</v>
      </c>
      <c r="G7788" s="10">
        <v>2275.94</v>
      </c>
      <c r="H7788" s="10">
        <v>3003.53</v>
      </c>
      <c r="I7788" s="10">
        <v>-727.59000000000015</v>
      </c>
      <c r="J7788" s="10">
        <v>27</v>
      </c>
      <c r="K7788" s="10">
        <v>0</v>
      </c>
      <c r="L7788" s="10">
        <v>27</v>
      </c>
      <c r="M7788" s="10">
        <v>35.631999999999998</v>
      </c>
      <c r="N7788" s="10">
        <v>-8.6319999999999979</v>
      </c>
    </row>
    <row r="7789" spans="1:14" x14ac:dyDescent="0.25">
      <c r="A7789" s="9" t="s">
        <v>955</v>
      </c>
      <c r="B7789" s="9" t="s">
        <v>200</v>
      </c>
      <c r="C7789" s="9" t="s">
        <v>39</v>
      </c>
      <c r="D7789" s="9" t="s">
        <v>58</v>
      </c>
      <c r="E7789" s="10">
        <v>-115727.48</v>
      </c>
      <c r="F7789" s="10">
        <v>0</v>
      </c>
      <c r="G7789" s="10">
        <v>-115727.48</v>
      </c>
      <c r="H7789" s="10">
        <v>-115727.49</v>
      </c>
      <c r="I7789" s="10">
        <v>1.0000000009313226E-2</v>
      </c>
      <c r="J7789" s="10">
        <v>-4739</v>
      </c>
      <c r="K7789" s="10">
        <v>0</v>
      </c>
      <c r="L7789" s="10">
        <v>-4739</v>
      </c>
      <c r="M7789" s="10">
        <v>-4739</v>
      </c>
      <c r="N7789" s="10">
        <v>0</v>
      </c>
    </row>
    <row r="7790" spans="1:14" x14ac:dyDescent="0.25">
      <c r="A7790" s="9" t="s">
        <v>955</v>
      </c>
      <c r="B7790" s="9" t="s">
        <v>363</v>
      </c>
      <c r="C7790" s="9" t="s">
        <v>42</v>
      </c>
      <c r="D7790" s="9" t="s">
        <v>58</v>
      </c>
      <c r="E7790" s="10">
        <v>95528.82</v>
      </c>
      <c r="F7790" s="10">
        <v>97337.18</v>
      </c>
      <c r="G7790" s="10">
        <v>-1808.359999999986</v>
      </c>
      <c r="H7790" s="10">
        <v>97337.18</v>
      </c>
      <c r="I7790" s="10">
        <v>-1808.359999999986</v>
      </c>
      <c r="J7790" s="10">
        <v>4837</v>
      </c>
      <c r="K7790" s="10">
        <v>4928.5600000000004</v>
      </c>
      <c r="L7790" s="10">
        <v>-91.5600000000004</v>
      </c>
      <c r="M7790" s="10">
        <v>4928.5600000000004</v>
      </c>
      <c r="N7790" s="10">
        <v>-91.5600000000004</v>
      </c>
    </row>
    <row r="7791" spans="1:14" x14ac:dyDescent="0.25">
      <c r="A7791" s="9" t="s">
        <v>955</v>
      </c>
      <c r="B7791" s="9" t="s">
        <v>763</v>
      </c>
      <c r="C7791" s="9" t="s">
        <v>42</v>
      </c>
      <c r="D7791" s="9" t="s">
        <v>43</v>
      </c>
      <c r="E7791" s="10">
        <v>2515.4</v>
      </c>
      <c r="F7791" s="10">
        <v>2384.0980392156866</v>
      </c>
      <c r="G7791" s="10">
        <v>131.30196078431345</v>
      </c>
      <c r="H7791" s="10">
        <v>2431.7800000000002</v>
      </c>
      <c r="I7791" s="10">
        <v>83.619999999999891</v>
      </c>
      <c r="J7791" s="10">
        <v>5000</v>
      </c>
      <c r="K7791" s="10">
        <v>4739</v>
      </c>
      <c r="L7791" s="10">
        <v>261</v>
      </c>
      <c r="M7791" s="10">
        <v>4833.78</v>
      </c>
      <c r="N7791" s="10">
        <v>166.22000000000025</v>
      </c>
    </row>
    <row r="7792" spans="1:14" x14ac:dyDescent="0.25">
      <c r="A7792" s="9" t="s">
        <v>955</v>
      </c>
      <c r="B7792" s="9" t="s">
        <v>350</v>
      </c>
      <c r="C7792" s="9" t="s">
        <v>42</v>
      </c>
      <c r="D7792" s="9" t="s">
        <v>43</v>
      </c>
      <c r="E7792" s="10">
        <v>9475</v>
      </c>
      <c r="F7792" s="10">
        <v>8980.4079601990052</v>
      </c>
      <c r="G7792" s="10">
        <v>494.59203980099483</v>
      </c>
      <c r="H7792" s="10">
        <v>9025.31</v>
      </c>
      <c r="I7792" s="10">
        <v>449.69000000000051</v>
      </c>
      <c r="J7792" s="10">
        <v>5000</v>
      </c>
      <c r="K7792" s="10">
        <v>4739</v>
      </c>
      <c r="L7792" s="10">
        <v>261</v>
      </c>
      <c r="M7792" s="10">
        <v>4762.6949999999997</v>
      </c>
      <c r="N7792" s="10">
        <v>237.30500000000029</v>
      </c>
    </row>
    <row r="7793" spans="1:14" x14ac:dyDescent="0.25">
      <c r="A7793" s="9" t="s">
        <v>955</v>
      </c>
      <c r="B7793" s="9" t="s">
        <v>355</v>
      </c>
      <c r="C7793" s="9" t="s">
        <v>42</v>
      </c>
      <c r="D7793" s="9" t="s">
        <v>53</v>
      </c>
      <c r="E7793" s="10">
        <v>853.35</v>
      </c>
      <c r="F7793" s="10">
        <v>0</v>
      </c>
      <c r="G7793" s="10">
        <v>853.35</v>
      </c>
      <c r="H7793" s="10">
        <v>0</v>
      </c>
      <c r="I7793" s="10">
        <v>853.35</v>
      </c>
      <c r="J7793" s="10">
        <v>65</v>
      </c>
      <c r="K7793" s="10">
        <v>0</v>
      </c>
      <c r="L7793" s="10">
        <v>65</v>
      </c>
      <c r="M7793" s="10">
        <v>0</v>
      </c>
      <c r="N7793" s="10">
        <v>65</v>
      </c>
    </row>
    <row r="7794" spans="1:14" x14ac:dyDescent="0.25">
      <c r="A7794" s="9" t="s">
        <v>956</v>
      </c>
      <c r="B7794" s="9" t="s">
        <v>25</v>
      </c>
      <c r="C7794" s="9" t="s">
        <v>26</v>
      </c>
      <c r="D7794" s="9" t="s">
        <v>27</v>
      </c>
      <c r="E7794" s="10">
        <v>486.14</v>
      </c>
      <c r="F7794" s="10">
        <v>0</v>
      </c>
      <c r="G7794" s="10">
        <v>486.14</v>
      </c>
      <c r="H7794" s="10">
        <v>0</v>
      </c>
      <c r="I7794" s="10">
        <v>486.14</v>
      </c>
      <c r="J7794" s="10">
        <v>0</v>
      </c>
      <c r="K7794" s="10">
        <v>0</v>
      </c>
      <c r="L7794" s="10">
        <v>0</v>
      </c>
      <c r="M7794" s="10">
        <v>0</v>
      </c>
      <c r="N7794" s="10">
        <v>0</v>
      </c>
    </row>
    <row r="7795" spans="1:14" x14ac:dyDescent="0.25">
      <c r="A7795" s="9" t="s">
        <v>956</v>
      </c>
      <c r="B7795" s="9" t="s">
        <v>28</v>
      </c>
      <c r="C7795" s="9" t="s">
        <v>29</v>
      </c>
      <c r="D7795" s="9" t="s">
        <v>27</v>
      </c>
      <c r="E7795" s="10">
        <v>0.06</v>
      </c>
      <c r="F7795" s="10">
        <v>0</v>
      </c>
      <c r="G7795" s="10">
        <v>0.06</v>
      </c>
      <c r="H7795" s="10">
        <v>0.05</v>
      </c>
      <c r="I7795" s="10">
        <v>9.999999999999995E-3</v>
      </c>
      <c r="J7795" s="10">
        <v>0</v>
      </c>
      <c r="K7795" s="10">
        <v>0</v>
      </c>
      <c r="L7795" s="10">
        <v>0</v>
      </c>
      <c r="M7795" s="10">
        <v>0</v>
      </c>
      <c r="N7795" s="10">
        <v>0</v>
      </c>
    </row>
    <row r="7796" spans="1:14" x14ac:dyDescent="0.25">
      <c r="A7796" s="9" t="s">
        <v>956</v>
      </c>
      <c r="B7796" s="9" t="s">
        <v>30</v>
      </c>
      <c r="C7796" s="9" t="s">
        <v>29</v>
      </c>
      <c r="D7796" s="9" t="s">
        <v>27</v>
      </c>
      <c r="E7796" s="10">
        <v>1.47</v>
      </c>
      <c r="F7796" s="10">
        <v>0</v>
      </c>
      <c r="G7796" s="10">
        <v>1.47</v>
      </c>
      <c r="H7796" s="10">
        <v>1.27</v>
      </c>
      <c r="I7796" s="10">
        <v>0.19999999999999996</v>
      </c>
      <c r="J7796" s="10">
        <v>0</v>
      </c>
      <c r="K7796" s="10">
        <v>0</v>
      </c>
      <c r="L7796" s="10">
        <v>0</v>
      </c>
      <c r="M7796" s="10">
        <v>0</v>
      </c>
      <c r="N7796" s="10">
        <v>0</v>
      </c>
    </row>
    <row r="7797" spans="1:14" x14ac:dyDescent="0.25">
      <c r="A7797" s="9" t="s">
        <v>956</v>
      </c>
      <c r="B7797" s="9" t="s">
        <v>31</v>
      </c>
      <c r="C7797" s="9" t="s">
        <v>29</v>
      </c>
      <c r="D7797" s="9" t="s">
        <v>27</v>
      </c>
      <c r="E7797" s="10">
        <v>9.8699999999999992</v>
      </c>
      <c r="F7797" s="10">
        <v>0</v>
      </c>
      <c r="G7797" s="10">
        <v>9.8699999999999992</v>
      </c>
      <c r="H7797" s="10">
        <v>8.5299999999999994</v>
      </c>
      <c r="I7797" s="10">
        <v>1.3399999999999999</v>
      </c>
      <c r="J7797" s="10">
        <v>0</v>
      </c>
      <c r="K7797" s="10">
        <v>0</v>
      </c>
      <c r="L7797" s="10">
        <v>0</v>
      </c>
      <c r="M7797" s="10">
        <v>0</v>
      </c>
      <c r="N7797" s="10">
        <v>0</v>
      </c>
    </row>
    <row r="7798" spans="1:14" x14ac:dyDescent="0.25">
      <c r="A7798" s="9" t="s">
        <v>956</v>
      </c>
      <c r="B7798" s="9" t="s">
        <v>36</v>
      </c>
      <c r="C7798" s="9" t="s">
        <v>29</v>
      </c>
      <c r="D7798" s="9" t="s">
        <v>27</v>
      </c>
      <c r="E7798" s="10">
        <v>110.58</v>
      </c>
      <c r="F7798" s="10">
        <v>0</v>
      </c>
      <c r="G7798" s="10">
        <v>110.58</v>
      </c>
      <c r="H7798" s="10">
        <v>95.56</v>
      </c>
      <c r="I7798" s="10">
        <v>15.019999999999996</v>
      </c>
      <c r="J7798" s="10">
        <v>0</v>
      </c>
      <c r="K7798" s="10">
        <v>0</v>
      </c>
      <c r="L7798" s="10">
        <v>0</v>
      </c>
      <c r="M7798" s="10">
        <v>0</v>
      </c>
      <c r="N7798" s="10">
        <v>0</v>
      </c>
    </row>
    <row r="7799" spans="1:14" x14ac:dyDescent="0.25">
      <c r="A7799" s="9" t="s">
        <v>956</v>
      </c>
      <c r="B7799" s="9" t="s">
        <v>37</v>
      </c>
      <c r="C7799" s="9" t="s">
        <v>29</v>
      </c>
      <c r="D7799" s="9" t="s">
        <v>27</v>
      </c>
      <c r="E7799" s="10">
        <v>255.72</v>
      </c>
      <c r="F7799" s="10">
        <v>0</v>
      </c>
      <c r="G7799" s="10">
        <v>255.72</v>
      </c>
      <c r="H7799" s="10">
        <v>220.97</v>
      </c>
      <c r="I7799" s="10">
        <v>34.75</v>
      </c>
      <c r="J7799" s="10">
        <v>0</v>
      </c>
      <c r="K7799" s="10">
        <v>0</v>
      </c>
      <c r="L7799" s="10">
        <v>0</v>
      </c>
      <c r="M7799" s="10">
        <v>0</v>
      </c>
      <c r="N7799" s="10">
        <v>0</v>
      </c>
    </row>
    <row r="7800" spans="1:14" x14ac:dyDescent="0.25">
      <c r="A7800" s="9" t="s">
        <v>956</v>
      </c>
      <c r="B7800" s="9" t="s">
        <v>346</v>
      </c>
      <c r="C7800" s="9" t="s">
        <v>33</v>
      </c>
      <c r="D7800" s="9" t="s">
        <v>27</v>
      </c>
      <c r="E7800" s="10">
        <v>871.34</v>
      </c>
      <c r="F7800" s="10">
        <v>0</v>
      </c>
      <c r="G7800" s="10">
        <v>871.34</v>
      </c>
      <c r="H7800" s="10">
        <v>1026.76</v>
      </c>
      <c r="I7800" s="10">
        <v>-155.41999999999996</v>
      </c>
      <c r="J7800" s="10">
        <v>5.5</v>
      </c>
      <c r="K7800" s="10">
        <v>0</v>
      </c>
      <c r="L7800" s="10">
        <v>5.5</v>
      </c>
      <c r="M7800" s="10">
        <v>6.4809999999999999</v>
      </c>
      <c r="N7800" s="10">
        <v>-0.98099999999999987</v>
      </c>
    </row>
    <row r="7801" spans="1:14" x14ac:dyDescent="0.25">
      <c r="A7801" s="9" t="s">
        <v>956</v>
      </c>
      <c r="B7801" s="9" t="s">
        <v>347</v>
      </c>
      <c r="C7801" s="9" t="s">
        <v>33</v>
      </c>
      <c r="D7801" s="9" t="s">
        <v>27</v>
      </c>
      <c r="E7801" s="10">
        <v>2768.22</v>
      </c>
      <c r="F7801" s="10">
        <v>0</v>
      </c>
      <c r="G7801" s="10">
        <v>2768.22</v>
      </c>
      <c r="H7801" s="10">
        <v>3261.98</v>
      </c>
      <c r="I7801" s="10">
        <v>-493.76000000000022</v>
      </c>
      <c r="J7801" s="10">
        <v>5.5</v>
      </c>
      <c r="K7801" s="10">
        <v>0</v>
      </c>
      <c r="L7801" s="10">
        <v>5.5</v>
      </c>
      <c r="M7801" s="10">
        <v>6.4809999999999999</v>
      </c>
      <c r="N7801" s="10">
        <v>-0.98099999999999987</v>
      </c>
    </row>
    <row r="7802" spans="1:14" x14ac:dyDescent="0.25">
      <c r="A7802" s="9" t="s">
        <v>956</v>
      </c>
      <c r="B7802" s="9" t="s">
        <v>348</v>
      </c>
      <c r="C7802" s="9" t="s">
        <v>33</v>
      </c>
      <c r="D7802" s="9" t="s">
        <v>27</v>
      </c>
      <c r="E7802" s="10">
        <v>2781.7</v>
      </c>
      <c r="F7802" s="10">
        <v>0</v>
      </c>
      <c r="G7802" s="10">
        <v>2781.7</v>
      </c>
      <c r="H7802" s="10">
        <v>3277.85</v>
      </c>
      <c r="I7802" s="10">
        <v>-496.15000000000009</v>
      </c>
      <c r="J7802" s="10">
        <v>33</v>
      </c>
      <c r="K7802" s="10">
        <v>0</v>
      </c>
      <c r="L7802" s="10">
        <v>33</v>
      </c>
      <c r="M7802" s="10">
        <v>38.886000000000003</v>
      </c>
      <c r="N7802" s="10">
        <v>-5.8860000000000028</v>
      </c>
    </row>
    <row r="7803" spans="1:14" x14ac:dyDescent="0.25">
      <c r="A7803" s="9" t="s">
        <v>956</v>
      </c>
      <c r="B7803" s="9" t="s">
        <v>303</v>
      </c>
      <c r="C7803" s="9" t="s">
        <v>39</v>
      </c>
      <c r="D7803" s="9" t="s">
        <v>58</v>
      </c>
      <c r="E7803" s="10">
        <v>-122289.34</v>
      </c>
      <c r="F7803" s="10">
        <v>0</v>
      </c>
      <c r="G7803" s="10">
        <v>-122289.34</v>
      </c>
      <c r="H7803" s="10">
        <v>-122289.11</v>
      </c>
      <c r="I7803" s="10">
        <v>-0.22999999999592546</v>
      </c>
      <c r="J7803" s="10">
        <v>-6481</v>
      </c>
      <c r="K7803" s="10">
        <v>0</v>
      </c>
      <c r="L7803" s="10">
        <v>-6481</v>
      </c>
      <c r="M7803" s="10">
        <v>-6481</v>
      </c>
      <c r="N7803" s="10">
        <v>0</v>
      </c>
    </row>
    <row r="7804" spans="1:14" x14ac:dyDescent="0.25">
      <c r="A7804" s="9" t="s">
        <v>956</v>
      </c>
      <c r="B7804" s="9" t="s">
        <v>64</v>
      </c>
      <c r="C7804" s="9" t="s">
        <v>42</v>
      </c>
      <c r="D7804" s="9" t="s">
        <v>58</v>
      </c>
      <c r="E7804" s="10">
        <v>94495.52</v>
      </c>
      <c r="F7804" s="10">
        <v>95603.25</v>
      </c>
      <c r="G7804" s="10">
        <v>-1107.7299999999959</v>
      </c>
      <c r="H7804" s="10">
        <v>95603.25</v>
      </c>
      <c r="I7804" s="10">
        <v>-1107.7299999999959</v>
      </c>
      <c r="J7804" s="10">
        <v>6502</v>
      </c>
      <c r="K7804" s="10">
        <v>6578.2150000000001</v>
      </c>
      <c r="L7804" s="10">
        <v>-76.215000000000146</v>
      </c>
      <c r="M7804" s="10">
        <v>6578.2150000000001</v>
      </c>
      <c r="N7804" s="10">
        <v>-76.215000000000146</v>
      </c>
    </row>
    <row r="7805" spans="1:14" x14ac:dyDescent="0.25">
      <c r="A7805" s="9" t="s">
        <v>956</v>
      </c>
      <c r="B7805" s="9" t="s">
        <v>441</v>
      </c>
      <c r="C7805" s="9" t="s">
        <v>42</v>
      </c>
      <c r="D7805" s="9" t="s">
        <v>43</v>
      </c>
      <c r="E7805" s="10">
        <v>4224.92</v>
      </c>
      <c r="F7805" s="10">
        <v>3889.4411764705883</v>
      </c>
      <c r="G7805" s="10">
        <v>335.47882352941178</v>
      </c>
      <c r="H7805" s="10">
        <v>3967.23</v>
      </c>
      <c r="I7805" s="10">
        <v>257.69000000000005</v>
      </c>
      <c r="J7805" s="10">
        <v>7040</v>
      </c>
      <c r="K7805" s="10">
        <v>6481</v>
      </c>
      <c r="L7805" s="10">
        <v>559</v>
      </c>
      <c r="M7805" s="10">
        <v>6610.62</v>
      </c>
      <c r="N7805" s="10">
        <v>429.38000000000011</v>
      </c>
    </row>
    <row r="7806" spans="1:14" x14ac:dyDescent="0.25">
      <c r="A7806" s="9" t="s">
        <v>956</v>
      </c>
      <c r="B7806" s="9" t="s">
        <v>443</v>
      </c>
      <c r="C7806" s="9" t="s">
        <v>42</v>
      </c>
      <c r="D7806" s="9" t="s">
        <v>43</v>
      </c>
      <c r="E7806" s="10">
        <v>12091.6</v>
      </c>
      <c r="F7806" s="10">
        <v>11147.323383084577</v>
      </c>
      <c r="G7806" s="10">
        <v>944.2766169154238</v>
      </c>
      <c r="H7806" s="10">
        <v>11203.06</v>
      </c>
      <c r="I7806" s="10">
        <v>888.54000000000087</v>
      </c>
      <c r="J7806" s="10">
        <v>7030</v>
      </c>
      <c r="K7806" s="10">
        <v>6481</v>
      </c>
      <c r="L7806" s="10">
        <v>549</v>
      </c>
      <c r="M7806" s="10">
        <v>6513.4049999999997</v>
      </c>
      <c r="N7806" s="10">
        <v>516.59500000000025</v>
      </c>
    </row>
    <row r="7807" spans="1:14" x14ac:dyDescent="0.25">
      <c r="A7807" s="9" t="s">
        <v>956</v>
      </c>
      <c r="B7807" s="9" t="s">
        <v>450</v>
      </c>
      <c r="C7807" s="9" t="s">
        <v>42</v>
      </c>
      <c r="D7807" s="9" t="s">
        <v>53</v>
      </c>
      <c r="E7807" s="10">
        <v>4192.2</v>
      </c>
      <c r="F7807" s="10">
        <v>3622.61</v>
      </c>
      <c r="G7807" s="10">
        <v>569.58999999999969</v>
      </c>
      <c r="H7807" s="10">
        <v>3622.61</v>
      </c>
      <c r="I7807" s="10">
        <v>569.58999999999969</v>
      </c>
      <c r="J7807" s="10">
        <v>300</v>
      </c>
      <c r="K7807" s="10">
        <v>259.24</v>
      </c>
      <c r="L7807" s="10">
        <v>40.759999999999991</v>
      </c>
      <c r="M7807" s="10">
        <v>259.24</v>
      </c>
      <c r="N7807" s="10">
        <v>40.759999999999991</v>
      </c>
    </row>
    <row r="7808" spans="1:14" x14ac:dyDescent="0.25">
      <c r="A7808" s="9" t="s">
        <v>957</v>
      </c>
      <c r="B7808" s="9" t="s">
        <v>25</v>
      </c>
      <c r="C7808" s="9" t="s">
        <v>26</v>
      </c>
      <c r="D7808" s="9" t="s">
        <v>27</v>
      </c>
      <c r="E7808" s="10">
        <v>-2954.23</v>
      </c>
      <c r="F7808" s="10">
        <v>0</v>
      </c>
      <c r="G7808" s="10">
        <v>-2954.23</v>
      </c>
      <c r="H7808" s="10">
        <v>0</v>
      </c>
      <c r="I7808" s="10">
        <v>-2954.23</v>
      </c>
      <c r="J7808" s="10">
        <v>0</v>
      </c>
      <c r="K7808" s="10">
        <v>0</v>
      </c>
      <c r="L7808" s="10">
        <v>0</v>
      </c>
      <c r="M7808" s="10">
        <v>0</v>
      </c>
      <c r="N7808" s="10">
        <v>0</v>
      </c>
    </row>
    <row r="7809" spans="1:14" x14ac:dyDescent="0.25">
      <c r="A7809" s="9" t="s">
        <v>957</v>
      </c>
      <c r="B7809" s="9" t="s">
        <v>258</v>
      </c>
      <c r="C7809" s="9" t="s">
        <v>33</v>
      </c>
      <c r="D7809" s="9" t="s">
        <v>27</v>
      </c>
      <c r="E7809" s="10">
        <v>131.11000000000001</v>
      </c>
      <c r="F7809" s="10">
        <v>0</v>
      </c>
      <c r="G7809" s="10">
        <v>131.11000000000001</v>
      </c>
      <c r="H7809" s="10">
        <v>133.24</v>
      </c>
      <c r="I7809" s="10">
        <v>-2.1299999999999955</v>
      </c>
      <c r="J7809" s="10">
        <v>17.34</v>
      </c>
      <c r="K7809" s="10">
        <v>0</v>
      </c>
      <c r="L7809" s="10">
        <v>17.34</v>
      </c>
      <c r="M7809" s="10">
        <v>17.626000000000001</v>
      </c>
      <c r="N7809" s="10">
        <v>-0.28600000000000136</v>
      </c>
    </row>
    <row r="7810" spans="1:14" x14ac:dyDescent="0.25">
      <c r="A7810" s="9" t="s">
        <v>957</v>
      </c>
      <c r="B7810" s="9" t="s">
        <v>259</v>
      </c>
      <c r="C7810" s="9" t="s">
        <v>33</v>
      </c>
      <c r="D7810" s="9" t="s">
        <v>27</v>
      </c>
      <c r="E7810" s="10">
        <v>269.02</v>
      </c>
      <c r="F7810" s="10">
        <v>0</v>
      </c>
      <c r="G7810" s="10">
        <v>269.02</v>
      </c>
      <c r="H7810" s="10">
        <v>273.45</v>
      </c>
      <c r="I7810" s="10">
        <v>-4.4300000000000068</v>
      </c>
      <c r="J7810" s="10">
        <v>17.34</v>
      </c>
      <c r="K7810" s="10">
        <v>0</v>
      </c>
      <c r="L7810" s="10">
        <v>17.34</v>
      </c>
      <c r="M7810" s="10">
        <v>17.626000000000001</v>
      </c>
      <c r="N7810" s="10">
        <v>-0.28600000000000136</v>
      </c>
    </row>
    <row r="7811" spans="1:14" x14ac:dyDescent="0.25">
      <c r="A7811" s="9" t="s">
        <v>957</v>
      </c>
      <c r="B7811" s="9" t="s">
        <v>260</v>
      </c>
      <c r="C7811" s="9" t="s">
        <v>33</v>
      </c>
      <c r="D7811" s="9" t="s">
        <v>27</v>
      </c>
      <c r="E7811" s="10">
        <v>10605.23</v>
      </c>
      <c r="F7811" s="10">
        <v>0</v>
      </c>
      <c r="G7811" s="10">
        <v>10605.23</v>
      </c>
      <c r="H7811" s="10">
        <v>10777.9</v>
      </c>
      <c r="I7811" s="10">
        <v>-172.67000000000007</v>
      </c>
      <c r="J7811" s="10">
        <v>173.4</v>
      </c>
      <c r="K7811" s="10">
        <v>0</v>
      </c>
      <c r="L7811" s="10">
        <v>173.4</v>
      </c>
      <c r="M7811" s="10">
        <v>176.22300000000001</v>
      </c>
      <c r="N7811" s="10">
        <v>-2.8230000000000075</v>
      </c>
    </row>
    <row r="7812" spans="1:14" x14ac:dyDescent="0.25">
      <c r="A7812" s="9" t="s">
        <v>957</v>
      </c>
      <c r="B7812" s="9" t="s">
        <v>284</v>
      </c>
      <c r="C7812" s="9" t="s">
        <v>39</v>
      </c>
      <c r="D7812" s="9" t="s">
        <v>43</v>
      </c>
      <c r="E7812" s="10">
        <v>-72360.710000000006</v>
      </c>
      <c r="F7812" s="10">
        <v>0</v>
      </c>
      <c r="G7812" s="10">
        <v>-72360.710000000006</v>
      </c>
      <c r="H7812" s="10">
        <v>-72360.3</v>
      </c>
      <c r="I7812" s="10">
        <v>-0.41000000000349246</v>
      </c>
      <c r="J7812" s="10">
        <v>-81945</v>
      </c>
      <c r="K7812" s="10">
        <v>0</v>
      </c>
      <c r="L7812" s="10">
        <v>-81945</v>
      </c>
      <c r="M7812" s="10">
        <v>-81945</v>
      </c>
      <c r="N7812" s="10">
        <v>0</v>
      </c>
    </row>
    <row r="7813" spans="1:14" x14ac:dyDescent="0.25">
      <c r="A7813" s="9" t="s">
        <v>957</v>
      </c>
      <c r="B7813" s="9" t="s">
        <v>456</v>
      </c>
      <c r="C7813" s="9" t="s">
        <v>42</v>
      </c>
      <c r="D7813" s="9" t="s">
        <v>43</v>
      </c>
      <c r="E7813" s="10">
        <v>46507.31</v>
      </c>
      <c r="F7813" s="10">
        <v>0</v>
      </c>
      <c r="G7813" s="10">
        <v>46507.31</v>
      </c>
      <c r="H7813" s="10">
        <v>0</v>
      </c>
      <c r="I7813" s="10">
        <v>46507.31</v>
      </c>
      <c r="J7813" s="10">
        <v>64805</v>
      </c>
      <c r="K7813" s="10">
        <v>0</v>
      </c>
      <c r="L7813" s="10">
        <v>64805</v>
      </c>
      <c r="M7813" s="10">
        <v>0</v>
      </c>
      <c r="N7813" s="10">
        <v>64805</v>
      </c>
    </row>
    <row r="7814" spans="1:14" x14ac:dyDescent="0.25">
      <c r="A7814" s="9" t="s">
        <v>957</v>
      </c>
      <c r="B7814" s="9" t="s">
        <v>266</v>
      </c>
      <c r="C7814" s="9" t="s">
        <v>42</v>
      </c>
      <c r="D7814" s="9" t="s">
        <v>43</v>
      </c>
      <c r="E7814" s="10">
        <v>6112.48</v>
      </c>
      <c r="F7814" s="10">
        <v>6112.0019723865871</v>
      </c>
      <c r="G7814" s="10">
        <v>0.47802761341245059</v>
      </c>
      <c r="H7814" s="10">
        <v>6197.57</v>
      </c>
      <c r="I7814" s="10">
        <v>-85.090000000000146</v>
      </c>
      <c r="J7814" s="10">
        <v>13522</v>
      </c>
      <c r="K7814" s="10">
        <v>13520.925049309664</v>
      </c>
      <c r="L7814" s="10">
        <v>1.0749506903357542</v>
      </c>
      <c r="M7814" s="10">
        <v>13710.218000000001</v>
      </c>
      <c r="N7814" s="10">
        <v>-188.21800000000076</v>
      </c>
    </row>
    <row r="7815" spans="1:14" x14ac:dyDescent="0.25">
      <c r="A7815" s="9" t="s">
        <v>957</v>
      </c>
      <c r="B7815" s="9" t="s">
        <v>285</v>
      </c>
      <c r="C7815" s="9" t="s">
        <v>42</v>
      </c>
      <c r="D7815" s="9" t="s">
        <v>43</v>
      </c>
      <c r="E7815" s="10">
        <v>11689.79</v>
      </c>
      <c r="F7815" s="10">
        <v>54165.645320197043</v>
      </c>
      <c r="G7815" s="10">
        <v>-42475.855320197043</v>
      </c>
      <c r="H7815" s="10">
        <v>54978.13</v>
      </c>
      <c r="I7815" s="10">
        <v>-43288.34</v>
      </c>
      <c r="J7815" s="10">
        <v>17685</v>
      </c>
      <c r="K7815" s="10">
        <v>81945</v>
      </c>
      <c r="L7815" s="10">
        <v>-64260</v>
      </c>
      <c r="M7815" s="10">
        <v>83174.175000000003</v>
      </c>
      <c r="N7815" s="10">
        <v>-65489.175000000003</v>
      </c>
    </row>
    <row r="7816" spans="1:14" x14ac:dyDescent="0.25">
      <c r="A7816" s="9" t="s">
        <v>958</v>
      </c>
      <c r="B7816" s="9" t="s">
        <v>25</v>
      </c>
      <c r="C7816" s="9" t="s">
        <v>26</v>
      </c>
      <c r="D7816" s="9" t="s">
        <v>27</v>
      </c>
      <c r="E7816" s="10">
        <v>467.65</v>
      </c>
      <c r="F7816" s="10">
        <v>0</v>
      </c>
      <c r="G7816" s="10">
        <v>467.65</v>
      </c>
      <c r="H7816" s="10">
        <v>0</v>
      </c>
      <c r="I7816" s="10">
        <v>467.65</v>
      </c>
      <c r="J7816" s="10">
        <v>0</v>
      </c>
      <c r="K7816" s="10">
        <v>0</v>
      </c>
      <c r="L7816" s="10">
        <v>0</v>
      </c>
      <c r="M7816" s="10">
        <v>0</v>
      </c>
      <c r="N7816" s="10">
        <v>0</v>
      </c>
    </row>
    <row r="7817" spans="1:14" x14ac:dyDescent="0.25">
      <c r="A7817" s="9" t="s">
        <v>958</v>
      </c>
      <c r="B7817" s="9" t="s">
        <v>258</v>
      </c>
      <c r="C7817" s="9" t="s">
        <v>33</v>
      </c>
      <c r="D7817" s="9" t="s">
        <v>27</v>
      </c>
      <c r="E7817" s="10">
        <v>61.7</v>
      </c>
      <c r="F7817" s="10">
        <v>0</v>
      </c>
      <c r="G7817" s="10">
        <v>61.7</v>
      </c>
      <c r="H7817" s="10">
        <v>66.150000000000006</v>
      </c>
      <c r="I7817" s="10">
        <v>-4.4500000000000028</v>
      </c>
      <c r="J7817" s="10">
        <v>8.16</v>
      </c>
      <c r="K7817" s="10">
        <v>0</v>
      </c>
      <c r="L7817" s="10">
        <v>8.16</v>
      </c>
      <c r="M7817" s="10">
        <v>8.75</v>
      </c>
      <c r="N7817" s="10">
        <v>-0.58999999999999986</v>
      </c>
    </row>
    <row r="7818" spans="1:14" x14ac:dyDescent="0.25">
      <c r="A7818" s="9" t="s">
        <v>958</v>
      </c>
      <c r="B7818" s="9" t="s">
        <v>259</v>
      </c>
      <c r="C7818" s="9" t="s">
        <v>33</v>
      </c>
      <c r="D7818" s="9" t="s">
        <v>27</v>
      </c>
      <c r="E7818" s="10">
        <v>126.6</v>
      </c>
      <c r="F7818" s="10">
        <v>0</v>
      </c>
      <c r="G7818" s="10">
        <v>126.6</v>
      </c>
      <c r="H7818" s="10">
        <v>135.75</v>
      </c>
      <c r="I7818" s="10">
        <v>-9.1500000000000057</v>
      </c>
      <c r="J7818" s="10">
        <v>8.16</v>
      </c>
      <c r="K7818" s="10">
        <v>0</v>
      </c>
      <c r="L7818" s="10">
        <v>8.16</v>
      </c>
      <c r="M7818" s="10">
        <v>8.75</v>
      </c>
      <c r="N7818" s="10">
        <v>-0.58999999999999986</v>
      </c>
    </row>
    <row r="7819" spans="1:14" x14ac:dyDescent="0.25">
      <c r="A7819" s="9" t="s">
        <v>958</v>
      </c>
      <c r="B7819" s="9" t="s">
        <v>260</v>
      </c>
      <c r="C7819" s="9" t="s">
        <v>33</v>
      </c>
      <c r="D7819" s="9" t="s">
        <v>27</v>
      </c>
      <c r="E7819" s="10">
        <v>4990.7</v>
      </c>
      <c r="F7819" s="10">
        <v>0</v>
      </c>
      <c r="G7819" s="10">
        <v>4990.7</v>
      </c>
      <c r="H7819" s="10">
        <v>5350.48</v>
      </c>
      <c r="I7819" s="10">
        <v>-359.77999999999975</v>
      </c>
      <c r="J7819" s="10">
        <v>81.599999999999994</v>
      </c>
      <c r="K7819" s="10">
        <v>0</v>
      </c>
      <c r="L7819" s="10">
        <v>81.599999999999994</v>
      </c>
      <c r="M7819" s="10">
        <v>87.481999999999999</v>
      </c>
      <c r="N7819" s="10">
        <v>-5.882000000000005</v>
      </c>
    </row>
    <row r="7820" spans="1:14" x14ac:dyDescent="0.25">
      <c r="A7820" s="9" t="s">
        <v>958</v>
      </c>
      <c r="B7820" s="9" t="s">
        <v>272</v>
      </c>
      <c r="C7820" s="9" t="s">
        <v>39</v>
      </c>
      <c r="D7820" s="9" t="s">
        <v>43</v>
      </c>
      <c r="E7820" s="10">
        <v>-32940.22</v>
      </c>
      <c r="F7820" s="10">
        <v>0</v>
      </c>
      <c r="G7820" s="10">
        <v>-32940.22</v>
      </c>
      <c r="H7820" s="10">
        <v>-32940.22</v>
      </c>
      <c r="I7820" s="10">
        <v>0</v>
      </c>
      <c r="J7820" s="10">
        <v>-40680</v>
      </c>
      <c r="K7820" s="10">
        <v>0</v>
      </c>
      <c r="L7820" s="10">
        <v>-40680</v>
      </c>
      <c r="M7820" s="10">
        <v>-40680</v>
      </c>
      <c r="N7820" s="10">
        <v>0</v>
      </c>
    </row>
    <row r="7821" spans="1:14" x14ac:dyDescent="0.25">
      <c r="A7821" s="9" t="s">
        <v>958</v>
      </c>
      <c r="B7821" s="9" t="s">
        <v>269</v>
      </c>
      <c r="C7821" s="9" t="s">
        <v>42</v>
      </c>
      <c r="D7821" s="9" t="s">
        <v>43</v>
      </c>
      <c r="E7821" s="10">
        <v>3404.13</v>
      </c>
      <c r="F7821" s="10">
        <v>3404.2307692307691</v>
      </c>
      <c r="G7821" s="10">
        <v>-0.10076923076894673</v>
      </c>
      <c r="H7821" s="10">
        <v>3451.89</v>
      </c>
      <c r="I7821" s="10">
        <v>-47.759999999999764</v>
      </c>
      <c r="J7821" s="10">
        <v>6712</v>
      </c>
      <c r="K7821" s="10">
        <v>6712.2001972386579</v>
      </c>
      <c r="L7821" s="10">
        <v>-0.20019723865789274</v>
      </c>
      <c r="M7821" s="10">
        <v>6806.1710000000003</v>
      </c>
      <c r="N7821" s="10">
        <v>-94.171000000000276</v>
      </c>
    </row>
    <row r="7822" spans="1:14" x14ac:dyDescent="0.25">
      <c r="A7822" s="9" t="s">
        <v>958</v>
      </c>
      <c r="B7822" s="9" t="s">
        <v>325</v>
      </c>
      <c r="C7822" s="9" t="s">
        <v>42</v>
      </c>
      <c r="D7822" s="9" t="s">
        <v>43</v>
      </c>
      <c r="E7822" s="10">
        <v>23889.439999999999</v>
      </c>
      <c r="F7822" s="10">
        <v>23582.197044334975</v>
      </c>
      <c r="G7822" s="10">
        <v>307.24295566502406</v>
      </c>
      <c r="H7822" s="10">
        <v>23935.93</v>
      </c>
      <c r="I7822" s="10">
        <v>-46.490000000001601</v>
      </c>
      <c r="J7822" s="10">
        <v>41210</v>
      </c>
      <c r="K7822" s="10">
        <v>40679.999999999993</v>
      </c>
      <c r="L7822" s="10">
        <v>530.00000000000728</v>
      </c>
      <c r="M7822" s="10">
        <v>41290.199999999997</v>
      </c>
      <c r="N7822" s="10">
        <v>-80.19999999999709</v>
      </c>
    </row>
    <row r="7823" spans="1:14" x14ac:dyDescent="0.25">
      <c r="A7823" s="9" t="s">
        <v>959</v>
      </c>
      <c r="B7823" s="9" t="s">
        <v>25</v>
      </c>
      <c r="C7823" s="9" t="s">
        <v>26</v>
      </c>
      <c r="D7823" s="9" t="s">
        <v>27</v>
      </c>
      <c r="E7823" s="10">
        <v>96.42</v>
      </c>
      <c r="F7823" s="10">
        <v>0</v>
      </c>
      <c r="G7823" s="10">
        <v>96.42</v>
      </c>
      <c r="H7823" s="10">
        <v>0</v>
      </c>
      <c r="I7823" s="10">
        <v>96.42</v>
      </c>
      <c r="J7823" s="10">
        <v>0</v>
      </c>
      <c r="K7823" s="10">
        <v>0</v>
      </c>
      <c r="L7823" s="10">
        <v>0</v>
      </c>
      <c r="M7823" s="10">
        <v>0</v>
      </c>
      <c r="N7823" s="10">
        <v>0</v>
      </c>
    </row>
    <row r="7824" spans="1:14" x14ac:dyDescent="0.25">
      <c r="A7824" s="9" t="s">
        <v>959</v>
      </c>
      <c r="B7824" s="9" t="s">
        <v>258</v>
      </c>
      <c r="C7824" s="9" t="s">
        <v>33</v>
      </c>
      <c r="D7824" s="9" t="s">
        <v>27</v>
      </c>
      <c r="E7824" s="10">
        <v>49.69</v>
      </c>
      <c r="F7824" s="10">
        <v>0</v>
      </c>
      <c r="G7824" s="10">
        <v>49.69</v>
      </c>
      <c r="H7824" s="10">
        <v>46.98</v>
      </c>
      <c r="I7824" s="10">
        <v>2.7100000000000009</v>
      </c>
      <c r="J7824" s="10">
        <v>6.5720000000000001</v>
      </c>
      <c r="K7824" s="10">
        <v>0</v>
      </c>
      <c r="L7824" s="10">
        <v>6.5720000000000001</v>
      </c>
      <c r="M7824" s="10">
        <v>6.2140000000000004</v>
      </c>
      <c r="N7824" s="10">
        <v>0.35799999999999965</v>
      </c>
    </row>
    <row r="7825" spans="1:14" x14ac:dyDescent="0.25">
      <c r="A7825" s="9" t="s">
        <v>959</v>
      </c>
      <c r="B7825" s="9" t="s">
        <v>259</v>
      </c>
      <c r="C7825" s="9" t="s">
        <v>33</v>
      </c>
      <c r="D7825" s="9" t="s">
        <v>27</v>
      </c>
      <c r="E7825" s="10">
        <v>101.96</v>
      </c>
      <c r="F7825" s="10">
        <v>0</v>
      </c>
      <c r="G7825" s="10">
        <v>101.96</v>
      </c>
      <c r="H7825" s="10">
        <v>96.41</v>
      </c>
      <c r="I7825" s="10">
        <v>5.5499999999999972</v>
      </c>
      <c r="J7825" s="10">
        <v>6.5720000000000001</v>
      </c>
      <c r="K7825" s="10">
        <v>0</v>
      </c>
      <c r="L7825" s="10">
        <v>6.5720000000000001</v>
      </c>
      <c r="M7825" s="10">
        <v>6.2140000000000004</v>
      </c>
      <c r="N7825" s="10">
        <v>0.35799999999999965</v>
      </c>
    </row>
    <row r="7826" spans="1:14" x14ac:dyDescent="0.25">
      <c r="A7826" s="9" t="s">
        <v>959</v>
      </c>
      <c r="B7826" s="9" t="s">
        <v>260</v>
      </c>
      <c r="C7826" s="9" t="s">
        <v>33</v>
      </c>
      <c r="D7826" s="9" t="s">
        <v>27</v>
      </c>
      <c r="E7826" s="10">
        <v>4019.47</v>
      </c>
      <c r="F7826" s="10">
        <v>0</v>
      </c>
      <c r="G7826" s="10">
        <v>4019.47</v>
      </c>
      <c r="H7826" s="10">
        <v>3799.79</v>
      </c>
      <c r="I7826" s="10">
        <v>219.67999999999984</v>
      </c>
      <c r="J7826" s="10">
        <v>65.72</v>
      </c>
      <c r="K7826" s="10">
        <v>0</v>
      </c>
      <c r="L7826" s="10">
        <v>65.72</v>
      </c>
      <c r="M7826" s="10">
        <v>62.128</v>
      </c>
      <c r="N7826" s="10">
        <v>3.5919999999999987</v>
      </c>
    </row>
    <row r="7827" spans="1:14" x14ac:dyDescent="0.25">
      <c r="A7827" s="9" t="s">
        <v>959</v>
      </c>
      <c r="B7827" s="9" t="s">
        <v>48</v>
      </c>
      <c r="C7827" s="9" t="s">
        <v>39</v>
      </c>
      <c r="D7827" s="9" t="s">
        <v>43</v>
      </c>
      <c r="E7827" s="10">
        <v>-26017.18</v>
      </c>
      <c r="F7827" s="10">
        <v>0</v>
      </c>
      <c r="G7827" s="10">
        <v>-26017.18</v>
      </c>
      <c r="H7827" s="10">
        <v>-26017.29</v>
      </c>
      <c r="I7827" s="10">
        <v>0.11000000000058208</v>
      </c>
      <c r="J7827" s="10">
        <v>-28890</v>
      </c>
      <c r="K7827" s="10">
        <v>0</v>
      </c>
      <c r="L7827" s="10">
        <v>-28890</v>
      </c>
      <c r="M7827" s="10">
        <v>-28890</v>
      </c>
      <c r="N7827" s="10">
        <v>0</v>
      </c>
    </row>
    <row r="7828" spans="1:14" x14ac:dyDescent="0.25">
      <c r="A7828" s="9" t="s">
        <v>959</v>
      </c>
      <c r="B7828" s="9" t="s">
        <v>266</v>
      </c>
      <c r="C7828" s="9" t="s">
        <v>42</v>
      </c>
      <c r="D7828" s="9" t="s">
        <v>43</v>
      </c>
      <c r="E7828" s="10">
        <v>2154.42</v>
      </c>
      <c r="F7828" s="10">
        <v>2154.8027613412223</v>
      </c>
      <c r="G7828" s="10">
        <v>-0.38276134122224903</v>
      </c>
      <c r="H7828" s="10">
        <v>2184.9699999999998</v>
      </c>
      <c r="I7828" s="10">
        <v>-30.549999999999727</v>
      </c>
      <c r="J7828" s="10">
        <v>4766</v>
      </c>
      <c r="K7828" s="10">
        <v>4766.8500986193294</v>
      </c>
      <c r="L7828" s="10">
        <v>-0.85009861932940112</v>
      </c>
      <c r="M7828" s="10">
        <v>4833.5860000000002</v>
      </c>
      <c r="N7828" s="10">
        <v>-67.58600000000024</v>
      </c>
    </row>
    <row r="7829" spans="1:14" x14ac:dyDescent="0.25">
      <c r="A7829" s="9" t="s">
        <v>959</v>
      </c>
      <c r="B7829" s="9" t="s">
        <v>267</v>
      </c>
      <c r="C7829" s="9" t="s">
        <v>42</v>
      </c>
      <c r="D7829" s="9" t="s">
        <v>43</v>
      </c>
      <c r="E7829" s="10">
        <v>19595.22</v>
      </c>
      <c r="F7829" s="10">
        <v>19595.221674876848</v>
      </c>
      <c r="G7829" s="10">
        <v>-1.6748768466641195E-3</v>
      </c>
      <c r="H7829" s="10">
        <v>19889.150000000001</v>
      </c>
      <c r="I7829" s="10">
        <v>-293.93000000000029</v>
      </c>
      <c r="J7829" s="10">
        <v>28890</v>
      </c>
      <c r="K7829" s="10">
        <v>28890</v>
      </c>
      <c r="L7829" s="10">
        <v>0</v>
      </c>
      <c r="M7829" s="10">
        <v>29323.35</v>
      </c>
      <c r="N7829" s="10">
        <v>-433.34999999999854</v>
      </c>
    </row>
    <row r="7830" spans="1:14" x14ac:dyDescent="0.25">
      <c r="A7830" s="9" t="s">
        <v>960</v>
      </c>
      <c r="B7830" s="9" t="s">
        <v>25</v>
      </c>
      <c r="C7830" s="9" t="s">
        <v>26</v>
      </c>
      <c r="D7830" s="9" t="s">
        <v>27</v>
      </c>
      <c r="E7830" s="10">
        <v>611.45000000000005</v>
      </c>
      <c r="F7830" s="10">
        <v>0</v>
      </c>
      <c r="G7830" s="10">
        <v>611.45000000000005</v>
      </c>
      <c r="H7830" s="10">
        <v>0</v>
      </c>
      <c r="I7830" s="10">
        <v>611.45000000000005</v>
      </c>
      <c r="J7830" s="10">
        <v>0</v>
      </c>
      <c r="K7830" s="10">
        <v>0</v>
      </c>
      <c r="L7830" s="10">
        <v>0</v>
      </c>
      <c r="M7830" s="10">
        <v>0</v>
      </c>
      <c r="N7830" s="10">
        <v>0</v>
      </c>
    </row>
    <row r="7831" spans="1:14" x14ac:dyDescent="0.25">
      <c r="A7831" s="9" t="s">
        <v>960</v>
      </c>
      <c r="B7831" s="9" t="s">
        <v>258</v>
      </c>
      <c r="C7831" s="9" t="s">
        <v>33</v>
      </c>
      <c r="D7831" s="9" t="s">
        <v>27</v>
      </c>
      <c r="E7831" s="10">
        <v>239.08</v>
      </c>
      <c r="F7831" s="10">
        <v>0</v>
      </c>
      <c r="G7831" s="10">
        <v>239.08</v>
      </c>
      <c r="H7831" s="10">
        <v>236.19</v>
      </c>
      <c r="I7831" s="10">
        <v>2.8900000000000148</v>
      </c>
      <c r="J7831" s="10">
        <v>31.62</v>
      </c>
      <c r="K7831" s="10">
        <v>0</v>
      </c>
      <c r="L7831" s="10">
        <v>31.62</v>
      </c>
      <c r="M7831" s="10">
        <v>31.245000000000001</v>
      </c>
      <c r="N7831" s="10">
        <v>0.375</v>
      </c>
    </row>
    <row r="7832" spans="1:14" x14ac:dyDescent="0.25">
      <c r="A7832" s="9" t="s">
        <v>960</v>
      </c>
      <c r="B7832" s="9" t="s">
        <v>259</v>
      </c>
      <c r="C7832" s="9" t="s">
        <v>33</v>
      </c>
      <c r="D7832" s="9" t="s">
        <v>27</v>
      </c>
      <c r="E7832" s="10">
        <v>490.57</v>
      </c>
      <c r="F7832" s="10">
        <v>0</v>
      </c>
      <c r="G7832" s="10">
        <v>490.57</v>
      </c>
      <c r="H7832" s="10">
        <v>484.73</v>
      </c>
      <c r="I7832" s="10">
        <v>5.839999999999975</v>
      </c>
      <c r="J7832" s="10">
        <v>31.62</v>
      </c>
      <c r="K7832" s="10">
        <v>0</v>
      </c>
      <c r="L7832" s="10">
        <v>31.62</v>
      </c>
      <c r="M7832" s="10">
        <v>31.245000000000001</v>
      </c>
      <c r="N7832" s="10">
        <v>0.375</v>
      </c>
    </row>
    <row r="7833" spans="1:14" x14ac:dyDescent="0.25">
      <c r="A7833" s="9" t="s">
        <v>960</v>
      </c>
      <c r="B7833" s="9" t="s">
        <v>260</v>
      </c>
      <c r="C7833" s="9" t="s">
        <v>33</v>
      </c>
      <c r="D7833" s="9" t="s">
        <v>27</v>
      </c>
      <c r="E7833" s="10">
        <v>19338.95</v>
      </c>
      <c r="F7833" s="10">
        <v>0</v>
      </c>
      <c r="G7833" s="10">
        <v>19338.95</v>
      </c>
      <c r="H7833" s="10">
        <v>19105.47</v>
      </c>
      <c r="I7833" s="10">
        <v>233.47999999999956</v>
      </c>
      <c r="J7833" s="10">
        <v>316.2</v>
      </c>
      <c r="K7833" s="10">
        <v>0</v>
      </c>
      <c r="L7833" s="10">
        <v>316.2</v>
      </c>
      <c r="M7833" s="10">
        <v>312.38200000000001</v>
      </c>
      <c r="N7833" s="10">
        <v>3.8179999999999836</v>
      </c>
    </row>
    <row r="7834" spans="1:14" x14ac:dyDescent="0.25">
      <c r="A7834" s="9" t="s">
        <v>960</v>
      </c>
      <c r="B7834" s="9" t="s">
        <v>272</v>
      </c>
      <c r="C7834" s="9" t="s">
        <v>39</v>
      </c>
      <c r="D7834" s="9" t="s">
        <v>43</v>
      </c>
      <c r="E7834" s="10">
        <v>-117622.83</v>
      </c>
      <c r="F7834" s="10">
        <v>0</v>
      </c>
      <c r="G7834" s="10">
        <v>-117622.83</v>
      </c>
      <c r="H7834" s="10">
        <v>-117622.83</v>
      </c>
      <c r="I7834" s="10">
        <v>0</v>
      </c>
      <c r="J7834" s="10">
        <v>-145260</v>
      </c>
      <c r="K7834" s="10">
        <v>0</v>
      </c>
      <c r="L7834" s="10">
        <v>-145260</v>
      </c>
      <c r="M7834" s="10">
        <v>-145260</v>
      </c>
      <c r="N7834" s="10">
        <v>0</v>
      </c>
    </row>
    <row r="7835" spans="1:14" x14ac:dyDescent="0.25">
      <c r="A7835" s="9" t="s">
        <v>960</v>
      </c>
      <c r="B7835" s="9" t="s">
        <v>269</v>
      </c>
      <c r="C7835" s="9" t="s">
        <v>42</v>
      </c>
      <c r="D7835" s="9" t="s">
        <v>43</v>
      </c>
      <c r="E7835" s="10">
        <v>12155.85</v>
      </c>
      <c r="F7835" s="10">
        <v>12155.798816568047</v>
      </c>
      <c r="G7835" s="10">
        <v>5.1183431953177205E-2</v>
      </c>
      <c r="H7835" s="10">
        <v>12325.98</v>
      </c>
      <c r="I7835" s="10">
        <v>-170.1299999999992</v>
      </c>
      <c r="J7835" s="10">
        <v>23968</v>
      </c>
      <c r="K7835" s="10">
        <v>23967.900394477318</v>
      </c>
      <c r="L7835" s="10">
        <v>9.9605522682395531E-2</v>
      </c>
      <c r="M7835" s="10">
        <v>24303.451000000001</v>
      </c>
      <c r="N7835" s="10">
        <v>-335.45100000000093</v>
      </c>
    </row>
    <row r="7836" spans="1:14" x14ac:dyDescent="0.25">
      <c r="A7836" s="9" t="s">
        <v>960</v>
      </c>
      <c r="B7836" s="9" t="s">
        <v>325</v>
      </c>
      <c r="C7836" s="9" t="s">
        <v>42</v>
      </c>
      <c r="D7836" s="9" t="s">
        <v>43</v>
      </c>
      <c r="E7836" s="10">
        <v>84786.93</v>
      </c>
      <c r="F7836" s="10">
        <v>84207.221674876841</v>
      </c>
      <c r="G7836" s="10">
        <v>579.70832512315246</v>
      </c>
      <c r="H7836" s="10">
        <v>85470.33</v>
      </c>
      <c r="I7836" s="10">
        <v>-683.40000000000873</v>
      </c>
      <c r="J7836" s="10">
        <v>146260</v>
      </c>
      <c r="K7836" s="10">
        <v>145260</v>
      </c>
      <c r="L7836" s="10">
        <v>1000</v>
      </c>
      <c r="M7836" s="10">
        <v>147438.9</v>
      </c>
      <c r="N7836" s="10">
        <v>-1178.8999999999942</v>
      </c>
    </row>
    <row r="7837" spans="1:14" x14ac:dyDescent="0.25">
      <c r="A7837" s="9" t="s">
        <v>961</v>
      </c>
      <c r="B7837" s="9" t="s">
        <v>25</v>
      </c>
      <c r="C7837" s="9" t="s">
        <v>26</v>
      </c>
      <c r="D7837" s="9" t="s">
        <v>27</v>
      </c>
      <c r="E7837" s="10">
        <v>21810.07</v>
      </c>
      <c r="F7837" s="10">
        <v>0</v>
      </c>
      <c r="G7837" s="10">
        <v>21810.07</v>
      </c>
      <c r="H7837" s="10">
        <v>0</v>
      </c>
      <c r="I7837" s="10">
        <v>21810.07</v>
      </c>
      <c r="J7837" s="10">
        <v>0</v>
      </c>
      <c r="K7837" s="10">
        <v>0</v>
      </c>
      <c r="L7837" s="10">
        <v>0</v>
      </c>
      <c r="M7837" s="10">
        <v>0</v>
      </c>
      <c r="N7837" s="10">
        <v>0</v>
      </c>
    </row>
    <row r="7838" spans="1:14" x14ac:dyDescent="0.25">
      <c r="A7838" s="9" t="s">
        <v>961</v>
      </c>
      <c r="B7838" s="9" t="s">
        <v>28</v>
      </c>
      <c r="C7838" s="9" t="s">
        <v>29</v>
      </c>
      <c r="D7838" s="9" t="s">
        <v>27</v>
      </c>
      <c r="E7838" s="10">
        <v>9.24</v>
      </c>
      <c r="F7838" s="10">
        <v>0</v>
      </c>
      <c r="G7838" s="10">
        <v>9.24</v>
      </c>
      <c r="H7838" s="10">
        <v>9.0399999999999991</v>
      </c>
      <c r="I7838" s="10">
        <v>0.20000000000000107</v>
      </c>
      <c r="J7838" s="10">
        <v>0</v>
      </c>
      <c r="K7838" s="10">
        <v>0</v>
      </c>
      <c r="L7838" s="10">
        <v>0</v>
      </c>
      <c r="M7838" s="10">
        <v>0</v>
      </c>
      <c r="N7838" s="10">
        <v>0</v>
      </c>
    </row>
    <row r="7839" spans="1:14" x14ac:dyDescent="0.25">
      <c r="A7839" s="9" t="s">
        <v>961</v>
      </c>
      <c r="B7839" s="9" t="s">
        <v>30</v>
      </c>
      <c r="C7839" s="9" t="s">
        <v>29</v>
      </c>
      <c r="D7839" s="9" t="s">
        <v>27</v>
      </c>
      <c r="E7839" s="10">
        <v>215.55</v>
      </c>
      <c r="F7839" s="10">
        <v>0</v>
      </c>
      <c r="G7839" s="10">
        <v>215.55</v>
      </c>
      <c r="H7839" s="10">
        <v>210.83</v>
      </c>
      <c r="I7839" s="10">
        <v>4.7199999999999989</v>
      </c>
      <c r="J7839" s="10">
        <v>0</v>
      </c>
      <c r="K7839" s="10">
        <v>0</v>
      </c>
      <c r="L7839" s="10">
        <v>0</v>
      </c>
      <c r="M7839" s="10">
        <v>0</v>
      </c>
      <c r="N7839" s="10">
        <v>0</v>
      </c>
    </row>
    <row r="7840" spans="1:14" x14ac:dyDescent="0.25">
      <c r="A7840" s="9" t="s">
        <v>961</v>
      </c>
      <c r="B7840" s="9" t="s">
        <v>31</v>
      </c>
      <c r="C7840" s="9" t="s">
        <v>29</v>
      </c>
      <c r="D7840" s="9" t="s">
        <v>27</v>
      </c>
      <c r="E7840" s="10">
        <v>1447.24</v>
      </c>
      <c r="F7840" s="10">
        <v>0</v>
      </c>
      <c r="G7840" s="10">
        <v>1447.24</v>
      </c>
      <c r="H7840" s="10">
        <v>1415.59</v>
      </c>
      <c r="I7840" s="10">
        <v>31.650000000000091</v>
      </c>
      <c r="J7840" s="10">
        <v>0</v>
      </c>
      <c r="K7840" s="10">
        <v>0</v>
      </c>
      <c r="L7840" s="10">
        <v>0</v>
      </c>
      <c r="M7840" s="10">
        <v>0</v>
      </c>
      <c r="N7840" s="10">
        <v>0</v>
      </c>
    </row>
    <row r="7841" spans="1:14" x14ac:dyDescent="0.25">
      <c r="A7841" s="9" t="s">
        <v>961</v>
      </c>
      <c r="B7841" s="9" t="s">
        <v>32</v>
      </c>
      <c r="C7841" s="9" t="s">
        <v>33</v>
      </c>
      <c r="D7841" s="9" t="s">
        <v>27</v>
      </c>
      <c r="E7841" s="10">
        <v>1675.26</v>
      </c>
      <c r="F7841" s="10">
        <v>0</v>
      </c>
      <c r="G7841" s="10">
        <v>1675.26</v>
      </c>
      <c r="H7841" s="10">
        <v>2298.31</v>
      </c>
      <c r="I7841" s="10">
        <v>-623.04999999999995</v>
      </c>
      <c r="J7841" s="10">
        <v>4.75</v>
      </c>
      <c r="K7841" s="10">
        <v>0</v>
      </c>
      <c r="L7841" s="10">
        <v>4.75</v>
      </c>
      <c r="M7841" s="10">
        <v>6.5170000000000003</v>
      </c>
      <c r="N7841" s="10">
        <v>-1.7670000000000003</v>
      </c>
    </row>
    <row r="7842" spans="1:14" x14ac:dyDescent="0.25">
      <c r="A7842" s="9" t="s">
        <v>961</v>
      </c>
      <c r="B7842" s="9" t="s">
        <v>34</v>
      </c>
      <c r="C7842" s="9" t="s">
        <v>33</v>
      </c>
      <c r="D7842" s="9" t="s">
        <v>27</v>
      </c>
      <c r="E7842" s="10">
        <v>5758.76</v>
      </c>
      <c r="F7842" s="10">
        <v>0</v>
      </c>
      <c r="G7842" s="10">
        <v>5758.76</v>
      </c>
      <c r="H7842" s="10">
        <v>7900.55</v>
      </c>
      <c r="I7842" s="10">
        <v>-2141.79</v>
      </c>
      <c r="J7842" s="10">
        <v>4.75</v>
      </c>
      <c r="K7842" s="10">
        <v>0</v>
      </c>
      <c r="L7842" s="10">
        <v>4.75</v>
      </c>
      <c r="M7842" s="10">
        <v>6.5170000000000003</v>
      </c>
      <c r="N7842" s="10">
        <v>-1.7670000000000003</v>
      </c>
    </row>
    <row r="7843" spans="1:14" x14ac:dyDescent="0.25">
      <c r="A7843" s="9" t="s">
        <v>961</v>
      </c>
      <c r="B7843" s="9" t="s">
        <v>35</v>
      </c>
      <c r="C7843" s="9" t="s">
        <v>33</v>
      </c>
      <c r="D7843" s="9" t="s">
        <v>27</v>
      </c>
      <c r="E7843" s="10">
        <v>6230.63</v>
      </c>
      <c r="F7843" s="10">
        <v>0</v>
      </c>
      <c r="G7843" s="10">
        <v>6230.63</v>
      </c>
      <c r="H7843" s="10">
        <v>8547.67</v>
      </c>
      <c r="I7843" s="10">
        <v>-2317.04</v>
      </c>
      <c r="J7843" s="10">
        <v>99.75</v>
      </c>
      <c r="K7843" s="10">
        <v>0</v>
      </c>
      <c r="L7843" s="10">
        <v>99.75</v>
      </c>
      <c r="M7843" s="10">
        <v>136.845</v>
      </c>
      <c r="N7843" s="10">
        <v>-37.094999999999999</v>
      </c>
    </row>
    <row r="7844" spans="1:14" x14ac:dyDescent="0.25">
      <c r="A7844" s="9" t="s">
        <v>961</v>
      </c>
      <c r="B7844" s="9" t="s">
        <v>36</v>
      </c>
      <c r="C7844" s="9" t="s">
        <v>29</v>
      </c>
      <c r="D7844" s="9" t="s">
        <v>27</v>
      </c>
      <c r="E7844" s="10">
        <v>16214.35</v>
      </c>
      <c r="F7844" s="10">
        <v>0</v>
      </c>
      <c r="G7844" s="10">
        <v>16214.35</v>
      </c>
      <c r="H7844" s="10">
        <v>15859.78</v>
      </c>
      <c r="I7844" s="10">
        <v>354.56999999999971</v>
      </c>
      <c r="J7844" s="10">
        <v>0</v>
      </c>
      <c r="K7844" s="10">
        <v>0</v>
      </c>
      <c r="L7844" s="10">
        <v>0</v>
      </c>
      <c r="M7844" s="10">
        <v>0</v>
      </c>
      <c r="N7844" s="10">
        <v>0</v>
      </c>
    </row>
    <row r="7845" spans="1:14" x14ac:dyDescent="0.25">
      <c r="A7845" s="9" t="s">
        <v>961</v>
      </c>
      <c r="B7845" s="9" t="s">
        <v>37</v>
      </c>
      <c r="C7845" s="9" t="s">
        <v>29</v>
      </c>
      <c r="D7845" s="9" t="s">
        <v>27</v>
      </c>
      <c r="E7845" s="10">
        <v>37495.78</v>
      </c>
      <c r="F7845" s="10">
        <v>0</v>
      </c>
      <c r="G7845" s="10">
        <v>37495.78</v>
      </c>
      <c r="H7845" s="10">
        <v>36675.839999999997</v>
      </c>
      <c r="I7845" s="10">
        <v>819.94000000000233</v>
      </c>
      <c r="J7845" s="10">
        <v>0</v>
      </c>
      <c r="K7845" s="10">
        <v>0</v>
      </c>
      <c r="L7845" s="10">
        <v>0</v>
      </c>
      <c r="M7845" s="10">
        <v>0</v>
      </c>
      <c r="N7845" s="10">
        <v>0</v>
      </c>
    </row>
    <row r="7846" spans="1:14" x14ac:dyDescent="0.25">
      <c r="A7846" s="9" t="s">
        <v>961</v>
      </c>
      <c r="B7846" s="9" t="s">
        <v>106</v>
      </c>
      <c r="C7846" s="9" t="s">
        <v>39</v>
      </c>
      <c r="D7846" s="9" t="s">
        <v>40</v>
      </c>
      <c r="E7846" s="10">
        <v>-847843.82</v>
      </c>
      <c r="F7846" s="10">
        <v>0</v>
      </c>
      <c r="G7846" s="10">
        <v>-847843.82</v>
      </c>
      <c r="H7846" s="10">
        <v>-847843.83</v>
      </c>
      <c r="I7846" s="10">
        <v>1.0000000009313226E-2</v>
      </c>
      <c r="J7846" s="10">
        <v>-4757</v>
      </c>
      <c r="K7846" s="10">
        <v>0</v>
      </c>
      <c r="L7846" s="10">
        <v>-4757</v>
      </c>
      <c r="M7846" s="10">
        <v>-4757</v>
      </c>
      <c r="N7846" s="10">
        <v>0</v>
      </c>
    </row>
    <row r="7847" spans="1:14" x14ac:dyDescent="0.25">
      <c r="A7847" s="9" t="s">
        <v>961</v>
      </c>
      <c r="B7847" s="9" t="s">
        <v>92</v>
      </c>
      <c r="C7847" s="9" t="s">
        <v>42</v>
      </c>
      <c r="D7847" s="9" t="s">
        <v>43</v>
      </c>
      <c r="E7847" s="10">
        <v>34.049999999999997</v>
      </c>
      <c r="F7847" s="10">
        <v>0</v>
      </c>
      <c r="G7847" s="10">
        <v>34.049999999999997</v>
      </c>
      <c r="H7847" s="10">
        <v>0</v>
      </c>
      <c r="I7847" s="10">
        <v>34.049999999999997</v>
      </c>
      <c r="J7847" s="10">
        <v>400</v>
      </c>
      <c r="K7847" s="10">
        <v>0</v>
      </c>
      <c r="L7847" s="10">
        <v>400</v>
      </c>
      <c r="M7847" s="10">
        <v>0</v>
      </c>
      <c r="N7847" s="10">
        <v>400</v>
      </c>
    </row>
    <row r="7848" spans="1:14" x14ac:dyDescent="0.25">
      <c r="A7848" s="9" t="s">
        <v>961</v>
      </c>
      <c r="B7848" s="9" t="s">
        <v>107</v>
      </c>
      <c r="C7848" s="9" t="s">
        <v>42</v>
      </c>
      <c r="D7848" s="9" t="s">
        <v>43</v>
      </c>
      <c r="E7848" s="10">
        <v>2975.85</v>
      </c>
      <c r="F7848" s="10">
        <v>2967.2216748768474</v>
      </c>
      <c r="G7848" s="10">
        <v>8.6283251231525355</v>
      </c>
      <c r="H7848" s="10">
        <v>3011.73</v>
      </c>
      <c r="I7848" s="10">
        <v>-35.880000000000109</v>
      </c>
      <c r="J7848" s="10">
        <v>57250</v>
      </c>
      <c r="K7848" s="10">
        <v>57084</v>
      </c>
      <c r="L7848" s="10">
        <v>166</v>
      </c>
      <c r="M7848" s="10">
        <v>57940.26</v>
      </c>
      <c r="N7848" s="10">
        <v>-690.26000000000204</v>
      </c>
    </row>
    <row r="7849" spans="1:14" x14ac:dyDescent="0.25">
      <c r="A7849" s="9" t="s">
        <v>961</v>
      </c>
      <c r="B7849" s="9" t="s">
        <v>44</v>
      </c>
      <c r="C7849" s="9" t="s">
        <v>42</v>
      </c>
      <c r="D7849" s="9" t="s">
        <v>43</v>
      </c>
      <c r="E7849" s="10">
        <v>4694.8100000000004</v>
      </c>
      <c r="F7849" s="10">
        <v>4676.1293532338304</v>
      </c>
      <c r="G7849" s="10">
        <v>18.680646766169957</v>
      </c>
      <c r="H7849" s="10">
        <v>4699.51</v>
      </c>
      <c r="I7849" s="10">
        <v>-4.6999999999998181</v>
      </c>
      <c r="J7849" s="10">
        <v>4776</v>
      </c>
      <c r="K7849" s="10">
        <v>4757</v>
      </c>
      <c r="L7849" s="10">
        <v>19</v>
      </c>
      <c r="M7849" s="10">
        <v>4780.7849999999999</v>
      </c>
      <c r="N7849" s="10">
        <v>-4.7849999999998545</v>
      </c>
    </row>
    <row r="7850" spans="1:14" x14ac:dyDescent="0.25">
      <c r="A7850" s="9" t="s">
        <v>961</v>
      </c>
      <c r="B7850" s="9" t="s">
        <v>99</v>
      </c>
      <c r="C7850" s="9" t="s">
        <v>42</v>
      </c>
      <c r="D7850" s="9" t="s">
        <v>43</v>
      </c>
      <c r="E7850" s="10">
        <v>12915.03</v>
      </c>
      <c r="F7850" s="10">
        <v>12877.576354679803</v>
      </c>
      <c r="G7850" s="10">
        <v>37.45364532019812</v>
      </c>
      <c r="H7850" s="10">
        <v>13070.74</v>
      </c>
      <c r="I7850" s="10">
        <v>-155.70999999999913</v>
      </c>
      <c r="J7850" s="10">
        <v>57250</v>
      </c>
      <c r="K7850" s="10">
        <v>57084</v>
      </c>
      <c r="L7850" s="10">
        <v>166</v>
      </c>
      <c r="M7850" s="10">
        <v>57940.26</v>
      </c>
      <c r="N7850" s="10">
        <v>-690.26000000000204</v>
      </c>
    </row>
    <row r="7851" spans="1:14" x14ac:dyDescent="0.25">
      <c r="A7851" s="9" t="s">
        <v>961</v>
      </c>
      <c r="B7851" s="9" t="s">
        <v>100</v>
      </c>
      <c r="C7851" s="9" t="s">
        <v>42</v>
      </c>
      <c r="D7851" s="9" t="s">
        <v>43</v>
      </c>
      <c r="E7851" s="10">
        <v>16595.060000000001</v>
      </c>
      <c r="F7851" s="10">
        <v>16546.935960591134</v>
      </c>
      <c r="G7851" s="10">
        <v>48.124039408867247</v>
      </c>
      <c r="H7851" s="10">
        <v>16795.14</v>
      </c>
      <c r="I7851" s="10">
        <v>-200.07999999999811</v>
      </c>
      <c r="J7851" s="10">
        <v>57250</v>
      </c>
      <c r="K7851" s="10">
        <v>57084</v>
      </c>
      <c r="L7851" s="10">
        <v>166</v>
      </c>
      <c r="M7851" s="10">
        <v>57940.26</v>
      </c>
      <c r="N7851" s="10">
        <v>-690.26000000000204</v>
      </c>
    </row>
    <row r="7852" spans="1:14" x14ac:dyDescent="0.25">
      <c r="A7852" s="9" t="s">
        <v>961</v>
      </c>
      <c r="B7852" s="9" t="s">
        <v>47</v>
      </c>
      <c r="C7852" s="9" t="s">
        <v>42</v>
      </c>
      <c r="D7852" s="9" t="s">
        <v>43</v>
      </c>
      <c r="E7852" s="10">
        <v>26894.86</v>
      </c>
      <c r="F7852" s="10">
        <v>26840.323529411766</v>
      </c>
      <c r="G7852" s="10">
        <v>54.536470588234806</v>
      </c>
      <c r="H7852" s="10">
        <v>27377.13</v>
      </c>
      <c r="I7852" s="10">
        <v>-482.27000000000044</v>
      </c>
      <c r="J7852" s="10">
        <v>57200</v>
      </c>
      <c r="K7852" s="10">
        <v>57084</v>
      </c>
      <c r="L7852" s="10">
        <v>116</v>
      </c>
      <c r="M7852" s="10">
        <v>58225.68</v>
      </c>
      <c r="N7852" s="10">
        <v>-1025.6800000000003</v>
      </c>
    </row>
    <row r="7853" spans="1:14" x14ac:dyDescent="0.25">
      <c r="A7853" s="9" t="s">
        <v>961</v>
      </c>
      <c r="B7853" s="9" t="s">
        <v>101</v>
      </c>
      <c r="C7853" s="9" t="s">
        <v>42</v>
      </c>
      <c r="D7853" s="9" t="s">
        <v>43</v>
      </c>
      <c r="E7853" s="10">
        <v>48577.8</v>
      </c>
      <c r="F7853" s="10">
        <v>46217.034482758623</v>
      </c>
      <c r="G7853" s="10">
        <v>2360.7655172413797</v>
      </c>
      <c r="H7853" s="10">
        <v>46910.29</v>
      </c>
      <c r="I7853" s="10">
        <v>1667.510000000002</v>
      </c>
      <c r="J7853" s="10">
        <v>60000</v>
      </c>
      <c r="K7853" s="10">
        <v>57084</v>
      </c>
      <c r="L7853" s="10">
        <v>2916</v>
      </c>
      <c r="M7853" s="10">
        <v>57940.26</v>
      </c>
      <c r="N7853" s="10">
        <v>2059.739999999998</v>
      </c>
    </row>
    <row r="7854" spans="1:14" x14ac:dyDescent="0.25">
      <c r="A7854" s="9" t="s">
        <v>961</v>
      </c>
      <c r="B7854" s="9" t="s">
        <v>109</v>
      </c>
      <c r="C7854" s="9" t="s">
        <v>42</v>
      </c>
      <c r="D7854" s="9" t="s">
        <v>43</v>
      </c>
      <c r="E7854" s="10">
        <v>56953.7</v>
      </c>
      <c r="F7854" s="10">
        <v>56846.147783251232</v>
      </c>
      <c r="G7854" s="10">
        <v>107.5522167487652</v>
      </c>
      <c r="H7854" s="10">
        <v>57698.84</v>
      </c>
      <c r="I7854" s="10">
        <v>-745.13999999999942</v>
      </c>
      <c r="J7854" s="10">
        <v>4766</v>
      </c>
      <c r="K7854" s="10">
        <v>4756.9999999999991</v>
      </c>
      <c r="L7854" s="10">
        <v>9.0000000000009095</v>
      </c>
      <c r="M7854" s="10">
        <v>4828.3549999999996</v>
      </c>
      <c r="N7854" s="10">
        <v>-62.354999999999563</v>
      </c>
    </row>
    <row r="7855" spans="1:14" x14ac:dyDescent="0.25">
      <c r="A7855" s="9" t="s">
        <v>961</v>
      </c>
      <c r="B7855" s="9" t="s">
        <v>50</v>
      </c>
      <c r="C7855" s="9" t="s">
        <v>42</v>
      </c>
      <c r="D7855" s="9" t="s">
        <v>43</v>
      </c>
      <c r="E7855" s="10">
        <v>76076</v>
      </c>
      <c r="F7855" s="10">
        <v>75921.721393034823</v>
      </c>
      <c r="G7855" s="10">
        <v>154.27860696517746</v>
      </c>
      <c r="H7855" s="10">
        <v>76301.33</v>
      </c>
      <c r="I7855" s="10">
        <v>-225.33000000000175</v>
      </c>
      <c r="J7855" s="10">
        <v>57200</v>
      </c>
      <c r="K7855" s="10">
        <v>57084</v>
      </c>
      <c r="L7855" s="10">
        <v>116</v>
      </c>
      <c r="M7855" s="10">
        <v>57369.42</v>
      </c>
      <c r="N7855" s="10">
        <v>-169.41999999999825</v>
      </c>
    </row>
    <row r="7856" spans="1:14" x14ac:dyDescent="0.25">
      <c r="A7856" s="9" t="s">
        <v>961</v>
      </c>
      <c r="B7856" s="9" t="s">
        <v>103</v>
      </c>
      <c r="C7856" s="9" t="s">
        <v>42</v>
      </c>
      <c r="D7856" s="9" t="s">
        <v>43</v>
      </c>
      <c r="E7856" s="10">
        <v>273640.32000000001</v>
      </c>
      <c r="F7856" s="10">
        <v>273056.74257425743</v>
      </c>
      <c r="G7856" s="10">
        <v>583.57742574258009</v>
      </c>
      <c r="H7856" s="10">
        <v>275787.31</v>
      </c>
      <c r="I7856" s="10">
        <v>-2146.9899999999907</v>
      </c>
      <c r="J7856" s="10">
        <v>57206</v>
      </c>
      <c r="K7856" s="10">
        <v>57084</v>
      </c>
      <c r="L7856" s="10">
        <v>122</v>
      </c>
      <c r="M7856" s="10">
        <v>57654.84</v>
      </c>
      <c r="N7856" s="10">
        <v>-448.83999999999651</v>
      </c>
    </row>
    <row r="7857" spans="1:14" x14ac:dyDescent="0.25">
      <c r="A7857" s="9" t="s">
        <v>961</v>
      </c>
      <c r="B7857" s="9" t="s">
        <v>104</v>
      </c>
      <c r="C7857" s="9" t="s">
        <v>42</v>
      </c>
      <c r="D7857" s="9" t="s">
        <v>53</v>
      </c>
      <c r="E7857" s="10">
        <v>234747.29</v>
      </c>
      <c r="F7857" s="10">
        <v>249146.26865671642</v>
      </c>
      <c r="G7857" s="10">
        <v>-14398.978656716412</v>
      </c>
      <c r="H7857" s="10">
        <v>250392</v>
      </c>
      <c r="I7857" s="10">
        <v>-15644.709999999992</v>
      </c>
      <c r="J7857" s="10">
        <v>43989</v>
      </c>
      <c r="K7857" s="10">
        <v>42813</v>
      </c>
      <c r="L7857" s="10">
        <v>1176</v>
      </c>
      <c r="M7857" s="10">
        <v>43027.065000000002</v>
      </c>
      <c r="N7857" s="10">
        <v>961.93499999999767</v>
      </c>
    </row>
    <row r="7858" spans="1:14" x14ac:dyDescent="0.25">
      <c r="A7858" s="9" t="s">
        <v>961</v>
      </c>
      <c r="B7858" s="9" t="s">
        <v>54</v>
      </c>
      <c r="C7858" s="9" t="s">
        <v>42</v>
      </c>
      <c r="D7858" s="9" t="s">
        <v>55</v>
      </c>
      <c r="E7858" s="10">
        <v>2882.17</v>
      </c>
      <c r="F7858" s="10">
        <v>2825.6568627450979</v>
      </c>
      <c r="G7858" s="10">
        <v>56.513137254902176</v>
      </c>
      <c r="H7858" s="10">
        <v>2882.17</v>
      </c>
      <c r="I7858" s="10">
        <v>0</v>
      </c>
      <c r="J7858" s="10">
        <v>524.03099999999995</v>
      </c>
      <c r="K7858" s="10">
        <v>513.75588235294106</v>
      </c>
      <c r="L7858" s="10">
        <v>10.275117647058892</v>
      </c>
      <c r="M7858" s="10">
        <v>524.03099999999995</v>
      </c>
      <c r="N7858" s="10">
        <v>0</v>
      </c>
    </row>
    <row r="7859" spans="1:14" x14ac:dyDescent="0.25">
      <c r="A7859" s="9" t="s">
        <v>962</v>
      </c>
      <c r="B7859" s="9" t="s">
        <v>25</v>
      </c>
      <c r="C7859" s="9" t="s">
        <v>26</v>
      </c>
      <c r="D7859" s="9" t="s">
        <v>27</v>
      </c>
      <c r="E7859" s="10">
        <v>663.51</v>
      </c>
      <c r="F7859" s="10">
        <v>0</v>
      </c>
      <c r="G7859" s="10">
        <v>663.51</v>
      </c>
      <c r="H7859" s="10">
        <v>0</v>
      </c>
      <c r="I7859" s="10">
        <v>663.51</v>
      </c>
      <c r="J7859" s="10">
        <v>0</v>
      </c>
      <c r="K7859" s="10">
        <v>0</v>
      </c>
      <c r="L7859" s="10">
        <v>0</v>
      </c>
      <c r="M7859" s="10">
        <v>0</v>
      </c>
      <c r="N7859" s="10">
        <v>0</v>
      </c>
    </row>
    <row r="7860" spans="1:14" x14ac:dyDescent="0.25">
      <c r="A7860" s="9" t="s">
        <v>962</v>
      </c>
      <c r="B7860" s="9" t="s">
        <v>258</v>
      </c>
      <c r="C7860" s="9" t="s">
        <v>33</v>
      </c>
      <c r="D7860" s="9" t="s">
        <v>27</v>
      </c>
      <c r="E7860" s="10">
        <v>123.4</v>
      </c>
      <c r="F7860" s="10">
        <v>0</v>
      </c>
      <c r="G7860" s="10">
        <v>123.4</v>
      </c>
      <c r="H7860" s="10">
        <v>126.44</v>
      </c>
      <c r="I7860" s="10">
        <v>-3.039999999999992</v>
      </c>
      <c r="J7860" s="10">
        <v>16.32</v>
      </c>
      <c r="K7860" s="10">
        <v>0</v>
      </c>
      <c r="L7860" s="10">
        <v>16.32</v>
      </c>
      <c r="M7860" s="10">
        <v>16.725999999999999</v>
      </c>
      <c r="N7860" s="10">
        <v>-0.40599999999999881</v>
      </c>
    </row>
    <row r="7861" spans="1:14" x14ac:dyDescent="0.25">
      <c r="A7861" s="9" t="s">
        <v>962</v>
      </c>
      <c r="B7861" s="9" t="s">
        <v>259</v>
      </c>
      <c r="C7861" s="9" t="s">
        <v>33</v>
      </c>
      <c r="D7861" s="9" t="s">
        <v>27</v>
      </c>
      <c r="E7861" s="10">
        <v>253.2</v>
      </c>
      <c r="F7861" s="10">
        <v>0</v>
      </c>
      <c r="G7861" s="10">
        <v>253.2</v>
      </c>
      <c r="H7861" s="10">
        <v>259.49</v>
      </c>
      <c r="I7861" s="10">
        <v>-6.2900000000000205</v>
      </c>
      <c r="J7861" s="10">
        <v>16.32</v>
      </c>
      <c r="K7861" s="10">
        <v>0</v>
      </c>
      <c r="L7861" s="10">
        <v>16.32</v>
      </c>
      <c r="M7861" s="10">
        <v>16.725999999999999</v>
      </c>
      <c r="N7861" s="10">
        <v>-0.40599999999999881</v>
      </c>
    </row>
    <row r="7862" spans="1:14" x14ac:dyDescent="0.25">
      <c r="A7862" s="9" t="s">
        <v>962</v>
      </c>
      <c r="B7862" s="9" t="s">
        <v>260</v>
      </c>
      <c r="C7862" s="9" t="s">
        <v>33</v>
      </c>
      <c r="D7862" s="9" t="s">
        <v>27</v>
      </c>
      <c r="E7862" s="10">
        <v>9981.39</v>
      </c>
      <c r="F7862" s="10">
        <v>0</v>
      </c>
      <c r="G7862" s="10">
        <v>9981.39</v>
      </c>
      <c r="H7862" s="10">
        <v>10227.459999999999</v>
      </c>
      <c r="I7862" s="10">
        <v>-246.06999999999971</v>
      </c>
      <c r="J7862" s="10">
        <v>163.19999999999999</v>
      </c>
      <c r="K7862" s="10">
        <v>0</v>
      </c>
      <c r="L7862" s="10">
        <v>163.19999999999999</v>
      </c>
      <c r="M7862" s="10">
        <v>167.22300000000001</v>
      </c>
      <c r="N7862" s="10">
        <v>-4.0230000000000246</v>
      </c>
    </row>
    <row r="7863" spans="1:14" x14ac:dyDescent="0.25">
      <c r="A7863" s="9" t="s">
        <v>962</v>
      </c>
      <c r="B7863" s="9" t="s">
        <v>272</v>
      </c>
      <c r="C7863" s="9" t="s">
        <v>39</v>
      </c>
      <c r="D7863" s="9" t="s">
        <v>43</v>
      </c>
      <c r="E7863" s="10">
        <v>-62965.38</v>
      </c>
      <c r="F7863" s="10">
        <v>0</v>
      </c>
      <c r="G7863" s="10">
        <v>-62965.38</v>
      </c>
      <c r="H7863" s="10">
        <v>-62965.38</v>
      </c>
      <c r="I7863" s="10">
        <v>0</v>
      </c>
      <c r="J7863" s="10">
        <v>-77760</v>
      </c>
      <c r="K7863" s="10">
        <v>0</v>
      </c>
      <c r="L7863" s="10">
        <v>-77760</v>
      </c>
      <c r="M7863" s="10">
        <v>-77760</v>
      </c>
      <c r="N7863" s="10">
        <v>0</v>
      </c>
    </row>
    <row r="7864" spans="1:14" x14ac:dyDescent="0.25">
      <c r="A7864" s="9" t="s">
        <v>962</v>
      </c>
      <c r="B7864" s="9" t="s">
        <v>269</v>
      </c>
      <c r="C7864" s="9" t="s">
        <v>42</v>
      </c>
      <c r="D7864" s="9" t="s">
        <v>43</v>
      </c>
      <c r="E7864" s="10">
        <v>6506.99</v>
      </c>
      <c r="F7864" s="10">
        <v>6507.1893491124256</v>
      </c>
      <c r="G7864" s="10">
        <v>-0.19934911242580711</v>
      </c>
      <c r="H7864" s="10">
        <v>6598.29</v>
      </c>
      <c r="I7864" s="10">
        <v>-91.300000000000182</v>
      </c>
      <c r="J7864" s="10">
        <v>12830</v>
      </c>
      <c r="K7864" s="10">
        <v>12830.400394477318</v>
      </c>
      <c r="L7864" s="10">
        <v>-0.40039447731760447</v>
      </c>
      <c r="M7864" s="10">
        <v>13010.026</v>
      </c>
      <c r="N7864" s="10">
        <v>-180.02599999999984</v>
      </c>
    </row>
    <row r="7865" spans="1:14" x14ac:dyDescent="0.25">
      <c r="A7865" s="9" t="s">
        <v>962</v>
      </c>
      <c r="B7865" s="9" t="s">
        <v>325</v>
      </c>
      <c r="C7865" s="9" t="s">
        <v>42</v>
      </c>
      <c r="D7865" s="9" t="s">
        <v>43</v>
      </c>
      <c r="E7865" s="10">
        <v>45436.89</v>
      </c>
      <c r="F7865" s="10">
        <v>45077.467980295565</v>
      </c>
      <c r="G7865" s="10">
        <v>359.42201970443421</v>
      </c>
      <c r="H7865" s="10">
        <v>45753.63</v>
      </c>
      <c r="I7865" s="10">
        <v>-316.73999999999796</v>
      </c>
      <c r="J7865" s="10">
        <v>78380</v>
      </c>
      <c r="K7865" s="10">
        <v>77759.999999999985</v>
      </c>
      <c r="L7865" s="10">
        <v>620.00000000001455</v>
      </c>
      <c r="M7865" s="10">
        <v>78926.399999999994</v>
      </c>
      <c r="N7865" s="10">
        <v>-546.39999999999418</v>
      </c>
    </row>
    <row r="7866" spans="1:14" x14ac:dyDescent="0.25">
      <c r="A7866" s="9" t="s">
        <v>963</v>
      </c>
      <c r="B7866" s="9" t="s">
        <v>25</v>
      </c>
      <c r="C7866" s="9" t="s">
        <v>26</v>
      </c>
      <c r="D7866" s="9" t="s">
        <v>27</v>
      </c>
      <c r="E7866" s="10">
        <v>1192.01</v>
      </c>
      <c r="F7866" s="10">
        <v>0</v>
      </c>
      <c r="G7866" s="10">
        <v>1192.01</v>
      </c>
      <c r="H7866" s="10">
        <v>0</v>
      </c>
      <c r="I7866" s="10">
        <v>1192.01</v>
      </c>
      <c r="J7866" s="10">
        <v>0</v>
      </c>
      <c r="K7866" s="10">
        <v>0</v>
      </c>
      <c r="L7866" s="10">
        <v>0</v>
      </c>
      <c r="M7866" s="10">
        <v>0</v>
      </c>
      <c r="N7866" s="10">
        <v>0</v>
      </c>
    </row>
    <row r="7867" spans="1:14" x14ac:dyDescent="0.25">
      <c r="A7867" s="9" t="s">
        <v>963</v>
      </c>
      <c r="B7867" s="9" t="s">
        <v>32</v>
      </c>
      <c r="C7867" s="9" t="s">
        <v>33</v>
      </c>
      <c r="D7867" s="9" t="s">
        <v>27</v>
      </c>
      <c r="E7867" s="10">
        <v>570.29</v>
      </c>
      <c r="F7867" s="10">
        <v>0</v>
      </c>
      <c r="G7867" s="10">
        <v>570.29</v>
      </c>
      <c r="H7867" s="10">
        <v>570.35</v>
      </c>
      <c r="I7867" s="10">
        <v>-6.0000000000059117E-2</v>
      </c>
      <c r="J7867" s="10">
        <v>1.617</v>
      </c>
      <c r="K7867" s="10">
        <v>0</v>
      </c>
      <c r="L7867" s="10">
        <v>1.617</v>
      </c>
      <c r="M7867" s="10">
        <v>1.617</v>
      </c>
      <c r="N7867" s="10">
        <v>0</v>
      </c>
    </row>
    <row r="7868" spans="1:14" x14ac:dyDescent="0.25">
      <c r="A7868" s="9" t="s">
        <v>963</v>
      </c>
      <c r="B7868" s="9" t="s">
        <v>34</v>
      </c>
      <c r="C7868" s="9" t="s">
        <v>33</v>
      </c>
      <c r="D7868" s="9" t="s">
        <v>27</v>
      </c>
      <c r="E7868" s="10">
        <v>1960.4</v>
      </c>
      <c r="F7868" s="10">
        <v>0</v>
      </c>
      <c r="G7868" s="10">
        <v>1960.4</v>
      </c>
      <c r="H7868" s="10">
        <v>1960.62</v>
      </c>
      <c r="I7868" s="10">
        <v>-0.21999999999979991</v>
      </c>
      <c r="J7868" s="10">
        <v>1.617</v>
      </c>
      <c r="K7868" s="10">
        <v>0</v>
      </c>
      <c r="L7868" s="10">
        <v>1.617</v>
      </c>
      <c r="M7868" s="10">
        <v>1.617</v>
      </c>
      <c r="N7868" s="10">
        <v>0</v>
      </c>
    </row>
    <row r="7869" spans="1:14" x14ac:dyDescent="0.25">
      <c r="A7869" s="9" t="s">
        <v>963</v>
      </c>
      <c r="B7869" s="9" t="s">
        <v>35</v>
      </c>
      <c r="C7869" s="9" t="s">
        <v>33</v>
      </c>
      <c r="D7869" s="9" t="s">
        <v>27</v>
      </c>
      <c r="E7869" s="10">
        <v>2121.2199999999998</v>
      </c>
      <c r="F7869" s="10">
        <v>0</v>
      </c>
      <c r="G7869" s="10">
        <v>2121.2199999999998</v>
      </c>
      <c r="H7869" s="10">
        <v>2121.2199999999998</v>
      </c>
      <c r="I7869" s="10">
        <v>0</v>
      </c>
      <c r="J7869" s="10">
        <v>33.96</v>
      </c>
      <c r="K7869" s="10">
        <v>0</v>
      </c>
      <c r="L7869" s="10">
        <v>33.96</v>
      </c>
      <c r="M7869" s="10">
        <v>33.96</v>
      </c>
      <c r="N7869" s="10">
        <v>0</v>
      </c>
    </row>
    <row r="7870" spans="1:14" x14ac:dyDescent="0.25">
      <c r="A7870" s="9" t="s">
        <v>963</v>
      </c>
      <c r="B7870" s="9" t="s">
        <v>186</v>
      </c>
      <c r="C7870" s="9" t="s">
        <v>39</v>
      </c>
      <c r="D7870" s="9" t="s">
        <v>40</v>
      </c>
      <c r="E7870" s="10">
        <v>-193420.43</v>
      </c>
      <c r="F7870" s="10">
        <v>0</v>
      </c>
      <c r="G7870" s="10">
        <v>-193420.43</v>
      </c>
      <c r="H7870" s="10">
        <v>-193420.39</v>
      </c>
      <c r="I7870" s="10">
        <v>-3.9999999979045242E-2</v>
      </c>
      <c r="J7870" s="10">
        <v>-1132</v>
      </c>
      <c r="K7870" s="10">
        <v>0</v>
      </c>
      <c r="L7870" s="10">
        <v>-1132</v>
      </c>
      <c r="M7870" s="10">
        <v>-1132</v>
      </c>
      <c r="N7870" s="10">
        <v>0</v>
      </c>
    </row>
    <row r="7871" spans="1:14" x14ac:dyDescent="0.25">
      <c r="A7871" s="9" t="s">
        <v>963</v>
      </c>
      <c r="B7871" s="9" t="s">
        <v>177</v>
      </c>
      <c r="C7871" s="9" t="s">
        <v>42</v>
      </c>
      <c r="D7871" s="9" t="s">
        <v>58</v>
      </c>
      <c r="E7871" s="10">
        <v>159266.51</v>
      </c>
      <c r="F7871" s="10">
        <v>159219.60199004976</v>
      </c>
      <c r="G7871" s="10">
        <v>46.908009950246196</v>
      </c>
      <c r="H7871" s="10">
        <v>160015.70000000001</v>
      </c>
      <c r="I7871" s="10">
        <v>-749.19000000000233</v>
      </c>
      <c r="J7871" s="10">
        <v>6794</v>
      </c>
      <c r="K7871" s="10">
        <v>6792</v>
      </c>
      <c r="L7871" s="10">
        <v>2</v>
      </c>
      <c r="M7871" s="10">
        <v>6825.96</v>
      </c>
      <c r="N7871" s="10">
        <v>-31.960000000000036</v>
      </c>
    </row>
    <row r="7872" spans="1:14" x14ac:dyDescent="0.25">
      <c r="A7872" s="9" t="s">
        <v>963</v>
      </c>
      <c r="B7872" s="9" t="s">
        <v>187</v>
      </c>
      <c r="C7872" s="9" t="s">
        <v>42</v>
      </c>
      <c r="D7872" s="9" t="s">
        <v>43</v>
      </c>
      <c r="E7872" s="10">
        <v>667.03</v>
      </c>
      <c r="F7872" s="10">
        <v>0</v>
      </c>
      <c r="G7872" s="10">
        <v>667.03</v>
      </c>
      <c r="H7872" s="10">
        <v>0</v>
      </c>
      <c r="I7872" s="10">
        <v>667.03</v>
      </c>
      <c r="J7872" s="10">
        <v>6500</v>
      </c>
      <c r="K7872" s="10">
        <v>0</v>
      </c>
      <c r="L7872" s="10">
        <v>6500</v>
      </c>
      <c r="M7872" s="10">
        <v>0</v>
      </c>
      <c r="N7872" s="10">
        <v>6500</v>
      </c>
    </row>
    <row r="7873" spans="1:14" x14ac:dyDescent="0.25">
      <c r="A7873" s="9" t="s">
        <v>963</v>
      </c>
      <c r="B7873" s="9" t="s">
        <v>92</v>
      </c>
      <c r="C7873" s="9" t="s">
        <v>42</v>
      </c>
      <c r="D7873" s="9" t="s">
        <v>43</v>
      </c>
      <c r="E7873" s="10">
        <v>102.14</v>
      </c>
      <c r="F7873" s="10">
        <v>96.356435643564353</v>
      </c>
      <c r="G7873" s="10">
        <v>5.7835643564356474</v>
      </c>
      <c r="H7873" s="10">
        <v>97.32</v>
      </c>
      <c r="I7873" s="10">
        <v>4.8200000000000074</v>
      </c>
      <c r="J7873" s="10">
        <v>1200</v>
      </c>
      <c r="K7873" s="10">
        <v>1132</v>
      </c>
      <c r="L7873" s="10">
        <v>68</v>
      </c>
      <c r="M7873" s="10">
        <v>1143.32</v>
      </c>
      <c r="N7873" s="10">
        <v>56.680000000000064</v>
      </c>
    </row>
    <row r="7874" spans="1:14" x14ac:dyDescent="0.25">
      <c r="A7874" s="9" t="s">
        <v>963</v>
      </c>
      <c r="B7874" s="9" t="s">
        <v>179</v>
      </c>
      <c r="C7874" s="9" t="s">
        <v>42</v>
      </c>
      <c r="D7874" s="9" t="s">
        <v>43</v>
      </c>
      <c r="E7874" s="10">
        <v>432.44</v>
      </c>
      <c r="F7874" s="10">
        <v>431.29353233830847</v>
      </c>
      <c r="G7874" s="10">
        <v>1.1464676616915312</v>
      </c>
      <c r="H7874" s="10">
        <v>433.45</v>
      </c>
      <c r="I7874" s="10">
        <v>-1.0099999999999909</v>
      </c>
      <c r="J7874" s="10">
        <v>1135</v>
      </c>
      <c r="K7874" s="10">
        <v>1132</v>
      </c>
      <c r="L7874" s="10">
        <v>3</v>
      </c>
      <c r="M7874" s="10">
        <v>1137.6600000000001</v>
      </c>
      <c r="N7874" s="10">
        <v>-2.6600000000000819</v>
      </c>
    </row>
    <row r="7875" spans="1:14" x14ac:dyDescent="0.25">
      <c r="A7875" s="9" t="s">
        <v>963</v>
      </c>
      <c r="B7875" s="9" t="s">
        <v>188</v>
      </c>
      <c r="C7875" s="9" t="s">
        <v>42</v>
      </c>
      <c r="D7875" s="9" t="s">
        <v>43</v>
      </c>
      <c r="E7875" s="10">
        <v>0</v>
      </c>
      <c r="F7875" s="10">
        <v>696.99507389162557</v>
      </c>
      <c r="G7875" s="10">
        <v>-696.99507389162557</v>
      </c>
      <c r="H7875" s="10">
        <v>707.45</v>
      </c>
      <c r="I7875" s="10">
        <v>-707.45</v>
      </c>
      <c r="J7875" s="10">
        <v>0</v>
      </c>
      <c r="K7875" s="10">
        <v>6792</v>
      </c>
      <c r="L7875" s="10">
        <v>-6792</v>
      </c>
      <c r="M7875" s="10">
        <v>6893.88</v>
      </c>
      <c r="N7875" s="10">
        <v>-6893.88</v>
      </c>
    </row>
    <row r="7876" spans="1:14" x14ac:dyDescent="0.25">
      <c r="A7876" s="9" t="s">
        <v>963</v>
      </c>
      <c r="B7876" s="9" t="s">
        <v>181</v>
      </c>
      <c r="C7876" s="9" t="s">
        <v>42</v>
      </c>
      <c r="D7876" s="9" t="s">
        <v>43</v>
      </c>
      <c r="E7876" s="10">
        <v>2953.5</v>
      </c>
      <c r="F7876" s="10">
        <v>3184.1576354679801</v>
      </c>
      <c r="G7876" s="10">
        <v>-230.65763546798007</v>
      </c>
      <c r="H7876" s="10">
        <v>3231.92</v>
      </c>
      <c r="I7876" s="10">
        <v>-278.42000000000007</v>
      </c>
      <c r="J7876" s="10">
        <v>6300</v>
      </c>
      <c r="K7876" s="10">
        <v>6792</v>
      </c>
      <c r="L7876" s="10">
        <v>-492</v>
      </c>
      <c r="M7876" s="10">
        <v>6893.88</v>
      </c>
      <c r="N7876" s="10">
        <v>-593.88000000000011</v>
      </c>
    </row>
    <row r="7877" spans="1:14" x14ac:dyDescent="0.25">
      <c r="A7877" s="9" t="s">
        <v>963</v>
      </c>
      <c r="B7877" s="9" t="s">
        <v>182</v>
      </c>
      <c r="C7877" s="9" t="s">
        <v>42</v>
      </c>
      <c r="D7877" s="9" t="s">
        <v>43</v>
      </c>
      <c r="E7877" s="10">
        <v>5776.85</v>
      </c>
      <c r="F7877" s="10">
        <v>5449.4975369458125</v>
      </c>
      <c r="G7877" s="10">
        <v>327.35246305418787</v>
      </c>
      <c r="H7877" s="10">
        <v>5531.24</v>
      </c>
      <c r="I7877" s="10">
        <v>245.61000000000058</v>
      </c>
      <c r="J7877" s="10">
        <v>7200</v>
      </c>
      <c r="K7877" s="10">
        <v>6792</v>
      </c>
      <c r="L7877" s="10">
        <v>408</v>
      </c>
      <c r="M7877" s="10">
        <v>6893.88</v>
      </c>
      <c r="N7877" s="10">
        <v>306.11999999999989</v>
      </c>
    </row>
    <row r="7878" spans="1:14" x14ac:dyDescent="0.25">
      <c r="A7878" s="9" t="s">
        <v>963</v>
      </c>
      <c r="B7878" s="9" t="s">
        <v>183</v>
      </c>
      <c r="C7878" s="9" t="s">
        <v>42</v>
      </c>
      <c r="D7878" s="9" t="s">
        <v>43</v>
      </c>
      <c r="E7878" s="10">
        <v>7076.26</v>
      </c>
      <c r="F7878" s="10">
        <v>7221.9310344827591</v>
      </c>
      <c r="G7878" s="10">
        <v>-145.67103448275884</v>
      </c>
      <c r="H7878" s="10">
        <v>7330.26</v>
      </c>
      <c r="I7878" s="10">
        <v>-254</v>
      </c>
      <c r="J7878" s="10">
        <v>6655</v>
      </c>
      <c r="K7878" s="10">
        <v>6792</v>
      </c>
      <c r="L7878" s="10">
        <v>-137</v>
      </c>
      <c r="M7878" s="10">
        <v>6893.88</v>
      </c>
      <c r="N7878" s="10">
        <v>-238.88000000000011</v>
      </c>
    </row>
    <row r="7879" spans="1:14" x14ac:dyDescent="0.25">
      <c r="A7879" s="9" t="s">
        <v>963</v>
      </c>
      <c r="B7879" s="9" t="s">
        <v>184</v>
      </c>
      <c r="C7879" s="9" t="s">
        <v>42</v>
      </c>
      <c r="D7879" s="9" t="s">
        <v>43</v>
      </c>
      <c r="E7879" s="10">
        <v>11301.78</v>
      </c>
      <c r="F7879" s="10">
        <v>11252.078817733991</v>
      </c>
      <c r="G7879" s="10">
        <v>49.70118226600971</v>
      </c>
      <c r="H7879" s="10">
        <v>11420.86</v>
      </c>
      <c r="I7879" s="10">
        <v>-119.07999999999993</v>
      </c>
      <c r="J7879" s="10">
        <v>1137</v>
      </c>
      <c r="K7879" s="10">
        <v>1132</v>
      </c>
      <c r="L7879" s="10">
        <v>5</v>
      </c>
      <c r="M7879" s="10">
        <v>1148.98</v>
      </c>
      <c r="N7879" s="10">
        <v>-11.980000000000018</v>
      </c>
    </row>
    <row r="7880" spans="1:14" x14ac:dyDescent="0.25">
      <c r="A7880" s="9" t="s">
        <v>964</v>
      </c>
      <c r="B7880" s="9" t="s">
        <v>25</v>
      </c>
      <c r="C7880" s="9" t="s">
        <v>26</v>
      </c>
      <c r="D7880" s="9" t="s">
        <v>27</v>
      </c>
      <c r="E7880" s="10">
        <v>2.68</v>
      </c>
      <c r="F7880" s="10">
        <v>0</v>
      </c>
      <c r="G7880" s="10">
        <v>2.68</v>
      </c>
      <c r="H7880" s="10">
        <v>0</v>
      </c>
      <c r="I7880" s="10">
        <v>2.68</v>
      </c>
      <c r="J7880" s="10">
        <v>0</v>
      </c>
      <c r="K7880" s="10">
        <v>0</v>
      </c>
      <c r="L7880" s="10">
        <v>0</v>
      </c>
      <c r="M7880" s="10">
        <v>0</v>
      </c>
      <c r="N7880" s="10">
        <v>0</v>
      </c>
    </row>
    <row r="7881" spans="1:14" x14ac:dyDescent="0.25">
      <c r="A7881" s="9" t="s">
        <v>964</v>
      </c>
      <c r="B7881" s="9" t="s">
        <v>258</v>
      </c>
      <c r="C7881" s="9" t="s">
        <v>33</v>
      </c>
      <c r="D7881" s="9" t="s">
        <v>27</v>
      </c>
      <c r="E7881" s="10">
        <v>30.85</v>
      </c>
      <c r="F7881" s="10">
        <v>0</v>
      </c>
      <c r="G7881" s="10">
        <v>30.85</v>
      </c>
      <c r="H7881" s="10">
        <v>32.19</v>
      </c>
      <c r="I7881" s="10">
        <v>-1.3399999999999963</v>
      </c>
      <c r="J7881" s="10">
        <v>4.08</v>
      </c>
      <c r="K7881" s="10">
        <v>0</v>
      </c>
      <c r="L7881" s="10">
        <v>4.08</v>
      </c>
      <c r="M7881" s="10">
        <v>4.2590000000000003</v>
      </c>
      <c r="N7881" s="10">
        <v>-0.17900000000000027</v>
      </c>
    </row>
    <row r="7882" spans="1:14" x14ac:dyDescent="0.25">
      <c r="A7882" s="9" t="s">
        <v>964</v>
      </c>
      <c r="B7882" s="9" t="s">
        <v>259</v>
      </c>
      <c r="C7882" s="9" t="s">
        <v>33</v>
      </c>
      <c r="D7882" s="9" t="s">
        <v>27</v>
      </c>
      <c r="E7882" s="10">
        <v>63.3</v>
      </c>
      <c r="F7882" s="10">
        <v>0</v>
      </c>
      <c r="G7882" s="10">
        <v>63.3</v>
      </c>
      <c r="H7882" s="10">
        <v>66.069999999999993</v>
      </c>
      <c r="I7882" s="10">
        <v>-2.769999999999996</v>
      </c>
      <c r="J7882" s="10">
        <v>4.08</v>
      </c>
      <c r="K7882" s="10">
        <v>0</v>
      </c>
      <c r="L7882" s="10">
        <v>4.08</v>
      </c>
      <c r="M7882" s="10">
        <v>4.2590000000000003</v>
      </c>
      <c r="N7882" s="10">
        <v>-0.17900000000000027</v>
      </c>
    </row>
    <row r="7883" spans="1:14" x14ac:dyDescent="0.25">
      <c r="A7883" s="9" t="s">
        <v>964</v>
      </c>
      <c r="B7883" s="9" t="s">
        <v>260</v>
      </c>
      <c r="C7883" s="9" t="s">
        <v>33</v>
      </c>
      <c r="D7883" s="9" t="s">
        <v>27</v>
      </c>
      <c r="E7883" s="10">
        <v>2495.35</v>
      </c>
      <c r="F7883" s="10">
        <v>0</v>
      </c>
      <c r="G7883" s="10">
        <v>2495.35</v>
      </c>
      <c r="H7883" s="10">
        <v>2604.21</v>
      </c>
      <c r="I7883" s="10">
        <v>-108.86000000000013</v>
      </c>
      <c r="J7883" s="10">
        <v>40.799999999999997</v>
      </c>
      <c r="K7883" s="10">
        <v>0</v>
      </c>
      <c r="L7883" s="10">
        <v>40.799999999999997</v>
      </c>
      <c r="M7883" s="10">
        <v>42.58</v>
      </c>
      <c r="N7883" s="10">
        <v>-1.7800000000000011</v>
      </c>
    </row>
    <row r="7884" spans="1:14" x14ac:dyDescent="0.25">
      <c r="A7884" s="9" t="s">
        <v>964</v>
      </c>
      <c r="B7884" s="9" t="s">
        <v>48</v>
      </c>
      <c r="C7884" s="9" t="s">
        <v>39</v>
      </c>
      <c r="D7884" s="9" t="s">
        <v>43</v>
      </c>
      <c r="E7884" s="10">
        <v>-17831.09</v>
      </c>
      <c r="F7884" s="10">
        <v>0</v>
      </c>
      <c r="G7884" s="10">
        <v>-17831.09</v>
      </c>
      <c r="H7884" s="10">
        <v>-17831.169999999998</v>
      </c>
      <c r="I7884" s="10">
        <v>7.9999999998108251E-2</v>
      </c>
      <c r="J7884" s="10">
        <v>-19800</v>
      </c>
      <c r="K7884" s="10">
        <v>0</v>
      </c>
      <c r="L7884" s="10">
        <v>-19800</v>
      </c>
      <c r="M7884" s="10">
        <v>-19800</v>
      </c>
      <c r="N7884" s="10">
        <v>0</v>
      </c>
    </row>
    <row r="7885" spans="1:14" x14ac:dyDescent="0.25">
      <c r="A7885" s="9" t="s">
        <v>964</v>
      </c>
      <c r="B7885" s="9" t="s">
        <v>266</v>
      </c>
      <c r="C7885" s="9" t="s">
        <v>42</v>
      </c>
      <c r="D7885" s="9" t="s">
        <v>43</v>
      </c>
      <c r="E7885" s="10">
        <v>1476.81</v>
      </c>
      <c r="F7885" s="10">
        <v>1476.8145956607493</v>
      </c>
      <c r="G7885" s="10">
        <v>-4.5956607493735646E-3</v>
      </c>
      <c r="H7885" s="10">
        <v>1497.49</v>
      </c>
      <c r="I7885" s="10">
        <v>-20.680000000000064</v>
      </c>
      <c r="J7885" s="10">
        <v>3267</v>
      </c>
      <c r="K7885" s="10">
        <v>3266.9999999999995</v>
      </c>
      <c r="L7885" s="10">
        <v>4.5474735088646412E-13</v>
      </c>
      <c r="M7885" s="10">
        <v>3312.7379999999998</v>
      </c>
      <c r="N7885" s="10">
        <v>-45.737999999999829</v>
      </c>
    </row>
    <row r="7886" spans="1:14" x14ac:dyDescent="0.25">
      <c r="A7886" s="9" t="s">
        <v>964</v>
      </c>
      <c r="B7886" s="9" t="s">
        <v>267</v>
      </c>
      <c r="C7886" s="9" t="s">
        <v>42</v>
      </c>
      <c r="D7886" s="9" t="s">
        <v>43</v>
      </c>
      <c r="E7886" s="10">
        <v>13762.1</v>
      </c>
      <c r="F7886" s="10">
        <v>13429.743842364533</v>
      </c>
      <c r="G7886" s="10">
        <v>332.35615763546775</v>
      </c>
      <c r="H7886" s="10">
        <v>13631.19</v>
      </c>
      <c r="I7886" s="10">
        <v>130.90999999999985</v>
      </c>
      <c r="J7886" s="10">
        <v>20290</v>
      </c>
      <c r="K7886" s="10">
        <v>19800</v>
      </c>
      <c r="L7886" s="10">
        <v>490</v>
      </c>
      <c r="M7886" s="10">
        <v>20097</v>
      </c>
      <c r="N7886" s="10">
        <v>193</v>
      </c>
    </row>
    <row r="7887" spans="1:14" x14ac:dyDescent="0.25">
      <c r="A7887" s="9" t="s">
        <v>965</v>
      </c>
      <c r="B7887" s="9" t="s">
        <v>25</v>
      </c>
      <c r="C7887" s="9" t="s">
        <v>26</v>
      </c>
      <c r="D7887" s="9" t="s">
        <v>27</v>
      </c>
      <c r="E7887" s="10">
        <v>973.69</v>
      </c>
      <c r="F7887" s="10">
        <v>0</v>
      </c>
      <c r="G7887" s="10">
        <v>973.69</v>
      </c>
      <c r="H7887" s="10">
        <v>0</v>
      </c>
      <c r="I7887" s="10">
        <v>973.69</v>
      </c>
      <c r="J7887" s="10">
        <v>0</v>
      </c>
      <c r="K7887" s="10">
        <v>0</v>
      </c>
      <c r="L7887" s="10">
        <v>0</v>
      </c>
      <c r="M7887" s="10">
        <v>0</v>
      </c>
      <c r="N7887" s="10">
        <v>0</v>
      </c>
    </row>
    <row r="7888" spans="1:14" x14ac:dyDescent="0.25">
      <c r="A7888" s="9" t="s">
        <v>965</v>
      </c>
      <c r="B7888" s="9" t="s">
        <v>258</v>
      </c>
      <c r="C7888" s="9" t="s">
        <v>33</v>
      </c>
      <c r="D7888" s="9" t="s">
        <v>27</v>
      </c>
      <c r="E7888" s="10">
        <v>92.55</v>
      </c>
      <c r="F7888" s="10">
        <v>0</v>
      </c>
      <c r="G7888" s="10">
        <v>92.55</v>
      </c>
      <c r="H7888" s="10">
        <v>97.17</v>
      </c>
      <c r="I7888" s="10">
        <v>-4.6200000000000045</v>
      </c>
      <c r="J7888" s="10">
        <v>12.24</v>
      </c>
      <c r="K7888" s="10">
        <v>0</v>
      </c>
      <c r="L7888" s="10">
        <v>12.24</v>
      </c>
      <c r="M7888" s="10">
        <v>12.853999999999999</v>
      </c>
      <c r="N7888" s="10">
        <v>-0.61399999999999899</v>
      </c>
    </row>
    <row r="7889" spans="1:14" x14ac:dyDescent="0.25">
      <c r="A7889" s="9" t="s">
        <v>965</v>
      </c>
      <c r="B7889" s="9" t="s">
        <v>259</v>
      </c>
      <c r="C7889" s="9" t="s">
        <v>33</v>
      </c>
      <c r="D7889" s="9" t="s">
        <v>27</v>
      </c>
      <c r="E7889" s="10">
        <v>189.9</v>
      </c>
      <c r="F7889" s="10">
        <v>0</v>
      </c>
      <c r="G7889" s="10">
        <v>189.9</v>
      </c>
      <c r="H7889" s="10">
        <v>199.42</v>
      </c>
      <c r="I7889" s="10">
        <v>-9.5199999999999818</v>
      </c>
      <c r="J7889" s="10">
        <v>12.24</v>
      </c>
      <c r="K7889" s="10">
        <v>0</v>
      </c>
      <c r="L7889" s="10">
        <v>12.24</v>
      </c>
      <c r="M7889" s="10">
        <v>12.853999999999999</v>
      </c>
      <c r="N7889" s="10">
        <v>-0.61399999999999899</v>
      </c>
    </row>
    <row r="7890" spans="1:14" x14ac:dyDescent="0.25">
      <c r="A7890" s="9" t="s">
        <v>965</v>
      </c>
      <c r="B7890" s="9" t="s">
        <v>260</v>
      </c>
      <c r="C7890" s="9" t="s">
        <v>33</v>
      </c>
      <c r="D7890" s="9" t="s">
        <v>27</v>
      </c>
      <c r="E7890" s="10">
        <v>7486.05</v>
      </c>
      <c r="F7890" s="10">
        <v>0</v>
      </c>
      <c r="G7890" s="10">
        <v>7486.05</v>
      </c>
      <c r="H7890" s="10">
        <v>7859.99</v>
      </c>
      <c r="I7890" s="10">
        <v>-373.9399999999996</v>
      </c>
      <c r="J7890" s="10">
        <v>122.4</v>
      </c>
      <c r="K7890" s="10">
        <v>0</v>
      </c>
      <c r="L7890" s="10">
        <v>122.4</v>
      </c>
      <c r="M7890" s="10">
        <v>128.51400000000001</v>
      </c>
      <c r="N7890" s="10">
        <v>-6.1140000000000043</v>
      </c>
    </row>
    <row r="7891" spans="1:14" x14ac:dyDescent="0.25">
      <c r="A7891" s="9" t="s">
        <v>965</v>
      </c>
      <c r="B7891" s="9" t="s">
        <v>101</v>
      </c>
      <c r="C7891" s="9" t="s">
        <v>39</v>
      </c>
      <c r="D7891" s="9" t="s">
        <v>43</v>
      </c>
      <c r="E7891" s="10">
        <v>-48060.19</v>
      </c>
      <c r="F7891" s="10">
        <v>0</v>
      </c>
      <c r="G7891" s="10">
        <v>-48060.19</v>
      </c>
      <c r="H7891" s="10">
        <v>-48059.89</v>
      </c>
      <c r="I7891" s="10">
        <v>-0.30000000000291038</v>
      </c>
      <c r="J7891" s="10">
        <v>-59760</v>
      </c>
      <c r="K7891" s="10">
        <v>0</v>
      </c>
      <c r="L7891" s="10">
        <v>-59760</v>
      </c>
      <c r="M7891" s="10">
        <v>-59760</v>
      </c>
      <c r="N7891" s="10">
        <v>0</v>
      </c>
    </row>
    <row r="7892" spans="1:14" x14ac:dyDescent="0.25">
      <c r="A7892" s="9" t="s">
        <v>965</v>
      </c>
      <c r="B7892" s="9" t="s">
        <v>262</v>
      </c>
      <c r="C7892" s="9" t="s">
        <v>42</v>
      </c>
      <c r="D7892" s="9" t="s">
        <v>43</v>
      </c>
      <c r="E7892" s="10">
        <v>4674.53</v>
      </c>
      <c r="F7892" s="10">
        <v>4674.7140039447731</v>
      </c>
      <c r="G7892" s="10">
        <v>-0.18400394477339432</v>
      </c>
      <c r="H7892" s="10">
        <v>4740.16</v>
      </c>
      <c r="I7892" s="10">
        <v>-65.630000000000109</v>
      </c>
      <c r="J7892" s="10">
        <v>9860</v>
      </c>
      <c r="K7892" s="10">
        <v>9860.4003944773176</v>
      </c>
      <c r="L7892" s="10">
        <v>-0.40039447731760447</v>
      </c>
      <c r="M7892" s="10">
        <v>9998.4459999999999</v>
      </c>
      <c r="N7892" s="10">
        <v>-138.44599999999991</v>
      </c>
    </row>
    <row r="7893" spans="1:14" x14ac:dyDescent="0.25">
      <c r="A7893" s="9" t="s">
        <v>965</v>
      </c>
      <c r="B7893" s="9" t="s">
        <v>261</v>
      </c>
      <c r="C7893" s="9" t="s">
        <v>42</v>
      </c>
      <c r="D7893" s="9" t="s">
        <v>43</v>
      </c>
      <c r="E7893" s="10">
        <v>34643.47</v>
      </c>
      <c r="F7893" s="10">
        <v>34643.467980295572</v>
      </c>
      <c r="G7893" s="10">
        <v>2.0197044286760502E-3</v>
      </c>
      <c r="H7893" s="10">
        <v>35163.120000000003</v>
      </c>
      <c r="I7893" s="10">
        <v>-519.65000000000146</v>
      </c>
      <c r="J7893" s="10">
        <v>59760</v>
      </c>
      <c r="K7893" s="10">
        <v>59760</v>
      </c>
      <c r="L7893" s="10">
        <v>0</v>
      </c>
      <c r="M7893" s="10">
        <v>60656.4</v>
      </c>
      <c r="N7893" s="10">
        <v>-896.40000000000146</v>
      </c>
    </row>
    <row r="7894" spans="1:14" x14ac:dyDescent="0.25">
      <c r="A7894" s="9" t="s">
        <v>966</v>
      </c>
      <c r="B7894" s="9" t="s">
        <v>25</v>
      </c>
      <c r="C7894" s="9" t="s">
        <v>26</v>
      </c>
      <c r="D7894" s="9" t="s">
        <v>27</v>
      </c>
      <c r="E7894" s="10">
        <v>-499.84</v>
      </c>
      <c r="F7894" s="10">
        <v>0</v>
      </c>
      <c r="G7894" s="10">
        <v>-499.84</v>
      </c>
      <c r="H7894" s="10">
        <v>0</v>
      </c>
      <c r="I7894" s="10">
        <v>-499.84</v>
      </c>
      <c r="J7894" s="10">
        <v>0</v>
      </c>
      <c r="K7894" s="10">
        <v>0</v>
      </c>
      <c r="L7894" s="10">
        <v>0</v>
      </c>
      <c r="M7894" s="10">
        <v>0</v>
      </c>
      <c r="N7894" s="10">
        <v>0</v>
      </c>
    </row>
    <row r="7895" spans="1:14" x14ac:dyDescent="0.25">
      <c r="A7895" s="9" t="s">
        <v>966</v>
      </c>
      <c r="B7895" s="9" t="s">
        <v>258</v>
      </c>
      <c r="C7895" s="9" t="s">
        <v>33</v>
      </c>
      <c r="D7895" s="9" t="s">
        <v>27</v>
      </c>
      <c r="E7895" s="10">
        <v>115.68</v>
      </c>
      <c r="F7895" s="10">
        <v>0</v>
      </c>
      <c r="G7895" s="10">
        <v>115.68</v>
      </c>
      <c r="H7895" s="10">
        <v>109.46</v>
      </c>
      <c r="I7895" s="10">
        <v>6.2200000000000131</v>
      </c>
      <c r="J7895" s="10">
        <v>15.3</v>
      </c>
      <c r="K7895" s="10">
        <v>0</v>
      </c>
      <c r="L7895" s="10">
        <v>15.3</v>
      </c>
      <c r="M7895" s="10">
        <v>14.481</v>
      </c>
      <c r="N7895" s="10">
        <v>0.81900000000000084</v>
      </c>
    </row>
    <row r="7896" spans="1:14" x14ac:dyDescent="0.25">
      <c r="A7896" s="9" t="s">
        <v>966</v>
      </c>
      <c r="B7896" s="9" t="s">
        <v>259</v>
      </c>
      <c r="C7896" s="9" t="s">
        <v>33</v>
      </c>
      <c r="D7896" s="9" t="s">
        <v>27</v>
      </c>
      <c r="E7896" s="10">
        <v>237.37</v>
      </c>
      <c r="F7896" s="10">
        <v>0</v>
      </c>
      <c r="G7896" s="10">
        <v>237.37</v>
      </c>
      <c r="H7896" s="10">
        <v>224.65</v>
      </c>
      <c r="I7896" s="10">
        <v>12.719999999999999</v>
      </c>
      <c r="J7896" s="10">
        <v>15.3</v>
      </c>
      <c r="K7896" s="10">
        <v>0</v>
      </c>
      <c r="L7896" s="10">
        <v>15.3</v>
      </c>
      <c r="M7896" s="10">
        <v>14.481</v>
      </c>
      <c r="N7896" s="10">
        <v>0.81900000000000084</v>
      </c>
    </row>
    <row r="7897" spans="1:14" x14ac:dyDescent="0.25">
      <c r="A7897" s="9" t="s">
        <v>966</v>
      </c>
      <c r="B7897" s="9" t="s">
        <v>260</v>
      </c>
      <c r="C7897" s="9" t="s">
        <v>33</v>
      </c>
      <c r="D7897" s="9" t="s">
        <v>27</v>
      </c>
      <c r="E7897" s="10">
        <v>9357.56</v>
      </c>
      <c r="F7897" s="10">
        <v>0</v>
      </c>
      <c r="G7897" s="10">
        <v>9357.56</v>
      </c>
      <c r="H7897" s="10">
        <v>8854.33</v>
      </c>
      <c r="I7897" s="10">
        <v>503.22999999999956</v>
      </c>
      <c r="J7897" s="10">
        <v>153</v>
      </c>
      <c r="K7897" s="10">
        <v>0</v>
      </c>
      <c r="L7897" s="10">
        <v>153</v>
      </c>
      <c r="M7897" s="10">
        <v>144.77199999999999</v>
      </c>
      <c r="N7897" s="10">
        <v>8.2280000000000086</v>
      </c>
    </row>
    <row r="7898" spans="1:14" x14ac:dyDescent="0.25">
      <c r="A7898" s="9" t="s">
        <v>966</v>
      </c>
      <c r="B7898" s="9" t="s">
        <v>48</v>
      </c>
      <c r="C7898" s="9" t="s">
        <v>39</v>
      </c>
      <c r="D7898" s="9" t="s">
        <v>43</v>
      </c>
      <c r="E7898" s="10">
        <v>-60625.7</v>
      </c>
      <c r="F7898" s="10">
        <v>0</v>
      </c>
      <c r="G7898" s="10">
        <v>-60625.7</v>
      </c>
      <c r="H7898" s="10">
        <v>-60625.97</v>
      </c>
      <c r="I7898" s="10">
        <v>0.27000000000407454</v>
      </c>
      <c r="J7898" s="10">
        <v>-67320</v>
      </c>
      <c r="K7898" s="10">
        <v>0</v>
      </c>
      <c r="L7898" s="10">
        <v>-67320</v>
      </c>
      <c r="M7898" s="10">
        <v>-67320</v>
      </c>
      <c r="N7898" s="10">
        <v>0</v>
      </c>
    </row>
    <row r="7899" spans="1:14" x14ac:dyDescent="0.25">
      <c r="A7899" s="9" t="s">
        <v>966</v>
      </c>
      <c r="B7899" s="9" t="s">
        <v>266</v>
      </c>
      <c r="C7899" s="9" t="s">
        <v>42</v>
      </c>
      <c r="D7899" s="9" t="s">
        <v>43</v>
      </c>
      <c r="E7899" s="10">
        <v>5021.26</v>
      </c>
      <c r="F7899" s="10">
        <v>5021.1735700197232</v>
      </c>
      <c r="G7899" s="10">
        <v>8.6429980276989227E-2</v>
      </c>
      <c r="H7899" s="10">
        <v>5091.47</v>
      </c>
      <c r="I7899" s="10">
        <v>-70.210000000000036</v>
      </c>
      <c r="J7899" s="10">
        <v>11108</v>
      </c>
      <c r="K7899" s="10">
        <v>11107.799802761339</v>
      </c>
      <c r="L7899" s="10">
        <v>0.20019723866062122</v>
      </c>
      <c r="M7899" s="10">
        <v>11263.308999999999</v>
      </c>
      <c r="N7899" s="10">
        <v>-155.30899999999929</v>
      </c>
    </row>
    <row r="7900" spans="1:14" x14ac:dyDescent="0.25">
      <c r="A7900" s="9" t="s">
        <v>966</v>
      </c>
      <c r="B7900" s="9" t="s">
        <v>267</v>
      </c>
      <c r="C7900" s="9" t="s">
        <v>42</v>
      </c>
      <c r="D7900" s="9" t="s">
        <v>43</v>
      </c>
      <c r="E7900" s="10">
        <v>46393.67</v>
      </c>
      <c r="F7900" s="10">
        <v>45661.133004926109</v>
      </c>
      <c r="G7900" s="10">
        <v>732.53699507388956</v>
      </c>
      <c r="H7900" s="10">
        <v>46346.05</v>
      </c>
      <c r="I7900" s="10">
        <v>47.619999999995343</v>
      </c>
      <c r="J7900" s="10">
        <v>68400</v>
      </c>
      <c r="K7900" s="10">
        <v>67320</v>
      </c>
      <c r="L7900" s="10">
        <v>1080</v>
      </c>
      <c r="M7900" s="10">
        <v>68329.8</v>
      </c>
      <c r="N7900" s="10">
        <v>70.19999999999709</v>
      </c>
    </row>
    <row r="7901" spans="1:14" x14ac:dyDescent="0.25">
      <c r="A7901" s="9" t="s">
        <v>967</v>
      </c>
      <c r="B7901" s="9" t="s">
        <v>25</v>
      </c>
      <c r="C7901" s="9" t="s">
        <v>26</v>
      </c>
      <c r="D7901" s="9" t="s">
        <v>27</v>
      </c>
      <c r="E7901" s="10">
        <v>-4995.71</v>
      </c>
      <c r="F7901" s="10">
        <v>0</v>
      </c>
      <c r="G7901" s="10">
        <v>-4995.71</v>
      </c>
      <c r="H7901" s="10">
        <v>0</v>
      </c>
      <c r="I7901" s="10">
        <v>-4995.71</v>
      </c>
      <c r="J7901" s="10">
        <v>0</v>
      </c>
      <c r="K7901" s="10">
        <v>0</v>
      </c>
      <c r="L7901" s="10">
        <v>0</v>
      </c>
      <c r="M7901" s="10">
        <v>0</v>
      </c>
      <c r="N7901" s="10">
        <v>0</v>
      </c>
    </row>
    <row r="7902" spans="1:14" x14ac:dyDescent="0.25">
      <c r="A7902" s="9" t="s">
        <v>967</v>
      </c>
      <c r="B7902" s="9" t="s">
        <v>258</v>
      </c>
      <c r="C7902" s="9" t="s">
        <v>33</v>
      </c>
      <c r="D7902" s="9" t="s">
        <v>27</v>
      </c>
      <c r="E7902" s="10">
        <v>582.20000000000005</v>
      </c>
      <c r="F7902" s="10">
        <v>0</v>
      </c>
      <c r="G7902" s="10">
        <v>582.20000000000005</v>
      </c>
      <c r="H7902" s="10">
        <v>534.07000000000005</v>
      </c>
      <c r="I7902" s="10">
        <v>48.129999999999995</v>
      </c>
      <c r="J7902" s="10">
        <v>77</v>
      </c>
      <c r="K7902" s="10">
        <v>0</v>
      </c>
      <c r="L7902" s="10">
        <v>77</v>
      </c>
      <c r="M7902" s="10">
        <v>70.650999999999996</v>
      </c>
      <c r="N7902" s="10">
        <v>6.3490000000000038</v>
      </c>
    </row>
    <row r="7903" spans="1:14" x14ac:dyDescent="0.25">
      <c r="A7903" s="9" t="s">
        <v>967</v>
      </c>
      <c r="B7903" s="9" t="s">
        <v>259</v>
      </c>
      <c r="C7903" s="9" t="s">
        <v>33</v>
      </c>
      <c r="D7903" s="9" t="s">
        <v>27</v>
      </c>
      <c r="E7903" s="10">
        <v>1194.6199999999999</v>
      </c>
      <c r="F7903" s="10">
        <v>0</v>
      </c>
      <c r="G7903" s="10">
        <v>1194.6199999999999</v>
      </c>
      <c r="H7903" s="10">
        <v>1096.05</v>
      </c>
      <c r="I7903" s="10">
        <v>98.569999999999936</v>
      </c>
      <c r="J7903" s="10">
        <v>77</v>
      </c>
      <c r="K7903" s="10">
        <v>0</v>
      </c>
      <c r="L7903" s="10">
        <v>77</v>
      </c>
      <c r="M7903" s="10">
        <v>70.650999999999996</v>
      </c>
      <c r="N7903" s="10">
        <v>6.3490000000000038</v>
      </c>
    </row>
    <row r="7904" spans="1:14" x14ac:dyDescent="0.25">
      <c r="A7904" s="9" t="s">
        <v>967</v>
      </c>
      <c r="B7904" s="9" t="s">
        <v>260</v>
      </c>
      <c r="C7904" s="9" t="s">
        <v>33</v>
      </c>
      <c r="D7904" s="9" t="s">
        <v>27</v>
      </c>
      <c r="E7904" s="10">
        <v>47093.58</v>
      </c>
      <c r="F7904" s="10">
        <v>0</v>
      </c>
      <c r="G7904" s="10">
        <v>47093.58</v>
      </c>
      <c r="H7904" s="10">
        <v>43200.37</v>
      </c>
      <c r="I7904" s="10">
        <v>3893.2099999999991</v>
      </c>
      <c r="J7904" s="10">
        <v>770</v>
      </c>
      <c r="K7904" s="10">
        <v>0</v>
      </c>
      <c r="L7904" s="10">
        <v>770</v>
      </c>
      <c r="M7904" s="10">
        <v>706.34199999999998</v>
      </c>
      <c r="N7904" s="10">
        <v>63.658000000000015</v>
      </c>
    </row>
    <row r="7905" spans="1:14" x14ac:dyDescent="0.25">
      <c r="A7905" s="9" t="s">
        <v>967</v>
      </c>
      <c r="B7905" s="9" t="s">
        <v>101</v>
      </c>
      <c r="C7905" s="9" t="s">
        <v>39</v>
      </c>
      <c r="D7905" s="9" t="s">
        <v>43</v>
      </c>
      <c r="E7905" s="10">
        <v>-264150.09000000003</v>
      </c>
      <c r="F7905" s="10">
        <v>0</v>
      </c>
      <c r="G7905" s="10">
        <v>-264150.09000000003</v>
      </c>
      <c r="H7905" s="10">
        <v>-264148.44</v>
      </c>
      <c r="I7905" s="10">
        <v>-1.6500000000232831</v>
      </c>
      <c r="J7905" s="10">
        <v>-328455</v>
      </c>
      <c r="K7905" s="10">
        <v>0</v>
      </c>
      <c r="L7905" s="10">
        <v>-328455</v>
      </c>
      <c r="M7905" s="10">
        <v>-328455</v>
      </c>
      <c r="N7905" s="10">
        <v>0</v>
      </c>
    </row>
    <row r="7906" spans="1:14" x14ac:dyDescent="0.25">
      <c r="A7906" s="9" t="s">
        <v>967</v>
      </c>
      <c r="B7906" s="9" t="s">
        <v>262</v>
      </c>
      <c r="C7906" s="9" t="s">
        <v>42</v>
      </c>
      <c r="D7906" s="9" t="s">
        <v>43</v>
      </c>
      <c r="E7906" s="10">
        <v>25692.84</v>
      </c>
      <c r="F7906" s="10">
        <v>25693.343195266272</v>
      </c>
      <c r="G7906" s="10">
        <v>-0.50319526627208688</v>
      </c>
      <c r="H7906" s="10">
        <v>26053.05</v>
      </c>
      <c r="I7906" s="10">
        <v>-360.20999999999913</v>
      </c>
      <c r="J7906" s="10">
        <v>54194</v>
      </c>
      <c r="K7906" s="10">
        <v>54195.07495069033</v>
      </c>
      <c r="L7906" s="10">
        <v>-1.0749506903302972</v>
      </c>
      <c r="M7906" s="10">
        <v>54953.805999999997</v>
      </c>
      <c r="N7906" s="10">
        <v>-759.80599999999686</v>
      </c>
    </row>
    <row r="7907" spans="1:14" x14ac:dyDescent="0.25">
      <c r="A7907" s="9" t="s">
        <v>967</v>
      </c>
      <c r="B7907" s="9" t="s">
        <v>261</v>
      </c>
      <c r="C7907" s="9" t="s">
        <v>42</v>
      </c>
      <c r="D7907" s="9" t="s">
        <v>43</v>
      </c>
      <c r="E7907" s="10">
        <v>194582.56</v>
      </c>
      <c r="F7907" s="10">
        <v>190408.65024630542</v>
      </c>
      <c r="G7907" s="10">
        <v>4173.9097536945774</v>
      </c>
      <c r="H7907" s="10">
        <v>193264.78</v>
      </c>
      <c r="I7907" s="10">
        <v>1317.7799999999988</v>
      </c>
      <c r="J7907" s="10">
        <v>335655</v>
      </c>
      <c r="K7907" s="10">
        <v>328455</v>
      </c>
      <c r="L7907" s="10">
        <v>7200</v>
      </c>
      <c r="M7907" s="10">
        <v>333381.82500000001</v>
      </c>
      <c r="N7907" s="10">
        <v>2273.1749999999884</v>
      </c>
    </row>
    <row r="7908" spans="1:14" x14ac:dyDescent="0.25">
      <c r="A7908" s="9" t="s">
        <v>968</v>
      </c>
      <c r="B7908" s="9" t="s">
        <v>25</v>
      </c>
      <c r="C7908" s="9" t="s">
        <v>26</v>
      </c>
      <c r="D7908" s="9" t="s">
        <v>27</v>
      </c>
      <c r="E7908" s="10">
        <v>1697.4</v>
      </c>
      <c r="F7908" s="10">
        <v>0</v>
      </c>
      <c r="G7908" s="10">
        <v>1697.4</v>
      </c>
      <c r="H7908" s="10">
        <v>0</v>
      </c>
      <c r="I7908" s="10">
        <v>1697.4</v>
      </c>
      <c r="J7908" s="10">
        <v>0</v>
      </c>
      <c r="K7908" s="10">
        <v>0</v>
      </c>
      <c r="L7908" s="10">
        <v>0</v>
      </c>
      <c r="M7908" s="10">
        <v>0</v>
      </c>
      <c r="N7908" s="10">
        <v>0</v>
      </c>
    </row>
    <row r="7909" spans="1:14" x14ac:dyDescent="0.25">
      <c r="A7909" s="9" t="s">
        <v>968</v>
      </c>
      <c r="B7909" s="9" t="s">
        <v>28</v>
      </c>
      <c r="C7909" s="9" t="s">
        <v>29</v>
      </c>
      <c r="D7909" s="9" t="s">
        <v>27</v>
      </c>
      <c r="E7909" s="10">
        <v>5.38</v>
      </c>
      <c r="F7909" s="10">
        <v>0</v>
      </c>
      <c r="G7909" s="10">
        <v>5.38</v>
      </c>
      <c r="H7909" s="10">
        <v>5.4</v>
      </c>
      <c r="I7909" s="10">
        <v>-2.0000000000000462E-2</v>
      </c>
      <c r="J7909" s="10">
        <v>0</v>
      </c>
      <c r="K7909" s="10">
        <v>0</v>
      </c>
      <c r="L7909" s="10">
        <v>0</v>
      </c>
      <c r="M7909" s="10">
        <v>0</v>
      </c>
      <c r="N7909" s="10">
        <v>0</v>
      </c>
    </row>
    <row r="7910" spans="1:14" x14ac:dyDescent="0.25">
      <c r="A7910" s="9" t="s">
        <v>968</v>
      </c>
      <c r="B7910" s="9" t="s">
        <v>30</v>
      </c>
      <c r="C7910" s="9" t="s">
        <v>29</v>
      </c>
      <c r="D7910" s="9" t="s">
        <v>27</v>
      </c>
      <c r="E7910" s="10">
        <v>125.42</v>
      </c>
      <c r="F7910" s="10">
        <v>0</v>
      </c>
      <c r="G7910" s="10">
        <v>125.42</v>
      </c>
      <c r="H7910" s="10">
        <v>126.05</v>
      </c>
      <c r="I7910" s="10">
        <v>-0.62999999999999545</v>
      </c>
      <c r="J7910" s="10">
        <v>0</v>
      </c>
      <c r="K7910" s="10">
        <v>0</v>
      </c>
      <c r="L7910" s="10">
        <v>0</v>
      </c>
      <c r="M7910" s="10">
        <v>0</v>
      </c>
      <c r="N7910" s="10">
        <v>0</v>
      </c>
    </row>
    <row r="7911" spans="1:14" x14ac:dyDescent="0.25">
      <c r="A7911" s="9" t="s">
        <v>968</v>
      </c>
      <c r="B7911" s="9" t="s">
        <v>31</v>
      </c>
      <c r="C7911" s="9" t="s">
        <v>29</v>
      </c>
      <c r="D7911" s="9" t="s">
        <v>27</v>
      </c>
      <c r="E7911" s="10">
        <v>842.11</v>
      </c>
      <c r="F7911" s="10">
        <v>0</v>
      </c>
      <c r="G7911" s="10">
        <v>842.11</v>
      </c>
      <c r="H7911" s="10">
        <v>846.32</v>
      </c>
      <c r="I7911" s="10">
        <v>-4.2100000000000364</v>
      </c>
      <c r="J7911" s="10">
        <v>0</v>
      </c>
      <c r="K7911" s="10">
        <v>0</v>
      </c>
      <c r="L7911" s="10">
        <v>0</v>
      </c>
      <c r="M7911" s="10">
        <v>0</v>
      </c>
      <c r="N7911" s="10">
        <v>0</v>
      </c>
    </row>
    <row r="7912" spans="1:14" x14ac:dyDescent="0.25">
      <c r="A7912" s="9" t="s">
        <v>968</v>
      </c>
      <c r="B7912" s="9" t="s">
        <v>32</v>
      </c>
      <c r="C7912" s="9" t="s">
        <v>33</v>
      </c>
      <c r="D7912" s="9" t="s">
        <v>27</v>
      </c>
      <c r="E7912" s="10">
        <v>1177.97</v>
      </c>
      <c r="F7912" s="10">
        <v>0</v>
      </c>
      <c r="G7912" s="10">
        <v>1177.97</v>
      </c>
      <c r="H7912" s="10">
        <v>1393.12</v>
      </c>
      <c r="I7912" s="10">
        <v>-215.14999999999986</v>
      </c>
      <c r="J7912" s="10">
        <v>3.34</v>
      </c>
      <c r="K7912" s="10">
        <v>0</v>
      </c>
      <c r="L7912" s="10">
        <v>3.34</v>
      </c>
      <c r="M7912" s="10">
        <v>3.95</v>
      </c>
      <c r="N7912" s="10">
        <v>-0.61000000000000032</v>
      </c>
    </row>
    <row r="7913" spans="1:14" x14ac:dyDescent="0.25">
      <c r="A7913" s="9" t="s">
        <v>968</v>
      </c>
      <c r="B7913" s="9" t="s">
        <v>34</v>
      </c>
      <c r="C7913" s="9" t="s">
        <v>33</v>
      </c>
      <c r="D7913" s="9" t="s">
        <v>27</v>
      </c>
      <c r="E7913" s="10">
        <v>4049.32</v>
      </c>
      <c r="F7913" s="10">
        <v>0</v>
      </c>
      <c r="G7913" s="10">
        <v>4049.32</v>
      </c>
      <c r="H7913" s="10">
        <v>4788.8999999999996</v>
      </c>
      <c r="I7913" s="10">
        <v>-739.57999999999947</v>
      </c>
      <c r="J7913" s="10">
        <v>3.34</v>
      </c>
      <c r="K7913" s="10">
        <v>0</v>
      </c>
      <c r="L7913" s="10">
        <v>3.34</v>
      </c>
      <c r="M7913" s="10">
        <v>3.95</v>
      </c>
      <c r="N7913" s="10">
        <v>-0.61000000000000032</v>
      </c>
    </row>
    <row r="7914" spans="1:14" x14ac:dyDescent="0.25">
      <c r="A7914" s="9" t="s">
        <v>968</v>
      </c>
      <c r="B7914" s="9" t="s">
        <v>35</v>
      </c>
      <c r="C7914" s="9" t="s">
        <v>33</v>
      </c>
      <c r="D7914" s="9" t="s">
        <v>27</v>
      </c>
      <c r="E7914" s="10">
        <v>4381.1099999999997</v>
      </c>
      <c r="F7914" s="10">
        <v>0</v>
      </c>
      <c r="G7914" s="10">
        <v>4381.1099999999997</v>
      </c>
      <c r="H7914" s="10">
        <v>5181.26</v>
      </c>
      <c r="I7914" s="10">
        <v>-800.15000000000055</v>
      </c>
      <c r="J7914" s="10">
        <v>70.14</v>
      </c>
      <c r="K7914" s="10">
        <v>0</v>
      </c>
      <c r="L7914" s="10">
        <v>70.14</v>
      </c>
      <c r="M7914" s="10">
        <v>82.95</v>
      </c>
      <c r="N7914" s="10">
        <v>-12.810000000000002</v>
      </c>
    </row>
    <row r="7915" spans="1:14" x14ac:dyDescent="0.25">
      <c r="A7915" s="9" t="s">
        <v>968</v>
      </c>
      <c r="B7915" s="9" t="s">
        <v>36</v>
      </c>
      <c r="C7915" s="9" t="s">
        <v>29</v>
      </c>
      <c r="D7915" s="9" t="s">
        <v>27</v>
      </c>
      <c r="E7915" s="10">
        <v>9434.69</v>
      </c>
      <c r="F7915" s="10">
        <v>0</v>
      </c>
      <c r="G7915" s="10">
        <v>9434.69</v>
      </c>
      <c r="H7915" s="10">
        <v>9481.86</v>
      </c>
      <c r="I7915" s="10">
        <v>-47.170000000000073</v>
      </c>
      <c r="J7915" s="10">
        <v>0</v>
      </c>
      <c r="K7915" s="10">
        <v>0</v>
      </c>
      <c r="L7915" s="10">
        <v>0</v>
      </c>
      <c r="M7915" s="10">
        <v>0</v>
      </c>
      <c r="N7915" s="10">
        <v>0</v>
      </c>
    </row>
    <row r="7916" spans="1:14" x14ac:dyDescent="0.25">
      <c r="A7916" s="9" t="s">
        <v>968</v>
      </c>
      <c r="B7916" s="9" t="s">
        <v>37</v>
      </c>
      <c r="C7916" s="9" t="s">
        <v>29</v>
      </c>
      <c r="D7916" s="9" t="s">
        <v>27</v>
      </c>
      <c r="E7916" s="10">
        <v>21817.77</v>
      </c>
      <c r="F7916" s="10">
        <v>0</v>
      </c>
      <c r="G7916" s="10">
        <v>21817.77</v>
      </c>
      <c r="H7916" s="10">
        <v>21926.86</v>
      </c>
      <c r="I7916" s="10">
        <v>-109.09000000000015</v>
      </c>
      <c r="J7916" s="10">
        <v>0</v>
      </c>
      <c r="K7916" s="10">
        <v>0</v>
      </c>
      <c r="L7916" s="10">
        <v>0</v>
      </c>
      <c r="M7916" s="10">
        <v>0</v>
      </c>
      <c r="N7916" s="10">
        <v>0</v>
      </c>
    </row>
    <row r="7917" spans="1:14" x14ac:dyDescent="0.25">
      <c r="A7917" s="9" t="s">
        <v>968</v>
      </c>
      <c r="B7917" s="9" t="s">
        <v>106</v>
      </c>
      <c r="C7917" s="9" t="s">
        <v>39</v>
      </c>
      <c r="D7917" s="9" t="s">
        <v>40</v>
      </c>
      <c r="E7917" s="10">
        <v>-506021.17</v>
      </c>
      <c r="F7917" s="10">
        <v>0</v>
      </c>
      <c r="G7917" s="10">
        <v>-506021.17</v>
      </c>
      <c r="H7917" s="10">
        <v>-506021.17</v>
      </c>
      <c r="I7917" s="10">
        <v>0</v>
      </c>
      <c r="J7917" s="10">
        <v>-2844</v>
      </c>
      <c r="K7917" s="10">
        <v>0</v>
      </c>
      <c r="L7917" s="10">
        <v>-2844</v>
      </c>
      <c r="M7917" s="10">
        <v>-2844</v>
      </c>
      <c r="N7917" s="10">
        <v>0</v>
      </c>
    </row>
    <row r="7918" spans="1:14" x14ac:dyDescent="0.25">
      <c r="A7918" s="9" t="s">
        <v>968</v>
      </c>
      <c r="B7918" s="9" t="s">
        <v>92</v>
      </c>
      <c r="C7918" s="9" t="s">
        <v>42</v>
      </c>
      <c r="D7918" s="9" t="s">
        <v>43</v>
      </c>
      <c r="E7918" s="10">
        <v>17.88</v>
      </c>
      <c r="F7918" s="10">
        <v>0</v>
      </c>
      <c r="G7918" s="10">
        <v>17.88</v>
      </c>
      <c r="H7918" s="10">
        <v>0</v>
      </c>
      <c r="I7918" s="10">
        <v>17.88</v>
      </c>
      <c r="J7918" s="10">
        <v>210</v>
      </c>
      <c r="K7918" s="10">
        <v>0</v>
      </c>
      <c r="L7918" s="10">
        <v>210</v>
      </c>
      <c r="M7918" s="10">
        <v>0</v>
      </c>
      <c r="N7918" s="10">
        <v>210</v>
      </c>
    </row>
    <row r="7919" spans="1:14" x14ac:dyDescent="0.25">
      <c r="A7919" s="9" t="s">
        <v>968</v>
      </c>
      <c r="B7919" s="9" t="s">
        <v>107</v>
      </c>
      <c r="C7919" s="9" t="s">
        <v>42</v>
      </c>
      <c r="D7919" s="9" t="s">
        <v>43</v>
      </c>
      <c r="E7919" s="10">
        <v>1788.11</v>
      </c>
      <c r="F7919" s="10">
        <v>1773.9704433497536</v>
      </c>
      <c r="G7919" s="10">
        <v>14.139556650246277</v>
      </c>
      <c r="H7919" s="10">
        <v>1800.58</v>
      </c>
      <c r="I7919" s="10">
        <v>-12.470000000000027</v>
      </c>
      <c r="J7919" s="10">
        <v>34400</v>
      </c>
      <c r="K7919" s="10">
        <v>34128</v>
      </c>
      <c r="L7919" s="10">
        <v>272</v>
      </c>
      <c r="M7919" s="10">
        <v>34639.919999999998</v>
      </c>
      <c r="N7919" s="10">
        <v>-239.91999999999825</v>
      </c>
    </row>
    <row r="7920" spans="1:14" x14ac:dyDescent="0.25">
      <c r="A7920" s="9" t="s">
        <v>968</v>
      </c>
      <c r="B7920" s="9" t="s">
        <v>44</v>
      </c>
      <c r="C7920" s="9" t="s">
        <v>42</v>
      </c>
      <c r="D7920" s="9" t="s">
        <v>43</v>
      </c>
      <c r="E7920" s="10">
        <v>2824.35</v>
      </c>
      <c r="F7920" s="10">
        <v>2818.4079601990052</v>
      </c>
      <c r="G7920" s="10">
        <v>5.9420398009947348</v>
      </c>
      <c r="H7920" s="10">
        <v>2832.5</v>
      </c>
      <c r="I7920" s="10">
        <v>-8.1500000000000909</v>
      </c>
      <c r="J7920" s="10">
        <v>2850</v>
      </c>
      <c r="K7920" s="10">
        <v>2844</v>
      </c>
      <c r="L7920" s="10">
        <v>6</v>
      </c>
      <c r="M7920" s="10">
        <v>2858.22</v>
      </c>
      <c r="N7920" s="10">
        <v>-8.2199999999997999</v>
      </c>
    </row>
    <row r="7921" spans="1:14" x14ac:dyDescent="0.25">
      <c r="A7921" s="9" t="s">
        <v>968</v>
      </c>
      <c r="B7921" s="9" t="s">
        <v>99</v>
      </c>
      <c r="C7921" s="9" t="s">
        <v>42</v>
      </c>
      <c r="D7921" s="9" t="s">
        <v>43</v>
      </c>
      <c r="E7921" s="10">
        <v>7782.85</v>
      </c>
      <c r="F7921" s="10">
        <v>7698.9359605911332</v>
      </c>
      <c r="G7921" s="10">
        <v>83.914039408867211</v>
      </c>
      <c r="H7921" s="10">
        <v>7814.42</v>
      </c>
      <c r="I7921" s="10">
        <v>-31.569999999999709</v>
      </c>
      <c r="J7921" s="10">
        <v>34500</v>
      </c>
      <c r="K7921" s="10">
        <v>34128</v>
      </c>
      <c r="L7921" s="10">
        <v>372</v>
      </c>
      <c r="M7921" s="10">
        <v>34639.919999999998</v>
      </c>
      <c r="N7921" s="10">
        <v>-139.91999999999825</v>
      </c>
    </row>
    <row r="7922" spans="1:14" x14ac:dyDescent="0.25">
      <c r="A7922" s="9" t="s">
        <v>968</v>
      </c>
      <c r="B7922" s="9" t="s">
        <v>100</v>
      </c>
      <c r="C7922" s="9" t="s">
        <v>42</v>
      </c>
      <c r="D7922" s="9" t="s">
        <v>43</v>
      </c>
      <c r="E7922" s="10">
        <v>10000.51</v>
      </c>
      <c r="F7922" s="10">
        <v>9892.6798029556649</v>
      </c>
      <c r="G7922" s="10">
        <v>107.83019704433536</v>
      </c>
      <c r="H7922" s="10">
        <v>10041.07</v>
      </c>
      <c r="I7922" s="10">
        <v>-40.559999999999491</v>
      </c>
      <c r="J7922" s="10">
        <v>34500</v>
      </c>
      <c r="K7922" s="10">
        <v>34128</v>
      </c>
      <c r="L7922" s="10">
        <v>372</v>
      </c>
      <c r="M7922" s="10">
        <v>34639.919999999998</v>
      </c>
      <c r="N7922" s="10">
        <v>-139.91999999999825</v>
      </c>
    </row>
    <row r="7923" spans="1:14" x14ac:dyDescent="0.25">
      <c r="A7923" s="9" t="s">
        <v>968</v>
      </c>
      <c r="B7923" s="9" t="s">
        <v>47</v>
      </c>
      <c r="C7923" s="9" t="s">
        <v>42</v>
      </c>
      <c r="D7923" s="9" t="s">
        <v>43</v>
      </c>
      <c r="E7923" s="10">
        <v>16221.56</v>
      </c>
      <c r="F7923" s="10">
        <v>16046.64705882353</v>
      </c>
      <c r="G7923" s="10">
        <v>174.91294117646976</v>
      </c>
      <c r="H7923" s="10">
        <v>16367.58</v>
      </c>
      <c r="I7923" s="10">
        <v>-146.02000000000044</v>
      </c>
      <c r="J7923" s="10">
        <v>34500</v>
      </c>
      <c r="K7923" s="10">
        <v>34128</v>
      </c>
      <c r="L7923" s="10">
        <v>372</v>
      </c>
      <c r="M7923" s="10">
        <v>34810.559999999998</v>
      </c>
      <c r="N7923" s="10">
        <v>-310.55999999999767</v>
      </c>
    </row>
    <row r="7924" spans="1:14" x14ac:dyDescent="0.25">
      <c r="A7924" s="9" t="s">
        <v>968</v>
      </c>
      <c r="B7924" s="9" t="s">
        <v>101</v>
      </c>
      <c r="C7924" s="9" t="s">
        <v>42</v>
      </c>
      <c r="D7924" s="9" t="s">
        <v>43</v>
      </c>
      <c r="E7924" s="10">
        <v>29567.15</v>
      </c>
      <c r="F7924" s="10">
        <v>27446.246305418721</v>
      </c>
      <c r="G7924" s="10">
        <v>2120.9036945812804</v>
      </c>
      <c r="H7924" s="10">
        <v>27857.94</v>
      </c>
      <c r="I7924" s="10">
        <v>1709.2100000000028</v>
      </c>
      <c r="J7924" s="10">
        <v>36765</v>
      </c>
      <c r="K7924" s="10">
        <v>34128</v>
      </c>
      <c r="L7924" s="10">
        <v>2637</v>
      </c>
      <c r="M7924" s="10">
        <v>34639.919999999998</v>
      </c>
      <c r="N7924" s="10">
        <v>2125.0800000000017</v>
      </c>
    </row>
    <row r="7925" spans="1:14" x14ac:dyDescent="0.25">
      <c r="A7925" s="9" t="s">
        <v>968</v>
      </c>
      <c r="B7925" s="9" t="s">
        <v>109</v>
      </c>
      <c r="C7925" s="9" t="s">
        <v>42</v>
      </c>
      <c r="D7925" s="9" t="s">
        <v>43</v>
      </c>
      <c r="E7925" s="10">
        <v>34057.5</v>
      </c>
      <c r="F7925" s="10">
        <v>33985.802955665022</v>
      </c>
      <c r="G7925" s="10">
        <v>71.697044334978273</v>
      </c>
      <c r="H7925" s="10">
        <v>34495.589999999997</v>
      </c>
      <c r="I7925" s="10">
        <v>-438.08999999999651</v>
      </c>
      <c r="J7925" s="10">
        <v>2850</v>
      </c>
      <c r="K7925" s="10">
        <v>2844</v>
      </c>
      <c r="L7925" s="10">
        <v>6</v>
      </c>
      <c r="M7925" s="10">
        <v>2886.66</v>
      </c>
      <c r="N7925" s="10">
        <v>-36.659999999999854</v>
      </c>
    </row>
    <row r="7926" spans="1:14" x14ac:dyDescent="0.25">
      <c r="A7926" s="9" t="s">
        <v>968</v>
      </c>
      <c r="B7926" s="9" t="s">
        <v>50</v>
      </c>
      <c r="C7926" s="9" t="s">
        <v>42</v>
      </c>
      <c r="D7926" s="9" t="s">
        <v>43</v>
      </c>
      <c r="E7926" s="10">
        <v>45885</v>
      </c>
      <c r="F7926" s="10">
        <v>45390.238805970148</v>
      </c>
      <c r="G7926" s="10">
        <v>494.76119402985205</v>
      </c>
      <c r="H7926" s="10">
        <v>45617.19</v>
      </c>
      <c r="I7926" s="10">
        <v>267.80999999999767</v>
      </c>
      <c r="J7926" s="10">
        <v>34500</v>
      </c>
      <c r="K7926" s="10">
        <v>34128</v>
      </c>
      <c r="L7926" s="10">
        <v>372</v>
      </c>
      <c r="M7926" s="10">
        <v>34298.639999999999</v>
      </c>
      <c r="N7926" s="10">
        <v>201.36000000000058</v>
      </c>
    </row>
    <row r="7927" spans="1:14" x14ac:dyDescent="0.25">
      <c r="A7927" s="9" t="s">
        <v>968</v>
      </c>
      <c r="B7927" s="9" t="s">
        <v>103</v>
      </c>
      <c r="C7927" s="9" t="s">
        <v>42</v>
      </c>
      <c r="D7927" s="9" t="s">
        <v>43</v>
      </c>
      <c r="E7927" s="10">
        <v>164520.95000000001</v>
      </c>
      <c r="F7927" s="10">
        <v>163248.55445544556</v>
      </c>
      <c r="G7927" s="10">
        <v>1272.3955445544561</v>
      </c>
      <c r="H7927" s="10">
        <v>164881.04</v>
      </c>
      <c r="I7927" s="10">
        <v>-360.08999999999651</v>
      </c>
      <c r="J7927" s="10">
        <v>34394</v>
      </c>
      <c r="K7927" s="10">
        <v>34128</v>
      </c>
      <c r="L7927" s="10">
        <v>266</v>
      </c>
      <c r="M7927" s="10">
        <v>34469.279999999999</v>
      </c>
      <c r="N7927" s="10">
        <v>-75.279999999998836</v>
      </c>
    </row>
    <row r="7928" spans="1:14" x14ac:dyDescent="0.25">
      <c r="A7928" s="9" t="s">
        <v>968</v>
      </c>
      <c r="B7928" s="9" t="s">
        <v>104</v>
      </c>
      <c r="C7928" s="9" t="s">
        <v>42</v>
      </c>
      <c r="D7928" s="9" t="s">
        <v>53</v>
      </c>
      <c r="E7928" s="10">
        <v>148101.01999999999</v>
      </c>
      <c r="F7928" s="10">
        <v>148099.8606965174</v>
      </c>
      <c r="G7928" s="10">
        <v>1.1593034825928044</v>
      </c>
      <c r="H7928" s="10">
        <v>148840.35999999999</v>
      </c>
      <c r="I7928" s="10">
        <v>-739.33999999999651</v>
      </c>
      <c r="J7928" s="10">
        <v>25596</v>
      </c>
      <c r="K7928" s="10">
        <v>25596</v>
      </c>
      <c r="L7928" s="10">
        <v>0</v>
      </c>
      <c r="M7928" s="10">
        <v>25723.98</v>
      </c>
      <c r="N7928" s="10">
        <v>-127.97999999999956</v>
      </c>
    </row>
    <row r="7929" spans="1:14" x14ac:dyDescent="0.25">
      <c r="A7929" s="9" t="s">
        <v>968</v>
      </c>
      <c r="B7929" s="9" t="s">
        <v>54</v>
      </c>
      <c r="C7929" s="9" t="s">
        <v>42</v>
      </c>
      <c r="D7929" s="9" t="s">
        <v>55</v>
      </c>
      <c r="E7929" s="10">
        <v>1723.12</v>
      </c>
      <c r="F7929" s="10">
        <v>1689.3333333333333</v>
      </c>
      <c r="G7929" s="10">
        <v>33.786666666666633</v>
      </c>
      <c r="H7929" s="10">
        <v>1723.12</v>
      </c>
      <c r="I7929" s="10">
        <v>0</v>
      </c>
      <c r="J7929" s="10">
        <v>313.29500000000002</v>
      </c>
      <c r="K7929" s="10">
        <v>307.1519607843137</v>
      </c>
      <c r="L7929" s="10">
        <v>6.1430392156863149</v>
      </c>
      <c r="M7929" s="10">
        <v>313.29500000000002</v>
      </c>
      <c r="N7929" s="10">
        <v>0</v>
      </c>
    </row>
    <row r="7930" spans="1:14" x14ac:dyDescent="0.25">
      <c r="A7930" s="9" t="s">
        <v>969</v>
      </c>
      <c r="B7930" s="9" t="s">
        <v>25</v>
      </c>
      <c r="C7930" s="9" t="s">
        <v>26</v>
      </c>
      <c r="D7930" s="9" t="s">
        <v>27</v>
      </c>
      <c r="E7930" s="10">
        <v>-243.91</v>
      </c>
      <c r="F7930" s="10">
        <v>0</v>
      </c>
      <c r="G7930" s="10">
        <v>-243.91</v>
      </c>
      <c r="H7930" s="10">
        <v>0</v>
      </c>
      <c r="I7930" s="10">
        <v>-243.91</v>
      </c>
      <c r="J7930" s="10">
        <v>0</v>
      </c>
      <c r="K7930" s="10">
        <v>0</v>
      </c>
      <c r="L7930" s="10">
        <v>0</v>
      </c>
      <c r="M7930" s="10">
        <v>0</v>
      </c>
      <c r="N7930" s="10">
        <v>0</v>
      </c>
    </row>
    <row r="7931" spans="1:14" x14ac:dyDescent="0.25">
      <c r="A7931" s="9" t="s">
        <v>969</v>
      </c>
      <c r="B7931" s="9" t="s">
        <v>28</v>
      </c>
      <c r="C7931" s="9" t="s">
        <v>29</v>
      </c>
      <c r="D7931" s="9" t="s">
        <v>27</v>
      </c>
      <c r="E7931" s="10">
        <v>1.39</v>
      </c>
      <c r="F7931" s="10">
        <v>0</v>
      </c>
      <c r="G7931" s="10">
        <v>1.39</v>
      </c>
      <c r="H7931" s="10">
        <v>1.39</v>
      </c>
      <c r="I7931" s="10">
        <v>0</v>
      </c>
      <c r="J7931" s="10">
        <v>0</v>
      </c>
      <c r="K7931" s="10">
        <v>0</v>
      </c>
      <c r="L7931" s="10">
        <v>0</v>
      </c>
      <c r="M7931" s="10">
        <v>0</v>
      </c>
      <c r="N7931" s="10">
        <v>0</v>
      </c>
    </row>
    <row r="7932" spans="1:14" x14ac:dyDescent="0.25">
      <c r="A7932" s="9" t="s">
        <v>969</v>
      </c>
      <c r="B7932" s="9" t="s">
        <v>30</v>
      </c>
      <c r="C7932" s="9" t="s">
        <v>29</v>
      </c>
      <c r="D7932" s="9" t="s">
        <v>27</v>
      </c>
      <c r="E7932" s="10">
        <v>32.549999999999997</v>
      </c>
      <c r="F7932" s="10">
        <v>0</v>
      </c>
      <c r="G7932" s="10">
        <v>32.549999999999997</v>
      </c>
      <c r="H7932" s="10">
        <v>32.380000000000003</v>
      </c>
      <c r="I7932" s="10">
        <v>0.1699999999999946</v>
      </c>
      <c r="J7932" s="10">
        <v>0</v>
      </c>
      <c r="K7932" s="10">
        <v>0</v>
      </c>
      <c r="L7932" s="10">
        <v>0</v>
      </c>
      <c r="M7932" s="10">
        <v>0</v>
      </c>
      <c r="N7932" s="10">
        <v>0</v>
      </c>
    </row>
    <row r="7933" spans="1:14" x14ac:dyDescent="0.25">
      <c r="A7933" s="9" t="s">
        <v>969</v>
      </c>
      <c r="B7933" s="9" t="s">
        <v>31</v>
      </c>
      <c r="C7933" s="9" t="s">
        <v>29</v>
      </c>
      <c r="D7933" s="9" t="s">
        <v>27</v>
      </c>
      <c r="E7933" s="10">
        <v>218.52</v>
      </c>
      <c r="F7933" s="10">
        <v>0</v>
      </c>
      <c r="G7933" s="10">
        <v>218.52</v>
      </c>
      <c r="H7933" s="10">
        <v>217.42</v>
      </c>
      <c r="I7933" s="10">
        <v>1.1000000000000227</v>
      </c>
      <c r="J7933" s="10">
        <v>0</v>
      </c>
      <c r="K7933" s="10">
        <v>0</v>
      </c>
      <c r="L7933" s="10">
        <v>0</v>
      </c>
      <c r="M7933" s="10">
        <v>0</v>
      </c>
      <c r="N7933" s="10">
        <v>0</v>
      </c>
    </row>
    <row r="7934" spans="1:14" x14ac:dyDescent="0.25">
      <c r="A7934" s="9" t="s">
        <v>969</v>
      </c>
      <c r="B7934" s="9" t="s">
        <v>32</v>
      </c>
      <c r="C7934" s="9" t="s">
        <v>33</v>
      </c>
      <c r="D7934" s="9" t="s">
        <v>27</v>
      </c>
      <c r="E7934" s="10">
        <v>264.51</v>
      </c>
      <c r="F7934" s="10">
        <v>0</v>
      </c>
      <c r="G7934" s="10">
        <v>264.51</v>
      </c>
      <c r="H7934" s="10">
        <v>356.12</v>
      </c>
      <c r="I7934" s="10">
        <v>-91.610000000000014</v>
      </c>
      <c r="J7934" s="10">
        <v>0.75</v>
      </c>
      <c r="K7934" s="10">
        <v>0</v>
      </c>
      <c r="L7934" s="10">
        <v>0.75</v>
      </c>
      <c r="M7934" s="10">
        <v>1.01</v>
      </c>
      <c r="N7934" s="10">
        <v>-0.26</v>
      </c>
    </row>
    <row r="7935" spans="1:14" x14ac:dyDescent="0.25">
      <c r="A7935" s="9" t="s">
        <v>969</v>
      </c>
      <c r="B7935" s="9" t="s">
        <v>34</v>
      </c>
      <c r="C7935" s="9" t="s">
        <v>33</v>
      </c>
      <c r="D7935" s="9" t="s">
        <v>27</v>
      </c>
      <c r="E7935" s="10">
        <v>909.28</v>
      </c>
      <c r="F7935" s="10">
        <v>0</v>
      </c>
      <c r="G7935" s="10">
        <v>909.28</v>
      </c>
      <c r="H7935" s="10">
        <v>1224.17</v>
      </c>
      <c r="I7935" s="10">
        <v>-314.8900000000001</v>
      </c>
      <c r="J7935" s="10">
        <v>0.75</v>
      </c>
      <c r="K7935" s="10">
        <v>0</v>
      </c>
      <c r="L7935" s="10">
        <v>0.75</v>
      </c>
      <c r="M7935" s="10">
        <v>1.01</v>
      </c>
      <c r="N7935" s="10">
        <v>-0.26</v>
      </c>
    </row>
    <row r="7936" spans="1:14" x14ac:dyDescent="0.25">
      <c r="A7936" s="9" t="s">
        <v>969</v>
      </c>
      <c r="B7936" s="9" t="s">
        <v>35</v>
      </c>
      <c r="C7936" s="9" t="s">
        <v>33</v>
      </c>
      <c r="D7936" s="9" t="s">
        <v>27</v>
      </c>
      <c r="E7936" s="10">
        <v>983.78</v>
      </c>
      <c r="F7936" s="10">
        <v>0</v>
      </c>
      <c r="G7936" s="10">
        <v>983.78</v>
      </c>
      <c r="H7936" s="10">
        <v>1324.46</v>
      </c>
      <c r="I7936" s="10">
        <v>-340.68000000000006</v>
      </c>
      <c r="J7936" s="10">
        <v>15.75</v>
      </c>
      <c r="K7936" s="10">
        <v>0</v>
      </c>
      <c r="L7936" s="10">
        <v>15.75</v>
      </c>
      <c r="M7936" s="10">
        <v>21.204000000000001</v>
      </c>
      <c r="N7936" s="10">
        <v>-5.4540000000000006</v>
      </c>
    </row>
    <row r="7937" spans="1:14" x14ac:dyDescent="0.25">
      <c r="A7937" s="9" t="s">
        <v>969</v>
      </c>
      <c r="B7937" s="9" t="s">
        <v>36</v>
      </c>
      <c r="C7937" s="9" t="s">
        <v>29</v>
      </c>
      <c r="D7937" s="9" t="s">
        <v>27</v>
      </c>
      <c r="E7937" s="10">
        <v>2448.2399999999998</v>
      </c>
      <c r="F7937" s="10">
        <v>0</v>
      </c>
      <c r="G7937" s="10">
        <v>2448.2399999999998</v>
      </c>
      <c r="H7937" s="10">
        <v>2435.87</v>
      </c>
      <c r="I7937" s="10">
        <v>12.369999999999891</v>
      </c>
      <c r="J7937" s="10">
        <v>0</v>
      </c>
      <c r="K7937" s="10">
        <v>0</v>
      </c>
      <c r="L7937" s="10">
        <v>0</v>
      </c>
      <c r="M7937" s="10">
        <v>0</v>
      </c>
      <c r="N7937" s="10">
        <v>0</v>
      </c>
    </row>
    <row r="7938" spans="1:14" x14ac:dyDescent="0.25">
      <c r="A7938" s="9" t="s">
        <v>969</v>
      </c>
      <c r="B7938" s="9" t="s">
        <v>37</v>
      </c>
      <c r="C7938" s="9" t="s">
        <v>29</v>
      </c>
      <c r="D7938" s="9" t="s">
        <v>27</v>
      </c>
      <c r="E7938" s="10">
        <v>5661.57</v>
      </c>
      <c r="F7938" s="10">
        <v>0</v>
      </c>
      <c r="G7938" s="10">
        <v>5661.57</v>
      </c>
      <c r="H7938" s="10">
        <v>5632.96</v>
      </c>
      <c r="I7938" s="10">
        <v>28.609999999999673</v>
      </c>
      <c r="J7938" s="10">
        <v>0</v>
      </c>
      <c r="K7938" s="10">
        <v>0</v>
      </c>
      <c r="L7938" s="10">
        <v>0</v>
      </c>
      <c r="M7938" s="10">
        <v>0</v>
      </c>
      <c r="N7938" s="10">
        <v>0</v>
      </c>
    </row>
    <row r="7939" spans="1:14" x14ac:dyDescent="0.25">
      <c r="A7939" s="9" t="s">
        <v>969</v>
      </c>
      <c r="B7939" s="9" t="s">
        <v>38</v>
      </c>
      <c r="C7939" s="9" t="s">
        <v>39</v>
      </c>
      <c r="D7939" s="9" t="s">
        <v>40</v>
      </c>
      <c r="E7939" s="10">
        <v>-138587.35999999999</v>
      </c>
      <c r="F7939" s="10">
        <v>0</v>
      </c>
      <c r="G7939" s="10">
        <v>-138587.35999999999</v>
      </c>
      <c r="H7939" s="10">
        <v>-138587.32</v>
      </c>
      <c r="I7939" s="10">
        <v>-3.9999999979045242E-2</v>
      </c>
      <c r="J7939" s="10">
        <v>-727</v>
      </c>
      <c r="K7939" s="10">
        <v>0</v>
      </c>
      <c r="L7939" s="10">
        <v>-727</v>
      </c>
      <c r="M7939" s="10">
        <v>-727</v>
      </c>
      <c r="N7939" s="10">
        <v>0</v>
      </c>
    </row>
    <row r="7940" spans="1:14" x14ac:dyDescent="0.25">
      <c r="A7940" s="9" t="s">
        <v>969</v>
      </c>
      <c r="B7940" s="9" t="s">
        <v>92</v>
      </c>
      <c r="C7940" s="9" t="s">
        <v>42</v>
      </c>
      <c r="D7940" s="9" t="s">
        <v>43</v>
      </c>
      <c r="E7940" s="10">
        <v>5.1100000000000003</v>
      </c>
      <c r="F7940" s="10">
        <v>0</v>
      </c>
      <c r="G7940" s="10">
        <v>5.1100000000000003</v>
      </c>
      <c r="H7940" s="10">
        <v>0</v>
      </c>
      <c r="I7940" s="10">
        <v>5.1100000000000003</v>
      </c>
      <c r="J7940" s="10">
        <v>60</v>
      </c>
      <c r="K7940" s="10">
        <v>0</v>
      </c>
      <c r="L7940" s="10">
        <v>60</v>
      </c>
      <c r="M7940" s="10">
        <v>0</v>
      </c>
      <c r="N7940" s="10">
        <v>60</v>
      </c>
    </row>
    <row r="7941" spans="1:14" x14ac:dyDescent="0.25">
      <c r="A7941" s="9" t="s">
        <v>969</v>
      </c>
      <c r="B7941" s="9" t="s">
        <v>41</v>
      </c>
      <c r="C7941" s="9" t="s">
        <v>42</v>
      </c>
      <c r="D7941" s="9" t="s">
        <v>43</v>
      </c>
      <c r="E7941" s="10">
        <v>530.82000000000005</v>
      </c>
      <c r="F7941" s="10">
        <v>526.23645320197045</v>
      </c>
      <c r="G7941" s="10">
        <v>4.5835467980296016</v>
      </c>
      <c r="H7941" s="10">
        <v>534.13</v>
      </c>
      <c r="I7941" s="10">
        <v>-3.3099999999999454</v>
      </c>
      <c r="J7941" s="10">
        <v>8800</v>
      </c>
      <c r="K7941" s="10">
        <v>8724</v>
      </c>
      <c r="L7941" s="10">
        <v>76</v>
      </c>
      <c r="M7941" s="10">
        <v>8854.86</v>
      </c>
      <c r="N7941" s="10">
        <v>-54.860000000000582</v>
      </c>
    </row>
    <row r="7942" spans="1:14" x14ac:dyDescent="0.25">
      <c r="A7942" s="9" t="s">
        <v>969</v>
      </c>
      <c r="B7942" s="9" t="s">
        <v>44</v>
      </c>
      <c r="C7942" s="9" t="s">
        <v>42</v>
      </c>
      <c r="D7942" s="9" t="s">
        <v>43</v>
      </c>
      <c r="E7942" s="10">
        <v>728.39</v>
      </c>
      <c r="F7942" s="10">
        <v>720.45771144278604</v>
      </c>
      <c r="G7942" s="10">
        <v>7.9322885572139512</v>
      </c>
      <c r="H7942" s="10">
        <v>724.06</v>
      </c>
      <c r="I7942" s="10">
        <v>4.3300000000000409</v>
      </c>
      <c r="J7942" s="10">
        <v>735</v>
      </c>
      <c r="K7942" s="10">
        <v>727</v>
      </c>
      <c r="L7942" s="10">
        <v>8</v>
      </c>
      <c r="M7942" s="10">
        <v>730.63499999999999</v>
      </c>
      <c r="N7942" s="10">
        <v>4.3650000000000091</v>
      </c>
    </row>
    <row r="7943" spans="1:14" x14ac:dyDescent="0.25">
      <c r="A7943" s="9" t="s">
        <v>969</v>
      </c>
      <c r="B7943" s="9" t="s">
        <v>45</v>
      </c>
      <c r="C7943" s="9" t="s">
        <v>42</v>
      </c>
      <c r="D7943" s="9" t="s">
        <v>43</v>
      </c>
      <c r="E7943" s="10">
        <v>2277</v>
      </c>
      <c r="F7943" s="10">
        <v>2257.3399014778324</v>
      </c>
      <c r="G7943" s="10">
        <v>19.660098522167573</v>
      </c>
      <c r="H7943" s="10">
        <v>2291.1999999999998</v>
      </c>
      <c r="I7943" s="10">
        <v>-14.199999999999818</v>
      </c>
      <c r="J7943" s="10">
        <v>8800</v>
      </c>
      <c r="K7943" s="10">
        <v>8724</v>
      </c>
      <c r="L7943" s="10">
        <v>76</v>
      </c>
      <c r="M7943" s="10">
        <v>8854.86</v>
      </c>
      <c r="N7943" s="10">
        <v>-54.860000000000582</v>
      </c>
    </row>
    <row r="7944" spans="1:14" x14ac:dyDescent="0.25">
      <c r="A7944" s="9" t="s">
        <v>969</v>
      </c>
      <c r="B7944" s="9" t="s">
        <v>46</v>
      </c>
      <c r="C7944" s="9" t="s">
        <v>42</v>
      </c>
      <c r="D7944" s="9" t="s">
        <v>43</v>
      </c>
      <c r="E7944" s="10">
        <v>2753.34</v>
      </c>
      <c r="F7944" s="10">
        <v>2729.5665024630543</v>
      </c>
      <c r="G7944" s="10">
        <v>23.773497536945797</v>
      </c>
      <c r="H7944" s="10">
        <v>2770.51</v>
      </c>
      <c r="I7944" s="10">
        <v>-17.170000000000073</v>
      </c>
      <c r="J7944" s="10">
        <v>8800</v>
      </c>
      <c r="K7944" s="10">
        <v>8724</v>
      </c>
      <c r="L7944" s="10">
        <v>76</v>
      </c>
      <c r="M7944" s="10">
        <v>8854.86</v>
      </c>
      <c r="N7944" s="10">
        <v>-54.860000000000582</v>
      </c>
    </row>
    <row r="7945" spans="1:14" x14ac:dyDescent="0.25">
      <c r="A7945" s="9" t="s">
        <v>969</v>
      </c>
      <c r="B7945" s="9" t="s">
        <v>47</v>
      </c>
      <c r="C7945" s="9" t="s">
        <v>42</v>
      </c>
      <c r="D7945" s="9" t="s">
        <v>43</v>
      </c>
      <c r="E7945" s="10">
        <v>4114.16</v>
      </c>
      <c r="F7945" s="10">
        <v>4101.9411764705874</v>
      </c>
      <c r="G7945" s="10">
        <v>12.218823529412475</v>
      </c>
      <c r="H7945" s="10">
        <v>4183.9799999999996</v>
      </c>
      <c r="I7945" s="10">
        <v>-69.819999999999709</v>
      </c>
      <c r="J7945" s="10">
        <v>8750</v>
      </c>
      <c r="K7945" s="10">
        <v>8724</v>
      </c>
      <c r="L7945" s="10">
        <v>26</v>
      </c>
      <c r="M7945" s="10">
        <v>8898.48</v>
      </c>
      <c r="N7945" s="10">
        <v>-148.47999999999956</v>
      </c>
    </row>
    <row r="7946" spans="1:14" x14ac:dyDescent="0.25">
      <c r="A7946" s="9" t="s">
        <v>969</v>
      </c>
      <c r="B7946" s="9" t="s">
        <v>48</v>
      </c>
      <c r="C7946" s="9" t="s">
        <v>42</v>
      </c>
      <c r="D7946" s="9" t="s">
        <v>43</v>
      </c>
      <c r="E7946" s="10">
        <v>9005.6</v>
      </c>
      <c r="F7946" s="10">
        <v>7856.5221674876848</v>
      </c>
      <c r="G7946" s="10">
        <v>1149.0778325123156</v>
      </c>
      <c r="H7946" s="10">
        <v>7974.37</v>
      </c>
      <c r="I7946" s="10">
        <v>1031.2300000000005</v>
      </c>
      <c r="J7946" s="10">
        <v>10000</v>
      </c>
      <c r="K7946" s="10">
        <v>8724</v>
      </c>
      <c r="L7946" s="10">
        <v>1276</v>
      </c>
      <c r="M7946" s="10">
        <v>8854.86</v>
      </c>
      <c r="N7946" s="10">
        <v>1145.1399999999994</v>
      </c>
    </row>
    <row r="7947" spans="1:14" x14ac:dyDescent="0.25">
      <c r="A7947" s="9" t="s">
        <v>969</v>
      </c>
      <c r="B7947" s="9" t="s">
        <v>49</v>
      </c>
      <c r="C7947" s="9" t="s">
        <v>42</v>
      </c>
      <c r="D7947" s="9" t="s">
        <v>43</v>
      </c>
      <c r="E7947" s="10">
        <v>10357.5</v>
      </c>
      <c r="F7947" s="10">
        <v>10039.871921182264</v>
      </c>
      <c r="G7947" s="10">
        <v>317.62807881773551</v>
      </c>
      <c r="H7947" s="10">
        <v>10190.469999999999</v>
      </c>
      <c r="I7947" s="10">
        <v>167.03000000000065</v>
      </c>
      <c r="J7947" s="10">
        <v>750</v>
      </c>
      <c r="K7947" s="10">
        <v>727</v>
      </c>
      <c r="L7947" s="10">
        <v>23</v>
      </c>
      <c r="M7947" s="10">
        <v>737.90499999999997</v>
      </c>
      <c r="N7947" s="10">
        <v>12.095000000000027</v>
      </c>
    </row>
    <row r="7948" spans="1:14" x14ac:dyDescent="0.25">
      <c r="A7948" s="9" t="s">
        <v>969</v>
      </c>
      <c r="B7948" s="9" t="s">
        <v>50</v>
      </c>
      <c r="C7948" s="9" t="s">
        <v>42</v>
      </c>
      <c r="D7948" s="9" t="s">
        <v>43</v>
      </c>
      <c r="E7948" s="10">
        <v>11637.5</v>
      </c>
      <c r="F7948" s="10">
        <v>11602.915422885571</v>
      </c>
      <c r="G7948" s="10">
        <v>34.584577114428612</v>
      </c>
      <c r="H7948" s="10">
        <v>11660.93</v>
      </c>
      <c r="I7948" s="10">
        <v>-23.430000000000291</v>
      </c>
      <c r="J7948" s="10">
        <v>8750</v>
      </c>
      <c r="K7948" s="10">
        <v>8724</v>
      </c>
      <c r="L7948" s="10">
        <v>26</v>
      </c>
      <c r="M7948" s="10">
        <v>8767.6200000000008</v>
      </c>
      <c r="N7948" s="10">
        <v>-17.6200000000008</v>
      </c>
    </row>
    <row r="7949" spans="1:14" x14ac:dyDescent="0.25">
      <c r="A7949" s="9" t="s">
        <v>969</v>
      </c>
      <c r="B7949" s="9" t="s">
        <v>51</v>
      </c>
      <c r="C7949" s="9" t="s">
        <v>42</v>
      </c>
      <c r="D7949" s="9" t="s">
        <v>43</v>
      </c>
      <c r="E7949" s="10">
        <v>47136.25</v>
      </c>
      <c r="F7949" s="10">
        <v>46996.188118811879</v>
      </c>
      <c r="G7949" s="10">
        <v>140.06188118812133</v>
      </c>
      <c r="H7949" s="10">
        <v>47466.15</v>
      </c>
      <c r="I7949" s="10">
        <v>-329.90000000000146</v>
      </c>
      <c r="J7949" s="10">
        <v>8750</v>
      </c>
      <c r="K7949" s="10">
        <v>8724</v>
      </c>
      <c r="L7949" s="10">
        <v>26</v>
      </c>
      <c r="M7949" s="10">
        <v>8811.24</v>
      </c>
      <c r="N7949" s="10">
        <v>-61.239999999999782</v>
      </c>
    </row>
    <row r="7950" spans="1:14" x14ac:dyDescent="0.25">
      <c r="A7950" s="9" t="s">
        <v>969</v>
      </c>
      <c r="B7950" s="9" t="s">
        <v>52</v>
      </c>
      <c r="C7950" s="9" t="s">
        <v>42</v>
      </c>
      <c r="D7950" s="9" t="s">
        <v>53</v>
      </c>
      <c r="E7950" s="10">
        <v>39325.29</v>
      </c>
      <c r="F7950" s="10">
        <v>38738.910891089115</v>
      </c>
      <c r="G7950" s="10">
        <v>586.37910891088541</v>
      </c>
      <c r="H7950" s="10">
        <v>39126.300000000003</v>
      </c>
      <c r="I7950" s="10">
        <v>198.98999999999796</v>
      </c>
      <c r="J7950" s="10">
        <v>6642</v>
      </c>
      <c r="K7950" s="10">
        <v>6543</v>
      </c>
      <c r="L7950" s="10">
        <v>99</v>
      </c>
      <c r="M7950" s="10">
        <v>6608.43</v>
      </c>
      <c r="N7950" s="10">
        <v>33.569999999999709</v>
      </c>
    </row>
    <row r="7951" spans="1:14" x14ac:dyDescent="0.25">
      <c r="A7951" s="9" t="s">
        <v>969</v>
      </c>
      <c r="B7951" s="9" t="s">
        <v>54</v>
      </c>
      <c r="C7951" s="9" t="s">
        <v>42</v>
      </c>
      <c r="D7951" s="9" t="s">
        <v>55</v>
      </c>
      <c r="E7951" s="10">
        <v>440.47</v>
      </c>
      <c r="F7951" s="10">
        <v>431.83333333333331</v>
      </c>
      <c r="G7951" s="10">
        <v>8.6366666666667129</v>
      </c>
      <c r="H7951" s="10">
        <v>440.47</v>
      </c>
      <c r="I7951" s="10">
        <v>0</v>
      </c>
      <c r="J7951" s="10">
        <v>80.085999999999999</v>
      </c>
      <c r="K7951" s="10">
        <v>78.515686274509804</v>
      </c>
      <c r="L7951" s="10">
        <v>1.5703137254901947</v>
      </c>
      <c r="M7951" s="10">
        <v>80.085999999999999</v>
      </c>
      <c r="N7951" s="10">
        <v>0</v>
      </c>
    </row>
    <row r="7952" spans="1:14" x14ac:dyDescent="0.25">
      <c r="A7952" s="9" t="s">
        <v>970</v>
      </c>
      <c r="B7952" s="9" t="s">
        <v>25</v>
      </c>
      <c r="C7952" s="9" t="s">
        <v>26</v>
      </c>
      <c r="D7952" s="9" t="s">
        <v>27</v>
      </c>
      <c r="E7952" s="10">
        <v>831.32</v>
      </c>
      <c r="F7952" s="10">
        <v>0</v>
      </c>
      <c r="G7952" s="10">
        <v>831.32</v>
      </c>
      <c r="H7952" s="10">
        <v>0</v>
      </c>
      <c r="I7952" s="10">
        <v>831.32</v>
      </c>
      <c r="J7952" s="10">
        <v>0</v>
      </c>
      <c r="K7952" s="10">
        <v>0</v>
      </c>
      <c r="L7952" s="10">
        <v>0</v>
      </c>
      <c r="M7952" s="10">
        <v>0</v>
      </c>
      <c r="N7952" s="10">
        <v>0</v>
      </c>
    </row>
    <row r="7953" spans="1:14" x14ac:dyDescent="0.25">
      <c r="A7953" s="9" t="s">
        <v>970</v>
      </c>
      <c r="B7953" s="9" t="s">
        <v>28</v>
      </c>
      <c r="C7953" s="9" t="s">
        <v>29</v>
      </c>
      <c r="D7953" s="9" t="s">
        <v>27</v>
      </c>
      <c r="E7953" s="10">
        <v>4.7699999999999996</v>
      </c>
      <c r="F7953" s="10">
        <v>0</v>
      </c>
      <c r="G7953" s="10">
        <v>4.7699999999999996</v>
      </c>
      <c r="H7953" s="10">
        <v>4.76</v>
      </c>
      <c r="I7953" s="10">
        <v>9.9999999999997868E-3</v>
      </c>
      <c r="J7953" s="10">
        <v>0</v>
      </c>
      <c r="K7953" s="10">
        <v>0</v>
      </c>
      <c r="L7953" s="10">
        <v>0</v>
      </c>
      <c r="M7953" s="10">
        <v>0</v>
      </c>
      <c r="N7953" s="10">
        <v>0</v>
      </c>
    </row>
    <row r="7954" spans="1:14" x14ac:dyDescent="0.25">
      <c r="A7954" s="9" t="s">
        <v>970</v>
      </c>
      <c r="B7954" s="9" t="s">
        <v>30</v>
      </c>
      <c r="C7954" s="9" t="s">
        <v>29</v>
      </c>
      <c r="D7954" s="9" t="s">
        <v>27</v>
      </c>
      <c r="E7954" s="10">
        <v>111.35</v>
      </c>
      <c r="F7954" s="10">
        <v>0</v>
      </c>
      <c r="G7954" s="10">
        <v>111.35</v>
      </c>
      <c r="H7954" s="10">
        <v>111.16</v>
      </c>
      <c r="I7954" s="10">
        <v>0.18999999999999773</v>
      </c>
      <c r="J7954" s="10">
        <v>0</v>
      </c>
      <c r="K7954" s="10">
        <v>0</v>
      </c>
      <c r="L7954" s="10">
        <v>0</v>
      </c>
      <c r="M7954" s="10">
        <v>0</v>
      </c>
      <c r="N7954" s="10">
        <v>0</v>
      </c>
    </row>
    <row r="7955" spans="1:14" x14ac:dyDescent="0.25">
      <c r="A7955" s="9" t="s">
        <v>970</v>
      </c>
      <c r="B7955" s="9" t="s">
        <v>31</v>
      </c>
      <c r="C7955" s="9" t="s">
        <v>29</v>
      </c>
      <c r="D7955" s="9" t="s">
        <v>27</v>
      </c>
      <c r="E7955" s="10">
        <v>747.62</v>
      </c>
      <c r="F7955" s="10">
        <v>0</v>
      </c>
      <c r="G7955" s="10">
        <v>747.62</v>
      </c>
      <c r="H7955" s="10">
        <v>746.33</v>
      </c>
      <c r="I7955" s="10">
        <v>1.2899999999999636</v>
      </c>
      <c r="J7955" s="10">
        <v>0</v>
      </c>
      <c r="K7955" s="10">
        <v>0</v>
      </c>
      <c r="L7955" s="10">
        <v>0</v>
      </c>
      <c r="M7955" s="10">
        <v>0</v>
      </c>
      <c r="N7955" s="10">
        <v>0</v>
      </c>
    </row>
    <row r="7956" spans="1:14" x14ac:dyDescent="0.25">
      <c r="A7956" s="9" t="s">
        <v>970</v>
      </c>
      <c r="B7956" s="9" t="s">
        <v>32</v>
      </c>
      <c r="C7956" s="9" t="s">
        <v>33</v>
      </c>
      <c r="D7956" s="9" t="s">
        <v>27</v>
      </c>
      <c r="E7956" s="10">
        <v>1146.23</v>
      </c>
      <c r="F7956" s="10">
        <v>0</v>
      </c>
      <c r="G7956" s="10">
        <v>1146.23</v>
      </c>
      <c r="H7956" s="10">
        <v>1228.53</v>
      </c>
      <c r="I7956" s="10">
        <v>-82.299999999999955</v>
      </c>
      <c r="J7956" s="10">
        <v>3.25</v>
      </c>
      <c r="K7956" s="10">
        <v>0</v>
      </c>
      <c r="L7956" s="10">
        <v>3.25</v>
      </c>
      <c r="M7956" s="10">
        <v>3.4830000000000001</v>
      </c>
      <c r="N7956" s="10">
        <v>-0.2330000000000001</v>
      </c>
    </row>
    <row r="7957" spans="1:14" x14ac:dyDescent="0.25">
      <c r="A7957" s="9" t="s">
        <v>970</v>
      </c>
      <c r="B7957" s="9" t="s">
        <v>34</v>
      </c>
      <c r="C7957" s="9" t="s">
        <v>33</v>
      </c>
      <c r="D7957" s="9" t="s">
        <v>27</v>
      </c>
      <c r="E7957" s="10">
        <v>3940.2</v>
      </c>
      <c r="F7957" s="10">
        <v>0</v>
      </c>
      <c r="G7957" s="10">
        <v>3940.2</v>
      </c>
      <c r="H7957" s="10">
        <v>4223.13</v>
      </c>
      <c r="I7957" s="10">
        <v>-282.93000000000029</v>
      </c>
      <c r="J7957" s="10">
        <v>3.25</v>
      </c>
      <c r="K7957" s="10">
        <v>0</v>
      </c>
      <c r="L7957" s="10">
        <v>3.25</v>
      </c>
      <c r="M7957" s="10">
        <v>3.4830000000000001</v>
      </c>
      <c r="N7957" s="10">
        <v>-0.2330000000000001</v>
      </c>
    </row>
    <row r="7958" spans="1:14" x14ac:dyDescent="0.25">
      <c r="A7958" s="9" t="s">
        <v>970</v>
      </c>
      <c r="B7958" s="9" t="s">
        <v>35</v>
      </c>
      <c r="C7958" s="9" t="s">
        <v>33</v>
      </c>
      <c r="D7958" s="9" t="s">
        <v>27</v>
      </c>
      <c r="E7958" s="10">
        <v>4263.0600000000004</v>
      </c>
      <c r="F7958" s="10">
        <v>0</v>
      </c>
      <c r="G7958" s="10">
        <v>4263.0600000000004</v>
      </c>
      <c r="H7958" s="10">
        <v>4569.13</v>
      </c>
      <c r="I7958" s="10">
        <v>-306.06999999999971</v>
      </c>
      <c r="J7958" s="10">
        <v>68.25</v>
      </c>
      <c r="K7958" s="10">
        <v>0</v>
      </c>
      <c r="L7958" s="10">
        <v>68.25</v>
      </c>
      <c r="M7958" s="10">
        <v>73.150000000000006</v>
      </c>
      <c r="N7958" s="10">
        <v>-4.9000000000000057</v>
      </c>
    </row>
    <row r="7959" spans="1:14" x14ac:dyDescent="0.25">
      <c r="A7959" s="9" t="s">
        <v>970</v>
      </c>
      <c r="B7959" s="9" t="s">
        <v>36</v>
      </c>
      <c r="C7959" s="9" t="s">
        <v>29</v>
      </c>
      <c r="D7959" s="9" t="s">
        <v>27</v>
      </c>
      <c r="E7959" s="10">
        <v>8376.07</v>
      </c>
      <c r="F7959" s="10">
        <v>0</v>
      </c>
      <c r="G7959" s="10">
        <v>8376.07</v>
      </c>
      <c r="H7959" s="10">
        <v>8361.64</v>
      </c>
      <c r="I7959" s="10">
        <v>14.430000000000291</v>
      </c>
      <c r="J7959" s="10">
        <v>0</v>
      </c>
      <c r="K7959" s="10">
        <v>0</v>
      </c>
      <c r="L7959" s="10">
        <v>0</v>
      </c>
      <c r="M7959" s="10">
        <v>0</v>
      </c>
      <c r="N7959" s="10">
        <v>0</v>
      </c>
    </row>
    <row r="7960" spans="1:14" x14ac:dyDescent="0.25">
      <c r="A7960" s="9" t="s">
        <v>970</v>
      </c>
      <c r="B7960" s="9" t="s">
        <v>37</v>
      </c>
      <c r="C7960" s="9" t="s">
        <v>29</v>
      </c>
      <c r="D7960" s="9" t="s">
        <v>27</v>
      </c>
      <c r="E7960" s="10">
        <v>19369.71</v>
      </c>
      <c r="F7960" s="10">
        <v>0</v>
      </c>
      <c r="G7960" s="10">
        <v>19369.71</v>
      </c>
      <c r="H7960" s="10">
        <v>19336.349999999999</v>
      </c>
      <c r="I7960" s="10">
        <v>33.360000000000582</v>
      </c>
      <c r="J7960" s="10">
        <v>0</v>
      </c>
      <c r="K7960" s="10">
        <v>0</v>
      </c>
      <c r="L7960" s="10">
        <v>0</v>
      </c>
      <c r="M7960" s="10">
        <v>0</v>
      </c>
      <c r="N7960" s="10">
        <v>0</v>
      </c>
    </row>
    <row r="7961" spans="1:14" x14ac:dyDescent="0.25">
      <c r="A7961" s="9" t="s">
        <v>970</v>
      </c>
      <c r="B7961" s="9" t="s">
        <v>374</v>
      </c>
      <c r="C7961" s="9" t="s">
        <v>39</v>
      </c>
      <c r="D7961" s="9" t="s">
        <v>40</v>
      </c>
      <c r="E7961" s="10">
        <v>-454219.22</v>
      </c>
      <c r="F7961" s="10">
        <v>0</v>
      </c>
      <c r="G7961" s="10">
        <v>-454219.22</v>
      </c>
      <c r="H7961" s="10">
        <v>-454219.21</v>
      </c>
      <c r="I7961" s="10">
        <v>-9.9999999511055648E-3</v>
      </c>
      <c r="J7961" s="10">
        <v>-2508</v>
      </c>
      <c r="K7961" s="10">
        <v>0</v>
      </c>
      <c r="L7961" s="10">
        <v>-2508</v>
      </c>
      <c r="M7961" s="10">
        <v>-2508</v>
      </c>
      <c r="N7961" s="10">
        <v>0</v>
      </c>
    </row>
    <row r="7962" spans="1:14" x14ac:dyDescent="0.25">
      <c r="A7962" s="9" t="s">
        <v>970</v>
      </c>
      <c r="B7962" s="9" t="s">
        <v>92</v>
      </c>
      <c r="C7962" s="9" t="s">
        <v>42</v>
      </c>
      <c r="D7962" s="9" t="s">
        <v>43</v>
      </c>
      <c r="E7962" s="10">
        <v>15.32</v>
      </c>
      <c r="F7962" s="10">
        <v>0</v>
      </c>
      <c r="G7962" s="10">
        <v>15.32</v>
      </c>
      <c r="H7962" s="10">
        <v>0</v>
      </c>
      <c r="I7962" s="10">
        <v>15.32</v>
      </c>
      <c r="J7962" s="10">
        <v>180</v>
      </c>
      <c r="K7962" s="10">
        <v>0</v>
      </c>
      <c r="L7962" s="10">
        <v>180</v>
      </c>
      <c r="M7962" s="10">
        <v>0</v>
      </c>
      <c r="N7962" s="10">
        <v>180</v>
      </c>
    </row>
    <row r="7963" spans="1:14" x14ac:dyDescent="0.25">
      <c r="A7963" s="9" t="s">
        <v>970</v>
      </c>
      <c r="B7963" s="9" t="s">
        <v>375</v>
      </c>
      <c r="C7963" s="9" t="s">
        <v>42</v>
      </c>
      <c r="D7963" s="9" t="s">
        <v>43</v>
      </c>
      <c r="E7963" s="10">
        <v>1821.66</v>
      </c>
      <c r="F7963" s="10">
        <v>1815.3891625615763</v>
      </c>
      <c r="G7963" s="10">
        <v>6.2708374384237686</v>
      </c>
      <c r="H7963" s="10">
        <v>1842.62</v>
      </c>
      <c r="I7963" s="10">
        <v>-20.959999999999809</v>
      </c>
      <c r="J7963" s="10">
        <v>30200</v>
      </c>
      <c r="K7963" s="10">
        <v>30096</v>
      </c>
      <c r="L7963" s="10">
        <v>104</v>
      </c>
      <c r="M7963" s="10">
        <v>30547.439999999999</v>
      </c>
      <c r="N7963" s="10">
        <v>-347.43999999999869</v>
      </c>
    </row>
    <row r="7964" spans="1:14" x14ac:dyDescent="0.25">
      <c r="A7964" s="9" t="s">
        <v>970</v>
      </c>
      <c r="B7964" s="9" t="s">
        <v>44</v>
      </c>
      <c r="C7964" s="9" t="s">
        <v>42</v>
      </c>
      <c r="D7964" s="9" t="s">
        <v>43</v>
      </c>
      <c r="E7964" s="10">
        <v>2489.39</v>
      </c>
      <c r="F7964" s="10">
        <v>2485.4328358208954</v>
      </c>
      <c r="G7964" s="10">
        <v>3.9571641791044385</v>
      </c>
      <c r="H7964" s="10">
        <v>2497.86</v>
      </c>
      <c r="I7964" s="10">
        <v>-8.4700000000002547</v>
      </c>
      <c r="J7964" s="10">
        <v>2512</v>
      </c>
      <c r="K7964" s="10">
        <v>2508</v>
      </c>
      <c r="L7964" s="10">
        <v>4</v>
      </c>
      <c r="M7964" s="10">
        <v>2520.54</v>
      </c>
      <c r="N7964" s="10">
        <v>-8.5399999999999636</v>
      </c>
    </row>
    <row r="7965" spans="1:14" x14ac:dyDescent="0.25">
      <c r="A7965" s="9" t="s">
        <v>970</v>
      </c>
      <c r="B7965" s="9" t="s">
        <v>376</v>
      </c>
      <c r="C7965" s="9" t="s">
        <v>42</v>
      </c>
      <c r="D7965" s="9" t="s">
        <v>43</v>
      </c>
      <c r="E7965" s="10">
        <v>7049.28</v>
      </c>
      <c r="F7965" s="10">
        <v>7025.0049261083741</v>
      </c>
      <c r="G7965" s="10">
        <v>24.275073891625652</v>
      </c>
      <c r="H7965" s="10">
        <v>7130.38</v>
      </c>
      <c r="I7965" s="10">
        <v>-81.100000000000364</v>
      </c>
      <c r="J7965" s="10">
        <v>30200</v>
      </c>
      <c r="K7965" s="10">
        <v>30096</v>
      </c>
      <c r="L7965" s="10">
        <v>104</v>
      </c>
      <c r="M7965" s="10">
        <v>30547.439999999999</v>
      </c>
      <c r="N7965" s="10">
        <v>-347.43999999999869</v>
      </c>
    </row>
    <row r="7966" spans="1:14" x14ac:dyDescent="0.25">
      <c r="A7966" s="9" t="s">
        <v>970</v>
      </c>
      <c r="B7966" s="9" t="s">
        <v>500</v>
      </c>
      <c r="C7966" s="9" t="s">
        <v>42</v>
      </c>
      <c r="D7966" s="9" t="s">
        <v>43</v>
      </c>
      <c r="E7966" s="10">
        <v>9103.19</v>
      </c>
      <c r="F7966" s="10">
        <v>9071.8325123152717</v>
      </c>
      <c r="G7966" s="10">
        <v>31.357487684728767</v>
      </c>
      <c r="H7966" s="10">
        <v>9207.91</v>
      </c>
      <c r="I7966" s="10">
        <v>-104.71999999999935</v>
      </c>
      <c r="J7966" s="10">
        <v>30200</v>
      </c>
      <c r="K7966" s="10">
        <v>30096</v>
      </c>
      <c r="L7966" s="10">
        <v>104</v>
      </c>
      <c r="M7966" s="10">
        <v>30547.439999999999</v>
      </c>
      <c r="N7966" s="10">
        <v>-347.43999999999869</v>
      </c>
    </row>
    <row r="7967" spans="1:14" x14ac:dyDescent="0.25">
      <c r="A7967" s="9" t="s">
        <v>970</v>
      </c>
      <c r="B7967" s="9" t="s">
        <v>47</v>
      </c>
      <c r="C7967" s="9" t="s">
        <v>42</v>
      </c>
      <c r="D7967" s="9" t="s">
        <v>43</v>
      </c>
      <c r="E7967" s="10">
        <v>14206.32</v>
      </c>
      <c r="F7967" s="10">
        <v>14150.843137254902</v>
      </c>
      <c r="G7967" s="10">
        <v>55.476862745097606</v>
      </c>
      <c r="H7967" s="10">
        <v>14433.86</v>
      </c>
      <c r="I7967" s="10">
        <v>-227.54000000000087</v>
      </c>
      <c r="J7967" s="10">
        <v>30214</v>
      </c>
      <c r="K7967" s="10">
        <v>30096</v>
      </c>
      <c r="L7967" s="10">
        <v>118</v>
      </c>
      <c r="M7967" s="10">
        <v>30697.919999999998</v>
      </c>
      <c r="N7967" s="10">
        <v>-483.91999999999825</v>
      </c>
    </row>
    <row r="7968" spans="1:14" x14ac:dyDescent="0.25">
      <c r="A7968" s="9" t="s">
        <v>970</v>
      </c>
      <c r="B7968" s="9" t="s">
        <v>272</v>
      </c>
      <c r="C7968" s="9" t="s">
        <v>42</v>
      </c>
      <c r="D7968" s="9" t="s">
        <v>43</v>
      </c>
      <c r="E7968" s="10">
        <v>25506.81</v>
      </c>
      <c r="F7968" s="10">
        <v>24369.931034482757</v>
      </c>
      <c r="G7968" s="10">
        <v>1136.8789655172441</v>
      </c>
      <c r="H7968" s="10">
        <v>24735.48</v>
      </c>
      <c r="I7968" s="10">
        <v>771.33000000000175</v>
      </c>
      <c r="J7968" s="10">
        <v>31500</v>
      </c>
      <c r="K7968" s="10">
        <v>30096</v>
      </c>
      <c r="L7968" s="10">
        <v>1404</v>
      </c>
      <c r="M7968" s="10">
        <v>30547.439999999999</v>
      </c>
      <c r="N7968" s="10">
        <v>952.56000000000131</v>
      </c>
    </row>
    <row r="7969" spans="1:14" x14ac:dyDescent="0.25">
      <c r="A7969" s="9" t="s">
        <v>970</v>
      </c>
      <c r="B7969" s="9" t="s">
        <v>378</v>
      </c>
      <c r="C7969" s="9" t="s">
        <v>42</v>
      </c>
      <c r="D7969" s="9" t="s">
        <v>43</v>
      </c>
      <c r="E7969" s="10">
        <v>30185.7</v>
      </c>
      <c r="F7969" s="10">
        <v>29970.600985221674</v>
      </c>
      <c r="G7969" s="10">
        <v>215.09901477832682</v>
      </c>
      <c r="H7969" s="10">
        <v>30420.16</v>
      </c>
      <c r="I7969" s="10">
        <v>-234.45999999999913</v>
      </c>
      <c r="J7969" s="10">
        <v>2526</v>
      </c>
      <c r="K7969" s="10">
        <v>2508</v>
      </c>
      <c r="L7969" s="10">
        <v>18</v>
      </c>
      <c r="M7969" s="10">
        <v>2545.62</v>
      </c>
      <c r="N7969" s="10">
        <v>-19.619999999999891</v>
      </c>
    </row>
    <row r="7970" spans="1:14" x14ac:dyDescent="0.25">
      <c r="A7970" s="9" t="s">
        <v>970</v>
      </c>
      <c r="B7970" s="9" t="s">
        <v>50</v>
      </c>
      <c r="C7970" s="9" t="s">
        <v>42</v>
      </c>
      <c r="D7970" s="9" t="s">
        <v>43</v>
      </c>
      <c r="E7970" s="10">
        <v>40220.53</v>
      </c>
      <c r="F7970" s="10">
        <v>40027.6815920398</v>
      </c>
      <c r="G7970" s="10">
        <v>192.84840796019853</v>
      </c>
      <c r="H7970" s="10">
        <v>40227.82</v>
      </c>
      <c r="I7970" s="10">
        <v>-7.2900000000008731</v>
      </c>
      <c r="J7970" s="10">
        <v>30241</v>
      </c>
      <c r="K7970" s="10">
        <v>30096</v>
      </c>
      <c r="L7970" s="10">
        <v>145</v>
      </c>
      <c r="M7970" s="10">
        <v>30246.48</v>
      </c>
      <c r="N7970" s="10">
        <v>-5.4799999999995634</v>
      </c>
    </row>
    <row r="7971" spans="1:14" x14ac:dyDescent="0.25">
      <c r="A7971" s="9" t="s">
        <v>970</v>
      </c>
      <c r="B7971" s="9" t="s">
        <v>103</v>
      </c>
      <c r="C7971" s="9" t="s">
        <v>42</v>
      </c>
      <c r="D7971" s="9" t="s">
        <v>43</v>
      </c>
      <c r="E7971" s="10">
        <v>144851.53</v>
      </c>
      <c r="F7971" s="10">
        <v>143961.81188118813</v>
      </c>
      <c r="G7971" s="10">
        <v>889.71811881187023</v>
      </c>
      <c r="H7971" s="10">
        <v>145401.43</v>
      </c>
      <c r="I7971" s="10">
        <v>-549.89999999999418</v>
      </c>
      <c r="J7971" s="10">
        <v>30282</v>
      </c>
      <c r="K7971" s="10">
        <v>30096</v>
      </c>
      <c r="L7971" s="10">
        <v>186</v>
      </c>
      <c r="M7971" s="10">
        <v>30396.959999999999</v>
      </c>
      <c r="N7971" s="10">
        <v>-114.95999999999913</v>
      </c>
    </row>
    <row r="7972" spans="1:14" x14ac:dyDescent="0.25">
      <c r="A7972" s="9" t="s">
        <v>970</v>
      </c>
      <c r="B7972" s="9" t="s">
        <v>379</v>
      </c>
      <c r="C7972" s="9" t="s">
        <v>42</v>
      </c>
      <c r="D7972" s="9" t="s">
        <v>53</v>
      </c>
      <c r="E7972" s="10">
        <v>138459.60999999999</v>
      </c>
      <c r="F7972" s="10">
        <v>137533.4527363184</v>
      </c>
      <c r="G7972" s="10">
        <v>926.15726368158357</v>
      </c>
      <c r="H7972" s="10">
        <v>138221.12</v>
      </c>
      <c r="I7972" s="10">
        <v>238.48999999999069</v>
      </c>
      <c r="J7972" s="10">
        <v>22724</v>
      </c>
      <c r="K7972" s="10">
        <v>22572</v>
      </c>
      <c r="L7972" s="10">
        <v>152</v>
      </c>
      <c r="M7972" s="10">
        <v>22684.86</v>
      </c>
      <c r="N7972" s="10">
        <v>39.139999999999418</v>
      </c>
    </row>
    <row r="7973" spans="1:14" x14ac:dyDescent="0.25">
      <c r="A7973" s="9" t="s">
        <v>970</v>
      </c>
      <c r="B7973" s="9" t="s">
        <v>54</v>
      </c>
      <c r="C7973" s="9" t="s">
        <v>42</v>
      </c>
      <c r="D7973" s="9" t="s">
        <v>55</v>
      </c>
      <c r="E7973" s="10">
        <v>1519.55</v>
      </c>
      <c r="F7973" s="10">
        <v>1489.7549019607843</v>
      </c>
      <c r="G7973" s="10">
        <v>29.795098039215645</v>
      </c>
      <c r="H7973" s="10">
        <v>1519.55</v>
      </c>
      <c r="I7973" s="10">
        <v>0</v>
      </c>
      <c r="J7973" s="10">
        <v>276.28100000000001</v>
      </c>
      <c r="K7973" s="10">
        <v>270.86372549019609</v>
      </c>
      <c r="L7973" s="10">
        <v>5.4172745098039172</v>
      </c>
      <c r="M7973" s="10">
        <v>276.28100000000001</v>
      </c>
      <c r="N7973" s="10">
        <v>0</v>
      </c>
    </row>
    <row r="7974" spans="1:14" x14ac:dyDescent="0.25">
      <c r="A7974" s="9" t="s">
        <v>971</v>
      </c>
      <c r="B7974" s="9" t="s">
        <v>25</v>
      </c>
      <c r="C7974" s="9" t="s">
        <v>26</v>
      </c>
      <c r="D7974" s="9" t="s">
        <v>27</v>
      </c>
      <c r="E7974" s="10">
        <v>-1024.96</v>
      </c>
      <c r="F7974" s="10">
        <v>0</v>
      </c>
      <c r="G7974" s="10">
        <v>-1024.96</v>
      </c>
      <c r="H7974" s="10">
        <v>0</v>
      </c>
      <c r="I7974" s="10">
        <v>-1024.96</v>
      </c>
      <c r="J7974" s="10">
        <v>0</v>
      </c>
      <c r="K7974" s="10">
        <v>0</v>
      </c>
      <c r="L7974" s="10">
        <v>0</v>
      </c>
      <c r="M7974" s="10">
        <v>0</v>
      </c>
      <c r="N7974" s="10">
        <v>0</v>
      </c>
    </row>
    <row r="7975" spans="1:14" x14ac:dyDescent="0.25">
      <c r="A7975" s="9" t="s">
        <v>971</v>
      </c>
      <c r="B7975" s="9" t="s">
        <v>28</v>
      </c>
      <c r="C7975" s="9" t="s">
        <v>29</v>
      </c>
      <c r="D7975" s="9" t="s">
        <v>27</v>
      </c>
      <c r="E7975" s="10">
        <v>0.72</v>
      </c>
      <c r="F7975" s="10">
        <v>0</v>
      </c>
      <c r="G7975" s="10">
        <v>0.72</v>
      </c>
      <c r="H7975" s="10">
        <v>0.7</v>
      </c>
      <c r="I7975" s="10">
        <v>2.0000000000000018E-2</v>
      </c>
      <c r="J7975" s="10">
        <v>0</v>
      </c>
      <c r="K7975" s="10">
        <v>0</v>
      </c>
      <c r="L7975" s="10">
        <v>0</v>
      </c>
      <c r="M7975" s="10">
        <v>0</v>
      </c>
      <c r="N7975" s="10">
        <v>0</v>
      </c>
    </row>
    <row r="7976" spans="1:14" x14ac:dyDescent="0.25">
      <c r="A7976" s="9" t="s">
        <v>971</v>
      </c>
      <c r="B7976" s="9" t="s">
        <v>30</v>
      </c>
      <c r="C7976" s="9" t="s">
        <v>29</v>
      </c>
      <c r="D7976" s="9" t="s">
        <v>27</v>
      </c>
      <c r="E7976" s="10">
        <v>16.809999999999999</v>
      </c>
      <c r="F7976" s="10">
        <v>0</v>
      </c>
      <c r="G7976" s="10">
        <v>16.809999999999999</v>
      </c>
      <c r="H7976" s="10">
        <v>16.420000000000002</v>
      </c>
      <c r="I7976" s="10">
        <v>0.38999999999999702</v>
      </c>
      <c r="J7976" s="10">
        <v>0</v>
      </c>
      <c r="K7976" s="10">
        <v>0</v>
      </c>
      <c r="L7976" s="10">
        <v>0</v>
      </c>
      <c r="M7976" s="10">
        <v>0</v>
      </c>
      <c r="N7976" s="10">
        <v>0</v>
      </c>
    </row>
    <row r="7977" spans="1:14" x14ac:dyDescent="0.25">
      <c r="A7977" s="9" t="s">
        <v>971</v>
      </c>
      <c r="B7977" s="9" t="s">
        <v>31</v>
      </c>
      <c r="C7977" s="9" t="s">
        <v>29</v>
      </c>
      <c r="D7977" s="9" t="s">
        <v>27</v>
      </c>
      <c r="E7977" s="10">
        <v>112.85</v>
      </c>
      <c r="F7977" s="10">
        <v>0</v>
      </c>
      <c r="G7977" s="10">
        <v>112.85</v>
      </c>
      <c r="H7977" s="10">
        <v>110.26</v>
      </c>
      <c r="I7977" s="10">
        <v>2.5899999999999892</v>
      </c>
      <c r="J7977" s="10">
        <v>0</v>
      </c>
      <c r="K7977" s="10">
        <v>0</v>
      </c>
      <c r="L7977" s="10">
        <v>0</v>
      </c>
      <c r="M7977" s="10">
        <v>0</v>
      </c>
      <c r="N7977" s="10">
        <v>0</v>
      </c>
    </row>
    <row r="7978" spans="1:14" x14ac:dyDescent="0.25">
      <c r="A7978" s="9" t="s">
        <v>971</v>
      </c>
      <c r="B7978" s="9" t="s">
        <v>32</v>
      </c>
      <c r="C7978" s="9" t="s">
        <v>33</v>
      </c>
      <c r="D7978" s="9" t="s">
        <v>27</v>
      </c>
      <c r="E7978" s="10">
        <v>842.92</v>
      </c>
      <c r="F7978" s="10">
        <v>0</v>
      </c>
      <c r="G7978" s="10">
        <v>842.92</v>
      </c>
      <c r="H7978" s="10">
        <v>845.31</v>
      </c>
      <c r="I7978" s="10">
        <v>-2.3899999999999864</v>
      </c>
      <c r="J7978" s="10">
        <v>2.39</v>
      </c>
      <c r="K7978" s="10">
        <v>0</v>
      </c>
      <c r="L7978" s="10">
        <v>2.39</v>
      </c>
      <c r="M7978" s="10">
        <v>2.3969999999999998</v>
      </c>
      <c r="N7978" s="10">
        <v>-6.9999999999996732E-3</v>
      </c>
    </row>
    <row r="7979" spans="1:14" x14ac:dyDescent="0.25">
      <c r="A7979" s="9" t="s">
        <v>971</v>
      </c>
      <c r="B7979" s="9" t="s">
        <v>36</v>
      </c>
      <c r="C7979" s="9" t="s">
        <v>29</v>
      </c>
      <c r="D7979" s="9" t="s">
        <v>27</v>
      </c>
      <c r="E7979" s="10">
        <v>1264.3</v>
      </c>
      <c r="F7979" s="10">
        <v>0</v>
      </c>
      <c r="G7979" s="10">
        <v>1264.3</v>
      </c>
      <c r="H7979" s="10">
        <v>1235.27</v>
      </c>
      <c r="I7979" s="10">
        <v>29.029999999999973</v>
      </c>
      <c r="J7979" s="10">
        <v>0</v>
      </c>
      <c r="K7979" s="10">
        <v>0</v>
      </c>
      <c r="L7979" s="10">
        <v>0</v>
      </c>
      <c r="M7979" s="10">
        <v>0</v>
      </c>
      <c r="N7979" s="10">
        <v>0</v>
      </c>
    </row>
    <row r="7980" spans="1:14" x14ac:dyDescent="0.25">
      <c r="A7980" s="9" t="s">
        <v>971</v>
      </c>
      <c r="B7980" s="9" t="s">
        <v>37</v>
      </c>
      <c r="C7980" s="9" t="s">
        <v>29</v>
      </c>
      <c r="D7980" s="9" t="s">
        <v>27</v>
      </c>
      <c r="E7980" s="10">
        <v>2923.7</v>
      </c>
      <c r="F7980" s="10">
        <v>0</v>
      </c>
      <c r="G7980" s="10">
        <v>2923.7</v>
      </c>
      <c r="H7980" s="10">
        <v>2856.58</v>
      </c>
      <c r="I7980" s="10">
        <v>67.119999999999891</v>
      </c>
      <c r="J7980" s="10">
        <v>0</v>
      </c>
      <c r="K7980" s="10">
        <v>0</v>
      </c>
      <c r="L7980" s="10">
        <v>0</v>
      </c>
      <c r="M7980" s="10">
        <v>0</v>
      </c>
      <c r="N7980" s="10">
        <v>0</v>
      </c>
    </row>
    <row r="7981" spans="1:14" x14ac:dyDescent="0.25">
      <c r="A7981" s="9" t="s">
        <v>971</v>
      </c>
      <c r="B7981" s="9" t="s">
        <v>34</v>
      </c>
      <c r="C7981" s="9" t="s">
        <v>33</v>
      </c>
      <c r="D7981" s="9" t="s">
        <v>27</v>
      </c>
      <c r="E7981" s="10">
        <v>2897.57</v>
      </c>
      <c r="F7981" s="10">
        <v>0</v>
      </c>
      <c r="G7981" s="10">
        <v>2897.57</v>
      </c>
      <c r="H7981" s="10">
        <v>2905.77</v>
      </c>
      <c r="I7981" s="10">
        <v>-8.1999999999998181</v>
      </c>
      <c r="J7981" s="10">
        <v>2.39</v>
      </c>
      <c r="K7981" s="10">
        <v>0</v>
      </c>
      <c r="L7981" s="10">
        <v>2.39</v>
      </c>
      <c r="M7981" s="10">
        <v>2.3969999999999998</v>
      </c>
      <c r="N7981" s="10">
        <v>-6.9999999999996732E-3</v>
      </c>
    </row>
    <row r="7982" spans="1:14" x14ac:dyDescent="0.25">
      <c r="A7982" s="9" t="s">
        <v>971</v>
      </c>
      <c r="B7982" s="9" t="s">
        <v>35</v>
      </c>
      <c r="C7982" s="9" t="s">
        <v>33</v>
      </c>
      <c r="D7982" s="9" t="s">
        <v>27</v>
      </c>
      <c r="E7982" s="10">
        <v>3132.49</v>
      </c>
      <c r="F7982" s="10">
        <v>0</v>
      </c>
      <c r="G7982" s="10">
        <v>3132.49</v>
      </c>
      <c r="H7982" s="10">
        <v>3143.87</v>
      </c>
      <c r="I7982" s="10">
        <v>-11.380000000000109</v>
      </c>
      <c r="J7982" s="10">
        <v>50.15</v>
      </c>
      <c r="K7982" s="10">
        <v>0</v>
      </c>
      <c r="L7982" s="10">
        <v>50.15</v>
      </c>
      <c r="M7982" s="10">
        <v>50.332000000000001</v>
      </c>
      <c r="N7982" s="10">
        <v>-0.18200000000000216</v>
      </c>
    </row>
    <row r="7983" spans="1:14" x14ac:dyDescent="0.25">
      <c r="A7983" s="9" t="s">
        <v>971</v>
      </c>
      <c r="B7983" s="9" t="s">
        <v>417</v>
      </c>
      <c r="C7983" s="9" t="s">
        <v>39</v>
      </c>
      <c r="D7983" s="9" t="s">
        <v>40</v>
      </c>
      <c r="E7983" s="10">
        <v>-120878.53</v>
      </c>
      <c r="F7983" s="10">
        <v>0</v>
      </c>
      <c r="G7983" s="10">
        <v>-120878.53</v>
      </c>
      <c r="H7983" s="10">
        <v>-120878.54</v>
      </c>
      <c r="I7983" s="10">
        <v>9.9999999947613105E-3</v>
      </c>
      <c r="J7983" s="10">
        <v>-743</v>
      </c>
      <c r="K7983" s="10">
        <v>0</v>
      </c>
      <c r="L7983" s="10">
        <v>-743</v>
      </c>
      <c r="M7983" s="10">
        <v>-743</v>
      </c>
      <c r="N7983" s="10">
        <v>0</v>
      </c>
    </row>
    <row r="7984" spans="1:14" x14ac:dyDescent="0.25">
      <c r="A7984" s="9" t="s">
        <v>971</v>
      </c>
      <c r="B7984" s="9" t="s">
        <v>418</v>
      </c>
      <c r="C7984" s="9" t="s">
        <v>42</v>
      </c>
      <c r="D7984" s="9" t="s">
        <v>43</v>
      </c>
      <c r="E7984" s="10">
        <v>605.04</v>
      </c>
      <c r="F7984" s="10">
        <v>0</v>
      </c>
      <c r="G7984" s="10">
        <v>605.04</v>
      </c>
      <c r="H7984" s="10">
        <v>0</v>
      </c>
      <c r="I7984" s="10">
        <v>605.04</v>
      </c>
      <c r="J7984" s="10">
        <v>18115</v>
      </c>
      <c r="K7984" s="10">
        <v>0</v>
      </c>
      <c r="L7984" s="10">
        <v>18115</v>
      </c>
      <c r="M7984" s="10">
        <v>0</v>
      </c>
      <c r="N7984" s="10">
        <v>18115</v>
      </c>
    </row>
    <row r="7985" spans="1:14" x14ac:dyDescent="0.25">
      <c r="A7985" s="9" t="s">
        <v>971</v>
      </c>
      <c r="B7985" s="9" t="s">
        <v>383</v>
      </c>
      <c r="C7985" s="9" t="s">
        <v>42</v>
      </c>
      <c r="D7985" s="9" t="s">
        <v>43</v>
      </c>
      <c r="E7985" s="10">
        <v>47.63</v>
      </c>
      <c r="F7985" s="10">
        <v>29.127450980392158</v>
      </c>
      <c r="G7985" s="10">
        <v>18.502549019607844</v>
      </c>
      <c r="H7985" s="10">
        <v>29.71</v>
      </c>
      <c r="I7985" s="10">
        <v>17.920000000000002</v>
      </c>
      <c r="J7985" s="10">
        <v>1215</v>
      </c>
      <c r="K7985" s="10">
        <v>743</v>
      </c>
      <c r="L7985" s="10">
        <v>472</v>
      </c>
      <c r="M7985" s="10">
        <v>757.86</v>
      </c>
      <c r="N7985" s="10">
        <v>457.14</v>
      </c>
    </row>
    <row r="7986" spans="1:14" x14ac:dyDescent="0.25">
      <c r="A7986" s="9" t="s">
        <v>971</v>
      </c>
      <c r="B7986" s="9" t="s">
        <v>419</v>
      </c>
      <c r="C7986" s="9" t="s">
        <v>42</v>
      </c>
      <c r="D7986" s="9" t="s">
        <v>43</v>
      </c>
      <c r="E7986" s="10">
        <v>0</v>
      </c>
      <c r="F7986" s="10">
        <v>530.14778325123154</v>
      </c>
      <c r="G7986" s="10">
        <v>-530.14778325123154</v>
      </c>
      <c r="H7986" s="10">
        <v>538.1</v>
      </c>
      <c r="I7986" s="10">
        <v>-538.1</v>
      </c>
      <c r="J7986" s="10">
        <v>0</v>
      </c>
      <c r="K7986" s="10">
        <v>17832</v>
      </c>
      <c r="L7986" s="10">
        <v>-17832</v>
      </c>
      <c r="M7986" s="10">
        <v>18099.48</v>
      </c>
      <c r="N7986" s="10">
        <v>-18099.48</v>
      </c>
    </row>
    <row r="7987" spans="1:14" x14ac:dyDescent="0.25">
      <c r="A7987" s="9" t="s">
        <v>971</v>
      </c>
      <c r="B7987" s="9" t="s">
        <v>385</v>
      </c>
      <c r="C7987" s="9" t="s">
        <v>42</v>
      </c>
      <c r="D7987" s="9" t="s">
        <v>43</v>
      </c>
      <c r="E7987" s="10">
        <v>877.8</v>
      </c>
      <c r="F7987" s="10">
        <v>858.16915422885575</v>
      </c>
      <c r="G7987" s="10">
        <v>19.630845771144209</v>
      </c>
      <c r="H7987" s="10">
        <v>862.46</v>
      </c>
      <c r="I7987" s="10">
        <v>15.339999999999918</v>
      </c>
      <c r="J7987" s="10">
        <v>760</v>
      </c>
      <c r="K7987" s="10">
        <v>743</v>
      </c>
      <c r="L7987" s="10">
        <v>17</v>
      </c>
      <c r="M7987" s="10">
        <v>746.71500000000003</v>
      </c>
      <c r="N7987" s="10">
        <v>13.284999999999968</v>
      </c>
    </row>
    <row r="7988" spans="1:14" x14ac:dyDescent="0.25">
      <c r="A7988" s="9" t="s">
        <v>971</v>
      </c>
      <c r="B7988" s="9" t="s">
        <v>386</v>
      </c>
      <c r="C7988" s="9" t="s">
        <v>42</v>
      </c>
      <c r="D7988" s="9" t="s">
        <v>43</v>
      </c>
      <c r="E7988" s="10">
        <v>2772</v>
      </c>
      <c r="F7988" s="10">
        <v>2746.128712871287</v>
      </c>
      <c r="G7988" s="10">
        <v>25.871287128712993</v>
      </c>
      <c r="H7988" s="10">
        <v>2773.59</v>
      </c>
      <c r="I7988" s="10">
        <v>-1.5900000000001455</v>
      </c>
      <c r="J7988" s="10">
        <v>18000</v>
      </c>
      <c r="K7988" s="10">
        <v>17832</v>
      </c>
      <c r="L7988" s="10">
        <v>168</v>
      </c>
      <c r="M7988" s="10">
        <v>18010.32</v>
      </c>
      <c r="N7988" s="10">
        <v>-10.319999999999709</v>
      </c>
    </row>
    <row r="7989" spans="1:14" x14ac:dyDescent="0.25">
      <c r="A7989" s="9" t="s">
        <v>971</v>
      </c>
      <c r="B7989" s="9" t="s">
        <v>420</v>
      </c>
      <c r="C7989" s="9" t="s">
        <v>42</v>
      </c>
      <c r="D7989" s="9" t="s">
        <v>43</v>
      </c>
      <c r="E7989" s="10">
        <v>2975.12</v>
      </c>
      <c r="F7989" s="10">
        <v>2936.7487684729062</v>
      </c>
      <c r="G7989" s="10">
        <v>38.371231527093641</v>
      </c>
      <c r="H7989" s="10">
        <v>2980.8</v>
      </c>
      <c r="I7989" s="10">
        <v>-5.680000000000291</v>
      </c>
      <c r="J7989" s="10">
        <v>18065</v>
      </c>
      <c r="K7989" s="10">
        <v>17832</v>
      </c>
      <c r="L7989" s="10">
        <v>233</v>
      </c>
      <c r="M7989" s="10">
        <v>18099.48</v>
      </c>
      <c r="N7989" s="10">
        <v>-34.479999999999563</v>
      </c>
    </row>
    <row r="7990" spans="1:14" x14ac:dyDescent="0.25">
      <c r="A7990" s="9" t="s">
        <v>971</v>
      </c>
      <c r="B7990" s="9" t="s">
        <v>388</v>
      </c>
      <c r="C7990" s="9" t="s">
        <v>42</v>
      </c>
      <c r="D7990" s="9" t="s">
        <v>43</v>
      </c>
      <c r="E7990" s="10">
        <v>4961.34</v>
      </c>
      <c r="F7990" s="10">
        <v>4915.029702970297</v>
      </c>
      <c r="G7990" s="10">
        <v>46.310297029703179</v>
      </c>
      <c r="H7990" s="10">
        <v>4964.18</v>
      </c>
      <c r="I7990" s="10">
        <v>-2.8400000000001455</v>
      </c>
      <c r="J7990" s="10">
        <v>18000</v>
      </c>
      <c r="K7990" s="10">
        <v>17832</v>
      </c>
      <c r="L7990" s="10">
        <v>168</v>
      </c>
      <c r="M7990" s="10">
        <v>18010.32</v>
      </c>
      <c r="N7990" s="10">
        <v>-10.319999999999709</v>
      </c>
    </row>
    <row r="7991" spans="1:14" x14ac:dyDescent="0.25">
      <c r="A7991" s="9" t="s">
        <v>971</v>
      </c>
      <c r="B7991" s="9" t="s">
        <v>389</v>
      </c>
      <c r="C7991" s="9" t="s">
        <v>42</v>
      </c>
      <c r="D7991" s="9" t="s">
        <v>43</v>
      </c>
      <c r="E7991" s="10">
        <v>5981.2</v>
      </c>
      <c r="F7991" s="10">
        <v>5847.4088669950743</v>
      </c>
      <c r="G7991" s="10">
        <v>133.79113300492554</v>
      </c>
      <c r="H7991" s="10">
        <v>5935.12</v>
      </c>
      <c r="I7991" s="10">
        <v>46.079999999999927</v>
      </c>
      <c r="J7991" s="10">
        <v>760</v>
      </c>
      <c r="K7991" s="10">
        <v>743</v>
      </c>
      <c r="L7991" s="10">
        <v>17</v>
      </c>
      <c r="M7991" s="10">
        <v>754.14499999999998</v>
      </c>
      <c r="N7991" s="10">
        <v>5.8550000000000182</v>
      </c>
    </row>
    <row r="7992" spans="1:14" x14ac:dyDescent="0.25">
      <c r="A7992" s="9" t="s">
        <v>971</v>
      </c>
      <c r="B7992" s="9" t="s">
        <v>421</v>
      </c>
      <c r="C7992" s="9" t="s">
        <v>42</v>
      </c>
      <c r="D7992" s="9" t="s">
        <v>43</v>
      </c>
      <c r="E7992" s="10">
        <v>6752.35</v>
      </c>
      <c r="F7992" s="10">
        <v>6734.9708737864075</v>
      </c>
      <c r="G7992" s="10">
        <v>17.379126213592826</v>
      </c>
      <c r="H7992" s="10">
        <v>6937.02</v>
      </c>
      <c r="I7992" s="10">
        <v>-184.67000000000007</v>
      </c>
      <c r="J7992" s="10">
        <v>17878</v>
      </c>
      <c r="K7992" s="10">
        <v>17832</v>
      </c>
      <c r="L7992" s="10">
        <v>46</v>
      </c>
      <c r="M7992" s="10">
        <v>18366.96</v>
      </c>
      <c r="N7992" s="10">
        <v>-488.95999999999913</v>
      </c>
    </row>
    <row r="7993" spans="1:14" x14ac:dyDescent="0.25">
      <c r="A7993" s="9" t="s">
        <v>971</v>
      </c>
      <c r="B7993" s="9" t="s">
        <v>422</v>
      </c>
      <c r="C7993" s="9" t="s">
        <v>42</v>
      </c>
      <c r="D7993" s="9" t="s">
        <v>43</v>
      </c>
      <c r="E7993" s="10">
        <v>10383.02</v>
      </c>
      <c r="F7993" s="10">
        <v>9660.8472906403949</v>
      </c>
      <c r="G7993" s="10">
        <v>722.17270935960551</v>
      </c>
      <c r="H7993" s="10">
        <v>9805.76</v>
      </c>
      <c r="I7993" s="10">
        <v>577.26000000000022</v>
      </c>
      <c r="J7993" s="10">
        <v>19165</v>
      </c>
      <c r="K7993" s="10">
        <v>17832</v>
      </c>
      <c r="L7993" s="10">
        <v>1333</v>
      </c>
      <c r="M7993" s="10">
        <v>18099.48</v>
      </c>
      <c r="N7993" s="10">
        <v>1065.5200000000004</v>
      </c>
    </row>
    <row r="7994" spans="1:14" x14ac:dyDescent="0.25">
      <c r="A7994" s="9" t="s">
        <v>971</v>
      </c>
      <c r="B7994" s="9" t="s">
        <v>392</v>
      </c>
      <c r="C7994" s="9" t="s">
        <v>42</v>
      </c>
      <c r="D7994" s="9" t="s">
        <v>43</v>
      </c>
      <c r="E7994" s="10">
        <v>43172.51</v>
      </c>
      <c r="F7994" s="10">
        <v>43056.61386138614</v>
      </c>
      <c r="G7994" s="10">
        <v>115.89613861386169</v>
      </c>
      <c r="H7994" s="10">
        <v>43487.18</v>
      </c>
      <c r="I7994" s="10">
        <v>-314.66999999999825</v>
      </c>
      <c r="J7994" s="10">
        <v>17880</v>
      </c>
      <c r="K7994" s="10">
        <v>17832</v>
      </c>
      <c r="L7994" s="10">
        <v>48</v>
      </c>
      <c r="M7994" s="10">
        <v>18010.32</v>
      </c>
      <c r="N7994" s="10">
        <v>-130.31999999999971</v>
      </c>
    </row>
    <row r="7995" spans="1:14" x14ac:dyDescent="0.25">
      <c r="A7995" s="9" t="s">
        <v>971</v>
      </c>
      <c r="B7995" s="9" t="s">
        <v>119</v>
      </c>
      <c r="C7995" s="9" t="s">
        <v>42</v>
      </c>
      <c r="D7995" s="9" t="s">
        <v>53</v>
      </c>
      <c r="E7995" s="10">
        <v>31959.03</v>
      </c>
      <c r="F7995" s="10">
        <v>31070.009950248757</v>
      </c>
      <c r="G7995" s="10">
        <v>889.02004975124146</v>
      </c>
      <c r="H7995" s="10">
        <v>31225.360000000001</v>
      </c>
      <c r="I7995" s="10">
        <v>733.66999999999825</v>
      </c>
      <c r="J7995" s="10">
        <v>3430</v>
      </c>
      <c r="K7995" s="10">
        <v>3334.5840796019902</v>
      </c>
      <c r="L7995" s="10">
        <v>95.415920398009803</v>
      </c>
      <c r="M7995" s="10">
        <v>3351.2570000000001</v>
      </c>
      <c r="N7995" s="10">
        <v>78.742999999999938</v>
      </c>
    </row>
    <row r="7996" spans="1:14" x14ac:dyDescent="0.25">
      <c r="A7996" s="9" t="s">
        <v>971</v>
      </c>
      <c r="B7996" s="9" t="s">
        <v>54</v>
      </c>
      <c r="C7996" s="9" t="s">
        <v>42</v>
      </c>
      <c r="D7996" s="9" t="s">
        <v>55</v>
      </c>
      <c r="E7996" s="10">
        <v>225.09</v>
      </c>
      <c r="F7996" s="10">
        <v>220.66666666666666</v>
      </c>
      <c r="G7996" s="10">
        <v>4.4233333333333462</v>
      </c>
      <c r="H7996" s="10">
        <v>225.08</v>
      </c>
      <c r="I7996" s="10">
        <v>9.9999999999909051E-3</v>
      </c>
      <c r="J7996" s="10">
        <v>40.924999999999997</v>
      </c>
      <c r="K7996" s="10">
        <v>40.121568627450984</v>
      </c>
      <c r="L7996" s="10">
        <v>0.80343137254901364</v>
      </c>
      <c r="M7996" s="10">
        <v>40.923999999999999</v>
      </c>
      <c r="N7996" s="10">
        <v>9.9999999999766942E-4</v>
      </c>
    </row>
    <row r="7997" spans="1:14" x14ac:dyDescent="0.25">
      <c r="A7997" s="9" t="s">
        <v>972</v>
      </c>
      <c r="B7997" s="9" t="s">
        <v>25</v>
      </c>
      <c r="C7997" s="9" t="s">
        <v>26</v>
      </c>
      <c r="D7997" s="9" t="s">
        <v>27</v>
      </c>
      <c r="E7997" s="10">
        <v>602.37</v>
      </c>
      <c r="F7997" s="10">
        <v>0</v>
      </c>
      <c r="G7997" s="10">
        <v>602.37</v>
      </c>
      <c r="H7997" s="10">
        <v>0</v>
      </c>
      <c r="I7997" s="10">
        <v>602.37</v>
      </c>
      <c r="J7997" s="10">
        <v>0</v>
      </c>
      <c r="K7997" s="10">
        <v>0</v>
      </c>
      <c r="L7997" s="10">
        <v>0</v>
      </c>
      <c r="M7997" s="10">
        <v>0</v>
      </c>
      <c r="N7997" s="10">
        <v>0</v>
      </c>
    </row>
    <row r="7998" spans="1:14" x14ac:dyDescent="0.25">
      <c r="A7998" s="9" t="s">
        <v>972</v>
      </c>
      <c r="B7998" s="9" t="s">
        <v>28</v>
      </c>
      <c r="C7998" s="9" t="s">
        <v>29</v>
      </c>
      <c r="D7998" s="9" t="s">
        <v>27</v>
      </c>
      <c r="E7998" s="10">
        <v>0.28999999999999998</v>
      </c>
      <c r="F7998" s="10">
        <v>0</v>
      </c>
      <c r="G7998" s="10">
        <v>0.28999999999999998</v>
      </c>
      <c r="H7998" s="10">
        <v>0.3</v>
      </c>
      <c r="I7998" s="10">
        <v>-1.0000000000000009E-2</v>
      </c>
      <c r="J7998" s="10">
        <v>0</v>
      </c>
      <c r="K7998" s="10">
        <v>0</v>
      </c>
      <c r="L7998" s="10">
        <v>0</v>
      </c>
      <c r="M7998" s="10">
        <v>0</v>
      </c>
      <c r="N7998" s="10">
        <v>0</v>
      </c>
    </row>
    <row r="7999" spans="1:14" x14ac:dyDescent="0.25">
      <c r="A7999" s="9" t="s">
        <v>972</v>
      </c>
      <c r="B7999" s="9" t="s">
        <v>30</v>
      </c>
      <c r="C7999" s="9" t="s">
        <v>29</v>
      </c>
      <c r="D7999" s="9" t="s">
        <v>27</v>
      </c>
      <c r="E7999" s="10">
        <v>6.88</v>
      </c>
      <c r="F7999" s="10">
        <v>0</v>
      </c>
      <c r="G7999" s="10">
        <v>6.88</v>
      </c>
      <c r="H7999" s="10">
        <v>6.91</v>
      </c>
      <c r="I7999" s="10">
        <v>-3.0000000000000249E-2</v>
      </c>
      <c r="J7999" s="10">
        <v>0</v>
      </c>
      <c r="K7999" s="10">
        <v>0</v>
      </c>
      <c r="L7999" s="10">
        <v>0</v>
      </c>
      <c r="M7999" s="10">
        <v>0</v>
      </c>
      <c r="N7999" s="10">
        <v>0</v>
      </c>
    </row>
    <row r="8000" spans="1:14" x14ac:dyDescent="0.25">
      <c r="A8000" s="9" t="s">
        <v>972</v>
      </c>
      <c r="B8000" s="9" t="s">
        <v>31</v>
      </c>
      <c r="C8000" s="9" t="s">
        <v>29</v>
      </c>
      <c r="D8000" s="9" t="s">
        <v>27</v>
      </c>
      <c r="E8000" s="10">
        <v>46.19</v>
      </c>
      <c r="F8000" s="10">
        <v>0</v>
      </c>
      <c r="G8000" s="10">
        <v>46.19</v>
      </c>
      <c r="H8000" s="10">
        <v>46.42</v>
      </c>
      <c r="I8000" s="10">
        <v>-0.23000000000000398</v>
      </c>
      <c r="J8000" s="10">
        <v>0</v>
      </c>
      <c r="K8000" s="10">
        <v>0</v>
      </c>
      <c r="L8000" s="10">
        <v>0</v>
      </c>
      <c r="M8000" s="10">
        <v>0</v>
      </c>
      <c r="N8000" s="10">
        <v>0</v>
      </c>
    </row>
    <row r="8001" spans="1:14" x14ac:dyDescent="0.25">
      <c r="A8001" s="9" t="s">
        <v>972</v>
      </c>
      <c r="B8001" s="9" t="s">
        <v>32</v>
      </c>
      <c r="C8001" s="9" t="s">
        <v>33</v>
      </c>
      <c r="D8001" s="9" t="s">
        <v>27</v>
      </c>
      <c r="E8001" s="10">
        <v>88.17</v>
      </c>
      <c r="F8001" s="10">
        <v>0</v>
      </c>
      <c r="G8001" s="10">
        <v>88.17</v>
      </c>
      <c r="H8001" s="10">
        <v>76.42</v>
      </c>
      <c r="I8001" s="10">
        <v>11.75</v>
      </c>
      <c r="J8001" s="10">
        <v>0.25</v>
      </c>
      <c r="K8001" s="10">
        <v>0</v>
      </c>
      <c r="L8001" s="10">
        <v>0.25</v>
      </c>
      <c r="M8001" s="10">
        <v>0.217</v>
      </c>
      <c r="N8001" s="10">
        <v>3.3000000000000002E-2</v>
      </c>
    </row>
    <row r="8002" spans="1:14" x14ac:dyDescent="0.25">
      <c r="A8002" s="9" t="s">
        <v>972</v>
      </c>
      <c r="B8002" s="9" t="s">
        <v>34</v>
      </c>
      <c r="C8002" s="9" t="s">
        <v>33</v>
      </c>
      <c r="D8002" s="9" t="s">
        <v>27</v>
      </c>
      <c r="E8002" s="10">
        <v>303.08999999999997</v>
      </c>
      <c r="F8002" s="10">
        <v>0</v>
      </c>
      <c r="G8002" s="10">
        <v>303.08999999999997</v>
      </c>
      <c r="H8002" s="10">
        <v>262.68</v>
      </c>
      <c r="I8002" s="10">
        <v>40.409999999999968</v>
      </c>
      <c r="J8002" s="10">
        <v>0.25</v>
      </c>
      <c r="K8002" s="10">
        <v>0</v>
      </c>
      <c r="L8002" s="10">
        <v>0.25</v>
      </c>
      <c r="M8002" s="10">
        <v>0.217</v>
      </c>
      <c r="N8002" s="10">
        <v>3.3000000000000002E-2</v>
      </c>
    </row>
    <row r="8003" spans="1:14" x14ac:dyDescent="0.25">
      <c r="A8003" s="9" t="s">
        <v>972</v>
      </c>
      <c r="B8003" s="9" t="s">
        <v>35</v>
      </c>
      <c r="C8003" s="9" t="s">
        <v>33</v>
      </c>
      <c r="D8003" s="9" t="s">
        <v>27</v>
      </c>
      <c r="E8003" s="10">
        <v>327.93</v>
      </c>
      <c r="F8003" s="10">
        <v>0</v>
      </c>
      <c r="G8003" s="10">
        <v>327.93</v>
      </c>
      <c r="H8003" s="10">
        <v>284.2</v>
      </c>
      <c r="I8003" s="10">
        <v>43.730000000000018</v>
      </c>
      <c r="J8003" s="10">
        <v>5.25</v>
      </c>
      <c r="K8003" s="10">
        <v>0</v>
      </c>
      <c r="L8003" s="10">
        <v>5.25</v>
      </c>
      <c r="M8003" s="10">
        <v>4.55</v>
      </c>
      <c r="N8003" s="10">
        <v>0.70000000000000018</v>
      </c>
    </row>
    <row r="8004" spans="1:14" x14ac:dyDescent="0.25">
      <c r="A8004" s="9" t="s">
        <v>972</v>
      </c>
      <c r="B8004" s="9" t="s">
        <v>36</v>
      </c>
      <c r="C8004" s="9" t="s">
        <v>29</v>
      </c>
      <c r="D8004" s="9" t="s">
        <v>27</v>
      </c>
      <c r="E8004" s="10">
        <v>517.51</v>
      </c>
      <c r="F8004" s="10">
        <v>0</v>
      </c>
      <c r="G8004" s="10">
        <v>517.51</v>
      </c>
      <c r="H8004" s="10">
        <v>520.1</v>
      </c>
      <c r="I8004" s="10">
        <v>-2.5900000000000318</v>
      </c>
      <c r="J8004" s="10">
        <v>0</v>
      </c>
      <c r="K8004" s="10">
        <v>0</v>
      </c>
      <c r="L8004" s="10">
        <v>0</v>
      </c>
      <c r="M8004" s="10">
        <v>0</v>
      </c>
      <c r="N8004" s="10">
        <v>0</v>
      </c>
    </row>
    <row r="8005" spans="1:14" x14ac:dyDescent="0.25">
      <c r="A8005" s="9" t="s">
        <v>972</v>
      </c>
      <c r="B8005" s="9" t="s">
        <v>37</v>
      </c>
      <c r="C8005" s="9" t="s">
        <v>29</v>
      </c>
      <c r="D8005" s="9" t="s">
        <v>27</v>
      </c>
      <c r="E8005" s="10">
        <v>1196.76</v>
      </c>
      <c r="F8005" s="10">
        <v>0</v>
      </c>
      <c r="G8005" s="10">
        <v>1196.76</v>
      </c>
      <c r="H8005" s="10">
        <v>1202.74</v>
      </c>
      <c r="I8005" s="10">
        <v>-5.9800000000000182</v>
      </c>
      <c r="J8005" s="10">
        <v>0</v>
      </c>
      <c r="K8005" s="10">
        <v>0</v>
      </c>
      <c r="L8005" s="10">
        <v>0</v>
      </c>
      <c r="M8005" s="10">
        <v>0</v>
      </c>
      <c r="N8005" s="10">
        <v>0</v>
      </c>
    </row>
    <row r="8006" spans="1:14" x14ac:dyDescent="0.25">
      <c r="A8006" s="9" t="s">
        <v>972</v>
      </c>
      <c r="B8006" s="9" t="s">
        <v>111</v>
      </c>
      <c r="C8006" s="9" t="s">
        <v>39</v>
      </c>
      <c r="D8006" s="9" t="s">
        <v>40</v>
      </c>
      <c r="E8006" s="10">
        <v>-33190.28</v>
      </c>
      <c r="F8006" s="10">
        <v>0</v>
      </c>
      <c r="G8006" s="10">
        <v>-33190.28</v>
      </c>
      <c r="H8006" s="10">
        <v>-33190.28</v>
      </c>
      <c r="I8006" s="10">
        <v>0</v>
      </c>
      <c r="J8006" s="10">
        <v>-156</v>
      </c>
      <c r="K8006" s="10">
        <v>0</v>
      </c>
      <c r="L8006" s="10">
        <v>-156</v>
      </c>
      <c r="M8006" s="10">
        <v>-156</v>
      </c>
      <c r="N8006" s="10">
        <v>0</v>
      </c>
    </row>
    <row r="8007" spans="1:14" x14ac:dyDescent="0.25">
      <c r="A8007" s="9" t="s">
        <v>972</v>
      </c>
      <c r="B8007" s="9" t="s">
        <v>92</v>
      </c>
      <c r="C8007" s="9" t="s">
        <v>42</v>
      </c>
      <c r="D8007" s="9" t="s">
        <v>43</v>
      </c>
      <c r="E8007" s="10">
        <v>2.5499999999999998</v>
      </c>
      <c r="F8007" s="10">
        <v>0</v>
      </c>
      <c r="G8007" s="10">
        <v>2.5499999999999998</v>
      </c>
      <c r="H8007" s="10">
        <v>0</v>
      </c>
      <c r="I8007" s="10">
        <v>2.5499999999999998</v>
      </c>
      <c r="J8007" s="10">
        <v>30</v>
      </c>
      <c r="K8007" s="10">
        <v>0</v>
      </c>
      <c r="L8007" s="10">
        <v>30</v>
      </c>
      <c r="M8007" s="10">
        <v>0</v>
      </c>
      <c r="N8007" s="10">
        <v>30</v>
      </c>
    </row>
    <row r="8008" spans="1:14" x14ac:dyDescent="0.25">
      <c r="A8008" s="9" t="s">
        <v>972</v>
      </c>
      <c r="B8008" s="9" t="s">
        <v>114</v>
      </c>
      <c r="C8008" s="9" t="s">
        <v>42</v>
      </c>
      <c r="D8008" s="9" t="s">
        <v>43</v>
      </c>
      <c r="E8008" s="10">
        <v>114.61</v>
      </c>
      <c r="F8008" s="10">
        <v>112.91625615763547</v>
      </c>
      <c r="G8008" s="10">
        <v>1.6937438423645261</v>
      </c>
      <c r="H8008" s="10">
        <v>114.61</v>
      </c>
      <c r="I8008" s="10">
        <v>0</v>
      </c>
      <c r="J8008" s="10">
        <v>1900</v>
      </c>
      <c r="K8008" s="10">
        <v>1872</v>
      </c>
      <c r="L8008" s="10">
        <v>28</v>
      </c>
      <c r="M8008" s="10">
        <v>1900.08</v>
      </c>
      <c r="N8008" s="10">
        <v>-7.999999999992724E-2</v>
      </c>
    </row>
    <row r="8009" spans="1:14" x14ac:dyDescent="0.25">
      <c r="A8009" s="9" t="s">
        <v>972</v>
      </c>
      <c r="B8009" s="9" t="s">
        <v>44</v>
      </c>
      <c r="C8009" s="9" t="s">
        <v>42</v>
      </c>
      <c r="D8009" s="9" t="s">
        <v>43</v>
      </c>
      <c r="E8009" s="10">
        <v>160.54</v>
      </c>
      <c r="F8009" s="10">
        <v>154.59701492537314</v>
      </c>
      <c r="G8009" s="10">
        <v>5.9429850746268471</v>
      </c>
      <c r="H8009" s="10">
        <v>155.37</v>
      </c>
      <c r="I8009" s="10">
        <v>5.1699999999999875</v>
      </c>
      <c r="J8009" s="10">
        <v>162</v>
      </c>
      <c r="K8009" s="10">
        <v>156</v>
      </c>
      <c r="L8009" s="10">
        <v>6</v>
      </c>
      <c r="M8009" s="10">
        <v>156.78</v>
      </c>
      <c r="N8009" s="10">
        <v>5.2199999999999989</v>
      </c>
    </row>
    <row r="8010" spans="1:14" x14ac:dyDescent="0.25">
      <c r="A8010" s="9" t="s">
        <v>972</v>
      </c>
      <c r="B8010" s="9" t="s">
        <v>115</v>
      </c>
      <c r="C8010" s="9" t="s">
        <v>42</v>
      </c>
      <c r="D8010" s="9" t="s">
        <v>43</v>
      </c>
      <c r="E8010" s="10">
        <v>396.81</v>
      </c>
      <c r="F8010" s="10">
        <v>436.9655172413793</v>
      </c>
      <c r="G8010" s="10">
        <v>-40.1555172413793</v>
      </c>
      <c r="H8010" s="10">
        <v>443.52</v>
      </c>
      <c r="I8010" s="10">
        <v>-46.70999999999998</v>
      </c>
      <c r="J8010" s="10">
        <v>1700</v>
      </c>
      <c r="K8010" s="10">
        <v>1872</v>
      </c>
      <c r="L8010" s="10">
        <v>-172</v>
      </c>
      <c r="M8010" s="10">
        <v>1900.08</v>
      </c>
      <c r="N8010" s="10">
        <v>-200.07999999999993</v>
      </c>
    </row>
    <row r="8011" spans="1:14" x14ac:dyDescent="0.25">
      <c r="A8011" s="9" t="s">
        <v>972</v>
      </c>
      <c r="B8011" s="9" t="s">
        <v>116</v>
      </c>
      <c r="C8011" s="9" t="s">
        <v>42</v>
      </c>
      <c r="D8011" s="9" t="s">
        <v>43</v>
      </c>
      <c r="E8011" s="10">
        <v>572.71</v>
      </c>
      <c r="F8011" s="10">
        <v>564.28155339805824</v>
      </c>
      <c r="G8011" s="10">
        <v>8.4284466019418005</v>
      </c>
      <c r="H8011" s="10">
        <v>581.21</v>
      </c>
      <c r="I8011" s="10">
        <v>-8.5</v>
      </c>
      <c r="J8011" s="10">
        <v>1900</v>
      </c>
      <c r="K8011" s="10">
        <v>1872</v>
      </c>
      <c r="L8011" s="10">
        <v>28</v>
      </c>
      <c r="M8011" s="10">
        <v>1928.16</v>
      </c>
      <c r="N8011" s="10">
        <v>-28.160000000000082</v>
      </c>
    </row>
    <row r="8012" spans="1:14" x14ac:dyDescent="0.25">
      <c r="A8012" s="9" t="s">
        <v>972</v>
      </c>
      <c r="B8012" s="9" t="s">
        <v>47</v>
      </c>
      <c r="C8012" s="9" t="s">
        <v>42</v>
      </c>
      <c r="D8012" s="9" t="s">
        <v>43</v>
      </c>
      <c r="E8012" s="10">
        <v>903.71</v>
      </c>
      <c r="F8012" s="10">
        <v>880.1960784313726</v>
      </c>
      <c r="G8012" s="10">
        <v>23.513921568627438</v>
      </c>
      <c r="H8012" s="10">
        <v>897.8</v>
      </c>
      <c r="I8012" s="10">
        <v>5.9100000000000819</v>
      </c>
      <c r="J8012" s="10">
        <v>1922</v>
      </c>
      <c r="K8012" s="10">
        <v>1872</v>
      </c>
      <c r="L8012" s="10">
        <v>50</v>
      </c>
      <c r="M8012" s="10">
        <v>1909.44</v>
      </c>
      <c r="N8012" s="10">
        <v>12.559999999999945</v>
      </c>
    </row>
    <row r="8013" spans="1:14" x14ac:dyDescent="0.25">
      <c r="A8013" s="9" t="s">
        <v>972</v>
      </c>
      <c r="B8013" s="9" t="s">
        <v>117</v>
      </c>
      <c r="C8013" s="9" t="s">
        <v>42</v>
      </c>
      <c r="D8013" s="9" t="s">
        <v>43</v>
      </c>
      <c r="E8013" s="10">
        <v>904.2</v>
      </c>
      <c r="F8013" s="10">
        <v>1627.5566502463055</v>
      </c>
      <c r="G8013" s="10">
        <v>-723.35665024630543</v>
      </c>
      <c r="H8013" s="10">
        <v>1651.97</v>
      </c>
      <c r="I8013" s="10">
        <v>-747.77</v>
      </c>
      <c r="J8013" s="10">
        <v>1040</v>
      </c>
      <c r="K8013" s="10">
        <v>1872</v>
      </c>
      <c r="L8013" s="10">
        <v>-832</v>
      </c>
      <c r="M8013" s="10">
        <v>1900.08</v>
      </c>
      <c r="N8013" s="10">
        <v>-860.07999999999993</v>
      </c>
    </row>
    <row r="8014" spans="1:14" x14ac:dyDescent="0.25">
      <c r="A8014" s="9" t="s">
        <v>972</v>
      </c>
      <c r="B8014" s="9" t="s">
        <v>118</v>
      </c>
      <c r="C8014" s="9" t="s">
        <v>42</v>
      </c>
      <c r="D8014" s="9" t="s">
        <v>43</v>
      </c>
      <c r="E8014" s="10">
        <v>2056.62</v>
      </c>
      <c r="F8014" s="10">
        <v>2124.7192118226599</v>
      </c>
      <c r="G8014" s="10">
        <v>-68.099211822659981</v>
      </c>
      <c r="H8014" s="10">
        <v>2156.59</v>
      </c>
      <c r="I8014" s="10">
        <v>-99.970000000000255</v>
      </c>
      <c r="J8014" s="10">
        <v>151</v>
      </c>
      <c r="K8014" s="10">
        <v>156</v>
      </c>
      <c r="L8014" s="10">
        <v>-5</v>
      </c>
      <c r="M8014" s="10">
        <v>158.34</v>
      </c>
      <c r="N8014" s="10">
        <v>-7.3400000000000034</v>
      </c>
    </row>
    <row r="8015" spans="1:14" x14ac:dyDescent="0.25">
      <c r="A8015" s="9" t="s">
        <v>972</v>
      </c>
      <c r="B8015" s="9" t="s">
        <v>50</v>
      </c>
      <c r="C8015" s="9" t="s">
        <v>42</v>
      </c>
      <c r="D8015" s="9" t="s">
        <v>43</v>
      </c>
      <c r="E8015" s="10">
        <v>2550.94</v>
      </c>
      <c r="F8015" s="10">
        <v>2489.7611940298507</v>
      </c>
      <c r="G8015" s="10">
        <v>61.178805970149369</v>
      </c>
      <c r="H8015" s="10">
        <v>2502.21</v>
      </c>
      <c r="I8015" s="10">
        <v>48.730000000000018</v>
      </c>
      <c r="J8015" s="10">
        <v>1918</v>
      </c>
      <c r="K8015" s="10">
        <v>1872</v>
      </c>
      <c r="L8015" s="10">
        <v>46</v>
      </c>
      <c r="M8015" s="10">
        <v>1881.36</v>
      </c>
      <c r="N8015" s="10">
        <v>36.6400000000001</v>
      </c>
    </row>
    <row r="8016" spans="1:14" x14ac:dyDescent="0.25">
      <c r="A8016" s="9" t="s">
        <v>972</v>
      </c>
      <c r="B8016" s="9" t="s">
        <v>103</v>
      </c>
      <c r="C8016" s="9" t="s">
        <v>42</v>
      </c>
      <c r="D8016" s="9" t="s">
        <v>43</v>
      </c>
      <c r="E8016" s="10">
        <v>9260.7099999999991</v>
      </c>
      <c r="F8016" s="10">
        <v>8954.5643564356433</v>
      </c>
      <c r="G8016" s="10">
        <v>306.14564356435585</v>
      </c>
      <c r="H8016" s="10">
        <v>9044.11</v>
      </c>
      <c r="I8016" s="10">
        <v>216.59999999999854</v>
      </c>
      <c r="J8016" s="10">
        <v>1936</v>
      </c>
      <c r="K8016" s="10">
        <v>1872</v>
      </c>
      <c r="L8016" s="10">
        <v>64</v>
      </c>
      <c r="M8016" s="10">
        <v>1890.72</v>
      </c>
      <c r="N8016" s="10">
        <v>45.279999999999973</v>
      </c>
    </row>
    <row r="8017" spans="1:14" x14ac:dyDescent="0.25">
      <c r="A8017" s="9" t="s">
        <v>972</v>
      </c>
      <c r="B8017" s="9" t="s">
        <v>119</v>
      </c>
      <c r="C8017" s="9" t="s">
        <v>42</v>
      </c>
      <c r="D8017" s="9" t="s">
        <v>53</v>
      </c>
      <c r="E8017" s="10">
        <v>13083.17</v>
      </c>
      <c r="F8017" s="10">
        <v>13083.18407960199</v>
      </c>
      <c r="G8017" s="10">
        <v>-1.4079601989578805E-2</v>
      </c>
      <c r="H8017" s="10">
        <v>13148.6</v>
      </c>
      <c r="I8017" s="10">
        <v>-65.430000000000291</v>
      </c>
      <c r="J8017" s="10">
        <v>1404</v>
      </c>
      <c r="K8017" s="10">
        <v>1404</v>
      </c>
      <c r="L8017" s="10">
        <v>0</v>
      </c>
      <c r="M8017" s="10">
        <v>1411.02</v>
      </c>
      <c r="N8017" s="10">
        <v>-7.0199999999999818</v>
      </c>
    </row>
    <row r="8018" spans="1:14" x14ac:dyDescent="0.25">
      <c r="A8018" s="9" t="s">
        <v>972</v>
      </c>
      <c r="B8018" s="9" t="s">
        <v>54</v>
      </c>
      <c r="C8018" s="9" t="s">
        <v>42</v>
      </c>
      <c r="D8018" s="9" t="s">
        <v>55</v>
      </c>
      <c r="E8018" s="10">
        <v>94.52</v>
      </c>
      <c r="F8018" s="10">
        <v>92.666666666666671</v>
      </c>
      <c r="G8018" s="10">
        <v>1.8533333333333246</v>
      </c>
      <c r="H8018" s="10">
        <v>94.52</v>
      </c>
      <c r="I8018" s="10">
        <v>0</v>
      </c>
      <c r="J8018" s="10">
        <v>17.184999999999999</v>
      </c>
      <c r="K8018" s="10">
        <v>16.848039215686271</v>
      </c>
      <c r="L8018" s="10">
        <v>0.33696078431372811</v>
      </c>
      <c r="M8018" s="10">
        <v>17.184999999999999</v>
      </c>
      <c r="N8018" s="10">
        <v>0</v>
      </c>
    </row>
    <row r="8019" spans="1:14" x14ac:dyDescent="0.25">
      <c r="A8019" s="9" t="s">
        <v>973</v>
      </c>
      <c r="B8019" s="9" t="s">
        <v>25</v>
      </c>
      <c r="C8019" s="9" t="s">
        <v>26</v>
      </c>
      <c r="D8019" s="9" t="s">
        <v>27</v>
      </c>
      <c r="E8019" s="10">
        <v>95105.85</v>
      </c>
      <c r="F8019" s="10">
        <v>0</v>
      </c>
      <c r="G8019" s="10">
        <v>95105.85</v>
      </c>
      <c r="H8019" s="10">
        <v>0</v>
      </c>
      <c r="I8019" s="10">
        <v>95105.85</v>
      </c>
      <c r="J8019" s="10">
        <v>0</v>
      </c>
      <c r="K8019" s="10">
        <v>0</v>
      </c>
      <c r="L8019" s="10">
        <v>0</v>
      </c>
      <c r="M8019" s="10">
        <v>0</v>
      </c>
      <c r="N8019" s="10">
        <v>0</v>
      </c>
    </row>
    <row r="8020" spans="1:14" x14ac:dyDescent="0.25">
      <c r="A8020" s="9" t="s">
        <v>973</v>
      </c>
      <c r="B8020" s="9" t="s">
        <v>28</v>
      </c>
      <c r="C8020" s="9" t="s">
        <v>29</v>
      </c>
      <c r="D8020" s="9" t="s">
        <v>27</v>
      </c>
      <c r="E8020" s="10">
        <v>57.83</v>
      </c>
      <c r="F8020" s="10">
        <v>0</v>
      </c>
      <c r="G8020" s="10">
        <v>57.83</v>
      </c>
      <c r="H8020" s="10">
        <v>59.13</v>
      </c>
      <c r="I8020" s="10">
        <v>-1.3000000000000043</v>
      </c>
      <c r="J8020" s="10">
        <v>0</v>
      </c>
      <c r="K8020" s="10">
        <v>0</v>
      </c>
      <c r="L8020" s="10">
        <v>0</v>
      </c>
      <c r="M8020" s="10">
        <v>0</v>
      </c>
      <c r="N8020" s="10">
        <v>0</v>
      </c>
    </row>
    <row r="8021" spans="1:14" x14ac:dyDescent="0.25">
      <c r="A8021" s="9" t="s">
        <v>973</v>
      </c>
      <c r="B8021" s="9" t="s">
        <v>30</v>
      </c>
      <c r="C8021" s="9" t="s">
        <v>29</v>
      </c>
      <c r="D8021" s="9" t="s">
        <v>27</v>
      </c>
      <c r="E8021" s="10">
        <v>1349.48</v>
      </c>
      <c r="F8021" s="10">
        <v>0</v>
      </c>
      <c r="G8021" s="10">
        <v>1349.48</v>
      </c>
      <c r="H8021" s="10">
        <v>1379.71</v>
      </c>
      <c r="I8021" s="10">
        <v>-30.230000000000018</v>
      </c>
      <c r="J8021" s="10">
        <v>0</v>
      </c>
      <c r="K8021" s="10">
        <v>0</v>
      </c>
      <c r="L8021" s="10">
        <v>0</v>
      </c>
      <c r="M8021" s="10">
        <v>0</v>
      </c>
      <c r="N8021" s="10">
        <v>0</v>
      </c>
    </row>
    <row r="8022" spans="1:14" x14ac:dyDescent="0.25">
      <c r="A8022" s="9" t="s">
        <v>973</v>
      </c>
      <c r="B8022" s="9" t="s">
        <v>31</v>
      </c>
      <c r="C8022" s="9" t="s">
        <v>29</v>
      </c>
      <c r="D8022" s="9" t="s">
        <v>27</v>
      </c>
      <c r="E8022" s="10">
        <v>9060.7900000000009</v>
      </c>
      <c r="F8022" s="10">
        <v>0</v>
      </c>
      <c r="G8022" s="10">
        <v>9060.7900000000009</v>
      </c>
      <c r="H8022" s="10">
        <v>9263.75</v>
      </c>
      <c r="I8022" s="10">
        <v>-202.95999999999913</v>
      </c>
      <c r="J8022" s="10">
        <v>0</v>
      </c>
      <c r="K8022" s="10">
        <v>0</v>
      </c>
      <c r="L8022" s="10">
        <v>0</v>
      </c>
      <c r="M8022" s="10">
        <v>0</v>
      </c>
      <c r="N8022" s="10">
        <v>0</v>
      </c>
    </row>
    <row r="8023" spans="1:14" x14ac:dyDescent="0.25">
      <c r="A8023" s="9" t="s">
        <v>973</v>
      </c>
      <c r="B8023" s="9" t="s">
        <v>32</v>
      </c>
      <c r="C8023" s="9" t="s">
        <v>33</v>
      </c>
      <c r="D8023" s="9" t="s">
        <v>27</v>
      </c>
      <c r="E8023" s="10">
        <v>14724.59</v>
      </c>
      <c r="F8023" s="10">
        <v>0</v>
      </c>
      <c r="G8023" s="10">
        <v>14724.59</v>
      </c>
      <c r="H8023" s="10">
        <v>18759</v>
      </c>
      <c r="I8023" s="10">
        <v>-4034.41</v>
      </c>
      <c r="J8023" s="10">
        <v>41.75</v>
      </c>
      <c r="K8023" s="10">
        <v>0</v>
      </c>
      <c r="L8023" s="10">
        <v>41.75</v>
      </c>
      <c r="M8023" s="10">
        <v>53.189</v>
      </c>
      <c r="N8023" s="10">
        <v>-11.439</v>
      </c>
    </row>
    <row r="8024" spans="1:14" x14ac:dyDescent="0.25">
      <c r="A8024" s="9" t="s">
        <v>973</v>
      </c>
      <c r="B8024" s="9" t="s">
        <v>34</v>
      </c>
      <c r="C8024" s="9" t="s">
        <v>33</v>
      </c>
      <c r="D8024" s="9" t="s">
        <v>27</v>
      </c>
      <c r="E8024" s="10">
        <v>50616.47</v>
      </c>
      <c r="F8024" s="10">
        <v>0</v>
      </c>
      <c r="G8024" s="10">
        <v>50616.47</v>
      </c>
      <c r="H8024" s="10">
        <v>64484.85</v>
      </c>
      <c r="I8024" s="10">
        <v>-13868.379999999997</v>
      </c>
      <c r="J8024" s="10">
        <v>41.75</v>
      </c>
      <c r="K8024" s="10">
        <v>0</v>
      </c>
      <c r="L8024" s="10">
        <v>41.75</v>
      </c>
      <c r="M8024" s="10">
        <v>53.189</v>
      </c>
      <c r="N8024" s="10">
        <v>-11.439</v>
      </c>
    </row>
    <row r="8025" spans="1:14" x14ac:dyDescent="0.25">
      <c r="A8025" s="9" t="s">
        <v>973</v>
      </c>
      <c r="B8025" s="9" t="s">
        <v>35</v>
      </c>
      <c r="C8025" s="9" t="s">
        <v>33</v>
      </c>
      <c r="D8025" s="9" t="s">
        <v>27</v>
      </c>
      <c r="E8025" s="10">
        <v>54451.6</v>
      </c>
      <c r="F8025" s="10">
        <v>0</v>
      </c>
      <c r="G8025" s="10">
        <v>54451.6</v>
      </c>
      <c r="H8025" s="10">
        <v>69766.02</v>
      </c>
      <c r="I8025" s="10">
        <v>-15314.420000000006</v>
      </c>
      <c r="J8025" s="10">
        <v>871.75</v>
      </c>
      <c r="K8025" s="10">
        <v>0</v>
      </c>
      <c r="L8025" s="10">
        <v>871.75</v>
      </c>
      <c r="M8025" s="10">
        <v>1116.9280000000001</v>
      </c>
      <c r="N8025" s="10">
        <v>-245.17800000000011</v>
      </c>
    </row>
    <row r="8026" spans="1:14" x14ac:dyDescent="0.25">
      <c r="A8026" s="9" t="s">
        <v>973</v>
      </c>
      <c r="B8026" s="9" t="s">
        <v>36</v>
      </c>
      <c r="C8026" s="9" t="s">
        <v>29</v>
      </c>
      <c r="D8026" s="9" t="s">
        <v>27</v>
      </c>
      <c r="E8026" s="10">
        <v>101513.91</v>
      </c>
      <c r="F8026" s="10">
        <v>0</v>
      </c>
      <c r="G8026" s="10">
        <v>101513.91</v>
      </c>
      <c r="H8026" s="10">
        <v>103787.84</v>
      </c>
      <c r="I8026" s="10">
        <v>-2273.929999999993</v>
      </c>
      <c r="J8026" s="10">
        <v>0</v>
      </c>
      <c r="K8026" s="10">
        <v>0</v>
      </c>
      <c r="L8026" s="10">
        <v>0</v>
      </c>
      <c r="M8026" s="10">
        <v>0</v>
      </c>
      <c r="N8026" s="10">
        <v>0</v>
      </c>
    </row>
    <row r="8027" spans="1:14" x14ac:dyDescent="0.25">
      <c r="A8027" s="9" t="s">
        <v>973</v>
      </c>
      <c r="B8027" s="9" t="s">
        <v>37</v>
      </c>
      <c r="C8027" s="9" t="s">
        <v>29</v>
      </c>
      <c r="D8027" s="9" t="s">
        <v>27</v>
      </c>
      <c r="E8027" s="10">
        <v>234751.62</v>
      </c>
      <c r="F8027" s="10">
        <v>0</v>
      </c>
      <c r="G8027" s="10">
        <v>234751.62</v>
      </c>
      <c r="H8027" s="10">
        <v>240010.08</v>
      </c>
      <c r="I8027" s="10">
        <v>-5258.4599999999919</v>
      </c>
      <c r="J8027" s="10">
        <v>0</v>
      </c>
      <c r="K8027" s="10">
        <v>0</v>
      </c>
      <c r="L8027" s="10">
        <v>0</v>
      </c>
      <c r="M8027" s="10">
        <v>0</v>
      </c>
      <c r="N8027" s="10">
        <v>0</v>
      </c>
    </row>
    <row r="8028" spans="1:14" x14ac:dyDescent="0.25">
      <c r="A8028" s="9" t="s">
        <v>973</v>
      </c>
      <c r="B8028" s="9" t="s">
        <v>140</v>
      </c>
      <c r="C8028" s="9" t="s">
        <v>39</v>
      </c>
      <c r="D8028" s="9" t="s">
        <v>40</v>
      </c>
      <c r="E8028" s="10">
        <v>-4900053.53</v>
      </c>
      <c r="F8028" s="10">
        <v>0</v>
      </c>
      <c r="G8028" s="10">
        <v>-4900053.53</v>
      </c>
      <c r="H8028" s="10">
        <v>-4900053.72</v>
      </c>
      <c r="I8028" s="10">
        <v>0.18999999947845936</v>
      </c>
      <c r="J8028" s="10">
        <v>-61165</v>
      </c>
      <c r="K8028" s="10">
        <v>0</v>
      </c>
      <c r="L8028" s="10">
        <v>-61165</v>
      </c>
      <c r="M8028" s="10">
        <v>-61165</v>
      </c>
      <c r="N8028" s="10">
        <v>0</v>
      </c>
    </row>
    <row r="8029" spans="1:14" x14ac:dyDescent="0.25">
      <c r="A8029" s="9" t="s">
        <v>973</v>
      </c>
      <c r="B8029" s="9" t="s">
        <v>87</v>
      </c>
      <c r="C8029" s="9" t="s">
        <v>42</v>
      </c>
      <c r="D8029" s="9" t="s">
        <v>43</v>
      </c>
      <c r="E8029" s="10">
        <v>798</v>
      </c>
      <c r="F8029" s="10">
        <v>0</v>
      </c>
      <c r="G8029" s="10">
        <v>798</v>
      </c>
      <c r="H8029" s="10">
        <v>0</v>
      </c>
      <c r="I8029" s="10">
        <v>798</v>
      </c>
      <c r="J8029" s="10">
        <v>600</v>
      </c>
      <c r="K8029" s="10">
        <v>0</v>
      </c>
      <c r="L8029" s="10">
        <v>600</v>
      </c>
      <c r="M8029" s="10">
        <v>0</v>
      </c>
      <c r="N8029" s="10">
        <v>600</v>
      </c>
    </row>
    <row r="8030" spans="1:14" x14ac:dyDescent="0.25">
      <c r="A8030" s="9" t="s">
        <v>973</v>
      </c>
      <c r="B8030" s="9" t="s">
        <v>92</v>
      </c>
      <c r="C8030" s="9" t="s">
        <v>42</v>
      </c>
      <c r="D8030" s="9" t="s">
        <v>43</v>
      </c>
      <c r="E8030" s="10">
        <v>192.37</v>
      </c>
      <c r="F8030" s="10">
        <v>0</v>
      </c>
      <c r="G8030" s="10">
        <v>192.37</v>
      </c>
      <c r="H8030" s="10">
        <v>0</v>
      </c>
      <c r="I8030" s="10">
        <v>192.37</v>
      </c>
      <c r="J8030" s="10">
        <v>2260</v>
      </c>
      <c r="K8030" s="10">
        <v>0</v>
      </c>
      <c r="L8030" s="10">
        <v>2260</v>
      </c>
      <c r="M8030" s="10">
        <v>0</v>
      </c>
      <c r="N8030" s="10">
        <v>2260</v>
      </c>
    </row>
    <row r="8031" spans="1:14" x14ac:dyDescent="0.25">
      <c r="A8031" s="9" t="s">
        <v>973</v>
      </c>
      <c r="B8031" s="9" t="s">
        <v>141</v>
      </c>
      <c r="C8031" s="9" t="s">
        <v>42</v>
      </c>
      <c r="D8031" s="9" t="s">
        <v>43</v>
      </c>
      <c r="E8031" s="10">
        <v>6155.25</v>
      </c>
      <c r="F8031" s="10">
        <v>6096.9306930693074</v>
      </c>
      <c r="G8031" s="10">
        <v>58.319306930692619</v>
      </c>
      <c r="H8031" s="10">
        <v>6157.9</v>
      </c>
      <c r="I8031" s="10">
        <v>-2.6499999999996362</v>
      </c>
      <c r="J8031" s="10">
        <v>61750</v>
      </c>
      <c r="K8031" s="10">
        <v>61165</v>
      </c>
      <c r="L8031" s="10">
        <v>585</v>
      </c>
      <c r="M8031" s="10">
        <v>61776.65</v>
      </c>
      <c r="N8031" s="10">
        <v>-26.650000000001455</v>
      </c>
    </row>
    <row r="8032" spans="1:14" x14ac:dyDescent="0.25">
      <c r="A8032" s="9" t="s">
        <v>973</v>
      </c>
      <c r="B8032" s="9" t="s">
        <v>142</v>
      </c>
      <c r="C8032" s="9" t="s">
        <v>42</v>
      </c>
      <c r="D8032" s="9" t="s">
        <v>43</v>
      </c>
      <c r="E8032" s="10">
        <v>25211.97</v>
      </c>
      <c r="F8032" s="10">
        <v>25098.443349753696</v>
      </c>
      <c r="G8032" s="10">
        <v>113.52665024630551</v>
      </c>
      <c r="H8032" s="10">
        <v>25474.92</v>
      </c>
      <c r="I8032" s="10">
        <v>-262.94999999999709</v>
      </c>
      <c r="J8032" s="10">
        <v>368650</v>
      </c>
      <c r="K8032" s="10">
        <v>366990</v>
      </c>
      <c r="L8032" s="10">
        <v>1660</v>
      </c>
      <c r="M8032" s="10">
        <v>372494.85</v>
      </c>
      <c r="N8032" s="10">
        <v>-3844.8499999999767</v>
      </c>
    </row>
    <row r="8033" spans="1:14" x14ac:dyDescent="0.25">
      <c r="A8033" s="9" t="s">
        <v>973</v>
      </c>
      <c r="B8033" s="9" t="s">
        <v>94</v>
      </c>
      <c r="C8033" s="9" t="s">
        <v>42</v>
      </c>
      <c r="D8033" s="9" t="s">
        <v>43</v>
      </c>
      <c r="E8033" s="10">
        <v>30319.24</v>
      </c>
      <c r="F8033" s="10">
        <v>30276.676616915422</v>
      </c>
      <c r="G8033" s="10">
        <v>42.563383084579982</v>
      </c>
      <c r="H8033" s="10">
        <v>30428.06</v>
      </c>
      <c r="I8033" s="10">
        <v>-108.81999999999971</v>
      </c>
      <c r="J8033" s="10">
        <v>61251</v>
      </c>
      <c r="K8033" s="10">
        <v>61165</v>
      </c>
      <c r="L8033" s="10">
        <v>86</v>
      </c>
      <c r="M8033" s="10">
        <v>61470.824999999997</v>
      </c>
      <c r="N8033" s="10">
        <v>-219.82499999999709</v>
      </c>
    </row>
    <row r="8034" spans="1:14" x14ac:dyDescent="0.25">
      <c r="A8034" s="9" t="s">
        <v>973</v>
      </c>
      <c r="B8034" s="9" t="s">
        <v>143</v>
      </c>
      <c r="C8034" s="9" t="s">
        <v>42</v>
      </c>
      <c r="D8034" s="9" t="s">
        <v>43</v>
      </c>
      <c r="E8034" s="10">
        <v>47880.4</v>
      </c>
      <c r="F8034" s="10">
        <v>47833.477832512319</v>
      </c>
      <c r="G8034" s="10">
        <v>46.9221674876826</v>
      </c>
      <c r="H8034" s="10">
        <v>48550.98</v>
      </c>
      <c r="I8034" s="10">
        <v>-670.58000000000175</v>
      </c>
      <c r="J8034" s="10">
        <v>367350</v>
      </c>
      <c r="K8034" s="10">
        <v>366990</v>
      </c>
      <c r="L8034" s="10">
        <v>360</v>
      </c>
      <c r="M8034" s="10">
        <v>372494.85</v>
      </c>
      <c r="N8034" s="10">
        <v>-5144.8499999999767</v>
      </c>
    </row>
    <row r="8035" spans="1:14" x14ac:dyDescent="0.25">
      <c r="A8035" s="9" t="s">
        <v>973</v>
      </c>
      <c r="B8035" s="9" t="s">
        <v>144</v>
      </c>
      <c r="C8035" s="9" t="s">
        <v>42</v>
      </c>
      <c r="D8035" s="9" t="s">
        <v>43</v>
      </c>
      <c r="E8035" s="10">
        <v>66745.759999999995</v>
      </c>
      <c r="F8035" s="10">
        <v>66689.418719211812</v>
      </c>
      <c r="G8035" s="10">
        <v>56.341280788183212</v>
      </c>
      <c r="H8035" s="10">
        <v>67689.759999999995</v>
      </c>
      <c r="I8035" s="10">
        <v>-944</v>
      </c>
      <c r="J8035" s="10">
        <v>367300</v>
      </c>
      <c r="K8035" s="10">
        <v>366990</v>
      </c>
      <c r="L8035" s="10">
        <v>310</v>
      </c>
      <c r="M8035" s="10">
        <v>372494.85</v>
      </c>
      <c r="N8035" s="10">
        <v>-5194.8499999999767</v>
      </c>
    </row>
    <row r="8036" spans="1:14" x14ac:dyDescent="0.25">
      <c r="A8036" s="9" t="s">
        <v>973</v>
      </c>
      <c r="B8036" s="9" t="s">
        <v>84</v>
      </c>
      <c r="C8036" s="9" t="s">
        <v>42</v>
      </c>
      <c r="D8036" s="9" t="s">
        <v>43</v>
      </c>
      <c r="E8036" s="10">
        <v>150060.1</v>
      </c>
      <c r="F8036" s="10">
        <v>149119.04901960783</v>
      </c>
      <c r="G8036" s="10">
        <v>941.0509803921741</v>
      </c>
      <c r="H8036" s="10">
        <v>152101.43</v>
      </c>
      <c r="I8036" s="10">
        <v>-2041.3299999999872</v>
      </c>
      <c r="J8036" s="10">
        <v>369306</v>
      </c>
      <c r="K8036" s="10">
        <v>366990</v>
      </c>
      <c r="L8036" s="10">
        <v>2316</v>
      </c>
      <c r="M8036" s="10">
        <v>374329.8</v>
      </c>
      <c r="N8036" s="10">
        <v>-5023.7999999999884</v>
      </c>
    </row>
    <row r="8037" spans="1:14" x14ac:dyDescent="0.25">
      <c r="A8037" s="9" t="s">
        <v>973</v>
      </c>
      <c r="B8037" s="9" t="s">
        <v>136</v>
      </c>
      <c r="C8037" s="9" t="s">
        <v>42</v>
      </c>
      <c r="D8037" s="9" t="s">
        <v>43</v>
      </c>
      <c r="E8037" s="10">
        <v>198065.97</v>
      </c>
      <c r="F8037" s="10">
        <v>198159.921182266</v>
      </c>
      <c r="G8037" s="10">
        <v>-93.951182265998796</v>
      </c>
      <c r="H8037" s="10">
        <v>201132.32</v>
      </c>
      <c r="I8037" s="10">
        <v>-3066.3500000000058</v>
      </c>
      <c r="J8037" s="10">
        <v>366816</v>
      </c>
      <c r="K8037" s="10">
        <v>366990</v>
      </c>
      <c r="L8037" s="10">
        <v>-174</v>
      </c>
      <c r="M8037" s="10">
        <v>372494.85</v>
      </c>
      <c r="N8037" s="10">
        <v>-5678.8499999999767</v>
      </c>
    </row>
    <row r="8038" spans="1:14" x14ac:dyDescent="0.25">
      <c r="A8038" s="9" t="s">
        <v>973</v>
      </c>
      <c r="B8038" s="9" t="s">
        <v>145</v>
      </c>
      <c r="C8038" s="9" t="s">
        <v>42</v>
      </c>
      <c r="D8038" s="9" t="s">
        <v>43</v>
      </c>
      <c r="E8038" s="10">
        <v>279760.88</v>
      </c>
      <c r="F8038" s="10">
        <v>276465.80295566499</v>
      </c>
      <c r="G8038" s="10">
        <v>3295.0770443350193</v>
      </c>
      <c r="H8038" s="10">
        <v>280612.78999999998</v>
      </c>
      <c r="I8038" s="10">
        <v>-851.90999999997439</v>
      </c>
      <c r="J8038" s="10">
        <v>61894</v>
      </c>
      <c r="K8038" s="10">
        <v>61165</v>
      </c>
      <c r="L8038" s="10">
        <v>729</v>
      </c>
      <c r="M8038" s="10">
        <v>62082.474999999999</v>
      </c>
      <c r="N8038" s="10">
        <v>-188.47499999999854</v>
      </c>
    </row>
    <row r="8039" spans="1:14" x14ac:dyDescent="0.25">
      <c r="A8039" s="9" t="s">
        <v>973</v>
      </c>
      <c r="B8039" s="9" t="s">
        <v>50</v>
      </c>
      <c r="C8039" s="9" t="s">
        <v>42</v>
      </c>
      <c r="D8039" s="9" t="s">
        <v>43</v>
      </c>
      <c r="E8039" s="10">
        <v>486537.94</v>
      </c>
      <c r="F8039" s="10">
        <v>488096.69651741296</v>
      </c>
      <c r="G8039" s="10">
        <v>-1558.7565174129559</v>
      </c>
      <c r="H8039" s="10">
        <v>490537.18</v>
      </c>
      <c r="I8039" s="10">
        <v>-3999.2399999999907</v>
      </c>
      <c r="J8039" s="10">
        <v>365818</v>
      </c>
      <c r="K8039" s="10">
        <v>366990</v>
      </c>
      <c r="L8039" s="10">
        <v>-1172</v>
      </c>
      <c r="M8039" s="10">
        <v>368824.95</v>
      </c>
      <c r="N8039" s="10">
        <v>-3006.9500000000116</v>
      </c>
    </row>
    <row r="8040" spans="1:14" x14ac:dyDescent="0.25">
      <c r="A8040" s="9" t="s">
        <v>973</v>
      </c>
      <c r="B8040" s="9" t="s">
        <v>103</v>
      </c>
      <c r="C8040" s="9" t="s">
        <v>42</v>
      </c>
      <c r="D8040" s="9" t="s">
        <v>43</v>
      </c>
      <c r="E8040" s="10">
        <v>1758303.87</v>
      </c>
      <c r="F8040" s="10">
        <v>1755467.3069306931</v>
      </c>
      <c r="G8040" s="10">
        <v>2836.5630693070125</v>
      </c>
      <c r="H8040" s="10">
        <v>1773021.98</v>
      </c>
      <c r="I8040" s="10">
        <v>-14718.10999999987</v>
      </c>
      <c r="J8040" s="10">
        <v>367583</v>
      </c>
      <c r="K8040" s="10">
        <v>366990</v>
      </c>
      <c r="L8040" s="10">
        <v>593</v>
      </c>
      <c r="M8040" s="10">
        <v>370659.9</v>
      </c>
      <c r="N8040" s="10">
        <v>-3076.9000000000233</v>
      </c>
    </row>
    <row r="8041" spans="1:14" x14ac:dyDescent="0.25">
      <c r="A8041" s="9" t="s">
        <v>973</v>
      </c>
      <c r="B8041" s="9" t="s">
        <v>146</v>
      </c>
      <c r="C8041" s="9" t="s">
        <v>42</v>
      </c>
      <c r="D8041" s="9" t="s">
        <v>53</v>
      </c>
      <c r="E8041" s="10">
        <v>1269860.31</v>
      </c>
      <c r="F8041" s="10">
        <v>1269117.018572825</v>
      </c>
      <c r="G8041" s="10">
        <v>743.29142717504874</v>
      </c>
      <c r="H8041" s="10">
        <v>1298306.71</v>
      </c>
      <c r="I8041" s="10">
        <v>-28446.399999999907</v>
      </c>
      <c r="J8041" s="10">
        <v>275404</v>
      </c>
      <c r="K8041" s="10">
        <v>275242.50048875855</v>
      </c>
      <c r="L8041" s="10">
        <v>161.49951124144718</v>
      </c>
      <c r="M8041" s="10">
        <v>281573.07799999998</v>
      </c>
      <c r="N8041" s="10">
        <v>-6169.0779999999795</v>
      </c>
    </row>
    <row r="8042" spans="1:14" x14ac:dyDescent="0.25">
      <c r="A8042" s="9" t="s">
        <v>973</v>
      </c>
      <c r="B8042" s="9" t="s">
        <v>54</v>
      </c>
      <c r="C8042" s="9" t="s">
        <v>42</v>
      </c>
      <c r="D8042" s="9" t="s">
        <v>55</v>
      </c>
      <c r="E8042" s="10">
        <v>18529.330000000002</v>
      </c>
      <c r="F8042" s="10">
        <v>18166</v>
      </c>
      <c r="G8042" s="10">
        <v>363.33000000000175</v>
      </c>
      <c r="H8042" s="10">
        <v>18529.32</v>
      </c>
      <c r="I8042" s="10">
        <v>1.0000000002037268E-2</v>
      </c>
      <c r="J8042" s="10">
        <v>3368.9679999999998</v>
      </c>
      <c r="K8042" s="10">
        <v>3302.9098039215687</v>
      </c>
      <c r="L8042" s="10">
        <v>66.058196078431138</v>
      </c>
      <c r="M8042" s="10">
        <v>3368.9679999999998</v>
      </c>
      <c r="N8042" s="10">
        <v>0</v>
      </c>
    </row>
    <row r="8043" spans="1:14" x14ac:dyDescent="0.25">
      <c r="A8043" s="9" t="s">
        <v>974</v>
      </c>
      <c r="B8043" s="9" t="s">
        <v>25</v>
      </c>
      <c r="C8043" s="9" t="s">
        <v>26</v>
      </c>
      <c r="D8043" s="9" t="s">
        <v>27</v>
      </c>
      <c r="E8043" s="10">
        <v>-3373.36</v>
      </c>
      <c r="F8043" s="10">
        <v>0</v>
      </c>
      <c r="G8043" s="10">
        <v>-3373.36</v>
      </c>
      <c r="H8043" s="10">
        <v>0</v>
      </c>
      <c r="I8043" s="10">
        <v>-3373.36</v>
      </c>
      <c r="J8043" s="10">
        <v>0</v>
      </c>
      <c r="K8043" s="10">
        <v>0</v>
      </c>
      <c r="L8043" s="10">
        <v>0</v>
      </c>
      <c r="M8043" s="10">
        <v>0</v>
      </c>
      <c r="N8043" s="10">
        <v>0</v>
      </c>
    </row>
    <row r="8044" spans="1:14" x14ac:dyDescent="0.25">
      <c r="A8044" s="9" t="s">
        <v>974</v>
      </c>
      <c r="B8044" s="9" t="s">
        <v>258</v>
      </c>
      <c r="C8044" s="9" t="s">
        <v>33</v>
      </c>
      <c r="D8044" s="9" t="s">
        <v>27</v>
      </c>
      <c r="E8044" s="10">
        <v>109.34</v>
      </c>
      <c r="F8044" s="10">
        <v>0</v>
      </c>
      <c r="G8044" s="10">
        <v>109.34</v>
      </c>
      <c r="H8044" s="10">
        <v>109.9</v>
      </c>
      <c r="I8044" s="10">
        <v>-0.56000000000000227</v>
      </c>
      <c r="J8044" s="10">
        <v>14.46</v>
      </c>
      <c r="K8044" s="10">
        <v>0</v>
      </c>
      <c r="L8044" s="10">
        <v>14.46</v>
      </c>
      <c r="M8044" s="10">
        <v>14.539</v>
      </c>
      <c r="N8044" s="10">
        <v>-7.8999999999998849E-2</v>
      </c>
    </row>
    <row r="8045" spans="1:14" x14ac:dyDescent="0.25">
      <c r="A8045" s="9" t="s">
        <v>974</v>
      </c>
      <c r="B8045" s="9" t="s">
        <v>259</v>
      </c>
      <c r="C8045" s="9" t="s">
        <v>33</v>
      </c>
      <c r="D8045" s="9" t="s">
        <v>27</v>
      </c>
      <c r="E8045" s="10">
        <v>224.34</v>
      </c>
      <c r="F8045" s="10">
        <v>0</v>
      </c>
      <c r="G8045" s="10">
        <v>224.34</v>
      </c>
      <c r="H8045" s="10">
        <v>225.55</v>
      </c>
      <c r="I8045" s="10">
        <v>-1.210000000000008</v>
      </c>
      <c r="J8045" s="10">
        <v>14.46</v>
      </c>
      <c r="K8045" s="10">
        <v>0</v>
      </c>
      <c r="L8045" s="10">
        <v>14.46</v>
      </c>
      <c r="M8045" s="10">
        <v>14.539</v>
      </c>
      <c r="N8045" s="10">
        <v>-7.8999999999998849E-2</v>
      </c>
    </row>
    <row r="8046" spans="1:14" x14ac:dyDescent="0.25">
      <c r="A8046" s="9" t="s">
        <v>974</v>
      </c>
      <c r="B8046" s="9" t="s">
        <v>260</v>
      </c>
      <c r="C8046" s="9" t="s">
        <v>33</v>
      </c>
      <c r="D8046" s="9" t="s">
        <v>27</v>
      </c>
      <c r="E8046" s="10">
        <v>8843.81</v>
      </c>
      <c r="F8046" s="10">
        <v>0</v>
      </c>
      <c r="G8046" s="10">
        <v>8843.81</v>
      </c>
      <c r="H8046" s="10">
        <v>8889.84</v>
      </c>
      <c r="I8046" s="10">
        <v>-46.030000000000655</v>
      </c>
      <c r="J8046" s="10">
        <v>144.6</v>
      </c>
      <c r="K8046" s="10">
        <v>0</v>
      </c>
      <c r="L8046" s="10">
        <v>144.6</v>
      </c>
      <c r="M8046" s="10">
        <v>145.352</v>
      </c>
      <c r="N8046" s="10">
        <v>-0.75200000000000955</v>
      </c>
    </row>
    <row r="8047" spans="1:14" x14ac:dyDescent="0.25">
      <c r="A8047" s="9" t="s">
        <v>974</v>
      </c>
      <c r="B8047" s="9" t="s">
        <v>298</v>
      </c>
      <c r="C8047" s="9" t="s">
        <v>39</v>
      </c>
      <c r="D8047" s="9" t="s">
        <v>43</v>
      </c>
      <c r="E8047" s="10">
        <v>-57875.29</v>
      </c>
      <c r="F8047" s="10">
        <v>0</v>
      </c>
      <c r="G8047" s="10">
        <v>-57875.29</v>
      </c>
      <c r="H8047" s="10">
        <v>-57875.56</v>
      </c>
      <c r="I8047" s="10">
        <v>0.26999999999679858</v>
      </c>
      <c r="J8047" s="10">
        <v>-67590</v>
      </c>
      <c r="K8047" s="10">
        <v>0</v>
      </c>
      <c r="L8047" s="10">
        <v>-67590</v>
      </c>
      <c r="M8047" s="10">
        <v>-67590</v>
      </c>
      <c r="N8047" s="10">
        <v>0</v>
      </c>
    </row>
    <row r="8048" spans="1:14" x14ac:dyDescent="0.25">
      <c r="A8048" s="9" t="s">
        <v>974</v>
      </c>
      <c r="B8048" s="9" t="s">
        <v>323</v>
      </c>
      <c r="C8048" s="9" t="s">
        <v>42</v>
      </c>
      <c r="D8048" s="9" t="s">
        <v>43</v>
      </c>
      <c r="E8048" s="10">
        <v>46784.11</v>
      </c>
      <c r="F8048" s="10">
        <v>0</v>
      </c>
      <c r="G8048" s="10">
        <v>46784.11</v>
      </c>
      <c r="H8048" s="10">
        <v>0</v>
      </c>
      <c r="I8048" s="10">
        <v>46784.11</v>
      </c>
      <c r="J8048" s="10">
        <v>68290</v>
      </c>
      <c r="K8048" s="10">
        <v>0</v>
      </c>
      <c r="L8048" s="10">
        <v>68290</v>
      </c>
      <c r="M8048" s="10">
        <v>0</v>
      </c>
      <c r="N8048" s="10">
        <v>68290</v>
      </c>
    </row>
    <row r="8049" spans="1:14" x14ac:dyDescent="0.25">
      <c r="A8049" s="9" t="s">
        <v>974</v>
      </c>
      <c r="B8049" s="9" t="s">
        <v>262</v>
      </c>
      <c r="C8049" s="9" t="s">
        <v>42</v>
      </c>
      <c r="D8049" s="9" t="s">
        <v>43</v>
      </c>
      <c r="E8049" s="10">
        <v>5287.05</v>
      </c>
      <c r="F8049" s="10">
        <v>5287.2189349112423</v>
      </c>
      <c r="G8049" s="10">
        <v>-0.16893491124210414</v>
      </c>
      <c r="H8049" s="10">
        <v>5361.24</v>
      </c>
      <c r="I8049" s="10">
        <v>-74.1899999999996</v>
      </c>
      <c r="J8049" s="10">
        <v>11152</v>
      </c>
      <c r="K8049" s="10">
        <v>11152.350098619328</v>
      </c>
      <c r="L8049" s="10">
        <v>-0.35009861932849162</v>
      </c>
      <c r="M8049" s="10">
        <v>11308.483</v>
      </c>
      <c r="N8049" s="10">
        <v>-156.48300000000017</v>
      </c>
    </row>
    <row r="8050" spans="1:14" x14ac:dyDescent="0.25">
      <c r="A8050" s="9" t="s">
        <v>974</v>
      </c>
      <c r="B8050" s="9" t="s">
        <v>320</v>
      </c>
      <c r="C8050" s="9" t="s">
        <v>42</v>
      </c>
      <c r="D8050" s="9" t="s">
        <v>43</v>
      </c>
      <c r="E8050" s="10">
        <v>0</v>
      </c>
      <c r="F8050" s="10">
        <v>42649.290640394087</v>
      </c>
      <c r="G8050" s="10">
        <v>-42649.290640394087</v>
      </c>
      <c r="H8050" s="10">
        <v>43289.03</v>
      </c>
      <c r="I8050" s="10">
        <v>-43289.03</v>
      </c>
      <c r="J8050" s="10">
        <v>0</v>
      </c>
      <c r="K8050" s="10">
        <v>67590</v>
      </c>
      <c r="L8050" s="10">
        <v>-67590</v>
      </c>
      <c r="M8050" s="10">
        <v>68603.850000000006</v>
      </c>
      <c r="N8050" s="10">
        <v>-68603.850000000006</v>
      </c>
    </row>
    <row r="8051" spans="1:14" x14ac:dyDescent="0.25">
      <c r="A8051" s="9" t="s">
        <v>975</v>
      </c>
      <c r="B8051" s="9" t="s">
        <v>25</v>
      </c>
      <c r="C8051" s="9" t="s">
        <v>26</v>
      </c>
      <c r="D8051" s="9" t="s">
        <v>27</v>
      </c>
      <c r="E8051" s="10">
        <v>-1698.07</v>
      </c>
      <c r="F8051" s="10">
        <v>0</v>
      </c>
      <c r="G8051" s="10">
        <v>-1698.07</v>
      </c>
      <c r="H8051" s="10">
        <v>0</v>
      </c>
      <c r="I8051" s="10">
        <v>-1698.07</v>
      </c>
      <c r="J8051" s="10">
        <v>0</v>
      </c>
      <c r="K8051" s="10">
        <v>0</v>
      </c>
      <c r="L8051" s="10">
        <v>0</v>
      </c>
      <c r="M8051" s="10">
        <v>0</v>
      </c>
      <c r="N8051" s="10">
        <v>0</v>
      </c>
    </row>
    <row r="8052" spans="1:14" x14ac:dyDescent="0.25">
      <c r="A8052" s="9" t="s">
        <v>975</v>
      </c>
      <c r="B8052" s="9" t="s">
        <v>32</v>
      </c>
      <c r="C8052" s="9" t="s">
        <v>33</v>
      </c>
      <c r="D8052" s="9" t="s">
        <v>27</v>
      </c>
      <c r="E8052" s="10">
        <v>412.64</v>
      </c>
      <c r="F8052" s="10">
        <v>0</v>
      </c>
      <c r="G8052" s="10">
        <v>412.64</v>
      </c>
      <c r="H8052" s="10">
        <v>289.20999999999998</v>
      </c>
      <c r="I8052" s="10">
        <v>123.43</v>
      </c>
      <c r="J8052" s="10">
        <v>1.17</v>
      </c>
      <c r="K8052" s="10">
        <v>0</v>
      </c>
      <c r="L8052" s="10">
        <v>1.17</v>
      </c>
      <c r="M8052" s="10">
        <v>0.82</v>
      </c>
      <c r="N8052" s="10">
        <v>0.35</v>
      </c>
    </row>
    <row r="8053" spans="1:14" x14ac:dyDescent="0.25">
      <c r="A8053" s="9" t="s">
        <v>975</v>
      </c>
      <c r="B8053" s="9" t="s">
        <v>34</v>
      </c>
      <c r="C8053" s="9" t="s">
        <v>33</v>
      </c>
      <c r="D8053" s="9" t="s">
        <v>27</v>
      </c>
      <c r="E8053" s="10">
        <v>1418.47</v>
      </c>
      <c r="F8053" s="10">
        <v>0</v>
      </c>
      <c r="G8053" s="10">
        <v>1418.47</v>
      </c>
      <c r="H8053" s="10">
        <v>994.16</v>
      </c>
      <c r="I8053" s="10">
        <v>424.31000000000006</v>
      </c>
      <c r="J8053" s="10">
        <v>1.17</v>
      </c>
      <c r="K8053" s="10">
        <v>0</v>
      </c>
      <c r="L8053" s="10">
        <v>1.17</v>
      </c>
      <c r="M8053" s="10">
        <v>0.82</v>
      </c>
      <c r="N8053" s="10">
        <v>0.35</v>
      </c>
    </row>
    <row r="8054" spans="1:14" x14ac:dyDescent="0.25">
      <c r="A8054" s="9" t="s">
        <v>975</v>
      </c>
      <c r="B8054" s="9" t="s">
        <v>35</v>
      </c>
      <c r="C8054" s="9" t="s">
        <v>33</v>
      </c>
      <c r="D8054" s="9" t="s">
        <v>27</v>
      </c>
      <c r="E8054" s="10">
        <v>1534.7</v>
      </c>
      <c r="F8054" s="10">
        <v>0</v>
      </c>
      <c r="G8054" s="10">
        <v>1534.7</v>
      </c>
      <c r="H8054" s="10">
        <v>1075.5999999999999</v>
      </c>
      <c r="I8054" s="10">
        <v>459.10000000000014</v>
      </c>
      <c r="J8054" s="10">
        <v>24.57</v>
      </c>
      <c r="K8054" s="10">
        <v>0</v>
      </c>
      <c r="L8054" s="10">
        <v>24.57</v>
      </c>
      <c r="M8054" s="10">
        <v>17.22</v>
      </c>
      <c r="N8054" s="10">
        <v>7.3500000000000014</v>
      </c>
    </row>
    <row r="8055" spans="1:14" x14ac:dyDescent="0.25">
      <c r="A8055" s="9" t="s">
        <v>975</v>
      </c>
      <c r="B8055" s="9" t="s">
        <v>311</v>
      </c>
      <c r="C8055" s="9" t="s">
        <v>39</v>
      </c>
      <c r="D8055" s="9" t="s">
        <v>40</v>
      </c>
      <c r="E8055" s="10">
        <v>-83980.85</v>
      </c>
      <c r="F8055" s="10">
        <v>0</v>
      </c>
      <c r="G8055" s="10">
        <v>-83980.85</v>
      </c>
      <c r="H8055" s="10">
        <v>-83980.83</v>
      </c>
      <c r="I8055" s="10">
        <v>-2.0000000004074536E-2</v>
      </c>
      <c r="J8055" s="10">
        <v>-574</v>
      </c>
      <c r="K8055" s="10">
        <v>0</v>
      </c>
      <c r="L8055" s="10">
        <v>-574</v>
      </c>
      <c r="M8055" s="10">
        <v>-574</v>
      </c>
      <c r="N8055" s="10">
        <v>0</v>
      </c>
    </row>
    <row r="8056" spans="1:14" x14ac:dyDescent="0.25">
      <c r="A8056" s="9" t="s">
        <v>975</v>
      </c>
      <c r="B8056" s="9" t="s">
        <v>312</v>
      </c>
      <c r="C8056" s="9" t="s">
        <v>42</v>
      </c>
      <c r="D8056" s="9" t="s">
        <v>58</v>
      </c>
      <c r="E8056" s="10">
        <v>64839.02</v>
      </c>
      <c r="F8056" s="10">
        <v>64539.283582089549</v>
      </c>
      <c r="G8056" s="10">
        <v>299.73641791044793</v>
      </c>
      <c r="H8056" s="10">
        <v>64861.98</v>
      </c>
      <c r="I8056" s="10">
        <v>-22.960000000006403</v>
      </c>
      <c r="J8056" s="10">
        <v>3460</v>
      </c>
      <c r="K8056" s="10">
        <v>3444</v>
      </c>
      <c r="L8056" s="10">
        <v>16</v>
      </c>
      <c r="M8056" s="10">
        <v>3461.22</v>
      </c>
      <c r="N8056" s="10">
        <v>-1.2199999999997999</v>
      </c>
    </row>
    <row r="8057" spans="1:14" x14ac:dyDescent="0.25">
      <c r="A8057" s="9" t="s">
        <v>975</v>
      </c>
      <c r="B8057" s="9" t="s">
        <v>936</v>
      </c>
      <c r="C8057" s="9" t="s">
        <v>42</v>
      </c>
      <c r="D8057" s="9" t="s">
        <v>43</v>
      </c>
      <c r="E8057" s="10">
        <v>1546.54</v>
      </c>
      <c r="F8057" s="10">
        <v>0</v>
      </c>
      <c r="G8057" s="10">
        <v>1546.54</v>
      </c>
      <c r="H8057" s="10">
        <v>0</v>
      </c>
      <c r="I8057" s="10">
        <v>1546.54</v>
      </c>
      <c r="J8057" s="10">
        <v>3500</v>
      </c>
      <c r="K8057" s="10">
        <v>0</v>
      </c>
      <c r="L8057" s="10">
        <v>3500</v>
      </c>
      <c r="M8057" s="10">
        <v>0</v>
      </c>
      <c r="N8057" s="10">
        <v>3500</v>
      </c>
    </row>
    <row r="8058" spans="1:14" x14ac:dyDescent="0.25">
      <c r="A8058" s="9" t="s">
        <v>975</v>
      </c>
      <c r="B8058" s="9" t="s">
        <v>94</v>
      </c>
      <c r="C8058" s="9" t="s">
        <v>42</v>
      </c>
      <c r="D8058" s="9" t="s">
        <v>43</v>
      </c>
      <c r="E8058" s="10">
        <v>297</v>
      </c>
      <c r="F8058" s="10">
        <v>284.12935323383084</v>
      </c>
      <c r="G8058" s="10">
        <v>12.870646766169159</v>
      </c>
      <c r="H8058" s="10">
        <v>285.55</v>
      </c>
      <c r="I8058" s="10">
        <v>11.449999999999989</v>
      </c>
      <c r="J8058" s="10">
        <v>600</v>
      </c>
      <c r="K8058" s="10">
        <v>574</v>
      </c>
      <c r="L8058" s="10">
        <v>26</v>
      </c>
      <c r="M8058" s="10">
        <v>576.87</v>
      </c>
      <c r="N8058" s="10">
        <v>23.129999999999995</v>
      </c>
    </row>
    <row r="8059" spans="1:14" x14ac:dyDescent="0.25">
      <c r="A8059" s="9" t="s">
        <v>975</v>
      </c>
      <c r="B8059" s="9" t="s">
        <v>314</v>
      </c>
      <c r="C8059" s="9" t="s">
        <v>42</v>
      </c>
      <c r="D8059" s="9" t="s">
        <v>43</v>
      </c>
      <c r="E8059" s="10">
        <v>0</v>
      </c>
      <c r="F8059" s="10">
        <v>1521.8029556650247</v>
      </c>
      <c r="G8059" s="10">
        <v>-1521.8029556650247</v>
      </c>
      <c r="H8059" s="10">
        <v>1544.63</v>
      </c>
      <c r="I8059" s="10">
        <v>-1544.63</v>
      </c>
      <c r="J8059" s="10">
        <v>0</v>
      </c>
      <c r="K8059" s="10">
        <v>3444</v>
      </c>
      <c r="L8059" s="10">
        <v>-3444</v>
      </c>
      <c r="M8059" s="10">
        <v>3495.66</v>
      </c>
      <c r="N8059" s="10">
        <v>-3495.66</v>
      </c>
    </row>
    <row r="8060" spans="1:14" x14ac:dyDescent="0.25">
      <c r="A8060" s="9" t="s">
        <v>975</v>
      </c>
      <c r="B8060" s="9" t="s">
        <v>315</v>
      </c>
      <c r="C8060" s="9" t="s">
        <v>42</v>
      </c>
      <c r="D8060" s="9" t="s">
        <v>43</v>
      </c>
      <c r="E8060" s="10">
        <v>2499.96</v>
      </c>
      <c r="F8060" s="10">
        <v>2484.807881773399</v>
      </c>
      <c r="G8060" s="10">
        <v>15.152118226601033</v>
      </c>
      <c r="H8060" s="10">
        <v>2522.08</v>
      </c>
      <c r="I8060" s="10">
        <v>-22.119999999999891</v>
      </c>
      <c r="J8060" s="10">
        <v>3465</v>
      </c>
      <c r="K8060" s="10">
        <v>3444</v>
      </c>
      <c r="L8060" s="10">
        <v>21</v>
      </c>
      <c r="M8060" s="10">
        <v>3495.66</v>
      </c>
      <c r="N8060" s="10">
        <v>-30.659999999999854</v>
      </c>
    </row>
    <row r="8061" spans="1:14" x14ac:dyDescent="0.25">
      <c r="A8061" s="9" t="s">
        <v>975</v>
      </c>
      <c r="B8061" s="9" t="s">
        <v>316</v>
      </c>
      <c r="C8061" s="9" t="s">
        <v>42</v>
      </c>
      <c r="D8061" s="9" t="s">
        <v>43</v>
      </c>
      <c r="E8061" s="10">
        <v>3286.15</v>
      </c>
      <c r="F8061" s="10">
        <v>3143.7536945812808</v>
      </c>
      <c r="G8061" s="10">
        <v>142.39630541871929</v>
      </c>
      <c r="H8061" s="10">
        <v>3190.91</v>
      </c>
      <c r="I8061" s="10">
        <v>95.240000000000236</v>
      </c>
      <c r="J8061" s="10">
        <v>3600</v>
      </c>
      <c r="K8061" s="10">
        <v>3444</v>
      </c>
      <c r="L8061" s="10">
        <v>156</v>
      </c>
      <c r="M8061" s="10">
        <v>3495.66</v>
      </c>
      <c r="N8061" s="10">
        <v>104.34000000000015</v>
      </c>
    </row>
    <row r="8062" spans="1:14" x14ac:dyDescent="0.25">
      <c r="A8062" s="9" t="s">
        <v>975</v>
      </c>
      <c r="B8062" s="9" t="s">
        <v>317</v>
      </c>
      <c r="C8062" s="9" t="s">
        <v>42</v>
      </c>
      <c r="D8062" s="9" t="s">
        <v>43</v>
      </c>
      <c r="E8062" s="10">
        <v>3581.48</v>
      </c>
      <c r="F8062" s="10">
        <v>3524.1773399014778</v>
      </c>
      <c r="G8062" s="10">
        <v>57.30266009852221</v>
      </c>
      <c r="H8062" s="10">
        <v>3577.04</v>
      </c>
      <c r="I8062" s="10">
        <v>4.4400000000000546</v>
      </c>
      <c r="J8062" s="10">
        <v>3500</v>
      </c>
      <c r="K8062" s="10">
        <v>3444</v>
      </c>
      <c r="L8062" s="10">
        <v>56</v>
      </c>
      <c r="M8062" s="10">
        <v>3495.66</v>
      </c>
      <c r="N8062" s="10">
        <v>4.3400000000001455</v>
      </c>
    </row>
    <row r="8063" spans="1:14" x14ac:dyDescent="0.25">
      <c r="A8063" s="9" t="s">
        <v>975</v>
      </c>
      <c r="B8063" s="9" t="s">
        <v>318</v>
      </c>
      <c r="C8063" s="9" t="s">
        <v>42</v>
      </c>
      <c r="D8063" s="9" t="s">
        <v>43</v>
      </c>
      <c r="E8063" s="10">
        <v>6262.96</v>
      </c>
      <c r="F8063" s="10">
        <v>5556.3152709359601</v>
      </c>
      <c r="G8063" s="10">
        <v>706.64472906403989</v>
      </c>
      <c r="H8063" s="10">
        <v>5639.66</v>
      </c>
      <c r="I8063" s="10">
        <v>623.30000000000018</v>
      </c>
      <c r="J8063" s="10">
        <v>647</v>
      </c>
      <c r="K8063" s="10">
        <v>574</v>
      </c>
      <c r="L8063" s="10">
        <v>73</v>
      </c>
      <c r="M8063" s="10">
        <v>582.61</v>
      </c>
      <c r="N8063" s="10">
        <v>64.389999999999986</v>
      </c>
    </row>
    <row r="8064" spans="1:14" x14ac:dyDescent="0.25">
      <c r="A8064" s="9" t="s">
        <v>976</v>
      </c>
      <c r="B8064" s="9" t="s">
        <v>25</v>
      </c>
      <c r="C8064" s="9" t="s">
        <v>26</v>
      </c>
      <c r="D8064" s="9" t="s">
        <v>27</v>
      </c>
      <c r="E8064" s="10">
        <v>1393.75</v>
      </c>
      <c r="F8064" s="10">
        <v>0</v>
      </c>
      <c r="G8064" s="10">
        <v>1393.75</v>
      </c>
      <c r="H8064" s="10">
        <v>0</v>
      </c>
      <c r="I8064" s="10">
        <v>1393.75</v>
      </c>
      <c r="J8064" s="10">
        <v>0</v>
      </c>
      <c r="K8064" s="10">
        <v>0</v>
      </c>
      <c r="L8064" s="10">
        <v>0</v>
      </c>
      <c r="M8064" s="10">
        <v>0</v>
      </c>
      <c r="N8064" s="10">
        <v>0</v>
      </c>
    </row>
    <row r="8065" spans="1:14" x14ac:dyDescent="0.25">
      <c r="A8065" s="9" t="s">
        <v>976</v>
      </c>
      <c r="B8065" s="9" t="s">
        <v>30</v>
      </c>
      <c r="C8065" s="9" t="s">
        <v>29</v>
      </c>
      <c r="D8065" s="9" t="s">
        <v>27</v>
      </c>
      <c r="E8065" s="10">
        <v>1.59</v>
      </c>
      <c r="F8065" s="10">
        <v>0</v>
      </c>
      <c r="G8065" s="10">
        <v>1.59</v>
      </c>
      <c r="H8065" s="10">
        <v>1.28</v>
      </c>
      <c r="I8065" s="10">
        <v>0.31000000000000005</v>
      </c>
      <c r="J8065" s="10">
        <v>0</v>
      </c>
      <c r="K8065" s="10">
        <v>0</v>
      </c>
      <c r="L8065" s="10">
        <v>0</v>
      </c>
      <c r="M8065" s="10">
        <v>0</v>
      </c>
      <c r="N8065" s="10">
        <v>0</v>
      </c>
    </row>
    <row r="8066" spans="1:14" x14ac:dyDescent="0.25">
      <c r="A8066" s="9" t="s">
        <v>976</v>
      </c>
      <c r="B8066" s="9" t="s">
        <v>36</v>
      </c>
      <c r="C8066" s="9" t="s">
        <v>29</v>
      </c>
      <c r="D8066" s="9" t="s">
        <v>27</v>
      </c>
      <c r="E8066" s="10">
        <v>119.8</v>
      </c>
      <c r="F8066" s="10">
        <v>0</v>
      </c>
      <c r="G8066" s="10">
        <v>119.8</v>
      </c>
      <c r="H8066" s="10">
        <v>96.35</v>
      </c>
      <c r="I8066" s="10">
        <v>23.450000000000003</v>
      </c>
      <c r="J8066" s="10">
        <v>0</v>
      </c>
      <c r="K8066" s="10">
        <v>0</v>
      </c>
      <c r="L8066" s="10">
        <v>0</v>
      </c>
      <c r="M8066" s="10">
        <v>0</v>
      </c>
      <c r="N8066" s="10">
        <v>0</v>
      </c>
    </row>
    <row r="8067" spans="1:14" x14ac:dyDescent="0.25">
      <c r="A8067" s="9" t="s">
        <v>976</v>
      </c>
      <c r="B8067" s="9" t="s">
        <v>346</v>
      </c>
      <c r="C8067" s="9" t="s">
        <v>33</v>
      </c>
      <c r="D8067" s="9" t="s">
        <v>27</v>
      </c>
      <c r="E8067" s="10">
        <v>792.13</v>
      </c>
      <c r="F8067" s="10">
        <v>0</v>
      </c>
      <c r="G8067" s="10">
        <v>792.13</v>
      </c>
      <c r="H8067" s="10">
        <v>1035.31</v>
      </c>
      <c r="I8067" s="10">
        <v>-243.17999999999995</v>
      </c>
      <c r="J8067" s="10">
        <v>5</v>
      </c>
      <c r="K8067" s="10">
        <v>0</v>
      </c>
      <c r="L8067" s="10">
        <v>5</v>
      </c>
      <c r="M8067" s="10">
        <v>6.5350000000000001</v>
      </c>
      <c r="N8067" s="10">
        <v>-1.5350000000000001</v>
      </c>
    </row>
    <row r="8068" spans="1:14" x14ac:dyDescent="0.25">
      <c r="A8068" s="9" t="s">
        <v>976</v>
      </c>
      <c r="B8068" s="9" t="s">
        <v>347</v>
      </c>
      <c r="C8068" s="9" t="s">
        <v>33</v>
      </c>
      <c r="D8068" s="9" t="s">
        <v>27</v>
      </c>
      <c r="E8068" s="10">
        <v>2516.5700000000002</v>
      </c>
      <c r="F8068" s="10">
        <v>0</v>
      </c>
      <c r="G8068" s="10">
        <v>2516.5700000000002</v>
      </c>
      <c r="H8068" s="10">
        <v>3289.16</v>
      </c>
      <c r="I8068" s="10">
        <v>-772.58999999999969</v>
      </c>
      <c r="J8068" s="10">
        <v>5</v>
      </c>
      <c r="K8068" s="10">
        <v>0</v>
      </c>
      <c r="L8068" s="10">
        <v>5</v>
      </c>
      <c r="M8068" s="10">
        <v>6.5350000000000001</v>
      </c>
      <c r="N8068" s="10">
        <v>-1.5350000000000001</v>
      </c>
    </row>
    <row r="8069" spans="1:14" x14ac:dyDescent="0.25">
      <c r="A8069" s="9" t="s">
        <v>976</v>
      </c>
      <c r="B8069" s="9" t="s">
        <v>348</v>
      </c>
      <c r="C8069" s="9" t="s">
        <v>33</v>
      </c>
      <c r="D8069" s="9" t="s">
        <v>27</v>
      </c>
      <c r="E8069" s="10">
        <v>2528.8200000000002</v>
      </c>
      <c r="F8069" s="10">
        <v>0</v>
      </c>
      <c r="G8069" s="10">
        <v>2528.8200000000002</v>
      </c>
      <c r="H8069" s="10">
        <v>3305.16</v>
      </c>
      <c r="I8069" s="10">
        <v>-776.33999999999969</v>
      </c>
      <c r="J8069" s="10">
        <v>30</v>
      </c>
      <c r="K8069" s="10">
        <v>0</v>
      </c>
      <c r="L8069" s="10">
        <v>30</v>
      </c>
      <c r="M8069" s="10">
        <v>39.21</v>
      </c>
      <c r="N8069" s="10">
        <v>-9.2100000000000009</v>
      </c>
    </row>
    <row r="8070" spans="1:14" x14ac:dyDescent="0.25">
      <c r="A8070" s="9" t="s">
        <v>976</v>
      </c>
      <c r="B8070" s="9" t="s">
        <v>312</v>
      </c>
      <c r="C8070" s="9" t="s">
        <v>39</v>
      </c>
      <c r="D8070" s="9" t="s">
        <v>58</v>
      </c>
      <c r="E8070" s="10">
        <v>-122463.29</v>
      </c>
      <c r="F8070" s="10">
        <v>0</v>
      </c>
      <c r="G8070" s="10">
        <v>-122463.29</v>
      </c>
      <c r="H8070" s="10">
        <v>-122463.48</v>
      </c>
      <c r="I8070" s="10">
        <v>0.19000000000232831</v>
      </c>
      <c r="J8070" s="10">
        <v>-6535</v>
      </c>
      <c r="K8070" s="10">
        <v>0</v>
      </c>
      <c r="L8070" s="10">
        <v>-6535</v>
      </c>
      <c r="M8070" s="10">
        <v>-6535</v>
      </c>
      <c r="N8070" s="10">
        <v>0</v>
      </c>
    </row>
    <row r="8071" spans="1:14" x14ac:dyDescent="0.25">
      <c r="A8071" s="9" t="s">
        <v>976</v>
      </c>
      <c r="B8071" s="9" t="s">
        <v>64</v>
      </c>
      <c r="C8071" s="9" t="s">
        <v>42</v>
      </c>
      <c r="D8071" s="9" t="s">
        <v>58</v>
      </c>
      <c r="E8071" s="10">
        <v>95948.85</v>
      </c>
      <c r="F8071" s="10">
        <v>96399.82</v>
      </c>
      <c r="G8071" s="10">
        <v>-450.97000000000116</v>
      </c>
      <c r="H8071" s="10">
        <v>96399.82</v>
      </c>
      <c r="I8071" s="10">
        <v>-450.97000000000116</v>
      </c>
      <c r="J8071" s="10">
        <v>6602</v>
      </c>
      <c r="K8071" s="10">
        <v>6633.0249999999996</v>
      </c>
      <c r="L8071" s="10">
        <v>-31.024999999999636</v>
      </c>
      <c r="M8071" s="10">
        <v>6633.0249999999996</v>
      </c>
      <c r="N8071" s="10">
        <v>-31.024999999999636</v>
      </c>
    </row>
    <row r="8072" spans="1:14" x14ac:dyDescent="0.25">
      <c r="A8072" s="9" t="s">
        <v>976</v>
      </c>
      <c r="B8072" s="9" t="s">
        <v>441</v>
      </c>
      <c r="C8072" s="9" t="s">
        <v>42</v>
      </c>
      <c r="D8072" s="9" t="s">
        <v>43</v>
      </c>
      <c r="E8072" s="10">
        <v>3978.88</v>
      </c>
      <c r="F8072" s="10">
        <v>3921.8529411764707</v>
      </c>
      <c r="G8072" s="10">
        <v>57.027058823529387</v>
      </c>
      <c r="H8072" s="10">
        <v>4000.29</v>
      </c>
      <c r="I8072" s="10">
        <v>-21.409999999999854</v>
      </c>
      <c r="J8072" s="10">
        <v>6630</v>
      </c>
      <c r="K8072" s="10">
        <v>6535</v>
      </c>
      <c r="L8072" s="10">
        <v>95</v>
      </c>
      <c r="M8072" s="10">
        <v>6665.7</v>
      </c>
      <c r="N8072" s="10">
        <v>-35.699999999999818</v>
      </c>
    </row>
    <row r="8073" spans="1:14" x14ac:dyDescent="0.25">
      <c r="A8073" s="9" t="s">
        <v>976</v>
      </c>
      <c r="B8073" s="9" t="s">
        <v>443</v>
      </c>
      <c r="C8073" s="9" t="s">
        <v>42</v>
      </c>
      <c r="D8073" s="9" t="s">
        <v>43</v>
      </c>
      <c r="E8073" s="10">
        <v>11403.6</v>
      </c>
      <c r="F8073" s="10">
        <v>11240.199004975124</v>
      </c>
      <c r="G8073" s="10">
        <v>163.40099502487647</v>
      </c>
      <c r="H8073" s="10">
        <v>11296.4</v>
      </c>
      <c r="I8073" s="10">
        <v>107.20000000000073</v>
      </c>
      <c r="J8073" s="10">
        <v>6630</v>
      </c>
      <c r="K8073" s="10">
        <v>6535</v>
      </c>
      <c r="L8073" s="10">
        <v>95</v>
      </c>
      <c r="M8073" s="10">
        <v>6567.6750000000002</v>
      </c>
      <c r="N8073" s="10">
        <v>62.324999999999818</v>
      </c>
    </row>
    <row r="8074" spans="1:14" x14ac:dyDescent="0.25">
      <c r="A8074" s="9" t="s">
        <v>976</v>
      </c>
      <c r="B8074" s="9" t="s">
        <v>448</v>
      </c>
      <c r="C8074" s="9" t="s">
        <v>42</v>
      </c>
      <c r="D8074" s="9" t="s">
        <v>53</v>
      </c>
      <c r="E8074" s="10">
        <v>3779.3</v>
      </c>
      <c r="F8074" s="10">
        <v>3039.71</v>
      </c>
      <c r="G8074" s="10">
        <v>739.59000000000015</v>
      </c>
      <c r="H8074" s="10">
        <v>3039.71</v>
      </c>
      <c r="I8074" s="10">
        <v>739.59000000000015</v>
      </c>
      <c r="J8074" s="10">
        <v>325</v>
      </c>
      <c r="K8074" s="10">
        <v>261.39999999999998</v>
      </c>
      <c r="L8074" s="10">
        <v>63.600000000000023</v>
      </c>
      <c r="M8074" s="10">
        <v>261.39999999999998</v>
      </c>
      <c r="N8074" s="10">
        <v>63.600000000000023</v>
      </c>
    </row>
    <row r="8075" spans="1:14" x14ac:dyDescent="0.25">
      <c r="A8075" s="9" t="s">
        <v>977</v>
      </c>
      <c r="B8075" s="9" t="s">
        <v>25</v>
      </c>
      <c r="C8075" s="9" t="s">
        <v>26</v>
      </c>
      <c r="D8075" s="9" t="s">
        <v>27</v>
      </c>
      <c r="E8075" s="10">
        <v>-1931.61</v>
      </c>
      <c r="F8075" s="10">
        <v>0</v>
      </c>
      <c r="G8075" s="10">
        <v>-1931.61</v>
      </c>
      <c r="H8075" s="10">
        <v>0</v>
      </c>
      <c r="I8075" s="10">
        <v>-1931.61</v>
      </c>
      <c r="J8075" s="10">
        <v>0</v>
      </c>
      <c r="K8075" s="10">
        <v>0</v>
      </c>
      <c r="L8075" s="10">
        <v>0</v>
      </c>
      <c r="M8075" s="10">
        <v>0</v>
      </c>
      <c r="N8075" s="10">
        <v>0</v>
      </c>
    </row>
    <row r="8076" spans="1:14" x14ac:dyDescent="0.25">
      <c r="A8076" s="9" t="s">
        <v>977</v>
      </c>
      <c r="B8076" s="9" t="s">
        <v>32</v>
      </c>
      <c r="C8076" s="9" t="s">
        <v>33</v>
      </c>
      <c r="D8076" s="9" t="s">
        <v>27</v>
      </c>
      <c r="E8076" s="10">
        <v>500.81</v>
      </c>
      <c r="F8076" s="10">
        <v>0</v>
      </c>
      <c r="G8076" s="10">
        <v>500.81</v>
      </c>
      <c r="H8076" s="10">
        <v>251.92</v>
      </c>
      <c r="I8076" s="10">
        <v>248.89000000000001</v>
      </c>
      <c r="J8076" s="10">
        <v>1.42</v>
      </c>
      <c r="K8076" s="10">
        <v>0</v>
      </c>
      <c r="L8076" s="10">
        <v>1.42</v>
      </c>
      <c r="M8076" s="10">
        <v>0.71399999999999997</v>
      </c>
      <c r="N8076" s="10">
        <v>0.70599999999999996</v>
      </c>
    </row>
    <row r="8077" spans="1:14" x14ac:dyDescent="0.25">
      <c r="A8077" s="9" t="s">
        <v>977</v>
      </c>
      <c r="B8077" s="9" t="s">
        <v>34</v>
      </c>
      <c r="C8077" s="9" t="s">
        <v>33</v>
      </c>
      <c r="D8077" s="9" t="s">
        <v>27</v>
      </c>
      <c r="E8077" s="10">
        <v>1721.57</v>
      </c>
      <c r="F8077" s="10">
        <v>0</v>
      </c>
      <c r="G8077" s="10">
        <v>1721.57</v>
      </c>
      <c r="H8077" s="10">
        <v>866</v>
      </c>
      <c r="I8077" s="10">
        <v>855.56999999999994</v>
      </c>
      <c r="J8077" s="10">
        <v>1.42</v>
      </c>
      <c r="K8077" s="10">
        <v>0</v>
      </c>
      <c r="L8077" s="10">
        <v>1.42</v>
      </c>
      <c r="M8077" s="10">
        <v>0.71399999999999997</v>
      </c>
      <c r="N8077" s="10">
        <v>0.70599999999999996</v>
      </c>
    </row>
    <row r="8078" spans="1:14" x14ac:dyDescent="0.25">
      <c r="A8078" s="9" t="s">
        <v>977</v>
      </c>
      <c r="B8078" s="9" t="s">
        <v>35</v>
      </c>
      <c r="C8078" s="9" t="s">
        <v>33</v>
      </c>
      <c r="D8078" s="9" t="s">
        <v>27</v>
      </c>
      <c r="E8078" s="10">
        <v>1862.63</v>
      </c>
      <c r="F8078" s="10">
        <v>0</v>
      </c>
      <c r="G8078" s="10">
        <v>1862.63</v>
      </c>
      <c r="H8078" s="10">
        <v>936.94</v>
      </c>
      <c r="I8078" s="10">
        <v>925.69</v>
      </c>
      <c r="J8078" s="10">
        <v>29.82</v>
      </c>
      <c r="K8078" s="10">
        <v>0</v>
      </c>
      <c r="L8078" s="10">
        <v>29.82</v>
      </c>
      <c r="M8078" s="10">
        <v>15</v>
      </c>
      <c r="N8078" s="10">
        <v>14.82</v>
      </c>
    </row>
    <row r="8079" spans="1:14" x14ac:dyDescent="0.25">
      <c r="A8079" s="9" t="s">
        <v>977</v>
      </c>
      <c r="B8079" s="9" t="s">
        <v>216</v>
      </c>
      <c r="C8079" s="9" t="s">
        <v>39</v>
      </c>
      <c r="D8079" s="9" t="s">
        <v>40</v>
      </c>
      <c r="E8079" s="10">
        <v>-89997</v>
      </c>
      <c r="F8079" s="10">
        <v>0</v>
      </c>
      <c r="G8079" s="10">
        <v>-89997</v>
      </c>
      <c r="H8079" s="10">
        <v>-89997</v>
      </c>
      <c r="I8079" s="10">
        <v>0</v>
      </c>
      <c r="J8079" s="10">
        <v>-500</v>
      </c>
      <c r="K8079" s="10">
        <v>0</v>
      </c>
      <c r="L8079" s="10">
        <v>-500</v>
      </c>
      <c r="M8079" s="10">
        <v>-500</v>
      </c>
      <c r="N8079" s="10">
        <v>0</v>
      </c>
    </row>
    <row r="8080" spans="1:14" x14ac:dyDescent="0.25">
      <c r="A8080" s="9" t="s">
        <v>977</v>
      </c>
      <c r="B8080" s="9" t="s">
        <v>191</v>
      </c>
      <c r="C8080" s="9" t="s">
        <v>42</v>
      </c>
      <c r="D8080" s="9" t="s">
        <v>58</v>
      </c>
      <c r="E8080" s="10">
        <v>70253.61</v>
      </c>
      <c r="F8080" s="10">
        <v>70253.601990049749</v>
      </c>
      <c r="G8080" s="10">
        <v>8.0099502520170063E-3</v>
      </c>
      <c r="H8080" s="10">
        <v>70604.87</v>
      </c>
      <c r="I8080" s="10">
        <v>-351.25999999999476</v>
      </c>
      <c r="J8080" s="10">
        <v>3000</v>
      </c>
      <c r="K8080" s="10">
        <v>3000</v>
      </c>
      <c r="L8080" s="10">
        <v>0</v>
      </c>
      <c r="M8080" s="10">
        <v>3015</v>
      </c>
      <c r="N8080" s="10">
        <v>-15</v>
      </c>
    </row>
    <row r="8081" spans="1:14" x14ac:dyDescent="0.25">
      <c r="A8081" s="9" t="s">
        <v>977</v>
      </c>
      <c r="B8081" s="9" t="s">
        <v>217</v>
      </c>
      <c r="C8081" s="9" t="s">
        <v>42</v>
      </c>
      <c r="D8081" s="9" t="s">
        <v>43</v>
      </c>
      <c r="E8081" s="10">
        <v>822.37</v>
      </c>
      <c r="F8081" s="10">
        <v>0</v>
      </c>
      <c r="G8081" s="10">
        <v>822.37</v>
      </c>
      <c r="H8081" s="10">
        <v>0</v>
      </c>
      <c r="I8081" s="10">
        <v>822.37</v>
      </c>
      <c r="J8081" s="10">
        <v>3050</v>
      </c>
      <c r="K8081" s="10">
        <v>0</v>
      </c>
      <c r="L8081" s="10">
        <v>3050</v>
      </c>
      <c r="M8081" s="10">
        <v>0</v>
      </c>
      <c r="N8081" s="10">
        <v>3050</v>
      </c>
    </row>
    <row r="8082" spans="1:14" x14ac:dyDescent="0.25">
      <c r="A8082" s="9" t="s">
        <v>977</v>
      </c>
      <c r="B8082" s="9" t="s">
        <v>92</v>
      </c>
      <c r="C8082" s="9" t="s">
        <v>42</v>
      </c>
      <c r="D8082" s="9" t="s">
        <v>43</v>
      </c>
      <c r="E8082" s="10">
        <v>92.78</v>
      </c>
      <c r="F8082" s="10">
        <v>85.118811881188122</v>
      </c>
      <c r="G8082" s="10">
        <v>7.6611881188118787</v>
      </c>
      <c r="H8082" s="10">
        <v>85.97</v>
      </c>
      <c r="I8082" s="10">
        <v>6.8100000000000023</v>
      </c>
      <c r="J8082" s="10">
        <v>1090</v>
      </c>
      <c r="K8082" s="10">
        <v>1000</v>
      </c>
      <c r="L8082" s="10">
        <v>90</v>
      </c>
      <c r="M8082" s="10">
        <v>1010</v>
      </c>
      <c r="N8082" s="10">
        <v>80</v>
      </c>
    </row>
    <row r="8083" spans="1:14" x14ac:dyDescent="0.25">
      <c r="A8083" s="9" t="s">
        <v>977</v>
      </c>
      <c r="B8083" s="9" t="s">
        <v>179</v>
      </c>
      <c r="C8083" s="9" t="s">
        <v>42</v>
      </c>
      <c r="D8083" s="9" t="s">
        <v>43</v>
      </c>
      <c r="E8083" s="10">
        <v>191.64</v>
      </c>
      <c r="F8083" s="10">
        <v>190.49751243781094</v>
      </c>
      <c r="G8083" s="10">
        <v>1.1424875621890465</v>
      </c>
      <c r="H8083" s="10">
        <v>191.45</v>
      </c>
      <c r="I8083" s="10">
        <v>0.18999999999999773</v>
      </c>
      <c r="J8083" s="10">
        <v>503</v>
      </c>
      <c r="K8083" s="10">
        <v>500</v>
      </c>
      <c r="L8083" s="10">
        <v>3</v>
      </c>
      <c r="M8083" s="10">
        <v>502.5</v>
      </c>
      <c r="N8083" s="10">
        <v>0.5</v>
      </c>
    </row>
    <row r="8084" spans="1:14" x14ac:dyDescent="0.25">
      <c r="A8084" s="9" t="s">
        <v>977</v>
      </c>
      <c r="B8084" s="9" t="s">
        <v>218</v>
      </c>
      <c r="C8084" s="9" t="s">
        <v>42</v>
      </c>
      <c r="D8084" s="9" t="s">
        <v>43</v>
      </c>
      <c r="E8084" s="10">
        <v>0</v>
      </c>
      <c r="F8084" s="10">
        <v>808.88669950738915</v>
      </c>
      <c r="G8084" s="10">
        <v>-808.88669950738915</v>
      </c>
      <c r="H8084" s="10">
        <v>821.02</v>
      </c>
      <c r="I8084" s="10">
        <v>-821.02</v>
      </c>
      <c r="J8084" s="10">
        <v>0</v>
      </c>
      <c r="K8084" s="10">
        <v>3000</v>
      </c>
      <c r="L8084" s="10">
        <v>-3000</v>
      </c>
      <c r="M8084" s="10">
        <v>3045</v>
      </c>
      <c r="N8084" s="10">
        <v>-3045</v>
      </c>
    </row>
    <row r="8085" spans="1:14" x14ac:dyDescent="0.25">
      <c r="A8085" s="9" t="s">
        <v>977</v>
      </c>
      <c r="B8085" s="9" t="s">
        <v>194</v>
      </c>
      <c r="C8085" s="9" t="s">
        <v>42</v>
      </c>
      <c r="D8085" s="9" t="s">
        <v>43</v>
      </c>
      <c r="E8085" s="10">
        <v>3222.17</v>
      </c>
      <c r="F8085" s="10">
        <v>3169.3497536945811</v>
      </c>
      <c r="G8085" s="10">
        <v>52.820246305419005</v>
      </c>
      <c r="H8085" s="10">
        <v>3216.89</v>
      </c>
      <c r="I8085" s="10">
        <v>5.2800000000002001</v>
      </c>
      <c r="J8085" s="10">
        <v>3050</v>
      </c>
      <c r="K8085" s="10">
        <v>3000</v>
      </c>
      <c r="L8085" s="10">
        <v>50</v>
      </c>
      <c r="M8085" s="10">
        <v>3045</v>
      </c>
      <c r="N8085" s="10">
        <v>5</v>
      </c>
    </row>
    <row r="8086" spans="1:14" x14ac:dyDescent="0.25">
      <c r="A8086" s="9" t="s">
        <v>977</v>
      </c>
      <c r="B8086" s="9" t="s">
        <v>195</v>
      </c>
      <c r="C8086" s="9" t="s">
        <v>42</v>
      </c>
      <c r="D8086" s="9" t="s">
        <v>43</v>
      </c>
      <c r="E8086" s="10">
        <v>3542.67</v>
      </c>
      <c r="F8086" s="10">
        <v>3484.5911330049262</v>
      </c>
      <c r="G8086" s="10">
        <v>58.078866995073895</v>
      </c>
      <c r="H8086" s="10">
        <v>3536.86</v>
      </c>
      <c r="I8086" s="10">
        <v>5.8099999999999454</v>
      </c>
      <c r="J8086" s="10">
        <v>3050</v>
      </c>
      <c r="K8086" s="10">
        <v>3000</v>
      </c>
      <c r="L8086" s="10">
        <v>50</v>
      </c>
      <c r="M8086" s="10">
        <v>3045</v>
      </c>
      <c r="N8086" s="10">
        <v>5</v>
      </c>
    </row>
    <row r="8087" spans="1:14" x14ac:dyDescent="0.25">
      <c r="A8087" s="9" t="s">
        <v>977</v>
      </c>
      <c r="B8087" s="9" t="s">
        <v>196</v>
      </c>
      <c r="C8087" s="9" t="s">
        <v>42</v>
      </c>
      <c r="D8087" s="9" t="s">
        <v>43</v>
      </c>
      <c r="E8087" s="10">
        <v>4714.5600000000004</v>
      </c>
      <c r="F8087" s="10">
        <v>4419.9014778325127</v>
      </c>
      <c r="G8087" s="10">
        <v>294.65852216748772</v>
      </c>
      <c r="H8087" s="10">
        <v>4486.2</v>
      </c>
      <c r="I8087" s="10">
        <v>228.36000000000058</v>
      </c>
      <c r="J8087" s="10">
        <v>3200</v>
      </c>
      <c r="K8087" s="10">
        <v>3000</v>
      </c>
      <c r="L8087" s="10">
        <v>200</v>
      </c>
      <c r="M8087" s="10">
        <v>3045</v>
      </c>
      <c r="N8087" s="10">
        <v>155</v>
      </c>
    </row>
    <row r="8088" spans="1:14" x14ac:dyDescent="0.25">
      <c r="A8088" s="9" t="s">
        <v>977</v>
      </c>
      <c r="B8088" s="9" t="s">
        <v>197</v>
      </c>
      <c r="C8088" s="9" t="s">
        <v>42</v>
      </c>
      <c r="D8088" s="9" t="s">
        <v>43</v>
      </c>
      <c r="E8088" s="10">
        <v>5003.8</v>
      </c>
      <c r="F8088" s="10">
        <v>4925.0049261083741</v>
      </c>
      <c r="G8088" s="10">
        <v>78.795073891626089</v>
      </c>
      <c r="H8088" s="10">
        <v>4998.88</v>
      </c>
      <c r="I8088" s="10">
        <v>4.9200000000000728</v>
      </c>
      <c r="J8088" s="10">
        <v>508</v>
      </c>
      <c r="K8088" s="10">
        <v>500</v>
      </c>
      <c r="L8088" s="10">
        <v>8</v>
      </c>
      <c r="M8088" s="10">
        <v>507.5</v>
      </c>
      <c r="N8088" s="10">
        <v>0.5</v>
      </c>
    </row>
    <row r="8089" spans="1:14" x14ac:dyDescent="0.25">
      <c r="A8089" s="9" t="s">
        <v>978</v>
      </c>
      <c r="B8089" s="9" t="s">
        <v>25</v>
      </c>
      <c r="C8089" s="9" t="s">
        <v>26</v>
      </c>
      <c r="D8089" s="9" t="s">
        <v>27</v>
      </c>
      <c r="E8089" s="10">
        <v>449.74</v>
      </c>
      <c r="F8089" s="10">
        <v>0</v>
      </c>
      <c r="G8089" s="10">
        <v>449.74</v>
      </c>
      <c r="H8089" s="10">
        <v>0</v>
      </c>
      <c r="I8089" s="10">
        <v>449.74</v>
      </c>
      <c r="J8089" s="10">
        <v>0</v>
      </c>
      <c r="K8089" s="10">
        <v>0</v>
      </c>
      <c r="L8089" s="10">
        <v>0</v>
      </c>
      <c r="M8089" s="10">
        <v>0</v>
      </c>
      <c r="N8089" s="10">
        <v>0</v>
      </c>
    </row>
    <row r="8090" spans="1:14" x14ac:dyDescent="0.25">
      <c r="A8090" s="9" t="s">
        <v>978</v>
      </c>
      <c r="B8090" s="9" t="s">
        <v>258</v>
      </c>
      <c r="C8090" s="9" t="s">
        <v>33</v>
      </c>
      <c r="D8090" s="9" t="s">
        <v>27</v>
      </c>
      <c r="E8090" s="10">
        <v>159.76</v>
      </c>
      <c r="F8090" s="10">
        <v>0</v>
      </c>
      <c r="G8090" s="10">
        <v>159.76</v>
      </c>
      <c r="H8090" s="10">
        <v>154.76</v>
      </c>
      <c r="I8090" s="10">
        <v>5</v>
      </c>
      <c r="J8090" s="10">
        <v>21.13</v>
      </c>
      <c r="K8090" s="10">
        <v>0</v>
      </c>
      <c r="L8090" s="10">
        <v>21.13</v>
      </c>
      <c r="M8090" s="10">
        <v>20.472999999999999</v>
      </c>
      <c r="N8090" s="10">
        <v>0.65700000000000003</v>
      </c>
    </row>
    <row r="8091" spans="1:14" x14ac:dyDescent="0.25">
      <c r="A8091" s="9" t="s">
        <v>978</v>
      </c>
      <c r="B8091" s="9" t="s">
        <v>259</v>
      </c>
      <c r="C8091" s="9" t="s">
        <v>33</v>
      </c>
      <c r="D8091" s="9" t="s">
        <v>27</v>
      </c>
      <c r="E8091" s="10">
        <v>327.82</v>
      </c>
      <c r="F8091" s="10">
        <v>0</v>
      </c>
      <c r="G8091" s="10">
        <v>327.82</v>
      </c>
      <c r="H8091" s="10">
        <v>317.62</v>
      </c>
      <c r="I8091" s="10">
        <v>10.199999999999989</v>
      </c>
      <c r="J8091" s="10">
        <v>21.13</v>
      </c>
      <c r="K8091" s="10">
        <v>0</v>
      </c>
      <c r="L8091" s="10">
        <v>21.13</v>
      </c>
      <c r="M8091" s="10">
        <v>20.472999999999999</v>
      </c>
      <c r="N8091" s="10">
        <v>0.65700000000000003</v>
      </c>
    </row>
    <row r="8092" spans="1:14" x14ac:dyDescent="0.25">
      <c r="A8092" s="9" t="s">
        <v>978</v>
      </c>
      <c r="B8092" s="9" t="s">
        <v>260</v>
      </c>
      <c r="C8092" s="9" t="s">
        <v>33</v>
      </c>
      <c r="D8092" s="9" t="s">
        <v>27</v>
      </c>
      <c r="E8092" s="10">
        <v>12923.21</v>
      </c>
      <c r="F8092" s="10">
        <v>0</v>
      </c>
      <c r="G8092" s="10">
        <v>12923.21</v>
      </c>
      <c r="H8092" s="10">
        <v>12518.64</v>
      </c>
      <c r="I8092" s="10">
        <v>404.56999999999971</v>
      </c>
      <c r="J8092" s="10">
        <v>211.3</v>
      </c>
      <c r="K8092" s="10">
        <v>0</v>
      </c>
      <c r="L8092" s="10">
        <v>211.3</v>
      </c>
      <c r="M8092" s="10">
        <v>204.685</v>
      </c>
      <c r="N8092" s="10">
        <v>6.6150000000000091</v>
      </c>
    </row>
    <row r="8093" spans="1:14" x14ac:dyDescent="0.25">
      <c r="A8093" s="9" t="s">
        <v>978</v>
      </c>
      <c r="B8093" s="9" t="s">
        <v>272</v>
      </c>
      <c r="C8093" s="9" t="s">
        <v>39</v>
      </c>
      <c r="D8093" s="9" t="s">
        <v>43</v>
      </c>
      <c r="E8093" s="10">
        <v>-77071.05</v>
      </c>
      <c r="F8093" s="10">
        <v>0</v>
      </c>
      <c r="G8093" s="10">
        <v>-77071.05</v>
      </c>
      <c r="H8093" s="10">
        <v>-77071.05</v>
      </c>
      <c r="I8093" s="10">
        <v>0</v>
      </c>
      <c r="J8093" s="10">
        <v>-95180</v>
      </c>
      <c r="K8093" s="10">
        <v>0</v>
      </c>
      <c r="L8093" s="10">
        <v>-95180</v>
      </c>
      <c r="M8093" s="10">
        <v>-95180</v>
      </c>
      <c r="N8093" s="10">
        <v>0</v>
      </c>
    </row>
    <row r="8094" spans="1:14" x14ac:dyDescent="0.25">
      <c r="A8094" s="9" t="s">
        <v>978</v>
      </c>
      <c r="B8094" s="9" t="s">
        <v>269</v>
      </c>
      <c r="C8094" s="9" t="s">
        <v>42</v>
      </c>
      <c r="D8094" s="9" t="s">
        <v>43</v>
      </c>
      <c r="E8094" s="10">
        <v>7965.11</v>
      </c>
      <c r="F8094" s="10">
        <v>7964.9506903353049</v>
      </c>
      <c r="G8094" s="10">
        <v>0.15930966469477426</v>
      </c>
      <c r="H8094" s="10">
        <v>8076.46</v>
      </c>
      <c r="I8094" s="10">
        <v>-111.35000000000036</v>
      </c>
      <c r="J8094" s="10">
        <v>15705</v>
      </c>
      <c r="K8094" s="10">
        <v>15704.700197238659</v>
      </c>
      <c r="L8094" s="10">
        <v>0.29980276134119777</v>
      </c>
      <c r="M8094" s="10">
        <v>15924.566000000001</v>
      </c>
      <c r="N8094" s="10">
        <v>-219.56600000000071</v>
      </c>
    </row>
    <row r="8095" spans="1:14" x14ac:dyDescent="0.25">
      <c r="A8095" s="9" t="s">
        <v>978</v>
      </c>
      <c r="B8095" s="9" t="s">
        <v>325</v>
      </c>
      <c r="C8095" s="9" t="s">
        <v>42</v>
      </c>
      <c r="D8095" s="9" t="s">
        <v>43</v>
      </c>
      <c r="E8095" s="10">
        <v>55245.41</v>
      </c>
      <c r="F8095" s="10">
        <v>55175.842364532022</v>
      </c>
      <c r="G8095" s="10">
        <v>69.567635467981745</v>
      </c>
      <c r="H8095" s="10">
        <v>56003.48</v>
      </c>
      <c r="I8095" s="10">
        <v>-758.06999999999971</v>
      </c>
      <c r="J8095" s="10">
        <v>95300</v>
      </c>
      <c r="K8095" s="10">
        <v>95180</v>
      </c>
      <c r="L8095" s="10">
        <v>120</v>
      </c>
      <c r="M8095" s="10">
        <v>96607.7</v>
      </c>
      <c r="N8095" s="10">
        <v>-1307.6999999999971</v>
      </c>
    </row>
    <row r="8096" spans="1:14" x14ac:dyDescent="0.25">
      <c r="A8096" s="9" t="s">
        <v>979</v>
      </c>
      <c r="B8096" s="9" t="s">
        <v>25</v>
      </c>
      <c r="C8096" s="9" t="s">
        <v>26</v>
      </c>
      <c r="D8096" s="9" t="s">
        <v>27</v>
      </c>
      <c r="E8096" s="10">
        <v>474.08</v>
      </c>
      <c r="F8096" s="10">
        <v>0</v>
      </c>
      <c r="G8096" s="10">
        <v>474.08</v>
      </c>
      <c r="H8096" s="10">
        <v>0</v>
      </c>
      <c r="I8096" s="10">
        <v>474.08</v>
      </c>
      <c r="J8096" s="10">
        <v>0</v>
      </c>
      <c r="K8096" s="10">
        <v>0</v>
      </c>
      <c r="L8096" s="10">
        <v>0</v>
      </c>
      <c r="M8096" s="10">
        <v>0</v>
      </c>
      <c r="N8096" s="10">
        <v>0</v>
      </c>
    </row>
    <row r="8097" spans="1:14" x14ac:dyDescent="0.25">
      <c r="A8097" s="9" t="s">
        <v>979</v>
      </c>
      <c r="B8097" s="9" t="s">
        <v>258</v>
      </c>
      <c r="C8097" s="9" t="s">
        <v>33</v>
      </c>
      <c r="D8097" s="9" t="s">
        <v>27</v>
      </c>
      <c r="E8097" s="10">
        <v>54.82</v>
      </c>
      <c r="F8097" s="10">
        <v>0</v>
      </c>
      <c r="G8097" s="10">
        <v>54.82</v>
      </c>
      <c r="H8097" s="10">
        <v>58.1</v>
      </c>
      <c r="I8097" s="10">
        <v>-3.2800000000000011</v>
      </c>
      <c r="J8097" s="10">
        <v>7.25</v>
      </c>
      <c r="K8097" s="10">
        <v>0</v>
      </c>
      <c r="L8097" s="10">
        <v>7.25</v>
      </c>
      <c r="M8097" s="10">
        <v>7.6859999999999999</v>
      </c>
      <c r="N8097" s="10">
        <v>-0.43599999999999994</v>
      </c>
    </row>
    <row r="8098" spans="1:14" x14ac:dyDescent="0.25">
      <c r="A8098" s="9" t="s">
        <v>979</v>
      </c>
      <c r="B8098" s="9" t="s">
        <v>259</v>
      </c>
      <c r="C8098" s="9" t="s">
        <v>33</v>
      </c>
      <c r="D8098" s="9" t="s">
        <v>27</v>
      </c>
      <c r="E8098" s="10">
        <v>112.48</v>
      </c>
      <c r="F8098" s="10">
        <v>0</v>
      </c>
      <c r="G8098" s="10">
        <v>112.48</v>
      </c>
      <c r="H8098" s="10">
        <v>119.23</v>
      </c>
      <c r="I8098" s="10">
        <v>-6.75</v>
      </c>
      <c r="J8098" s="10">
        <v>7.25</v>
      </c>
      <c r="K8098" s="10">
        <v>0</v>
      </c>
      <c r="L8098" s="10">
        <v>7.25</v>
      </c>
      <c r="M8098" s="10">
        <v>7.6859999999999999</v>
      </c>
      <c r="N8098" s="10">
        <v>-0.43599999999999994</v>
      </c>
    </row>
    <row r="8099" spans="1:14" x14ac:dyDescent="0.25">
      <c r="A8099" s="9" t="s">
        <v>979</v>
      </c>
      <c r="B8099" s="9" t="s">
        <v>260</v>
      </c>
      <c r="C8099" s="9" t="s">
        <v>33</v>
      </c>
      <c r="D8099" s="9" t="s">
        <v>27</v>
      </c>
      <c r="E8099" s="10">
        <v>4434.1400000000003</v>
      </c>
      <c r="F8099" s="10">
        <v>0</v>
      </c>
      <c r="G8099" s="10">
        <v>4434.1400000000003</v>
      </c>
      <c r="H8099" s="10">
        <v>4699.42</v>
      </c>
      <c r="I8099" s="10">
        <v>-265.27999999999975</v>
      </c>
      <c r="J8099" s="10">
        <v>72.5</v>
      </c>
      <c r="K8099" s="10">
        <v>0</v>
      </c>
      <c r="L8099" s="10">
        <v>72.5</v>
      </c>
      <c r="M8099" s="10">
        <v>76.837000000000003</v>
      </c>
      <c r="N8099" s="10">
        <v>-4.3370000000000033</v>
      </c>
    </row>
    <row r="8100" spans="1:14" x14ac:dyDescent="0.25">
      <c r="A8100" s="9" t="s">
        <v>979</v>
      </c>
      <c r="B8100" s="9" t="s">
        <v>272</v>
      </c>
      <c r="C8100" s="9" t="s">
        <v>39</v>
      </c>
      <c r="D8100" s="9" t="s">
        <v>43</v>
      </c>
      <c r="E8100" s="10">
        <v>-29139.24</v>
      </c>
      <c r="F8100" s="10">
        <v>0</v>
      </c>
      <c r="G8100" s="10">
        <v>-29139.24</v>
      </c>
      <c r="H8100" s="10">
        <v>-29139.07</v>
      </c>
      <c r="I8100" s="10">
        <v>-0.17000000000189175</v>
      </c>
      <c r="J8100" s="10">
        <v>-35730</v>
      </c>
      <c r="K8100" s="10">
        <v>0</v>
      </c>
      <c r="L8100" s="10">
        <v>-35730</v>
      </c>
      <c r="M8100" s="10">
        <v>-35730</v>
      </c>
      <c r="N8100" s="10">
        <v>0</v>
      </c>
    </row>
    <row r="8101" spans="1:14" x14ac:dyDescent="0.25">
      <c r="A8101" s="9" t="s">
        <v>979</v>
      </c>
      <c r="B8101" s="9" t="s">
        <v>269</v>
      </c>
      <c r="C8101" s="9" t="s">
        <v>42</v>
      </c>
      <c r="D8101" s="9" t="s">
        <v>43</v>
      </c>
      <c r="E8101" s="10">
        <v>3194.51</v>
      </c>
      <c r="F8101" s="10">
        <v>3194.2110453648916</v>
      </c>
      <c r="G8101" s="10">
        <v>0.29895463510865738</v>
      </c>
      <c r="H8101" s="10">
        <v>3238.93</v>
      </c>
      <c r="I8101" s="10">
        <v>-44.419999999999618</v>
      </c>
      <c r="J8101" s="10">
        <v>5896</v>
      </c>
      <c r="K8101" s="10">
        <v>5895.4497041420109</v>
      </c>
      <c r="L8101" s="10">
        <v>0.55029585798911285</v>
      </c>
      <c r="M8101" s="10">
        <v>5977.9859999999999</v>
      </c>
      <c r="N8101" s="10">
        <v>-81.985999999999876</v>
      </c>
    </row>
    <row r="8102" spans="1:14" x14ac:dyDescent="0.25">
      <c r="A8102" s="9" t="s">
        <v>979</v>
      </c>
      <c r="B8102" s="9" t="s">
        <v>325</v>
      </c>
      <c r="C8102" s="9" t="s">
        <v>42</v>
      </c>
      <c r="D8102" s="9" t="s">
        <v>43</v>
      </c>
      <c r="E8102" s="10">
        <v>20869.21</v>
      </c>
      <c r="F8102" s="10">
        <v>20712.679802955667</v>
      </c>
      <c r="G8102" s="10">
        <v>156.53019704433245</v>
      </c>
      <c r="H8102" s="10">
        <v>21023.37</v>
      </c>
      <c r="I8102" s="10">
        <v>-154.15999999999985</v>
      </c>
      <c r="J8102" s="10">
        <v>36000</v>
      </c>
      <c r="K8102" s="10">
        <v>35729.999999999993</v>
      </c>
      <c r="L8102" s="10">
        <v>270.00000000000728</v>
      </c>
      <c r="M8102" s="10">
        <v>36265.949999999997</v>
      </c>
      <c r="N8102" s="10">
        <v>-265.94999999999709</v>
      </c>
    </row>
    <row r="8103" spans="1:14" x14ac:dyDescent="0.25">
      <c r="A8103" s="9" t="s">
        <v>980</v>
      </c>
      <c r="B8103" s="9" t="s">
        <v>25</v>
      </c>
      <c r="C8103" s="9" t="s">
        <v>26</v>
      </c>
      <c r="D8103" s="9" t="s">
        <v>27</v>
      </c>
      <c r="E8103" s="10">
        <v>861.74</v>
      </c>
      <c r="F8103" s="10">
        <v>0</v>
      </c>
      <c r="G8103" s="10">
        <v>861.74</v>
      </c>
      <c r="H8103" s="10">
        <v>0</v>
      </c>
      <c r="I8103" s="10">
        <v>861.74</v>
      </c>
      <c r="J8103" s="10">
        <v>0</v>
      </c>
      <c r="K8103" s="10">
        <v>0</v>
      </c>
      <c r="L8103" s="10">
        <v>0</v>
      </c>
      <c r="M8103" s="10">
        <v>0</v>
      </c>
      <c r="N8103" s="10">
        <v>0</v>
      </c>
    </row>
    <row r="8104" spans="1:14" x14ac:dyDescent="0.25">
      <c r="A8104" s="9" t="s">
        <v>980</v>
      </c>
      <c r="B8104" s="9" t="s">
        <v>258</v>
      </c>
      <c r="C8104" s="9" t="s">
        <v>33</v>
      </c>
      <c r="D8104" s="9" t="s">
        <v>27</v>
      </c>
      <c r="E8104" s="10">
        <v>123.4</v>
      </c>
      <c r="F8104" s="10">
        <v>0</v>
      </c>
      <c r="G8104" s="10">
        <v>123.4</v>
      </c>
      <c r="H8104" s="10">
        <v>123.51</v>
      </c>
      <c r="I8104" s="10">
        <v>-0.10999999999999943</v>
      </c>
      <c r="J8104" s="10">
        <v>16.32</v>
      </c>
      <c r="K8104" s="10">
        <v>0</v>
      </c>
      <c r="L8104" s="10">
        <v>16.32</v>
      </c>
      <c r="M8104" s="10">
        <v>16.338999999999999</v>
      </c>
      <c r="N8104" s="10">
        <v>-1.8999999999998352E-2</v>
      </c>
    </row>
    <row r="8105" spans="1:14" x14ac:dyDescent="0.25">
      <c r="A8105" s="9" t="s">
        <v>980</v>
      </c>
      <c r="B8105" s="9" t="s">
        <v>259</v>
      </c>
      <c r="C8105" s="9" t="s">
        <v>33</v>
      </c>
      <c r="D8105" s="9" t="s">
        <v>27</v>
      </c>
      <c r="E8105" s="10">
        <v>253.2</v>
      </c>
      <c r="F8105" s="10">
        <v>0</v>
      </c>
      <c r="G8105" s="10">
        <v>253.2</v>
      </c>
      <c r="H8105" s="10">
        <v>253.48</v>
      </c>
      <c r="I8105" s="10">
        <v>-0.28000000000000114</v>
      </c>
      <c r="J8105" s="10">
        <v>16.32</v>
      </c>
      <c r="K8105" s="10">
        <v>0</v>
      </c>
      <c r="L8105" s="10">
        <v>16.32</v>
      </c>
      <c r="M8105" s="10">
        <v>16.338999999999999</v>
      </c>
      <c r="N8105" s="10">
        <v>-1.8999999999998352E-2</v>
      </c>
    </row>
    <row r="8106" spans="1:14" x14ac:dyDescent="0.25">
      <c r="A8106" s="9" t="s">
        <v>980</v>
      </c>
      <c r="B8106" s="9" t="s">
        <v>260</v>
      </c>
      <c r="C8106" s="9" t="s">
        <v>33</v>
      </c>
      <c r="D8106" s="9" t="s">
        <v>27</v>
      </c>
      <c r="E8106" s="10">
        <v>9981.39</v>
      </c>
      <c r="F8106" s="10">
        <v>0</v>
      </c>
      <c r="G8106" s="10">
        <v>9981.39</v>
      </c>
      <c r="H8106" s="10">
        <v>9990.7099999999991</v>
      </c>
      <c r="I8106" s="10">
        <v>-9.319999999999709</v>
      </c>
      <c r="J8106" s="10">
        <v>163.19999999999999</v>
      </c>
      <c r="K8106" s="10">
        <v>0</v>
      </c>
      <c r="L8106" s="10">
        <v>163.19999999999999</v>
      </c>
      <c r="M8106" s="10">
        <v>163.352</v>
      </c>
      <c r="N8106" s="10">
        <v>-0.15200000000001523</v>
      </c>
    </row>
    <row r="8107" spans="1:14" x14ac:dyDescent="0.25">
      <c r="A8107" s="9" t="s">
        <v>980</v>
      </c>
      <c r="B8107" s="9" t="s">
        <v>48</v>
      </c>
      <c r="C8107" s="9" t="s">
        <v>39</v>
      </c>
      <c r="D8107" s="9" t="s">
        <v>43</v>
      </c>
      <c r="E8107" s="10">
        <v>-68406.539999999994</v>
      </c>
      <c r="F8107" s="10">
        <v>0</v>
      </c>
      <c r="G8107" s="10">
        <v>-68406.539999999994</v>
      </c>
      <c r="H8107" s="10">
        <v>-68406.84</v>
      </c>
      <c r="I8107" s="10">
        <v>0.30000000000291038</v>
      </c>
      <c r="J8107" s="10">
        <v>-75960</v>
      </c>
      <c r="K8107" s="10">
        <v>0</v>
      </c>
      <c r="L8107" s="10">
        <v>-75960</v>
      </c>
      <c r="M8107" s="10">
        <v>-75960</v>
      </c>
      <c r="N8107" s="10">
        <v>0</v>
      </c>
    </row>
    <row r="8108" spans="1:14" x14ac:dyDescent="0.25">
      <c r="A8108" s="9" t="s">
        <v>980</v>
      </c>
      <c r="B8108" s="9" t="s">
        <v>266</v>
      </c>
      <c r="C8108" s="9" t="s">
        <v>42</v>
      </c>
      <c r="D8108" s="9" t="s">
        <v>43</v>
      </c>
      <c r="E8108" s="10">
        <v>5665.42</v>
      </c>
      <c r="F8108" s="10">
        <v>5665.6015779092695</v>
      </c>
      <c r="G8108" s="10">
        <v>-0.18157790926943562</v>
      </c>
      <c r="H8108" s="10">
        <v>5744.92</v>
      </c>
      <c r="I8108" s="10">
        <v>-79.5</v>
      </c>
      <c r="J8108" s="10">
        <v>12533</v>
      </c>
      <c r="K8108" s="10">
        <v>12533.400394477318</v>
      </c>
      <c r="L8108" s="10">
        <v>-0.40039447731760447</v>
      </c>
      <c r="M8108" s="10">
        <v>12708.868</v>
      </c>
      <c r="N8108" s="10">
        <v>-175.86800000000039</v>
      </c>
    </row>
    <row r="8109" spans="1:14" x14ac:dyDescent="0.25">
      <c r="A8109" s="9" t="s">
        <v>980</v>
      </c>
      <c r="B8109" s="9" t="s">
        <v>267</v>
      </c>
      <c r="C8109" s="9" t="s">
        <v>42</v>
      </c>
      <c r="D8109" s="9" t="s">
        <v>43</v>
      </c>
      <c r="E8109" s="10">
        <v>51521.39</v>
      </c>
      <c r="F8109" s="10">
        <v>51521.38916256158</v>
      </c>
      <c r="G8109" s="10">
        <v>8.3743841969408095E-4</v>
      </c>
      <c r="H8109" s="10">
        <v>52294.21</v>
      </c>
      <c r="I8109" s="10">
        <v>-772.81999999999971</v>
      </c>
      <c r="J8109" s="10">
        <v>75960</v>
      </c>
      <c r="K8109" s="10">
        <v>75959.999999999985</v>
      </c>
      <c r="L8109" s="10">
        <v>1.4551915228366852E-11</v>
      </c>
      <c r="M8109" s="10">
        <v>77099.399999999994</v>
      </c>
      <c r="N8109" s="10">
        <v>-1139.3999999999942</v>
      </c>
    </row>
    <row r="8110" spans="1:14" x14ac:dyDescent="0.25">
      <c r="A8110" s="9" t="s">
        <v>981</v>
      </c>
      <c r="B8110" s="9" t="s">
        <v>25</v>
      </c>
      <c r="C8110" s="9" t="s">
        <v>26</v>
      </c>
      <c r="D8110" s="9" t="s">
        <v>27</v>
      </c>
      <c r="E8110" s="10">
        <v>-94.39</v>
      </c>
      <c r="F8110" s="10">
        <v>0</v>
      </c>
      <c r="G8110" s="10">
        <v>-94.39</v>
      </c>
      <c r="H8110" s="10">
        <v>0</v>
      </c>
      <c r="I8110" s="10">
        <v>-94.39</v>
      </c>
      <c r="J8110" s="10">
        <v>0</v>
      </c>
      <c r="K8110" s="10">
        <v>0</v>
      </c>
      <c r="L8110" s="10">
        <v>0</v>
      </c>
      <c r="M8110" s="10">
        <v>0</v>
      </c>
      <c r="N8110" s="10">
        <v>0</v>
      </c>
    </row>
    <row r="8111" spans="1:14" x14ac:dyDescent="0.25">
      <c r="A8111" s="9" t="s">
        <v>981</v>
      </c>
      <c r="B8111" s="9" t="s">
        <v>28</v>
      </c>
      <c r="C8111" s="9" t="s">
        <v>29</v>
      </c>
      <c r="D8111" s="9" t="s">
        <v>27</v>
      </c>
      <c r="E8111" s="10">
        <v>0.1</v>
      </c>
      <c r="F8111" s="10">
        <v>0</v>
      </c>
      <c r="G8111" s="10">
        <v>0.1</v>
      </c>
      <c r="H8111" s="10">
        <v>0.1</v>
      </c>
      <c r="I8111" s="10">
        <v>0</v>
      </c>
      <c r="J8111" s="10">
        <v>0</v>
      </c>
      <c r="K8111" s="10">
        <v>0</v>
      </c>
      <c r="L8111" s="10">
        <v>0</v>
      </c>
      <c r="M8111" s="10">
        <v>0</v>
      </c>
      <c r="N8111" s="10">
        <v>0</v>
      </c>
    </row>
    <row r="8112" spans="1:14" x14ac:dyDescent="0.25">
      <c r="A8112" s="9" t="s">
        <v>981</v>
      </c>
      <c r="B8112" s="9" t="s">
        <v>30</v>
      </c>
      <c r="C8112" s="9" t="s">
        <v>29</v>
      </c>
      <c r="D8112" s="9" t="s">
        <v>27</v>
      </c>
      <c r="E8112" s="10">
        <v>2.2999999999999998</v>
      </c>
      <c r="F8112" s="10">
        <v>0</v>
      </c>
      <c r="G8112" s="10">
        <v>2.2999999999999998</v>
      </c>
      <c r="H8112" s="10">
        <v>2.25</v>
      </c>
      <c r="I8112" s="10">
        <v>4.9999999999999822E-2</v>
      </c>
      <c r="J8112" s="10">
        <v>0</v>
      </c>
      <c r="K8112" s="10">
        <v>0</v>
      </c>
      <c r="L8112" s="10">
        <v>0</v>
      </c>
      <c r="M8112" s="10">
        <v>0</v>
      </c>
      <c r="N8112" s="10">
        <v>0</v>
      </c>
    </row>
    <row r="8113" spans="1:14" x14ac:dyDescent="0.25">
      <c r="A8113" s="9" t="s">
        <v>981</v>
      </c>
      <c r="B8113" s="9" t="s">
        <v>31</v>
      </c>
      <c r="C8113" s="9" t="s">
        <v>29</v>
      </c>
      <c r="D8113" s="9" t="s">
        <v>27</v>
      </c>
      <c r="E8113" s="10">
        <v>15.46</v>
      </c>
      <c r="F8113" s="10">
        <v>0</v>
      </c>
      <c r="G8113" s="10">
        <v>15.46</v>
      </c>
      <c r="H8113" s="10">
        <v>15.14</v>
      </c>
      <c r="I8113" s="10">
        <v>0.32000000000000028</v>
      </c>
      <c r="J8113" s="10">
        <v>0</v>
      </c>
      <c r="K8113" s="10">
        <v>0</v>
      </c>
      <c r="L8113" s="10">
        <v>0</v>
      </c>
      <c r="M8113" s="10">
        <v>0</v>
      </c>
      <c r="N8113" s="10">
        <v>0</v>
      </c>
    </row>
    <row r="8114" spans="1:14" x14ac:dyDescent="0.25">
      <c r="A8114" s="9" t="s">
        <v>981</v>
      </c>
      <c r="B8114" s="9" t="s">
        <v>32</v>
      </c>
      <c r="C8114" s="9" t="s">
        <v>33</v>
      </c>
      <c r="D8114" s="9" t="s">
        <v>27</v>
      </c>
      <c r="E8114" s="10">
        <v>112.86</v>
      </c>
      <c r="F8114" s="10">
        <v>0</v>
      </c>
      <c r="G8114" s="10">
        <v>112.86</v>
      </c>
      <c r="H8114" s="10">
        <v>116.04</v>
      </c>
      <c r="I8114" s="10">
        <v>-3.1800000000000068</v>
      </c>
      <c r="J8114" s="10">
        <v>0.32</v>
      </c>
      <c r="K8114" s="10">
        <v>0</v>
      </c>
      <c r="L8114" s="10">
        <v>0.32</v>
      </c>
      <c r="M8114" s="10">
        <v>0.32900000000000001</v>
      </c>
      <c r="N8114" s="10">
        <v>-9.000000000000008E-3</v>
      </c>
    </row>
    <row r="8115" spans="1:14" x14ac:dyDescent="0.25">
      <c r="A8115" s="9" t="s">
        <v>981</v>
      </c>
      <c r="B8115" s="9" t="s">
        <v>36</v>
      </c>
      <c r="C8115" s="9" t="s">
        <v>29</v>
      </c>
      <c r="D8115" s="9" t="s">
        <v>27</v>
      </c>
      <c r="E8115" s="10">
        <v>173.24</v>
      </c>
      <c r="F8115" s="10">
        <v>0</v>
      </c>
      <c r="G8115" s="10">
        <v>173.24</v>
      </c>
      <c r="H8115" s="10">
        <v>169.58</v>
      </c>
      <c r="I8115" s="10">
        <v>3.6599999999999966</v>
      </c>
      <c r="J8115" s="10">
        <v>0</v>
      </c>
      <c r="K8115" s="10">
        <v>0</v>
      </c>
      <c r="L8115" s="10">
        <v>0</v>
      </c>
      <c r="M8115" s="10">
        <v>0</v>
      </c>
      <c r="N8115" s="10">
        <v>0</v>
      </c>
    </row>
    <row r="8116" spans="1:14" x14ac:dyDescent="0.25">
      <c r="A8116" s="9" t="s">
        <v>981</v>
      </c>
      <c r="B8116" s="9" t="s">
        <v>37</v>
      </c>
      <c r="C8116" s="9" t="s">
        <v>29</v>
      </c>
      <c r="D8116" s="9" t="s">
        <v>27</v>
      </c>
      <c r="E8116" s="10">
        <v>400.62</v>
      </c>
      <c r="F8116" s="10">
        <v>0</v>
      </c>
      <c r="G8116" s="10">
        <v>400.62</v>
      </c>
      <c r="H8116" s="10">
        <v>392.15</v>
      </c>
      <c r="I8116" s="10">
        <v>8.4700000000000273</v>
      </c>
      <c r="J8116" s="10">
        <v>0</v>
      </c>
      <c r="K8116" s="10">
        <v>0</v>
      </c>
      <c r="L8116" s="10">
        <v>0</v>
      </c>
      <c r="M8116" s="10">
        <v>0</v>
      </c>
      <c r="N8116" s="10">
        <v>0</v>
      </c>
    </row>
    <row r="8117" spans="1:14" x14ac:dyDescent="0.25">
      <c r="A8117" s="9" t="s">
        <v>981</v>
      </c>
      <c r="B8117" s="9" t="s">
        <v>34</v>
      </c>
      <c r="C8117" s="9" t="s">
        <v>33</v>
      </c>
      <c r="D8117" s="9" t="s">
        <v>27</v>
      </c>
      <c r="E8117" s="10">
        <v>387.96</v>
      </c>
      <c r="F8117" s="10">
        <v>0</v>
      </c>
      <c r="G8117" s="10">
        <v>387.96</v>
      </c>
      <c r="H8117" s="10">
        <v>398.91</v>
      </c>
      <c r="I8117" s="10">
        <v>-10.950000000000045</v>
      </c>
      <c r="J8117" s="10">
        <v>0.32</v>
      </c>
      <c r="K8117" s="10">
        <v>0</v>
      </c>
      <c r="L8117" s="10">
        <v>0.32</v>
      </c>
      <c r="M8117" s="10">
        <v>0.32900000000000001</v>
      </c>
      <c r="N8117" s="10">
        <v>-9.000000000000008E-3</v>
      </c>
    </row>
    <row r="8118" spans="1:14" x14ac:dyDescent="0.25">
      <c r="A8118" s="9" t="s">
        <v>981</v>
      </c>
      <c r="B8118" s="9" t="s">
        <v>35</v>
      </c>
      <c r="C8118" s="9" t="s">
        <v>33</v>
      </c>
      <c r="D8118" s="9" t="s">
        <v>27</v>
      </c>
      <c r="E8118" s="10">
        <v>419.75</v>
      </c>
      <c r="F8118" s="10">
        <v>0</v>
      </c>
      <c r="G8118" s="10">
        <v>419.75</v>
      </c>
      <c r="H8118" s="10">
        <v>431.59</v>
      </c>
      <c r="I8118" s="10">
        <v>-11.839999999999975</v>
      </c>
      <c r="J8118" s="10">
        <v>6.72</v>
      </c>
      <c r="K8118" s="10">
        <v>0</v>
      </c>
      <c r="L8118" s="10">
        <v>6.72</v>
      </c>
      <c r="M8118" s="10">
        <v>6.91</v>
      </c>
      <c r="N8118" s="10">
        <v>-0.19000000000000039</v>
      </c>
    </row>
    <row r="8119" spans="1:14" x14ac:dyDescent="0.25">
      <c r="A8119" s="9" t="s">
        <v>981</v>
      </c>
      <c r="B8119" s="9" t="s">
        <v>417</v>
      </c>
      <c r="C8119" s="9" t="s">
        <v>39</v>
      </c>
      <c r="D8119" s="9" t="s">
        <v>40</v>
      </c>
      <c r="E8119" s="10">
        <v>-16594.36</v>
      </c>
      <c r="F8119" s="10">
        <v>0</v>
      </c>
      <c r="G8119" s="10">
        <v>-16594.36</v>
      </c>
      <c r="H8119" s="10">
        <v>-16594.36</v>
      </c>
      <c r="I8119" s="10">
        <v>0</v>
      </c>
      <c r="J8119" s="10">
        <v>-102</v>
      </c>
      <c r="K8119" s="10">
        <v>0</v>
      </c>
      <c r="L8119" s="10">
        <v>-102</v>
      </c>
      <c r="M8119" s="10">
        <v>-102</v>
      </c>
      <c r="N8119" s="10">
        <v>0</v>
      </c>
    </row>
    <row r="8120" spans="1:14" x14ac:dyDescent="0.25">
      <c r="A8120" s="9" t="s">
        <v>981</v>
      </c>
      <c r="B8120" s="9" t="s">
        <v>418</v>
      </c>
      <c r="C8120" s="9" t="s">
        <v>42</v>
      </c>
      <c r="D8120" s="9" t="s">
        <v>43</v>
      </c>
      <c r="E8120" s="10">
        <v>83</v>
      </c>
      <c r="F8120" s="10">
        <v>0</v>
      </c>
      <c r="G8120" s="10">
        <v>83</v>
      </c>
      <c r="H8120" s="10">
        <v>0</v>
      </c>
      <c r="I8120" s="10">
        <v>83</v>
      </c>
      <c r="J8120" s="10">
        <v>2485</v>
      </c>
      <c r="K8120" s="10">
        <v>0</v>
      </c>
      <c r="L8120" s="10">
        <v>2485</v>
      </c>
      <c r="M8120" s="10">
        <v>0</v>
      </c>
      <c r="N8120" s="10">
        <v>2485</v>
      </c>
    </row>
    <row r="8121" spans="1:14" x14ac:dyDescent="0.25">
      <c r="A8121" s="9" t="s">
        <v>981</v>
      </c>
      <c r="B8121" s="9" t="s">
        <v>383</v>
      </c>
      <c r="C8121" s="9" t="s">
        <v>42</v>
      </c>
      <c r="D8121" s="9" t="s">
        <v>43</v>
      </c>
      <c r="E8121" s="10">
        <v>4.12</v>
      </c>
      <c r="F8121" s="10">
        <v>4</v>
      </c>
      <c r="G8121" s="10">
        <v>0.12000000000000011</v>
      </c>
      <c r="H8121" s="10">
        <v>4.08</v>
      </c>
      <c r="I8121" s="10">
        <v>4.0000000000000036E-2</v>
      </c>
      <c r="J8121" s="10">
        <v>105</v>
      </c>
      <c r="K8121" s="10">
        <v>102</v>
      </c>
      <c r="L8121" s="10">
        <v>3</v>
      </c>
      <c r="M8121" s="10">
        <v>104.04</v>
      </c>
      <c r="N8121" s="10">
        <v>0.95999999999999375</v>
      </c>
    </row>
    <row r="8122" spans="1:14" x14ac:dyDescent="0.25">
      <c r="A8122" s="9" t="s">
        <v>981</v>
      </c>
      <c r="B8122" s="9" t="s">
        <v>419</v>
      </c>
      <c r="C8122" s="9" t="s">
        <v>42</v>
      </c>
      <c r="D8122" s="9" t="s">
        <v>43</v>
      </c>
      <c r="E8122" s="10">
        <v>0</v>
      </c>
      <c r="F8122" s="10">
        <v>72.778325123152712</v>
      </c>
      <c r="G8122" s="10">
        <v>-72.778325123152712</v>
      </c>
      <c r="H8122" s="10">
        <v>73.87</v>
      </c>
      <c r="I8122" s="10">
        <v>-73.87</v>
      </c>
      <c r="J8122" s="10">
        <v>0</v>
      </c>
      <c r="K8122" s="10">
        <v>2447.9999999999995</v>
      </c>
      <c r="L8122" s="10">
        <v>-2447.9999999999995</v>
      </c>
      <c r="M8122" s="10">
        <v>2484.7199999999998</v>
      </c>
      <c r="N8122" s="10">
        <v>-2484.7199999999998</v>
      </c>
    </row>
    <row r="8123" spans="1:14" x14ac:dyDescent="0.25">
      <c r="A8123" s="9" t="s">
        <v>981</v>
      </c>
      <c r="B8123" s="9" t="s">
        <v>385</v>
      </c>
      <c r="C8123" s="9" t="s">
        <v>42</v>
      </c>
      <c r="D8123" s="9" t="s">
        <v>43</v>
      </c>
      <c r="E8123" s="10">
        <v>118.96</v>
      </c>
      <c r="F8123" s="10">
        <v>117.81094527363184</v>
      </c>
      <c r="G8123" s="10">
        <v>1.1490547263681492</v>
      </c>
      <c r="H8123" s="10">
        <v>118.4</v>
      </c>
      <c r="I8123" s="10">
        <v>0.55999999999998806</v>
      </c>
      <c r="J8123" s="10">
        <v>103</v>
      </c>
      <c r="K8123" s="10">
        <v>102</v>
      </c>
      <c r="L8123" s="10">
        <v>1</v>
      </c>
      <c r="M8123" s="10">
        <v>102.51</v>
      </c>
      <c r="N8123" s="10">
        <v>0.48999999999999488</v>
      </c>
    </row>
    <row r="8124" spans="1:14" x14ac:dyDescent="0.25">
      <c r="A8124" s="9" t="s">
        <v>981</v>
      </c>
      <c r="B8124" s="9" t="s">
        <v>386</v>
      </c>
      <c r="C8124" s="9" t="s">
        <v>42</v>
      </c>
      <c r="D8124" s="9" t="s">
        <v>43</v>
      </c>
      <c r="E8124" s="10">
        <v>380.84</v>
      </c>
      <c r="F8124" s="10">
        <v>376.99009900990097</v>
      </c>
      <c r="G8124" s="10">
        <v>3.8499009900990018</v>
      </c>
      <c r="H8124" s="10">
        <v>380.76</v>
      </c>
      <c r="I8124" s="10">
        <v>7.9999999999984084E-2</v>
      </c>
      <c r="J8124" s="10">
        <v>2473</v>
      </c>
      <c r="K8124" s="10">
        <v>2448</v>
      </c>
      <c r="L8124" s="10">
        <v>25</v>
      </c>
      <c r="M8124" s="10">
        <v>2472.48</v>
      </c>
      <c r="N8124" s="10">
        <v>0.51999999999998181</v>
      </c>
    </row>
    <row r="8125" spans="1:14" x14ac:dyDescent="0.25">
      <c r="A8125" s="9" t="s">
        <v>981</v>
      </c>
      <c r="B8125" s="9" t="s">
        <v>420</v>
      </c>
      <c r="C8125" s="9" t="s">
        <v>42</v>
      </c>
      <c r="D8125" s="9" t="s">
        <v>43</v>
      </c>
      <c r="E8125" s="10">
        <v>409.25</v>
      </c>
      <c r="F8125" s="10">
        <v>403.16256157635468</v>
      </c>
      <c r="G8125" s="10">
        <v>6.0874384236453238</v>
      </c>
      <c r="H8125" s="10">
        <v>409.21</v>
      </c>
      <c r="I8125" s="10">
        <v>4.0000000000020464E-2</v>
      </c>
      <c r="J8125" s="10">
        <v>2485</v>
      </c>
      <c r="K8125" s="10">
        <v>2447.9999999999995</v>
      </c>
      <c r="L8125" s="10">
        <v>37.000000000000455</v>
      </c>
      <c r="M8125" s="10">
        <v>2484.7199999999998</v>
      </c>
      <c r="N8125" s="10">
        <v>0.28000000000020009</v>
      </c>
    </row>
    <row r="8126" spans="1:14" x14ac:dyDescent="0.25">
      <c r="A8126" s="9" t="s">
        <v>981</v>
      </c>
      <c r="B8126" s="9" t="s">
        <v>388</v>
      </c>
      <c r="C8126" s="9" t="s">
        <v>42</v>
      </c>
      <c r="D8126" s="9" t="s">
        <v>43</v>
      </c>
      <c r="E8126" s="10">
        <v>681.63</v>
      </c>
      <c r="F8126" s="10">
        <v>674.74257425742576</v>
      </c>
      <c r="G8126" s="10">
        <v>6.8874257425742371</v>
      </c>
      <c r="H8126" s="10">
        <v>681.49</v>
      </c>
      <c r="I8126" s="10">
        <v>0.13999999999998636</v>
      </c>
      <c r="J8126" s="10">
        <v>2473</v>
      </c>
      <c r="K8126" s="10">
        <v>2448</v>
      </c>
      <c r="L8126" s="10">
        <v>25</v>
      </c>
      <c r="M8126" s="10">
        <v>2472.48</v>
      </c>
      <c r="N8126" s="10">
        <v>0.51999999999998181</v>
      </c>
    </row>
    <row r="8127" spans="1:14" x14ac:dyDescent="0.25">
      <c r="A8127" s="9" t="s">
        <v>981</v>
      </c>
      <c r="B8127" s="9" t="s">
        <v>389</v>
      </c>
      <c r="C8127" s="9" t="s">
        <v>42</v>
      </c>
      <c r="D8127" s="9" t="s">
        <v>43</v>
      </c>
      <c r="E8127" s="10">
        <v>818.48</v>
      </c>
      <c r="F8127" s="10">
        <v>802.73891625615761</v>
      </c>
      <c r="G8127" s="10">
        <v>15.74108374384241</v>
      </c>
      <c r="H8127" s="10">
        <v>814.78</v>
      </c>
      <c r="I8127" s="10">
        <v>3.7000000000000455</v>
      </c>
      <c r="J8127" s="10">
        <v>104</v>
      </c>
      <c r="K8127" s="10">
        <v>102</v>
      </c>
      <c r="L8127" s="10">
        <v>2</v>
      </c>
      <c r="M8127" s="10">
        <v>103.53</v>
      </c>
      <c r="N8127" s="10">
        <v>0.46999999999999886</v>
      </c>
    </row>
    <row r="8128" spans="1:14" x14ac:dyDescent="0.25">
      <c r="A8128" s="9" t="s">
        <v>981</v>
      </c>
      <c r="B8128" s="9" t="s">
        <v>421</v>
      </c>
      <c r="C8128" s="9" t="s">
        <v>42</v>
      </c>
      <c r="D8128" s="9" t="s">
        <v>43</v>
      </c>
      <c r="E8128" s="10">
        <v>952.53</v>
      </c>
      <c r="F8128" s="10">
        <v>924.5825242718447</v>
      </c>
      <c r="G8128" s="10">
        <v>27.947475728155268</v>
      </c>
      <c r="H8128" s="10">
        <v>952.32</v>
      </c>
      <c r="I8128" s="10">
        <v>0.20999999999992269</v>
      </c>
      <c r="J8128" s="10">
        <v>2522</v>
      </c>
      <c r="K8128" s="10">
        <v>2448</v>
      </c>
      <c r="L8128" s="10">
        <v>74</v>
      </c>
      <c r="M8128" s="10">
        <v>2521.44</v>
      </c>
      <c r="N8128" s="10">
        <v>0.55999999999994543</v>
      </c>
    </row>
    <row r="8129" spans="1:14" x14ac:dyDescent="0.25">
      <c r="A8129" s="9" t="s">
        <v>981</v>
      </c>
      <c r="B8129" s="9" t="s">
        <v>422</v>
      </c>
      <c r="C8129" s="9" t="s">
        <v>42</v>
      </c>
      <c r="D8129" s="9" t="s">
        <v>43</v>
      </c>
      <c r="E8129" s="10">
        <v>1346.3</v>
      </c>
      <c r="F8129" s="10">
        <v>1326.2561576354681</v>
      </c>
      <c r="G8129" s="10">
        <v>20.043842364531884</v>
      </c>
      <c r="H8129" s="10">
        <v>1346.15</v>
      </c>
      <c r="I8129" s="10">
        <v>0.14999999999986358</v>
      </c>
      <c r="J8129" s="10">
        <v>2485</v>
      </c>
      <c r="K8129" s="10">
        <v>2447.9999999999995</v>
      </c>
      <c r="L8129" s="10">
        <v>37.000000000000455</v>
      </c>
      <c r="M8129" s="10">
        <v>2484.7199999999998</v>
      </c>
      <c r="N8129" s="10">
        <v>0.28000000000020009</v>
      </c>
    </row>
    <row r="8130" spans="1:14" x14ac:dyDescent="0.25">
      <c r="A8130" s="9" t="s">
        <v>981</v>
      </c>
      <c r="B8130" s="9" t="s">
        <v>392</v>
      </c>
      <c r="C8130" s="9" t="s">
        <v>42</v>
      </c>
      <c r="D8130" s="9" t="s">
        <v>43</v>
      </c>
      <c r="E8130" s="10">
        <v>5971.23</v>
      </c>
      <c r="F8130" s="10">
        <v>5910.8712871287125</v>
      </c>
      <c r="G8130" s="10">
        <v>60.358712871287025</v>
      </c>
      <c r="H8130" s="10">
        <v>5969.98</v>
      </c>
      <c r="I8130" s="10">
        <v>1.25</v>
      </c>
      <c r="J8130" s="10">
        <v>2473</v>
      </c>
      <c r="K8130" s="10">
        <v>2448</v>
      </c>
      <c r="L8130" s="10">
        <v>25</v>
      </c>
      <c r="M8130" s="10">
        <v>2472.48</v>
      </c>
      <c r="N8130" s="10">
        <v>0.51999999999998181</v>
      </c>
    </row>
    <row r="8131" spans="1:14" x14ac:dyDescent="0.25">
      <c r="A8131" s="9" t="s">
        <v>981</v>
      </c>
      <c r="B8131" s="9" t="s">
        <v>119</v>
      </c>
      <c r="C8131" s="9" t="s">
        <v>42</v>
      </c>
      <c r="D8131" s="9" t="s">
        <v>53</v>
      </c>
      <c r="E8131" s="10">
        <v>4379.22</v>
      </c>
      <c r="F8131" s="10">
        <v>4265.333333333333</v>
      </c>
      <c r="G8131" s="10">
        <v>113.88666666666722</v>
      </c>
      <c r="H8131" s="10">
        <v>4286.66</v>
      </c>
      <c r="I8131" s="10">
        <v>92.5600000000004</v>
      </c>
      <c r="J8131" s="10">
        <v>470</v>
      </c>
      <c r="K8131" s="10">
        <v>457.7761194029851</v>
      </c>
      <c r="L8131" s="10">
        <v>12.223880597014897</v>
      </c>
      <c r="M8131" s="10">
        <v>460.065</v>
      </c>
      <c r="N8131" s="10">
        <v>9.9350000000000023</v>
      </c>
    </row>
    <row r="8132" spans="1:14" x14ac:dyDescent="0.25">
      <c r="A8132" s="9" t="s">
        <v>981</v>
      </c>
      <c r="B8132" s="9" t="s">
        <v>54</v>
      </c>
      <c r="C8132" s="9" t="s">
        <v>42</v>
      </c>
      <c r="D8132" s="9" t="s">
        <v>55</v>
      </c>
      <c r="E8132" s="10">
        <v>30.9</v>
      </c>
      <c r="F8132" s="10">
        <v>30.294117647058822</v>
      </c>
      <c r="G8132" s="10">
        <v>0.60588235294117609</v>
      </c>
      <c r="H8132" s="10">
        <v>30.9</v>
      </c>
      <c r="I8132" s="10">
        <v>0</v>
      </c>
      <c r="J8132" s="10">
        <v>5.6189999999999998</v>
      </c>
      <c r="K8132" s="10">
        <v>5.5078431372549028</v>
      </c>
      <c r="L8132" s="10">
        <v>0.11115686274509695</v>
      </c>
      <c r="M8132" s="10">
        <v>5.6180000000000003</v>
      </c>
      <c r="N8132" s="10">
        <v>9.9999999999944578E-4</v>
      </c>
    </row>
    <row r="8133" spans="1:14" x14ac:dyDescent="0.25">
      <c r="A8133" s="9" t="s">
        <v>982</v>
      </c>
      <c r="B8133" s="9" t="s">
        <v>25</v>
      </c>
      <c r="C8133" s="9" t="s">
        <v>26</v>
      </c>
      <c r="D8133" s="9" t="s">
        <v>27</v>
      </c>
      <c r="E8133" s="10">
        <v>-1999.61</v>
      </c>
      <c r="F8133" s="10">
        <v>0</v>
      </c>
      <c r="G8133" s="10">
        <v>-1999.61</v>
      </c>
      <c r="H8133" s="10">
        <v>0</v>
      </c>
      <c r="I8133" s="10">
        <v>-1999.61</v>
      </c>
      <c r="J8133" s="10">
        <v>0</v>
      </c>
      <c r="K8133" s="10">
        <v>0</v>
      </c>
      <c r="L8133" s="10">
        <v>0</v>
      </c>
      <c r="M8133" s="10">
        <v>0</v>
      </c>
      <c r="N8133" s="10">
        <v>0</v>
      </c>
    </row>
    <row r="8134" spans="1:14" x14ac:dyDescent="0.25">
      <c r="A8134" s="9" t="s">
        <v>982</v>
      </c>
      <c r="B8134" s="9" t="s">
        <v>28</v>
      </c>
      <c r="C8134" s="9" t="s">
        <v>29</v>
      </c>
      <c r="D8134" s="9" t="s">
        <v>27</v>
      </c>
      <c r="E8134" s="10">
        <v>0.86</v>
      </c>
      <c r="F8134" s="10">
        <v>0</v>
      </c>
      <c r="G8134" s="10">
        <v>0.86</v>
      </c>
      <c r="H8134" s="10">
        <v>0.83</v>
      </c>
      <c r="I8134" s="10">
        <v>3.0000000000000027E-2</v>
      </c>
      <c r="J8134" s="10">
        <v>0</v>
      </c>
      <c r="K8134" s="10">
        <v>0</v>
      </c>
      <c r="L8134" s="10">
        <v>0</v>
      </c>
      <c r="M8134" s="10">
        <v>0</v>
      </c>
      <c r="N8134" s="10">
        <v>0</v>
      </c>
    </row>
    <row r="8135" spans="1:14" x14ac:dyDescent="0.25">
      <c r="A8135" s="9" t="s">
        <v>982</v>
      </c>
      <c r="B8135" s="9" t="s">
        <v>30</v>
      </c>
      <c r="C8135" s="9" t="s">
        <v>29</v>
      </c>
      <c r="D8135" s="9" t="s">
        <v>27</v>
      </c>
      <c r="E8135" s="10">
        <v>19.96</v>
      </c>
      <c r="F8135" s="10">
        <v>0</v>
      </c>
      <c r="G8135" s="10">
        <v>19.96</v>
      </c>
      <c r="H8135" s="10">
        <v>19.46</v>
      </c>
      <c r="I8135" s="10">
        <v>0.5</v>
      </c>
      <c r="J8135" s="10">
        <v>0</v>
      </c>
      <c r="K8135" s="10">
        <v>0</v>
      </c>
      <c r="L8135" s="10">
        <v>0</v>
      </c>
      <c r="M8135" s="10">
        <v>0</v>
      </c>
      <c r="N8135" s="10">
        <v>0</v>
      </c>
    </row>
    <row r="8136" spans="1:14" x14ac:dyDescent="0.25">
      <c r="A8136" s="9" t="s">
        <v>982</v>
      </c>
      <c r="B8136" s="9" t="s">
        <v>31</v>
      </c>
      <c r="C8136" s="9" t="s">
        <v>29</v>
      </c>
      <c r="D8136" s="9" t="s">
        <v>27</v>
      </c>
      <c r="E8136" s="10">
        <v>134.03</v>
      </c>
      <c r="F8136" s="10">
        <v>0</v>
      </c>
      <c r="G8136" s="10">
        <v>134.03</v>
      </c>
      <c r="H8136" s="10">
        <v>130.63999999999999</v>
      </c>
      <c r="I8136" s="10">
        <v>3.3900000000000148</v>
      </c>
      <c r="J8136" s="10">
        <v>0</v>
      </c>
      <c r="K8136" s="10">
        <v>0</v>
      </c>
      <c r="L8136" s="10">
        <v>0</v>
      </c>
      <c r="M8136" s="10">
        <v>0</v>
      </c>
      <c r="N8136" s="10">
        <v>0</v>
      </c>
    </row>
    <row r="8137" spans="1:14" x14ac:dyDescent="0.25">
      <c r="A8137" s="9" t="s">
        <v>982</v>
      </c>
      <c r="B8137" s="9" t="s">
        <v>32</v>
      </c>
      <c r="C8137" s="9" t="s">
        <v>33</v>
      </c>
      <c r="D8137" s="9" t="s">
        <v>27</v>
      </c>
      <c r="E8137" s="10">
        <v>176.34</v>
      </c>
      <c r="F8137" s="10">
        <v>0</v>
      </c>
      <c r="G8137" s="10">
        <v>176.34</v>
      </c>
      <c r="H8137" s="10">
        <v>215.04</v>
      </c>
      <c r="I8137" s="10">
        <v>-38.699999999999989</v>
      </c>
      <c r="J8137" s="10">
        <v>0.5</v>
      </c>
      <c r="K8137" s="10">
        <v>0</v>
      </c>
      <c r="L8137" s="10">
        <v>0.5</v>
      </c>
      <c r="M8137" s="10">
        <v>0.61</v>
      </c>
      <c r="N8137" s="10">
        <v>-0.10999999999999999</v>
      </c>
    </row>
    <row r="8138" spans="1:14" x14ac:dyDescent="0.25">
      <c r="A8138" s="9" t="s">
        <v>982</v>
      </c>
      <c r="B8138" s="9" t="s">
        <v>34</v>
      </c>
      <c r="C8138" s="9" t="s">
        <v>33</v>
      </c>
      <c r="D8138" s="9" t="s">
        <v>27</v>
      </c>
      <c r="E8138" s="10">
        <v>606.19000000000005</v>
      </c>
      <c r="F8138" s="10">
        <v>0</v>
      </c>
      <c r="G8138" s="10">
        <v>606.19000000000005</v>
      </c>
      <c r="H8138" s="10">
        <v>739.22</v>
      </c>
      <c r="I8138" s="10">
        <v>-133.02999999999997</v>
      </c>
      <c r="J8138" s="10">
        <v>0.5</v>
      </c>
      <c r="K8138" s="10">
        <v>0</v>
      </c>
      <c r="L8138" s="10">
        <v>0.5</v>
      </c>
      <c r="M8138" s="10">
        <v>0.61</v>
      </c>
      <c r="N8138" s="10">
        <v>-0.10999999999999999</v>
      </c>
    </row>
    <row r="8139" spans="1:14" x14ac:dyDescent="0.25">
      <c r="A8139" s="9" t="s">
        <v>982</v>
      </c>
      <c r="B8139" s="9" t="s">
        <v>35</v>
      </c>
      <c r="C8139" s="9" t="s">
        <v>33</v>
      </c>
      <c r="D8139" s="9" t="s">
        <v>27</v>
      </c>
      <c r="E8139" s="10">
        <v>655.86</v>
      </c>
      <c r="F8139" s="10">
        <v>0</v>
      </c>
      <c r="G8139" s="10">
        <v>655.86</v>
      </c>
      <c r="H8139" s="10">
        <v>799.78</v>
      </c>
      <c r="I8139" s="10">
        <v>-143.91999999999996</v>
      </c>
      <c r="J8139" s="10">
        <v>10.5</v>
      </c>
      <c r="K8139" s="10">
        <v>0</v>
      </c>
      <c r="L8139" s="10">
        <v>10.5</v>
      </c>
      <c r="M8139" s="10">
        <v>12.804</v>
      </c>
      <c r="N8139" s="10">
        <v>-2.3040000000000003</v>
      </c>
    </row>
    <row r="8140" spans="1:14" x14ac:dyDescent="0.25">
      <c r="A8140" s="9" t="s">
        <v>982</v>
      </c>
      <c r="B8140" s="9" t="s">
        <v>36</v>
      </c>
      <c r="C8140" s="9" t="s">
        <v>29</v>
      </c>
      <c r="D8140" s="9" t="s">
        <v>27</v>
      </c>
      <c r="E8140" s="10">
        <v>1501.68</v>
      </c>
      <c r="F8140" s="10">
        <v>0</v>
      </c>
      <c r="G8140" s="10">
        <v>1501.68</v>
      </c>
      <c r="H8140" s="10">
        <v>1463.62</v>
      </c>
      <c r="I8140" s="10">
        <v>38.060000000000173</v>
      </c>
      <c r="J8140" s="10">
        <v>0</v>
      </c>
      <c r="K8140" s="10">
        <v>0</v>
      </c>
      <c r="L8140" s="10">
        <v>0</v>
      </c>
      <c r="M8140" s="10">
        <v>0</v>
      </c>
      <c r="N8140" s="10">
        <v>0</v>
      </c>
    </row>
    <row r="8141" spans="1:14" x14ac:dyDescent="0.25">
      <c r="A8141" s="9" t="s">
        <v>982</v>
      </c>
      <c r="B8141" s="9" t="s">
        <v>37</v>
      </c>
      <c r="C8141" s="9" t="s">
        <v>29</v>
      </c>
      <c r="D8141" s="9" t="s">
        <v>27</v>
      </c>
      <c r="E8141" s="10">
        <v>3472.64</v>
      </c>
      <c r="F8141" s="10">
        <v>0</v>
      </c>
      <c r="G8141" s="10">
        <v>3472.64</v>
      </c>
      <c r="H8141" s="10">
        <v>3384.63</v>
      </c>
      <c r="I8141" s="10">
        <v>88.009999999999764</v>
      </c>
      <c r="J8141" s="10">
        <v>0</v>
      </c>
      <c r="K8141" s="10">
        <v>0</v>
      </c>
      <c r="L8141" s="10">
        <v>0</v>
      </c>
      <c r="M8141" s="10">
        <v>0</v>
      </c>
      <c r="N8141" s="10">
        <v>0</v>
      </c>
    </row>
    <row r="8142" spans="1:14" x14ac:dyDescent="0.25">
      <c r="A8142" s="9" t="s">
        <v>982</v>
      </c>
      <c r="B8142" s="9" t="s">
        <v>111</v>
      </c>
      <c r="C8142" s="9" t="s">
        <v>39</v>
      </c>
      <c r="D8142" s="9" t="s">
        <v>40</v>
      </c>
      <c r="E8142" s="10">
        <v>-93393.35</v>
      </c>
      <c r="F8142" s="10">
        <v>0</v>
      </c>
      <c r="G8142" s="10">
        <v>-93393.35</v>
      </c>
      <c r="H8142" s="10">
        <v>-93393.34</v>
      </c>
      <c r="I8142" s="10">
        <v>-1.0000000009313226E-2</v>
      </c>
      <c r="J8142" s="10">
        <v>-439</v>
      </c>
      <c r="K8142" s="10">
        <v>0</v>
      </c>
      <c r="L8142" s="10">
        <v>-439</v>
      </c>
      <c r="M8142" s="10">
        <v>-439</v>
      </c>
      <c r="N8142" s="10">
        <v>0</v>
      </c>
    </row>
    <row r="8143" spans="1:14" x14ac:dyDescent="0.25">
      <c r="A8143" s="9" t="s">
        <v>982</v>
      </c>
      <c r="B8143" s="9" t="s">
        <v>114</v>
      </c>
      <c r="C8143" s="9" t="s">
        <v>42</v>
      </c>
      <c r="D8143" s="9" t="s">
        <v>43</v>
      </c>
      <c r="E8143" s="10">
        <v>337.8</v>
      </c>
      <c r="F8143" s="10">
        <v>317.76354679802949</v>
      </c>
      <c r="G8143" s="10">
        <v>20.036453201970517</v>
      </c>
      <c r="H8143" s="10">
        <v>322.52999999999997</v>
      </c>
      <c r="I8143" s="10">
        <v>15.270000000000039</v>
      </c>
      <c r="J8143" s="10">
        <v>5600</v>
      </c>
      <c r="K8143" s="10">
        <v>5268</v>
      </c>
      <c r="L8143" s="10">
        <v>332</v>
      </c>
      <c r="M8143" s="10">
        <v>5347.02</v>
      </c>
      <c r="N8143" s="10">
        <v>252.97999999999956</v>
      </c>
    </row>
    <row r="8144" spans="1:14" x14ac:dyDescent="0.25">
      <c r="A8144" s="9" t="s">
        <v>982</v>
      </c>
      <c r="B8144" s="9" t="s">
        <v>44</v>
      </c>
      <c r="C8144" s="9" t="s">
        <v>42</v>
      </c>
      <c r="D8144" s="9" t="s">
        <v>43</v>
      </c>
      <c r="E8144" s="10">
        <v>435.47</v>
      </c>
      <c r="F8144" s="10">
        <v>431.53233830845772</v>
      </c>
      <c r="G8144" s="10">
        <v>3.9376616915423028</v>
      </c>
      <c r="H8144" s="10">
        <v>433.69</v>
      </c>
      <c r="I8144" s="10">
        <v>1.7800000000000296</v>
      </c>
      <c r="J8144" s="10">
        <v>443</v>
      </c>
      <c r="K8144" s="10">
        <v>439</v>
      </c>
      <c r="L8144" s="10">
        <v>4</v>
      </c>
      <c r="M8144" s="10">
        <v>441.19499999999999</v>
      </c>
      <c r="N8144" s="10">
        <v>1.8050000000000068</v>
      </c>
    </row>
    <row r="8145" spans="1:14" x14ac:dyDescent="0.25">
      <c r="A8145" s="9" t="s">
        <v>982</v>
      </c>
      <c r="B8145" s="9" t="s">
        <v>115</v>
      </c>
      <c r="C8145" s="9" t="s">
        <v>42</v>
      </c>
      <c r="D8145" s="9" t="s">
        <v>43</v>
      </c>
      <c r="E8145" s="10">
        <v>1283.81</v>
      </c>
      <c r="F8145" s="10">
        <v>1229.655172413793</v>
      </c>
      <c r="G8145" s="10">
        <v>54.15482758620692</v>
      </c>
      <c r="H8145" s="10">
        <v>1248.0999999999999</v>
      </c>
      <c r="I8145" s="10">
        <v>35.710000000000036</v>
      </c>
      <c r="J8145" s="10">
        <v>5500</v>
      </c>
      <c r="K8145" s="10">
        <v>5268</v>
      </c>
      <c r="L8145" s="10">
        <v>232</v>
      </c>
      <c r="M8145" s="10">
        <v>5347.02</v>
      </c>
      <c r="N8145" s="10">
        <v>152.97999999999956</v>
      </c>
    </row>
    <row r="8146" spans="1:14" x14ac:dyDescent="0.25">
      <c r="A8146" s="9" t="s">
        <v>982</v>
      </c>
      <c r="B8146" s="9" t="s">
        <v>116</v>
      </c>
      <c r="C8146" s="9" t="s">
        <v>42</v>
      </c>
      <c r="D8146" s="9" t="s">
        <v>43</v>
      </c>
      <c r="E8146" s="10">
        <v>1718.15</v>
      </c>
      <c r="F8146" s="10">
        <v>1587.9320388349515</v>
      </c>
      <c r="G8146" s="10">
        <v>130.21796116504856</v>
      </c>
      <c r="H8146" s="10">
        <v>1635.57</v>
      </c>
      <c r="I8146" s="10">
        <v>82.580000000000155</v>
      </c>
      <c r="J8146" s="10">
        <v>5700</v>
      </c>
      <c r="K8146" s="10">
        <v>5268</v>
      </c>
      <c r="L8146" s="10">
        <v>432</v>
      </c>
      <c r="M8146" s="10">
        <v>5426.04</v>
      </c>
      <c r="N8146" s="10">
        <v>273.96000000000004</v>
      </c>
    </row>
    <row r="8147" spans="1:14" x14ac:dyDescent="0.25">
      <c r="A8147" s="9" t="s">
        <v>982</v>
      </c>
      <c r="B8147" s="9" t="s">
        <v>47</v>
      </c>
      <c r="C8147" s="9" t="s">
        <v>42</v>
      </c>
      <c r="D8147" s="9" t="s">
        <v>43</v>
      </c>
      <c r="E8147" s="10">
        <v>2589.81</v>
      </c>
      <c r="F8147" s="10">
        <v>2476.9607843137255</v>
      </c>
      <c r="G8147" s="10">
        <v>112.84921568627442</v>
      </c>
      <c r="H8147" s="10">
        <v>2526.5</v>
      </c>
      <c r="I8147" s="10">
        <v>63.309999999999945</v>
      </c>
      <c r="J8147" s="10">
        <v>5508</v>
      </c>
      <c r="K8147" s="10">
        <v>5268</v>
      </c>
      <c r="L8147" s="10">
        <v>240</v>
      </c>
      <c r="M8147" s="10">
        <v>5373.36</v>
      </c>
      <c r="N8147" s="10">
        <v>134.64000000000033</v>
      </c>
    </row>
    <row r="8148" spans="1:14" x14ac:dyDescent="0.25">
      <c r="A8148" s="9" t="s">
        <v>982</v>
      </c>
      <c r="B8148" s="9" t="s">
        <v>117</v>
      </c>
      <c r="C8148" s="9" t="s">
        <v>42</v>
      </c>
      <c r="D8148" s="9" t="s">
        <v>43</v>
      </c>
      <c r="E8148" s="10">
        <v>4799.2</v>
      </c>
      <c r="F8148" s="10">
        <v>4580.1182266009855</v>
      </c>
      <c r="G8148" s="10">
        <v>219.08177339901431</v>
      </c>
      <c r="H8148" s="10">
        <v>4648.82</v>
      </c>
      <c r="I8148" s="10">
        <v>150.38000000000011</v>
      </c>
      <c r="J8148" s="10">
        <v>5520</v>
      </c>
      <c r="K8148" s="10">
        <v>5268</v>
      </c>
      <c r="L8148" s="10">
        <v>252</v>
      </c>
      <c r="M8148" s="10">
        <v>5347.02</v>
      </c>
      <c r="N8148" s="10">
        <v>172.97999999999956</v>
      </c>
    </row>
    <row r="8149" spans="1:14" x14ac:dyDescent="0.25">
      <c r="A8149" s="9" t="s">
        <v>982</v>
      </c>
      <c r="B8149" s="9" t="s">
        <v>118</v>
      </c>
      <c r="C8149" s="9" t="s">
        <v>42</v>
      </c>
      <c r="D8149" s="9" t="s">
        <v>43</v>
      </c>
      <c r="E8149" s="10">
        <v>6129</v>
      </c>
      <c r="F8149" s="10">
        <v>5979.1822660098524</v>
      </c>
      <c r="G8149" s="10">
        <v>149.81773399014764</v>
      </c>
      <c r="H8149" s="10">
        <v>6068.87</v>
      </c>
      <c r="I8149" s="10">
        <v>60.130000000000109</v>
      </c>
      <c r="J8149" s="10">
        <v>450</v>
      </c>
      <c r="K8149" s="10">
        <v>439</v>
      </c>
      <c r="L8149" s="10">
        <v>11</v>
      </c>
      <c r="M8149" s="10">
        <v>445.58499999999998</v>
      </c>
      <c r="N8149" s="10">
        <v>4.4150000000000205</v>
      </c>
    </row>
    <row r="8150" spans="1:14" x14ac:dyDescent="0.25">
      <c r="A8150" s="9" t="s">
        <v>982</v>
      </c>
      <c r="B8150" s="9" t="s">
        <v>50</v>
      </c>
      <c r="C8150" s="9" t="s">
        <v>42</v>
      </c>
      <c r="D8150" s="9" t="s">
        <v>43</v>
      </c>
      <c r="E8150" s="10">
        <v>7217.91</v>
      </c>
      <c r="F8150" s="10">
        <v>7006.4378109452737</v>
      </c>
      <c r="G8150" s="10">
        <v>211.47218905472619</v>
      </c>
      <c r="H8150" s="10">
        <v>7041.47</v>
      </c>
      <c r="I8150" s="10">
        <v>176.4399999999996</v>
      </c>
      <c r="J8150" s="10">
        <v>5427</v>
      </c>
      <c r="K8150" s="10">
        <v>5268</v>
      </c>
      <c r="L8150" s="10">
        <v>159</v>
      </c>
      <c r="M8150" s="10">
        <v>5294.34</v>
      </c>
      <c r="N8150" s="10">
        <v>132.65999999999985</v>
      </c>
    </row>
    <row r="8151" spans="1:14" x14ac:dyDescent="0.25">
      <c r="A8151" s="9" t="s">
        <v>982</v>
      </c>
      <c r="B8151" s="9" t="s">
        <v>103</v>
      </c>
      <c r="C8151" s="9" t="s">
        <v>42</v>
      </c>
      <c r="D8151" s="9" t="s">
        <v>43</v>
      </c>
      <c r="E8151" s="10">
        <v>26088.77</v>
      </c>
      <c r="F8151" s="10">
        <v>25199.059405940596</v>
      </c>
      <c r="G8151" s="10">
        <v>889.71059405940468</v>
      </c>
      <c r="H8151" s="10">
        <v>25451.05</v>
      </c>
      <c r="I8151" s="10">
        <v>637.72000000000116</v>
      </c>
      <c r="J8151" s="10">
        <v>5454</v>
      </c>
      <c r="K8151" s="10">
        <v>5268</v>
      </c>
      <c r="L8151" s="10">
        <v>186</v>
      </c>
      <c r="M8151" s="10">
        <v>5320.68</v>
      </c>
      <c r="N8151" s="10">
        <v>133.31999999999971</v>
      </c>
    </row>
    <row r="8152" spans="1:14" x14ac:dyDescent="0.25">
      <c r="A8152" s="9" t="s">
        <v>982</v>
      </c>
      <c r="B8152" s="9" t="s">
        <v>119</v>
      </c>
      <c r="C8152" s="9" t="s">
        <v>42</v>
      </c>
      <c r="D8152" s="9" t="s">
        <v>53</v>
      </c>
      <c r="E8152" s="10">
        <v>37959.5</v>
      </c>
      <c r="F8152" s="10">
        <v>36813.472636815917</v>
      </c>
      <c r="G8152" s="10">
        <v>1146.0273631840828</v>
      </c>
      <c r="H8152" s="10">
        <v>36997.54</v>
      </c>
      <c r="I8152" s="10">
        <v>961.95999999999913</v>
      </c>
      <c r="J8152" s="10">
        <v>4074</v>
      </c>
      <c r="K8152" s="10">
        <v>3951</v>
      </c>
      <c r="L8152" s="10">
        <v>123</v>
      </c>
      <c r="M8152" s="10">
        <v>3970.7550000000001</v>
      </c>
      <c r="N8152" s="10">
        <v>103.24499999999989</v>
      </c>
    </row>
    <row r="8153" spans="1:14" x14ac:dyDescent="0.25">
      <c r="A8153" s="9" t="s">
        <v>982</v>
      </c>
      <c r="B8153" s="9" t="s">
        <v>54</v>
      </c>
      <c r="C8153" s="9" t="s">
        <v>42</v>
      </c>
      <c r="D8153" s="9" t="s">
        <v>55</v>
      </c>
      <c r="E8153" s="10">
        <v>265.98</v>
      </c>
      <c r="F8153" s="10">
        <v>260.76470588235293</v>
      </c>
      <c r="G8153" s="10">
        <v>5.2152941176470904</v>
      </c>
      <c r="H8153" s="10">
        <v>265.98</v>
      </c>
      <c r="I8153" s="10">
        <v>0</v>
      </c>
      <c r="J8153" s="10">
        <v>48.36</v>
      </c>
      <c r="K8153" s="10">
        <v>47.411764705882355</v>
      </c>
      <c r="L8153" s="10">
        <v>0.9482352941176444</v>
      </c>
      <c r="M8153" s="10">
        <v>48.36</v>
      </c>
      <c r="N8153" s="10">
        <v>0</v>
      </c>
    </row>
    <row r="8154" spans="1:14" x14ac:dyDescent="0.25">
      <c r="A8154" s="9" t="s">
        <v>983</v>
      </c>
      <c r="B8154" s="9" t="s">
        <v>25</v>
      </c>
      <c r="C8154" s="9" t="s">
        <v>26</v>
      </c>
      <c r="D8154" s="9" t="s">
        <v>27</v>
      </c>
      <c r="E8154" s="10">
        <v>170.05</v>
      </c>
      <c r="F8154" s="10">
        <v>0</v>
      </c>
      <c r="G8154" s="10">
        <v>170.05</v>
      </c>
      <c r="H8154" s="10">
        <v>0</v>
      </c>
      <c r="I8154" s="10">
        <v>170.05</v>
      </c>
      <c r="J8154" s="10">
        <v>0</v>
      </c>
      <c r="K8154" s="10">
        <v>0</v>
      </c>
      <c r="L8154" s="10">
        <v>0</v>
      </c>
      <c r="M8154" s="10">
        <v>0</v>
      </c>
      <c r="N8154" s="10">
        <v>0</v>
      </c>
    </row>
    <row r="8155" spans="1:14" x14ac:dyDescent="0.25">
      <c r="A8155" s="9" t="s">
        <v>983</v>
      </c>
      <c r="B8155" s="9" t="s">
        <v>258</v>
      </c>
      <c r="C8155" s="9" t="s">
        <v>33</v>
      </c>
      <c r="D8155" s="9" t="s">
        <v>27</v>
      </c>
      <c r="E8155" s="10">
        <v>48.57</v>
      </c>
      <c r="F8155" s="10">
        <v>0</v>
      </c>
      <c r="G8155" s="10">
        <v>48.57</v>
      </c>
      <c r="H8155" s="10">
        <v>50.49</v>
      </c>
      <c r="I8155" s="10">
        <v>-1.9200000000000017</v>
      </c>
      <c r="J8155" s="10">
        <v>6.4240000000000004</v>
      </c>
      <c r="K8155" s="10">
        <v>0</v>
      </c>
      <c r="L8155" s="10">
        <v>6.4240000000000004</v>
      </c>
      <c r="M8155" s="10">
        <v>6.6790000000000003</v>
      </c>
      <c r="N8155" s="10">
        <v>-0.25499999999999989</v>
      </c>
    </row>
    <row r="8156" spans="1:14" x14ac:dyDescent="0.25">
      <c r="A8156" s="9" t="s">
        <v>983</v>
      </c>
      <c r="B8156" s="9" t="s">
        <v>259</v>
      </c>
      <c r="C8156" s="9" t="s">
        <v>33</v>
      </c>
      <c r="D8156" s="9" t="s">
        <v>27</v>
      </c>
      <c r="E8156" s="10">
        <v>99.67</v>
      </c>
      <c r="F8156" s="10">
        <v>0</v>
      </c>
      <c r="G8156" s="10">
        <v>99.67</v>
      </c>
      <c r="H8156" s="10">
        <v>103.61</v>
      </c>
      <c r="I8156" s="10">
        <v>-3.9399999999999977</v>
      </c>
      <c r="J8156" s="10">
        <v>6.4240000000000004</v>
      </c>
      <c r="K8156" s="10">
        <v>0</v>
      </c>
      <c r="L8156" s="10">
        <v>6.4240000000000004</v>
      </c>
      <c r="M8156" s="10">
        <v>6.6790000000000003</v>
      </c>
      <c r="N8156" s="10">
        <v>-0.25499999999999989</v>
      </c>
    </row>
    <row r="8157" spans="1:14" x14ac:dyDescent="0.25">
      <c r="A8157" s="9" t="s">
        <v>983</v>
      </c>
      <c r="B8157" s="9" t="s">
        <v>260</v>
      </c>
      <c r="C8157" s="9" t="s">
        <v>33</v>
      </c>
      <c r="D8157" s="9" t="s">
        <v>27</v>
      </c>
      <c r="E8157" s="10">
        <v>3928.95</v>
      </c>
      <c r="F8157" s="10">
        <v>0</v>
      </c>
      <c r="G8157" s="10">
        <v>3928.95</v>
      </c>
      <c r="H8157" s="10">
        <v>4083.88</v>
      </c>
      <c r="I8157" s="10">
        <v>-154.93000000000029</v>
      </c>
      <c r="J8157" s="10">
        <v>64.239999999999995</v>
      </c>
      <c r="K8157" s="10">
        <v>0</v>
      </c>
      <c r="L8157" s="10">
        <v>64.239999999999995</v>
      </c>
      <c r="M8157" s="10">
        <v>66.772999999999996</v>
      </c>
      <c r="N8157" s="10">
        <v>-2.5330000000000013</v>
      </c>
    </row>
    <row r="8158" spans="1:14" x14ac:dyDescent="0.25">
      <c r="A8158" s="9" t="s">
        <v>983</v>
      </c>
      <c r="B8158" s="9" t="s">
        <v>48</v>
      </c>
      <c r="C8158" s="9" t="s">
        <v>39</v>
      </c>
      <c r="D8158" s="9" t="s">
        <v>43</v>
      </c>
      <c r="E8158" s="10">
        <v>-28122.92</v>
      </c>
      <c r="F8158" s="10">
        <v>0</v>
      </c>
      <c r="G8158" s="10">
        <v>-28122.92</v>
      </c>
      <c r="H8158" s="10">
        <v>-28122.89</v>
      </c>
      <c r="I8158" s="10">
        <v>-2.9999999998835847E-2</v>
      </c>
      <c r="J8158" s="10">
        <v>-31050</v>
      </c>
      <c r="K8158" s="10">
        <v>0</v>
      </c>
      <c r="L8158" s="10">
        <v>-31050</v>
      </c>
      <c r="M8158" s="10">
        <v>-31050</v>
      </c>
      <c r="N8158" s="10">
        <v>0</v>
      </c>
    </row>
    <row r="8159" spans="1:14" x14ac:dyDescent="0.25">
      <c r="A8159" s="9" t="s">
        <v>983</v>
      </c>
      <c r="B8159" s="9" t="s">
        <v>266</v>
      </c>
      <c r="C8159" s="9" t="s">
        <v>42</v>
      </c>
      <c r="D8159" s="9" t="s">
        <v>43</v>
      </c>
      <c r="E8159" s="10">
        <v>2510.17</v>
      </c>
      <c r="F8159" s="10">
        <v>2474.0729783037473</v>
      </c>
      <c r="G8159" s="10">
        <v>36.097021696252796</v>
      </c>
      <c r="H8159" s="10">
        <v>2508.71</v>
      </c>
      <c r="I8159" s="10">
        <v>1.4600000000000364</v>
      </c>
      <c r="J8159" s="10">
        <v>5198</v>
      </c>
      <c r="K8159" s="10">
        <v>5123.249506903353</v>
      </c>
      <c r="L8159" s="10">
        <v>74.750493096647006</v>
      </c>
      <c r="M8159" s="10">
        <v>5194.9750000000004</v>
      </c>
      <c r="N8159" s="10">
        <v>3.0249999999996362</v>
      </c>
    </row>
    <row r="8160" spans="1:14" x14ac:dyDescent="0.25">
      <c r="A8160" s="9" t="s">
        <v>983</v>
      </c>
      <c r="B8160" s="9" t="s">
        <v>267</v>
      </c>
      <c r="C8160" s="9" t="s">
        <v>42</v>
      </c>
      <c r="D8160" s="9" t="s">
        <v>43</v>
      </c>
      <c r="E8160" s="10">
        <v>21365.51</v>
      </c>
      <c r="F8160" s="10">
        <v>21060.285714285714</v>
      </c>
      <c r="G8160" s="10">
        <v>305.22428571428463</v>
      </c>
      <c r="H8160" s="10">
        <v>21376.19</v>
      </c>
      <c r="I8160" s="10">
        <v>-10.680000000000291</v>
      </c>
      <c r="J8160" s="10">
        <v>31500</v>
      </c>
      <c r="K8160" s="10">
        <v>31050</v>
      </c>
      <c r="L8160" s="10">
        <v>450</v>
      </c>
      <c r="M8160" s="10">
        <v>31515.75</v>
      </c>
      <c r="N8160" s="10">
        <v>-15.75</v>
      </c>
    </row>
    <row r="8161" spans="1:14" x14ac:dyDescent="0.25">
      <c r="A8161" s="9" t="s">
        <v>984</v>
      </c>
      <c r="B8161" s="9" t="s">
        <v>25</v>
      </c>
      <c r="C8161" s="9" t="s">
        <v>26</v>
      </c>
      <c r="D8161" s="9" t="s">
        <v>27</v>
      </c>
      <c r="E8161" s="10">
        <v>-188.49</v>
      </c>
      <c r="F8161" s="10">
        <v>0</v>
      </c>
      <c r="G8161" s="10">
        <v>-188.49</v>
      </c>
      <c r="H8161" s="10">
        <v>0</v>
      </c>
      <c r="I8161" s="10">
        <v>-188.49</v>
      </c>
      <c r="J8161" s="10">
        <v>0</v>
      </c>
      <c r="K8161" s="10">
        <v>0</v>
      </c>
      <c r="L8161" s="10">
        <v>0</v>
      </c>
      <c r="M8161" s="10">
        <v>0</v>
      </c>
      <c r="N8161" s="10">
        <v>0</v>
      </c>
    </row>
    <row r="8162" spans="1:14" x14ac:dyDescent="0.25">
      <c r="A8162" s="9" t="s">
        <v>984</v>
      </c>
      <c r="B8162" s="9" t="s">
        <v>258</v>
      </c>
      <c r="C8162" s="9" t="s">
        <v>33</v>
      </c>
      <c r="D8162" s="9" t="s">
        <v>27</v>
      </c>
      <c r="E8162" s="10">
        <v>23.14</v>
      </c>
      <c r="F8162" s="10">
        <v>0</v>
      </c>
      <c r="G8162" s="10">
        <v>23.14</v>
      </c>
      <c r="H8162" s="10">
        <v>22.68</v>
      </c>
      <c r="I8162" s="10">
        <v>0.46000000000000085</v>
      </c>
      <c r="J8162" s="10">
        <v>3.06</v>
      </c>
      <c r="K8162" s="10">
        <v>0</v>
      </c>
      <c r="L8162" s="10">
        <v>3.06</v>
      </c>
      <c r="M8162" s="10">
        <v>3.0009999999999999</v>
      </c>
      <c r="N8162" s="10">
        <v>5.9000000000000163E-2</v>
      </c>
    </row>
    <row r="8163" spans="1:14" x14ac:dyDescent="0.25">
      <c r="A8163" s="9" t="s">
        <v>984</v>
      </c>
      <c r="B8163" s="9" t="s">
        <v>259</v>
      </c>
      <c r="C8163" s="9" t="s">
        <v>33</v>
      </c>
      <c r="D8163" s="9" t="s">
        <v>27</v>
      </c>
      <c r="E8163" s="10">
        <v>47.47</v>
      </c>
      <c r="F8163" s="10">
        <v>0</v>
      </c>
      <c r="G8163" s="10">
        <v>47.47</v>
      </c>
      <c r="H8163" s="10">
        <v>46.55</v>
      </c>
      <c r="I8163" s="10">
        <v>0.92000000000000171</v>
      </c>
      <c r="J8163" s="10">
        <v>3.06</v>
      </c>
      <c r="K8163" s="10">
        <v>0</v>
      </c>
      <c r="L8163" s="10">
        <v>3.06</v>
      </c>
      <c r="M8163" s="10">
        <v>3.0009999999999999</v>
      </c>
      <c r="N8163" s="10">
        <v>5.9000000000000163E-2</v>
      </c>
    </row>
    <row r="8164" spans="1:14" x14ac:dyDescent="0.25">
      <c r="A8164" s="9" t="s">
        <v>984</v>
      </c>
      <c r="B8164" s="9" t="s">
        <v>260</v>
      </c>
      <c r="C8164" s="9" t="s">
        <v>33</v>
      </c>
      <c r="D8164" s="9" t="s">
        <v>27</v>
      </c>
      <c r="E8164" s="10">
        <v>1871.51</v>
      </c>
      <c r="F8164" s="10">
        <v>0</v>
      </c>
      <c r="G8164" s="10">
        <v>1871.51</v>
      </c>
      <c r="H8164" s="10">
        <v>1834.79</v>
      </c>
      <c r="I8164" s="10">
        <v>36.720000000000027</v>
      </c>
      <c r="J8164" s="10">
        <v>30.6</v>
      </c>
      <c r="K8164" s="10">
        <v>0</v>
      </c>
      <c r="L8164" s="10">
        <v>30.6</v>
      </c>
      <c r="M8164" s="10">
        <v>29.998999999999999</v>
      </c>
      <c r="N8164" s="10">
        <v>0.60100000000000264</v>
      </c>
    </row>
    <row r="8165" spans="1:14" x14ac:dyDescent="0.25">
      <c r="A8165" s="9" t="s">
        <v>984</v>
      </c>
      <c r="B8165" s="9" t="s">
        <v>272</v>
      </c>
      <c r="C8165" s="9" t="s">
        <v>39</v>
      </c>
      <c r="D8165" s="9" t="s">
        <v>43</v>
      </c>
      <c r="E8165" s="10">
        <v>-11295.87</v>
      </c>
      <c r="F8165" s="10">
        <v>0</v>
      </c>
      <c r="G8165" s="10">
        <v>-11295.87</v>
      </c>
      <c r="H8165" s="10">
        <v>-11295.87</v>
      </c>
      <c r="I8165" s="10">
        <v>0</v>
      </c>
      <c r="J8165" s="10">
        <v>-13950</v>
      </c>
      <c r="K8165" s="10">
        <v>0</v>
      </c>
      <c r="L8165" s="10">
        <v>-13950</v>
      </c>
      <c r="M8165" s="10">
        <v>-13950</v>
      </c>
      <c r="N8165" s="10">
        <v>0</v>
      </c>
    </row>
    <row r="8166" spans="1:14" x14ac:dyDescent="0.25">
      <c r="A8166" s="9" t="s">
        <v>984</v>
      </c>
      <c r="B8166" s="9" t="s">
        <v>269</v>
      </c>
      <c r="C8166" s="9" t="s">
        <v>42</v>
      </c>
      <c r="D8166" s="9" t="s">
        <v>43</v>
      </c>
      <c r="E8166" s="10">
        <v>1272.82</v>
      </c>
      <c r="F8166" s="10">
        <v>1167.3767258382643</v>
      </c>
      <c r="G8166" s="10">
        <v>105.44327416173564</v>
      </c>
      <c r="H8166" s="10">
        <v>1183.72</v>
      </c>
      <c r="I8166" s="10">
        <v>89.099999999999909</v>
      </c>
      <c r="J8166" s="10">
        <v>2509.65</v>
      </c>
      <c r="K8166" s="10">
        <v>2301.749506903353</v>
      </c>
      <c r="L8166" s="10">
        <v>207.9004930966471</v>
      </c>
      <c r="M8166" s="10">
        <v>2333.9740000000002</v>
      </c>
      <c r="N8166" s="10">
        <v>175.67599999999993</v>
      </c>
    </row>
    <row r="8167" spans="1:14" x14ac:dyDescent="0.25">
      <c r="A8167" s="9" t="s">
        <v>984</v>
      </c>
      <c r="B8167" s="9" t="s">
        <v>325</v>
      </c>
      <c r="C8167" s="9" t="s">
        <v>42</v>
      </c>
      <c r="D8167" s="9" t="s">
        <v>43</v>
      </c>
      <c r="E8167" s="10">
        <v>8269.42</v>
      </c>
      <c r="F8167" s="10">
        <v>8086.8177339901486</v>
      </c>
      <c r="G8167" s="10">
        <v>182.60226600985152</v>
      </c>
      <c r="H8167" s="10">
        <v>8208.1200000000008</v>
      </c>
      <c r="I8167" s="10">
        <v>61.299999999999272</v>
      </c>
      <c r="J8167" s="10">
        <v>14265</v>
      </c>
      <c r="K8167" s="10">
        <v>13950</v>
      </c>
      <c r="L8167" s="10">
        <v>315</v>
      </c>
      <c r="M8167" s="10">
        <v>14159.25</v>
      </c>
      <c r="N8167" s="10">
        <v>105.75</v>
      </c>
    </row>
    <row r="8168" spans="1:14" x14ac:dyDescent="0.25">
      <c r="A8168" s="9" t="s">
        <v>985</v>
      </c>
      <c r="B8168" s="9" t="s">
        <v>25</v>
      </c>
      <c r="C8168" s="9" t="s">
        <v>26</v>
      </c>
      <c r="D8168" s="9" t="s">
        <v>27</v>
      </c>
      <c r="E8168" s="10">
        <v>-113.09</v>
      </c>
      <c r="F8168" s="10">
        <v>0</v>
      </c>
      <c r="G8168" s="10">
        <v>-113.09</v>
      </c>
      <c r="H8168" s="10">
        <v>0</v>
      </c>
      <c r="I8168" s="10">
        <v>-113.09</v>
      </c>
      <c r="J8168" s="10">
        <v>0</v>
      </c>
      <c r="K8168" s="10">
        <v>0</v>
      </c>
      <c r="L8168" s="10">
        <v>0</v>
      </c>
      <c r="M8168" s="10">
        <v>0</v>
      </c>
      <c r="N8168" s="10">
        <v>0</v>
      </c>
    </row>
    <row r="8169" spans="1:14" x14ac:dyDescent="0.25">
      <c r="A8169" s="9" t="s">
        <v>985</v>
      </c>
      <c r="B8169" s="9" t="s">
        <v>258</v>
      </c>
      <c r="C8169" s="9" t="s">
        <v>33</v>
      </c>
      <c r="D8169" s="9" t="s">
        <v>27</v>
      </c>
      <c r="E8169" s="10">
        <v>30.85</v>
      </c>
      <c r="F8169" s="10">
        <v>0</v>
      </c>
      <c r="G8169" s="10">
        <v>30.85</v>
      </c>
      <c r="H8169" s="10">
        <v>33.33</v>
      </c>
      <c r="I8169" s="10">
        <v>-2.4799999999999969</v>
      </c>
      <c r="J8169" s="10">
        <v>4.08</v>
      </c>
      <c r="K8169" s="10">
        <v>0</v>
      </c>
      <c r="L8169" s="10">
        <v>4.08</v>
      </c>
      <c r="M8169" s="10">
        <v>4.41</v>
      </c>
      <c r="N8169" s="10">
        <v>-0.33000000000000007</v>
      </c>
    </row>
    <row r="8170" spans="1:14" x14ac:dyDescent="0.25">
      <c r="A8170" s="9" t="s">
        <v>985</v>
      </c>
      <c r="B8170" s="9" t="s">
        <v>259</v>
      </c>
      <c r="C8170" s="9" t="s">
        <v>33</v>
      </c>
      <c r="D8170" s="9" t="s">
        <v>27</v>
      </c>
      <c r="E8170" s="10">
        <v>63.3</v>
      </c>
      <c r="F8170" s="10">
        <v>0</v>
      </c>
      <c r="G8170" s="10">
        <v>63.3</v>
      </c>
      <c r="H8170" s="10">
        <v>68.41</v>
      </c>
      <c r="I8170" s="10">
        <v>-5.1099999999999994</v>
      </c>
      <c r="J8170" s="10">
        <v>4.08</v>
      </c>
      <c r="K8170" s="10">
        <v>0</v>
      </c>
      <c r="L8170" s="10">
        <v>4.08</v>
      </c>
      <c r="M8170" s="10">
        <v>4.41</v>
      </c>
      <c r="N8170" s="10">
        <v>-0.33000000000000007</v>
      </c>
    </row>
    <row r="8171" spans="1:14" x14ac:dyDescent="0.25">
      <c r="A8171" s="9" t="s">
        <v>985</v>
      </c>
      <c r="B8171" s="9" t="s">
        <v>260</v>
      </c>
      <c r="C8171" s="9" t="s">
        <v>33</v>
      </c>
      <c r="D8171" s="9" t="s">
        <v>27</v>
      </c>
      <c r="E8171" s="10">
        <v>2495.35</v>
      </c>
      <c r="F8171" s="10">
        <v>0</v>
      </c>
      <c r="G8171" s="10">
        <v>2495.35</v>
      </c>
      <c r="H8171" s="10">
        <v>2696.28</v>
      </c>
      <c r="I8171" s="10">
        <v>-200.93000000000029</v>
      </c>
      <c r="J8171" s="10">
        <v>40.799999999999997</v>
      </c>
      <c r="K8171" s="10">
        <v>0</v>
      </c>
      <c r="L8171" s="10">
        <v>40.799999999999997</v>
      </c>
      <c r="M8171" s="10">
        <v>44.085000000000001</v>
      </c>
      <c r="N8171" s="10">
        <v>-3.2850000000000037</v>
      </c>
    </row>
    <row r="8172" spans="1:14" x14ac:dyDescent="0.25">
      <c r="A8172" s="9" t="s">
        <v>985</v>
      </c>
      <c r="B8172" s="9" t="s">
        <v>101</v>
      </c>
      <c r="C8172" s="9" t="s">
        <v>39</v>
      </c>
      <c r="D8172" s="9" t="s">
        <v>43</v>
      </c>
      <c r="E8172" s="10">
        <v>-16486.509999999998</v>
      </c>
      <c r="F8172" s="10">
        <v>0</v>
      </c>
      <c r="G8172" s="10">
        <v>-16486.509999999998</v>
      </c>
      <c r="H8172" s="10">
        <v>-16486.41</v>
      </c>
      <c r="I8172" s="10">
        <v>-9.9999999998544808E-2</v>
      </c>
      <c r="J8172" s="10">
        <v>-20500</v>
      </c>
      <c r="K8172" s="10">
        <v>0</v>
      </c>
      <c r="L8172" s="10">
        <v>-20500</v>
      </c>
      <c r="M8172" s="10">
        <v>-20500</v>
      </c>
      <c r="N8172" s="10">
        <v>0</v>
      </c>
    </row>
    <row r="8173" spans="1:14" x14ac:dyDescent="0.25">
      <c r="A8173" s="9" t="s">
        <v>985</v>
      </c>
      <c r="B8173" s="9" t="s">
        <v>262</v>
      </c>
      <c r="C8173" s="9" t="s">
        <v>42</v>
      </c>
      <c r="D8173" s="9" t="s">
        <v>43</v>
      </c>
      <c r="E8173" s="10">
        <v>1528.94</v>
      </c>
      <c r="F8173" s="10">
        <v>1603.6094674556211</v>
      </c>
      <c r="G8173" s="10">
        <v>-74.669467455621088</v>
      </c>
      <c r="H8173" s="10">
        <v>1626.06</v>
      </c>
      <c r="I8173" s="10">
        <v>-97.119999999999891</v>
      </c>
      <c r="J8173" s="10">
        <v>3225</v>
      </c>
      <c r="K8173" s="10">
        <v>3382.5</v>
      </c>
      <c r="L8173" s="10">
        <v>-157.5</v>
      </c>
      <c r="M8173" s="10">
        <v>3429.855</v>
      </c>
      <c r="N8173" s="10">
        <v>-204.85500000000002</v>
      </c>
    </row>
    <row r="8174" spans="1:14" x14ac:dyDescent="0.25">
      <c r="A8174" s="9" t="s">
        <v>985</v>
      </c>
      <c r="B8174" s="9" t="s">
        <v>261</v>
      </c>
      <c r="C8174" s="9" t="s">
        <v>42</v>
      </c>
      <c r="D8174" s="9" t="s">
        <v>43</v>
      </c>
      <c r="E8174" s="10">
        <v>12481.16</v>
      </c>
      <c r="F8174" s="10">
        <v>11884.059113300493</v>
      </c>
      <c r="G8174" s="10">
        <v>597.1008866995071</v>
      </c>
      <c r="H8174" s="10">
        <v>12062.32</v>
      </c>
      <c r="I8174" s="10">
        <v>418.84000000000015</v>
      </c>
      <c r="J8174" s="10">
        <v>21530</v>
      </c>
      <c r="K8174" s="10">
        <v>20500</v>
      </c>
      <c r="L8174" s="10">
        <v>1030</v>
      </c>
      <c r="M8174" s="10">
        <v>20807.5</v>
      </c>
      <c r="N8174" s="10">
        <v>722.5</v>
      </c>
    </row>
    <row r="8175" spans="1:14" x14ac:dyDescent="0.25">
      <c r="A8175" s="9" t="s">
        <v>986</v>
      </c>
      <c r="B8175" s="9" t="s">
        <v>25</v>
      </c>
      <c r="C8175" s="9" t="s">
        <v>26</v>
      </c>
      <c r="D8175" s="9" t="s">
        <v>27</v>
      </c>
      <c r="E8175" s="10">
        <v>313.81</v>
      </c>
      <c r="F8175" s="10">
        <v>0</v>
      </c>
      <c r="G8175" s="10">
        <v>313.81</v>
      </c>
      <c r="H8175" s="10">
        <v>0</v>
      </c>
      <c r="I8175" s="10">
        <v>313.81</v>
      </c>
      <c r="J8175" s="10">
        <v>0</v>
      </c>
      <c r="K8175" s="10">
        <v>0</v>
      </c>
      <c r="L8175" s="10">
        <v>0</v>
      </c>
      <c r="M8175" s="10">
        <v>0</v>
      </c>
      <c r="N8175" s="10">
        <v>0</v>
      </c>
    </row>
    <row r="8176" spans="1:14" x14ac:dyDescent="0.25">
      <c r="A8176" s="9" t="s">
        <v>986</v>
      </c>
      <c r="B8176" s="9" t="s">
        <v>28</v>
      </c>
      <c r="C8176" s="9" t="s">
        <v>29</v>
      </c>
      <c r="D8176" s="9" t="s">
        <v>27</v>
      </c>
      <c r="E8176" s="10">
        <v>0.48</v>
      </c>
      <c r="F8176" s="10">
        <v>0</v>
      </c>
      <c r="G8176" s="10">
        <v>0.48</v>
      </c>
      <c r="H8176" s="10">
        <v>0.48</v>
      </c>
      <c r="I8176" s="10">
        <v>0</v>
      </c>
      <c r="J8176" s="10">
        <v>0</v>
      </c>
      <c r="K8176" s="10">
        <v>0</v>
      </c>
      <c r="L8176" s="10">
        <v>0</v>
      </c>
      <c r="M8176" s="10">
        <v>0</v>
      </c>
      <c r="N8176" s="10">
        <v>0</v>
      </c>
    </row>
    <row r="8177" spans="1:14" x14ac:dyDescent="0.25">
      <c r="A8177" s="9" t="s">
        <v>986</v>
      </c>
      <c r="B8177" s="9" t="s">
        <v>30</v>
      </c>
      <c r="C8177" s="9" t="s">
        <v>29</v>
      </c>
      <c r="D8177" s="9" t="s">
        <v>27</v>
      </c>
      <c r="E8177" s="10">
        <v>11.21</v>
      </c>
      <c r="F8177" s="10">
        <v>0</v>
      </c>
      <c r="G8177" s="10">
        <v>11.21</v>
      </c>
      <c r="H8177" s="10">
        <v>11.28</v>
      </c>
      <c r="I8177" s="10">
        <v>-6.9999999999998508E-2</v>
      </c>
      <c r="J8177" s="10">
        <v>0</v>
      </c>
      <c r="K8177" s="10">
        <v>0</v>
      </c>
      <c r="L8177" s="10">
        <v>0</v>
      </c>
      <c r="M8177" s="10">
        <v>0</v>
      </c>
      <c r="N8177" s="10">
        <v>0</v>
      </c>
    </row>
    <row r="8178" spans="1:14" x14ac:dyDescent="0.25">
      <c r="A8178" s="9" t="s">
        <v>986</v>
      </c>
      <c r="B8178" s="9" t="s">
        <v>31</v>
      </c>
      <c r="C8178" s="9" t="s">
        <v>29</v>
      </c>
      <c r="D8178" s="9" t="s">
        <v>27</v>
      </c>
      <c r="E8178" s="10">
        <v>75.28</v>
      </c>
      <c r="F8178" s="10">
        <v>0</v>
      </c>
      <c r="G8178" s="10">
        <v>75.28</v>
      </c>
      <c r="H8178" s="10">
        <v>75.73</v>
      </c>
      <c r="I8178" s="10">
        <v>-0.45000000000000284</v>
      </c>
      <c r="J8178" s="10">
        <v>0</v>
      </c>
      <c r="K8178" s="10">
        <v>0</v>
      </c>
      <c r="L8178" s="10">
        <v>0</v>
      </c>
      <c r="M8178" s="10">
        <v>0</v>
      </c>
      <c r="N8178" s="10">
        <v>0</v>
      </c>
    </row>
    <row r="8179" spans="1:14" x14ac:dyDescent="0.25">
      <c r="A8179" s="9" t="s">
        <v>986</v>
      </c>
      <c r="B8179" s="9" t="s">
        <v>32</v>
      </c>
      <c r="C8179" s="9" t="s">
        <v>33</v>
      </c>
      <c r="D8179" s="9" t="s">
        <v>27</v>
      </c>
      <c r="E8179" s="10">
        <v>88.17</v>
      </c>
      <c r="F8179" s="10">
        <v>0</v>
      </c>
      <c r="G8179" s="10">
        <v>88.17</v>
      </c>
      <c r="H8179" s="10">
        <v>122.46</v>
      </c>
      <c r="I8179" s="10">
        <v>-34.289999999999992</v>
      </c>
      <c r="J8179" s="10">
        <v>0.25</v>
      </c>
      <c r="K8179" s="10">
        <v>0</v>
      </c>
      <c r="L8179" s="10">
        <v>0.25</v>
      </c>
      <c r="M8179" s="10">
        <v>0.34699999999999998</v>
      </c>
      <c r="N8179" s="10">
        <v>-9.6999999999999975E-2</v>
      </c>
    </row>
    <row r="8180" spans="1:14" x14ac:dyDescent="0.25">
      <c r="A8180" s="9" t="s">
        <v>986</v>
      </c>
      <c r="B8180" s="9" t="s">
        <v>34</v>
      </c>
      <c r="C8180" s="9" t="s">
        <v>33</v>
      </c>
      <c r="D8180" s="9" t="s">
        <v>27</v>
      </c>
      <c r="E8180" s="10">
        <v>303.08999999999997</v>
      </c>
      <c r="F8180" s="10">
        <v>0</v>
      </c>
      <c r="G8180" s="10">
        <v>303.08999999999997</v>
      </c>
      <c r="H8180" s="10">
        <v>420.97</v>
      </c>
      <c r="I8180" s="10">
        <v>-117.88000000000005</v>
      </c>
      <c r="J8180" s="10">
        <v>0.25</v>
      </c>
      <c r="K8180" s="10">
        <v>0</v>
      </c>
      <c r="L8180" s="10">
        <v>0.25</v>
      </c>
      <c r="M8180" s="10">
        <v>0.34699999999999998</v>
      </c>
      <c r="N8180" s="10">
        <v>-9.6999999999999975E-2</v>
      </c>
    </row>
    <row r="8181" spans="1:14" x14ac:dyDescent="0.25">
      <c r="A8181" s="9" t="s">
        <v>986</v>
      </c>
      <c r="B8181" s="9" t="s">
        <v>35</v>
      </c>
      <c r="C8181" s="9" t="s">
        <v>33</v>
      </c>
      <c r="D8181" s="9" t="s">
        <v>27</v>
      </c>
      <c r="E8181" s="10">
        <v>327.93</v>
      </c>
      <c r="F8181" s="10">
        <v>0</v>
      </c>
      <c r="G8181" s="10">
        <v>327.93</v>
      </c>
      <c r="H8181" s="10">
        <v>455.46</v>
      </c>
      <c r="I8181" s="10">
        <v>-127.52999999999997</v>
      </c>
      <c r="J8181" s="10">
        <v>5.25</v>
      </c>
      <c r="K8181" s="10">
        <v>0</v>
      </c>
      <c r="L8181" s="10">
        <v>5.25</v>
      </c>
      <c r="M8181" s="10">
        <v>7.2919999999999998</v>
      </c>
      <c r="N8181" s="10">
        <v>-2.0419999999999998</v>
      </c>
    </row>
    <row r="8182" spans="1:14" x14ac:dyDescent="0.25">
      <c r="A8182" s="9" t="s">
        <v>986</v>
      </c>
      <c r="B8182" s="9" t="s">
        <v>36</v>
      </c>
      <c r="C8182" s="9" t="s">
        <v>29</v>
      </c>
      <c r="D8182" s="9" t="s">
        <v>27</v>
      </c>
      <c r="E8182" s="10">
        <v>843.36</v>
      </c>
      <c r="F8182" s="10">
        <v>0</v>
      </c>
      <c r="G8182" s="10">
        <v>843.36</v>
      </c>
      <c r="H8182" s="10">
        <v>848.43</v>
      </c>
      <c r="I8182" s="10">
        <v>-5.0699999999999363</v>
      </c>
      <c r="J8182" s="10">
        <v>0</v>
      </c>
      <c r="K8182" s="10">
        <v>0</v>
      </c>
      <c r="L8182" s="10">
        <v>0</v>
      </c>
      <c r="M8182" s="10">
        <v>0</v>
      </c>
      <c r="N8182" s="10">
        <v>0</v>
      </c>
    </row>
    <row r="8183" spans="1:14" x14ac:dyDescent="0.25">
      <c r="A8183" s="9" t="s">
        <v>986</v>
      </c>
      <c r="B8183" s="9" t="s">
        <v>37</v>
      </c>
      <c r="C8183" s="9" t="s">
        <v>29</v>
      </c>
      <c r="D8183" s="9" t="s">
        <v>27</v>
      </c>
      <c r="E8183" s="10">
        <v>1950.27</v>
      </c>
      <c r="F8183" s="10">
        <v>0</v>
      </c>
      <c r="G8183" s="10">
        <v>1950.27</v>
      </c>
      <c r="H8183" s="10">
        <v>1961.99</v>
      </c>
      <c r="I8183" s="10">
        <v>-11.720000000000027</v>
      </c>
      <c r="J8183" s="10">
        <v>0</v>
      </c>
      <c r="K8183" s="10">
        <v>0</v>
      </c>
      <c r="L8183" s="10">
        <v>0</v>
      </c>
      <c r="M8183" s="10">
        <v>0</v>
      </c>
      <c r="N8183" s="10">
        <v>0</v>
      </c>
    </row>
    <row r="8184" spans="1:14" x14ac:dyDescent="0.25">
      <c r="A8184" s="9" t="s">
        <v>986</v>
      </c>
      <c r="B8184" s="9" t="s">
        <v>150</v>
      </c>
      <c r="C8184" s="9" t="s">
        <v>39</v>
      </c>
      <c r="D8184" s="9" t="s">
        <v>40</v>
      </c>
      <c r="E8184" s="10">
        <v>-39484.720000000001</v>
      </c>
      <c r="F8184" s="10">
        <v>0</v>
      </c>
      <c r="G8184" s="10">
        <v>-39484.720000000001</v>
      </c>
      <c r="H8184" s="10">
        <v>-39484.71</v>
      </c>
      <c r="I8184" s="10">
        <v>-1.0000000002037268E-2</v>
      </c>
      <c r="J8184" s="10">
        <v>-250</v>
      </c>
      <c r="K8184" s="10">
        <v>0</v>
      </c>
      <c r="L8184" s="10">
        <v>-250</v>
      </c>
      <c r="M8184" s="10">
        <v>-250</v>
      </c>
      <c r="N8184" s="10">
        <v>0</v>
      </c>
    </row>
    <row r="8185" spans="1:14" x14ac:dyDescent="0.25">
      <c r="A8185" s="9" t="s">
        <v>986</v>
      </c>
      <c r="B8185" s="9" t="s">
        <v>92</v>
      </c>
      <c r="C8185" s="9" t="s">
        <v>42</v>
      </c>
      <c r="D8185" s="9" t="s">
        <v>43</v>
      </c>
      <c r="E8185" s="10">
        <v>2.5499999999999998</v>
      </c>
      <c r="F8185" s="10">
        <v>0</v>
      </c>
      <c r="G8185" s="10">
        <v>2.5499999999999998</v>
      </c>
      <c r="H8185" s="10">
        <v>0</v>
      </c>
      <c r="I8185" s="10">
        <v>2.5499999999999998</v>
      </c>
      <c r="J8185" s="10">
        <v>30</v>
      </c>
      <c r="K8185" s="10">
        <v>0</v>
      </c>
      <c r="L8185" s="10">
        <v>30</v>
      </c>
      <c r="M8185" s="10">
        <v>0</v>
      </c>
      <c r="N8185" s="10">
        <v>30</v>
      </c>
    </row>
    <row r="8186" spans="1:14" x14ac:dyDescent="0.25">
      <c r="A8186" s="9" t="s">
        <v>986</v>
      </c>
      <c r="B8186" s="9" t="s">
        <v>151</v>
      </c>
      <c r="C8186" s="9" t="s">
        <v>42</v>
      </c>
      <c r="D8186" s="9" t="s">
        <v>43</v>
      </c>
      <c r="E8186" s="10">
        <v>44.86</v>
      </c>
      <c r="F8186" s="10">
        <v>24.921568627450981</v>
      </c>
      <c r="G8186" s="10">
        <v>19.938431372549019</v>
      </c>
      <c r="H8186" s="10">
        <v>25.42</v>
      </c>
      <c r="I8186" s="10">
        <v>19.439999999999998</v>
      </c>
      <c r="J8186" s="10">
        <v>450</v>
      </c>
      <c r="K8186" s="10">
        <v>250</v>
      </c>
      <c r="L8186" s="10">
        <v>200</v>
      </c>
      <c r="M8186" s="10">
        <v>255</v>
      </c>
      <c r="N8186" s="10">
        <v>195</v>
      </c>
    </row>
    <row r="8187" spans="1:14" x14ac:dyDescent="0.25">
      <c r="A8187" s="9" t="s">
        <v>986</v>
      </c>
      <c r="B8187" s="9" t="s">
        <v>152</v>
      </c>
      <c r="C8187" s="9" t="s">
        <v>42</v>
      </c>
      <c r="D8187" s="9" t="s">
        <v>43</v>
      </c>
      <c r="E8187" s="10">
        <v>212.01</v>
      </c>
      <c r="F8187" s="10">
        <v>205.17241379310346</v>
      </c>
      <c r="G8187" s="10">
        <v>6.8375862068965318</v>
      </c>
      <c r="H8187" s="10">
        <v>208.25</v>
      </c>
      <c r="I8187" s="10">
        <v>3.7599999999999909</v>
      </c>
      <c r="J8187" s="10">
        <v>3100</v>
      </c>
      <c r="K8187" s="10">
        <v>3000</v>
      </c>
      <c r="L8187" s="10">
        <v>100</v>
      </c>
      <c r="M8187" s="10">
        <v>3045</v>
      </c>
      <c r="N8187" s="10">
        <v>55</v>
      </c>
    </row>
    <row r="8188" spans="1:14" x14ac:dyDescent="0.25">
      <c r="A8188" s="9" t="s">
        <v>986</v>
      </c>
      <c r="B8188" s="9" t="s">
        <v>44</v>
      </c>
      <c r="C8188" s="9" t="s">
        <v>42</v>
      </c>
      <c r="D8188" s="9" t="s">
        <v>43</v>
      </c>
      <c r="E8188" s="10">
        <v>247.72</v>
      </c>
      <c r="F8188" s="10">
        <v>245.75124378109453</v>
      </c>
      <c r="G8188" s="10">
        <v>1.9687562189054688</v>
      </c>
      <c r="H8188" s="10">
        <v>246.98</v>
      </c>
      <c r="I8188" s="10">
        <v>0.74000000000000909</v>
      </c>
      <c r="J8188" s="10">
        <v>252</v>
      </c>
      <c r="K8188" s="10">
        <v>250</v>
      </c>
      <c r="L8188" s="10">
        <v>2</v>
      </c>
      <c r="M8188" s="10">
        <v>251.25</v>
      </c>
      <c r="N8188" s="10">
        <v>0.75</v>
      </c>
    </row>
    <row r="8189" spans="1:14" x14ac:dyDescent="0.25">
      <c r="A8189" s="9" t="s">
        <v>986</v>
      </c>
      <c r="B8189" s="9" t="s">
        <v>153</v>
      </c>
      <c r="C8189" s="9" t="s">
        <v>42</v>
      </c>
      <c r="D8189" s="9" t="s">
        <v>43</v>
      </c>
      <c r="E8189" s="10">
        <v>404.05</v>
      </c>
      <c r="F8189" s="10">
        <v>391.02463054187194</v>
      </c>
      <c r="G8189" s="10">
        <v>13.025369458128068</v>
      </c>
      <c r="H8189" s="10">
        <v>396.89</v>
      </c>
      <c r="I8189" s="10">
        <v>7.160000000000025</v>
      </c>
      <c r="J8189" s="10">
        <v>3100</v>
      </c>
      <c r="K8189" s="10">
        <v>3000</v>
      </c>
      <c r="L8189" s="10">
        <v>100</v>
      </c>
      <c r="M8189" s="10">
        <v>3045</v>
      </c>
      <c r="N8189" s="10">
        <v>55</v>
      </c>
    </row>
    <row r="8190" spans="1:14" x14ac:dyDescent="0.25">
      <c r="A8190" s="9" t="s">
        <v>986</v>
      </c>
      <c r="B8190" s="9" t="s">
        <v>154</v>
      </c>
      <c r="C8190" s="9" t="s">
        <v>42</v>
      </c>
      <c r="D8190" s="9" t="s">
        <v>43</v>
      </c>
      <c r="E8190" s="10">
        <v>597.83000000000004</v>
      </c>
      <c r="F8190" s="10">
        <v>578.55172413793105</v>
      </c>
      <c r="G8190" s="10">
        <v>19.278275862068995</v>
      </c>
      <c r="H8190" s="10">
        <v>587.23</v>
      </c>
      <c r="I8190" s="10">
        <v>10.600000000000023</v>
      </c>
      <c r="J8190" s="10">
        <v>3100</v>
      </c>
      <c r="K8190" s="10">
        <v>3000</v>
      </c>
      <c r="L8190" s="10">
        <v>100</v>
      </c>
      <c r="M8190" s="10">
        <v>3045</v>
      </c>
      <c r="N8190" s="10">
        <v>55</v>
      </c>
    </row>
    <row r="8191" spans="1:14" x14ac:dyDescent="0.25">
      <c r="A8191" s="9" t="s">
        <v>986</v>
      </c>
      <c r="B8191" s="9" t="s">
        <v>84</v>
      </c>
      <c r="C8191" s="9" t="s">
        <v>42</v>
      </c>
      <c r="D8191" s="9" t="s">
        <v>43</v>
      </c>
      <c r="E8191" s="10">
        <v>1243.3699999999999</v>
      </c>
      <c r="F8191" s="10">
        <v>1218.9901960784312</v>
      </c>
      <c r="G8191" s="10">
        <v>24.379803921568737</v>
      </c>
      <c r="H8191" s="10">
        <v>1243.3699999999999</v>
      </c>
      <c r="I8191" s="10">
        <v>0</v>
      </c>
      <c r="J8191" s="10">
        <v>3060</v>
      </c>
      <c r="K8191" s="10">
        <v>3000</v>
      </c>
      <c r="L8191" s="10">
        <v>60</v>
      </c>
      <c r="M8191" s="10">
        <v>3060</v>
      </c>
      <c r="N8191" s="10">
        <v>0</v>
      </c>
    </row>
    <row r="8192" spans="1:14" x14ac:dyDescent="0.25">
      <c r="A8192" s="9" t="s">
        <v>986</v>
      </c>
      <c r="B8192" s="9" t="s">
        <v>136</v>
      </c>
      <c r="C8192" s="9" t="s">
        <v>42</v>
      </c>
      <c r="D8192" s="9" t="s">
        <v>43</v>
      </c>
      <c r="E8192" s="10">
        <v>1644.18</v>
      </c>
      <c r="F8192" s="10">
        <v>1619.8817733990147</v>
      </c>
      <c r="G8192" s="10">
        <v>24.298226600985345</v>
      </c>
      <c r="H8192" s="10">
        <v>1644.18</v>
      </c>
      <c r="I8192" s="10">
        <v>0</v>
      </c>
      <c r="J8192" s="10">
        <v>3045</v>
      </c>
      <c r="K8192" s="10">
        <v>3000</v>
      </c>
      <c r="L8192" s="10">
        <v>45</v>
      </c>
      <c r="M8192" s="10">
        <v>3045</v>
      </c>
      <c r="N8192" s="10">
        <v>0</v>
      </c>
    </row>
    <row r="8193" spans="1:14" x14ac:dyDescent="0.25">
      <c r="A8193" s="9" t="s">
        <v>986</v>
      </c>
      <c r="B8193" s="9" t="s">
        <v>137</v>
      </c>
      <c r="C8193" s="9" t="s">
        <v>42</v>
      </c>
      <c r="D8193" s="9" t="s">
        <v>43</v>
      </c>
      <c r="E8193" s="10">
        <v>2016.76</v>
      </c>
      <c r="F8193" s="10">
        <v>1985.0049261083743</v>
      </c>
      <c r="G8193" s="10">
        <v>31.755073891625671</v>
      </c>
      <c r="H8193" s="10">
        <v>2014.78</v>
      </c>
      <c r="I8193" s="10">
        <v>1.9800000000000182</v>
      </c>
      <c r="J8193" s="10">
        <v>254</v>
      </c>
      <c r="K8193" s="10">
        <v>250</v>
      </c>
      <c r="L8193" s="10">
        <v>4</v>
      </c>
      <c r="M8193" s="10">
        <v>253.75</v>
      </c>
      <c r="N8193" s="10">
        <v>0.25</v>
      </c>
    </row>
    <row r="8194" spans="1:14" x14ac:dyDescent="0.25">
      <c r="A8194" s="9" t="s">
        <v>986</v>
      </c>
      <c r="B8194" s="9" t="s">
        <v>50</v>
      </c>
      <c r="C8194" s="9" t="s">
        <v>42</v>
      </c>
      <c r="D8194" s="9" t="s">
        <v>43</v>
      </c>
      <c r="E8194" s="10">
        <v>4009.95</v>
      </c>
      <c r="F8194" s="10">
        <v>3990</v>
      </c>
      <c r="G8194" s="10">
        <v>19.949999999999818</v>
      </c>
      <c r="H8194" s="10">
        <v>4009.95</v>
      </c>
      <c r="I8194" s="10">
        <v>0</v>
      </c>
      <c r="J8194" s="10">
        <v>3015</v>
      </c>
      <c r="K8194" s="10">
        <v>3000</v>
      </c>
      <c r="L8194" s="10">
        <v>15</v>
      </c>
      <c r="M8194" s="10">
        <v>3015</v>
      </c>
      <c r="N8194" s="10">
        <v>0</v>
      </c>
    </row>
    <row r="8195" spans="1:14" x14ac:dyDescent="0.25">
      <c r="A8195" s="9" t="s">
        <v>986</v>
      </c>
      <c r="B8195" s="9" t="s">
        <v>103</v>
      </c>
      <c r="C8195" s="9" t="s">
        <v>42</v>
      </c>
      <c r="D8195" s="9" t="s">
        <v>43</v>
      </c>
      <c r="E8195" s="10">
        <v>14493.76</v>
      </c>
      <c r="F8195" s="10">
        <v>14350.257425742575</v>
      </c>
      <c r="G8195" s="10">
        <v>143.50257425742529</v>
      </c>
      <c r="H8195" s="10">
        <v>14493.76</v>
      </c>
      <c r="I8195" s="10">
        <v>0</v>
      </c>
      <c r="J8195" s="10">
        <v>3030</v>
      </c>
      <c r="K8195" s="10">
        <v>3000</v>
      </c>
      <c r="L8195" s="10">
        <v>30</v>
      </c>
      <c r="M8195" s="10">
        <v>3030</v>
      </c>
      <c r="N8195" s="10">
        <v>0</v>
      </c>
    </row>
    <row r="8196" spans="1:14" x14ac:dyDescent="0.25">
      <c r="A8196" s="9" t="s">
        <v>986</v>
      </c>
      <c r="B8196" s="9" t="s">
        <v>155</v>
      </c>
      <c r="C8196" s="9" t="s">
        <v>42</v>
      </c>
      <c r="D8196" s="9" t="s">
        <v>53</v>
      </c>
      <c r="E8196" s="10">
        <v>10502.61</v>
      </c>
      <c r="F8196" s="10">
        <v>10328.123167155425</v>
      </c>
      <c r="G8196" s="10">
        <v>174.48683284457547</v>
      </c>
      <c r="H8196" s="10">
        <v>10565.67</v>
      </c>
      <c r="I8196" s="10">
        <v>-63.059999999999491</v>
      </c>
      <c r="J8196" s="10">
        <v>2288</v>
      </c>
      <c r="K8196" s="10">
        <v>2250</v>
      </c>
      <c r="L8196" s="10">
        <v>38</v>
      </c>
      <c r="M8196" s="10">
        <v>2301.75</v>
      </c>
      <c r="N8196" s="10">
        <v>-13.75</v>
      </c>
    </row>
    <row r="8197" spans="1:14" x14ac:dyDescent="0.25">
      <c r="A8197" s="9" t="s">
        <v>986</v>
      </c>
      <c r="B8197" s="9" t="s">
        <v>54</v>
      </c>
      <c r="C8197" s="9" t="s">
        <v>42</v>
      </c>
      <c r="D8197" s="9" t="s">
        <v>55</v>
      </c>
      <c r="E8197" s="10">
        <v>151.47</v>
      </c>
      <c r="F8197" s="10">
        <v>148.5</v>
      </c>
      <c r="G8197" s="10">
        <v>2.9699999999999989</v>
      </c>
      <c r="H8197" s="10">
        <v>151.47</v>
      </c>
      <c r="I8197" s="10">
        <v>0</v>
      </c>
      <c r="J8197" s="10">
        <v>27.54</v>
      </c>
      <c r="K8197" s="10">
        <v>27</v>
      </c>
      <c r="L8197" s="10">
        <v>0.53999999999999915</v>
      </c>
      <c r="M8197" s="10">
        <v>27.54</v>
      </c>
      <c r="N8197" s="10">
        <v>0</v>
      </c>
    </row>
    <row r="8198" spans="1:14" x14ac:dyDescent="0.25">
      <c r="A8198" s="9" t="s">
        <v>987</v>
      </c>
      <c r="B8198" s="9" t="s">
        <v>25</v>
      </c>
      <c r="C8198" s="9" t="s">
        <v>26</v>
      </c>
      <c r="D8198" s="9" t="s">
        <v>27</v>
      </c>
      <c r="E8198" s="10">
        <v>66.14</v>
      </c>
      <c r="F8198" s="10">
        <v>0</v>
      </c>
      <c r="G8198" s="10">
        <v>66.14</v>
      </c>
      <c r="H8198" s="10">
        <v>0</v>
      </c>
      <c r="I8198" s="10">
        <v>66.14</v>
      </c>
      <c r="J8198" s="10">
        <v>0</v>
      </c>
      <c r="K8198" s="10">
        <v>0</v>
      </c>
      <c r="L8198" s="10">
        <v>0</v>
      </c>
      <c r="M8198" s="10">
        <v>0</v>
      </c>
      <c r="N8198" s="10">
        <v>0</v>
      </c>
    </row>
    <row r="8199" spans="1:14" x14ac:dyDescent="0.25">
      <c r="A8199" s="9" t="s">
        <v>987</v>
      </c>
      <c r="B8199" s="9" t="s">
        <v>28</v>
      </c>
      <c r="C8199" s="9" t="s">
        <v>29</v>
      </c>
      <c r="D8199" s="9" t="s">
        <v>27</v>
      </c>
      <c r="E8199" s="10">
        <v>0.38</v>
      </c>
      <c r="F8199" s="10">
        <v>0</v>
      </c>
      <c r="G8199" s="10">
        <v>0.38</v>
      </c>
      <c r="H8199" s="10">
        <v>0.38</v>
      </c>
      <c r="I8199" s="10">
        <v>0</v>
      </c>
      <c r="J8199" s="10">
        <v>0</v>
      </c>
      <c r="K8199" s="10">
        <v>0</v>
      </c>
      <c r="L8199" s="10">
        <v>0</v>
      </c>
      <c r="M8199" s="10">
        <v>0</v>
      </c>
      <c r="N8199" s="10">
        <v>0</v>
      </c>
    </row>
    <row r="8200" spans="1:14" x14ac:dyDescent="0.25">
      <c r="A8200" s="9" t="s">
        <v>987</v>
      </c>
      <c r="B8200" s="9" t="s">
        <v>30</v>
      </c>
      <c r="C8200" s="9" t="s">
        <v>29</v>
      </c>
      <c r="D8200" s="9" t="s">
        <v>27</v>
      </c>
      <c r="E8200" s="10">
        <v>8.7899999999999991</v>
      </c>
      <c r="F8200" s="10">
        <v>0</v>
      </c>
      <c r="G8200" s="10">
        <v>8.7899999999999991</v>
      </c>
      <c r="H8200" s="10">
        <v>8.84</v>
      </c>
      <c r="I8200" s="10">
        <v>-5.0000000000000711E-2</v>
      </c>
      <c r="J8200" s="10">
        <v>0</v>
      </c>
      <c r="K8200" s="10">
        <v>0</v>
      </c>
      <c r="L8200" s="10">
        <v>0</v>
      </c>
      <c r="M8200" s="10">
        <v>0</v>
      </c>
      <c r="N8200" s="10">
        <v>0</v>
      </c>
    </row>
    <row r="8201" spans="1:14" x14ac:dyDescent="0.25">
      <c r="A8201" s="9" t="s">
        <v>987</v>
      </c>
      <c r="B8201" s="9" t="s">
        <v>31</v>
      </c>
      <c r="C8201" s="9" t="s">
        <v>29</v>
      </c>
      <c r="D8201" s="9" t="s">
        <v>27</v>
      </c>
      <c r="E8201" s="10">
        <v>59.02</v>
      </c>
      <c r="F8201" s="10">
        <v>0</v>
      </c>
      <c r="G8201" s="10">
        <v>59.02</v>
      </c>
      <c r="H8201" s="10">
        <v>59.37</v>
      </c>
      <c r="I8201" s="10">
        <v>-0.34999999999999432</v>
      </c>
      <c r="J8201" s="10">
        <v>0</v>
      </c>
      <c r="K8201" s="10">
        <v>0</v>
      </c>
      <c r="L8201" s="10">
        <v>0</v>
      </c>
      <c r="M8201" s="10">
        <v>0</v>
      </c>
      <c r="N8201" s="10">
        <v>0</v>
      </c>
    </row>
    <row r="8202" spans="1:14" x14ac:dyDescent="0.25">
      <c r="A8202" s="9" t="s">
        <v>987</v>
      </c>
      <c r="B8202" s="9" t="s">
        <v>32</v>
      </c>
      <c r="C8202" s="9" t="s">
        <v>33</v>
      </c>
      <c r="D8202" s="9" t="s">
        <v>27</v>
      </c>
      <c r="E8202" s="10">
        <v>88.17</v>
      </c>
      <c r="F8202" s="10">
        <v>0</v>
      </c>
      <c r="G8202" s="10">
        <v>88.17</v>
      </c>
      <c r="H8202" s="10">
        <v>120.22</v>
      </c>
      <c r="I8202" s="10">
        <v>-32.049999999999997</v>
      </c>
      <c r="J8202" s="10">
        <v>0.25</v>
      </c>
      <c r="K8202" s="10">
        <v>0</v>
      </c>
      <c r="L8202" s="10">
        <v>0.25</v>
      </c>
      <c r="M8202" s="10">
        <v>0.34100000000000003</v>
      </c>
      <c r="N8202" s="10">
        <v>-9.1000000000000025E-2</v>
      </c>
    </row>
    <row r="8203" spans="1:14" x14ac:dyDescent="0.25">
      <c r="A8203" s="9" t="s">
        <v>987</v>
      </c>
      <c r="B8203" s="9" t="s">
        <v>34</v>
      </c>
      <c r="C8203" s="9" t="s">
        <v>33</v>
      </c>
      <c r="D8203" s="9" t="s">
        <v>27</v>
      </c>
      <c r="E8203" s="10">
        <v>303.08999999999997</v>
      </c>
      <c r="F8203" s="10">
        <v>0</v>
      </c>
      <c r="G8203" s="10">
        <v>303.08999999999997</v>
      </c>
      <c r="H8203" s="10">
        <v>413.28</v>
      </c>
      <c r="I8203" s="10">
        <v>-110.19</v>
      </c>
      <c r="J8203" s="10">
        <v>0.25</v>
      </c>
      <c r="K8203" s="10">
        <v>0</v>
      </c>
      <c r="L8203" s="10">
        <v>0.25</v>
      </c>
      <c r="M8203" s="10">
        <v>0.34100000000000003</v>
      </c>
      <c r="N8203" s="10">
        <v>-9.1000000000000025E-2</v>
      </c>
    </row>
    <row r="8204" spans="1:14" x14ac:dyDescent="0.25">
      <c r="A8204" s="9" t="s">
        <v>987</v>
      </c>
      <c r="B8204" s="9" t="s">
        <v>35</v>
      </c>
      <c r="C8204" s="9" t="s">
        <v>33</v>
      </c>
      <c r="D8204" s="9" t="s">
        <v>27</v>
      </c>
      <c r="E8204" s="10">
        <v>327.93</v>
      </c>
      <c r="F8204" s="10">
        <v>0</v>
      </c>
      <c r="G8204" s="10">
        <v>327.93</v>
      </c>
      <c r="H8204" s="10">
        <v>447.12</v>
      </c>
      <c r="I8204" s="10">
        <v>-119.19</v>
      </c>
      <c r="J8204" s="10">
        <v>5.25</v>
      </c>
      <c r="K8204" s="10">
        <v>0</v>
      </c>
      <c r="L8204" s="10">
        <v>5.25</v>
      </c>
      <c r="M8204" s="10">
        <v>7.1580000000000004</v>
      </c>
      <c r="N8204" s="10">
        <v>-1.9080000000000004</v>
      </c>
    </row>
    <row r="8205" spans="1:14" x14ac:dyDescent="0.25">
      <c r="A8205" s="9" t="s">
        <v>987</v>
      </c>
      <c r="B8205" s="9" t="s">
        <v>36</v>
      </c>
      <c r="C8205" s="9" t="s">
        <v>29</v>
      </c>
      <c r="D8205" s="9" t="s">
        <v>27</v>
      </c>
      <c r="E8205" s="10">
        <v>661.27</v>
      </c>
      <c r="F8205" s="10">
        <v>0</v>
      </c>
      <c r="G8205" s="10">
        <v>661.27</v>
      </c>
      <c r="H8205" s="10">
        <v>665.17</v>
      </c>
      <c r="I8205" s="10">
        <v>-3.8999999999999773</v>
      </c>
      <c r="J8205" s="10">
        <v>0</v>
      </c>
      <c r="K8205" s="10">
        <v>0</v>
      </c>
      <c r="L8205" s="10">
        <v>0</v>
      </c>
      <c r="M8205" s="10">
        <v>0</v>
      </c>
      <c r="N8205" s="10">
        <v>0</v>
      </c>
    </row>
    <row r="8206" spans="1:14" x14ac:dyDescent="0.25">
      <c r="A8206" s="9" t="s">
        <v>987</v>
      </c>
      <c r="B8206" s="9" t="s">
        <v>37</v>
      </c>
      <c r="C8206" s="9" t="s">
        <v>29</v>
      </c>
      <c r="D8206" s="9" t="s">
        <v>27</v>
      </c>
      <c r="E8206" s="10">
        <v>1529.19</v>
      </c>
      <c r="F8206" s="10">
        <v>0</v>
      </c>
      <c r="G8206" s="10">
        <v>1529.19</v>
      </c>
      <c r="H8206" s="10">
        <v>1538.2</v>
      </c>
      <c r="I8206" s="10">
        <v>-9.0099999999999909</v>
      </c>
      <c r="J8206" s="10">
        <v>0</v>
      </c>
      <c r="K8206" s="10">
        <v>0</v>
      </c>
      <c r="L8206" s="10">
        <v>0</v>
      </c>
      <c r="M8206" s="10">
        <v>0</v>
      </c>
      <c r="N8206" s="10">
        <v>0</v>
      </c>
    </row>
    <row r="8207" spans="1:14" x14ac:dyDescent="0.25">
      <c r="A8207" s="9" t="s">
        <v>987</v>
      </c>
      <c r="B8207" s="9" t="s">
        <v>157</v>
      </c>
      <c r="C8207" s="9" t="s">
        <v>39</v>
      </c>
      <c r="D8207" s="9" t="s">
        <v>40</v>
      </c>
      <c r="E8207" s="10">
        <v>-31393.66</v>
      </c>
      <c r="F8207" s="10">
        <v>0</v>
      </c>
      <c r="G8207" s="10">
        <v>-31393.66</v>
      </c>
      <c r="H8207" s="10">
        <v>-31393.66</v>
      </c>
      <c r="I8207" s="10">
        <v>0</v>
      </c>
      <c r="J8207" s="10">
        <v>-392</v>
      </c>
      <c r="K8207" s="10">
        <v>0</v>
      </c>
      <c r="L8207" s="10">
        <v>-392</v>
      </c>
      <c r="M8207" s="10">
        <v>-392</v>
      </c>
      <c r="N8207" s="10">
        <v>0</v>
      </c>
    </row>
    <row r="8208" spans="1:14" x14ac:dyDescent="0.25">
      <c r="A8208" s="9" t="s">
        <v>987</v>
      </c>
      <c r="B8208" s="9" t="s">
        <v>92</v>
      </c>
      <c r="C8208" s="9" t="s">
        <v>42</v>
      </c>
      <c r="D8208" s="9" t="s">
        <v>43</v>
      </c>
      <c r="E8208" s="10">
        <v>2.5499999999999998</v>
      </c>
      <c r="F8208" s="10">
        <v>0</v>
      </c>
      <c r="G8208" s="10">
        <v>2.5499999999999998</v>
      </c>
      <c r="H8208" s="10">
        <v>0</v>
      </c>
      <c r="I8208" s="10">
        <v>2.5499999999999998</v>
      </c>
      <c r="J8208" s="10">
        <v>30</v>
      </c>
      <c r="K8208" s="10">
        <v>0</v>
      </c>
      <c r="L8208" s="10">
        <v>30</v>
      </c>
      <c r="M8208" s="10">
        <v>0</v>
      </c>
      <c r="N8208" s="10">
        <v>30</v>
      </c>
    </row>
    <row r="8209" spans="1:14" x14ac:dyDescent="0.25">
      <c r="A8209" s="9" t="s">
        <v>987</v>
      </c>
      <c r="B8209" s="9" t="s">
        <v>151</v>
      </c>
      <c r="C8209" s="9" t="s">
        <v>42</v>
      </c>
      <c r="D8209" s="9" t="s">
        <v>43</v>
      </c>
      <c r="E8209" s="10">
        <v>74.760000000000005</v>
      </c>
      <c r="F8209" s="10">
        <v>39.078431372549019</v>
      </c>
      <c r="G8209" s="10">
        <v>35.681568627450986</v>
      </c>
      <c r="H8209" s="10">
        <v>39.86</v>
      </c>
      <c r="I8209" s="10">
        <v>34.900000000000006</v>
      </c>
      <c r="J8209" s="10">
        <v>750</v>
      </c>
      <c r="K8209" s="10">
        <v>392</v>
      </c>
      <c r="L8209" s="10">
        <v>358</v>
      </c>
      <c r="M8209" s="10">
        <v>399.84</v>
      </c>
      <c r="N8209" s="10">
        <v>350.16</v>
      </c>
    </row>
    <row r="8210" spans="1:14" x14ac:dyDescent="0.25">
      <c r="A8210" s="9" t="s">
        <v>987</v>
      </c>
      <c r="B8210" s="9" t="s">
        <v>152</v>
      </c>
      <c r="C8210" s="9" t="s">
        <v>42</v>
      </c>
      <c r="D8210" s="9" t="s">
        <v>43</v>
      </c>
      <c r="E8210" s="10">
        <v>161.4</v>
      </c>
      <c r="F8210" s="10">
        <v>160.85714285714286</v>
      </c>
      <c r="G8210" s="10">
        <v>0.54285714285714448</v>
      </c>
      <c r="H8210" s="10">
        <v>163.27000000000001</v>
      </c>
      <c r="I8210" s="10">
        <v>-1.8700000000000045</v>
      </c>
      <c r="J8210" s="10">
        <v>2360</v>
      </c>
      <c r="K8210" s="10">
        <v>2352</v>
      </c>
      <c r="L8210" s="10">
        <v>8</v>
      </c>
      <c r="M8210" s="10">
        <v>2387.2800000000002</v>
      </c>
      <c r="N8210" s="10">
        <v>-27.2800000000002</v>
      </c>
    </row>
    <row r="8211" spans="1:14" x14ac:dyDescent="0.25">
      <c r="A8211" s="9" t="s">
        <v>987</v>
      </c>
      <c r="B8211" s="9" t="s">
        <v>94</v>
      </c>
      <c r="C8211" s="9" t="s">
        <v>42</v>
      </c>
      <c r="D8211" s="9" t="s">
        <v>43</v>
      </c>
      <c r="E8211" s="10">
        <v>198</v>
      </c>
      <c r="F8211" s="10">
        <v>194.03980099502488</v>
      </c>
      <c r="G8211" s="10">
        <v>3.9601990049751237</v>
      </c>
      <c r="H8211" s="10">
        <v>195.01</v>
      </c>
      <c r="I8211" s="10">
        <v>2.9900000000000091</v>
      </c>
      <c r="J8211" s="10">
        <v>400</v>
      </c>
      <c r="K8211" s="10">
        <v>392</v>
      </c>
      <c r="L8211" s="10">
        <v>8</v>
      </c>
      <c r="M8211" s="10">
        <v>393.96</v>
      </c>
      <c r="N8211" s="10">
        <v>6.0400000000000205</v>
      </c>
    </row>
    <row r="8212" spans="1:14" x14ac:dyDescent="0.25">
      <c r="A8212" s="9" t="s">
        <v>987</v>
      </c>
      <c r="B8212" s="9" t="s">
        <v>153</v>
      </c>
      <c r="C8212" s="9" t="s">
        <v>42</v>
      </c>
      <c r="D8212" s="9" t="s">
        <v>43</v>
      </c>
      <c r="E8212" s="10">
        <v>307.60000000000002</v>
      </c>
      <c r="F8212" s="10">
        <v>306.56157635467986</v>
      </c>
      <c r="G8212" s="10">
        <v>1.0384236453201652</v>
      </c>
      <c r="H8212" s="10">
        <v>311.16000000000003</v>
      </c>
      <c r="I8212" s="10">
        <v>-3.5600000000000023</v>
      </c>
      <c r="J8212" s="10">
        <v>2360</v>
      </c>
      <c r="K8212" s="10">
        <v>2352</v>
      </c>
      <c r="L8212" s="10">
        <v>8</v>
      </c>
      <c r="M8212" s="10">
        <v>2387.2800000000002</v>
      </c>
      <c r="N8212" s="10">
        <v>-27.2800000000002</v>
      </c>
    </row>
    <row r="8213" spans="1:14" x14ac:dyDescent="0.25">
      <c r="A8213" s="9" t="s">
        <v>987</v>
      </c>
      <c r="B8213" s="9" t="s">
        <v>154</v>
      </c>
      <c r="C8213" s="9" t="s">
        <v>42</v>
      </c>
      <c r="D8213" s="9" t="s">
        <v>43</v>
      </c>
      <c r="E8213" s="10">
        <v>455.12</v>
      </c>
      <c r="F8213" s="10">
        <v>453.58620689655174</v>
      </c>
      <c r="G8213" s="10">
        <v>1.5337931034482608</v>
      </c>
      <c r="H8213" s="10">
        <v>460.39</v>
      </c>
      <c r="I8213" s="10">
        <v>-5.2699999999999818</v>
      </c>
      <c r="J8213" s="10">
        <v>2360</v>
      </c>
      <c r="K8213" s="10">
        <v>2352</v>
      </c>
      <c r="L8213" s="10">
        <v>8</v>
      </c>
      <c r="M8213" s="10">
        <v>2387.2800000000002</v>
      </c>
      <c r="N8213" s="10">
        <v>-27.2800000000002</v>
      </c>
    </row>
    <row r="8214" spans="1:14" x14ac:dyDescent="0.25">
      <c r="A8214" s="9" t="s">
        <v>987</v>
      </c>
      <c r="B8214" s="9" t="s">
        <v>84</v>
      </c>
      <c r="C8214" s="9" t="s">
        <v>42</v>
      </c>
      <c r="D8214" s="9" t="s">
        <v>43</v>
      </c>
      <c r="E8214" s="10">
        <v>975.19</v>
      </c>
      <c r="F8214" s="10">
        <v>955.68627450980387</v>
      </c>
      <c r="G8214" s="10">
        <v>19.503725490196189</v>
      </c>
      <c r="H8214" s="10">
        <v>974.8</v>
      </c>
      <c r="I8214" s="10">
        <v>0.39000000000010004</v>
      </c>
      <c r="J8214" s="10">
        <v>2400</v>
      </c>
      <c r="K8214" s="10">
        <v>2352</v>
      </c>
      <c r="L8214" s="10">
        <v>48</v>
      </c>
      <c r="M8214" s="10">
        <v>2399.04</v>
      </c>
      <c r="N8214" s="10">
        <v>0.96000000000003638</v>
      </c>
    </row>
    <row r="8215" spans="1:14" x14ac:dyDescent="0.25">
      <c r="A8215" s="9" t="s">
        <v>987</v>
      </c>
      <c r="B8215" s="9" t="s">
        <v>136</v>
      </c>
      <c r="C8215" s="9" t="s">
        <v>42</v>
      </c>
      <c r="D8215" s="9" t="s">
        <v>43</v>
      </c>
      <c r="E8215" s="10">
        <v>1295.9000000000001</v>
      </c>
      <c r="F8215" s="10">
        <v>1269.9901477832511</v>
      </c>
      <c r="G8215" s="10">
        <v>25.909852216748959</v>
      </c>
      <c r="H8215" s="10">
        <v>1289.04</v>
      </c>
      <c r="I8215" s="10">
        <v>6.8600000000001273</v>
      </c>
      <c r="J8215" s="10">
        <v>2400</v>
      </c>
      <c r="K8215" s="10">
        <v>2352</v>
      </c>
      <c r="L8215" s="10">
        <v>48</v>
      </c>
      <c r="M8215" s="10">
        <v>2387.2800000000002</v>
      </c>
      <c r="N8215" s="10">
        <v>12.7199999999998</v>
      </c>
    </row>
    <row r="8216" spans="1:14" x14ac:dyDescent="0.25">
      <c r="A8216" s="9" t="s">
        <v>987</v>
      </c>
      <c r="B8216" s="9" t="s">
        <v>145</v>
      </c>
      <c r="C8216" s="9" t="s">
        <v>42</v>
      </c>
      <c r="D8216" s="9" t="s">
        <v>43</v>
      </c>
      <c r="E8216" s="10">
        <v>1853.2</v>
      </c>
      <c r="F8216" s="10">
        <v>1771.8423645320197</v>
      </c>
      <c r="G8216" s="10">
        <v>81.357635467980344</v>
      </c>
      <c r="H8216" s="10">
        <v>1798.42</v>
      </c>
      <c r="I8216" s="10">
        <v>54.779999999999973</v>
      </c>
      <c r="J8216" s="10">
        <v>410</v>
      </c>
      <c r="K8216" s="10">
        <v>392</v>
      </c>
      <c r="L8216" s="10">
        <v>18</v>
      </c>
      <c r="M8216" s="10">
        <v>397.88</v>
      </c>
      <c r="N8216" s="10">
        <v>12.120000000000005</v>
      </c>
    </row>
    <row r="8217" spans="1:14" x14ac:dyDescent="0.25">
      <c r="A8217" s="9" t="s">
        <v>987</v>
      </c>
      <c r="B8217" s="9" t="s">
        <v>50</v>
      </c>
      <c r="C8217" s="9" t="s">
        <v>42</v>
      </c>
      <c r="D8217" s="9" t="s">
        <v>43</v>
      </c>
      <c r="E8217" s="10">
        <v>3192</v>
      </c>
      <c r="F8217" s="10">
        <v>3128.1592039800994</v>
      </c>
      <c r="G8217" s="10">
        <v>63.840796019900608</v>
      </c>
      <c r="H8217" s="10">
        <v>3143.8</v>
      </c>
      <c r="I8217" s="10">
        <v>48.199999999999818</v>
      </c>
      <c r="J8217" s="10">
        <v>2400</v>
      </c>
      <c r="K8217" s="10">
        <v>2352</v>
      </c>
      <c r="L8217" s="10">
        <v>48</v>
      </c>
      <c r="M8217" s="10">
        <v>2363.7600000000002</v>
      </c>
      <c r="N8217" s="10">
        <v>36.239999999999782</v>
      </c>
    </row>
    <row r="8218" spans="1:14" x14ac:dyDescent="0.25">
      <c r="A8218" s="9" t="s">
        <v>987</v>
      </c>
      <c r="B8218" s="9" t="s">
        <v>103</v>
      </c>
      <c r="C8218" s="9" t="s">
        <v>42</v>
      </c>
      <c r="D8218" s="9" t="s">
        <v>43</v>
      </c>
      <c r="E8218" s="10">
        <v>11480.21</v>
      </c>
      <c r="F8218" s="10">
        <v>11250.60396039604</v>
      </c>
      <c r="G8218" s="10">
        <v>229.60603960395929</v>
      </c>
      <c r="H8218" s="10">
        <v>11363.11</v>
      </c>
      <c r="I8218" s="10">
        <v>117.09999999999854</v>
      </c>
      <c r="J8218" s="10">
        <v>2400</v>
      </c>
      <c r="K8218" s="10">
        <v>2352</v>
      </c>
      <c r="L8218" s="10">
        <v>48</v>
      </c>
      <c r="M8218" s="10">
        <v>2375.52</v>
      </c>
      <c r="N8218" s="10">
        <v>24.480000000000018</v>
      </c>
    </row>
    <row r="8219" spans="1:14" x14ac:dyDescent="0.25">
      <c r="A8219" s="9" t="s">
        <v>987</v>
      </c>
      <c r="B8219" s="9" t="s">
        <v>155</v>
      </c>
      <c r="C8219" s="9" t="s">
        <v>42</v>
      </c>
      <c r="D8219" s="9" t="s">
        <v>53</v>
      </c>
      <c r="E8219" s="10">
        <v>8235</v>
      </c>
      <c r="F8219" s="10">
        <v>8097.2434017595306</v>
      </c>
      <c r="G8219" s="10">
        <v>137.75659824046943</v>
      </c>
      <c r="H8219" s="10">
        <v>8283.48</v>
      </c>
      <c r="I8219" s="10">
        <v>-48.479999999999563</v>
      </c>
      <c r="J8219" s="10">
        <v>1794</v>
      </c>
      <c r="K8219" s="10">
        <v>1763.9999999999998</v>
      </c>
      <c r="L8219" s="10">
        <v>30.000000000000227</v>
      </c>
      <c r="M8219" s="10">
        <v>1804.5719999999999</v>
      </c>
      <c r="N8219" s="10">
        <v>-10.571999999999889</v>
      </c>
    </row>
    <row r="8220" spans="1:14" x14ac:dyDescent="0.25">
      <c r="A8220" s="9" t="s">
        <v>987</v>
      </c>
      <c r="B8220" s="9" t="s">
        <v>54</v>
      </c>
      <c r="C8220" s="9" t="s">
        <v>42</v>
      </c>
      <c r="D8220" s="9" t="s">
        <v>55</v>
      </c>
      <c r="E8220" s="10">
        <v>118.75</v>
      </c>
      <c r="F8220" s="10">
        <v>116.42156862745098</v>
      </c>
      <c r="G8220" s="10">
        <v>2.3284313725490193</v>
      </c>
      <c r="H8220" s="10">
        <v>118.75</v>
      </c>
      <c r="I8220" s="10">
        <v>0</v>
      </c>
      <c r="J8220" s="10">
        <v>21.591000000000001</v>
      </c>
      <c r="K8220" s="10">
        <v>21.16764705882353</v>
      </c>
      <c r="L8220" s="10">
        <v>0.42335294117647138</v>
      </c>
      <c r="M8220" s="10">
        <v>21.591000000000001</v>
      </c>
      <c r="N8220" s="10">
        <v>0</v>
      </c>
    </row>
    <row r="8221" spans="1:14" x14ac:dyDescent="0.25">
      <c r="A8221" s="9" t="s">
        <v>988</v>
      </c>
      <c r="B8221" s="9" t="s">
        <v>25</v>
      </c>
      <c r="C8221" s="9" t="s">
        <v>26</v>
      </c>
      <c r="D8221" s="9" t="s">
        <v>27</v>
      </c>
      <c r="E8221" s="10">
        <v>1198.49</v>
      </c>
      <c r="F8221" s="10">
        <v>0</v>
      </c>
      <c r="G8221" s="10">
        <v>1198.49</v>
      </c>
      <c r="H8221" s="10">
        <v>0</v>
      </c>
      <c r="I8221" s="10">
        <v>1198.49</v>
      </c>
      <c r="J8221" s="10">
        <v>0</v>
      </c>
      <c r="K8221" s="10">
        <v>0</v>
      </c>
      <c r="L8221" s="10">
        <v>0</v>
      </c>
      <c r="M8221" s="10">
        <v>0</v>
      </c>
      <c r="N8221" s="10">
        <v>0</v>
      </c>
    </row>
    <row r="8222" spans="1:14" x14ac:dyDescent="0.25">
      <c r="A8222" s="9" t="s">
        <v>988</v>
      </c>
      <c r="B8222" s="9" t="s">
        <v>28</v>
      </c>
      <c r="C8222" s="9" t="s">
        <v>29</v>
      </c>
      <c r="D8222" s="9" t="s">
        <v>27</v>
      </c>
      <c r="E8222" s="10">
        <v>0.94</v>
      </c>
      <c r="F8222" s="10">
        <v>0</v>
      </c>
      <c r="G8222" s="10">
        <v>0.94</v>
      </c>
      <c r="H8222" s="10">
        <v>0.96</v>
      </c>
      <c r="I8222" s="10">
        <v>-2.0000000000000018E-2</v>
      </c>
      <c r="J8222" s="10">
        <v>0</v>
      </c>
      <c r="K8222" s="10">
        <v>0</v>
      </c>
      <c r="L8222" s="10">
        <v>0</v>
      </c>
      <c r="M8222" s="10">
        <v>0</v>
      </c>
      <c r="N8222" s="10">
        <v>0</v>
      </c>
    </row>
    <row r="8223" spans="1:14" x14ac:dyDescent="0.25">
      <c r="A8223" s="9" t="s">
        <v>988</v>
      </c>
      <c r="B8223" s="9" t="s">
        <v>30</v>
      </c>
      <c r="C8223" s="9" t="s">
        <v>29</v>
      </c>
      <c r="D8223" s="9" t="s">
        <v>27</v>
      </c>
      <c r="E8223" s="10">
        <v>21.96</v>
      </c>
      <c r="F8223" s="10">
        <v>0</v>
      </c>
      <c r="G8223" s="10">
        <v>21.96</v>
      </c>
      <c r="H8223" s="10">
        <v>22.47</v>
      </c>
      <c r="I8223" s="10">
        <v>-0.50999999999999801</v>
      </c>
      <c r="J8223" s="10">
        <v>0</v>
      </c>
      <c r="K8223" s="10">
        <v>0</v>
      </c>
      <c r="L8223" s="10">
        <v>0</v>
      </c>
      <c r="M8223" s="10">
        <v>0</v>
      </c>
      <c r="N8223" s="10">
        <v>0</v>
      </c>
    </row>
    <row r="8224" spans="1:14" x14ac:dyDescent="0.25">
      <c r="A8224" s="9" t="s">
        <v>988</v>
      </c>
      <c r="B8224" s="9" t="s">
        <v>31</v>
      </c>
      <c r="C8224" s="9" t="s">
        <v>29</v>
      </c>
      <c r="D8224" s="9" t="s">
        <v>27</v>
      </c>
      <c r="E8224" s="10">
        <v>147.46</v>
      </c>
      <c r="F8224" s="10">
        <v>0</v>
      </c>
      <c r="G8224" s="10">
        <v>147.46</v>
      </c>
      <c r="H8224" s="10">
        <v>150.85</v>
      </c>
      <c r="I8224" s="10">
        <v>-3.3899999999999864</v>
      </c>
      <c r="J8224" s="10">
        <v>0</v>
      </c>
      <c r="K8224" s="10">
        <v>0</v>
      </c>
      <c r="L8224" s="10">
        <v>0</v>
      </c>
      <c r="M8224" s="10">
        <v>0</v>
      </c>
      <c r="N8224" s="10">
        <v>0</v>
      </c>
    </row>
    <row r="8225" spans="1:14" x14ac:dyDescent="0.25">
      <c r="A8225" s="9" t="s">
        <v>988</v>
      </c>
      <c r="B8225" s="9" t="s">
        <v>32</v>
      </c>
      <c r="C8225" s="9" t="s">
        <v>33</v>
      </c>
      <c r="D8225" s="9" t="s">
        <v>27</v>
      </c>
      <c r="E8225" s="10">
        <v>148.13</v>
      </c>
      <c r="F8225" s="10">
        <v>0</v>
      </c>
      <c r="G8225" s="10">
        <v>148.13</v>
      </c>
      <c r="H8225" s="10">
        <v>243.94</v>
      </c>
      <c r="I8225" s="10">
        <v>-95.81</v>
      </c>
      <c r="J8225" s="10">
        <v>0.42</v>
      </c>
      <c r="K8225" s="10">
        <v>0</v>
      </c>
      <c r="L8225" s="10">
        <v>0.42</v>
      </c>
      <c r="M8225" s="10">
        <v>0.69199999999999995</v>
      </c>
      <c r="N8225" s="10">
        <v>-0.27199999999999996</v>
      </c>
    </row>
    <row r="8226" spans="1:14" x14ac:dyDescent="0.25">
      <c r="A8226" s="9" t="s">
        <v>988</v>
      </c>
      <c r="B8226" s="9" t="s">
        <v>34</v>
      </c>
      <c r="C8226" s="9" t="s">
        <v>33</v>
      </c>
      <c r="D8226" s="9" t="s">
        <v>27</v>
      </c>
      <c r="E8226" s="10">
        <v>509.2</v>
      </c>
      <c r="F8226" s="10">
        <v>0</v>
      </c>
      <c r="G8226" s="10">
        <v>509.2</v>
      </c>
      <c r="H8226" s="10">
        <v>838.56</v>
      </c>
      <c r="I8226" s="10">
        <v>-329.35999999999996</v>
      </c>
      <c r="J8226" s="10">
        <v>0.42</v>
      </c>
      <c r="K8226" s="10">
        <v>0</v>
      </c>
      <c r="L8226" s="10">
        <v>0.42</v>
      </c>
      <c r="M8226" s="10">
        <v>0.69199999999999995</v>
      </c>
      <c r="N8226" s="10">
        <v>-0.27199999999999996</v>
      </c>
    </row>
    <row r="8227" spans="1:14" x14ac:dyDescent="0.25">
      <c r="A8227" s="9" t="s">
        <v>988</v>
      </c>
      <c r="B8227" s="9" t="s">
        <v>35</v>
      </c>
      <c r="C8227" s="9" t="s">
        <v>33</v>
      </c>
      <c r="D8227" s="9" t="s">
        <v>27</v>
      </c>
      <c r="E8227" s="10">
        <v>550.91999999999996</v>
      </c>
      <c r="F8227" s="10">
        <v>0</v>
      </c>
      <c r="G8227" s="10">
        <v>550.91999999999996</v>
      </c>
      <c r="H8227" s="10">
        <v>907.27</v>
      </c>
      <c r="I8227" s="10">
        <v>-356.35</v>
      </c>
      <c r="J8227" s="10">
        <v>8.82</v>
      </c>
      <c r="K8227" s="10">
        <v>0</v>
      </c>
      <c r="L8227" s="10">
        <v>8.82</v>
      </c>
      <c r="M8227" s="10">
        <v>14.525</v>
      </c>
      <c r="N8227" s="10">
        <v>-5.7050000000000001</v>
      </c>
    </row>
    <row r="8228" spans="1:14" x14ac:dyDescent="0.25">
      <c r="A8228" s="9" t="s">
        <v>988</v>
      </c>
      <c r="B8228" s="9" t="s">
        <v>36</v>
      </c>
      <c r="C8228" s="9" t="s">
        <v>29</v>
      </c>
      <c r="D8228" s="9" t="s">
        <v>27</v>
      </c>
      <c r="E8228" s="10">
        <v>1652.07</v>
      </c>
      <c r="F8228" s="10">
        <v>0</v>
      </c>
      <c r="G8228" s="10">
        <v>1652.07</v>
      </c>
      <c r="H8228" s="10">
        <v>1690.06</v>
      </c>
      <c r="I8228" s="10">
        <v>-37.990000000000009</v>
      </c>
      <c r="J8228" s="10">
        <v>0</v>
      </c>
      <c r="K8228" s="10">
        <v>0</v>
      </c>
      <c r="L8228" s="10">
        <v>0</v>
      </c>
      <c r="M8228" s="10">
        <v>0</v>
      </c>
      <c r="N8228" s="10">
        <v>0</v>
      </c>
    </row>
    <row r="8229" spans="1:14" x14ac:dyDescent="0.25">
      <c r="A8229" s="9" t="s">
        <v>988</v>
      </c>
      <c r="B8229" s="9" t="s">
        <v>37</v>
      </c>
      <c r="C8229" s="9" t="s">
        <v>29</v>
      </c>
      <c r="D8229" s="9" t="s">
        <v>27</v>
      </c>
      <c r="E8229" s="10">
        <v>3820.41</v>
      </c>
      <c r="F8229" s="10">
        <v>0</v>
      </c>
      <c r="G8229" s="10">
        <v>3820.41</v>
      </c>
      <c r="H8229" s="10">
        <v>3908.28</v>
      </c>
      <c r="I8229" s="10">
        <v>-87.870000000000346</v>
      </c>
      <c r="J8229" s="10">
        <v>0</v>
      </c>
      <c r="K8229" s="10">
        <v>0</v>
      </c>
      <c r="L8229" s="10">
        <v>0</v>
      </c>
      <c r="M8229" s="10">
        <v>0</v>
      </c>
      <c r="N8229" s="10">
        <v>0</v>
      </c>
    </row>
    <row r="8230" spans="1:14" x14ac:dyDescent="0.25">
      <c r="A8230" s="9" t="s">
        <v>988</v>
      </c>
      <c r="B8230" s="9" t="s">
        <v>148</v>
      </c>
      <c r="C8230" s="9" t="s">
        <v>39</v>
      </c>
      <c r="D8230" s="9" t="s">
        <v>40</v>
      </c>
      <c r="E8230" s="10">
        <v>-78680.13</v>
      </c>
      <c r="F8230" s="10">
        <v>0</v>
      </c>
      <c r="G8230" s="10">
        <v>-78680.13</v>
      </c>
      <c r="H8230" s="10">
        <v>-78680.13</v>
      </c>
      <c r="I8230" s="10">
        <v>0</v>
      </c>
      <c r="J8230" s="10">
        <v>-498</v>
      </c>
      <c r="K8230" s="10">
        <v>0</v>
      </c>
      <c r="L8230" s="10">
        <v>-498</v>
      </c>
      <c r="M8230" s="10">
        <v>-498</v>
      </c>
      <c r="N8230" s="10">
        <v>0</v>
      </c>
    </row>
    <row r="8231" spans="1:14" x14ac:dyDescent="0.25">
      <c r="A8231" s="9" t="s">
        <v>988</v>
      </c>
      <c r="B8231" s="9" t="s">
        <v>92</v>
      </c>
      <c r="C8231" s="9" t="s">
        <v>42</v>
      </c>
      <c r="D8231" s="9" t="s">
        <v>43</v>
      </c>
      <c r="E8231" s="10">
        <v>5.1100000000000003</v>
      </c>
      <c r="F8231" s="10">
        <v>0</v>
      </c>
      <c r="G8231" s="10">
        <v>5.1100000000000003</v>
      </c>
      <c r="H8231" s="10">
        <v>0</v>
      </c>
      <c r="I8231" s="10">
        <v>5.1100000000000003</v>
      </c>
      <c r="J8231" s="10">
        <v>60</v>
      </c>
      <c r="K8231" s="10">
        <v>0</v>
      </c>
      <c r="L8231" s="10">
        <v>60</v>
      </c>
      <c r="M8231" s="10">
        <v>0</v>
      </c>
      <c r="N8231" s="10">
        <v>60</v>
      </c>
    </row>
    <row r="8232" spans="1:14" x14ac:dyDescent="0.25">
      <c r="A8232" s="9" t="s">
        <v>988</v>
      </c>
      <c r="B8232" s="9" t="s">
        <v>141</v>
      </c>
      <c r="C8232" s="9" t="s">
        <v>42</v>
      </c>
      <c r="D8232" s="9" t="s">
        <v>43</v>
      </c>
      <c r="E8232" s="10">
        <v>89.71</v>
      </c>
      <c r="F8232" s="10">
        <v>49.643564356435647</v>
      </c>
      <c r="G8232" s="10">
        <v>40.066435643564347</v>
      </c>
      <c r="H8232" s="10">
        <v>50.14</v>
      </c>
      <c r="I8232" s="10">
        <v>39.569999999999993</v>
      </c>
      <c r="J8232" s="10">
        <v>900</v>
      </c>
      <c r="K8232" s="10">
        <v>498</v>
      </c>
      <c r="L8232" s="10">
        <v>402</v>
      </c>
      <c r="M8232" s="10">
        <v>502.98</v>
      </c>
      <c r="N8232" s="10">
        <v>397.02</v>
      </c>
    </row>
    <row r="8233" spans="1:14" x14ac:dyDescent="0.25">
      <c r="A8233" s="9" t="s">
        <v>988</v>
      </c>
      <c r="B8233" s="9" t="s">
        <v>142</v>
      </c>
      <c r="C8233" s="9" t="s">
        <v>42</v>
      </c>
      <c r="D8233" s="9" t="s">
        <v>43</v>
      </c>
      <c r="E8233" s="10">
        <v>413.76</v>
      </c>
      <c r="F8233" s="10">
        <v>408.69950738916253</v>
      </c>
      <c r="G8233" s="10">
        <v>5.0604926108374571</v>
      </c>
      <c r="H8233" s="10">
        <v>414.83</v>
      </c>
      <c r="I8233" s="10">
        <v>-1.0699999999999932</v>
      </c>
      <c r="J8233" s="10">
        <v>6050</v>
      </c>
      <c r="K8233" s="10">
        <v>5976</v>
      </c>
      <c r="L8233" s="10">
        <v>74</v>
      </c>
      <c r="M8233" s="10">
        <v>6065.64</v>
      </c>
      <c r="N8233" s="10">
        <v>-15.640000000000327</v>
      </c>
    </row>
    <row r="8234" spans="1:14" x14ac:dyDescent="0.25">
      <c r="A8234" s="9" t="s">
        <v>988</v>
      </c>
      <c r="B8234" s="9" t="s">
        <v>44</v>
      </c>
      <c r="C8234" s="9" t="s">
        <v>42</v>
      </c>
      <c r="D8234" s="9" t="s">
        <v>43</v>
      </c>
      <c r="E8234" s="10">
        <v>494.45</v>
      </c>
      <c r="F8234" s="10">
        <v>489.53233830845772</v>
      </c>
      <c r="G8234" s="10">
        <v>4.9176616915422642</v>
      </c>
      <c r="H8234" s="10">
        <v>491.98</v>
      </c>
      <c r="I8234" s="10">
        <v>2.4699999999999704</v>
      </c>
      <c r="J8234" s="10">
        <v>503</v>
      </c>
      <c r="K8234" s="10">
        <v>498</v>
      </c>
      <c r="L8234" s="10">
        <v>5</v>
      </c>
      <c r="M8234" s="10">
        <v>500.49</v>
      </c>
      <c r="N8234" s="10">
        <v>2.5099999999999909</v>
      </c>
    </row>
    <row r="8235" spans="1:14" x14ac:dyDescent="0.25">
      <c r="A8235" s="9" t="s">
        <v>988</v>
      </c>
      <c r="B8235" s="9" t="s">
        <v>143</v>
      </c>
      <c r="C8235" s="9" t="s">
        <v>42</v>
      </c>
      <c r="D8235" s="9" t="s">
        <v>43</v>
      </c>
      <c r="E8235" s="10">
        <v>788.56</v>
      </c>
      <c r="F8235" s="10">
        <v>778.91625615763542</v>
      </c>
      <c r="G8235" s="10">
        <v>9.643743842364529</v>
      </c>
      <c r="H8235" s="10">
        <v>790.6</v>
      </c>
      <c r="I8235" s="10">
        <v>-2.0400000000000773</v>
      </c>
      <c r="J8235" s="10">
        <v>6050</v>
      </c>
      <c r="K8235" s="10">
        <v>5976</v>
      </c>
      <c r="L8235" s="10">
        <v>74</v>
      </c>
      <c r="M8235" s="10">
        <v>6065.64</v>
      </c>
      <c r="N8235" s="10">
        <v>-15.640000000000327</v>
      </c>
    </row>
    <row r="8236" spans="1:14" x14ac:dyDescent="0.25">
      <c r="A8236" s="9" t="s">
        <v>988</v>
      </c>
      <c r="B8236" s="9" t="s">
        <v>144</v>
      </c>
      <c r="C8236" s="9" t="s">
        <v>42</v>
      </c>
      <c r="D8236" s="9" t="s">
        <v>43</v>
      </c>
      <c r="E8236" s="10">
        <v>1099.4000000000001</v>
      </c>
      <c r="F8236" s="10">
        <v>1085.960591133005</v>
      </c>
      <c r="G8236" s="10">
        <v>13.439408866995109</v>
      </c>
      <c r="H8236" s="10">
        <v>1102.25</v>
      </c>
      <c r="I8236" s="10">
        <v>-2.8499999999999091</v>
      </c>
      <c r="J8236" s="10">
        <v>6050</v>
      </c>
      <c r="K8236" s="10">
        <v>5976</v>
      </c>
      <c r="L8236" s="10">
        <v>74</v>
      </c>
      <c r="M8236" s="10">
        <v>6065.64</v>
      </c>
      <c r="N8236" s="10">
        <v>-15.640000000000327</v>
      </c>
    </row>
    <row r="8237" spans="1:14" x14ac:dyDescent="0.25">
      <c r="A8237" s="9" t="s">
        <v>988</v>
      </c>
      <c r="B8237" s="9" t="s">
        <v>84</v>
      </c>
      <c r="C8237" s="9" t="s">
        <v>42</v>
      </c>
      <c r="D8237" s="9" t="s">
        <v>43</v>
      </c>
      <c r="E8237" s="10">
        <v>2450.98</v>
      </c>
      <c r="F8237" s="10">
        <v>2428.2254901960782</v>
      </c>
      <c r="G8237" s="10">
        <v>22.754509803921792</v>
      </c>
      <c r="H8237" s="10">
        <v>2476.79</v>
      </c>
      <c r="I8237" s="10">
        <v>-25.809999999999945</v>
      </c>
      <c r="J8237" s="10">
        <v>6032</v>
      </c>
      <c r="K8237" s="10">
        <v>5976</v>
      </c>
      <c r="L8237" s="10">
        <v>56</v>
      </c>
      <c r="M8237" s="10">
        <v>6095.52</v>
      </c>
      <c r="N8237" s="10">
        <v>-63.520000000000437</v>
      </c>
    </row>
    <row r="8238" spans="1:14" x14ac:dyDescent="0.25">
      <c r="A8238" s="9" t="s">
        <v>988</v>
      </c>
      <c r="B8238" s="9" t="s">
        <v>136</v>
      </c>
      <c r="C8238" s="9" t="s">
        <v>42</v>
      </c>
      <c r="D8238" s="9" t="s">
        <v>43</v>
      </c>
      <c r="E8238" s="10">
        <v>3239.22</v>
      </c>
      <c r="F8238" s="10">
        <v>3226.7980295566504</v>
      </c>
      <c r="G8238" s="10">
        <v>12.421970443349437</v>
      </c>
      <c r="H8238" s="10">
        <v>3275.2</v>
      </c>
      <c r="I8238" s="10">
        <v>-35.980000000000018</v>
      </c>
      <c r="J8238" s="10">
        <v>5999</v>
      </c>
      <c r="K8238" s="10">
        <v>5976</v>
      </c>
      <c r="L8238" s="10">
        <v>23</v>
      </c>
      <c r="M8238" s="10">
        <v>6065.64</v>
      </c>
      <c r="N8238" s="10">
        <v>-66.640000000000327</v>
      </c>
    </row>
    <row r="8239" spans="1:14" x14ac:dyDescent="0.25">
      <c r="A8239" s="9" t="s">
        <v>988</v>
      </c>
      <c r="B8239" s="9" t="s">
        <v>137</v>
      </c>
      <c r="C8239" s="9" t="s">
        <v>42</v>
      </c>
      <c r="D8239" s="9" t="s">
        <v>43</v>
      </c>
      <c r="E8239" s="10">
        <v>4041.46</v>
      </c>
      <c r="F8239" s="10">
        <v>3954.1182266009851</v>
      </c>
      <c r="G8239" s="10">
        <v>87.341773399014983</v>
      </c>
      <c r="H8239" s="10">
        <v>4013.43</v>
      </c>
      <c r="I8239" s="10">
        <v>28.0300000000002</v>
      </c>
      <c r="J8239" s="10">
        <v>509</v>
      </c>
      <c r="K8239" s="10">
        <v>498</v>
      </c>
      <c r="L8239" s="10">
        <v>11</v>
      </c>
      <c r="M8239" s="10">
        <v>505.47</v>
      </c>
      <c r="N8239" s="10">
        <v>3.5299999999999727</v>
      </c>
    </row>
    <row r="8240" spans="1:14" x14ac:dyDescent="0.25">
      <c r="A8240" s="9" t="s">
        <v>988</v>
      </c>
      <c r="B8240" s="9" t="s">
        <v>50</v>
      </c>
      <c r="C8240" s="9" t="s">
        <v>42</v>
      </c>
      <c r="D8240" s="9" t="s">
        <v>43</v>
      </c>
      <c r="E8240" s="10">
        <v>8023.89</v>
      </c>
      <c r="F8240" s="10">
        <v>7948.0796019900499</v>
      </c>
      <c r="G8240" s="10">
        <v>75.810398009950404</v>
      </c>
      <c r="H8240" s="10">
        <v>7987.82</v>
      </c>
      <c r="I8240" s="10">
        <v>36.070000000000618</v>
      </c>
      <c r="J8240" s="10">
        <v>6033</v>
      </c>
      <c r="K8240" s="10">
        <v>5976</v>
      </c>
      <c r="L8240" s="10">
        <v>57</v>
      </c>
      <c r="M8240" s="10">
        <v>6005.88</v>
      </c>
      <c r="N8240" s="10">
        <v>27.119999999999891</v>
      </c>
    </row>
    <row r="8241" spans="1:14" x14ac:dyDescent="0.25">
      <c r="A8241" s="9" t="s">
        <v>988</v>
      </c>
      <c r="B8241" s="9" t="s">
        <v>103</v>
      </c>
      <c r="C8241" s="9" t="s">
        <v>42</v>
      </c>
      <c r="D8241" s="9" t="s">
        <v>43</v>
      </c>
      <c r="E8241" s="10">
        <v>29016.23</v>
      </c>
      <c r="F8241" s="10">
        <v>28585.72277227723</v>
      </c>
      <c r="G8241" s="10">
        <v>430.50722772277004</v>
      </c>
      <c r="H8241" s="10">
        <v>28871.58</v>
      </c>
      <c r="I8241" s="10">
        <v>144.64999999999782</v>
      </c>
      <c r="J8241" s="10">
        <v>6066</v>
      </c>
      <c r="K8241" s="10">
        <v>5976</v>
      </c>
      <c r="L8241" s="10">
        <v>90</v>
      </c>
      <c r="M8241" s="10">
        <v>6035.76</v>
      </c>
      <c r="N8241" s="10">
        <v>30.239999999999782</v>
      </c>
    </row>
    <row r="8242" spans="1:14" x14ac:dyDescent="0.25">
      <c r="A8242" s="9" t="s">
        <v>988</v>
      </c>
      <c r="B8242" s="9" t="s">
        <v>146</v>
      </c>
      <c r="C8242" s="9" t="s">
        <v>42</v>
      </c>
      <c r="D8242" s="9" t="s">
        <v>53</v>
      </c>
      <c r="E8242" s="10">
        <v>20666.05</v>
      </c>
      <c r="F8242" s="10">
        <v>20666.080156402739</v>
      </c>
      <c r="G8242" s="10">
        <v>-3.0156402739521582E-2</v>
      </c>
      <c r="H8242" s="10">
        <v>21141.4</v>
      </c>
      <c r="I8242" s="10">
        <v>-475.35000000000218</v>
      </c>
      <c r="J8242" s="10">
        <v>4482</v>
      </c>
      <c r="K8242" s="10">
        <v>4482</v>
      </c>
      <c r="L8242" s="10">
        <v>0</v>
      </c>
      <c r="M8242" s="10">
        <v>4585.0860000000002</v>
      </c>
      <c r="N8242" s="10">
        <v>-103.08600000000024</v>
      </c>
    </row>
    <row r="8243" spans="1:14" x14ac:dyDescent="0.25">
      <c r="A8243" s="9" t="s">
        <v>988</v>
      </c>
      <c r="B8243" s="9" t="s">
        <v>54</v>
      </c>
      <c r="C8243" s="9" t="s">
        <v>42</v>
      </c>
      <c r="D8243" s="9" t="s">
        <v>55</v>
      </c>
      <c r="E8243" s="10">
        <v>301.73</v>
      </c>
      <c r="F8243" s="10">
        <v>295.81372549019608</v>
      </c>
      <c r="G8243" s="10">
        <v>5.9162745098039409</v>
      </c>
      <c r="H8243" s="10">
        <v>301.73</v>
      </c>
      <c r="I8243" s="10">
        <v>0</v>
      </c>
      <c r="J8243" s="10">
        <v>54.86</v>
      </c>
      <c r="K8243" s="10">
        <v>53.784313725490193</v>
      </c>
      <c r="L8243" s="10">
        <v>1.0756862745098061</v>
      </c>
      <c r="M8243" s="10">
        <v>54.86</v>
      </c>
      <c r="N8243" s="10">
        <v>0</v>
      </c>
    </row>
    <row r="8244" spans="1:14" x14ac:dyDescent="0.25">
      <c r="A8244" s="9" t="s">
        <v>989</v>
      </c>
      <c r="B8244" s="9" t="s">
        <v>25</v>
      </c>
      <c r="C8244" s="9" t="s">
        <v>26</v>
      </c>
      <c r="D8244" s="9" t="s">
        <v>27</v>
      </c>
      <c r="E8244" s="10">
        <v>7628.18</v>
      </c>
      <c r="F8244" s="10">
        <v>0</v>
      </c>
      <c r="G8244" s="10">
        <v>7628.18</v>
      </c>
      <c r="H8244" s="10">
        <v>0</v>
      </c>
      <c r="I8244" s="10">
        <v>7628.18</v>
      </c>
      <c r="J8244" s="10">
        <v>0</v>
      </c>
      <c r="K8244" s="10">
        <v>0</v>
      </c>
      <c r="L8244" s="10">
        <v>0</v>
      </c>
      <c r="M8244" s="10">
        <v>0</v>
      </c>
      <c r="N8244" s="10">
        <v>0</v>
      </c>
    </row>
    <row r="8245" spans="1:14" x14ac:dyDescent="0.25">
      <c r="A8245" s="9" t="s">
        <v>989</v>
      </c>
      <c r="B8245" s="9" t="s">
        <v>28</v>
      </c>
      <c r="C8245" s="9" t="s">
        <v>29</v>
      </c>
      <c r="D8245" s="9" t="s">
        <v>27</v>
      </c>
      <c r="E8245" s="10">
        <v>0</v>
      </c>
      <c r="F8245" s="10">
        <v>0</v>
      </c>
      <c r="G8245" s="10">
        <v>0</v>
      </c>
      <c r="H8245" s="10">
        <v>0.05</v>
      </c>
      <c r="I8245" s="10">
        <v>-0.05</v>
      </c>
      <c r="J8245" s="10">
        <v>0</v>
      </c>
      <c r="K8245" s="10">
        <v>0</v>
      </c>
      <c r="L8245" s="10">
        <v>0</v>
      </c>
      <c r="M8245" s="10">
        <v>0</v>
      </c>
      <c r="N8245" s="10">
        <v>0</v>
      </c>
    </row>
    <row r="8246" spans="1:14" x14ac:dyDescent="0.25">
      <c r="A8246" s="9" t="s">
        <v>989</v>
      </c>
      <c r="B8246" s="9" t="s">
        <v>30</v>
      </c>
      <c r="C8246" s="9" t="s">
        <v>29</v>
      </c>
      <c r="D8246" s="9" t="s">
        <v>27</v>
      </c>
      <c r="E8246" s="10">
        <v>0.1</v>
      </c>
      <c r="F8246" s="10">
        <v>0</v>
      </c>
      <c r="G8246" s="10">
        <v>0.1</v>
      </c>
      <c r="H8246" s="10">
        <v>1.28</v>
      </c>
      <c r="I8246" s="10">
        <v>-1.18</v>
      </c>
      <c r="J8246" s="10">
        <v>0</v>
      </c>
      <c r="K8246" s="10">
        <v>0</v>
      </c>
      <c r="L8246" s="10">
        <v>0</v>
      </c>
      <c r="M8246" s="10">
        <v>0</v>
      </c>
      <c r="N8246" s="10">
        <v>0</v>
      </c>
    </row>
    <row r="8247" spans="1:14" x14ac:dyDescent="0.25">
      <c r="A8247" s="9" t="s">
        <v>989</v>
      </c>
      <c r="B8247" s="9" t="s">
        <v>31</v>
      </c>
      <c r="C8247" s="9" t="s">
        <v>29</v>
      </c>
      <c r="D8247" s="9" t="s">
        <v>27</v>
      </c>
      <c r="E8247" s="10">
        <v>0.66</v>
      </c>
      <c r="F8247" s="10">
        <v>0</v>
      </c>
      <c r="G8247" s="10">
        <v>0.66</v>
      </c>
      <c r="H8247" s="10">
        <v>8.6</v>
      </c>
      <c r="I8247" s="10">
        <v>-7.9399999999999995</v>
      </c>
      <c r="J8247" s="10">
        <v>0</v>
      </c>
      <c r="K8247" s="10">
        <v>0</v>
      </c>
      <c r="L8247" s="10">
        <v>0</v>
      </c>
      <c r="M8247" s="10">
        <v>0</v>
      </c>
      <c r="N8247" s="10">
        <v>0</v>
      </c>
    </row>
    <row r="8248" spans="1:14" x14ac:dyDescent="0.25">
      <c r="A8248" s="9" t="s">
        <v>989</v>
      </c>
      <c r="B8248" s="9" t="s">
        <v>36</v>
      </c>
      <c r="C8248" s="9" t="s">
        <v>29</v>
      </c>
      <c r="D8248" s="9" t="s">
        <v>27</v>
      </c>
      <c r="E8248" s="10">
        <v>7.37</v>
      </c>
      <c r="F8248" s="10">
        <v>0</v>
      </c>
      <c r="G8248" s="10">
        <v>7.37</v>
      </c>
      <c r="H8248" s="10">
        <v>96.4</v>
      </c>
      <c r="I8248" s="10">
        <v>-89.03</v>
      </c>
      <c r="J8248" s="10">
        <v>0</v>
      </c>
      <c r="K8248" s="10">
        <v>0</v>
      </c>
      <c r="L8248" s="10">
        <v>0</v>
      </c>
      <c r="M8248" s="10">
        <v>0</v>
      </c>
      <c r="N8248" s="10">
        <v>0</v>
      </c>
    </row>
    <row r="8249" spans="1:14" x14ac:dyDescent="0.25">
      <c r="A8249" s="9" t="s">
        <v>989</v>
      </c>
      <c r="B8249" s="9" t="s">
        <v>37</v>
      </c>
      <c r="C8249" s="9" t="s">
        <v>29</v>
      </c>
      <c r="D8249" s="9" t="s">
        <v>27</v>
      </c>
      <c r="E8249" s="10">
        <v>17.05</v>
      </c>
      <c r="F8249" s="10">
        <v>0</v>
      </c>
      <c r="G8249" s="10">
        <v>17.05</v>
      </c>
      <c r="H8249" s="10">
        <v>222.92</v>
      </c>
      <c r="I8249" s="10">
        <v>-205.86999999999998</v>
      </c>
      <c r="J8249" s="10">
        <v>0</v>
      </c>
      <c r="K8249" s="10">
        <v>0</v>
      </c>
      <c r="L8249" s="10">
        <v>0</v>
      </c>
      <c r="M8249" s="10">
        <v>0</v>
      </c>
      <c r="N8249" s="10">
        <v>0</v>
      </c>
    </row>
    <row r="8250" spans="1:14" x14ac:dyDescent="0.25">
      <c r="A8250" s="9" t="s">
        <v>989</v>
      </c>
      <c r="B8250" s="9" t="s">
        <v>346</v>
      </c>
      <c r="C8250" s="9" t="s">
        <v>33</v>
      </c>
      <c r="D8250" s="9" t="s">
        <v>27</v>
      </c>
      <c r="E8250" s="10">
        <v>871.34</v>
      </c>
      <c r="F8250" s="10">
        <v>0</v>
      </c>
      <c r="G8250" s="10">
        <v>871.34</v>
      </c>
      <c r="H8250" s="10">
        <v>1297.95</v>
      </c>
      <c r="I8250" s="10">
        <v>-426.61</v>
      </c>
      <c r="J8250" s="10">
        <v>5.5</v>
      </c>
      <c r="K8250" s="10">
        <v>0</v>
      </c>
      <c r="L8250" s="10">
        <v>5.5</v>
      </c>
      <c r="M8250" s="10">
        <v>8.1929999999999996</v>
      </c>
      <c r="N8250" s="10">
        <v>-2.6929999999999996</v>
      </c>
    </row>
    <row r="8251" spans="1:14" x14ac:dyDescent="0.25">
      <c r="A8251" s="9" t="s">
        <v>989</v>
      </c>
      <c r="B8251" s="9" t="s">
        <v>347</v>
      </c>
      <c r="C8251" s="9" t="s">
        <v>33</v>
      </c>
      <c r="D8251" s="9" t="s">
        <v>27</v>
      </c>
      <c r="E8251" s="10">
        <v>2768.22</v>
      </c>
      <c r="F8251" s="10">
        <v>0</v>
      </c>
      <c r="G8251" s="10">
        <v>2768.22</v>
      </c>
      <c r="H8251" s="10">
        <v>4123.53</v>
      </c>
      <c r="I8251" s="10">
        <v>-1355.31</v>
      </c>
      <c r="J8251" s="10">
        <v>5.5</v>
      </c>
      <c r="K8251" s="10">
        <v>0</v>
      </c>
      <c r="L8251" s="10">
        <v>5.5</v>
      </c>
      <c r="M8251" s="10">
        <v>8.1929999999999996</v>
      </c>
      <c r="N8251" s="10">
        <v>-2.6929999999999996</v>
      </c>
    </row>
    <row r="8252" spans="1:14" x14ac:dyDescent="0.25">
      <c r="A8252" s="9" t="s">
        <v>989</v>
      </c>
      <c r="B8252" s="9" t="s">
        <v>348</v>
      </c>
      <c r="C8252" s="9" t="s">
        <v>33</v>
      </c>
      <c r="D8252" s="9" t="s">
        <v>27</v>
      </c>
      <c r="E8252" s="10">
        <v>2781.7</v>
      </c>
      <c r="F8252" s="10">
        <v>0</v>
      </c>
      <c r="G8252" s="10">
        <v>2781.7</v>
      </c>
      <c r="H8252" s="10">
        <v>4143.71</v>
      </c>
      <c r="I8252" s="10">
        <v>-1362.0100000000002</v>
      </c>
      <c r="J8252" s="10">
        <v>33</v>
      </c>
      <c r="K8252" s="10">
        <v>0</v>
      </c>
      <c r="L8252" s="10">
        <v>33</v>
      </c>
      <c r="M8252" s="10">
        <v>49.158000000000001</v>
      </c>
      <c r="N8252" s="10">
        <v>-16.158000000000001</v>
      </c>
    </row>
    <row r="8253" spans="1:14" x14ac:dyDescent="0.25">
      <c r="A8253" s="9" t="s">
        <v>989</v>
      </c>
      <c r="B8253" s="9" t="s">
        <v>425</v>
      </c>
      <c r="C8253" s="9" t="s">
        <v>39</v>
      </c>
      <c r="D8253" s="9" t="s">
        <v>58</v>
      </c>
      <c r="E8253" s="10">
        <v>-149081.44</v>
      </c>
      <c r="F8253" s="10">
        <v>0</v>
      </c>
      <c r="G8253" s="10">
        <v>-149081.44</v>
      </c>
      <c r="H8253" s="10">
        <v>-149081.53</v>
      </c>
      <c r="I8253" s="10">
        <v>8.999999999650754E-2</v>
      </c>
      <c r="J8253" s="10">
        <v>-6538</v>
      </c>
      <c r="K8253" s="10">
        <v>0</v>
      </c>
      <c r="L8253" s="10">
        <v>-6538</v>
      </c>
      <c r="M8253" s="10">
        <v>-6538</v>
      </c>
      <c r="N8253" s="10">
        <v>0</v>
      </c>
    </row>
    <row r="8254" spans="1:14" x14ac:dyDescent="0.25">
      <c r="A8254" s="9" t="s">
        <v>989</v>
      </c>
      <c r="B8254" s="9" t="s">
        <v>446</v>
      </c>
      <c r="C8254" s="9" t="s">
        <v>42</v>
      </c>
      <c r="D8254" s="9" t="s">
        <v>58</v>
      </c>
      <c r="E8254" s="10">
        <v>119087.4</v>
      </c>
      <c r="F8254" s="10">
        <v>120450.19</v>
      </c>
      <c r="G8254" s="10">
        <v>-1362.7900000000081</v>
      </c>
      <c r="H8254" s="10">
        <v>120450.19</v>
      </c>
      <c r="I8254" s="10">
        <v>-1362.7900000000081</v>
      </c>
      <c r="J8254" s="10">
        <v>6561</v>
      </c>
      <c r="K8254" s="10">
        <v>6636.07</v>
      </c>
      <c r="L8254" s="10">
        <v>-75.069999999999709</v>
      </c>
      <c r="M8254" s="10">
        <v>6636.07</v>
      </c>
      <c r="N8254" s="10">
        <v>-75.069999999999709</v>
      </c>
    </row>
    <row r="8255" spans="1:14" x14ac:dyDescent="0.25">
      <c r="A8255" s="9" t="s">
        <v>989</v>
      </c>
      <c r="B8255" s="9" t="s">
        <v>441</v>
      </c>
      <c r="C8255" s="9" t="s">
        <v>42</v>
      </c>
      <c r="D8255" s="9" t="s">
        <v>43</v>
      </c>
      <c r="E8255" s="10">
        <v>3960.86</v>
      </c>
      <c r="F8255" s="10">
        <v>3923.6470588235293</v>
      </c>
      <c r="G8255" s="10">
        <v>37.212941176470849</v>
      </c>
      <c r="H8255" s="10">
        <v>4002.12</v>
      </c>
      <c r="I8255" s="10">
        <v>-41.259999999999764</v>
      </c>
      <c r="J8255" s="10">
        <v>6600</v>
      </c>
      <c r="K8255" s="10">
        <v>6538</v>
      </c>
      <c r="L8255" s="10">
        <v>62</v>
      </c>
      <c r="M8255" s="10">
        <v>6668.76</v>
      </c>
      <c r="N8255" s="10">
        <v>-68.760000000000218</v>
      </c>
    </row>
    <row r="8256" spans="1:14" x14ac:dyDescent="0.25">
      <c r="A8256" s="9" t="s">
        <v>989</v>
      </c>
      <c r="B8256" s="9" t="s">
        <v>443</v>
      </c>
      <c r="C8256" s="9" t="s">
        <v>42</v>
      </c>
      <c r="D8256" s="9" t="s">
        <v>43</v>
      </c>
      <c r="E8256" s="10">
        <v>11696</v>
      </c>
      <c r="F8256" s="10">
        <v>11245.363184079602</v>
      </c>
      <c r="G8256" s="10">
        <v>450.63681592039757</v>
      </c>
      <c r="H8256" s="10">
        <v>11301.59</v>
      </c>
      <c r="I8256" s="10">
        <v>394.40999999999985</v>
      </c>
      <c r="J8256" s="10">
        <v>6800</v>
      </c>
      <c r="K8256" s="10">
        <v>6538</v>
      </c>
      <c r="L8256" s="10">
        <v>262</v>
      </c>
      <c r="M8256" s="10">
        <v>6570.69</v>
      </c>
      <c r="N8256" s="10">
        <v>229.3100000000004</v>
      </c>
    </row>
    <row r="8257" spans="1:14" x14ac:dyDescent="0.25">
      <c r="A8257" s="9" t="s">
        <v>989</v>
      </c>
      <c r="B8257" s="9" t="s">
        <v>355</v>
      </c>
      <c r="C8257" s="9" t="s">
        <v>42</v>
      </c>
      <c r="D8257" s="9" t="s">
        <v>53</v>
      </c>
      <c r="E8257" s="10">
        <v>262.56</v>
      </c>
      <c r="F8257" s="10">
        <v>3433.19</v>
      </c>
      <c r="G8257" s="10">
        <v>-3170.63</v>
      </c>
      <c r="H8257" s="10">
        <v>3433.19</v>
      </c>
      <c r="I8257" s="10">
        <v>-3170.63</v>
      </c>
      <c r="J8257" s="10">
        <v>20</v>
      </c>
      <c r="K8257" s="10">
        <v>261.52</v>
      </c>
      <c r="L8257" s="10">
        <v>-241.51999999999998</v>
      </c>
      <c r="M8257" s="10">
        <v>261.52</v>
      </c>
      <c r="N8257" s="10">
        <v>-241.51999999999998</v>
      </c>
    </row>
    <row r="8258" spans="1:14" x14ac:dyDescent="0.25">
      <c r="A8258" s="9" t="s">
        <v>990</v>
      </c>
      <c r="B8258" s="9" t="s">
        <v>25</v>
      </c>
      <c r="C8258" s="9" t="s">
        <v>26</v>
      </c>
      <c r="D8258" s="9" t="s">
        <v>27</v>
      </c>
      <c r="E8258" s="10">
        <v>1196.98</v>
      </c>
      <c r="F8258" s="10">
        <v>0</v>
      </c>
      <c r="G8258" s="10">
        <v>1196.98</v>
      </c>
      <c r="H8258" s="10">
        <v>0</v>
      </c>
      <c r="I8258" s="10">
        <v>1196.98</v>
      </c>
      <c r="J8258" s="10">
        <v>0</v>
      </c>
      <c r="K8258" s="10">
        <v>0</v>
      </c>
      <c r="L8258" s="10">
        <v>0</v>
      </c>
      <c r="M8258" s="10">
        <v>0</v>
      </c>
      <c r="N8258" s="10">
        <v>0</v>
      </c>
    </row>
    <row r="8259" spans="1:14" x14ac:dyDescent="0.25">
      <c r="A8259" s="9" t="s">
        <v>990</v>
      </c>
      <c r="B8259" s="9" t="s">
        <v>28</v>
      </c>
      <c r="C8259" s="9" t="s">
        <v>29</v>
      </c>
      <c r="D8259" s="9" t="s">
        <v>27</v>
      </c>
      <c r="E8259" s="10">
        <v>0</v>
      </c>
      <c r="F8259" s="10">
        <v>0</v>
      </c>
      <c r="G8259" s="10">
        <v>0</v>
      </c>
      <c r="H8259" s="10">
        <v>0.08</v>
      </c>
      <c r="I8259" s="10">
        <v>-0.08</v>
      </c>
      <c r="J8259" s="10">
        <v>0</v>
      </c>
      <c r="K8259" s="10">
        <v>0</v>
      </c>
      <c r="L8259" s="10">
        <v>0</v>
      </c>
      <c r="M8259" s="10">
        <v>0</v>
      </c>
      <c r="N8259" s="10">
        <v>0</v>
      </c>
    </row>
    <row r="8260" spans="1:14" x14ac:dyDescent="0.25">
      <c r="A8260" s="9" t="s">
        <v>990</v>
      </c>
      <c r="B8260" s="9" t="s">
        <v>30</v>
      </c>
      <c r="C8260" s="9" t="s">
        <v>29</v>
      </c>
      <c r="D8260" s="9" t="s">
        <v>27</v>
      </c>
      <c r="E8260" s="10">
        <v>0</v>
      </c>
      <c r="F8260" s="10">
        <v>0</v>
      </c>
      <c r="G8260" s="10">
        <v>0</v>
      </c>
      <c r="H8260" s="10">
        <v>1.87</v>
      </c>
      <c r="I8260" s="10">
        <v>-1.87</v>
      </c>
      <c r="J8260" s="10">
        <v>0</v>
      </c>
      <c r="K8260" s="10">
        <v>0</v>
      </c>
      <c r="L8260" s="10">
        <v>0</v>
      </c>
      <c r="M8260" s="10">
        <v>0</v>
      </c>
      <c r="N8260" s="10">
        <v>0</v>
      </c>
    </row>
    <row r="8261" spans="1:14" x14ac:dyDescent="0.25">
      <c r="A8261" s="9" t="s">
        <v>990</v>
      </c>
      <c r="B8261" s="9" t="s">
        <v>31</v>
      </c>
      <c r="C8261" s="9" t="s">
        <v>29</v>
      </c>
      <c r="D8261" s="9" t="s">
        <v>27</v>
      </c>
      <c r="E8261" s="10">
        <v>0</v>
      </c>
      <c r="F8261" s="10">
        <v>0</v>
      </c>
      <c r="G8261" s="10">
        <v>0</v>
      </c>
      <c r="H8261" s="10">
        <v>12.54</v>
      </c>
      <c r="I8261" s="10">
        <v>-12.54</v>
      </c>
      <c r="J8261" s="10">
        <v>0</v>
      </c>
      <c r="K8261" s="10">
        <v>0</v>
      </c>
      <c r="L8261" s="10">
        <v>0</v>
      </c>
      <c r="M8261" s="10">
        <v>0</v>
      </c>
      <c r="N8261" s="10">
        <v>0</v>
      </c>
    </row>
    <row r="8262" spans="1:14" x14ac:dyDescent="0.25">
      <c r="A8262" s="9" t="s">
        <v>990</v>
      </c>
      <c r="B8262" s="9" t="s">
        <v>36</v>
      </c>
      <c r="C8262" s="9" t="s">
        <v>29</v>
      </c>
      <c r="D8262" s="9" t="s">
        <v>27</v>
      </c>
      <c r="E8262" s="10">
        <v>0</v>
      </c>
      <c r="F8262" s="10">
        <v>0</v>
      </c>
      <c r="G8262" s="10">
        <v>0</v>
      </c>
      <c r="H8262" s="10">
        <v>140.53</v>
      </c>
      <c r="I8262" s="10">
        <v>-140.53</v>
      </c>
      <c r="J8262" s="10">
        <v>0</v>
      </c>
      <c r="K8262" s="10">
        <v>0</v>
      </c>
      <c r="L8262" s="10">
        <v>0</v>
      </c>
      <c r="M8262" s="10">
        <v>0</v>
      </c>
      <c r="N8262" s="10">
        <v>0</v>
      </c>
    </row>
    <row r="8263" spans="1:14" x14ac:dyDescent="0.25">
      <c r="A8263" s="9" t="s">
        <v>990</v>
      </c>
      <c r="B8263" s="9" t="s">
        <v>37</v>
      </c>
      <c r="C8263" s="9" t="s">
        <v>29</v>
      </c>
      <c r="D8263" s="9" t="s">
        <v>27</v>
      </c>
      <c r="E8263" s="10">
        <v>0</v>
      </c>
      <c r="F8263" s="10">
        <v>0</v>
      </c>
      <c r="G8263" s="10">
        <v>0</v>
      </c>
      <c r="H8263" s="10">
        <v>324.97000000000003</v>
      </c>
      <c r="I8263" s="10">
        <v>-324.97000000000003</v>
      </c>
      <c r="J8263" s="10">
        <v>0</v>
      </c>
      <c r="K8263" s="10">
        <v>0</v>
      </c>
      <c r="L8263" s="10">
        <v>0</v>
      </c>
      <c r="M8263" s="10">
        <v>0</v>
      </c>
      <c r="N8263" s="10">
        <v>0</v>
      </c>
    </row>
    <row r="8264" spans="1:14" x14ac:dyDescent="0.25">
      <c r="A8264" s="9" t="s">
        <v>990</v>
      </c>
      <c r="B8264" s="9" t="s">
        <v>346</v>
      </c>
      <c r="C8264" s="9" t="s">
        <v>33</v>
      </c>
      <c r="D8264" s="9" t="s">
        <v>27</v>
      </c>
      <c r="E8264" s="10">
        <v>1505.05</v>
      </c>
      <c r="F8264" s="10">
        <v>0</v>
      </c>
      <c r="G8264" s="10">
        <v>1505.05</v>
      </c>
      <c r="H8264" s="10">
        <v>1509.96</v>
      </c>
      <c r="I8264" s="10">
        <v>-4.9100000000000819</v>
      </c>
      <c r="J8264" s="10">
        <v>9.5</v>
      </c>
      <c r="K8264" s="10">
        <v>0</v>
      </c>
      <c r="L8264" s="10">
        <v>9.5</v>
      </c>
      <c r="M8264" s="10">
        <v>9.5310000000000006</v>
      </c>
      <c r="N8264" s="10">
        <v>-3.1000000000000583E-2</v>
      </c>
    </row>
    <row r="8265" spans="1:14" x14ac:dyDescent="0.25">
      <c r="A8265" s="9" t="s">
        <v>990</v>
      </c>
      <c r="B8265" s="9" t="s">
        <v>347</v>
      </c>
      <c r="C8265" s="9" t="s">
        <v>33</v>
      </c>
      <c r="D8265" s="9" t="s">
        <v>27</v>
      </c>
      <c r="E8265" s="10">
        <v>4781.4799999999996</v>
      </c>
      <c r="F8265" s="10">
        <v>0</v>
      </c>
      <c r="G8265" s="10">
        <v>4781.4799999999996</v>
      </c>
      <c r="H8265" s="10">
        <v>4797.09</v>
      </c>
      <c r="I8265" s="10">
        <v>-15.610000000000582</v>
      </c>
      <c r="J8265" s="10">
        <v>9.5</v>
      </c>
      <c r="K8265" s="10">
        <v>0</v>
      </c>
      <c r="L8265" s="10">
        <v>9.5</v>
      </c>
      <c r="M8265" s="10">
        <v>9.5310000000000006</v>
      </c>
      <c r="N8265" s="10">
        <v>-3.1000000000000583E-2</v>
      </c>
    </row>
    <row r="8266" spans="1:14" x14ac:dyDescent="0.25">
      <c r="A8266" s="9" t="s">
        <v>990</v>
      </c>
      <c r="B8266" s="9" t="s">
        <v>348</v>
      </c>
      <c r="C8266" s="9" t="s">
        <v>33</v>
      </c>
      <c r="D8266" s="9" t="s">
        <v>27</v>
      </c>
      <c r="E8266" s="10">
        <v>4804.75</v>
      </c>
      <c r="F8266" s="10">
        <v>0</v>
      </c>
      <c r="G8266" s="10">
        <v>4804.75</v>
      </c>
      <c r="H8266" s="10">
        <v>4820.43</v>
      </c>
      <c r="I8266" s="10">
        <v>-15.680000000000291</v>
      </c>
      <c r="J8266" s="10">
        <v>57</v>
      </c>
      <c r="K8266" s="10">
        <v>0</v>
      </c>
      <c r="L8266" s="10">
        <v>57</v>
      </c>
      <c r="M8266" s="10">
        <v>57.186</v>
      </c>
      <c r="N8266" s="10">
        <v>-0.18599999999999994</v>
      </c>
    </row>
    <row r="8267" spans="1:14" x14ac:dyDescent="0.25">
      <c r="A8267" s="9" t="s">
        <v>990</v>
      </c>
      <c r="B8267" s="9" t="s">
        <v>303</v>
      </c>
      <c r="C8267" s="9" t="s">
        <v>39</v>
      </c>
      <c r="D8267" s="9" t="s">
        <v>58</v>
      </c>
      <c r="E8267" s="10">
        <v>-179831.86</v>
      </c>
      <c r="F8267" s="10">
        <v>0</v>
      </c>
      <c r="G8267" s="10">
        <v>-179831.86</v>
      </c>
      <c r="H8267" s="10">
        <v>-179831.72</v>
      </c>
      <c r="I8267" s="10">
        <v>-0.13999999998486601</v>
      </c>
      <c r="J8267" s="10">
        <v>-9531</v>
      </c>
      <c r="K8267" s="10">
        <v>0</v>
      </c>
      <c r="L8267" s="10">
        <v>-9531</v>
      </c>
      <c r="M8267" s="10">
        <v>-9531</v>
      </c>
      <c r="N8267" s="10">
        <v>0</v>
      </c>
    </row>
    <row r="8268" spans="1:14" x14ac:dyDescent="0.25">
      <c r="A8268" s="9" t="s">
        <v>990</v>
      </c>
      <c r="B8268" s="9" t="s">
        <v>64</v>
      </c>
      <c r="C8268" s="9" t="s">
        <v>42</v>
      </c>
      <c r="D8268" s="9" t="s">
        <v>58</v>
      </c>
      <c r="E8268" s="10">
        <v>139207.78</v>
      </c>
      <c r="F8268" s="10">
        <v>140587.53</v>
      </c>
      <c r="G8268" s="10">
        <v>-1379.75</v>
      </c>
      <c r="H8268" s="10">
        <v>140587.53</v>
      </c>
      <c r="I8268" s="10">
        <v>-1379.75</v>
      </c>
      <c r="J8268" s="10">
        <v>9579</v>
      </c>
      <c r="K8268" s="10">
        <v>9673.9650000000001</v>
      </c>
      <c r="L8268" s="10">
        <v>-94.965000000000146</v>
      </c>
      <c r="M8268" s="10">
        <v>9673.9650000000001</v>
      </c>
      <c r="N8268" s="10">
        <v>-94.965000000000146</v>
      </c>
    </row>
    <row r="8269" spans="1:14" x14ac:dyDescent="0.25">
      <c r="A8269" s="9" t="s">
        <v>990</v>
      </c>
      <c r="B8269" s="9" t="s">
        <v>441</v>
      </c>
      <c r="C8269" s="9" t="s">
        <v>42</v>
      </c>
      <c r="D8269" s="9" t="s">
        <v>43</v>
      </c>
      <c r="E8269" s="10">
        <v>5815.26</v>
      </c>
      <c r="F8269" s="10">
        <v>5719.8431372549021</v>
      </c>
      <c r="G8269" s="10">
        <v>95.416862745098115</v>
      </c>
      <c r="H8269" s="10">
        <v>5834.24</v>
      </c>
      <c r="I8269" s="10">
        <v>-18.979999999999563</v>
      </c>
      <c r="J8269" s="10">
        <v>9690</v>
      </c>
      <c r="K8269" s="10">
        <v>9531</v>
      </c>
      <c r="L8269" s="10">
        <v>159</v>
      </c>
      <c r="M8269" s="10">
        <v>9721.6200000000008</v>
      </c>
      <c r="N8269" s="10">
        <v>-31.6200000000008</v>
      </c>
    </row>
    <row r="8270" spans="1:14" x14ac:dyDescent="0.25">
      <c r="A8270" s="9" t="s">
        <v>990</v>
      </c>
      <c r="B8270" s="9" t="s">
        <v>443</v>
      </c>
      <c r="C8270" s="9" t="s">
        <v>42</v>
      </c>
      <c r="D8270" s="9" t="s">
        <v>43</v>
      </c>
      <c r="E8270" s="10">
        <v>16512</v>
      </c>
      <c r="F8270" s="10">
        <v>16393.323383084578</v>
      </c>
      <c r="G8270" s="10">
        <v>118.67661691542162</v>
      </c>
      <c r="H8270" s="10">
        <v>16475.29</v>
      </c>
      <c r="I8270" s="10">
        <v>36.709999999999127</v>
      </c>
      <c r="J8270" s="10">
        <v>9600</v>
      </c>
      <c r="K8270" s="10">
        <v>9531</v>
      </c>
      <c r="L8270" s="10">
        <v>69</v>
      </c>
      <c r="M8270" s="10">
        <v>9578.6550000000007</v>
      </c>
      <c r="N8270" s="10">
        <v>21.344999999999345</v>
      </c>
    </row>
    <row r="8271" spans="1:14" x14ac:dyDescent="0.25">
      <c r="A8271" s="9" t="s">
        <v>990</v>
      </c>
      <c r="B8271" s="9" t="s">
        <v>450</v>
      </c>
      <c r="C8271" s="9" t="s">
        <v>42</v>
      </c>
      <c r="D8271" s="9" t="s">
        <v>53</v>
      </c>
      <c r="E8271" s="10">
        <v>6008.56</v>
      </c>
      <c r="F8271" s="10">
        <v>5327.23</v>
      </c>
      <c r="G8271" s="10">
        <v>681.33000000000084</v>
      </c>
      <c r="H8271" s="10">
        <v>5327.23</v>
      </c>
      <c r="I8271" s="10">
        <v>681.33000000000084</v>
      </c>
      <c r="J8271" s="10">
        <v>430</v>
      </c>
      <c r="K8271" s="10">
        <v>381.24</v>
      </c>
      <c r="L8271" s="10">
        <v>48.759999999999991</v>
      </c>
      <c r="M8271" s="10">
        <v>381.24</v>
      </c>
      <c r="N8271" s="10">
        <v>48.759999999999991</v>
      </c>
    </row>
    <row r="8272" spans="1:14" x14ac:dyDescent="0.25">
      <c r="A8272" s="9" t="s">
        <v>991</v>
      </c>
      <c r="B8272" s="9" t="s">
        <v>25</v>
      </c>
      <c r="C8272" s="9" t="s">
        <v>26</v>
      </c>
      <c r="D8272" s="9" t="s">
        <v>27</v>
      </c>
      <c r="E8272" s="10">
        <v>-562.84</v>
      </c>
      <c r="F8272" s="10">
        <v>0</v>
      </c>
      <c r="G8272" s="10">
        <v>-562.84</v>
      </c>
      <c r="H8272" s="10">
        <v>0</v>
      </c>
      <c r="I8272" s="10">
        <v>-562.84</v>
      </c>
      <c r="J8272" s="10">
        <v>0</v>
      </c>
      <c r="K8272" s="10">
        <v>0</v>
      </c>
      <c r="L8272" s="10">
        <v>0</v>
      </c>
      <c r="M8272" s="10">
        <v>0</v>
      </c>
      <c r="N8272" s="10">
        <v>0</v>
      </c>
    </row>
    <row r="8273" spans="1:14" x14ac:dyDescent="0.25">
      <c r="A8273" s="9" t="s">
        <v>991</v>
      </c>
      <c r="B8273" s="9" t="s">
        <v>32</v>
      </c>
      <c r="C8273" s="9" t="s">
        <v>33</v>
      </c>
      <c r="D8273" s="9" t="s">
        <v>27</v>
      </c>
      <c r="E8273" s="10">
        <v>52.9</v>
      </c>
      <c r="F8273" s="10">
        <v>0</v>
      </c>
      <c r="G8273" s="10">
        <v>52.9</v>
      </c>
      <c r="H8273" s="10">
        <v>53.91</v>
      </c>
      <c r="I8273" s="10">
        <v>-1.009999999999998</v>
      </c>
      <c r="J8273" s="10">
        <v>0.15</v>
      </c>
      <c r="K8273" s="10">
        <v>0</v>
      </c>
      <c r="L8273" s="10">
        <v>0.15</v>
      </c>
      <c r="M8273" s="10">
        <v>0.153</v>
      </c>
      <c r="N8273" s="10">
        <v>-3.0000000000000027E-3</v>
      </c>
    </row>
    <row r="8274" spans="1:14" x14ac:dyDescent="0.25">
      <c r="A8274" s="9" t="s">
        <v>991</v>
      </c>
      <c r="B8274" s="9" t="s">
        <v>34</v>
      </c>
      <c r="C8274" s="9" t="s">
        <v>33</v>
      </c>
      <c r="D8274" s="9" t="s">
        <v>27</v>
      </c>
      <c r="E8274" s="10">
        <v>181.86</v>
      </c>
      <c r="F8274" s="10">
        <v>0</v>
      </c>
      <c r="G8274" s="10">
        <v>181.86</v>
      </c>
      <c r="H8274" s="10">
        <v>185.32</v>
      </c>
      <c r="I8274" s="10">
        <v>-3.4599999999999795</v>
      </c>
      <c r="J8274" s="10">
        <v>0.15</v>
      </c>
      <c r="K8274" s="10">
        <v>0</v>
      </c>
      <c r="L8274" s="10">
        <v>0.15</v>
      </c>
      <c r="M8274" s="10">
        <v>0.153</v>
      </c>
      <c r="N8274" s="10">
        <v>-3.0000000000000027E-3</v>
      </c>
    </row>
    <row r="8275" spans="1:14" x14ac:dyDescent="0.25">
      <c r="A8275" s="9" t="s">
        <v>991</v>
      </c>
      <c r="B8275" s="9" t="s">
        <v>35</v>
      </c>
      <c r="C8275" s="9" t="s">
        <v>33</v>
      </c>
      <c r="D8275" s="9" t="s">
        <v>27</v>
      </c>
      <c r="E8275" s="10">
        <v>200.5</v>
      </c>
      <c r="F8275" s="10">
        <v>0</v>
      </c>
      <c r="G8275" s="10">
        <v>200.5</v>
      </c>
      <c r="H8275" s="10">
        <v>200.5</v>
      </c>
      <c r="I8275" s="10">
        <v>0</v>
      </c>
      <c r="J8275" s="10">
        <v>3.21</v>
      </c>
      <c r="K8275" s="10">
        <v>0</v>
      </c>
      <c r="L8275" s="10">
        <v>3.21</v>
      </c>
      <c r="M8275" s="10">
        <v>3.21</v>
      </c>
      <c r="N8275" s="10">
        <v>0</v>
      </c>
    </row>
    <row r="8276" spans="1:14" x14ac:dyDescent="0.25">
      <c r="A8276" s="9" t="s">
        <v>991</v>
      </c>
      <c r="B8276" s="9" t="s">
        <v>302</v>
      </c>
      <c r="C8276" s="9" t="s">
        <v>39</v>
      </c>
      <c r="D8276" s="9" t="s">
        <v>40</v>
      </c>
      <c r="E8276" s="10">
        <v>-15727.49</v>
      </c>
      <c r="F8276" s="10">
        <v>0</v>
      </c>
      <c r="G8276" s="10">
        <v>-15727.49</v>
      </c>
      <c r="H8276" s="10">
        <v>-15727.49</v>
      </c>
      <c r="I8276" s="10">
        <v>0</v>
      </c>
      <c r="J8276" s="10">
        <v>-107</v>
      </c>
      <c r="K8276" s="10">
        <v>0</v>
      </c>
      <c r="L8276" s="10">
        <v>-107</v>
      </c>
      <c r="M8276" s="10">
        <v>-107</v>
      </c>
      <c r="N8276" s="10">
        <v>0</v>
      </c>
    </row>
    <row r="8277" spans="1:14" x14ac:dyDescent="0.25">
      <c r="A8277" s="9" t="s">
        <v>991</v>
      </c>
      <c r="B8277" s="9" t="s">
        <v>303</v>
      </c>
      <c r="C8277" s="9" t="s">
        <v>42</v>
      </c>
      <c r="D8277" s="9" t="s">
        <v>58</v>
      </c>
      <c r="E8277" s="10">
        <v>12755.38</v>
      </c>
      <c r="F8277" s="10">
        <v>12113.810945273632</v>
      </c>
      <c r="G8277" s="10">
        <v>641.56905472636754</v>
      </c>
      <c r="H8277" s="10">
        <v>12174.38</v>
      </c>
      <c r="I8277" s="10">
        <v>581</v>
      </c>
      <c r="J8277" s="10">
        <v>676</v>
      </c>
      <c r="K8277" s="10">
        <v>642</v>
      </c>
      <c r="L8277" s="10">
        <v>34</v>
      </c>
      <c r="M8277" s="10">
        <v>645.21</v>
      </c>
      <c r="N8277" s="10">
        <v>30.789999999999964</v>
      </c>
    </row>
    <row r="8278" spans="1:14" x14ac:dyDescent="0.25">
      <c r="A8278" s="9" t="s">
        <v>991</v>
      </c>
      <c r="B8278" s="9" t="s">
        <v>725</v>
      </c>
      <c r="C8278" s="9" t="s">
        <v>42</v>
      </c>
      <c r="D8278" s="9" t="s">
        <v>43</v>
      </c>
      <c r="E8278" s="10">
        <v>269.26</v>
      </c>
      <c r="F8278" s="10">
        <v>0</v>
      </c>
      <c r="G8278" s="10">
        <v>269.26</v>
      </c>
      <c r="H8278" s="10">
        <v>0</v>
      </c>
      <c r="I8278" s="10">
        <v>269.26</v>
      </c>
      <c r="J8278" s="10">
        <v>652</v>
      </c>
      <c r="K8278" s="10">
        <v>0</v>
      </c>
      <c r="L8278" s="10">
        <v>652</v>
      </c>
      <c r="M8278" s="10">
        <v>0</v>
      </c>
      <c r="N8278" s="10">
        <v>652</v>
      </c>
    </row>
    <row r="8279" spans="1:14" x14ac:dyDescent="0.25">
      <c r="A8279" s="9" t="s">
        <v>991</v>
      </c>
      <c r="B8279" s="9" t="s">
        <v>94</v>
      </c>
      <c r="C8279" s="9" t="s">
        <v>42</v>
      </c>
      <c r="D8279" s="9" t="s">
        <v>43</v>
      </c>
      <c r="E8279" s="10">
        <v>53.46</v>
      </c>
      <c r="F8279" s="10">
        <v>52.965174129353237</v>
      </c>
      <c r="G8279" s="10">
        <v>0.49482587064676409</v>
      </c>
      <c r="H8279" s="10">
        <v>53.23</v>
      </c>
      <c r="I8279" s="10">
        <v>0.23000000000000398</v>
      </c>
      <c r="J8279" s="10">
        <v>108</v>
      </c>
      <c r="K8279" s="10">
        <v>107</v>
      </c>
      <c r="L8279" s="10">
        <v>1</v>
      </c>
      <c r="M8279" s="10">
        <v>107.535</v>
      </c>
      <c r="N8279" s="10">
        <v>0.46500000000000341</v>
      </c>
    </row>
    <row r="8280" spans="1:14" x14ac:dyDescent="0.25">
      <c r="A8280" s="9" t="s">
        <v>991</v>
      </c>
      <c r="B8280" s="9" t="s">
        <v>305</v>
      </c>
      <c r="C8280" s="9" t="s">
        <v>42</v>
      </c>
      <c r="D8280" s="9" t="s">
        <v>43</v>
      </c>
      <c r="E8280" s="10">
        <v>0</v>
      </c>
      <c r="F8280" s="10">
        <v>283.6847290640394</v>
      </c>
      <c r="G8280" s="10">
        <v>-283.6847290640394</v>
      </c>
      <c r="H8280" s="10">
        <v>287.94</v>
      </c>
      <c r="I8280" s="10">
        <v>-287.94</v>
      </c>
      <c r="J8280" s="10">
        <v>0</v>
      </c>
      <c r="K8280" s="10">
        <v>642</v>
      </c>
      <c r="L8280" s="10">
        <v>-642</v>
      </c>
      <c r="M8280" s="10">
        <v>651.63</v>
      </c>
      <c r="N8280" s="10">
        <v>-651.63</v>
      </c>
    </row>
    <row r="8281" spans="1:14" x14ac:dyDescent="0.25">
      <c r="A8281" s="9" t="s">
        <v>991</v>
      </c>
      <c r="B8281" s="9" t="s">
        <v>432</v>
      </c>
      <c r="C8281" s="9" t="s">
        <v>42</v>
      </c>
      <c r="D8281" s="9" t="s">
        <v>43</v>
      </c>
      <c r="E8281" s="10">
        <v>470.41</v>
      </c>
      <c r="F8281" s="10">
        <v>463.192118226601</v>
      </c>
      <c r="G8281" s="10">
        <v>7.2178817733990286</v>
      </c>
      <c r="H8281" s="10">
        <v>470.14</v>
      </c>
      <c r="I8281" s="10">
        <v>0.27000000000003865</v>
      </c>
      <c r="J8281" s="10">
        <v>652</v>
      </c>
      <c r="K8281" s="10">
        <v>642</v>
      </c>
      <c r="L8281" s="10">
        <v>10</v>
      </c>
      <c r="M8281" s="10">
        <v>651.63</v>
      </c>
      <c r="N8281" s="10">
        <v>0.37000000000000455</v>
      </c>
    </row>
    <row r="8282" spans="1:14" x14ac:dyDescent="0.25">
      <c r="A8282" s="9" t="s">
        <v>991</v>
      </c>
      <c r="B8282" s="9" t="s">
        <v>307</v>
      </c>
      <c r="C8282" s="9" t="s">
        <v>42</v>
      </c>
      <c r="D8282" s="9" t="s">
        <v>43</v>
      </c>
      <c r="E8282" s="10">
        <v>595.16</v>
      </c>
      <c r="F8282" s="10">
        <v>586.02955665024638</v>
      </c>
      <c r="G8282" s="10">
        <v>9.1304433497535911</v>
      </c>
      <c r="H8282" s="10">
        <v>594.82000000000005</v>
      </c>
      <c r="I8282" s="10">
        <v>0.33999999999991815</v>
      </c>
      <c r="J8282" s="10">
        <v>652</v>
      </c>
      <c r="K8282" s="10">
        <v>642</v>
      </c>
      <c r="L8282" s="10">
        <v>10</v>
      </c>
      <c r="M8282" s="10">
        <v>651.63</v>
      </c>
      <c r="N8282" s="10">
        <v>0.37000000000000455</v>
      </c>
    </row>
    <row r="8283" spans="1:14" x14ac:dyDescent="0.25">
      <c r="A8283" s="9" t="s">
        <v>991</v>
      </c>
      <c r="B8283" s="9" t="s">
        <v>308</v>
      </c>
      <c r="C8283" s="9" t="s">
        <v>42</v>
      </c>
      <c r="D8283" s="9" t="s">
        <v>43</v>
      </c>
      <c r="E8283" s="10">
        <v>667.18</v>
      </c>
      <c r="F8283" s="10">
        <v>656.94581280788179</v>
      </c>
      <c r="G8283" s="10">
        <v>10.234187192118156</v>
      </c>
      <c r="H8283" s="10">
        <v>666.8</v>
      </c>
      <c r="I8283" s="10">
        <v>0.37999999999999545</v>
      </c>
      <c r="J8283" s="10">
        <v>652</v>
      </c>
      <c r="K8283" s="10">
        <v>642</v>
      </c>
      <c r="L8283" s="10">
        <v>10</v>
      </c>
      <c r="M8283" s="10">
        <v>651.63</v>
      </c>
      <c r="N8283" s="10">
        <v>0.37000000000000455</v>
      </c>
    </row>
    <row r="8284" spans="1:14" x14ac:dyDescent="0.25">
      <c r="A8284" s="9" t="s">
        <v>991</v>
      </c>
      <c r="B8284" s="9" t="s">
        <v>309</v>
      </c>
      <c r="C8284" s="9" t="s">
        <v>42</v>
      </c>
      <c r="D8284" s="9" t="s">
        <v>43</v>
      </c>
      <c r="E8284" s="10">
        <v>1044.22</v>
      </c>
      <c r="F8284" s="10">
        <v>1025.0640394088671</v>
      </c>
      <c r="G8284" s="10">
        <v>19.155960591132953</v>
      </c>
      <c r="H8284" s="10">
        <v>1040.44</v>
      </c>
      <c r="I8284" s="10">
        <v>3.7799999999999727</v>
      </c>
      <c r="J8284" s="10">
        <v>109</v>
      </c>
      <c r="K8284" s="10">
        <v>107</v>
      </c>
      <c r="L8284" s="10">
        <v>2</v>
      </c>
      <c r="M8284" s="10">
        <v>108.605</v>
      </c>
      <c r="N8284" s="10">
        <v>0.39499999999999602</v>
      </c>
    </row>
    <row r="8285" spans="1:14" x14ac:dyDescent="0.25">
      <c r="A8285" s="9" t="s">
        <v>992</v>
      </c>
      <c r="B8285" s="9" t="s">
        <v>25</v>
      </c>
      <c r="C8285" s="9" t="s">
        <v>26</v>
      </c>
      <c r="D8285" s="9" t="s">
        <v>27</v>
      </c>
      <c r="E8285" s="10">
        <v>-3446.38</v>
      </c>
      <c r="F8285" s="10">
        <v>0</v>
      </c>
      <c r="G8285" s="10">
        <v>-3446.38</v>
      </c>
      <c r="H8285" s="10">
        <v>0</v>
      </c>
      <c r="I8285" s="10">
        <v>-3446.38</v>
      </c>
      <c r="J8285" s="10">
        <v>0</v>
      </c>
      <c r="K8285" s="10">
        <v>0</v>
      </c>
      <c r="L8285" s="10">
        <v>0</v>
      </c>
      <c r="M8285" s="10">
        <v>0</v>
      </c>
      <c r="N8285" s="10">
        <v>0</v>
      </c>
    </row>
    <row r="8286" spans="1:14" x14ac:dyDescent="0.25">
      <c r="A8286" s="9" t="s">
        <v>992</v>
      </c>
      <c r="B8286" s="9" t="s">
        <v>28</v>
      </c>
      <c r="C8286" s="9" t="s">
        <v>29</v>
      </c>
      <c r="D8286" s="9" t="s">
        <v>27</v>
      </c>
      <c r="E8286" s="10">
        <v>2.77</v>
      </c>
      <c r="F8286" s="10">
        <v>0</v>
      </c>
      <c r="G8286" s="10">
        <v>2.77</v>
      </c>
      <c r="H8286" s="10">
        <v>2.67</v>
      </c>
      <c r="I8286" s="10">
        <v>0.10000000000000009</v>
      </c>
      <c r="J8286" s="10">
        <v>0</v>
      </c>
      <c r="K8286" s="10">
        <v>0</v>
      </c>
      <c r="L8286" s="10">
        <v>0</v>
      </c>
      <c r="M8286" s="10">
        <v>0</v>
      </c>
      <c r="N8286" s="10">
        <v>0</v>
      </c>
    </row>
    <row r="8287" spans="1:14" x14ac:dyDescent="0.25">
      <c r="A8287" s="9" t="s">
        <v>992</v>
      </c>
      <c r="B8287" s="9" t="s">
        <v>30</v>
      </c>
      <c r="C8287" s="9" t="s">
        <v>29</v>
      </c>
      <c r="D8287" s="9" t="s">
        <v>27</v>
      </c>
      <c r="E8287" s="10">
        <v>64.680000000000007</v>
      </c>
      <c r="F8287" s="10">
        <v>0</v>
      </c>
      <c r="G8287" s="10">
        <v>64.680000000000007</v>
      </c>
      <c r="H8287" s="10">
        <v>62.37</v>
      </c>
      <c r="I8287" s="10">
        <v>2.3100000000000094</v>
      </c>
      <c r="J8287" s="10">
        <v>0</v>
      </c>
      <c r="K8287" s="10">
        <v>0</v>
      </c>
      <c r="L8287" s="10">
        <v>0</v>
      </c>
      <c r="M8287" s="10">
        <v>0</v>
      </c>
      <c r="N8287" s="10">
        <v>0</v>
      </c>
    </row>
    <row r="8288" spans="1:14" x14ac:dyDescent="0.25">
      <c r="A8288" s="9" t="s">
        <v>992</v>
      </c>
      <c r="B8288" s="9" t="s">
        <v>31</v>
      </c>
      <c r="C8288" s="9" t="s">
        <v>29</v>
      </c>
      <c r="D8288" s="9" t="s">
        <v>27</v>
      </c>
      <c r="E8288" s="10">
        <v>434.28</v>
      </c>
      <c r="F8288" s="10">
        <v>0</v>
      </c>
      <c r="G8288" s="10">
        <v>434.28</v>
      </c>
      <c r="H8288" s="10">
        <v>418.79</v>
      </c>
      <c r="I8288" s="10">
        <v>15.489999999999952</v>
      </c>
      <c r="J8288" s="10">
        <v>0</v>
      </c>
      <c r="K8288" s="10">
        <v>0</v>
      </c>
      <c r="L8288" s="10">
        <v>0</v>
      </c>
      <c r="M8288" s="10">
        <v>0</v>
      </c>
      <c r="N8288" s="10">
        <v>0</v>
      </c>
    </row>
    <row r="8289" spans="1:14" x14ac:dyDescent="0.25">
      <c r="A8289" s="9" t="s">
        <v>992</v>
      </c>
      <c r="B8289" s="9" t="s">
        <v>32</v>
      </c>
      <c r="C8289" s="9" t="s">
        <v>33</v>
      </c>
      <c r="D8289" s="9" t="s">
        <v>27</v>
      </c>
      <c r="E8289" s="10">
        <v>765.33</v>
      </c>
      <c r="F8289" s="10">
        <v>0</v>
      </c>
      <c r="G8289" s="10">
        <v>765.33</v>
      </c>
      <c r="H8289" s="10">
        <v>1102.98</v>
      </c>
      <c r="I8289" s="10">
        <v>-337.65</v>
      </c>
      <c r="J8289" s="10">
        <v>2.17</v>
      </c>
      <c r="K8289" s="10">
        <v>0</v>
      </c>
      <c r="L8289" s="10">
        <v>2.17</v>
      </c>
      <c r="M8289" s="10">
        <v>3.1269999999999998</v>
      </c>
      <c r="N8289" s="10">
        <v>-0.95699999999999985</v>
      </c>
    </row>
    <row r="8290" spans="1:14" x14ac:dyDescent="0.25">
      <c r="A8290" s="9" t="s">
        <v>992</v>
      </c>
      <c r="B8290" s="9" t="s">
        <v>34</v>
      </c>
      <c r="C8290" s="9" t="s">
        <v>33</v>
      </c>
      <c r="D8290" s="9" t="s">
        <v>27</v>
      </c>
      <c r="E8290" s="10">
        <v>2630.84</v>
      </c>
      <c r="F8290" s="10">
        <v>0</v>
      </c>
      <c r="G8290" s="10">
        <v>2630.84</v>
      </c>
      <c r="H8290" s="10">
        <v>3791.54</v>
      </c>
      <c r="I8290" s="10">
        <v>-1160.6999999999998</v>
      </c>
      <c r="J8290" s="10">
        <v>2.17</v>
      </c>
      <c r="K8290" s="10">
        <v>0</v>
      </c>
      <c r="L8290" s="10">
        <v>2.17</v>
      </c>
      <c r="M8290" s="10">
        <v>3.1269999999999998</v>
      </c>
      <c r="N8290" s="10">
        <v>-0.95699999999999985</v>
      </c>
    </row>
    <row r="8291" spans="1:14" x14ac:dyDescent="0.25">
      <c r="A8291" s="9" t="s">
        <v>992</v>
      </c>
      <c r="B8291" s="9" t="s">
        <v>35</v>
      </c>
      <c r="C8291" s="9" t="s">
        <v>33</v>
      </c>
      <c r="D8291" s="9" t="s">
        <v>27</v>
      </c>
      <c r="E8291" s="10">
        <v>2846.41</v>
      </c>
      <c r="F8291" s="10">
        <v>0</v>
      </c>
      <c r="G8291" s="10">
        <v>2846.41</v>
      </c>
      <c r="H8291" s="10">
        <v>4102.25</v>
      </c>
      <c r="I8291" s="10">
        <v>-1255.8400000000001</v>
      </c>
      <c r="J8291" s="10">
        <v>45.57</v>
      </c>
      <c r="K8291" s="10">
        <v>0</v>
      </c>
      <c r="L8291" s="10">
        <v>45.57</v>
      </c>
      <c r="M8291" s="10">
        <v>65.674999999999997</v>
      </c>
      <c r="N8291" s="10">
        <v>-20.104999999999997</v>
      </c>
    </row>
    <row r="8292" spans="1:14" x14ac:dyDescent="0.25">
      <c r="A8292" s="9" t="s">
        <v>992</v>
      </c>
      <c r="B8292" s="9" t="s">
        <v>36</v>
      </c>
      <c r="C8292" s="9" t="s">
        <v>29</v>
      </c>
      <c r="D8292" s="9" t="s">
        <v>27</v>
      </c>
      <c r="E8292" s="10">
        <v>4865.5200000000004</v>
      </c>
      <c r="F8292" s="10">
        <v>0</v>
      </c>
      <c r="G8292" s="10">
        <v>4865.5200000000004</v>
      </c>
      <c r="H8292" s="10">
        <v>4692.03</v>
      </c>
      <c r="I8292" s="10">
        <v>173.49000000000069</v>
      </c>
      <c r="J8292" s="10">
        <v>0</v>
      </c>
      <c r="K8292" s="10">
        <v>0</v>
      </c>
      <c r="L8292" s="10">
        <v>0</v>
      </c>
      <c r="M8292" s="10">
        <v>0</v>
      </c>
      <c r="N8292" s="10">
        <v>0</v>
      </c>
    </row>
    <row r="8293" spans="1:14" x14ac:dyDescent="0.25">
      <c r="A8293" s="9" t="s">
        <v>992</v>
      </c>
      <c r="B8293" s="9" t="s">
        <v>37</v>
      </c>
      <c r="C8293" s="9" t="s">
        <v>29</v>
      </c>
      <c r="D8293" s="9" t="s">
        <v>27</v>
      </c>
      <c r="E8293" s="10">
        <v>11251.55</v>
      </c>
      <c r="F8293" s="10">
        <v>0</v>
      </c>
      <c r="G8293" s="10">
        <v>11251.55</v>
      </c>
      <c r="H8293" s="10">
        <v>10850.35</v>
      </c>
      <c r="I8293" s="10">
        <v>401.19999999999891</v>
      </c>
      <c r="J8293" s="10">
        <v>0</v>
      </c>
      <c r="K8293" s="10">
        <v>0</v>
      </c>
      <c r="L8293" s="10">
        <v>0</v>
      </c>
      <c r="M8293" s="10">
        <v>0</v>
      </c>
      <c r="N8293" s="10">
        <v>0</v>
      </c>
    </row>
    <row r="8294" spans="1:14" x14ac:dyDescent="0.25">
      <c r="A8294" s="9" t="s">
        <v>992</v>
      </c>
      <c r="B8294" s="9" t="s">
        <v>459</v>
      </c>
      <c r="C8294" s="9" t="s">
        <v>39</v>
      </c>
      <c r="D8294" s="9" t="s">
        <v>40</v>
      </c>
      <c r="E8294" s="10">
        <v>-252044.06</v>
      </c>
      <c r="F8294" s="10">
        <v>0</v>
      </c>
      <c r="G8294" s="10">
        <v>-252044.06</v>
      </c>
      <c r="H8294" s="10">
        <v>-252044.19</v>
      </c>
      <c r="I8294" s="10">
        <v>0.13000000000465661</v>
      </c>
      <c r="J8294" s="10">
        <v>-2814.6660000000002</v>
      </c>
      <c r="K8294" s="10">
        <v>0</v>
      </c>
      <c r="L8294" s="10">
        <v>-2814.6660000000002</v>
      </c>
      <c r="M8294" s="10">
        <v>-2814.6660000000002</v>
      </c>
      <c r="N8294" s="10">
        <v>0</v>
      </c>
    </row>
    <row r="8295" spans="1:14" x14ac:dyDescent="0.25">
      <c r="A8295" s="9" t="s">
        <v>992</v>
      </c>
      <c r="B8295" s="9" t="s">
        <v>92</v>
      </c>
      <c r="C8295" s="9" t="s">
        <v>42</v>
      </c>
      <c r="D8295" s="9" t="s">
        <v>43</v>
      </c>
      <c r="E8295" s="10">
        <v>268.13</v>
      </c>
      <c r="F8295" s="10">
        <v>239.58415841584159</v>
      </c>
      <c r="G8295" s="10">
        <v>28.54584158415841</v>
      </c>
      <c r="H8295" s="10">
        <v>241.98</v>
      </c>
      <c r="I8295" s="10">
        <v>26.150000000000006</v>
      </c>
      <c r="J8295" s="10">
        <v>3150</v>
      </c>
      <c r="K8295" s="10">
        <v>2814.6663366336634</v>
      </c>
      <c r="L8295" s="10">
        <v>335.33366336633662</v>
      </c>
      <c r="M8295" s="10">
        <v>2842.8130000000001</v>
      </c>
      <c r="N8295" s="10">
        <v>307.1869999999999</v>
      </c>
    </row>
    <row r="8296" spans="1:14" x14ac:dyDescent="0.25">
      <c r="A8296" s="9" t="s">
        <v>992</v>
      </c>
      <c r="B8296" s="9" t="s">
        <v>235</v>
      </c>
      <c r="C8296" s="9" t="s">
        <v>42</v>
      </c>
      <c r="D8296" s="9" t="s">
        <v>43</v>
      </c>
      <c r="E8296" s="10">
        <v>978.08</v>
      </c>
      <c r="F8296" s="10">
        <v>971.05472636815921</v>
      </c>
      <c r="G8296" s="10">
        <v>7.0252736318408324</v>
      </c>
      <c r="H8296" s="10">
        <v>975.91</v>
      </c>
      <c r="I8296" s="10">
        <v>2.1700000000000728</v>
      </c>
      <c r="J8296" s="10">
        <v>2835</v>
      </c>
      <c r="K8296" s="10">
        <v>2814.6656716417911</v>
      </c>
      <c r="L8296" s="10">
        <v>20.33432835820895</v>
      </c>
      <c r="M8296" s="10">
        <v>2828.739</v>
      </c>
      <c r="N8296" s="10">
        <v>6.2609999999999673</v>
      </c>
    </row>
    <row r="8297" spans="1:14" x14ac:dyDescent="0.25">
      <c r="A8297" s="9" t="s">
        <v>992</v>
      </c>
      <c r="B8297" s="9" t="s">
        <v>887</v>
      </c>
      <c r="C8297" s="9" t="s">
        <v>42</v>
      </c>
      <c r="D8297" s="9" t="s">
        <v>43</v>
      </c>
      <c r="E8297" s="10">
        <v>2660.98</v>
      </c>
      <c r="F8297" s="10">
        <v>2651.2512315270938</v>
      </c>
      <c r="G8297" s="10">
        <v>9.7287684729062676</v>
      </c>
      <c r="H8297" s="10">
        <v>2691.02</v>
      </c>
      <c r="I8297" s="10">
        <v>-30.039999999999964</v>
      </c>
      <c r="J8297" s="10">
        <v>16950</v>
      </c>
      <c r="K8297" s="10">
        <v>16887.996059113299</v>
      </c>
      <c r="L8297" s="10">
        <v>62.003940886701457</v>
      </c>
      <c r="M8297" s="10">
        <v>17141.315999999999</v>
      </c>
      <c r="N8297" s="10">
        <v>-191.31599999999889</v>
      </c>
    </row>
    <row r="8298" spans="1:14" x14ac:dyDescent="0.25">
      <c r="A8298" s="9" t="s">
        <v>992</v>
      </c>
      <c r="B8298" s="9" t="s">
        <v>888</v>
      </c>
      <c r="C8298" s="9" t="s">
        <v>42</v>
      </c>
      <c r="D8298" s="9" t="s">
        <v>43</v>
      </c>
      <c r="E8298" s="10">
        <v>2958.3</v>
      </c>
      <c r="F8298" s="10">
        <v>2887.8522167487686</v>
      </c>
      <c r="G8298" s="10">
        <v>70.447783251231613</v>
      </c>
      <c r="H8298" s="10">
        <v>2931.17</v>
      </c>
      <c r="I8298" s="10">
        <v>27.130000000000109</v>
      </c>
      <c r="J8298" s="10">
        <v>17300</v>
      </c>
      <c r="K8298" s="10">
        <v>16887.996059113299</v>
      </c>
      <c r="L8298" s="10">
        <v>412.00394088670146</v>
      </c>
      <c r="M8298" s="10">
        <v>17141.315999999999</v>
      </c>
      <c r="N8298" s="10">
        <v>158.68400000000111</v>
      </c>
    </row>
    <row r="8299" spans="1:14" x14ac:dyDescent="0.25">
      <c r="A8299" s="9" t="s">
        <v>992</v>
      </c>
      <c r="B8299" s="9" t="s">
        <v>889</v>
      </c>
      <c r="C8299" s="9" t="s">
        <v>42</v>
      </c>
      <c r="D8299" s="9" t="s">
        <v>43</v>
      </c>
      <c r="E8299" s="10">
        <v>5379.61</v>
      </c>
      <c r="F8299" s="10">
        <v>5251.4876847290643</v>
      </c>
      <c r="G8299" s="10">
        <v>128.12231527093536</v>
      </c>
      <c r="H8299" s="10">
        <v>5330.26</v>
      </c>
      <c r="I8299" s="10">
        <v>49.349999999999454</v>
      </c>
      <c r="J8299" s="10">
        <v>17300</v>
      </c>
      <c r="K8299" s="10">
        <v>16887.996059113299</v>
      </c>
      <c r="L8299" s="10">
        <v>412.00394088670146</v>
      </c>
      <c r="M8299" s="10">
        <v>17141.315999999999</v>
      </c>
      <c r="N8299" s="10">
        <v>158.68400000000111</v>
      </c>
    </row>
    <row r="8300" spans="1:14" x14ac:dyDescent="0.25">
      <c r="A8300" s="9" t="s">
        <v>992</v>
      </c>
      <c r="B8300" s="9" t="s">
        <v>84</v>
      </c>
      <c r="C8300" s="9" t="s">
        <v>42</v>
      </c>
      <c r="D8300" s="9" t="s">
        <v>43</v>
      </c>
      <c r="E8300" s="10">
        <v>6907.61</v>
      </c>
      <c r="F8300" s="10">
        <v>6862.0980392156862</v>
      </c>
      <c r="G8300" s="10">
        <v>45.511960784313487</v>
      </c>
      <c r="H8300" s="10">
        <v>6999.34</v>
      </c>
      <c r="I8300" s="10">
        <v>-91.730000000000473</v>
      </c>
      <c r="J8300" s="10">
        <v>17000</v>
      </c>
      <c r="K8300" s="10">
        <v>16887.996078431373</v>
      </c>
      <c r="L8300" s="10">
        <v>112.00392156862654</v>
      </c>
      <c r="M8300" s="10">
        <v>17225.756000000001</v>
      </c>
      <c r="N8300" s="10">
        <v>-225.75600000000122</v>
      </c>
    </row>
    <row r="8301" spans="1:14" x14ac:dyDescent="0.25">
      <c r="A8301" s="9" t="s">
        <v>992</v>
      </c>
      <c r="B8301" s="9" t="s">
        <v>464</v>
      </c>
      <c r="C8301" s="9" t="s">
        <v>42</v>
      </c>
      <c r="D8301" s="9" t="s">
        <v>43</v>
      </c>
      <c r="E8301" s="10">
        <v>13828.75</v>
      </c>
      <c r="F8301" s="10">
        <v>13538.541871921183</v>
      </c>
      <c r="G8301" s="10">
        <v>290.20812807881703</v>
      </c>
      <c r="H8301" s="10">
        <v>13741.62</v>
      </c>
      <c r="I8301" s="10">
        <v>87.1299999999992</v>
      </c>
      <c r="J8301" s="10">
        <v>2875</v>
      </c>
      <c r="K8301" s="10">
        <v>2814.6660098522166</v>
      </c>
      <c r="L8301" s="10">
        <v>60.333990147783425</v>
      </c>
      <c r="M8301" s="10">
        <v>2856.886</v>
      </c>
      <c r="N8301" s="10">
        <v>18.114000000000033</v>
      </c>
    </row>
    <row r="8302" spans="1:14" x14ac:dyDescent="0.25">
      <c r="A8302" s="9" t="s">
        <v>992</v>
      </c>
      <c r="B8302" s="9" t="s">
        <v>465</v>
      </c>
      <c r="C8302" s="9" t="s">
        <v>42</v>
      </c>
      <c r="D8302" s="9" t="s">
        <v>43</v>
      </c>
      <c r="E8302" s="10">
        <v>16973.46</v>
      </c>
      <c r="F8302" s="10">
        <v>14576.532019704433</v>
      </c>
      <c r="G8302" s="10">
        <v>2396.9279802955662</v>
      </c>
      <c r="H8302" s="10">
        <v>14795.18</v>
      </c>
      <c r="I8302" s="10">
        <v>2178.2799999999988</v>
      </c>
      <c r="J8302" s="10">
        <v>19665</v>
      </c>
      <c r="K8302" s="10">
        <v>16887.996059113299</v>
      </c>
      <c r="L8302" s="10">
        <v>2777.0039408867015</v>
      </c>
      <c r="M8302" s="10">
        <v>17141.315999999999</v>
      </c>
      <c r="N8302" s="10">
        <v>2523.6840000000011</v>
      </c>
    </row>
    <row r="8303" spans="1:14" x14ac:dyDescent="0.25">
      <c r="A8303" s="9" t="s">
        <v>992</v>
      </c>
      <c r="B8303" s="9" t="s">
        <v>50</v>
      </c>
      <c r="C8303" s="9" t="s">
        <v>42</v>
      </c>
      <c r="D8303" s="9" t="s">
        <v>43</v>
      </c>
      <c r="E8303" s="10">
        <v>22876</v>
      </c>
      <c r="F8303" s="10">
        <v>22461.034825870647</v>
      </c>
      <c r="G8303" s="10">
        <v>414.96517412935282</v>
      </c>
      <c r="H8303" s="10">
        <v>22573.34</v>
      </c>
      <c r="I8303" s="10">
        <v>302.65999999999985</v>
      </c>
      <c r="J8303" s="10">
        <v>17200</v>
      </c>
      <c r="K8303" s="10">
        <v>16887.9960199005</v>
      </c>
      <c r="L8303" s="10">
        <v>312.00398009950004</v>
      </c>
      <c r="M8303" s="10">
        <v>16972.436000000002</v>
      </c>
      <c r="N8303" s="10">
        <v>227.56399999999849</v>
      </c>
    </row>
    <row r="8304" spans="1:14" x14ac:dyDescent="0.25">
      <c r="A8304" s="9" t="s">
        <v>992</v>
      </c>
      <c r="B8304" s="9" t="s">
        <v>88</v>
      </c>
      <c r="C8304" s="9" t="s">
        <v>42</v>
      </c>
      <c r="D8304" s="9" t="s">
        <v>43</v>
      </c>
      <c r="E8304" s="10">
        <v>86878.74</v>
      </c>
      <c r="F8304" s="10">
        <v>85536.514851485146</v>
      </c>
      <c r="G8304" s="10">
        <v>1342.225148514859</v>
      </c>
      <c r="H8304" s="10">
        <v>86391.88</v>
      </c>
      <c r="I8304" s="10">
        <v>486.86000000000058</v>
      </c>
      <c r="J8304" s="10">
        <v>17153</v>
      </c>
      <c r="K8304" s="10">
        <v>16887.996039603961</v>
      </c>
      <c r="L8304" s="10">
        <v>265.00396039603947</v>
      </c>
      <c r="M8304" s="10">
        <v>17056.876</v>
      </c>
      <c r="N8304" s="10">
        <v>96.123999999999796</v>
      </c>
    </row>
    <row r="8305" spans="1:14" x14ac:dyDescent="0.25">
      <c r="A8305" s="9" t="s">
        <v>992</v>
      </c>
      <c r="B8305" s="9" t="s">
        <v>250</v>
      </c>
      <c r="C8305" s="9" t="s">
        <v>42</v>
      </c>
      <c r="D8305" s="9" t="s">
        <v>53</v>
      </c>
      <c r="E8305" s="10">
        <v>72066.720000000001</v>
      </c>
      <c r="F8305" s="10">
        <v>69151.064676616923</v>
      </c>
      <c r="G8305" s="10">
        <v>2915.6553233830782</v>
      </c>
      <c r="H8305" s="10">
        <v>69496.820000000007</v>
      </c>
      <c r="I8305" s="10">
        <v>2569.8999999999942</v>
      </c>
      <c r="J8305" s="10">
        <v>13200</v>
      </c>
      <c r="K8305" s="10">
        <v>12665.997014925373</v>
      </c>
      <c r="L8305" s="10">
        <v>534.00298507462685</v>
      </c>
      <c r="M8305" s="10">
        <v>12729.326999999999</v>
      </c>
      <c r="N8305" s="10">
        <v>470.67300000000068</v>
      </c>
    </row>
    <row r="8306" spans="1:14" x14ac:dyDescent="0.25">
      <c r="A8306" s="9" t="s">
        <v>992</v>
      </c>
      <c r="B8306" s="9" t="s">
        <v>54</v>
      </c>
      <c r="C8306" s="9" t="s">
        <v>42</v>
      </c>
      <c r="D8306" s="9" t="s">
        <v>55</v>
      </c>
      <c r="E8306" s="10">
        <v>852.68</v>
      </c>
      <c r="F8306" s="10">
        <v>835.96078431372553</v>
      </c>
      <c r="G8306" s="10">
        <v>16.719215686274424</v>
      </c>
      <c r="H8306" s="10">
        <v>852.68</v>
      </c>
      <c r="I8306" s="10">
        <v>0</v>
      </c>
      <c r="J8306" s="10">
        <v>155.03200000000001</v>
      </c>
      <c r="K8306" s="10">
        <v>151.99215686274511</v>
      </c>
      <c r="L8306" s="10">
        <v>3.0398431372549055</v>
      </c>
      <c r="M8306" s="10">
        <v>155.03200000000001</v>
      </c>
      <c r="N8306" s="10">
        <v>0</v>
      </c>
    </row>
    <row r="8307" spans="1:14" x14ac:dyDescent="0.25">
      <c r="A8307" s="9" t="s">
        <v>993</v>
      </c>
      <c r="B8307" s="9" t="s">
        <v>25</v>
      </c>
      <c r="C8307" s="9" t="s">
        <v>26</v>
      </c>
      <c r="D8307" s="9" t="s">
        <v>27</v>
      </c>
      <c r="E8307" s="10">
        <v>771.39</v>
      </c>
      <c r="F8307" s="10">
        <v>0</v>
      </c>
      <c r="G8307" s="10">
        <v>771.39</v>
      </c>
      <c r="H8307" s="10">
        <v>0</v>
      </c>
      <c r="I8307" s="10">
        <v>771.39</v>
      </c>
      <c r="J8307" s="10">
        <v>0</v>
      </c>
      <c r="K8307" s="10">
        <v>0</v>
      </c>
      <c r="L8307" s="10">
        <v>0</v>
      </c>
      <c r="M8307" s="10">
        <v>0</v>
      </c>
      <c r="N8307" s="10">
        <v>0</v>
      </c>
    </row>
    <row r="8308" spans="1:14" x14ac:dyDescent="0.25">
      <c r="A8308" s="9" t="s">
        <v>993</v>
      </c>
      <c r="B8308" s="9" t="s">
        <v>28</v>
      </c>
      <c r="C8308" s="9" t="s">
        <v>29</v>
      </c>
      <c r="D8308" s="9" t="s">
        <v>27</v>
      </c>
      <c r="E8308" s="10">
        <v>5.67</v>
      </c>
      <c r="F8308" s="10">
        <v>0</v>
      </c>
      <c r="G8308" s="10">
        <v>5.67</v>
      </c>
      <c r="H8308" s="10">
        <v>5.68</v>
      </c>
      <c r="I8308" s="10">
        <v>-9.9999999999997868E-3</v>
      </c>
      <c r="J8308" s="10">
        <v>0</v>
      </c>
      <c r="K8308" s="10">
        <v>0</v>
      </c>
      <c r="L8308" s="10">
        <v>0</v>
      </c>
      <c r="M8308" s="10">
        <v>0</v>
      </c>
      <c r="N8308" s="10">
        <v>0</v>
      </c>
    </row>
    <row r="8309" spans="1:14" x14ac:dyDescent="0.25">
      <c r="A8309" s="9" t="s">
        <v>993</v>
      </c>
      <c r="B8309" s="9" t="s">
        <v>30</v>
      </c>
      <c r="C8309" s="9" t="s">
        <v>29</v>
      </c>
      <c r="D8309" s="9" t="s">
        <v>27</v>
      </c>
      <c r="E8309" s="10">
        <v>132.30000000000001</v>
      </c>
      <c r="F8309" s="10">
        <v>0</v>
      </c>
      <c r="G8309" s="10">
        <v>132.30000000000001</v>
      </c>
      <c r="H8309" s="10">
        <v>132.44999999999999</v>
      </c>
      <c r="I8309" s="10">
        <v>-0.14999999999997726</v>
      </c>
      <c r="J8309" s="10">
        <v>0</v>
      </c>
      <c r="K8309" s="10">
        <v>0</v>
      </c>
      <c r="L8309" s="10">
        <v>0</v>
      </c>
      <c r="M8309" s="10">
        <v>0</v>
      </c>
      <c r="N8309" s="10">
        <v>0</v>
      </c>
    </row>
    <row r="8310" spans="1:14" x14ac:dyDescent="0.25">
      <c r="A8310" s="9" t="s">
        <v>993</v>
      </c>
      <c r="B8310" s="9" t="s">
        <v>31</v>
      </c>
      <c r="C8310" s="9" t="s">
        <v>29</v>
      </c>
      <c r="D8310" s="9" t="s">
        <v>27</v>
      </c>
      <c r="E8310" s="10">
        <v>888.3</v>
      </c>
      <c r="F8310" s="10">
        <v>0</v>
      </c>
      <c r="G8310" s="10">
        <v>888.3</v>
      </c>
      <c r="H8310" s="10">
        <v>889.32</v>
      </c>
      <c r="I8310" s="10">
        <v>-1.0200000000000955</v>
      </c>
      <c r="J8310" s="10">
        <v>0</v>
      </c>
      <c r="K8310" s="10">
        <v>0</v>
      </c>
      <c r="L8310" s="10">
        <v>0</v>
      </c>
      <c r="M8310" s="10">
        <v>0</v>
      </c>
      <c r="N8310" s="10">
        <v>0</v>
      </c>
    </row>
    <row r="8311" spans="1:14" x14ac:dyDescent="0.25">
      <c r="A8311" s="9" t="s">
        <v>993</v>
      </c>
      <c r="B8311" s="9" t="s">
        <v>32</v>
      </c>
      <c r="C8311" s="9" t="s">
        <v>33</v>
      </c>
      <c r="D8311" s="9" t="s">
        <v>27</v>
      </c>
      <c r="E8311" s="10">
        <v>1555.34</v>
      </c>
      <c r="F8311" s="10">
        <v>0</v>
      </c>
      <c r="G8311" s="10">
        <v>1555.34</v>
      </c>
      <c r="H8311" s="10">
        <v>1621.58</v>
      </c>
      <c r="I8311" s="10">
        <v>-66.240000000000009</v>
      </c>
      <c r="J8311" s="10">
        <v>4.41</v>
      </c>
      <c r="K8311" s="10">
        <v>0</v>
      </c>
      <c r="L8311" s="10">
        <v>4.41</v>
      </c>
      <c r="M8311" s="10">
        <v>4.5979999999999999</v>
      </c>
      <c r="N8311" s="10">
        <v>-0.18799999999999972</v>
      </c>
    </row>
    <row r="8312" spans="1:14" x14ac:dyDescent="0.25">
      <c r="A8312" s="9" t="s">
        <v>993</v>
      </c>
      <c r="B8312" s="9" t="s">
        <v>34</v>
      </c>
      <c r="C8312" s="9" t="s">
        <v>33</v>
      </c>
      <c r="D8312" s="9" t="s">
        <v>27</v>
      </c>
      <c r="E8312" s="10">
        <v>5346.55</v>
      </c>
      <c r="F8312" s="10">
        <v>0</v>
      </c>
      <c r="G8312" s="10">
        <v>5346.55</v>
      </c>
      <c r="H8312" s="10">
        <v>5574.25</v>
      </c>
      <c r="I8312" s="10">
        <v>-227.69999999999982</v>
      </c>
      <c r="J8312" s="10">
        <v>4.41</v>
      </c>
      <c r="K8312" s="10">
        <v>0</v>
      </c>
      <c r="L8312" s="10">
        <v>4.41</v>
      </c>
      <c r="M8312" s="10">
        <v>4.5979999999999999</v>
      </c>
      <c r="N8312" s="10">
        <v>-0.18799999999999972</v>
      </c>
    </row>
    <row r="8313" spans="1:14" x14ac:dyDescent="0.25">
      <c r="A8313" s="9" t="s">
        <v>993</v>
      </c>
      <c r="B8313" s="9" t="s">
        <v>35</v>
      </c>
      <c r="C8313" s="9" t="s">
        <v>33</v>
      </c>
      <c r="D8313" s="9" t="s">
        <v>27</v>
      </c>
      <c r="E8313" s="10">
        <v>5784.64</v>
      </c>
      <c r="F8313" s="10">
        <v>0</v>
      </c>
      <c r="G8313" s="10">
        <v>5784.64</v>
      </c>
      <c r="H8313" s="10">
        <v>6030.84</v>
      </c>
      <c r="I8313" s="10">
        <v>-246.19999999999982</v>
      </c>
      <c r="J8313" s="10">
        <v>92.61</v>
      </c>
      <c r="K8313" s="10">
        <v>0</v>
      </c>
      <c r="L8313" s="10">
        <v>92.61</v>
      </c>
      <c r="M8313" s="10">
        <v>96.552000000000007</v>
      </c>
      <c r="N8313" s="10">
        <v>-3.9420000000000073</v>
      </c>
    </row>
    <row r="8314" spans="1:14" x14ac:dyDescent="0.25">
      <c r="A8314" s="9" t="s">
        <v>993</v>
      </c>
      <c r="B8314" s="9" t="s">
        <v>36</v>
      </c>
      <c r="C8314" s="9" t="s">
        <v>29</v>
      </c>
      <c r="D8314" s="9" t="s">
        <v>27</v>
      </c>
      <c r="E8314" s="10">
        <v>9952.2000000000007</v>
      </c>
      <c r="F8314" s="10">
        <v>0</v>
      </c>
      <c r="G8314" s="10">
        <v>9952.2000000000007</v>
      </c>
      <c r="H8314" s="10">
        <v>9963.6200000000008</v>
      </c>
      <c r="I8314" s="10">
        <v>-11.420000000000073</v>
      </c>
      <c r="J8314" s="10">
        <v>0</v>
      </c>
      <c r="K8314" s="10">
        <v>0</v>
      </c>
      <c r="L8314" s="10">
        <v>0</v>
      </c>
      <c r="M8314" s="10">
        <v>0</v>
      </c>
      <c r="N8314" s="10">
        <v>0</v>
      </c>
    </row>
    <row r="8315" spans="1:14" x14ac:dyDescent="0.25">
      <c r="A8315" s="9" t="s">
        <v>993</v>
      </c>
      <c r="B8315" s="9" t="s">
        <v>37</v>
      </c>
      <c r="C8315" s="9" t="s">
        <v>29</v>
      </c>
      <c r="D8315" s="9" t="s">
        <v>27</v>
      </c>
      <c r="E8315" s="10">
        <v>23014.53</v>
      </c>
      <c r="F8315" s="10">
        <v>0</v>
      </c>
      <c r="G8315" s="10">
        <v>23014.53</v>
      </c>
      <c r="H8315" s="10">
        <v>23040.94</v>
      </c>
      <c r="I8315" s="10">
        <v>-26.409999999999854</v>
      </c>
      <c r="J8315" s="10">
        <v>0</v>
      </c>
      <c r="K8315" s="10">
        <v>0</v>
      </c>
      <c r="L8315" s="10">
        <v>0</v>
      </c>
      <c r="M8315" s="10">
        <v>0</v>
      </c>
      <c r="N8315" s="10">
        <v>0</v>
      </c>
    </row>
    <row r="8316" spans="1:14" x14ac:dyDescent="0.25">
      <c r="A8316" s="9" t="s">
        <v>993</v>
      </c>
      <c r="B8316" s="9" t="s">
        <v>327</v>
      </c>
      <c r="C8316" s="9" t="s">
        <v>39</v>
      </c>
      <c r="D8316" s="9" t="s">
        <v>40</v>
      </c>
      <c r="E8316" s="10">
        <v>-502645.08</v>
      </c>
      <c r="F8316" s="10">
        <v>0</v>
      </c>
      <c r="G8316" s="10">
        <v>-502645.08</v>
      </c>
      <c r="H8316" s="10">
        <v>-502645.13</v>
      </c>
      <c r="I8316" s="10">
        <v>4.9999999988358468E-2</v>
      </c>
      <c r="J8316" s="10">
        <v>-2988.5</v>
      </c>
      <c r="K8316" s="10">
        <v>0</v>
      </c>
      <c r="L8316" s="10">
        <v>-2988.5</v>
      </c>
      <c r="M8316" s="10">
        <v>-2988.5</v>
      </c>
      <c r="N8316" s="10">
        <v>0</v>
      </c>
    </row>
    <row r="8317" spans="1:14" x14ac:dyDescent="0.25">
      <c r="A8317" s="9" t="s">
        <v>993</v>
      </c>
      <c r="B8317" s="9" t="s">
        <v>92</v>
      </c>
      <c r="C8317" s="9" t="s">
        <v>42</v>
      </c>
      <c r="D8317" s="9" t="s">
        <v>43</v>
      </c>
      <c r="E8317" s="10">
        <v>21.28</v>
      </c>
      <c r="F8317" s="10">
        <v>254.37623762376236</v>
      </c>
      <c r="G8317" s="10">
        <v>-233.09623762376236</v>
      </c>
      <c r="H8317" s="10">
        <v>256.92</v>
      </c>
      <c r="I8317" s="10">
        <v>-235.64000000000001</v>
      </c>
      <c r="J8317" s="10">
        <v>250</v>
      </c>
      <c r="K8317" s="10">
        <v>2988.5</v>
      </c>
      <c r="L8317" s="10">
        <v>-2738.5</v>
      </c>
      <c r="M8317" s="10">
        <v>3018.3850000000002</v>
      </c>
      <c r="N8317" s="10">
        <v>-2768.3850000000002</v>
      </c>
    </row>
    <row r="8318" spans="1:14" x14ac:dyDescent="0.25">
      <c r="A8318" s="9" t="s">
        <v>993</v>
      </c>
      <c r="B8318" s="9" t="s">
        <v>328</v>
      </c>
      <c r="C8318" s="9" t="s">
        <v>42</v>
      </c>
      <c r="D8318" s="9" t="s">
        <v>43</v>
      </c>
      <c r="E8318" s="10">
        <v>2582.89</v>
      </c>
      <c r="F8318" s="10">
        <v>2594.6108374384235</v>
      </c>
      <c r="G8318" s="10">
        <v>-11.720837438423587</v>
      </c>
      <c r="H8318" s="10">
        <v>2633.53</v>
      </c>
      <c r="I8318" s="10">
        <v>-50.640000000000327</v>
      </c>
      <c r="J8318" s="10">
        <v>35700</v>
      </c>
      <c r="K8318" s="10">
        <v>35862</v>
      </c>
      <c r="L8318" s="10">
        <v>-162</v>
      </c>
      <c r="M8318" s="10">
        <v>36399.93</v>
      </c>
      <c r="N8318" s="10">
        <v>-699.93000000000029</v>
      </c>
    </row>
    <row r="8319" spans="1:14" x14ac:dyDescent="0.25">
      <c r="A8319" s="9" t="s">
        <v>993</v>
      </c>
      <c r="B8319" s="9" t="s">
        <v>80</v>
      </c>
      <c r="C8319" s="9" t="s">
        <v>42</v>
      </c>
      <c r="D8319" s="9" t="s">
        <v>43</v>
      </c>
      <c r="E8319" s="10">
        <v>3507.15</v>
      </c>
      <c r="F8319" s="10">
        <v>3499.5323383084578</v>
      </c>
      <c r="G8319" s="10">
        <v>7.6176616915422528</v>
      </c>
      <c r="H8319" s="10">
        <v>3517.03</v>
      </c>
      <c r="I8319" s="10">
        <v>-9.8800000000001091</v>
      </c>
      <c r="J8319" s="10">
        <v>2995</v>
      </c>
      <c r="K8319" s="10">
        <v>2988.5004975124384</v>
      </c>
      <c r="L8319" s="10">
        <v>6.4995024875615854</v>
      </c>
      <c r="M8319" s="10">
        <v>3003.4430000000002</v>
      </c>
      <c r="N8319" s="10">
        <v>-8.443000000000211</v>
      </c>
    </row>
    <row r="8320" spans="1:14" x14ac:dyDescent="0.25">
      <c r="A8320" s="9" t="s">
        <v>993</v>
      </c>
      <c r="B8320" s="9" t="s">
        <v>329</v>
      </c>
      <c r="C8320" s="9" t="s">
        <v>42</v>
      </c>
      <c r="D8320" s="9" t="s">
        <v>43</v>
      </c>
      <c r="E8320" s="10">
        <v>5927.99</v>
      </c>
      <c r="F8320" s="10">
        <v>5954.8866995073895</v>
      </c>
      <c r="G8320" s="10">
        <v>-26.896699507389712</v>
      </c>
      <c r="H8320" s="10">
        <v>6044.21</v>
      </c>
      <c r="I8320" s="10">
        <v>-116.22000000000025</v>
      </c>
      <c r="J8320" s="10">
        <v>35700</v>
      </c>
      <c r="K8320" s="10">
        <v>35862</v>
      </c>
      <c r="L8320" s="10">
        <v>-162</v>
      </c>
      <c r="M8320" s="10">
        <v>36399.93</v>
      </c>
      <c r="N8320" s="10">
        <v>-699.93000000000029</v>
      </c>
    </row>
    <row r="8321" spans="1:14" x14ac:dyDescent="0.25">
      <c r="A8321" s="9" t="s">
        <v>993</v>
      </c>
      <c r="B8321" s="9" t="s">
        <v>330</v>
      </c>
      <c r="C8321" s="9" t="s">
        <v>42</v>
      </c>
      <c r="D8321" s="9" t="s">
        <v>43</v>
      </c>
      <c r="E8321" s="10">
        <v>10926.69</v>
      </c>
      <c r="F8321" s="10">
        <v>10677.192118226601</v>
      </c>
      <c r="G8321" s="10">
        <v>249.49788177339906</v>
      </c>
      <c r="H8321" s="10">
        <v>10837.35</v>
      </c>
      <c r="I8321" s="10">
        <v>89.340000000000146</v>
      </c>
      <c r="J8321" s="10">
        <v>36700</v>
      </c>
      <c r="K8321" s="10">
        <v>35862</v>
      </c>
      <c r="L8321" s="10">
        <v>838</v>
      </c>
      <c r="M8321" s="10">
        <v>36399.93</v>
      </c>
      <c r="N8321" s="10">
        <v>300.06999999999971</v>
      </c>
    </row>
    <row r="8322" spans="1:14" x14ac:dyDescent="0.25">
      <c r="A8322" s="9" t="s">
        <v>993</v>
      </c>
      <c r="B8322" s="9" t="s">
        <v>84</v>
      </c>
      <c r="C8322" s="9" t="s">
        <v>42</v>
      </c>
      <c r="D8322" s="9" t="s">
        <v>43</v>
      </c>
      <c r="E8322" s="10">
        <v>14701.02</v>
      </c>
      <c r="F8322" s="10">
        <v>14571.803921568628</v>
      </c>
      <c r="G8322" s="10">
        <v>129.21607843137281</v>
      </c>
      <c r="H8322" s="10">
        <v>14863.24</v>
      </c>
      <c r="I8322" s="10">
        <v>-162.21999999999935</v>
      </c>
      <c r="J8322" s="10">
        <v>36180</v>
      </c>
      <c r="K8322" s="10">
        <v>35862</v>
      </c>
      <c r="L8322" s="10">
        <v>318</v>
      </c>
      <c r="M8322" s="10">
        <v>36579.24</v>
      </c>
      <c r="N8322" s="10">
        <v>-399.23999999999796</v>
      </c>
    </row>
    <row r="8323" spans="1:14" x14ac:dyDescent="0.25">
      <c r="A8323" s="9" t="s">
        <v>993</v>
      </c>
      <c r="B8323" s="9" t="s">
        <v>331</v>
      </c>
      <c r="C8323" s="9" t="s">
        <v>42</v>
      </c>
      <c r="D8323" s="9" t="s">
        <v>43</v>
      </c>
      <c r="E8323" s="10">
        <v>23769.75</v>
      </c>
      <c r="F8323" s="10">
        <v>23101.103448275862</v>
      </c>
      <c r="G8323" s="10">
        <v>668.64655172413768</v>
      </c>
      <c r="H8323" s="10">
        <v>23447.62</v>
      </c>
      <c r="I8323" s="10">
        <v>322.13000000000102</v>
      </c>
      <c r="J8323" s="10">
        <v>3075</v>
      </c>
      <c r="K8323" s="10">
        <v>2988.4995073891628</v>
      </c>
      <c r="L8323" s="10">
        <v>86.500492610837227</v>
      </c>
      <c r="M8323" s="10">
        <v>3033.3270000000002</v>
      </c>
      <c r="N8323" s="10">
        <v>41.672999999999774</v>
      </c>
    </row>
    <row r="8324" spans="1:14" x14ac:dyDescent="0.25">
      <c r="A8324" s="9" t="s">
        <v>993</v>
      </c>
      <c r="B8324" s="9" t="s">
        <v>332</v>
      </c>
      <c r="C8324" s="9" t="s">
        <v>42</v>
      </c>
      <c r="D8324" s="9" t="s">
        <v>43</v>
      </c>
      <c r="E8324" s="10">
        <v>26230.58</v>
      </c>
      <c r="F8324" s="10">
        <v>24918.709359605913</v>
      </c>
      <c r="G8324" s="10">
        <v>1311.8706403940887</v>
      </c>
      <c r="H8324" s="10">
        <v>25292.49</v>
      </c>
      <c r="I8324" s="10">
        <v>938.09000000000015</v>
      </c>
      <c r="J8324" s="10">
        <v>37750</v>
      </c>
      <c r="K8324" s="10">
        <v>35862</v>
      </c>
      <c r="L8324" s="10">
        <v>1888</v>
      </c>
      <c r="M8324" s="10">
        <v>36399.93</v>
      </c>
      <c r="N8324" s="10">
        <v>1350.0699999999997</v>
      </c>
    </row>
    <row r="8325" spans="1:14" x14ac:dyDescent="0.25">
      <c r="A8325" s="9" t="s">
        <v>993</v>
      </c>
      <c r="B8325" s="9" t="s">
        <v>87</v>
      </c>
      <c r="C8325" s="9" t="s">
        <v>42</v>
      </c>
      <c r="D8325" s="9" t="s">
        <v>43</v>
      </c>
      <c r="E8325" s="10">
        <v>48119.4</v>
      </c>
      <c r="F8325" s="10">
        <v>47696.457711442788</v>
      </c>
      <c r="G8325" s="10">
        <v>422.94228855721303</v>
      </c>
      <c r="H8325" s="10">
        <v>47934.94</v>
      </c>
      <c r="I8325" s="10">
        <v>184.45999999999913</v>
      </c>
      <c r="J8325" s="10">
        <v>36180</v>
      </c>
      <c r="K8325" s="10">
        <v>35862</v>
      </c>
      <c r="L8325" s="10">
        <v>318</v>
      </c>
      <c r="M8325" s="10">
        <v>36041.31</v>
      </c>
      <c r="N8325" s="10">
        <v>138.69000000000233</v>
      </c>
    </row>
    <row r="8326" spans="1:14" x14ac:dyDescent="0.25">
      <c r="A8326" s="9" t="s">
        <v>993</v>
      </c>
      <c r="B8326" s="9" t="s">
        <v>88</v>
      </c>
      <c r="C8326" s="9" t="s">
        <v>42</v>
      </c>
      <c r="D8326" s="9" t="s">
        <v>43</v>
      </c>
      <c r="E8326" s="10">
        <v>182459.03</v>
      </c>
      <c r="F8326" s="10">
        <v>181638.51485148515</v>
      </c>
      <c r="G8326" s="10">
        <v>820.51514851485263</v>
      </c>
      <c r="H8326" s="10">
        <v>183454.9</v>
      </c>
      <c r="I8326" s="10">
        <v>-995.86999999999534</v>
      </c>
      <c r="J8326" s="10">
        <v>36024</v>
      </c>
      <c r="K8326" s="10">
        <v>35862</v>
      </c>
      <c r="L8326" s="10">
        <v>162</v>
      </c>
      <c r="M8326" s="10">
        <v>36220.620000000003</v>
      </c>
      <c r="N8326" s="10">
        <v>-196.62000000000262</v>
      </c>
    </row>
    <row r="8327" spans="1:14" x14ac:dyDescent="0.25">
      <c r="A8327" s="9" t="s">
        <v>993</v>
      </c>
      <c r="B8327" s="9" t="s">
        <v>333</v>
      </c>
      <c r="C8327" s="9" t="s">
        <v>42</v>
      </c>
      <c r="D8327" s="9" t="s">
        <v>53</v>
      </c>
      <c r="E8327" s="10">
        <v>135137.70000000001</v>
      </c>
      <c r="F8327" s="10">
        <v>134620.42786069651</v>
      </c>
      <c r="G8327" s="10">
        <v>517.27213930350263</v>
      </c>
      <c r="H8327" s="10">
        <v>135293.53</v>
      </c>
      <c r="I8327" s="10">
        <v>-155.82999999998719</v>
      </c>
      <c r="J8327" s="10">
        <v>27000</v>
      </c>
      <c r="K8327" s="10">
        <v>26896.500497512436</v>
      </c>
      <c r="L8327" s="10">
        <v>103.49950248756431</v>
      </c>
      <c r="M8327" s="10">
        <v>27030.983</v>
      </c>
      <c r="N8327" s="10">
        <v>-30.983000000000175</v>
      </c>
    </row>
    <row r="8328" spans="1:14" x14ac:dyDescent="0.25">
      <c r="A8328" s="9" t="s">
        <v>993</v>
      </c>
      <c r="B8328" s="9" t="s">
        <v>54</v>
      </c>
      <c r="C8328" s="9" t="s">
        <v>42</v>
      </c>
      <c r="D8328" s="9" t="s">
        <v>55</v>
      </c>
      <c r="E8328" s="10">
        <v>1810.68</v>
      </c>
      <c r="F8328" s="10">
        <v>1775.1666666666667</v>
      </c>
      <c r="G8328" s="10">
        <v>35.513333333333321</v>
      </c>
      <c r="H8328" s="10">
        <v>1810.67</v>
      </c>
      <c r="I8328" s="10">
        <v>9.9999999999909051E-3</v>
      </c>
      <c r="J8328" s="10">
        <v>329.21300000000002</v>
      </c>
      <c r="K8328" s="10">
        <v>322.75784313725495</v>
      </c>
      <c r="L8328" s="10">
        <v>6.4551568627450706</v>
      </c>
      <c r="M8328" s="10">
        <v>329.21300000000002</v>
      </c>
      <c r="N8328" s="10">
        <v>0</v>
      </c>
    </row>
    <row r="8329" spans="1:14" x14ac:dyDescent="0.25">
      <c r="A8329" s="9" t="s">
        <v>994</v>
      </c>
      <c r="B8329" s="9" t="s">
        <v>25</v>
      </c>
      <c r="C8329" s="9" t="s">
        <v>26</v>
      </c>
      <c r="D8329" s="9" t="s">
        <v>27</v>
      </c>
      <c r="E8329" s="10">
        <v>1275.07</v>
      </c>
      <c r="F8329" s="10">
        <v>0</v>
      </c>
      <c r="G8329" s="10">
        <v>1275.07</v>
      </c>
      <c r="H8329" s="10">
        <v>0</v>
      </c>
      <c r="I8329" s="10">
        <v>1275.07</v>
      </c>
      <c r="J8329" s="10">
        <v>0</v>
      </c>
      <c r="K8329" s="10">
        <v>0</v>
      </c>
      <c r="L8329" s="10">
        <v>0</v>
      </c>
      <c r="M8329" s="10">
        <v>0</v>
      </c>
      <c r="N8329" s="10">
        <v>0</v>
      </c>
    </row>
    <row r="8330" spans="1:14" x14ac:dyDescent="0.25">
      <c r="A8330" s="9" t="s">
        <v>994</v>
      </c>
      <c r="B8330" s="9" t="s">
        <v>28</v>
      </c>
      <c r="C8330" s="9" t="s">
        <v>29</v>
      </c>
      <c r="D8330" s="9" t="s">
        <v>27</v>
      </c>
      <c r="E8330" s="10">
        <v>1.25</v>
      </c>
      <c r="F8330" s="10">
        <v>0</v>
      </c>
      <c r="G8330" s="10">
        <v>1.25</v>
      </c>
      <c r="H8330" s="10">
        <v>1.24</v>
      </c>
      <c r="I8330" s="10">
        <v>1.0000000000000009E-2</v>
      </c>
      <c r="J8330" s="10">
        <v>0</v>
      </c>
      <c r="K8330" s="10">
        <v>0</v>
      </c>
      <c r="L8330" s="10">
        <v>0</v>
      </c>
      <c r="M8330" s="10">
        <v>0</v>
      </c>
      <c r="N8330" s="10">
        <v>0</v>
      </c>
    </row>
    <row r="8331" spans="1:14" x14ac:dyDescent="0.25">
      <c r="A8331" s="9" t="s">
        <v>994</v>
      </c>
      <c r="B8331" s="9" t="s">
        <v>30</v>
      </c>
      <c r="C8331" s="9" t="s">
        <v>29</v>
      </c>
      <c r="D8331" s="9" t="s">
        <v>27</v>
      </c>
      <c r="E8331" s="10">
        <v>29.11</v>
      </c>
      <c r="F8331" s="10">
        <v>0</v>
      </c>
      <c r="G8331" s="10">
        <v>29.11</v>
      </c>
      <c r="H8331" s="10">
        <v>28.97</v>
      </c>
      <c r="I8331" s="10">
        <v>0.14000000000000057</v>
      </c>
      <c r="J8331" s="10">
        <v>0</v>
      </c>
      <c r="K8331" s="10">
        <v>0</v>
      </c>
      <c r="L8331" s="10">
        <v>0</v>
      </c>
      <c r="M8331" s="10">
        <v>0</v>
      </c>
      <c r="N8331" s="10">
        <v>0</v>
      </c>
    </row>
    <row r="8332" spans="1:14" x14ac:dyDescent="0.25">
      <c r="A8332" s="9" t="s">
        <v>994</v>
      </c>
      <c r="B8332" s="9" t="s">
        <v>31</v>
      </c>
      <c r="C8332" s="9" t="s">
        <v>29</v>
      </c>
      <c r="D8332" s="9" t="s">
        <v>27</v>
      </c>
      <c r="E8332" s="10">
        <v>195.46</v>
      </c>
      <c r="F8332" s="10">
        <v>0</v>
      </c>
      <c r="G8332" s="10">
        <v>195.46</v>
      </c>
      <c r="H8332" s="10">
        <v>194.54</v>
      </c>
      <c r="I8332" s="10">
        <v>0.92000000000001592</v>
      </c>
      <c r="J8332" s="10">
        <v>0</v>
      </c>
      <c r="K8332" s="10">
        <v>0</v>
      </c>
      <c r="L8332" s="10">
        <v>0</v>
      </c>
      <c r="M8332" s="10">
        <v>0</v>
      </c>
      <c r="N8332" s="10">
        <v>0</v>
      </c>
    </row>
    <row r="8333" spans="1:14" x14ac:dyDescent="0.25">
      <c r="A8333" s="9" t="s">
        <v>994</v>
      </c>
      <c r="B8333" s="9" t="s">
        <v>32</v>
      </c>
      <c r="C8333" s="9" t="s">
        <v>33</v>
      </c>
      <c r="D8333" s="9" t="s">
        <v>27</v>
      </c>
      <c r="E8333" s="10">
        <v>1146.23</v>
      </c>
      <c r="F8333" s="10">
        <v>0</v>
      </c>
      <c r="G8333" s="10">
        <v>1146.23</v>
      </c>
      <c r="H8333" s="10">
        <v>1422.67</v>
      </c>
      <c r="I8333" s="10">
        <v>-276.44000000000005</v>
      </c>
      <c r="J8333" s="10">
        <v>3.25</v>
      </c>
      <c r="K8333" s="10">
        <v>0</v>
      </c>
      <c r="L8333" s="10">
        <v>3.25</v>
      </c>
      <c r="M8333" s="10">
        <v>4.0339999999999998</v>
      </c>
      <c r="N8333" s="10">
        <v>-0.78399999999999981</v>
      </c>
    </row>
    <row r="8334" spans="1:14" x14ac:dyDescent="0.25">
      <c r="A8334" s="9" t="s">
        <v>994</v>
      </c>
      <c r="B8334" s="9" t="s">
        <v>36</v>
      </c>
      <c r="C8334" s="9" t="s">
        <v>29</v>
      </c>
      <c r="D8334" s="9" t="s">
        <v>27</v>
      </c>
      <c r="E8334" s="10">
        <v>2189.85</v>
      </c>
      <c r="F8334" s="10">
        <v>0</v>
      </c>
      <c r="G8334" s="10">
        <v>2189.85</v>
      </c>
      <c r="H8334" s="10">
        <v>2179.6</v>
      </c>
      <c r="I8334" s="10">
        <v>10.25</v>
      </c>
      <c r="J8334" s="10">
        <v>0</v>
      </c>
      <c r="K8334" s="10">
        <v>0</v>
      </c>
      <c r="L8334" s="10">
        <v>0</v>
      </c>
      <c r="M8334" s="10">
        <v>0</v>
      </c>
      <c r="N8334" s="10">
        <v>0</v>
      </c>
    </row>
    <row r="8335" spans="1:14" x14ac:dyDescent="0.25">
      <c r="A8335" s="9" t="s">
        <v>994</v>
      </c>
      <c r="B8335" s="9" t="s">
        <v>34</v>
      </c>
      <c r="C8335" s="9" t="s">
        <v>33</v>
      </c>
      <c r="D8335" s="9" t="s">
        <v>27</v>
      </c>
      <c r="E8335" s="10">
        <v>3940.2</v>
      </c>
      <c r="F8335" s="10">
        <v>0</v>
      </c>
      <c r="G8335" s="10">
        <v>3940.2</v>
      </c>
      <c r="H8335" s="10">
        <v>4890.4799999999996</v>
      </c>
      <c r="I8335" s="10">
        <v>-950.27999999999975</v>
      </c>
      <c r="J8335" s="10">
        <v>3.25</v>
      </c>
      <c r="K8335" s="10">
        <v>0</v>
      </c>
      <c r="L8335" s="10">
        <v>3.25</v>
      </c>
      <c r="M8335" s="10">
        <v>4.0339999999999998</v>
      </c>
      <c r="N8335" s="10">
        <v>-0.78399999999999981</v>
      </c>
    </row>
    <row r="8336" spans="1:14" x14ac:dyDescent="0.25">
      <c r="A8336" s="9" t="s">
        <v>994</v>
      </c>
      <c r="B8336" s="9" t="s">
        <v>37</v>
      </c>
      <c r="C8336" s="9" t="s">
        <v>29</v>
      </c>
      <c r="D8336" s="9" t="s">
        <v>27</v>
      </c>
      <c r="E8336" s="10">
        <v>5064.05</v>
      </c>
      <c r="F8336" s="10">
        <v>0</v>
      </c>
      <c r="G8336" s="10">
        <v>5064.05</v>
      </c>
      <c r="H8336" s="10">
        <v>5040.34</v>
      </c>
      <c r="I8336" s="10">
        <v>23.710000000000036</v>
      </c>
      <c r="J8336" s="10">
        <v>0</v>
      </c>
      <c r="K8336" s="10">
        <v>0</v>
      </c>
      <c r="L8336" s="10">
        <v>0</v>
      </c>
      <c r="M8336" s="10">
        <v>0</v>
      </c>
      <c r="N8336" s="10">
        <v>0</v>
      </c>
    </row>
    <row r="8337" spans="1:14" x14ac:dyDescent="0.25">
      <c r="A8337" s="9" t="s">
        <v>994</v>
      </c>
      <c r="B8337" s="9" t="s">
        <v>35</v>
      </c>
      <c r="C8337" s="9" t="s">
        <v>33</v>
      </c>
      <c r="D8337" s="9" t="s">
        <v>27</v>
      </c>
      <c r="E8337" s="10">
        <v>4263.0600000000004</v>
      </c>
      <c r="F8337" s="10">
        <v>0</v>
      </c>
      <c r="G8337" s="10">
        <v>4263.0600000000004</v>
      </c>
      <c r="H8337" s="10">
        <v>5291.24</v>
      </c>
      <c r="I8337" s="10">
        <v>-1028.1799999999994</v>
      </c>
      <c r="J8337" s="10">
        <v>68.25</v>
      </c>
      <c r="K8337" s="10">
        <v>0</v>
      </c>
      <c r="L8337" s="10">
        <v>68.25</v>
      </c>
      <c r="M8337" s="10">
        <v>84.710999999999999</v>
      </c>
      <c r="N8337" s="10">
        <v>-16.460999999999999</v>
      </c>
    </row>
    <row r="8338" spans="1:14" x14ac:dyDescent="0.25">
      <c r="A8338" s="9" t="s">
        <v>994</v>
      </c>
      <c r="B8338" s="9" t="s">
        <v>382</v>
      </c>
      <c r="C8338" s="9" t="s">
        <v>39</v>
      </c>
      <c r="D8338" s="9" t="s">
        <v>40</v>
      </c>
      <c r="E8338" s="10">
        <v>-193169.13</v>
      </c>
      <c r="F8338" s="10">
        <v>0</v>
      </c>
      <c r="G8338" s="10">
        <v>-193169.13</v>
      </c>
      <c r="H8338" s="10">
        <v>-193169.13</v>
      </c>
      <c r="I8338" s="10">
        <v>0</v>
      </c>
      <c r="J8338" s="10">
        <v>-1311</v>
      </c>
      <c r="K8338" s="10">
        <v>0</v>
      </c>
      <c r="L8338" s="10">
        <v>-1311</v>
      </c>
      <c r="M8338" s="10">
        <v>-1311</v>
      </c>
      <c r="N8338" s="10">
        <v>0</v>
      </c>
    </row>
    <row r="8339" spans="1:14" x14ac:dyDescent="0.25">
      <c r="A8339" s="9" t="s">
        <v>994</v>
      </c>
      <c r="B8339" s="9" t="s">
        <v>383</v>
      </c>
      <c r="C8339" s="9" t="s">
        <v>42</v>
      </c>
      <c r="D8339" s="9" t="s">
        <v>43</v>
      </c>
      <c r="E8339" s="10">
        <v>197.96</v>
      </c>
      <c r="F8339" s="10">
        <v>51.392156862745097</v>
      </c>
      <c r="G8339" s="10">
        <v>146.5678431372549</v>
      </c>
      <c r="H8339" s="10">
        <v>52.42</v>
      </c>
      <c r="I8339" s="10">
        <v>145.54000000000002</v>
      </c>
      <c r="J8339" s="10">
        <v>5050</v>
      </c>
      <c r="K8339" s="10">
        <v>1311</v>
      </c>
      <c r="L8339" s="10">
        <v>3739</v>
      </c>
      <c r="M8339" s="10">
        <v>1337.22</v>
      </c>
      <c r="N8339" s="10">
        <v>3712.7799999999997</v>
      </c>
    </row>
    <row r="8340" spans="1:14" x14ac:dyDescent="0.25">
      <c r="A8340" s="9" t="s">
        <v>994</v>
      </c>
      <c r="B8340" s="9" t="s">
        <v>384</v>
      </c>
      <c r="C8340" s="9" t="s">
        <v>42</v>
      </c>
      <c r="D8340" s="9" t="s">
        <v>43</v>
      </c>
      <c r="E8340" s="10">
        <v>1052.0999999999999</v>
      </c>
      <c r="F8340" s="10">
        <v>1050.8965517241381</v>
      </c>
      <c r="G8340" s="10">
        <v>1.2034482758617742</v>
      </c>
      <c r="H8340" s="10">
        <v>1066.6600000000001</v>
      </c>
      <c r="I8340" s="10">
        <v>-14.560000000000173</v>
      </c>
      <c r="J8340" s="10">
        <v>31500</v>
      </c>
      <c r="K8340" s="10">
        <v>31464</v>
      </c>
      <c r="L8340" s="10">
        <v>36</v>
      </c>
      <c r="M8340" s="10">
        <v>31935.96</v>
      </c>
      <c r="N8340" s="10">
        <v>-435.95999999999913</v>
      </c>
    </row>
    <row r="8341" spans="1:14" x14ac:dyDescent="0.25">
      <c r="A8341" s="9" t="s">
        <v>994</v>
      </c>
      <c r="B8341" s="9" t="s">
        <v>385</v>
      </c>
      <c r="C8341" s="9" t="s">
        <v>42</v>
      </c>
      <c r="D8341" s="9" t="s">
        <v>43</v>
      </c>
      <c r="E8341" s="10">
        <v>1484.17</v>
      </c>
      <c r="F8341" s="10">
        <v>1514.2089552238806</v>
      </c>
      <c r="G8341" s="10">
        <v>-30.038955223880521</v>
      </c>
      <c r="H8341" s="10">
        <v>1521.78</v>
      </c>
      <c r="I8341" s="10">
        <v>-37.6099999999999</v>
      </c>
      <c r="J8341" s="10">
        <v>1285</v>
      </c>
      <c r="K8341" s="10">
        <v>1311</v>
      </c>
      <c r="L8341" s="10">
        <v>-26</v>
      </c>
      <c r="M8341" s="10">
        <v>1317.5550000000001</v>
      </c>
      <c r="N8341" s="10">
        <v>-32.555000000000064</v>
      </c>
    </row>
    <row r="8342" spans="1:14" x14ac:dyDescent="0.25">
      <c r="A8342" s="9" t="s">
        <v>994</v>
      </c>
      <c r="B8342" s="9" t="s">
        <v>386</v>
      </c>
      <c r="C8342" s="9" t="s">
        <v>42</v>
      </c>
      <c r="D8342" s="9" t="s">
        <v>43</v>
      </c>
      <c r="E8342" s="10">
        <v>5012.8500000000004</v>
      </c>
      <c r="F8342" s="10">
        <v>4845.4554455445541</v>
      </c>
      <c r="G8342" s="10">
        <v>167.39455445544627</v>
      </c>
      <c r="H8342" s="10">
        <v>4893.91</v>
      </c>
      <c r="I8342" s="10">
        <v>118.94000000000051</v>
      </c>
      <c r="J8342" s="10">
        <v>32551</v>
      </c>
      <c r="K8342" s="10">
        <v>31464</v>
      </c>
      <c r="L8342" s="10">
        <v>1087</v>
      </c>
      <c r="M8342" s="10">
        <v>31778.639999999999</v>
      </c>
      <c r="N8342" s="10">
        <v>772.36000000000058</v>
      </c>
    </row>
    <row r="8343" spans="1:14" x14ac:dyDescent="0.25">
      <c r="A8343" s="9" t="s">
        <v>994</v>
      </c>
      <c r="B8343" s="9" t="s">
        <v>387</v>
      </c>
      <c r="C8343" s="9" t="s">
        <v>42</v>
      </c>
      <c r="D8343" s="9" t="s">
        <v>43</v>
      </c>
      <c r="E8343" s="10">
        <v>5138.33</v>
      </c>
      <c r="F8343" s="10">
        <v>5181.8029556650245</v>
      </c>
      <c r="G8343" s="10">
        <v>-43.472955665024529</v>
      </c>
      <c r="H8343" s="10">
        <v>5259.53</v>
      </c>
      <c r="I8343" s="10">
        <v>-121.19999999999982</v>
      </c>
      <c r="J8343" s="10">
        <v>31200</v>
      </c>
      <c r="K8343" s="10">
        <v>31464</v>
      </c>
      <c r="L8343" s="10">
        <v>-264</v>
      </c>
      <c r="M8343" s="10">
        <v>31935.96</v>
      </c>
      <c r="N8343" s="10">
        <v>-735.95999999999913</v>
      </c>
    </row>
    <row r="8344" spans="1:14" x14ac:dyDescent="0.25">
      <c r="A8344" s="9" t="s">
        <v>994</v>
      </c>
      <c r="B8344" s="9" t="s">
        <v>388</v>
      </c>
      <c r="C8344" s="9" t="s">
        <v>42</v>
      </c>
      <c r="D8344" s="9" t="s">
        <v>43</v>
      </c>
      <c r="E8344" s="10">
        <v>8798.39</v>
      </c>
      <c r="F8344" s="10">
        <v>8672.425742574258</v>
      </c>
      <c r="G8344" s="10">
        <v>125.96425742574138</v>
      </c>
      <c r="H8344" s="10">
        <v>8759.15</v>
      </c>
      <c r="I8344" s="10">
        <v>39.239999999999782</v>
      </c>
      <c r="J8344" s="10">
        <v>31921</v>
      </c>
      <c r="K8344" s="10">
        <v>31464</v>
      </c>
      <c r="L8344" s="10">
        <v>457</v>
      </c>
      <c r="M8344" s="10">
        <v>31778.639999999999</v>
      </c>
      <c r="N8344" s="10">
        <v>142.36000000000058</v>
      </c>
    </row>
    <row r="8345" spans="1:14" x14ac:dyDescent="0.25">
      <c r="A8345" s="9" t="s">
        <v>994</v>
      </c>
      <c r="B8345" s="9" t="s">
        <v>389</v>
      </c>
      <c r="C8345" s="9" t="s">
        <v>42</v>
      </c>
      <c r="D8345" s="9" t="s">
        <v>43</v>
      </c>
      <c r="E8345" s="10">
        <v>10293.959999999999</v>
      </c>
      <c r="F8345" s="10">
        <v>10317.566502463054</v>
      </c>
      <c r="G8345" s="10">
        <v>-23.606502463055222</v>
      </c>
      <c r="H8345" s="10">
        <v>10472.33</v>
      </c>
      <c r="I8345" s="10">
        <v>-178.3700000000008</v>
      </c>
      <c r="J8345" s="10">
        <v>1308</v>
      </c>
      <c r="K8345" s="10">
        <v>1311</v>
      </c>
      <c r="L8345" s="10">
        <v>-3</v>
      </c>
      <c r="M8345" s="10">
        <v>1330.665</v>
      </c>
      <c r="N8345" s="10">
        <v>-22.664999999999964</v>
      </c>
    </row>
    <row r="8346" spans="1:14" x14ac:dyDescent="0.25">
      <c r="A8346" s="9" t="s">
        <v>994</v>
      </c>
      <c r="B8346" s="9" t="s">
        <v>390</v>
      </c>
      <c r="C8346" s="9" t="s">
        <v>42</v>
      </c>
      <c r="D8346" s="9" t="s">
        <v>43</v>
      </c>
      <c r="E8346" s="10">
        <v>12086.08</v>
      </c>
      <c r="F8346" s="10">
        <v>11883.635467980295</v>
      </c>
      <c r="G8346" s="10">
        <v>202.44453201970464</v>
      </c>
      <c r="H8346" s="10">
        <v>12061.89</v>
      </c>
      <c r="I8346" s="10">
        <v>24.190000000000509</v>
      </c>
      <c r="J8346" s="10">
        <v>32000</v>
      </c>
      <c r="K8346" s="10">
        <v>31464</v>
      </c>
      <c r="L8346" s="10">
        <v>536</v>
      </c>
      <c r="M8346" s="10">
        <v>31935.96</v>
      </c>
      <c r="N8346" s="10">
        <v>64.040000000000873</v>
      </c>
    </row>
    <row r="8347" spans="1:14" x14ac:dyDescent="0.25">
      <c r="A8347" s="9" t="s">
        <v>994</v>
      </c>
      <c r="B8347" s="9" t="s">
        <v>391</v>
      </c>
      <c r="C8347" s="9" t="s">
        <v>42</v>
      </c>
      <c r="D8347" s="9" t="s">
        <v>43</v>
      </c>
      <c r="E8347" s="10">
        <v>16737.669999999998</v>
      </c>
      <c r="F8347" s="10">
        <v>16641.940886699507</v>
      </c>
      <c r="G8347" s="10">
        <v>95.729113300491008</v>
      </c>
      <c r="H8347" s="10">
        <v>16891.57</v>
      </c>
      <c r="I8347" s="10">
        <v>-153.90000000000146</v>
      </c>
      <c r="J8347" s="10">
        <v>31645</v>
      </c>
      <c r="K8347" s="10">
        <v>31464</v>
      </c>
      <c r="L8347" s="10">
        <v>181</v>
      </c>
      <c r="M8347" s="10">
        <v>31935.96</v>
      </c>
      <c r="N8347" s="10">
        <v>-290.95999999999913</v>
      </c>
    </row>
    <row r="8348" spans="1:14" x14ac:dyDescent="0.25">
      <c r="A8348" s="9" t="s">
        <v>994</v>
      </c>
      <c r="B8348" s="9" t="s">
        <v>392</v>
      </c>
      <c r="C8348" s="9" t="s">
        <v>42</v>
      </c>
      <c r="D8348" s="9" t="s">
        <v>43</v>
      </c>
      <c r="E8348" s="10">
        <v>76300.41</v>
      </c>
      <c r="F8348" s="10">
        <v>75972.029702970292</v>
      </c>
      <c r="G8348" s="10">
        <v>328.38029702971107</v>
      </c>
      <c r="H8348" s="10">
        <v>76731.75</v>
      </c>
      <c r="I8348" s="10">
        <v>-431.33999999999651</v>
      </c>
      <c r="J8348" s="10">
        <v>31600</v>
      </c>
      <c r="K8348" s="10">
        <v>31464</v>
      </c>
      <c r="L8348" s="10">
        <v>136</v>
      </c>
      <c r="M8348" s="10">
        <v>31778.639999999999</v>
      </c>
      <c r="N8348" s="10">
        <v>-178.63999999999942</v>
      </c>
    </row>
    <row r="8349" spans="1:14" x14ac:dyDescent="0.25">
      <c r="A8349" s="9" t="s">
        <v>994</v>
      </c>
      <c r="B8349" s="9" t="s">
        <v>379</v>
      </c>
      <c r="C8349" s="9" t="s">
        <v>42</v>
      </c>
      <c r="D8349" s="9" t="s">
        <v>53</v>
      </c>
      <c r="E8349" s="10">
        <v>37566.730000000003</v>
      </c>
      <c r="F8349" s="10">
        <v>35832.736318407959</v>
      </c>
      <c r="G8349" s="10">
        <v>1733.9936815920446</v>
      </c>
      <c r="H8349" s="10">
        <v>36011.9</v>
      </c>
      <c r="I8349" s="10">
        <v>1554.8300000000017</v>
      </c>
      <c r="J8349" s="10">
        <v>5941</v>
      </c>
      <c r="K8349" s="10">
        <v>5883.7681592039798</v>
      </c>
      <c r="L8349" s="10">
        <v>57.231840796020151</v>
      </c>
      <c r="M8349" s="10">
        <v>5913.1869999999999</v>
      </c>
      <c r="N8349" s="10">
        <v>27.813000000000102</v>
      </c>
    </row>
    <row r="8350" spans="1:14" x14ac:dyDescent="0.25">
      <c r="A8350" s="9" t="s">
        <v>994</v>
      </c>
      <c r="B8350" s="9" t="s">
        <v>54</v>
      </c>
      <c r="C8350" s="9" t="s">
        <v>42</v>
      </c>
      <c r="D8350" s="9" t="s">
        <v>55</v>
      </c>
      <c r="E8350" s="10">
        <v>396.2</v>
      </c>
      <c r="F8350" s="10">
        <v>389.37254901960785</v>
      </c>
      <c r="G8350" s="10">
        <v>6.8274509803921433</v>
      </c>
      <c r="H8350" s="10">
        <v>397.16</v>
      </c>
      <c r="I8350" s="10">
        <v>-0.96000000000003638</v>
      </c>
      <c r="J8350" s="10">
        <v>72.036000000000001</v>
      </c>
      <c r="K8350" s="10">
        <v>70.794117647058812</v>
      </c>
      <c r="L8350" s="10">
        <v>1.2418823529411895</v>
      </c>
      <c r="M8350" s="10">
        <v>72.209999999999994</v>
      </c>
      <c r="N8350" s="10">
        <v>-0.17399999999999238</v>
      </c>
    </row>
    <row r="8351" spans="1:14" x14ac:dyDescent="0.25">
      <c r="A8351" s="9" t="s">
        <v>995</v>
      </c>
      <c r="B8351" s="9" t="s">
        <v>25</v>
      </c>
      <c r="C8351" s="9" t="s">
        <v>26</v>
      </c>
      <c r="D8351" s="9" t="s">
        <v>27</v>
      </c>
      <c r="E8351" s="10">
        <v>-11511.76</v>
      </c>
      <c r="F8351" s="10">
        <v>0</v>
      </c>
      <c r="G8351" s="10">
        <v>-11511.76</v>
      </c>
      <c r="H8351" s="10">
        <v>0</v>
      </c>
      <c r="I8351" s="10">
        <v>-11511.76</v>
      </c>
      <c r="J8351" s="10">
        <v>0</v>
      </c>
      <c r="K8351" s="10">
        <v>0</v>
      </c>
      <c r="L8351" s="10">
        <v>0</v>
      </c>
      <c r="M8351" s="10">
        <v>0</v>
      </c>
      <c r="N8351" s="10">
        <v>0</v>
      </c>
    </row>
    <row r="8352" spans="1:14" x14ac:dyDescent="0.25">
      <c r="A8352" s="9" t="s">
        <v>995</v>
      </c>
      <c r="B8352" s="9" t="s">
        <v>28</v>
      </c>
      <c r="C8352" s="9" t="s">
        <v>29</v>
      </c>
      <c r="D8352" s="9" t="s">
        <v>27</v>
      </c>
      <c r="E8352" s="10">
        <v>9.23</v>
      </c>
      <c r="F8352" s="10">
        <v>0</v>
      </c>
      <c r="G8352" s="10">
        <v>9.23</v>
      </c>
      <c r="H8352" s="10">
        <v>9.1199999999999992</v>
      </c>
      <c r="I8352" s="10">
        <v>0.11000000000000121</v>
      </c>
      <c r="J8352" s="10">
        <v>0</v>
      </c>
      <c r="K8352" s="10">
        <v>0</v>
      </c>
      <c r="L8352" s="10">
        <v>0</v>
      </c>
      <c r="M8352" s="10">
        <v>0</v>
      </c>
      <c r="N8352" s="10">
        <v>0</v>
      </c>
    </row>
    <row r="8353" spans="1:14" x14ac:dyDescent="0.25">
      <c r="A8353" s="9" t="s">
        <v>995</v>
      </c>
      <c r="B8353" s="9" t="s">
        <v>30</v>
      </c>
      <c r="C8353" s="9" t="s">
        <v>29</v>
      </c>
      <c r="D8353" s="9" t="s">
        <v>27</v>
      </c>
      <c r="E8353" s="10">
        <v>215.36</v>
      </c>
      <c r="F8353" s="10">
        <v>0</v>
      </c>
      <c r="G8353" s="10">
        <v>215.36</v>
      </c>
      <c r="H8353" s="10">
        <v>212.74</v>
      </c>
      <c r="I8353" s="10">
        <v>2.6200000000000045</v>
      </c>
      <c r="J8353" s="10">
        <v>0</v>
      </c>
      <c r="K8353" s="10">
        <v>0</v>
      </c>
      <c r="L8353" s="10">
        <v>0</v>
      </c>
      <c r="M8353" s="10">
        <v>0</v>
      </c>
      <c r="N8353" s="10">
        <v>0</v>
      </c>
    </row>
    <row r="8354" spans="1:14" x14ac:dyDescent="0.25">
      <c r="A8354" s="9" t="s">
        <v>995</v>
      </c>
      <c r="B8354" s="9" t="s">
        <v>31</v>
      </c>
      <c r="C8354" s="9" t="s">
        <v>29</v>
      </c>
      <c r="D8354" s="9" t="s">
        <v>27</v>
      </c>
      <c r="E8354" s="10">
        <v>1445.96</v>
      </c>
      <c r="F8354" s="10">
        <v>0</v>
      </c>
      <c r="G8354" s="10">
        <v>1445.96</v>
      </c>
      <c r="H8354" s="10">
        <v>1428.39</v>
      </c>
      <c r="I8354" s="10">
        <v>17.569999999999936</v>
      </c>
      <c r="J8354" s="10">
        <v>0</v>
      </c>
      <c r="K8354" s="10">
        <v>0</v>
      </c>
      <c r="L8354" s="10">
        <v>0</v>
      </c>
      <c r="M8354" s="10">
        <v>0</v>
      </c>
      <c r="N8354" s="10">
        <v>0</v>
      </c>
    </row>
    <row r="8355" spans="1:14" x14ac:dyDescent="0.25">
      <c r="A8355" s="9" t="s">
        <v>995</v>
      </c>
      <c r="B8355" s="9" t="s">
        <v>32</v>
      </c>
      <c r="C8355" s="9" t="s">
        <v>33</v>
      </c>
      <c r="D8355" s="9" t="s">
        <v>27</v>
      </c>
      <c r="E8355" s="10">
        <v>2556.9699999999998</v>
      </c>
      <c r="F8355" s="10">
        <v>0</v>
      </c>
      <c r="G8355" s="10">
        <v>2556.9699999999998</v>
      </c>
      <c r="H8355" s="10">
        <v>2319.09</v>
      </c>
      <c r="I8355" s="10">
        <v>237.87999999999965</v>
      </c>
      <c r="J8355" s="10">
        <v>7.25</v>
      </c>
      <c r="K8355" s="10">
        <v>0</v>
      </c>
      <c r="L8355" s="10">
        <v>7.25</v>
      </c>
      <c r="M8355" s="10">
        <v>6.5759999999999996</v>
      </c>
      <c r="N8355" s="10">
        <v>0.67400000000000038</v>
      </c>
    </row>
    <row r="8356" spans="1:14" x14ac:dyDescent="0.25">
      <c r="A8356" s="9" t="s">
        <v>995</v>
      </c>
      <c r="B8356" s="9" t="s">
        <v>34</v>
      </c>
      <c r="C8356" s="9" t="s">
        <v>33</v>
      </c>
      <c r="D8356" s="9" t="s">
        <v>27</v>
      </c>
      <c r="E8356" s="10">
        <v>8789.68</v>
      </c>
      <c r="F8356" s="10">
        <v>0</v>
      </c>
      <c r="G8356" s="10">
        <v>8789.68</v>
      </c>
      <c r="H8356" s="10">
        <v>7971.96</v>
      </c>
      <c r="I8356" s="10">
        <v>817.72000000000025</v>
      </c>
      <c r="J8356" s="10">
        <v>7.25</v>
      </c>
      <c r="K8356" s="10">
        <v>0</v>
      </c>
      <c r="L8356" s="10">
        <v>7.25</v>
      </c>
      <c r="M8356" s="10">
        <v>6.5759999999999996</v>
      </c>
      <c r="N8356" s="10">
        <v>0.67400000000000038</v>
      </c>
    </row>
    <row r="8357" spans="1:14" x14ac:dyDescent="0.25">
      <c r="A8357" s="9" t="s">
        <v>995</v>
      </c>
      <c r="B8357" s="9" t="s">
        <v>35</v>
      </c>
      <c r="C8357" s="9" t="s">
        <v>33</v>
      </c>
      <c r="D8357" s="9" t="s">
        <v>27</v>
      </c>
      <c r="E8357" s="10">
        <v>9509.91</v>
      </c>
      <c r="F8357" s="10">
        <v>0</v>
      </c>
      <c r="G8357" s="10">
        <v>9509.91</v>
      </c>
      <c r="H8357" s="10">
        <v>8624.94</v>
      </c>
      <c r="I8357" s="10">
        <v>884.96999999999935</v>
      </c>
      <c r="J8357" s="10">
        <v>152.25</v>
      </c>
      <c r="K8357" s="10">
        <v>0</v>
      </c>
      <c r="L8357" s="10">
        <v>152.25</v>
      </c>
      <c r="M8357" s="10">
        <v>138.08199999999999</v>
      </c>
      <c r="N8357" s="10">
        <v>14.168000000000006</v>
      </c>
    </row>
    <row r="8358" spans="1:14" x14ac:dyDescent="0.25">
      <c r="A8358" s="9" t="s">
        <v>995</v>
      </c>
      <c r="B8358" s="9" t="s">
        <v>36</v>
      </c>
      <c r="C8358" s="9" t="s">
        <v>29</v>
      </c>
      <c r="D8358" s="9" t="s">
        <v>27</v>
      </c>
      <c r="E8358" s="10">
        <v>16199.97</v>
      </c>
      <c r="F8358" s="10">
        <v>0</v>
      </c>
      <c r="G8358" s="10">
        <v>16199.97</v>
      </c>
      <c r="H8358" s="10">
        <v>16003.14</v>
      </c>
      <c r="I8358" s="10">
        <v>196.82999999999993</v>
      </c>
      <c r="J8358" s="10">
        <v>0</v>
      </c>
      <c r="K8358" s="10">
        <v>0</v>
      </c>
      <c r="L8358" s="10">
        <v>0</v>
      </c>
      <c r="M8358" s="10">
        <v>0</v>
      </c>
      <c r="N8358" s="10">
        <v>0</v>
      </c>
    </row>
    <row r="8359" spans="1:14" x14ac:dyDescent="0.25">
      <c r="A8359" s="9" t="s">
        <v>995</v>
      </c>
      <c r="B8359" s="9" t="s">
        <v>37</v>
      </c>
      <c r="C8359" s="9" t="s">
        <v>29</v>
      </c>
      <c r="D8359" s="9" t="s">
        <v>27</v>
      </c>
      <c r="E8359" s="10">
        <v>37462.54</v>
      </c>
      <c r="F8359" s="10">
        <v>0</v>
      </c>
      <c r="G8359" s="10">
        <v>37462.54</v>
      </c>
      <c r="H8359" s="10">
        <v>37007.360000000001</v>
      </c>
      <c r="I8359" s="10">
        <v>455.18000000000029</v>
      </c>
      <c r="J8359" s="10">
        <v>0</v>
      </c>
      <c r="K8359" s="10">
        <v>0</v>
      </c>
      <c r="L8359" s="10">
        <v>0</v>
      </c>
      <c r="M8359" s="10">
        <v>0</v>
      </c>
      <c r="N8359" s="10">
        <v>0</v>
      </c>
    </row>
    <row r="8360" spans="1:14" x14ac:dyDescent="0.25">
      <c r="A8360" s="9" t="s">
        <v>995</v>
      </c>
      <c r="B8360" s="9" t="s">
        <v>374</v>
      </c>
      <c r="C8360" s="9" t="s">
        <v>39</v>
      </c>
      <c r="D8360" s="9" t="s">
        <v>40</v>
      </c>
      <c r="E8360" s="10">
        <v>-869226.48</v>
      </c>
      <c r="F8360" s="10">
        <v>0</v>
      </c>
      <c r="G8360" s="10">
        <v>-869226.48</v>
      </c>
      <c r="H8360" s="10">
        <v>-869226.48</v>
      </c>
      <c r="I8360" s="10">
        <v>0</v>
      </c>
      <c r="J8360" s="10">
        <v>-4800</v>
      </c>
      <c r="K8360" s="10">
        <v>0</v>
      </c>
      <c r="L8360" s="10">
        <v>-4800</v>
      </c>
      <c r="M8360" s="10">
        <v>-4800</v>
      </c>
      <c r="N8360" s="10">
        <v>0</v>
      </c>
    </row>
    <row r="8361" spans="1:14" x14ac:dyDescent="0.25">
      <c r="A8361" s="9" t="s">
        <v>995</v>
      </c>
      <c r="B8361" s="9" t="s">
        <v>375</v>
      </c>
      <c r="C8361" s="9" t="s">
        <v>42</v>
      </c>
      <c r="D8361" s="9" t="s">
        <v>43</v>
      </c>
      <c r="E8361" s="10">
        <v>3456.34</v>
      </c>
      <c r="F8361" s="10">
        <v>3474.4334975369457</v>
      </c>
      <c r="G8361" s="10">
        <v>-18.093497536945506</v>
      </c>
      <c r="H8361" s="10">
        <v>3526.55</v>
      </c>
      <c r="I8361" s="10">
        <v>-70.210000000000036</v>
      </c>
      <c r="J8361" s="10">
        <v>57300</v>
      </c>
      <c r="K8361" s="10">
        <v>57600</v>
      </c>
      <c r="L8361" s="10">
        <v>-300</v>
      </c>
      <c r="M8361" s="10">
        <v>58464</v>
      </c>
      <c r="N8361" s="10">
        <v>-1164</v>
      </c>
    </row>
    <row r="8362" spans="1:14" x14ac:dyDescent="0.25">
      <c r="A8362" s="9" t="s">
        <v>995</v>
      </c>
      <c r="B8362" s="9" t="s">
        <v>44</v>
      </c>
      <c r="C8362" s="9" t="s">
        <v>42</v>
      </c>
      <c r="D8362" s="9" t="s">
        <v>43</v>
      </c>
      <c r="E8362" s="10">
        <v>4741.99</v>
      </c>
      <c r="F8362" s="10">
        <v>4718.3980099502487</v>
      </c>
      <c r="G8362" s="10">
        <v>23.591990049751075</v>
      </c>
      <c r="H8362" s="10">
        <v>4741.99</v>
      </c>
      <c r="I8362" s="10">
        <v>0</v>
      </c>
      <c r="J8362" s="10">
        <v>4824</v>
      </c>
      <c r="K8362" s="10">
        <v>4800</v>
      </c>
      <c r="L8362" s="10">
        <v>24</v>
      </c>
      <c r="M8362" s="10">
        <v>4824</v>
      </c>
      <c r="N8362" s="10">
        <v>0</v>
      </c>
    </row>
    <row r="8363" spans="1:14" x14ac:dyDescent="0.25">
      <c r="A8363" s="9" t="s">
        <v>995</v>
      </c>
      <c r="B8363" s="9" t="s">
        <v>376</v>
      </c>
      <c r="C8363" s="9" t="s">
        <v>42</v>
      </c>
      <c r="D8363" s="9" t="s">
        <v>43</v>
      </c>
      <c r="E8363" s="10">
        <v>13386.64</v>
      </c>
      <c r="F8363" s="10">
        <v>13444.995073891625</v>
      </c>
      <c r="G8363" s="10">
        <v>-58.35507389162558</v>
      </c>
      <c r="H8363" s="10">
        <v>13646.67</v>
      </c>
      <c r="I8363" s="10">
        <v>-260.03000000000065</v>
      </c>
      <c r="J8363" s="10">
        <v>57350</v>
      </c>
      <c r="K8363" s="10">
        <v>57600</v>
      </c>
      <c r="L8363" s="10">
        <v>-250</v>
      </c>
      <c r="M8363" s="10">
        <v>58464</v>
      </c>
      <c r="N8363" s="10">
        <v>-1114</v>
      </c>
    </row>
    <row r="8364" spans="1:14" x14ac:dyDescent="0.25">
      <c r="A8364" s="9" t="s">
        <v>995</v>
      </c>
      <c r="B8364" s="9" t="s">
        <v>500</v>
      </c>
      <c r="C8364" s="9" t="s">
        <v>42</v>
      </c>
      <c r="D8364" s="9" t="s">
        <v>43</v>
      </c>
      <c r="E8364" s="10">
        <v>17392.509999999998</v>
      </c>
      <c r="F8364" s="10">
        <v>17362.364532019703</v>
      </c>
      <c r="G8364" s="10">
        <v>30.145467980295507</v>
      </c>
      <c r="H8364" s="10">
        <v>17622.8</v>
      </c>
      <c r="I8364" s="10">
        <v>-230.29000000000087</v>
      </c>
      <c r="J8364" s="10">
        <v>57700</v>
      </c>
      <c r="K8364" s="10">
        <v>57600</v>
      </c>
      <c r="L8364" s="10">
        <v>100</v>
      </c>
      <c r="M8364" s="10">
        <v>58464</v>
      </c>
      <c r="N8364" s="10">
        <v>-764</v>
      </c>
    </row>
    <row r="8365" spans="1:14" x14ac:dyDescent="0.25">
      <c r="A8365" s="9" t="s">
        <v>995</v>
      </c>
      <c r="B8365" s="9" t="s">
        <v>47</v>
      </c>
      <c r="C8365" s="9" t="s">
        <v>42</v>
      </c>
      <c r="D8365" s="9" t="s">
        <v>43</v>
      </c>
      <c r="E8365" s="10">
        <v>26661.18</v>
      </c>
      <c r="F8365" s="10">
        <v>27082.941176470587</v>
      </c>
      <c r="G8365" s="10">
        <v>-421.76117647058709</v>
      </c>
      <c r="H8365" s="10">
        <v>27624.6</v>
      </c>
      <c r="I8365" s="10">
        <v>-963.41999999999825</v>
      </c>
      <c r="J8365" s="10">
        <v>56703</v>
      </c>
      <c r="K8365" s="10">
        <v>57600</v>
      </c>
      <c r="L8365" s="10">
        <v>-897</v>
      </c>
      <c r="M8365" s="10">
        <v>58752</v>
      </c>
      <c r="N8365" s="10">
        <v>-2049</v>
      </c>
    </row>
    <row r="8366" spans="1:14" x14ac:dyDescent="0.25">
      <c r="A8366" s="9" t="s">
        <v>995</v>
      </c>
      <c r="B8366" s="9" t="s">
        <v>272</v>
      </c>
      <c r="C8366" s="9" t="s">
        <v>42</v>
      </c>
      <c r="D8366" s="9" t="s">
        <v>43</v>
      </c>
      <c r="E8366" s="10">
        <v>47121.9</v>
      </c>
      <c r="F8366" s="10">
        <v>46974.817733990145</v>
      </c>
      <c r="G8366" s="10">
        <v>147.08226600985654</v>
      </c>
      <c r="H8366" s="10">
        <v>47679.44</v>
      </c>
      <c r="I8366" s="10">
        <v>-557.54000000000087</v>
      </c>
      <c r="J8366" s="10">
        <v>57780</v>
      </c>
      <c r="K8366" s="10">
        <v>57600</v>
      </c>
      <c r="L8366" s="10">
        <v>180</v>
      </c>
      <c r="M8366" s="10">
        <v>58464</v>
      </c>
      <c r="N8366" s="10">
        <v>-684</v>
      </c>
    </row>
    <row r="8367" spans="1:14" x14ac:dyDescent="0.25">
      <c r="A8367" s="9" t="s">
        <v>995</v>
      </c>
      <c r="B8367" s="9" t="s">
        <v>378</v>
      </c>
      <c r="C8367" s="9" t="s">
        <v>42</v>
      </c>
      <c r="D8367" s="9" t="s">
        <v>43</v>
      </c>
      <c r="E8367" s="10">
        <v>58244.3</v>
      </c>
      <c r="F8367" s="10">
        <v>57360</v>
      </c>
      <c r="G8367" s="10">
        <v>884.30000000000291</v>
      </c>
      <c r="H8367" s="10">
        <v>58220.4</v>
      </c>
      <c r="I8367" s="10">
        <v>23.900000000001455</v>
      </c>
      <c r="J8367" s="10">
        <v>4874</v>
      </c>
      <c r="K8367" s="10">
        <v>4800</v>
      </c>
      <c r="L8367" s="10">
        <v>74</v>
      </c>
      <c r="M8367" s="10">
        <v>4872</v>
      </c>
      <c r="N8367" s="10">
        <v>2</v>
      </c>
    </row>
    <row r="8368" spans="1:14" x14ac:dyDescent="0.25">
      <c r="A8368" s="9" t="s">
        <v>995</v>
      </c>
      <c r="B8368" s="9" t="s">
        <v>50</v>
      </c>
      <c r="C8368" s="9" t="s">
        <v>42</v>
      </c>
      <c r="D8368" s="9" t="s">
        <v>43</v>
      </c>
      <c r="E8368" s="10">
        <v>76991.039999999994</v>
      </c>
      <c r="F8368" s="10">
        <v>76607.999999999985</v>
      </c>
      <c r="G8368" s="10">
        <v>383.04000000000815</v>
      </c>
      <c r="H8368" s="10">
        <v>76991.039999999994</v>
      </c>
      <c r="I8368" s="10">
        <v>0</v>
      </c>
      <c r="J8368" s="10">
        <v>57888</v>
      </c>
      <c r="K8368" s="10">
        <v>57600</v>
      </c>
      <c r="L8368" s="10">
        <v>288</v>
      </c>
      <c r="M8368" s="10">
        <v>57888</v>
      </c>
      <c r="N8368" s="10">
        <v>0</v>
      </c>
    </row>
    <row r="8369" spans="1:14" x14ac:dyDescent="0.25">
      <c r="A8369" s="9" t="s">
        <v>995</v>
      </c>
      <c r="B8369" s="9" t="s">
        <v>103</v>
      </c>
      <c r="C8369" s="9" t="s">
        <v>42</v>
      </c>
      <c r="D8369" s="9" t="s">
        <v>43</v>
      </c>
      <c r="E8369" s="10">
        <v>275735.46000000002</v>
      </c>
      <c r="F8369" s="10">
        <v>275524.99009900988</v>
      </c>
      <c r="G8369" s="10">
        <v>210.46990099013783</v>
      </c>
      <c r="H8369" s="10">
        <v>278280.24</v>
      </c>
      <c r="I8369" s="10">
        <v>-2544.7799999999697</v>
      </c>
      <c r="J8369" s="10">
        <v>57644</v>
      </c>
      <c r="K8369" s="10">
        <v>57600</v>
      </c>
      <c r="L8369" s="10">
        <v>44</v>
      </c>
      <c r="M8369" s="10">
        <v>58176</v>
      </c>
      <c r="N8369" s="10">
        <v>-532</v>
      </c>
    </row>
    <row r="8370" spans="1:14" x14ac:dyDescent="0.25">
      <c r="A8370" s="9" t="s">
        <v>995</v>
      </c>
      <c r="B8370" s="9" t="s">
        <v>379</v>
      </c>
      <c r="C8370" s="9" t="s">
        <v>42</v>
      </c>
      <c r="D8370" s="9" t="s">
        <v>53</v>
      </c>
      <c r="E8370" s="10">
        <v>277909.03000000003</v>
      </c>
      <c r="F8370" s="10">
        <v>263092.31840796024</v>
      </c>
      <c r="G8370" s="10">
        <v>14816.711592039792</v>
      </c>
      <c r="H8370" s="10">
        <v>264407.78000000003</v>
      </c>
      <c r="I8370" s="10">
        <v>13501.25</v>
      </c>
      <c r="J8370" s="10">
        <v>43950</v>
      </c>
      <c r="K8370" s="10">
        <v>43200</v>
      </c>
      <c r="L8370" s="10">
        <v>750</v>
      </c>
      <c r="M8370" s="10">
        <v>43416</v>
      </c>
      <c r="N8370" s="10">
        <v>534</v>
      </c>
    </row>
    <row r="8371" spans="1:14" x14ac:dyDescent="0.25">
      <c r="A8371" s="9" t="s">
        <v>995</v>
      </c>
      <c r="B8371" s="9" t="s">
        <v>54</v>
      </c>
      <c r="C8371" s="9" t="s">
        <v>42</v>
      </c>
      <c r="D8371" s="9" t="s">
        <v>55</v>
      </c>
      <c r="E8371" s="10">
        <v>2908.23</v>
      </c>
      <c r="F8371" s="10">
        <v>2851.1960784313724</v>
      </c>
      <c r="G8371" s="10">
        <v>57.033921568627648</v>
      </c>
      <c r="H8371" s="10">
        <v>2908.22</v>
      </c>
      <c r="I8371" s="10">
        <v>1.0000000000218279E-2</v>
      </c>
      <c r="J8371" s="10">
        <v>528.76800000000003</v>
      </c>
      <c r="K8371" s="10">
        <v>518.4</v>
      </c>
      <c r="L8371" s="10">
        <v>10.368000000000052</v>
      </c>
      <c r="M8371" s="10">
        <v>528.76800000000003</v>
      </c>
      <c r="N8371" s="10">
        <v>0</v>
      </c>
    </row>
    <row r="8372" spans="1:14" x14ac:dyDescent="0.25">
      <c r="A8372" s="9" t="s">
        <v>996</v>
      </c>
      <c r="B8372" s="9" t="s">
        <v>25</v>
      </c>
      <c r="C8372" s="9" t="s">
        <v>26</v>
      </c>
      <c r="D8372" s="9" t="s">
        <v>27</v>
      </c>
      <c r="E8372" s="10">
        <v>778.96</v>
      </c>
      <c r="F8372" s="10">
        <v>0</v>
      </c>
      <c r="G8372" s="10">
        <v>778.96</v>
      </c>
      <c r="H8372" s="10">
        <v>0</v>
      </c>
      <c r="I8372" s="10">
        <v>778.96</v>
      </c>
      <c r="J8372" s="10">
        <v>0</v>
      </c>
      <c r="K8372" s="10">
        <v>0</v>
      </c>
      <c r="L8372" s="10">
        <v>0</v>
      </c>
      <c r="M8372" s="10">
        <v>0</v>
      </c>
      <c r="N8372" s="10">
        <v>0</v>
      </c>
    </row>
    <row r="8373" spans="1:14" x14ac:dyDescent="0.25">
      <c r="A8373" s="9" t="s">
        <v>996</v>
      </c>
      <c r="B8373" s="9" t="s">
        <v>28</v>
      </c>
      <c r="C8373" s="9" t="s">
        <v>29</v>
      </c>
      <c r="D8373" s="9" t="s">
        <v>27</v>
      </c>
      <c r="E8373" s="10">
        <v>0.77</v>
      </c>
      <c r="F8373" s="10">
        <v>0</v>
      </c>
      <c r="G8373" s="10">
        <v>0.77</v>
      </c>
      <c r="H8373" s="10">
        <v>0.76</v>
      </c>
      <c r="I8373" s="10">
        <v>1.0000000000000009E-2</v>
      </c>
      <c r="J8373" s="10">
        <v>0</v>
      </c>
      <c r="K8373" s="10">
        <v>0</v>
      </c>
      <c r="L8373" s="10">
        <v>0</v>
      </c>
      <c r="M8373" s="10">
        <v>0</v>
      </c>
      <c r="N8373" s="10">
        <v>0</v>
      </c>
    </row>
    <row r="8374" spans="1:14" x14ac:dyDescent="0.25">
      <c r="A8374" s="9" t="s">
        <v>996</v>
      </c>
      <c r="B8374" s="9" t="s">
        <v>30</v>
      </c>
      <c r="C8374" s="9" t="s">
        <v>29</v>
      </c>
      <c r="D8374" s="9" t="s">
        <v>27</v>
      </c>
      <c r="E8374" s="10">
        <v>17.98</v>
      </c>
      <c r="F8374" s="10">
        <v>0</v>
      </c>
      <c r="G8374" s="10">
        <v>17.98</v>
      </c>
      <c r="H8374" s="10">
        <v>17.71</v>
      </c>
      <c r="I8374" s="10">
        <v>0.26999999999999957</v>
      </c>
      <c r="J8374" s="10">
        <v>0</v>
      </c>
      <c r="K8374" s="10">
        <v>0</v>
      </c>
      <c r="L8374" s="10">
        <v>0</v>
      </c>
      <c r="M8374" s="10">
        <v>0</v>
      </c>
      <c r="N8374" s="10">
        <v>0</v>
      </c>
    </row>
    <row r="8375" spans="1:14" x14ac:dyDescent="0.25">
      <c r="A8375" s="9" t="s">
        <v>996</v>
      </c>
      <c r="B8375" s="9" t="s">
        <v>31</v>
      </c>
      <c r="C8375" s="9" t="s">
        <v>29</v>
      </c>
      <c r="D8375" s="9" t="s">
        <v>27</v>
      </c>
      <c r="E8375" s="10">
        <v>120.71</v>
      </c>
      <c r="F8375" s="10">
        <v>0</v>
      </c>
      <c r="G8375" s="10">
        <v>120.71</v>
      </c>
      <c r="H8375" s="10">
        <v>118.91</v>
      </c>
      <c r="I8375" s="10">
        <v>1.7999999999999972</v>
      </c>
      <c r="J8375" s="10">
        <v>0</v>
      </c>
      <c r="K8375" s="10">
        <v>0</v>
      </c>
      <c r="L8375" s="10">
        <v>0</v>
      </c>
      <c r="M8375" s="10">
        <v>0</v>
      </c>
      <c r="N8375" s="10">
        <v>0</v>
      </c>
    </row>
    <row r="8376" spans="1:14" x14ac:dyDescent="0.25">
      <c r="A8376" s="9" t="s">
        <v>996</v>
      </c>
      <c r="B8376" s="9" t="s">
        <v>32</v>
      </c>
      <c r="C8376" s="9" t="s">
        <v>33</v>
      </c>
      <c r="D8376" s="9" t="s">
        <v>27</v>
      </c>
      <c r="E8376" s="10">
        <v>969.88</v>
      </c>
      <c r="F8376" s="10">
        <v>0</v>
      </c>
      <c r="G8376" s="10">
        <v>969.88</v>
      </c>
      <c r="H8376" s="10">
        <v>865.25</v>
      </c>
      <c r="I8376" s="10">
        <v>104.63</v>
      </c>
      <c r="J8376" s="10">
        <v>2.75</v>
      </c>
      <c r="K8376" s="10">
        <v>0</v>
      </c>
      <c r="L8376" s="10">
        <v>2.75</v>
      </c>
      <c r="M8376" s="10">
        <v>2.4529999999999998</v>
      </c>
      <c r="N8376" s="10">
        <v>0.29700000000000015</v>
      </c>
    </row>
    <row r="8377" spans="1:14" x14ac:dyDescent="0.25">
      <c r="A8377" s="9" t="s">
        <v>996</v>
      </c>
      <c r="B8377" s="9" t="s">
        <v>36</v>
      </c>
      <c r="C8377" s="9" t="s">
        <v>29</v>
      </c>
      <c r="D8377" s="9" t="s">
        <v>27</v>
      </c>
      <c r="E8377" s="10">
        <v>1352.39</v>
      </c>
      <c r="F8377" s="10">
        <v>0</v>
      </c>
      <c r="G8377" s="10">
        <v>1352.39</v>
      </c>
      <c r="H8377" s="10">
        <v>1332.2</v>
      </c>
      <c r="I8377" s="10">
        <v>20.190000000000055</v>
      </c>
      <c r="J8377" s="10">
        <v>0</v>
      </c>
      <c r="K8377" s="10">
        <v>0</v>
      </c>
      <c r="L8377" s="10">
        <v>0</v>
      </c>
      <c r="M8377" s="10">
        <v>0</v>
      </c>
      <c r="N8377" s="10">
        <v>0</v>
      </c>
    </row>
    <row r="8378" spans="1:14" x14ac:dyDescent="0.25">
      <c r="A8378" s="9" t="s">
        <v>996</v>
      </c>
      <c r="B8378" s="9" t="s">
        <v>34</v>
      </c>
      <c r="C8378" s="9" t="s">
        <v>33</v>
      </c>
      <c r="D8378" s="9" t="s">
        <v>27</v>
      </c>
      <c r="E8378" s="10">
        <v>3334.02</v>
      </c>
      <c r="F8378" s="10">
        <v>0</v>
      </c>
      <c r="G8378" s="10">
        <v>3334.02</v>
      </c>
      <c r="H8378" s="10">
        <v>2974.33</v>
      </c>
      <c r="I8378" s="10">
        <v>359.69000000000005</v>
      </c>
      <c r="J8378" s="10">
        <v>2.75</v>
      </c>
      <c r="K8378" s="10">
        <v>0</v>
      </c>
      <c r="L8378" s="10">
        <v>2.75</v>
      </c>
      <c r="M8378" s="10">
        <v>2.4529999999999998</v>
      </c>
      <c r="N8378" s="10">
        <v>0.29700000000000015</v>
      </c>
    </row>
    <row r="8379" spans="1:14" x14ac:dyDescent="0.25">
      <c r="A8379" s="9" t="s">
        <v>996</v>
      </c>
      <c r="B8379" s="9" t="s">
        <v>37</v>
      </c>
      <c r="C8379" s="9" t="s">
        <v>29</v>
      </c>
      <c r="D8379" s="9" t="s">
        <v>27</v>
      </c>
      <c r="E8379" s="10">
        <v>3127.42</v>
      </c>
      <c r="F8379" s="10">
        <v>0</v>
      </c>
      <c r="G8379" s="10">
        <v>3127.42</v>
      </c>
      <c r="H8379" s="10">
        <v>3080.72</v>
      </c>
      <c r="I8379" s="10">
        <v>46.700000000000273</v>
      </c>
      <c r="J8379" s="10">
        <v>0</v>
      </c>
      <c r="K8379" s="10">
        <v>0</v>
      </c>
      <c r="L8379" s="10">
        <v>0</v>
      </c>
      <c r="M8379" s="10">
        <v>0</v>
      </c>
      <c r="N8379" s="10">
        <v>0</v>
      </c>
    </row>
    <row r="8380" spans="1:14" x14ac:dyDescent="0.25">
      <c r="A8380" s="9" t="s">
        <v>996</v>
      </c>
      <c r="B8380" s="9" t="s">
        <v>35</v>
      </c>
      <c r="C8380" s="9" t="s">
        <v>33</v>
      </c>
      <c r="D8380" s="9" t="s">
        <v>27</v>
      </c>
      <c r="E8380" s="10">
        <v>3607.2</v>
      </c>
      <c r="F8380" s="10">
        <v>0</v>
      </c>
      <c r="G8380" s="10">
        <v>3607.2</v>
      </c>
      <c r="H8380" s="10">
        <v>3218.06</v>
      </c>
      <c r="I8380" s="10">
        <v>389.13999999999987</v>
      </c>
      <c r="J8380" s="10">
        <v>57.75</v>
      </c>
      <c r="K8380" s="10">
        <v>0</v>
      </c>
      <c r="L8380" s="10">
        <v>57.75</v>
      </c>
      <c r="M8380" s="10">
        <v>51.52</v>
      </c>
      <c r="N8380" s="10">
        <v>6.2299999999999969</v>
      </c>
    </row>
    <row r="8381" spans="1:14" x14ac:dyDescent="0.25">
      <c r="A8381" s="9" t="s">
        <v>996</v>
      </c>
      <c r="B8381" s="9" t="s">
        <v>394</v>
      </c>
      <c r="C8381" s="9" t="s">
        <v>39</v>
      </c>
      <c r="D8381" s="9" t="s">
        <v>40</v>
      </c>
      <c r="E8381" s="10">
        <v>-136584.66</v>
      </c>
      <c r="F8381" s="10">
        <v>0</v>
      </c>
      <c r="G8381" s="10">
        <v>-136584.66</v>
      </c>
      <c r="H8381" s="10">
        <v>-136584.63</v>
      </c>
      <c r="I8381" s="10">
        <v>-2.9999999998835847E-2</v>
      </c>
      <c r="J8381" s="10">
        <v>-797.33299999999997</v>
      </c>
      <c r="K8381" s="10">
        <v>0</v>
      </c>
      <c r="L8381" s="10">
        <v>-797.33299999999997</v>
      </c>
      <c r="M8381" s="10">
        <v>-797.33299999999997</v>
      </c>
      <c r="N8381" s="10">
        <v>0</v>
      </c>
    </row>
    <row r="8382" spans="1:14" x14ac:dyDescent="0.25">
      <c r="A8382" s="9" t="s">
        <v>996</v>
      </c>
      <c r="B8382" s="9" t="s">
        <v>395</v>
      </c>
      <c r="C8382" s="9" t="s">
        <v>42</v>
      </c>
      <c r="D8382" s="9" t="s">
        <v>43</v>
      </c>
      <c r="E8382" s="10">
        <v>651.29999999999995</v>
      </c>
      <c r="F8382" s="10">
        <v>639.14285714285711</v>
      </c>
      <c r="G8382" s="10">
        <v>12.157142857142844</v>
      </c>
      <c r="H8382" s="10">
        <v>648.73</v>
      </c>
      <c r="I8382" s="10">
        <v>2.5699999999999363</v>
      </c>
      <c r="J8382" s="10">
        <v>19500</v>
      </c>
      <c r="K8382" s="10">
        <v>19135.992118226601</v>
      </c>
      <c r="L8382" s="10">
        <v>364.00788177339928</v>
      </c>
      <c r="M8382" s="10">
        <v>19423.031999999999</v>
      </c>
      <c r="N8382" s="10">
        <v>76.968000000000757</v>
      </c>
    </row>
    <row r="8383" spans="1:14" x14ac:dyDescent="0.25">
      <c r="A8383" s="9" t="s">
        <v>996</v>
      </c>
      <c r="B8383" s="9" t="s">
        <v>385</v>
      </c>
      <c r="C8383" s="9" t="s">
        <v>42</v>
      </c>
      <c r="D8383" s="9" t="s">
        <v>43</v>
      </c>
      <c r="E8383" s="10">
        <v>924</v>
      </c>
      <c r="F8383" s="10">
        <v>920.91542288557218</v>
      </c>
      <c r="G8383" s="10">
        <v>3.084577114427816</v>
      </c>
      <c r="H8383" s="10">
        <v>925.52</v>
      </c>
      <c r="I8383" s="10">
        <v>-1.5199999999999818</v>
      </c>
      <c r="J8383" s="10">
        <v>800</v>
      </c>
      <c r="K8383" s="10">
        <v>797.33333333333337</v>
      </c>
      <c r="L8383" s="10">
        <v>2.6666666666666288</v>
      </c>
      <c r="M8383" s="10">
        <v>801.32</v>
      </c>
      <c r="N8383" s="10">
        <v>-1.32000000000005</v>
      </c>
    </row>
    <row r="8384" spans="1:14" x14ac:dyDescent="0.25">
      <c r="A8384" s="9" t="s">
        <v>996</v>
      </c>
      <c r="B8384" s="9" t="s">
        <v>386</v>
      </c>
      <c r="C8384" s="9" t="s">
        <v>42</v>
      </c>
      <c r="D8384" s="9" t="s">
        <v>43</v>
      </c>
      <c r="E8384" s="10">
        <v>2859.78</v>
      </c>
      <c r="F8384" s="10">
        <v>2946.9405940594061</v>
      </c>
      <c r="G8384" s="10">
        <v>-87.160594059405867</v>
      </c>
      <c r="H8384" s="10">
        <v>2976.41</v>
      </c>
      <c r="I8384" s="10">
        <v>-116.62999999999965</v>
      </c>
      <c r="J8384" s="10">
        <v>18570</v>
      </c>
      <c r="K8384" s="10">
        <v>19135.992079207921</v>
      </c>
      <c r="L8384" s="10">
        <v>-565.99207920792105</v>
      </c>
      <c r="M8384" s="10">
        <v>19327.351999999999</v>
      </c>
      <c r="N8384" s="10">
        <v>-757.35199999999895</v>
      </c>
    </row>
    <row r="8385" spans="1:14" x14ac:dyDescent="0.25">
      <c r="A8385" s="9" t="s">
        <v>996</v>
      </c>
      <c r="B8385" s="9" t="s">
        <v>396</v>
      </c>
      <c r="C8385" s="9" t="s">
        <v>42</v>
      </c>
      <c r="D8385" s="9" t="s">
        <v>43</v>
      </c>
      <c r="E8385" s="10">
        <v>3462.72</v>
      </c>
      <c r="F8385" s="10">
        <v>3478.344827586207</v>
      </c>
      <c r="G8385" s="10">
        <v>-15.624827586207175</v>
      </c>
      <c r="H8385" s="10">
        <v>3530.52</v>
      </c>
      <c r="I8385" s="10">
        <v>-67.800000000000182</v>
      </c>
      <c r="J8385" s="10">
        <v>19050</v>
      </c>
      <c r="K8385" s="10">
        <v>19135.992118226601</v>
      </c>
      <c r="L8385" s="10">
        <v>-85.992118226600724</v>
      </c>
      <c r="M8385" s="10">
        <v>19423.031999999999</v>
      </c>
      <c r="N8385" s="10">
        <v>-373.03199999999924</v>
      </c>
    </row>
    <row r="8386" spans="1:14" x14ac:dyDescent="0.25">
      <c r="A8386" s="9" t="s">
        <v>996</v>
      </c>
      <c r="B8386" s="9" t="s">
        <v>388</v>
      </c>
      <c r="C8386" s="9" t="s">
        <v>42</v>
      </c>
      <c r="D8386" s="9" t="s">
        <v>43</v>
      </c>
      <c r="E8386" s="10">
        <v>5292.09</v>
      </c>
      <c r="F8386" s="10">
        <v>5274.4554455445541</v>
      </c>
      <c r="G8386" s="10">
        <v>17.63455445544605</v>
      </c>
      <c r="H8386" s="10">
        <v>5327.2</v>
      </c>
      <c r="I8386" s="10">
        <v>-35.109999999999673</v>
      </c>
      <c r="J8386" s="10">
        <v>19200</v>
      </c>
      <c r="K8386" s="10">
        <v>19135.992079207921</v>
      </c>
      <c r="L8386" s="10">
        <v>64.007920792078949</v>
      </c>
      <c r="M8386" s="10">
        <v>19327.351999999999</v>
      </c>
      <c r="N8386" s="10">
        <v>-127.35199999999895</v>
      </c>
    </row>
    <row r="8387" spans="1:14" x14ac:dyDescent="0.25">
      <c r="A8387" s="9" t="s">
        <v>996</v>
      </c>
      <c r="B8387" s="9" t="s">
        <v>397</v>
      </c>
      <c r="C8387" s="9" t="s">
        <v>42</v>
      </c>
      <c r="D8387" s="9" t="s">
        <v>43</v>
      </c>
      <c r="E8387" s="10">
        <v>6558.75</v>
      </c>
      <c r="F8387" s="10">
        <v>6338.7980295566504</v>
      </c>
      <c r="G8387" s="10">
        <v>219.95197044334964</v>
      </c>
      <c r="H8387" s="10">
        <v>6433.88</v>
      </c>
      <c r="I8387" s="10">
        <v>124.86999999999989</v>
      </c>
      <c r="J8387" s="10">
        <v>825</v>
      </c>
      <c r="K8387" s="10">
        <v>797.3330049261084</v>
      </c>
      <c r="L8387" s="10">
        <v>27.666995073891599</v>
      </c>
      <c r="M8387" s="10">
        <v>809.29300000000001</v>
      </c>
      <c r="N8387" s="10">
        <v>15.706999999999994</v>
      </c>
    </row>
    <row r="8388" spans="1:14" x14ac:dyDescent="0.25">
      <c r="A8388" s="9" t="s">
        <v>996</v>
      </c>
      <c r="B8388" s="9" t="s">
        <v>398</v>
      </c>
      <c r="C8388" s="9" t="s">
        <v>42</v>
      </c>
      <c r="D8388" s="9" t="s">
        <v>43</v>
      </c>
      <c r="E8388" s="10">
        <v>7540.64</v>
      </c>
      <c r="F8388" s="10">
        <v>7972.2463054187192</v>
      </c>
      <c r="G8388" s="10">
        <v>-431.60630541871888</v>
      </c>
      <c r="H8388" s="10">
        <v>8091.83</v>
      </c>
      <c r="I8388" s="10">
        <v>-551.1899999999996</v>
      </c>
      <c r="J8388" s="10">
        <v>18100</v>
      </c>
      <c r="K8388" s="10">
        <v>19135.992118226601</v>
      </c>
      <c r="L8388" s="10">
        <v>-1035.9921182266007</v>
      </c>
      <c r="M8388" s="10">
        <v>19423.031999999999</v>
      </c>
      <c r="N8388" s="10">
        <v>-1323.0319999999992</v>
      </c>
    </row>
    <row r="8389" spans="1:14" x14ac:dyDescent="0.25">
      <c r="A8389" s="9" t="s">
        <v>996</v>
      </c>
      <c r="B8389" s="9" t="s">
        <v>399</v>
      </c>
      <c r="C8389" s="9" t="s">
        <v>42</v>
      </c>
      <c r="D8389" s="9" t="s">
        <v>43</v>
      </c>
      <c r="E8389" s="10">
        <v>11149.25</v>
      </c>
      <c r="F8389" s="10">
        <v>10699.694581280788</v>
      </c>
      <c r="G8389" s="10">
        <v>449.55541871921196</v>
      </c>
      <c r="H8389" s="10">
        <v>10860.19</v>
      </c>
      <c r="I8389" s="10">
        <v>289.05999999999949</v>
      </c>
      <c r="J8389" s="10">
        <v>19940</v>
      </c>
      <c r="K8389" s="10">
        <v>19135.992118226601</v>
      </c>
      <c r="L8389" s="10">
        <v>804.00788177339928</v>
      </c>
      <c r="M8389" s="10">
        <v>19423.031999999999</v>
      </c>
      <c r="N8389" s="10">
        <v>516.96800000000076</v>
      </c>
    </row>
    <row r="8390" spans="1:14" x14ac:dyDescent="0.25">
      <c r="A8390" s="9" t="s">
        <v>996</v>
      </c>
      <c r="B8390" s="9" t="s">
        <v>400</v>
      </c>
      <c r="C8390" s="9" t="s">
        <v>42</v>
      </c>
      <c r="D8390" s="9" t="s">
        <v>43</v>
      </c>
      <c r="E8390" s="10">
        <v>64028.94</v>
      </c>
      <c r="F8390" s="10">
        <v>63815.475247524751</v>
      </c>
      <c r="G8390" s="10">
        <v>213.46475247525086</v>
      </c>
      <c r="H8390" s="10">
        <v>64453.63</v>
      </c>
      <c r="I8390" s="10">
        <v>-424.68999999999505</v>
      </c>
      <c r="J8390" s="10">
        <v>19200</v>
      </c>
      <c r="K8390" s="10">
        <v>19135.992079207921</v>
      </c>
      <c r="L8390" s="10">
        <v>64.007920792078949</v>
      </c>
      <c r="M8390" s="10">
        <v>19327.351999999999</v>
      </c>
      <c r="N8390" s="10">
        <v>-127.35199999999895</v>
      </c>
    </row>
    <row r="8391" spans="1:14" x14ac:dyDescent="0.25">
      <c r="A8391" s="9" t="s">
        <v>996</v>
      </c>
      <c r="B8391" s="9" t="s">
        <v>52</v>
      </c>
      <c r="C8391" s="9" t="s">
        <v>42</v>
      </c>
      <c r="D8391" s="9" t="s">
        <v>53</v>
      </c>
      <c r="E8391" s="10">
        <v>20686.919999999998</v>
      </c>
      <c r="F8391" s="10">
        <v>21274.48514851485</v>
      </c>
      <c r="G8391" s="10">
        <v>-587.5651485148519</v>
      </c>
      <c r="H8391" s="10">
        <v>21487.23</v>
      </c>
      <c r="I8391" s="10">
        <v>-800.31000000000131</v>
      </c>
      <c r="J8391" s="10">
        <v>3669</v>
      </c>
      <c r="K8391" s="10">
        <v>3578.4306930693069</v>
      </c>
      <c r="L8391" s="10">
        <v>90.569306930693074</v>
      </c>
      <c r="M8391" s="10">
        <v>3614.2150000000001</v>
      </c>
      <c r="N8391" s="10">
        <v>54.784999999999854</v>
      </c>
    </row>
    <row r="8392" spans="1:14" x14ac:dyDescent="0.25">
      <c r="A8392" s="9" t="s">
        <v>996</v>
      </c>
      <c r="B8392" s="9" t="s">
        <v>54</v>
      </c>
      <c r="C8392" s="9" t="s">
        <v>42</v>
      </c>
      <c r="D8392" s="9" t="s">
        <v>55</v>
      </c>
      <c r="E8392" s="10">
        <v>120.94</v>
      </c>
      <c r="F8392" s="10">
        <v>236.80392156862746</v>
      </c>
      <c r="G8392" s="10">
        <v>-115.86392156862746</v>
      </c>
      <c r="H8392" s="10">
        <v>241.54</v>
      </c>
      <c r="I8392" s="10">
        <v>-120.6</v>
      </c>
      <c r="J8392" s="10">
        <v>21.99</v>
      </c>
      <c r="K8392" s="10">
        <v>43.055882352941175</v>
      </c>
      <c r="L8392" s="10">
        <v>-21.065882352941177</v>
      </c>
      <c r="M8392" s="10">
        <v>43.917000000000002</v>
      </c>
      <c r="N8392" s="10">
        <v>-21.927000000000003</v>
      </c>
    </row>
    <row r="8393" spans="1:14" x14ac:dyDescent="0.25">
      <c r="A8393" s="9" t="s">
        <v>997</v>
      </c>
      <c r="B8393" s="9" t="s">
        <v>25</v>
      </c>
      <c r="C8393" s="9" t="s">
        <v>26</v>
      </c>
      <c r="D8393" s="9" t="s">
        <v>27</v>
      </c>
      <c r="E8393" s="10">
        <v>-2009.82</v>
      </c>
      <c r="F8393" s="10">
        <v>0</v>
      </c>
      <c r="G8393" s="10">
        <v>-2009.82</v>
      </c>
      <c r="H8393" s="10">
        <v>0</v>
      </c>
      <c r="I8393" s="10">
        <v>-2009.82</v>
      </c>
      <c r="J8393" s="10">
        <v>0</v>
      </c>
      <c r="K8393" s="10">
        <v>0</v>
      </c>
      <c r="L8393" s="10">
        <v>0</v>
      </c>
      <c r="M8393" s="10">
        <v>0</v>
      </c>
      <c r="N8393" s="10">
        <v>0</v>
      </c>
    </row>
    <row r="8394" spans="1:14" x14ac:dyDescent="0.25">
      <c r="A8394" s="9" t="s">
        <v>997</v>
      </c>
      <c r="B8394" s="9" t="s">
        <v>28</v>
      </c>
      <c r="C8394" s="9" t="s">
        <v>29</v>
      </c>
      <c r="D8394" s="9" t="s">
        <v>27</v>
      </c>
      <c r="E8394" s="10">
        <v>0.75</v>
      </c>
      <c r="F8394" s="10">
        <v>0</v>
      </c>
      <c r="G8394" s="10">
        <v>0.75</v>
      </c>
      <c r="H8394" s="10">
        <v>0.75</v>
      </c>
      <c r="I8394" s="10">
        <v>0</v>
      </c>
      <c r="J8394" s="10">
        <v>0</v>
      </c>
      <c r="K8394" s="10">
        <v>0</v>
      </c>
      <c r="L8394" s="10">
        <v>0</v>
      </c>
      <c r="M8394" s="10">
        <v>0</v>
      </c>
      <c r="N8394" s="10">
        <v>0</v>
      </c>
    </row>
    <row r="8395" spans="1:14" x14ac:dyDescent="0.25">
      <c r="A8395" s="9" t="s">
        <v>997</v>
      </c>
      <c r="B8395" s="9" t="s">
        <v>30</v>
      </c>
      <c r="C8395" s="9" t="s">
        <v>29</v>
      </c>
      <c r="D8395" s="9" t="s">
        <v>27</v>
      </c>
      <c r="E8395" s="10">
        <v>17.440000000000001</v>
      </c>
      <c r="F8395" s="10">
        <v>0</v>
      </c>
      <c r="G8395" s="10">
        <v>17.440000000000001</v>
      </c>
      <c r="H8395" s="10">
        <v>17.5</v>
      </c>
      <c r="I8395" s="10">
        <v>-5.9999999999998721E-2</v>
      </c>
      <c r="J8395" s="10">
        <v>0</v>
      </c>
      <c r="K8395" s="10">
        <v>0</v>
      </c>
      <c r="L8395" s="10">
        <v>0</v>
      </c>
      <c r="M8395" s="10">
        <v>0</v>
      </c>
      <c r="N8395" s="10">
        <v>0</v>
      </c>
    </row>
    <row r="8396" spans="1:14" x14ac:dyDescent="0.25">
      <c r="A8396" s="9" t="s">
        <v>997</v>
      </c>
      <c r="B8396" s="9" t="s">
        <v>31</v>
      </c>
      <c r="C8396" s="9" t="s">
        <v>29</v>
      </c>
      <c r="D8396" s="9" t="s">
        <v>27</v>
      </c>
      <c r="E8396" s="10">
        <v>117.12</v>
      </c>
      <c r="F8396" s="10">
        <v>0</v>
      </c>
      <c r="G8396" s="10">
        <v>117.12</v>
      </c>
      <c r="H8396" s="10">
        <v>117.53</v>
      </c>
      <c r="I8396" s="10">
        <v>-0.40999999999999659</v>
      </c>
      <c r="J8396" s="10">
        <v>0</v>
      </c>
      <c r="K8396" s="10">
        <v>0</v>
      </c>
      <c r="L8396" s="10">
        <v>0</v>
      </c>
      <c r="M8396" s="10">
        <v>0</v>
      </c>
      <c r="N8396" s="10">
        <v>0</v>
      </c>
    </row>
    <row r="8397" spans="1:14" x14ac:dyDescent="0.25">
      <c r="A8397" s="9" t="s">
        <v>997</v>
      </c>
      <c r="B8397" s="9" t="s">
        <v>32</v>
      </c>
      <c r="C8397" s="9" t="s">
        <v>33</v>
      </c>
      <c r="D8397" s="9" t="s">
        <v>27</v>
      </c>
      <c r="E8397" s="10">
        <v>116.39</v>
      </c>
      <c r="F8397" s="10">
        <v>0</v>
      </c>
      <c r="G8397" s="10">
        <v>116.39</v>
      </c>
      <c r="H8397" s="10">
        <v>189.88</v>
      </c>
      <c r="I8397" s="10">
        <v>-73.489999999999995</v>
      </c>
      <c r="J8397" s="10">
        <v>0.33</v>
      </c>
      <c r="K8397" s="10">
        <v>0</v>
      </c>
      <c r="L8397" s="10">
        <v>0.33</v>
      </c>
      <c r="M8397" s="10">
        <v>0.53800000000000003</v>
      </c>
      <c r="N8397" s="10">
        <v>-0.20800000000000002</v>
      </c>
    </row>
    <row r="8398" spans="1:14" x14ac:dyDescent="0.25">
      <c r="A8398" s="9" t="s">
        <v>997</v>
      </c>
      <c r="B8398" s="9" t="s">
        <v>34</v>
      </c>
      <c r="C8398" s="9" t="s">
        <v>33</v>
      </c>
      <c r="D8398" s="9" t="s">
        <v>27</v>
      </c>
      <c r="E8398" s="10">
        <v>400.08</v>
      </c>
      <c r="F8398" s="10">
        <v>0</v>
      </c>
      <c r="G8398" s="10">
        <v>400.08</v>
      </c>
      <c r="H8398" s="10">
        <v>652.70000000000005</v>
      </c>
      <c r="I8398" s="10">
        <v>-252.62000000000006</v>
      </c>
      <c r="J8398" s="10">
        <v>0.33</v>
      </c>
      <c r="K8398" s="10">
        <v>0</v>
      </c>
      <c r="L8398" s="10">
        <v>0.33</v>
      </c>
      <c r="M8398" s="10">
        <v>0.53800000000000003</v>
      </c>
      <c r="N8398" s="10">
        <v>-0.20800000000000002</v>
      </c>
    </row>
    <row r="8399" spans="1:14" x14ac:dyDescent="0.25">
      <c r="A8399" s="9" t="s">
        <v>997</v>
      </c>
      <c r="B8399" s="9" t="s">
        <v>35</v>
      </c>
      <c r="C8399" s="9" t="s">
        <v>33</v>
      </c>
      <c r="D8399" s="9" t="s">
        <v>27</v>
      </c>
      <c r="E8399" s="10">
        <v>432.86</v>
      </c>
      <c r="F8399" s="10">
        <v>0</v>
      </c>
      <c r="G8399" s="10">
        <v>432.86</v>
      </c>
      <c r="H8399" s="10">
        <v>706.17</v>
      </c>
      <c r="I8399" s="10">
        <v>-273.30999999999995</v>
      </c>
      <c r="J8399" s="10">
        <v>6.93</v>
      </c>
      <c r="K8399" s="10">
        <v>0</v>
      </c>
      <c r="L8399" s="10">
        <v>6.93</v>
      </c>
      <c r="M8399" s="10">
        <v>11.305</v>
      </c>
      <c r="N8399" s="10">
        <v>-4.375</v>
      </c>
    </row>
    <row r="8400" spans="1:14" x14ac:dyDescent="0.25">
      <c r="A8400" s="9" t="s">
        <v>997</v>
      </c>
      <c r="B8400" s="9" t="s">
        <v>36</v>
      </c>
      <c r="C8400" s="9" t="s">
        <v>29</v>
      </c>
      <c r="D8400" s="9" t="s">
        <v>27</v>
      </c>
      <c r="E8400" s="10">
        <v>1312.22</v>
      </c>
      <c r="F8400" s="10">
        <v>0</v>
      </c>
      <c r="G8400" s="10">
        <v>1312.22</v>
      </c>
      <c r="H8400" s="10">
        <v>1316.78</v>
      </c>
      <c r="I8400" s="10">
        <v>-4.5599999999999454</v>
      </c>
      <c r="J8400" s="10">
        <v>0</v>
      </c>
      <c r="K8400" s="10">
        <v>0</v>
      </c>
      <c r="L8400" s="10">
        <v>0</v>
      </c>
      <c r="M8400" s="10">
        <v>0</v>
      </c>
      <c r="N8400" s="10">
        <v>0</v>
      </c>
    </row>
    <row r="8401" spans="1:14" x14ac:dyDescent="0.25">
      <c r="A8401" s="9" t="s">
        <v>997</v>
      </c>
      <c r="B8401" s="9" t="s">
        <v>37</v>
      </c>
      <c r="C8401" s="9" t="s">
        <v>29</v>
      </c>
      <c r="D8401" s="9" t="s">
        <v>27</v>
      </c>
      <c r="E8401" s="10">
        <v>3034.51</v>
      </c>
      <c r="F8401" s="10">
        <v>0</v>
      </c>
      <c r="G8401" s="10">
        <v>3034.51</v>
      </c>
      <c r="H8401" s="10">
        <v>3045.05</v>
      </c>
      <c r="I8401" s="10">
        <v>-10.539999999999964</v>
      </c>
      <c r="J8401" s="10">
        <v>0</v>
      </c>
      <c r="K8401" s="10">
        <v>0</v>
      </c>
      <c r="L8401" s="10">
        <v>0</v>
      </c>
      <c r="M8401" s="10">
        <v>0</v>
      </c>
      <c r="N8401" s="10">
        <v>0</v>
      </c>
    </row>
    <row r="8402" spans="1:14" x14ac:dyDescent="0.25">
      <c r="A8402" s="9" t="s">
        <v>997</v>
      </c>
      <c r="B8402" s="9" t="s">
        <v>38</v>
      </c>
      <c r="C8402" s="9" t="s">
        <v>39</v>
      </c>
      <c r="D8402" s="9" t="s">
        <v>40</v>
      </c>
      <c r="E8402" s="10">
        <v>-75004.95</v>
      </c>
      <c r="F8402" s="10">
        <v>0</v>
      </c>
      <c r="G8402" s="10">
        <v>-75004.95</v>
      </c>
      <c r="H8402" s="10">
        <v>-75004.94</v>
      </c>
      <c r="I8402" s="10">
        <v>-9.9999999947613105E-3</v>
      </c>
      <c r="J8402" s="10">
        <v>-393</v>
      </c>
      <c r="K8402" s="10">
        <v>0</v>
      </c>
      <c r="L8402" s="10">
        <v>-393</v>
      </c>
      <c r="M8402" s="10">
        <v>-393</v>
      </c>
      <c r="N8402" s="10">
        <v>0</v>
      </c>
    </row>
    <row r="8403" spans="1:14" x14ac:dyDescent="0.25">
      <c r="A8403" s="9" t="s">
        <v>997</v>
      </c>
      <c r="B8403" s="9" t="s">
        <v>41</v>
      </c>
      <c r="C8403" s="9" t="s">
        <v>42</v>
      </c>
      <c r="D8403" s="9" t="s">
        <v>43</v>
      </c>
      <c r="E8403" s="10">
        <v>274.45999999999998</v>
      </c>
      <c r="F8403" s="10">
        <v>284.4729064039409</v>
      </c>
      <c r="G8403" s="10">
        <v>-10.012906403940917</v>
      </c>
      <c r="H8403" s="10">
        <v>288.74</v>
      </c>
      <c r="I8403" s="10">
        <v>-14.28000000000003</v>
      </c>
      <c r="J8403" s="10">
        <v>4550</v>
      </c>
      <c r="K8403" s="10">
        <v>4716</v>
      </c>
      <c r="L8403" s="10">
        <v>-166</v>
      </c>
      <c r="M8403" s="10">
        <v>4786.74</v>
      </c>
      <c r="N8403" s="10">
        <v>-236.73999999999978</v>
      </c>
    </row>
    <row r="8404" spans="1:14" x14ac:dyDescent="0.25">
      <c r="A8404" s="9" t="s">
        <v>997</v>
      </c>
      <c r="B8404" s="9" t="s">
        <v>44</v>
      </c>
      <c r="C8404" s="9" t="s">
        <v>42</v>
      </c>
      <c r="D8404" s="9" t="s">
        <v>43</v>
      </c>
      <c r="E8404" s="10">
        <v>395.17</v>
      </c>
      <c r="F8404" s="10">
        <v>386.31840796019901</v>
      </c>
      <c r="G8404" s="10">
        <v>8.8515920398010053</v>
      </c>
      <c r="H8404" s="10">
        <v>388.25</v>
      </c>
      <c r="I8404" s="10">
        <v>6.9200000000000159</v>
      </c>
      <c r="J8404" s="10">
        <v>402</v>
      </c>
      <c r="K8404" s="10">
        <v>393</v>
      </c>
      <c r="L8404" s="10">
        <v>9</v>
      </c>
      <c r="M8404" s="10">
        <v>394.96499999999997</v>
      </c>
      <c r="N8404" s="10">
        <v>7.035000000000025</v>
      </c>
    </row>
    <row r="8405" spans="1:14" x14ac:dyDescent="0.25">
      <c r="A8405" s="9" t="s">
        <v>997</v>
      </c>
      <c r="B8405" s="9" t="s">
        <v>45</v>
      </c>
      <c r="C8405" s="9" t="s">
        <v>42</v>
      </c>
      <c r="D8405" s="9" t="s">
        <v>43</v>
      </c>
      <c r="E8405" s="10">
        <v>1254.94</v>
      </c>
      <c r="F8405" s="10">
        <v>1220.2660098522167</v>
      </c>
      <c r="G8405" s="10">
        <v>34.673990147783343</v>
      </c>
      <c r="H8405" s="10">
        <v>1238.57</v>
      </c>
      <c r="I8405" s="10">
        <v>16.370000000000118</v>
      </c>
      <c r="J8405" s="10">
        <v>4850</v>
      </c>
      <c r="K8405" s="10">
        <v>4716</v>
      </c>
      <c r="L8405" s="10">
        <v>134</v>
      </c>
      <c r="M8405" s="10">
        <v>4786.74</v>
      </c>
      <c r="N8405" s="10">
        <v>63.260000000000218</v>
      </c>
    </row>
    <row r="8406" spans="1:14" x14ac:dyDescent="0.25">
      <c r="A8406" s="9" t="s">
        <v>997</v>
      </c>
      <c r="B8406" s="9" t="s">
        <v>46</v>
      </c>
      <c r="C8406" s="9" t="s">
        <v>42</v>
      </c>
      <c r="D8406" s="9" t="s">
        <v>43</v>
      </c>
      <c r="E8406" s="10">
        <v>1595.69</v>
      </c>
      <c r="F8406" s="10">
        <v>1475.5467980295566</v>
      </c>
      <c r="G8406" s="10">
        <v>120.14320197044344</v>
      </c>
      <c r="H8406" s="10">
        <v>1497.68</v>
      </c>
      <c r="I8406" s="10">
        <v>98.009999999999991</v>
      </c>
      <c r="J8406" s="10">
        <v>5100</v>
      </c>
      <c r="K8406" s="10">
        <v>4716</v>
      </c>
      <c r="L8406" s="10">
        <v>384</v>
      </c>
      <c r="M8406" s="10">
        <v>4786.74</v>
      </c>
      <c r="N8406" s="10">
        <v>313.26000000000022</v>
      </c>
    </row>
    <row r="8407" spans="1:14" x14ac:dyDescent="0.25">
      <c r="A8407" s="9" t="s">
        <v>997</v>
      </c>
      <c r="B8407" s="9" t="s">
        <v>47</v>
      </c>
      <c r="C8407" s="9" t="s">
        <v>42</v>
      </c>
      <c r="D8407" s="9" t="s">
        <v>43</v>
      </c>
      <c r="E8407" s="10">
        <v>2302.0500000000002</v>
      </c>
      <c r="F8407" s="10">
        <v>2217.4117647058824</v>
      </c>
      <c r="G8407" s="10">
        <v>84.638235294117749</v>
      </c>
      <c r="H8407" s="10">
        <v>2261.7600000000002</v>
      </c>
      <c r="I8407" s="10">
        <v>40.289999999999964</v>
      </c>
      <c r="J8407" s="10">
        <v>4896</v>
      </c>
      <c r="K8407" s="10">
        <v>4716</v>
      </c>
      <c r="L8407" s="10">
        <v>180</v>
      </c>
      <c r="M8407" s="10">
        <v>4810.32</v>
      </c>
      <c r="N8407" s="10">
        <v>85.680000000000291</v>
      </c>
    </row>
    <row r="8408" spans="1:14" x14ac:dyDescent="0.25">
      <c r="A8408" s="9" t="s">
        <v>997</v>
      </c>
      <c r="B8408" s="9" t="s">
        <v>48</v>
      </c>
      <c r="C8408" s="9" t="s">
        <v>42</v>
      </c>
      <c r="D8408" s="9" t="s">
        <v>43</v>
      </c>
      <c r="E8408" s="10">
        <v>4528.6499999999996</v>
      </c>
      <c r="F8408" s="10">
        <v>4271.4187192118225</v>
      </c>
      <c r="G8408" s="10">
        <v>257.23128078817717</v>
      </c>
      <c r="H8408" s="10">
        <v>4335.49</v>
      </c>
      <c r="I8408" s="10">
        <v>193.15999999999985</v>
      </c>
      <c r="J8408" s="10">
        <v>5000</v>
      </c>
      <c r="K8408" s="10">
        <v>4716</v>
      </c>
      <c r="L8408" s="10">
        <v>284</v>
      </c>
      <c r="M8408" s="10">
        <v>4786.74</v>
      </c>
      <c r="N8408" s="10">
        <v>213.26000000000022</v>
      </c>
    </row>
    <row r="8409" spans="1:14" x14ac:dyDescent="0.25">
      <c r="A8409" s="9" t="s">
        <v>997</v>
      </c>
      <c r="B8409" s="9" t="s">
        <v>49</v>
      </c>
      <c r="C8409" s="9" t="s">
        <v>42</v>
      </c>
      <c r="D8409" s="9" t="s">
        <v>43</v>
      </c>
      <c r="E8409" s="10">
        <v>5524</v>
      </c>
      <c r="F8409" s="10">
        <v>5427.3300492610833</v>
      </c>
      <c r="G8409" s="10">
        <v>96.669950738916668</v>
      </c>
      <c r="H8409" s="10">
        <v>5508.74</v>
      </c>
      <c r="I8409" s="10">
        <v>15.260000000000218</v>
      </c>
      <c r="J8409" s="10">
        <v>400</v>
      </c>
      <c r="K8409" s="10">
        <v>393</v>
      </c>
      <c r="L8409" s="10">
        <v>7</v>
      </c>
      <c r="M8409" s="10">
        <v>398.89499999999998</v>
      </c>
      <c r="N8409" s="10">
        <v>1.1050000000000182</v>
      </c>
    </row>
    <row r="8410" spans="1:14" x14ac:dyDescent="0.25">
      <c r="A8410" s="9" t="s">
        <v>997</v>
      </c>
      <c r="B8410" s="9" t="s">
        <v>50</v>
      </c>
      <c r="C8410" s="9" t="s">
        <v>42</v>
      </c>
      <c r="D8410" s="9" t="s">
        <v>43</v>
      </c>
      <c r="E8410" s="10">
        <v>6415.92</v>
      </c>
      <c r="F8410" s="10">
        <v>6272.2786069651738</v>
      </c>
      <c r="G8410" s="10">
        <v>143.64139303482625</v>
      </c>
      <c r="H8410" s="10">
        <v>6303.64</v>
      </c>
      <c r="I8410" s="10">
        <v>112.27999999999975</v>
      </c>
      <c r="J8410" s="10">
        <v>4824</v>
      </c>
      <c r="K8410" s="10">
        <v>4716</v>
      </c>
      <c r="L8410" s="10">
        <v>108</v>
      </c>
      <c r="M8410" s="10">
        <v>4739.58</v>
      </c>
      <c r="N8410" s="10">
        <v>84.420000000000073</v>
      </c>
    </row>
    <row r="8411" spans="1:14" x14ac:dyDescent="0.25">
      <c r="A8411" s="9" t="s">
        <v>997</v>
      </c>
      <c r="B8411" s="9" t="s">
        <v>51</v>
      </c>
      <c r="C8411" s="9" t="s">
        <v>42</v>
      </c>
      <c r="D8411" s="9" t="s">
        <v>43</v>
      </c>
      <c r="E8411" s="10">
        <v>28982.06</v>
      </c>
      <c r="F8411" s="10">
        <v>25405.089108910892</v>
      </c>
      <c r="G8411" s="10">
        <v>3576.9708910891095</v>
      </c>
      <c r="H8411" s="10">
        <v>25659.14</v>
      </c>
      <c r="I8411" s="10">
        <v>3322.9200000000019</v>
      </c>
      <c r="J8411" s="10">
        <v>5380</v>
      </c>
      <c r="K8411" s="10">
        <v>4716</v>
      </c>
      <c r="L8411" s="10">
        <v>664</v>
      </c>
      <c r="M8411" s="10">
        <v>4763.16</v>
      </c>
      <c r="N8411" s="10">
        <v>616.84000000000015</v>
      </c>
    </row>
    <row r="8412" spans="1:14" x14ac:dyDescent="0.25">
      <c r="A8412" s="9" t="s">
        <v>997</v>
      </c>
      <c r="B8412" s="9" t="s">
        <v>52</v>
      </c>
      <c r="C8412" s="9" t="s">
        <v>42</v>
      </c>
      <c r="D8412" s="9" t="s">
        <v>53</v>
      </c>
      <c r="E8412" s="10">
        <v>20072.349999999999</v>
      </c>
      <c r="F8412" s="10">
        <v>21028.178217821784</v>
      </c>
      <c r="G8412" s="10">
        <v>-955.82821782178507</v>
      </c>
      <c r="H8412" s="10">
        <v>21238.46</v>
      </c>
      <c r="I8412" s="10">
        <v>-1166.1100000000006</v>
      </c>
      <c r="J8412" s="10">
        <v>3560</v>
      </c>
      <c r="K8412" s="10">
        <v>3537</v>
      </c>
      <c r="L8412" s="10">
        <v>23</v>
      </c>
      <c r="M8412" s="10">
        <v>3572.37</v>
      </c>
      <c r="N8412" s="10">
        <v>-12.369999999999891</v>
      </c>
    </row>
    <row r="8413" spans="1:14" x14ac:dyDescent="0.25">
      <c r="A8413" s="9" t="s">
        <v>997</v>
      </c>
      <c r="B8413" s="9" t="s">
        <v>54</v>
      </c>
      <c r="C8413" s="9" t="s">
        <v>42</v>
      </c>
      <c r="D8413" s="9" t="s">
        <v>55</v>
      </c>
      <c r="E8413" s="10">
        <v>238.11</v>
      </c>
      <c r="F8413" s="10">
        <v>233.44117647058823</v>
      </c>
      <c r="G8413" s="10">
        <v>4.6688235294117817</v>
      </c>
      <c r="H8413" s="10">
        <v>238.11</v>
      </c>
      <c r="I8413" s="10">
        <v>0</v>
      </c>
      <c r="J8413" s="10">
        <v>43.292999999999999</v>
      </c>
      <c r="K8413" s="10">
        <v>42.444117647058825</v>
      </c>
      <c r="L8413" s="10">
        <v>0.84888235294117464</v>
      </c>
      <c r="M8413" s="10">
        <v>43.292999999999999</v>
      </c>
      <c r="N8413" s="10">
        <v>0</v>
      </c>
    </row>
    <row r="8414" spans="1:14" x14ac:dyDescent="0.25">
      <c r="A8414" s="9" t="s">
        <v>998</v>
      </c>
      <c r="B8414" s="9" t="s">
        <v>25</v>
      </c>
      <c r="C8414" s="9" t="s">
        <v>26</v>
      </c>
      <c r="D8414" s="9" t="s">
        <v>27</v>
      </c>
      <c r="E8414" s="10">
        <v>329.48</v>
      </c>
      <c r="F8414" s="10">
        <v>0</v>
      </c>
      <c r="G8414" s="10">
        <v>329.48</v>
      </c>
      <c r="H8414" s="10">
        <v>0</v>
      </c>
      <c r="I8414" s="10">
        <v>329.48</v>
      </c>
      <c r="J8414" s="10">
        <v>0</v>
      </c>
      <c r="K8414" s="10">
        <v>0</v>
      </c>
      <c r="L8414" s="10">
        <v>0</v>
      </c>
      <c r="M8414" s="10">
        <v>0</v>
      </c>
      <c r="N8414" s="10">
        <v>0</v>
      </c>
    </row>
    <row r="8415" spans="1:14" x14ac:dyDescent="0.25">
      <c r="A8415" s="9" t="s">
        <v>998</v>
      </c>
      <c r="B8415" s="9" t="s">
        <v>258</v>
      </c>
      <c r="C8415" s="9" t="s">
        <v>33</v>
      </c>
      <c r="D8415" s="9" t="s">
        <v>27</v>
      </c>
      <c r="E8415" s="10">
        <v>30.85</v>
      </c>
      <c r="F8415" s="10">
        <v>0</v>
      </c>
      <c r="G8415" s="10">
        <v>30.85</v>
      </c>
      <c r="H8415" s="10">
        <v>33.07</v>
      </c>
      <c r="I8415" s="10">
        <v>-2.2199999999999989</v>
      </c>
      <c r="J8415" s="10">
        <v>4.08</v>
      </c>
      <c r="K8415" s="10">
        <v>0</v>
      </c>
      <c r="L8415" s="10">
        <v>4.08</v>
      </c>
      <c r="M8415" s="10">
        <v>4.375</v>
      </c>
      <c r="N8415" s="10">
        <v>-0.29499999999999993</v>
      </c>
    </row>
    <row r="8416" spans="1:14" x14ac:dyDescent="0.25">
      <c r="A8416" s="9" t="s">
        <v>998</v>
      </c>
      <c r="B8416" s="9" t="s">
        <v>259</v>
      </c>
      <c r="C8416" s="9" t="s">
        <v>33</v>
      </c>
      <c r="D8416" s="9" t="s">
        <v>27</v>
      </c>
      <c r="E8416" s="10">
        <v>63.3</v>
      </c>
      <c r="F8416" s="10">
        <v>0</v>
      </c>
      <c r="G8416" s="10">
        <v>63.3</v>
      </c>
      <c r="H8416" s="10">
        <v>67.87</v>
      </c>
      <c r="I8416" s="10">
        <v>-4.5700000000000074</v>
      </c>
      <c r="J8416" s="10">
        <v>4.08</v>
      </c>
      <c r="K8416" s="10">
        <v>0</v>
      </c>
      <c r="L8416" s="10">
        <v>4.08</v>
      </c>
      <c r="M8416" s="10">
        <v>4.375</v>
      </c>
      <c r="N8416" s="10">
        <v>-0.29499999999999993</v>
      </c>
    </row>
    <row r="8417" spans="1:14" x14ac:dyDescent="0.25">
      <c r="A8417" s="9" t="s">
        <v>998</v>
      </c>
      <c r="B8417" s="9" t="s">
        <v>260</v>
      </c>
      <c r="C8417" s="9" t="s">
        <v>33</v>
      </c>
      <c r="D8417" s="9" t="s">
        <v>27</v>
      </c>
      <c r="E8417" s="10">
        <v>2495.35</v>
      </c>
      <c r="F8417" s="10">
        <v>0</v>
      </c>
      <c r="G8417" s="10">
        <v>2495.35</v>
      </c>
      <c r="H8417" s="10">
        <v>2675.24</v>
      </c>
      <c r="I8417" s="10">
        <v>-179.88999999999987</v>
      </c>
      <c r="J8417" s="10">
        <v>40.799999999999997</v>
      </c>
      <c r="K8417" s="10">
        <v>0</v>
      </c>
      <c r="L8417" s="10">
        <v>40.799999999999997</v>
      </c>
      <c r="M8417" s="10">
        <v>43.741</v>
      </c>
      <c r="N8417" s="10">
        <v>-2.9410000000000025</v>
      </c>
    </row>
    <row r="8418" spans="1:14" x14ac:dyDescent="0.25">
      <c r="A8418" s="9" t="s">
        <v>998</v>
      </c>
      <c r="B8418" s="9" t="s">
        <v>272</v>
      </c>
      <c r="C8418" s="9" t="s">
        <v>39</v>
      </c>
      <c r="D8418" s="9" t="s">
        <v>43</v>
      </c>
      <c r="E8418" s="10">
        <v>-16470.11</v>
      </c>
      <c r="F8418" s="10">
        <v>0</v>
      </c>
      <c r="G8418" s="10">
        <v>-16470.11</v>
      </c>
      <c r="H8418" s="10">
        <v>-16470.11</v>
      </c>
      <c r="I8418" s="10">
        <v>0</v>
      </c>
      <c r="J8418" s="10">
        <v>-20340</v>
      </c>
      <c r="K8418" s="10">
        <v>0</v>
      </c>
      <c r="L8418" s="10">
        <v>-20340</v>
      </c>
      <c r="M8418" s="10">
        <v>-20340</v>
      </c>
      <c r="N8418" s="10">
        <v>0</v>
      </c>
    </row>
    <row r="8419" spans="1:14" x14ac:dyDescent="0.25">
      <c r="A8419" s="9" t="s">
        <v>998</v>
      </c>
      <c r="B8419" s="9" t="s">
        <v>269</v>
      </c>
      <c r="C8419" s="9" t="s">
        <v>42</v>
      </c>
      <c r="D8419" s="9" t="s">
        <v>43</v>
      </c>
      <c r="E8419" s="10">
        <v>1702.06</v>
      </c>
      <c r="F8419" s="10">
        <v>1702.1104536489152</v>
      </c>
      <c r="G8419" s="10">
        <v>-5.045364891520876E-2</v>
      </c>
      <c r="H8419" s="10">
        <v>1725.94</v>
      </c>
      <c r="I8419" s="10">
        <v>-23.880000000000109</v>
      </c>
      <c r="J8419" s="10">
        <v>3356</v>
      </c>
      <c r="K8419" s="10">
        <v>3356.0996055226824</v>
      </c>
      <c r="L8419" s="10">
        <v>-9.9605522682395531E-2</v>
      </c>
      <c r="M8419" s="10">
        <v>3403.085</v>
      </c>
      <c r="N8419" s="10">
        <v>-47.085000000000036</v>
      </c>
    </row>
    <row r="8420" spans="1:14" x14ac:dyDescent="0.25">
      <c r="A8420" s="9" t="s">
        <v>998</v>
      </c>
      <c r="B8420" s="9" t="s">
        <v>325</v>
      </c>
      <c r="C8420" s="9" t="s">
        <v>42</v>
      </c>
      <c r="D8420" s="9" t="s">
        <v>43</v>
      </c>
      <c r="E8420" s="10">
        <v>11849.07</v>
      </c>
      <c r="F8420" s="10">
        <v>11791.093596059114</v>
      </c>
      <c r="G8420" s="10">
        <v>57.976403940885575</v>
      </c>
      <c r="H8420" s="10">
        <v>11967.96</v>
      </c>
      <c r="I8420" s="10">
        <v>-118.88999999999942</v>
      </c>
      <c r="J8420" s="10">
        <v>20440</v>
      </c>
      <c r="K8420" s="10">
        <v>20339.999999999996</v>
      </c>
      <c r="L8420" s="10">
        <v>100.00000000000364</v>
      </c>
      <c r="M8420" s="10">
        <v>20645.099999999999</v>
      </c>
      <c r="N8420" s="10">
        <v>-205.09999999999854</v>
      </c>
    </row>
    <row r="8421" spans="1:14" x14ac:dyDescent="0.25">
      <c r="A8421" s="9" t="s">
        <v>999</v>
      </c>
      <c r="B8421" s="9" t="s">
        <v>25</v>
      </c>
      <c r="C8421" s="9" t="s">
        <v>26</v>
      </c>
      <c r="D8421" s="9" t="s">
        <v>27</v>
      </c>
      <c r="E8421" s="10">
        <v>-1000.41</v>
      </c>
      <c r="F8421" s="10">
        <v>0</v>
      </c>
      <c r="G8421" s="10">
        <v>-1000.41</v>
      </c>
      <c r="H8421" s="10">
        <v>0</v>
      </c>
      <c r="I8421" s="10">
        <v>-1000.41</v>
      </c>
      <c r="J8421" s="10">
        <v>0</v>
      </c>
      <c r="K8421" s="10">
        <v>0</v>
      </c>
      <c r="L8421" s="10">
        <v>0</v>
      </c>
      <c r="M8421" s="10">
        <v>0</v>
      </c>
      <c r="N8421" s="10">
        <v>0</v>
      </c>
    </row>
    <row r="8422" spans="1:14" x14ac:dyDescent="0.25">
      <c r="A8422" s="9" t="s">
        <v>999</v>
      </c>
      <c r="B8422" s="9" t="s">
        <v>258</v>
      </c>
      <c r="C8422" s="9" t="s">
        <v>33</v>
      </c>
      <c r="D8422" s="9" t="s">
        <v>27</v>
      </c>
      <c r="E8422" s="10">
        <v>30.85</v>
      </c>
      <c r="F8422" s="10">
        <v>0</v>
      </c>
      <c r="G8422" s="10">
        <v>30.85</v>
      </c>
      <c r="H8422" s="10">
        <v>31.02</v>
      </c>
      <c r="I8422" s="10">
        <v>-0.16999999999999815</v>
      </c>
      <c r="J8422" s="10">
        <v>4.08</v>
      </c>
      <c r="K8422" s="10">
        <v>0</v>
      </c>
      <c r="L8422" s="10">
        <v>4.08</v>
      </c>
      <c r="M8422" s="10">
        <v>4.1040000000000001</v>
      </c>
      <c r="N8422" s="10">
        <v>-2.4000000000000021E-2</v>
      </c>
    </row>
    <row r="8423" spans="1:14" x14ac:dyDescent="0.25">
      <c r="A8423" s="9" t="s">
        <v>999</v>
      </c>
      <c r="B8423" s="9" t="s">
        <v>259</v>
      </c>
      <c r="C8423" s="9" t="s">
        <v>33</v>
      </c>
      <c r="D8423" s="9" t="s">
        <v>27</v>
      </c>
      <c r="E8423" s="10">
        <v>63.3</v>
      </c>
      <c r="F8423" s="10">
        <v>0</v>
      </c>
      <c r="G8423" s="10">
        <v>63.3</v>
      </c>
      <c r="H8423" s="10">
        <v>63.67</v>
      </c>
      <c r="I8423" s="10">
        <v>-0.37000000000000455</v>
      </c>
      <c r="J8423" s="10">
        <v>4.08</v>
      </c>
      <c r="K8423" s="10">
        <v>0</v>
      </c>
      <c r="L8423" s="10">
        <v>4.08</v>
      </c>
      <c r="M8423" s="10">
        <v>4.1040000000000001</v>
      </c>
      <c r="N8423" s="10">
        <v>-2.4000000000000021E-2</v>
      </c>
    </row>
    <row r="8424" spans="1:14" x14ac:dyDescent="0.25">
      <c r="A8424" s="9" t="s">
        <v>999</v>
      </c>
      <c r="B8424" s="9" t="s">
        <v>260</v>
      </c>
      <c r="C8424" s="9" t="s">
        <v>33</v>
      </c>
      <c r="D8424" s="9" t="s">
        <v>27</v>
      </c>
      <c r="E8424" s="10">
        <v>2495.35</v>
      </c>
      <c r="F8424" s="10">
        <v>0</v>
      </c>
      <c r="G8424" s="10">
        <v>2495.35</v>
      </c>
      <c r="H8424" s="10">
        <v>2509.52</v>
      </c>
      <c r="I8424" s="10">
        <v>-14.170000000000073</v>
      </c>
      <c r="J8424" s="10">
        <v>40.799999999999997</v>
      </c>
      <c r="K8424" s="10">
        <v>0</v>
      </c>
      <c r="L8424" s="10">
        <v>40.799999999999997</v>
      </c>
      <c r="M8424" s="10">
        <v>41.031999999999996</v>
      </c>
      <c r="N8424" s="10">
        <v>-0.23199999999999932</v>
      </c>
    </row>
    <row r="8425" spans="1:14" x14ac:dyDescent="0.25">
      <c r="A8425" s="9" t="s">
        <v>999</v>
      </c>
      <c r="B8425" s="9" t="s">
        <v>284</v>
      </c>
      <c r="C8425" s="9" t="s">
        <v>39</v>
      </c>
      <c r="D8425" s="9" t="s">
        <v>43</v>
      </c>
      <c r="E8425" s="10">
        <v>-16848.400000000001</v>
      </c>
      <c r="F8425" s="10">
        <v>0</v>
      </c>
      <c r="G8425" s="10">
        <v>-16848.400000000001</v>
      </c>
      <c r="H8425" s="10">
        <v>-16848.310000000001</v>
      </c>
      <c r="I8425" s="10">
        <v>-9.0000000000145519E-2</v>
      </c>
      <c r="J8425" s="10">
        <v>-19080</v>
      </c>
      <c r="K8425" s="10">
        <v>0</v>
      </c>
      <c r="L8425" s="10">
        <v>-19080</v>
      </c>
      <c r="M8425" s="10">
        <v>-19080</v>
      </c>
      <c r="N8425" s="10">
        <v>0</v>
      </c>
    </row>
    <row r="8426" spans="1:14" x14ac:dyDescent="0.25">
      <c r="A8426" s="9" t="s">
        <v>999</v>
      </c>
      <c r="B8426" s="9" t="s">
        <v>456</v>
      </c>
      <c r="C8426" s="9" t="s">
        <v>42</v>
      </c>
      <c r="D8426" s="9" t="s">
        <v>43</v>
      </c>
      <c r="E8426" s="10">
        <v>13836.29</v>
      </c>
      <c r="F8426" s="10">
        <v>0</v>
      </c>
      <c r="G8426" s="10">
        <v>13836.29</v>
      </c>
      <c r="H8426" s="10">
        <v>0</v>
      </c>
      <c r="I8426" s="10">
        <v>13836.29</v>
      </c>
      <c r="J8426" s="10">
        <v>19280</v>
      </c>
      <c r="K8426" s="10">
        <v>0</v>
      </c>
      <c r="L8426" s="10">
        <v>19280</v>
      </c>
      <c r="M8426" s="10">
        <v>0</v>
      </c>
      <c r="N8426" s="10">
        <v>19280</v>
      </c>
    </row>
    <row r="8427" spans="1:14" x14ac:dyDescent="0.25">
      <c r="A8427" s="9" t="s">
        <v>999</v>
      </c>
      <c r="B8427" s="9" t="s">
        <v>266</v>
      </c>
      <c r="C8427" s="9" t="s">
        <v>42</v>
      </c>
      <c r="D8427" s="9" t="s">
        <v>43</v>
      </c>
      <c r="E8427" s="10">
        <v>1423.02</v>
      </c>
      <c r="F8427" s="10">
        <v>1423.1163708086783</v>
      </c>
      <c r="G8427" s="10">
        <v>-9.6370808678329922E-2</v>
      </c>
      <c r="H8427" s="10">
        <v>1443.04</v>
      </c>
      <c r="I8427" s="10">
        <v>-20.019999999999982</v>
      </c>
      <c r="J8427" s="10">
        <v>3148</v>
      </c>
      <c r="K8427" s="10">
        <v>3148.2001972386588</v>
      </c>
      <c r="L8427" s="10">
        <v>-0.20019723865880223</v>
      </c>
      <c r="M8427" s="10">
        <v>3192.2750000000001</v>
      </c>
      <c r="N8427" s="10">
        <v>-44.275000000000091</v>
      </c>
    </row>
    <row r="8428" spans="1:14" x14ac:dyDescent="0.25">
      <c r="A8428" s="9" t="s">
        <v>999</v>
      </c>
      <c r="B8428" s="9" t="s">
        <v>285</v>
      </c>
      <c r="C8428" s="9" t="s">
        <v>42</v>
      </c>
      <c r="D8428" s="9" t="s">
        <v>43</v>
      </c>
      <c r="E8428" s="10">
        <v>0</v>
      </c>
      <c r="F8428" s="10">
        <v>12611.881773399014</v>
      </c>
      <c r="G8428" s="10">
        <v>-12611.881773399014</v>
      </c>
      <c r="H8428" s="10">
        <v>12801.06</v>
      </c>
      <c r="I8428" s="10">
        <v>-12801.06</v>
      </c>
      <c r="J8428" s="10">
        <v>0</v>
      </c>
      <c r="K8428" s="10">
        <v>19080</v>
      </c>
      <c r="L8428" s="10">
        <v>-19080</v>
      </c>
      <c r="M8428" s="10">
        <v>19366.2</v>
      </c>
      <c r="N8428" s="10">
        <v>-19366.2</v>
      </c>
    </row>
    <row r="8429" spans="1:14" x14ac:dyDescent="0.25">
      <c r="A8429" s="9" t="s">
        <v>1000</v>
      </c>
      <c r="B8429" s="9" t="s">
        <v>25</v>
      </c>
      <c r="C8429" s="9" t="s">
        <v>26</v>
      </c>
      <c r="D8429" s="9" t="s">
        <v>27</v>
      </c>
      <c r="E8429" s="10">
        <v>3469.4</v>
      </c>
      <c r="F8429" s="10">
        <v>0</v>
      </c>
      <c r="G8429" s="10">
        <v>3469.4</v>
      </c>
      <c r="H8429" s="10">
        <v>0</v>
      </c>
      <c r="I8429" s="10">
        <v>3469.4</v>
      </c>
      <c r="J8429" s="10">
        <v>0</v>
      </c>
      <c r="K8429" s="10">
        <v>0</v>
      </c>
      <c r="L8429" s="10">
        <v>0</v>
      </c>
      <c r="M8429" s="10">
        <v>0</v>
      </c>
      <c r="N8429" s="10">
        <v>0</v>
      </c>
    </row>
    <row r="8430" spans="1:14" x14ac:dyDescent="0.25">
      <c r="A8430" s="9" t="s">
        <v>1000</v>
      </c>
      <c r="B8430" s="9" t="s">
        <v>258</v>
      </c>
      <c r="C8430" s="9" t="s">
        <v>33</v>
      </c>
      <c r="D8430" s="9" t="s">
        <v>27</v>
      </c>
      <c r="E8430" s="10">
        <v>186.75</v>
      </c>
      <c r="F8430" s="10">
        <v>0</v>
      </c>
      <c r="G8430" s="10">
        <v>186.75</v>
      </c>
      <c r="H8430" s="10">
        <v>197.27</v>
      </c>
      <c r="I8430" s="10">
        <v>-10.52000000000001</v>
      </c>
      <c r="J8430" s="10">
        <v>24.699000000000002</v>
      </c>
      <c r="K8430" s="10">
        <v>0</v>
      </c>
      <c r="L8430" s="10">
        <v>24.699000000000002</v>
      </c>
      <c r="M8430" s="10">
        <v>26.096</v>
      </c>
      <c r="N8430" s="10">
        <v>-1.3969999999999985</v>
      </c>
    </row>
    <row r="8431" spans="1:14" x14ac:dyDescent="0.25">
      <c r="A8431" s="9" t="s">
        <v>1000</v>
      </c>
      <c r="B8431" s="9" t="s">
        <v>259</v>
      </c>
      <c r="C8431" s="9" t="s">
        <v>33</v>
      </c>
      <c r="D8431" s="9" t="s">
        <v>27</v>
      </c>
      <c r="E8431" s="10">
        <v>383.19</v>
      </c>
      <c r="F8431" s="10">
        <v>0</v>
      </c>
      <c r="G8431" s="10">
        <v>383.19</v>
      </c>
      <c r="H8431" s="10">
        <v>404.84</v>
      </c>
      <c r="I8431" s="10">
        <v>-21.649999999999977</v>
      </c>
      <c r="J8431" s="10">
        <v>24.699000000000002</v>
      </c>
      <c r="K8431" s="10">
        <v>0</v>
      </c>
      <c r="L8431" s="10">
        <v>24.699000000000002</v>
      </c>
      <c r="M8431" s="10">
        <v>26.096</v>
      </c>
      <c r="N8431" s="10">
        <v>-1.3969999999999985</v>
      </c>
    </row>
    <row r="8432" spans="1:14" x14ac:dyDescent="0.25">
      <c r="A8432" s="9" t="s">
        <v>1000</v>
      </c>
      <c r="B8432" s="9" t="s">
        <v>260</v>
      </c>
      <c r="C8432" s="9" t="s">
        <v>33</v>
      </c>
      <c r="D8432" s="9" t="s">
        <v>27</v>
      </c>
      <c r="E8432" s="10">
        <v>15106.03</v>
      </c>
      <c r="F8432" s="10">
        <v>0</v>
      </c>
      <c r="G8432" s="10">
        <v>15106.03</v>
      </c>
      <c r="H8432" s="10">
        <v>15956.73</v>
      </c>
      <c r="I8432" s="10">
        <v>-850.69999999999891</v>
      </c>
      <c r="J8432" s="10">
        <v>246.99</v>
      </c>
      <c r="K8432" s="10">
        <v>0</v>
      </c>
      <c r="L8432" s="10">
        <v>246.99</v>
      </c>
      <c r="M8432" s="10">
        <v>260.899</v>
      </c>
      <c r="N8432" s="10">
        <v>-13.908999999999992</v>
      </c>
    </row>
    <row r="8433" spans="1:14" x14ac:dyDescent="0.25">
      <c r="A8433" s="9" t="s">
        <v>1000</v>
      </c>
      <c r="B8433" s="9" t="s">
        <v>101</v>
      </c>
      <c r="C8433" s="9" t="s">
        <v>39</v>
      </c>
      <c r="D8433" s="9" t="s">
        <v>43</v>
      </c>
      <c r="E8433" s="10">
        <v>-98224.320000000007</v>
      </c>
      <c r="F8433" s="10">
        <v>0</v>
      </c>
      <c r="G8433" s="10">
        <v>-98224.320000000007</v>
      </c>
      <c r="H8433" s="10">
        <v>-98224.55</v>
      </c>
      <c r="I8433" s="10">
        <v>0.22999999999592546</v>
      </c>
      <c r="J8433" s="10">
        <v>-121320</v>
      </c>
      <c r="K8433" s="10">
        <v>0</v>
      </c>
      <c r="L8433" s="10">
        <v>-121320</v>
      </c>
      <c r="M8433" s="10">
        <v>-121320</v>
      </c>
      <c r="N8433" s="10">
        <v>0</v>
      </c>
    </row>
    <row r="8434" spans="1:14" x14ac:dyDescent="0.25">
      <c r="A8434" s="9" t="s">
        <v>1000</v>
      </c>
      <c r="B8434" s="9" t="s">
        <v>262</v>
      </c>
      <c r="C8434" s="9" t="s">
        <v>42</v>
      </c>
      <c r="D8434" s="9" t="s">
        <v>43</v>
      </c>
      <c r="E8434" s="10">
        <v>8618.1</v>
      </c>
      <c r="F8434" s="10">
        <v>10138.412228796844</v>
      </c>
      <c r="G8434" s="10">
        <v>-1520.3122287968436</v>
      </c>
      <c r="H8434" s="10">
        <v>10280.35</v>
      </c>
      <c r="I8434" s="10">
        <v>-1662.25</v>
      </c>
      <c r="J8434" s="10">
        <v>17016</v>
      </c>
      <c r="K8434" s="10">
        <v>20017.799802761339</v>
      </c>
      <c r="L8434" s="10">
        <v>-3001.7998027613394</v>
      </c>
      <c r="M8434" s="10">
        <v>20298.048999999999</v>
      </c>
      <c r="N8434" s="10">
        <v>-3282.0489999999991</v>
      </c>
    </row>
    <row r="8435" spans="1:14" x14ac:dyDescent="0.25">
      <c r="A8435" s="9" t="s">
        <v>1000</v>
      </c>
      <c r="B8435" s="9" t="s">
        <v>261</v>
      </c>
      <c r="C8435" s="9" t="s">
        <v>42</v>
      </c>
      <c r="D8435" s="9" t="s">
        <v>43</v>
      </c>
      <c r="E8435" s="10">
        <v>70460.850000000006</v>
      </c>
      <c r="F8435" s="10">
        <v>70330.413793103449</v>
      </c>
      <c r="G8435" s="10">
        <v>130.43620689655654</v>
      </c>
      <c r="H8435" s="10">
        <v>71385.37</v>
      </c>
      <c r="I8435" s="10">
        <v>-924.51999999998952</v>
      </c>
      <c r="J8435" s="10">
        <v>121545</v>
      </c>
      <c r="K8435" s="10">
        <v>121320</v>
      </c>
      <c r="L8435" s="10">
        <v>225</v>
      </c>
      <c r="M8435" s="10">
        <v>123139.8</v>
      </c>
      <c r="N8435" s="10">
        <v>-1594.8000000000029</v>
      </c>
    </row>
    <row r="8436" spans="1:14" x14ac:dyDescent="0.25">
      <c r="A8436" s="9" t="s">
        <v>1001</v>
      </c>
      <c r="B8436" s="9" t="s">
        <v>25</v>
      </c>
      <c r="C8436" s="9" t="s">
        <v>26</v>
      </c>
      <c r="D8436" s="9" t="s">
        <v>27</v>
      </c>
      <c r="E8436" s="10">
        <v>-3500.91</v>
      </c>
      <c r="F8436" s="10">
        <v>0</v>
      </c>
      <c r="G8436" s="10">
        <v>-3500.91</v>
      </c>
      <c r="H8436" s="10">
        <v>0</v>
      </c>
      <c r="I8436" s="10">
        <v>-3500.91</v>
      </c>
      <c r="J8436" s="10">
        <v>0</v>
      </c>
      <c r="K8436" s="10">
        <v>0</v>
      </c>
      <c r="L8436" s="10">
        <v>0</v>
      </c>
      <c r="M8436" s="10">
        <v>0</v>
      </c>
      <c r="N8436" s="10">
        <v>0</v>
      </c>
    </row>
    <row r="8437" spans="1:14" x14ac:dyDescent="0.25">
      <c r="A8437" s="9" t="s">
        <v>1001</v>
      </c>
      <c r="B8437" s="9" t="s">
        <v>28</v>
      </c>
      <c r="C8437" s="9" t="s">
        <v>29</v>
      </c>
      <c r="D8437" s="9" t="s">
        <v>27</v>
      </c>
      <c r="E8437" s="10">
        <v>0.86</v>
      </c>
      <c r="F8437" s="10">
        <v>0</v>
      </c>
      <c r="G8437" s="10">
        <v>0.86</v>
      </c>
      <c r="H8437" s="10">
        <v>0.84</v>
      </c>
      <c r="I8437" s="10">
        <v>2.0000000000000018E-2</v>
      </c>
      <c r="J8437" s="10">
        <v>0</v>
      </c>
      <c r="K8437" s="10">
        <v>0</v>
      </c>
      <c r="L8437" s="10">
        <v>0</v>
      </c>
      <c r="M8437" s="10">
        <v>0</v>
      </c>
      <c r="N8437" s="10">
        <v>0</v>
      </c>
    </row>
    <row r="8438" spans="1:14" x14ac:dyDescent="0.25">
      <c r="A8438" s="9" t="s">
        <v>1001</v>
      </c>
      <c r="B8438" s="9" t="s">
        <v>30</v>
      </c>
      <c r="C8438" s="9" t="s">
        <v>29</v>
      </c>
      <c r="D8438" s="9" t="s">
        <v>27</v>
      </c>
      <c r="E8438" s="10">
        <v>20.09</v>
      </c>
      <c r="F8438" s="10">
        <v>0</v>
      </c>
      <c r="G8438" s="10">
        <v>20.09</v>
      </c>
      <c r="H8438" s="10">
        <v>19.5</v>
      </c>
      <c r="I8438" s="10">
        <v>0.58999999999999986</v>
      </c>
      <c r="J8438" s="10">
        <v>0</v>
      </c>
      <c r="K8438" s="10">
        <v>0</v>
      </c>
      <c r="L8438" s="10">
        <v>0</v>
      </c>
      <c r="M8438" s="10">
        <v>0</v>
      </c>
      <c r="N8438" s="10">
        <v>0</v>
      </c>
    </row>
    <row r="8439" spans="1:14" x14ac:dyDescent="0.25">
      <c r="A8439" s="9" t="s">
        <v>1001</v>
      </c>
      <c r="B8439" s="9" t="s">
        <v>31</v>
      </c>
      <c r="C8439" s="9" t="s">
        <v>29</v>
      </c>
      <c r="D8439" s="9" t="s">
        <v>27</v>
      </c>
      <c r="E8439" s="10">
        <v>134.88999999999999</v>
      </c>
      <c r="F8439" s="10">
        <v>0</v>
      </c>
      <c r="G8439" s="10">
        <v>134.88999999999999</v>
      </c>
      <c r="H8439" s="10">
        <v>130.94</v>
      </c>
      <c r="I8439" s="10">
        <v>3.9499999999999886</v>
      </c>
      <c r="J8439" s="10">
        <v>0</v>
      </c>
      <c r="K8439" s="10">
        <v>0</v>
      </c>
      <c r="L8439" s="10">
        <v>0</v>
      </c>
      <c r="M8439" s="10">
        <v>0</v>
      </c>
      <c r="N8439" s="10">
        <v>0</v>
      </c>
    </row>
    <row r="8440" spans="1:14" x14ac:dyDescent="0.25">
      <c r="A8440" s="9" t="s">
        <v>1001</v>
      </c>
      <c r="B8440" s="9" t="s">
        <v>32</v>
      </c>
      <c r="C8440" s="9" t="s">
        <v>33</v>
      </c>
      <c r="D8440" s="9" t="s">
        <v>27</v>
      </c>
      <c r="E8440" s="10">
        <v>352.69</v>
      </c>
      <c r="F8440" s="10">
        <v>0</v>
      </c>
      <c r="G8440" s="10">
        <v>352.69</v>
      </c>
      <c r="H8440" s="10">
        <v>215.53</v>
      </c>
      <c r="I8440" s="10">
        <v>137.16</v>
      </c>
      <c r="J8440" s="10">
        <v>1</v>
      </c>
      <c r="K8440" s="10">
        <v>0</v>
      </c>
      <c r="L8440" s="10">
        <v>1</v>
      </c>
      <c r="M8440" s="10">
        <v>0.61099999999999999</v>
      </c>
      <c r="N8440" s="10">
        <v>0.38900000000000001</v>
      </c>
    </row>
    <row r="8441" spans="1:14" x14ac:dyDescent="0.25">
      <c r="A8441" s="9" t="s">
        <v>1001</v>
      </c>
      <c r="B8441" s="9" t="s">
        <v>34</v>
      </c>
      <c r="C8441" s="9" t="s">
        <v>33</v>
      </c>
      <c r="D8441" s="9" t="s">
        <v>27</v>
      </c>
      <c r="E8441" s="10">
        <v>1212.3699999999999</v>
      </c>
      <c r="F8441" s="10">
        <v>0</v>
      </c>
      <c r="G8441" s="10">
        <v>1212.3699999999999</v>
      </c>
      <c r="H8441" s="10">
        <v>740.9</v>
      </c>
      <c r="I8441" s="10">
        <v>471.46999999999991</v>
      </c>
      <c r="J8441" s="10">
        <v>1</v>
      </c>
      <c r="K8441" s="10">
        <v>0</v>
      </c>
      <c r="L8441" s="10">
        <v>1</v>
      </c>
      <c r="M8441" s="10">
        <v>0.61099999999999999</v>
      </c>
      <c r="N8441" s="10">
        <v>0.38900000000000001</v>
      </c>
    </row>
    <row r="8442" spans="1:14" x14ac:dyDescent="0.25">
      <c r="A8442" s="9" t="s">
        <v>1001</v>
      </c>
      <c r="B8442" s="9" t="s">
        <v>35</v>
      </c>
      <c r="C8442" s="9" t="s">
        <v>33</v>
      </c>
      <c r="D8442" s="9" t="s">
        <v>27</v>
      </c>
      <c r="E8442" s="10">
        <v>1311.71</v>
      </c>
      <c r="F8442" s="10">
        <v>0</v>
      </c>
      <c r="G8442" s="10">
        <v>1311.71</v>
      </c>
      <c r="H8442" s="10">
        <v>801.6</v>
      </c>
      <c r="I8442" s="10">
        <v>510.11</v>
      </c>
      <c r="J8442" s="10">
        <v>21</v>
      </c>
      <c r="K8442" s="10">
        <v>0</v>
      </c>
      <c r="L8442" s="10">
        <v>21</v>
      </c>
      <c r="M8442" s="10">
        <v>12.833</v>
      </c>
      <c r="N8442" s="10">
        <v>8.1669999999999998</v>
      </c>
    </row>
    <row r="8443" spans="1:14" x14ac:dyDescent="0.25">
      <c r="A8443" s="9" t="s">
        <v>1001</v>
      </c>
      <c r="B8443" s="9" t="s">
        <v>36</v>
      </c>
      <c r="C8443" s="9" t="s">
        <v>29</v>
      </c>
      <c r="D8443" s="9" t="s">
        <v>27</v>
      </c>
      <c r="E8443" s="10">
        <v>1511.26</v>
      </c>
      <c r="F8443" s="10">
        <v>0</v>
      </c>
      <c r="G8443" s="10">
        <v>1511.26</v>
      </c>
      <c r="H8443" s="10">
        <v>1466.95</v>
      </c>
      <c r="I8443" s="10">
        <v>44.309999999999945</v>
      </c>
      <c r="J8443" s="10">
        <v>0</v>
      </c>
      <c r="K8443" s="10">
        <v>0</v>
      </c>
      <c r="L8443" s="10">
        <v>0</v>
      </c>
      <c r="M8443" s="10">
        <v>0</v>
      </c>
      <c r="N8443" s="10">
        <v>0</v>
      </c>
    </row>
    <row r="8444" spans="1:14" x14ac:dyDescent="0.25">
      <c r="A8444" s="9" t="s">
        <v>1001</v>
      </c>
      <c r="B8444" s="9" t="s">
        <v>37</v>
      </c>
      <c r="C8444" s="9" t="s">
        <v>29</v>
      </c>
      <c r="D8444" s="9" t="s">
        <v>27</v>
      </c>
      <c r="E8444" s="10">
        <v>3494.8</v>
      </c>
      <c r="F8444" s="10">
        <v>0</v>
      </c>
      <c r="G8444" s="10">
        <v>3494.8</v>
      </c>
      <c r="H8444" s="10">
        <v>3392.34</v>
      </c>
      <c r="I8444" s="10">
        <v>102.46000000000004</v>
      </c>
      <c r="J8444" s="10">
        <v>0</v>
      </c>
      <c r="K8444" s="10">
        <v>0</v>
      </c>
      <c r="L8444" s="10">
        <v>0</v>
      </c>
      <c r="M8444" s="10">
        <v>0</v>
      </c>
      <c r="N8444" s="10">
        <v>0</v>
      </c>
    </row>
    <row r="8445" spans="1:14" x14ac:dyDescent="0.25">
      <c r="A8445" s="9" t="s">
        <v>1001</v>
      </c>
      <c r="B8445" s="9" t="s">
        <v>106</v>
      </c>
      <c r="C8445" s="9" t="s">
        <v>39</v>
      </c>
      <c r="D8445" s="9" t="s">
        <v>40</v>
      </c>
      <c r="E8445" s="10">
        <v>-78279.87</v>
      </c>
      <c r="F8445" s="10">
        <v>0</v>
      </c>
      <c r="G8445" s="10">
        <v>-78279.87</v>
      </c>
      <c r="H8445" s="10">
        <v>-78279.87</v>
      </c>
      <c r="I8445" s="10">
        <v>0</v>
      </c>
      <c r="J8445" s="10">
        <v>-440</v>
      </c>
      <c r="K8445" s="10">
        <v>0</v>
      </c>
      <c r="L8445" s="10">
        <v>-440</v>
      </c>
      <c r="M8445" s="10">
        <v>-440</v>
      </c>
      <c r="N8445" s="10">
        <v>0</v>
      </c>
    </row>
    <row r="8446" spans="1:14" x14ac:dyDescent="0.25">
      <c r="A8446" s="9" t="s">
        <v>1001</v>
      </c>
      <c r="B8446" s="9" t="s">
        <v>92</v>
      </c>
      <c r="C8446" s="9" t="s">
        <v>42</v>
      </c>
      <c r="D8446" s="9" t="s">
        <v>43</v>
      </c>
      <c r="E8446" s="10">
        <v>3.4</v>
      </c>
      <c r="F8446" s="10">
        <v>0</v>
      </c>
      <c r="G8446" s="10">
        <v>3.4</v>
      </c>
      <c r="H8446" s="10">
        <v>0</v>
      </c>
      <c r="I8446" s="10">
        <v>3.4</v>
      </c>
      <c r="J8446" s="10">
        <v>40</v>
      </c>
      <c r="K8446" s="10">
        <v>0</v>
      </c>
      <c r="L8446" s="10">
        <v>40</v>
      </c>
      <c r="M8446" s="10">
        <v>0</v>
      </c>
      <c r="N8446" s="10">
        <v>40</v>
      </c>
    </row>
    <row r="8447" spans="1:14" x14ac:dyDescent="0.25">
      <c r="A8447" s="9" t="s">
        <v>1001</v>
      </c>
      <c r="B8447" s="9" t="s">
        <v>107</v>
      </c>
      <c r="C8447" s="9" t="s">
        <v>42</v>
      </c>
      <c r="D8447" s="9" t="s">
        <v>43</v>
      </c>
      <c r="E8447" s="10">
        <v>285.89</v>
      </c>
      <c r="F8447" s="10">
        <v>274.45320197044333</v>
      </c>
      <c r="G8447" s="10">
        <v>11.436798029556655</v>
      </c>
      <c r="H8447" s="10">
        <v>278.57</v>
      </c>
      <c r="I8447" s="10">
        <v>7.3199999999999932</v>
      </c>
      <c r="J8447" s="10">
        <v>5500</v>
      </c>
      <c r="K8447" s="10">
        <v>5280</v>
      </c>
      <c r="L8447" s="10">
        <v>220</v>
      </c>
      <c r="M8447" s="10">
        <v>5359.2</v>
      </c>
      <c r="N8447" s="10">
        <v>140.80000000000018</v>
      </c>
    </row>
    <row r="8448" spans="1:14" x14ac:dyDescent="0.25">
      <c r="A8448" s="9" t="s">
        <v>1001</v>
      </c>
      <c r="B8448" s="9" t="s">
        <v>44</v>
      </c>
      <c r="C8448" s="9" t="s">
        <v>42</v>
      </c>
      <c r="D8448" s="9" t="s">
        <v>43</v>
      </c>
      <c r="E8448" s="10">
        <v>435.47</v>
      </c>
      <c r="F8448" s="10">
        <v>432.51741293532336</v>
      </c>
      <c r="G8448" s="10">
        <v>2.9525870646766634</v>
      </c>
      <c r="H8448" s="10">
        <v>434.68</v>
      </c>
      <c r="I8448" s="10">
        <v>0.79000000000002046</v>
      </c>
      <c r="J8448" s="10">
        <v>443</v>
      </c>
      <c r="K8448" s="10">
        <v>440</v>
      </c>
      <c r="L8448" s="10">
        <v>3</v>
      </c>
      <c r="M8448" s="10">
        <v>442.2</v>
      </c>
      <c r="N8448" s="10">
        <v>0.80000000000001137</v>
      </c>
    </row>
    <row r="8449" spans="1:14" x14ac:dyDescent="0.25">
      <c r="A8449" s="9" t="s">
        <v>1001</v>
      </c>
      <c r="B8449" s="9" t="s">
        <v>99</v>
      </c>
      <c r="C8449" s="9" t="s">
        <v>42</v>
      </c>
      <c r="D8449" s="9" t="s">
        <v>43</v>
      </c>
      <c r="E8449" s="10">
        <v>1240.75</v>
      </c>
      <c r="F8449" s="10">
        <v>1191.1133004926107</v>
      </c>
      <c r="G8449" s="10">
        <v>49.636699507389267</v>
      </c>
      <c r="H8449" s="10">
        <v>1208.98</v>
      </c>
      <c r="I8449" s="10">
        <v>31.769999999999982</v>
      </c>
      <c r="J8449" s="10">
        <v>5500</v>
      </c>
      <c r="K8449" s="10">
        <v>5280</v>
      </c>
      <c r="L8449" s="10">
        <v>220</v>
      </c>
      <c r="M8449" s="10">
        <v>5359.2</v>
      </c>
      <c r="N8449" s="10">
        <v>140.80000000000018</v>
      </c>
    </row>
    <row r="8450" spans="1:14" x14ac:dyDescent="0.25">
      <c r="A8450" s="9" t="s">
        <v>1001</v>
      </c>
      <c r="B8450" s="9" t="s">
        <v>100</v>
      </c>
      <c r="C8450" s="9" t="s">
        <v>42</v>
      </c>
      <c r="D8450" s="9" t="s">
        <v>43</v>
      </c>
      <c r="E8450" s="10">
        <v>1594.29</v>
      </c>
      <c r="F8450" s="10">
        <v>1530.5123152709359</v>
      </c>
      <c r="G8450" s="10">
        <v>63.777684729064049</v>
      </c>
      <c r="H8450" s="10">
        <v>1553.47</v>
      </c>
      <c r="I8450" s="10">
        <v>40.819999999999936</v>
      </c>
      <c r="J8450" s="10">
        <v>5500</v>
      </c>
      <c r="K8450" s="10">
        <v>5280</v>
      </c>
      <c r="L8450" s="10">
        <v>220</v>
      </c>
      <c r="M8450" s="10">
        <v>5359.2</v>
      </c>
      <c r="N8450" s="10">
        <v>140.80000000000018</v>
      </c>
    </row>
    <row r="8451" spans="1:14" x14ac:dyDescent="0.25">
      <c r="A8451" s="9" t="s">
        <v>1001</v>
      </c>
      <c r="B8451" s="9" t="s">
        <v>47</v>
      </c>
      <c r="C8451" s="9" t="s">
        <v>42</v>
      </c>
      <c r="D8451" s="9" t="s">
        <v>43</v>
      </c>
      <c r="E8451" s="10">
        <v>2539.0300000000002</v>
      </c>
      <c r="F8451" s="10">
        <v>2482.6078431372553</v>
      </c>
      <c r="G8451" s="10">
        <v>56.422156862744941</v>
      </c>
      <c r="H8451" s="10">
        <v>2532.2600000000002</v>
      </c>
      <c r="I8451" s="10">
        <v>6.7699999999999818</v>
      </c>
      <c r="J8451" s="10">
        <v>5400</v>
      </c>
      <c r="K8451" s="10">
        <v>5280</v>
      </c>
      <c r="L8451" s="10">
        <v>120</v>
      </c>
      <c r="M8451" s="10">
        <v>5385.6</v>
      </c>
      <c r="N8451" s="10">
        <v>14.399999999999636</v>
      </c>
    </row>
    <row r="8452" spans="1:14" x14ac:dyDescent="0.25">
      <c r="A8452" s="9" t="s">
        <v>1001</v>
      </c>
      <c r="B8452" s="9" t="s">
        <v>101</v>
      </c>
      <c r="C8452" s="9" t="s">
        <v>42</v>
      </c>
      <c r="D8452" s="9" t="s">
        <v>43</v>
      </c>
      <c r="E8452" s="10">
        <v>4825.32</v>
      </c>
      <c r="F8452" s="10">
        <v>4246.2561576354683</v>
      </c>
      <c r="G8452" s="10">
        <v>579.06384236453141</v>
      </c>
      <c r="H8452" s="10">
        <v>4309.95</v>
      </c>
      <c r="I8452" s="10">
        <v>515.36999999999989</v>
      </c>
      <c r="J8452" s="10">
        <v>6000</v>
      </c>
      <c r="K8452" s="10">
        <v>5280</v>
      </c>
      <c r="L8452" s="10">
        <v>720</v>
      </c>
      <c r="M8452" s="10">
        <v>5359.2</v>
      </c>
      <c r="N8452" s="10">
        <v>640.80000000000018</v>
      </c>
    </row>
    <row r="8453" spans="1:14" x14ac:dyDescent="0.25">
      <c r="A8453" s="9" t="s">
        <v>1001</v>
      </c>
      <c r="B8453" s="9" t="s">
        <v>109</v>
      </c>
      <c r="C8453" s="9" t="s">
        <v>42</v>
      </c>
      <c r="D8453" s="9" t="s">
        <v>43</v>
      </c>
      <c r="E8453" s="10">
        <v>5341.65</v>
      </c>
      <c r="F8453" s="10">
        <v>5258</v>
      </c>
      <c r="G8453" s="10">
        <v>83.649999999999636</v>
      </c>
      <c r="H8453" s="10">
        <v>5336.87</v>
      </c>
      <c r="I8453" s="10">
        <v>4.7799999999997453</v>
      </c>
      <c r="J8453" s="10">
        <v>447</v>
      </c>
      <c r="K8453" s="10">
        <v>440</v>
      </c>
      <c r="L8453" s="10">
        <v>7</v>
      </c>
      <c r="M8453" s="10">
        <v>446.6</v>
      </c>
      <c r="N8453" s="10">
        <v>0.39999999999997726</v>
      </c>
    </row>
    <row r="8454" spans="1:14" x14ac:dyDescent="0.25">
      <c r="A8454" s="9" t="s">
        <v>1001</v>
      </c>
      <c r="B8454" s="9" t="s">
        <v>50</v>
      </c>
      <c r="C8454" s="9" t="s">
        <v>42</v>
      </c>
      <c r="D8454" s="9" t="s">
        <v>43</v>
      </c>
      <c r="E8454" s="10">
        <v>7182</v>
      </c>
      <c r="F8454" s="10">
        <v>7022.3980099502487</v>
      </c>
      <c r="G8454" s="10">
        <v>159.60199004975129</v>
      </c>
      <c r="H8454" s="10">
        <v>7057.51</v>
      </c>
      <c r="I8454" s="10">
        <v>124.48999999999978</v>
      </c>
      <c r="J8454" s="10">
        <v>5400</v>
      </c>
      <c r="K8454" s="10">
        <v>5280</v>
      </c>
      <c r="L8454" s="10">
        <v>120</v>
      </c>
      <c r="M8454" s="10">
        <v>5306.4</v>
      </c>
      <c r="N8454" s="10">
        <v>93.600000000000364</v>
      </c>
    </row>
    <row r="8455" spans="1:14" x14ac:dyDescent="0.25">
      <c r="A8455" s="9" t="s">
        <v>1001</v>
      </c>
      <c r="B8455" s="9" t="s">
        <v>103</v>
      </c>
      <c r="C8455" s="9" t="s">
        <v>42</v>
      </c>
      <c r="D8455" s="9" t="s">
        <v>43</v>
      </c>
      <c r="E8455" s="10">
        <v>26308.81</v>
      </c>
      <c r="F8455" s="10">
        <v>25256.455445544554</v>
      </c>
      <c r="G8455" s="10">
        <v>1052.3545544554472</v>
      </c>
      <c r="H8455" s="10">
        <v>25509.02</v>
      </c>
      <c r="I8455" s="10">
        <v>799.79000000000087</v>
      </c>
      <c r="J8455" s="10">
        <v>5500</v>
      </c>
      <c r="K8455" s="10">
        <v>5280</v>
      </c>
      <c r="L8455" s="10">
        <v>220</v>
      </c>
      <c r="M8455" s="10">
        <v>5332.8</v>
      </c>
      <c r="N8455" s="10">
        <v>167.19999999999982</v>
      </c>
    </row>
    <row r="8456" spans="1:14" x14ac:dyDescent="0.25">
      <c r="A8456" s="9" t="s">
        <v>1001</v>
      </c>
      <c r="B8456" s="9" t="s">
        <v>104</v>
      </c>
      <c r="C8456" s="9" t="s">
        <v>42</v>
      </c>
      <c r="D8456" s="9" t="s">
        <v>53</v>
      </c>
      <c r="E8456" s="10">
        <v>23718.91</v>
      </c>
      <c r="F8456" s="10">
        <v>22908.81592039801</v>
      </c>
      <c r="G8456" s="10">
        <v>810.09407960198951</v>
      </c>
      <c r="H8456" s="10">
        <v>23023.360000000001</v>
      </c>
      <c r="I8456" s="10">
        <v>695.54999999999927</v>
      </c>
      <c r="J8456" s="10">
        <v>4100</v>
      </c>
      <c r="K8456" s="10">
        <v>3960</v>
      </c>
      <c r="L8456" s="10">
        <v>140</v>
      </c>
      <c r="M8456" s="10">
        <v>3979.8</v>
      </c>
      <c r="N8456" s="10">
        <v>120.19999999999982</v>
      </c>
    </row>
    <row r="8457" spans="1:14" x14ac:dyDescent="0.25">
      <c r="A8457" s="9" t="s">
        <v>1001</v>
      </c>
      <c r="B8457" s="9" t="s">
        <v>54</v>
      </c>
      <c r="C8457" s="9" t="s">
        <v>42</v>
      </c>
      <c r="D8457" s="9" t="s">
        <v>55</v>
      </c>
      <c r="E8457" s="10">
        <v>266.58999999999997</v>
      </c>
      <c r="F8457" s="10">
        <v>261.36274509803917</v>
      </c>
      <c r="G8457" s="10">
        <v>5.227254901960805</v>
      </c>
      <c r="H8457" s="10">
        <v>266.58999999999997</v>
      </c>
      <c r="I8457" s="10">
        <v>0</v>
      </c>
      <c r="J8457" s="10">
        <v>48.470999999999997</v>
      </c>
      <c r="K8457" s="10">
        <v>47.519607843137258</v>
      </c>
      <c r="L8457" s="10">
        <v>0.95139215686273815</v>
      </c>
      <c r="M8457" s="10">
        <v>48.47</v>
      </c>
      <c r="N8457" s="10">
        <v>9.9999999999766942E-4</v>
      </c>
    </row>
    <row r="8458" spans="1:14" x14ac:dyDescent="0.25">
      <c r="A8458" s="9" t="s">
        <v>1002</v>
      </c>
      <c r="B8458" s="9" t="s">
        <v>25</v>
      </c>
      <c r="C8458" s="9" t="s">
        <v>26</v>
      </c>
      <c r="D8458" s="9" t="s">
        <v>27</v>
      </c>
      <c r="E8458" s="10">
        <v>-1885.62</v>
      </c>
      <c r="F8458" s="10">
        <v>0</v>
      </c>
      <c r="G8458" s="10">
        <v>-1885.62</v>
      </c>
      <c r="H8458" s="10">
        <v>0</v>
      </c>
      <c r="I8458" s="10">
        <v>-1885.62</v>
      </c>
      <c r="J8458" s="10">
        <v>0</v>
      </c>
      <c r="K8458" s="10">
        <v>0</v>
      </c>
      <c r="L8458" s="10">
        <v>0</v>
      </c>
      <c r="M8458" s="10">
        <v>0</v>
      </c>
      <c r="N8458" s="10">
        <v>0</v>
      </c>
    </row>
    <row r="8459" spans="1:14" x14ac:dyDescent="0.25">
      <c r="A8459" s="9" t="s">
        <v>1002</v>
      </c>
      <c r="B8459" s="9" t="s">
        <v>32</v>
      </c>
      <c r="C8459" s="9" t="s">
        <v>33</v>
      </c>
      <c r="D8459" s="9" t="s">
        <v>27</v>
      </c>
      <c r="E8459" s="10">
        <v>116.39</v>
      </c>
      <c r="F8459" s="10">
        <v>0</v>
      </c>
      <c r="G8459" s="10">
        <v>116.39</v>
      </c>
      <c r="H8459" s="10">
        <v>94.05</v>
      </c>
      <c r="I8459" s="10">
        <v>22.340000000000003</v>
      </c>
      <c r="J8459" s="10">
        <v>0.33</v>
      </c>
      <c r="K8459" s="10">
        <v>0</v>
      </c>
      <c r="L8459" s="10">
        <v>0.33</v>
      </c>
      <c r="M8459" s="10">
        <v>0.26700000000000002</v>
      </c>
      <c r="N8459" s="10">
        <v>6.3E-2</v>
      </c>
    </row>
    <row r="8460" spans="1:14" x14ac:dyDescent="0.25">
      <c r="A8460" s="9" t="s">
        <v>1002</v>
      </c>
      <c r="B8460" s="9" t="s">
        <v>34</v>
      </c>
      <c r="C8460" s="9" t="s">
        <v>33</v>
      </c>
      <c r="D8460" s="9" t="s">
        <v>27</v>
      </c>
      <c r="E8460" s="10">
        <v>400.08</v>
      </c>
      <c r="F8460" s="10">
        <v>0</v>
      </c>
      <c r="G8460" s="10">
        <v>400.08</v>
      </c>
      <c r="H8460" s="10">
        <v>323.29000000000002</v>
      </c>
      <c r="I8460" s="10">
        <v>76.789999999999964</v>
      </c>
      <c r="J8460" s="10">
        <v>0.33</v>
      </c>
      <c r="K8460" s="10">
        <v>0</v>
      </c>
      <c r="L8460" s="10">
        <v>0.33</v>
      </c>
      <c r="M8460" s="10">
        <v>0.26700000000000002</v>
      </c>
      <c r="N8460" s="10">
        <v>6.3E-2</v>
      </c>
    </row>
    <row r="8461" spans="1:14" x14ac:dyDescent="0.25">
      <c r="A8461" s="9" t="s">
        <v>1002</v>
      </c>
      <c r="B8461" s="9" t="s">
        <v>35</v>
      </c>
      <c r="C8461" s="9" t="s">
        <v>33</v>
      </c>
      <c r="D8461" s="9" t="s">
        <v>27</v>
      </c>
      <c r="E8461" s="10">
        <v>432.86</v>
      </c>
      <c r="F8461" s="10">
        <v>0</v>
      </c>
      <c r="G8461" s="10">
        <v>432.86</v>
      </c>
      <c r="H8461" s="10">
        <v>349.79</v>
      </c>
      <c r="I8461" s="10">
        <v>83.07</v>
      </c>
      <c r="J8461" s="10">
        <v>6.93</v>
      </c>
      <c r="K8461" s="10">
        <v>0</v>
      </c>
      <c r="L8461" s="10">
        <v>6.93</v>
      </c>
      <c r="M8461" s="10">
        <v>5.6</v>
      </c>
      <c r="N8461" s="10">
        <v>1.33</v>
      </c>
    </row>
    <row r="8462" spans="1:14" x14ac:dyDescent="0.25">
      <c r="A8462" s="9" t="s">
        <v>1002</v>
      </c>
      <c r="B8462" s="9" t="s">
        <v>564</v>
      </c>
      <c r="C8462" s="9" t="s">
        <v>39</v>
      </c>
      <c r="D8462" s="9" t="s">
        <v>40</v>
      </c>
      <c r="E8462" s="10">
        <v>-44601.599999999999</v>
      </c>
      <c r="F8462" s="10">
        <v>0</v>
      </c>
      <c r="G8462" s="10">
        <v>-44601.599999999999</v>
      </c>
      <c r="H8462" s="10">
        <v>-44601.599999999999</v>
      </c>
      <c r="I8462" s="10">
        <v>0</v>
      </c>
      <c r="J8462" s="10">
        <v>-200</v>
      </c>
      <c r="K8462" s="10">
        <v>0</v>
      </c>
      <c r="L8462" s="10">
        <v>-200</v>
      </c>
      <c r="M8462" s="10">
        <v>-200</v>
      </c>
      <c r="N8462" s="10">
        <v>0</v>
      </c>
    </row>
    <row r="8463" spans="1:14" x14ac:dyDescent="0.25">
      <c r="A8463" s="9" t="s">
        <v>1002</v>
      </c>
      <c r="B8463" s="9" t="s">
        <v>177</v>
      </c>
      <c r="C8463" s="9" t="s">
        <v>42</v>
      </c>
      <c r="D8463" s="9" t="s">
        <v>58</v>
      </c>
      <c r="E8463" s="10">
        <v>28299.51</v>
      </c>
      <c r="F8463" s="10">
        <v>28158.716417910447</v>
      </c>
      <c r="G8463" s="10">
        <v>140.79358208955091</v>
      </c>
      <c r="H8463" s="10">
        <v>28299.51</v>
      </c>
      <c r="I8463" s="10">
        <v>0</v>
      </c>
      <c r="J8463" s="10">
        <v>1206</v>
      </c>
      <c r="K8463" s="10">
        <v>1200</v>
      </c>
      <c r="L8463" s="10">
        <v>6</v>
      </c>
      <c r="M8463" s="10">
        <v>1206</v>
      </c>
      <c r="N8463" s="10">
        <v>0</v>
      </c>
    </row>
    <row r="8464" spans="1:14" x14ac:dyDescent="0.25">
      <c r="A8464" s="9" t="s">
        <v>1002</v>
      </c>
      <c r="B8464" s="9" t="s">
        <v>92</v>
      </c>
      <c r="C8464" s="9" t="s">
        <v>42</v>
      </c>
      <c r="D8464" s="9" t="s">
        <v>43</v>
      </c>
      <c r="E8464" s="10">
        <v>21.28</v>
      </c>
      <c r="F8464" s="10">
        <v>0</v>
      </c>
      <c r="G8464" s="10">
        <v>21.28</v>
      </c>
      <c r="H8464" s="10">
        <v>0</v>
      </c>
      <c r="I8464" s="10">
        <v>21.28</v>
      </c>
      <c r="J8464" s="10">
        <v>250</v>
      </c>
      <c r="K8464" s="10">
        <v>0</v>
      </c>
      <c r="L8464" s="10">
        <v>250</v>
      </c>
      <c r="M8464" s="10">
        <v>0</v>
      </c>
      <c r="N8464" s="10">
        <v>250</v>
      </c>
    </row>
    <row r="8465" spans="1:14" x14ac:dyDescent="0.25">
      <c r="A8465" s="9" t="s">
        <v>1002</v>
      </c>
      <c r="B8465" s="9" t="s">
        <v>565</v>
      </c>
      <c r="C8465" s="9" t="s">
        <v>42</v>
      </c>
      <c r="D8465" s="9" t="s">
        <v>43</v>
      </c>
      <c r="E8465" s="10">
        <v>1165.52</v>
      </c>
      <c r="F8465" s="10">
        <v>0</v>
      </c>
      <c r="G8465" s="10">
        <v>1165.52</v>
      </c>
      <c r="H8465" s="10">
        <v>0</v>
      </c>
      <c r="I8465" s="10">
        <v>1165.52</v>
      </c>
      <c r="J8465" s="10">
        <v>1300</v>
      </c>
      <c r="K8465" s="10">
        <v>0</v>
      </c>
      <c r="L8465" s="10">
        <v>1300</v>
      </c>
      <c r="M8465" s="10">
        <v>0</v>
      </c>
      <c r="N8465" s="10">
        <v>1300</v>
      </c>
    </row>
    <row r="8466" spans="1:14" x14ac:dyDescent="0.25">
      <c r="A8466" s="9" t="s">
        <v>1002</v>
      </c>
      <c r="B8466" s="9" t="s">
        <v>179</v>
      </c>
      <c r="C8466" s="9" t="s">
        <v>42</v>
      </c>
      <c r="D8466" s="9" t="s">
        <v>43</v>
      </c>
      <c r="E8466" s="10">
        <v>76.58</v>
      </c>
      <c r="F8466" s="10">
        <v>76.199004975124382</v>
      </c>
      <c r="G8466" s="10">
        <v>0.38099502487561665</v>
      </c>
      <c r="H8466" s="10">
        <v>76.58</v>
      </c>
      <c r="I8466" s="10">
        <v>0</v>
      </c>
      <c r="J8466" s="10">
        <v>201</v>
      </c>
      <c r="K8466" s="10">
        <v>200</v>
      </c>
      <c r="L8466" s="10">
        <v>1</v>
      </c>
      <c r="M8466" s="10">
        <v>201</v>
      </c>
      <c r="N8466" s="10">
        <v>0</v>
      </c>
    </row>
    <row r="8467" spans="1:14" x14ac:dyDescent="0.25">
      <c r="A8467" s="9" t="s">
        <v>1002</v>
      </c>
      <c r="B8467" s="9" t="s">
        <v>181</v>
      </c>
      <c r="C8467" s="9" t="s">
        <v>42</v>
      </c>
      <c r="D8467" s="9" t="s">
        <v>43</v>
      </c>
      <c r="E8467" s="10">
        <v>656.34</v>
      </c>
      <c r="F8467" s="10">
        <v>562.57142857142856</v>
      </c>
      <c r="G8467" s="10">
        <v>93.768571428571477</v>
      </c>
      <c r="H8467" s="10">
        <v>571.01</v>
      </c>
      <c r="I8467" s="10">
        <v>85.330000000000041</v>
      </c>
      <c r="J8467" s="10">
        <v>1400</v>
      </c>
      <c r="K8467" s="10">
        <v>1200</v>
      </c>
      <c r="L8467" s="10">
        <v>200</v>
      </c>
      <c r="M8467" s="10">
        <v>1218</v>
      </c>
      <c r="N8467" s="10">
        <v>182</v>
      </c>
    </row>
    <row r="8468" spans="1:14" x14ac:dyDescent="0.25">
      <c r="A8468" s="9" t="s">
        <v>1002</v>
      </c>
      <c r="B8468" s="9" t="s">
        <v>566</v>
      </c>
      <c r="C8468" s="9" t="s">
        <v>42</v>
      </c>
      <c r="D8468" s="9" t="s">
        <v>43</v>
      </c>
      <c r="E8468" s="10">
        <v>0</v>
      </c>
      <c r="F8468" s="10">
        <v>1075.8606965174129</v>
      </c>
      <c r="G8468" s="10">
        <v>-1075.8606965174129</v>
      </c>
      <c r="H8468" s="10">
        <v>1081.24</v>
      </c>
      <c r="I8468" s="10">
        <v>-1081.24</v>
      </c>
      <c r="J8468" s="10">
        <v>0</v>
      </c>
      <c r="K8468" s="10">
        <v>1200</v>
      </c>
      <c r="L8468" s="10">
        <v>-1200</v>
      </c>
      <c r="M8468" s="10">
        <v>1206</v>
      </c>
      <c r="N8468" s="10">
        <v>-1206</v>
      </c>
    </row>
    <row r="8469" spans="1:14" x14ac:dyDescent="0.25">
      <c r="A8469" s="9" t="s">
        <v>1002</v>
      </c>
      <c r="B8469" s="9" t="s">
        <v>184</v>
      </c>
      <c r="C8469" s="9" t="s">
        <v>42</v>
      </c>
      <c r="D8469" s="9" t="s">
        <v>43</v>
      </c>
      <c r="E8469" s="10">
        <v>2017.82</v>
      </c>
      <c r="F8469" s="10">
        <v>1988</v>
      </c>
      <c r="G8469" s="10">
        <v>29.819999999999936</v>
      </c>
      <c r="H8469" s="10">
        <v>2017.82</v>
      </c>
      <c r="I8469" s="10">
        <v>0</v>
      </c>
      <c r="J8469" s="10">
        <v>203</v>
      </c>
      <c r="K8469" s="10">
        <v>200</v>
      </c>
      <c r="L8469" s="10">
        <v>3</v>
      </c>
      <c r="M8469" s="10">
        <v>203</v>
      </c>
      <c r="N8469" s="10">
        <v>0</v>
      </c>
    </row>
    <row r="8470" spans="1:14" x14ac:dyDescent="0.25">
      <c r="A8470" s="9" t="s">
        <v>1002</v>
      </c>
      <c r="B8470" s="9" t="s">
        <v>567</v>
      </c>
      <c r="C8470" s="9" t="s">
        <v>42</v>
      </c>
      <c r="D8470" s="9" t="s">
        <v>43</v>
      </c>
      <c r="E8470" s="10">
        <v>4184.18</v>
      </c>
      <c r="F8470" s="10">
        <v>3462.768472906404</v>
      </c>
      <c r="G8470" s="10">
        <v>721.41152709359631</v>
      </c>
      <c r="H8470" s="10">
        <v>3514.71</v>
      </c>
      <c r="I8470" s="10">
        <v>669.47000000000025</v>
      </c>
      <c r="J8470" s="10">
        <v>1450</v>
      </c>
      <c r="K8470" s="10">
        <v>1200</v>
      </c>
      <c r="L8470" s="10">
        <v>250</v>
      </c>
      <c r="M8470" s="10">
        <v>1218</v>
      </c>
      <c r="N8470" s="10">
        <v>232</v>
      </c>
    </row>
    <row r="8471" spans="1:14" x14ac:dyDescent="0.25">
      <c r="A8471" s="9" t="s">
        <v>1002</v>
      </c>
      <c r="B8471" s="9" t="s">
        <v>568</v>
      </c>
      <c r="C8471" s="9" t="s">
        <v>42</v>
      </c>
      <c r="D8471" s="9" t="s">
        <v>43</v>
      </c>
      <c r="E8471" s="10">
        <v>4722.8999999999996</v>
      </c>
      <c r="F8471" s="10">
        <v>4048.1970443349755</v>
      </c>
      <c r="G8471" s="10">
        <v>674.70295566502409</v>
      </c>
      <c r="H8471" s="10">
        <v>4108.92</v>
      </c>
      <c r="I8471" s="10">
        <v>613.97999999999956</v>
      </c>
      <c r="J8471" s="10">
        <v>1400</v>
      </c>
      <c r="K8471" s="10">
        <v>1200</v>
      </c>
      <c r="L8471" s="10">
        <v>200</v>
      </c>
      <c r="M8471" s="10">
        <v>1218</v>
      </c>
      <c r="N8471" s="10">
        <v>182</v>
      </c>
    </row>
    <row r="8472" spans="1:14" x14ac:dyDescent="0.25">
      <c r="A8472" s="9" t="s">
        <v>1002</v>
      </c>
      <c r="B8472" s="9" t="s">
        <v>569</v>
      </c>
      <c r="C8472" s="9" t="s">
        <v>42</v>
      </c>
      <c r="D8472" s="9" t="s">
        <v>43</v>
      </c>
      <c r="E8472" s="10">
        <v>4393.76</v>
      </c>
      <c r="F8472" s="10">
        <v>4103.1231527093596</v>
      </c>
      <c r="G8472" s="10">
        <v>290.63684729064062</v>
      </c>
      <c r="H8472" s="10">
        <v>4164.67</v>
      </c>
      <c r="I8472" s="10">
        <v>229.09000000000015</v>
      </c>
      <c r="J8472" s="10">
        <v>1285</v>
      </c>
      <c r="K8472" s="10">
        <v>1200</v>
      </c>
      <c r="L8472" s="10">
        <v>85</v>
      </c>
      <c r="M8472" s="10">
        <v>1218</v>
      </c>
      <c r="N8472" s="10">
        <v>67</v>
      </c>
    </row>
    <row r="8473" spans="1:14" x14ac:dyDescent="0.25">
      <c r="A8473" s="9" t="s">
        <v>1003</v>
      </c>
      <c r="B8473" s="9" t="s">
        <v>25</v>
      </c>
      <c r="C8473" s="9" t="s">
        <v>26</v>
      </c>
      <c r="D8473" s="9" t="s">
        <v>27</v>
      </c>
      <c r="E8473" s="10">
        <v>-857.68</v>
      </c>
      <c r="F8473" s="10">
        <v>0</v>
      </c>
      <c r="G8473" s="10">
        <v>-857.68</v>
      </c>
      <c r="H8473" s="10">
        <v>0</v>
      </c>
      <c r="I8473" s="10">
        <v>-857.68</v>
      </c>
      <c r="J8473" s="10">
        <v>0</v>
      </c>
      <c r="K8473" s="10">
        <v>0</v>
      </c>
      <c r="L8473" s="10">
        <v>0</v>
      </c>
      <c r="M8473" s="10">
        <v>0</v>
      </c>
      <c r="N8473" s="10">
        <v>0</v>
      </c>
    </row>
    <row r="8474" spans="1:14" x14ac:dyDescent="0.25">
      <c r="A8474" s="9" t="s">
        <v>1003</v>
      </c>
      <c r="B8474" s="9" t="s">
        <v>32</v>
      </c>
      <c r="C8474" s="9" t="s">
        <v>33</v>
      </c>
      <c r="D8474" s="9" t="s">
        <v>27</v>
      </c>
      <c r="E8474" s="10">
        <v>1530.65</v>
      </c>
      <c r="F8474" s="10">
        <v>0</v>
      </c>
      <c r="G8474" s="10">
        <v>1530.65</v>
      </c>
      <c r="H8474" s="10">
        <v>1308.19</v>
      </c>
      <c r="I8474" s="10">
        <v>222.46000000000004</v>
      </c>
      <c r="J8474" s="10">
        <v>4.34</v>
      </c>
      <c r="K8474" s="10">
        <v>0</v>
      </c>
      <c r="L8474" s="10">
        <v>4.34</v>
      </c>
      <c r="M8474" s="10">
        <v>3.7090000000000001</v>
      </c>
      <c r="N8474" s="10">
        <v>0.63099999999999978</v>
      </c>
    </row>
    <row r="8475" spans="1:14" x14ac:dyDescent="0.25">
      <c r="A8475" s="9" t="s">
        <v>1003</v>
      </c>
      <c r="B8475" s="9" t="s">
        <v>34</v>
      </c>
      <c r="C8475" s="9" t="s">
        <v>33</v>
      </c>
      <c r="D8475" s="9" t="s">
        <v>27</v>
      </c>
      <c r="E8475" s="10">
        <v>5261.69</v>
      </c>
      <c r="F8475" s="10">
        <v>0</v>
      </c>
      <c r="G8475" s="10">
        <v>5261.69</v>
      </c>
      <c r="H8475" s="10">
        <v>4496.9799999999996</v>
      </c>
      <c r="I8475" s="10">
        <v>764.71</v>
      </c>
      <c r="J8475" s="10">
        <v>4.34</v>
      </c>
      <c r="K8475" s="10">
        <v>0</v>
      </c>
      <c r="L8475" s="10">
        <v>4.34</v>
      </c>
      <c r="M8475" s="10">
        <v>3.7090000000000001</v>
      </c>
      <c r="N8475" s="10">
        <v>0.63099999999999978</v>
      </c>
    </row>
    <row r="8476" spans="1:14" x14ac:dyDescent="0.25">
      <c r="A8476" s="9" t="s">
        <v>1003</v>
      </c>
      <c r="B8476" s="9" t="s">
        <v>35</v>
      </c>
      <c r="C8476" s="9" t="s">
        <v>33</v>
      </c>
      <c r="D8476" s="9" t="s">
        <v>27</v>
      </c>
      <c r="E8476" s="10">
        <v>5692.82</v>
      </c>
      <c r="F8476" s="10">
        <v>0</v>
      </c>
      <c r="G8476" s="10">
        <v>5692.82</v>
      </c>
      <c r="H8476" s="10">
        <v>4865.57</v>
      </c>
      <c r="I8476" s="10">
        <v>827.25</v>
      </c>
      <c r="J8476" s="10">
        <v>91.14</v>
      </c>
      <c r="K8476" s="10">
        <v>0</v>
      </c>
      <c r="L8476" s="10">
        <v>91.14</v>
      </c>
      <c r="M8476" s="10">
        <v>77.896000000000001</v>
      </c>
      <c r="N8476" s="10">
        <v>13.244</v>
      </c>
    </row>
    <row r="8477" spans="1:14" x14ac:dyDescent="0.25">
      <c r="A8477" s="9" t="s">
        <v>1003</v>
      </c>
      <c r="B8477" s="9" t="s">
        <v>186</v>
      </c>
      <c r="C8477" s="9" t="s">
        <v>39</v>
      </c>
      <c r="D8477" s="9" t="s">
        <v>40</v>
      </c>
      <c r="E8477" s="10">
        <v>-474978.93</v>
      </c>
      <c r="F8477" s="10">
        <v>0</v>
      </c>
      <c r="G8477" s="10">
        <v>-474978.93</v>
      </c>
      <c r="H8477" s="10">
        <v>-474979.03</v>
      </c>
      <c r="I8477" s="10">
        <v>0.1000000000349246</v>
      </c>
      <c r="J8477" s="10">
        <v>-2782</v>
      </c>
      <c r="K8477" s="10">
        <v>0</v>
      </c>
      <c r="L8477" s="10">
        <v>-2782</v>
      </c>
      <c r="M8477" s="10">
        <v>-2782</v>
      </c>
      <c r="N8477" s="10">
        <v>0</v>
      </c>
    </row>
    <row r="8478" spans="1:14" x14ac:dyDescent="0.25">
      <c r="A8478" s="9" t="s">
        <v>1003</v>
      </c>
      <c r="B8478" s="9" t="s">
        <v>177</v>
      </c>
      <c r="C8478" s="9" t="s">
        <v>42</v>
      </c>
      <c r="D8478" s="9" t="s">
        <v>58</v>
      </c>
      <c r="E8478" s="10">
        <v>392391.77</v>
      </c>
      <c r="F8478" s="10">
        <v>391687.7910447761</v>
      </c>
      <c r="G8478" s="10">
        <v>703.97895522392355</v>
      </c>
      <c r="H8478" s="10">
        <v>393646.23</v>
      </c>
      <c r="I8478" s="10">
        <v>-1254.4599999999627</v>
      </c>
      <c r="J8478" s="10">
        <v>16722</v>
      </c>
      <c r="K8478" s="10">
        <v>16692</v>
      </c>
      <c r="L8478" s="10">
        <v>30</v>
      </c>
      <c r="M8478" s="10">
        <v>16775.46</v>
      </c>
      <c r="N8478" s="10">
        <v>-53.459999999999127</v>
      </c>
    </row>
    <row r="8479" spans="1:14" x14ac:dyDescent="0.25">
      <c r="A8479" s="9" t="s">
        <v>1003</v>
      </c>
      <c r="B8479" s="9" t="s">
        <v>187</v>
      </c>
      <c r="C8479" s="9" t="s">
        <v>42</v>
      </c>
      <c r="D8479" s="9" t="s">
        <v>43</v>
      </c>
      <c r="E8479" s="10">
        <v>1724.01</v>
      </c>
      <c r="F8479" s="10">
        <v>0</v>
      </c>
      <c r="G8479" s="10">
        <v>1724.01</v>
      </c>
      <c r="H8479" s="10">
        <v>0</v>
      </c>
      <c r="I8479" s="10">
        <v>1724.01</v>
      </c>
      <c r="J8479" s="10">
        <v>16800</v>
      </c>
      <c r="K8479" s="10">
        <v>0</v>
      </c>
      <c r="L8479" s="10">
        <v>16800</v>
      </c>
      <c r="M8479" s="10">
        <v>0</v>
      </c>
      <c r="N8479" s="10">
        <v>16800</v>
      </c>
    </row>
    <row r="8480" spans="1:14" x14ac:dyDescent="0.25">
      <c r="A8480" s="9" t="s">
        <v>1003</v>
      </c>
      <c r="B8480" s="9" t="s">
        <v>92</v>
      </c>
      <c r="C8480" s="9" t="s">
        <v>42</v>
      </c>
      <c r="D8480" s="9" t="s">
        <v>43</v>
      </c>
      <c r="E8480" s="10">
        <v>246.85</v>
      </c>
      <c r="F8480" s="10">
        <v>236.80198019801981</v>
      </c>
      <c r="G8480" s="10">
        <v>10.048019801980189</v>
      </c>
      <c r="H8480" s="10">
        <v>239.17</v>
      </c>
      <c r="I8480" s="10">
        <v>7.6800000000000068</v>
      </c>
      <c r="J8480" s="10">
        <v>2900</v>
      </c>
      <c r="K8480" s="10">
        <v>2782</v>
      </c>
      <c r="L8480" s="10">
        <v>118</v>
      </c>
      <c r="M8480" s="10">
        <v>2809.82</v>
      </c>
      <c r="N8480" s="10">
        <v>90.179999999999836</v>
      </c>
    </row>
    <row r="8481" spans="1:14" x14ac:dyDescent="0.25">
      <c r="A8481" s="9" t="s">
        <v>1003</v>
      </c>
      <c r="B8481" s="9" t="s">
        <v>179</v>
      </c>
      <c r="C8481" s="9" t="s">
        <v>42</v>
      </c>
      <c r="D8481" s="9" t="s">
        <v>43</v>
      </c>
      <c r="E8481" s="10">
        <v>1063.3699999999999</v>
      </c>
      <c r="F8481" s="10">
        <v>1059.9402985074628</v>
      </c>
      <c r="G8481" s="10">
        <v>3.4297014925371059</v>
      </c>
      <c r="H8481" s="10">
        <v>1065.24</v>
      </c>
      <c r="I8481" s="10">
        <v>-1.8700000000001182</v>
      </c>
      <c r="J8481" s="10">
        <v>2791</v>
      </c>
      <c r="K8481" s="10">
        <v>2782</v>
      </c>
      <c r="L8481" s="10">
        <v>9</v>
      </c>
      <c r="M8481" s="10">
        <v>2795.91</v>
      </c>
      <c r="N8481" s="10">
        <v>-4.9099999999998545</v>
      </c>
    </row>
    <row r="8482" spans="1:14" x14ac:dyDescent="0.25">
      <c r="A8482" s="9" t="s">
        <v>1003</v>
      </c>
      <c r="B8482" s="9" t="s">
        <v>188</v>
      </c>
      <c r="C8482" s="9" t="s">
        <v>42</v>
      </c>
      <c r="D8482" s="9" t="s">
        <v>43</v>
      </c>
      <c r="E8482" s="10">
        <v>0</v>
      </c>
      <c r="F8482" s="10">
        <v>1712.9359605911329</v>
      </c>
      <c r="G8482" s="10">
        <v>-1712.9359605911329</v>
      </c>
      <c r="H8482" s="10">
        <v>1738.63</v>
      </c>
      <c r="I8482" s="10">
        <v>-1738.63</v>
      </c>
      <c r="J8482" s="10">
        <v>0</v>
      </c>
      <c r="K8482" s="10">
        <v>16692</v>
      </c>
      <c r="L8482" s="10">
        <v>-16692</v>
      </c>
      <c r="M8482" s="10">
        <v>16942.38</v>
      </c>
      <c r="N8482" s="10">
        <v>-16942.38</v>
      </c>
    </row>
    <row r="8483" spans="1:14" x14ac:dyDescent="0.25">
      <c r="A8483" s="9" t="s">
        <v>1003</v>
      </c>
      <c r="B8483" s="9" t="s">
        <v>181</v>
      </c>
      <c r="C8483" s="9" t="s">
        <v>42</v>
      </c>
      <c r="D8483" s="9" t="s">
        <v>43</v>
      </c>
      <c r="E8483" s="10">
        <v>7782.25</v>
      </c>
      <c r="F8483" s="10">
        <v>7825.3793103448279</v>
      </c>
      <c r="G8483" s="10">
        <v>-43.1293103448279</v>
      </c>
      <c r="H8483" s="10">
        <v>7942.76</v>
      </c>
      <c r="I8483" s="10">
        <v>-160.51000000000022</v>
      </c>
      <c r="J8483" s="10">
        <v>16600</v>
      </c>
      <c r="K8483" s="10">
        <v>16692</v>
      </c>
      <c r="L8483" s="10">
        <v>-92</v>
      </c>
      <c r="M8483" s="10">
        <v>16942.38</v>
      </c>
      <c r="N8483" s="10">
        <v>-342.38000000000102</v>
      </c>
    </row>
    <row r="8484" spans="1:14" x14ac:dyDescent="0.25">
      <c r="A8484" s="9" t="s">
        <v>1003</v>
      </c>
      <c r="B8484" s="9" t="s">
        <v>182</v>
      </c>
      <c r="C8484" s="9" t="s">
        <v>42</v>
      </c>
      <c r="D8484" s="9" t="s">
        <v>43</v>
      </c>
      <c r="E8484" s="10">
        <v>13880.49</v>
      </c>
      <c r="F8484" s="10">
        <v>13392.660098522167</v>
      </c>
      <c r="G8484" s="10">
        <v>487.82990147783312</v>
      </c>
      <c r="H8484" s="10">
        <v>13593.55</v>
      </c>
      <c r="I8484" s="10">
        <v>286.94000000000051</v>
      </c>
      <c r="J8484" s="10">
        <v>17300</v>
      </c>
      <c r="K8484" s="10">
        <v>16692</v>
      </c>
      <c r="L8484" s="10">
        <v>608</v>
      </c>
      <c r="M8484" s="10">
        <v>16942.38</v>
      </c>
      <c r="N8484" s="10">
        <v>357.61999999999898</v>
      </c>
    </row>
    <row r="8485" spans="1:14" x14ac:dyDescent="0.25">
      <c r="A8485" s="9" t="s">
        <v>1003</v>
      </c>
      <c r="B8485" s="9" t="s">
        <v>183</v>
      </c>
      <c r="C8485" s="9" t="s">
        <v>42</v>
      </c>
      <c r="D8485" s="9" t="s">
        <v>43</v>
      </c>
      <c r="E8485" s="10">
        <v>17874.07</v>
      </c>
      <c r="F8485" s="10">
        <v>17748.600985221678</v>
      </c>
      <c r="G8485" s="10">
        <v>125.46901477832216</v>
      </c>
      <c r="H8485" s="10">
        <v>18014.830000000002</v>
      </c>
      <c r="I8485" s="10">
        <v>-140.76000000000204</v>
      </c>
      <c r="J8485" s="10">
        <v>16810</v>
      </c>
      <c r="K8485" s="10">
        <v>16692</v>
      </c>
      <c r="L8485" s="10">
        <v>118</v>
      </c>
      <c r="M8485" s="10">
        <v>16942.38</v>
      </c>
      <c r="N8485" s="10">
        <v>-132.38000000000102</v>
      </c>
    </row>
    <row r="8486" spans="1:14" x14ac:dyDescent="0.25">
      <c r="A8486" s="9" t="s">
        <v>1003</v>
      </c>
      <c r="B8486" s="9" t="s">
        <v>184</v>
      </c>
      <c r="C8486" s="9" t="s">
        <v>42</v>
      </c>
      <c r="D8486" s="9" t="s">
        <v>43</v>
      </c>
      <c r="E8486" s="10">
        <v>28388.639999999999</v>
      </c>
      <c r="F8486" s="10">
        <v>27653.083743842366</v>
      </c>
      <c r="G8486" s="10">
        <v>735.55625615763347</v>
      </c>
      <c r="H8486" s="10">
        <v>28067.88</v>
      </c>
      <c r="I8486" s="10">
        <v>320.7599999999984</v>
      </c>
      <c r="J8486" s="10">
        <v>2856</v>
      </c>
      <c r="K8486" s="10">
        <v>2782</v>
      </c>
      <c r="L8486" s="10">
        <v>74</v>
      </c>
      <c r="M8486" s="10">
        <v>2823.73</v>
      </c>
      <c r="N8486" s="10">
        <v>32.269999999999982</v>
      </c>
    </row>
    <row r="8487" spans="1:14" x14ac:dyDescent="0.25">
      <c r="A8487" s="9" t="s">
        <v>1004</v>
      </c>
      <c r="B8487" s="9" t="s">
        <v>25</v>
      </c>
      <c r="C8487" s="9" t="s">
        <v>26</v>
      </c>
      <c r="D8487" s="9" t="s">
        <v>27</v>
      </c>
      <c r="E8487" s="10">
        <v>-2248.4</v>
      </c>
      <c r="F8487" s="10">
        <v>0</v>
      </c>
      <c r="G8487" s="10">
        <v>-2248.4</v>
      </c>
      <c r="H8487" s="10">
        <v>0</v>
      </c>
      <c r="I8487" s="10">
        <v>-2248.4</v>
      </c>
      <c r="J8487" s="10">
        <v>0</v>
      </c>
      <c r="K8487" s="10">
        <v>0</v>
      </c>
      <c r="L8487" s="10">
        <v>0</v>
      </c>
      <c r="M8487" s="10">
        <v>0</v>
      </c>
      <c r="N8487" s="10">
        <v>0</v>
      </c>
    </row>
    <row r="8488" spans="1:14" x14ac:dyDescent="0.25">
      <c r="A8488" s="9" t="s">
        <v>1004</v>
      </c>
      <c r="B8488" s="9" t="s">
        <v>32</v>
      </c>
      <c r="C8488" s="9" t="s">
        <v>33</v>
      </c>
      <c r="D8488" s="9" t="s">
        <v>27</v>
      </c>
      <c r="E8488" s="10">
        <v>1086.27</v>
      </c>
      <c r="F8488" s="10">
        <v>0</v>
      </c>
      <c r="G8488" s="10">
        <v>1086.27</v>
      </c>
      <c r="H8488" s="10">
        <v>725.42</v>
      </c>
      <c r="I8488" s="10">
        <v>360.85</v>
      </c>
      <c r="J8488" s="10">
        <v>3.08</v>
      </c>
      <c r="K8488" s="10">
        <v>0</v>
      </c>
      <c r="L8488" s="10">
        <v>3.08</v>
      </c>
      <c r="M8488" s="10">
        <v>2.0569999999999999</v>
      </c>
      <c r="N8488" s="10">
        <v>1.0230000000000001</v>
      </c>
    </row>
    <row r="8489" spans="1:14" x14ac:dyDescent="0.25">
      <c r="A8489" s="9" t="s">
        <v>1004</v>
      </c>
      <c r="B8489" s="9" t="s">
        <v>34</v>
      </c>
      <c r="C8489" s="9" t="s">
        <v>33</v>
      </c>
      <c r="D8489" s="9" t="s">
        <v>27</v>
      </c>
      <c r="E8489" s="10">
        <v>3734.1</v>
      </c>
      <c r="F8489" s="10">
        <v>0</v>
      </c>
      <c r="G8489" s="10">
        <v>3734.1</v>
      </c>
      <c r="H8489" s="10">
        <v>2493.65</v>
      </c>
      <c r="I8489" s="10">
        <v>1240.4499999999998</v>
      </c>
      <c r="J8489" s="10">
        <v>3.08</v>
      </c>
      <c r="K8489" s="10">
        <v>0</v>
      </c>
      <c r="L8489" s="10">
        <v>3.08</v>
      </c>
      <c r="M8489" s="10">
        <v>2.0569999999999999</v>
      </c>
      <c r="N8489" s="10">
        <v>1.0230000000000001</v>
      </c>
    </row>
    <row r="8490" spans="1:14" x14ac:dyDescent="0.25">
      <c r="A8490" s="9" t="s">
        <v>1004</v>
      </c>
      <c r="B8490" s="9" t="s">
        <v>35</v>
      </c>
      <c r="C8490" s="9" t="s">
        <v>33</v>
      </c>
      <c r="D8490" s="9" t="s">
        <v>27</v>
      </c>
      <c r="E8490" s="10">
        <v>4040.07</v>
      </c>
      <c r="F8490" s="10">
        <v>0</v>
      </c>
      <c r="G8490" s="10">
        <v>4040.07</v>
      </c>
      <c r="H8490" s="10">
        <v>2698.04</v>
      </c>
      <c r="I8490" s="10">
        <v>1342.0300000000002</v>
      </c>
      <c r="J8490" s="10">
        <v>64.680000000000007</v>
      </c>
      <c r="K8490" s="10">
        <v>0</v>
      </c>
      <c r="L8490" s="10">
        <v>64.680000000000007</v>
      </c>
      <c r="M8490" s="10">
        <v>43.195</v>
      </c>
      <c r="N8490" s="10">
        <v>21.485000000000007</v>
      </c>
    </row>
    <row r="8491" spans="1:14" x14ac:dyDescent="0.25">
      <c r="A8491" s="9" t="s">
        <v>1004</v>
      </c>
      <c r="B8491" s="9" t="s">
        <v>190</v>
      </c>
      <c r="C8491" s="9" t="s">
        <v>39</v>
      </c>
      <c r="D8491" s="9" t="s">
        <v>40</v>
      </c>
      <c r="E8491" s="10">
        <v>-276975.19</v>
      </c>
      <c r="F8491" s="10">
        <v>0</v>
      </c>
      <c r="G8491" s="10">
        <v>-276975.19</v>
      </c>
      <c r="H8491" s="10">
        <v>-276975.21000000002</v>
      </c>
      <c r="I8491" s="10">
        <v>2.0000000018626451E-2</v>
      </c>
      <c r="J8491" s="10">
        <v>-1542.6659999999999</v>
      </c>
      <c r="K8491" s="10">
        <v>0</v>
      </c>
      <c r="L8491" s="10">
        <v>-1542.6659999999999</v>
      </c>
      <c r="M8491" s="10">
        <v>-1542.6659999999999</v>
      </c>
      <c r="N8491" s="10">
        <v>0</v>
      </c>
    </row>
    <row r="8492" spans="1:14" x14ac:dyDescent="0.25">
      <c r="A8492" s="9" t="s">
        <v>1004</v>
      </c>
      <c r="B8492" s="9" t="s">
        <v>191</v>
      </c>
      <c r="C8492" s="9" t="s">
        <v>42</v>
      </c>
      <c r="D8492" s="9" t="s">
        <v>58</v>
      </c>
      <c r="E8492" s="10">
        <v>216818.74</v>
      </c>
      <c r="F8492" s="10">
        <v>216748.37810945272</v>
      </c>
      <c r="G8492" s="10">
        <v>70.361890547268558</v>
      </c>
      <c r="H8492" s="10">
        <v>217832.12</v>
      </c>
      <c r="I8492" s="10">
        <v>-1013.3800000000047</v>
      </c>
      <c r="J8492" s="10">
        <v>9259</v>
      </c>
      <c r="K8492" s="10">
        <v>9255.9960199004981</v>
      </c>
      <c r="L8492" s="10">
        <v>3.0039800995018595</v>
      </c>
      <c r="M8492" s="10">
        <v>9302.2759999999998</v>
      </c>
      <c r="N8492" s="10">
        <v>-43.27599999999984</v>
      </c>
    </row>
    <row r="8493" spans="1:14" x14ac:dyDescent="0.25">
      <c r="A8493" s="9" t="s">
        <v>1004</v>
      </c>
      <c r="B8493" s="9" t="s">
        <v>192</v>
      </c>
      <c r="C8493" s="9" t="s">
        <v>42</v>
      </c>
      <c r="D8493" s="9" t="s">
        <v>43</v>
      </c>
      <c r="E8493" s="10">
        <v>2521.04</v>
      </c>
      <c r="F8493" s="10">
        <v>0</v>
      </c>
      <c r="G8493" s="10">
        <v>2521.04</v>
      </c>
      <c r="H8493" s="10">
        <v>0</v>
      </c>
      <c r="I8493" s="10">
        <v>2521.04</v>
      </c>
      <c r="J8493" s="10">
        <v>9350</v>
      </c>
      <c r="K8493" s="10">
        <v>0</v>
      </c>
      <c r="L8493" s="10">
        <v>9350</v>
      </c>
      <c r="M8493" s="10">
        <v>0</v>
      </c>
      <c r="N8493" s="10">
        <v>9350</v>
      </c>
    </row>
    <row r="8494" spans="1:14" x14ac:dyDescent="0.25">
      <c r="A8494" s="9" t="s">
        <v>1004</v>
      </c>
      <c r="B8494" s="9" t="s">
        <v>179</v>
      </c>
      <c r="C8494" s="9" t="s">
        <v>42</v>
      </c>
      <c r="D8494" s="9" t="s">
        <v>43</v>
      </c>
      <c r="E8494" s="10">
        <v>589.79</v>
      </c>
      <c r="F8494" s="10">
        <v>587.75124378109456</v>
      </c>
      <c r="G8494" s="10">
        <v>2.0387562189054051</v>
      </c>
      <c r="H8494" s="10">
        <v>590.69000000000005</v>
      </c>
      <c r="I8494" s="10">
        <v>-0.90000000000009095</v>
      </c>
      <c r="J8494" s="10">
        <v>1548</v>
      </c>
      <c r="K8494" s="10">
        <v>1542.6656716417911</v>
      </c>
      <c r="L8494" s="10">
        <v>5.3343283582089498</v>
      </c>
      <c r="M8494" s="10">
        <v>1550.3789999999999</v>
      </c>
      <c r="N8494" s="10">
        <v>-2.3789999999999054</v>
      </c>
    </row>
    <row r="8495" spans="1:14" x14ac:dyDescent="0.25">
      <c r="A8495" s="9" t="s">
        <v>1004</v>
      </c>
      <c r="B8495" s="9" t="s">
        <v>193</v>
      </c>
      <c r="C8495" s="9" t="s">
        <v>42</v>
      </c>
      <c r="D8495" s="9" t="s">
        <v>43</v>
      </c>
      <c r="E8495" s="10">
        <v>0</v>
      </c>
      <c r="F8495" s="10">
        <v>2495.694581280788</v>
      </c>
      <c r="G8495" s="10">
        <v>-2495.694581280788</v>
      </c>
      <c r="H8495" s="10">
        <v>2533.13</v>
      </c>
      <c r="I8495" s="10">
        <v>-2533.13</v>
      </c>
      <c r="J8495" s="10">
        <v>0</v>
      </c>
      <c r="K8495" s="10">
        <v>9255.9960591133004</v>
      </c>
      <c r="L8495" s="10">
        <v>-9255.9960591133004</v>
      </c>
      <c r="M8495" s="10">
        <v>9394.8359999999993</v>
      </c>
      <c r="N8495" s="10">
        <v>-9394.8359999999993</v>
      </c>
    </row>
    <row r="8496" spans="1:14" x14ac:dyDescent="0.25">
      <c r="A8496" s="9" t="s">
        <v>1004</v>
      </c>
      <c r="B8496" s="9" t="s">
        <v>194</v>
      </c>
      <c r="C8496" s="9" t="s">
        <v>42</v>
      </c>
      <c r="D8496" s="9" t="s">
        <v>43</v>
      </c>
      <c r="E8496" s="10">
        <v>10036.27</v>
      </c>
      <c r="F8496" s="10">
        <v>9778.4926108374384</v>
      </c>
      <c r="G8496" s="10">
        <v>257.77738916256203</v>
      </c>
      <c r="H8496" s="10">
        <v>9925.17</v>
      </c>
      <c r="I8496" s="10">
        <v>111.10000000000036</v>
      </c>
      <c r="J8496" s="10">
        <v>9500</v>
      </c>
      <c r="K8496" s="10">
        <v>9255.9960591133004</v>
      </c>
      <c r="L8496" s="10">
        <v>244.00394088669964</v>
      </c>
      <c r="M8496" s="10">
        <v>9394.8359999999993</v>
      </c>
      <c r="N8496" s="10">
        <v>105.16400000000067</v>
      </c>
    </row>
    <row r="8497" spans="1:14" x14ac:dyDescent="0.25">
      <c r="A8497" s="9" t="s">
        <v>1004</v>
      </c>
      <c r="B8497" s="9" t="s">
        <v>195</v>
      </c>
      <c r="C8497" s="9" t="s">
        <v>42</v>
      </c>
      <c r="D8497" s="9" t="s">
        <v>43</v>
      </c>
      <c r="E8497" s="10">
        <v>11034.54</v>
      </c>
      <c r="F8497" s="10">
        <v>10751.113300492611</v>
      </c>
      <c r="G8497" s="10">
        <v>283.42669950739037</v>
      </c>
      <c r="H8497" s="10">
        <v>10912.38</v>
      </c>
      <c r="I8497" s="10">
        <v>122.16000000000167</v>
      </c>
      <c r="J8497" s="10">
        <v>9500</v>
      </c>
      <c r="K8497" s="10">
        <v>9255.9960591133004</v>
      </c>
      <c r="L8497" s="10">
        <v>244.00394088669964</v>
      </c>
      <c r="M8497" s="10">
        <v>9394.8359999999993</v>
      </c>
      <c r="N8497" s="10">
        <v>105.16400000000067</v>
      </c>
    </row>
    <row r="8498" spans="1:14" x14ac:dyDescent="0.25">
      <c r="A8498" s="9" t="s">
        <v>1004</v>
      </c>
      <c r="B8498" s="9" t="s">
        <v>196</v>
      </c>
      <c r="C8498" s="9" t="s">
        <v>42</v>
      </c>
      <c r="D8498" s="9" t="s">
        <v>43</v>
      </c>
      <c r="E8498" s="10">
        <v>13849.02</v>
      </c>
      <c r="F8498" s="10">
        <v>13636.857142857143</v>
      </c>
      <c r="G8498" s="10">
        <v>212.16285714285732</v>
      </c>
      <c r="H8498" s="10">
        <v>13841.41</v>
      </c>
      <c r="I8498" s="10">
        <v>7.6100000000005821</v>
      </c>
      <c r="J8498" s="10">
        <v>9400</v>
      </c>
      <c r="K8498" s="10">
        <v>9255.9960591133004</v>
      </c>
      <c r="L8498" s="10">
        <v>144.00394088669964</v>
      </c>
      <c r="M8498" s="10">
        <v>9394.8359999999993</v>
      </c>
      <c r="N8498" s="10">
        <v>5.1640000000006694</v>
      </c>
    </row>
    <row r="8499" spans="1:14" x14ac:dyDescent="0.25">
      <c r="A8499" s="9" t="s">
        <v>1004</v>
      </c>
      <c r="B8499" s="9" t="s">
        <v>197</v>
      </c>
      <c r="C8499" s="9" t="s">
        <v>42</v>
      </c>
      <c r="D8499" s="9" t="s">
        <v>43</v>
      </c>
      <c r="E8499" s="10">
        <v>15513.75</v>
      </c>
      <c r="F8499" s="10">
        <v>15195.261083743842</v>
      </c>
      <c r="G8499" s="10">
        <v>318.48891625615761</v>
      </c>
      <c r="H8499" s="10">
        <v>15423.19</v>
      </c>
      <c r="I8499" s="10">
        <v>90.559999999999491</v>
      </c>
      <c r="J8499" s="10">
        <v>1575</v>
      </c>
      <c r="K8499" s="10">
        <v>1542.6660098522168</v>
      </c>
      <c r="L8499" s="10">
        <v>32.333990147783197</v>
      </c>
      <c r="M8499" s="10">
        <v>1565.806</v>
      </c>
      <c r="N8499" s="10">
        <v>9.19399999999996</v>
      </c>
    </row>
    <row r="8500" spans="1:14" x14ac:dyDescent="0.25">
      <c r="A8500" s="9" t="s">
        <v>1005</v>
      </c>
      <c r="B8500" s="9" t="s">
        <v>25</v>
      </c>
      <c r="C8500" s="9" t="s">
        <v>26</v>
      </c>
      <c r="D8500" s="9" t="s">
        <v>27</v>
      </c>
      <c r="E8500" s="10">
        <v>1973.66</v>
      </c>
      <c r="F8500" s="10">
        <v>0</v>
      </c>
      <c r="G8500" s="10">
        <v>1973.66</v>
      </c>
      <c r="H8500" s="10">
        <v>0</v>
      </c>
      <c r="I8500" s="10">
        <v>1973.66</v>
      </c>
      <c r="J8500" s="10">
        <v>0</v>
      </c>
      <c r="K8500" s="10">
        <v>0</v>
      </c>
      <c r="L8500" s="10">
        <v>0</v>
      </c>
      <c r="M8500" s="10">
        <v>0</v>
      </c>
      <c r="N8500" s="10">
        <v>0</v>
      </c>
    </row>
    <row r="8501" spans="1:14" x14ac:dyDescent="0.25">
      <c r="A8501" s="9" t="s">
        <v>1005</v>
      </c>
      <c r="B8501" s="9" t="s">
        <v>32</v>
      </c>
      <c r="C8501" s="9" t="s">
        <v>33</v>
      </c>
      <c r="D8501" s="9" t="s">
        <v>27</v>
      </c>
      <c r="E8501" s="10">
        <v>2497.0100000000002</v>
      </c>
      <c r="F8501" s="10">
        <v>0</v>
      </c>
      <c r="G8501" s="10">
        <v>2497.0100000000002</v>
      </c>
      <c r="H8501" s="10">
        <v>2392.56</v>
      </c>
      <c r="I8501" s="10">
        <v>104.45000000000027</v>
      </c>
      <c r="J8501" s="10">
        <v>7.08</v>
      </c>
      <c r="K8501" s="10">
        <v>0</v>
      </c>
      <c r="L8501" s="10">
        <v>7.08</v>
      </c>
      <c r="M8501" s="10">
        <v>6.7839999999999998</v>
      </c>
      <c r="N8501" s="10">
        <v>0.29600000000000026</v>
      </c>
    </row>
    <row r="8502" spans="1:14" x14ac:dyDescent="0.25">
      <c r="A8502" s="9" t="s">
        <v>1005</v>
      </c>
      <c r="B8502" s="9" t="s">
        <v>34</v>
      </c>
      <c r="C8502" s="9" t="s">
        <v>33</v>
      </c>
      <c r="D8502" s="9" t="s">
        <v>27</v>
      </c>
      <c r="E8502" s="10">
        <v>8583.58</v>
      </c>
      <c r="F8502" s="10">
        <v>0</v>
      </c>
      <c r="G8502" s="10">
        <v>8583.58</v>
      </c>
      <c r="H8502" s="10">
        <v>8224.52</v>
      </c>
      <c r="I8502" s="10">
        <v>359.05999999999949</v>
      </c>
      <c r="J8502" s="10">
        <v>7.08</v>
      </c>
      <c r="K8502" s="10">
        <v>0</v>
      </c>
      <c r="L8502" s="10">
        <v>7.08</v>
      </c>
      <c r="M8502" s="10">
        <v>6.7839999999999998</v>
      </c>
      <c r="N8502" s="10">
        <v>0.29600000000000026</v>
      </c>
    </row>
    <row r="8503" spans="1:14" x14ac:dyDescent="0.25">
      <c r="A8503" s="9" t="s">
        <v>1005</v>
      </c>
      <c r="B8503" s="9" t="s">
        <v>35</v>
      </c>
      <c r="C8503" s="9" t="s">
        <v>33</v>
      </c>
      <c r="D8503" s="9" t="s">
        <v>27</v>
      </c>
      <c r="E8503" s="10">
        <v>9286.91</v>
      </c>
      <c r="F8503" s="10">
        <v>0</v>
      </c>
      <c r="G8503" s="10">
        <v>9286.91</v>
      </c>
      <c r="H8503" s="10">
        <v>8898.64</v>
      </c>
      <c r="I8503" s="10">
        <v>388.27000000000044</v>
      </c>
      <c r="J8503" s="10">
        <v>148.68</v>
      </c>
      <c r="K8503" s="10">
        <v>0</v>
      </c>
      <c r="L8503" s="10">
        <v>148.68</v>
      </c>
      <c r="M8503" s="10">
        <v>142.464</v>
      </c>
      <c r="N8503" s="10">
        <v>6.2160000000000082</v>
      </c>
    </row>
    <row r="8504" spans="1:14" x14ac:dyDescent="0.25">
      <c r="A8504" s="9" t="s">
        <v>1005</v>
      </c>
      <c r="B8504" s="9" t="s">
        <v>176</v>
      </c>
      <c r="C8504" s="9" t="s">
        <v>39</v>
      </c>
      <c r="D8504" s="9" t="s">
        <v>40</v>
      </c>
      <c r="E8504" s="10">
        <v>-869126.61</v>
      </c>
      <c r="F8504" s="10">
        <v>0</v>
      </c>
      <c r="G8504" s="10">
        <v>-869126.61</v>
      </c>
      <c r="H8504" s="10">
        <v>-869126.6</v>
      </c>
      <c r="I8504" s="10">
        <v>-1.0000000009313226E-2</v>
      </c>
      <c r="J8504" s="10">
        <v>-5088</v>
      </c>
      <c r="K8504" s="10">
        <v>0</v>
      </c>
      <c r="L8504" s="10">
        <v>-5088</v>
      </c>
      <c r="M8504" s="10">
        <v>-5088</v>
      </c>
      <c r="N8504" s="10">
        <v>0</v>
      </c>
    </row>
    <row r="8505" spans="1:14" x14ac:dyDescent="0.25">
      <c r="A8505" s="9" t="s">
        <v>1005</v>
      </c>
      <c r="B8505" s="9" t="s">
        <v>177</v>
      </c>
      <c r="C8505" s="9" t="s">
        <v>42</v>
      </c>
      <c r="D8505" s="9" t="s">
        <v>58</v>
      </c>
      <c r="E8505" s="10">
        <v>716357.84</v>
      </c>
      <c r="F8505" s="10">
        <v>716357.84079601988</v>
      </c>
      <c r="G8505" s="10">
        <v>-7.9601991456001997E-4</v>
      </c>
      <c r="H8505" s="10">
        <v>719939.63</v>
      </c>
      <c r="I8505" s="10">
        <v>-3581.7900000000373</v>
      </c>
      <c r="J8505" s="10">
        <v>30528</v>
      </c>
      <c r="K8505" s="10">
        <v>30528</v>
      </c>
      <c r="L8505" s="10">
        <v>0</v>
      </c>
      <c r="M8505" s="10">
        <v>30680.639999999999</v>
      </c>
      <c r="N8505" s="10">
        <v>-152.63999999999942</v>
      </c>
    </row>
    <row r="8506" spans="1:14" x14ac:dyDescent="0.25">
      <c r="A8506" s="9" t="s">
        <v>1005</v>
      </c>
      <c r="B8506" s="9" t="s">
        <v>178</v>
      </c>
      <c r="C8506" s="9" t="s">
        <v>42</v>
      </c>
      <c r="D8506" s="9" t="s">
        <v>43</v>
      </c>
      <c r="E8506" s="10">
        <v>3186.35</v>
      </c>
      <c r="F8506" s="10">
        <v>0</v>
      </c>
      <c r="G8506" s="10">
        <v>3186.35</v>
      </c>
      <c r="H8506" s="10">
        <v>0</v>
      </c>
      <c r="I8506" s="10">
        <v>3186.35</v>
      </c>
      <c r="J8506" s="10">
        <v>31050</v>
      </c>
      <c r="K8506" s="10">
        <v>0</v>
      </c>
      <c r="L8506" s="10">
        <v>31050</v>
      </c>
      <c r="M8506" s="10">
        <v>0</v>
      </c>
      <c r="N8506" s="10">
        <v>31050</v>
      </c>
    </row>
    <row r="8507" spans="1:14" x14ac:dyDescent="0.25">
      <c r="A8507" s="9" t="s">
        <v>1005</v>
      </c>
      <c r="B8507" s="9" t="s">
        <v>92</v>
      </c>
      <c r="C8507" s="9" t="s">
        <v>42</v>
      </c>
      <c r="D8507" s="9" t="s">
        <v>43</v>
      </c>
      <c r="E8507" s="10">
        <v>885.67</v>
      </c>
      <c r="F8507" s="10">
        <v>866.17821782178214</v>
      </c>
      <c r="G8507" s="10">
        <v>19.491782178217818</v>
      </c>
      <c r="H8507" s="10">
        <v>874.84</v>
      </c>
      <c r="I8507" s="10">
        <v>10.829999999999927</v>
      </c>
      <c r="J8507" s="10">
        <v>10405</v>
      </c>
      <c r="K8507" s="10">
        <v>10176</v>
      </c>
      <c r="L8507" s="10">
        <v>229</v>
      </c>
      <c r="M8507" s="10">
        <v>10277.76</v>
      </c>
      <c r="N8507" s="10">
        <v>127.23999999999978</v>
      </c>
    </row>
    <row r="8508" spans="1:14" x14ac:dyDescent="0.25">
      <c r="A8508" s="9" t="s">
        <v>1005</v>
      </c>
      <c r="B8508" s="9" t="s">
        <v>179</v>
      </c>
      <c r="C8508" s="9" t="s">
        <v>42</v>
      </c>
      <c r="D8508" s="9" t="s">
        <v>43</v>
      </c>
      <c r="E8508" s="10">
        <v>1939.29</v>
      </c>
      <c r="F8508" s="10">
        <v>1938.5273631840796</v>
      </c>
      <c r="G8508" s="10">
        <v>0.76263681592035937</v>
      </c>
      <c r="H8508" s="10">
        <v>1948.22</v>
      </c>
      <c r="I8508" s="10">
        <v>-8.9300000000000637</v>
      </c>
      <c r="J8508" s="10">
        <v>5090</v>
      </c>
      <c r="K8508" s="10">
        <v>5087.9999999999991</v>
      </c>
      <c r="L8508" s="10">
        <v>2.0000000000009095</v>
      </c>
      <c r="M8508" s="10">
        <v>5113.4399999999996</v>
      </c>
      <c r="N8508" s="10">
        <v>-23.4399999999996</v>
      </c>
    </row>
    <row r="8509" spans="1:14" x14ac:dyDescent="0.25">
      <c r="A8509" s="9" t="s">
        <v>1005</v>
      </c>
      <c r="B8509" s="9" t="s">
        <v>180</v>
      </c>
      <c r="C8509" s="9" t="s">
        <v>42</v>
      </c>
      <c r="D8509" s="9" t="s">
        <v>43</v>
      </c>
      <c r="E8509" s="10">
        <v>0</v>
      </c>
      <c r="F8509" s="10">
        <v>3132.7881773399013</v>
      </c>
      <c r="G8509" s="10">
        <v>-3132.7881773399013</v>
      </c>
      <c r="H8509" s="10">
        <v>3179.78</v>
      </c>
      <c r="I8509" s="10">
        <v>-3179.78</v>
      </c>
      <c r="J8509" s="10">
        <v>0</v>
      </c>
      <c r="K8509" s="10">
        <v>30528</v>
      </c>
      <c r="L8509" s="10">
        <v>-30528</v>
      </c>
      <c r="M8509" s="10">
        <v>30985.919999999998</v>
      </c>
      <c r="N8509" s="10">
        <v>-30985.919999999998</v>
      </c>
    </row>
    <row r="8510" spans="1:14" x14ac:dyDescent="0.25">
      <c r="A8510" s="9" t="s">
        <v>1005</v>
      </c>
      <c r="B8510" s="9" t="s">
        <v>181</v>
      </c>
      <c r="C8510" s="9" t="s">
        <v>42</v>
      </c>
      <c r="D8510" s="9" t="s">
        <v>43</v>
      </c>
      <c r="E8510" s="10">
        <v>14486.23</v>
      </c>
      <c r="F8510" s="10">
        <v>14311.832512315272</v>
      </c>
      <c r="G8510" s="10">
        <v>174.39748768472782</v>
      </c>
      <c r="H8510" s="10">
        <v>14526.51</v>
      </c>
      <c r="I8510" s="10">
        <v>-40.280000000000655</v>
      </c>
      <c r="J8510" s="10">
        <v>30900</v>
      </c>
      <c r="K8510" s="10">
        <v>30528</v>
      </c>
      <c r="L8510" s="10">
        <v>372</v>
      </c>
      <c r="M8510" s="10">
        <v>30985.919999999998</v>
      </c>
      <c r="N8510" s="10">
        <v>-85.919999999998254</v>
      </c>
    </row>
    <row r="8511" spans="1:14" x14ac:dyDescent="0.25">
      <c r="A8511" s="9" t="s">
        <v>1005</v>
      </c>
      <c r="B8511" s="9" t="s">
        <v>182</v>
      </c>
      <c r="C8511" s="9" t="s">
        <v>42</v>
      </c>
      <c r="D8511" s="9" t="s">
        <v>43</v>
      </c>
      <c r="E8511" s="10">
        <v>25514.41</v>
      </c>
      <c r="F8511" s="10">
        <v>24493.832512315272</v>
      </c>
      <c r="G8511" s="10">
        <v>1020.5774876847281</v>
      </c>
      <c r="H8511" s="10">
        <v>24861.24</v>
      </c>
      <c r="I8511" s="10">
        <v>653.16999999999825</v>
      </c>
      <c r="J8511" s="10">
        <v>31800</v>
      </c>
      <c r="K8511" s="10">
        <v>30528</v>
      </c>
      <c r="L8511" s="10">
        <v>1272</v>
      </c>
      <c r="M8511" s="10">
        <v>30985.919999999998</v>
      </c>
      <c r="N8511" s="10">
        <v>814.08000000000175</v>
      </c>
    </row>
    <row r="8512" spans="1:14" x14ac:dyDescent="0.25">
      <c r="A8512" s="9" t="s">
        <v>1005</v>
      </c>
      <c r="B8512" s="9" t="s">
        <v>183</v>
      </c>
      <c r="C8512" s="9" t="s">
        <v>42</v>
      </c>
      <c r="D8512" s="9" t="s">
        <v>43</v>
      </c>
      <c r="E8512" s="10">
        <v>33174.959999999999</v>
      </c>
      <c r="F8512" s="10">
        <v>32460.423645320196</v>
      </c>
      <c r="G8512" s="10">
        <v>714.53635467980348</v>
      </c>
      <c r="H8512" s="10">
        <v>32947.33</v>
      </c>
      <c r="I8512" s="10">
        <v>227.62999999999738</v>
      </c>
      <c r="J8512" s="10">
        <v>31200</v>
      </c>
      <c r="K8512" s="10">
        <v>30528</v>
      </c>
      <c r="L8512" s="10">
        <v>672</v>
      </c>
      <c r="M8512" s="10">
        <v>30985.919999999998</v>
      </c>
      <c r="N8512" s="10">
        <v>214.08000000000175</v>
      </c>
    </row>
    <row r="8513" spans="1:14" x14ac:dyDescent="0.25">
      <c r="A8513" s="9" t="s">
        <v>1005</v>
      </c>
      <c r="B8513" s="9" t="s">
        <v>184</v>
      </c>
      <c r="C8513" s="9" t="s">
        <v>42</v>
      </c>
      <c r="D8513" s="9" t="s">
        <v>43</v>
      </c>
      <c r="E8513" s="10">
        <v>51240.7</v>
      </c>
      <c r="F8513" s="10">
        <v>50574.719211822659</v>
      </c>
      <c r="G8513" s="10">
        <v>665.98078817733767</v>
      </c>
      <c r="H8513" s="10">
        <v>51333.34</v>
      </c>
      <c r="I8513" s="10">
        <v>-92.639999999999418</v>
      </c>
      <c r="J8513" s="10">
        <v>5155</v>
      </c>
      <c r="K8513" s="10">
        <v>5088</v>
      </c>
      <c r="L8513" s="10">
        <v>67</v>
      </c>
      <c r="M8513" s="10">
        <v>5164.32</v>
      </c>
      <c r="N8513" s="10">
        <v>-9.319999999999709</v>
      </c>
    </row>
    <row r="8514" spans="1:14" x14ac:dyDescent="0.25">
      <c r="A8514" s="9" t="s">
        <v>1006</v>
      </c>
      <c r="B8514" s="9" t="s">
        <v>25</v>
      </c>
      <c r="C8514" s="9" t="s">
        <v>26</v>
      </c>
      <c r="D8514" s="9" t="s">
        <v>27</v>
      </c>
      <c r="E8514" s="10">
        <v>2081.2199999999998</v>
      </c>
      <c r="F8514" s="10">
        <v>0</v>
      </c>
      <c r="G8514" s="10">
        <v>2081.2199999999998</v>
      </c>
      <c r="H8514" s="10">
        <v>0</v>
      </c>
      <c r="I8514" s="10">
        <v>2081.2199999999998</v>
      </c>
      <c r="J8514" s="10">
        <v>0</v>
      </c>
      <c r="K8514" s="10">
        <v>0</v>
      </c>
      <c r="L8514" s="10">
        <v>0</v>
      </c>
      <c r="M8514" s="10">
        <v>0</v>
      </c>
      <c r="N8514" s="10">
        <v>0</v>
      </c>
    </row>
    <row r="8515" spans="1:14" x14ac:dyDescent="0.25">
      <c r="A8515" s="9" t="s">
        <v>1006</v>
      </c>
      <c r="B8515" s="9" t="s">
        <v>32</v>
      </c>
      <c r="C8515" s="9" t="s">
        <v>33</v>
      </c>
      <c r="D8515" s="9" t="s">
        <v>27</v>
      </c>
      <c r="E8515" s="10">
        <v>617.20000000000005</v>
      </c>
      <c r="F8515" s="10">
        <v>0</v>
      </c>
      <c r="G8515" s="10">
        <v>617.20000000000005</v>
      </c>
      <c r="H8515" s="10">
        <v>743.17</v>
      </c>
      <c r="I8515" s="10">
        <v>-125.96999999999991</v>
      </c>
      <c r="J8515" s="10">
        <v>1.75</v>
      </c>
      <c r="K8515" s="10">
        <v>0</v>
      </c>
      <c r="L8515" s="10">
        <v>1.75</v>
      </c>
      <c r="M8515" s="10">
        <v>2.1070000000000002</v>
      </c>
      <c r="N8515" s="10">
        <v>-0.35700000000000021</v>
      </c>
    </row>
    <row r="8516" spans="1:14" x14ac:dyDescent="0.25">
      <c r="A8516" s="9" t="s">
        <v>1006</v>
      </c>
      <c r="B8516" s="9" t="s">
        <v>34</v>
      </c>
      <c r="C8516" s="9" t="s">
        <v>33</v>
      </c>
      <c r="D8516" s="9" t="s">
        <v>27</v>
      </c>
      <c r="E8516" s="10">
        <v>2121.65</v>
      </c>
      <c r="F8516" s="10">
        <v>0</v>
      </c>
      <c r="G8516" s="10">
        <v>2121.65</v>
      </c>
      <c r="H8516" s="10">
        <v>2554.69</v>
      </c>
      <c r="I8516" s="10">
        <v>-433.03999999999996</v>
      </c>
      <c r="J8516" s="10">
        <v>1.75</v>
      </c>
      <c r="K8516" s="10">
        <v>0</v>
      </c>
      <c r="L8516" s="10">
        <v>1.75</v>
      </c>
      <c r="M8516" s="10">
        <v>2.1070000000000002</v>
      </c>
      <c r="N8516" s="10">
        <v>-0.35700000000000021</v>
      </c>
    </row>
    <row r="8517" spans="1:14" x14ac:dyDescent="0.25">
      <c r="A8517" s="9" t="s">
        <v>1006</v>
      </c>
      <c r="B8517" s="9" t="s">
        <v>35</v>
      </c>
      <c r="C8517" s="9" t="s">
        <v>33</v>
      </c>
      <c r="D8517" s="9" t="s">
        <v>27</v>
      </c>
      <c r="E8517" s="10">
        <v>2295.4899999999998</v>
      </c>
      <c r="F8517" s="10">
        <v>0</v>
      </c>
      <c r="G8517" s="10">
        <v>2295.4899999999998</v>
      </c>
      <c r="H8517" s="10">
        <v>2763.96</v>
      </c>
      <c r="I8517" s="10">
        <v>-468.47000000000025</v>
      </c>
      <c r="J8517" s="10">
        <v>36.75</v>
      </c>
      <c r="K8517" s="10">
        <v>0</v>
      </c>
      <c r="L8517" s="10">
        <v>36.75</v>
      </c>
      <c r="M8517" s="10">
        <v>44.25</v>
      </c>
      <c r="N8517" s="10">
        <v>-7.5</v>
      </c>
    </row>
    <row r="8518" spans="1:14" x14ac:dyDescent="0.25">
      <c r="A8518" s="9" t="s">
        <v>1006</v>
      </c>
      <c r="B8518" s="9" t="s">
        <v>302</v>
      </c>
      <c r="C8518" s="9" t="s">
        <v>39</v>
      </c>
      <c r="D8518" s="9" t="s">
        <v>40</v>
      </c>
      <c r="E8518" s="10">
        <v>-216790.19</v>
      </c>
      <c r="F8518" s="10">
        <v>0</v>
      </c>
      <c r="G8518" s="10">
        <v>-216790.19</v>
      </c>
      <c r="H8518" s="10">
        <v>-216790.25</v>
      </c>
      <c r="I8518" s="10">
        <v>5.9999999997671694E-2</v>
      </c>
      <c r="J8518" s="10">
        <v>-1475</v>
      </c>
      <c r="K8518" s="10">
        <v>0</v>
      </c>
      <c r="L8518" s="10">
        <v>-1475</v>
      </c>
      <c r="M8518" s="10">
        <v>-1475</v>
      </c>
      <c r="N8518" s="10">
        <v>0</v>
      </c>
    </row>
    <row r="8519" spans="1:14" x14ac:dyDescent="0.25">
      <c r="A8519" s="9" t="s">
        <v>1006</v>
      </c>
      <c r="B8519" s="9" t="s">
        <v>303</v>
      </c>
      <c r="C8519" s="9" t="s">
        <v>42</v>
      </c>
      <c r="D8519" s="9" t="s">
        <v>58</v>
      </c>
      <c r="E8519" s="10">
        <v>167051.07</v>
      </c>
      <c r="F8519" s="10">
        <v>166975.64179104476</v>
      </c>
      <c r="G8519" s="10">
        <v>75.428208955243463</v>
      </c>
      <c r="H8519" s="10">
        <v>167810.52</v>
      </c>
      <c r="I8519" s="10">
        <v>-759.44999999998254</v>
      </c>
      <c r="J8519" s="10">
        <v>8854</v>
      </c>
      <c r="K8519" s="10">
        <v>8850</v>
      </c>
      <c r="L8519" s="10">
        <v>4</v>
      </c>
      <c r="M8519" s="10">
        <v>8894.25</v>
      </c>
      <c r="N8519" s="10">
        <v>-40.25</v>
      </c>
    </row>
    <row r="8520" spans="1:14" x14ac:dyDescent="0.25">
      <c r="A8520" s="9" t="s">
        <v>1006</v>
      </c>
      <c r="B8520" s="9" t="s">
        <v>725</v>
      </c>
      <c r="C8520" s="9" t="s">
        <v>42</v>
      </c>
      <c r="D8520" s="9" t="s">
        <v>43</v>
      </c>
      <c r="E8520" s="10">
        <v>3675.43</v>
      </c>
      <c r="F8520" s="10">
        <v>0</v>
      </c>
      <c r="G8520" s="10">
        <v>3675.43</v>
      </c>
      <c r="H8520" s="10">
        <v>0</v>
      </c>
      <c r="I8520" s="10">
        <v>3675.43</v>
      </c>
      <c r="J8520" s="10">
        <v>8900</v>
      </c>
      <c r="K8520" s="10">
        <v>0</v>
      </c>
      <c r="L8520" s="10">
        <v>8900</v>
      </c>
      <c r="M8520" s="10">
        <v>0</v>
      </c>
      <c r="N8520" s="10">
        <v>8900</v>
      </c>
    </row>
    <row r="8521" spans="1:14" x14ac:dyDescent="0.25">
      <c r="A8521" s="9" t="s">
        <v>1006</v>
      </c>
      <c r="B8521" s="9" t="s">
        <v>94</v>
      </c>
      <c r="C8521" s="9" t="s">
        <v>42</v>
      </c>
      <c r="D8521" s="9" t="s">
        <v>43</v>
      </c>
      <c r="E8521" s="10">
        <v>732.6</v>
      </c>
      <c r="F8521" s="10">
        <v>730.1293532338309</v>
      </c>
      <c r="G8521" s="10">
        <v>2.4706467661691249</v>
      </c>
      <c r="H8521" s="10">
        <v>733.78</v>
      </c>
      <c r="I8521" s="10">
        <v>-1.17999999999995</v>
      </c>
      <c r="J8521" s="10">
        <v>1480</v>
      </c>
      <c r="K8521" s="10">
        <v>1475</v>
      </c>
      <c r="L8521" s="10">
        <v>5</v>
      </c>
      <c r="M8521" s="10">
        <v>1482.375</v>
      </c>
      <c r="N8521" s="10">
        <v>-2.375</v>
      </c>
    </row>
    <row r="8522" spans="1:14" x14ac:dyDescent="0.25">
      <c r="A8522" s="9" t="s">
        <v>1006</v>
      </c>
      <c r="B8522" s="9" t="s">
        <v>305</v>
      </c>
      <c r="C8522" s="9" t="s">
        <v>42</v>
      </c>
      <c r="D8522" s="9" t="s">
        <v>43</v>
      </c>
      <c r="E8522" s="10">
        <v>0</v>
      </c>
      <c r="F8522" s="10">
        <v>3910.5517241379312</v>
      </c>
      <c r="G8522" s="10">
        <v>-3910.5517241379312</v>
      </c>
      <c r="H8522" s="10">
        <v>3969.21</v>
      </c>
      <c r="I8522" s="10">
        <v>-3969.21</v>
      </c>
      <c r="J8522" s="10">
        <v>0</v>
      </c>
      <c r="K8522" s="10">
        <v>8850</v>
      </c>
      <c r="L8522" s="10">
        <v>-8850</v>
      </c>
      <c r="M8522" s="10">
        <v>8982.75</v>
      </c>
      <c r="N8522" s="10">
        <v>-8982.75</v>
      </c>
    </row>
    <row r="8523" spans="1:14" x14ac:dyDescent="0.25">
      <c r="A8523" s="9" t="s">
        <v>1006</v>
      </c>
      <c r="B8523" s="9" t="s">
        <v>432</v>
      </c>
      <c r="C8523" s="9" t="s">
        <v>42</v>
      </c>
      <c r="D8523" s="9" t="s">
        <v>43</v>
      </c>
      <c r="E8523" s="10">
        <v>6497.02</v>
      </c>
      <c r="F8523" s="10">
        <v>6385.1822660098524</v>
      </c>
      <c r="G8523" s="10">
        <v>111.83773399014808</v>
      </c>
      <c r="H8523" s="10">
        <v>6480.96</v>
      </c>
      <c r="I8523" s="10">
        <v>16.0600000000004</v>
      </c>
      <c r="J8523" s="10">
        <v>9005</v>
      </c>
      <c r="K8523" s="10">
        <v>8850</v>
      </c>
      <c r="L8523" s="10">
        <v>155</v>
      </c>
      <c r="M8523" s="10">
        <v>8982.75</v>
      </c>
      <c r="N8523" s="10">
        <v>22.25</v>
      </c>
    </row>
    <row r="8524" spans="1:14" x14ac:dyDescent="0.25">
      <c r="A8524" s="9" t="s">
        <v>1006</v>
      </c>
      <c r="B8524" s="9" t="s">
        <v>307</v>
      </c>
      <c r="C8524" s="9" t="s">
        <v>42</v>
      </c>
      <c r="D8524" s="9" t="s">
        <v>43</v>
      </c>
      <c r="E8524" s="10">
        <v>8078.46</v>
      </c>
      <c r="F8524" s="10">
        <v>8078.453201970442</v>
      </c>
      <c r="G8524" s="10">
        <v>6.7980295580127859E-3</v>
      </c>
      <c r="H8524" s="10">
        <v>8199.6299999999992</v>
      </c>
      <c r="I8524" s="10">
        <v>-121.16999999999916</v>
      </c>
      <c r="J8524" s="10">
        <v>8850</v>
      </c>
      <c r="K8524" s="10">
        <v>8850</v>
      </c>
      <c r="L8524" s="10">
        <v>0</v>
      </c>
      <c r="M8524" s="10">
        <v>8982.75</v>
      </c>
      <c r="N8524" s="10">
        <v>-132.75</v>
      </c>
    </row>
    <row r="8525" spans="1:14" x14ac:dyDescent="0.25">
      <c r="A8525" s="9" t="s">
        <v>1006</v>
      </c>
      <c r="B8525" s="9" t="s">
        <v>308</v>
      </c>
      <c r="C8525" s="9" t="s">
        <v>42</v>
      </c>
      <c r="D8525" s="9" t="s">
        <v>43</v>
      </c>
      <c r="E8525" s="10">
        <v>9107.19</v>
      </c>
      <c r="F8525" s="10">
        <v>9056.0295566502482</v>
      </c>
      <c r="G8525" s="10">
        <v>51.160443349752313</v>
      </c>
      <c r="H8525" s="10">
        <v>9191.8700000000008</v>
      </c>
      <c r="I8525" s="10">
        <v>-84.680000000000291</v>
      </c>
      <c r="J8525" s="10">
        <v>8900</v>
      </c>
      <c r="K8525" s="10">
        <v>8850</v>
      </c>
      <c r="L8525" s="10">
        <v>50</v>
      </c>
      <c r="M8525" s="10">
        <v>8982.75</v>
      </c>
      <c r="N8525" s="10">
        <v>-82.75</v>
      </c>
    </row>
    <row r="8526" spans="1:14" x14ac:dyDescent="0.25">
      <c r="A8526" s="9" t="s">
        <v>1006</v>
      </c>
      <c r="B8526" s="9" t="s">
        <v>309</v>
      </c>
      <c r="C8526" s="9" t="s">
        <v>42</v>
      </c>
      <c r="D8526" s="9" t="s">
        <v>43</v>
      </c>
      <c r="E8526" s="10">
        <v>14532.86</v>
      </c>
      <c r="F8526" s="10">
        <v>14130.502463054187</v>
      </c>
      <c r="G8526" s="10">
        <v>402.35753694581399</v>
      </c>
      <c r="H8526" s="10">
        <v>14342.46</v>
      </c>
      <c r="I8526" s="10">
        <v>190.40000000000146</v>
      </c>
      <c r="J8526" s="10">
        <v>1517</v>
      </c>
      <c r="K8526" s="10">
        <v>1475</v>
      </c>
      <c r="L8526" s="10">
        <v>42</v>
      </c>
      <c r="M8526" s="10">
        <v>1497.125</v>
      </c>
      <c r="N8526" s="10">
        <v>19.875</v>
      </c>
    </row>
    <row r="8527" spans="1:14" x14ac:dyDescent="0.25">
      <c r="A8527" s="9" t="s">
        <v>1007</v>
      </c>
      <c r="B8527" s="9" t="s">
        <v>25</v>
      </c>
      <c r="C8527" s="9" t="s">
        <v>26</v>
      </c>
      <c r="D8527" s="9" t="s">
        <v>27</v>
      </c>
      <c r="E8527" s="10">
        <v>14009.11</v>
      </c>
      <c r="F8527" s="10">
        <v>0</v>
      </c>
      <c r="G8527" s="10">
        <v>14009.11</v>
      </c>
      <c r="H8527" s="10">
        <v>0</v>
      </c>
      <c r="I8527" s="10">
        <v>14009.11</v>
      </c>
      <c r="J8527" s="10">
        <v>0</v>
      </c>
      <c r="K8527" s="10">
        <v>0</v>
      </c>
      <c r="L8527" s="10">
        <v>0</v>
      </c>
      <c r="M8527" s="10">
        <v>0</v>
      </c>
      <c r="N8527" s="10">
        <v>0</v>
      </c>
    </row>
    <row r="8528" spans="1:14" x14ac:dyDescent="0.25">
      <c r="A8528" s="9" t="s">
        <v>1007</v>
      </c>
      <c r="B8528" s="9" t="s">
        <v>28</v>
      </c>
      <c r="C8528" s="9" t="s">
        <v>29</v>
      </c>
      <c r="D8528" s="9" t="s">
        <v>27</v>
      </c>
      <c r="E8528" s="10">
        <v>26.41</v>
      </c>
      <c r="F8528" s="10">
        <v>0</v>
      </c>
      <c r="G8528" s="10">
        <v>26.41</v>
      </c>
      <c r="H8528" s="10">
        <v>26.54</v>
      </c>
      <c r="I8528" s="10">
        <v>-0.12999999999999901</v>
      </c>
      <c r="J8528" s="10">
        <v>0</v>
      </c>
      <c r="K8528" s="10">
        <v>0</v>
      </c>
      <c r="L8528" s="10">
        <v>0</v>
      </c>
      <c r="M8528" s="10">
        <v>0</v>
      </c>
      <c r="N8528" s="10">
        <v>0</v>
      </c>
    </row>
    <row r="8529" spans="1:14" x14ac:dyDescent="0.25">
      <c r="A8529" s="9" t="s">
        <v>1007</v>
      </c>
      <c r="B8529" s="9" t="s">
        <v>30</v>
      </c>
      <c r="C8529" s="9" t="s">
        <v>29</v>
      </c>
      <c r="D8529" s="9" t="s">
        <v>27</v>
      </c>
      <c r="E8529" s="10">
        <v>616.12</v>
      </c>
      <c r="F8529" s="10">
        <v>0</v>
      </c>
      <c r="G8529" s="10">
        <v>616.12</v>
      </c>
      <c r="H8529" s="10">
        <v>619.20000000000005</v>
      </c>
      <c r="I8529" s="10">
        <v>-3.0800000000000409</v>
      </c>
      <c r="J8529" s="10">
        <v>0</v>
      </c>
      <c r="K8529" s="10">
        <v>0</v>
      </c>
      <c r="L8529" s="10">
        <v>0</v>
      </c>
      <c r="M8529" s="10">
        <v>0</v>
      </c>
      <c r="N8529" s="10">
        <v>0</v>
      </c>
    </row>
    <row r="8530" spans="1:14" x14ac:dyDescent="0.25">
      <c r="A8530" s="9" t="s">
        <v>1007</v>
      </c>
      <c r="B8530" s="9" t="s">
        <v>31</v>
      </c>
      <c r="C8530" s="9" t="s">
        <v>29</v>
      </c>
      <c r="D8530" s="9" t="s">
        <v>27</v>
      </c>
      <c r="E8530" s="10">
        <v>4136.8100000000004</v>
      </c>
      <c r="F8530" s="10">
        <v>0</v>
      </c>
      <c r="G8530" s="10">
        <v>4136.8100000000004</v>
      </c>
      <c r="H8530" s="10">
        <v>4157.5</v>
      </c>
      <c r="I8530" s="10">
        <v>-20.6899999999996</v>
      </c>
      <c r="J8530" s="10">
        <v>0</v>
      </c>
      <c r="K8530" s="10">
        <v>0</v>
      </c>
      <c r="L8530" s="10">
        <v>0</v>
      </c>
      <c r="M8530" s="10">
        <v>0</v>
      </c>
      <c r="N8530" s="10">
        <v>0</v>
      </c>
    </row>
    <row r="8531" spans="1:14" x14ac:dyDescent="0.25">
      <c r="A8531" s="9" t="s">
        <v>1007</v>
      </c>
      <c r="B8531" s="9" t="s">
        <v>32</v>
      </c>
      <c r="C8531" s="9" t="s">
        <v>33</v>
      </c>
      <c r="D8531" s="9" t="s">
        <v>27</v>
      </c>
      <c r="E8531" s="10">
        <v>7141.88</v>
      </c>
      <c r="F8531" s="10">
        <v>0</v>
      </c>
      <c r="G8531" s="10">
        <v>7141.88</v>
      </c>
      <c r="H8531" s="10">
        <v>6843.61</v>
      </c>
      <c r="I8531" s="10">
        <v>298.27000000000044</v>
      </c>
      <c r="J8531" s="10">
        <v>20.25</v>
      </c>
      <c r="K8531" s="10">
        <v>0</v>
      </c>
      <c r="L8531" s="10">
        <v>20.25</v>
      </c>
      <c r="M8531" s="10">
        <v>19.404</v>
      </c>
      <c r="N8531" s="10">
        <v>0.84600000000000009</v>
      </c>
    </row>
    <row r="8532" spans="1:14" x14ac:dyDescent="0.25">
      <c r="A8532" s="9" t="s">
        <v>1007</v>
      </c>
      <c r="B8532" s="9" t="s">
        <v>34</v>
      </c>
      <c r="C8532" s="9" t="s">
        <v>33</v>
      </c>
      <c r="D8532" s="9" t="s">
        <v>27</v>
      </c>
      <c r="E8532" s="10">
        <v>24550.5</v>
      </c>
      <c r="F8532" s="10">
        <v>0</v>
      </c>
      <c r="G8532" s="10">
        <v>24550.5</v>
      </c>
      <c r="H8532" s="10">
        <v>23525.24</v>
      </c>
      <c r="I8532" s="10">
        <v>1025.2599999999984</v>
      </c>
      <c r="J8532" s="10">
        <v>20.25</v>
      </c>
      <c r="K8532" s="10">
        <v>0</v>
      </c>
      <c r="L8532" s="10">
        <v>20.25</v>
      </c>
      <c r="M8532" s="10">
        <v>19.404</v>
      </c>
      <c r="N8532" s="10">
        <v>0.84600000000000009</v>
      </c>
    </row>
    <row r="8533" spans="1:14" x14ac:dyDescent="0.25">
      <c r="A8533" s="9" t="s">
        <v>1007</v>
      </c>
      <c r="B8533" s="9" t="s">
        <v>35</v>
      </c>
      <c r="C8533" s="9" t="s">
        <v>33</v>
      </c>
      <c r="D8533" s="9" t="s">
        <v>27</v>
      </c>
      <c r="E8533" s="10">
        <v>26567.13</v>
      </c>
      <c r="F8533" s="10">
        <v>0</v>
      </c>
      <c r="G8533" s="10">
        <v>26567.13</v>
      </c>
      <c r="H8533" s="10">
        <v>25452.68</v>
      </c>
      <c r="I8533" s="10">
        <v>1114.4500000000007</v>
      </c>
      <c r="J8533" s="10">
        <v>425.33</v>
      </c>
      <c r="K8533" s="10">
        <v>0</v>
      </c>
      <c r="L8533" s="10">
        <v>425.33</v>
      </c>
      <c r="M8533" s="10">
        <v>407.488</v>
      </c>
      <c r="N8533" s="10">
        <v>17.841999999999985</v>
      </c>
    </row>
    <row r="8534" spans="1:14" x14ac:dyDescent="0.25">
      <c r="A8534" s="9" t="s">
        <v>1007</v>
      </c>
      <c r="B8534" s="9" t="s">
        <v>36</v>
      </c>
      <c r="C8534" s="9" t="s">
        <v>29</v>
      </c>
      <c r="D8534" s="9" t="s">
        <v>27</v>
      </c>
      <c r="E8534" s="10">
        <v>46347.4</v>
      </c>
      <c r="F8534" s="10">
        <v>0</v>
      </c>
      <c r="G8534" s="10">
        <v>46347.4</v>
      </c>
      <c r="H8534" s="10">
        <v>46579.13</v>
      </c>
      <c r="I8534" s="10">
        <v>-231.72999999999593</v>
      </c>
      <c r="J8534" s="10">
        <v>0</v>
      </c>
      <c r="K8534" s="10">
        <v>0</v>
      </c>
      <c r="L8534" s="10">
        <v>0</v>
      </c>
      <c r="M8534" s="10">
        <v>0</v>
      </c>
      <c r="N8534" s="10">
        <v>0</v>
      </c>
    </row>
    <row r="8535" spans="1:14" x14ac:dyDescent="0.25">
      <c r="A8535" s="9" t="s">
        <v>1007</v>
      </c>
      <c r="B8535" s="9" t="s">
        <v>37</v>
      </c>
      <c r="C8535" s="9" t="s">
        <v>29</v>
      </c>
      <c r="D8535" s="9" t="s">
        <v>27</v>
      </c>
      <c r="E8535" s="10">
        <v>107178.67</v>
      </c>
      <c r="F8535" s="10">
        <v>0</v>
      </c>
      <c r="G8535" s="10">
        <v>107178.67</v>
      </c>
      <c r="H8535" s="10">
        <v>107714.56</v>
      </c>
      <c r="I8535" s="10">
        <v>-535.88999999999942</v>
      </c>
      <c r="J8535" s="10">
        <v>0</v>
      </c>
      <c r="K8535" s="10">
        <v>0</v>
      </c>
      <c r="L8535" s="10">
        <v>0</v>
      </c>
      <c r="M8535" s="10">
        <v>0</v>
      </c>
      <c r="N8535" s="10">
        <v>0</v>
      </c>
    </row>
    <row r="8536" spans="1:14" x14ac:dyDescent="0.25">
      <c r="A8536" s="9" t="s">
        <v>1007</v>
      </c>
      <c r="B8536" s="9" t="s">
        <v>490</v>
      </c>
      <c r="C8536" s="9" t="s">
        <v>39</v>
      </c>
      <c r="D8536" s="9" t="s">
        <v>40</v>
      </c>
      <c r="E8536" s="10">
        <v>-2489376.5299999998</v>
      </c>
      <c r="F8536" s="10">
        <v>0</v>
      </c>
      <c r="G8536" s="10">
        <v>-2489376.5299999998</v>
      </c>
      <c r="H8536" s="10">
        <v>-2489376.4500000002</v>
      </c>
      <c r="I8536" s="10">
        <v>-7.9999999608844519E-2</v>
      </c>
      <c r="J8536" s="10">
        <v>-13971</v>
      </c>
      <c r="K8536" s="10">
        <v>0</v>
      </c>
      <c r="L8536" s="10">
        <v>-13971</v>
      </c>
      <c r="M8536" s="10">
        <v>-13971</v>
      </c>
      <c r="N8536" s="10">
        <v>0</v>
      </c>
    </row>
    <row r="8537" spans="1:14" x14ac:dyDescent="0.25">
      <c r="A8537" s="9" t="s">
        <v>1007</v>
      </c>
      <c r="B8537" s="9" t="s">
        <v>92</v>
      </c>
      <c r="C8537" s="9" t="s">
        <v>42</v>
      </c>
      <c r="D8537" s="9" t="s">
        <v>43</v>
      </c>
      <c r="E8537" s="10">
        <v>1200.19</v>
      </c>
      <c r="F8537" s="10">
        <v>1189.207920792079</v>
      </c>
      <c r="G8537" s="10">
        <v>10.982079207921061</v>
      </c>
      <c r="H8537" s="10">
        <v>1201.0999999999999</v>
      </c>
      <c r="I8537" s="10">
        <v>-0.90999999999985448</v>
      </c>
      <c r="J8537" s="10">
        <v>14100</v>
      </c>
      <c r="K8537" s="10">
        <v>13971</v>
      </c>
      <c r="L8537" s="10">
        <v>129</v>
      </c>
      <c r="M8537" s="10">
        <v>14110.71</v>
      </c>
      <c r="N8537" s="10">
        <v>-10.709999999999127</v>
      </c>
    </row>
    <row r="8538" spans="1:14" x14ac:dyDescent="0.25">
      <c r="A8538" s="9" t="s">
        <v>1007</v>
      </c>
      <c r="B8538" s="9" t="s">
        <v>482</v>
      </c>
      <c r="C8538" s="9" t="s">
        <v>42</v>
      </c>
      <c r="D8538" s="9" t="s">
        <v>43</v>
      </c>
      <c r="E8538" s="10">
        <v>8758.6299999999992</v>
      </c>
      <c r="F8538" s="10">
        <v>8714.5517241379312</v>
      </c>
      <c r="G8538" s="10">
        <v>44.07827586206804</v>
      </c>
      <c r="H8538" s="10">
        <v>8845.27</v>
      </c>
      <c r="I8538" s="10">
        <v>-86.640000000001237</v>
      </c>
      <c r="J8538" s="10">
        <v>168500</v>
      </c>
      <c r="K8538" s="10">
        <v>167652</v>
      </c>
      <c r="L8538" s="10">
        <v>848</v>
      </c>
      <c r="M8538" s="10">
        <v>170166.78</v>
      </c>
      <c r="N8538" s="10">
        <v>-1666.7799999999988</v>
      </c>
    </row>
    <row r="8539" spans="1:14" x14ac:dyDescent="0.25">
      <c r="A8539" s="9" t="s">
        <v>1007</v>
      </c>
      <c r="B8539" s="9" t="s">
        <v>44</v>
      </c>
      <c r="C8539" s="9" t="s">
        <v>42</v>
      </c>
      <c r="D8539" s="9" t="s">
        <v>43</v>
      </c>
      <c r="E8539" s="10">
        <v>13749.22</v>
      </c>
      <c r="F8539" s="10">
        <v>13733.492537313432</v>
      </c>
      <c r="G8539" s="10">
        <v>15.727462686567378</v>
      </c>
      <c r="H8539" s="10">
        <v>13802.16</v>
      </c>
      <c r="I8539" s="10">
        <v>-52.940000000000509</v>
      </c>
      <c r="J8539" s="10">
        <v>13987</v>
      </c>
      <c r="K8539" s="10">
        <v>13971</v>
      </c>
      <c r="L8539" s="10">
        <v>16</v>
      </c>
      <c r="M8539" s="10">
        <v>14040.855</v>
      </c>
      <c r="N8539" s="10">
        <v>-53.854999999999563</v>
      </c>
    </row>
    <row r="8540" spans="1:14" x14ac:dyDescent="0.25">
      <c r="A8540" s="9" t="s">
        <v>1007</v>
      </c>
      <c r="B8540" s="9" t="s">
        <v>99</v>
      </c>
      <c r="C8540" s="9" t="s">
        <v>42</v>
      </c>
      <c r="D8540" s="9" t="s">
        <v>43</v>
      </c>
      <c r="E8540" s="10">
        <v>38011.919999999998</v>
      </c>
      <c r="F8540" s="10">
        <v>37820.61083743842</v>
      </c>
      <c r="G8540" s="10">
        <v>191.30916256157798</v>
      </c>
      <c r="H8540" s="10">
        <v>38387.919999999998</v>
      </c>
      <c r="I8540" s="10">
        <v>-376</v>
      </c>
      <c r="J8540" s="10">
        <v>168500</v>
      </c>
      <c r="K8540" s="10">
        <v>167652</v>
      </c>
      <c r="L8540" s="10">
        <v>848</v>
      </c>
      <c r="M8540" s="10">
        <v>170166.78</v>
      </c>
      <c r="N8540" s="10">
        <v>-1666.7799999999988</v>
      </c>
    </row>
    <row r="8541" spans="1:14" x14ac:dyDescent="0.25">
      <c r="A8541" s="9" t="s">
        <v>1007</v>
      </c>
      <c r="B8541" s="9" t="s">
        <v>100</v>
      </c>
      <c r="C8541" s="9" t="s">
        <v>42</v>
      </c>
      <c r="D8541" s="9" t="s">
        <v>43</v>
      </c>
      <c r="E8541" s="10">
        <v>48843.1</v>
      </c>
      <c r="F8541" s="10">
        <v>48597.280788177341</v>
      </c>
      <c r="G8541" s="10">
        <v>245.81921182265796</v>
      </c>
      <c r="H8541" s="10">
        <v>49326.239999999998</v>
      </c>
      <c r="I8541" s="10">
        <v>-483.13999999999942</v>
      </c>
      <c r="J8541" s="10">
        <v>168500</v>
      </c>
      <c r="K8541" s="10">
        <v>167652</v>
      </c>
      <c r="L8541" s="10">
        <v>848</v>
      </c>
      <c r="M8541" s="10">
        <v>170166.78</v>
      </c>
      <c r="N8541" s="10">
        <v>-1666.7799999999988</v>
      </c>
    </row>
    <row r="8542" spans="1:14" x14ac:dyDescent="0.25">
      <c r="A8542" s="9" t="s">
        <v>1007</v>
      </c>
      <c r="B8542" s="9" t="s">
        <v>47</v>
      </c>
      <c r="C8542" s="9" t="s">
        <v>42</v>
      </c>
      <c r="D8542" s="9" t="s">
        <v>43</v>
      </c>
      <c r="E8542" s="10">
        <v>78875.31</v>
      </c>
      <c r="F8542" s="10">
        <v>78828.294117647063</v>
      </c>
      <c r="G8542" s="10">
        <v>47.015882352934568</v>
      </c>
      <c r="H8542" s="10">
        <v>80404.86</v>
      </c>
      <c r="I8542" s="10">
        <v>-1529.5500000000029</v>
      </c>
      <c r="J8542" s="10">
        <v>167752</v>
      </c>
      <c r="K8542" s="10">
        <v>167652</v>
      </c>
      <c r="L8542" s="10">
        <v>100</v>
      </c>
      <c r="M8542" s="10">
        <v>171005.04</v>
      </c>
      <c r="N8542" s="10">
        <v>-3253.0400000000081</v>
      </c>
    </row>
    <row r="8543" spans="1:14" x14ac:dyDescent="0.25">
      <c r="A8543" s="9" t="s">
        <v>1007</v>
      </c>
      <c r="B8543" s="9" t="s">
        <v>101</v>
      </c>
      <c r="C8543" s="9" t="s">
        <v>42</v>
      </c>
      <c r="D8543" s="9" t="s">
        <v>43</v>
      </c>
      <c r="E8543" s="10">
        <v>140195.53</v>
      </c>
      <c r="F8543" s="10">
        <v>135736.4236453202</v>
      </c>
      <c r="G8543" s="10">
        <v>4459.1063546797959</v>
      </c>
      <c r="H8543" s="10">
        <v>137772.47</v>
      </c>
      <c r="I8543" s="10">
        <v>2423.0599999999977</v>
      </c>
      <c r="J8543" s="10">
        <v>173160</v>
      </c>
      <c r="K8543" s="10">
        <v>167652</v>
      </c>
      <c r="L8543" s="10">
        <v>5508</v>
      </c>
      <c r="M8543" s="10">
        <v>170166.78</v>
      </c>
      <c r="N8543" s="10">
        <v>2993.2200000000012</v>
      </c>
    </row>
    <row r="8544" spans="1:14" x14ac:dyDescent="0.25">
      <c r="A8544" s="9" t="s">
        <v>1007</v>
      </c>
      <c r="B8544" s="9" t="s">
        <v>109</v>
      </c>
      <c r="C8544" s="9" t="s">
        <v>42</v>
      </c>
      <c r="D8544" s="9" t="s">
        <v>43</v>
      </c>
      <c r="E8544" s="10">
        <v>167061</v>
      </c>
      <c r="F8544" s="10">
        <v>166953.44827586206</v>
      </c>
      <c r="G8544" s="10">
        <v>107.55172413794207</v>
      </c>
      <c r="H8544" s="10">
        <v>169457.75</v>
      </c>
      <c r="I8544" s="10">
        <v>-2396.75</v>
      </c>
      <c r="J8544" s="10">
        <v>13980</v>
      </c>
      <c r="K8544" s="10">
        <v>13971</v>
      </c>
      <c r="L8544" s="10">
        <v>9</v>
      </c>
      <c r="M8544" s="10">
        <v>14180.565000000001</v>
      </c>
      <c r="N8544" s="10">
        <v>-200.56500000000051</v>
      </c>
    </row>
    <row r="8545" spans="1:14" x14ac:dyDescent="0.25">
      <c r="A8545" s="9" t="s">
        <v>1007</v>
      </c>
      <c r="B8545" s="9" t="s">
        <v>50</v>
      </c>
      <c r="C8545" s="9" t="s">
        <v>42</v>
      </c>
      <c r="D8545" s="9" t="s">
        <v>43</v>
      </c>
      <c r="E8545" s="10">
        <v>223623.54</v>
      </c>
      <c r="F8545" s="10">
        <v>222977.16417910447</v>
      </c>
      <c r="G8545" s="10">
        <v>646.37582089554053</v>
      </c>
      <c r="H8545" s="10">
        <v>224092.05</v>
      </c>
      <c r="I8545" s="10">
        <v>-468.50999999998021</v>
      </c>
      <c r="J8545" s="10">
        <v>168138</v>
      </c>
      <c r="K8545" s="10">
        <v>167652</v>
      </c>
      <c r="L8545" s="10">
        <v>486</v>
      </c>
      <c r="M8545" s="10">
        <v>168490.26</v>
      </c>
      <c r="N8545" s="10">
        <v>-352.26000000000931</v>
      </c>
    </row>
    <row r="8546" spans="1:14" x14ac:dyDescent="0.25">
      <c r="A8546" s="9" t="s">
        <v>1007</v>
      </c>
      <c r="B8546" s="9" t="s">
        <v>103</v>
      </c>
      <c r="C8546" s="9" t="s">
        <v>42</v>
      </c>
      <c r="D8546" s="9" t="s">
        <v>43</v>
      </c>
      <c r="E8546" s="10">
        <v>802480.89</v>
      </c>
      <c r="F8546" s="10">
        <v>801949.93069306936</v>
      </c>
      <c r="G8546" s="10">
        <v>530.95930693065748</v>
      </c>
      <c r="H8546" s="10">
        <v>809969.43</v>
      </c>
      <c r="I8546" s="10">
        <v>-7488.5400000000373</v>
      </c>
      <c r="J8546" s="10">
        <v>167763</v>
      </c>
      <c r="K8546" s="10">
        <v>167652</v>
      </c>
      <c r="L8546" s="10">
        <v>111</v>
      </c>
      <c r="M8546" s="10">
        <v>169328.52</v>
      </c>
      <c r="N8546" s="10">
        <v>-1565.5199999999895</v>
      </c>
    </row>
    <row r="8547" spans="1:14" x14ac:dyDescent="0.25">
      <c r="A8547" s="9" t="s">
        <v>1007</v>
      </c>
      <c r="B8547" s="9" t="s">
        <v>104</v>
      </c>
      <c r="C8547" s="9" t="s">
        <v>42</v>
      </c>
      <c r="D8547" s="9" t="s">
        <v>53</v>
      </c>
      <c r="E8547" s="10">
        <v>727538.43</v>
      </c>
      <c r="F8547" s="10">
        <v>729088.53731343278</v>
      </c>
      <c r="G8547" s="10">
        <v>-1550.1073134327307</v>
      </c>
      <c r="H8547" s="10">
        <v>732733.98</v>
      </c>
      <c r="I8547" s="10">
        <v>-5195.5499999999302</v>
      </c>
      <c r="J8547" s="10">
        <v>125739</v>
      </c>
      <c r="K8547" s="10">
        <v>125739</v>
      </c>
      <c r="L8547" s="10">
        <v>0</v>
      </c>
      <c r="M8547" s="10">
        <v>126367.69500000001</v>
      </c>
      <c r="N8547" s="10">
        <v>-628.69500000000698</v>
      </c>
    </row>
    <row r="8548" spans="1:14" x14ac:dyDescent="0.25">
      <c r="A8548" s="9" t="s">
        <v>1007</v>
      </c>
      <c r="B8548" s="9" t="s">
        <v>54</v>
      </c>
      <c r="C8548" s="9" t="s">
        <v>42</v>
      </c>
      <c r="D8548" s="9" t="s">
        <v>55</v>
      </c>
      <c r="E8548" s="10">
        <v>8464.74</v>
      </c>
      <c r="F8548" s="10">
        <v>8298.7745098039213</v>
      </c>
      <c r="G8548" s="10">
        <v>165.96549019607846</v>
      </c>
      <c r="H8548" s="10">
        <v>8464.75</v>
      </c>
      <c r="I8548" s="10">
        <v>-1.0000000000218279E-2</v>
      </c>
      <c r="J8548" s="10">
        <v>1539.0450000000001</v>
      </c>
      <c r="K8548" s="10">
        <v>1508.8676470588234</v>
      </c>
      <c r="L8548" s="10">
        <v>30.17735294117665</v>
      </c>
      <c r="M8548" s="10">
        <v>1539.0450000000001</v>
      </c>
      <c r="N8548" s="10">
        <v>0</v>
      </c>
    </row>
    <row r="8549" spans="1:14" x14ac:dyDescent="0.25">
      <c r="A8549" s="9" t="s">
        <v>1008</v>
      </c>
      <c r="B8549" s="9" t="s">
        <v>25</v>
      </c>
      <c r="C8549" s="9" t="s">
        <v>26</v>
      </c>
      <c r="D8549" s="9" t="s">
        <v>27</v>
      </c>
      <c r="E8549" s="10">
        <v>832.9</v>
      </c>
      <c r="F8549" s="10">
        <v>0</v>
      </c>
      <c r="G8549" s="10">
        <v>832.9</v>
      </c>
      <c r="H8549" s="10">
        <v>0</v>
      </c>
      <c r="I8549" s="10">
        <v>832.9</v>
      </c>
      <c r="J8549" s="10">
        <v>0</v>
      </c>
      <c r="K8549" s="10">
        <v>0</v>
      </c>
      <c r="L8549" s="10">
        <v>0</v>
      </c>
      <c r="M8549" s="10">
        <v>0</v>
      </c>
      <c r="N8549" s="10">
        <v>0</v>
      </c>
    </row>
    <row r="8550" spans="1:14" x14ac:dyDescent="0.25">
      <c r="A8550" s="9" t="s">
        <v>1008</v>
      </c>
      <c r="B8550" s="9" t="s">
        <v>258</v>
      </c>
      <c r="C8550" s="9" t="s">
        <v>33</v>
      </c>
      <c r="D8550" s="9" t="s">
        <v>27</v>
      </c>
      <c r="E8550" s="10">
        <v>308.49</v>
      </c>
      <c r="F8550" s="10">
        <v>0</v>
      </c>
      <c r="G8550" s="10">
        <v>308.49</v>
      </c>
      <c r="H8550" s="10">
        <v>302.63</v>
      </c>
      <c r="I8550" s="10">
        <v>5.8600000000000136</v>
      </c>
      <c r="J8550" s="10">
        <v>40.799999999999997</v>
      </c>
      <c r="K8550" s="10">
        <v>0</v>
      </c>
      <c r="L8550" s="10">
        <v>40.799999999999997</v>
      </c>
      <c r="M8550" s="10">
        <v>40.033999999999999</v>
      </c>
      <c r="N8550" s="10">
        <v>0.76599999999999824</v>
      </c>
    </row>
    <row r="8551" spans="1:14" x14ac:dyDescent="0.25">
      <c r="A8551" s="9" t="s">
        <v>1008</v>
      </c>
      <c r="B8551" s="9" t="s">
        <v>259</v>
      </c>
      <c r="C8551" s="9" t="s">
        <v>33</v>
      </c>
      <c r="D8551" s="9" t="s">
        <v>27</v>
      </c>
      <c r="E8551" s="10">
        <v>632.99</v>
      </c>
      <c r="F8551" s="10">
        <v>0</v>
      </c>
      <c r="G8551" s="10">
        <v>632.99</v>
      </c>
      <c r="H8551" s="10">
        <v>621.08000000000004</v>
      </c>
      <c r="I8551" s="10">
        <v>11.909999999999968</v>
      </c>
      <c r="J8551" s="10">
        <v>40.799999999999997</v>
      </c>
      <c r="K8551" s="10">
        <v>0</v>
      </c>
      <c r="L8551" s="10">
        <v>40.799999999999997</v>
      </c>
      <c r="M8551" s="10">
        <v>40.033999999999999</v>
      </c>
      <c r="N8551" s="10">
        <v>0.76599999999999824</v>
      </c>
    </row>
    <row r="8552" spans="1:14" x14ac:dyDescent="0.25">
      <c r="A8552" s="9" t="s">
        <v>1008</v>
      </c>
      <c r="B8552" s="9" t="s">
        <v>260</v>
      </c>
      <c r="C8552" s="9" t="s">
        <v>33</v>
      </c>
      <c r="D8552" s="9" t="s">
        <v>27</v>
      </c>
      <c r="E8552" s="10">
        <v>24953.48</v>
      </c>
      <c r="F8552" s="10">
        <v>0</v>
      </c>
      <c r="G8552" s="10">
        <v>24953.48</v>
      </c>
      <c r="H8552" s="10">
        <v>24479.62</v>
      </c>
      <c r="I8552" s="10">
        <v>473.86000000000058</v>
      </c>
      <c r="J8552" s="10">
        <v>408</v>
      </c>
      <c r="K8552" s="10">
        <v>0</v>
      </c>
      <c r="L8552" s="10">
        <v>408</v>
      </c>
      <c r="M8552" s="10">
        <v>400.25099999999998</v>
      </c>
      <c r="N8552" s="10">
        <v>7.7490000000000236</v>
      </c>
    </row>
    <row r="8553" spans="1:14" x14ac:dyDescent="0.25">
      <c r="A8553" s="9" t="s">
        <v>1008</v>
      </c>
      <c r="B8553" s="9" t="s">
        <v>101</v>
      </c>
      <c r="C8553" s="9" t="s">
        <v>39</v>
      </c>
      <c r="D8553" s="9" t="s">
        <v>43</v>
      </c>
      <c r="E8553" s="10">
        <v>-150688.34</v>
      </c>
      <c r="F8553" s="10">
        <v>0</v>
      </c>
      <c r="G8553" s="10">
        <v>-150688.34</v>
      </c>
      <c r="H8553" s="10">
        <v>-150688.71</v>
      </c>
      <c r="I8553" s="10">
        <v>0.36999999999534339</v>
      </c>
      <c r="J8553" s="10">
        <v>-186120</v>
      </c>
      <c r="K8553" s="10">
        <v>0</v>
      </c>
      <c r="L8553" s="10">
        <v>-186120</v>
      </c>
      <c r="M8553" s="10">
        <v>-186120</v>
      </c>
      <c r="N8553" s="10">
        <v>0</v>
      </c>
    </row>
    <row r="8554" spans="1:14" x14ac:dyDescent="0.25">
      <c r="A8554" s="9" t="s">
        <v>1008</v>
      </c>
      <c r="B8554" s="9" t="s">
        <v>262</v>
      </c>
      <c r="C8554" s="9" t="s">
        <v>42</v>
      </c>
      <c r="D8554" s="9" t="s">
        <v>43</v>
      </c>
      <c r="E8554" s="10">
        <v>15554.7</v>
      </c>
      <c r="F8554" s="10">
        <v>15553.589743589742</v>
      </c>
      <c r="G8554" s="10">
        <v>1.1102564102584438</v>
      </c>
      <c r="H8554" s="10">
        <v>15771.34</v>
      </c>
      <c r="I8554" s="10">
        <v>-216.63999999999942</v>
      </c>
      <c r="J8554" s="10">
        <v>30712</v>
      </c>
      <c r="K8554" s="10">
        <v>30709.799802761343</v>
      </c>
      <c r="L8554" s="10">
        <v>2.2001972386569832</v>
      </c>
      <c r="M8554" s="10">
        <v>31139.737000000001</v>
      </c>
      <c r="N8554" s="10">
        <v>-427.73700000000099</v>
      </c>
    </row>
    <row r="8555" spans="1:14" x14ac:dyDescent="0.25">
      <c r="A8555" s="9" t="s">
        <v>1008</v>
      </c>
      <c r="B8555" s="9" t="s">
        <v>261</v>
      </c>
      <c r="C8555" s="9" t="s">
        <v>42</v>
      </c>
      <c r="D8555" s="9" t="s">
        <v>43</v>
      </c>
      <c r="E8555" s="10">
        <v>108405.78</v>
      </c>
      <c r="F8555" s="10">
        <v>107895.62561576355</v>
      </c>
      <c r="G8555" s="10">
        <v>510.1543842364481</v>
      </c>
      <c r="H8555" s="10">
        <v>109514.06</v>
      </c>
      <c r="I8555" s="10">
        <v>-1108.2799999999988</v>
      </c>
      <c r="J8555" s="10">
        <v>187000</v>
      </c>
      <c r="K8555" s="10">
        <v>186120</v>
      </c>
      <c r="L8555" s="10">
        <v>880</v>
      </c>
      <c r="M8555" s="10">
        <v>188911.8</v>
      </c>
      <c r="N8555" s="10">
        <v>-1911.7999999999884</v>
      </c>
    </row>
    <row r="8556" spans="1:14" x14ac:dyDescent="0.25">
      <c r="A8556" s="9" t="s">
        <v>1009</v>
      </c>
      <c r="B8556" s="9" t="s">
        <v>25</v>
      </c>
      <c r="C8556" s="9" t="s">
        <v>26</v>
      </c>
      <c r="D8556" s="9" t="s">
        <v>27</v>
      </c>
      <c r="E8556" s="10">
        <v>1084.32</v>
      </c>
      <c r="F8556" s="10">
        <v>0</v>
      </c>
      <c r="G8556" s="10">
        <v>1084.32</v>
      </c>
      <c r="H8556" s="10">
        <v>0</v>
      </c>
      <c r="I8556" s="10">
        <v>1084.32</v>
      </c>
      <c r="J8556" s="10">
        <v>0</v>
      </c>
      <c r="K8556" s="10">
        <v>0</v>
      </c>
      <c r="L8556" s="10">
        <v>0</v>
      </c>
      <c r="M8556" s="10">
        <v>0</v>
      </c>
      <c r="N8556" s="10">
        <v>0</v>
      </c>
    </row>
    <row r="8557" spans="1:14" x14ac:dyDescent="0.25">
      <c r="A8557" s="9" t="s">
        <v>1009</v>
      </c>
      <c r="B8557" s="9" t="s">
        <v>258</v>
      </c>
      <c r="C8557" s="9" t="s">
        <v>33</v>
      </c>
      <c r="D8557" s="9" t="s">
        <v>27</v>
      </c>
      <c r="E8557" s="10">
        <v>119.56</v>
      </c>
      <c r="F8557" s="10">
        <v>0</v>
      </c>
      <c r="G8557" s="10">
        <v>119.56</v>
      </c>
      <c r="H8557" s="10">
        <v>125.81</v>
      </c>
      <c r="I8557" s="10">
        <v>-6.25</v>
      </c>
      <c r="J8557" s="10">
        <v>15.813000000000001</v>
      </c>
      <c r="K8557" s="10">
        <v>0</v>
      </c>
      <c r="L8557" s="10">
        <v>15.813000000000001</v>
      </c>
      <c r="M8557" s="10">
        <v>16.643000000000001</v>
      </c>
      <c r="N8557" s="10">
        <v>-0.83000000000000007</v>
      </c>
    </row>
    <row r="8558" spans="1:14" x14ac:dyDescent="0.25">
      <c r="A8558" s="9" t="s">
        <v>1009</v>
      </c>
      <c r="B8558" s="9" t="s">
        <v>259</v>
      </c>
      <c r="C8558" s="9" t="s">
        <v>33</v>
      </c>
      <c r="D8558" s="9" t="s">
        <v>27</v>
      </c>
      <c r="E8558" s="10">
        <v>245.33</v>
      </c>
      <c r="F8558" s="10">
        <v>0</v>
      </c>
      <c r="G8558" s="10">
        <v>245.33</v>
      </c>
      <c r="H8558" s="10">
        <v>258.2</v>
      </c>
      <c r="I8558" s="10">
        <v>-12.869999999999976</v>
      </c>
      <c r="J8558" s="10">
        <v>15.813000000000001</v>
      </c>
      <c r="K8558" s="10">
        <v>0</v>
      </c>
      <c r="L8558" s="10">
        <v>15.813000000000001</v>
      </c>
      <c r="M8558" s="10">
        <v>16.643000000000001</v>
      </c>
      <c r="N8558" s="10">
        <v>-0.83000000000000007</v>
      </c>
    </row>
    <row r="8559" spans="1:14" x14ac:dyDescent="0.25">
      <c r="A8559" s="9" t="s">
        <v>1009</v>
      </c>
      <c r="B8559" s="9" t="s">
        <v>260</v>
      </c>
      <c r="C8559" s="9" t="s">
        <v>33</v>
      </c>
      <c r="D8559" s="9" t="s">
        <v>27</v>
      </c>
      <c r="E8559" s="10">
        <v>9671.31</v>
      </c>
      <c r="F8559" s="10">
        <v>0</v>
      </c>
      <c r="G8559" s="10">
        <v>9671.31</v>
      </c>
      <c r="H8559" s="10">
        <v>10176.82</v>
      </c>
      <c r="I8559" s="10">
        <v>-505.51000000000022</v>
      </c>
      <c r="J8559" s="10">
        <v>158.13</v>
      </c>
      <c r="K8559" s="10">
        <v>0</v>
      </c>
      <c r="L8559" s="10">
        <v>158.13</v>
      </c>
      <c r="M8559" s="10">
        <v>166.39500000000001</v>
      </c>
      <c r="N8559" s="10">
        <v>-8.2650000000000148</v>
      </c>
    </row>
    <row r="8560" spans="1:14" x14ac:dyDescent="0.25">
      <c r="A8560" s="9" t="s">
        <v>1009</v>
      </c>
      <c r="B8560" s="9" t="s">
        <v>101</v>
      </c>
      <c r="C8560" s="9" t="s">
        <v>39</v>
      </c>
      <c r="D8560" s="9" t="s">
        <v>43</v>
      </c>
      <c r="E8560" s="10">
        <v>-62645.120000000003</v>
      </c>
      <c r="F8560" s="10">
        <v>0</v>
      </c>
      <c r="G8560" s="10">
        <v>-62645.120000000003</v>
      </c>
      <c r="H8560" s="10">
        <v>-62645.279999999999</v>
      </c>
      <c r="I8560" s="10">
        <v>0.1599999999962165</v>
      </c>
      <c r="J8560" s="10">
        <v>-77375</v>
      </c>
      <c r="K8560" s="10">
        <v>0</v>
      </c>
      <c r="L8560" s="10">
        <v>-77375</v>
      </c>
      <c r="M8560" s="10">
        <v>-77375</v>
      </c>
      <c r="N8560" s="10">
        <v>0</v>
      </c>
    </row>
    <row r="8561" spans="1:14" x14ac:dyDescent="0.25">
      <c r="A8561" s="9" t="s">
        <v>1009</v>
      </c>
      <c r="B8561" s="9" t="s">
        <v>262</v>
      </c>
      <c r="C8561" s="9" t="s">
        <v>42</v>
      </c>
      <c r="D8561" s="9" t="s">
        <v>43</v>
      </c>
      <c r="E8561" s="10">
        <v>6634.75</v>
      </c>
      <c r="F8561" s="10">
        <v>6466.0355029585799</v>
      </c>
      <c r="G8561" s="10">
        <v>168.71449704142015</v>
      </c>
      <c r="H8561" s="10">
        <v>6556.56</v>
      </c>
      <c r="I8561" s="10">
        <v>78.1899999999996</v>
      </c>
      <c r="J8561" s="10">
        <v>13100</v>
      </c>
      <c r="K8561" s="10">
        <v>12766.874753451677</v>
      </c>
      <c r="L8561" s="10">
        <v>333.12524654832305</v>
      </c>
      <c r="M8561" s="10">
        <v>12945.611000000001</v>
      </c>
      <c r="N8561" s="10">
        <v>154.38899999999921</v>
      </c>
    </row>
    <row r="8562" spans="1:14" x14ac:dyDescent="0.25">
      <c r="A8562" s="9" t="s">
        <v>1009</v>
      </c>
      <c r="B8562" s="9" t="s">
        <v>261</v>
      </c>
      <c r="C8562" s="9" t="s">
        <v>42</v>
      </c>
      <c r="D8562" s="9" t="s">
        <v>43</v>
      </c>
      <c r="E8562" s="10">
        <v>44889.85</v>
      </c>
      <c r="F8562" s="10">
        <v>44855.06403940887</v>
      </c>
      <c r="G8562" s="10">
        <v>34.785960591128969</v>
      </c>
      <c r="H8562" s="10">
        <v>45527.89</v>
      </c>
      <c r="I8562" s="10">
        <v>-638.04000000000087</v>
      </c>
      <c r="J8562" s="10">
        <v>77435</v>
      </c>
      <c r="K8562" s="10">
        <v>77375</v>
      </c>
      <c r="L8562" s="10">
        <v>60</v>
      </c>
      <c r="M8562" s="10">
        <v>78535.625</v>
      </c>
      <c r="N8562" s="10">
        <v>-1100.625</v>
      </c>
    </row>
    <row r="8563" spans="1:14" x14ac:dyDescent="0.25">
      <c r="A8563" s="9" t="s">
        <v>1010</v>
      </c>
      <c r="B8563" s="9" t="s">
        <v>25</v>
      </c>
      <c r="C8563" s="9" t="s">
        <v>26</v>
      </c>
      <c r="D8563" s="9" t="s">
        <v>27</v>
      </c>
      <c r="E8563" s="10">
        <v>28477.18</v>
      </c>
      <c r="F8563" s="10">
        <v>0</v>
      </c>
      <c r="G8563" s="10">
        <v>28477.18</v>
      </c>
      <c r="H8563" s="10">
        <v>0</v>
      </c>
      <c r="I8563" s="10">
        <v>28477.18</v>
      </c>
      <c r="J8563" s="10">
        <v>0</v>
      </c>
      <c r="K8563" s="10">
        <v>0</v>
      </c>
      <c r="L8563" s="10">
        <v>0</v>
      </c>
      <c r="M8563" s="10">
        <v>0</v>
      </c>
      <c r="N8563" s="10">
        <v>0</v>
      </c>
    </row>
    <row r="8564" spans="1:14" x14ac:dyDescent="0.25">
      <c r="A8564" s="9" t="s">
        <v>1010</v>
      </c>
      <c r="B8564" s="9" t="s">
        <v>28</v>
      </c>
      <c r="C8564" s="9" t="s">
        <v>29</v>
      </c>
      <c r="D8564" s="9" t="s">
        <v>27</v>
      </c>
      <c r="E8564" s="10">
        <v>6.28</v>
      </c>
      <c r="F8564" s="10">
        <v>0</v>
      </c>
      <c r="G8564" s="10">
        <v>6.28</v>
      </c>
      <c r="H8564" s="10">
        <v>6.29</v>
      </c>
      <c r="I8564" s="10">
        <v>-9.9999999999997868E-3</v>
      </c>
      <c r="J8564" s="10">
        <v>0</v>
      </c>
      <c r="K8564" s="10">
        <v>0</v>
      </c>
      <c r="L8564" s="10">
        <v>0</v>
      </c>
      <c r="M8564" s="10">
        <v>0</v>
      </c>
      <c r="N8564" s="10">
        <v>0</v>
      </c>
    </row>
    <row r="8565" spans="1:14" x14ac:dyDescent="0.25">
      <c r="A8565" s="9" t="s">
        <v>1010</v>
      </c>
      <c r="B8565" s="9" t="s">
        <v>30</v>
      </c>
      <c r="C8565" s="9" t="s">
        <v>29</v>
      </c>
      <c r="D8565" s="9" t="s">
        <v>27</v>
      </c>
      <c r="E8565" s="10">
        <v>146.44</v>
      </c>
      <c r="F8565" s="10">
        <v>0</v>
      </c>
      <c r="G8565" s="10">
        <v>146.44</v>
      </c>
      <c r="H8565" s="10">
        <v>146.77000000000001</v>
      </c>
      <c r="I8565" s="10">
        <v>-0.33000000000001251</v>
      </c>
      <c r="J8565" s="10">
        <v>0</v>
      </c>
      <c r="K8565" s="10">
        <v>0</v>
      </c>
      <c r="L8565" s="10">
        <v>0</v>
      </c>
      <c r="M8565" s="10">
        <v>0</v>
      </c>
      <c r="N8565" s="10">
        <v>0</v>
      </c>
    </row>
    <row r="8566" spans="1:14" x14ac:dyDescent="0.25">
      <c r="A8566" s="9" t="s">
        <v>1010</v>
      </c>
      <c r="B8566" s="9" t="s">
        <v>31</v>
      </c>
      <c r="C8566" s="9" t="s">
        <v>29</v>
      </c>
      <c r="D8566" s="9" t="s">
        <v>27</v>
      </c>
      <c r="E8566" s="10">
        <v>983.22</v>
      </c>
      <c r="F8566" s="10">
        <v>0</v>
      </c>
      <c r="G8566" s="10">
        <v>983.22</v>
      </c>
      <c r="H8566" s="10">
        <v>985.48</v>
      </c>
      <c r="I8566" s="10">
        <v>-2.2599999999999909</v>
      </c>
      <c r="J8566" s="10">
        <v>0</v>
      </c>
      <c r="K8566" s="10">
        <v>0</v>
      </c>
      <c r="L8566" s="10">
        <v>0</v>
      </c>
      <c r="M8566" s="10">
        <v>0</v>
      </c>
      <c r="N8566" s="10">
        <v>0</v>
      </c>
    </row>
    <row r="8567" spans="1:14" x14ac:dyDescent="0.25">
      <c r="A8567" s="9" t="s">
        <v>1010</v>
      </c>
      <c r="B8567" s="9" t="s">
        <v>32</v>
      </c>
      <c r="C8567" s="9" t="s">
        <v>33</v>
      </c>
      <c r="D8567" s="9" t="s">
        <v>27</v>
      </c>
      <c r="E8567" s="10">
        <v>6140.26</v>
      </c>
      <c r="F8567" s="10">
        <v>0</v>
      </c>
      <c r="G8567" s="10">
        <v>6140.26</v>
      </c>
      <c r="H8567" s="10">
        <v>7206.66</v>
      </c>
      <c r="I8567" s="10">
        <v>-1066.3999999999996</v>
      </c>
      <c r="J8567" s="10">
        <v>17.41</v>
      </c>
      <c r="K8567" s="10">
        <v>0</v>
      </c>
      <c r="L8567" s="10">
        <v>17.41</v>
      </c>
      <c r="M8567" s="10">
        <v>20.434000000000001</v>
      </c>
      <c r="N8567" s="10">
        <v>-3.0240000000000009</v>
      </c>
    </row>
    <row r="8568" spans="1:14" x14ac:dyDescent="0.25">
      <c r="A8568" s="9" t="s">
        <v>1010</v>
      </c>
      <c r="B8568" s="9" t="s">
        <v>36</v>
      </c>
      <c r="C8568" s="9" t="s">
        <v>29</v>
      </c>
      <c r="D8568" s="9" t="s">
        <v>27</v>
      </c>
      <c r="E8568" s="10">
        <v>11015.61</v>
      </c>
      <c r="F8568" s="10">
        <v>0</v>
      </c>
      <c r="G8568" s="10">
        <v>11015.61</v>
      </c>
      <c r="H8568" s="10">
        <v>11040.98</v>
      </c>
      <c r="I8568" s="10">
        <v>-25.369999999998981</v>
      </c>
      <c r="J8568" s="10">
        <v>0</v>
      </c>
      <c r="K8568" s="10">
        <v>0</v>
      </c>
      <c r="L8568" s="10">
        <v>0</v>
      </c>
      <c r="M8568" s="10">
        <v>0</v>
      </c>
      <c r="N8568" s="10">
        <v>0</v>
      </c>
    </row>
    <row r="8569" spans="1:14" x14ac:dyDescent="0.25">
      <c r="A8569" s="9" t="s">
        <v>1010</v>
      </c>
      <c r="B8569" s="9" t="s">
        <v>34</v>
      </c>
      <c r="C8569" s="9" t="s">
        <v>33</v>
      </c>
      <c r="D8569" s="9" t="s">
        <v>27</v>
      </c>
      <c r="E8569" s="10">
        <v>21107.37</v>
      </c>
      <c r="F8569" s="10">
        <v>0</v>
      </c>
      <c r="G8569" s="10">
        <v>21107.37</v>
      </c>
      <c r="H8569" s="10">
        <v>24773.21</v>
      </c>
      <c r="I8569" s="10">
        <v>-3665.84</v>
      </c>
      <c r="J8569" s="10">
        <v>17.41</v>
      </c>
      <c r="K8569" s="10">
        <v>0</v>
      </c>
      <c r="L8569" s="10">
        <v>17.41</v>
      </c>
      <c r="M8569" s="10">
        <v>20.434000000000001</v>
      </c>
      <c r="N8569" s="10">
        <v>-3.0240000000000009</v>
      </c>
    </row>
    <row r="8570" spans="1:14" x14ac:dyDescent="0.25">
      <c r="A8570" s="9" t="s">
        <v>1010</v>
      </c>
      <c r="B8570" s="9" t="s">
        <v>37</v>
      </c>
      <c r="C8570" s="9" t="s">
        <v>29</v>
      </c>
      <c r="D8570" s="9" t="s">
        <v>27</v>
      </c>
      <c r="E8570" s="10">
        <v>25473.68</v>
      </c>
      <c r="F8570" s="10">
        <v>0</v>
      </c>
      <c r="G8570" s="10">
        <v>25473.68</v>
      </c>
      <c r="H8570" s="10">
        <v>25532.35</v>
      </c>
      <c r="I8570" s="10">
        <v>-58.669999999998254</v>
      </c>
      <c r="J8570" s="10">
        <v>0</v>
      </c>
      <c r="K8570" s="10">
        <v>0</v>
      </c>
      <c r="L8570" s="10">
        <v>0</v>
      </c>
      <c r="M8570" s="10">
        <v>0</v>
      </c>
      <c r="N8570" s="10">
        <v>0</v>
      </c>
    </row>
    <row r="8571" spans="1:14" x14ac:dyDescent="0.25">
      <c r="A8571" s="9" t="s">
        <v>1010</v>
      </c>
      <c r="B8571" s="9" t="s">
        <v>35</v>
      </c>
      <c r="C8571" s="9" t="s">
        <v>33</v>
      </c>
      <c r="D8571" s="9" t="s">
        <v>27</v>
      </c>
      <c r="E8571" s="10">
        <v>22836.880000000001</v>
      </c>
      <c r="F8571" s="10">
        <v>0</v>
      </c>
      <c r="G8571" s="10">
        <v>22836.880000000001</v>
      </c>
      <c r="H8571" s="10">
        <v>26803.3</v>
      </c>
      <c r="I8571" s="10">
        <v>-3966.4199999999983</v>
      </c>
      <c r="J8571" s="10">
        <v>365.61</v>
      </c>
      <c r="K8571" s="10">
        <v>0</v>
      </c>
      <c r="L8571" s="10">
        <v>365.61</v>
      </c>
      <c r="M8571" s="10">
        <v>429.11099999999999</v>
      </c>
      <c r="N8571" s="10">
        <v>-63.500999999999976</v>
      </c>
    </row>
    <row r="8572" spans="1:14" x14ac:dyDescent="0.25">
      <c r="A8572" s="9" t="s">
        <v>1010</v>
      </c>
      <c r="B8572" s="9" t="s">
        <v>1011</v>
      </c>
      <c r="C8572" s="9" t="s">
        <v>39</v>
      </c>
      <c r="D8572" s="9" t="s">
        <v>40</v>
      </c>
      <c r="E8572" s="10">
        <v>-944803.12</v>
      </c>
      <c r="F8572" s="10">
        <v>0</v>
      </c>
      <c r="G8572" s="10">
        <v>-944803.12</v>
      </c>
      <c r="H8572" s="10">
        <v>-944803.32</v>
      </c>
      <c r="I8572" s="10">
        <v>0.19999999995343387</v>
      </c>
      <c r="J8572" s="10">
        <v>-6641</v>
      </c>
      <c r="K8572" s="10">
        <v>0</v>
      </c>
      <c r="L8572" s="10">
        <v>-6641</v>
      </c>
      <c r="M8572" s="10">
        <v>-6641</v>
      </c>
      <c r="N8572" s="10">
        <v>0</v>
      </c>
    </row>
    <row r="8573" spans="1:14" x14ac:dyDescent="0.25">
      <c r="A8573" s="9" t="s">
        <v>1010</v>
      </c>
      <c r="B8573" s="9" t="s">
        <v>92</v>
      </c>
      <c r="C8573" s="9" t="s">
        <v>42</v>
      </c>
      <c r="D8573" s="9" t="s">
        <v>43</v>
      </c>
      <c r="E8573" s="10">
        <v>22.13</v>
      </c>
      <c r="F8573" s="10">
        <v>0</v>
      </c>
      <c r="G8573" s="10">
        <v>22.13</v>
      </c>
      <c r="H8573" s="10">
        <v>0</v>
      </c>
      <c r="I8573" s="10">
        <v>22.13</v>
      </c>
      <c r="J8573" s="10">
        <v>260</v>
      </c>
      <c r="K8573" s="10">
        <v>0</v>
      </c>
      <c r="L8573" s="10">
        <v>260</v>
      </c>
      <c r="M8573" s="10">
        <v>0</v>
      </c>
      <c r="N8573" s="10">
        <v>260</v>
      </c>
    </row>
    <row r="8574" spans="1:14" x14ac:dyDescent="0.25">
      <c r="A8574" s="9" t="s">
        <v>1010</v>
      </c>
      <c r="B8574" s="9" t="s">
        <v>383</v>
      </c>
      <c r="C8574" s="9" t="s">
        <v>42</v>
      </c>
      <c r="D8574" s="9" t="s">
        <v>43</v>
      </c>
      <c r="E8574" s="10">
        <v>0</v>
      </c>
      <c r="F8574" s="10">
        <v>260.3235294117647</v>
      </c>
      <c r="G8574" s="10">
        <v>-260.3235294117647</v>
      </c>
      <c r="H8574" s="10">
        <v>265.52999999999997</v>
      </c>
      <c r="I8574" s="10">
        <v>-265.52999999999997</v>
      </c>
      <c r="J8574" s="10">
        <v>0</v>
      </c>
      <c r="K8574" s="10">
        <v>6641</v>
      </c>
      <c r="L8574" s="10">
        <v>-6641</v>
      </c>
      <c r="M8574" s="10">
        <v>6773.82</v>
      </c>
      <c r="N8574" s="10">
        <v>-6773.82</v>
      </c>
    </row>
    <row r="8575" spans="1:14" x14ac:dyDescent="0.25">
      <c r="A8575" s="9" t="s">
        <v>1010</v>
      </c>
      <c r="B8575" s="9" t="s">
        <v>1012</v>
      </c>
      <c r="C8575" s="9" t="s">
        <v>42</v>
      </c>
      <c r="D8575" s="9" t="s">
        <v>43</v>
      </c>
      <c r="E8575" s="10">
        <v>4430.25</v>
      </c>
      <c r="F8575" s="10">
        <v>4402.1871921182264</v>
      </c>
      <c r="G8575" s="10">
        <v>28.062807881773551</v>
      </c>
      <c r="H8575" s="10">
        <v>4468.22</v>
      </c>
      <c r="I8575" s="10">
        <v>-37.970000000000255</v>
      </c>
      <c r="J8575" s="10">
        <v>160400</v>
      </c>
      <c r="K8575" s="10">
        <v>159384</v>
      </c>
      <c r="L8575" s="10">
        <v>1016</v>
      </c>
      <c r="M8575" s="10">
        <v>161774.76</v>
      </c>
      <c r="N8575" s="10">
        <v>-1374.7600000000093</v>
      </c>
    </row>
    <row r="8576" spans="1:14" x14ac:dyDescent="0.25">
      <c r="A8576" s="9" t="s">
        <v>1010</v>
      </c>
      <c r="B8576" s="9" t="s">
        <v>385</v>
      </c>
      <c r="C8576" s="9" t="s">
        <v>42</v>
      </c>
      <c r="D8576" s="9" t="s">
        <v>43</v>
      </c>
      <c r="E8576" s="10">
        <v>7708.47</v>
      </c>
      <c r="F8576" s="10">
        <v>7670.3582089552237</v>
      </c>
      <c r="G8576" s="10">
        <v>38.11179104477651</v>
      </c>
      <c r="H8576" s="10">
        <v>7708.71</v>
      </c>
      <c r="I8576" s="10">
        <v>-0.23999999999978172</v>
      </c>
      <c r="J8576" s="10">
        <v>6674</v>
      </c>
      <c r="K8576" s="10">
        <v>6641</v>
      </c>
      <c r="L8576" s="10">
        <v>33</v>
      </c>
      <c r="M8576" s="10">
        <v>6674.2049999999999</v>
      </c>
      <c r="N8576" s="10">
        <v>-0.20499999999992724</v>
      </c>
    </row>
    <row r="8577" spans="1:14" x14ac:dyDescent="0.25">
      <c r="A8577" s="9" t="s">
        <v>1010</v>
      </c>
      <c r="B8577" s="9" t="s">
        <v>408</v>
      </c>
      <c r="C8577" s="9" t="s">
        <v>42</v>
      </c>
      <c r="D8577" s="9" t="s">
        <v>43</v>
      </c>
      <c r="E8577" s="10">
        <v>18834.169999999998</v>
      </c>
      <c r="F8577" s="10">
        <v>18714.866995073891</v>
      </c>
      <c r="G8577" s="10">
        <v>119.30300492610695</v>
      </c>
      <c r="H8577" s="10">
        <v>18995.59</v>
      </c>
      <c r="I8577" s="10">
        <v>-161.42000000000189</v>
      </c>
      <c r="J8577" s="10">
        <v>160400</v>
      </c>
      <c r="K8577" s="10">
        <v>159384</v>
      </c>
      <c r="L8577" s="10">
        <v>1016</v>
      </c>
      <c r="M8577" s="10">
        <v>161774.76</v>
      </c>
      <c r="N8577" s="10">
        <v>-1374.7600000000093</v>
      </c>
    </row>
    <row r="8578" spans="1:14" x14ac:dyDescent="0.25">
      <c r="A8578" s="9" t="s">
        <v>1010</v>
      </c>
      <c r="B8578" s="9" t="s">
        <v>386</v>
      </c>
      <c r="C8578" s="9" t="s">
        <v>42</v>
      </c>
      <c r="D8578" s="9" t="s">
        <v>43</v>
      </c>
      <c r="E8578" s="10">
        <v>24640</v>
      </c>
      <c r="F8578" s="10">
        <v>24545.138613861385</v>
      </c>
      <c r="G8578" s="10">
        <v>94.861386138614762</v>
      </c>
      <c r="H8578" s="10">
        <v>24790.59</v>
      </c>
      <c r="I8578" s="10">
        <v>-150.59000000000015</v>
      </c>
      <c r="J8578" s="10">
        <v>160000</v>
      </c>
      <c r="K8578" s="10">
        <v>159384</v>
      </c>
      <c r="L8578" s="10">
        <v>616</v>
      </c>
      <c r="M8578" s="10">
        <v>160977.84</v>
      </c>
      <c r="N8578" s="10">
        <v>-977.83999999999651</v>
      </c>
    </row>
    <row r="8579" spans="1:14" x14ac:dyDescent="0.25">
      <c r="A8579" s="9" t="s">
        <v>1010</v>
      </c>
      <c r="B8579" s="9" t="s">
        <v>409</v>
      </c>
      <c r="C8579" s="9" t="s">
        <v>42</v>
      </c>
      <c r="D8579" s="9" t="s">
        <v>43</v>
      </c>
      <c r="E8579" s="10">
        <v>43702.58</v>
      </c>
      <c r="F8579" s="10">
        <v>43425.763546798029</v>
      </c>
      <c r="G8579" s="10">
        <v>276.81645320197276</v>
      </c>
      <c r="H8579" s="10">
        <v>44077.15</v>
      </c>
      <c r="I8579" s="10">
        <v>-374.56999999999971</v>
      </c>
      <c r="J8579" s="10">
        <v>160400</v>
      </c>
      <c r="K8579" s="10">
        <v>159384</v>
      </c>
      <c r="L8579" s="10">
        <v>1016</v>
      </c>
      <c r="M8579" s="10">
        <v>161774.76</v>
      </c>
      <c r="N8579" s="10">
        <v>-1374.7600000000093</v>
      </c>
    </row>
    <row r="8580" spans="1:14" x14ac:dyDescent="0.25">
      <c r="A8580" s="9" t="s">
        <v>1010</v>
      </c>
      <c r="B8580" s="9" t="s">
        <v>388</v>
      </c>
      <c r="C8580" s="9" t="s">
        <v>42</v>
      </c>
      <c r="D8580" s="9" t="s">
        <v>43</v>
      </c>
      <c r="E8580" s="10">
        <v>44100.800000000003</v>
      </c>
      <c r="F8580" s="10">
        <v>43931.009900990102</v>
      </c>
      <c r="G8580" s="10">
        <v>169.79009900990059</v>
      </c>
      <c r="H8580" s="10">
        <v>44370.32</v>
      </c>
      <c r="I8580" s="10">
        <v>-269.5199999999968</v>
      </c>
      <c r="J8580" s="10">
        <v>160000</v>
      </c>
      <c r="K8580" s="10">
        <v>159384</v>
      </c>
      <c r="L8580" s="10">
        <v>616</v>
      </c>
      <c r="M8580" s="10">
        <v>160977.84</v>
      </c>
      <c r="N8580" s="10">
        <v>-977.83999999999651</v>
      </c>
    </row>
    <row r="8581" spans="1:14" x14ac:dyDescent="0.25">
      <c r="A8581" s="9" t="s">
        <v>1010</v>
      </c>
      <c r="B8581" s="9" t="s">
        <v>389</v>
      </c>
      <c r="C8581" s="9" t="s">
        <v>42</v>
      </c>
      <c r="D8581" s="9" t="s">
        <v>43</v>
      </c>
      <c r="E8581" s="10">
        <v>52414.2</v>
      </c>
      <c r="F8581" s="10">
        <v>52264.669950738913</v>
      </c>
      <c r="G8581" s="10">
        <v>149.53004926108406</v>
      </c>
      <c r="H8581" s="10">
        <v>53048.639999999999</v>
      </c>
      <c r="I8581" s="10">
        <v>-634.44000000000233</v>
      </c>
      <c r="J8581" s="10">
        <v>6660</v>
      </c>
      <c r="K8581" s="10">
        <v>6641</v>
      </c>
      <c r="L8581" s="10">
        <v>19</v>
      </c>
      <c r="M8581" s="10">
        <v>6740.6149999999998</v>
      </c>
      <c r="N8581" s="10">
        <v>-80.614999999999782</v>
      </c>
    </row>
    <row r="8582" spans="1:14" x14ac:dyDescent="0.25">
      <c r="A8582" s="9" t="s">
        <v>1010</v>
      </c>
      <c r="B8582" s="9" t="s">
        <v>410</v>
      </c>
      <c r="C8582" s="9" t="s">
        <v>42</v>
      </c>
      <c r="D8582" s="9" t="s">
        <v>43</v>
      </c>
      <c r="E8582" s="10">
        <v>85050.34</v>
      </c>
      <c r="F8582" s="10">
        <v>84301.38916256158</v>
      </c>
      <c r="G8582" s="10">
        <v>748.95083743841678</v>
      </c>
      <c r="H8582" s="10">
        <v>85565.91</v>
      </c>
      <c r="I8582" s="10">
        <v>-515.57000000000698</v>
      </c>
      <c r="J8582" s="10">
        <v>160800</v>
      </c>
      <c r="K8582" s="10">
        <v>159384</v>
      </c>
      <c r="L8582" s="10">
        <v>1416</v>
      </c>
      <c r="M8582" s="10">
        <v>161774.76</v>
      </c>
      <c r="N8582" s="10">
        <v>-974.76000000000931</v>
      </c>
    </row>
    <row r="8583" spans="1:14" x14ac:dyDescent="0.25">
      <c r="A8583" s="9" t="s">
        <v>1010</v>
      </c>
      <c r="B8583" s="9" t="s">
        <v>392</v>
      </c>
      <c r="C8583" s="9" t="s">
        <v>42</v>
      </c>
      <c r="D8583" s="9" t="s">
        <v>43</v>
      </c>
      <c r="E8583" s="10">
        <v>386220.13</v>
      </c>
      <c r="F8583" s="10">
        <v>384843.82178217825</v>
      </c>
      <c r="G8583" s="10">
        <v>1376.3082178217592</v>
      </c>
      <c r="H8583" s="10">
        <v>388692.26</v>
      </c>
      <c r="I8583" s="10">
        <v>-2472.1300000000047</v>
      </c>
      <c r="J8583" s="10">
        <v>159954</v>
      </c>
      <c r="K8583" s="10">
        <v>159384</v>
      </c>
      <c r="L8583" s="10">
        <v>570</v>
      </c>
      <c r="M8583" s="10">
        <v>160977.84</v>
      </c>
      <c r="N8583" s="10">
        <v>-1023.8399999999965</v>
      </c>
    </row>
    <row r="8584" spans="1:14" x14ac:dyDescent="0.25">
      <c r="A8584" s="9" t="s">
        <v>1010</v>
      </c>
      <c r="B8584" s="9" t="s">
        <v>104</v>
      </c>
      <c r="C8584" s="9" t="s">
        <v>42</v>
      </c>
      <c r="D8584" s="9" t="s">
        <v>53</v>
      </c>
      <c r="E8584" s="10">
        <v>159481.29999999999</v>
      </c>
      <c r="F8584" s="10">
        <v>173446.30845771145</v>
      </c>
      <c r="G8584" s="10">
        <v>-13965.008457711461</v>
      </c>
      <c r="H8584" s="10">
        <v>174313.54</v>
      </c>
      <c r="I8584" s="10">
        <v>-14832.24000000002</v>
      </c>
      <c r="J8584" s="10">
        <v>29885</v>
      </c>
      <c r="K8584" s="10">
        <v>29804.807960199003</v>
      </c>
      <c r="L8584" s="10">
        <v>80.192039800997009</v>
      </c>
      <c r="M8584" s="10">
        <v>29953.831999999999</v>
      </c>
      <c r="N8584" s="10">
        <v>-68.831999999998516</v>
      </c>
    </row>
    <row r="8585" spans="1:14" x14ac:dyDescent="0.25">
      <c r="A8585" s="9" t="s">
        <v>1010</v>
      </c>
      <c r="B8585" s="9" t="s">
        <v>54</v>
      </c>
      <c r="C8585" s="9" t="s">
        <v>42</v>
      </c>
      <c r="D8585" s="9" t="s">
        <v>55</v>
      </c>
      <c r="E8585" s="10">
        <v>2011.83</v>
      </c>
      <c r="F8585" s="10">
        <v>1972.3725490196077</v>
      </c>
      <c r="G8585" s="10">
        <v>39.457450980392196</v>
      </c>
      <c r="H8585" s="10">
        <v>2011.82</v>
      </c>
      <c r="I8585" s="10">
        <v>9.9999999999909051E-3</v>
      </c>
      <c r="J8585" s="10">
        <v>365.78800000000001</v>
      </c>
      <c r="K8585" s="10">
        <v>358.61372549019609</v>
      </c>
      <c r="L8585" s="10">
        <v>7.1742745098039222</v>
      </c>
      <c r="M8585" s="10">
        <v>365.786</v>
      </c>
      <c r="N8585" s="10">
        <v>2.0000000000095497E-3</v>
      </c>
    </row>
    <row r="8586" spans="1:14" x14ac:dyDescent="0.25">
      <c r="A8586" s="9" t="s">
        <v>1013</v>
      </c>
      <c r="B8586" s="9" t="s">
        <v>25</v>
      </c>
      <c r="C8586" s="9" t="s">
        <v>26</v>
      </c>
      <c r="D8586" s="9" t="s">
        <v>27</v>
      </c>
      <c r="E8586" s="10">
        <v>827.7</v>
      </c>
      <c r="F8586" s="10">
        <v>0</v>
      </c>
      <c r="G8586" s="10">
        <v>827.7</v>
      </c>
      <c r="H8586" s="10">
        <v>0</v>
      </c>
      <c r="I8586" s="10">
        <v>827.7</v>
      </c>
      <c r="J8586" s="10">
        <v>0</v>
      </c>
      <c r="K8586" s="10">
        <v>0</v>
      </c>
      <c r="L8586" s="10">
        <v>0</v>
      </c>
      <c r="M8586" s="10">
        <v>0</v>
      </c>
      <c r="N8586" s="10">
        <v>0</v>
      </c>
    </row>
    <row r="8587" spans="1:14" x14ac:dyDescent="0.25">
      <c r="A8587" s="9" t="s">
        <v>1013</v>
      </c>
      <c r="B8587" s="9" t="s">
        <v>28</v>
      </c>
      <c r="C8587" s="9" t="s">
        <v>29</v>
      </c>
      <c r="D8587" s="9" t="s">
        <v>27</v>
      </c>
      <c r="E8587" s="10">
        <v>4.1100000000000003</v>
      </c>
      <c r="F8587" s="10">
        <v>0</v>
      </c>
      <c r="G8587" s="10">
        <v>4.1100000000000003</v>
      </c>
      <c r="H8587" s="10">
        <v>4.07</v>
      </c>
      <c r="I8587" s="10">
        <v>4.0000000000000036E-2</v>
      </c>
      <c r="J8587" s="10">
        <v>0</v>
      </c>
      <c r="K8587" s="10">
        <v>0</v>
      </c>
      <c r="L8587" s="10">
        <v>0</v>
      </c>
      <c r="M8587" s="10">
        <v>0</v>
      </c>
      <c r="N8587" s="10">
        <v>0</v>
      </c>
    </row>
    <row r="8588" spans="1:14" x14ac:dyDescent="0.25">
      <c r="A8588" s="9" t="s">
        <v>1013</v>
      </c>
      <c r="B8588" s="9" t="s">
        <v>30</v>
      </c>
      <c r="C8588" s="9" t="s">
        <v>29</v>
      </c>
      <c r="D8588" s="9" t="s">
        <v>27</v>
      </c>
      <c r="E8588" s="10">
        <v>95.95</v>
      </c>
      <c r="F8588" s="10">
        <v>0</v>
      </c>
      <c r="G8588" s="10">
        <v>95.95</v>
      </c>
      <c r="H8588" s="10">
        <v>94.9</v>
      </c>
      <c r="I8588" s="10">
        <v>1.0499999999999972</v>
      </c>
      <c r="J8588" s="10">
        <v>0</v>
      </c>
      <c r="K8588" s="10">
        <v>0</v>
      </c>
      <c r="L8588" s="10">
        <v>0</v>
      </c>
      <c r="M8588" s="10">
        <v>0</v>
      </c>
      <c r="N8588" s="10">
        <v>0</v>
      </c>
    </row>
    <row r="8589" spans="1:14" x14ac:dyDescent="0.25">
      <c r="A8589" s="9" t="s">
        <v>1013</v>
      </c>
      <c r="B8589" s="9" t="s">
        <v>31</v>
      </c>
      <c r="C8589" s="9" t="s">
        <v>29</v>
      </c>
      <c r="D8589" s="9" t="s">
        <v>27</v>
      </c>
      <c r="E8589" s="10">
        <v>644.25</v>
      </c>
      <c r="F8589" s="10">
        <v>0</v>
      </c>
      <c r="G8589" s="10">
        <v>644.25</v>
      </c>
      <c r="H8589" s="10">
        <v>637.16999999999996</v>
      </c>
      <c r="I8589" s="10">
        <v>7.0800000000000409</v>
      </c>
      <c r="J8589" s="10">
        <v>0</v>
      </c>
      <c r="K8589" s="10">
        <v>0</v>
      </c>
      <c r="L8589" s="10">
        <v>0</v>
      </c>
      <c r="M8589" s="10">
        <v>0</v>
      </c>
      <c r="N8589" s="10">
        <v>0</v>
      </c>
    </row>
    <row r="8590" spans="1:14" x14ac:dyDescent="0.25">
      <c r="A8590" s="9" t="s">
        <v>1013</v>
      </c>
      <c r="B8590" s="9" t="s">
        <v>32</v>
      </c>
      <c r="C8590" s="9" t="s">
        <v>33</v>
      </c>
      <c r="D8590" s="9" t="s">
        <v>27</v>
      </c>
      <c r="E8590" s="10">
        <v>1089.79</v>
      </c>
      <c r="F8590" s="10">
        <v>0</v>
      </c>
      <c r="G8590" s="10">
        <v>1089.79</v>
      </c>
      <c r="H8590" s="10">
        <v>1159.25</v>
      </c>
      <c r="I8590" s="10">
        <v>-69.460000000000036</v>
      </c>
      <c r="J8590" s="10">
        <v>3.09</v>
      </c>
      <c r="K8590" s="10">
        <v>0</v>
      </c>
      <c r="L8590" s="10">
        <v>3.09</v>
      </c>
      <c r="M8590" s="10">
        <v>3.2869999999999999</v>
      </c>
      <c r="N8590" s="10">
        <v>-0.19700000000000006</v>
      </c>
    </row>
    <row r="8591" spans="1:14" x14ac:dyDescent="0.25">
      <c r="A8591" s="9" t="s">
        <v>1013</v>
      </c>
      <c r="B8591" s="9" t="s">
        <v>34</v>
      </c>
      <c r="C8591" s="9" t="s">
        <v>33</v>
      </c>
      <c r="D8591" s="9" t="s">
        <v>27</v>
      </c>
      <c r="E8591" s="10">
        <v>3746.23</v>
      </c>
      <c r="F8591" s="10">
        <v>0</v>
      </c>
      <c r="G8591" s="10">
        <v>3746.23</v>
      </c>
      <c r="H8591" s="10">
        <v>3984.98</v>
      </c>
      <c r="I8591" s="10">
        <v>-238.75</v>
      </c>
      <c r="J8591" s="10">
        <v>3.09</v>
      </c>
      <c r="K8591" s="10">
        <v>0</v>
      </c>
      <c r="L8591" s="10">
        <v>3.09</v>
      </c>
      <c r="M8591" s="10">
        <v>3.2869999999999999</v>
      </c>
      <c r="N8591" s="10">
        <v>-0.19700000000000006</v>
      </c>
    </row>
    <row r="8592" spans="1:14" x14ac:dyDescent="0.25">
      <c r="A8592" s="9" t="s">
        <v>1013</v>
      </c>
      <c r="B8592" s="9" t="s">
        <v>35</v>
      </c>
      <c r="C8592" s="9" t="s">
        <v>33</v>
      </c>
      <c r="D8592" s="9" t="s">
        <v>27</v>
      </c>
      <c r="E8592" s="10">
        <v>4053.19</v>
      </c>
      <c r="F8592" s="10">
        <v>0</v>
      </c>
      <c r="G8592" s="10">
        <v>4053.19</v>
      </c>
      <c r="H8592" s="10">
        <v>4311.24</v>
      </c>
      <c r="I8592" s="10">
        <v>-258.04999999999973</v>
      </c>
      <c r="J8592" s="10">
        <v>64.89</v>
      </c>
      <c r="K8592" s="10">
        <v>0</v>
      </c>
      <c r="L8592" s="10">
        <v>64.89</v>
      </c>
      <c r="M8592" s="10">
        <v>69.021000000000001</v>
      </c>
      <c r="N8592" s="10">
        <v>-4.1310000000000002</v>
      </c>
    </row>
    <row r="8593" spans="1:14" x14ac:dyDescent="0.25">
      <c r="A8593" s="9" t="s">
        <v>1013</v>
      </c>
      <c r="B8593" s="9" t="s">
        <v>36</v>
      </c>
      <c r="C8593" s="9" t="s">
        <v>29</v>
      </c>
      <c r="D8593" s="9" t="s">
        <v>27</v>
      </c>
      <c r="E8593" s="10">
        <v>7217.93</v>
      </c>
      <c r="F8593" s="10">
        <v>0</v>
      </c>
      <c r="G8593" s="10">
        <v>7217.93</v>
      </c>
      <c r="H8593" s="10">
        <v>7138.65</v>
      </c>
      <c r="I8593" s="10">
        <v>79.280000000000655</v>
      </c>
      <c r="J8593" s="10">
        <v>0</v>
      </c>
      <c r="K8593" s="10">
        <v>0</v>
      </c>
      <c r="L8593" s="10">
        <v>0</v>
      </c>
      <c r="M8593" s="10">
        <v>0</v>
      </c>
      <c r="N8593" s="10">
        <v>0</v>
      </c>
    </row>
    <row r="8594" spans="1:14" x14ac:dyDescent="0.25">
      <c r="A8594" s="9" t="s">
        <v>1013</v>
      </c>
      <c r="B8594" s="9" t="s">
        <v>37</v>
      </c>
      <c r="C8594" s="9" t="s">
        <v>29</v>
      </c>
      <c r="D8594" s="9" t="s">
        <v>27</v>
      </c>
      <c r="E8594" s="10">
        <v>16691.5</v>
      </c>
      <c r="F8594" s="10">
        <v>0</v>
      </c>
      <c r="G8594" s="10">
        <v>16691.5</v>
      </c>
      <c r="H8594" s="10">
        <v>16508.169999999998</v>
      </c>
      <c r="I8594" s="10">
        <v>183.33000000000175</v>
      </c>
      <c r="J8594" s="10">
        <v>0</v>
      </c>
      <c r="K8594" s="10">
        <v>0</v>
      </c>
      <c r="L8594" s="10">
        <v>0</v>
      </c>
      <c r="M8594" s="10">
        <v>0</v>
      </c>
      <c r="N8594" s="10">
        <v>0</v>
      </c>
    </row>
    <row r="8595" spans="1:14" x14ac:dyDescent="0.25">
      <c r="A8595" s="9" t="s">
        <v>1013</v>
      </c>
      <c r="B8595" s="9" t="s">
        <v>157</v>
      </c>
      <c r="C8595" s="9" t="s">
        <v>39</v>
      </c>
      <c r="D8595" s="9" t="s">
        <v>40</v>
      </c>
      <c r="E8595" s="10">
        <v>-340726.03</v>
      </c>
      <c r="F8595" s="10">
        <v>0</v>
      </c>
      <c r="G8595" s="10">
        <v>-340726.03</v>
      </c>
      <c r="H8595" s="10">
        <v>-340726.03</v>
      </c>
      <c r="I8595" s="10">
        <v>0</v>
      </c>
      <c r="J8595" s="10">
        <v>-4207</v>
      </c>
      <c r="K8595" s="10">
        <v>0</v>
      </c>
      <c r="L8595" s="10">
        <v>-4207</v>
      </c>
      <c r="M8595" s="10">
        <v>-4207</v>
      </c>
      <c r="N8595" s="10">
        <v>0</v>
      </c>
    </row>
    <row r="8596" spans="1:14" x14ac:dyDescent="0.25">
      <c r="A8596" s="9" t="s">
        <v>1013</v>
      </c>
      <c r="B8596" s="9" t="s">
        <v>92</v>
      </c>
      <c r="C8596" s="9" t="s">
        <v>42</v>
      </c>
      <c r="D8596" s="9" t="s">
        <v>43</v>
      </c>
      <c r="E8596" s="10">
        <v>14.47</v>
      </c>
      <c r="F8596" s="10">
        <v>0</v>
      </c>
      <c r="G8596" s="10">
        <v>14.47</v>
      </c>
      <c r="H8596" s="10">
        <v>0</v>
      </c>
      <c r="I8596" s="10">
        <v>14.47</v>
      </c>
      <c r="J8596" s="10">
        <v>170</v>
      </c>
      <c r="K8596" s="10">
        <v>0</v>
      </c>
      <c r="L8596" s="10">
        <v>170</v>
      </c>
      <c r="M8596" s="10">
        <v>0</v>
      </c>
      <c r="N8596" s="10">
        <v>170</v>
      </c>
    </row>
    <row r="8597" spans="1:14" x14ac:dyDescent="0.25">
      <c r="A8597" s="9" t="s">
        <v>1013</v>
      </c>
      <c r="B8597" s="9" t="s">
        <v>151</v>
      </c>
      <c r="C8597" s="9" t="s">
        <v>42</v>
      </c>
      <c r="D8597" s="9" t="s">
        <v>43</v>
      </c>
      <c r="E8597" s="10">
        <v>448.56</v>
      </c>
      <c r="F8597" s="10">
        <v>419.35294117647061</v>
      </c>
      <c r="G8597" s="10">
        <v>29.207058823529394</v>
      </c>
      <c r="H8597" s="10">
        <v>427.74</v>
      </c>
      <c r="I8597" s="10">
        <v>20.819999999999993</v>
      </c>
      <c r="J8597" s="10">
        <v>4500</v>
      </c>
      <c r="K8597" s="10">
        <v>4207</v>
      </c>
      <c r="L8597" s="10">
        <v>293</v>
      </c>
      <c r="M8597" s="10">
        <v>4291.1400000000003</v>
      </c>
      <c r="N8597" s="10">
        <v>208.85999999999967</v>
      </c>
    </row>
    <row r="8598" spans="1:14" x14ac:dyDescent="0.25">
      <c r="A8598" s="9" t="s">
        <v>1013</v>
      </c>
      <c r="B8598" s="9" t="s">
        <v>152</v>
      </c>
      <c r="C8598" s="9" t="s">
        <v>42</v>
      </c>
      <c r="D8598" s="9" t="s">
        <v>43</v>
      </c>
      <c r="E8598" s="10">
        <v>1743.94</v>
      </c>
      <c r="F8598" s="10">
        <v>1726.2955665024631</v>
      </c>
      <c r="G8598" s="10">
        <v>17.644433497536966</v>
      </c>
      <c r="H8598" s="10">
        <v>1752.19</v>
      </c>
      <c r="I8598" s="10">
        <v>-8.25</v>
      </c>
      <c r="J8598" s="10">
        <v>25500</v>
      </c>
      <c r="K8598" s="10">
        <v>25242</v>
      </c>
      <c r="L8598" s="10">
        <v>258</v>
      </c>
      <c r="M8598" s="10">
        <v>25620.63</v>
      </c>
      <c r="N8598" s="10">
        <v>-120.63000000000102</v>
      </c>
    </row>
    <row r="8599" spans="1:14" x14ac:dyDescent="0.25">
      <c r="A8599" s="9" t="s">
        <v>1013</v>
      </c>
      <c r="B8599" s="9" t="s">
        <v>94</v>
      </c>
      <c r="C8599" s="9" t="s">
        <v>42</v>
      </c>
      <c r="D8599" s="9" t="s">
        <v>43</v>
      </c>
      <c r="E8599" s="10">
        <v>2088.9</v>
      </c>
      <c r="F8599" s="10">
        <v>2082.4676616915422</v>
      </c>
      <c r="G8599" s="10">
        <v>6.4323383084579291</v>
      </c>
      <c r="H8599" s="10">
        <v>2092.88</v>
      </c>
      <c r="I8599" s="10">
        <v>-3.9800000000000182</v>
      </c>
      <c r="J8599" s="10">
        <v>4220</v>
      </c>
      <c r="K8599" s="10">
        <v>4207</v>
      </c>
      <c r="L8599" s="10">
        <v>13</v>
      </c>
      <c r="M8599" s="10">
        <v>4228.0349999999999</v>
      </c>
      <c r="N8599" s="10">
        <v>-8.0349999999998545</v>
      </c>
    </row>
    <row r="8600" spans="1:14" x14ac:dyDescent="0.25">
      <c r="A8600" s="9" t="s">
        <v>1013</v>
      </c>
      <c r="B8600" s="9" t="s">
        <v>153</v>
      </c>
      <c r="C8600" s="9" t="s">
        <v>42</v>
      </c>
      <c r="D8600" s="9" t="s">
        <v>43</v>
      </c>
      <c r="E8600" s="10">
        <v>3304.12</v>
      </c>
      <c r="F8600" s="10">
        <v>3290.039408866995</v>
      </c>
      <c r="G8600" s="10">
        <v>14.080591133004873</v>
      </c>
      <c r="H8600" s="10">
        <v>3339.39</v>
      </c>
      <c r="I8600" s="10">
        <v>-35.269999999999982</v>
      </c>
      <c r="J8600" s="10">
        <v>25350</v>
      </c>
      <c r="K8600" s="10">
        <v>25242</v>
      </c>
      <c r="L8600" s="10">
        <v>108</v>
      </c>
      <c r="M8600" s="10">
        <v>25620.63</v>
      </c>
      <c r="N8600" s="10">
        <v>-270.63000000000102</v>
      </c>
    </row>
    <row r="8601" spans="1:14" x14ac:dyDescent="0.25">
      <c r="A8601" s="9" t="s">
        <v>1013</v>
      </c>
      <c r="B8601" s="9" t="s">
        <v>154</v>
      </c>
      <c r="C8601" s="9" t="s">
        <v>42</v>
      </c>
      <c r="D8601" s="9" t="s">
        <v>43</v>
      </c>
      <c r="E8601" s="10">
        <v>4908.03</v>
      </c>
      <c r="F8601" s="10">
        <v>4867.9211822660091</v>
      </c>
      <c r="G8601" s="10">
        <v>40.108817733990691</v>
      </c>
      <c r="H8601" s="10">
        <v>4940.9399999999996</v>
      </c>
      <c r="I8601" s="10">
        <v>-32.909999999999854</v>
      </c>
      <c r="J8601" s="10">
        <v>25450</v>
      </c>
      <c r="K8601" s="10">
        <v>25242</v>
      </c>
      <c r="L8601" s="10">
        <v>208</v>
      </c>
      <c r="M8601" s="10">
        <v>25620.63</v>
      </c>
      <c r="N8601" s="10">
        <v>-170.63000000000102</v>
      </c>
    </row>
    <row r="8602" spans="1:14" x14ac:dyDescent="0.25">
      <c r="A8602" s="9" t="s">
        <v>1013</v>
      </c>
      <c r="B8602" s="9" t="s">
        <v>84</v>
      </c>
      <c r="C8602" s="9" t="s">
        <v>42</v>
      </c>
      <c r="D8602" s="9" t="s">
        <v>43</v>
      </c>
      <c r="E8602" s="10">
        <v>10320.780000000001</v>
      </c>
      <c r="F8602" s="10">
        <v>10256.578431372547</v>
      </c>
      <c r="G8602" s="10">
        <v>64.201568627453526</v>
      </c>
      <c r="H8602" s="10">
        <v>10461.709999999999</v>
      </c>
      <c r="I8602" s="10">
        <v>-140.92999999999847</v>
      </c>
      <c r="J8602" s="10">
        <v>25400</v>
      </c>
      <c r="K8602" s="10">
        <v>25242</v>
      </c>
      <c r="L8602" s="10">
        <v>158</v>
      </c>
      <c r="M8602" s="10">
        <v>25746.84</v>
      </c>
      <c r="N8602" s="10">
        <v>-346.84000000000015</v>
      </c>
    </row>
    <row r="8603" spans="1:14" x14ac:dyDescent="0.25">
      <c r="A8603" s="9" t="s">
        <v>1013</v>
      </c>
      <c r="B8603" s="9" t="s">
        <v>136</v>
      </c>
      <c r="C8603" s="9" t="s">
        <v>42</v>
      </c>
      <c r="D8603" s="9" t="s">
        <v>43</v>
      </c>
      <c r="E8603" s="10">
        <v>13660.99</v>
      </c>
      <c r="F8603" s="10">
        <v>13629.67487684729</v>
      </c>
      <c r="G8603" s="10">
        <v>31.31512315270993</v>
      </c>
      <c r="H8603" s="10">
        <v>13834.12</v>
      </c>
      <c r="I8603" s="10">
        <v>-173.13000000000102</v>
      </c>
      <c r="J8603" s="10">
        <v>25300</v>
      </c>
      <c r="K8603" s="10">
        <v>25242</v>
      </c>
      <c r="L8603" s="10">
        <v>58</v>
      </c>
      <c r="M8603" s="10">
        <v>25620.63</v>
      </c>
      <c r="N8603" s="10">
        <v>-320.63000000000102</v>
      </c>
    </row>
    <row r="8604" spans="1:14" x14ac:dyDescent="0.25">
      <c r="A8604" s="9" t="s">
        <v>1013</v>
      </c>
      <c r="B8604" s="9" t="s">
        <v>145</v>
      </c>
      <c r="C8604" s="9" t="s">
        <v>42</v>
      </c>
      <c r="D8604" s="9" t="s">
        <v>43</v>
      </c>
      <c r="E8604" s="10">
        <v>19255.2</v>
      </c>
      <c r="F8604" s="10">
        <v>19015.635467980297</v>
      </c>
      <c r="G8604" s="10">
        <v>239.56453201970362</v>
      </c>
      <c r="H8604" s="10">
        <v>19300.87</v>
      </c>
      <c r="I8604" s="10">
        <v>-45.669999999998254</v>
      </c>
      <c r="J8604" s="10">
        <v>4260</v>
      </c>
      <c r="K8604" s="10">
        <v>4206.9999999999991</v>
      </c>
      <c r="L8604" s="10">
        <v>53.000000000000909</v>
      </c>
      <c r="M8604" s="10">
        <v>4270.1049999999996</v>
      </c>
      <c r="N8604" s="10">
        <v>-10.104999999999563</v>
      </c>
    </row>
    <row r="8605" spans="1:14" x14ac:dyDescent="0.25">
      <c r="A8605" s="9" t="s">
        <v>1013</v>
      </c>
      <c r="B8605" s="9" t="s">
        <v>50</v>
      </c>
      <c r="C8605" s="9" t="s">
        <v>42</v>
      </c>
      <c r="D8605" s="9" t="s">
        <v>43</v>
      </c>
      <c r="E8605" s="10">
        <v>33782</v>
      </c>
      <c r="F8605" s="10">
        <v>33571.860696517411</v>
      </c>
      <c r="G8605" s="10">
        <v>210.13930348258873</v>
      </c>
      <c r="H8605" s="10">
        <v>33739.72</v>
      </c>
      <c r="I8605" s="10">
        <v>42.279999999998836</v>
      </c>
      <c r="J8605" s="10">
        <v>25400</v>
      </c>
      <c r="K8605" s="10">
        <v>25242</v>
      </c>
      <c r="L8605" s="10">
        <v>158</v>
      </c>
      <c r="M8605" s="10">
        <v>25368.21</v>
      </c>
      <c r="N8605" s="10">
        <v>31.790000000000873</v>
      </c>
    </row>
    <row r="8606" spans="1:14" x14ac:dyDescent="0.25">
      <c r="A8606" s="9" t="s">
        <v>1013</v>
      </c>
      <c r="B8606" s="9" t="s">
        <v>103</v>
      </c>
      <c r="C8606" s="9" t="s">
        <v>42</v>
      </c>
      <c r="D8606" s="9" t="s">
        <v>43</v>
      </c>
      <c r="E8606" s="10">
        <v>126890.13</v>
      </c>
      <c r="F8606" s="10">
        <v>126599.22772277228</v>
      </c>
      <c r="G8606" s="10">
        <v>290.90227722772397</v>
      </c>
      <c r="H8606" s="10">
        <v>127865.22</v>
      </c>
      <c r="I8606" s="10">
        <v>-975.08999999999651</v>
      </c>
      <c r="J8606" s="10">
        <v>25300</v>
      </c>
      <c r="K8606" s="10">
        <v>25242</v>
      </c>
      <c r="L8606" s="10">
        <v>58</v>
      </c>
      <c r="M8606" s="10">
        <v>25494.42</v>
      </c>
      <c r="N8606" s="10">
        <v>-194.41999999999825</v>
      </c>
    </row>
    <row r="8607" spans="1:14" x14ac:dyDescent="0.25">
      <c r="A8607" s="9" t="s">
        <v>1013</v>
      </c>
      <c r="B8607" s="9" t="s">
        <v>155</v>
      </c>
      <c r="C8607" s="9" t="s">
        <v>42</v>
      </c>
      <c r="D8607" s="9" t="s">
        <v>53</v>
      </c>
      <c r="E8607" s="10">
        <v>88833.74</v>
      </c>
      <c r="F8607" s="10">
        <v>85883.040078201375</v>
      </c>
      <c r="G8607" s="10">
        <v>2950.6999217986304</v>
      </c>
      <c r="H8607" s="10">
        <v>87858.35</v>
      </c>
      <c r="I8607" s="10">
        <v>975.38999999999942</v>
      </c>
      <c r="J8607" s="10">
        <v>19582</v>
      </c>
      <c r="K8607" s="10">
        <v>18931.500488758553</v>
      </c>
      <c r="L8607" s="10">
        <v>650.49951124144718</v>
      </c>
      <c r="M8607" s="10">
        <v>19366.924999999999</v>
      </c>
      <c r="N8607" s="10">
        <v>215.07500000000073</v>
      </c>
    </row>
    <row r="8608" spans="1:14" x14ac:dyDescent="0.25">
      <c r="A8608" s="9" t="s">
        <v>1013</v>
      </c>
      <c r="B8608" s="9" t="s">
        <v>54</v>
      </c>
      <c r="C8608" s="9" t="s">
        <v>42</v>
      </c>
      <c r="D8608" s="9" t="s">
        <v>55</v>
      </c>
      <c r="E8608" s="10">
        <v>1104.52</v>
      </c>
      <c r="F8608" s="10">
        <v>1249.4803921568628</v>
      </c>
      <c r="G8608" s="10">
        <v>-144.96039215686278</v>
      </c>
      <c r="H8608" s="10">
        <v>1274.47</v>
      </c>
      <c r="I8608" s="10">
        <v>-169.95000000000005</v>
      </c>
      <c r="J8608" s="10">
        <v>200.822</v>
      </c>
      <c r="K8608" s="10">
        <v>227.17843137254903</v>
      </c>
      <c r="L8608" s="10">
        <v>-26.356431372549025</v>
      </c>
      <c r="M8608" s="10">
        <v>231.72200000000001</v>
      </c>
      <c r="N8608" s="10">
        <v>-30.900000000000006</v>
      </c>
    </row>
    <row r="8609" spans="1:14" x14ac:dyDescent="0.25">
      <c r="A8609" s="9" t="s">
        <v>1014</v>
      </c>
      <c r="B8609" s="9" t="s">
        <v>25</v>
      </c>
      <c r="C8609" s="9" t="s">
        <v>26</v>
      </c>
      <c r="D8609" s="9" t="s">
        <v>27</v>
      </c>
      <c r="E8609" s="10">
        <v>11138.08</v>
      </c>
      <c r="F8609" s="10">
        <v>0</v>
      </c>
      <c r="G8609" s="10">
        <v>11138.08</v>
      </c>
      <c r="H8609" s="10">
        <v>0</v>
      </c>
      <c r="I8609" s="10">
        <v>11138.08</v>
      </c>
      <c r="J8609" s="10">
        <v>0</v>
      </c>
      <c r="K8609" s="10">
        <v>0</v>
      </c>
      <c r="L8609" s="10">
        <v>0</v>
      </c>
      <c r="M8609" s="10">
        <v>0</v>
      </c>
      <c r="N8609" s="10">
        <v>0</v>
      </c>
    </row>
    <row r="8610" spans="1:14" x14ac:dyDescent="0.25">
      <c r="A8610" s="9" t="s">
        <v>1014</v>
      </c>
      <c r="B8610" s="9" t="s">
        <v>28</v>
      </c>
      <c r="C8610" s="9" t="s">
        <v>29</v>
      </c>
      <c r="D8610" s="9" t="s">
        <v>27</v>
      </c>
      <c r="E8610" s="10">
        <v>14.35</v>
      </c>
      <c r="F8610" s="10">
        <v>0</v>
      </c>
      <c r="G8610" s="10">
        <v>14.35</v>
      </c>
      <c r="H8610" s="10">
        <v>14.5</v>
      </c>
      <c r="I8610" s="10">
        <v>-0.15000000000000036</v>
      </c>
      <c r="J8610" s="10">
        <v>0</v>
      </c>
      <c r="K8610" s="10">
        <v>0</v>
      </c>
      <c r="L8610" s="10">
        <v>0</v>
      </c>
      <c r="M8610" s="10">
        <v>0</v>
      </c>
      <c r="N8610" s="10">
        <v>0</v>
      </c>
    </row>
    <row r="8611" spans="1:14" x14ac:dyDescent="0.25">
      <c r="A8611" s="9" t="s">
        <v>1014</v>
      </c>
      <c r="B8611" s="9" t="s">
        <v>30</v>
      </c>
      <c r="C8611" s="9" t="s">
        <v>29</v>
      </c>
      <c r="D8611" s="9" t="s">
        <v>27</v>
      </c>
      <c r="E8611" s="10">
        <v>334.73</v>
      </c>
      <c r="F8611" s="10">
        <v>0</v>
      </c>
      <c r="G8611" s="10">
        <v>334.73</v>
      </c>
      <c r="H8611" s="10">
        <v>338.38</v>
      </c>
      <c r="I8611" s="10">
        <v>-3.6499999999999773</v>
      </c>
      <c r="J8611" s="10">
        <v>0</v>
      </c>
      <c r="K8611" s="10">
        <v>0</v>
      </c>
      <c r="L8611" s="10">
        <v>0</v>
      </c>
      <c r="M8611" s="10">
        <v>0</v>
      </c>
      <c r="N8611" s="10">
        <v>0</v>
      </c>
    </row>
    <row r="8612" spans="1:14" x14ac:dyDescent="0.25">
      <c r="A8612" s="9" t="s">
        <v>1014</v>
      </c>
      <c r="B8612" s="9" t="s">
        <v>31</v>
      </c>
      <c r="C8612" s="9" t="s">
        <v>29</v>
      </c>
      <c r="D8612" s="9" t="s">
        <v>27</v>
      </c>
      <c r="E8612" s="10">
        <v>2247.46</v>
      </c>
      <c r="F8612" s="10">
        <v>0</v>
      </c>
      <c r="G8612" s="10">
        <v>2247.46</v>
      </c>
      <c r="H8612" s="10">
        <v>2271.98</v>
      </c>
      <c r="I8612" s="10">
        <v>-24.519999999999982</v>
      </c>
      <c r="J8612" s="10">
        <v>0</v>
      </c>
      <c r="K8612" s="10">
        <v>0</v>
      </c>
      <c r="L8612" s="10">
        <v>0</v>
      </c>
      <c r="M8612" s="10">
        <v>0</v>
      </c>
      <c r="N8612" s="10">
        <v>0</v>
      </c>
    </row>
    <row r="8613" spans="1:14" x14ac:dyDescent="0.25">
      <c r="A8613" s="9" t="s">
        <v>1014</v>
      </c>
      <c r="B8613" s="9" t="s">
        <v>32</v>
      </c>
      <c r="C8613" s="9" t="s">
        <v>33</v>
      </c>
      <c r="D8613" s="9" t="s">
        <v>27</v>
      </c>
      <c r="E8613" s="10">
        <v>4144.05</v>
      </c>
      <c r="F8613" s="10">
        <v>0</v>
      </c>
      <c r="G8613" s="10">
        <v>4144.05</v>
      </c>
      <c r="H8613" s="10">
        <v>4133.57</v>
      </c>
      <c r="I8613" s="10">
        <v>10.480000000000473</v>
      </c>
      <c r="J8613" s="10">
        <v>11.75</v>
      </c>
      <c r="K8613" s="10">
        <v>0</v>
      </c>
      <c r="L8613" s="10">
        <v>11.75</v>
      </c>
      <c r="M8613" s="10">
        <v>11.72</v>
      </c>
      <c r="N8613" s="10">
        <v>2.9999999999999361E-2</v>
      </c>
    </row>
    <row r="8614" spans="1:14" x14ac:dyDescent="0.25">
      <c r="A8614" s="9" t="s">
        <v>1014</v>
      </c>
      <c r="B8614" s="9" t="s">
        <v>34</v>
      </c>
      <c r="C8614" s="9" t="s">
        <v>33</v>
      </c>
      <c r="D8614" s="9" t="s">
        <v>27</v>
      </c>
      <c r="E8614" s="10">
        <v>14245.35</v>
      </c>
      <c r="F8614" s="10">
        <v>0</v>
      </c>
      <c r="G8614" s="10">
        <v>14245.35</v>
      </c>
      <c r="H8614" s="10">
        <v>14209.32</v>
      </c>
      <c r="I8614" s="10">
        <v>36.030000000000655</v>
      </c>
      <c r="J8614" s="10">
        <v>11.75</v>
      </c>
      <c r="K8614" s="10">
        <v>0</v>
      </c>
      <c r="L8614" s="10">
        <v>11.75</v>
      </c>
      <c r="M8614" s="10">
        <v>11.72</v>
      </c>
      <c r="N8614" s="10">
        <v>2.9999999999999361E-2</v>
      </c>
    </row>
    <row r="8615" spans="1:14" x14ac:dyDescent="0.25">
      <c r="A8615" s="9" t="s">
        <v>1014</v>
      </c>
      <c r="B8615" s="9" t="s">
        <v>35</v>
      </c>
      <c r="C8615" s="9" t="s">
        <v>33</v>
      </c>
      <c r="D8615" s="9" t="s">
        <v>27</v>
      </c>
      <c r="E8615" s="10">
        <v>15412.6</v>
      </c>
      <c r="F8615" s="10">
        <v>0</v>
      </c>
      <c r="G8615" s="10">
        <v>15412.6</v>
      </c>
      <c r="H8615" s="10">
        <v>15372.68</v>
      </c>
      <c r="I8615" s="10">
        <v>39.920000000000073</v>
      </c>
      <c r="J8615" s="10">
        <v>246.75</v>
      </c>
      <c r="K8615" s="10">
        <v>0</v>
      </c>
      <c r="L8615" s="10">
        <v>246.75</v>
      </c>
      <c r="M8615" s="10">
        <v>246.11099999999999</v>
      </c>
      <c r="N8615" s="10">
        <v>0.63900000000001</v>
      </c>
    </row>
    <row r="8616" spans="1:14" x14ac:dyDescent="0.25">
      <c r="A8616" s="9" t="s">
        <v>1014</v>
      </c>
      <c r="B8616" s="9" t="s">
        <v>36</v>
      </c>
      <c r="C8616" s="9" t="s">
        <v>29</v>
      </c>
      <c r="D8616" s="9" t="s">
        <v>27</v>
      </c>
      <c r="E8616" s="10">
        <v>25179.8</v>
      </c>
      <c r="F8616" s="10">
        <v>0</v>
      </c>
      <c r="G8616" s="10">
        <v>25179.8</v>
      </c>
      <c r="H8616" s="10">
        <v>25454.45</v>
      </c>
      <c r="I8616" s="10">
        <v>-274.65000000000146</v>
      </c>
      <c r="J8616" s="10">
        <v>0</v>
      </c>
      <c r="K8616" s="10">
        <v>0</v>
      </c>
      <c r="L8616" s="10">
        <v>0</v>
      </c>
      <c r="M8616" s="10">
        <v>0</v>
      </c>
      <c r="N8616" s="10">
        <v>0</v>
      </c>
    </row>
    <row r="8617" spans="1:14" x14ac:dyDescent="0.25">
      <c r="A8617" s="9" t="s">
        <v>1014</v>
      </c>
      <c r="B8617" s="9" t="s">
        <v>37</v>
      </c>
      <c r="C8617" s="9" t="s">
        <v>29</v>
      </c>
      <c r="D8617" s="9" t="s">
        <v>27</v>
      </c>
      <c r="E8617" s="10">
        <v>58228.47</v>
      </c>
      <c r="F8617" s="10">
        <v>0</v>
      </c>
      <c r="G8617" s="10">
        <v>58228.47</v>
      </c>
      <c r="H8617" s="10">
        <v>58863.58</v>
      </c>
      <c r="I8617" s="10">
        <v>-635.11000000000058</v>
      </c>
      <c r="J8617" s="10">
        <v>0</v>
      </c>
      <c r="K8617" s="10">
        <v>0</v>
      </c>
      <c r="L8617" s="10">
        <v>0</v>
      </c>
      <c r="M8617" s="10">
        <v>0</v>
      </c>
      <c r="N8617" s="10">
        <v>0</v>
      </c>
    </row>
    <row r="8618" spans="1:14" x14ac:dyDescent="0.25">
      <c r="A8618" s="9" t="s">
        <v>1014</v>
      </c>
      <c r="B8618" s="9" t="s">
        <v>140</v>
      </c>
      <c r="C8618" s="9" t="s">
        <v>39</v>
      </c>
      <c r="D8618" s="9" t="s">
        <v>40</v>
      </c>
      <c r="E8618" s="10">
        <v>-1215329.27</v>
      </c>
      <c r="F8618" s="10">
        <v>0</v>
      </c>
      <c r="G8618" s="10">
        <v>-1215329.27</v>
      </c>
      <c r="H8618" s="10">
        <v>-1215329.25</v>
      </c>
      <c r="I8618" s="10">
        <v>-2.0000000018626451E-2</v>
      </c>
      <c r="J8618" s="10">
        <v>-15001</v>
      </c>
      <c r="K8618" s="10">
        <v>0</v>
      </c>
      <c r="L8618" s="10">
        <v>-15001</v>
      </c>
      <c r="M8618" s="10">
        <v>-15001</v>
      </c>
      <c r="N8618" s="10">
        <v>0</v>
      </c>
    </row>
    <row r="8619" spans="1:14" x14ac:dyDescent="0.25">
      <c r="A8619" s="9" t="s">
        <v>1014</v>
      </c>
      <c r="B8619" s="9" t="s">
        <v>92</v>
      </c>
      <c r="C8619" s="9" t="s">
        <v>42</v>
      </c>
      <c r="D8619" s="9" t="s">
        <v>43</v>
      </c>
      <c r="E8619" s="10">
        <v>50.22</v>
      </c>
      <c r="F8619" s="10">
        <v>0</v>
      </c>
      <c r="G8619" s="10">
        <v>50.22</v>
      </c>
      <c r="H8619" s="10">
        <v>0</v>
      </c>
      <c r="I8619" s="10">
        <v>50.22</v>
      </c>
      <c r="J8619" s="10">
        <v>590</v>
      </c>
      <c r="K8619" s="10">
        <v>0</v>
      </c>
      <c r="L8619" s="10">
        <v>590</v>
      </c>
      <c r="M8619" s="10">
        <v>0</v>
      </c>
      <c r="N8619" s="10">
        <v>590</v>
      </c>
    </row>
    <row r="8620" spans="1:14" x14ac:dyDescent="0.25">
      <c r="A8620" s="9" t="s">
        <v>1014</v>
      </c>
      <c r="B8620" s="9" t="s">
        <v>141</v>
      </c>
      <c r="C8620" s="9" t="s">
        <v>42</v>
      </c>
      <c r="D8620" s="9" t="s">
        <v>43</v>
      </c>
      <c r="E8620" s="10">
        <v>1515.14</v>
      </c>
      <c r="F8620" s="10">
        <v>1495.2970297029703</v>
      </c>
      <c r="G8620" s="10">
        <v>19.842970297029751</v>
      </c>
      <c r="H8620" s="10">
        <v>1510.25</v>
      </c>
      <c r="I8620" s="10">
        <v>4.8900000000001</v>
      </c>
      <c r="J8620" s="10">
        <v>15200</v>
      </c>
      <c r="K8620" s="10">
        <v>15001</v>
      </c>
      <c r="L8620" s="10">
        <v>199</v>
      </c>
      <c r="M8620" s="10">
        <v>15151.01</v>
      </c>
      <c r="N8620" s="10">
        <v>48.989999999999782</v>
      </c>
    </row>
    <row r="8621" spans="1:14" x14ac:dyDescent="0.25">
      <c r="A8621" s="9" t="s">
        <v>1014</v>
      </c>
      <c r="B8621" s="9" t="s">
        <v>142</v>
      </c>
      <c r="C8621" s="9" t="s">
        <v>42</v>
      </c>
      <c r="D8621" s="9" t="s">
        <v>43</v>
      </c>
      <c r="E8621" s="10">
        <v>6151.68</v>
      </c>
      <c r="F8621" s="10">
        <v>6155.5073891625616</v>
      </c>
      <c r="G8621" s="10">
        <v>-3.8273891625613032</v>
      </c>
      <c r="H8621" s="10">
        <v>6247.84</v>
      </c>
      <c r="I8621" s="10">
        <v>-96.159999999999854</v>
      </c>
      <c r="J8621" s="10">
        <v>89950</v>
      </c>
      <c r="K8621" s="10">
        <v>90006</v>
      </c>
      <c r="L8621" s="10">
        <v>-56</v>
      </c>
      <c r="M8621" s="10">
        <v>91356.09</v>
      </c>
      <c r="N8621" s="10">
        <v>-1406.0899999999965</v>
      </c>
    </row>
    <row r="8622" spans="1:14" x14ac:dyDescent="0.25">
      <c r="A8622" s="9" t="s">
        <v>1014</v>
      </c>
      <c r="B8622" s="9" t="s">
        <v>94</v>
      </c>
      <c r="C8622" s="9" t="s">
        <v>42</v>
      </c>
      <c r="D8622" s="9" t="s">
        <v>43</v>
      </c>
      <c r="E8622" s="10">
        <v>7427.48</v>
      </c>
      <c r="F8622" s="10">
        <v>7425.4925373134329</v>
      </c>
      <c r="G8622" s="10">
        <v>1.9874626865666869</v>
      </c>
      <c r="H8622" s="10">
        <v>7462.62</v>
      </c>
      <c r="I8622" s="10">
        <v>-35.140000000000327</v>
      </c>
      <c r="J8622" s="10">
        <v>15005</v>
      </c>
      <c r="K8622" s="10">
        <v>15001</v>
      </c>
      <c r="L8622" s="10">
        <v>4</v>
      </c>
      <c r="M8622" s="10">
        <v>15076.004999999999</v>
      </c>
      <c r="N8622" s="10">
        <v>-71.0049999999992</v>
      </c>
    </row>
    <row r="8623" spans="1:14" x14ac:dyDescent="0.25">
      <c r="A8623" s="9" t="s">
        <v>1014</v>
      </c>
      <c r="B8623" s="9" t="s">
        <v>143</v>
      </c>
      <c r="C8623" s="9" t="s">
        <v>42</v>
      </c>
      <c r="D8623" s="9" t="s">
        <v>43</v>
      </c>
      <c r="E8623" s="10">
        <v>11737.11</v>
      </c>
      <c r="F8623" s="10">
        <v>11731.379310344828</v>
      </c>
      <c r="G8623" s="10">
        <v>5.7306896551726823</v>
      </c>
      <c r="H8623" s="10">
        <v>11907.35</v>
      </c>
      <c r="I8623" s="10">
        <v>-170.23999999999978</v>
      </c>
      <c r="J8623" s="10">
        <v>90050</v>
      </c>
      <c r="K8623" s="10">
        <v>90006</v>
      </c>
      <c r="L8623" s="10">
        <v>44</v>
      </c>
      <c r="M8623" s="10">
        <v>91356.09</v>
      </c>
      <c r="N8623" s="10">
        <v>-1306.0899999999965</v>
      </c>
    </row>
    <row r="8624" spans="1:14" x14ac:dyDescent="0.25">
      <c r="A8624" s="9" t="s">
        <v>1014</v>
      </c>
      <c r="B8624" s="9" t="s">
        <v>144</v>
      </c>
      <c r="C8624" s="9" t="s">
        <v>42</v>
      </c>
      <c r="D8624" s="9" t="s">
        <v>43</v>
      </c>
      <c r="E8624" s="10">
        <v>16509.259999999998</v>
      </c>
      <c r="F8624" s="10">
        <v>16355.891625615763</v>
      </c>
      <c r="G8624" s="10">
        <v>153.36837438423572</v>
      </c>
      <c r="H8624" s="10">
        <v>16601.23</v>
      </c>
      <c r="I8624" s="10">
        <v>-91.970000000001164</v>
      </c>
      <c r="J8624" s="10">
        <v>90850</v>
      </c>
      <c r="K8624" s="10">
        <v>90006</v>
      </c>
      <c r="L8624" s="10">
        <v>844</v>
      </c>
      <c r="M8624" s="10">
        <v>91356.09</v>
      </c>
      <c r="N8624" s="10">
        <v>-506.08999999999651</v>
      </c>
    </row>
    <row r="8625" spans="1:14" x14ac:dyDescent="0.25">
      <c r="A8625" s="9" t="s">
        <v>1014</v>
      </c>
      <c r="B8625" s="9" t="s">
        <v>84</v>
      </c>
      <c r="C8625" s="9" t="s">
        <v>42</v>
      </c>
      <c r="D8625" s="9" t="s">
        <v>43</v>
      </c>
      <c r="E8625" s="10">
        <v>36419.360000000001</v>
      </c>
      <c r="F8625" s="10">
        <v>36572.137254901958</v>
      </c>
      <c r="G8625" s="10">
        <v>-152.77725490195735</v>
      </c>
      <c r="H8625" s="10">
        <v>37303.58</v>
      </c>
      <c r="I8625" s="10">
        <v>-884.22000000000116</v>
      </c>
      <c r="J8625" s="10">
        <v>89630</v>
      </c>
      <c r="K8625" s="10">
        <v>90006</v>
      </c>
      <c r="L8625" s="10">
        <v>-376</v>
      </c>
      <c r="M8625" s="10">
        <v>91806.12</v>
      </c>
      <c r="N8625" s="10">
        <v>-2176.1199999999953</v>
      </c>
    </row>
    <row r="8626" spans="1:14" x14ac:dyDescent="0.25">
      <c r="A8626" s="9" t="s">
        <v>1014</v>
      </c>
      <c r="B8626" s="9" t="s">
        <v>136</v>
      </c>
      <c r="C8626" s="9" t="s">
        <v>42</v>
      </c>
      <c r="D8626" s="9" t="s">
        <v>43</v>
      </c>
      <c r="E8626" s="10">
        <v>48461.4</v>
      </c>
      <c r="F8626" s="10">
        <v>48599.635467980297</v>
      </c>
      <c r="G8626" s="10">
        <v>-138.23546798029565</v>
      </c>
      <c r="H8626" s="10">
        <v>49328.63</v>
      </c>
      <c r="I8626" s="10">
        <v>-867.22999999999593</v>
      </c>
      <c r="J8626" s="10">
        <v>89750</v>
      </c>
      <c r="K8626" s="10">
        <v>90006</v>
      </c>
      <c r="L8626" s="10">
        <v>-256</v>
      </c>
      <c r="M8626" s="10">
        <v>91356.09</v>
      </c>
      <c r="N8626" s="10">
        <v>-1606.0899999999965</v>
      </c>
    </row>
    <row r="8627" spans="1:14" x14ac:dyDescent="0.25">
      <c r="A8627" s="9" t="s">
        <v>1014</v>
      </c>
      <c r="B8627" s="9" t="s">
        <v>145</v>
      </c>
      <c r="C8627" s="9" t="s">
        <v>42</v>
      </c>
      <c r="D8627" s="9" t="s">
        <v>43</v>
      </c>
      <c r="E8627" s="10">
        <v>68319.8</v>
      </c>
      <c r="F8627" s="10">
        <v>67804.522167487681</v>
      </c>
      <c r="G8627" s="10">
        <v>515.27783251232177</v>
      </c>
      <c r="H8627" s="10">
        <v>68821.59</v>
      </c>
      <c r="I8627" s="10">
        <v>-501.7899999999936</v>
      </c>
      <c r="J8627" s="10">
        <v>15115</v>
      </c>
      <c r="K8627" s="10">
        <v>15001</v>
      </c>
      <c r="L8627" s="10">
        <v>114</v>
      </c>
      <c r="M8627" s="10">
        <v>15226.014999999999</v>
      </c>
      <c r="N8627" s="10">
        <v>-111.01499999999942</v>
      </c>
    </row>
    <row r="8628" spans="1:14" x14ac:dyDescent="0.25">
      <c r="A8628" s="9" t="s">
        <v>1014</v>
      </c>
      <c r="B8628" s="9" t="s">
        <v>50</v>
      </c>
      <c r="C8628" s="9" t="s">
        <v>42</v>
      </c>
      <c r="D8628" s="9" t="s">
        <v>43</v>
      </c>
      <c r="E8628" s="10">
        <v>120298.5</v>
      </c>
      <c r="F8628" s="10">
        <v>119707.98009950249</v>
      </c>
      <c r="G8628" s="10">
        <v>590.51990049751475</v>
      </c>
      <c r="H8628" s="10">
        <v>120306.52</v>
      </c>
      <c r="I8628" s="10">
        <v>-8.0200000000040745</v>
      </c>
      <c r="J8628" s="10">
        <v>90450</v>
      </c>
      <c r="K8628" s="10">
        <v>90006</v>
      </c>
      <c r="L8628" s="10">
        <v>444</v>
      </c>
      <c r="M8628" s="10">
        <v>90456.03</v>
      </c>
      <c r="N8628" s="10">
        <v>-6.0299999999988358</v>
      </c>
    </row>
    <row r="8629" spans="1:14" x14ac:dyDescent="0.25">
      <c r="A8629" s="9" t="s">
        <v>1014</v>
      </c>
      <c r="B8629" s="9" t="s">
        <v>103</v>
      </c>
      <c r="C8629" s="9" t="s">
        <v>42</v>
      </c>
      <c r="D8629" s="9" t="s">
        <v>43</v>
      </c>
      <c r="E8629" s="10">
        <v>451638.57</v>
      </c>
      <c r="F8629" s="10">
        <v>451417.89108910889</v>
      </c>
      <c r="G8629" s="10">
        <v>220.67891089111799</v>
      </c>
      <c r="H8629" s="10">
        <v>455932.07</v>
      </c>
      <c r="I8629" s="10">
        <v>-4293.5</v>
      </c>
      <c r="J8629" s="10">
        <v>90050</v>
      </c>
      <c r="K8629" s="10">
        <v>90006</v>
      </c>
      <c r="L8629" s="10">
        <v>44</v>
      </c>
      <c r="M8629" s="10">
        <v>90906.06</v>
      </c>
      <c r="N8629" s="10">
        <v>-856.05999999999767</v>
      </c>
    </row>
    <row r="8630" spans="1:14" x14ac:dyDescent="0.25">
      <c r="A8630" s="9" t="s">
        <v>1014</v>
      </c>
      <c r="B8630" s="9" t="s">
        <v>146</v>
      </c>
      <c r="C8630" s="9" t="s">
        <v>42</v>
      </c>
      <c r="D8630" s="9" t="s">
        <v>53</v>
      </c>
      <c r="E8630" s="10">
        <v>311311.45</v>
      </c>
      <c r="F8630" s="10">
        <v>307629.20821114368</v>
      </c>
      <c r="G8630" s="10">
        <v>3682.2417888563359</v>
      </c>
      <c r="H8630" s="10">
        <v>314704.68</v>
      </c>
      <c r="I8630" s="10">
        <v>-3393.2299999999814</v>
      </c>
      <c r="J8630" s="10">
        <v>68312</v>
      </c>
      <c r="K8630" s="10">
        <v>67504.499511241462</v>
      </c>
      <c r="L8630" s="10">
        <v>807.50048875853827</v>
      </c>
      <c r="M8630" s="10">
        <v>69057.103000000003</v>
      </c>
      <c r="N8630" s="10">
        <v>-745.10300000000279</v>
      </c>
    </row>
    <row r="8631" spans="1:14" x14ac:dyDescent="0.25">
      <c r="A8631" s="9" t="s">
        <v>1014</v>
      </c>
      <c r="B8631" s="9" t="s">
        <v>54</v>
      </c>
      <c r="C8631" s="9" t="s">
        <v>42</v>
      </c>
      <c r="D8631" s="9" t="s">
        <v>55</v>
      </c>
      <c r="E8631" s="10">
        <v>4544.41</v>
      </c>
      <c r="F8631" s="10">
        <v>4455.2941176470586</v>
      </c>
      <c r="G8631" s="10">
        <v>89.115882352941298</v>
      </c>
      <c r="H8631" s="10">
        <v>4544.3999999999996</v>
      </c>
      <c r="I8631" s="10">
        <v>1.0000000000218279E-2</v>
      </c>
      <c r="J8631" s="10">
        <v>826.255</v>
      </c>
      <c r="K8631" s="10">
        <v>810.0539215686274</v>
      </c>
      <c r="L8631" s="10">
        <v>16.201078431372594</v>
      </c>
      <c r="M8631" s="10">
        <v>826.255</v>
      </c>
      <c r="N8631" s="10">
        <v>0</v>
      </c>
    </row>
    <row r="8632" spans="1:14" x14ac:dyDescent="0.25">
      <c r="A8632" s="9" t="s">
        <v>1015</v>
      </c>
      <c r="B8632" s="9" t="s">
        <v>25</v>
      </c>
      <c r="C8632" s="9" t="s">
        <v>26</v>
      </c>
      <c r="D8632" s="9" t="s">
        <v>27</v>
      </c>
      <c r="E8632" s="10">
        <v>987.28</v>
      </c>
      <c r="F8632" s="10">
        <v>0</v>
      </c>
      <c r="G8632" s="10">
        <v>987.28</v>
      </c>
      <c r="H8632" s="10">
        <v>0</v>
      </c>
      <c r="I8632" s="10">
        <v>987.28</v>
      </c>
      <c r="J8632" s="10">
        <v>0</v>
      </c>
      <c r="K8632" s="10">
        <v>0</v>
      </c>
      <c r="L8632" s="10">
        <v>0</v>
      </c>
      <c r="M8632" s="10">
        <v>0</v>
      </c>
      <c r="N8632" s="10">
        <v>0</v>
      </c>
    </row>
    <row r="8633" spans="1:14" x14ac:dyDescent="0.25">
      <c r="A8633" s="9" t="s">
        <v>1015</v>
      </c>
      <c r="B8633" s="9" t="s">
        <v>28</v>
      </c>
      <c r="C8633" s="9" t="s">
        <v>29</v>
      </c>
      <c r="D8633" s="9" t="s">
        <v>27</v>
      </c>
      <c r="E8633" s="10">
        <v>1.78</v>
      </c>
      <c r="F8633" s="10">
        <v>0</v>
      </c>
      <c r="G8633" s="10">
        <v>1.78</v>
      </c>
      <c r="H8633" s="10">
        <v>1.8</v>
      </c>
      <c r="I8633" s="10">
        <v>-2.0000000000000018E-2</v>
      </c>
      <c r="J8633" s="10">
        <v>0</v>
      </c>
      <c r="K8633" s="10">
        <v>0</v>
      </c>
      <c r="L8633" s="10">
        <v>0</v>
      </c>
      <c r="M8633" s="10">
        <v>0</v>
      </c>
      <c r="N8633" s="10">
        <v>0</v>
      </c>
    </row>
    <row r="8634" spans="1:14" x14ac:dyDescent="0.25">
      <c r="A8634" s="9" t="s">
        <v>1015</v>
      </c>
      <c r="B8634" s="9" t="s">
        <v>30</v>
      </c>
      <c r="C8634" s="9" t="s">
        <v>29</v>
      </c>
      <c r="D8634" s="9" t="s">
        <v>27</v>
      </c>
      <c r="E8634" s="10">
        <v>41.59</v>
      </c>
      <c r="F8634" s="10">
        <v>0</v>
      </c>
      <c r="G8634" s="10">
        <v>41.59</v>
      </c>
      <c r="H8634" s="10">
        <v>42.05</v>
      </c>
      <c r="I8634" s="10">
        <v>-0.45999999999999375</v>
      </c>
      <c r="J8634" s="10">
        <v>0</v>
      </c>
      <c r="K8634" s="10">
        <v>0</v>
      </c>
      <c r="L8634" s="10">
        <v>0</v>
      </c>
      <c r="M8634" s="10">
        <v>0</v>
      </c>
      <c r="N8634" s="10">
        <v>0</v>
      </c>
    </row>
    <row r="8635" spans="1:14" x14ac:dyDescent="0.25">
      <c r="A8635" s="9" t="s">
        <v>1015</v>
      </c>
      <c r="B8635" s="9" t="s">
        <v>31</v>
      </c>
      <c r="C8635" s="9" t="s">
        <v>29</v>
      </c>
      <c r="D8635" s="9" t="s">
        <v>27</v>
      </c>
      <c r="E8635" s="10">
        <v>279.26</v>
      </c>
      <c r="F8635" s="10">
        <v>0</v>
      </c>
      <c r="G8635" s="10">
        <v>279.26</v>
      </c>
      <c r="H8635" s="10">
        <v>282.31</v>
      </c>
      <c r="I8635" s="10">
        <v>-3.0500000000000114</v>
      </c>
      <c r="J8635" s="10">
        <v>0</v>
      </c>
      <c r="K8635" s="10">
        <v>0</v>
      </c>
      <c r="L8635" s="10">
        <v>0</v>
      </c>
      <c r="M8635" s="10">
        <v>0</v>
      </c>
      <c r="N8635" s="10">
        <v>0</v>
      </c>
    </row>
    <row r="8636" spans="1:14" x14ac:dyDescent="0.25">
      <c r="A8636" s="9" t="s">
        <v>1015</v>
      </c>
      <c r="B8636" s="9" t="s">
        <v>32</v>
      </c>
      <c r="C8636" s="9" t="s">
        <v>33</v>
      </c>
      <c r="D8636" s="9" t="s">
        <v>27</v>
      </c>
      <c r="E8636" s="10">
        <v>412.64</v>
      </c>
      <c r="F8636" s="10">
        <v>0</v>
      </c>
      <c r="G8636" s="10">
        <v>412.64</v>
      </c>
      <c r="H8636" s="10">
        <v>456.53</v>
      </c>
      <c r="I8636" s="10">
        <v>-43.889999999999986</v>
      </c>
      <c r="J8636" s="10">
        <v>1.17</v>
      </c>
      <c r="K8636" s="10">
        <v>0</v>
      </c>
      <c r="L8636" s="10">
        <v>1.17</v>
      </c>
      <c r="M8636" s="10">
        <v>1.294</v>
      </c>
      <c r="N8636" s="10">
        <v>-0.12400000000000011</v>
      </c>
    </row>
    <row r="8637" spans="1:14" x14ac:dyDescent="0.25">
      <c r="A8637" s="9" t="s">
        <v>1015</v>
      </c>
      <c r="B8637" s="9" t="s">
        <v>34</v>
      </c>
      <c r="C8637" s="9" t="s">
        <v>33</v>
      </c>
      <c r="D8637" s="9" t="s">
        <v>27</v>
      </c>
      <c r="E8637" s="10">
        <v>1418.47</v>
      </c>
      <c r="F8637" s="10">
        <v>0</v>
      </c>
      <c r="G8637" s="10">
        <v>1418.47</v>
      </c>
      <c r="H8637" s="10">
        <v>1569.36</v>
      </c>
      <c r="I8637" s="10">
        <v>-150.88999999999987</v>
      </c>
      <c r="J8637" s="10">
        <v>1.17</v>
      </c>
      <c r="K8637" s="10">
        <v>0</v>
      </c>
      <c r="L8637" s="10">
        <v>1.17</v>
      </c>
      <c r="M8637" s="10">
        <v>1.294</v>
      </c>
      <c r="N8637" s="10">
        <v>-0.12400000000000011</v>
      </c>
    </row>
    <row r="8638" spans="1:14" x14ac:dyDescent="0.25">
      <c r="A8638" s="9" t="s">
        <v>1015</v>
      </c>
      <c r="B8638" s="9" t="s">
        <v>35</v>
      </c>
      <c r="C8638" s="9" t="s">
        <v>33</v>
      </c>
      <c r="D8638" s="9" t="s">
        <v>27</v>
      </c>
      <c r="E8638" s="10">
        <v>1534.7</v>
      </c>
      <c r="F8638" s="10">
        <v>0</v>
      </c>
      <c r="G8638" s="10">
        <v>1534.7</v>
      </c>
      <c r="H8638" s="10">
        <v>1697.94</v>
      </c>
      <c r="I8638" s="10">
        <v>-163.24</v>
      </c>
      <c r="J8638" s="10">
        <v>24.57</v>
      </c>
      <c r="K8638" s="10">
        <v>0</v>
      </c>
      <c r="L8638" s="10">
        <v>24.57</v>
      </c>
      <c r="M8638" s="10">
        <v>27.183</v>
      </c>
      <c r="N8638" s="10">
        <v>-2.6129999999999995</v>
      </c>
    </row>
    <row r="8639" spans="1:14" x14ac:dyDescent="0.25">
      <c r="A8639" s="9" t="s">
        <v>1015</v>
      </c>
      <c r="B8639" s="9" t="s">
        <v>36</v>
      </c>
      <c r="C8639" s="9" t="s">
        <v>29</v>
      </c>
      <c r="D8639" s="9" t="s">
        <v>27</v>
      </c>
      <c r="E8639" s="10">
        <v>3128.68</v>
      </c>
      <c r="F8639" s="10">
        <v>0</v>
      </c>
      <c r="G8639" s="10">
        <v>3128.68</v>
      </c>
      <c r="H8639" s="10">
        <v>3162.93</v>
      </c>
      <c r="I8639" s="10">
        <v>-34.25</v>
      </c>
      <c r="J8639" s="10">
        <v>0</v>
      </c>
      <c r="K8639" s="10">
        <v>0</v>
      </c>
      <c r="L8639" s="10">
        <v>0</v>
      </c>
      <c r="M8639" s="10">
        <v>0</v>
      </c>
      <c r="N8639" s="10">
        <v>0</v>
      </c>
    </row>
    <row r="8640" spans="1:14" x14ac:dyDescent="0.25">
      <c r="A8640" s="9" t="s">
        <v>1015</v>
      </c>
      <c r="B8640" s="9" t="s">
        <v>37</v>
      </c>
      <c r="C8640" s="9" t="s">
        <v>29</v>
      </c>
      <c r="D8640" s="9" t="s">
        <v>27</v>
      </c>
      <c r="E8640" s="10">
        <v>7235.09</v>
      </c>
      <c r="F8640" s="10">
        <v>0</v>
      </c>
      <c r="G8640" s="10">
        <v>7235.09</v>
      </c>
      <c r="H8640" s="10">
        <v>7314.29</v>
      </c>
      <c r="I8640" s="10">
        <v>-79.199999999999818</v>
      </c>
      <c r="J8640" s="10">
        <v>0</v>
      </c>
      <c r="K8640" s="10">
        <v>0</v>
      </c>
      <c r="L8640" s="10">
        <v>0</v>
      </c>
      <c r="M8640" s="10">
        <v>0</v>
      </c>
      <c r="N8640" s="10">
        <v>0</v>
      </c>
    </row>
    <row r="8641" spans="1:14" x14ac:dyDescent="0.25">
      <c r="A8641" s="9" t="s">
        <v>1015</v>
      </c>
      <c r="B8641" s="9" t="s">
        <v>148</v>
      </c>
      <c r="C8641" s="9" t="s">
        <v>39</v>
      </c>
      <c r="D8641" s="9" t="s">
        <v>40</v>
      </c>
      <c r="E8641" s="10">
        <v>-149408.26999999999</v>
      </c>
      <c r="F8641" s="10">
        <v>0</v>
      </c>
      <c r="G8641" s="10">
        <v>-149408.26999999999</v>
      </c>
      <c r="H8641" s="10">
        <v>-149408.26999999999</v>
      </c>
      <c r="I8641" s="10">
        <v>0</v>
      </c>
      <c r="J8641" s="10">
        <v>-932</v>
      </c>
      <c r="K8641" s="10">
        <v>0</v>
      </c>
      <c r="L8641" s="10">
        <v>-932</v>
      </c>
      <c r="M8641" s="10">
        <v>-932</v>
      </c>
      <c r="N8641" s="10">
        <v>0</v>
      </c>
    </row>
    <row r="8642" spans="1:14" x14ac:dyDescent="0.25">
      <c r="A8642" s="9" t="s">
        <v>1015</v>
      </c>
      <c r="B8642" s="9" t="s">
        <v>92</v>
      </c>
      <c r="C8642" s="9" t="s">
        <v>42</v>
      </c>
      <c r="D8642" s="9" t="s">
        <v>43</v>
      </c>
      <c r="E8642" s="10">
        <v>7.66</v>
      </c>
      <c r="F8642" s="10">
        <v>0</v>
      </c>
      <c r="G8642" s="10">
        <v>7.66</v>
      </c>
      <c r="H8642" s="10">
        <v>0</v>
      </c>
      <c r="I8642" s="10">
        <v>7.66</v>
      </c>
      <c r="J8642" s="10">
        <v>90</v>
      </c>
      <c r="K8642" s="10">
        <v>0</v>
      </c>
      <c r="L8642" s="10">
        <v>90</v>
      </c>
      <c r="M8642" s="10">
        <v>0</v>
      </c>
      <c r="N8642" s="10">
        <v>90</v>
      </c>
    </row>
    <row r="8643" spans="1:14" x14ac:dyDescent="0.25">
      <c r="A8643" s="9" t="s">
        <v>1015</v>
      </c>
      <c r="B8643" s="9" t="s">
        <v>141</v>
      </c>
      <c r="C8643" s="9" t="s">
        <v>42</v>
      </c>
      <c r="D8643" s="9" t="s">
        <v>43</v>
      </c>
      <c r="E8643" s="10">
        <v>119.62</v>
      </c>
      <c r="F8643" s="10">
        <v>92.900990099009903</v>
      </c>
      <c r="G8643" s="10">
        <v>26.719009900990102</v>
      </c>
      <c r="H8643" s="10">
        <v>93.83</v>
      </c>
      <c r="I8643" s="10">
        <v>25.790000000000006</v>
      </c>
      <c r="J8643" s="10">
        <v>1200</v>
      </c>
      <c r="K8643" s="10">
        <v>932</v>
      </c>
      <c r="L8643" s="10">
        <v>268</v>
      </c>
      <c r="M8643" s="10">
        <v>941.32</v>
      </c>
      <c r="N8643" s="10">
        <v>258.67999999999995</v>
      </c>
    </row>
    <row r="8644" spans="1:14" x14ac:dyDescent="0.25">
      <c r="A8644" s="9" t="s">
        <v>1015</v>
      </c>
      <c r="B8644" s="9" t="s">
        <v>142</v>
      </c>
      <c r="C8644" s="9" t="s">
        <v>42</v>
      </c>
      <c r="D8644" s="9" t="s">
        <v>43</v>
      </c>
      <c r="E8644" s="10">
        <v>772.81</v>
      </c>
      <c r="F8644" s="10">
        <v>764.8768472906404</v>
      </c>
      <c r="G8644" s="10">
        <v>7.9331527093595469</v>
      </c>
      <c r="H8644" s="10">
        <v>776.35</v>
      </c>
      <c r="I8644" s="10">
        <v>-3.5400000000000773</v>
      </c>
      <c r="J8644" s="10">
        <v>11300</v>
      </c>
      <c r="K8644" s="10">
        <v>11184</v>
      </c>
      <c r="L8644" s="10">
        <v>116</v>
      </c>
      <c r="M8644" s="10">
        <v>11351.76</v>
      </c>
      <c r="N8644" s="10">
        <v>-51.760000000000218</v>
      </c>
    </row>
    <row r="8645" spans="1:14" x14ac:dyDescent="0.25">
      <c r="A8645" s="9" t="s">
        <v>1015</v>
      </c>
      <c r="B8645" s="9" t="s">
        <v>44</v>
      </c>
      <c r="C8645" s="9" t="s">
        <v>42</v>
      </c>
      <c r="D8645" s="9" t="s">
        <v>43</v>
      </c>
      <c r="E8645" s="10">
        <v>924.01</v>
      </c>
      <c r="F8645" s="10">
        <v>916.15920398009951</v>
      </c>
      <c r="G8645" s="10">
        <v>7.8507960199004856</v>
      </c>
      <c r="H8645" s="10">
        <v>920.74</v>
      </c>
      <c r="I8645" s="10">
        <v>3.2699999999999818</v>
      </c>
      <c r="J8645" s="10">
        <v>940</v>
      </c>
      <c r="K8645" s="10">
        <v>932</v>
      </c>
      <c r="L8645" s="10">
        <v>8</v>
      </c>
      <c r="M8645" s="10">
        <v>936.66</v>
      </c>
      <c r="N8645" s="10">
        <v>3.3400000000000318</v>
      </c>
    </row>
    <row r="8646" spans="1:14" x14ac:dyDescent="0.25">
      <c r="A8646" s="9" t="s">
        <v>1015</v>
      </c>
      <c r="B8646" s="9" t="s">
        <v>143</v>
      </c>
      <c r="C8646" s="9" t="s">
        <v>42</v>
      </c>
      <c r="D8646" s="9" t="s">
        <v>43</v>
      </c>
      <c r="E8646" s="10">
        <v>1472.84</v>
      </c>
      <c r="F8646" s="10">
        <v>1457.7241379310344</v>
      </c>
      <c r="G8646" s="10">
        <v>15.115862068965498</v>
      </c>
      <c r="H8646" s="10">
        <v>1479.59</v>
      </c>
      <c r="I8646" s="10">
        <v>-6.75</v>
      </c>
      <c r="J8646" s="10">
        <v>11300</v>
      </c>
      <c r="K8646" s="10">
        <v>11184</v>
      </c>
      <c r="L8646" s="10">
        <v>116</v>
      </c>
      <c r="M8646" s="10">
        <v>11351.76</v>
      </c>
      <c r="N8646" s="10">
        <v>-51.760000000000218</v>
      </c>
    </row>
    <row r="8647" spans="1:14" x14ac:dyDescent="0.25">
      <c r="A8647" s="9" t="s">
        <v>1015</v>
      </c>
      <c r="B8647" s="9" t="s">
        <v>144</v>
      </c>
      <c r="C8647" s="9" t="s">
        <v>42</v>
      </c>
      <c r="D8647" s="9" t="s">
        <v>43</v>
      </c>
      <c r="E8647" s="10">
        <v>2053.44</v>
      </c>
      <c r="F8647" s="10">
        <v>2032.3546798029556</v>
      </c>
      <c r="G8647" s="10">
        <v>21.085320197044439</v>
      </c>
      <c r="H8647" s="10">
        <v>2062.84</v>
      </c>
      <c r="I8647" s="10">
        <v>-9.4000000000000909</v>
      </c>
      <c r="J8647" s="10">
        <v>11300</v>
      </c>
      <c r="K8647" s="10">
        <v>11184</v>
      </c>
      <c r="L8647" s="10">
        <v>116</v>
      </c>
      <c r="M8647" s="10">
        <v>11351.76</v>
      </c>
      <c r="N8647" s="10">
        <v>-51.760000000000218</v>
      </c>
    </row>
    <row r="8648" spans="1:14" x14ac:dyDescent="0.25">
      <c r="A8648" s="9" t="s">
        <v>1015</v>
      </c>
      <c r="B8648" s="9" t="s">
        <v>84</v>
      </c>
      <c r="C8648" s="9" t="s">
        <v>42</v>
      </c>
      <c r="D8648" s="9" t="s">
        <v>43</v>
      </c>
      <c r="E8648" s="10">
        <v>4932.8500000000004</v>
      </c>
      <c r="F8648" s="10">
        <v>4544.3921568627447</v>
      </c>
      <c r="G8648" s="10">
        <v>388.45784313725562</v>
      </c>
      <c r="H8648" s="10">
        <v>4635.28</v>
      </c>
      <c r="I8648" s="10">
        <v>297.57000000000062</v>
      </c>
      <c r="J8648" s="10">
        <v>12140</v>
      </c>
      <c r="K8648" s="10">
        <v>11184</v>
      </c>
      <c r="L8648" s="10">
        <v>956</v>
      </c>
      <c r="M8648" s="10">
        <v>11407.68</v>
      </c>
      <c r="N8648" s="10">
        <v>732.31999999999971</v>
      </c>
    </row>
    <row r="8649" spans="1:14" x14ac:dyDescent="0.25">
      <c r="A8649" s="9" t="s">
        <v>1015</v>
      </c>
      <c r="B8649" s="9" t="s">
        <v>136</v>
      </c>
      <c r="C8649" s="9" t="s">
        <v>42</v>
      </c>
      <c r="D8649" s="9" t="s">
        <v>43</v>
      </c>
      <c r="E8649" s="10">
        <v>6047.55</v>
      </c>
      <c r="F8649" s="10">
        <v>6038.9162561576359</v>
      </c>
      <c r="G8649" s="10">
        <v>8.6337438423643107</v>
      </c>
      <c r="H8649" s="10">
        <v>6129.5</v>
      </c>
      <c r="I8649" s="10">
        <v>-81.949999999999818</v>
      </c>
      <c r="J8649" s="10">
        <v>11200</v>
      </c>
      <c r="K8649" s="10">
        <v>11184</v>
      </c>
      <c r="L8649" s="10">
        <v>16</v>
      </c>
      <c r="M8649" s="10">
        <v>11351.76</v>
      </c>
      <c r="N8649" s="10">
        <v>-151.76000000000022</v>
      </c>
    </row>
    <row r="8650" spans="1:14" x14ac:dyDescent="0.25">
      <c r="A8650" s="9" t="s">
        <v>1015</v>
      </c>
      <c r="B8650" s="9" t="s">
        <v>137</v>
      </c>
      <c r="C8650" s="9" t="s">
        <v>42</v>
      </c>
      <c r="D8650" s="9" t="s">
        <v>43</v>
      </c>
      <c r="E8650" s="10">
        <v>7543</v>
      </c>
      <c r="F8650" s="10">
        <v>7400.07881773399</v>
      </c>
      <c r="G8650" s="10">
        <v>142.92118226600996</v>
      </c>
      <c r="H8650" s="10">
        <v>7511.08</v>
      </c>
      <c r="I8650" s="10">
        <v>31.920000000000073</v>
      </c>
      <c r="J8650" s="10">
        <v>950</v>
      </c>
      <c r="K8650" s="10">
        <v>932</v>
      </c>
      <c r="L8650" s="10">
        <v>18</v>
      </c>
      <c r="M8650" s="10">
        <v>945.98</v>
      </c>
      <c r="N8650" s="10">
        <v>4.0199999999999818</v>
      </c>
    </row>
    <row r="8651" spans="1:14" x14ac:dyDescent="0.25">
      <c r="A8651" s="9" t="s">
        <v>1015</v>
      </c>
      <c r="B8651" s="9" t="s">
        <v>50</v>
      </c>
      <c r="C8651" s="9" t="s">
        <v>42</v>
      </c>
      <c r="D8651" s="9" t="s">
        <v>43</v>
      </c>
      <c r="E8651" s="10">
        <v>14975.8</v>
      </c>
      <c r="F8651" s="10">
        <v>14874.716417910447</v>
      </c>
      <c r="G8651" s="10">
        <v>101.08358208955178</v>
      </c>
      <c r="H8651" s="10">
        <v>14949.09</v>
      </c>
      <c r="I8651" s="10">
        <v>26.709999999999127</v>
      </c>
      <c r="J8651" s="10">
        <v>11260</v>
      </c>
      <c r="K8651" s="10">
        <v>11184</v>
      </c>
      <c r="L8651" s="10">
        <v>76</v>
      </c>
      <c r="M8651" s="10">
        <v>11239.92</v>
      </c>
      <c r="N8651" s="10">
        <v>20.079999999999927</v>
      </c>
    </row>
    <row r="8652" spans="1:14" x14ac:dyDescent="0.25">
      <c r="A8652" s="9" t="s">
        <v>1015</v>
      </c>
      <c r="B8652" s="9" t="s">
        <v>103</v>
      </c>
      <c r="C8652" s="9" t="s">
        <v>42</v>
      </c>
      <c r="D8652" s="9" t="s">
        <v>43</v>
      </c>
      <c r="E8652" s="10">
        <v>56273.01</v>
      </c>
      <c r="F8652" s="10">
        <v>56092.455445544554</v>
      </c>
      <c r="G8652" s="10">
        <v>180.55455445544794</v>
      </c>
      <c r="H8652" s="10">
        <v>56653.38</v>
      </c>
      <c r="I8652" s="10">
        <v>-380.36999999999534</v>
      </c>
      <c r="J8652" s="10">
        <v>11220</v>
      </c>
      <c r="K8652" s="10">
        <v>11184</v>
      </c>
      <c r="L8652" s="10">
        <v>36</v>
      </c>
      <c r="M8652" s="10">
        <v>11295.84</v>
      </c>
      <c r="N8652" s="10">
        <v>-75.840000000000146</v>
      </c>
    </row>
    <row r="8653" spans="1:14" x14ac:dyDescent="0.25">
      <c r="A8653" s="9" t="s">
        <v>1015</v>
      </c>
      <c r="B8653" s="9" t="s">
        <v>146</v>
      </c>
      <c r="C8653" s="9" t="s">
        <v>42</v>
      </c>
      <c r="D8653" s="9" t="s">
        <v>53</v>
      </c>
      <c r="E8653" s="10">
        <v>38681.51</v>
      </c>
      <c r="F8653" s="10">
        <v>38225.513196480933</v>
      </c>
      <c r="G8653" s="10">
        <v>455.99680351906864</v>
      </c>
      <c r="H8653" s="10">
        <v>39104.699999999997</v>
      </c>
      <c r="I8653" s="10">
        <v>-423.18999999999505</v>
      </c>
      <c r="J8653" s="10">
        <v>8488</v>
      </c>
      <c r="K8653" s="10">
        <v>8388</v>
      </c>
      <c r="L8653" s="10">
        <v>100</v>
      </c>
      <c r="M8653" s="10">
        <v>8580.9240000000009</v>
      </c>
      <c r="N8653" s="10">
        <v>-92.924000000000888</v>
      </c>
    </row>
    <row r="8654" spans="1:14" x14ac:dyDescent="0.25">
      <c r="A8654" s="9" t="s">
        <v>1015</v>
      </c>
      <c r="B8654" s="9" t="s">
        <v>54</v>
      </c>
      <c r="C8654" s="9" t="s">
        <v>42</v>
      </c>
      <c r="D8654" s="9" t="s">
        <v>55</v>
      </c>
      <c r="E8654" s="10">
        <v>564.67999999999995</v>
      </c>
      <c r="F8654" s="10">
        <v>553.6078431372548</v>
      </c>
      <c r="G8654" s="10">
        <v>11.072156862745146</v>
      </c>
      <c r="H8654" s="10">
        <v>564.67999999999995</v>
      </c>
      <c r="I8654" s="10">
        <v>0</v>
      </c>
      <c r="J8654" s="10">
        <v>102.669</v>
      </c>
      <c r="K8654" s="10">
        <v>100.65588235294118</v>
      </c>
      <c r="L8654" s="10">
        <v>2.0131176470588201</v>
      </c>
      <c r="M8654" s="10">
        <v>102.669</v>
      </c>
      <c r="N8654" s="10">
        <v>0</v>
      </c>
    </row>
    <row r="8655" spans="1:14" x14ac:dyDescent="0.25">
      <c r="A8655" s="9" t="s">
        <v>1016</v>
      </c>
      <c r="B8655" s="9" t="s">
        <v>25</v>
      </c>
      <c r="C8655" s="9" t="s">
        <v>26</v>
      </c>
      <c r="D8655" s="9" t="s">
        <v>27</v>
      </c>
      <c r="E8655" s="10">
        <v>13760.64</v>
      </c>
      <c r="F8655" s="10">
        <v>0</v>
      </c>
      <c r="G8655" s="10">
        <v>13760.64</v>
      </c>
      <c r="H8655" s="10">
        <v>0</v>
      </c>
      <c r="I8655" s="10">
        <v>13760.64</v>
      </c>
      <c r="J8655" s="10">
        <v>0</v>
      </c>
      <c r="K8655" s="10">
        <v>0</v>
      </c>
      <c r="L8655" s="10">
        <v>0</v>
      </c>
      <c r="M8655" s="10">
        <v>0</v>
      </c>
      <c r="N8655" s="10">
        <v>0</v>
      </c>
    </row>
    <row r="8656" spans="1:14" x14ac:dyDescent="0.25">
      <c r="A8656" s="9" t="s">
        <v>1016</v>
      </c>
      <c r="B8656" s="9" t="s">
        <v>28</v>
      </c>
      <c r="C8656" s="9" t="s">
        <v>29</v>
      </c>
      <c r="D8656" s="9" t="s">
        <v>27</v>
      </c>
      <c r="E8656" s="10">
        <v>3.34</v>
      </c>
      <c r="F8656" s="10">
        <v>0</v>
      </c>
      <c r="G8656" s="10">
        <v>3.34</v>
      </c>
      <c r="H8656" s="10">
        <v>3.32</v>
      </c>
      <c r="I8656" s="10">
        <v>2.0000000000000018E-2</v>
      </c>
      <c r="J8656" s="10">
        <v>0</v>
      </c>
      <c r="K8656" s="10">
        <v>0</v>
      </c>
      <c r="L8656" s="10">
        <v>0</v>
      </c>
      <c r="M8656" s="10">
        <v>0</v>
      </c>
      <c r="N8656" s="10">
        <v>0</v>
      </c>
    </row>
    <row r="8657" spans="1:14" x14ac:dyDescent="0.25">
      <c r="A8657" s="9" t="s">
        <v>1016</v>
      </c>
      <c r="B8657" s="9" t="s">
        <v>30</v>
      </c>
      <c r="C8657" s="9" t="s">
        <v>29</v>
      </c>
      <c r="D8657" s="9" t="s">
        <v>27</v>
      </c>
      <c r="E8657" s="10">
        <v>77.98</v>
      </c>
      <c r="F8657" s="10">
        <v>0</v>
      </c>
      <c r="G8657" s="10">
        <v>77.98</v>
      </c>
      <c r="H8657" s="10">
        <v>77.47</v>
      </c>
      <c r="I8657" s="10">
        <v>0.51000000000000512</v>
      </c>
      <c r="J8657" s="10">
        <v>0</v>
      </c>
      <c r="K8657" s="10">
        <v>0</v>
      </c>
      <c r="L8657" s="10">
        <v>0</v>
      </c>
      <c r="M8657" s="10">
        <v>0</v>
      </c>
      <c r="N8657" s="10">
        <v>0</v>
      </c>
    </row>
    <row r="8658" spans="1:14" x14ac:dyDescent="0.25">
      <c r="A8658" s="9" t="s">
        <v>1016</v>
      </c>
      <c r="B8658" s="9" t="s">
        <v>31</v>
      </c>
      <c r="C8658" s="9" t="s">
        <v>29</v>
      </c>
      <c r="D8658" s="9" t="s">
        <v>27</v>
      </c>
      <c r="E8658" s="10">
        <v>523.6</v>
      </c>
      <c r="F8658" s="10">
        <v>0</v>
      </c>
      <c r="G8658" s="10">
        <v>523.6</v>
      </c>
      <c r="H8658" s="10">
        <v>520.17999999999995</v>
      </c>
      <c r="I8658" s="10">
        <v>3.4200000000000728</v>
      </c>
      <c r="J8658" s="10">
        <v>0</v>
      </c>
      <c r="K8658" s="10">
        <v>0</v>
      </c>
      <c r="L8658" s="10">
        <v>0</v>
      </c>
      <c r="M8658" s="10">
        <v>0</v>
      </c>
      <c r="N8658" s="10">
        <v>0</v>
      </c>
    </row>
    <row r="8659" spans="1:14" x14ac:dyDescent="0.25">
      <c r="A8659" s="9" t="s">
        <v>1016</v>
      </c>
      <c r="B8659" s="9" t="s">
        <v>32</v>
      </c>
      <c r="C8659" s="9" t="s">
        <v>33</v>
      </c>
      <c r="D8659" s="9" t="s">
        <v>27</v>
      </c>
      <c r="E8659" s="10">
        <v>3237.65</v>
      </c>
      <c r="F8659" s="10">
        <v>0</v>
      </c>
      <c r="G8659" s="10">
        <v>3237.65</v>
      </c>
      <c r="H8659" s="10">
        <v>3804</v>
      </c>
      <c r="I8659" s="10">
        <v>-566.34999999999991</v>
      </c>
      <c r="J8659" s="10">
        <v>9.18</v>
      </c>
      <c r="K8659" s="10">
        <v>0</v>
      </c>
      <c r="L8659" s="10">
        <v>9.18</v>
      </c>
      <c r="M8659" s="10">
        <v>10.786</v>
      </c>
      <c r="N8659" s="10">
        <v>-1.6059999999999999</v>
      </c>
    </row>
    <row r="8660" spans="1:14" x14ac:dyDescent="0.25">
      <c r="A8660" s="9" t="s">
        <v>1016</v>
      </c>
      <c r="B8660" s="9" t="s">
        <v>36</v>
      </c>
      <c r="C8660" s="9" t="s">
        <v>29</v>
      </c>
      <c r="D8660" s="9" t="s">
        <v>27</v>
      </c>
      <c r="E8660" s="10">
        <v>5866.27</v>
      </c>
      <c r="F8660" s="10">
        <v>0</v>
      </c>
      <c r="G8660" s="10">
        <v>5866.27</v>
      </c>
      <c r="H8660" s="10">
        <v>5827.92</v>
      </c>
      <c r="I8660" s="10">
        <v>38.350000000000364</v>
      </c>
      <c r="J8660" s="10">
        <v>0</v>
      </c>
      <c r="K8660" s="10">
        <v>0</v>
      </c>
      <c r="L8660" s="10">
        <v>0</v>
      </c>
      <c r="M8660" s="10">
        <v>0</v>
      </c>
      <c r="N8660" s="10">
        <v>0</v>
      </c>
    </row>
    <row r="8661" spans="1:14" x14ac:dyDescent="0.25">
      <c r="A8661" s="9" t="s">
        <v>1016</v>
      </c>
      <c r="B8661" s="9" t="s">
        <v>34</v>
      </c>
      <c r="C8661" s="9" t="s">
        <v>33</v>
      </c>
      <c r="D8661" s="9" t="s">
        <v>27</v>
      </c>
      <c r="E8661" s="10">
        <v>11129.56</v>
      </c>
      <c r="F8661" s="10">
        <v>0</v>
      </c>
      <c r="G8661" s="10">
        <v>11129.56</v>
      </c>
      <c r="H8661" s="10">
        <v>13076.4</v>
      </c>
      <c r="I8661" s="10">
        <v>-1946.8400000000001</v>
      </c>
      <c r="J8661" s="10">
        <v>9.18</v>
      </c>
      <c r="K8661" s="10">
        <v>0</v>
      </c>
      <c r="L8661" s="10">
        <v>9.18</v>
      </c>
      <c r="M8661" s="10">
        <v>10.786</v>
      </c>
      <c r="N8661" s="10">
        <v>-1.6059999999999999</v>
      </c>
    </row>
    <row r="8662" spans="1:14" x14ac:dyDescent="0.25">
      <c r="A8662" s="9" t="s">
        <v>1016</v>
      </c>
      <c r="B8662" s="9" t="s">
        <v>37</v>
      </c>
      <c r="C8662" s="9" t="s">
        <v>29</v>
      </c>
      <c r="D8662" s="9" t="s">
        <v>27</v>
      </c>
      <c r="E8662" s="10">
        <v>13565.79</v>
      </c>
      <c r="F8662" s="10">
        <v>0</v>
      </c>
      <c r="G8662" s="10">
        <v>13565.79</v>
      </c>
      <c r="H8662" s="10">
        <v>13477.11</v>
      </c>
      <c r="I8662" s="10">
        <v>88.680000000000291</v>
      </c>
      <c r="J8662" s="10">
        <v>0</v>
      </c>
      <c r="K8662" s="10">
        <v>0</v>
      </c>
      <c r="L8662" s="10">
        <v>0</v>
      </c>
      <c r="M8662" s="10">
        <v>0</v>
      </c>
      <c r="N8662" s="10">
        <v>0</v>
      </c>
    </row>
    <row r="8663" spans="1:14" x14ac:dyDescent="0.25">
      <c r="A8663" s="9" t="s">
        <v>1016</v>
      </c>
      <c r="B8663" s="9" t="s">
        <v>35</v>
      </c>
      <c r="C8663" s="9" t="s">
        <v>33</v>
      </c>
      <c r="D8663" s="9" t="s">
        <v>27</v>
      </c>
      <c r="E8663" s="10">
        <v>12041.5</v>
      </c>
      <c r="F8663" s="10">
        <v>0</v>
      </c>
      <c r="G8663" s="10">
        <v>12041.5</v>
      </c>
      <c r="H8663" s="10">
        <v>14147.97</v>
      </c>
      <c r="I8663" s="10">
        <v>-2106.4699999999993</v>
      </c>
      <c r="J8663" s="10">
        <v>192.78</v>
      </c>
      <c r="K8663" s="10">
        <v>0</v>
      </c>
      <c r="L8663" s="10">
        <v>192.78</v>
      </c>
      <c r="M8663" s="10">
        <v>226.50399999999999</v>
      </c>
      <c r="N8663" s="10">
        <v>-33.72399999999999</v>
      </c>
    </row>
    <row r="8664" spans="1:14" x14ac:dyDescent="0.25">
      <c r="A8664" s="9" t="s">
        <v>1016</v>
      </c>
      <c r="B8664" s="9" t="s">
        <v>406</v>
      </c>
      <c r="C8664" s="9" t="s">
        <v>39</v>
      </c>
      <c r="D8664" s="9" t="s">
        <v>40</v>
      </c>
      <c r="E8664" s="10">
        <v>-498709.33</v>
      </c>
      <c r="F8664" s="10">
        <v>0</v>
      </c>
      <c r="G8664" s="10">
        <v>-498709.33</v>
      </c>
      <c r="H8664" s="10">
        <v>-498709.33</v>
      </c>
      <c r="I8664" s="10">
        <v>0</v>
      </c>
      <c r="J8664" s="10">
        <v>-3505.4160000000002</v>
      </c>
      <c r="K8664" s="10">
        <v>0</v>
      </c>
      <c r="L8664" s="10">
        <v>-3505.4160000000002</v>
      </c>
      <c r="M8664" s="10">
        <v>-3505.4160000000002</v>
      </c>
      <c r="N8664" s="10">
        <v>0</v>
      </c>
    </row>
    <row r="8665" spans="1:14" x14ac:dyDescent="0.25">
      <c r="A8665" s="9" t="s">
        <v>1016</v>
      </c>
      <c r="B8665" s="9" t="s">
        <v>383</v>
      </c>
      <c r="C8665" s="9" t="s">
        <v>42</v>
      </c>
      <c r="D8665" s="9" t="s">
        <v>43</v>
      </c>
      <c r="E8665" s="10">
        <v>305.76</v>
      </c>
      <c r="F8665" s="10">
        <v>137.41176470588235</v>
      </c>
      <c r="G8665" s="10">
        <v>168.34823529411764</v>
      </c>
      <c r="H8665" s="10">
        <v>140.16</v>
      </c>
      <c r="I8665" s="10">
        <v>165.6</v>
      </c>
      <c r="J8665" s="10">
        <v>7800</v>
      </c>
      <c r="K8665" s="10">
        <v>3505.4156862745094</v>
      </c>
      <c r="L8665" s="10">
        <v>4294.5843137254906</v>
      </c>
      <c r="M8665" s="10">
        <v>3575.5239999999999</v>
      </c>
      <c r="N8665" s="10">
        <v>4224.4760000000006</v>
      </c>
    </row>
    <row r="8666" spans="1:14" x14ac:dyDescent="0.25">
      <c r="A8666" s="9" t="s">
        <v>1016</v>
      </c>
      <c r="B8666" s="9" t="s">
        <v>407</v>
      </c>
      <c r="C8666" s="9" t="s">
        <v>42</v>
      </c>
      <c r="D8666" s="9" t="s">
        <v>43</v>
      </c>
      <c r="E8666" s="10">
        <v>2326.9899999999998</v>
      </c>
      <c r="F8666" s="10">
        <v>2323.6748768472908</v>
      </c>
      <c r="G8666" s="10">
        <v>3.3151231527090204</v>
      </c>
      <c r="H8666" s="10">
        <v>2358.5300000000002</v>
      </c>
      <c r="I8666" s="10">
        <v>-31.540000000000418</v>
      </c>
      <c r="J8666" s="10">
        <v>84250</v>
      </c>
      <c r="K8666" s="10">
        <v>84129.984236453194</v>
      </c>
      <c r="L8666" s="10">
        <v>120.01576354680583</v>
      </c>
      <c r="M8666" s="10">
        <v>85391.933999999994</v>
      </c>
      <c r="N8666" s="10">
        <v>-1141.9339999999938</v>
      </c>
    </row>
    <row r="8667" spans="1:14" x14ac:dyDescent="0.25">
      <c r="A8667" s="9" t="s">
        <v>1016</v>
      </c>
      <c r="B8667" s="9" t="s">
        <v>385</v>
      </c>
      <c r="C8667" s="9" t="s">
        <v>42</v>
      </c>
      <c r="D8667" s="9" t="s">
        <v>43</v>
      </c>
      <c r="E8667" s="10">
        <v>4054.05</v>
      </c>
      <c r="F8667" s="10">
        <v>4048.7562189054725</v>
      </c>
      <c r="G8667" s="10">
        <v>5.2937810945277306</v>
      </c>
      <c r="H8667" s="10">
        <v>4069</v>
      </c>
      <c r="I8667" s="10">
        <v>-14.949999999999818</v>
      </c>
      <c r="J8667" s="10">
        <v>3510</v>
      </c>
      <c r="K8667" s="10">
        <v>3505.4159203980103</v>
      </c>
      <c r="L8667" s="10">
        <v>4.5840796019897425</v>
      </c>
      <c r="M8667" s="10">
        <v>3522.9430000000002</v>
      </c>
      <c r="N8667" s="10">
        <v>-12.943000000000211</v>
      </c>
    </row>
    <row r="8668" spans="1:14" x14ac:dyDescent="0.25">
      <c r="A8668" s="9" t="s">
        <v>1016</v>
      </c>
      <c r="B8668" s="9" t="s">
        <v>408</v>
      </c>
      <c r="C8668" s="9" t="s">
        <v>42</v>
      </c>
      <c r="D8668" s="9" t="s">
        <v>43</v>
      </c>
      <c r="E8668" s="10">
        <v>9992.44</v>
      </c>
      <c r="F8668" s="10">
        <v>9878.5418719211812</v>
      </c>
      <c r="G8668" s="10">
        <v>113.89812807881935</v>
      </c>
      <c r="H8668" s="10">
        <v>10026.719999999999</v>
      </c>
      <c r="I8668" s="10">
        <v>-34.279999999998836</v>
      </c>
      <c r="J8668" s="10">
        <v>85100</v>
      </c>
      <c r="K8668" s="10">
        <v>84129.984236453194</v>
      </c>
      <c r="L8668" s="10">
        <v>970.01576354680583</v>
      </c>
      <c r="M8668" s="10">
        <v>85391.933999999994</v>
      </c>
      <c r="N8668" s="10">
        <v>-291.93399999999383</v>
      </c>
    </row>
    <row r="8669" spans="1:14" x14ac:dyDescent="0.25">
      <c r="A8669" s="9" t="s">
        <v>1016</v>
      </c>
      <c r="B8669" s="9" t="s">
        <v>386</v>
      </c>
      <c r="C8669" s="9" t="s">
        <v>42</v>
      </c>
      <c r="D8669" s="9" t="s">
        <v>43</v>
      </c>
      <c r="E8669" s="10">
        <v>13013</v>
      </c>
      <c r="F8669" s="10">
        <v>12956.019801980197</v>
      </c>
      <c r="G8669" s="10">
        <v>56.980198019802629</v>
      </c>
      <c r="H8669" s="10">
        <v>13085.58</v>
      </c>
      <c r="I8669" s="10">
        <v>-72.579999999999927</v>
      </c>
      <c r="J8669" s="10">
        <v>84500</v>
      </c>
      <c r="K8669" s="10">
        <v>84129.984158415842</v>
      </c>
      <c r="L8669" s="10">
        <v>370.0158415841579</v>
      </c>
      <c r="M8669" s="10">
        <v>84971.284</v>
      </c>
      <c r="N8669" s="10">
        <v>-471.28399999999965</v>
      </c>
    </row>
    <row r="8670" spans="1:14" x14ac:dyDescent="0.25">
      <c r="A8670" s="9" t="s">
        <v>1016</v>
      </c>
      <c r="B8670" s="9" t="s">
        <v>409</v>
      </c>
      <c r="C8670" s="9" t="s">
        <v>42</v>
      </c>
      <c r="D8670" s="9" t="s">
        <v>43</v>
      </c>
      <c r="E8670" s="10">
        <v>23186.35</v>
      </c>
      <c r="F8670" s="10">
        <v>22922.059113300493</v>
      </c>
      <c r="G8670" s="10">
        <v>264.29088669950579</v>
      </c>
      <c r="H8670" s="10">
        <v>23265.89</v>
      </c>
      <c r="I8670" s="10">
        <v>-79.540000000000873</v>
      </c>
      <c r="J8670" s="10">
        <v>85100</v>
      </c>
      <c r="K8670" s="10">
        <v>84129.984236453194</v>
      </c>
      <c r="L8670" s="10">
        <v>970.01576354680583</v>
      </c>
      <c r="M8670" s="10">
        <v>85391.933999999994</v>
      </c>
      <c r="N8670" s="10">
        <v>-291.93399999999383</v>
      </c>
    </row>
    <row r="8671" spans="1:14" x14ac:dyDescent="0.25">
      <c r="A8671" s="9" t="s">
        <v>1016</v>
      </c>
      <c r="B8671" s="9" t="s">
        <v>388</v>
      </c>
      <c r="C8671" s="9" t="s">
        <v>42</v>
      </c>
      <c r="D8671" s="9" t="s">
        <v>43</v>
      </c>
      <c r="E8671" s="10">
        <v>23290.74</v>
      </c>
      <c r="F8671" s="10">
        <v>23188.752475247526</v>
      </c>
      <c r="G8671" s="10">
        <v>101.98752475247602</v>
      </c>
      <c r="H8671" s="10">
        <v>23420.639999999999</v>
      </c>
      <c r="I8671" s="10">
        <v>-129.89999999999782</v>
      </c>
      <c r="J8671" s="10">
        <v>84500</v>
      </c>
      <c r="K8671" s="10">
        <v>84129.984158415842</v>
      </c>
      <c r="L8671" s="10">
        <v>370.0158415841579</v>
      </c>
      <c r="M8671" s="10">
        <v>84971.284</v>
      </c>
      <c r="N8671" s="10">
        <v>-471.28399999999965</v>
      </c>
    </row>
    <row r="8672" spans="1:14" x14ac:dyDescent="0.25">
      <c r="A8672" s="9" t="s">
        <v>1016</v>
      </c>
      <c r="B8672" s="9" t="s">
        <v>389</v>
      </c>
      <c r="C8672" s="9" t="s">
        <v>42</v>
      </c>
      <c r="D8672" s="9" t="s">
        <v>43</v>
      </c>
      <c r="E8672" s="10">
        <v>27702.400000000001</v>
      </c>
      <c r="F8672" s="10">
        <v>27587.625615763547</v>
      </c>
      <c r="G8672" s="10">
        <v>114.77438423645435</v>
      </c>
      <c r="H8672" s="10">
        <v>28001.439999999999</v>
      </c>
      <c r="I8672" s="10">
        <v>-299.03999999999724</v>
      </c>
      <c r="J8672" s="10">
        <v>3520</v>
      </c>
      <c r="K8672" s="10">
        <v>3505.4157635467982</v>
      </c>
      <c r="L8672" s="10">
        <v>14.584236453201811</v>
      </c>
      <c r="M8672" s="10">
        <v>3557.9969999999998</v>
      </c>
      <c r="N8672" s="10">
        <v>-37.996999999999844</v>
      </c>
    </row>
    <row r="8673" spans="1:14" x14ac:dyDescent="0.25">
      <c r="A8673" s="9" t="s">
        <v>1016</v>
      </c>
      <c r="B8673" s="9" t="s">
        <v>410</v>
      </c>
      <c r="C8673" s="9" t="s">
        <v>42</v>
      </c>
      <c r="D8673" s="9" t="s">
        <v>43</v>
      </c>
      <c r="E8673" s="10">
        <v>44680.52</v>
      </c>
      <c r="F8673" s="10">
        <v>44498.029556650246</v>
      </c>
      <c r="G8673" s="10">
        <v>182.49044334975042</v>
      </c>
      <c r="H8673" s="10">
        <v>45165.5</v>
      </c>
      <c r="I8673" s="10">
        <v>-484.9800000000032</v>
      </c>
      <c r="J8673" s="10">
        <v>84475</v>
      </c>
      <c r="K8673" s="10">
        <v>84129.984236453194</v>
      </c>
      <c r="L8673" s="10">
        <v>345.01576354680583</v>
      </c>
      <c r="M8673" s="10">
        <v>85391.933999999994</v>
      </c>
      <c r="N8673" s="10">
        <v>-916.93399999999383</v>
      </c>
    </row>
    <row r="8674" spans="1:14" x14ac:dyDescent="0.25">
      <c r="A8674" s="9" t="s">
        <v>1016</v>
      </c>
      <c r="B8674" s="9" t="s">
        <v>392</v>
      </c>
      <c r="C8674" s="9" t="s">
        <v>42</v>
      </c>
      <c r="D8674" s="9" t="s">
        <v>43</v>
      </c>
      <c r="E8674" s="10">
        <v>203951.48</v>
      </c>
      <c r="F8674" s="10">
        <v>203137.73267326734</v>
      </c>
      <c r="G8674" s="10">
        <v>813.74732673267135</v>
      </c>
      <c r="H8674" s="10">
        <v>205169.11</v>
      </c>
      <c r="I8674" s="10">
        <v>-1217.6299999999756</v>
      </c>
      <c r="J8674" s="10">
        <v>84467</v>
      </c>
      <c r="K8674" s="10">
        <v>84129.984158415842</v>
      </c>
      <c r="L8674" s="10">
        <v>337.0158415841579</v>
      </c>
      <c r="M8674" s="10">
        <v>84971.284</v>
      </c>
      <c r="N8674" s="10">
        <v>-504.28399999999965</v>
      </c>
    </row>
    <row r="8675" spans="1:14" x14ac:dyDescent="0.25">
      <c r="A8675" s="9" t="s">
        <v>1016</v>
      </c>
      <c r="B8675" s="9" t="s">
        <v>104</v>
      </c>
      <c r="C8675" s="9" t="s">
        <v>42</v>
      </c>
      <c r="D8675" s="9" t="s">
        <v>53</v>
      </c>
      <c r="E8675" s="10">
        <v>84930.4</v>
      </c>
      <c r="F8675" s="10">
        <v>91552.696517412929</v>
      </c>
      <c r="G8675" s="10">
        <v>-6622.2965174129349</v>
      </c>
      <c r="H8675" s="10">
        <v>92010.46</v>
      </c>
      <c r="I8675" s="10">
        <v>-7080.0600000000122</v>
      </c>
      <c r="J8675" s="10">
        <v>15915</v>
      </c>
      <c r="K8675" s="10">
        <v>15732.307462686565</v>
      </c>
      <c r="L8675" s="10">
        <v>182.69253731343451</v>
      </c>
      <c r="M8675" s="10">
        <v>15810.968999999999</v>
      </c>
      <c r="N8675" s="10">
        <v>104.03100000000086</v>
      </c>
    </row>
    <row r="8676" spans="1:14" x14ac:dyDescent="0.25">
      <c r="A8676" s="9" t="s">
        <v>1016</v>
      </c>
      <c r="B8676" s="9" t="s">
        <v>54</v>
      </c>
      <c r="C8676" s="9" t="s">
        <v>42</v>
      </c>
      <c r="D8676" s="9" t="s">
        <v>55</v>
      </c>
      <c r="E8676" s="10">
        <v>1068.8699999999999</v>
      </c>
      <c r="F8676" s="10">
        <v>1041.1078431372548</v>
      </c>
      <c r="G8676" s="10">
        <v>27.762156862745087</v>
      </c>
      <c r="H8676" s="10">
        <v>1061.93</v>
      </c>
      <c r="I8676" s="10">
        <v>6.9399999999998272</v>
      </c>
      <c r="J8676" s="10">
        <v>194.34</v>
      </c>
      <c r="K8676" s="10">
        <v>189.29215686274509</v>
      </c>
      <c r="L8676" s="10">
        <v>5.0478431372549153</v>
      </c>
      <c r="M8676" s="10">
        <v>193.078</v>
      </c>
      <c r="N8676" s="10">
        <v>1.2620000000000005</v>
      </c>
    </row>
    <row r="8677" spans="1:14" x14ac:dyDescent="0.25">
      <c r="A8677" s="9" t="s">
        <v>1017</v>
      </c>
      <c r="B8677" s="9" t="s">
        <v>25</v>
      </c>
      <c r="C8677" s="9" t="s">
        <v>26</v>
      </c>
      <c r="D8677" s="9" t="s">
        <v>27</v>
      </c>
      <c r="E8677" s="10">
        <v>-2046.41</v>
      </c>
      <c r="F8677" s="10">
        <v>0</v>
      </c>
      <c r="G8677" s="10">
        <v>-2046.41</v>
      </c>
      <c r="H8677" s="10">
        <v>0</v>
      </c>
      <c r="I8677" s="10">
        <v>-2046.41</v>
      </c>
      <c r="J8677" s="10">
        <v>0</v>
      </c>
      <c r="K8677" s="10">
        <v>0</v>
      </c>
      <c r="L8677" s="10">
        <v>0</v>
      </c>
      <c r="M8677" s="10">
        <v>0</v>
      </c>
      <c r="N8677" s="10">
        <v>0</v>
      </c>
    </row>
    <row r="8678" spans="1:14" x14ac:dyDescent="0.25">
      <c r="A8678" s="9" t="s">
        <v>1017</v>
      </c>
      <c r="B8678" s="9" t="s">
        <v>28</v>
      </c>
      <c r="C8678" s="9" t="s">
        <v>29</v>
      </c>
      <c r="D8678" s="9" t="s">
        <v>27</v>
      </c>
      <c r="E8678" s="10">
        <v>2.72</v>
      </c>
      <c r="F8678" s="10">
        <v>0</v>
      </c>
      <c r="G8678" s="10">
        <v>2.72</v>
      </c>
      <c r="H8678" s="10">
        <v>2.7</v>
      </c>
      <c r="I8678" s="10">
        <v>2.0000000000000018E-2</v>
      </c>
      <c r="J8678" s="10">
        <v>0</v>
      </c>
      <c r="K8678" s="10">
        <v>0</v>
      </c>
      <c r="L8678" s="10">
        <v>0</v>
      </c>
      <c r="M8678" s="10">
        <v>0</v>
      </c>
      <c r="N8678" s="10">
        <v>0</v>
      </c>
    </row>
    <row r="8679" spans="1:14" x14ac:dyDescent="0.25">
      <c r="A8679" s="9" t="s">
        <v>1017</v>
      </c>
      <c r="B8679" s="9" t="s">
        <v>30</v>
      </c>
      <c r="C8679" s="9" t="s">
        <v>29</v>
      </c>
      <c r="D8679" s="9" t="s">
        <v>27</v>
      </c>
      <c r="E8679" s="10">
        <v>63.55</v>
      </c>
      <c r="F8679" s="10">
        <v>0</v>
      </c>
      <c r="G8679" s="10">
        <v>63.55</v>
      </c>
      <c r="H8679" s="10">
        <v>63.11</v>
      </c>
      <c r="I8679" s="10">
        <v>0.43999999999999773</v>
      </c>
      <c r="J8679" s="10">
        <v>0</v>
      </c>
      <c r="K8679" s="10">
        <v>0</v>
      </c>
      <c r="L8679" s="10">
        <v>0</v>
      </c>
      <c r="M8679" s="10">
        <v>0</v>
      </c>
      <c r="N8679" s="10">
        <v>0</v>
      </c>
    </row>
    <row r="8680" spans="1:14" x14ac:dyDescent="0.25">
      <c r="A8680" s="9" t="s">
        <v>1017</v>
      </c>
      <c r="B8680" s="9" t="s">
        <v>31</v>
      </c>
      <c r="C8680" s="9" t="s">
        <v>29</v>
      </c>
      <c r="D8680" s="9" t="s">
        <v>27</v>
      </c>
      <c r="E8680" s="10">
        <v>426.71</v>
      </c>
      <c r="F8680" s="10">
        <v>0</v>
      </c>
      <c r="G8680" s="10">
        <v>426.71</v>
      </c>
      <c r="H8680" s="10">
        <v>423.75</v>
      </c>
      <c r="I8680" s="10">
        <v>2.9599999999999795</v>
      </c>
      <c r="J8680" s="10">
        <v>0</v>
      </c>
      <c r="K8680" s="10">
        <v>0</v>
      </c>
      <c r="L8680" s="10">
        <v>0</v>
      </c>
      <c r="M8680" s="10">
        <v>0</v>
      </c>
      <c r="N8680" s="10">
        <v>0</v>
      </c>
    </row>
    <row r="8681" spans="1:14" x14ac:dyDescent="0.25">
      <c r="A8681" s="9" t="s">
        <v>1017</v>
      </c>
      <c r="B8681" s="9" t="s">
        <v>32</v>
      </c>
      <c r="C8681" s="9" t="s">
        <v>33</v>
      </c>
      <c r="D8681" s="9" t="s">
        <v>27</v>
      </c>
      <c r="E8681" s="10">
        <v>645.41</v>
      </c>
      <c r="F8681" s="10">
        <v>0</v>
      </c>
      <c r="G8681" s="10">
        <v>645.41</v>
      </c>
      <c r="H8681" s="10">
        <v>688</v>
      </c>
      <c r="I8681" s="10">
        <v>-42.590000000000032</v>
      </c>
      <c r="J8681" s="10">
        <v>1.83</v>
      </c>
      <c r="K8681" s="10">
        <v>0</v>
      </c>
      <c r="L8681" s="10">
        <v>1.83</v>
      </c>
      <c r="M8681" s="10">
        <v>1.9510000000000001</v>
      </c>
      <c r="N8681" s="10">
        <v>-0.121</v>
      </c>
    </row>
    <row r="8682" spans="1:14" x14ac:dyDescent="0.25">
      <c r="A8682" s="9" t="s">
        <v>1017</v>
      </c>
      <c r="B8682" s="9" t="s">
        <v>34</v>
      </c>
      <c r="C8682" s="9" t="s">
        <v>33</v>
      </c>
      <c r="D8682" s="9" t="s">
        <v>27</v>
      </c>
      <c r="E8682" s="10">
        <v>2218.64</v>
      </c>
      <c r="F8682" s="10">
        <v>0</v>
      </c>
      <c r="G8682" s="10">
        <v>2218.64</v>
      </c>
      <c r="H8682" s="10">
        <v>2365.02</v>
      </c>
      <c r="I8682" s="10">
        <v>-146.38000000000011</v>
      </c>
      <c r="J8682" s="10">
        <v>1.83</v>
      </c>
      <c r="K8682" s="10">
        <v>0</v>
      </c>
      <c r="L8682" s="10">
        <v>1.83</v>
      </c>
      <c r="M8682" s="10">
        <v>1.9510000000000001</v>
      </c>
      <c r="N8682" s="10">
        <v>-0.121</v>
      </c>
    </row>
    <row r="8683" spans="1:14" x14ac:dyDescent="0.25">
      <c r="A8683" s="9" t="s">
        <v>1017</v>
      </c>
      <c r="B8683" s="9" t="s">
        <v>35</v>
      </c>
      <c r="C8683" s="9" t="s">
        <v>33</v>
      </c>
      <c r="D8683" s="9" t="s">
        <v>27</v>
      </c>
      <c r="E8683" s="10">
        <v>2400.4299999999998</v>
      </c>
      <c r="F8683" s="10">
        <v>0</v>
      </c>
      <c r="G8683" s="10">
        <v>2400.4299999999998</v>
      </c>
      <c r="H8683" s="10">
        <v>2558.73</v>
      </c>
      <c r="I8683" s="10">
        <v>-158.30000000000018</v>
      </c>
      <c r="J8683" s="10">
        <v>38.43</v>
      </c>
      <c r="K8683" s="10">
        <v>0</v>
      </c>
      <c r="L8683" s="10">
        <v>38.43</v>
      </c>
      <c r="M8683" s="10">
        <v>40.963999999999999</v>
      </c>
      <c r="N8683" s="10">
        <v>-2.5339999999999989</v>
      </c>
    </row>
    <row r="8684" spans="1:14" x14ac:dyDescent="0.25">
      <c r="A8684" s="9" t="s">
        <v>1017</v>
      </c>
      <c r="B8684" s="9" t="s">
        <v>36</v>
      </c>
      <c r="C8684" s="9" t="s">
        <v>29</v>
      </c>
      <c r="D8684" s="9" t="s">
        <v>27</v>
      </c>
      <c r="E8684" s="10">
        <v>4780.74</v>
      </c>
      <c r="F8684" s="10">
        <v>0</v>
      </c>
      <c r="G8684" s="10">
        <v>4780.74</v>
      </c>
      <c r="H8684" s="10">
        <v>4747.6000000000004</v>
      </c>
      <c r="I8684" s="10">
        <v>33.139999999999418</v>
      </c>
      <c r="J8684" s="10">
        <v>0</v>
      </c>
      <c r="K8684" s="10">
        <v>0</v>
      </c>
      <c r="L8684" s="10">
        <v>0</v>
      </c>
      <c r="M8684" s="10">
        <v>0</v>
      </c>
      <c r="N8684" s="10">
        <v>0</v>
      </c>
    </row>
    <row r="8685" spans="1:14" x14ac:dyDescent="0.25">
      <c r="A8685" s="9" t="s">
        <v>1017</v>
      </c>
      <c r="B8685" s="9" t="s">
        <v>37</v>
      </c>
      <c r="C8685" s="9" t="s">
        <v>29</v>
      </c>
      <c r="D8685" s="9" t="s">
        <v>27</v>
      </c>
      <c r="E8685" s="10">
        <v>11055.5</v>
      </c>
      <c r="F8685" s="10">
        <v>0</v>
      </c>
      <c r="G8685" s="10">
        <v>11055.5</v>
      </c>
      <c r="H8685" s="10">
        <v>10978.85</v>
      </c>
      <c r="I8685" s="10">
        <v>76.649999999999636</v>
      </c>
      <c r="J8685" s="10">
        <v>0</v>
      </c>
      <c r="K8685" s="10">
        <v>0</v>
      </c>
      <c r="L8685" s="10">
        <v>0</v>
      </c>
      <c r="M8685" s="10">
        <v>0</v>
      </c>
      <c r="N8685" s="10">
        <v>0</v>
      </c>
    </row>
    <row r="8686" spans="1:14" x14ac:dyDescent="0.25">
      <c r="A8686" s="9" t="s">
        <v>1017</v>
      </c>
      <c r="B8686" s="9" t="s">
        <v>111</v>
      </c>
      <c r="C8686" s="9" t="s">
        <v>39</v>
      </c>
      <c r="D8686" s="9" t="s">
        <v>40</v>
      </c>
      <c r="E8686" s="10">
        <v>-303910.36</v>
      </c>
      <c r="F8686" s="10">
        <v>0</v>
      </c>
      <c r="G8686" s="10">
        <v>-303910.36</v>
      </c>
      <c r="H8686" s="10">
        <v>-303910.34999999998</v>
      </c>
      <c r="I8686" s="10">
        <v>-1.0000000009313226E-2</v>
      </c>
      <c r="J8686" s="10">
        <v>-1424</v>
      </c>
      <c r="K8686" s="10">
        <v>0</v>
      </c>
      <c r="L8686" s="10">
        <v>-1424</v>
      </c>
      <c r="M8686" s="10">
        <v>-1424</v>
      </c>
      <c r="N8686" s="10">
        <v>0</v>
      </c>
    </row>
    <row r="8687" spans="1:14" x14ac:dyDescent="0.25">
      <c r="A8687" s="9" t="s">
        <v>1017</v>
      </c>
      <c r="B8687" s="9" t="s">
        <v>92</v>
      </c>
      <c r="C8687" s="9" t="s">
        <v>42</v>
      </c>
      <c r="D8687" s="9" t="s">
        <v>43</v>
      </c>
      <c r="E8687" s="10">
        <v>10.210000000000001</v>
      </c>
      <c r="F8687" s="10">
        <v>0</v>
      </c>
      <c r="G8687" s="10">
        <v>10.210000000000001</v>
      </c>
      <c r="H8687" s="10">
        <v>0</v>
      </c>
      <c r="I8687" s="10">
        <v>10.210000000000001</v>
      </c>
      <c r="J8687" s="10">
        <v>120</v>
      </c>
      <c r="K8687" s="10">
        <v>0</v>
      </c>
      <c r="L8687" s="10">
        <v>120</v>
      </c>
      <c r="M8687" s="10">
        <v>0</v>
      </c>
      <c r="N8687" s="10">
        <v>120</v>
      </c>
    </row>
    <row r="8688" spans="1:14" x14ac:dyDescent="0.25">
      <c r="A8688" s="9" t="s">
        <v>1017</v>
      </c>
      <c r="B8688" s="9" t="s">
        <v>114</v>
      </c>
      <c r="C8688" s="9" t="s">
        <v>42</v>
      </c>
      <c r="D8688" s="9" t="s">
        <v>43</v>
      </c>
      <c r="E8688" s="10">
        <v>1031.47</v>
      </c>
      <c r="F8688" s="10">
        <v>1030.7487684729065</v>
      </c>
      <c r="G8688" s="10">
        <v>0.72123152709355054</v>
      </c>
      <c r="H8688" s="10">
        <v>1046.21</v>
      </c>
      <c r="I8688" s="10">
        <v>-14.740000000000009</v>
      </c>
      <c r="J8688" s="10">
        <v>17100</v>
      </c>
      <c r="K8688" s="10">
        <v>17088</v>
      </c>
      <c r="L8688" s="10">
        <v>12</v>
      </c>
      <c r="M8688" s="10">
        <v>17344.32</v>
      </c>
      <c r="N8688" s="10">
        <v>-244.31999999999971</v>
      </c>
    </row>
    <row r="8689" spans="1:14" x14ac:dyDescent="0.25">
      <c r="A8689" s="9" t="s">
        <v>1017</v>
      </c>
      <c r="B8689" s="9" t="s">
        <v>44</v>
      </c>
      <c r="C8689" s="9" t="s">
        <v>42</v>
      </c>
      <c r="D8689" s="9" t="s">
        <v>43</v>
      </c>
      <c r="E8689" s="10">
        <v>1403.72</v>
      </c>
      <c r="F8689" s="10">
        <v>1399.7910447761194</v>
      </c>
      <c r="G8689" s="10">
        <v>3.9289552238806209</v>
      </c>
      <c r="H8689" s="10">
        <v>1406.79</v>
      </c>
      <c r="I8689" s="10">
        <v>-3.0699999999999363</v>
      </c>
      <c r="J8689" s="10">
        <v>1428</v>
      </c>
      <c r="K8689" s="10">
        <v>1424</v>
      </c>
      <c r="L8689" s="10">
        <v>4</v>
      </c>
      <c r="M8689" s="10">
        <v>1431.12</v>
      </c>
      <c r="N8689" s="10">
        <v>-3.1199999999998909</v>
      </c>
    </row>
    <row r="8690" spans="1:14" x14ac:dyDescent="0.25">
      <c r="A8690" s="9" t="s">
        <v>1017</v>
      </c>
      <c r="B8690" s="9" t="s">
        <v>115</v>
      </c>
      <c r="C8690" s="9" t="s">
        <v>42</v>
      </c>
      <c r="D8690" s="9" t="s">
        <v>43</v>
      </c>
      <c r="E8690" s="10">
        <v>4003.16</v>
      </c>
      <c r="F8690" s="10">
        <v>3988.6798029556649</v>
      </c>
      <c r="G8690" s="10">
        <v>14.480197044335</v>
      </c>
      <c r="H8690" s="10">
        <v>4048.51</v>
      </c>
      <c r="I8690" s="10">
        <v>-45.350000000000364</v>
      </c>
      <c r="J8690" s="10">
        <v>17150</v>
      </c>
      <c r="K8690" s="10">
        <v>17088</v>
      </c>
      <c r="L8690" s="10">
        <v>62</v>
      </c>
      <c r="M8690" s="10">
        <v>17344.32</v>
      </c>
      <c r="N8690" s="10">
        <v>-194.31999999999971</v>
      </c>
    </row>
    <row r="8691" spans="1:14" x14ac:dyDescent="0.25">
      <c r="A8691" s="9" t="s">
        <v>1017</v>
      </c>
      <c r="B8691" s="9" t="s">
        <v>116</v>
      </c>
      <c r="C8691" s="9" t="s">
        <v>42</v>
      </c>
      <c r="D8691" s="9" t="s">
        <v>43</v>
      </c>
      <c r="E8691" s="10">
        <v>5124.3100000000004</v>
      </c>
      <c r="F8691" s="10">
        <v>5150.8349514563106</v>
      </c>
      <c r="G8691" s="10">
        <v>-26.524951456310191</v>
      </c>
      <c r="H8691" s="10">
        <v>5305.36</v>
      </c>
      <c r="I8691" s="10">
        <v>-181.04999999999927</v>
      </c>
      <c r="J8691" s="10">
        <v>17000</v>
      </c>
      <c r="K8691" s="10">
        <v>17088</v>
      </c>
      <c r="L8691" s="10">
        <v>-88</v>
      </c>
      <c r="M8691" s="10">
        <v>17600.64</v>
      </c>
      <c r="N8691" s="10">
        <v>-600.63999999999942</v>
      </c>
    </row>
    <row r="8692" spans="1:14" x14ac:dyDescent="0.25">
      <c r="A8692" s="9" t="s">
        <v>1017</v>
      </c>
      <c r="B8692" s="9" t="s">
        <v>47</v>
      </c>
      <c r="C8692" s="9" t="s">
        <v>42</v>
      </c>
      <c r="D8692" s="9" t="s">
        <v>43</v>
      </c>
      <c r="E8692" s="10">
        <v>8344.93</v>
      </c>
      <c r="F8692" s="10">
        <v>8034.6078431372534</v>
      </c>
      <c r="G8692" s="10">
        <v>310.32215686274685</v>
      </c>
      <c r="H8692" s="10">
        <v>8195.2999999999993</v>
      </c>
      <c r="I8692" s="10">
        <v>149.63000000000102</v>
      </c>
      <c r="J8692" s="10">
        <v>17748</v>
      </c>
      <c r="K8692" s="10">
        <v>17087.999999999996</v>
      </c>
      <c r="L8692" s="10">
        <v>660.00000000000364</v>
      </c>
      <c r="M8692" s="10">
        <v>17429.759999999998</v>
      </c>
      <c r="N8692" s="10">
        <v>318.2400000000016</v>
      </c>
    </row>
    <row r="8693" spans="1:14" x14ac:dyDescent="0.25">
      <c r="A8693" s="9" t="s">
        <v>1017</v>
      </c>
      <c r="B8693" s="9" t="s">
        <v>117</v>
      </c>
      <c r="C8693" s="9" t="s">
        <v>42</v>
      </c>
      <c r="D8693" s="9" t="s">
        <v>43</v>
      </c>
      <c r="E8693" s="10">
        <v>15053.79</v>
      </c>
      <c r="F8693" s="10">
        <v>14955.704433497536</v>
      </c>
      <c r="G8693" s="10">
        <v>98.085566502464644</v>
      </c>
      <c r="H8693" s="10">
        <v>15180.04</v>
      </c>
      <c r="I8693" s="10">
        <v>-126.25</v>
      </c>
      <c r="J8693" s="10">
        <v>17200</v>
      </c>
      <c r="K8693" s="10">
        <v>17088</v>
      </c>
      <c r="L8693" s="10">
        <v>112</v>
      </c>
      <c r="M8693" s="10">
        <v>17344.32</v>
      </c>
      <c r="N8693" s="10">
        <v>-144.31999999999971</v>
      </c>
    </row>
    <row r="8694" spans="1:14" x14ac:dyDescent="0.25">
      <c r="A8694" s="9" t="s">
        <v>1017</v>
      </c>
      <c r="B8694" s="9" t="s">
        <v>118</v>
      </c>
      <c r="C8694" s="9" t="s">
        <v>42</v>
      </c>
      <c r="D8694" s="9" t="s">
        <v>43</v>
      </c>
      <c r="E8694" s="10">
        <v>19408.5</v>
      </c>
      <c r="F8694" s="10">
        <v>19394.876847290641</v>
      </c>
      <c r="G8694" s="10">
        <v>13.623152709358692</v>
      </c>
      <c r="H8694" s="10">
        <v>19685.8</v>
      </c>
      <c r="I8694" s="10">
        <v>-277.29999999999927</v>
      </c>
      <c r="J8694" s="10">
        <v>1425</v>
      </c>
      <c r="K8694" s="10">
        <v>1424</v>
      </c>
      <c r="L8694" s="10">
        <v>1</v>
      </c>
      <c r="M8694" s="10">
        <v>1445.36</v>
      </c>
      <c r="N8694" s="10">
        <v>-20.3599999999999</v>
      </c>
    </row>
    <row r="8695" spans="1:14" x14ac:dyDescent="0.25">
      <c r="A8695" s="9" t="s">
        <v>1017</v>
      </c>
      <c r="B8695" s="9" t="s">
        <v>50</v>
      </c>
      <c r="C8695" s="9" t="s">
        <v>42</v>
      </c>
      <c r="D8695" s="9" t="s">
        <v>43</v>
      </c>
      <c r="E8695" s="10">
        <v>23257.71</v>
      </c>
      <c r="F8695" s="10">
        <v>22727.044776119405</v>
      </c>
      <c r="G8695" s="10">
        <v>530.66522388059457</v>
      </c>
      <c r="H8695" s="10">
        <v>22840.68</v>
      </c>
      <c r="I8695" s="10">
        <v>417.02999999999884</v>
      </c>
      <c r="J8695" s="10">
        <v>17487</v>
      </c>
      <c r="K8695" s="10">
        <v>17087.999999999996</v>
      </c>
      <c r="L8695" s="10">
        <v>399.00000000000364</v>
      </c>
      <c r="M8695" s="10">
        <v>17173.439999999999</v>
      </c>
      <c r="N8695" s="10">
        <v>313.56000000000131</v>
      </c>
    </row>
    <row r="8696" spans="1:14" x14ac:dyDescent="0.25">
      <c r="A8696" s="9" t="s">
        <v>1017</v>
      </c>
      <c r="B8696" s="9" t="s">
        <v>103</v>
      </c>
      <c r="C8696" s="9" t="s">
        <v>42</v>
      </c>
      <c r="D8696" s="9" t="s">
        <v>43</v>
      </c>
      <c r="E8696" s="10">
        <v>84063.82</v>
      </c>
      <c r="F8696" s="10">
        <v>81739.079207920789</v>
      </c>
      <c r="G8696" s="10">
        <v>2324.7407920792175</v>
      </c>
      <c r="H8696" s="10">
        <v>82556.47</v>
      </c>
      <c r="I8696" s="10">
        <v>1507.3500000000058</v>
      </c>
      <c r="J8696" s="10">
        <v>17574</v>
      </c>
      <c r="K8696" s="10">
        <v>17088</v>
      </c>
      <c r="L8696" s="10">
        <v>486</v>
      </c>
      <c r="M8696" s="10">
        <v>17258.88</v>
      </c>
      <c r="N8696" s="10">
        <v>315.11999999999898</v>
      </c>
    </row>
    <row r="8697" spans="1:14" x14ac:dyDescent="0.25">
      <c r="A8697" s="9" t="s">
        <v>1017</v>
      </c>
      <c r="B8697" s="9" t="s">
        <v>119</v>
      </c>
      <c r="C8697" s="9" t="s">
        <v>42</v>
      </c>
      <c r="D8697" s="9" t="s">
        <v>53</v>
      </c>
      <c r="E8697" s="10">
        <v>121798.68</v>
      </c>
      <c r="F8697" s="10">
        <v>120352.87562189055</v>
      </c>
      <c r="G8697" s="10">
        <v>1445.8043781094457</v>
      </c>
      <c r="H8697" s="10">
        <v>120954.64</v>
      </c>
      <c r="I8697" s="10">
        <v>844.0399999999936</v>
      </c>
      <c r="J8697" s="10">
        <v>12970</v>
      </c>
      <c r="K8697" s="10">
        <v>12816</v>
      </c>
      <c r="L8697" s="10">
        <v>154</v>
      </c>
      <c r="M8697" s="10">
        <v>12880.08</v>
      </c>
      <c r="N8697" s="10">
        <v>89.920000000000073</v>
      </c>
    </row>
    <row r="8698" spans="1:14" x14ac:dyDescent="0.25">
      <c r="A8698" s="9" t="s">
        <v>1017</v>
      </c>
      <c r="B8698" s="9" t="s">
        <v>54</v>
      </c>
      <c r="C8698" s="9" t="s">
        <v>42</v>
      </c>
      <c r="D8698" s="9" t="s">
        <v>55</v>
      </c>
      <c r="E8698" s="10">
        <v>862.77</v>
      </c>
      <c r="F8698" s="10">
        <v>845.85294117647061</v>
      </c>
      <c r="G8698" s="10">
        <v>16.917058823529374</v>
      </c>
      <c r="H8698" s="10">
        <v>862.77</v>
      </c>
      <c r="I8698" s="10">
        <v>0</v>
      </c>
      <c r="J8698" s="10">
        <v>156.86799999999999</v>
      </c>
      <c r="K8698" s="10">
        <v>153.79215686274509</v>
      </c>
      <c r="L8698" s="10">
        <v>3.0758431372549069</v>
      </c>
      <c r="M8698" s="10">
        <v>156.86799999999999</v>
      </c>
      <c r="N8698" s="10">
        <v>0</v>
      </c>
    </row>
    <row r="8699" spans="1:14" x14ac:dyDescent="0.25">
      <c r="A8699" s="9" t="s">
        <v>1018</v>
      </c>
      <c r="B8699" s="9" t="s">
        <v>25</v>
      </c>
      <c r="C8699" s="9" t="s">
        <v>26</v>
      </c>
      <c r="D8699" s="9" t="s">
        <v>27</v>
      </c>
      <c r="E8699" s="10">
        <v>178.14</v>
      </c>
      <c r="F8699" s="10">
        <v>0</v>
      </c>
      <c r="G8699" s="10">
        <v>178.14</v>
      </c>
      <c r="H8699" s="10">
        <v>0</v>
      </c>
      <c r="I8699" s="10">
        <v>178.14</v>
      </c>
      <c r="J8699" s="10">
        <v>0</v>
      </c>
      <c r="K8699" s="10">
        <v>0</v>
      </c>
      <c r="L8699" s="10">
        <v>0</v>
      </c>
      <c r="M8699" s="10">
        <v>0</v>
      </c>
      <c r="N8699" s="10">
        <v>0</v>
      </c>
    </row>
    <row r="8700" spans="1:14" x14ac:dyDescent="0.25">
      <c r="A8700" s="9" t="s">
        <v>1018</v>
      </c>
      <c r="B8700" s="9" t="s">
        <v>258</v>
      </c>
      <c r="C8700" s="9" t="s">
        <v>33</v>
      </c>
      <c r="D8700" s="9" t="s">
        <v>27</v>
      </c>
      <c r="E8700" s="10">
        <v>15.42</v>
      </c>
      <c r="F8700" s="10">
        <v>0</v>
      </c>
      <c r="G8700" s="10">
        <v>15.42</v>
      </c>
      <c r="H8700" s="10">
        <v>16.37</v>
      </c>
      <c r="I8700" s="10">
        <v>-0.95000000000000107</v>
      </c>
      <c r="J8700" s="10">
        <v>2.04</v>
      </c>
      <c r="K8700" s="10">
        <v>0</v>
      </c>
      <c r="L8700" s="10">
        <v>2.04</v>
      </c>
      <c r="M8700" s="10">
        <v>2.1659999999999999</v>
      </c>
      <c r="N8700" s="10">
        <v>-0.12599999999999989</v>
      </c>
    </row>
    <row r="8701" spans="1:14" x14ac:dyDescent="0.25">
      <c r="A8701" s="9" t="s">
        <v>1018</v>
      </c>
      <c r="B8701" s="9" t="s">
        <v>259</v>
      </c>
      <c r="C8701" s="9" t="s">
        <v>33</v>
      </c>
      <c r="D8701" s="9" t="s">
        <v>27</v>
      </c>
      <c r="E8701" s="10">
        <v>31.65</v>
      </c>
      <c r="F8701" s="10">
        <v>0</v>
      </c>
      <c r="G8701" s="10">
        <v>31.65</v>
      </c>
      <c r="H8701" s="10">
        <v>33.6</v>
      </c>
      <c r="I8701" s="10">
        <v>-1.9500000000000028</v>
      </c>
      <c r="J8701" s="10">
        <v>2.04</v>
      </c>
      <c r="K8701" s="10">
        <v>0</v>
      </c>
      <c r="L8701" s="10">
        <v>2.04</v>
      </c>
      <c r="M8701" s="10">
        <v>2.1659999999999999</v>
      </c>
      <c r="N8701" s="10">
        <v>-0.12599999999999989</v>
      </c>
    </row>
    <row r="8702" spans="1:14" x14ac:dyDescent="0.25">
      <c r="A8702" s="9" t="s">
        <v>1018</v>
      </c>
      <c r="B8702" s="9" t="s">
        <v>260</v>
      </c>
      <c r="C8702" s="9" t="s">
        <v>33</v>
      </c>
      <c r="D8702" s="9" t="s">
        <v>27</v>
      </c>
      <c r="E8702" s="10">
        <v>1247.67</v>
      </c>
      <c r="F8702" s="10">
        <v>0</v>
      </c>
      <c r="G8702" s="10">
        <v>1247.67</v>
      </c>
      <c r="H8702" s="10">
        <v>1324.47</v>
      </c>
      <c r="I8702" s="10">
        <v>-76.799999999999955</v>
      </c>
      <c r="J8702" s="10">
        <v>20.399999999999999</v>
      </c>
      <c r="K8702" s="10">
        <v>0</v>
      </c>
      <c r="L8702" s="10">
        <v>20.399999999999999</v>
      </c>
      <c r="M8702" s="10">
        <v>21.655999999999999</v>
      </c>
      <c r="N8702" s="10">
        <v>-1.2560000000000002</v>
      </c>
    </row>
    <row r="8703" spans="1:14" x14ac:dyDescent="0.25">
      <c r="A8703" s="9" t="s">
        <v>1018</v>
      </c>
      <c r="B8703" s="9" t="s">
        <v>101</v>
      </c>
      <c r="C8703" s="9" t="s">
        <v>39</v>
      </c>
      <c r="D8703" s="9" t="s">
        <v>43</v>
      </c>
      <c r="E8703" s="10">
        <v>-8098.5</v>
      </c>
      <c r="F8703" s="10">
        <v>0</v>
      </c>
      <c r="G8703" s="10">
        <v>-8098.5</v>
      </c>
      <c r="H8703" s="10">
        <v>-8098.45</v>
      </c>
      <c r="I8703" s="10">
        <v>-5.0000000000181899E-2</v>
      </c>
      <c r="J8703" s="10">
        <v>-10070</v>
      </c>
      <c r="K8703" s="10">
        <v>0</v>
      </c>
      <c r="L8703" s="10">
        <v>-10070</v>
      </c>
      <c r="M8703" s="10">
        <v>-10070</v>
      </c>
      <c r="N8703" s="10">
        <v>0</v>
      </c>
    </row>
    <row r="8704" spans="1:14" x14ac:dyDescent="0.25">
      <c r="A8704" s="9" t="s">
        <v>1018</v>
      </c>
      <c r="B8704" s="9" t="s">
        <v>262</v>
      </c>
      <c r="C8704" s="9" t="s">
        <v>42</v>
      </c>
      <c r="D8704" s="9" t="s">
        <v>43</v>
      </c>
      <c r="E8704" s="10">
        <v>787.94</v>
      </c>
      <c r="F8704" s="10">
        <v>787.72189349112421</v>
      </c>
      <c r="G8704" s="10">
        <v>0.2181065088758487</v>
      </c>
      <c r="H8704" s="10">
        <v>798.75</v>
      </c>
      <c r="I8704" s="10">
        <v>-10.809999999999945</v>
      </c>
      <c r="J8704" s="10">
        <v>1662</v>
      </c>
      <c r="K8704" s="10">
        <v>1661.550295857988</v>
      </c>
      <c r="L8704" s="10">
        <v>0.44970414201202402</v>
      </c>
      <c r="M8704" s="10">
        <v>1684.8119999999999</v>
      </c>
      <c r="N8704" s="10">
        <v>-22.811999999999898</v>
      </c>
    </row>
    <row r="8705" spans="1:14" x14ac:dyDescent="0.25">
      <c r="A8705" s="9" t="s">
        <v>1018</v>
      </c>
      <c r="B8705" s="9" t="s">
        <v>261</v>
      </c>
      <c r="C8705" s="9" t="s">
        <v>42</v>
      </c>
      <c r="D8705" s="9" t="s">
        <v>43</v>
      </c>
      <c r="E8705" s="10">
        <v>5837.68</v>
      </c>
      <c r="F8705" s="10">
        <v>5837.6748768472908</v>
      </c>
      <c r="G8705" s="10">
        <v>5.1231527095296769E-3</v>
      </c>
      <c r="H8705" s="10">
        <v>5925.24</v>
      </c>
      <c r="I8705" s="10">
        <v>-87.559999999999491</v>
      </c>
      <c r="J8705" s="10">
        <v>10070</v>
      </c>
      <c r="K8705" s="10">
        <v>10069.999999999998</v>
      </c>
      <c r="L8705" s="10">
        <v>1.8189894035458565E-12</v>
      </c>
      <c r="M8705" s="10">
        <v>10221.049999999999</v>
      </c>
      <c r="N8705" s="10">
        <v>-151.04999999999927</v>
      </c>
    </row>
    <row r="8706" spans="1:14" x14ac:dyDescent="0.25">
      <c r="A8706" s="9" t="s">
        <v>1019</v>
      </c>
      <c r="B8706" s="9" t="s">
        <v>25</v>
      </c>
      <c r="C8706" s="9" t="s">
        <v>26</v>
      </c>
      <c r="D8706" s="9" t="s">
        <v>27</v>
      </c>
      <c r="E8706" s="10">
        <v>-1368.63</v>
      </c>
      <c r="F8706" s="10">
        <v>0</v>
      </c>
      <c r="G8706" s="10">
        <v>-1368.63</v>
      </c>
      <c r="H8706" s="10">
        <v>0</v>
      </c>
      <c r="I8706" s="10">
        <v>-1368.63</v>
      </c>
      <c r="J8706" s="10">
        <v>0</v>
      </c>
      <c r="K8706" s="10">
        <v>0</v>
      </c>
      <c r="L8706" s="10">
        <v>0</v>
      </c>
      <c r="M8706" s="10">
        <v>0</v>
      </c>
      <c r="N8706" s="10">
        <v>0</v>
      </c>
    </row>
    <row r="8707" spans="1:14" x14ac:dyDescent="0.25">
      <c r="A8707" s="9" t="s">
        <v>1019</v>
      </c>
      <c r="B8707" s="9" t="s">
        <v>258</v>
      </c>
      <c r="C8707" s="9" t="s">
        <v>33</v>
      </c>
      <c r="D8707" s="9" t="s">
        <v>27</v>
      </c>
      <c r="E8707" s="10">
        <v>42.5</v>
      </c>
      <c r="F8707" s="10">
        <v>0</v>
      </c>
      <c r="G8707" s="10">
        <v>42.5</v>
      </c>
      <c r="H8707" s="10">
        <v>45.07</v>
      </c>
      <c r="I8707" s="10">
        <v>-2.5700000000000003</v>
      </c>
      <c r="J8707" s="10">
        <v>5.6210000000000004</v>
      </c>
      <c r="K8707" s="10">
        <v>0</v>
      </c>
      <c r="L8707" s="10">
        <v>5.6210000000000004</v>
      </c>
      <c r="M8707" s="10">
        <v>5.9630000000000001</v>
      </c>
      <c r="N8707" s="10">
        <v>-0.34199999999999964</v>
      </c>
    </row>
    <row r="8708" spans="1:14" x14ac:dyDescent="0.25">
      <c r="A8708" s="9" t="s">
        <v>1019</v>
      </c>
      <c r="B8708" s="9" t="s">
        <v>259</v>
      </c>
      <c r="C8708" s="9" t="s">
        <v>33</v>
      </c>
      <c r="D8708" s="9" t="s">
        <v>27</v>
      </c>
      <c r="E8708" s="10">
        <v>87.21</v>
      </c>
      <c r="F8708" s="10">
        <v>0</v>
      </c>
      <c r="G8708" s="10">
        <v>87.21</v>
      </c>
      <c r="H8708" s="10">
        <v>92.5</v>
      </c>
      <c r="I8708" s="10">
        <v>-5.2900000000000063</v>
      </c>
      <c r="J8708" s="10">
        <v>5.6210000000000004</v>
      </c>
      <c r="K8708" s="10">
        <v>0</v>
      </c>
      <c r="L8708" s="10">
        <v>5.6210000000000004</v>
      </c>
      <c r="M8708" s="10">
        <v>5.9630000000000001</v>
      </c>
      <c r="N8708" s="10">
        <v>-0.34199999999999964</v>
      </c>
    </row>
    <row r="8709" spans="1:14" x14ac:dyDescent="0.25">
      <c r="A8709" s="9" t="s">
        <v>1019</v>
      </c>
      <c r="B8709" s="9" t="s">
        <v>260</v>
      </c>
      <c r="C8709" s="9" t="s">
        <v>33</v>
      </c>
      <c r="D8709" s="9" t="s">
        <v>27</v>
      </c>
      <c r="E8709" s="10">
        <v>3437.83</v>
      </c>
      <c r="F8709" s="10">
        <v>0</v>
      </c>
      <c r="G8709" s="10">
        <v>3437.83</v>
      </c>
      <c r="H8709" s="10">
        <v>3645.9</v>
      </c>
      <c r="I8709" s="10">
        <v>-208.07000000000016</v>
      </c>
      <c r="J8709" s="10">
        <v>56.21</v>
      </c>
      <c r="K8709" s="10">
        <v>0</v>
      </c>
      <c r="L8709" s="10">
        <v>56.21</v>
      </c>
      <c r="M8709" s="10">
        <v>59.612000000000002</v>
      </c>
      <c r="N8709" s="10">
        <v>-3.402000000000001</v>
      </c>
    </row>
    <row r="8710" spans="1:14" x14ac:dyDescent="0.25">
      <c r="A8710" s="9" t="s">
        <v>1019</v>
      </c>
      <c r="B8710" s="9" t="s">
        <v>298</v>
      </c>
      <c r="C8710" s="9" t="s">
        <v>39</v>
      </c>
      <c r="D8710" s="9" t="s">
        <v>43</v>
      </c>
      <c r="E8710" s="10">
        <v>-23886.05</v>
      </c>
      <c r="F8710" s="10">
        <v>0</v>
      </c>
      <c r="G8710" s="10">
        <v>-23886.05</v>
      </c>
      <c r="H8710" s="10">
        <v>-23886.07</v>
      </c>
      <c r="I8710" s="10">
        <v>2.0000000000436557E-2</v>
      </c>
      <c r="J8710" s="10">
        <v>-27720</v>
      </c>
      <c r="K8710" s="10">
        <v>0</v>
      </c>
      <c r="L8710" s="10">
        <v>-27720</v>
      </c>
      <c r="M8710" s="10">
        <v>-27720</v>
      </c>
      <c r="N8710" s="10">
        <v>0</v>
      </c>
    </row>
    <row r="8711" spans="1:14" x14ac:dyDescent="0.25">
      <c r="A8711" s="9" t="s">
        <v>1019</v>
      </c>
      <c r="B8711" s="9" t="s">
        <v>323</v>
      </c>
      <c r="C8711" s="9" t="s">
        <v>42</v>
      </c>
      <c r="D8711" s="9" t="s">
        <v>43</v>
      </c>
      <c r="E8711" s="10">
        <v>19329.52</v>
      </c>
      <c r="F8711" s="10">
        <v>0</v>
      </c>
      <c r="G8711" s="10">
        <v>19329.52</v>
      </c>
      <c r="H8711" s="10">
        <v>0</v>
      </c>
      <c r="I8711" s="10">
        <v>19329.52</v>
      </c>
      <c r="J8711" s="10">
        <v>28215</v>
      </c>
      <c r="K8711" s="10">
        <v>0</v>
      </c>
      <c r="L8711" s="10">
        <v>28215</v>
      </c>
      <c r="M8711" s="10">
        <v>0</v>
      </c>
      <c r="N8711" s="10">
        <v>28215</v>
      </c>
    </row>
    <row r="8712" spans="1:14" x14ac:dyDescent="0.25">
      <c r="A8712" s="9" t="s">
        <v>1019</v>
      </c>
      <c r="B8712" s="9" t="s">
        <v>262</v>
      </c>
      <c r="C8712" s="9" t="s">
        <v>42</v>
      </c>
      <c r="D8712" s="9" t="s">
        <v>43</v>
      </c>
      <c r="E8712" s="10">
        <v>2357.62</v>
      </c>
      <c r="F8712" s="10">
        <v>2316.4891518737672</v>
      </c>
      <c r="G8712" s="10">
        <v>41.13084812623265</v>
      </c>
      <c r="H8712" s="10">
        <v>2348.92</v>
      </c>
      <c r="I8712" s="10">
        <v>8.6999999999998181</v>
      </c>
      <c r="J8712" s="10">
        <v>4655</v>
      </c>
      <c r="K8712" s="10">
        <v>4573.7998027613412</v>
      </c>
      <c r="L8712" s="10">
        <v>81.200197238658802</v>
      </c>
      <c r="M8712" s="10">
        <v>4637.8329999999996</v>
      </c>
      <c r="N8712" s="10">
        <v>17.167000000000371</v>
      </c>
    </row>
    <row r="8713" spans="1:14" x14ac:dyDescent="0.25">
      <c r="A8713" s="9" t="s">
        <v>1019</v>
      </c>
      <c r="B8713" s="9" t="s">
        <v>879</v>
      </c>
      <c r="C8713" s="9" t="s">
        <v>42</v>
      </c>
      <c r="D8713" s="9" t="s">
        <v>43</v>
      </c>
      <c r="E8713" s="10">
        <v>0</v>
      </c>
      <c r="F8713" s="10">
        <v>17491.320197044333</v>
      </c>
      <c r="G8713" s="10">
        <v>-17491.320197044333</v>
      </c>
      <c r="H8713" s="10">
        <v>17753.689999999999</v>
      </c>
      <c r="I8713" s="10">
        <v>-17753.689999999999</v>
      </c>
      <c r="J8713" s="10">
        <v>0</v>
      </c>
      <c r="K8713" s="10">
        <v>27720</v>
      </c>
      <c r="L8713" s="10">
        <v>-27720</v>
      </c>
      <c r="M8713" s="10">
        <v>28135.8</v>
      </c>
      <c r="N8713" s="10">
        <v>-28135.8</v>
      </c>
    </row>
    <row r="8714" spans="1:14" x14ac:dyDescent="0.25">
      <c r="A8714" s="9" t="s">
        <v>1020</v>
      </c>
      <c r="B8714" s="9" t="s">
        <v>25</v>
      </c>
      <c r="C8714" s="9" t="s">
        <v>26</v>
      </c>
      <c r="D8714" s="9" t="s">
        <v>27</v>
      </c>
      <c r="E8714" s="10">
        <v>726.93</v>
      </c>
      <c r="F8714" s="10">
        <v>0</v>
      </c>
      <c r="G8714" s="10">
        <v>726.93</v>
      </c>
      <c r="H8714" s="10">
        <v>0</v>
      </c>
      <c r="I8714" s="10">
        <v>726.93</v>
      </c>
      <c r="J8714" s="10">
        <v>0</v>
      </c>
      <c r="K8714" s="10">
        <v>0</v>
      </c>
      <c r="L8714" s="10">
        <v>0</v>
      </c>
      <c r="M8714" s="10">
        <v>0</v>
      </c>
      <c r="N8714" s="10">
        <v>0</v>
      </c>
    </row>
    <row r="8715" spans="1:14" x14ac:dyDescent="0.25">
      <c r="A8715" s="9" t="s">
        <v>1020</v>
      </c>
      <c r="B8715" s="9" t="s">
        <v>258</v>
      </c>
      <c r="C8715" s="9" t="s">
        <v>33</v>
      </c>
      <c r="D8715" s="9" t="s">
        <v>27</v>
      </c>
      <c r="E8715" s="10">
        <v>60.71</v>
      </c>
      <c r="F8715" s="10">
        <v>0</v>
      </c>
      <c r="G8715" s="10">
        <v>60.71</v>
      </c>
      <c r="H8715" s="10">
        <v>64.39</v>
      </c>
      <c r="I8715" s="10">
        <v>-3.6799999999999997</v>
      </c>
      <c r="J8715" s="10">
        <v>8.0299999999999994</v>
      </c>
      <c r="K8715" s="10">
        <v>0</v>
      </c>
      <c r="L8715" s="10">
        <v>8.0299999999999994</v>
      </c>
      <c r="M8715" s="10">
        <v>8.5180000000000007</v>
      </c>
      <c r="N8715" s="10">
        <v>-0.48800000000000132</v>
      </c>
    </row>
    <row r="8716" spans="1:14" x14ac:dyDescent="0.25">
      <c r="A8716" s="9" t="s">
        <v>1020</v>
      </c>
      <c r="B8716" s="9" t="s">
        <v>259</v>
      </c>
      <c r="C8716" s="9" t="s">
        <v>33</v>
      </c>
      <c r="D8716" s="9" t="s">
        <v>27</v>
      </c>
      <c r="E8716" s="10">
        <v>124.58</v>
      </c>
      <c r="F8716" s="10">
        <v>0</v>
      </c>
      <c r="G8716" s="10">
        <v>124.58</v>
      </c>
      <c r="H8716" s="10">
        <v>132.15</v>
      </c>
      <c r="I8716" s="10">
        <v>-7.5700000000000074</v>
      </c>
      <c r="J8716" s="10">
        <v>8.0299999999999994</v>
      </c>
      <c r="K8716" s="10">
        <v>0</v>
      </c>
      <c r="L8716" s="10">
        <v>8.0299999999999994</v>
      </c>
      <c r="M8716" s="10">
        <v>8.5180000000000007</v>
      </c>
      <c r="N8716" s="10">
        <v>-0.48800000000000132</v>
      </c>
    </row>
    <row r="8717" spans="1:14" x14ac:dyDescent="0.25">
      <c r="A8717" s="9" t="s">
        <v>1020</v>
      </c>
      <c r="B8717" s="9" t="s">
        <v>260</v>
      </c>
      <c r="C8717" s="9" t="s">
        <v>33</v>
      </c>
      <c r="D8717" s="9" t="s">
        <v>27</v>
      </c>
      <c r="E8717" s="10">
        <v>4911.1899999999996</v>
      </c>
      <c r="F8717" s="10">
        <v>0</v>
      </c>
      <c r="G8717" s="10">
        <v>4911.1899999999996</v>
      </c>
      <c r="H8717" s="10">
        <v>5208.43</v>
      </c>
      <c r="I8717" s="10">
        <v>-297.24000000000069</v>
      </c>
      <c r="J8717" s="10">
        <v>80.3</v>
      </c>
      <c r="K8717" s="10">
        <v>0</v>
      </c>
      <c r="L8717" s="10">
        <v>80.3</v>
      </c>
      <c r="M8717" s="10">
        <v>85.16</v>
      </c>
      <c r="N8717" s="10">
        <v>-4.8599999999999994</v>
      </c>
    </row>
    <row r="8718" spans="1:14" x14ac:dyDescent="0.25">
      <c r="A8718" s="9" t="s">
        <v>1020</v>
      </c>
      <c r="B8718" s="9" t="s">
        <v>284</v>
      </c>
      <c r="C8718" s="9" t="s">
        <v>39</v>
      </c>
      <c r="D8718" s="9" t="s">
        <v>43</v>
      </c>
      <c r="E8718" s="10">
        <v>-37449.72</v>
      </c>
      <c r="F8718" s="10">
        <v>0</v>
      </c>
      <c r="G8718" s="10">
        <v>-37449.72</v>
      </c>
      <c r="H8718" s="10">
        <v>-37449.72</v>
      </c>
      <c r="I8718" s="10">
        <v>0</v>
      </c>
      <c r="J8718" s="10">
        <v>-39600</v>
      </c>
      <c r="K8718" s="10">
        <v>0</v>
      </c>
      <c r="L8718" s="10">
        <v>-39600</v>
      </c>
      <c r="M8718" s="10">
        <v>-39600</v>
      </c>
      <c r="N8718" s="10">
        <v>0</v>
      </c>
    </row>
    <row r="8719" spans="1:14" x14ac:dyDescent="0.25">
      <c r="A8719" s="9" t="s">
        <v>1020</v>
      </c>
      <c r="B8719" s="9" t="s">
        <v>266</v>
      </c>
      <c r="C8719" s="9" t="s">
        <v>42</v>
      </c>
      <c r="D8719" s="9" t="s">
        <v>43</v>
      </c>
      <c r="E8719" s="10">
        <v>3142.77</v>
      </c>
      <c r="F8719" s="10">
        <v>3155.3353057199211</v>
      </c>
      <c r="G8719" s="10">
        <v>-12.565305719921071</v>
      </c>
      <c r="H8719" s="10">
        <v>3199.51</v>
      </c>
      <c r="I8719" s="10">
        <v>-56.740000000000236</v>
      </c>
      <c r="J8719" s="10">
        <v>6508</v>
      </c>
      <c r="K8719" s="10">
        <v>6533.9999999999991</v>
      </c>
      <c r="L8719" s="10">
        <v>-25.999999999999091</v>
      </c>
      <c r="M8719" s="10">
        <v>6625.4759999999997</v>
      </c>
      <c r="N8719" s="10">
        <v>-117.47599999999966</v>
      </c>
    </row>
    <row r="8720" spans="1:14" x14ac:dyDescent="0.25">
      <c r="A8720" s="9" t="s">
        <v>1020</v>
      </c>
      <c r="B8720" s="9" t="s">
        <v>456</v>
      </c>
      <c r="C8720" s="9" t="s">
        <v>42</v>
      </c>
      <c r="D8720" s="9" t="s">
        <v>43</v>
      </c>
      <c r="E8720" s="10">
        <v>28483.54</v>
      </c>
      <c r="F8720" s="10">
        <v>28418.935960591134</v>
      </c>
      <c r="G8720" s="10">
        <v>64.604039408866811</v>
      </c>
      <c r="H8720" s="10">
        <v>28845.22</v>
      </c>
      <c r="I8720" s="10">
        <v>-361.68000000000029</v>
      </c>
      <c r="J8720" s="10">
        <v>39690</v>
      </c>
      <c r="K8720" s="10">
        <v>39600</v>
      </c>
      <c r="L8720" s="10">
        <v>90</v>
      </c>
      <c r="M8720" s="10">
        <v>40194</v>
      </c>
      <c r="N8720" s="10">
        <v>-504</v>
      </c>
    </row>
    <row r="8721" spans="1:14" x14ac:dyDescent="0.25">
      <c r="A8721" s="9" t="s">
        <v>1021</v>
      </c>
      <c r="B8721" s="9" t="s">
        <v>25</v>
      </c>
      <c r="C8721" s="9" t="s">
        <v>26</v>
      </c>
      <c r="D8721" s="9" t="s">
        <v>27</v>
      </c>
      <c r="E8721" s="10">
        <v>-532</v>
      </c>
      <c r="F8721" s="10">
        <v>0</v>
      </c>
      <c r="G8721" s="10">
        <v>-532</v>
      </c>
      <c r="H8721" s="10">
        <v>0</v>
      </c>
      <c r="I8721" s="10">
        <v>-532</v>
      </c>
      <c r="J8721" s="10">
        <v>0</v>
      </c>
      <c r="K8721" s="10">
        <v>0</v>
      </c>
      <c r="L8721" s="10">
        <v>0</v>
      </c>
      <c r="M8721" s="10">
        <v>0</v>
      </c>
      <c r="N8721" s="10">
        <v>0</v>
      </c>
    </row>
    <row r="8722" spans="1:14" x14ac:dyDescent="0.25">
      <c r="A8722" s="9" t="s">
        <v>1021</v>
      </c>
      <c r="B8722" s="9" t="s">
        <v>258</v>
      </c>
      <c r="C8722" s="9" t="s">
        <v>33</v>
      </c>
      <c r="D8722" s="9" t="s">
        <v>27</v>
      </c>
      <c r="E8722" s="10">
        <v>204.34</v>
      </c>
      <c r="F8722" s="10">
        <v>0</v>
      </c>
      <c r="G8722" s="10">
        <v>204.34</v>
      </c>
      <c r="H8722" s="10">
        <v>193.52</v>
      </c>
      <c r="I8722" s="10">
        <v>10.819999999999993</v>
      </c>
      <c r="J8722" s="10">
        <v>27.024999999999999</v>
      </c>
      <c r="K8722" s="10">
        <v>0</v>
      </c>
      <c r="L8722" s="10">
        <v>27.024999999999999</v>
      </c>
      <c r="M8722" s="10">
        <v>25.6</v>
      </c>
      <c r="N8722" s="10">
        <v>1.4249999999999972</v>
      </c>
    </row>
    <row r="8723" spans="1:14" x14ac:dyDescent="0.25">
      <c r="A8723" s="9" t="s">
        <v>1021</v>
      </c>
      <c r="B8723" s="9" t="s">
        <v>259</v>
      </c>
      <c r="C8723" s="9" t="s">
        <v>33</v>
      </c>
      <c r="D8723" s="9" t="s">
        <v>27</v>
      </c>
      <c r="E8723" s="10">
        <v>419.28</v>
      </c>
      <c r="F8723" s="10">
        <v>0</v>
      </c>
      <c r="G8723" s="10">
        <v>419.28</v>
      </c>
      <c r="H8723" s="10">
        <v>397.15</v>
      </c>
      <c r="I8723" s="10">
        <v>22.129999999999995</v>
      </c>
      <c r="J8723" s="10">
        <v>27.024999999999999</v>
      </c>
      <c r="K8723" s="10">
        <v>0</v>
      </c>
      <c r="L8723" s="10">
        <v>27.024999999999999</v>
      </c>
      <c r="M8723" s="10">
        <v>25.6</v>
      </c>
      <c r="N8723" s="10">
        <v>1.4249999999999972</v>
      </c>
    </row>
    <row r="8724" spans="1:14" x14ac:dyDescent="0.25">
      <c r="A8724" s="9" t="s">
        <v>1021</v>
      </c>
      <c r="B8724" s="9" t="s">
        <v>260</v>
      </c>
      <c r="C8724" s="9" t="s">
        <v>33</v>
      </c>
      <c r="D8724" s="9" t="s">
        <v>27</v>
      </c>
      <c r="E8724" s="10">
        <v>16528.63</v>
      </c>
      <c r="F8724" s="10">
        <v>0</v>
      </c>
      <c r="G8724" s="10">
        <v>16528.63</v>
      </c>
      <c r="H8724" s="10">
        <v>15653.57</v>
      </c>
      <c r="I8724" s="10">
        <v>875.06000000000131</v>
      </c>
      <c r="J8724" s="10">
        <v>270.25</v>
      </c>
      <c r="K8724" s="10">
        <v>0</v>
      </c>
      <c r="L8724" s="10">
        <v>270.25</v>
      </c>
      <c r="M8724" s="10">
        <v>255.94200000000001</v>
      </c>
      <c r="N8724" s="10">
        <v>14.307999999999993</v>
      </c>
    </row>
    <row r="8725" spans="1:14" x14ac:dyDescent="0.25">
      <c r="A8725" s="9" t="s">
        <v>1021</v>
      </c>
      <c r="B8725" s="9" t="s">
        <v>101</v>
      </c>
      <c r="C8725" s="9" t="s">
        <v>39</v>
      </c>
      <c r="D8725" s="9" t="s">
        <v>43</v>
      </c>
      <c r="E8725" s="10">
        <v>-96358.11</v>
      </c>
      <c r="F8725" s="10">
        <v>0</v>
      </c>
      <c r="G8725" s="10">
        <v>-96358.11</v>
      </c>
      <c r="H8725" s="10">
        <v>-96358.35</v>
      </c>
      <c r="I8725" s="10">
        <v>0.24000000000523869</v>
      </c>
      <c r="J8725" s="10">
        <v>-119015</v>
      </c>
      <c r="K8725" s="10">
        <v>0</v>
      </c>
      <c r="L8725" s="10">
        <v>-119015</v>
      </c>
      <c r="M8725" s="10">
        <v>-119015</v>
      </c>
      <c r="N8725" s="10">
        <v>0</v>
      </c>
    </row>
    <row r="8726" spans="1:14" x14ac:dyDescent="0.25">
      <c r="A8726" s="9" t="s">
        <v>1021</v>
      </c>
      <c r="B8726" s="9" t="s">
        <v>262</v>
      </c>
      <c r="C8726" s="9" t="s">
        <v>42</v>
      </c>
      <c r="D8726" s="9" t="s">
        <v>43</v>
      </c>
      <c r="E8726" s="10">
        <v>9946.57</v>
      </c>
      <c r="F8726" s="10">
        <v>9945.7889546351089</v>
      </c>
      <c r="G8726" s="10">
        <v>0.78104536489081511</v>
      </c>
      <c r="H8726" s="10">
        <v>10085.030000000001</v>
      </c>
      <c r="I8726" s="10">
        <v>-138.46000000000095</v>
      </c>
      <c r="J8726" s="10">
        <v>19639</v>
      </c>
      <c r="K8726" s="10">
        <v>19637.475345167655</v>
      </c>
      <c r="L8726" s="10">
        <v>1.5246548323448224</v>
      </c>
      <c r="M8726" s="10">
        <v>19912.400000000001</v>
      </c>
      <c r="N8726" s="10">
        <v>-273.40000000000146</v>
      </c>
    </row>
    <row r="8727" spans="1:14" x14ac:dyDescent="0.25">
      <c r="A8727" s="9" t="s">
        <v>1021</v>
      </c>
      <c r="B8727" s="9" t="s">
        <v>261</v>
      </c>
      <c r="C8727" s="9" t="s">
        <v>42</v>
      </c>
      <c r="D8727" s="9" t="s">
        <v>43</v>
      </c>
      <c r="E8727" s="10">
        <v>69791.289999999994</v>
      </c>
      <c r="F8727" s="10">
        <v>68994.187192118232</v>
      </c>
      <c r="G8727" s="10">
        <v>797.10280788176169</v>
      </c>
      <c r="H8727" s="10">
        <v>70029.100000000006</v>
      </c>
      <c r="I8727" s="10">
        <v>-237.81000000001222</v>
      </c>
      <c r="J8727" s="10">
        <v>120390</v>
      </c>
      <c r="K8727" s="10">
        <v>119015</v>
      </c>
      <c r="L8727" s="10">
        <v>1375</v>
      </c>
      <c r="M8727" s="10">
        <v>120800.22500000001</v>
      </c>
      <c r="N8727" s="10">
        <v>-410.22500000000582</v>
      </c>
    </row>
    <row r="8728" spans="1:14" x14ac:dyDescent="0.25">
      <c r="A8728" s="9" t="s">
        <v>1022</v>
      </c>
      <c r="B8728" s="9" t="s">
        <v>25</v>
      </c>
      <c r="C8728" s="9" t="s">
        <v>26</v>
      </c>
      <c r="D8728" s="9" t="s">
        <v>27</v>
      </c>
      <c r="E8728" s="10">
        <v>1806.24</v>
      </c>
      <c r="F8728" s="10">
        <v>0</v>
      </c>
      <c r="G8728" s="10">
        <v>1806.24</v>
      </c>
      <c r="H8728" s="10">
        <v>0</v>
      </c>
      <c r="I8728" s="10">
        <v>1806.24</v>
      </c>
      <c r="J8728" s="10">
        <v>0</v>
      </c>
      <c r="K8728" s="10">
        <v>0</v>
      </c>
      <c r="L8728" s="10">
        <v>0</v>
      </c>
      <c r="M8728" s="10">
        <v>0</v>
      </c>
      <c r="N8728" s="10">
        <v>0</v>
      </c>
    </row>
    <row r="8729" spans="1:14" x14ac:dyDescent="0.25">
      <c r="A8729" s="9" t="s">
        <v>1022</v>
      </c>
      <c r="B8729" s="9" t="s">
        <v>258</v>
      </c>
      <c r="C8729" s="9" t="s">
        <v>33</v>
      </c>
      <c r="D8729" s="9" t="s">
        <v>27</v>
      </c>
      <c r="E8729" s="10">
        <v>185.09</v>
      </c>
      <c r="F8729" s="10">
        <v>0</v>
      </c>
      <c r="G8729" s="10">
        <v>185.09</v>
      </c>
      <c r="H8729" s="10">
        <v>194.63</v>
      </c>
      <c r="I8729" s="10">
        <v>-9.539999999999992</v>
      </c>
      <c r="J8729" s="10">
        <v>24.48</v>
      </c>
      <c r="K8729" s="10">
        <v>0</v>
      </c>
      <c r="L8729" s="10">
        <v>24.48</v>
      </c>
      <c r="M8729" s="10">
        <v>25.747</v>
      </c>
      <c r="N8729" s="10">
        <v>-1.2669999999999995</v>
      </c>
    </row>
    <row r="8730" spans="1:14" x14ac:dyDescent="0.25">
      <c r="A8730" s="9" t="s">
        <v>1022</v>
      </c>
      <c r="B8730" s="9" t="s">
        <v>259</v>
      </c>
      <c r="C8730" s="9" t="s">
        <v>33</v>
      </c>
      <c r="D8730" s="9" t="s">
        <v>27</v>
      </c>
      <c r="E8730" s="10">
        <v>379.79</v>
      </c>
      <c r="F8730" s="10">
        <v>0</v>
      </c>
      <c r="G8730" s="10">
        <v>379.79</v>
      </c>
      <c r="H8730" s="10">
        <v>399.44</v>
      </c>
      <c r="I8730" s="10">
        <v>-19.649999999999977</v>
      </c>
      <c r="J8730" s="10">
        <v>24.48</v>
      </c>
      <c r="K8730" s="10">
        <v>0</v>
      </c>
      <c r="L8730" s="10">
        <v>24.48</v>
      </c>
      <c r="M8730" s="10">
        <v>25.747</v>
      </c>
      <c r="N8730" s="10">
        <v>-1.2669999999999995</v>
      </c>
    </row>
    <row r="8731" spans="1:14" x14ac:dyDescent="0.25">
      <c r="A8731" s="9" t="s">
        <v>1022</v>
      </c>
      <c r="B8731" s="9" t="s">
        <v>260</v>
      </c>
      <c r="C8731" s="9" t="s">
        <v>33</v>
      </c>
      <c r="D8731" s="9" t="s">
        <v>27</v>
      </c>
      <c r="E8731" s="10">
        <v>14972.09</v>
      </c>
      <c r="F8731" s="10">
        <v>0</v>
      </c>
      <c r="G8731" s="10">
        <v>14972.09</v>
      </c>
      <c r="H8731" s="10">
        <v>15743.66</v>
      </c>
      <c r="I8731" s="10">
        <v>-771.56999999999971</v>
      </c>
      <c r="J8731" s="10">
        <v>244.8</v>
      </c>
      <c r="K8731" s="10">
        <v>0</v>
      </c>
      <c r="L8731" s="10">
        <v>244.8</v>
      </c>
      <c r="M8731" s="10">
        <v>257.41500000000002</v>
      </c>
      <c r="N8731" s="10">
        <v>-12.615000000000009</v>
      </c>
    </row>
    <row r="8732" spans="1:14" x14ac:dyDescent="0.25">
      <c r="A8732" s="9" t="s">
        <v>1022</v>
      </c>
      <c r="B8732" s="9" t="s">
        <v>101</v>
      </c>
      <c r="C8732" s="9" t="s">
        <v>39</v>
      </c>
      <c r="D8732" s="9" t="s">
        <v>43</v>
      </c>
      <c r="E8732" s="10">
        <v>-96912.71</v>
      </c>
      <c r="F8732" s="10">
        <v>0</v>
      </c>
      <c r="G8732" s="10">
        <v>-96912.71</v>
      </c>
      <c r="H8732" s="10">
        <v>-96912.95</v>
      </c>
      <c r="I8732" s="10">
        <v>0.23999999999068677</v>
      </c>
      <c r="J8732" s="10">
        <v>-119700</v>
      </c>
      <c r="K8732" s="10">
        <v>0</v>
      </c>
      <c r="L8732" s="10">
        <v>-119700</v>
      </c>
      <c r="M8732" s="10">
        <v>-119700</v>
      </c>
      <c r="N8732" s="10">
        <v>0</v>
      </c>
    </row>
    <row r="8733" spans="1:14" x14ac:dyDescent="0.25">
      <c r="A8733" s="9" t="s">
        <v>1022</v>
      </c>
      <c r="B8733" s="9" t="s">
        <v>262</v>
      </c>
      <c r="C8733" s="9" t="s">
        <v>42</v>
      </c>
      <c r="D8733" s="9" t="s">
        <v>43</v>
      </c>
      <c r="E8733" s="10">
        <v>10004.299999999999</v>
      </c>
      <c r="F8733" s="10">
        <v>10003.037475345167</v>
      </c>
      <c r="G8733" s="10">
        <v>1.2625246548323048</v>
      </c>
      <c r="H8733" s="10">
        <v>10143.08</v>
      </c>
      <c r="I8733" s="10">
        <v>-138.78000000000065</v>
      </c>
      <c r="J8733" s="10">
        <v>19753</v>
      </c>
      <c r="K8733" s="10">
        <v>19750.5</v>
      </c>
      <c r="L8733" s="10">
        <v>2.5</v>
      </c>
      <c r="M8733" s="10">
        <v>20027.007000000001</v>
      </c>
      <c r="N8733" s="10">
        <v>-274.00700000000143</v>
      </c>
    </row>
    <row r="8734" spans="1:14" x14ac:dyDescent="0.25">
      <c r="A8734" s="9" t="s">
        <v>1022</v>
      </c>
      <c r="B8734" s="9" t="s">
        <v>261</v>
      </c>
      <c r="C8734" s="9" t="s">
        <v>42</v>
      </c>
      <c r="D8734" s="9" t="s">
        <v>43</v>
      </c>
      <c r="E8734" s="10">
        <v>69565.2</v>
      </c>
      <c r="F8734" s="10">
        <v>69391.290640394087</v>
      </c>
      <c r="G8734" s="10">
        <v>173.90935960591014</v>
      </c>
      <c r="H8734" s="10">
        <v>70432.160000000003</v>
      </c>
      <c r="I8734" s="10">
        <v>-866.9600000000064</v>
      </c>
      <c r="J8734" s="10">
        <v>120000</v>
      </c>
      <c r="K8734" s="10">
        <v>119700</v>
      </c>
      <c r="L8734" s="10">
        <v>300</v>
      </c>
      <c r="M8734" s="10">
        <v>121495.5</v>
      </c>
      <c r="N8734" s="10">
        <v>-1495.5</v>
      </c>
    </row>
    <row r="8735" spans="1:14" x14ac:dyDescent="0.25">
      <c r="A8735" s="9" t="s">
        <v>1023</v>
      </c>
      <c r="B8735" s="9" t="s">
        <v>25</v>
      </c>
      <c r="C8735" s="9" t="s">
        <v>26</v>
      </c>
      <c r="D8735" s="9" t="s">
        <v>27</v>
      </c>
      <c r="E8735" s="10">
        <v>649.87</v>
      </c>
      <c r="F8735" s="10">
        <v>0</v>
      </c>
      <c r="G8735" s="10">
        <v>649.87</v>
      </c>
      <c r="H8735" s="10">
        <v>0</v>
      </c>
      <c r="I8735" s="10">
        <v>649.87</v>
      </c>
      <c r="J8735" s="10">
        <v>0</v>
      </c>
      <c r="K8735" s="10">
        <v>0</v>
      </c>
      <c r="L8735" s="10">
        <v>0</v>
      </c>
      <c r="M8735" s="10">
        <v>0</v>
      </c>
      <c r="N8735" s="10">
        <v>0</v>
      </c>
    </row>
    <row r="8736" spans="1:14" x14ac:dyDescent="0.25">
      <c r="A8736" s="9" t="s">
        <v>1023</v>
      </c>
      <c r="B8736" s="9" t="s">
        <v>258</v>
      </c>
      <c r="C8736" s="9" t="s">
        <v>33</v>
      </c>
      <c r="D8736" s="9" t="s">
        <v>27</v>
      </c>
      <c r="E8736" s="10">
        <v>118.56</v>
      </c>
      <c r="F8736" s="10">
        <v>0</v>
      </c>
      <c r="G8736" s="10">
        <v>118.56</v>
      </c>
      <c r="H8736" s="10">
        <v>117</v>
      </c>
      <c r="I8736" s="10">
        <v>1.5600000000000023</v>
      </c>
      <c r="J8736" s="10">
        <v>15.680999999999999</v>
      </c>
      <c r="K8736" s="10">
        <v>0</v>
      </c>
      <c r="L8736" s="10">
        <v>15.680999999999999</v>
      </c>
      <c r="M8736" s="10">
        <v>15.478</v>
      </c>
      <c r="N8736" s="10">
        <v>0.2029999999999994</v>
      </c>
    </row>
    <row r="8737" spans="1:14" x14ac:dyDescent="0.25">
      <c r="A8737" s="9" t="s">
        <v>1023</v>
      </c>
      <c r="B8737" s="9" t="s">
        <v>259</v>
      </c>
      <c r="C8737" s="9" t="s">
        <v>33</v>
      </c>
      <c r="D8737" s="9" t="s">
        <v>27</v>
      </c>
      <c r="E8737" s="10">
        <v>243.28</v>
      </c>
      <c r="F8737" s="10">
        <v>0</v>
      </c>
      <c r="G8737" s="10">
        <v>243.28</v>
      </c>
      <c r="H8737" s="10">
        <v>240.11</v>
      </c>
      <c r="I8737" s="10">
        <v>3.1699999999999875</v>
      </c>
      <c r="J8737" s="10">
        <v>15.680999999999999</v>
      </c>
      <c r="K8737" s="10">
        <v>0</v>
      </c>
      <c r="L8737" s="10">
        <v>15.680999999999999</v>
      </c>
      <c r="M8737" s="10">
        <v>15.478</v>
      </c>
      <c r="N8737" s="10">
        <v>0.2029999999999994</v>
      </c>
    </row>
    <row r="8738" spans="1:14" x14ac:dyDescent="0.25">
      <c r="A8738" s="9" t="s">
        <v>1023</v>
      </c>
      <c r="B8738" s="9" t="s">
        <v>260</v>
      </c>
      <c r="C8738" s="9" t="s">
        <v>33</v>
      </c>
      <c r="D8738" s="9" t="s">
        <v>27</v>
      </c>
      <c r="E8738" s="10">
        <v>9590.58</v>
      </c>
      <c r="F8738" s="10">
        <v>0</v>
      </c>
      <c r="G8738" s="10">
        <v>9590.58</v>
      </c>
      <c r="H8738" s="10">
        <v>9463.9500000000007</v>
      </c>
      <c r="I8738" s="10">
        <v>126.6299999999992</v>
      </c>
      <c r="J8738" s="10">
        <v>156.81</v>
      </c>
      <c r="K8738" s="10">
        <v>0</v>
      </c>
      <c r="L8738" s="10">
        <v>156.81</v>
      </c>
      <c r="M8738" s="10">
        <v>154.739</v>
      </c>
      <c r="N8738" s="10">
        <v>2.070999999999998</v>
      </c>
    </row>
    <row r="8739" spans="1:14" x14ac:dyDescent="0.25">
      <c r="A8739" s="9" t="s">
        <v>1023</v>
      </c>
      <c r="B8739" s="9" t="s">
        <v>48</v>
      </c>
      <c r="C8739" s="9" t="s">
        <v>39</v>
      </c>
      <c r="D8739" s="9" t="s">
        <v>43</v>
      </c>
      <c r="E8739" s="10">
        <v>-65171.8</v>
      </c>
      <c r="F8739" s="10">
        <v>0</v>
      </c>
      <c r="G8739" s="10">
        <v>-65171.8</v>
      </c>
      <c r="H8739" s="10">
        <v>-65171.73</v>
      </c>
      <c r="I8739" s="10">
        <v>-6.9999999999708962E-2</v>
      </c>
      <c r="J8739" s="10">
        <v>-71955</v>
      </c>
      <c r="K8739" s="10">
        <v>0</v>
      </c>
      <c r="L8739" s="10">
        <v>-71955</v>
      </c>
      <c r="M8739" s="10">
        <v>-71955</v>
      </c>
      <c r="N8739" s="10">
        <v>0</v>
      </c>
    </row>
    <row r="8740" spans="1:14" x14ac:dyDescent="0.25">
      <c r="A8740" s="9" t="s">
        <v>1023</v>
      </c>
      <c r="B8740" s="9" t="s">
        <v>266</v>
      </c>
      <c r="C8740" s="9" t="s">
        <v>42</v>
      </c>
      <c r="D8740" s="9" t="s">
        <v>43</v>
      </c>
      <c r="E8740" s="10">
        <v>5734.07</v>
      </c>
      <c r="F8740" s="10">
        <v>5733.3826429980272</v>
      </c>
      <c r="G8740" s="10">
        <v>0.68735700197248661</v>
      </c>
      <c r="H8740" s="10">
        <v>5813.65</v>
      </c>
      <c r="I8740" s="10">
        <v>-79.579999999999927</v>
      </c>
      <c r="J8740" s="10">
        <v>11874</v>
      </c>
      <c r="K8740" s="10">
        <v>11872.574950690334</v>
      </c>
      <c r="L8740" s="10">
        <v>1.4250493096660648</v>
      </c>
      <c r="M8740" s="10">
        <v>12038.790999999999</v>
      </c>
      <c r="N8740" s="10">
        <v>-164.79099999999926</v>
      </c>
    </row>
    <row r="8741" spans="1:14" x14ac:dyDescent="0.25">
      <c r="A8741" s="9" t="s">
        <v>1023</v>
      </c>
      <c r="B8741" s="9" t="s">
        <v>267</v>
      </c>
      <c r="C8741" s="9" t="s">
        <v>42</v>
      </c>
      <c r="D8741" s="9" t="s">
        <v>43</v>
      </c>
      <c r="E8741" s="10">
        <v>48835.44</v>
      </c>
      <c r="F8741" s="10">
        <v>48804.916256157638</v>
      </c>
      <c r="G8741" s="10">
        <v>30.523743842364638</v>
      </c>
      <c r="H8741" s="10">
        <v>49536.99</v>
      </c>
      <c r="I8741" s="10">
        <v>-701.54999999999563</v>
      </c>
      <c r="J8741" s="10">
        <v>72000</v>
      </c>
      <c r="K8741" s="10">
        <v>71955</v>
      </c>
      <c r="L8741" s="10">
        <v>45</v>
      </c>
      <c r="M8741" s="10">
        <v>73034.324999999997</v>
      </c>
      <c r="N8741" s="10">
        <v>-1034.3249999999971</v>
      </c>
    </row>
    <row r="8742" spans="1:14" x14ac:dyDescent="0.25">
      <c r="A8742" s="9" t="s">
        <v>1024</v>
      </c>
      <c r="B8742" s="9" t="s">
        <v>25</v>
      </c>
      <c r="C8742" s="9" t="s">
        <v>26</v>
      </c>
      <c r="D8742" s="9" t="s">
        <v>27</v>
      </c>
      <c r="E8742" s="10">
        <v>531.96</v>
      </c>
      <c r="F8742" s="10">
        <v>0</v>
      </c>
      <c r="G8742" s="10">
        <v>531.96</v>
      </c>
      <c r="H8742" s="10">
        <v>0</v>
      </c>
      <c r="I8742" s="10">
        <v>531.96</v>
      </c>
      <c r="J8742" s="10">
        <v>0</v>
      </c>
      <c r="K8742" s="10">
        <v>0</v>
      </c>
      <c r="L8742" s="10">
        <v>0</v>
      </c>
      <c r="M8742" s="10">
        <v>0</v>
      </c>
      <c r="N8742" s="10">
        <v>0</v>
      </c>
    </row>
    <row r="8743" spans="1:14" x14ac:dyDescent="0.25">
      <c r="A8743" s="9" t="s">
        <v>1024</v>
      </c>
      <c r="B8743" s="9" t="s">
        <v>258</v>
      </c>
      <c r="C8743" s="9" t="s">
        <v>33</v>
      </c>
      <c r="D8743" s="9" t="s">
        <v>27</v>
      </c>
      <c r="E8743" s="10">
        <v>91.07</v>
      </c>
      <c r="F8743" s="10">
        <v>0</v>
      </c>
      <c r="G8743" s="10">
        <v>91.07</v>
      </c>
      <c r="H8743" s="10">
        <v>91.9</v>
      </c>
      <c r="I8743" s="10">
        <v>-0.83000000000001251</v>
      </c>
      <c r="J8743" s="10">
        <v>12.045</v>
      </c>
      <c r="K8743" s="10">
        <v>0</v>
      </c>
      <c r="L8743" s="10">
        <v>12.045</v>
      </c>
      <c r="M8743" s="10">
        <v>12.157</v>
      </c>
      <c r="N8743" s="10">
        <v>-0.1120000000000001</v>
      </c>
    </row>
    <row r="8744" spans="1:14" x14ac:dyDescent="0.25">
      <c r="A8744" s="9" t="s">
        <v>1024</v>
      </c>
      <c r="B8744" s="9" t="s">
        <v>259</v>
      </c>
      <c r="C8744" s="9" t="s">
        <v>33</v>
      </c>
      <c r="D8744" s="9" t="s">
        <v>27</v>
      </c>
      <c r="E8744" s="10">
        <v>186.87</v>
      </c>
      <c r="F8744" s="10">
        <v>0</v>
      </c>
      <c r="G8744" s="10">
        <v>186.87</v>
      </c>
      <c r="H8744" s="10">
        <v>188.61</v>
      </c>
      <c r="I8744" s="10">
        <v>-1.7400000000000091</v>
      </c>
      <c r="J8744" s="10">
        <v>12.045</v>
      </c>
      <c r="K8744" s="10">
        <v>0</v>
      </c>
      <c r="L8744" s="10">
        <v>12.045</v>
      </c>
      <c r="M8744" s="10">
        <v>12.157</v>
      </c>
      <c r="N8744" s="10">
        <v>-0.1120000000000001</v>
      </c>
    </row>
    <row r="8745" spans="1:14" x14ac:dyDescent="0.25">
      <c r="A8745" s="9" t="s">
        <v>1024</v>
      </c>
      <c r="B8745" s="9" t="s">
        <v>260</v>
      </c>
      <c r="C8745" s="9" t="s">
        <v>33</v>
      </c>
      <c r="D8745" s="9" t="s">
        <v>27</v>
      </c>
      <c r="E8745" s="10">
        <v>7366.78</v>
      </c>
      <c r="F8745" s="10">
        <v>0</v>
      </c>
      <c r="G8745" s="10">
        <v>7366.78</v>
      </c>
      <c r="H8745" s="10">
        <v>7433.85</v>
      </c>
      <c r="I8745" s="10">
        <v>-67.070000000000618</v>
      </c>
      <c r="J8745" s="10">
        <v>120.45</v>
      </c>
      <c r="K8745" s="10">
        <v>0</v>
      </c>
      <c r="L8745" s="10">
        <v>120.45</v>
      </c>
      <c r="M8745" s="10">
        <v>121.54600000000001</v>
      </c>
      <c r="N8745" s="10">
        <v>-1.0960000000000036</v>
      </c>
    </row>
    <row r="8746" spans="1:14" x14ac:dyDescent="0.25">
      <c r="A8746" s="9" t="s">
        <v>1024</v>
      </c>
      <c r="B8746" s="9" t="s">
        <v>272</v>
      </c>
      <c r="C8746" s="9" t="s">
        <v>39</v>
      </c>
      <c r="D8746" s="9" t="s">
        <v>43</v>
      </c>
      <c r="E8746" s="10">
        <v>-46094.32</v>
      </c>
      <c r="F8746" s="10">
        <v>0</v>
      </c>
      <c r="G8746" s="10">
        <v>-46094.32</v>
      </c>
      <c r="H8746" s="10">
        <v>-46094.04</v>
      </c>
      <c r="I8746" s="10">
        <v>-0.27999999999883585</v>
      </c>
      <c r="J8746" s="10">
        <v>-56520</v>
      </c>
      <c r="K8746" s="10">
        <v>0</v>
      </c>
      <c r="L8746" s="10">
        <v>-56520</v>
      </c>
      <c r="M8746" s="10">
        <v>-56520</v>
      </c>
      <c r="N8746" s="10">
        <v>0</v>
      </c>
    </row>
    <row r="8747" spans="1:14" x14ac:dyDescent="0.25">
      <c r="A8747" s="9" t="s">
        <v>1024</v>
      </c>
      <c r="B8747" s="9" t="s">
        <v>269</v>
      </c>
      <c r="C8747" s="9" t="s">
        <v>42</v>
      </c>
      <c r="D8747" s="9" t="s">
        <v>43</v>
      </c>
      <c r="E8747" s="10">
        <v>4735.6099999999997</v>
      </c>
      <c r="F8747" s="10">
        <v>5052.8106508875735</v>
      </c>
      <c r="G8747" s="10">
        <v>-317.20065088757383</v>
      </c>
      <c r="H8747" s="10">
        <v>5123.55</v>
      </c>
      <c r="I8747" s="10">
        <v>-387.94000000000051</v>
      </c>
      <c r="J8747" s="10">
        <v>8740.35</v>
      </c>
      <c r="K8747" s="10">
        <v>9325.7998027613412</v>
      </c>
      <c r="L8747" s="10">
        <v>-585.44980276134083</v>
      </c>
      <c r="M8747" s="10">
        <v>9456.3610000000008</v>
      </c>
      <c r="N8747" s="10">
        <v>-716.01100000000042</v>
      </c>
    </row>
    <row r="8748" spans="1:14" x14ac:dyDescent="0.25">
      <c r="A8748" s="9" t="s">
        <v>1024</v>
      </c>
      <c r="B8748" s="9" t="s">
        <v>325</v>
      </c>
      <c r="C8748" s="9" t="s">
        <v>42</v>
      </c>
      <c r="D8748" s="9" t="s">
        <v>43</v>
      </c>
      <c r="E8748" s="10">
        <v>33182.03</v>
      </c>
      <c r="F8748" s="10">
        <v>32764.64039408867</v>
      </c>
      <c r="G8748" s="10">
        <v>417.38960591132854</v>
      </c>
      <c r="H8748" s="10">
        <v>33256.11</v>
      </c>
      <c r="I8748" s="10">
        <v>-74.080000000001746</v>
      </c>
      <c r="J8748" s="10">
        <v>57240</v>
      </c>
      <c r="K8748" s="10">
        <v>56520</v>
      </c>
      <c r="L8748" s="10">
        <v>720</v>
      </c>
      <c r="M8748" s="10">
        <v>57367.8</v>
      </c>
      <c r="N8748" s="10">
        <v>-127.80000000000291</v>
      </c>
    </row>
    <row r="8749" spans="1:14" x14ac:dyDescent="0.25">
      <c r="A8749" s="9" t="s">
        <v>1025</v>
      </c>
      <c r="B8749" s="9" t="s">
        <v>25</v>
      </c>
      <c r="C8749" s="9" t="s">
        <v>26</v>
      </c>
      <c r="D8749" s="9" t="s">
        <v>27</v>
      </c>
      <c r="E8749" s="10">
        <v>15867.7</v>
      </c>
      <c r="F8749" s="10">
        <v>0</v>
      </c>
      <c r="G8749" s="10">
        <v>15867.7</v>
      </c>
      <c r="H8749" s="10">
        <v>0</v>
      </c>
      <c r="I8749" s="10">
        <v>15867.7</v>
      </c>
      <c r="J8749" s="10">
        <v>0</v>
      </c>
      <c r="K8749" s="10">
        <v>0</v>
      </c>
      <c r="L8749" s="10">
        <v>0</v>
      </c>
      <c r="M8749" s="10">
        <v>0</v>
      </c>
      <c r="N8749" s="10">
        <v>0</v>
      </c>
    </row>
    <row r="8750" spans="1:14" x14ac:dyDescent="0.25">
      <c r="A8750" s="9" t="s">
        <v>1025</v>
      </c>
      <c r="B8750" s="9" t="s">
        <v>28</v>
      </c>
      <c r="C8750" s="9" t="s">
        <v>29</v>
      </c>
      <c r="D8750" s="9" t="s">
        <v>27</v>
      </c>
      <c r="E8750" s="10">
        <v>7.25</v>
      </c>
      <c r="F8750" s="10">
        <v>0</v>
      </c>
      <c r="G8750" s="10">
        <v>7.25</v>
      </c>
      <c r="H8750" s="10">
        <v>7.17</v>
      </c>
      <c r="I8750" s="10">
        <v>8.0000000000000071E-2</v>
      </c>
      <c r="J8750" s="10">
        <v>0</v>
      </c>
      <c r="K8750" s="10">
        <v>0</v>
      </c>
      <c r="L8750" s="10">
        <v>0</v>
      </c>
      <c r="M8750" s="10">
        <v>0</v>
      </c>
      <c r="N8750" s="10">
        <v>0</v>
      </c>
    </row>
    <row r="8751" spans="1:14" x14ac:dyDescent="0.25">
      <c r="A8751" s="9" t="s">
        <v>1025</v>
      </c>
      <c r="B8751" s="9" t="s">
        <v>30</v>
      </c>
      <c r="C8751" s="9" t="s">
        <v>29</v>
      </c>
      <c r="D8751" s="9" t="s">
        <v>27</v>
      </c>
      <c r="E8751" s="10">
        <v>169.26</v>
      </c>
      <c r="F8751" s="10">
        <v>0</v>
      </c>
      <c r="G8751" s="10">
        <v>169.26</v>
      </c>
      <c r="H8751" s="10">
        <v>167.31</v>
      </c>
      <c r="I8751" s="10">
        <v>1.9499999999999886</v>
      </c>
      <c r="J8751" s="10">
        <v>0</v>
      </c>
      <c r="K8751" s="10">
        <v>0</v>
      </c>
      <c r="L8751" s="10">
        <v>0</v>
      </c>
      <c r="M8751" s="10">
        <v>0</v>
      </c>
      <c r="N8751" s="10">
        <v>0</v>
      </c>
    </row>
    <row r="8752" spans="1:14" x14ac:dyDescent="0.25">
      <c r="A8752" s="9" t="s">
        <v>1025</v>
      </c>
      <c r="B8752" s="9" t="s">
        <v>31</v>
      </c>
      <c r="C8752" s="9" t="s">
        <v>29</v>
      </c>
      <c r="D8752" s="9" t="s">
        <v>27</v>
      </c>
      <c r="E8752" s="10">
        <v>1136.43</v>
      </c>
      <c r="F8752" s="10">
        <v>0</v>
      </c>
      <c r="G8752" s="10">
        <v>1136.43</v>
      </c>
      <c r="H8752" s="10">
        <v>1123.3699999999999</v>
      </c>
      <c r="I8752" s="10">
        <v>13.060000000000173</v>
      </c>
      <c r="J8752" s="10">
        <v>0</v>
      </c>
      <c r="K8752" s="10">
        <v>0</v>
      </c>
      <c r="L8752" s="10">
        <v>0</v>
      </c>
      <c r="M8752" s="10">
        <v>0</v>
      </c>
      <c r="N8752" s="10">
        <v>0</v>
      </c>
    </row>
    <row r="8753" spans="1:14" x14ac:dyDescent="0.25">
      <c r="A8753" s="9" t="s">
        <v>1025</v>
      </c>
      <c r="B8753" s="9" t="s">
        <v>32</v>
      </c>
      <c r="C8753" s="9" t="s">
        <v>33</v>
      </c>
      <c r="D8753" s="9" t="s">
        <v>27</v>
      </c>
      <c r="E8753" s="10">
        <v>1911.55</v>
      </c>
      <c r="F8753" s="10">
        <v>0</v>
      </c>
      <c r="G8753" s="10">
        <v>1911.55</v>
      </c>
      <c r="H8753" s="10">
        <v>1823.86</v>
      </c>
      <c r="I8753" s="10">
        <v>87.690000000000055</v>
      </c>
      <c r="J8753" s="10">
        <v>5.42</v>
      </c>
      <c r="K8753" s="10">
        <v>0</v>
      </c>
      <c r="L8753" s="10">
        <v>5.42</v>
      </c>
      <c r="M8753" s="10">
        <v>5.1710000000000003</v>
      </c>
      <c r="N8753" s="10">
        <v>0.24899999999999967</v>
      </c>
    </row>
    <row r="8754" spans="1:14" x14ac:dyDescent="0.25">
      <c r="A8754" s="9" t="s">
        <v>1025</v>
      </c>
      <c r="B8754" s="9" t="s">
        <v>34</v>
      </c>
      <c r="C8754" s="9" t="s">
        <v>33</v>
      </c>
      <c r="D8754" s="9" t="s">
        <v>27</v>
      </c>
      <c r="E8754" s="10">
        <v>6571.05</v>
      </c>
      <c r="F8754" s="10">
        <v>0</v>
      </c>
      <c r="G8754" s="10">
        <v>6571.05</v>
      </c>
      <c r="H8754" s="10">
        <v>6269.62</v>
      </c>
      <c r="I8754" s="10">
        <v>301.43000000000029</v>
      </c>
      <c r="J8754" s="10">
        <v>5.42</v>
      </c>
      <c r="K8754" s="10">
        <v>0</v>
      </c>
      <c r="L8754" s="10">
        <v>5.42</v>
      </c>
      <c r="M8754" s="10">
        <v>5.1710000000000003</v>
      </c>
      <c r="N8754" s="10">
        <v>0.24899999999999967</v>
      </c>
    </row>
    <row r="8755" spans="1:14" x14ac:dyDescent="0.25">
      <c r="A8755" s="9" t="s">
        <v>1025</v>
      </c>
      <c r="B8755" s="9" t="s">
        <v>35</v>
      </c>
      <c r="C8755" s="9" t="s">
        <v>33</v>
      </c>
      <c r="D8755" s="9" t="s">
        <v>27</v>
      </c>
      <c r="E8755" s="10">
        <v>7109.47</v>
      </c>
      <c r="F8755" s="10">
        <v>0</v>
      </c>
      <c r="G8755" s="10">
        <v>7109.47</v>
      </c>
      <c r="H8755" s="10">
        <v>6783.15</v>
      </c>
      <c r="I8755" s="10">
        <v>326.32000000000062</v>
      </c>
      <c r="J8755" s="10">
        <v>113.82</v>
      </c>
      <c r="K8755" s="10">
        <v>0</v>
      </c>
      <c r="L8755" s="10">
        <v>113.82</v>
      </c>
      <c r="M8755" s="10">
        <v>108.596</v>
      </c>
      <c r="N8755" s="10">
        <v>5.2239999999999895</v>
      </c>
    </row>
    <row r="8756" spans="1:14" x14ac:dyDescent="0.25">
      <c r="A8756" s="9" t="s">
        <v>1025</v>
      </c>
      <c r="B8756" s="9" t="s">
        <v>36</v>
      </c>
      <c r="C8756" s="9" t="s">
        <v>29</v>
      </c>
      <c r="D8756" s="9" t="s">
        <v>27</v>
      </c>
      <c r="E8756" s="10">
        <v>12732.18</v>
      </c>
      <c r="F8756" s="10">
        <v>0</v>
      </c>
      <c r="G8756" s="10">
        <v>12732.18</v>
      </c>
      <c r="H8756" s="10">
        <v>12585.8</v>
      </c>
      <c r="I8756" s="10">
        <v>146.38000000000102</v>
      </c>
      <c r="J8756" s="10">
        <v>0</v>
      </c>
      <c r="K8756" s="10">
        <v>0</v>
      </c>
      <c r="L8756" s="10">
        <v>0</v>
      </c>
      <c r="M8756" s="10">
        <v>0</v>
      </c>
      <c r="N8756" s="10">
        <v>0</v>
      </c>
    </row>
    <row r="8757" spans="1:14" x14ac:dyDescent="0.25">
      <c r="A8757" s="9" t="s">
        <v>1025</v>
      </c>
      <c r="B8757" s="9" t="s">
        <v>37</v>
      </c>
      <c r="C8757" s="9" t="s">
        <v>29</v>
      </c>
      <c r="D8757" s="9" t="s">
        <v>27</v>
      </c>
      <c r="E8757" s="10">
        <v>29443.26</v>
      </c>
      <c r="F8757" s="10">
        <v>0</v>
      </c>
      <c r="G8757" s="10">
        <v>29443.26</v>
      </c>
      <c r="H8757" s="10">
        <v>29104.75</v>
      </c>
      <c r="I8757" s="10">
        <v>338.5099999999984</v>
      </c>
      <c r="J8757" s="10">
        <v>0</v>
      </c>
      <c r="K8757" s="10">
        <v>0</v>
      </c>
      <c r="L8757" s="10">
        <v>0</v>
      </c>
      <c r="M8757" s="10">
        <v>0</v>
      </c>
      <c r="N8757" s="10">
        <v>0</v>
      </c>
    </row>
    <row r="8758" spans="1:14" x14ac:dyDescent="0.25">
      <c r="A8758" s="9" t="s">
        <v>1025</v>
      </c>
      <c r="B8758" s="9" t="s">
        <v>106</v>
      </c>
      <c r="C8758" s="9" t="s">
        <v>39</v>
      </c>
      <c r="D8758" s="9" t="s">
        <v>40</v>
      </c>
      <c r="E8758" s="10">
        <v>-672821.19</v>
      </c>
      <c r="F8758" s="10">
        <v>0</v>
      </c>
      <c r="G8758" s="10">
        <v>-672821.19</v>
      </c>
      <c r="H8758" s="10">
        <v>-672821.2</v>
      </c>
      <c r="I8758" s="10">
        <v>1.0000000009313226E-2</v>
      </c>
      <c r="J8758" s="10">
        <v>-3775</v>
      </c>
      <c r="K8758" s="10">
        <v>0</v>
      </c>
      <c r="L8758" s="10">
        <v>-3775</v>
      </c>
      <c r="M8758" s="10">
        <v>-3775</v>
      </c>
      <c r="N8758" s="10">
        <v>0</v>
      </c>
    </row>
    <row r="8759" spans="1:14" x14ac:dyDescent="0.25">
      <c r="A8759" s="9" t="s">
        <v>1025</v>
      </c>
      <c r="B8759" s="9" t="s">
        <v>107</v>
      </c>
      <c r="C8759" s="9" t="s">
        <v>42</v>
      </c>
      <c r="D8759" s="9" t="s">
        <v>43</v>
      </c>
      <c r="E8759" s="10">
        <v>2357.3000000000002</v>
      </c>
      <c r="F8759" s="10">
        <v>2354.6896551724139</v>
      </c>
      <c r="G8759" s="10">
        <v>2.610344827586232</v>
      </c>
      <c r="H8759" s="10">
        <v>2390.0100000000002</v>
      </c>
      <c r="I8759" s="10">
        <v>-32.710000000000036</v>
      </c>
      <c r="J8759" s="10">
        <v>45350</v>
      </c>
      <c r="K8759" s="10">
        <v>45300</v>
      </c>
      <c r="L8759" s="10">
        <v>50</v>
      </c>
      <c r="M8759" s="10">
        <v>45979.5</v>
      </c>
      <c r="N8759" s="10">
        <v>-629.5</v>
      </c>
    </row>
    <row r="8760" spans="1:14" x14ac:dyDescent="0.25">
      <c r="A8760" s="9" t="s">
        <v>1025</v>
      </c>
      <c r="B8760" s="9" t="s">
        <v>44</v>
      </c>
      <c r="C8760" s="9" t="s">
        <v>42</v>
      </c>
      <c r="D8760" s="9" t="s">
        <v>43</v>
      </c>
      <c r="E8760" s="10">
        <v>3606.63</v>
      </c>
      <c r="F8760" s="10">
        <v>3710.8258706467664</v>
      </c>
      <c r="G8760" s="10">
        <v>-104.19587064676625</v>
      </c>
      <c r="H8760" s="10">
        <v>3729.38</v>
      </c>
      <c r="I8760" s="10">
        <v>-122.75</v>
      </c>
      <c r="J8760" s="10">
        <v>3669</v>
      </c>
      <c r="K8760" s="10">
        <v>3775</v>
      </c>
      <c r="L8760" s="10">
        <v>-106</v>
      </c>
      <c r="M8760" s="10">
        <v>3793.875</v>
      </c>
      <c r="N8760" s="10">
        <v>-124.875</v>
      </c>
    </row>
    <row r="8761" spans="1:14" x14ac:dyDescent="0.25">
      <c r="A8761" s="9" t="s">
        <v>1025</v>
      </c>
      <c r="B8761" s="9" t="s">
        <v>99</v>
      </c>
      <c r="C8761" s="9" t="s">
        <v>42</v>
      </c>
      <c r="D8761" s="9" t="s">
        <v>43</v>
      </c>
      <c r="E8761" s="10">
        <v>10230.51</v>
      </c>
      <c r="F8761" s="10">
        <v>10219.231527093596</v>
      </c>
      <c r="G8761" s="10">
        <v>11.278472906404204</v>
      </c>
      <c r="H8761" s="10">
        <v>10372.52</v>
      </c>
      <c r="I8761" s="10">
        <v>-142.01000000000022</v>
      </c>
      <c r="J8761" s="10">
        <v>45350</v>
      </c>
      <c r="K8761" s="10">
        <v>45300</v>
      </c>
      <c r="L8761" s="10">
        <v>50</v>
      </c>
      <c r="M8761" s="10">
        <v>45979.5</v>
      </c>
      <c r="N8761" s="10">
        <v>-629.5</v>
      </c>
    </row>
    <row r="8762" spans="1:14" x14ac:dyDescent="0.25">
      <c r="A8762" s="9" t="s">
        <v>1025</v>
      </c>
      <c r="B8762" s="9" t="s">
        <v>100</v>
      </c>
      <c r="C8762" s="9" t="s">
        <v>42</v>
      </c>
      <c r="D8762" s="9" t="s">
        <v>43</v>
      </c>
      <c r="E8762" s="10">
        <v>13160.1</v>
      </c>
      <c r="F8762" s="10">
        <v>13131.113300492611</v>
      </c>
      <c r="G8762" s="10">
        <v>28.986699507389858</v>
      </c>
      <c r="H8762" s="10">
        <v>13328.08</v>
      </c>
      <c r="I8762" s="10">
        <v>-167.97999999999956</v>
      </c>
      <c r="J8762" s="10">
        <v>45400</v>
      </c>
      <c r="K8762" s="10">
        <v>45300</v>
      </c>
      <c r="L8762" s="10">
        <v>100</v>
      </c>
      <c r="M8762" s="10">
        <v>45979.5</v>
      </c>
      <c r="N8762" s="10">
        <v>-579.5</v>
      </c>
    </row>
    <row r="8763" spans="1:14" x14ac:dyDescent="0.25">
      <c r="A8763" s="9" t="s">
        <v>1025</v>
      </c>
      <c r="B8763" s="9" t="s">
        <v>47</v>
      </c>
      <c r="C8763" s="9" t="s">
        <v>42</v>
      </c>
      <c r="D8763" s="9" t="s">
        <v>43</v>
      </c>
      <c r="E8763" s="10">
        <v>21628.74</v>
      </c>
      <c r="F8763" s="10">
        <v>21299.607843137255</v>
      </c>
      <c r="G8763" s="10">
        <v>329.13215686274634</v>
      </c>
      <c r="H8763" s="10">
        <v>21725.599999999999</v>
      </c>
      <c r="I8763" s="10">
        <v>-96.859999999996944</v>
      </c>
      <c r="J8763" s="10">
        <v>46000</v>
      </c>
      <c r="K8763" s="10">
        <v>45300</v>
      </c>
      <c r="L8763" s="10">
        <v>700</v>
      </c>
      <c r="M8763" s="10">
        <v>46206</v>
      </c>
      <c r="N8763" s="10">
        <v>-206</v>
      </c>
    </row>
    <row r="8764" spans="1:14" x14ac:dyDescent="0.25">
      <c r="A8764" s="9" t="s">
        <v>1025</v>
      </c>
      <c r="B8764" s="9" t="s">
        <v>101</v>
      </c>
      <c r="C8764" s="9" t="s">
        <v>42</v>
      </c>
      <c r="D8764" s="9" t="s">
        <v>43</v>
      </c>
      <c r="E8764" s="10">
        <v>37554.69</v>
      </c>
      <c r="F8764" s="10">
        <v>36676.32512315271</v>
      </c>
      <c r="G8764" s="10">
        <v>878.36487684729218</v>
      </c>
      <c r="H8764" s="10">
        <v>37226.47</v>
      </c>
      <c r="I8764" s="10">
        <v>328.22000000000116</v>
      </c>
      <c r="J8764" s="10">
        <v>46385</v>
      </c>
      <c r="K8764" s="10">
        <v>45300</v>
      </c>
      <c r="L8764" s="10">
        <v>1085</v>
      </c>
      <c r="M8764" s="10">
        <v>45979.5</v>
      </c>
      <c r="N8764" s="10">
        <v>405.5</v>
      </c>
    </row>
    <row r="8765" spans="1:14" x14ac:dyDescent="0.25">
      <c r="A8765" s="9" t="s">
        <v>1025</v>
      </c>
      <c r="B8765" s="9" t="s">
        <v>109</v>
      </c>
      <c r="C8765" s="9" t="s">
        <v>42</v>
      </c>
      <c r="D8765" s="9" t="s">
        <v>43</v>
      </c>
      <c r="E8765" s="10">
        <v>45242.7</v>
      </c>
      <c r="F8765" s="10">
        <v>45111.251231527094</v>
      </c>
      <c r="G8765" s="10">
        <v>131.44876847290288</v>
      </c>
      <c r="H8765" s="10">
        <v>45787.92</v>
      </c>
      <c r="I8765" s="10">
        <v>-545.22000000000116</v>
      </c>
      <c r="J8765" s="10">
        <v>3786</v>
      </c>
      <c r="K8765" s="10">
        <v>3775</v>
      </c>
      <c r="L8765" s="10">
        <v>11</v>
      </c>
      <c r="M8765" s="10">
        <v>3831.625</v>
      </c>
      <c r="N8765" s="10">
        <v>-45.625</v>
      </c>
    </row>
    <row r="8766" spans="1:14" x14ac:dyDescent="0.25">
      <c r="A8766" s="9" t="s">
        <v>1025</v>
      </c>
      <c r="B8766" s="9" t="s">
        <v>50</v>
      </c>
      <c r="C8766" s="9" t="s">
        <v>42</v>
      </c>
      <c r="D8766" s="9" t="s">
        <v>43</v>
      </c>
      <c r="E8766" s="10">
        <v>60515</v>
      </c>
      <c r="F8766" s="10">
        <v>60249.004975124379</v>
      </c>
      <c r="G8766" s="10">
        <v>265.99502487562131</v>
      </c>
      <c r="H8766" s="10">
        <v>60550.25</v>
      </c>
      <c r="I8766" s="10">
        <v>-35.25</v>
      </c>
      <c r="J8766" s="10">
        <v>45500</v>
      </c>
      <c r="K8766" s="10">
        <v>45300</v>
      </c>
      <c r="L8766" s="10">
        <v>200</v>
      </c>
      <c r="M8766" s="10">
        <v>45526.5</v>
      </c>
      <c r="N8766" s="10">
        <v>-26.5</v>
      </c>
    </row>
    <row r="8767" spans="1:14" x14ac:dyDescent="0.25">
      <c r="A8767" s="9" t="s">
        <v>1025</v>
      </c>
      <c r="B8767" s="9" t="s">
        <v>103</v>
      </c>
      <c r="C8767" s="9" t="s">
        <v>42</v>
      </c>
      <c r="D8767" s="9" t="s">
        <v>43</v>
      </c>
      <c r="E8767" s="10">
        <v>216956.79999999999</v>
      </c>
      <c r="F8767" s="10">
        <v>216688.9306930693</v>
      </c>
      <c r="G8767" s="10">
        <v>267.86930693069007</v>
      </c>
      <c r="H8767" s="10">
        <v>218855.82</v>
      </c>
      <c r="I8767" s="10">
        <v>-1899.0200000000186</v>
      </c>
      <c r="J8767" s="10">
        <v>45356</v>
      </c>
      <c r="K8767" s="10">
        <v>45300</v>
      </c>
      <c r="L8767" s="10">
        <v>56</v>
      </c>
      <c r="M8767" s="10">
        <v>45753</v>
      </c>
      <c r="N8767" s="10">
        <v>-397</v>
      </c>
    </row>
    <row r="8768" spans="1:14" x14ac:dyDescent="0.25">
      <c r="A8768" s="9" t="s">
        <v>1025</v>
      </c>
      <c r="B8768" s="9" t="s">
        <v>104</v>
      </c>
      <c r="C8768" s="9" t="s">
        <v>42</v>
      </c>
      <c r="D8768" s="9" t="s">
        <v>53</v>
      </c>
      <c r="E8768" s="10">
        <v>184333.38</v>
      </c>
      <c r="F8768" s="10">
        <v>197714.34825870648</v>
      </c>
      <c r="G8768" s="10">
        <v>-13380.968258706474</v>
      </c>
      <c r="H8768" s="10">
        <v>198702.92</v>
      </c>
      <c r="I8768" s="10">
        <v>-14369.540000000008</v>
      </c>
      <c r="J8768" s="10">
        <v>34542</v>
      </c>
      <c r="K8768" s="10">
        <v>33975</v>
      </c>
      <c r="L8768" s="10">
        <v>567</v>
      </c>
      <c r="M8768" s="10">
        <v>34144.875</v>
      </c>
      <c r="N8768" s="10">
        <v>397.125</v>
      </c>
    </row>
    <row r="8769" spans="1:14" x14ac:dyDescent="0.25">
      <c r="A8769" s="9" t="s">
        <v>1025</v>
      </c>
      <c r="B8769" s="9" t="s">
        <v>54</v>
      </c>
      <c r="C8769" s="9" t="s">
        <v>42</v>
      </c>
      <c r="D8769" s="9" t="s">
        <v>55</v>
      </c>
      <c r="E8769" s="10">
        <v>2287.19</v>
      </c>
      <c r="F8769" s="10">
        <v>2242.3529411764703</v>
      </c>
      <c r="G8769" s="10">
        <v>44.837058823529787</v>
      </c>
      <c r="H8769" s="10">
        <v>2287.1999999999998</v>
      </c>
      <c r="I8769" s="10">
        <v>-9.9999999997635314E-3</v>
      </c>
      <c r="J8769" s="10">
        <v>415.85399999999998</v>
      </c>
      <c r="K8769" s="10">
        <v>407.7</v>
      </c>
      <c r="L8769" s="10">
        <v>8.1539999999999964</v>
      </c>
      <c r="M8769" s="10">
        <v>415.85399999999998</v>
      </c>
      <c r="N8769" s="10">
        <v>0</v>
      </c>
    </row>
    <row r="8770" spans="1:14" x14ac:dyDescent="0.25">
      <c r="A8770" s="9" t="s">
        <v>1026</v>
      </c>
      <c r="B8770" s="9" t="s">
        <v>25</v>
      </c>
      <c r="C8770" s="9" t="s">
        <v>26</v>
      </c>
      <c r="D8770" s="9" t="s">
        <v>27</v>
      </c>
      <c r="E8770" s="10">
        <v>-1711.18</v>
      </c>
      <c r="F8770" s="10">
        <v>0</v>
      </c>
      <c r="G8770" s="10">
        <v>-1711.18</v>
      </c>
      <c r="H8770" s="10">
        <v>0</v>
      </c>
      <c r="I8770" s="10">
        <v>-1711.18</v>
      </c>
      <c r="J8770" s="10">
        <v>0</v>
      </c>
      <c r="K8770" s="10">
        <v>0</v>
      </c>
      <c r="L8770" s="10">
        <v>0</v>
      </c>
      <c r="M8770" s="10">
        <v>0</v>
      </c>
      <c r="N8770" s="10">
        <v>0</v>
      </c>
    </row>
    <row r="8771" spans="1:14" x14ac:dyDescent="0.25">
      <c r="A8771" s="9" t="s">
        <v>1026</v>
      </c>
      <c r="B8771" s="9" t="s">
        <v>258</v>
      </c>
      <c r="C8771" s="9" t="s">
        <v>33</v>
      </c>
      <c r="D8771" s="9" t="s">
        <v>27</v>
      </c>
      <c r="E8771" s="10">
        <v>91.16</v>
      </c>
      <c r="F8771" s="10">
        <v>0</v>
      </c>
      <c r="G8771" s="10">
        <v>91.16</v>
      </c>
      <c r="H8771" s="10">
        <v>72.88</v>
      </c>
      <c r="I8771" s="10">
        <v>18.28</v>
      </c>
      <c r="J8771" s="10">
        <v>12.057</v>
      </c>
      <c r="K8771" s="10">
        <v>0</v>
      </c>
      <c r="L8771" s="10">
        <v>12.057</v>
      </c>
      <c r="M8771" s="10">
        <v>9.641</v>
      </c>
      <c r="N8771" s="10">
        <v>2.4160000000000004</v>
      </c>
    </row>
    <row r="8772" spans="1:14" x14ac:dyDescent="0.25">
      <c r="A8772" s="9" t="s">
        <v>1026</v>
      </c>
      <c r="B8772" s="9" t="s">
        <v>259</v>
      </c>
      <c r="C8772" s="9" t="s">
        <v>33</v>
      </c>
      <c r="D8772" s="9" t="s">
        <v>27</v>
      </c>
      <c r="E8772" s="10">
        <v>187.06</v>
      </c>
      <c r="F8772" s="10">
        <v>0</v>
      </c>
      <c r="G8772" s="10">
        <v>187.06</v>
      </c>
      <c r="H8772" s="10">
        <v>149.56</v>
      </c>
      <c r="I8772" s="10">
        <v>37.5</v>
      </c>
      <c r="J8772" s="10">
        <v>12.057</v>
      </c>
      <c r="K8772" s="10">
        <v>0</v>
      </c>
      <c r="L8772" s="10">
        <v>12.057</v>
      </c>
      <c r="M8772" s="10">
        <v>9.641</v>
      </c>
      <c r="N8772" s="10">
        <v>2.4160000000000004</v>
      </c>
    </row>
    <row r="8773" spans="1:14" x14ac:dyDescent="0.25">
      <c r="A8773" s="9" t="s">
        <v>1026</v>
      </c>
      <c r="B8773" s="9" t="s">
        <v>260</v>
      </c>
      <c r="C8773" s="9" t="s">
        <v>33</v>
      </c>
      <c r="D8773" s="9" t="s">
        <v>27</v>
      </c>
      <c r="E8773" s="10">
        <v>7374.12</v>
      </c>
      <c r="F8773" s="10">
        <v>0</v>
      </c>
      <c r="G8773" s="10">
        <v>7374.12</v>
      </c>
      <c r="H8773" s="10">
        <v>5895</v>
      </c>
      <c r="I8773" s="10">
        <v>1479.12</v>
      </c>
      <c r="J8773" s="10">
        <v>120.57</v>
      </c>
      <c r="K8773" s="10">
        <v>0</v>
      </c>
      <c r="L8773" s="10">
        <v>120.57</v>
      </c>
      <c r="M8773" s="10">
        <v>96.385000000000005</v>
      </c>
      <c r="N8773" s="10">
        <v>24.184999999999988</v>
      </c>
    </row>
    <row r="8774" spans="1:14" x14ac:dyDescent="0.25">
      <c r="A8774" s="9" t="s">
        <v>1026</v>
      </c>
      <c r="B8774" s="9" t="s">
        <v>117</v>
      </c>
      <c r="C8774" s="9" t="s">
        <v>39</v>
      </c>
      <c r="D8774" s="9" t="s">
        <v>43</v>
      </c>
      <c r="E8774" s="10">
        <v>-39227.360000000001</v>
      </c>
      <c r="F8774" s="10">
        <v>0</v>
      </c>
      <c r="G8774" s="10">
        <v>-39227.360000000001</v>
      </c>
      <c r="H8774" s="10">
        <v>-39227.230000000003</v>
      </c>
      <c r="I8774" s="10">
        <v>-0.12999999999738066</v>
      </c>
      <c r="J8774" s="10">
        <v>-44820</v>
      </c>
      <c r="K8774" s="10">
        <v>0</v>
      </c>
      <c r="L8774" s="10">
        <v>-44820</v>
      </c>
      <c r="M8774" s="10">
        <v>-44820</v>
      </c>
      <c r="N8774" s="10">
        <v>0</v>
      </c>
    </row>
    <row r="8775" spans="1:14" x14ac:dyDescent="0.25">
      <c r="A8775" s="9" t="s">
        <v>1026</v>
      </c>
      <c r="B8775" s="9" t="s">
        <v>269</v>
      </c>
      <c r="C8775" s="9" t="s">
        <v>42</v>
      </c>
      <c r="D8775" s="9" t="s">
        <v>43</v>
      </c>
      <c r="E8775" s="10">
        <v>4007.77</v>
      </c>
      <c r="F8775" s="10">
        <v>4006.8441814595658</v>
      </c>
      <c r="G8775" s="10">
        <v>0.92581854043419298</v>
      </c>
      <c r="H8775" s="10">
        <v>4062.94</v>
      </c>
      <c r="I8775" s="10">
        <v>-55.170000000000073</v>
      </c>
      <c r="J8775" s="10">
        <v>7397</v>
      </c>
      <c r="K8775" s="10">
        <v>7395.2998027613412</v>
      </c>
      <c r="L8775" s="10">
        <v>1.7001972386588022</v>
      </c>
      <c r="M8775" s="10">
        <v>7498.8339999999998</v>
      </c>
      <c r="N8775" s="10">
        <v>-101.83399999999983</v>
      </c>
    </row>
    <row r="8776" spans="1:14" x14ac:dyDescent="0.25">
      <c r="A8776" s="9" t="s">
        <v>1026</v>
      </c>
      <c r="B8776" s="9" t="s">
        <v>270</v>
      </c>
      <c r="C8776" s="9" t="s">
        <v>42</v>
      </c>
      <c r="D8776" s="9" t="s">
        <v>43</v>
      </c>
      <c r="E8776" s="10">
        <v>29278.43</v>
      </c>
      <c r="F8776" s="10">
        <v>28617.566502463054</v>
      </c>
      <c r="G8776" s="10">
        <v>660.86349753694594</v>
      </c>
      <c r="H8776" s="10">
        <v>29046.83</v>
      </c>
      <c r="I8776" s="10">
        <v>231.59999999999854</v>
      </c>
      <c r="J8776" s="10">
        <v>45855</v>
      </c>
      <c r="K8776" s="10">
        <v>44820</v>
      </c>
      <c r="L8776" s="10">
        <v>1035</v>
      </c>
      <c r="M8776" s="10">
        <v>45492.3</v>
      </c>
      <c r="N8776" s="10">
        <v>362.69999999999709</v>
      </c>
    </row>
    <row r="8777" spans="1:14" x14ac:dyDescent="0.25">
      <c r="A8777" s="9" t="s">
        <v>1027</v>
      </c>
      <c r="B8777" s="9" t="s">
        <v>25</v>
      </c>
      <c r="C8777" s="9" t="s">
        <v>26</v>
      </c>
      <c r="D8777" s="9" t="s">
        <v>27</v>
      </c>
      <c r="E8777" s="10">
        <v>-2121.83</v>
      </c>
      <c r="F8777" s="10">
        <v>0</v>
      </c>
      <c r="G8777" s="10">
        <v>-2121.83</v>
      </c>
      <c r="H8777" s="10">
        <v>0</v>
      </c>
      <c r="I8777" s="10">
        <v>-2121.83</v>
      </c>
      <c r="J8777" s="10">
        <v>0</v>
      </c>
      <c r="K8777" s="10">
        <v>0</v>
      </c>
      <c r="L8777" s="10">
        <v>0</v>
      </c>
      <c r="M8777" s="10">
        <v>0</v>
      </c>
      <c r="N8777" s="10">
        <v>0</v>
      </c>
    </row>
    <row r="8778" spans="1:14" x14ac:dyDescent="0.25">
      <c r="A8778" s="9" t="s">
        <v>1027</v>
      </c>
      <c r="B8778" s="9" t="s">
        <v>28</v>
      </c>
      <c r="C8778" s="9" t="s">
        <v>29</v>
      </c>
      <c r="D8778" s="9" t="s">
        <v>27</v>
      </c>
      <c r="E8778" s="10">
        <v>0</v>
      </c>
      <c r="F8778" s="10">
        <v>0</v>
      </c>
      <c r="G8778" s="10">
        <v>0</v>
      </c>
      <c r="H8778" s="10">
        <v>0.06</v>
      </c>
      <c r="I8778" s="10">
        <v>-0.06</v>
      </c>
      <c r="J8778" s="10">
        <v>0</v>
      </c>
      <c r="K8778" s="10">
        <v>0</v>
      </c>
      <c r="L8778" s="10">
        <v>0</v>
      </c>
      <c r="M8778" s="10">
        <v>0</v>
      </c>
      <c r="N8778" s="10">
        <v>0</v>
      </c>
    </row>
    <row r="8779" spans="1:14" x14ac:dyDescent="0.25">
      <c r="A8779" s="9" t="s">
        <v>1027</v>
      </c>
      <c r="B8779" s="9" t="s">
        <v>30</v>
      </c>
      <c r="C8779" s="9" t="s">
        <v>29</v>
      </c>
      <c r="D8779" s="9" t="s">
        <v>27</v>
      </c>
      <c r="E8779" s="10">
        <v>0</v>
      </c>
      <c r="F8779" s="10">
        <v>0</v>
      </c>
      <c r="G8779" s="10">
        <v>0</v>
      </c>
      <c r="H8779" s="10">
        <v>1.38</v>
      </c>
      <c r="I8779" s="10">
        <v>-1.38</v>
      </c>
      <c r="J8779" s="10">
        <v>0</v>
      </c>
      <c r="K8779" s="10">
        <v>0</v>
      </c>
      <c r="L8779" s="10">
        <v>0</v>
      </c>
      <c r="M8779" s="10">
        <v>0</v>
      </c>
      <c r="N8779" s="10">
        <v>0</v>
      </c>
    </row>
    <row r="8780" spans="1:14" x14ac:dyDescent="0.25">
      <c r="A8780" s="9" t="s">
        <v>1027</v>
      </c>
      <c r="B8780" s="9" t="s">
        <v>31</v>
      </c>
      <c r="C8780" s="9" t="s">
        <v>29</v>
      </c>
      <c r="D8780" s="9" t="s">
        <v>27</v>
      </c>
      <c r="E8780" s="10">
        <v>0</v>
      </c>
      <c r="F8780" s="10">
        <v>0</v>
      </c>
      <c r="G8780" s="10">
        <v>0</v>
      </c>
      <c r="H8780" s="10">
        <v>9.25</v>
      </c>
      <c r="I8780" s="10">
        <v>-9.25</v>
      </c>
      <c r="J8780" s="10">
        <v>0</v>
      </c>
      <c r="K8780" s="10">
        <v>0</v>
      </c>
      <c r="L8780" s="10">
        <v>0</v>
      </c>
      <c r="M8780" s="10">
        <v>0</v>
      </c>
      <c r="N8780" s="10">
        <v>0</v>
      </c>
    </row>
    <row r="8781" spans="1:14" x14ac:dyDescent="0.25">
      <c r="A8781" s="9" t="s">
        <v>1027</v>
      </c>
      <c r="B8781" s="9" t="s">
        <v>36</v>
      </c>
      <c r="C8781" s="9" t="s">
        <v>29</v>
      </c>
      <c r="D8781" s="9" t="s">
        <v>27</v>
      </c>
      <c r="E8781" s="10">
        <v>0</v>
      </c>
      <c r="F8781" s="10">
        <v>0</v>
      </c>
      <c r="G8781" s="10">
        <v>0</v>
      </c>
      <c r="H8781" s="10">
        <v>103.66</v>
      </c>
      <c r="I8781" s="10">
        <v>-103.66</v>
      </c>
      <c r="J8781" s="10">
        <v>0</v>
      </c>
      <c r="K8781" s="10">
        <v>0</v>
      </c>
      <c r="L8781" s="10">
        <v>0</v>
      </c>
      <c r="M8781" s="10">
        <v>0</v>
      </c>
      <c r="N8781" s="10">
        <v>0</v>
      </c>
    </row>
    <row r="8782" spans="1:14" x14ac:dyDescent="0.25">
      <c r="A8782" s="9" t="s">
        <v>1027</v>
      </c>
      <c r="B8782" s="9" t="s">
        <v>37</v>
      </c>
      <c r="C8782" s="9" t="s">
        <v>29</v>
      </c>
      <c r="D8782" s="9" t="s">
        <v>27</v>
      </c>
      <c r="E8782" s="10">
        <v>0</v>
      </c>
      <c r="F8782" s="10">
        <v>0</v>
      </c>
      <c r="G8782" s="10">
        <v>0</v>
      </c>
      <c r="H8782" s="10">
        <v>239.71</v>
      </c>
      <c r="I8782" s="10">
        <v>-239.71</v>
      </c>
      <c r="J8782" s="10">
        <v>0</v>
      </c>
      <c r="K8782" s="10">
        <v>0</v>
      </c>
      <c r="L8782" s="10">
        <v>0</v>
      </c>
      <c r="M8782" s="10">
        <v>0</v>
      </c>
      <c r="N8782" s="10">
        <v>0</v>
      </c>
    </row>
    <row r="8783" spans="1:14" x14ac:dyDescent="0.25">
      <c r="A8783" s="9" t="s">
        <v>1027</v>
      </c>
      <c r="B8783" s="9" t="s">
        <v>346</v>
      </c>
      <c r="C8783" s="9" t="s">
        <v>33</v>
      </c>
      <c r="D8783" s="9" t="s">
        <v>27</v>
      </c>
      <c r="E8783" s="10">
        <v>3723.01</v>
      </c>
      <c r="F8783" s="10">
        <v>0</v>
      </c>
      <c r="G8783" s="10">
        <v>3723.01</v>
      </c>
      <c r="H8783" s="10">
        <v>4455.26</v>
      </c>
      <c r="I8783" s="10">
        <v>-732.25</v>
      </c>
      <c r="J8783" s="10">
        <v>23.5</v>
      </c>
      <c r="K8783" s="10">
        <v>0</v>
      </c>
      <c r="L8783" s="10">
        <v>23.5</v>
      </c>
      <c r="M8783" s="10">
        <v>28.122</v>
      </c>
      <c r="N8783" s="10">
        <v>-4.6219999999999999</v>
      </c>
    </row>
    <row r="8784" spans="1:14" x14ac:dyDescent="0.25">
      <c r="A8784" s="9" t="s">
        <v>1027</v>
      </c>
      <c r="B8784" s="9" t="s">
        <v>347</v>
      </c>
      <c r="C8784" s="9" t="s">
        <v>33</v>
      </c>
      <c r="D8784" s="9" t="s">
        <v>27</v>
      </c>
      <c r="E8784" s="10">
        <v>11827.87</v>
      </c>
      <c r="F8784" s="10">
        <v>0</v>
      </c>
      <c r="G8784" s="10">
        <v>11827.87</v>
      </c>
      <c r="H8784" s="10">
        <v>14154.2</v>
      </c>
      <c r="I8784" s="10">
        <v>-2326.33</v>
      </c>
      <c r="J8784" s="10">
        <v>23.5</v>
      </c>
      <c r="K8784" s="10">
        <v>0</v>
      </c>
      <c r="L8784" s="10">
        <v>23.5</v>
      </c>
      <c r="M8784" s="10">
        <v>28.122</v>
      </c>
      <c r="N8784" s="10">
        <v>-4.6219999999999999</v>
      </c>
    </row>
    <row r="8785" spans="1:14" x14ac:dyDescent="0.25">
      <c r="A8785" s="9" t="s">
        <v>1027</v>
      </c>
      <c r="B8785" s="9" t="s">
        <v>348</v>
      </c>
      <c r="C8785" s="9" t="s">
        <v>33</v>
      </c>
      <c r="D8785" s="9" t="s">
        <v>27</v>
      </c>
      <c r="E8785" s="10">
        <v>11885.44</v>
      </c>
      <c r="F8785" s="10">
        <v>0</v>
      </c>
      <c r="G8785" s="10">
        <v>11885.44</v>
      </c>
      <c r="H8785" s="10">
        <v>14223.07</v>
      </c>
      <c r="I8785" s="10">
        <v>-2337.6299999999992</v>
      </c>
      <c r="J8785" s="10">
        <v>141</v>
      </c>
      <c r="K8785" s="10">
        <v>0</v>
      </c>
      <c r="L8785" s="10">
        <v>141</v>
      </c>
      <c r="M8785" s="10">
        <v>168.732</v>
      </c>
      <c r="N8785" s="10">
        <v>-27.731999999999999</v>
      </c>
    </row>
    <row r="8786" spans="1:14" x14ac:dyDescent="0.25">
      <c r="A8786" s="9" t="s">
        <v>1027</v>
      </c>
      <c r="B8786" s="9" t="s">
        <v>177</v>
      </c>
      <c r="C8786" s="9" t="s">
        <v>39</v>
      </c>
      <c r="D8786" s="9" t="s">
        <v>58</v>
      </c>
      <c r="E8786" s="10">
        <v>-659198.24</v>
      </c>
      <c r="F8786" s="10">
        <v>0</v>
      </c>
      <c r="G8786" s="10">
        <v>-659198.24</v>
      </c>
      <c r="H8786" s="10">
        <v>-659198.21</v>
      </c>
      <c r="I8786" s="10">
        <v>-3.0000000027939677E-2</v>
      </c>
      <c r="J8786" s="10">
        <v>-28122</v>
      </c>
      <c r="K8786" s="10">
        <v>0</v>
      </c>
      <c r="L8786" s="10">
        <v>-28122</v>
      </c>
      <c r="M8786" s="10">
        <v>-28122</v>
      </c>
      <c r="N8786" s="10">
        <v>0</v>
      </c>
    </row>
    <row r="8787" spans="1:14" x14ac:dyDescent="0.25">
      <c r="A8787" s="9" t="s">
        <v>1027</v>
      </c>
      <c r="B8787" s="9" t="s">
        <v>75</v>
      </c>
      <c r="C8787" s="9" t="s">
        <v>42</v>
      </c>
      <c r="D8787" s="9" t="s">
        <v>58</v>
      </c>
      <c r="E8787" s="10">
        <v>560275.9</v>
      </c>
      <c r="F8787" s="10">
        <v>555054.68999999994</v>
      </c>
      <c r="G8787" s="10">
        <v>5221.2100000000792</v>
      </c>
      <c r="H8787" s="10">
        <v>555054.68999999994</v>
      </c>
      <c r="I8787" s="10">
        <v>5221.2100000000792</v>
      </c>
      <c r="J8787" s="10">
        <v>29522</v>
      </c>
      <c r="K8787" s="10">
        <v>29246.880000000001</v>
      </c>
      <c r="L8787" s="10">
        <v>275.11999999999898</v>
      </c>
      <c r="M8787" s="10">
        <v>29246.880000000001</v>
      </c>
      <c r="N8787" s="10">
        <v>275.11999999999898</v>
      </c>
    </row>
    <row r="8788" spans="1:14" x14ac:dyDescent="0.25">
      <c r="A8788" s="9" t="s">
        <v>1027</v>
      </c>
      <c r="B8788" s="9" t="s">
        <v>763</v>
      </c>
      <c r="C8788" s="9" t="s">
        <v>42</v>
      </c>
      <c r="D8788" s="9" t="s">
        <v>43</v>
      </c>
      <c r="E8788" s="10">
        <v>14488.7</v>
      </c>
      <c r="F8788" s="10">
        <v>0</v>
      </c>
      <c r="G8788" s="10">
        <v>14488.7</v>
      </c>
      <c r="H8788" s="10">
        <v>0</v>
      </c>
      <c r="I8788" s="10">
        <v>14488.7</v>
      </c>
      <c r="J8788" s="10">
        <v>28800</v>
      </c>
      <c r="K8788" s="10">
        <v>0</v>
      </c>
      <c r="L8788" s="10">
        <v>28800</v>
      </c>
      <c r="M8788" s="10">
        <v>0</v>
      </c>
      <c r="N8788" s="10">
        <v>28800</v>
      </c>
    </row>
    <row r="8789" spans="1:14" x14ac:dyDescent="0.25">
      <c r="A8789" s="9" t="s">
        <v>1027</v>
      </c>
      <c r="B8789" s="9" t="s">
        <v>825</v>
      </c>
      <c r="C8789" s="9" t="s">
        <v>42</v>
      </c>
      <c r="D8789" s="9" t="s">
        <v>43</v>
      </c>
      <c r="E8789" s="10">
        <v>0</v>
      </c>
      <c r="F8789" s="10">
        <v>13438.382352941177</v>
      </c>
      <c r="G8789" s="10">
        <v>-13438.382352941177</v>
      </c>
      <c r="H8789" s="10">
        <v>13707.15</v>
      </c>
      <c r="I8789" s="10">
        <v>-13707.15</v>
      </c>
      <c r="J8789" s="10">
        <v>0</v>
      </c>
      <c r="K8789" s="10">
        <v>28122</v>
      </c>
      <c r="L8789" s="10">
        <v>-28122</v>
      </c>
      <c r="M8789" s="10">
        <v>28684.44</v>
      </c>
      <c r="N8789" s="10">
        <v>-28684.44</v>
      </c>
    </row>
    <row r="8790" spans="1:14" x14ac:dyDescent="0.25">
      <c r="A8790" s="9" t="s">
        <v>1027</v>
      </c>
      <c r="B8790" s="9" t="s">
        <v>350</v>
      </c>
      <c r="C8790" s="9" t="s">
        <v>42</v>
      </c>
      <c r="D8790" s="9" t="s">
        <v>43</v>
      </c>
      <c r="E8790" s="10">
        <v>55902.5</v>
      </c>
      <c r="F8790" s="10">
        <v>53291.194029850747</v>
      </c>
      <c r="G8790" s="10">
        <v>2611.305970149253</v>
      </c>
      <c r="H8790" s="10">
        <v>53557.65</v>
      </c>
      <c r="I8790" s="10">
        <v>2344.8499999999985</v>
      </c>
      <c r="J8790" s="10">
        <v>29500</v>
      </c>
      <c r="K8790" s="10">
        <v>28122</v>
      </c>
      <c r="L8790" s="10">
        <v>1378</v>
      </c>
      <c r="M8790" s="10">
        <v>28262.61</v>
      </c>
      <c r="N8790" s="10">
        <v>1237.3899999999994</v>
      </c>
    </row>
    <row r="8791" spans="1:14" x14ac:dyDescent="0.25">
      <c r="A8791" s="9" t="s">
        <v>1027</v>
      </c>
      <c r="B8791" s="9" t="s">
        <v>355</v>
      </c>
      <c r="C8791" s="9" t="s">
        <v>42</v>
      </c>
      <c r="D8791" s="9" t="s">
        <v>53</v>
      </c>
      <c r="E8791" s="10">
        <v>3216.65</v>
      </c>
      <c r="F8791" s="10">
        <v>3692.18</v>
      </c>
      <c r="G8791" s="10">
        <v>-475.52999999999975</v>
      </c>
      <c r="H8791" s="10">
        <v>3692.18</v>
      </c>
      <c r="I8791" s="10">
        <v>-475.52999999999975</v>
      </c>
      <c r="J8791" s="10">
        <v>245</v>
      </c>
      <c r="K8791" s="10">
        <v>281.22000000000003</v>
      </c>
      <c r="L8791" s="10">
        <v>-36.220000000000027</v>
      </c>
      <c r="M8791" s="10">
        <v>281.22000000000003</v>
      </c>
      <c r="N8791" s="10">
        <v>-36.220000000000027</v>
      </c>
    </row>
    <row r="8792" spans="1:14" x14ac:dyDescent="0.25">
      <c r="A8792" s="9" t="s">
        <v>1028</v>
      </c>
      <c r="B8792" s="9" t="s">
        <v>25</v>
      </c>
      <c r="C8792" s="9" t="s">
        <v>26</v>
      </c>
      <c r="D8792" s="9" t="s">
        <v>27</v>
      </c>
      <c r="E8792" s="10">
        <v>-7304.56</v>
      </c>
      <c r="F8792" s="10">
        <v>0</v>
      </c>
      <c r="G8792" s="10">
        <v>-7304.56</v>
      </c>
      <c r="H8792" s="10">
        <v>0</v>
      </c>
      <c r="I8792" s="10">
        <v>-7304.56</v>
      </c>
      <c r="J8792" s="10">
        <v>0</v>
      </c>
      <c r="K8792" s="10">
        <v>0</v>
      </c>
      <c r="L8792" s="10">
        <v>0</v>
      </c>
      <c r="M8792" s="10">
        <v>0</v>
      </c>
      <c r="N8792" s="10">
        <v>0</v>
      </c>
    </row>
    <row r="8793" spans="1:14" x14ac:dyDescent="0.25">
      <c r="A8793" s="9" t="s">
        <v>1028</v>
      </c>
      <c r="B8793" s="9" t="s">
        <v>28</v>
      </c>
      <c r="C8793" s="9" t="s">
        <v>29</v>
      </c>
      <c r="D8793" s="9" t="s">
        <v>27</v>
      </c>
      <c r="E8793" s="10">
        <v>0</v>
      </c>
      <c r="F8793" s="10">
        <v>0</v>
      </c>
      <c r="G8793" s="10">
        <v>0</v>
      </c>
      <c r="H8793" s="10">
        <v>0.03</v>
      </c>
      <c r="I8793" s="10">
        <v>-0.03</v>
      </c>
      <c r="J8793" s="10">
        <v>0</v>
      </c>
      <c r="K8793" s="10">
        <v>0</v>
      </c>
      <c r="L8793" s="10">
        <v>0</v>
      </c>
      <c r="M8793" s="10">
        <v>0</v>
      </c>
      <c r="N8793" s="10">
        <v>0</v>
      </c>
    </row>
    <row r="8794" spans="1:14" x14ac:dyDescent="0.25">
      <c r="A8794" s="9" t="s">
        <v>1028</v>
      </c>
      <c r="B8794" s="9" t="s">
        <v>30</v>
      </c>
      <c r="C8794" s="9" t="s">
        <v>29</v>
      </c>
      <c r="D8794" s="9" t="s">
        <v>27</v>
      </c>
      <c r="E8794" s="10">
        <v>0</v>
      </c>
      <c r="F8794" s="10">
        <v>0</v>
      </c>
      <c r="G8794" s="10">
        <v>0</v>
      </c>
      <c r="H8794" s="10">
        <v>0.59</v>
      </c>
      <c r="I8794" s="10">
        <v>-0.59</v>
      </c>
      <c r="J8794" s="10">
        <v>0</v>
      </c>
      <c r="K8794" s="10">
        <v>0</v>
      </c>
      <c r="L8794" s="10">
        <v>0</v>
      </c>
      <c r="M8794" s="10">
        <v>0</v>
      </c>
      <c r="N8794" s="10">
        <v>0</v>
      </c>
    </row>
    <row r="8795" spans="1:14" x14ac:dyDescent="0.25">
      <c r="A8795" s="9" t="s">
        <v>1028</v>
      </c>
      <c r="B8795" s="9" t="s">
        <v>31</v>
      </c>
      <c r="C8795" s="9" t="s">
        <v>29</v>
      </c>
      <c r="D8795" s="9" t="s">
        <v>27</v>
      </c>
      <c r="E8795" s="10">
        <v>0</v>
      </c>
      <c r="F8795" s="10">
        <v>0</v>
      </c>
      <c r="G8795" s="10">
        <v>0</v>
      </c>
      <c r="H8795" s="10">
        <v>3.96</v>
      </c>
      <c r="I8795" s="10">
        <v>-3.96</v>
      </c>
      <c r="J8795" s="10">
        <v>0</v>
      </c>
      <c r="K8795" s="10">
        <v>0</v>
      </c>
      <c r="L8795" s="10">
        <v>0</v>
      </c>
      <c r="M8795" s="10">
        <v>0</v>
      </c>
      <c r="N8795" s="10">
        <v>0</v>
      </c>
    </row>
    <row r="8796" spans="1:14" x14ac:dyDescent="0.25">
      <c r="A8796" s="9" t="s">
        <v>1028</v>
      </c>
      <c r="B8796" s="9" t="s">
        <v>36</v>
      </c>
      <c r="C8796" s="9" t="s">
        <v>29</v>
      </c>
      <c r="D8796" s="9" t="s">
        <v>27</v>
      </c>
      <c r="E8796" s="10">
        <v>0</v>
      </c>
      <c r="F8796" s="10">
        <v>0</v>
      </c>
      <c r="G8796" s="10">
        <v>0</v>
      </c>
      <c r="H8796" s="10">
        <v>44.31</v>
      </c>
      <c r="I8796" s="10">
        <v>-44.31</v>
      </c>
      <c r="J8796" s="10">
        <v>0</v>
      </c>
      <c r="K8796" s="10">
        <v>0</v>
      </c>
      <c r="L8796" s="10">
        <v>0</v>
      </c>
      <c r="M8796" s="10">
        <v>0</v>
      </c>
      <c r="N8796" s="10">
        <v>0</v>
      </c>
    </row>
    <row r="8797" spans="1:14" x14ac:dyDescent="0.25">
      <c r="A8797" s="9" t="s">
        <v>1028</v>
      </c>
      <c r="B8797" s="9" t="s">
        <v>37</v>
      </c>
      <c r="C8797" s="9" t="s">
        <v>29</v>
      </c>
      <c r="D8797" s="9" t="s">
        <v>27</v>
      </c>
      <c r="E8797" s="10">
        <v>0</v>
      </c>
      <c r="F8797" s="10">
        <v>0</v>
      </c>
      <c r="G8797" s="10">
        <v>0</v>
      </c>
      <c r="H8797" s="10">
        <v>102.47</v>
      </c>
      <c r="I8797" s="10">
        <v>-102.47</v>
      </c>
      <c r="J8797" s="10">
        <v>0</v>
      </c>
      <c r="K8797" s="10">
        <v>0</v>
      </c>
      <c r="L8797" s="10">
        <v>0</v>
      </c>
      <c r="M8797" s="10">
        <v>0</v>
      </c>
      <c r="N8797" s="10">
        <v>0</v>
      </c>
    </row>
    <row r="8798" spans="1:14" x14ac:dyDescent="0.25">
      <c r="A8798" s="9" t="s">
        <v>1028</v>
      </c>
      <c r="B8798" s="9" t="s">
        <v>346</v>
      </c>
      <c r="C8798" s="9" t="s">
        <v>33</v>
      </c>
      <c r="D8798" s="9" t="s">
        <v>27</v>
      </c>
      <c r="E8798" s="10">
        <v>1663.47</v>
      </c>
      <c r="F8798" s="10">
        <v>0</v>
      </c>
      <c r="G8798" s="10">
        <v>1663.47</v>
      </c>
      <c r="H8798" s="10">
        <v>1904.6</v>
      </c>
      <c r="I8798" s="10">
        <v>-241.12999999999988</v>
      </c>
      <c r="J8798" s="10">
        <v>10.5</v>
      </c>
      <c r="K8798" s="10">
        <v>0</v>
      </c>
      <c r="L8798" s="10">
        <v>10.5</v>
      </c>
      <c r="M8798" s="10">
        <v>12.022</v>
      </c>
      <c r="N8798" s="10">
        <v>-1.5220000000000002</v>
      </c>
    </row>
    <row r="8799" spans="1:14" x14ac:dyDescent="0.25">
      <c r="A8799" s="9" t="s">
        <v>1028</v>
      </c>
      <c r="B8799" s="9" t="s">
        <v>347</v>
      </c>
      <c r="C8799" s="9" t="s">
        <v>33</v>
      </c>
      <c r="D8799" s="9" t="s">
        <v>27</v>
      </c>
      <c r="E8799" s="10">
        <v>5284.79</v>
      </c>
      <c r="F8799" s="10">
        <v>0</v>
      </c>
      <c r="G8799" s="10">
        <v>5284.79</v>
      </c>
      <c r="H8799" s="10">
        <v>6050.84</v>
      </c>
      <c r="I8799" s="10">
        <v>-766.05000000000018</v>
      </c>
      <c r="J8799" s="10">
        <v>10.5</v>
      </c>
      <c r="K8799" s="10">
        <v>0</v>
      </c>
      <c r="L8799" s="10">
        <v>10.5</v>
      </c>
      <c r="M8799" s="10">
        <v>12.022</v>
      </c>
      <c r="N8799" s="10">
        <v>-1.5220000000000002</v>
      </c>
    </row>
    <row r="8800" spans="1:14" x14ac:dyDescent="0.25">
      <c r="A8800" s="9" t="s">
        <v>1028</v>
      </c>
      <c r="B8800" s="9" t="s">
        <v>348</v>
      </c>
      <c r="C8800" s="9" t="s">
        <v>33</v>
      </c>
      <c r="D8800" s="9" t="s">
        <v>27</v>
      </c>
      <c r="E8800" s="10">
        <v>5310.52</v>
      </c>
      <c r="F8800" s="10">
        <v>0</v>
      </c>
      <c r="G8800" s="10">
        <v>5310.52</v>
      </c>
      <c r="H8800" s="10">
        <v>6080.28</v>
      </c>
      <c r="I8800" s="10">
        <v>-769.75999999999931</v>
      </c>
      <c r="J8800" s="10">
        <v>63</v>
      </c>
      <c r="K8800" s="10">
        <v>0</v>
      </c>
      <c r="L8800" s="10">
        <v>63</v>
      </c>
      <c r="M8800" s="10">
        <v>72.132000000000005</v>
      </c>
      <c r="N8800" s="10">
        <v>-9.132000000000005</v>
      </c>
    </row>
    <row r="8801" spans="1:14" x14ac:dyDescent="0.25">
      <c r="A8801" s="9" t="s">
        <v>1028</v>
      </c>
      <c r="B8801" s="9" t="s">
        <v>177</v>
      </c>
      <c r="C8801" s="9" t="s">
        <v>39</v>
      </c>
      <c r="D8801" s="9" t="s">
        <v>58</v>
      </c>
      <c r="E8801" s="10">
        <v>-286716.64</v>
      </c>
      <c r="F8801" s="10">
        <v>0</v>
      </c>
      <c r="G8801" s="10">
        <v>-286716.64</v>
      </c>
      <c r="H8801" s="10">
        <v>-286716.67</v>
      </c>
      <c r="I8801" s="10">
        <v>2.9999999969732016E-2</v>
      </c>
      <c r="J8801" s="10">
        <v>-12022</v>
      </c>
      <c r="K8801" s="10">
        <v>0</v>
      </c>
      <c r="L8801" s="10">
        <v>-12022</v>
      </c>
      <c r="M8801" s="10">
        <v>-12022</v>
      </c>
      <c r="N8801" s="10">
        <v>0</v>
      </c>
    </row>
    <row r="8802" spans="1:14" x14ac:dyDescent="0.25">
      <c r="A8802" s="9" t="s">
        <v>1028</v>
      </c>
      <c r="B8802" s="9" t="s">
        <v>75</v>
      </c>
      <c r="C8802" s="9" t="s">
        <v>42</v>
      </c>
      <c r="D8802" s="9" t="s">
        <v>58</v>
      </c>
      <c r="E8802" s="10">
        <v>251291.56</v>
      </c>
      <c r="F8802" s="10">
        <v>241886.87</v>
      </c>
      <c r="G8802" s="10">
        <v>9404.6900000000023</v>
      </c>
      <c r="H8802" s="10">
        <v>241886.87</v>
      </c>
      <c r="I8802" s="10">
        <v>9404.6900000000023</v>
      </c>
      <c r="J8802" s="10">
        <v>12989</v>
      </c>
      <c r="K8802" s="10">
        <v>12502.88</v>
      </c>
      <c r="L8802" s="10">
        <v>486.1200000000008</v>
      </c>
      <c r="M8802" s="10">
        <v>12502.88</v>
      </c>
      <c r="N8802" s="10">
        <v>486.1200000000008</v>
      </c>
    </row>
    <row r="8803" spans="1:14" x14ac:dyDescent="0.25">
      <c r="A8803" s="9" t="s">
        <v>1028</v>
      </c>
      <c r="B8803" s="9" t="s">
        <v>763</v>
      </c>
      <c r="C8803" s="9" t="s">
        <v>42</v>
      </c>
      <c r="D8803" s="9" t="s">
        <v>43</v>
      </c>
      <c r="E8803" s="10">
        <v>6006.77</v>
      </c>
      <c r="F8803" s="10">
        <v>6048.0294117647063</v>
      </c>
      <c r="G8803" s="10">
        <v>-41.259411764705874</v>
      </c>
      <c r="H8803" s="10">
        <v>6168.99</v>
      </c>
      <c r="I8803" s="10">
        <v>-162.21999999999935</v>
      </c>
      <c r="J8803" s="10">
        <v>11940</v>
      </c>
      <c r="K8803" s="10">
        <v>12022</v>
      </c>
      <c r="L8803" s="10">
        <v>-82</v>
      </c>
      <c r="M8803" s="10">
        <v>12262.44</v>
      </c>
      <c r="N8803" s="10">
        <v>-322.44000000000051</v>
      </c>
    </row>
    <row r="8804" spans="1:14" x14ac:dyDescent="0.25">
      <c r="A8804" s="9" t="s">
        <v>1028</v>
      </c>
      <c r="B8804" s="9" t="s">
        <v>350</v>
      </c>
      <c r="C8804" s="9" t="s">
        <v>42</v>
      </c>
      <c r="D8804" s="9" t="s">
        <v>43</v>
      </c>
      <c r="E8804" s="10">
        <v>22626.3</v>
      </c>
      <c r="F8804" s="10">
        <v>22781.691542288558</v>
      </c>
      <c r="G8804" s="10">
        <v>-155.39154228855841</v>
      </c>
      <c r="H8804" s="10">
        <v>22895.599999999999</v>
      </c>
      <c r="I8804" s="10">
        <v>-269.29999999999927</v>
      </c>
      <c r="J8804" s="10">
        <v>11940</v>
      </c>
      <c r="K8804" s="10">
        <v>12022</v>
      </c>
      <c r="L8804" s="10">
        <v>-82</v>
      </c>
      <c r="M8804" s="10">
        <v>12082.11</v>
      </c>
      <c r="N8804" s="10">
        <v>-142.11000000000058</v>
      </c>
    </row>
    <row r="8805" spans="1:14" x14ac:dyDescent="0.25">
      <c r="A8805" s="9" t="s">
        <v>1028</v>
      </c>
      <c r="B8805" s="9" t="s">
        <v>355</v>
      </c>
      <c r="C8805" s="9" t="s">
        <v>42</v>
      </c>
      <c r="D8805" s="9" t="s">
        <v>53</v>
      </c>
      <c r="E8805" s="10">
        <v>1837.79</v>
      </c>
      <c r="F8805" s="10">
        <v>1578.15</v>
      </c>
      <c r="G8805" s="10">
        <v>259.63999999999987</v>
      </c>
      <c r="H8805" s="10">
        <v>1578.15</v>
      </c>
      <c r="I8805" s="10">
        <v>259.63999999999987</v>
      </c>
      <c r="J8805" s="10">
        <v>140</v>
      </c>
      <c r="K8805" s="10">
        <v>120.22</v>
      </c>
      <c r="L8805" s="10">
        <v>19.78</v>
      </c>
      <c r="M8805" s="10">
        <v>120.22</v>
      </c>
      <c r="N8805" s="10">
        <v>19.78</v>
      </c>
    </row>
    <row r="8806" spans="1:14" x14ac:dyDescent="0.25">
      <c r="A8806" s="9" t="s">
        <v>1029</v>
      </c>
      <c r="B8806" s="9" t="s">
        <v>25</v>
      </c>
      <c r="C8806" s="9" t="s">
        <v>26</v>
      </c>
      <c r="D8806" s="9" t="s">
        <v>27</v>
      </c>
      <c r="E8806" s="10">
        <v>291.35000000000002</v>
      </c>
      <c r="F8806" s="10">
        <v>0</v>
      </c>
      <c r="G8806" s="10">
        <v>291.35000000000002</v>
      </c>
      <c r="H8806" s="10">
        <v>0</v>
      </c>
      <c r="I8806" s="10">
        <v>291.35000000000002</v>
      </c>
      <c r="J8806" s="10">
        <v>0</v>
      </c>
      <c r="K8806" s="10">
        <v>0</v>
      </c>
      <c r="L8806" s="10">
        <v>0</v>
      </c>
      <c r="M8806" s="10">
        <v>0</v>
      </c>
      <c r="N8806" s="10">
        <v>0</v>
      </c>
    </row>
    <row r="8807" spans="1:14" x14ac:dyDescent="0.25">
      <c r="A8807" s="9" t="s">
        <v>1029</v>
      </c>
      <c r="B8807" s="9" t="s">
        <v>28</v>
      </c>
      <c r="C8807" s="9" t="s">
        <v>29</v>
      </c>
      <c r="D8807" s="9" t="s">
        <v>27</v>
      </c>
      <c r="E8807" s="10">
        <v>6.2</v>
      </c>
      <c r="F8807" s="10">
        <v>0</v>
      </c>
      <c r="G8807" s="10">
        <v>6.2</v>
      </c>
      <c r="H8807" s="10">
        <v>6.23</v>
      </c>
      <c r="I8807" s="10">
        <v>-3.0000000000000249E-2</v>
      </c>
      <c r="J8807" s="10">
        <v>0</v>
      </c>
      <c r="K8807" s="10">
        <v>0</v>
      </c>
      <c r="L8807" s="10">
        <v>0</v>
      </c>
      <c r="M8807" s="10">
        <v>0</v>
      </c>
      <c r="N8807" s="10">
        <v>0</v>
      </c>
    </row>
    <row r="8808" spans="1:14" x14ac:dyDescent="0.25">
      <c r="A8808" s="9" t="s">
        <v>1029</v>
      </c>
      <c r="B8808" s="9" t="s">
        <v>30</v>
      </c>
      <c r="C8808" s="9" t="s">
        <v>29</v>
      </c>
      <c r="D8808" s="9" t="s">
        <v>27</v>
      </c>
      <c r="E8808" s="10">
        <v>144.65</v>
      </c>
      <c r="F8808" s="10">
        <v>0</v>
      </c>
      <c r="G8808" s="10">
        <v>144.65</v>
      </c>
      <c r="H8808" s="10">
        <v>145.37</v>
      </c>
      <c r="I8808" s="10">
        <v>-0.71999999999999886</v>
      </c>
      <c r="J8808" s="10">
        <v>0</v>
      </c>
      <c r="K8808" s="10">
        <v>0</v>
      </c>
      <c r="L8808" s="10">
        <v>0</v>
      </c>
      <c r="M8808" s="10">
        <v>0</v>
      </c>
      <c r="N8808" s="10">
        <v>0</v>
      </c>
    </row>
    <row r="8809" spans="1:14" x14ac:dyDescent="0.25">
      <c r="A8809" s="9" t="s">
        <v>1029</v>
      </c>
      <c r="B8809" s="9" t="s">
        <v>31</v>
      </c>
      <c r="C8809" s="9" t="s">
        <v>29</v>
      </c>
      <c r="D8809" s="9" t="s">
        <v>27</v>
      </c>
      <c r="E8809" s="10">
        <v>971.21</v>
      </c>
      <c r="F8809" s="10">
        <v>0</v>
      </c>
      <c r="G8809" s="10">
        <v>971.21</v>
      </c>
      <c r="H8809" s="10">
        <v>976.06</v>
      </c>
      <c r="I8809" s="10">
        <v>-4.8499999999999091</v>
      </c>
      <c r="J8809" s="10">
        <v>0</v>
      </c>
      <c r="K8809" s="10">
        <v>0</v>
      </c>
      <c r="L8809" s="10">
        <v>0</v>
      </c>
      <c r="M8809" s="10">
        <v>0</v>
      </c>
      <c r="N8809" s="10">
        <v>0</v>
      </c>
    </row>
    <row r="8810" spans="1:14" x14ac:dyDescent="0.25">
      <c r="A8810" s="9" t="s">
        <v>1029</v>
      </c>
      <c r="B8810" s="9" t="s">
        <v>32</v>
      </c>
      <c r="C8810" s="9" t="s">
        <v>33</v>
      </c>
      <c r="D8810" s="9" t="s">
        <v>27</v>
      </c>
      <c r="E8810" s="10">
        <v>1735.21</v>
      </c>
      <c r="F8810" s="10">
        <v>0</v>
      </c>
      <c r="G8810" s="10">
        <v>1735.21</v>
      </c>
      <c r="H8810" s="10">
        <v>1606.69</v>
      </c>
      <c r="I8810" s="10">
        <v>128.51999999999998</v>
      </c>
      <c r="J8810" s="10">
        <v>4.92</v>
      </c>
      <c r="K8810" s="10">
        <v>0</v>
      </c>
      <c r="L8810" s="10">
        <v>4.92</v>
      </c>
      <c r="M8810" s="10">
        <v>4.556</v>
      </c>
      <c r="N8810" s="10">
        <v>0.36399999999999988</v>
      </c>
    </row>
    <row r="8811" spans="1:14" x14ac:dyDescent="0.25">
      <c r="A8811" s="9" t="s">
        <v>1029</v>
      </c>
      <c r="B8811" s="9" t="s">
        <v>34</v>
      </c>
      <c r="C8811" s="9" t="s">
        <v>33</v>
      </c>
      <c r="D8811" s="9" t="s">
        <v>27</v>
      </c>
      <c r="E8811" s="10">
        <v>5964.86</v>
      </c>
      <c r="F8811" s="10">
        <v>0</v>
      </c>
      <c r="G8811" s="10">
        <v>5964.86</v>
      </c>
      <c r="H8811" s="10">
        <v>5523.07</v>
      </c>
      <c r="I8811" s="10">
        <v>441.78999999999996</v>
      </c>
      <c r="J8811" s="10">
        <v>4.92</v>
      </c>
      <c r="K8811" s="10">
        <v>0</v>
      </c>
      <c r="L8811" s="10">
        <v>4.92</v>
      </c>
      <c r="M8811" s="10">
        <v>4.556</v>
      </c>
      <c r="N8811" s="10">
        <v>0.36399999999999988</v>
      </c>
    </row>
    <row r="8812" spans="1:14" x14ac:dyDescent="0.25">
      <c r="A8812" s="9" t="s">
        <v>1029</v>
      </c>
      <c r="B8812" s="9" t="s">
        <v>35</v>
      </c>
      <c r="C8812" s="9" t="s">
        <v>33</v>
      </c>
      <c r="D8812" s="9" t="s">
        <v>27</v>
      </c>
      <c r="E8812" s="10">
        <v>6453.62</v>
      </c>
      <c r="F8812" s="10">
        <v>0</v>
      </c>
      <c r="G8812" s="10">
        <v>6453.62</v>
      </c>
      <c r="H8812" s="10">
        <v>5975.58</v>
      </c>
      <c r="I8812" s="10">
        <v>478.03999999999996</v>
      </c>
      <c r="J8812" s="10">
        <v>103.32</v>
      </c>
      <c r="K8812" s="10">
        <v>0</v>
      </c>
      <c r="L8812" s="10">
        <v>103.32</v>
      </c>
      <c r="M8812" s="10">
        <v>95.667000000000002</v>
      </c>
      <c r="N8812" s="10">
        <v>7.6529999999999916</v>
      </c>
    </row>
    <row r="8813" spans="1:14" x14ac:dyDescent="0.25">
      <c r="A8813" s="9" t="s">
        <v>1029</v>
      </c>
      <c r="B8813" s="9" t="s">
        <v>36</v>
      </c>
      <c r="C8813" s="9" t="s">
        <v>29</v>
      </c>
      <c r="D8813" s="9" t="s">
        <v>27</v>
      </c>
      <c r="E8813" s="10">
        <v>10881.07</v>
      </c>
      <c r="F8813" s="10">
        <v>0</v>
      </c>
      <c r="G8813" s="10">
        <v>10881.07</v>
      </c>
      <c r="H8813" s="10">
        <v>10935.48</v>
      </c>
      <c r="I8813" s="10">
        <v>-54.409999999999854</v>
      </c>
      <c r="J8813" s="10">
        <v>0</v>
      </c>
      <c r="K8813" s="10">
        <v>0</v>
      </c>
      <c r="L8813" s="10">
        <v>0</v>
      </c>
      <c r="M8813" s="10">
        <v>0</v>
      </c>
      <c r="N8813" s="10">
        <v>0</v>
      </c>
    </row>
    <row r="8814" spans="1:14" x14ac:dyDescent="0.25">
      <c r="A8814" s="9" t="s">
        <v>1029</v>
      </c>
      <c r="B8814" s="9" t="s">
        <v>37</v>
      </c>
      <c r="C8814" s="9" t="s">
        <v>29</v>
      </c>
      <c r="D8814" s="9" t="s">
        <v>27</v>
      </c>
      <c r="E8814" s="10">
        <v>25162.55</v>
      </c>
      <c r="F8814" s="10">
        <v>0</v>
      </c>
      <c r="G8814" s="10">
        <v>25162.55</v>
      </c>
      <c r="H8814" s="10">
        <v>25288.37</v>
      </c>
      <c r="I8814" s="10">
        <v>-125.81999999999971</v>
      </c>
      <c r="J8814" s="10">
        <v>0</v>
      </c>
      <c r="K8814" s="10">
        <v>0</v>
      </c>
      <c r="L8814" s="10">
        <v>0</v>
      </c>
      <c r="M8814" s="10">
        <v>0</v>
      </c>
      <c r="N8814" s="10">
        <v>0</v>
      </c>
    </row>
    <row r="8815" spans="1:14" x14ac:dyDescent="0.25">
      <c r="A8815" s="9" t="s">
        <v>1029</v>
      </c>
      <c r="B8815" s="9" t="s">
        <v>106</v>
      </c>
      <c r="C8815" s="9" t="s">
        <v>39</v>
      </c>
      <c r="D8815" s="9" t="s">
        <v>40</v>
      </c>
      <c r="E8815" s="10">
        <v>-584153.96</v>
      </c>
      <c r="F8815" s="10">
        <v>0</v>
      </c>
      <c r="G8815" s="10">
        <v>-584153.96</v>
      </c>
      <c r="H8815" s="10">
        <v>-584153.97</v>
      </c>
      <c r="I8815" s="10">
        <v>1.0000000009313226E-2</v>
      </c>
      <c r="J8815" s="10">
        <v>-3280</v>
      </c>
      <c r="K8815" s="10">
        <v>0</v>
      </c>
      <c r="L8815" s="10">
        <v>-3280</v>
      </c>
      <c r="M8815" s="10">
        <v>-3280</v>
      </c>
      <c r="N8815" s="10">
        <v>0</v>
      </c>
    </row>
    <row r="8816" spans="1:14" x14ac:dyDescent="0.25">
      <c r="A8816" s="9" t="s">
        <v>1029</v>
      </c>
      <c r="B8816" s="9" t="s">
        <v>92</v>
      </c>
      <c r="C8816" s="9" t="s">
        <v>42</v>
      </c>
      <c r="D8816" s="9" t="s">
        <v>43</v>
      </c>
      <c r="E8816" s="10">
        <v>22.98</v>
      </c>
      <c r="F8816" s="10">
        <v>0</v>
      </c>
      <c r="G8816" s="10">
        <v>22.98</v>
      </c>
      <c r="H8816" s="10">
        <v>0</v>
      </c>
      <c r="I8816" s="10">
        <v>22.98</v>
      </c>
      <c r="J8816" s="10">
        <v>270</v>
      </c>
      <c r="K8816" s="10">
        <v>0</v>
      </c>
      <c r="L8816" s="10">
        <v>270</v>
      </c>
      <c r="M8816" s="10">
        <v>0</v>
      </c>
      <c r="N8816" s="10">
        <v>270</v>
      </c>
    </row>
    <row r="8817" spans="1:14" x14ac:dyDescent="0.25">
      <c r="A8817" s="9" t="s">
        <v>1029</v>
      </c>
      <c r="B8817" s="9" t="s">
        <v>107</v>
      </c>
      <c r="C8817" s="9" t="s">
        <v>42</v>
      </c>
      <c r="D8817" s="9" t="s">
        <v>43</v>
      </c>
      <c r="E8817" s="10">
        <v>2050.61</v>
      </c>
      <c r="F8817" s="10">
        <v>2045.9310344827586</v>
      </c>
      <c r="G8817" s="10">
        <v>4.6789655172415223</v>
      </c>
      <c r="H8817" s="10">
        <v>2076.62</v>
      </c>
      <c r="I8817" s="10">
        <v>-26.009999999999764</v>
      </c>
      <c r="J8817" s="10">
        <v>39450</v>
      </c>
      <c r="K8817" s="10">
        <v>39360</v>
      </c>
      <c r="L8817" s="10">
        <v>90</v>
      </c>
      <c r="M8817" s="10">
        <v>39950.400000000001</v>
      </c>
      <c r="N8817" s="10">
        <v>-500.40000000000146</v>
      </c>
    </row>
    <row r="8818" spans="1:14" x14ac:dyDescent="0.25">
      <c r="A8818" s="9" t="s">
        <v>1029</v>
      </c>
      <c r="B8818" s="9" t="s">
        <v>44</v>
      </c>
      <c r="C8818" s="9" t="s">
        <v>42</v>
      </c>
      <c r="D8818" s="9" t="s">
        <v>43</v>
      </c>
      <c r="E8818" s="10">
        <v>3232.1</v>
      </c>
      <c r="F8818" s="10">
        <v>3224.2388059701493</v>
      </c>
      <c r="G8818" s="10">
        <v>7.8611940298505942</v>
      </c>
      <c r="H8818" s="10">
        <v>3240.36</v>
      </c>
      <c r="I8818" s="10">
        <v>-8.2600000000002183</v>
      </c>
      <c r="J8818" s="10">
        <v>3288</v>
      </c>
      <c r="K8818" s="10">
        <v>3280</v>
      </c>
      <c r="L8818" s="10">
        <v>8</v>
      </c>
      <c r="M8818" s="10">
        <v>3296.4</v>
      </c>
      <c r="N8818" s="10">
        <v>-8.4000000000000909</v>
      </c>
    </row>
    <row r="8819" spans="1:14" x14ac:dyDescent="0.25">
      <c r="A8819" s="9" t="s">
        <v>1029</v>
      </c>
      <c r="B8819" s="9" t="s">
        <v>99</v>
      </c>
      <c r="C8819" s="9" t="s">
        <v>42</v>
      </c>
      <c r="D8819" s="9" t="s">
        <v>43</v>
      </c>
      <c r="E8819" s="10">
        <v>8910.7999999999993</v>
      </c>
      <c r="F8819" s="10">
        <v>8879.2216748768478</v>
      </c>
      <c r="G8819" s="10">
        <v>31.578325123151444</v>
      </c>
      <c r="H8819" s="10">
        <v>9012.41</v>
      </c>
      <c r="I8819" s="10">
        <v>-101.61000000000058</v>
      </c>
      <c r="J8819" s="10">
        <v>39500</v>
      </c>
      <c r="K8819" s="10">
        <v>39360</v>
      </c>
      <c r="L8819" s="10">
        <v>140</v>
      </c>
      <c r="M8819" s="10">
        <v>39950.400000000001</v>
      </c>
      <c r="N8819" s="10">
        <v>-450.40000000000146</v>
      </c>
    </row>
    <row r="8820" spans="1:14" x14ac:dyDescent="0.25">
      <c r="A8820" s="9" t="s">
        <v>1029</v>
      </c>
      <c r="B8820" s="9" t="s">
        <v>100</v>
      </c>
      <c r="C8820" s="9" t="s">
        <v>42</v>
      </c>
      <c r="D8820" s="9" t="s">
        <v>43</v>
      </c>
      <c r="E8820" s="10">
        <v>11449.86</v>
      </c>
      <c r="F8820" s="10">
        <v>11409.280788177341</v>
      </c>
      <c r="G8820" s="10">
        <v>40.57921182266</v>
      </c>
      <c r="H8820" s="10">
        <v>11580.42</v>
      </c>
      <c r="I8820" s="10">
        <v>-130.55999999999949</v>
      </c>
      <c r="J8820" s="10">
        <v>39500</v>
      </c>
      <c r="K8820" s="10">
        <v>39360</v>
      </c>
      <c r="L8820" s="10">
        <v>140</v>
      </c>
      <c r="M8820" s="10">
        <v>39950.400000000001</v>
      </c>
      <c r="N8820" s="10">
        <v>-450.40000000000146</v>
      </c>
    </row>
    <row r="8821" spans="1:14" x14ac:dyDescent="0.25">
      <c r="A8821" s="9" t="s">
        <v>1029</v>
      </c>
      <c r="B8821" s="9" t="s">
        <v>47</v>
      </c>
      <c r="C8821" s="9" t="s">
        <v>42</v>
      </c>
      <c r="D8821" s="9" t="s">
        <v>43</v>
      </c>
      <c r="E8821" s="10">
        <v>18619.52</v>
      </c>
      <c r="F8821" s="10">
        <v>18506.676470588238</v>
      </c>
      <c r="G8821" s="10">
        <v>112.84352941176257</v>
      </c>
      <c r="H8821" s="10">
        <v>18876.810000000001</v>
      </c>
      <c r="I8821" s="10">
        <v>-257.29000000000087</v>
      </c>
      <c r="J8821" s="10">
        <v>39600</v>
      </c>
      <c r="K8821" s="10">
        <v>39359.999999999993</v>
      </c>
      <c r="L8821" s="10">
        <v>240.00000000000728</v>
      </c>
      <c r="M8821" s="10">
        <v>40147.199999999997</v>
      </c>
      <c r="N8821" s="10">
        <v>-547.19999999999709</v>
      </c>
    </row>
    <row r="8822" spans="1:14" x14ac:dyDescent="0.25">
      <c r="A8822" s="9" t="s">
        <v>1029</v>
      </c>
      <c r="B8822" s="9" t="s">
        <v>101</v>
      </c>
      <c r="C8822" s="9" t="s">
        <v>42</v>
      </c>
      <c r="D8822" s="9" t="s">
        <v>43</v>
      </c>
      <c r="E8822" s="10">
        <v>34081.370000000003</v>
      </c>
      <c r="F8822" s="10">
        <v>31867.113300492612</v>
      </c>
      <c r="G8822" s="10">
        <v>2214.2566995073903</v>
      </c>
      <c r="H8822" s="10">
        <v>32345.119999999999</v>
      </c>
      <c r="I8822" s="10">
        <v>1736.2500000000036</v>
      </c>
      <c r="J8822" s="10">
        <v>42095</v>
      </c>
      <c r="K8822" s="10">
        <v>39360</v>
      </c>
      <c r="L8822" s="10">
        <v>2735</v>
      </c>
      <c r="M8822" s="10">
        <v>39950.400000000001</v>
      </c>
      <c r="N8822" s="10">
        <v>2144.5999999999985</v>
      </c>
    </row>
    <row r="8823" spans="1:14" x14ac:dyDescent="0.25">
      <c r="A8823" s="9" t="s">
        <v>1029</v>
      </c>
      <c r="B8823" s="9" t="s">
        <v>109</v>
      </c>
      <c r="C8823" s="9" t="s">
        <v>42</v>
      </c>
      <c r="D8823" s="9" t="s">
        <v>43</v>
      </c>
      <c r="E8823" s="10">
        <v>39291.599999999999</v>
      </c>
      <c r="F8823" s="10">
        <v>39196</v>
      </c>
      <c r="G8823" s="10">
        <v>95.599999999998545</v>
      </c>
      <c r="H8823" s="10">
        <v>39783.94</v>
      </c>
      <c r="I8823" s="10">
        <v>-492.34000000000378</v>
      </c>
      <c r="J8823" s="10">
        <v>3288</v>
      </c>
      <c r="K8823" s="10">
        <v>3280</v>
      </c>
      <c r="L8823" s="10">
        <v>8</v>
      </c>
      <c r="M8823" s="10">
        <v>3329.2</v>
      </c>
      <c r="N8823" s="10">
        <v>-41.199999999999818</v>
      </c>
    </row>
    <row r="8824" spans="1:14" x14ac:dyDescent="0.25">
      <c r="A8824" s="9" t="s">
        <v>1029</v>
      </c>
      <c r="B8824" s="9" t="s">
        <v>50</v>
      </c>
      <c r="C8824" s="9" t="s">
        <v>42</v>
      </c>
      <c r="D8824" s="9" t="s">
        <v>43</v>
      </c>
      <c r="E8824" s="10">
        <v>52668</v>
      </c>
      <c r="F8824" s="10">
        <v>52348.796019900496</v>
      </c>
      <c r="G8824" s="10">
        <v>319.20398009950441</v>
      </c>
      <c r="H8824" s="10">
        <v>52610.54</v>
      </c>
      <c r="I8824" s="10">
        <v>57.459999999999127</v>
      </c>
      <c r="J8824" s="10">
        <v>39600</v>
      </c>
      <c r="K8824" s="10">
        <v>39360</v>
      </c>
      <c r="L8824" s="10">
        <v>240</v>
      </c>
      <c r="M8824" s="10">
        <v>39556.800000000003</v>
      </c>
      <c r="N8824" s="10">
        <v>43.19999999999709</v>
      </c>
    </row>
    <row r="8825" spans="1:14" x14ac:dyDescent="0.25">
      <c r="A8825" s="9" t="s">
        <v>1029</v>
      </c>
      <c r="B8825" s="9" t="s">
        <v>103</v>
      </c>
      <c r="C8825" s="9" t="s">
        <v>42</v>
      </c>
      <c r="D8825" s="9" t="s">
        <v>43</v>
      </c>
      <c r="E8825" s="10">
        <v>189423.43</v>
      </c>
      <c r="F8825" s="10">
        <v>188275.41584158415</v>
      </c>
      <c r="G8825" s="10">
        <v>1148.0141584158409</v>
      </c>
      <c r="H8825" s="10">
        <v>190158.17</v>
      </c>
      <c r="I8825" s="10">
        <v>-734.74000000001979</v>
      </c>
      <c r="J8825" s="10">
        <v>39600</v>
      </c>
      <c r="K8825" s="10">
        <v>39360</v>
      </c>
      <c r="L8825" s="10">
        <v>240</v>
      </c>
      <c r="M8825" s="10">
        <v>39753.599999999999</v>
      </c>
      <c r="N8825" s="10">
        <v>-153.59999999999854</v>
      </c>
    </row>
    <row r="8826" spans="1:14" x14ac:dyDescent="0.25">
      <c r="A8826" s="9" t="s">
        <v>1029</v>
      </c>
      <c r="B8826" s="9" t="s">
        <v>104</v>
      </c>
      <c r="C8826" s="9" t="s">
        <v>42</v>
      </c>
      <c r="D8826" s="9" t="s">
        <v>53</v>
      </c>
      <c r="E8826" s="10">
        <v>170805.68</v>
      </c>
      <c r="F8826" s="10">
        <v>171169.59203980101</v>
      </c>
      <c r="G8826" s="10">
        <v>-363.91203980101272</v>
      </c>
      <c r="H8826" s="10">
        <v>172025.44</v>
      </c>
      <c r="I8826" s="10">
        <v>-1219.7600000000093</v>
      </c>
      <c r="J8826" s="10">
        <v>29520</v>
      </c>
      <c r="K8826" s="10">
        <v>29520</v>
      </c>
      <c r="L8826" s="10">
        <v>0</v>
      </c>
      <c r="M8826" s="10">
        <v>29667.599999999999</v>
      </c>
      <c r="N8826" s="10">
        <v>-147.59999999999854</v>
      </c>
    </row>
    <row r="8827" spans="1:14" x14ac:dyDescent="0.25">
      <c r="A8827" s="9" t="s">
        <v>1029</v>
      </c>
      <c r="B8827" s="9" t="s">
        <v>54</v>
      </c>
      <c r="C8827" s="9" t="s">
        <v>42</v>
      </c>
      <c r="D8827" s="9" t="s">
        <v>55</v>
      </c>
      <c r="E8827" s="10">
        <v>1987.29</v>
      </c>
      <c r="F8827" s="10">
        <v>1948.3235294117646</v>
      </c>
      <c r="G8827" s="10">
        <v>38.966470588235325</v>
      </c>
      <c r="H8827" s="10">
        <v>1987.29</v>
      </c>
      <c r="I8827" s="10">
        <v>0</v>
      </c>
      <c r="J8827" s="10">
        <v>361.32499999999999</v>
      </c>
      <c r="K8827" s="10">
        <v>354.24019607843138</v>
      </c>
      <c r="L8827" s="10">
        <v>7.0848039215686072</v>
      </c>
      <c r="M8827" s="10">
        <v>361.32499999999999</v>
      </c>
      <c r="N8827" s="10">
        <v>0</v>
      </c>
    </row>
    <row r="8828" spans="1:14" x14ac:dyDescent="0.25">
      <c r="A8828" s="9" t="s">
        <v>1030</v>
      </c>
      <c r="B8828" s="9" t="s">
        <v>25</v>
      </c>
      <c r="C8828" s="9" t="s">
        <v>26</v>
      </c>
      <c r="D8828" s="9" t="s">
        <v>27</v>
      </c>
      <c r="E8828" s="10">
        <v>279.35000000000002</v>
      </c>
      <c r="F8828" s="10">
        <v>0</v>
      </c>
      <c r="G8828" s="10">
        <v>279.35000000000002</v>
      </c>
      <c r="H8828" s="10">
        <v>0</v>
      </c>
      <c r="I8828" s="10">
        <v>279.35000000000002</v>
      </c>
      <c r="J8828" s="10">
        <v>0</v>
      </c>
      <c r="K8828" s="10">
        <v>0</v>
      </c>
      <c r="L8828" s="10">
        <v>0</v>
      </c>
      <c r="M8828" s="10">
        <v>0</v>
      </c>
      <c r="N8828" s="10">
        <v>0</v>
      </c>
    </row>
    <row r="8829" spans="1:14" x14ac:dyDescent="0.25">
      <c r="A8829" s="9" t="s">
        <v>1030</v>
      </c>
      <c r="B8829" s="9" t="s">
        <v>258</v>
      </c>
      <c r="C8829" s="9" t="s">
        <v>33</v>
      </c>
      <c r="D8829" s="9" t="s">
        <v>27</v>
      </c>
      <c r="E8829" s="10">
        <v>36.43</v>
      </c>
      <c r="F8829" s="10">
        <v>0</v>
      </c>
      <c r="G8829" s="10">
        <v>36.43</v>
      </c>
      <c r="H8829" s="10">
        <v>37.1</v>
      </c>
      <c r="I8829" s="10">
        <v>-0.67000000000000171</v>
      </c>
      <c r="J8829" s="10">
        <v>4.8179999999999996</v>
      </c>
      <c r="K8829" s="10">
        <v>0</v>
      </c>
      <c r="L8829" s="10">
        <v>4.8179999999999996</v>
      </c>
      <c r="M8829" s="10">
        <v>4.9080000000000004</v>
      </c>
      <c r="N8829" s="10">
        <v>-9.0000000000000746E-2</v>
      </c>
    </row>
    <row r="8830" spans="1:14" x14ac:dyDescent="0.25">
      <c r="A8830" s="9" t="s">
        <v>1030</v>
      </c>
      <c r="B8830" s="9" t="s">
        <v>259</v>
      </c>
      <c r="C8830" s="9" t="s">
        <v>33</v>
      </c>
      <c r="D8830" s="9" t="s">
        <v>27</v>
      </c>
      <c r="E8830" s="10">
        <v>74.75</v>
      </c>
      <c r="F8830" s="10">
        <v>0</v>
      </c>
      <c r="G8830" s="10">
        <v>74.75</v>
      </c>
      <c r="H8830" s="10">
        <v>76.13</v>
      </c>
      <c r="I8830" s="10">
        <v>-1.3799999999999955</v>
      </c>
      <c r="J8830" s="10">
        <v>4.8179999999999996</v>
      </c>
      <c r="K8830" s="10">
        <v>0</v>
      </c>
      <c r="L8830" s="10">
        <v>4.8179999999999996</v>
      </c>
      <c r="M8830" s="10">
        <v>4.9080000000000004</v>
      </c>
      <c r="N8830" s="10">
        <v>-9.0000000000000746E-2</v>
      </c>
    </row>
    <row r="8831" spans="1:14" x14ac:dyDescent="0.25">
      <c r="A8831" s="9" t="s">
        <v>1030</v>
      </c>
      <c r="B8831" s="9" t="s">
        <v>260</v>
      </c>
      <c r="C8831" s="9" t="s">
        <v>33</v>
      </c>
      <c r="D8831" s="9" t="s">
        <v>27</v>
      </c>
      <c r="E8831" s="10">
        <v>2946.71</v>
      </c>
      <c r="F8831" s="10">
        <v>0</v>
      </c>
      <c r="G8831" s="10">
        <v>2946.71</v>
      </c>
      <c r="H8831" s="10">
        <v>3000.77</v>
      </c>
      <c r="I8831" s="10">
        <v>-54.059999999999945</v>
      </c>
      <c r="J8831" s="10">
        <v>48.18</v>
      </c>
      <c r="K8831" s="10">
        <v>0</v>
      </c>
      <c r="L8831" s="10">
        <v>48.18</v>
      </c>
      <c r="M8831" s="10">
        <v>49.064</v>
      </c>
      <c r="N8831" s="10">
        <v>-0.88400000000000034</v>
      </c>
    </row>
    <row r="8832" spans="1:14" x14ac:dyDescent="0.25">
      <c r="A8832" s="9" t="s">
        <v>1030</v>
      </c>
      <c r="B8832" s="9" t="s">
        <v>101</v>
      </c>
      <c r="C8832" s="9" t="s">
        <v>39</v>
      </c>
      <c r="D8832" s="9" t="s">
        <v>43</v>
      </c>
      <c r="E8832" s="10">
        <v>-18348.28</v>
      </c>
      <c r="F8832" s="10">
        <v>0</v>
      </c>
      <c r="G8832" s="10">
        <v>-18348.28</v>
      </c>
      <c r="H8832" s="10">
        <v>-18348.169999999998</v>
      </c>
      <c r="I8832" s="10">
        <v>-0.11000000000058208</v>
      </c>
      <c r="J8832" s="10">
        <v>-22815</v>
      </c>
      <c r="K8832" s="10">
        <v>0</v>
      </c>
      <c r="L8832" s="10">
        <v>-22815</v>
      </c>
      <c r="M8832" s="10">
        <v>-22815</v>
      </c>
      <c r="N8832" s="10">
        <v>0</v>
      </c>
    </row>
    <row r="8833" spans="1:14" x14ac:dyDescent="0.25">
      <c r="A8833" s="9" t="s">
        <v>1030</v>
      </c>
      <c r="B8833" s="9" t="s">
        <v>262</v>
      </c>
      <c r="C8833" s="9" t="s">
        <v>42</v>
      </c>
      <c r="D8833" s="9" t="s">
        <v>43</v>
      </c>
      <c r="E8833" s="10">
        <v>1784.95</v>
      </c>
      <c r="F8833" s="10">
        <v>1784.7041420118342</v>
      </c>
      <c r="G8833" s="10">
        <v>0.24585798816588067</v>
      </c>
      <c r="H8833" s="10">
        <v>1809.69</v>
      </c>
      <c r="I8833" s="10">
        <v>-24.740000000000009</v>
      </c>
      <c r="J8833" s="10">
        <v>3765</v>
      </c>
      <c r="K8833" s="10">
        <v>3764.4753451676524</v>
      </c>
      <c r="L8833" s="10">
        <v>0.52465483234755084</v>
      </c>
      <c r="M8833" s="10">
        <v>3817.1779999999999</v>
      </c>
      <c r="N8833" s="10">
        <v>-52.177999999999884</v>
      </c>
    </row>
    <row r="8834" spans="1:14" x14ac:dyDescent="0.25">
      <c r="A8834" s="9" t="s">
        <v>1030</v>
      </c>
      <c r="B8834" s="9" t="s">
        <v>261</v>
      </c>
      <c r="C8834" s="9" t="s">
        <v>42</v>
      </c>
      <c r="D8834" s="9" t="s">
        <v>43</v>
      </c>
      <c r="E8834" s="10">
        <v>13226.09</v>
      </c>
      <c r="F8834" s="10">
        <v>13226.078817733991</v>
      </c>
      <c r="G8834" s="10">
        <v>1.1182266009200248E-2</v>
      </c>
      <c r="H8834" s="10">
        <v>13424.47</v>
      </c>
      <c r="I8834" s="10">
        <v>-198.3799999999992</v>
      </c>
      <c r="J8834" s="10">
        <v>22815</v>
      </c>
      <c r="K8834" s="10">
        <v>22815</v>
      </c>
      <c r="L8834" s="10">
        <v>0</v>
      </c>
      <c r="M8834" s="10">
        <v>23157.224999999999</v>
      </c>
      <c r="N8834" s="10">
        <v>-342.22499999999854</v>
      </c>
    </row>
    <row r="8835" spans="1:14" x14ac:dyDescent="0.25">
      <c r="A8835" s="9" t="s">
        <v>1031</v>
      </c>
      <c r="B8835" s="9" t="s">
        <v>25</v>
      </c>
      <c r="C8835" s="9" t="s">
        <v>26</v>
      </c>
      <c r="D8835" s="9" t="s">
        <v>27</v>
      </c>
      <c r="E8835" s="10">
        <v>644.24</v>
      </c>
      <c r="F8835" s="10">
        <v>0</v>
      </c>
      <c r="G8835" s="10">
        <v>644.24</v>
      </c>
      <c r="H8835" s="10">
        <v>0</v>
      </c>
      <c r="I8835" s="10">
        <v>644.24</v>
      </c>
      <c r="J8835" s="10">
        <v>0</v>
      </c>
      <c r="K8835" s="10">
        <v>0</v>
      </c>
      <c r="L8835" s="10">
        <v>0</v>
      </c>
      <c r="M8835" s="10">
        <v>0</v>
      </c>
      <c r="N8835" s="10">
        <v>0</v>
      </c>
    </row>
    <row r="8836" spans="1:14" x14ac:dyDescent="0.25">
      <c r="A8836" s="9" t="s">
        <v>1031</v>
      </c>
      <c r="B8836" s="9" t="s">
        <v>258</v>
      </c>
      <c r="C8836" s="9" t="s">
        <v>33</v>
      </c>
      <c r="D8836" s="9" t="s">
        <v>27</v>
      </c>
      <c r="E8836" s="10">
        <v>60.71</v>
      </c>
      <c r="F8836" s="10">
        <v>0</v>
      </c>
      <c r="G8836" s="10">
        <v>60.71</v>
      </c>
      <c r="H8836" s="10">
        <v>64.39</v>
      </c>
      <c r="I8836" s="10">
        <v>-3.6799999999999997</v>
      </c>
      <c r="J8836" s="10">
        <v>8.0299999999999994</v>
      </c>
      <c r="K8836" s="10">
        <v>0</v>
      </c>
      <c r="L8836" s="10">
        <v>8.0299999999999994</v>
      </c>
      <c r="M8836" s="10">
        <v>8.5180000000000007</v>
      </c>
      <c r="N8836" s="10">
        <v>-0.48800000000000132</v>
      </c>
    </row>
    <row r="8837" spans="1:14" x14ac:dyDescent="0.25">
      <c r="A8837" s="9" t="s">
        <v>1031</v>
      </c>
      <c r="B8837" s="9" t="s">
        <v>259</v>
      </c>
      <c r="C8837" s="9" t="s">
        <v>33</v>
      </c>
      <c r="D8837" s="9" t="s">
        <v>27</v>
      </c>
      <c r="E8837" s="10">
        <v>124.58</v>
      </c>
      <c r="F8837" s="10">
        <v>0</v>
      </c>
      <c r="G8837" s="10">
        <v>124.58</v>
      </c>
      <c r="H8837" s="10">
        <v>132.15</v>
      </c>
      <c r="I8837" s="10">
        <v>-7.5700000000000074</v>
      </c>
      <c r="J8837" s="10">
        <v>8.0299999999999994</v>
      </c>
      <c r="K8837" s="10">
        <v>0</v>
      </c>
      <c r="L8837" s="10">
        <v>8.0299999999999994</v>
      </c>
      <c r="M8837" s="10">
        <v>8.5180000000000007</v>
      </c>
      <c r="N8837" s="10">
        <v>-0.48800000000000132</v>
      </c>
    </row>
    <row r="8838" spans="1:14" x14ac:dyDescent="0.25">
      <c r="A8838" s="9" t="s">
        <v>1031</v>
      </c>
      <c r="B8838" s="9" t="s">
        <v>260</v>
      </c>
      <c r="C8838" s="9" t="s">
        <v>33</v>
      </c>
      <c r="D8838" s="9" t="s">
        <v>27</v>
      </c>
      <c r="E8838" s="10">
        <v>4911.1899999999996</v>
      </c>
      <c r="F8838" s="10">
        <v>0</v>
      </c>
      <c r="G8838" s="10">
        <v>4911.1899999999996</v>
      </c>
      <c r="H8838" s="10">
        <v>5208.43</v>
      </c>
      <c r="I8838" s="10">
        <v>-297.24000000000069</v>
      </c>
      <c r="J8838" s="10">
        <v>80.3</v>
      </c>
      <c r="K8838" s="10">
        <v>0</v>
      </c>
      <c r="L8838" s="10">
        <v>80.3</v>
      </c>
      <c r="M8838" s="10">
        <v>85.16</v>
      </c>
      <c r="N8838" s="10">
        <v>-4.8599999999999994</v>
      </c>
    </row>
    <row r="8839" spans="1:14" x14ac:dyDescent="0.25">
      <c r="A8839" s="9" t="s">
        <v>1031</v>
      </c>
      <c r="B8839" s="9" t="s">
        <v>101</v>
      </c>
      <c r="C8839" s="9" t="s">
        <v>39</v>
      </c>
      <c r="D8839" s="9" t="s">
        <v>43</v>
      </c>
      <c r="E8839" s="10">
        <v>-31847.11</v>
      </c>
      <c r="F8839" s="10">
        <v>0</v>
      </c>
      <c r="G8839" s="10">
        <v>-31847.11</v>
      </c>
      <c r="H8839" s="10">
        <v>-31846.91</v>
      </c>
      <c r="I8839" s="10">
        <v>-0.2000000000007276</v>
      </c>
      <c r="J8839" s="10">
        <v>-39600</v>
      </c>
      <c r="K8839" s="10">
        <v>0</v>
      </c>
      <c r="L8839" s="10">
        <v>-39600</v>
      </c>
      <c r="M8839" s="10">
        <v>-39600</v>
      </c>
      <c r="N8839" s="10">
        <v>0</v>
      </c>
    </row>
    <row r="8840" spans="1:14" x14ac:dyDescent="0.25">
      <c r="A8840" s="9" t="s">
        <v>1031</v>
      </c>
      <c r="B8840" s="9" t="s">
        <v>262</v>
      </c>
      <c r="C8840" s="9" t="s">
        <v>42</v>
      </c>
      <c r="D8840" s="9" t="s">
        <v>43</v>
      </c>
      <c r="E8840" s="10">
        <v>3097.7</v>
      </c>
      <c r="F8840" s="10">
        <v>3097.7021696252464</v>
      </c>
      <c r="G8840" s="10">
        <v>-2.1696252465517318E-3</v>
      </c>
      <c r="H8840" s="10">
        <v>3141.07</v>
      </c>
      <c r="I8840" s="10">
        <v>-43.370000000000346</v>
      </c>
      <c r="J8840" s="10">
        <v>6534</v>
      </c>
      <c r="K8840" s="10">
        <v>6533.9999999999991</v>
      </c>
      <c r="L8840" s="10">
        <v>9.0949470177292824E-13</v>
      </c>
      <c r="M8840" s="10">
        <v>6625.4759999999997</v>
      </c>
      <c r="N8840" s="10">
        <v>-91.475999999999658</v>
      </c>
    </row>
    <row r="8841" spans="1:14" x14ac:dyDescent="0.25">
      <c r="A8841" s="9" t="s">
        <v>1031</v>
      </c>
      <c r="B8841" s="9" t="s">
        <v>261</v>
      </c>
      <c r="C8841" s="9" t="s">
        <v>42</v>
      </c>
      <c r="D8841" s="9" t="s">
        <v>43</v>
      </c>
      <c r="E8841" s="10">
        <v>23008.69</v>
      </c>
      <c r="F8841" s="10">
        <v>22956.512315270935</v>
      </c>
      <c r="G8841" s="10">
        <v>52.177684729063913</v>
      </c>
      <c r="H8841" s="10">
        <v>23300.86</v>
      </c>
      <c r="I8841" s="10">
        <v>-292.17000000000189</v>
      </c>
      <c r="J8841" s="10">
        <v>39690</v>
      </c>
      <c r="K8841" s="10">
        <v>39600</v>
      </c>
      <c r="L8841" s="10">
        <v>90</v>
      </c>
      <c r="M8841" s="10">
        <v>40194</v>
      </c>
      <c r="N8841" s="10">
        <v>-504</v>
      </c>
    </row>
    <row r="8842" spans="1:14" x14ac:dyDescent="0.25">
      <c r="A8842" s="9" t="s">
        <v>1032</v>
      </c>
      <c r="B8842" s="9" t="s">
        <v>25</v>
      </c>
      <c r="C8842" s="9" t="s">
        <v>26</v>
      </c>
      <c r="D8842" s="9" t="s">
        <v>27</v>
      </c>
      <c r="E8842" s="10">
        <v>6020.72</v>
      </c>
      <c r="F8842" s="10">
        <v>0</v>
      </c>
      <c r="G8842" s="10">
        <v>6020.72</v>
      </c>
      <c r="H8842" s="10">
        <v>0</v>
      </c>
      <c r="I8842" s="10">
        <v>6020.72</v>
      </c>
      <c r="J8842" s="10">
        <v>0</v>
      </c>
      <c r="K8842" s="10">
        <v>0</v>
      </c>
      <c r="L8842" s="10">
        <v>0</v>
      </c>
      <c r="M8842" s="10">
        <v>0</v>
      </c>
      <c r="N8842" s="10">
        <v>0</v>
      </c>
    </row>
    <row r="8843" spans="1:14" x14ac:dyDescent="0.25">
      <c r="A8843" s="9" t="s">
        <v>1032</v>
      </c>
      <c r="B8843" s="9" t="s">
        <v>28</v>
      </c>
      <c r="C8843" s="9" t="s">
        <v>29</v>
      </c>
      <c r="D8843" s="9" t="s">
        <v>27</v>
      </c>
      <c r="E8843" s="10">
        <v>1.92</v>
      </c>
      <c r="F8843" s="10">
        <v>0</v>
      </c>
      <c r="G8843" s="10">
        <v>1.92</v>
      </c>
      <c r="H8843" s="10">
        <v>1.93</v>
      </c>
      <c r="I8843" s="10">
        <v>-1.0000000000000009E-2</v>
      </c>
      <c r="J8843" s="10">
        <v>0</v>
      </c>
      <c r="K8843" s="10">
        <v>0</v>
      </c>
      <c r="L8843" s="10">
        <v>0</v>
      </c>
      <c r="M8843" s="10">
        <v>0</v>
      </c>
      <c r="N8843" s="10">
        <v>0</v>
      </c>
    </row>
    <row r="8844" spans="1:14" x14ac:dyDescent="0.25">
      <c r="A8844" s="9" t="s">
        <v>1032</v>
      </c>
      <c r="B8844" s="9" t="s">
        <v>30</v>
      </c>
      <c r="C8844" s="9" t="s">
        <v>29</v>
      </c>
      <c r="D8844" s="9" t="s">
        <v>27</v>
      </c>
      <c r="E8844" s="10">
        <v>44.87</v>
      </c>
      <c r="F8844" s="10">
        <v>0</v>
      </c>
      <c r="G8844" s="10">
        <v>44.87</v>
      </c>
      <c r="H8844" s="10">
        <v>45.1</v>
      </c>
      <c r="I8844" s="10">
        <v>-0.23000000000000398</v>
      </c>
      <c r="J8844" s="10">
        <v>0</v>
      </c>
      <c r="K8844" s="10">
        <v>0</v>
      </c>
      <c r="L8844" s="10">
        <v>0</v>
      </c>
      <c r="M8844" s="10">
        <v>0</v>
      </c>
      <c r="N8844" s="10">
        <v>0</v>
      </c>
    </row>
    <row r="8845" spans="1:14" x14ac:dyDescent="0.25">
      <c r="A8845" s="9" t="s">
        <v>1032</v>
      </c>
      <c r="B8845" s="9" t="s">
        <v>31</v>
      </c>
      <c r="C8845" s="9" t="s">
        <v>29</v>
      </c>
      <c r="D8845" s="9" t="s">
        <v>27</v>
      </c>
      <c r="E8845" s="10">
        <v>301.3</v>
      </c>
      <c r="F8845" s="10">
        <v>0</v>
      </c>
      <c r="G8845" s="10">
        <v>301.3</v>
      </c>
      <c r="H8845" s="10">
        <v>302.79000000000002</v>
      </c>
      <c r="I8845" s="10">
        <v>-1.4900000000000091</v>
      </c>
      <c r="J8845" s="10">
        <v>0</v>
      </c>
      <c r="K8845" s="10">
        <v>0</v>
      </c>
      <c r="L8845" s="10">
        <v>0</v>
      </c>
      <c r="M8845" s="10">
        <v>0</v>
      </c>
      <c r="N8845" s="10">
        <v>0</v>
      </c>
    </row>
    <row r="8846" spans="1:14" x14ac:dyDescent="0.25">
      <c r="A8846" s="9" t="s">
        <v>1032</v>
      </c>
      <c r="B8846" s="9" t="s">
        <v>32</v>
      </c>
      <c r="C8846" s="9" t="s">
        <v>33</v>
      </c>
      <c r="D8846" s="9" t="s">
        <v>27</v>
      </c>
      <c r="E8846" s="10">
        <v>645.41</v>
      </c>
      <c r="F8846" s="10">
        <v>0</v>
      </c>
      <c r="G8846" s="10">
        <v>645.41</v>
      </c>
      <c r="H8846" s="10">
        <v>717.71</v>
      </c>
      <c r="I8846" s="10">
        <v>-72.300000000000068</v>
      </c>
      <c r="J8846" s="10">
        <v>1.83</v>
      </c>
      <c r="K8846" s="10">
        <v>0</v>
      </c>
      <c r="L8846" s="10">
        <v>1.83</v>
      </c>
      <c r="M8846" s="10">
        <v>2.0350000000000001</v>
      </c>
      <c r="N8846" s="10">
        <v>-0.20500000000000007</v>
      </c>
    </row>
    <row r="8847" spans="1:14" x14ac:dyDescent="0.25">
      <c r="A8847" s="9" t="s">
        <v>1032</v>
      </c>
      <c r="B8847" s="9" t="s">
        <v>34</v>
      </c>
      <c r="C8847" s="9" t="s">
        <v>33</v>
      </c>
      <c r="D8847" s="9" t="s">
        <v>27</v>
      </c>
      <c r="E8847" s="10">
        <v>2218.64</v>
      </c>
      <c r="F8847" s="10">
        <v>0</v>
      </c>
      <c r="G8847" s="10">
        <v>2218.64</v>
      </c>
      <c r="H8847" s="10">
        <v>2467.17</v>
      </c>
      <c r="I8847" s="10">
        <v>-248.5300000000002</v>
      </c>
      <c r="J8847" s="10">
        <v>1.83</v>
      </c>
      <c r="K8847" s="10">
        <v>0</v>
      </c>
      <c r="L8847" s="10">
        <v>1.83</v>
      </c>
      <c r="M8847" s="10">
        <v>2.0350000000000001</v>
      </c>
      <c r="N8847" s="10">
        <v>-0.20500000000000007</v>
      </c>
    </row>
    <row r="8848" spans="1:14" x14ac:dyDescent="0.25">
      <c r="A8848" s="9" t="s">
        <v>1032</v>
      </c>
      <c r="B8848" s="9" t="s">
        <v>35</v>
      </c>
      <c r="C8848" s="9" t="s">
        <v>33</v>
      </c>
      <c r="D8848" s="9" t="s">
        <v>27</v>
      </c>
      <c r="E8848" s="10">
        <v>2400.4299999999998</v>
      </c>
      <c r="F8848" s="10">
        <v>0</v>
      </c>
      <c r="G8848" s="10">
        <v>2400.4299999999998</v>
      </c>
      <c r="H8848" s="10">
        <v>2669.33</v>
      </c>
      <c r="I8848" s="10">
        <v>-268.90000000000009</v>
      </c>
      <c r="J8848" s="10">
        <v>38.43</v>
      </c>
      <c r="K8848" s="10">
        <v>0</v>
      </c>
      <c r="L8848" s="10">
        <v>38.43</v>
      </c>
      <c r="M8848" s="10">
        <v>42.734999999999999</v>
      </c>
      <c r="N8848" s="10">
        <v>-4.3049999999999997</v>
      </c>
    </row>
    <row r="8849" spans="1:14" x14ac:dyDescent="0.25">
      <c r="A8849" s="9" t="s">
        <v>1032</v>
      </c>
      <c r="B8849" s="9" t="s">
        <v>36</v>
      </c>
      <c r="C8849" s="9" t="s">
        <v>29</v>
      </c>
      <c r="D8849" s="9" t="s">
        <v>27</v>
      </c>
      <c r="E8849" s="10">
        <v>3375.64</v>
      </c>
      <c r="F8849" s="10">
        <v>0</v>
      </c>
      <c r="G8849" s="10">
        <v>3375.64</v>
      </c>
      <c r="H8849" s="10">
        <v>3392.33</v>
      </c>
      <c r="I8849" s="10">
        <v>-16.690000000000055</v>
      </c>
      <c r="J8849" s="10">
        <v>0</v>
      </c>
      <c r="K8849" s="10">
        <v>0</v>
      </c>
      <c r="L8849" s="10">
        <v>0</v>
      </c>
      <c r="M8849" s="10">
        <v>0</v>
      </c>
      <c r="N8849" s="10">
        <v>0</v>
      </c>
    </row>
    <row r="8850" spans="1:14" x14ac:dyDescent="0.25">
      <c r="A8850" s="9" t="s">
        <v>1032</v>
      </c>
      <c r="B8850" s="9" t="s">
        <v>37</v>
      </c>
      <c r="C8850" s="9" t="s">
        <v>29</v>
      </c>
      <c r="D8850" s="9" t="s">
        <v>27</v>
      </c>
      <c r="E8850" s="10">
        <v>7806.19</v>
      </c>
      <c r="F8850" s="10">
        <v>0</v>
      </c>
      <c r="G8850" s="10">
        <v>7806.19</v>
      </c>
      <c r="H8850" s="10">
        <v>7844.79</v>
      </c>
      <c r="I8850" s="10">
        <v>-38.600000000000364</v>
      </c>
      <c r="J8850" s="10">
        <v>0</v>
      </c>
      <c r="K8850" s="10">
        <v>0</v>
      </c>
      <c r="L8850" s="10">
        <v>0</v>
      </c>
      <c r="M8850" s="10">
        <v>0</v>
      </c>
      <c r="N8850" s="10">
        <v>0</v>
      </c>
    </row>
    <row r="8851" spans="1:14" x14ac:dyDescent="0.25">
      <c r="A8851" s="9" t="s">
        <v>1032</v>
      </c>
      <c r="B8851" s="9" t="s">
        <v>97</v>
      </c>
      <c r="C8851" s="9" t="s">
        <v>39</v>
      </c>
      <c r="D8851" s="9" t="s">
        <v>40</v>
      </c>
      <c r="E8851" s="10">
        <v>-187839.25</v>
      </c>
      <c r="F8851" s="10">
        <v>0</v>
      </c>
      <c r="G8851" s="10">
        <v>-187839.25</v>
      </c>
      <c r="H8851" s="10">
        <v>-187839.25</v>
      </c>
      <c r="I8851" s="10">
        <v>0</v>
      </c>
      <c r="J8851" s="10">
        <v>-2035</v>
      </c>
      <c r="K8851" s="10">
        <v>0</v>
      </c>
      <c r="L8851" s="10">
        <v>-2035</v>
      </c>
      <c r="M8851" s="10">
        <v>-2035</v>
      </c>
      <c r="N8851" s="10">
        <v>0</v>
      </c>
    </row>
    <row r="8852" spans="1:14" x14ac:dyDescent="0.25">
      <c r="A8852" s="9" t="s">
        <v>1032</v>
      </c>
      <c r="B8852" s="9" t="s">
        <v>92</v>
      </c>
      <c r="C8852" s="9" t="s">
        <v>42</v>
      </c>
      <c r="D8852" s="9" t="s">
        <v>43</v>
      </c>
      <c r="E8852" s="10">
        <v>219.61</v>
      </c>
      <c r="F8852" s="10">
        <v>173.21782178217822</v>
      </c>
      <c r="G8852" s="10">
        <v>46.392178217821794</v>
      </c>
      <c r="H8852" s="10">
        <v>174.95</v>
      </c>
      <c r="I8852" s="10">
        <v>44.660000000000025</v>
      </c>
      <c r="J8852" s="10">
        <v>2580</v>
      </c>
      <c r="K8852" s="10">
        <v>2035</v>
      </c>
      <c r="L8852" s="10">
        <v>545</v>
      </c>
      <c r="M8852" s="10">
        <v>2055.35</v>
      </c>
      <c r="N8852" s="10">
        <v>524.65000000000009</v>
      </c>
    </row>
    <row r="8853" spans="1:14" x14ac:dyDescent="0.25">
      <c r="A8853" s="9" t="s">
        <v>1032</v>
      </c>
      <c r="B8853" s="9" t="s">
        <v>98</v>
      </c>
      <c r="C8853" s="9" t="s">
        <v>42</v>
      </c>
      <c r="D8853" s="9" t="s">
        <v>43</v>
      </c>
      <c r="E8853" s="10">
        <v>607.48</v>
      </c>
      <c r="F8853" s="10">
        <v>605.49753694581284</v>
      </c>
      <c r="G8853" s="10">
        <v>1.9824630541871784</v>
      </c>
      <c r="H8853" s="10">
        <v>614.58000000000004</v>
      </c>
      <c r="I8853" s="10">
        <v>-7.1000000000000227</v>
      </c>
      <c r="J8853" s="10">
        <v>12250</v>
      </c>
      <c r="K8853" s="10">
        <v>12210</v>
      </c>
      <c r="L8853" s="10">
        <v>40</v>
      </c>
      <c r="M8853" s="10">
        <v>12393.15</v>
      </c>
      <c r="N8853" s="10">
        <v>-143.14999999999964</v>
      </c>
    </row>
    <row r="8854" spans="1:14" x14ac:dyDescent="0.25">
      <c r="A8854" s="9" t="s">
        <v>1032</v>
      </c>
      <c r="B8854" s="9" t="s">
        <v>94</v>
      </c>
      <c r="C8854" s="9" t="s">
        <v>42</v>
      </c>
      <c r="D8854" s="9" t="s">
        <v>43</v>
      </c>
      <c r="E8854" s="10">
        <v>994.95</v>
      </c>
      <c r="F8854" s="10">
        <v>1007.3233830845771</v>
      </c>
      <c r="G8854" s="10">
        <v>-12.373383084577085</v>
      </c>
      <c r="H8854" s="10">
        <v>1012.36</v>
      </c>
      <c r="I8854" s="10">
        <v>-17.409999999999968</v>
      </c>
      <c r="J8854" s="10">
        <v>2010</v>
      </c>
      <c r="K8854" s="10">
        <v>2035</v>
      </c>
      <c r="L8854" s="10">
        <v>-25</v>
      </c>
      <c r="M8854" s="10">
        <v>2045.175</v>
      </c>
      <c r="N8854" s="10">
        <v>-35.174999999999955</v>
      </c>
    </row>
    <row r="8855" spans="1:14" x14ac:dyDescent="0.25">
      <c r="A8855" s="9" t="s">
        <v>1032</v>
      </c>
      <c r="B8855" s="9" t="s">
        <v>99</v>
      </c>
      <c r="C8855" s="9" t="s">
        <v>42</v>
      </c>
      <c r="D8855" s="9" t="s">
        <v>43</v>
      </c>
      <c r="E8855" s="10">
        <v>2763.48</v>
      </c>
      <c r="F8855" s="10">
        <v>2754.4532019704434</v>
      </c>
      <c r="G8855" s="10">
        <v>9.0267980295566304</v>
      </c>
      <c r="H8855" s="10">
        <v>2795.77</v>
      </c>
      <c r="I8855" s="10">
        <v>-32.289999999999964</v>
      </c>
      <c r="J8855" s="10">
        <v>12250</v>
      </c>
      <c r="K8855" s="10">
        <v>12210</v>
      </c>
      <c r="L8855" s="10">
        <v>40</v>
      </c>
      <c r="M8855" s="10">
        <v>12393.15</v>
      </c>
      <c r="N8855" s="10">
        <v>-143.14999999999964</v>
      </c>
    </row>
    <row r="8856" spans="1:14" x14ac:dyDescent="0.25">
      <c r="A8856" s="9" t="s">
        <v>1032</v>
      </c>
      <c r="B8856" s="9" t="s">
        <v>100</v>
      </c>
      <c r="C8856" s="9" t="s">
        <v>42</v>
      </c>
      <c r="D8856" s="9" t="s">
        <v>43</v>
      </c>
      <c r="E8856" s="10">
        <v>3550.91</v>
      </c>
      <c r="F8856" s="10">
        <v>3539.3103448275861</v>
      </c>
      <c r="G8856" s="10">
        <v>11.599655172413804</v>
      </c>
      <c r="H8856" s="10">
        <v>3592.4</v>
      </c>
      <c r="I8856" s="10">
        <v>-41.490000000000236</v>
      </c>
      <c r="J8856" s="10">
        <v>12250</v>
      </c>
      <c r="K8856" s="10">
        <v>12210</v>
      </c>
      <c r="L8856" s="10">
        <v>40</v>
      </c>
      <c r="M8856" s="10">
        <v>12393.15</v>
      </c>
      <c r="N8856" s="10">
        <v>-143.14999999999964</v>
      </c>
    </row>
    <row r="8857" spans="1:14" x14ac:dyDescent="0.25">
      <c r="A8857" s="9" t="s">
        <v>1032</v>
      </c>
      <c r="B8857" s="9" t="s">
        <v>47</v>
      </c>
      <c r="C8857" s="9" t="s">
        <v>42</v>
      </c>
      <c r="D8857" s="9" t="s">
        <v>43</v>
      </c>
      <c r="E8857" s="10">
        <v>5755.13</v>
      </c>
      <c r="F8857" s="10">
        <v>5741.0196078431372</v>
      </c>
      <c r="G8857" s="10">
        <v>14.110392156862872</v>
      </c>
      <c r="H8857" s="10">
        <v>5855.84</v>
      </c>
      <c r="I8857" s="10">
        <v>-100.71000000000004</v>
      </c>
      <c r="J8857" s="10">
        <v>12240</v>
      </c>
      <c r="K8857" s="10">
        <v>12210</v>
      </c>
      <c r="L8857" s="10">
        <v>30</v>
      </c>
      <c r="M8857" s="10">
        <v>12454.2</v>
      </c>
      <c r="N8857" s="10">
        <v>-214.20000000000073</v>
      </c>
    </row>
    <row r="8858" spans="1:14" x14ac:dyDescent="0.25">
      <c r="A8858" s="9" t="s">
        <v>1032</v>
      </c>
      <c r="B8858" s="9" t="s">
        <v>101</v>
      </c>
      <c r="C8858" s="9" t="s">
        <v>42</v>
      </c>
      <c r="D8858" s="9" t="s">
        <v>43</v>
      </c>
      <c r="E8858" s="10">
        <v>10897.62</v>
      </c>
      <c r="F8858" s="10">
        <v>9885.6059113300489</v>
      </c>
      <c r="G8858" s="10">
        <v>1012.0140886699519</v>
      </c>
      <c r="H8858" s="10">
        <v>10033.89</v>
      </c>
      <c r="I8858" s="10">
        <v>863.73000000000138</v>
      </c>
      <c r="J8858" s="10">
        <v>13460</v>
      </c>
      <c r="K8858" s="10">
        <v>12210</v>
      </c>
      <c r="L8858" s="10">
        <v>1250</v>
      </c>
      <c r="M8858" s="10">
        <v>12393.15</v>
      </c>
      <c r="N8858" s="10">
        <v>1066.8500000000004</v>
      </c>
    </row>
    <row r="8859" spans="1:14" x14ac:dyDescent="0.25">
      <c r="A8859" s="9" t="s">
        <v>1032</v>
      </c>
      <c r="B8859" s="9" t="s">
        <v>50</v>
      </c>
      <c r="C8859" s="9" t="s">
        <v>42</v>
      </c>
      <c r="D8859" s="9" t="s">
        <v>43</v>
      </c>
      <c r="E8859" s="10">
        <v>16039.8</v>
      </c>
      <c r="F8859" s="10">
        <v>16239.303482587065</v>
      </c>
      <c r="G8859" s="10">
        <v>-199.50348258706617</v>
      </c>
      <c r="H8859" s="10">
        <v>16320.5</v>
      </c>
      <c r="I8859" s="10">
        <v>-280.70000000000073</v>
      </c>
      <c r="J8859" s="10">
        <v>12060</v>
      </c>
      <c r="K8859" s="10">
        <v>12210</v>
      </c>
      <c r="L8859" s="10">
        <v>-150</v>
      </c>
      <c r="M8859" s="10">
        <v>12271.05</v>
      </c>
      <c r="N8859" s="10">
        <v>-211.04999999999927</v>
      </c>
    </row>
    <row r="8860" spans="1:14" x14ac:dyDescent="0.25">
      <c r="A8860" s="9" t="s">
        <v>1032</v>
      </c>
      <c r="B8860" s="9" t="s">
        <v>102</v>
      </c>
      <c r="C8860" s="9" t="s">
        <v>42</v>
      </c>
      <c r="D8860" s="9" t="s">
        <v>43</v>
      </c>
      <c r="E8860" s="10">
        <v>16731.95</v>
      </c>
      <c r="F8860" s="10">
        <v>16585.251231527094</v>
      </c>
      <c r="G8860" s="10">
        <v>146.69876847290652</v>
      </c>
      <c r="H8860" s="10">
        <v>16834.03</v>
      </c>
      <c r="I8860" s="10">
        <v>-102.07999999999811</v>
      </c>
      <c r="J8860" s="10">
        <v>2053</v>
      </c>
      <c r="K8860" s="10">
        <v>2035</v>
      </c>
      <c r="L8860" s="10">
        <v>18</v>
      </c>
      <c r="M8860" s="10">
        <v>2065.5250000000001</v>
      </c>
      <c r="N8860" s="10">
        <v>-12.525000000000091</v>
      </c>
    </row>
    <row r="8861" spans="1:14" x14ac:dyDescent="0.25">
      <c r="A8861" s="9" t="s">
        <v>1032</v>
      </c>
      <c r="B8861" s="9" t="s">
        <v>103</v>
      </c>
      <c r="C8861" s="9" t="s">
        <v>42</v>
      </c>
      <c r="D8861" s="9" t="s">
        <v>43</v>
      </c>
      <c r="E8861" s="10">
        <v>57975.05</v>
      </c>
      <c r="F8861" s="10">
        <v>58405.554455445541</v>
      </c>
      <c r="G8861" s="10">
        <v>-430.50445544553804</v>
      </c>
      <c r="H8861" s="10">
        <v>58989.61</v>
      </c>
      <c r="I8861" s="10">
        <v>-1014.5599999999977</v>
      </c>
      <c r="J8861" s="10">
        <v>12120</v>
      </c>
      <c r="K8861" s="10">
        <v>12210</v>
      </c>
      <c r="L8861" s="10">
        <v>-90</v>
      </c>
      <c r="M8861" s="10">
        <v>12332.1</v>
      </c>
      <c r="N8861" s="10">
        <v>-212.10000000000036</v>
      </c>
    </row>
    <row r="8862" spans="1:14" x14ac:dyDescent="0.25">
      <c r="A8862" s="9" t="s">
        <v>1032</v>
      </c>
      <c r="B8862" s="9" t="s">
        <v>104</v>
      </c>
      <c r="C8862" s="9" t="s">
        <v>42</v>
      </c>
      <c r="D8862" s="9" t="s">
        <v>53</v>
      </c>
      <c r="E8862" s="10">
        <v>48871.67</v>
      </c>
      <c r="F8862" s="10">
        <v>53291.213930348262</v>
      </c>
      <c r="G8862" s="10">
        <v>-4419.5439303482635</v>
      </c>
      <c r="H8862" s="10">
        <v>53557.67</v>
      </c>
      <c r="I8862" s="10">
        <v>-4686</v>
      </c>
      <c r="J8862" s="10">
        <v>9158</v>
      </c>
      <c r="K8862" s="10">
        <v>9157.4995024875625</v>
      </c>
      <c r="L8862" s="10">
        <v>0.50049751243750507</v>
      </c>
      <c r="M8862" s="10">
        <v>9203.2870000000003</v>
      </c>
      <c r="N8862" s="10">
        <v>-45.287000000000262</v>
      </c>
    </row>
    <row r="8863" spans="1:14" x14ac:dyDescent="0.25">
      <c r="A8863" s="9" t="s">
        <v>1032</v>
      </c>
      <c r="B8863" s="9" t="s">
        <v>54</v>
      </c>
      <c r="C8863" s="9" t="s">
        <v>42</v>
      </c>
      <c r="D8863" s="9" t="s">
        <v>55</v>
      </c>
      <c r="E8863" s="10">
        <v>616.48</v>
      </c>
      <c r="F8863" s="10">
        <v>604.39215686274508</v>
      </c>
      <c r="G8863" s="10">
        <v>12.087843137254936</v>
      </c>
      <c r="H8863" s="10">
        <v>616.48</v>
      </c>
      <c r="I8863" s="10">
        <v>0</v>
      </c>
      <c r="J8863" s="10">
        <v>112.08799999999999</v>
      </c>
      <c r="K8863" s="10">
        <v>109.89019607843136</v>
      </c>
      <c r="L8863" s="10">
        <v>2.1978039215686351</v>
      </c>
      <c r="M8863" s="10">
        <v>112.08799999999999</v>
      </c>
      <c r="N8863" s="10">
        <v>0</v>
      </c>
    </row>
    <row r="8864" spans="1:14" x14ac:dyDescent="0.25">
      <c r="A8864" s="9" t="s">
        <v>1033</v>
      </c>
      <c r="B8864" s="9" t="s">
        <v>25</v>
      </c>
      <c r="C8864" s="9" t="s">
        <v>26</v>
      </c>
      <c r="D8864" s="9" t="s">
        <v>27</v>
      </c>
      <c r="E8864" s="10">
        <v>-4683.5600000000004</v>
      </c>
      <c r="F8864" s="10">
        <v>0</v>
      </c>
      <c r="G8864" s="10">
        <v>-4683.5600000000004</v>
      </c>
      <c r="H8864" s="10">
        <v>0</v>
      </c>
      <c r="I8864" s="10">
        <v>-4683.5600000000004</v>
      </c>
      <c r="J8864" s="10">
        <v>0</v>
      </c>
      <c r="K8864" s="10">
        <v>0</v>
      </c>
      <c r="L8864" s="10">
        <v>0</v>
      </c>
      <c r="M8864" s="10">
        <v>0</v>
      </c>
      <c r="N8864" s="10">
        <v>0</v>
      </c>
    </row>
    <row r="8865" spans="1:14" x14ac:dyDescent="0.25">
      <c r="A8865" s="9" t="s">
        <v>1033</v>
      </c>
      <c r="B8865" s="9" t="s">
        <v>28</v>
      </c>
      <c r="C8865" s="9" t="s">
        <v>29</v>
      </c>
      <c r="D8865" s="9" t="s">
        <v>27</v>
      </c>
      <c r="E8865" s="10">
        <v>3.59</v>
      </c>
      <c r="F8865" s="10">
        <v>0</v>
      </c>
      <c r="G8865" s="10">
        <v>3.59</v>
      </c>
      <c r="H8865" s="10">
        <v>3.5</v>
      </c>
      <c r="I8865" s="10">
        <v>8.9999999999999858E-2</v>
      </c>
      <c r="J8865" s="10">
        <v>0</v>
      </c>
      <c r="K8865" s="10">
        <v>0</v>
      </c>
      <c r="L8865" s="10">
        <v>0</v>
      </c>
      <c r="M8865" s="10">
        <v>0</v>
      </c>
      <c r="N8865" s="10">
        <v>0</v>
      </c>
    </row>
    <row r="8866" spans="1:14" x14ac:dyDescent="0.25">
      <c r="A8866" s="9" t="s">
        <v>1033</v>
      </c>
      <c r="B8866" s="9" t="s">
        <v>30</v>
      </c>
      <c r="C8866" s="9" t="s">
        <v>29</v>
      </c>
      <c r="D8866" s="9" t="s">
        <v>27</v>
      </c>
      <c r="E8866" s="10">
        <v>83.7</v>
      </c>
      <c r="F8866" s="10">
        <v>0</v>
      </c>
      <c r="G8866" s="10">
        <v>83.7</v>
      </c>
      <c r="H8866" s="10">
        <v>81.569999999999993</v>
      </c>
      <c r="I8866" s="10">
        <v>2.1300000000000097</v>
      </c>
      <c r="J8866" s="10">
        <v>0</v>
      </c>
      <c r="K8866" s="10">
        <v>0</v>
      </c>
      <c r="L8866" s="10">
        <v>0</v>
      </c>
      <c r="M8866" s="10">
        <v>0</v>
      </c>
      <c r="N8866" s="10">
        <v>0</v>
      </c>
    </row>
    <row r="8867" spans="1:14" x14ac:dyDescent="0.25">
      <c r="A8867" s="9" t="s">
        <v>1033</v>
      </c>
      <c r="B8867" s="9" t="s">
        <v>31</v>
      </c>
      <c r="C8867" s="9" t="s">
        <v>29</v>
      </c>
      <c r="D8867" s="9" t="s">
        <v>27</v>
      </c>
      <c r="E8867" s="10">
        <v>562</v>
      </c>
      <c r="F8867" s="10">
        <v>0</v>
      </c>
      <c r="G8867" s="10">
        <v>562</v>
      </c>
      <c r="H8867" s="10">
        <v>547.70000000000005</v>
      </c>
      <c r="I8867" s="10">
        <v>14.299999999999955</v>
      </c>
      <c r="J8867" s="10">
        <v>0</v>
      </c>
      <c r="K8867" s="10">
        <v>0</v>
      </c>
      <c r="L8867" s="10">
        <v>0</v>
      </c>
      <c r="M8867" s="10">
        <v>0</v>
      </c>
      <c r="N8867" s="10">
        <v>0</v>
      </c>
    </row>
    <row r="8868" spans="1:14" x14ac:dyDescent="0.25">
      <c r="A8868" s="9" t="s">
        <v>1033</v>
      </c>
      <c r="B8868" s="9" t="s">
        <v>32</v>
      </c>
      <c r="C8868" s="9" t="s">
        <v>33</v>
      </c>
      <c r="D8868" s="9" t="s">
        <v>27</v>
      </c>
      <c r="E8868" s="10">
        <v>1294.3499999999999</v>
      </c>
      <c r="F8868" s="10">
        <v>0</v>
      </c>
      <c r="G8868" s="10">
        <v>1294.3499999999999</v>
      </c>
      <c r="H8868" s="10">
        <v>1298.23</v>
      </c>
      <c r="I8868" s="10">
        <v>-3.8800000000001091</v>
      </c>
      <c r="J8868" s="10">
        <v>3.67</v>
      </c>
      <c r="K8868" s="10">
        <v>0</v>
      </c>
      <c r="L8868" s="10">
        <v>3.67</v>
      </c>
      <c r="M8868" s="10">
        <v>3.681</v>
      </c>
      <c r="N8868" s="10">
        <v>-1.1000000000000121E-2</v>
      </c>
    </row>
    <row r="8869" spans="1:14" x14ac:dyDescent="0.25">
      <c r="A8869" s="9" t="s">
        <v>1033</v>
      </c>
      <c r="B8869" s="9" t="s">
        <v>34</v>
      </c>
      <c r="C8869" s="9" t="s">
        <v>33</v>
      </c>
      <c r="D8869" s="9" t="s">
        <v>27</v>
      </c>
      <c r="E8869" s="10">
        <v>4449.3999999999996</v>
      </c>
      <c r="F8869" s="10">
        <v>0</v>
      </c>
      <c r="G8869" s="10">
        <v>4449.3999999999996</v>
      </c>
      <c r="H8869" s="10">
        <v>4462.74</v>
      </c>
      <c r="I8869" s="10">
        <v>-13.340000000000146</v>
      </c>
      <c r="J8869" s="10">
        <v>3.67</v>
      </c>
      <c r="K8869" s="10">
        <v>0</v>
      </c>
      <c r="L8869" s="10">
        <v>3.67</v>
      </c>
      <c r="M8869" s="10">
        <v>3.681</v>
      </c>
      <c r="N8869" s="10">
        <v>-1.1000000000000121E-2</v>
      </c>
    </row>
    <row r="8870" spans="1:14" x14ac:dyDescent="0.25">
      <c r="A8870" s="9" t="s">
        <v>1033</v>
      </c>
      <c r="B8870" s="9" t="s">
        <v>35</v>
      </c>
      <c r="C8870" s="9" t="s">
        <v>33</v>
      </c>
      <c r="D8870" s="9" t="s">
        <v>27</v>
      </c>
      <c r="E8870" s="10">
        <v>4826.47</v>
      </c>
      <c r="F8870" s="10">
        <v>0</v>
      </c>
      <c r="G8870" s="10">
        <v>4826.47</v>
      </c>
      <c r="H8870" s="10">
        <v>4828.3999999999996</v>
      </c>
      <c r="I8870" s="10">
        <v>-1.9299999999993815</v>
      </c>
      <c r="J8870" s="10">
        <v>77.27</v>
      </c>
      <c r="K8870" s="10">
        <v>0</v>
      </c>
      <c r="L8870" s="10">
        <v>77.27</v>
      </c>
      <c r="M8870" s="10">
        <v>77.301000000000002</v>
      </c>
      <c r="N8870" s="10">
        <v>-3.1000000000005912E-2</v>
      </c>
    </row>
    <row r="8871" spans="1:14" x14ac:dyDescent="0.25">
      <c r="A8871" s="9" t="s">
        <v>1033</v>
      </c>
      <c r="B8871" s="9" t="s">
        <v>36</v>
      </c>
      <c r="C8871" s="9" t="s">
        <v>29</v>
      </c>
      <c r="D8871" s="9" t="s">
        <v>27</v>
      </c>
      <c r="E8871" s="10">
        <v>6296.43</v>
      </c>
      <c r="F8871" s="10">
        <v>0</v>
      </c>
      <c r="G8871" s="10">
        <v>6296.43</v>
      </c>
      <c r="H8871" s="10">
        <v>6136.2</v>
      </c>
      <c r="I8871" s="10">
        <v>160.23000000000047</v>
      </c>
      <c r="J8871" s="10">
        <v>0</v>
      </c>
      <c r="K8871" s="10">
        <v>0</v>
      </c>
      <c r="L8871" s="10">
        <v>0</v>
      </c>
      <c r="M8871" s="10">
        <v>0</v>
      </c>
      <c r="N8871" s="10">
        <v>0</v>
      </c>
    </row>
    <row r="8872" spans="1:14" x14ac:dyDescent="0.25">
      <c r="A8872" s="9" t="s">
        <v>1033</v>
      </c>
      <c r="B8872" s="9" t="s">
        <v>37</v>
      </c>
      <c r="C8872" s="9" t="s">
        <v>29</v>
      </c>
      <c r="D8872" s="9" t="s">
        <v>27</v>
      </c>
      <c r="E8872" s="10">
        <v>14560.53</v>
      </c>
      <c r="F8872" s="10">
        <v>0</v>
      </c>
      <c r="G8872" s="10">
        <v>14560.53</v>
      </c>
      <c r="H8872" s="10">
        <v>14190.01</v>
      </c>
      <c r="I8872" s="10">
        <v>370.52000000000044</v>
      </c>
      <c r="J8872" s="10">
        <v>0</v>
      </c>
      <c r="K8872" s="10">
        <v>0</v>
      </c>
      <c r="L8872" s="10">
        <v>0</v>
      </c>
      <c r="M8872" s="10">
        <v>0</v>
      </c>
      <c r="N8872" s="10">
        <v>0</v>
      </c>
    </row>
    <row r="8873" spans="1:14" x14ac:dyDescent="0.25">
      <c r="A8873" s="9" t="s">
        <v>1033</v>
      </c>
      <c r="B8873" s="9" t="s">
        <v>97</v>
      </c>
      <c r="C8873" s="9" t="s">
        <v>39</v>
      </c>
      <c r="D8873" s="9" t="s">
        <v>40</v>
      </c>
      <c r="E8873" s="10">
        <v>-339422.8</v>
      </c>
      <c r="F8873" s="10">
        <v>0</v>
      </c>
      <c r="G8873" s="10">
        <v>-339422.8</v>
      </c>
      <c r="H8873" s="10">
        <v>-339422.88</v>
      </c>
      <c r="I8873" s="10">
        <v>8.0000000016298145E-2</v>
      </c>
      <c r="J8873" s="10">
        <v>-3681</v>
      </c>
      <c r="K8873" s="10">
        <v>0</v>
      </c>
      <c r="L8873" s="10">
        <v>-3681</v>
      </c>
      <c r="M8873" s="10">
        <v>-3681</v>
      </c>
      <c r="N8873" s="10">
        <v>0</v>
      </c>
    </row>
    <row r="8874" spans="1:14" x14ac:dyDescent="0.25">
      <c r="A8874" s="9" t="s">
        <v>1033</v>
      </c>
      <c r="B8874" s="9" t="s">
        <v>92</v>
      </c>
      <c r="C8874" s="9" t="s">
        <v>42</v>
      </c>
      <c r="D8874" s="9" t="s">
        <v>43</v>
      </c>
      <c r="E8874" s="10">
        <v>626.48</v>
      </c>
      <c r="F8874" s="10">
        <v>313.32673267326732</v>
      </c>
      <c r="G8874" s="10">
        <v>313.1532673267327</v>
      </c>
      <c r="H8874" s="10">
        <v>316.45999999999998</v>
      </c>
      <c r="I8874" s="10">
        <v>310.02000000000004</v>
      </c>
      <c r="J8874" s="10">
        <v>7360</v>
      </c>
      <c r="K8874" s="10">
        <v>3681</v>
      </c>
      <c r="L8874" s="10">
        <v>3679</v>
      </c>
      <c r="M8874" s="10">
        <v>3717.81</v>
      </c>
      <c r="N8874" s="10">
        <v>3642.19</v>
      </c>
    </row>
    <row r="8875" spans="1:14" x14ac:dyDescent="0.25">
      <c r="A8875" s="9" t="s">
        <v>1033</v>
      </c>
      <c r="B8875" s="9" t="s">
        <v>98</v>
      </c>
      <c r="C8875" s="9" t="s">
        <v>42</v>
      </c>
      <c r="D8875" s="9" t="s">
        <v>43</v>
      </c>
      <c r="E8875" s="10">
        <v>1100.9000000000001</v>
      </c>
      <c r="F8875" s="10">
        <v>1095.2413793103449</v>
      </c>
      <c r="G8875" s="10">
        <v>5.6586206896552085</v>
      </c>
      <c r="H8875" s="10">
        <v>1111.67</v>
      </c>
      <c r="I8875" s="10">
        <v>-10.769999999999982</v>
      </c>
      <c r="J8875" s="10">
        <v>22200</v>
      </c>
      <c r="K8875" s="10">
        <v>22086</v>
      </c>
      <c r="L8875" s="10">
        <v>114</v>
      </c>
      <c r="M8875" s="10">
        <v>22417.29</v>
      </c>
      <c r="N8875" s="10">
        <v>-217.29000000000087</v>
      </c>
    </row>
    <row r="8876" spans="1:14" x14ac:dyDescent="0.25">
      <c r="A8876" s="9" t="s">
        <v>1033</v>
      </c>
      <c r="B8876" s="9" t="s">
        <v>94</v>
      </c>
      <c r="C8876" s="9" t="s">
        <v>42</v>
      </c>
      <c r="D8876" s="9" t="s">
        <v>43</v>
      </c>
      <c r="E8876" s="10">
        <v>1831.01</v>
      </c>
      <c r="F8876" s="10">
        <v>1822.0995024875622</v>
      </c>
      <c r="G8876" s="10">
        <v>8.9104975124378143</v>
      </c>
      <c r="H8876" s="10">
        <v>1831.21</v>
      </c>
      <c r="I8876" s="10">
        <v>-0.20000000000004547</v>
      </c>
      <c r="J8876" s="10">
        <v>3699</v>
      </c>
      <c r="K8876" s="10">
        <v>3681</v>
      </c>
      <c r="L8876" s="10">
        <v>18</v>
      </c>
      <c r="M8876" s="10">
        <v>3699.4050000000002</v>
      </c>
      <c r="N8876" s="10">
        <v>-0.40500000000020009</v>
      </c>
    </row>
    <row r="8877" spans="1:14" x14ac:dyDescent="0.25">
      <c r="A8877" s="9" t="s">
        <v>1033</v>
      </c>
      <c r="B8877" s="9" t="s">
        <v>99</v>
      </c>
      <c r="C8877" s="9" t="s">
        <v>42</v>
      </c>
      <c r="D8877" s="9" t="s">
        <v>43</v>
      </c>
      <c r="E8877" s="10">
        <v>5008.1000000000004</v>
      </c>
      <c r="F8877" s="10">
        <v>4982.384236453202</v>
      </c>
      <c r="G8877" s="10">
        <v>25.715763546798371</v>
      </c>
      <c r="H8877" s="10">
        <v>5057.12</v>
      </c>
      <c r="I8877" s="10">
        <v>-49.019999999999527</v>
      </c>
      <c r="J8877" s="10">
        <v>22200</v>
      </c>
      <c r="K8877" s="10">
        <v>22086</v>
      </c>
      <c r="L8877" s="10">
        <v>114</v>
      </c>
      <c r="M8877" s="10">
        <v>22417.29</v>
      </c>
      <c r="N8877" s="10">
        <v>-217.29000000000087</v>
      </c>
    </row>
    <row r="8878" spans="1:14" x14ac:dyDescent="0.25">
      <c r="A8878" s="9" t="s">
        <v>1033</v>
      </c>
      <c r="B8878" s="9" t="s">
        <v>100</v>
      </c>
      <c r="C8878" s="9" t="s">
        <v>42</v>
      </c>
      <c r="D8878" s="9" t="s">
        <v>43</v>
      </c>
      <c r="E8878" s="10">
        <v>6435.11</v>
      </c>
      <c r="F8878" s="10">
        <v>6402.0689655172409</v>
      </c>
      <c r="G8878" s="10">
        <v>33.041034482758732</v>
      </c>
      <c r="H8878" s="10">
        <v>6498.1</v>
      </c>
      <c r="I8878" s="10">
        <v>-62.990000000000691</v>
      </c>
      <c r="J8878" s="10">
        <v>22200</v>
      </c>
      <c r="K8878" s="10">
        <v>22086</v>
      </c>
      <c r="L8878" s="10">
        <v>114</v>
      </c>
      <c r="M8878" s="10">
        <v>22417.29</v>
      </c>
      <c r="N8878" s="10">
        <v>-217.29000000000087</v>
      </c>
    </row>
    <row r="8879" spans="1:14" x14ac:dyDescent="0.25">
      <c r="A8879" s="9" t="s">
        <v>1033</v>
      </c>
      <c r="B8879" s="9" t="s">
        <v>47</v>
      </c>
      <c r="C8879" s="9" t="s">
        <v>42</v>
      </c>
      <c r="D8879" s="9" t="s">
        <v>43</v>
      </c>
      <c r="E8879" s="10">
        <v>10589.62</v>
      </c>
      <c r="F8879" s="10">
        <v>10384.617647058823</v>
      </c>
      <c r="G8879" s="10">
        <v>205.00235294117738</v>
      </c>
      <c r="H8879" s="10">
        <v>10592.31</v>
      </c>
      <c r="I8879" s="10">
        <v>-2.6899999999986903</v>
      </c>
      <c r="J8879" s="10">
        <v>22522</v>
      </c>
      <c r="K8879" s="10">
        <v>22086</v>
      </c>
      <c r="L8879" s="10">
        <v>436</v>
      </c>
      <c r="M8879" s="10">
        <v>22527.72</v>
      </c>
      <c r="N8879" s="10">
        <v>-5.7200000000011642</v>
      </c>
    </row>
    <row r="8880" spans="1:14" x14ac:dyDescent="0.25">
      <c r="A8880" s="9" t="s">
        <v>1033</v>
      </c>
      <c r="B8880" s="9" t="s">
        <v>101</v>
      </c>
      <c r="C8880" s="9" t="s">
        <v>42</v>
      </c>
      <c r="D8880" s="9" t="s">
        <v>43</v>
      </c>
      <c r="E8880" s="10">
        <v>19835.939999999999</v>
      </c>
      <c r="F8880" s="10">
        <v>17881.536945812804</v>
      </c>
      <c r="G8880" s="10">
        <v>1954.4030541871944</v>
      </c>
      <c r="H8880" s="10">
        <v>18149.759999999998</v>
      </c>
      <c r="I8880" s="10">
        <v>1686.1800000000003</v>
      </c>
      <c r="J8880" s="10">
        <v>24500</v>
      </c>
      <c r="K8880" s="10">
        <v>22086</v>
      </c>
      <c r="L8880" s="10">
        <v>2414</v>
      </c>
      <c r="M8880" s="10">
        <v>22417.29</v>
      </c>
      <c r="N8880" s="10">
        <v>2082.7099999999991</v>
      </c>
    </row>
    <row r="8881" spans="1:14" x14ac:dyDescent="0.25">
      <c r="A8881" s="9" t="s">
        <v>1033</v>
      </c>
      <c r="B8881" s="9" t="s">
        <v>50</v>
      </c>
      <c r="C8881" s="9" t="s">
        <v>42</v>
      </c>
      <c r="D8881" s="9" t="s">
        <v>43</v>
      </c>
      <c r="E8881" s="10">
        <v>29526</v>
      </c>
      <c r="F8881" s="10">
        <v>29374.378109452737</v>
      </c>
      <c r="G8881" s="10">
        <v>151.62189054726332</v>
      </c>
      <c r="H8881" s="10">
        <v>29521.25</v>
      </c>
      <c r="I8881" s="10">
        <v>4.75</v>
      </c>
      <c r="J8881" s="10">
        <v>22200</v>
      </c>
      <c r="K8881" s="10">
        <v>22086</v>
      </c>
      <c r="L8881" s="10">
        <v>114</v>
      </c>
      <c r="M8881" s="10">
        <v>22196.43</v>
      </c>
      <c r="N8881" s="10">
        <v>3.569999999999709</v>
      </c>
    </row>
    <row r="8882" spans="1:14" x14ac:dyDescent="0.25">
      <c r="A8882" s="9" t="s">
        <v>1033</v>
      </c>
      <c r="B8882" s="9" t="s">
        <v>102</v>
      </c>
      <c r="C8882" s="9" t="s">
        <v>42</v>
      </c>
      <c r="D8882" s="9" t="s">
        <v>43</v>
      </c>
      <c r="E8882" s="10">
        <v>30448.400000000001</v>
      </c>
      <c r="F8882" s="10">
        <v>30000.147783251232</v>
      </c>
      <c r="G8882" s="10">
        <v>448.25221674876957</v>
      </c>
      <c r="H8882" s="10">
        <v>30450.15</v>
      </c>
      <c r="I8882" s="10">
        <v>-1.75</v>
      </c>
      <c r="J8882" s="10">
        <v>3736</v>
      </c>
      <c r="K8882" s="10">
        <v>3681</v>
      </c>
      <c r="L8882" s="10">
        <v>55</v>
      </c>
      <c r="M8882" s="10">
        <v>3736.2150000000001</v>
      </c>
      <c r="N8882" s="10">
        <v>-0.21500000000014552</v>
      </c>
    </row>
    <row r="8883" spans="1:14" x14ac:dyDescent="0.25">
      <c r="A8883" s="9" t="s">
        <v>1033</v>
      </c>
      <c r="B8883" s="9" t="s">
        <v>103</v>
      </c>
      <c r="C8883" s="9" t="s">
        <v>42</v>
      </c>
      <c r="D8883" s="9" t="s">
        <v>43</v>
      </c>
      <c r="E8883" s="10">
        <v>106675.05</v>
      </c>
      <c r="F8883" s="10">
        <v>105646.61386138614</v>
      </c>
      <c r="G8883" s="10">
        <v>1028.4361386138626</v>
      </c>
      <c r="H8883" s="10">
        <v>106703.08</v>
      </c>
      <c r="I8883" s="10">
        <v>-28.029999999998836</v>
      </c>
      <c r="J8883" s="10">
        <v>22301</v>
      </c>
      <c r="K8883" s="10">
        <v>22086</v>
      </c>
      <c r="L8883" s="10">
        <v>215</v>
      </c>
      <c r="M8883" s="10">
        <v>22306.86</v>
      </c>
      <c r="N8883" s="10">
        <v>-5.8600000000005821</v>
      </c>
    </row>
    <row r="8884" spans="1:14" x14ac:dyDescent="0.25">
      <c r="A8884" s="9" t="s">
        <v>1033</v>
      </c>
      <c r="B8884" s="9" t="s">
        <v>104</v>
      </c>
      <c r="C8884" s="9" t="s">
        <v>42</v>
      </c>
      <c r="D8884" s="9" t="s">
        <v>53</v>
      </c>
      <c r="E8884" s="10">
        <v>98838.16</v>
      </c>
      <c r="F8884" s="10">
        <v>96048.059701492544</v>
      </c>
      <c r="G8884" s="10">
        <v>2790.1002985074592</v>
      </c>
      <c r="H8884" s="10">
        <v>96528.3</v>
      </c>
      <c r="I8884" s="10">
        <v>2309.8600000000006</v>
      </c>
      <c r="J8884" s="10">
        <v>17082</v>
      </c>
      <c r="K8884" s="10">
        <v>16564.499502487561</v>
      </c>
      <c r="L8884" s="10">
        <v>517.50049751243932</v>
      </c>
      <c r="M8884" s="10">
        <v>16647.322</v>
      </c>
      <c r="N8884" s="10">
        <v>434.67799999999988</v>
      </c>
    </row>
    <row r="8885" spans="1:14" x14ac:dyDescent="0.25">
      <c r="A8885" s="9" t="s">
        <v>1033</v>
      </c>
      <c r="B8885" s="9" t="s">
        <v>54</v>
      </c>
      <c r="C8885" s="9" t="s">
        <v>42</v>
      </c>
      <c r="D8885" s="9" t="s">
        <v>55</v>
      </c>
      <c r="E8885" s="10">
        <v>1115.1199999999999</v>
      </c>
      <c r="F8885" s="10">
        <v>1093.2549019607841</v>
      </c>
      <c r="G8885" s="10">
        <v>21.865098039215809</v>
      </c>
      <c r="H8885" s="10">
        <v>1115.1199999999999</v>
      </c>
      <c r="I8885" s="10">
        <v>0</v>
      </c>
      <c r="J8885" s="10">
        <v>202.749</v>
      </c>
      <c r="K8885" s="10">
        <v>198.77352941176468</v>
      </c>
      <c r="L8885" s="10">
        <v>3.9754705882353107</v>
      </c>
      <c r="M8885" s="10">
        <v>202.749</v>
      </c>
      <c r="N8885" s="10">
        <v>0</v>
      </c>
    </row>
    <row r="8886" spans="1:14" x14ac:dyDescent="0.25">
      <c r="A8886" s="9" t="s">
        <v>1034</v>
      </c>
      <c r="B8886" s="9" t="s">
        <v>25</v>
      </c>
      <c r="C8886" s="9" t="s">
        <v>26</v>
      </c>
      <c r="D8886" s="9" t="s">
        <v>27</v>
      </c>
      <c r="E8886" s="10">
        <v>145.52000000000001</v>
      </c>
      <c r="F8886" s="10">
        <v>0</v>
      </c>
      <c r="G8886" s="10">
        <v>145.52000000000001</v>
      </c>
      <c r="H8886" s="10">
        <v>0</v>
      </c>
      <c r="I8886" s="10">
        <v>145.52000000000001</v>
      </c>
      <c r="J8886" s="10">
        <v>0</v>
      </c>
      <c r="K8886" s="10">
        <v>0</v>
      </c>
      <c r="L8886" s="10">
        <v>0</v>
      </c>
      <c r="M8886" s="10">
        <v>0</v>
      </c>
      <c r="N8886" s="10">
        <v>0</v>
      </c>
    </row>
    <row r="8887" spans="1:14" x14ac:dyDescent="0.25">
      <c r="A8887" s="9" t="s">
        <v>1034</v>
      </c>
      <c r="B8887" s="9" t="s">
        <v>258</v>
      </c>
      <c r="C8887" s="9" t="s">
        <v>33</v>
      </c>
      <c r="D8887" s="9" t="s">
        <v>27</v>
      </c>
      <c r="E8887" s="10">
        <v>36.43</v>
      </c>
      <c r="F8887" s="10">
        <v>0</v>
      </c>
      <c r="G8887" s="10">
        <v>36.43</v>
      </c>
      <c r="H8887" s="10">
        <v>36.729999999999997</v>
      </c>
      <c r="I8887" s="10">
        <v>-0.29999999999999716</v>
      </c>
      <c r="J8887" s="10">
        <v>4.8179999999999996</v>
      </c>
      <c r="K8887" s="10">
        <v>0</v>
      </c>
      <c r="L8887" s="10">
        <v>4.8179999999999996</v>
      </c>
      <c r="M8887" s="10">
        <v>4.859</v>
      </c>
      <c r="N8887" s="10">
        <v>-4.1000000000000369E-2</v>
      </c>
    </row>
    <row r="8888" spans="1:14" x14ac:dyDescent="0.25">
      <c r="A8888" s="9" t="s">
        <v>1034</v>
      </c>
      <c r="B8888" s="9" t="s">
        <v>259</v>
      </c>
      <c r="C8888" s="9" t="s">
        <v>33</v>
      </c>
      <c r="D8888" s="9" t="s">
        <v>27</v>
      </c>
      <c r="E8888" s="10">
        <v>74.75</v>
      </c>
      <c r="F8888" s="10">
        <v>0</v>
      </c>
      <c r="G8888" s="10">
        <v>74.75</v>
      </c>
      <c r="H8888" s="10">
        <v>75.38</v>
      </c>
      <c r="I8888" s="10">
        <v>-0.62999999999999545</v>
      </c>
      <c r="J8888" s="10">
        <v>4.8179999999999996</v>
      </c>
      <c r="K8888" s="10">
        <v>0</v>
      </c>
      <c r="L8888" s="10">
        <v>4.8179999999999996</v>
      </c>
      <c r="M8888" s="10">
        <v>4.859</v>
      </c>
      <c r="N8888" s="10">
        <v>-4.1000000000000369E-2</v>
      </c>
    </row>
    <row r="8889" spans="1:14" x14ac:dyDescent="0.25">
      <c r="A8889" s="9" t="s">
        <v>1034</v>
      </c>
      <c r="B8889" s="9" t="s">
        <v>260</v>
      </c>
      <c r="C8889" s="9" t="s">
        <v>33</v>
      </c>
      <c r="D8889" s="9" t="s">
        <v>27</v>
      </c>
      <c r="E8889" s="10">
        <v>2946.71</v>
      </c>
      <c r="F8889" s="10">
        <v>0</v>
      </c>
      <c r="G8889" s="10">
        <v>2946.71</v>
      </c>
      <c r="H8889" s="10">
        <v>2971.17</v>
      </c>
      <c r="I8889" s="10">
        <v>-24.460000000000036</v>
      </c>
      <c r="J8889" s="10">
        <v>48.18</v>
      </c>
      <c r="K8889" s="10">
        <v>0</v>
      </c>
      <c r="L8889" s="10">
        <v>48.18</v>
      </c>
      <c r="M8889" s="10">
        <v>48.58</v>
      </c>
      <c r="N8889" s="10">
        <v>-0.39999999999999858</v>
      </c>
    </row>
    <row r="8890" spans="1:14" x14ac:dyDescent="0.25">
      <c r="A8890" s="9" t="s">
        <v>1034</v>
      </c>
      <c r="B8890" s="9" t="s">
        <v>272</v>
      </c>
      <c r="C8890" s="9" t="s">
        <v>39</v>
      </c>
      <c r="D8890" s="9" t="s">
        <v>43</v>
      </c>
      <c r="E8890" s="10">
        <v>-18423.05</v>
      </c>
      <c r="F8890" s="10">
        <v>0</v>
      </c>
      <c r="G8890" s="10">
        <v>-18423.05</v>
      </c>
      <c r="H8890" s="10">
        <v>-18422.939999999999</v>
      </c>
      <c r="I8890" s="10">
        <v>-0.11000000000058208</v>
      </c>
      <c r="J8890" s="10">
        <v>-22590</v>
      </c>
      <c r="K8890" s="10">
        <v>0</v>
      </c>
      <c r="L8890" s="10">
        <v>-22590</v>
      </c>
      <c r="M8890" s="10">
        <v>-22590</v>
      </c>
      <c r="N8890" s="10">
        <v>0</v>
      </c>
    </row>
    <row r="8891" spans="1:14" x14ac:dyDescent="0.25">
      <c r="A8891" s="9" t="s">
        <v>1034</v>
      </c>
      <c r="B8891" s="9" t="s">
        <v>269</v>
      </c>
      <c r="C8891" s="9" t="s">
        <v>42</v>
      </c>
      <c r="D8891" s="9" t="s">
        <v>43</v>
      </c>
      <c r="E8891" s="10">
        <v>2019.87</v>
      </c>
      <c r="F8891" s="10">
        <v>2019.5167652859959</v>
      </c>
      <c r="G8891" s="10">
        <v>0.35323471400397466</v>
      </c>
      <c r="H8891" s="10">
        <v>2047.79</v>
      </c>
      <c r="I8891" s="10">
        <v>-27.920000000000073</v>
      </c>
      <c r="J8891" s="10">
        <v>3728</v>
      </c>
      <c r="K8891" s="10">
        <v>3727.3500986193289</v>
      </c>
      <c r="L8891" s="10">
        <v>0.64990138067105363</v>
      </c>
      <c r="M8891" s="10">
        <v>3779.5329999999999</v>
      </c>
      <c r="N8891" s="10">
        <v>-51.532999999999902</v>
      </c>
    </row>
    <row r="8892" spans="1:14" x14ac:dyDescent="0.25">
      <c r="A8892" s="9" t="s">
        <v>1034</v>
      </c>
      <c r="B8892" s="9" t="s">
        <v>325</v>
      </c>
      <c r="C8892" s="9" t="s">
        <v>42</v>
      </c>
      <c r="D8892" s="9" t="s">
        <v>43</v>
      </c>
      <c r="E8892" s="10">
        <v>13199.77</v>
      </c>
      <c r="F8892" s="10">
        <v>13095.418719211822</v>
      </c>
      <c r="G8892" s="10">
        <v>104.35128078817797</v>
      </c>
      <c r="H8892" s="10">
        <v>13291.85</v>
      </c>
      <c r="I8892" s="10">
        <v>-92.079999999999927</v>
      </c>
      <c r="J8892" s="10">
        <v>22770</v>
      </c>
      <c r="K8892" s="10">
        <v>22590</v>
      </c>
      <c r="L8892" s="10">
        <v>180</v>
      </c>
      <c r="M8892" s="10">
        <v>22928.85</v>
      </c>
      <c r="N8892" s="10">
        <v>-158.84999999999854</v>
      </c>
    </row>
    <row r="8893" spans="1:14" x14ac:dyDescent="0.25">
      <c r="A8893" s="9" t="s">
        <v>1035</v>
      </c>
      <c r="B8893" s="9" t="s">
        <v>25</v>
      </c>
      <c r="C8893" s="9" t="s">
        <v>26</v>
      </c>
      <c r="D8893" s="9" t="s">
        <v>27</v>
      </c>
      <c r="E8893" s="10">
        <v>36750.36</v>
      </c>
      <c r="F8893" s="10">
        <v>0</v>
      </c>
      <c r="G8893" s="10">
        <v>36750.36</v>
      </c>
      <c r="H8893" s="10">
        <v>0</v>
      </c>
      <c r="I8893" s="10">
        <v>36750.36</v>
      </c>
      <c r="J8893" s="10">
        <v>0</v>
      </c>
      <c r="K8893" s="10">
        <v>0</v>
      </c>
      <c r="L8893" s="10">
        <v>0</v>
      </c>
      <c r="M8893" s="10">
        <v>0</v>
      </c>
      <c r="N8893" s="10">
        <v>0</v>
      </c>
    </row>
    <row r="8894" spans="1:14" x14ac:dyDescent="0.25">
      <c r="A8894" s="9" t="s">
        <v>1035</v>
      </c>
      <c r="B8894" s="9" t="s">
        <v>28</v>
      </c>
      <c r="C8894" s="9" t="s">
        <v>29</v>
      </c>
      <c r="D8894" s="9" t="s">
        <v>27</v>
      </c>
      <c r="E8894" s="10">
        <v>28.81</v>
      </c>
      <c r="F8894" s="10">
        <v>0</v>
      </c>
      <c r="G8894" s="10">
        <v>28.81</v>
      </c>
      <c r="H8894" s="10">
        <v>29.23</v>
      </c>
      <c r="I8894" s="10">
        <v>-0.42000000000000171</v>
      </c>
      <c r="J8894" s="10">
        <v>0</v>
      </c>
      <c r="K8894" s="10">
        <v>0</v>
      </c>
      <c r="L8894" s="10">
        <v>0</v>
      </c>
      <c r="M8894" s="10">
        <v>0</v>
      </c>
      <c r="N8894" s="10">
        <v>0</v>
      </c>
    </row>
    <row r="8895" spans="1:14" x14ac:dyDescent="0.25">
      <c r="A8895" s="9" t="s">
        <v>1035</v>
      </c>
      <c r="B8895" s="9" t="s">
        <v>30</v>
      </c>
      <c r="C8895" s="9" t="s">
        <v>29</v>
      </c>
      <c r="D8895" s="9" t="s">
        <v>27</v>
      </c>
      <c r="E8895" s="10">
        <v>672.28</v>
      </c>
      <c r="F8895" s="10">
        <v>0</v>
      </c>
      <c r="G8895" s="10">
        <v>672.28</v>
      </c>
      <c r="H8895" s="10">
        <v>682.04</v>
      </c>
      <c r="I8895" s="10">
        <v>-9.7599999999999909</v>
      </c>
      <c r="J8895" s="10">
        <v>0</v>
      </c>
      <c r="K8895" s="10">
        <v>0</v>
      </c>
      <c r="L8895" s="10">
        <v>0</v>
      </c>
      <c r="M8895" s="10">
        <v>0</v>
      </c>
      <c r="N8895" s="10">
        <v>0</v>
      </c>
    </row>
    <row r="8896" spans="1:14" x14ac:dyDescent="0.25">
      <c r="A8896" s="9" t="s">
        <v>1035</v>
      </c>
      <c r="B8896" s="9" t="s">
        <v>31</v>
      </c>
      <c r="C8896" s="9" t="s">
        <v>29</v>
      </c>
      <c r="D8896" s="9" t="s">
        <v>27</v>
      </c>
      <c r="E8896" s="10">
        <v>4513.88</v>
      </c>
      <c r="F8896" s="10">
        <v>0</v>
      </c>
      <c r="G8896" s="10">
        <v>4513.88</v>
      </c>
      <c r="H8896" s="10">
        <v>4579.3999999999996</v>
      </c>
      <c r="I8896" s="10">
        <v>-65.519999999999527</v>
      </c>
      <c r="J8896" s="10">
        <v>0</v>
      </c>
      <c r="K8896" s="10">
        <v>0</v>
      </c>
      <c r="L8896" s="10">
        <v>0</v>
      </c>
      <c r="M8896" s="10">
        <v>0</v>
      </c>
      <c r="N8896" s="10">
        <v>0</v>
      </c>
    </row>
    <row r="8897" spans="1:14" x14ac:dyDescent="0.25">
      <c r="A8897" s="9" t="s">
        <v>1035</v>
      </c>
      <c r="B8897" s="9" t="s">
        <v>32</v>
      </c>
      <c r="C8897" s="9" t="s">
        <v>33</v>
      </c>
      <c r="D8897" s="9" t="s">
        <v>27</v>
      </c>
      <c r="E8897" s="10">
        <v>6820.94</v>
      </c>
      <c r="F8897" s="10">
        <v>0</v>
      </c>
      <c r="G8897" s="10">
        <v>6820.94</v>
      </c>
      <c r="H8897" s="10">
        <v>8331.6200000000008</v>
      </c>
      <c r="I8897" s="10">
        <v>-1510.6800000000012</v>
      </c>
      <c r="J8897" s="10">
        <v>19.34</v>
      </c>
      <c r="K8897" s="10">
        <v>0</v>
      </c>
      <c r="L8897" s="10">
        <v>19.34</v>
      </c>
      <c r="M8897" s="10">
        <v>23.623000000000001</v>
      </c>
      <c r="N8897" s="10">
        <v>-4.2830000000000013</v>
      </c>
    </row>
    <row r="8898" spans="1:14" x14ac:dyDescent="0.25">
      <c r="A8898" s="9" t="s">
        <v>1035</v>
      </c>
      <c r="B8898" s="9" t="s">
        <v>34</v>
      </c>
      <c r="C8898" s="9" t="s">
        <v>33</v>
      </c>
      <c r="D8898" s="9" t="s">
        <v>27</v>
      </c>
      <c r="E8898" s="10">
        <v>23447.26</v>
      </c>
      <c r="F8898" s="10">
        <v>0</v>
      </c>
      <c r="G8898" s="10">
        <v>23447.26</v>
      </c>
      <c r="H8898" s="10">
        <v>28640.3</v>
      </c>
      <c r="I8898" s="10">
        <v>-5193.0400000000009</v>
      </c>
      <c r="J8898" s="10">
        <v>19.34</v>
      </c>
      <c r="K8898" s="10">
        <v>0</v>
      </c>
      <c r="L8898" s="10">
        <v>19.34</v>
      </c>
      <c r="M8898" s="10">
        <v>23.623000000000001</v>
      </c>
      <c r="N8898" s="10">
        <v>-4.2830000000000013</v>
      </c>
    </row>
    <row r="8899" spans="1:14" x14ac:dyDescent="0.25">
      <c r="A8899" s="9" t="s">
        <v>1035</v>
      </c>
      <c r="B8899" s="9" t="s">
        <v>35</v>
      </c>
      <c r="C8899" s="9" t="s">
        <v>33</v>
      </c>
      <c r="D8899" s="9" t="s">
        <v>27</v>
      </c>
      <c r="E8899" s="10">
        <v>25368.48</v>
      </c>
      <c r="F8899" s="10">
        <v>0</v>
      </c>
      <c r="G8899" s="10">
        <v>25368.48</v>
      </c>
      <c r="H8899" s="10">
        <v>30985.16</v>
      </c>
      <c r="I8899" s="10">
        <v>-5616.68</v>
      </c>
      <c r="J8899" s="10">
        <v>406.14</v>
      </c>
      <c r="K8899" s="10">
        <v>0</v>
      </c>
      <c r="L8899" s="10">
        <v>406.14</v>
      </c>
      <c r="M8899" s="10">
        <v>496.06099999999998</v>
      </c>
      <c r="N8899" s="10">
        <v>-89.920999999999992</v>
      </c>
    </row>
    <row r="8900" spans="1:14" x14ac:dyDescent="0.25">
      <c r="A8900" s="9" t="s">
        <v>1035</v>
      </c>
      <c r="B8900" s="9" t="s">
        <v>36</v>
      </c>
      <c r="C8900" s="9" t="s">
        <v>29</v>
      </c>
      <c r="D8900" s="9" t="s">
        <v>27</v>
      </c>
      <c r="E8900" s="10">
        <v>50571.92</v>
      </c>
      <c r="F8900" s="10">
        <v>0</v>
      </c>
      <c r="G8900" s="10">
        <v>50571.92</v>
      </c>
      <c r="H8900" s="10">
        <v>51305.96</v>
      </c>
      <c r="I8900" s="10">
        <v>-734.04000000000087</v>
      </c>
      <c r="J8900" s="10">
        <v>0</v>
      </c>
      <c r="K8900" s="10">
        <v>0</v>
      </c>
      <c r="L8900" s="10">
        <v>0</v>
      </c>
      <c r="M8900" s="10">
        <v>0</v>
      </c>
      <c r="N8900" s="10">
        <v>0</v>
      </c>
    </row>
    <row r="8901" spans="1:14" x14ac:dyDescent="0.25">
      <c r="A8901" s="9" t="s">
        <v>1035</v>
      </c>
      <c r="B8901" s="9" t="s">
        <v>37</v>
      </c>
      <c r="C8901" s="9" t="s">
        <v>29</v>
      </c>
      <c r="D8901" s="9" t="s">
        <v>27</v>
      </c>
      <c r="E8901" s="10">
        <v>116947.91</v>
      </c>
      <c r="F8901" s="10">
        <v>0</v>
      </c>
      <c r="G8901" s="10">
        <v>116947.91</v>
      </c>
      <c r="H8901" s="10">
        <v>118645.38</v>
      </c>
      <c r="I8901" s="10">
        <v>-1697.4700000000012</v>
      </c>
      <c r="J8901" s="10">
        <v>0</v>
      </c>
      <c r="K8901" s="10">
        <v>0</v>
      </c>
      <c r="L8901" s="10">
        <v>0</v>
      </c>
      <c r="M8901" s="10">
        <v>0</v>
      </c>
      <c r="N8901" s="10">
        <v>0</v>
      </c>
    </row>
    <row r="8902" spans="1:14" x14ac:dyDescent="0.25">
      <c r="A8902" s="9" t="s">
        <v>1035</v>
      </c>
      <c r="B8902" s="9" t="s">
        <v>140</v>
      </c>
      <c r="C8902" s="9" t="s">
        <v>39</v>
      </c>
      <c r="D8902" s="9" t="s">
        <v>40</v>
      </c>
      <c r="E8902" s="10">
        <v>-2407385.48</v>
      </c>
      <c r="F8902" s="10">
        <v>0</v>
      </c>
      <c r="G8902" s="10">
        <v>-2407385.48</v>
      </c>
      <c r="H8902" s="10">
        <v>-2407385.36</v>
      </c>
      <c r="I8902" s="10">
        <v>-0.12000000011175871</v>
      </c>
      <c r="J8902" s="10">
        <v>-30236</v>
      </c>
      <c r="K8902" s="10">
        <v>0</v>
      </c>
      <c r="L8902" s="10">
        <v>-30236</v>
      </c>
      <c r="M8902" s="10">
        <v>-30236</v>
      </c>
      <c r="N8902" s="10">
        <v>0</v>
      </c>
    </row>
    <row r="8903" spans="1:14" x14ac:dyDescent="0.25">
      <c r="A8903" s="9" t="s">
        <v>1035</v>
      </c>
      <c r="B8903" s="9" t="s">
        <v>92</v>
      </c>
      <c r="C8903" s="9" t="s">
        <v>42</v>
      </c>
      <c r="D8903" s="9" t="s">
        <v>43</v>
      </c>
      <c r="E8903" s="10">
        <v>68.099999999999994</v>
      </c>
      <c r="F8903" s="10">
        <v>0</v>
      </c>
      <c r="G8903" s="10">
        <v>68.099999999999994</v>
      </c>
      <c r="H8903" s="10">
        <v>0</v>
      </c>
      <c r="I8903" s="10">
        <v>68.099999999999994</v>
      </c>
      <c r="J8903" s="10">
        <v>800</v>
      </c>
      <c r="K8903" s="10">
        <v>0</v>
      </c>
      <c r="L8903" s="10">
        <v>800</v>
      </c>
      <c r="M8903" s="10">
        <v>0</v>
      </c>
      <c r="N8903" s="10">
        <v>800</v>
      </c>
    </row>
    <row r="8904" spans="1:14" x14ac:dyDescent="0.25">
      <c r="A8904" s="9" t="s">
        <v>1035</v>
      </c>
      <c r="B8904" s="9" t="s">
        <v>141</v>
      </c>
      <c r="C8904" s="9" t="s">
        <v>42</v>
      </c>
      <c r="D8904" s="9" t="s">
        <v>43</v>
      </c>
      <c r="E8904" s="10">
        <v>3075.12</v>
      </c>
      <c r="F8904" s="10">
        <v>3013.9207920792078</v>
      </c>
      <c r="G8904" s="10">
        <v>61.199207920792105</v>
      </c>
      <c r="H8904" s="10">
        <v>3044.06</v>
      </c>
      <c r="I8904" s="10">
        <v>31.059999999999945</v>
      </c>
      <c r="J8904" s="10">
        <v>30850</v>
      </c>
      <c r="K8904" s="10">
        <v>30236</v>
      </c>
      <c r="L8904" s="10">
        <v>614</v>
      </c>
      <c r="M8904" s="10">
        <v>30538.36</v>
      </c>
      <c r="N8904" s="10">
        <v>311.63999999999942</v>
      </c>
    </row>
    <row r="8905" spans="1:14" x14ac:dyDescent="0.25">
      <c r="A8905" s="9" t="s">
        <v>1035</v>
      </c>
      <c r="B8905" s="9" t="s">
        <v>142</v>
      </c>
      <c r="C8905" s="9" t="s">
        <v>42</v>
      </c>
      <c r="D8905" s="9" t="s">
        <v>43</v>
      </c>
      <c r="E8905" s="10">
        <v>12419.62</v>
      </c>
      <c r="F8905" s="10">
        <v>12407.04433497537</v>
      </c>
      <c r="G8905" s="10">
        <v>12.575665024631235</v>
      </c>
      <c r="H8905" s="10">
        <v>12593.15</v>
      </c>
      <c r="I8905" s="10">
        <v>-173.52999999999884</v>
      </c>
      <c r="J8905" s="10">
        <v>181600</v>
      </c>
      <c r="K8905" s="10">
        <v>181416</v>
      </c>
      <c r="L8905" s="10">
        <v>184</v>
      </c>
      <c r="M8905" s="10">
        <v>184137.24</v>
      </c>
      <c r="N8905" s="10">
        <v>-2537.2399999999907</v>
      </c>
    </row>
    <row r="8906" spans="1:14" x14ac:dyDescent="0.25">
      <c r="A8906" s="9" t="s">
        <v>1035</v>
      </c>
      <c r="B8906" s="9" t="s">
        <v>94</v>
      </c>
      <c r="C8906" s="9" t="s">
        <v>42</v>
      </c>
      <c r="D8906" s="9" t="s">
        <v>43</v>
      </c>
      <c r="E8906" s="10">
        <v>14971.27</v>
      </c>
      <c r="F8906" s="10">
        <v>14966.81592039801</v>
      </c>
      <c r="G8906" s="10">
        <v>4.4540796019900881</v>
      </c>
      <c r="H8906" s="10">
        <v>15041.65</v>
      </c>
      <c r="I8906" s="10">
        <v>-70.3799999999992</v>
      </c>
      <c r="J8906" s="10">
        <v>30245</v>
      </c>
      <c r="K8906" s="10">
        <v>30236</v>
      </c>
      <c r="L8906" s="10">
        <v>9</v>
      </c>
      <c r="M8906" s="10">
        <v>30387.18</v>
      </c>
      <c r="N8906" s="10">
        <v>-142.18000000000029</v>
      </c>
    </row>
    <row r="8907" spans="1:14" x14ac:dyDescent="0.25">
      <c r="A8907" s="9" t="s">
        <v>1035</v>
      </c>
      <c r="B8907" s="9" t="s">
        <v>143</v>
      </c>
      <c r="C8907" s="9" t="s">
        <v>42</v>
      </c>
      <c r="D8907" s="9" t="s">
        <v>43</v>
      </c>
      <c r="E8907" s="10">
        <v>23669.74</v>
      </c>
      <c r="F8907" s="10">
        <v>23645.763546798029</v>
      </c>
      <c r="G8907" s="10">
        <v>23.976453201972618</v>
      </c>
      <c r="H8907" s="10">
        <v>24000.45</v>
      </c>
      <c r="I8907" s="10">
        <v>-330.70999999999913</v>
      </c>
      <c r="J8907" s="10">
        <v>181600</v>
      </c>
      <c r="K8907" s="10">
        <v>181416</v>
      </c>
      <c r="L8907" s="10">
        <v>184</v>
      </c>
      <c r="M8907" s="10">
        <v>184137.24</v>
      </c>
      <c r="N8907" s="10">
        <v>-2537.2399999999907</v>
      </c>
    </row>
    <row r="8908" spans="1:14" x14ac:dyDescent="0.25">
      <c r="A8908" s="9" t="s">
        <v>1035</v>
      </c>
      <c r="B8908" s="9" t="s">
        <v>144</v>
      </c>
      <c r="C8908" s="9" t="s">
        <v>42</v>
      </c>
      <c r="D8908" s="9" t="s">
        <v>43</v>
      </c>
      <c r="E8908" s="10">
        <v>33000.36</v>
      </c>
      <c r="F8908" s="10">
        <v>32966.916256157638</v>
      </c>
      <c r="G8908" s="10">
        <v>33.443743842362892</v>
      </c>
      <c r="H8908" s="10">
        <v>33461.42</v>
      </c>
      <c r="I8908" s="10">
        <v>-461.05999999999767</v>
      </c>
      <c r="J8908" s="10">
        <v>181600</v>
      </c>
      <c r="K8908" s="10">
        <v>181416</v>
      </c>
      <c r="L8908" s="10">
        <v>184</v>
      </c>
      <c r="M8908" s="10">
        <v>184137.24</v>
      </c>
      <c r="N8908" s="10">
        <v>-2537.2399999999907</v>
      </c>
    </row>
    <row r="8909" spans="1:14" x14ac:dyDescent="0.25">
      <c r="A8909" s="9" t="s">
        <v>1035</v>
      </c>
      <c r="B8909" s="9" t="s">
        <v>84</v>
      </c>
      <c r="C8909" s="9" t="s">
        <v>42</v>
      </c>
      <c r="D8909" s="9" t="s">
        <v>43</v>
      </c>
      <c r="E8909" s="10">
        <v>73501.039999999994</v>
      </c>
      <c r="F8909" s="10">
        <v>73714.76470588235</v>
      </c>
      <c r="G8909" s="10">
        <v>-213.72470588235592</v>
      </c>
      <c r="H8909" s="10">
        <v>75189.06</v>
      </c>
      <c r="I8909" s="10">
        <v>-1688.0200000000041</v>
      </c>
      <c r="J8909" s="10">
        <v>180890</v>
      </c>
      <c r="K8909" s="10">
        <v>181416</v>
      </c>
      <c r="L8909" s="10">
        <v>-526</v>
      </c>
      <c r="M8909" s="10">
        <v>185044.32</v>
      </c>
      <c r="N8909" s="10">
        <v>-4154.320000000007</v>
      </c>
    </row>
    <row r="8910" spans="1:14" x14ac:dyDescent="0.25">
      <c r="A8910" s="9" t="s">
        <v>1035</v>
      </c>
      <c r="B8910" s="9" t="s">
        <v>136</v>
      </c>
      <c r="C8910" s="9" t="s">
        <v>42</v>
      </c>
      <c r="D8910" s="9" t="s">
        <v>43</v>
      </c>
      <c r="E8910" s="10">
        <v>98029.74</v>
      </c>
      <c r="F8910" s="10">
        <v>97957.379310344826</v>
      </c>
      <c r="G8910" s="10">
        <v>72.360689655179158</v>
      </c>
      <c r="H8910" s="10">
        <v>99426.74</v>
      </c>
      <c r="I8910" s="10">
        <v>-1397</v>
      </c>
      <c r="J8910" s="10">
        <v>181550</v>
      </c>
      <c r="K8910" s="10">
        <v>181416</v>
      </c>
      <c r="L8910" s="10">
        <v>134</v>
      </c>
      <c r="M8910" s="10">
        <v>184137.24</v>
      </c>
      <c r="N8910" s="10">
        <v>-2587.2399999999907</v>
      </c>
    </row>
    <row r="8911" spans="1:14" x14ac:dyDescent="0.25">
      <c r="A8911" s="9" t="s">
        <v>1035</v>
      </c>
      <c r="B8911" s="9" t="s">
        <v>145</v>
      </c>
      <c r="C8911" s="9" t="s">
        <v>42</v>
      </c>
      <c r="D8911" s="9" t="s">
        <v>43</v>
      </c>
      <c r="E8911" s="10">
        <v>138117.64000000001</v>
      </c>
      <c r="F8911" s="10">
        <v>136666.71921182267</v>
      </c>
      <c r="G8911" s="10">
        <v>1450.9207881773473</v>
      </c>
      <c r="H8911" s="10">
        <v>138716.72</v>
      </c>
      <c r="I8911" s="10">
        <v>-599.07999999998719</v>
      </c>
      <c r="J8911" s="10">
        <v>30557</v>
      </c>
      <c r="K8911" s="10">
        <v>30236</v>
      </c>
      <c r="L8911" s="10">
        <v>321</v>
      </c>
      <c r="M8911" s="10">
        <v>30689.54</v>
      </c>
      <c r="N8911" s="10">
        <v>-132.54000000000087</v>
      </c>
    </row>
    <row r="8912" spans="1:14" x14ac:dyDescent="0.25">
      <c r="A8912" s="9" t="s">
        <v>1035</v>
      </c>
      <c r="B8912" s="9" t="s">
        <v>50</v>
      </c>
      <c r="C8912" s="9" t="s">
        <v>42</v>
      </c>
      <c r="D8912" s="9" t="s">
        <v>43</v>
      </c>
      <c r="E8912" s="10">
        <v>242060</v>
      </c>
      <c r="F8912" s="10">
        <v>241283.28358208956</v>
      </c>
      <c r="G8912" s="10">
        <v>776.71641791044385</v>
      </c>
      <c r="H8912" s="10">
        <v>242489.7</v>
      </c>
      <c r="I8912" s="10">
        <v>-429.70000000001164</v>
      </c>
      <c r="J8912" s="10">
        <v>182000</v>
      </c>
      <c r="K8912" s="10">
        <v>181416</v>
      </c>
      <c r="L8912" s="10">
        <v>584</v>
      </c>
      <c r="M8912" s="10">
        <v>182323.08</v>
      </c>
      <c r="N8912" s="10">
        <v>-323.07999999998719</v>
      </c>
    </row>
    <row r="8913" spans="1:14" x14ac:dyDescent="0.25">
      <c r="A8913" s="9" t="s">
        <v>1035</v>
      </c>
      <c r="B8913" s="9" t="s">
        <v>103</v>
      </c>
      <c r="C8913" s="9" t="s">
        <v>42</v>
      </c>
      <c r="D8913" s="9" t="s">
        <v>43</v>
      </c>
      <c r="E8913" s="10">
        <v>868669.07</v>
      </c>
      <c r="F8913" s="10">
        <v>867788.92079207918</v>
      </c>
      <c r="G8913" s="10">
        <v>880.14920792076737</v>
      </c>
      <c r="H8913" s="10">
        <v>876466.81</v>
      </c>
      <c r="I8913" s="10">
        <v>-7797.7400000001071</v>
      </c>
      <c r="J8913" s="10">
        <v>181600</v>
      </c>
      <c r="K8913" s="10">
        <v>181416</v>
      </c>
      <c r="L8913" s="10">
        <v>184</v>
      </c>
      <c r="M8913" s="10">
        <v>183230.16</v>
      </c>
      <c r="N8913" s="10">
        <v>-1630.1600000000035</v>
      </c>
    </row>
    <row r="8914" spans="1:14" x14ac:dyDescent="0.25">
      <c r="A8914" s="9" t="s">
        <v>1035</v>
      </c>
      <c r="B8914" s="9" t="s">
        <v>146</v>
      </c>
      <c r="C8914" s="9" t="s">
        <v>42</v>
      </c>
      <c r="D8914" s="9" t="s">
        <v>53</v>
      </c>
      <c r="E8914" s="10">
        <v>625522.24</v>
      </c>
      <c r="F8914" s="10">
        <v>620329.24731182796</v>
      </c>
      <c r="G8914" s="10">
        <v>5192.9926881720312</v>
      </c>
      <c r="H8914" s="10">
        <v>634596.81999999995</v>
      </c>
      <c r="I8914" s="10">
        <v>-9074.5799999999581</v>
      </c>
      <c r="J8914" s="10">
        <v>137200</v>
      </c>
      <c r="K8914" s="10">
        <v>136062</v>
      </c>
      <c r="L8914" s="10">
        <v>1138</v>
      </c>
      <c r="M8914" s="10">
        <v>139191.42600000001</v>
      </c>
      <c r="N8914" s="10">
        <v>-1991.4260000000068</v>
      </c>
    </row>
    <row r="8915" spans="1:14" x14ac:dyDescent="0.25">
      <c r="A8915" s="9" t="s">
        <v>1035</v>
      </c>
      <c r="B8915" s="9" t="s">
        <v>54</v>
      </c>
      <c r="C8915" s="9" t="s">
        <v>42</v>
      </c>
      <c r="D8915" s="9" t="s">
        <v>55</v>
      </c>
      <c r="E8915" s="10">
        <v>9159.7000000000007</v>
      </c>
      <c r="F8915" s="10">
        <v>8980.0882352941171</v>
      </c>
      <c r="G8915" s="10">
        <v>179.61176470588362</v>
      </c>
      <c r="H8915" s="10">
        <v>9159.69</v>
      </c>
      <c r="I8915" s="10">
        <v>1.0000000000218279E-2</v>
      </c>
      <c r="J8915" s="10">
        <v>1665.3989999999999</v>
      </c>
      <c r="K8915" s="10">
        <v>1632.7441176470588</v>
      </c>
      <c r="L8915" s="10">
        <v>32.654882352941058</v>
      </c>
      <c r="M8915" s="10">
        <v>1665.3989999999999</v>
      </c>
      <c r="N8915" s="10">
        <v>0</v>
      </c>
    </row>
    <row r="8916" spans="1:14" x14ac:dyDescent="0.25">
      <c r="A8916" s="9" t="s">
        <v>1036</v>
      </c>
      <c r="B8916" s="9" t="s">
        <v>25</v>
      </c>
      <c r="C8916" s="9" t="s">
        <v>26</v>
      </c>
      <c r="D8916" s="9" t="s">
        <v>27</v>
      </c>
      <c r="E8916" s="10">
        <v>1162.43</v>
      </c>
      <c r="F8916" s="10">
        <v>0</v>
      </c>
      <c r="G8916" s="10">
        <v>1162.43</v>
      </c>
      <c r="H8916" s="10">
        <v>0</v>
      </c>
      <c r="I8916" s="10">
        <v>1162.43</v>
      </c>
      <c r="J8916" s="10">
        <v>0</v>
      </c>
      <c r="K8916" s="10">
        <v>0</v>
      </c>
      <c r="L8916" s="10">
        <v>0</v>
      </c>
      <c r="M8916" s="10">
        <v>0</v>
      </c>
      <c r="N8916" s="10">
        <v>0</v>
      </c>
    </row>
    <row r="8917" spans="1:14" x14ac:dyDescent="0.25">
      <c r="A8917" s="9" t="s">
        <v>1036</v>
      </c>
      <c r="B8917" s="9" t="s">
        <v>28</v>
      </c>
      <c r="C8917" s="9" t="s">
        <v>29</v>
      </c>
      <c r="D8917" s="9" t="s">
        <v>27</v>
      </c>
      <c r="E8917" s="10">
        <v>1.29</v>
      </c>
      <c r="F8917" s="10">
        <v>0</v>
      </c>
      <c r="G8917" s="10">
        <v>1.29</v>
      </c>
      <c r="H8917" s="10">
        <v>1.29</v>
      </c>
      <c r="I8917" s="10">
        <v>0</v>
      </c>
      <c r="J8917" s="10">
        <v>0</v>
      </c>
      <c r="K8917" s="10">
        <v>0</v>
      </c>
      <c r="L8917" s="10">
        <v>0</v>
      </c>
      <c r="M8917" s="10">
        <v>0</v>
      </c>
      <c r="N8917" s="10">
        <v>0</v>
      </c>
    </row>
    <row r="8918" spans="1:14" x14ac:dyDescent="0.25">
      <c r="A8918" s="9" t="s">
        <v>1036</v>
      </c>
      <c r="B8918" s="9" t="s">
        <v>30</v>
      </c>
      <c r="C8918" s="9" t="s">
        <v>29</v>
      </c>
      <c r="D8918" s="9" t="s">
        <v>27</v>
      </c>
      <c r="E8918" s="10">
        <v>30.05</v>
      </c>
      <c r="F8918" s="10">
        <v>0</v>
      </c>
      <c r="G8918" s="10">
        <v>30.05</v>
      </c>
      <c r="H8918" s="10">
        <v>30.12</v>
      </c>
      <c r="I8918" s="10">
        <v>-7.0000000000000284E-2</v>
      </c>
      <c r="J8918" s="10">
        <v>0</v>
      </c>
      <c r="K8918" s="10">
        <v>0</v>
      </c>
      <c r="L8918" s="10">
        <v>0</v>
      </c>
      <c r="M8918" s="10">
        <v>0</v>
      </c>
      <c r="N8918" s="10">
        <v>0</v>
      </c>
    </row>
    <row r="8919" spans="1:14" x14ac:dyDescent="0.25">
      <c r="A8919" s="9" t="s">
        <v>1036</v>
      </c>
      <c r="B8919" s="9" t="s">
        <v>31</v>
      </c>
      <c r="C8919" s="9" t="s">
        <v>29</v>
      </c>
      <c r="D8919" s="9" t="s">
        <v>27</v>
      </c>
      <c r="E8919" s="10">
        <v>201.78</v>
      </c>
      <c r="F8919" s="10">
        <v>0</v>
      </c>
      <c r="G8919" s="10">
        <v>201.78</v>
      </c>
      <c r="H8919" s="10">
        <v>202.26</v>
      </c>
      <c r="I8919" s="10">
        <v>-0.47999999999998977</v>
      </c>
      <c r="J8919" s="10">
        <v>0</v>
      </c>
      <c r="K8919" s="10">
        <v>0</v>
      </c>
      <c r="L8919" s="10">
        <v>0</v>
      </c>
      <c r="M8919" s="10">
        <v>0</v>
      </c>
      <c r="N8919" s="10">
        <v>0</v>
      </c>
    </row>
    <row r="8920" spans="1:14" x14ac:dyDescent="0.25">
      <c r="A8920" s="9" t="s">
        <v>1036</v>
      </c>
      <c r="B8920" s="9" t="s">
        <v>32</v>
      </c>
      <c r="C8920" s="9" t="s">
        <v>33</v>
      </c>
      <c r="D8920" s="9" t="s">
        <v>27</v>
      </c>
      <c r="E8920" s="10">
        <v>1467.17</v>
      </c>
      <c r="F8920" s="10">
        <v>0</v>
      </c>
      <c r="G8920" s="10">
        <v>1467.17</v>
      </c>
      <c r="H8920" s="10">
        <v>1479.1</v>
      </c>
      <c r="I8920" s="10">
        <v>-11.929999999999836</v>
      </c>
      <c r="J8920" s="10">
        <v>4.16</v>
      </c>
      <c r="K8920" s="10">
        <v>0</v>
      </c>
      <c r="L8920" s="10">
        <v>4.16</v>
      </c>
      <c r="M8920" s="10">
        <v>4.194</v>
      </c>
      <c r="N8920" s="10">
        <v>-3.3999999999999808E-2</v>
      </c>
    </row>
    <row r="8921" spans="1:14" x14ac:dyDescent="0.25">
      <c r="A8921" s="9" t="s">
        <v>1036</v>
      </c>
      <c r="B8921" s="9" t="s">
        <v>36</v>
      </c>
      <c r="C8921" s="9" t="s">
        <v>29</v>
      </c>
      <c r="D8921" s="9" t="s">
        <v>27</v>
      </c>
      <c r="E8921" s="10">
        <v>2260.62</v>
      </c>
      <c r="F8921" s="10">
        <v>0</v>
      </c>
      <c r="G8921" s="10">
        <v>2260.62</v>
      </c>
      <c r="H8921" s="10">
        <v>2266.0500000000002</v>
      </c>
      <c r="I8921" s="10">
        <v>-5.430000000000291</v>
      </c>
      <c r="J8921" s="10">
        <v>0</v>
      </c>
      <c r="K8921" s="10">
        <v>0</v>
      </c>
      <c r="L8921" s="10">
        <v>0</v>
      </c>
      <c r="M8921" s="10">
        <v>0</v>
      </c>
      <c r="N8921" s="10">
        <v>0</v>
      </c>
    </row>
    <row r="8922" spans="1:14" x14ac:dyDescent="0.25">
      <c r="A8922" s="9" t="s">
        <v>1036</v>
      </c>
      <c r="B8922" s="9" t="s">
        <v>34</v>
      </c>
      <c r="C8922" s="9" t="s">
        <v>33</v>
      </c>
      <c r="D8922" s="9" t="s">
        <v>27</v>
      </c>
      <c r="E8922" s="10">
        <v>5043.46</v>
      </c>
      <c r="F8922" s="10">
        <v>0</v>
      </c>
      <c r="G8922" s="10">
        <v>5043.46</v>
      </c>
      <c r="H8922" s="10">
        <v>5084.46</v>
      </c>
      <c r="I8922" s="10">
        <v>-41</v>
      </c>
      <c r="J8922" s="10">
        <v>4.16</v>
      </c>
      <c r="K8922" s="10">
        <v>0</v>
      </c>
      <c r="L8922" s="10">
        <v>4.16</v>
      </c>
      <c r="M8922" s="10">
        <v>4.194</v>
      </c>
      <c r="N8922" s="10">
        <v>-3.3999999999999808E-2</v>
      </c>
    </row>
    <row r="8923" spans="1:14" x14ac:dyDescent="0.25">
      <c r="A8923" s="9" t="s">
        <v>1036</v>
      </c>
      <c r="B8923" s="9" t="s">
        <v>37</v>
      </c>
      <c r="C8923" s="9" t="s">
        <v>29</v>
      </c>
      <c r="D8923" s="9" t="s">
        <v>27</v>
      </c>
      <c r="E8923" s="10">
        <v>5227.71</v>
      </c>
      <c r="F8923" s="10">
        <v>0</v>
      </c>
      <c r="G8923" s="10">
        <v>5227.71</v>
      </c>
      <c r="H8923" s="10">
        <v>5240.26</v>
      </c>
      <c r="I8923" s="10">
        <v>-12.550000000000182</v>
      </c>
      <c r="J8923" s="10">
        <v>0</v>
      </c>
      <c r="K8923" s="10">
        <v>0</v>
      </c>
      <c r="L8923" s="10">
        <v>0</v>
      </c>
      <c r="M8923" s="10">
        <v>0</v>
      </c>
      <c r="N8923" s="10">
        <v>0</v>
      </c>
    </row>
    <row r="8924" spans="1:14" x14ac:dyDescent="0.25">
      <c r="A8924" s="9" t="s">
        <v>1036</v>
      </c>
      <c r="B8924" s="9" t="s">
        <v>35</v>
      </c>
      <c r="C8924" s="9" t="s">
        <v>33</v>
      </c>
      <c r="D8924" s="9" t="s">
        <v>27</v>
      </c>
      <c r="E8924" s="10">
        <v>5456.71</v>
      </c>
      <c r="F8924" s="10">
        <v>0</v>
      </c>
      <c r="G8924" s="10">
        <v>5456.71</v>
      </c>
      <c r="H8924" s="10">
        <v>5501.11</v>
      </c>
      <c r="I8924" s="10">
        <v>-44.399999999999636</v>
      </c>
      <c r="J8924" s="10">
        <v>87.36</v>
      </c>
      <c r="K8924" s="10">
        <v>0</v>
      </c>
      <c r="L8924" s="10">
        <v>87.36</v>
      </c>
      <c r="M8924" s="10">
        <v>88.070999999999998</v>
      </c>
      <c r="N8924" s="10">
        <v>-0.71099999999999852</v>
      </c>
    </row>
    <row r="8925" spans="1:14" x14ac:dyDescent="0.25">
      <c r="A8925" s="9" t="s">
        <v>1036</v>
      </c>
      <c r="B8925" s="9" t="s">
        <v>417</v>
      </c>
      <c r="C8925" s="9" t="s">
        <v>39</v>
      </c>
      <c r="D8925" s="9" t="s">
        <v>40</v>
      </c>
      <c r="E8925" s="10">
        <v>-221613.17</v>
      </c>
      <c r="F8925" s="10">
        <v>0</v>
      </c>
      <c r="G8925" s="10">
        <v>-221613.17</v>
      </c>
      <c r="H8925" s="10">
        <v>-221613.19</v>
      </c>
      <c r="I8925" s="10">
        <v>1.9999999989522621E-2</v>
      </c>
      <c r="J8925" s="10">
        <v>-1363</v>
      </c>
      <c r="K8925" s="10">
        <v>0</v>
      </c>
      <c r="L8925" s="10">
        <v>-1363</v>
      </c>
      <c r="M8925" s="10">
        <v>-1363</v>
      </c>
      <c r="N8925" s="10">
        <v>0</v>
      </c>
    </row>
    <row r="8926" spans="1:14" x14ac:dyDescent="0.25">
      <c r="A8926" s="9" t="s">
        <v>1036</v>
      </c>
      <c r="B8926" s="9" t="s">
        <v>418</v>
      </c>
      <c r="C8926" s="9" t="s">
        <v>42</v>
      </c>
      <c r="D8926" s="9" t="s">
        <v>43</v>
      </c>
      <c r="E8926" s="10">
        <v>1113.8900000000001</v>
      </c>
      <c r="F8926" s="10">
        <v>0</v>
      </c>
      <c r="G8926" s="10">
        <v>1113.8900000000001</v>
      </c>
      <c r="H8926" s="10">
        <v>0</v>
      </c>
      <c r="I8926" s="10">
        <v>1113.8900000000001</v>
      </c>
      <c r="J8926" s="10">
        <v>33350</v>
      </c>
      <c r="K8926" s="10">
        <v>0</v>
      </c>
      <c r="L8926" s="10">
        <v>33350</v>
      </c>
      <c r="M8926" s="10">
        <v>0</v>
      </c>
      <c r="N8926" s="10">
        <v>33350</v>
      </c>
    </row>
    <row r="8927" spans="1:14" x14ac:dyDescent="0.25">
      <c r="A8927" s="9" t="s">
        <v>1036</v>
      </c>
      <c r="B8927" s="9" t="s">
        <v>383</v>
      </c>
      <c r="C8927" s="9" t="s">
        <v>42</v>
      </c>
      <c r="D8927" s="9" t="s">
        <v>43</v>
      </c>
      <c r="E8927" s="10">
        <v>58.8</v>
      </c>
      <c r="F8927" s="10">
        <v>53.431372549019606</v>
      </c>
      <c r="G8927" s="10">
        <v>5.3686274509803908</v>
      </c>
      <c r="H8927" s="10">
        <v>54.5</v>
      </c>
      <c r="I8927" s="10">
        <v>4.2999999999999972</v>
      </c>
      <c r="J8927" s="10">
        <v>1500</v>
      </c>
      <c r="K8927" s="10">
        <v>1363</v>
      </c>
      <c r="L8927" s="10">
        <v>137</v>
      </c>
      <c r="M8927" s="10">
        <v>1390.26</v>
      </c>
      <c r="N8927" s="10">
        <v>109.74000000000001</v>
      </c>
    </row>
    <row r="8928" spans="1:14" x14ac:dyDescent="0.25">
      <c r="A8928" s="9" t="s">
        <v>1036</v>
      </c>
      <c r="B8928" s="9" t="s">
        <v>419</v>
      </c>
      <c r="C8928" s="9" t="s">
        <v>42</v>
      </c>
      <c r="D8928" s="9" t="s">
        <v>43</v>
      </c>
      <c r="E8928" s="10">
        <v>0</v>
      </c>
      <c r="F8928" s="10">
        <v>972.53201970443354</v>
      </c>
      <c r="G8928" s="10">
        <v>-972.53201970443354</v>
      </c>
      <c r="H8928" s="10">
        <v>987.12</v>
      </c>
      <c r="I8928" s="10">
        <v>-987.12</v>
      </c>
      <c r="J8928" s="10">
        <v>0</v>
      </c>
      <c r="K8928" s="10">
        <v>32712</v>
      </c>
      <c r="L8928" s="10">
        <v>-32712</v>
      </c>
      <c r="M8928" s="10">
        <v>33202.68</v>
      </c>
      <c r="N8928" s="10">
        <v>-33202.68</v>
      </c>
    </row>
    <row r="8929" spans="1:14" x14ac:dyDescent="0.25">
      <c r="A8929" s="9" t="s">
        <v>1036</v>
      </c>
      <c r="B8929" s="9" t="s">
        <v>385</v>
      </c>
      <c r="C8929" s="9" t="s">
        <v>42</v>
      </c>
      <c r="D8929" s="9" t="s">
        <v>43</v>
      </c>
      <c r="E8929" s="10">
        <v>1582.35</v>
      </c>
      <c r="F8929" s="10">
        <v>1574.2686567164178</v>
      </c>
      <c r="G8929" s="10">
        <v>8.0813432835821004</v>
      </c>
      <c r="H8929" s="10">
        <v>1582.14</v>
      </c>
      <c r="I8929" s="10">
        <v>0.20999999999980901</v>
      </c>
      <c r="J8929" s="10">
        <v>1370</v>
      </c>
      <c r="K8929" s="10">
        <v>1363</v>
      </c>
      <c r="L8929" s="10">
        <v>7</v>
      </c>
      <c r="M8929" s="10">
        <v>1369.8150000000001</v>
      </c>
      <c r="N8929" s="10">
        <v>0.18499999999994543</v>
      </c>
    </row>
    <row r="8930" spans="1:14" x14ac:dyDescent="0.25">
      <c r="A8930" s="9" t="s">
        <v>1036</v>
      </c>
      <c r="B8930" s="9" t="s">
        <v>386</v>
      </c>
      <c r="C8930" s="9" t="s">
        <v>42</v>
      </c>
      <c r="D8930" s="9" t="s">
        <v>43</v>
      </c>
      <c r="E8930" s="10">
        <v>5082</v>
      </c>
      <c r="F8930" s="10">
        <v>5037.6435643564364</v>
      </c>
      <c r="G8930" s="10">
        <v>44.3564356435636</v>
      </c>
      <c r="H8930" s="10">
        <v>5088.0200000000004</v>
      </c>
      <c r="I8930" s="10">
        <v>-6.0200000000004366</v>
      </c>
      <c r="J8930" s="10">
        <v>33000</v>
      </c>
      <c r="K8930" s="10">
        <v>32712</v>
      </c>
      <c r="L8930" s="10">
        <v>288</v>
      </c>
      <c r="M8930" s="10">
        <v>33039.120000000003</v>
      </c>
      <c r="N8930" s="10">
        <v>-39.120000000002619</v>
      </c>
    </row>
    <row r="8931" spans="1:14" x14ac:dyDescent="0.25">
      <c r="A8931" s="9" t="s">
        <v>1036</v>
      </c>
      <c r="B8931" s="9" t="s">
        <v>420</v>
      </c>
      <c r="C8931" s="9" t="s">
        <v>42</v>
      </c>
      <c r="D8931" s="9" t="s">
        <v>43</v>
      </c>
      <c r="E8931" s="10">
        <v>5418.3</v>
      </c>
      <c r="F8931" s="10">
        <v>5387.3399014778324</v>
      </c>
      <c r="G8931" s="10">
        <v>30.960098522167755</v>
      </c>
      <c r="H8931" s="10">
        <v>5468.15</v>
      </c>
      <c r="I8931" s="10">
        <v>-49.849999999999454</v>
      </c>
      <c r="J8931" s="10">
        <v>32900</v>
      </c>
      <c r="K8931" s="10">
        <v>32712</v>
      </c>
      <c r="L8931" s="10">
        <v>188</v>
      </c>
      <c r="M8931" s="10">
        <v>33202.68</v>
      </c>
      <c r="N8931" s="10">
        <v>-302.68000000000029</v>
      </c>
    </row>
    <row r="8932" spans="1:14" x14ac:dyDescent="0.25">
      <c r="A8932" s="9" t="s">
        <v>1036</v>
      </c>
      <c r="B8932" s="9" t="s">
        <v>388</v>
      </c>
      <c r="C8932" s="9" t="s">
        <v>42</v>
      </c>
      <c r="D8932" s="9" t="s">
        <v>43</v>
      </c>
      <c r="E8932" s="10">
        <v>9095.7900000000009</v>
      </c>
      <c r="F8932" s="10">
        <v>9016.4059405940588</v>
      </c>
      <c r="G8932" s="10">
        <v>79.384059405942025</v>
      </c>
      <c r="H8932" s="10">
        <v>9106.57</v>
      </c>
      <c r="I8932" s="10">
        <v>-10.779999999998836</v>
      </c>
      <c r="J8932" s="10">
        <v>33000</v>
      </c>
      <c r="K8932" s="10">
        <v>32712</v>
      </c>
      <c r="L8932" s="10">
        <v>288</v>
      </c>
      <c r="M8932" s="10">
        <v>33039.120000000003</v>
      </c>
      <c r="N8932" s="10">
        <v>-39.120000000002619</v>
      </c>
    </row>
    <row r="8933" spans="1:14" x14ac:dyDescent="0.25">
      <c r="A8933" s="9" t="s">
        <v>1036</v>
      </c>
      <c r="B8933" s="9" t="s">
        <v>389</v>
      </c>
      <c r="C8933" s="9" t="s">
        <v>42</v>
      </c>
      <c r="D8933" s="9" t="s">
        <v>43</v>
      </c>
      <c r="E8933" s="10">
        <v>10860.6</v>
      </c>
      <c r="F8933" s="10">
        <v>10726.807881773399</v>
      </c>
      <c r="G8933" s="10">
        <v>133.79211822660181</v>
      </c>
      <c r="H8933" s="10">
        <v>10887.71</v>
      </c>
      <c r="I8933" s="10">
        <v>-27.109999999998763</v>
      </c>
      <c r="J8933" s="10">
        <v>1380</v>
      </c>
      <c r="K8933" s="10">
        <v>1363</v>
      </c>
      <c r="L8933" s="10">
        <v>17</v>
      </c>
      <c r="M8933" s="10">
        <v>1383.4449999999999</v>
      </c>
      <c r="N8933" s="10">
        <v>-3.4449999999999363</v>
      </c>
    </row>
    <row r="8934" spans="1:14" x14ac:dyDescent="0.25">
      <c r="A8934" s="9" t="s">
        <v>1036</v>
      </c>
      <c r="B8934" s="9" t="s">
        <v>421</v>
      </c>
      <c r="C8934" s="9" t="s">
        <v>42</v>
      </c>
      <c r="D8934" s="9" t="s">
        <v>43</v>
      </c>
      <c r="E8934" s="10">
        <v>12369.35</v>
      </c>
      <c r="F8934" s="10">
        <v>12355</v>
      </c>
      <c r="G8934" s="10">
        <v>14.350000000000364</v>
      </c>
      <c r="H8934" s="10">
        <v>12725.65</v>
      </c>
      <c r="I8934" s="10">
        <v>-356.29999999999927</v>
      </c>
      <c r="J8934" s="10">
        <v>32750</v>
      </c>
      <c r="K8934" s="10">
        <v>32712</v>
      </c>
      <c r="L8934" s="10">
        <v>38</v>
      </c>
      <c r="M8934" s="10">
        <v>33693.360000000001</v>
      </c>
      <c r="N8934" s="10">
        <v>-943.36000000000058</v>
      </c>
    </row>
    <row r="8935" spans="1:14" x14ac:dyDescent="0.25">
      <c r="A8935" s="9" t="s">
        <v>1036</v>
      </c>
      <c r="B8935" s="9" t="s">
        <v>422</v>
      </c>
      <c r="C8935" s="9" t="s">
        <v>42</v>
      </c>
      <c r="D8935" s="9" t="s">
        <v>43</v>
      </c>
      <c r="E8935" s="10">
        <v>17734.84</v>
      </c>
      <c r="F8935" s="10">
        <v>17722.384236453203</v>
      </c>
      <c r="G8935" s="10">
        <v>12.455763546797243</v>
      </c>
      <c r="H8935" s="10">
        <v>17988.22</v>
      </c>
      <c r="I8935" s="10">
        <v>-253.38000000000102</v>
      </c>
      <c r="J8935" s="10">
        <v>32735</v>
      </c>
      <c r="K8935" s="10">
        <v>32712</v>
      </c>
      <c r="L8935" s="10">
        <v>23</v>
      </c>
      <c r="M8935" s="10">
        <v>33202.68</v>
      </c>
      <c r="N8935" s="10">
        <v>-467.68000000000029</v>
      </c>
    </row>
    <row r="8936" spans="1:14" x14ac:dyDescent="0.25">
      <c r="A8936" s="9" t="s">
        <v>1036</v>
      </c>
      <c r="B8936" s="9" t="s">
        <v>392</v>
      </c>
      <c r="C8936" s="9" t="s">
        <v>42</v>
      </c>
      <c r="D8936" s="9" t="s">
        <v>43</v>
      </c>
      <c r="E8936" s="10">
        <v>79439.350000000006</v>
      </c>
      <c r="F8936" s="10">
        <v>78985.415841584152</v>
      </c>
      <c r="G8936" s="10">
        <v>453.93415841585374</v>
      </c>
      <c r="H8936" s="10">
        <v>79775.27</v>
      </c>
      <c r="I8936" s="10">
        <v>-335.91999999999825</v>
      </c>
      <c r="J8936" s="10">
        <v>32900</v>
      </c>
      <c r="K8936" s="10">
        <v>32712</v>
      </c>
      <c r="L8936" s="10">
        <v>188</v>
      </c>
      <c r="M8936" s="10">
        <v>33039.120000000003</v>
      </c>
      <c r="N8936" s="10">
        <v>-139.12000000000262</v>
      </c>
    </row>
    <row r="8937" spans="1:14" x14ac:dyDescent="0.25">
      <c r="A8937" s="9" t="s">
        <v>1036</v>
      </c>
      <c r="B8937" s="9" t="s">
        <v>119</v>
      </c>
      <c r="C8937" s="9" t="s">
        <v>42</v>
      </c>
      <c r="D8937" s="9" t="s">
        <v>53</v>
      </c>
      <c r="E8937" s="10">
        <v>57593.77</v>
      </c>
      <c r="F8937" s="10">
        <v>57445.064676616916</v>
      </c>
      <c r="G8937" s="10">
        <v>148.70532338308112</v>
      </c>
      <c r="H8937" s="10">
        <v>57732.29</v>
      </c>
      <c r="I8937" s="10">
        <v>-138.52000000000407</v>
      </c>
      <c r="J8937" s="10">
        <v>6133</v>
      </c>
      <c r="K8937" s="10">
        <v>6117.1442786069656</v>
      </c>
      <c r="L8937" s="10">
        <v>15.855721393034401</v>
      </c>
      <c r="M8937" s="10">
        <v>6147.73</v>
      </c>
      <c r="N8937" s="10">
        <v>-14.729999999999563</v>
      </c>
    </row>
    <row r="8938" spans="1:14" x14ac:dyDescent="0.25">
      <c r="A8938" s="9" t="s">
        <v>1036</v>
      </c>
      <c r="B8938" s="9" t="s">
        <v>54</v>
      </c>
      <c r="C8938" s="9" t="s">
        <v>42</v>
      </c>
      <c r="D8938" s="9" t="s">
        <v>55</v>
      </c>
      <c r="E8938" s="10">
        <v>412.91</v>
      </c>
      <c r="F8938" s="10">
        <v>404.81372549019608</v>
      </c>
      <c r="G8938" s="10">
        <v>8.0962745098039477</v>
      </c>
      <c r="H8938" s="10">
        <v>412.91</v>
      </c>
      <c r="I8938" s="10">
        <v>0</v>
      </c>
      <c r="J8938" s="10">
        <v>75.075000000000003</v>
      </c>
      <c r="K8938" s="10">
        <v>73.601960784313718</v>
      </c>
      <c r="L8938" s="10">
        <v>1.4730392156862848</v>
      </c>
      <c r="M8938" s="10">
        <v>75.073999999999998</v>
      </c>
      <c r="N8938" s="10">
        <v>1.0000000000047748E-3</v>
      </c>
    </row>
    <row r="8939" spans="1:14" x14ac:dyDescent="0.25">
      <c r="A8939" s="9" t="s">
        <v>1037</v>
      </c>
      <c r="B8939" s="9" t="s">
        <v>25</v>
      </c>
      <c r="C8939" s="9" t="s">
        <v>26</v>
      </c>
      <c r="D8939" s="9" t="s">
        <v>27</v>
      </c>
      <c r="E8939" s="10">
        <v>-1974.31</v>
      </c>
      <c r="F8939" s="10">
        <v>0</v>
      </c>
      <c r="G8939" s="10">
        <v>-1974.31</v>
      </c>
      <c r="H8939" s="10">
        <v>0</v>
      </c>
      <c r="I8939" s="10">
        <v>-1974.31</v>
      </c>
      <c r="J8939" s="10">
        <v>0</v>
      </c>
      <c r="K8939" s="10">
        <v>0</v>
      </c>
      <c r="L8939" s="10">
        <v>0</v>
      </c>
      <c r="M8939" s="10">
        <v>0</v>
      </c>
      <c r="N8939" s="10">
        <v>0</v>
      </c>
    </row>
    <row r="8940" spans="1:14" x14ac:dyDescent="0.25">
      <c r="A8940" s="9" t="s">
        <v>1037</v>
      </c>
      <c r="B8940" s="9" t="s">
        <v>28</v>
      </c>
      <c r="C8940" s="9" t="s">
        <v>29</v>
      </c>
      <c r="D8940" s="9" t="s">
        <v>27</v>
      </c>
      <c r="E8940" s="10">
        <v>8.57</v>
      </c>
      <c r="F8940" s="10">
        <v>0</v>
      </c>
      <c r="G8940" s="10">
        <v>8.57</v>
      </c>
      <c r="H8940" s="10">
        <v>8.35</v>
      </c>
      <c r="I8940" s="10">
        <v>0.22000000000000064</v>
      </c>
      <c r="J8940" s="10">
        <v>0</v>
      </c>
      <c r="K8940" s="10">
        <v>0</v>
      </c>
      <c r="L8940" s="10">
        <v>0</v>
      </c>
      <c r="M8940" s="10">
        <v>0</v>
      </c>
      <c r="N8940" s="10">
        <v>0</v>
      </c>
    </row>
    <row r="8941" spans="1:14" x14ac:dyDescent="0.25">
      <c r="A8941" s="9" t="s">
        <v>1037</v>
      </c>
      <c r="B8941" s="9" t="s">
        <v>30</v>
      </c>
      <c r="C8941" s="9" t="s">
        <v>29</v>
      </c>
      <c r="D8941" s="9" t="s">
        <v>27</v>
      </c>
      <c r="E8941" s="10">
        <v>199.97</v>
      </c>
      <c r="F8941" s="10">
        <v>0</v>
      </c>
      <c r="G8941" s="10">
        <v>199.97</v>
      </c>
      <c r="H8941" s="10">
        <v>194.88</v>
      </c>
      <c r="I8941" s="10">
        <v>5.0900000000000034</v>
      </c>
      <c r="J8941" s="10">
        <v>0</v>
      </c>
      <c r="K8941" s="10">
        <v>0</v>
      </c>
      <c r="L8941" s="10">
        <v>0</v>
      </c>
      <c r="M8941" s="10">
        <v>0</v>
      </c>
      <c r="N8941" s="10">
        <v>0</v>
      </c>
    </row>
    <row r="8942" spans="1:14" x14ac:dyDescent="0.25">
      <c r="A8942" s="9" t="s">
        <v>1037</v>
      </c>
      <c r="B8942" s="9" t="s">
        <v>31</v>
      </c>
      <c r="C8942" s="9" t="s">
        <v>29</v>
      </c>
      <c r="D8942" s="9" t="s">
        <v>27</v>
      </c>
      <c r="E8942" s="10">
        <v>1342.65</v>
      </c>
      <c r="F8942" s="10">
        <v>0</v>
      </c>
      <c r="G8942" s="10">
        <v>1342.65</v>
      </c>
      <c r="H8942" s="10">
        <v>1308.46</v>
      </c>
      <c r="I8942" s="10">
        <v>34.190000000000055</v>
      </c>
      <c r="J8942" s="10">
        <v>0</v>
      </c>
      <c r="K8942" s="10">
        <v>0</v>
      </c>
      <c r="L8942" s="10">
        <v>0</v>
      </c>
      <c r="M8942" s="10">
        <v>0</v>
      </c>
      <c r="N8942" s="10">
        <v>0</v>
      </c>
    </row>
    <row r="8943" spans="1:14" x14ac:dyDescent="0.25">
      <c r="A8943" s="9" t="s">
        <v>1037</v>
      </c>
      <c r="B8943" s="9" t="s">
        <v>32</v>
      </c>
      <c r="C8943" s="9" t="s">
        <v>33</v>
      </c>
      <c r="D8943" s="9" t="s">
        <v>27</v>
      </c>
      <c r="E8943" s="10">
        <v>1851.6</v>
      </c>
      <c r="F8943" s="10">
        <v>0</v>
      </c>
      <c r="G8943" s="10">
        <v>1851.6</v>
      </c>
      <c r="H8943" s="10">
        <v>2153.84</v>
      </c>
      <c r="I8943" s="10">
        <v>-302.24000000000024</v>
      </c>
      <c r="J8943" s="10">
        <v>5.25</v>
      </c>
      <c r="K8943" s="10">
        <v>0</v>
      </c>
      <c r="L8943" s="10">
        <v>5.25</v>
      </c>
      <c r="M8943" s="10">
        <v>6.1070000000000002</v>
      </c>
      <c r="N8943" s="10">
        <v>-0.85700000000000021</v>
      </c>
    </row>
    <row r="8944" spans="1:14" x14ac:dyDescent="0.25">
      <c r="A8944" s="9" t="s">
        <v>1037</v>
      </c>
      <c r="B8944" s="9" t="s">
        <v>34</v>
      </c>
      <c r="C8944" s="9" t="s">
        <v>33</v>
      </c>
      <c r="D8944" s="9" t="s">
        <v>27</v>
      </c>
      <c r="E8944" s="10">
        <v>6364.95</v>
      </c>
      <c r="F8944" s="10">
        <v>0</v>
      </c>
      <c r="G8944" s="10">
        <v>6364.95</v>
      </c>
      <c r="H8944" s="10">
        <v>7403.94</v>
      </c>
      <c r="I8944" s="10">
        <v>-1038.9899999999998</v>
      </c>
      <c r="J8944" s="10">
        <v>5.25</v>
      </c>
      <c r="K8944" s="10">
        <v>0</v>
      </c>
      <c r="L8944" s="10">
        <v>5.25</v>
      </c>
      <c r="M8944" s="10">
        <v>6.1070000000000002</v>
      </c>
      <c r="N8944" s="10">
        <v>-0.85700000000000021</v>
      </c>
    </row>
    <row r="8945" spans="1:14" x14ac:dyDescent="0.25">
      <c r="A8945" s="9" t="s">
        <v>1037</v>
      </c>
      <c r="B8945" s="9" t="s">
        <v>35</v>
      </c>
      <c r="C8945" s="9" t="s">
        <v>33</v>
      </c>
      <c r="D8945" s="9" t="s">
        <v>27</v>
      </c>
      <c r="E8945" s="10">
        <v>6886.48</v>
      </c>
      <c r="F8945" s="10">
        <v>0</v>
      </c>
      <c r="G8945" s="10">
        <v>6886.48</v>
      </c>
      <c r="H8945" s="10">
        <v>8010.55</v>
      </c>
      <c r="I8945" s="10">
        <v>-1124.0700000000006</v>
      </c>
      <c r="J8945" s="10">
        <v>110.25</v>
      </c>
      <c r="K8945" s="10">
        <v>0</v>
      </c>
      <c r="L8945" s="10">
        <v>110.25</v>
      </c>
      <c r="M8945" s="10">
        <v>128.24600000000001</v>
      </c>
      <c r="N8945" s="10">
        <v>-17.996000000000009</v>
      </c>
    </row>
    <row r="8946" spans="1:14" x14ac:dyDescent="0.25">
      <c r="A8946" s="9" t="s">
        <v>1037</v>
      </c>
      <c r="B8946" s="9" t="s">
        <v>36</v>
      </c>
      <c r="C8946" s="9" t="s">
        <v>29</v>
      </c>
      <c r="D8946" s="9" t="s">
        <v>27</v>
      </c>
      <c r="E8946" s="10">
        <v>15042.57</v>
      </c>
      <c r="F8946" s="10">
        <v>0</v>
      </c>
      <c r="G8946" s="10">
        <v>15042.57</v>
      </c>
      <c r="H8946" s="10">
        <v>14659.54</v>
      </c>
      <c r="I8946" s="10">
        <v>383.02999999999884</v>
      </c>
      <c r="J8946" s="10">
        <v>0</v>
      </c>
      <c r="K8946" s="10">
        <v>0</v>
      </c>
      <c r="L8946" s="10">
        <v>0</v>
      </c>
      <c r="M8946" s="10">
        <v>0</v>
      </c>
      <c r="N8946" s="10">
        <v>0</v>
      </c>
    </row>
    <row r="8947" spans="1:14" x14ac:dyDescent="0.25">
      <c r="A8947" s="9" t="s">
        <v>1037</v>
      </c>
      <c r="B8947" s="9" t="s">
        <v>37</v>
      </c>
      <c r="C8947" s="9" t="s">
        <v>29</v>
      </c>
      <c r="D8947" s="9" t="s">
        <v>27</v>
      </c>
      <c r="E8947" s="10">
        <v>34786.04</v>
      </c>
      <c r="F8947" s="10">
        <v>0</v>
      </c>
      <c r="G8947" s="10">
        <v>34786.04</v>
      </c>
      <c r="H8947" s="10">
        <v>33900.29</v>
      </c>
      <c r="I8947" s="10">
        <v>885.75</v>
      </c>
      <c r="J8947" s="10">
        <v>0</v>
      </c>
      <c r="K8947" s="10">
        <v>0</v>
      </c>
      <c r="L8947" s="10">
        <v>0</v>
      </c>
      <c r="M8947" s="10">
        <v>0</v>
      </c>
      <c r="N8947" s="10">
        <v>0</v>
      </c>
    </row>
    <row r="8948" spans="1:14" x14ac:dyDescent="0.25">
      <c r="A8948" s="9" t="s">
        <v>1037</v>
      </c>
      <c r="B8948" s="9" t="s">
        <v>490</v>
      </c>
      <c r="C8948" s="9" t="s">
        <v>39</v>
      </c>
      <c r="D8948" s="9" t="s">
        <v>40</v>
      </c>
      <c r="E8948" s="10">
        <v>-783464.93</v>
      </c>
      <c r="F8948" s="10">
        <v>0</v>
      </c>
      <c r="G8948" s="10">
        <v>-783464.93</v>
      </c>
      <c r="H8948" s="10">
        <v>-783464.91</v>
      </c>
      <c r="I8948" s="10">
        <v>-2.0000000018626451E-2</v>
      </c>
      <c r="J8948" s="10">
        <v>-4397</v>
      </c>
      <c r="K8948" s="10">
        <v>0</v>
      </c>
      <c r="L8948" s="10">
        <v>-4397</v>
      </c>
      <c r="M8948" s="10">
        <v>-4397</v>
      </c>
      <c r="N8948" s="10">
        <v>0</v>
      </c>
    </row>
    <row r="8949" spans="1:14" x14ac:dyDescent="0.25">
      <c r="A8949" s="9" t="s">
        <v>1037</v>
      </c>
      <c r="B8949" s="9" t="s">
        <v>92</v>
      </c>
      <c r="C8949" s="9" t="s">
        <v>42</v>
      </c>
      <c r="D8949" s="9" t="s">
        <v>43</v>
      </c>
      <c r="E8949" s="10">
        <v>383.04</v>
      </c>
      <c r="F8949" s="10">
        <v>374.2772277227723</v>
      </c>
      <c r="G8949" s="10">
        <v>8.7627722772277252</v>
      </c>
      <c r="H8949" s="10">
        <v>378.02</v>
      </c>
      <c r="I8949" s="10">
        <v>5.0200000000000387</v>
      </c>
      <c r="J8949" s="10">
        <v>4500</v>
      </c>
      <c r="K8949" s="10">
        <v>4397</v>
      </c>
      <c r="L8949" s="10">
        <v>103</v>
      </c>
      <c r="M8949" s="10">
        <v>4440.97</v>
      </c>
      <c r="N8949" s="10">
        <v>59.029999999999745</v>
      </c>
    </row>
    <row r="8950" spans="1:14" x14ac:dyDescent="0.25">
      <c r="A8950" s="9" t="s">
        <v>1037</v>
      </c>
      <c r="B8950" s="9" t="s">
        <v>482</v>
      </c>
      <c r="C8950" s="9" t="s">
        <v>42</v>
      </c>
      <c r="D8950" s="9" t="s">
        <v>43</v>
      </c>
      <c r="E8950" s="10">
        <v>2780.93</v>
      </c>
      <c r="F8950" s="10">
        <v>2742.6699507389162</v>
      </c>
      <c r="G8950" s="10">
        <v>38.260049261083623</v>
      </c>
      <c r="H8950" s="10">
        <v>2783.81</v>
      </c>
      <c r="I8950" s="10">
        <v>-2.8800000000001091</v>
      </c>
      <c r="J8950" s="10">
        <v>53500</v>
      </c>
      <c r="K8950" s="10">
        <v>52764</v>
      </c>
      <c r="L8950" s="10">
        <v>736</v>
      </c>
      <c r="M8950" s="10">
        <v>53555.46</v>
      </c>
      <c r="N8950" s="10">
        <v>-55.459999999999127</v>
      </c>
    </row>
    <row r="8951" spans="1:14" x14ac:dyDescent="0.25">
      <c r="A8951" s="9" t="s">
        <v>1037</v>
      </c>
      <c r="B8951" s="9" t="s">
        <v>44</v>
      </c>
      <c r="C8951" s="9" t="s">
        <v>42</v>
      </c>
      <c r="D8951" s="9" t="s">
        <v>43</v>
      </c>
      <c r="E8951" s="10">
        <v>4325.2</v>
      </c>
      <c r="F8951" s="10">
        <v>4322.2487562189053</v>
      </c>
      <c r="G8951" s="10">
        <v>2.9512437810944903</v>
      </c>
      <c r="H8951" s="10">
        <v>4343.8599999999997</v>
      </c>
      <c r="I8951" s="10">
        <v>-18.659999999999854</v>
      </c>
      <c r="J8951" s="10">
        <v>4400</v>
      </c>
      <c r="K8951" s="10">
        <v>4396.9999999999991</v>
      </c>
      <c r="L8951" s="10">
        <v>3.0000000000009095</v>
      </c>
      <c r="M8951" s="10">
        <v>4418.9849999999997</v>
      </c>
      <c r="N8951" s="10">
        <v>-18.984999999999673</v>
      </c>
    </row>
    <row r="8952" spans="1:14" x14ac:dyDescent="0.25">
      <c r="A8952" s="9" t="s">
        <v>1037</v>
      </c>
      <c r="B8952" s="9" t="s">
        <v>99</v>
      </c>
      <c r="C8952" s="9" t="s">
        <v>42</v>
      </c>
      <c r="D8952" s="9" t="s">
        <v>43</v>
      </c>
      <c r="E8952" s="10">
        <v>11922.43</v>
      </c>
      <c r="F8952" s="10">
        <v>11903.034482758621</v>
      </c>
      <c r="G8952" s="10">
        <v>19.395517241378911</v>
      </c>
      <c r="H8952" s="10">
        <v>12081.58</v>
      </c>
      <c r="I8952" s="10">
        <v>-159.14999999999964</v>
      </c>
      <c r="J8952" s="10">
        <v>52850</v>
      </c>
      <c r="K8952" s="10">
        <v>52764</v>
      </c>
      <c r="L8952" s="10">
        <v>86</v>
      </c>
      <c r="M8952" s="10">
        <v>53555.46</v>
      </c>
      <c r="N8952" s="10">
        <v>-705.45999999999913</v>
      </c>
    </row>
    <row r="8953" spans="1:14" x14ac:dyDescent="0.25">
      <c r="A8953" s="9" t="s">
        <v>1037</v>
      </c>
      <c r="B8953" s="9" t="s">
        <v>100</v>
      </c>
      <c r="C8953" s="9" t="s">
        <v>42</v>
      </c>
      <c r="D8953" s="9" t="s">
        <v>43</v>
      </c>
      <c r="E8953" s="10">
        <v>15464.56</v>
      </c>
      <c r="F8953" s="10">
        <v>15294.699507389163</v>
      </c>
      <c r="G8953" s="10">
        <v>169.86049261083645</v>
      </c>
      <c r="H8953" s="10">
        <v>15524.12</v>
      </c>
      <c r="I8953" s="10">
        <v>-59.56000000000131</v>
      </c>
      <c r="J8953" s="10">
        <v>53350</v>
      </c>
      <c r="K8953" s="10">
        <v>52764</v>
      </c>
      <c r="L8953" s="10">
        <v>586</v>
      </c>
      <c r="M8953" s="10">
        <v>53555.46</v>
      </c>
      <c r="N8953" s="10">
        <v>-205.45999999999913</v>
      </c>
    </row>
    <row r="8954" spans="1:14" x14ac:dyDescent="0.25">
      <c r="A8954" s="9" t="s">
        <v>1037</v>
      </c>
      <c r="B8954" s="9" t="s">
        <v>47</v>
      </c>
      <c r="C8954" s="9" t="s">
        <v>42</v>
      </c>
      <c r="D8954" s="9" t="s">
        <v>43</v>
      </c>
      <c r="E8954" s="10">
        <v>24920.07</v>
      </c>
      <c r="F8954" s="10">
        <v>24809.107843137255</v>
      </c>
      <c r="G8954" s="10">
        <v>110.96215686274445</v>
      </c>
      <c r="H8954" s="10">
        <v>25305.29</v>
      </c>
      <c r="I8954" s="10">
        <v>-385.22000000000116</v>
      </c>
      <c r="J8954" s="10">
        <v>53000</v>
      </c>
      <c r="K8954" s="10">
        <v>52764</v>
      </c>
      <c r="L8954" s="10">
        <v>236</v>
      </c>
      <c r="M8954" s="10">
        <v>53819.28</v>
      </c>
      <c r="N8954" s="10">
        <v>-819.27999999999884</v>
      </c>
    </row>
    <row r="8955" spans="1:14" x14ac:dyDescent="0.25">
      <c r="A8955" s="9" t="s">
        <v>1037</v>
      </c>
      <c r="B8955" s="9" t="s">
        <v>101</v>
      </c>
      <c r="C8955" s="9" t="s">
        <v>42</v>
      </c>
      <c r="D8955" s="9" t="s">
        <v>43</v>
      </c>
      <c r="E8955" s="10">
        <v>43295.78</v>
      </c>
      <c r="F8955" s="10">
        <v>42719.418719211826</v>
      </c>
      <c r="G8955" s="10">
        <v>576.36128078817273</v>
      </c>
      <c r="H8955" s="10">
        <v>43360.21</v>
      </c>
      <c r="I8955" s="10">
        <v>-64.430000000000291</v>
      </c>
      <c r="J8955" s="10">
        <v>53476</v>
      </c>
      <c r="K8955" s="10">
        <v>52764</v>
      </c>
      <c r="L8955" s="10">
        <v>712</v>
      </c>
      <c r="M8955" s="10">
        <v>53555.46</v>
      </c>
      <c r="N8955" s="10">
        <v>-79.459999999999127</v>
      </c>
    </row>
    <row r="8956" spans="1:14" x14ac:dyDescent="0.25">
      <c r="A8956" s="9" t="s">
        <v>1037</v>
      </c>
      <c r="B8956" s="9" t="s">
        <v>109</v>
      </c>
      <c r="C8956" s="9" t="s">
        <v>42</v>
      </c>
      <c r="D8956" s="9" t="s">
        <v>43</v>
      </c>
      <c r="E8956" s="10">
        <v>52580</v>
      </c>
      <c r="F8956" s="10">
        <v>52544.147783251232</v>
      </c>
      <c r="G8956" s="10">
        <v>35.852216748768114</v>
      </c>
      <c r="H8956" s="10">
        <v>53332.31</v>
      </c>
      <c r="I8956" s="10">
        <v>-752.30999999999767</v>
      </c>
      <c r="J8956" s="10">
        <v>4400</v>
      </c>
      <c r="K8956" s="10">
        <v>4397</v>
      </c>
      <c r="L8956" s="10">
        <v>3</v>
      </c>
      <c r="M8956" s="10">
        <v>4462.9549999999999</v>
      </c>
      <c r="N8956" s="10">
        <v>-62.954999999999927</v>
      </c>
    </row>
    <row r="8957" spans="1:14" x14ac:dyDescent="0.25">
      <c r="A8957" s="9" t="s">
        <v>1037</v>
      </c>
      <c r="B8957" s="9" t="s">
        <v>50</v>
      </c>
      <c r="C8957" s="9" t="s">
        <v>42</v>
      </c>
      <c r="D8957" s="9" t="s">
        <v>43</v>
      </c>
      <c r="E8957" s="10">
        <v>70490</v>
      </c>
      <c r="F8957" s="10">
        <v>70176.119402985074</v>
      </c>
      <c r="G8957" s="10">
        <v>313.88059701492602</v>
      </c>
      <c r="H8957" s="10">
        <v>70527</v>
      </c>
      <c r="I8957" s="10">
        <v>-37</v>
      </c>
      <c r="J8957" s="10">
        <v>53000</v>
      </c>
      <c r="K8957" s="10">
        <v>52764</v>
      </c>
      <c r="L8957" s="10">
        <v>236</v>
      </c>
      <c r="M8957" s="10">
        <v>53027.82</v>
      </c>
      <c r="N8957" s="10">
        <v>-27.819999999999709</v>
      </c>
    </row>
    <row r="8958" spans="1:14" x14ac:dyDescent="0.25">
      <c r="A8958" s="9" t="s">
        <v>1037</v>
      </c>
      <c r="B8958" s="9" t="s">
        <v>103</v>
      </c>
      <c r="C8958" s="9" t="s">
        <v>42</v>
      </c>
      <c r="D8958" s="9" t="s">
        <v>43</v>
      </c>
      <c r="E8958" s="10">
        <v>253999.6</v>
      </c>
      <c r="F8958" s="10">
        <v>252392.37623762377</v>
      </c>
      <c r="G8958" s="10">
        <v>1607.2237623762339</v>
      </c>
      <c r="H8958" s="10">
        <v>254916.3</v>
      </c>
      <c r="I8958" s="10">
        <v>-916.69999999998254</v>
      </c>
      <c r="J8958" s="10">
        <v>53100</v>
      </c>
      <c r="K8958" s="10">
        <v>52764</v>
      </c>
      <c r="L8958" s="10">
        <v>336</v>
      </c>
      <c r="M8958" s="10">
        <v>53291.64</v>
      </c>
      <c r="N8958" s="10">
        <v>-191.63999999999942</v>
      </c>
    </row>
    <row r="8959" spans="1:14" x14ac:dyDescent="0.25">
      <c r="A8959" s="9" t="s">
        <v>1037</v>
      </c>
      <c r="B8959" s="9" t="s">
        <v>104</v>
      </c>
      <c r="C8959" s="9" t="s">
        <v>42</v>
      </c>
      <c r="D8959" s="9" t="s">
        <v>53</v>
      </c>
      <c r="E8959" s="10">
        <v>236130.74</v>
      </c>
      <c r="F8959" s="10">
        <v>229461.19402985074</v>
      </c>
      <c r="G8959" s="10">
        <v>6669.5459701492509</v>
      </c>
      <c r="H8959" s="10">
        <v>230608.5</v>
      </c>
      <c r="I8959" s="10">
        <v>5522.2399999999907</v>
      </c>
      <c r="J8959" s="10">
        <v>40810</v>
      </c>
      <c r="K8959" s="10">
        <v>39573</v>
      </c>
      <c r="L8959" s="10">
        <v>1237</v>
      </c>
      <c r="M8959" s="10">
        <v>39770.864999999998</v>
      </c>
      <c r="N8959" s="10">
        <v>1039.135000000002</v>
      </c>
    </row>
    <row r="8960" spans="1:14" x14ac:dyDescent="0.25">
      <c r="A8960" s="9" t="s">
        <v>1037</v>
      </c>
      <c r="B8960" s="9" t="s">
        <v>54</v>
      </c>
      <c r="C8960" s="9" t="s">
        <v>42</v>
      </c>
      <c r="D8960" s="9" t="s">
        <v>55</v>
      </c>
      <c r="E8960" s="10">
        <v>2664.06</v>
      </c>
      <c r="F8960" s="10">
        <v>2611.8235294117649</v>
      </c>
      <c r="G8960" s="10">
        <v>52.236470588235079</v>
      </c>
      <c r="H8960" s="10">
        <v>2664.06</v>
      </c>
      <c r="I8960" s="10">
        <v>0</v>
      </c>
      <c r="J8960" s="10">
        <v>484.37400000000002</v>
      </c>
      <c r="K8960" s="10">
        <v>474.87647058823529</v>
      </c>
      <c r="L8960" s="10">
        <v>9.4975294117647309</v>
      </c>
      <c r="M8960" s="10">
        <v>484.37400000000002</v>
      </c>
      <c r="N8960" s="10">
        <v>0</v>
      </c>
    </row>
    <row r="8961" spans="1:14" x14ac:dyDescent="0.25">
      <c r="A8961" s="9" t="s">
        <v>1038</v>
      </c>
      <c r="B8961" s="9" t="s">
        <v>25</v>
      </c>
      <c r="C8961" s="9" t="s">
        <v>26</v>
      </c>
      <c r="D8961" s="9" t="s">
        <v>27</v>
      </c>
      <c r="E8961" s="10">
        <v>-1461.71</v>
      </c>
      <c r="F8961" s="10">
        <v>0</v>
      </c>
      <c r="G8961" s="10">
        <v>-1461.71</v>
      </c>
      <c r="H8961" s="10">
        <v>0</v>
      </c>
      <c r="I8961" s="10">
        <v>-1461.71</v>
      </c>
      <c r="J8961" s="10">
        <v>0</v>
      </c>
      <c r="K8961" s="10">
        <v>0</v>
      </c>
      <c r="L8961" s="10">
        <v>0</v>
      </c>
      <c r="M8961" s="10">
        <v>0</v>
      </c>
      <c r="N8961" s="10">
        <v>0</v>
      </c>
    </row>
    <row r="8962" spans="1:14" x14ac:dyDescent="0.25">
      <c r="A8962" s="9" t="s">
        <v>1038</v>
      </c>
      <c r="B8962" s="9" t="s">
        <v>28</v>
      </c>
      <c r="C8962" s="9" t="s">
        <v>29</v>
      </c>
      <c r="D8962" s="9" t="s">
        <v>27</v>
      </c>
      <c r="E8962" s="10">
        <v>0.94</v>
      </c>
      <c r="F8962" s="10">
        <v>0</v>
      </c>
      <c r="G8962" s="10">
        <v>0.94</v>
      </c>
      <c r="H8962" s="10">
        <v>0.97</v>
      </c>
      <c r="I8962" s="10">
        <v>-3.0000000000000027E-2</v>
      </c>
      <c r="J8962" s="10">
        <v>0</v>
      </c>
      <c r="K8962" s="10">
        <v>0</v>
      </c>
      <c r="L8962" s="10">
        <v>0</v>
      </c>
      <c r="M8962" s="10">
        <v>0</v>
      </c>
      <c r="N8962" s="10">
        <v>0</v>
      </c>
    </row>
    <row r="8963" spans="1:14" x14ac:dyDescent="0.25">
      <c r="A8963" s="9" t="s">
        <v>1038</v>
      </c>
      <c r="B8963" s="9" t="s">
        <v>30</v>
      </c>
      <c r="C8963" s="9" t="s">
        <v>29</v>
      </c>
      <c r="D8963" s="9" t="s">
        <v>27</v>
      </c>
      <c r="E8963" s="10">
        <v>22.03</v>
      </c>
      <c r="F8963" s="10">
        <v>0</v>
      </c>
      <c r="G8963" s="10">
        <v>22.03</v>
      </c>
      <c r="H8963" s="10">
        <v>22.6</v>
      </c>
      <c r="I8963" s="10">
        <v>-0.57000000000000028</v>
      </c>
      <c r="J8963" s="10">
        <v>0</v>
      </c>
      <c r="K8963" s="10">
        <v>0</v>
      </c>
      <c r="L8963" s="10">
        <v>0</v>
      </c>
      <c r="M8963" s="10">
        <v>0</v>
      </c>
      <c r="N8963" s="10">
        <v>0</v>
      </c>
    </row>
    <row r="8964" spans="1:14" x14ac:dyDescent="0.25">
      <c r="A8964" s="9" t="s">
        <v>1038</v>
      </c>
      <c r="B8964" s="9" t="s">
        <v>31</v>
      </c>
      <c r="C8964" s="9" t="s">
        <v>29</v>
      </c>
      <c r="D8964" s="9" t="s">
        <v>27</v>
      </c>
      <c r="E8964" s="10">
        <v>147.88999999999999</v>
      </c>
      <c r="F8964" s="10">
        <v>0</v>
      </c>
      <c r="G8964" s="10">
        <v>147.88999999999999</v>
      </c>
      <c r="H8964" s="10">
        <v>151.76</v>
      </c>
      <c r="I8964" s="10">
        <v>-3.8700000000000045</v>
      </c>
      <c r="J8964" s="10">
        <v>0</v>
      </c>
      <c r="K8964" s="10">
        <v>0</v>
      </c>
      <c r="L8964" s="10">
        <v>0</v>
      </c>
      <c r="M8964" s="10">
        <v>0</v>
      </c>
      <c r="N8964" s="10">
        <v>0</v>
      </c>
    </row>
    <row r="8965" spans="1:14" x14ac:dyDescent="0.25">
      <c r="A8965" s="9" t="s">
        <v>1038</v>
      </c>
      <c r="B8965" s="9" t="s">
        <v>32</v>
      </c>
      <c r="C8965" s="9" t="s">
        <v>33</v>
      </c>
      <c r="D8965" s="9" t="s">
        <v>27</v>
      </c>
      <c r="E8965" s="10">
        <v>500.81</v>
      </c>
      <c r="F8965" s="10">
        <v>0</v>
      </c>
      <c r="G8965" s="10">
        <v>500.81</v>
      </c>
      <c r="H8965" s="10">
        <v>245.41</v>
      </c>
      <c r="I8965" s="10">
        <v>255.4</v>
      </c>
      <c r="J8965" s="10">
        <v>1.42</v>
      </c>
      <c r="K8965" s="10">
        <v>0</v>
      </c>
      <c r="L8965" s="10">
        <v>1.42</v>
      </c>
      <c r="M8965" s="10">
        <v>0.69599999999999995</v>
      </c>
      <c r="N8965" s="10">
        <v>0.72399999999999998</v>
      </c>
    </row>
    <row r="8966" spans="1:14" x14ac:dyDescent="0.25">
      <c r="A8966" s="9" t="s">
        <v>1038</v>
      </c>
      <c r="B8966" s="9" t="s">
        <v>34</v>
      </c>
      <c r="C8966" s="9" t="s">
        <v>33</v>
      </c>
      <c r="D8966" s="9" t="s">
        <v>27</v>
      </c>
      <c r="E8966" s="10">
        <v>1721.57</v>
      </c>
      <c r="F8966" s="10">
        <v>0</v>
      </c>
      <c r="G8966" s="10">
        <v>1721.57</v>
      </c>
      <c r="H8966" s="10">
        <v>843.61</v>
      </c>
      <c r="I8966" s="10">
        <v>877.95999999999992</v>
      </c>
      <c r="J8966" s="10">
        <v>1.42</v>
      </c>
      <c r="K8966" s="10">
        <v>0</v>
      </c>
      <c r="L8966" s="10">
        <v>1.42</v>
      </c>
      <c r="M8966" s="10">
        <v>0.69599999999999995</v>
      </c>
      <c r="N8966" s="10">
        <v>0.72399999999999998</v>
      </c>
    </row>
    <row r="8967" spans="1:14" x14ac:dyDescent="0.25">
      <c r="A8967" s="9" t="s">
        <v>1038</v>
      </c>
      <c r="B8967" s="9" t="s">
        <v>35</v>
      </c>
      <c r="C8967" s="9" t="s">
        <v>33</v>
      </c>
      <c r="D8967" s="9" t="s">
        <v>27</v>
      </c>
      <c r="E8967" s="10">
        <v>1862.63</v>
      </c>
      <c r="F8967" s="10">
        <v>0</v>
      </c>
      <c r="G8967" s="10">
        <v>1862.63</v>
      </c>
      <c r="H8967" s="10">
        <v>912.73</v>
      </c>
      <c r="I8967" s="10">
        <v>949.90000000000009</v>
      </c>
      <c r="J8967" s="10">
        <v>29.82</v>
      </c>
      <c r="K8967" s="10">
        <v>0</v>
      </c>
      <c r="L8967" s="10">
        <v>29.82</v>
      </c>
      <c r="M8967" s="10">
        <v>14.613</v>
      </c>
      <c r="N8967" s="10">
        <v>15.207000000000001</v>
      </c>
    </row>
    <row r="8968" spans="1:14" x14ac:dyDescent="0.25">
      <c r="A8968" s="9" t="s">
        <v>1038</v>
      </c>
      <c r="B8968" s="9" t="s">
        <v>36</v>
      </c>
      <c r="C8968" s="9" t="s">
        <v>29</v>
      </c>
      <c r="D8968" s="9" t="s">
        <v>27</v>
      </c>
      <c r="E8968" s="10">
        <v>1656.86</v>
      </c>
      <c r="F8968" s="10">
        <v>0</v>
      </c>
      <c r="G8968" s="10">
        <v>1656.86</v>
      </c>
      <c r="H8968" s="10">
        <v>1700.24</v>
      </c>
      <c r="I8968" s="10">
        <v>-43.380000000000109</v>
      </c>
      <c r="J8968" s="10">
        <v>0</v>
      </c>
      <c r="K8968" s="10">
        <v>0</v>
      </c>
      <c r="L8968" s="10">
        <v>0</v>
      </c>
      <c r="M8968" s="10">
        <v>0</v>
      </c>
      <c r="N8968" s="10">
        <v>0</v>
      </c>
    </row>
    <row r="8969" spans="1:14" x14ac:dyDescent="0.25">
      <c r="A8969" s="9" t="s">
        <v>1038</v>
      </c>
      <c r="B8969" s="9" t="s">
        <v>37</v>
      </c>
      <c r="C8969" s="9" t="s">
        <v>29</v>
      </c>
      <c r="D8969" s="9" t="s">
        <v>27</v>
      </c>
      <c r="E8969" s="10">
        <v>3831.49</v>
      </c>
      <c r="F8969" s="10">
        <v>0</v>
      </c>
      <c r="G8969" s="10">
        <v>3831.49</v>
      </c>
      <c r="H8969" s="10">
        <v>3931.83</v>
      </c>
      <c r="I8969" s="10">
        <v>-100.34000000000015</v>
      </c>
      <c r="J8969" s="10">
        <v>0</v>
      </c>
      <c r="K8969" s="10">
        <v>0</v>
      </c>
      <c r="L8969" s="10">
        <v>0</v>
      </c>
      <c r="M8969" s="10">
        <v>0</v>
      </c>
      <c r="N8969" s="10">
        <v>0</v>
      </c>
    </row>
    <row r="8970" spans="1:14" x14ac:dyDescent="0.25">
      <c r="A8970" s="9" t="s">
        <v>1038</v>
      </c>
      <c r="B8970" s="9" t="s">
        <v>1039</v>
      </c>
      <c r="C8970" s="9" t="s">
        <v>39</v>
      </c>
      <c r="D8970" s="9" t="s">
        <v>40</v>
      </c>
      <c r="E8970" s="10">
        <v>-79735.98</v>
      </c>
      <c r="F8970" s="10">
        <v>0</v>
      </c>
      <c r="G8970" s="10">
        <v>-79735.98</v>
      </c>
      <c r="H8970" s="10">
        <v>-79735.98</v>
      </c>
      <c r="I8970" s="10">
        <v>0</v>
      </c>
      <c r="J8970" s="10">
        <v>-501</v>
      </c>
      <c r="K8970" s="10">
        <v>0</v>
      </c>
      <c r="L8970" s="10">
        <v>-501</v>
      </c>
      <c r="M8970" s="10">
        <v>-501</v>
      </c>
      <c r="N8970" s="10">
        <v>0</v>
      </c>
    </row>
    <row r="8971" spans="1:14" x14ac:dyDescent="0.25">
      <c r="A8971" s="9" t="s">
        <v>1038</v>
      </c>
      <c r="B8971" s="9" t="s">
        <v>92</v>
      </c>
      <c r="C8971" s="9" t="s">
        <v>42</v>
      </c>
      <c r="D8971" s="9" t="s">
        <v>43</v>
      </c>
      <c r="E8971" s="10">
        <v>4.5999999999999996</v>
      </c>
      <c r="F8971" s="10">
        <v>0</v>
      </c>
      <c r="G8971" s="10">
        <v>4.5999999999999996</v>
      </c>
      <c r="H8971" s="10">
        <v>0</v>
      </c>
      <c r="I8971" s="10">
        <v>4.5999999999999996</v>
      </c>
      <c r="J8971" s="10">
        <v>54</v>
      </c>
      <c r="K8971" s="10">
        <v>0</v>
      </c>
      <c r="L8971" s="10">
        <v>54</v>
      </c>
      <c r="M8971" s="10">
        <v>0</v>
      </c>
      <c r="N8971" s="10">
        <v>54</v>
      </c>
    </row>
    <row r="8972" spans="1:14" x14ac:dyDescent="0.25">
      <c r="A8972" s="9" t="s">
        <v>1038</v>
      </c>
      <c r="B8972" s="9" t="s">
        <v>151</v>
      </c>
      <c r="C8972" s="9" t="s">
        <v>42</v>
      </c>
      <c r="D8972" s="9" t="s">
        <v>43</v>
      </c>
      <c r="E8972" s="10">
        <v>64.790000000000006</v>
      </c>
      <c r="F8972" s="10">
        <v>49.941176470588232</v>
      </c>
      <c r="G8972" s="10">
        <v>14.848823529411774</v>
      </c>
      <c r="H8972" s="10">
        <v>50.94</v>
      </c>
      <c r="I8972" s="10">
        <v>13.850000000000009</v>
      </c>
      <c r="J8972" s="10">
        <v>650</v>
      </c>
      <c r="K8972" s="10">
        <v>501</v>
      </c>
      <c r="L8972" s="10">
        <v>149</v>
      </c>
      <c r="M8972" s="10">
        <v>511.02</v>
      </c>
      <c r="N8972" s="10">
        <v>138.98000000000002</v>
      </c>
    </row>
    <row r="8973" spans="1:14" x14ac:dyDescent="0.25">
      <c r="A8973" s="9" t="s">
        <v>1038</v>
      </c>
      <c r="B8973" s="9" t="s">
        <v>44</v>
      </c>
      <c r="C8973" s="9" t="s">
        <v>42</v>
      </c>
      <c r="D8973" s="9" t="s">
        <v>43</v>
      </c>
      <c r="E8973" s="10">
        <v>494.45</v>
      </c>
      <c r="F8973" s="10">
        <v>492.4875621890547</v>
      </c>
      <c r="G8973" s="10">
        <v>1.9624378109452891</v>
      </c>
      <c r="H8973" s="10">
        <v>494.95</v>
      </c>
      <c r="I8973" s="10">
        <v>-0.5</v>
      </c>
      <c r="J8973" s="10">
        <v>503</v>
      </c>
      <c r="K8973" s="10">
        <v>501</v>
      </c>
      <c r="L8973" s="10">
        <v>2</v>
      </c>
      <c r="M8973" s="10">
        <v>503.505</v>
      </c>
      <c r="N8973" s="10">
        <v>-0.50499999999999545</v>
      </c>
    </row>
    <row r="8974" spans="1:14" x14ac:dyDescent="0.25">
      <c r="A8974" s="9" t="s">
        <v>1038</v>
      </c>
      <c r="B8974" s="9" t="s">
        <v>1040</v>
      </c>
      <c r="C8974" s="9" t="s">
        <v>42</v>
      </c>
      <c r="D8974" s="9" t="s">
        <v>43</v>
      </c>
      <c r="E8974" s="10">
        <v>685.59</v>
      </c>
      <c r="F8974" s="10">
        <v>681.2807881773399</v>
      </c>
      <c r="G8974" s="10">
        <v>4.3092118226601315</v>
      </c>
      <c r="H8974" s="10">
        <v>691.5</v>
      </c>
      <c r="I8974" s="10">
        <v>-5.9099999999999682</v>
      </c>
      <c r="J8974" s="10">
        <v>6050</v>
      </c>
      <c r="K8974" s="10">
        <v>6012</v>
      </c>
      <c r="L8974" s="10">
        <v>38</v>
      </c>
      <c r="M8974" s="10">
        <v>6102.18</v>
      </c>
      <c r="N8974" s="10">
        <v>-52.180000000000291</v>
      </c>
    </row>
    <row r="8975" spans="1:14" x14ac:dyDescent="0.25">
      <c r="A8975" s="9" t="s">
        <v>1038</v>
      </c>
      <c r="B8975" s="9" t="s">
        <v>900</v>
      </c>
      <c r="C8975" s="9" t="s">
        <v>42</v>
      </c>
      <c r="D8975" s="9" t="s">
        <v>43</v>
      </c>
      <c r="E8975" s="10">
        <v>1154.1600000000001</v>
      </c>
      <c r="F8975" s="10">
        <v>1146.9064039408865</v>
      </c>
      <c r="G8975" s="10">
        <v>7.2535960591135336</v>
      </c>
      <c r="H8975" s="10">
        <v>1164.1099999999999</v>
      </c>
      <c r="I8975" s="10">
        <v>-9.9499999999998181</v>
      </c>
      <c r="J8975" s="10">
        <v>6050</v>
      </c>
      <c r="K8975" s="10">
        <v>6012</v>
      </c>
      <c r="L8975" s="10">
        <v>38</v>
      </c>
      <c r="M8975" s="10">
        <v>6102.18</v>
      </c>
      <c r="N8975" s="10">
        <v>-52.180000000000291</v>
      </c>
    </row>
    <row r="8976" spans="1:14" x14ac:dyDescent="0.25">
      <c r="A8976" s="9" t="s">
        <v>1038</v>
      </c>
      <c r="B8976" s="9" t="s">
        <v>901</v>
      </c>
      <c r="C8976" s="9" t="s">
        <v>42</v>
      </c>
      <c r="D8976" s="9" t="s">
        <v>43</v>
      </c>
      <c r="E8976" s="10">
        <v>1634.92</v>
      </c>
      <c r="F8976" s="10">
        <v>1611.3399014778324</v>
      </c>
      <c r="G8976" s="10">
        <v>23.580098522167646</v>
      </c>
      <c r="H8976" s="10">
        <v>1635.51</v>
      </c>
      <c r="I8976" s="10">
        <v>-0.58999999999991815</v>
      </c>
      <c r="J8976" s="10">
        <v>6100</v>
      </c>
      <c r="K8976" s="10">
        <v>6012</v>
      </c>
      <c r="L8976" s="10">
        <v>88</v>
      </c>
      <c r="M8976" s="10">
        <v>6102.18</v>
      </c>
      <c r="N8976" s="10">
        <v>-2.180000000000291</v>
      </c>
    </row>
    <row r="8977" spans="1:14" x14ac:dyDescent="0.25">
      <c r="A8977" s="9" t="s">
        <v>1038</v>
      </c>
      <c r="B8977" s="9" t="s">
        <v>84</v>
      </c>
      <c r="C8977" s="9" t="s">
        <v>42</v>
      </c>
      <c r="D8977" s="9" t="s">
        <v>43</v>
      </c>
      <c r="E8977" s="10">
        <v>2486.7399999999998</v>
      </c>
      <c r="F8977" s="10">
        <v>2442.8529411764707</v>
      </c>
      <c r="G8977" s="10">
        <v>43.88705882352906</v>
      </c>
      <c r="H8977" s="10">
        <v>2491.71</v>
      </c>
      <c r="I8977" s="10">
        <v>-4.9700000000002547</v>
      </c>
      <c r="J8977" s="10">
        <v>6120</v>
      </c>
      <c r="K8977" s="10">
        <v>6012</v>
      </c>
      <c r="L8977" s="10">
        <v>108</v>
      </c>
      <c r="M8977" s="10">
        <v>6132.24</v>
      </c>
      <c r="N8977" s="10">
        <v>-12.239999999999782</v>
      </c>
    </row>
    <row r="8978" spans="1:14" x14ac:dyDescent="0.25">
      <c r="A8978" s="9" t="s">
        <v>1038</v>
      </c>
      <c r="B8978" s="9" t="s">
        <v>136</v>
      </c>
      <c r="C8978" s="9" t="s">
        <v>42</v>
      </c>
      <c r="D8978" s="9" t="s">
        <v>43</v>
      </c>
      <c r="E8978" s="10">
        <v>3288.36</v>
      </c>
      <c r="F8978" s="10">
        <v>3246.2364532019706</v>
      </c>
      <c r="G8978" s="10">
        <v>42.123546798029565</v>
      </c>
      <c r="H8978" s="10">
        <v>3294.93</v>
      </c>
      <c r="I8978" s="10">
        <v>-6.569999999999709</v>
      </c>
      <c r="J8978" s="10">
        <v>6090</v>
      </c>
      <c r="K8978" s="10">
        <v>6012</v>
      </c>
      <c r="L8978" s="10">
        <v>78</v>
      </c>
      <c r="M8978" s="10">
        <v>6102.18</v>
      </c>
      <c r="N8978" s="10">
        <v>-12.180000000000291</v>
      </c>
    </row>
    <row r="8979" spans="1:14" x14ac:dyDescent="0.25">
      <c r="A8979" s="9" t="s">
        <v>1038</v>
      </c>
      <c r="B8979" s="9" t="s">
        <v>697</v>
      </c>
      <c r="C8979" s="9" t="s">
        <v>42</v>
      </c>
      <c r="D8979" s="9" t="s">
        <v>43</v>
      </c>
      <c r="E8979" s="10">
        <v>3928.32</v>
      </c>
      <c r="F8979" s="10">
        <v>3727.4384236453202</v>
      </c>
      <c r="G8979" s="10">
        <v>200.88157635467996</v>
      </c>
      <c r="H8979" s="10">
        <v>3783.35</v>
      </c>
      <c r="I8979" s="10">
        <v>144.97000000000025</v>
      </c>
      <c r="J8979" s="10">
        <v>528</v>
      </c>
      <c r="K8979" s="10">
        <v>501</v>
      </c>
      <c r="L8979" s="10">
        <v>27</v>
      </c>
      <c r="M8979" s="10">
        <v>508.51499999999999</v>
      </c>
      <c r="N8979" s="10">
        <v>19.485000000000014</v>
      </c>
    </row>
    <row r="8980" spans="1:14" x14ac:dyDescent="0.25">
      <c r="A8980" s="9" t="s">
        <v>1038</v>
      </c>
      <c r="B8980" s="9" t="s">
        <v>50</v>
      </c>
      <c r="C8980" s="9" t="s">
        <v>42</v>
      </c>
      <c r="D8980" s="9" t="s">
        <v>43</v>
      </c>
      <c r="E8980" s="10">
        <v>8019.9</v>
      </c>
      <c r="F8980" s="10">
        <v>7995.960199004975</v>
      </c>
      <c r="G8980" s="10">
        <v>23.939800995024598</v>
      </c>
      <c r="H8980" s="10">
        <v>8035.94</v>
      </c>
      <c r="I8980" s="10">
        <v>-16.039999999999964</v>
      </c>
      <c r="J8980" s="10">
        <v>6030</v>
      </c>
      <c r="K8980" s="10">
        <v>6012</v>
      </c>
      <c r="L8980" s="10">
        <v>18</v>
      </c>
      <c r="M8980" s="10">
        <v>6042.06</v>
      </c>
      <c r="N8980" s="10">
        <v>-12.0600000000004</v>
      </c>
    </row>
    <row r="8981" spans="1:14" x14ac:dyDescent="0.25">
      <c r="A8981" s="9" t="s">
        <v>1038</v>
      </c>
      <c r="B8981" s="9" t="s">
        <v>103</v>
      </c>
      <c r="C8981" s="9" t="s">
        <v>42</v>
      </c>
      <c r="D8981" s="9" t="s">
        <v>43</v>
      </c>
      <c r="E8981" s="10">
        <v>28987.53</v>
      </c>
      <c r="F8981" s="10">
        <v>28757.920792079207</v>
      </c>
      <c r="G8981" s="10">
        <v>229.60920792079196</v>
      </c>
      <c r="H8981" s="10">
        <v>29045.5</v>
      </c>
      <c r="I8981" s="10">
        <v>-57.970000000001164</v>
      </c>
      <c r="J8981" s="10">
        <v>6060</v>
      </c>
      <c r="K8981" s="10">
        <v>6012</v>
      </c>
      <c r="L8981" s="10">
        <v>48</v>
      </c>
      <c r="M8981" s="10">
        <v>6072.12</v>
      </c>
      <c r="N8981" s="10">
        <v>-12.119999999999891</v>
      </c>
    </row>
    <row r="8982" spans="1:14" x14ac:dyDescent="0.25">
      <c r="A8982" s="9" t="s">
        <v>1038</v>
      </c>
      <c r="B8982" s="9" t="s">
        <v>155</v>
      </c>
      <c r="C8982" s="9" t="s">
        <v>42</v>
      </c>
      <c r="D8982" s="9" t="s">
        <v>53</v>
      </c>
      <c r="E8982" s="10">
        <v>20400.560000000001</v>
      </c>
      <c r="F8982" s="10">
        <v>20464.1642228739</v>
      </c>
      <c r="G8982" s="10">
        <v>-63.604222873898834</v>
      </c>
      <c r="H8982" s="10">
        <v>20934.84</v>
      </c>
      <c r="I8982" s="10">
        <v>-534.27999999999884</v>
      </c>
      <c r="J8982" s="10">
        <v>4495</v>
      </c>
      <c r="K8982" s="10">
        <v>4509</v>
      </c>
      <c r="L8982" s="10">
        <v>-14</v>
      </c>
      <c r="M8982" s="10">
        <v>4612.7070000000003</v>
      </c>
      <c r="N8982" s="10">
        <v>-117.70700000000033</v>
      </c>
    </row>
    <row r="8983" spans="1:14" x14ac:dyDescent="0.25">
      <c r="A8983" s="9" t="s">
        <v>1038</v>
      </c>
      <c r="B8983" s="9" t="s">
        <v>54</v>
      </c>
      <c r="C8983" s="9" t="s">
        <v>42</v>
      </c>
      <c r="D8983" s="9" t="s">
        <v>55</v>
      </c>
      <c r="E8983" s="10">
        <v>303.55</v>
      </c>
      <c r="F8983" s="10">
        <v>297.5980392156863</v>
      </c>
      <c r="G8983" s="10">
        <v>5.9519607843137123</v>
      </c>
      <c r="H8983" s="10">
        <v>303.55</v>
      </c>
      <c r="I8983" s="10">
        <v>0</v>
      </c>
      <c r="J8983" s="10">
        <v>55.19</v>
      </c>
      <c r="K8983" s="10">
        <v>54.107843137254903</v>
      </c>
      <c r="L8983" s="10">
        <v>1.0821568627450944</v>
      </c>
      <c r="M8983" s="10">
        <v>55.19</v>
      </c>
      <c r="N8983" s="10">
        <v>0</v>
      </c>
    </row>
    <row r="8984" spans="1:14" x14ac:dyDescent="0.25">
      <c r="A8984" s="9" t="s">
        <v>1041</v>
      </c>
      <c r="B8984" s="9" t="s">
        <v>25</v>
      </c>
      <c r="C8984" s="9" t="s">
        <v>26</v>
      </c>
      <c r="D8984" s="9" t="s">
        <v>27</v>
      </c>
      <c r="E8984" s="10">
        <v>2224.69</v>
      </c>
      <c r="F8984" s="10">
        <v>0</v>
      </c>
      <c r="G8984" s="10">
        <v>2224.69</v>
      </c>
      <c r="H8984" s="10">
        <v>0</v>
      </c>
      <c r="I8984" s="10">
        <v>2224.69</v>
      </c>
      <c r="J8984" s="10">
        <v>0</v>
      </c>
      <c r="K8984" s="10">
        <v>0</v>
      </c>
      <c r="L8984" s="10">
        <v>0</v>
      </c>
      <c r="M8984" s="10">
        <v>0</v>
      </c>
      <c r="N8984" s="10">
        <v>0</v>
      </c>
    </row>
    <row r="8985" spans="1:14" x14ac:dyDescent="0.25">
      <c r="A8985" s="9" t="s">
        <v>1041</v>
      </c>
      <c r="B8985" s="9" t="s">
        <v>28</v>
      </c>
      <c r="C8985" s="9" t="s">
        <v>29</v>
      </c>
      <c r="D8985" s="9" t="s">
        <v>27</v>
      </c>
      <c r="E8985" s="10">
        <v>2.85</v>
      </c>
      <c r="F8985" s="10">
        <v>0</v>
      </c>
      <c r="G8985" s="10">
        <v>2.85</v>
      </c>
      <c r="H8985" s="10">
        <v>2.85</v>
      </c>
      <c r="I8985" s="10">
        <v>0</v>
      </c>
      <c r="J8985" s="10">
        <v>0</v>
      </c>
      <c r="K8985" s="10">
        <v>0</v>
      </c>
      <c r="L8985" s="10">
        <v>0</v>
      </c>
      <c r="M8985" s="10">
        <v>0</v>
      </c>
      <c r="N8985" s="10">
        <v>0</v>
      </c>
    </row>
    <row r="8986" spans="1:14" x14ac:dyDescent="0.25">
      <c r="A8986" s="9" t="s">
        <v>1041</v>
      </c>
      <c r="B8986" s="9" t="s">
        <v>30</v>
      </c>
      <c r="C8986" s="9" t="s">
        <v>29</v>
      </c>
      <c r="D8986" s="9" t="s">
        <v>27</v>
      </c>
      <c r="E8986" s="10">
        <v>66.55</v>
      </c>
      <c r="F8986" s="10">
        <v>0</v>
      </c>
      <c r="G8986" s="10">
        <v>66.55</v>
      </c>
      <c r="H8986" s="10">
        <v>66.5</v>
      </c>
      <c r="I8986" s="10">
        <v>4.9999999999997158E-2</v>
      </c>
      <c r="J8986" s="10">
        <v>0</v>
      </c>
      <c r="K8986" s="10">
        <v>0</v>
      </c>
      <c r="L8986" s="10">
        <v>0</v>
      </c>
      <c r="M8986" s="10">
        <v>0</v>
      </c>
      <c r="N8986" s="10">
        <v>0</v>
      </c>
    </row>
    <row r="8987" spans="1:14" x14ac:dyDescent="0.25">
      <c r="A8987" s="9" t="s">
        <v>1041</v>
      </c>
      <c r="B8987" s="9" t="s">
        <v>31</v>
      </c>
      <c r="C8987" s="9" t="s">
        <v>29</v>
      </c>
      <c r="D8987" s="9" t="s">
        <v>27</v>
      </c>
      <c r="E8987" s="10">
        <v>446.85</v>
      </c>
      <c r="F8987" s="10">
        <v>0</v>
      </c>
      <c r="G8987" s="10">
        <v>446.85</v>
      </c>
      <c r="H8987" s="10">
        <v>446.52</v>
      </c>
      <c r="I8987" s="10">
        <v>0.33000000000004093</v>
      </c>
      <c r="J8987" s="10">
        <v>0</v>
      </c>
      <c r="K8987" s="10">
        <v>0</v>
      </c>
      <c r="L8987" s="10">
        <v>0</v>
      </c>
      <c r="M8987" s="10">
        <v>0</v>
      </c>
      <c r="N8987" s="10">
        <v>0</v>
      </c>
    </row>
    <row r="8988" spans="1:14" x14ac:dyDescent="0.25">
      <c r="A8988" s="9" t="s">
        <v>1041</v>
      </c>
      <c r="B8988" s="9" t="s">
        <v>32</v>
      </c>
      <c r="C8988" s="9" t="s">
        <v>33</v>
      </c>
      <c r="D8988" s="9" t="s">
        <v>27</v>
      </c>
      <c r="E8988" s="10">
        <v>677.16</v>
      </c>
      <c r="F8988" s="10">
        <v>0</v>
      </c>
      <c r="G8988" s="10">
        <v>677.16</v>
      </c>
      <c r="H8988" s="10">
        <v>1058.4100000000001</v>
      </c>
      <c r="I8988" s="10">
        <v>-381.25000000000011</v>
      </c>
      <c r="J8988" s="10">
        <v>1.92</v>
      </c>
      <c r="K8988" s="10">
        <v>0</v>
      </c>
      <c r="L8988" s="10">
        <v>1.92</v>
      </c>
      <c r="M8988" s="10">
        <v>3.0009999999999999</v>
      </c>
      <c r="N8988" s="10">
        <v>-1.081</v>
      </c>
    </row>
    <row r="8989" spans="1:14" x14ac:dyDescent="0.25">
      <c r="A8989" s="9" t="s">
        <v>1041</v>
      </c>
      <c r="B8989" s="9" t="s">
        <v>34</v>
      </c>
      <c r="C8989" s="9" t="s">
        <v>33</v>
      </c>
      <c r="D8989" s="9" t="s">
        <v>27</v>
      </c>
      <c r="E8989" s="10">
        <v>2327.75</v>
      </c>
      <c r="F8989" s="10">
        <v>0</v>
      </c>
      <c r="G8989" s="10">
        <v>2327.75</v>
      </c>
      <c r="H8989" s="10">
        <v>3638.33</v>
      </c>
      <c r="I8989" s="10">
        <v>-1310.58</v>
      </c>
      <c r="J8989" s="10">
        <v>1.92</v>
      </c>
      <c r="K8989" s="10">
        <v>0</v>
      </c>
      <c r="L8989" s="10">
        <v>1.92</v>
      </c>
      <c r="M8989" s="10">
        <v>3.0009999999999999</v>
      </c>
      <c r="N8989" s="10">
        <v>-1.081</v>
      </c>
    </row>
    <row r="8990" spans="1:14" x14ac:dyDescent="0.25">
      <c r="A8990" s="9" t="s">
        <v>1041</v>
      </c>
      <c r="B8990" s="9" t="s">
        <v>35</v>
      </c>
      <c r="C8990" s="9" t="s">
        <v>33</v>
      </c>
      <c r="D8990" s="9" t="s">
        <v>27</v>
      </c>
      <c r="E8990" s="10">
        <v>2518.48</v>
      </c>
      <c r="F8990" s="10">
        <v>0</v>
      </c>
      <c r="G8990" s="10">
        <v>2518.48</v>
      </c>
      <c r="H8990" s="10">
        <v>3936.44</v>
      </c>
      <c r="I8990" s="10">
        <v>-1417.96</v>
      </c>
      <c r="J8990" s="10">
        <v>40.32</v>
      </c>
      <c r="K8990" s="10">
        <v>0</v>
      </c>
      <c r="L8990" s="10">
        <v>40.32</v>
      </c>
      <c r="M8990" s="10">
        <v>63.021000000000001</v>
      </c>
      <c r="N8990" s="10">
        <v>-22.701000000000001</v>
      </c>
    </row>
    <row r="8991" spans="1:14" x14ac:dyDescent="0.25">
      <c r="A8991" s="9" t="s">
        <v>1041</v>
      </c>
      <c r="B8991" s="9" t="s">
        <v>36</v>
      </c>
      <c r="C8991" s="9" t="s">
        <v>29</v>
      </c>
      <c r="D8991" s="9" t="s">
        <v>27</v>
      </c>
      <c r="E8991" s="10">
        <v>5006.33</v>
      </c>
      <c r="F8991" s="10">
        <v>0</v>
      </c>
      <c r="G8991" s="10">
        <v>5006.33</v>
      </c>
      <c r="H8991" s="10">
        <v>5002.6499999999996</v>
      </c>
      <c r="I8991" s="10">
        <v>3.680000000000291</v>
      </c>
      <c r="J8991" s="10">
        <v>0</v>
      </c>
      <c r="K8991" s="10">
        <v>0</v>
      </c>
      <c r="L8991" s="10">
        <v>0</v>
      </c>
      <c r="M8991" s="10">
        <v>0</v>
      </c>
      <c r="N8991" s="10">
        <v>0</v>
      </c>
    </row>
    <row r="8992" spans="1:14" x14ac:dyDescent="0.25">
      <c r="A8992" s="9" t="s">
        <v>1041</v>
      </c>
      <c r="B8992" s="9" t="s">
        <v>37</v>
      </c>
      <c r="C8992" s="9" t="s">
        <v>29</v>
      </c>
      <c r="D8992" s="9" t="s">
        <v>27</v>
      </c>
      <c r="E8992" s="10">
        <v>11577.16</v>
      </c>
      <c r="F8992" s="10">
        <v>0</v>
      </c>
      <c r="G8992" s="10">
        <v>11577.16</v>
      </c>
      <c r="H8992" s="10">
        <v>11568.66</v>
      </c>
      <c r="I8992" s="10">
        <v>8.5</v>
      </c>
      <c r="J8992" s="10">
        <v>0</v>
      </c>
      <c r="K8992" s="10">
        <v>0</v>
      </c>
      <c r="L8992" s="10">
        <v>0</v>
      </c>
      <c r="M8992" s="10">
        <v>0</v>
      </c>
      <c r="N8992" s="10">
        <v>0</v>
      </c>
    </row>
    <row r="8993" spans="1:14" x14ac:dyDescent="0.25">
      <c r="A8993" s="9" t="s">
        <v>1041</v>
      </c>
      <c r="B8993" s="9" t="s">
        <v>892</v>
      </c>
      <c r="C8993" s="9" t="s">
        <v>39</v>
      </c>
      <c r="D8993" s="9" t="s">
        <v>40</v>
      </c>
      <c r="E8993" s="10">
        <v>-281300.53999999998</v>
      </c>
      <c r="F8993" s="10">
        <v>0</v>
      </c>
      <c r="G8993" s="10">
        <v>-281300.53999999998</v>
      </c>
      <c r="H8993" s="10">
        <v>-281300.53999999998</v>
      </c>
      <c r="I8993" s="10">
        <v>0</v>
      </c>
      <c r="J8993" s="10">
        <v>-3001</v>
      </c>
      <c r="K8993" s="10">
        <v>0</v>
      </c>
      <c r="L8993" s="10">
        <v>-3001</v>
      </c>
      <c r="M8993" s="10">
        <v>-3001</v>
      </c>
      <c r="N8993" s="10">
        <v>0</v>
      </c>
    </row>
    <row r="8994" spans="1:14" x14ac:dyDescent="0.25">
      <c r="A8994" s="9" t="s">
        <v>1041</v>
      </c>
      <c r="B8994" s="9" t="s">
        <v>92</v>
      </c>
      <c r="C8994" s="9" t="s">
        <v>42</v>
      </c>
      <c r="D8994" s="9" t="s">
        <v>43</v>
      </c>
      <c r="E8994" s="10">
        <v>292.39</v>
      </c>
      <c r="F8994" s="10">
        <v>255.44554455445544</v>
      </c>
      <c r="G8994" s="10">
        <v>36.944455445544548</v>
      </c>
      <c r="H8994" s="10">
        <v>258</v>
      </c>
      <c r="I8994" s="10">
        <v>34.389999999999986</v>
      </c>
      <c r="J8994" s="10">
        <v>3435</v>
      </c>
      <c r="K8994" s="10">
        <v>3001</v>
      </c>
      <c r="L8994" s="10">
        <v>434</v>
      </c>
      <c r="M8994" s="10">
        <v>3031.01</v>
      </c>
      <c r="N8994" s="10">
        <v>403.98999999999978</v>
      </c>
    </row>
    <row r="8995" spans="1:14" x14ac:dyDescent="0.25">
      <c r="A8995" s="9" t="s">
        <v>1041</v>
      </c>
      <c r="B8995" s="9" t="s">
        <v>639</v>
      </c>
      <c r="C8995" s="9" t="s">
        <v>42</v>
      </c>
      <c r="D8995" s="9" t="s">
        <v>43</v>
      </c>
      <c r="E8995" s="10">
        <v>1064.8599999999999</v>
      </c>
      <c r="F8995" s="10">
        <v>1036.423645320197</v>
      </c>
      <c r="G8995" s="10">
        <v>28.436354679802889</v>
      </c>
      <c r="H8995" s="10">
        <v>1051.97</v>
      </c>
      <c r="I8995" s="10">
        <v>12.889999999999873</v>
      </c>
      <c r="J8995" s="10">
        <v>18500</v>
      </c>
      <c r="K8995" s="10">
        <v>18006</v>
      </c>
      <c r="L8995" s="10">
        <v>494</v>
      </c>
      <c r="M8995" s="10">
        <v>18276.09</v>
      </c>
      <c r="N8995" s="10">
        <v>223.90999999999985</v>
      </c>
    </row>
    <row r="8996" spans="1:14" x14ac:dyDescent="0.25">
      <c r="A8996" s="9" t="s">
        <v>1041</v>
      </c>
      <c r="B8996" s="9" t="s">
        <v>94</v>
      </c>
      <c r="C8996" s="9" t="s">
        <v>42</v>
      </c>
      <c r="D8996" s="9" t="s">
        <v>43</v>
      </c>
      <c r="E8996" s="10">
        <v>1487.97</v>
      </c>
      <c r="F8996" s="10">
        <v>1485.4925373134329</v>
      </c>
      <c r="G8996" s="10">
        <v>2.4774626865671507</v>
      </c>
      <c r="H8996" s="10">
        <v>1492.92</v>
      </c>
      <c r="I8996" s="10">
        <v>-4.9500000000000455</v>
      </c>
      <c r="J8996" s="10">
        <v>3006</v>
      </c>
      <c r="K8996" s="10">
        <v>3001</v>
      </c>
      <c r="L8996" s="10">
        <v>5</v>
      </c>
      <c r="M8996" s="10">
        <v>3016.0050000000001</v>
      </c>
      <c r="N8996" s="10">
        <v>-10.005000000000109</v>
      </c>
    </row>
    <row r="8997" spans="1:14" x14ac:dyDescent="0.25">
      <c r="A8997" s="9" t="s">
        <v>1041</v>
      </c>
      <c r="B8997" s="9" t="s">
        <v>376</v>
      </c>
      <c r="C8997" s="9" t="s">
        <v>42</v>
      </c>
      <c r="D8997" s="9" t="s">
        <v>43</v>
      </c>
      <c r="E8997" s="10">
        <v>4318.2700000000004</v>
      </c>
      <c r="F8997" s="10">
        <v>4202.9556650246304</v>
      </c>
      <c r="G8997" s="10">
        <v>115.31433497537</v>
      </c>
      <c r="H8997" s="10">
        <v>4266</v>
      </c>
      <c r="I8997" s="10">
        <v>52.270000000000437</v>
      </c>
      <c r="J8997" s="10">
        <v>18500</v>
      </c>
      <c r="K8997" s="10">
        <v>18006</v>
      </c>
      <c r="L8997" s="10">
        <v>494</v>
      </c>
      <c r="M8997" s="10">
        <v>18276.09</v>
      </c>
      <c r="N8997" s="10">
        <v>223.90999999999985</v>
      </c>
    </row>
    <row r="8998" spans="1:14" x14ac:dyDescent="0.25">
      <c r="A8998" s="9" t="s">
        <v>1041</v>
      </c>
      <c r="B8998" s="9" t="s">
        <v>500</v>
      </c>
      <c r="C8998" s="9" t="s">
        <v>42</v>
      </c>
      <c r="D8998" s="9" t="s">
        <v>43</v>
      </c>
      <c r="E8998" s="10">
        <v>5576.45</v>
      </c>
      <c r="F8998" s="10">
        <v>5427.5467980295571</v>
      </c>
      <c r="G8998" s="10">
        <v>148.90320197044275</v>
      </c>
      <c r="H8998" s="10">
        <v>5508.96</v>
      </c>
      <c r="I8998" s="10">
        <v>67.489999999999782</v>
      </c>
      <c r="J8998" s="10">
        <v>18500</v>
      </c>
      <c r="K8998" s="10">
        <v>18006</v>
      </c>
      <c r="L8998" s="10">
        <v>494</v>
      </c>
      <c r="M8998" s="10">
        <v>18276.09</v>
      </c>
      <c r="N8998" s="10">
        <v>223.90999999999985</v>
      </c>
    </row>
    <row r="8999" spans="1:14" x14ac:dyDescent="0.25">
      <c r="A8999" s="9" t="s">
        <v>1041</v>
      </c>
      <c r="B8999" s="9" t="s">
        <v>47</v>
      </c>
      <c r="C8999" s="9" t="s">
        <v>42</v>
      </c>
      <c r="D8999" s="9" t="s">
        <v>43</v>
      </c>
      <c r="E8999" s="10">
        <v>8533.9500000000007</v>
      </c>
      <c r="F8999" s="10">
        <v>8466.245098039215</v>
      </c>
      <c r="G8999" s="10">
        <v>67.704901960785719</v>
      </c>
      <c r="H8999" s="10">
        <v>8635.57</v>
      </c>
      <c r="I8999" s="10">
        <v>-101.61999999999898</v>
      </c>
      <c r="J8999" s="10">
        <v>18150</v>
      </c>
      <c r="K8999" s="10">
        <v>18006</v>
      </c>
      <c r="L8999" s="10">
        <v>144</v>
      </c>
      <c r="M8999" s="10">
        <v>18366.12</v>
      </c>
      <c r="N8999" s="10">
        <v>-216.11999999999898</v>
      </c>
    </row>
    <row r="9000" spans="1:14" x14ac:dyDescent="0.25">
      <c r="A9000" s="9" t="s">
        <v>1041</v>
      </c>
      <c r="B9000" s="9" t="s">
        <v>272</v>
      </c>
      <c r="C9000" s="9" t="s">
        <v>42</v>
      </c>
      <c r="D9000" s="9" t="s">
        <v>43</v>
      </c>
      <c r="E9000" s="10">
        <v>15087.49</v>
      </c>
      <c r="F9000" s="10">
        <v>14684.522167487685</v>
      </c>
      <c r="G9000" s="10">
        <v>402.967832512315</v>
      </c>
      <c r="H9000" s="10">
        <v>14904.79</v>
      </c>
      <c r="I9000" s="10">
        <v>182.69999999999891</v>
      </c>
      <c r="J9000" s="10">
        <v>18500</v>
      </c>
      <c r="K9000" s="10">
        <v>18006</v>
      </c>
      <c r="L9000" s="10">
        <v>494</v>
      </c>
      <c r="M9000" s="10">
        <v>18276.09</v>
      </c>
      <c r="N9000" s="10">
        <v>223.90999999999985</v>
      </c>
    </row>
    <row r="9001" spans="1:14" x14ac:dyDescent="0.25">
      <c r="A9001" s="9" t="s">
        <v>1041</v>
      </c>
      <c r="B9001" s="9" t="s">
        <v>50</v>
      </c>
      <c r="C9001" s="9" t="s">
        <v>42</v>
      </c>
      <c r="D9001" s="9" t="s">
        <v>43</v>
      </c>
      <c r="E9001" s="10">
        <v>24139.5</v>
      </c>
      <c r="F9001" s="10">
        <v>23947.980099502489</v>
      </c>
      <c r="G9001" s="10">
        <v>191.51990049751112</v>
      </c>
      <c r="H9001" s="10">
        <v>24067.72</v>
      </c>
      <c r="I9001" s="10">
        <v>71.779999999998836</v>
      </c>
      <c r="J9001" s="10">
        <v>18150</v>
      </c>
      <c r="K9001" s="10">
        <v>18006</v>
      </c>
      <c r="L9001" s="10">
        <v>144</v>
      </c>
      <c r="M9001" s="10">
        <v>18096.03</v>
      </c>
      <c r="N9001" s="10">
        <v>53.970000000001164</v>
      </c>
    </row>
    <row r="9002" spans="1:14" x14ac:dyDescent="0.25">
      <c r="A9002" s="9" t="s">
        <v>1041</v>
      </c>
      <c r="B9002" s="9" t="s">
        <v>642</v>
      </c>
      <c r="C9002" s="9" t="s">
        <v>42</v>
      </c>
      <c r="D9002" s="9" t="s">
        <v>43</v>
      </c>
      <c r="E9002" s="10">
        <v>25395.4</v>
      </c>
      <c r="F9002" s="10">
        <v>24458.147783251232</v>
      </c>
      <c r="G9002" s="10">
        <v>937.25221674876957</v>
      </c>
      <c r="H9002" s="10">
        <v>24825.02</v>
      </c>
      <c r="I9002" s="10">
        <v>570.38000000000102</v>
      </c>
      <c r="J9002" s="10">
        <v>3116</v>
      </c>
      <c r="K9002" s="10">
        <v>3001</v>
      </c>
      <c r="L9002" s="10">
        <v>115</v>
      </c>
      <c r="M9002" s="10">
        <v>3046.0149999999999</v>
      </c>
      <c r="N9002" s="10">
        <v>69.985000000000127</v>
      </c>
    </row>
    <row r="9003" spans="1:14" x14ac:dyDescent="0.25">
      <c r="A9003" s="9" t="s">
        <v>1041</v>
      </c>
      <c r="B9003" s="9" t="s">
        <v>103</v>
      </c>
      <c r="C9003" s="9" t="s">
        <v>42</v>
      </c>
      <c r="D9003" s="9" t="s">
        <v>43</v>
      </c>
      <c r="E9003" s="10">
        <v>86890.83</v>
      </c>
      <c r="F9003" s="10">
        <v>86130.257425742573</v>
      </c>
      <c r="G9003" s="10">
        <v>760.57257425742864</v>
      </c>
      <c r="H9003" s="10">
        <v>86991.56</v>
      </c>
      <c r="I9003" s="10">
        <v>-100.72999999999593</v>
      </c>
      <c r="J9003" s="10">
        <v>18165</v>
      </c>
      <c r="K9003" s="10">
        <v>18006</v>
      </c>
      <c r="L9003" s="10">
        <v>159</v>
      </c>
      <c r="M9003" s="10">
        <v>18186.060000000001</v>
      </c>
      <c r="N9003" s="10">
        <v>-21.06000000000131</v>
      </c>
    </row>
    <row r="9004" spans="1:14" x14ac:dyDescent="0.25">
      <c r="A9004" s="9" t="s">
        <v>1041</v>
      </c>
      <c r="B9004" s="9" t="s">
        <v>379</v>
      </c>
      <c r="C9004" s="9" t="s">
        <v>42</v>
      </c>
      <c r="D9004" s="9" t="s">
        <v>53</v>
      </c>
      <c r="E9004" s="10">
        <v>82756.479999999996</v>
      </c>
      <c r="F9004" s="10">
        <v>82257.253731343269</v>
      </c>
      <c r="G9004" s="10">
        <v>499.22626865672646</v>
      </c>
      <c r="H9004" s="10">
        <v>82668.539999999994</v>
      </c>
      <c r="I9004" s="10">
        <v>87.940000000002328</v>
      </c>
      <c r="J9004" s="10">
        <v>13582</v>
      </c>
      <c r="K9004" s="10">
        <v>13504.499502487564</v>
      </c>
      <c r="L9004" s="10">
        <v>77.500497512435686</v>
      </c>
      <c r="M9004" s="10">
        <v>13572.022000000001</v>
      </c>
      <c r="N9004" s="10">
        <v>9.977999999999156</v>
      </c>
    </row>
    <row r="9005" spans="1:14" x14ac:dyDescent="0.25">
      <c r="A9005" s="9" t="s">
        <v>1041</v>
      </c>
      <c r="B9005" s="9" t="s">
        <v>54</v>
      </c>
      <c r="C9005" s="9" t="s">
        <v>42</v>
      </c>
      <c r="D9005" s="9" t="s">
        <v>55</v>
      </c>
      <c r="E9005" s="10">
        <v>909.13</v>
      </c>
      <c r="F9005" s="10">
        <v>891.29411764705878</v>
      </c>
      <c r="G9005" s="10">
        <v>17.835882352941212</v>
      </c>
      <c r="H9005" s="10">
        <v>909.12</v>
      </c>
      <c r="I9005" s="10">
        <v>9.9999999999909051E-3</v>
      </c>
      <c r="J9005" s="10">
        <v>165.29599999999999</v>
      </c>
      <c r="K9005" s="10">
        <v>162.05392156862746</v>
      </c>
      <c r="L9005" s="10">
        <v>3.2420784313725335</v>
      </c>
      <c r="M9005" s="10">
        <v>165.29499999999999</v>
      </c>
      <c r="N9005" s="10">
        <v>1.0000000000047748E-3</v>
      </c>
    </row>
    <row r="9006" spans="1:14" x14ac:dyDescent="0.25">
      <c r="A9006" s="9" t="s">
        <v>1042</v>
      </c>
      <c r="B9006" s="9" t="s">
        <v>25</v>
      </c>
      <c r="C9006" s="9" t="s">
        <v>26</v>
      </c>
      <c r="D9006" s="9" t="s">
        <v>27</v>
      </c>
      <c r="E9006" s="10">
        <v>4627.45</v>
      </c>
      <c r="F9006" s="10">
        <v>0</v>
      </c>
      <c r="G9006" s="10">
        <v>4627.45</v>
      </c>
      <c r="H9006" s="10">
        <v>0</v>
      </c>
      <c r="I9006" s="10">
        <v>4627.45</v>
      </c>
      <c r="J9006" s="10">
        <v>0</v>
      </c>
      <c r="K9006" s="10">
        <v>0</v>
      </c>
      <c r="L9006" s="10">
        <v>0</v>
      </c>
      <c r="M9006" s="10">
        <v>0</v>
      </c>
      <c r="N9006" s="10">
        <v>0</v>
      </c>
    </row>
    <row r="9007" spans="1:14" x14ac:dyDescent="0.25">
      <c r="A9007" s="9" t="s">
        <v>1042</v>
      </c>
      <c r="B9007" s="9" t="s">
        <v>28</v>
      </c>
      <c r="C9007" s="9" t="s">
        <v>29</v>
      </c>
      <c r="D9007" s="9" t="s">
        <v>27</v>
      </c>
      <c r="E9007" s="10">
        <v>2.92</v>
      </c>
      <c r="F9007" s="10">
        <v>0</v>
      </c>
      <c r="G9007" s="10">
        <v>2.92</v>
      </c>
      <c r="H9007" s="10">
        <v>2.94</v>
      </c>
      <c r="I9007" s="10">
        <v>-2.0000000000000018E-2</v>
      </c>
      <c r="J9007" s="10">
        <v>0</v>
      </c>
      <c r="K9007" s="10">
        <v>0</v>
      </c>
      <c r="L9007" s="10">
        <v>0</v>
      </c>
      <c r="M9007" s="10">
        <v>0</v>
      </c>
      <c r="N9007" s="10">
        <v>0</v>
      </c>
    </row>
    <row r="9008" spans="1:14" x14ac:dyDescent="0.25">
      <c r="A9008" s="9" t="s">
        <v>1042</v>
      </c>
      <c r="B9008" s="9" t="s">
        <v>30</v>
      </c>
      <c r="C9008" s="9" t="s">
        <v>29</v>
      </c>
      <c r="D9008" s="9" t="s">
        <v>27</v>
      </c>
      <c r="E9008" s="10">
        <v>68.2</v>
      </c>
      <c r="F9008" s="10">
        <v>0</v>
      </c>
      <c r="G9008" s="10">
        <v>68.2</v>
      </c>
      <c r="H9008" s="10">
        <v>68.66</v>
      </c>
      <c r="I9008" s="10">
        <v>-0.45999999999999375</v>
      </c>
      <c r="J9008" s="10">
        <v>0</v>
      </c>
      <c r="K9008" s="10">
        <v>0</v>
      </c>
      <c r="L9008" s="10">
        <v>0</v>
      </c>
      <c r="M9008" s="10">
        <v>0</v>
      </c>
      <c r="N9008" s="10">
        <v>0</v>
      </c>
    </row>
    <row r="9009" spans="1:14" x14ac:dyDescent="0.25">
      <c r="A9009" s="9" t="s">
        <v>1042</v>
      </c>
      <c r="B9009" s="9" t="s">
        <v>31</v>
      </c>
      <c r="C9009" s="9" t="s">
        <v>29</v>
      </c>
      <c r="D9009" s="9" t="s">
        <v>27</v>
      </c>
      <c r="E9009" s="10">
        <v>457.9</v>
      </c>
      <c r="F9009" s="10">
        <v>0</v>
      </c>
      <c r="G9009" s="10">
        <v>457.9</v>
      </c>
      <c r="H9009" s="10">
        <v>461</v>
      </c>
      <c r="I9009" s="10">
        <v>-3.1000000000000227</v>
      </c>
      <c r="J9009" s="10">
        <v>0</v>
      </c>
      <c r="K9009" s="10">
        <v>0</v>
      </c>
      <c r="L9009" s="10">
        <v>0</v>
      </c>
      <c r="M9009" s="10">
        <v>0</v>
      </c>
      <c r="N9009" s="10">
        <v>0</v>
      </c>
    </row>
    <row r="9010" spans="1:14" x14ac:dyDescent="0.25">
      <c r="A9010" s="9" t="s">
        <v>1042</v>
      </c>
      <c r="B9010" s="9" t="s">
        <v>32</v>
      </c>
      <c r="C9010" s="9" t="s">
        <v>33</v>
      </c>
      <c r="D9010" s="9" t="s">
        <v>27</v>
      </c>
      <c r="E9010" s="10">
        <v>617.20000000000005</v>
      </c>
      <c r="F9010" s="10">
        <v>0</v>
      </c>
      <c r="G9010" s="10">
        <v>617.20000000000005</v>
      </c>
      <c r="H9010" s="10">
        <v>1087.33</v>
      </c>
      <c r="I9010" s="10">
        <v>-470.12999999999988</v>
      </c>
      <c r="J9010" s="10">
        <v>1.75</v>
      </c>
      <c r="K9010" s="10">
        <v>0</v>
      </c>
      <c r="L9010" s="10">
        <v>1.75</v>
      </c>
      <c r="M9010" s="10">
        <v>3.0830000000000002</v>
      </c>
      <c r="N9010" s="10">
        <v>-1.3330000000000002</v>
      </c>
    </row>
    <row r="9011" spans="1:14" x14ac:dyDescent="0.25">
      <c r="A9011" s="9" t="s">
        <v>1042</v>
      </c>
      <c r="B9011" s="9" t="s">
        <v>34</v>
      </c>
      <c r="C9011" s="9" t="s">
        <v>33</v>
      </c>
      <c r="D9011" s="9" t="s">
        <v>27</v>
      </c>
      <c r="E9011" s="10">
        <v>2121.65</v>
      </c>
      <c r="F9011" s="10">
        <v>0</v>
      </c>
      <c r="G9011" s="10">
        <v>2121.65</v>
      </c>
      <c r="H9011" s="10">
        <v>3737.74</v>
      </c>
      <c r="I9011" s="10">
        <v>-1616.0899999999997</v>
      </c>
      <c r="J9011" s="10">
        <v>1.75</v>
      </c>
      <c r="K9011" s="10">
        <v>0</v>
      </c>
      <c r="L9011" s="10">
        <v>1.75</v>
      </c>
      <c r="M9011" s="10">
        <v>3.0830000000000002</v>
      </c>
      <c r="N9011" s="10">
        <v>-1.3330000000000002</v>
      </c>
    </row>
    <row r="9012" spans="1:14" x14ac:dyDescent="0.25">
      <c r="A9012" s="9" t="s">
        <v>1042</v>
      </c>
      <c r="B9012" s="9" t="s">
        <v>35</v>
      </c>
      <c r="C9012" s="9" t="s">
        <v>33</v>
      </c>
      <c r="D9012" s="9" t="s">
        <v>27</v>
      </c>
      <c r="E9012" s="10">
        <v>2295.4899999999998</v>
      </c>
      <c r="F9012" s="10">
        <v>0</v>
      </c>
      <c r="G9012" s="10">
        <v>2295.4899999999998</v>
      </c>
      <c r="H9012" s="10">
        <v>4044</v>
      </c>
      <c r="I9012" s="10">
        <v>-1748.5100000000002</v>
      </c>
      <c r="J9012" s="10">
        <v>36.75</v>
      </c>
      <c r="K9012" s="10">
        <v>0</v>
      </c>
      <c r="L9012" s="10">
        <v>36.75</v>
      </c>
      <c r="M9012" s="10">
        <v>64.742999999999995</v>
      </c>
      <c r="N9012" s="10">
        <v>-27.992999999999995</v>
      </c>
    </row>
    <row r="9013" spans="1:14" x14ac:dyDescent="0.25">
      <c r="A9013" s="9" t="s">
        <v>1042</v>
      </c>
      <c r="B9013" s="9" t="s">
        <v>36</v>
      </c>
      <c r="C9013" s="9" t="s">
        <v>29</v>
      </c>
      <c r="D9013" s="9" t="s">
        <v>27</v>
      </c>
      <c r="E9013" s="10">
        <v>5130.17</v>
      </c>
      <c r="F9013" s="10">
        <v>0</v>
      </c>
      <c r="G9013" s="10">
        <v>5130.17</v>
      </c>
      <c r="H9013" s="10">
        <v>5164.91</v>
      </c>
      <c r="I9013" s="10">
        <v>-34.739999999999782</v>
      </c>
      <c r="J9013" s="10">
        <v>0</v>
      </c>
      <c r="K9013" s="10">
        <v>0</v>
      </c>
      <c r="L9013" s="10">
        <v>0</v>
      </c>
      <c r="M9013" s="10">
        <v>0</v>
      </c>
      <c r="N9013" s="10">
        <v>0</v>
      </c>
    </row>
    <row r="9014" spans="1:14" x14ac:dyDescent="0.25">
      <c r="A9014" s="9" t="s">
        <v>1042</v>
      </c>
      <c r="B9014" s="9" t="s">
        <v>37</v>
      </c>
      <c r="C9014" s="9" t="s">
        <v>29</v>
      </c>
      <c r="D9014" s="9" t="s">
        <v>27</v>
      </c>
      <c r="E9014" s="10">
        <v>11863.56</v>
      </c>
      <c r="F9014" s="10">
        <v>0</v>
      </c>
      <c r="G9014" s="10">
        <v>11863.56</v>
      </c>
      <c r="H9014" s="10">
        <v>11943.89</v>
      </c>
      <c r="I9014" s="10">
        <v>-80.329999999999927</v>
      </c>
      <c r="J9014" s="10">
        <v>0</v>
      </c>
      <c r="K9014" s="10">
        <v>0</v>
      </c>
      <c r="L9014" s="10">
        <v>0</v>
      </c>
      <c r="M9014" s="10">
        <v>0</v>
      </c>
      <c r="N9014" s="10">
        <v>0</v>
      </c>
    </row>
    <row r="9015" spans="1:14" x14ac:dyDescent="0.25">
      <c r="A9015" s="9" t="s">
        <v>1042</v>
      </c>
      <c r="B9015" s="9" t="s">
        <v>1043</v>
      </c>
      <c r="C9015" s="9" t="s">
        <v>39</v>
      </c>
      <c r="D9015" s="9" t="s">
        <v>40</v>
      </c>
      <c r="E9015" s="10">
        <v>-302959.01</v>
      </c>
      <c r="F9015" s="10">
        <v>0</v>
      </c>
      <c r="G9015" s="10">
        <v>-302959.01</v>
      </c>
      <c r="H9015" s="10">
        <v>-302959.05</v>
      </c>
      <c r="I9015" s="10">
        <v>3.9999999979045242E-2</v>
      </c>
      <c r="J9015" s="10">
        <v>-3083</v>
      </c>
      <c r="K9015" s="10">
        <v>0</v>
      </c>
      <c r="L9015" s="10">
        <v>-3083</v>
      </c>
      <c r="M9015" s="10">
        <v>-3083</v>
      </c>
      <c r="N9015" s="10">
        <v>0</v>
      </c>
    </row>
    <row r="9016" spans="1:14" x14ac:dyDescent="0.25">
      <c r="A9016" s="9" t="s">
        <v>1042</v>
      </c>
      <c r="B9016" s="9" t="s">
        <v>92</v>
      </c>
      <c r="C9016" s="9" t="s">
        <v>42</v>
      </c>
      <c r="D9016" s="9" t="s">
        <v>43</v>
      </c>
      <c r="E9016" s="10">
        <v>288.13</v>
      </c>
      <c r="F9016" s="10">
        <v>262.42574257425741</v>
      </c>
      <c r="G9016" s="10">
        <v>25.704257425742583</v>
      </c>
      <c r="H9016" s="10">
        <v>265.05</v>
      </c>
      <c r="I9016" s="10">
        <v>23.079999999999984</v>
      </c>
      <c r="J9016" s="10">
        <v>3385</v>
      </c>
      <c r="K9016" s="10">
        <v>3083</v>
      </c>
      <c r="L9016" s="10">
        <v>302</v>
      </c>
      <c r="M9016" s="10">
        <v>3113.83</v>
      </c>
      <c r="N9016" s="10">
        <v>271.17000000000007</v>
      </c>
    </row>
    <row r="9017" spans="1:14" x14ac:dyDescent="0.25">
      <c r="A9017" s="9" t="s">
        <v>1042</v>
      </c>
      <c r="B9017" s="9" t="s">
        <v>468</v>
      </c>
      <c r="C9017" s="9" t="s">
        <v>42</v>
      </c>
      <c r="D9017" s="9" t="s">
        <v>43</v>
      </c>
      <c r="E9017" s="10">
        <v>1093.6400000000001</v>
      </c>
      <c r="F9017" s="10">
        <v>1064.7487684729065</v>
      </c>
      <c r="G9017" s="10">
        <v>28.891231527093623</v>
      </c>
      <c r="H9017" s="10">
        <v>1080.72</v>
      </c>
      <c r="I9017" s="10">
        <v>12.920000000000073</v>
      </c>
      <c r="J9017" s="10">
        <v>19000</v>
      </c>
      <c r="K9017" s="10">
        <v>18498</v>
      </c>
      <c r="L9017" s="10">
        <v>502</v>
      </c>
      <c r="M9017" s="10">
        <v>18775.47</v>
      </c>
      <c r="N9017" s="10">
        <v>224.52999999999884</v>
      </c>
    </row>
    <row r="9018" spans="1:14" x14ac:dyDescent="0.25">
      <c r="A9018" s="9" t="s">
        <v>1042</v>
      </c>
      <c r="B9018" s="9" t="s">
        <v>94</v>
      </c>
      <c r="C9018" s="9" t="s">
        <v>42</v>
      </c>
      <c r="D9018" s="9" t="s">
        <v>43</v>
      </c>
      <c r="E9018" s="10">
        <v>1530.04</v>
      </c>
      <c r="F9018" s="10">
        <v>1526.0895522388059</v>
      </c>
      <c r="G9018" s="10">
        <v>3.9504477611940274</v>
      </c>
      <c r="H9018" s="10">
        <v>1533.72</v>
      </c>
      <c r="I9018" s="10">
        <v>-3.6800000000000637</v>
      </c>
      <c r="J9018" s="10">
        <v>3091</v>
      </c>
      <c r="K9018" s="10">
        <v>3083</v>
      </c>
      <c r="L9018" s="10">
        <v>8</v>
      </c>
      <c r="M9018" s="10">
        <v>3098.415</v>
      </c>
      <c r="N9018" s="10">
        <v>-7.4149999999999636</v>
      </c>
    </row>
    <row r="9019" spans="1:14" x14ac:dyDescent="0.25">
      <c r="A9019" s="9" t="s">
        <v>1042</v>
      </c>
      <c r="B9019" s="9" t="s">
        <v>45</v>
      </c>
      <c r="C9019" s="9" t="s">
        <v>42</v>
      </c>
      <c r="D9019" s="9" t="s">
        <v>43</v>
      </c>
      <c r="E9019" s="10">
        <v>4916.25</v>
      </c>
      <c r="F9019" s="10">
        <v>4786.3546798029547</v>
      </c>
      <c r="G9019" s="10">
        <v>129.89532019704529</v>
      </c>
      <c r="H9019" s="10">
        <v>4858.1499999999996</v>
      </c>
      <c r="I9019" s="10">
        <v>58.100000000000364</v>
      </c>
      <c r="J9019" s="10">
        <v>19000</v>
      </c>
      <c r="K9019" s="10">
        <v>18498</v>
      </c>
      <c r="L9019" s="10">
        <v>502</v>
      </c>
      <c r="M9019" s="10">
        <v>18775.47</v>
      </c>
      <c r="N9019" s="10">
        <v>224.52999999999884</v>
      </c>
    </row>
    <row r="9020" spans="1:14" x14ac:dyDescent="0.25">
      <c r="A9020" s="9" t="s">
        <v>1042</v>
      </c>
      <c r="B9020" s="9" t="s">
        <v>46</v>
      </c>
      <c r="C9020" s="9" t="s">
        <v>42</v>
      </c>
      <c r="D9020" s="9" t="s">
        <v>43</v>
      </c>
      <c r="E9020" s="10">
        <v>5944.72</v>
      </c>
      <c r="F9020" s="10">
        <v>5787.6551724137935</v>
      </c>
      <c r="G9020" s="10">
        <v>157.06482758620677</v>
      </c>
      <c r="H9020" s="10">
        <v>5874.47</v>
      </c>
      <c r="I9020" s="10">
        <v>70.25</v>
      </c>
      <c r="J9020" s="10">
        <v>19000</v>
      </c>
      <c r="K9020" s="10">
        <v>18498</v>
      </c>
      <c r="L9020" s="10">
        <v>502</v>
      </c>
      <c r="M9020" s="10">
        <v>18775.47</v>
      </c>
      <c r="N9020" s="10">
        <v>224.52999999999884</v>
      </c>
    </row>
    <row r="9021" spans="1:14" x14ac:dyDescent="0.25">
      <c r="A9021" s="9" t="s">
        <v>1042</v>
      </c>
      <c r="B9021" s="9" t="s">
        <v>47</v>
      </c>
      <c r="C9021" s="9" t="s">
        <v>42</v>
      </c>
      <c r="D9021" s="9" t="s">
        <v>43</v>
      </c>
      <c r="E9021" s="10">
        <v>8839.57</v>
      </c>
      <c r="F9021" s="10">
        <v>8697.5784313725508</v>
      </c>
      <c r="G9021" s="10">
        <v>141.99156862744894</v>
      </c>
      <c r="H9021" s="10">
        <v>8871.5300000000007</v>
      </c>
      <c r="I9021" s="10">
        <v>-31.960000000000946</v>
      </c>
      <c r="J9021" s="10">
        <v>18800</v>
      </c>
      <c r="K9021" s="10">
        <v>18498</v>
      </c>
      <c r="L9021" s="10">
        <v>302</v>
      </c>
      <c r="M9021" s="10">
        <v>18867.96</v>
      </c>
      <c r="N9021" s="10">
        <v>-67.959999999999127</v>
      </c>
    </row>
    <row r="9022" spans="1:14" x14ac:dyDescent="0.25">
      <c r="A9022" s="9" t="s">
        <v>1042</v>
      </c>
      <c r="B9022" s="9" t="s">
        <v>48</v>
      </c>
      <c r="C9022" s="9" t="s">
        <v>42</v>
      </c>
      <c r="D9022" s="9" t="s">
        <v>43</v>
      </c>
      <c r="E9022" s="10">
        <v>17208.87</v>
      </c>
      <c r="F9022" s="10">
        <v>16754.177339901482</v>
      </c>
      <c r="G9022" s="10">
        <v>454.69266009851708</v>
      </c>
      <c r="H9022" s="10">
        <v>17005.490000000002</v>
      </c>
      <c r="I9022" s="10">
        <v>203.37999999999738</v>
      </c>
      <c r="J9022" s="10">
        <v>19000</v>
      </c>
      <c r="K9022" s="10">
        <v>18498</v>
      </c>
      <c r="L9022" s="10">
        <v>502</v>
      </c>
      <c r="M9022" s="10">
        <v>18775.47</v>
      </c>
      <c r="N9022" s="10">
        <v>224.52999999999884</v>
      </c>
    </row>
    <row r="9023" spans="1:14" x14ac:dyDescent="0.25">
      <c r="A9023" s="9" t="s">
        <v>1042</v>
      </c>
      <c r="B9023" s="9" t="s">
        <v>50</v>
      </c>
      <c r="C9023" s="9" t="s">
        <v>42</v>
      </c>
      <c r="D9023" s="9" t="s">
        <v>43</v>
      </c>
      <c r="E9023" s="10">
        <v>24738</v>
      </c>
      <c r="F9023" s="10">
        <v>24602.338308457711</v>
      </c>
      <c r="G9023" s="10">
        <v>135.66169154228919</v>
      </c>
      <c r="H9023" s="10">
        <v>24725.35</v>
      </c>
      <c r="I9023" s="10">
        <v>12.650000000001455</v>
      </c>
      <c r="J9023" s="10">
        <v>18600</v>
      </c>
      <c r="K9023" s="10">
        <v>18498</v>
      </c>
      <c r="L9023" s="10">
        <v>102</v>
      </c>
      <c r="M9023" s="10">
        <v>18590.490000000002</v>
      </c>
      <c r="N9023" s="10">
        <v>9.5099999999983993</v>
      </c>
    </row>
    <row r="9024" spans="1:14" x14ac:dyDescent="0.25">
      <c r="A9024" s="9" t="s">
        <v>1042</v>
      </c>
      <c r="B9024" s="9" t="s">
        <v>95</v>
      </c>
      <c r="C9024" s="9" t="s">
        <v>42</v>
      </c>
      <c r="D9024" s="9" t="s">
        <v>43</v>
      </c>
      <c r="E9024" s="10">
        <v>27328.62</v>
      </c>
      <c r="F9024" s="10">
        <v>27161.231527093598</v>
      </c>
      <c r="G9024" s="10">
        <v>167.38847290640115</v>
      </c>
      <c r="H9024" s="10">
        <v>27568.65</v>
      </c>
      <c r="I9024" s="10">
        <v>-240.03000000000247</v>
      </c>
      <c r="J9024" s="10">
        <v>3102</v>
      </c>
      <c r="K9024" s="10">
        <v>3083</v>
      </c>
      <c r="L9024" s="10">
        <v>19</v>
      </c>
      <c r="M9024" s="10">
        <v>3129.2449999999999</v>
      </c>
      <c r="N9024" s="10">
        <v>-27.244999999999891</v>
      </c>
    </row>
    <row r="9025" spans="1:14" x14ac:dyDescent="0.25">
      <c r="A9025" s="9" t="s">
        <v>1042</v>
      </c>
      <c r="B9025" s="9" t="s">
        <v>51</v>
      </c>
      <c r="C9025" s="9" t="s">
        <v>42</v>
      </c>
      <c r="D9025" s="9" t="s">
        <v>43</v>
      </c>
      <c r="E9025" s="10">
        <v>100548.36</v>
      </c>
      <c r="F9025" s="10">
        <v>99648.722772277222</v>
      </c>
      <c r="G9025" s="10">
        <v>899.63722772277833</v>
      </c>
      <c r="H9025" s="10">
        <v>100645.21</v>
      </c>
      <c r="I9025" s="10">
        <v>-96.850000000005821</v>
      </c>
      <c r="J9025" s="10">
        <v>18665</v>
      </c>
      <c r="K9025" s="10">
        <v>18498</v>
      </c>
      <c r="L9025" s="10">
        <v>167</v>
      </c>
      <c r="M9025" s="10">
        <v>18682.98</v>
      </c>
      <c r="N9025" s="10">
        <v>-17.979999999999563</v>
      </c>
    </row>
    <row r="9026" spans="1:14" x14ac:dyDescent="0.25">
      <c r="A9026" s="9" t="s">
        <v>1042</v>
      </c>
      <c r="B9026" s="9" t="s">
        <v>52</v>
      </c>
      <c r="C9026" s="9" t="s">
        <v>42</v>
      </c>
      <c r="D9026" s="9" t="s">
        <v>53</v>
      </c>
      <c r="E9026" s="10">
        <v>82404.3</v>
      </c>
      <c r="F9026" s="10">
        <v>82263.643564356433</v>
      </c>
      <c r="G9026" s="10">
        <v>140.65643564357015</v>
      </c>
      <c r="H9026" s="10">
        <v>83086.28</v>
      </c>
      <c r="I9026" s="10">
        <v>-681.97999999999593</v>
      </c>
      <c r="J9026" s="10">
        <v>13918</v>
      </c>
      <c r="K9026" s="10">
        <v>13873.5</v>
      </c>
      <c r="L9026" s="10">
        <v>44.5</v>
      </c>
      <c r="M9026" s="10">
        <v>14012.235000000001</v>
      </c>
      <c r="N9026" s="10">
        <v>-94.235000000000582</v>
      </c>
    </row>
    <row r="9027" spans="1:14" x14ac:dyDescent="0.25">
      <c r="A9027" s="9" t="s">
        <v>1042</v>
      </c>
      <c r="B9027" s="9" t="s">
        <v>54</v>
      </c>
      <c r="C9027" s="9" t="s">
        <v>42</v>
      </c>
      <c r="D9027" s="9" t="s">
        <v>55</v>
      </c>
      <c r="E9027" s="10">
        <v>933.97</v>
      </c>
      <c r="F9027" s="10">
        <v>915.65686274509801</v>
      </c>
      <c r="G9027" s="10">
        <v>18.313137254902017</v>
      </c>
      <c r="H9027" s="10">
        <v>933.97</v>
      </c>
      <c r="I9027" s="10">
        <v>0</v>
      </c>
      <c r="J9027" s="10">
        <v>169.81200000000001</v>
      </c>
      <c r="K9027" s="10">
        <v>166.48235294117649</v>
      </c>
      <c r="L9027" s="10">
        <v>3.3296470588235252</v>
      </c>
      <c r="M9027" s="10">
        <v>169.81200000000001</v>
      </c>
      <c r="N9027" s="10">
        <v>0</v>
      </c>
    </row>
    <row r="9028" spans="1:14" x14ac:dyDescent="0.25">
      <c r="A9028" s="9" t="s">
        <v>1044</v>
      </c>
      <c r="B9028" s="9" t="s">
        <v>25</v>
      </c>
      <c r="C9028" s="9" t="s">
        <v>26</v>
      </c>
      <c r="D9028" s="9" t="s">
        <v>27</v>
      </c>
      <c r="E9028" s="10">
        <v>7209.34</v>
      </c>
      <c r="F9028" s="10">
        <v>0</v>
      </c>
      <c r="G9028" s="10">
        <v>7209.34</v>
      </c>
      <c r="H9028" s="10">
        <v>0</v>
      </c>
      <c r="I9028" s="10">
        <v>7209.34</v>
      </c>
      <c r="J9028" s="10">
        <v>0</v>
      </c>
      <c r="K9028" s="10">
        <v>0</v>
      </c>
      <c r="L9028" s="10">
        <v>0</v>
      </c>
      <c r="M9028" s="10">
        <v>0</v>
      </c>
      <c r="N9028" s="10">
        <v>0</v>
      </c>
    </row>
    <row r="9029" spans="1:14" x14ac:dyDescent="0.25">
      <c r="A9029" s="9" t="s">
        <v>1044</v>
      </c>
      <c r="B9029" s="9" t="s">
        <v>28</v>
      </c>
      <c r="C9029" s="9" t="s">
        <v>29</v>
      </c>
      <c r="D9029" s="9" t="s">
        <v>27</v>
      </c>
      <c r="E9029" s="10">
        <v>28.58</v>
      </c>
      <c r="F9029" s="10">
        <v>0</v>
      </c>
      <c r="G9029" s="10">
        <v>28.58</v>
      </c>
      <c r="H9029" s="10">
        <v>28.49</v>
      </c>
      <c r="I9029" s="10">
        <v>8.9999999999999858E-2</v>
      </c>
      <c r="J9029" s="10">
        <v>0</v>
      </c>
      <c r="K9029" s="10">
        <v>0</v>
      </c>
      <c r="L9029" s="10">
        <v>0</v>
      </c>
      <c r="M9029" s="10">
        <v>0</v>
      </c>
      <c r="N9029" s="10">
        <v>0</v>
      </c>
    </row>
    <row r="9030" spans="1:14" x14ac:dyDescent="0.25">
      <c r="A9030" s="9" t="s">
        <v>1044</v>
      </c>
      <c r="B9030" s="9" t="s">
        <v>30</v>
      </c>
      <c r="C9030" s="9" t="s">
        <v>29</v>
      </c>
      <c r="D9030" s="9" t="s">
        <v>27</v>
      </c>
      <c r="E9030" s="10">
        <v>666.92</v>
      </c>
      <c r="F9030" s="10">
        <v>0</v>
      </c>
      <c r="G9030" s="10">
        <v>666.92</v>
      </c>
      <c r="H9030" s="10">
        <v>664.85</v>
      </c>
      <c r="I9030" s="10">
        <v>2.0699999999999363</v>
      </c>
      <c r="J9030" s="10">
        <v>0</v>
      </c>
      <c r="K9030" s="10">
        <v>0</v>
      </c>
      <c r="L9030" s="10">
        <v>0</v>
      </c>
      <c r="M9030" s="10">
        <v>0</v>
      </c>
      <c r="N9030" s="10">
        <v>0</v>
      </c>
    </row>
    <row r="9031" spans="1:14" x14ac:dyDescent="0.25">
      <c r="A9031" s="9" t="s">
        <v>1044</v>
      </c>
      <c r="B9031" s="9" t="s">
        <v>31</v>
      </c>
      <c r="C9031" s="9" t="s">
        <v>29</v>
      </c>
      <c r="D9031" s="9" t="s">
        <v>27</v>
      </c>
      <c r="E9031" s="10">
        <v>4477.92</v>
      </c>
      <c r="F9031" s="10">
        <v>0</v>
      </c>
      <c r="G9031" s="10">
        <v>4477.92</v>
      </c>
      <c r="H9031" s="10">
        <v>4464.01</v>
      </c>
      <c r="I9031" s="10">
        <v>13.909999999999854</v>
      </c>
      <c r="J9031" s="10">
        <v>0</v>
      </c>
      <c r="K9031" s="10">
        <v>0</v>
      </c>
      <c r="L9031" s="10">
        <v>0</v>
      </c>
      <c r="M9031" s="10">
        <v>0</v>
      </c>
      <c r="N9031" s="10">
        <v>0</v>
      </c>
    </row>
    <row r="9032" spans="1:14" x14ac:dyDescent="0.25">
      <c r="A9032" s="9" t="s">
        <v>1044</v>
      </c>
      <c r="B9032" s="9" t="s">
        <v>32</v>
      </c>
      <c r="C9032" s="9" t="s">
        <v>33</v>
      </c>
      <c r="D9032" s="9" t="s">
        <v>27</v>
      </c>
      <c r="E9032" s="10">
        <v>6937.32</v>
      </c>
      <c r="F9032" s="10">
        <v>0</v>
      </c>
      <c r="G9032" s="10">
        <v>6937.32</v>
      </c>
      <c r="H9032" s="10">
        <v>7348.15</v>
      </c>
      <c r="I9032" s="10">
        <v>-410.82999999999993</v>
      </c>
      <c r="J9032" s="10">
        <v>19.670000000000002</v>
      </c>
      <c r="K9032" s="10">
        <v>0</v>
      </c>
      <c r="L9032" s="10">
        <v>19.670000000000002</v>
      </c>
      <c r="M9032" s="10">
        <v>20.835000000000001</v>
      </c>
      <c r="N9032" s="10">
        <v>-1.1649999999999991</v>
      </c>
    </row>
    <row r="9033" spans="1:14" x14ac:dyDescent="0.25">
      <c r="A9033" s="9" t="s">
        <v>1044</v>
      </c>
      <c r="B9033" s="9" t="s">
        <v>34</v>
      </c>
      <c r="C9033" s="9" t="s">
        <v>33</v>
      </c>
      <c r="D9033" s="9" t="s">
        <v>27</v>
      </c>
      <c r="E9033" s="10">
        <v>23847.33</v>
      </c>
      <c r="F9033" s="10">
        <v>0</v>
      </c>
      <c r="G9033" s="10">
        <v>23847.33</v>
      </c>
      <c r="H9033" s="10">
        <v>25259.61</v>
      </c>
      <c r="I9033" s="10">
        <v>-1412.2799999999988</v>
      </c>
      <c r="J9033" s="10">
        <v>19.670000000000002</v>
      </c>
      <c r="K9033" s="10">
        <v>0</v>
      </c>
      <c r="L9033" s="10">
        <v>19.670000000000002</v>
      </c>
      <c r="M9033" s="10">
        <v>20.835000000000001</v>
      </c>
      <c r="N9033" s="10">
        <v>-1.1649999999999991</v>
      </c>
    </row>
    <row r="9034" spans="1:14" x14ac:dyDescent="0.25">
      <c r="A9034" s="9" t="s">
        <v>1044</v>
      </c>
      <c r="B9034" s="9" t="s">
        <v>35</v>
      </c>
      <c r="C9034" s="9" t="s">
        <v>33</v>
      </c>
      <c r="D9034" s="9" t="s">
        <v>27</v>
      </c>
      <c r="E9034" s="10">
        <v>25801.35</v>
      </c>
      <c r="F9034" s="10">
        <v>0</v>
      </c>
      <c r="G9034" s="10">
        <v>25801.35</v>
      </c>
      <c r="H9034" s="10">
        <v>27329.15</v>
      </c>
      <c r="I9034" s="10">
        <v>-1527.8000000000029</v>
      </c>
      <c r="J9034" s="10">
        <v>413.07</v>
      </c>
      <c r="K9034" s="10">
        <v>0</v>
      </c>
      <c r="L9034" s="10">
        <v>413.07</v>
      </c>
      <c r="M9034" s="10">
        <v>437.53</v>
      </c>
      <c r="N9034" s="10">
        <v>-24.45999999999998</v>
      </c>
    </row>
    <row r="9035" spans="1:14" x14ac:dyDescent="0.25">
      <c r="A9035" s="9" t="s">
        <v>1044</v>
      </c>
      <c r="B9035" s="9" t="s">
        <v>36</v>
      </c>
      <c r="C9035" s="9" t="s">
        <v>29</v>
      </c>
      <c r="D9035" s="9" t="s">
        <v>27</v>
      </c>
      <c r="E9035" s="10">
        <v>50169.04</v>
      </c>
      <c r="F9035" s="10">
        <v>0</v>
      </c>
      <c r="G9035" s="10">
        <v>50169.04</v>
      </c>
      <c r="H9035" s="10">
        <v>50013.14</v>
      </c>
      <c r="I9035" s="10">
        <v>155.90000000000146</v>
      </c>
      <c r="J9035" s="10">
        <v>0</v>
      </c>
      <c r="K9035" s="10">
        <v>0</v>
      </c>
      <c r="L9035" s="10">
        <v>0</v>
      </c>
      <c r="M9035" s="10">
        <v>0</v>
      </c>
      <c r="N9035" s="10">
        <v>0</v>
      </c>
    </row>
    <row r="9036" spans="1:14" x14ac:dyDescent="0.25">
      <c r="A9036" s="9" t="s">
        <v>1044</v>
      </c>
      <c r="B9036" s="9" t="s">
        <v>37</v>
      </c>
      <c r="C9036" s="9" t="s">
        <v>29</v>
      </c>
      <c r="D9036" s="9" t="s">
        <v>27</v>
      </c>
      <c r="E9036" s="10">
        <v>116016.25</v>
      </c>
      <c r="F9036" s="10">
        <v>0</v>
      </c>
      <c r="G9036" s="10">
        <v>116016.25</v>
      </c>
      <c r="H9036" s="10">
        <v>115655.72</v>
      </c>
      <c r="I9036" s="10">
        <v>360.52999999999884</v>
      </c>
      <c r="J9036" s="10">
        <v>0</v>
      </c>
      <c r="K9036" s="10">
        <v>0</v>
      </c>
      <c r="L9036" s="10">
        <v>0</v>
      </c>
      <c r="M9036" s="10">
        <v>0</v>
      </c>
      <c r="N9036" s="10">
        <v>0</v>
      </c>
    </row>
    <row r="9037" spans="1:14" x14ac:dyDescent="0.25">
      <c r="A9037" s="9" t="s">
        <v>1044</v>
      </c>
      <c r="B9037" s="9" t="s">
        <v>490</v>
      </c>
      <c r="C9037" s="9" t="s">
        <v>39</v>
      </c>
      <c r="D9037" s="9" t="s">
        <v>40</v>
      </c>
      <c r="E9037" s="10">
        <v>-2672903.6800000002</v>
      </c>
      <c r="F9037" s="10">
        <v>0</v>
      </c>
      <c r="G9037" s="10">
        <v>-2672903.6800000002</v>
      </c>
      <c r="H9037" s="10">
        <v>-2672903.59</v>
      </c>
      <c r="I9037" s="10">
        <v>-9.0000000316649675E-2</v>
      </c>
      <c r="J9037" s="10">
        <v>-15001</v>
      </c>
      <c r="K9037" s="10">
        <v>0</v>
      </c>
      <c r="L9037" s="10">
        <v>-15001</v>
      </c>
      <c r="M9037" s="10">
        <v>-15001</v>
      </c>
      <c r="N9037" s="10">
        <v>0</v>
      </c>
    </row>
    <row r="9038" spans="1:14" x14ac:dyDescent="0.25">
      <c r="A9038" s="9" t="s">
        <v>1044</v>
      </c>
      <c r="B9038" s="9" t="s">
        <v>87</v>
      </c>
      <c r="C9038" s="9" t="s">
        <v>42</v>
      </c>
      <c r="D9038" s="9" t="s">
        <v>43</v>
      </c>
      <c r="E9038" s="10">
        <v>1330</v>
      </c>
      <c r="F9038" s="10">
        <v>0</v>
      </c>
      <c r="G9038" s="10">
        <v>1330</v>
      </c>
      <c r="H9038" s="10">
        <v>0</v>
      </c>
      <c r="I9038" s="10">
        <v>1330</v>
      </c>
      <c r="J9038" s="10">
        <v>1000</v>
      </c>
      <c r="K9038" s="10">
        <v>0</v>
      </c>
      <c r="L9038" s="10">
        <v>1000</v>
      </c>
      <c r="M9038" s="10">
        <v>0</v>
      </c>
      <c r="N9038" s="10">
        <v>1000</v>
      </c>
    </row>
    <row r="9039" spans="1:14" x14ac:dyDescent="0.25">
      <c r="A9039" s="9" t="s">
        <v>1044</v>
      </c>
      <c r="B9039" s="9" t="s">
        <v>92</v>
      </c>
      <c r="C9039" s="9" t="s">
        <v>42</v>
      </c>
      <c r="D9039" s="9" t="s">
        <v>43</v>
      </c>
      <c r="E9039" s="10">
        <v>1447.04</v>
      </c>
      <c r="F9039" s="10">
        <v>1276.8811881188121</v>
      </c>
      <c r="G9039" s="10">
        <v>170.15881188118783</v>
      </c>
      <c r="H9039" s="10">
        <v>1289.6500000000001</v>
      </c>
      <c r="I9039" s="10">
        <v>157.38999999999987</v>
      </c>
      <c r="J9039" s="10">
        <v>17000</v>
      </c>
      <c r="K9039" s="10">
        <v>15001</v>
      </c>
      <c r="L9039" s="10">
        <v>1999</v>
      </c>
      <c r="M9039" s="10">
        <v>15151.01</v>
      </c>
      <c r="N9039" s="10">
        <v>1848.9899999999998</v>
      </c>
    </row>
    <row r="9040" spans="1:14" x14ac:dyDescent="0.25">
      <c r="A9040" s="9" t="s">
        <v>1044</v>
      </c>
      <c r="B9040" s="9" t="s">
        <v>482</v>
      </c>
      <c r="C9040" s="9" t="s">
        <v>42</v>
      </c>
      <c r="D9040" s="9" t="s">
        <v>43</v>
      </c>
      <c r="E9040" s="10">
        <v>9382.39</v>
      </c>
      <c r="F9040" s="10">
        <v>9357.0246305418714</v>
      </c>
      <c r="G9040" s="10">
        <v>25.365369458128043</v>
      </c>
      <c r="H9040" s="10">
        <v>9497.3799999999992</v>
      </c>
      <c r="I9040" s="10">
        <v>-114.98999999999978</v>
      </c>
      <c r="J9040" s="10">
        <v>180500</v>
      </c>
      <c r="K9040" s="10">
        <v>180012</v>
      </c>
      <c r="L9040" s="10">
        <v>488</v>
      </c>
      <c r="M9040" s="10">
        <v>182712.18</v>
      </c>
      <c r="N9040" s="10">
        <v>-2212.179999999993</v>
      </c>
    </row>
    <row r="9041" spans="1:14" x14ac:dyDescent="0.25">
      <c r="A9041" s="9" t="s">
        <v>1044</v>
      </c>
      <c r="B9041" s="9" t="s">
        <v>44</v>
      </c>
      <c r="C9041" s="9" t="s">
        <v>42</v>
      </c>
      <c r="D9041" s="9" t="s">
        <v>43</v>
      </c>
      <c r="E9041" s="10">
        <v>14743.03</v>
      </c>
      <c r="F9041" s="10">
        <v>14745.980099502487</v>
      </c>
      <c r="G9041" s="10">
        <v>-2.9500995024864096</v>
      </c>
      <c r="H9041" s="10">
        <v>14819.71</v>
      </c>
      <c r="I9041" s="10">
        <v>-76.679999999998472</v>
      </c>
      <c r="J9041" s="10">
        <v>14998</v>
      </c>
      <c r="K9041" s="10">
        <v>15001</v>
      </c>
      <c r="L9041" s="10">
        <v>-3</v>
      </c>
      <c r="M9041" s="10">
        <v>15076.004999999999</v>
      </c>
      <c r="N9041" s="10">
        <v>-78.0049999999992</v>
      </c>
    </row>
    <row r="9042" spans="1:14" x14ac:dyDescent="0.25">
      <c r="A9042" s="9" t="s">
        <v>1044</v>
      </c>
      <c r="B9042" s="9" t="s">
        <v>99</v>
      </c>
      <c r="C9042" s="9" t="s">
        <v>42</v>
      </c>
      <c r="D9042" s="9" t="s">
        <v>43</v>
      </c>
      <c r="E9042" s="10">
        <v>40628.75</v>
      </c>
      <c r="F9042" s="10">
        <v>40608.906403940884</v>
      </c>
      <c r="G9042" s="10">
        <v>19.843596059115953</v>
      </c>
      <c r="H9042" s="10">
        <v>41218.04</v>
      </c>
      <c r="I9042" s="10">
        <v>-589.29000000000087</v>
      </c>
      <c r="J9042" s="10">
        <v>180100</v>
      </c>
      <c r="K9042" s="10">
        <v>180012</v>
      </c>
      <c r="L9042" s="10">
        <v>88</v>
      </c>
      <c r="M9042" s="10">
        <v>182712.18</v>
      </c>
      <c r="N9042" s="10">
        <v>-2612.179999999993</v>
      </c>
    </row>
    <row r="9043" spans="1:14" x14ac:dyDescent="0.25">
      <c r="A9043" s="9" t="s">
        <v>1044</v>
      </c>
      <c r="B9043" s="9" t="s">
        <v>100</v>
      </c>
      <c r="C9043" s="9" t="s">
        <v>42</v>
      </c>
      <c r="D9043" s="9" t="s">
        <v>43</v>
      </c>
      <c r="E9043" s="10">
        <v>52249.07</v>
      </c>
      <c r="F9043" s="10">
        <v>52180.078817733993</v>
      </c>
      <c r="G9043" s="10">
        <v>68.991182266006945</v>
      </c>
      <c r="H9043" s="10">
        <v>52962.78</v>
      </c>
      <c r="I9043" s="10">
        <v>-713.70999999999913</v>
      </c>
      <c r="J9043" s="10">
        <v>180250</v>
      </c>
      <c r="K9043" s="10">
        <v>180012</v>
      </c>
      <c r="L9043" s="10">
        <v>238</v>
      </c>
      <c r="M9043" s="10">
        <v>182712.18</v>
      </c>
      <c r="N9043" s="10">
        <v>-2462.179999999993</v>
      </c>
    </row>
    <row r="9044" spans="1:14" x14ac:dyDescent="0.25">
      <c r="A9044" s="9" t="s">
        <v>1044</v>
      </c>
      <c r="B9044" s="9" t="s">
        <v>47</v>
      </c>
      <c r="C9044" s="9" t="s">
        <v>42</v>
      </c>
      <c r="D9044" s="9" t="s">
        <v>43</v>
      </c>
      <c r="E9044" s="10">
        <v>85137.3</v>
      </c>
      <c r="F9044" s="10">
        <v>84639.843137254895</v>
      </c>
      <c r="G9044" s="10">
        <v>497.45686274510808</v>
      </c>
      <c r="H9044" s="10">
        <v>86332.64</v>
      </c>
      <c r="I9044" s="10">
        <v>-1195.3399999999965</v>
      </c>
      <c r="J9044" s="10">
        <v>181070</v>
      </c>
      <c r="K9044" s="10">
        <v>180012</v>
      </c>
      <c r="L9044" s="10">
        <v>1058</v>
      </c>
      <c r="M9044" s="10">
        <v>183612.24</v>
      </c>
      <c r="N9044" s="10">
        <v>-2542.2399999999907</v>
      </c>
    </row>
    <row r="9045" spans="1:14" x14ac:dyDescent="0.25">
      <c r="A9045" s="9" t="s">
        <v>1044</v>
      </c>
      <c r="B9045" s="9" t="s">
        <v>101</v>
      </c>
      <c r="C9045" s="9" t="s">
        <v>42</v>
      </c>
      <c r="D9045" s="9" t="s">
        <v>43</v>
      </c>
      <c r="E9045" s="10">
        <v>150116.74</v>
      </c>
      <c r="F9045" s="10">
        <v>145743.47783251232</v>
      </c>
      <c r="G9045" s="10">
        <v>4373.2621674876718</v>
      </c>
      <c r="H9045" s="10">
        <v>147929.63</v>
      </c>
      <c r="I9045" s="10">
        <v>2187.109999999986</v>
      </c>
      <c r="J9045" s="10">
        <v>185414</v>
      </c>
      <c r="K9045" s="10">
        <v>180012</v>
      </c>
      <c r="L9045" s="10">
        <v>5402</v>
      </c>
      <c r="M9045" s="10">
        <v>182712.18</v>
      </c>
      <c r="N9045" s="10">
        <v>2701.820000000007</v>
      </c>
    </row>
    <row r="9046" spans="1:14" x14ac:dyDescent="0.25">
      <c r="A9046" s="9" t="s">
        <v>1044</v>
      </c>
      <c r="B9046" s="9" t="s">
        <v>109</v>
      </c>
      <c r="C9046" s="9" t="s">
        <v>42</v>
      </c>
      <c r="D9046" s="9" t="s">
        <v>43</v>
      </c>
      <c r="E9046" s="10">
        <v>179369.5</v>
      </c>
      <c r="F9046" s="10">
        <v>179261.95073891626</v>
      </c>
      <c r="G9046" s="10">
        <v>107.54926108373911</v>
      </c>
      <c r="H9046" s="10">
        <v>181950.88</v>
      </c>
      <c r="I9046" s="10">
        <v>-2581.3800000000047</v>
      </c>
      <c r="J9046" s="10">
        <v>15010</v>
      </c>
      <c r="K9046" s="10">
        <v>15001</v>
      </c>
      <c r="L9046" s="10">
        <v>9</v>
      </c>
      <c r="M9046" s="10">
        <v>15226.014999999999</v>
      </c>
      <c r="N9046" s="10">
        <v>-216.01499999999942</v>
      </c>
    </row>
    <row r="9047" spans="1:14" x14ac:dyDescent="0.25">
      <c r="A9047" s="9" t="s">
        <v>1044</v>
      </c>
      <c r="B9047" s="9" t="s">
        <v>50</v>
      </c>
      <c r="C9047" s="9" t="s">
        <v>42</v>
      </c>
      <c r="D9047" s="9" t="s">
        <v>43</v>
      </c>
      <c r="E9047" s="10">
        <v>244055</v>
      </c>
      <c r="F9047" s="10">
        <v>239415.96019900497</v>
      </c>
      <c r="G9047" s="10">
        <v>4639.0398009950295</v>
      </c>
      <c r="H9047" s="10">
        <v>240613.04</v>
      </c>
      <c r="I9047" s="10">
        <v>3441.9599999999919</v>
      </c>
      <c r="J9047" s="10">
        <v>183500</v>
      </c>
      <c r="K9047" s="10">
        <v>180012</v>
      </c>
      <c r="L9047" s="10">
        <v>3488</v>
      </c>
      <c r="M9047" s="10">
        <v>180912.06</v>
      </c>
      <c r="N9047" s="10">
        <v>2587.9400000000023</v>
      </c>
    </row>
    <row r="9048" spans="1:14" x14ac:dyDescent="0.25">
      <c r="A9048" s="9" t="s">
        <v>1044</v>
      </c>
      <c r="B9048" s="9" t="s">
        <v>103</v>
      </c>
      <c r="C9048" s="9" t="s">
        <v>42</v>
      </c>
      <c r="D9048" s="9" t="s">
        <v>43</v>
      </c>
      <c r="E9048" s="10">
        <v>863885.66</v>
      </c>
      <c r="F9048" s="10">
        <v>861073</v>
      </c>
      <c r="G9048" s="10">
        <v>2812.6600000000326</v>
      </c>
      <c r="H9048" s="10">
        <v>869683.73</v>
      </c>
      <c r="I9048" s="10">
        <v>-5798.0699999999488</v>
      </c>
      <c r="J9048" s="10">
        <v>180600</v>
      </c>
      <c r="K9048" s="10">
        <v>180012</v>
      </c>
      <c r="L9048" s="10">
        <v>588</v>
      </c>
      <c r="M9048" s="10">
        <v>181812.12</v>
      </c>
      <c r="N9048" s="10">
        <v>-1212.1199999999953</v>
      </c>
    </row>
    <row r="9049" spans="1:14" x14ac:dyDescent="0.25">
      <c r="A9049" s="9" t="s">
        <v>1044</v>
      </c>
      <c r="B9049" s="9" t="s">
        <v>104</v>
      </c>
      <c r="C9049" s="9" t="s">
        <v>42</v>
      </c>
      <c r="D9049" s="9" t="s">
        <v>53</v>
      </c>
      <c r="E9049" s="10">
        <v>787528.71</v>
      </c>
      <c r="F9049" s="10">
        <v>782839.97014925373</v>
      </c>
      <c r="G9049" s="10">
        <v>4688.7398507462349</v>
      </c>
      <c r="H9049" s="10">
        <v>786754.17</v>
      </c>
      <c r="I9049" s="10">
        <v>774.53999999992084</v>
      </c>
      <c r="J9049" s="10">
        <v>136107</v>
      </c>
      <c r="K9049" s="10">
        <v>135009</v>
      </c>
      <c r="L9049" s="10">
        <v>1098</v>
      </c>
      <c r="M9049" s="10">
        <v>135684.04500000001</v>
      </c>
      <c r="N9049" s="10">
        <v>422.95499999998719</v>
      </c>
    </row>
    <row r="9050" spans="1:14" x14ac:dyDescent="0.25">
      <c r="A9050" s="9" t="s">
        <v>1044</v>
      </c>
      <c r="B9050" s="9" t="s">
        <v>54</v>
      </c>
      <c r="C9050" s="9" t="s">
        <v>42</v>
      </c>
      <c r="D9050" s="9" t="s">
        <v>55</v>
      </c>
      <c r="E9050" s="10">
        <v>7876.44</v>
      </c>
      <c r="F9050" s="10">
        <v>8910.5980392156871</v>
      </c>
      <c r="G9050" s="10">
        <v>-1034.1580392156875</v>
      </c>
      <c r="H9050" s="10">
        <v>9088.81</v>
      </c>
      <c r="I9050" s="10">
        <v>-1212.3699999999999</v>
      </c>
      <c r="J9050" s="10">
        <v>1432.08</v>
      </c>
      <c r="K9050" s="10">
        <v>1620.1078431372548</v>
      </c>
      <c r="L9050" s="10">
        <v>-188.02784313725488</v>
      </c>
      <c r="M9050" s="10">
        <v>1652.51</v>
      </c>
      <c r="N9050" s="10">
        <v>-220.43000000000006</v>
      </c>
    </row>
    <row r="9051" spans="1:14" x14ac:dyDescent="0.25">
      <c r="A9051" s="9" t="s">
        <v>1045</v>
      </c>
      <c r="B9051" s="9" t="s">
        <v>25</v>
      </c>
      <c r="C9051" s="9" t="s">
        <v>26</v>
      </c>
      <c r="D9051" s="9" t="s">
        <v>27</v>
      </c>
      <c r="E9051" s="10">
        <v>1182.73</v>
      </c>
      <c r="F9051" s="10">
        <v>0</v>
      </c>
      <c r="G9051" s="10">
        <v>1182.73</v>
      </c>
      <c r="H9051" s="10">
        <v>0</v>
      </c>
      <c r="I9051" s="10">
        <v>1182.73</v>
      </c>
      <c r="J9051" s="10">
        <v>0</v>
      </c>
      <c r="K9051" s="10">
        <v>0</v>
      </c>
      <c r="L9051" s="10">
        <v>0</v>
      </c>
      <c r="M9051" s="10">
        <v>0</v>
      </c>
      <c r="N9051" s="10">
        <v>0</v>
      </c>
    </row>
    <row r="9052" spans="1:14" x14ac:dyDescent="0.25">
      <c r="A9052" s="9" t="s">
        <v>1045</v>
      </c>
      <c r="B9052" s="9" t="s">
        <v>258</v>
      </c>
      <c r="C9052" s="9" t="s">
        <v>33</v>
      </c>
      <c r="D9052" s="9" t="s">
        <v>27</v>
      </c>
      <c r="E9052" s="10">
        <v>119.96</v>
      </c>
      <c r="F9052" s="10">
        <v>0</v>
      </c>
      <c r="G9052" s="10">
        <v>119.96</v>
      </c>
      <c r="H9052" s="10">
        <v>126.15</v>
      </c>
      <c r="I9052" s="10">
        <v>-6.1900000000000119</v>
      </c>
      <c r="J9052" s="10">
        <v>15.866</v>
      </c>
      <c r="K9052" s="10">
        <v>0</v>
      </c>
      <c r="L9052" s="10">
        <v>15.866</v>
      </c>
      <c r="M9052" s="10">
        <v>16.687000000000001</v>
      </c>
      <c r="N9052" s="10">
        <v>-0.82100000000000151</v>
      </c>
    </row>
    <row r="9053" spans="1:14" x14ac:dyDescent="0.25">
      <c r="A9053" s="9" t="s">
        <v>1045</v>
      </c>
      <c r="B9053" s="9" t="s">
        <v>259</v>
      </c>
      <c r="C9053" s="9" t="s">
        <v>33</v>
      </c>
      <c r="D9053" s="9" t="s">
        <v>27</v>
      </c>
      <c r="E9053" s="10">
        <v>246.15</v>
      </c>
      <c r="F9053" s="10">
        <v>0</v>
      </c>
      <c r="G9053" s="10">
        <v>246.15</v>
      </c>
      <c r="H9053" s="10">
        <v>258.88</v>
      </c>
      <c r="I9053" s="10">
        <v>-12.72999999999999</v>
      </c>
      <c r="J9053" s="10">
        <v>15.866</v>
      </c>
      <c r="K9053" s="10">
        <v>0</v>
      </c>
      <c r="L9053" s="10">
        <v>15.866</v>
      </c>
      <c r="M9053" s="10">
        <v>16.687000000000001</v>
      </c>
      <c r="N9053" s="10">
        <v>-0.82100000000000151</v>
      </c>
    </row>
    <row r="9054" spans="1:14" x14ac:dyDescent="0.25">
      <c r="A9054" s="9" t="s">
        <v>1045</v>
      </c>
      <c r="B9054" s="9" t="s">
        <v>260</v>
      </c>
      <c r="C9054" s="9" t="s">
        <v>33</v>
      </c>
      <c r="D9054" s="9" t="s">
        <v>27</v>
      </c>
      <c r="E9054" s="10">
        <v>9703.7199999999993</v>
      </c>
      <c r="F9054" s="10">
        <v>0</v>
      </c>
      <c r="G9054" s="10">
        <v>9703.7199999999993</v>
      </c>
      <c r="H9054" s="10">
        <v>10203.790000000001</v>
      </c>
      <c r="I9054" s="10">
        <v>-500.07000000000153</v>
      </c>
      <c r="J9054" s="10">
        <v>158.66</v>
      </c>
      <c r="K9054" s="10">
        <v>0</v>
      </c>
      <c r="L9054" s="10">
        <v>158.66</v>
      </c>
      <c r="M9054" s="10">
        <v>166.83600000000001</v>
      </c>
      <c r="N9054" s="10">
        <v>-8.1760000000000161</v>
      </c>
    </row>
    <row r="9055" spans="1:14" x14ac:dyDescent="0.25">
      <c r="A9055" s="9" t="s">
        <v>1045</v>
      </c>
      <c r="B9055" s="9" t="s">
        <v>101</v>
      </c>
      <c r="C9055" s="9" t="s">
        <v>39</v>
      </c>
      <c r="D9055" s="9" t="s">
        <v>43</v>
      </c>
      <c r="E9055" s="10">
        <v>-62811.1</v>
      </c>
      <c r="F9055" s="10">
        <v>0</v>
      </c>
      <c r="G9055" s="10">
        <v>-62811.1</v>
      </c>
      <c r="H9055" s="10">
        <v>-62811.25</v>
      </c>
      <c r="I9055" s="10">
        <v>0.15000000000145519</v>
      </c>
      <c r="J9055" s="10">
        <v>-77580</v>
      </c>
      <c r="K9055" s="10">
        <v>0</v>
      </c>
      <c r="L9055" s="10">
        <v>-77580</v>
      </c>
      <c r="M9055" s="10">
        <v>-77580</v>
      </c>
      <c r="N9055" s="10">
        <v>0</v>
      </c>
    </row>
    <row r="9056" spans="1:14" x14ac:dyDescent="0.25">
      <c r="A9056" s="9" t="s">
        <v>1045</v>
      </c>
      <c r="B9056" s="9" t="s">
        <v>262</v>
      </c>
      <c r="C9056" s="9" t="s">
        <v>42</v>
      </c>
      <c r="D9056" s="9" t="s">
        <v>43</v>
      </c>
      <c r="E9056" s="10">
        <v>6480.29</v>
      </c>
      <c r="F9056" s="10">
        <v>6483.1755424063113</v>
      </c>
      <c r="G9056" s="10">
        <v>-2.8855424063112878</v>
      </c>
      <c r="H9056" s="10">
        <v>6573.94</v>
      </c>
      <c r="I9056" s="10">
        <v>-93.649999999999636</v>
      </c>
      <c r="J9056" s="10">
        <v>12795</v>
      </c>
      <c r="K9056" s="10">
        <v>12800.700197238659</v>
      </c>
      <c r="L9056" s="10">
        <v>-5.7001972386588022</v>
      </c>
      <c r="M9056" s="10">
        <v>12979.91</v>
      </c>
      <c r="N9056" s="10">
        <v>-184.90999999999985</v>
      </c>
    </row>
    <row r="9057" spans="1:14" x14ac:dyDescent="0.25">
      <c r="A9057" s="9" t="s">
        <v>1045</v>
      </c>
      <c r="B9057" s="9" t="s">
        <v>261</v>
      </c>
      <c r="C9057" s="9" t="s">
        <v>42</v>
      </c>
      <c r="D9057" s="9" t="s">
        <v>43</v>
      </c>
      <c r="E9057" s="10">
        <v>45078.25</v>
      </c>
      <c r="F9057" s="10">
        <v>44973.901477832515</v>
      </c>
      <c r="G9057" s="10">
        <v>104.3485221674855</v>
      </c>
      <c r="H9057" s="10">
        <v>45648.51</v>
      </c>
      <c r="I9057" s="10">
        <v>-570.26000000000204</v>
      </c>
      <c r="J9057" s="10">
        <v>77760</v>
      </c>
      <c r="K9057" s="10">
        <v>77580</v>
      </c>
      <c r="L9057" s="10">
        <v>180</v>
      </c>
      <c r="M9057" s="10">
        <v>78743.7</v>
      </c>
      <c r="N9057" s="10">
        <v>-983.69999999999709</v>
      </c>
    </row>
    <row r="9058" spans="1:14" x14ac:dyDescent="0.25">
      <c r="A9058" s="9" t="s">
        <v>1046</v>
      </c>
      <c r="B9058" s="9" t="s">
        <v>25</v>
      </c>
      <c r="C9058" s="9" t="s">
        <v>26</v>
      </c>
      <c r="D9058" s="9" t="s">
        <v>27</v>
      </c>
      <c r="E9058" s="10">
        <v>-5032.1400000000003</v>
      </c>
      <c r="F9058" s="10">
        <v>0</v>
      </c>
      <c r="G9058" s="10">
        <v>-5032.1400000000003</v>
      </c>
      <c r="H9058" s="10">
        <v>0</v>
      </c>
      <c r="I9058" s="10">
        <v>-5032.1400000000003</v>
      </c>
      <c r="J9058" s="10">
        <v>0</v>
      </c>
      <c r="K9058" s="10">
        <v>0</v>
      </c>
      <c r="L9058" s="10">
        <v>0</v>
      </c>
      <c r="M9058" s="10">
        <v>0</v>
      </c>
      <c r="N9058" s="10">
        <v>0</v>
      </c>
    </row>
    <row r="9059" spans="1:14" x14ac:dyDescent="0.25">
      <c r="A9059" s="9" t="s">
        <v>1046</v>
      </c>
      <c r="B9059" s="9" t="s">
        <v>28</v>
      </c>
      <c r="C9059" s="9" t="s">
        <v>29</v>
      </c>
      <c r="D9059" s="9" t="s">
        <v>27</v>
      </c>
      <c r="E9059" s="10">
        <v>0</v>
      </c>
      <c r="F9059" s="10">
        <v>0</v>
      </c>
      <c r="G9059" s="10">
        <v>0</v>
      </c>
      <c r="H9059" s="10">
        <v>0.01</v>
      </c>
      <c r="I9059" s="10">
        <v>-0.01</v>
      </c>
      <c r="J9059" s="10">
        <v>0</v>
      </c>
      <c r="K9059" s="10">
        <v>0</v>
      </c>
      <c r="L9059" s="10">
        <v>0</v>
      </c>
      <c r="M9059" s="10">
        <v>0</v>
      </c>
      <c r="N9059" s="10">
        <v>0</v>
      </c>
    </row>
    <row r="9060" spans="1:14" x14ac:dyDescent="0.25">
      <c r="A9060" s="9" t="s">
        <v>1046</v>
      </c>
      <c r="B9060" s="9" t="s">
        <v>30</v>
      </c>
      <c r="C9060" s="9" t="s">
        <v>29</v>
      </c>
      <c r="D9060" s="9" t="s">
        <v>27</v>
      </c>
      <c r="E9060" s="10">
        <v>0</v>
      </c>
      <c r="F9060" s="10">
        <v>0</v>
      </c>
      <c r="G9060" s="10">
        <v>0</v>
      </c>
      <c r="H9060" s="10">
        <v>0.18</v>
      </c>
      <c r="I9060" s="10">
        <v>-0.18</v>
      </c>
      <c r="J9060" s="10">
        <v>0</v>
      </c>
      <c r="K9060" s="10">
        <v>0</v>
      </c>
      <c r="L9060" s="10">
        <v>0</v>
      </c>
      <c r="M9060" s="10">
        <v>0</v>
      </c>
      <c r="N9060" s="10">
        <v>0</v>
      </c>
    </row>
    <row r="9061" spans="1:14" x14ac:dyDescent="0.25">
      <c r="A9061" s="9" t="s">
        <v>1046</v>
      </c>
      <c r="B9061" s="9" t="s">
        <v>31</v>
      </c>
      <c r="C9061" s="9" t="s">
        <v>29</v>
      </c>
      <c r="D9061" s="9" t="s">
        <v>27</v>
      </c>
      <c r="E9061" s="10">
        <v>0</v>
      </c>
      <c r="F9061" s="10">
        <v>0</v>
      </c>
      <c r="G9061" s="10">
        <v>0</v>
      </c>
      <c r="H9061" s="10">
        <v>1.19</v>
      </c>
      <c r="I9061" s="10">
        <v>-1.19</v>
      </c>
      <c r="J9061" s="10">
        <v>0</v>
      </c>
      <c r="K9061" s="10">
        <v>0</v>
      </c>
      <c r="L9061" s="10">
        <v>0</v>
      </c>
      <c r="M9061" s="10">
        <v>0</v>
      </c>
      <c r="N9061" s="10">
        <v>0</v>
      </c>
    </row>
    <row r="9062" spans="1:14" x14ac:dyDescent="0.25">
      <c r="A9062" s="9" t="s">
        <v>1046</v>
      </c>
      <c r="B9062" s="9" t="s">
        <v>36</v>
      </c>
      <c r="C9062" s="9" t="s">
        <v>29</v>
      </c>
      <c r="D9062" s="9" t="s">
        <v>27</v>
      </c>
      <c r="E9062" s="10">
        <v>0</v>
      </c>
      <c r="F9062" s="10">
        <v>0</v>
      </c>
      <c r="G9062" s="10">
        <v>0</v>
      </c>
      <c r="H9062" s="10">
        <v>13.32</v>
      </c>
      <c r="I9062" s="10">
        <v>-13.32</v>
      </c>
      <c r="J9062" s="10">
        <v>0</v>
      </c>
      <c r="K9062" s="10">
        <v>0</v>
      </c>
      <c r="L9062" s="10">
        <v>0</v>
      </c>
      <c r="M9062" s="10">
        <v>0</v>
      </c>
      <c r="N9062" s="10">
        <v>0</v>
      </c>
    </row>
    <row r="9063" spans="1:14" x14ac:dyDescent="0.25">
      <c r="A9063" s="9" t="s">
        <v>1046</v>
      </c>
      <c r="B9063" s="9" t="s">
        <v>37</v>
      </c>
      <c r="C9063" s="9" t="s">
        <v>29</v>
      </c>
      <c r="D9063" s="9" t="s">
        <v>27</v>
      </c>
      <c r="E9063" s="10">
        <v>0</v>
      </c>
      <c r="F9063" s="10">
        <v>0</v>
      </c>
      <c r="G9063" s="10">
        <v>0</v>
      </c>
      <c r="H9063" s="10">
        <v>30.81</v>
      </c>
      <c r="I9063" s="10">
        <v>-30.81</v>
      </c>
      <c r="J9063" s="10">
        <v>0</v>
      </c>
      <c r="K9063" s="10">
        <v>0</v>
      </c>
      <c r="L9063" s="10">
        <v>0</v>
      </c>
      <c r="M9063" s="10">
        <v>0</v>
      </c>
      <c r="N9063" s="10">
        <v>0</v>
      </c>
    </row>
    <row r="9064" spans="1:14" x14ac:dyDescent="0.25">
      <c r="A9064" s="9" t="s">
        <v>1046</v>
      </c>
      <c r="B9064" s="9" t="s">
        <v>346</v>
      </c>
      <c r="C9064" s="9" t="s">
        <v>33</v>
      </c>
      <c r="D9064" s="9" t="s">
        <v>27</v>
      </c>
      <c r="E9064" s="10">
        <v>792.13</v>
      </c>
      <c r="F9064" s="10">
        <v>0</v>
      </c>
      <c r="G9064" s="10">
        <v>792.13</v>
      </c>
      <c r="H9064" s="10">
        <v>572.54999999999995</v>
      </c>
      <c r="I9064" s="10">
        <v>219.58000000000004</v>
      </c>
      <c r="J9064" s="10">
        <v>5</v>
      </c>
      <c r="K9064" s="10">
        <v>0</v>
      </c>
      <c r="L9064" s="10">
        <v>5</v>
      </c>
      <c r="M9064" s="10">
        <v>3.6139999999999999</v>
      </c>
      <c r="N9064" s="10">
        <v>1.3860000000000001</v>
      </c>
    </row>
    <row r="9065" spans="1:14" x14ac:dyDescent="0.25">
      <c r="A9065" s="9" t="s">
        <v>1046</v>
      </c>
      <c r="B9065" s="9" t="s">
        <v>347</v>
      </c>
      <c r="C9065" s="9" t="s">
        <v>33</v>
      </c>
      <c r="D9065" s="9" t="s">
        <v>27</v>
      </c>
      <c r="E9065" s="10">
        <v>2516.5700000000002</v>
      </c>
      <c r="F9065" s="10">
        <v>0</v>
      </c>
      <c r="G9065" s="10">
        <v>2516.5700000000002</v>
      </c>
      <c r="H9065" s="10">
        <v>1818.98</v>
      </c>
      <c r="I9065" s="10">
        <v>697.59000000000015</v>
      </c>
      <c r="J9065" s="10">
        <v>5</v>
      </c>
      <c r="K9065" s="10">
        <v>0</v>
      </c>
      <c r="L9065" s="10">
        <v>5</v>
      </c>
      <c r="M9065" s="10">
        <v>3.6139999999999999</v>
      </c>
      <c r="N9065" s="10">
        <v>1.3860000000000001</v>
      </c>
    </row>
    <row r="9066" spans="1:14" x14ac:dyDescent="0.25">
      <c r="A9066" s="9" t="s">
        <v>1046</v>
      </c>
      <c r="B9066" s="9" t="s">
        <v>348</v>
      </c>
      <c r="C9066" s="9" t="s">
        <v>33</v>
      </c>
      <c r="D9066" s="9" t="s">
        <v>27</v>
      </c>
      <c r="E9066" s="10">
        <v>2528.8200000000002</v>
      </c>
      <c r="F9066" s="10">
        <v>0</v>
      </c>
      <c r="G9066" s="10">
        <v>2528.8200000000002</v>
      </c>
      <c r="H9066" s="10">
        <v>1827.83</v>
      </c>
      <c r="I9066" s="10">
        <v>700.99000000000024</v>
      </c>
      <c r="J9066" s="10">
        <v>30</v>
      </c>
      <c r="K9066" s="10">
        <v>0</v>
      </c>
      <c r="L9066" s="10">
        <v>30</v>
      </c>
      <c r="M9066" s="10">
        <v>21.684000000000001</v>
      </c>
      <c r="N9066" s="10">
        <v>8.3159999999999989</v>
      </c>
    </row>
    <row r="9067" spans="1:14" x14ac:dyDescent="0.25">
      <c r="A9067" s="9" t="s">
        <v>1046</v>
      </c>
      <c r="B9067" s="9" t="s">
        <v>504</v>
      </c>
      <c r="C9067" s="9" t="s">
        <v>39</v>
      </c>
      <c r="D9067" s="9" t="s">
        <v>58</v>
      </c>
      <c r="E9067" s="10">
        <v>-91533.59</v>
      </c>
      <c r="F9067" s="10">
        <v>0</v>
      </c>
      <c r="G9067" s="10">
        <v>-91533.59</v>
      </c>
      <c r="H9067" s="10">
        <v>-91533.61</v>
      </c>
      <c r="I9067" s="10">
        <v>2.0000000004074536E-2</v>
      </c>
      <c r="J9067" s="10">
        <v>-3614</v>
      </c>
      <c r="K9067" s="10">
        <v>0</v>
      </c>
      <c r="L9067" s="10">
        <v>-3614</v>
      </c>
      <c r="M9067" s="10">
        <v>-3614</v>
      </c>
      <c r="N9067" s="10">
        <v>0</v>
      </c>
    </row>
    <row r="9068" spans="1:14" x14ac:dyDescent="0.25">
      <c r="A9068" s="9" t="s">
        <v>1046</v>
      </c>
      <c r="B9068" s="9" t="s">
        <v>505</v>
      </c>
      <c r="C9068" s="9" t="s">
        <v>42</v>
      </c>
      <c r="D9068" s="9" t="s">
        <v>58</v>
      </c>
      <c r="E9068" s="10">
        <v>79152.570000000007</v>
      </c>
      <c r="F9068" s="10">
        <v>76754.19</v>
      </c>
      <c r="G9068" s="10">
        <v>2398.3800000000047</v>
      </c>
      <c r="H9068" s="10">
        <v>76754.19</v>
      </c>
      <c r="I9068" s="10">
        <v>2398.3800000000047</v>
      </c>
      <c r="J9068" s="10">
        <v>3876</v>
      </c>
      <c r="K9068" s="10">
        <v>3758.56</v>
      </c>
      <c r="L9068" s="10">
        <v>117.44000000000005</v>
      </c>
      <c r="M9068" s="10">
        <v>3758.56</v>
      </c>
      <c r="N9068" s="10">
        <v>117.44000000000005</v>
      </c>
    </row>
    <row r="9069" spans="1:14" x14ac:dyDescent="0.25">
      <c r="A9069" s="9" t="s">
        <v>1046</v>
      </c>
      <c r="B9069" s="9" t="s">
        <v>506</v>
      </c>
      <c r="C9069" s="9" t="s">
        <v>42</v>
      </c>
      <c r="D9069" s="9" t="s">
        <v>43</v>
      </c>
      <c r="E9069" s="10">
        <v>5673.53</v>
      </c>
      <c r="F9069" s="10">
        <v>4881.9313725490192</v>
      </c>
      <c r="G9069" s="10">
        <v>791.59862745098053</v>
      </c>
      <c r="H9069" s="10">
        <v>4979.57</v>
      </c>
      <c r="I9069" s="10">
        <v>693.96</v>
      </c>
      <c r="J9069" s="10">
        <v>4200</v>
      </c>
      <c r="K9069" s="10">
        <v>3614</v>
      </c>
      <c r="L9069" s="10">
        <v>586</v>
      </c>
      <c r="M9069" s="10">
        <v>3686.28</v>
      </c>
      <c r="N9069" s="10">
        <v>513.7199999999998</v>
      </c>
    </row>
    <row r="9070" spans="1:14" x14ac:dyDescent="0.25">
      <c r="A9070" s="9" t="s">
        <v>1046</v>
      </c>
      <c r="B9070" s="9" t="s">
        <v>507</v>
      </c>
      <c r="C9070" s="9" t="s">
        <v>42</v>
      </c>
      <c r="D9070" s="9" t="s">
        <v>43</v>
      </c>
      <c r="E9070" s="10">
        <v>5180</v>
      </c>
      <c r="F9070" s="10">
        <v>5059.6019900497504</v>
      </c>
      <c r="G9070" s="10">
        <v>120.39800995024962</v>
      </c>
      <c r="H9070" s="10">
        <v>5084.8999999999996</v>
      </c>
      <c r="I9070" s="10">
        <v>95.100000000000364</v>
      </c>
      <c r="J9070" s="10">
        <v>3700</v>
      </c>
      <c r="K9070" s="10">
        <v>3614</v>
      </c>
      <c r="L9070" s="10">
        <v>86</v>
      </c>
      <c r="M9070" s="10">
        <v>3632.07</v>
      </c>
      <c r="N9070" s="10">
        <v>67.929999999999836</v>
      </c>
    </row>
    <row r="9071" spans="1:14" x14ac:dyDescent="0.25">
      <c r="A9071" s="9" t="s">
        <v>1046</v>
      </c>
      <c r="B9071" s="9" t="s">
        <v>355</v>
      </c>
      <c r="C9071" s="9" t="s">
        <v>42</v>
      </c>
      <c r="D9071" s="9" t="s">
        <v>53</v>
      </c>
      <c r="E9071" s="10">
        <v>722.11</v>
      </c>
      <c r="F9071" s="10">
        <v>474.49</v>
      </c>
      <c r="G9071" s="10">
        <v>247.62</v>
      </c>
      <c r="H9071" s="10">
        <v>474.49</v>
      </c>
      <c r="I9071" s="10">
        <v>247.62</v>
      </c>
      <c r="J9071" s="10">
        <v>55</v>
      </c>
      <c r="K9071" s="10">
        <v>36.14</v>
      </c>
      <c r="L9071" s="10">
        <v>18.86</v>
      </c>
      <c r="M9071" s="10">
        <v>36.14</v>
      </c>
      <c r="N9071" s="10">
        <v>18.86</v>
      </c>
    </row>
    <row r="9072" spans="1:14" x14ac:dyDescent="0.25">
      <c r="A9072" s="9" t="s">
        <v>1047</v>
      </c>
      <c r="B9072" s="9" t="s">
        <v>25</v>
      </c>
      <c r="C9072" s="9" t="s">
        <v>26</v>
      </c>
      <c r="D9072" s="9" t="s">
        <v>27</v>
      </c>
      <c r="E9072" s="10">
        <v>2889.71</v>
      </c>
      <c r="F9072" s="10">
        <v>0</v>
      </c>
      <c r="G9072" s="10">
        <v>2889.71</v>
      </c>
      <c r="H9072" s="10">
        <v>0</v>
      </c>
      <c r="I9072" s="10">
        <v>2889.71</v>
      </c>
      <c r="J9072" s="10">
        <v>0</v>
      </c>
      <c r="K9072" s="10">
        <v>0</v>
      </c>
      <c r="L9072" s="10">
        <v>0</v>
      </c>
      <c r="M9072" s="10">
        <v>0</v>
      </c>
      <c r="N9072" s="10">
        <v>0</v>
      </c>
    </row>
    <row r="9073" spans="1:14" x14ac:dyDescent="0.25">
      <c r="A9073" s="9" t="s">
        <v>1047</v>
      </c>
      <c r="B9073" s="9" t="s">
        <v>28</v>
      </c>
      <c r="C9073" s="9" t="s">
        <v>29</v>
      </c>
      <c r="D9073" s="9" t="s">
        <v>27</v>
      </c>
      <c r="E9073" s="10">
        <v>2.6</v>
      </c>
      <c r="F9073" s="10">
        <v>0</v>
      </c>
      <c r="G9073" s="10">
        <v>2.6</v>
      </c>
      <c r="H9073" s="10">
        <v>2.58</v>
      </c>
      <c r="I9073" s="10">
        <v>2.0000000000000018E-2</v>
      </c>
      <c r="J9073" s="10">
        <v>0</v>
      </c>
      <c r="K9073" s="10">
        <v>0</v>
      </c>
      <c r="L9073" s="10">
        <v>0</v>
      </c>
      <c r="M9073" s="10">
        <v>0</v>
      </c>
      <c r="N9073" s="10">
        <v>0</v>
      </c>
    </row>
    <row r="9074" spans="1:14" x14ac:dyDescent="0.25">
      <c r="A9074" s="9" t="s">
        <v>1047</v>
      </c>
      <c r="B9074" s="9" t="s">
        <v>30</v>
      </c>
      <c r="C9074" s="9" t="s">
        <v>29</v>
      </c>
      <c r="D9074" s="9" t="s">
        <v>27</v>
      </c>
      <c r="E9074" s="10">
        <v>60.56</v>
      </c>
      <c r="F9074" s="10">
        <v>0</v>
      </c>
      <c r="G9074" s="10">
        <v>60.56</v>
      </c>
      <c r="H9074" s="10">
        <v>60.15</v>
      </c>
      <c r="I9074" s="10">
        <v>0.41000000000000369</v>
      </c>
      <c r="J9074" s="10">
        <v>0</v>
      </c>
      <c r="K9074" s="10">
        <v>0</v>
      </c>
      <c r="L9074" s="10">
        <v>0</v>
      </c>
      <c r="M9074" s="10">
        <v>0</v>
      </c>
      <c r="N9074" s="10">
        <v>0</v>
      </c>
    </row>
    <row r="9075" spans="1:14" x14ac:dyDescent="0.25">
      <c r="A9075" s="9" t="s">
        <v>1047</v>
      </c>
      <c r="B9075" s="9" t="s">
        <v>31</v>
      </c>
      <c r="C9075" s="9" t="s">
        <v>29</v>
      </c>
      <c r="D9075" s="9" t="s">
        <v>27</v>
      </c>
      <c r="E9075" s="10">
        <v>406.61</v>
      </c>
      <c r="F9075" s="10">
        <v>0</v>
      </c>
      <c r="G9075" s="10">
        <v>406.61</v>
      </c>
      <c r="H9075" s="10">
        <v>403.88</v>
      </c>
      <c r="I9075" s="10">
        <v>2.7300000000000182</v>
      </c>
      <c r="J9075" s="10">
        <v>0</v>
      </c>
      <c r="K9075" s="10">
        <v>0</v>
      </c>
      <c r="L9075" s="10">
        <v>0</v>
      </c>
      <c r="M9075" s="10">
        <v>0</v>
      </c>
      <c r="N9075" s="10">
        <v>0</v>
      </c>
    </row>
    <row r="9076" spans="1:14" x14ac:dyDescent="0.25">
      <c r="A9076" s="9" t="s">
        <v>1047</v>
      </c>
      <c r="B9076" s="9" t="s">
        <v>32</v>
      </c>
      <c r="C9076" s="9" t="s">
        <v>33</v>
      </c>
      <c r="D9076" s="9" t="s">
        <v>27</v>
      </c>
      <c r="E9076" s="10">
        <v>645.41</v>
      </c>
      <c r="F9076" s="10">
        <v>0</v>
      </c>
      <c r="G9076" s="10">
        <v>645.41</v>
      </c>
      <c r="H9076" s="10">
        <v>952.6</v>
      </c>
      <c r="I9076" s="10">
        <v>-307.19000000000005</v>
      </c>
      <c r="J9076" s="10">
        <v>1.83</v>
      </c>
      <c r="K9076" s="10">
        <v>0</v>
      </c>
      <c r="L9076" s="10">
        <v>1.83</v>
      </c>
      <c r="M9076" s="10">
        <v>2.7010000000000001</v>
      </c>
      <c r="N9076" s="10">
        <v>-0.871</v>
      </c>
    </row>
    <row r="9077" spans="1:14" x14ac:dyDescent="0.25">
      <c r="A9077" s="9" t="s">
        <v>1047</v>
      </c>
      <c r="B9077" s="9" t="s">
        <v>34</v>
      </c>
      <c r="C9077" s="9" t="s">
        <v>33</v>
      </c>
      <c r="D9077" s="9" t="s">
        <v>27</v>
      </c>
      <c r="E9077" s="10">
        <v>2218.64</v>
      </c>
      <c r="F9077" s="10">
        <v>0</v>
      </c>
      <c r="G9077" s="10">
        <v>2218.64</v>
      </c>
      <c r="H9077" s="10">
        <v>3274.61</v>
      </c>
      <c r="I9077" s="10">
        <v>-1055.9700000000003</v>
      </c>
      <c r="J9077" s="10">
        <v>1.83</v>
      </c>
      <c r="K9077" s="10">
        <v>0</v>
      </c>
      <c r="L9077" s="10">
        <v>1.83</v>
      </c>
      <c r="M9077" s="10">
        <v>2.7010000000000001</v>
      </c>
      <c r="N9077" s="10">
        <v>-0.871</v>
      </c>
    </row>
    <row r="9078" spans="1:14" x14ac:dyDescent="0.25">
      <c r="A9078" s="9" t="s">
        <v>1047</v>
      </c>
      <c r="B9078" s="9" t="s">
        <v>35</v>
      </c>
      <c r="C9078" s="9" t="s">
        <v>33</v>
      </c>
      <c r="D9078" s="9" t="s">
        <v>27</v>
      </c>
      <c r="E9078" s="10">
        <v>2400.4299999999998</v>
      </c>
      <c r="F9078" s="10">
        <v>0</v>
      </c>
      <c r="G9078" s="10">
        <v>2400.4299999999998</v>
      </c>
      <c r="H9078" s="10">
        <v>3542.93</v>
      </c>
      <c r="I9078" s="10">
        <v>-1142.5</v>
      </c>
      <c r="J9078" s="10">
        <v>38.43</v>
      </c>
      <c r="K9078" s="10">
        <v>0</v>
      </c>
      <c r="L9078" s="10">
        <v>38.43</v>
      </c>
      <c r="M9078" s="10">
        <v>56.720999999999997</v>
      </c>
      <c r="N9078" s="10">
        <v>-18.290999999999997</v>
      </c>
    </row>
    <row r="9079" spans="1:14" x14ac:dyDescent="0.25">
      <c r="A9079" s="9" t="s">
        <v>1047</v>
      </c>
      <c r="B9079" s="9" t="s">
        <v>36</v>
      </c>
      <c r="C9079" s="9" t="s">
        <v>29</v>
      </c>
      <c r="D9079" s="9" t="s">
        <v>27</v>
      </c>
      <c r="E9079" s="10">
        <v>4555.53</v>
      </c>
      <c r="F9079" s="10">
        <v>0</v>
      </c>
      <c r="G9079" s="10">
        <v>4555.53</v>
      </c>
      <c r="H9079" s="10">
        <v>4524.95</v>
      </c>
      <c r="I9079" s="10">
        <v>30.579999999999927</v>
      </c>
      <c r="J9079" s="10">
        <v>0</v>
      </c>
      <c r="K9079" s="10">
        <v>0</v>
      </c>
      <c r="L9079" s="10">
        <v>0</v>
      </c>
      <c r="M9079" s="10">
        <v>0</v>
      </c>
      <c r="N9079" s="10">
        <v>0</v>
      </c>
    </row>
    <row r="9080" spans="1:14" x14ac:dyDescent="0.25">
      <c r="A9080" s="9" t="s">
        <v>1047</v>
      </c>
      <c r="B9080" s="9" t="s">
        <v>37</v>
      </c>
      <c r="C9080" s="9" t="s">
        <v>29</v>
      </c>
      <c r="D9080" s="9" t="s">
        <v>27</v>
      </c>
      <c r="E9080" s="10">
        <v>10534.69</v>
      </c>
      <c r="F9080" s="10">
        <v>0</v>
      </c>
      <c r="G9080" s="10">
        <v>10534.69</v>
      </c>
      <c r="H9080" s="10">
        <v>10463.98</v>
      </c>
      <c r="I9080" s="10">
        <v>70.710000000000946</v>
      </c>
      <c r="J9080" s="10">
        <v>0</v>
      </c>
      <c r="K9080" s="10">
        <v>0</v>
      </c>
      <c r="L9080" s="10">
        <v>0</v>
      </c>
      <c r="M9080" s="10">
        <v>0</v>
      </c>
      <c r="N9080" s="10">
        <v>0</v>
      </c>
    </row>
    <row r="9081" spans="1:14" x14ac:dyDescent="0.25">
      <c r="A9081" s="9" t="s">
        <v>1047</v>
      </c>
      <c r="B9081" s="9" t="s">
        <v>91</v>
      </c>
      <c r="C9081" s="9" t="s">
        <v>39</v>
      </c>
      <c r="D9081" s="9" t="s">
        <v>40</v>
      </c>
      <c r="E9081" s="10">
        <v>-265612.83</v>
      </c>
      <c r="F9081" s="10">
        <v>0</v>
      </c>
      <c r="G9081" s="10">
        <v>-265612.83</v>
      </c>
      <c r="H9081" s="10">
        <v>-265612.93</v>
      </c>
      <c r="I9081" s="10">
        <v>9.9999999976716936E-2</v>
      </c>
      <c r="J9081" s="10">
        <v>-2701</v>
      </c>
      <c r="K9081" s="10">
        <v>0</v>
      </c>
      <c r="L9081" s="10">
        <v>-2701</v>
      </c>
      <c r="M9081" s="10">
        <v>-2701</v>
      </c>
      <c r="N9081" s="10">
        <v>0</v>
      </c>
    </row>
    <row r="9082" spans="1:14" x14ac:dyDescent="0.25">
      <c r="A9082" s="9" t="s">
        <v>1047</v>
      </c>
      <c r="B9082" s="9" t="s">
        <v>92</v>
      </c>
      <c r="C9082" s="9" t="s">
        <v>42</v>
      </c>
      <c r="D9082" s="9" t="s">
        <v>43</v>
      </c>
      <c r="E9082" s="10">
        <v>257.06</v>
      </c>
      <c r="F9082" s="10">
        <v>229.9108910891089</v>
      </c>
      <c r="G9082" s="10">
        <v>27.149108910891101</v>
      </c>
      <c r="H9082" s="10">
        <v>232.21</v>
      </c>
      <c r="I9082" s="10">
        <v>24.849999999999994</v>
      </c>
      <c r="J9082" s="10">
        <v>3020</v>
      </c>
      <c r="K9082" s="10">
        <v>2701</v>
      </c>
      <c r="L9082" s="10">
        <v>319</v>
      </c>
      <c r="M9082" s="10">
        <v>2728.01</v>
      </c>
      <c r="N9082" s="10">
        <v>291.98999999999978</v>
      </c>
    </row>
    <row r="9083" spans="1:14" x14ac:dyDescent="0.25">
      <c r="A9083" s="9" t="s">
        <v>1047</v>
      </c>
      <c r="B9083" s="9" t="s">
        <v>93</v>
      </c>
      <c r="C9083" s="9" t="s">
        <v>42</v>
      </c>
      <c r="D9083" s="9" t="s">
        <v>43</v>
      </c>
      <c r="E9083" s="10">
        <v>938.23</v>
      </c>
      <c r="F9083" s="10">
        <v>932.81773399014776</v>
      </c>
      <c r="G9083" s="10">
        <v>5.4122660098522601</v>
      </c>
      <c r="H9083" s="10">
        <v>946.81</v>
      </c>
      <c r="I9083" s="10">
        <v>-8.5799999999999272</v>
      </c>
      <c r="J9083" s="10">
        <v>16300</v>
      </c>
      <c r="K9083" s="10">
        <v>16206</v>
      </c>
      <c r="L9083" s="10">
        <v>94</v>
      </c>
      <c r="M9083" s="10">
        <v>16449.09</v>
      </c>
      <c r="N9083" s="10">
        <v>-149.09000000000015</v>
      </c>
    </row>
    <row r="9084" spans="1:14" x14ac:dyDescent="0.25">
      <c r="A9084" s="9" t="s">
        <v>1047</v>
      </c>
      <c r="B9084" s="9" t="s">
        <v>94</v>
      </c>
      <c r="C9084" s="9" t="s">
        <v>42</v>
      </c>
      <c r="D9084" s="9" t="s">
        <v>43</v>
      </c>
      <c r="E9084" s="10">
        <v>1343.43</v>
      </c>
      <c r="F9084" s="10">
        <v>1336.995024875622</v>
      </c>
      <c r="G9084" s="10">
        <v>6.4349751243780702</v>
      </c>
      <c r="H9084" s="10">
        <v>1343.68</v>
      </c>
      <c r="I9084" s="10">
        <v>-0.25</v>
      </c>
      <c r="J9084" s="10">
        <v>2714</v>
      </c>
      <c r="K9084" s="10">
        <v>2701</v>
      </c>
      <c r="L9084" s="10">
        <v>13</v>
      </c>
      <c r="M9084" s="10">
        <v>2714.5050000000001</v>
      </c>
      <c r="N9084" s="10">
        <v>-0.50500000000010914</v>
      </c>
    </row>
    <row r="9085" spans="1:14" x14ac:dyDescent="0.25">
      <c r="A9085" s="9" t="s">
        <v>1047</v>
      </c>
      <c r="B9085" s="9" t="s">
        <v>45</v>
      </c>
      <c r="C9085" s="9" t="s">
        <v>42</v>
      </c>
      <c r="D9085" s="9" t="s">
        <v>43</v>
      </c>
      <c r="E9085" s="10">
        <v>4217.63</v>
      </c>
      <c r="F9085" s="10">
        <v>4193.3004926108379</v>
      </c>
      <c r="G9085" s="10">
        <v>24.329507389162245</v>
      </c>
      <c r="H9085" s="10">
        <v>4256.2</v>
      </c>
      <c r="I9085" s="10">
        <v>-38.569999999999709</v>
      </c>
      <c r="J9085" s="10">
        <v>16300</v>
      </c>
      <c r="K9085" s="10">
        <v>16206</v>
      </c>
      <c r="L9085" s="10">
        <v>94</v>
      </c>
      <c r="M9085" s="10">
        <v>16449.09</v>
      </c>
      <c r="N9085" s="10">
        <v>-149.09000000000015</v>
      </c>
    </row>
    <row r="9086" spans="1:14" x14ac:dyDescent="0.25">
      <c r="A9086" s="9" t="s">
        <v>1047</v>
      </c>
      <c r="B9086" s="9" t="s">
        <v>46</v>
      </c>
      <c r="C9086" s="9" t="s">
        <v>42</v>
      </c>
      <c r="D9086" s="9" t="s">
        <v>43</v>
      </c>
      <c r="E9086" s="10">
        <v>5099.95</v>
      </c>
      <c r="F9086" s="10">
        <v>5070.5320197044339</v>
      </c>
      <c r="G9086" s="10">
        <v>29.41798029556594</v>
      </c>
      <c r="H9086" s="10">
        <v>5146.59</v>
      </c>
      <c r="I9086" s="10">
        <v>-46.640000000000327</v>
      </c>
      <c r="J9086" s="10">
        <v>16300</v>
      </c>
      <c r="K9086" s="10">
        <v>16206</v>
      </c>
      <c r="L9086" s="10">
        <v>94</v>
      </c>
      <c r="M9086" s="10">
        <v>16449.09</v>
      </c>
      <c r="N9086" s="10">
        <v>-149.09000000000015</v>
      </c>
    </row>
    <row r="9087" spans="1:14" x14ac:dyDescent="0.25">
      <c r="A9087" s="9" t="s">
        <v>1047</v>
      </c>
      <c r="B9087" s="9" t="s">
        <v>47</v>
      </c>
      <c r="C9087" s="9" t="s">
        <v>42</v>
      </c>
      <c r="D9087" s="9" t="s">
        <v>43</v>
      </c>
      <c r="E9087" s="10">
        <v>7769.42</v>
      </c>
      <c r="F9087" s="10">
        <v>7619.9019607843138</v>
      </c>
      <c r="G9087" s="10">
        <v>149.51803921568626</v>
      </c>
      <c r="H9087" s="10">
        <v>7772.3</v>
      </c>
      <c r="I9087" s="10">
        <v>-2.8800000000001091</v>
      </c>
      <c r="J9087" s="10">
        <v>16524</v>
      </c>
      <c r="K9087" s="10">
        <v>16206</v>
      </c>
      <c r="L9087" s="10">
        <v>318</v>
      </c>
      <c r="M9087" s="10">
        <v>16530.12</v>
      </c>
      <c r="N9087" s="10">
        <v>-6.1199999999989814</v>
      </c>
    </row>
    <row r="9088" spans="1:14" x14ac:dyDescent="0.25">
      <c r="A9088" s="9" t="s">
        <v>1047</v>
      </c>
      <c r="B9088" s="9" t="s">
        <v>48</v>
      </c>
      <c r="C9088" s="9" t="s">
        <v>42</v>
      </c>
      <c r="D9088" s="9" t="s">
        <v>43</v>
      </c>
      <c r="E9088" s="10">
        <v>14876.62</v>
      </c>
      <c r="F9088" s="10">
        <v>14678.246305418719</v>
      </c>
      <c r="G9088" s="10">
        <v>198.3736945812816</v>
      </c>
      <c r="H9088" s="10">
        <v>14898.42</v>
      </c>
      <c r="I9088" s="10">
        <v>-21.799999999999272</v>
      </c>
      <c r="J9088" s="10">
        <v>16425</v>
      </c>
      <c r="K9088" s="10">
        <v>16206</v>
      </c>
      <c r="L9088" s="10">
        <v>219</v>
      </c>
      <c r="M9088" s="10">
        <v>16449.09</v>
      </c>
      <c r="N9088" s="10">
        <v>-24.090000000000146</v>
      </c>
    </row>
    <row r="9089" spans="1:14" x14ac:dyDescent="0.25">
      <c r="A9089" s="9" t="s">
        <v>1047</v>
      </c>
      <c r="B9089" s="9" t="s">
        <v>50</v>
      </c>
      <c r="C9089" s="9" t="s">
        <v>42</v>
      </c>
      <c r="D9089" s="9" t="s">
        <v>43</v>
      </c>
      <c r="E9089" s="10">
        <v>21653.73</v>
      </c>
      <c r="F9089" s="10">
        <v>21553.980099502489</v>
      </c>
      <c r="G9089" s="10">
        <v>99.74990049751068</v>
      </c>
      <c r="H9089" s="10">
        <v>21661.75</v>
      </c>
      <c r="I9089" s="10">
        <v>-8.0200000000004366</v>
      </c>
      <c r="J9089" s="10">
        <v>16281</v>
      </c>
      <c r="K9089" s="10">
        <v>16206</v>
      </c>
      <c r="L9089" s="10">
        <v>75</v>
      </c>
      <c r="M9089" s="10">
        <v>16287.03</v>
      </c>
      <c r="N9089" s="10">
        <v>-6.0300000000006548</v>
      </c>
    </row>
    <row r="9090" spans="1:14" x14ac:dyDescent="0.25">
      <c r="A9090" s="9" t="s">
        <v>1047</v>
      </c>
      <c r="B9090" s="9" t="s">
        <v>95</v>
      </c>
      <c r="C9090" s="9" t="s">
        <v>42</v>
      </c>
      <c r="D9090" s="9" t="s">
        <v>43</v>
      </c>
      <c r="E9090" s="10">
        <v>23866.29</v>
      </c>
      <c r="F9090" s="10">
        <v>23795.812807881772</v>
      </c>
      <c r="G9090" s="10">
        <v>70.477192118229141</v>
      </c>
      <c r="H9090" s="10">
        <v>24152.75</v>
      </c>
      <c r="I9090" s="10">
        <v>-286.45999999999913</v>
      </c>
      <c r="J9090" s="10">
        <v>2709</v>
      </c>
      <c r="K9090" s="10">
        <v>2701</v>
      </c>
      <c r="L9090" s="10">
        <v>8</v>
      </c>
      <c r="M9090" s="10">
        <v>2741.5149999999999</v>
      </c>
      <c r="N9090" s="10">
        <v>-32.514999999999873</v>
      </c>
    </row>
    <row r="9091" spans="1:14" x14ac:dyDescent="0.25">
      <c r="A9091" s="9" t="s">
        <v>1047</v>
      </c>
      <c r="B9091" s="9" t="s">
        <v>51</v>
      </c>
      <c r="C9091" s="9" t="s">
        <v>42</v>
      </c>
      <c r="D9091" s="9" t="s">
        <v>43</v>
      </c>
      <c r="E9091" s="10">
        <v>91374.3</v>
      </c>
      <c r="F9091" s="10">
        <v>87301.722772277222</v>
      </c>
      <c r="G9091" s="10">
        <v>4072.5772277227807</v>
      </c>
      <c r="H9091" s="10">
        <v>88174.74</v>
      </c>
      <c r="I9091" s="10">
        <v>3199.5599999999977</v>
      </c>
      <c r="J9091" s="10">
        <v>16962</v>
      </c>
      <c r="K9091" s="10">
        <v>16206</v>
      </c>
      <c r="L9091" s="10">
        <v>756</v>
      </c>
      <c r="M9091" s="10">
        <v>16368.06</v>
      </c>
      <c r="N9091" s="10">
        <v>593.94000000000051</v>
      </c>
    </row>
    <row r="9092" spans="1:14" x14ac:dyDescent="0.25">
      <c r="A9092" s="9" t="s">
        <v>1047</v>
      </c>
      <c r="B9092" s="9" t="s">
        <v>52</v>
      </c>
      <c r="C9092" s="9" t="s">
        <v>42</v>
      </c>
      <c r="D9092" s="9" t="s">
        <v>53</v>
      </c>
      <c r="E9092" s="10">
        <v>69683.75</v>
      </c>
      <c r="F9092" s="10">
        <v>72260.950495049503</v>
      </c>
      <c r="G9092" s="10">
        <v>-2577.2004950495029</v>
      </c>
      <c r="H9092" s="10">
        <v>72983.56</v>
      </c>
      <c r="I9092" s="10">
        <v>-3299.8099999999977</v>
      </c>
      <c r="J9092" s="10">
        <v>12359</v>
      </c>
      <c r="K9092" s="10">
        <v>12154.5</v>
      </c>
      <c r="L9092" s="10">
        <v>204.5</v>
      </c>
      <c r="M9092" s="10">
        <v>12276.045</v>
      </c>
      <c r="N9092" s="10">
        <v>82.954999999999927</v>
      </c>
    </row>
    <row r="9093" spans="1:14" x14ac:dyDescent="0.25">
      <c r="A9093" s="9" t="s">
        <v>1047</v>
      </c>
      <c r="B9093" s="9" t="s">
        <v>54</v>
      </c>
      <c r="C9093" s="9" t="s">
        <v>42</v>
      </c>
      <c r="D9093" s="9" t="s">
        <v>55</v>
      </c>
      <c r="E9093" s="10">
        <v>818.24</v>
      </c>
      <c r="F9093" s="10">
        <v>802.1960784313726</v>
      </c>
      <c r="G9093" s="10">
        <v>16.043921568627411</v>
      </c>
      <c r="H9093" s="10">
        <v>818.24</v>
      </c>
      <c r="I9093" s="10">
        <v>0</v>
      </c>
      <c r="J9093" s="10">
        <v>148.77099999999999</v>
      </c>
      <c r="K9093" s="10">
        <v>145.85392156862744</v>
      </c>
      <c r="L9093" s="10">
        <v>2.9170784313725449</v>
      </c>
      <c r="M9093" s="10">
        <v>148.77099999999999</v>
      </c>
      <c r="N9093" s="10">
        <v>0</v>
      </c>
    </row>
    <row r="9094" spans="1:14" x14ac:dyDescent="0.25">
      <c r="A9094" s="9" t="s">
        <v>1048</v>
      </c>
      <c r="B9094" s="9" t="s">
        <v>25</v>
      </c>
      <c r="C9094" s="9" t="s">
        <v>26</v>
      </c>
      <c r="D9094" s="9" t="s">
        <v>27</v>
      </c>
      <c r="E9094" s="10">
        <v>-956</v>
      </c>
      <c r="F9094" s="10">
        <v>0</v>
      </c>
      <c r="G9094" s="10">
        <v>-956</v>
      </c>
      <c r="H9094" s="10">
        <v>0</v>
      </c>
      <c r="I9094" s="10">
        <v>-956</v>
      </c>
      <c r="J9094" s="10">
        <v>0</v>
      </c>
      <c r="K9094" s="10">
        <v>0</v>
      </c>
      <c r="L9094" s="10">
        <v>0</v>
      </c>
      <c r="M9094" s="10">
        <v>0</v>
      </c>
      <c r="N9094" s="10">
        <v>0</v>
      </c>
    </row>
    <row r="9095" spans="1:14" x14ac:dyDescent="0.25">
      <c r="A9095" s="9" t="s">
        <v>1048</v>
      </c>
      <c r="B9095" s="9" t="s">
        <v>28</v>
      </c>
      <c r="C9095" s="9" t="s">
        <v>29</v>
      </c>
      <c r="D9095" s="9" t="s">
        <v>27</v>
      </c>
      <c r="E9095" s="10">
        <v>0.85</v>
      </c>
      <c r="F9095" s="10">
        <v>0</v>
      </c>
      <c r="G9095" s="10">
        <v>0.85</v>
      </c>
      <c r="H9095" s="10">
        <v>0.84</v>
      </c>
      <c r="I9095" s="10">
        <v>1.0000000000000009E-2</v>
      </c>
      <c r="J9095" s="10">
        <v>0</v>
      </c>
      <c r="K9095" s="10">
        <v>0</v>
      </c>
      <c r="L9095" s="10">
        <v>0</v>
      </c>
      <c r="M9095" s="10">
        <v>0</v>
      </c>
      <c r="N9095" s="10">
        <v>0</v>
      </c>
    </row>
    <row r="9096" spans="1:14" x14ac:dyDescent="0.25">
      <c r="A9096" s="9" t="s">
        <v>1048</v>
      </c>
      <c r="B9096" s="9" t="s">
        <v>30</v>
      </c>
      <c r="C9096" s="9" t="s">
        <v>29</v>
      </c>
      <c r="D9096" s="9" t="s">
        <v>27</v>
      </c>
      <c r="E9096" s="10">
        <v>19.75</v>
      </c>
      <c r="F9096" s="10">
        <v>0</v>
      </c>
      <c r="G9096" s="10">
        <v>19.75</v>
      </c>
      <c r="H9096" s="10">
        <v>19.62</v>
      </c>
      <c r="I9096" s="10">
        <v>0.12999999999999901</v>
      </c>
      <c r="J9096" s="10">
        <v>0</v>
      </c>
      <c r="K9096" s="10">
        <v>0</v>
      </c>
      <c r="L9096" s="10">
        <v>0</v>
      </c>
      <c r="M9096" s="10">
        <v>0</v>
      </c>
      <c r="N9096" s="10">
        <v>0</v>
      </c>
    </row>
    <row r="9097" spans="1:14" x14ac:dyDescent="0.25">
      <c r="A9097" s="9" t="s">
        <v>1048</v>
      </c>
      <c r="B9097" s="9" t="s">
        <v>31</v>
      </c>
      <c r="C9097" s="9" t="s">
        <v>29</v>
      </c>
      <c r="D9097" s="9" t="s">
        <v>27</v>
      </c>
      <c r="E9097" s="10">
        <v>132.62</v>
      </c>
      <c r="F9097" s="10">
        <v>0</v>
      </c>
      <c r="G9097" s="10">
        <v>132.62</v>
      </c>
      <c r="H9097" s="10">
        <v>131.74</v>
      </c>
      <c r="I9097" s="10">
        <v>0.87999999999999545</v>
      </c>
      <c r="J9097" s="10">
        <v>0</v>
      </c>
      <c r="K9097" s="10">
        <v>0</v>
      </c>
      <c r="L9097" s="10">
        <v>0</v>
      </c>
      <c r="M9097" s="10">
        <v>0</v>
      </c>
      <c r="N9097" s="10">
        <v>0</v>
      </c>
    </row>
    <row r="9098" spans="1:14" x14ac:dyDescent="0.25">
      <c r="A9098" s="9" t="s">
        <v>1048</v>
      </c>
      <c r="B9098" s="9" t="s">
        <v>32</v>
      </c>
      <c r="C9098" s="9" t="s">
        <v>33</v>
      </c>
      <c r="D9098" s="9" t="s">
        <v>27</v>
      </c>
      <c r="E9098" s="10">
        <v>264.51</v>
      </c>
      <c r="F9098" s="10">
        <v>0</v>
      </c>
      <c r="G9098" s="10">
        <v>264.51</v>
      </c>
      <c r="H9098" s="10">
        <v>310.72000000000003</v>
      </c>
      <c r="I9098" s="10">
        <v>-46.210000000000036</v>
      </c>
      <c r="J9098" s="10">
        <v>0.75</v>
      </c>
      <c r="K9098" s="10">
        <v>0</v>
      </c>
      <c r="L9098" s="10">
        <v>0.75</v>
      </c>
      <c r="M9098" s="10">
        <v>0.88100000000000001</v>
      </c>
      <c r="N9098" s="10">
        <v>-0.13100000000000001</v>
      </c>
    </row>
    <row r="9099" spans="1:14" x14ac:dyDescent="0.25">
      <c r="A9099" s="9" t="s">
        <v>1048</v>
      </c>
      <c r="B9099" s="9" t="s">
        <v>34</v>
      </c>
      <c r="C9099" s="9" t="s">
        <v>33</v>
      </c>
      <c r="D9099" s="9" t="s">
        <v>27</v>
      </c>
      <c r="E9099" s="10">
        <v>909.28</v>
      </c>
      <c r="F9099" s="10">
        <v>0</v>
      </c>
      <c r="G9099" s="10">
        <v>909.28</v>
      </c>
      <c r="H9099" s="10">
        <v>1068.0999999999999</v>
      </c>
      <c r="I9099" s="10">
        <v>-158.81999999999994</v>
      </c>
      <c r="J9099" s="10">
        <v>0.75</v>
      </c>
      <c r="K9099" s="10">
        <v>0</v>
      </c>
      <c r="L9099" s="10">
        <v>0.75</v>
      </c>
      <c r="M9099" s="10">
        <v>0.88100000000000001</v>
      </c>
      <c r="N9099" s="10">
        <v>-0.13100000000000001</v>
      </c>
    </row>
    <row r="9100" spans="1:14" x14ac:dyDescent="0.25">
      <c r="A9100" s="9" t="s">
        <v>1048</v>
      </c>
      <c r="B9100" s="9" t="s">
        <v>35</v>
      </c>
      <c r="C9100" s="9" t="s">
        <v>33</v>
      </c>
      <c r="D9100" s="9" t="s">
        <v>27</v>
      </c>
      <c r="E9100" s="10">
        <v>983.78</v>
      </c>
      <c r="F9100" s="10">
        <v>0</v>
      </c>
      <c r="G9100" s="10">
        <v>983.78</v>
      </c>
      <c r="H9100" s="10">
        <v>1155.6199999999999</v>
      </c>
      <c r="I9100" s="10">
        <v>-171.83999999999992</v>
      </c>
      <c r="J9100" s="10">
        <v>15.75</v>
      </c>
      <c r="K9100" s="10">
        <v>0</v>
      </c>
      <c r="L9100" s="10">
        <v>15.75</v>
      </c>
      <c r="M9100" s="10">
        <v>18.501000000000001</v>
      </c>
      <c r="N9100" s="10">
        <v>-2.7510000000000012</v>
      </c>
    </row>
    <row r="9101" spans="1:14" x14ac:dyDescent="0.25">
      <c r="A9101" s="9" t="s">
        <v>1048</v>
      </c>
      <c r="B9101" s="9" t="s">
        <v>36</v>
      </c>
      <c r="C9101" s="9" t="s">
        <v>29</v>
      </c>
      <c r="D9101" s="9" t="s">
        <v>27</v>
      </c>
      <c r="E9101" s="10">
        <v>1485.83</v>
      </c>
      <c r="F9101" s="10">
        <v>0</v>
      </c>
      <c r="G9101" s="10">
        <v>1485.83</v>
      </c>
      <c r="H9101" s="10">
        <v>1475.93</v>
      </c>
      <c r="I9101" s="10">
        <v>9.8999999999998636</v>
      </c>
      <c r="J9101" s="10">
        <v>0</v>
      </c>
      <c r="K9101" s="10">
        <v>0</v>
      </c>
      <c r="L9101" s="10">
        <v>0</v>
      </c>
      <c r="M9101" s="10">
        <v>0</v>
      </c>
      <c r="N9101" s="10">
        <v>0</v>
      </c>
    </row>
    <row r="9102" spans="1:14" x14ac:dyDescent="0.25">
      <c r="A9102" s="9" t="s">
        <v>1048</v>
      </c>
      <c r="B9102" s="9" t="s">
        <v>37</v>
      </c>
      <c r="C9102" s="9" t="s">
        <v>29</v>
      </c>
      <c r="D9102" s="9" t="s">
        <v>27</v>
      </c>
      <c r="E9102" s="10">
        <v>3435.98</v>
      </c>
      <c r="F9102" s="10">
        <v>0</v>
      </c>
      <c r="G9102" s="10">
        <v>3435.98</v>
      </c>
      <c r="H9102" s="10">
        <v>3413.09</v>
      </c>
      <c r="I9102" s="10">
        <v>22.889999999999873</v>
      </c>
      <c r="J9102" s="10">
        <v>0</v>
      </c>
      <c r="K9102" s="10">
        <v>0</v>
      </c>
      <c r="L9102" s="10">
        <v>0</v>
      </c>
      <c r="M9102" s="10">
        <v>0</v>
      </c>
      <c r="N9102" s="10">
        <v>0</v>
      </c>
    </row>
    <row r="9103" spans="1:14" x14ac:dyDescent="0.25">
      <c r="A9103" s="9" t="s">
        <v>1048</v>
      </c>
      <c r="B9103" s="9" t="s">
        <v>91</v>
      </c>
      <c r="C9103" s="9" t="s">
        <v>39</v>
      </c>
      <c r="D9103" s="9" t="s">
        <v>40</v>
      </c>
      <c r="E9103" s="10">
        <v>-86636.4</v>
      </c>
      <c r="F9103" s="10">
        <v>0</v>
      </c>
      <c r="G9103" s="10">
        <v>-86636.4</v>
      </c>
      <c r="H9103" s="10">
        <v>-86636.43</v>
      </c>
      <c r="I9103" s="10">
        <v>2.9999999998835847E-2</v>
      </c>
      <c r="J9103" s="10">
        <v>-881</v>
      </c>
      <c r="K9103" s="10">
        <v>0</v>
      </c>
      <c r="L9103" s="10">
        <v>-881</v>
      </c>
      <c r="M9103" s="10">
        <v>-881</v>
      </c>
      <c r="N9103" s="10">
        <v>0</v>
      </c>
    </row>
    <row r="9104" spans="1:14" x14ac:dyDescent="0.25">
      <c r="A9104" s="9" t="s">
        <v>1048</v>
      </c>
      <c r="B9104" s="9" t="s">
        <v>92</v>
      </c>
      <c r="C9104" s="9" t="s">
        <v>42</v>
      </c>
      <c r="D9104" s="9" t="s">
        <v>43</v>
      </c>
      <c r="E9104" s="10">
        <v>174.5</v>
      </c>
      <c r="F9104" s="10">
        <v>74.990099009900987</v>
      </c>
      <c r="G9104" s="10">
        <v>99.509900990099013</v>
      </c>
      <c r="H9104" s="10">
        <v>75.739999999999995</v>
      </c>
      <c r="I9104" s="10">
        <v>98.76</v>
      </c>
      <c r="J9104" s="10">
        <v>2050</v>
      </c>
      <c r="K9104" s="10">
        <v>881</v>
      </c>
      <c r="L9104" s="10">
        <v>1169</v>
      </c>
      <c r="M9104" s="10">
        <v>889.81</v>
      </c>
      <c r="N9104" s="10">
        <v>1160.19</v>
      </c>
    </row>
    <row r="9105" spans="1:14" x14ac:dyDescent="0.25">
      <c r="A9105" s="9" t="s">
        <v>1048</v>
      </c>
      <c r="B9105" s="9" t="s">
        <v>93</v>
      </c>
      <c r="C9105" s="9" t="s">
        <v>42</v>
      </c>
      <c r="D9105" s="9" t="s">
        <v>43</v>
      </c>
      <c r="E9105" s="10">
        <v>310.82</v>
      </c>
      <c r="F9105" s="10">
        <v>304.26600985221677</v>
      </c>
      <c r="G9105" s="10">
        <v>6.5539901477832245</v>
      </c>
      <c r="H9105" s="10">
        <v>308.83</v>
      </c>
      <c r="I9105" s="10">
        <v>1.9900000000000091</v>
      </c>
      <c r="J9105" s="10">
        <v>5400</v>
      </c>
      <c r="K9105" s="10">
        <v>5286</v>
      </c>
      <c r="L9105" s="10">
        <v>114</v>
      </c>
      <c r="M9105" s="10">
        <v>5365.29</v>
      </c>
      <c r="N9105" s="10">
        <v>34.710000000000036</v>
      </c>
    </row>
    <row r="9106" spans="1:14" x14ac:dyDescent="0.25">
      <c r="A9106" s="9" t="s">
        <v>1048</v>
      </c>
      <c r="B9106" s="9" t="s">
        <v>94</v>
      </c>
      <c r="C9106" s="9" t="s">
        <v>42</v>
      </c>
      <c r="D9106" s="9" t="s">
        <v>43</v>
      </c>
      <c r="E9106" s="10">
        <v>438.08</v>
      </c>
      <c r="F9106" s="10">
        <v>436.09950248756218</v>
      </c>
      <c r="G9106" s="10">
        <v>1.9804975124378075</v>
      </c>
      <c r="H9106" s="10">
        <v>438.28</v>
      </c>
      <c r="I9106" s="10">
        <v>-0.19999999999998863</v>
      </c>
      <c r="J9106" s="10">
        <v>885</v>
      </c>
      <c r="K9106" s="10">
        <v>881</v>
      </c>
      <c r="L9106" s="10">
        <v>4</v>
      </c>
      <c r="M9106" s="10">
        <v>885.40499999999997</v>
      </c>
      <c r="N9106" s="10">
        <v>-0.40499999999997272</v>
      </c>
    </row>
    <row r="9107" spans="1:14" x14ac:dyDescent="0.25">
      <c r="A9107" s="9" t="s">
        <v>1048</v>
      </c>
      <c r="B9107" s="9" t="s">
        <v>45</v>
      </c>
      <c r="C9107" s="9" t="s">
        <v>42</v>
      </c>
      <c r="D9107" s="9" t="s">
        <v>43</v>
      </c>
      <c r="E9107" s="10">
        <v>1397.25</v>
      </c>
      <c r="F9107" s="10">
        <v>1367.7536945812808</v>
      </c>
      <c r="G9107" s="10">
        <v>29.496305418719203</v>
      </c>
      <c r="H9107" s="10">
        <v>1388.27</v>
      </c>
      <c r="I9107" s="10">
        <v>8.9800000000000182</v>
      </c>
      <c r="J9107" s="10">
        <v>5400</v>
      </c>
      <c r="K9107" s="10">
        <v>5286</v>
      </c>
      <c r="L9107" s="10">
        <v>114</v>
      </c>
      <c r="M9107" s="10">
        <v>5365.29</v>
      </c>
      <c r="N9107" s="10">
        <v>34.710000000000036</v>
      </c>
    </row>
    <row r="9108" spans="1:14" x14ac:dyDescent="0.25">
      <c r="A9108" s="9" t="s">
        <v>1048</v>
      </c>
      <c r="B9108" s="9" t="s">
        <v>46</v>
      </c>
      <c r="C9108" s="9" t="s">
        <v>42</v>
      </c>
      <c r="D9108" s="9" t="s">
        <v>43</v>
      </c>
      <c r="E9108" s="10">
        <v>1689.55</v>
      </c>
      <c r="F9108" s="10">
        <v>1653.8817733990147</v>
      </c>
      <c r="G9108" s="10">
        <v>35.668226600985236</v>
      </c>
      <c r="H9108" s="10">
        <v>1678.69</v>
      </c>
      <c r="I9108" s="10">
        <v>10.8599999999999</v>
      </c>
      <c r="J9108" s="10">
        <v>5400</v>
      </c>
      <c r="K9108" s="10">
        <v>5286</v>
      </c>
      <c r="L9108" s="10">
        <v>114</v>
      </c>
      <c r="M9108" s="10">
        <v>5365.29</v>
      </c>
      <c r="N9108" s="10">
        <v>34.710000000000036</v>
      </c>
    </row>
    <row r="9109" spans="1:14" x14ac:dyDescent="0.25">
      <c r="A9109" s="9" t="s">
        <v>1048</v>
      </c>
      <c r="B9109" s="9" t="s">
        <v>47</v>
      </c>
      <c r="C9109" s="9" t="s">
        <v>42</v>
      </c>
      <c r="D9109" s="9" t="s">
        <v>43</v>
      </c>
      <c r="E9109" s="10">
        <v>2532.44</v>
      </c>
      <c r="F9109" s="10">
        <v>2485.4215686274511</v>
      </c>
      <c r="G9109" s="10">
        <v>47.018431372549003</v>
      </c>
      <c r="H9109" s="10">
        <v>2535.13</v>
      </c>
      <c r="I9109" s="10">
        <v>-2.6900000000000546</v>
      </c>
      <c r="J9109" s="10">
        <v>5386</v>
      </c>
      <c r="K9109" s="10">
        <v>5286</v>
      </c>
      <c r="L9109" s="10">
        <v>100</v>
      </c>
      <c r="M9109" s="10">
        <v>5391.72</v>
      </c>
      <c r="N9109" s="10">
        <v>-5.7200000000002547</v>
      </c>
    </row>
    <row r="9110" spans="1:14" x14ac:dyDescent="0.25">
      <c r="A9110" s="9" t="s">
        <v>1048</v>
      </c>
      <c r="B9110" s="9" t="s">
        <v>48</v>
      </c>
      <c r="C9110" s="9" t="s">
        <v>42</v>
      </c>
      <c r="D9110" s="9" t="s">
        <v>43</v>
      </c>
      <c r="E9110" s="10">
        <v>5004.16</v>
      </c>
      <c r="F9110" s="10">
        <v>4787.6847290640399</v>
      </c>
      <c r="G9110" s="10">
        <v>216.47527093596</v>
      </c>
      <c r="H9110" s="10">
        <v>4859.5</v>
      </c>
      <c r="I9110" s="10">
        <v>144.65999999999985</v>
      </c>
      <c r="J9110" s="10">
        <v>5525</v>
      </c>
      <c r="K9110" s="10">
        <v>5286</v>
      </c>
      <c r="L9110" s="10">
        <v>239</v>
      </c>
      <c r="M9110" s="10">
        <v>5365.29</v>
      </c>
      <c r="N9110" s="10">
        <v>159.71000000000004</v>
      </c>
    </row>
    <row r="9111" spans="1:14" x14ac:dyDescent="0.25">
      <c r="A9111" s="9" t="s">
        <v>1048</v>
      </c>
      <c r="B9111" s="9" t="s">
        <v>50</v>
      </c>
      <c r="C9111" s="9" t="s">
        <v>42</v>
      </c>
      <c r="D9111" s="9" t="s">
        <v>43</v>
      </c>
      <c r="E9111" s="10">
        <v>7058.31</v>
      </c>
      <c r="F9111" s="10">
        <v>7030.3781094527367</v>
      </c>
      <c r="G9111" s="10">
        <v>27.93189054726372</v>
      </c>
      <c r="H9111" s="10">
        <v>7065.53</v>
      </c>
      <c r="I9111" s="10">
        <v>-7.2199999999993452</v>
      </c>
      <c r="J9111" s="10">
        <v>5307</v>
      </c>
      <c r="K9111" s="10">
        <v>5286</v>
      </c>
      <c r="L9111" s="10">
        <v>21</v>
      </c>
      <c r="M9111" s="10">
        <v>5312.43</v>
      </c>
      <c r="N9111" s="10">
        <v>-5.430000000000291</v>
      </c>
    </row>
    <row r="9112" spans="1:14" x14ac:dyDescent="0.25">
      <c r="A9112" s="9" t="s">
        <v>1048</v>
      </c>
      <c r="B9112" s="9" t="s">
        <v>95</v>
      </c>
      <c r="C9112" s="9" t="s">
        <v>42</v>
      </c>
      <c r="D9112" s="9" t="s">
        <v>43</v>
      </c>
      <c r="E9112" s="10">
        <v>7876.14</v>
      </c>
      <c r="F9112" s="10">
        <v>7761.6059113300489</v>
      </c>
      <c r="G9112" s="10">
        <v>114.53408866995142</v>
      </c>
      <c r="H9112" s="10">
        <v>7878.03</v>
      </c>
      <c r="I9112" s="10">
        <v>-1.8899999999994179</v>
      </c>
      <c r="J9112" s="10">
        <v>894</v>
      </c>
      <c r="K9112" s="10">
        <v>881</v>
      </c>
      <c r="L9112" s="10">
        <v>13</v>
      </c>
      <c r="M9112" s="10">
        <v>894.21500000000003</v>
      </c>
      <c r="N9112" s="10">
        <v>-0.21500000000003183</v>
      </c>
    </row>
    <row r="9113" spans="1:14" x14ac:dyDescent="0.25">
      <c r="A9113" s="9" t="s">
        <v>1048</v>
      </c>
      <c r="B9113" s="9" t="s">
        <v>51</v>
      </c>
      <c r="C9113" s="9" t="s">
        <v>42</v>
      </c>
      <c r="D9113" s="9" t="s">
        <v>43</v>
      </c>
      <c r="E9113" s="10">
        <v>30883.67</v>
      </c>
      <c r="F9113" s="10">
        <v>28475.683168316831</v>
      </c>
      <c r="G9113" s="10">
        <v>2407.9868316831671</v>
      </c>
      <c r="H9113" s="10">
        <v>28760.44</v>
      </c>
      <c r="I9113" s="10">
        <v>2123.2299999999996</v>
      </c>
      <c r="J9113" s="10">
        <v>5733</v>
      </c>
      <c r="K9113" s="10">
        <v>5286</v>
      </c>
      <c r="L9113" s="10">
        <v>447</v>
      </c>
      <c r="M9113" s="10">
        <v>5338.86</v>
      </c>
      <c r="N9113" s="10">
        <v>394.14000000000033</v>
      </c>
    </row>
    <row r="9114" spans="1:14" x14ac:dyDescent="0.25">
      <c r="A9114" s="9" t="s">
        <v>1048</v>
      </c>
      <c r="B9114" s="9" t="s">
        <v>52</v>
      </c>
      <c r="C9114" s="9" t="s">
        <v>42</v>
      </c>
      <c r="D9114" s="9" t="s">
        <v>53</v>
      </c>
      <c r="E9114" s="10">
        <v>22727.99</v>
      </c>
      <c r="F9114" s="10">
        <v>23569.752475247526</v>
      </c>
      <c r="G9114" s="10">
        <v>-841.76247524752398</v>
      </c>
      <c r="H9114" s="10">
        <v>23805.45</v>
      </c>
      <c r="I9114" s="10">
        <v>-1077.4599999999991</v>
      </c>
      <c r="J9114" s="10">
        <v>4031</v>
      </c>
      <c r="K9114" s="10">
        <v>3964.5</v>
      </c>
      <c r="L9114" s="10">
        <v>66.5</v>
      </c>
      <c r="M9114" s="10">
        <v>4004.145</v>
      </c>
      <c r="N9114" s="10">
        <v>26.855000000000018</v>
      </c>
    </row>
    <row r="9115" spans="1:14" x14ac:dyDescent="0.25">
      <c r="A9115" s="9" t="s">
        <v>1048</v>
      </c>
      <c r="B9115" s="9" t="s">
        <v>54</v>
      </c>
      <c r="C9115" s="9" t="s">
        <v>42</v>
      </c>
      <c r="D9115" s="9" t="s">
        <v>55</v>
      </c>
      <c r="E9115" s="10">
        <v>266.89</v>
      </c>
      <c r="F9115" s="10">
        <v>261.65686274509807</v>
      </c>
      <c r="G9115" s="10">
        <v>5.2331372549019193</v>
      </c>
      <c r="H9115" s="10">
        <v>266.89</v>
      </c>
      <c r="I9115" s="10">
        <v>0</v>
      </c>
      <c r="J9115" s="10">
        <v>48.526000000000003</v>
      </c>
      <c r="K9115" s="10">
        <v>47.573529411764703</v>
      </c>
      <c r="L9115" s="10">
        <v>0.9524705882353004</v>
      </c>
      <c r="M9115" s="10">
        <v>48.524999999999999</v>
      </c>
      <c r="N9115" s="10">
        <v>1.0000000000047748E-3</v>
      </c>
    </row>
    <row r="9116" spans="1:14" x14ac:dyDescent="0.25">
      <c r="A9116" s="9" t="s">
        <v>1049</v>
      </c>
      <c r="B9116" s="9" t="s">
        <v>25</v>
      </c>
      <c r="C9116" s="9" t="s">
        <v>26</v>
      </c>
      <c r="D9116" s="9" t="s">
        <v>27</v>
      </c>
      <c r="E9116" s="10">
        <v>2567.06</v>
      </c>
      <c r="F9116" s="10">
        <v>0</v>
      </c>
      <c r="G9116" s="10">
        <v>2567.06</v>
      </c>
      <c r="H9116" s="10">
        <v>0</v>
      </c>
      <c r="I9116" s="10">
        <v>2567.06</v>
      </c>
      <c r="J9116" s="10">
        <v>0</v>
      </c>
      <c r="K9116" s="10">
        <v>0</v>
      </c>
      <c r="L9116" s="10">
        <v>0</v>
      </c>
      <c r="M9116" s="10">
        <v>0</v>
      </c>
      <c r="N9116" s="10">
        <v>0</v>
      </c>
    </row>
    <row r="9117" spans="1:14" x14ac:dyDescent="0.25">
      <c r="A9117" s="9" t="s">
        <v>1049</v>
      </c>
      <c r="B9117" s="9" t="s">
        <v>28</v>
      </c>
      <c r="C9117" s="9" t="s">
        <v>29</v>
      </c>
      <c r="D9117" s="9" t="s">
        <v>27</v>
      </c>
      <c r="E9117" s="10">
        <v>1.88</v>
      </c>
      <c r="F9117" s="10">
        <v>0</v>
      </c>
      <c r="G9117" s="10">
        <v>1.88</v>
      </c>
      <c r="H9117" s="10">
        <v>1.93</v>
      </c>
      <c r="I9117" s="10">
        <v>-5.0000000000000044E-2</v>
      </c>
      <c r="J9117" s="10">
        <v>0</v>
      </c>
      <c r="K9117" s="10">
        <v>0</v>
      </c>
      <c r="L9117" s="10">
        <v>0</v>
      </c>
      <c r="M9117" s="10">
        <v>0</v>
      </c>
      <c r="N9117" s="10">
        <v>0</v>
      </c>
    </row>
    <row r="9118" spans="1:14" x14ac:dyDescent="0.25">
      <c r="A9118" s="9" t="s">
        <v>1049</v>
      </c>
      <c r="B9118" s="9" t="s">
        <v>30</v>
      </c>
      <c r="C9118" s="9" t="s">
        <v>29</v>
      </c>
      <c r="D9118" s="9" t="s">
        <v>27</v>
      </c>
      <c r="E9118" s="10">
        <v>43.82</v>
      </c>
      <c r="F9118" s="10">
        <v>0</v>
      </c>
      <c r="G9118" s="10">
        <v>43.82</v>
      </c>
      <c r="H9118" s="10">
        <v>45.11</v>
      </c>
      <c r="I9118" s="10">
        <v>-1.2899999999999991</v>
      </c>
      <c r="J9118" s="10">
        <v>0</v>
      </c>
      <c r="K9118" s="10">
        <v>0</v>
      </c>
      <c r="L9118" s="10">
        <v>0</v>
      </c>
      <c r="M9118" s="10">
        <v>0</v>
      </c>
      <c r="N9118" s="10">
        <v>0</v>
      </c>
    </row>
    <row r="9119" spans="1:14" x14ac:dyDescent="0.25">
      <c r="A9119" s="9" t="s">
        <v>1049</v>
      </c>
      <c r="B9119" s="9" t="s">
        <v>31</v>
      </c>
      <c r="C9119" s="9" t="s">
        <v>29</v>
      </c>
      <c r="D9119" s="9" t="s">
        <v>27</v>
      </c>
      <c r="E9119" s="10">
        <v>294.22000000000003</v>
      </c>
      <c r="F9119" s="10">
        <v>0</v>
      </c>
      <c r="G9119" s="10">
        <v>294.22000000000003</v>
      </c>
      <c r="H9119" s="10">
        <v>302.91000000000003</v>
      </c>
      <c r="I9119" s="10">
        <v>-8.6899999999999977</v>
      </c>
      <c r="J9119" s="10">
        <v>0</v>
      </c>
      <c r="K9119" s="10">
        <v>0</v>
      </c>
      <c r="L9119" s="10">
        <v>0</v>
      </c>
      <c r="M9119" s="10">
        <v>0</v>
      </c>
      <c r="N9119" s="10">
        <v>0</v>
      </c>
    </row>
    <row r="9120" spans="1:14" x14ac:dyDescent="0.25">
      <c r="A9120" s="9" t="s">
        <v>1049</v>
      </c>
      <c r="B9120" s="9" t="s">
        <v>32</v>
      </c>
      <c r="C9120" s="9" t="s">
        <v>33</v>
      </c>
      <c r="D9120" s="9" t="s">
        <v>27</v>
      </c>
      <c r="E9120" s="10">
        <v>352.69</v>
      </c>
      <c r="F9120" s="10">
        <v>0</v>
      </c>
      <c r="G9120" s="10">
        <v>352.69</v>
      </c>
      <c r="H9120" s="10">
        <v>489.84</v>
      </c>
      <c r="I9120" s="10">
        <v>-137.14999999999998</v>
      </c>
      <c r="J9120" s="10">
        <v>1</v>
      </c>
      <c r="K9120" s="10">
        <v>0</v>
      </c>
      <c r="L9120" s="10">
        <v>1</v>
      </c>
      <c r="M9120" s="10">
        <v>1.389</v>
      </c>
      <c r="N9120" s="10">
        <v>-0.38900000000000001</v>
      </c>
    </row>
    <row r="9121" spans="1:14" x14ac:dyDescent="0.25">
      <c r="A9121" s="9" t="s">
        <v>1049</v>
      </c>
      <c r="B9121" s="9" t="s">
        <v>34</v>
      </c>
      <c r="C9121" s="9" t="s">
        <v>33</v>
      </c>
      <c r="D9121" s="9" t="s">
        <v>27</v>
      </c>
      <c r="E9121" s="10">
        <v>1212.3699999999999</v>
      </c>
      <c r="F9121" s="10">
        <v>0</v>
      </c>
      <c r="G9121" s="10">
        <v>1212.3699999999999</v>
      </c>
      <c r="H9121" s="10">
        <v>1683.86</v>
      </c>
      <c r="I9121" s="10">
        <v>-471.49</v>
      </c>
      <c r="J9121" s="10">
        <v>1</v>
      </c>
      <c r="K9121" s="10">
        <v>0</v>
      </c>
      <c r="L9121" s="10">
        <v>1</v>
      </c>
      <c r="M9121" s="10">
        <v>1.389</v>
      </c>
      <c r="N9121" s="10">
        <v>-0.38900000000000001</v>
      </c>
    </row>
    <row r="9122" spans="1:14" x14ac:dyDescent="0.25">
      <c r="A9122" s="9" t="s">
        <v>1049</v>
      </c>
      <c r="B9122" s="9" t="s">
        <v>35</v>
      </c>
      <c r="C9122" s="9" t="s">
        <v>33</v>
      </c>
      <c r="D9122" s="9" t="s">
        <v>27</v>
      </c>
      <c r="E9122" s="10">
        <v>1311.71</v>
      </c>
      <c r="F9122" s="10">
        <v>0</v>
      </c>
      <c r="G9122" s="10">
        <v>1311.71</v>
      </c>
      <c r="H9122" s="10">
        <v>1821.82</v>
      </c>
      <c r="I9122" s="10">
        <v>-510.1099999999999</v>
      </c>
      <c r="J9122" s="10">
        <v>21</v>
      </c>
      <c r="K9122" s="10">
        <v>0</v>
      </c>
      <c r="L9122" s="10">
        <v>21</v>
      </c>
      <c r="M9122" s="10">
        <v>29.167000000000002</v>
      </c>
      <c r="N9122" s="10">
        <v>-8.1670000000000016</v>
      </c>
    </row>
    <row r="9123" spans="1:14" x14ac:dyDescent="0.25">
      <c r="A9123" s="9" t="s">
        <v>1049</v>
      </c>
      <c r="B9123" s="9" t="s">
        <v>36</v>
      </c>
      <c r="C9123" s="9" t="s">
        <v>29</v>
      </c>
      <c r="D9123" s="9" t="s">
        <v>27</v>
      </c>
      <c r="E9123" s="10">
        <v>3296.39</v>
      </c>
      <c r="F9123" s="10">
        <v>0</v>
      </c>
      <c r="G9123" s="10">
        <v>3296.39</v>
      </c>
      <c r="H9123" s="10">
        <v>3393.7</v>
      </c>
      <c r="I9123" s="10">
        <v>-97.309999999999945</v>
      </c>
      <c r="J9123" s="10">
        <v>0</v>
      </c>
      <c r="K9123" s="10">
        <v>0</v>
      </c>
      <c r="L9123" s="10">
        <v>0</v>
      </c>
      <c r="M9123" s="10">
        <v>0</v>
      </c>
      <c r="N9123" s="10">
        <v>0</v>
      </c>
    </row>
    <row r="9124" spans="1:14" x14ac:dyDescent="0.25">
      <c r="A9124" s="9" t="s">
        <v>1049</v>
      </c>
      <c r="B9124" s="9" t="s">
        <v>37</v>
      </c>
      <c r="C9124" s="9" t="s">
        <v>29</v>
      </c>
      <c r="D9124" s="9" t="s">
        <v>27</v>
      </c>
      <c r="E9124" s="10">
        <v>7622.92</v>
      </c>
      <c r="F9124" s="10">
        <v>0</v>
      </c>
      <c r="G9124" s="10">
        <v>7622.92</v>
      </c>
      <c r="H9124" s="10">
        <v>7847.95</v>
      </c>
      <c r="I9124" s="10">
        <v>-225.02999999999975</v>
      </c>
      <c r="J9124" s="10">
        <v>0</v>
      </c>
      <c r="K9124" s="10">
        <v>0</v>
      </c>
      <c r="L9124" s="10">
        <v>0</v>
      </c>
      <c r="M9124" s="10">
        <v>0</v>
      </c>
      <c r="N9124" s="10">
        <v>0</v>
      </c>
    </row>
    <row r="9125" spans="1:14" x14ac:dyDescent="0.25">
      <c r="A9125" s="9" t="s">
        <v>1049</v>
      </c>
      <c r="B9125" s="9" t="s">
        <v>148</v>
      </c>
      <c r="C9125" s="9" t="s">
        <v>39</v>
      </c>
      <c r="D9125" s="9" t="s">
        <v>40</v>
      </c>
      <c r="E9125" s="10">
        <v>-157515.88</v>
      </c>
      <c r="F9125" s="10">
        <v>0</v>
      </c>
      <c r="G9125" s="10">
        <v>-157515.88</v>
      </c>
      <c r="H9125" s="10">
        <v>-157515.88</v>
      </c>
      <c r="I9125" s="10">
        <v>0</v>
      </c>
      <c r="J9125" s="10">
        <v>-1000</v>
      </c>
      <c r="K9125" s="10">
        <v>0</v>
      </c>
      <c r="L9125" s="10">
        <v>-1000</v>
      </c>
      <c r="M9125" s="10">
        <v>-1000</v>
      </c>
      <c r="N9125" s="10">
        <v>0</v>
      </c>
    </row>
    <row r="9126" spans="1:14" x14ac:dyDescent="0.25">
      <c r="A9126" s="9" t="s">
        <v>1049</v>
      </c>
      <c r="B9126" s="9" t="s">
        <v>92</v>
      </c>
      <c r="C9126" s="9" t="s">
        <v>42</v>
      </c>
      <c r="D9126" s="9" t="s">
        <v>43</v>
      </c>
      <c r="E9126" s="10">
        <v>7.66</v>
      </c>
      <c r="F9126" s="10">
        <v>0</v>
      </c>
      <c r="G9126" s="10">
        <v>7.66</v>
      </c>
      <c r="H9126" s="10">
        <v>0</v>
      </c>
      <c r="I9126" s="10">
        <v>7.66</v>
      </c>
      <c r="J9126" s="10">
        <v>90</v>
      </c>
      <c r="K9126" s="10">
        <v>0</v>
      </c>
      <c r="L9126" s="10">
        <v>90</v>
      </c>
      <c r="M9126" s="10">
        <v>0</v>
      </c>
      <c r="N9126" s="10">
        <v>90</v>
      </c>
    </row>
    <row r="9127" spans="1:14" x14ac:dyDescent="0.25">
      <c r="A9127" s="9" t="s">
        <v>1049</v>
      </c>
      <c r="B9127" s="9" t="s">
        <v>141</v>
      </c>
      <c r="C9127" s="9" t="s">
        <v>42</v>
      </c>
      <c r="D9127" s="9" t="s">
        <v>43</v>
      </c>
      <c r="E9127" s="10">
        <v>119.62</v>
      </c>
      <c r="F9127" s="10">
        <v>99.683168316831683</v>
      </c>
      <c r="G9127" s="10">
        <v>19.936831683168322</v>
      </c>
      <c r="H9127" s="10">
        <v>100.68</v>
      </c>
      <c r="I9127" s="10">
        <v>18.939999999999998</v>
      </c>
      <c r="J9127" s="10">
        <v>1200</v>
      </c>
      <c r="K9127" s="10">
        <v>1000</v>
      </c>
      <c r="L9127" s="10">
        <v>200</v>
      </c>
      <c r="M9127" s="10">
        <v>1010</v>
      </c>
      <c r="N9127" s="10">
        <v>190</v>
      </c>
    </row>
    <row r="9128" spans="1:14" x14ac:dyDescent="0.25">
      <c r="A9128" s="9" t="s">
        <v>1049</v>
      </c>
      <c r="B9128" s="9" t="s">
        <v>142</v>
      </c>
      <c r="C9128" s="9" t="s">
        <v>42</v>
      </c>
      <c r="D9128" s="9" t="s">
        <v>43</v>
      </c>
      <c r="E9128" s="10">
        <v>834.36</v>
      </c>
      <c r="F9128" s="10">
        <v>820.67980295566497</v>
      </c>
      <c r="G9128" s="10">
        <v>13.680197044335046</v>
      </c>
      <c r="H9128" s="10">
        <v>832.99</v>
      </c>
      <c r="I9128" s="10">
        <v>1.3700000000000045</v>
      </c>
      <c r="J9128" s="10">
        <v>12200</v>
      </c>
      <c r="K9128" s="10">
        <v>12000</v>
      </c>
      <c r="L9128" s="10">
        <v>200</v>
      </c>
      <c r="M9128" s="10">
        <v>12180</v>
      </c>
      <c r="N9128" s="10">
        <v>20</v>
      </c>
    </row>
    <row r="9129" spans="1:14" x14ac:dyDescent="0.25">
      <c r="A9129" s="9" t="s">
        <v>1049</v>
      </c>
      <c r="B9129" s="9" t="s">
        <v>44</v>
      </c>
      <c r="C9129" s="9" t="s">
        <v>42</v>
      </c>
      <c r="D9129" s="9" t="s">
        <v>43</v>
      </c>
      <c r="E9129" s="10">
        <v>987.91</v>
      </c>
      <c r="F9129" s="10">
        <v>983.00497512437812</v>
      </c>
      <c r="G9129" s="10">
        <v>4.905024875621848</v>
      </c>
      <c r="H9129" s="10">
        <v>987.92</v>
      </c>
      <c r="I9129" s="10">
        <v>-9.9999999999909051E-3</v>
      </c>
      <c r="J9129" s="10">
        <v>1005</v>
      </c>
      <c r="K9129" s="10">
        <v>1000</v>
      </c>
      <c r="L9129" s="10">
        <v>5</v>
      </c>
      <c r="M9129" s="10">
        <v>1005</v>
      </c>
      <c r="N9129" s="10">
        <v>0</v>
      </c>
    </row>
    <row r="9130" spans="1:14" x14ac:dyDescent="0.25">
      <c r="A9130" s="9" t="s">
        <v>1049</v>
      </c>
      <c r="B9130" s="9" t="s">
        <v>143</v>
      </c>
      <c r="C9130" s="9" t="s">
        <v>42</v>
      </c>
      <c r="D9130" s="9" t="s">
        <v>43</v>
      </c>
      <c r="E9130" s="10">
        <v>1590.15</v>
      </c>
      <c r="F9130" s="10">
        <v>1564.07881773399</v>
      </c>
      <c r="G9130" s="10">
        <v>26.071182266010055</v>
      </c>
      <c r="H9130" s="10">
        <v>1587.54</v>
      </c>
      <c r="I9130" s="10">
        <v>2.6100000000001273</v>
      </c>
      <c r="J9130" s="10">
        <v>12200</v>
      </c>
      <c r="K9130" s="10">
        <v>12000</v>
      </c>
      <c r="L9130" s="10">
        <v>200</v>
      </c>
      <c r="M9130" s="10">
        <v>12180</v>
      </c>
      <c r="N9130" s="10">
        <v>20</v>
      </c>
    </row>
    <row r="9131" spans="1:14" x14ac:dyDescent="0.25">
      <c r="A9131" s="9" t="s">
        <v>1049</v>
      </c>
      <c r="B9131" s="9" t="s">
        <v>144</v>
      </c>
      <c r="C9131" s="9" t="s">
        <v>42</v>
      </c>
      <c r="D9131" s="9" t="s">
        <v>43</v>
      </c>
      <c r="E9131" s="10">
        <v>2216.98</v>
      </c>
      <c r="F9131" s="10">
        <v>2180.6403940886698</v>
      </c>
      <c r="G9131" s="10">
        <v>36.339605911330182</v>
      </c>
      <c r="H9131" s="10">
        <v>2213.35</v>
      </c>
      <c r="I9131" s="10">
        <v>3.6300000000001091</v>
      </c>
      <c r="J9131" s="10">
        <v>12200</v>
      </c>
      <c r="K9131" s="10">
        <v>12000</v>
      </c>
      <c r="L9131" s="10">
        <v>200</v>
      </c>
      <c r="M9131" s="10">
        <v>12180</v>
      </c>
      <c r="N9131" s="10">
        <v>20</v>
      </c>
    </row>
    <row r="9132" spans="1:14" x14ac:dyDescent="0.25">
      <c r="A9132" s="9" t="s">
        <v>1049</v>
      </c>
      <c r="B9132" s="9" t="s">
        <v>84</v>
      </c>
      <c r="C9132" s="9" t="s">
        <v>42</v>
      </c>
      <c r="D9132" s="9" t="s">
        <v>43</v>
      </c>
      <c r="E9132" s="10">
        <v>4973.4799999999996</v>
      </c>
      <c r="F9132" s="10">
        <v>4875.9607843137246</v>
      </c>
      <c r="G9132" s="10">
        <v>97.519215686274947</v>
      </c>
      <c r="H9132" s="10">
        <v>4973.4799999999996</v>
      </c>
      <c r="I9132" s="10">
        <v>0</v>
      </c>
      <c r="J9132" s="10">
        <v>12240</v>
      </c>
      <c r="K9132" s="10">
        <v>12000</v>
      </c>
      <c r="L9132" s="10">
        <v>240</v>
      </c>
      <c r="M9132" s="10">
        <v>12240</v>
      </c>
      <c r="N9132" s="10">
        <v>0</v>
      </c>
    </row>
    <row r="9133" spans="1:14" x14ac:dyDescent="0.25">
      <c r="A9133" s="9" t="s">
        <v>1049</v>
      </c>
      <c r="B9133" s="9" t="s">
        <v>136</v>
      </c>
      <c r="C9133" s="9" t="s">
        <v>42</v>
      </c>
      <c r="D9133" s="9" t="s">
        <v>43</v>
      </c>
      <c r="E9133" s="10">
        <v>6576.71</v>
      </c>
      <c r="F9133" s="10">
        <v>6479.5172413793107</v>
      </c>
      <c r="G9133" s="10">
        <v>97.192758620689347</v>
      </c>
      <c r="H9133" s="10">
        <v>6576.71</v>
      </c>
      <c r="I9133" s="10">
        <v>0</v>
      </c>
      <c r="J9133" s="10">
        <v>12180</v>
      </c>
      <c r="K9133" s="10">
        <v>12000</v>
      </c>
      <c r="L9133" s="10">
        <v>180</v>
      </c>
      <c r="M9133" s="10">
        <v>12180</v>
      </c>
      <c r="N9133" s="10">
        <v>0</v>
      </c>
    </row>
    <row r="9134" spans="1:14" x14ac:dyDescent="0.25">
      <c r="A9134" s="9" t="s">
        <v>1049</v>
      </c>
      <c r="B9134" s="9" t="s">
        <v>137</v>
      </c>
      <c r="C9134" s="9" t="s">
        <v>42</v>
      </c>
      <c r="D9134" s="9" t="s">
        <v>43</v>
      </c>
      <c r="E9134" s="10">
        <v>8059.1</v>
      </c>
      <c r="F9134" s="10">
        <v>7940</v>
      </c>
      <c r="G9134" s="10">
        <v>119.10000000000036</v>
      </c>
      <c r="H9134" s="10">
        <v>8059.1</v>
      </c>
      <c r="I9134" s="10">
        <v>0</v>
      </c>
      <c r="J9134" s="10">
        <v>1015</v>
      </c>
      <c r="K9134" s="10">
        <v>1000</v>
      </c>
      <c r="L9134" s="10">
        <v>15</v>
      </c>
      <c r="M9134" s="10">
        <v>1015</v>
      </c>
      <c r="N9134" s="10">
        <v>0</v>
      </c>
    </row>
    <row r="9135" spans="1:14" x14ac:dyDescent="0.25">
      <c r="A9135" s="9" t="s">
        <v>1049</v>
      </c>
      <c r="B9135" s="9" t="s">
        <v>50</v>
      </c>
      <c r="C9135" s="9" t="s">
        <v>42</v>
      </c>
      <c r="D9135" s="9" t="s">
        <v>43</v>
      </c>
      <c r="E9135" s="10">
        <v>16093</v>
      </c>
      <c r="F9135" s="10">
        <v>15960</v>
      </c>
      <c r="G9135" s="10">
        <v>133</v>
      </c>
      <c r="H9135" s="10">
        <v>16039.8</v>
      </c>
      <c r="I9135" s="10">
        <v>53.200000000000728</v>
      </c>
      <c r="J9135" s="10">
        <v>12100</v>
      </c>
      <c r="K9135" s="10">
        <v>12000</v>
      </c>
      <c r="L9135" s="10">
        <v>100</v>
      </c>
      <c r="M9135" s="10">
        <v>12060</v>
      </c>
      <c r="N9135" s="10">
        <v>40</v>
      </c>
    </row>
    <row r="9136" spans="1:14" x14ac:dyDescent="0.25">
      <c r="A9136" s="9" t="s">
        <v>1049</v>
      </c>
      <c r="B9136" s="9" t="s">
        <v>103</v>
      </c>
      <c r="C9136" s="9" t="s">
        <v>42</v>
      </c>
      <c r="D9136" s="9" t="s">
        <v>43</v>
      </c>
      <c r="E9136" s="10">
        <v>57975.05</v>
      </c>
      <c r="F9136" s="10">
        <v>57401.039603960395</v>
      </c>
      <c r="G9136" s="10">
        <v>574.01039603960817</v>
      </c>
      <c r="H9136" s="10">
        <v>57975.05</v>
      </c>
      <c r="I9136" s="10">
        <v>0</v>
      </c>
      <c r="J9136" s="10">
        <v>12120</v>
      </c>
      <c r="K9136" s="10">
        <v>12000</v>
      </c>
      <c r="L9136" s="10">
        <v>120</v>
      </c>
      <c r="M9136" s="10">
        <v>12120</v>
      </c>
      <c r="N9136" s="10">
        <v>0</v>
      </c>
    </row>
    <row r="9137" spans="1:14" x14ac:dyDescent="0.25">
      <c r="A9137" s="9" t="s">
        <v>1049</v>
      </c>
      <c r="B9137" s="9" t="s">
        <v>146</v>
      </c>
      <c r="C9137" s="9" t="s">
        <v>42</v>
      </c>
      <c r="D9137" s="9" t="s">
        <v>53</v>
      </c>
      <c r="E9137" s="10">
        <v>40772.92</v>
      </c>
      <c r="F9137" s="10">
        <v>41032.4926686217</v>
      </c>
      <c r="G9137" s="10">
        <v>-259.57266862170218</v>
      </c>
      <c r="H9137" s="10">
        <v>41976.24</v>
      </c>
      <c r="I9137" s="10">
        <v>-1203.3199999999997</v>
      </c>
      <c r="J9137" s="10">
        <v>8943</v>
      </c>
      <c r="K9137" s="10">
        <v>9000</v>
      </c>
      <c r="L9137" s="10">
        <v>-57</v>
      </c>
      <c r="M9137" s="10">
        <v>9207</v>
      </c>
      <c r="N9137" s="10">
        <v>-264</v>
      </c>
    </row>
    <row r="9138" spans="1:14" x14ac:dyDescent="0.25">
      <c r="A9138" s="9" t="s">
        <v>1049</v>
      </c>
      <c r="B9138" s="9" t="s">
        <v>54</v>
      </c>
      <c r="C9138" s="9" t="s">
        <v>42</v>
      </c>
      <c r="D9138" s="9" t="s">
        <v>55</v>
      </c>
      <c r="E9138" s="10">
        <v>605.88</v>
      </c>
      <c r="F9138" s="10">
        <v>594</v>
      </c>
      <c r="G9138" s="10">
        <v>11.879999999999995</v>
      </c>
      <c r="H9138" s="10">
        <v>605.88</v>
      </c>
      <c r="I9138" s="10">
        <v>0</v>
      </c>
      <c r="J9138" s="10">
        <v>110.16</v>
      </c>
      <c r="K9138" s="10">
        <v>108</v>
      </c>
      <c r="L9138" s="10">
        <v>2.1599999999999966</v>
      </c>
      <c r="M9138" s="10">
        <v>110.16</v>
      </c>
      <c r="N9138" s="10">
        <v>0</v>
      </c>
    </row>
    <row r="9139" spans="1:14" x14ac:dyDescent="0.25">
      <c r="A9139" s="9" t="s">
        <v>1050</v>
      </c>
      <c r="B9139" s="9" t="s">
        <v>25</v>
      </c>
      <c r="C9139" s="9" t="s">
        <v>26</v>
      </c>
      <c r="D9139" s="9" t="s">
        <v>27</v>
      </c>
      <c r="E9139" s="10">
        <v>4178.41</v>
      </c>
      <c r="F9139" s="10">
        <v>0</v>
      </c>
      <c r="G9139" s="10">
        <v>4178.41</v>
      </c>
      <c r="H9139" s="10">
        <v>0</v>
      </c>
      <c r="I9139" s="10">
        <v>4178.41</v>
      </c>
      <c r="J9139" s="10">
        <v>0</v>
      </c>
      <c r="K9139" s="10">
        <v>0</v>
      </c>
      <c r="L9139" s="10">
        <v>0</v>
      </c>
      <c r="M9139" s="10">
        <v>0</v>
      </c>
      <c r="N9139" s="10">
        <v>0</v>
      </c>
    </row>
    <row r="9140" spans="1:14" x14ac:dyDescent="0.25">
      <c r="A9140" s="9" t="s">
        <v>1050</v>
      </c>
      <c r="B9140" s="9" t="s">
        <v>28</v>
      </c>
      <c r="C9140" s="9" t="s">
        <v>29</v>
      </c>
      <c r="D9140" s="9" t="s">
        <v>27</v>
      </c>
      <c r="E9140" s="10">
        <v>3.38</v>
      </c>
      <c r="F9140" s="10">
        <v>0</v>
      </c>
      <c r="G9140" s="10">
        <v>3.38</v>
      </c>
      <c r="H9140" s="10">
        <v>3.48</v>
      </c>
      <c r="I9140" s="10">
        <v>-0.10000000000000009</v>
      </c>
      <c r="J9140" s="10">
        <v>0</v>
      </c>
      <c r="K9140" s="10">
        <v>0</v>
      </c>
      <c r="L9140" s="10">
        <v>0</v>
      </c>
      <c r="M9140" s="10">
        <v>0</v>
      </c>
      <c r="N9140" s="10">
        <v>0</v>
      </c>
    </row>
    <row r="9141" spans="1:14" x14ac:dyDescent="0.25">
      <c r="A9141" s="9" t="s">
        <v>1050</v>
      </c>
      <c r="B9141" s="9" t="s">
        <v>30</v>
      </c>
      <c r="C9141" s="9" t="s">
        <v>29</v>
      </c>
      <c r="D9141" s="9" t="s">
        <v>27</v>
      </c>
      <c r="E9141" s="10">
        <v>78.89</v>
      </c>
      <c r="F9141" s="10">
        <v>0</v>
      </c>
      <c r="G9141" s="10">
        <v>78.89</v>
      </c>
      <c r="H9141" s="10">
        <v>81.209999999999994</v>
      </c>
      <c r="I9141" s="10">
        <v>-2.3199999999999932</v>
      </c>
      <c r="J9141" s="10">
        <v>0</v>
      </c>
      <c r="K9141" s="10">
        <v>0</v>
      </c>
      <c r="L9141" s="10">
        <v>0</v>
      </c>
      <c r="M9141" s="10">
        <v>0</v>
      </c>
      <c r="N9141" s="10">
        <v>0</v>
      </c>
    </row>
    <row r="9142" spans="1:14" x14ac:dyDescent="0.25">
      <c r="A9142" s="9" t="s">
        <v>1050</v>
      </c>
      <c r="B9142" s="9" t="s">
        <v>31</v>
      </c>
      <c r="C9142" s="9" t="s">
        <v>29</v>
      </c>
      <c r="D9142" s="9" t="s">
        <v>27</v>
      </c>
      <c r="E9142" s="10">
        <v>529.69000000000005</v>
      </c>
      <c r="F9142" s="10">
        <v>0</v>
      </c>
      <c r="G9142" s="10">
        <v>529.69000000000005</v>
      </c>
      <c r="H9142" s="10">
        <v>545.24</v>
      </c>
      <c r="I9142" s="10">
        <v>-15.549999999999955</v>
      </c>
      <c r="J9142" s="10">
        <v>0</v>
      </c>
      <c r="K9142" s="10">
        <v>0</v>
      </c>
      <c r="L9142" s="10">
        <v>0</v>
      </c>
      <c r="M9142" s="10">
        <v>0</v>
      </c>
      <c r="N9142" s="10">
        <v>0</v>
      </c>
    </row>
    <row r="9143" spans="1:14" x14ac:dyDescent="0.25">
      <c r="A9143" s="9" t="s">
        <v>1050</v>
      </c>
      <c r="B9143" s="9" t="s">
        <v>32</v>
      </c>
      <c r="C9143" s="9" t="s">
        <v>33</v>
      </c>
      <c r="D9143" s="9" t="s">
        <v>27</v>
      </c>
      <c r="E9143" s="10">
        <v>705.37</v>
      </c>
      <c r="F9143" s="10">
        <v>0</v>
      </c>
      <c r="G9143" s="10">
        <v>705.37</v>
      </c>
      <c r="H9143" s="10">
        <v>881.72</v>
      </c>
      <c r="I9143" s="10">
        <v>-176.35000000000002</v>
      </c>
      <c r="J9143" s="10">
        <v>2</v>
      </c>
      <c r="K9143" s="10">
        <v>0</v>
      </c>
      <c r="L9143" s="10">
        <v>2</v>
      </c>
      <c r="M9143" s="10">
        <v>2.5</v>
      </c>
      <c r="N9143" s="10">
        <v>-0.5</v>
      </c>
    </row>
    <row r="9144" spans="1:14" x14ac:dyDescent="0.25">
      <c r="A9144" s="9" t="s">
        <v>1050</v>
      </c>
      <c r="B9144" s="9" t="s">
        <v>34</v>
      </c>
      <c r="C9144" s="9" t="s">
        <v>33</v>
      </c>
      <c r="D9144" s="9" t="s">
        <v>27</v>
      </c>
      <c r="E9144" s="10">
        <v>2424.7399999999998</v>
      </c>
      <c r="F9144" s="10">
        <v>0</v>
      </c>
      <c r="G9144" s="10">
        <v>2424.7399999999998</v>
      </c>
      <c r="H9144" s="10">
        <v>3030.95</v>
      </c>
      <c r="I9144" s="10">
        <v>-606.21</v>
      </c>
      <c r="J9144" s="10">
        <v>2</v>
      </c>
      <c r="K9144" s="10">
        <v>0</v>
      </c>
      <c r="L9144" s="10">
        <v>2</v>
      </c>
      <c r="M9144" s="10">
        <v>2.5</v>
      </c>
      <c r="N9144" s="10">
        <v>-0.5</v>
      </c>
    </row>
    <row r="9145" spans="1:14" x14ac:dyDescent="0.25">
      <c r="A9145" s="9" t="s">
        <v>1050</v>
      </c>
      <c r="B9145" s="9" t="s">
        <v>35</v>
      </c>
      <c r="C9145" s="9" t="s">
        <v>33</v>
      </c>
      <c r="D9145" s="9" t="s">
        <v>27</v>
      </c>
      <c r="E9145" s="10">
        <v>2623.42</v>
      </c>
      <c r="F9145" s="10">
        <v>0</v>
      </c>
      <c r="G9145" s="10">
        <v>2623.42</v>
      </c>
      <c r="H9145" s="10">
        <v>3279.28</v>
      </c>
      <c r="I9145" s="10">
        <v>-655.86000000000013</v>
      </c>
      <c r="J9145" s="10">
        <v>42</v>
      </c>
      <c r="K9145" s="10">
        <v>0</v>
      </c>
      <c r="L9145" s="10">
        <v>42</v>
      </c>
      <c r="M9145" s="10">
        <v>52.5</v>
      </c>
      <c r="N9145" s="10">
        <v>-10.5</v>
      </c>
    </row>
    <row r="9146" spans="1:14" x14ac:dyDescent="0.25">
      <c r="A9146" s="9" t="s">
        <v>1050</v>
      </c>
      <c r="B9146" s="9" t="s">
        <v>36</v>
      </c>
      <c r="C9146" s="9" t="s">
        <v>29</v>
      </c>
      <c r="D9146" s="9" t="s">
        <v>27</v>
      </c>
      <c r="E9146" s="10">
        <v>5934.46</v>
      </c>
      <c r="F9146" s="10">
        <v>0</v>
      </c>
      <c r="G9146" s="10">
        <v>5934.46</v>
      </c>
      <c r="H9146" s="10">
        <v>6108.66</v>
      </c>
      <c r="I9146" s="10">
        <v>-174.19999999999982</v>
      </c>
      <c r="J9146" s="10">
        <v>0</v>
      </c>
      <c r="K9146" s="10">
        <v>0</v>
      </c>
      <c r="L9146" s="10">
        <v>0</v>
      </c>
      <c r="M9146" s="10">
        <v>0</v>
      </c>
      <c r="N9146" s="10">
        <v>0</v>
      </c>
    </row>
    <row r="9147" spans="1:14" x14ac:dyDescent="0.25">
      <c r="A9147" s="9" t="s">
        <v>1050</v>
      </c>
      <c r="B9147" s="9" t="s">
        <v>37</v>
      </c>
      <c r="C9147" s="9" t="s">
        <v>29</v>
      </c>
      <c r="D9147" s="9" t="s">
        <v>27</v>
      </c>
      <c r="E9147" s="10">
        <v>13723.48</v>
      </c>
      <c r="F9147" s="10">
        <v>0</v>
      </c>
      <c r="G9147" s="10">
        <v>13723.48</v>
      </c>
      <c r="H9147" s="10">
        <v>14126.32</v>
      </c>
      <c r="I9147" s="10">
        <v>-402.84000000000015</v>
      </c>
      <c r="J9147" s="10">
        <v>0</v>
      </c>
      <c r="K9147" s="10">
        <v>0</v>
      </c>
      <c r="L9147" s="10">
        <v>0</v>
      </c>
      <c r="M9147" s="10">
        <v>0</v>
      </c>
      <c r="N9147" s="10">
        <v>0</v>
      </c>
    </row>
    <row r="9148" spans="1:14" x14ac:dyDescent="0.25">
      <c r="A9148" s="9" t="s">
        <v>1050</v>
      </c>
      <c r="B9148" s="9" t="s">
        <v>148</v>
      </c>
      <c r="C9148" s="9" t="s">
        <v>39</v>
      </c>
      <c r="D9148" s="9" t="s">
        <v>40</v>
      </c>
      <c r="E9148" s="10">
        <v>-283528.58</v>
      </c>
      <c r="F9148" s="10">
        <v>0</v>
      </c>
      <c r="G9148" s="10">
        <v>-283528.58</v>
      </c>
      <c r="H9148" s="10">
        <v>-283528.58</v>
      </c>
      <c r="I9148" s="10">
        <v>0</v>
      </c>
      <c r="J9148" s="10">
        <v>-1800</v>
      </c>
      <c r="K9148" s="10">
        <v>0</v>
      </c>
      <c r="L9148" s="10">
        <v>-1800</v>
      </c>
      <c r="M9148" s="10">
        <v>-1800</v>
      </c>
      <c r="N9148" s="10">
        <v>0</v>
      </c>
    </row>
    <row r="9149" spans="1:14" x14ac:dyDescent="0.25">
      <c r="A9149" s="9" t="s">
        <v>1050</v>
      </c>
      <c r="B9149" s="9" t="s">
        <v>92</v>
      </c>
      <c r="C9149" s="9" t="s">
        <v>42</v>
      </c>
      <c r="D9149" s="9" t="s">
        <v>43</v>
      </c>
      <c r="E9149" s="10">
        <v>12.77</v>
      </c>
      <c r="F9149" s="10">
        <v>0</v>
      </c>
      <c r="G9149" s="10">
        <v>12.77</v>
      </c>
      <c r="H9149" s="10">
        <v>0</v>
      </c>
      <c r="I9149" s="10">
        <v>12.77</v>
      </c>
      <c r="J9149" s="10">
        <v>150</v>
      </c>
      <c r="K9149" s="10">
        <v>0</v>
      </c>
      <c r="L9149" s="10">
        <v>150</v>
      </c>
      <c r="M9149" s="10">
        <v>0</v>
      </c>
      <c r="N9149" s="10">
        <v>150</v>
      </c>
    </row>
    <row r="9150" spans="1:14" x14ac:dyDescent="0.25">
      <c r="A9150" s="9" t="s">
        <v>1050</v>
      </c>
      <c r="B9150" s="9" t="s">
        <v>141</v>
      </c>
      <c r="C9150" s="9" t="s">
        <v>42</v>
      </c>
      <c r="D9150" s="9" t="s">
        <v>43</v>
      </c>
      <c r="E9150" s="10">
        <v>181.22</v>
      </c>
      <c r="F9150" s="10">
        <v>179.42574257425741</v>
      </c>
      <c r="G9150" s="10">
        <v>1.7942574257425861</v>
      </c>
      <c r="H9150" s="10">
        <v>181.22</v>
      </c>
      <c r="I9150" s="10">
        <v>0</v>
      </c>
      <c r="J9150" s="10">
        <v>1818</v>
      </c>
      <c r="K9150" s="10">
        <v>1800</v>
      </c>
      <c r="L9150" s="10">
        <v>18</v>
      </c>
      <c r="M9150" s="10">
        <v>1818</v>
      </c>
      <c r="N9150" s="10">
        <v>0</v>
      </c>
    </row>
    <row r="9151" spans="1:14" x14ac:dyDescent="0.25">
      <c r="A9151" s="9" t="s">
        <v>1050</v>
      </c>
      <c r="B9151" s="9" t="s">
        <v>142</v>
      </c>
      <c r="C9151" s="9" t="s">
        <v>42</v>
      </c>
      <c r="D9151" s="9" t="s">
        <v>43</v>
      </c>
      <c r="E9151" s="10">
        <v>1484.06</v>
      </c>
      <c r="F9151" s="10">
        <v>1477.2216748768474</v>
      </c>
      <c r="G9151" s="10">
        <v>6.8383251231525719</v>
      </c>
      <c r="H9151" s="10">
        <v>1499.38</v>
      </c>
      <c r="I9151" s="10">
        <v>-15.320000000000164</v>
      </c>
      <c r="J9151" s="10">
        <v>21700</v>
      </c>
      <c r="K9151" s="10">
        <v>21600</v>
      </c>
      <c r="L9151" s="10">
        <v>100</v>
      </c>
      <c r="M9151" s="10">
        <v>21924</v>
      </c>
      <c r="N9151" s="10">
        <v>-224</v>
      </c>
    </row>
    <row r="9152" spans="1:14" x14ac:dyDescent="0.25">
      <c r="A9152" s="9" t="s">
        <v>1050</v>
      </c>
      <c r="B9152" s="9" t="s">
        <v>44</v>
      </c>
      <c r="C9152" s="9" t="s">
        <v>42</v>
      </c>
      <c r="D9152" s="9" t="s">
        <v>43</v>
      </c>
      <c r="E9152" s="10">
        <v>1787.1</v>
      </c>
      <c r="F9152" s="10">
        <v>1769.4029850746269</v>
      </c>
      <c r="G9152" s="10">
        <v>17.697014925372969</v>
      </c>
      <c r="H9152" s="10">
        <v>1778.25</v>
      </c>
      <c r="I9152" s="10">
        <v>8.8499999999999091</v>
      </c>
      <c r="J9152" s="10">
        <v>1818</v>
      </c>
      <c r="K9152" s="10">
        <v>1800</v>
      </c>
      <c r="L9152" s="10">
        <v>18</v>
      </c>
      <c r="M9152" s="10">
        <v>1809</v>
      </c>
      <c r="N9152" s="10">
        <v>9</v>
      </c>
    </row>
    <row r="9153" spans="1:14" x14ac:dyDescent="0.25">
      <c r="A9153" s="9" t="s">
        <v>1050</v>
      </c>
      <c r="B9153" s="9" t="s">
        <v>143</v>
      </c>
      <c r="C9153" s="9" t="s">
        <v>42</v>
      </c>
      <c r="D9153" s="9" t="s">
        <v>43</v>
      </c>
      <c r="E9153" s="10">
        <v>2828.38</v>
      </c>
      <c r="F9153" s="10">
        <v>2815.3399014778324</v>
      </c>
      <c r="G9153" s="10">
        <v>13.040098522167682</v>
      </c>
      <c r="H9153" s="10">
        <v>2857.57</v>
      </c>
      <c r="I9153" s="10">
        <v>-29.190000000000055</v>
      </c>
      <c r="J9153" s="10">
        <v>21700</v>
      </c>
      <c r="K9153" s="10">
        <v>21600</v>
      </c>
      <c r="L9153" s="10">
        <v>100</v>
      </c>
      <c r="M9153" s="10">
        <v>21924</v>
      </c>
      <c r="N9153" s="10">
        <v>-224</v>
      </c>
    </row>
    <row r="9154" spans="1:14" x14ac:dyDescent="0.25">
      <c r="A9154" s="9" t="s">
        <v>1050</v>
      </c>
      <c r="B9154" s="9" t="s">
        <v>144</v>
      </c>
      <c r="C9154" s="9" t="s">
        <v>42</v>
      </c>
      <c r="D9154" s="9" t="s">
        <v>43</v>
      </c>
      <c r="E9154" s="10">
        <v>3943.32</v>
      </c>
      <c r="F9154" s="10">
        <v>3925.152709359606</v>
      </c>
      <c r="G9154" s="10">
        <v>18.167290640394185</v>
      </c>
      <c r="H9154" s="10">
        <v>3984.03</v>
      </c>
      <c r="I9154" s="10">
        <v>-40.710000000000036</v>
      </c>
      <c r="J9154" s="10">
        <v>21700</v>
      </c>
      <c r="K9154" s="10">
        <v>21600</v>
      </c>
      <c r="L9154" s="10">
        <v>100</v>
      </c>
      <c r="M9154" s="10">
        <v>21924</v>
      </c>
      <c r="N9154" s="10">
        <v>-224</v>
      </c>
    </row>
    <row r="9155" spans="1:14" x14ac:dyDescent="0.25">
      <c r="A9155" s="9" t="s">
        <v>1050</v>
      </c>
      <c r="B9155" s="9" t="s">
        <v>84</v>
      </c>
      <c r="C9155" s="9" t="s">
        <v>42</v>
      </c>
      <c r="D9155" s="9" t="s">
        <v>43</v>
      </c>
      <c r="E9155" s="10">
        <v>8952.26</v>
      </c>
      <c r="F9155" s="10">
        <v>8776.7254901960787</v>
      </c>
      <c r="G9155" s="10">
        <v>175.53450980392154</v>
      </c>
      <c r="H9155" s="10">
        <v>8952.26</v>
      </c>
      <c r="I9155" s="10">
        <v>0</v>
      </c>
      <c r="J9155" s="10">
        <v>22032</v>
      </c>
      <c r="K9155" s="10">
        <v>21600</v>
      </c>
      <c r="L9155" s="10">
        <v>432</v>
      </c>
      <c r="M9155" s="10">
        <v>22032</v>
      </c>
      <c r="N9155" s="10">
        <v>0</v>
      </c>
    </row>
    <row r="9156" spans="1:14" x14ac:dyDescent="0.25">
      <c r="A9156" s="9" t="s">
        <v>1050</v>
      </c>
      <c r="B9156" s="9" t="s">
        <v>136</v>
      </c>
      <c r="C9156" s="9" t="s">
        <v>42</v>
      </c>
      <c r="D9156" s="9" t="s">
        <v>43</v>
      </c>
      <c r="E9156" s="10">
        <v>11838.08</v>
      </c>
      <c r="F9156" s="10">
        <v>11663.133004926109</v>
      </c>
      <c r="G9156" s="10">
        <v>174.94699507389123</v>
      </c>
      <c r="H9156" s="10">
        <v>11838.08</v>
      </c>
      <c r="I9156" s="10">
        <v>0</v>
      </c>
      <c r="J9156" s="10">
        <v>21924</v>
      </c>
      <c r="K9156" s="10">
        <v>21600</v>
      </c>
      <c r="L9156" s="10">
        <v>324</v>
      </c>
      <c r="M9156" s="10">
        <v>21924</v>
      </c>
      <c r="N9156" s="10">
        <v>0</v>
      </c>
    </row>
    <row r="9157" spans="1:14" x14ac:dyDescent="0.25">
      <c r="A9157" s="9" t="s">
        <v>1050</v>
      </c>
      <c r="B9157" s="9" t="s">
        <v>137</v>
      </c>
      <c r="C9157" s="9" t="s">
        <v>42</v>
      </c>
      <c r="D9157" s="9" t="s">
        <v>43</v>
      </c>
      <c r="E9157" s="10">
        <v>14323.76</v>
      </c>
      <c r="F9157" s="10">
        <v>14292</v>
      </c>
      <c r="G9157" s="10">
        <v>31.760000000000218</v>
      </c>
      <c r="H9157" s="10">
        <v>14506.38</v>
      </c>
      <c r="I9157" s="10">
        <v>-182.61999999999898</v>
      </c>
      <c r="J9157" s="10">
        <v>1804</v>
      </c>
      <c r="K9157" s="10">
        <v>1800</v>
      </c>
      <c r="L9157" s="10">
        <v>4</v>
      </c>
      <c r="M9157" s="10">
        <v>1827</v>
      </c>
      <c r="N9157" s="10">
        <v>-23</v>
      </c>
    </row>
    <row r="9158" spans="1:14" x14ac:dyDescent="0.25">
      <c r="A9158" s="9" t="s">
        <v>1050</v>
      </c>
      <c r="B9158" s="9" t="s">
        <v>50</v>
      </c>
      <c r="C9158" s="9" t="s">
        <v>42</v>
      </c>
      <c r="D9158" s="9" t="s">
        <v>43</v>
      </c>
      <c r="E9158" s="10">
        <v>29127</v>
      </c>
      <c r="F9158" s="10">
        <v>28728</v>
      </c>
      <c r="G9158" s="10">
        <v>399</v>
      </c>
      <c r="H9158" s="10">
        <v>28871.64</v>
      </c>
      <c r="I9158" s="10">
        <v>255.36000000000058</v>
      </c>
      <c r="J9158" s="10">
        <v>21900</v>
      </c>
      <c r="K9158" s="10">
        <v>21600</v>
      </c>
      <c r="L9158" s="10">
        <v>300</v>
      </c>
      <c r="M9158" s="10">
        <v>21708</v>
      </c>
      <c r="N9158" s="10">
        <v>192</v>
      </c>
    </row>
    <row r="9159" spans="1:14" x14ac:dyDescent="0.25">
      <c r="A9159" s="9" t="s">
        <v>1050</v>
      </c>
      <c r="B9159" s="9" t="s">
        <v>103</v>
      </c>
      <c r="C9159" s="9" t="s">
        <v>42</v>
      </c>
      <c r="D9159" s="9" t="s">
        <v>43</v>
      </c>
      <c r="E9159" s="10">
        <v>104355.09</v>
      </c>
      <c r="F9159" s="10">
        <v>103321.87128712871</v>
      </c>
      <c r="G9159" s="10">
        <v>1033.2187128712831</v>
      </c>
      <c r="H9159" s="10">
        <v>104355.09</v>
      </c>
      <c r="I9159" s="10">
        <v>0</v>
      </c>
      <c r="J9159" s="10">
        <v>21816</v>
      </c>
      <c r="K9159" s="10">
        <v>21600</v>
      </c>
      <c r="L9159" s="10">
        <v>216</v>
      </c>
      <c r="M9159" s="10">
        <v>21816</v>
      </c>
      <c r="N9159" s="10">
        <v>0</v>
      </c>
    </row>
    <row r="9160" spans="1:14" x14ac:dyDescent="0.25">
      <c r="A9160" s="9" t="s">
        <v>1050</v>
      </c>
      <c r="B9160" s="9" t="s">
        <v>146</v>
      </c>
      <c r="C9160" s="9" t="s">
        <v>42</v>
      </c>
      <c r="D9160" s="9" t="s">
        <v>53</v>
      </c>
      <c r="E9160" s="10">
        <v>73403.12</v>
      </c>
      <c r="F9160" s="10">
        <v>73858.484848484848</v>
      </c>
      <c r="G9160" s="10">
        <v>-455.3648484848527</v>
      </c>
      <c r="H9160" s="10">
        <v>75557.23</v>
      </c>
      <c r="I9160" s="10">
        <v>-2154.1100000000006</v>
      </c>
      <c r="J9160" s="10">
        <v>16100</v>
      </c>
      <c r="K9160" s="10">
        <v>16199.999999999998</v>
      </c>
      <c r="L9160" s="10">
        <v>-99.999999999998181</v>
      </c>
      <c r="M9160" s="10">
        <v>16572.599999999999</v>
      </c>
      <c r="N9160" s="10">
        <v>-472.59999999999854</v>
      </c>
    </row>
    <row r="9161" spans="1:14" x14ac:dyDescent="0.25">
      <c r="A9161" s="9" t="s">
        <v>1050</v>
      </c>
      <c r="B9161" s="9" t="s">
        <v>54</v>
      </c>
      <c r="C9161" s="9" t="s">
        <v>42</v>
      </c>
      <c r="D9161" s="9" t="s">
        <v>55</v>
      </c>
      <c r="E9161" s="10">
        <v>1090.58</v>
      </c>
      <c r="F9161" s="10">
        <v>1069.1960784313726</v>
      </c>
      <c r="G9161" s="10">
        <v>21.383921568627329</v>
      </c>
      <c r="H9161" s="10">
        <v>1090.58</v>
      </c>
      <c r="I9161" s="10">
        <v>0</v>
      </c>
      <c r="J9161" s="10">
        <v>198.28800000000001</v>
      </c>
      <c r="K9161" s="10">
        <v>194.40000000000003</v>
      </c>
      <c r="L9161" s="10">
        <v>3.8879999999999768</v>
      </c>
      <c r="M9161" s="10">
        <v>198.28800000000001</v>
      </c>
      <c r="N9161" s="10">
        <v>0</v>
      </c>
    </row>
    <row r="9162" spans="1:14" x14ac:dyDescent="0.25">
      <c r="A9162" s="9" t="s">
        <v>1051</v>
      </c>
      <c r="B9162" s="9" t="s">
        <v>25</v>
      </c>
      <c r="C9162" s="9" t="s">
        <v>26</v>
      </c>
      <c r="D9162" s="9" t="s">
        <v>27</v>
      </c>
      <c r="E9162" s="10">
        <v>-513.42999999999995</v>
      </c>
      <c r="F9162" s="10">
        <v>0</v>
      </c>
      <c r="G9162" s="10">
        <v>-513.42999999999995</v>
      </c>
      <c r="H9162" s="10">
        <v>0</v>
      </c>
      <c r="I9162" s="10">
        <v>-513.42999999999995</v>
      </c>
      <c r="J9162" s="10">
        <v>0</v>
      </c>
      <c r="K9162" s="10">
        <v>0</v>
      </c>
      <c r="L9162" s="10">
        <v>0</v>
      </c>
      <c r="M9162" s="10">
        <v>0</v>
      </c>
      <c r="N9162" s="10">
        <v>0</v>
      </c>
    </row>
    <row r="9163" spans="1:14" x14ac:dyDescent="0.25">
      <c r="A9163" s="9" t="s">
        <v>1051</v>
      </c>
      <c r="B9163" s="9" t="s">
        <v>28</v>
      </c>
      <c r="C9163" s="9" t="s">
        <v>29</v>
      </c>
      <c r="D9163" s="9" t="s">
        <v>27</v>
      </c>
      <c r="E9163" s="10">
        <v>0.05</v>
      </c>
      <c r="F9163" s="10">
        <v>0</v>
      </c>
      <c r="G9163" s="10">
        <v>0.05</v>
      </c>
      <c r="H9163" s="10">
        <v>0.05</v>
      </c>
      <c r="I9163" s="10">
        <v>0</v>
      </c>
      <c r="J9163" s="10">
        <v>0</v>
      </c>
      <c r="K9163" s="10">
        <v>0</v>
      </c>
      <c r="L9163" s="10">
        <v>0</v>
      </c>
      <c r="M9163" s="10">
        <v>0</v>
      </c>
      <c r="N9163" s="10">
        <v>0</v>
      </c>
    </row>
    <row r="9164" spans="1:14" x14ac:dyDescent="0.25">
      <c r="A9164" s="9" t="s">
        <v>1051</v>
      </c>
      <c r="B9164" s="9" t="s">
        <v>30</v>
      </c>
      <c r="C9164" s="9" t="s">
        <v>29</v>
      </c>
      <c r="D9164" s="9" t="s">
        <v>27</v>
      </c>
      <c r="E9164" s="10">
        <v>1.06</v>
      </c>
      <c r="F9164" s="10">
        <v>0</v>
      </c>
      <c r="G9164" s="10">
        <v>1.06</v>
      </c>
      <c r="H9164" s="10">
        <v>1.07</v>
      </c>
      <c r="I9164" s="10">
        <v>-1.0000000000000009E-2</v>
      </c>
      <c r="J9164" s="10">
        <v>0</v>
      </c>
      <c r="K9164" s="10">
        <v>0</v>
      </c>
      <c r="L9164" s="10">
        <v>0</v>
      </c>
      <c r="M9164" s="10">
        <v>0</v>
      </c>
      <c r="N9164" s="10">
        <v>0</v>
      </c>
    </row>
    <row r="9165" spans="1:14" x14ac:dyDescent="0.25">
      <c r="A9165" s="9" t="s">
        <v>1051</v>
      </c>
      <c r="B9165" s="9" t="s">
        <v>31</v>
      </c>
      <c r="C9165" s="9" t="s">
        <v>29</v>
      </c>
      <c r="D9165" s="9" t="s">
        <v>27</v>
      </c>
      <c r="E9165" s="10">
        <v>7.11</v>
      </c>
      <c r="F9165" s="10">
        <v>0</v>
      </c>
      <c r="G9165" s="10">
        <v>7.11</v>
      </c>
      <c r="H9165" s="10">
        <v>7.18</v>
      </c>
      <c r="I9165" s="10">
        <v>-6.9999999999999396E-2</v>
      </c>
      <c r="J9165" s="10">
        <v>0</v>
      </c>
      <c r="K9165" s="10">
        <v>0</v>
      </c>
      <c r="L9165" s="10">
        <v>0</v>
      </c>
      <c r="M9165" s="10">
        <v>0</v>
      </c>
      <c r="N9165" s="10">
        <v>0</v>
      </c>
    </row>
    <row r="9166" spans="1:14" x14ac:dyDescent="0.25">
      <c r="A9166" s="9" t="s">
        <v>1051</v>
      </c>
      <c r="B9166" s="9" t="s">
        <v>32</v>
      </c>
      <c r="C9166" s="9" t="s">
        <v>33</v>
      </c>
      <c r="D9166" s="9" t="s">
        <v>27</v>
      </c>
      <c r="E9166" s="10">
        <v>88.17</v>
      </c>
      <c r="F9166" s="10">
        <v>0</v>
      </c>
      <c r="G9166" s="10">
        <v>88.17</v>
      </c>
      <c r="H9166" s="10">
        <v>11.76</v>
      </c>
      <c r="I9166" s="10">
        <v>76.41</v>
      </c>
      <c r="J9166" s="10">
        <v>0.25</v>
      </c>
      <c r="K9166" s="10">
        <v>0</v>
      </c>
      <c r="L9166" s="10">
        <v>0.25</v>
      </c>
      <c r="M9166" s="10">
        <v>3.3000000000000002E-2</v>
      </c>
      <c r="N9166" s="10">
        <v>0.217</v>
      </c>
    </row>
    <row r="9167" spans="1:14" x14ac:dyDescent="0.25">
      <c r="A9167" s="9" t="s">
        <v>1051</v>
      </c>
      <c r="B9167" s="9" t="s">
        <v>34</v>
      </c>
      <c r="C9167" s="9" t="s">
        <v>33</v>
      </c>
      <c r="D9167" s="9" t="s">
        <v>27</v>
      </c>
      <c r="E9167" s="10">
        <v>303.08999999999997</v>
      </c>
      <c r="F9167" s="10">
        <v>0</v>
      </c>
      <c r="G9167" s="10">
        <v>303.08999999999997</v>
      </c>
      <c r="H9167" s="10">
        <v>40.409999999999997</v>
      </c>
      <c r="I9167" s="10">
        <v>262.67999999999995</v>
      </c>
      <c r="J9167" s="10">
        <v>0.25</v>
      </c>
      <c r="K9167" s="10">
        <v>0</v>
      </c>
      <c r="L9167" s="10">
        <v>0.25</v>
      </c>
      <c r="M9167" s="10">
        <v>3.3000000000000002E-2</v>
      </c>
      <c r="N9167" s="10">
        <v>0.217</v>
      </c>
    </row>
    <row r="9168" spans="1:14" x14ac:dyDescent="0.25">
      <c r="A9168" s="9" t="s">
        <v>1051</v>
      </c>
      <c r="B9168" s="9" t="s">
        <v>35</v>
      </c>
      <c r="C9168" s="9" t="s">
        <v>33</v>
      </c>
      <c r="D9168" s="9" t="s">
        <v>27</v>
      </c>
      <c r="E9168" s="10">
        <v>327.93</v>
      </c>
      <c r="F9168" s="10">
        <v>0</v>
      </c>
      <c r="G9168" s="10">
        <v>327.93</v>
      </c>
      <c r="H9168" s="10">
        <v>43.72</v>
      </c>
      <c r="I9168" s="10">
        <v>284.21000000000004</v>
      </c>
      <c r="J9168" s="10">
        <v>5.25</v>
      </c>
      <c r="K9168" s="10">
        <v>0</v>
      </c>
      <c r="L9168" s="10">
        <v>5.25</v>
      </c>
      <c r="M9168" s="10">
        <v>0.7</v>
      </c>
      <c r="N9168" s="10">
        <v>4.55</v>
      </c>
    </row>
    <row r="9169" spans="1:14" x14ac:dyDescent="0.25">
      <c r="A9169" s="9" t="s">
        <v>1051</v>
      </c>
      <c r="B9169" s="9" t="s">
        <v>36</v>
      </c>
      <c r="C9169" s="9" t="s">
        <v>29</v>
      </c>
      <c r="D9169" s="9" t="s">
        <v>27</v>
      </c>
      <c r="E9169" s="10">
        <v>79.62</v>
      </c>
      <c r="F9169" s="10">
        <v>0</v>
      </c>
      <c r="G9169" s="10">
        <v>79.62</v>
      </c>
      <c r="H9169" s="10">
        <v>80.41</v>
      </c>
      <c r="I9169" s="10">
        <v>-0.78999999999999204</v>
      </c>
      <c r="J9169" s="10">
        <v>0</v>
      </c>
      <c r="K9169" s="10">
        <v>0</v>
      </c>
      <c r="L9169" s="10">
        <v>0</v>
      </c>
      <c r="M9169" s="10">
        <v>0</v>
      </c>
      <c r="N9169" s="10">
        <v>0</v>
      </c>
    </row>
    <row r="9170" spans="1:14" x14ac:dyDescent="0.25">
      <c r="A9170" s="9" t="s">
        <v>1051</v>
      </c>
      <c r="B9170" s="9" t="s">
        <v>37</v>
      </c>
      <c r="C9170" s="9" t="s">
        <v>29</v>
      </c>
      <c r="D9170" s="9" t="s">
        <v>27</v>
      </c>
      <c r="E9170" s="10">
        <v>184.12</v>
      </c>
      <c r="F9170" s="10">
        <v>0</v>
      </c>
      <c r="G9170" s="10">
        <v>184.12</v>
      </c>
      <c r="H9170" s="10">
        <v>185.96</v>
      </c>
      <c r="I9170" s="10">
        <v>-1.8400000000000034</v>
      </c>
      <c r="J9170" s="10">
        <v>0</v>
      </c>
      <c r="K9170" s="10">
        <v>0</v>
      </c>
      <c r="L9170" s="10">
        <v>0</v>
      </c>
      <c r="M9170" s="10">
        <v>0</v>
      </c>
      <c r="N9170" s="10">
        <v>0</v>
      </c>
    </row>
    <row r="9171" spans="1:14" x14ac:dyDescent="0.25">
      <c r="A9171" s="9" t="s">
        <v>1051</v>
      </c>
      <c r="B9171" s="9" t="s">
        <v>1052</v>
      </c>
      <c r="C9171" s="9" t="s">
        <v>39</v>
      </c>
      <c r="D9171" s="9" t="s">
        <v>58</v>
      </c>
      <c r="E9171" s="10">
        <v>-4128.8599999999997</v>
      </c>
      <c r="F9171" s="10">
        <v>0</v>
      </c>
      <c r="G9171" s="10">
        <v>-4128.8599999999997</v>
      </c>
      <c r="H9171" s="10">
        <v>-4128.8599999999997</v>
      </c>
      <c r="I9171" s="10">
        <v>0</v>
      </c>
      <c r="J9171" s="10">
        <v>-24</v>
      </c>
      <c r="K9171" s="10">
        <v>0</v>
      </c>
      <c r="L9171" s="10">
        <v>-24</v>
      </c>
      <c r="M9171" s="10">
        <v>-24</v>
      </c>
      <c r="N9171" s="10">
        <v>0</v>
      </c>
    </row>
    <row r="9172" spans="1:14" x14ac:dyDescent="0.25">
      <c r="A9172" s="9" t="s">
        <v>1051</v>
      </c>
      <c r="B9172" s="9" t="s">
        <v>766</v>
      </c>
      <c r="C9172" s="9" t="s">
        <v>42</v>
      </c>
      <c r="D9172" s="9" t="s">
        <v>43</v>
      </c>
      <c r="E9172" s="10">
        <v>177</v>
      </c>
      <c r="F9172" s="10">
        <v>0</v>
      </c>
      <c r="G9172" s="10">
        <v>177</v>
      </c>
      <c r="H9172" s="10">
        <v>0</v>
      </c>
      <c r="I9172" s="10">
        <v>177</v>
      </c>
      <c r="J9172" s="10">
        <v>25</v>
      </c>
      <c r="K9172" s="10">
        <v>0</v>
      </c>
      <c r="L9172" s="10">
        <v>25</v>
      </c>
      <c r="M9172" s="10">
        <v>0</v>
      </c>
      <c r="N9172" s="10">
        <v>25</v>
      </c>
    </row>
    <row r="9173" spans="1:14" x14ac:dyDescent="0.25">
      <c r="A9173" s="9" t="s">
        <v>1051</v>
      </c>
      <c r="B9173" s="9" t="s">
        <v>44</v>
      </c>
      <c r="C9173" s="9" t="s">
        <v>42</v>
      </c>
      <c r="D9173" s="9" t="s">
        <v>43</v>
      </c>
      <c r="E9173" s="10">
        <v>24.57</v>
      </c>
      <c r="F9173" s="10">
        <v>23.592039800995025</v>
      </c>
      <c r="G9173" s="10">
        <v>0.97796019900497555</v>
      </c>
      <c r="H9173" s="10">
        <v>23.71</v>
      </c>
      <c r="I9173" s="10">
        <v>0.85999999999999943</v>
      </c>
      <c r="J9173" s="10">
        <v>25</v>
      </c>
      <c r="K9173" s="10">
        <v>24</v>
      </c>
      <c r="L9173" s="10">
        <v>1</v>
      </c>
      <c r="M9173" s="10">
        <v>24.12</v>
      </c>
      <c r="N9173" s="10">
        <v>0.87999999999999901</v>
      </c>
    </row>
    <row r="9174" spans="1:14" x14ac:dyDescent="0.25">
      <c r="A9174" s="9" t="s">
        <v>1051</v>
      </c>
      <c r="B9174" s="9" t="s">
        <v>47</v>
      </c>
      <c r="C9174" s="9" t="s">
        <v>42</v>
      </c>
      <c r="D9174" s="9" t="s">
        <v>43</v>
      </c>
      <c r="E9174" s="10">
        <v>141.06</v>
      </c>
      <c r="F9174" s="10">
        <v>135.41176470588235</v>
      </c>
      <c r="G9174" s="10">
        <v>5.6482352941176543</v>
      </c>
      <c r="H9174" s="10">
        <v>138.12</v>
      </c>
      <c r="I9174" s="10">
        <v>2.9399999999999977</v>
      </c>
      <c r="J9174" s="10">
        <v>300</v>
      </c>
      <c r="K9174" s="10">
        <v>288</v>
      </c>
      <c r="L9174" s="10">
        <v>12</v>
      </c>
      <c r="M9174" s="10">
        <v>293.76</v>
      </c>
      <c r="N9174" s="10">
        <v>6.2400000000000091</v>
      </c>
    </row>
    <row r="9175" spans="1:14" x14ac:dyDescent="0.25">
      <c r="A9175" s="9" t="s">
        <v>1051</v>
      </c>
      <c r="B9175" s="9" t="s">
        <v>49</v>
      </c>
      <c r="C9175" s="9" t="s">
        <v>42</v>
      </c>
      <c r="D9175" s="9" t="s">
        <v>43</v>
      </c>
      <c r="E9175" s="10">
        <v>0</v>
      </c>
      <c r="F9175" s="10">
        <v>331.4384236453202</v>
      </c>
      <c r="G9175" s="10">
        <v>-331.4384236453202</v>
      </c>
      <c r="H9175" s="10">
        <v>336.41</v>
      </c>
      <c r="I9175" s="10">
        <v>-336.41</v>
      </c>
      <c r="J9175" s="10">
        <v>0</v>
      </c>
      <c r="K9175" s="10">
        <v>24</v>
      </c>
      <c r="L9175" s="10">
        <v>-24</v>
      </c>
      <c r="M9175" s="10">
        <v>24.36</v>
      </c>
      <c r="N9175" s="10">
        <v>-24.36</v>
      </c>
    </row>
    <row r="9176" spans="1:14" x14ac:dyDescent="0.25">
      <c r="A9176" s="9" t="s">
        <v>1051</v>
      </c>
      <c r="B9176" s="9" t="s">
        <v>50</v>
      </c>
      <c r="C9176" s="9" t="s">
        <v>42</v>
      </c>
      <c r="D9176" s="9" t="s">
        <v>43</v>
      </c>
      <c r="E9176" s="10">
        <v>399</v>
      </c>
      <c r="F9176" s="10">
        <v>383.04477611940297</v>
      </c>
      <c r="G9176" s="10">
        <v>15.955223880597032</v>
      </c>
      <c r="H9176" s="10">
        <v>384.96</v>
      </c>
      <c r="I9176" s="10">
        <v>14.04000000000002</v>
      </c>
      <c r="J9176" s="10">
        <v>300</v>
      </c>
      <c r="K9176" s="10">
        <v>288</v>
      </c>
      <c r="L9176" s="10">
        <v>12</v>
      </c>
      <c r="M9176" s="10">
        <v>289.44</v>
      </c>
      <c r="N9176" s="10">
        <v>10.560000000000002</v>
      </c>
    </row>
    <row r="9177" spans="1:14" x14ac:dyDescent="0.25">
      <c r="A9177" s="9" t="s">
        <v>1051</v>
      </c>
      <c r="B9177" s="9" t="s">
        <v>51</v>
      </c>
      <c r="C9177" s="9" t="s">
        <v>42</v>
      </c>
      <c r="D9177" s="9" t="s">
        <v>43</v>
      </c>
      <c r="E9177" s="10">
        <v>1616.1</v>
      </c>
      <c r="F9177" s="10">
        <v>1551.4554455445545</v>
      </c>
      <c r="G9177" s="10">
        <v>64.644554455445359</v>
      </c>
      <c r="H9177" s="10">
        <v>1566.97</v>
      </c>
      <c r="I9177" s="10">
        <v>49.129999999999882</v>
      </c>
      <c r="J9177" s="10">
        <v>300</v>
      </c>
      <c r="K9177" s="10">
        <v>288</v>
      </c>
      <c r="L9177" s="10">
        <v>12</v>
      </c>
      <c r="M9177" s="10">
        <v>290.88</v>
      </c>
      <c r="N9177" s="10">
        <v>9.1200000000000045</v>
      </c>
    </row>
    <row r="9178" spans="1:14" x14ac:dyDescent="0.25">
      <c r="A9178" s="9" t="s">
        <v>1051</v>
      </c>
      <c r="B9178" s="9" t="s">
        <v>52</v>
      </c>
      <c r="C9178" s="9" t="s">
        <v>42</v>
      </c>
      <c r="D9178" s="9" t="s">
        <v>53</v>
      </c>
      <c r="E9178" s="10">
        <v>1278.8699999999999</v>
      </c>
      <c r="F9178" s="10">
        <v>1280.7821782178216</v>
      </c>
      <c r="G9178" s="10">
        <v>-1.9121782178217472</v>
      </c>
      <c r="H9178" s="10">
        <v>1293.5899999999999</v>
      </c>
      <c r="I9178" s="10">
        <v>-14.720000000000027</v>
      </c>
      <c r="J9178" s="10">
        <v>216</v>
      </c>
      <c r="K9178" s="10">
        <v>216</v>
      </c>
      <c r="L9178" s="10">
        <v>0</v>
      </c>
      <c r="M9178" s="10">
        <v>218.16</v>
      </c>
      <c r="N9178" s="10">
        <v>-2.1599999999999966</v>
      </c>
    </row>
    <row r="9179" spans="1:14" x14ac:dyDescent="0.25">
      <c r="A9179" s="9" t="s">
        <v>1051</v>
      </c>
      <c r="B9179" s="9" t="s">
        <v>54</v>
      </c>
      <c r="C9179" s="9" t="s">
        <v>42</v>
      </c>
      <c r="D9179" s="9" t="s">
        <v>55</v>
      </c>
      <c r="E9179" s="10">
        <v>14.54</v>
      </c>
      <c r="F9179" s="10">
        <v>14.254901960784315</v>
      </c>
      <c r="G9179" s="10">
        <v>0.28509803921568455</v>
      </c>
      <c r="H9179" s="10">
        <v>14.54</v>
      </c>
      <c r="I9179" s="10">
        <v>0</v>
      </c>
      <c r="J9179" s="10">
        <v>2.6440000000000001</v>
      </c>
      <c r="K9179" s="10">
        <v>2.5921568627450982</v>
      </c>
      <c r="L9179" s="10">
        <v>5.1843137254901972E-2</v>
      </c>
      <c r="M9179" s="10">
        <v>2.6440000000000001</v>
      </c>
      <c r="N9179" s="10">
        <v>0</v>
      </c>
    </row>
    <row r="9180" spans="1:14" x14ac:dyDescent="0.25">
      <c r="A9180" s="9" t="s">
        <v>1053</v>
      </c>
      <c r="B9180" s="9" t="s">
        <v>25</v>
      </c>
      <c r="C9180" s="9" t="s">
        <v>26</v>
      </c>
      <c r="D9180" s="9" t="s">
        <v>27</v>
      </c>
      <c r="E9180" s="10">
        <v>-1570.85</v>
      </c>
      <c r="F9180" s="10">
        <v>0</v>
      </c>
      <c r="G9180" s="10">
        <v>-1570.85</v>
      </c>
      <c r="H9180" s="10">
        <v>0</v>
      </c>
      <c r="I9180" s="10">
        <v>-1570.85</v>
      </c>
      <c r="J9180" s="10">
        <v>0</v>
      </c>
      <c r="K9180" s="10">
        <v>0</v>
      </c>
      <c r="L9180" s="10">
        <v>0</v>
      </c>
      <c r="M9180" s="10">
        <v>0</v>
      </c>
      <c r="N9180" s="10">
        <v>0</v>
      </c>
    </row>
    <row r="9181" spans="1:14" x14ac:dyDescent="0.25">
      <c r="A9181" s="9" t="s">
        <v>1053</v>
      </c>
      <c r="B9181" s="9" t="s">
        <v>32</v>
      </c>
      <c r="C9181" s="9" t="s">
        <v>33</v>
      </c>
      <c r="D9181" s="9" t="s">
        <v>27</v>
      </c>
      <c r="E9181" s="10">
        <v>352.69</v>
      </c>
      <c r="F9181" s="10">
        <v>0</v>
      </c>
      <c r="G9181" s="10">
        <v>352.69</v>
      </c>
      <c r="H9181" s="10">
        <v>275.86</v>
      </c>
      <c r="I9181" s="10">
        <v>76.829999999999984</v>
      </c>
      <c r="J9181" s="10">
        <v>1</v>
      </c>
      <c r="K9181" s="10">
        <v>0</v>
      </c>
      <c r="L9181" s="10">
        <v>1</v>
      </c>
      <c r="M9181" s="10">
        <v>0.78200000000000003</v>
      </c>
      <c r="N9181" s="10">
        <v>0.21799999999999997</v>
      </c>
    </row>
    <row r="9182" spans="1:14" x14ac:dyDescent="0.25">
      <c r="A9182" s="9" t="s">
        <v>1053</v>
      </c>
      <c r="B9182" s="9" t="s">
        <v>34</v>
      </c>
      <c r="C9182" s="9" t="s">
        <v>33</v>
      </c>
      <c r="D9182" s="9" t="s">
        <v>27</v>
      </c>
      <c r="E9182" s="10">
        <v>1212.3699999999999</v>
      </c>
      <c r="F9182" s="10">
        <v>0</v>
      </c>
      <c r="G9182" s="10">
        <v>1212.3699999999999</v>
      </c>
      <c r="H9182" s="10">
        <v>948.27</v>
      </c>
      <c r="I9182" s="10">
        <v>264.09999999999991</v>
      </c>
      <c r="J9182" s="10">
        <v>1</v>
      </c>
      <c r="K9182" s="10">
        <v>0</v>
      </c>
      <c r="L9182" s="10">
        <v>1</v>
      </c>
      <c r="M9182" s="10">
        <v>0.78200000000000003</v>
      </c>
      <c r="N9182" s="10">
        <v>0.21799999999999997</v>
      </c>
    </row>
    <row r="9183" spans="1:14" x14ac:dyDescent="0.25">
      <c r="A9183" s="9" t="s">
        <v>1053</v>
      </c>
      <c r="B9183" s="9" t="s">
        <v>35</v>
      </c>
      <c r="C9183" s="9" t="s">
        <v>33</v>
      </c>
      <c r="D9183" s="9" t="s">
        <v>27</v>
      </c>
      <c r="E9183" s="10">
        <v>1311.71</v>
      </c>
      <c r="F9183" s="10">
        <v>0</v>
      </c>
      <c r="G9183" s="10">
        <v>1311.71</v>
      </c>
      <c r="H9183" s="10">
        <v>1025.94</v>
      </c>
      <c r="I9183" s="10">
        <v>285.77</v>
      </c>
      <c r="J9183" s="10">
        <v>21</v>
      </c>
      <c r="K9183" s="10">
        <v>0</v>
      </c>
      <c r="L9183" s="10">
        <v>21</v>
      </c>
      <c r="M9183" s="10">
        <v>16.425000000000001</v>
      </c>
      <c r="N9183" s="10">
        <v>4.5749999999999993</v>
      </c>
    </row>
    <row r="9184" spans="1:14" x14ac:dyDescent="0.25">
      <c r="A9184" s="9" t="s">
        <v>1053</v>
      </c>
      <c r="B9184" s="9" t="s">
        <v>311</v>
      </c>
      <c r="C9184" s="9" t="s">
        <v>39</v>
      </c>
      <c r="D9184" s="9" t="s">
        <v>40</v>
      </c>
      <c r="E9184" s="10">
        <v>-80098.37</v>
      </c>
      <c r="F9184" s="10">
        <v>0</v>
      </c>
      <c r="G9184" s="10">
        <v>-80098.37</v>
      </c>
      <c r="H9184" s="10">
        <v>-80098.38</v>
      </c>
      <c r="I9184" s="10">
        <v>1.0000000009313226E-2</v>
      </c>
      <c r="J9184" s="10">
        <v>-547.5</v>
      </c>
      <c r="K9184" s="10">
        <v>0</v>
      </c>
      <c r="L9184" s="10">
        <v>-547.5</v>
      </c>
      <c r="M9184" s="10">
        <v>-547.5</v>
      </c>
      <c r="N9184" s="10">
        <v>0</v>
      </c>
    </row>
    <row r="9185" spans="1:14" x14ac:dyDescent="0.25">
      <c r="A9185" s="9" t="s">
        <v>1053</v>
      </c>
      <c r="B9185" s="9" t="s">
        <v>312</v>
      </c>
      <c r="C9185" s="9" t="s">
        <v>42</v>
      </c>
      <c r="D9185" s="9" t="s">
        <v>58</v>
      </c>
      <c r="E9185" s="10">
        <v>62676.18</v>
      </c>
      <c r="F9185" s="10">
        <v>61554.427860696516</v>
      </c>
      <c r="G9185" s="10">
        <v>1121.752139303484</v>
      </c>
      <c r="H9185" s="10">
        <v>61862.2</v>
      </c>
      <c r="I9185" s="10">
        <v>813.9800000000032</v>
      </c>
      <c r="J9185" s="10">
        <v>3298</v>
      </c>
      <c r="K9185" s="10">
        <v>3285</v>
      </c>
      <c r="L9185" s="10">
        <v>13</v>
      </c>
      <c r="M9185" s="10">
        <v>3301.4250000000002</v>
      </c>
      <c r="N9185" s="10">
        <v>-3.4250000000001819</v>
      </c>
    </row>
    <row r="9186" spans="1:14" x14ac:dyDescent="0.25">
      <c r="A9186" s="9" t="s">
        <v>1053</v>
      </c>
      <c r="B9186" s="9" t="s">
        <v>936</v>
      </c>
      <c r="C9186" s="9" t="s">
        <v>42</v>
      </c>
      <c r="D9186" s="9" t="s">
        <v>43</v>
      </c>
      <c r="E9186" s="10">
        <v>1480.27</v>
      </c>
      <c r="F9186" s="10">
        <v>0</v>
      </c>
      <c r="G9186" s="10">
        <v>1480.27</v>
      </c>
      <c r="H9186" s="10">
        <v>0</v>
      </c>
      <c r="I9186" s="10">
        <v>1480.27</v>
      </c>
      <c r="J9186" s="10">
        <v>3350</v>
      </c>
      <c r="K9186" s="10">
        <v>0</v>
      </c>
      <c r="L9186" s="10">
        <v>3350</v>
      </c>
      <c r="M9186" s="10">
        <v>0</v>
      </c>
      <c r="N9186" s="10">
        <v>3350</v>
      </c>
    </row>
    <row r="9187" spans="1:14" x14ac:dyDescent="0.25">
      <c r="A9187" s="9" t="s">
        <v>1053</v>
      </c>
      <c r="B9187" s="9" t="s">
        <v>94</v>
      </c>
      <c r="C9187" s="9" t="s">
        <v>42</v>
      </c>
      <c r="D9187" s="9" t="s">
        <v>43</v>
      </c>
      <c r="E9187" s="10">
        <v>273.73</v>
      </c>
      <c r="F9187" s="10">
        <v>271.0149253731343</v>
      </c>
      <c r="G9187" s="10">
        <v>2.7150746268657144</v>
      </c>
      <c r="H9187" s="10">
        <v>272.37</v>
      </c>
      <c r="I9187" s="10">
        <v>1.3600000000000136</v>
      </c>
      <c r="J9187" s="10">
        <v>553</v>
      </c>
      <c r="K9187" s="10">
        <v>547.49950248756215</v>
      </c>
      <c r="L9187" s="10">
        <v>5.5004975124378461</v>
      </c>
      <c r="M9187" s="10">
        <v>550.23699999999997</v>
      </c>
      <c r="N9187" s="10">
        <v>2.7630000000000337</v>
      </c>
    </row>
    <row r="9188" spans="1:14" x14ac:dyDescent="0.25">
      <c r="A9188" s="9" t="s">
        <v>1053</v>
      </c>
      <c r="B9188" s="9" t="s">
        <v>314</v>
      </c>
      <c r="C9188" s="9" t="s">
        <v>42</v>
      </c>
      <c r="D9188" s="9" t="s">
        <v>43</v>
      </c>
      <c r="E9188" s="10">
        <v>0</v>
      </c>
      <c r="F9188" s="10">
        <v>1451.5467980295566</v>
      </c>
      <c r="G9188" s="10">
        <v>-1451.5467980295566</v>
      </c>
      <c r="H9188" s="10">
        <v>1473.32</v>
      </c>
      <c r="I9188" s="10">
        <v>-1473.32</v>
      </c>
      <c r="J9188" s="10">
        <v>0</v>
      </c>
      <c r="K9188" s="10">
        <v>3285</v>
      </c>
      <c r="L9188" s="10">
        <v>-3285</v>
      </c>
      <c r="M9188" s="10">
        <v>3334.2750000000001</v>
      </c>
      <c r="N9188" s="10">
        <v>-3334.2750000000001</v>
      </c>
    </row>
    <row r="9189" spans="1:14" x14ac:dyDescent="0.25">
      <c r="A9189" s="9" t="s">
        <v>1053</v>
      </c>
      <c r="B9189" s="9" t="s">
        <v>315</v>
      </c>
      <c r="C9189" s="9" t="s">
        <v>42</v>
      </c>
      <c r="D9189" s="9" t="s">
        <v>43</v>
      </c>
      <c r="E9189" s="10">
        <v>2445.85</v>
      </c>
      <c r="F9189" s="10">
        <v>2370.0985221674878</v>
      </c>
      <c r="G9189" s="10">
        <v>75.751477832512137</v>
      </c>
      <c r="H9189" s="10">
        <v>2405.65</v>
      </c>
      <c r="I9189" s="10">
        <v>40.199999999999818</v>
      </c>
      <c r="J9189" s="10">
        <v>3390</v>
      </c>
      <c r="K9189" s="10">
        <v>3285</v>
      </c>
      <c r="L9189" s="10">
        <v>105</v>
      </c>
      <c r="M9189" s="10">
        <v>3334.2750000000001</v>
      </c>
      <c r="N9189" s="10">
        <v>55.724999999999909</v>
      </c>
    </row>
    <row r="9190" spans="1:14" x14ac:dyDescent="0.25">
      <c r="A9190" s="9" t="s">
        <v>1053</v>
      </c>
      <c r="B9190" s="9" t="s">
        <v>316</v>
      </c>
      <c r="C9190" s="9" t="s">
        <v>42</v>
      </c>
      <c r="D9190" s="9" t="s">
        <v>43</v>
      </c>
      <c r="E9190" s="10">
        <v>3103.59</v>
      </c>
      <c r="F9190" s="10">
        <v>2998.6108374384235</v>
      </c>
      <c r="G9190" s="10">
        <v>104.97916256157669</v>
      </c>
      <c r="H9190" s="10">
        <v>3043.59</v>
      </c>
      <c r="I9190" s="10">
        <v>60</v>
      </c>
      <c r="J9190" s="10">
        <v>3400</v>
      </c>
      <c r="K9190" s="10">
        <v>3285</v>
      </c>
      <c r="L9190" s="10">
        <v>115</v>
      </c>
      <c r="M9190" s="10">
        <v>3334.2750000000001</v>
      </c>
      <c r="N9190" s="10">
        <v>65.724999999999909</v>
      </c>
    </row>
    <row r="9191" spans="1:14" x14ac:dyDescent="0.25">
      <c r="A9191" s="9" t="s">
        <v>1053</v>
      </c>
      <c r="B9191" s="9" t="s">
        <v>317</v>
      </c>
      <c r="C9191" s="9" t="s">
        <v>42</v>
      </c>
      <c r="D9191" s="9" t="s">
        <v>43</v>
      </c>
      <c r="E9191" s="10">
        <v>3479.15</v>
      </c>
      <c r="F9191" s="10">
        <v>3361.4778325123152</v>
      </c>
      <c r="G9191" s="10">
        <v>117.67216748768487</v>
      </c>
      <c r="H9191" s="10">
        <v>3411.9</v>
      </c>
      <c r="I9191" s="10">
        <v>67.25</v>
      </c>
      <c r="J9191" s="10">
        <v>3400</v>
      </c>
      <c r="K9191" s="10">
        <v>3285</v>
      </c>
      <c r="L9191" s="10">
        <v>115</v>
      </c>
      <c r="M9191" s="10">
        <v>3334.2750000000001</v>
      </c>
      <c r="N9191" s="10">
        <v>65.724999999999909</v>
      </c>
    </row>
    <row r="9192" spans="1:14" x14ac:dyDescent="0.25">
      <c r="A9192" s="9" t="s">
        <v>1053</v>
      </c>
      <c r="B9192" s="9" t="s">
        <v>318</v>
      </c>
      <c r="C9192" s="9" t="s">
        <v>42</v>
      </c>
      <c r="D9192" s="9" t="s">
        <v>43</v>
      </c>
      <c r="E9192" s="10">
        <v>5333.68</v>
      </c>
      <c r="F9192" s="10">
        <v>5299.7931034482763</v>
      </c>
      <c r="G9192" s="10">
        <v>33.886896551724021</v>
      </c>
      <c r="H9192" s="10">
        <v>5379.29</v>
      </c>
      <c r="I9192" s="10">
        <v>-45.609999999999673</v>
      </c>
      <c r="J9192" s="10">
        <v>551</v>
      </c>
      <c r="K9192" s="10">
        <v>547.49950738916255</v>
      </c>
      <c r="L9192" s="10">
        <v>3.5004926108374548</v>
      </c>
      <c r="M9192" s="10">
        <v>555.71199999999999</v>
      </c>
      <c r="N9192" s="10">
        <v>-4.7119999999999891</v>
      </c>
    </row>
    <row r="9193" spans="1:14" x14ac:dyDescent="0.25">
      <c r="A9193" s="9" t="s">
        <v>1054</v>
      </c>
      <c r="B9193" s="9" t="s">
        <v>25</v>
      </c>
      <c r="C9193" s="9" t="s">
        <v>26</v>
      </c>
      <c r="D9193" s="9" t="s">
        <v>27</v>
      </c>
      <c r="E9193" s="10">
        <v>1929.63</v>
      </c>
      <c r="F9193" s="10">
        <v>0</v>
      </c>
      <c r="G9193" s="10">
        <v>1929.63</v>
      </c>
      <c r="H9193" s="10">
        <v>0</v>
      </c>
      <c r="I9193" s="10">
        <v>1929.63</v>
      </c>
      <c r="J9193" s="10">
        <v>0</v>
      </c>
      <c r="K9193" s="10">
        <v>0</v>
      </c>
      <c r="L9193" s="10">
        <v>0</v>
      </c>
      <c r="M9193" s="10">
        <v>0</v>
      </c>
      <c r="N9193" s="10">
        <v>0</v>
      </c>
    </row>
    <row r="9194" spans="1:14" x14ac:dyDescent="0.25">
      <c r="A9194" s="9" t="s">
        <v>1054</v>
      </c>
      <c r="B9194" s="9" t="s">
        <v>32</v>
      </c>
      <c r="C9194" s="9" t="s">
        <v>33</v>
      </c>
      <c r="D9194" s="9" t="s">
        <v>27</v>
      </c>
      <c r="E9194" s="10">
        <v>560.77</v>
      </c>
      <c r="F9194" s="10">
        <v>0</v>
      </c>
      <c r="G9194" s="10">
        <v>560.77</v>
      </c>
      <c r="H9194" s="10">
        <v>971.58</v>
      </c>
      <c r="I9194" s="10">
        <v>-410.81000000000006</v>
      </c>
      <c r="J9194" s="10">
        <v>1.59</v>
      </c>
      <c r="K9194" s="10">
        <v>0</v>
      </c>
      <c r="L9194" s="10">
        <v>1.59</v>
      </c>
      <c r="M9194" s="10">
        <v>2.7549999999999999</v>
      </c>
      <c r="N9194" s="10">
        <v>-1.1649999999999998</v>
      </c>
    </row>
    <row r="9195" spans="1:14" x14ac:dyDescent="0.25">
      <c r="A9195" s="9" t="s">
        <v>1054</v>
      </c>
      <c r="B9195" s="9" t="s">
        <v>34</v>
      </c>
      <c r="C9195" s="9" t="s">
        <v>33</v>
      </c>
      <c r="D9195" s="9" t="s">
        <v>27</v>
      </c>
      <c r="E9195" s="10">
        <v>1927.67</v>
      </c>
      <c r="F9195" s="10">
        <v>0</v>
      </c>
      <c r="G9195" s="10">
        <v>1927.67</v>
      </c>
      <c r="H9195" s="10">
        <v>3339.86</v>
      </c>
      <c r="I9195" s="10">
        <v>-1412.19</v>
      </c>
      <c r="J9195" s="10">
        <v>1.59</v>
      </c>
      <c r="K9195" s="10">
        <v>0</v>
      </c>
      <c r="L9195" s="10">
        <v>1.59</v>
      </c>
      <c r="M9195" s="10">
        <v>2.7549999999999999</v>
      </c>
      <c r="N9195" s="10">
        <v>-1.1649999999999998</v>
      </c>
    </row>
    <row r="9196" spans="1:14" x14ac:dyDescent="0.25">
      <c r="A9196" s="9" t="s">
        <v>1054</v>
      </c>
      <c r="B9196" s="9" t="s">
        <v>35</v>
      </c>
      <c r="C9196" s="9" t="s">
        <v>33</v>
      </c>
      <c r="D9196" s="9" t="s">
        <v>27</v>
      </c>
      <c r="E9196" s="10">
        <v>2085.62</v>
      </c>
      <c r="F9196" s="10">
        <v>0</v>
      </c>
      <c r="G9196" s="10">
        <v>2085.62</v>
      </c>
      <c r="H9196" s="10">
        <v>3613.45</v>
      </c>
      <c r="I9196" s="10">
        <v>-1527.83</v>
      </c>
      <c r="J9196" s="10">
        <v>33.39</v>
      </c>
      <c r="K9196" s="10">
        <v>0</v>
      </c>
      <c r="L9196" s="10">
        <v>33.39</v>
      </c>
      <c r="M9196" s="10">
        <v>57.85</v>
      </c>
      <c r="N9196" s="10">
        <v>-24.46</v>
      </c>
    </row>
    <row r="9197" spans="1:14" x14ac:dyDescent="0.25">
      <c r="A9197" s="9" t="s">
        <v>1054</v>
      </c>
      <c r="B9197" s="9" t="s">
        <v>302</v>
      </c>
      <c r="C9197" s="9" t="s">
        <v>39</v>
      </c>
      <c r="D9197" s="9" t="s">
        <v>40</v>
      </c>
      <c r="E9197" s="10">
        <v>-283419.44</v>
      </c>
      <c r="F9197" s="10">
        <v>0</v>
      </c>
      <c r="G9197" s="10">
        <v>-283419.44</v>
      </c>
      <c r="H9197" s="10">
        <v>-283419.52000000002</v>
      </c>
      <c r="I9197" s="10">
        <v>8.0000000016298145E-2</v>
      </c>
      <c r="J9197" s="10">
        <v>-1928.3330000000001</v>
      </c>
      <c r="K9197" s="10">
        <v>0</v>
      </c>
      <c r="L9197" s="10">
        <v>-1928.3330000000001</v>
      </c>
      <c r="M9197" s="10">
        <v>-1928.3330000000001</v>
      </c>
      <c r="N9197" s="10">
        <v>0</v>
      </c>
    </row>
    <row r="9198" spans="1:14" x14ac:dyDescent="0.25">
      <c r="A9198" s="9" t="s">
        <v>1054</v>
      </c>
      <c r="B9198" s="9" t="s">
        <v>303</v>
      </c>
      <c r="C9198" s="9" t="s">
        <v>42</v>
      </c>
      <c r="D9198" s="9" t="s">
        <v>58</v>
      </c>
      <c r="E9198" s="10">
        <v>221624.49</v>
      </c>
      <c r="F9198" s="10">
        <v>218294.66666666666</v>
      </c>
      <c r="G9198" s="10">
        <v>3329.8233333333337</v>
      </c>
      <c r="H9198" s="10">
        <v>219386.14</v>
      </c>
      <c r="I9198" s="10">
        <v>2238.3499999999767</v>
      </c>
      <c r="J9198" s="10">
        <v>11583</v>
      </c>
      <c r="K9198" s="10">
        <v>11569.99800995025</v>
      </c>
      <c r="L9198" s="10">
        <v>13.00199004975002</v>
      </c>
      <c r="M9198" s="10">
        <v>11627.848</v>
      </c>
      <c r="N9198" s="10">
        <v>-44.847999999999956</v>
      </c>
    </row>
    <row r="9199" spans="1:14" x14ac:dyDescent="0.25">
      <c r="A9199" s="9" t="s">
        <v>1054</v>
      </c>
      <c r="B9199" s="9" t="s">
        <v>725</v>
      </c>
      <c r="C9199" s="9" t="s">
        <v>42</v>
      </c>
      <c r="D9199" s="9" t="s">
        <v>43</v>
      </c>
      <c r="E9199" s="10">
        <v>4790.45</v>
      </c>
      <c r="F9199" s="10">
        <v>0</v>
      </c>
      <c r="G9199" s="10">
        <v>4790.45</v>
      </c>
      <c r="H9199" s="10">
        <v>0</v>
      </c>
      <c r="I9199" s="10">
        <v>4790.45</v>
      </c>
      <c r="J9199" s="10">
        <v>11600</v>
      </c>
      <c r="K9199" s="10">
        <v>0</v>
      </c>
      <c r="L9199" s="10">
        <v>11600</v>
      </c>
      <c r="M9199" s="10">
        <v>0</v>
      </c>
      <c r="N9199" s="10">
        <v>11600</v>
      </c>
    </row>
    <row r="9200" spans="1:14" x14ac:dyDescent="0.25">
      <c r="A9200" s="9" t="s">
        <v>1054</v>
      </c>
      <c r="B9200" s="9" t="s">
        <v>94</v>
      </c>
      <c r="C9200" s="9" t="s">
        <v>42</v>
      </c>
      <c r="D9200" s="9" t="s">
        <v>43</v>
      </c>
      <c r="E9200" s="10">
        <v>955.35</v>
      </c>
      <c r="F9200" s="10">
        <v>954.5273631840796</v>
      </c>
      <c r="G9200" s="10">
        <v>0.82263681592041848</v>
      </c>
      <c r="H9200" s="10">
        <v>959.3</v>
      </c>
      <c r="I9200" s="10">
        <v>-3.9499999999999318</v>
      </c>
      <c r="J9200" s="10">
        <v>1930</v>
      </c>
      <c r="K9200" s="10">
        <v>1928.3333333333333</v>
      </c>
      <c r="L9200" s="10">
        <v>1.6666666666667425</v>
      </c>
      <c r="M9200" s="10">
        <v>1937.9749999999999</v>
      </c>
      <c r="N9200" s="10">
        <v>-7.9749999999999091</v>
      </c>
    </row>
    <row r="9201" spans="1:14" x14ac:dyDescent="0.25">
      <c r="A9201" s="9" t="s">
        <v>1054</v>
      </c>
      <c r="B9201" s="9" t="s">
        <v>305</v>
      </c>
      <c r="C9201" s="9" t="s">
        <v>42</v>
      </c>
      <c r="D9201" s="9" t="s">
        <v>43</v>
      </c>
      <c r="E9201" s="10">
        <v>0</v>
      </c>
      <c r="F9201" s="10">
        <v>5112.4334975369457</v>
      </c>
      <c r="G9201" s="10">
        <v>-5112.4334975369457</v>
      </c>
      <c r="H9201" s="10">
        <v>5189.12</v>
      </c>
      <c r="I9201" s="10">
        <v>-5189.12</v>
      </c>
      <c r="J9201" s="10">
        <v>0</v>
      </c>
      <c r="K9201" s="10">
        <v>11569.998029556651</v>
      </c>
      <c r="L9201" s="10">
        <v>-11569.998029556651</v>
      </c>
      <c r="M9201" s="10">
        <v>11743.548000000001</v>
      </c>
      <c r="N9201" s="10">
        <v>-11743.548000000001</v>
      </c>
    </row>
    <row r="9202" spans="1:14" x14ac:dyDescent="0.25">
      <c r="A9202" s="9" t="s">
        <v>1054</v>
      </c>
      <c r="B9202" s="9" t="s">
        <v>432</v>
      </c>
      <c r="C9202" s="9" t="s">
        <v>42</v>
      </c>
      <c r="D9202" s="9" t="s">
        <v>43</v>
      </c>
      <c r="E9202" s="10">
        <v>8455.86</v>
      </c>
      <c r="F9202" s="10">
        <v>8347.6354679802953</v>
      </c>
      <c r="G9202" s="10">
        <v>108.22453201970529</v>
      </c>
      <c r="H9202" s="10">
        <v>8472.85</v>
      </c>
      <c r="I9202" s="10">
        <v>-16.989999999999782</v>
      </c>
      <c r="J9202" s="10">
        <v>11720</v>
      </c>
      <c r="K9202" s="10">
        <v>11569.998029556651</v>
      </c>
      <c r="L9202" s="10">
        <v>150.00197044334891</v>
      </c>
      <c r="M9202" s="10">
        <v>11743.548000000001</v>
      </c>
      <c r="N9202" s="10">
        <v>-23.548000000000684</v>
      </c>
    </row>
    <row r="9203" spans="1:14" x14ac:dyDescent="0.25">
      <c r="A9203" s="9" t="s">
        <v>1054</v>
      </c>
      <c r="B9203" s="9" t="s">
        <v>307</v>
      </c>
      <c r="C9203" s="9" t="s">
        <v>42</v>
      </c>
      <c r="D9203" s="9" t="s">
        <v>43</v>
      </c>
      <c r="E9203" s="10">
        <v>10634.35</v>
      </c>
      <c r="F9203" s="10">
        <v>10561.330049261083</v>
      </c>
      <c r="G9203" s="10">
        <v>73.019950738917032</v>
      </c>
      <c r="H9203" s="10">
        <v>10719.75</v>
      </c>
      <c r="I9203" s="10">
        <v>-85.399999999999636</v>
      </c>
      <c r="J9203" s="10">
        <v>11650</v>
      </c>
      <c r="K9203" s="10">
        <v>11569.998029556651</v>
      </c>
      <c r="L9203" s="10">
        <v>80.00197044334891</v>
      </c>
      <c r="M9203" s="10">
        <v>11743.548000000001</v>
      </c>
      <c r="N9203" s="10">
        <v>-93.548000000000684</v>
      </c>
    </row>
    <row r="9204" spans="1:14" x14ac:dyDescent="0.25">
      <c r="A9204" s="9" t="s">
        <v>1054</v>
      </c>
      <c r="B9204" s="9" t="s">
        <v>308</v>
      </c>
      <c r="C9204" s="9" t="s">
        <v>42</v>
      </c>
      <c r="D9204" s="9" t="s">
        <v>43</v>
      </c>
      <c r="E9204" s="10">
        <v>11870.05</v>
      </c>
      <c r="F9204" s="10">
        <v>11839.349753694582</v>
      </c>
      <c r="G9204" s="10">
        <v>30.70024630541775</v>
      </c>
      <c r="H9204" s="10">
        <v>12016.94</v>
      </c>
      <c r="I9204" s="10">
        <v>-146.89000000000124</v>
      </c>
      <c r="J9204" s="10">
        <v>11600</v>
      </c>
      <c r="K9204" s="10">
        <v>11569.998029556651</v>
      </c>
      <c r="L9204" s="10">
        <v>30.00197044334891</v>
      </c>
      <c r="M9204" s="10">
        <v>11743.548000000001</v>
      </c>
      <c r="N9204" s="10">
        <v>-143.54800000000068</v>
      </c>
    </row>
    <row r="9205" spans="1:14" x14ac:dyDescent="0.25">
      <c r="A9205" s="9" t="s">
        <v>1054</v>
      </c>
      <c r="B9205" s="9" t="s">
        <v>309</v>
      </c>
      <c r="C9205" s="9" t="s">
        <v>42</v>
      </c>
      <c r="D9205" s="9" t="s">
        <v>43</v>
      </c>
      <c r="E9205" s="10">
        <v>18585.2</v>
      </c>
      <c r="F9205" s="10">
        <v>18473.428571428572</v>
      </c>
      <c r="G9205" s="10">
        <v>111.77142857142826</v>
      </c>
      <c r="H9205" s="10">
        <v>18750.53</v>
      </c>
      <c r="I9205" s="10">
        <v>-165.32999999999811</v>
      </c>
      <c r="J9205" s="10">
        <v>1940</v>
      </c>
      <c r="K9205" s="10">
        <v>1928.3330049261085</v>
      </c>
      <c r="L9205" s="10">
        <v>11.666995073891485</v>
      </c>
      <c r="M9205" s="10">
        <v>1957.258</v>
      </c>
      <c r="N9205" s="10">
        <v>-17.258000000000038</v>
      </c>
    </row>
    <row r="9206" spans="1:14" x14ac:dyDescent="0.25">
      <c r="A9206" s="9" t="s">
        <v>1055</v>
      </c>
      <c r="B9206" s="9" t="s">
        <v>25</v>
      </c>
      <c r="C9206" s="9" t="s">
        <v>26</v>
      </c>
      <c r="D9206" s="9" t="s">
        <v>27</v>
      </c>
      <c r="E9206" s="10">
        <v>1380.61</v>
      </c>
      <c r="F9206" s="10">
        <v>0</v>
      </c>
      <c r="G9206" s="10">
        <v>1380.61</v>
      </c>
      <c r="H9206" s="10">
        <v>0</v>
      </c>
      <c r="I9206" s="10">
        <v>1380.61</v>
      </c>
      <c r="J9206" s="10">
        <v>0</v>
      </c>
      <c r="K9206" s="10">
        <v>0</v>
      </c>
      <c r="L9206" s="10">
        <v>0</v>
      </c>
      <c r="M9206" s="10">
        <v>0</v>
      </c>
      <c r="N9206" s="10">
        <v>0</v>
      </c>
    </row>
    <row r="9207" spans="1:14" x14ac:dyDescent="0.25">
      <c r="A9207" s="9" t="s">
        <v>1055</v>
      </c>
      <c r="B9207" s="9" t="s">
        <v>258</v>
      </c>
      <c r="C9207" s="9" t="s">
        <v>33</v>
      </c>
      <c r="D9207" s="9" t="s">
        <v>27</v>
      </c>
      <c r="E9207" s="10">
        <v>123.4</v>
      </c>
      <c r="F9207" s="10">
        <v>0</v>
      </c>
      <c r="G9207" s="10">
        <v>123.4</v>
      </c>
      <c r="H9207" s="10">
        <v>131.71</v>
      </c>
      <c r="I9207" s="10">
        <v>-8.3100000000000023</v>
      </c>
      <c r="J9207" s="10">
        <v>16.32</v>
      </c>
      <c r="K9207" s="10">
        <v>0</v>
      </c>
      <c r="L9207" s="10">
        <v>16.32</v>
      </c>
      <c r="M9207" s="10">
        <v>17.422999999999998</v>
      </c>
      <c r="N9207" s="10">
        <v>-1.102999999999998</v>
      </c>
    </row>
    <row r="9208" spans="1:14" x14ac:dyDescent="0.25">
      <c r="A9208" s="9" t="s">
        <v>1055</v>
      </c>
      <c r="B9208" s="9" t="s">
        <v>259</v>
      </c>
      <c r="C9208" s="9" t="s">
        <v>33</v>
      </c>
      <c r="D9208" s="9" t="s">
        <v>27</v>
      </c>
      <c r="E9208" s="10">
        <v>253.2</v>
      </c>
      <c r="F9208" s="10">
        <v>0</v>
      </c>
      <c r="G9208" s="10">
        <v>253.2</v>
      </c>
      <c r="H9208" s="10">
        <v>270.3</v>
      </c>
      <c r="I9208" s="10">
        <v>-17.100000000000023</v>
      </c>
      <c r="J9208" s="10">
        <v>16.32</v>
      </c>
      <c r="K9208" s="10">
        <v>0</v>
      </c>
      <c r="L9208" s="10">
        <v>16.32</v>
      </c>
      <c r="M9208" s="10">
        <v>17.422999999999998</v>
      </c>
      <c r="N9208" s="10">
        <v>-1.102999999999998</v>
      </c>
    </row>
    <row r="9209" spans="1:14" x14ac:dyDescent="0.25">
      <c r="A9209" s="9" t="s">
        <v>1055</v>
      </c>
      <c r="B9209" s="9" t="s">
        <v>260</v>
      </c>
      <c r="C9209" s="9" t="s">
        <v>33</v>
      </c>
      <c r="D9209" s="9" t="s">
        <v>27</v>
      </c>
      <c r="E9209" s="10">
        <v>9981.39</v>
      </c>
      <c r="F9209" s="10">
        <v>0</v>
      </c>
      <c r="G9209" s="10">
        <v>9981.39</v>
      </c>
      <c r="H9209" s="10">
        <v>10653.61</v>
      </c>
      <c r="I9209" s="10">
        <v>-672.22000000000116</v>
      </c>
      <c r="J9209" s="10">
        <v>163.19999999999999</v>
      </c>
      <c r="K9209" s="10">
        <v>0</v>
      </c>
      <c r="L9209" s="10">
        <v>163.19999999999999</v>
      </c>
      <c r="M9209" s="10">
        <v>174.19</v>
      </c>
      <c r="N9209" s="10">
        <v>-10.990000000000009</v>
      </c>
    </row>
    <row r="9210" spans="1:14" x14ac:dyDescent="0.25">
      <c r="A9210" s="9" t="s">
        <v>1055</v>
      </c>
      <c r="B9210" s="9" t="s">
        <v>101</v>
      </c>
      <c r="C9210" s="9" t="s">
        <v>39</v>
      </c>
      <c r="D9210" s="9" t="s">
        <v>43</v>
      </c>
      <c r="E9210" s="10">
        <v>-65580.03</v>
      </c>
      <c r="F9210" s="10">
        <v>0</v>
      </c>
      <c r="G9210" s="10">
        <v>-65580.03</v>
      </c>
      <c r="H9210" s="10">
        <v>-65580.19</v>
      </c>
      <c r="I9210" s="10">
        <v>0.16000000000349246</v>
      </c>
      <c r="J9210" s="10">
        <v>-81000</v>
      </c>
      <c r="K9210" s="10">
        <v>0</v>
      </c>
      <c r="L9210" s="10">
        <v>-81000</v>
      </c>
      <c r="M9210" s="10">
        <v>-81000</v>
      </c>
      <c r="N9210" s="10">
        <v>0</v>
      </c>
    </row>
    <row r="9211" spans="1:14" x14ac:dyDescent="0.25">
      <c r="A9211" s="9" t="s">
        <v>1055</v>
      </c>
      <c r="B9211" s="9" t="s">
        <v>262</v>
      </c>
      <c r="C9211" s="9" t="s">
        <v>42</v>
      </c>
      <c r="D9211" s="9" t="s">
        <v>43</v>
      </c>
      <c r="E9211" s="10">
        <v>6768.97</v>
      </c>
      <c r="F9211" s="10">
        <v>6768.9743589743584</v>
      </c>
      <c r="G9211" s="10">
        <v>-4.3589743581833318E-3</v>
      </c>
      <c r="H9211" s="10">
        <v>6863.74</v>
      </c>
      <c r="I9211" s="10">
        <v>-94.769999999999527</v>
      </c>
      <c r="J9211" s="10">
        <v>13365</v>
      </c>
      <c r="K9211" s="10">
        <v>13365</v>
      </c>
      <c r="L9211" s="10">
        <v>0</v>
      </c>
      <c r="M9211" s="10">
        <v>13552.11</v>
      </c>
      <c r="N9211" s="10">
        <v>-187.11000000000058</v>
      </c>
    </row>
    <row r="9212" spans="1:14" x14ac:dyDescent="0.25">
      <c r="A9212" s="9" t="s">
        <v>1055</v>
      </c>
      <c r="B9212" s="9" t="s">
        <v>261</v>
      </c>
      <c r="C9212" s="9" t="s">
        <v>42</v>
      </c>
      <c r="D9212" s="9" t="s">
        <v>43</v>
      </c>
      <c r="E9212" s="10">
        <v>47072.46</v>
      </c>
      <c r="F9212" s="10">
        <v>46956.512315270935</v>
      </c>
      <c r="G9212" s="10">
        <v>115.94768472906435</v>
      </c>
      <c r="H9212" s="10">
        <v>47660.86</v>
      </c>
      <c r="I9212" s="10">
        <v>-588.40000000000146</v>
      </c>
      <c r="J9212" s="10">
        <v>81200</v>
      </c>
      <c r="K9212" s="10">
        <v>81000</v>
      </c>
      <c r="L9212" s="10">
        <v>200</v>
      </c>
      <c r="M9212" s="10">
        <v>82215</v>
      </c>
      <c r="N9212" s="10">
        <v>-1015</v>
      </c>
    </row>
    <row r="9213" spans="1:14" x14ac:dyDescent="0.25">
      <c r="A9213" s="9" t="s">
        <v>1056</v>
      </c>
      <c r="B9213" s="9" t="s">
        <v>25</v>
      </c>
      <c r="C9213" s="9" t="s">
        <v>26</v>
      </c>
      <c r="D9213" s="9" t="s">
        <v>27</v>
      </c>
      <c r="E9213" s="10">
        <v>930.68</v>
      </c>
      <c r="F9213" s="10">
        <v>0</v>
      </c>
      <c r="G9213" s="10">
        <v>930.68</v>
      </c>
      <c r="H9213" s="10">
        <v>0</v>
      </c>
      <c r="I9213" s="10">
        <v>930.68</v>
      </c>
      <c r="J9213" s="10">
        <v>0</v>
      </c>
      <c r="K9213" s="10">
        <v>0</v>
      </c>
      <c r="L9213" s="10">
        <v>0</v>
      </c>
      <c r="M9213" s="10">
        <v>0</v>
      </c>
      <c r="N9213" s="10">
        <v>0</v>
      </c>
    </row>
    <row r="9214" spans="1:14" x14ac:dyDescent="0.25">
      <c r="A9214" s="9" t="s">
        <v>1056</v>
      </c>
      <c r="B9214" s="9" t="s">
        <v>258</v>
      </c>
      <c r="C9214" s="9" t="s">
        <v>33</v>
      </c>
      <c r="D9214" s="9" t="s">
        <v>27</v>
      </c>
      <c r="E9214" s="10">
        <v>164.5</v>
      </c>
      <c r="F9214" s="10">
        <v>0</v>
      </c>
      <c r="G9214" s="10">
        <v>164.5</v>
      </c>
      <c r="H9214" s="10">
        <v>171.07</v>
      </c>
      <c r="I9214" s="10">
        <v>-6.5699999999999932</v>
      </c>
      <c r="J9214" s="10">
        <v>21.756</v>
      </c>
      <c r="K9214" s="10">
        <v>0</v>
      </c>
      <c r="L9214" s="10">
        <v>21.756</v>
      </c>
      <c r="M9214" s="10">
        <v>22.631</v>
      </c>
      <c r="N9214" s="10">
        <v>-0.875</v>
      </c>
    </row>
    <row r="9215" spans="1:14" x14ac:dyDescent="0.25">
      <c r="A9215" s="9" t="s">
        <v>1056</v>
      </c>
      <c r="B9215" s="9" t="s">
        <v>259</v>
      </c>
      <c r="C9215" s="9" t="s">
        <v>33</v>
      </c>
      <c r="D9215" s="9" t="s">
        <v>27</v>
      </c>
      <c r="E9215" s="10">
        <v>337.53</v>
      </c>
      <c r="F9215" s="10">
        <v>0</v>
      </c>
      <c r="G9215" s="10">
        <v>337.53</v>
      </c>
      <c r="H9215" s="10">
        <v>351.09</v>
      </c>
      <c r="I9215" s="10">
        <v>-13.560000000000002</v>
      </c>
      <c r="J9215" s="10">
        <v>21.756</v>
      </c>
      <c r="K9215" s="10">
        <v>0</v>
      </c>
      <c r="L9215" s="10">
        <v>21.756</v>
      </c>
      <c r="M9215" s="10">
        <v>22.631</v>
      </c>
      <c r="N9215" s="10">
        <v>-0.875</v>
      </c>
    </row>
    <row r="9216" spans="1:14" x14ac:dyDescent="0.25">
      <c r="A9216" s="9" t="s">
        <v>1056</v>
      </c>
      <c r="B9216" s="9" t="s">
        <v>260</v>
      </c>
      <c r="C9216" s="9" t="s">
        <v>33</v>
      </c>
      <c r="D9216" s="9" t="s">
        <v>27</v>
      </c>
      <c r="E9216" s="10">
        <v>13306.08</v>
      </c>
      <c r="F9216" s="10">
        <v>0</v>
      </c>
      <c r="G9216" s="10">
        <v>13306.08</v>
      </c>
      <c r="H9216" s="10">
        <v>13837.85</v>
      </c>
      <c r="I9216" s="10">
        <v>-531.77000000000044</v>
      </c>
      <c r="J9216" s="10">
        <v>217.56</v>
      </c>
      <c r="K9216" s="10">
        <v>0</v>
      </c>
      <c r="L9216" s="10">
        <v>217.56</v>
      </c>
      <c r="M9216" s="10">
        <v>226.25399999999999</v>
      </c>
      <c r="N9216" s="10">
        <v>-8.6939999999999884</v>
      </c>
    </row>
    <row r="9217" spans="1:14" x14ac:dyDescent="0.25">
      <c r="A9217" s="9" t="s">
        <v>1056</v>
      </c>
      <c r="B9217" s="9" t="s">
        <v>101</v>
      </c>
      <c r="C9217" s="9" t="s">
        <v>39</v>
      </c>
      <c r="D9217" s="9" t="s">
        <v>43</v>
      </c>
      <c r="E9217" s="10">
        <v>-85181.17</v>
      </c>
      <c r="F9217" s="10">
        <v>0</v>
      </c>
      <c r="G9217" s="10">
        <v>-85181.17</v>
      </c>
      <c r="H9217" s="10">
        <v>-85181.38</v>
      </c>
      <c r="I9217" s="10">
        <v>0.21000000000640284</v>
      </c>
      <c r="J9217" s="10">
        <v>-105210</v>
      </c>
      <c r="K9217" s="10">
        <v>0</v>
      </c>
      <c r="L9217" s="10">
        <v>-105210</v>
      </c>
      <c r="M9217" s="10">
        <v>-105210</v>
      </c>
      <c r="N9217" s="10">
        <v>0</v>
      </c>
    </row>
    <row r="9218" spans="1:14" x14ac:dyDescent="0.25">
      <c r="A9218" s="9" t="s">
        <v>1056</v>
      </c>
      <c r="B9218" s="9" t="s">
        <v>262</v>
      </c>
      <c r="C9218" s="9" t="s">
        <v>42</v>
      </c>
      <c r="D9218" s="9" t="s">
        <v>43</v>
      </c>
      <c r="E9218" s="10">
        <v>8987.31</v>
      </c>
      <c r="F9218" s="10">
        <v>8792.1400394477314</v>
      </c>
      <c r="G9218" s="10">
        <v>195.16996055226809</v>
      </c>
      <c r="H9218" s="10">
        <v>8915.23</v>
      </c>
      <c r="I9218" s="10">
        <v>72.079999999999927</v>
      </c>
      <c r="J9218" s="10">
        <v>17745</v>
      </c>
      <c r="K9218" s="10">
        <v>17359.649901380672</v>
      </c>
      <c r="L9218" s="10">
        <v>385.35009861932849</v>
      </c>
      <c r="M9218" s="10">
        <v>17602.685000000001</v>
      </c>
      <c r="N9218" s="10">
        <v>142.31499999999869</v>
      </c>
    </row>
    <row r="9219" spans="1:14" x14ac:dyDescent="0.25">
      <c r="A9219" s="9" t="s">
        <v>1056</v>
      </c>
      <c r="B9219" s="9" t="s">
        <v>261</v>
      </c>
      <c r="C9219" s="9" t="s">
        <v>42</v>
      </c>
      <c r="D9219" s="9" t="s">
        <v>43</v>
      </c>
      <c r="E9219" s="10">
        <v>61455.07</v>
      </c>
      <c r="F9219" s="10">
        <v>60991.290640394087</v>
      </c>
      <c r="G9219" s="10">
        <v>463.77935960591276</v>
      </c>
      <c r="H9219" s="10">
        <v>61906.16</v>
      </c>
      <c r="I9219" s="10">
        <v>-451.09000000000378</v>
      </c>
      <c r="J9219" s="10">
        <v>106010</v>
      </c>
      <c r="K9219" s="10">
        <v>105210</v>
      </c>
      <c r="L9219" s="10">
        <v>800</v>
      </c>
      <c r="M9219" s="10">
        <v>106788.15</v>
      </c>
      <c r="N9219" s="10">
        <v>-778.14999999999418</v>
      </c>
    </row>
    <row r="9220" spans="1:14" x14ac:dyDescent="0.25">
      <c r="A9220" s="9" t="s">
        <v>1057</v>
      </c>
      <c r="B9220" s="9" t="s">
        <v>25</v>
      </c>
      <c r="C9220" s="9" t="s">
        <v>26</v>
      </c>
      <c r="D9220" s="9" t="s">
        <v>27</v>
      </c>
      <c r="E9220" s="10">
        <v>-687.87</v>
      </c>
      <c r="F9220" s="10">
        <v>0</v>
      </c>
      <c r="G9220" s="10">
        <v>-687.87</v>
      </c>
      <c r="H9220" s="10">
        <v>0</v>
      </c>
      <c r="I9220" s="10">
        <v>-687.87</v>
      </c>
      <c r="J9220" s="10">
        <v>0</v>
      </c>
      <c r="K9220" s="10">
        <v>0</v>
      </c>
      <c r="L9220" s="10">
        <v>0</v>
      </c>
      <c r="M9220" s="10">
        <v>0</v>
      </c>
      <c r="N9220" s="10">
        <v>0</v>
      </c>
    </row>
    <row r="9221" spans="1:14" x14ac:dyDescent="0.25">
      <c r="A9221" s="9" t="s">
        <v>1057</v>
      </c>
      <c r="B9221" s="9" t="s">
        <v>258</v>
      </c>
      <c r="C9221" s="9" t="s">
        <v>33</v>
      </c>
      <c r="D9221" s="9" t="s">
        <v>27</v>
      </c>
      <c r="E9221" s="10">
        <v>0</v>
      </c>
      <c r="F9221" s="10">
        <v>0</v>
      </c>
      <c r="G9221" s="10">
        <v>0</v>
      </c>
      <c r="H9221" s="10">
        <v>127.83</v>
      </c>
      <c r="I9221" s="10">
        <v>-127.83</v>
      </c>
      <c r="J9221" s="10">
        <v>0</v>
      </c>
      <c r="K9221" s="10">
        <v>0</v>
      </c>
      <c r="L9221" s="10">
        <v>0</v>
      </c>
      <c r="M9221" s="10">
        <v>16.91</v>
      </c>
      <c r="N9221" s="10">
        <v>-16.91</v>
      </c>
    </row>
    <row r="9222" spans="1:14" x14ac:dyDescent="0.25">
      <c r="A9222" s="9" t="s">
        <v>1057</v>
      </c>
      <c r="B9222" s="9" t="s">
        <v>259</v>
      </c>
      <c r="C9222" s="9" t="s">
        <v>33</v>
      </c>
      <c r="D9222" s="9" t="s">
        <v>27</v>
      </c>
      <c r="E9222" s="10">
        <v>299</v>
      </c>
      <c r="F9222" s="10">
        <v>0</v>
      </c>
      <c r="G9222" s="10">
        <v>299</v>
      </c>
      <c r="H9222" s="10">
        <v>262.33999999999997</v>
      </c>
      <c r="I9222" s="10">
        <v>36.660000000000025</v>
      </c>
      <c r="J9222" s="10">
        <v>19.271999999999998</v>
      </c>
      <c r="K9222" s="10">
        <v>0</v>
      </c>
      <c r="L9222" s="10">
        <v>19.271999999999998</v>
      </c>
      <c r="M9222" s="10">
        <v>16.91</v>
      </c>
      <c r="N9222" s="10">
        <v>2.3619999999999983</v>
      </c>
    </row>
    <row r="9223" spans="1:14" x14ac:dyDescent="0.25">
      <c r="A9223" s="9" t="s">
        <v>1057</v>
      </c>
      <c r="B9223" s="9" t="s">
        <v>260</v>
      </c>
      <c r="C9223" s="9" t="s">
        <v>33</v>
      </c>
      <c r="D9223" s="9" t="s">
        <v>27</v>
      </c>
      <c r="E9223" s="10">
        <v>11786.85</v>
      </c>
      <c r="F9223" s="10">
        <v>0</v>
      </c>
      <c r="G9223" s="10">
        <v>11786.85</v>
      </c>
      <c r="H9223" s="10">
        <v>10339.92</v>
      </c>
      <c r="I9223" s="10">
        <v>1446.9300000000003</v>
      </c>
      <c r="J9223" s="10">
        <v>192.72</v>
      </c>
      <c r="K9223" s="10">
        <v>0</v>
      </c>
      <c r="L9223" s="10">
        <v>192.72</v>
      </c>
      <c r="M9223" s="10">
        <v>169.06200000000001</v>
      </c>
      <c r="N9223" s="10">
        <v>23.657999999999987</v>
      </c>
    </row>
    <row r="9224" spans="1:14" x14ac:dyDescent="0.25">
      <c r="A9224" s="9" t="s">
        <v>1057</v>
      </c>
      <c r="B9224" s="9" t="s">
        <v>101</v>
      </c>
      <c r="C9224" s="9" t="s">
        <v>39</v>
      </c>
      <c r="D9224" s="9" t="s">
        <v>43</v>
      </c>
      <c r="E9224" s="10">
        <v>-63649.06</v>
      </c>
      <c r="F9224" s="10">
        <v>0</v>
      </c>
      <c r="G9224" s="10">
        <v>-63649.06</v>
      </c>
      <c r="H9224" s="10">
        <v>-63649.22</v>
      </c>
      <c r="I9224" s="10">
        <v>0.16000000000349246</v>
      </c>
      <c r="J9224" s="10">
        <v>-78615</v>
      </c>
      <c r="K9224" s="10">
        <v>0</v>
      </c>
      <c r="L9224" s="10">
        <v>-78615</v>
      </c>
      <c r="M9224" s="10">
        <v>-78615</v>
      </c>
      <c r="N9224" s="10">
        <v>0</v>
      </c>
    </row>
    <row r="9225" spans="1:14" x14ac:dyDescent="0.25">
      <c r="A9225" s="9" t="s">
        <v>1057</v>
      </c>
      <c r="B9225" s="9" t="s">
        <v>262</v>
      </c>
      <c r="C9225" s="9" t="s">
        <v>42</v>
      </c>
      <c r="D9225" s="9" t="s">
        <v>43</v>
      </c>
      <c r="E9225" s="10">
        <v>6569.93</v>
      </c>
      <c r="F9225" s="10">
        <v>6569.6646942800789</v>
      </c>
      <c r="G9225" s="10">
        <v>0.26530571992134355</v>
      </c>
      <c r="H9225" s="10">
        <v>6661.64</v>
      </c>
      <c r="I9225" s="10">
        <v>-91.710000000000036</v>
      </c>
      <c r="J9225" s="10">
        <v>12972</v>
      </c>
      <c r="K9225" s="10">
        <v>12971.475345167652</v>
      </c>
      <c r="L9225" s="10">
        <v>0.52465483234846033</v>
      </c>
      <c r="M9225" s="10">
        <v>13153.075999999999</v>
      </c>
      <c r="N9225" s="10">
        <v>-181.07599999999911</v>
      </c>
    </row>
    <row r="9226" spans="1:14" x14ac:dyDescent="0.25">
      <c r="A9226" s="9" t="s">
        <v>1057</v>
      </c>
      <c r="B9226" s="9" t="s">
        <v>261</v>
      </c>
      <c r="C9226" s="9" t="s">
        <v>42</v>
      </c>
      <c r="D9226" s="9" t="s">
        <v>43</v>
      </c>
      <c r="E9226" s="10">
        <v>45681.15</v>
      </c>
      <c r="F9226" s="10">
        <v>45573.901477832515</v>
      </c>
      <c r="G9226" s="10">
        <v>107.24852216748695</v>
      </c>
      <c r="H9226" s="10">
        <v>46257.51</v>
      </c>
      <c r="I9226" s="10">
        <v>-576.36000000000058</v>
      </c>
      <c r="J9226" s="10">
        <v>78800</v>
      </c>
      <c r="K9226" s="10">
        <v>78615</v>
      </c>
      <c r="L9226" s="10">
        <v>185</v>
      </c>
      <c r="M9226" s="10">
        <v>79794.225000000006</v>
      </c>
      <c r="N9226" s="10">
        <v>-994.22500000000582</v>
      </c>
    </row>
    <row r="9227" spans="1:14" x14ac:dyDescent="0.25">
      <c r="A9227" s="9" t="s">
        <v>1058</v>
      </c>
      <c r="B9227" s="9" t="s">
        <v>25</v>
      </c>
      <c r="C9227" s="9" t="s">
        <v>26</v>
      </c>
      <c r="D9227" s="9" t="s">
        <v>27</v>
      </c>
      <c r="E9227" s="10">
        <v>-1795.47</v>
      </c>
      <c r="F9227" s="10">
        <v>0</v>
      </c>
      <c r="G9227" s="10">
        <v>-1795.47</v>
      </c>
      <c r="H9227" s="10">
        <v>0</v>
      </c>
      <c r="I9227" s="10">
        <v>-1795.47</v>
      </c>
      <c r="J9227" s="10">
        <v>0</v>
      </c>
      <c r="K9227" s="10">
        <v>0</v>
      </c>
      <c r="L9227" s="10">
        <v>0</v>
      </c>
      <c r="M9227" s="10">
        <v>0</v>
      </c>
      <c r="N9227" s="10">
        <v>0</v>
      </c>
    </row>
    <row r="9228" spans="1:14" x14ac:dyDescent="0.25">
      <c r="A9228" s="9" t="s">
        <v>1058</v>
      </c>
      <c r="B9228" s="9" t="s">
        <v>28</v>
      </c>
      <c r="C9228" s="9" t="s">
        <v>29</v>
      </c>
      <c r="D9228" s="9" t="s">
        <v>27</v>
      </c>
      <c r="E9228" s="10">
        <v>2.95</v>
      </c>
      <c r="F9228" s="10">
        <v>0</v>
      </c>
      <c r="G9228" s="10">
        <v>2.95</v>
      </c>
      <c r="H9228" s="10">
        <v>2.93</v>
      </c>
      <c r="I9228" s="10">
        <v>2.0000000000000018E-2</v>
      </c>
      <c r="J9228" s="10">
        <v>0</v>
      </c>
      <c r="K9228" s="10">
        <v>0</v>
      </c>
      <c r="L9228" s="10">
        <v>0</v>
      </c>
      <c r="M9228" s="10">
        <v>0</v>
      </c>
      <c r="N9228" s="10">
        <v>0</v>
      </c>
    </row>
    <row r="9229" spans="1:14" x14ac:dyDescent="0.25">
      <c r="A9229" s="9" t="s">
        <v>1058</v>
      </c>
      <c r="B9229" s="9" t="s">
        <v>30</v>
      </c>
      <c r="C9229" s="9" t="s">
        <v>29</v>
      </c>
      <c r="D9229" s="9" t="s">
        <v>27</v>
      </c>
      <c r="E9229" s="10">
        <v>68.75</v>
      </c>
      <c r="F9229" s="10">
        <v>0</v>
      </c>
      <c r="G9229" s="10">
        <v>68.75</v>
      </c>
      <c r="H9229" s="10">
        <v>68.25</v>
      </c>
      <c r="I9229" s="10">
        <v>0.5</v>
      </c>
      <c r="J9229" s="10">
        <v>0</v>
      </c>
      <c r="K9229" s="10">
        <v>0</v>
      </c>
      <c r="L9229" s="10">
        <v>0</v>
      </c>
      <c r="M9229" s="10">
        <v>0</v>
      </c>
      <c r="N9229" s="10">
        <v>0</v>
      </c>
    </row>
    <row r="9230" spans="1:14" x14ac:dyDescent="0.25">
      <c r="A9230" s="9" t="s">
        <v>1058</v>
      </c>
      <c r="B9230" s="9" t="s">
        <v>31</v>
      </c>
      <c r="C9230" s="9" t="s">
        <v>29</v>
      </c>
      <c r="D9230" s="9" t="s">
        <v>27</v>
      </c>
      <c r="E9230" s="10">
        <v>461.59</v>
      </c>
      <c r="F9230" s="10">
        <v>0</v>
      </c>
      <c r="G9230" s="10">
        <v>461.59</v>
      </c>
      <c r="H9230" s="10">
        <v>458.27</v>
      </c>
      <c r="I9230" s="10">
        <v>3.3199999999999932</v>
      </c>
      <c r="J9230" s="10">
        <v>0</v>
      </c>
      <c r="K9230" s="10">
        <v>0</v>
      </c>
      <c r="L9230" s="10">
        <v>0</v>
      </c>
      <c r="M9230" s="10">
        <v>0</v>
      </c>
      <c r="N9230" s="10">
        <v>0</v>
      </c>
    </row>
    <row r="9231" spans="1:14" x14ac:dyDescent="0.25">
      <c r="A9231" s="9" t="s">
        <v>1058</v>
      </c>
      <c r="B9231" s="9" t="s">
        <v>32</v>
      </c>
      <c r="C9231" s="9" t="s">
        <v>33</v>
      </c>
      <c r="D9231" s="9" t="s">
        <v>27</v>
      </c>
      <c r="E9231" s="10">
        <v>853.5</v>
      </c>
      <c r="F9231" s="10">
        <v>0</v>
      </c>
      <c r="G9231" s="10">
        <v>853.5</v>
      </c>
      <c r="H9231" s="10">
        <v>744.04</v>
      </c>
      <c r="I9231" s="10">
        <v>109.46000000000004</v>
      </c>
      <c r="J9231" s="10">
        <v>2.42</v>
      </c>
      <c r="K9231" s="10">
        <v>0</v>
      </c>
      <c r="L9231" s="10">
        <v>2.42</v>
      </c>
      <c r="M9231" s="10">
        <v>2.11</v>
      </c>
      <c r="N9231" s="10">
        <v>0.31000000000000005</v>
      </c>
    </row>
    <row r="9232" spans="1:14" x14ac:dyDescent="0.25">
      <c r="A9232" s="9" t="s">
        <v>1058</v>
      </c>
      <c r="B9232" s="9" t="s">
        <v>34</v>
      </c>
      <c r="C9232" s="9" t="s">
        <v>33</v>
      </c>
      <c r="D9232" s="9" t="s">
        <v>27</v>
      </c>
      <c r="E9232" s="10">
        <v>2933.94</v>
      </c>
      <c r="F9232" s="10">
        <v>0</v>
      </c>
      <c r="G9232" s="10">
        <v>2933.94</v>
      </c>
      <c r="H9232" s="10">
        <v>2557.67</v>
      </c>
      <c r="I9232" s="10">
        <v>376.27</v>
      </c>
      <c r="J9232" s="10">
        <v>2.42</v>
      </c>
      <c r="K9232" s="10">
        <v>0</v>
      </c>
      <c r="L9232" s="10">
        <v>2.42</v>
      </c>
      <c r="M9232" s="10">
        <v>2.11</v>
      </c>
      <c r="N9232" s="10">
        <v>0.31000000000000005</v>
      </c>
    </row>
    <row r="9233" spans="1:14" x14ac:dyDescent="0.25">
      <c r="A9233" s="9" t="s">
        <v>1058</v>
      </c>
      <c r="B9233" s="9" t="s">
        <v>35</v>
      </c>
      <c r="C9233" s="9" t="s">
        <v>33</v>
      </c>
      <c r="D9233" s="9" t="s">
        <v>27</v>
      </c>
      <c r="E9233" s="10">
        <v>3174.34</v>
      </c>
      <c r="F9233" s="10">
        <v>0</v>
      </c>
      <c r="G9233" s="10">
        <v>3174.34</v>
      </c>
      <c r="H9233" s="10">
        <v>2767.17</v>
      </c>
      <c r="I9233" s="10">
        <v>407.17000000000007</v>
      </c>
      <c r="J9233" s="10">
        <v>50.82</v>
      </c>
      <c r="K9233" s="10">
        <v>0</v>
      </c>
      <c r="L9233" s="10">
        <v>50.82</v>
      </c>
      <c r="M9233" s="10">
        <v>44.301000000000002</v>
      </c>
      <c r="N9233" s="10">
        <v>6.5189999999999984</v>
      </c>
    </row>
    <row r="9234" spans="1:14" x14ac:dyDescent="0.25">
      <c r="A9234" s="9" t="s">
        <v>1058</v>
      </c>
      <c r="B9234" s="9" t="s">
        <v>36</v>
      </c>
      <c r="C9234" s="9" t="s">
        <v>29</v>
      </c>
      <c r="D9234" s="9" t="s">
        <v>27</v>
      </c>
      <c r="E9234" s="10">
        <v>5171.46</v>
      </c>
      <c r="F9234" s="10">
        <v>0</v>
      </c>
      <c r="G9234" s="10">
        <v>5171.46</v>
      </c>
      <c r="H9234" s="10">
        <v>5134.34</v>
      </c>
      <c r="I9234" s="10">
        <v>37.119999999999891</v>
      </c>
      <c r="J9234" s="10">
        <v>0</v>
      </c>
      <c r="K9234" s="10">
        <v>0</v>
      </c>
      <c r="L9234" s="10">
        <v>0</v>
      </c>
      <c r="M9234" s="10">
        <v>0</v>
      </c>
      <c r="N9234" s="10">
        <v>0</v>
      </c>
    </row>
    <row r="9235" spans="1:14" x14ac:dyDescent="0.25">
      <c r="A9235" s="9" t="s">
        <v>1058</v>
      </c>
      <c r="B9235" s="9" t="s">
        <v>37</v>
      </c>
      <c r="C9235" s="9" t="s">
        <v>29</v>
      </c>
      <c r="D9235" s="9" t="s">
        <v>27</v>
      </c>
      <c r="E9235" s="10">
        <v>11959.03</v>
      </c>
      <c r="F9235" s="10">
        <v>0</v>
      </c>
      <c r="G9235" s="10">
        <v>11959.03</v>
      </c>
      <c r="H9235" s="10">
        <v>11873.2</v>
      </c>
      <c r="I9235" s="10">
        <v>85.829999999999927</v>
      </c>
      <c r="J9235" s="10">
        <v>0</v>
      </c>
      <c r="K9235" s="10">
        <v>0</v>
      </c>
      <c r="L9235" s="10">
        <v>0</v>
      </c>
      <c r="M9235" s="10">
        <v>0</v>
      </c>
      <c r="N9235" s="10">
        <v>0</v>
      </c>
    </row>
    <row r="9236" spans="1:14" x14ac:dyDescent="0.25">
      <c r="A9236" s="9" t="s">
        <v>1058</v>
      </c>
      <c r="B9236" s="9" t="s">
        <v>1059</v>
      </c>
      <c r="C9236" s="9" t="s">
        <v>39</v>
      </c>
      <c r="D9236" s="9" t="s">
        <v>40</v>
      </c>
      <c r="E9236" s="10">
        <v>-328667.11</v>
      </c>
      <c r="F9236" s="10">
        <v>0</v>
      </c>
      <c r="G9236" s="10">
        <v>-328667.11</v>
      </c>
      <c r="H9236" s="10">
        <v>-328667.09000000003</v>
      </c>
      <c r="I9236" s="10">
        <v>-1.9999999960418791E-2</v>
      </c>
      <c r="J9236" s="10">
        <v>-1540</v>
      </c>
      <c r="K9236" s="10">
        <v>0</v>
      </c>
      <c r="L9236" s="10">
        <v>-1540</v>
      </c>
      <c r="M9236" s="10">
        <v>-1540</v>
      </c>
      <c r="N9236" s="10">
        <v>0</v>
      </c>
    </row>
    <row r="9237" spans="1:14" x14ac:dyDescent="0.25">
      <c r="A9237" s="9" t="s">
        <v>1058</v>
      </c>
      <c r="B9237" s="9" t="s">
        <v>92</v>
      </c>
      <c r="C9237" s="9" t="s">
        <v>42</v>
      </c>
      <c r="D9237" s="9" t="s">
        <v>43</v>
      </c>
      <c r="E9237" s="10">
        <v>156.19999999999999</v>
      </c>
      <c r="F9237" s="10">
        <v>0</v>
      </c>
      <c r="G9237" s="10">
        <v>156.19999999999999</v>
      </c>
      <c r="H9237" s="10">
        <v>0</v>
      </c>
      <c r="I9237" s="10">
        <v>156.19999999999999</v>
      </c>
      <c r="J9237" s="10">
        <v>1835</v>
      </c>
      <c r="K9237" s="10">
        <v>0</v>
      </c>
      <c r="L9237" s="10">
        <v>1835</v>
      </c>
      <c r="M9237" s="10">
        <v>0</v>
      </c>
      <c r="N9237" s="10">
        <v>1835</v>
      </c>
    </row>
    <row r="9238" spans="1:14" x14ac:dyDescent="0.25">
      <c r="A9238" s="9" t="s">
        <v>1058</v>
      </c>
      <c r="B9238" s="9" t="s">
        <v>1060</v>
      </c>
      <c r="C9238" s="9" t="s">
        <v>42</v>
      </c>
      <c r="D9238" s="9" t="s">
        <v>43</v>
      </c>
      <c r="E9238" s="10">
        <v>1070.6199999999999</v>
      </c>
      <c r="F9238" s="10">
        <v>0</v>
      </c>
      <c r="G9238" s="10">
        <v>1070.6199999999999</v>
      </c>
      <c r="H9238" s="10">
        <v>0</v>
      </c>
      <c r="I9238" s="10">
        <v>1070.6199999999999</v>
      </c>
      <c r="J9238" s="10">
        <v>18600</v>
      </c>
      <c r="K9238" s="10">
        <v>0</v>
      </c>
      <c r="L9238" s="10">
        <v>18600</v>
      </c>
      <c r="M9238" s="10">
        <v>0</v>
      </c>
      <c r="N9238" s="10">
        <v>18600</v>
      </c>
    </row>
    <row r="9239" spans="1:14" x14ac:dyDescent="0.25">
      <c r="A9239" s="9" t="s">
        <v>1058</v>
      </c>
      <c r="B9239" s="9" t="s">
        <v>1061</v>
      </c>
      <c r="C9239" s="9" t="s">
        <v>42</v>
      </c>
      <c r="D9239" s="9" t="s">
        <v>43</v>
      </c>
      <c r="E9239" s="10">
        <v>0</v>
      </c>
      <c r="F9239" s="10">
        <v>1114.7093596059112</v>
      </c>
      <c r="G9239" s="10">
        <v>-1114.7093596059112</v>
      </c>
      <c r="H9239" s="10">
        <v>1131.43</v>
      </c>
      <c r="I9239" s="10">
        <v>-1131.43</v>
      </c>
      <c r="J9239" s="10">
        <v>0</v>
      </c>
      <c r="K9239" s="10">
        <v>18480</v>
      </c>
      <c r="L9239" s="10">
        <v>-18480</v>
      </c>
      <c r="M9239" s="10">
        <v>18757.2</v>
      </c>
      <c r="N9239" s="10">
        <v>-18757.2</v>
      </c>
    </row>
    <row r="9240" spans="1:14" x14ac:dyDescent="0.25">
      <c r="A9240" s="9" t="s">
        <v>1058</v>
      </c>
      <c r="B9240" s="9" t="s">
        <v>44</v>
      </c>
      <c r="C9240" s="9" t="s">
        <v>42</v>
      </c>
      <c r="D9240" s="9" t="s">
        <v>43</v>
      </c>
      <c r="E9240" s="10">
        <v>1521.68</v>
      </c>
      <c r="F9240" s="10">
        <v>1513.8208955223881</v>
      </c>
      <c r="G9240" s="10">
        <v>7.8591044776119361</v>
      </c>
      <c r="H9240" s="10">
        <v>1521.39</v>
      </c>
      <c r="I9240" s="10">
        <v>0.28999999999996362</v>
      </c>
      <c r="J9240" s="10">
        <v>1548</v>
      </c>
      <c r="K9240" s="10">
        <v>1540</v>
      </c>
      <c r="L9240" s="10">
        <v>8</v>
      </c>
      <c r="M9240" s="10">
        <v>1547.7</v>
      </c>
      <c r="N9240" s="10">
        <v>0.29999999999995453</v>
      </c>
    </row>
    <row r="9241" spans="1:14" x14ac:dyDescent="0.25">
      <c r="A9241" s="9" t="s">
        <v>1058</v>
      </c>
      <c r="B9241" s="9" t="s">
        <v>115</v>
      </c>
      <c r="C9241" s="9" t="s">
        <v>42</v>
      </c>
      <c r="D9241" s="9" t="s">
        <v>43</v>
      </c>
      <c r="E9241" s="10">
        <v>4341.6099999999997</v>
      </c>
      <c r="F9241" s="10">
        <v>4313.6059113300498</v>
      </c>
      <c r="G9241" s="10">
        <v>28.004088669949851</v>
      </c>
      <c r="H9241" s="10">
        <v>4378.3100000000004</v>
      </c>
      <c r="I9241" s="10">
        <v>-36.700000000000728</v>
      </c>
      <c r="J9241" s="10">
        <v>18600</v>
      </c>
      <c r="K9241" s="10">
        <v>18480</v>
      </c>
      <c r="L9241" s="10">
        <v>120</v>
      </c>
      <c r="M9241" s="10">
        <v>18757.2</v>
      </c>
      <c r="N9241" s="10">
        <v>-157.20000000000073</v>
      </c>
    </row>
    <row r="9242" spans="1:14" x14ac:dyDescent="0.25">
      <c r="A9242" s="9" t="s">
        <v>1058</v>
      </c>
      <c r="B9242" s="9" t="s">
        <v>116</v>
      </c>
      <c r="C9242" s="9" t="s">
        <v>42</v>
      </c>
      <c r="D9242" s="9" t="s">
        <v>43</v>
      </c>
      <c r="E9242" s="10">
        <v>5606.6</v>
      </c>
      <c r="F9242" s="10">
        <v>5570.4271844660198</v>
      </c>
      <c r="G9242" s="10">
        <v>36.172815533980611</v>
      </c>
      <c r="H9242" s="10">
        <v>5737.54</v>
      </c>
      <c r="I9242" s="10">
        <v>-130.9399999999996</v>
      </c>
      <c r="J9242" s="10">
        <v>18600</v>
      </c>
      <c r="K9242" s="10">
        <v>18480</v>
      </c>
      <c r="L9242" s="10">
        <v>120</v>
      </c>
      <c r="M9242" s="10">
        <v>19034.400000000001</v>
      </c>
      <c r="N9242" s="10">
        <v>-434.40000000000146</v>
      </c>
    </row>
    <row r="9243" spans="1:14" x14ac:dyDescent="0.25">
      <c r="A9243" s="9" t="s">
        <v>1058</v>
      </c>
      <c r="B9243" s="9" t="s">
        <v>47</v>
      </c>
      <c r="C9243" s="9" t="s">
        <v>42</v>
      </c>
      <c r="D9243" s="9" t="s">
        <v>43</v>
      </c>
      <c r="E9243" s="10">
        <v>8792.5499999999993</v>
      </c>
      <c r="F9243" s="10">
        <v>8689.1078431372553</v>
      </c>
      <c r="G9243" s="10">
        <v>103.44215686274401</v>
      </c>
      <c r="H9243" s="10">
        <v>8862.89</v>
      </c>
      <c r="I9243" s="10">
        <v>-70.340000000000146</v>
      </c>
      <c r="J9243" s="10">
        <v>18700</v>
      </c>
      <c r="K9243" s="10">
        <v>18479.999999999996</v>
      </c>
      <c r="L9243" s="10">
        <v>220.00000000000364</v>
      </c>
      <c r="M9243" s="10">
        <v>18849.599999999999</v>
      </c>
      <c r="N9243" s="10">
        <v>-149.59999999999854</v>
      </c>
    </row>
    <row r="9244" spans="1:14" x14ac:dyDescent="0.25">
      <c r="A9244" s="9" t="s">
        <v>1058</v>
      </c>
      <c r="B9244" s="9" t="s">
        <v>117</v>
      </c>
      <c r="C9244" s="9" t="s">
        <v>42</v>
      </c>
      <c r="D9244" s="9" t="s">
        <v>43</v>
      </c>
      <c r="E9244" s="10">
        <v>16397.25</v>
      </c>
      <c r="F9244" s="10">
        <v>16174.009852216748</v>
      </c>
      <c r="G9244" s="10">
        <v>223.24014778325181</v>
      </c>
      <c r="H9244" s="10">
        <v>16416.62</v>
      </c>
      <c r="I9244" s="10">
        <v>-19.369999999998981</v>
      </c>
      <c r="J9244" s="10">
        <v>18735</v>
      </c>
      <c r="K9244" s="10">
        <v>18480</v>
      </c>
      <c r="L9244" s="10">
        <v>255</v>
      </c>
      <c r="M9244" s="10">
        <v>18757.2</v>
      </c>
      <c r="N9244" s="10">
        <v>-22.200000000000728</v>
      </c>
    </row>
    <row r="9245" spans="1:14" x14ac:dyDescent="0.25">
      <c r="A9245" s="9" t="s">
        <v>1058</v>
      </c>
      <c r="B9245" s="9" t="s">
        <v>118</v>
      </c>
      <c r="C9245" s="9" t="s">
        <v>42</v>
      </c>
      <c r="D9245" s="9" t="s">
        <v>43</v>
      </c>
      <c r="E9245" s="10">
        <v>21111</v>
      </c>
      <c r="F9245" s="10">
        <v>20974.798029556649</v>
      </c>
      <c r="G9245" s="10">
        <v>136.20197044335146</v>
      </c>
      <c r="H9245" s="10">
        <v>21289.42</v>
      </c>
      <c r="I9245" s="10">
        <v>-178.41999999999825</v>
      </c>
      <c r="J9245" s="10">
        <v>1550</v>
      </c>
      <c r="K9245" s="10">
        <v>1540</v>
      </c>
      <c r="L9245" s="10">
        <v>10</v>
      </c>
      <c r="M9245" s="10">
        <v>1563.1</v>
      </c>
      <c r="N9245" s="10">
        <v>-13.099999999999909</v>
      </c>
    </row>
    <row r="9246" spans="1:14" x14ac:dyDescent="0.25">
      <c r="A9246" s="9" t="s">
        <v>1058</v>
      </c>
      <c r="B9246" s="9" t="s">
        <v>50</v>
      </c>
      <c r="C9246" s="9" t="s">
        <v>42</v>
      </c>
      <c r="D9246" s="9" t="s">
        <v>43</v>
      </c>
      <c r="E9246" s="10">
        <v>24871</v>
      </c>
      <c r="F9246" s="10">
        <v>24578.398009950248</v>
      </c>
      <c r="G9246" s="10">
        <v>292.6019900497522</v>
      </c>
      <c r="H9246" s="10">
        <v>24701.29</v>
      </c>
      <c r="I9246" s="10">
        <v>169.70999999999913</v>
      </c>
      <c r="J9246" s="10">
        <v>18700</v>
      </c>
      <c r="K9246" s="10">
        <v>18480</v>
      </c>
      <c r="L9246" s="10">
        <v>220</v>
      </c>
      <c r="M9246" s="10">
        <v>18572.400000000001</v>
      </c>
      <c r="N9246" s="10">
        <v>127.59999999999854</v>
      </c>
    </row>
    <row r="9247" spans="1:14" x14ac:dyDescent="0.25">
      <c r="A9247" s="9" t="s">
        <v>1058</v>
      </c>
      <c r="B9247" s="9" t="s">
        <v>103</v>
      </c>
      <c r="C9247" s="9" t="s">
        <v>42</v>
      </c>
      <c r="D9247" s="9" t="s">
        <v>43</v>
      </c>
      <c r="E9247" s="10">
        <v>89282.53</v>
      </c>
      <c r="F9247" s="10">
        <v>88397.603960396038</v>
      </c>
      <c r="G9247" s="10">
        <v>884.92603960396082</v>
      </c>
      <c r="H9247" s="10">
        <v>89281.58</v>
      </c>
      <c r="I9247" s="10">
        <v>0.94999999999708962</v>
      </c>
      <c r="J9247" s="10">
        <v>18665</v>
      </c>
      <c r="K9247" s="10">
        <v>18480</v>
      </c>
      <c r="L9247" s="10">
        <v>185</v>
      </c>
      <c r="M9247" s="10">
        <v>18664.8</v>
      </c>
      <c r="N9247" s="10">
        <v>0.2000000000007276</v>
      </c>
    </row>
    <row r="9248" spans="1:14" x14ac:dyDescent="0.25">
      <c r="A9248" s="9" t="s">
        <v>1058</v>
      </c>
      <c r="B9248" s="9" t="s">
        <v>119</v>
      </c>
      <c r="C9248" s="9" t="s">
        <v>42</v>
      </c>
      <c r="D9248" s="9" t="s">
        <v>53</v>
      </c>
      <c r="E9248" s="10">
        <v>131752.92000000001</v>
      </c>
      <c r="F9248" s="10">
        <v>130156.90547263682</v>
      </c>
      <c r="G9248" s="10">
        <v>1596.0145273631933</v>
      </c>
      <c r="H9248" s="10">
        <v>130807.69</v>
      </c>
      <c r="I9248" s="10">
        <v>945.23000000001048</v>
      </c>
      <c r="J9248" s="10">
        <v>14030</v>
      </c>
      <c r="K9248" s="10">
        <v>13860</v>
      </c>
      <c r="L9248" s="10">
        <v>170</v>
      </c>
      <c r="M9248" s="10">
        <v>13929.3</v>
      </c>
      <c r="N9248" s="10">
        <v>100.70000000000073</v>
      </c>
    </row>
    <row r="9249" spans="1:14" x14ac:dyDescent="0.25">
      <c r="A9249" s="9" t="s">
        <v>1058</v>
      </c>
      <c r="B9249" s="9" t="s">
        <v>54</v>
      </c>
      <c r="C9249" s="9" t="s">
        <v>42</v>
      </c>
      <c r="D9249" s="9" t="s">
        <v>55</v>
      </c>
      <c r="E9249" s="10">
        <v>933.06</v>
      </c>
      <c r="F9249" s="10">
        <v>914.75490196078431</v>
      </c>
      <c r="G9249" s="10">
        <v>18.305098039215636</v>
      </c>
      <c r="H9249" s="10">
        <v>933.05</v>
      </c>
      <c r="I9249" s="10">
        <v>9.9999999999909051E-3</v>
      </c>
      <c r="J9249" s="10">
        <v>169.64699999999999</v>
      </c>
      <c r="K9249" s="10">
        <v>166.31960784313725</v>
      </c>
      <c r="L9249" s="10">
        <v>3.3273921568627429</v>
      </c>
      <c r="M9249" s="10">
        <v>169.64599999999999</v>
      </c>
      <c r="N9249" s="10">
        <v>1.0000000000047748E-3</v>
      </c>
    </row>
    <row r="9250" spans="1:14" x14ac:dyDescent="0.25">
      <c r="A9250" s="9" t="s">
        <v>1062</v>
      </c>
      <c r="B9250" s="9" t="s">
        <v>25</v>
      </c>
      <c r="C9250" s="9" t="s">
        <v>26</v>
      </c>
      <c r="D9250" s="9" t="s">
        <v>27</v>
      </c>
      <c r="E9250" s="10">
        <v>-10881.12</v>
      </c>
      <c r="F9250" s="10">
        <v>0</v>
      </c>
      <c r="G9250" s="10">
        <v>-10881.12</v>
      </c>
      <c r="H9250" s="10">
        <v>0</v>
      </c>
      <c r="I9250" s="10">
        <v>-10881.12</v>
      </c>
      <c r="J9250" s="10">
        <v>0</v>
      </c>
      <c r="K9250" s="10">
        <v>0</v>
      </c>
      <c r="L9250" s="10">
        <v>0</v>
      </c>
      <c r="M9250" s="10">
        <v>0</v>
      </c>
      <c r="N9250" s="10">
        <v>0</v>
      </c>
    </row>
    <row r="9251" spans="1:14" x14ac:dyDescent="0.25">
      <c r="A9251" s="9" t="s">
        <v>1062</v>
      </c>
      <c r="B9251" s="9" t="s">
        <v>28</v>
      </c>
      <c r="C9251" s="9" t="s">
        <v>29</v>
      </c>
      <c r="D9251" s="9" t="s">
        <v>27</v>
      </c>
      <c r="E9251" s="10">
        <v>1.37</v>
      </c>
      <c r="F9251" s="10">
        <v>0</v>
      </c>
      <c r="G9251" s="10">
        <v>1.37</v>
      </c>
      <c r="H9251" s="10">
        <v>1.25</v>
      </c>
      <c r="I9251" s="10">
        <v>0.12000000000000011</v>
      </c>
      <c r="J9251" s="10">
        <v>0</v>
      </c>
      <c r="K9251" s="10">
        <v>0</v>
      </c>
      <c r="L9251" s="10">
        <v>0</v>
      </c>
      <c r="M9251" s="10">
        <v>0</v>
      </c>
      <c r="N9251" s="10">
        <v>0</v>
      </c>
    </row>
    <row r="9252" spans="1:14" x14ac:dyDescent="0.25">
      <c r="A9252" s="9" t="s">
        <v>1062</v>
      </c>
      <c r="B9252" s="9" t="s">
        <v>30</v>
      </c>
      <c r="C9252" s="9" t="s">
        <v>29</v>
      </c>
      <c r="D9252" s="9" t="s">
        <v>27</v>
      </c>
      <c r="E9252" s="10">
        <v>32.08</v>
      </c>
      <c r="F9252" s="10">
        <v>0</v>
      </c>
      <c r="G9252" s="10">
        <v>32.08</v>
      </c>
      <c r="H9252" s="10">
        <v>29.12</v>
      </c>
      <c r="I9252" s="10">
        <v>2.9599999999999973</v>
      </c>
      <c r="J9252" s="10">
        <v>0</v>
      </c>
      <c r="K9252" s="10">
        <v>0</v>
      </c>
      <c r="L9252" s="10">
        <v>0</v>
      </c>
      <c r="M9252" s="10">
        <v>0</v>
      </c>
      <c r="N9252" s="10">
        <v>0</v>
      </c>
    </row>
    <row r="9253" spans="1:14" x14ac:dyDescent="0.25">
      <c r="A9253" s="9" t="s">
        <v>1062</v>
      </c>
      <c r="B9253" s="9" t="s">
        <v>31</v>
      </c>
      <c r="C9253" s="9" t="s">
        <v>29</v>
      </c>
      <c r="D9253" s="9" t="s">
        <v>27</v>
      </c>
      <c r="E9253" s="10">
        <v>215.4</v>
      </c>
      <c r="F9253" s="10">
        <v>0</v>
      </c>
      <c r="G9253" s="10">
        <v>215.4</v>
      </c>
      <c r="H9253" s="10">
        <v>195.51</v>
      </c>
      <c r="I9253" s="10">
        <v>19.890000000000015</v>
      </c>
      <c r="J9253" s="10">
        <v>0</v>
      </c>
      <c r="K9253" s="10">
        <v>0</v>
      </c>
      <c r="L9253" s="10">
        <v>0</v>
      </c>
      <c r="M9253" s="10">
        <v>0</v>
      </c>
      <c r="N9253" s="10">
        <v>0</v>
      </c>
    </row>
    <row r="9254" spans="1:14" x14ac:dyDescent="0.25">
      <c r="A9254" s="9" t="s">
        <v>1062</v>
      </c>
      <c r="B9254" s="9" t="s">
        <v>32</v>
      </c>
      <c r="C9254" s="9" t="s">
        <v>33</v>
      </c>
      <c r="D9254" s="9" t="s">
        <v>27</v>
      </c>
      <c r="E9254" s="10">
        <v>909.93</v>
      </c>
      <c r="F9254" s="10">
        <v>0</v>
      </c>
      <c r="G9254" s="10">
        <v>909.93</v>
      </c>
      <c r="H9254" s="10">
        <v>317.42</v>
      </c>
      <c r="I9254" s="10">
        <v>592.51</v>
      </c>
      <c r="J9254" s="10">
        <v>2.58</v>
      </c>
      <c r="K9254" s="10">
        <v>0</v>
      </c>
      <c r="L9254" s="10">
        <v>2.58</v>
      </c>
      <c r="M9254" s="10">
        <v>0.9</v>
      </c>
      <c r="N9254" s="10">
        <v>1.6800000000000002</v>
      </c>
    </row>
    <row r="9255" spans="1:14" x14ac:dyDescent="0.25">
      <c r="A9255" s="9" t="s">
        <v>1062</v>
      </c>
      <c r="B9255" s="9" t="s">
        <v>34</v>
      </c>
      <c r="C9255" s="9" t="s">
        <v>33</v>
      </c>
      <c r="D9255" s="9" t="s">
        <v>27</v>
      </c>
      <c r="E9255" s="10">
        <v>2727.83</v>
      </c>
      <c r="F9255" s="10">
        <v>0</v>
      </c>
      <c r="G9255" s="10">
        <v>2727.83</v>
      </c>
      <c r="H9255" s="10">
        <v>1091.1600000000001</v>
      </c>
      <c r="I9255" s="10">
        <v>1636.6699999999998</v>
      </c>
      <c r="J9255" s="10">
        <v>2.25</v>
      </c>
      <c r="K9255" s="10">
        <v>0</v>
      </c>
      <c r="L9255" s="10">
        <v>2.25</v>
      </c>
      <c r="M9255" s="10">
        <v>0.9</v>
      </c>
      <c r="N9255" s="10">
        <v>1.35</v>
      </c>
    </row>
    <row r="9256" spans="1:14" x14ac:dyDescent="0.25">
      <c r="A9256" s="9" t="s">
        <v>1062</v>
      </c>
      <c r="B9256" s="9" t="s">
        <v>35</v>
      </c>
      <c r="C9256" s="9" t="s">
        <v>33</v>
      </c>
      <c r="D9256" s="9" t="s">
        <v>27</v>
      </c>
      <c r="E9256" s="10">
        <v>3384.21</v>
      </c>
      <c r="F9256" s="10">
        <v>0</v>
      </c>
      <c r="G9256" s="10">
        <v>3384.21</v>
      </c>
      <c r="H9256" s="10">
        <v>1180.54</v>
      </c>
      <c r="I9256" s="10">
        <v>2203.67</v>
      </c>
      <c r="J9256" s="10">
        <v>54.18</v>
      </c>
      <c r="K9256" s="10">
        <v>0</v>
      </c>
      <c r="L9256" s="10">
        <v>54.18</v>
      </c>
      <c r="M9256" s="10">
        <v>18.899999999999999</v>
      </c>
      <c r="N9256" s="10">
        <v>35.28</v>
      </c>
    </row>
    <row r="9257" spans="1:14" x14ac:dyDescent="0.25">
      <c r="A9257" s="9" t="s">
        <v>1062</v>
      </c>
      <c r="B9257" s="9" t="s">
        <v>36</v>
      </c>
      <c r="C9257" s="9" t="s">
        <v>29</v>
      </c>
      <c r="D9257" s="9" t="s">
        <v>27</v>
      </c>
      <c r="E9257" s="10">
        <v>2413.2199999999998</v>
      </c>
      <c r="F9257" s="10">
        <v>0</v>
      </c>
      <c r="G9257" s="10">
        <v>2413.2199999999998</v>
      </c>
      <c r="H9257" s="10">
        <v>2190.4299999999998</v>
      </c>
      <c r="I9257" s="10">
        <v>222.78999999999996</v>
      </c>
      <c r="J9257" s="10">
        <v>0</v>
      </c>
      <c r="K9257" s="10">
        <v>0</v>
      </c>
      <c r="L9257" s="10">
        <v>0</v>
      </c>
      <c r="M9257" s="10">
        <v>0</v>
      </c>
      <c r="N9257" s="10">
        <v>0</v>
      </c>
    </row>
    <row r="9258" spans="1:14" x14ac:dyDescent="0.25">
      <c r="A9258" s="9" t="s">
        <v>1062</v>
      </c>
      <c r="B9258" s="9" t="s">
        <v>37</v>
      </c>
      <c r="C9258" s="9" t="s">
        <v>29</v>
      </c>
      <c r="D9258" s="9" t="s">
        <v>27</v>
      </c>
      <c r="E9258" s="10">
        <v>5580.6</v>
      </c>
      <c r="F9258" s="10">
        <v>0</v>
      </c>
      <c r="G9258" s="10">
        <v>5580.6</v>
      </c>
      <c r="H9258" s="10">
        <v>5065.38</v>
      </c>
      <c r="I9258" s="10">
        <v>515.22000000000025</v>
      </c>
      <c r="J9258" s="10">
        <v>0</v>
      </c>
      <c r="K9258" s="10">
        <v>0</v>
      </c>
      <c r="L9258" s="10">
        <v>0</v>
      </c>
      <c r="M9258" s="10">
        <v>0</v>
      </c>
      <c r="N9258" s="10">
        <v>0</v>
      </c>
    </row>
    <row r="9259" spans="1:14" x14ac:dyDescent="0.25">
      <c r="A9259" s="9" t="s">
        <v>1062</v>
      </c>
      <c r="B9259" s="9" t="s">
        <v>111</v>
      </c>
      <c r="C9259" s="9" t="s">
        <v>39</v>
      </c>
      <c r="D9259" s="9" t="s">
        <v>40</v>
      </c>
      <c r="E9259" s="10">
        <v>-140217.07</v>
      </c>
      <c r="F9259" s="10">
        <v>0</v>
      </c>
      <c r="G9259" s="10">
        <v>-140217.07</v>
      </c>
      <c r="H9259" s="10">
        <v>-140217.06</v>
      </c>
      <c r="I9259" s="10">
        <v>-1.0000000009313226E-2</v>
      </c>
      <c r="J9259" s="10">
        <v>-657</v>
      </c>
      <c r="K9259" s="10">
        <v>0</v>
      </c>
      <c r="L9259" s="10">
        <v>-657</v>
      </c>
      <c r="M9259" s="10">
        <v>-657</v>
      </c>
      <c r="N9259" s="10">
        <v>0</v>
      </c>
    </row>
    <row r="9260" spans="1:14" x14ac:dyDescent="0.25">
      <c r="A9260" s="9" t="s">
        <v>1062</v>
      </c>
      <c r="B9260" s="9" t="s">
        <v>92</v>
      </c>
      <c r="C9260" s="9" t="s">
        <v>42</v>
      </c>
      <c r="D9260" s="9" t="s">
        <v>43</v>
      </c>
      <c r="E9260" s="10">
        <v>4.68</v>
      </c>
      <c r="F9260" s="10">
        <v>0</v>
      </c>
      <c r="G9260" s="10">
        <v>4.68</v>
      </c>
      <c r="H9260" s="10">
        <v>0</v>
      </c>
      <c r="I9260" s="10">
        <v>4.68</v>
      </c>
      <c r="J9260" s="10">
        <v>55</v>
      </c>
      <c r="K9260" s="10">
        <v>0</v>
      </c>
      <c r="L9260" s="10">
        <v>55</v>
      </c>
      <c r="M9260" s="10">
        <v>0</v>
      </c>
      <c r="N9260" s="10">
        <v>55</v>
      </c>
    </row>
    <row r="9261" spans="1:14" x14ac:dyDescent="0.25">
      <c r="A9261" s="9" t="s">
        <v>1062</v>
      </c>
      <c r="B9261" s="9" t="s">
        <v>114</v>
      </c>
      <c r="C9261" s="9" t="s">
        <v>42</v>
      </c>
      <c r="D9261" s="9" t="s">
        <v>43</v>
      </c>
      <c r="E9261" s="10">
        <v>488.59</v>
      </c>
      <c r="F9261" s="10">
        <v>475.56650246305418</v>
      </c>
      <c r="G9261" s="10">
        <v>13.023497536945797</v>
      </c>
      <c r="H9261" s="10">
        <v>482.7</v>
      </c>
      <c r="I9261" s="10">
        <v>5.8899999999999864</v>
      </c>
      <c r="J9261" s="10">
        <v>8100</v>
      </c>
      <c r="K9261" s="10">
        <v>7884</v>
      </c>
      <c r="L9261" s="10">
        <v>216</v>
      </c>
      <c r="M9261" s="10">
        <v>8002.26</v>
      </c>
      <c r="N9261" s="10">
        <v>97.739999999999782</v>
      </c>
    </row>
    <row r="9262" spans="1:14" x14ac:dyDescent="0.25">
      <c r="A9262" s="9" t="s">
        <v>1062</v>
      </c>
      <c r="B9262" s="9" t="s">
        <v>44</v>
      </c>
      <c r="C9262" s="9" t="s">
        <v>42</v>
      </c>
      <c r="D9262" s="9" t="s">
        <v>43</v>
      </c>
      <c r="E9262" s="10">
        <v>652.71</v>
      </c>
      <c r="F9262" s="10">
        <v>645.83084577114425</v>
      </c>
      <c r="G9262" s="10">
        <v>6.8791542288557821</v>
      </c>
      <c r="H9262" s="10">
        <v>649.05999999999995</v>
      </c>
      <c r="I9262" s="10">
        <v>3.6500000000000909</v>
      </c>
      <c r="J9262" s="10">
        <v>664</v>
      </c>
      <c r="K9262" s="10">
        <v>657</v>
      </c>
      <c r="L9262" s="10">
        <v>7</v>
      </c>
      <c r="M9262" s="10">
        <v>660.28499999999997</v>
      </c>
      <c r="N9262" s="10">
        <v>3.7150000000000318</v>
      </c>
    </row>
    <row r="9263" spans="1:14" x14ac:dyDescent="0.25">
      <c r="A9263" s="9" t="s">
        <v>1062</v>
      </c>
      <c r="B9263" s="9" t="s">
        <v>115</v>
      </c>
      <c r="C9263" s="9" t="s">
        <v>42</v>
      </c>
      <c r="D9263" s="9" t="s">
        <v>43</v>
      </c>
      <c r="E9263" s="10">
        <v>1867.36</v>
      </c>
      <c r="F9263" s="10">
        <v>1840.2857142857142</v>
      </c>
      <c r="G9263" s="10">
        <v>27.074285714285679</v>
      </c>
      <c r="H9263" s="10">
        <v>1867.89</v>
      </c>
      <c r="I9263" s="10">
        <v>-0.53000000000020009</v>
      </c>
      <c r="J9263" s="10">
        <v>8000</v>
      </c>
      <c r="K9263" s="10">
        <v>7884</v>
      </c>
      <c r="L9263" s="10">
        <v>116</v>
      </c>
      <c r="M9263" s="10">
        <v>8002.26</v>
      </c>
      <c r="N9263" s="10">
        <v>-2.2600000000002183</v>
      </c>
    </row>
    <row r="9264" spans="1:14" x14ac:dyDescent="0.25">
      <c r="A9264" s="9" t="s">
        <v>1062</v>
      </c>
      <c r="B9264" s="9" t="s">
        <v>116</v>
      </c>
      <c r="C9264" s="9" t="s">
        <v>42</v>
      </c>
      <c r="D9264" s="9" t="s">
        <v>43</v>
      </c>
      <c r="E9264" s="10">
        <v>2456.65</v>
      </c>
      <c r="F9264" s="10">
        <v>2376.4757281553398</v>
      </c>
      <c r="G9264" s="10">
        <v>80.174271844660325</v>
      </c>
      <c r="H9264" s="10">
        <v>2447.77</v>
      </c>
      <c r="I9264" s="10">
        <v>8.8800000000001091</v>
      </c>
      <c r="J9264" s="10">
        <v>8150</v>
      </c>
      <c r="K9264" s="10">
        <v>7884</v>
      </c>
      <c r="L9264" s="10">
        <v>266</v>
      </c>
      <c r="M9264" s="10">
        <v>8120.52</v>
      </c>
      <c r="N9264" s="10">
        <v>29.479999999999563</v>
      </c>
    </row>
    <row r="9265" spans="1:14" x14ac:dyDescent="0.25">
      <c r="A9265" s="9" t="s">
        <v>1062</v>
      </c>
      <c r="B9265" s="9" t="s">
        <v>47</v>
      </c>
      <c r="C9265" s="9" t="s">
        <v>42</v>
      </c>
      <c r="D9265" s="9" t="s">
        <v>43</v>
      </c>
      <c r="E9265" s="10">
        <v>3761.52</v>
      </c>
      <c r="F9265" s="10">
        <v>3706.9803921568628</v>
      </c>
      <c r="G9265" s="10">
        <v>54.539607843137219</v>
      </c>
      <c r="H9265" s="10">
        <v>3781.12</v>
      </c>
      <c r="I9265" s="10">
        <v>-19.599999999999909</v>
      </c>
      <c r="J9265" s="10">
        <v>8000</v>
      </c>
      <c r="K9265" s="10">
        <v>7884</v>
      </c>
      <c r="L9265" s="10">
        <v>116</v>
      </c>
      <c r="M9265" s="10">
        <v>8041.68</v>
      </c>
      <c r="N9265" s="10">
        <v>-41.680000000000291</v>
      </c>
    </row>
    <row r="9266" spans="1:14" x14ac:dyDescent="0.25">
      <c r="A9266" s="9" t="s">
        <v>1062</v>
      </c>
      <c r="B9266" s="9" t="s">
        <v>117</v>
      </c>
      <c r="C9266" s="9" t="s">
        <v>42</v>
      </c>
      <c r="D9266" s="9" t="s">
        <v>43</v>
      </c>
      <c r="E9266" s="10">
        <v>7198.67</v>
      </c>
      <c r="F9266" s="10">
        <v>6900.2068965517237</v>
      </c>
      <c r="G9266" s="10">
        <v>298.46310344827634</v>
      </c>
      <c r="H9266" s="10">
        <v>7003.71</v>
      </c>
      <c r="I9266" s="10">
        <v>194.96000000000004</v>
      </c>
      <c r="J9266" s="10">
        <v>8225</v>
      </c>
      <c r="K9266" s="10">
        <v>7884</v>
      </c>
      <c r="L9266" s="10">
        <v>341</v>
      </c>
      <c r="M9266" s="10">
        <v>8002.26</v>
      </c>
      <c r="N9266" s="10">
        <v>222.73999999999978</v>
      </c>
    </row>
    <row r="9267" spans="1:14" x14ac:dyDescent="0.25">
      <c r="A9267" s="9" t="s">
        <v>1062</v>
      </c>
      <c r="B9267" s="9" t="s">
        <v>118</v>
      </c>
      <c r="C9267" s="9" t="s">
        <v>42</v>
      </c>
      <c r="D9267" s="9" t="s">
        <v>43</v>
      </c>
      <c r="E9267" s="10">
        <v>9125.4</v>
      </c>
      <c r="F9267" s="10">
        <v>8948.3448275862065</v>
      </c>
      <c r="G9267" s="10">
        <v>177.05517241379312</v>
      </c>
      <c r="H9267" s="10">
        <v>9082.57</v>
      </c>
      <c r="I9267" s="10">
        <v>42.829999999999927</v>
      </c>
      <c r="J9267" s="10">
        <v>670</v>
      </c>
      <c r="K9267" s="10">
        <v>657</v>
      </c>
      <c r="L9267" s="10">
        <v>13</v>
      </c>
      <c r="M9267" s="10">
        <v>666.85500000000002</v>
      </c>
      <c r="N9267" s="10">
        <v>3.1449999999999818</v>
      </c>
    </row>
    <row r="9268" spans="1:14" x14ac:dyDescent="0.25">
      <c r="A9268" s="9" t="s">
        <v>1062</v>
      </c>
      <c r="B9268" s="9" t="s">
        <v>50</v>
      </c>
      <c r="C9268" s="9" t="s">
        <v>42</v>
      </c>
      <c r="D9268" s="9" t="s">
        <v>43</v>
      </c>
      <c r="E9268" s="10">
        <v>10640</v>
      </c>
      <c r="F9268" s="10">
        <v>10485.721393034826</v>
      </c>
      <c r="G9268" s="10">
        <v>154.27860696517382</v>
      </c>
      <c r="H9268" s="10">
        <v>10538.15</v>
      </c>
      <c r="I9268" s="10">
        <v>101.85000000000036</v>
      </c>
      <c r="J9268" s="10">
        <v>8000</v>
      </c>
      <c r="K9268" s="10">
        <v>7884</v>
      </c>
      <c r="L9268" s="10">
        <v>116</v>
      </c>
      <c r="M9268" s="10">
        <v>7923.42</v>
      </c>
      <c r="N9268" s="10">
        <v>76.579999999999927</v>
      </c>
    </row>
    <row r="9269" spans="1:14" x14ac:dyDescent="0.25">
      <c r="A9269" s="9" t="s">
        <v>1062</v>
      </c>
      <c r="B9269" s="9" t="s">
        <v>103</v>
      </c>
      <c r="C9269" s="9" t="s">
        <v>42</v>
      </c>
      <c r="D9269" s="9" t="s">
        <v>43</v>
      </c>
      <c r="E9269" s="10">
        <v>37760.32</v>
      </c>
      <c r="F9269" s="10">
        <v>37712.485148514854</v>
      </c>
      <c r="G9269" s="10">
        <v>47.834851485145919</v>
      </c>
      <c r="H9269" s="10">
        <v>38089.61</v>
      </c>
      <c r="I9269" s="10">
        <v>-329.29000000000087</v>
      </c>
      <c r="J9269" s="10">
        <v>7894</v>
      </c>
      <c r="K9269" s="10">
        <v>7884</v>
      </c>
      <c r="L9269" s="10">
        <v>10</v>
      </c>
      <c r="M9269" s="10">
        <v>7962.84</v>
      </c>
      <c r="N9269" s="10">
        <v>-68.840000000000146</v>
      </c>
    </row>
    <row r="9270" spans="1:14" x14ac:dyDescent="0.25">
      <c r="A9270" s="9" t="s">
        <v>1062</v>
      </c>
      <c r="B9270" s="9" t="s">
        <v>119</v>
      </c>
      <c r="C9270" s="9" t="s">
        <v>42</v>
      </c>
      <c r="D9270" s="9" t="s">
        <v>53</v>
      </c>
      <c r="E9270" s="10">
        <v>61481.57</v>
      </c>
      <c r="F9270" s="10">
        <v>55527.980099502485</v>
      </c>
      <c r="G9270" s="10">
        <v>5953.5899004975145</v>
      </c>
      <c r="H9270" s="10">
        <v>55805.62</v>
      </c>
      <c r="I9270" s="10">
        <v>5675.9499999999971</v>
      </c>
      <c r="J9270" s="10">
        <v>6547</v>
      </c>
      <c r="K9270" s="10">
        <v>5913</v>
      </c>
      <c r="L9270" s="10">
        <v>634</v>
      </c>
      <c r="M9270" s="10">
        <v>5942.5649999999996</v>
      </c>
      <c r="N9270" s="10">
        <v>604.4350000000004</v>
      </c>
    </row>
    <row r="9271" spans="1:14" x14ac:dyDescent="0.25">
      <c r="A9271" s="9" t="s">
        <v>1062</v>
      </c>
      <c r="B9271" s="9" t="s">
        <v>54</v>
      </c>
      <c r="C9271" s="9" t="s">
        <v>42</v>
      </c>
      <c r="D9271" s="9" t="s">
        <v>55</v>
      </c>
      <c r="E9271" s="10">
        <v>396.08</v>
      </c>
      <c r="F9271" s="10">
        <v>390.25490196078431</v>
      </c>
      <c r="G9271" s="10">
        <v>5.8250980392156748</v>
      </c>
      <c r="H9271" s="10">
        <v>398.06</v>
      </c>
      <c r="I9271" s="10">
        <v>-1.9800000000000182</v>
      </c>
      <c r="J9271" s="10">
        <v>72.013999999999996</v>
      </c>
      <c r="K9271" s="10">
        <v>70.955882352941174</v>
      </c>
      <c r="L9271" s="10">
        <v>1.0581176470588218</v>
      </c>
      <c r="M9271" s="10">
        <v>72.375</v>
      </c>
      <c r="N9271" s="10">
        <v>-0.36100000000000421</v>
      </c>
    </row>
    <row r="9272" spans="1:14" x14ac:dyDescent="0.25">
      <c r="A9272" s="9" t="s">
        <v>1063</v>
      </c>
      <c r="B9272" s="9" t="s">
        <v>25</v>
      </c>
      <c r="C9272" s="9" t="s">
        <v>26</v>
      </c>
      <c r="D9272" s="9" t="s">
        <v>27</v>
      </c>
      <c r="E9272" s="10">
        <v>9898.52</v>
      </c>
      <c r="F9272" s="10">
        <v>0</v>
      </c>
      <c r="G9272" s="10">
        <v>9898.52</v>
      </c>
      <c r="H9272" s="10">
        <v>0</v>
      </c>
      <c r="I9272" s="10">
        <v>9898.52</v>
      </c>
      <c r="J9272" s="10">
        <v>0</v>
      </c>
      <c r="K9272" s="10">
        <v>0</v>
      </c>
      <c r="L9272" s="10">
        <v>0</v>
      </c>
      <c r="M9272" s="10">
        <v>0</v>
      </c>
      <c r="N9272" s="10">
        <v>0</v>
      </c>
    </row>
    <row r="9273" spans="1:14" x14ac:dyDescent="0.25">
      <c r="A9273" s="9" t="s">
        <v>1063</v>
      </c>
      <c r="B9273" s="9" t="s">
        <v>28</v>
      </c>
      <c r="C9273" s="9" t="s">
        <v>29</v>
      </c>
      <c r="D9273" s="9" t="s">
        <v>27</v>
      </c>
      <c r="E9273" s="10">
        <v>7.12</v>
      </c>
      <c r="F9273" s="10">
        <v>0</v>
      </c>
      <c r="G9273" s="10">
        <v>7.12</v>
      </c>
      <c r="H9273" s="10">
        <v>7.18</v>
      </c>
      <c r="I9273" s="10">
        <v>-5.9999999999999609E-2</v>
      </c>
      <c r="J9273" s="10">
        <v>0</v>
      </c>
      <c r="K9273" s="10">
        <v>0</v>
      </c>
      <c r="L9273" s="10">
        <v>0</v>
      </c>
      <c r="M9273" s="10">
        <v>0</v>
      </c>
      <c r="N9273" s="10">
        <v>0</v>
      </c>
    </row>
    <row r="9274" spans="1:14" x14ac:dyDescent="0.25">
      <c r="A9274" s="9" t="s">
        <v>1063</v>
      </c>
      <c r="B9274" s="9" t="s">
        <v>30</v>
      </c>
      <c r="C9274" s="9" t="s">
        <v>29</v>
      </c>
      <c r="D9274" s="9" t="s">
        <v>27</v>
      </c>
      <c r="E9274" s="10">
        <v>166.11</v>
      </c>
      <c r="F9274" s="10">
        <v>0</v>
      </c>
      <c r="G9274" s="10">
        <v>166.11</v>
      </c>
      <c r="H9274" s="10">
        <v>167.47</v>
      </c>
      <c r="I9274" s="10">
        <v>-1.3599999999999852</v>
      </c>
      <c r="J9274" s="10">
        <v>0</v>
      </c>
      <c r="K9274" s="10">
        <v>0</v>
      </c>
      <c r="L9274" s="10">
        <v>0</v>
      </c>
      <c r="M9274" s="10">
        <v>0</v>
      </c>
      <c r="N9274" s="10">
        <v>0</v>
      </c>
    </row>
    <row r="9275" spans="1:14" x14ac:dyDescent="0.25">
      <c r="A9275" s="9" t="s">
        <v>1063</v>
      </c>
      <c r="B9275" s="9" t="s">
        <v>31</v>
      </c>
      <c r="C9275" s="9" t="s">
        <v>29</v>
      </c>
      <c r="D9275" s="9" t="s">
        <v>27</v>
      </c>
      <c r="E9275" s="10">
        <v>1115.31</v>
      </c>
      <c r="F9275" s="10">
        <v>0</v>
      </c>
      <c r="G9275" s="10">
        <v>1115.31</v>
      </c>
      <c r="H9275" s="10">
        <v>1124.47</v>
      </c>
      <c r="I9275" s="10">
        <v>-9.1600000000000819</v>
      </c>
      <c r="J9275" s="10">
        <v>0</v>
      </c>
      <c r="K9275" s="10">
        <v>0</v>
      </c>
      <c r="L9275" s="10">
        <v>0</v>
      </c>
      <c r="M9275" s="10">
        <v>0</v>
      </c>
      <c r="N9275" s="10">
        <v>0</v>
      </c>
    </row>
    <row r="9276" spans="1:14" x14ac:dyDescent="0.25">
      <c r="A9276" s="9" t="s">
        <v>1063</v>
      </c>
      <c r="B9276" s="9" t="s">
        <v>32</v>
      </c>
      <c r="C9276" s="9" t="s">
        <v>33</v>
      </c>
      <c r="D9276" s="9" t="s">
        <v>27</v>
      </c>
      <c r="E9276" s="10">
        <v>1816.33</v>
      </c>
      <c r="F9276" s="10">
        <v>0</v>
      </c>
      <c r="G9276" s="10">
        <v>1816.33</v>
      </c>
      <c r="H9276" s="10">
        <v>1816.62</v>
      </c>
      <c r="I9276" s="10">
        <v>-0.28999999999996362</v>
      </c>
      <c r="J9276" s="10">
        <v>5.15</v>
      </c>
      <c r="K9276" s="10">
        <v>0</v>
      </c>
      <c r="L9276" s="10">
        <v>5.15</v>
      </c>
      <c r="M9276" s="10">
        <v>5.1509999999999998</v>
      </c>
      <c r="N9276" s="10">
        <v>-9.9999999999944578E-4</v>
      </c>
    </row>
    <row r="9277" spans="1:14" x14ac:dyDescent="0.25">
      <c r="A9277" s="9" t="s">
        <v>1063</v>
      </c>
      <c r="B9277" s="9" t="s">
        <v>34</v>
      </c>
      <c r="C9277" s="9" t="s">
        <v>33</v>
      </c>
      <c r="D9277" s="9" t="s">
        <v>27</v>
      </c>
      <c r="E9277" s="10">
        <v>6243.71</v>
      </c>
      <c r="F9277" s="10">
        <v>0</v>
      </c>
      <c r="G9277" s="10">
        <v>6243.71</v>
      </c>
      <c r="H9277" s="10">
        <v>6244.71</v>
      </c>
      <c r="I9277" s="10">
        <v>-1</v>
      </c>
      <c r="J9277" s="10">
        <v>5.15</v>
      </c>
      <c r="K9277" s="10">
        <v>0</v>
      </c>
      <c r="L9277" s="10">
        <v>5.15</v>
      </c>
      <c r="M9277" s="10">
        <v>5.1509999999999998</v>
      </c>
      <c r="N9277" s="10">
        <v>-9.9999999999944578E-4</v>
      </c>
    </row>
    <row r="9278" spans="1:14" x14ac:dyDescent="0.25">
      <c r="A9278" s="9" t="s">
        <v>1063</v>
      </c>
      <c r="B9278" s="9" t="s">
        <v>35</v>
      </c>
      <c r="C9278" s="9" t="s">
        <v>33</v>
      </c>
      <c r="D9278" s="9" t="s">
        <v>27</v>
      </c>
      <c r="E9278" s="10">
        <v>6755.31</v>
      </c>
      <c r="F9278" s="10">
        <v>0</v>
      </c>
      <c r="G9278" s="10">
        <v>6755.31</v>
      </c>
      <c r="H9278" s="10">
        <v>6756.2</v>
      </c>
      <c r="I9278" s="10">
        <v>-0.88999999999941792</v>
      </c>
      <c r="J9278" s="10">
        <v>108.15</v>
      </c>
      <c r="K9278" s="10">
        <v>0</v>
      </c>
      <c r="L9278" s="10">
        <v>108.15</v>
      </c>
      <c r="M9278" s="10">
        <v>108.164</v>
      </c>
      <c r="N9278" s="10">
        <v>-1.3999999999995794E-2</v>
      </c>
    </row>
    <row r="9279" spans="1:14" x14ac:dyDescent="0.25">
      <c r="A9279" s="9" t="s">
        <v>1063</v>
      </c>
      <c r="B9279" s="9" t="s">
        <v>36</v>
      </c>
      <c r="C9279" s="9" t="s">
        <v>29</v>
      </c>
      <c r="D9279" s="9" t="s">
        <v>27</v>
      </c>
      <c r="E9279" s="10">
        <v>12495.54</v>
      </c>
      <c r="F9279" s="10">
        <v>0</v>
      </c>
      <c r="G9279" s="10">
        <v>12495.54</v>
      </c>
      <c r="H9279" s="10">
        <v>12598.16</v>
      </c>
      <c r="I9279" s="10">
        <v>-102.61999999999898</v>
      </c>
      <c r="J9279" s="10">
        <v>0</v>
      </c>
      <c r="K9279" s="10">
        <v>0</v>
      </c>
      <c r="L9279" s="10">
        <v>0</v>
      </c>
      <c r="M9279" s="10">
        <v>0</v>
      </c>
      <c r="N9279" s="10">
        <v>0</v>
      </c>
    </row>
    <row r="9280" spans="1:14" x14ac:dyDescent="0.25">
      <c r="A9280" s="9" t="s">
        <v>1063</v>
      </c>
      <c r="B9280" s="9" t="s">
        <v>37</v>
      </c>
      <c r="C9280" s="9" t="s">
        <v>29</v>
      </c>
      <c r="D9280" s="9" t="s">
        <v>27</v>
      </c>
      <c r="E9280" s="10">
        <v>28896.02</v>
      </c>
      <c r="F9280" s="10">
        <v>0</v>
      </c>
      <c r="G9280" s="10">
        <v>28896.02</v>
      </c>
      <c r="H9280" s="10">
        <v>29133.33</v>
      </c>
      <c r="I9280" s="10">
        <v>-237.31000000000131</v>
      </c>
      <c r="J9280" s="10">
        <v>0</v>
      </c>
      <c r="K9280" s="10">
        <v>0</v>
      </c>
      <c r="L9280" s="10">
        <v>0</v>
      </c>
      <c r="M9280" s="10">
        <v>0</v>
      </c>
      <c r="N9280" s="10">
        <v>0</v>
      </c>
    </row>
    <row r="9281" spans="1:14" x14ac:dyDescent="0.25">
      <c r="A9281" s="9" t="s">
        <v>1063</v>
      </c>
      <c r="B9281" s="9" t="s">
        <v>38</v>
      </c>
      <c r="C9281" s="9" t="s">
        <v>39</v>
      </c>
      <c r="D9281" s="9" t="s">
        <v>40</v>
      </c>
      <c r="E9281" s="10">
        <v>-717604.65</v>
      </c>
      <c r="F9281" s="10">
        <v>0</v>
      </c>
      <c r="G9281" s="10">
        <v>-717604.65</v>
      </c>
      <c r="H9281" s="10">
        <v>-717604.49</v>
      </c>
      <c r="I9281" s="10">
        <v>-0.16000000003259629</v>
      </c>
      <c r="J9281" s="10">
        <v>-3760</v>
      </c>
      <c r="K9281" s="10">
        <v>0</v>
      </c>
      <c r="L9281" s="10">
        <v>-3760</v>
      </c>
      <c r="M9281" s="10">
        <v>-3760</v>
      </c>
      <c r="N9281" s="10">
        <v>0</v>
      </c>
    </row>
    <row r="9282" spans="1:14" x14ac:dyDescent="0.25">
      <c r="A9282" s="9" t="s">
        <v>1063</v>
      </c>
      <c r="B9282" s="9" t="s">
        <v>1052</v>
      </c>
      <c r="C9282" s="9" t="s">
        <v>42</v>
      </c>
      <c r="D9282" s="9" t="s">
        <v>58</v>
      </c>
      <c r="E9282" s="10">
        <v>4130.96</v>
      </c>
      <c r="F9282" s="10">
        <v>0</v>
      </c>
      <c r="G9282" s="10">
        <v>4130.96</v>
      </c>
      <c r="H9282" s="10">
        <v>0</v>
      </c>
      <c r="I9282" s="10">
        <v>4130.96</v>
      </c>
      <c r="J9282" s="10">
        <v>24</v>
      </c>
      <c r="K9282" s="10">
        <v>0</v>
      </c>
      <c r="L9282" s="10">
        <v>24</v>
      </c>
      <c r="M9282" s="10">
        <v>0</v>
      </c>
      <c r="N9282" s="10">
        <v>24</v>
      </c>
    </row>
    <row r="9283" spans="1:14" x14ac:dyDescent="0.25">
      <c r="A9283" s="9" t="s">
        <v>1063</v>
      </c>
      <c r="B9283" s="9" t="s">
        <v>92</v>
      </c>
      <c r="C9283" s="9" t="s">
        <v>42</v>
      </c>
      <c r="D9283" s="9" t="s">
        <v>43</v>
      </c>
      <c r="E9283" s="10">
        <v>25.54</v>
      </c>
      <c r="F9283" s="10">
        <v>0</v>
      </c>
      <c r="G9283" s="10">
        <v>25.54</v>
      </c>
      <c r="H9283" s="10">
        <v>0</v>
      </c>
      <c r="I9283" s="10">
        <v>25.54</v>
      </c>
      <c r="J9283" s="10">
        <v>300</v>
      </c>
      <c r="K9283" s="10">
        <v>0</v>
      </c>
      <c r="L9283" s="10">
        <v>300</v>
      </c>
      <c r="M9283" s="10">
        <v>0</v>
      </c>
      <c r="N9283" s="10">
        <v>300</v>
      </c>
    </row>
    <row r="9284" spans="1:14" x14ac:dyDescent="0.25">
      <c r="A9284" s="9" t="s">
        <v>1063</v>
      </c>
      <c r="B9284" s="9" t="s">
        <v>41</v>
      </c>
      <c r="C9284" s="9" t="s">
        <v>42</v>
      </c>
      <c r="D9284" s="9" t="s">
        <v>43</v>
      </c>
      <c r="E9284" s="10">
        <v>2729.48</v>
      </c>
      <c r="F9284" s="10">
        <v>2721.6354679802957</v>
      </c>
      <c r="G9284" s="10">
        <v>7.8445320197042747</v>
      </c>
      <c r="H9284" s="10">
        <v>2762.46</v>
      </c>
      <c r="I9284" s="10">
        <v>-32.980000000000018</v>
      </c>
      <c r="J9284" s="10">
        <v>45250</v>
      </c>
      <c r="K9284" s="10">
        <v>45120</v>
      </c>
      <c r="L9284" s="10">
        <v>130</v>
      </c>
      <c r="M9284" s="10">
        <v>45796.800000000003</v>
      </c>
      <c r="N9284" s="10">
        <v>-546.80000000000291</v>
      </c>
    </row>
    <row r="9285" spans="1:14" x14ac:dyDescent="0.25">
      <c r="A9285" s="9" t="s">
        <v>1063</v>
      </c>
      <c r="B9285" s="9" t="s">
        <v>44</v>
      </c>
      <c r="C9285" s="9" t="s">
        <v>42</v>
      </c>
      <c r="D9285" s="9" t="s">
        <v>43</v>
      </c>
      <c r="E9285" s="10">
        <v>3704.93</v>
      </c>
      <c r="F9285" s="10">
        <v>3696.0796019900499</v>
      </c>
      <c r="G9285" s="10">
        <v>8.8503980099499131</v>
      </c>
      <c r="H9285" s="10">
        <v>3714.56</v>
      </c>
      <c r="I9285" s="10">
        <v>-9.6300000000001091</v>
      </c>
      <c r="J9285" s="10">
        <v>3769</v>
      </c>
      <c r="K9285" s="10">
        <v>3760</v>
      </c>
      <c r="L9285" s="10">
        <v>9</v>
      </c>
      <c r="M9285" s="10">
        <v>3778.8</v>
      </c>
      <c r="N9285" s="10">
        <v>-9.8000000000001819</v>
      </c>
    </row>
    <row r="9286" spans="1:14" x14ac:dyDescent="0.25">
      <c r="A9286" s="9" t="s">
        <v>1063</v>
      </c>
      <c r="B9286" s="9" t="s">
        <v>45</v>
      </c>
      <c r="C9286" s="9" t="s">
        <v>42</v>
      </c>
      <c r="D9286" s="9" t="s">
        <v>43</v>
      </c>
      <c r="E9286" s="10">
        <v>11708.44</v>
      </c>
      <c r="F9286" s="10">
        <v>11674.79802955665</v>
      </c>
      <c r="G9286" s="10">
        <v>33.641970443350147</v>
      </c>
      <c r="H9286" s="10">
        <v>11849.92</v>
      </c>
      <c r="I9286" s="10">
        <v>-141.47999999999956</v>
      </c>
      <c r="J9286" s="10">
        <v>45250</v>
      </c>
      <c r="K9286" s="10">
        <v>45120</v>
      </c>
      <c r="L9286" s="10">
        <v>130</v>
      </c>
      <c r="M9286" s="10">
        <v>45796.800000000003</v>
      </c>
      <c r="N9286" s="10">
        <v>-546.80000000000291</v>
      </c>
    </row>
    <row r="9287" spans="1:14" x14ac:dyDescent="0.25">
      <c r="A9287" s="9" t="s">
        <v>1063</v>
      </c>
      <c r="B9287" s="9" t="s">
        <v>46</v>
      </c>
      <c r="C9287" s="9" t="s">
        <v>42</v>
      </c>
      <c r="D9287" s="9" t="s">
        <v>43</v>
      </c>
      <c r="E9287" s="10">
        <v>14157.81</v>
      </c>
      <c r="F9287" s="10">
        <v>14117.142857142857</v>
      </c>
      <c r="G9287" s="10">
        <v>40.667142857142608</v>
      </c>
      <c r="H9287" s="10">
        <v>14328.9</v>
      </c>
      <c r="I9287" s="10">
        <v>-171.09000000000015</v>
      </c>
      <c r="J9287" s="10">
        <v>45250</v>
      </c>
      <c r="K9287" s="10">
        <v>45120</v>
      </c>
      <c r="L9287" s="10">
        <v>130</v>
      </c>
      <c r="M9287" s="10">
        <v>45796.800000000003</v>
      </c>
      <c r="N9287" s="10">
        <v>-546.80000000000291</v>
      </c>
    </row>
    <row r="9288" spans="1:14" x14ac:dyDescent="0.25">
      <c r="A9288" s="9" t="s">
        <v>1063</v>
      </c>
      <c r="B9288" s="9" t="s">
        <v>47</v>
      </c>
      <c r="C9288" s="9" t="s">
        <v>42</v>
      </c>
      <c r="D9288" s="9" t="s">
        <v>43</v>
      </c>
      <c r="E9288" s="10">
        <v>21393.65</v>
      </c>
      <c r="F9288" s="10">
        <v>21214.970588235294</v>
      </c>
      <c r="G9288" s="10">
        <v>178.67941176470777</v>
      </c>
      <c r="H9288" s="10">
        <v>21639.27</v>
      </c>
      <c r="I9288" s="10">
        <v>-245.61999999999898</v>
      </c>
      <c r="J9288" s="10">
        <v>45500</v>
      </c>
      <c r="K9288" s="10">
        <v>45120</v>
      </c>
      <c r="L9288" s="10">
        <v>380</v>
      </c>
      <c r="M9288" s="10">
        <v>46022.400000000001</v>
      </c>
      <c r="N9288" s="10">
        <v>-522.40000000000146</v>
      </c>
    </row>
    <row r="9289" spans="1:14" x14ac:dyDescent="0.25">
      <c r="A9289" s="9" t="s">
        <v>1063</v>
      </c>
      <c r="B9289" s="9" t="s">
        <v>48</v>
      </c>
      <c r="C9289" s="9" t="s">
        <v>42</v>
      </c>
      <c r="D9289" s="9" t="s">
        <v>43</v>
      </c>
      <c r="E9289" s="10">
        <v>41754.15</v>
      </c>
      <c r="F9289" s="10">
        <v>40866.492610837442</v>
      </c>
      <c r="G9289" s="10">
        <v>887.65738916255941</v>
      </c>
      <c r="H9289" s="10">
        <v>41479.49</v>
      </c>
      <c r="I9289" s="10">
        <v>274.66000000000349</v>
      </c>
      <c r="J9289" s="10">
        <v>46100</v>
      </c>
      <c r="K9289" s="10">
        <v>45120</v>
      </c>
      <c r="L9289" s="10">
        <v>980</v>
      </c>
      <c r="M9289" s="10">
        <v>45796.800000000003</v>
      </c>
      <c r="N9289" s="10">
        <v>303.19999999999709</v>
      </c>
    </row>
    <row r="9290" spans="1:14" x14ac:dyDescent="0.25">
      <c r="A9290" s="9" t="s">
        <v>1063</v>
      </c>
      <c r="B9290" s="9" t="s">
        <v>49</v>
      </c>
      <c r="C9290" s="9" t="s">
        <v>42</v>
      </c>
      <c r="D9290" s="9" t="s">
        <v>43</v>
      </c>
      <c r="E9290" s="10">
        <v>52574.67</v>
      </c>
      <c r="F9290" s="10">
        <v>51925.596059113297</v>
      </c>
      <c r="G9290" s="10">
        <v>649.07394088670117</v>
      </c>
      <c r="H9290" s="10">
        <v>52704.480000000003</v>
      </c>
      <c r="I9290" s="10">
        <v>-129.81000000000495</v>
      </c>
      <c r="J9290" s="10">
        <v>3807</v>
      </c>
      <c r="K9290" s="10">
        <v>3760</v>
      </c>
      <c r="L9290" s="10">
        <v>47</v>
      </c>
      <c r="M9290" s="10">
        <v>3816.4</v>
      </c>
      <c r="N9290" s="10">
        <v>-9.4000000000000909</v>
      </c>
    </row>
    <row r="9291" spans="1:14" x14ac:dyDescent="0.25">
      <c r="A9291" s="9" t="s">
        <v>1063</v>
      </c>
      <c r="B9291" s="9" t="s">
        <v>50</v>
      </c>
      <c r="C9291" s="9" t="s">
        <v>42</v>
      </c>
      <c r="D9291" s="9" t="s">
        <v>43</v>
      </c>
      <c r="E9291" s="10">
        <v>60515</v>
      </c>
      <c r="F9291" s="10">
        <v>60009.601990049749</v>
      </c>
      <c r="G9291" s="10">
        <v>505.39800995025143</v>
      </c>
      <c r="H9291" s="10">
        <v>60309.65</v>
      </c>
      <c r="I9291" s="10">
        <v>205.34999999999854</v>
      </c>
      <c r="J9291" s="10">
        <v>45500</v>
      </c>
      <c r="K9291" s="10">
        <v>45120</v>
      </c>
      <c r="L9291" s="10">
        <v>380</v>
      </c>
      <c r="M9291" s="10">
        <v>45345.599999999999</v>
      </c>
      <c r="N9291" s="10">
        <v>154.40000000000146</v>
      </c>
    </row>
    <row r="9292" spans="1:14" x14ac:dyDescent="0.25">
      <c r="A9292" s="9" t="s">
        <v>1063</v>
      </c>
      <c r="B9292" s="9" t="s">
        <v>51</v>
      </c>
      <c r="C9292" s="9" t="s">
        <v>42</v>
      </c>
      <c r="D9292" s="9" t="s">
        <v>43</v>
      </c>
      <c r="E9292" s="10">
        <v>244122.68</v>
      </c>
      <c r="F9292" s="10">
        <v>243061.43564356436</v>
      </c>
      <c r="G9292" s="10">
        <v>1061.2443564356363</v>
      </c>
      <c r="H9292" s="10">
        <v>245492.05</v>
      </c>
      <c r="I9292" s="10">
        <v>-1369.3699999999953</v>
      </c>
      <c r="J9292" s="10">
        <v>45317</v>
      </c>
      <c r="K9292" s="10">
        <v>45120</v>
      </c>
      <c r="L9292" s="10">
        <v>197</v>
      </c>
      <c r="M9292" s="10">
        <v>45571.199999999997</v>
      </c>
      <c r="N9292" s="10">
        <v>-254.19999999999709</v>
      </c>
    </row>
    <row r="9293" spans="1:14" x14ac:dyDescent="0.25">
      <c r="A9293" s="9" t="s">
        <v>1063</v>
      </c>
      <c r="B9293" s="9" t="s">
        <v>52</v>
      </c>
      <c r="C9293" s="9" t="s">
        <v>42</v>
      </c>
      <c r="D9293" s="9" t="s">
        <v>53</v>
      </c>
      <c r="E9293" s="10">
        <v>191138.37</v>
      </c>
      <c r="F9293" s="10">
        <v>201185.60396039605</v>
      </c>
      <c r="G9293" s="10">
        <v>-10047.233960396057</v>
      </c>
      <c r="H9293" s="10">
        <v>203197.46</v>
      </c>
      <c r="I9293" s="10">
        <v>-12059.089999999997</v>
      </c>
      <c r="J9293" s="10">
        <v>33900</v>
      </c>
      <c r="K9293" s="10">
        <v>33840</v>
      </c>
      <c r="L9293" s="10">
        <v>60</v>
      </c>
      <c r="M9293" s="10">
        <v>34178.400000000001</v>
      </c>
      <c r="N9293" s="10">
        <v>-278.40000000000146</v>
      </c>
    </row>
    <row r="9294" spans="1:14" x14ac:dyDescent="0.25">
      <c r="A9294" s="9" t="s">
        <v>1063</v>
      </c>
      <c r="B9294" s="9" t="s">
        <v>54</v>
      </c>
      <c r="C9294" s="9" t="s">
        <v>42</v>
      </c>
      <c r="D9294" s="9" t="s">
        <v>55</v>
      </c>
      <c r="E9294" s="10">
        <v>2255</v>
      </c>
      <c r="F9294" s="10">
        <v>2233.4411764705883</v>
      </c>
      <c r="G9294" s="10">
        <v>21.558823529411711</v>
      </c>
      <c r="H9294" s="10">
        <v>2278.11</v>
      </c>
      <c r="I9294" s="10">
        <v>-23.110000000000127</v>
      </c>
      <c r="J9294" s="10">
        <v>410</v>
      </c>
      <c r="K9294" s="10">
        <v>406.08039215686273</v>
      </c>
      <c r="L9294" s="10">
        <v>3.9196078431372712</v>
      </c>
      <c r="M9294" s="10">
        <v>414.202</v>
      </c>
      <c r="N9294" s="10">
        <v>-4.2019999999999982</v>
      </c>
    </row>
    <row r="9295" spans="1:14" x14ac:dyDescent="0.25">
      <c r="A9295" s="9" t="s">
        <v>1064</v>
      </c>
      <c r="B9295" s="9" t="s">
        <v>25</v>
      </c>
      <c r="C9295" s="9" t="s">
        <v>26</v>
      </c>
      <c r="D9295" s="9" t="s">
        <v>27</v>
      </c>
      <c r="E9295" s="10">
        <v>-5839.61</v>
      </c>
      <c r="F9295" s="10">
        <v>0</v>
      </c>
      <c r="G9295" s="10">
        <v>-5839.61</v>
      </c>
      <c r="H9295" s="10">
        <v>0</v>
      </c>
      <c r="I9295" s="10">
        <v>-5839.61</v>
      </c>
      <c r="J9295" s="10">
        <v>0</v>
      </c>
      <c r="K9295" s="10">
        <v>0</v>
      </c>
      <c r="L9295" s="10">
        <v>0</v>
      </c>
      <c r="M9295" s="10">
        <v>0</v>
      </c>
      <c r="N9295" s="10">
        <v>0</v>
      </c>
    </row>
    <row r="9296" spans="1:14" x14ac:dyDescent="0.25">
      <c r="A9296" s="9" t="s">
        <v>1064</v>
      </c>
      <c r="B9296" s="9" t="s">
        <v>28</v>
      </c>
      <c r="C9296" s="9" t="s">
        <v>29</v>
      </c>
      <c r="D9296" s="9" t="s">
        <v>27</v>
      </c>
      <c r="E9296" s="10">
        <v>8.4499999999999993</v>
      </c>
      <c r="F9296" s="10">
        <v>0</v>
      </c>
      <c r="G9296" s="10">
        <v>8.4499999999999993</v>
      </c>
      <c r="H9296" s="10">
        <v>8.44</v>
      </c>
      <c r="I9296" s="10">
        <v>9.9999999999997868E-3</v>
      </c>
      <c r="J9296" s="10">
        <v>0</v>
      </c>
      <c r="K9296" s="10">
        <v>0</v>
      </c>
      <c r="L9296" s="10">
        <v>0</v>
      </c>
      <c r="M9296" s="10">
        <v>0</v>
      </c>
      <c r="N9296" s="10">
        <v>0</v>
      </c>
    </row>
    <row r="9297" spans="1:14" x14ac:dyDescent="0.25">
      <c r="A9297" s="9" t="s">
        <v>1064</v>
      </c>
      <c r="B9297" s="9" t="s">
        <v>30</v>
      </c>
      <c r="C9297" s="9" t="s">
        <v>29</v>
      </c>
      <c r="D9297" s="9" t="s">
        <v>27</v>
      </c>
      <c r="E9297" s="10">
        <v>197.27</v>
      </c>
      <c r="F9297" s="10">
        <v>0</v>
      </c>
      <c r="G9297" s="10">
        <v>197.27</v>
      </c>
      <c r="H9297" s="10">
        <v>196.87</v>
      </c>
      <c r="I9297" s="10">
        <v>0.40000000000000568</v>
      </c>
      <c r="J9297" s="10">
        <v>0</v>
      </c>
      <c r="K9297" s="10">
        <v>0</v>
      </c>
      <c r="L9297" s="10">
        <v>0</v>
      </c>
      <c r="M9297" s="10">
        <v>0</v>
      </c>
      <c r="N9297" s="10">
        <v>0</v>
      </c>
    </row>
    <row r="9298" spans="1:14" x14ac:dyDescent="0.25">
      <c r="A9298" s="9" t="s">
        <v>1064</v>
      </c>
      <c r="B9298" s="9" t="s">
        <v>31</v>
      </c>
      <c r="C9298" s="9" t="s">
        <v>29</v>
      </c>
      <c r="D9298" s="9" t="s">
        <v>27</v>
      </c>
      <c r="E9298" s="10">
        <v>1324.52</v>
      </c>
      <c r="F9298" s="10">
        <v>0</v>
      </c>
      <c r="G9298" s="10">
        <v>1324.52</v>
      </c>
      <c r="H9298" s="10">
        <v>1321.85</v>
      </c>
      <c r="I9298" s="10">
        <v>2.6700000000000728</v>
      </c>
      <c r="J9298" s="10">
        <v>0</v>
      </c>
      <c r="K9298" s="10">
        <v>0</v>
      </c>
      <c r="L9298" s="10">
        <v>0</v>
      </c>
      <c r="M9298" s="10">
        <v>0</v>
      </c>
      <c r="N9298" s="10">
        <v>0</v>
      </c>
    </row>
    <row r="9299" spans="1:14" x14ac:dyDescent="0.25">
      <c r="A9299" s="9" t="s">
        <v>1064</v>
      </c>
      <c r="B9299" s="9" t="s">
        <v>32</v>
      </c>
      <c r="C9299" s="9" t="s">
        <v>33</v>
      </c>
      <c r="D9299" s="9" t="s">
        <v>27</v>
      </c>
      <c r="E9299" s="10">
        <v>2673.36</v>
      </c>
      <c r="F9299" s="10">
        <v>0</v>
      </c>
      <c r="G9299" s="10">
        <v>2673.36</v>
      </c>
      <c r="H9299" s="10">
        <v>2146.12</v>
      </c>
      <c r="I9299" s="10">
        <v>527.24000000000024</v>
      </c>
      <c r="J9299" s="10">
        <v>7.58</v>
      </c>
      <c r="K9299" s="10">
        <v>0</v>
      </c>
      <c r="L9299" s="10">
        <v>7.58</v>
      </c>
      <c r="M9299" s="10">
        <v>6.085</v>
      </c>
      <c r="N9299" s="10">
        <v>1.4950000000000001</v>
      </c>
    </row>
    <row r="9300" spans="1:14" x14ac:dyDescent="0.25">
      <c r="A9300" s="9" t="s">
        <v>1064</v>
      </c>
      <c r="B9300" s="9" t="s">
        <v>34</v>
      </c>
      <c r="C9300" s="9" t="s">
        <v>33</v>
      </c>
      <c r="D9300" s="9" t="s">
        <v>27</v>
      </c>
      <c r="E9300" s="10">
        <v>2824.82</v>
      </c>
      <c r="F9300" s="10">
        <v>0</v>
      </c>
      <c r="G9300" s="10">
        <v>2824.82</v>
      </c>
      <c r="H9300" s="10">
        <v>7377.39</v>
      </c>
      <c r="I9300" s="10">
        <v>-4552.57</v>
      </c>
      <c r="J9300" s="10">
        <v>2.33</v>
      </c>
      <c r="K9300" s="10">
        <v>0</v>
      </c>
      <c r="L9300" s="10">
        <v>2.33</v>
      </c>
      <c r="M9300" s="10">
        <v>6.085</v>
      </c>
      <c r="N9300" s="10">
        <v>-3.7549999999999999</v>
      </c>
    </row>
    <row r="9301" spans="1:14" x14ac:dyDescent="0.25">
      <c r="A9301" s="9" t="s">
        <v>1064</v>
      </c>
      <c r="B9301" s="9" t="s">
        <v>35</v>
      </c>
      <c r="C9301" s="9" t="s">
        <v>33</v>
      </c>
      <c r="D9301" s="9" t="s">
        <v>27</v>
      </c>
      <c r="E9301" s="10">
        <v>9942.77</v>
      </c>
      <c r="F9301" s="10">
        <v>0</v>
      </c>
      <c r="G9301" s="10">
        <v>9942.77</v>
      </c>
      <c r="H9301" s="10">
        <v>7981.66</v>
      </c>
      <c r="I9301" s="10">
        <v>1961.1100000000006</v>
      </c>
      <c r="J9301" s="10">
        <v>159.18</v>
      </c>
      <c r="K9301" s="10">
        <v>0</v>
      </c>
      <c r="L9301" s="10">
        <v>159.18</v>
      </c>
      <c r="M9301" s="10">
        <v>127.783</v>
      </c>
      <c r="N9301" s="10">
        <v>31.397000000000006</v>
      </c>
    </row>
    <row r="9302" spans="1:14" x14ac:dyDescent="0.25">
      <c r="A9302" s="9" t="s">
        <v>1064</v>
      </c>
      <c r="B9302" s="9" t="s">
        <v>36</v>
      </c>
      <c r="C9302" s="9" t="s">
        <v>29</v>
      </c>
      <c r="D9302" s="9" t="s">
        <v>27</v>
      </c>
      <c r="E9302" s="10">
        <v>14839.47</v>
      </c>
      <c r="F9302" s="10">
        <v>0</v>
      </c>
      <c r="G9302" s="10">
        <v>14839.47</v>
      </c>
      <c r="H9302" s="10">
        <v>14809.57</v>
      </c>
      <c r="I9302" s="10">
        <v>29.899999999999636</v>
      </c>
      <c r="J9302" s="10">
        <v>0</v>
      </c>
      <c r="K9302" s="10">
        <v>0</v>
      </c>
      <c r="L9302" s="10">
        <v>0</v>
      </c>
      <c r="M9302" s="10">
        <v>0</v>
      </c>
      <c r="N9302" s="10">
        <v>0</v>
      </c>
    </row>
    <row r="9303" spans="1:14" x14ac:dyDescent="0.25">
      <c r="A9303" s="9" t="s">
        <v>1064</v>
      </c>
      <c r="B9303" s="9" t="s">
        <v>37</v>
      </c>
      <c r="C9303" s="9" t="s">
        <v>29</v>
      </c>
      <c r="D9303" s="9" t="s">
        <v>27</v>
      </c>
      <c r="E9303" s="10">
        <v>34316.370000000003</v>
      </c>
      <c r="F9303" s="10">
        <v>0</v>
      </c>
      <c r="G9303" s="10">
        <v>34316.370000000003</v>
      </c>
      <c r="H9303" s="10">
        <v>34247.230000000003</v>
      </c>
      <c r="I9303" s="10">
        <v>69.139999999999418</v>
      </c>
      <c r="J9303" s="10">
        <v>0</v>
      </c>
      <c r="K9303" s="10">
        <v>0</v>
      </c>
      <c r="L9303" s="10">
        <v>0</v>
      </c>
      <c r="M9303" s="10">
        <v>0</v>
      </c>
      <c r="N9303" s="10">
        <v>0</v>
      </c>
    </row>
    <row r="9304" spans="1:14" x14ac:dyDescent="0.25">
      <c r="A9304" s="9" t="s">
        <v>1064</v>
      </c>
      <c r="B9304" s="9" t="s">
        <v>374</v>
      </c>
      <c r="C9304" s="9" t="s">
        <v>39</v>
      </c>
      <c r="D9304" s="9" t="s">
        <v>40</v>
      </c>
      <c r="E9304" s="10">
        <v>-804396.67</v>
      </c>
      <c r="F9304" s="10">
        <v>0</v>
      </c>
      <c r="G9304" s="10">
        <v>-804396.67</v>
      </c>
      <c r="H9304" s="10">
        <v>-804396.67</v>
      </c>
      <c r="I9304" s="10">
        <v>0</v>
      </c>
      <c r="J9304" s="10">
        <v>-4442</v>
      </c>
      <c r="K9304" s="10">
        <v>0</v>
      </c>
      <c r="L9304" s="10">
        <v>-4442</v>
      </c>
      <c r="M9304" s="10">
        <v>-4442</v>
      </c>
      <c r="N9304" s="10">
        <v>0</v>
      </c>
    </row>
    <row r="9305" spans="1:14" x14ac:dyDescent="0.25">
      <c r="A9305" s="9" t="s">
        <v>1064</v>
      </c>
      <c r="B9305" s="9" t="s">
        <v>92</v>
      </c>
      <c r="C9305" s="9" t="s">
        <v>42</v>
      </c>
      <c r="D9305" s="9" t="s">
        <v>43</v>
      </c>
      <c r="E9305" s="10">
        <v>29.79</v>
      </c>
      <c r="F9305" s="10">
        <v>0</v>
      </c>
      <c r="G9305" s="10">
        <v>29.79</v>
      </c>
      <c r="H9305" s="10">
        <v>0</v>
      </c>
      <c r="I9305" s="10">
        <v>29.79</v>
      </c>
      <c r="J9305" s="10">
        <v>350</v>
      </c>
      <c r="K9305" s="10">
        <v>0</v>
      </c>
      <c r="L9305" s="10">
        <v>350</v>
      </c>
      <c r="M9305" s="10">
        <v>0</v>
      </c>
      <c r="N9305" s="10">
        <v>350</v>
      </c>
    </row>
    <row r="9306" spans="1:14" x14ac:dyDescent="0.25">
      <c r="A9306" s="9" t="s">
        <v>1064</v>
      </c>
      <c r="B9306" s="9" t="s">
        <v>375</v>
      </c>
      <c r="C9306" s="9" t="s">
        <v>42</v>
      </c>
      <c r="D9306" s="9" t="s">
        <v>43</v>
      </c>
      <c r="E9306" s="10">
        <v>3242.2</v>
      </c>
      <c r="F9306" s="10">
        <v>3215.3004926108374</v>
      </c>
      <c r="G9306" s="10">
        <v>26.899507389162409</v>
      </c>
      <c r="H9306" s="10">
        <v>3263.53</v>
      </c>
      <c r="I9306" s="10">
        <v>-21.330000000000382</v>
      </c>
      <c r="J9306" s="10">
        <v>53750</v>
      </c>
      <c r="K9306" s="10">
        <v>53304</v>
      </c>
      <c r="L9306" s="10">
        <v>446</v>
      </c>
      <c r="M9306" s="10">
        <v>54103.56</v>
      </c>
      <c r="N9306" s="10">
        <v>-353.55999999999767</v>
      </c>
    </row>
    <row r="9307" spans="1:14" x14ac:dyDescent="0.25">
      <c r="A9307" s="9" t="s">
        <v>1064</v>
      </c>
      <c r="B9307" s="9" t="s">
        <v>44</v>
      </c>
      <c r="C9307" s="9" t="s">
        <v>42</v>
      </c>
      <c r="D9307" s="9" t="s">
        <v>43</v>
      </c>
      <c r="E9307" s="10">
        <v>4402.8500000000004</v>
      </c>
      <c r="F9307" s="10">
        <v>4366.4875621890551</v>
      </c>
      <c r="G9307" s="10">
        <v>36.362437810945266</v>
      </c>
      <c r="H9307" s="10">
        <v>4388.32</v>
      </c>
      <c r="I9307" s="10">
        <v>14.530000000000655</v>
      </c>
      <c r="J9307" s="10">
        <v>4479</v>
      </c>
      <c r="K9307" s="10">
        <v>4442</v>
      </c>
      <c r="L9307" s="10">
        <v>37</v>
      </c>
      <c r="M9307" s="10">
        <v>4464.21</v>
      </c>
      <c r="N9307" s="10">
        <v>14.789999999999964</v>
      </c>
    </row>
    <row r="9308" spans="1:14" x14ac:dyDescent="0.25">
      <c r="A9308" s="9" t="s">
        <v>1064</v>
      </c>
      <c r="B9308" s="9" t="s">
        <v>376</v>
      </c>
      <c r="C9308" s="9" t="s">
        <v>42</v>
      </c>
      <c r="D9308" s="9" t="s">
        <v>43</v>
      </c>
      <c r="E9308" s="10">
        <v>12593.01</v>
      </c>
      <c r="F9308" s="10">
        <v>12442.216748768473</v>
      </c>
      <c r="G9308" s="10">
        <v>150.79325123152739</v>
      </c>
      <c r="H9308" s="10">
        <v>12628.85</v>
      </c>
      <c r="I9308" s="10">
        <v>-35.840000000000146</v>
      </c>
      <c r="J9308" s="10">
        <v>53950</v>
      </c>
      <c r="K9308" s="10">
        <v>53304</v>
      </c>
      <c r="L9308" s="10">
        <v>646</v>
      </c>
      <c r="M9308" s="10">
        <v>54103.56</v>
      </c>
      <c r="N9308" s="10">
        <v>-153.55999999999767</v>
      </c>
    </row>
    <row r="9309" spans="1:14" x14ac:dyDescent="0.25">
      <c r="A9309" s="9" t="s">
        <v>1064</v>
      </c>
      <c r="B9309" s="9" t="s">
        <v>500</v>
      </c>
      <c r="C9309" s="9" t="s">
        <v>42</v>
      </c>
      <c r="D9309" s="9" t="s">
        <v>43</v>
      </c>
      <c r="E9309" s="10">
        <v>16292.29</v>
      </c>
      <c r="F9309" s="10">
        <v>16067.428571428571</v>
      </c>
      <c r="G9309" s="10">
        <v>224.86142857143022</v>
      </c>
      <c r="H9309" s="10">
        <v>16308.44</v>
      </c>
      <c r="I9309" s="10">
        <v>-16.149999999999636</v>
      </c>
      <c r="J9309" s="10">
        <v>54050</v>
      </c>
      <c r="K9309" s="10">
        <v>53304</v>
      </c>
      <c r="L9309" s="10">
        <v>746</v>
      </c>
      <c r="M9309" s="10">
        <v>54103.56</v>
      </c>
      <c r="N9309" s="10">
        <v>-53.559999999997672</v>
      </c>
    </row>
    <row r="9310" spans="1:14" x14ac:dyDescent="0.25">
      <c r="A9310" s="9" t="s">
        <v>1064</v>
      </c>
      <c r="B9310" s="9" t="s">
        <v>47</v>
      </c>
      <c r="C9310" s="9" t="s">
        <v>42</v>
      </c>
      <c r="D9310" s="9" t="s">
        <v>43</v>
      </c>
      <c r="E9310" s="10">
        <v>25818.13</v>
      </c>
      <c r="F9310" s="10">
        <v>25063.00980392157</v>
      </c>
      <c r="G9310" s="10">
        <v>755.12019607843104</v>
      </c>
      <c r="H9310" s="10">
        <v>25564.27</v>
      </c>
      <c r="I9310" s="10">
        <v>253.86000000000058</v>
      </c>
      <c r="J9310" s="10">
        <v>54910</v>
      </c>
      <c r="K9310" s="10">
        <v>53304</v>
      </c>
      <c r="L9310" s="10">
        <v>1606</v>
      </c>
      <c r="M9310" s="10">
        <v>54370.080000000002</v>
      </c>
      <c r="N9310" s="10">
        <v>539.91999999999825</v>
      </c>
    </row>
    <row r="9311" spans="1:14" x14ac:dyDescent="0.25">
      <c r="A9311" s="9" t="s">
        <v>1064</v>
      </c>
      <c r="B9311" s="9" t="s">
        <v>272</v>
      </c>
      <c r="C9311" s="9" t="s">
        <v>42</v>
      </c>
      <c r="D9311" s="9" t="s">
        <v>43</v>
      </c>
      <c r="E9311" s="10">
        <v>44589.65</v>
      </c>
      <c r="F9311" s="10">
        <v>43471.280788177341</v>
      </c>
      <c r="G9311" s="10">
        <v>1118.3692118226609</v>
      </c>
      <c r="H9311" s="10">
        <v>44123.35</v>
      </c>
      <c r="I9311" s="10">
        <v>466.30000000000291</v>
      </c>
      <c r="J9311" s="10">
        <v>54675</v>
      </c>
      <c r="K9311" s="10">
        <v>53304</v>
      </c>
      <c r="L9311" s="10">
        <v>1371</v>
      </c>
      <c r="M9311" s="10">
        <v>54103.56</v>
      </c>
      <c r="N9311" s="10">
        <v>571.44000000000233</v>
      </c>
    </row>
    <row r="9312" spans="1:14" x14ac:dyDescent="0.25">
      <c r="A9312" s="9" t="s">
        <v>1064</v>
      </c>
      <c r="B9312" s="9" t="s">
        <v>378</v>
      </c>
      <c r="C9312" s="9" t="s">
        <v>42</v>
      </c>
      <c r="D9312" s="9" t="s">
        <v>43</v>
      </c>
      <c r="E9312" s="10">
        <v>53524.05</v>
      </c>
      <c r="F9312" s="10">
        <v>53081.901477832515</v>
      </c>
      <c r="G9312" s="10">
        <v>442.14852216748841</v>
      </c>
      <c r="H9312" s="10">
        <v>53878.13</v>
      </c>
      <c r="I9312" s="10">
        <v>-354.07999999999447</v>
      </c>
      <c r="J9312" s="10">
        <v>4479</v>
      </c>
      <c r="K9312" s="10">
        <v>4442</v>
      </c>
      <c r="L9312" s="10">
        <v>37</v>
      </c>
      <c r="M9312" s="10">
        <v>4508.63</v>
      </c>
      <c r="N9312" s="10">
        <v>-29.630000000000109</v>
      </c>
    </row>
    <row r="9313" spans="1:14" x14ac:dyDescent="0.25">
      <c r="A9313" s="9" t="s">
        <v>1064</v>
      </c>
      <c r="B9313" s="9" t="s">
        <v>50</v>
      </c>
      <c r="C9313" s="9" t="s">
        <v>42</v>
      </c>
      <c r="D9313" s="9" t="s">
        <v>43</v>
      </c>
      <c r="E9313" s="10">
        <v>71155</v>
      </c>
      <c r="F9313" s="10">
        <v>70894.318407960192</v>
      </c>
      <c r="G9313" s="10">
        <v>260.68159203980758</v>
      </c>
      <c r="H9313" s="10">
        <v>71248.789999999994</v>
      </c>
      <c r="I9313" s="10">
        <v>-93.789999999993597</v>
      </c>
      <c r="J9313" s="10">
        <v>53500</v>
      </c>
      <c r="K9313" s="10">
        <v>53304</v>
      </c>
      <c r="L9313" s="10">
        <v>196</v>
      </c>
      <c r="M9313" s="10">
        <v>53570.52</v>
      </c>
      <c r="N9313" s="10">
        <v>-70.519999999996799</v>
      </c>
    </row>
    <row r="9314" spans="1:14" x14ac:dyDescent="0.25">
      <c r="A9314" s="9" t="s">
        <v>1064</v>
      </c>
      <c r="B9314" s="9" t="s">
        <v>103</v>
      </c>
      <c r="C9314" s="9" t="s">
        <v>42</v>
      </c>
      <c r="D9314" s="9" t="s">
        <v>43</v>
      </c>
      <c r="E9314" s="10">
        <v>255214.59</v>
      </c>
      <c r="F9314" s="10">
        <v>254975.41584158415</v>
      </c>
      <c r="G9314" s="10">
        <v>239.17415841584443</v>
      </c>
      <c r="H9314" s="10">
        <v>257525.17</v>
      </c>
      <c r="I9314" s="10">
        <v>-2310.5800000000163</v>
      </c>
      <c r="J9314" s="10">
        <v>53354</v>
      </c>
      <c r="K9314" s="10">
        <v>53304</v>
      </c>
      <c r="L9314" s="10">
        <v>50</v>
      </c>
      <c r="M9314" s="10">
        <v>53837.04</v>
      </c>
      <c r="N9314" s="10">
        <v>-483.04000000000087</v>
      </c>
    </row>
    <row r="9315" spans="1:14" x14ac:dyDescent="0.25">
      <c r="A9315" s="9" t="s">
        <v>1064</v>
      </c>
      <c r="B9315" s="9" t="s">
        <v>379</v>
      </c>
      <c r="C9315" s="9" t="s">
        <v>42</v>
      </c>
      <c r="D9315" s="9" t="s">
        <v>53</v>
      </c>
      <c r="E9315" s="10">
        <v>254569.74</v>
      </c>
      <c r="F9315" s="10">
        <v>243470.01990049751</v>
      </c>
      <c r="G9315" s="10">
        <v>11099.720099502476</v>
      </c>
      <c r="H9315" s="10">
        <v>244687.37</v>
      </c>
      <c r="I9315" s="10">
        <v>9882.3699999999953</v>
      </c>
      <c r="J9315" s="10">
        <v>40259</v>
      </c>
      <c r="K9315" s="10">
        <v>39978</v>
      </c>
      <c r="L9315" s="10">
        <v>281</v>
      </c>
      <c r="M9315" s="10">
        <v>40177.89</v>
      </c>
      <c r="N9315" s="10">
        <v>81.110000000000582</v>
      </c>
    </row>
    <row r="9316" spans="1:14" x14ac:dyDescent="0.25">
      <c r="A9316" s="9" t="s">
        <v>1064</v>
      </c>
      <c r="B9316" s="9" t="s">
        <v>54</v>
      </c>
      <c r="C9316" s="9" t="s">
        <v>42</v>
      </c>
      <c r="D9316" s="9" t="s">
        <v>55</v>
      </c>
      <c r="E9316" s="10">
        <v>2677.95</v>
      </c>
      <c r="F9316" s="10">
        <v>2638.5490196078431</v>
      </c>
      <c r="G9316" s="10">
        <v>39.400980392156725</v>
      </c>
      <c r="H9316" s="10">
        <v>2691.32</v>
      </c>
      <c r="I9316" s="10">
        <v>-13.370000000000346</v>
      </c>
      <c r="J9316" s="10">
        <v>486.9</v>
      </c>
      <c r="K9316" s="10">
        <v>479.73627450980393</v>
      </c>
      <c r="L9316" s="10">
        <v>7.1637254901960432</v>
      </c>
      <c r="M9316" s="10">
        <v>489.33100000000002</v>
      </c>
      <c r="N9316" s="10">
        <v>-2.43100000000004</v>
      </c>
    </row>
    <row r="9317" spans="1:14" x14ac:dyDescent="0.25">
      <c r="A9317" s="9" t="s">
        <v>1065</v>
      </c>
      <c r="B9317" s="9" t="s">
        <v>25</v>
      </c>
      <c r="C9317" s="9" t="s">
        <v>26</v>
      </c>
      <c r="D9317" s="9" t="s">
        <v>27</v>
      </c>
      <c r="E9317" s="10">
        <v>-5944.93</v>
      </c>
      <c r="F9317" s="10">
        <v>0</v>
      </c>
      <c r="G9317" s="10">
        <v>-5944.93</v>
      </c>
      <c r="H9317" s="10">
        <v>0</v>
      </c>
      <c r="I9317" s="10">
        <v>-5944.93</v>
      </c>
      <c r="J9317" s="10">
        <v>0</v>
      </c>
      <c r="K9317" s="10">
        <v>0</v>
      </c>
      <c r="L9317" s="10">
        <v>0</v>
      </c>
      <c r="M9317" s="10">
        <v>0</v>
      </c>
      <c r="N9317" s="10">
        <v>0</v>
      </c>
    </row>
    <row r="9318" spans="1:14" x14ac:dyDescent="0.25">
      <c r="A9318" s="9" t="s">
        <v>1065</v>
      </c>
      <c r="B9318" s="9" t="s">
        <v>28</v>
      </c>
      <c r="C9318" s="9" t="s">
        <v>29</v>
      </c>
      <c r="D9318" s="9" t="s">
        <v>27</v>
      </c>
      <c r="E9318" s="10">
        <v>3.65</v>
      </c>
      <c r="F9318" s="10">
        <v>0</v>
      </c>
      <c r="G9318" s="10">
        <v>3.65</v>
      </c>
      <c r="H9318" s="10">
        <v>3.62</v>
      </c>
      <c r="I9318" s="10">
        <v>2.9999999999999805E-2</v>
      </c>
      <c r="J9318" s="10">
        <v>0</v>
      </c>
      <c r="K9318" s="10">
        <v>0</v>
      </c>
      <c r="L9318" s="10">
        <v>0</v>
      </c>
      <c r="M9318" s="10">
        <v>0</v>
      </c>
      <c r="N9318" s="10">
        <v>0</v>
      </c>
    </row>
    <row r="9319" spans="1:14" x14ac:dyDescent="0.25">
      <c r="A9319" s="9" t="s">
        <v>1065</v>
      </c>
      <c r="B9319" s="9" t="s">
        <v>30</v>
      </c>
      <c r="C9319" s="9" t="s">
        <v>29</v>
      </c>
      <c r="D9319" s="9" t="s">
        <v>27</v>
      </c>
      <c r="E9319" s="10">
        <v>85.26</v>
      </c>
      <c r="F9319" s="10">
        <v>0</v>
      </c>
      <c r="G9319" s="10">
        <v>85.26</v>
      </c>
      <c r="H9319" s="10">
        <v>84.43</v>
      </c>
      <c r="I9319" s="10">
        <v>0.82999999999999829</v>
      </c>
      <c r="J9319" s="10">
        <v>0</v>
      </c>
      <c r="K9319" s="10">
        <v>0</v>
      </c>
      <c r="L9319" s="10">
        <v>0</v>
      </c>
      <c r="M9319" s="10">
        <v>0</v>
      </c>
      <c r="N9319" s="10">
        <v>0</v>
      </c>
    </row>
    <row r="9320" spans="1:14" x14ac:dyDescent="0.25">
      <c r="A9320" s="9" t="s">
        <v>1065</v>
      </c>
      <c r="B9320" s="9" t="s">
        <v>31</v>
      </c>
      <c r="C9320" s="9" t="s">
        <v>29</v>
      </c>
      <c r="D9320" s="9" t="s">
        <v>27</v>
      </c>
      <c r="E9320" s="10">
        <v>572.46</v>
      </c>
      <c r="F9320" s="10">
        <v>0</v>
      </c>
      <c r="G9320" s="10">
        <v>572.46</v>
      </c>
      <c r="H9320" s="10">
        <v>566.89</v>
      </c>
      <c r="I9320" s="10">
        <v>5.57000000000005</v>
      </c>
      <c r="J9320" s="10">
        <v>0</v>
      </c>
      <c r="K9320" s="10">
        <v>0</v>
      </c>
      <c r="L9320" s="10">
        <v>0</v>
      </c>
      <c r="M9320" s="10">
        <v>0</v>
      </c>
      <c r="N9320" s="10">
        <v>0</v>
      </c>
    </row>
    <row r="9321" spans="1:14" x14ac:dyDescent="0.25">
      <c r="A9321" s="9" t="s">
        <v>1065</v>
      </c>
      <c r="B9321" s="9" t="s">
        <v>32</v>
      </c>
      <c r="C9321" s="9" t="s">
        <v>33</v>
      </c>
      <c r="D9321" s="9" t="s">
        <v>27</v>
      </c>
      <c r="E9321" s="10">
        <v>1058.06</v>
      </c>
      <c r="F9321" s="10">
        <v>0</v>
      </c>
      <c r="G9321" s="10">
        <v>1058.06</v>
      </c>
      <c r="H9321" s="10">
        <v>920.39</v>
      </c>
      <c r="I9321" s="10">
        <v>137.66999999999996</v>
      </c>
      <c r="J9321" s="10">
        <v>3</v>
      </c>
      <c r="K9321" s="10">
        <v>0</v>
      </c>
      <c r="L9321" s="10">
        <v>3</v>
      </c>
      <c r="M9321" s="10">
        <v>2.61</v>
      </c>
      <c r="N9321" s="10">
        <v>0.39000000000000012</v>
      </c>
    </row>
    <row r="9322" spans="1:14" x14ac:dyDescent="0.25">
      <c r="A9322" s="9" t="s">
        <v>1065</v>
      </c>
      <c r="B9322" s="9" t="s">
        <v>34</v>
      </c>
      <c r="C9322" s="9" t="s">
        <v>33</v>
      </c>
      <c r="D9322" s="9" t="s">
        <v>27</v>
      </c>
      <c r="E9322" s="10">
        <v>3637.11</v>
      </c>
      <c r="F9322" s="10">
        <v>0</v>
      </c>
      <c r="G9322" s="10">
        <v>3637.11</v>
      </c>
      <c r="H9322" s="10">
        <v>3163.87</v>
      </c>
      <c r="I9322" s="10">
        <v>473.24000000000024</v>
      </c>
      <c r="J9322" s="10">
        <v>3</v>
      </c>
      <c r="K9322" s="10">
        <v>0</v>
      </c>
      <c r="L9322" s="10">
        <v>3</v>
      </c>
      <c r="M9322" s="10">
        <v>2.61</v>
      </c>
      <c r="N9322" s="10">
        <v>0.39000000000000012</v>
      </c>
    </row>
    <row r="9323" spans="1:14" x14ac:dyDescent="0.25">
      <c r="A9323" s="9" t="s">
        <v>1065</v>
      </c>
      <c r="B9323" s="9" t="s">
        <v>35</v>
      </c>
      <c r="C9323" s="9" t="s">
        <v>33</v>
      </c>
      <c r="D9323" s="9" t="s">
        <v>27</v>
      </c>
      <c r="E9323" s="10">
        <v>3935.13</v>
      </c>
      <c r="F9323" s="10">
        <v>0</v>
      </c>
      <c r="G9323" s="10">
        <v>3935.13</v>
      </c>
      <c r="H9323" s="10">
        <v>3423.02</v>
      </c>
      <c r="I9323" s="10">
        <v>512.11000000000013</v>
      </c>
      <c r="J9323" s="10">
        <v>63</v>
      </c>
      <c r="K9323" s="10">
        <v>0</v>
      </c>
      <c r="L9323" s="10">
        <v>63</v>
      </c>
      <c r="M9323" s="10">
        <v>54.801000000000002</v>
      </c>
      <c r="N9323" s="10">
        <v>8.1989999999999981</v>
      </c>
    </row>
    <row r="9324" spans="1:14" x14ac:dyDescent="0.25">
      <c r="A9324" s="9" t="s">
        <v>1065</v>
      </c>
      <c r="B9324" s="9" t="s">
        <v>36</v>
      </c>
      <c r="C9324" s="9" t="s">
        <v>29</v>
      </c>
      <c r="D9324" s="9" t="s">
        <v>27</v>
      </c>
      <c r="E9324" s="10">
        <v>6413.64</v>
      </c>
      <c r="F9324" s="10">
        <v>0</v>
      </c>
      <c r="G9324" s="10">
        <v>6413.64</v>
      </c>
      <c r="H9324" s="10">
        <v>6351.25</v>
      </c>
      <c r="I9324" s="10">
        <v>62.390000000000327</v>
      </c>
      <c r="J9324" s="10">
        <v>0</v>
      </c>
      <c r="K9324" s="10">
        <v>0</v>
      </c>
      <c r="L9324" s="10">
        <v>0</v>
      </c>
      <c r="M9324" s="10">
        <v>0</v>
      </c>
      <c r="N9324" s="10">
        <v>0</v>
      </c>
    </row>
    <row r="9325" spans="1:14" x14ac:dyDescent="0.25">
      <c r="A9325" s="9" t="s">
        <v>1065</v>
      </c>
      <c r="B9325" s="9" t="s">
        <v>37</v>
      </c>
      <c r="C9325" s="9" t="s">
        <v>29</v>
      </c>
      <c r="D9325" s="9" t="s">
        <v>27</v>
      </c>
      <c r="E9325" s="10">
        <v>14831.59</v>
      </c>
      <c r="F9325" s="10">
        <v>0</v>
      </c>
      <c r="G9325" s="10">
        <v>14831.59</v>
      </c>
      <c r="H9325" s="10">
        <v>14687.3</v>
      </c>
      <c r="I9325" s="10">
        <v>144.29000000000087</v>
      </c>
      <c r="J9325" s="10">
        <v>0</v>
      </c>
      <c r="K9325" s="10">
        <v>0</v>
      </c>
      <c r="L9325" s="10">
        <v>0</v>
      </c>
      <c r="M9325" s="10">
        <v>0</v>
      </c>
      <c r="N9325" s="10">
        <v>0</v>
      </c>
    </row>
    <row r="9326" spans="1:14" x14ac:dyDescent="0.25">
      <c r="A9326" s="9" t="s">
        <v>1065</v>
      </c>
      <c r="B9326" s="9" t="s">
        <v>374</v>
      </c>
      <c r="C9326" s="9" t="s">
        <v>39</v>
      </c>
      <c r="D9326" s="9" t="s">
        <v>40</v>
      </c>
      <c r="E9326" s="10">
        <v>-344974.26</v>
      </c>
      <c r="F9326" s="10">
        <v>0</v>
      </c>
      <c r="G9326" s="10">
        <v>-344974.26</v>
      </c>
      <c r="H9326" s="10">
        <v>-344974.26</v>
      </c>
      <c r="I9326" s="10">
        <v>0</v>
      </c>
      <c r="J9326" s="10">
        <v>-1905</v>
      </c>
      <c r="K9326" s="10">
        <v>0</v>
      </c>
      <c r="L9326" s="10">
        <v>-1905</v>
      </c>
      <c r="M9326" s="10">
        <v>-1905</v>
      </c>
      <c r="N9326" s="10">
        <v>0</v>
      </c>
    </row>
    <row r="9327" spans="1:14" x14ac:dyDescent="0.25">
      <c r="A9327" s="9" t="s">
        <v>1065</v>
      </c>
      <c r="B9327" s="9" t="s">
        <v>92</v>
      </c>
      <c r="C9327" s="9" t="s">
        <v>42</v>
      </c>
      <c r="D9327" s="9" t="s">
        <v>43</v>
      </c>
      <c r="E9327" s="10">
        <v>12.77</v>
      </c>
      <c r="F9327" s="10">
        <v>0</v>
      </c>
      <c r="G9327" s="10">
        <v>12.77</v>
      </c>
      <c r="H9327" s="10">
        <v>0</v>
      </c>
      <c r="I9327" s="10">
        <v>12.77</v>
      </c>
      <c r="J9327" s="10">
        <v>150</v>
      </c>
      <c r="K9327" s="10">
        <v>0</v>
      </c>
      <c r="L9327" s="10">
        <v>150</v>
      </c>
      <c r="M9327" s="10">
        <v>0</v>
      </c>
      <c r="N9327" s="10">
        <v>150</v>
      </c>
    </row>
    <row r="9328" spans="1:14" x14ac:dyDescent="0.25">
      <c r="A9328" s="9" t="s">
        <v>1065</v>
      </c>
      <c r="B9328" s="9" t="s">
        <v>375</v>
      </c>
      <c r="C9328" s="9" t="s">
        <v>42</v>
      </c>
      <c r="D9328" s="9" t="s">
        <v>43</v>
      </c>
      <c r="E9328" s="10">
        <v>1387.36</v>
      </c>
      <c r="F9328" s="10">
        <v>1378.9162561576354</v>
      </c>
      <c r="G9328" s="10">
        <v>8.4437438423644835</v>
      </c>
      <c r="H9328" s="10">
        <v>1399.6</v>
      </c>
      <c r="I9328" s="10">
        <v>-12.240000000000009</v>
      </c>
      <c r="J9328" s="10">
        <v>23000</v>
      </c>
      <c r="K9328" s="10">
        <v>22860</v>
      </c>
      <c r="L9328" s="10">
        <v>140</v>
      </c>
      <c r="M9328" s="10">
        <v>23202.9</v>
      </c>
      <c r="N9328" s="10">
        <v>-202.90000000000146</v>
      </c>
    </row>
    <row r="9329" spans="1:14" x14ac:dyDescent="0.25">
      <c r="A9329" s="9" t="s">
        <v>1065</v>
      </c>
      <c r="B9329" s="9" t="s">
        <v>44</v>
      </c>
      <c r="C9329" s="9" t="s">
        <v>42</v>
      </c>
      <c r="D9329" s="9" t="s">
        <v>43</v>
      </c>
      <c r="E9329" s="10">
        <v>1885.39</v>
      </c>
      <c r="F9329" s="10">
        <v>1872.6169154228855</v>
      </c>
      <c r="G9329" s="10">
        <v>12.77308457711456</v>
      </c>
      <c r="H9329" s="10">
        <v>1881.98</v>
      </c>
      <c r="I9329" s="10">
        <v>3.4100000000000819</v>
      </c>
      <c r="J9329" s="10">
        <v>1918</v>
      </c>
      <c r="K9329" s="10">
        <v>1905</v>
      </c>
      <c r="L9329" s="10">
        <v>13</v>
      </c>
      <c r="M9329" s="10">
        <v>1914.5250000000001</v>
      </c>
      <c r="N9329" s="10">
        <v>3.4749999999999091</v>
      </c>
    </row>
    <row r="9330" spans="1:14" x14ac:dyDescent="0.25">
      <c r="A9330" s="9" t="s">
        <v>1065</v>
      </c>
      <c r="B9330" s="9" t="s">
        <v>376</v>
      </c>
      <c r="C9330" s="9" t="s">
        <v>42</v>
      </c>
      <c r="D9330" s="9" t="s">
        <v>43</v>
      </c>
      <c r="E9330" s="10">
        <v>5368.66</v>
      </c>
      <c r="F9330" s="10">
        <v>5335.9802955665027</v>
      </c>
      <c r="G9330" s="10">
        <v>32.679704433497136</v>
      </c>
      <c r="H9330" s="10">
        <v>5416.02</v>
      </c>
      <c r="I9330" s="10">
        <v>-47.360000000000582</v>
      </c>
      <c r="J9330" s="10">
        <v>23000</v>
      </c>
      <c r="K9330" s="10">
        <v>22860</v>
      </c>
      <c r="L9330" s="10">
        <v>140</v>
      </c>
      <c r="M9330" s="10">
        <v>23202.9</v>
      </c>
      <c r="N9330" s="10">
        <v>-202.90000000000146</v>
      </c>
    </row>
    <row r="9331" spans="1:14" x14ac:dyDescent="0.25">
      <c r="A9331" s="9" t="s">
        <v>1065</v>
      </c>
      <c r="B9331" s="9" t="s">
        <v>500</v>
      </c>
      <c r="C9331" s="9" t="s">
        <v>42</v>
      </c>
      <c r="D9331" s="9" t="s">
        <v>43</v>
      </c>
      <c r="E9331" s="10">
        <v>6932.89</v>
      </c>
      <c r="F9331" s="10">
        <v>6890.6896551724139</v>
      </c>
      <c r="G9331" s="10">
        <v>42.200344827586378</v>
      </c>
      <c r="H9331" s="10">
        <v>6994.05</v>
      </c>
      <c r="I9331" s="10">
        <v>-61.159999999999854</v>
      </c>
      <c r="J9331" s="10">
        <v>23000</v>
      </c>
      <c r="K9331" s="10">
        <v>22860</v>
      </c>
      <c r="L9331" s="10">
        <v>140</v>
      </c>
      <c r="M9331" s="10">
        <v>23202.9</v>
      </c>
      <c r="N9331" s="10">
        <v>-202.90000000000146</v>
      </c>
    </row>
    <row r="9332" spans="1:14" x14ac:dyDescent="0.25">
      <c r="A9332" s="9" t="s">
        <v>1065</v>
      </c>
      <c r="B9332" s="9" t="s">
        <v>47</v>
      </c>
      <c r="C9332" s="9" t="s">
        <v>42</v>
      </c>
      <c r="D9332" s="9" t="s">
        <v>43</v>
      </c>
      <c r="E9332" s="10">
        <v>11175.48</v>
      </c>
      <c r="F9332" s="10">
        <v>10748.539215686274</v>
      </c>
      <c r="G9332" s="10">
        <v>426.94078431372509</v>
      </c>
      <c r="H9332" s="10">
        <v>10963.51</v>
      </c>
      <c r="I9332" s="10">
        <v>211.96999999999935</v>
      </c>
      <c r="J9332" s="10">
        <v>23768</v>
      </c>
      <c r="K9332" s="10">
        <v>22860</v>
      </c>
      <c r="L9332" s="10">
        <v>908</v>
      </c>
      <c r="M9332" s="10">
        <v>23317.200000000001</v>
      </c>
      <c r="N9332" s="10">
        <v>450.79999999999927</v>
      </c>
    </row>
    <row r="9333" spans="1:14" x14ac:dyDescent="0.25">
      <c r="A9333" s="9" t="s">
        <v>1065</v>
      </c>
      <c r="B9333" s="9" t="s">
        <v>272</v>
      </c>
      <c r="C9333" s="9" t="s">
        <v>42</v>
      </c>
      <c r="D9333" s="9" t="s">
        <v>43</v>
      </c>
      <c r="E9333" s="10">
        <v>18936.84</v>
      </c>
      <c r="F9333" s="10">
        <v>18643.133004926109</v>
      </c>
      <c r="G9333" s="10">
        <v>293.70699507389145</v>
      </c>
      <c r="H9333" s="10">
        <v>18922.78</v>
      </c>
      <c r="I9333" s="10">
        <v>14.06000000000131</v>
      </c>
      <c r="J9333" s="10">
        <v>23220</v>
      </c>
      <c r="K9333" s="10">
        <v>22860</v>
      </c>
      <c r="L9333" s="10">
        <v>360</v>
      </c>
      <c r="M9333" s="10">
        <v>23202.9</v>
      </c>
      <c r="N9333" s="10">
        <v>17.099999999998545</v>
      </c>
    </row>
    <row r="9334" spans="1:14" x14ac:dyDescent="0.25">
      <c r="A9334" s="9" t="s">
        <v>1065</v>
      </c>
      <c r="B9334" s="9" t="s">
        <v>378</v>
      </c>
      <c r="C9334" s="9" t="s">
        <v>42</v>
      </c>
      <c r="D9334" s="9" t="s">
        <v>43</v>
      </c>
      <c r="E9334" s="10">
        <v>22764.75</v>
      </c>
      <c r="F9334" s="10">
        <v>22764.748768472906</v>
      </c>
      <c r="G9334" s="10">
        <v>1.2315270942053758E-3</v>
      </c>
      <c r="H9334" s="10">
        <v>23106.22</v>
      </c>
      <c r="I9334" s="10">
        <v>-341.47000000000116</v>
      </c>
      <c r="J9334" s="10">
        <v>1905</v>
      </c>
      <c r="K9334" s="10">
        <v>1905</v>
      </c>
      <c r="L9334" s="10">
        <v>0</v>
      </c>
      <c r="M9334" s="10">
        <v>1933.575</v>
      </c>
      <c r="N9334" s="10">
        <v>-28.575000000000045</v>
      </c>
    </row>
    <row r="9335" spans="1:14" x14ac:dyDescent="0.25">
      <c r="A9335" s="9" t="s">
        <v>1065</v>
      </c>
      <c r="B9335" s="9" t="s">
        <v>50</v>
      </c>
      <c r="C9335" s="9" t="s">
        <v>42</v>
      </c>
      <c r="D9335" s="9" t="s">
        <v>43</v>
      </c>
      <c r="E9335" s="10">
        <v>30786.84</v>
      </c>
      <c r="F9335" s="10">
        <v>30403.800995024874</v>
      </c>
      <c r="G9335" s="10">
        <v>383.03900497512586</v>
      </c>
      <c r="H9335" s="10">
        <v>30555.82</v>
      </c>
      <c r="I9335" s="10">
        <v>231.02000000000044</v>
      </c>
      <c r="J9335" s="10">
        <v>23148</v>
      </c>
      <c r="K9335" s="10">
        <v>22860</v>
      </c>
      <c r="L9335" s="10">
        <v>288</v>
      </c>
      <c r="M9335" s="10">
        <v>22974.3</v>
      </c>
      <c r="N9335" s="10">
        <v>173.70000000000073</v>
      </c>
    </row>
    <row r="9336" spans="1:14" x14ac:dyDescent="0.25">
      <c r="A9336" s="9" t="s">
        <v>1065</v>
      </c>
      <c r="B9336" s="9" t="s">
        <v>103</v>
      </c>
      <c r="C9336" s="9" t="s">
        <v>42</v>
      </c>
      <c r="D9336" s="9" t="s">
        <v>43</v>
      </c>
      <c r="E9336" s="10">
        <v>109951.69</v>
      </c>
      <c r="F9336" s="10">
        <v>109348.9801980198</v>
      </c>
      <c r="G9336" s="10">
        <v>602.70980198020698</v>
      </c>
      <c r="H9336" s="10">
        <v>110442.47</v>
      </c>
      <c r="I9336" s="10">
        <v>-490.77999999999884</v>
      </c>
      <c r="J9336" s="10">
        <v>22986</v>
      </c>
      <c r="K9336" s="10">
        <v>22860</v>
      </c>
      <c r="L9336" s="10">
        <v>126</v>
      </c>
      <c r="M9336" s="10">
        <v>23088.6</v>
      </c>
      <c r="N9336" s="10">
        <v>-102.59999999999854</v>
      </c>
    </row>
    <row r="9337" spans="1:14" x14ac:dyDescent="0.25">
      <c r="A9337" s="9" t="s">
        <v>1065</v>
      </c>
      <c r="B9337" s="9" t="s">
        <v>379</v>
      </c>
      <c r="C9337" s="9" t="s">
        <v>42</v>
      </c>
      <c r="D9337" s="9" t="s">
        <v>53</v>
      </c>
      <c r="E9337" s="10">
        <v>110025.42</v>
      </c>
      <c r="F9337" s="10">
        <v>104414.76616915423</v>
      </c>
      <c r="G9337" s="10">
        <v>5610.6538308457675</v>
      </c>
      <c r="H9337" s="10">
        <v>104936.84</v>
      </c>
      <c r="I9337" s="10">
        <v>5088.5800000000017</v>
      </c>
      <c r="J9337" s="10">
        <v>17400</v>
      </c>
      <c r="K9337" s="10">
        <v>17144.999999999996</v>
      </c>
      <c r="L9337" s="10">
        <v>255.00000000000364</v>
      </c>
      <c r="M9337" s="10">
        <v>17230.724999999999</v>
      </c>
      <c r="N9337" s="10">
        <v>169.27500000000146</v>
      </c>
    </row>
    <row r="9338" spans="1:14" x14ac:dyDescent="0.25">
      <c r="A9338" s="9" t="s">
        <v>1065</v>
      </c>
      <c r="B9338" s="9" t="s">
        <v>54</v>
      </c>
      <c r="C9338" s="9" t="s">
        <v>42</v>
      </c>
      <c r="D9338" s="9" t="s">
        <v>55</v>
      </c>
      <c r="E9338" s="10">
        <v>1154.2</v>
      </c>
      <c r="F9338" s="10">
        <v>1131.5686274509803</v>
      </c>
      <c r="G9338" s="10">
        <v>22.631372549019716</v>
      </c>
      <c r="H9338" s="10">
        <v>1154.2</v>
      </c>
      <c r="I9338" s="10">
        <v>0</v>
      </c>
      <c r="J9338" s="10">
        <v>209.85499999999999</v>
      </c>
      <c r="K9338" s="10">
        <v>205.74019607843138</v>
      </c>
      <c r="L9338" s="10">
        <v>4.1148039215686083</v>
      </c>
      <c r="M9338" s="10">
        <v>209.85499999999999</v>
      </c>
      <c r="N9338" s="10">
        <v>0</v>
      </c>
    </row>
    <row r="9339" spans="1:14" x14ac:dyDescent="0.25">
      <c r="A9339" s="9" t="s">
        <v>1066</v>
      </c>
      <c r="B9339" s="9" t="s">
        <v>25</v>
      </c>
      <c r="C9339" s="9" t="s">
        <v>26</v>
      </c>
      <c r="D9339" s="9" t="s">
        <v>27</v>
      </c>
      <c r="E9339" s="10">
        <v>3273.95</v>
      </c>
      <c r="F9339" s="10">
        <v>0</v>
      </c>
      <c r="G9339" s="10">
        <v>3273.95</v>
      </c>
      <c r="H9339" s="10">
        <v>0</v>
      </c>
      <c r="I9339" s="10">
        <v>3273.95</v>
      </c>
      <c r="J9339" s="10">
        <v>0</v>
      </c>
      <c r="K9339" s="10">
        <v>0</v>
      </c>
      <c r="L9339" s="10">
        <v>0</v>
      </c>
      <c r="M9339" s="10">
        <v>0</v>
      </c>
      <c r="N9339" s="10">
        <v>0</v>
      </c>
    </row>
    <row r="9340" spans="1:14" x14ac:dyDescent="0.25">
      <c r="A9340" s="9" t="s">
        <v>1066</v>
      </c>
      <c r="B9340" s="9" t="s">
        <v>28</v>
      </c>
      <c r="C9340" s="9" t="s">
        <v>29</v>
      </c>
      <c r="D9340" s="9" t="s">
        <v>27</v>
      </c>
      <c r="E9340" s="10">
        <v>5.63</v>
      </c>
      <c r="F9340" s="10">
        <v>0</v>
      </c>
      <c r="G9340" s="10">
        <v>5.63</v>
      </c>
      <c r="H9340" s="10">
        <v>5.61</v>
      </c>
      <c r="I9340" s="10">
        <v>1.9999999999999574E-2</v>
      </c>
      <c r="J9340" s="10">
        <v>0</v>
      </c>
      <c r="K9340" s="10">
        <v>0</v>
      </c>
      <c r="L9340" s="10">
        <v>0</v>
      </c>
      <c r="M9340" s="10">
        <v>0</v>
      </c>
      <c r="N9340" s="10">
        <v>0</v>
      </c>
    </row>
    <row r="9341" spans="1:14" x14ac:dyDescent="0.25">
      <c r="A9341" s="9" t="s">
        <v>1066</v>
      </c>
      <c r="B9341" s="9" t="s">
        <v>30</v>
      </c>
      <c r="C9341" s="9" t="s">
        <v>29</v>
      </c>
      <c r="D9341" s="9" t="s">
        <v>27</v>
      </c>
      <c r="E9341" s="10">
        <v>131.29</v>
      </c>
      <c r="F9341" s="10">
        <v>0</v>
      </c>
      <c r="G9341" s="10">
        <v>131.29</v>
      </c>
      <c r="H9341" s="10">
        <v>130.87</v>
      </c>
      <c r="I9341" s="10">
        <v>0.41999999999998749</v>
      </c>
      <c r="J9341" s="10">
        <v>0</v>
      </c>
      <c r="K9341" s="10">
        <v>0</v>
      </c>
      <c r="L9341" s="10">
        <v>0</v>
      </c>
      <c r="M9341" s="10">
        <v>0</v>
      </c>
      <c r="N9341" s="10">
        <v>0</v>
      </c>
    </row>
    <row r="9342" spans="1:14" x14ac:dyDescent="0.25">
      <c r="A9342" s="9" t="s">
        <v>1066</v>
      </c>
      <c r="B9342" s="9" t="s">
        <v>31</v>
      </c>
      <c r="C9342" s="9" t="s">
        <v>29</v>
      </c>
      <c r="D9342" s="9" t="s">
        <v>27</v>
      </c>
      <c r="E9342" s="10">
        <v>881.49</v>
      </c>
      <c r="F9342" s="10">
        <v>0</v>
      </c>
      <c r="G9342" s="10">
        <v>881.49</v>
      </c>
      <c r="H9342" s="10">
        <v>878.73</v>
      </c>
      <c r="I9342" s="10">
        <v>2.7599999999999909</v>
      </c>
      <c r="J9342" s="10">
        <v>0</v>
      </c>
      <c r="K9342" s="10">
        <v>0</v>
      </c>
      <c r="L9342" s="10">
        <v>0</v>
      </c>
      <c r="M9342" s="10">
        <v>0</v>
      </c>
      <c r="N9342" s="10">
        <v>0</v>
      </c>
    </row>
    <row r="9343" spans="1:14" x14ac:dyDescent="0.25">
      <c r="A9343" s="9" t="s">
        <v>1066</v>
      </c>
      <c r="B9343" s="9" t="s">
        <v>32</v>
      </c>
      <c r="C9343" s="9" t="s">
        <v>33</v>
      </c>
      <c r="D9343" s="9" t="s">
        <v>27</v>
      </c>
      <c r="E9343" s="10">
        <v>1089.8</v>
      </c>
      <c r="F9343" s="10">
        <v>0</v>
      </c>
      <c r="G9343" s="10">
        <v>1089.8</v>
      </c>
      <c r="H9343" s="10">
        <v>1446.47</v>
      </c>
      <c r="I9343" s="10">
        <v>-356.67000000000007</v>
      </c>
      <c r="J9343" s="10">
        <v>3.09</v>
      </c>
      <c r="K9343" s="10">
        <v>0</v>
      </c>
      <c r="L9343" s="10">
        <v>3.09</v>
      </c>
      <c r="M9343" s="10">
        <v>4.101</v>
      </c>
      <c r="N9343" s="10">
        <v>-1.0110000000000001</v>
      </c>
    </row>
    <row r="9344" spans="1:14" x14ac:dyDescent="0.25">
      <c r="A9344" s="9" t="s">
        <v>1066</v>
      </c>
      <c r="B9344" s="9" t="s">
        <v>34</v>
      </c>
      <c r="C9344" s="9" t="s">
        <v>33</v>
      </c>
      <c r="D9344" s="9" t="s">
        <v>27</v>
      </c>
      <c r="E9344" s="10">
        <v>3746.23</v>
      </c>
      <c r="F9344" s="10">
        <v>0</v>
      </c>
      <c r="G9344" s="10">
        <v>3746.23</v>
      </c>
      <c r="H9344" s="10">
        <v>4972.3</v>
      </c>
      <c r="I9344" s="10">
        <v>-1226.0700000000002</v>
      </c>
      <c r="J9344" s="10">
        <v>3.09</v>
      </c>
      <c r="K9344" s="10">
        <v>0</v>
      </c>
      <c r="L9344" s="10">
        <v>3.09</v>
      </c>
      <c r="M9344" s="10">
        <v>4.101</v>
      </c>
      <c r="N9344" s="10">
        <v>-1.0110000000000001</v>
      </c>
    </row>
    <row r="9345" spans="1:14" x14ac:dyDescent="0.25">
      <c r="A9345" s="9" t="s">
        <v>1066</v>
      </c>
      <c r="B9345" s="9" t="s">
        <v>35</v>
      </c>
      <c r="C9345" s="9" t="s">
        <v>33</v>
      </c>
      <c r="D9345" s="9" t="s">
        <v>27</v>
      </c>
      <c r="E9345" s="10">
        <v>4053.19</v>
      </c>
      <c r="F9345" s="10">
        <v>0</v>
      </c>
      <c r="G9345" s="10">
        <v>4053.19</v>
      </c>
      <c r="H9345" s="10">
        <v>5379.69</v>
      </c>
      <c r="I9345" s="10">
        <v>-1326.4999999999995</v>
      </c>
      <c r="J9345" s="10">
        <v>64.89</v>
      </c>
      <c r="K9345" s="10">
        <v>0</v>
      </c>
      <c r="L9345" s="10">
        <v>64.89</v>
      </c>
      <c r="M9345" s="10">
        <v>86.126999999999995</v>
      </c>
      <c r="N9345" s="10">
        <v>-21.236999999999995</v>
      </c>
    </row>
    <row r="9346" spans="1:14" x14ac:dyDescent="0.25">
      <c r="A9346" s="9" t="s">
        <v>1066</v>
      </c>
      <c r="B9346" s="9" t="s">
        <v>36</v>
      </c>
      <c r="C9346" s="9" t="s">
        <v>29</v>
      </c>
      <c r="D9346" s="9" t="s">
        <v>27</v>
      </c>
      <c r="E9346" s="10">
        <v>9875.9</v>
      </c>
      <c r="F9346" s="10">
        <v>0</v>
      </c>
      <c r="G9346" s="10">
        <v>9875.9</v>
      </c>
      <c r="H9346" s="10">
        <v>9844.98</v>
      </c>
      <c r="I9346" s="10">
        <v>30.920000000000073</v>
      </c>
      <c r="J9346" s="10">
        <v>0</v>
      </c>
      <c r="K9346" s="10">
        <v>0</v>
      </c>
      <c r="L9346" s="10">
        <v>0</v>
      </c>
      <c r="M9346" s="10">
        <v>0</v>
      </c>
      <c r="N9346" s="10">
        <v>0</v>
      </c>
    </row>
    <row r="9347" spans="1:14" x14ac:dyDescent="0.25">
      <c r="A9347" s="9" t="s">
        <v>1066</v>
      </c>
      <c r="B9347" s="9" t="s">
        <v>37</v>
      </c>
      <c r="C9347" s="9" t="s">
        <v>29</v>
      </c>
      <c r="D9347" s="9" t="s">
        <v>27</v>
      </c>
      <c r="E9347" s="10">
        <v>22838.09</v>
      </c>
      <c r="F9347" s="10">
        <v>0</v>
      </c>
      <c r="G9347" s="10">
        <v>22838.09</v>
      </c>
      <c r="H9347" s="10">
        <v>22766.59</v>
      </c>
      <c r="I9347" s="10">
        <v>71.5</v>
      </c>
      <c r="J9347" s="10">
        <v>0</v>
      </c>
      <c r="K9347" s="10">
        <v>0</v>
      </c>
      <c r="L9347" s="10">
        <v>0</v>
      </c>
      <c r="M9347" s="10">
        <v>0</v>
      </c>
      <c r="N9347" s="10">
        <v>0</v>
      </c>
    </row>
    <row r="9348" spans="1:14" x14ac:dyDescent="0.25">
      <c r="A9348" s="9" t="s">
        <v>1066</v>
      </c>
      <c r="B9348" s="9" t="s">
        <v>490</v>
      </c>
      <c r="C9348" s="9" t="s">
        <v>39</v>
      </c>
      <c r="D9348" s="9" t="s">
        <v>40</v>
      </c>
      <c r="E9348" s="10">
        <v>-526155.6</v>
      </c>
      <c r="F9348" s="10">
        <v>0</v>
      </c>
      <c r="G9348" s="10">
        <v>-526155.6</v>
      </c>
      <c r="H9348" s="10">
        <v>-526155.57999999996</v>
      </c>
      <c r="I9348" s="10">
        <v>-2.0000000018626451E-2</v>
      </c>
      <c r="J9348" s="10">
        <v>-2952.9160000000002</v>
      </c>
      <c r="K9348" s="10">
        <v>0</v>
      </c>
      <c r="L9348" s="10">
        <v>-2952.9160000000002</v>
      </c>
      <c r="M9348" s="10">
        <v>-2952.9160000000002</v>
      </c>
      <c r="N9348" s="10">
        <v>0</v>
      </c>
    </row>
    <row r="9349" spans="1:14" x14ac:dyDescent="0.25">
      <c r="A9349" s="9" t="s">
        <v>1066</v>
      </c>
      <c r="B9349" s="9" t="s">
        <v>92</v>
      </c>
      <c r="C9349" s="9" t="s">
        <v>42</v>
      </c>
      <c r="D9349" s="9" t="s">
        <v>43</v>
      </c>
      <c r="E9349" s="10">
        <v>306.43</v>
      </c>
      <c r="F9349" s="10">
        <v>251.35643564356437</v>
      </c>
      <c r="G9349" s="10">
        <v>55.073564356435639</v>
      </c>
      <c r="H9349" s="10">
        <v>253.87</v>
      </c>
      <c r="I9349" s="10">
        <v>52.56</v>
      </c>
      <c r="J9349" s="10">
        <v>3600</v>
      </c>
      <c r="K9349" s="10">
        <v>2952.9158415841584</v>
      </c>
      <c r="L9349" s="10">
        <v>647.08415841584156</v>
      </c>
      <c r="M9349" s="10">
        <v>2982.4450000000002</v>
      </c>
      <c r="N9349" s="10">
        <v>617.55499999999984</v>
      </c>
    </row>
    <row r="9350" spans="1:14" x14ac:dyDescent="0.25">
      <c r="A9350" s="9" t="s">
        <v>1066</v>
      </c>
      <c r="B9350" s="9" t="s">
        <v>482</v>
      </c>
      <c r="C9350" s="9" t="s">
        <v>42</v>
      </c>
      <c r="D9350" s="9" t="s">
        <v>43</v>
      </c>
      <c r="E9350" s="10">
        <v>1595.79</v>
      </c>
      <c r="F9350" s="10">
        <v>1841.9113300492611</v>
      </c>
      <c r="G9350" s="10">
        <v>-246.12133004926113</v>
      </c>
      <c r="H9350" s="10">
        <v>1869.54</v>
      </c>
      <c r="I9350" s="10">
        <v>-273.75</v>
      </c>
      <c r="J9350" s="10">
        <v>30700</v>
      </c>
      <c r="K9350" s="10">
        <v>35434.992118226604</v>
      </c>
      <c r="L9350" s="10">
        <v>-4734.9921182266044</v>
      </c>
      <c r="M9350" s="10">
        <v>35966.517</v>
      </c>
      <c r="N9350" s="10">
        <v>-5266.5169999999998</v>
      </c>
    </row>
    <row r="9351" spans="1:14" x14ac:dyDescent="0.25">
      <c r="A9351" s="9" t="s">
        <v>1066</v>
      </c>
      <c r="B9351" s="9" t="s">
        <v>44</v>
      </c>
      <c r="C9351" s="9" t="s">
        <v>42</v>
      </c>
      <c r="D9351" s="9" t="s">
        <v>43</v>
      </c>
      <c r="E9351" s="10">
        <v>2905.75</v>
      </c>
      <c r="F9351" s="10">
        <v>2902.7164179104479</v>
      </c>
      <c r="G9351" s="10">
        <v>3.0335820895520555</v>
      </c>
      <c r="H9351" s="10">
        <v>2917.23</v>
      </c>
      <c r="I9351" s="10">
        <v>-11.480000000000018</v>
      </c>
      <c r="J9351" s="10">
        <v>2956</v>
      </c>
      <c r="K9351" s="10">
        <v>2952.9164179104473</v>
      </c>
      <c r="L9351" s="10">
        <v>3.0835820895526922</v>
      </c>
      <c r="M9351" s="10">
        <v>2967.681</v>
      </c>
      <c r="N9351" s="10">
        <v>-11.68100000000004</v>
      </c>
    </row>
    <row r="9352" spans="1:14" x14ac:dyDescent="0.25">
      <c r="A9352" s="9" t="s">
        <v>1066</v>
      </c>
      <c r="B9352" s="9" t="s">
        <v>99</v>
      </c>
      <c r="C9352" s="9" t="s">
        <v>42</v>
      </c>
      <c r="D9352" s="9" t="s">
        <v>43</v>
      </c>
      <c r="E9352" s="10">
        <v>8053.56</v>
      </c>
      <c r="F9352" s="10">
        <v>7993.7832512315272</v>
      </c>
      <c r="G9352" s="10">
        <v>59.776748768473226</v>
      </c>
      <c r="H9352" s="10">
        <v>8113.69</v>
      </c>
      <c r="I9352" s="10">
        <v>-60.1299999999992</v>
      </c>
      <c r="J9352" s="10">
        <v>35700</v>
      </c>
      <c r="K9352" s="10">
        <v>35434.992118226604</v>
      </c>
      <c r="L9352" s="10">
        <v>265.00788177339564</v>
      </c>
      <c r="M9352" s="10">
        <v>35966.517</v>
      </c>
      <c r="N9352" s="10">
        <v>-266.51699999999983</v>
      </c>
    </row>
    <row r="9353" spans="1:14" x14ac:dyDescent="0.25">
      <c r="A9353" s="9" t="s">
        <v>1066</v>
      </c>
      <c r="B9353" s="9" t="s">
        <v>100</v>
      </c>
      <c r="C9353" s="9" t="s">
        <v>42</v>
      </c>
      <c r="D9353" s="9" t="s">
        <v>43</v>
      </c>
      <c r="E9353" s="10">
        <v>10348.36</v>
      </c>
      <c r="F9353" s="10">
        <v>10271.536945812808</v>
      </c>
      <c r="G9353" s="10">
        <v>76.823054187192611</v>
      </c>
      <c r="H9353" s="10">
        <v>10425.61</v>
      </c>
      <c r="I9353" s="10">
        <v>-77.25</v>
      </c>
      <c r="J9353" s="10">
        <v>35700</v>
      </c>
      <c r="K9353" s="10">
        <v>35434.992118226604</v>
      </c>
      <c r="L9353" s="10">
        <v>265.00788177339564</v>
      </c>
      <c r="M9353" s="10">
        <v>35966.517</v>
      </c>
      <c r="N9353" s="10">
        <v>-266.51699999999983</v>
      </c>
    </row>
    <row r="9354" spans="1:14" x14ac:dyDescent="0.25">
      <c r="A9354" s="9" t="s">
        <v>1066</v>
      </c>
      <c r="B9354" s="9" t="s">
        <v>47</v>
      </c>
      <c r="C9354" s="9" t="s">
        <v>42</v>
      </c>
      <c r="D9354" s="9" t="s">
        <v>43</v>
      </c>
      <c r="E9354" s="10">
        <v>16785.78</v>
      </c>
      <c r="F9354" s="10">
        <v>16661.176470588238</v>
      </c>
      <c r="G9354" s="10">
        <v>124.60352941176097</v>
      </c>
      <c r="H9354" s="10">
        <v>16994.400000000001</v>
      </c>
      <c r="I9354" s="10">
        <v>-208.62000000000262</v>
      </c>
      <c r="J9354" s="10">
        <v>35700</v>
      </c>
      <c r="K9354" s="10">
        <v>35434.992156862747</v>
      </c>
      <c r="L9354" s="10">
        <v>265.00784313725308</v>
      </c>
      <c r="M9354" s="10">
        <v>36143.692000000003</v>
      </c>
      <c r="N9354" s="10">
        <v>-443.69200000000274</v>
      </c>
    </row>
    <row r="9355" spans="1:14" x14ac:dyDescent="0.25">
      <c r="A9355" s="9" t="s">
        <v>1066</v>
      </c>
      <c r="B9355" s="9" t="s">
        <v>101</v>
      </c>
      <c r="C9355" s="9" t="s">
        <v>42</v>
      </c>
      <c r="D9355" s="9" t="s">
        <v>43</v>
      </c>
      <c r="E9355" s="10">
        <v>29956.31</v>
      </c>
      <c r="F9355" s="10">
        <v>28689.300492610837</v>
      </c>
      <c r="G9355" s="10">
        <v>1267.0095073891644</v>
      </c>
      <c r="H9355" s="10">
        <v>29119.64</v>
      </c>
      <c r="I9355" s="10">
        <v>836.67000000000189</v>
      </c>
      <c r="J9355" s="10">
        <v>37000</v>
      </c>
      <c r="K9355" s="10">
        <v>35434.992118226604</v>
      </c>
      <c r="L9355" s="10">
        <v>1565.0078817733956</v>
      </c>
      <c r="M9355" s="10">
        <v>35966.517</v>
      </c>
      <c r="N9355" s="10">
        <v>1033.4830000000002</v>
      </c>
    </row>
    <row r="9356" spans="1:14" x14ac:dyDescent="0.25">
      <c r="A9356" s="9" t="s">
        <v>1066</v>
      </c>
      <c r="B9356" s="9" t="s">
        <v>109</v>
      </c>
      <c r="C9356" s="9" t="s">
        <v>42</v>
      </c>
      <c r="D9356" s="9" t="s">
        <v>43</v>
      </c>
      <c r="E9356" s="10">
        <v>35348.1</v>
      </c>
      <c r="F9356" s="10">
        <v>35287.349753694587</v>
      </c>
      <c r="G9356" s="10">
        <v>60.750246305411565</v>
      </c>
      <c r="H9356" s="10">
        <v>35816.660000000003</v>
      </c>
      <c r="I9356" s="10">
        <v>-468.56000000000495</v>
      </c>
      <c r="J9356" s="10">
        <v>2958</v>
      </c>
      <c r="K9356" s="10">
        <v>2952.9162561576354</v>
      </c>
      <c r="L9356" s="10">
        <v>5.0837438423645835</v>
      </c>
      <c r="M9356" s="10">
        <v>2997.21</v>
      </c>
      <c r="N9356" s="10">
        <v>-39.210000000000036</v>
      </c>
    </row>
    <row r="9357" spans="1:14" x14ac:dyDescent="0.25">
      <c r="A9357" s="9" t="s">
        <v>1066</v>
      </c>
      <c r="B9357" s="9" t="s">
        <v>50</v>
      </c>
      <c r="C9357" s="9" t="s">
        <v>42</v>
      </c>
      <c r="D9357" s="9" t="s">
        <v>43</v>
      </c>
      <c r="E9357" s="10">
        <v>47481</v>
      </c>
      <c r="F9357" s="10">
        <v>47128.537313432833</v>
      </c>
      <c r="G9357" s="10">
        <v>352.46268656716711</v>
      </c>
      <c r="H9357" s="10">
        <v>47364.18</v>
      </c>
      <c r="I9357" s="10">
        <v>116.81999999999971</v>
      </c>
      <c r="J9357" s="10">
        <v>35700</v>
      </c>
      <c r="K9357" s="10">
        <v>35434.992039801</v>
      </c>
      <c r="L9357" s="10">
        <v>265.00796019900008</v>
      </c>
      <c r="M9357" s="10">
        <v>35612.167000000001</v>
      </c>
      <c r="N9357" s="10">
        <v>87.832999999998719</v>
      </c>
    </row>
    <row r="9358" spans="1:14" x14ac:dyDescent="0.25">
      <c r="A9358" s="9" t="s">
        <v>1066</v>
      </c>
      <c r="B9358" s="9" t="s">
        <v>103</v>
      </c>
      <c r="C9358" s="9" t="s">
        <v>42</v>
      </c>
      <c r="D9358" s="9" t="s">
        <v>43</v>
      </c>
      <c r="E9358" s="10">
        <v>170662.86</v>
      </c>
      <c r="F9358" s="10">
        <v>169500.44554455444</v>
      </c>
      <c r="G9358" s="10">
        <v>1162.4144554455415</v>
      </c>
      <c r="H9358" s="10">
        <v>171195.45</v>
      </c>
      <c r="I9358" s="10">
        <v>-532.59000000002561</v>
      </c>
      <c r="J9358" s="10">
        <v>35678</v>
      </c>
      <c r="K9358" s="10">
        <v>35434.992079207921</v>
      </c>
      <c r="L9358" s="10">
        <v>243.00792079207895</v>
      </c>
      <c r="M9358" s="10">
        <v>35789.341999999997</v>
      </c>
      <c r="N9358" s="10">
        <v>-111.34199999999691</v>
      </c>
    </row>
    <row r="9359" spans="1:14" x14ac:dyDescent="0.25">
      <c r="A9359" s="9" t="s">
        <v>1066</v>
      </c>
      <c r="B9359" s="9" t="s">
        <v>104</v>
      </c>
      <c r="C9359" s="9" t="s">
        <v>42</v>
      </c>
      <c r="D9359" s="9" t="s">
        <v>53</v>
      </c>
      <c r="E9359" s="10">
        <v>155026.98000000001</v>
      </c>
      <c r="F9359" s="10">
        <v>154100.43781094527</v>
      </c>
      <c r="G9359" s="10">
        <v>926.54218905474409</v>
      </c>
      <c r="H9359" s="10">
        <v>154870.94</v>
      </c>
      <c r="I9359" s="10">
        <v>156.04000000000815</v>
      </c>
      <c r="J9359" s="10">
        <v>26793</v>
      </c>
      <c r="K9359" s="10">
        <v>26576.243781094527</v>
      </c>
      <c r="L9359" s="10">
        <v>216.75621890547336</v>
      </c>
      <c r="M9359" s="10">
        <v>26709.125</v>
      </c>
      <c r="N9359" s="10">
        <v>83.875</v>
      </c>
    </row>
    <row r="9360" spans="1:14" x14ac:dyDescent="0.25">
      <c r="A9360" s="9" t="s">
        <v>1066</v>
      </c>
      <c r="B9360" s="9" t="s">
        <v>54</v>
      </c>
      <c r="C9360" s="9" t="s">
        <v>42</v>
      </c>
      <c r="D9360" s="9" t="s">
        <v>55</v>
      </c>
      <c r="E9360" s="10">
        <v>1789.11</v>
      </c>
      <c r="F9360" s="10">
        <v>1754.0294117647059</v>
      </c>
      <c r="G9360" s="10">
        <v>35.080588235294044</v>
      </c>
      <c r="H9360" s="10">
        <v>1789.11</v>
      </c>
      <c r="I9360" s="10">
        <v>0</v>
      </c>
      <c r="J9360" s="10">
        <v>325.29300000000001</v>
      </c>
      <c r="K9360" s="10">
        <v>318.91470588235296</v>
      </c>
      <c r="L9360" s="10">
        <v>6.3782941176470445</v>
      </c>
      <c r="M9360" s="10">
        <v>325.29300000000001</v>
      </c>
      <c r="N9360" s="10">
        <v>0</v>
      </c>
    </row>
    <row r="9361" spans="1:14" x14ac:dyDescent="0.25">
      <c r="A9361" s="9" t="s">
        <v>1067</v>
      </c>
      <c r="B9361" s="9" t="s">
        <v>25</v>
      </c>
      <c r="C9361" s="9" t="s">
        <v>26</v>
      </c>
      <c r="D9361" s="9" t="s">
        <v>27</v>
      </c>
      <c r="E9361" s="10">
        <v>2942.85</v>
      </c>
      <c r="F9361" s="10">
        <v>0</v>
      </c>
      <c r="G9361" s="10">
        <v>2942.85</v>
      </c>
      <c r="H9361" s="10">
        <v>0</v>
      </c>
      <c r="I9361" s="10">
        <v>2942.85</v>
      </c>
      <c r="J9361" s="10">
        <v>0</v>
      </c>
      <c r="K9361" s="10">
        <v>0</v>
      </c>
      <c r="L9361" s="10">
        <v>0</v>
      </c>
      <c r="M9361" s="10">
        <v>0</v>
      </c>
      <c r="N9361" s="10">
        <v>0</v>
      </c>
    </row>
    <row r="9362" spans="1:14" x14ac:dyDescent="0.25">
      <c r="A9362" s="9" t="s">
        <v>1067</v>
      </c>
      <c r="B9362" s="9" t="s">
        <v>28</v>
      </c>
      <c r="C9362" s="9" t="s">
        <v>29</v>
      </c>
      <c r="D9362" s="9" t="s">
        <v>27</v>
      </c>
      <c r="E9362" s="10">
        <v>3.88</v>
      </c>
      <c r="F9362" s="10">
        <v>0</v>
      </c>
      <c r="G9362" s="10">
        <v>3.88</v>
      </c>
      <c r="H9362" s="10">
        <v>3.8</v>
      </c>
      <c r="I9362" s="10">
        <v>8.0000000000000071E-2</v>
      </c>
      <c r="J9362" s="10">
        <v>0</v>
      </c>
      <c r="K9362" s="10">
        <v>0</v>
      </c>
      <c r="L9362" s="10">
        <v>0</v>
      </c>
      <c r="M9362" s="10">
        <v>0</v>
      </c>
      <c r="N9362" s="10">
        <v>0</v>
      </c>
    </row>
    <row r="9363" spans="1:14" x14ac:dyDescent="0.25">
      <c r="A9363" s="9" t="s">
        <v>1067</v>
      </c>
      <c r="B9363" s="9" t="s">
        <v>30</v>
      </c>
      <c r="C9363" s="9" t="s">
        <v>29</v>
      </c>
      <c r="D9363" s="9" t="s">
        <v>27</v>
      </c>
      <c r="E9363" s="10">
        <v>90.62</v>
      </c>
      <c r="F9363" s="10">
        <v>0</v>
      </c>
      <c r="G9363" s="10">
        <v>90.62</v>
      </c>
      <c r="H9363" s="10">
        <v>88.64</v>
      </c>
      <c r="I9363" s="10">
        <v>1.980000000000004</v>
      </c>
      <c r="J9363" s="10">
        <v>0</v>
      </c>
      <c r="K9363" s="10">
        <v>0</v>
      </c>
      <c r="L9363" s="10">
        <v>0</v>
      </c>
      <c r="M9363" s="10">
        <v>0</v>
      </c>
      <c r="N9363" s="10">
        <v>0</v>
      </c>
    </row>
    <row r="9364" spans="1:14" x14ac:dyDescent="0.25">
      <c r="A9364" s="9" t="s">
        <v>1067</v>
      </c>
      <c r="B9364" s="9" t="s">
        <v>31</v>
      </c>
      <c r="C9364" s="9" t="s">
        <v>29</v>
      </c>
      <c r="D9364" s="9" t="s">
        <v>27</v>
      </c>
      <c r="E9364" s="10">
        <v>608.41999999999996</v>
      </c>
      <c r="F9364" s="10">
        <v>0</v>
      </c>
      <c r="G9364" s="10">
        <v>608.41999999999996</v>
      </c>
      <c r="H9364" s="10">
        <v>595.16</v>
      </c>
      <c r="I9364" s="10">
        <v>13.259999999999991</v>
      </c>
      <c r="J9364" s="10">
        <v>0</v>
      </c>
      <c r="K9364" s="10">
        <v>0</v>
      </c>
      <c r="L9364" s="10">
        <v>0</v>
      </c>
      <c r="M9364" s="10">
        <v>0</v>
      </c>
      <c r="N9364" s="10">
        <v>0</v>
      </c>
    </row>
    <row r="9365" spans="1:14" x14ac:dyDescent="0.25">
      <c r="A9365" s="9" t="s">
        <v>1067</v>
      </c>
      <c r="B9365" s="9" t="s">
        <v>32</v>
      </c>
      <c r="C9365" s="9" t="s">
        <v>33</v>
      </c>
      <c r="D9365" s="9" t="s">
        <v>27</v>
      </c>
      <c r="E9365" s="10">
        <v>1294.3599999999999</v>
      </c>
      <c r="F9365" s="10">
        <v>0</v>
      </c>
      <c r="G9365" s="10">
        <v>1294.3599999999999</v>
      </c>
      <c r="H9365" s="10">
        <v>966.29</v>
      </c>
      <c r="I9365" s="10">
        <v>328.06999999999994</v>
      </c>
      <c r="J9365" s="10">
        <v>3.67</v>
      </c>
      <c r="K9365" s="10">
        <v>0</v>
      </c>
      <c r="L9365" s="10">
        <v>3.67</v>
      </c>
      <c r="M9365" s="10">
        <v>2.74</v>
      </c>
      <c r="N9365" s="10">
        <v>0.92999999999999972</v>
      </c>
    </row>
    <row r="9366" spans="1:14" x14ac:dyDescent="0.25">
      <c r="A9366" s="9" t="s">
        <v>1067</v>
      </c>
      <c r="B9366" s="9" t="s">
        <v>34</v>
      </c>
      <c r="C9366" s="9" t="s">
        <v>33</v>
      </c>
      <c r="D9366" s="9" t="s">
        <v>27</v>
      </c>
      <c r="E9366" s="10">
        <v>4449.3999999999996</v>
      </c>
      <c r="F9366" s="10">
        <v>0</v>
      </c>
      <c r="G9366" s="10">
        <v>4449.3999999999996</v>
      </c>
      <c r="H9366" s="10">
        <v>3321.65</v>
      </c>
      <c r="I9366" s="10">
        <v>1127.7499999999995</v>
      </c>
      <c r="J9366" s="10">
        <v>3.67</v>
      </c>
      <c r="K9366" s="10">
        <v>0</v>
      </c>
      <c r="L9366" s="10">
        <v>3.67</v>
      </c>
      <c r="M9366" s="10">
        <v>2.74</v>
      </c>
      <c r="N9366" s="10">
        <v>0.92999999999999972</v>
      </c>
    </row>
    <row r="9367" spans="1:14" x14ac:dyDescent="0.25">
      <c r="A9367" s="9" t="s">
        <v>1067</v>
      </c>
      <c r="B9367" s="9" t="s">
        <v>35</v>
      </c>
      <c r="C9367" s="9" t="s">
        <v>33</v>
      </c>
      <c r="D9367" s="9" t="s">
        <v>27</v>
      </c>
      <c r="E9367" s="10">
        <v>4813.97</v>
      </c>
      <c r="F9367" s="10">
        <v>0</v>
      </c>
      <c r="G9367" s="10">
        <v>4813.97</v>
      </c>
      <c r="H9367" s="10">
        <v>3593.72</v>
      </c>
      <c r="I9367" s="10">
        <v>1220.2500000000005</v>
      </c>
      <c r="J9367" s="10">
        <v>77.069999999999993</v>
      </c>
      <c r="K9367" s="10">
        <v>0</v>
      </c>
      <c r="L9367" s="10">
        <v>77.069999999999993</v>
      </c>
      <c r="M9367" s="10">
        <v>57.533999999999999</v>
      </c>
      <c r="N9367" s="10">
        <v>19.535999999999994</v>
      </c>
    </row>
    <row r="9368" spans="1:14" x14ac:dyDescent="0.25">
      <c r="A9368" s="9" t="s">
        <v>1067</v>
      </c>
      <c r="B9368" s="9" t="s">
        <v>36</v>
      </c>
      <c r="C9368" s="9" t="s">
        <v>29</v>
      </c>
      <c r="D9368" s="9" t="s">
        <v>27</v>
      </c>
      <c r="E9368" s="10">
        <v>6816.52</v>
      </c>
      <c r="F9368" s="10">
        <v>0</v>
      </c>
      <c r="G9368" s="10">
        <v>6816.52</v>
      </c>
      <c r="H9368" s="10">
        <v>6667.97</v>
      </c>
      <c r="I9368" s="10">
        <v>148.55000000000018</v>
      </c>
      <c r="J9368" s="10">
        <v>0</v>
      </c>
      <c r="K9368" s="10">
        <v>0</v>
      </c>
      <c r="L9368" s="10">
        <v>0</v>
      </c>
      <c r="M9368" s="10">
        <v>0</v>
      </c>
      <c r="N9368" s="10">
        <v>0</v>
      </c>
    </row>
    <row r="9369" spans="1:14" x14ac:dyDescent="0.25">
      <c r="A9369" s="9" t="s">
        <v>1067</v>
      </c>
      <c r="B9369" s="9" t="s">
        <v>37</v>
      </c>
      <c r="C9369" s="9" t="s">
        <v>29</v>
      </c>
      <c r="D9369" s="9" t="s">
        <v>27</v>
      </c>
      <c r="E9369" s="10">
        <v>15763.25</v>
      </c>
      <c r="F9369" s="10">
        <v>0</v>
      </c>
      <c r="G9369" s="10">
        <v>15763.25</v>
      </c>
      <c r="H9369" s="10">
        <v>15419.74</v>
      </c>
      <c r="I9369" s="10">
        <v>343.51000000000022</v>
      </c>
      <c r="J9369" s="10">
        <v>0</v>
      </c>
      <c r="K9369" s="10">
        <v>0</v>
      </c>
      <c r="L9369" s="10">
        <v>0</v>
      </c>
      <c r="M9369" s="10">
        <v>0</v>
      </c>
      <c r="N9369" s="10">
        <v>0</v>
      </c>
    </row>
    <row r="9370" spans="1:14" x14ac:dyDescent="0.25">
      <c r="A9370" s="9" t="s">
        <v>1067</v>
      </c>
      <c r="B9370" s="9" t="s">
        <v>490</v>
      </c>
      <c r="C9370" s="9" t="s">
        <v>39</v>
      </c>
      <c r="D9370" s="9" t="s">
        <v>40</v>
      </c>
      <c r="E9370" s="10">
        <v>-356633.59999999998</v>
      </c>
      <c r="F9370" s="10">
        <v>0</v>
      </c>
      <c r="G9370" s="10">
        <v>-356633.59999999998</v>
      </c>
      <c r="H9370" s="10">
        <v>-356633.5</v>
      </c>
      <c r="I9370" s="10">
        <v>-9.9999999976716936E-2</v>
      </c>
      <c r="J9370" s="10">
        <v>-2000</v>
      </c>
      <c r="K9370" s="10">
        <v>0</v>
      </c>
      <c r="L9370" s="10">
        <v>-2000</v>
      </c>
      <c r="M9370" s="10">
        <v>-2000</v>
      </c>
      <c r="N9370" s="10">
        <v>0</v>
      </c>
    </row>
    <row r="9371" spans="1:14" x14ac:dyDescent="0.25">
      <c r="A9371" s="9" t="s">
        <v>1067</v>
      </c>
      <c r="B9371" s="9" t="s">
        <v>92</v>
      </c>
      <c r="C9371" s="9" t="s">
        <v>42</v>
      </c>
      <c r="D9371" s="9" t="s">
        <v>43</v>
      </c>
      <c r="E9371" s="10">
        <v>285.58</v>
      </c>
      <c r="F9371" s="10">
        <v>170.23762376237624</v>
      </c>
      <c r="G9371" s="10">
        <v>115.34237623762374</v>
      </c>
      <c r="H9371" s="10">
        <v>171.94</v>
      </c>
      <c r="I9371" s="10">
        <v>113.63999999999999</v>
      </c>
      <c r="J9371" s="10">
        <v>3355</v>
      </c>
      <c r="K9371" s="10">
        <v>2000</v>
      </c>
      <c r="L9371" s="10">
        <v>1355</v>
      </c>
      <c r="M9371" s="10">
        <v>2020</v>
      </c>
      <c r="N9371" s="10">
        <v>1335</v>
      </c>
    </row>
    <row r="9372" spans="1:14" x14ac:dyDescent="0.25">
      <c r="A9372" s="9" t="s">
        <v>1067</v>
      </c>
      <c r="B9372" s="9" t="s">
        <v>482</v>
      </c>
      <c r="C9372" s="9" t="s">
        <v>42</v>
      </c>
      <c r="D9372" s="9" t="s">
        <v>43</v>
      </c>
      <c r="E9372" s="10">
        <v>1252.72</v>
      </c>
      <c r="F9372" s="10">
        <v>1247.5172413793102</v>
      </c>
      <c r="G9372" s="10">
        <v>5.2027586206897922</v>
      </c>
      <c r="H9372" s="10">
        <v>1266.23</v>
      </c>
      <c r="I9372" s="10">
        <v>-13.509999999999991</v>
      </c>
      <c r="J9372" s="10">
        <v>24100</v>
      </c>
      <c r="K9372" s="10">
        <v>24000</v>
      </c>
      <c r="L9372" s="10">
        <v>100</v>
      </c>
      <c r="M9372" s="10">
        <v>24360</v>
      </c>
      <c r="N9372" s="10">
        <v>-260</v>
      </c>
    </row>
    <row r="9373" spans="1:14" x14ac:dyDescent="0.25">
      <c r="A9373" s="9" t="s">
        <v>1067</v>
      </c>
      <c r="B9373" s="9" t="s">
        <v>44</v>
      </c>
      <c r="C9373" s="9" t="s">
        <v>42</v>
      </c>
      <c r="D9373" s="9" t="s">
        <v>43</v>
      </c>
      <c r="E9373" s="10">
        <v>1975.83</v>
      </c>
      <c r="F9373" s="10">
        <v>1966</v>
      </c>
      <c r="G9373" s="10">
        <v>9.8299999999999272</v>
      </c>
      <c r="H9373" s="10">
        <v>1975.83</v>
      </c>
      <c r="I9373" s="10">
        <v>0</v>
      </c>
      <c r="J9373" s="10">
        <v>2010</v>
      </c>
      <c r="K9373" s="10">
        <v>2000</v>
      </c>
      <c r="L9373" s="10">
        <v>10</v>
      </c>
      <c r="M9373" s="10">
        <v>2010</v>
      </c>
      <c r="N9373" s="10">
        <v>0</v>
      </c>
    </row>
    <row r="9374" spans="1:14" x14ac:dyDescent="0.25">
      <c r="A9374" s="9" t="s">
        <v>1067</v>
      </c>
      <c r="B9374" s="9" t="s">
        <v>99</v>
      </c>
      <c r="C9374" s="9" t="s">
        <v>42</v>
      </c>
      <c r="D9374" s="9" t="s">
        <v>43</v>
      </c>
      <c r="E9374" s="10">
        <v>5436.72</v>
      </c>
      <c r="F9374" s="10">
        <v>5414.1576354679801</v>
      </c>
      <c r="G9374" s="10">
        <v>22.562364532020183</v>
      </c>
      <c r="H9374" s="10">
        <v>5495.37</v>
      </c>
      <c r="I9374" s="10">
        <v>-58.649999999999636</v>
      </c>
      <c r="J9374" s="10">
        <v>24100</v>
      </c>
      <c r="K9374" s="10">
        <v>24000</v>
      </c>
      <c r="L9374" s="10">
        <v>100</v>
      </c>
      <c r="M9374" s="10">
        <v>24360</v>
      </c>
      <c r="N9374" s="10">
        <v>-260</v>
      </c>
    </row>
    <row r="9375" spans="1:14" x14ac:dyDescent="0.25">
      <c r="A9375" s="9" t="s">
        <v>1067</v>
      </c>
      <c r="B9375" s="9" t="s">
        <v>100</v>
      </c>
      <c r="C9375" s="9" t="s">
        <v>42</v>
      </c>
      <c r="D9375" s="9" t="s">
        <v>43</v>
      </c>
      <c r="E9375" s="10">
        <v>6985.87</v>
      </c>
      <c r="F9375" s="10">
        <v>6956.8768472906404</v>
      </c>
      <c r="G9375" s="10">
        <v>28.993152709359492</v>
      </c>
      <c r="H9375" s="10">
        <v>7061.23</v>
      </c>
      <c r="I9375" s="10">
        <v>-75.359999999999673</v>
      </c>
      <c r="J9375" s="10">
        <v>24100</v>
      </c>
      <c r="K9375" s="10">
        <v>24000</v>
      </c>
      <c r="L9375" s="10">
        <v>100</v>
      </c>
      <c r="M9375" s="10">
        <v>24360</v>
      </c>
      <c r="N9375" s="10">
        <v>-260</v>
      </c>
    </row>
    <row r="9376" spans="1:14" x14ac:dyDescent="0.25">
      <c r="A9376" s="9" t="s">
        <v>1067</v>
      </c>
      <c r="B9376" s="9" t="s">
        <v>47</v>
      </c>
      <c r="C9376" s="9" t="s">
        <v>42</v>
      </c>
      <c r="D9376" s="9" t="s">
        <v>43</v>
      </c>
      <c r="E9376" s="10">
        <v>11378.6</v>
      </c>
      <c r="F9376" s="10">
        <v>11284.558823529413</v>
      </c>
      <c r="G9376" s="10">
        <v>94.041176470587743</v>
      </c>
      <c r="H9376" s="10">
        <v>11510.25</v>
      </c>
      <c r="I9376" s="10">
        <v>-131.64999999999964</v>
      </c>
      <c r="J9376" s="10">
        <v>24200</v>
      </c>
      <c r="K9376" s="10">
        <v>24000</v>
      </c>
      <c r="L9376" s="10">
        <v>200</v>
      </c>
      <c r="M9376" s="10">
        <v>24480</v>
      </c>
      <c r="N9376" s="10">
        <v>-280</v>
      </c>
    </row>
    <row r="9377" spans="1:14" x14ac:dyDescent="0.25">
      <c r="A9377" s="9" t="s">
        <v>1067</v>
      </c>
      <c r="B9377" s="9" t="s">
        <v>101</v>
      </c>
      <c r="C9377" s="9" t="s">
        <v>42</v>
      </c>
      <c r="D9377" s="9" t="s">
        <v>43</v>
      </c>
      <c r="E9377" s="10">
        <v>20240.75</v>
      </c>
      <c r="F9377" s="10">
        <v>19431.172413793105</v>
      </c>
      <c r="G9377" s="10">
        <v>809.57758620689492</v>
      </c>
      <c r="H9377" s="10">
        <v>19722.64</v>
      </c>
      <c r="I9377" s="10">
        <v>518.11000000000058</v>
      </c>
      <c r="J9377" s="10">
        <v>25000</v>
      </c>
      <c r="K9377" s="10">
        <v>24000</v>
      </c>
      <c r="L9377" s="10">
        <v>1000</v>
      </c>
      <c r="M9377" s="10">
        <v>24360</v>
      </c>
      <c r="N9377" s="10">
        <v>640</v>
      </c>
    </row>
    <row r="9378" spans="1:14" x14ac:dyDescent="0.25">
      <c r="A9378" s="9" t="s">
        <v>1067</v>
      </c>
      <c r="B9378" s="9" t="s">
        <v>109</v>
      </c>
      <c r="C9378" s="9" t="s">
        <v>42</v>
      </c>
      <c r="D9378" s="9" t="s">
        <v>43</v>
      </c>
      <c r="E9378" s="10">
        <v>24258.5</v>
      </c>
      <c r="F9378" s="10">
        <v>23900</v>
      </c>
      <c r="G9378" s="10">
        <v>358.5</v>
      </c>
      <c r="H9378" s="10">
        <v>24258.5</v>
      </c>
      <c r="I9378" s="10">
        <v>0</v>
      </c>
      <c r="J9378" s="10">
        <v>2030</v>
      </c>
      <c r="K9378" s="10">
        <v>2000</v>
      </c>
      <c r="L9378" s="10">
        <v>30</v>
      </c>
      <c r="M9378" s="10">
        <v>2030</v>
      </c>
      <c r="N9378" s="10">
        <v>0</v>
      </c>
    </row>
    <row r="9379" spans="1:14" x14ac:dyDescent="0.25">
      <c r="A9379" s="9" t="s">
        <v>1067</v>
      </c>
      <c r="B9379" s="9" t="s">
        <v>50</v>
      </c>
      <c r="C9379" s="9" t="s">
        <v>42</v>
      </c>
      <c r="D9379" s="9" t="s">
        <v>43</v>
      </c>
      <c r="E9379" s="10">
        <v>32186</v>
      </c>
      <c r="F9379" s="10">
        <v>31920</v>
      </c>
      <c r="G9379" s="10">
        <v>266</v>
      </c>
      <c r="H9379" s="10">
        <v>32079.599999999999</v>
      </c>
      <c r="I9379" s="10">
        <v>106.40000000000146</v>
      </c>
      <c r="J9379" s="10">
        <v>24200</v>
      </c>
      <c r="K9379" s="10">
        <v>24000</v>
      </c>
      <c r="L9379" s="10">
        <v>200</v>
      </c>
      <c r="M9379" s="10">
        <v>24120</v>
      </c>
      <c r="N9379" s="10">
        <v>80</v>
      </c>
    </row>
    <row r="9380" spans="1:14" x14ac:dyDescent="0.25">
      <c r="A9380" s="9" t="s">
        <v>1067</v>
      </c>
      <c r="B9380" s="9" t="s">
        <v>103</v>
      </c>
      <c r="C9380" s="9" t="s">
        <v>42</v>
      </c>
      <c r="D9380" s="9" t="s">
        <v>43</v>
      </c>
      <c r="E9380" s="10">
        <v>115950.1</v>
      </c>
      <c r="F9380" s="10">
        <v>114802.07920792079</v>
      </c>
      <c r="G9380" s="10">
        <v>1148.0207920792163</v>
      </c>
      <c r="H9380" s="10">
        <v>115950.1</v>
      </c>
      <c r="I9380" s="10">
        <v>0</v>
      </c>
      <c r="J9380" s="10">
        <v>24240</v>
      </c>
      <c r="K9380" s="10">
        <v>24000</v>
      </c>
      <c r="L9380" s="10">
        <v>240</v>
      </c>
      <c r="M9380" s="10">
        <v>24240</v>
      </c>
      <c r="N9380" s="10">
        <v>0</v>
      </c>
    </row>
    <row r="9381" spans="1:14" x14ac:dyDescent="0.25">
      <c r="A9381" s="9" t="s">
        <v>1067</v>
      </c>
      <c r="B9381" s="9" t="s">
        <v>104</v>
      </c>
      <c r="C9381" s="9" t="s">
        <v>42</v>
      </c>
      <c r="D9381" s="9" t="s">
        <v>53</v>
      </c>
      <c r="E9381" s="10">
        <v>98687.9</v>
      </c>
      <c r="F9381" s="10">
        <v>104749.32338308457</v>
      </c>
      <c r="G9381" s="10">
        <v>-6061.4233830845769</v>
      </c>
      <c r="H9381" s="10">
        <v>105273.07</v>
      </c>
      <c r="I9381" s="10">
        <v>-6585.1700000000128</v>
      </c>
      <c r="J9381" s="10">
        <v>18493</v>
      </c>
      <c r="K9381" s="10">
        <v>18000</v>
      </c>
      <c r="L9381" s="10">
        <v>493</v>
      </c>
      <c r="M9381" s="10">
        <v>18090</v>
      </c>
      <c r="N9381" s="10">
        <v>403</v>
      </c>
    </row>
    <row r="9382" spans="1:14" x14ac:dyDescent="0.25">
      <c r="A9382" s="9" t="s">
        <v>1067</v>
      </c>
      <c r="B9382" s="9" t="s">
        <v>54</v>
      </c>
      <c r="C9382" s="9" t="s">
        <v>42</v>
      </c>
      <c r="D9382" s="9" t="s">
        <v>55</v>
      </c>
      <c r="E9382" s="10">
        <v>1211.76</v>
      </c>
      <c r="F9382" s="10">
        <v>1188</v>
      </c>
      <c r="G9382" s="10">
        <v>23.759999999999991</v>
      </c>
      <c r="H9382" s="10">
        <v>1211.76</v>
      </c>
      <c r="I9382" s="10">
        <v>0</v>
      </c>
      <c r="J9382" s="10">
        <v>220.32</v>
      </c>
      <c r="K9382" s="10">
        <v>216</v>
      </c>
      <c r="L9382" s="10">
        <v>4.3199999999999932</v>
      </c>
      <c r="M9382" s="10">
        <v>220.32</v>
      </c>
      <c r="N9382" s="10">
        <v>0</v>
      </c>
    </row>
    <row r="9383" spans="1:14" x14ac:dyDescent="0.25">
      <c r="A9383" s="9" t="s">
        <v>1068</v>
      </c>
      <c r="B9383" s="9" t="s">
        <v>25</v>
      </c>
      <c r="C9383" s="9" t="s">
        <v>26</v>
      </c>
      <c r="D9383" s="9" t="s">
        <v>27</v>
      </c>
      <c r="E9383" s="10">
        <v>4962.3599999999997</v>
      </c>
      <c r="F9383" s="10">
        <v>0</v>
      </c>
      <c r="G9383" s="10">
        <v>4962.3599999999997</v>
      </c>
      <c r="H9383" s="10">
        <v>0</v>
      </c>
      <c r="I9383" s="10">
        <v>4962.3599999999997</v>
      </c>
      <c r="J9383" s="10">
        <v>0</v>
      </c>
      <c r="K9383" s="10">
        <v>0</v>
      </c>
      <c r="L9383" s="10">
        <v>0</v>
      </c>
      <c r="M9383" s="10">
        <v>0</v>
      </c>
      <c r="N9383" s="10">
        <v>0</v>
      </c>
    </row>
    <row r="9384" spans="1:14" x14ac:dyDescent="0.25">
      <c r="A9384" s="9" t="s">
        <v>1068</v>
      </c>
      <c r="B9384" s="9" t="s">
        <v>28</v>
      </c>
      <c r="C9384" s="9" t="s">
        <v>29</v>
      </c>
      <c r="D9384" s="9" t="s">
        <v>27</v>
      </c>
      <c r="E9384" s="10">
        <v>0</v>
      </c>
      <c r="F9384" s="10">
        <v>0</v>
      </c>
      <c r="G9384" s="10">
        <v>0</v>
      </c>
      <c r="H9384" s="10">
        <v>0.09</v>
      </c>
      <c r="I9384" s="10">
        <v>-0.09</v>
      </c>
      <c r="J9384" s="10">
        <v>0</v>
      </c>
      <c r="K9384" s="10">
        <v>0</v>
      </c>
      <c r="L9384" s="10">
        <v>0</v>
      </c>
      <c r="M9384" s="10">
        <v>0</v>
      </c>
      <c r="N9384" s="10">
        <v>0</v>
      </c>
    </row>
    <row r="9385" spans="1:14" x14ac:dyDescent="0.25">
      <c r="A9385" s="9" t="s">
        <v>1068</v>
      </c>
      <c r="B9385" s="9" t="s">
        <v>30</v>
      </c>
      <c r="C9385" s="9" t="s">
        <v>29</v>
      </c>
      <c r="D9385" s="9" t="s">
        <v>27</v>
      </c>
      <c r="E9385" s="10">
        <v>0</v>
      </c>
      <c r="F9385" s="10">
        <v>0</v>
      </c>
      <c r="G9385" s="10">
        <v>0</v>
      </c>
      <c r="H9385" s="10">
        <v>2.06</v>
      </c>
      <c r="I9385" s="10">
        <v>-2.06</v>
      </c>
      <c r="J9385" s="10">
        <v>0</v>
      </c>
      <c r="K9385" s="10">
        <v>0</v>
      </c>
      <c r="L9385" s="10">
        <v>0</v>
      </c>
      <c r="M9385" s="10">
        <v>0</v>
      </c>
      <c r="N9385" s="10">
        <v>0</v>
      </c>
    </row>
    <row r="9386" spans="1:14" x14ac:dyDescent="0.25">
      <c r="A9386" s="9" t="s">
        <v>1068</v>
      </c>
      <c r="B9386" s="9" t="s">
        <v>31</v>
      </c>
      <c r="C9386" s="9" t="s">
        <v>29</v>
      </c>
      <c r="D9386" s="9" t="s">
        <v>27</v>
      </c>
      <c r="E9386" s="10">
        <v>0</v>
      </c>
      <c r="F9386" s="10">
        <v>0</v>
      </c>
      <c r="G9386" s="10">
        <v>0</v>
      </c>
      <c r="H9386" s="10">
        <v>13.83</v>
      </c>
      <c r="I9386" s="10">
        <v>-13.83</v>
      </c>
      <c r="J9386" s="10">
        <v>0</v>
      </c>
      <c r="K9386" s="10">
        <v>0</v>
      </c>
      <c r="L9386" s="10">
        <v>0</v>
      </c>
      <c r="M9386" s="10">
        <v>0</v>
      </c>
      <c r="N9386" s="10">
        <v>0</v>
      </c>
    </row>
    <row r="9387" spans="1:14" x14ac:dyDescent="0.25">
      <c r="A9387" s="9" t="s">
        <v>1068</v>
      </c>
      <c r="B9387" s="9" t="s">
        <v>36</v>
      </c>
      <c r="C9387" s="9" t="s">
        <v>29</v>
      </c>
      <c r="D9387" s="9" t="s">
        <v>27</v>
      </c>
      <c r="E9387" s="10">
        <v>0</v>
      </c>
      <c r="F9387" s="10">
        <v>0</v>
      </c>
      <c r="G9387" s="10">
        <v>0</v>
      </c>
      <c r="H9387" s="10">
        <v>154.96</v>
      </c>
      <c r="I9387" s="10">
        <v>-154.96</v>
      </c>
      <c r="J9387" s="10">
        <v>0</v>
      </c>
      <c r="K9387" s="10">
        <v>0</v>
      </c>
      <c r="L9387" s="10">
        <v>0</v>
      </c>
      <c r="M9387" s="10">
        <v>0</v>
      </c>
      <c r="N9387" s="10">
        <v>0</v>
      </c>
    </row>
    <row r="9388" spans="1:14" x14ac:dyDescent="0.25">
      <c r="A9388" s="9" t="s">
        <v>1068</v>
      </c>
      <c r="B9388" s="9" t="s">
        <v>37</v>
      </c>
      <c r="C9388" s="9" t="s">
        <v>29</v>
      </c>
      <c r="D9388" s="9" t="s">
        <v>27</v>
      </c>
      <c r="E9388" s="10">
        <v>0</v>
      </c>
      <c r="F9388" s="10">
        <v>0</v>
      </c>
      <c r="G9388" s="10">
        <v>0</v>
      </c>
      <c r="H9388" s="10">
        <v>358.34</v>
      </c>
      <c r="I9388" s="10">
        <v>-358.34</v>
      </c>
      <c r="J9388" s="10">
        <v>0</v>
      </c>
      <c r="K9388" s="10">
        <v>0</v>
      </c>
      <c r="L9388" s="10">
        <v>0</v>
      </c>
      <c r="M9388" s="10">
        <v>0</v>
      </c>
      <c r="N9388" s="10">
        <v>0</v>
      </c>
    </row>
    <row r="9389" spans="1:14" x14ac:dyDescent="0.25">
      <c r="A9389" s="9" t="s">
        <v>1068</v>
      </c>
      <c r="B9389" s="9" t="s">
        <v>346</v>
      </c>
      <c r="C9389" s="9" t="s">
        <v>33</v>
      </c>
      <c r="D9389" s="9" t="s">
        <v>27</v>
      </c>
      <c r="E9389" s="10">
        <v>1346.62</v>
      </c>
      <c r="F9389" s="10">
        <v>0</v>
      </c>
      <c r="G9389" s="10">
        <v>1346.62</v>
      </c>
      <c r="H9389" s="10">
        <v>1665.06</v>
      </c>
      <c r="I9389" s="10">
        <v>-318.44000000000005</v>
      </c>
      <c r="J9389" s="10">
        <v>8.5</v>
      </c>
      <c r="K9389" s="10">
        <v>0</v>
      </c>
      <c r="L9389" s="10">
        <v>8.5</v>
      </c>
      <c r="M9389" s="10">
        <v>10.51</v>
      </c>
      <c r="N9389" s="10">
        <v>-2.0099999999999998</v>
      </c>
    </row>
    <row r="9390" spans="1:14" x14ac:dyDescent="0.25">
      <c r="A9390" s="9" t="s">
        <v>1068</v>
      </c>
      <c r="B9390" s="9" t="s">
        <v>347</v>
      </c>
      <c r="C9390" s="9" t="s">
        <v>33</v>
      </c>
      <c r="D9390" s="9" t="s">
        <v>27</v>
      </c>
      <c r="E9390" s="10">
        <v>4278.16</v>
      </c>
      <c r="F9390" s="10">
        <v>0</v>
      </c>
      <c r="G9390" s="10">
        <v>4278.16</v>
      </c>
      <c r="H9390" s="10">
        <v>5289.83</v>
      </c>
      <c r="I9390" s="10">
        <v>-1011.6700000000001</v>
      </c>
      <c r="J9390" s="10">
        <v>8.5</v>
      </c>
      <c r="K9390" s="10">
        <v>0</v>
      </c>
      <c r="L9390" s="10">
        <v>8.5</v>
      </c>
      <c r="M9390" s="10">
        <v>10.51</v>
      </c>
      <c r="N9390" s="10">
        <v>-2.0099999999999998</v>
      </c>
    </row>
    <row r="9391" spans="1:14" x14ac:dyDescent="0.25">
      <c r="A9391" s="9" t="s">
        <v>1068</v>
      </c>
      <c r="B9391" s="9" t="s">
        <v>348</v>
      </c>
      <c r="C9391" s="9" t="s">
        <v>33</v>
      </c>
      <c r="D9391" s="9" t="s">
        <v>27</v>
      </c>
      <c r="E9391" s="10">
        <v>4298.99</v>
      </c>
      <c r="F9391" s="10">
        <v>0</v>
      </c>
      <c r="G9391" s="10">
        <v>4298.99</v>
      </c>
      <c r="H9391" s="10">
        <v>5315.57</v>
      </c>
      <c r="I9391" s="10">
        <v>-1016.5799999999999</v>
      </c>
      <c r="J9391" s="10">
        <v>51</v>
      </c>
      <c r="K9391" s="10">
        <v>0</v>
      </c>
      <c r="L9391" s="10">
        <v>51</v>
      </c>
      <c r="M9391" s="10">
        <v>63.06</v>
      </c>
      <c r="N9391" s="10">
        <v>-12.060000000000002</v>
      </c>
    </row>
    <row r="9392" spans="1:14" x14ac:dyDescent="0.25">
      <c r="A9392" s="9" t="s">
        <v>1068</v>
      </c>
      <c r="B9392" s="9" t="s">
        <v>303</v>
      </c>
      <c r="C9392" s="9" t="s">
        <v>39</v>
      </c>
      <c r="D9392" s="9" t="s">
        <v>58</v>
      </c>
      <c r="E9392" s="10">
        <v>-198295.32</v>
      </c>
      <c r="F9392" s="10">
        <v>0</v>
      </c>
      <c r="G9392" s="10">
        <v>-198295.32</v>
      </c>
      <c r="H9392" s="10">
        <v>-198295.37</v>
      </c>
      <c r="I9392" s="10">
        <v>4.9999999988358468E-2</v>
      </c>
      <c r="J9392" s="10">
        <v>-10510</v>
      </c>
      <c r="K9392" s="10">
        <v>0</v>
      </c>
      <c r="L9392" s="10">
        <v>-10510</v>
      </c>
      <c r="M9392" s="10">
        <v>-10510</v>
      </c>
      <c r="N9392" s="10">
        <v>0</v>
      </c>
    </row>
    <row r="9393" spans="1:14" x14ac:dyDescent="0.25">
      <c r="A9393" s="9" t="s">
        <v>1068</v>
      </c>
      <c r="B9393" s="9" t="s">
        <v>64</v>
      </c>
      <c r="C9393" s="9" t="s">
        <v>42</v>
      </c>
      <c r="D9393" s="9" t="s">
        <v>58</v>
      </c>
      <c r="E9393" s="10">
        <v>152947.19</v>
      </c>
      <c r="F9393" s="10">
        <v>155020.35</v>
      </c>
      <c r="G9393" s="10">
        <v>-2073.1600000000035</v>
      </c>
      <c r="H9393" s="10">
        <v>155020.35</v>
      </c>
      <c r="I9393" s="10">
        <v>-2073.1600000000035</v>
      </c>
      <c r="J9393" s="10">
        <v>10525</v>
      </c>
      <c r="K9393" s="10">
        <v>10667.65</v>
      </c>
      <c r="L9393" s="10">
        <v>-142.64999999999964</v>
      </c>
      <c r="M9393" s="10">
        <v>10667.65</v>
      </c>
      <c r="N9393" s="10">
        <v>-142.64999999999964</v>
      </c>
    </row>
    <row r="9394" spans="1:14" x14ac:dyDescent="0.25">
      <c r="A9394" s="9" t="s">
        <v>1068</v>
      </c>
      <c r="B9394" s="9" t="s">
        <v>441</v>
      </c>
      <c r="C9394" s="9" t="s">
        <v>42</v>
      </c>
      <c r="D9394" s="9" t="s">
        <v>43</v>
      </c>
      <c r="E9394" s="10">
        <v>6361.38</v>
      </c>
      <c r="F9394" s="10">
        <v>6307.3627450980393</v>
      </c>
      <c r="G9394" s="10">
        <v>54.017254901960769</v>
      </c>
      <c r="H9394" s="10">
        <v>6433.51</v>
      </c>
      <c r="I9394" s="10">
        <v>-72.130000000000109</v>
      </c>
      <c r="J9394" s="10">
        <v>10600</v>
      </c>
      <c r="K9394" s="10">
        <v>10510</v>
      </c>
      <c r="L9394" s="10">
        <v>90</v>
      </c>
      <c r="M9394" s="10">
        <v>10720.2</v>
      </c>
      <c r="N9394" s="10">
        <v>-120.20000000000073</v>
      </c>
    </row>
    <row r="9395" spans="1:14" x14ac:dyDescent="0.25">
      <c r="A9395" s="9" t="s">
        <v>1068</v>
      </c>
      <c r="B9395" s="9" t="s">
        <v>443</v>
      </c>
      <c r="C9395" s="9" t="s">
        <v>42</v>
      </c>
      <c r="D9395" s="9" t="s">
        <v>43</v>
      </c>
      <c r="E9395" s="10">
        <v>18232</v>
      </c>
      <c r="F9395" s="10">
        <v>18077.203980099501</v>
      </c>
      <c r="G9395" s="10">
        <v>154.79601990049923</v>
      </c>
      <c r="H9395" s="10">
        <v>18167.59</v>
      </c>
      <c r="I9395" s="10">
        <v>64.409999999999854</v>
      </c>
      <c r="J9395" s="10">
        <v>10600</v>
      </c>
      <c r="K9395" s="10">
        <v>10510</v>
      </c>
      <c r="L9395" s="10">
        <v>90</v>
      </c>
      <c r="M9395" s="10">
        <v>10562.55</v>
      </c>
      <c r="N9395" s="10">
        <v>37.450000000000728</v>
      </c>
    </row>
    <row r="9396" spans="1:14" x14ac:dyDescent="0.25">
      <c r="A9396" s="9" t="s">
        <v>1068</v>
      </c>
      <c r="B9396" s="9" t="s">
        <v>450</v>
      </c>
      <c r="C9396" s="9" t="s">
        <v>42</v>
      </c>
      <c r="D9396" s="9" t="s">
        <v>53</v>
      </c>
      <c r="E9396" s="10">
        <v>5868.62</v>
      </c>
      <c r="F9396" s="10">
        <v>5874.2</v>
      </c>
      <c r="G9396" s="10">
        <v>-5.5799999999999272</v>
      </c>
      <c r="H9396" s="10">
        <v>5874.2</v>
      </c>
      <c r="I9396" s="10">
        <v>-5.5799999999999272</v>
      </c>
      <c r="J9396" s="10">
        <v>420</v>
      </c>
      <c r="K9396" s="10">
        <v>420.4</v>
      </c>
      <c r="L9396" s="10">
        <v>-0.39999999999997726</v>
      </c>
      <c r="M9396" s="10">
        <v>420.4</v>
      </c>
      <c r="N9396" s="10">
        <v>-0.39999999999997726</v>
      </c>
    </row>
    <row r="9397" spans="1:14" x14ac:dyDescent="0.25">
      <c r="A9397" s="9" t="s">
        <v>1069</v>
      </c>
      <c r="B9397" s="9" t="s">
        <v>25</v>
      </c>
      <c r="C9397" s="9" t="s">
        <v>26</v>
      </c>
      <c r="D9397" s="9" t="s">
        <v>27</v>
      </c>
      <c r="E9397" s="10">
        <v>11133.03</v>
      </c>
      <c r="F9397" s="10">
        <v>0</v>
      </c>
      <c r="G9397" s="10">
        <v>11133.03</v>
      </c>
      <c r="H9397" s="10">
        <v>0</v>
      </c>
      <c r="I9397" s="10">
        <v>11133.03</v>
      </c>
      <c r="J9397" s="10">
        <v>0</v>
      </c>
      <c r="K9397" s="10">
        <v>0</v>
      </c>
      <c r="L9397" s="10">
        <v>0</v>
      </c>
      <c r="M9397" s="10">
        <v>0</v>
      </c>
      <c r="N9397" s="10">
        <v>0</v>
      </c>
    </row>
    <row r="9398" spans="1:14" x14ac:dyDescent="0.25">
      <c r="A9398" s="9" t="s">
        <v>1069</v>
      </c>
      <c r="B9398" s="9" t="s">
        <v>28</v>
      </c>
      <c r="C9398" s="9" t="s">
        <v>29</v>
      </c>
      <c r="D9398" s="9" t="s">
        <v>27</v>
      </c>
      <c r="E9398" s="10">
        <v>0</v>
      </c>
      <c r="F9398" s="10">
        <v>0</v>
      </c>
      <c r="G9398" s="10">
        <v>0</v>
      </c>
      <c r="H9398" s="10">
        <v>0.02</v>
      </c>
      <c r="I9398" s="10">
        <v>-0.02</v>
      </c>
      <c r="J9398" s="10">
        <v>0</v>
      </c>
      <c r="K9398" s="10">
        <v>0</v>
      </c>
      <c r="L9398" s="10">
        <v>0</v>
      </c>
      <c r="M9398" s="10">
        <v>0</v>
      </c>
      <c r="N9398" s="10">
        <v>0</v>
      </c>
    </row>
    <row r="9399" spans="1:14" x14ac:dyDescent="0.25">
      <c r="A9399" s="9" t="s">
        <v>1069</v>
      </c>
      <c r="B9399" s="9" t="s">
        <v>30</v>
      </c>
      <c r="C9399" s="9" t="s">
        <v>29</v>
      </c>
      <c r="D9399" s="9" t="s">
        <v>27</v>
      </c>
      <c r="E9399" s="10">
        <v>0</v>
      </c>
      <c r="F9399" s="10">
        <v>0</v>
      </c>
      <c r="G9399" s="10">
        <v>0</v>
      </c>
      <c r="H9399" s="10">
        <v>0.49</v>
      </c>
      <c r="I9399" s="10">
        <v>-0.49</v>
      </c>
      <c r="J9399" s="10">
        <v>0</v>
      </c>
      <c r="K9399" s="10">
        <v>0</v>
      </c>
      <c r="L9399" s="10">
        <v>0</v>
      </c>
      <c r="M9399" s="10">
        <v>0</v>
      </c>
      <c r="N9399" s="10">
        <v>0</v>
      </c>
    </row>
    <row r="9400" spans="1:14" x14ac:dyDescent="0.25">
      <c r="A9400" s="9" t="s">
        <v>1069</v>
      </c>
      <c r="B9400" s="9" t="s">
        <v>31</v>
      </c>
      <c r="C9400" s="9" t="s">
        <v>29</v>
      </c>
      <c r="D9400" s="9" t="s">
        <v>27</v>
      </c>
      <c r="E9400" s="10">
        <v>0</v>
      </c>
      <c r="F9400" s="10">
        <v>0</v>
      </c>
      <c r="G9400" s="10">
        <v>0</v>
      </c>
      <c r="H9400" s="10">
        <v>3.3</v>
      </c>
      <c r="I9400" s="10">
        <v>-3.3</v>
      </c>
      <c r="J9400" s="10">
        <v>0</v>
      </c>
      <c r="K9400" s="10">
        <v>0</v>
      </c>
      <c r="L9400" s="10">
        <v>0</v>
      </c>
      <c r="M9400" s="10">
        <v>0</v>
      </c>
      <c r="N9400" s="10">
        <v>0</v>
      </c>
    </row>
    <row r="9401" spans="1:14" x14ac:dyDescent="0.25">
      <c r="A9401" s="9" t="s">
        <v>1069</v>
      </c>
      <c r="B9401" s="9" t="s">
        <v>36</v>
      </c>
      <c r="C9401" s="9" t="s">
        <v>29</v>
      </c>
      <c r="D9401" s="9" t="s">
        <v>27</v>
      </c>
      <c r="E9401" s="10">
        <v>0</v>
      </c>
      <c r="F9401" s="10">
        <v>0</v>
      </c>
      <c r="G9401" s="10">
        <v>0</v>
      </c>
      <c r="H9401" s="10">
        <v>36.979999999999997</v>
      </c>
      <c r="I9401" s="10">
        <v>-36.979999999999997</v>
      </c>
      <c r="J9401" s="10">
        <v>0</v>
      </c>
      <c r="K9401" s="10">
        <v>0</v>
      </c>
      <c r="L9401" s="10">
        <v>0</v>
      </c>
      <c r="M9401" s="10">
        <v>0</v>
      </c>
      <c r="N9401" s="10">
        <v>0</v>
      </c>
    </row>
    <row r="9402" spans="1:14" x14ac:dyDescent="0.25">
      <c r="A9402" s="9" t="s">
        <v>1069</v>
      </c>
      <c r="B9402" s="9" t="s">
        <v>37</v>
      </c>
      <c r="C9402" s="9" t="s">
        <v>29</v>
      </c>
      <c r="D9402" s="9" t="s">
        <v>27</v>
      </c>
      <c r="E9402" s="10">
        <v>0</v>
      </c>
      <c r="F9402" s="10">
        <v>0</v>
      </c>
      <c r="G9402" s="10">
        <v>0</v>
      </c>
      <c r="H9402" s="10">
        <v>85.51</v>
      </c>
      <c r="I9402" s="10">
        <v>-85.51</v>
      </c>
      <c r="J9402" s="10">
        <v>0</v>
      </c>
      <c r="K9402" s="10">
        <v>0</v>
      </c>
      <c r="L9402" s="10">
        <v>0</v>
      </c>
      <c r="M9402" s="10">
        <v>0</v>
      </c>
      <c r="N9402" s="10">
        <v>0</v>
      </c>
    </row>
    <row r="9403" spans="1:14" x14ac:dyDescent="0.25">
      <c r="A9403" s="9" t="s">
        <v>1069</v>
      </c>
      <c r="B9403" s="9" t="s">
        <v>346</v>
      </c>
      <c r="C9403" s="9" t="s">
        <v>33</v>
      </c>
      <c r="D9403" s="9" t="s">
        <v>27</v>
      </c>
      <c r="E9403" s="10">
        <v>1267.4100000000001</v>
      </c>
      <c r="F9403" s="10">
        <v>0</v>
      </c>
      <c r="G9403" s="10">
        <v>1267.4100000000001</v>
      </c>
      <c r="H9403" s="10">
        <v>1589.33</v>
      </c>
      <c r="I9403" s="10">
        <v>-321.91999999999985</v>
      </c>
      <c r="J9403" s="10">
        <v>8</v>
      </c>
      <c r="K9403" s="10">
        <v>0</v>
      </c>
      <c r="L9403" s="10">
        <v>8</v>
      </c>
      <c r="M9403" s="10">
        <v>10.032</v>
      </c>
      <c r="N9403" s="10">
        <v>-2.032</v>
      </c>
    </row>
    <row r="9404" spans="1:14" x14ac:dyDescent="0.25">
      <c r="A9404" s="9" t="s">
        <v>1069</v>
      </c>
      <c r="B9404" s="9" t="s">
        <v>347</v>
      </c>
      <c r="C9404" s="9" t="s">
        <v>33</v>
      </c>
      <c r="D9404" s="9" t="s">
        <v>27</v>
      </c>
      <c r="E9404" s="10">
        <v>4026.51</v>
      </c>
      <c r="F9404" s="10">
        <v>0</v>
      </c>
      <c r="G9404" s="10">
        <v>4026.51</v>
      </c>
      <c r="H9404" s="10">
        <v>5049.25</v>
      </c>
      <c r="I9404" s="10">
        <v>-1022.7399999999998</v>
      </c>
      <c r="J9404" s="10">
        <v>8</v>
      </c>
      <c r="K9404" s="10">
        <v>0</v>
      </c>
      <c r="L9404" s="10">
        <v>8</v>
      </c>
      <c r="M9404" s="10">
        <v>10.032</v>
      </c>
      <c r="N9404" s="10">
        <v>-2.032</v>
      </c>
    </row>
    <row r="9405" spans="1:14" x14ac:dyDescent="0.25">
      <c r="A9405" s="9" t="s">
        <v>1069</v>
      </c>
      <c r="B9405" s="9" t="s">
        <v>348</v>
      </c>
      <c r="C9405" s="9" t="s">
        <v>33</v>
      </c>
      <c r="D9405" s="9" t="s">
        <v>27</v>
      </c>
      <c r="E9405" s="10">
        <v>4046.11</v>
      </c>
      <c r="F9405" s="10">
        <v>0</v>
      </c>
      <c r="G9405" s="10">
        <v>4046.11</v>
      </c>
      <c r="H9405" s="10">
        <v>5073.8100000000004</v>
      </c>
      <c r="I9405" s="10">
        <v>-1027.7000000000003</v>
      </c>
      <c r="J9405" s="10">
        <v>48</v>
      </c>
      <c r="K9405" s="10">
        <v>0</v>
      </c>
      <c r="L9405" s="10">
        <v>48</v>
      </c>
      <c r="M9405" s="10">
        <v>60.192</v>
      </c>
      <c r="N9405" s="10">
        <v>-12.192</v>
      </c>
    </row>
    <row r="9406" spans="1:14" x14ac:dyDescent="0.25">
      <c r="A9406" s="9" t="s">
        <v>1069</v>
      </c>
      <c r="B9406" s="9" t="s">
        <v>177</v>
      </c>
      <c r="C9406" s="9" t="s">
        <v>39</v>
      </c>
      <c r="D9406" s="9" t="s">
        <v>58</v>
      </c>
      <c r="E9406" s="10">
        <v>-235406.9</v>
      </c>
      <c r="F9406" s="10">
        <v>0</v>
      </c>
      <c r="G9406" s="10">
        <v>-235406.9</v>
      </c>
      <c r="H9406" s="10">
        <v>-235406.9</v>
      </c>
      <c r="I9406" s="10">
        <v>0</v>
      </c>
      <c r="J9406" s="10">
        <v>-10032</v>
      </c>
      <c r="K9406" s="10">
        <v>0</v>
      </c>
      <c r="L9406" s="10">
        <v>-10032</v>
      </c>
      <c r="M9406" s="10">
        <v>-10032</v>
      </c>
      <c r="N9406" s="10">
        <v>0</v>
      </c>
    </row>
    <row r="9407" spans="1:14" x14ac:dyDescent="0.25">
      <c r="A9407" s="9" t="s">
        <v>1069</v>
      </c>
      <c r="B9407" s="9" t="s">
        <v>75</v>
      </c>
      <c r="C9407" s="9" t="s">
        <v>42</v>
      </c>
      <c r="D9407" s="9" t="s">
        <v>58</v>
      </c>
      <c r="E9407" s="10">
        <v>190382.38</v>
      </c>
      <c r="F9407" s="10">
        <v>197997.63</v>
      </c>
      <c r="G9407" s="10">
        <v>-7615.25</v>
      </c>
      <c r="H9407" s="10">
        <v>197997.63</v>
      </c>
      <c r="I9407" s="10">
        <v>-7615.25</v>
      </c>
      <c r="J9407" s="10">
        <v>10032</v>
      </c>
      <c r="K9407" s="10">
        <v>10433.280000000001</v>
      </c>
      <c r="L9407" s="10">
        <v>-401.28000000000065</v>
      </c>
      <c r="M9407" s="10">
        <v>10433.280000000001</v>
      </c>
      <c r="N9407" s="10">
        <v>-401.28000000000065</v>
      </c>
    </row>
    <row r="9408" spans="1:14" x14ac:dyDescent="0.25">
      <c r="A9408" s="9" t="s">
        <v>1069</v>
      </c>
      <c r="B9408" s="9" t="s">
        <v>763</v>
      </c>
      <c r="C9408" s="9" t="s">
        <v>42</v>
      </c>
      <c r="D9408" s="9" t="s">
        <v>43</v>
      </c>
      <c r="E9408" s="10">
        <v>4930.1799999999994</v>
      </c>
      <c r="F9408" s="10">
        <v>5046.9019607843138</v>
      </c>
      <c r="G9408" s="10">
        <v>-116.72196078431443</v>
      </c>
      <c r="H9408" s="10">
        <v>5147.84</v>
      </c>
      <c r="I9408" s="10">
        <v>-217.66000000000076</v>
      </c>
      <c r="J9408" s="10">
        <v>9800</v>
      </c>
      <c r="K9408" s="10">
        <v>10032</v>
      </c>
      <c r="L9408" s="10">
        <v>-232</v>
      </c>
      <c r="M9408" s="10">
        <v>10232.64</v>
      </c>
      <c r="N9408" s="10">
        <v>-432.63999999999942</v>
      </c>
    </row>
    <row r="9409" spans="1:14" x14ac:dyDescent="0.25">
      <c r="A9409" s="9" t="s">
        <v>1069</v>
      </c>
      <c r="B9409" s="9" t="s">
        <v>350</v>
      </c>
      <c r="C9409" s="9" t="s">
        <v>42</v>
      </c>
      <c r="D9409" s="9" t="s">
        <v>43</v>
      </c>
      <c r="E9409" s="10">
        <v>18571</v>
      </c>
      <c r="F9409" s="10">
        <v>19010.636815920396</v>
      </c>
      <c r="G9409" s="10">
        <v>-439.63681592039575</v>
      </c>
      <c r="H9409" s="10">
        <v>19105.689999999999</v>
      </c>
      <c r="I9409" s="10">
        <v>-534.68999999999869</v>
      </c>
      <c r="J9409" s="10">
        <v>9800</v>
      </c>
      <c r="K9409" s="10">
        <v>10032</v>
      </c>
      <c r="L9409" s="10">
        <v>-232</v>
      </c>
      <c r="M9409" s="10">
        <v>10082.16</v>
      </c>
      <c r="N9409" s="10">
        <v>-282.15999999999985</v>
      </c>
    </row>
    <row r="9410" spans="1:14" x14ac:dyDescent="0.25">
      <c r="A9410" s="9" t="s">
        <v>1069</v>
      </c>
      <c r="B9410" s="9" t="s">
        <v>355</v>
      </c>
      <c r="C9410" s="9" t="s">
        <v>42</v>
      </c>
      <c r="D9410" s="9" t="s">
        <v>53</v>
      </c>
      <c r="E9410" s="10">
        <v>1050.28</v>
      </c>
      <c r="F9410" s="10">
        <v>1317.05</v>
      </c>
      <c r="G9410" s="10">
        <v>-266.77</v>
      </c>
      <c r="H9410" s="10">
        <v>1317.05</v>
      </c>
      <c r="I9410" s="10">
        <v>-266.77</v>
      </c>
      <c r="J9410" s="10">
        <v>80</v>
      </c>
      <c r="K9410" s="10">
        <v>100.32</v>
      </c>
      <c r="L9410" s="10">
        <v>-20.319999999999993</v>
      </c>
      <c r="M9410" s="10">
        <v>100.32</v>
      </c>
      <c r="N9410" s="10">
        <v>-20.319999999999993</v>
      </c>
    </row>
    <row r="9411" spans="1:14" x14ac:dyDescent="0.25">
      <c r="A9411" s="9" t="s">
        <v>1070</v>
      </c>
      <c r="B9411" s="9" t="s">
        <v>25</v>
      </c>
      <c r="C9411" s="9" t="s">
        <v>26</v>
      </c>
      <c r="D9411" s="9" t="s">
        <v>27</v>
      </c>
      <c r="E9411" s="10">
        <v>11842.7</v>
      </c>
      <c r="F9411" s="10">
        <v>0</v>
      </c>
      <c r="G9411" s="10">
        <v>11842.7</v>
      </c>
      <c r="H9411" s="10">
        <v>0</v>
      </c>
      <c r="I9411" s="10">
        <v>11842.7</v>
      </c>
      <c r="J9411" s="10">
        <v>0</v>
      </c>
      <c r="K9411" s="10">
        <v>0</v>
      </c>
      <c r="L9411" s="10">
        <v>0</v>
      </c>
      <c r="M9411" s="10">
        <v>0</v>
      </c>
      <c r="N9411" s="10">
        <v>0</v>
      </c>
    </row>
    <row r="9412" spans="1:14" x14ac:dyDescent="0.25">
      <c r="A9412" s="9" t="s">
        <v>1070</v>
      </c>
      <c r="B9412" s="9" t="s">
        <v>28</v>
      </c>
      <c r="C9412" s="9" t="s">
        <v>29</v>
      </c>
      <c r="D9412" s="9" t="s">
        <v>27</v>
      </c>
      <c r="E9412" s="10">
        <v>0</v>
      </c>
      <c r="F9412" s="10">
        <v>0</v>
      </c>
      <c r="G9412" s="10">
        <v>0</v>
      </c>
      <c r="H9412" s="10">
        <v>0.05</v>
      </c>
      <c r="I9412" s="10">
        <v>-0.05</v>
      </c>
      <c r="J9412" s="10">
        <v>0</v>
      </c>
      <c r="K9412" s="10">
        <v>0</v>
      </c>
      <c r="L9412" s="10">
        <v>0</v>
      </c>
      <c r="M9412" s="10">
        <v>0</v>
      </c>
      <c r="N9412" s="10">
        <v>0</v>
      </c>
    </row>
    <row r="9413" spans="1:14" x14ac:dyDescent="0.25">
      <c r="A9413" s="9" t="s">
        <v>1070</v>
      </c>
      <c r="B9413" s="9" t="s">
        <v>30</v>
      </c>
      <c r="C9413" s="9" t="s">
        <v>29</v>
      </c>
      <c r="D9413" s="9" t="s">
        <v>27</v>
      </c>
      <c r="E9413" s="10">
        <v>0</v>
      </c>
      <c r="F9413" s="10">
        <v>0</v>
      </c>
      <c r="G9413" s="10">
        <v>0</v>
      </c>
      <c r="H9413" s="10">
        <v>1.25</v>
      </c>
      <c r="I9413" s="10">
        <v>-1.25</v>
      </c>
      <c r="J9413" s="10">
        <v>0</v>
      </c>
      <c r="K9413" s="10">
        <v>0</v>
      </c>
      <c r="L9413" s="10">
        <v>0</v>
      </c>
      <c r="M9413" s="10">
        <v>0</v>
      </c>
      <c r="N9413" s="10">
        <v>0</v>
      </c>
    </row>
    <row r="9414" spans="1:14" x14ac:dyDescent="0.25">
      <c r="A9414" s="9" t="s">
        <v>1070</v>
      </c>
      <c r="B9414" s="9" t="s">
        <v>31</v>
      </c>
      <c r="C9414" s="9" t="s">
        <v>29</v>
      </c>
      <c r="D9414" s="9" t="s">
        <v>27</v>
      </c>
      <c r="E9414" s="10">
        <v>0</v>
      </c>
      <c r="F9414" s="10">
        <v>0</v>
      </c>
      <c r="G9414" s="10">
        <v>0</v>
      </c>
      <c r="H9414" s="10">
        <v>8.4</v>
      </c>
      <c r="I9414" s="10">
        <v>-8.4</v>
      </c>
      <c r="J9414" s="10">
        <v>0</v>
      </c>
      <c r="K9414" s="10">
        <v>0</v>
      </c>
      <c r="L9414" s="10">
        <v>0</v>
      </c>
      <c r="M9414" s="10">
        <v>0</v>
      </c>
      <c r="N9414" s="10">
        <v>0</v>
      </c>
    </row>
    <row r="9415" spans="1:14" x14ac:dyDescent="0.25">
      <c r="A9415" s="9" t="s">
        <v>1070</v>
      </c>
      <c r="B9415" s="9" t="s">
        <v>36</v>
      </c>
      <c r="C9415" s="9" t="s">
        <v>29</v>
      </c>
      <c r="D9415" s="9" t="s">
        <v>27</v>
      </c>
      <c r="E9415" s="10">
        <v>0</v>
      </c>
      <c r="F9415" s="10">
        <v>0</v>
      </c>
      <c r="G9415" s="10">
        <v>0</v>
      </c>
      <c r="H9415" s="10">
        <v>94.15</v>
      </c>
      <c r="I9415" s="10">
        <v>-94.15</v>
      </c>
      <c r="J9415" s="10">
        <v>0</v>
      </c>
      <c r="K9415" s="10">
        <v>0</v>
      </c>
      <c r="L9415" s="10">
        <v>0</v>
      </c>
      <c r="M9415" s="10">
        <v>0</v>
      </c>
      <c r="N9415" s="10">
        <v>0</v>
      </c>
    </row>
    <row r="9416" spans="1:14" x14ac:dyDescent="0.25">
      <c r="A9416" s="9" t="s">
        <v>1070</v>
      </c>
      <c r="B9416" s="9" t="s">
        <v>37</v>
      </c>
      <c r="C9416" s="9" t="s">
        <v>29</v>
      </c>
      <c r="D9416" s="9" t="s">
        <v>27</v>
      </c>
      <c r="E9416" s="10">
        <v>0</v>
      </c>
      <c r="F9416" s="10">
        <v>0</v>
      </c>
      <c r="G9416" s="10">
        <v>0</v>
      </c>
      <c r="H9416" s="10">
        <v>217.72</v>
      </c>
      <c r="I9416" s="10">
        <v>-217.72</v>
      </c>
      <c r="J9416" s="10">
        <v>0</v>
      </c>
      <c r="K9416" s="10">
        <v>0</v>
      </c>
      <c r="L9416" s="10">
        <v>0</v>
      </c>
      <c r="M9416" s="10">
        <v>0</v>
      </c>
      <c r="N9416" s="10">
        <v>0</v>
      </c>
    </row>
    <row r="9417" spans="1:14" x14ac:dyDescent="0.25">
      <c r="A9417" s="9" t="s">
        <v>1070</v>
      </c>
      <c r="B9417" s="9" t="s">
        <v>346</v>
      </c>
      <c r="C9417" s="9" t="s">
        <v>33</v>
      </c>
      <c r="D9417" s="9" t="s">
        <v>27</v>
      </c>
      <c r="E9417" s="10">
        <v>3485.37</v>
      </c>
      <c r="F9417" s="10">
        <v>0</v>
      </c>
      <c r="G9417" s="10">
        <v>3485.37</v>
      </c>
      <c r="H9417" s="10">
        <v>4046.52</v>
      </c>
      <c r="I9417" s="10">
        <v>-561.15000000000009</v>
      </c>
      <c r="J9417" s="10">
        <v>22</v>
      </c>
      <c r="K9417" s="10">
        <v>0</v>
      </c>
      <c r="L9417" s="10">
        <v>22</v>
      </c>
      <c r="M9417" s="10">
        <v>25.542000000000002</v>
      </c>
      <c r="N9417" s="10">
        <v>-3.5420000000000016</v>
      </c>
    </row>
    <row r="9418" spans="1:14" x14ac:dyDescent="0.25">
      <c r="A9418" s="9" t="s">
        <v>1070</v>
      </c>
      <c r="B9418" s="9" t="s">
        <v>347</v>
      </c>
      <c r="C9418" s="9" t="s">
        <v>33</v>
      </c>
      <c r="D9418" s="9" t="s">
        <v>27</v>
      </c>
      <c r="E9418" s="10">
        <v>11072.9</v>
      </c>
      <c r="F9418" s="10">
        <v>0</v>
      </c>
      <c r="G9418" s="10">
        <v>11072.9</v>
      </c>
      <c r="H9418" s="10">
        <v>12855.65</v>
      </c>
      <c r="I9418" s="10">
        <v>-1782.75</v>
      </c>
      <c r="J9418" s="10">
        <v>22</v>
      </c>
      <c r="K9418" s="10">
        <v>0</v>
      </c>
      <c r="L9418" s="10">
        <v>22</v>
      </c>
      <c r="M9418" s="10">
        <v>25.542000000000002</v>
      </c>
      <c r="N9418" s="10">
        <v>-3.5420000000000016</v>
      </c>
    </row>
    <row r="9419" spans="1:14" x14ac:dyDescent="0.25">
      <c r="A9419" s="9" t="s">
        <v>1070</v>
      </c>
      <c r="B9419" s="9" t="s">
        <v>348</v>
      </c>
      <c r="C9419" s="9" t="s">
        <v>33</v>
      </c>
      <c r="D9419" s="9" t="s">
        <v>27</v>
      </c>
      <c r="E9419" s="10">
        <v>11126.79</v>
      </c>
      <c r="F9419" s="10">
        <v>0</v>
      </c>
      <c r="G9419" s="10">
        <v>11126.79</v>
      </c>
      <c r="H9419" s="10">
        <v>12918.2</v>
      </c>
      <c r="I9419" s="10">
        <v>-1791.4099999999999</v>
      </c>
      <c r="J9419" s="10">
        <v>132</v>
      </c>
      <c r="K9419" s="10">
        <v>0</v>
      </c>
      <c r="L9419" s="10">
        <v>132</v>
      </c>
      <c r="M9419" s="10">
        <v>153.25200000000001</v>
      </c>
      <c r="N9419" s="10">
        <v>-21.25200000000001</v>
      </c>
    </row>
    <row r="9420" spans="1:14" x14ac:dyDescent="0.25">
      <c r="A9420" s="9" t="s">
        <v>1070</v>
      </c>
      <c r="B9420" s="9" t="s">
        <v>177</v>
      </c>
      <c r="C9420" s="9" t="s">
        <v>39</v>
      </c>
      <c r="D9420" s="9" t="s">
        <v>58</v>
      </c>
      <c r="E9420" s="10">
        <v>-599358.36</v>
      </c>
      <c r="F9420" s="10">
        <v>0</v>
      </c>
      <c r="G9420" s="10">
        <v>-599358.36</v>
      </c>
      <c r="H9420" s="10">
        <v>-599358.36</v>
      </c>
      <c r="I9420" s="10">
        <v>0</v>
      </c>
      <c r="J9420" s="10">
        <v>-25542</v>
      </c>
      <c r="K9420" s="10">
        <v>0</v>
      </c>
      <c r="L9420" s="10">
        <v>-25542</v>
      </c>
      <c r="M9420" s="10">
        <v>-25542</v>
      </c>
      <c r="N9420" s="10">
        <v>0</v>
      </c>
    </row>
    <row r="9421" spans="1:14" x14ac:dyDescent="0.25">
      <c r="A9421" s="9" t="s">
        <v>1070</v>
      </c>
      <c r="B9421" s="9" t="s">
        <v>75</v>
      </c>
      <c r="C9421" s="9" t="s">
        <v>42</v>
      </c>
      <c r="D9421" s="9" t="s">
        <v>58</v>
      </c>
      <c r="E9421" s="10">
        <v>493946.63</v>
      </c>
      <c r="F9421" s="10">
        <v>504112.4</v>
      </c>
      <c r="G9421" s="10">
        <v>-10165.770000000019</v>
      </c>
      <c r="H9421" s="10">
        <v>504112.4</v>
      </c>
      <c r="I9421" s="10">
        <v>-10165.770000000019</v>
      </c>
      <c r="J9421" s="10">
        <v>26028</v>
      </c>
      <c r="K9421" s="10">
        <v>26563.68</v>
      </c>
      <c r="L9421" s="10">
        <v>-535.68000000000029</v>
      </c>
      <c r="M9421" s="10">
        <v>26563.68</v>
      </c>
      <c r="N9421" s="10">
        <v>-535.68000000000029</v>
      </c>
    </row>
    <row r="9422" spans="1:14" x14ac:dyDescent="0.25">
      <c r="A9422" s="9" t="s">
        <v>1070</v>
      </c>
      <c r="B9422" s="9" t="s">
        <v>763</v>
      </c>
      <c r="C9422" s="9" t="s">
        <v>42</v>
      </c>
      <c r="D9422" s="9" t="s">
        <v>43</v>
      </c>
      <c r="E9422" s="10">
        <v>13442.3</v>
      </c>
      <c r="F9422" s="10">
        <v>12849.666666666666</v>
      </c>
      <c r="G9422" s="10">
        <v>592.63333333333321</v>
      </c>
      <c r="H9422" s="10">
        <v>13106.66</v>
      </c>
      <c r="I9422" s="10">
        <v>335.63999999999942</v>
      </c>
      <c r="J9422" s="10">
        <v>26720</v>
      </c>
      <c r="K9422" s="10">
        <v>25542</v>
      </c>
      <c r="L9422" s="10">
        <v>1178</v>
      </c>
      <c r="M9422" s="10">
        <v>26052.84</v>
      </c>
      <c r="N9422" s="10">
        <v>667.15999999999985</v>
      </c>
    </row>
    <row r="9423" spans="1:14" x14ac:dyDescent="0.25">
      <c r="A9423" s="9" t="s">
        <v>1070</v>
      </c>
      <c r="B9423" s="9" t="s">
        <v>350</v>
      </c>
      <c r="C9423" s="9" t="s">
        <v>42</v>
      </c>
      <c r="D9423" s="9" t="s">
        <v>43</v>
      </c>
      <c r="E9423" s="10">
        <v>50634.400000000001</v>
      </c>
      <c r="F9423" s="10">
        <v>48402.089552238809</v>
      </c>
      <c r="G9423" s="10">
        <v>2232.3104477611923</v>
      </c>
      <c r="H9423" s="10">
        <v>48644.1</v>
      </c>
      <c r="I9423" s="10">
        <v>1990.3000000000029</v>
      </c>
      <c r="J9423" s="10">
        <v>26720</v>
      </c>
      <c r="K9423" s="10">
        <v>25542</v>
      </c>
      <c r="L9423" s="10">
        <v>1178</v>
      </c>
      <c r="M9423" s="10">
        <v>25669.71</v>
      </c>
      <c r="N9423" s="10">
        <v>1050.2900000000009</v>
      </c>
    </row>
    <row r="9424" spans="1:14" x14ac:dyDescent="0.25">
      <c r="A9424" s="9" t="s">
        <v>1070</v>
      </c>
      <c r="B9424" s="9" t="s">
        <v>355</v>
      </c>
      <c r="C9424" s="9" t="s">
        <v>42</v>
      </c>
      <c r="D9424" s="9" t="s">
        <v>53</v>
      </c>
      <c r="E9424" s="10">
        <v>3807.27</v>
      </c>
      <c r="F9424" s="10">
        <v>3353.28</v>
      </c>
      <c r="G9424" s="10">
        <v>453.98999999999978</v>
      </c>
      <c r="H9424" s="10">
        <v>3353.28</v>
      </c>
      <c r="I9424" s="10">
        <v>453.98999999999978</v>
      </c>
      <c r="J9424" s="10">
        <v>290</v>
      </c>
      <c r="K9424" s="10">
        <v>255.42</v>
      </c>
      <c r="L9424" s="10">
        <v>34.580000000000013</v>
      </c>
      <c r="M9424" s="10">
        <v>255.42</v>
      </c>
      <c r="N9424" s="10">
        <v>34.580000000000013</v>
      </c>
    </row>
    <row r="9425" spans="1:14" x14ac:dyDescent="0.25">
      <c r="A9425" s="9" t="s">
        <v>1071</v>
      </c>
      <c r="B9425" s="9" t="s">
        <v>25</v>
      </c>
      <c r="C9425" s="9" t="s">
        <v>26</v>
      </c>
      <c r="D9425" s="9" t="s">
        <v>27</v>
      </c>
      <c r="E9425" s="10">
        <v>10611.92</v>
      </c>
      <c r="F9425" s="10">
        <v>0</v>
      </c>
      <c r="G9425" s="10">
        <v>10611.92</v>
      </c>
      <c r="H9425" s="10">
        <v>0</v>
      </c>
      <c r="I9425" s="10">
        <v>10611.92</v>
      </c>
      <c r="J9425" s="10">
        <v>0</v>
      </c>
      <c r="K9425" s="10">
        <v>0</v>
      </c>
      <c r="L9425" s="10">
        <v>0</v>
      </c>
      <c r="M9425" s="10">
        <v>0</v>
      </c>
      <c r="N9425" s="10">
        <v>0</v>
      </c>
    </row>
    <row r="9426" spans="1:14" x14ac:dyDescent="0.25">
      <c r="A9426" s="9" t="s">
        <v>1071</v>
      </c>
      <c r="B9426" s="9" t="s">
        <v>28</v>
      </c>
      <c r="C9426" s="9" t="s">
        <v>29</v>
      </c>
      <c r="D9426" s="9" t="s">
        <v>27</v>
      </c>
      <c r="E9426" s="10">
        <v>0</v>
      </c>
      <c r="F9426" s="10">
        <v>0</v>
      </c>
      <c r="G9426" s="10">
        <v>0</v>
      </c>
      <c r="H9426" s="10">
        <v>0.04</v>
      </c>
      <c r="I9426" s="10">
        <v>-0.04</v>
      </c>
      <c r="J9426" s="10">
        <v>0</v>
      </c>
      <c r="K9426" s="10">
        <v>0</v>
      </c>
      <c r="L9426" s="10">
        <v>0</v>
      </c>
      <c r="M9426" s="10">
        <v>0</v>
      </c>
      <c r="N9426" s="10">
        <v>0</v>
      </c>
    </row>
    <row r="9427" spans="1:14" x14ac:dyDescent="0.25">
      <c r="A9427" s="9" t="s">
        <v>1071</v>
      </c>
      <c r="B9427" s="9" t="s">
        <v>30</v>
      </c>
      <c r="C9427" s="9" t="s">
        <v>29</v>
      </c>
      <c r="D9427" s="9" t="s">
        <v>27</v>
      </c>
      <c r="E9427" s="10">
        <v>0</v>
      </c>
      <c r="F9427" s="10">
        <v>0</v>
      </c>
      <c r="G9427" s="10">
        <v>0</v>
      </c>
      <c r="H9427" s="10">
        <v>1.04</v>
      </c>
      <c r="I9427" s="10">
        <v>-1.04</v>
      </c>
      <c r="J9427" s="10">
        <v>0</v>
      </c>
      <c r="K9427" s="10">
        <v>0</v>
      </c>
      <c r="L9427" s="10">
        <v>0</v>
      </c>
      <c r="M9427" s="10">
        <v>0</v>
      </c>
      <c r="N9427" s="10">
        <v>0</v>
      </c>
    </row>
    <row r="9428" spans="1:14" x14ac:dyDescent="0.25">
      <c r="A9428" s="9" t="s">
        <v>1071</v>
      </c>
      <c r="B9428" s="9" t="s">
        <v>31</v>
      </c>
      <c r="C9428" s="9" t="s">
        <v>29</v>
      </c>
      <c r="D9428" s="9" t="s">
        <v>27</v>
      </c>
      <c r="E9428" s="10">
        <v>0</v>
      </c>
      <c r="F9428" s="10">
        <v>0</v>
      </c>
      <c r="G9428" s="10">
        <v>0</v>
      </c>
      <c r="H9428" s="10">
        <v>6.95</v>
      </c>
      <c r="I9428" s="10">
        <v>-6.95</v>
      </c>
      <c r="J9428" s="10">
        <v>0</v>
      </c>
      <c r="K9428" s="10">
        <v>0</v>
      </c>
      <c r="L9428" s="10">
        <v>0</v>
      </c>
      <c r="M9428" s="10">
        <v>0</v>
      </c>
      <c r="N9428" s="10">
        <v>0</v>
      </c>
    </row>
    <row r="9429" spans="1:14" x14ac:dyDescent="0.25">
      <c r="A9429" s="9" t="s">
        <v>1071</v>
      </c>
      <c r="B9429" s="9" t="s">
        <v>36</v>
      </c>
      <c r="C9429" s="9" t="s">
        <v>29</v>
      </c>
      <c r="D9429" s="9" t="s">
        <v>27</v>
      </c>
      <c r="E9429" s="10">
        <v>0</v>
      </c>
      <c r="F9429" s="10">
        <v>0</v>
      </c>
      <c r="G9429" s="10">
        <v>0</v>
      </c>
      <c r="H9429" s="10">
        <v>77.91</v>
      </c>
      <c r="I9429" s="10">
        <v>-77.91</v>
      </c>
      <c r="J9429" s="10">
        <v>0</v>
      </c>
      <c r="K9429" s="10">
        <v>0</v>
      </c>
      <c r="L9429" s="10">
        <v>0</v>
      </c>
      <c r="M9429" s="10">
        <v>0</v>
      </c>
      <c r="N9429" s="10">
        <v>0</v>
      </c>
    </row>
    <row r="9430" spans="1:14" x14ac:dyDescent="0.25">
      <c r="A9430" s="9" t="s">
        <v>1071</v>
      </c>
      <c r="B9430" s="9" t="s">
        <v>37</v>
      </c>
      <c r="C9430" s="9" t="s">
        <v>29</v>
      </c>
      <c r="D9430" s="9" t="s">
        <v>27</v>
      </c>
      <c r="E9430" s="10">
        <v>0</v>
      </c>
      <c r="F9430" s="10">
        <v>0</v>
      </c>
      <c r="G9430" s="10">
        <v>0</v>
      </c>
      <c r="H9430" s="10">
        <v>180.18</v>
      </c>
      <c r="I9430" s="10">
        <v>-180.18</v>
      </c>
      <c r="J9430" s="10">
        <v>0</v>
      </c>
      <c r="K9430" s="10">
        <v>0</v>
      </c>
      <c r="L9430" s="10">
        <v>0</v>
      </c>
      <c r="M9430" s="10">
        <v>0</v>
      </c>
      <c r="N9430" s="10">
        <v>0</v>
      </c>
    </row>
    <row r="9431" spans="1:14" x14ac:dyDescent="0.25">
      <c r="A9431" s="9" t="s">
        <v>1071</v>
      </c>
      <c r="B9431" s="9" t="s">
        <v>346</v>
      </c>
      <c r="C9431" s="9" t="s">
        <v>33</v>
      </c>
      <c r="D9431" s="9" t="s">
        <v>27</v>
      </c>
      <c r="E9431" s="10">
        <v>2851.67</v>
      </c>
      <c r="F9431" s="10">
        <v>0</v>
      </c>
      <c r="G9431" s="10">
        <v>2851.67</v>
      </c>
      <c r="H9431" s="10">
        <v>3348.81</v>
      </c>
      <c r="I9431" s="10">
        <v>-497.13999999999987</v>
      </c>
      <c r="J9431" s="10">
        <v>18</v>
      </c>
      <c r="K9431" s="10">
        <v>0</v>
      </c>
      <c r="L9431" s="10">
        <v>18</v>
      </c>
      <c r="M9431" s="10">
        <v>21.138000000000002</v>
      </c>
      <c r="N9431" s="10">
        <v>-3.1380000000000017</v>
      </c>
    </row>
    <row r="9432" spans="1:14" x14ac:dyDescent="0.25">
      <c r="A9432" s="9" t="s">
        <v>1071</v>
      </c>
      <c r="B9432" s="9" t="s">
        <v>347</v>
      </c>
      <c r="C9432" s="9" t="s">
        <v>33</v>
      </c>
      <c r="D9432" s="9" t="s">
        <v>27</v>
      </c>
      <c r="E9432" s="10">
        <v>9059.64</v>
      </c>
      <c r="F9432" s="10">
        <v>0</v>
      </c>
      <c r="G9432" s="10">
        <v>9059.64</v>
      </c>
      <c r="H9432" s="10">
        <v>10639.05</v>
      </c>
      <c r="I9432" s="10">
        <v>-1579.4099999999999</v>
      </c>
      <c r="J9432" s="10">
        <v>18</v>
      </c>
      <c r="K9432" s="10">
        <v>0</v>
      </c>
      <c r="L9432" s="10">
        <v>18</v>
      </c>
      <c r="M9432" s="10">
        <v>21.138000000000002</v>
      </c>
      <c r="N9432" s="10">
        <v>-3.1380000000000017</v>
      </c>
    </row>
    <row r="9433" spans="1:14" x14ac:dyDescent="0.25">
      <c r="A9433" s="9" t="s">
        <v>1071</v>
      </c>
      <c r="B9433" s="9" t="s">
        <v>348</v>
      </c>
      <c r="C9433" s="9" t="s">
        <v>33</v>
      </c>
      <c r="D9433" s="9" t="s">
        <v>27</v>
      </c>
      <c r="E9433" s="10">
        <v>9103.74</v>
      </c>
      <c r="F9433" s="10">
        <v>0</v>
      </c>
      <c r="G9433" s="10">
        <v>9103.74</v>
      </c>
      <c r="H9433" s="10">
        <v>10690.82</v>
      </c>
      <c r="I9433" s="10">
        <v>-1587.08</v>
      </c>
      <c r="J9433" s="10">
        <v>108</v>
      </c>
      <c r="K9433" s="10">
        <v>0</v>
      </c>
      <c r="L9433" s="10">
        <v>108</v>
      </c>
      <c r="M9433" s="10">
        <v>126.828</v>
      </c>
      <c r="N9433" s="10">
        <v>-18.828000000000003</v>
      </c>
    </row>
    <row r="9434" spans="1:14" x14ac:dyDescent="0.25">
      <c r="A9434" s="9" t="s">
        <v>1071</v>
      </c>
      <c r="B9434" s="9" t="s">
        <v>177</v>
      </c>
      <c r="C9434" s="9" t="s">
        <v>39</v>
      </c>
      <c r="D9434" s="9" t="s">
        <v>58</v>
      </c>
      <c r="E9434" s="10">
        <v>-496015.85</v>
      </c>
      <c r="F9434" s="10">
        <v>0</v>
      </c>
      <c r="G9434" s="10">
        <v>-496015.85</v>
      </c>
      <c r="H9434" s="10">
        <v>-496015.85</v>
      </c>
      <c r="I9434" s="10">
        <v>0</v>
      </c>
      <c r="J9434" s="10">
        <v>-21138</v>
      </c>
      <c r="K9434" s="10">
        <v>0</v>
      </c>
      <c r="L9434" s="10">
        <v>-21138</v>
      </c>
      <c r="M9434" s="10">
        <v>-21138</v>
      </c>
      <c r="N9434" s="10">
        <v>0</v>
      </c>
    </row>
    <row r="9435" spans="1:14" x14ac:dyDescent="0.25">
      <c r="A9435" s="9" t="s">
        <v>1071</v>
      </c>
      <c r="B9435" s="9" t="s">
        <v>75</v>
      </c>
      <c r="C9435" s="9" t="s">
        <v>42</v>
      </c>
      <c r="D9435" s="9" t="s">
        <v>58</v>
      </c>
      <c r="E9435" s="10">
        <v>410198.88</v>
      </c>
      <c r="F9435" s="10">
        <v>417192.38</v>
      </c>
      <c r="G9435" s="10">
        <v>-6993.5</v>
      </c>
      <c r="H9435" s="10">
        <v>417192.38</v>
      </c>
      <c r="I9435" s="10">
        <v>-6993.5</v>
      </c>
      <c r="J9435" s="10">
        <v>21615</v>
      </c>
      <c r="K9435" s="10">
        <v>21983.52</v>
      </c>
      <c r="L9435" s="10">
        <v>-368.52000000000044</v>
      </c>
      <c r="M9435" s="10">
        <v>21983.52</v>
      </c>
      <c r="N9435" s="10">
        <v>-368.52000000000044</v>
      </c>
    </row>
    <row r="9436" spans="1:14" x14ac:dyDescent="0.25">
      <c r="A9436" s="9" t="s">
        <v>1071</v>
      </c>
      <c r="B9436" s="9" t="s">
        <v>763</v>
      </c>
      <c r="C9436" s="9" t="s">
        <v>42</v>
      </c>
      <c r="D9436" s="9" t="s">
        <v>43</v>
      </c>
      <c r="E9436" s="10">
        <v>10866.53</v>
      </c>
      <c r="F9436" s="10">
        <v>10634.107843137255</v>
      </c>
      <c r="G9436" s="10">
        <v>232.4221568627454</v>
      </c>
      <c r="H9436" s="10">
        <v>10846.79</v>
      </c>
      <c r="I9436" s="10">
        <v>19.739999999999782</v>
      </c>
      <c r="J9436" s="10">
        <v>21600</v>
      </c>
      <c r="K9436" s="10">
        <v>21138</v>
      </c>
      <c r="L9436" s="10">
        <v>462</v>
      </c>
      <c r="M9436" s="10">
        <v>21560.76</v>
      </c>
      <c r="N9436" s="10">
        <v>39.240000000001601</v>
      </c>
    </row>
    <row r="9437" spans="1:14" x14ac:dyDescent="0.25">
      <c r="A9437" s="9" t="s">
        <v>1071</v>
      </c>
      <c r="B9437" s="9" t="s">
        <v>350</v>
      </c>
      <c r="C9437" s="9" t="s">
        <v>42</v>
      </c>
      <c r="D9437" s="9" t="s">
        <v>43</v>
      </c>
      <c r="E9437" s="10">
        <v>40041.35</v>
      </c>
      <c r="F9437" s="10">
        <v>40056.507462686568</v>
      </c>
      <c r="G9437" s="10">
        <v>-15.157462686569488</v>
      </c>
      <c r="H9437" s="10">
        <v>40256.79</v>
      </c>
      <c r="I9437" s="10">
        <v>-215.44000000000233</v>
      </c>
      <c r="J9437" s="10">
        <v>21130</v>
      </c>
      <c r="K9437" s="10">
        <v>21138</v>
      </c>
      <c r="L9437" s="10">
        <v>-8</v>
      </c>
      <c r="M9437" s="10">
        <v>21243.69</v>
      </c>
      <c r="N9437" s="10">
        <v>-113.68999999999869</v>
      </c>
    </row>
    <row r="9438" spans="1:14" x14ac:dyDescent="0.25">
      <c r="A9438" s="9" t="s">
        <v>1071</v>
      </c>
      <c r="B9438" s="9" t="s">
        <v>355</v>
      </c>
      <c r="C9438" s="9" t="s">
        <v>42</v>
      </c>
      <c r="D9438" s="9" t="s">
        <v>53</v>
      </c>
      <c r="E9438" s="10">
        <v>3282.12</v>
      </c>
      <c r="F9438" s="10">
        <v>2775.1</v>
      </c>
      <c r="G9438" s="10">
        <v>507.02</v>
      </c>
      <c r="H9438" s="10">
        <v>2775.1</v>
      </c>
      <c r="I9438" s="10">
        <v>507.02</v>
      </c>
      <c r="J9438" s="10">
        <v>250</v>
      </c>
      <c r="K9438" s="10">
        <v>211.38</v>
      </c>
      <c r="L9438" s="10">
        <v>38.620000000000005</v>
      </c>
      <c r="M9438" s="10">
        <v>211.38</v>
      </c>
      <c r="N9438" s="10">
        <v>38.620000000000005</v>
      </c>
    </row>
    <row r="9439" spans="1:14" x14ac:dyDescent="0.25">
      <c r="A9439" s="9" t="s">
        <v>1072</v>
      </c>
      <c r="B9439" s="9" t="s">
        <v>25</v>
      </c>
      <c r="C9439" s="9" t="s">
        <v>26</v>
      </c>
      <c r="D9439" s="9" t="s">
        <v>27</v>
      </c>
      <c r="E9439" s="10">
        <v>11105.26</v>
      </c>
      <c r="F9439" s="10">
        <v>0</v>
      </c>
      <c r="G9439" s="10">
        <v>11105.26</v>
      </c>
      <c r="H9439" s="10">
        <v>0</v>
      </c>
      <c r="I9439" s="10">
        <v>11105.26</v>
      </c>
      <c r="J9439" s="10">
        <v>0</v>
      </c>
      <c r="K9439" s="10">
        <v>0</v>
      </c>
      <c r="L9439" s="10">
        <v>0</v>
      </c>
      <c r="M9439" s="10">
        <v>0</v>
      </c>
      <c r="N9439" s="10">
        <v>0</v>
      </c>
    </row>
    <row r="9440" spans="1:14" x14ac:dyDescent="0.25">
      <c r="A9440" s="9" t="s">
        <v>1072</v>
      </c>
      <c r="B9440" s="9" t="s">
        <v>28</v>
      </c>
      <c r="C9440" s="9" t="s">
        <v>29</v>
      </c>
      <c r="D9440" s="9" t="s">
        <v>27</v>
      </c>
      <c r="E9440" s="10">
        <v>12.55</v>
      </c>
      <c r="F9440" s="10">
        <v>0</v>
      </c>
      <c r="G9440" s="10">
        <v>12.55</v>
      </c>
      <c r="H9440" s="10">
        <v>12.71</v>
      </c>
      <c r="I9440" s="10">
        <v>-0.16000000000000014</v>
      </c>
      <c r="J9440" s="10">
        <v>0</v>
      </c>
      <c r="K9440" s="10">
        <v>0</v>
      </c>
      <c r="L9440" s="10">
        <v>0</v>
      </c>
      <c r="M9440" s="10">
        <v>0</v>
      </c>
      <c r="N9440" s="10">
        <v>0</v>
      </c>
    </row>
    <row r="9441" spans="1:14" x14ac:dyDescent="0.25">
      <c r="A9441" s="9" t="s">
        <v>1072</v>
      </c>
      <c r="B9441" s="9" t="s">
        <v>31</v>
      </c>
      <c r="C9441" s="9" t="s">
        <v>29</v>
      </c>
      <c r="D9441" s="9" t="s">
        <v>27</v>
      </c>
      <c r="E9441" s="10">
        <v>1967.09</v>
      </c>
      <c r="F9441" s="10">
        <v>0</v>
      </c>
      <c r="G9441" s="10">
        <v>1967.09</v>
      </c>
      <c r="H9441" s="10">
        <v>1992.91</v>
      </c>
      <c r="I9441" s="10">
        <v>-25.820000000000164</v>
      </c>
      <c r="J9441" s="10">
        <v>0</v>
      </c>
      <c r="K9441" s="10">
        <v>0</v>
      </c>
      <c r="L9441" s="10">
        <v>0</v>
      </c>
      <c r="M9441" s="10">
        <v>0</v>
      </c>
      <c r="N9441" s="10">
        <v>0</v>
      </c>
    </row>
    <row r="9442" spans="1:14" x14ac:dyDescent="0.25">
      <c r="A9442" s="9" t="s">
        <v>1072</v>
      </c>
      <c r="B9442" s="9" t="s">
        <v>32</v>
      </c>
      <c r="C9442" s="9" t="s">
        <v>33</v>
      </c>
      <c r="D9442" s="9" t="s">
        <v>27</v>
      </c>
      <c r="E9442" s="10">
        <v>3114.21</v>
      </c>
      <c r="F9442" s="10">
        <v>0</v>
      </c>
      <c r="G9442" s="10">
        <v>3114.21</v>
      </c>
      <c r="H9442" s="10">
        <v>3633.47</v>
      </c>
      <c r="I9442" s="10">
        <v>-519.25999999999976</v>
      </c>
      <c r="J9442" s="10">
        <v>8.83</v>
      </c>
      <c r="K9442" s="10">
        <v>0</v>
      </c>
      <c r="L9442" s="10">
        <v>8.83</v>
      </c>
      <c r="M9442" s="10">
        <v>10.302</v>
      </c>
      <c r="N9442" s="10">
        <v>-1.4719999999999995</v>
      </c>
    </row>
    <row r="9443" spans="1:14" x14ac:dyDescent="0.25">
      <c r="A9443" s="9" t="s">
        <v>1072</v>
      </c>
      <c r="B9443" s="9" t="s">
        <v>34</v>
      </c>
      <c r="C9443" s="9" t="s">
        <v>33</v>
      </c>
      <c r="D9443" s="9" t="s">
        <v>27</v>
      </c>
      <c r="E9443" s="10">
        <v>10705.24</v>
      </c>
      <c r="F9443" s="10">
        <v>0</v>
      </c>
      <c r="G9443" s="10">
        <v>10705.24</v>
      </c>
      <c r="H9443" s="10">
        <v>12490.21</v>
      </c>
      <c r="I9443" s="10">
        <v>-1784.9699999999993</v>
      </c>
      <c r="J9443" s="10">
        <v>8.83</v>
      </c>
      <c r="K9443" s="10">
        <v>0</v>
      </c>
      <c r="L9443" s="10">
        <v>8.83</v>
      </c>
      <c r="M9443" s="10">
        <v>10.302</v>
      </c>
      <c r="N9443" s="10">
        <v>-1.4719999999999995</v>
      </c>
    </row>
    <row r="9444" spans="1:14" x14ac:dyDescent="0.25">
      <c r="A9444" s="9" t="s">
        <v>1072</v>
      </c>
      <c r="B9444" s="9" t="s">
        <v>35</v>
      </c>
      <c r="C9444" s="9" t="s">
        <v>33</v>
      </c>
      <c r="D9444" s="9" t="s">
        <v>27</v>
      </c>
      <c r="E9444" s="10">
        <v>11582.4</v>
      </c>
      <c r="F9444" s="10">
        <v>0</v>
      </c>
      <c r="G9444" s="10">
        <v>11582.4</v>
      </c>
      <c r="H9444" s="10">
        <v>13513.31</v>
      </c>
      <c r="I9444" s="10">
        <v>-1930.9099999999999</v>
      </c>
      <c r="J9444" s="10">
        <v>185.43</v>
      </c>
      <c r="K9444" s="10">
        <v>0</v>
      </c>
      <c r="L9444" s="10">
        <v>185.43</v>
      </c>
      <c r="M9444" s="10">
        <v>216.34299999999999</v>
      </c>
      <c r="N9444" s="10">
        <v>-30.912999999999982</v>
      </c>
    </row>
    <row r="9445" spans="1:14" x14ac:dyDescent="0.25">
      <c r="A9445" s="9" t="s">
        <v>1072</v>
      </c>
      <c r="B9445" s="9" t="s">
        <v>37</v>
      </c>
      <c r="C9445" s="9" t="s">
        <v>29</v>
      </c>
      <c r="D9445" s="9" t="s">
        <v>27</v>
      </c>
      <c r="E9445" s="10">
        <v>50959.06</v>
      </c>
      <c r="F9445" s="10">
        <v>0</v>
      </c>
      <c r="G9445" s="10">
        <v>50959.06</v>
      </c>
      <c r="H9445" s="10">
        <v>51627.8</v>
      </c>
      <c r="I9445" s="10">
        <v>-668.74000000000524</v>
      </c>
      <c r="J9445" s="10">
        <v>0</v>
      </c>
      <c r="K9445" s="10">
        <v>0</v>
      </c>
      <c r="L9445" s="10">
        <v>0</v>
      </c>
      <c r="M9445" s="10">
        <v>0</v>
      </c>
      <c r="N9445" s="10">
        <v>0</v>
      </c>
    </row>
    <row r="9446" spans="1:14" x14ac:dyDescent="0.25">
      <c r="A9446" s="9" t="s">
        <v>1072</v>
      </c>
      <c r="B9446" s="9" t="s">
        <v>335</v>
      </c>
      <c r="C9446" s="9" t="s">
        <v>39</v>
      </c>
      <c r="D9446" s="9" t="s">
        <v>40</v>
      </c>
      <c r="E9446" s="10">
        <v>-1132350.5900000001</v>
      </c>
      <c r="F9446" s="10">
        <v>0</v>
      </c>
      <c r="G9446" s="10">
        <v>-1132350.5900000001</v>
      </c>
      <c r="H9446" s="10">
        <v>-1132350.5900000001</v>
      </c>
      <c r="I9446" s="10">
        <v>0</v>
      </c>
      <c r="J9446" s="10">
        <v>-6696.3329999999996</v>
      </c>
      <c r="K9446" s="10">
        <v>0</v>
      </c>
      <c r="L9446" s="10">
        <v>-6696.3329999999996</v>
      </c>
      <c r="M9446" s="10">
        <v>-6696.3329999999996</v>
      </c>
      <c r="N9446" s="10">
        <v>0</v>
      </c>
    </row>
    <row r="9447" spans="1:14" x14ac:dyDescent="0.25">
      <c r="A9447" s="9" t="s">
        <v>1072</v>
      </c>
      <c r="B9447" s="9" t="s">
        <v>92</v>
      </c>
      <c r="C9447" s="9" t="s">
        <v>42</v>
      </c>
      <c r="D9447" s="9" t="s">
        <v>43</v>
      </c>
      <c r="E9447" s="10">
        <v>46.82</v>
      </c>
      <c r="F9447" s="10">
        <v>0</v>
      </c>
      <c r="G9447" s="10">
        <v>46.82</v>
      </c>
      <c r="H9447" s="10">
        <v>0</v>
      </c>
      <c r="I9447" s="10">
        <v>46.82</v>
      </c>
      <c r="J9447" s="10">
        <v>550</v>
      </c>
      <c r="K9447" s="10">
        <v>0</v>
      </c>
      <c r="L9447" s="10">
        <v>550</v>
      </c>
      <c r="M9447" s="10">
        <v>0</v>
      </c>
      <c r="N9447" s="10">
        <v>550</v>
      </c>
    </row>
    <row r="9448" spans="1:14" x14ac:dyDescent="0.25">
      <c r="A9448" s="9" t="s">
        <v>1072</v>
      </c>
      <c r="B9448" s="9" t="s">
        <v>336</v>
      </c>
      <c r="C9448" s="9" t="s">
        <v>42</v>
      </c>
      <c r="D9448" s="9" t="s">
        <v>43</v>
      </c>
      <c r="E9448" s="10">
        <v>5554.58</v>
      </c>
      <c r="F9448" s="10">
        <v>5530.9064039408868</v>
      </c>
      <c r="G9448" s="10">
        <v>23.673596059113152</v>
      </c>
      <c r="H9448" s="10">
        <v>5613.87</v>
      </c>
      <c r="I9448" s="10">
        <v>-59.289999999999964</v>
      </c>
      <c r="J9448" s="10">
        <v>80700</v>
      </c>
      <c r="K9448" s="10">
        <v>80355.996059113299</v>
      </c>
      <c r="L9448" s="10">
        <v>344.00394088670146</v>
      </c>
      <c r="M9448" s="10">
        <v>81561.335999999996</v>
      </c>
      <c r="N9448" s="10">
        <v>-861.33599999999569</v>
      </c>
    </row>
    <row r="9449" spans="1:14" x14ac:dyDescent="0.25">
      <c r="A9449" s="9" t="s">
        <v>1072</v>
      </c>
      <c r="B9449" s="9" t="s">
        <v>80</v>
      </c>
      <c r="C9449" s="9" t="s">
        <v>42</v>
      </c>
      <c r="D9449" s="9" t="s">
        <v>43</v>
      </c>
      <c r="E9449" s="10">
        <v>7788.32</v>
      </c>
      <c r="F9449" s="10">
        <v>7841.4029850746265</v>
      </c>
      <c r="G9449" s="10">
        <v>-53.082985074626777</v>
      </c>
      <c r="H9449" s="10">
        <v>7880.61</v>
      </c>
      <c r="I9449" s="10">
        <v>-92.289999999999964</v>
      </c>
      <c r="J9449" s="10">
        <v>6651</v>
      </c>
      <c r="K9449" s="10">
        <v>6696.333333333333</v>
      </c>
      <c r="L9449" s="10">
        <v>-45.33333333333303</v>
      </c>
      <c r="M9449" s="10">
        <v>6729.8149999999996</v>
      </c>
      <c r="N9449" s="10">
        <v>-78.8149999999996</v>
      </c>
    </row>
    <row r="9450" spans="1:14" x14ac:dyDescent="0.25">
      <c r="A9450" s="9" t="s">
        <v>1072</v>
      </c>
      <c r="B9450" s="9" t="s">
        <v>337</v>
      </c>
      <c r="C9450" s="9" t="s">
        <v>42</v>
      </c>
      <c r="D9450" s="9" t="s">
        <v>43</v>
      </c>
      <c r="E9450" s="10">
        <v>14011.94</v>
      </c>
      <c r="F9450" s="10">
        <v>13952.206896551725</v>
      </c>
      <c r="G9450" s="10">
        <v>59.73310344827587</v>
      </c>
      <c r="H9450" s="10">
        <v>14161.49</v>
      </c>
      <c r="I9450" s="10">
        <v>-149.54999999999927</v>
      </c>
      <c r="J9450" s="10">
        <v>80700</v>
      </c>
      <c r="K9450" s="10">
        <v>80355.996059113299</v>
      </c>
      <c r="L9450" s="10">
        <v>344.00394088670146</v>
      </c>
      <c r="M9450" s="10">
        <v>81561.335999999996</v>
      </c>
      <c r="N9450" s="10">
        <v>-861.33599999999569</v>
      </c>
    </row>
    <row r="9451" spans="1:14" x14ac:dyDescent="0.25">
      <c r="A9451" s="9" t="s">
        <v>1072</v>
      </c>
      <c r="B9451" s="9" t="s">
        <v>338</v>
      </c>
      <c r="C9451" s="9" t="s">
        <v>42</v>
      </c>
      <c r="D9451" s="9" t="s">
        <v>43</v>
      </c>
      <c r="E9451" s="10">
        <v>21136.32</v>
      </c>
      <c r="F9451" s="10">
        <v>20712.56435643564</v>
      </c>
      <c r="G9451" s="10">
        <v>423.75564356436007</v>
      </c>
      <c r="H9451" s="10">
        <v>20919.689999999999</v>
      </c>
      <c r="I9451" s="10">
        <v>216.63000000000102</v>
      </c>
      <c r="J9451" s="10">
        <v>82000</v>
      </c>
      <c r="K9451" s="10">
        <v>80355.996039603953</v>
      </c>
      <c r="L9451" s="10">
        <v>1644.0039603960468</v>
      </c>
      <c r="M9451" s="10">
        <v>81159.555999999997</v>
      </c>
      <c r="N9451" s="10">
        <v>840.44400000000314</v>
      </c>
    </row>
    <row r="9452" spans="1:14" x14ac:dyDescent="0.25">
      <c r="A9452" s="9" t="s">
        <v>1072</v>
      </c>
      <c r="B9452" s="9" t="s">
        <v>339</v>
      </c>
      <c r="C9452" s="9" t="s">
        <v>42</v>
      </c>
      <c r="D9452" s="9" t="s">
        <v>43</v>
      </c>
      <c r="E9452" s="10">
        <v>23313.42</v>
      </c>
      <c r="F9452" s="10">
        <v>23128.059113300493</v>
      </c>
      <c r="G9452" s="10">
        <v>185.3608866995055</v>
      </c>
      <c r="H9452" s="10">
        <v>23474.98</v>
      </c>
      <c r="I9452" s="10">
        <v>-161.56000000000131</v>
      </c>
      <c r="J9452" s="10">
        <v>81000</v>
      </c>
      <c r="K9452" s="10">
        <v>80355.996059113299</v>
      </c>
      <c r="L9452" s="10">
        <v>644.00394088670146</v>
      </c>
      <c r="M9452" s="10">
        <v>81561.335999999996</v>
      </c>
      <c r="N9452" s="10">
        <v>-561.33599999999569</v>
      </c>
    </row>
    <row r="9453" spans="1:14" x14ac:dyDescent="0.25">
      <c r="A9453" s="9" t="s">
        <v>1072</v>
      </c>
      <c r="B9453" s="9" t="s">
        <v>340</v>
      </c>
      <c r="C9453" s="9" t="s">
        <v>42</v>
      </c>
      <c r="D9453" s="9" t="s">
        <v>43</v>
      </c>
      <c r="E9453" s="10">
        <v>55338.52</v>
      </c>
      <c r="F9453" s="10">
        <v>55110.817733990145</v>
      </c>
      <c r="G9453" s="10">
        <v>227.70226600985188</v>
      </c>
      <c r="H9453" s="10">
        <v>55937.48</v>
      </c>
      <c r="I9453" s="10">
        <v>-598.9600000000064</v>
      </c>
      <c r="J9453" s="10">
        <v>6724</v>
      </c>
      <c r="K9453" s="10">
        <v>6696.3330049261085</v>
      </c>
      <c r="L9453" s="10">
        <v>27.666995073891485</v>
      </c>
      <c r="M9453" s="10">
        <v>6796.7780000000002</v>
      </c>
      <c r="N9453" s="10">
        <v>-72.778000000000247</v>
      </c>
    </row>
    <row r="9454" spans="1:14" x14ac:dyDescent="0.25">
      <c r="A9454" s="9" t="s">
        <v>1072</v>
      </c>
      <c r="B9454" s="9" t="s">
        <v>341</v>
      </c>
      <c r="C9454" s="9" t="s">
        <v>42</v>
      </c>
      <c r="D9454" s="9" t="s">
        <v>43</v>
      </c>
      <c r="E9454" s="10">
        <v>57585.24</v>
      </c>
      <c r="F9454" s="10">
        <v>56156.792079207924</v>
      </c>
      <c r="G9454" s="10">
        <v>1428.447920792074</v>
      </c>
      <c r="H9454" s="10">
        <v>56718.36</v>
      </c>
      <c r="I9454" s="10">
        <v>866.87999999999738</v>
      </c>
      <c r="J9454" s="10">
        <v>82400</v>
      </c>
      <c r="K9454" s="10">
        <v>80355.996039603953</v>
      </c>
      <c r="L9454" s="10">
        <v>2044.0039603960468</v>
      </c>
      <c r="M9454" s="10">
        <v>81159.555999999997</v>
      </c>
      <c r="N9454" s="10">
        <v>1240.4440000000031</v>
      </c>
    </row>
    <row r="9455" spans="1:14" x14ac:dyDescent="0.25">
      <c r="A9455" s="9" t="s">
        <v>1072</v>
      </c>
      <c r="B9455" s="9" t="s">
        <v>342</v>
      </c>
      <c r="C9455" s="9" t="s">
        <v>42</v>
      </c>
      <c r="D9455" s="9" t="s">
        <v>43</v>
      </c>
      <c r="E9455" s="10">
        <v>66270.179999999993</v>
      </c>
      <c r="F9455" s="10">
        <v>65432.275862068956</v>
      </c>
      <c r="G9455" s="10">
        <v>837.90413793103653</v>
      </c>
      <c r="H9455" s="10">
        <v>66413.759999999995</v>
      </c>
      <c r="I9455" s="10">
        <v>-143.58000000000175</v>
      </c>
      <c r="J9455" s="10">
        <v>81385</v>
      </c>
      <c r="K9455" s="10">
        <v>80355.996059113299</v>
      </c>
      <c r="L9455" s="10">
        <v>1029.0039408867015</v>
      </c>
      <c r="M9455" s="10">
        <v>81561.335999999996</v>
      </c>
      <c r="N9455" s="10">
        <v>-176.33599999999569</v>
      </c>
    </row>
    <row r="9456" spans="1:14" x14ac:dyDescent="0.25">
      <c r="A9456" s="9" t="s">
        <v>1072</v>
      </c>
      <c r="B9456" s="9" t="s">
        <v>343</v>
      </c>
      <c r="C9456" s="9" t="s">
        <v>42</v>
      </c>
      <c r="D9456" s="9" t="s">
        <v>43</v>
      </c>
      <c r="E9456" s="10">
        <v>429603.88</v>
      </c>
      <c r="F9456" s="10">
        <v>426736.1386138614</v>
      </c>
      <c r="G9456" s="10">
        <v>2867.7413861386012</v>
      </c>
      <c r="H9456" s="10">
        <v>431003.5</v>
      </c>
      <c r="I9456" s="10">
        <v>-1399.6199999999953</v>
      </c>
      <c r="J9456" s="10">
        <v>80896</v>
      </c>
      <c r="K9456" s="10">
        <v>80355.996039603953</v>
      </c>
      <c r="L9456" s="10">
        <v>540.00396039604675</v>
      </c>
      <c r="M9456" s="10">
        <v>81159.555999999997</v>
      </c>
      <c r="N9456" s="10">
        <v>-263.55599999999686</v>
      </c>
    </row>
    <row r="9457" spans="1:14" x14ac:dyDescent="0.25">
      <c r="A9457" s="9" t="s">
        <v>1072</v>
      </c>
      <c r="B9457" s="9" t="s">
        <v>344</v>
      </c>
      <c r="C9457" s="9" t="s">
        <v>42</v>
      </c>
      <c r="D9457" s="9" t="s">
        <v>53</v>
      </c>
      <c r="E9457" s="10">
        <v>358198.38</v>
      </c>
      <c r="F9457" s="10">
        <v>361093.75124378107</v>
      </c>
      <c r="G9457" s="10">
        <v>-2895.3712437810609</v>
      </c>
      <c r="H9457" s="10">
        <v>362899.22</v>
      </c>
      <c r="I9457" s="10">
        <v>-4700.8399999999674</v>
      </c>
      <c r="J9457" s="10">
        <v>4752.8100000000004</v>
      </c>
      <c r="K9457" s="10">
        <v>4791.2258706467655</v>
      </c>
      <c r="L9457" s="10">
        <v>-38.415870646765143</v>
      </c>
      <c r="M9457" s="10">
        <v>4815.1819999999998</v>
      </c>
      <c r="N9457" s="10">
        <v>-62.371999999999389</v>
      </c>
    </row>
    <row r="9458" spans="1:14" x14ac:dyDescent="0.25">
      <c r="A9458" s="9" t="s">
        <v>1072</v>
      </c>
      <c r="B9458" s="9" t="s">
        <v>54</v>
      </c>
      <c r="C9458" s="9" t="s">
        <v>42</v>
      </c>
      <c r="D9458" s="9" t="s">
        <v>55</v>
      </c>
      <c r="E9458" s="10">
        <v>4057.18</v>
      </c>
      <c r="F9458" s="10">
        <v>3977.6176470588234</v>
      </c>
      <c r="G9458" s="10">
        <v>79.562352941176414</v>
      </c>
      <c r="H9458" s="10">
        <v>4057.17</v>
      </c>
      <c r="I9458" s="10">
        <v>9.9999999997635314E-3</v>
      </c>
      <c r="J9458" s="10">
        <v>737.66899999999998</v>
      </c>
      <c r="K9458" s="10">
        <v>723.20392156862749</v>
      </c>
      <c r="L9458" s="10">
        <v>14.46507843137249</v>
      </c>
      <c r="M9458" s="10">
        <v>737.66800000000001</v>
      </c>
      <c r="N9458" s="10">
        <v>9.9999999997635314E-4</v>
      </c>
    </row>
    <row r="9459" spans="1:14" x14ac:dyDescent="0.25">
      <c r="A9459" s="9" t="s">
        <v>1073</v>
      </c>
      <c r="B9459" s="9" t="s">
        <v>25</v>
      </c>
      <c r="C9459" s="9" t="s">
        <v>26</v>
      </c>
      <c r="D9459" s="9" t="s">
        <v>27</v>
      </c>
      <c r="E9459" s="10">
        <v>-1093</v>
      </c>
      <c r="F9459" s="10">
        <v>0</v>
      </c>
      <c r="G9459" s="10">
        <v>-1093</v>
      </c>
      <c r="H9459" s="10">
        <v>0</v>
      </c>
      <c r="I9459" s="10">
        <v>-1093</v>
      </c>
      <c r="J9459" s="10">
        <v>0</v>
      </c>
      <c r="K9459" s="10">
        <v>0</v>
      </c>
      <c r="L9459" s="10">
        <v>0</v>
      </c>
      <c r="M9459" s="10">
        <v>0</v>
      </c>
      <c r="N9459" s="10">
        <v>0</v>
      </c>
    </row>
    <row r="9460" spans="1:14" x14ac:dyDescent="0.25">
      <c r="A9460" s="9" t="s">
        <v>1073</v>
      </c>
      <c r="B9460" s="9" t="s">
        <v>28</v>
      </c>
      <c r="C9460" s="9" t="s">
        <v>29</v>
      </c>
      <c r="D9460" s="9" t="s">
        <v>27</v>
      </c>
      <c r="E9460" s="10">
        <v>0.3</v>
      </c>
      <c r="F9460" s="10">
        <v>0</v>
      </c>
      <c r="G9460" s="10">
        <v>0.3</v>
      </c>
      <c r="H9460" s="10">
        <v>0.28999999999999998</v>
      </c>
      <c r="I9460" s="10">
        <v>1.0000000000000009E-2</v>
      </c>
      <c r="J9460" s="10">
        <v>0</v>
      </c>
      <c r="K9460" s="10">
        <v>0</v>
      </c>
      <c r="L9460" s="10">
        <v>0</v>
      </c>
      <c r="M9460" s="10">
        <v>0</v>
      </c>
      <c r="N9460" s="10">
        <v>0</v>
      </c>
    </row>
    <row r="9461" spans="1:14" x14ac:dyDescent="0.25">
      <c r="A9461" s="9" t="s">
        <v>1073</v>
      </c>
      <c r="B9461" s="9" t="s">
        <v>30</v>
      </c>
      <c r="C9461" s="9" t="s">
        <v>29</v>
      </c>
      <c r="D9461" s="9" t="s">
        <v>27</v>
      </c>
      <c r="E9461" s="10">
        <v>6.96</v>
      </c>
      <c r="F9461" s="10">
        <v>0</v>
      </c>
      <c r="G9461" s="10">
        <v>6.96</v>
      </c>
      <c r="H9461" s="10">
        <v>6.82</v>
      </c>
      <c r="I9461" s="10">
        <v>0.13999999999999968</v>
      </c>
      <c r="J9461" s="10">
        <v>0</v>
      </c>
      <c r="K9461" s="10">
        <v>0</v>
      </c>
      <c r="L9461" s="10">
        <v>0</v>
      </c>
      <c r="M9461" s="10">
        <v>0</v>
      </c>
      <c r="N9461" s="10">
        <v>0</v>
      </c>
    </row>
    <row r="9462" spans="1:14" x14ac:dyDescent="0.25">
      <c r="A9462" s="9" t="s">
        <v>1073</v>
      </c>
      <c r="B9462" s="9" t="s">
        <v>31</v>
      </c>
      <c r="C9462" s="9" t="s">
        <v>29</v>
      </c>
      <c r="D9462" s="9" t="s">
        <v>27</v>
      </c>
      <c r="E9462" s="10">
        <v>46.72</v>
      </c>
      <c r="F9462" s="10">
        <v>0</v>
      </c>
      <c r="G9462" s="10">
        <v>46.72</v>
      </c>
      <c r="H9462" s="10">
        <v>45.8</v>
      </c>
      <c r="I9462" s="10">
        <v>0.92000000000000171</v>
      </c>
      <c r="J9462" s="10">
        <v>0</v>
      </c>
      <c r="K9462" s="10">
        <v>0</v>
      </c>
      <c r="L9462" s="10">
        <v>0</v>
      </c>
      <c r="M9462" s="10">
        <v>0</v>
      </c>
      <c r="N9462" s="10">
        <v>0</v>
      </c>
    </row>
    <row r="9463" spans="1:14" x14ac:dyDescent="0.25">
      <c r="A9463" s="9" t="s">
        <v>1073</v>
      </c>
      <c r="B9463" s="9" t="s">
        <v>32</v>
      </c>
      <c r="C9463" s="9" t="s">
        <v>33</v>
      </c>
      <c r="D9463" s="9" t="s">
        <v>27</v>
      </c>
      <c r="E9463" s="10">
        <v>88.17</v>
      </c>
      <c r="F9463" s="10">
        <v>0</v>
      </c>
      <c r="G9463" s="10">
        <v>88.17</v>
      </c>
      <c r="H9463" s="10">
        <v>120.63</v>
      </c>
      <c r="I9463" s="10">
        <v>-32.459999999999994</v>
      </c>
      <c r="J9463" s="10">
        <v>0.25</v>
      </c>
      <c r="K9463" s="10">
        <v>0</v>
      </c>
      <c r="L9463" s="10">
        <v>0.25</v>
      </c>
      <c r="M9463" s="10">
        <v>0.34200000000000003</v>
      </c>
      <c r="N9463" s="10">
        <v>-9.2000000000000026E-2</v>
      </c>
    </row>
    <row r="9464" spans="1:14" x14ac:dyDescent="0.25">
      <c r="A9464" s="9" t="s">
        <v>1073</v>
      </c>
      <c r="B9464" s="9" t="s">
        <v>34</v>
      </c>
      <c r="C9464" s="9" t="s">
        <v>33</v>
      </c>
      <c r="D9464" s="9" t="s">
        <v>27</v>
      </c>
      <c r="E9464" s="10">
        <v>303.08999999999997</v>
      </c>
      <c r="F9464" s="10">
        <v>0</v>
      </c>
      <c r="G9464" s="10">
        <v>303.08999999999997</v>
      </c>
      <c r="H9464" s="10">
        <v>414.67</v>
      </c>
      <c r="I9464" s="10">
        <v>-111.58000000000004</v>
      </c>
      <c r="J9464" s="10">
        <v>0.25</v>
      </c>
      <c r="K9464" s="10">
        <v>0</v>
      </c>
      <c r="L9464" s="10">
        <v>0.25</v>
      </c>
      <c r="M9464" s="10">
        <v>0.34200000000000003</v>
      </c>
      <c r="N9464" s="10">
        <v>-9.2000000000000026E-2</v>
      </c>
    </row>
    <row r="9465" spans="1:14" x14ac:dyDescent="0.25">
      <c r="A9465" s="9" t="s">
        <v>1073</v>
      </c>
      <c r="B9465" s="9" t="s">
        <v>35</v>
      </c>
      <c r="C9465" s="9" t="s">
        <v>33</v>
      </c>
      <c r="D9465" s="9" t="s">
        <v>27</v>
      </c>
      <c r="E9465" s="10">
        <v>327.93</v>
      </c>
      <c r="F9465" s="10">
        <v>0</v>
      </c>
      <c r="G9465" s="10">
        <v>327.93</v>
      </c>
      <c r="H9465" s="10">
        <v>448.65</v>
      </c>
      <c r="I9465" s="10">
        <v>-120.71999999999997</v>
      </c>
      <c r="J9465" s="10">
        <v>5.25</v>
      </c>
      <c r="K9465" s="10">
        <v>0</v>
      </c>
      <c r="L9465" s="10">
        <v>5.25</v>
      </c>
      <c r="M9465" s="10">
        <v>7.1829999999999998</v>
      </c>
      <c r="N9465" s="10">
        <v>-1.9329999999999998</v>
      </c>
    </row>
    <row r="9466" spans="1:14" x14ac:dyDescent="0.25">
      <c r="A9466" s="9" t="s">
        <v>1073</v>
      </c>
      <c r="B9466" s="9" t="s">
        <v>36</v>
      </c>
      <c r="C9466" s="9" t="s">
        <v>29</v>
      </c>
      <c r="D9466" s="9" t="s">
        <v>27</v>
      </c>
      <c r="E9466" s="10">
        <v>523.41</v>
      </c>
      <c r="F9466" s="10">
        <v>0</v>
      </c>
      <c r="G9466" s="10">
        <v>523.41</v>
      </c>
      <c r="H9466" s="10">
        <v>513.16</v>
      </c>
      <c r="I9466" s="10">
        <v>10.25</v>
      </c>
      <c r="J9466" s="10">
        <v>0</v>
      </c>
      <c r="K9466" s="10">
        <v>0</v>
      </c>
      <c r="L9466" s="10">
        <v>0</v>
      </c>
      <c r="M9466" s="10">
        <v>0</v>
      </c>
      <c r="N9466" s="10">
        <v>0</v>
      </c>
    </row>
    <row r="9467" spans="1:14" x14ac:dyDescent="0.25">
      <c r="A9467" s="9" t="s">
        <v>1073</v>
      </c>
      <c r="B9467" s="9" t="s">
        <v>37</v>
      </c>
      <c r="C9467" s="9" t="s">
        <v>29</v>
      </c>
      <c r="D9467" s="9" t="s">
        <v>27</v>
      </c>
      <c r="E9467" s="10">
        <v>1210.3900000000001</v>
      </c>
      <c r="F9467" s="10">
        <v>0</v>
      </c>
      <c r="G9467" s="10">
        <v>1210.3900000000001</v>
      </c>
      <c r="H9467" s="10">
        <v>1186.68</v>
      </c>
      <c r="I9467" s="10">
        <v>23.710000000000036</v>
      </c>
      <c r="J9467" s="10">
        <v>0</v>
      </c>
      <c r="K9467" s="10">
        <v>0</v>
      </c>
      <c r="L9467" s="10">
        <v>0</v>
      </c>
      <c r="M9467" s="10">
        <v>0</v>
      </c>
      <c r="N9467" s="10">
        <v>0</v>
      </c>
    </row>
    <row r="9468" spans="1:14" x14ac:dyDescent="0.25">
      <c r="A9468" s="9" t="s">
        <v>1073</v>
      </c>
      <c r="B9468" s="9" t="s">
        <v>842</v>
      </c>
      <c r="C9468" s="9" t="s">
        <v>39</v>
      </c>
      <c r="D9468" s="9" t="s">
        <v>40</v>
      </c>
      <c r="E9468" s="10">
        <v>-31053.21</v>
      </c>
      <c r="F9468" s="10">
        <v>0</v>
      </c>
      <c r="G9468" s="10">
        <v>-31053.21</v>
      </c>
      <c r="H9468" s="10">
        <v>-31053.200000000001</v>
      </c>
      <c r="I9468" s="10">
        <v>-9.9999999983992893E-3</v>
      </c>
      <c r="J9468" s="10">
        <v>-307.83300000000003</v>
      </c>
      <c r="K9468" s="10">
        <v>0</v>
      </c>
      <c r="L9468" s="10">
        <v>-307.83300000000003</v>
      </c>
      <c r="M9468" s="10">
        <v>-307.83300000000003</v>
      </c>
      <c r="N9468" s="10">
        <v>0</v>
      </c>
    </row>
    <row r="9469" spans="1:14" x14ac:dyDescent="0.25">
      <c r="A9469" s="9" t="s">
        <v>1073</v>
      </c>
      <c r="B9469" s="9" t="s">
        <v>92</v>
      </c>
      <c r="C9469" s="9" t="s">
        <v>42</v>
      </c>
      <c r="D9469" s="9" t="s">
        <v>43</v>
      </c>
      <c r="E9469" s="10">
        <v>104.53</v>
      </c>
      <c r="F9469" s="10">
        <v>52.405940594059409</v>
      </c>
      <c r="G9469" s="10">
        <v>52.124059405940592</v>
      </c>
      <c r="H9469" s="10">
        <v>52.93</v>
      </c>
      <c r="I9469" s="10">
        <v>51.6</v>
      </c>
      <c r="J9469" s="10">
        <v>1228</v>
      </c>
      <c r="K9469" s="10">
        <v>615.66633663366338</v>
      </c>
      <c r="L9469" s="10">
        <v>612.33366336633662</v>
      </c>
      <c r="M9469" s="10">
        <v>621.82299999999998</v>
      </c>
      <c r="N9469" s="10">
        <v>606.17700000000002</v>
      </c>
    </row>
    <row r="9470" spans="1:14" x14ac:dyDescent="0.25">
      <c r="A9470" s="9" t="s">
        <v>1073</v>
      </c>
      <c r="B9470" s="9" t="s">
        <v>235</v>
      </c>
      <c r="C9470" s="9" t="s">
        <v>42</v>
      </c>
      <c r="D9470" s="9" t="s">
        <v>43</v>
      </c>
      <c r="E9470" s="10">
        <v>110.4</v>
      </c>
      <c r="F9470" s="10">
        <v>106.19900497512438</v>
      </c>
      <c r="G9470" s="10">
        <v>4.200995024875624</v>
      </c>
      <c r="H9470" s="10">
        <v>106.73</v>
      </c>
      <c r="I9470" s="10">
        <v>3.6700000000000017</v>
      </c>
      <c r="J9470" s="10">
        <v>320</v>
      </c>
      <c r="K9470" s="10">
        <v>307.83283582089553</v>
      </c>
      <c r="L9470" s="10">
        <v>12.167164179104475</v>
      </c>
      <c r="M9470" s="10">
        <v>309.37200000000001</v>
      </c>
      <c r="N9470" s="10">
        <v>10.627999999999986</v>
      </c>
    </row>
    <row r="9471" spans="1:14" x14ac:dyDescent="0.25">
      <c r="A9471" s="9" t="s">
        <v>1073</v>
      </c>
      <c r="B9471" s="9" t="s">
        <v>843</v>
      </c>
      <c r="C9471" s="9" t="s">
        <v>42</v>
      </c>
      <c r="D9471" s="9" t="s">
        <v>43</v>
      </c>
      <c r="E9471" s="10">
        <v>368.06</v>
      </c>
      <c r="F9471" s="10">
        <v>348.62068965517244</v>
      </c>
      <c r="G9471" s="10">
        <v>19.439310344827561</v>
      </c>
      <c r="H9471" s="10">
        <v>353.85</v>
      </c>
      <c r="I9471" s="10">
        <v>14.20999999999998</v>
      </c>
      <c r="J9471" s="10">
        <v>1950</v>
      </c>
      <c r="K9471" s="10">
        <v>1846.9980295566502</v>
      </c>
      <c r="L9471" s="10">
        <v>103.00197044334982</v>
      </c>
      <c r="M9471" s="10">
        <v>1874.703</v>
      </c>
      <c r="N9471" s="10">
        <v>75.297000000000025</v>
      </c>
    </row>
    <row r="9472" spans="1:14" x14ac:dyDescent="0.25">
      <c r="A9472" s="9" t="s">
        <v>1073</v>
      </c>
      <c r="B9472" s="9" t="s">
        <v>221</v>
      </c>
      <c r="C9472" s="9" t="s">
        <v>42</v>
      </c>
      <c r="D9472" s="9" t="s">
        <v>43</v>
      </c>
      <c r="E9472" s="10">
        <v>943.23</v>
      </c>
      <c r="F9472" s="10">
        <v>888.85294117647061</v>
      </c>
      <c r="G9472" s="10">
        <v>54.37705882352941</v>
      </c>
      <c r="H9472" s="10">
        <v>906.63</v>
      </c>
      <c r="I9472" s="10">
        <v>36.600000000000023</v>
      </c>
      <c r="J9472" s="10">
        <v>1960</v>
      </c>
      <c r="K9472" s="10">
        <v>1846.9980392156865</v>
      </c>
      <c r="L9472" s="10">
        <v>113.0019607843135</v>
      </c>
      <c r="M9472" s="10">
        <v>1883.9380000000001</v>
      </c>
      <c r="N9472" s="10">
        <v>76.061999999999898</v>
      </c>
    </row>
    <row r="9473" spans="1:14" x14ac:dyDescent="0.25">
      <c r="A9473" s="9" t="s">
        <v>1073</v>
      </c>
      <c r="B9473" s="9" t="s">
        <v>225</v>
      </c>
      <c r="C9473" s="9" t="s">
        <v>42</v>
      </c>
      <c r="D9473" s="9" t="s">
        <v>43</v>
      </c>
      <c r="E9473" s="10">
        <v>1040.6400000000001</v>
      </c>
      <c r="F9473" s="10">
        <v>985.66502463054189</v>
      </c>
      <c r="G9473" s="10">
        <v>54.974975369458207</v>
      </c>
      <c r="H9473" s="10">
        <v>1000.45</v>
      </c>
      <c r="I9473" s="10">
        <v>40.190000000000055</v>
      </c>
      <c r="J9473" s="10">
        <v>1950</v>
      </c>
      <c r="K9473" s="10">
        <v>1846.9980295566502</v>
      </c>
      <c r="L9473" s="10">
        <v>103.00197044334982</v>
      </c>
      <c r="M9473" s="10">
        <v>1874.703</v>
      </c>
      <c r="N9473" s="10">
        <v>75.297000000000025</v>
      </c>
    </row>
    <row r="9474" spans="1:14" x14ac:dyDescent="0.25">
      <c r="A9474" s="9" t="s">
        <v>1073</v>
      </c>
      <c r="B9474" s="9" t="s">
        <v>226</v>
      </c>
      <c r="C9474" s="9" t="s">
        <v>42</v>
      </c>
      <c r="D9474" s="9" t="s">
        <v>43</v>
      </c>
      <c r="E9474" s="10">
        <v>1529.19</v>
      </c>
      <c r="F9474" s="10">
        <v>1448.4137931034484</v>
      </c>
      <c r="G9474" s="10">
        <v>80.776206896551685</v>
      </c>
      <c r="H9474" s="10">
        <v>1470.14</v>
      </c>
      <c r="I9474" s="10">
        <v>59.049999999999955</v>
      </c>
      <c r="J9474" s="10">
        <v>1950</v>
      </c>
      <c r="K9474" s="10">
        <v>1846.9980295566502</v>
      </c>
      <c r="L9474" s="10">
        <v>103.00197044334982</v>
      </c>
      <c r="M9474" s="10">
        <v>1874.703</v>
      </c>
      <c r="N9474" s="10">
        <v>75.297000000000025</v>
      </c>
    </row>
    <row r="9475" spans="1:14" x14ac:dyDescent="0.25">
      <c r="A9475" s="9" t="s">
        <v>1073</v>
      </c>
      <c r="B9475" s="9" t="s">
        <v>228</v>
      </c>
      <c r="C9475" s="9" t="s">
        <v>42</v>
      </c>
      <c r="D9475" s="9" t="s">
        <v>43</v>
      </c>
      <c r="E9475" s="10">
        <v>1583.77</v>
      </c>
      <c r="F9475" s="10">
        <v>1503.9704433497536</v>
      </c>
      <c r="G9475" s="10">
        <v>79.799556650246359</v>
      </c>
      <c r="H9475" s="10">
        <v>1526.53</v>
      </c>
      <c r="I9475" s="10">
        <v>57.240000000000009</v>
      </c>
      <c r="J9475" s="10">
        <v>1945</v>
      </c>
      <c r="K9475" s="10">
        <v>1846.9980295566502</v>
      </c>
      <c r="L9475" s="10">
        <v>98.001970443349819</v>
      </c>
      <c r="M9475" s="10">
        <v>1874.703</v>
      </c>
      <c r="N9475" s="10">
        <v>70.297000000000025</v>
      </c>
    </row>
    <row r="9476" spans="1:14" x14ac:dyDescent="0.25">
      <c r="A9476" s="9" t="s">
        <v>1073</v>
      </c>
      <c r="B9476" s="9" t="s">
        <v>233</v>
      </c>
      <c r="C9476" s="9" t="s">
        <v>42</v>
      </c>
      <c r="D9476" s="9" t="s">
        <v>43</v>
      </c>
      <c r="E9476" s="10">
        <v>2106</v>
      </c>
      <c r="F9476" s="10">
        <v>1994.7586206896551</v>
      </c>
      <c r="G9476" s="10">
        <v>111.24137931034488</v>
      </c>
      <c r="H9476" s="10">
        <v>2024.68</v>
      </c>
      <c r="I9476" s="10">
        <v>81.319999999999936</v>
      </c>
      <c r="J9476" s="10">
        <v>325</v>
      </c>
      <c r="K9476" s="10">
        <v>307.83251231527095</v>
      </c>
      <c r="L9476" s="10">
        <v>17.167487684729053</v>
      </c>
      <c r="M9476" s="10">
        <v>312.45</v>
      </c>
      <c r="N9476" s="10">
        <v>12.550000000000011</v>
      </c>
    </row>
    <row r="9477" spans="1:14" x14ac:dyDescent="0.25">
      <c r="A9477" s="9" t="s">
        <v>1073</v>
      </c>
      <c r="B9477" s="9" t="s">
        <v>229</v>
      </c>
      <c r="C9477" s="9" t="s">
        <v>42</v>
      </c>
      <c r="D9477" s="9" t="s">
        <v>43</v>
      </c>
      <c r="E9477" s="10">
        <v>3293.8</v>
      </c>
      <c r="F9477" s="10">
        <v>3176.8358208955224</v>
      </c>
      <c r="G9477" s="10">
        <v>116.96417910447781</v>
      </c>
      <c r="H9477" s="10">
        <v>3192.72</v>
      </c>
      <c r="I9477" s="10">
        <v>101.08000000000038</v>
      </c>
      <c r="J9477" s="10">
        <v>1915</v>
      </c>
      <c r="K9477" s="10">
        <v>1846.9980099502486</v>
      </c>
      <c r="L9477" s="10">
        <v>68.001990049751385</v>
      </c>
      <c r="M9477" s="10">
        <v>1856.2329999999999</v>
      </c>
      <c r="N9477" s="10">
        <v>58.767000000000053</v>
      </c>
    </row>
    <row r="9478" spans="1:14" x14ac:dyDescent="0.25">
      <c r="A9478" s="9" t="s">
        <v>1073</v>
      </c>
      <c r="B9478" s="9" t="s">
        <v>88</v>
      </c>
      <c r="C9478" s="9" t="s">
        <v>42</v>
      </c>
      <c r="D9478" s="9" t="s">
        <v>43</v>
      </c>
      <c r="E9478" s="10">
        <v>10249.4</v>
      </c>
      <c r="F9478" s="10">
        <v>9808.6138613861403</v>
      </c>
      <c r="G9478" s="10">
        <v>440.78613861385929</v>
      </c>
      <c r="H9478" s="10">
        <v>9906.7000000000007</v>
      </c>
      <c r="I9478" s="10">
        <v>342.69999999999891</v>
      </c>
      <c r="J9478" s="10">
        <v>1930</v>
      </c>
      <c r="K9478" s="10">
        <v>1846.9980198019803</v>
      </c>
      <c r="L9478" s="10">
        <v>83.001980198019737</v>
      </c>
      <c r="M9478" s="10">
        <v>1865.4680000000001</v>
      </c>
      <c r="N9478" s="10">
        <v>64.531999999999925</v>
      </c>
    </row>
    <row r="9479" spans="1:14" x14ac:dyDescent="0.25">
      <c r="A9479" s="9" t="s">
        <v>1073</v>
      </c>
      <c r="B9479" s="9" t="s">
        <v>230</v>
      </c>
      <c r="C9479" s="9" t="s">
        <v>42</v>
      </c>
      <c r="D9479" s="9" t="s">
        <v>53</v>
      </c>
      <c r="E9479" s="10">
        <v>8216.9699999999993</v>
      </c>
      <c r="F9479" s="10">
        <v>7643.6616915422883</v>
      </c>
      <c r="G9479" s="10">
        <v>573.30830845771106</v>
      </c>
      <c r="H9479" s="10">
        <v>7681.88</v>
      </c>
      <c r="I9479" s="10">
        <v>535.08999999999924</v>
      </c>
      <c r="J9479" s="10">
        <v>1420</v>
      </c>
      <c r="K9479" s="10">
        <v>1385.2487562189056</v>
      </c>
      <c r="L9479" s="10">
        <v>34.751243781094445</v>
      </c>
      <c r="M9479" s="10">
        <v>1392.175</v>
      </c>
      <c r="N9479" s="10">
        <v>27.825000000000045</v>
      </c>
    </row>
    <row r="9480" spans="1:14" x14ac:dyDescent="0.25">
      <c r="A9480" s="9" t="s">
        <v>1073</v>
      </c>
      <c r="B9480" s="9" t="s">
        <v>54</v>
      </c>
      <c r="C9480" s="9" t="s">
        <v>42</v>
      </c>
      <c r="D9480" s="9" t="s">
        <v>55</v>
      </c>
      <c r="E9480" s="10">
        <v>93.25</v>
      </c>
      <c r="F9480" s="10">
        <v>91.421568627450981</v>
      </c>
      <c r="G9480" s="10">
        <v>1.8284313725490193</v>
      </c>
      <c r="H9480" s="10">
        <v>93.25</v>
      </c>
      <c r="I9480" s="10">
        <v>0</v>
      </c>
      <c r="J9480" s="10">
        <v>16.954999999999998</v>
      </c>
      <c r="K9480" s="10">
        <v>16.622549019607842</v>
      </c>
      <c r="L9480" s="10">
        <v>0.33245098039215648</v>
      </c>
      <c r="M9480" s="10">
        <v>16.954999999999998</v>
      </c>
      <c r="N9480" s="10">
        <v>0</v>
      </c>
    </row>
    <row r="9481" spans="1:14" x14ac:dyDescent="0.25">
      <c r="A9481" s="9" t="s">
        <v>1074</v>
      </c>
      <c r="B9481" s="9" t="s">
        <v>25</v>
      </c>
      <c r="C9481" s="9" t="s">
        <v>26</v>
      </c>
      <c r="D9481" s="9" t="s">
        <v>27</v>
      </c>
      <c r="E9481" s="10">
        <v>-13326.65</v>
      </c>
      <c r="F9481" s="10">
        <v>0</v>
      </c>
      <c r="G9481" s="10">
        <v>-13326.65</v>
      </c>
      <c r="H9481" s="10">
        <v>0</v>
      </c>
      <c r="I9481" s="10">
        <v>-13326.65</v>
      </c>
      <c r="J9481" s="10">
        <v>0</v>
      </c>
      <c r="K9481" s="10">
        <v>0</v>
      </c>
      <c r="L9481" s="10">
        <v>0</v>
      </c>
      <c r="M9481" s="10">
        <v>0</v>
      </c>
      <c r="N9481" s="10">
        <v>0</v>
      </c>
    </row>
    <row r="9482" spans="1:14" x14ac:dyDescent="0.25">
      <c r="A9482" s="9" t="s">
        <v>1074</v>
      </c>
      <c r="B9482" s="9" t="s">
        <v>28</v>
      </c>
      <c r="C9482" s="9" t="s">
        <v>29</v>
      </c>
      <c r="D9482" s="9" t="s">
        <v>27</v>
      </c>
      <c r="E9482" s="10">
        <v>4.3600000000000003</v>
      </c>
      <c r="F9482" s="10">
        <v>0</v>
      </c>
      <c r="G9482" s="10">
        <v>4.3600000000000003</v>
      </c>
      <c r="H9482" s="10">
        <v>4.28</v>
      </c>
      <c r="I9482" s="10">
        <v>8.0000000000000071E-2</v>
      </c>
      <c r="J9482" s="10">
        <v>0</v>
      </c>
      <c r="K9482" s="10">
        <v>0</v>
      </c>
      <c r="L9482" s="10">
        <v>0</v>
      </c>
      <c r="M9482" s="10">
        <v>0</v>
      </c>
      <c r="N9482" s="10">
        <v>0</v>
      </c>
    </row>
    <row r="9483" spans="1:14" x14ac:dyDescent="0.25">
      <c r="A9483" s="9" t="s">
        <v>1074</v>
      </c>
      <c r="B9483" s="9" t="s">
        <v>30</v>
      </c>
      <c r="C9483" s="9" t="s">
        <v>29</v>
      </c>
      <c r="D9483" s="9" t="s">
        <v>27</v>
      </c>
      <c r="E9483" s="10">
        <v>101.77</v>
      </c>
      <c r="F9483" s="10">
        <v>0</v>
      </c>
      <c r="G9483" s="10">
        <v>101.77</v>
      </c>
      <c r="H9483" s="10">
        <v>99.77</v>
      </c>
      <c r="I9483" s="10">
        <v>2</v>
      </c>
      <c r="J9483" s="10">
        <v>0</v>
      </c>
      <c r="K9483" s="10">
        <v>0</v>
      </c>
      <c r="L9483" s="10">
        <v>0</v>
      </c>
      <c r="M9483" s="10">
        <v>0</v>
      </c>
      <c r="N9483" s="10">
        <v>0</v>
      </c>
    </row>
    <row r="9484" spans="1:14" x14ac:dyDescent="0.25">
      <c r="A9484" s="9" t="s">
        <v>1074</v>
      </c>
      <c r="B9484" s="9" t="s">
        <v>31</v>
      </c>
      <c r="C9484" s="9" t="s">
        <v>29</v>
      </c>
      <c r="D9484" s="9" t="s">
        <v>27</v>
      </c>
      <c r="E9484" s="10">
        <v>683.3</v>
      </c>
      <c r="F9484" s="10">
        <v>0</v>
      </c>
      <c r="G9484" s="10">
        <v>683.3</v>
      </c>
      <c r="H9484" s="10">
        <v>669.85</v>
      </c>
      <c r="I9484" s="10">
        <v>13.449999999999932</v>
      </c>
      <c r="J9484" s="10">
        <v>0</v>
      </c>
      <c r="K9484" s="10">
        <v>0</v>
      </c>
      <c r="L9484" s="10">
        <v>0</v>
      </c>
      <c r="M9484" s="10">
        <v>0</v>
      </c>
      <c r="N9484" s="10">
        <v>0</v>
      </c>
    </row>
    <row r="9485" spans="1:14" x14ac:dyDescent="0.25">
      <c r="A9485" s="9" t="s">
        <v>1074</v>
      </c>
      <c r="B9485" s="9" t="s">
        <v>32</v>
      </c>
      <c r="C9485" s="9" t="s">
        <v>33</v>
      </c>
      <c r="D9485" s="9" t="s">
        <v>27</v>
      </c>
      <c r="E9485" s="10">
        <v>1911.55</v>
      </c>
      <c r="F9485" s="10">
        <v>0</v>
      </c>
      <c r="G9485" s="10">
        <v>1911.55</v>
      </c>
      <c r="H9485" s="10">
        <v>1221.4100000000001</v>
      </c>
      <c r="I9485" s="10">
        <v>690.13999999999987</v>
      </c>
      <c r="J9485" s="10">
        <v>5.42</v>
      </c>
      <c r="K9485" s="10">
        <v>0</v>
      </c>
      <c r="L9485" s="10">
        <v>5.42</v>
      </c>
      <c r="M9485" s="10">
        <v>3.4630000000000001</v>
      </c>
      <c r="N9485" s="10">
        <v>1.9569999999999999</v>
      </c>
    </row>
    <row r="9486" spans="1:14" x14ac:dyDescent="0.25">
      <c r="A9486" s="9" t="s">
        <v>1074</v>
      </c>
      <c r="B9486" s="9" t="s">
        <v>34</v>
      </c>
      <c r="C9486" s="9" t="s">
        <v>33</v>
      </c>
      <c r="D9486" s="9" t="s">
        <v>27</v>
      </c>
      <c r="E9486" s="10">
        <v>6571.05</v>
      </c>
      <c r="F9486" s="10">
        <v>0</v>
      </c>
      <c r="G9486" s="10">
        <v>6571.05</v>
      </c>
      <c r="H9486" s="10">
        <v>4198.6400000000003</v>
      </c>
      <c r="I9486" s="10">
        <v>2372.41</v>
      </c>
      <c r="J9486" s="10">
        <v>5.42</v>
      </c>
      <c r="K9486" s="10">
        <v>0</v>
      </c>
      <c r="L9486" s="10">
        <v>5.42</v>
      </c>
      <c r="M9486" s="10">
        <v>3.4630000000000001</v>
      </c>
      <c r="N9486" s="10">
        <v>1.9569999999999999</v>
      </c>
    </row>
    <row r="9487" spans="1:14" x14ac:dyDescent="0.25">
      <c r="A9487" s="9" t="s">
        <v>1074</v>
      </c>
      <c r="B9487" s="9" t="s">
        <v>35</v>
      </c>
      <c r="C9487" s="9" t="s">
        <v>33</v>
      </c>
      <c r="D9487" s="9" t="s">
        <v>27</v>
      </c>
      <c r="E9487" s="10">
        <v>7109.47</v>
      </c>
      <c r="F9487" s="10">
        <v>0</v>
      </c>
      <c r="G9487" s="10">
        <v>7109.47</v>
      </c>
      <c r="H9487" s="10">
        <v>4542.55</v>
      </c>
      <c r="I9487" s="10">
        <v>2566.92</v>
      </c>
      <c r="J9487" s="10">
        <v>113.82</v>
      </c>
      <c r="K9487" s="10">
        <v>0</v>
      </c>
      <c r="L9487" s="10">
        <v>113.82</v>
      </c>
      <c r="M9487" s="10">
        <v>72.724999999999994</v>
      </c>
      <c r="N9487" s="10">
        <v>41.094999999999999</v>
      </c>
    </row>
    <row r="9488" spans="1:14" x14ac:dyDescent="0.25">
      <c r="A9488" s="9" t="s">
        <v>1074</v>
      </c>
      <c r="B9488" s="9" t="s">
        <v>36</v>
      </c>
      <c r="C9488" s="9" t="s">
        <v>29</v>
      </c>
      <c r="D9488" s="9" t="s">
        <v>27</v>
      </c>
      <c r="E9488" s="10">
        <v>7655.45</v>
      </c>
      <c r="F9488" s="10">
        <v>0</v>
      </c>
      <c r="G9488" s="10">
        <v>7655.45</v>
      </c>
      <c r="H9488" s="10">
        <v>7504.8</v>
      </c>
      <c r="I9488" s="10">
        <v>150.64999999999964</v>
      </c>
      <c r="J9488" s="10">
        <v>0</v>
      </c>
      <c r="K9488" s="10">
        <v>0</v>
      </c>
      <c r="L9488" s="10">
        <v>0</v>
      </c>
      <c r="M9488" s="10">
        <v>0</v>
      </c>
      <c r="N9488" s="10">
        <v>0</v>
      </c>
    </row>
    <row r="9489" spans="1:14" x14ac:dyDescent="0.25">
      <c r="A9489" s="9" t="s">
        <v>1074</v>
      </c>
      <c r="B9489" s="9" t="s">
        <v>37</v>
      </c>
      <c r="C9489" s="9" t="s">
        <v>29</v>
      </c>
      <c r="D9489" s="9" t="s">
        <v>27</v>
      </c>
      <c r="E9489" s="10">
        <v>17703.29</v>
      </c>
      <c r="F9489" s="10">
        <v>0</v>
      </c>
      <c r="G9489" s="10">
        <v>17703.29</v>
      </c>
      <c r="H9489" s="10">
        <v>17354.91</v>
      </c>
      <c r="I9489" s="10">
        <v>348.38000000000102</v>
      </c>
      <c r="J9489" s="10">
        <v>0</v>
      </c>
      <c r="K9489" s="10">
        <v>0</v>
      </c>
      <c r="L9489" s="10">
        <v>0</v>
      </c>
      <c r="M9489" s="10">
        <v>0</v>
      </c>
      <c r="N9489" s="10">
        <v>0</v>
      </c>
    </row>
    <row r="9490" spans="1:14" x14ac:dyDescent="0.25">
      <c r="A9490" s="9" t="s">
        <v>1074</v>
      </c>
      <c r="B9490" s="9" t="s">
        <v>239</v>
      </c>
      <c r="C9490" s="9" t="s">
        <v>39</v>
      </c>
      <c r="D9490" s="9" t="s">
        <v>40</v>
      </c>
      <c r="E9490" s="10">
        <v>-444195.46</v>
      </c>
      <c r="F9490" s="10">
        <v>0</v>
      </c>
      <c r="G9490" s="10">
        <v>-444195.46</v>
      </c>
      <c r="H9490" s="10">
        <v>-444195.48</v>
      </c>
      <c r="I9490" s="10">
        <v>1.9999999960418791E-2</v>
      </c>
      <c r="J9490" s="10">
        <v>-2251</v>
      </c>
      <c r="K9490" s="10">
        <v>0</v>
      </c>
      <c r="L9490" s="10">
        <v>-2251</v>
      </c>
      <c r="M9490" s="10">
        <v>-2251</v>
      </c>
      <c r="N9490" s="10">
        <v>0</v>
      </c>
    </row>
    <row r="9491" spans="1:14" x14ac:dyDescent="0.25">
      <c r="A9491" s="9" t="s">
        <v>1074</v>
      </c>
      <c r="B9491" s="9" t="s">
        <v>92</v>
      </c>
      <c r="C9491" s="9" t="s">
        <v>42</v>
      </c>
      <c r="D9491" s="9" t="s">
        <v>43</v>
      </c>
      <c r="E9491" s="10">
        <v>224.38</v>
      </c>
      <c r="F9491" s="10">
        <v>191.60396039603961</v>
      </c>
      <c r="G9491" s="10">
        <v>32.776039603960385</v>
      </c>
      <c r="H9491" s="10">
        <v>193.52</v>
      </c>
      <c r="I9491" s="10">
        <v>30.859999999999985</v>
      </c>
      <c r="J9491" s="10">
        <v>2636</v>
      </c>
      <c r="K9491" s="10">
        <v>2251</v>
      </c>
      <c r="L9491" s="10">
        <v>385</v>
      </c>
      <c r="M9491" s="10">
        <v>2273.5100000000002</v>
      </c>
      <c r="N9491" s="10">
        <v>362.48999999999978</v>
      </c>
    </row>
    <row r="9492" spans="1:14" x14ac:dyDescent="0.25">
      <c r="A9492" s="9" t="s">
        <v>1074</v>
      </c>
      <c r="B9492" s="9" t="s">
        <v>80</v>
      </c>
      <c r="C9492" s="9" t="s">
        <v>42</v>
      </c>
      <c r="D9492" s="9" t="s">
        <v>43</v>
      </c>
      <c r="E9492" s="10">
        <v>2648.8</v>
      </c>
      <c r="F9492" s="10">
        <v>2635.9203980099501</v>
      </c>
      <c r="G9492" s="10">
        <v>12.879601990050105</v>
      </c>
      <c r="H9492" s="10">
        <v>2649.1</v>
      </c>
      <c r="I9492" s="10">
        <v>-0.29999999999972715</v>
      </c>
      <c r="J9492" s="10">
        <v>2262</v>
      </c>
      <c r="K9492" s="10">
        <v>2251</v>
      </c>
      <c r="L9492" s="10">
        <v>11</v>
      </c>
      <c r="M9492" s="10">
        <v>2262.2550000000001</v>
      </c>
      <c r="N9492" s="10">
        <v>-0.25500000000010914</v>
      </c>
    </row>
    <row r="9493" spans="1:14" x14ac:dyDescent="0.25">
      <c r="A9493" s="9" t="s">
        <v>1074</v>
      </c>
      <c r="B9493" s="9" t="s">
        <v>241</v>
      </c>
      <c r="C9493" s="9" t="s">
        <v>42</v>
      </c>
      <c r="D9493" s="9" t="s">
        <v>43</v>
      </c>
      <c r="E9493" s="10">
        <v>5134</v>
      </c>
      <c r="F9493" s="10">
        <v>5098.5123152709357</v>
      </c>
      <c r="G9493" s="10">
        <v>35.487684729064313</v>
      </c>
      <c r="H9493" s="10">
        <v>5174.99</v>
      </c>
      <c r="I9493" s="10">
        <v>-40.989999999999782</v>
      </c>
      <c r="J9493" s="10">
        <v>27200</v>
      </c>
      <c r="K9493" s="10">
        <v>27012</v>
      </c>
      <c r="L9493" s="10">
        <v>188</v>
      </c>
      <c r="M9493" s="10">
        <v>27417.18</v>
      </c>
      <c r="N9493" s="10">
        <v>-217.18000000000029</v>
      </c>
    </row>
    <row r="9494" spans="1:14" x14ac:dyDescent="0.25">
      <c r="A9494" s="9" t="s">
        <v>1074</v>
      </c>
      <c r="B9494" s="9" t="s">
        <v>221</v>
      </c>
      <c r="C9494" s="9" t="s">
        <v>42</v>
      </c>
      <c r="D9494" s="9" t="s">
        <v>43</v>
      </c>
      <c r="E9494" s="10">
        <v>13060.85</v>
      </c>
      <c r="F9494" s="10">
        <v>12999.254901960785</v>
      </c>
      <c r="G9494" s="10">
        <v>61.595098039215372</v>
      </c>
      <c r="H9494" s="10">
        <v>13259.24</v>
      </c>
      <c r="I9494" s="10">
        <v>-198.38999999999942</v>
      </c>
      <c r="J9494" s="10">
        <v>27140</v>
      </c>
      <c r="K9494" s="10">
        <v>27012</v>
      </c>
      <c r="L9494" s="10">
        <v>128</v>
      </c>
      <c r="M9494" s="10">
        <v>27552.240000000002</v>
      </c>
      <c r="N9494" s="10">
        <v>-412.2400000000016</v>
      </c>
    </row>
    <row r="9495" spans="1:14" x14ac:dyDescent="0.25">
      <c r="A9495" s="9" t="s">
        <v>1074</v>
      </c>
      <c r="B9495" s="9" t="s">
        <v>225</v>
      </c>
      <c r="C9495" s="9" t="s">
        <v>42</v>
      </c>
      <c r="D9495" s="9" t="s">
        <v>43</v>
      </c>
      <c r="E9495" s="10">
        <v>14515.56</v>
      </c>
      <c r="F9495" s="10">
        <v>14415.221674876848</v>
      </c>
      <c r="G9495" s="10">
        <v>100.33832512315166</v>
      </c>
      <c r="H9495" s="10">
        <v>14631.45</v>
      </c>
      <c r="I9495" s="10">
        <v>-115.89000000000124</v>
      </c>
      <c r="J9495" s="10">
        <v>27200</v>
      </c>
      <c r="K9495" s="10">
        <v>27012</v>
      </c>
      <c r="L9495" s="10">
        <v>188</v>
      </c>
      <c r="M9495" s="10">
        <v>27417.18</v>
      </c>
      <c r="N9495" s="10">
        <v>-217.18000000000029</v>
      </c>
    </row>
    <row r="9496" spans="1:14" x14ac:dyDescent="0.25">
      <c r="A9496" s="9" t="s">
        <v>1074</v>
      </c>
      <c r="B9496" s="9" t="s">
        <v>226</v>
      </c>
      <c r="C9496" s="9" t="s">
        <v>42</v>
      </c>
      <c r="D9496" s="9" t="s">
        <v>43</v>
      </c>
      <c r="E9496" s="10">
        <v>21330.240000000002</v>
      </c>
      <c r="F9496" s="10">
        <v>21182.807881773399</v>
      </c>
      <c r="G9496" s="10">
        <v>147.43211822660305</v>
      </c>
      <c r="H9496" s="10">
        <v>21500.55</v>
      </c>
      <c r="I9496" s="10">
        <v>-170.30999999999767</v>
      </c>
      <c r="J9496" s="10">
        <v>27200</v>
      </c>
      <c r="K9496" s="10">
        <v>27012</v>
      </c>
      <c r="L9496" s="10">
        <v>188</v>
      </c>
      <c r="M9496" s="10">
        <v>27417.18</v>
      </c>
      <c r="N9496" s="10">
        <v>-217.18000000000029</v>
      </c>
    </row>
    <row r="9497" spans="1:14" x14ac:dyDescent="0.25">
      <c r="A9497" s="9" t="s">
        <v>1074</v>
      </c>
      <c r="B9497" s="9" t="s">
        <v>228</v>
      </c>
      <c r="C9497" s="9" t="s">
        <v>42</v>
      </c>
      <c r="D9497" s="9" t="s">
        <v>43</v>
      </c>
      <c r="E9497" s="10">
        <v>22259.98</v>
      </c>
      <c r="F9497" s="10">
        <v>21995.330049261083</v>
      </c>
      <c r="G9497" s="10">
        <v>264.64995073891623</v>
      </c>
      <c r="H9497" s="10">
        <v>22325.26</v>
      </c>
      <c r="I9497" s="10">
        <v>-65.279999999998836</v>
      </c>
      <c r="J9497" s="10">
        <v>27337</v>
      </c>
      <c r="K9497" s="10">
        <v>27012</v>
      </c>
      <c r="L9497" s="10">
        <v>325</v>
      </c>
      <c r="M9497" s="10">
        <v>27417.18</v>
      </c>
      <c r="N9497" s="10">
        <v>-80.180000000000291</v>
      </c>
    </row>
    <row r="9498" spans="1:14" x14ac:dyDescent="0.25">
      <c r="A9498" s="9" t="s">
        <v>1074</v>
      </c>
      <c r="B9498" s="9" t="s">
        <v>227</v>
      </c>
      <c r="C9498" s="9" t="s">
        <v>42</v>
      </c>
      <c r="D9498" s="9" t="s">
        <v>43</v>
      </c>
      <c r="E9498" s="10">
        <v>23570.880000000001</v>
      </c>
      <c r="F9498" s="10">
        <v>23230.31527093596</v>
      </c>
      <c r="G9498" s="10">
        <v>340.56472906404088</v>
      </c>
      <c r="H9498" s="10">
        <v>23578.77</v>
      </c>
      <c r="I9498" s="10">
        <v>-7.8899999999994179</v>
      </c>
      <c r="J9498" s="10">
        <v>2284</v>
      </c>
      <c r="K9498" s="10">
        <v>2251</v>
      </c>
      <c r="L9498" s="10">
        <v>33</v>
      </c>
      <c r="M9498" s="10">
        <v>2284.7649999999999</v>
      </c>
      <c r="N9498" s="10">
        <v>-0.76499999999987267</v>
      </c>
    </row>
    <row r="9499" spans="1:14" x14ac:dyDescent="0.25">
      <c r="A9499" s="9" t="s">
        <v>1074</v>
      </c>
      <c r="B9499" s="9" t="s">
        <v>229</v>
      </c>
      <c r="C9499" s="9" t="s">
        <v>42</v>
      </c>
      <c r="D9499" s="9" t="s">
        <v>43</v>
      </c>
      <c r="E9499" s="10">
        <v>46672.2</v>
      </c>
      <c r="F9499" s="10">
        <v>46460.636815920399</v>
      </c>
      <c r="G9499" s="10">
        <v>211.5631840795977</v>
      </c>
      <c r="H9499" s="10">
        <v>46692.94</v>
      </c>
      <c r="I9499" s="10">
        <v>-20.740000000005239</v>
      </c>
      <c r="J9499" s="10">
        <v>27135</v>
      </c>
      <c r="K9499" s="10">
        <v>27012</v>
      </c>
      <c r="L9499" s="10">
        <v>123</v>
      </c>
      <c r="M9499" s="10">
        <v>27147.06</v>
      </c>
      <c r="N9499" s="10">
        <v>-12.06000000000131</v>
      </c>
    </row>
    <row r="9500" spans="1:14" x14ac:dyDescent="0.25">
      <c r="A9500" s="9" t="s">
        <v>1074</v>
      </c>
      <c r="B9500" s="9" t="s">
        <v>88</v>
      </c>
      <c r="C9500" s="9" t="s">
        <v>42</v>
      </c>
      <c r="D9500" s="9" t="s">
        <v>43</v>
      </c>
      <c r="E9500" s="10">
        <v>144819.24</v>
      </c>
      <c r="F9500" s="10">
        <v>143449.11881188117</v>
      </c>
      <c r="G9500" s="10">
        <v>1370.121188118821</v>
      </c>
      <c r="H9500" s="10">
        <v>144883.60999999999</v>
      </c>
      <c r="I9500" s="10">
        <v>-64.369999999995343</v>
      </c>
      <c r="J9500" s="10">
        <v>27270</v>
      </c>
      <c r="K9500" s="10">
        <v>27012</v>
      </c>
      <c r="L9500" s="10">
        <v>258</v>
      </c>
      <c r="M9500" s="10">
        <v>27282.12</v>
      </c>
      <c r="N9500" s="10">
        <v>-12.119999999998981</v>
      </c>
    </row>
    <row r="9501" spans="1:14" x14ac:dyDescent="0.25">
      <c r="A9501" s="9" t="s">
        <v>1074</v>
      </c>
      <c r="B9501" s="9" t="s">
        <v>230</v>
      </c>
      <c r="C9501" s="9" t="s">
        <v>42</v>
      </c>
      <c r="D9501" s="9" t="s">
        <v>53</v>
      </c>
      <c r="E9501" s="10">
        <v>120181.9</v>
      </c>
      <c r="F9501" s="10">
        <v>111787.05472636817</v>
      </c>
      <c r="G9501" s="10">
        <v>8394.8452736318286</v>
      </c>
      <c r="H9501" s="10">
        <v>112345.99</v>
      </c>
      <c r="I9501" s="10">
        <v>7835.9099999999889</v>
      </c>
      <c r="J9501" s="10">
        <v>20769</v>
      </c>
      <c r="K9501" s="10">
        <v>20258.999999999996</v>
      </c>
      <c r="L9501" s="10">
        <v>510.00000000000364</v>
      </c>
      <c r="M9501" s="10">
        <v>20360.294999999998</v>
      </c>
      <c r="N9501" s="10">
        <v>408.70500000000175</v>
      </c>
    </row>
    <row r="9502" spans="1:14" x14ac:dyDescent="0.25">
      <c r="A9502" s="9" t="s">
        <v>1074</v>
      </c>
      <c r="B9502" s="9" t="s">
        <v>54</v>
      </c>
      <c r="C9502" s="9" t="s">
        <v>42</v>
      </c>
      <c r="D9502" s="9" t="s">
        <v>55</v>
      </c>
      <c r="E9502" s="10">
        <v>1363.84</v>
      </c>
      <c r="F9502" s="10">
        <v>1337.0980392156862</v>
      </c>
      <c r="G9502" s="10">
        <v>26.741960784313733</v>
      </c>
      <c r="H9502" s="10">
        <v>1363.84</v>
      </c>
      <c r="I9502" s="10">
        <v>0</v>
      </c>
      <c r="J9502" s="10">
        <v>247.97</v>
      </c>
      <c r="K9502" s="10">
        <v>243.10784313725489</v>
      </c>
      <c r="L9502" s="10">
        <v>4.8621568627451097</v>
      </c>
      <c r="M9502" s="10">
        <v>247.97</v>
      </c>
      <c r="N9502" s="10">
        <v>0</v>
      </c>
    </row>
    <row r="9503" spans="1:14" x14ac:dyDescent="0.25">
      <c r="A9503" s="9" t="s">
        <v>1075</v>
      </c>
      <c r="B9503" s="9" t="s">
        <v>25</v>
      </c>
      <c r="C9503" s="9" t="s">
        <v>26</v>
      </c>
      <c r="D9503" s="9" t="s">
        <v>27</v>
      </c>
      <c r="E9503" s="10">
        <v>-3301.33</v>
      </c>
      <c r="F9503" s="10">
        <v>0</v>
      </c>
      <c r="G9503" s="10">
        <v>-3301.33</v>
      </c>
      <c r="H9503" s="10">
        <v>0</v>
      </c>
      <c r="I9503" s="10">
        <v>-3301.33</v>
      </c>
      <c r="J9503" s="10">
        <v>0</v>
      </c>
      <c r="K9503" s="10">
        <v>0</v>
      </c>
      <c r="L9503" s="10">
        <v>0</v>
      </c>
      <c r="M9503" s="10">
        <v>0</v>
      </c>
      <c r="N9503" s="10">
        <v>0</v>
      </c>
    </row>
    <row r="9504" spans="1:14" x14ac:dyDescent="0.25">
      <c r="A9504" s="9" t="s">
        <v>1075</v>
      </c>
      <c r="B9504" s="9" t="s">
        <v>28</v>
      </c>
      <c r="C9504" s="9" t="s">
        <v>29</v>
      </c>
      <c r="D9504" s="9" t="s">
        <v>27</v>
      </c>
      <c r="E9504" s="10">
        <v>2.48</v>
      </c>
      <c r="F9504" s="10">
        <v>0</v>
      </c>
      <c r="G9504" s="10">
        <v>2.48</v>
      </c>
      <c r="H9504" s="10">
        <v>2.4300000000000002</v>
      </c>
      <c r="I9504" s="10">
        <v>4.9999999999999822E-2</v>
      </c>
      <c r="J9504" s="10">
        <v>0</v>
      </c>
      <c r="K9504" s="10">
        <v>0</v>
      </c>
      <c r="L9504" s="10">
        <v>0</v>
      </c>
      <c r="M9504" s="10">
        <v>0</v>
      </c>
      <c r="N9504" s="10">
        <v>0</v>
      </c>
    </row>
    <row r="9505" spans="1:14" x14ac:dyDescent="0.25">
      <c r="A9505" s="9" t="s">
        <v>1075</v>
      </c>
      <c r="B9505" s="9" t="s">
        <v>30</v>
      </c>
      <c r="C9505" s="9" t="s">
        <v>29</v>
      </c>
      <c r="D9505" s="9" t="s">
        <v>27</v>
      </c>
      <c r="E9505" s="10">
        <v>57.87</v>
      </c>
      <c r="F9505" s="10">
        <v>0</v>
      </c>
      <c r="G9505" s="10">
        <v>57.87</v>
      </c>
      <c r="H9505" s="10">
        <v>56.73</v>
      </c>
      <c r="I9505" s="10">
        <v>1.1400000000000006</v>
      </c>
      <c r="J9505" s="10">
        <v>0</v>
      </c>
      <c r="K9505" s="10">
        <v>0</v>
      </c>
      <c r="L9505" s="10">
        <v>0</v>
      </c>
      <c r="M9505" s="10">
        <v>0</v>
      </c>
      <c r="N9505" s="10">
        <v>0</v>
      </c>
    </row>
    <row r="9506" spans="1:14" x14ac:dyDescent="0.25">
      <c r="A9506" s="9" t="s">
        <v>1075</v>
      </c>
      <c r="B9506" s="9" t="s">
        <v>31</v>
      </c>
      <c r="C9506" s="9" t="s">
        <v>29</v>
      </c>
      <c r="D9506" s="9" t="s">
        <v>27</v>
      </c>
      <c r="E9506" s="10">
        <v>388.58</v>
      </c>
      <c r="F9506" s="10">
        <v>0</v>
      </c>
      <c r="G9506" s="10">
        <v>388.58</v>
      </c>
      <c r="H9506" s="10">
        <v>380.9</v>
      </c>
      <c r="I9506" s="10">
        <v>7.6800000000000068</v>
      </c>
      <c r="J9506" s="10">
        <v>0</v>
      </c>
      <c r="K9506" s="10">
        <v>0</v>
      </c>
      <c r="L9506" s="10">
        <v>0</v>
      </c>
      <c r="M9506" s="10">
        <v>0</v>
      </c>
      <c r="N9506" s="10">
        <v>0</v>
      </c>
    </row>
    <row r="9507" spans="1:14" x14ac:dyDescent="0.25">
      <c r="A9507" s="9" t="s">
        <v>1075</v>
      </c>
      <c r="B9507" s="9" t="s">
        <v>32</v>
      </c>
      <c r="C9507" s="9" t="s">
        <v>33</v>
      </c>
      <c r="D9507" s="9" t="s">
        <v>27</v>
      </c>
      <c r="E9507" s="10">
        <v>588.98</v>
      </c>
      <c r="F9507" s="10">
        <v>0</v>
      </c>
      <c r="G9507" s="10">
        <v>588.98</v>
      </c>
      <c r="H9507" s="10">
        <v>694.54</v>
      </c>
      <c r="I9507" s="10">
        <v>-105.55999999999995</v>
      </c>
      <c r="J9507" s="10">
        <v>1.67</v>
      </c>
      <c r="K9507" s="10">
        <v>0</v>
      </c>
      <c r="L9507" s="10">
        <v>1.67</v>
      </c>
      <c r="M9507" s="10">
        <v>1.9690000000000001</v>
      </c>
      <c r="N9507" s="10">
        <v>-0.29900000000000015</v>
      </c>
    </row>
    <row r="9508" spans="1:14" x14ac:dyDescent="0.25">
      <c r="A9508" s="9" t="s">
        <v>1075</v>
      </c>
      <c r="B9508" s="9" t="s">
        <v>34</v>
      </c>
      <c r="C9508" s="9" t="s">
        <v>33</v>
      </c>
      <c r="D9508" s="9" t="s">
        <v>27</v>
      </c>
      <c r="E9508" s="10">
        <v>2024.66</v>
      </c>
      <c r="F9508" s="10">
        <v>0</v>
      </c>
      <c r="G9508" s="10">
        <v>2024.66</v>
      </c>
      <c r="H9508" s="10">
        <v>2387.5</v>
      </c>
      <c r="I9508" s="10">
        <v>-362.83999999999992</v>
      </c>
      <c r="J9508" s="10">
        <v>1.67</v>
      </c>
      <c r="K9508" s="10">
        <v>0</v>
      </c>
      <c r="L9508" s="10">
        <v>1.67</v>
      </c>
      <c r="M9508" s="10">
        <v>1.9690000000000001</v>
      </c>
      <c r="N9508" s="10">
        <v>-0.29900000000000015</v>
      </c>
    </row>
    <row r="9509" spans="1:14" x14ac:dyDescent="0.25">
      <c r="A9509" s="9" t="s">
        <v>1075</v>
      </c>
      <c r="B9509" s="9" t="s">
        <v>35</v>
      </c>
      <c r="C9509" s="9" t="s">
        <v>33</v>
      </c>
      <c r="D9509" s="9" t="s">
        <v>27</v>
      </c>
      <c r="E9509" s="10">
        <v>2190.56</v>
      </c>
      <c r="F9509" s="10">
        <v>0</v>
      </c>
      <c r="G9509" s="10">
        <v>2190.56</v>
      </c>
      <c r="H9509" s="10">
        <v>2583.06</v>
      </c>
      <c r="I9509" s="10">
        <v>-392.5</v>
      </c>
      <c r="J9509" s="10">
        <v>35.07</v>
      </c>
      <c r="K9509" s="10">
        <v>0</v>
      </c>
      <c r="L9509" s="10">
        <v>35.07</v>
      </c>
      <c r="M9509" s="10">
        <v>41.353999999999999</v>
      </c>
      <c r="N9509" s="10">
        <v>-6.2839999999999989</v>
      </c>
    </row>
    <row r="9510" spans="1:14" x14ac:dyDescent="0.25">
      <c r="A9510" s="9" t="s">
        <v>1075</v>
      </c>
      <c r="B9510" s="9" t="s">
        <v>36</v>
      </c>
      <c r="C9510" s="9" t="s">
        <v>29</v>
      </c>
      <c r="D9510" s="9" t="s">
        <v>27</v>
      </c>
      <c r="E9510" s="10">
        <v>4353.53</v>
      </c>
      <c r="F9510" s="10">
        <v>0</v>
      </c>
      <c r="G9510" s="10">
        <v>4353.53</v>
      </c>
      <c r="H9510" s="10">
        <v>4267.5</v>
      </c>
      <c r="I9510" s="10">
        <v>86.029999999999745</v>
      </c>
      <c r="J9510" s="10">
        <v>0</v>
      </c>
      <c r="K9510" s="10">
        <v>0</v>
      </c>
      <c r="L9510" s="10">
        <v>0</v>
      </c>
      <c r="M9510" s="10">
        <v>0</v>
      </c>
      <c r="N9510" s="10">
        <v>0</v>
      </c>
    </row>
    <row r="9511" spans="1:14" x14ac:dyDescent="0.25">
      <c r="A9511" s="9" t="s">
        <v>1075</v>
      </c>
      <c r="B9511" s="9" t="s">
        <v>37</v>
      </c>
      <c r="C9511" s="9" t="s">
        <v>29</v>
      </c>
      <c r="D9511" s="9" t="s">
        <v>27</v>
      </c>
      <c r="E9511" s="10">
        <v>10067.58</v>
      </c>
      <c r="F9511" s="10">
        <v>0</v>
      </c>
      <c r="G9511" s="10">
        <v>10067.58</v>
      </c>
      <c r="H9511" s="10">
        <v>9868.6299999999992</v>
      </c>
      <c r="I9511" s="10">
        <v>198.95000000000073</v>
      </c>
      <c r="J9511" s="10">
        <v>0</v>
      </c>
      <c r="K9511" s="10">
        <v>0</v>
      </c>
      <c r="L9511" s="10">
        <v>0</v>
      </c>
      <c r="M9511" s="10">
        <v>0</v>
      </c>
      <c r="N9511" s="10">
        <v>0</v>
      </c>
    </row>
    <row r="9512" spans="1:14" x14ac:dyDescent="0.25">
      <c r="A9512" s="9" t="s">
        <v>1075</v>
      </c>
      <c r="B9512" s="9" t="s">
        <v>220</v>
      </c>
      <c r="C9512" s="9" t="s">
        <v>39</v>
      </c>
      <c r="D9512" s="9" t="s">
        <v>40</v>
      </c>
      <c r="E9512" s="10">
        <v>-252585.60000000001</v>
      </c>
      <c r="F9512" s="10">
        <v>0</v>
      </c>
      <c r="G9512" s="10">
        <v>-252585.60000000001</v>
      </c>
      <c r="H9512" s="10">
        <v>-252585.61</v>
      </c>
      <c r="I9512" s="10">
        <v>9.9999999802093953E-3</v>
      </c>
      <c r="J9512" s="10">
        <v>-1280</v>
      </c>
      <c r="K9512" s="10">
        <v>0</v>
      </c>
      <c r="L9512" s="10">
        <v>-1280</v>
      </c>
      <c r="M9512" s="10">
        <v>-1280</v>
      </c>
      <c r="N9512" s="10">
        <v>0</v>
      </c>
    </row>
    <row r="9513" spans="1:14" x14ac:dyDescent="0.25">
      <c r="A9513" s="9" t="s">
        <v>1075</v>
      </c>
      <c r="B9513" s="9" t="s">
        <v>92</v>
      </c>
      <c r="C9513" s="9" t="s">
        <v>42</v>
      </c>
      <c r="D9513" s="9" t="s">
        <v>43</v>
      </c>
      <c r="E9513" s="10">
        <v>146.41</v>
      </c>
      <c r="F9513" s="10">
        <v>108.95049504950495</v>
      </c>
      <c r="G9513" s="10">
        <v>37.459504950495045</v>
      </c>
      <c r="H9513" s="10">
        <v>110.04</v>
      </c>
      <c r="I9513" s="10">
        <v>36.36999999999999</v>
      </c>
      <c r="J9513" s="10">
        <v>1720</v>
      </c>
      <c r="K9513" s="10">
        <v>1280</v>
      </c>
      <c r="L9513" s="10">
        <v>440</v>
      </c>
      <c r="M9513" s="10">
        <v>1292.8</v>
      </c>
      <c r="N9513" s="10">
        <v>427.20000000000005</v>
      </c>
    </row>
    <row r="9514" spans="1:14" x14ac:dyDescent="0.25">
      <c r="A9514" s="9" t="s">
        <v>1075</v>
      </c>
      <c r="B9514" s="9" t="s">
        <v>80</v>
      </c>
      <c r="C9514" s="9" t="s">
        <v>42</v>
      </c>
      <c r="D9514" s="9" t="s">
        <v>43</v>
      </c>
      <c r="E9514" s="10">
        <v>1502.4</v>
      </c>
      <c r="F9514" s="10">
        <v>1498.8756218905473</v>
      </c>
      <c r="G9514" s="10">
        <v>3.5243781094527549</v>
      </c>
      <c r="H9514" s="10">
        <v>1506.37</v>
      </c>
      <c r="I9514" s="10">
        <v>-3.9699999999997999</v>
      </c>
      <c r="J9514" s="10">
        <v>1283</v>
      </c>
      <c r="K9514" s="10">
        <v>1280</v>
      </c>
      <c r="L9514" s="10">
        <v>3</v>
      </c>
      <c r="M9514" s="10">
        <v>1286.4000000000001</v>
      </c>
      <c r="N9514" s="10">
        <v>-3.4000000000000909</v>
      </c>
    </row>
    <row r="9515" spans="1:14" x14ac:dyDescent="0.25">
      <c r="A9515" s="9" t="s">
        <v>1075</v>
      </c>
      <c r="B9515" s="9" t="s">
        <v>223</v>
      </c>
      <c r="C9515" s="9" t="s">
        <v>42</v>
      </c>
      <c r="D9515" s="9" t="s">
        <v>43</v>
      </c>
      <c r="E9515" s="10">
        <v>2925.62</v>
      </c>
      <c r="F9515" s="10">
        <v>2899.2019704433496</v>
      </c>
      <c r="G9515" s="10">
        <v>26.418029556650254</v>
      </c>
      <c r="H9515" s="10">
        <v>2942.69</v>
      </c>
      <c r="I9515" s="10">
        <v>-17.070000000000164</v>
      </c>
      <c r="J9515" s="10">
        <v>15500</v>
      </c>
      <c r="K9515" s="10">
        <v>15360</v>
      </c>
      <c r="L9515" s="10">
        <v>140</v>
      </c>
      <c r="M9515" s="10">
        <v>15590.4</v>
      </c>
      <c r="N9515" s="10">
        <v>-90.399999999999636</v>
      </c>
    </row>
    <row r="9516" spans="1:14" x14ac:dyDescent="0.25">
      <c r="A9516" s="9" t="s">
        <v>1075</v>
      </c>
      <c r="B9516" s="9" t="s">
        <v>221</v>
      </c>
      <c r="C9516" s="9" t="s">
        <v>42</v>
      </c>
      <c r="D9516" s="9" t="s">
        <v>43</v>
      </c>
      <c r="E9516" s="10">
        <v>7439.97</v>
      </c>
      <c r="F9516" s="10">
        <v>7391.8431372549021</v>
      </c>
      <c r="G9516" s="10">
        <v>48.126862745098151</v>
      </c>
      <c r="H9516" s="10">
        <v>7539.68</v>
      </c>
      <c r="I9516" s="10">
        <v>-99.710000000000036</v>
      </c>
      <c r="J9516" s="10">
        <v>15460</v>
      </c>
      <c r="K9516" s="10">
        <v>15360</v>
      </c>
      <c r="L9516" s="10">
        <v>100</v>
      </c>
      <c r="M9516" s="10">
        <v>15667.2</v>
      </c>
      <c r="N9516" s="10">
        <v>-207.20000000000073</v>
      </c>
    </row>
    <row r="9517" spans="1:14" x14ac:dyDescent="0.25">
      <c r="A9517" s="9" t="s">
        <v>1075</v>
      </c>
      <c r="B9517" s="9" t="s">
        <v>225</v>
      </c>
      <c r="C9517" s="9" t="s">
        <v>42</v>
      </c>
      <c r="D9517" s="9" t="s">
        <v>43</v>
      </c>
      <c r="E9517" s="10">
        <v>8405.14</v>
      </c>
      <c r="F9517" s="10">
        <v>8197.0147783251214</v>
      </c>
      <c r="G9517" s="10">
        <v>208.12522167487805</v>
      </c>
      <c r="H9517" s="10">
        <v>8319.9699999999993</v>
      </c>
      <c r="I9517" s="10">
        <v>85.170000000000073</v>
      </c>
      <c r="J9517" s="10">
        <v>15750</v>
      </c>
      <c r="K9517" s="10">
        <v>15360</v>
      </c>
      <c r="L9517" s="10">
        <v>390</v>
      </c>
      <c r="M9517" s="10">
        <v>15590.4</v>
      </c>
      <c r="N9517" s="10">
        <v>159.60000000000036</v>
      </c>
    </row>
    <row r="9518" spans="1:14" x14ac:dyDescent="0.25">
      <c r="A9518" s="9" t="s">
        <v>1075</v>
      </c>
      <c r="B9518" s="9" t="s">
        <v>226</v>
      </c>
      <c r="C9518" s="9" t="s">
        <v>42</v>
      </c>
      <c r="D9518" s="9" t="s">
        <v>43</v>
      </c>
      <c r="E9518" s="10">
        <v>12429.57</v>
      </c>
      <c r="F9518" s="10">
        <v>12045.310344827587</v>
      </c>
      <c r="G9518" s="10">
        <v>384.25965517241275</v>
      </c>
      <c r="H9518" s="10">
        <v>12225.99</v>
      </c>
      <c r="I9518" s="10">
        <v>203.57999999999993</v>
      </c>
      <c r="J9518" s="10">
        <v>15850</v>
      </c>
      <c r="K9518" s="10">
        <v>15360</v>
      </c>
      <c r="L9518" s="10">
        <v>490</v>
      </c>
      <c r="M9518" s="10">
        <v>15590.4</v>
      </c>
      <c r="N9518" s="10">
        <v>259.60000000000036</v>
      </c>
    </row>
    <row r="9519" spans="1:14" x14ac:dyDescent="0.25">
      <c r="A9519" s="9" t="s">
        <v>1075</v>
      </c>
      <c r="B9519" s="9" t="s">
        <v>228</v>
      </c>
      <c r="C9519" s="9" t="s">
        <v>42</v>
      </c>
      <c r="D9519" s="9" t="s">
        <v>43</v>
      </c>
      <c r="E9519" s="10">
        <v>12859.92</v>
      </c>
      <c r="F9519" s="10">
        <v>12507.339901477833</v>
      </c>
      <c r="G9519" s="10">
        <v>352.58009852216674</v>
      </c>
      <c r="H9519" s="10">
        <v>12694.95</v>
      </c>
      <c r="I9519" s="10">
        <v>164.96999999999935</v>
      </c>
      <c r="J9519" s="10">
        <v>15793</v>
      </c>
      <c r="K9519" s="10">
        <v>15360</v>
      </c>
      <c r="L9519" s="10">
        <v>433</v>
      </c>
      <c r="M9519" s="10">
        <v>15590.4</v>
      </c>
      <c r="N9519" s="10">
        <v>202.60000000000036</v>
      </c>
    </row>
    <row r="9520" spans="1:14" x14ac:dyDescent="0.25">
      <c r="A9520" s="9" t="s">
        <v>1075</v>
      </c>
      <c r="B9520" s="9" t="s">
        <v>227</v>
      </c>
      <c r="C9520" s="9" t="s">
        <v>42</v>
      </c>
      <c r="D9520" s="9" t="s">
        <v>43</v>
      </c>
      <c r="E9520" s="10">
        <v>13271.52</v>
      </c>
      <c r="F9520" s="10">
        <v>13209.596059113301</v>
      </c>
      <c r="G9520" s="10">
        <v>61.923940886699711</v>
      </c>
      <c r="H9520" s="10">
        <v>13407.74</v>
      </c>
      <c r="I9520" s="10">
        <v>-136.21999999999935</v>
      </c>
      <c r="J9520" s="10">
        <v>1286</v>
      </c>
      <c r="K9520" s="10">
        <v>1280</v>
      </c>
      <c r="L9520" s="10">
        <v>6</v>
      </c>
      <c r="M9520" s="10">
        <v>1299.2</v>
      </c>
      <c r="N9520" s="10">
        <v>-13.200000000000045</v>
      </c>
    </row>
    <row r="9521" spans="1:14" x14ac:dyDescent="0.25">
      <c r="A9521" s="9" t="s">
        <v>1075</v>
      </c>
      <c r="B9521" s="9" t="s">
        <v>229</v>
      </c>
      <c r="C9521" s="9" t="s">
        <v>42</v>
      </c>
      <c r="D9521" s="9" t="s">
        <v>43</v>
      </c>
      <c r="E9521" s="10">
        <v>26561.96</v>
      </c>
      <c r="F9521" s="10">
        <v>26419.203980099501</v>
      </c>
      <c r="G9521" s="10">
        <v>142.75601990049836</v>
      </c>
      <c r="H9521" s="10">
        <v>26551.3</v>
      </c>
      <c r="I9521" s="10">
        <v>10.659999999999854</v>
      </c>
      <c r="J9521" s="10">
        <v>15443</v>
      </c>
      <c r="K9521" s="10">
        <v>15360</v>
      </c>
      <c r="L9521" s="10">
        <v>83</v>
      </c>
      <c r="M9521" s="10">
        <v>15436.8</v>
      </c>
      <c r="N9521" s="10">
        <v>6.2000000000007276</v>
      </c>
    </row>
    <row r="9522" spans="1:14" x14ac:dyDescent="0.25">
      <c r="A9522" s="9" t="s">
        <v>1075</v>
      </c>
      <c r="B9522" s="9" t="s">
        <v>88</v>
      </c>
      <c r="C9522" s="9" t="s">
        <v>42</v>
      </c>
      <c r="D9522" s="9" t="s">
        <v>43</v>
      </c>
      <c r="E9522" s="10">
        <v>81549.119999999995</v>
      </c>
      <c r="F9522" s="10">
        <v>81570.356435643567</v>
      </c>
      <c r="G9522" s="10">
        <v>-21.236435643571895</v>
      </c>
      <c r="H9522" s="10">
        <v>82386.06</v>
      </c>
      <c r="I9522" s="10">
        <v>-836.94000000000233</v>
      </c>
      <c r="J9522" s="10">
        <v>15356</v>
      </c>
      <c r="K9522" s="10">
        <v>15360</v>
      </c>
      <c r="L9522" s="10">
        <v>-4</v>
      </c>
      <c r="M9522" s="10">
        <v>15513.6</v>
      </c>
      <c r="N9522" s="10">
        <v>-157.60000000000036</v>
      </c>
    </row>
    <row r="9523" spans="1:14" x14ac:dyDescent="0.25">
      <c r="A9523" s="9" t="s">
        <v>1075</v>
      </c>
      <c r="B9523" s="9" t="s">
        <v>230</v>
      </c>
      <c r="C9523" s="9" t="s">
        <v>42</v>
      </c>
      <c r="D9523" s="9" t="s">
        <v>53</v>
      </c>
      <c r="E9523" s="10">
        <v>68345.53</v>
      </c>
      <c r="F9523" s="10">
        <v>63566.159203980096</v>
      </c>
      <c r="G9523" s="10">
        <v>4779.3707960199026</v>
      </c>
      <c r="H9523" s="10">
        <v>63883.99</v>
      </c>
      <c r="I9523" s="10">
        <v>4461.5400000000009</v>
      </c>
      <c r="J9523" s="10">
        <v>11811</v>
      </c>
      <c r="K9523" s="10">
        <v>11520</v>
      </c>
      <c r="L9523" s="10">
        <v>291</v>
      </c>
      <c r="M9523" s="10">
        <v>11577.6</v>
      </c>
      <c r="N9523" s="10">
        <v>233.39999999999964</v>
      </c>
    </row>
    <row r="9524" spans="1:14" x14ac:dyDescent="0.25">
      <c r="A9524" s="9" t="s">
        <v>1075</v>
      </c>
      <c r="B9524" s="9" t="s">
        <v>54</v>
      </c>
      <c r="C9524" s="9" t="s">
        <v>42</v>
      </c>
      <c r="D9524" s="9" t="s">
        <v>55</v>
      </c>
      <c r="E9524" s="10">
        <v>775.53</v>
      </c>
      <c r="F9524" s="10">
        <v>760.32352941176475</v>
      </c>
      <c r="G9524" s="10">
        <v>15.20647058823522</v>
      </c>
      <c r="H9524" s="10">
        <v>775.53</v>
      </c>
      <c r="I9524" s="10">
        <v>0</v>
      </c>
      <c r="J9524" s="10">
        <v>141.005</v>
      </c>
      <c r="K9524" s="10">
        <v>138.24019607843138</v>
      </c>
      <c r="L9524" s="10">
        <v>2.764803921568614</v>
      </c>
      <c r="M9524" s="10">
        <v>141.005</v>
      </c>
      <c r="N9524" s="10">
        <v>0</v>
      </c>
    </row>
    <row r="9525" spans="1:14" x14ac:dyDescent="0.25">
      <c r="A9525" s="9" t="s">
        <v>1076</v>
      </c>
      <c r="B9525" s="9" t="s">
        <v>25</v>
      </c>
      <c r="C9525" s="9" t="s">
        <v>26</v>
      </c>
      <c r="D9525" s="9" t="s">
        <v>27</v>
      </c>
      <c r="E9525" s="10">
        <v>-1230.02</v>
      </c>
      <c r="F9525" s="10">
        <v>0</v>
      </c>
      <c r="G9525" s="10">
        <v>-1230.02</v>
      </c>
      <c r="H9525" s="10">
        <v>0</v>
      </c>
      <c r="I9525" s="10">
        <v>-1230.02</v>
      </c>
      <c r="J9525" s="10">
        <v>0</v>
      </c>
      <c r="K9525" s="10">
        <v>0</v>
      </c>
      <c r="L9525" s="10">
        <v>0</v>
      </c>
      <c r="M9525" s="10">
        <v>0</v>
      </c>
      <c r="N9525" s="10">
        <v>0</v>
      </c>
    </row>
    <row r="9526" spans="1:14" x14ac:dyDescent="0.25">
      <c r="A9526" s="9" t="s">
        <v>1076</v>
      </c>
      <c r="B9526" s="9" t="s">
        <v>32</v>
      </c>
      <c r="C9526" s="9" t="s">
        <v>33</v>
      </c>
      <c r="D9526" s="9" t="s">
        <v>27</v>
      </c>
      <c r="E9526" s="10">
        <v>412.64</v>
      </c>
      <c r="F9526" s="10">
        <v>0</v>
      </c>
      <c r="G9526" s="10">
        <v>412.64</v>
      </c>
      <c r="H9526" s="10">
        <v>470.24</v>
      </c>
      <c r="I9526" s="10">
        <v>-57.600000000000023</v>
      </c>
      <c r="J9526" s="10">
        <v>1.17</v>
      </c>
      <c r="K9526" s="10">
        <v>0</v>
      </c>
      <c r="L9526" s="10">
        <v>1.17</v>
      </c>
      <c r="M9526" s="10">
        <v>1.333</v>
      </c>
      <c r="N9526" s="10">
        <v>-0.16300000000000003</v>
      </c>
    </row>
    <row r="9527" spans="1:14" x14ac:dyDescent="0.25">
      <c r="A9527" s="9" t="s">
        <v>1076</v>
      </c>
      <c r="B9527" s="9" t="s">
        <v>34</v>
      </c>
      <c r="C9527" s="9" t="s">
        <v>33</v>
      </c>
      <c r="D9527" s="9" t="s">
        <v>27</v>
      </c>
      <c r="E9527" s="10">
        <v>1418.47</v>
      </c>
      <c r="F9527" s="10">
        <v>0</v>
      </c>
      <c r="G9527" s="10">
        <v>1418.47</v>
      </c>
      <c r="H9527" s="10">
        <v>1616.45</v>
      </c>
      <c r="I9527" s="10">
        <v>-197.98000000000002</v>
      </c>
      <c r="J9527" s="10">
        <v>1.17</v>
      </c>
      <c r="K9527" s="10">
        <v>0</v>
      </c>
      <c r="L9527" s="10">
        <v>1.17</v>
      </c>
      <c r="M9527" s="10">
        <v>1.333</v>
      </c>
      <c r="N9527" s="10">
        <v>-0.16300000000000003</v>
      </c>
    </row>
    <row r="9528" spans="1:14" x14ac:dyDescent="0.25">
      <c r="A9528" s="9" t="s">
        <v>1076</v>
      </c>
      <c r="B9528" s="9" t="s">
        <v>35</v>
      </c>
      <c r="C9528" s="9" t="s">
        <v>33</v>
      </c>
      <c r="D9528" s="9" t="s">
        <v>27</v>
      </c>
      <c r="E9528" s="10">
        <v>1534.7</v>
      </c>
      <c r="F9528" s="10">
        <v>0</v>
      </c>
      <c r="G9528" s="10">
        <v>1534.7</v>
      </c>
      <c r="H9528" s="10">
        <v>1748.95</v>
      </c>
      <c r="I9528" s="10">
        <v>-214.25</v>
      </c>
      <c r="J9528" s="10">
        <v>24.57</v>
      </c>
      <c r="K9528" s="10">
        <v>0</v>
      </c>
      <c r="L9528" s="10">
        <v>24.57</v>
      </c>
      <c r="M9528" s="10">
        <v>28</v>
      </c>
      <c r="N9528" s="10">
        <v>-3.4299999999999997</v>
      </c>
    </row>
    <row r="9529" spans="1:14" x14ac:dyDescent="0.25">
      <c r="A9529" s="9" t="s">
        <v>1076</v>
      </c>
      <c r="B9529" s="9" t="s">
        <v>216</v>
      </c>
      <c r="C9529" s="9" t="s">
        <v>39</v>
      </c>
      <c r="D9529" s="9" t="s">
        <v>40</v>
      </c>
      <c r="E9529" s="10">
        <v>-179715.20000000001</v>
      </c>
      <c r="F9529" s="10">
        <v>0</v>
      </c>
      <c r="G9529" s="10">
        <v>-179715.20000000001</v>
      </c>
      <c r="H9529" s="10">
        <v>-179715.16</v>
      </c>
      <c r="I9529" s="10">
        <v>-4.0000000008149073E-2</v>
      </c>
      <c r="J9529" s="10">
        <v>-1000</v>
      </c>
      <c r="K9529" s="10">
        <v>0</v>
      </c>
      <c r="L9529" s="10">
        <v>-1000</v>
      </c>
      <c r="M9529" s="10">
        <v>-1000</v>
      </c>
      <c r="N9529" s="10">
        <v>0</v>
      </c>
    </row>
    <row r="9530" spans="1:14" x14ac:dyDescent="0.25">
      <c r="A9530" s="9" t="s">
        <v>1076</v>
      </c>
      <c r="B9530" s="9" t="s">
        <v>191</v>
      </c>
      <c r="C9530" s="9" t="s">
        <v>42</v>
      </c>
      <c r="D9530" s="9" t="s">
        <v>58</v>
      </c>
      <c r="E9530" s="10">
        <v>142876.20000000001</v>
      </c>
      <c r="F9530" s="10">
        <v>140502.46766169157</v>
      </c>
      <c r="G9530" s="10">
        <v>2373.732338308444</v>
      </c>
      <c r="H9530" s="10">
        <v>141204.98000000001</v>
      </c>
      <c r="I9530" s="10">
        <v>1671.2200000000012</v>
      </c>
      <c r="J9530" s="10">
        <v>6003</v>
      </c>
      <c r="K9530" s="10">
        <v>6000</v>
      </c>
      <c r="L9530" s="10">
        <v>3</v>
      </c>
      <c r="M9530" s="10">
        <v>6030</v>
      </c>
      <c r="N9530" s="10">
        <v>-27</v>
      </c>
    </row>
    <row r="9531" spans="1:14" x14ac:dyDescent="0.25">
      <c r="A9531" s="9" t="s">
        <v>1076</v>
      </c>
      <c r="B9531" s="9" t="s">
        <v>217</v>
      </c>
      <c r="C9531" s="9" t="s">
        <v>42</v>
      </c>
      <c r="D9531" s="9" t="s">
        <v>43</v>
      </c>
      <c r="E9531" s="10">
        <v>1631.26</v>
      </c>
      <c r="F9531" s="10">
        <v>0</v>
      </c>
      <c r="G9531" s="10">
        <v>1631.26</v>
      </c>
      <c r="H9531" s="10">
        <v>0</v>
      </c>
      <c r="I9531" s="10">
        <v>1631.26</v>
      </c>
      <c r="J9531" s="10">
        <v>6050</v>
      </c>
      <c r="K9531" s="10">
        <v>0</v>
      </c>
      <c r="L9531" s="10">
        <v>6050</v>
      </c>
      <c r="M9531" s="10">
        <v>0</v>
      </c>
      <c r="N9531" s="10">
        <v>6050</v>
      </c>
    </row>
    <row r="9532" spans="1:14" x14ac:dyDescent="0.25">
      <c r="A9532" s="9" t="s">
        <v>1076</v>
      </c>
      <c r="B9532" s="9" t="s">
        <v>92</v>
      </c>
      <c r="C9532" s="9" t="s">
        <v>42</v>
      </c>
      <c r="D9532" s="9" t="s">
        <v>43</v>
      </c>
      <c r="E9532" s="10">
        <v>174.5</v>
      </c>
      <c r="F9532" s="10">
        <v>170.23762376237624</v>
      </c>
      <c r="G9532" s="10">
        <v>4.2623762376237551</v>
      </c>
      <c r="H9532" s="10">
        <v>171.94</v>
      </c>
      <c r="I9532" s="10">
        <v>2.5600000000000023</v>
      </c>
      <c r="J9532" s="10">
        <v>2050</v>
      </c>
      <c r="K9532" s="10">
        <v>2000</v>
      </c>
      <c r="L9532" s="10">
        <v>50</v>
      </c>
      <c r="M9532" s="10">
        <v>2020</v>
      </c>
      <c r="N9532" s="10">
        <v>30</v>
      </c>
    </row>
    <row r="9533" spans="1:14" x14ac:dyDescent="0.25">
      <c r="A9533" s="9" t="s">
        <v>1076</v>
      </c>
      <c r="B9533" s="9" t="s">
        <v>179</v>
      </c>
      <c r="C9533" s="9" t="s">
        <v>42</v>
      </c>
      <c r="D9533" s="9" t="s">
        <v>43</v>
      </c>
      <c r="E9533" s="10">
        <v>382.9</v>
      </c>
      <c r="F9533" s="10">
        <v>381.00497512437812</v>
      </c>
      <c r="G9533" s="10">
        <v>1.8950248756218571</v>
      </c>
      <c r="H9533" s="10">
        <v>382.91</v>
      </c>
      <c r="I9533" s="10">
        <v>-1.0000000000047748E-2</v>
      </c>
      <c r="J9533" s="10">
        <v>1005</v>
      </c>
      <c r="K9533" s="10">
        <v>1000</v>
      </c>
      <c r="L9533" s="10">
        <v>5</v>
      </c>
      <c r="M9533" s="10">
        <v>1005</v>
      </c>
      <c r="N9533" s="10">
        <v>0</v>
      </c>
    </row>
    <row r="9534" spans="1:14" x14ac:dyDescent="0.25">
      <c r="A9534" s="9" t="s">
        <v>1076</v>
      </c>
      <c r="B9534" s="9" t="s">
        <v>218</v>
      </c>
      <c r="C9534" s="9" t="s">
        <v>42</v>
      </c>
      <c r="D9534" s="9" t="s">
        <v>43</v>
      </c>
      <c r="E9534" s="10">
        <v>0</v>
      </c>
      <c r="F9534" s="10">
        <v>1617.7832512315272</v>
      </c>
      <c r="G9534" s="10">
        <v>-1617.7832512315272</v>
      </c>
      <c r="H9534" s="10">
        <v>1642.05</v>
      </c>
      <c r="I9534" s="10">
        <v>-1642.05</v>
      </c>
      <c r="J9534" s="10">
        <v>0</v>
      </c>
      <c r="K9534" s="10">
        <v>6000</v>
      </c>
      <c r="L9534" s="10">
        <v>-6000</v>
      </c>
      <c r="M9534" s="10">
        <v>6090</v>
      </c>
      <c r="N9534" s="10">
        <v>-6090</v>
      </c>
    </row>
    <row r="9535" spans="1:14" x14ac:dyDescent="0.25">
      <c r="A9535" s="9" t="s">
        <v>1076</v>
      </c>
      <c r="B9535" s="9" t="s">
        <v>194</v>
      </c>
      <c r="C9535" s="9" t="s">
        <v>42</v>
      </c>
      <c r="D9535" s="9" t="s">
        <v>43</v>
      </c>
      <c r="E9535" s="10">
        <v>6444.34</v>
      </c>
      <c r="F9535" s="10">
        <v>6338.6995073891621</v>
      </c>
      <c r="G9535" s="10">
        <v>105.64049261083801</v>
      </c>
      <c r="H9535" s="10">
        <v>6433.78</v>
      </c>
      <c r="I9535" s="10">
        <v>10.5600000000004</v>
      </c>
      <c r="J9535" s="10">
        <v>6100</v>
      </c>
      <c r="K9535" s="10">
        <v>6000</v>
      </c>
      <c r="L9535" s="10">
        <v>100</v>
      </c>
      <c r="M9535" s="10">
        <v>6090</v>
      </c>
      <c r="N9535" s="10">
        <v>10</v>
      </c>
    </row>
    <row r="9536" spans="1:14" x14ac:dyDescent="0.25">
      <c r="A9536" s="9" t="s">
        <v>1076</v>
      </c>
      <c r="B9536" s="9" t="s">
        <v>195</v>
      </c>
      <c r="C9536" s="9" t="s">
        <v>42</v>
      </c>
      <c r="D9536" s="9" t="s">
        <v>43</v>
      </c>
      <c r="E9536" s="10">
        <v>7085.33</v>
      </c>
      <c r="F9536" s="10">
        <v>6969.1822660098524</v>
      </c>
      <c r="G9536" s="10">
        <v>116.14773399014757</v>
      </c>
      <c r="H9536" s="10">
        <v>7073.72</v>
      </c>
      <c r="I9536" s="10">
        <v>11.609999999999673</v>
      </c>
      <c r="J9536" s="10">
        <v>6100</v>
      </c>
      <c r="K9536" s="10">
        <v>6000</v>
      </c>
      <c r="L9536" s="10">
        <v>100</v>
      </c>
      <c r="M9536" s="10">
        <v>6090</v>
      </c>
      <c r="N9536" s="10">
        <v>10</v>
      </c>
    </row>
    <row r="9537" spans="1:14" x14ac:dyDescent="0.25">
      <c r="A9537" s="9" t="s">
        <v>1076</v>
      </c>
      <c r="B9537" s="9" t="s">
        <v>196</v>
      </c>
      <c r="C9537" s="9" t="s">
        <v>42</v>
      </c>
      <c r="D9537" s="9" t="s">
        <v>43</v>
      </c>
      <c r="E9537" s="10">
        <v>8987.1299999999992</v>
      </c>
      <c r="F9537" s="10">
        <v>8839.8029556650254</v>
      </c>
      <c r="G9537" s="10">
        <v>147.32704433497383</v>
      </c>
      <c r="H9537" s="10">
        <v>8972.4</v>
      </c>
      <c r="I9537" s="10">
        <v>14.729999999999563</v>
      </c>
      <c r="J9537" s="10">
        <v>6100</v>
      </c>
      <c r="K9537" s="10">
        <v>6000</v>
      </c>
      <c r="L9537" s="10">
        <v>100</v>
      </c>
      <c r="M9537" s="10">
        <v>6090</v>
      </c>
      <c r="N9537" s="10">
        <v>10</v>
      </c>
    </row>
    <row r="9538" spans="1:14" x14ac:dyDescent="0.25">
      <c r="A9538" s="9" t="s">
        <v>1076</v>
      </c>
      <c r="B9538" s="9" t="s">
        <v>197</v>
      </c>
      <c r="C9538" s="9" t="s">
        <v>42</v>
      </c>
      <c r="D9538" s="9" t="s">
        <v>43</v>
      </c>
      <c r="E9538" s="10">
        <v>9997.75</v>
      </c>
      <c r="F9538" s="10">
        <v>9850</v>
      </c>
      <c r="G9538" s="10">
        <v>147.75</v>
      </c>
      <c r="H9538" s="10">
        <v>9997.75</v>
      </c>
      <c r="I9538" s="10">
        <v>0</v>
      </c>
      <c r="J9538" s="10">
        <v>1015</v>
      </c>
      <c r="K9538" s="10">
        <v>1000</v>
      </c>
      <c r="L9538" s="10">
        <v>15</v>
      </c>
      <c r="M9538" s="10">
        <v>1015</v>
      </c>
      <c r="N9538" s="10">
        <v>0</v>
      </c>
    </row>
    <row r="9539" spans="1:14" x14ac:dyDescent="0.25">
      <c r="A9539" s="9" t="s">
        <v>1077</v>
      </c>
      <c r="B9539" s="9" t="s">
        <v>25</v>
      </c>
      <c r="C9539" s="9" t="s">
        <v>26</v>
      </c>
      <c r="D9539" s="9" t="s">
        <v>27</v>
      </c>
      <c r="E9539" s="10">
        <v>-1176.25</v>
      </c>
      <c r="F9539" s="10">
        <v>0</v>
      </c>
      <c r="G9539" s="10">
        <v>-1176.25</v>
      </c>
      <c r="H9539" s="10">
        <v>0</v>
      </c>
      <c r="I9539" s="10">
        <v>-1176.25</v>
      </c>
      <c r="J9539" s="10">
        <v>0</v>
      </c>
      <c r="K9539" s="10">
        <v>0</v>
      </c>
      <c r="L9539" s="10">
        <v>0</v>
      </c>
      <c r="M9539" s="10">
        <v>0</v>
      </c>
      <c r="N9539" s="10">
        <v>0</v>
      </c>
    </row>
    <row r="9540" spans="1:14" x14ac:dyDescent="0.25">
      <c r="A9540" s="9" t="s">
        <v>1077</v>
      </c>
      <c r="B9540" s="9" t="s">
        <v>32</v>
      </c>
      <c r="C9540" s="9" t="s">
        <v>33</v>
      </c>
      <c r="D9540" s="9" t="s">
        <v>27</v>
      </c>
      <c r="E9540" s="10">
        <v>648.94000000000005</v>
      </c>
      <c r="F9540" s="10">
        <v>0</v>
      </c>
      <c r="G9540" s="10">
        <v>648.94000000000005</v>
      </c>
      <c r="H9540" s="10">
        <v>963.04</v>
      </c>
      <c r="I9540" s="10">
        <v>-314.09999999999991</v>
      </c>
      <c r="J9540" s="10">
        <v>1.84</v>
      </c>
      <c r="K9540" s="10">
        <v>0</v>
      </c>
      <c r="L9540" s="10">
        <v>1.84</v>
      </c>
      <c r="M9540" s="10">
        <v>2.7309999999999999</v>
      </c>
      <c r="N9540" s="10">
        <v>-0.89099999999999979</v>
      </c>
    </row>
    <row r="9541" spans="1:14" x14ac:dyDescent="0.25">
      <c r="A9541" s="9" t="s">
        <v>1077</v>
      </c>
      <c r="B9541" s="9" t="s">
        <v>34</v>
      </c>
      <c r="C9541" s="9" t="s">
        <v>33</v>
      </c>
      <c r="D9541" s="9" t="s">
        <v>27</v>
      </c>
      <c r="E9541" s="10">
        <v>2230.7600000000002</v>
      </c>
      <c r="F9541" s="10">
        <v>0</v>
      </c>
      <c r="G9541" s="10">
        <v>2230.7600000000002</v>
      </c>
      <c r="H9541" s="10">
        <v>3310.5</v>
      </c>
      <c r="I9541" s="10">
        <v>-1079.7399999999998</v>
      </c>
      <c r="J9541" s="10">
        <v>1.84</v>
      </c>
      <c r="K9541" s="10">
        <v>0</v>
      </c>
      <c r="L9541" s="10">
        <v>1.84</v>
      </c>
      <c r="M9541" s="10">
        <v>2.7309999999999999</v>
      </c>
      <c r="N9541" s="10">
        <v>-0.89099999999999979</v>
      </c>
    </row>
    <row r="9542" spans="1:14" x14ac:dyDescent="0.25">
      <c r="A9542" s="9" t="s">
        <v>1077</v>
      </c>
      <c r="B9542" s="9" t="s">
        <v>35</v>
      </c>
      <c r="C9542" s="9" t="s">
        <v>33</v>
      </c>
      <c r="D9542" s="9" t="s">
        <v>27</v>
      </c>
      <c r="E9542" s="10">
        <v>2413.5500000000002</v>
      </c>
      <c r="F9542" s="10">
        <v>0</v>
      </c>
      <c r="G9542" s="10">
        <v>2413.5500000000002</v>
      </c>
      <c r="H9542" s="10">
        <v>3581.84</v>
      </c>
      <c r="I9542" s="10">
        <v>-1168.29</v>
      </c>
      <c r="J9542" s="10">
        <v>38.64</v>
      </c>
      <c r="K9542" s="10">
        <v>0</v>
      </c>
      <c r="L9542" s="10">
        <v>38.64</v>
      </c>
      <c r="M9542" s="10">
        <v>57.344000000000001</v>
      </c>
      <c r="N9542" s="10">
        <v>-18.704000000000001</v>
      </c>
    </row>
    <row r="9543" spans="1:14" x14ac:dyDescent="0.25">
      <c r="A9543" s="9" t="s">
        <v>1077</v>
      </c>
      <c r="B9543" s="9" t="s">
        <v>186</v>
      </c>
      <c r="C9543" s="9" t="s">
        <v>39</v>
      </c>
      <c r="D9543" s="9" t="s">
        <v>40</v>
      </c>
      <c r="E9543" s="10">
        <v>-349660.98</v>
      </c>
      <c r="F9543" s="10">
        <v>0</v>
      </c>
      <c r="G9543" s="10">
        <v>-349660.98</v>
      </c>
      <c r="H9543" s="10">
        <v>-349661.05</v>
      </c>
      <c r="I9543" s="10">
        <v>7.0000000006984919E-2</v>
      </c>
      <c r="J9543" s="10">
        <v>-2048</v>
      </c>
      <c r="K9543" s="10">
        <v>0</v>
      </c>
      <c r="L9543" s="10">
        <v>-2048</v>
      </c>
      <c r="M9543" s="10">
        <v>-2048</v>
      </c>
      <c r="N9543" s="10">
        <v>0</v>
      </c>
    </row>
    <row r="9544" spans="1:14" x14ac:dyDescent="0.25">
      <c r="A9544" s="9" t="s">
        <v>1077</v>
      </c>
      <c r="B9544" s="9" t="s">
        <v>177</v>
      </c>
      <c r="C9544" s="9" t="s">
        <v>42</v>
      </c>
      <c r="D9544" s="9" t="s">
        <v>58</v>
      </c>
      <c r="E9544" s="10">
        <v>293299.06</v>
      </c>
      <c r="F9544" s="10">
        <v>288345.29353233828</v>
      </c>
      <c r="G9544" s="10">
        <v>4953.7664676617132</v>
      </c>
      <c r="H9544" s="10">
        <v>289787.02</v>
      </c>
      <c r="I9544" s="10">
        <v>3512.039999999979</v>
      </c>
      <c r="J9544" s="10">
        <v>12298</v>
      </c>
      <c r="K9544" s="10">
        <v>12288</v>
      </c>
      <c r="L9544" s="10">
        <v>10</v>
      </c>
      <c r="M9544" s="10">
        <v>12349.44</v>
      </c>
      <c r="N9544" s="10">
        <v>-51.440000000000509</v>
      </c>
    </row>
    <row r="9545" spans="1:14" x14ac:dyDescent="0.25">
      <c r="A9545" s="9" t="s">
        <v>1077</v>
      </c>
      <c r="B9545" s="9" t="s">
        <v>187</v>
      </c>
      <c r="C9545" s="9" t="s">
        <v>42</v>
      </c>
      <c r="D9545" s="9" t="s">
        <v>43</v>
      </c>
      <c r="E9545" s="10">
        <v>1277.6199999999999</v>
      </c>
      <c r="F9545" s="10">
        <v>0</v>
      </c>
      <c r="G9545" s="10">
        <v>1277.6199999999999</v>
      </c>
      <c r="H9545" s="10">
        <v>0</v>
      </c>
      <c r="I9545" s="10">
        <v>1277.6199999999999</v>
      </c>
      <c r="J9545" s="10">
        <v>12450</v>
      </c>
      <c r="K9545" s="10">
        <v>0</v>
      </c>
      <c r="L9545" s="10">
        <v>12450</v>
      </c>
      <c r="M9545" s="10">
        <v>0</v>
      </c>
      <c r="N9545" s="10">
        <v>12450</v>
      </c>
    </row>
    <row r="9546" spans="1:14" x14ac:dyDescent="0.25">
      <c r="A9546" s="9" t="s">
        <v>1077</v>
      </c>
      <c r="B9546" s="9" t="s">
        <v>92</v>
      </c>
      <c r="C9546" s="9" t="s">
        <v>42</v>
      </c>
      <c r="D9546" s="9" t="s">
        <v>43</v>
      </c>
      <c r="E9546" s="10">
        <v>187.26</v>
      </c>
      <c r="F9546" s="10">
        <v>174.32673267326732</v>
      </c>
      <c r="G9546" s="10">
        <v>12.933267326732675</v>
      </c>
      <c r="H9546" s="10">
        <v>176.07</v>
      </c>
      <c r="I9546" s="10">
        <v>11.189999999999998</v>
      </c>
      <c r="J9546" s="10">
        <v>2200</v>
      </c>
      <c r="K9546" s="10">
        <v>2048</v>
      </c>
      <c r="L9546" s="10">
        <v>152</v>
      </c>
      <c r="M9546" s="10">
        <v>2068.48</v>
      </c>
      <c r="N9546" s="10">
        <v>131.51999999999998</v>
      </c>
    </row>
    <row r="9547" spans="1:14" x14ac:dyDescent="0.25">
      <c r="A9547" s="9" t="s">
        <v>1077</v>
      </c>
      <c r="B9547" s="9" t="s">
        <v>179</v>
      </c>
      <c r="C9547" s="9" t="s">
        <v>42</v>
      </c>
      <c r="D9547" s="9" t="s">
        <v>43</v>
      </c>
      <c r="E9547" s="10">
        <v>781.05</v>
      </c>
      <c r="F9547" s="10">
        <v>780.2885572139304</v>
      </c>
      <c r="G9547" s="10">
        <v>0.7614427860695514</v>
      </c>
      <c r="H9547" s="10">
        <v>784.19</v>
      </c>
      <c r="I9547" s="10">
        <v>-3.1400000000001</v>
      </c>
      <c r="J9547" s="10">
        <v>2050</v>
      </c>
      <c r="K9547" s="10">
        <v>2047.9999999999998</v>
      </c>
      <c r="L9547" s="10">
        <v>2.0000000000002274</v>
      </c>
      <c r="M9547" s="10">
        <v>2058.2399999999998</v>
      </c>
      <c r="N9547" s="10">
        <v>-8.2399999999997817</v>
      </c>
    </row>
    <row r="9548" spans="1:14" x14ac:dyDescent="0.25">
      <c r="A9548" s="9" t="s">
        <v>1077</v>
      </c>
      <c r="B9548" s="9" t="s">
        <v>188</v>
      </c>
      <c r="C9548" s="9" t="s">
        <v>42</v>
      </c>
      <c r="D9548" s="9" t="s">
        <v>43</v>
      </c>
      <c r="E9548" s="10">
        <v>0</v>
      </c>
      <c r="F9548" s="10">
        <v>1260.9950738916257</v>
      </c>
      <c r="G9548" s="10">
        <v>-1260.9950738916257</v>
      </c>
      <c r="H9548" s="10">
        <v>1279.9100000000001</v>
      </c>
      <c r="I9548" s="10">
        <v>-1279.9100000000001</v>
      </c>
      <c r="J9548" s="10">
        <v>0</v>
      </c>
      <c r="K9548" s="10">
        <v>12288</v>
      </c>
      <c r="L9548" s="10">
        <v>-12288</v>
      </c>
      <c r="M9548" s="10">
        <v>12472.32</v>
      </c>
      <c r="N9548" s="10">
        <v>-12472.32</v>
      </c>
    </row>
    <row r="9549" spans="1:14" x14ac:dyDescent="0.25">
      <c r="A9549" s="9" t="s">
        <v>1077</v>
      </c>
      <c r="B9549" s="9" t="s">
        <v>181</v>
      </c>
      <c r="C9549" s="9" t="s">
        <v>42</v>
      </c>
      <c r="D9549" s="9" t="s">
        <v>43</v>
      </c>
      <c r="E9549" s="10">
        <v>5813.24</v>
      </c>
      <c r="F9549" s="10">
        <v>5760.7389162561576</v>
      </c>
      <c r="G9549" s="10">
        <v>52.501083743842173</v>
      </c>
      <c r="H9549" s="10">
        <v>5847.15</v>
      </c>
      <c r="I9549" s="10">
        <v>-33.909999999999854</v>
      </c>
      <c r="J9549" s="10">
        <v>12400</v>
      </c>
      <c r="K9549" s="10">
        <v>12288</v>
      </c>
      <c r="L9549" s="10">
        <v>112</v>
      </c>
      <c r="M9549" s="10">
        <v>12472.32</v>
      </c>
      <c r="N9549" s="10">
        <v>-72.319999999999709</v>
      </c>
    </row>
    <row r="9550" spans="1:14" x14ac:dyDescent="0.25">
      <c r="A9550" s="9" t="s">
        <v>1077</v>
      </c>
      <c r="B9550" s="9" t="s">
        <v>182</v>
      </c>
      <c r="C9550" s="9" t="s">
        <v>42</v>
      </c>
      <c r="D9550" s="9" t="s">
        <v>43</v>
      </c>
      <c r="E9550" s="10">
        <v>10189.719999999999</v>
      </c>
      <c r="F9550" s="10">
        <v>9859.1527093596069</v>
      </c>
      <c r="G9550" s="10">
        <v>330.56729064039246</v>
      </c>
      <c r="H9550" s="10">
        <v>10007.040000000001</v>
      </c>
      <c r="I9550" s="10">
        <v>182.67999999999847</v>
      </c>
      <c r="J9550" s="10">
        <v>12700</v>
      </c>
      <c r="K9550" s="10">
        <v>12288</v>
      </c>
      <c r="L9550" s="10">
        <v>412</v>
      </c>
      <c r="M9550" s="10">
        <v>12472.32</v>
      </c>
      <c r="N9550" s="10">
        <v>227.68000000000029</v>
      </c>
    </row>
    <row r="9551" spans="1:14" x14ac:dyDescent="0.25">
      <c r="A9551" s="9" t="s">
        <v>1077</v>
      </c>
      <c r="B9551" s="9" t="s">
        <v>183</v>
      </c>
      <c r="C9551" s="9" t="s">
        <v>42</v>
      </c>
      <c r="D9551" s="9" t="s">
        <v>43</v>
      </c>
      <c r="E9551" s="10">
        <v>13440.11</v>
      </c>
      <c r="F9551" s="10">
        <v>13065.832512315272</v>
      </c>
      <c r="G9551" s="10">
        <v>374.27748768472884</v>
      </c>
      <c r="H9551" s="10">
        <v>13261.82</v>
      </c>
      <c r="I9551" s="10">
        <v>178.29000000000087</v>
      </c>
      <c r="J9551" s="10">
        <v>12640</v>
      </c>
      <c r="K9551" s="10">
        <v>12288</v>
      </c>
      <c r="L9551" s="10">
        <v>352</v>
      </c>
      <c r="M9551" s="10">
        <v>12472.32</v>
      </c>
      <c r="N9551" s="10">
        <v>167.68000000000029</v>
      </c>
    </row>
    <row r="9552" spans="1:14" x14ac:dyDescent="0.25">
      <c r="A9552" s="9" t="s">
        <v>1077</v>
      </c>
      <c r="B9552" s="9" t="s">
        <v>184</v>
      </c>
      <c r="C9552" s="9" t="s">
        <v>42</v>
      </c>
      <c r="D9552" s="9" t="s">
        <v>43</v>
      </c>
      <c r="E9552" s="10">
        <v>20555.919999999998</v>
      </c>
      <c r="F9552" s="10">
        <v>20357.123152709359</v>
      </c>
      <c r="G9552" s="10">
        <v>198.79684729063956</v>
      </c>
      <c r="H9552" s="10">
        <v>20662.48</v>
      </c>
      <c r="I9552" s="10">
        <v>-106.56000000000131</v>
      </c>
      <c r="J9552" s="10">
        <v>2068</v>
      </c>
      <c r="K9552" s="10">
        <v>2047.9999999999998</v>
      </c>
      <c r="L9552" s="10">
        <v>20.000000000000227</v>
      </c>
      <c r="M9552" s="10">
        <v>2078.7199999999998</v>
      </c>
      <c r="N9552" s="10">
        <v>-10.7199999999998</v>
      </c>
    </row>
    <row r="9553" spans="1:14" x14ac:dyDescent="0.25">
      <c r="A9553" s="9" t="s">
        <v>1078</v>
      </c>
      <c r="B9553" s="9" t="s">
        <v>25</v>
      </c>
      <c r="C9553" s="9" t="s">
        <v>26</v>
      </c>
      <c r="D9553" s="9" t="s">
        <v>27</v>
      </c>
      <c r="E9553" s="10">
        <v>12063.6</v>
      </c>
      <c r="F9553" s="10">
        <v>0</v>
      </c>
      <c r="G9553" s="10">
        <v>12063.6</v>
      </c>
      <c r="H9553" s="10">
        <v>0</v>
      </c>
      <c r="I9553" s="10">
        <v>12063.6</v>
      </c>
      <c r="J9553" s="10">
        <v>0</v>
      </c>
      <c r="K9553" s="10">
        <v>0</v>
      </c>
      <c r="L9553" s="10">
        <v>0</v>
      </c>
      <c r="M9553" s="10">
        <v>0</v>
      </c>
      <c r="N9553" s="10">
        <v>0</v>
      </c>
    </row>
    <row r="9554" spans="1:14" x14ac:dyDescent="0.25">
      <c r="A9554" s="9" t="s">
        <v>1078</v>
      </c>
      <c r="B9554" s="9" t="s">
        <v>32</v>
      </c>
      <c r="C9554" s="9" t="s">
        <v>33</v>
      </c>
      <c r="D9554" s="9" t="s">
        <v>27</v>
      </c>
      <c r="E9554" s="10">
        <v>1442.48</v>
      </c>
      <c r="F9554" s="10">
        <v>0</v>
      </c>
      <c r="G9554" s="10">
        <v>1442.48</v>
      </c>
      <c r="H9554" s="10">
        <v>2394.44</v>
      </c>
      <c r="I9554" s="10">
        <v>-951.96</v>
      </c>
      <c r="J9554" s="10">
        <v>4.09</v>
      </c>
      <c r="K9554" s="10">
        <v>0</v>
      </c>
      <c r="L9554" s="10">
        <v>4.09</v>
      </c>
      <c r="M9554" s="10">
        <v>6.7889999999999997</v>
      </c>
      <c r="N9554" s="10">
        <v>-2.6989999999999998</v>
      </c>
    </row>
    <row r="9555" spans="1:14" x14ac:dyDescent="0.25">
      <c r="A9555" s="9" t="s">
        <v>1078</v>
      </c>
      <c r="B9555" s="9" t="s">
        <v>34</v>
      </c>
      <c r="C9555" s="9" t="s">
        <v>33</v>
      </c>
      <c r="D9555" s="9" t="s">
        <v>27</v>
      </c>
      <c r="E9555" s="10">
        <v>4958.6000000000004</v>
      </c>
      <c r="F9555" s="10">
        <v>0</v>
      </c>
      <c r="G9555" s="10">
        <v>4958.6000000000004</v>
      </c>
      <c r="H9555" s="10">
        <v>8230.98</v>
      </c>
      <c r="I9555" s="10">
        <v>-3272.3799999999992</v>
      </c>
      <c r="J9555" s="10">
        <v>4.09</v>
      </c>
      <c r="K9555" s="10">
        <v>0</v>
      </c>
      <c r="L9555" s="10">
        <v>4.09</v>
      </c>
      <c r="M9555" s="10">
        <v>6.7889999999999997</v>
      </c>
      <c r="N9555" s="10">
        <v>-2.6989999999999998</v>
      </c>
    </row>
    <row r="9556" spans="1:14" x14ac:dyDescent="0.25">
      <c r="A9556" s="9" t="s">
        <v>1078</v>
      </c>
      <c r="B9556" s="9" t="s">
        <v>35</v>
      </c>
      <c r="C9556" s="9" t="s">
        <v>33</v>
      </c>
      <c r="D9556" s="9" t="s">
        <v>27</v>
      </c>
      <c r="E9556" s="10">
        <v>5364.9</v>
      </c>
      <c r="F9556" s="10">
        <v>0</v>
      </c>
      <c r="G9556" s="10">
        <v>5364.9</v>
      </c>
      <c r="H9556" s="10">
        <v>8905.64</v>
      </c>
      <c r="I9556" s="10">
        <v>-3540.74</v>
      </c>
      <c r="J9556" s="10">
        <v>85.89</v>
      </c>
      <c r="K9556" s="10">
        <v>0</v>
      </c>
      <c r="L9556" s="10">
        <v>85.89</v>
      </c>
      <c r="M9556" s="10">
        <v>142.57599999999999</v>
      </c>
      <c r="N9556" s="10">
        <v>-56.685999999999993</v>
      </c>
    </row>
    <row r="9557" spans="1:14" x14ac:dyDescent="0.25">
      <c r="A9557" s="9" t="s">
        <v>1078</v>
      </c>
      <c r="B9557" s="9" t="s">
        <v>176</v>
      </c>
      <c r="C9557" s="9" t="s">
        <v>39</v>
      </c>
      <c r="D9557" s="9" t="s">
        <v>40</v>
      </c>
      <c r="E9557" s="10">
        <v>-869809.89</v>
      </c>
      <c r="F9557" s="10">
        <v>0</v>
      </c>
      <c r="G9557" s="10">
        <v>-869809.89</v>
      </c>
      <c r="H9557" s="10">
        <v>-869809.88</v>
      </c>
      <c r="I9557" s="10">
        <v>-1.0000000009313226E-2</v>
      </c>
      <c r="J9557" s="10">
        <v>-5092</v>
      </c>
      <c r="K9557" s="10">
        <v>0</v>
      </c>
      <c r="L9557" s="10">
        <v>-5092</v>
      </c>
      <c r="M9557" s="10">
        <v>-5092</v>
      </c>
      <c r="N9557" s="10">
        <v>0</v>
      </c>
    </row>
    <row r="9558" spans="1:14" x14ac:dyDescent="0.25">
      <c r="A9558" s="9" t="s">
        <v>1078</v>
      </c>
      <c r="B9558" s="9" t="s">
        <v>177</v>
      </c>
      <c r="C9558" s="9" t="s">
        <v>42</v>
      </c>
      <c r="D9558" s="9" t="s">
        <v>58</v>
      </c>
      <c r="E9558" s="10">
        <v>717296.46</v>
      </c>
      <c r="F9558" s="10">
        <v>716921.01492537314</v>
      </c>
      <c r="G9558" s="10">
        <v>375.44507462682668</v>
      </c>
      <c r="H9558" s="10">
        <v>720505.62</v>
      </c>
      <c r="I9558" s="10">
        <v>-3209.1600000000326</v>
      </c>
      <c r="J9558" s="10">
        <v>30568</v>
      </c>
      <c r="K9558" s="10">
        <v>30552</v>
      </c>
      <c r="L9558" s="10">
        <v>16</v>
      </c>
      <c r="M9558" s="10">
        <v>30704.76</v>
      </c>
      <c r="N9558" s="10">
        <v>-136.7599999999984</v>
      </c>
    </row>
    <row r="9559" spans="1:14" x14ac:dyDescent="0.25">
      <c r="A9559" s="9" t="s">
        <v>1078</v>
      </c>
      <c r="B9559" s="9" t="s">
        <v>178</v>
      </c>
      <c r="C9559" s="9" t="s">
        <v>42</v>
      </c>
      <c r="D9559" s="9" t="s">
        <v>43</v>
      </c>
      <c r="E9559" s="10">
        <v>3145.31</v>
      </c>
      <c r="F9559" s="10">
        <v>0</v>
      </c>
      <c r="G9559" s="10">
        <v>3145.31</v>
      </c>
      <c r="H9559" s="10">
        <v>0</v>
      </c>
      <c r="I9559" s="10">
        <v>3145.31</v>
      </c>
      <c r="J9559" s="10">
        <v>30650</v>
      </c>
      <c r="K9559" s="10">
        <v>0</v>
      </c>
      <c r="L9559" s="10">
        <v>30650</v>
      </c>
      <c r="M9559" s="10">
        <v>0</v>
      </c>
      <c r="N9559" s="10">
        <v>30650</v>
      </c>
    </row>
    <row r="9560" spans="1:14" x14ac:dyDescent="0.25">
      <c r="A9560" s="9" t="s">
        <v>1078</v>
      </c>
      <c r="B9560" s="9" t="s">
        <v>92</v>
      </c>
      <c r="C9560" s="9" t="s">
        <v>42</v>
      </c>
      <c r="D9560" s="9" t="s">
        <v>43</v>
      </c>
      <c r="E9560" s="10">
        <v>1091.6600000000001</v>
      </c>
      <c r="F9560" s="10">
        <v>866.86138613861385</v>
      </c>
      <c r="G9560" s="10">
        <v>224.79861386138623</v>
      </c>
      <c r="H9560" s="10">
        <v>875.53</v>
      </c>
      <c r="I9560" s="10">
        <v>216.13000000000011</v>
      </c>
      <c r="J9560" s="10">
        <v>12825</v>
      </c>
      <c r="K9560" s="10">
        <v>10184</v>
      </c>
      <c r="L9560" s="10">
        <v>2641</v>
      </c>
      <c r="M9560" s="10">
        <v>10285.84</v>
      </c>
      <c r="N9560" s="10">
        <v>2539.16</v>
      </c>
    </row>
    <row r="9561" spans="1:14" x14ac:dyDescent="0.25">
      <c r="A9561" s="9" t="s">
        <v>1078</v>
      </c>
      <c r="B9561" s="9" t="s">
        <v>179</v>
      </c>
      <c r="C9561" s="9" t="s">
        <v>42</v>
      </c>
      <c r="D9561" s="9" t="s">
        <v>43</v>
      </c>
      <c r="E9561" s="10">
        <v>1943.1</v>
      </c>
      <c r="F9561" s="10">
        <v>1940.0497512437812</v>
      </c>
      <c r="G9561" s="10">
        <v>3.0502487562187071</v>
      </c>
      <c r="H9561" s="10">
        <v>1949.75</v>
      </c>
      <c r="I9561" s="10">
        <v>-6.6500000000000909</v>
      </c>
      <c r="J9561" s="10">
        <v>5100</v>
      </c>
      <c r="K9561" s="10">
        <v>5092</v>
      </c>
      <c r="L9561" s="10">
        <v>8</v>
      </c>
      <c r="M9561" s="10">
        <v>5117.46</v>
      </c>
      <c r="N9561" s="10">
        <v>-17.460000000000036</v>
      </c>
    </row>
    <row r="9562" spans="1:14" x14ac:dyDescent="0.25">
      <c r="A9562" s="9" t="s">
        <v>1078</v>
      </c>
      <c r="B9562" s="9" t="s">
        <v>180</v>
      </c>
      <c r="C9562" s="9" t="s">
        <v>42</v>
      </c>
      <c r="D9562" s="9" t="s">
        <v>43</v>
      </c>
      <c r="E9562" s="10">
        <v>0</v>
      </c>
      <c r="F9562" s="10">
        <v>3135.2413793103447</v>
      </c>
      <c r="G9562" s="10">
        <v>-3135.2413793103447</v>
      </c>
      <c r="H9562" s="10">
        <v>3182.27</v>
      </c>
      <c r="I9562" s="10">
        <v>-3182.27</v>
      </c>
      <c r="J9562" s="10">
        <v>0</v>
      </c>
      <c r="K9562" s="10">
        <v>30552</v>
      </c>
      <c r="L9562" s="10">
        <v>-30552</v>
      </c>
      <c r="M9562" s="10">
        <v>31010.28</v>
      </c>
      <c r="N9562" s="10">
        <v>-31010.28</v>
      </c>
    </row>
    <row r="9563" spans="1:14" x14ac:dyDescent="0.25">
      <c r="A9563" s="9" t="s">
        <v>1078</v>
      </c>
      <c r="B9563" s="9" t="s">
        <v>181</v>
      </c>
      <c r="C9563" s="9" t="s">
        <v>42</v>
      </c>
      <c r="D9563" s="9" t="s">
        <v>43</v>
      </c>
      <c r="E9563" s="10">
        <v>14369.02</v>
      </c>
      <c r="F9563" s="10">
        <v>14323.083743842364</v>
      </c>
      <c r="G9563" s="10">
        <v>45.936256157636308</v>
      </c>
      <c r="H9563" s="10">
        <v>14537.93</v>
      </c>
      <c r="I9563" s="10">
        <v>-168.90999999999985</v>
      </c>
      <c r="J9563" s="10">
        <v>30650</v>
      </c>
      <c r="K9563" s="10">
        <v>30552</v>
      </c>
      <c r="L9563" s="10">
        <v>98</v>
      </c>
      <c r="M9563" s="10">
        <v>31010.28</v>
      </c>
      <c r="N9563" s="10">
        <v>-360.27999999999884</v>
      </c>
    </row>
    <row r="9564" spans="1:14" x14ac:dyDescent="0.25">
      <c r="A9564" s="9" t="s">
        <v>1078</v>
      </c>
      <c r="B9564" s="9" t="s">
        <v>182</v>
      </c>
      <c r="C9564" s="9" t="s">
        <v>42</v>
      </c>
      <c r="D9564" s="9" t="s">
        <v>43</v>
      </c>
      <c r="E9564" s="10">
        <v>24591.72</v>
      </c>
      <c r="F9564" s="10">
        <v>24513.093596059112</v>
      </c>
      <c r="G9564" s="10">
        <v>78.626403940888849</v>
      </c>
      <c r="H9564" s="10">
        <v>24880.79</v>
      </c>
      <c r="I9564" s="10">
        <v>-289.06999999999971</v>
      </c>
      <c r="J9564" s="10">
        <v>30650</v>
      </c>
      <c r="K9564" s="10">
        <v>30552</v>
      </c>
      <c r="L9564" s="10">
        <v>98</v>
      </c>
      <c r="M9564" s="10">
        <v>31010.28</v>
      </c>
      <c r="N9564" s="10">
        <v>-360.27999999999884</v>
      </c>
    </row>
    <row r="9565" spans="1:14" x14ac:dyDescent="0.25">
      <c r="A9565" s="9" t="s">
        <v>1078</v>
      </c>
      <c r="B9565" s="9" t="s">
        <v>183</v>
      </c>
      <c r="C9565" s="9" t="s">
        <v>42</v>
      </c>
      <c r="D9565" s="9" t="s">
        <v>43</v>
      </c>
      <c r="E9565" s="10">
        <v>32749.64</v>
      </c>
      <c r="F9565" s="10">
        <v>32485.940886699511</v>
      </c>
      <c r="G9565" s="10">
        <v>263.69911330048853</v>
      </c>
      <c r="H9565" s="10">
        <v>32973.230000000003</v>
      </c>
      <c r="I9565" s="10">
        <v>-223.59000000000378</v>
      </c>
      <c r="J9565" s="10">
        <v>30800</v>
      </c>
      <c r="K9565" s="10">
        <v>30552</v>
      </c>
      <c r="L9565" s="10">
        <v>248</v>
      </c>
      <c r="M9565" s="10">
        <v>31010.28</v>
      </c>
      <c r="N9565" s="10">
        <v>-210.27999999999884</v>
      </c>
    </row>
    <row r="9566" spans="1:14" x14ac:dyDescent="0.25">
      <c r="A9566" s="9" t="s">
        <v>1078</v>
      </c>
      <c r="B9566" s="9" t="s">
        <v>184</v>
      </c>
      <c r="C9566" s="9" t="s">
        <v>42</v>
      </c>
      <c r="D9566" s="9" t="s">
        <v>43</v>
      </c>
      <c r="E9566" s="10">
        <v>50793.4</v>
      </c>
      <c r="F9566" s="10">
        <v>50614.482758620688</v>
      </c>
      <c r="G9566" s="10">
        <v>178.91724137931305</v>
      </c>
      <c r="H9566" s="10">
        <v>51373.7</v>
      </c>
      <c r="I9566" s="10">
        <v>-580.29999999999563</v>
      </c>
      <c r="J9566" s="10">
        <v>5110</v>
      </c>
      <c r="K9566" s="10">
        <v>5092</v>
      </c>
      <c r="L9566" s="10">
        <v>18</v>
      </c>
      <c r="M9566" s="10">
        <v>5168.38</v>
      </c>
      <c r="N9566" s="10">
        <v>-58.380000000000109</v>
      </c>
    </row>
    <row r="9567" spans="1:14" x14ac:dyDescent="0.25">
      <c r="A9567" s="9" t="s">
        <v>1079</v>
      </c>
      <c r="B9567" s="9" t="s">
        <v>25</v>
      </c>
      <c r="C9567" s="9" t="s">
        <v>26</v>
      </c>
      <c r="D9567" s="9" t="s">
        <v>27</v>
      </c>
      <c r="E9567" s="10">
        <v>-651.08000000000004</v>
      </c>
      <c r="F9567" s="10">
        <v>0</v>
      </c>
      <c r="G9567" s="10">
        <v>-651.08000000000004</v>
      </c>
      <c r="H9567" s="10">
        <v>0</v>
      </c>
      <c r="I9567" s="10">
        <v>-651.08000000000004</v>
      </c>
      <c r="J9567" s="10">
        <v>0</v>
      </c>
      <c r="K9567" s="10">
        <v>0</v>
      </c>
      <c r="L9567" s="10">
        <v>0</v>
      </c>
      <c r="M9567" s="10">
        <v>0</v>
      </c>
      <c r="N9567" s="10">
        <v>0</v>
      </c>
    </row>
    <row r="9568" spans="1:14" x14ac:dyDescent="0.25">
      <c r="A9568" s="9" t="s">
        <v>1079</v>
      </c>
      <c r="B9568" s="9" t="s">
        <v>32</v>
      </c>
      <c r="C9568" s="9" t="s">
        <v>33</v>
      </c>
      <c r="D9568" s="9" t="s">
        <v>27</v>
      </c>
      <c r="E9568" s="10">
        <v>380.9</v>
      </c>
      <c r="F9568" s="10">
        <v>0</v>
      </c>
      <c r="G9568" s="10">
        <v>380.9</v>
      </c>
      <c r="H9568" s="10">
        <v>495.63</v>
      </c>
      <c r="I9568" s="10">
        <v>-114.73000000000002</v>
      </c>
      <c r="J9568" s="10">
        <v>1.08</v>
      </c>
      <c r="K9568" s="10">
        <v>0</v>
      </c>
      <c r="L9568" s="10">
        <v>1.08</v>
      </c>
      <c r="M9568" s="10">
        <v>1.405</v>
      </c>
      <c r="N9568" s="10">
        <v>-0.32499999999999996</v>
      </c>
    </row>
    <row r="9569" spans="1:14" x14ac:dyDescent="0.25">
      <c r="A9569" s="9" t="s">
        <v>1079</v>
      </c>
      <c r="B9569" s="9" t="s">
        <v>34</v>
      </c>
      <c r="C9569" s="9" t="s">
        <v>33</v>
      </c>
      <c r="D9569" s="9" t="s">
        <v>27</v>
      </c>
      <c r="E9569" s="10">
        <v>1309.3599999999999</v>
      </c>
      <c r="F9569" s="10">
        <v>0</v>
      </c>
      <c r="G9569" s="10">
        <v>1309.3599999999999</v>
      </c>
      <c r="H9569" s="10">
        <v>1703.74</v>
      </c>
      <c r="I9569" s="10">
        <v>-394.38000000000011</v>
      </c>
      <c r="J9569" s="10">
        <v>1.08</v>
      </c>
      <c r="K9569" s="10">
        <v>0</v>
      </c>
      <c r="L9569" s="10">
        <v>1.08</v>
      </c>
      <c r="M9569" s="10">
        <v>1.405</v>
      </c>
      <c r="N9569" s="10">
        <v>-0.32499999999999996</v>
      </c>
    </row>
    <row r="9570" spans="1:14" x14ac:dyDescent="0.25">
      <c r="A9570" s="9" t="s">
        <v>1079</v>
      </c>
      <c r="B9570" s="9" t="s">
        <v>35</v>
      </c>
      <c r="C9570" s="9" t="s">
        <v>33</v>
      </c>
      <c r="D9570" s="9" t="s">
        <v>27</v>
      </c>
      <c r="E9570" s="10">
        <v>1416.65</v>
      </c>
      <c r="F9570" s="10">
        <v>0</v>
      </c>
      <c r="G9570" s="10">
        <v>1416.65</v>
      </c>
      <c r="H9570" s="10">
        <v>1843.39</v>
      </c>
      <c r="I9570" s="10">
        <v>-426.74</v>
      </c>
      <c r="J9570" s="10">
        <v>22.68</v>
      </c>
      <c r="K9570" s="10">
        <v>0</v>
      </c>
      <c r="L9570" s="10">
        <v>22.68</v>
      </c>
      <c r="M9570" s="10">
        <v>29.512</v>
      </c>
      <c r="N9570" s="10">
        <v>-6.8320000000000007</v>
      </c>
    </row>
    <row r="9571" spans="1:14" x14ac:dyDescent="0.25">
      <c r="A9571" s="9" t="s">
        <v>1079</v>
      </c>
      <c r="B9571" s="9" t="s">
        <v>190</v>
      </c>
      <c r="C9571" s="9" t="s">
        <v>39</v>
      </c>
      <c r="D9571" s="9" t="s">
        <v>40</v>
      </c>
      <c r="E9571" s="10">
        <v>-189238.53</v>
      </c>
      <c r="F9571" s="10">
        <v>0</v>
      </c>
      <c r="G9571" s="10">
        <v>-189238.53</v>
      </c>
      <c r="H9571" s="10">
        <v>-189238.55</v>
      </c>
      <c r="I9571" s="10">
        <v>1.9999999989522621E-2</v>
      </c>
      <c r="J9571" s="10">
        <v>-1054</v>
      </c>
      <c r="K9571" s="10">
        <v>0</v>
      </c>
      <c r="L9571" s="10">
        <v>-1054</v>
      </c>
      <c r="M9571" s="10">
        <v>-1054</v>
      </c>
      <c r="N9571" s="10">
        <v>0</v>
      </c>
    </row>
    <row r="9572" spans="1:14" x14ac:dyDescent="0.25">
      <c r="A9572" s="9" t="s">
        <v>1079</v>
      </c>
      <c r="B9572" s="9" t="s">
        <v>191</v>
      </c>
      <c r="C9572" s="9" t="s">
        <v>42</v>
      </c>
      <c r="D9572" s="9" t="s">
        <v>58</v>
      </c>
      <c r="E9572" s="10">
        <v>150516.26</v>
      </c>
      <c r="F9572" s="10">
        <v>148089.60199004973</v>
      </c>
      <c r="G9572" s="10">
        <v>2426.6580099502753</v>
      </c>
      <c r="H9572" s="10">
        <v>148830.04999999999</v>
      </c>
      <c r="I9572" s="10">
        <v>1686.210000000021</v>
      </c>
      <c r="J9572" s="10">
        <v>6324</v>
      </c>
      <c r="K9572" s="10">
        <v>6324</v>
      </c>
      <c r="L9572" s="10">
        <v>0</v>
      </c>
      <c r="M9572" s="10">
        <v>6355.62</v>
      </c>
      <c r="N9572" s="10">
        <v>-31.619999999999891</v>
      </c>
    </row>
    <row r="9573" spans="1:14" x14ac:dyDescent="0.25">
      <c r="A9573" s="9" t="s">
        <v>1079</v>
      </c>
      <c r="B9573" s="9" t="s">
        <v>192</v>
      </c>
      <c r="C9573" s="9" t="s">
        <v>42</v>
      </c>
      <c r="D9573" s="9" t="s">
        <v>43</v>
      </c>
      <c r="E9573" s="10">
        <v>1725.63</v>
      </c>
      <c r="F9573" s="10">
        <v>0</v>
      </c>
      <c r="G9573" s="10">
        <v>1725.63</v>
      </c>
      <c r="H9573" s="10">
        <v>0</v>
      </c>
      <c r="I9573" s="10">
        <v>1725.63</v>
      </c>
      <c r="J9573" s="10">
        <v>6400</v>
      </c>
      <c r="K9573" s="10">
        <v>0</v>
      </c>
      <c r="L9573" s="10">
        <v>6400</v>
      </c>
      <c r="M9573" s="10">
        <v>0</v>
      </c>
      <c r="N9573" s="10">
        <v>6400</v>
      </c>
    </row>
    <row r="9574" spans="1:14" x14ac:dyDescent="0.25">
      <c r="A9574" s="9" t="s">
        <v>1079</v>
      </c>
      <c r="B9574" s="9" t="s">
        <v>179</v>
      </c>
      <c r="C9574" s="9" t="s">
        <v>42</v>
      </c>
      <c r="D9574" s="9" t="s">
        <v>43</v>
      </c>
      <c r="E9574" s="10">
        <v>401.95</v>
      </c>
      <c r="F9574" s="10">
        <v>401.57213930348257</v>
      </c>
      <c r="G9574" s="10">
        <v>0.37786069651741627</v>
      </c>
      <c r="H9574" s="10">
        <v>403.58</v>
      </c>
      <c r="I9574" s="10">
        <v>-1.6299999999999955</v>
      </c>
      <c r="J9574" s="10">
        <v>1055</v>
      </c>
      <c r="K9574" s="10">
        <v>1054</v>
      </c>
      <c r="L9574" s="10">
        <v>1</v>
      </c>
      <c r="M9574" s="10">
        <v>1059.27</v>
      </c>
      <c r="N9574" s="10">
        <v>-4.2699999999999818</v>
      </c>
    </row>
    <row r="9575" spans="1:14" x14ac:dyDescent="0.25">
      <c r="A9575" s="9" t="s">
        <v>1079</v>
      </c>
      <c r="B9575" s="9" t="s">
        <v>193</v>
      </c>
      <c r="C9575" s="9" t="s">
        <v>42</v>
      </c>
      <c r="D9575" s="9" t="s">
        <v>43</v>
      </c>
      <c r="E9575" s="10">
        <v>0</v>
      </c>
      <c r="F9575" s="10">
        <v>1705.1428571428571</v>
      </c>
      <c r="G9575" s="10">
        <v>-1705.1428571428571</v>
      </c>
      <c r="H9575" s="10">
        <v>1730.72</v>
      </c>
      <c r="I9575" s="10">
        <v>-1730.72</v>
      </c>
      <c r="J9575" s="10">
        <v>0</v>
      </c>
      <c r="K9575" s="10">
        <v>6324</v>
      </c>
      <c r="L9575" s="10">
        <v>-6324</v>
      </c>
      <c r="M9575" s="10">
        <v>6418.86</v>
      </c>
      <c r="N9575" s="10">
        <v>-6418.86</v>
      </c>
    </row>
    <row r="9576" spans="1:14" x14ac:dyDescent="0.25">
      <c r="A9576" s="9" t="s">
        <v>1079</v>
      </c>
      <c r="B9576" s="9" t="s">
        <v>194</v>
      </c>
      <c r="C9576" s="9" t="s">
        <v>42</v>
      </c>
      <c r="D9576" s="9" t="s">
        <v>43</v>
      </c>
      <c r="E9576" s="10">
        <v>6761.29</v>
      </c>
      <c r="F9576" s="10">
        <v>6680.9852216748768</v>
      </c>
      <c r="G9576" s="10">
        <v>80.304778325123152</v>
      </c>
      <c r="H9576" s="10">
        <v>6781.2</v>
      </c>
      <c r="I9576" s="10">
        <v>-19.909999999999854</v>
      </c>
      <c r="J9576" s="10">
        <v>6400</v>
      </c>
      <c r="K9576" s="10">
        <v>6324</v>
      </c>
      <c r="L9576" s="10">
        <v>76</v>
      </c>
      <c r="M9576" s="10">
        <v>6418.86</v>
      </c>
      <c r="N9576" s="10">
        <v>-18.859999999999673</v>
      </c>
    </row>
    <row r="9577" spans="1:14" x14ac:dyDescent="0.25">
      <c r="A9577" s="9" t="s">
        <v>1079</v>
      </c>
      <c r="B9577" s="9" t="s">
        <v>195</v>
      </c>
      <c r="C9577" s="9" t="s">
        <v>42</v>
      </c>
      <c r="D9577" s="9" t="s">
        <v>43</v>
      </c>
      <c r="E9577" s="10">
        <v>7433.79</v>
      </c>
      <c r="F9577" s="10">
        <v>7345.5172413793107</v>
      </c>
      <c r="G9577" s="10">
        <v>88.272758620689274</v>
      </c>
      <c r="H9577" s="10">
        <v>7455.7</v>
      </c>
      <c r="I9577" s="10">
        <v>-21.909999999999854</v>
      </c>
      <c r="J9577" s="10">
        <v>6400</v>
      </c>
      <c r="K9577" s="10">
        <v>6324</v>
      </c>
      <c r="L9577" s="10">
        <v>76</v>
      </c>
      <c r="M9577" s="10">
        <v>6418.86</v>
      </c>
      <c r="N9577" s="10">
        <v>-18.859999999999673</v>
      </c>
    </row>
    <row r="9578" spans="1:14" x14ac:dyDescent="0.25">
      <c r="A9578" s="9" t="s">
        <v>1079</v>
      </c>
      <c r="B9578" s="9" t="s">
        <v>196</v>
      </c>
      <c r="C9578" s="9" t="s">
        <v>42</v>
      </c>
      <c r="D9578" s="9" t="s">
        <v>43</v>
      </c>
      <c r="E9578" s="10">
        <v>9502.7800000000007</v>
      </c>
      <c r="F9578" s="10">
        <v>9317.1527093596051</v>
      </c>
      <c r="G9578" s="10">
        <v>185.62729064039559</v>
      </c>
      <c r="H9578" s="10">
        <v>9456.91</v>
      </c>
      <c r="I9578" s="10">
        <v>45.8700000000008</v>
      </c>
      <c r="J9578" s="10">
        <v>6450</v>
      </c>
      <c r="K9578" s="10">
        <v>6324</v>
      </c>
      <c r="L9578" s="10">
        <v>126</v>
      </c>
      <c r="M9578" s="10">
        <v>6418.86</v>
      </c>
      <c r="N9578" s="10">
        <v>31.140000000000327</v>
      </c>
    </row>
    <row r="9579" spans="1:14" x14ac:dyDescent="0.25">
      <c r="A9579" s="9" t="s">
        <v>1079</v>
      </c>
      <c r="B9579" s="9" t="s">
        <v>197</v>
      </c>
      <c r="C9579" s="9" t="s">
        <v>42</v>
      </c>
      <c r="D9579" s="9" t="s">
        <v>43</v>
      </c>
      <c r="E9579" s="10">
        <v>10441</v>
      </c>
      <c r="F9579" s="10">
        <v>10381.901477832513</v>
      </c>
      <c r="G9579" s="10">
        <v>59.098522167487317</v>
      </c>
      <c r="H9579" s="10">
        <v>10537.63</v>
      </c>
      <c r="I9579" s="10">
        <v>-96.6299999999992</v>
      </c>
      <c r="J9579" s="10">
        <v>1060</v>
      </c>
      <c r="K9579" s="10">
        <v>1054</v>
      </c>
      <c r="L9579" s="10">
        <v>6</v>
      </c>
      <c r="M9579" s="10">
        <v>1069.81</v>
      </c>
      <c r="N9579" s="10">
        <v>-9.8099999999999454</v>
      </c>
    </row>
    <row r="9580" spans="1:14" x14ac:dyDescent="0.25">
      <c r="A9580" s="9" t="s">
        <v>1080</v>
      </c>
      <c r="B9580" s="9" t="s">
        <v>25</v>
      </c>
      <c r="C9580" s="9" t="s">
        <v>26</v>
      </c>
      <c r="D9580" s="9" t="s">
        <v>27</v>
      </c>
      <c r="E9580" s="10">
        <v>41317.660000000003</v>
      </c>
      <c r="F9580" s="10">
        <v>0</v>
      </c>
      <c r="G9580" s="10">
        <v>41317.660000000003</v>
      </c>
      <c r="H9580" s="10">
        <v>0</v>
      </c>
      <c r="I9580" s="10">
        <v>41317.660000000003</v>
      </c>
      <c r="J9580" s="10">
        <v>0</v>
      </c>
      <c r="K9580" s="10">
        <v>0</v>
      </c>
      <c r="L9580" s="10">
        <v>0</v>
      </c>
      <c r="M9580" s="10">
        <v>0</v>
      </c>
      <c r="N9580" s="10">
        <v>0</v>
      </c>
    </row>
    <row r="9581" spans="1:14" x14ac:dyDescent="0.25">
      <c r="A9581" s="9" t="s">
        <v>1080</v>
      </c>
      <c r="B9581" s="9" t="s">
        <v>28</v>
      </c>
      <c r="C9581" s="9" t="s">
        <v>29</v>
      </c>
      <c r="D9581" s="9" t="s">
        <v>27</v>
      </c>
      <c r="E9581" s="10">
        <v>28.08</v>
      </c>
      <c r="F9581" s="10">
        <v>0</v>
      </c>
      <c r="G9581" s="10">
        <v>28.08</v>
      </c>
      <c r="H9581" s="10">
        <v>28.59</v>
      </c>
      <c r="I9581" s="10">
        <v>-0.51000000000000156</v>
      </c>
      <c r="J9581" s="10">
        <v>0</v>
      </c>
      <c r="K9581" s="10">
        <v>0</v>
      </c>
      <c r="L9581" s="10">
        <v>0</v>
      </c>
      <c r="M9581" s="10">
        <v>0</v>
      </c>
      <c r="N9581" s="10">
        <v>0</v>
      </c>
    </row>
    <row r="9582" spans="1:14" x14ac:dyDescent="0.25">
      <c r="A9582" s="9" t="s">
        <v>1080</v>
      </c>
      <c r="B9582" s="9" t="s">
        <v>30</v>
      </c>
      <c r="C9582" s="9" t="s">
        <v>29</v>
      </c>
      <c r="D9582" s="9" t="s">
        <v>27</v>
      </c>
      <c r="E9582" s="10">
        <v>655.17999999999995</v>
      </c>
      <c r="F9582" s="10">
        <v>0</v>
      </c>
      <c r="G9582" s="10">
        <v>655.17999999999995</v>
      </c>
      <c r="H9582" s="10">
        <v>667.08</v>
      </c>
      <c r="I9582" s="10">
        <v>-11.900000000000091</v>
      </c>
      <c r="J9582" s="10">
        <v>0</v>
      </c>
      <c r="K9582" s="10">
        <v>0</v>
      </c>
      <c r="L9582" s="10">
        <v>0</v>
      </c>
      <c r="M9582" s="10">
        <v>0</v>
      </c>
      <c r="N9582" s="10">
        <v>0</v>
      </c>
    </row>
    <row r="9583" spans="1:14" x14ac:dyDescent="0.25">
      <c r="A9583" s="9" t="s">
        <v>1080</v>
      </c>
      <c r="B9583" s="9" t="s">
        <v>31</v>
      </c>
      <c r="C9583" s="9" t="s">
        <v>29</v>
      </c>
      <c r="D9583" s="9" t="s">
        <v>27</v>
      </c>
      <c r="E9583" s="10">
        <v>4399.0600000000004</v>
      </c>
      <c r="F9583" s="10">
        <v>0</v>
      </c>
      <c r="G9583" s="10">
        <v>4399.0600000000004</v>
      </c>
      <c r="H9583" s="10">
        <v>4478.9799999999996</v>
      </c>
      <c r="I9583" s="10">
        <v>-79.919999999999163</v>
      </c>
      <c r="J9583" s="10">
        <v>0</v>
      </c>
      <c r="K9583" s="10">
        <v>0</v>
      </c>
      <c r="L9583" s="10">
        <v>0</v>
      </c>
      <c r="M9583" s="10">
        <v>0</v>
      </c>
      <c r="N9583" s="10">
        <v>0</v>
      </c>
    </row>
    <row r="9584" spans="1:14" x14ac:dyDescent="0.25">
      <c r="A9584" s="9" t="s">
        <v>1080</v>
      </c>
      <c r="B9584" s="9" t="s">
        <v>32</v>
      </c>
      <c r="C9584" s="9" t="s">
        <v>33</v>
      </c>
      <c r="D9584" s="9" t="s">
        <v>27</v>
      </c>
      <c r="E9584" s="10">
        <v>6436.51</v>
      </c>
      <c r="F9584" s="10">
        <v>0</v>
      </c>
      <c r="G9584" s="10">
        <v>6436.51</v>
      </c>
      <c r="H9584" s="10">
        <v>8148.93</v>
      </c>
      <c r="I9584" s="10">
        <v>-1712.42</v>
      </c>
      <c r="J9584" s="10">
        <v>18.25</v>
      </c>
      <c r="K9584" s="10">
        <v>0</v>
      </c>
      <c r="L9584" s="10">
        <v>18.25</v>
      </c>
      <c r="M9584" s="10">
        <v>23.105</v>
      </c>
      <c r="N9584" s="10">
        <v>-4.8550000000000004</v>
      </c>
    </row>
    <row r="9585" spans="1:14" x14ac:dyDescent="0.25">
      <c r="A9585" s="9" t="s">
        <v>1080</v>
      </c>
      <c r="B9585" s="9" t="s">
        <v>34</v>
      </c>
      <c r="C9585" s="9" t="s">
        <v>33</v>
      </c>
      <c r="D9585" s="9" t="s">
        <v>27</v>
      </c>
      <c r="E9585" s="10">
        <v>22125.77</v>
      </c>
      <c r="F9585" s="10">
        <v>0</v>
      </c>
      <c r="G9585" s="10">
        <v>22125.77</v>
      </c>
      <c r="H9585" s="10">
        <v>28012.28</v>
      </c>
      <c r="I9585" s="10">
        <v>-5886.5099999999984</v>
      </c>
      <c r="J9585" s="10">
        <v>18.25</v>
      </c>
      <c r="K9585" s="10">
        <v>0</v>
      </c>
      <c r="L9585" s="10">
        <v>18.25</v>
      </c>
      <c r="M9585" s="10">
        <v>23.105</v>
      </c>
      <c r="N9585" s="10">
        <v>-4.8550000000000004</v>
      </c>
    </row>
    <row r="9586" spans="1:14" x14ac:dyDescent="0.25">
      <c r="A9586" s="9" t="s">
        <v>1080</v>
      </c>
      <c r="B9586" s="9" t="s">
        <v>35</v>
      </c>
      <c r="C9586" s="9" t="s">
        <v>33</v>
      </c>
      <c r="D9586" s="9" t="s">
        <v>27</v>
      </c>
      <c r="E9586" s="10">
        <v>23938.720000000001</v>
      </c>
      <c r="F9586" s="10">
        <v>0</v>
      </c>
      <c r="G9586" s="10">
        <v>23938.720000000001</v>
      </c>
      <c r="H9586" s="10">
        <v>30305.73</v>
      </c>
      <c r="I9586" s="10">
        <v>-6367.0099999999984</v>
      </c>
      <c r="J9586" s="10">
        <v>383.25</v>
      </c>
      <c r="K9586" s="10">
        <v>0</v>
      </c>
      <c r="L9586" s="10">
        <v>383.25</v>
      </c>
      <c r="M9586" s="10">
        <v>485.18400000000003</v>
      </c>
      <c r="N9586" s="10">
        <v>-101.93400000000003</v>
      </c>
    </row>
    <row r="9587" spans="1:14" x14ac:dyDescent="0.25">
      <c r="A9587" s="9" t="s">
        <v>1080</v>
      </c>
      <c r="B9587" s="9" t="s">
        <v>36</v>
      </c>
      <c r="C9587" s="9" t="s">
        <v>29</v>
      </c>
      <c r="D9587" s="9" t="s">
        <v>27</v>
      </c>
      <c r="E9587" s="10">
        <v>49285.51</v>
      </c>
      <c r="F9587" s="10">
        <v>0</v>
      </c>
      <c r="G9587" s="10">
        <v>49285.51</v>
      </c>
      <c r="H9587" s="10">
        <v>50180.95</v>
      </c>
      <c r="I9587" s="10">
        <v>-895.43999999999505</v>
      </c>
      <c r="J9587" s="10">
        <v>0</v>
      </c>
      <c r="K9587" s="10">
        <v>0</v>
      </c>
      <c r="L9587" s="10">
        <v>0</v>
      </c>
      <c r="M9587" s="10">
        <v>0</v>
      </c>
      <c r="N9587" s="10">
        <v>0</v>
      </c>
    </row>
    <row r="9588" spans="1:14" x14ac:dyDescent="0.25">
      <c r="A9588" s="9" t="s">
        <v>1080</v>
      </c>
      <c r="B9588" s="9" t="s">
        <v>37</v>
      </c>
      <c r="C9588" s="9" t="s">
        <v>29</v>
      </c>
      <c r="D9588" s="9" t="s">
        <v>27</v>
      </c>
      <c r="E9588" s="10">
        <v>113973.07</v>
      </c>
      <c r="F9588" s="10">
        <v>0</v>
      </c>
      <c r="G9588" s="10">
        <v>113973.07</v>
      </c>
      <c r="H9588" s="10">
        <v>116043.78</v>
      </c>
      <c r="I9588" s="10">
        <v>-2070.7099999999919</v>
      </c>
      <c r="J9588" s="10">
        <v>0</v>
      </c>
      <c r="K9588" s="10">
        <v>0</v>
      </c>
      <c r="L9588" s="10">
        <v>0</v>
      </c>
      <c r="M9588" s="10">
        <v>0</v>
      </c>
      <c r="N9588" s="10">
        <v>0</v>
      </c>
    </row>
    <row r="9589" spans="1:14" x14ac:dyDescent="0.25">
      <c r="A9589" s="9" t="s">
        <v>1080</v>
      </c>
      <c r="B9589" s="9" t="s">
        <v>140</v>
      </c>
      <c r="C9589" s="9" t="s">
        <v>39</v>
      </c>
      <c r="D9589" s="9" t="s">
        <v>40</v>
      </c>
      <c r="E9589" s="10">
        <v>-2395902.4300000002</v>
      </c>
      <c r="F9589" s="10">
        <v>0</v>
      </c>
      <c r="G9589" s="10">
        <v>-2395902.4300000002</v>
      </c>
      <c r="H9589" s="10">
        <v>-2395902.4</v>
      </c>
      <c r="I9589" s="10">
        <v>-3.0000000260770321E-2</v>
      </c>
      <c r="J9589" s="10">
        <v>-29573</v>
      </c>
      <c r="K9589" s="10">
        <v>0</v>
      </c>
      <c r="L9589" s="10">
        <v>-29573</v>
      </c>
      <c r="M9589" s="10">
        <v>-29573</v>
      </c>
      <c r="N9589" s="10">
        <v>0</v>
      </c>
    </row>
    <row r="9590" spans="1:14" x14ac:dyDescent="0.25">
      <c r="A9590" s="9" t="s">
        <v>1080</v>
      </c>
      <c r="B9590" s="9" t="s">
        <v>92</v>
      </c>
      <c r="C9590" s="9" t="s">
        <v>42</v>
      </c>
      <c r="D9590" s="9" t="s">
        <v>43</v>
      </c>
      <c r="E9590" s="10">
        <v>97.89</v>
      </c>
      <c r="F9590" s="10">
        <v>0</v>
      </c>
      <c r="G9590" s="10">
        <v>97.89</v>
      </c>
      <c r="H9590" s="10">
        <v>0</v>
      </c>
      <c r="I9590" s="10">
        <v>97.89</v>
      </c>
      <c r="J9590" s="10">
        <v>1150</v>
      </c>
      <c r="K9590" s="10">
        <v>0</v>
      </c>
      <c r="L9590" s="10">
        <v>1150</v>
      </c>
      <c r="M9590" s="10">
        <v>0</v>
      </c>
      <c r="N9590" s="10">
        <v>1150</v>
      </c>
    </row>
    <row r="9591" spans="1:14" x14ac:dyDescent="0.25">
      <c r="A9591" s="9" t="s">
        <v>1080</v>
      </c>
      <c r="B9591" s="9" t="s">
        <v>141</v>
      </c>
      <c r="C9591" s="9" t="s">
        <v>42</v>
      </c>
      <c r="D9591" s="9" t="s">
        <v>43</v>
      </c>
      <c r="E9591" s="10">
        <v>3035.25</v>
      </c>
      <c r="F9591" s="10">
        <v>2947.841584158416</v>
      </c>
      <c r="G9591" s="10">
        <v>87.408415841583974</v>
      </c>
      <c r="H9591" s="10">
        <v>2977.32</v>
      </c>
      <c r="I9591" s="10">
        <v>57.929999999999836</v>
      </c>
      <c r="J9591" s="10">
        <v>30450</v>
      </c>
      <c r="K9591" s="10">
        <v>29573</v>
      </c>
      <c r="L9591" s="10">
        <v>877</v>
      </c>
      <c r="M9591" s="10">
        <v>29868.73</v>
      </c>
      <c r="N9591" s="10">
        <v>581.27000000000044</v>
      </c>
    </row>
    <row r="9592" spans="1:14" x14ac:dyDescent="0.25">
      <c r="A9592" s="9" t="s">
        <v>1080</v>
      </c>
      <c r="B9592" s="9" t="s">
        <v>142</v>
      </c>
      <c r="C9592" s="9" t="s">
        <v>42</v>
      </c>
      <c r="D9592" s="9" t="s">
        <v>43</v>
      </c>
      <c r="E9592" s="10">
        <v>12146.06</v>
      </c>
      <c r="F9592" s="10">
        <v>12134.985221674877</v>
      </c>
      <c r="G9592" s="10">
        <v>11.074778325122679</v>
      </c>
      <c r="H9592" s="10">
        <v>12317.01</v>
      </c>
      <c r="I9592" s="10">
        <v>-170.95000000000073</v>
      </c>
      <c r="J9592" s="10">
        <v>177600</v>
      </c>
      <c r="K9592" s="10">
        <v>177438</v>
      </c>
      <c r="L9592" s="10">
        <v>162</v>
      </c>
      <c r="M9592" s="10">
        <v>180099.57</v>
      </c>
      <c r="N9592" s="10">
        <v>-2499.570000000007</v>
      </c>
    </row>
    <row r="9593" spans="1:14" x14ac:dyDescent="0.25">
      <c r="A9593" s="9" t="s">
        <v>1080</v>
      </c>
      <c r="B9593" s="9" t="s">
        <v>94</v>
      </c>
      <c r="C9593" s="9" t="s">
        <v>42</v>
      </c>
      <c r="D9593" s="9" t="s">
        <v>43</v>
      </c>
      <c r="E9593" s="10">
        <v>14635.17</v>
      </c>
      <c r="F9593" s="10">
        <v>14638.636815920398</v>
      </c>
      <c r="G9593" s="10">
        <v>-3.4668159203974938</v>
      </c>
      <c r="H9593" s="10">
        <v>14711.83</v>
      </c>
      <c r="I9593" s="10">
        <v>-76.659999999999854</v>
      </c>
      <c r="J9593" s="10">
        <v>29566</v>
      </c>
      <c r="K9593" s="10">
        <v>29573</v>
      </c>
      <c r="L9593" s="10">
        <v>-7</v>
      </c>
      <c r="M9593" s="10">
        <v>29720.865000000002</v>
      </c>
      <c r="N9593" s="10">
        <v>-154.8650000000016</v>
      </c>
    </row>
    <row r="9594" spans="1:14" x14ac:dyDescent="0.25">
      <c r="A9594" s="9" t="s">
        <v>1080</v>
      </c>
      <c r="B9594" s="9" t="s">
        <v>143</v>
      </c>
      <c r="C9594" s="9" t="s">
        <v>42</v>
      </c>
      <c r="D9594" s="9" t="s">
        <v>43</v>
      </c>
      <c r="E9594" s="10">
        <v>23161.42</v>
      </c>
      <c r="F9594" s="10">
        <v>23127.270935960591</v>
      </c>
      <c r="G9594" s="10">
        <v>34.149064039407676</v>
      </c>
      <c r="H9594" s="10">
        <v>23474.18</v>
      </c>
      <c r="I9594" s="10">
        <v>-312.76000000000204</v>
      </c>
      <c r="J9594" s="10">
        <v>177700</v>
      </c>
      <c r="K9594" s="10">
        <v>177438</v>
      </c>
      <c r="L9594" s="10">
        <v>262</v>
      </c>
      <c r="M9594" s="10">
        <v>180099.57</v>
      </c>
      <c r="N9594" s="10">
        <v>-2399.570000000007</v>
      </c>
    </row>
    <row r="9595" spans="1:14" x14ac:dyDescent="0.25">
      <c r="A9595" s="9" t="s">
        <v>1080</v>
      </c>
      <c r="B9595" s="9" t="s">
        <v>144</v>
      </c>
      <c r="C9595" s="9" t="s">
        <v>42</v>
      </c>
      <c r="D9595" s="9" t="s">
        <v>43</v>
      </c>
      <c r="E9595" s="10">
        <v>32300.73</v>
      </c>
      <c r="F9595" s="10">
        <v>32244.029556650246</v>
      </c>
      <c r="G9595" s="10">
        <v>56.700443349753186</v>
      </c>
      <c r="H9595" s="10">
        <v>32727.69</v>
      </c>
      <c r="I9595" s="10">
        <v>-426.95999999999913</v>
      </c>
      <c r="J9595" s="10">
        <v>177750</v>
      </c>
      <c r="K9595" s="10">
        <v>177438</v>
      </c>
      <c r="L9595" s="10">
        <v>312</v>
      </c>
      <c r="M9595" s="10">
        <v>180099.57</v>
      </c>
      <c r="N9595" s="10">
        <v>-2349.570000000007</v>
      </c>
    </row>
    <row r="9596" spans="1:14" x14ac:dyDescent="0.25">
      <c r="A9596" s="9" t="s">
        <v>1080</v>
      </c>
      <c r="B9596" s="9" t="s">
        <v>84</v>
      </c>
      <c r="C9596" s="9" t="s">
        <v>42</v>
      </c>
      <c r="D9596" s="9" t="s">
        <v>43</v>
      </c>
      <c r="E9596" s="10">
        <v>72286.100000000006</v>
      </c>
      <c r="F9596" s="10">
        <v>72098.382352941189</v>
      </c>
      <c r="G9596" s="10">
        <v>187.71764705881651</v>
      </c>
      <c r="H9596" s="10">
        <v>73540.350000000006</v>
      </c>
      <c r="I9596" s="10">
        <v>-1254.25</v>
      </c>
      <c r="J9596" s="10">
        <v>177900</v>
      </c>
      <c r="K9596" s="10">
        <v>177438</v>
      </c>
      <c r="L9596" s="10">
        <v>462</v>
      </c>
      <c r="M9596" s="10">
        <v>180986.76</v>
      </c>
      <c r="N9596" s="10">
        <v>-3086.7600000000093</v>
      </c>
    </row>
    <row r="9597" spans="1:14" x14ac:dyDescent="0.25">
      <c r="A9597" s="9" t="s">
        <v>1080</v>
      </c>
      <c r="B9597" s="9" t="s">
        <v>136</v>
      </c>
      <c r="C9597" s="9" t="s">
        <v>42</v>
      </c>
      <c r="D9597" s="9" t="s">
        <v>43</v>
      </c>
      <c r="E9597" s="10">
        <v>95842.9</v>
      </c>
      <c r="F9597" s="10">
        <v>95809.418719211826</v>
      </c>
      <c r="G9597" s="10">
        <v>33.481280788168078</v>
      </c>
      <c r="H9597" s="10">
        <v>97246.56</v>
      </c>
      <c r="I9597" s="10">
        <v>-1403.6600000000035</v>
      </c>
      <c r="J9597" s="10">
        <v>177500</v>
      </c>
      <c r="K9597" s="10">
        <v>177438</v>
      </c>
      <c r="L9597" s="10">
        <v>62</v>
      </c>
      <c r="M9597" s="10">
        <v>180099.57</v>
      </c>
      <c r="N9597" s="10">
        <v>-2599.570000000007</v>
      </c>
    </row>
    <row r="9598" spans="1:14" x14ac:dyDescent="0.25">
      <c r="A9598" s="9" t="s">
        <v>1080</v>
      </c>
      <c r="B9598" s="9" t="s">
        <v>145</v>
      </c>
      <c r="C9598" s="9" t="s">
        <v>42</v>
      </c>
      <c r="D9598" s="9" t="s">
        <v>43</v>
      </c>
      <c r="E9598" s="10">
        <v>134470</v>
      </c>
      <c r="F9598" s="10">
        <v>133669.96059113301</v>
      </c>
      <c r="G9598" s="10">
        <v>800.03940886698547</v>
      </c>
      <c r="H9598" s="10">
        <v>135675.01</v>
      </c>
      <c r="I9598" s="10">
        <v>-1205.0100000000093</v>
      </c>
      <c r="J9598" s="10">
        <v>29750</v>
      </c>
      <c r="K9598" s="10">
        <v>29573</v>
      </c>
      <c r="L9598" s="10">
        <v>177</v>
      </c>
      <c r="M9598" s="10">
        <v>30016.595000000001</v>
      </c>
      <c r="N9598" s="10">
        <v>-266.59500000000116</v>
      </c>
    </row>
    <row r="9599" spans="1:14" x14ac:dyDescent="0.25">
      <c r="A9599" s="9" t="s">
        <v>1080</v>
      </c>
      <c r="B9599" s="9" t="s">
        <v>50</v>
      </c>
      <c r="C9599" s="9" t="s">
        <v>42</v>
      </c>
      <c r="D9599" s="9" t="s">
        <v>43</v>
      </c>
      <c r="E9599" s="10">
        <v>236726.7</v>
      </c>
      <c r="F9599" s="10">
        <v>235992.53731343284</v>
      </c>
      <c r="G9599" s="10">
        <v>734.16268656717148</v>
      </c>
      <c r="H9599" s="10">
        <v>237172.5</v>
      </c>
      <c r="I9599" s="10">
        <v>-445.79999999998836</v>
      </c>
      <c r="J9599" s="10">
        <v>177990</v>
      </c>
      <c r="K9599" s="10">
        <v>177438</v>
      </c>
      <c r="L9599" s="10">
        <v>552</v>
      </c>
      <c r="M9599" s="10">
        <v>178325.19</v>
      </c>
      <c r="N9599" s="10">
        <v>-335.19000000000233</v>
      </c>
    </row>
    <row r="9600" spans="1:14" x14ac:dyDescent="0.25">
      <c r="A9600" s="9" t="s">
        <v>1080</v>
      </c>
      <c r="B9600" s="9" t="s">
        <v>103</v>
      </c>
      <c r="C9600" s="9" t="s">
        <v>42</v>
      </c>
      <c r="D9600" s="9" t="s">
        <v>43</v>
      </c>
      <c r="E9600" s="10">
        <v>890738.61</v>
      </c>
      <c r="F9600" s="10">
        <v>889926.08910891088</v>
      </c>
      <c r="G9600" s="10">
        <v>812.52089108910877</v>
      </c>
      <c r="H9600" s="10">
        <v>898825.35</v>
      </c>
      <c r="I9600" s="10">
        <v>-8086.7399999999907</v>
      </c>
      <c r="J9600" s="10">
        <v>177600</v>
      </c>
      <c r="K9600" s="10">
        <v>177438</v>
      </c>
      <c r="L9600" s="10">
        <v>162</v>
      </c>
      <c r="M9600" s="10">
        <v>179212.38</v>
      </c>
      <c r="N9600" s="10">
        <v>-1612.3800000000047</v>
      </c>
    </row>
    <row r="9601" spans="1:14" x14ac:dyDescent="0.25">
      <c r="A9601" s="9" t="s">
        <v>1080</v>
      </c>
      <c r="B9601" s="9" t="s">
        <v>146</v>
      </c>
      <c r="C9601" s="9" t="s">
        <v>42</v>
      </c>
      <c r="D9601" s="9" t="s">
        <v>53</v>
      </c>
      <c r="E9601" s="10">
        <v>609343.21</v>
      </c>
      <c r="F9601" s="10">
        <v>606460.8113391985</v>
      </c>
      <c r="G9601" s="10">
        <v>2882.3986608014675</v>
      </c>
      <c r="H9601" s="10">
        <v>620409.41</v>
      </c>
      <c r="I9601" s="10">
        <v>-11066.20000000007</v>
      </c>
      <c r="J9601" s="10">
        <v>133710</v>
      </c>
      <c r="K9601" s="10">
        <v>133078.49951124145</v>
      </c>
      <c r="L9601" s="10">
        <v>631.50048875855282</v>
      </c>
      <c r="M9601" s="10">
        <v>136139.30499999999</v>
      </c>
      <c r="N9601" s="10">
        <v>-2429.304999999993</v>
      </c>
    </row>
    <row r="9602" spans="1:14" x14ac:dyDescent="0.25">
      <c r="A9602" s="9" t="s">
        <v>1080</v>
      </c>
      <c r="B9602" s="9" t="s">
        <v>54</v>
      </c>
      <c r="C9602" s="9" t="s">
        <v>42</v>
      </c>
      <c r="D9602" s="9" t="s">
        <v>55</v>
      </c>
      <c r="E9602" s="10">
        <v>8958.83</v>
      </c>
      <c r="F9602" s="10">
        <v>8783.1862745098042</v>
      </c>
      <c r="G9602" s="10">
        <v>175.64372549019572</v>
      </c>
      <c r="H9602" s="10">
        <v>8958.85</v>
      </c>
      <c r="I9602" s="10">
        <v>-2.0000000000436557E-2</v>
      </c>
      <c r="J9602" s="10">
        <v>1628.88</v>
      </c>
      <c r="K9602" s="10">
        <v>1596.9421568627452</v>
      </c>
      <c r="L9602" s="10">
        <v>31.937843137254958</v>
      </c>
      <c r="M9602" s="10">
        <v>1628.8810000000001</v>
      </c>
      <c r="N9602" s="10">
        <v>-9.9999999997635314E-4</v>
      </c>
    </row>
    <row r="9603" spans="1:14" x14ac:dyDescent="0.25">
      <c r="A9603" s="9" t="s">
        <v>1081</v>
      </c>
      <c r="B9603" s="9" t="s">
        <v>25</v>
      </c>
      <c r="C9603" s="9" t="s">
        <v>26</v>
      </c>
      <c r="D9603" s="9" t="s">
        <v>27</v>
      </c>
      <c r="E9603" s="10">
        <v>-1450.12</v>
      </c>
      <c r="F9603" s="10">
        <v>0</v>
      </c>
      <c r="G9603" s="10">
        <v>-1450.12</v>
      </c>
      <c r="H9603" s="10">
        <v>0</v>
      </c>
      <c r="I9603" s="10">
        <v>-1450.12</v>
      </c>
      <c r="J9603" s="10">
        <v>0</v>
      </c>
      <c r="K9603" s="10">
        <v>0</v>
      </c>
      <c r="L9603" s="10">
        <v>0</v>
      </c>
      <c r="M9603" s="10">
        <v>0</v>
      </c>
      <c r="N9603" s="10">
        <v>0</v>
      </c>
    </row>
    <row r="9604" spans="1:14" x14ac:dyDescent="0.25">
      <c r="A9604" s="9" t="s">
        <v>1081</v>
      </c>
      <c r="B9604" s="9" t="s">
        <v>28</v>
      </c>
      <c r="C9604" s="9" t="s">
        <v>29</v>
      </c>
      <c r="D9604" s="9" t="s">
        <v>27</v>
      </c>
      <c r="E9604" s="10">
        <v>4.7</v>
      </c>
      <c r="F9604" s="10">
        <v>0</v>
      </c>
      <c r="G9604" s="10">
        <v>4.7</v>
      </c>
      <c r="H9604" s="10">
        <v>4.79</v>
      </c>
      <c r="I9604" s="10">
        <v>-8.9999999999999858E-2</v>
      </c>
      <c r="J9604" s="10">
        <v>0</v>
      </c>
      <c r="K9604" s="10">
        <v>0</v>
      </c>
      <c r="L9604" s="10">
        <v>0</v>
      </c>
      <c r="M9604" s="10">
        <v>0</v>
      </c>
      <c r="N9604" s="10">
        <v>0</v>
      </c>
    </row>
    <row r="9605" spans="1:14" x14ac:dyDescent="0.25">
      <c r="A9605" s="9" t="s">
        <v>1081</v>
      </c>
      <c r="B9605" s="9" t="s">
        <v>30</v>
      </c>
      <c r="C9605" s="9" t="s">
        <v>29</v>
      </c>
      <c r="D9605" s="9" t="s">
        <v>27</v>
      </c>
      <c r="E9605" s="10">
        <v>109.71</v>
      </c>
      <c r="F9605" s="10">
        <v>0</v>
      </c>
      <c r="G9605" s="10">
        <v>109.71</v>
      </c>
      <c r="H9605" s="10">
        <v>111.7</v>
      </c>
      <c r="I9605" s="10">
        <v>-1.9900000000000091</v>
      </c>
      <c r="J9605" s="10">
        <v>0</v>
      </c>
      <c r="K9605" s="10">
        <v>0</v>
      </c>
      <c r="L9605" s="10">
        <v>0</v>
      </c>
      <c r="M9605" s="10">
        <v>0</v>
      </c>
      <c r="N9605" s="10">
        <v>0</v>
      </c>
    </row>
    <row r="9606" spans="1:14" x14ac:dyDescent="0.25">
      <c r="A9606" s="9" t="s">
        <v>1081</v>
      </c>
      <c r="B9606" s="9" t="s">
        <v>31</v>
      </c>
      <c r="C9606" s="9" t="s">
        <v>29</v>
      </c>
      <c r="D9606" s="9" t="s">
        <v>27</v>
      </c>
      <c r="E9606" s="10">
        <v>736.63</v>
      </c>
      <c r="F9606" s="10">
        <v>0</v>
      </c>
      <c r="G9606" s="10">
        <v>736.63</v>
      </c>
      <c r="H9606" s="10">
        <v>750.01</v>
      </c>
      <c r="I9606" s="10">
        <v>-13.379999999999995</v>
      </c>
      <c r="J9606" s="10">
        <v>0</v>
      </c>
      <c r="K9606" s="10">
        <v>0</v>
      </c>
      <c r="L9606" s="10">
        <v>0</v>
      </c>
      <c r="M9606" s="10">
        <v>0</v>
      </c>
      <c r="N9606" s="10">
        <v>0</v>
      </c>
    </row>
    <row r="9607" spans="1:14" x14ac:dyDescent="0.25">
      <c r="A9607" s="9" t="s">
        <v>1081</v>
      </c>
      <c r="B9607" s="9" t="s">
        <v>32</v>
      </c>
      <c r="C9607" s="9" t="s">
        <v>33</v>
      </c>
      <c r="D9607" s="9" t="s">
        <v>27</v>
      </c>
      <c r="E9607" s="10">
        <v>1206.19</v>
      </c>
      <c r="F9607" s="10">
        <v>0</v>
      </c>
      <c r="G9607" s="10">
        <v>1206.19</v>
      </c>
      <c r="H9607" s="10">
        <v>1212.8499999999999</v>
      </c>
      <c r="I9607" s="10">
        <v>-6.6599999999998545</v>
      </c>
      <c r="J9607" s="10">
        <v>3.42</v>
      </c>
      <c r="K9607" s="10">
        <v>0</v>
      </c>
      <c r="L9607" s="10">
        <v>3.42</v>
      </c>
      <c r="M9607" s="10">
        <v>3.4390000000000001</v>
      </c>
      <c r="N9607" s="10">
        <v>-1.9000000000000128E-2</v>
      </c>
    </row>
    <row r="9608" spans="1:14" x14ac:dyDescent="0.25">
      <c r="A9608" s="9" t="s">
        <v>1081</v>
      </c>
      <c r="B9608" s="9" t="s">
        <v>34</v>
      </c>
      <c r="C9608" s="9" t="s">
        <v>33</v>
      </c>
      <c r="D9608" s="9" t="s">
        <v>27</v>
      </c>
      <c r="E9608" s="10">
        <v>4146.3100000000004</v>
      </c>
      <c r="F9608" s="10">
        <v>0</v>
      </c>
      <c r="G9608" s="10">
        <v>4146.3100000000004</v>
      </c>
      <c r="H9608" s="10">
        <v>4169.24</v>
      </c>
      <c r="I9608" s="10">
        <v>-22.929999999999382</v>
      </c>
      <c r="J9608" s="10">
        <v>3.42</v>
      </c>
      <c r="K9608" s="10">
        <v>0</v>
      </c>
      <c r="L9608" s="10">
        <v>3.42</v>
      </c>
      <c r="M9608" s="10">
        <v>3.4390000000000001</v>
      </c>
      <c r="N9608" s="10">
        <v>-1.9000000000000128E-2</v>
      </c>
    </row>
    <row r="9609" spans="1:14" x14ac:dyDescent="0.25">
      <c r="A9609" s="9" t="s">
        <v>1081</v>
      </c>
      <c r="B9609" s="9" t="s">
        <v>35</v>
      </c>
      <c r="C9609" s="9" t="s">
        <v>33</v>
      </c>
      <c r="D9609" s="9" t="s">
        <v>27</v>
      </c>
      <c r="E9609" s="10">
        <v>4486.05</v>
      </c>
      <c r="F9609" s="10">
        <v>0</v>
      </c>
      <c r="G9609" s="10">
        <v>4486.05</v>
      </c>
      <c r="H9609" s="10">
        <v>4510.83</v>
      </c>
      <c r="I9609" s="10">
        <v>-24.779999999999745</v>
      </c>
      <c r="J9609" s="10">
        <v>71.819999999999993</v>
      </c>
      <c r="K9609" s="10">
        <v>0</v>
      </c>
      <c r="L9609" s="10">
        <v>71.819999999999993</v>
      </c>
      <c r="M9609" s="10">
        <v>72.216999999999999</v>
      </c>
      <c r="N9609" s="10">
        <v>-0.39700000000000557</v>
      </c>
    </row>
    <row r="9610" spans="1:14" x14ac:dyDescent="0.25">
      <c r="A9610" s="9" t="s">
        <v>1081</v>
      </c>
      <c r="B9610" s="9" t="s">
        <v>36</v>
      </c>
      <c r="C9610" s="9" t="s">
        <v>29</v>
      </c>
      <c r="D9610" s="9" t="s">
        <v>27</v>
      </c>
      <c r="E9610" s="10">
        <v>8252.9500000000007</v>
      </c>
      <c r="F9610" s="10">
        <v>0</v>
      </c>
      <c r="G9610" s="10">
        <v>8252.9500000000007</v>
      </c>
      <c r="H9610" s="10">
        <v>8402.7999999999993</v>
      </c>
      <c r="I9610" s="10">
        <v>-149.84999999999854</v>
      </c>
      <c r="J9610" s="10">
        <v>0</v>
      </c>
      <c r="K9610" s="10">
        <v>0</v>
      </c>
      <c r="L9610" s="10">
        <v>0</v>
      </c>
      <c r="M9610" s="10">
        <v>0</v>
      </c>
      <c r="N9610" s="10">
        <v>0</v>
      </c>
    </row>
    <row r="9611" spans="1:14" x14ac:dyDescent="0.25">
      <c r="A9611" s="9" t="s">
        <v>1081</v>
      </c>
      <c r="B9611" s="9" t="s">
        <v>37</v>
      </c>
      <c r="C9611" s="9" t="s">
        <v>29</v>
      </c>
      <c r="D9611" s="9" t="s">
        <v>27</v>
      </c>
      <c r="E9611" s="10">
        <v>19085.009999999998</v>
      </c>
      <c r="F9611" s="10">
        <v>0</v>
      </c>
      <c r="G9611" s="10">
        <v>19085.009999999998</v>
      </c>
      <c r="H9611" s="10">
        <v>19431.54</v>
      </c>
      <c r="I9611" s="10">
        <v>-346.53000000000247</v>
      </c>
      <c r="J9611" s="10">
        <v>0</v>
      </c>
      <c r="K9611" s="10">
        <v>0</v>
      </c>
      <c r="L9611" s="10">
        <v>0</v>
      </c>
      <c r="M9611" s="10">
        <v>0</v>
      </c>
      <c r="N9611" s="10">
        <v>0</v>
      </c>
    </row>
    <row r="9612" spans="1:14" x14ac:dyDescent="0.25">
      <c r="A9612" s="9" t="s">
        <v>1081</v>
      </c>
      <c r="B9612" s="9" t="s">
        <v>148</v>
      </c>
      <c r="C9612" s="9" t="s">
        <v>39</v>
      </c>
      <c r="D9612" s="9" t="s">
        <v>40</v>
      </c>
      <c r="E9612" s="10">
        <v>-396925.82</v>
      </c>
      <c r="F9612" s="10">
        <v>0</v>
      </c>
      <c r="G9612" s="10">
        <v>-396925.82</v>
      </c>
      <c r="H9612" s="10">
        <v>-396925.83</v>
      </c>
      <c r="I9612" s="10">
        <v>1.0000000009313226E-2</v>
      </c>
      <c r="J9612" s="10">
        <v>-2476</v>
      </c>
      <c r="K9612" s="10">
        <v>0</v>
      </c>
      <c r="L9612" s="10">
        <v>-2476</v>
      </c>
      <c r="M9612" s="10">
        <v>-2476</v>
      </c>
      <c r="N9612" s="10">
        <v>0</v>
      </c>
    </row>
    <row r="9613" spans="1:14" x14ac:dyDescent="0.25">
      <c r="A9613" s="9" t="s">
        <v>1081</v>
      </c>
      <c r="B9613" s="9" t="s">
        <v>92</v>
      </c>
      <c r="C9613" s="9" t="s">
        <v>42</v>
      </c>
      <c r="D9613" s="9" t="s">
        <v>43</v>
      </c>
      <c r="E9613" s="10">
        <v>17.45</v>
      </c>
      <c r="F9613" s="10">
        <v>0</v>
      </c>
      <c r="G9613" s="10">
        <v>17.45</v>
      </c>
      <c r="H9613" s="10">
        <v>0</v>
      </c>
      <c r="I9613" s="10">
        <v>17.45</v>
      </c>
      <c r="J9613" s="10">
        <v>205</v>
      </c>
      <c r="K9613" s="10">
        <v>0</v>
      </c>
      <c r="L9613" s="10">
        <v>205</v>
      </c>
      <c r="M9613" s="10">
        <v>0</v>
      </c>
      <c r="N9613" s="10">
        <v>205</v>
      </c>
    </row>
    <row r="9614" spans="1:14" x14ac:dyDescent="0.25">
      <c r="A9614" s="9" t="s">
        <v>1081</v>
      </c>
      <c r="B9614" s="9" t="s">
        <v>141</v>
      </c>
      <c r="C9614" s="9" t="s">
        <v>42</v>
      </c>
      <c r="D9614" s="9" t="s">
        <v>43</v>
      </c>
      <c r="E9614" s="10">
        <v>269.14</v>
      </c>
      <c r="F9614" s="10">
        <v>246.8118811881188</v>
      </c>
      <c r="G9614" s="10">
        <v>22.328118811881183</v>
      </c>
      <c r="H9614" s="10">
        <v>249.28</v>
      </c>
      <c r="I9614" s="10">
        <v>19.859999999999985</v>
      </c>
      <c r="J9614" s="10">
        <v>2700</v>
      </c>
      <c r="K9614" s="10">
        <v>2476</v>
      </c>
      <c r="L9614" s="10">
        <v>224</v>
      </c>
      <c r="M9614" s="10">
        <v>2500.7600000000002</v>
      </c>
      <c r="N9614" s="10">
        <v>199.23999999999978</v>
      </c>
    </row>
    <row r="9615" spans="1:14" x14ac:dyDescent="0.25">
      <c r="A9615" s="9" t="s">
        <v>1081</v>
      </c>
      <c r="B9615" s="9" t="s">
        <v>142</v>
      </c>
      <c r="C9615" s="9" t="s">
        <v>42</v>
      </c>
      <c r="D9615" s="9" t="s">
        <v>43</v>
      </c>
      <c r="E9615" s="10">
        <v>2085.89</v>
      </c>
      <c r="F9615" s="10">
        <v>2032</v>
      </c>
      <c r="G9615" s="10">
        <v>53.889999999999873</v>
      </c>
      <c r="H9615" s="10">
        <v>2062.48</v>
      </c>
      <c r="I9615" s="10">
        <v>23.409999999999854</v>
      </c>
      <c r="J9615" s="10">
        <v>30500</v>
      </c>
      <c r="K9615" s="10">
        <v>29712</v>
      </c>
      <c r="L9615" s="10">
        <v>788</v>
      </c>
      <c r="M9615" s="10">
        <v>30157.68</v>
      </c>
      <c r="N9615" s="10">
        <v>342.31999999999971</v>
      </c>
    </row>
    <row r="9616" spans="1:14" x14ac:dyDescent="0.25">
      <c r="A9616" s="9" t="s">
        <v>1081</v>
      </c>
      <c r="B9616" s="9" t="s">
        <v>44</v>
      </c>
      <c r="C9616" s="9" t="s">
        <v>42</v>
      </c>
      <c r="D9616" s="9" t="s">
        <v>43</v>
      </c>
      <c r="E9616" s="10">
        <v>2483.06</v>
      </c>
      <c r="F9616" s="10">
        <v>2433.9104477611941</v>
      </c>
      <c r="G9616" s="10">
        <v>49.149552238805882</v>
      </c>
      <c r="H9616" s="10">
        <v>2446.08</v>
      </c>
      <c r="I9616" s="10">
        <v>36.980000000000018</v>
      </c>
      <c r="J9616" s="10">
        <v>2526</v>
      </c>
      <c r="K9616" s="10">
        <v>2476</v>
      </c>
      <c r="L9616" s="10">
        <v>50</v>
      </c>
      <c r="M9616" s="10">
        <v>2488.38</v>
      </c>
      <c r="N9616" s="10">
        <v>37.619999999999891</v>
      </c>
    </row>
    <row r="9617" spans="1:14" x14ac:dyDescent="0.25">
      <c r="A9617" s="9" t="s">
        <v>1081</v>
      </c>
      <c r="B9617" s="9" t="s">
        <v>143</v>
      </c>
      <c r="C9617" s="9" t="s">
        <v>42</v>
      </c>
      <c r="D9617" s="9" t="s">
        <v>43</v>
      </c>
      <c r="E9617" s="10">
        <v>3975.37</v>
      </c>
      <c r="F9617" s="10">
        <v>3872.6600985221676</v>
      </c>
      <c r="G9617" s="10">
        <v>102.70990147783232</v>
      </c>
      <c r="H9617" s="10">
        <v>3930.75</v>
      </c>
      <c r="I9617" s="10">
        <v>44.619999999999891</v>
      </c>
      <c r="J9617" s="10">
        <v>30500</v>
      </c>
      <c r="K9617" s="10">
        <v>29712</v>
      </c>
      <c r="L9617" s="10">
        <v>788</v>
      </c>
      <c r="M9617" s="10">
        <v>30157.68</v>
      </c>
      <c r="N9617" s="10">
        <v>342.31999999999971</v>
      </c>
    </row>
    <row r="9618" spans="1:14" x14ac:dyDescent="0.25">
      <c r="A9618" s="9" t="s">
        <v>1081</v>
      </c>
      <c r="B9618" s="9" t="s">
        <v>144</v>
      </c>
      <c r="C9618" s="9" t="s">
        <v>42</v>
      </c>
      <c r="D9618" s="9" t="s">
        <v>43</v>
      </c>
      <c r="E9618" s="10">
        <v>5542.46</v>
      </c>
      <c r="F9618" s="10">
        <v>5399.2610837438424</v>
      </c>
      <c r="G9618" s="10">
        <v>143.19891625615764</v>
      </c>
      <c r="H9618" s="10">
        <v>5480.25</v>
      </c>
      <c r="I9618" s="10">
        <v>62.210000000000036</v>
      </c>
      <c r="J9618" s="10">
        <v>30500</v>
      </c>
      <c r="K9618" s="10">
        <v>29712</v>
      </c>
      <c r="L9618" s="10">
        <v>788</v>
      </c>
      <c r="M9618" s="10">
        <v>30157.68</v>
      </c>
      <c r="N9618" s="10">
        <v>342.31999999999971</v>
      </c>
    </row>
    <row r="9619" spans="1:14" x14ac:dyDescent="0.25">
      <c r="A9619" s="9" t="s">
        <v>1081</v>
      </c>
      <c r="B9619" s="9" t="s">
        <v>84</v>
      </c>
      <c r="C9619" s="9" t="s">
        <v>42</v>
      </c>
      <c r="D9619" s="9" t="s">
        <v>43</v>
      </c>
      <c r="E9619" s="10">
        <v>12433.7</v>
      </c>
      <c r="F9619" s="10">
        <v>12072.872549019608</v>
      </c>
      <c r="G9619" s="10">
        <v>360.82745098039231</v>
      </c>
      <c r="H9619" s="10">
        <v>12314.33</v>
      </c>
      <c r="I9619" s="10">
        <v>119.3700000000008</v>
      </c>
      <c r="J9619" s="10">
        <v>30600</v>
      </c>
      <c r="K9619" s="10">
        <v>29712</v>
      </c>
      <c r="L9619" s="10">
        <v>888</v>
      </c>
      <c r="M9619" s="10">
        <v>30306.240000000002</v>
      </c>
      <c r="N9619" s="10">
        <v>293.7599999999984</v>
      </c>
    </row>
    <row r="9620" spans="1:14" x14ac:dyDescent="0.25">
      <c r="A9620" s="9" t="s">
        <v>1081</v>
      </c>
      <c r="B9620" s="9" t="s">
        <v>136</v>
      </c>
      <c r="C9620" s="9" t="s">
        <v>42</v>
      </c>
      <c r="D9620" s="9" t="s">
        <v>43</v>
      </c>
      <c r="E9620" s="10">
        <v>16393.18</v>
      </c>
      <c r="F9620" s="10">
        <v>16043.290640394089</v>
      </c>
      <c r="G9620" s="10">
        <v>349.88935960591152</v>
      </c>
      <c r="H9620" s="10">
        <v>16283.94</v>
      </c>
      <c r="I9620" s="10">
        <v>109.23999999999978</v>
      </c>
      <c r="J9620" s="10">
        <v>30360</v>
      </c>
      <c r="K9620" s="10">
        <v>29712</v>
      </c>
      <c r="L9620" s="10">
        <v>648</v>
      </c>
      <c r="M9620" s="10">
        <v>30157.68</v>
      </c>
      <c r="N9620" s="10">
        <v>202.31999999999971</v>
      </c>
    </row>
    <row r="9621" spans="1:14" x14ac:dyDescent="0.25">
      <c r="A9621" s="9" t="s">
        <v>1081</v>
      </c>
      <c r="B9621" s="9" t="s">
        <v>137</v>
      </c>
      <c r="C9621" s="9" t="s">
        <v>42</v>
      </c>
      <c r="D9621" s="9" t="s">
        <v>43</v>
      </c>
      <c r="E9621" s="10">
        <v>20445.5</v>
      </c>
      <c r="F9621" s="10">
        <v>19659.438423645322</v>
      </c>
      <c r="G9621" s="10">
        <v>786.06157635467753</v>
      </c>
      <c r="H9621" s="10">
        <v>19954.330000000002</v>
      </c>
      <c r="I9621" s="10">
        <v>491.16999999999825</v>
      </c>
      <c r="J9621" s="10">
        <v>2575</v>
      </c>
      <c r="K9621" s="10">
        <v>2476</v>
      </c>
      <c r="L9621" s="10">
        <v>99</v>
      </c>
      <c r="M9621" s="10">
        <v>2513.14</v>
      </c>
      <c r="N9621" s="10">
        <v>61.860000000000127</v>
      </c>
    </row>
    <row r="9622" spans="1:14" x14ac:dyDescent="0.25">
      <c r="A9622" s="9" t="s">
        <v>1081</v>
      </c>
      <c r="B9622" s="9" t="s">
        <v>50</v>
      </c>
      <c r="C9622" s="9" t="s">
        <v>42</v>
      </c>
      <c r="D9622" s="9" t="s">
        <v>43</v>
      </c>
      <c r="E9622" s="10">
        <v>40698</v>
      </c>
      <c r="F9622" s="10">
        <v>39516.955223880599</v>
      </c>
      <c r="G9622" s="10">
        <v>1181.0447761194009</v>
      </c>
      <c r="H9622" s="10">
        <v>39714.54</v>
      </c>
      <c r="I9622" s="10">
        <v>983.45999999999913</v>
      </c>
      <c r="J9622" s="10">
        <v>30600</v>
      </c>
      <c r="K9622" s="10">
        <v>29712</v>
      </c>
      <c r="L9622" s="10">
        <v>888</v>
      </c>
      <c r="M9622" s="10">
        <v>29860.560000000001</v>
      </c>
      <c r="N9622" s="10">
        <v>739.43999999999869</v>
      </c>
    </row>
    <row r="9623" spans="1:14" x14ac:dyDescent="0.25">
      <c r="A9623" s="9" t="s">
        <v>1081</v>
      </c>
      <c r="B9623" s="9" t="s">
        <v>103</v>
      </c>
      <c r="C9623" s="9" t="s">
        <v>42</v>
      </c>
      <c r="D9623" s="9" t="s">
        <v>43</v>
      </c>
      <c r="E9623" s="10">
        <v>152468.76999999999</v>
      </c>
      <c r="F9623" s="10">
        <v>149018.15841584158</v>
      </c>
      <c r="G9623" s="10">
        <v>3450.6115841584106</v>
      </c>
      <c r="H9623" s="10">
        <v>150508.34</v>
      </c>
      <c r="I9623" s="10">
        <v>1960.429999999993</v>
      </c>
      <c r="J9623" s="10">
        <v>30400</v>
      </c>
      <c r="K9623" s="10">
        <v>29712</v>
      </c>
      <c r="L9623" s="10">
        <v>688</v>
      </c>
      <c r="M9623" s="10">
        <v>30009.119999999999</v>
      </c>
      <c r="N9623" s="10">
        <v>390.88000000000102</v>
      </c>
    </row>
    <row r="9624" spans="1:14" x14ac:dyDescent="0.25">
      <c r="A9624" s="9" t="s">
        <v>1081</v>
      </c>
      <c r="B9624" s="9" t="s">
        <v>146</v>
      </c>
      <c r="C9624" s="9" t="s">
        <v>42</v>
      </c>
      <c r="D9624" s="9" t="s">
        <v>53</v>
      </c>
      <c r="E9624" s="10">
        <v>102035.71</v>
      </c>
      <c r="F9624" s="10">
        <v>101551.88660801564</v>
      </c>
      <c r="G9624" s="10">
        <v>483.82339198436239</v>
      </c>
      <c r="H9624" s="10">
        <v>103887.58</v>
      </c>
      <c r="I9624" s="10">
        <v>-1851.8699999999953</v>
      </c>
      <c r="J9624" s="10">
        <v>22390</v>
      </c>
      <c r="K9624" s="10">
        <v>22283.999999999996</v>
      </c>
      <c r="L9624" s="10">
        <v>106.00000000000364</v>
      </c>
      <c r="M9624" s="10">
        <v>22796.531999999999</v>
      </c>
      <c r="N9624" s="10">
        <v>-406.53199999999924</v>
      </c>
    </row>
    <row r="9625" spans="1:14" x14ac:dyDescent="0.25">
      <c r="A9625" s="9" t="s">
        <v>1081</v>
      </c>
      <c r="B9625" s="9" t="s">
        <v>54</v>
      </c>
      <c r="C9625" s="9" t="s">
        <v>42</v>
      </c>
      <c r="D9625" s="9" t="s">
        <v>55</v>
      </c>
      <c r="E9625" s="10">
        <v>1500.16</v>
      </c>
      <c r="F9625" s="10">
        <v>1470.7450980392157</v>
      </c>
      <c r="G9625" s="10">
        <v>29.414901960784391</v>
      </c>
      <c r="H9625" s="10">
        <v>1500.16</v>
      </c>
      <c r="I9625" s="10">
        <v>0</v>
      </c>
      <c r="J9625" s="10">
        <v>272.75599999999997</v>
      </c>
      <c r="K9625" s="10">
        <v>267.40784313725487</v>
      </c>
      <c r="L9625" s="10">
        <v>5.3481568627450997</v>
      </c>
      <c r="M9625" s="10">
        <v>272.75599999999997</v>
      </c>
      <c r="N9625" s="10">
        <v>0</v>
      </c>
    </row>
    <row r="9626" spans="1:14" x14ac:dyDescent="0.25">
      <c r="A9626" s="9" t="s">
        <v>1082</v>
      </c>
      <c r="B9626" s="9" t="s">
        <v>25</v>
      </c>
      <c r="C9626" s="9" t="s">
        <v>26</v>
      </c>
      <c r="D9626" s="9" t="s">
        <v>27</v>
      </c>
      <c r="E9626" s="10">
        <v>570.52</v>
      </c>
      <c r="F9626" s="10">
        <v>0</v>
      </c>
      <c r="G9626" s="10">
        <v>570.52</v>
      </c>
      <c r="H9626" s="10">
        <v>0</v>
      </c>
      <c r="I9626" s="10">
        <v>570.52</v>
      </c>
      <c r="J9626" s="10">
        <v>0</v>
      </c>
      <c r="K9626" s="10">
        <v>0</v>
      </c>
      <c r="L9626" s="10">
        <v>0</v>
      </c>
      <c r="M9626" s="10">
        <v>0</v>
      </c>
      <c r="N9626" s="10">
        <v>0</v>
      </c>
    </row>
    <row r="9627" spans="1:14" x14ac:dyDescent="0.25">
      <c r="A9627" s="9" t="s">
        <v>1082</v>
      </c>
      <c r="B9627" s="9" t="s">
        <v>28</v>
      </c>
      <c r="C9627" s="9" t="s">
        <v>29</v>
      </c>
      <c r="D9627" s="9" t="s">
        <v>27</v>
      </c>
      <c r="E9627" s="10">
        <v>2.87</v>
      </c>
      <c r="F9627" s="10">
        <v>0</v>
      </c>
      <c r="G9627" s="10">
        <v>2.87</v>
      </c>
      <c r="H9627" s="10">
        <v>2.86</v>
      </c>
      <c r="I9627" s="10">
        <v>1.0000000000000231E-2</v>
      </c>
      <c r="J9627" s="10">
        <v>0</v>
      </c>
      <c r="K9627" s="10">
        <v>0</v>
      </c>
      <c r="L9627" s="10">
        <v>0</v>
      </c>
      <c r="M9627" s="10">
        <v>0</v>
      </c>
      <c r="N9627" s="10">
        <v>0</v>
      </c>
    </row>
    <row r="9628" spans="1:14" x14ac:dyDescent="0.25">
      <c r="A9628" s="9" t="s">
        <v>1082</v>
      </c>
      <c r="B9628" s="9" t="s">
        <v>30</v>
      </c>
      <c r="C9628" s="9" t="s">
        <v>29</v>
      </c>
      <c r="D9628" s="9" t="s">
        <v>27</v>
      </c>
      <c r="E9628" s="10">
        <v>67.010000000000005</v>
      </c>
      <c r="F9628" s="10">
        <v>0</v>
      </c>
      <c r="G9628" s="10">
        <v>67.010000000000005</v>
      </c>
      <c r="H9628" s="10">
        <v>66.790000000000006</v>
      </c>
      <c r="I9628" s="10">
        <v>0.21999999999999886</v>
      </c>
      <c r="J9628" s="10">
        <v>0</v>
      </c>
      <c r="K9628" s="10">
        <v>0</v>
      </c>
      <c r="L9628" s="10">
        <v>0</v>
      </c>
      <c r="M9628" s="10">
        <v>0</v>
      </c>
      <c r="N9628" s="10">
        <v>0</v>
      </c>
    </row>
    <row r="9629" spans="1:14" x14ac:dyDescent="0.25">
      <c r="A9629" s="9" t="s">
        <v>1082</v>
      </c>
      <c r="B9629" s="9" t="s">
        <v>31</v>
      </c>
      <c r="C9629" s="9" t="s">
        <v>29</v>
      </c>
      <c r="D9629" s="9" t="s">
        <v>27</v>
      </c>
      <c r="E9629" s="10">
        <v>449.94</v>
      </c>
      <c r="F9629" s="10">
        <v>0</v>
      </c>
      <c r="G9629" s="10">
        <v>449.94</v>
      </c>
      <c r="H9629" s="10">
        <v>448.46</v>
      </c>
      <c r="I9629" s="10">
        <v>1.4800000000000182</v>
      </c>
      <c r="J9629" s="10">
        <v>0</v>
      </c>
      <c r="K9629" s="10">
        <v>0</v>
      </c>
      <c r="L9629" s="10">
        <v>0</v>
      </c>
      <c r="M9629" s="10">
        <v>0</v>
      </c>
      <c r="N9629" s="10">
        <v>0</v>
      </c>
    </row>
    <row r="9630" spans="1:14" x14ac:dyDescent="0.25">
      <c r="A9630" s="9" t="s">
        <v>1082</v>
      </c>
      <c r="B9630" s="9" t="s">
        <v>32</v>
      </c>
      <c r="C9630" s="9" t="s">
        <v>33</v>
      </c>
      <c r="D9630" s="9" t="s">
        <v>27</v>
      </c>
      <c r="E9630" s="10">
        <v>733.59</v>
      </c>
      <c r="F9630" s="10">
        <v>0</v>
      </c>
      <c r="G9630" s="10">
        <v>733.59</v>
      </c>
      <c r="H9630" s="10">
        <v>815.91</v>
      </c>
      <c r="I9630" s="10">
        <v>-82.319999999999936</v>
      </c>
      <c r="J9630" s="10">
        <v>2.08</v>
      </c>
      <c r="K9630" s="10">
        <v>0</v>
      </c>
      <c r="L9630" s="10">
        <v>2.08</v>
      </c>
      <c r="M9630" s="10">
        <v>2.3130000000000002</v>
      </c>
      <c r="N9630" s="10">
        <v>-0.2330000000000001</v>
      </c>
    </row>
    <row r="9631" spans="1:14" x14ac:dyDescent="0.25">
      <c r="A9631" s="9" t="s">
        <v>1082</v>
      </c>
      <c r="B9631" s="9" t="s">
        <v>34</v>
      </c>
      <c r="C9631" s="9" t="s">
        <v>33</v>
      </c>
      <c r="D9631" s="9" t="s">
        <v>27</v>
      </c>
      <c r="E9631" s="10">
        <v>2521.73</v>
      </c>
      <c r="F9631" s="10">
        <v>0</v>
      </c>
      <c r="G9631" s="10">
        <v>2521.73</v>
      </c>
      <c r="H9631" s="10">
        <v>2804.73</v>
      </c>
      <c r="I9631" s="10">
        <v>-283</v>
      </c>
      <c r="J9631" s="10">
        <v>2.08</v>
      </c>
      <c r="K9631" s="10">
        <v>0</v>
      </c>
      <c r="L9631" s="10">
        <v>2.08</v>
      </c>
      <c r="M9631" s="10">
        <v>2.3130000000000002</v>
      </c>
      <c r="N9631" s="10">
        <v>-0.2330000000000001</v>
      </c>
    </row>
    <row r="9632" spans="1:14" x14ac:dyDescent="0.25">
      <c r="A9632" s="9" t="s">
        <v>1082</v>
      </c>
      <c r="B9632" s="9" t="s">
        <v>35</v>
      </c>
      <c r="C9632" s="9" t="s">
        <v>33</v>
      </c>
      <c r="D9632" s="9" t="s">
        <v>27</v>
      </c>
      <c r="E9632" s="10">
        <v>2728.36</v>
      </c>
      <c r="F9632" s="10">
        <v>0</v>
      </c>
      <c r="G9632" s="10">
        <v>2728.36</v>
      </c>
      <c r="H9632" s="10">
        <v>3034.36</v>
      </c>
      <c r="I9632" s="10">
        <v>-306</v>
      </c>
      <c r="J9632" s="10">
        <v>43.68</v>
      </c>
      <c r="K9632" s="10">
        <v>0</v>
      </c>
      <c r="L9632" s="10">
        <v>43.68</v>
      </c>
      <c r="M9632" s="10">
        <v>48.579000000000001</v>
      </c>
      <c r="N9632" s="10">
        <v>-4.8990000000000009</v>
      </c>
    </row>
    <row r="9633" spans="1:14" x14ac:dyDescent="0.25">
      <c r="A9633" s="9" t="s">
        <v>1082</v>
      </c>
      <c r="B9633" s="9" t="s">
        <v>36</v>
      </c>
      <c r="C9633" s="9" t="s">
        <v>29</v>
      </c>
      <c r="D9633" s="9" t="s">
        <v>27</v>
      </c>
      <c r="E9633" s="10">
        <v>5040.97</v>
      </c>
      <c r="F9633" s="10">
        <v>0</v>
      </c>
      <c r="G9633" s="10">
        <v>5040.97</v>
      </c>
      <c r="H9633" s="10">
        <v>5024.37</v>
      </c>
      <c r="I9633" s="10">
        <v>16.600000000000364</v>
      </c>
      <c r="J9633" s="10">
        <v>0</v>
      </c>
      <c r="K9633" s="10">
        <v>0</v>
      </c>
      <c r="L9633" s="10">
        <v>0</v>
      </c>
      <c r="M9633" s="10">
        <v>0</v>
      </c>
      <c r="N9633" s="10">
        <v>0</v>
      </c>
    </row>
    <row r="9634" spans="1:14" x14ac:dyDescent="0.25">
      <c r="A9634" s="9" t="s">
        <v>1082</v>
      </c>
      <c r="B9634" s="9" t="s">
        <v>37</v>
      </c>
      <c r="C9634" s="9" t="s">
        <v>29</v>
      </c>
      <c r="D9634" s="9" t="s">
        <v>27</v>
      </c>
      <c r="E9634" s="10">
        <v>11657.29</v>
      </c>
      <c r="F9634" s="10">
        <v>0</v>
      </c>
      <c r="G9634" s="10">
        <v>11657.29</v>
      </c>
      <c r="H9634" s="10">
        <v>11618.9</v>
      </c>
      <c r="I9634" s="10">
        <v>38.390000000001237</v>
      </c>
      <c r="J9634" s="10">
        <v>0</v>
      </c>
      <c r="K9634" s="10">
        <v>0</v>
      </c>
      <c r="L9634" s="10">
        <v>0</v>
      </c>
      <c r="M9634" s="10">
        <v>0</v>
      </c>
      <c r="N9634" s="10">
        <v>0</v>
      </c>
    </row>
    <row r="9635" spans="1:14" x14ac:dyDescent="0.25">
      <c r="A9635" s="9" t="s">
        <v>1082</v>
      </c>
      <c r="B9635" s="9" t="s">
        <v>275</v>
      </c>
      <c r="C9635" s="9" t="s">
        <v>39</v>
      </c>
      <c r="D9635" s="9" t="s">
        <v>40</v>
      </c>
      <c r="E9635" s="10">
        <v>-235068.02</v>
      </c>
      <c r="F9635" s="10">
        <v>0</v>
      </c>
      <c r="G9635" s="10">
        <v>-235068.02</v>
      </c>
      <c r="H9635" s="10">
        <v>-235068.01</v>
      </c>
      <c r="I9635" s="10">
        <v>-9.9999999802093953E-3</v>
      </c>
      <c r="J9635" s="10">
        <v>-2961</v>
      </c>
      <c r="K9635" s="10">
        <v>0</v>
      </c>
      <c r="L9635" s="10">
        <v>-2961</v>
      </c>
      <c r="M9635" s="10">
        <v>-2961</v>
      </c>
      <c r="N9635" s="10">
        <v>0</v>
      </c>
    </row>
    <row r="9636" spans="1:14" x14ac:dyDescent="0.25">
      <c r="A9636" s="9" t="s">
        <v>1082</v>
      </c>
      <c r="B9636" s="9" t="s">
        <v>92</v>
      </c>
      <c r="C9636" s="9" t="s">
        <v>42</v>
      </c>
      <c r="D9636" s="9" t="s">
        <v>43</v>
      </c>
      <c r="E9636" s="10">
        <v>10.210000000000001</v>
      </c>
      <c r="F9636" s="10">
        <v>0</v>
      </c>
      <c r="G9636" s="10">
        <v>10.210000000000001</v>
      </c>
      <c r="H9636" s="10">
        <v>0</v>
      </c>
      <c r="I9636" s="10">
        <v>10.210000000000001</v>
      </c>
      <c r="J9636" s="10">
        <v>120</v>
      </c>
      <c r="K9636" s="10">
        <v>0</v>
      </c>
      <c r="L9636" s="10">
        <v>120</v>
      </c>
      <c r="M9636" s="10">
        <v>0</v>
      </c>
      <c r="N9636" s="10">
        <v>120</v>
      </c>
    </row>
    <row r="9637" spans="1:14" x14ac:dyDescent="0.25">
      <c r="A9637" s="9" t="s">
        <v>1082</v>
      </c>
      <c r="B9637" s="9" t="s">
        <v>132</v>
      </c>
      <c r="C9637" s="9" t="s">
        <v>42</v>
      </c>
      <c r="D9637" s="9" t="s">
        <v>43</v>
      </c>
      <c r="E9637" s="10">
        <v>318.98</v>
      </c>
      <c r="F9637" s="10">
        <v>295.14851485148517</v>
      </c>
      <c r="G9637" s="10">
        <v>23.831485148514844</v>
      </c>
      <c r="H9637" s="10">
        <v>298.10000000000002</v>
      </c>
      <c r="I9637" s="10">
        <v>20.879999999999995</v>
      </c>
      <c r="J9637" s="10">
        <v>3200</v>
      </c>
      <c r="K9637" s="10">
        <v>2961</v>
      </c>
      <c r="L9637" s="10">
        <v>239</v>
      </c>
      <c r="M9637" s="10">
        <v>2990.61</v>
      </c>
      <c r="N9637" s="10">
        <v>209.38999999999987</v>
      </c>
    </row>
    <row r="9638" spans="1:14" x14ac:dyDescent="0.25">
      <c r="A9638" s="9" t="s">
        <v>1082</v>
      </c>
      <c r="B9638" s="9" t="s">
        <v>133</v>
      </c>
      <c r="C9638" s="9" t="s">
        <v>42</v>
      </c>
      <c r="D9638" s="9" t="s">
        <v>43</v>
      </c>
      <c r="E9638" s="10">
        <v>1220.77</v>
      </c>
      <c r="F9638" s="10">
        <v>1215.0147783251232</v>
      </c>
      <c r="G9638" s="10">
        <v>5.7552216748767933</v>
      </c>
      <c r="H9638" s="10">
        <v>1233.24</v>
      </c>
      <c r="I9638" s="10">
        <v>-12.470000000000027</v>
      </c>
      <c r="J9638" s="10">
        <v>17850</v>
      </c>
      <c r="K9638" s="10">
        <v>17766</v>
      </c>
      <c r="L9638" s="10">
        <v>84</v>
      </c>
      <c r="M9638" s="10">
        <v>18032.490000000002</v>
      </c>
      <c r="N9638" s="10">
        <v>-182.4900000000016</v>
      </c>
    </row>
    <row r="9639" spans="1:14" x14ac:dyDescent="0.25">
      <c r="A9639" s="9" t="s">
        <v>1082</v>
      </c>
      <c r="B9639" s="9" t="s">
        <v>94</v>
      </c>
      <c r="C9639" s="9" t="s">
        <v>42</v>
      </c>
      <c r="D9639" s="9" t="s">
        <v>43</v>
      </c>
      <c r="E9639" s="10">
        <v>1465.2</v>
      </c>
      <c r="F9639" s="10">
        <v>1465.6915422885572</v>
      </c>
      <c r="G9639" s="10">
        <v>-0.49154228855718429</v>
      </c>
      <c r="H9639" s="10">
        <v>1473.02</v>
      </c>
      <c r="I9639" s="10">
        <v>-7.8199999999999363</v>
      </c>
      <c r="J9639" s="10">
        <v>2960</v>
      </c>
      <c r="K9639" s="10">
        <v>2961</v>
      </c>
      <c r="L9639" s="10">
        <v>-1</v>
      </c>
      <c r="M9639" s="10">
        <v>2975.8049999999998</v>
      </c>
      <c r="N9639" s="10">
        <v>-15.804999999999836</v>
      </c>
    </row>
    <row r="9640" spans="1:14" x14ac:dyDescent="0.25">
      <c r="A9640" s="9" t="s">
        <v>1082</v>
      </c>
      <c r="B9640" s="9" t="s">
        <v>134</v>
      </c>
      <c r="C9640" s="9" t="s">
        <v>42</v>
      </c>
      <c r="D9640" s="9" t="s">
        <v>43</v>
      </c>
      <c r="E9640" s="10">
        <v>2326.5700000000002</v>
      </c>
      <c r="F9640" s="10">
        <v>2315.615763546798</v>
      </c>
      <c r="G9640" s="10">
        <v>10.954236453202157</v>
      </c>
      <c r="H9640" s="10">
        <v>2350.35</v>
      </c>
      <c r="I9640" s="10">
        <v>-23.779999999999745</v>
      </c>
      <c r="J9640" s="10">
        <v>17850</v>
      </c>
      <c r="K9640" s="10">
        <v>17766</v>
      </c>
      <c r="L9640" s="10">
        <v>84</v>
      </c>
      <c r="M9640" s="10">
        <v>18032.490000000002</v>
      </c>
      <c r="N9640" s="10">
        <v>-182.4900000000016</v>
      </c>
    </row>
    <row r="9641" spans="1:14" x14ac:dyDescent="0.25">
      <c r="A9641" s="9" t="s">
        <v>1082</v>
      </c>
      <c r="B9641" s="9" t="s">
        <v>135</v>
      </c>
      <c r="C9641" s="9" t="s">
        <v>42</v>
      </c>
      <c r="D9641" s="9" t="s">
        <v>43</v>
      </c>
      <c r="E9641" s="10">
        <v>3442.37</v>
      </c>
      <c r="F9641" s="10">
        <v>3426.1773399014778</v>
      </c>
      <c r="G9641" s="10">
        <v>16.192660098522083</v>
      </c>
      <c r="H9641" s="10">
        <v>3477.57</v>
      </c>
      <c r="I9641" s="10">
        <v>-35.200000000000273</v>
      </c>
      <c r="J9641" s="10">
        <v>17850</v>
      </c>
      <c r="K9641" s="10">
        <v>17766</v>
      </c>
      <c r="L9641" s="10">
        <v>84</v>
      </c>
      <c r="M9641" s="10">
        <v>18032.490000000002</v>
      </c>
      <c r="N9641" s="10">
        <v>-182.4900000000016</v>
      </c>
    </row>
    <row r="9642" spans="1:14" x14ac:dyDescent="0.25">
      <c r="A9642" s="9" t="s">
        <v>1082</v>
      </c>
      <c r="B9642" s="9" t="s">
        <v>84</v>
      </c>
      <c r="C9642" s="9" t="s">
        <v>42</v>
      </c>
      <c r="D9642" s="9" t="s">
        <v>43</v>
      </c>
      <c r="E9642" s="10">
        <v>7302.56</v>
      </c>
      <c r="F9642" s="10">
        <v>7218.8627450980393</v>
      </c>
      <c r="G9642" s="10">
        <v>83.69725490196106</v>
      </c>
      <c r="H9642" s="10">
        <v>7363.24</v>
      </c>
      <c r="I9642" s="10">
        <v>-60.679999999999382</v>
      </c>
      <c r="J9642" s="10">
        <v>17972</v>
      </c>
      <c r="K9642" s="10">
        <v>17766</v>
      </c>
      <c r="L9642" s="10">
        <v>206</v>
      </c>
      <c r="M9642" s="10">
        <v>18121.32</v>
      </c>
      <c r="N9642" s="10">
        <v>-149.31999999999971</v>
      </c>
    </row>
    <row r="9643" spans="1:14" x14ac:dyDescent="0.25">
      <c r="A9643" s="9" t="s">
        <v>1082</v>
      </c>
      <c r="B9643" s="9" t="s">
        <v>136</v>
      </c>
      <c r="C9643" s="9" t="s">
        <v>42</v>
      </c>
      <c r="D9643" s="9" t="s">
        <v>43</v>
      </c>
      <c r="E9643" s="10">
        <v>9599.9500000000007</v>
      </c>
      <c r="F9643" s="10">
        <v>9592.9261083743841</v>
      </c>
      <c r="G9643" s="10">
        <v>7.0238916256166704</v>
      </c>
      <c r="H9643" s="10">
        <v>9736.82</v>
      </c>
      <c r="I9643" s="10">
        <v>-136.86999999999898</v>
      </c>
      <c r="J9643" s="10">
        <v>17779</v>
      </c>
      <c r="K9643" s="10">
        <v>17766</v>
      </c>
      <c r="L9643" s="10">
        <v>13</v>
      </c>
      <c r="M9643" s="10">
        <v>18032.490000000002</v>
      </c>
      <c r="N9643" s="10">
        <v>-253.4900000000016</v>
      </c>
    </row>
    <row r="9644" spans="1:14" x14ac:dyDescent="0.25">
      <c r="A9644" s="9" t="s">
        <v>1082</v>
      </c>
      <c r="B9644" s="9" t="s">
        <v>145</v>
      </c>
      <c r="C9644" s="9" t="s">
        <v>42</v>
      </c>
      <c r="D9644" s="9" t="s">
        <v>43</v>
      </c>
      <c r="E9644" s="10">
        <v>14283.2</v>
      </c>
      <c r="F9644" s="10">
        <v>13383.724137931034</v>
      </c>
      <c r="G9644" s="10">
        <v>899.47586206896631</v>
      </c>
      <c r="H9644" s="10">
        <v>13584.48</v>
      </c>
      <c r="I9644" s="10">
        <v>698.72000000000116</v>
      </c>
      <c r="J9644" s="10">
        <v>3160</v>
      </c>
      <c r="K9644" s="10">
        <v>2961</v>
      </c>
      <c r="L9644" s="10">
        <v>199</v>
      </c>
      <c r="M9644" s="10">
        <v>3005.415</v>
      </c>
      <c r="N9644" s="10">
        <v>154.58500000000004</v>
      </c>
    </row>
    <row r="9645" spans="1:14" x14ac:dyDescent="0.25">
      <c r="A9645" s="9" t="s">
        <v>1082</v>
      </c>
      <c r="B9645" s="9" t="s">
        <v>50</v>
      </c>
      <c r="C9645" s="9" t="s">
        <v>42</v>
      </c>
      <c r="D9645" s="9" t="s">
        <v>43</v>
      </c>
      <c r="E9645" s="10">
        <v>23940</v>
      </c>
      <c r="F9645" s="10">
        <v>23628.776119402984</v>
      </c>
      <c r="G9645" s="10">
        <v>311.22388059701552</v>
      </c>
      <c r="H9645" s="10">
        <v>23746.92</v>
      </c>
      <c r="I9645" s="10">
        <v>193.08000000000175</v>
      </c>
      <c r="J9645" s="10">
        <v>18000</v>
      </c>
      <c r="K9645" s="10">
        <v>17766</v>
      </c>
      <c r="L9645" s="10">
        <v>234</v>
      </c>
      <c r="M9645" s="10">
        <v>17854.830000000002</v>
      </c>
      <c r="N9645" s="10">
        <v>145.16999999999825</v>
      </c>
    </row>
    <row r="9646" spans="1:14" x14ac:dyDescent="0.25">
      <c r="A9646" s="9" t="s">
        <v>1082</v>
      </c>
      <c r="B9646" s="9" t="s">
        <v>103</v>
      </c>
      <c r="C9646" s="9" t="s">
        <v>42</v>
      </c>
      <c r="D9646" s="9" t="s">
        <v>43</v>
      </c>
      <c r="E9646" s="10">
        <v>89204.26</v>
      </c>
      <c r="F9646" s="10">
        <v>89103.950495049503</v>
      </c>
      <c r="G9646" s="10">
        <v>100.30950495049183</v>
      </c>
      <c r="H9646" s="10">
        <v>89994.99</v>
      </c>
      <c r="I9646" s="10">
        <v>-790.73000000001048</v>
      </c>
      <c r="J9646" s="10">
        <v>17786</v>
      </c>
      <c r="K9646" s="10">
        <v>17766</v>
      </c>
      <c r="L9646" s="10">
        <v>20</v>
      </c>
      <c r="M9646" s="10">
        <v>17943.66</v>
      </c>
      <c r="N9646" s="10">
        <v>-157.65999999999985</v>
      </c>
    </row>
    <row r="9647" spans="1:14" x14ac:dyDescent="0.25">
      <c r="A9647" s="9" t="s">
        <v>1082</v>
      </c>
      <c r="B9647" s="9" t="s">
        <v>138</v>
      </c>
      <c r="C9647" s="9" t="s">
        <v>42</v>
      </c>
      <c r="D9647" s="9" t="s">
        <v>53</v>
      </c>
      <c r="E9647" s="10">
        <v>57284.66</v>
      </c>
      <c r="F9647" s="10">
        <v>55812.179863147605</v>
      </c>
      <c r="G9647" s="10">
        <v>1472.4801368523986</v>
      </c>
      <c r="H9647" s="10">
        <v>57095.86</v>
      </c>
      <c r="I9647" s="10">
        <v>188.80000000000291</v>
      </c>
      <c r="J9647" s="10">
        <v>13676</v>
      </c>
      <c r="K9647" s="10">
        <v>13324.499511241447</v>
      </c>
      <c r="L9647" s="10">
        <v>351.50048875855282</v>
      </c>
      <c r="M9647" s="10">
        <v>13630.963</v>
      </c>
      <c r="N9647" s="10">
        <v>45.037000000000262</v>
      </c>
    </row>
    <row r="9648" spans="1:14" x14ac:dyDescent="0.25">
      <c r="A9648" s="9" t="s">
        <v>1082</v>
      </c>
      <c r="B9648" s="9" t="s">
        <v>54</v>
      </c>
      <c r="C9648" s="9" t="s">
        <v>42</v>
      </c>
      <c r="D9648" s="9" t="s">
        <v>55</v>
      </c>
      <c r="E9648" s="10">
        <v>897.01</v>
      </c>
      <c r="F9648" s="10">
        <v>879.42156862745094</v>
      </c>
      <c r="G9648" s="10">
        <v>17.588431372549053</v>
      </c>
      <c r="H9648" s="10">
        <v>897.01</v>
      </c>
      <c r="I9648" s="10">
        <v>0</v>
      </c>
      <c r="J9648" s="10">
        <v>163.09200000000001</v>
      </c>
      <c r="K9648" s="10">
        <v>159.89411764705883</v>
      </c>
      <c r="L9648" s="10">
        <v>3.1978823529411784</v>
      </c>
      <c r="M9648" s="10">
        <v>163.09200000000001</v>
      </c>
      <c r="N9648" s="10">
        <v>0</v>
      </c>
    </row>
    <row r="9649" spans="1:14" x14ac:dyDescent="0.25">
      <c r="A9649" s="9" t="s">
        <v>1083</v>
      </c>
      <c r="B9649" s="9" t="s">
        <v>25</v>
      </c>
      <c r="C9649" s="9" t="s">
        <v>26</v>
      </c>
      <c r="D9649" s="9" t="s">
        <v>27</v>
      </c>
      <c r="E9649" s="10">
        <v>3703.26</v>
      </c>
      <c r="F9649" s="10">
        <v>0</v>
      </c>
      <c r="G9649" s="10">
        <v>3703.26</v>
      </c>
      <c r="H9649" s="10">
        <v>0</v>
      </c>
      <c r="I9649" s="10">
        <v>3703.26</v>
      </c>
      <c r="J9649" s="10">
        <v>0</v>
      </c>
      <c r="K9649" s="10">
        <v>0</v>
      </c>
      <c r="L9649" s="10">
        <v>0</v>
      </c>
      <c r="M9649" s="10">
        <v>0</v>
      </c>
      <c r="N9649" s="10">
        <v>0</v>
      </c>
    </row>
    <row r="9650" spans="1:14" x14ac:dyDescent="0.25">
      <c r="A9650" s="9" t="s">
        <v>1083</v>
      </c>
      <c r="B9650" s="9" t="s">
        <v>28</v>
      </c>
      <c r="C9650" s="9" t="s">
        <v>29</v>
      </c>
      <c r="D9650" s="9" t="s">
        <v>27</v>
      </c>
      <c r="E9650" s="10">
        <v>3.72</v>
      </c>
      <c r="F9650" s="10">
        <v>0</v>
      </c>
      <c r="G9650" s="10">
        <v>3.72</v>
      </c>
      <c r="H9650" s="10">
        <v>3.71</v>
      </c>
      <c r="I9650" s="10">
        <v>1.0000000000000231E-2</v>
      </c>
      <c r="J9650" s="10">
        <v>0</v>
      </c>
      <c r="K9650" s="10">
        <v>0</v>
      </c>
      <c r="L9650" s="10">
        <v>0</v>
      </c>
      <c r="M9650" s="10">
        <v>0</v>
      </c>
      <c r="N9650" s="10">
        <v>0</v>
      </c>
    </row>
    <row r="9651" spans="1:14" x14ac:dyDescent="0.25">
      <c r="A9651" s="9" t="s">
        <v>1083</v>
      </c>
      <c r="B9651" s="9" t="s">
        <v>30</v>
      </c>
      <c r="C9651" s="9" t="s">
        <v>29</v>
      </c>
      <c r="D9651" s="9" t="s">
        <v>27</v>
      </c>
      <c r="E9651" s="10">
        <v>86.85</v>
      </c>
      <c r="F9651" s="10">
        <v>0</v>
      </c>
      <c r="G9651" s="10">
        <v>86.85</v>
      </c>
      <c r="H9651" s="10">
        <v>86.56</v>
      </c>
      <c r="I9651" s="10">
        <v>0.28999999999999204</v>
      </c>
      <c r="J9651" s="10">
        <v>0</v>
      </c>
      <c r="K9651" s="10">
        <v>0</v>
      </c>
      <c r="L9651" s="10">
        <v>0</v>
      </c>
      <c r="M9651" s="10">
        <v>0</v>
      </c>
      <c r="N9651" s="10">
        <v>0</v>
      </c>
    </row>
    <row r="9652" spans="1:14" x14ac:dyDescent="0.25">
      <c r="A9652" s="9" t="s">
        <v>1083</v>
      </c>
      <c r="B9652" s="9" t="s">
        <v>31</v>
      </c>
      <c r="C9652" s="9" t="s">
        <v>29</v>
      </c>
      <c r="D9652" s="9" t="s">
        <v>27</v>
      </c>
      <c r="E9652" s="10">
        <v>583.12</v>
      </c>
      <c r="F9652" s="10">
        <v>0</v>
      </c>
      <c r="G9652" s="10">
        <v>583.12</v>
      </c>
      <c r="H9652" s="10">
        <v>581.21</v>
      </c>
      <c r="I9652" s="10">
        <v>1.9099999999999682</v>
      </c>
      <c r="J9652" s="10">
        <v>0</v>
      </c>
      <c r="K9652" s="10">
        <v>0</v>
      </c>
      <c r="L9652" s="10">
        <v>0</v>
      </c>
      <c r="M9652" s="10">
        <v>0</v>
      </c>
      <c r="N9652" s="10">
        <v>0</v>
      </c>
    </row>
    <row r="9653" spans="1:14" x14ac:dyDescent="0.25">
      <c r="A9653" s="9" t="s">
        <v>1083</v>
      </c>
      <c r="B9653" s="9" t="s">
        <v>32</v>
      </c>
      <c r="C9653" s="9" t="s">
        <v>33</v>
      </c>
      <c r="D9653" s="9" t="s">
        <v>27</v>
      </c>
      <c r="E9653" s="10">
        <v>645.41</v>
      </c>
      <c r="F9653" s="10">
        <v>0</v>
      </c>
      <c r="G9653" s="10">
        <v>645.41</v>
      </c>
      <c r="H9653" s="10">
        <v>939.89</v>
      </c>
      <c r="I9653" s="10">
        <v>-294.48</v>
      </c>
      <c r="J9653" s="10">
        <v>1.83</v>
      </c>
      <c r="K9653" s="10">
        <v>0</v>
      </c>
      <c r="L9653" s="10">
        <v>1.83</v>
      </c>
      <c r="M9653" s="10">
        <v>2.665</v>
      </c>
      <c r="N9653" s="10">
        <v>-0.83499999999999996</v>
      </c>
    </row>
    <row r="9654" spans="1:14" x14ac:dyDescent="0.25">
      <c r="A9654" s="9" t="s">
        <v>1083</v>
      </c>
      <c r="B9654" s="9" t="s">
        <v>34</v>
      </c>
      <c r="C9654" s="9" t="s">
        <v>33</v>
      </c>
      <c r="D9654" s="9" t="s">
        <v>27</v>
      </c>
      <c r="E9654" s="10">
        <v>2218.64</v>
      </c>
      <c r="F9654" s="10">
        <v>0</v>
      </c>
      <c r="G9654" s="10">
        <v>2218.64</v>
      </c>
      <c r="H9654" s="10">
        <v>3230.91</v>
      </c>
      <c r="I9654" s="10">
        <v>-1012.27</v>
      </c>
      <c r="J9654" s="10">
        <v>1.83</v>
      </c>
      <c r="K9654" s="10">
        <v>0</v>
      </c>
      <c r="L9654" s="10">
        <v>1.83</v>
      </c>
      <c r="M9654" s="10">
        <v>2.665</v>
      </c>
      <c r="N9654" s="10">
        <v>-0.83499999999999996</v>
      </c>
    </row>
    <row r="9655" spans="1:14" x14ac:dyDescent="0.25">
      <c r="A9655" s="9" t="s">
        <v>1083</v>
      </c>
      <c r="B9655" s="9" t="s">
        <v>35</v>
      </c>
      <c r="C9655" s="9" t="s">
        <v>33</v>
      </c>
      <c r="D9655" s="9" t="s">
        <v>27</v>
      </c>
      <c r="E9655" s="10">
        <v>2400.4299999999998</v>
      </c>
      <c r="F9655" s="10">
        <v>0</v>
      </c>
      <c r="G9655" s="10">
        <v>2400.4299999999998</v>
      </c>
      <c r="H9655" s="10">
        <v>3495.62</v>
      </c>
      <c r="I9655" s="10">
        <v>-1095.19</v>
      </c>
      <c r="J9655" s="10">
        <v>38.43</v>
      </c>
      <c r="K9655" s="10">
        <v>0</v>
      </c>
      <c r="L9655" s="10">
        <v>38.43</v>
      </c>
      <c r="M9655" s="10">
        <v>55.963999999999999</v>
      </c>
      <c r="N9655" s="10">
        <v>-17.533999999999999</v>
      </c>
    </row>
    <row r="9656" spans="1:14" x14ac:dyDescent="0.25">
      <c r="A9656" s="9" t="s">
        <v>1083</v>
      </c>
      <c r="B9656" s="9" t="s">
        <v>36</v>
      </c>
      <c r="C9656" s="9" t="s">
        <v>29</v>
      </c>
      <c r="D9656" s="9" t="s">
        <v>27</v>
      </c>
      <c r="E9656" s="10">
        <v>6533.07</v>
      </c>
      <c r="F9656" s="10">
        <v>0</v>
      </c>
      <c r="G9656" s="10">
        <v>6533.07</v>
      </c>
      <c r="H9656" s="10">
        <v>6511.66</v>
      </c>
      <c r="I9656" s="10">
        <v>21.409999999999854</v>
      </c>
      <c r="J9656" s="10">
        <v>0</v>
      </c>
      <c r="K9656" s="10">
        <v>0</v>
      </c>
      <c r="L9656" s="10">
        <v>0</v>
      </c>
      <c r="M9656" s="10">
        <v>0</v>
      </c>
      <c r="N9656" s="10">
        <v>0</v>
      </c>
    </row>
    <row r="9657" spans="1:14" x14ac:dyDescent="0.25">
      <c r="A9657" s="9" t="s">
        <v>1083</v>
      </c>
      <c r="B9657" s="9" t="s">
        <v>37</v>
      </c>
      <c r="C9657" s="9" t="s">
        <v>29</v>
      </c>
      <c r="D9657" s="9" t="s">
        <v>27</v>
      </c>
      <c r="E9657" s="10">
        <v>15107.76</v>
      </c>
      <c r="F9657" s="10">
        <v>0</v>
      </c>
      <c r="G9657" s="10">
        <v>15107.76</v>
      </c>
      <c r="H9657" s="10">
        <v>15058.26</v>
      </c>
      <c r="I9657" s="10">
        <v>49.5</v>
      </c>
      <c r="J9657" s="10">
        <v>0</v>
      </c>
      <c r="K9657" s="10">
        <v>0</v>
      </c>
      <c r="L9657" s="10">
        <v>0</v>
      </c>
      <c r="M9657" s="10">
        <v>0</v>
      </c>
      <c r="N9657" s="10">
        <v>0</v>
      </c>
    </row>
    <row r="9658" spans="1:14" x14ac:dyDescent="0.25">
      <c r="A9658" s="9" t="s">
        <v>1083</v>
      </c>
      <c r="B9658" s="9" t="s">
        <v>131</v>
      </c>
      <c r="C9658" s="9" t="s">
        <v>39</v>
      </c>
      <c r="D9658" s="9" t="s">
        <v>40</v>
      </c>
      <c r="E9658" s="10">
        <v>-301344.09999999998</v>
      </c>
      <c r="F9658" s="10">
        <v>0</v>
      </c>
      <c r="G9658" s="10">
        <v>-301344.09999999998</v>
      </c>
      <c r="H9658" s="10">
        <v>-301344.09000000003</v>
      </c>
      <c r="I9658" s="10">
        <v>-9.9999999511055648E-3</v>
      </c>
      <c r="J9658" s="10">
        <v>-1918.75</v>
      </c>
      <c r="K9658" s="10">
        <v>0</v>
      </c>
      <c r="L9658" s="10">
        <v>-1918.75</v>
      </c>
      <c r="M9658" s="10">
        <v>-1918.75</v>
      </c>
      <c r="N9658" s="10">
        <v>0</v>
      </c>
    </row>
    <row r="9659" spans="1:14" x14ac:dyDescent="0.25">
      <c r="A9659" s="9" t="s">
        <v>1083</v>
      </c>
      <c r="B9659" s="9" t="s">
        <v>92</v>
      </c>
      <c r="C9659" s="9" t="s">
        <v>42</v>
      </c>
      <c r="D9659" s="9" t="s">
        <v>43</v>
      </c>
      <c r="E9659" s="10">
        <v>13.62</v>
      </c>
      <c r="F9659" s="10">
        <v>0</v>
      </c>
      <c r="G9659" s="10">
        <v>13.62</v>
      </c>
      <c r="H9659" s="10">
        <v>0</v>
      </c>
      <c r="I9659" s="10">
        <v>13.62</v>
      </c>
      <c r="J9659" s="10">
        <v>160</v>
      </c>
      <c r="K9659" s="10">
        <v>0</v>
      </c>
      <c r="L9659" s="10">
        <v>160</v>
      </c>
      <c r="M9659" s="10">
        <v>0</v>
      </c>
      <c r="N9659" s="10">
        <v>160</v>
      </c>
    </row>
    <row r="9660" spans="1:14" x14ac:dyDescent="0.25">
      <c r="A9660" s="9" t="s">
        <v>1083</v>
      </c>
      <c r="B9660" s="9" t="s">
        <v>132</v>
      </c>
      <c r="C9660" s="9" t="s">
        <v>42</v>
      </c>
      <c r="D9660" s="9" t="s">
        <v>43</v>
      </c>
      <c r="E9660" s="10">
        <v>229.26</v>
      </c>
      <c r="F9660" s="10">
        <v>191.25742574257427</v>
      </c>
      <c r="G9660" s="10">
        <v>38.002574257425721</v>
      </c>
      <c r="H9660" s="10">
        <v>193.17</v>
      </c>
      <c r="I9660" s="10">
        <v>36.090000000000003</v>
      </c>
      <c r="J9660" s="10">
        <v>2300</v>
      </c>
      <c r="K9660" s="10">
        <v>1918.7504950495052</v>
      </c>
      <c r="L9660" s="10">
        <v>381.24950495049484</v>
      </c>
      <c r="M9660" s="10">
        <v>1937.9380000000001</v>
      </c>
      <c r="N9660" s="10">
        <v>362.0619999999999</v>
      </c>
    </row>
    <row r="9661" spans="1:14" x14ac:dyDescent="0.25">
      <c r="A9661" s="9" t="s">
        <v>1083</v>
      </c>
      <c r="B9661" s="9" t="s">
        <v>133</v>
      </c>
      <c r="C9661" s="9" t="s">
        <v>42</v>
      </c>
      <c r="D9661" s="9" t="s">
        <v>43</v>
      </c>
      <c r="E9661" s="10">
        <v>1579.81</v>
      </c>
      <c r="F9661" s="10">
        <v>1574.6798029556651</v>
      </c>
      <c r="G9661" s="10">
        <v>5.1301970443348637</v>
      </c>
      <c r="H9661" s="10">
        <v>1598.3</v>
      </c>
      <c r="I9661" s="10">
        <v>-18.490000000000009</v>
      </c>
      <c r="J9661" s="10">
        <v>23100</v>
      </c>
      <c r="K9661" s="10">
        <v>23025</v>
      </c>
      <c r="L9661" s="10">
        <v>75</v>
      </c>
      <c r="M9661" s="10">
        <v>23370.375</v>
      </c>
      <c r="N9661" s="10">
        <v>-270.375</v>
      </c>
    </row>
    <row r="9662" spans="1:14" x14ac:dyDescent="0.25">
      <c r="A9662" s="9" t="s">
        <v>1083</v>
      </c>
      <c r="B9662" s="9" t="s">
        <v>44</v>
      </c>
      <c r="C9662" s="9" t="s">
        <v>42</v>
      </c>
      <c r="D9662" s="9" t="s">
        <v>43</v>
      </c>
      <c r="E9662" s="10">
        <v>1887.36</v>
      </c>
      <c r="F9662" s="10">
        <v>1886.1293532338309</v>
      </c>
      <c r="G9662" s="10">
        <v>1.2306467661690021</v>
      </c>
      <c r="H9662" s="10">
        <v>1895.56</v>
      </c>
      <c r="I9662" s="10">
        <v>-8.2000000000000455</v>
      </c>
      <c r="J9662" s="10">
        <v>1920</v>
      </c>
      <c r="K9662" s="10">
        <v>1918.7502487562188</v>
      </c>
      <c r="L9662" s="10">
        <v>1.2497512437812475</v>
      </c>
      <c r="M9662" s="10">
        <v>1928.3440000000001</v>
      </c>
      <c r="N9662" s="10">
        <v>-8.3440000000000509</v>
      </c>
    </row>
    <row r="9663" spans="1:14" x14ac:dyDescent="0.25">
      <c r="A9663" s="9" t="s">
        <v>1083</v>
      </c>
      <c r="B9663" s="9" t="s">
        <v>134</v>
      </c>
      <c r="C9663" s="9" t="s">
        <v>42</v>
      </c>
      <c r="D9663" s="9" t="s">
        <v>43</v>
      </c>
      <c r="E9663" s="10">
        <v>3010.85</v>
      </c>
      <c r="F9663" s="10">
        <v>3001.0738916256159</v>
      </c>
      <c r="G9663" s="10">
        <v>9.7761083743839663</v>
      </c>
      <c r="H9663" s="10">
        <v>3046.09</v>
      </c>
      <c r="I9663" s="10">
        <v>-35.240000000000236</v>
      </c>
      <c r="J9663" s="10">
        <v>23100</v>
      </c>
      <c r="K9663" s="10">
        <v>23025</v>
      </c>
      <c r="L9663" s="10">
        <v>75</v>
      </c>
      <c r="M9663" s="10">
        <v>23370.375</v>
      </c>
      <c r="N9663" s="10">
        <v>-270.375</v>
      </c>
    </row>
    <row r="9664" spans="1:14" x14ac:dyDescent="0.25">
      <c r="A9664" s="9" t="s">
        <v>1083</v>
      </c>
      <c r="B9664" s="9" t="s">
        <v>135</v>
      </c>
      <c r="C9664" s="9" t="s">
        <v>42</v>
      </c>
      <c r="D9664" s="9" t="s">
        <v>43</v>
      </c>
      <c r="E9664" s="10">
        <v>4474.12</v>
      </c>
      <c r="F9664" s="10">
        <v>4440.3743842364529</v>
      </c>
      <c r="G9664" s="10">
        <v>33.745615763546994</v>
      </c>
      <c r="H9664" s="10">
        <v>4506.9799999999996</v>
      </c>
      <c r="I9664" s="10">
        <v>-32.859999999999673</v>
      </c>
      <c r="J9664" s="10">
        <v>23200</v>
      </c>
      <c r="K9664" s="10">
        <v>23025</v>
      </c>
      <c r="L9664" s="10">
        <v>175</v>
      </c>
      <c r="M9664" s="10">
        <v>23370.375</v>
      </c>
      <c r="N9664" s="10">
        <v>-170.375</v>
      </c>
    </row>
    <row r="9665" spans="1:14" x14ac:dyDescent="0.25">
      <c r="A9665" s="9" t="s">
        <v>1083</v>
      </c>
      <c r="B9665" s="9" t="s">
        <v>84</v>
      </c>
      <c r="C9665" s="9" t="s">
        <v>42</v>
      </c>
      <c r="D9665" s="9" t="s">
        <v>43</v>
      </c>
      <c r="E9665" s="10">
        <v>9397.6</v>
      </c>
      <c r="F9665" s="10">
        <v>9355.745098039215</v>
      </c>
      <c r="G9665" s="10">
        <v>41.854901960785355</v>
      </c>
      <c r="H9665" s="10">
        <v>9542.86</v>
      </c>
      <c r="I9665" s="10">
        <v>-145.26000000000022</v>
      </c>
      <c r="J9665" s="10">
        <v>23128</v>
      </c>
      <c r="K9665" s="10">
        <v>23025</v>
      </c>
      <c r="L9665" s="10">
        <v>103</v>
      </c>
      <c r="M9665" s="10">
        <v>23485.5</v>
      </c>
      <c r="N9665" s="10">
        <v>-357.5</v>
      </c>
    </row>
    <row r="9666" spans="1:14" x14ac:dyDescent="0.25">
      <c r="A9666" s="9" t="s">
        <v>1083</v>
      </c>
      <c r="B9666" s="9" t="s">
        <v>136</v>
      </c>
      <c r="C9666" s="9" t="s">
        <v>42</v>
      </c>
      <c r="D9666" s="9" t="s">
        <v>43</v>
      </c>
      <c r="E9666" s="10">
        <v>12565.41</v>
      </c>
      <c r="F9666" s="10">
        <v>12432.581280788178</v>
      </c>
      <c r="G9666" s="10">
        <v>132.82871921182232</v>
      </c>
      <c r="H9666" s="10">
        <v>12619.07</v>
      </c>
      <c r="I9666" s="10">
        <v>-53.659999999999854</v>
      </c>
      <c r="J9666" s="10">
        <v>23271</v>
      </c>
      <c r="K9666" s="10">
        <v>23025</v>
      </c>
      <c r="L9666" s="10">
        <v>246</v>
      </c>
      <c r="M9666" s="10">
        <v>23370.375</v>
      </c>
      <c r="N9666" s="10">
        <v>-99.375</v>
      </c>
    </row>
    <row r="9667" spans="1:14" x14ac:dyDescent="0.25">
      <c r="A9667" s="9" t="s">
        <v>1083</v>
      </c>
      <c r="B9667" s="9" t="s">
        <v>137</v>
      </c>
      <c r="C9667" s="9" t="s">
        <v>42</v>
      </c>
      <c r="D9667" s="9" t="s">
        <v>43</v>
      </c>
      <c r="E9667" s="10">
        <v>15316.26</v>
      </c>
      <c r="F9667" s="10">
        <v>15234.876847290639</v>
      </c>
      <c r="G9667" s="10">
        <v>81.383152709360729</v>
      </c>
      <c r="H9667" s="10">
        <v>15463.4</v>
      </c>
      <c r="I9667" s="10">
        <v>-147.13999999999942</v>
      </c>
      <c r="J9667" s="10">
        <v>1929</v>
      </c>
      <c r="K9667" s="10">
        <v>1918.7497536945814</v>
      </c>
      <c r="L9667" s="10">
        <v>10.250246305418614</v>
      </c>
      <c r="M9667" s="10">
        <v>1947.5309999999999</v>
      </c>
      <c r="N9667" s="10">
        <v>-18.530999999999949</v>
      </c>
    </row>
    <row r="9668" spans="1:14" x14ac:dyDescent="0.25">
      <c r="A9668" s="9" t="s">
        <v>1083</v>
      </c>
      <c r="B9668" s="9" t="s">
        <v>50</v>
      </c>
      <c r="C9668" s="9" t="s">
        <v>42</v>
      </c>
      <c r="D9668" s="9" t="s">
        <v>43</v>
      </c>
      <c r="E9668" s="10">
        <v>30749.599999999999</v>
      </c>
      <c r="F9668" s="10">
        <v>30623.253731343284</v>
      </c>
      <c r="G9668" s="10">
        <v>126.34626865671453</v>
      </c>
      <c r="H9668" s="10">
        <v>30776.37</v>
      </c>
      <c r="I9668" s="10">
        <v>-26.770000000000437</v>
      </c>
      <c r="J9668" s="10">
        <v>23120</v>
      </c>
      <c r="K9668" s="10">
        <v>23025</v>
      </c>
      <c r="L9668" s="10">
        <v>95</v>
      </c>
      <c r="M9668" s="10">
        <v>23140.125</v>
      </c>
      <c r="N9668" s="10">
        <v>-20.125</v>
      </c>
    </row>
    <row r="9669" spans="1:14" x14ac:dyDescent="0.25">
      <c r="A9669" s="9" t="s">
        <v>1083</v>
      </c>
      <c r="B9669" s="9" t="s">
        <v>103</v>
      </c>
      <c r="C9669" s="9" t="s">
        <v>42</v>
      </c>
      <c r="D9669" s="9" t="s">
        <v>43</v>
      </c>
      <c r="E9669" s="10">
        <v>115434.9</v>
      </c>
      <c r="F9669" s="10">
        <v>115480.0495049505</v>
      </c>
      <c r="G9669" s="10">
        <v>-45.149504950502887</v>
      </c>
      <c r="H9669" s="10">
        <v>116634.85</v>
      </c>
      <c r="I9669" s="10">
        <v>-1199.9500000000116</v>
      </c>
      <c r="J9669" s="10">
        <v>23016</v>
      </c>
      <c r="K9669" s="10">
        <v>23025</v>
      </c>
      <c r="L9669" s="10">
        <v>-9</v>
      </c>
      <c r="M9669" s="10">
        <v>23255.25</v>
      </c>
      <c r="N9669" s="10">
        <v>-239.25</v>
      </c>
    </row>
    <row r="9670" spans="1:14" x14ac:dyDescent="0.25">
      <c r="A9670" s="9" t="s">
        <v>1083</v>
      </c>
      <c r="B9670" s="9" t="s">
        <v>138</v>
      </c>
      <c r="C9670" s="9" t="s">
        <v>42</v>
      </c>
      <c r="D9670" s="9" t="s">
        <v>53</v>
      </c>
      <c r="E9670" s="10">
        <v>74240.52</v>
      </c>
      <c r="F9670" s="10">
        <v>72333.421309872923</v>
      </c>
      <c r="G9670" s="10">
        <v>1907.0986901270808</v>
      </c>
      <c r="H9670" s="10">
        <v>73997.09</v>
      </c>
      <c r="I9670" s="10">
        <v>243.43000000000757</v>
      </c>
      <c r="J9670" s="10">
        <v>17724</v>
      </c>
      <c r="K9670" s="10">
        <v>17268.749755620724</v>
      </c>
      <c r="L9670" s="10">
        <v>455.25024437927641</v>
      </c>
      <c r="M9670" s="10">
        <v>17665.931</v>
      </c>
      <c r="N9670" s="10">
        <v>58.068999999999505</v>
      </c>
    </row>
    <row r="9671" spans="1:14" x14ac:dyDescent="0.25">
      <c r="A9671" s="9" t="s">
        <v>1083</v>
      </c>
      <c r="B9671" s="9" t="s">
        <v>54</v>
      </c>
      <c r="C9671" s="9" t="s">
        <v>42</v>
      </c>
      <c r="D9671" s="9" t="s">
        <v>55</v>
      </c>
      <c r="E9671" s="10">
        <v>1162.53</v>
      </c>
      <c r="F9671" s="10">
        <v>1139.7352941176471</v>
      </c>
      <c r="G9671" s="10">
        <v>22.794705882352901</v>
      </c>
      <c r="H9671" s="10">
        <v>1162.53</v>
      </c>
      <c r="I9671" s="10">
        <v>0</v>
      </c>
      <c r="J9671" s="10">
        <v>211.37</v>
      </c>
      <c r="K9671" s="10">
        <v>207.22450980392159</v>
      </c>
      <c r="L9671" s="10">
        <v>4.1454901960784127</v>
      </c>
      <c r="M9671" s="10">
        <v>211.369</v>
      </c>
      <c r="N9671" s="10">
        <v>1.0000000000047748E-3</v>
      </c>
    </row>
    <row r="9672" spans="1:14" x14ac:dyDescent="0.25">
      <c r="A9672" s="9" t="s">
        <v>1084</v>
      </c>
      <c r="B9672" s="9" t="s">
        <v>25</v>
      </c>
      <c r="C9672" s="9" t="s">
        <v>26</v>
      </c>
      <c r="D9672" s="9" t="s">
        <v>27</v>
      </c>
      <c r="E9672" s="10">
        <v>-1089.99</v>
      </c>
      <c r="F9672" s="10">
        <v>0</v>
      </c>
      <c r="G9672" s="10">
        <v>-1089.99</v>
      </c>
      <c r="H9672" s="10">
        <v>0</v>
      </c>
      <c r="I9672" s="10">
        <v>-1089.99</v>
      </c>
      <c r="J9672" s="10">
        <v>0</v>
      </c>
      <c r="K9672" s="10">
        <v>0</v>
      </c>
      <c r="L9672" s="10">
        <v>0</v>
      </c>
      <c r="M9672" s="10">
        <v>0</v>
      </c>
      <c r="N9672" s="10">
        <v>0</v>
      </c>
    </row>
    <row r="9673" spans="1:14" x14ac:dyDescent="0.25">
      <c r="A9673" s="9" t="s">
        <v>1084</v>
      </c>
      <c r="B9673" s="9" t="s">
        <v>28</v>
      </c>
      <c r="C9673" s="9" t="s">
        <v>29</v>
      </c>
      <c r="D9673" s="9" t="s">
        <v>27</v>
      </c>
      <c r="E9673" s="10">
        <v>0.95</v>
      </c>
      <c r="F9673" s="10">
        <v>0</v>
      </c>
      <c r="G9673" s="10">
        <v>0.95</v>
      </c>
      <c r="H9673" s="10">
        <v>0.95</v>
      </c>
      <c r="I9673" s="10">
        <v>0</v>
      </c>
      <c r="J9673" s="10">
        <v>0</v>
      </c>
      <c r="K9673" s="10">
        <v>0</v>
      </c>
      <c r="L9673" s="10">
        <v>0</v>
      </c>
      <c r="M9673" s="10">
        <v>0</v>
      </c>
      <c r="N9673" s="10">
        <v>0</v>
      </c>
    </row>
    <row r="9674" spans="1:14" x14ac:dyDescent="0.25">
      <c r="A9674" s="9" t="s">
        <v>1084</v>
      </c>
      <c r="B9674" s="9" t="s">
        <v>30</v>
      </c>
      <c r="C9674" s="9" t="s">
        <v>29</v>
      </c>
      <c r="D9674" s="9" t="s">
        <v>27</v>
      </c>
      <c r="E9674" s="10">
        <v>22.07</v>
      </c>
      <c r="F9674" s="10">
        <v>0</v>
      </c>
      <c r="G9674" s="10">
        <v>22.07</v>
      </c>
      <c r="H9674" s="10">
        <v>22.18</v>
      </c>
      <c r="I9674" s="10">
        <v>-0.10999999999999943</v>
      </c>
      <c r="J9674" s="10">
        <v>0</v>
      </c>
      <c r="K9674" s="10">
        <v>0</v>
      </c>
      <c r="L9674" s="10">
        <v>0</v>
      </c>
      <c r="M9674" s="10">
        <v>0</v>
      </c>
      <c r="N9674" s="10">
        <v>0</v>
      </c>
    </row>
    <row r="9675" spans="1:14" x14ac:dyDescent="0.25">
      <c r="A9675" s="9" t="s">
        <v>1084</v>
      </c>
      <c r="B9675" s="9" t="s">
        <v>31</v>
      </c>
      <c r="C9675" s="9" t="s">
        <v>29</v>
      </c>
      <c r="D9675" s="9" t="s">
        <v>27</v>
      </c>
      <c r="E9675" s="10">
        <v>148.21</v>
      </c>
      <c r="F9675" s="10">
        <v>0</v>
      </c>
      <c r="G9675" s="10">
        <v>148.21</v>
      </c>
      <c r="H9675" s="10">
        <v>148.94</v>
      </c>
      <c r="I9675" s="10">
        <v>-0.72999999999998977</v>
      </c>
      <c r="J9675" s="10">
        <v>0</v>
      </c>
      <c r="K9675" s="10">
        <v>0</v>
      </c>
      <c r="L9675" s="10">
        <v>0</v>
      </c>
      <c r="M9675" s="10">
        <v>0</v>
      </c>
      <c r="N9675" s="10">
        <v>0</v>
      </c>
    </row>
    <row r="9676" spans="1:14" x14ac:dyDescent="0.25">
      <c r="A9676" s="9" t="s">
        <v>1084</v>
      </c>
      <c r="B9676" s="9" t="s">
        <v>32</v>
      </c>
      <c r="C9676" s="9" t="s">
        <v>33</v>
      </c>
      <c r="D9676" s="9" t="s">
        <v>27</v>
      </c>
      <c r="E9676" s="10">
        <v>500.81</v>
      </c>
      <c r="F9676" s="10">
        <v>0</v>
      </c>
      <c r="G9676" s="10">
        <v>500.81</v>
      </c>
      <c r="H9676" s="10">
        <v>353.04</v>
      </c>
      <c r="I9676" s="10">
        <v>147.76999999999998</v>
      </c>
      <c r="J9676" s="10">
        <v>1.42</v>
      </c>
      <c r="K9676" s="10">
        <v>0</v>
      </c>
      <c r="L9676" s="10">
        <v>1.42</v>
      </c>
      <c r="M9676" s="10">
        <v>1.0009999999999999</v>
      </c>
      <c r="N9676" s="10">
        <v>0.41900000000000004</v>
      </c>
    </row>
    <row r="9677" spans="1:14" x14ac:dyDescent="0.25">
      <c r="A9677" s="9" t="s">
        <v>1084</v>
      </c>
      <c r="B9677" s="9" t="s">
        <v>34</v>
      </c>
      <c r="C9677" s="9" t="s">
        <v>33</v>
      </c>
      <c r="D9677" s="9" t="s">
        <v>27</v>
      </c>
      <c r="E9677" s="10">
        <v>1721.57</v>
      </c>
      <c r="F9677" s="10">
        <v>0</v>
      </c>
      <c r="G9677" s="10">
        <v>1721.57</v>
      </c>
      <c r="H9677" s="10">
        <v>1213.58</v>
      </c>
      <c r="I9677" s="10">
        <v>507.99</v>
      </c>
      <c r="J9677" s="10">
        <v>1.42</v>
      </c>
      <c r="K9677" s="10">
        <v>0</v>
      </c>
      <c r="L9677" s="10">
        <v>1.42</v>
      </c>
      <c r="M9677" s="10">
        <v>1.0009999999999999</v>
      </c>
      <c r="N9677" s="10">
        <v>0.41900000000000004</v>
      </c>
    </row>
    <row r="9678" spans="1:14" x14ac:dyDescent="0.25">
      <c r="A9678" s="9" t="s">
        <v>1084</v>
      </c>
      <c r="B9678" s="9" t="s">
        <v>35</v>
      </c>
      <c r="C9678" s="9" t="s">
        <v>33</v>
      </c>
      <c r="D9678" s="9" t="s">
        <v>27</v>
      </c>
      <c r="E9678" s="10">
        <v>1862.63</v>
      </c>
      <c r="F9678" s="10">
        <v>0</v>
      </c>
      <c r="G9678" s="10">
        <v>1862.63</v>
      </c>
      <c r="H9678" s="10">
        <v>1313.02</v>
      </c>
      <c r="I9678" s="10">
        <v>549.61000000000013</v>
      </c>
      <c r="J9678" s="10">
        <v>29.82</v>
      </c>
      <c r="K9678" s="10">
        <v>0</v>
      </c>
      <c r="L9678" s="10">
        <v>29.82</v>
      </c>
      <c r="M9678" s="10">
        <v>21.021000000000001</v>
      </c>
      <c r="N9678" s="10">
        <v>8.7989999999999995</v>
      </c>
    </row>
    <row r="9679" spans="1:14" x14ac:dyDescent="0.25">
      <c r="A9679" s="9" t="s">
        <v>1084</v>
      </c>
      <c r="B9679" s="9" t="s">
        <v>36</v>
      </c>
      <c r="C9679" s="9" t="s">
        <v>29</v>
      </c>
      <c r="D9679" s="9" t="s">
        <v>27</v>
      </c>
      <c r="E9679" s="10">
        <v>1660.54</v>
      </c>
      <c r="F9679" s="10">
        <v>0</v>
      </c>
      <c r="G9679" s="10">
        <v>1660.54</v>
      </c>
      <c r="H9679" s="10">
        <v>1668.66</v>
      </c>
      <c r="I9679" s="10">
        <v>-8.1200000000001182</v>
      </c>
      <c r="J9679" s="10">
        <v>0</v>
      </c>
      <c r="K9679" s="10">
        <v>0</v>
      </c>
      <c r="L9679" s="10">
        <v>0</v>
      </c>
      <c r="M9679" s="10">
        <v>0</v>
      </c>
      <c r="N9679" s="10">
        <v>0</v>
      </c>
    </row>
    <row r="9680" spans="1:14" x14ac:dyDescent="0.25">
      <c r="A9680" s="9" t="s">
        <v>1084</v>
      </c>
      <c r="B9680" s="9" t="s">
        <v>37</v>
      </c>
      <c r="C9680" s="9" t="s">
        <v>29</v>
      </c>
      <c r="D9680" s="9" t="s">
        <v>27</v>
      </c>
      <c r="E9680" s="10">
        <v>3840.02</v>
      </c>
      <c r="F9680" s="10">
        <v>0</v>
      </c>
      <c r="G9680" s="10">
        <v>3840.02</v>
      </c>
      <c r="H9680" s="10">
        <v>3858.79</v>
      </c>
      <c r="I9680" s="10">
        <v>-18.769999999999982</v>
      </c>
      <c r="J9680" s="10">
        <v>0</v>
      </c>
      <c r="K9680" s="10">
        <v>0</v>
      </c>
      <c r="L9680" s="10">
        <v>0</v>
      </c>
      <c r="M9680" s="10">
        <v>0</v>
      </c>
      <c r="N9680" s="10">
        <v>0</v>
      </c>
    </row>
    <row r="9681" spans="1:14" x14ac:dyDescent="0.25">
      <c r="A9681" s="9" t="s">
        <v>1084</v>
      </c>
      <c r="B9681" s="9" t="s">
        <v>97</v>
      </c>
      <c r="C9681" s="9" t="s">
        <v>39</v>
      </c>
      <c r="D9681" s="9" t="s">
        <v>40</v>
      </c>
      <c r="E9681" s="10">
        <v>-92396.6</v>
      </c>
      <c r="F9681" s="10">
        <v>0</v>
      </c>
      <c r="G9681" s="10">
        <v>-92396.6</v>
      </c>
      <c r="H9681" s="10">
        <v>-92396.6</v>
      </c>
      <c r="I9681" s="10">
        <v>0</v>
      </c>
      <c r="J9681" s="10">
        <v>-1001</v>
      </c>
      <c r="K9681" s="10">
        <v>0</v>
      </c>
      <c r="L9681" s="10">
        <v>-1001</v>
      </c>
      <c r="M9681" s="10">
        <v>-1001</v>
      </c>
      <c r="N9681" s="10">
        <v>0</v>
      </c>
    </row>
    <row r="9682" spans="1:14" x14ac:dyDescent="0.25">
      <c r="A9682" s="9" t="s">
        <v>1084</v>
      </c>
      <c r="B9682" s="9" t="s">
        <v>92</v>
      </c>
      <c r="C9682" s="9" t="s">
        <v>42</v>
      </c>
      <c r="D9682" s="9" t="s">
        <v>43</v>
      </c>
      <c r="E9682" s="10">
        <v>93.63</v>
      </c>
      <c r="F9682" s="10">
        <v>85.207920792079207</v>
      </c>
      <c r="G9682" s="10">
        <v>8.4220792079207882</v>
      </c>
      <c r="H9682" s="10">
        <v>86.06</v>
      </c>
      <c r="I9682" s="10">
        <v>7.5699999999999932</v>
      </c>
      <c r="J9682" s="10">
        <v>1100</v>
      </c>
      <c r="K9682" s="10">
        <v>1001</v>
      </c>
      <c r="L9682" s="10">
        <v>99</v>
      </c>
      <c r="M9682" s="10">
        <v>1011.01</v>
      </c>
      <c r="N9682" s="10">
        <v>88.990000000000009</v>
      </c>
    </row>
    <row r="9683" spans="1:14" x14ac:dyDescent="0.25">
      <c r="A9683" s="9" t="s">
        <v>1084</v>
      </c>
      <c r="B9683" s="9" t="s">
        <v>98</v>
      </c>
      <c r="C9683" s="9" t="s">
        <v>42</v>
      </c>
      <c r="D9683" s="9" t="s">
        <v>43</v>
      </c>
      <c r="E9683" s="10">
        <v>300.02</v>
      </c>
      <c r="F9683" s="10">
        <v>297.8423645320197</v>
      </c>
      <c r="G9683" s="10">
        <v>2.1776354679802807</v>
      </c>
      <c r="H9683" s="10">
        <v>302.31</v>
      </c>
      <c r="I9683" s="10">
        <v>-2.2900000000000205</v>
      </c>
      <c r="J9683" s="10">
        <v>6050</v>
      </c>
      <c r="K9683" s="10">
        <v>6006</v>
      </c>
      <c r="L9683" s="10">
        <v>44</v>
      </c>
      <c r="M9683" s="10">
        <v>6096.09</v>
      </c>
      <c r="N9683" s="10">
        <v>-46.090000000000146</v>
      </c>
    </row>
    <row r="9684" spans="1:14" x14ac:dyDescent="0.25">
      <c r="A9684" s="9" t="s">
        <v>1084</v>
      </c>
      <c r="B9684" s="9" t="s">
        <v>94</v>
      </c>
      <c r="C9684" s="9" t="s">
        <v>42</v>
      </c>
      <c r="D9684" s="9" t="s">
        <v>43</v>
      </c>
      <c r="E9684" s="10">
        <v>500.94</v>
      </c>
      <c r="F9684" s="10">
        <v>495.49253731343282</v>
      </c>
      <c r="G9684" s="10">
        <v>5.447462686567178</v>
      </c>
      <c r="H9684" s="10">
        <v>497.97</v>
      </c>
      <c r="I9684" s="10">
        <v>2.9699999999999704</v>
      </c>
      <c r="J9684" s="10">
        <v>1012</v>
      </c>
      <c r="K9684" s="10">
        <v>1001</v>
      </c>
      <c r="L9684" s="10">
        <v>11</v>
      </c>
      <c r="M9684" s="10">
        <v>1006.005</v>
      </c>
      <c r="N9684" s="10">
        <v>5.9950000000000045</v>
      </c>
    </row>
    <row r="9685" spans="1:14" x14ac:dyDescent="0.25">
      <c r="A9685" s="9" t="s">
        <v>1084</v>
      </c>
      <c r="B9685" s="9" t="s">
        <v>99</v>
      </c>
      <c r="C9685" s="9" t="s">
        <v>42</v>
      </c>
      <c r="D9685" s="9" t="s">
        <v>43</v>
      </c>
      <c r="E9685" s="10">
        <v>1364.82</v>
      </c>
      <c r="F9685" s="10">
        <v>1354.8965517241379</v>
      </c>
      <c r="G9685" s="10">
        <v>9.9234482758620288</v>
      </c>
      <c r="H9685" s="10">
        <v>1375.22</v>
      </c>
      <c r="I9685" s="10">
        <v>-10.400000000000091</v>
      </c>
      <c r="J9685" s="10">
        <v>6050</v>
      </c>
      <c r="K9685" s="10">
        <v>6006</v>
      </c>
      <c r="L9685" s="10">
        <v>44</v>
      </c>
      <c r="M9685" s="10">
        <v>6096.09</v>
      </c>
      <c r="N9685" s="10">
        <v>-46.090000000000146</v>
      </c>
    </row>
    <row r="9686" spans="1:14" x14ac:dyDescent="0.25">
      <c r="A9686" s="9" t="s">
        <v>1084</v>
      </c>
      <c r="B9686" s="9" t="s">
        <v>100</v>
      </c>
      <c r="C9686" s="9" t="s">
        <v>42</v>
      </c>
      <c r="D9686" s="9" t="s">
        <v>43</v>
      </c>
      <c r="E9686" s="10">
        <v>1753.71</v>
      </c>
      <c r="F9686" s="10">
        <v>1740.9556650246304</v>
      </c>
      <c r="G9686" s="10">
        <v>12.754334975369602</v>
      </c>
      <c r="H9686" s="10">
        <v>1767.07</v>
      </c>
      <c r="I9686" s="10">
        <v>-13.3599999999999</v>
      </c>
      <c r="J9686" s="10">
        <v>6050</v>
      </c>
      <c r="K9686" s="10">
        <v>6006</v>
      </c>
      <c r="L9686" s="10">
        <v>44</v>
      </c>
      <c r="M9686" s="10">
        <v>6096.09</v>
      </c>
      <c r="N9686" s="10">
        <v>-46.090000000000146</v>
      </c>
    </row>
    <row r="9687" spans="1:14" x14ac:dyDescent="0.25">
      <c r="A9687" s="9" t="s">
        <v>1084</v>
      </c>
      <c r="B9687" s="9" t="s">
        <v>47</v>
      </c>
      <c r="C9687" s="9" t="s">
        <v>42</v>
      </c>
      <c r="D9687" s="9" t="s">
        <v>43</v>
      </c>
      <c r="E9687" s="10">
        <v>2877.56</v>
      </c>
      <c r="F9687" s="10">
        <v>2823.9607843137255</v>
      </c>
      <c r="G9687" s="10">
        <v>53.59921568627442</v>
      </c>
      <c r="H9687" s="10">
        <v>2880.44</v>
      </c>
      <c r="I9687" s="10">
        <v>-2.8800000000001091</v>
      </c>
      <c r="J9687" s="10">
        <v>6120</v>
      </c>
      <c r="K9687" s="10">
        <v>6006</v>
      </c>
      <c r="L9687" s="10">
        <v>114</v>
      </c>
      <c r="M9687" s="10">
        <v>6126.12</v>
      </c>
      <c r="N9687" s="10">
        <v>-6.1199999999998909</v>
      </c>
    </row>
    <row r="9688" spans="1:14" x14ac:dyDescent="0.25">
      <c r="A9688" s="9" t="s">
        <v>1084</v>
      </c>
      <c r="B9688" s="9" t="s">
        <v>101</v>
      </c>
      <c r="C9688" s="9" t="s">
        <v>42</v>
      </c>
      <c r="D9688" s="9" t="s">
        <v>43</v>
      </c>
      <c r="E9688" s="10">
        <v>5667.41</v>
      </c>
      <c r="F9688" s="10">
        <v>4862.6502463054185</v>
      </c>
      <c r="G9688" s="10">
        <v>804.75975369458138</v>
      </c>
      <c r="H9688" s="10">
        <v>4935.59</v>
      </c>
      <c r="I9688" s="10">
        <v>731.81999999999971</v>
      </c>
      <c r="J9688" s="10">
        <v>7000</v>
      </c>
      <c r="K9688" s="10">
        <v>6006</v>
      </c>
      <c r="L9688" s="10">
        <v>994</v>
      </c>
      <c r="M9688" s="10">
        <v>6096.09</v>
      </c>
      <c r="N9688" s="10">
        <v>903.90999999999985</v>
      </c>
    </row>
    <row r="9689" spans="1:14" x14ac:dyDescent="0.25">
      <c r="A9689" s="9" t="s">
        <v>1084</v>
      </c>
      <c r="B9689" s="9" t="s">
        <v>50</v>
      </c>
      <c r="C9689" s="9" t="s">
        <v>42</v>
      </c>
      <c r="D9689" s="9" t="s">
        <v>43</v>
      </c>
      <c r="E9689" s="10">
        <v>8019.9</v>
      </c>
      <c r="F9689" s="10">
        <v>7987.980099502488</v>
      </c>
      <c r="G9689" s="10">
        <v>31.919900497511662</v>
      </c>
      <c r="H9689" s="10">
        <v>8027.92</v>
      </c>
      <c r="I9689" s="10">
        <v>-8.0200000000004366</v>
      </c>
      <c r="J9689" s="10">
        <v>6030</v>
      </c>
      <c r="K9689" s="10">
        <v>6006</v>
      </c>
      <c r="L9689" s="10">
        <v>24</v>
      </c>
      <c r="M9689" s="10">
        <v>6036.03</v>
      </c>
      <c r="N9689" s="10">
        <v>-6.0299999999997453</v>
      </c>
    </row>
    <row r="9690" spans="1:14" x14ac:dyDescent="0.25">
      <c r="A9690" s="9" t="s">
        <v>1084</v>
      </c>
      <c r="B9690" s="9" t="s">
        <v>102</v>
      </c>
      <c r="C9690" s="9" t="s">
        <v>42</v>
      </c>
      <c r="D9690" s="9" t="s">
        <v>43</v>
      </c>
      <c r="E9690" s="10">
        <v>8198.9</v>
      </c>
      <c r="F9690" s="10">
        <v>8158.1477832512319</v>
      </c>
      <c r="G9690" s="10">
        <v>40.752216748767751</v>
      </c>
      <c r="H9690" s="10">
        <v>8280.52</v>
      </c>
      <c r="I9690" s="10">
        <v>-81.6200000000008</v>
      </c>
      <c r="J9690" s="10">
        <v>1006</v>
      </c>
      <c r="K9690" s="10">
        <v>1001</v>
      </c>
      <c r="L9690" s="10">
        <v>5</v>
      </c>
      <c r="M9690" s="10">
        <v>1016.015</v>
      </c>
      <c r="N9690" s="10">
        <v>-10.014999999999986</v>
      </c>
    </row>
    <row r="9691" spans="1:14" x14ac:dyDescent="0.25">
      <c r="A9691" s="9" t="s">
        <v>1084</v>
      </c>
      <c r="B9691" s="9" t="s">
        <v>103</v>
      </c>
      <c r="C9691" s="9" t="s">
        <v>42</v>
      </c>
      <c r="D9691" s="9" t="s">
        <v>43</v>
      </c>
      <c r="E9691" s="10">
        <v>30393.45</v>
      </c>
      <c r="F9691" s="10">
        <v>28729.217821782178</v>
      </c>
      <c r="G9691" s="10">
        <v>1664.2321782178224</v>
      </c>
      <c r="H9691" s="10">
        <v>29016.51</v>
      </c>
      <c r="I9691" s="10">
        <v>1376.9400000000023</v>
      </c>
      <c r="J9691" s="10">
        <v>6060</v>
      </c>
      <c r="K9691" s="10">
        <v>6006</v>
      </c>
      <c r="L9691" s="10">
        <v>54</v>
      </c>
      <c r="M9691" s="10">
        <v>6066.06</v>
      </c>
      <c r="N9691" s="10">
        <v>-6.0600000000004002</v>
      </c>
    </row>
    <row r="9692" spans="1:14" x14ac:dyDescent="0.25">
      <c r="A9692" s="9" t="s">
        <v>1084</v>
      </c>
      <c r="B9692" s="9" t="s">
        <v>104</v>
      </c>
      <c r="C9692" s="9" t="s">
        <v>42</v>
      </c>
      <c r="D9692" s="9" t="s">
        <v>53</v>
      </c>
      <c r="E9692" s="10">
        <v>24252.22</v>
      </c>
      <c r="F9692" s="10">
        <v>26213.5223880597</v>
      </c>
      <c r="G9692" s="10">
        <v>-1961.3023880596993</v>
      </c>
      <c r="H9692" s="10">
        <v>26344.59</v>
      </c>
      <c r="I9692" s="10">
        <v>-2092.369999999999</v>
      </c>
      <c r="J9692" s="10">
        <v>4505</v>
      </c>
      <c r="K9692" s="10">
        <v>4504.5004975124375</v>
      </c>
      <c r="L9692" s="10">
        <v>0.49950248756249493</v>
      </c>
      <c r="M9692" s="10">
        <v>4527.0230000000001</v>
      </c>
      <c r="N9692" s="10">
        <v>-22.023000000000138</v>
      </c>
    </row>
    <row r="9693" spans="1:14" x14ac:dyDescent="0.25">
      <c r="A9693" s="9" t="s">
        <v>1084</v>
      </c>
      <c r="B9693" s="9" t="s">
        <v>54</v>
      </c>
      <c r="C9693" s="9" t="s">
        <v>42</v>
      </c>
      <c r="D9693" s="9" t="s">
        <v>55</v>
      </c>
      <c r="E9693" s="10">
        <v>307.23</v>
      </c>
      <c r="F9693" s="10">
        <v>297.29411764705884</v>
      </c>
      <c r="G9693" s="10">
        <v>9.9358823529411779</v>
      </c>
      <c r="H9693" s="10">
        <v>303.24</v>
      </c>
      <c r="I9693" s="10">
        <v>3.9900000000000091</v>
      </c>
      <c r="J9693" s="10">
        <v>55.86</v>
      </c>
      <c r="K9693" s="10">
        <v>54.053921568627452</v>
      </c>
      <c r="L9693" s="10">
        <v>1.8060784313725478</v>
      </c>
      <c r="M9693" s="10">
        <v>55.134999999999998</v>
      </c>
      <c r="N9693" s="10">
        <v>0.72500000000000142</v>
      </c>
    </row>
    <row r="9694" spans="1:14" x14ac:dyDescent="0.25">
      <c r="A9694" s="9" t="s">
        <v>1085</v>
      </c>
      <c r="B9694" s="9" t="s">
        <v>25</v>
      </c>
      <c r="C9694" s="9" t="s">
        <v>26</v>
      </c>
      <c r="D9694" s="9" t="s">
        <v>27</v>
      </c>
      <c r="E9694" s="10">
        <v>6337.9</v>
      </c>
      <c r="F9694" s="10">
        <v>0</v>
      </c>
      <c r="G9694" s="10">
        <v>6337.9</v>
      </c>
      <c r="H9694" s="10">
        <v>0</v>
      </c>
      <c r="I9694" s="10">
        <v>6337.9</v>
      </c>
      <c r="J9694" s="10">
        <v>0</v>
      </c>
      <c r="K9694" s="10">
        <v>0</v>
      </c>
      <c r="L9694" s="10">
        <v>0</v>
      </c>
      <c r="M9694" s="10">
        <v>0</v>
      </c>
      <c r="N9694" s="10">
        <v>0</v>
      </c>
    </row>
    <row r="9695" spans="1:14" x14ac:dyDescent="0.25">
      <c r="A9695" s="9" t="s">
        <v>1085</v>
      </c>
      <c r="B9695" s="9" t="s">
        <v>28</v>
      </c>
      <c r="C9695" s="9" t="s">
        <v>29</v>
      </c>
      <c r="D9695" s="9" t="s">
        <v>27</v>
      </c>
      <c r="E9695" s="10">
        <v>9.7200000000000006</v>
      </c>
      <c r="F9695" s="10">
        <v>0</v>
      </c>
      <c r="G9695" s="10">
        <v>9.7200000000000006</v>
      </c>
      <c r="H9695" s="10">
        <v>9.59</v>
      </c>
      <c r="I9695" s="10">
        <v>0.13000000000000078</v>
      </c>
      <c r="J9695" s="10">
        <v>0</v>
      </c>
      <c r="K9695" s="10">
        <v>0</v>
      </c>
      <c r="L9695" s="10">
        <v>0</v>
      </c>
      <c r="M9695" s="10">
        <v>0</v>
      </c>
      <c r="N9695" s="10">
        <v>0</v>
      </c>
    </row>
    <row r="9696" spans="1:14" x14ac:dyDescent="0.25">
      <c r="A9696" s="9" t="s">
        <v>1085</v>
      </c>
      <c r="B9696" s="9" t="s">
        <v>30</v>
      </c>
      <c r="C9696" s="9" t="s">
        <v>29</v>
      </c>
      <c r="D9696" s="9" t="s">
        <v>27</v>
      </c>
      <c r="E9696" s="10">
        <v>226.87</v>
      </c>
      <c r="F9696" s="10">
        <v>0</v>
      </c>
      <c r="G9696" s="10">
        <v>226.87</v>
      </c>
      <c r="H9696" s="10">
        <v>223.84</v>
      </c>
      <c r="I9696" s="10">
        <v>3.0300000000000011</v>
      </c>
      <c r="J9696" s="10">
        <v>0</v>
      </c>
      <c r="K9696" s="10">
        <v>0</v>
      </c>
      <c r="L9696" s="10">
        <v>0</v>
      </c>
      <c r="M9696" s="10">
        <v>0</v>
      </c>
      <c r="N9696" s="10">
        <v>0</v>
      </c>
    </row>
    <row r="9697" spans="1:14" x14ac:dyDescent="0.25">
      <c r="A9697" s="9" t="s">
        <v>1085</v>
      </c>
      <c r="B9697" s="9" t="s">
        <v>31</v>
      </c>
      <c r="C9697" s="9" t="s">
        <v>29</v>
      </c>
      <c r="D9697" s="9" t="s">
        <v>27</v>
      </c>
      <c r="E9697" s="10">
        <v>1523.27</v>
      </c>
      <c r="F9697" s="10">
        <v>0</v>
      </c>
      <c r="G9697" s="10">
        <v>1523.27</v>
      </c>
      <c r="H9697" s="10">
        <v>1502.93</v>
      </c>
      <c r="I9697" s="10">
        <v>20.339999999999918</v>
      </c>
      <c r="J9697" s="10">
        <v>0</v>
      </c>
      <c r="K9697" s="10">
        <v>0</v>
      </c>
      <c r="L9697" s="10">
        <v>0</v>
      </c>
      <c r="M9697" s="10">
        <v>0</v>
      </c>
      <c r="N9697" s="10">
        <v>0</v>
      </c>
    </row>
    <row r="9698" spans="1:14" x14ac:dyDescent="0.25">
      <c r="A9698" s="9" t="s">
        <v>1085</v>
      </c>
      <c r="B9698" s="9" t="s">
        <v>32</v>
      </c>
      <c r="C9698" s="9" t="s">
        <v>33</v>
      </c>
      <c r="D9698" s="9" t="s">
        <v>27</v>
      </c>
      <c r="E9698" s="10">
        <v>4352.1400000000003</v>
      </c>
      <c r="F9698" s="10">
        <v>0</v>
      </c>
      <c r="G9698" s="10">
        <v>4352.1400000000003</v>
      </c>
      <c r="H9698" s="10">
        <v>2440.11</v>
      </c>
      <c r="I9698" s="10">
        <v>1912.0300000000002</v>
      </c>
      <c r="J9698" s="10">
        <v>12.34</v>
      </c>
      <c r="K9698" s="10">
        <v>0</v>
      </c>
      <c r="L9698" s="10">
        <v>12.34</v>
      </c>
      <c r="M9698" s="10">
        <v>6.9189999999999996</v>
      </c>
      <c r="N9698" s="10">
        <v>5.4210000000000003</v>
      </c>
    </row>
    <row r="9699" spans="1:14" x14ac:dyDescent="0.25">
      <c r="A9699" s="9" t="s">
        <v>1085</v>
      </c>
      <c r="B9699" s="9" t="s">
        <v>34</v>
      </c>
      <c r="C9699" s="9" t="s">
        <v>33</v>
      </c>
      <c r="D9699" s="9" t="s">
        <v>27</v>
      </c>
      <c r="E9699" s="10">
        <v>14960.66</v>
      </c>
      <c r="F9699" s="10">
        <v>0</v>
      </c>
      <c r="G9699" s="10">
        <v>14960.66</v>
      </c>
      <c r="H9699" s="10">
        <v>8388</v>
      </c>
      <c r="I9699" s="10">
        <v>6572.66</v>
      </c>
      <c r="J9699" s="10">
        <v>12.34</v>
      </c>
      <c r="K9699" s="10">
        <v>0</v>
      </c>
      <c r="L9699" s="10">
        <v>12.34</v>
      </c>
      <c r="M9699" s="10">
        <v>6.9189999999999996</v>
      </c>
      <c r="N9699" s="10">
        <v>5.4210000000000003</v>
      </c>
    </row>
    <row r="9700" spans="1:14" x14ac:dyDescent="0.25">
      <c r="A9700" s="9" t="s">
        <v>1085</v>
      </c>
      <c r="B9700" s="9" t="s">
        <v>35</v>
      </c>
      <c r="C9700" s="9" t="s">
        <v>33</v>
      </c>
      <c r="D9700" s="9" t="s">
        <v>27</v>
      </c>
      <c r="E9700" s="10">
        <v>16186.51</v>
      </c>
      <c r="F9700" s="10">
        <v>0</v>
      </c>
      <c r="G9700" s="10">
        <v>16186.51</v>
      </c>
      <c r="H9700" s="10">
        <v>9075.0499999999993</v>
      </c>
      <c r="I9700" s="10">
        <v>7111.4600000000009</v>
      </c>
      <c r="J9700" s="10">
        <v>259.14</v>
      </c>
      <c r="K9700" s="10">
        <v>0</v>
      </c>
      <c r="L9700" s="10">
        <v>259.14</v>
      </c>
      <c r="M9700" s="10">
        <v>145.28800000000001</v>
      </c>
      <c r="N9700" s="10">
        <v>113.85199999999998</v>
      </c>
    </row>
    <row r="9701" spans="1:14" x14ac:dyDescent="0.25">
      <c r="A9701" s="9" t="s">
        <v>1085</v>
      </c>
      <c r="B9701" s="9" t="s">
        <v>36</v>
      </c>
      <c r="C9701" s="9" t="s">
        <v>29</v>
      </c>
      <c r="D9701" s="9" t="s">
        <v>27</v>
      </c>
      <c r="E9701" s="10">
        <v>17066.18</v>
      </c>
      <c r="F9701" s="10">
        <v>0</v>
      </c>
      <c r="G9701" s="10">
        <v>17066.18</v>
      </c>
      <c r="H9701" s="10">
        <v>16838.3</v>
      </c>
      <c r="I9701" s="10">
        <v>227.88000000000102</v>
      </c>
      <c r="J9701" s="10">
        <v>0</v>
      </c>
      <c r="K9701" s="10">
        <v>0</v>
      </c>
      <c r="L9701" s="10">
        <v>0</v>
      </c>
      <c r="M9701" s="10">
        <v>0</v>
      </c>
      <c r="N9701" s="10">
        <v>0</v>
      </c>
    </row>
    <row r="9702" spans="1:14" x14ac:dyDescent="0.25">
      <c r="A9702" s="9" t="s">
        <v>1085</v>
      </c>
      <c r="B9702" s="9" t="s">
        <v>37</v>
      </c>
      <c r="C9702" s="9" t="s">
        <v>29</v>
      </c>
      <c r="D9702" s="9" t="s">
        <v>27</v>
      </c>
      <c r="E9702" s="10">
        <v>39465.660000000003</v>
      </c>
      <c r="F9702" s="10">
        <v>0</v>
      </c>
      <c r="G9702" s="10">
        <v>39465.660000000003</v>
      </c>
      <c r="H9702" s="10">
        <v>38938.69</v>
      </c>
      <c r="I9702" s="10">
        <v>526.97000000000116</v>
      </c>
      <c r="J9702" s="10">
        <v>0</v>
      </c>
      <c r="K9702" s="10">
        <v>0</v>
      </c>
      <c r="L9702" s="10">
        <v>0</v>
      </c>
      <c r="M9702" s="10">
        <v>0</v>
      </c>
      <c r="N9702" s="10">
        <v>0</v>
      </c>
    </row>
    <row r="9703" spans="1:14" x14ac:dyDescent="0.25">
      <c r="A9703" s="9" t="s">
        <v>1085</v>
      </c>
      <c r="B9703" s="9" t="s">
        <v>106</v>
      </c>
      <c r="C9703" s="9" t="s">
        <v>39</v>
      </c>
      <c r="D9703" s="9" t="s">
        <v>40</v>
      </c>
      <c r="E9703" s="10">
        <v>-916546.71</v>
      </c>
      <c r="F9703" s="10">
        <v>0</v>
      </c>
      <c r="G9703" s="10">
        <v>-916546.71</v>
      </c>
      <c r="H9703" s="10">
        <v>-916546.7</v>
      </c>
      <c r="I9703" s="10">
        <v>-1.0000000009313226E-2</v>
      </c>
      <c r="J9703" s="10">
        <v>-5050.5</v>
      </c>
      <c r="K9703" s="10">
        <v>0</v>
      </c>
      <c r="L9703" s="10">
        <v>-5050.5</v>
      </c>
      <c r="M9703" s="10">
        <v>-5050.5</v>
      </c>
      <c r="N9703" s="10">
        <v>0</v>
      </c>
    </row>
    <row r="9704" spans="1:14" x14ac:dyDescent="0.25">
      <c r="A9704" s="9" t="s">
        <v>1085</v>
      </c>
      <c r="B9704" s="9" t="s">
        <v>92</v>
      </c>
      <c r="C9704" s="9" t="s">
        <v>42</v>
      </c>
      <c r="D9704" s="9" t="s">
        <v>43</v>
      </c>
      <c r="E9704" s="10">
        <v>34.049999999999997</v>
      </c>
      <c r="F9704" s="10">
        <v>0</v>
      </c>
      <c r="G9704" s="10">
        <v>34.049999999999997</v>
      </c>
      <c r="H9704" s="10">
        <v>0</v>
      </c>
      <c r="I9704" s="10">
        <v>34.049999999999997</v>
      </c>
      <c r="J9704" s="10">
        <v>400</v>
      </c>
      <c r="K9704" s="10">
        <v>0</v>
      </c>
      <c r="L9704" s="10">
        <v>400</v>
      </c>
      <c r="M9704" s="10">
        <v>0</v>
      </c>
      <c r="N9704" s="10">
        <v>400</v>
      </c>
    </row>
    <row r="9705" spans="1:14" x14ac:dyDescent="0.25">
      <c r="A9705" s="9" t="s">
        <v>1085</v>
      </c>
      <c r="B9705" s="9" t="s">
        <v>107</v>
      </c>
      <c r="C9705" s="9" t="s">
        <v>42</v>
      </c>
      <c r="D9705" s="9" t="s">
        <v>43</v>
      </c>
      <c r="E9705" s="10">
        <v>3207.17</v>
      </c>
      <c r="F9705" s="10">
        <v>3150.2955665024629</v>
      </c>
      <c r="G9705" s="10">
        <v>56.874433497537211</v>
      </c>
      <c r="H9705" s="10">
        <v>3197.55</v>
      </c>
      <c r="I9705" s="10">
        <v>9.6199999999998909</v>
      </c>
      <c r="J9705" s="10">
        <v>61700</v>
      </c>
      <c r="K9705" s="10">
        <v>60606</v>
      </c>
      <c r="L9705" s="10">
        <v>1094</v>
      </c>
      <c r="M9705" s="10">
        <v>61515.09</v>
      </c>
      <c r="N9705" s="10">
        <v>184.91000000000349</v>
      </c>
    </row>
    <row r="9706" spans="1:14" x14ac:dyDescent="0.25">
      <c r="A9706" s="9" t="s">
        <v>1085</v>
      </c>
      <c r="B9706" s="9" t="s">
        <v>44</v>
      </c>
      <c r="C9706" s="9" t="s">
        <v>42</v>
      </c>
      <c r="D9706" s="9" t="s">
        <v>43</v>
      </c>
      <c r="E9706" s="10">
        <v>4970.05</v>
      </c>
      <c r="F9706" s="10">
        <v>4964.6368159203976</v>
      </c>
      <c r="G9706" s="10">
        <v>5.4131840796026154</v>
      </c>
      <c r="H9706" s="10">
        <v>4989.46</v>
      </c>
      <c r="I9706" s="10">
        <v>-19.409999999999854</v>
      </c>
      <c r="J9706" s="10">
        <v>5056</v>
      </c>
      <c r="K9706" s="10">
        <v>5050.4995024875625</v>
      </c>
      <c r="L9706" s="10">
        <v>5.5004975124375051</v>
      </c>
      <c r="M9706" s="10">
        <v>5075.7520000000004</v>
      </c>
      <c r="N9706" s="10">
        <v>-19.752000000000407</v>
      </c>
    </row>
    <row r="9707" spans="1:14" x14ac:dyDescent="0.25">
      <c r="A9707" s="9" t="s">
        <v>1085</v>
      </c>
      <c r="B9707" s="9" t="s">
        <v>99</v>
      </c>
      <c r="C9707" s="9" t="s">
        <v>42</v>
      </c>
      <c r="D9707" s="9" t="s">
        <v>43</v>
      </c>
      <c r="E9707" s="10">
        <v>13839.95</v>
      </c>
      <c r="F9707" s="10">
        <v>13672.108374384237</v>
      </c>
      <c r="G9707" s="10">
        <v>167.84162561576341</v>
      </c>
      <c r="H9707" s="10">
        <v>13877.19</v>
      </c>
      <c r="I9707" s="10">
        <v>-37.239999999999782</v>
      </c>
      <c r="J9707" s="10">
        <v>61350</v>
      </c>
      <c r="K9707" s="10">
        <v>60606</v>
      </c>
      <c r="L9707" s="10">
        <v>744</v>
      </c>
      <c r="M9707" s="10">
        <v>61515.09</v>
      </c>
      <c r="N9707" s="10">
        <v>-165.08999999999651</v>
      </c>
    </row>
    <row r="9708" spans="1:14" x14ac:dyDescent="0.25">
      <c r="A9708" s="9" t="s">
        <v>1085</v>
      </c>
      <c r="B9708" s="9" t="s">
        <v>100</v>
      </c>
      <c r="C9708" s="9" t="s">
        <v>42</v>
      </c>
      <c r="D9708" s="9" t="s">
        <v>43</v>
      </c>
      <c r="E9708" s="10">
        <v>17827.009999999998</v>
      </c>
      <c r="F9708" s="10">
        <v>17567.862068965518</v>
      </c>
      <c r="G9708" s="10">
        <v>259.14793103448028</v>
      </c>
      <c r="H9708" s="10">
        <v>17831.38</v>
      </c>
      <c r="I9708" s="10">
        <v>-4.3700000000026193</v>
      </c>
      <c r="J9708" s="10">
        <v>61500</v>
      </c>
      <c r="K9708" s="10">
        <v>60606</v>
      </c>
      <c r="L9708" s="10">
        <v>894</v>
      </c>
      <c r="M9708" s="10">
        <v>61515.09</v>
      </c>
      <c r="N9708" s="10">
        <v>-15.089999999996508</v>
      </c>
    </row>
    <row r="9709" spans="1:14" x14ac:dyDescent="0.25">
      <c r="A9709" s="9" t="s">
        <v>1085</v>
      </c>
      <c r="B9709" s="9" t="s">
        <v>47</v>
      </c>
      <c r="C9709" s="9" t="s">
        <v>42</v>
      </c>
      <c r="D9709" s="9" t="s">
        <v>43</v>
      </c>
      <c r="E9709" s="10">
        <v>28996.62</v>
      </c>
      <c r="F9709" s="10">
        <v>28496.333333333332</v>
      </c>
      <c r="G9709" s="10">
        <v>500.28666666666686</v>
      </c>
      <c r="H9709" s="10">
        <v>29066.26</v>
      </c>
      <c r="I9709" s="10">
        <v>-69.639999999999418</v>
      </c>
      <c r="J9709" s="10">
        <v>61670</v>
      </c>
      <c r="K9709" s="10">
        <v>60606</v>
      </c>
      <c r="L9709" s="10">
        <v>1064</v>
      </c>
      <c r="M9709" s="10">
        <v>61818.12</v>
      </c>
      <c r="N9709" s="10">
        <v>-148.12000000000262</v>
      </c>
    </row>
    <row r="9710" spans="1:14" x14ac:dyDescent="0.25">
      <c r="A9710" s="9" t="s">
        <v>1085</v>
      </c>
      <c r="B9710" s="9" t="s">
        <v>101</v>
      </c>
      <c r="C9710" s="9" t="s">
        <v>42</v>
      </c>
      <c r="D9710" s="9" t="s">
        <v>43</v>
      </c>
      <c r="E9710" s="10">
        <v>49282.18</v>
      </c>
      <c r="F9710" s="10">
        <v>49068.561576354681</v>
      </c>
      <c r="G9710" s="10">
        <v>213.61842364531913</v>
      </c>
      <c r="H9710" s="10">
        <v>49804.59</v>
      </c>
      <c r="I9710" s="10">
        <v>-522.40999999999622</v>
      </c>
      <c r="J9710" s="10">
        <v>60870</v>
      </c>
      <c r="K9710" s="10">
        <v>60606</v>
      </c>
      <c r="L9710" s="10">
        <v>264</v>
      </c>
      <c r="M9710" s="10">
        <v>61515.09</v>
      </c>
      <c r="N9710" s="10">
        <v>-645.08999999999651</v>
      </c>
    </row>
    <row r="9711" spans="1:14" x14ac:dyDescent="0.25">
      <c r="A9711" s="9" t="s">
        <v>1085</v>
      </c>
      <c r="B9711" s="9" t="s">
        <v>109</v>
      </c>
      <c r="C9711" s="9" t="s">
        <v>42</v>
      </c>
      <c r="D9711" s="9" t="s">
        <v>43</v>
      </c>
      <c r="E9711" s="10">
        <v>60383.35</v>
      </c>
      <c r="F9711" s="10">
        <v>60353.467980295565</v>
      </c>
      <c r="G9711" s="10">
        <v>29.882019704433333</v>
      </c>
      <c r="H9711" s="10">
        <v>61258.77</v>
      </c>
      <c r="I9711" s="10">
        <v>-875.41999999999825</v>
      </c>
      <c r="J9711" s="10">
        <v>5053</v>
      </c>
      <c r="K9711" s="10">
        <v>5050.4995073891623</v>
      </c>
      <c r="L9711" s="10">
        <v>2.5004926108376822</v>
      </c>
      <c r="M9711" s="10">
        <v>5126.2569999999996</v>
      </c>
      <c r="N9711" s="10">
        <v>-73.256999999999607</v>
      </c>
    </row>
    <row r="9712" spans="1:14" x14ac:dyDescent="0.25">
      <c r="A9712" s="9" t="s">
        <v>1085</v>
      </c>
      <c r="B9712" s="9" t="s">
        <v>50</v>
      </c>
      <c r="C9712" s="9" t="s">
        <v>42</v>
      </c>
      <c r="D9712" s="9" t="s">
        <v>43</v>
      </c>
      <c r="E9712" s="10">
        <v>81130</v>
      </c>
      <c r="F9712" s="10">
        <v>80605.980099502485</v>
      </c>
      <c r="G9712" s="10">
        <v>524.01990049751475</v>
      </c>
      <c r="H9712" s="10">
        <v>81009.009999999995</v>
      </c>
      <c r="I9712" s="10">
        <v>120.99000000000524</v>
      </c>
      <c r="J9712" s="10">
        <v>61000</v>
      </c>
      <c r="K9712" s="10">
        <v>60606</v>
      </c>
      <c r="L9712" s="10">
        <v>394</v>
      </c>
      <c r="M9712" s="10">
        <v>60909.03</v>
      </c>
      <c r="N9712" s="10">
        <v>90.970000000001164</v>
      </c>
    </row>
    <row r="9713" spans="1:14" x14ac:dyDescent="0.25">
      <c r="A9713" s="9" t="s">
        <v>1085</v>
      </c>
      <c r="B9713" s="9" t="s">
        <v>103</v>
      </c>
      <c r="C9713" s="9" t="s">
        <v>42</v>
      </c>
      <c r="D9713" s="9" t="s">
        <v>43</v>
      </c>
      <c r="E9713" s="10">
        <v>304436</v>
      </c>
      <c r="F9713" s="10">
        <v>303964.54455445544</v>
      </c>
      <c r="G9713" s="10">
        <v>471.45544554456137</v>
      </c>
      <c r="H9713" s="10">
        <v>307004.19</v>
      </c>
      <c r="I9713" s="10">
        <v>-2568.1900000000023</v>
      </c>
      <c r="J9713" s="10">
        <v>60700</v>
      </c>
      <c r="K9713" s="10">
        <v>60606</v>
      </c>
      <c r="L9713" s="10">
        <v>94</v>
      </c>
      <c r="M9713" s="10">
        <v>61212.06</v>
      </c>
      <c r="N9713" s="10">
        <v>-512.05999999999767</v>
      </c>
    </row>
    <row r="9714" spans="1:14" x14ac:dyDescent="0.25">
      <c r="A9714" s="9" t="s">
        <v>1085</v>
      </c>
      <c r="B9714" s="9" t="s">
        <v>104</v>
      </c>
      <c r="C9714" s="9" t="s">
        <v>42</v>
      </c>
      <c r="D9714" s="9" t="s">
        <v>53</v>
      </c>
      <c r="E9714" s="10">
        <v>249251.42</v>
      </c>
      <c r="F9714" s="10">
        <v>266698.27860696515</v>
      </c>
      <c r="G9714" s="10">
        <v>-17446.858606965136</v>
      </c>
      <c r="H9714" s="10">
        <v>268031.77</v>
      </c>
      <c r="I9714" s="10">
        <v>-18780.350000000006</v>
      </c>
      <c r="J9714" s="10">
        <v>46300</v>
      </c>
      <c r="K9714" s="10">
        <v>45454.499502487553</v>
      </c>
      <c r="L9714" s="10">
        <v>845.5004975124466</v>
      </c>
      <c r="M9714" s="10">
        <v>45681.771999999997</v>
      </c>
      <c r="N9714" s="10">
        <v>618.22800000000279</v>
      </c>
    </row>
    <row r="9715" spans="1:14" x14ac:dyDescent="0.25">
      <c r="A9715" s="9" t="s">
        <v>1085</v>
      </c>
      <c r="B9715" s="9" t="s">
        <v>54</v>
      </c>
      <c r="C9715" s="9" t="s">
        <v>42</v>
      </c>
      <c r="D9715" s="9" t="s">
        <v>55</v>
      </c>
      <c r="E9715" s="10">
        <v>3060</v>
      </c>
      <c r="F9715" s="10">
        <v>3000</v>
      </c>
      <c r="G9715" s="10">
        <v>60</v>
      </c>
      <c r="H9715" s="10">
        <v>3060</v>
      </c>
      <c r="I9715" s="10">
        <v>0</v>
      </c>
      <c r="J9715" s="10">
        <v>556.36400000000003</v>
      </c>
      <c r="K9715" s="10">
        <v>545.45392156862749</v>
      </c>
      <c r="L9715" s="10">
        <v>10.91007843137254</v>
      </c>
      <c r="M9715" s="10">
        <v>556.36300000000006</v>
      </c>
      <c r="N9715" s="10">
        <v>9.9999999997635314E-4</v>
      </c>
    </row>
    <row r="9716" spans="1:14" x14ac:dyDescent="0.25">
      <c r="A9716" s="9" t="s">
        <v>1086</v>
      </c>
      <c r="B9716" s="9" t="s">
        <v>25</v>
      </c>
      <c r="C9716" s="9" t="s">
        <v>26</v>
      </c>
      <c r="D9716" s="9" t="s">
        <v>27</v>
      </c>
      <c r="E9716" s="10">
        <v>-15366.1</v>
      </c>
      <c r="F9716" s="10">
        <v>0</v>
      </c>
      <c r="G9716" s="10">
        <v>-15366.1</v>
      </c>
      <c r="H9716" s="10">
        <v>0</v>
      </c>
      <c r="I9716" s="10">
        <v>-15366.1</v>
      </c>
      <c r="J9716" s="10">
        <v>0</v>
      </c>
      <c r="K9716" s="10">
        <v>0</v>
      </c>
      <c r="L9716" s="10">
        <v>0</v>
      </c>
      <c r="M9716" s="10">
        <v>0</v>
      </c>
      <c r="N9716" s="10">
        <v>0</v>
      </c>
    </row>
    <row r="9717" spans="1:14" x14ac:dyDescent="0.25">
      <c r="A9717" s="9" t="s">
        <v>1086</v>
      </c>
      <c r="B9717" s="9" t="s">
        <v>28</v>
      </c>
      <c r="C9717" s="9" t="s">
        <v>29</v>
      </c>
      <c r="D9717" s="9" t="s">
        <v>27</v>
      </c>
      <c r="E9717" s="10">
        <v>9.7899999999999991</v>
      </c>
      <c r="F9717" s="10">
        <v>0</v>
      </c>
      <c r="G9717" s="10">
        <v>9.7899999999999991</v>
      </c>
      <c r="H9717" s="10">
        <v>9.7200000000000006</v>
      </c>
      <c r="I9717" s="10">
        <v>6.9999999999998508E-2</v>
      </c>
      <c r="J9717" s="10">
        <v>0</v>
      </c>
      <c r="K9717" s="10">
        <v>0</v>
      </c>
      <c r="L9717" s="10">
        <v>0</v>
      </c>
      <c r="M9717" s="10">
        <v>0</v>
      </c>
      <c r="N9717" s="10">
        <v>0</v>
      </c>
    </row>
    <row r="9718" spans="1:14" x14ac:dyDescent="0.25">
      <c r="A9718" s="9" t="s">
        <v>1086</v>
      </c>
      <c r="B9718" s="9" t="s">
        <v>30</v>
      </c>
      <c r="C9718" s="9" t="s">
        <v>29</v>
      </c>
      <c r="D9718" s="9" t="s">
        <v>27</v>
      </c>
      <c r="E9718" s="10">
        <v>228.34</v>
      </c>
      <c r="F9718" s="10">
        <v>0</v>
      </c>
      <c r="G9718" s="10">
        <v>228.34</v>
      </c>
      <c r="H9718" s="10">
        <v>226.82</v>
      </c>
      <c r="I9718" s="10">
        <v>1.5200000000000102</v>
      </c>
      <c r="J9718" s="10">
        <v>0</v>
      </c>
      <c r="K9718" s="10">
        <v>0</v>
      </c>
      <c r="L9718" s="10">
        <v>0</v>
      </c>
      <c r="M9718" s="10">
        <v>0</v>
      </c>
      <c r="N9718" s="10">
        <v>0</v>
      </c>
    </row>
    <row r="9719" spans="1:14" x14ac:dyDescent="0.25">
      <c r="A9719" s="9" t="s">
        <v>1086</v>
      </c>
      <c r="B9719" s="9" t="s">
        <v>31</v>
      </c>
      <c r="C9719" s="9" t="s">
        <v>29</v>
      </c>
      <c r="D9719" s="9" t="s">
        <v>27</v>
      </c>
      <c r="E9719" s="10">
        <v>1533.14</v>
      </c>
      <c r="F9719" s="10">
        <v>0</v>
      </c>
      <c r="G9719" s="10">
        <v>1533.14</v>
      </c>
      <c r="H9719" s="10">
        <v>1522.92</v>
      </c>
      <c r="I9719" s="10">
        <v>10.220000000000027</v>
      </c>
      <c r="J9719" s="10">
        <v>0</v>
      </c>
      <c r="K9719" s="10">
        <v>0</v>
      </c>
      <c r="L9719" s="10">
        <v>0</v>
      </c>
      <c r="M9719" s="10">
        <v>0</v>
      </c>
      <c r="N9719" s="10">
        <v>0</v>
      </c>
    </row>
    <row r="9720" spans="1:14" x14ac:dyDescent="0.25">
      <c r="A9720" s="9" t="s">
        <v>1086</v>
      </c>
      <c r="B9720" s="9" t="s">
        <v>32</v>
      </c>
      <c r="C9720" s="9" t="s">
        <v>33</v>
      </c>
      <c r="D9720" s="9" t="s">
        <v>27</v>
      </c>
      <c r="E9720" s="10">
        <v>2500.54</v>
      </c>
      <c r="F9720" s="10">
        <v>0</v>
      </c>
      <c r="G9720" s="10">
        <v>2500.54</v>
      </c>
      <c r="H9720" s="10">
        <v>2472.56</v>
      </c>
      <c r="I9720" s="10">
        <v>27.980000000000018</v>
      </c>
      <c r="J9720" s="10">
        <v>7.09</v>
      </c>
      <c r="K9720" s="10">
        <v>0</v>
      </c>
      <c r="L9720" s="10">
        <v>7.09</v>
      </c>
      <c r="M9720" s="10">
        <v>7.0110000000000001</v>
      </c>
      <c r="N9720" s="10">
        <v>7.8999999999999737E-2</v>
      </c>
    </row>
    <row r="9721" spans="1:14" x14ac:dyDescent="0.25">
      <c r="A9721" s="9" t="s">
        <v>1086</v>
      </c>
      <c r="B9721" s="9" t="s">
        <v>34</v>
      </c>
      <c r="C9721" s="9" t="s">
        <v>33</v>
      </c>
      <c r="D9721" s="9" t="s">
        <v>27</v>
      </c>
      <c r="E9721" s="10">
        <v>8595.7099999999991</v>
      </c>
      <c r="F9721" s="10">
        <v>0</v>
      </c>
      <c r="G9721" s="10">
        <v>8595.7099999999991</v>
      </c>
      <c r="H9721" s="10">
        <v>8499.5499999999993</v>
      </c>
      <c r="I9721" s="10">
        <v>96.159999999999854</v>
      </c>
      <c r="J9721" s="10">
        <v>7.09</v>
      </c>
      <c r="K9721" s="10">
        <v>0</v>
      </c>
      <c r="L9721" s="10">
        <v>7.09</v>
      </c>
      <c r="M9721" s="10">
        <v>7.0110000000000001</v>
      </c>
      <c r="N9721" s="10">
        <v>7.8999999999999737E-2</v>
      </c>
    </row>
    <row r="9722" spans="1:14" x14ac:dyDescent="0.25">
      <c r="A9722" s="9" t="s">
        <v>1086</v>
      </c>
      <c r="B9722" s="9" t="s">
        <v>35</v>
      </c>
      <c r="C9722" s="9" t="s">
        <v>33</v>
      </c>
      <c r="D9722" s="9" t="s">
        <v>27</v>
      </c>
      <c r="E9722" s="10">
        <v>9300.0300000000007</v>
      </c>
      <c r="F9722" s="10">
        <v>0</v>
      </c>
      <c r="G9722" s="10">
        <v>9300.0300000000007</v>
      </c>
      <c r="H9722" s="10">
        <v>9195.74</v>
      </c>
      <c r="I9722" s="10">
        <v>104.29000000000087</v>
      </c>
      <c r="J9722" s="10">
        <v>148.88999999999999</v>
      </c>
      <c r="K9722" s="10">
        <v>0</v>
      </c>
      <c r="L9722" s="10">
        <v>148.88999999999999</v>
      </c>
      <c r="M9722" s="10">
        <v>147.22</v>
      </c>
      <c r="N9722" s="10">
        <v>1.6699999999999875</v>
      </c>
    </row>
    <row r="9723" spans="1:14" x14ac:dyDescent="0.25">
      <c r="A9723" s="9" t="s">
        <v>1086</v>
      </c>
      <c r="B9723" s="9" t="s">
        <v>36</v>
      </c>
      <c r="C9723" s="9" t="s">
        <v>29</v>
      </c>
      <c r="D9723" s="9" t="s">
        <v>27</v>
      </c>
      <c r="E9723" s="10">
        <v>17176.759999999998</v>
      </c>
      <c r="F9723" s="10">
        <v>0</v>
      </c>
      <c r="G9723" s="10">
        <v>17176.759999999998</v>
      </c>
      <c r="H9723" s="10">
        <v>17062.23</v>
      </c>
      <c r="I9723" s="10">
        <v>114.52999999999884</v>
      </c>
      <c r="J9723" s="10">
        <v>0</v>
      </c>
      <c r="K9723" s="10">
        <v>0</v>
      </c>
      <c r="L9723" s="10">
        <v>0</v>
      </c>
      <c r="M9723" s="10">
        <v>0</v>
      </c>
      <c r="N9723" s="10">
        <v>0</v>
      </c>
    </row>
    <row r="9724" spans="1:14" x14ac:dyDescent="0.25">
      <c r="A9724" s="9" t="s">
        <v>1086</v>
      </c>
      <c r="B9724" s="9" t="s">
        <v>37</v>
      </c>
      <c r="C9724" s="9" t="s">
        <v>29</v>
      </c>
      <c r="D9724" s="9" t="s">
        <v>27</v>
      </c>
      <c r="E9724" s="10">
        <v>39721.370000000003</v>
      </c>
      <c r="F9724" s="10">
        <v>0</v>
      </c>
      <c r="G9724" s="10">
        <v>39721.370000000003</v>
      </c>
      <c r="H9724" s="10">
        <v>39456.53</v>
      </c>
      <c r="I9724" s="10">
        <v>264.84000000000378</v>
      </c>
      <c r="J9724" s="10">
        <v>0</v>
      </c>
      <c r="K9724" s="10">
        <v>0</v>
      </c>
      <c r="L9724" s="10">
        <v>0</v>
      </c>
      <c r="M9724" s="10">
        <v>0</v>
      </c>
      <c r="N9724" s="10">
        <v>0</v>
      </c>
    </row>
    <row r="9725" spans="1:14" x14ac:dyDescent="0.25">
      <c r="A9725" s="9" t="s">
        <v>1086</v>
      </c>
      <c r="B9725" s="9" t="s">
        <v>374</v>
      </c>
      <c r="C9725" s="9" t="s">
        <v>39</v>
      </c>
      <c r="D9725" s="9" t="s">
        <v>40</v>
      </c>
      <c r="E9725" s="10">
        <v>-941049.73</v>
      </c>
      <c r="F9725" s="10">
        <v>0</v>
      </c>
      <c r="G9725" s="10">
        <v>-941049.73</v>
      </c>
      <c r="H9725" s="10">
        <v>-941049.73</v>
      </c>
      <c r="I9725" s="10">
        <v>0</v>
      </c>
      <c r="J9725" s="10">
        <v>-5117.6660000000002</v>
      </c>
      <c r="K9725" s="10">
        <v>0</v>
      </c>
      <c r="L9725" s="10">
        <v>-5117.6660000000002</v>
      </c>
      <c r="M9725" s="10">
        <v>-5117.6660000000002</v>
      </c>
      <c r="N9725" s="10">
        <v>0</v>
      </c>
    </row>
    <row r="9726" spans="1:14" x14ac:dyDescent="0.25">
      <c r="A9726" s="9" t="s">
        <v>1086</v>
      </c>
      <c r="B9726" s="9" t="s">
        <v>92</v>
      </c>
      <c r="C9726" s="9" t="s">
        <v>42</v>
      </c>
      <c r="D9726" s="9" t="s">
        <v>43</v>
      </c>
      <c r="E9726" s="10">
        <v>34.049999999999997</v>
      </c>
      <c r="F9726" s="10">
        <v>0</v>
      </c>
      <c r="G9726" s="10">
        <v>34.049999999999997</v>
      </c>
      <c r="H9726" s="10">
        <v>0</v>
      </c>
      <c r="I9726" s="10">
        <v>34.049999999999997</v>
      </c>
      <c r="J9726" s="10">
        <v>400</v>
      </c>
      <c r="K9726" s="10">
        <v>0</v>
      </c>
      <c r="L9726" s="10">
        <v>400</v>
      </c>
      <c r="M9726" s="10">
        <v>0</v>
      </c>
      <c r="N9726" s="10">
        <v>400</v>
      </c>
    </row>
    <row r="9727" spans="1:14" x14ac:dyDescent="0.25">
      <c r="A9727" s="9" t="s">
        <v>1086</v>
      </c>
      <c r="B9727" s="9" t="s">
        <v>766</v>
      </c>
      <c r="C9727" s="9" t="s">
        <v>42</v>
      </c>
      <c r="D9727" s="9" t="s">
        <v>43</v>
      </c>
      <c r="E9727" s="10">
        <v>3639.12</v>
      </c>
      <c r="F9727" s="10">
        <v>0</v>
      </c>
      <c r="G9727" s="10">
        <v>3639.12</v>
      </c>
      <c r="H9727" s="10">
        <v>0</v>
      </c>
      <c r="I9727" s="10">
        <v>3639.12</v>
      </c>
      <c r="J9727" s="10">
        <v>514</v>
      </c>
      <c r="K9727" s="10">
        <v>0</v>
      </c>
      <c r="L9727" s="10">
        <v>514</v>
      </c>
      <c r="M9727" s="10">
        <v>0</v>
      </c>
      <c r="N9727" s="10">
        <v>514</v>
      </c>
    </row>
    <row r="9728" spans="1:14" x14ac:dyDescent="0.25">
      <c r="A9728" s="9" t="s">
        <v>1086</v>
      </c>
      <c r="B9728" s="9" t="s">
        <v>375</v>
      </c>
      <c r="C9728" s="9" t="s">
        <v>42</v>
      </c>
      <c r="D9728" s="9" t="s">
        <v>43</v>
      </c>
      <c r="E9728" s="10">
        <v>3742.86</v>
      </c>
      <c r="F9728" s="10">
        <v>3704.3743842364534</v>
      </c>
      <c r="G9728" s="10">
        <v>38.485615763546775</v>
      </c>
      <c r="H9728" s="10">
        <v>3759.94</v>
      </c>
      <c r="I9728" s="10">
        <v>-17.079999999999927</v>
      </c>
      <c r="J9728" s="10">
        <v>62050</v>
      </c>
      <c r="K9728" s="10">
        <v>61411.992118226604</v>
      </c>
      <c r="L9728" s="10">
        <v>638.00788177339564</v>
      </c>
      <c r="M9728" s="10">
        <v>62333.171999999999</v>
      </c>
      <c r="N9728" s="10">
        <v>-283.17199999999866</v>
      </c>
    </row>
    <row r="9729" spans="1:14" x14ac:dyDescent="0.25">
      <c r="A9729" s="9" t="s">
        <v>1086</v>
      </c>
      <c r="B9729" s="9" t="s">
        <v>44</v>
      </c>
      <c r="C9729" s="9" t="s">
        <v>42</v>
      </c>
      <c r="D9729" s="9" t="s">
        <v>43</v>
      </c>
      <c r="E9729" s="10">
        <v>5048.6899999999996</v>
      </c>
      <c r="F9729" s="10">
        <v>5030.666666666667</v>
      </c>
      <c r="G9729" s="10">
        <v>18.02333333333263</v>
      </c>
      <c r="H9729" s="10">
        <v>5055.82</v>
      </c>
      <c r="I9729" s="10">
        <v>-7.1300000000001091</v>
      </c>
      <c r="J9729" s="10">
        <v>5136</v>
      </c>
      <c r="K9729" s="10">
        <v>5117.6656716417911</v>
      </c>
      <c r="L9729" s="10">
        <v>18.33432835820895</v>
      </c>
      <c r="M9729" s="10">
        <v>5143.2539999999999</v>
      </c>
      <c r="N9729" s="10">
        <v>-7.2539999999999054</v>
      </c>
    </row>
    <row r="9730" spans="1:14" x14ac:dyDescent="0.25">
      <c r="A9730" s="9" t="s">
        <v>1086</v>
      </c>
      <c r="B9730" s="9" t="s">
        <v>376</v>
      </c>
      <c r="C9730" s="9" t="s">
        <v>42</v>
      </c>
      <c r="D9730" s="9" t="s">
        <v>43</v>
      </c>
      <c r="E9730" s="10">
        <v>14378.67</v>
      </c>
      <c r="F9730" s="10">
        <v>14334.788177339902</v>
      </c>
      <c r="G9730" s="10">
        <v>43.881822660097896</v>
      </c>
      <c r="H9730" s="10">
        <v>14549.81</v>
      </c>
      <c r="I9730" s="10">
        <v>-171.13999999999942</v>
      </c>
      <c r="J9730" s="10">
        <v>61600</v>
      </c>
      <c r="K9730" s="10">
        <v>61411.992118226604</v>
      </c>
      <c r="L9730" s="10">
        <v>188.00788177339564</v>
      </c>
      <c r="M9730" s="10">
        <v>62333.171999999999</v>
      </c>
      <c r="N9730" s="10">
        <v>-733.17199999999866</v>
      </c>
    </row>
    <row r="9731" spans="1:14" x14ac:dyDescent="0.25">
      <c r="A9731" s="9" t="s">
        <v>1086</v>
      </c>
      <c r="B9731" s="9" t="s">
        <v>500</v>
      </c>
      <c r="C9731" s="9" t="s">
        <v>42</v>
      </c>
      <c r="D9731" s="9" t="s">
        <v>43</v>
      </c>
      <c r="E9731" s="10">
        <v>18583.16</v>
      </c>
      <c r="F9731" s="10">
        <v>18511.418719211822</v>
      </c>
      <c r="G9731" s="10">
        <v>71.741280788177392</v>
      </c>
      <c r="H9731" s="10">
        <v>18789.09</v>
      </c>
      <c r="I9731" s="10">
        <v>-205.93000000000029</v>
      </c>
      <c r="J9731" s="10">
        <v>61650</v>
      </c>
      <c r="K9731" s="10">
        <v>61411.992118226604</v>
      </c>
      <c r="L9731" s="10">
        <v>238.00788177339564</v>
      </c>
      <c r="M9731" s="10">
        <v>62333.171999999999</v>
      </c>
      <c r="N9731" s="10">
        <v>-683.17199999999866</v>
      </c>
    </row>
    <row r="9732" spans="1:14" x14ac:dyDescent="0.25">
      <c r="A9732" s="9" t="s">
        <v>1086</v>
      </c>
      <c r="B9732" s="9" t="s">
        <v>47</v>
      </c>
      <c r="C9732" s="9" t="s">
        <v>42</v>
      </c>
      <c r="D9732" s="9" t="s">
        <v>43</v>
      </c>
      <c r="E9732" s="10">
        <v>29466.81</v>
      </c>
      <c r="F9732" s="10">
        <v>28875.303921568626</v>
      </c>
      <c r="G9732" s="10">
        <v>591.5060784313755</v>
      </c>
      <c r="H9732" s="10">
        <v>29452.81</v>
      </c>
      <c r="I9732" s="10">
        <v>14</v>
      </c>
      <c r="J9732" s="10">
        <v>62670</v>
      </c>
      <c r="K9732" s="10">
        <v>61411.992156862747</v>
      </c>
      <c r="L9732" s="10">
        <v>1258.0078431372531</v>
      </c>
      <c r="M9732" s="10">
        <v>62640.232000000004</v>
      </c>
      <c r="N9732" s="10">
        <v>29.767999999996391</v>
      </c>
    </row>
    <row r="9733" spans="1:14" x14ac:dyDescent="0.25">
      <c r="A9733" s="9" t="s">
        <v>1086</v>
      </c>
      <c r="B9733" s="9" t="s">
        <v>272</v>
      </c>
      <c r="C9733" s="9" t="s">
        <v>42</v>
      </c>
      <c r="D9733" s="9" t="s">
        <v>43</v>
      </c>
      <c r="E9733" s="10">
        <v>51762.32</v>
      </c>
      <c r="F9733" s="10">
        <v>50083.625615763543</v>
      </c>
      <c r="G9733" s="10">
        <v>1678.6943842364562</v>
      </c>
      <c r="H9733" s="10">
        <v>50834.879999999997</v>
      </c>
      <c r="I9733" s="10">
        <v>927.44000000000233</v>
      </c>
      <c r="J9733" s="10">
        <v>63470</v>
      </c>
      <c r="K9733" s="10">
        <v>61411.992118226604</v>
      </c>
      <c r="L9733" s="10">
        <v>2058.0078817733956</v>
      </c>
      <c r="M9733" s="10">
        <v>62333.171999999999</v>
      </c>
      <c r="N9733" s="10">
        <v>1136.8280000000013</v>
      </c>
    </row>
    <row r="9734" spans="1:14" x14ac:dyDescent="0.25">
      <c r="A9734" s="9" t="s">
        <v>1086</v>
      </c>
      <c r="B9734" s="9" t="s">
        <v>378</v>
      </c>
      <c r="C9734" s="9" t="s">
        <v>42</v>
      </c>
      <c r="D9734" s="9" t="s">
        <v>43</v>
      </c>
      <c r="E9734" s="10">
        <v>62080.25</v>
      </c>
      <c r="F9734" s="10">
        <v>61156.108374384239</v>
      </c>
      <c r="G9734" s="10">
        <v>924.14162561576086</v>
      </c>
      <c r="H9734" s="10">
        <v>62073.45</v>
      </c>
      <c r="I9734" s="10">
        <v>6.8000000000029104</v>
      </c>
      <c r="J9734" s="10">
        <v>5195</v>
      </c>
      <c r="K9734" s="10">
        <v>5117.6660098522161</v>
      </c>
      <c r="L9734" s="10">
        <v>77.333990147783879</v>
      </c>
      <c r="M9734" s="10">
        <v>5194.4309999999996</v>
      </c>
      <c r="N9734" s="10">
        <v>0.56900000000041473</v>
      </c>
    </row>
    <row r="9735" spans="1:14" x14ac:dyDescent="0.25">
      <c r="A9735" s="9" t="s">
        <v>1086</v>
      </c>
      <c r="B9735" s="9" t="s">
        <v>50</v>
      </c>
      <c r="C9735" s="9" t="s">
        <v>42</v>
      </c>
      <c r="D9735" s="9" t="s">
        <v>43</v>
      </c>
      <c r="E9735" s="10">
        <v>82460</v>
      </c>
      <c r="F9735" s="10">
        <v>81677.950248756213</v>
      </c>
      <c r="G9735" s="10">
        <v>782.04975124378689</v>
      </c>
      <c r="H9735" s="10">
        <v>82086.34</v>
      </c>
      <c r="I9735" s="10">
        <v>373.66000000000349</v>
      </c>
      <c r="J9735" s="10">
        <v>62000</v>
      </c>
      <c r="K9735" s="10">
        <v>61411.992039801</v>
      </c>
      <c r="L9735" s="10">
        <v>588.00796019900008</v>
      </c>
      <c r="M9735" s="10">
        <v>61719.052000000003</v>
      </c>
      <c r="N9735" s="10">
        <v>280.94799999999668</v>
      </c>
    </row>
    <row r="9736" spans="1:14" x14ac:dyDescent="0.25">
      <c r="A9736" s="9" t="s">
        <v>1086</v>
      </c>
      <c r="B9736" s="9" t="s">
        <v>103</v>
      </c>
      <c r="C9736" s="9" t="s">
        <v>42</v>
      </c>
      <c r="D9736" s="9" t="s">
        <v>43</v>
      </c>
      <c r="E9736" s="10">
        <v>308448.33</v>
      </c>
      <c r="F9736" s="10">
        <v>308006.9306930693</v>
      </c>
      <c r="G9736" s="10">
        <v>441.39930693071801</v>
      </c>
      <c r="H9736" s="10">
        <v>311087</v>
      </c>
      <c r="I9736" s="10">
        <v>-2638.6699999999837</v>
      </c>
      <c r="J9736" s="10">
        <v>61500</v>
      </c>
      <c r="K9736" s="10">
        <v>61411.992079207921</v>
      </c>
      <c r="L9736" s="10">
        <v>88.007920792078949</v>
      </c>
      <c r="M9736" s="10">
        <v>62026.112000000001</v>
      </c>
      <c r="N9736" s="10">
        <v>-526.11200000000099</v>
      </c>
    </row>
    <row r="9737" spans="1:14" x14ac:dyDescent="0.25">
      <c r="A9737" s="9" t="s">
        <v>1086</v>
      </c>
      <c r="B9737" s="9" t="s">
        <v>379</v>
      </c>
      <c r="C9737" s="9" t="s">
        <v>42</v>
      </c>
      <c r="D9737" s="9" t="s">
        <v>53</v>
      </c>
      <c r="E9737" s="10">
        <v>294605.2</v>
      </c>
      <c r="F9737" s="10">
        <v>280411.76119402982</v>
      </c>
      <c r="G9737" s="10">
        <v>14193.438805970189</v>
      </c>
      <c r="H9737" s="10">
        <v>281813.82</v>
      </c>
      <c r="I9737" s="10">
        <v>12791.380000000005</v>
      </c>
      <c r="J9737" s="10">
        <v>46600</v>
      </c>
      <c r="K9737" s="10">
        <v>46058.994029850743</v>
      </c>
      <c r="L9737" s="10">
        <v>541.00597014925734</v>
      </c>
      <c r="M9737" s="10">
        <v>46289.288999999997</v>
      </c>
      <c r="N9737" s="10">
        <v>310.71100000000297</v>
      </c>
    </row>
    <row r="9738" spans="1:14" x14ac:dyDescent="0.25">
      <c r="A9738" s="9" t="s">
        <v>1086</v>
      </c>
      <c r="B9738" s="9" t="s">
        <v>54</v>
      </c>
      <c r="C9738" s="9" t="s">
        <v>42</v>
      </c>
      <c r="D9738" s="9" t="s">
        <v>55</v>
      </c>
      <c r="E9738" s="10">
        <v>3100.69</v>
      </c>
      <c r="F9738" s="10">
        <v>3039.8921568627452</v>
      </c>
      <c r="G9738" s="10">
        <v>60.797843137254858</v>
      </c>
      <c r="H9738" s="10">
        <v>3100.69</v>
      </c>
      <c r="I9738" s="10">
        <v>0</v>
      </c>
      <c r="J9738" s="10">
        <v>563.76199999999994</v>
      </c>
      <c r="K9738" s="10">
        <v>552.70784313725483</v>
      </c>
      <c r="L9738" s="10">
        <v>11.054156862745117</v>
      </c>
      <c r="M9738" s="10">
        <v>563.76199999999994</v>
      </c>
      <c r="N9738" s="10">
        <v>0</v>
      </c>
    </row>
    <row r="9739" spans="1:14" x14ac:dyDescent="0.25">
      <c r="A9739" s="9" t="s">
        <v>1087</v>
      </c>
      <c r="B9739" s="9" t="s">
        <v>25</v>
      </c>
      <c r="C9739" s="9" t="s">
        <v>26</v>
      </c>
      <c r="D9739" s="9" t="s">
        <v>27</v>
      </c>
      <c r="E9739" s="10">
        <v>8143</v>
      </c>
      <c r="F9739" s="10">
        <v>0</v>
      </c>
      <c r="G9739" s="10">
        <v>8143</v>
      </c>
      <c r="H9739" s="10">
        <v>0</v>
      </c>
      <c r="I9739" s="10">
        <v>8143</v>
      </c>
      <c r="J9739" s="10">
        <v>0</v>
      </c>
      <c r="K9739" s="10">
        <v>0</v>
      </c>
      <c r="L9739" s="10">
        <v>0</v>
      </c>
      <c r="M9739" s="10">
        <v>0</v>
      </c>
      <c r="N9739" s="10">
        <v>0</v>
      </c>
    </row>
    <row r="9740" spans="1:14" x14ac:dyDescent="0.25">
      <c r="A9740" s="9" t="s">
        <v>1087</v>
      </c>
      <c r="B9740" s="9" t="s">
        <v>28</v>
      </c>
      <c r="C9740" s="9" t="s">
        <v>29</v>
      </c>
      <c r="D9740" s="9" t="s">
        <v>27</v>
      </c>
      <c r="E9740" s="10">
        <v>5.01</v>
      </c>
      <c r="F9740" s="10">
        <v>0</v>
      </c>
      <c r="G9740" s="10">
        <v>5.01</v>
      </c>
      <c r="H9740" s="10">
        <v>5.03</v>
      </c>
      <c r="I9740" s="10">
        <v>-2.0000000000000462E-2</v>
      </c>
      <c r="J9740" s="10">
        <v>0</v>
      </c>
      <c r="K9740" s="10">
        <v>0</v>
      </c>
      <c r="L9740" s="10">
        <v>0</v>
      </c>
      <c r="M9740" s="10">
        <v>0</v>
      </c>
      <c r="N9740" s="10">
        <v>0</v>
      </c>
    </row>
    <row r="9741" spans="1:14" x14ac:dyDescent="0.25">
      <c r="A9741" s="9" t="s">
        <v>1087</v>
      </c>
      <c r="B9741" s="9" t="s">
        <v>30</v>
      </c>
      <c r="C9741" s="9" t="s">
        <v>29</v>
      </c>
      <c r="D9741" s="9" t="s">
        <v>27</v>
      </c>
      <c r="E9741" s="10">
        <v>116.83</v>
      </c>
      <c r="F9741" s="10">
        <v>0</v>
      </c>
      <c r="G9741" s="10">
        <v>116.83</v>
      </c>
      <c r="H9741" s="10">
        <v>117.35</v>
      </c>
      <c r="I9741" s="10">
        <v>-0.51999999999999602</v>
      </c>
      <c r="J9741" s="10">
        <v>0</v>
      </c>
      <c r="K9741" s="10">
        <v>0</v>
      </c>
      <c r="L9741" s="10">
        <v>0</v>
      </c>
      <c r="M9741" s="10">
        <v>0</v>
      </c>
      <c r="N9741" s="10">
        <v>0</v>
      </c>
    </row>
    <row r="9742" spans="1:14" x14ac:dyDescent="0.25">
      <c r="A9742" s="9" t="s">
        <v>1087</v>
      </c>
      <c r="B9742" s="9" t="s">
        <v>31</v>
      </c>
      <c r="C9742" s="9" t="s">
        <v>29</v>
      </c>
      <c r="D9742" s="9" t="s">
        <v>27</v>
      </c>
      <c r="E9742" s="10">
        <v>784.43</v>
      </c>
      <c r="F9742" s="10">
        <v>0</v>
      </c>
      <c r="G9742" s="10">
        <v>784.43</v>
      </c>
      <c r="H9742" s="10">
        <v>787.9</v>
      </c>
      <c r="I9742" s="10">
        <v>-3.4700000000000273</v>
      </c>
      <c r="J9742" s="10">
        <v>0</v>
      </c>
      <c r="K9742" s="10">
        <v>0</v>
      </c>
      <c r="L9742" s="10">
        <v>0</v>
      </c>
      <c r="M9742" s="10">
        <v>0</v>
      </c>
      <c r="N9742" s="10">
        <v>0</v>
      </c>
    </row>
    <row r="9743" spans="1:14" x14ac:dyDescent="0.25">
      <c r="A9743" s="9" t="s">
        <v>1087</v>
      </c>
      <c r="B9743" s="9" t="s">
        <v>32</v>
      </c>
      <c r="C9743" s="9" t="s">
        <v>33</v>
      </c>
      <c r="D9743" s="9" t="s">
        <v>27</v>
      </c>
      <c r="E9743" s="10">
        <v>1146.23</v>
      </c>
      <c r="F9743" s="10">
        <v>0</v>
      </c>
      <c r="G9743" s="10">
        <v>1146.23</v>
      </c>
      <c r="H9743" s="10">
        <v>1272.8800000000001</v>
      </c>
      <c r="I9743" s="10">
        <v>-126.65000000000009</v>
      </c>
      <c r="J9743" s="10">
        <v>3.25</v>
      </c>
      <c r="K9743" s="10">
        <v>0</v>
      </c>
      <c r="L9743" s="10">
        <v>3.25</v>
      </c>
      <c r="M9743" s="10">
        <v>3.609</v>
      </c>
      <c r="N9743" s="10">
        <v>-0.35899999999999999</v>
      </c>
    </row>
    <row r="9744" spans="1:14" x14ac:dyDescent="0.25">
      <c r="A9744" s="9" t="s">
        <v>1087</v>
      </c>
      <c r="B9744" s="9" t="s">
        <v>34</v>
      </c>
      <c r="C9744" s="9" t="s">
        <v>33</v>
      </c>
      <c r="D9744" s="9" t="s">
        <v>27</v>
      </c>
      <c r="E9744" s="10">
        <v>3940.2</v>
      </c>
      <c r="F9744" s="10">
        <v>0</v>
      </c>
      <c r="G9744" s="10">
        <v>3940.2</v>
      </c>
      <c r="H9744" s="10">
        <v>4375.58</v>
      </c>
      <c r="I9744" s="10">
        <v>-435.38000000000011</v>
      </c>
      <c r="J9744" s="10">
        <v>3.25</v>
      </c>
      <c r="K9744" s="10">
        <v>0</v>
      </c>
      <c r="L9744" s="10">
        <v>3.25</v>
      </c>
      <c r="M9744" s="10">
        <v>3.609</v>
      </c>
      <c r="N9744" s="10">
        <v>-0.35899999999999999</v>
      </c>
    </row>
    <row r="9745" spans="1:14" x14ac:dyDescent="0.25">
      <c r="A9745" s="9" t="s">
        <v>1087</v>
      </c>
      <c r="B9745" s="9" t="s">
        <v>35</v>
      </c>
      <c r="C9745" s="9" t="s">
        <v>33</v>
      </c>
      <c r="D9745" s="9" t="s">
        <v>27</v>
      </c>
      <c r="E9745" s="10">
        <v>4263.0600000000004</v>
      </c>
      <c r="F9745" s="10">
        <v>0</v>
      </c>
      <c r="G9745" s="10">
        <v>4263.0600000000004</v>
      </c>
      <c r="H9745" s="10">
        <v>4733.9799999999996</v>
      </c>
      <c r="I9745" s="10">
        <v>-470.91999999999916</v>
      </c>
      <c r="J9745" s="10">
        <v>68.25</v>
      </c>
      <c r="K9745" s="10">
        <v>0</v>
      </c>
      <c r="L9745" s="10">
        <v>68.25</v>
      </c>
      <c r="M9745" s="10">
        <v>75.789000000000001</v>
      </c>
      <c r="N9745" s="10">
        <v>-7.5390000000000015</v>
      </c>
    </row>
    <row r="9746" spans="1:14" x14ac:dyDescent="0.25">
      <c r="A9746" s="9" t="s">
        <v>1087</v>
      </c>
      <c r="B9746" s="9" t="s">
        <v>36</v>
      </c>
      <c r="C9746" s="9" t="s">
        <v>29</v>
      </c>
      <c r="D9746" s="9" t="s">
        <v>27</v>
      </c>
      <c r="E9746" s="10">
        <v>8788.5300000000007</v>
      </c>
      <c r="F9746" s="10">
        <v>0</v>
      </c>
      <c r="G9746" s="10">
        <v>8788.5300000000007</v>
      </c>
      <c r="H9746" s="10">
        <v>8827.3700000000008</v>
      </c>
      <c r="I9746" s="10">
        <v>-38.840000000000146</v>
      </c>
      <c r="J9746" s="10">
        <v>0</v>
      </c>
      <c r="K9746" s="10">
        <v>0</v>
      </c>
      <c r="L9746" s="10">
        <v>0</v>
      </c>
      <c r="M9746" s="10">
        <v>0</v>
      </c>
      <c r="N9746" s="10">
        <v>0</v>
      </c>
    </row>
    <row r="9747" spans="1:14" x14ac:dyDescent="0.25">
      <c r="A9747" s="9" t="s">
        <v>1087</v>
      </c>
      <c r="B9747" s="9" t="s">
        <v>37</v>
      </c>
      <c r="C9747" s="9" t="s">
        <v>29</v>
      </c>
      <c r="D9747" s="9" t="s">
        <v>27</v>
      </c>
      <c r="E9747" s="10">
        <v>20323.53</v>
      </c>
      <c r="F9747" s="10">
        <v>0</v>
      </c>
      <c r="G9747" s="10">
        <v>20323.53</v>
      </c>
      <c r="H9747" s="10">
        <v>20413.34</v>
      </c>
      <c r="I9747" s="10">
        <v>-89.81000000000131</v>
      </c>
      <c r="J9747" s="10">
        <v>0</v>
      </c>
      <c r="K9747" s="10">
        <v>0</v>
      </c>
      <c r="L9747" s="10">
        <v>0</v>
      </c>
      <c r="M9747" s="10">
        <v>0</v>
      </c>
      <c r="N9747" s="10">
        <v>0</v>
      </c>
    </row>
    <row r="9748" spans="1:14" x14ac:dyDescent="0.25">
      <c r="A9748" s="9" t="s">
        <v>1087</v>
      </c>
      <c r="B9748" s="9" t="s">
        <v>38</v>
      </c>
      <c r="C9748" s="9" t="s">
        <v>39</v>
      </c>
      <c r="D9748" s="9" t="s">
        <v>40</v>
      </c>
      <c r="E9748" s="10">
        <v>-512017.24</v>
      </c>
      <c r="F9748" s="10">
        <v>0</v>
      </c>
      <c r="G9748" s="10">
        <v>-512017.24</v>
      </c>
      <c r="H9748" s="10">
        <v>-512017.22</v>
      </c>
      <c r="I9748" s="10">
        <v>-2.0000000018626451E-2</v>
      </c>
      <c r="J9748" s="10">
        <v>-2634.5830000000001</v>
      </c>
      <c r="K9748" s="10">
        <v>0</v>
      </c>
      <c r="L9748" s="10">
        <v>-2634.5830000000001</v>
      </c>
      <c r="M9748" s="10">
        <v>-2634.5830000000001</v>
      </c>
      <c r="N9748" s="10">
        <v>0</v>
      </c>
    </row>
    <row r="9749" spans="1:14" x14ac:dyDescent="0.25">
      <c r="A9749" s="9" t="s">
        <v>1087</v>
      </c>
      <c r="B9749" s="9" t="s">
        <v>92</v>
      </c>
      <c r="C9749" s="9" t="s">
        <v>42</v>
      </c>
      <c r="D9749" s="9" t="s">
        <v>43</v>
      </c>
      <c r="E9749" s="10">
        <v>18.73</v>
      </c>
      <c r="F9749" s="10">
        <v>0</v>
      </c>
      <c r="G9749" s="10">
        <v>18.73</v>
      </c>
      <c r="H9749" s="10">
        <v>0</v>
      </c>
      <c r="I9749" s="10">
        <v>18.73</v>
      </c>
      <c r="J9749" s="10">
        <v>220</v>
      </c>
      <c r="K9749" s="10">
        <v>0</v>
      </c>
      <c r="L9749" s="10">
        <v>220</v>
      </c>
      <c r="M9749" s="10">
        <v>0</v>
      </c>
      <c r="N9749" s="10">
        <v>220</v>
      </c>
    </row>
    <row r="9750" spans="1:14" x14ac:dyDescent="0.25">
      <c r="A9750" s="9" t="s">
        <v>1087</v>
      </c>
      <c r="B9750" s="9" t="s">
        <v>87</v>
      </c>
      <c r="C9750" s="9" t="s">
        <v>42</v>
      </c>
      <c r="D9750" s="9" t="s">
        <v>43</v>
      </c>
      <c r="E9750" s="10">
        <v>2686.6</v>
      </c>
      <c r="F9750" s="10">
        <v>0</v>
      </c>
      <c r="G9750" s="10">
        <v>2686.6</v>
      </c>
      <c r="H9750" s="10">
        <v>0</v>
      </c>
      <c r="I9750" s="10">
        <v>2686.6</v>
      </c>
      <c r="J9750" s="10">
        <v>2020</v>
      </c>
      <c r="K9750" s="10">
        <v>0</v>
      </c>
      <c r="L9750" s="10">
        <v>2020</v>
      </c>
      <c r="M9750" s="10">
        <v>0</v>
      </c>
      <c r="N9750" s="10">
        <v>2020</v>
      </c>
    </row>
    <row r="9751" spans="1:14" x14ac:dyDescent="0.25">
      <c r="A9751" s="9" t="s">
        <v>1087</v>
      </c>
      <c r="B9751" s="9" t="s">
        <v>41</v>
      </c>
      <c r="C9751" s="9" t="s">
        <v>42</v>
      </c>
      <c r="D9751" s="9" t="s">
        <v>43</v>
      </c>
      <c r="E9751" s="10">
        <v>1912.14</v>
      </c>
      <c r="F9751" s="10">
        <v>1907.0147783251232</v>
      </c>
      <c r="G9751" s="10">
        <v>5.1252216748769115</v>
      </c>
      <c r="H9751" s="10">
        <v>1935.62</v>
      </c>
      <c r="I9751" s="10">
        <v>-23.479999999999791</v>
      </c>
      <c r="J9751" s="10">
        <v>31700</v>
      </c>
      <c r="K9751" s="10">
        <v>31614.996059113302</v>
      </c>
      <c r="L9751" s="10">
        <v>85.003940886697819</v>
      </c>
      <c r="M9751" s="10">
        <v>32089.221000000001</v>
      </c>
      <c r="N9751" s="10">
        <v>-389.22100000000137</v>
      </c>
    </row>
    <row r="9752" spans="1:14" x14ac:dyDescent="0.25">
      <c r="A9752" s="9" t="s">
        <v>1087</v>
      </c>
      <c r="B9752" s="9" t="s">
        <v>44</v>
      </c>
      <c r="C9752" s="9" t="s">
        <v>42</v>
      </c>
      <c r="D9752" s="9" t="s">
        <v>43</v>
      </c>
      <c r="E9752" s="10">
        <v>2593.16</v>
      </c>
      <c r="F9752" s="10">
        <v>2589.7910447761192</v>
      </c>
      <c r="G9752" s="10">
        <v>3.3689552238806755</v>
      </c>
      <c r="H9752" s="10">
        <v>2602.7399999999998</v>
      </c>
      <c r="I9752" s="10">
        <v>-9.5799999999999272</v>
      </c>
      <c r="J9752" s="10">
        <v>2638</v>
      </c>
      <c r="K9752" s="10">
        <v>2634.5830845771143</v>
      </c>
      <c r="L9752" s="10">
        <v>3.4169154228857224</v>
      </c>
      <c r="M9752" s="10">
        <v>2647.7559999999999</v>
      </c>
      <c r="N9752" s="10">
        <v>-9.7559999999998581</v>
      </c>
    </row>
    <row r="9753" spans="1:14" x14ac:dyDescent="0.25">
      <c r="A9753" s="9" t="s">
        <v>1087</v>
      </c>
      <c r="B9753" s="9" t="s">
        <v>45</v>
      </c>
      <c r="C9753" s="9" t="s">
        <v>42</v>
      </c>
      <c r="D9753" s="9" t="s">
        <v>43</v>
      </c>
      <c r="E9753" s="10">
        <v>8202.3799999999992</v>
      </c>
      <c r="F9753" s="10">
        <v>8180.384236453202</v>
      </c>
      <c r="G9753" s="10">
        <v>21.995763546797207</v>
      </c>
      <c r="H9753" s="10">
        <v>8303.09</v>
      </c>
      <c r="I9753" s="10">
        <v>-100.71000000000095</v>
      </c>
      <c r="J9753" s="10">
        <v>31700</v>
      </c>
      <c r="K9753" s="10">
        <v>31614.996059113302</v>
      </c>
      <c r="L9753" s="10">
        <v>85.003940886697819</v>
      </c>
      <c r="M9753" s="10">
        <v>32089.221000000001</v>
      </c>
      <c r="N9753" s="10">
        <v>-389.22100000000137</v>
      </c>
    </row>
    <row r="9754" spans="1:14" x14ac:dyDescent="0.25">
      <c r="A9754" s="9" t="s">
        <v>1087</v>
      </c>
      <c r="B9754" s="9" t="s">
        <v>46</v>
      </c>
      <c r="C9754" s="9" t="s">
        <v>42</v>
      </c>
      <c r="D9754" s="9" t="s">
        <v>43</v>
      </c>
      <c r="E9754" s="10">
        <v>10012.16</v>
      </c>
      <c r="F9754" s="10">
        <v>9891.7044334975362</v>
      </c>
      <c r="G9754" s="10">
        <v>120.45556650246363</v>
      </c>
      <c r="H9754" s="10">
        <v>10040.08</v>
      </c>
      <c r="I9754" s="10">
        <v>-27.920000000000073</v>
      </c>
      <c r="J9754" s="10">
        <v>32000</v>
      </c>
      <c r="K9754" s="10">
        <v>31614.996059113302</v>
      </c>
      <c r="L9754" s="10">
        <v>385.00394088669782</v>
      </c>
      <c r="M9754" s="10">
        <v>32089.221000000001</v>
      </c>
      <c r="N9754" s="10">
        <v>-89.221000000001368</v>
      </c>
    </row>
    <row r="9755" spans="1:14" x14ac:dyDescent="0.25">
      <c r="A9755" s="9" t="s">
        <v>1087</v>
      </c>
      <c r="B9755" s="9" t="s">
        <v>47</v>
      </c>
      <c r="C9755" s="9" t="s">
        <v>42</v>
      </c>
      <c r="D9755" s="9" t="s">
        <v>43</v>
      </c>
      <c r="E9755" s="10">
        <v>14942.64</v>
      </c>
      <c r="F9755" s="10">
        <v>14865.058823529413</v>
      </c>
      <c r="G9755" s="10">
        <v>77.581176470586797</v>
      </c>
      <c r="H9755" s="10">
        <v>15162.36</v>
      </c>
      <c r="I9755" s="10">
        <v>-219.72000000000116</v>
      </c>
      <c r="J9755" s="10">
        <v>31780</v>
      </c>
      <c r="K9755" s="10">
        <v>31614.99607843137</v>
      </c>
      <c r="L9755" s="10">
        <v>165.00392156863018</v>
      </c>
      <c r="M9755" s="10">
        <v>32247.295999999998</v>
      </c>
      <c r="N9755" s="10">
        <v>-467.29599999999846</v>
      </c>
    </row>
    <row r="9756" spans="1:14" x14ac:dyDescent="0.25">
      <c r="A9756" s="9" t="s">
        <v>1087</v>
      </c>
      <c r="B9756" s="9" t="s">
        <v>48</v>
      </c>
      <c r="C9756" s="9" t="s">
        <v>42</v>
      </c>
      <c r="D9756" s="9" t="s">
        <v>43</v>
      </c>
      <c r="E9756" s="10">
        <v>29232.44</v>
      </c>
      <c r="F9756" s="10">
        <v>28634.620689655174</v>
      </c>
      <c r="G9756" s="10">
        <v>597.81931034482477</v>
      </c>
      <c r="H9756" s="10">
        <v>29064.14</v>
      </c>
      <c r="I9756" s="10">
        <v>168.29999999999927</v>
      </c>
      <c r="J9756" s="10">
        <v>32275</v>
      </c>
      <c r="K9756" s="10">
        <v>31614.996059113302</v>
      </c>
      <c r="L9756" s="10">
        <v>660.00394088669782</v>
      </c>
      <c r="M9756" s="10">
        <v>32089.221000000001</v>
      </c>
      <c r="N9756" s="10">
        <v>185.77899999999863</v>
      </c>
    </row>
    <row r="9757" spans="1:14" x14ac:dyDescent="0.25">
      <c r="A9757" s="9" t="s">
        <v>1087</v>
      </c>
      <c r="B9757" s="9" t="s">
        <v>49</v>
      </c>
      <c r="C9757" s="9" t="s">
        <v>42</v>
      </c>
      <c r="D9757" s="9" t="s">
        <v>43</v>
      </c>
      <c r="E9757" s="10">
        <v>37010.800000000003</v>
      </c>
      <c r="F9757" s="10">
        <v>36383.596059113297</v>
      </c>
      <c r="G9757" s="10">
        <v>627.20394088670582</v>
      </c>
      <c r="H9757" s="10">
        <v>36929.35</v>
      </c>
      <c r="I9757" s="10">
        <v>81.450000000004366</v>
      </c>
      <c r="J9757" s="10">
        <v>2680</v>
      </c>
      <c r="K9757" s="10">
        <v>2634.5832512315274</v>
      </c>
      <c r="L9757" s="10">
        <v>45.416748768472644</v>
      </c>
      <c r="M9757" s="10">
        <v>2674.1019999999999</v>
      </c>
      <c r="N9757" s="10">
        <v>5.8980000000001382</v>
      </c>
    </row>
    <row r="9758" spans="1:14" x14ac:dyDescent="0.25">
      <c r="A9758" s="9" t="s">
        <v>1087</v>
      </c>
      <c r="B9758" s="9" t="s">
        <v>50</v>
      </c>
      <c r="C9758" s="9" t="s">
        <v>42</v>
      </c>
      <c r="D9758" s="9" t="s">
        <v>43</v>
      </c>
      <c r="E9758" s="10">
        <v>39567.5</v>
      </c>
      <c r="F9758" s="10">
        <v>42047.940298507463</v>
      </c>
      <c r="G9758" s="10">
        <v>-2480.440298507463</v>
      </c>
      <c r="H9758" s="10">
        <v>42258.18</v>
      </c>
      <c r="I9758" s="10">
        <v>-2690.6800000000003</v>
      </c>
      <c r="J9758" s="10">
        <v>29750</v>
      </c>
      <c r="K9758" s="10">
        <v>31614.9960199005</v>
      </c>
      <c r="L9758" s="10">
        <v>-1864.9960199005</v>
      </c>
      <c r="M9758" s="10">
        <v>31773.071</v>
      </c>
      <c r="N9758" s="10">
        <v>-2023.0709999999999</v>
      </c>
    </row>
    <row r="9759" spans="1:14" x14ac:dyDescent="0.25">
      <c r="A9759" s="9" t="s">
        <v>1087</v>
      </c>
      <c r="B9759" s="9" t="s">
        <v>51</v>
      </c>
      <c r="C9759" s="9" t="s">
        <v>42</v>
      </c>
      <c r="D9759" s="9" t="s">
        <v>43</v>
      </c>
      <c r="E9759" s="10">
        <v>179869.16</v>
      </c>
      <c r="F9759" s="10">
        <v>178570.02970297029</v>
      </c>
      <c r="G9759" s="10">
        <v>1299.1302970297111</v>
      </c>
      <c r="H9759" s="10">
        <v>180355.73</v>
      </c>
      <c r="I9759" s="10">
        <v>-486.57000000000698</v>
      </c>
      <c r="J9759" s="10">
        <v>31845</v>
      </c>
      <c r="K9759" s="10">
        <v>31614.996039603961</v>
      </c>
      <c r="L9759" s="10">
        <v>230.00396039603947</v>
      </c>
      <c r="M9759" s="10">
        <v>31931.146000000001</v>
      </c>
      <c r="N9759" s="10">
        <v>-86.14600000000064</v>
      </c>
    </row>
    <row r="9760" spans="1:14" x14ac:dyDescent="0.25">
      <c r="A9760" s="9" t="s">
        <v>1087</v>
      </c>
      <c r="B9760" s="9" t="s">
        <v>52</v>
      </c>
      <c r="C9760" s="9" t="s">
        <v>42</v>
      </c>
      <c r="D9760" s="9" t="s">
        <v>53</v>
      </c>
      <c r="E9760" s="10">
        <v>135273.25</v>
      </c>
      <c r="F9760" s="10">
        <v>141818.07920792079</v>
      </c>
      <c r="G9760" s="10">
        <v>-6544.8292079207895</v>
      </c>
      <c r="H9760" s="10">
        <v>143236.26</v>
      </c>
      <c r="I9760" s="10">
        <v>-7963.0100000000093</v>
      </c>
      <c r="J9760" s="10">
        <v>23843</v>
      </c>
      <c r="K9760" s="10">
        <v>23711.246534653463</v>
      </c>
      <c r="L9760" s="10">
        <v>131.75346534653727</v>
      </c>
      <c r="M9760" s="10">
        <v>23948.359</v>
      </c>
      <c r="N9760" s="10">
        <v>-105.35900000000038</v>
      </c>
    </row>
    <row r="9761" spans="1:14" x14ac:dyDescent="0.25">
      <c r="A9761" s="9" t="s">
        <v>1087</v>
      </c>
      <c r="B9761" s="9" t="s">
        <v>54</v>
      </c>
      <c r="C9761" s="9" t="s">
        <v>42</v>
      </c>
      <c r="D9761" s="9" t="s">
        <v>55</v>
      </c>
      <c r="E9761" s="10">
        <v>3185.46</v>
      </c>
      <c r="F9761" s="10">
        <v>1564.9411764705883</v>
      </c>
      <c r="G9761" s="10">
        <v>1620.5188235294117</v>
      </c>
      <c r="H9761" s="10">
        <v>1596.24</v>
      </c>
      <c r="I9761" s="10">
        <v>1589.22</v>
      </c>
      <c r="J9761" s="10">
        <v>579.17499999999995</v>
      </c>
      <c r="K9761" s="10">
        <v>284.53529411764703</v>
      </c>
      <c r="L9761" s="10">
        <v>294.63970588235293</v>
      </c>
      <c r="M9761" s="10">
        <v>290.226</v>
      </c>
      <c r="N9761" s="10">
        <v>288.94899999999996</v>
      </c>
    </row>
    <row r="9762" spans="1:14" x14ac:dyDescent="0.25">
      <c r="A9762" s="9" t="s">
        <v>1088</v>
      </c>
      <c r="B9762" s="9" t="s">
        <v>25</v>
      </c>
      <c r="C9762" s="9" t="s">
        <v>26</v>
      </c>
      <c r="D9762" s="9" t="s">
        <v>27</v>
      </c>
      <c r="E9762" s="10">
        <v>12582.31</v>
      </c>
      <c r="F9762" s="10">
        <v>0</v>
      </c>
      <c r="G9762" s="10">
        <v>12582.31</v>
      </c>
      <c r="H9762" s="10">
        <v>0</v>
      </c>
      <c r="I9762" s="10">
        <v>12582.31</v>
      </c>
      <c r="J9762" s="10">
        <v>0</v>
      </c>
      <c r="K9762" s="10">
        <v>0</v>
      </c>
      <c r="L9762" s="10">
        <v>0</v>
      </c>
      <c r="M9762" s="10">
        <v>0</v>
      </c>
      <c r="N9762" s="10">
        <v>0</v>
      </c>
    </row>
    <row r="9763" spans="1:14" x14ac:dyDescent="0.25">
      <c r="A9763" s="9" t="s">
        <v>1088</v>
      </c>
      <c r="B9763" s="9" t="s">
        <v>28</v>
      </c>
      <c r="C9763" s="9" t="s">
        <v>29</v>
      </c>
      <c r="D9763" s="9" t="s">
        <v>27</v>
      </c>
      <c r="E9763" s="10">
        <v>4.74</v>
      </c>
      <c r="F9763" s="10">
        <v>0</v>
      </c>
      <c r="G9763" s="10">
        <v>4.74</v>
      </c>
      <c r="H9763" s="10">
        <v>4.76</v>
      </c>
      <c r="I9763" s="10">
        <v>-1.9999999999999574E-2</v>
      </c>
      <c r="J9763" s="10">
        <v>0</v>
      </c>
      <c r="K9763" s="10">
        <v>0</v>
      </c>
      <c r="L9763" s="10">
        <v>0</v>
      </c>
      <c r="M9763" s="10">
        <v>0</v>
      </c>
      <c r="N9763" s="10">
        <v>0</v>
      </c>
    </row>
    <row r="9764" spans="1:14" x14ac:dyDescent="0.25">
      <c r="A9764" s="9" t="s">
        <v>1088</v>
      </c>
      <c r="B9764" s="9" t="s">
        <v>30</v>
      </c>
      <c r="C9764" s="9" t="s">
        <v>29</v>
      </c>
      <c r="D9764" s="9" t="s">
        <v>27</v>
      </c>
      <c r="E9764" s="10">
        <v>110.53</v>
      </c>
      <c r="F9764" s="10">
        <v>0</v>
      </c>
      <c r="G9764" s="10">
        <v>110.53</v>
      </c>
      <c r="H9764" s="10">
        <v>111.02</v>
      </c>
      <c r="I9764" s="10">
        <v>-0.48999999999999488</v>
      </c>
      <c r="J9764" s="10">
        <v>0</v>
      </c>
      <c r="K9764" s="10">
        <v>0</v>
      </c>
      <c r="L9764" s="10">
        <v>0</v>
      </c>
      <c r="M9764" s="10">
        <v>0</v>
      </c>
      <c r="N9764" s="10">
        <v>0</v>
      </c>
    </row>
    <row r="9765" spans="1:14" x14ac:dyDescent="0.25">
      <c r="A9765" s="9" t="s">
        <v>1088</v>
      </c>
      <c r="B9765" s="9" t="s">
        <v>31</v>
      </c>
      <c r="C9765" s="9" t="s">
        <v>29</v>
      </c>
      <c r="D9765" s="9" t="s">
        <v>27</v>
      </c>
      <c r="E9765" s="10">
        <v>742.13</v>
      </c>
      <c r="F9765" s="10">
        <v>0</v>
      </c>
      <c r="G9765" s="10">
        <v>742.13</v>
      </c>
      <c r="H9765" s="10">
        <v>745.41</v>
      </c>
      <c r="I9765" s="10">
        <v>-3.2799999999999727</v>
      </c>
      <c r="J9765" s="10">
        <v>0</v>
      </c>
      <c r="K9765" s="10">
        <v>0</v>
      </c>
      <c r="L9765" s="10">
        <v>0</v>
      </c>
      <c r="M9765" s="10">
        <v>0</v>
      </c>
      <c r="N9765" s="10">
        <v>0</v>
      </c>
    </row>
    <row r="9766" spans="1:14" x14ac:dyDescent="0.25">
      <c r="A9766" s="9" t="s">
        <v>1088</v>
      </c>
      <c r="B9766" s="9" t="s">
        <v>32</v>
      </c>
      <c r="C9766" s="9" t="s">
        <v>33</v>
      </c>
      <c r="D9766" s="9" t="s">
        <v>27</v>
      </c>
      <c r="E9766" s="10">
        <v>1294.3499999999999</v>
      </c>
      <c r="F9766" s="10">
        <v>0</v>
      </c>
      <c r="G9766" s="10">
        <v>1294.3499999999999</v>
      </c>
      <c r="H9766" s="10">
        <v>1758.13</v>
      </c>
      <c r="I9766" s="10">
        <v>-463.7800000000002</v>
      </c>
      <c r="J9766" s="10">
        <v>3.67</v>
      </c>
      <c r="K9766" s="10">
        <v>0</v>
      </c>
      <c r="L9766" s="10">
        <v>3.67</v>
      </c>
      <c r="M9766" s="10">
        <v>4.9850000000000003</v>
      </c>
      <c r="N9766" s="10">
        <v>-1.3150000000000004</v>
      </c>
    </row>
    <row r="9767" spans="1:14" x14ac:dyDescent="0.25">
      <c r="A9767" s="9" t="s">
        <v>1088</v>
      </c>
      <c r="B9767" s="9" t="s">
        <v>34</v>
      </c>
      <c r="C9767" s="9" t="s">
        <v>33</v>
      </c>
      <c r="D9767" s="9" t="s">
        <v>27</v>
      </c>
      <c r="E9767" s="10">
        <v>4449.3999999999996</v>
      </c>
      <c r="F9767" s="10">
        <v>0</v>
      </c>
      <c r="G9767" s="10">
        <v>4449.3999999999996</v>
      </c>
      <c r="H9767" s="10">
        <v>6043.67</v>
      </c>
      <c r="I9767" s="10">
        <v>-1594.2700000000004</v>
      </c>
      <c r="J9767" s="10">
        <v>3.67</v>
      </c>
      <c r="K9767" s="10">
        <v>0</v>
      </c>
      <c r="L9767" s="10">
        <v>3.67</v>
      </c>
      <c r="M9767" s="10">
        <v>4.9850000000000003</v>
      </c>
      <c r="N9767" s="10">
        <v>-1.3150000000000004</v>
      </c>
    </row>
    <row r="9768" spans="1:14" x14ac:dyDescent="0.25">
      <c r="A9768" s="9" t="s">
        <v>1088</v>
      </c>
      <c r="B9768" s="9" t="s">
        <v>35</v>
      </c>
      <c r="C9768" s="9" t="s">
        <v>33</v>
      </c>
      <c r="D9768" s="9" t="s">
        <v>27</v>
      </c>
      <c r="E9768" s="10">
        <v>4813.9799999999996</v>
      </c>
      <c r="F9768" s="10">
        <v>0</v>
      </c>
      <c r="G9768" s="10">
        <v>4813.9799999999996</v>
      </c>
      <c r="H9768" s="10">
        <v>6538.87</v>
      </c>
      <c r="I9768" s="10">
        <v>-1724.8900000000003</v>
      </c>
      <c r="J9768" s="10">
        <v>77.069999999999993</v>
      </c>
      <c r="K9768" s="10">
        <v>0</v>
      </c>
      <c r="L9768" s="10">
        <v>77.069999999999993</v>
      </c>
      <c r="M9768" s="10">
        <v>104.685</v>
      </c>
      <c r="N9768" s="10">
        <v>-27.615000000000009</v>
      </c>
    </row>
    <row r="9769" spans="1:14" x14ac:dyDescent="0.25">
      <c r="A9769" s="9" t="s">
        <v>1088</v>
      </c>
      <c r="B9769" s="9" t="s">
        <v>36</v>
      </c>
      <c r="C9769" s="9" t="s">
        <v>29</v>
      </c>
      <c r="D9769" s="9" t="s">
        <v>27</v>
      </c>
      <c r="E9769" s="10">
        <v>8314.51</v>
      </c>
      <c r="F9769" s="10">
        <v>0</v>
      </c>
      <c r="G9769" s="10">
        <v>8314.51</v>
      </c>
      <c r="H9769" s="10">
        <v>8351.31</v>
      </c>
      <c r="I9769" s="10">
        <v>-36.799999999999272</v>
      </c>
      <c r="J9769" s="10">
        <v>0</v>
      </c>
      <c r="K9769" s="10">
        <v>0</v>
      </c>
      <c r="L9769" s="10">
        <v>0</v>
      </c>
      <c r="M9769" s="10">
        <v>0</v>
      </c>
      <c r="N9769" s="10">
        <v>0</v>
      </c>
    </row>
    <row r="9770" spans="1:14" x14ac:dyDescent="0.25">
      <c r="A9770" s="9" t="s">
        <v>1088</v>
      </c>
      <c r="B9770" s="9" t="s">
        <v>37</v>
      </c>
      <c r="C9770" s="9" t="s">
        <v>29</v>
      </c>
      <c r="D9770" s="9" t="s">
        <v>27</v>
      </c>
      <c r="E9770" s="10">
        <v>19227.36</v>
      </c>
      <c r="F9770" s="10">
        <v>0</v>
      </c>
      <c r="G9770" s="10">
        <v>19227.36</v>
      </c>
      <c r="H9770" s="10">
        <v>19312.45</v>
      </c>
      <c r="I9770" s="10">
        <v>-85.090000000000146</v>
      </c>
      <c r="J9770" s="10">
        <v>0</v>
      </c>
      <c r="K9770" s="10">
        <v>0</v>
      </c>
      <c r="L9770" s="10">
        <v>0</v>
      </c>
      <c r="M9770" s="10">
        <v>0</v>
      </c>
      <c r="N9770" s="10">
        <v>0</v>
      </c>
    </row>
    <row r="9771" spans="1:14" x14ac:dyDescent="0.25">
      <c r="A9771" s="9" t="s">
        <v>1088</v>
      </c>
      <c r="B9771" s="9" t="s">
        <v>91</v>
      </c>
      <c r="C9771" s="9" t="s">
        <v>39</v>
      </c>
      <c r="D9771" s="9" t="s">
        <v>40</v>
      </c>
      <c r="E9771" s="10">
        <v>-498923.73</v>
      </c>
      <c r="F9771" s="10">
        <v>0</v>
      </c>
      <c r="G9771" s="10">
        <v>-498923.73</v>
      </c>
      <c r="H9771" s="10">
        <v>-498923.49</v>
      </c>
      <c r="I9771" s="10">
        <v>-0.23999999999068677</v>
      </c>
      <c r="J9771" s="10">
        <v>-4985</v>
      </c>
      <c r="K9771" s="10">
        <v>0</v>
      </c>
      <c r="L9771" s="10">
        <v>-4985</v>
      </c>
      <c r="M9771" s="10">
        <v>-4985</v>
      </c>
      <c r="N9771" s="10">
        <v>0</v>
      </c>
    </row>
    <row r="9772" spans="1:14" x14ac:dyDescent="0.25">
      <c r="A9772" s="9" t="s">
        <v>1088</v>
      </c>
      <c r="B9772" s="9" t="s">
        <v>92</v>
      </c>
      <c r="C9772" s="9" t="s">
        <v>42</v>
      </c>
      <c r="D9772" s="9" t="s">
        <v>43</v>
      </c>
      <c r="E9772" s="10">
        <v>537.87</v>
      </c>
      <c r="F9772" s="10">
        <v>424.32673267326732</v>
      </c>
      <c r="G9772" s="10">
        <v>113.54326732673269</v>
      </c>
      <c r="H9772" s="10">
        <v>428.57</v>
      </c>
      <c r="I9772" s="10">
        <v>109.30000000000001</v>
      </c>
      <c r="J9772" s="10">
        <v>6319</v>
      </c>
      <c r="K9772" s="10">
        <v>4985</v>
      </c>
      <c r="L9772" s="10">
        <v>1334</v>
      </c>
      <c r="M9772" s="10">
        <v>5034.8500000000004</v>
      </c>
      <c r="N9772" s="10">
        <v>1284.1499999999996</v>
      </c>
    </row>
    <row r="9773" spans="1:14" x14ac:dyDescent="0.25">
      <c r="A9773" s="9" t="s">
        <v>1088</v>
      </c>
      <c r="B9773" s="9" t="s">
        <v>93</v>
      </c>
      <c r="C9773" s="9" t="s">
        <v>42</v>
      </c>
      <c r="D9773" s="9" t="s">
        <v>43</v>
      </c>
      <c r="E9773" s="10">
        <v>1726.8</v>
      </c>
      <c r="F9773" s="10">
        <v>1721.615763546798</v>
      </c>
      <c r="G9773" s="10">
        <v>5.1842364532019474</v>
      </c>
      <c r="H9773" s="10">
        <v>1747.44</v>
      </c>
      <c r="I9773" s="10">
        <v>-20.6400000000001</v>
      </c>
      <c r="J9773" s="10">
        <v>30000</v>
      </c>
      <c r="K9773" s="10">
        <v>29910</v>
      </c>
      <c r="L9773" s="10">
        <v>90</v>
      </c>
      <c r="M9773" s="10">
        <v>30358.65</v>
      </c>
      <c r="N9773" s="10">
        <v>-358.65000000000146</v>
      </c>
    </row>
    <row r="9774" spans="1:14" x14ac:dyDescent="0.25">
      <c r="A9774" s="9" t="s">
        <v>1088</v>
      </c>
      <c r="B9774" s="9" t="s">
        <v>94</v>
      </c>
      <c r="C9774" s="9" t="s">
        <v>42</v>
      </c>
      <c r="D9774" s="9" t="s">
        <v>43</v>
      </c>
      <c r="E9774" s="10">
        <v>2465.1</v>
      </c>
      <c r="F9774" s="10">
        <v>2467.5721393034828</v>
      </c>
      <c r="G9774" s="10">
        <v>-2.4721393034828907</v>
      </c>
      <c r="H9774" s="10">
        <v>2479.91</v>
      </c>
      <c r="I9774" s="10">
        <v>-14.809999999999945</v>
      </c>
      <c r="J9774" s="10">
        <v>4980</v>
      </c>
      <c r="K9774" s="10">
        <v>4985</v>
      </c>
      <c r="L9774" s="10">
        <v>-5</v>
      </c>
      <c r="M9774" s="10">
        <v>5009.9250000000002</v>
      </c>
      <c r="N9774" s="10">
        <v>-29.925000000000182</v>
      </c>
    </row>
    <row r="9775" spans="1:14" x14ac:dyDescent="0.25">
      <c r="A9775" s="9" t="s">
        <v>1088</v>
      </c>
      <c r="B9775" s="9" t="s">
        <v>45</v>
      </c>
      <c r="C9775" s="9" t="s">
        <v>42</v>
      </c>
      <c r="D9775" s="9" t="s">
        <v>43</v>
      </c>
      <c r="E9775" s="10">
        <v>7762.5</v>
      </c>
      <c r="F9775" s="10">
        <v>7739.2118226600987</v>
      </c>
      <c r="G9775" s="10">
        <v>23.288177339901267</v>
      </c>
      <c r="H9775" s="10">
        <v>7855.3</v>
      </c>
      <c r="I9775" s="10">
        <v>-92.800000000000182</v>
      </c>
      <c r="J9775" s="10">
        <v>30000</v>
      </c>
      <c r="K9775" s="10">
        <v>29910</v>
      </c>
      <c r="L9775" s="10">
        <v>90</v>
      </c>
      <c r="M9775" s="10">
        <v>30358.65</v>
      </c>
      <c r="N9775" s="10">
        <v>-358.65000000000146</v>
      </c>
    </row>
    <row r="9776" spans="1:14" x14ac:dyDescent="0.25">
      <c r="A9776" s="9" t="s">
        <v>1088</v>
      </c>
      <c r="B9776" s="9" t="s">
        <v>46</v>
      </c>
      <c r="C9776" s="9" t="s">
        <v>42</v>
      </c>
      <c r="D9776" s="9" t="s">
        <v>43</v>
      </c>
      <c r="E9776" s="10">
        <v>9386.4</v>
      </c>
      <c r="F9776" s="10">
        <v>9358.236453201971</v>
      </c>
      <c r="G9776" s="10">
        <v>28.163546798028619</v>
      </c>
      <c r="H9776" s="10">
        <v>9498.61</v>
      </c>
      <c r="I9776" s="10">
        <v>-112.21000000000095</v>
      </c>
      <c r="J9776" s="10">
        <v>30000</v>
      </c>
      <c r="K9776" s="10">
        <v>29910</v>
      </c>
      <c r="L9776" s="10">
        <v>90</v>
      </c>
      <c r="M9776" s="10">
        <v>30358.65</v>
      </c>
      <c r="N9776" s="10">
        <v>-358.65000000000146</v>
      </c>
    </row>
    <row r="9777" spans="1:14" x14ac:dyDescent="0.25">
      <c r="A9777" s="9" t="s">
        <v>1088</v>
      </c>
      <c r="B9777" s="9" t="s">
        <v>47</v>
      </c>
      <c r="C9777" s="9" t="s">
        <v>42</v>
      </c>
      <c r="D9777" s="9" t="s">
        <v>43</v>
      </c>
      <c r="E9777" s="10">
        <v>14246.75</v>
      </c>
      <c r="F9777" s="10">
        <v>14063.382352941177</v>
      </c>
      <c r="G9777" s="10">
        <v>183.36764705882342</v>
      </c>
      <c r="H9777" s="10">
        <v>14344.65</v>
      </c>
      <c r="I9777" s="10">
        <v>-97.899999999999636</v>
      </c>
      <c r="J9777" s="10">
        <v>30300</v>
      </c>
      <c r="K9777" s="10">
        <v>29910</v>
      </c>
      <c r="L9777" s="10">
        <v>390</v>
      </c>
      <c r="M9777" s="10">
        <v>30508.2</v>
      </c>
      <c r="N9777" s="10">
        <v>-208.20000000000073</v>
      </c>
    </row>
    <row r="9778" spans="1:14" x14ac:dyDescent="0.25">
      <c r="A9778" s="9" t="s">
        <v>1088</v>
      </c>
      <c r="B9778" s="9" t="s">
        <v>48</v>
      </c>
      <c r="C9778" s="9" t="s">
        <v>42</v>
      </c>
      <c r="D9778" s="9" t="s">
        <v>43</v>
      </c>
      <c r="E9778" s="10">
        <v>28077.63</v>
      </c>
      <c r="F9778" s="10">
        <v>27090.354679802957</v>
      </c>
      <c r="G9778" s="10">
        <v>987.27532019704449</v>
      </c>
      <c r="H9778" s="10">
        <v>27496.71</v>
      </c>
      <c r="I9778" s="10">
        <v>580.92000000000189</v>
      </c>
      <c r="J9778" s="10">
        <v>31000</v>
      </c>
      <c r="K9778" s="10">
        <v>29910</v>
      </c>
      <c r="L9778" s="10">
        <v>1090</v>
      </c>
      <c r="M9778" s="10">
        <v>30358.65</v>
      </c>
      <c r="N9778" s="10">
        <v>641.34999999999854</v>
      </c>
    </row>
    <row r="9779" spans="1:14" x14ac:dyDescent="0.25">
      <c r="A9779" s="9" t="s">
        <v>1088</v>
      </c>
      <c r="B9779" s="9" t="s">
        <v>50</v>
      </c>
      <c r="C9779" s="9" t="s">
        <v>42</v>
      </c>
      <c r="D9779" s="9" t="s">
        <v>43</v>
      </c>
      <c r="E9779" s="10">
        <v>40299</v>
      </c>
      <c r="F9779" s="10">
        <v>39780.298507462685</v>
      </c>
      <c r="G9779" s="10">
        <v>518.70149253731506</v>
      </c>
      <c r="H9779" s="10">
        <v>39979.199999999997</v>
      </c>
      <c r="I9779" s="10">
        <v>319.80000000000291</v>
      </c>
      <c r="J9779" s="10">
        <v>30300</v>
      </c>
      <c r="K9779" s="10">
        <v>29910</v>
      </c>
      <c r="L9779" s="10">
        <v>390</v>
      </c>
      <c r="M9779" s="10">
        <v>30059.55</v>
      </c>
      <c r="N9779" s="10">
        <v>240.45000000000073</v>
      </c>
    </row>
    <row r="9780" spans="1:14" x14ac:dyDescent="0.25">
      <c r="A9780" s="9" t="s">
        <v>1088</v>
      </c>
      <c r="B9780" s="9" t="s">
        <v>95</v>
      </c>
      <c r="C9780" s="9" t="s">
        <v>42</v>
      </c>
      <c r="D9780" s="9" t="s">
        <v>43</v>
      </c>
      <c r="E9780" s="10">
        <v>43961.9</v>
      </c>
      <c r="F9780" s="10">
        <v>43917.852216748768</v>
      </c>
      <c r="G9780" s="10">
        <v>44.047783251233341</v>
      </c>
      <c r="H9780" s="10">
        <v>44576.62</v>
      </c>
      <c r="I9780" s="10">
        <v>-614.72000000000116</v>
      </c>
      <c r="J9780" s="10">
        <v>4990</v>
      </c>
      <c r="K9780" s="10">
        <v>4984.9999999999991</v>
      </c>
      <c r="L9780" s="10">
        <v>5.0000000000009095</v>
      </c>
      <c r="M9780" s="10">
        <v>5059.7749999999996</v>
      </c>
      <c r="N9780" s="10">
        <v>-69.774999999999636</v>
      </c>
    </row>
    <row r="9781" spans="1:14" x14ac:dyDescent="0.25">
      <c r="A9781" s="9" t="s">
        <v>1088</v>
      </c>
      <c r="B9781" s="9" t="s">
        <v>51</v>
      </c>
      <c r="C9781" s="9" t="s">
        <v>42</v>
      </c>
      <c r="D9781" s="9" t="s">
        <v>43</v>
      </c>
      <c r="E9781" s="10">
        <v>169448.1</v>
      </c>
      <c r="F9781" s="10">
        <v>168939.75247524751</v>
      </c>
      <c r="G9781" s="10">
        <v>508.34752475249115</v>
      </c>
      <c r="H9781" s="10">
        <v>170629.15</v>
      </c>
      <c r="I9781" s="10">
        <v>-1181.0499999999884</v>
      </c>
      <c r="J9781" s="10">
        <v>30000</v>
      </c>
      <c r="K9781" s="10">
        <v>29910</v>
      </c>
      <c r="L9781" s="10">
        <v>90</v>
      </c>
      <c r="M9781" s="10">
        <v>30209.1</v>
      </c>
      <c r="N9781" s="10">
        <v>-209.09999999999854</v>
      </c>
    </row>
    <row r="9782" spans="1:14" x14ac:dyDescent="0.25">
      <c r="A9782" s="9" t="s">
        <v>1088</v>
      </c>
      <c r="B9782" s="9" t="s">
        <v>52</v>
      </c>
      <c r="C9782" s="9" t="s">
        <v>42</v>
      </c>
      <c r="D9782" s="9" t="s">
        <v>53</v>
      </c>
      <c r="E9782" s="10">
        <v>127977.14</v>
      </c>
      <c r="F9782" s="10">
        <v>134169.84158415842</v>
      </c>
      <c r="G9782" s="10">
        <v>-6192.7015841584216</v>
      </c>
      <c r="H9782" s="10">
        <v>135511.54</v>
      </c>
      <c r="I9782" s="10">
        <v>-7534.4000000000087</v>
      </c>
      <c r="J9782" s="10">
        <v>22557</v>
      </c>
      <c r="K9782" s="10">
        <v>22432.5</v>
      </c>
      <c r="L9782" s="10">
        <v>124.5</v>
      </c>
      <c r="M9782" s="10">
        <v>22656.825000000001</v>
      </c>
      <c r="N9782" s="10">
        <v>-99.825000000000728</v>
      </c>
    </row>
    <row r="9783" spans="1:14" x14ac:dyDescent="0.25">
      <c r="A9783" s="9" t="s">
        <v>1088</v>
      </c>
      <c r="B9783" s="9" t="s">
        <v>54</v>
      </c>
      <c r="C9783" s="9" t="s">
        <v>42</v>
      </c>
      <c r="D9783" s="9" t="s">
        <v>55</v>
      </c>
      <c r="E9783" s="10">
        <v>1495.23</v>
      </c>
      <c r="F9783" s="10">
        <v>1480.5490196078431</v>
      </c>
      <c r="G9783" s="10">
        <v>14.680980392156926</v>
      </c>
      <c r="H9783" s="10">
        <v>1510.16</v>
      </c>
      <c r="I9783" s="10">
        <v>-14.930000000000064</v>
      </c>
      <c r="J9783" s="10">
        <v>271.86</v>
      </c>
      <c r="K9783" s="10">
        <v>269.19019607843137</v>
      </c>
      <c r="L9783" s="10">
        <v>2.6698039215686435</v>
      </c>
      <c r="M9783" s="10">
        <v>274.57400000000001</v>
      </c>
      <c r="N9783" s="10">
        <v>-2.7139999999999986</v>
      </c>
    </row>
    <row r="9784" spans="1:14" x14ac:dyDescent="0.25">
      <c r="A9784" s="9" t="s">
        <v>1089</v>
      </c>
      <c r="B9784" s="9" t="s">
        <v>25</v>
      </c>
      <c r="C9784" s="9" t="s">
        <v>26</v>
      </c>
      <c r="D9784" s="9" t="s">
        <v>27</v>
      </c>
      <c r="E9784" s="10">
        <v>1501.38</v>
      </c>
      <c r="F9784" s="10">
        <v>0</v>
      </c>
      <c r="G9784" s="10">
        <v>1501.38</v>
      </c>
      <c r="H9784" s="10">
        <v>0</v>
      </c>
      <c r="I9784" s="10">
        <v>1501.38</v>
      </c>
      <c r="J9784" s="10">
        <v>0</v>
      </c>
      <c r="K9784" s="10">
        <v>0</v>
      </c>
      <c r="L9784" s="10">
        <v>0</v>
      </c>
      <c r="M9784" s="10">
        <v>0</v>
      </c>
      <c r="N9784" s="10">
        <v>0</v>
      </c>
    </row>
    <row r="9785" spans="1:14" x14ac:dyDescent="0.25">
      <c r="A9785" s="9" t="s">
        <v>1089</v>
      </c>
      <c r="B9785" s="9" t="s">
        <v>28</v>
      </c>
      <c r="C9785" s="9" t="s">
        <v>29</v>
      </c>
      <c r="D9785" s="9" t="s">
        <v>27</v>
      </c>
      <c r="E9785" s="10">
        <v>1.52</v>
      </c>
      <c r="F9785" s="10">
        <v>0</v>
      </c>
      <c r="G9785" s="10">
        <v>1.52</v>
      </c>
      <c r="H9785" s="10">
        <v>1.53</v>
      </c>
      <c r="I9785" s="10">
        <v>-1.0000000000000009E-2</v>
      </c>
      <c r="J9785" s="10">
        <v>0</v>
      </c>
      <c r="K9785" s="10">
        <v>0</v>
      </c>
      <c r="L9785" s="10">
        <v>0</v>
      </c>
      <c r="M9785" s="10">
        <v>0</v>
      </c>
      <c r="N9785" s="10">
        <v>0</v>
      </c>
    </row>
    <row r="9786" spans="1:14" x14ac:dyDescent="0.25">
      <c r="A9786" s="9" t="s">
        <v>1089</v>
      </c>
      <c r="B9786" s="9" t="s">
        <v>30</v>
      </c>
      <c r="C9786" s="9" t="s">
        <v>29</v>
      </c>
      <c r="D9786" s="9" t="s">
        <v>27</v>
      </c>
      <c r="E9786" s="10">
        <v>35.4</v>
      </c>
      <c r="F9786" s="10">
        <v>0</v>
      </c>
      <c r="G9786" s="10">
        <v>35.4</v>
      </c>
      <c r="H9786" s="10">
        <v>35.630000000000003</v>
      </c>
      <c r="I9786" s="10">
        <v>-0.23000000000000398</v>
      </c>
      <c r="J9786" s="10">
        <v>0</v>
      </c>
      <c r="K9786" s="10">
        <v>0</v>
      </c>
      <c r="L9786" s="10">
        <v>0</v>
      </c>
      <c r="M9786" s="10">
        <v>0</v>
      </c>
      <c r="N9786" s="10">
        <v>0</v>
      </c>
    </row>
    <row r="9787" spans="1:14" x14ac:dyDescent="0.25">
      <c r="A9787" s="9" t="s">
        <v>1089</v>
      </c>
      <c r="B9787" s="9" t="s">
        <v>31</v>
      </c>
      <c r="C9787" s="9" t="s">
        <v>29</v>
      </c>
      <c r="D9787" s="9" t="s">
        <v>27</v>
      </c>
      <c r="E9787" s="10">
        <v>237.7</v>
      </c>
      <c r="F9787" s="10">
        <v>0</v>
      </c>
      <c r="G9787" s="10">
        <v>237.7</v>
      </c>
      <c r="H9787" s="10">
        <v>239.25</v>
      </c>
      <c r="I9787" s="10">
        <v>-1.5500000000000114</v>
      </c>
      <c r="J9787" s="10">
        <v>0</v>
      </c>
      <c r="K9787" s="10">
        <v>0</v>
      </c>
      <c r="L9787" s="10">
        <v>0</v>
      </c>
      <c r="M9787" s="10">
        <v>0</v>
      </c>
      <c r="N9787" s="10">
        <v>0</v>
      </c>
    </row>
    <row r="9788" spans="1:14" x14ac:dyDescent="0.25">
      <c r="A9788" s="9" t="s">
        <v>1089</v>
      </c>
      <c r="B9788" s="9" t="s">
        <v>32</v>
      </c>
      <c r="C9788" s="9" t="s">
        <v>33</v>
      </c>
      <c r="D9788" s="9" t="s">
        <v>27</v>
      </c>
      <c r="E9788" s="10">
        <v>677.16</v>
      </c>
      <c r="F9788" s="10">
        <v>0</v>
      </c>
      <c r="G9788" s="10">
        <v>677.16</v>
      </c>
      <c r="H9788" s="10">
        <v>564.29999999999995</v>
      </c>
      <c r="I9788" s="10">
        <v>112.86000000000001</v>
      </c>
      <c r="J9788" s="10">
        <v>1.92</v>
      </c>
      <c r="K9788" s="10">
        <v>0</v>
      </c>
      <c r="L9788" s="10">
        <v>1.92</v>
      </c>
      <c r="M9788" s="10">
        <v>1.6</v>
      </c>
      <c r="N9788" s="10">
        <v>0.31999999999999984</v>
      </c>
    </row>
    <row r="9789" spans="1:14" x14ac:dyDescent="0.25">
      <c r="A9789" s="9" t="s">
        <v>1089</v>
      </c>
      <c r="B9789" s="9" t="s">
        <v>34</v>
      </c>
      <c r="C9789" s="9" t="s">
        <v>33</v>
      </c>
      <c r="D9789" s="9" t="s">
        <v>27</v>
      </c>
      <c r="E9789" s="10">
        <v>2327.75</v>
      </c>
      <c r="F9789" s="10">
        <v>0</v>
      </c>
      <c r="G9789" s="10">
        <v>2327.75</v>
      </c>
      <c r="H9789" s="10">
        <v>1939.79</v>
      </c>
      <c r="I9789" s="10">
        <v>387.96000000000004</v>
      </c>
      <c r="J9789" s="10">
        <v>1.92</v>
      </c>
      <c r="K9789" s="10">
        <v>0</v>
      </c>
      <c r="L9789" s="10">
        <v>1.92</v>
      </c>
      <c r="M9789" s="10">
        <v>1.6</v>
      </c>
      <c r="N9789" s="10">
        <v>0.31999999999999984</v>
      </c>
    </row>
    <row r="9790" spans="1:14" x14ac:dyDescent="0.25">
      <c r="A9790" s="9" t="s">
        <v>1089</v>
      </c>
      <c r="B9790" s="9" t="s">
        <v>35</v>
      </c>
      <c r="C9790" s="9" t="s">
        <v>33</v>
      </c>
      <c r="D9790" s="9" t="s">
        <v>27</v>
      </c>
      <c r="E9790" s="10">
        <v>2518.48</v>
      </c>
      <c r="F9790" s="10">
        <v>0</v>
      </c>
      <c r="G9790" s="10">
        <v>2518.48</v>
      </c>
      <c r="H9790" s="10">
        <v>2098.7399999999998</v>
      </c>
      <c r="I9790" s="10">
        <v>419.74000000000024</v>
      </c>
      <c r="J9790" s="10">
        <v>40.32</v>
      </c>
      <c r="K9790" s="10">
        <v>0</v>
      </c>
      <c r="L9790" s="10">
        <v>40.32</v>
      </c>
      <c r="M9790" s="10">
        <v>33.6</v>
      </c>
      <c r="N9790" s="10">
        <v>6.7199999999999989</v>
      </c>
    </row>
    <row r="9791" spans="1:14" x14ac:dyDescent="0.25">
      <c r="A9791" s="9" t="s">
        <v>1089</v>
      </c>
      <c r="B9791" s="9" t="s">
        <v>36</v>
      </c>
      <c r="C9791" s="9" t="s">
        <v>29</v>
      </c>
      <c r="D9791" s="9" t="s">
        <v>27</v>
      </c>
      <c r="E9791" s="10">
        <v>2663.14</v>
      </c>
      <c r="F9791" s="10">
        <v>0</v>
      </c>
      <c r="G9791" s="10">
        <v>2663.14</v>
      </c>
      <c r="H9791" s="10">
        <v>2680.46</v>
      </c>
      <c r="I9791" s="10">
        <v>-17.320000000000164</v>
      </c>
      <c r="J9791" s="10">
        <v>0</v>
      </c>
      <c r="K9791" s="10">
        <v>0</v>
      </c>
      <c r="L9791" s="10">
        <v>0</v>
      </c>
      <c r="M9791" s="10">
        <v>0</v>
      </c>
      <c r="N9791" s="10">
        <v>0</v>
      </c>
    </row>
    <row r="9792" spans="1:14" x14ac:dyDescent="0.25">
      <c r="A9792" s="9" t="s">
        <v>1089</v>
      </c>
      <c r="B9792" s="9" t="s">
        <v>37</v>
      </c>
      <c r="C9792" s="9" t="s">
        <v>29</v>
      </c>
      <c r="D9792" s="9" t="s">
        <v>27</v>
      </c>
      <c r="E9792" s="10">
        <v>6158.52</v>
      </c>
      <c r="F9792" s="10">
        <v>0</v>
      </c>
      <c r="G9792" s="10">
        <v>6158.52</v>
      </c>
      <c r="H9792" s="10">
        <v>6198.58</v>
      </c>
      <c r="I9792" s="10">
        <v>-40.059999999999491</v>
      </c>
      <c r="J9792" s="10">
        <v>0</v>
      </c>
      <c r="K9792" s="10">
        <v>0</v>
      </c>
      <c r="L9792" s="10">
        <v>0</v>
      </c>
      <c r="M9792" s="10">
        <v>0</v>
      </c>
      <c r="N9792" s="10">
        <v>0</v>
      </c>
    </row>
    <row r="9793" spans="1:14" x14ac:dyDescent="0.25">
      <c r="A9793" s="9" t="s">
        <v>1089</v>
      </c>
      <c r="B9793" s="9" t="s">
        <v>91</v>
      </c>
      <c r="C9793" s="9" t="s">
        <v>39</v>
      </c>
      <c r="D9793" s="9" t="s">
        <v>40</v>
      </c>
      <c r="E9793" s="10">
        <v>-157341.92000000001</v>
      </c>
      <c r="F9793" s="10">
        <v>0</v>
      </c>
      <c r="G9793" s="10">
        <v>-157341.92000000001</v>
      </c>
      <c r="H9793" s="10">
        <v>-157341.98000000001</v>
      </c>
      <c r="I9793" s="10">
        <v>5.9999999997671694E-2</v>
      </c>
      <c r="J9793" s="10">
        <v>-1600</v>
      </c>
      <c r="K9793" s="10">
        <v>0</v>
      </c>
      <c r="L9793" s="10">
        <v>-1600</v>
      </c>
      <c r="M9793" s="10">
        <v>-1600</v>
      </c>
      <c r="N9793" s="10">
        <v>0</v>
      </c>
    </row>
    <row r="9794" spans="1:14" x14ac:dyDescent="0.25">
      <c r="A9794" s="9" t="s">
        <v>1089</v>
      </c>
      <c r="B9794" s="9" t="s">
        <v>92</v>
      </c>
      <c r="C9794" s="9" t="s">
        <v>42</v>
      </c>
      <c r="D9794" s="9" t="s">
        <v>43</v>
      </c>
      <c r="E9794" s="10">
        <v>295.79000000000002</v>
      </c>
      <c r="F9794" s="10">
        <v>136.1881188118812</v>
      </c>
      <c r="G9794" s="10">
        <v>159.60188118811882</v>
      </c>
      <c r="H9794" s="10">
        <v>137.55000000000001</v>
      </c>
      <c r="I9794" s="10">
        <v>158.24</v>
      </c>
      <c r="J9794" s="10">
        <v>3475</v>
      </c>
      <c r="K9794" s="10">
        <v>1600</v>
      </c>
      <c r="L9794" s="10">
        <v>1875</v>
      </c>
      <c r="M9794" s="10">
        <v>1616</v>
      </c>
      <c r="N9794" s="10">
        <v>1859</v>
      </c>
    </row>
    <row r="9795" spans="1:14" x14ac:dyDescent="0.25">
      <c r="A9795" s="9" t="s">
        <v>1089</v>
      </c>
      <c r="B9795" s="9" t="s">
        <v>93</v>
      </c>
      <c r="C9795" s="9" t="s">
        <v>42</v>
      </c>
      <c r="D9795" s="9" t="s">
        <v>43</v>
      </c>
      <c r="E9795" s="10">
        <v>558.33000000000004</v>
      </c>
      <c r="F9795" s="10">
        <v>552.57142857142856</v>
      </c>
      <c r="G9795" s="10">
        <v>5.7585714285714857</v>
      </c>
      <c r="H9795" s="10">
        <v>560.86</v>
      </c>
      <c r="I9795" s="10">
        <v>-2.5299999999999727</v>
      </c>
      <c r="J9795" s="10">
        <v>9700</v>
      </c>
      <c r="K9795" s="10">
        <v>9600</v>
      </c>
      <c r="L9795" s="10">
        <v>100</v>
      </c>
      <c r="M9795" s="10">
        <v>9744</v>
      </c>
      <c r="N9795" s="10">
        <v>-44</v>
      </c>
    </row>
    <row r="9796" spans="1:14" x14ac:dyDescent="0.25">
      <c r="A9796" s="9" t="s">
        <v>1089</v>
      </c>
      <c r="B9796" s="9" t="s">
        <v>94</v>
      </c>
      <c r="C9796" s="9" t="s">
        <v>42</v>
      </c>
      <c r="D9796" s="9" t="s">
        <v>43</v>
      </c>
      <c r="E9796" s="10">
        <v>795.96</v>
      </c>
      <c r="F9796" s="10">
        <v>792</v>
      </c>
      <c r="G9796" s="10">
        <v>3.9600000000000364</v>
      </c>
      <c r="H9796" s="10">
        <v>795.96</v>
      </c>
      <c r="I9796" s="10">
        <v>0</v>
      </c>
      <c r="J9796" s="10">
        <v>1608</v>
      </c>
      <c r="K9796" s="10">
        <v>1600</v>
      </c>
      <c r="L9796" s="10">
        <v>8</v>
      </c>
      <c r="M9796" s="10">
        <v>1608</v>
      </c>
      <c r="N9796" s="10">
        <v>0</v>
      </c>
    </row>
    <row r="9797" spans="1:14" x14ac:dyDescent="0.25">
      <c r="A9797" s="9" t="s">
        <v>1089</v>
      </c>
      <c r="B9797" s="9" t="s">
        <v>45</v>
      </c>
      <c r="C9797" s="9" t="s">
        <v>42</v>
      </c>
      <c r="D9797" s="9" t="s">
        <v>43</v>
      </c>
      <c r="E9797" s="10">
        <v>2509.88</v>
      </c>
      <c r="F9797" s="10">
        <v>2484</v>
      </c>
      <c r="G9797" s="10">
        <v>25.880000000000109</v>
      </c>
      <c r="H9797" s="10">
        <v>2521.2600000000002</v>
      </c>
      <c r="I9797" s="10">
        <v>-11.380000000000109</v>
      </c>
      <c r="J9797" s="10">
        <v>9700</v>
      </c>
      <c r="K9797" s="10">
        <v>9600</v>
      </c>
      <c r="L9797" s="10">
        <v>100</v>
      </c>
      <c r="M9797" s="10">
        <v>9744</v>
      </c>
      <c r="N9797" s="10">
        <v>-44</v>
      </c>
    </row>
    <row r="9798" spans="1:14" x14ac:dyDescent="0.25">
      <c r="A9798" s="9" t="s">
        <v>1089</v>
      </c>
      <c r="B9798" s="9" t="s">
        <v>46</v>
      </c>
      <c r="C9798" s="9" t="s">
        <v>42</v>
      </c>
      <c r="D9798" s="9" t="s">
        <v>43</v>
      </c>
      <c r="E9798" s="10">
        <v>3034.94</v>
      </c>
      <c r="F9798" s="10">
        <v>3003.6453201970444</v>
      </c>
      <c r="G9798" s="10">
        <v>31.29467980295567</v>
      </c>
      <c r="H9798" s="10">
        <v>3048.7</v>
      </c>
      <c r="I9798" s="10">
        <v>-13.759999999999764</v>
      </c>
      <c r="J9798" s="10">
        <v>9700</v>
      </c>
      <c r="K9798" s="10">
        <v>9600</v>
      </c>
      <c r="L9798" s="10">
        <v>100</v>
      </c>
      <c r="M9798" s="10">
        <v>9744</v>
      </c>
      <c r="N9798" s="10">
        <v>-44</v>
      </c>
    </row>
    <row r="9799" spans="1:14" x14ac:dyDescent="0.25">
      <c r="A9799" s="9" t="s">
        <v>1089</v>
      </c>
      <c r="B9799" s="9" t="s">
        <v>47</v>
      </c>
      <c r="C9799" s="9" t="s">
        <v>42</v>
      </c>
      <c r="D9799" s="9" t="s">
        <v>43</v>
      </c>
      <c r="E9799" s="10">
        <v>4560.84</v>
      </c>
      <c r="F9799" s="10">
        <v>4513.8235294117649</v>
      </c>
      <c r="G9799" s="10">
        <v>47.016470588235279</v>
      </c>
      <c r="H9799" s="10">
        <v>4604.1000000000004</v>
      </c>
      <c r="I9799" s="10">
        <v>-43.260000000000218</v>
      </c>
      <c r="J9799" s="10">
        <v>9700</v>
      </c>
      <c r="K9799" s="10">
        <v>9600</v>
      </c>
      <c r="L9799" s="10">
        <v>100</v>
      </c>
      <c r="M9799" s="10">
        <v>9792</v>
      </c>
      <c r="N9799" s="10">
        <v>-92</v>
      </c>
    </row>
    <row r="9800" spans="1:14" x14ac:dyDescent="0.25">
      <c r="A9800" s="9" t="s">
        <v>1089</v>
      </c>
      <c r="B9800" s="9" t="s">
        <v>48</v>
      </c>
      <c r="C9800" s="9" t="s">
        <v>42</v>
      </c>
      <c r="D9800" s="9" t="s">
        <v>43</v>
      </c>
      <c r="E9800" s="10">
        <v>9057.2999999999993</v>
      </c>
      <c r="F9800" s="10">
        <v>8694.995073891625</v>
      </c>
      <c r="G9800" s="10">
        <v>362.30492610837427</v>
      </c>
      <c r="H9800" s="10">
        <v>8825.42</v>
      </c>
      <c r="I9800" s="10">
        <v>231.8799999999992</v>
      </c>
      <c r="J9800" s="10">
        <v>10000</v>
      </c>
      <c r="K9800" s="10">
        <v>9600</v>
      </c>
      <c r="L9800" s="10">
        <v>400</v>
      </c>
      <c r="M9800" s="10">
        <v>9744</v>
      </c>
      <c r="N9800" s="10">
        <v>256</v>
      </c>
    </row>
    <row r="9801" spans="1:14" x14ac:dyDescent="0.25">
      <c r="A9801" s="9" t="s">
        <v>1089</v>
      </c>
      <c r="B9801" s="9" t="s">
        <v>50</v>
      </c>
      <c r="C9801" s="9" t="s">
        <v>42</v>
      </c>
      <c r="D9801" s="9" t="s">
        <v>43</v>
      </c>
      <c r="E9801" s="10">
        <v>12901</v>
      </c>
      <c r="F9801" s="10">
        <v>12768</v>
      </c>
      <c r="G9801" s="10">
        <v>133</v>
      </c>
      <c r="H9801" s="10">
        <v>12831.84</v>
      </c>
      <c r="I9801" s="10">
        <v>69.159999999999854</v>
      </c>
      <c r="J9801" s="10">
        <v>9700</v>
      </c>
      <c r="K9801" s="10">
        <v>9600</v>
      </c>
      <c r="L9801" s="10">
        <v>100</v>
      </c>
      <c r="M9801" s="10">
        <v>9648</v>
      </c>
      <c r="N9801" s="10">
        <v>52</v>
      </c>
    </row>
    <row r="9802" spans="1:14" x14ac:dyDescent="0.25">
      <c r="A9802" s="9" t="s">
        <v>1089</v>
      </c>
      <c r="B9802" s="9" t="s">
        <v>95</v>
      </c>
      <c r="C9802" s="9" t="s">
        <v>42</v>
      </c>
      <c r="D9802" s="9" t="s">
        <v>43</v>
      </c>
      <c r="E9802" s="10">
        <v>14096</v>
      </c>
      <c r="F9802" s="10">
        <v>14096</v>
      </c>
      <c r="G9802" s="10">
        <v>0</v>
      </c>
      <c r="H9802" s="10">
        <v>14307.44</v>
      </c>
      <c r="I9802" s="10">
        <v>-211.44000000000051</v>
      </c>
      <c r="J9802" s="10">
        <v>1600</v>
      </c>
      <c r="K9802" s="10">
        <v>1600</v>
      </c>
      <c r="L9802" s="10">
        <v>0</v>
      </c>
      <c r="M9802" s="10">
        <v>1624</v>
      </c>
      <c r="N9802" s="10">
        <v>-24</v>
      </c>
    </row>
    <row r="9803" spans="1:14" x14ac:dyDescent="0.25">
      <c r="A9803" s="9" t="s">
        <v>1089</v>
      </c>
      <c r="B9803" s="9" t="s">
        <v>51</v>
      </c>
      <c r="C9803" s="9" t="s">
        <v>42</v>
      </c>
      <c r="D9803" s="9" t="s">
        <v>43</v>
      </c>
      <c r="E9803" s="10">
        <v>52232.35</v>
      </c>
      <c r="F9803" s="10">
        <v>51715.198019801981</v>
      </c>
      <c r="G9803" s="10">
        <v>517.15198019801755</v>
      </c>
      <c r="H9803" s="10">
        <v>52232.35</v>
      </c>
      <c r="I9803" s="10">
        <v>0</v>
      </c>
      <c r="J9803" s="10">
        <v>9696</v>
      </c>
      <c r="K9803" s="10">
        <v>9600</v>
      </c>
      <c r="L9803" s="10">
        <v>96</v>
      </c>
      <c r="M9803" s="10">
        <v>9696</v>
      </c>
      <c r="N9803" s="10">
        <v>0</v>
      </c>
    </row>
    <row r="9804" spans="1:14" x14ac:dyDescent="0.25">
      <c r="A9804" s="9" t="s">
        <v>1089</v>
      </c>
      <c r="B9804" s="9" t="s">
        <v>52</v>
      </c>
      <c r="C9804" s="9" t="s">
        <v>42</v>
      </c>
      <c r="D9804" s="9" t="s">
        <v>53</v>
      </c>
      <c r="E9804" s="10">
        <v>40736.720000000001</v>
      </c>
      <c r="F9804" s="10">
        <v>42805.445544554459</v>
      </c>
      <c r="G9804" s="10">
        <v>-2068.7255445544579</v>
      </c>
      <c r="H9804" s="10">
        <v>43233.5</v>
      </c>
      <c r="I9804" s="10">
        <v>-2496.7799999999988</v>
      </c>
      <c r="J9804" s="10">
        <v>7225</v>
      </c>
      <c r="K9804" s="10">
        <v>7200</v>
      </c>
      <c r="L9804" s="10">
        <v>25</v>
      </c>
      <c r="M9804" s="10">
        <v>7272</v>
      </c>
      <c r="N9804" s="10">
        <v>-47</v>
      </c>
    </row>
    <row r="9805" spans="1:14" x14ac:dyDescent="0.25">
      <c r="A9805" s="9" t="s">
        <v>1089</v>
      </c>
      <c r="B9805" s="9" t="s">
        <v>54</v>
      </c>
      <c r="C9805" s="9" t="s">
        <v>42</v>
      </c>
      <c r="D9805" s="9" t="s">
        <v>55</v>
      </c>
      <c r="E9805" s="10">
        <v>441.76</v>
      </c>
      <c r="F9805" s="10">
        <v>475.19607843137254</v>
      </c>
      <c r="G9805" s="10">
        <v>-33.43607843137255</v>
      </c>
      <c r="H9805" s="10">
        <v>484.7</v>
      </c>
      <c r="I9805" s="10">
        <v>-42.94</v>
      </c>
      <c r="J9805" s="10">
        <v>80.319999999999993</v>
      </c>
      <c r="K9805" s="10">
        <v>86.399999999999991</v>
      </c>
      <c r="L9805" s="10">
        <v>-6.0799999999999983</v>
      </c>
      <c r="M9805" s="10">
        <v>88.128</v>
      </c>
      <c r="N9805" s="10">
        <v>-7.8080000000000069</v>
      </c>
    </row>
    <row r="9806" spans="1:14" x14ac:dyDescent="0.25">
      <c r="A9806" s="9" t="s">
        <v>1090</v>
      </c>
      <c r="B9806" s="9" t="s">
        <v>25</v>
      </c>
      <c r="C9806" s="9" t="s">
        <v>26</v>
      </c>
      <c r="D9806" s="9" t="s">
        <v>27</v>
      </c>
      <c r="E9806" s="10">
        <v>-2270.16</v>
      </c>
      <c r="F9806" s="10">
        <v>0</v>
      </c>
      <c r="G9806" s="10">
        <v>-2270.16</v>
      </c>
      <c r="H9806" s="10">
        <v>0</v>
      </c>
      <c r="I9806" s="10">
        <v>-2270.16</v>
      </c>
      <c r="J9806" s="10">
        <v>0</v>
      </c>
      <c r="K9806" s="10">
        <v>0</v>
      </c>
      <c r="L9806" s="10">
        <v>0</v>
      </c>
      <c r="M9806" s="10">
        <v>0</v>
      </c>
      <c r="N9806" s="10">
        <v>0</v>
      </c>
    </row>
    <row r="9807" spans="1:14" x14ac:dyDescent="0.25">
      <c r="A9807" s="9" t="s">
        <v>1090</v>
      </c>
      <c r="B9807" s="9" t="s">
        <v>28</v>
      </c>
      <c r="C9807" s="9" t="s">
        <v>29</v>
      </c>
      <c r="D9807" s="9" t="s">
        <v>27</v>
      </c>
      <c r="E9807" s="10">
        <v>4.62</v>
      </c>
      <c r="F9807" s="10">
        <v>0</v>
      </c>
      <c r="G9807" s="10">
        <v>4.62</v>
      </c>
      <c r="H9807" s="10">
        <v>4.6100000000000003</v>
      </c>
      <c r="I9807" s="10">
        <v>9.9999999999997868E-3</v>
      </c>
      <c r="J9807" s="10">
        <v>0</v>
      </c>
      <c r="K9807" s="10">
        <v>0</v>
      </c>
      <c r="L9807" s="10">
        <v>0</v>
      </c>
      <c r="M9807" s="10">
        <v>0</v>
      </c>
      <c r="N9807" s="10">
        <v>0</v>
      </c>
    </row>
    <row r="9808" spans="1:14" x14ac:dyDescent="0.25">
      <c r="A9808" s="9" t="s">
        <v>1090</v>
      </c>
      <c r="B9808" s="9" t="s">
        <v>30</v>
      </c>
      <c r="C9808" s="9" t="s">
        <v>29</v>
      </c>
      <c r="D9808" s="9" t="s">
        <v>27</v>
      </c>
      <c r="E9808" s="10">
        <v>107.8</v>
      </c>
      <c r="F9808" s="10">
        <v>0</v>
      </c>
      <c r="G9808" s="10">
        <v>107.8</v>
      </c>
      <c r="H9808" s="10">
        <v>107.54</v>
      </c>
      <c r="I9808" s="10">
        <v>0.25999999999999091</v>
      </c>
      <c r="J9808" s="10">
        <v>0</v>
      </c>
      <c r="K9808" s="10">
        <v>0</v>
      </c>
      <c r="L9808" s="10">
        <v>0</v>
      </c>
      <c r="M9808" s="10">
        <v>0</v>
      </c>
      <c r="N9808" s="10">
        <v>0</v>
      </c>
    </row>
    <row r="9809" spans="1:14" x14ac:dyDescent="0.25">
      <c r="A9809" s="9" t="s">
        <v>1090</v>
      </c>
      <c r="B9809" s="9" t="s">
        <v>31</v>
      </c>
      <c r="C9809" s="9" t="s">
        <v>29</v>
      </c>
      <c r="D9809" s="9" t="s">
        <v>27</v>
      </c>
      <c r="E9809" s="10">
        <v>723.8</v>
      </c>
      <c r="F9809" s="10">
        <v>0</v>
      </c>
      <c r="G9809" s="10">
        <v>723.8</v>
      </c>
      <c r="H9809" s="10">
        <v>722.08</v>
      </c>
      <c r="I9809" s="10">
        <v>1.7199999999999136</v>
      </c>
      <c r="J9809" s="10">
        <v>0</v>
      </c>
      <c r="K9809" s="10">
        <v>0</v>
      </c>
      <c r="L9809" s="10">
        <v>0</v>
      </c>
      <c r="M9809" s="10">
        <v>0</v>
      </c>
      <c r="N9809" s="10">
        <v>0</v>
      </c>
    </row>
    <row r="9810" spans="1:14" x14ac:dyDescent="0.25">
      <c r="A9810" s="9" t="s">
        <v>1090</v>
      </c>
      <c r="B9810" s="9" t="s">
        <v>32</v>
      </c>
      <c r="C9810" s="9" t="s">
        <v>33</v>
      </c>
      <c r="D9810" s="9" t="s">
        <v>27</v>
      </c>
      <c r="E9810" s="10">
        <v>1911.55</v>
      </c>
      <c r="F9810" s="10">
        <v>0</v>
      </c>
      <c r="G9810" s="10">
        <v>1911.55</v>
      </c>
      <c r="H9810" s="10">
        <v>1892.33</v>
      </c>
      <c r="I9810" s="10">
        <v>19.220000000000027</v>
      </c>
      <c r="J9810" s="10">
        <v>5.42</v>
      </c>
      <c r="K9810" s="10">
        <v>0</v>
      </c>
      <c r="L9810" s="10">
        <v>5.42</v>
      </c>
      <c r="M9810" s="10">
        <v>5.3659999999999997</v>
      </c>
      <c r="N9810" s="10">
        <v>5.400000000000027E-2</v>
      </c>
    </row>
    <row r="9811" spans="1:14" x14ac:dyDescent="0.25">
      <c r="A9811" s="9" t="s">
        <v>1090</v>
      </c>
      <c r="B9811" s="9" t="s">
        <v>34</v>
      </c>
      <c r="C9811" s="9" t="s">
        <v>33</v>
      </c>
      <c r="D9811" s="9" t="s">
        <v>27</v>
      </c>
      <c r="E9811" s="10">
        <v>6571.05</v>
      </c>
      <c r="F9811" s="10">
        <v>0</v>
      </c>
      <c r="G9811" s="10">
        <v>6571.05</v>
      </c>
      <c r="H9811" s="10">
        <v>6504.98</v>
      </c>
      <c r="I9811" s="10">
        <v>66.070000000000618</v>
      </c>
      <c r="J9811" s="10">
        <v>5.42</v>
      </c>
      <c r="K9811" s="10">
        <v>0</v>
      </c>
      <c r="L9811" s="10">
        <v>5.42</v>
      </c>
      <c r="M9811" s="10">
        <v>5.3659999999999997</v>
      </c>
      <c r="N9811" s="10">
        <v>5.400000000000027E-2</v>
      </c>
    </row>
    <row r="9812" spans="1:14" x14ac:dyDescent="0.25">
      <c r="A9812" s="9" t="s">
        <v>1090</v>
      </c>
      <c r="B9812" s="9" t="s">
        <v>35</v>
      </c>
      <c r="C9812" s="9" t="s">
        <v>33</v>
      </c>
      <c r="D9812" s="9" t="s">
        <v>27</v>
      </c>
      <c r="E9812" s="10">
        <v>7109.47</v>
      </c>
      <c r="F9812" s="10">
        <v>0</v>
      </c>
      <c r="G9812" s="10">
        <v>7109.47</v>
      </c>
      <c r="H9812" s="10">
        <v>7038.05</v>
      </c>
      <c r="I9812" s="10">
        <v>71.420000000000073</v>
      </c>
      <c r="J9812" s="10">
        <v>113.82</v>
      </c>
      <c r="K9812" s="10">
        <v>0</v>
      </c>
      <c r="L9812" s="10">
        <v>113.82</v>
      </c>
      <c r="M9812" s="10">
        <v>112.67700000000001</v>
      </c>
      <c r="N9812" s="10">
        <v>1.1429999999999865</v>
      </c>
    </row>
    <row r="9813" spans="1:14" x14ac:dyDescent="0.25">
      <c r="A9813" s="9" t="s">
        <v>1090</v>
      </c>
      <c r="B9813" s="9" t="s">
        <v>36</v>
      </c>
      <c r="C9813" s="9" t="s">
        <v>29</v>
      </c>
      <c r="D9813" s="9" t="s">
        <v>27</v>
      </c>
      <c r="E9813" s="10">
        <v>8109.2</v>
      </c>
      <c r="F9813" s="10">
        <v>0</v>
      </c>
      <c r="G9813" s="10">
        <v>8109.2</v>
      </c>
      <c r="H9813" s="10">
        <v>8089.96</v>
      </c>
      <c r="I9813" s="10">
        <v>19.239999999999782</v>
      </c>
      <c r="J9813" s="10">
        <v>0</v>
      </c>
      <c r="K9813" s="10">
        <v>0</v>
      </c>
      <c r="L9813" s="10">
        <v>0</v>
      </c>
      <c r="M9813" s="10">
        <v>0</v>
      </c>
      <c r="N9813" s="10">
        <v>0</v>
      </c>
    </row>
    <row r="9814" spans="1:14" x14ac:dyDescent="0.25">
      <c r="A9814" s="9" t="s">
        <v>1090</v>
      </c>
      <c r="B9814" s="9" t="s">
        <v>37</v>
      </c>
      <c r="C9814" s="9" t="s">
        <v>29</v>
      </c>
      <c r="D9814" s="9" t="s">
        <v>27</v>
      </c>
      <c r="E9814" s="10">
        <v>18752.580000000002</v>
      </c>
      <c r="F9814" s="10">
        <v>0</v>
      </c>
      <c r="G9814" s="10">
        <v>18752.580000000002</v>
      </c>
      <c r="H9814" s="10">
        <v>18708.09</v>
      </c>
      <c r="I9814" s="10">
        <v>44.490000000001601</v>
      </c>
      <c r="J9814" s="10">
        <v>0</v>
      </c>
      <c r="K9814" s="10">
        <v>0</v>
      </c>
      <c r="L9814" s="10">
        <v>0</v>
      </c>
      <c r="M9814" s="10">
        <v>0</v>
      </c>
      <c r="N9814" s="10">
        <v>0</v>
      </c>
    </row>
    <row r="9815" spans="1:14" x14ac:dyDescent="0.25">
      <c r="A9815" s="9" t="s">
        <v>1090</v>
      </c>
      <c r="B9815" s="9" t="s">
        <v>1091</v>
      </c>
      <c r="C9815" s="9" t="s">
        <v>39</v>
      </c>
      <c r="D9815" s="9" t="s">
        <v>40</v>
      </c>
      <c r="E9815" s="10">
        <v>-707111.92</v>
      </c>
      <c r="F9815" s="10">
        <v>0</v>
      </c>
      <c r="G9815" s="10">
        <v>-707111.92</v>
      </c>
      <c r="H9815" s="10">
        <v>-707111.94</v>
      </c>
      <c r="I9815" s="10">
        <v>1.999999990221113E-2</v>
      </c>
      <c r="J9815" s="10">
        <v>-4829</v>
      </c>
      <c r="K9815" s="10">
        <v>0</v>
      </c>
      <c r="L9815" s="10">
        <v>-4829</v>
      </c>
      <c r="M9815" s="10">
        <v>-4829</v>
      </c>
      <c r="N9815" s="10">
        <v>0</v>
      </c>
    </row>
    <row r="9816" spans="1:14" x14ac:dyDescent="0.25">
      <c r="A9816" s="9" t="s">
        <v>1090</v>
      </c>
      <c r="B9816" s="9" t="s">
        <v>92</v>
      </c>
      <c r="C9816" s="9" t="s">
        <v>42</v>
      </c>
      <c r="D9816" s="9" t="s">
        <v>43</v>
      </c>
      <c r="E9816" s="10">
        <v>936.32</v>
      </c>
      <c r="F9816" s="10">
        <v>822.08910891089113</v>
      </c>
      <c r="G9816" s="10">
        <v>114.23089108910892</v>
      </c>
      <c r="H9816" s="10">
        <v>830.31</v>
      </c>
      <c r="I9816" s="10">
        <v>106.0100000000001</v>
      </c>
      <c r="J9816" s="10">
        <v>11000</v>
      </c>
      <c r="K9816" s="10">
        <v>9658</v>
      </c>
      <c r="L9816" s="10">
        <v>1342</v>
      </c>
      <c r="M9816" s="10">
        <v>9754.58</v>
      </c>
      <c r="N9816" s="10">
        <v>1245.42</v>
      </c>
    </row>
    <row r="9817" spans="1:14" x14ac:dyDescent="0.25">
      <c r="A9817" s="9" t="s">
        <v>1090</v>
      </c>
      <c r="B9817" s="9" t="s">
        <v>235</v>
      </c>
      <c r="C9817" s="9" t="s">
        <v>42</v>
      </c>
      <c r="D9817" s="9" t="s">
        <v>43</v>
      </c>
      <c r="E9817" s="10">
        <v>1676.7</v>
      </c>
      <c r="F9817" s="10">
        <v>1666.0099502487562</v>
      </c>
      <c r="G9817" s="10">
        <v>10.690049751243805</v>
      </c>
      <c r="H9817" s="10">
        <v>1674.34</v>
      </c>
      <c r="I9817" s="10">
        <v>2.3600000000001273</v>
      </c>
      <c r="J9817" s="10">
        <v>4860</v>
      </c>
      <c r="K9817" s="10">
        <v>4829</v>
      </c>
      <c r="L9817" s="10">
        <v>31</v>
      </c>
      <c r="M9817" s="10">
        <v>4853.1450000000004</v>
      </c>
      <c r="N9817" s="10">
        <v>6.8549999999995634</v>
      </c>
    </row>
    <row r="9818" spans="1:14" x14ac:dyDescent="0.25">
      <c r="A9818" s="9" t="s">
        <v>1090</v>
      </c>
      <c r="B9818" s="9" t="s">
        <v>1092</v>
      </c>
      <c r="C9818" s="9" t="s">
        <v>42</v>
      </c>
      <c r="D9818" s="9" t="s">
        <v>43</v>
      </c>
      <c r="E9818" s="10">
        <v>11474.75</v>
      </c>
      <c r="F9818" s="10">
        <v>11444.729064039409</v>
      </c>
      <c r="G9818" s="10">
        <v>30.020935960590577</v>
      </c>
      <c r="H9818" s="10">
        <v>11616.4</v>
      </c>
      <c r="I9818" s="10">
        <v>-141.64999999999964</v>
      </c>
      <c r="J9818" s="10">
        <v>29050</v>
      </c>
      <c r="K9818" s="10">
        <v>28974</v>
      </c>
      <c r="L9818" s="10">
        <v>76</v>
      </c>
      <c r="M9818" s="10">
        <v>29408.61</v>
      </c>
      <c r="N9818" s="10">
        <v>-358.61000000000058</v>
      </c>
    </row>
    <row r="9819" spans="1:14" x14ac:dyDescent="0.25">
      <c r="A9819" s="9" t="s">
        <v>1090</v>
      </c>
      <c r="B9819" s="9" t="s">
        <v>221</v>
      </c>
      <c r="C9819" s="9" t="s">
        <v>42</v>
      </c>
      <c r="D9819" s="9" t="s">
        <v>43</v>
      </c>
      <c r="E9819" s="10">
        <v>14158.08</v>
      </c>
      <c r="F9819" s="10">
        <v>13943.450980392157</v>
      </c>
      <c r="G9819" s="10">
        <v>214.62901960784257</v>
      </c>
      <c r="H9819" s="10">
        <v>14222.32</v>
      </c>
      <c r="I9819" s="10">
        <v>-64.239999999999782</v>
      </c>
      <c r="J9819" s="10">
        <v>29420</v>
      </c>
      <c r="K9819" s="10">
        <v>28974</v>
      </c>
      <c r="L9819" s="10">
        <v>446</v>
      </c>
      <c r="M9819" s="10">
        <v>29553.48</v>
      </c>
      <c r="N9819" s="10">
        <v>-133.47999999999956</v>
      </c>
    </row>
    <row r="9820" spans="1:14" x14ac:dyDescent="0.25">
      <c r="A9820" s="9" t="s">
        <v>1090</v>
      </c>
      <c r="B9820" s="9" t="s">
        <v>226</v>
      </c>
      <c r="C9820" s="9" t="s">
        <v>42</v>
      </c>
      <c r="D9820" s="9" t="s">
        <v>43</v>
      </c>
      <c r="E9820" s="10">
        <v>22820.22</v>
      </c>
      <c r="F9820" s="10">
        <v>22721.408866995072</v>
      </c>
      <c r="G9820" s="10">
        <v>98.811133004928706</v>
      </c>
      <c r="H9820" s="10">
        <v>23062.23</v>
      </c>
      <c r="I9820" s="10">
        <v>-242.0099999999984</v>
      </c>
      <c r="J9820" s="10">
        <v>29100</v>
      </c>
      <c r="K9820" s="10">
        <v>28974</v>
      </c>
      <c r="L9820" s="10">
        <v>126</v>
      </c>
      <c r="M9820" s="10">
        <v>29408.61</v>
      </c>
      <c r="N9820" s="10">
        <v>-308.61000000000058</v>
      </c>
    </row>
    <row r="9821" spans="1:14" x14ac:dyDescent="0.25">
      <c r="A9821" s="9" t="s">
        <v>1090</v>
      </c>
      <c r="B9821" s="9" t="s">
        <v>228</v>
      </c>
      <c r="C9821" s="9" t="s">
        <v>42</v>
      </c>
      <c r="D9821" s="9" t="s">
        <v>43</v>
      </c>
      <c r="E9821" s="10">
        <v>23976.47</v>
      </c>
      <c r="F9821" s="10">
        <v>23592.94581280788</v>
      </c>
      <c r="G9821" s="10">
        <v>383.52418719212073</v>
      </c>
      <c r="H9821" s="10">
        <v>23946.84</v>
      </c>
      <c r="I9821" s="10">
        <v>29.630000000001019</v>
      </c>
      <c r="J9821" s="10">
        <v>29445</v>
      </c>
      <c r="K9821" s="10">
        <v>28974</v>
      </c>
      <c r="L9821" s="10">
        <v>471</v>
      </c>
      <c r="M9821" s="10">
        <v>29408.61</v>
      </c>
      <c r="N9821" s="10">
        <v>36.389999999999418</v>
      </c>
    </row>
    <row r="9822" spans="1:14" x14ac:dyDescent="0.25">
      <c r="A9822" s="9" t="s">
        <v>1090</v>
      </c>
      <c r="B9822" s="9" t="s">
        <v>233</v>
      </c>
      <c r="C9822" s="9" t="s">
        <v>42</v>
      </c>
      <c r="D9822" s="9" t="s">
        <v>43</v>
      </c>
      <c r="E9822" s="10">
        <v>32238</v>
      </c>
      <c r="F9822" s="10">
        <v>31291.921182266011</v>
      </c>
      <c r="G9822" s="10">
        <v>946.07881773398913</v>
      </c>
      <c r="H9822" s="10">
        <v>31761.3</v>
      </c>
      <c r="I9822" s="10">
        <v>476.70000000000073</v>
      </c>
      <c r="J9822" s="10">
        <v>4975</v>
      </c>
      <c r="K9822" s="10">
        <v>4829</v>
      </c>
      <c r="L9822" s="10">
        <v>146</v>
      </c>
      <c r="M9822" s="10">
        <v>4901.4350000000004</v>
      </c>
      <c r="N9822" s="10">
        <v>73.5649999999996</v>
      </c>
    </row>
    <row r="9823" spans="1:14" x14ac:dyDescent="0.25">
      <c r="A9823" s="9" t="s">
        <v>1090</v>
      </c>
      <c r="B9823" s="9" t="s">
        <v>229</v>
      </c>
      <c r="C9823" s="9" t="s">
        <v>42</v>
      </c>
      <c r="D9823" s="9" t="s">
        <v>43</v>
      </c>
      <c r="E9823" s="10">
        <v>51084</v>
      </c>
      <c r="F9823" s="10">
        <v>49835.283582089549</v>
      </c>
      <c r="G9823" s="10">
        <v>1248.7164179104511</v>
      </c>
      <c r="H9823" s="10">
        <v>50084.46</v>
      </c>
      <c r="I9823" s="10">
        <v>999.54000000000087</v>
      </c>
      <c r="J9823" s="10">
        <v>29700</v>
      </c>
      <c r="K9823" s="10">
        <v>28974</v>
      </c>
      <c r="L9823" s="10">
        <v>726</v>
      </c>
      <c r="M9823" s="10">
        <v>29118.87</v>
      </c>
      <c r="N9823" s="10">
        <v>581.13000000000102</v>
      </c>
    </row>
    <row r="9824" spans="1:14" x14ac:dyDescent="0.25">
      <c r="A9824" s="9" t="s">
        <v>1090</v>
      </c>
      <c r="B9824" s="9" t="s">
        <v>1093</v>
      </c>
      <c r="C9824" s="9" t="s">
        <v>42</v>
      </c>
      <c r="D9824" s="9" t="s">
        <v>43</v>
      </c>
      <c r="E9824" s="10">
        <v>62634</v>
      </c>
      <c r="F9824" s="10">
        <v>62149.231527093594</v>
      </c>
      <c r="G9824" s="10">
        <v>484.7684729064058</v>
      </c>
      <c r="H9824" s="10">
        <v>63081.47</v>
      </c>
      <c r="I9824" s="10">
        <v>-447.47000000000116</v>
      </c>
      <c r="J9824" s="10">
        <v>29200</v>
      </c>
      <c r="K9824" s="10">
        <v>28974</v>
      </c>
      <c r="L9824" s="10">
        <v>226</v>
      </c>
      <c r="M9824" s="10">
        <v>29408.61</v>
      </c>
      <c r="N9824" s="10">
        <v>-208.61000000000058</v>
      </c>
    </row>
    <row r="9825" spans="1:14" x14ac:dyDescent="0.25">
      <c r="A9825" s="9" t="s">
        <v>1090</v>
      </c>
      <c r="B9825" s="9" t="s">
        <v>88</v>
      </c>
      <c r="C9825" s="9" t="s">
        <v>42</v>
      </c>
      <c r="D9825" s="9" t="s">
        <v>43</v>
      </c>
      <c r="E9825" s="10">
        <v>148848.17000000001</v>
      </c>
      <c r="F9825" s="10">
        <v>146751.27722772278</v>
      </c>
      <c r="G9825" s="10">
        <v>2096.8927722772351</v>
      </c>
      <c r="H9825" s="10">
        <v>148218.79</v>
      </c>
      <c r="I9825" s="10">
        <v>629.38000000000466</v>
      </c>
      <c r="J9825" s="10">
        <v>29388</v>
      </c>
      <c r="K9825" s="10">
        <v>28974</v>
      </c>
      <c r="L9825" s="10">
        <v>414</v>
      </c>
      <c r="M9825" s="10">
        <v>29263.74</v>
      </c>
      <c r="N9825" s="10">
        <v>124.2599999999984</v>
      </c>
    </row>
    <row r="9826" spans="1:14" x14ac:dyDescent="0.25">
      <c r="A9826" s="9" t="s">
        <v>1090</v>
      </c>
      <c r="B9826" s="9" t="s">
        <v>1094</v>
      </c>
      <c r="C9826" s="9" t="s">
        <v>42</v>
      </c>
      <c r="D9826" s="9" t="s">
        <v>53</v>
      </c>
      <c r="E9826" s="10">
        <v>294782.40000000002</v>
      </c>
      <c r="F9826" s="10">
        <v>291171.22772277228</v>
      </c>
      <c r="G9826" s="10">
        <v>3611.1722772277426</v>
      </c>
      <c r="H9826" s="10">
        <v>294082.94</v>
      </c>
      <c r="I9826" s="10">
        <v>699.46000000002095</v>
      </c>
      <c r="J9826" s="10">
        <v>22000</v>
      </c>
      <c r="K9826" s="10">
        <v>21730.5</v>
      </c>
      <c r="L9826" s="10">
        <v>269.5</v>
      </c>
      <c r="M9826" s="10">
        <v>21947.805</v>
      </c>
      <c r="N9826" s="10">
        <v>52.194999999999709</v>
      </c>
    </row>
    <row r="9827" spans="1:14" x14ac:dyDescent="0.25">
      <c r="A9827" s="9" t="s">
        <v>1090</v>
      </c>
      <c r="B9827" s="9" t="s">
        <v>54</v>
      </c>
      <c r="C9827" s="9" t="s">
        <v>42</v>
      </c>
      <c r="D9827" s="9" t="s">
        <v>55</v>
      </c>
      <c r="E9827" s="10">
        <v>1462.9</v>
      </c>
      <c r="F9827" s="10">
        <v>1434.2156862745098</v>
      </c>
      <c r="G9827" s="10">
        <v>28.684313725490256</v>
      </c>
      <c r="H9827" s="10">
        <v>1462.9</v>
      </c>
      <c r="I9827" s="10">
        <v>0</v>
      </c>
      <c r="J9827" s="10">
        <v>265.98099999999999</v>
      </c>
      <c r="K9827" s="10">
        <v>260.76568627450979</v>
      </c>
      <c r="L9827" s="10">
        <v>5.2153137254902049</v>
      </c>
      <c r="M9827" s="10">
        <v>265.98099999999999</v>
      </c>
      <c r="N9827" s="10">
        <v>0</v>
      </c>
    </row>
    <row r="9828" spans="1:14" x14ac:dyDescent="0.25">
      <c r="A9828" s="9" t="s">
        <v>1095</v>
      </c>
      <c r="B9828" s="9" t="s">
        <v>25</v>
      </c>
      <c r="C9828" s="9" t="s">
        <v>26</v>
      </c>
      <c r="D9828" s="9" t="s">
        <v>27</v>
      </c>
      <c r="E9828" s="10">
        <v>1145.3699999999999</v>
      </c>
      <c r="F9828" s="10">
        <v>0</v>
      </c>
      <c r="G9828" s="10">
        <v>1145.3699999999999</v>
      </c>
      <c r="H9828" s="10">
        <v>0</v>
      </c>
      <c r="I9828" s="10">
        <v>1145.3699999999999</v>
      </c>
      <c r="J9828" s="10">
        <v>0</v>
      </c>
      <c r="K9828" s="10">
        <v>0</v>
      </c>
      <c r="L9828" s="10">
        <v>0</v>
      </c>
      <c r="M9828" s="10">
        <v>0</v>
      </c>
      <c r="N9828" s="10">
        <v>0</v>
      </c>
    </row>
    <row r="9829" spans="1:14" x14ac:dyDescent="0.25">
      <c r="A9829" s="9" t="s">
        <v>1095</v>
      </c>
      <c r="B9829" s="9" t="s">
        <v>28</v>
      </c>
      <c r="C9829" s="9" t="s">
        <v>29</v>
      </c>
      <c r="D9829" s="9" t="s">
        <v>27</v>
      </c>
      <c r="E9829" s="10">
        <v>0.56999999999999995</v>
      </c>
      <c r="F9829" s="10">
        <v>0</v>
      </c>
      <c r="G9829" s="10">
        <v>0.56999999999999995</v>
      </c>
      <c r="H9829" s="10">
        <v>0.56999999999999995</v>
      </c>
      <c r="I9829" s="10">
        <v>0</v>
      </c>
      <c r="J9829" s="10">
        <v>0</v>
      </c>
      <c r="K9829" s="10">
        <v>0</v>
      </c>
      <c r="L9829" s="10">
        <v>0</v>
      </c>
      <c r="M9829" s="10">
        <v>0</v>
      </c>
      <c r="N9829" s="10">
        <v>0</v>
      </c>
    </row>
    <row r="9830" spans="1:14" x14ac:dyDescent="0.25">
      <c r="A9830" s="9" t="s">
        <v>1095</v>
      </c>
      <c r="B9830" s="9" t="s">
        <v>30</v>
      </c>
      <c r="C9830" s="9" t="s">
        <v>29</v>
      </c>
      <c r="D9830" s="9" t="s">
        <v>27</v>
      </c>
      <c r="E9830" s="10">
        <v>13.23</v>
      </c>
      <c r="F9830" s="10">
        <v>0</v>
      </c>
      <c r="G9830" s="10">
        <v>13.23</v>
      </c>
      <c r="H9830" s="10">
        <v>13.3</v>
      </c>
      <c r="I9830" s="10">
        <v>-7.0000000000000284E-2</v>
      </c>
      <c r="J9830" s="10">
        <v>0</v>
      </c>
      <c r="K9830" s="10">
        <v>0</v>
      </c>
      <c r="L9830" s="10">
        <v>0</v>
      </c>
      <c r="M9830" s="10">
        <v>0</v>
      </c>
      <c r="N9830" s="10">
        <v>0</v>
      </c>
    </row>
    <row r="9831" spans="1:14" x14ac:dyDescent="0.25">
      <c r="A9831" s="9" t="s">
        <v>1095</v>
      </c>
      <c r="B9831" s="9" t="s">
        <v>31</v>
      </c>
      <c r="C9831" s="9" t="s">
        <v>29</v>
      </c>
      <c r="D9831" s="9" t="s">
        <v>27</v>
      </c>
      <c r="E9831" s="10">
        <v>88.83</v>
      </c>
      <c r="F9831" s="10">
        <v>0</v>
      </c>
      <c r="G9831" s="10">
        <v>88.83</v>
      </c>
      <c r="H9831" s="10">
        <v>89.27</v>
      </c>
      <c r="I9831" s="10">
        <v>-0.43999999999999773</v>
      </c>
      <c r="J9831" s="10">
        <v>0</v>
      </c>
      <c r="K9831" s="10">
        <v>0</v>
      </c>
      <c r="L9831" s="10">
        <v>0</v>
      </c>
      <c r="M9831" s="10">
        <v>0</v>
      </c>
      <c r="N9831" s="10">
        <v>0</v>
      </c>
    </row>
    <row r="9832" spans="1:14" x14ac:dyDescent="0.25">
      <c r="A9832" s="9" t="s">
        <v>1095</v>
      </c>
      <c r="B9832" s="9" t="s">
        <v>32</v>
      </c>
      <c r="C9832" s="9" t="s">
        <v>33</v>
      </c>
      <c r="D9832" s="9" t="s">
        <v>27</v>
      </c>
      <c r="E9832" s="10">
        <v>176.34</v>
      </c>
      <c r="F9832" s="10">
        <v>0</v>
      </c>
      <c r="G9832" s="10">
        <v>176.34</v>
      </c>
      <c r="H9832" s="10">
        <v>211.61</v>
      </c>
      <c r="I9832" s="10">
        <v>-35.27000000000001</v>
      </c>
      <c r="J9832" s="10">
        <v>0.5</v>
      </c>
      <c r="K9832" s="10">
        <v>0</v>
      </c>
      <c r="L9832" s="10">
        <v>0.5</v>
      </c>
      <c r="M9832" s="10">
        <v>0.6</v>
      </c>
      <c r="N9832" s="10">
        <v>-9.9999999999999978E-2</v>
      </c>
    </row>
    <row r="9833" spans="1:14" x14ac:dyDescent="0.25">
      <c r="A9833" s="9" t="s">
        <v>1095</v>
      </c>
      <c r="B9833" s="9" t="s">
        <v>34</v>
      </c>
      <c r="C9833" s="9" t="s">
        <v>33</v>
      </c>
      <c r="D9833" s="9" t="s">
        <v>27</v>
      </c>
      <c r="E9833" s="10">
        <v>606.19000000000005</v>
      </c>
      <c r="F9833" s="10">
        <v>0</v>
      </c>
      <c r="G9833" s="10">
        <v>606.19000000000005</v>
      </c>
      <c r="H9833" s="10">
        <v>727.42</v>
      </c>
      <c r="I9833" s="10">
        <v>-121.2299999999999</v>
      </c>
      <c r="J9833" s="10">
        <v>0.5</v>
      </c>
      <c r="K9833" s="10">
        <v>0</v>
      </c>
      <c r="L9833" s="10">
        <v>0.5</v>
      </c>
      <c r="M9833" s="10">
        <v>0.6</v>
      </c>
      <c r="N9833" s="10">
        <v>-9.9999999999999978E-2</v>
      </c>
    </row>
    <row r="9834" spans="1:14" x14ac:dyDescent="0.25">
      <c r="A9834" s="9" t="s">
        <v>1095</v>
      </c>
      <c r="B9834" s="9" t="s">
        <v>35</v>
      </c>
      <c r="C9834" s="9" t="s">
        <v>33</v>
      </c>
      <c r="D9834" s="9" t="s">
        <v>27</v>
      </c>
      <c r="E9834" s="10">
        <v>655.86</v>
      </c>
      <c r="F9834" s="10">
        <v>0</v>
      </c>
      <c r="G9834" s="10">
        <v>655.86</v>
      </c>
      <c r="H9834" s="10">
        <v>787.03</v>
      </c>
      <c r="I9834" s="10">
        <v>-131.16999999999996</v>
      </c>
      <c r="J9834" s="10">
        <v>10.5</v>
      </c>
      <c r="K9834" s="10">
        <v>0</v>
      </c>
      <c r="L9834" s="10">
        <v>10.5</v>
      </c>
      <c r="M9834" s="10">
        <v>12.6</v>
      </c>
      <c r="N9834" s="10">
        <v>-2.0999999999999996</v>
      </c>
    </row>
    <row r="9835" spans="1:14" x14ac:dyDescent="0.25">
      <c r="A9835" s="9" t="s">
        <v>1095</v>
      </c>
      <c r="B9835" s="9" t="s">
        <v>36</v>
      </c>
      <c r="C9835" s="9" t="s">
        <v>29</v>
      </c>
      <c r="D9835" s="9" t="s">
        <v>27</v>
      </c>
      <c r="E9835" s="10">
        <v>995.22</v>
      </c>
      <c r="F9835" s="10">
        <v>0</v>
      </c>
      <c r="G9835" s="10">
        <v>995.22</v>
      </c>
      <c r="H9835" s="10">
        <v>1000.2</v>
      </c>
      <c r="I9835" s="10">
        <v>-4.9800000000000182</v>
      </c>
      <c r="J9835" s="10">
        <v>0</v>
      </c>
      <c r="K9835" s="10">
        <v>0</v>
      </c>
      <c r="L9835" s="10">
        <v>0</v>
      </c>
      <c r="M9835" s="10">
        <v>0</v>
      </c>
      <c r="N9835" s="10">
        <v>0</v>
      </c>
    </row>
    <row r="9836" spans="1:14" x14ac:dyDescent="0.25">
      <c r="A9836" s="9" t="s">
        <v>1095</v>
      </c>
      <c r="B9836" s="9" t="s">
        <v>37</v>
      </c>
      <c r="C9836" s="9" t="s">
        <v>29</v>
      </c>
      <c r="D9836" s="9" t="s">
        <v>27</v>
      </c>
      <c r="E9836" s="10">
        <v>2301.4499999999998</v>
      </c>
      <c r="F9836" s="10">
        <v>0</v>
      </c>
      <c r="G9836" s="10">
        <v>2301.4499999999998</v>
      </c>
      <c r="H9836" s="10">
        <v>2312.96</v>
      </c>
      <c r="I9836" s="10">
        <v>-11.510000000000218</v>
      </c>
      <c r="J9836" s="10">
        <v>0</v>
      </c>
      <c r="K9836" s="10">
        <v>0</v>
      </c>
      <c r="L9836" s="10">
        <v>0</v>
      </c>
      <c r="M9836" s="10">
        <v>0</v>
      </c>
      <c r="N9836" s="10">
        <v>0</v>
      </c>
    </row>
    <row r="9837" spans="1:14" x14ac:dyDescent="0.25">
      <c r="A9837" s="9" t="s">
        <v>1095</v>
      </c>
      <c r="B9837" s="9" t="s">
        <v>1096</v>
      </c>
      <c r="C9837" s="9" t="s">
        <v>39</v>
      </c>
      <c r="D9837" s="9" t="s">
        <v>40</v>
      </c>
      <c r="E9837" s="10">
        <v>-55391.34</v>
      </c>
      <c r="F9837" s="10">
        <v>0</v>
      </c>
      <c r="G9837" s="10">
        <v>-55391.34</v>
      </c>
      <c r="H9837" s="10">
        <v>-55391.31</v>
      </c>
      <c r="I9837" s="10">
        <v>-2.9999999998835847E-2</v>
      </c>
      <c r="J9837" s="10">
        <v>-600</v>
      </c>
      <c r="K9837" s="10">
        <v>0</v>
      </c>
      <c r="L9837" s="10">
        <v>-600</v>
      </c>
      <c r="M9837" s="10">
        <v>-600</v>
      </c>
      <c r="N9837" s="10">
        <v>0</v>
      </c>
    </row>
    <row r="9838" spans="1:14" x14ac:dyDescent="0.25">
      <c r="A9838" s="9" t="s">
        <v>1095</v>
      </c>
      <c r="B9838" s="9" t="s">
        <v>92</v>
      </c>
      <c r="C9838" s="9" t="s">
        <v>42</v>
      </c>
      <c r="D9838" s="9" t="s">
        <v>43</v>
      </c>
      <c r="E9838" s="10">
        <v>71.5</v>
      </c>
      <c r="F9838" s="10">
        <v>51.069306930693067</v>
      </c>
      <c r="G9838" s="10">
        <v>20.430693069306933</v>
      </c>
      <c r="H9838" s="10">
        <v>51.58</v>
      </c>
      <c r="I9838" s="10">
        <v>19.920000000000002</v>
      </c>
      <c r="J9838" s="10">
        <v>840</v>
      </c>
      <c r="K9838" s="10">
        <v>600</v>
      </c>
      <c r="L9838" s="10">
        <v>240</v>
      </c>
      <c r="M9838" s="10">
        <v>606</v>
      </c>
      <c r="N9838" s="10">
        <v>234</v>
      </c>
    </row>
    <row r="9839" spans="1:14" x14ac:dyDescent="0.25">
      <c r="A9839" s="9" t="s">
        <v>1095</v>
      </c>
      <c r="B9839" s="9" t="s">
        <v>107</v>
      </c>
      <c r="C9839" s="9" t="s">
        <v>42</v>
      </c>
      <c r="D9839" s="9" t="s">
        <v>43</v>
      </c>
      <c r="E9839" s="10">
        <v>189.73</v>
      </c>
      <c r="F9839" s="10">
        <v>187.1231527093596</v>
      </c>
      <c r="G9839" s="10">
        <v>2.6068472906403883</v>
      </c>
      <c r="H9839" s="10">
        <v>189.93</v>
      </c>
      <c r="I9839" s="10">
        <v>-0.20000000000001705</v>
      </c>
      <c r="J9839" s="10">
        <v>3650</v>
      </c>
      <c r="K9839" s="10">
        <v>3600</v>
      </c>
      <c r="L9839" s="10">
        <v>50</v>
      </c>
      <c r="M9839" s="10">
        <v>3654</v>
      </c>
      <c r="N9839" s="10">
        <v>-4</v>
      </c>
    </row>
    <row r="9840" spans="1:14" x14ac:dyDescent="0.25">
      <c r="A9840" s="9" t="s">
        <v>1095</v>
      </c>
      <c r="B9840" s="9" t="s">
        <v>94</v>
      </c>
      <c r="C9840" s="9" t="s">
        <v>42</v>
      </c>
      <c r="D9840" s="9" t="s">
        <v>43</v>
      </c>
      <c r="E9840" s="10">
        <v>298.49</v>
      </c>
      <c r="F9840" s="10">
        <v>297.00497512437812</v>
      </c>
      <c r="G9840" s="10">
        <v>1.4850248756218889</v>
      </c>
      <c r="H9840" s="10">
        <v>298.49</v>
      </c>
      <c r="I9840" s="10">
        <v>0</v>
      </c>
      <c r="J9840" s="10">
        <v>603</v>
      </c>
      <c r="K9840" s="10">
        <v>600</v>
      </c>
      <c r="L9840" s="10">
        <v>3</v>
      </c>
      <c r="M9840" s="10">
        <v>603</v>
      </c>
      <c r="N9840" s="10">
        <v>0</v>
      </c>
    </row>
    <row r="9841" spans="1:14" x14ac:dyDescent="0.25">
      <c r="A9841" s="9" t="s">
        <v>1095</v>
      </c>
      <c r="B9841" s="9" t="s">
        <v>99</v>
      </c>
      <c r="C9841" s="9" t="s">
        <v>42</v>
      </c>
      <c r="D9841" s="9" t="s">
        <v>43</v>
      </c>
      <c r="E9841" s="10">
        <v>823.4</v>
      </c>
      <c r="F9841" s="10">
        <v>812.12807881773404</v>
      </c>
      <c r="G9841" s="10">
        <v>11.271921182265942</v>
      </c>
      <c r="H9841" s="10">
        <v>824.31</v>
      </c>
      <c r="I9841" s="10">
        <v>-0.90999999999996817</v>
      </c>
      <c r="J9841" s="10">
        <v>3650</v>
      </c>
      <c r="K9841" s="10">
        <v>3600</v>
      </c>
      <c r="L9841" s="10">
        <v>50</v>
      </c>
      <c r="M9841" s="10">
        <v>3654</v>
      </c>
      <c r="N9841" s="10">
        <v>-4</v>
      </c>
    </row>
    <row r="9842" spans="1:14" x14ac:dyDescent="0.25">
      <c r="A9842" s="9" t="s">
        <v>1095</v>
      </c>
      <c r="B9842" s="9" t="s">
        <v>100</v>
      </c>
      <c r="C9842" s="9" t="s">
        <v>42</v>
      </c>
      <c r="D9842" s="9" t="s">
        <v>43</v>
      </c>
      <c r="E9842" s="10">
        <v>1058.02</v>
      </c>
      <c r="F9842" s="10">
        <v>1043.5270935960591</v>
      </c>
      <c r="G9842" s="10">
        <v>14.492906403940879</v>
      </c>
      <c r="H9842" s="10">
        <v>1059.18</v>
      </c>
      <c r="I9842" s="10">
        <v>-1.1600000000000819</v>
      </c>
      <c r="J9842" s="10">
        <v>3650</v>
      </c>
      <c r="K9842" s="10">
        <v>3600</v>
      </c>
      <c r="L9842" s="10">
        <v>50</v>
      </c>
      <c r="M9842" s="10">
        <v>3654</v>
      </c>
      <c r="N9842" s="10">
        <v>-4</v>
      </c>
    </row>
    <row r="9843" spans="1:14" x14ac:dyDescent="0.25">
      <c r="A9843" s="9" t="s">
        <v>1095</v>
      </c>
      <c r="B9843" s="9" t="s">
        <v>47</v>
      </c>
      <c r="C9843" s="9" t="s">
        <v>42</v>
      </c>
      <c r="D9843" s="9" t="s">
        <v>43</v>
      </c>
      <c r="E9843" s="10">
        <v>1726.54</v>
      </c>
      <c r="F9843" s="10">
        <v>1692.686274509804</v>
      </c>
      <c r="G9843" s="10">
        <v>33.853725490195984</v>
      </c>
      <c r="H9843" s="10">
        <v>1726.54</v>
      </c>
      <c r="I9843" s="10">
        <v>0</v>
      </c>
      <c r="J9843" s="10">
        <v>3672</v>
      </c>
      <c r="K9843" s="10">
        <v>3600</v>
      </c>
      <c r="L9843" s="10">
        <v>72</v>
      </c>
      <c r="M9843" s="10">
        <v>3672</v>
      </c>
      <c r="N9843" s="10">
        <v>0</v>
      </c>
    </row>
    <row r="9844" spans="1:14" x14ac:dyDescent="0.25">
      <c r="A9844" s="9" t="s">
        <v>1095</v>
      </c>
      <c r="B9844" s="9" t="s">
        <v>101</v>
      </c>
      <c r="C9844" s="9" t="s">
        <v>42</v>
      </c>
      <c r="D9844" s="9" t="s">
        <v>43</v>
      </c>
      <c r="E9844" s="10">
        <v>3319.48</v>
      </c>
      <c r="F9844" s="10">
        <v>2914.6798029556649</v>
      </c>
      <c r="G9844" s="10">
        <v>404.80019704433516</v>
      </c>
      <c r="H9844" s="10">
        <v>2958.4</v>
      </c>
      <c r="I9844" s="10">
        <v>361.07999999999993</v>
      </c>
      <c r="J9844" s="10">
        <v>4100</v>
      </c>
      <c r="K9844" s="10">
        <v>3600</v>
      </c>
      <c r="L9844" s="10">
        <v>500</v>
      </c>
      <c r="M9844" s="10">
        <v>3654</v>
      </c>
      <c r="N9844" s="10">
        <v>446</v>
      </c>
    </row>
    <row r="9845" spans="1:14" x14ac:dyDescent="0.25">
      <c r="A9845" s="9" t="s">
        <v>1095</v>
      </c>
      <c r="B9845" s="9" t="s">
        <v>50</v>
      </c>
      <c r="C9845" s="9" t="s">
        <v>42</v>
      </c>
      <c r="D9845" s="9" t="s">
        <v>43</v>
      </c>
      <c r="E9845" s="10">
        <v>4811.9399999999996</v>
      </c>
      <c r="F9845" s="10">
        <v>4787.9999999999991</v>
      </c>
      <c r="G9845" s="10">
        <v>23.940000000000509</v>
      </c>
      <c r="H9845" s="10">
        <v>4811.9399999999996</v>
      </c>
      <c r="I9845" s="10">
        <v>0</v>
      </c>
      <c r="J9845" s="10">
        <v>3618</v>
      </c>
      <c r="K9845" s="10">
        <v>3600</v>
      </c>
      <c r="L9845" s="10">
        <v>18</v>
      </c>
      <c r="M9845" s="10">
        <v>3618</v>
      </c>
      <c r="N9845" s="10">
        <v>0</v>
      </c>
    </row>
    <row r="9846" spans="1:14" x14ac:dyDescent="0.25">
      <c r="A9846" s="9" t="s">
        <v>1095</v>
      </c>
      <c r="B9846" s="9" t="s">
        <v>102</v>
      </c>
      <c r="C9846" s="9" t="s">
        <v>42</v>
      </c>
      <c r="D9846" s="9" t="s">
        <v>43</v>
      </c>
      <c r="E9846" s="10">
        <v>5126.3500000000004</v>
      </c>
      <c r="F9846" s="10">
        <v>4890</v>
      </c>
      <c r="G9846" s="10">
        <v>236.35000000000036</v>
      </c>
      <c r="H9846" s="10">
        <v>4963.3500000000004</v>
      </c>
      <c r="I9846" s="10">
        <v>163</v>
      </c>
      <c r="J9846" s="10">
        <v>629</v>
      </c>
      <c r="K9846" s="10">
        <v>600</v>
      </c>
      <c r="L9846" s="10">
        <v>29</v>
      </c>
      <c r="M9846" s="10">
        <v>609</v>
      </c>
      <c r="N9846" s="10">
        <v>20</v>
      </c>
    </row>
    <row r="9847" spans="1:14" x14ac:dyDescent="0.25">
      <c r="A9847" s="9" t="s">
        <v>1095</v>
      </c>
      <c r="B9847" s="9" t="s">
        <v>103</v>
      </c>
      <c r="C9847" s="9" t="s">
        <v>42</v>
      </c>
      <c r="D9847" s="9" t="s">
        <v>43</v>
      </c>
      <c r="E9847" s="10">
        <v>17392.52</v>
      </c>
      <c r="F9847" s="10">
        <v>17220.316831683169</v>
      </c>
      <c r="G9847" s="10">
        <v>172.20316831683158</v>
      </c>
      <c r="H9847" s="10">
        <v>17392.52</v>
      </c>
      <c r="I9847" s="10">
        <v>0</v>
      </c>
      <c r="J9847" s="10">
        <v>3636</v>
      </c>
      <c r="K9847" s="10">
        <v>3600</v>
      </c>
      <c r="L9847" s="10">
        <v>36</v>
      </c>
      <c r="M9847" s="10">
        <v>3636</v>
      </c>
      <c r="N9847" s="10">
        <v>0</v>
      </c>
    </row>
    <row r="9848" spans="1:14" x14ac:dyDescent="0.25">
      <c r="A9848" s="9" t="s">
        <v>1095</v>
      </c>
      <c r="B9848" s="9" t="s">
        <v>104</v>
      </c>
      <c r="C9848" s="9" t="s">
        <v>42</v>
      </c>
      <c r="D9848" s="9" t="s">
        <v>53</v>
      </c>
      <c r="E9848" s="10">
        <v>14408.55</v>
      </c>
      <c r="F9848" s="10">
        <v>15712.39800995025</v>
      </c>
      <c r="G9848" s="10">
        <v>-1303.8480099502503</v>
      </c>
      <c r="H9848" s="10">
        <v>15790.96</v>
      </c>
      <c r="I9848" s="10">
        <v>-1382.4099999999999</v>
      </c>
      <c r="J9848" s="10">
        <v>2700</v>
      </c>
      <c r="K9848" s="10">
        <v>2700</v>
      </c>
      <c r="L9848" s="10">
        <v>0</v>
      </c>
      <c r="M9848" s="10">
        <v>2713.5</v>
      </c>
      <c r="N9848" s="10">
        <v>-13.5</v>
      </c>
    </row>
    <row r="9849" spans="1:14" x14ac:dyDescent="0.25">
      <c r="A9849" s="9" t="s">
        <v>1095</v>
      </c>
      <c r="B9849" s="9" t="s">
        <v>54</v>
      </c>
      <c r="C9849" s="9" t="s">
        <v>42</v>
      </c>
      <c r="D9849" s="9" t="s">
        <v>55</v>
      </c>
      <c r="E9849" s="10">
        <v>181.76</v>
      </c>
      <c r="F9849" s="10">
        <v>178.19607843137254</v>
      </c>
      <c r="G9849" s="10">
        <v>3.5639215686274497</v>
      </c>
      <c r="H9849" s="10">
        <v>181.76</v>
      </c>
      <c r="I9849" s="10">
        <v>0</v>
      </c>
      <c r="J9849" s="10">
        <v>33.048000000000002</v>
      </c>
      <c r="K9849" s="10">
        <v>32.4</v>
      </c>
      <c r="L9849" s="10">
        <v>0.64800000000000324</v>
      </c>
      <c r="M9849" s="10">
        <v>33.048000000000002</v>
      </c>
      <c r="N9849" s="10">
        <v>0</v>
      </c>
    </row>
    <row r="9850" spans="1:14" x14ac:dyDescent="0.25">
      <c r="A9850" s="9" t="s">
        <v>1097</v>
      </c>
      <c r="B9850" s="9" t="s">
        <v>25</v>
      </c>
      <c r="C9850" s="9" t="s">
        <v>26</v>
      </c>
      <c r="D9850" s="9" t="s">
        <v>27</v>
      </c>
      <c r="E9850" s="10">
        <v>-2255.7600000000002</v>
      </c>
      <c r="F9850" s="10">
        <v>0</v>
      </c>
      <c r="G9850" s="10">
        <v>-2255.7600000000002</v>
      </c>
      <c r="H9850" s="10">
        <v>0</v>
      </c>
      <c r="I9850" s="10">
        <v>-2255.7600000000002</v>
      </c>
      <c r="J9850" s="10">
        <v>0</v>
      </c>
      <c r="K9850" s="10">
        <v>0</v>
      </c>
      <c r="L9850" s="10">
        <v>0</v>
      </c>
      <c r="M9850" s="10">
        <v>0</v>
      </c>
      <c r="N9850" s="10">
        <v>0</v>
      </c>
    </row>
    <row r="9851" spans="1:14" x14ac:dyDescent="0.25">
      <c r="A9851" s="9" t="s">
        <v>1097</v>
      </c>
      <c r="B9851" s="9" t="s">
        <v>28</v>
      </c>
      <c r="C9851" s="9" t="s">
        <v>29</v>
      </c>
      <c r="D9851" s="9" t="s">
        <v>27</v>
      </c>
      <c r="E9851" s="10">
        <v>0.57999999999999996</v>
      </c>
      <c r="F9851" s="10">
        <v>0</v>
      </c>
      <c r="G9851" s="10">
        <v>0.57999999999999996</v>
      </c>
      <c r="H9851" s="10">
        <v>0.56999999999999995</v>
      </c>
      <c r="I9851" s="10">
        <v>1.0000000000000009E-2</v>
      </c>
      <c r="J9851" s="10">
        <v>0</v>
      </c>
      <c r="K9851" s="10">
        <v>0</v>
      </c>
      <c r="L9851" s="10">
        <v>0</v>
      </c>
      <c r="M9851" s="10">
        <v>0</v>
      </c>
      <c r="N9851" s="10">
        <v>0</v>
      </c>
    </row>
    <row r="9852" spans="1:14" x14ac:dyDescent="0.25">
      <c r="A9852" s="9" t="s">
        <v>1097</v>
      </c>
      <c r="B9852" s="9" t="s">
        <v>30</v>
      </c>
      <c r="C9852" s="9" t="s">
        <v>29</v>
      </c>
      <c r="D9852" s="9" t="s">
        <v>27</v>
      </c>
      <c r="E9852" s="10">
        <v>13.48</v>
      </c>
      <c r="F9852" s="10">
        <v>0</v>
      </c>
      <c r="G9852" s="10">
        <v>13.48</v>
      </c>
      <c r="H9852" s="10">
        <v>13.32</v>
      </c>
      <c r="I9852" s="10">
        <v>0.16000000000000014</v>
      </c>
      <c r="J9852" s="10">
        <v>0</v>
      </c>
      <c r="K9852" s="10">
        <v>0</v>
      </c>
      <c r="L9852" s="10">
        <v>0</v>
      </c>
      <c r="M9852" s="10">
        <v>0</v>
      </c>
      <c r="N9852" s="10">
        <v>0</v>
      </c>
    </row>
    <row r="9853" spans="1:14" x14ac:dyDescent="0.25">
      <c r="A9853" s="9" t="s">
        <v>1097</v>
      </c>
      <c r="B9853" s="9" t="s">
        <v>31</v>
      </c>
      <c r="C9853" s="9" t="s">
        <v>29</v>
      </c>
      <c r="D9853" s="9" t="s">
        <v>27</v>
      </c>
      <c r="E9853" s="10">
        <v>90.48</v>
      </c>
      <c r="F9853" s="10">
        <v>0</v>
      </c>
      <c r="G9853" s="10">
        <v>90.48</v>
      </c>
      <c r="H9853" s="10">
        <v>89.42</v>
      </c>
      <c r="I9853" s="10">
        <v>1.0600000000000023</v>
      </c>
      <c r="J9853" s="10">
        <v>0</v>
      </c>
      <c r="K9853" s="10">
        <v>0</v>
      </c>
      <c r="L9853" s="10">
        <v>0</v>
      </c>
      <c r="M9853" s="10">
        <v>0</v>
      </c>
      <c r="N9853" s="10">
        <v>0</v>
      </c>
    </row>
    <row r="9854" spans="1:14" x14ac:dyDescent="0.25">
      <c r="A9854" s="9" t="s">
        <v>1097</v>
      </c>
      <c r="B9854" s="9" t="s">
        <v>32</v>
      </c>
      <c r="C9854" s="9" t="s">
        <v>33</v>
      </c>
      <c r="D9854" s="9" t="s">
        <v>27</v>
      </c>
      <c r="E9854" s="10">
        <v>264.51</v>
      </c>
      <c r="F9854" s="10">
        <v>0</v>
      </c>
      <c r="G9854" s="10">
        <v>264.51</v>
      </c>
      <c r="H9854" s="10">
        <v>211.96</v>
      </c>
      <c r="I9854" s="10">
        <v>52.549999999999983</v>
      </c>
      <c r="J9854" s="10">
        <v>0.75</v>
      </c>
      <c r="K9854" s="10">
        <v>0</v>
      </c>
      <c r="L9854" s="10">
        <v>0.75</v>
      </c>
      <c r="M9854" s="10">
        <v>0.60099999999999998</v>
      </c>
      <c r="N9854" s="10">
        <v>0.14900000000000002</v>
      </c>
    </row>
    <row r="9855" spans="1:14" x14ac:dyDescent="0.25">
      <c r="A9855" s="9" t="s">
        <v>1097</v>
      </c>
      <c r="B9855" s="9" t="s">
        <v>34</v>
      </c>
      <c r="C9855" s="9" t="s">
        <v>33</v>
      </c>
      <c r="D9855" s="9" t="s">
        <v>27</v>
      </c>
      <c r="E9855" s="10">
        <v>909.28</v>
      </c>
      <c r="F9855" s="10">
        <v>0</v>
      </c>
      <c r="G9855" s="10">
        <v>909.28</v>
      </c>
      <c r="H9855" s="10">
        <v>728.63</v>
      </c>
      <c r="I9855" s="10">
        <v>180.64999999999998</v>
      </c>
      <c r="J9855" s="10">
        <v>0.75</v>
      </c>
      <c r="K9855" s="10">
        <v>0</v>
      </c>
      <c r="L9855" s="10">
        <v>0.75</v>
      </c>
      <c r="M9855" s="10">
        <v>0.60099999999999998</v>
      </c>
      <c r="N9855" s="10">
        <v>0.14900000000000002</v>
      </c>
    </row>
    <row r="9856" spans="1:14" x14ac:dyDescent="0.25">
      <c r="A9856" s="9" t="s">
        <v>1097</v>
      </c>
      <c r="B9856" s="9" t="s">
        <v>35</v>
      </c>
      <c r="C9856" s="9" t="s">
        <v>33</v>
      </c>
      <c r="D9856" s="9" t="s">
        <v>27</v>
      </c>
      <c r="E9856" s="10">
        <v>983.78</v>
      </c>
      <c r="F9856" s="10">
        <v>0</v>
      </c>
      <c r="G9856" s="10">
        <v>983.78</v>
      </c>
      <c r="H9856" s="10">
        <v>788.34</v>
      </c>
      <c r="I9856" s="10">
        <v>195.43999999999994</v>
      </c>
      <c r="J9856" s="10">
        <v>15.75</v>
      </c>
      <c r="K9856" s="10">
        <v>0</v>
      </c>
      <c r="L9856" s="10">
        <v>15.75</v>
      </c>
      <c r="M9856" s="10">
        <v>12.621</v>
      </c>
      <c r="N9856" s="10">
        <v>3.1289999999999996</v>
      </c>
    </row>
    <row r="9857" spans="1:14" x14ac:dyDescent="0.25">
      <c r="A9857" s="9" t="s">
        <v>1097</v>
      </c>
      <c r="B9857" s="9" t="s">
        <v>36</v>
      </c>
      <c r="C9857" s="9" t="s">
        <v>29</v>
      </c>
      <c r="D9857" s="9" t="s">
        <v>27</v>
      </c>
      <c r="E9857" s="10">
        <v>1013.65</v>
      </c>
      <c r="F9857" s="10">
        <v>0</v>
      </c>
      <c r="G9857" s="10">
        <v>1013.65</v>
      </c>
      <c r="H9857" s="10">
        <v>1001.86</v>
      </c>
      <c r="I9857" s="10">
        <v>11.789999999999964</v>
      </c>
      <c r="J9857" s="10">
        <v>0</v>
      </c>
      <c r="K9857" s="10">
        <v>0</v>
      </c>
      <c r="L9857" s="10">
        <v>0</v>
      </c>
      <c r="M9857" s="10">
        <v>0</v>
      </c>
      <c r="N9857" s="10">
        <v>0</v>
      </c>
    </row>
    <row r="9858" spans="1:14" x14ac:dyDescent="0.25">
      <c r="A9858" s="9" t="s">
        <v>1097</v>
      </c>
      <c r="B9858" s="9" t="s">
        <v>37</v>
      </c>
      <c r="C9858" s="9" t="s">
        <v>29</v>
      </c>
      <c r="D9858" s="9" t="s">
        <v>27</v>
      </c>
      <c r="E9858" s="10">
        <v>2344.0700000000002</v>
      </c>
      <c r="F9858" s="10">
        <v>0</v>
      </c>
      <c r="G9858" s="10">
        <v>2344.0700000000002</v>
      </c>
      <c r="H9858" s="10">
        <v>2316.8200000000002</v>
      </c>
      <c r="I9858" s="10">
        <v>27.25</v>
      </c>
      <c r="J9858" s="10">
        <v>0</v>
      </c>
      <c r="K9858" s="10">
        <v>0</v>
      </c>
      <c r="L9858" s="10">
        <v>0</v>
      </c>
      <c r="M9858" s="10">
        <v>0</v>
      </c>
      <c r="N9858" s="10">
        <v>0</v>
      </c>
    </row>
    <row r="9859" spans="1:14" x14ac:dyDescent="0.25">
      <c r="A9859" s="9" t="s">
        <v>1097</v>
      </c>
      <c r="B9859" s="9" t="s">
        <v>1098</v>
      </c>
      <c r="C9859" s="9" t="s">
        <v>39</v>
      </c>
      <c r="D9859" s="9" t="s">
        <v>40</v>
      </c>
      <c r="E9859" s="10">
        <v>-56290.8</v>
      </c>
      <c r="F9859" s="10">
        <v>0</v>
      </c>
      <c r="G9859" s="10">
        <v>-56290.8</v>
      </c>
      <c r="H9859" s="10">
        <v>-56290.81</v>
      </c>
      <c r="I9859" s="10">
        <v>9.9999999947613105E-3</v>
      </c>
      <c r="J9859" s="10">
        <v>-601</v>
      </c>
      <c r="K9859" s="10">
        <v>0</v>
      </c>
      <c r="L9859" s="10">
        <v>-601</v>
      </c>
      <c r="M9859" s="10">
        <v>-601</v>
      </c>
      <c r="N9859" s="10">
        <v>0</v>
      </c>
    </row>
    <row r="9860" spans="1:14" x14ac:dyDescent="0.25">
      <c r="A9860" s="9" t="s">
        <v>1097</v>
      </c>
      <c r="B9860" s="9" t="s">
        <v>92</v>
      </c>
      <c r="C9860" s="9" t="s">
        <v>42</v>
      </c>
      <c r="D9860" s="9" t="s">
        <v>43</v>
      </c>
      <c r="E9860" s="10">
        <v>70.650000000000006</v>
      </c>
      <c r="F9860" s="10">
        <v>0</v>
      </c>
      <c r="G9860" s="10">
        <v>70.650000000000006</v>
      </c>
      <c r="H9860" s="10">
        <v>0</v>
      </c>
      <c r="I9860" s="10">
        <v>70.650000000000006</v>
      </c>
      <c r="J9860" s="10">
        <v>830</v>
      </c>
      <c r="K9860" s="10">
        <v>0</v>
      </c>
      <c r="L9860" s="10">
        <v>830</v>
      </c>
      <c r="M9860" s="10">
        <v>0</v>
      </c>
      <c r="N9860" s="10">
        <v>830</v>
      </c>
    </row>
    <row r="9861" spans="1:14" x14ac:dyDescent="0.25">
      <c r="A9861" s="9" t="s">
        <v>1097</v>
      </c>
      <c r="B9861" s="9" t="s">
        <v>375</v>
      </c>
      <c r="C9861" s="9" t="s">
        <v>42</v>
      </c>
      <c r="D9861" s="9" t="s">
        <v>43</v>
      </c>
      <c r="E9861" s="10">
        <v>223.18</v>
      </c>
      <c r="F9861" s="10">
        <v>217.51724137931035</v>
      </c>
      <c r="G9861" s="10">
        <v>5.6627586206896581</v>
      </c>
      <c r="H9861" s="10">
        <v>220.78</v>
      </c>
      <c r="I9861" s="10">
        <v>2.4000000000000057</v>
      </c>
      <c r="J9861" s="10">
        <v>3700</v>
      </c>
      <c r="K9861" s="10">
        <v>3606</v>
      </c>
      <c r="L9861" s="10">
        <v>94</v>
      </c>
      <c r="M9861" s="10">
        <v>3660.09</v>
      </c>
      <c r="N9861" s="10">
        <v>39.909999999999854</v>
      </c>
    </row>
    <row r="9862" spans="1:14" x14ac:dyDescent="0.25">
      <c r="A9862" s="9" t="s">
        <v>1097</v>
      </c>
      <c r="B9862" s="9" t="s">
        <v>94</v>
      </c>
      <c r="C9862" s="9" t="s">
        <v>42</v>
      </c>
      <c r="D9862" s="9" t="s">
        <v>43</v>
      </c>
      <c r="E9862" s="10">
        <v>298.48</v>
      </c>
      <c r="F9862" s="10">
        <v>297.49253731343282</v>
      </c>
      <c r="G9862" s="10">
        <v>0.98746268656719849</v>
      </c>
      <c r="H9862" s="10">
        <v>298.98</v>
      </c>
      <c r="I9862" s="10">
        <v>-0.5</v>
      </c>
      <c r="J9862" s="10">
        <v>603</v>
      </c>
      <c r="K9862" s="10">
        <v>601</v>
      </c>
      <c r="L9862" s="10">
        <v>2</v>
      </c>
      <c r="M9862" s="10">
        <v>604.005</v>
      </c>
      <c r="N9862" s="10">
        <v>-1.0049999999999955</v>
      </c>
    </row>
    <row r="9863" spans="1:14" x14ac:dyDescent="0.25">
      <c r="A9863" s="9" t="s">
        <v>1097</v>
      </c>
      <c r="B9863" s="9" t="s">
        <v>376</v>
      </c>
      <c r="C9863" s="9" t="s">
        <v>42</v>
      </c>
      <c r="D9863" s="9" t="s">
        <v>43</v>
      </c>
      <c r="E9863" s="10">
        <v>863.65</v>
      </c>
      <c r="F9863" s="10">
        <v>841.71428571428567</v>
      </c>
      <c r="G9863" s="10">
        <v>21.935714285714312</v>
      </c>
      <c r="H9863" s="10">
        <v>854.34</v>
      </c>
      <c r="I9863" s="10">
        <v>9.3099999999999454</v>
      </c>
      <c r="J9863" s="10">
        <v>3700</v>
      </c>
      <c r="K9863" s="10">
        <v>3606</v>
      </c>
      <c r="L9863" s="10">
        <v>94</v>
      </c>
      <c r="M9863" s="10">
        <v>3660.09</v>
      </c>
      <c r="N9863" s="10">
        <v>39.909999999999854</v>
      </c>
    </row>
    <row r="9864" spans="1:14" x14ac:dyDescent="0.25">
      <c r="A9864" s="9" t="s">
        <v>1097</v>
      </c>
      <c r="B9864" s="9" t="s">
        <v>500</v>
      </c>
      <c r="C9864" s="9" t="s">
        <v>42</v>
      </c>
      <c r="D9864" s="9" t="s">
        <v>43</v>
      </c>
      <c r="E9864" s="10">
        <v>1115.29</v>
      </c>
      <c r="F9864" s="10">
        <v>1086.9556650246304</v>
      </c>
      <c r="G9864" s="10">
        <v>28.334334975369529</v>
      </c>
      <c r="H9864" s="10">
        <v>1103.26</v>
      </c>
      <c r="I9864" s="10">
        <v>12.029999999999973</v>
      </c>
      <c r="J9864" s="10">
        <v>3700</v>
      </c>
      <c r="K9864" s="10">
        <v>3606</v>
      </c>
      <c r="L9864" s="10">
        <v>94</v>
      </c>
      <c r="M9864" s="10">
        <v>3660.09</v>
      </c>
      <c r="N9864" s="10">
        <v>39.909999999999854</v>
      </c>
    </row>
    <row r="9865" spans="1:14" x14ac:dyDescent="0.25">
      <c r="A9865" s="9" t="s">
        <v>1097</v>
      </c>
      <c r="B9865" s="9" t="s">
        <v>47</v>
      </c>
      <c r="C9865" s="9" t="s">
        <v>42</v>
      </c>
      <c r="D9865" s="9" t="s">
        <v>43</v>
      </c>
      <c r="E9865" s="10">
        <v>1726.54</v>
      </c>
      <c r="F9865" s="10">
        <v>1695.5098039215686</v>
      </c>
      <c r="G9865" s="10">
        <v>31.030196078431345</v>
      </c>
      <c r="H9865" s="10">
        <v>1729.42</v>
      </c>
      <c r="I9865" s="10">
        <v>-2.8800000000001091</v>
      </c>
      <c r="J9865" s="10">
        <v>3672</v>
      </c>
      <c r="K9865" s="10">
        <v>3606</v>
      </c>
      <c r="L9865" s="10">
        <v>66</v>
      </c>
      <c r="M9865" s="10">
        <v>3678.12</v>
      </c>
      <c r="N9865" s="10">
        <v>-6.1199999999998909</v>
      </c>
    </row>
    <row r="9866" spans="1:14" x14ac:dyDescent="0.25">
      <c r="A9866" s="9" t="s">
        <v>1097</v>
      </c>
      <c r="B9866" s="9" t="s">
        <v>272</v>
      </c>
      <c r="C9866" s="9" t="s">
        <v>42</v>
      </c>
      <c r="D9866" s="9" t="s">
        <v>43</v>
      </c>
      <c r="E9866" s="10">
        <v>3669.93</v>
      </c>
      <c r="F9866" s="10">
        <v>2940.8177339901476</v>
      </c>
      <c r="G9866" s="10">
        <v>729.11226600985219</v>
      </c>
      <c r="H9866" s="10">
        <v>2984.93</v>
      </c>
      <c r="I9866" s="10">
        <v>685</v>
      </c>
      <c r="J9866" s="10">
        <v>4500</v>
      </c>
      <c r="K9866" s="10">
        <v>3606</v>
      </c>
      <c r="L9866" s="10">
        <v>894</v>
      </c>
      <c r="M9866" s="10">
        <v>3660.09</v>
      </c>
      <c r="N9866" s="10">
        <v>839.90999999999985</v>
      </c>
    </row>
    <row r="9867" spans="1:14" x14ac:dyDescent="0.25">
      <c r="A9867" s="9" t="s">
        <v>1097</v>
      </c>
      <c r="B9867" s="9" t="s">
        <v>50</v>
      </c>
      <c r="C9867" s="9" t="s">
        <v>42</v>
      </c>
      <c r="D9867" s="9" t="s">
        <v>43</v>
      </c>
      <c r="E9867" s="10">
        <v>4811.9399999999996</v>
      </c>
      <c r="F9867" s="10">
        <v>4795.980099502488</v>
      </c>
      <c r="G9867" s="10">
        <v>15.959900497511626</v>
      </c>
      <c r="H9867" s="10">
        <v>4819.96</v>
      </c>
      <c r="I9867" s="10">
        <v>-8.0200000000004366</v>
      </c>
      <c r="J9867" s="10">
        <v>3618</v>
      </c>
      <c r="K9867" s="10">
        <v>3606</v>
      </c>
      <c r="L9867" s="10">
        <v>12</v>
      </c>
      <c r="M9867" s="10">
        <v>3624.03</v>
      </c>
      <c r="N9867" s="10">
        <v>-6.0300000000002001</v>
      </c>
    </row>
    <row r="9868" spans="1:14" x14ac:dyDescent="0.25">
      <c r="A9868" s="9" t="s">
        <v>1097</v>
      </c>
      <c r="B9868" s="9" t="s">
        <v>642</v>
      </c>
      <c r="C9868" s="9" t="s">
        <v>42</v>
      </c>
      <c r="D9868" s="9" t="s">
        <v>43</v>
      </c>
      <c r="E9868" s="10">
        <v>5183.3999999999996</v>
      </c>
      <c r="F9868" s="10">
        <v>4898.1477832512319</v>
      </c>
      <c r="G9868" s="10">
        <v>285.25221674876775</v>
      </c>
      <c r="H9868" s="10">
        <v>4971.62</v>
      </c>
      <c r="I9868" s="10">
        <v>211.77999999999975</v>
      </c>
      <c r="J9868" s="10">
        <v>636</v>
      </c>
      <c r="K9868" s="10">
        <v>601</v>
      </c>
      <c r="L9868" s="10">
        <v>35</v>
      </c>
      <c r="M9868" s="10">
        <v>610.01499999999999</v>
      </c>
      <c r="N9868" s="10">
        <v>25.985000000000014</v>
      </c>
    </row>
    <row r="9869" spans="1:14" x14ac:dyDescent="0.25">
      <c r="A9869" s="9" t="s">
        <v>1097</v>
      </c>
      <c r="B9869" s="9" t="s">
        <v>103</v>
      </c>
      <c r="C9869" s="9" t="s">
        <v>42</v>
      </c>
      <c r="D9869" s="9" t="s">
        <v>43</v>
      </c>
      <c r="E9869" s="10">
        <v>17392.52</v>
      </c>
      <c r="F9869" s="10">
        <v>17249.009900990099</v>
      </c>
      <c r="G9869" s="10">
        <v>143.51009900990175</v>
      </c>
      <c r="H9869" s="10">
        <v>17421.5</v>
      </c>
      <c r="I9869" s="10">
        <v>-28.979999999999563</v>
      </c>
      <c r="J9869" s="10">
        <v>3636</v>
      </c>
      <c r="K9869" s="10">
        <v>3606</v>
      </c>
      <c r="L9869" s="10">
        <v>30</v>
      </c>
      <c r="M9869" s="10">
        <v>3642.06</v>
      </c>
      <c r="N9869" s="10">
        <v>-6.0599999999999454</v>
      </c>
    </row>
    <row r="9870" spans="1:14" x14ac:dyDescent="0.25">
      <c r="A9870" s="9" t="s">
        <v>1097</v>
      </c>
      <c r="B9870" s="9" t="s">
        <v>379</v>
      </c>
      <c r="C9870" s="9" t="s">
        <v>42</v>
      </c>
      <c r="D9870" s="9" t="s">
        <v>53</v>
      </c>
      <c r="E9870" s="10">
        <v>17389.080000000002</v>
      </c>
      <c r="F9870" s="10">
        <v>16470.676616915422</v>
      </c>
      <c r="G9870" s="10">
        <v>918.40338308458013</v>
      </c>
      <c r="H9870" s="10">
        <v>16553.03</v>
      </c>
      <c r="I9870" s="10">
        <v>836.05000000000291</v>
      </c>
      <c r="J9870" s="10">
        <v>2750</v>
      </c>
      <c r="K9870" s="10">
        <v>2704.5004975124375</v>
      </c>
      <c r="L9870" s="10">
        <v>45.499502487562495</v>
      </c>
      <c r="M9870" s="10">
        <v>2718.0230000000001</v>
      </c>
      <c r="N9870" s="10">
        <v>31.976999999999862</v>
      </c>
    </row>
    <row r="9871" spans="1:14" x14ac:dyDescent="0.25">
      <c r="A9871" s="9" t="s">
        <v>1097</v>
      </c>
      <c r="B9871" s="9" t="s">
        <v>54</v>
      </c>
      <c r="C9871" s="9" t="s">
        <v>42</v>
      </c>
      <c r="D9871" s="9" t="s">
        <v>55</v>
      </c>
      <c r="E9871" s="10">
        <v>182.07</v>
      </c>
      <c r="F9871" s="10">
        <v>178.5</v>
      </c>
      <c r="G9871" s="10">
        <v>3.5699999999999932</v>
      </c>
      <c r="H9871" s="10">
        <v>182.07</v>
      </c>
      <c r="I9871" s="10">
        <v>0</v>
      </c>
      <c r="J9871" s="10">
        <v>33.103000000000002</v>
      </c>
      <c r="K9871" s="10">
        <v>32.45392156862745</v>
      </c>
      <c r="L9871" s="10">
        <v>0.64907843137255128</v>
      </c>
      <c r="M9871" s="10">
        <v>33.103000000000002</v>
      </c>
      <c r="N9871" s="10">
        <v>0</v>
      </c>
    </row>
    <row r="9872" spans="1:14" x14ac:dyDescent="0.25">
      <c r="A9872" s="9" t="s">
        <v>1099</v>
      </c>
      <c r="B9872" s="9" t="s">
        <v>25</v>
      </c>
      <c r="C9872" s="9" t="s">
        <v>26</v>
      </c>
      <c r="D9872" s="9" t="s">
        <v>27</v>
      </c>
      <c r="E9872" s="10">
        <v>-829.43</v>
      </c>
      <c r="F9872" s="10">
        <v>0</v>
      </c>
      <c r="G9872" s="10">
        <v>-829.43</v>
      </c>
      <c r="H9872" s="10">
        <v>0</v>
      </c>
      <c r="I9872" s="10">
        <v>-829.43</v>
      </c>
      <c r="J9872" s="10">
        <v>0</v>
      </c>
      <c r="K9872" s="10">
        <v>0</v>
      </c>
      <c r="L9872" s="10">
        <v>0</v>
      </c>
      <c r="M9872" s="10">
        <v>0</v>
      </c>
      <c r="N9872" s="10">
        <v>0</v>
      </c>
    </row>
    <row r="9873" spans="1:14" x14ac:dyDescent="0.25">
      <c r="A9873" s="9" t="s">
        <v>1099</v>
      </c>
      <c r="B9873" s="9" t="s">
        <v>28</v>
      </c>
      <c r="C9873" s="9" t="s">
        <v>29</v>
      </c>
      <c r="D9873" s="9" t="s">
        <v>27</v>
      </c>
      <c r="E9873" s="10">
        <v>0.57999999999999996</v>
      </c>
      <c r="F9873" s="10">
        <v>0</v>
      </c>
      <c r="G9873" s="10">
        <v>0.57999999999999996</v>
      </c>
      <c r="H9873" s="10">
        <v>0.56999999999999995</v>
      </c>
      <c r="I9873" s="10">
        <v>1.0000000000000009E-2</v>
      </c>
      <c r="J9873" s="10">
        <v>0</v>
      </c>
      <c r="K9873" s="10">
        <v>0</v>
      </c>
      <c r="L9873" s="10">
        <v>0</v>
      </c>
      <c r="M9873" s="10">
        <v>0</v>
      </c>
      <c r="N9873" s="10">
        <v>0</v>
      </c>
    </row>
    <row r="9874" spans="1:14" x14ac:dyDescent="0.25">
      <c r="A9874" s="9" t="s">
        <v>1099</v>
      </c>
      <c r="B9874" s="9" t="s">
        <v>30</v>
      </c>
      <c r="C9874" s="9" t="s">
        <v>29</v>
      </c>
      <c r="D9874" s="9" t="s">
        <v>27</v>
      </c>
      <c r="E9874" s="10">
        <v>13.48</v>
      </c>
      <c r="F9874" s="10">
        <v>0</v>
      </c>
      <c r="G9874" s="10">
        <v>13.48</v>
      </c>
      <c r="H9874" s="10">
        <v>13.38</v>
      </c>
      <c r="I9874" s="10">
        <v>9.9999999999999645E-2</v>
      </c>
      <c r="J9874" s="10">
        <v>0</v>
      </c>
      <c r="K9874" s="10">
        <v>0</v>
      </c>
      <c r="L9874" s="10">
        <v>0</v>
      </c>
      <c r="M9874" s="10">
        <v>0</v>
      </c>
      <c r="N9874" s="10">
        <v>0</v>
      </c>
    </row>
    <row r="9875" spans="1:14" x14ac:dyDescent="0.25">
      <c r="A9875" s="9" t="s">
        <v>1099</v>
      </c>
      <c r="B9875" s="9" t="s">
        <v>31</v>
      </c>
      <c r="C9875" s="9" t="s">
        <v>29</v>
      </c>
      <c r="D9875" s="9" t="s">
        <v>27</v>
      </c>
      <c r="E9875" s="10">
        <v>90.48</v>
      </c>
      <c r="F9875" s="10">
        <v>0</v>
      </c>
      <c r="G9875" s="10">
        <v>90.48</v>
      </c>
      <c r="H9875" s="10">
        <v>89.87</v>
      </c>
      <c r="I9875" s="10">
        <v>0.60999999999999943</v>
      </c>
      <c r="J9875" s="10">
        <v>0</v>
      </c>
      <c r="K9875" s="10">
        <v>0</v>
      </c>
      <c r="L9875" s="10">
        <v>0</v>
      </c>
      <c r="M9875" s="10">
        <v>0</v>
      </c>
      <c r="N9875" s="10">
        <v>0</v>
      </c>
    </row>
    <row r="9876" spans="1:14" x14ac:dyDescent="0.25">
      <c r="A9876" s="9" t="s">
        <v>1099</v>
      </c>
      <c r="B9876" s="9" t="s">
        <v>32</v>
      </c>
      <c r="C9876" s="9" t="s">
        <v>33</v>
      </c>
      <c r="D9876" s="9" t="s">
        <v>27</v>
      </c>
      <c r="E9876" s="10">
        <v>116.39</v>
      </c>
      <c r="F9876" s="10">
        <v>0</v>
      </c>
      <c r="G9876" s="10">
        <v>116.39</v>
      </c>
      <c r="H9876" s="10">
        <v>211.96</v>
      </c>
      <c r="I9876" s="10">
        <v>-95.570000000000007</v>
      </c>
      <c r="J9876" s="10">
        <v>0.33</v>
      </c>
      <c r="K9876" s="10">
        <v>0</v>
      </c>
      <c r="L9876" s="10">
        <v>0.33</v>
      </c>
      <c r="M9876" s="10">
        <v>0.60099999999999998</v>
      </c>
      <c r="N9876" s="10">
        <v>-0.27099999999999996</v>
      </c>
    </row>
    <row r="9877" spans="1:14" x14ac:dyDescent="0.25">
      <c r="A9877" s="9" t="s">
        <v>1099</v>
      </c>
      <c r="B9877" s="9" t="s">
        <v>34</v>
      </c>
      <c r="C9877" s="9" t="s">
        <v>33</v>
      </c>
      <c r="D9877" s="9" t="s">
        <v>27</v>
      </c>
      <c r="E9877" s="10">
        <v>400.08</v>
      </c>
      <c r="F9877" s="10">
        <v>0</v>
      </c>
      <c r="G9877" s="10">
        <v>400.08</v>
      </c>
      <c r="H9877" s="10">
        <v>728.63</v>
      </c>
      <c r="I9877" s="10">
        <v>-328.55</v>
      </c>
      <c r="J9877" s="10">
        <v>0.33</v>
      </c>
      <c r="K9877" s="10">
        <v>0</v>
      </c>
      <c r="L9877" s="10">
        <v>0.33</v>
      </c>
      <c r="M9877" s="10">
        <v>0.60099999999999998</v>
      </c>
      <c r="N9877" s="10">
        <v>-0.27099999999999996</v>
      </c>
    </row>
    <row r="9878" spans="1:14" x14ac:dyDescent="0.25">
      <c r="A9878" s="9" t="s">
        <v>1099</v>
      </c>
      <c r="B9878" s="9" t="s">
        <v>35</v>
      </c>
      <c r="C9878" s="9" t="s">
        <v>33</v>
      </c>
      <c r="D9878" s="9" t="s">
        <v>27</v>
      </c>
      <c r="E9878" s="10">
        <v>432.86</v>
      </c>
      <c r="F9878" s="10">
        <v>0</v>
      </c>
      <c r="G9878" s="10">
        <v>432.86</v>
      </c>
      <c r="H9878" s="10">
        <v>788.34</v>
      </c>
      <c r="I9878" s="10">
        <v>-355.48</v>
      </c>
      <c r="J9878" s="10">
        <v>6.93</v>
      </c>
      <c r="K9878" s="10">
        <v>0</v>
      </c>
      <c r="L9878" s="10">
        <v>6.93</v>
      </c>
      <c r="M9878" s="10">
        <v>12.621</v>
      </c>
      <c r="N9878" s="10">
        <v>-5.6910000000000007</v>
      </c>
    </row>
    <row r="9879" spans="1:14" x14ac:dyDescent="0.25">
      <c r="A9879" s="9" t="s">
        <v>1099</v>
      </c>
      <c r="B9879" s="9" t="s">
        <v>36</v>
      </c>
      <c r="C9879" s="9" t="s">
        <v>29</v>
      </c>
      <c r="D9879" s="9" t="s">
        <v>27</v>
      </c>
      <c r="E9879" s="10">
        <v>1013.65</v>
      </c>
      <c r="F9879" s="10">
        <v>0</v>
      </c>
      <c r="G9879" s="10">
        <v>1013.65</v>
      </c>
      <c r="H9879" s="10">
        <v>1006.85</v>
      </c>
      <c r="I9879" s="10">
        <v>6.7999999999999545</v>
      </c>
      <c r="J9879" s="10">
        <v>0</v>
      </c>
      <c r="K9879" s="10">
        <v>0</v>
      </c>
      <c r="L9879" s="10">
        <v>0</v>
      </c>
      <c r="M9879" s="10">
        <v>0</v>
      </c>
      <c r="N9879" s="10">
        <v>0</v>
      </c>
    </row>
    <row r="9880" spans="1:14" x14ac:dyDescent="0.25">
      <c r="A9880" s="9" t="s">
        <v>1099</v>
      </c>
      <c r="B9880" s="9" t="s">
        <v>37</v>
      </c>
      <c r="C9880" s="9" t="s">
        <v>29</v>
      </c>
      <c r="D9880" s="9" t="s">
        <v>27</v>
      </c>
      <c r="E9880" s="10">
        <v>2344.0700000000002</v>
      </c>
      <c r="F9880" s="10">
        <v>0</v>
      </c>
      <c r="G9880" s="10">
        <v>2344.0700000000002</v>
      </c>
      <c r="H9880" s="10">
        <v>2328.34</v>
      </c>
      <c r="I9880" s="10">
        <v>15.730000000000018</v>
      </c>
      <c r="J9880" s="10">
        <v>0</v>
      </c>
      <c r="K9880" s="10">
        <v>0</v>
      </c>
      <c r="L9880" s="10">
        <v>0</v>
      </c>
      <c r="M9880" s="10">
        <v>0</v>
      </c>
      <c r="N9880" s="10">
        <v>0</v>
      </c>
    </row>
    <row r="9881" spans="1:14" x14ac:dyDescent="0.25">
      <c r="A9881" s="9" t="s">
        <v>1099</v>
      </c>
      <c r="B9881" s="9" t="s">
        <v>1100</v>
      </c>
      <c r="C9881" s="9" t="s">
        <v>39</v>
      </c>
      <c r="D9881" s="9" t="s">
        <v>40</v>
      </c>
      <c r="E9881" s="10">
        <v>-59111.66</v>
      </c>
      <c r="F9881" s="10">
        <v>0</v>
      </c>
      <c r="G9881" s="10">
        <v>-59111.66</v>
      </c>
      <c r="H9881" s="10">
        <v>-59111.68</v>
      </c>
      <c r="I9881" s="10">
        <v>1.9999999996798579E-2</v>
      </c>
      <c r="J9881" s="10">
        <v>-601</v>
      </c>
      <c r="K9881" s="10">
        <v>0</v>
      </c>
      <c r="L9881" s="10">
        <v>-601</v>
      </c>
      <c r="M9881" s="10">
        <v>-601</v>
      </c>
      <c r="N9881" s="10">
        <v>0</v>
      </c>
    </row>
    <row r="9882" spans="1:14" x14ac:dyDescent="0.25">
      <c r="A9882" s="9" t="s">
        <v>1099</v>
      </c>
      <c r="B9882" s="9" t="s">
        <v>92</v>
      </c>
      <c r="C9882" s="9" t="s">
        <v>42</v>
      </c>
      <c r="D9882" s="9" t="s">
        <v>43</v>
      </c>
      <c r="E9882" s="10">
        <v>68.099999999999994</v>
      </c>
      <c r="F9882" s="10">
        <v>51.158415841584159</v>
      </c>
      <c r="G9882" s="10">
        <v>16.941584158415836</v>
      </c>
      <c r="H9882" s="10">
        <v>51.67</v>
      </c>
      <c r="I9882" s="10">
        <v>16.429999999999993</v>
      </c>
      <c r="J9882" s="10">
        <v>800</v>
      </c>
      <c r="K9882" s="10">
        <v>601</v>
      </c>
      <c r="L9882" s="10">
        <v>199</v>
      </c>
      <c r="M9882" s="10">
        <v>607.01</v>
      </c>
      <c r="N9882" s="10">
        <v>192.99</v>
      </c>
    </row>
    <row r="9883" spans="1:14" x14ac:dyDescent="0.25">
      <c r="A9883" s="9" t="s">
        <v>1099</v>
      </c>
      <c r="B9883" s="9" t="s">
        <v>41</v>
      </c>
      <c r="C9883" s="9" t="s">
        <v>42</v>
      </c>
      <c r="D9883" s="9" t="s">
        <v>43</v>
      </c>
      <c r="E9883" s="10">
        <v>223.18</v>
      </c>
      <c r="F9883" s="10">
        <v>217.51724137931035</v>
      </c>
      <c r="G9883" s="10">
        <v>5.6627586206896581</v>
      </c>
      <c r="H9883" s="10">
        <v>220.78</v>
      </c>
      <c r="I9883" s="10">
        <v>2.4000000000000057</v>
      </c>
      <c r="J9883" s="10">
        <v>3700</v>
      </c>
      <c r="K9883" s="10">
        <v>3606</v>
      </c>
      <c r="L9883" s="10">
        <v>94</v>
      </c>
      <c r="M9883" s="10">
        <v>3660.09</v>
      </c>
      <c r="N9883" s="10">
        <v>39.909999999999854</v>
      </c>
    </row>
    <row r="9884" spans="1:14" x14ac:dyDescent="0.25">
      <c r="A9884" s="9" t="s">
        <v>1099</v>
      </c>
      <c r="B9884" s="9" t="s">
        <v>94</v>
      </c>
      <c r="C9884" s="9" t="s">
        <v>42</v>
      </c>
      <c r="D9884" s="9" t="s">
        <v>43</v>
      </c>
      <c r="E9884" s="10">
        <v>298.48</v>
      </c>
      <c r="F9884" s="10">
        <v>297.49253731343282</v>
      </c>
      <c r="G9884" s="10">
        <v>0.98746268656719849</v>
      </c>
      <c r="H9884" s="10">
        <v>298.98</v>
      </c>
      <c r="I9884" s="10">
        <v>-0.5</v>
      </c>
      <c r="J9884" s="10">
        <v>603</v>
      </c>
      <c r="K9884" s="10">
        <v>601</v>
      </c>
      <c r="L9884" s="10">
        <v>2</v>
      </c>
      <c r="M9884" s="10">
        <v>604.005</v>
      </c>
      <c r="N9884" s="10">
        <v>-1.0049999999999955</v>
      </c>
    </row>
    <row r="9885" spans="1:14" x14ac:dyDescent="0.25">
      <c r="A9885" s="9" t="s">
        <v>1099</v>
      </c>
      <c r="B9885" s="9" t="s">
        <v>45</v>
      </c>
      <c r="C9885" s="9" t="s">
        <v>42</v>
      </c>
      <c r="D9885" s="9" t="s">
        <v>43</v>
      </c>
      <c r="E9885" s="10">
        <v>957.37</v>
      </c>
      <c r="F9885" s="10">
        <v>933.05418719211821</v>
      </c>
      <c r="G9885" s="10">
        <v>24.315812807881798</v>
      </c>
      <c r="H9885" s="10">
        <v>947.05</v>
      </c>
      <c r="I9885" s="10">
        <v>10.32000000000005</v>
      </c>
      <c r="J9885" s="10">
        <v>3700</v>
      </c>
      <c r="K9885" s="10">
        <v>3606</v>
      </c>
      <c r="L9885" s="10">
        <v>94</v>
      </c>
      <c r="M9885" s="10">
        <v>3660.09</v>
      </c>
      <c r="N9885" s="10">
        <v>39.909999999999854</v>
      </c>
    </row>
    <row r="9886" spans="1:14" x14ac:dyDescent="0.25">
      <c r="A9886" s="9" t="s">
        <v>1099</v>
      </c>
      <c r="B9886" s="9" t="s">
        <v>46</v>
      </c>
      <c r="C9886" s="9" t="s">
        <v>42</v>
      </c>
      <c r="D9886" s="9" t="s">
        <v>43</v>
      </c>
      <c r="E9886" s="10">
        <v>1157.6600000000001</v>
      </c>
      <c r="F9886" s="10">
        <v>1128.2463054187192</v>
      </c>
      <c r="G9886" s="10">
        <v>29.413694581280879</v>
      </c>
      <c r="H9886" s="10">
        <v>1145.17</v>
      </c>
      <c r="I9886" s="10">
        <v>12.490000000000009</v>
      </c>
      <c r="J9886" s="10">
        <v>3700</v>
      </c>
      <c r="K9886" s="10">
        <v>3606</v>
      </c>
      <c r="L9886" s="10">
        <v>94</v>
      </c>
      <c r="M9886" s="10">
        <v>3660.09</v>
      </c>
      <c r="N9886" s="10">
        <v>39.909999999999854</v>
      </c>
    </row>
    <row r="9887" spans="1:14" x14ac:dyDescent="0.25">
      <c r="A9887" s="9" t="s">
        <v>1099</v>
      </c>
      <c r="B9887" s="9" t="s">
        <v>47</v>
      </c>
      <c r="C9887" s="9" t="s">
        <v>42</v>
      </c>
      <c r="D9887" s="9" t="s">
        <v>43</v>
      </c>
      <c r="E9887" s="10">
        <v>1726.54</v>
      </c>
      <c r="F9887" s="10">
        <v>1695.5098039215686</v>
      </c>
      <c r="G9887" s="10">
        <v>31.030196078431345</v>
      </c>
      <c r="H9887" s="10">
        <v>1729.42</v>
      </c>
      <c r="I9887" s="10">
        <v>-2.8800000000001091</v>
      </c>
      <c r="J9887" s="10">
        <v>3672</v>
      </c>
      <c r="K9887" s="10">
        <v>3606</v>
      </c>
      <c r="L9887" s="10">
        <v>66</v>
      </c>
      <c r="M9887" s="10">
        <v>3678.12</v>
      </c>
      <c r="N9887" s="10">
        <v>-6.1199999999998909</v>
      </c>
    </row>
    <row r="9888" spans="1:14" x14ac:dyDescent="0.25">
      <c r="A9888" s="9" t="s">
        <v>1099</v>
      </c>
      <c r="B9888" s="9" t="s">
        <v>48</v>
      </c>
      <c r="C9888" s="9" t="s">
        <v>42</v>
      </c>
      <c r="D9888" s="9" t="s">
        <v>43</v>
      </c>
      <c r="E9888" s="10">
        <v>3804.07</v>
      </c>
      <c r="F9888" s="10">
        <v>3266.0591133004928</v>
      </c>
      <c r="G9888" s="10">
        <v>538.01088669950741</v>
      </c>
      <c r="H9888" s="10">
        <v>3315.05</v>
      </c>
      <c r="I9888" s="10">
        <v>489.02</v>
      </c>
      <c r="J9888" s="10">
        <v>4200</v>
      </c>
      <c r="K9888" s="10">
        <v>3606</v>
      </c>
      <c r="L9888" s="10">
        <v>594</v>
      </c>
      <c r="M9888" s="10">
        <v>3660.09</v>
      </c>
      <c r="N9888" s="10">
        <v>539.90999999999985</v>
      </c>
    </row>
    <row r="9889" spans="1:14" x14ac:dyDescent="0.25">
      <c r="A9889" s="9" t="s">
        <v>1099</v>
      </c>
      <c r="B9889" s="9" t="s">
        <v>50</v>
      </c>
      <c r="C9889" s="9" t="s">
        <v>42</v>
      </c>
      <c r="D9889" s="9" t="s">
        <v>43</v>
      </c>
      <c r="E9889" s="10">
        <v>4811.9399999999996</v>
      </c>
      <c r="F9889" s="10">
        <v>4795.980099502488</v>
      </c>
      <c r="G9889" s="10">
        <v>15.959900497511626</v>
      </c>
      <c r="H9889" s="10">
        <v>4819.96</v>
      </c>
      <c r="I9889" s="10">
        <v>-8.0200000000004366</v>
      </c>
      <c r="J9889" s="10">
        <v>3618</v>
      </c>
      <c r="K9889" s="10">
        <v>3606</v>
      </c>
      <c r="L9889" s="10">
        <v>12</v>
      </c>
      <c r="M9889" s="10">
        <v>3624.03</v>
      </c>
      <c r="N9889" s="10">
        <v>-6.0300000000002001</v>
      </c>
    </row>
    <row r="9890" spans="1:14" x14ac:dyDescent="0.25">
      <c r="A9890" s="9" t="s">
        <v>1099</v>
      </c>
      <c r="B9890" s="9" t="s">
        <v>95</v>
      </c>
      <c r="C9890" s="9" t="s">
        <v>42</v>
      </c>
      <c r="D9890" s="9" t="s">
        <v>43</v>
      </c>
      <c r="E9890" s="10">
        <v>5365.29</v>
      </c>
      <c r="F9890" s="10">
        <v>5294.8078817733995</v>
      </c>
      <c r="G9890" s="10">
        <v>70.482118226600505</v>
      </c>
      <c r="H9890" s="10">
        <v>5374.23</v>
      </c>
      <c r="I9890" s="10">
        <v>-8.9399999999995998</v>
      </c>
      <c r="J9890" s="10">
        <v>609</v>
      </c>
      <c r="K9890" s="10">
        <v>601</v>
      </c>
      <c r="L9890" s="10">
        <v>8</v>
      </c>
      <c r="M9890" s="10">
        <v>610.01499999999999</v>
      </c>
      <c r="N9890" s="10">
        <v>-1.0149999999999864</v>
      </c>
    </row>
    <row r="9891" spans="1:14" x14ac:dyDescent="0.25">
      <c r="A9891" s="9" t="s">
        <v>1099</v>
      </c>
      <c r="B9891" s="9" t="s">
        <v>51</v>
      </c>
      <c r="C9891" s="9" t="s">
        <v>42</v>
      </c>
      <c r="D9891" s="9" t="s">
        <v>43</v>
      </c>
      <c r="E9891" s="10">
        <v>21429.48</v>
      </c>
      <c r="F9891" s="10">
        <v>19425.524752475249</v>
      </c>
      <c r="G9891" s="10">
        <v>2003.955247524751</v>
      </c>
      <c r="H9891" s="10">
        <v>19619.78</v>
      </c>
      <c r="I9891" s="10">
        <v>1809.7000000000007</v>
      </c>
      <c r="J9891" s="10">
        <v>3978</v>
      </c>
      <c r="K9891" s="10">
        <v>3606</v>
      </c>
      <c r="L9891" s="10">
        <v>372</v>
      </c>
      <c r="M9891" s="10">
        <v>3642.06</v>
      </c>
      <c r="N9891" s="10">
        <v>335.94000000000005</v>
      </c>
    </row>
    <row r="9892" spans="1:14" x14ac:dyDescent="0.25">
      <c r="A9892" s="9" t="s">
        <v>1099</v>
      </c>
      <c r="B9892" s="9" t="s">
        <v>52</v>
      </c>
      <c r="C9892" s="9" t="s">
        <v>42</v>
      </c>
      <c r="D9892" s="9" t="s">
        <v>53</v>
      </c>
      <c r="E9892" s="10">
        <v>15505.32</v>
      </c>
      <c r="F9892" s="10">
        <v>16078.79207920792</v>
      </c>
      <c r="G9892" s="10">
        <v>-573.47207920792061</v>
      </c>
      <c r="H9892" s="10">
        <v>16239.58</v>
      </c>
      <c r="I9892" s="10">
        <v>-734.26000000000022</v>
      </c>
      <c r="J9892" s="10">
        <v>2750</v>
      </c>
      <c r="K9892" s="10">
        <v>2704.5</v>
      </c>
      <c r="L9892" s="10">
        <v>45.5</v>
      </c>
      <c r="M9892" s="10">
        <v>2731.5450000000001</v>
      </c>
      <c r="N9892" s="10">
        <v>18.454999999999927</v>
      </c>
    </row>
    <row r="9893" spans="1:14" x14ac:dyDescent="0.25">
      <c r="A9893" s="9" t="s">
        <v>1099</v>
      </c>
      <c r="B9893" s="9" t="s">
        <v>54</v>
      </c>
      <c r="C9893" s="9" t="s">
        <v>42</v>
      </c>
      <c r="D9893" s="9" t="s">
        <v>55</v>
      </c>
      <c r="E9893" s="10">
        <v>182.07</v>
      </c>
      <c r="F9893" s="10">
        <v>178.5</v>
      </c>
      <c r="G9893" s="10">
        <v>3.5699999999999932</v>
      </c>
      <c r="H9893" s="10">
        <v>182.07</v>
      </c>
      <c r="I9893" s="10">
        <v>0</v>
      </c>
      <c r="J9893" s="10">
        <v>33.103000000000002</v>
      </c>
      <c r="K9893" s="10">
        <v>32.45392156862745</v>
      </c>
      <c r="L9893" s="10">
        <v>0.64907843137255128</v>
      </c>
      <c r="M9893" s="10">
        <v>33.103000000000002</v>
      </c>
      <c r="N9893" s="10">
        <v>0</v>
      </c>
    </row>
    <row r="9894" spans="1:14" x14ac:dyDescent="0.25">
      <c r="A9894" s="9" t="s">
        <v>1101</v>
      </c>
      <c r="B9894" s="9" t="s">
        <v>25</v>
      </c>
      <c r="C9894" s="9" t="s">
        <v>26</v>
      </c>
      <c r="D9894" s="9" t="s">
        <v>27</v>
      </c>
      <c r="E9894" s="10">
        <v>-144.78</v>
      </c>
      <c r="F9894" s="10">
        <v>0</v>
      </c>
      <c r="G9894" s="10">
        <v>-144.78</v>
      </c>
      <c r="H9894" s="10">
        <v>0</v>
      </c>
      <c r="I9894" s="10">
        <v>-144.78</v>
      </c>
      <c r="J9894" s="10">
        <v>0</v>
      </c>
      <c r="K9894" s="10">
        <v>0</v>
      </c>
      <c r="L9894" s="10">
        <v>0</v>
      </c>
      <c r="M9894" s="10">
        <v>0</v>
      </c>
      <c r="N9894" s="10">
        <v>0</v>
      </c>
    </row>
    <row r="9895" spans="1:14" x14ac:dyDescent="0.25">
      <c r="A9895" s="9" t="s">
        <v>1101</v>
      </c>
      <c r="B9895" s="9" t="s">
        <v>258</v>
      </c>
      <c r="C9895" s="9" t="s">
        <v>33</v>
      </c>
      <c r="D9895" s="9" t="s">
        <v>27</v>
      </c>
      <c r="E9895" s="10">
        <v>101.85</v>
      </c>
      <c r="F9895" s="10">
        <v>0</v>
      </c>
      <c r="G9895" s="10">
        <v>101.85</v>
      </c>
      <c r="H9895" s="10">
        <v>99.44</v>
      </c>
      <c r="I9895" s="10">
        <v>2.4099999999999966</v>
      </c>
      <c r="J9895" s="10">
        <v>13.47</v>
      </c>
      <c r="K9895" s="10">
        <v>0</v>
      </c>
      <c r="L9895" s="10">
        <v>13.47</v>
      </c>
      <c r="M9895" s="10">
        <v>13.154</v>
      </c>
      <c r="N9895" s="10">
        <v>0.31600000000000072</v>
      </c>
    </row>
    <row r="9896" spans="1:14" x14ac:dyDescent="0.25">
      <c r="A9896" s="9" t="s">
        <v>1101</v>
      </c>
      <c r="B9896" s="9" t="s">
        <v>259</v>
      </c>
      <c r="C9896" s="9" t="s">
        <v>33</v>
      </c>
      <c r="D9896" s="9" t="s">
        <v>27</v>
      </c>
      <c r="E9896" s="10">
        <v>208.98</v>
      </c>
      <c r="F9896" s="10">
        <v>0</v>
      </c>
      <c r="G9896" s="10">
        <v>208.98</v>
      </c>
      <c r="H9896" s="10">
        <v>204.07</v>
      </c>
      <c r="I9896" s="10">
        <v>4.9099999999999966</v>
      </c>
      <c r="J9896" s="10">
        <v>13.47</v>
      </c>
      <c r="K9896" s="10">
        <v>0</v>
      </c>
      <c r="L9896" s="10">
        <v>13.47</v>
      </c>
      <c r="M9896" s="10">
        <v>13.154</v>
      </c>
      <c r="N9896" s="10">
        <v>0.31600000000000072</v>
      </c>
    </row>
    <row r="9897" spans="1:14" x14ac:dyDescent="0.25">
      <c r="A9897" s="9" t="s">
        <v>1101</v>
      </c>
      <c r="B9897" s="9" t="s">
        <v>260</v>
      </c>
      <c r="C9897" s="9" t="s">
        <v>33</v>
      </c>
      <c r="D9897" s="9" t="s">
        <v>27</v>
      </c>
      <c r="E9897" s="10">
        <v>8238.32</v>
      </c>
      <c r="F9897" s="10">
        <v>0</v>
      </c>
      <c r="G9897" s="10">
        <v>8238.32</v>
      </c>
      <c r="H9897" s="10">
        <v>8043.47</v>
      </c>
      <c r="I9897" s="10">
        <v>194.84999999999945</v>
      </c>
      <c r="J9897" s="10">
        <v>134.69999999999999</v>
      </c>
      <c r="K9897" s="10">
        <v>0</v>
      </c>
      <c r="L9897" s="10">
        <v>134.69999999999999</v>
      </c>
      <c r="M9897" s="10">
        <v>131.51400000000001</v>
      </c>
      <c r="N9897" s="10">
        <v>3.1859999999999786</v>
      </c>
    </row>
    <row r="9898" spans="1:14" x14ac:dyDescent="0.25">
      <c r="A9898" s="9" t="s">
        <v>1101</v>
      </c>
      <c r="B9898" s="9" t="s">
        <v>272</v>
      </c>
      <c r="C9898" s="9" t="s">
        <v>39</v>
      </c>
      <c r="D9898" s="9" t="s">
        <v>43</v>
      </c>
      <c r="E9898" s="10">
        <v>-49874.35</v>
      </c>
      <c r="F9898" s="10">
        <v>0</v>
      </c>
      <c r="G9898" s="10">
        <v>-49874.35</v>
      </c>
      <c r="H9898" s="10">
        <v>-49874.04</v>
      </c>
      <c r="I9898" s="10">
        <v>-0.30999999999767169</v>
      </c>
      <c r="J9898" s="10">
        <v>-61155</v>
      </c>
      <c r="K9898" s="10">
        <v>0</v>
      </c>
      <c r="L9898" s="10">
        <v>-61155</v>
      </c>
      <c r="M9898" s="10">
        <v>-61155</v>
      </c>
      <c r="N9898" s="10">
        <v>0</v>
      </c>
    </row>
    <row r="9899" spans="1:14" x14ac:dyDescent="0.25">
      <c r="A9899" s="9" t="s">
        <v>1101</v>
      </c>
      <c r="B9899" s="9" t="s">
        <v>269</v>
      </c>
      <c r="C9899" s="9" t="s">
        <v>42</v>
      </c>
      <c r="D9899" s="9" t="s">
        <v>43</v>
      </c>
      <c r="E9899" s="10">
        <v>6018.42</v>
      </c>
      <c r="F9899" s="10">
        <v>5467.1696252465481</v>
      </c>
      <c r="G9899" s="10">
        <v>551.25037475345198</v>
      </c>
      <c r="H9899" s="10">
        <v>5543.71</v>
      </c>
      <c r="I9899" s="10">
        <v>474.71000000000004</v>
      </c>
      <c r="J9899" s="10">
        <v>11108</v>
      </c>
      <c r="K9899" s="10">
        <v>10090.574950690336</v>
      </c>
      <c r="L9899" s="10">
        <v>1017.4250493096642</v>
      </c>
      <c r="M9899" s="10">
        <v>10231.843000000001</v>
      </c>
      <c r="N9899" s="10">
        <v>876.15699999999924</v>
      </c>
    </row>
    <row r="9900" spans="1:14" x14ac:dyDescent="0.25">
      <c r="A9900" s="9" t="s">
        <v>1101</v>
      </c>
      <c r="B9900" s="9" t="s">
        <v>325</v>
      </c>
      <c r="C9900" s="9" t="s">
        <v>42</v>
      </c>
      <c r="D9900" s="9" t="s">
        <v>43</v>
      </c>
      <c r="E9900" s="10">
        <v>35451.56</v>
      </c>
      <c r="F9900" s="10">
        <v>35451.556650246304</v>
      </c>
      <c r="G9900" s="10">
        <v>3.349753693328239E-3</v>
      </c>
      <c r="H9900" s="10">
        <v>35983.33</v>
      </c>
      <c r="I9900" s="10">
        <v>-531.77000000000407</v>
      </c>
      <c r="J9900" s="10">
        <v>61155</v>
      </c>
      <c r="K9900" s="10">
        <v>61155</v>
      </c>
      <c r="L9900" s="10">
        <v>0</v>
      </c>
      <c r="M9900" s="10">
        <v>62072.324999999997</v>
      </c>
      <c r="N9900" s="10">
        <v>-917.32499999999709</v>
      </c>
    </row>
    <row r="9901" spans="1:14" x14ac:dyDescent="0.25">
      <c r="A9901" s="9" t="s">
        <v>1102</v>
      </c>
      <c r="B9901" s="9" t="s">
        <v>25</v>
      </c>
      <c r="C9901" s="9" t="s">
        <v>26</v>
      </c>
      <c r="D9901" s="9" t="s">
        <v>27</v>
      </c>
      <c r="E9901" s="10">
        <v>1004.22</v>
      </c>
      <c r="F9901" s="10">
        <v>0</v>
      </c>
      <c r="G9901" s="10">
        <v>1004.22</v>
      </c>
      <c r="H9901" s="10">
        <v>0</v>
      </c>
      <c r="I9901" s="10">
        <v>1004.22</v>
      </c>
      <c r="J9901" s="10">
        <v>0</v>
      </c>
      <c r="K9901" s="10">
        <v>0</v>
      </c>
      <c r="L9901" s="10">
        <v>0</v>
      </c>
      <c r="M9901" s="10">
        <v>0</v>
      </c>
      <c r="N9901" s="10">
        <v>0</v>
      </c>
    </row>
    <row r="9902" spans="1:14" x14ac:dyDescent="0.25">
      <c r="A9902" s="9" t="s">
        <v>1102</v>
      </c>
      <c r="B9902" s="9" t="s">
        <v>258</v>
      </c>
      <c r="C9902" s="9" t="s">
        <v>33</v>
      </c>
      <c r="D9902" s="9" t="s">
        <v>27</v>
      </c>
      <c r="E9902" s="10">
        <v>99.71</v>
      </c>
      <c r="F9902" s="10">
        <v>0</v>
      </c>
      <c r="G9902" s="10">
        <v>99.71</v>
      </c>
      <c r="H9902" s="10">
        <v>105.69</v>
      </c>
      <c r="I9902" s="10">
        <v>-5.980000000000004</v>
      </c>
      <c r="J9902" s="10">
        <v>13.186999999999999</v>
      </c>
      <c r="K9902" s="10">
        <v>0</v>
      </c>
      <c r="L9902" s="10">
        <v>13.186999999999999</v>
      </c>
      <c r="M9902" s="10">
        <v>13.981</v>
      </c>
      <c r="N9902" s="10">
        <v>-0.79400000000000048</v>
      </c>
    </row>
    <row r="9903" spans="1:14" x14ac:dyDescent="0.25">
      <c r="A9903" s="9" t="s">
        <v>1102</v>
      </c>
      <c r="B9903" s="9" t="s">
        <v>259</v>
      </c>
      <c r="C9903" s="9" t="s">
        <v>33</v>
      </c>
      <c r="D9903" s="9" t="s">
        <v>27</v>
      </c>
      <c r="E9903" s="10">
        <v>204.59</v>
      </c>
      <c r="F9903" s="10">
        <v>0</v>
      </c>
      <c r="G9903" s="10">
        <v>204.59</v>
      </c>
      <c r="H9903" s="10">
        <v>216.9</v>
      </c>
      <c r="I9903" s="10">
        <v>-12.310000000000002</v>
      </c>
      <c r="J9903" s="10">
        <v>13.186999999999999</v>
      </c>
      <c r="K9903" s="10">
        <v>0</v>
      </c>
      <c r="L9903" s="10">
        <v>13.186999999999999</v>
      </c>
      <c r="M9903" s="10">
        <v>13.981</v>
      </c>
      <c r="N9903" s="10">
        <v>-0.79400000000000048</v>
      </c>
    </row>
    <row r="9904" spans="1:14" x14ac:dyDescent="0.25">
      <c r="A9904" s="9" t="s">
        <v>1102</v>
      </c>
      <c r="B9904" s="9" t="s">
        <v>260</v>
      </c>
      <c r="C9904" s="9" t="s">
        <v>33</v>
      </c>
      <c r="D9904" s="9" t="s">
        <v>27</v>
      </c>
      <c r="E9904" s="10">
        <v>8065.24</v>
      </c>
      <c r="F9904" s="10">
        <v>0</v>
      </c>
      <c r="G9904" s="10">
        <v>8065.24</v>
      </c>
      <c r="H9904" s="10">
        <v>8549.19</v>
      </c>
      <c r="I9904" s="10">
        <v>-483.95000000000073</v>
      </c>
      <c r="J9904" s="10">
        <v>131.87</v>
      </c>
      <c r="K9904" s="10">
        <v>0</v>
      </c>
      <c r="L9904" s="10">
        <v>131.87</v>
      </c>
      <c r="M9904" s="10">
        <v>139.78299999999999</v>
      </c>
      <c r="N9904" s="10">
        <v>-7.9129999999999825</v>
      </c>
    </row>
    <row r="9905" spans="1:14" x14ac:dyDescent="0.25">
      <c r="A9905" s="9" t="s">
        <v>1102</v>
      </c>
      <c r="B9905" s="9" t="s">
        <v>272</v>
      </c>
      <c r="C9905" s="9" t="s">
        <v>39</v>
      </c>
      <c r="D9905" s="9" t="s">
        <v>43</v>
      </c>
      <c r="E9905" s="10">
        <v>-53010.1</v>
      </c>
      <c r="F9905" s="10">
        <v>0</v>
      </c>
      <c r="G9905" s="10">
        <v>-53010.1</v>
      </c>
      <c r="H9905" s="10">
        <v>-53009.78</v>
      </c>
      <c r="I9905" s="10">
        <v>-0.31999999999970896</v>
      </c>
      <c r="J9905" s="10">
        <v>-65000</v>
      </c>
      <c r="K9905" s="10">
        <v>0</v>
      </c>
      <c r="L9905" s="10">
        <v>-65000</v>
      </c>
      <c r="M9905" s="10">
        <v>-65000</v>
      </c>
      <c r="N9905" s="10">
        <v>0</v>
      </c>
    </row>
    <row r="9906" spans="1:14" x14ac:dyDescent="0.25">
      <c r="A9906" s="9" t="s">
        <v>1102</v>
      </c>
      <c r="B9906" s="9" t="s">
        <v>269</v>
      </c>
      <c r="C9906" s="9" t="s">
        <v>42</v>
      </c>
      <c r="D9906" s="9" t="s">
        <v>43</v>
      </c>
      <c r="E9906" s="10">
        <v>5810.91</v>
      </c>
      <c r="F9906" s="10">
        <v>5810.9171597633131</v>
      </c>
      <c r="G9906" s="10">
        <v>-7.1597633132114424E-3</v>
      </c>
      <c r="H9906" s="10">
        <v>5892.27</v>
      </c>
      <c r="I9906" s="10">
        <v>-81.360000000000582</v>
      </c>
      <c r="J9906" s="10">
        <v>10725</v>
      </c>
      <c r="K9906" s="10">
        <v>10725</v>
      </c>
      <c r="L9906" s="10">
        <v>0</v>
      </c>
      <c r="M9906" s="10">
        <v>10875.15</v>
      </c>
      <c r="N9906" s="10">
        <v>-150.14999999999964</v>
      </c>
    </row>
    <row r="9907" spans="1:14" x14ac:dyDescent="0.25">
      <c r="A9907" s="9" t="s">
        <v>1102</v>
      </c>
      <c r="B9907" s="9" t="s">
        <v>325</v>
      </c>
      <c r="C9907" s="9" t="s">
        <v>42</v>
      </c>
      <c r="D9907" s="9" t="s">
        <v>43</v>
      </c>
      <c r="E9907" s="10">
        <v>37825.43</v>
      </c>
      <c r="F9907" s="10">
        <v>37680.502463054188</v>
      </c>
      <c r="G9907" s="10">
        <v>144.92753694581188</v>
      </c>
      <c r="H9907" s="10">
        <v>38245.71</v>
      </c>
      <c r="I9907" s="10">
        <v>-420.27999999999884</v>
      </c>
      <c r="J9907" s="10">
        <v>65250</v>
      </c>
      <c r="K9907" s="10">
        <v>65000</v>
      </c>
      <c r="L9907" s="10">
        <v>250</v>
      </c>
      <c r="M9907" s="10">
        <v>65975</v>
      </c>
      <c r="N9907" s="10">
        <v>-725</v>
      </c>
    </row>
    <row r="9908" spans="1:14" x14ac:dyDescent="0.25">
      <c r="A9908" s="9" t="s">
        <v>1103</v>
      </c>
      <c r="B9908" s="9" t="s">
        <v>25</v>
      </c>
      <c r="C9908" s="9" t="s">
        <v>26</v>
      </c>
      <c r="D9908" s="9" t="s">
        <v>27</v>
      </c>
      <c r="E9908" s="10">
        <v>1072.57</v>
      </c>
      <c r="F9908" s="10">
        <v>0</v>
      </c>
      <c r="G9908" s="10">
        <v>1072.57</v>
      </c>
      <c r="H9908" s="10">
        <v>0</v>
      </c>
      <c r="I9908" s="10">
        <v>1072.57</v>
      </c>
      <c r="J9908" s="10">
        <v>0</v>
      </c>
      <c r="K9908" s="10">
        <v>0</v>
      </c>
      <c r="L9908" s="10">
        <v>0</v>
      </c>
      <c r="M9908" s="10">
        <v>0</v>
      </c>
      <c r="N9908" s="10">
        <v>0</v>
      </c>
    </row>
    <row r="9909" spans="1:14" x14ac:dyDescent="0.25">
      <c r="A9909" s="9" t="s">
        <v>1103</v>
      </c>
      <c r="B9909" s="9" t="s">
        <v>258</v>
      </c>
      <c r="C9909" s="9" t="s">
        <v>33</v>
      </c>
      <c r="D9909" s="9" t="s">
        <v>27</v>
      </c>
      <c r="E9909" s="10">
        <v>107.82</v>
      </c>
      <c r="F9909" s="10">
        <v>0</v>
      </c>
      <c r="G9909" s="10">
        <v>107.82</v>
      </c>
      <c r="H9909" s="10">
        <v>114.15</v>
      </c>
      <c r="I9909" s="10">
        <v>-6.3300000000000125</v>
      </c>
      <c r="J9909" s="10">
        <v>14.26</v>
      </c>
      <c r="K9909" s="10">
        <v>0</v>
      </c>
      <c r="L9909" s="10">
        <v>14.26</v>
      </c>
      <c r="M9909" s="10">
        <v>15.1</v>
      </c>
      <c r="N9909" s="10">
        <v>-0.83999999999999986</v>
      </c>
    </row>
    <row r="9910" spans="1:14" x14ac:dyDescent="0.25">
      <c r="A9910" s="9" t="s">
        <v>1103</v>
      </c>
      <c r="B9910" s="9" t="s">
        <v>259</v>
      </c>
      <c r="C9910" s="9" t="s">
        <v>33</v>
      </c>
      <c r="D9910" s="9" t="s">
        <v>27</v>
      </c>
      <c r="E9910" s="10">
        <v>221.24</v>
      </c>
      <c r="F9910" s="10">
        <v>0</v>
      </c>
      <c r="G9910" s="10">
        <v>221.24</v>
      </c>
      <c r="H9910" s="10">
        <v>234.26</v>
      </c>
      <c r="I9910" s="10">
        <v>-13.019999999999982</v>
      </c>
      <c r="J9910" s="10">
        <v>14.26</v>
      </c>
      <c r="K9910" s="10">
        <v>0</v>
      </c>
      <c r="L9910" s="10">
        <v>14.26</v>
      </c>
      <c r="M9910" s="10">
        <v>15.1</v>
      </c>
      <c r="N9910" s="10">
        <v>-0.83999999999999986</v>
      </c>
    </row>
    <row r="9911" spans="1:14" x14ac:dyDescent="0.25">
      <c r="A9911" s="9" t="s">
        <v>1103</v>
      </c>
      <c r="B9911" s="9" t="s">
        <v>260</v>
      </c>
      <c r="C9911" s="9" t="s">
        <v>33</v>
      </c>
      <c r="D9911" s="9" t="s">
        <v>27</v>
      </c>
      <c r="E9911" s="10">
        <v>8721.49</v>
      </c>
      <c r="F9911" s="10">
        <v>0</v>
      </c>
      <c r="G9911" s="10">
        <v>8721.49</v>
      </c>
      <c r="H9911" s="10">
        <v>9233.1299999999992</v>
      </c>
      <c r="I9911" s="10">
        <v>-511.63999999999942</v>
      </c>
      <c r="J9911" s="10">
        <v>142.6</v>
      </c>
      <c r="K9911" s="10">
        <v>0</v>
      </c>
      <c r="L9911" s="10">
        <v>142.6</v>
      </c>
      <c r="M9911" s="10">
        <v>150.965</v>
      </c>
      <c r="N9911" s="10">
        <v>-8.3650000000000091</v>
      </c>
    </row>
    <row r="9912" spans="1:14" x14ac:dyDescent="0.25">
      <c r="A9912" s="9" t="s">
        <v>1103</v>
      </c>
      <c r="B9912" s="9" t="s">
        <v>272</v>
      </c>
      <c r="C9912" s="9" t="s">
        <v>39</v>
      </c>
      <c r="D9912" s="9" t="s">
        <v>43</v>
      </c>
      <c r="E9912" s="10">
        <v>-57250.91</v>
      </c>
      <c r="F9912" s="10">
        <v>0</v>
      </c>
      <c r="G9912" s="10">
        <v>-57250.91</v>
      </c>
      <c r="H9912" s="10">
        <v>-57250.559999999998</v>
      </c>
      <c r="I9912" s="10">
        <v>-0.35000000000582077</v>
      </c>
      <c r="J9912" s="10">
        <v>-70200</v>
      </c>
      <c r="K9912" s="10">
        <v>0</v>
      </c>
      <c r="L9912" s="10">
        <v>-70200</v>
      </c>
      <c r="M9912" s="10">
        <v>-70200</v>
      </c>
      <c r="N9912" s="10">
        <v>0</v>
      </c>
    </row>
    <row r="9913" spans="1:14" x14ac:dyDescent="0.25">
      <c r="A9913" s="9" t="s">
        <v>1103</v>
      </c>
      <c r="B9913" s="9" t="s">
        <v>269</v>
      </c>
      <c r="C9913" s="9" t="s">
        <v>42</v>
      </c>
      <c r="D9913" s="9" t="s">
        <v>43</v>
      </c>
      <c r="E9913" s="10">
        <v>6276.33</v>
      </c>
      <c r="F9913" s="10">
        <v>6275.788954635108</v>
      </c>
      <c r="G9913" s="10">
        <v>0.54104536489194288</v>
      </c>
      <c r="H9913" s="10">
        <v>6363.65</v>
      </c>
      <c r="I9913" s="10">
        <v>-87.319999999999709</v>
      </c>
      <c r="J9913" s="10">
        <v>11584</v>
      </c>
      <c r="K9913" s="10">
        <v>11582.999999999998</v>
      </c>
      <c r="L9913" s="10">
        <v>1.000000000001819</v>
      </c>
      <c r="M9913" s="10">
        <v>11745.162</v>
      </c>
      <c r="N9913" s="10">
        <v>-161.16200000000026</v>
      </c>
    </row>
    <row r="9914" spans="1:14" x14ac:dyDescent="0.25">
      <c r="A9914" s="9" t="s">
        <v>1103</v>
      </c>
      <c r="B9914" s="9" t="s">
        <v>325</v>
      </c>
      <c r="C9914" s="9" t="s">
        <v>42</v>
      </c>
      <c r="D9914" s="9" t="s">
        <v>43</v>
      </c>
      <c r="E9914" s="10">
        <v>40851.46</v>
      </c>
      <c r="F9914" s="10">
        <v>40694.93596059113</v>
      </c>
      <c r="G9914" s="10">
        <v>156.5240394088687</v>
      </c>
      <c r="H9914" s="10">
        <v>41305.360000000001</v>
      </c>
      <c r="I9914" s="10">
        <v>-453.90000000000146</v>
      </c>
      <c r="J9914" s="10">
        <v>70470</v>
      </c>
      <c r="K9914" s="10">
        <v>70200</v>
      </c>
      <c r="L9914" s="10">
        <v>270</v>
      </c>
      <c r="M9914" s="10">
        <v>71253</v>
      </c>
      <c r="N9914" s="10">
        <v>-783</v>
      </c>
    </row>
    <row r="9915" spans="1:14" x14ac:dyDescent="0.25">
      <c r="A9915" s="9" t="s">
        <v>1104</v>
      </c>
      <c r="B9915" s="9" t="s">
        <v>25</v>
      </c>
      <c r="C9915" s="9" t="s">
        <v>26</v>
      </c>
      <c r="D9915" s="9" t="s">
        <v>27</v>
      </c>
      <c r="E9915" s="10">
        <v>-2807.46</v>
      </c>
      <c r="F9915" s="10">
        <v>0</v>
      </c>
      <c r="G9915" s="10">
        <v>-2807.46</v>
      </c>
      <c r="H9915" s="10">
        <v>0</v>
      </c>
      <c r="I9915" s="10">
        <v>-2807.46</v>
      </c>
      <c r="J9915" s="10">
        <v>0</v>
      </c>
      <c r="K9915" s="10">
        <v>0</v>
      </c>
      <c r="L9915" s="10">
        <v>0</v>
      </c>
      <c r="M9915" s="10">
        <v>0</v>
      </c>
      <c r="N9915" s="10">
        <v>0</v>
      </c>
    </row>
    <row r="9916" spans="1:14" x14ac:dyDescent="0.25">
      <c r="A9916" s="9" t="s">
        <v>1104</v>
      </c>
      <c r="B9916" s="9" t="s">
        <v>258</v>
      </c>
      <c r="C9916" s="9" t="s">
        <v>33</v>
      </c>
      <c r="D9916" s="9" t="s">
        <v>27</v>
      </c>
      <c r="E9916" s="10">
        <v>97.14</v>
      </c>
      <c r="F9916" s="10">
        <v>0</v>
      </c>
      <c r="G9916" s="10">
        <v>97.14</v>
      </c>
      <c r="H9916" s="10">
        <v>58.54</v>
      </c>
      <c r="I9916" s="10">
        <v>38.6</v>
      </c>
      <c r="J9916" s="10">
        <v>12.848000000000001</v>
      </c>
      <c r="K9916" s="10">
        <v>0</v>
      </c>
      <c r="L9916" s="10">
        <v>12.848000000000001</v>
      </c>
      <c r="M9916" s="10">
        <v>7.7439999999999998</v>
      </c>
      <c r="N9916" s="10">
        <v>5.104000000000001</v>
      </c>
    </row>
    <row r="9917" spans="1:14" x14ac:dyDescent="0.25">
      <c r="A9917" s="9" t="s">
        <v>1104</v>
      </c>
      <c r="B9917" s="9" t="s">
        <v>259</v>
      </c>
      <c r="C9917" s="9" t="s">
        <v>33</v>
      </c>
      <c r="D9917" s="9" t="s">
        <v>27</v>
      </c>
      <c r="E9917" s="10">
        <v>199.33</v>
      </c>
      <c r="F9917" s="10">
        <v>0</v>
      </c>
      <c r="G9917" s="10">
        <v>199.33</v>
      </c>
      <c r="H9917" s="10">
        <v>120.13</v>
      </c>
      <c r="I9917" s="10">
        <v>79.200000000000017</v>
      </c>
      <c r="J9917" s="10">
        <v>12.848000000000001</v>
      </c>
      <c r="K9917" s="10">
        <v>0</v>
      </c>
      <c r="L9917" s="10">
        <v>12.848000000000001</v>
      </c>
      <c r="M9917" s="10">
        <v>7.7439999999999998</v>
      </c>
      <c r="N9917" s="10">
        <v>5.104000000000001</v>
      </c>
    </row>
    <row r="9918" spans="1:14" x14ac:dyDescent="0.25">
      <c r="A9918" s="9" t="s">
        <v>1104</v>
      </c>
      <c r="B9918" s="9" t="s">
        <v>260</v>
      </c>
      <c r="C9918" s="9" t="s">
        <v>33</v>
      </c>
      <c r="D9918" s="9" t="s">
        <v>27</v>
      </c>
      <c r="E9918" s="10">
        <v>7857.9</v>
      </c>
      <c r="F9918" s="10">
        <v>0</v>
      </c>
      <c r="G9918" s="10">
        <v>7857.9</v>
      </c>
      <c r="H9918" s="10">
        <v>4734.9399999999996</v>
      </c>
      <c r="I9918" s="10">
        <v>3122.96</v>
      </c>
      <c r="J9918" s="10">
        <v>128.47999999999999</v>
      </c>
      <c r="K9918" s="10">
        <v>0</v>
      </c>
      <c r="L9918" s="10">
        <v>128.47999999999999</v>
      </c>
      <c r="M9918" s="10">
        <v>77.418000000000006</v>
      </c>
      <c r="N9918" s="10">
        <v>51.061999999999983</v>
      </c>
    </row>
    <row r="9919" spans="1:14" x14ac:dyDescent="0.25">
      <c r="A9919" s="9" t="s">
        <v>1104</v>
      </c>
      <c r="B9919" s="9" t="s">
        <v>117</v>
      </c>
      <c r="C9919" s="9" t="s">
        <v>39</v>
      </c>
      <c r="D9919" s="9" t="s">
        <v>43</v>
      </c>
      <c r="E9919" s="10">
        <v>-31507.919999999998</v>
      </c>
      <c r="F9919" s="10">
        <v>0</v>
      </c>
      <c r="G9919" s="10">
        <v>-31507.919999999998</v>
      </c>
      <c r="H9919" s="10">
        <v>-31507.81</v>
      </c>
      <c r="I9919" s="10">
        <v>-0.1099999999969441</v>
      </c>
      <c r="J9919" s="10">
        <v>-36000</v>
      </c>
      <c r="K9919" s="10">
        <v>0</v>
      </c>
      <c r="L9919" s="10">
        <v>-36000</v>
      </c>
      <c r="M9919" s="10">
        <v>-36000</v>
      </c>
      <c r="N9919" s="10">
        <v>0</v>
      </c>
    </row>
    <row r="9920" spans="1:14" x14ac:dyDescent="0.25">
      <c r="A9920" s="9" t="s">
        <v>1104</v>
      </c>
      <c r="B9920" s="9" t="s">
        <v>269</v>
      </c>
      <c r="C9920" s="9" t="s">
        <v>42</v>
      </c>
      <c r="D9920" s="9" t="s">
        <v>43</v>
      </c>
      <c r="E9920" s="10">
        <v>3175.01</v>
      </c>
      <c r="F9920" s="10">
        <v>3218.353057199211</v>
      </c>
      <c r="G9920" s="10">
        <v>-43.343057199210762</v>
      </c>
      <c r="H9920" s="10">
        <v>3263.41</v>
      </c>
      <c r="I9920" s="10">
        <v>-88.399999999999636</v>
      </c>
      <c r="J9920" s="10">
        <v>5860</v>
      </c>
      <c r="K9920" s="10">
        <v>5940</v>
      </c>
      <c r="L9920" s="10">
        <v>-80</v>
      </c>
      <c r="M9920" s="10">
        <v>6023.16</v>
      </c>
      <c r="N9920" s="10">
        <v>-163.15999999999985</v>
      </c>
    </row>
    <row r="9921" spans="1:14" x14ac:dyDescent="0.25">
      <c r="A9921" s="9" t="s">
        <v>1104</v>
      </c>
      <c r="B9921" s="9" t="s">
        <v>270</v>
      </c>
      <c r="C9921" s="9" t="s">
        <v>42</v>
      </c>
      <c r="D9921" s="9" t="s">
        <v>43</v>
      </c>
      <c r="E9921" s="10">
        <v>22986</v>
      </c>
      <c r="F9921" s="10">
        <v>22986</v>
      </c>
      <c r="G9921" s="10">
        <v>0</v>
      </c>
      <c r="H9921" s="10">
        <v>23330.79</v>
      </c>
      <c r="I9921" s="10">
        <v>-344.79000000000087</v>
      </c>
      <c r="J9921" s="10">
        <v>36000</v>
      </c>
      <c r="K9921" s="10">
        <v>36000</v>
      </c>
      <c r="L9921" s="10">
        <v>0</v>
      </c>
      <c r="M9921" s="10">
        <v>36540</v>
      </c>
      <c r="N9921" s="10">
        <v>-540</v>
      </c>
    </row>
    <row r="9922" spans="1:14" x14ac:dyDescent="0.25">
      <c r="A9922" s="9" t="s">
        <v>1105</v>
      </c>
      <c r="B9922" s="9" t="s">
        <v>25</v>
      </c>
      <c r="C9922" s="9" t="s">
        <v>26</v>
      </c>
      <c r="D9922" s="9" t="s">
        <v>27</v>
      </c>
      <c r="E9922" s="10">
        <v>9092.9500000000007</v>
      </c>
      <c r="F9922" s="10">
        <v>0</v>
      </c>
      <c r="G9922" s="10">
        <v>9092.9500000000007</v>
      </c>
      <c r="H9922" s="10">
        <v>0</v>
      </c>
      <c r="I9922" s="10">
        <v>9092.9500000000007</v>
      </c>
      <c r="J9922" s="10">
        <v>0</v>
      </c>
      <c r="K9922" s="10">
        <v>0</v>
      </c>
      <c r="L9922" s="10">
        <v>0</v>
      </c>
      <c r="M9922" s="10">
        <v>0</v>
      </c>
      <c r="N9922" s="10">
        <v>0</v>
      </c>
    </row>
    <row r="9923" spans="1:14" x14ac:dyDescent="0.25">
      <c r="A9923" s="9" t="s">
        <v>1105</v>
      </c>
      <c r="B9923" s="9" t="s">
        <v>28</v>
      </c>
      <c r="C9923" s="9" t="s">
        <v>29</v>
      </c>
      <c r="D9923" s="9" t="s">
        <v>27</v>
      </c>
      <c r="E9923" s="10">
        <v>9.2799999999999994</v>
      </c>
      <c r="F9923" s="10">
        <v>0</v>
      </c>
      <c r="G9923" s="10">
        <v>9.2799999999999994</v>
      </c>
      <c r="H9923" s="10">
        <v>9.32</v>
      </c>
      <c r="I9923" s="10">
        <v>-4.0000000000000924E-2</v>
      </c>
      <c r="J9923" s="10">
        <v>0</v>
      </c>
      <c r="K9923" s="10">
        <v>0</v>
      </c>
      <c r="L9923" s="10">
        <v>0</v>
      </c>
      <c r="M9923" s="10">
        <v>0</v>
      </c>
      <c r="N9923" s="10">
        <v>0</v>
      </c>
    </row>
    <row r="9924" spans="1:14" x14ac:dyDescent="0.25">
      <c r="A9924" s="9" t="s">
        <v>1105</v>
      </c>
      <c r="B9924" s="9" t="s">
        <v>30</v>
      </c>
      <c r="C9924" s="9" t="s">
        <v>29</v>
      </c>
      <c r="D9924" s="9" t="s">
        <v>27</v>
      </c>
      <c r="E9924" s="10">
        <v>216.58</v>
      </c>
      <c r="F9924" s="10">
        <v>0</v>
      </c>
      <c r="G9924" s="10">
        <v>216.58</v>
      </c>
      <c r="H9924" s="10">
        <v>217.43</v>
      </c>
      <c r="I9924" s="10">
        <v>-0.84999999999999432</v>
      </c>
      <c r="J9924" s="10">
        <v>0</v>
      </c>
      <c r="K9924" s="10">
        <v>0</v>
      </c>
      <c r="L9924" s="10">
        <v>0</v>
      </c>
      <c r="M9924" s="10">
        <v>0</v>
      </c>
      <c r="N9924" s="10">
        <v>0</v>
      </c>
    </row>
    <row r="9925" spans="1:14" x14ac:dyDescent="0.25">
      <c r="A9925" s="9" t="s">
        <v>1105</v>
      </c>
      <c r="B9925" s="9" t="s">
        <v>31</v>
      </c>
      <c r="C9925" s="9" t="s">
        <v>29</v>
      </c>
      <c r="D9925" s="9" t="s">
        <v>27</v>
      </c>
      <c r="E9925" s="10">
        <v>1454.18</v>
      </c>
      <c r="F9925" s="10">
        <v>0</v>
      </c>
      <c r="G9925" s="10">
        <v>1454.18</v>
      </c>
      <c r="H9925" s="10">
        <v>1459.88</v>
      </c>
      <c r="I9925" s="10">
        <v>-5.7000000000000455</v>
      </c>
      <c r="J9925" s="10">
        <v>0</v>
      </c>
      <c r="K9925" s="10">
        <v>0</v>
      </c>
      <c r="L9925" s="10">
        <v>0</v>
      </c>
      <c r="M9925" s="10">
        <v>0</v>
      </c>
      <c r="N9925" s="10">
        <v>0</v>
      </c>
    </row>
    <row r="9926" spans="1:14" x14ac:dyDescent="0.25">
      <c r="A9926" s="9" t="s">
        <v>1105</v>
      </c>
      <c r="B9926" s="9" t="s">
        <v>32</v>
      </c>
      <c r="C9926" s="9" t="s">
        <v>33</v>
      </c>
      <c r="D9926" s="9" t="s">
        <v>27</v>
      </c>
      <c r="E9926" s="10">
        <v>2056.15</v>
      </c>
      <c r="F9926" s="10">
        <v>0</v>
      </c>
      <c r="G9926" s="10">
        <v>2056.15</v>
      </c>
      <c r="H9926" s="10">
        <v>2656.06</v>
      </c>
      <c r="I9926" s="10">
        <v>-599.90999999999985</v>
      </c>
      <c r="J9926" s="10">
        <v>5.83</v>
      </c>
      <c r="K9926" s="10">
        <v>0</v>
      </c>
      <c r="L9926" s="10">
        <v>5.83</v>
      </c>
      <c r="M9926" s="10">
        <v>7.5309999999999997</v>
      </c>
      <c r="N9926" s="10">
        <v>-1.7009999999999996</v>
      </c>
    </row>
    <row r="9927" spans="1:14" x14ac:dyDescent="0.25">
      <c r="A9927" s="9" t="s">
        <v>1105</v>
      </c>
      <c r="B9927" s="9" t="s">
        <v>34</v>
      </c>
      <c r="C9927" s="9" t="s">
        <v>33</v>
      </c>
      <c r="D9927" s="9" t="s">
        <v>27</v>
      </c>
      <c r="E9927" s="10">
        <v>7068.12</v>
      </c>
      <c r="F9927" s="10">
        <v>0</v>
      </c>
      <c r="G9927" s="10">
        <v>7068.12</v>
      </c>
      <c r="H9927" s="10">
        <v>9130.2999999999993</v>
      </c>
      <c r="I9927" s="10">
        <v>-2062.1799999999994</v>
      </c>
      <c r="J9927" s="10">
        <v>5.83</v>
      </c>
      <c r="K9927" s="10">
        <v>0</v>
      </c>
      <c r="L9927" s="10">
        <v>5.83</v>
      </c>
      <c r="M9927" s="10">
        <v>7.5309999999999997</v>
      </c>
      <c r="N9927" s="10">
        <v>-1.7009999999999996</v>
      </c>
    </row>
    <row r="9928" spans="1:14" x14ac:dyDescent="0.25">
      <c r="A9928" s="9" t="s">
        <v>1105</v>
      </c>
      <c r="B9928" s="9" t="s">
        <v>35</v>
      </c>
      <c r="C9928" s="9" t="s">
        <v>33</v>
      </c>
      <c r="D9928" s="9" t="s">
        <v>27</v>
      </c>
      <c r="E9928" s="10">
        <v>7647.27</v>
      </c>
      <c r="F9928" s="10">
        <v>0</v>
      </c>
      <c r="G9928" s="10">
        <v>7647.27</v>
      </c>
      <c r="H9928" s="10">
        <v>9877.83</v>
      </c>
      <c r="I9928" s="10">
        <v>-2230.5599999999995</v>
      </c>
      <c r="J9928" s="10">
        <v>122.43</v>
      </c>
      <c r="K9928" s="10">
        <v>0</v>
      </c>
      <c r="L9928" s="10">
        <v>122.43</v>
      </c>
      <c r="M9928" s="10">
        <v>158.13999999999999</v>
      </c>
      <c r="N9928" s="10">
        <v>-35.70999999999998</v>
      </c>
    </row>
    <row r="9929" spans="1:14" x14ac:dyDescent="0.25">
      <c r="A9929" s="9" t="s">
        <v>1105</v>
      </c>
      <c r="B9929" s="9" t="s">
        <v>36</v>
      </c>
      <c r="C9929" s="9" t="s">
        <v>29</v>
      </c>
      <c r="D9929" s="9" t="s">
        <v>27</v>
      </c>
      <c r="E9929" s="10">
        <v>16292.12</v>
      </c>
      <c r="F9929" s="10">
        <v>0</v>
      </c>
      <c r="G9929" s="10">
        <v>16292.12</v>
      </c>
      <c r="H9929" s="10">
        <v>16355.94</v>
      </c>
      <c r="I9929" s="10">
        <v>-63.819999999999709</v>
      </c>
      <c r="J9929" s="10">
        <v>0</v>
      </c>
      <c r="K9929" s="10">
        <v>0</v>
      </c>
      <c r="L9929" s="10">
        <v>0</v>
      </c>
      <c r="M9929" s="10">
        <v>0</v>
      </c>
      <c r="N9929" s="10">
        <v>0</v>
      </c>
    </row>
    <row r="9930" spans="1:14" x14ac:dyDescent="0.25">
      <c r="A9930" s="9" t="s">
        <v>1105</v>
      </c>
      <c r="B9930" s="9" t="s">
        <v>37</v>
      </c>
      <c r="C9930" s="9" t="s">
        <v>29</v>
      </c>
      <c r="D9930" s="9" t="s">
        <v>27</v>
      </c>
      <c r="E9930" s="10">
        <v>37675.64</v>
      </c>
      <c r="F9930" s="10">
        <v>0</v>
      </c>
      <c r="G9930" s="10">
        <v>37675.64</v>
      </c>
      <c r="H9930" s="10">
        <v>37823.22</v>
      </c>
      <c r="I9930" s="10">
        <v>-147.58000000000175</v>
      </c>
      <c r="J9930" s="10">
        <v>0</v>
      </c>
      <c r="K9930" s="10">
        <v>0</v>
      </c>
      <c r="L9930" s="10">
        <v>0</v>
      </c>
      <c r="M9930" s="10">
        <v>0</v>
      </c>
      <c r="N9930" s="10">
        <v>0</v>
      </c>
    </row>
    <row r="9931" spans="1:14" x14ac:dyDescent="0.25">
      <c r="A9931" s="9" t="s">
        <v>1105</v>
      </c>
      <c r="B9931" s="9" t="s">
        <v>140</v>
      </c>
      <c r="C9931" s="9" t="s">
        <v>39</v>
      </c>
      <c r="D9931" s="9" t="s">
        <v>40</v>
      </c>
      <c r="E9931" s="10">
        <v>-780918.53</v>
      </c>
      <c r="F9931" s="10">
        <v>0</v>
      </c>
      <c r="G9931" s="10">
        <v>-780918.53</v>
      </c>
      <c r="H9931" s="10">
        <v>-780918.52</v>
      </c>
      <c r="I9931" s="10">
        <v>-1.0000000009313226E-2</v>
      </c>
      <c r="J9931" s="10">
        <v>-9639</v>
      </c>
      <c r="K9931" s="10">
        <v>0</v>
      </c>
      <c r="L9931" s="10">
        <v>-9639</v>
      </c>
      <c r="M9931" s="10">
        <v>-9639</v>
      </c>
      <c r="N9931" s="10">
        <v>0</v>
      </c>
    </row>
    <row r="9932" spans="1:14" x14ac:dyDescent="0.25">
      <c r="A9932" s="9" t="s">
        <v>1105</v>
      </c>
      <c r="B9932" s="9" t="s">
        <v>92</v>
      </c>
      <c r="C9932" s="9" t="s">
        <v>42</v>
      </c>
      <c r="D9932" s="9" t="s">
        <v>43</v>
      </c>
      <c r="E9932" s="10">
        <v>34.049999999999997</v>
      </c>
      <c r="F9932" s="10">
        <v>0</v>
      </c>
      <c r="G9932" s="10">
        <v>34.049999999999997</v>
      </c>
      <c r="H9932" s="10">
        <v>0</v>
      </c>
      <c r="I9932" s="10">
        <v>34.049999999999997</v>
      </c>
      <c r="J9932" s="10">
        <v>400</v>
      </c>
      <c r="K9932" s="10">
        <v>0</v>
      </c>
      <c r="L9932" s="10">
        <v>400</v>
      </c>
      <c r="M9932" s="10">
        <v>0</v>
      </c>
      <c r="N9932" s="10">
        <v>400</v>
      </c>
    </row>
    <row r="9933" spans="1:14" x14ac:dyDescent="0.25">
      <c r="A9933" s="9" t="s">
        <v>1105</v>
      </c>
      <c r="B9933" s="9" t="s">
        <v>141</v>
      </c>
      <c r="C9933" s="9" t="s">
        <v>42</v>
      </c>
      <c r="D9933" s="9" t="s">
        <v>43</v>
      </c>
      <c r="E9933" s="10">
        <v>1031.69</v>
      </c>
      <c r="F9933" s="10">
        <v>960.81188118811883</v>
      </c>
      <c r="G9933" s="10">
        <v>70.878118811881222</v>
      </c>
      <c r="H9933" s="10">
        <v>970.42</v>
      </c>
      <c r="I9933" s="10">
        <v>61.270000000000095</v>
      </c>
      <c r="J9933" s="10">
        <v>10350</v>
      </c>
      <c r="K9933" s="10">
        <v>9639</v>
      </c>
      <c r="L9933" s="10">
        <v>711</v>
      </c>
      <c r="M9933" s="10">
        <v>9735.39</v>
      </c>
      <c r="N9933" s="10">
        <v>614.61000000000058</v>
      </c>
    </row>
    <row r="9934" spans="1:14" x14ac:dyDescent="0.25">
      <c r="A9934" s="9" t="s">
        <v>1105</v>
      </c>
      <c r="B9934" s="9" t="s">
        <v>142</v>
      </c>
      <c r="C9934" s="9" t="s">
        <v>42</v>
      </c>
      <c r="D9934" s="9" t="s">
        <v>43</v>
      </c>
      <c r="E9934" s="10">
        <v>3976.88</v>
      </c>
      <c r="F9934" s="10">
        <v>3955.270935960591</v>
      </c>
      <c r="G9934" s="10">
        <v>21.609064039409077</v>
      </c>
      <c r="H9934" s="10">
        <v>4014.6</v>
      </c>
      <c r="I9934" s="10">
        <v>-37.7199999999998</v>
      </c>
      <c r="J9934" s="10">
        <v>58150</v>
      </c>
      <c r="K9934" s="10">
        <v>57834</v>
      </c>
      <c r="L9934" s="10">
        <v>316</v>
      </c>
      <c r="M9934" s="10">
        <v>58701.51</v>
      </c>
      <c r="N9934" s="10">
        <v>-551.51000000000204</v>
      </c>
    </row>
    <row r="9935" spans="1:14" x14ac:dyDescent="0.25">
      <c r="A9935" s="9" t="s">
        <v>1105</v>
      </c>
      <c r="B9935" s="9" t="s">
        <v>94</v>
      </c>
      <c r="C9935" s="9" t="s">
        <v>42</v>
      </c>
      <c r="D9935" s="9" t="s">
        <v>43</v>
      </c>
      <c r="E9935" s="10">
        <v>4771.8</v>
      </c>
      <c r="F9935" s="10">
        <v>4771.3034825870645</v>
      </c>
      <c r="G9935" s="10">
        <v>0.49651741293564555</v>
      </c>
      <c r="H9935" s="10">
        <v>4795.16</v>
      </c>
      <c r="I9935" s="10">
        <v>-23.359999999999673</v>
      </c>
      <c r="J9935" s="10">
        <v>9640</v>
      </c>
      <c r="K9935" s="10">
        <v>9639</v>
      </c>
      <c r="L9935" s="10">
        <v>1</v>
      </c>
      <c r="M9935" s="10">
        <v>9687.1949999999997</v>
      </c>
      <c r="N9935" s="10">
        <v>-47.194999999999709</v>
      </c>
    </row>
    <row r="9936" spans="1:14" x14ac:dyDescent="0.25">
      <c r="A9936" s="9" t="s">
        <v>1105</v>
      </c>
      <c r="B9936" s="9" t="s">
        <v>143</v>
      </c>
      <c r="C9936" s="9" t="s">
        <v>42</v>
      </c>
      <c r="D9936" s="9" t="s">
        <v>43</v>
      </c>
      <c r="E9936" s="10">
        <v>7598.83</v>
      </c>
      <c r="F9936" s="10">
        <v>7538.07881773399</v>
      </c>
      <c r="G9936" s="10">
        <v>60.751182266009891</v>
      </c>
      <c r="H9936" s="10">
        <v>7651.15</v>
      </c>
      <c r="I9936" s="10">
        <v>-52.319999999999709</v>
      </c>
      <c r="J9936" s="10">
        <v>58300</v>
      </c>
      <c r="K9936" s="10">
        <v>57834</v>
      </c>
      <c r="L9936" s="10">
        <v>466</v>
      </c>
      <c r="M9936" s="10">
        <v>58701.51</v>
      </c>
      <c r="N9936" s="10">
        <v>-401.51000000000204</v>
      </c>
    </row>
    <row r="9937" spans="1:14" x14ac:dyDescent="0.25">
      <c r="A9937" s="9" t="s">
        <v>1105</v>
      </c>
      <c r="B9937" s="9" t="s">
        <v>144</v>
      </c>
      <c r="C9937" s="9" t="s">
        <v>42</v>
      </c>
      <c r="D9937" s="9" t="s">
        <v>43</v>
      </c>
      <c r="E9937" s="10">
        <v>10630.62</v>
      </c>
      <c r="F9937" s="10">
        <v>10509.596059113301</v>
      </c>
      <c r="G9937" s="10">
        <v>121.02394088670007</v>
      </c>
      <c r="H9937" s="10">
        <v>10667.24</v>
      </c>
      <c r="I9937" s="10">
        <v>-36.619999999998981</v>
      </c>
      <c r="J9937" s="10">
        <v>58500</v>
      </c>
      <c r="K9937" s="10">
        <v>57834</v>
      </c>
      <c r="L9937" s="10">
        <v>666</v>
      </c>
      <c r="M9937" s="10">
        <v>58701.51</v>
      </c>
      <c r="N9937" s="10">
        <v>-201.51000000000204</v>
      </c>
    </row>
    <row r="9938" spans="1:14" x14ac:dyDescent="0.25">
      <c r="A9938" s="9" t="s">
        <v>1105</v>
      </c>
      <c r="B9938" s="9" t="s">
        <v>84</v>
      </c>
      <c r="C9938" s="9" t="s">
        <v>42</v>
      </c>
      <c r="D9938" s="9" t="s">
        <v>43</v>
      </c>
      <c r="E9938" s="10">
        <v>23607.78</v>
      </c>
      <c r="F9938" s="10">
        <v>23499.686274509804</v>
      </c>
      <c r="G9938" s="10">
        <v>108.09372549019463</v>
      </c>
      <c r="H9938" s="10">
        <v>23969.68</v>
      </c>
      <c r="I9938" s="10">
        <v>-361.90000000000146</v>
      </c>
      <c r="J9938" s="10">
        <v>58100</v>
      </c>
      <c r="K9938" s="10">
        <v>57834</v>
      </c>
      <c r="L9938" s="10">
        <v>266</v>
      </c>
      <c r="M9938" s="10">
        <v>58990.68</v>
      </c>
      <c r="N9938" s="10">
        <v>-890.68000000000029</v>
      </c>
    </row>
    <row r="9939" spans="1:14" x14ac:dyDescent="0.25">
      <c r="A9939" s="9" t="s">
        <v>1105</v>
      </c>
      <c r="B9939" s="9" t="s">
        <v>136</v>
      </c>
      <c r="C9939" s="9" t="s">
        <v>42</v>
      </c>
      <c r="D9939" s="9" t="s">
        <v>43</v>
      </c>
      <c r="E9939" s="10">
        <v>31263.69</v>
      </c>
      <c r="F9939" s="10">
        <v>31228.049261083743</v>
      </c>
      <c r="G9939" s="10">
        <v>35.640738916255941</v>
      </c>
      <c r="H9939" s="10">
        <v>31696.47</v>
      </c>
      <c r="I9939" s="10">
        <v>-432.78000000000247</v>
      </c>
      <c r="J9939" s="10">
        <v>57900</v>
      </c>
      <c r="K9939" s="10">
        <v>57834</v>
      </c>
      <c r="L9939" s="10">
        <v>66</v>
      </c>
      <c r="M9939" s="10">
        <v>58701.51</v>
      </c>
      <c r="N9939" s="10">
        <v>-801.51000000000204</v>
      </c>
    </row>
    <row r="9940" spans="1:14" x14ac:dyDescent="0.25">
      <c r="A9940" s="9" t="s">
        <v>1105</v>
      </c>
      <c r="B9940" s="9" t="s">
        <v>145</v>
      </c>
      <c r="C9940" s="9" t="s">
        <v>42</v>
      </c>
      <c r="D9940" s="9" t="s">
        <v>43</v>
      </c>
      <c r="E9940" s="10">
        <v>44476.800000000003</v>
      </c>
      <c r="F9940" s="10">
        <v>43568.275862068964</v>
      </c>
      <c r="G9940" s="10">
        <v>908.52413793103915</v>
      </c>
      <c r="H9940" s="10">
        <v>44221.8</v>
      </c>
      <c r="I9940" s="10">
        <v>255</v>
      </c>
      <c r="J9940" s="10">
        <v>9840</v>
      </c>
      <c r="K9940" s="10">
        <v>9638.9999999999982</v>
      </c>
      <c r="L9940" s="10">
        <v>201.00000000000182</v>
      </c>
      <c r="M9940" s="10">
        <v>9783.5849999999991</v>
      </c>
      <c r="N9940" s="10">
        <v>56.415000000000873</v>
      </c>
    </row>
    <row r="9941" spans="1:14" x14ac:dyDescent="0.25">
      <c r="A9941" s="9" t="s">
        <v>1105</v>
      </c>
      <c r="B9941" s="9" t="s">
        <v>50</v>
      </c>
      <c r="C9941" s="9" t="s">
        <v>42</v>
      </c>
      <c r="D9941" s="9" t="s">
        <v>43</v>
      </c>
      <c r="E9941" s="10">
        <v>77273</v>
      </c>
      <c r="F9941" s="10">
        <v>76919.223880597026</v>
      </c>
      <c r="G9941" s="10">
        <v>353.77611940297356</v>
      </c>
      <c r="H9941" s="10">
        <v>77303.820000000007</v>
      </c>
      <c r="I9941" s="10">
        <v>-30.820000000006985</v>
      </c>
      <c r="J9941" s="10">
        <v>58100</v>
      </c>
      <c r="K9941" s="10">
        <v>57834</v>
      </c>
      <c r="L9941" s="10">
        <v>266</v>
      </c>
      <c r="M9941" s="10">
        <v>58123.17</v>
      </c>
      <c r="N9941" s="10">
        <v>-23.169999999998254</v>
      </c>
    </row>
    <row r="9942" spans="1:14" x14ac:dyDescent="0.25">
      <c r="A9942" s="9" t="s">
        <v>1105</v>
      </c>
      <c r="B9942" s="9" t="s">
        <v>103</v>
      </c>
      <c r="C9942" s="9" t="s">
        <v>42</v>
      </c>
      <c r="D9942" s="9" t="s">
        <v>43</v>
      </c>
      <c r="E9942" s="10">
        <v>290392.82</v>
      </c>
      <c r="F9942" s="10">
        <v>290061.80198019801</v>
      </c>
      <c r="G9942" s="10">
        <v>331.01801980199525</v>
      </c>
      <c r="H9942" s="10">
        <v>292962.42</v>
      </c>
      <c r="I9942" s="10">
        <v>-2569.5999999999767</v>
      </c>
      <c r="J9942" s="10">
        <v>57900</v>
      </c>
      <c r="K9942" s="10">
        <v>57834</v>
      </c>
      <c r="L9942" s="10">
        <v>66</v>
      </c>
      <c r="M9942" s="10">
        <v>58412.34</v>
      </c>
      <c r="N9942" s="10">
        <v>-512.33999999999651</v>
      </c>
    </row>
    <row r="9943" spans="1:14" x14ac:dyDescent="0.25">
      <c r="A9943" s="9" t="s">
        <v>1105</v>
      </c>
      <c r="B9943" s="9" t="s">
        <v>146</v>
      </c>
      <c r="C9943" s="9" t="s">
        <v>42</v>
      </c>
      <c r="D9943" s="9" t="s">
        <v>53</v>
      </c>
      <c r="E9943" s="10">
        <v>201428.24</v>
      </c>
      <c r="F9943" s="10">
        <v>197669.3548387097</v>
      </c>
      <c r="G9943" s="10">
        <v>3758.8851612902945</v>
      </c>
      <c r="H9943" s="10">
        <v>202215.75</v>
      </c>
      <c r="I9943" s="10">
        <v>-787.51000000000931</v>
      </c>
      <c r="J9943" s="10">
        <v>44200</v>
      </c>
      <c r="K9943" s="10">
        <v>43375.500488758553</v>
      </c>
      <c r="L9943" s="10">
        <v>824.49951124144718</v>
      </c>
      <c r="M9943" s="10">
        <v>44373.137000000002</v>
      </c>
      <c r="N9943" s="10">
        <v>-173.13700000000244</v>
      </c>
    </row>
    <row r="9944" spans="1:14" x14ac:dyDescent="0.25">
      <c r="A9944" s="9" t="s">
        <v>1105</v>
      </c>
      <c r="B9944" s="9" t="s">
        <v>54</v>
      </c>
      <c r="C9944" s="9" t="s">
        <v>42</v>
      </c>
      <c r="D9944" s="9" t="s">
        <v>55</v>
      </c>
      <c r="E9944" s="10">
        <v>2920.04</v>
      </c>
      <c r="F9944" s="10">
        <v>2862.7843137254904</v>
      </c>
      <c r="G9944" s="10">
        <v>57.255686274509571</v>
      </c>
      <c r="H9944" s="10">
        <v>2920.04</v>
      </c>
      <c r="I9944" s="10">
        <v>0</v>
      </c>
      <c r="J9944" s="10">
        <v>530.91600000000005</v>
      </c>
      <c r="K9944" s="10">
        <v>520.50588235294128</v>
      </c>
      <c r="L9944" s="10">
        <v>10.410117647058769</v>
      </c>
      <c r="M9944" s="10">
        <v>530.91600000000005</v>
      </c>
      <c r="N9944" s="10">
        <v>0</v>
      </c>
    </row>
    <row r="9945" spans="1:14" x14ac:dyDescent="0.25">
      <c r="A9945" s="9" t="s">
        <v>1106</v>
      </c>
      <c r="B9945" s="9" t="s">
        <v>25</v>
      </c>
      <c r="C9945" s="9" t="s">
        <v>26</v>
      </c>
      <c r="D9945" s="9" t="s">
        <v>27</v>
      </c>
      <c r="E9945" s="10">
        <v>6327.36</v>
      </c>
      <c r="F9945" s="10">
        <v>0</v>
      </c>
      <c r="G9945" s="10">
        <v>6327.36</v>
      </c>
      <c r="H9945" s="10">
        <v>0</v>
      </c>
      <c r="I9945" s="10">
        <v>6327.36</v>
      </c>
      <c r="J9945" s="10">
        <v>0</v>
      </c>
      <c r="K9945" s="10">
        <v>0</v>
      </c>
      <c r="L9945" s="10">
        <v>0</v>
      </c>
      <c r="M9945" s="10">
        <v>0</v>
      </c>
      <c r="N9945" s="10">
        <v>0</v>
      </c>
    </row>
    <row r="9946" spans="1:14" x14ac:dyDescent="0.25">
      <c r="A9946" s="9" t="s">
        <v>1106</v>
      </c>
      <c r="B9946" s="9" t="s">
        <v>28</v>
      </c>
      <c r="C9946" s="9" t="s">
        <v>29</v>
      </c>
      <c r="D9946" s="9" t="s">
        <v>27</v>
      </c>
      <c r="E9946" s="10">
        <v>0.12</v>
      </c>
      <c r="F9946" s="10">
        <v>0</v>
      </c>
      <c r="G9946" s="10">
        <v>0.12</v>
      </c>
      <c r="H9946" s="10">
        <v>0.1</v>
      </c>
      <c r="I9946" s="10">
        <v>1.999999999999999E-2</v>
      </c>
      <c r="J9946" s="10">
        <v>0</v>
      </c>
      <c r="K9946" s="10">
        <v>0</v>
      </c>
      <c r="L9946" s="10">
        <v>0</v>
      </c>
      <c r="M9946" s="10">
        <v>0</v>
      </c>
      <c r="N9946" s="10">
        <v>0</v>
      </c>
    </row>
    <row r="9947" spans="1:14" x14ac:dyDescent="0.25">
      <c r="A9947" s="9" t="s">
        <v>1106</v>
      </c>
      <c r="B9947" s="9" t="s">
        <v>30</v>
      </c>
      <c r="C9947" s="9" t="s">
        <v>29</v>
      </c>
      <c r="D9947" s="9" t="s">
        <v>27</v>
      </c>
      <c r="E9947" s="10">
        <v>2.77</v>
      </c>
      <c r="F9947" s="10">
        <v>0</v>
      </c>
      <c r="G9947" s="10">
        <v>2.77</v>
      </c>
      <c r="H9947" s="10">
        <v>2.4</v>
      </c>
      <c r="I9947" s="10">
        <v>0.37000000000000011</v>
      </c>
      <c r="J9947" s="10">
        <v>0</v>
      </c>
      <c r="K9947" s="10">
        <v>0</v>
      </c>
      <c r="L9947" s="10">
        <v>0</v>
      </c>
      <c r="M9947" s="10">
        <v>0</v>
      </c>
      <c r="N9947" s="10">
        <v>0</v>
      </c>
    </row>
    <row r="9948" spans="1:14" x14ac:dyDescent="0.25">
      <c r="A9948" s="9" t="s">
        <v>1106</v>
      </c>
      <c r="B9948" s="9" t="s">
        <v>31</v>
      </c>
      <c r="C9948" s="9" t="s">
        <v>29</v>
      </c>
      <c r="D9948" s="9" t="s">
        <v>27</v>
      </c>
      <c r="E9948" s="10">
        <v>18.59</v>
      </c>
      <c r="F9948" s="10">
        <v>0</v>
      </c>
      <c r="G9948" s="10">
        <v>18.59</v>
      </c>
      <c r="H9948" s="10">
        <v>16.12</v>
      </c>
      <c r="I9948" s="10">
        <v>2.4699999999999989</v>
      </c>
      <c r="J9948" s="10">
        <v>0</v>
      </c>
      <c r="K9948" s="10">
        <v>0</v>
      </c>
      <c r="L9948" s="10">
        <v>0</v>
      </c>
      <c r="M9948" s="10">
        <v>0</v>
      </c>
      <c r="N9948" s="10">
        <v>0</v>
      </c>
    </row>
    <row r="9949" spans="1:14" x14ac:dyDescent="0.25">
      <c r="A9949" s="9" t="s">
        <v>1106</v>
      </c>
      <c r="B9949" s="9" t="s">
        <v>36</v>
      </c>
      <c r="C9949" s="9" t="s">
        <v>29</v>
      </c>
      <c r="D9949" s="9" t="s">
        <v>27</v>
      </c>
      <c r="E9949" s="10">
        <v>208.26</v>
      </c>
      <c r="F9949" s="10">
        <v>0</v>
      </c>
      <c r="G9949" s="10">
        <v>208.26</v>
      </c>
      <c r="H9949" s="10">
        <v>180.66</v>
      </c>
      <c r="I9949" s="10">
        <v>27.599999999999994</v>
      </c>
      <c r="J9949" s="10">
        <v>0</v>
      </c>
      <c r="K9949" s="10">
        <v>0</v>
      </c>
      <c r="L9949" s="10">
        <v>0</v>
      </c>
      <c r="M9949" s="10">
        <v>0</v>
      </c>
      <c r="N9949" s="10">
        <v>0</v>
      </c>
    </row>
    <row r="9950" spans="1:14" x14ac:dyDescent="0.25">
      <c r="A9950" s="9" t="s">
        <v>1106</v>
      </c>
      <c r="B9950" s="9" t="s">
        <v>37</v>
      </c>
      <c r="C9950" s="9" t="s">
        <v>29</v>
      </c>
      <c r="D9950" s="9" t="s">
        <v>27</v>
      </c>
      <c r="E9950" s="10">
        <v>481.6</v>
      </c>
      <c r="F9950" s="10">
        <v>0</v>
      </c>
      <c r="G9950" s="10">
        <v>481.6</v>
      </c>
      <c r="H9950" s="10">
        <v>417.77</v>
      </c>
      <c r="I9950" s="10">
        <v>63.830000000000041</v>
      </c>
      <c r="J9950" s="10">
        <v>0</v>
      </c>
      <c r="K9950" s="10">
        <v>0</v>
      </c>
      <c r="L9950" s="10">
        <v>0</v>
      </c>
      <c r="M9950" s="10">
        <v>0</v>
      </c>
      <c r="N9950" s="10">
        <v>0</v>
      </c>
    </row>
    <row r="9951" spans="1:14" x14ac:dyDescent="0.25">
      <c r="A9951" s="9" t="s">
        <v>1106</v>
      </c>
      <c r="B9951" s="9" t="s">
        <v>346</v>
      </c>
      <c r="C9951" s="9" t="s">
        <v>33</v>
      </c>
      <c r="D9951" s="9" t="s">
        <v>27</v>
      </c>
      <c r="E9951" s="10">
        <v>1108.98</v>
      </c>
      <c r="F9951" s="10">
        <v>0</v>
      </c>
      <c r="G9951" s="10">
        <v>1108.98</v>
      </c>
      <c r="H9951" s="10">
        <v>1941.19</v>
      </c>
      <c r="I9951" s="10">
        <v>-832.21</v>
      </c>
      <c r="J9951" s="10">
        <v>7</v>
      </c>
      <c r="K9951" s="10">
        <v>0</v>
      </c>
      <c r="L9951" s="10">
        <v>7</v>
      </c>
      <c r="M9951" s="10">
        <v>12.253</v>
      </c>
      <c r="N9951" s="10">
        <v>-5.2530000000000001</v>
      </c>
    </row>
    <row r="9952" spans="1:14" x14ac:dyDescent="0.25">
      <c r="A9952" s="9" t="s">
        <v>1106</v>
      </c>
      <c r="B9952" s="9" t="s">
        <v>347</v>
      </c>
      <c r="C9952" s="9" t="s">
        <v>33</v>
      </c>
      <c r="D9952" s="9" t="s">
        <v>27</v>
      </c>
      <c r="E9952" s="10">
        <v>3523.19</v>
      </c>
      <c r="F9952" s="10">
        <v>0</v>
      </c>
      <c r="G9952" s="10">
        <v>3523.19</v>
      </c>
      <c r="H9952" s="10">
        <v>6167.11</v>
      </c>
      <c r="I9952" s="10">
        <v>-2643.9199999999996</v>
      </c>
      <c r="J9952" s="10">
        <v>7</v>
      </c>
      <c r="K9952" s="10">
        <v>0</v>
      </c>
      <c r="L9952" s="10">
        <v>7</v>
      </c>
      <c r="M9952" s="10">
        <v>12.253</v>
      </c>
      <c r="N9952" s="10">
        <v>-5.2530000000000001</v>
      </c>
    </row>
    <row r="9953" spans="1:14" x14ac:dyDescent="0.25">
      <c r="A9953" s="9" t="s">
        <v>1106</v>
      </c>
      <c r="B9953" s="9" t="s">
        <v>348</v>
      </c>
      <c r="C9953" s="9" t="s">
        <v>33</v>
      </c>
      <c r="D9953" s="9" t="s">
        <v>27</v>
      </c>
      <c r="E9953" s="10">
        <v>3540.34</v>
      </c>
      <c r="F9953" s="10">
        <v>0</v>
      </c>
      <c r="G9953" s="10">
        <v>3540.34</v>
      </c>
      <c r="H9953" s="10">
        <v>6197.11</v>
      </c>
      <c r="I9953" s="10">
        <v>-2656.7699999999995</v>
      </c>
      <c r="J9953" s="10">
        <v>42</v>
      </c>
      <c r="K9953" s="10">
        <v>0</v>
      </c>
      <c r="L9953" s="10">
        <v>42</v>
      </c>
      <c r="M9953" s="10">
        <v>73.518000000000001</v>
      </c>
      <c r="N9953" s="10">
        <v>-31.518000000000001</v>
      </c>
    </row>
    <row r="9954" spans="1:14" x14ac:dyDescent="0.25">
      <c r="A9954" s="9" t="s">
        <v>1106</v>
      </c>
      <c r="B9954" s="9" t="s">
        <v>303</v>
      </c>
      <c r="C9954" s="9" t="s">
        <v>39</v>
      </c>
      <c r="D9954" s="9" t="s">
        <v>58</v>
      </c>
      <c r="E9954" s="10">
        <v>-234453.8</v>
      </c>
      <c r="F9954" s="10">
        <v>0</v>
      </c>
      <c r="G9954" s="10">
        <v>-234453.8</v>
      </c>
      <c r="H9954" s="10">
        <v>-234453.4</v>
      </c>
      <c r="I9954" s="10">
        <v>-0.39999999999417923</v>
      </c>
      <c r="J9954" s="10">
        <v>-12253</v>
      </c>
      <c r="K9954" s="10">
        <v>0</v>
      </c>
      <c r="L9954" s="10">
        <v>-12253</v>
      </c>
      <c r="M9954" s="10">
        <v>-12253</v>
      </c>
      <c r="N9954" s="10">
        <v>0</v>
      </c>
    </row>
    <row r="9955" spans="1:14" x14ac:dyDescent="0.25">
      <c r="A9955" s="9" t="s">
        <v>1106</v>
      </c>
      <c r="B9955" s="9" t="s">
        <v>64</v>
      </c>
      <c r="C9955" s="9" t="s">
        <v>42</v>
      </c>
      <c r="D9955" s="9" t="s">
        <v>58</v>
      </c>
      <c r="E9955" s="10">
        <v>182762.63</v>
      </c>
      <c r="F9955" s="10">
        <v>184001.82</v>
      </c>
      <c r="G9955" s="10">
        <v>-1239.1900000000023</v>
      </c>
      <c r="H9955" s="10">
        <v>184001.82</v>
      </c>
      <c r="I9955" s="10">
        <v>-1239.1900000000023</v>
      </c>
      <c r="J9955" s="10">
        <v>12353</v>
      </c>
      <c r="K9955" s="10">
        <v>12436.795</v>
      </c>
      <c r="L9955" s="10">
        <v>-83.795000000000073</v>
      </c>
      <c r="M9955" s="10">
        <v>12436.795</v>
      </c>
      <c r="N9955" s="10">
        <v>-83.795000000000073</v>
      </c>
    </row>
    <row r="9956" spans="1:14" x14ac:dyDescent="0.25">
      <c r="A9956" s="9" t="s">
        <v>1106</v>
      </c>
      <c r="B9956" s="9" t="s">
        <v>441</v>
      </c>
      <c r="C9956" s="9" t="s">
        <v>42</v>
      </c>
      <c r="D9956" s="9" t="s">
        <v>43</v>
      </c>
      <c r="E9956" s="10">
        <v>7429.61</v>
      </c>
      <c r="F9956" s="10">
        <v>7353.3921568627447</v>
      </c>
      <c r="G9956" s="10">
        <v>76.217843137254931</v>
      </c>
      <c r="H9956" s="10">
        <v>7500.46</v>
      </c>
      <c r="I9956" s="10">
        <v>-70.850000000000364</v>
      </c>
      <c r="J9956" s="10">
        <v>12380</v>
      </c>
      <c r="K9956" s="10">
        <v>12253</v>
      </c>
      <c r="L9956" s="10">
        <v>127</v>
      </c>
      <c r="M9956" s="10">
        <v>12498.06</v>
      </c>
      <c r="N9956" s="10">
        <v>-118.05999999999949</v>
      </c>
    </row>
    <row r="9957" spans="1:14" x14ac:dyDescent="0.25">
      <c r="A9957" s="9" t="s">
        <v>1106</v>
      </c>
      <c r="B9957" s="9" t="s">
        <v>443</v>
      </c>
      <c r="C9957" s="9" t="s">
        <v>42</v>
      </c>
      <c r="D9957" s="9" t="s">
        <v>43</v>
      </c>
      <c r="E9957" s="10">
        <v>21156</v>
      </c>
      <c r="F9957" s="10">
        <v>21075.164179104479</v>
      </c>
      <c r="G9957" s="10">
        <v>80.835820895521465</v>
      </c>
      <c r="H9957" s="10">
        <v>21180.54</v>
      </c>
      <c r="I9957" s="10">
        <v>-24.540000000000873</v>
      </c>
      <c r="J9957" s="10">
        <v>12300</v>
      </c>
      <c r="K9957" s="10">
        <v>12253</v>
      </c>
      <c r="L9957" s="10">
        <v>47</v>
      </c>
      <c r="M9957" s="10">
        <v>12314.264999999999</v>
      </c>
      <c r="N9957" s="10">
        <v>-14.264999999999418</v>
      </c>
    </row>
    <row r="9958" spans="1:14" x14ac:dyDescent="0.25">
      <c r="A9958" s="9" t="s">
        <v>1106</v>
      </c>
      <c r="B9958" s="9" t="s">
        <v>450</v>
      </c>
      <c r="C9958" s="9" t="s">
        <v>42</v>
      </c>
      <c r="D9958" s="9" t="s">
        <v>53</v>
      </c>
      <c r="E9958" s="10">
        <v>7894.35</v>
      </c>
      <c r="F9958" s="10">
        <v>6848.12</v>
      </c>
      <c r="G9958" s="10">
        <v>1046.2300000000005</v>
      </c>
      <c r="H9958" s="10">
        <v>6848.12</v>
      </c>
      <c r="I9958" s="10">
        <v>1046.2300000000005</v>
      </c>
      <c r="J9958" s="10">
        <v>565</v>
      </c>
      <c r="K9958" s="10">
        <v>490.12</v>
      </c>
      <c r="L9958" s="10">
        <v>74.88</v>
      </c>
      <c r="M9958" s="10">
        <v>490.12</v>
      </c>
      <c r="N9958" s="10">
        <v>74.88</v>
      </c>
    </row>
    <row r="9959" spans="1:14" x14ac:dyDescent="0.25">
      <c r="A9959" s="9" t="s">
        <v>1107</v>
      </c>
      <c r="B9959" s="9" t="s">
        <v>25</v>
      </c>
      <c r="C9959" s="9" t="s">
        <v>26</v>
      </c>
      <c r="D9959" s="9" t="s">
        <v>27</v>
      </c>
      <c r="E9959" s="10">
        <v>5216.78</v>
      </c>
      <c r="F9959" s="10">
        <v>0</v>
      </c>
      <c r="G9959" s="10">
        <v>5216.78</v>
      </c>
      <c r="H9959" s="10">
        <v>0</v>
      </c>
      <c r="I9959" s="10">
        <v>5216.78</v>
      </c>
      <c r="J9959" s="10">
        <v>0</v>
      </c>
      <c r="K9959" s="10">
        <v>0</v>
      </c>
      <c r="L9959" s="10">
        <v>0</v>
      </c>
      <c r="M9959" s="10">
        <v>0</v>
      </c>
      <c r="N9959" s="10">
        <v>0</v>
      </c>
    </row>
    <row r="9960" spans="1:14" x14ac:dyDescent="0.25">
      <c r="A9960" s="9" t="s">
        <v>1107</v>
      </c>
      <c r="B9960" s="9" t="s">
        <v>28</v>
      </c>
      <c r="C9960" s="9" t="s">
        <v>29</v>
      </c>
      <c r="D9960" s="9" t="s">
        <v>27</v>
      </c>
      <c r="E9960" s="10">
        <v>6.8</v>
      </c>
      <c r="F9960" s="10">
        <v>0</v>
      </c>
      <c r="G9960" s="10">
        <v>6.8</v>
      </c>
      <c r="H9960" s="10">
        <v>6.65</v>
      </c>
      <c r="I9960" s="10">
        <v>0.14999999999999947</v>
      </c>
      <c r="J9960" s="10">
        <v>0</v>
      </c>
      <c r="K9960" s="10">
        <v>0</v>
      </c>
      <c r="L9960" s="10">
        <v>0</v>
      </c>
      <c r="M9960" s="10">
        <v>0</v>
      </c>
      <c r="N9960" s="10">
        <v>0</v>
      </c>
    </row>
    <row r="9961" spans="1:14" x14ac:dyDescent="0.25">
      <c r="A9961" s="9" t="s">
        <v>1107</v>
      </c>
      <c r="B9961" s="9" t="s">
        <v>30</v>
      </c>
      <c r="C9961" s="9" t="s">
        <v>29</v>
      </c>
      <c r="D9961" s="9" t="s">
        <v>27</v>
      </c>
      <c r="E9961" s="10">
        <v>158.58000000000001</v>
      </c>
      <c r="F9961" s="10">
        <v>0</v>
      </c>
      <c r="G9961" s="10">
        <v>158.58000000000001</v>
      </c>
      <c r="H9961" s="10">
        <v>155.12</v>
      </c>
      <c r="I9961" s="10">
        <v>3.460000000000008</v>
      </c>
      <c r="J9961" s="10">
        <v>0</v>
      </c>
      <c r="K9961" s="10">
        <v>0</v>
      </c>
      <c r="L9961" s="10">
        <v>0</v>
      </c>
      <c r="M9961" s="10">
        <v>0</v>
      </c>
      <c r="N9961" s="10">
        <v>0</v>
      </c>
    </row>
    <row r="9962" spans="1:14" x14ac:dyDescent="0.25">
      <c r="A9962" s="9" t="s">
        <v>1107</v>
      </c>
      <c r="B9962" s="9" t="s">
        <v>31</v>
      </c>
      <c r="C9962" s="9" t="s">
        <v>29</v>
      </c>
      <c r="D9962" s="9" t="s">
        <v>27</v>
      </c>
      <c r="E9962" s="10">
        <v>1064.74</v>
      </c>
      <c r="F9962" s="10">
        <v>0</v>
      </c>
      <c r="G9962" s="10">
        <v>1064.74</v>
      </c>
      <c r="H9962" s="10">
        <v>1041.53</v>
      </c>
      <c r="I9962" s="10">
        <v>23.210000000000036</v>
      </c>
      <c r="J9962" s="10">
        <v>0</v>
      </c>
      <c r="K9962" s="10">
        <v>0</v>
      </c>
      <c r="L9962" s="10">
        <v>0</v>
      </c>
      <c r="M9962" s="10">
        <v>0</v>
      </c>
      <c r="N9962" s="10">
        <v>0</v>
      </c>
    </row>
    <row r="9963" spans="1:14" x14ac:dyDescent="0.25">
      <c r="A9963" s="9" t="s">
        <v>1107</v>
      </c>
      <c r="B9963" s="9" t="s">
        <v>32</v>
      </c>
      <c r="C9963" s="9" t="s">
        <v>33</v>
      </c>
      <c r="D9963" s="9" t="s">
        <v>27</v>
      </c>
      <c r="E9963" s="10">
        <v>2645.14</v>
      </c>
      <c r="F9963" s="10">
        <v>0</v>
      </c>
      <c r="G9963" s="10">
        <v>2645.14</v>
      </c>
      <c r="H9963" s="10">
        <v>1691</v>
      </c>
      <c r="I9963" s="10">
        <v>954.13999999999987</v>
      </c>
      <c r="J9963" s="10">
        <v>7.5</v>
      </c>
      <c r="K9963" s="10">
        <v>0</v>
      </c>
      <c r="L9963" s="10">
        <v>7.5</v>
      </c>
      <c r="M9963" s="10">
        <v>4.7949999999999999</v>
      </c>
      <c r="N9963" s="10">
        <v>2.7050000000000001</v>
      </c>
    </row>
    <row r="9964" spans="1:14" x14ac:dyDescent="0.25">
      <c r="A9964" s="9" t="s">
        <v>1107</v>
      </c>
      <c r="B9964" s="9" t="s">
        <v>34</v>
      </c>
      <c r="C9964" s="9" t="s">
        <v>33</v>
      </c>
      <c r="D9964" s="9" t="s">
        <v>27</v>
      </c>
      <c r="E9964" s="10">
        <v>9092.7800000000007</v>
      </c>
      <c r="F9964" s="10">
        <v>0</v>
      </c>
      <c r="G9964" s="10">
        <v>9092.7800000000007</v>
      </c>
      <c r="H9964" s="10">
        <v>5812.89</v>
      </c>
      <c r="I9964" s="10">
        <v>3279.8900000000003</v>
      </c>
      <c r="J9964" s="10">
        <v>7.5</v>
      </c>
      <c r="K9964" s="10">
        <v>0</v>
      </c>
      <c r="L9964" s="10">
        <v>7.5</v>
      </c>
      <c r="M9964" s="10">
        <v>4.7949999999999999</v>
      </c>
      <c r="N9964" s="10">
        <v>2.7050000000000001</v>
      </c>
    </row>
    <row r="9965" spans="1:14" x14ac:dyDescent="0.25">
      <c r="A9965" s="9" t="s">
        <v>1107</v>
      </c>
      <c r="B9965" s="9" t="s">
        <v>35</v>
      </c>
      <c r="C9965" s="9" t="s">
        <v>33</v>
      </c>
      <c r="D9965" s="9" t="s">
        <v>27</v>
      </c>
      <c r="E9965" s="10">
        <v>9837.83</v>
      </c>
      <c r="F9965" s="10">
        <v>0</v>
      </c>
      <c r="G9965" s="10">
        <v>9837.83</v>
      </c>
      <c r="H9965" s="10">
        <v>6289.02</v>
      </c>
      <c r="I9965" s="10">
        <v>3548.8099999999995</v>
      </c>
      <c r="J9965" s="10">
        <v>157.5</v>
      </c>
      <c r="K9965" s="10">
        <v>0</v>
      </c>
      <c r="L9965" s="10">
        <v>157.5</v>
      </c>
      <c r="M9965" s="10">
        <v>100.685</v>
      </c>
      <c r="N9965" s="10">
        <v>56.814999999999998</v>
      </c>
    </row>
    <row r="9966" spans="1:14" x14ac:dyDescent="0.25">
      <c r="A9966" s="9" t="s">
        <v>1107</v>
      </c>
      <c r="B9966" s="9" t="s">
        <v>36</v>
      </c>
      <c r="C9966" s="9" t="s">
        <v>29</v>
      </c>
      <c r="D9966" s="9" t="s">
        <v>27</v>
      </c>
      <c r="E9966" s="10">
        <v>11929</v>
      </c>
      <c r="F9966" s="10">
        <v>0</v>
      </c>
      <c r="G9966" s="10">
        <v>11929</v>
      </c>
      <c r="H9966" s="10">
        <v>11668.95</v>
      </c>
      <c r="I9966" s="10">
        <v>260.04999999999927</v>
      </c>
      <c r="J9966" s="10">
        <v>0</v>
      </c>
      <c r="K9966" s="10">
        <v>0</v>
      </c>
      <c r="L9966" s="10">
        <v>0</v>
      </c>
      <c r="M9966" s="10">
        <v>0</v>
      </c>
      <c r="N9966" s="10">
        <v>0</v>
      </c>
    </row>
    <row r="9967" spans="1:14" x14ac:dyDescent="0.25">
      <c r="A9967" s="9" t="s">
        <v>1107</v>
      </c>
      <c r="B9967" s="9" t="s">
        <v>37</v>
      </c>
      <c r="C9967" s="9" t="s">
        <v>29</v>
      </c>
      <c r="D9967" s="9" t="s">
        <v>27</v>
      </c>
      <c r="E9967" s="10">
        <v>27585.9</v>
      </c>
      <c r="F9967" s="10">
        <v>0</v>
      </c>
      <c r="G9967" s="10">
        <v>27585.9</v>
      </c>
      <c r="H9967" s="10">
        <v>26984.54</v>
      </c>
      <c r="I9967" s="10">
        <v>601.36000000000058</v>
      </c>
      <c r="J9967" s="10">
        <v>0</v>
      </c>
      <c r="K9967" s="10">
        <v>0</v>
      </c>
      <c r="L9967" s="10">
        <v>0</v>
      </c>
      <c r="M9967" s="10">
        <v>0</v>
      </c>
      <c r="N9967" s="10">
        <v>0</v>
      </c>
    </row>
    <row r="9968" spans="1:14" x14ac:dyDescent="0.25">
      <c r="A9968" s="9" t="s">
        <v>1107</v>
      </c>
      <c r="B9968" s="9" t="s">
        <v>490</v>
      </c>
      <c r="C9968" s="9" t="s">
        <v>39</v>
      </c>
      <c r="D9968" s="9" t="s">
        <v>40</v>
      </c>
      <c r="E9968" s="10">
        <v>-624108.80000000005</v>
      </c>
      <c r="F9968" s="10">
        <v>0</v>
      </c>
      <c r="G9968" s="10">
        <v>-624108.80000000005</v>
      </c>
      <c r="H9968" s="10">
        <v>-624108.63</v>
      </c>
      <c r="I9968" s="10">
        <v>-0.17000000004190952</v>
      </c>
      <c r="J9968" s="10">
        <v>-3500</v>
      </c>
      <c r="K9968" s="10">
        <v>0</v>
      </c>
      <c r="L9968" s="10">
        <v>-3500</v>
      </c>
      <c r="M9968" s="10">
        <v>-3500</v>
      </c>
      <c r="N9968" s="10">
        <v>0</v>
      </c>
    </row>
    <row r="9969" spans="1:14" x14ac:dyDescent="0.25">
      <c r="A9969" s="9" t="s">
        <v>1107</v>
      </c>
      <c r="B9969" s="9" t="s">
        <v>92</v>
      </c>
      <c r="C9969" s="9" t="s">
        <v>42</v>
      </c>
      <c r="D9969" s="9" t="s">
        <v>43</v>
      </c>
      <c r="E9969" s="10">
        <v>436.24</v>
      </c>
      <c r="F9969" s="10">
        <v>297.9207920792079</v>
      </c>
      <c r="G9969" s="10">
        <v>138.31920792079211</v>
      </c>
      <c r="H9969" s="10">
        <v>300.89999999999998</v>
      </c>
      <c r="I9969" s="10">
        <v>135.34000000000003</v>
      </c>
      <c r="J9969" s="10">
        <v>5125</v>
      </c>
      <c r="K9969" s="10">
        <v>3500</v>
      </c>
      <c r="L9969" s="10">
        <v>1625</v>
      </c>
      <c r="M9969" s="10">
        <v>3535</v>
      </c>
      <c r="N9969" s="10">
        <v>1590</v>
      </c>
    </row>
    <row r="9970" spans="1:14" x14ac:dyDescent="0.25">
      <c r="A9970" s="9" t="s">
        <v>1107</v>
      </c>
      <c r="B9970" s="9" t="s">
        <v>482</v>
      </c>
      <c r="C9970" s="9" t="s">
        <v>42</v>
      </c>
      <c r="D9970" s="9" t="s">
        <v>43</v>
      </c>
      <c r="E9970" s="10">
        <v>2193.56</v>
      </c>
      <c r="F9970" s="10">
        <v>2183.1625615763546</v>
      </c>
      <c r="G9970" s="10">
        <v>10.397438423645326</v>
      </c>
      <c r="H9970" s="10">
        <v>2215.91</v>
      </c>
      <c r="I9970" s="10">
        <v>-22.349999999999909</v>
      </c>
      <c r="J9970" s="10">
        <v>42200</v>
      </c>
      <c r="K9970" s="10">
        <v>42000</v>
      </c>
      <c r="L9970" s="10">
        <v>200</v>
      </c>
      <c r="M9970" s="10">
        <v>42630</v>
      </c>
      <c r="N9970" s="10">
        <v>-430</v>
      </c>
    </row>
    <row r="9971" spans="1:14" x14ac:dyDescent="0.25">
      <c r="A9971" s="9" t="s">
        <v>1107</v>
      </c>
      <c r="B9971" s="9" t="s">
        <v>44</v>
      </c>
      <c r="C9971" s="9" t="s">
        <v>42</v>
      </c>
      <c r="D9971" s="9" t="s">
        <v>43</v>
      </c>
      <c r="E9971" s="10">
        <v>3476.87</v>
      </c>
      <c r="F9971" s="10">
        <v>3440.4975124378111</v>
      </c>
      <c r="G9971" s="10">
        <v>36.37248756218878</v>
      </c>
      <c r="H9971" s="10">
        <v>3457.7</v>
      </c>
      <c r="I9971" s="10">
        <v>19.170000000000073</v>
      </c>
      <c r="J9971" s="10">
        <v>3537</v>
      </c>
      <c r="K9971" s="10">
        <v>3500</v>
      </c>
      <c r="L9971" s="10">
        <v>37</v>
      </c>
      <c r="M9971" s="10">
        <v>3517.5</v>
      </c>
      <c r="N9971" s="10">
        <v>19.5</v>
      </c>
    </row>
    <row r="9972" spans="1:14" x14ac:dyDescent="0.25">
      <c r="A9972" s="9" t="s">
        <v>1107</v>
      </c>
      <c r="B9972" s="9" t="s">
        <v>99</v>
      </c>
      <c r="C9972" s="9" t="s">
        <v>42</v>
      </c>
      <c r="D9972" s="9" t="s">
        <v>43</v>
      </c>
      <c r="E9972" s="10">
        <v>9508.6200000000008</v>
      </c>
      <c r="F9972" s="10">
        <v>9474.7783251231522</v>
      </c>
      <c r="G9972" s="10">
        <v>33.841674876848629</v>
      </c>
      <c r="H9972" s="10">
        <v>9616.9</v>
      </c>
      <c r="I9972" s="10">
        <v>-108.27999999999884</v>
      </c>
      <c r="J9972" s="10">
        <v>42150</v>
      </c>
      <c r="K9972" s="10">
        <v>42000</v>
      </c>
      <c r="L9972" s="10">
        <v>150</v>
      </c>
      <c r="M9972" s="10">
        <v>42630</v>
      </c>
      <c r="N9972" s="10">
        <v>-480</v>
      </c>
    </row>
    <row r="9973" spans="1:14" x14ac:dyDescent="0.25">
      <c r="A9973" s="9" t="s">
        <v>1107</v>
      </c>
      <c r="B9973" s="9" t="s">
        <v>100</v>
      </c>
      <c r="C9973" s="9" t="s">
        <v>42</v>
      </c>
      <c r="D9973" s="9" t="s">
        <v>43</v>
      </c>
      <c r="E9973" s="10">
        <v>12232.51</v>
      </c>
      <c r="F9973" s="10">
        <v>12174.541871921183</v>
      </c>
      <c r="G9973" s="10">
        <v>57.968128078817244</v>
      </c>
      <c r="H9973" s="10">
        <v>12357.16</v>
      </c>
      <c r="I9973" s="10">
        <v>-124.64999999999964</v>
      </c>
      <c r="J9973" s="10">
        <v>42200</v>
      </c>
      <c r="K9973" s="10">
        <v>42000</v>
      </c>
      <c r="L9973" s="10">
        <v>200</v>
      </c>
      <c r="M9973" s="10">
        <v>42630</v>
      </c>
      <c r="N9973" s="10">
        <v>-430</v>
      </c>
    </row>
    <row r="9974" spans="1:14" x14ac:dyDescent="0.25">
      <c r="A9974" s="9" t="s">
        <v>1107</v>
      </c>
      <c r="B9974" s="9" t="s">
        <v>47</v>
      </c>
      <c r="C9974" s="9" t="s">
        <v>42</v>
      </c>
      <c r="D9974" s="9" t="s">
        <v>43</v>
      </c>
      <c r="E9974" s="10">
        <v>19645.48</v>
      </c>
      <c r="F9974" s="10">
        <v>19747.98039215686</v>
      </c>
      <c r="G9974" s="10">
        <v>-102.50039215686047</v>
      </c>
      <c r="H9974" s="10">
        <v>20142.939999999999</v>
      </c>
      <c r="I9974" s="10">
        <v>-497.45999999999913</v>
      </c>
      <c r="J9974" s="10">
        <v>41782</v>
      </c>
      <c r="K9974" s="10">
        <v>42000</v>
      </c>
      <c r="L9974" s="10">
        <v>-218</v>
      </c>
      <c r="M9974" s="10">
        <v>42840</v>
      </c>
      <c r="N9974" s="10">
        <v>-1058</v>
      </c>
    </row>
    <row r="9975" spans="1:14" x14ac:dyDescent="0.25">
      <c r="A9975" s="9" t="s">
        <v>1107</v>
      </c>
      <c r="B9975" s="9" t="s">
        <v>101</v>
      </c>
      <c r="C9975" s="9" t="s">
        <v>42</v>
      </c>
      <c r="D9975" s="9" t="s">
        <v>43</v>
      </c>
      <c r="E9975" s="10">
        <v>34753.370000000003</v>
      </c>
      <c r="F9975" s="10">
        <v>34004.541871921181</v>
      </c>
      <c r="G9975" s="10">
        <v>748.82812807882146</v>
      </c>
      <c r="H9975" s="10">
        <v>34514.61</v>
      </c>
      <c r="I9975" s="10">
        <v>238.76000000000204</v>
      </c>
      <c r="J9975" s="10">
        <v>42925</v>
      </c>
      <c r="K9975" s="10">
        <v>42000</v>
      </c>
      <c r="L9975" s="10">
        <v>925</v>
      </c>
      <c r="M9975" s="10">
        <v>42630</v>
      </c>
      <c r="N9975" s="10">
        <v>295</v>
      </c>
    </row>
    <row r="9976" spans="1:14" x14ac:dyDescent="0.25">
      <c r="A9976" s="9" t="s">
        <v>1107</v>
      </c>
      <c r="B9976" s="9" t="s">
        <v>109</v>
      </c>
      <c r="C9976" s="9" t="s">
        <v>42</v>
      </c>
      <c r="D9976" s="9" t="s">
        <v>43</v>
      </c>
      <c r="E9976" s="10">
        <v>41944.5</v>
      </c>
      <c r="F9976" s="10">
        <v>41825.004926108377</v>
      </c>
      <c r="G9976" s="10">
        <v>119.49507389162318</v>
      </c>
      <c r="H9976" s="10">
        <v>42452.38</v>
      </c>
      <c r="I9976" s="10">
        <v>-507.87999999999738</v>
      </c>
      <c r="J9976" s="10">
        <v>3510</v>
      </c>
      <c r="K9976" s="10">
        <v>3500</v>
      </c>
      <c r="L9976" s="10">
        <v>10</v>
      </c>
      <c r="M9976" s="10">
        <v>3552.5</v>
      </c>
      <c r="N9976" s="10">
        <v>-42.5</v>
      </c>
    </row>
    <row r="9977" spans="1:14" x14ac:dyDescent="0.25">
      <c r="A9977" s="9" t="s">
        <v>1107</v>
      </c>
      <c r="B9977" s="9" t="s">
        <v>50</v>
      </c>
      <c r="C9977" s="9" t="s">
        <v>42</v>
      </c>
      <c r="D9977" s="9" t="s">
        <v>43</v>
      </c>
      <c r="E9977" s="10">
        <v>56550.27</v>
      </c>
      <c r="F9977" s="10">
        <v>55860</v>
      </c>
      <c r="G9977" s="10">
        <v>690.2699999999968</v>
      </c>
      <c r="H9977" s="10">
        <v>56139.3</v>
      </c>
      <c r="I9977" s="10">
        <v>410.96999999999389</v>
      </c>
      <c r="J9977" s="10">
        <v>42519</v>
      </c>
      <c r="K9977" s="10">
        <v>42000</v>
      </c>
      <c r="L9977" s="10">
        <v>519</v>
      </c>
      <c r="M9977" s="10">
        <v>42210</v>
      </c>
      <c r="N9977" s="10">
        <v>309</v>
      </c>
    </row>
    <row r="9978" spans="1:14" x14ac:dyDescent="0.25">
      <c r="A9978" s="9" t="s">
        <v>1107</v>
      </c>
      <c r="B9978" s="9" t="s">
        <v>103</v>
      </c>
      <c r="C9978" s="9" t="s">
        <v>42</v>
      </c>
      <c r="D9978" s="9" t="s">
        <v>43</v>
      </c>
      <c r="E9978" s="10">
        <v>201004.1</v>
      </c>
      <c r="F9978" s="10">
        <v>200903.64356435643</v>
      </c>
      <c r="G9978" s="10">
        <v>100.45643564357306</v>
      </c>
      <c r="H9978" s="10">
        <v>202912.68</v>
      </c>
      <c r="I9978" s="10">
        <v>-1908.5799999999872</v>
      </c>
      <c r="J9978" s="10">
        <v>42021</v>
      </c>
      <c r="K9978" s="10">
        <v>42000</v>
      </c>
      <c r="L9978" s="10">
        <v>21</v>
      </c>
      <c r="M9978" s="10">
        <v>42420</v>
      </c>
      <c r="N9978" s="10">
        <v>-399</v>
      </c>
    </row>
    <row r="9979" spans="1:14" x14ac:dyDescent="0.25">
      <c r="A9979" s="9" t="s">
        <v>1107</v>
      </c>
      <c r="B9979" s="9" t="s">
        <v>104</v>
      </c>
      <c r="C9979" s="9" t="s">
        <v>42</v>
      </c>
      <c r="D9979" s="9" t="s">
        <v>53</v>
      </c>
      <c r="E9979" s="10">
        <v>172705.15</v>
      </c>
      <c r="F9979" s="10">
        <v>183311.32338308459</v>
      </c>
      <c r="G9979" s="10">
        <v>-10606.173383084591</v>
      </c>
      <c r="H9979" s="10">
        <v>184227.88</v>
      </c>
      <c r="I9979" s="10">
        <v>-11522.73000000001</v>
      </c>
      <c r="J9979" s="10">
        <v>32363</v>
      </c>
      <c r="K9979" s="10">
        <v>31500</v>
      </c>
      <c r="L9979" s="10">
        <v>863</v>
      </c>
      <c r="M9979" s="10">
        <v>31657.5</v>
      </c>
      <c r="N9979" s="10">
        <v>705.5</v>
      </c>
    </row>
    <row r="9980" spans="1:14" x14ac:dyDescent="0.25">
      <c r="A9980" s="9" t="s">
        <v>1107</v>
      </c>
      <c r="B9980" s="9" t="s">
        <v>54</v>
      </c>
      <c r="C9980" s="9" t="s">
        <v>42</v>
      </c>
      <c r="D9980" s="9" t="s">
        <v>55</v>
      </c>
      <c r="E9980" s="10">
        <v>2120.58</v>
      </c>
      <c r="F9980" s="10">
        <v>2079</v>
      </c>
      <c r="G9980" s="10">
        <v>41.579999999999927</v>
      </c>
      <c r="H9980" s="10">
        <v>2120.58</v>
      </c>
      <c r="I9980" s="10">
        <v>0</v>
      </c>
      <c r="J9980" s="10">
        <v>385.56</v>
      </c>
      <c r="K9980" s="10">
        <v>378</v>
      </c>
      <c r="L9980" s="10">
        <v>7.5600000000000023</v>
      </c>
      <c r="M9980" s="10">
        <v>385.56</v>
      </c>
      <c r="N9980" s="10">
        <v>0</v>
      </c>
    </row>
    <row r="9981" spans="1:14" x14ac:dyDescent="0.25">
      <c r="A9981" s="9" t="s">
        <v>1108</v>
      </c>
      <c r="B9981" s="9" t="s">
        <v>25</v>
      </c>
      <c r="C9981" s="9" t="s">
        <v>26</v>
      </c>
      <c r="D9981" s="9" t="s">
        <v>27</v>
      </c>
      <c r="E9981" s="10">
        <v>14923.36</v>
      </c>
      <c r="F9981" s="10">
        <v>0</v>
      </c>
      <c r="G9981" s="10">
        <v>14923.36</v>
      </c>
      <c r="H9981" s="10">
        <v>0</v>
      </c>
      <c r="I9981" s="10">
        <v>14923.36</v>
      </c>
      <c r="J9981" s="10">
        <v>0</v>
      </c>
      <c r="K9981" s="10">
        <v>0</v>
      </c>
      <c r="L9981" s="10">
        <v>0</v>
      </c>
      <c r="M9981" s="10">
        <v>0</v>
      </c>
      <c r="N9981" s="10">
        <v>0</v>
      </c>
    </row>
    <row r="9982" spans="1:14" x14ac:dyDescent="0.25">
      <c r="A9982" s="9" t="s">
        <v>1108</v>
      </c>
      <c r="B9982" s="9" t="s">
        <v>28</v>
      </c>
      <c r="C9982" s="9" t="s">
        <v>29</v>
      </c>
      <c r="D9982" s="9" t="s">
        <v>27</v>
      </c>
      <c r="E9982" s="10">
        <v>4.82</v>
      </c>
      <c r="F9982" s="10">
        <v>0</v>
      </c>
      <c r="G9982" s="10">
        <v>4.82</v>
      </c>
      <c r="H9982" s="10">
        <v>4.8499999999999996</v>
      </c>
      <c r="I9982" s="10">
        <v>-2.9999999999999361E-2</v>
      </c>
      <c r="J9982" s="10">
        <v>0</v>
      </c>
      <c r="K9982" s="10">
        <v>0</v>
      </c>
      <c r="L9982" s="10">
        <v>0</v>
      </c>
      <c r="M9982" s="10">
        <v>0</v>
      </c>
      <c r="N9982" s="10">
        <v>0</v>
      </c>
    </row>
    <row r="9983" spans="1:14" x14ac:dyDescent="0.25">
      <c r="A9983" s="9" t="s">
        <v>1108</v>
      </c>
      <c r="B9983" s="9" t="s">
        <v>30</v>
      </c>
      <c r="C9983" s="9" t="s">
        <v>29</v>
      </c>
      <c r="D9983" s="9" t="s">
        <v>27</v>
      </c>
      <c r="E9983" s="10">
        <v>112.39</v>
      </c>
      <c r="F9983" s="10">
        <v>0</v>
      </c>
      <c r="G9983" s="10">
        <v>112.39</v>
      </c>
      <c r="H9983" s="10">
        <v>113.12</v>
      </c>
      <c r="I9983" s="10">
        <v>-0.73000000000000398</v>
      </c>
      <c r="J9983" s="10">
        <v>0</v>
      </c>
      <c r="K9983" s="10">
        <v>0</v>
      </c>
      <c r="L9983" s="10">
        <v>0</v>
      </c>
      <c r="M9983" s="10">
        <v>0</v>
      </c>
      <c r="N9983" s="10">
        <v>0</v>
      </c>
    </row>
    <row r="9984" spans="1:14" x14ac:dyDescent="0.25">
      <c r="A9984" s="9" t="s">
        <v>1108</v>
      </c>
      <c r="B9984" s="9" t="s">
        <v>31</v>
      </c>
      <c r="C9984" s="9" t="s">
        <v>29</v>
      </c>
      <c r="D9984" s="9" t="s">
        <v>27</v>
      </c>
      <c r="E9984" s="10">
        <v>754.59</v>
      </c>
      <c r="F9984" s="10">
        <v>0</v>
      </c>
      <c r="G9984" s="10">
        <v>754.59</v>
      </c>
      <c r="H9984" s="10">
        <v>759.49</v>
      </c>
      <c r="I9984" s="10">
        <v>-4.8999999999999773</v>
      </c>
      <c r="J9984" s="10">
        <v>0</v>
      </c>
      <c r="K9984" s="10">
        <v>0</v>
      </c>
      <c r="L9984" s="10">
        <v>0</v>
      </c>
      <c r="M9984" s="10">
        <v>0</v>
      </c>
      <c r="N9984" s="10">
        <v>0</v>
      </c>
    </row>
    <row r="9985" spans="1:14" x14ac:dyDescent="0.25">
      <c r="A9985" s="9" t="s">
        <v>1108</v>
      </c>
      <c r="B9985" s="9" t="s">
        <v>32</v>
      </c>
      <c r="C9985" s="9" t="s">
        <v>33</v>
      </c>
      <c r="D9985" s="9" t="s">
        <v>27</v>
      </c>
      <c r="E9985" s="10">
        <v>1058.06</v>
      </c>
      <c r="F9985" s="10">
        <v>0</v>
      </c>
      <c r="G9985" s="10">
        <v>1058.06</v>
      </c>
      <c r="H9985" s="10">
        <v>1226.98</v>
      </c>
      <c r="I9985" s="10">
        <v>-168.92000000000007</v>
      </c>
      <c r="J9985" s="10">
        <v>3</v>
      </c>
      <c r="K9985" s="10">
        <v>0</v>
      </c>
      <c r="L9985" s="10">
        <v>3</v>
      </c>
      <c r="M9985" s="10">
        <v>3.4790000000000001</v>
      </c>
      <c r="N9985" s="10">
        <v>-0.47900000000000009</v>
      </c>
    </row>
    <row r="9986" spans="1:14" x14ac:dyDescent="0.25">
      <c r="A9986" s="9" t="s">
        <v>1108</v>
      </c>
      <c r="B9986" s="9" t="s">
        <v>34</v>
      </c>
      <c r="C9986" s="9" t="s">
        <v>33</v>
      </c>
      <c r="D9986" s="9" t="s">
        <v>27</v>
      </c>
      <c r="E9986" s="10">
        <v>3637.11</v>
      </c>
      <c r="F9986" s="10">
        <v>0</v>
      </c>
      <c r="G9986" s="10">
        <v>3637.11</v>
      </c>
      <c r="H9986" s="10">
        <v>4217.8100000000004</v>
      </c>
      <c r="I9986" s="10">
        <v>-580.70000000000027</v>
      </c>
      <c r="J9986" s="10">
        <v>3</v>
      </c>
      <c r="K9986" s="10">
        <v>0</v>
      </c>
      <c r="L9986" s="10">
        <v>3</v>
      </c>
      <c r="M9986" s="10">
        <v>3.4790000000000001</v>
      </c>
      <c r="N9986" s="10">
        <v>-0.47900000000000009</v>
      </c>
    </row>
    <row r="9987" spans="1:14" x14ac:dyDescent="0.25">
      <c r="A9987" s="9" t="s">
        <v>1108</v>
      </c>
      <c r="B9987" s="9" t="s">
        <v>35</v>
      </c>
      <c r="C9987" s="9" t="s">
        <v>33</v>
      </c>
      <c r="D9987" s="9" t="s">
        <v>27</v>
      </c>
      <c r="E9987" s="10">
        <v>3935.13</v>
      </c>
      <c r="F9987" s="10">
        <v>0</v>
      </c>
      <c r="G9987" s="10">
        <v>3935.13</v>
      </c>
      <c r="H9987" s="10">
        <v>4563.28</v>
      </c>
      <c r="I9987" s="10">
        <v>-628.14999999999964</v>
      </c>
      <c r="J9987" s="10">
        <v>63</v>
      </c>
      <c r="K9987" s="10">
        <v>0</v>
      </c>
      <c r="L9987" s="10">
        <v>63</v>
      </c>
      <c r="M9987" s="10">
        <v>73.055999999999997</v>
      </c>
      <c r="N9987" s="10">
        <v>-10.055999999999997</v>
      </c>
    </row>
    <row r="9988" spans="1:14" x14ac:dyDescent="0.25">
      <c r="A9988" s="9" t="s">
        <v>1108</v>
      </c>
      <c r="B9988" s="9" t="s">
        <v>36</v>
      </c>
      <c r="C9988" s="9" t="s">
        <v>29</v>
      </c>
      <c r="D9988" s="9" t="s">
        <v>27</v>
      </c>
      <c r="E9988" s="10">
        <v>8454.2099999999991</v>
      </c>
      <c r="F9988" s="10">
        <v>0</v>
      </c>
      <c r="G9988" s="10">
        <v>8454.2099999999991</v>
      </c>
      <c r="H9988" s="10">
        <v>8509.06</v>
      </c>
      <c r="I9988" s="10">
        <v>-54.850000000000364</v>
      </c>
      <c r="J9988" s="10">
        <v>0</v>
      </c>
      <c r="K9988" s="10">
        <v>0</v>
      </c>
      <c r="L9988" s="10">
        <v>0</v>
      </c>
      <c r="M9988" s="10">
        <v>0</v>
      </c>
      <c r="N9988" s="10">
        <v>0</v>
      </c>
    </row>
    <row r="9989" spans="1:14" x14ac:dyDescent="0.25">
      <c r="A9989" s="9" t="s">
        <v>1108</v>
      </c>
      <c r="B9989" s="9" t="s">
        <v>37</v>
      </c>
      <c r="C9989" s="9" t="s">
        <v>29</v>
      </c>
      <c r="D9989" s="9" t="s">
        <v>27</v>
      </c>
      <c r="E9989" s="10">
        <v>19550.419999999998</v>
      </c>
      <c r="F9989" s="10">
        <v>0</v>
      </c>
      <c r="G9989" s="10">
        <v>19550.419999999998</v>
      </c>
      <c r="H9989" s="10">
        <v>19677.259999999998</v>
      </c>
      <c r="I9989" s="10">
        <v>-126.84000000000015</v>
      </c>
      <c r="J9989" s="10">
        <v>0</v>
      </c>
      <c r="K9989" s="10">
        <v>0</v>
      </c>
      <c r="L9989" s="10">
        <v>0</v>
      </c>
      <c r="M9989" s="10">
        <v>0</v>
      </c>
      <c r="N9989" s="10">
        <v>0</v>
      </c>
    </row>
    <row r="9990" spans="1:14" x14ac:dyDescent="0.25">
      <c r="A9990" s="9" t="s">
        <v>1108</v>
      </c>
      <c r="B9990" s="9" t="s">
        <v>38</v>
      </c>
      <c r="C9990" s="9" t="s">
        <v>39</v>
      </c>
      <c r="D9990" s="9" t="s">
        <v>40</v>
      </c>
      <c r="E9990" s="10">
        <v>-484685.26</v>
      </c>
      <c r="F9990" s="10">
        <v>0</v>
      </c>
      <c r="G9990" s="10">
        <v>-484685.26</v>
      </c>
      <c r="H9990" s="10">
        <v>-484685.15</v>
      </c>
      <c r="I9990" s="10">
        <v>-0.10999999998603016</v>
      </c>
      <c r="J9990" s="10">
        <v>-2539.5830000000001</v>
      </c>
      <c r="K9990" s="10">
        <v>0</v>
      </c>
      <c r="L9990" s="10">
        <v>-2539.5830000000001</v>
      </c>
      <c r="M9990" s="10">
        <v>-2539.5830000000001</v>
      </c>
      <c r="N9990" s="10">
        <v>0</v>
      </c>
    </row>
    <row r="9991" spans="1:14" x14ac:dyDescent="0.25">
      <c r="A9991" s="9" t="s">
        <v>1108</v>
      </c>
      <c r="B9991" s="9" t="s">
        <v>92</v>
      </c>
      <c r="C9991" s="9" t="s">
        <v>42</v>
      </c>
      <c r="D9991" s="9" t="s">
        <v>43</v>
      </c>
      <c r="E9991" s="10">
        <v>17.02</v>
      </c>
      <c r="F9991" s="10">
        <v>0</v>
      </c>
      <c r="G9991" s="10">
        <v>17.02</v>
      </c>
      <c r="H9991" s="10">
        <v>0</v>
      </c>
      <c r="I9991" s="10">
        <v>17.02</v>
      </c>
      <c r="J9991" s="10">
        <v>200</v>
      </c>
      <c r="K9991" s="10">
        <v>0</v>
      </c>
      <c r="L9991" s="10">
        <v>200</v>
      </c>
      <c r="M9991" s="10">
        <v>0</v>
      </c>
      <c r="N9991" s="10">
        <v>200</v>
      </c>
    </row>
    <row r="9992" spans="1:14" x14ac:dyDescent="0.25">
      <c r="A9992" s="9" t="s">
        <v>1108</v>
      </c>
      <c r="B9992" s="9" t="s">
        <v>41</v>
      </c>
      <c r="C9992" s="9" t="s">
        <v>42</v>
      </c>
      <c r="D9992" s="9" t="s">
        <v>43</v>
      </c>
      <c r="E9992" s="10">
        <v>1821.66</v>
      </c>
      <c r="F9992" s="10">
        <v>1838.2561576354681</v>
      </c>
      <c r="G9992" s="10">
        <v>-16.596157635467989</v>
      </c>
      <c r="H9992" s="10">
        <v>1865.83</v>
      </c>
      <c r="I9992" s="10">
        <v>-44.169999999999845</v>
      </c>
      <c r="J9992" s="10">
        <v>30200</v>
      </c>
      <c r="K9992" s="10">
        <v>30474.996059113302</v>
      </c>
      <c r="L9992" s="10">
        <v>-274.99605911330218</v>
      </c>
      <c r="M9992" s="10">
        <v>30932.120999999999</v>
      </c>
      <c r="N9992" s="10">
        <v>-732.12099999999919</v>
      </c>
    </row>
    <row r="9993" spans="1:14" x14ac:dyDescent="0.25">
      <c r="A9993" s="9" t="s">
        <v>1108</v>
      </c>
      <c r="B9993" s="9" t="s">
        <v>44</v>
      </c>
      <c r="C9993" s="9" t="s">
        <v>42</v>
      </c>
      <c r="D9993" s="9" t="s">
        <v>43</v>
      </c>
      <c r="E9993" s="10">
        <v>2480.11</v>
      </c>
      <c r="F9993" s="10">
        <v>2496.4079601990052</v>
      </c>
      <c r="G9993" s="10">
        <v>-16.297960199005047</v>
      </c>
      <c r="H9993" s="10">
        <v>2508.89</v>
      </c>
      <c r="I9993" s="10">
        <v>-28.779999999999745</v>
      </c>
      <c r="J9993" s="10">
        <v>2523</v>
      </c>
      <c r="K9993" s="10">
        <v>2539.5830845771143</v>
      </c>
      <c r="L9993" s="10">
        <v>-16.583084577114278</v>
      </c>
      <c r="M9993" s="10">
        <v>2552.2809999999999</v>
      </c>
      <c r="N9993" s="10">
        <v>-29.280999999999949</v>
      </c>
    </row>
    <row r="9994" spans="1:14" x14ac:dyDescent="0.25">
      <c r="A9994" s="9" t="s">
        <v>1108</v>
      </c>
      <c r="B9994" s="9" t="s">
        <v>45</v>
      </c>
      <c r="C9994" s="9" t="s">
        <v>42</v>
      </c>
      <c r="D9994" s="9" t="s">
        <v>43</v>
      </c>
      <c r="E9994" s="10">
        <v>7904.81</v>
      </c>
      <c r="F9994" s="10">
        <v>7885.4088669950743</v>
      </c>
      <c r="G9994" s="10">
        <v>19.401133004926123</v>
      </c>
      <c r="H9994" s="10">
        <v>8003.69</v>
      </c>
      <c r="I9994" s="10">
        <v>-98.8799999999992</v>
      </c>
      <c r="J9994" s="10">
        <v>30550</v>
      </c>
      <c r="K9994" s="10">
        <v>30474.996059113302</v>
      </c>
      <c r="L9994" s="10">
        <v>75.003940886697819</v>
      </c>
      <c r="M9994" s="10">
        <v>30932.120999999999</v>
      </c>
      <c r="N9994" s="10">
        <v>-382.12099999999919</v>
      </c>
    </row>
    <row r="9995" spans="1:14" x14ac:dyDescent="0.25">
      <c r="A9995" s="9" t="s">
        <v>1108</v>
      </c>
      <c r="B9995" s="9" t="s">
        <v>46</v>
      </c>
      <c r="C9995" s="9" t="s">
        <v>42</v>
      </c>
      <c r="D9995" s="9" t="s">
        <v>43</v>
      </c>
      <c r="E9995" s="10">
        <v>9542.84</v>
      </c>
      <c r="F9995" s="10">
        <v>9535.014778325125</v>
      </c>
      <c r="G9995" s="10">
        <v>7.825221674875138</v>
      </c>
      <c r="H9995" s="10">
        <v>9678.0400000000009</v>
      </c>
      <c r="I9995" s="10">
        <v>-135.20000000000073</v>
      </c>
      <c r="J9995" s="10">
        <v>30500</v>
      </c>
      <c r="K9995" s="10">
        <v>30474.996059113302</v>
      </c>
      <c r="L9995" s="10">
        <v>25.003940886697819</v>
      </c>
      <c r="M9995" s="10">
        <v>30932.120999999999</v>
      </c>
      <c r="N9995" s="10">
        <v>-432.12099999999919</v>
      </c>
    </row>
    <row r="9996" spans="1:14" x14ac:dyDescent="0.25">
      <c r="A9996" s="9" t="s">
        <v>1108</v>
      </c>
      <c r="B9996" s="9" t="s">
        <v>47</v>
      </c>
      <c r="C9996" s="9" t="s">
        <v>42</v>
      </c>
      <c r="D9996" s="9" t="s">
        <v>43</v>
      </c>
      <c r="E9996" s="10">
        <v>14246.76</v>
      </c>
      <c r="F9996" s="10">
        <v>14329.039215686274</v>
      </c>
      <c r="G9996" s="10">
        <v>-82.279215686274256</v>
      </c>
      <c r="H9996" s="10">
        <v>14615.62</v>
      </c>
      <c r="I9996" s="10">
        <v>-368.86000000000058</v>
      </c>
      <c r="J9996" s="10">
        <v>30300</v>
      </c>
      <c r="K9996" s="10">
        <v>30474.996078431373</v>
      </c>
      <c r="L9996" s="10">
        <v>-174.99607843137346</v>
      </c>
      <c r="M9996" s="10">
        <v>31084.495999999999</v>
      </c>
      <c r="N9996" s="10">
        <v>-784.49599999999919</v>
      </c>
    </row>
    <row r="9997" spans="1:14" x14ac:dyDescent="0.25">
      <c r="A9997" s="9" t="s">
        <v>1108</v>
      </c>
      <c r="B9997" s="9" t="s">
        <v>48</v>
      </c>
      <c r="C9997" s="9" t="s">
        <v>42</v>
      </c>
      <c r="D9997" s="9" t="s">
        <v>43</v>
      </c>
      <c r="E9997" s="10">
        <v>27751.57</v>
      </c>
      <c r="F9997" s="10">
        <v>27602.088669950739</v>
      </c>
      <c r="G9997" s="10">
        <v>149.48133004926058</v>
      </c>
      <c r="H9997" s="10">
        <v>28016.12</v>
      </c>
      <c r="I9997" s="10">
        <v>-264.54999999999927</v>
      </c>
      <c r="J9997" s="10">
        <v>30640</v>
      </c>
      <c r="K9997" s="10">
        <v>30474.996059113302</v>
      </c>
      <c r="L9997" s="10">
        <v>165.00394088669782</v>
      </c>
      <c r="M9997" s="10">
        <v>30932.120999999999</v>
      </c>
      <c r="N9997" s="10">
        <v>-292.12099999999919</v>
      </c>
    </row>
    <row r="9998" spans="1:14" x14ac:dyDescent="0.25">
      <c r="A9998" s="9" t="s">
        <v>1108</v>
      </c>
      <c r="B9998" s="9" t="s">
        <v>49</v>
      </c>
      <c r="C9998" s="9" t="s">
        <v>42</v>
      </c>
      <c r="D9998" s="9" t="s">
        <v>43</v>
      </c>
      <c r="E9998" s="10">
        <v>34773.58</v>
      </c>
      <c r="F9998" s="10">
        <v>35071.645320197043</v>
      </c>
      <c r="G9998" s="10">
        <v>-298.06532019704173</v>
      </c>
      <c r="H9998" s="10">
        <v>35597.72</v>
      </c>
      <c r="I9998" s="10">
        <v>-824.13999999999942</v>
      </c>
      <c r="J9998" s="10">
        <v>2518</v>
      </c>
      <c r="K9998" s="10">
        <v>2539.5832512315274</v>
      </c>
      <c r="L9998" s="10">
        <v>-21.583251231527356</v>
      </c>
      <c r="M9998" s="10">
        <v>2577.6770000000001</v>
      </c>
      <c r="N9998" s="10">
        <v>-59.677000000000135</v>
      </c>
    </row>
    <row r="9999" spans="1:14" x14ac:dyDescent="0.25">
      <c r="A9999" s="9" t="s">
        <v>1108</v>
      </c>
      <c r="B9999" s="9" t="s">
        <v>50</v>
      </c>
      <c r="C9999" s="9" t="s">
        <v>42</v>
      </c>
      <c r="D9999" s="9" t="s">
        <v>43</v>
      </c>
      <c r="E9999" s="10">
        <v>40299</v>
      </c>
      <c r="F9999" s="10">
        <v>40531.741293532337</v>
      </c>
      <c r="G9999" s="10">
        <v>-232.74129353233729</v>
      </c>
      <c r="H9999" s="10">
        <v>40734.400000000001</v>
      </c>
      <c r="I9999" s="10">
        <v>-435.40000000000146</v>
      </c>
      <c r="J9999" s="10">
        <v>30300</v>
      </c>
      <c r="K9999" s="10">
        <v>30474.9960199005</v>
      </c>
      <c r="L9999" s="10">
        <v>-174.99601990049996</v>
      </c>
      <c r="M9999" s="10">
        <v>30627.370999999999</v>
      </c>
      <c r="N9999" s="10">
        <v>-327.37099999999919</v>
      </c>
    </row>
    <row r="10000" spans="1:14" x14ac:dyDescent="0.25">
      <c r="A10000" s="9" t="s">
        <v>1108</v>
      </c>
      <c r="B10000" s="9" t="s">
        <v>51</v>
      </c>
      <c r="C10000" s="9" t="s">
        <v>42</v>
      </c>
      <c r="D10000" s="9" t="s">
        <v>43</v>
      </c>
      <c r="E10000" s="10">
        <v>162574.28</v>
      </c>
      <c r="F10000" s="10">
        <v>164168.80198019801</v>
      </c>
      <c r="G10000" s="10">
        <v>-1594.5219801980129</v>
      </c>
      <c r="H10000" s="10">
        <v>165810.49</v>
      </c>
      <c r="I10000" s="10">
        <v>-3236.2099999999919</v>
      </c>
      <c r="J10000" s="10">
        <v>30179</v>
      </c>
      <c r="K10000" s="10">
        <v>30474.996039603961</v>
      </c>
      <c r="L10000" s="10">
        <v>-295.99603960396053</v>
      </c>
      <c r="M10000" s="10">
        <v>30779.745999999999</v>
      </c>
      <c r="N10000" s="10">
        <v>-600.74599999999919</v>
      </c>
    </row>
    <row r="10001" spans="1:14" x14ac:dyDescent="0.25">
      <c r="A10001" s="9" t="s">
        <v>1108</v>
      </c>
      <c r="B10001" s="9" t="s">
        <v>52</v>
      </c>
      <c r="C10001" s="9" t="s">
        <v>42</v>
      </c>
      <c r="D10001" s="9" t="s">
        <v>53</v>
      </c>
      <c r="E10001" s="10">
        <v>129320.04</v>
      </c>
      <c r="F10001" s="10">
        <v>135884.9801980198</v>
      </c>
      <c r="G10001" s="10">
        <v>-6564.9401980198018</v>
      </c>
      <c r="H10001" s="10">
        <v>137243.82999999999</v>
      </c>
      <c r="I10001" s="10">
        <v>-7923.7899999999936</v>
      </c>
      <c r="J10001" s="10">
        <v>22936</v>
      </c>
      <c r="K10001" s="10">
        <v>22856.246534653463</v>
      </c>
      <c r="L10001" s="10">
        <v>79.753465346537268</v>
      </c>
      <c r="M10001" s="10">
        <v>23084.809000000001</v>
      </c>
      <c r="N10001" s="10">
        <v>-148.80900000000111</v>
      </c>
    </row>
    <row r="10002" spans="1:14" x14ac:dyDescent="0.25">
      <c r="A10002" s="9" t="s">
        <v>1108</v>
      </c>
      <c r="B10002" s="9" t="s">
        <v>54</v>
      </c>
      <c r="C10002" s="9" t="s">
        <v>42</v>
      </c>
      <c r="D10002" s="9" t="s">
        <v>55</v>
      </c>
      <c r="E10002" s="10">
        <v>1523.5</v>
      </c>
      <c r="F10002" s="10">
        <v>1508.5098039215686</v>
      </c>
      <c r="G10002" s="10">
        <v>14.990196078431381</v>
      </c>
      <c r="H10002" s="10">
        <v>1538.68</v>
      </c>
      <c r="I10002" s="10">
        <v>-15.180000000000064</v>
      </c>
      <c r="J10002" s="10">
        <v>277</v>
      </c>
      <c r="K10002" s="10">
        <v>274.27450980392155</v>
      </c>
      <c r="L10002" s="10">
        <v>2.7254901960784537</v>
      </c>
      <c r="M10002" s="10">
        <v>279.76</v>
      </c>
      <c r="N10002" s="10">
        <v>-2.7599999999999909</v>
      </c>
    </row>
    <row r="10003" spans="1:14" x14ac:dyDescent="0.25">
      <c r="A10003" s="9" t="s">
        <v>1109</v>
      </c>
      <c r="B10003" s="9" t="s">
        <v>25</v>
      </c>
      <c r="C10003" s="9" t="s">
        <v>26</v>
      </c>
      <c r="D10003" s="9" t="s">
        <v>27</v>
      </c>
      <c r="E10003" s="10">
        <v>986.45</v>
      </c>
      <c r="F10003" s="10">
        <v>0</v>
      </c>
      <c r="G10003" s="10">
        <v>986.45</v>
      </c>
      <c r="H10003" s="10">
        <v>0</v>
      </c>
      <c r="I10003" s="10">
        <v>986.45</v>
      </c>
      <c r="J10003" s="10">
        <v>0</v>
      </c>
      <c r="K10003" s="10">
        <v>0</v>
      </c>
      <c r="L10003" s="10">
        <v>0</v>
      </c>
      <c r="M10003" s="10">
        <v>0</v>
      </c>
      <c r="N10003" s="10">
        <v>0</v>
      </c>
    </row>
    <row r="10004" spans="1:14" x14ac:dyDescent="0.25">
      <c r="A10004" s="9" t="s">
        <v>1109</v>
      </c>
      <c r="B10004" s="9" t="s">
        <v>258</v>
      </c>
      <c r="C10004" s="9" t="s">
        <v>33</v>
      </c>
      <c r="D10004" s="9" t="s">
        <v>27</v>
      </c>
      <c r="E10004" s="10">
        <v>117.57</v>
      </c>
      <c r="F10004" s="10">
        <v>0</v>
      </c>
      <c r="G10004" s="10">
        <v>117.57</v>
      </c>
      <c r="H10004" s="10">
        <v>123.51</v>
      </c>
      <c r="I10004" s="10">
        <v>-5.9400000000000119</v>
      </c>
      <c r="J10004" s="10">
        <v>15.55</v>
      </c>
      <c r="K10004" s="10">
        <v>0</v>
      </c>
      <c r="L10004" s="10">
        <v>15.55</v>
      </c>
      <c r="M10004" s="10">
        <v>16.338999999999999</v>
      </c>
      <c r="N10004" s="10">
        <v>-0.78899999999999793</v>
      </c>
    </row>
    <row r="10005" spans="1:14" x14ac:dyDescent="0.25">
      <c r="A10005" s="9" t="s">
        <v>1109</v>
      </c>
      <c r="B10005" s="9" t="s">
        <v>259</v>
      </c>
      <c r="C10005" s="9" t="s">
        <v>33</v>
      </c>
      <c r="D10005" s="9" t="s">
        <v>27</v>
      </c>
      <c r="E10005" s="10">
        <v>241.25</v>
      </c>
      <c r="F10005" s="10">
        <v>0</v>
      </c>
      <c r="G10005" s="10">
        <v>241.25</v>
      </c>
      <c r="H10005" s="10">
        <v>253.48</v>
      </c>
      <c r="I10005" s="10">
        <v>-12.22999999999999</v>
      </c>
      <c r="J10005" s="10">
        <v>15.55</v>
      </c>
      <c r="K10005" s="10">
        <v>0</v>
      </c>
      <c r="L10005" s="10">
        <v>15.55</v>
      </c>
      <c r="M10005" s="10">
        <v>16.338999999999999</v>
      </c>
      <c r="N10005" s="10">
        <v>-0.78899999999999793</v>
      </c>
    </row>
    <row r="10006" spans="1:14" x14ac:dyDescent="0.25">
      <c r="A10006" s="9" t="s">
        <v>1109</v>
      </c>
      <c r="B10006" s="9" t="s">
        <v>260</v>
      </c>
      <c r="C10006" s="9" t="s">
        <v>33</v>
      </c>
      <c r="D10006" s="9" t="s">
        <v>27</v>
      </c>
      <c r="E10006" s="10">
        <v>9513.52</v>
      </c>
      <c r="F10006" s="10">
        <v>0</v>
      </c>
      <c r="G10006" s="10">
        <v>9513.52</v>
      </c>
      <c r="H10006" s="10">
        <v>9990.7099999999991</v>
      </c>
      <c r="I10006" s="10">
        <v>-477.18999999999869</v>
      </c>
      <c r="J10006" s="10">
        <v>155.55000000000001</v>
      </c>
      <c r="K10006" s="10">
        <v>0</v>
      </c>
      <c r="L10006" s="10">
        <v>155.55000000000001</v>
      </c>
      <c r="M10006" s="10">
        <v>163.352</v>
      </c>
      <c r="N10006" s="10">
        <v>-7.8019999999999925</v>
      </c>
    </row>
    <row r="10007" spans="1:14" x14ac:dyDescent="0.25">
      <c r="A10007" s="9" t="s">
        <v>1109</v>
      </c>
      <c r="B10007" s="9" t="s">
        <v>48</v>
      </c>
      <c r="C10007" s="9" t="s">
        <v>39</v>
      </c>
      <c r="D10007" s="9" t="s">
        <v>43</v>
      </c>
      <c r="E10007" s="10">
        <v>-68799.25</v>
      </c>
      <c r="F10007" s="10">
        <v>0</v>
      </c>
      <c r="G10007" s="10">
        <v>-68799.25</v>
      </c>
      <c r="H10007" s="10">
        <v>-68799.17</v>
      </c>
      <c r="I10007" s="10">
        <v>-8.000000000174623E-2</v>
      </c>
      <c r="J10007" s="10">
        <v>-75960</v>
      </c>
      <c r="K10007" s="10">
        <v>0</v>
      </c>
      <c r="L10007" s="10">
        <v>-75960</v>
      </c>
      <c r="M10007" s="10">
        <v>-75960</v>
      </c>
      <c r="N10007" s="10">
        <v>0</v>
      </c>
    </row>
    <row r="10008" spans="1:14" x14ac:dyDescent="0.25">
      <c r="A10008" s="9" t="s">
        <v>1109</v>
      </c>
      <c r="B10008" s="9" t="s">
        <v>266</v>
      </c>
      <c r="C10008" s="9" t="s">
        <v>42</v>
      </c>
      <c r="D10008" s="9" t="s">
        <v>43</v>
      </c>
      <c r="E10008" s="10">
        <v>6052.8</v>
      </c>
      <c r="F10008" s="10">
        <v>6052.5049309664691</v>
      </c>
      <c r="G10008" s="10">
        <v>0.29506903353103553</v>
      </c>
      <c r="H10008" s="10">
        <v>6137.24</v>
      </c>
      <c r="I10008" s="10">
        <v>-84.4399999999996</v>
      </c>
      <c r="J10008" s="10">
        <v>12534</v>
      </c>
      <c r="K10008" s="10">
        <v>12533.400394477318</v>
      </c>
      <c r="L10008" s="10">
        <v>0.59960552268239553</v>
      </c>
      <c r="M10008" s="10">
        <v>12708.868</v>
      </c>
      <c r="N10008" s="10">
        <v>-174.86800000000039</v>
      </c>
    </row>
    <row r="10009" spans="1:14" x14ac:dyDescent="0.25">
      <c r="A10009" s="9" t="s">
        <v>1109</v>
      </c>
      <c r="B10009" s="9" t="s">
        <v>267</v>
      </c>
      <c r="C10009" s="9" t="s">
        <v>42</v>
      </c>
      <c r="D10009" s="9" t="s">
        <v>43</v>
      </c>
      <c r="E10009" s="10">
        <v>51887.66</v>
      </c>
      <c r="F10009" s="10">
        <v>51521.38916256158</v>
      </c>
      <c r="G10009" s="10">
        <v>366.27083743842377</v>
      </c>
      <c r="H10009" s="10">
        <v>52294.21</v>
      </c>
      <c r="I10009" s="10">
        <v>-406.54999999999563</v>
      </c>
      <c r="J10009" s="10">
        <v>76500</v>
      </c>
      <c r="K10009" s="10">
        <v>75959.999999999985</v>
      </c>
      <c r="L10009" s="10">
        <v>540.00000000001455</v>
      </c>
      <c r="M10009" s="10">
        <v>77099.399999999994</v>
      </c>
      <c r="N10009" s="10">
        <v>-599.39999999999418</v>
      </c>
    </row>
    <row r="10010" spans="1:14" x14ac:dyDescent="0.25">
      <c r="A10010" s="9" t="s">
        <v>1110</v>
      </c>
      <c r="B10010" s="9" t="s">
        <v>25</v>
      </c>
      <c r="C10010" s="9" t="s">
        <v>26</v>
      </c>
      <c r="D10010" s="9" t="s">
        <v>27</v>
      </c>
      <c r="E10010" s="10">
        <v>77.02</v>
      </c>
      <c r="F10010" s="10">
        <v>0</v>
      </c>
      <c r="G10010" s="10">
        <v>77.02</v>
      </c>
      <c r="H10010" s="10">
        <v>0</v>
      </c>
      <c r="I10010" s="10">
        <v>77.02</v>
      </c>
      <c r="J10010" s="10">
        <v>0</v>
      </c>
      <c r="K10010" s="10">
        <v>0</v>
      </c>
      <c r="L10010" s="10">
        <v>0</v>
      </c>
      <c r="M10010" s="10">
        <v>0</v>
      </c>
      <c r="N10010" s="10">
        <v>0</v>
      </c>
    </row>
    <row r="10011" spans="1:14" x14ac:dyDescent="0.25">
      <c r="A10011" s="9" t="s">
        <v>1110</v>
      </c>
      <c r="B10011" s="9" t="s">
        <v>258</v>
      </c>
      <c r="C10011" s="9" t="s">
        <v>33</v>
      </c>
      <c r="D10011" s="9" t="s">
        <v>27</v>
      </c>
      <c r="E10011" s="10">
        <v>0</v>
      </c>
      <c r="F10011" s="10">
        <v>0</v>
      </c>
      <c r="G10011" s="10">
        <v>0</v>
      </c>
      <c r="H10011" s="10">
        <v>83.12</v>
      </c>
      <c r="I10011" s="10">
        <v>-83.12</v>
      </c>
      <c r="J10011" s="10">
        <v>0</v>
      </c>
      <c r="K10011" s="10">
        <v>0</v>
      </c>
      <c r="L10011" s="10">
        <v>0</v>
      </c>
      <c r="M10011" s="10">
        <v>10.996</v>
      </c>
      <c r="N10011" s="10">
        <v>-10.996</v>
      </c>
    </row>
    <row r="10012" spans="1:14" x14ac:dyDescent="0.25">
      <c r="A10012" s="9" t="s">
        <v>1110</v>
      </c>
      <c r="B10012" s="9" t="s">
        <v>259</v>
      </c>
      <c r="C10012" s="9" t="s">
        <v>33</v>
      </c>
      <c r="D10012" s="9" t="s">
        <v>27</v>
      </c>
      <c r="E10012" s="10">
        <v>174.41</v>
      </c>
      <c r="F10012" s="10">
        <v>0</v>
      </c>
      <c r="G10012" s="10">
        <v>174.41</v>
      </c>
      <c r="H10012" s="10">
        <v>170.59</v>
      </c>
      <c r="I10012" s="10">
        <v>3.8199999999999932</v>
      </c>
      <c r="J10012" s="10">
        <v>11.242000000000001</v>
      </c>
      <c r="K10012" s="10">
        <v>0</v>
      </c>
      <c r="L10012" s="10">
        <v>11.242000000000001</v>
      </c>
      <c r="M10012" s="10">
        <v>10.996</v>
      </c>
      <c r="N10012" s="10">
        <v>0.24600000000000044</v>
      </c>
    </row>
    <row r="10013" spans="1:14" x14ac:dyDescent="0.25">
      <c r="A10013" s="9" t="s">
        <v>1110</v>
      </c>
      <c r="B10013" s="9" t="s">
        <v>260</v>
      </c>
      <c r="C10013" s="9" t="s">
        <v>33</v>
      </c>
      <c r="D10013" s="9" t="s">
        <v>27</v>
      </c>
      <c r="E10013" s="10">
        <v>6875.66</v>
      </c>
      <c r="F10013" s="10">
        <v>0</v>
      </c>
      <c r="G10013" s="10">
        <v>6875.66</v>
      </c>
      <c r="H10013" s="10">
        <v>6723.61</v>
      </c>
      <c r="I10013" s="10">
        <v>152.05000000000018</v>
      </c>
      <c r="J10013" s="10">
        <v>112.42</v>
      </c>
      <c r="K10013" s="10">
        <v>0</v>
      </c>
      <c r="L10013" s="10">
        <v>112.42</v>
      </c>
      <c r="M10013" s="10">
        <v>109.934</v>
      </c>
      <c r="N10013" s="10">
        <v>2.4860000000000042</v>
      </c>
    </row>
    <row r="10014" spans="1:14" x14ac:dyDescent="0.25">
      <c r="A10014" s="9" t="s">
        <v>1110</v>
      </c>
      <c r="B10014" s="9" t="s">
        <v>48</v>
      </c>
      <c r="C10014" s="9" t="s">
        <v>39</v>
      </c>
      <c r="D10014" s="9" t="s">
        <v>43</v>
      </c>
      <c r="E10014" s="10">
        <v>-46300.92</v>
      </c>
      <c r="F10014" s="10">
        <v>0</v>
      </c>
      <c r="G10014" s="10">
        <v>-46300.92</v>
      </c>
      <c r="H10014" s="10">
        <v>-46300.87</v>
      </c>
      <c r="I10014" s="10">
        <v>-4.9999999995634425E-2</v>
      </c>
      <c r="J10014" s="10">
        <v>-51120</v>
      </c>
      <c r="K10014" s="10">
        <v>0</v>
      </c>
      <c r="L10014" s="10">
        <v>-51120</v>
      </c>
      <c r="M10014" s="10">
        <v>-51120</v>
      </c>
      <c r="N10014" s="10">
        <v>0</v>
      </c>
    </row>
    <row r="10015" spans="1:14" x14ac:dyDescent="0.25">
      <c r="A10015" s="9" t="s">
        <v>1110</v>
      </c>
      <c r="B10015" s="9" t="s">
        <v>266</v>
      </c>
      <c r="C10015" s="9" t="s">
        <v>42</v>
      </c>
      <c r="D10015" s="9" t="s">
        <v>43</v>
      </c>
      <c r="E10015" s="10">
        <v>4073.35</v>
      </c>
      <c r="F10015" s="10">
        <v>4073.2445759368838</v>
      </c>
      <c r="G10015" s="10">
        <v>0.10542406311606101</v>
      </c>
      <c r="H10015" s="10">
        <v>4130.2700000000004</v>
      </c>
      <c r="I10015" s="10">
        <v>-56.920000000000528</v>
      </c>
      <c r="J10015" s="10">
        <v>8435</v>
      </c>
      <c r="K10015" s="10">
        <v>8434.7998027613412</v>
      </c>
      <c r="L10015" s="10">
        <v>0.20019723865880223</v>
      </c>
      <c r="M10015" s="10">
        <v>8552.8870000000006</v>
      </c>
      <c r="N10015" s="10">
        <v>-117.88700000000063</v>
      </c>
    </row>
    <row r="10016" spans="1:14" x14ac:dyDescent="0.25">
      <c r="A10016" s="9" t="s">
        <v>1110</v>
      </c>
      <c r="B10016" s="9" t="s">
        <v>267</v>
      </c>
      <c r="C10016" s="9" t="s">
        <v>42</v>
      </c>
      <c r="D10016" s="9" t="s">
        <v>43</v>
      </c>
      <c r="E10016" s="10">
        <v>35100.480000000003</v>
      </c>
      <c r="F10016" s="10">
        <v>34673.162561576355</v>
      </c>
      <c r="G10016" s="10">
        <v>427.31743842364813</v>
      </c>
      <c r="H10016" s="10">
        <v>35193.26</v>
      </c>
      <c r="I10016" s="10">
        <v>-92.779999999998836</v>
      </c>
      <c r="J10016" s="10">
        <v>51750</v>
      </c>
      <c r="K10016" s="10">
        <v>51120</v>
      </c>
      <c r="L10016" s="10">
        <v>630</v>
      </c>
      <c r="M10016" s="10">
        <v>51886.8</v>
      </c>
      <c r="N10016" s="10">
        <v>-136.80000000000291</v>
      </c>
    </row>
    <row r="10017" spans="1:14" x14ac:dyDescent="0.25">
      <c r="A10017" s="9" t="s">
        <v>1111</v>
      </c>
      <c r="B10017" s="9" t="s">
        <v>25</v>
      </c>
      <c r="C10017" s="9" t="s">
        <v>26</v>
      </c>
      <c r="D10017" s="9" t="s">
        <v>27</v>
      </c>
      <c r="E10017" s="10">
        <v>-1175.96</v>
      </c>
      <c r="F10017" s="10">
        <v>0</v>
      </c>
      <c r="G10017" s="10">
        <v>-1175.96</v>
      </c>
      <c r="H10017" s="10">
        <v>0</v>
      </c>
      <c r="I10017" s="10">
        <v>-1175.96</v>
      </c>
      <c r="J10017" s="10">
        <v>0</v>
      </c>
      <c r="K10017" s="10">
        <v>0</v>
      </c>
      <c r="L10017" s="10">
        <v>0</v>
      </c>
      <c r="M10017" s="10">
        <v>0</v>
      </c>
      <c r="N10017" s="10">
        <v>0</v>
      </c>
    </row>
    <row r="10018" spans="1:14" x14ac:dyDescent="0.25">
      <c r="A10018" s="9" t="s">
        <v>1111</v>
      </c>
      <c r="B10018" s="9" t="s">
        <v>258</v>
      </c>
      <c r="C10018" s="9" t="s">
        <v>33</v>
      </c>
      <c r="D10018" s="9" t="s">
        <v>27</v>
      </c>
      <c r="E10018" s="10">
        <v>121.43</v>
      </c>
      <c r="F10018" s="10">
        <v>0</v>
      </c>
      <c r="G10018" s="10">
        <v>121.43</v>
      </c>
      <c r="H10018" s="10">
        <v>117.36</v>
      </c>
      <c r="I10018" s="10">
        <v>4.0700000000000074</v>
      </c>
      <c r="J10018" s="10">
        <v>16.059999999999999</v>
      </c>
      <c r="K10018" s="10">
        <v>0</v>
      </c>
      <c r="L10018" s="10">
        <v>16.059999999999999</v>
      </c>
      <c r="M10018" s="10">
        <v>15.526</v>
      </c>
      <c r="N10018" s="10">
        <v>0.53399999999999892</v>
      </c>
    </row>
    <row r="10019" spans="1:14" x14ac:dyDescent="0.25">
      <c r="A10019" s="9" t="s">
        <v>1111</v>
      </c>
      <c r="B10019" s="9" t="s">
        <v>259</v>
      </c>
      <c r="C10019" s="9" t="s">
        <v>33</v>
      </c>
      <c r="D10019" s="9" t="s">
        <v>27</v>
      </c>
      <c r="E10019" s="10">
        <v>249.16</v>
      </c>
      <c r="F10019" s="10">
        <v>0</v>
      </c>
      <c r="G10019" s="10">
        <v>249.16</v>
      </c>
      <c r="H10019" s="10">
        <v>240.86</v>
      </c>
      <c r="I10019" s="10">
        <v>8.2999999999999829</v>
      </c>
      <c r="J10019" s="10">
        <v>16.059999999999999</v>
      </c>
      <c r="K10019" s="10">
        <v>0</v>
      </c>
      <c r="L10019" s="10">
        <v>16.059999999999999</v>
      </c>
      <c r="M10019" s="10">
        <v>15.526</v>
      </c>
      <c r="N10019" s="10">
        <v>0.53399999999999892</v>
      </c>
    </row>
    <row r="10020" spans="1:14" x14ac:dyDescent="0.25">
      <c r="A10020" s="9" t="s">
        <v>1111</v>
      </c>
      <c r="B10020" s="9" t="s">
        <v>260</v>
      </c>
      <c r="C10020" s="9" t="s">
        <v>33</v>
      </c>
      <c r="D10020" s="9" t="s">
        <v>27</v>
      </c>
      <c r="E10020" s="10">
        <v>9822.3799999999992</v>
      </c>
      <c r="F10020" s="10">
        <v>0</v>
      </c>
      <c r="G10020" s="10">
        <v>9822.3799999999992</v>
      </c>
      <c r="H10020" s="10">
        <v>9493.5499999999993</v>
      </c>
      <c r="I10020" s="10">
        <v>328.82999999999993</v>
      </c>
      <c r="J10020" s="10">
        <v>160.6</v>
      </c>
      <c r="K10020" s="10">
        <v>0</v>
      </c>
      <c r="L10020" s="10">
        <v>160.6</v>
      </c>
      <c r="M10020" s="10">
        <v>155.22300000000001</v>
      </c>
      <c r="N10020" s="10">
        <v>5.3769999999999811</v>
      </c>
    </row>
    <row r="10021" spans="1:14" x14ac:dyDescent="0.25">
      <c r="A10021" s="9" t="s">
        <v>1111</v>
      </c>
      <c r="B10021" s="9" t="s">
        <v>101</v>
      </c>
      <c r="C10021" s="9" t="s">
        <v>39</v>
      </c>
      <c r="D10021" s="9" t="s">
        <v>43</v>
      </c>
      <c r="E10021" s="10">
        <v>-58439.1</v>
      </c>
      <c r="F10021" s="10">
        <v>0</v>
      </c>
      <c r="G10021" s="10">
        <v>-58439.1</v>
      </c>
      <c r="H10021" s="10">
        <v>-58439.24</v>
      </c>
      <c r="I10021" s="10">
        <v>0.13999999999941792</v>
      </c>
      <c r="J10021" s="10">
        <v>-72180</v>
      </c>
      <c r="K10021" s="10">
        <v>0</v>
      </c>
      <c r="L10021" s="10">
        <v>-72180</v>
      </c>
      <c r="M10021" s="10">
        <v>-72180</v>
      </c>
      <c r="N10021" s="10">
        <v>0</v>
      </c>
    </row>
    <row r="10022" spans="1:14" x14ac:dyDescent="0.25">
      <c r="A10022" s="9" t="s">
        <v>1111</v>
      </c>
      <c r="B10022" s="9" t="s">
        <v>262</v>
      </c>
      <c r="C10022" s="9" t="s">
        <v>42</v>
      </c>
      <c r="D10022" s="9" t="s">
        <v>43</v>
      </c>
      <c r="E10022" s="10">
        <v>6329.35</v>
      </c>
      <c r="F10022" s="10">
        <v>6031.9033530571987</v>
      </c>
      <c r="G10022" s="10">
        <v>297.44664694280164</v>
      </c>
      <c r="H10022" s="10">
        <v>6116.35</v>
      </c>
      <c r="I10022" s="10">
        <v>213</v>
      </c>
      <c r="J10022" s="10">
        <v>12497</v>
      </c>
      <c r="K10022" s="10">
        <v>11909.700197238657</v>
      </c>
      <c r="L10022" s="10">
        <v>587.29980276134302</v>
      </c>
      <c r="M10022" s="10">
        <v>12076.436</v>
      </c>
      <c r="N10022" s="10">
        <v>420.56400000000031</v>
      </c>
    </row>
    <row r="10023" spans="1:14" x14ac:dyDescent="0.25">
      <c r="A10023" s="9" t="s">
        <v>1111</v>
      </c>
      <c r="B10023" s="9" t="s">
        <v>261</v>
      </c>
      <c r="C10023" s="9" t="s">
        <v>42</v>
      </c>
      <c r="D10023" s="9" t="s">
        <v>43</v>
      </c>
      <c r="E10023" s="10">
        <v>43092.74</v>
      </c>
      <c r="F10023" s="10">
        <v>41843.467980295565</v>
      </c>
      <c r="G10023" s="10">
        <v>1249.2720197044328</v>
      </c>
      <c r="H10023" s="10">
        <v>42471.12</v>
      </c>
      <c r="I10023" s="10">
        <v>621.61999999999534</v>
      </c>
      <c r="J10023" s="10">
        <v>74335</v>
      </c>
      <c r="K10023" s="10">
        <v>72180</v>
      </c>
      <c r="L10023" s="10">
        <v>2155</v>
      </c>
      <c r="M10023" s="10">
        <v>73262.7</v>
      </c>
      <c r="N10023" s="10">
        <v>1072.3000000000029</v>
      </c>
    </row>
    <row r="10024" spans="1:14" x14ac:dyDescent="0.25">
      <c r="A10024" s="9" t="s">
        <v>1112</v>
      </c>
      <c r="B10024" s="9" t="s">
        <v>25</v>
      </c>
      <c r="C10024" s="9" t="s">
        <v>26</v>
      </c>
      <c r="D10024" s="9" t="s">
        <v>27</v>
      </c>
      <c r="E10024" s="10">
        <v>76.78</v>
      </c>
      <c r="F10024" s="10">
        <v>0</v>
      </c>
      <c r="G10024" s="10">
        <v>76.78</v>
      </c>
      <c r="H10024" s="10">
        <v>0</v>
      </c>
      <c r="I10024" s="10">
        <v>76.78</v>
      </c>
      <c r="J10024" s="10">
        <v>0</v>
      </c>
      <c r="K10024" s="10">
        <v>0</v>
      </c>
      <c r="L10024" s="10">
        <v>0</v>
      </c>
      <c r="M10024" s="10">
        <v>0</v>
      </c>
      <c r="N10024" s="10">
        <v>0</v>
      </c>
    </row>
    <row r="10025" spans="1:14" x14ac:dyDescent="0.25">
      <c r="A10025" s="9" t="s">
        <v>1112</v>
      </c>
      <c r="B10025" s="9" t="s">
        <v>258</v>
      </c>
      <c r="C10025" s="9" t="s">
        <v>33</v>
      </c>
      <c r="D10025" s="9" t="s">
        <v>27</v>
      </c>
      <c r="E10025" s="10">
        <v>21.32</v>
      </c>
      <c r="F10025" s="10">
        <v>0</v>
      </c>
      <c r="G10025" s="10">
        <v>21.32</v>
      </c>
      <c r="H10025" s="10">
        <v>22.1</v>
      </c>
      <c r="I10025" s="10">
        <v>-0.78000000000000114</v>
      </c>
      <c r="J10025" s="10">
        <v>2.82</v>
      </c>
      <c r="K10025" s="10">
        <v>0</v>
      </c>
      <c r="L10025" s="10">
        <v>2.82</v>
      </c>
      <c r="M10025" s="10">
        <v>2.923</v>
      </c>
      <c r="N10025" s="10">
        <v>-0.1030000000000002</v>
      </c>
    </row>
    <row r="10026" spans="1:14" x14ac:dyDescent="0.25">
      <c r="A10026" s="9" t="s">
        <v>1112</v>
      </c>
      <c r="B10026" s="9" t="s">
        <v>259</v>
      </c>
      <c r="C10026" s="9" t="s">
        <v>33</v>
      </c>
      <c r="D10026" s="9" t="s">
        <v>27</v>
      </c>
      <c r="E10026" s="10">
        <v>43.75</v>
      </c>
      <c r="F10026" s="10">
        <v>0</v>
      </c>
      <c r="G10026" s="10">
        <v>43.75</v>
      </c>
      <c r="H10026" s="10">
        <v>45.35</v>
      </c>
      <c r="I10026" s="10">
        <v>-1.6000000000000014</v>
      </c>
      <c r="J10026" s="10">
        <v>2.82</v>
      </c>
      <c r="K10026" s="10">
        <v>0</v>
      </c>
      <c r="L10026" s="10">
        <v>2.82</v>
      </c>
      <c r="M10026" s="10">
        <v>2.923</v>
      </c>
      <c r="N10026" s="10">
        <v>-0.1030000000000002</v>
      </c>
    </row>
    <row r="10027" spans="1:14" x14ac:dyDescent="0.25">
      <c r="A10027" s="9" t="s">
        <v>1112</v>
      </c>
      <c r="B10027" s="9" t="s">
        <v>260</v>
      </c>
      <c r="C10027" s="9" t="s">
        <v>33</v>
      </c>
      <c r="D10027" s="9" t="s">
        <v>27</v>
      </c>
      <c r="E10027" s="10">
        <v>1724.73</v>
      </c>
      <c r="F10027" s="10">
        <v>0</v>
      </c>
      <c r="G10027" s="10">
        <v>1724.73</v>
      </c>
      <c r="H10027" s="10">
        <v>1787.44</v>
      </c>
      <c r="I10027" s="10">
        <v>-62.710000000000036</v>
      </c>
      <c r="J10027" s="10">
        <v>28.2</v>
      </c>
      <c r="K10027" s="10">
        <v>0</v>
      </c>
      <c r="L10027" s="10">
        <v>28.2</v>
      </c>
      <c r="M10027" s="10">
        <v>29.225000000000001</v>
      </c>
      <c r="N10027" s="10">
        <v>-1.0250000000000021</v>
      </c>
    </row>
    <row r="10028" spans="1:14" x14ac:dyDescent="0.25">
      <c r="A10028" s="9" t="s">
        <v>1112</v>
      </c>
      <c r="B10028" s="9" t="s">
        <v>101</v>
      </c>
      <c r="C10028" s="9" t="s">
        <v>39</v>
      </c>
      <c r="D10028" s="9" t="s">
        <v>43</v>
      </c>
      <c r="E10028" s="10">
        <v>-11002.87</v>
      </c>
      <c r="F10028" s="10">
        <v>0</v>
      </c>
      <c r="G10028" s="10">
        <v>-11002.87</v>
      </c>
      <c r="H10028" s="10">
        <v>-11002.9</v>
      </c>
      <c r="I10028" s="10">
        <v>2.9999999998835847E-2</v>
      </c>
      <c r="J10028" s="10">
        <v>-13590</v>
      </c>
      <c r="K10028" s="10">
        <v>0</v>
      </c>
      <c r="L10028" s="10">
        <v>-13590</v>
      </c>
      <c r="M10028" s="10">
        <v>-13590</v>
      </c>
      <c r="N10028" s="10">
        <v>0</v>
      </c>
    </row>
    <row r="10029" spans="1:14" x14ac:dyDescent="0.25">
      <c r="A10029" s="9" t="s">
        <v>1112</v>
      </c>
      <c r="B10029" s="9" t="s">
        <v>262</v>
      </c>
      <c r="C10029" s="9" t="s">
        <v>42</v>
      </c>
      <c r="D10029" s="9" t="s">
        <v>43</v>
      </c>
      <c r="E10029" s="10">
        <v>1142.0899999999999</v>
      </c>
      <c r="F10029" s="10">
        <v>1135.6804733727811</v>
      </c>
      <c r="G10029" s="10">
        <v>6.4095266272188383</v>
      </c>
      <c r="H10029" s="10">
        <v>1151.58</v>
      </c>
      <c r="I10029" s="10">
        <v>-9.4900000000000091</v>
      </c>
      <c r="J10029" s="10">
        <v>2255</v>
      </c>
      <c r="K10029" s="10">
        <v>2242.3500986193289</v>
      </c>
      <c r="L10029" s="10">
        <v>12.649901380671054</v>
      </c>
      <c r="M10029" s="10">
        <v>2273.7429999999999</v>
      </c>
      <c r="N10029" s="10">
        <v>-18.742999999999938</v>
      </c>
    </row>
    <row r="10030" spans="1:14" x14ac:dyDescent="0.25">
      <c r="A10030" s="9" t="s">
        <v>1112</v>
      </c>
      <c r="B10030" s="9" t="s">
        <v>261</v>
      </c>
      <c r="C10030" s="9" t="s">
        <v>42</v>
      </c>
      <c r="D10030" s="9" t="s">
        <v>43</v>
      </c>
      <c r="E10030" s="10">
        <v>7994.2</v>
      </c>
      <c r="F10030" s="10">
        <v>7878.2561576354683</v>
      </c>
      <c r="G10030" s="10">
        <v>115.94384236453152</v>
      </c>
      <c r="H10030" s="10">
        <v>7996.43</v>
      </c>
      <c r="I10030" s="10">
        <v>-2.2300000000004729</v>
      </c>
      <c r="J10030" s="10">
        <v>13790</v>
      </c>
      <c r="K10030" s="10">
        <v>13590</v>
      </c>
      <c r="L10030" s="10">
        <v>200</v>
      </c>
      <c r="M10030" s="10">
        <v>13793.85</v>
      </c>
      <c r="N10030" s="10">
        <v>-3.8500000000003638</v>
      </c>
    </row>
    <row r="10031" spans="1:14" x14ac:dyDescent="0.25">
      <c r="A10031" s="9" t="s">
        <v>1113</v>
      </c>
      <c r="B10031" s="9" t="s">
        <v>25</v>
      </c>
      <c r="C10031" s="9" t="s">
        <v>26</v>
      </c>
      <c r="D10031" s="9" t="s">
        <v>27</v>
      </c>
      <c r="E10031" s="10">
        <v>-91.9</v>
      </c>
      <c r="F10031" s="10">
        <v>0</v>
      </c>
      <c r="G10031" s="10">
        <v>-91.9</v>
      </c>
      <c r="H10031" s="10">
        <v>0</v>
      </c>
      <c r="I10031" s="10">
        <v>-91.9</v>
      </c>
      <c r="J10031" s="10">
        <v>0</v>
      </c>
      <c r="K10031" s="10">
        <v>0</v>
      </c>
      <c r="L10031" s="10">
        <v>0</v>
      </c>
      <c r="M10031" s="10">
        <v>0</v>
      </c>
      <c r="N10031" s="10">
        <v>0</v>
      </c>
    </row>
    <row r="10032" spans="1:14" x14ac:dyDescent="0.25">
      <c r="A10032" s="9" t="s">
        <v>1113</v>
      </c>
      <c r="B10032" s="9" t="s">
        <v>28</v>
      </c>
      <c r="C10032" s="9" t="s">
        <v>29</v>
      </c>
      <c r="D10032" s="9" t="s">
        <v>27</v>
      </c>
      <c r="E10032" s="10">
        <v>0.38</v>
      </c>
      <c r="F10032" s="10">
        <v>0</v>
      </c>
      <c r="G10032" s="10">
        <v>0.38</v>
      </c>
      <c r="H10032" s="10">
        <v>0.38</v>
      </c>
      <c r="I10032" s="10">
        <v>0</v>
      </c>
      <c r="J10032" s="10">
        <v>0</v>
      </c>
      <c r="K10032" s="10">
        <v>0</v>
      </c>
      <c r="L10032" s="10">
        <v>0</v>
      </c>
      <c r="M10032" s="10">
        <v>0</v>
      </c>
      <c r="N10032" s="10">
        <v>0</v>
      </c>
    </row>
    <row r="10033" spans="1:14" x14ac:dyDescent="0.25">
      <c r="A10033" s="9" t="s">
        <v>1113</v>
      </c>
      <c r="B10033" s="9" t="s">
        <v>30</v>
      </c>
      <c r="C10033" s="9" t="s">
        <v>29</v>
      </c>
      <c r="D10033" s="9" t="s">
        <v>27</v>
      </c>
      <c r="E10033" s="10">
        <v>8.82</v>
      </c>
      <c r="F10033" s="10">
        <v>0</v>
      </c>
      <c r="G10033" s="10">
        <v>8.82</v>
      </c>
      <c r="H10033" s="10">
        <v>8.91</v>
      </c>
      <c r="I10033" s="10">
        <v>-8.9999999999999858E-2</v>
      </c>
      <c r="J10033" s="10">
        <v>0</v>
      </c>
      <c r="K10033" s="10">
        <v>0</v>
      </c>
      <c r="L10033" s="10">
        <v>0</v>
      </c>
      <c r="M10033" s="10">
        <v>0</v>
      </c>
      <c r="N10033" s="10">
        <v>0</v>
      </c>
    </row>
    <row r="10034" spans="1:14" x14ac:dyDescent="0.25">
      <c r="A10034" s="9" t="s">
        <v>1113</v>
      </c>
      <c r="B10034" s="9" t="s">
        <v>31</v>
      </c>
      <c r="C10034" s="9" t="s">
        <v>29</v>
      </c>
      <c r="D10034" s="9" t="s">
        <v>27</v>
      </c>
      <c r="E10034" s="10">
        <v>59.22</v>
      </c>
      <c r="F10034" s="10">
        <v>0</v>
      </c>
      <c r="G10034" s="10">
        <v>59.22</v>
      </c>
      <c r="H10034" s="10">
        <v>59.81</v>
      </c>
      <c r="I10034" s="10">
        <v>-0.59000000000000341</v>
      </c>
      <c r="J10034" s="10">
        <v>0</v>
      </c>
      <c r="K10034" s="10">
        <v>0</v>
      </c>
      <c r="L10034" s="10">
        <v>0</v>
      </c>
      <c r="M10034" s="10">
        <v>0</v>
      </c>
      <c r="N10034" s="10">
        <v>0</v>
      </c>
    </row>
    <row r="10035" spans="1:14" x14ac:dyDescent="0.25">
      <c r="A10035" s="9" t="s">
        <v>1113</v>
      </c>
      <c r="B10035" s="9" t="s">
        <v>32</v>
      </c>
      <c r="C10035" s="9" t="s">
        <v>33</v>
      </c>
      <c r="D10035" s="9" t="s">
        <v>27</v>
      </c>
      <c r="E10035" s="10">
        <v>144.6</v>
      </c>
      <c r="F10035" s="10">
        <v>0</v>
      </c>
      <c r="G10035" s="10">
        <v>144.6</v>
      </c>
      <c r="H10035" s="10">
        <v>141.07</v>
      </c>
      <c r="I10035" s="10">
        <v>3.5300000000000011</v>
      </c>
      <c r="J10035" s="10">
        <v>0.41</v>
      </c>
      <c r="K10035" s="10">
        <v>0</v>
      </c>
      <c r="L10035" s="10">
        <v>0.41</v>
      </c>
      <c r="M10035" s="10">
        <v>0.4</v>
      </c>
      <c r="N10035" s="10">
        <v>9.9999999999999534E-3</v>
      </c>
    </row>
    <row r="10036" spans="1:14" x14ac:dyDescent="0.25">
      <c r="A10036" s="9" t="s">
        <v>1113</v>
      </c>
      <c r="B10036" s="9" t="s">
        <v>34</v>
      </c>
      <c r="C10036" s="9" t="s">
        <v>33</v>
      </c>
      <c r="D10036" s="9" t="s">
        <v>27</v>
      </c>
      <c r="E10036" s="10">
        <v>497.07</v>
      </c>
      <c r="F10036" s="10">
        <v>0</v>
      </c>
      <c r="G10036" s="10">
        <v>497.07</v>
      </c>
      <c r="H10036" s="10">
        <v>484.95</v>
      </c>
      <c r="I10036" s="10">
        <v>12.120000000000005</v>
      </c>
      <c r="J10036" s="10">
        <v>0.41</v>
      </c>
      <c r="K10036" s="10">
        <v>0</v>
      </c>
      <c r="L10036" s="10">
        <v>0.41</v>
      </c>
      <c r="M10036" s="10">
        <v>0.4</v>
      </c>
      <c r="N10036" s="10">
        <v>9.9999999999999534E-3</v>
      </c>
    </row>
    <row r="10037" spans="1:14" x14ac:dyDescent="0.25">
      <c r="A10037" s="9" t="s">
        <v>1113</v>
      </c>
      <c r="B10037" s="9" t="s">
        <v>35</v>
      </c>
      <c r="C10037" s="9" t="s">
        <v>33</v>
      </c>
      <c r="D10037" s="9" t="s">
        <v>27</v>
      </c>
      <c r="E10037" s="10">
        <v>537.79999999999995</v>
      </c>
      <c r="F10037" s="10">
        <v>0</v>
      </c>
      <c r="G10037" s="10">
        <v>537.79999999999995</v>
      </c>
      <c r="H10037" s="10">
        <v>524.67999999999995</v>
      </c>
      <c r="I10037" s="10">
        <v>13.120000000000005</v>
      </c>
      <c r="J10037" s="10">
        <v>8.61</v>
      </c>
      <c r="K10037" s="10">
        <v>0</v>
      </c>
      <c r="L10037" s="10">
        <v>8.61</v>
      </c>
      <c r="M10037" s="10">
        <v>8.4</v>
      </c>
      <c r="N10037" s="10">
        <v>0.20999999999999908</v>
      </c>
    </row>
    <row r="10038" spans="1:14" x14ac:dyDescent="0.25">
      <c r="A10038" s="9" t="s">
        <v>1113</v>
      </c>
      <c r="B10038" s="9" t="s">
        <v>36</v>
      </c>
      <c r="C10038" s="9" t="s">
        <v>29</v>
      </c>
      <c r="D10038" s="9" t="s">
        <v>27</v>
      </c>
      <c r="E10038" s="10">
        <v>663.48</v>
      </c>
      <c r="F10038" s="10">
        <v>0</v>
      </c>
      <c r="G10038" s="10">
        <v>663.48</v>
      </c>
      <c r="H10038" s="10">
        <v>670.11</v>
      </c>
      <c r="I10038" s="10">
        <v>-6.6299999999999955</v>
      </c>
      <c r="J10038" s="10">
        <v>0</v>
      </c>
      <c r="K10038" s="10">
        <v>0</v>
      </c>
      <c r="L10038" s="10">
        <v>0</v>
      </c>
      <c r="M10038" s="10">
        <v>0</v>
      </c>
      <c r="N10038" s="10">
        <v>0</v>
      </c>
    </row>
    <row r="10039" spans="1:14" x14ac:dyDescent="0.25">
      <c r="A10039" s="9" t="s">
        <v>1113</v>
      </c>
      <c r="B10039" s="9" t="s">
        <v>37</v>
      </c>
      <c r="C10039" s="9" t="s">
        <v>29</v>
      </c>
      <c r="D10039" s="9" t="s">
        <v>27</v>
      </c>
      <c r="E10039" s="10">
        <v>1534.3</v>
      </c>
      <c r="F10039" s="10">
        <v>0</v>
      </c>
      <c r="G10039" s="10">
        <v>1534.3</v>
      </c>
      <c r="H10039" s="10">
        <v>1549.65</v>
      </c>
      <c r="I10039" s="10">
        <v>-15.350000000000136</v>
      </c>
      <c r="J10039" s="10">
        <v>0</v>
      </c>
      <c r="K10039" s="10">
        <v>0</v>
      </c>
      <c r="L10039" s="10">
        <v>0</v>
      </c>
      <c r="M10039" s="10">
        <v>0</v>
      </c>
      <c r="N10039" s="10">
        <v>0</v>
      </c>
    </row>
    <row r="10040" spans="1:14" x14ac:dyDescent="0.25">
      <c r="A10040" s="9" t="s">
        <v>1113</v>
      </c>
      <c r="B10040" s="9" t="s">
        <v>91</v>
      </c>
      <c r="C10040" s="9" t="s">
        <v>39</v>
      </c>
      <c r="D10040" s="9" t="s">
        <v>40</v>
      </c>
      <c r="E10040" s="10">
        <v>-39335.480000000003</v>
      </c>
      <c r="F10040" s="10">
        <v>0</v>
      </c>
      <c r="G10040" s="10">
        <v>-39335.480000000003</v>
      </c>
      <c r="H10040" s="10">
        <v>-39335.49</v>
      </c>
      <c r="I10040" s="10">
        <v>9.9999999947613105E-3</v>
      </c>
      <c r="J10040" s="10">
        <v>-400</v>
      </c>
      <c r="K10040" s="10">
        <v>0</v>
      </c>
      <c r="L10040" s="10">
        <v>-400</v>
      </c>
      <c r="M10040" s="10">
        <v>-400</v>
      </c>
      <c r="N10040" s="10">
        <v>0</v>
      </c>
    </row>
    <row r="10041" spans="1:14" x14ac:dyDescent="0.25">
      <c r="A10041" s="9" t="s">
        <v>1113</v>
      </c>
      <c r="B10041" s="9" t="s">
        <v>92</v>
      </c>
      <c r="C10041" s="9" t="s">
        <v>42</v>
      </c>
      <c r="D10041" s="9" t="s">
        <v>43</v>
      </c>
      <c r="E10041" s="10">
        <v>87.67</v>
      </c>
      <c r="F10041" s="10">
        <v>34.049504950495049</v>
      </c>
      <c r="G10041" s="10">
        <v>53.620495049504953</v>
      </c>
      <c r="H10041" s="10">
        <v>34.39</v>
      </c>
      <c r="I10041" s="10">
        <v>53.28</v>
      </c>
      <c r="J10041" s="10">
        <v>1030</v>
      </c>
      <c r="K10041" s="10">
        <v>400</v>
      </c>
      <c r="L10041" s="10">
        <v>630</v>
      </c>
      <c r="M10041" s="10">
        <v>404</v>
      </c>
      <c r="N10041" s="10">
        <v>626</v>
      </c>
    </row>
    <row r="10042" spans="1:14" x14ac:dyDescent="0.25">
      <c r="A10042" s="9" t="s">
        <v>1113</v>
      </c>
      <c r="B10042" s="9" t="s">
        <v>93</v>
      </c>
      <c r="C10042" s="9" t="s">
        <v>42</v>
      </c>
      <c r="D10042" s="9" t="s">
        <v>43</v>
      </c>
      <c r="E10042" s="10">
        <v>143.9</v>
      </c>
      <c r="F10042" s="10">
        <v>138.14778325123152</v>
      </c>
      <c r="G10042" s="10">
        <v>5.7522167487684897</v>
      </c>
      <c r="H10042" s="10">
        <v>140.22</v>
      </c>
      <c r="I10042" s="10">
        <v>3.6800000000000068</v>
      </c>
      <c r="J10042" s="10">
        <v>2500</v>
      </c>
      <c r="K10042" s="10">
        <v>2400</v>
      </c>
      <c r="L10042" s="10">
        <v>100</v>
      </c>
      <c r="M10042" s="10">
        <v>2436</v>
      </c>
      <c r="N10042" s="10">
        <v>64</v>
      </c>
    </row>
    <row r="10043" spans="1:14" x14ac:dyDescent="0.25">
      <c r="A10043" s="9" t="s">
        <v>1113</v>
      </c>
      <c r="B10043" s="9" t="s">
        <v>94</v>
      </c>
      <c r="C10043" s="9" t="s">
        <v>42</v>
      </c>
      <c r="D10043" s="9" t="s">
        <v>43</v>
      </c>
      <c r="E10043" s="10">
        <v>198.99</v>
      </c>
      <c r="F10043" s="10">
        <v>198</v>
      </c>
      <c r="G10043" s="10">
        <v>0.99000000000000909</v>
      </c>
      <c r="H10043" s="10">
        <v>198.99</v>
      </c>
      <c r="I10043" s="10">
        <v>0</v>
      </c>
      <c r="J10043" s="10">
        <v>402</v>
      </c>
      <c r="K10043" s="10">
        <v>400</v>
      </c>
      <c r="L10043" s="10">
        <v>2</v>
      </c>
      <c r="M10043" s="10">
        <v>402</v>
      </c>
      <c r="N10043" s="10">
        <v>0</v>
      </c>
    </row>
    <row r="10044" spans="1:14" x14ac:dyDescent="0.25">
      <c r="A10044" s="9" t="s">
        <v>1113</v>
      </c>
      <c r="B10044" s="9" t="s">
        <v>45</v>
      </c>
      <c r="C10044" s="9" t="s">
        <v>42</v>
      </c>
      <c r="D10044" s="9" t="s">
        <v>43</v>
      </c>
      <c r="E10044" s="10">
        <v>646.87</v>
      </c>
      <c r="F10044" s="10">
        <v>621.00492610837443</v>
      </c>
      <c r="G10044" s="10">
        <v>25.86507389162557</v>
      </c>
      <c r="H10044" s="10">
        <v>630.32000000000005</v>
      </c>
      <c r="I10044" s="10">
        <v>16.549999999999955</v>
      </c>
      <c r="J10044" s="10">
        <v>2500</v>
      </c>
      <c r="K10044" s="10">
        <v>2400</v>
      </c>
      <c r="L10044" s="10">
        <v>100</v>
      </c>
      <c r="M10044" s="10">
        <v>2436</v>
      </c>
      <c r="N10044" s="10">
        <v>64</v>
      </c>
    </row>
    <row r="10045" spans="1:14" x14ac:dyDescent="0.25">
      <c r="A10045" s="9" t="s">
        <v>1113</v>
      </c>
      <c r="B10045" s="9" t="s">
        <v>46</v>
      </c>
      <c r="C10045" s="9" t="s">
        <v>42</v>
      </c>
      <c r="D10045" s="9" t="s">
        <v>43</v>
      </c>
      <c r="E10045" s="10">
        <v>782.2</v>
      </c>
      <c r="F10045" s="10">
        <v>750.91625615763542</v>
      </c>
      <c r="G10045" s="10">
        <v>31.283743842364629</v>
      </c>
      <c r="H10045" s="10">
        <v>762.18</v>
      </c>
      <c r="I10045" s="10">
        <v>20.020000000000095</v>
      </c>
      <c r="J10045" s="10">
        <v>2500</v>
      </c>
      <c r="K10045" s="10">
        <v>2400</v>
      </c>
      <c r="L10045" s="10">
        <v>100</v>
      </c>
      <c r="M10045" s="10">
        <v>2436</v>
      </c>
      <c r="N10045" s="10">
        <v>64</v>
      </c>
    </row>
    <row r="10046" spans="1:14" x14ac:dyDescent="0.25">
      <c r="A10046" s="9" t="s">
        <v>1113</v>
      </c>
      <c r="B10046" s="9" t="s">
        <v>47</v>
      </c>
      <c r="C10046" s="9" t="s">
        <v>42</v>
      </c>
      <c r="D10046" s="9" t="s">
        <v>43</v>
      </c>
      <c r="E10046" s="10">
        <v>1151.97</v>
      </c>
      <c r="F10046" s="10">
        <v>1128.4607843137255</v>
      </c>
      <c r="G10046" s="10">
        <v>23.509215686274501</v>
      </c>
      <c r="H10046" s="10">
        <v>1151.03</v>
      </c>
      <c r="I10046" s="10">
        <v>0.94000000000005457</v>
      </c>
      <c r="J10046" s="10">
        <v>2450</v>
      </c>
      <c r="K10046" s="10">
        <v>2400</v>
      </c>
      <c r="L10046" s="10">
        <v>50</v>
      </c>
      <c r="M10046" s="10">
        <v>2448</v>
      </c>
      <c r="N10046" s="10">
        <v>2</v>
      </c>
    </row>
    <row r="10047" spans="1:14" x14ac:dyDescent="0.25">
      <c r="A10047" s="9" t="s">
        <v>1113</v>
      </c>
      <c r="B10047" s="9" t="s">
        <v>48</v>
      </c>
      <c r="C10047" s="9" t="s">
        <v>42</v>
      </c>
      <c r="D10047" s="9" t="s">
        <v>43</v>
      </c>
      <c r="E10047" s="10">
        <v>2807.76</v>
      </c>
      <c r="F10047" s="10">
        <v>2173.7536945812808</v>
      </c>
      <c r="G10047" s="10">
        <v>634.00630541871942</v>
      </c>
      <c r="H10047" s="10">
        <v>2206.36</v>
      </c>
      <c r="I10047" s="10">
        <v>601.40000000000009</v>
      </c>
      <c r="J10047" s="10">
        <v>3100</v>
      </c>
      <c r="K10047" s="10">
        <v>2400</v>
      </c>
      <c r="L10047" s="10">
        <v>700</v>
      </c>
      <c r="M10047" s="10">
        <v>2436</v>
      </c>
      <c r="N10047" s="10">
        <v>664</v>
      </c>
    </row>
    <row r="10048" spans="1:14" x14ac:dyDescent="0.25">
      <c r="A10048" s="9" t="s">
        <v>1113</v>
      </c>
      <c r="B10048" s="9" t="s">
        <v>50</v>
      </c>
      <c r="C10048" s="9" t="s">
        <v>42</v>
      </c>
      <c r="D10048" s="9" t="s">
        <v>43</v>
      </c>
      <c r="E10048" s="10">
        <v>3258.5</v>
      </c>
      <c r="F10048" s="10">
        <v>3192</v>
      </c>
      <c r="G10048" s="10">
        <v>66.5</v>
      </c>
      <c r="H10048" s="10">
        <v>3207.96</v>
      </c>
      <c r="I10048" s="10">
        <v>50.539999999999964</v>
      </c>
      <c r="J10048" s="10">
        <v>2450</v>
      </c>
      <c r="K10048" s="10">
        <v>2400</v>
      </c>
      <c r="L10048" s="10">
        <v>50</v>
      </c>
      <c r="M10048" s="10">
        <v>2412</v>
      </c>
      <c r="N10048" s="10">
        <v>38</v>
      </c>
    </row>
    <row r="10049" spans="1:14" x14ac:dyDescent="0.25">
      <c r="A10049" s="9" t="s">
        <v>1113</v>
      </c>
      <c r="B10049" s="9" t="s">
        <v>95</v>
      </c>
      <c r="C10049" s="9" t="s">
        <v>42</v>
      </c>
      <c r="D10049" s="9" t="s">
        <v>43</v>
      </c>
      <c r="E10049" s="10">
        <v>3576.86</v>
      </c>
      <c r="F10049" s="10">
        <v>3524</v>
      </c>
      <c r="G10049" s="10">
        <v>52.860000000000127</v>
      </c>
      <c r="H10049" s="10">
        <v>3576.86</v>
      </c>
      <c r="I10049" s="10">
        <v>0</v>
      </c>
      <c r="J10049" s="10">
        <v>406</v>
      </c>
      <c r="K10049" s="10">
        <v>400</v>
      </c>
      <c r="L10049" s="10">
        <v>6</v>
      </c>
      <c r="M10049" s="10">
        <v>406</v>
      </c>
      <c r="N10049" s="10">
        <v>0</v>
      </c>
    </row>
    <row r="10050" spans="1:14" x14ac:dyDescent="0.25">
      <c r="A10050" s="9" t="s">
        <v>1113</v>
      </c>
      <c r="B10050" s="9" t="s">
        <v>51</v>
      </c>
      <c r="C10050" s="9" t="s">
        <v>42</v>
      </c>
      <c r="D10050" s="9" t="s">
        <v>43</v>
      </c>
      <c r="E10050" s="10">
        <v>13058.09</v>
      </c>
      <c r="F10050" s="10">
        <v>12928.801980198019</v>
      </c>
      <c r="G10050" s="10">
        <v>129.28801980198114</v>
      </c>
      <c r="H10050" s="10">
        <v>13058.09</v>
      </c>
      <c r="I10050" s="10">
        <v>0</v>
      </c>
      <c r="J10050" s="10">
        <v>2424</v>
      </c>
      <c r="K10050" s="10">
        <v>2400</v>
      </c>
      <c r="L10050" s="10">
        <v>24</v>
      </c>
      <c r="M10050" s="10">
        <v>2424</v>
      </c>
      <c r="N10050" s="10">
        <v>0</v>
      </c>
    </row>
    <row r="10051" spans="1:14" x14ac:dyDescent="0.25">
      <c r="A10051" s="9" t="s">
        <v>1113</v>
      </c>
      <c r="B10051" s="9" t="s">
        <v>52</v>
      </c>
      <c r="C10051" s="9" t="s">
        <v>42</v>
      </c>
      <c r="D10051" s="9" t="s">
        <v>53</v>
      </c>
      <c r="E10051" s="10">
        <v>10148.94</v>
      </c>
      <c r="F10051" s="10">
        <v>10701.366336633664</v>
      </c>
      <c r="G10051" s="10">
        <v>-552.4263366336636</v>
      </c>
      <c r="H10051" s="10">
        <v>10808.38</v>
      </c>
      <c r="I10051" s="10">
        <v>-659.43999999999869</v>
      </c>
      <c r="J10051" s="10">
        <v>1800</v>
      </c>
      <c r="K10051" s="10">
        <v>1800</v>
      </c>
      <c r="L10051" s="10">
        <v>0</v>
      </c>
      <c r="M10051" s="10">
        <v>1818</v>
      </c>
      <c r="N10051" s="10">
        <v>-18</v>
      </c>
    </row>
    <row r="10052" spans="1:14" x14ac:dyDescent="0.25">
      <c r="A10052" s="9" t="s">
        <v>1113</v>
      </c>
      <c r="B10052" s="9" t="s">
        <v>54</v>
      </c>
      <c r="C10052" s="9" t="s">
        <v>42</v>
      </c>
      <c r="D10052" s="9" t="s">
        <v>55</v>
      </c>
      <c r="E10052" s="10">
        <v>119.96</v>
      </c>
      <c r="F10052" s="10">
        <v>118.80392156862744</v>
      </c>
      <c r="G10052" s="10">
        <v>1.1560784313725492</v>
      </c>
      <c r="H10052" s="10">
        <v>121.18</v>
      </c>
      <c r="I10052" s="10">
        <v>-1.2200000000000131</v>
      </c>
      <c r="J10052" s="10">
        <v>21.81</v>
      </c>
      <c r="K10052" s="10">
        <v>21.599999999999998</v>
      </c>
      <c r="L10052" s="10">
        <v>0.21000000000000085</v>
      </c>
      <c r="M10052" s="10">
        <v>22.032</v>
      </c>
      <c r="N10052" s="10">
        <v>-0.22200000000000131</v>
      </c>
    </row>
    <row r="10053" spans="1:14" x14ac:dyDescent="0.25">
      <c r="A10053" s="9" t="s">
        <v>1114</v>
      </c>
      <c r="B10053" s="9" t="s">
        <v>25</v>
      </c>
      <c r="C10053" s="9" t="s">
        <v>26</v>
      </c>
      <c r="D10053" s="9" t="s">
        <v>27</v>
      </c>
      <c r="E10053" s="10">
        <v>-2012.66</v>
      </c>
      <c r="F10053" s="10">
        <v>0</v>
      </c>
      <c r="G10053" s="10">
        <v>-2012.66</v>
      </c>
      <c r="H10053" s="10">
        <v>0</v>
      </c>
      <c r="I10053" s="10">
        <v>-2012.66</v>
      </c>
      <c r="J10053" s="10">
        <v>0</v>
      </c>
      <c r="K10053" s="10">
        <v>0</v>
      </c>
      <c r="L10053" s="10">
        <v>0</v>
      </c>
      <c r="M10053" s="10">
        <v>0</v>
      </c>
      <c r="N10053" s="10">
        <v>0</v>
      </c>
    </row>
    <row r="10054" spans="1:14" x14ac:dyDescent="0.25">
      <c r="A10054" s="9" t="s">
        <v>1114</v>
      </c>
      <c r="B10054" s="9" t="s">
        <v>28</v>
      </c>
      <c r="C10054" s="9" t="s">
        <v>29</v>
      </c>
      <c r="D10054" s="9" t="s">
        <v>27</v>
      </c>
      <c r="E10054" s="10">
        <v>3.91</v>
      </c>
      <c r="F10054" s="10">
        <v>0</v>
      </c>
      <c r="G10054" s="10">
        <v>3.91</v>
      </c>
      <c r="H10054" s="10">
        <v>3.87</v>
      </c>
      <c r="I10054" s="10">
        <v>4.0000000000000036E-2</v>
      </c>
      <c r="J10054" s="10">
        <v>0</v>
      </c>
      <c r="K10054" s="10">
        <v>0</v>
      </c>
      <c r="L10054" s="10">
        <v>0</v>
      </c>
      <c r="M10054" s="10">
        <v>0</v>
      </c>
      <c r="N10054" s="10">
        <v>0</v>
      </c>
    </row>
    <row r="10055" spans="1:14" x14ac:dyDescent="0.25">
      <c r="A10055" s="9" t="s">
        <v>1114</v>
      </c>
      <c r="B10055" s="9" t="s">
        <v>30</v>
      </c>
      <c r="C10055" s="9" t="s">
        <v>29</v>
      </c>
      <c r="D10055" s="9" t="s">
        <v>27</v>
      </c>
      <c r="E10055" s="10">
        <v>91.23</v>
      </c>
      <c r="F10055" s="10">
        <v>0</v>
      </c>
      <c r="G10055" s="10">
        <v>91.23</v>
      </c>
      <c r="H10055" s="10">
        <v>90.23</v>
      </c>
      <c r="I10055" s="10">
        <v>1</v>
      </c>
      <c r="J10055" s="10">
        <v>0</v>
      </c>
      <c r="K10055" s="10">
        <v>0</v>
      </c>
      <c r="L10055" s="10">
        <v>0</v>
      </c>
      <c r="M10055" s="10">
        <v>0</v>
      </c>
      <c r="N10055" s="10">
        <v>0</v>
      </c>
    </row>
    <row r="10056" spans="1:14" x14ac:dyDescent="0.25">
      <c r="A10056" s="9" t="s">
        <v>1114</v>
      </c>
      <c r="B10056" s="9" t="s">
        <v>31</v>
      </c>
      <c r="C10056" s="9" t="s">
        <v>29</v>
      </c>
      <c r="D10056" s="9" t="s">
        <v>27</v>
      </c>
      <c r="E10056" s="10">
        <v>612.53</v>
      </c>
      <c r="F10056" s="10">
        <v>0</v>
      </c>
      <c r="G10056" s="10">
        <v>612.53</v>
      </c>
      <c r="H10056" s="10">
        <v>605.82000000000005</v>
      </c>
      <c r="I10056" s="10">
        <v>6.7099999999999227</v>
      </c>
      <c r="J10056" s="10">
        <v>0</v>
      </c>
      <c r="K10056" s="10">
        <v>0</v>
      </c>
      <c r="L10056" s="10">
        <v>0</v>
      </c>
      <c r="M10056" s="10">
        <v>0</v>
      </c>
      <c r="N10056" s="10">
        <v>0</v>
      </c>
    </row>
    <row r="10057" spans="1:14" x14ac:dyDescent="0.25">
      <c r="A10057" s="9" t="s">
        <v>1114</v>
      </c>
      <c r="B10057" s="9" t="s">
        <v>32</v>
      </c>
      <c r="C10057" s="9" t="s">
        <v>33</v>
      </c>
      <c r="D10057" s="9" t="s">
        <v>27</v>
      </c>
      <c r="E10057" s="10">
        <v>1234.4000000000001</v>
      </c>
      <c r="F10057" s="10">
        <v>0</v>
      </c>
      <c r="G10057" s="10">
        <v>1234.4000000000001</v>
      </c>
      <c r="H10057" s="10">
        <v>979.69</v>
      </c>
      <c r="I10057" s="10">
        <v>254.71000000000004</v>
      </c>
      <c r="J10057" s="10">
        <v>3.5</v>
      </c>
      <c r="K10057" s="10">
        <v>0</v>
      </c>
      <c r="L10057" s="10">
        <v>3.5</v>
      </c>
      <c r="M10057" s="10">
        <v>2.778</v>
      </c>
      <c r="N10057" s="10">
        <v>0.72199999999999998</v>
      </c>
    </row>
    <row r="10058" spans="1:14" x14ac:dyDescent="0.25">
      <c r="A10058" s="9" t="s">
        <v>1114</v>
      </c>
      <c r="B10058" s="9" t="s">
        <v>34</v>
      </c>
      <c r="C10058" s="9" t="s">
        <v>33</v>
      </c>
      <c r="D10058" s="9" t="s">
        <v>27</v>
      </c>
      <c r="E10058" s="10">
        <v>4243.3</v>
      </c>
      <c r="F10058" s="10">
        <v>0</v>
      </c>
      <c r="G10058" s="10">
        <v>4243.3</v>
      </c>
      <c r="H10058" s="10">
        <v>3367.72</v>
      </c>
      <c r="I10058" s="10">
        <v>875.58000000000038</v>
      </c>
      <c r="J10058" s="10">
        <v>3.5</v>
      </c>
      <c r="K10058" s="10">
        <v>0</v>
      </c>
      <c r="L10058" s="10">
        <v>3.5</v>
      </c>
      <c r="M10058" s="10">
        <v>2.778</v>
      </c>
      <c r="N10058" s="10">
        <v>0.72199999999999998</v>
      </c>
    </row>
    <row r="10059" spans="1:14" x14ac:dyDescent="0.25">
      <c r="A10059" s="9" t="s">
        <v>1114</v>
      </c>
      <c r="B10059" s="9" t="s">
        <v>35</v>
      </c>
      <c r="C10059" s="9" t="s">
        <v>33</v>
      </c>
      <c r="D10059" s="9" t="s">
        <v>27</v>
      </c>
      <c r="E10059" s="10">
        <v>4590.99</v>
      </c>
      <c r="F10059" s="10">
        <v>0</v>
      </c>
      <c r="G10059" s="10">
        <v>4590.99</v>
      </c>
      <c r="H10059" s="10">
        <v>3643.64</v>
      </c>
      <c r="I10059" s="10">
        <v>947.34999999999991</v>
      </c>
      <c r="J10059" s="10">
        <v>73.5</v>
      </c>
      <c r="K10059" s="10">
        <v>0</v>
      </c>
      <c r="L10059" s="10">
        <v>73.5</v>
      </c>
      <c r="M10059" s="10">
        <v>58.332999999999998</v>
      </c>
      <c r="N10059" s="10">
        <v>15.167000000000002</v>
      </c>
    </row>
    <row r="10060" spans="1:14" x14ac:dyDescent="0.25">
      <c r="A10060" s="9" t="s">
        <v>1114</v>
      </c>
      <c r="B10060" s="9" t="s">
        <v>36</v>
      </c>
      <c r="C10060" s="9" t="s">
        <v>29</v>
      </c>
      <c r="D10060" s="9" t="s">
        <v>27</v>
      </c>
      <c r="E10060" s="10">
        <v>6862.59</v>
      </c>
      <c r="F10060" s="10">
        <v>0</v>
      </c>
      <c r="G10060" s="10">
        <v>6862.59</v>
      </c>
      <c r="H10060" s="10">
        <v>6787.4</v>
      </c>
      <c r="I10060" s="10">
        <v>75.190000000000509</v>
      </c>
      <c r="J10060" s="10">
        <v>0</v>
      </c>
      <c r="K10060" s="10">
        <v>0</v>
      </c>
      <c r="L10060" s="10">
        <v>0</v>
      </c>
      <c r="M10060" s="10">
        <v>0</v>
      </c>
      <c r="N10060" s="10">
        <v>0</v>
      </c>
    </row>
    <row r="10061" spans="1:14" x14ac:dyDescent="0.25">
      <c r="A10061" s="9" t="s">
        <v>1114</v>
      </c>
      <c r="B10061" s="9" t="s">
        <v>37</v>
      </c>
      <c r="C10061" s="9" t="s">
        <v>29</v>
      </c>
      <c r="D10061" s="9" t="s">
        <v>27</v>
      </c>
      <c r="E10061" s="10">
        <v>15869.8</v>
      </c>
      <c r="F10061" s="10">
        <v>0</v>
      </c>
      <c r="G10061" s="10">
        <v>15869.8</v>
      </c>
      <c r="H10061" s="10">
        <v>15695.91</v>
      </c>
      <c r="I10061" s="10">
        <v>173.88999999999942</v>
      </c>
      <c r="J10061" s="10">
        <v>0</v>
      </c>
      <c r="K10061" s="10">
        <v>0</v>
      </c>
      <c r="L10061" s="10">
        <v>0</v>
      </c>
      <c r="M10061" s="10">
        <v>0</v>
      </c>
      <c r="N10061" s="10">
        <v>0</v>
      </c>
    </row>
    <row r="10062" spans="1:14" x14ac:dyDescent="0.25">
      <c r="A10062" s="9" t="s">
        <v>1114</v>
      </c>
      <c r="B10062" s="9" t="s">
        <v>150</v>
      </c>
      <c r="C10062" s="9" t="s">
        <v>39</v>
      </c>
      <c r="D10062" s="9" t="s">
        <v>40</v>
      </c>
      <c r="E10062" s="10">
        <v>-320511.46000000002</v>
      </c>
      <c r="F10062" s="10">
        <v>0</v>
      </c>
      <c r="G10062" s="10">
        <v>-320511.46000000002</v>
      </c>
      <c r="H10062" s="10">
        <v>-320511.46000000002</v>
      </c>
      <c r="I10062" s="10">
        <v>0</v>
      </c>
      <c r="J10062" s="10">
        <v>-2000</v>
      </c>
      <c r="K10062" s="10">
        <v>0</v>
      </c>
      <c r="L10062" s="10">
        <v>-2000</v>
      </c>
      <c r="M10062" s="10">
        <v>-2000</v>
      </c>
      <c r="N10062" s="10">
        <v>0</v>
      </c>
    </row>
    <row r="10063" spans="1:14" x14ac:dyDescent="0.25">
      <c r="A10063" s="9" t="s">
        <v>1114</v>
      </c>
      <c r="B10063" s="9" t="s">
        <v>92</v>
      </c>
      <c r="C10063" s="9" t="s">
        <v>42</v>
      </c>
      <c r="D10063" s="9" t="s">
        <v>43</v>
      </c>
      <c r="E10063" s="10">
        <v>13.62</v>
      </c>
      <c r="F10063" s="10">
        <v>0</v>
      </c>
      <c r="G10063" s="10">
        <v>13.62</v>
      </c>
      <c r="H10063" s="10">
        <v>0</v>
      </c>
      <c r="I10063" s="10">
        <v>13.62</v>
      </c>
      <c r="J10063" s="10">
        <v>160</v>
      </c>
      <c r="K10063" s="10">
        <v>0</v>
      </c>
      <c r="L10063" s="10">
        <v>160</v>
      </c>
      <c r="M10063" s="10">
        <v>0</v>
      </c>
      <c r="N10063" s="10">
        <v>160</v>
      </c>
    </row>
    <row r="10064" spans="1:14" x14ac:dyDescent="0.25">
      <c r="A10064" s="9" t="s">
        <v>1114</v>
      </c>
      <c r="B10064" s="9" t="s">
        <v>151</v>
      </c>
      <c r="C10064" s="9" t="s">
        <v>42</v>
      </c>
      <c r="D10064" s="9" t="s">
        <v>43</v>
      </c>
      <c r="E10064" s="10">
        <v>249.2</v>
      </c>
      <c r="F10064" s="10">
        <v>199.36274509803923</v>
      </c>
      <c r="G10064" s="10">
        <v>49.837254901960762</v>
      </c>
      <c r="H10064" s="10">
        <v>203.35</v>
      </c>
      <c r="I10064" s="10">
        <v>45.849999999999994</v>
      </c>
      <c r="J10064" s="10">
        <v>2500</v>
      </c>
      <c r="K10064" s="10">
        <v>2000</v>
      </c>
      <c r="L10064" s="10">
        <v>500</v>
      </c>
      <c r="M10064" s="10">
        <v>2040</v>
      </c>
      <c r="N10064" s="10">
        <v>460</v>
      </c>
    </row>
    <row r="10065" spans="1:14" x14ac:dyDescent="0.25">
      <c r="A10065" s="9" t="s">
        <v>1114</v>
      </c>
      <c r="B10065" s="9" t="s">
        <v>152</v>
      </c>
      <c r="C10065" s="9" t="s">
        <v>42</v>
      </c>
      <c r="D10065" s="9" t="s">
        <v>43</v>
      </c>
      <c r="E10065" s="10">
        <v>1648.19</v>
      </c>
      <c r="F10065" s="10">
        <v>1641.3596059113299</v>
      </c>
      <c r="G10065" s="10">
        <v>6.8303940886701184</v>
      </c>
      <c r="H10065" s="10">
        <v>1665.98</v>
      </c>
      <c r="I10065" s="10">
        <v>-17.789999999999964</v>
      </c>
      <c r="J10065" s="10">
        <v>24100</v>
      </c>
      <c r="K10065" s="10">
        <v>24000</v>
      </c>
      <c r="L10065" s="10">
        <v>100</v>
      </c>
      <c r="M10065" s="10">
        <v>24360</v>
      </c>
      <c r="N10065" s="10">
        <v>-260</v>
      </c>
    </row>
    <row r="10066" spans="1:14" x14ac:dyDescent="0.25">
      <c r="A10066" s="9" t="s">
        <v>1114</v>
      </c>
      <c r="B10066" s="9" t="s">
        <v>44</v>
      </c>
      <c r="C10066" s="9" t="s">
        <v>42</v>
      </c>
      <c r="D10066" s="9" t="s">
        <v>43</v>
      </c>
      <c r="E10066" s="10">
        <v>1975.83</v>
      </c>
      <c r="F10066" s="10">
        <v>1966</v>
      </c>
      <c r="G10066" s="10">
        <v>9.8299999999999272</v>
      </c>
      <c r="H10066" s="10">
        <v>1975.83</v>
      </c>
      <c r="I10066" s="10">
        <v>0</v>
      </c>
      <c r="J10066" s="10">
        <v>2010</v>
      </c>
      <c r="K10066" s="10">
        <v>2000</v>
      </c>
      <c r="L10066" s="10">
        <v>10</v>
      </c>
      <c r="M10066" s="10">
        <v>2010</v>
      </c>
      <c r="N10066" s="10">
        <v>0</v>
      </c>
    </row>
    <row r="10067" spans="1:14" x14ac:dyDescent="0.25">
      <c r="A10067" s="9" t="s">
        <v>1114</v>
      </c>
      <c r="B10067" s="9" t="s">
        <v>153</v>
      </c>
      <c r="C10067" s="9" t="s">
        <v>42</v>
      </c>
      <c r="D10067" s="9" t="s">
        <v>43</v>
      </c>
      <c r="E10067" s="10">
        <v>3141.19</v>
      </c>
      <c r="F10067" s="10">
        <v>3128.1576354679801</v>
      </c>
      <c r="G10067" s="10">
        <v>13.032364532019983</v>
      </c>
      <c r="H10067" s="10">
        <v>3175.08</v>
      </c>
      <c r="I10067" s="10">
        <v>-33.889999999999873</v>
      </c>
      <c r="J10067" s="10">
        <v>24100</v>
      </c>
      <c r="K10067" s="10">
        <v>24000</v>
      </c>
      <c r="L10067" s="10">
        <v>100</v>
      </c>
      <c r="M10067" s="10">
        <v>24360</v>
      </c>
      <c r="N10067" s="10">
        <v>-260</v>
      </c>
    </row>
    <row r="10068" spans="1:14" x14ac:dyDescent="0.25">
      <c r="A10068" s="9" t="s">
        <v>1114</v>
      </c>
      <c r="B10068" s="9" t="s">
        <v>154</v>
      </c>
      <c r="C10068" s="9" t="s">
        <v>42</v>
      </c>
      <c r="D10068" s="9" t="s">
        <v>43</v>
      </c>
      <c r="E10068" s="10">
        <v>4647.68</v>
      </c>
      <c r="F10068" s="10">
        <v>4628.4039408866993</v>
      </c>
      <c r="G10068" s="10">
        <v>19.276059113301017</v>
      </c>
      <c r="H10068" s="10">
        <v>4697.83</v>
      </c>
      <c r="I10068" s="10">
        <v>-50.149999999999636</v>
      </c>
      <c r="J10068" s="10">
        <v>24100</v>
      </c>
      <c r="K10068" s="10">
        <v>24000</v>
      </c>
      <c r="L10068" s="10">
        <v>100</v>
      </c>
      <c r="M10068" s="10">
        <v>24360</v>
      </c>
      <c r="N10068" s="10">
        <v>-260</v>
      </c>
    </row>
    <row r="10069" spans="1:14" x14ac:dyDescent="0.25">
      <c r="A10069" s="9" t="s">
        <v>1114</v>
      </c>
      <c r="B10069" s="9" t="s">
        <v>84</v>
      </c>
      <c r="C10069" s="9" t="s">
        <v>42</v>
      </c>
      <c r="D10069" s="9" t="s">
        <v>43</v>
      </c>
      <c r="E10069" s="10">
        <v>9946.9599999999991</v>
      </c>
      <c r="F10069" s="10">
        <v>9751.9215686274492</v>
      </c>
      <c r="G10069" s="10">
        <v>195.03843137254989</v>
      </c>
      <c r="H10069" s="10">
        <v>9946.9599999999991</v>
      </c>
      <c r="I10069" s="10">
        <v>0</v>
      </c>
      <c r="J10069" s="10">
        <v>24480</v>
      </c>
      <c r="K10069" s="10">
        <v>24000</v>
      </c>
      <c r="L10069" s="10">
        <v>480</v>
      </c>
      <c r="M10069" s="10">
        <v>24480</v>
      </c>
      <c r="N10069" s="10">
        <v>0</v>
      </c>
    </row>
    <row r="10070" spans="1:14" x14ac:dyDescent="0.25">
      <c r="A10070" s="9" t="s">
        <v>1114</v>
      </c>
      <c r="B10070" s="9" t="s">
        <v>136</v>
      </c>
      <c r="C10070" s="9" t="s">
        <v>42</v>
      </c>
      <c r="D10070" s="9" t="s">
        <v>43</v>
      </c>
      <c r="E10070" s="10">
        <v>12986.04</v>
      </c>
      <c r="F10070" s="10">
        <v>12959.04433497537</v>
      </c>
      <c r="G10070" s="10">
        <v>26.995665024631307</v>
      </c>
      <c r="H10070" s="10">
        <v>13153.43</v>
      </c>
      <c r="I10070" s="10">
        <v>-167.38999999999942</v>
      </c>
      <c r="J10070" s="10">
        <v>24050</v>
      </c>
      <c r="K10070" s="10">
        <v>24000</v>
      </c>
      <c r="L10070" s="10">
        <v>50</v>
      </c>
      <c r="M10070" s="10">
        <v>24360</v>
      </c>
      <c r="N10070" s="10">
        <v>-310</v>
      </c>
    </row>
    <row r="10071" spans="1:14" x14ac:dyDescent="0.25">
      <c r="A10071" s="9" t="s">
        <v>1114</v>
      </c>
      <c r="B10071" s="9" t="s">
        <v>137</v>
      </c>
      <c r="C10071" s="9" t="s">
        <v>42</v>
      </c>
      <c r="D10071" s="9" t="s">
        <v>43</v>
      </c>
      <c r="E10071" s="10">
        <v>16205.54</v>
      </c>
      <c r="F10071" s="10">
        <v>15880</v>
      </c>
      <c r="G10071" s="10">
        <v>325.54000000000087</v>
      </c>
      <c r="H10071" s="10">
        <v>16118.2</v>
      </c>
      <c r="I10071" s="10">
        <v>87.340000000000146</v>
      </c>
      <c r="J10071" s="10">
        <v>2041</v>
      </c>
      <c r="K10071" s="10">
        <v>2000</v>
      </c>
      <c r="L10071" s="10">
        <v>41</v>
      </c>
      <c r="M10071" s="10">
        <v>2030</v>
      </c>
      <c r="N10071" s="10">
        <v>11</v>
      </c>
    </row>
    <row r="10072" spans="1:14" x14ac:dyDescent="0.25">
      <c r="A10072" s="9" t="s">
        <v>1114</v>
      </c>
      <c r="B10072" s="9" t="s">
        <v>50</v>
      </c>
      <c r="C10072" s="9" t="s">
        <v>42</v>
      </c>
      <c r="D10072" s="9" t="s">
        <v>43</v>
      </c>
      <c r="E10072" s="10">
        <v>32186</v>
      </c>
      <c r="F10072" s="10">
        <v>31920</v>
      </c>
      <c r="G10072" s="10">
        <v>266</v>
      </c>
      <c r="H10072" s="10">
        <v>32079.599999999999</v>
      </c>
      <c r="I10072" s="10">
        <v>106.40000000000146</v>
      </c>
      <c r="J10072" s="10">
        <v>24200</v>
      </c>
      <c r="K10072" s="10">
        <v>24000</v>
      </c>
      <c r="L10072" s="10">
        <v>200</v>
      </c>
      <c r="M10072" s="10">
        <v>24120</v>
      </c>
      <c r="N10072" s="10">
        <v>80</v>
      </c>
    </row>
    <row r="10073" spans="1:14" x14ac:dyDescent="0.25">
      <c r="A10073" s="9" t="s">
        <v>1114</v>
      </c>
      <c r="B10073" s="9" t="s">
        <v>103</v>
      </c>
      <c r="C10073" s="9" t="s">
        <v>42</v>
      </c>
      <c r="D10073" s="9" t="s">
        <v>43</v>
      </c>
      <c r="E10073" s="10">
        <v>120370.08</v>
      </c>
      <c r="F10073" s="10">
        <v>120370.07920792079</v>
      </c>
      <c r="G10073" s="10">
        <v>7.9207921226043254E-4</v>
      </c>
      <c r="H10073" s="10">
        <v>121573.78</v>
      </c>
      <c r="I10073" s="10">
        <v>-1203.6999999999971</v>
      </c>
      <c r="J10073" s="10">
        <v>24000</v>
      </c>
      <c r="K10073" s="10">
        <v>24000</v>
      </c>
      <c r="L10073" s="10">
        <v>0</v>
      </c>
      <c r="M10073" s="10">
        <v>24240</v>
      </c>
      <c r="N10073" s="10">
        <v>-240</v>
      </c>
    </row>
    <row r="10074" spans="1:14" x14ac:dyDescent="0.25">
      <c r="A10074" s="9" t="s">
        <v>1114</v>
      </c>
      <c r="B10074" s="9" t="s">
        <v>155</v>
      </c>
      <c r="C10074" s="9" t="s">
        <v>42</v>
      </c>
      <c r="D10074" s="9" t="s">
        <v>53</v>
      </c>
      <c r="E10074" s="10">
        <v>84460.56</v>
      </c>
      <c r="F10074" s="10">
        <v>81657.272727272735</v>
      </c>
      <c r="G10074" s="10">
        <v>2803.2872727272625</v>
      </c>
      <c r="H10074" s="10">
        <v>83535.39</v>
      </c>
      <c r="I10074" s="10">
        <v>925.16999999999825</v>
      </c>
      <c r="J10074" s="10">
        <v>18618</v>
      </c>
      <c r="K10074" s="10">
        <v>18000</v>
      </c>
      <c r="L10074" s="10">
        <v>618</v>
      </c>
      <c r="M10074" s="10">
        <v>18414</v>
      </c>
      <c r="N10074" s="10">
        <v>204</v>
      </c>
    </row>
    <row r="10075" spans="1:14" x14ac:dyDescent="0.25">
      <c r="A10075" s="9" t="s">
        <v>1114</v>
      </c>
      <c r="B10075" s="9" t="s">
        <v>54</v>
      </c>
      <c r="C10075" s="9" t="s">
        <v>42</v>
      </c>
      <c r="D10075" s="9" t="s">
        <v>55</v>
      </c>
      <c r="E10075" s="10">
        <v>1184.48</v>
      </c>
      <c r="F10075" s="10">
        <v>1188</v>
      </c>
      <c r="G10075" s="10">
        <v>-3.5199999999999818</v>
      </c>
      <c r="H10075" s="10">
        <v>1211.76</v>
      </c>
      <c r="I10075" s="10">
        <v>-27.279999999999973</v>
      </c>
      <c r="J10075" s="10">
        <v>215.36</v>
      </c>
      <c r="K10075" s="10">
        <v>216</v>
      </c>
      <c r="L10075" s="10">
        <v>-0.63999999999998636</v>
      </c>
      <c r="M10075" s="10">
        <v>220.32</v>
      </c>
      <c r="N10075" s="10">
        <v>-4.9599999999999795</v>
      </c>
    </row>
    <row r="10076" spans="1:14" x14ac:dyDescent="0.25">
      <c r="A10076" s="9" t="s">
        <v>1115</v>
      </c>
      <c r="B10076" s="9" t="s">
        <v>25</v>
      </c>
      <c r="C10076" s="9" t="s">
        <v>26</v>
      </c>
      <c r="D10076" s="9" t="s">
        <v>27</v>
      </c>
      <c r="E10076" s="10">
        <v>-5236.41</v>
      </c>
      <c r="F10076" s="10">
        <v>0</v>
      </c>
      <c r="G10076" s="10">
        <v>-5236.41</v>
      </c>
      <c r="H10076" s="10">
        <v>0</v>
      </c>
      <c r="I10076" s="10">
        <v>-5236.41</v>
      </c>
      <c r="J10076" s="10">
        <v>0</v>
      </c>
      <c r="K10076" s="10">
        <v>0</v>
      </c>
      <c r="L10076" s="10">
        <v>0</v>
      </c>
      <c r="M10076" s="10">
        <v>0</v>
      </c>
      <c r="N10076" s="10">
        <v>0</v>
      </c>
    </row>
    <row r="10077" spans="1:14" x14ac:dyDescent="0.25">
      <c r="A10077" s="9" t="s">
        <v>1115</v>
      </c>
      <c r="B10077" s="9" t="s">
        <v>30</v>
      </c>
      <c r="C10077" s="9" t="s">
        <v>29</v>
      </c>
      <c r="D10077" s="9" t="s">
        <v>27</v>
      </c>
      <c r="E10077" s="10">
        <v>0</v>
      </c>
      <c r="F10077" s="10">
        <v>0</v>
      </c>
      <c r="G10077" s="10">
        <v>0</v>
      </c>
      <c r="H10077" s="10">
        <v>0.59</v>
      </c>
      <c r="I10077" s="10">
        <v>-0.59</v>
      </c>
      <c r="J10077" s="10">
        <v>0</v>
      </c>
      <c r="K10077" s="10">
        <v>0</v>
      </c>
      <c r="L10077" s="10">
        <v>0</v>
      </c>
      <c r="M10077" s="10">
        <v>0</v>
      </c>
      <c r="N10077" s="10">
        <v>0</v>
      </c>
    </row>
    <row r="10078" spans="1:14" x14ac:dyDescent="0.25">
      <c r="A10078" s="9" t="s">
        <v>1115</v>
      </c>
      <c r="B10078" s="9" t="s">
        <v>36</v>
      </c>
      <c r="C10078" s="9" t="s">
        <v>29</v>
      </c>
      <c r="D10078" s="9" t="s">
        <v>27</v>
      </c>
      <c r="E10078" s="10">
        <v>0</v>
      </c>
      <c r="F10078" s="10">
        <v>0</v>
      </c>
      <c r="G10078" s="10">
        <v>0</v>
      </c>
      <c r="H10078" s="10">
        <v>44.28</v>
      </c>
      <c r="I10078" s="10">
        <v>-44.28</v>
      </c>
      <c r="J10078" s="10">
        <v>0</v>
      </c>
      <c r="K10078" s="10">
        <v>0</v>
      </c>
      <c r="L10078" s="10">
        <v>0</v>
      </c>
      <c r="M10078" s="10">
        <v>0</v>
      </c>
      <c r="N10078" s="10">
        <v>0</v>
      </c>
    </row>
    <row r="10079" spans="1:14" x14ac:dyDescent="0.25">
      <c r="A10079" s="9" t="s">
        <v>1115</v>
      </c>
      <c r="B10079" s="9" t="s">
        <v>346</v>
      </c>
      <c r="C10079" s="9" t="s">
        <v>33</v>
      </c>
      <c r="D10079" s="9" t="s">
        <v>27</v>
      </c>
      <c r="E10079" s="10">
        <v>633.70000000000005</v>
      </c>
      <c r="F10079" s="10">
        <v>0</v>
      </c>
      <c r="G10079" s="10">
        <v>633.70000000000005</v>
      </c>
      <c r="H10079" s="10">
        <v>475.75</v>
      </c>
      <c r="I10079" s="10">
        <v>157.95000000000005</v>
      </c>
      <c r="J10079" s="10">
        <v>4</v>
      </c>
      <c r="K10079" s="10">
        <v>0</v>
      </c>
      <c r="L10079" s="10">
        <v>4</v>
      </c>
      <c r="M10079" s="10">
        <v>3.0030000000000001</v>
      </c>
      <c r="N10079" s="10">
        <v>0.99699999999999989</v>
      </c>
    </row>
    <row r="10080" spans="1:14" x14ac:dyDescent="0.25">
      <c r="A10080" s="9" t="s">
        <v>1115</v>
      </c>
      <c r="B10080" s="9" t="s">
        <v>347</v>
      </c>
      <c r="C10080" s="9" t="s">
        <v>33</v>
      </c>
      <c r="D10080" s="9" t="s">
        <v>27</v>
      </c>
      <c r="E10080" s="10">
        <v>2013.25</v>
      </c>
      <c r="F10080" s="10">
        <v>0</v>
      </c>
      <c r="G10080" s="10">
        <v>2013.25</v>
      </c>
      <c r="H10080" s="10">
        <v>1511.45</v>
      </c>
      <c r="I10080" s="10">
        <v>501.79999999999995</v>
      </c>
      <c r="J10080" s="10">
        <v>4</v>
      </c>
      <c r="K10080" s="10">
        <v>0</v>
      </c>
      <c r="L10080" s="10">
        <v>4</v>
      </c>
      <c r="M10080" s="10">
        <v>3.0030000000000001</v>
      </c>
      <c r="N10080" s="10">
        <v>0.99699999999999989</v>
      </c>
    </row>
    <row r="10081" spans="1:14" x14ac:dyDescent="0.25">
      <c r="A10081" s="9" t="s">
        <v>1115</v>
      </c>
      <c r="B10081" s="9" t="s">
        <v>348</v>
      </c>
      <c r="C10081" s="9" t="s">
        <v>33</v>
      </c>
      <c r="D10081" s="9" t="s">
        <v>27</v>
      </c>
      <c r="E10081" s="10">
        <v>2023.05</v>
      </c>
      <c r="F10081" s="10">
        <v>0</v>
      </c>
      <c r="G10081" s="10">
        <v>2023.05</v>
      </c>
      <c r="H10081" s="10">
        <v>1518.81</v>
      </c>
      <c r="I10081" s="10">
        <v>504.24</v>
      </c>
      <c r="J10081" s="10">
        <v>24</v>
      </c>
      <c r="K10081" s="10">
        <v>0</v>
      </c>
      <c r="L10081" s="10">
        <v>24</v>
      </c>
      <c r="M10081" s="10">
        <v>18.018000000000001</v>
      </c>
      <c r="N10081" s="10">
        <v>5.9819999999999993</v>
      </c>
    </row>
    <row r="10082" spans="1:14" x14ac:dyDescent="0.25">
      <c r="A10082" s="9" t="s">
        <v>1115</v>
      </c>
      <c r="B10082" s="9" t="s">
        <v>312</v>
      </c>
      <c r="C10082" s="9" t="s">
        <v>39</v>
      </c>
      <c r="D10082" s="9" t="s">
        <v>58</v>
      </c>
      <c r="E10082" s="10">
        <v>-56270.21</v>
      </c>
      <c r="F10082" s="10">
        <v>0</v>
      </c>
      <c r="G10082" s="10">
        <v>-56270.21</v>
      </c>
      <c r="H10082" s="10">
        <v>-56270.3</v>
      </c>
      <c r="I10082" s="10">
        <v>9.0000000003783498E-2</v>
      </c>
      <c r="J10082" s="10">
        <v>-3003</v>
      </c>
      <c r="K10082" s="10">
        <v>0</v>
      </c>
      <c r="L10082" s="10">
        <v>-3003</v>
      </c>
      <c r="M10082" s="10">
        <v>-3003</v>
      </c>
      <c r="N10082" s="10">
        <v>0</v>
      </c>
    </row>
    <row r="10083" spans="1:14" x14ac:dyDescent="0.25">
      <c r="A10083" s="9" t="s">
        <v>1115</v>
      </c>
      <c r="B10083" s="9" t="s">
        <v>64</v>
      </c>
      <c r="C10083" s="9" t="s">
        <v>42</v>
      </c>
      <c r="D10083" s="9" t="s">
        <v>58</v>
      </c>
      <c r="E10083" s="10">
        <v>47330.07</v>
      </c>
      <c r="F10083" s="10">
        <v>44293.64</v>
      </c>
      <c r="G10083" s="10">
        <v>3036.4300000000003</v>
      </c>
      <c r="H10083" s="10">
        <v>44293.64</v>
      </c>
      <c r="I10083" s="10">
        <v>3036.4300000000003</v>
      </c>
      <c r="J10083" s="10">
        <v>3257</v>
      </c>
      <c r="K10083" s="10">
        <v>3048.0450000000001</v>
      </c>
      <c r="L10083" s="10">
        <v>208.95499999999993</v>
      </c>
      <c r="M10083" s="10">
        <v>3048.0450000000001</v>
      </c>
      <c r="N10083" s="10">
        <v>208.95499999999993</v>
      </c>
    </row>
    <row r="10084" spans="1:14" x14ac:dyDescent="0.25">
      <c r="A10084" s="9" t="s">
        <v>1115</v>
      </c>
      <c r="B10084" s="9" t="s">
        <v>441</v>
      </c>
      <c r="C10084" s="9" t="s">
        <v>42</v>
      </c>
      <c r="D10084" s="9" t="s">
        <v>43</v>
      </c>
      <c r="E10084" s="10">
        <v>2028.44</v>
      </c>
      <c r="F10084" s="10">
        <v>1802.186274509804</v>
      </c>
      <c r="G10084" s="10">
        <v>226.25372549019608</v>
      </c>
      <c r="H10084" s="10">
        <v>1838.23</v>
      </c>
      <c r="I10084" s="10">
        <v>190.21000000000004</v>
      </c>
      <c r="J10084" s="10">
        <v>3380</v>
      </c>
      <c r="K10084" s="10">
        <v>3003</v>
      </c>
      <c r="L10084" s="10">
        <v>377</v>
      </c>
      <c r="M10084" s="10">
        <v>3063.06</v>
      </c>
      <c r="N10084" s="10">
        <v>316.94000000000005</v>
      </c>
    </row>
    <row r="10085" spans="1:14" x14ac:dyDescent="0.25">
      <c r="A10085" s="9" t="s">
        <v>1115</v>
      </c>
      <c r="B10085" s="9" t="s">
        <v>443</v>
      </c>
      <c r="C10085" s="9" t="s">
        <v>42</v>
      </c>
      <c r="D10085" s="9" t="s">
        <v>43</v>
      </c>
      <c r="E10085" s="10">
        <v>5676</v>
      </c>
      <c r="F10085" s="10">
        <v>5165.1641791044776</v>
      </c>
      <c r="G10085" s="10">
        <v>510.83582089552237</v>
      </c>
      <c r="H10085" s="10">
        <v>5190.99</v>
      </c>
      <c r="I10085" s="10">
        <v>485.01000000000022</v>
      </c>
      <c r="J10085" s="10">
        <v>3300</v>
      </c>
      <c r="K10085" s="10">
        <v>3003</v>
      </c>
      <c r="L10085" s="10">
        <v>297</v>
      </c>
      <c r="M10085" s="10">
        <v>3018.0149999999999</v>
      </c>
      <c r="N10085" s="10">
        <v>281.98500000000013</v>
      </c>
    </row>
    <row r="10086" spans="1:14" x14ac:dyDescent="0.25">
      <c r="A10086" s="9" t="s">
        <v>1115</v>
      </c>
      <c r="B10086" s="9" t="s">
        <v>448</v>
      </c>
      <c r="C10086" s="9" t="s">
        <v>42</v>
      </c>
      <c r="D10086" s="9" t="s">
        <v>53</v>
      </c>
      <c r="E10086" s="10">
        <v>1802.11</v>
      </c>
      <c r="F10086" s="10">
        <v>1396.57</v>
      </c>
      <c r="G10086" s="10">
        <v>405.53999999999996</v>
      </c>
      <c r="H10086" s="10">
        <v>1396.57</v>
      </c>
      <c r="I10086" s="10">
        <v>405.53999999999996</v>
      </c>
      <c r="J10086" s="10">
        <v>155</v>
      </c>
      <c r="K10086" s="10">
        <v>120.12</v>
      </c>
      <c r="L10086" s="10">
        <v>34.879999999999995</v>
      </c>
      <c r="M10086" s="10">
        <v>120.12</v>
      </c>
      <c r="N10086" s="10">
        <v>34.879999999999995</v>
      </c>
    </row>
    <row r="10087" spans="1:14" x14ac:dyDescent="0.25">
      <c r="A10087" s="9" t="s">
        <v>1116</v>
      </c>
      <c r="B10087" s="9" t="s">
        <v>25</v>
      </c>
      <c r="C10087" s="9" t="s">
        <v>26</v>
      </c>
      <c r="D10087" s="9" t="s">
        <v>27</v>
      </c>
      <c r="E10087" s="10">
        <v>237.37</v>
      </c>
      <c r="F10087" s="10">
        <v>0</v>
      </c>
      <c r="G10087" s="10">
        <v>237.37</v>
      </c>
      <c r="H10087" s="10">
        <v>0</v>
      </c>
      <c r="I10087" s="10">
        <v>237.37</v>
      </c>
      <c r="J10087" s="10">
        <v>0</v>
      </c>
      <c r="K10087" s="10">
        <v>0</v>
      </c>
      <c r="L10087" s="10">
        <v>0</v>
      </c>
      <c r="M10087" s="10">
        <v>0</v>
      </c>
      <c r="N10087" s="10">
        <v>0</v>
      </c>
    </row>
    <row r="10088" spans="1:14" x14ac:dyDescent="0.25">
      <c r="A10088" s="9" t="s">
        <v>1116</v>
      </c>
      <c r="B10088" s="9" t="s">
        <v>30</v>
      </c>
      <c r="C10088" s="9" t="s">
        <v>29</v>
      </c>
      <c r="D10088" s="9" t="s">
        <v>27</v>
      </c>
      <c r="E10088" s="10">
        <v>1.47</v>
      </c>
      <c r="F10088" s="10">
        <v>0</v>
      </c>
      <c r="G10088" s="10">
        <v>1.47</v>
      </c>
      <c r="H10088" s="10">
        <v>1.23</v>
      </c>
      <c r="I10088" s="10">
        <v>0.24</v>
      </c>
      <c r="J10088" s="10">
        <v>0</v>
      </c>
      <c r="K10088" s="10">
        <v>0</v>
      </c>
      <c r="L10088" s="10">
        <v>0</v>
      </c>
      <c r="M10088" s="10">
        <v>0</v>
      </c>
      <c r="N10088" s="10">
        <v>0</v>
      </c>
    </row>
    <row r="10089" spans="1:14" x14ac:dyDescent="0.25">
      <c r="A10089" s="9" t="s">
        <v>1116</v>
      </c>
      <c r="B10089" s="9" t="s">
        <v>36</v>
      </c>
      <c r="C10089" s="9" t="s">
        <v>29</v>
      </c>
      <c r="D10089" s="9" t="s">
        <v>27</v>
      </c>
      <c r="E10089" s="10">
        <v>110.58</v>
      </c>
      <c r="F10089" s="10">
        <v>0</v>
      </c>
      <c r="G10089" s="10">
        <v>110.58</v>
      </c>
      <c r="H10089" s="10">
        <v>92.87</v>
      </c>
      <c r="I10089" s="10">
        <v>17.709999999999994</v>
      </c>
      <c r="J10089" s="10">
        <v>0</v>
      </c>
      <c r="K10089" s="10">
        <v>0</v>
      </c>
      <c r="L10089" s="10">
        <v>0</v>
      </c>
      <c r="M10089" s="10">
        <v>0</v>
      </c>
      <c r="N10089" s="10">
        <v>0</v>
      </c>
    </row>
    <row r="10090" spans="1:14" x14ac:dyDescent="0.25">
      <c r="A10090" s="9" t="s">
        <v>1116</v>
      </c>
      <c r="B10090" s="9" t="s">
        <v>346</v>
      </c>
      <c r="C10090" s="9" t="s">
        <v>33</v>
      </c>
      <c r="D10090" s="9" t="s">
        <v>27</v>
      </c>
      <c r="E10090" s="10">
        <v>950.56</v>
      </c>
      <c r="F10090" s="10">
        <v>0</v>
      </c>
      <c r="G10090" s="10">
        <v>950.56</v>
      </c>
      <c r="H10090" s="10">
        <v>997.93</v>
      </c>
      <c r="I10090" s="10">
        <v>-47.370000000000005</v>
      </c>
      <c r="J10090" s="10">
        <v>6</v>
      </c>
      <c r="K10090" s="10">
        <v>0</v>
      </c>
      <c r="L10090" s="10">
        <v>6</v>
      </c>
      <c r="M10090" s="10">
        <v>6.2990000000000004</v>
      </c>
      <c r="N10090" s="10">
        <v>-0.29900000000000038</v>
      </c>
    </row>
    <row r="10091" spans="1:14" x14ac:dyDescent="0.25">
      <c r="A10091" s="9" t="s">
        <v>1116</v>
      </c>
      <c r="B10091" s="9" t="s">
        <v>347</v>
      </c>
      <c r="C10091" s="9" t="s">
        <v>33</v>
      </c>
      <c r="D10091" s="9" t="s">
        <v>27</v>
      </c>
      <c r="E10091" s="10">
        <v>3019.88</v>
      </c>
      <c r="F10091" s="10">
        <v>0</v>
      </c>
      <c r="G10091" s="10">
        <v>3019.88</v>
      </c>
      <c r="H10091" s="10">
        <v>3170.37</v>
      </c>
      <c r="I10091" s="10">
        <v>-150.48999999999978</v>
      </c>
      <c r="J10091" s="10">
        <v>6</v>
      </c>
      <c r="K10091" s="10">
        <v>0</v>
      </c>
      <c r="L10091" s="10">
        <v>6</v>
      </c>
      <c r="M10091" s="10">
        <v>6.2990000000000004</v>
      </c>
      <c r="N10091" s="10">
        <v>-0.29900000000000038</v>
      </c>
    </row>
    <row r="10092" spans="1:14" x14ac:dyDescent="0.25">
      <c r="A10092" s="9" t="s">
        <v>1116</v>
      </c>
      <c r="B10092" s="9" t="s">
        <v>348</v>
      </c>
      <c r="C10092" s="9" t="s">
        <v>33</v>
      </c>
      <c r="D10092" s="9" t="s">
        <v>27</v>
      </c>
      <c r="E10092" s="10">
        <v>3034.58</v>
      </c>
      <c r="F10092" s="10">
        <v>0</v>
      </c>
      <c r="G10092" s="10">
        <v>3034.58</v>
      </c>
      <c r="H10092" s="10">
        <v>3185.8</v>
      </c>
      <c r="I10092" s="10">
        <v>-151.22000000000025</v>
      </c>
      <c r="J10092" s="10">
        <v>36</v>
      </c>
      <c r="K10092" s="10">
        <v>0</v>
      </c>
      <c r="L10092" s="10">
        <v>36</v>
      </c>
      <c r="M10092" s="10">
        <v>37.793999999999997</v>
      </c>
      <c r="N10092" s="10">
        <v>-1.7939999999999969</v>
      </c>
    </row>
    <row r="10093" spans="1:14" x14ac:dyDescent="0.25">
      <c r="A10093" s="9" t="s">
        <v>1116</v>
      </c>
      <c r="B10093" s="9" t="s">
        <v>312</v>
      </c>
      <c r="C10093" s="9" t="s">
        <v>39</v>
      </c>
      <c r="D10093" s="9" t="s">
        <v>58</v>
      </c>
      <c r="E10093" s="10">
        <v>-119713.12</v>
      </c>
      <c r="F10093" s="10">
        <v>0</v>
      </c>
      <c r="G10093" s="10">
        <v>-119713.12</v>
      </c>
      <c r="H10093" s="10">
        <v>-119712.94</v>
      </c>
      <c r="I10093" s="10">
        <v>-0.17999999999301508</v>
      </c>
      <c r="J10093" s="10">
        <v>-6299</v>
      </c>
      <c r="K10093" s="10">
        <v>0</v>
      </c>
      <c r="L10093" s="10">
        <v>-6299</v>
      </c>
      <c r="M10093" s="10">
        <v>-6299</v>
      </c>
      <c r="N10093" s="10">
        <v>0</v>
      </c>
    </row>
    <row r="10094" spans="1:14" x14ac:dyDescent="0.25">
      <c r="A10094" s="9" t="s">
        <v>1116</v>
      </c>
      <c r="B10094" s="9" t="s">
        <v>64</v>
      </c>
      <c r="C10094" s="9" t="s">
        <v>42</v>
      </c>
      <c r="D10094" s="9" t="s">
        <v>58</v>
      </c>
      <c r="E10094" s="10">
        <v>94022.23</v>
      </c>
      <c r="F10094" s="10">
        <v>94591.32</v>
      </c>
      <c r="G10094" s="10">
        <v>-569.09000000001106</v>
      </c>
      <c r="H10094" s="10">
        <v>94591.32</v>
      </c>
      <c r="I10094" s="10">
        <v>-569.09000000001106</v>
      </c>
      <c r="J10094" s="10">
        <v>6355</v>
      </c>
      <c r="K10094" s="10">
        <v>6393.4849999999997</v>
      </c>
      <c r="L10094" s="10">
        <v>-38.484999999999673</v>
      </c>
      <c r="M10094" s="10">
        <v>6393.4849999999997</v>
      </c>
      <c r="N10094" s="10">
        <v>-38.484999999999673</v>
      </c>
    </row>
    <row r="10095" spans="1:14" x14ac:dyDescent="0.25">
      <c r="A10095" s="9" t="s">
        <v>1116</v>
      </c>
      <c r="B10095" s="9" t="s">
        <v>441</v>
      </c>
      <c r="C10095" s="9" t="s">
        <v>42</v>
      </c>
      <c r="D10095" s="9" t="s">
        <v>43</v>
      </c>
      <c r="E10095" s="10">
        <v>3840.83</v>
      </c>
      <c r="F10095" s="10">
        <v>3780.2156862745096</v>
      </c>
      <c r="G10095" s="10">
        <v>60.614313725490319</v>
      </c>
      <c r="H10095" s="10">
        <v>3855.82</v>
      </c>
      <c r="I10095" s="10">
        <v>-14.990000000000236</v>
      </c>
      <c r="J10095" s="10">
        <v>6400</v>
      </c>
      <c r="K10095" s="10">
        <v>6299</v>
      </c>
      <c r="L10095" s="10">
        <v>101</v>
      </c>
      <c r="M10095" s="10">
        <v>6424.98</v>
      </c>
      <c r="N10095" s="10">
        <v>-24.979999999999563</v>
      </c>
    </row>
    <row r="10096" spans="1:14" x14ac:dyDescent="0.25">
      <c r="A10096" s="9" t="s">
        <v>1116</v>
      </c>
      <c r="B10096" s="9" t="s">
        <v>443</v>
      </c>
      <c r="C10096" s="9" t="s">
        <v>42</v>
      </c>
      <c r="D10096" s="9" t="s">
        <v>43</v>
      </c>
      <c r="E10096" s="10">
        <v>11008</v>
      </c>
      <c r="F10096" s="10">
        <v>10834.278606965174</v>
      </c>
      <c r="G10096" s="10">
        <v>173.72139303482618</v>
      </c>
      <c r="H10096" s="10">
        <v>10888.45</v>
      </c>
      <c r="I10096" s="10">
        <v>119.54999999999927</v>
      </c>
      <c r="J10096" s="10">
        <v>6400</v>
      </c>
      <c r="K10096" s="10">
        <v>6299</v>
      </c>
      <c r="L10096" s="10">
        <v>101</v>
      </c>
      <c r="M10096" s="10">
        <v>6330.4949999999999</v>
      </c>
      <c r="N10096" s="10">
        <v>69.505000000000109</v>
      </c>
    </row>
    <row r="10097" spans="1:14" x14ac:dyDescent="0.25">
      <c r="A10097" s="9" t="s">
        <v>1116</v>
      </c>
      <c r="B10097" s="9" t="s">
        <v>448</v>
      </c>
      <c r="C10097" s="9" t="s">
        <v>42</v>
      </c>
      <c r="D10097" s="9" t="s">
        <v>53</v>
      </c>
      <c r="E10097" s="10">
        <v>3487.62</v>
      </c>
      <c r="F10097" s="10">
        <v>2929.13</v>
      </c>
      <c r="G10097" s="10">
        <v>558.48999999999978</v>
      </c>
      <c r="H10097" s="10">
        <v>2929.13</v>
      </c>
      <c r="I10097" s="10">
        <v>558.48999999999978</v>
      </c>
      <c r="J10097" s="10">
        <v>300</v>
      </c>
      <c r="K10097" s="10">
        <v>251.96</v>
      </c>
      <c r="L10097" s="10">
        <v>48.039999999999992</v>
      </c>
      <c r="M10097" s="10">
        <v>251.96</v>
      </c>
      <c r="N10097" s="10">
        <v>48.039999999999992</v>
      </c>
    </row>
    <row r="10098" spans="1:14" x14ac:dyDescent="0.25">
      <c r="A10098" s="9" t="s">
        <v>1117</v>
      </c>
      <c r="B10098" s="9" t="s">
        <v>25</v>
      </c>
      <c r="C10098" s="9" t="s">
        <v>26</v>
      </c>
      <c r="D10098" s="9" t="s">
        <v>27</v>
      </c>
      <c r="E10098" s="10">
        <v>157.51</v>
      </c>
      <c r="F10098" s="10">
        <v>0</v>
      </c>
      <c r="G10098" s="10">
        <v>157.51</v>
      </c>
      <c r="H10098" s="10">
        <v>0</v>
      </c>
      <c r="I10098" s="10">
        <v>157.51</v>
      </c>
      <c r="J10098" s="10">
        <v>0</v>
      </c>
      <c r="K10098" s="10">
        <v>0</v>
      </c>
      <c r="L10098" s="10">
        <v>0</v>
      </c>
      <c r="M10098" s="10">
        <v>0</v>
      </c>
      <c r="N10098" s="10">
        <v>0</v>
      </c>
    </row>
    <row r="10099" spans="1:14" x14ac:dyDescent="0.25">
      <c r="A10099" s="9" t="s">
        <v>1117</v>
      </c>
      <c r="B10099" s="9" t="s">
        <v>258</v>
      </c>
      <c r="C10099" s="9" t="s">
        <v>33</v>
      </c>
      <c r="D10099" s="9" t="s">
        <v>27</v>
      </c>
      <c r="E10099" s="10">
        <v>16.72</v>
      </c>
      <c r="F10099" s="10">
        <v>0</v>
      </c>
      <c r="G10099" s="10">
        <v>16.72</v>
      </c>
      <c r="H10099" s="10">
        <v>17.41</v>
      </c>
      <c r="I10099" s="10">
        <v>-0.69000000000000128</v>
      </c>
      <c r="J10099" s="10">
        <v>2.2120000000000002</v>
      </c>
      <c r="K10099" s="10">
        <v>0</v>
      </c>
      <c r="L10099" s="10">
        <v>2.2120000000000002</v>
      </c>
      <c r="M10099" s="10">
        <v>2.3039999999999998</v>
      </c>
      <c r="N10099" s="10">
        <v>-9.1999999999999638E-2</v>
      </c>
    </row>
    <row r="10100" spans="1:14" x14ac:dyDescent="0.25">
      <c r="A10100" s="9" t="s">
        <v>1117</v>
      </c>
      <c r="B10100" s="9" t="s">
        <v>259</v>
      </c>
      <c r="C10100" s="9" t="s">
        <v>33</v>
      </c>
      <c r="D10100" s="9" t="s">
        <v>27</v>
      </c>
      <c r="E10100" s="10">
        <v>34.32</v>
      </c>
      <c r="F10100" s="10">
        <v>0</v>
      </c>
      <c r="G10100" s="10">
        <v>34.32</v>
      </c>
      <c r="H10100" s="10">
        <v>35.74</v>
      </c>
      <c r="I10100" s="10">
        <v>-1.4200000000000017</v>
      </c>
      <c r="J10100" s="10">
        <v>2.2120000000000002</v>
      </c>
      <c r="K10100" s="10">
        <v>0</v>
      </c>
      <c r="L10100" s="10">
        <v>2.2120000000000002</v>
      </c>
      <c r="M10100" s="10">
        <v>2.3039999999999998</v>
      </c>
      <c r="N10100" s="10">
        <v>-9.1999999999999638E-2</v>
      </c>
    </row>
    <row r="10101" spans="1:14" x14ac:dyDescent="0.25">
      <c r="A10101" s="9" t="s">
        <v>1117</v>
      </c>
      <c r="B10101" s="9" t="s">
        <v>260</v>
      </c>
      <c r="C10101" s="9" t="s">
        <v>33</v>
      </c>
      <c r="D10101" s="9" t="s">
        <v>27</v>
      </c>
      <c r="E10101" s="10">
        <v>1352.87</v>
      </c>
      <c r="F10101" s="10">
        <v>0</v>
      </c>
      <c r="G10101" s="10">
        <v>1352.87</v>
      </c>
      <c r="H10101" s="10">
        <v>1408.64</v>
      </c>
      <c r="I10101" s="10">
        <v>-55.770000000000209</v>
      </c>
      <c r="J10101" s="10">
        <v>22.12</v>
      </c>
      <c r="K10101" s="10">
        <v>0</v>
      </c>
      <c r="L10101" s="10">
        <v>22.12</v>
      </c>
      <c r="M10101" s="10">
        <v>23.032</v>
      </c>
      <c r="N10101" s="10">
        <v>-0.91199999999999903</v>
      </c>
    </row>
    <row r="10102" spans="1:14" x14ac:dyDescent="0.25">
      <c r="A10102" s="9" t="s">
        <v>1117</v>
      </c>
      <c r="B10102" s="9" t="s">
        <v>272</v>
      </c>
      <c r="C10102" s="9" t="s">
        <v>39</v>
      </c>
      <c r="D10102" s="9" t="s">
        <v>43</v>
      </c>
      <c r="E10102" s="10">
        <v>-8734.43</v>
      </c>
      <c r="F10102" s="10">
        <v>0</v>
      </c>
      <c r="G10102" s="10">
        <v>-8734.43</v>
      </c>
      <c r="H10102" s="10">
        <v>-8734.3799999999992</v>
      </c>
      <c r="I10102" s="10">
        <v>-5.0000000001091394E-2</v>
      </c>
      <c r="J10102" s="10">
        <v>-10710</v>
      </c>
      <c r="K10102" s="10">
        <v>0</v>
      </c>
      <c r="L10102" s="10">
        <v>-10710</v>
      </c>
      <c r="M10102" s="10">
        <v>-10710</v>
      </c>
      <c r="N10102" s="10">
        <v>0</v>
      </c>
    </row>
    <row r="10103" spans="1:14" x14ac:dyDescent="0.25">
      <c r="A10103" s="9" t="s">
        <v>1117</v>
      </c>
      <c r="B10103" s="9" t="s">
        <v>269</v>
      </c>
      <c r="C10103" s="9" t="s">
        <v>42</v>
      </c>
      <c r="D10103" s="9" t="s">
        <v>43</v>
      </c>
      <c r="E10103" s="10">
        <v>964.42</v>
      </c>
      <c r="F10103" s="10">
        <v>957.45562130177507</v>
      </c>
      <c r="G10103" s="10">
        <v>6.9643786982248912</v>
      </c>
      <c r="H10103" s="10">
        <v>970.86</v>
      </c>
      <c r="I10103" s="10">
        <v>-6.4400000000000546</v>
      </c>
      <c r="J10103" s="10">
        <v>1780</v>
      </c>
      <c r="K10103" s="10">
        <v>1767.1499013806706</v>
      </c>
      <c r="L10103" s="10">
        <v>12.850098619329401</v>
      </c>
      <c r="M10103" s="10">
        <v>1791.89</v>
      </c>
      <c r="N10103" s="10">
        <v>-11.8900000000001</v>
      </c>
    </row>
    <row r="10104" spans="1:14" x14ac:dyDescent="0.25">
      <c r="A10104" s="9" t="s">
        <v>1117</v>
      </c>
      <c r="B10104" s="9" t="s">
        <v>325</v>
      </c>
      <c r="C10104" s="9" t="s">
        <v>42</v>
      </c>
      <c r="D10104" s="9" t="s">
        <v>43</v>
      </c>
      <c r="E10104" s="10">
        <v>6208.59</v>
      </c>
      <c r="F10104" s="10">
        <v>6208.5911330049257</v>
      </c>
      <c r="G10104" s="10">
        <v>-1.1330049255775521E-3</v>
      </c>
      <c r="H10104" s="10">
        <v>6301.72</v>
      </c>
      <c r="I10104" s="10">
        <v>-93.130000000000109</v>
      </c>
      <c r="J10104" s="10">
        <v>10710</v>
      </c>
      <c r="K10104" s="10">
        <v>10710</v>
      </c>
      <c r="L10104" s="10">
        <v>0</v>
      </c>
      <c r="M10104" s="10">
        <v>10870.65</v>
      </c>
      <c r="N10104" s="10">
        <v>-160.64999999999964</v>
      </c>
    </row>
    <row r="10105" spans="1:14" x14ac:dyDescent="0.25">
      <c r="A10105" s="9" t="s">
        <v>1118</v>
      </c>
      <c r="B10105" s="9" t="s">
        <v>25</v>
      </c>
      <c r="C10105" s="9" t="s">
        <v>26</v>
      </c>
      <c r="D10105" s="9" t="s">
        <v>27</v>
      </c>
      <c r="E10105" s="10">
        <v>-217.4</v>
      </c>
      <c r="F10105" s="10">
        <v>0</v>
      </c>
      <c r="G10105" s="10">
        <v>-217.4</v>
      </c>
      <c r="H10105" s="10">
        <v>0</v>
      </c>
      <c r="I10105" s="10">
        <v>-217.4</v>
      </c>
      <c r="J10105" s="10">
        <v>0</v>
      </c>
      <c r="K10105" s="10">
        <v>0</v>
      </c>
      <c r="L10105" s="10">
        <v>0</v>
      </c>
      <c r="M10105" s="10">
        <v>0</v>
      </c>
      <c r="N10105" s="10">
        <v>0</v>
      </c>
    </row>
    <row r="10106" spans="1:14" x14ac:dyDescent="0.25">
      <c r="A10106" s="9" t="s">
        <v>1118</v>
      </c>
      <c r="B10106" s="9" t="s">
        <v>258</v>
      </c>
      <c r="C10106" s="9" t="s">
        <v>33</v>
      </c>
      <c r="D10106" s="9" t="s">
        <v>27</v>
      </c>
      <c r="E10106" s="10">
        <v>15.21</v>
      </c>
      <c r="F10106" s="10">
        <v>0</v>
      </c>
      <c r="G10106" s="10">
        <v>15.21</v>
      </c>
      <c r="H10106" s="10">
        <v>15.66</v>
      </c>
      <c r="I10106" s="10">
        <v>-0.44999999999999929</v>
      </c>
      <c r="J10106" s="10">
        <v>2.012</v>
      </c>
      <c r="K10106" s="10">
        <v>0</v>
      </c>
      <c r="L10106" s="10">
        <v>2.012</v>
      </c>
      <c r="M10106" s="10">
        <v>2.0710000000000002</v>
      </c>
      <c r="N10106" s="10">
        <v>-5.9000000000000163E-2</v>
      </c>
    </row>
    <row r="10107" spans="1:14" x14ac:dyDescent="0.25">
      <c r="A10107" s="9" t="s">
        <v>1118</v>
      </c>
      <c r="B10107" s="9" t="s">
        <v>259</v>
      </c>
      <c r="C10107" s="9" t="s">
        <v>33</v>
      </c>
      <c r="D10107" s="9" t="s">
        <v>27</v>
      </c>
      <c r="E10107" s="10">
        <v>31.22</v>
      </c>
      <c r="F10107" s="10">
        <v>0</v>
      </c>
      <c r="G10107" s="10">
        <v>31.22</v>
      </c>
      <c r="H10107" s="10">
        <v>32.14</v>
      </c>
      <c r="I10107" s="10">
        <v>-0.92000000000000171</v>
      </c>
      <c r="J10107" s="10">
        <v>2.012</v>
      </c>
      <c r="K10107" s="10">
        <v>0</v>
      </c>
      <c r="L10107" s="10">
        <v>2.012</v>
      </c>
      <c r="M10107" s="10">
        <v>2.0710000000000002</v>
      </c>
      <c r="N10107" s="10">
        <v>-5.9000000000000163E-2</v>
      </c>
    </row>
    <row r="10108" spans="1:14" x14ac:dyDescent="0.25">
      <c r="A10108" s="9" t="s">
        <v>1118</v>
      </c>
      <c r="B10108" s="9" t="s">
        <v>260</v>
      </c>
      <c r="C10108" s="9" t="s">
        <v>33</v>
      </c>
      <c r="D10108" s="9" t="s">
        <v>27</v>
      </c>
      <c r="E10108" s="10">
        <v>1230.55</v>
      </c>
      <c r="F10108" s="10">
        <v>0</v>
      </c>
      <c r="G10108" s="10">
        <v>1230.55</v>
      </c>
      <c r="H10108" s="10">
        <v>1266.5999999999999</v>
      </c>
      <c r="I10108" s="10">
        <v>-36.049999999999955</v>
      </c>
      <c r="J10108" s="10">
        <v>20.12</v>
      </c>
      <c r="K10108" s="10">
        <v>0</v>
      </c>
      <c r="L10108" s="10">
        <v>20.12</v>
      </c>
      <c r="M10108" s="10">
        <v>20.709</v>
      </c>
      <c r="N10108" s="10">
        <v>-0.58899999999999864</v>
      </c>
    </row>
    <row r="10109" spans="1:14" x14ac:dyDescent="0.25">
      <c r="A10109" s="9" t="s">
        <v>1118</v>
      </c>
      <c r="B10109" s="9" t="s">
        <v>101</v>
      </c>
      <c r="C10109" s="9" t="s">
        <v>39</v>
      </c>
      <c r="D10109" s="9" t="s">
        <v>43</v>
      </c>
      <c r="E10109" s="10">
        <v>-7796.74</v>
      </c>
      <c r="F10109" s="10">
        <v>0</v>
      </c>
      <c r="G10109" s="10">
        <v>-7796.74</v>
      </c>
      <c r="H10109" s="10">
        <v>-7796.76</v>
      </c>
      <c r="I10109" s="10">
        <v>2.0000000000436557E-2</v>
      </c>
      <c r="J10109" s="10">
        <v>-9630</v>
      </c>
      <c r="K10109" s="10">
        <v>0</v>
      </c>
      <c r="L10109" s="10">
        <v>-9630</v>
      </c>
      <c r="M10109" s="10">
        <v>-9630</v>
      </c>
      <c r="N10109" s="10">
        <v>0</v>
      </c>
    </row>
    <row r="10110" spans="1:14" x14ac:dyDescent="0.25">
      <c r="A10110" s="9" t="s">
        <v>1118</v>
      </c>
      <c r="B10110" s="9" t="s">
        <v>262</v>
      </c>
      <c r="C10110" s="9" t="s">
        <v>42</v>
      </c>
      <c r="D10110" s="9" t="s">
        <v>43</v>
      </c>
      <c r="E10110" s="10">
        <v>815.42</v>
      </c>
      <c r="F10110" s="10">
        <v>804.75345167652858</v>
      </c>
      <c r="G10110" s="10">
        <v>10.666548323471375</v>
      </c>
      <c r="H10110" s="10">
        <v>816.02</v>
      </c>
      <c r="I10110" s="10">
        <v>-0.60000000000002274</v>
      </c>
      <c r="J10110" s="10">
        <v>1610</v>
      </c>
      <c r="K10110" s="10">
        <v>1588.9497041420118</v>
      </c>
      <c r="L10110" s="10">
        <v>21.050295857988203</v>
      </c>
      <c r="M10110" s="10">
        <v>1611.1949999999999</v>
      </c>
      <c r="N10110" s="10">
        <v>-1.1949999999999363</v>
      </c>
    </row>
    <row r="10111" spans="1:14" x14ac:dyDescent="0.25">
      <c r="A10111" s="9" t="s">
        <v>1118</v>
      </c>
      <c r="B10111" s="9" t="s">
        <v>261</v>
      </c>
      <c r="C10111" s="9" t="s">
        <v>42</v>
      </c>
      <c r="D10111" s="9" t="s">
        <v>43</v>
      </c>
      <c r="E10111" s="10">
        <v>5921.74</v>
      </c>
      <c r="F10111" s="10">
        <v>5582.6108374384239</v>
      </c>
      <c r="G10111" s="10">
        <v>339.12916256157587</v>
      </c>
      <c r="H10111" s="10">
        <v>5666.35</v>
      </c>
      <c r="I10111" s="10">
        <v>255.38999999999942</v>
      </c>
      <c r="J10111" s="10">
        <v>10215</v>
      </c>
      <c r="K10111" s="10">
        <v>9630</v>
      </c>
      <c r="L10111" s="10">
        <v>585</v>
      </c>
      <c r="M10111" s="10">
        <v>9774.4500000000007</v>
      </c>
      <c r="N10111" s="10">
        <v>440.54999999999927</v>
      </c>
    </row>
    <row r="10112" spans="1:14" x14ac:dyDescent="0.25">
      <c r="A10112" s="9" t="s">
        <v>1119</v>
      </c>
      <c r="B10112" s="9" t="s">
        <v>25</v>
      </c>
      <c r="C10112" s="9" t="s">
        <v>26</v>
      </c>
      <c r="D10112" s="9" t="s">
        <v>27</v>
      </c>
      <c r="E10112" s="10">
        <v>2459.31</v>
      </c>
      <c r="F10112" s="10">
        <v>0</v>
      </c>
      <c r="G10112" s="10">
        <v>2459.31</v>
      </c>
      <c r="H10112" s="10">
        <v>0</v>
      </c>
      <c r="I10112" s="10">
        <v>2459.31</v>
      </c>
      <c r="J10112" s="10">
        <v>0</v>
      </c>
      <c r="K10112" s="10">
        <v>0</v>
      </c>
      <c r="L10112" s="10">
        <v>0</v>
      </c>
      <c r="M10112" s="10">
        <v>0</v>
      </c>
      <c r="N10112" s="10">
        <v>0</v>
      </c>
    </row>
    <row r="10113" spans="1:14" x14ac:dyDescent="0.25">
      <c r="A10113" s="9" t="s">
        <v>1119</v>
      </c>
      <c r="B10113" s="9" t="s">
        <v>28</v>
      </c>
      <c r="C10113" s="9" t="s">
        <v>29</v>
      </c>
      <c r="D10113" s="9" t="s">
        <v>27</v>
      </c>
      <c r="E10113" s="10">
        <v>1.23</v>
      </c>
      <c r="F10113" s="10">
        <v>0</v>
      </c>
      <c r="G10113" s="10">
        <v>1.23</v>
      </c>
      <c r="H10113" s="10">
        <v>1.24</v>
      </c>
      <c r="I10113" s="10">
        <v>-1.0000000000000009E-2</v>
      </c>
      <c r="J10113" s="10">
        <v>0</v>
      </c>
      <c r="K10113" s="10">
        <v>0</v>
      </c>
      <c r="L10113" s="10">
        <v>0</v>
      </c>
      <c r="M10113" s="10">
        <v>0</v>
      </c>
      <c r="N10113" s="10">
        <v>0</v>
      </c>
    </row>
    <row r="10114" spans="1:14" x14ac:dyDescent="0.25">
      <c r="A10114" s="9" t="s">
        <v>1119</v>
      </c>
      <c r="B10114" s="9" t="s">
        <v>30</v>
      </c>
      <c r="C10114" s="9" t="s">
        <v>29</v>
      </c>
      <c r="D10114" s="9" t="s">
        <v>27</v>
      </c>
      <c r="E10114" s="10">
        <v>28.76</v>
      </c>
      <c r="F10114" s="10">
        <v>0</v>
      </c>
      <c r="G10114" s="10">
        <v>28.76</v>
      </c>
      <c r="H10114" s="10">
        <v>28.95</v>
      </c>
      <c r="I10114" s="10">
        <v>-0.18999999999999773</v>
      </c>
      <c r="J10114" s="10">
        <v>0</v>
      </c>
      <c r="K10114" s="10">
        <v>0</v>
      </c>
      <c r="L10114" s="10">
        <v>0</v>
      </c>
      <c r="M10114" s="10">
        <v>0</v>
      </c>
      <c r="N10114" s="10">
        <v>0</v>
      </c>
    </row>
    <row r="10115" spans="1:14" x14ac:dyDescent="0.25">
      <c r="A10115" s="9" t="s">
        <v>1119</v>
      </c>
      <c r="B10115" s="9" t="s">
        <v>31</v>
      </c>
      <c r="C10115" s="9" t="s">
        <v>29</v>
      </c>
      <c r="D10115" s="9" t="s">
        <v>27</v>
      </c>
      <c r="E10115" s="10">
        <v>193.12</v>
      </c>
      <c r="F10115" s="10">
        <v>0</v>
      </c>
      <c r="G10115" s="10">
        <v>193.12</v>
      </c>
      <c r="H10115" s="10">
        <v>194.39</v>
      </c>
      <c r="I10115" s="10">
        <v>-1.2699999999999818</v>
      </c>
      <c r="J10115" s="10">
        <v>0</v>
      </c>
      <c r="K10115" s="10">
        <v>0</v>
      </c>
      <c r="L10115" s="10">
        <v>0</v>
      </c>
      <c r="M10115" s="10">
        <v>0</v>
      </c>
      <c r="N10115" s="10">
        <v>0</v>
      </c>
    </row>
    <row r="10116" spans="1:14" x14ac:dyDescent="0.25">
      <c r="A10116" s="9" t="s">
        <v>1119</v>
      </c>
      <c r="B10116" s="9" t="s">
        <v>32</v>
      </c>
      <c r="C10116" s="9" t="s">
        <v>33</v>
      </c>
      <c r="D10116" s="9" t="s">
        <v>27</v>
      </c>
      <c r="E10116" s="10">
        <v>356.21</v>
      </c>
      <c r="F10116" s="10">
        <v>0</v>
      </c>
      <c r="G10116" s="10">
        <v>356.21</v>
      </c>
      <c r="H10116" s="10">
        <v>458.49</v>
      </c>
      <c r="I10116" s="10">
        <v>-102.28000000000003</v>
      </c>
      <c r="J10116" s="10">
        <v>1.01</v>
      </c>
      <c r="K10116" s="10">
        <v>0</v>
      </c>
      <c r="L10116" s="10">
        <v>1.01</v>
      </c>
      <c r="M10116" s="10">
        <v>1.3</v>
      </c>
      <c r="N10116" s="10">
        <v>-0.29000000000000004</v>
      </c>
    </row>
    <row r="10117" spans="1:14" x14ac:dyDescent="0.25">
      <c r="A10117" s="9" t="s">
        <v>1119</v>
      </c>
      <c r="B10117" s="9" t="s">
        <v>34</v>
      </c>
      <c r="C10117" s="9" t="s">
        <v>33</v>
      </c>
      <c r="D10117" s="9" t="s">
        <v>27</v>
      </c>
      <c r="E10117" s="10">
        <v>1224.49</v>
      </c>
      <c r="F10117" s="10">
        <v>0</v>
      </c>
      <c r="G10117" s="10">
        <v>1224.49</v>
      </c>
      <c r="H10117" s="10">
        <v>1576.08</v>
      </c>
      <c r="I10117" s="10">
        <v>-351.58999999999992</v>
      </c>
      <c r="J10117" s="10">
        <v>1.01</v>
      </c>
      <c r="K10117" s="10">
        <v>0</v>
      </c>
      <c r="L10117" s="10">
        <v>1.01</v>
      </c>
      <c r="M10117" s="10">
        <v>1.3</v>
      </c>
      <c r="N10117" s="10">
        <v>-0.29000000000000004</v>
      </c>
    </row>
    <row r="10118" spans="1:14" x14ac:dyDescent="0.25">
      <c r="A10118" s="9" t="s">
        <v>1119</v>
      </c>
      <c r="B10118" s="9" t="s">
        <v>35</v>
      </c>
      <c r="C10118" s="9" t="s">
        <v>33</v>
      </c>
      <c r="D10118" s="9" t="s">
        <v>27</v>
      </c>
      <c r="E10118" s="10">
        <v>1324.83</v>
      </c>
      <c r="F10118" s="10">
        <v>0</v>
      </c>
      <c r="G10118" s="10">
        <v>1324.83</v>
      </c>
      <c r="H10118" s="10">
        <v>1705.22</v>
      </c>
      <c r="I10118" s="10">
        <v>-380.3900000000001</v>
      </c>
      <c r="J10118" s="10">
        <v>21.21</v>
      </c>
      <c r="K10118" s="10">
        <v>0</v>
      </c>
      <c r="L10118" s="10">
        <v>21.21</v>
      </c>
      <c r="M10118" s="10">
        <v>27.3</v>
      </c>
      <c r="N10118" s="10">
        <v>-6.09</v>
      </c>
    </row>
    <row r="10119" spans="1:14" x14ac:dyDescent="0.25">
      <c r="A10119" s="9" t="s">
        <v>1119</v>
      </c>
      <c r="B10119" s="9" t="s">
        <v>36</v>
      </c>
      <c r="C10119" s="9" t="s">
        <v>29</v>
      </c>
      <c r="D10119" s="9" t="s">
        <v>27</v>
      </c>
      <c r="E10119" s="10">
        <v>2163.6799999999998</v>
      </c>
      <c r="F10119" s="10">
        <v>0</v>
      </c>
      <c r="G10119" s="10">
        <v>2163.6799999999998</v>
      </c>
      <c r="H10119" s="10">
        <v>2177.87</v>
      </c>
      <c r="I10119" s="10">
        <v>-14.190000000000055</v>
      </c>
      <c r="J10119" s="10">
        <v>0</v>
      </c>
      <c r="K10119" s="10">
        <v>0</v>
      </c>
      <c r="L10119" s="10">
        <v>0</v>
      </c>
      <c r="M10119" s="10">
        <v>0</v>
      </c>
      <c r="N10119" s="10">
        <v>0</v>
      </c>
    </row>
    <row r="10120" spans="1:14" x14ac:dyDescent="0.25">
      <c r="A10120" s="9" t="s">
        <v>1119</v>
      </c>
      <c r="B10120" s="9" t="s">
        <v>37</v>
      </c>
      <c r="C10120" s="9" t="s">
        <v>29</v>
      </c>
      <c r="D10120" s="9" t="s">
        <v>27</v>
      </c>
      <c r="E10120" s="10">
        <v>5003.53</v>
      </c>
      <c r="F10120" s="10">
        <v>0</v>
      </c>
      <c r="G10120" s="10">
        <v>5003.53</v>
      </c>
      <c r="H10120" s="10">
        <v>5036.3500000000004</v>
      </c>
      <c r="I10120" s="10">
        <v>-32.820000000000618</v>
      </c>
      <c r="J10120" s="10">
        <v>0</v>
      </c>
      <c r="K10120" s="10">
        <v>0</v>
      </c>
      <c r="L10120" s="10">
        <v>0</v>
      </c>
      <c r="M10120" s="10">
        <v>0</v>
      </c>
      <c r="N10120" s="10">
        <v>0</v>
      </c>
    </row>
    <row r="10121" spans="1:14" x14ac:dyDescent="0.25">
      <c r="A10121" s="9" t="s">
        <v>1119</v>
      </c>
      <c r="B10121" s="9" t="s">
        <v>91</v>
      </c>
      <c r="C10121" s="9" t="s">
        <v>39</v>
      </c>
      <c r="D10121" s="9" t="s">
        <v>40</v>
      </c>
      <c r="E10121" s="10">
        <v>-127840.31</v>
      </c>
      <c r="F10121" s="10">
        <v>0</v>
      </c>
      <c r="G10121" s="10">
        <v>-127840.31</v>
      </c>
      <c r="H10121" s="10">
        <v>-127840.36</v>
      </c>
      <c r="I10121" s="10">
        <v>5.0000000002910383E-2</v>
      </c>
      <c r="J10121" s="10">
        <v>-1300</v>
      </c>
      <c r="K10121" s="10">
        <v>0</v>
      </c>
      <c r="L10121" s="10">
        <v>-1300</v>
      </c>
      <c r="M10121" s="10">
        <v>-1300</v>
      </c>
      <c r="N10121" s="10">
        <v>0</v>
      </c>
    </row>
    <row r="10122" spans="1:14" x14ac:dyDescent="0.25">
      <c r="A10122" s="9" t="s">
        <v>1119</v>
      </c>
      <c r="B10122" s="9" t="s">
        <v>92</v>
      </c>
      <c r="C10122" s="9" t="s">
        <v>42</v>
      </c>
      <c r="D10122" s="9" t="s">
        <v>43</v>
      </c>
      <c r="E10122" s="10">
        <v>133.30000000000001</v>
      </c>
      <c r="F10122" s="10">
        <v>110.65346534653466</v>
      </c>
      <c r="G10122" s="10">
        <v>22.646534653465352</v>
      </c>
      <c r="H10122" s="10">
        <v>111.76</v>
      </c>
      <c r="I10122" s="10">
        <v>21.540000000000006</v>
      </c>
      <c r="J10122" s="10">
        <v>1566</v>
      </c>
      <c r="K10122" s="10">
        <v>1300</v>
      </c>
      <c r="L10122" s="10">
        <v>266</v>
      </c>
      <c r="M10122" s="10">
        <v>1313</v>
      </c>
      <c r="N10122" s="10">
        <v>253</v>
      </c>
    </row>
    <row r="10123" spans="1:14" x14ac:dyDescent="0.25">
      <c r="A10123" s="9" t="s">
        <v>1119</v>
      </c>
      <c r="B10123" s="9" t="s">
        <v>93</v>
      </c>
      <c r="C10123" s="9" t="s">
        <v>42</v>
      </c>
      <c r="D10123" s="9" t="s">
        <v>43</v>
      </c>
      <c r="E10123" s="10">
        <v>463.36</v>
      </c>
      <c r="F10123" s="10">
        <v>448.9655172413793</v>
      </c>
      <c r="G10123" s="10">
        <v>14.394482758620711</v>
      </c>
      <c r="H10123" s="10">
        <v>455.7</v>
      </c>
      <c r="I10123" s="10">
        <v>7.660000000000025</v>
      </c>
      <c r="J10123" s="10">
        <v>8050</v>
      </c>
      <c r="K10123" s="10">
        <v>7800</v>
      </c>
      <c r="L10123" s="10">
        <v>250</v>
      </c>
      <c r="M10123" s="10">
        <v>7917</v>
      </c>
      <c r="N10123" s="10">
        <v>133</v>
      </c>
    </row>
    <row r="10124" spans="1:14" x14ac:dyDescent="0.25">
      <c r="A10124" s="9" t="s">
        <v>1119</v>
      </c>
      <c r="B10124" s="9" t="s">
        <v>94</v>
      </c>
      <c r="C10124" s="9" t="s">
        <v>42</v>
      </c>
      <c r="D10124" s="9" t="s">
        <v>43</v>
      </c>
      <c r="E10124" s="10">
        <v>641.03</v>
      </c>
      <c r="F10124" s="10">
        <v>643.502487562189</v>
      </c>
      <c r="G10124" s="10">
        <v>-2.4724875621890305</v>
      </c>
      <c r="H10124" s="10">
        <v>646.72</v>
      </c>
      <c r="I10124" s="10">
        <v>-5.6900000000000546</v>
      </c>
      <c r="J10124" s="10">
        <v>1295</v>
      </c>
      <c r="K10124" s="10">
        <v>1300</v>
      </c>
      <c r="L10124" s="10">
        <v>-5</v>
      </c>
      <c r="M10124" s="10">
        <v>1306.5</v>
      </c>
      <c r="N10124" s="10">
        <v>-11.5</v>
      </c>
    </row>
    <row r="10125" spans="1:14" x14ac:dyDescent="0.25">
      <c r="A10125" s="9" t="s">
        <v>1119</v>
      </c>
      <c r="B10125" s="9" t="s">
        <v>45</v>
      </c>
      <c r="C10125" s="9" t="s">
        <v>42</v>
      </c>
      <c r="D10125" s="9" t="s">
        <v>43</v>
      </c>
      <c r="E10125" s="10">
        <v>2082.94</v>
      </c>
      <c r="F10125" s="10">
        <v>2018.2463054187192</v>
      </c>
      <c r="G10125" s="10">
        <v>64.693694581280852</v>
      </c>
      <c r="H10125" s="10">
        <v>2048.52</v>
      </c>
      <c r="I10125" s="10">
        <v>34.420000000000073</v>
      </c>
      <c r="J10125" s="10">
        <v>8050</v>
      </c>
      <c r="K10125" s="10">
        <v>7800</v>
      </c>
      <c r="L10125" s="10">
        <v>250</v>
      </c>
      <c r="M10125" s="10">
        <v>7917</v>
      </c>
      <c r="N10125" s="10">
        <v>133</v>
      </c>
    </row>
    <row r="10126" spans="1:14" x14ac:dyDescent="0.25">
      <c r="A10126" s="9" t="s">
        <v>1119</v>
      </c>
      <c r="B10126" s="9" t="s">
        <v>46</v>
      </c>
      <c r="C10126" s="9" t="s">
        <v>42</v>
      </c>
      <c r="D10126" s="9" t="s">
        <v>43</v>
      </c>
      <c r="E10126" s="10">
        <v>2518.6799999999998</v>
      </c>
      <c r="F10126" s="10">
        <v>2440.4630541871925</v>
      </c>
      <c r="G10126" s="10">
        <v>78.216945812807353</v>
      </c>
      <c r="H10126" s="10">
        <v>2477.0700000000002</v>
      </c>
      <c r="I10126" s="10">
        <v>41.609999999999673</v>
      </c>
      <c r="J10126" s="10">
        <v>8050</v>
      </c>
      <c r="K10126" s="10">
        <v>7800</v>
      </c>
      <c r="L10126" s="10">
        <v>250</v>
      </c>
      <c r="M10126" s="10">
        <v>7917</v>
      </c>
      <c r="N10126" s="10">
        <v>133</v>
      </c>
    </row>
    <row r="10127" spans="1:14" x14ac:dyDescent="0.25">
      <c r="A10127" s="9" t="s">
        <v>1119</v>
      </c>
      <c r="B10127" s="9" t="s">
        <v>47</v>
      </c>
      <c r="C10127" s="9" t="s">
        <v>42</v>
      </c>
      <c r="D10127" s="9" t="s">
        <v>43</v>
      </c>
      <c r="E10127" s="10">
        <v>3714.5</v>
      </c>
      <c r="F10127" s="10">
        <v>3667.4803921568628</v>
      </c>
      <c r="G10127" s="10">
        <v>47.019607843137237</v>
      </c>
      <c r="H10127" s="10">
        <v>3740.83</v>
      </c>
      <c r="I10127" s="10">
        <v>-26.329999999999927</v>
      </c>
      <c r="J10127" s="10">
        <v>7900</v>
      </c>
      <c r="K10127" s="10">
        <v>7800</v>
      </c>
      <c r="L10127" s="10">
        <v>100</v>
      </c>
      <c r="M10127" s="10">
        <v>7956</v>
      </c>
      <c r="N10127" s="10">
        <v>-56</v>
      </c>
    </row>
    <row r="10128" spans="1:14" x14ac:dyDescent="0.25">
      <c r="A10128" s="9" t="s">
        <v>1119</v>
      </c>
      <c r="B10128" s="9" t="s">
        <v>48</v>
      </c>
      <c r="C10128" s="9" t="s">
        <v>42</v>
      </c>
      <c r="D10128" s="9" t="s">
        <v>43</v>
      </c>
      <c r="E10128" s="10">
        <v>7698.7</v>
      </c>
      <c r="F10128" s="10">
        <v>7064.6896551724139</v>
      </c>
      <c r="G10128" s="10">
        <v>634.01034482758587</v>
      </c>
      <c r="H10128" s="10">
        <v>7170.66</v>
      </c>
      <c r="I10128" s="10">
        <v>528.04</v>
      </c>
      <c r="J10128" s="10">
        <v>8500</v>
      </c>
      <c r="K10128" s="10">
        <v>7800</v>
      </c>
      <c r="L10128" s="10">
        <v>700</v>
      </c>
      <c r="M10128" s="10">
        <v>7917</v>
      </c>
      <c r="N10128" s="10">
        <v>583</v>
      </c>
    </row>
    <row r="10129" spans="1:14" x14ac:dyDescent="0.25">
      <c r="A10129" s="9" t="s">
        <v>1119</v>
      </c>
      <c r="B10129" s="9" t="s">
        <v>50</v>
      </c>
      <c r="C10129" s="9" t="s">
        <v>42</v>
      </c>
      <c r="D10129" s="9" t="s">
        <v>43</v>
      </c>
      <c r="E10129" s="10">
        <v>10507</v>
      </c>
      <c r="F10129" s="10">
        <v>10374</v>
      </c>
      <c r="G10129" s="10">
        <v>133</v>
      </c>
      <c r="H10129" s="10">
        <v>10425.870000000001</v>
      </c>
      <c r="I10129" s="10">
        <v>81.1299999999992</v>
      </c>
      <c r="J10129" s="10">
        <v>7900</v>
      </c>
      <c r="K10129" s="10">
        <v>7800</v>
      </c>
      <c r="L10129" s="10">
        <v>100</v>
      </c>
      <c r="M10129" s="10">
        <v>7839</v>
      </c>
      <c r="N10129" s="10">
        <v>61</v>
      </c>
    </row>
    <row r="10130" spans="1:14" x14ac:dyDescent="0.25">
      <c r="A10130" s="9" t="s">
        <v>1119</v>
      </c>
      <c r="B10130" s="9" t="s">
        <v>95</v>
      </c>
      <c r="C10130" s="9" t="s">
        <v>42</v>
      </c>
      <c r="D10130" s="9" t="s">
        <v>43</v>
      </c>
      <c r="E10130" s="10">
        <v>11400.14</v>
      </c>
      <c r="F10130" s="10">
        <v>11453.004926108375</v>
      </c>
      <c r="G10130" s="10">
        <v>-52.864926108375585</v>
      </c>
      <c r="H10130" s="10">
        <v>11624.8</v>
      </c>
      <c r="I10130" s="10">
        <v>-224.65999999999985</v>
      </c>
      <c r="J10130" s="10">
        <v>1294</v>
      </c>
      <c r="K10130" s="10">
        <v>1300</v>
      </c>
      <c r="L10130" s="10">
        <v>-6</v>
      </c>
      <c r="M10130" s="10">
        <v>1319.5</v>
      </c>
      <c r="N10130" s="10">
        <v>-25.5</v>
      </c>
    </row>
    <row r="10131" spans="1:14" x14ac:dyDescent="0.25">
      <c r="A10131" s="9" t="s">
        <v>1119</v>
      </c>
      <c r="B10131" s="9" t="s">
        <v>51</v>
      </c>
      <c r="C10131" s="9" t="s">
        <v>42</v>
      </c>
      <c r="D10131" s="9" t="s">
        <v>43</v>
      </c>
      <c r="E10131" s="10">
        <v>42438.79</v>
      </c>
      <c r="F10131" s="10">
        <v>42018.603960396038</v>
      </c>
      <c r="G10131" s="10">
        <v>420.18603960396285</v>
      </c>
      <c r="H10131" s="10">
        <v>42438.79</v>
      </c>
      <c r="I10131" s="10">
        <v>0</v>
      </c>
      <c r="J10131" s="10">
        <v>7878</v>
      </c>
      <c r="K10131" s="10">
        <v>7800</v>
      </c>
      <c r="L10131" s="10">
        <v>78</v>
      </c>
      <c r="M10131" s="10">
        <v>7878</v>
      </c>
      <c r="N10131" s="10">
        <v>0</v>
      </c>
    </row>
    <row r="10132" spans="1:14" x14ac:dyDescent="0.25">
      <c r="A10132" s="9" t="s">
        <v>1119</v>
      </c>
      <c r="B10132" s="9" t="s">
        <v>52</v>
      </c>
      <c r="C10132" s="9" t="s">
        <v>42</v>
      </c>
      <c r="D10132" s="9" t="s">
        <v>53</v>
      </c>
      <c r="E10132" s="10">
        <v>33096.82</v>
      </c>
      <c r="F10132" s="10">
        <v>34779.425742574254</v>
      </c>
      <c r="G10132" s="10">
        <v>-1682.6057425742547</v>
      </c>
      <c r="H10132" s="10">
        <v>35127.22</v>
      </c>
      <c r="I10132" s="10">
        <v>-2030.4000000000015</v>
      </c>
      <c r="J10132" s="10">
        <v>5870</v>
      </c>
      <c r="K10132" s="10">
        <v>5850</v>
      </c>
      <c r="L10132" s="10">
        <v>20</v>
      </c>
      <c r="M10132" s="10">
        <v>5908.5</v>
      </c>
      <c r="N10132" s="10">
        <v>-38.5</v>
      </c>
    </row>
    <row r="10133" spans="1:14" x14ac:dyDescent="0.25">
      <c r="A10133" s="9" t="s">
        <v>1119</v>
      </c>
      <c r="B10133" s="9" t="s">
        <v>54</v>
      </c>
      <c r="C10133" s="9" t="s">
        <v>42</v>
      </c>
      <c r="D10133" s="9" t="s">
        <v>55</v>
      </c>
      <c r="E10133" s="10">
        <v>389.89</v>
      </c>
      <c r="F10133" s="10">
        <v>386.0980392156863</v>
      </c>
      <c r="G10133" s="10">
        <v>3.7919607843136873</v>
      </c>
      <c r="H10133" s="10">
        <v>393.82</v>
      </c>
      <c r="I10133" s="10">
        <v>-3.9300000000000068</v>
      </c>
      <c r="J10133" s="10">
        <v>70.89</v>
      </c>
      <c r="K10133" s="10">
        <v>70.2</v>
      </c>
      <c r="L10133" s="10">
        <v>0.68999999999999773</v>
      </c>
      <c r="M10133" s="10">
        <v>71.603999999999999</v>
      </c>
      <c r="N10133" s="10">
        <v>-0.71399999999999864</v>
      </c>
    </row>
    <row r="10134" spans="1:14" x14ac:dyDescent="0.25">
      <c r="A10134" s="9" t="s">
        <v>1120</v>
      </c>
      <c r="B10134" s="9" t="s">
        <v>25</v>
      </c>
      <c r="C10134" s="9" t="s">
        <v>26</v>
      </c>
      <c r="D10134" s="9" t="s">
        <v>27</v>
      </c>
      <c r="E10134" s="10">
        <v>15131.16</v>
      </c>
      <c r="F10134" s="10">
        <v>0</v>
      </c>
      <c r="G10134" s="10">
        <v>15131.16</v>
      </c>
      <c r="H10134" s="10">
        <v>0</v>
      </c>
      <c r="I10134" s="10">
        <v>15131.16</v>
      </c>
      <c r="J10134" s="10">
        <v>0</v>
      </c>
      <c r="K10134" s="10">
        <v>0</v>
      </c>
      <c r="L10134" s="10">
        <v>0</v>
      </c>
      <c r="M10134" s="10">
        <v>0</v>
      </c>
      <c r="N10134" s="10">
        <v>0</v>
      </c>
    </row>
    <row r="10135" spans="1:14" x14ac:dyDescent="0.25">
      <c r="A10135" s="9" t="s">
        <v>1120</v>
      </c>
      <c r="B10135" s="9" t="s">
        <v>28</v>
      </c>
      <c r="C10135" s="9" t="s">
        <v>29</v>
      </c>
      <c r="D10135" s="9" t="s">
        <v>27</v>
      </c>
      <c r="E10135" s="10">
        <v>8.67</v>
      </c>
      <c r="F10135" s="10">
        <v>0</v>
      </c>
      <c r="G10135" s="10">
        <v>8.67</v>
      </c>
      <c r="H10135" s="10">
        <v>8.4600000000000009</v>
      </c>
      <c r="I10135" s="10">
        <v>0.20999999999999908</v>
      </c>
      <c r="J10135" s="10">
        <v>0</v>
      </c>
      <c r="K10135" s="10">
        <v>0</v>
      </c>
      <c r="L10135" s="10">
        <v>0</v>
      </c>
      <c r="M10135" s="10">
        <v>0</v>
      </c>
      <c r="N10135" s="10">
        <v>0</v>
      </c>
    </row>
    <row r="10136" spans="1:14" x14ac:dyDescent="0.25">
      <c r="A10136" s="9" t="s">
        <v>1120</v>
      </c>
      <c r="B10136" s="9" t="s">
        <v>30</v>
      </c>
      <c r="C10136" s="9" t="s">
        <v>29</v>
      </c>
      <c r="D10136" s="9" t="s">
        <v>27</v>
      </c>
      <c r="E10136" s="10">
        <v>202.35</v>
      </c>
      <c r="F10136" s="10">
        <v>0</v>
      </c>
      <c r="G10136" s="10">
        <v>202.35</v>
      </c>
      <c r="H10136" s="10">
        <v>197.44</v>
      </c>
      <c r="I10136" s="10">
        <v>4.9099999999999966</v>
      </c>
      <c r="J10136" s="10">
        <v>0</v>
      </c>
      <c r="K10136" s="10">
        <v>0</v>
      </c>
      <c r="L10136" s="10">
        <v>0</v>
      </c>
      <c r="M10136" s="10">
        <v>0</v>
      </c>
      <c r="N10136" s="10">
        <v>0</v>
      </c>
    </row>
    <row r="10137" spans="1:14" x14ac:dyDescent="0.25">
      <c r="A10137" s="9" t="s">
        <v>1120</v>
      </c>
      <c r="B10137" s="9" t="s">
        <v>31</v>
      </c>
      <c r="C10137" s="9" t="s">
        <v>29</v>
      </c>
      <c r="D10137" s="9" t="s">
        <v>27</v>
      </c>
      <c r="E10137" s="10">
        <v>1358.61</v>
      </c>
      <c r="F10137" s="10">
        <v>0</v>
      </c>
      <c r="G10137" s="10">
        <v>1358.61</v>
      </c>
      <c r="H10137" s="10">
        <v>1325.67</v>
      </c>
      <c r="I10137" s="10">
        <v>32.939999999999827</v>
      </c>
      <c r="J10137" s="10">
        <v>0</v>
      </c>
      <c r="K10137" s="10">
        <v>0</v>
      </c>
      <c r="L10137" s="10">
        <v>0</v>
      </c>
      <c r="M10137" s="10">
        <v>0</v>
      </c>
      <c r="N10137" s="10">
        <v>0</v>
      </c>
    </row>
    <row r="10138" spans="1:14" x14ac:dyDescent="0.25">
      <c r="A10138" s="9" t="s">
        <v>1120</v>
      </c>
      <c r="B10138" s="9" t="s">
        <v>32</v>
      </c>
      <c r="C10138" s="9" t="s">
        <v>33</v>
      </c>
      <c r="D10138" s="9" t="s">
        <v>27</v>
      </c>
      <c r="E10138" s="10">
        <v>1996.2</v>
      </c>
      <c r="F10138" s="10">
        <v>0</v>
      </c>
      <c r="G10138" s="10">
        <v>1996.2</v>
      </c>
      <c r="H10138" s="10">
        <v>2152.3200000000002</v>
      </c>
      <c r="I10138" s="10">
        <v>-156.12000000000012</v>
      </c>
      <c r="J10138" s="10">
        <v>5.66</v>
      </c>
      <c r="K10138" s="10">
        <v>0</v>
      </c>
      <c r="L10138" s="10">
        <v>5.66</v>
      </c>
      <c r="M10138" s="10">
        <v>6.1029999999999998</v>
      </c>
      <c r="N10138" s="10">
        <v>-0.44299999999999962</v>
      </c>
    </row>
    <row r="10139" spans="1:14" x14ac:dyDescent="0.25">
      <c r="A10139" s="9" t="s">
        <v>1120</v>
      </c>
      <c r="B10139" s="9" t="s">
        <v>34</v>
      </c>
      <c r="C10139" s="9" t="s">
        <v>33</v>
      </c>
      <c r="D10139" s="9" t="s">
        <v>27</v>
      </c>
      <c r="E10139" s="10">
        <v>6862.01</v>
      </c>
      <c r="F10139" s="10">
        <v>0</v>
      </c>
      <c r="G10139" s="10">
        <v>6862.01</v>
      </c>
      <c r="H10139" s="10">
        <v>7398.7</v>
      </c>
      <c r="I10139" s="10">
        <v>-536.6899999999996</v>
      </c>
      <c r="J10139" s="10">
        <v>5.66</v>
      </c>
      <c r="K10139" s="10">
        <v>0</v>
      </c>
      <c r="L10139" s="10">
        <v>5.66</v>
      </c>
      <c r="M10139" s="10">
        <v>6.1029999999999998</v>
      </c>
      <c r="N10139" s="10">
        <v>-0.44299999999999962</v>
      </c>
    </row>
    <row r="10140" spans="1:14" x14ac:dyDescent="0.25">
      <c r="A10140" s="9" t="s">
        <v>1120</v>
      </c>
      <c r="B10140" s="9" t="s">
        <v>35</v>
      </c>
      <c r="C10140" s="9" t="s">
        <v>33</v>
      </c>
      <c r="D10140" s="9" t="s">
        <v>27</v>
      </c>
      <c r="E10140" s="10">
        <v>7424.28</v>
      </c>
      <c r="F10140" s="10">
        <v>0</v>
      </c>
      <c r="G10140" s="10">
        <v>7424.28</v>
      </c>
      <c r="H10140" s="10">
        <v>8004.72</v>
      </c>
      <c r="I10140" s="10">
        <v>-580.44000000000051</v>
      </c>
      <c r="J10140" s="10">
        <v>118.86</v>
      </c>
      <c r="K10140" s="10">
        <v>0</v>
      </c>
      <c r="L10140" s="10">
        <v>118.86</v>
      </c>
      <c r="M10140" s="10">
        <v>128.15299999999999</v>
      </c>
      <c r="N10140" s="10">
        <v>-9.2929999999999922</v>
      </c>
    </row>
    <row r="10141" spans="1:14" x14ac:dyDescent="0.25">
      <c r="A10141" s="9" t="s">
        <v>1120</v>
      </c>
      <c r="B10141" s="9" t="s">
        <v>36</v>
      </c>
      <c r="C10141" s="9" t="s">
        <v>29</v>
      </c>
      <c r="D10141" s="9" t="s">
        <v>27</v>
      </c>
      <c r="E10141" s="10">
        <v>15221.34</v>
      </c>
      <c r="F10141" s="10">
        <v>0</v>
      </c>
      <c r="G10141" s="10">
        <v>15221.34</v>
      </c>
      <c r="H10141" s="10">
        <v>14852.36</v>
      </c>
      <c r="I10141" s="10">
        <v>368.97999999999956</v>
      </c>
      <c r="J10141" s="10">
        <v>0</v>
      </c>
      <c r="K10141" s="10">
        <v>0</v>
      </c>
      <c r="L10141" s="10">
        <v>0</v>
      </c>
      <c r="M10141" s="10">
        <v>0</v>
      </c>
      <c r="N10141" s="10">
        <v>0</v>
      </c>
    </row>
    <row r="10142" spans="1:14" x14ac:dyDescent="0.25">
      <c r="A10142" s="9" t="s">
        <v>1120</v>
      </c>
      <c r="B10142" s="9" t="s">
        <v>37</v>
      </c>
      <c r="C10142" s="9" t="s">
        <v>29</v>
      </c>
      <c r="D10142" s="9" t="s">
        <v>27</v>
      </c>
      <c r="E10142" s="10">
        <v>35199.449999999997</v>
      </c>
      <c r="F10142" s="10">
        <v>0</v>
      </c>
      <c r="G10142" s="10">
        <v>35199.449999999997</v>
      </c>
      <c r="H10142" s="10">
        <v>34346.17</v>
      </c>
      <c r="I10142" s="10">
        <v>853.27999999999884</v>
      </c>
      <c r="J10142" s="10">
        <v>0</v>
      </c>
      <c r="K10142" s="10">
        <v>0</v>
      </c>
      <c r="L10142" s="10">
        <v>0</v>
      </c>
      <c r="M10142" s="10">
        <v>0</v>
      </c>
      <c r="N10142" s="10">
        <v>0</v>
      </c>
    </row>
    <row r="10143" spans="1:14" x14ac:dyDescent="0.25">
      <c r="A10143" s="9" t="s">
        <v>1120</v>
      </c>
      <c r="B10143" s="9" t="s">
        <v>106</v>
      </c>
      <c r="C10143" s="9" t="s">
        <v>39</v>
      </c>
      <c r="D10143" s="9" t="s">
        <v>40</v>
      </c>
      <c r="E10143" s="10">
        <v>-804941.88</v>
      </c>
      <c r="F10143" s="10">
        <v>0</v>
      </c>
      <c r="G10143" s="10">
        <v>-804941.88</v>
      </c>
      <c r="H10143" s="10">
        <v>-808447.18</v>
      </c>
      <c r="I10143" s="10">
        <v>3505.3000000000466</v>
      </c>
      <c r="J10143" s="10">
        <v>-4454.8329999999996</v>
      </c>
      <c r="K10143" s="10">
        <v>0</v>
      </c>
      <c r="L10143" s="10">
        <v>-4454.8329999999996</v>
      </c>
      <c r="M10143" s="10">
        <v>-4454.8329999999996</v>
      </c>
      <c r="N10143" s="10">
        <v>0</v>
      </c>
    </row>
    <row r="10144" spans="1:14" x14ac:dyDescent="0.25">
      <c r="A10144" s="9" t="s">
        <v>1120</v>
      </c>
      <c r="B10144" s="9" t="s">
        <v>92</v>
      </c>
      <c r="C10144" s="9" t="s">
        <v>42</v>
      </c>
      <c r="D10144" s="9" t="s">
        <v>43</v>
      </c>
      <c r="E10144" s="10">
        <v>29.79</v>
      </c>
      <c r="F10144" s="10">
        <v>0</v>
      </c>
      <c r="G10144" s="10">
        <v>29.79</v>
      </c>
      <c r="H10144" s="10">
        <v>0</v>
      </c>
      <c r="I10144" s="10">
        <v>29.79</v>
      </c>
      <c r="J10144" s="10">
        <v>350</v>
      </c>
      <c r="K10144" s="10">
        <v>0</v>
      </c>
      <c r="L10144" s="10">
        <v>350</v>
      </c>
      <c r="M10144" s="10">
        <v>0</v>
      </c>
      <c r="N10144" s="10">
        <v>350</v>
      </c>
    </row>
    <row r="10145" spans="1:14" x14ac:dyDescent="0.25">
      <c r="A10145" s="9" t="s">
        <v>1120</v>
      </c>
      <c r="B10145" s="9" t="s">
        <v>107</v>
      </c>
      <c r="C10145" s="9" t="s">
        <v>42</v>
      </c>
      <c r="D10145" s="9" t="s">
        <v>43</v>
      </c>
      <c r="E10145" s="10">
        <v>2796.52</v>
      </c>
      <c r="F10145" s="10">
        <v>2778.7487684729062</v>
      </c>
      <c r="G10145" s="10">
        <v>17.771231527093732</v>
      </c>
      <c r="H10145" s="10">
        <v>2820.43</v>
      </c>
      <c r="I10145" s="10">
        <v>-23.909999999999854</v>
      </c>
      <c r="J10145" s="10">
        <v>53800</v>
      </c>
      <c r="K10145" s="10">
        <v>53457.996059113306</v>
      </c>
      <c r="L10145" s="10">
        <v>342.00394088669418</v>
      </c>
      <c r="M10145" s="10">
        <v>54259.866000000002</v>
      </c>
      <c r="N10145" s="10">
        <v>-459.8660000000018</v>
      </c>
    </row>
    <row r="10146" spans="1:14" x14ac:dyDescent="0.25">
      <c r="A10146" s="9" t="s">
        <v>1120</v>
      </c>
      <c r="B10146" s="9" t="s">
        <v>44</v>
      </c>
      <c r="C10146" s="9" t="s">
        <v>42</v>
      </c>
      <c r="D10146" s="9" t="s">
        <v>43</v>
      </c>
      <c r="E10146" s="10">
        <v>4383.2</v>
      </c>
      <c r="F10146" s="10">
        <v>4379.1044776119406</v>
      </c>
      <c r="G10146" s="10">
        <v>4.0955223880591802</v>
      </c>
      <c r="H10146" s="10">
        <v>4401</v>
      </c>
      <c r="I10146" s="10">
        <v>-17.800000000000182</v>
      </c>
      <c r="J10146" s="10">
        <v>4459</v>
      </c>
      <c r="K10146" s="10">
        <v>4454.8328358208955</v>
      </c>
      <c r="L10146" s="10">
        <v>4.1671641791044749</v>
      </c>
      <c r="M10146" s="10">
        <v>4477.107</v>
      </c>
      <c r="N10146" s="10">
        <v>-18.106999999999971</v>
      </c>
    </row>
    <row r="10147" spans="1:14" x14ac:dyDescent="0.25">
      <c r="A10147" s="9" t="s">
        <v>1120</v>
      </c>
      <c r="B10147" s="9" t="s">
        <v>99</v>
      </c>
      <c r="C10147" s="9" t="s">
        <v>42</v>
      </c>
      <c r="D10147" s="9" t="s">
        <v>43</v>
      </c>
      <c r="E10147" s="10">
        <v>12069.06</v>
      </c>
      <c r="F10147" s="10">
        <v>12059.586206896553</v>
      </c>
      <c r="G10147" s="10">
        <v>9.4737931034469511</v>
      </c>
      <c r="H10147" s="10">
        <v>12240.48</v>
      </c>
      <c r="I10147" s="10">
        <v>-171.42000000000007</v>
      </c>
      <c r="J10147" s="10">
        <v>53500</v>
      </c>
      <c r="K10147" s="10">
        <v>53457.996059113306</v>
      </c>
      <c r="L10147" s="10">
        <v>42.003940886694181</v>
      </c>
      <c r="M10147" s="10">
        <v>54259.866000000002</v>
      </c>
      <c r="N10147" s="10">
        <v>-759.8660000000018</v>
      </c>
    </row>
    <row r="10148" spans="1:14" x14ac:dyDescent="0.25">
      <c r="A10148" s="9" t="s">
        <v>1120</v>
      </c>
      <c r="B10148" s="9" t="s">
        <v>100</v>
      </c>
      <c r="C10148" s="9" t="s">
        <v>42</v>
      </c>
      <c r="D10148" s="9" t="s">
        <v>43</v>
      </c>
      <c r="E10148" s="10">
        <v>15551.53</v>
      </c>
      <c r="F10148" s="10">
        <v>15495.871921182266</v>
      </c>
      <c r="G10148" s="10">
        <v>55.658078817734349</v>
      </c>
      <c r="H10148" s="10">
        <v>15728.31</v>
      </c>
      <c r="I10148" s="10">
        <v>-176.77999999999884</v>
      </c>
      <c r="J10148" s="10">
        <v>53650</v>
      </c>
      <c r="K10148" s="10">
        <v>53457.996059113306</v>
      </c>
      <c r="L10148" s="10">
        <v>192.00394088669418</v>
      </c>
      <c r="M10148" s="10">
        <v>54259.866000000002</v>
      </c>
      <c r="N10148" s="10">
        <v>-609.8660000000018</v>
      </c>
    </row>
    <row r="10149" spans="1:14" x14ac:dyDescent="0.25">
      <c r="A10149" s="9" t="s">
        <v>1120</v>
      </c>
      <c r="B10149" s="9" t="s">
        <v>47</v>
      </c>
      <c r="C10149" s="9" t="s">
        <v>42</v>
      </c>
      <c r="D10149" s="9" t="s">
        <v>43</v>
      </c>
      <c r="E10149" s="10">
        <v>24471.040000000001</v>
      </c>
      <c r="F10149" s="10">
        <v>25135.411764705881</v>
      </c>
      <c r="G10149" s="10">
        <v>-664.3717647058802</v>
      </c>
      <c r="H10149" s="10">
        <v>25638.12</v>
      </c>
      <c r="I10149" s="10">
        <v>-1167.0799999999981</v>
      </c>
      <c r="J10149" s="10">
        <v>52045</v>
      </c>
      <c r="K10149" s="10">
        <v>53457.996078431381</v>
      </c>
      <c r="L10149" s="10">
        <v>-1412.9960784313807</v>
      </c>
      <c r="M10149" s="10">
        <v>54527.156000000003</v>
      </c>
      <c r="N10149" s="10">
        <v>-2482.1560000000027</v>
      </c>
    </row>
    <row r="10150" spans="1:14" x14ac:dyDescent="0.25">
      <c r="A10150" s="9" t="s">
        <v>1120</v>
      </c>
      <c r="B10150" s="9" t="s">
        <v>101</v>
      </c>
      <c r="C10150" s="9" t="s">
        <v>42</v>
      </c>
      <c r="D10150" s="9" t="s">
        <v>43</v>
      </c>
      <c r="E10150" s="10">
        <v>43837.42</v>
      </c>
      <c r="F10150" s="10">
        <v>43281.300492610841</v>
      </c>
      <c r="G10150" s="10">
        <v>556.11950738915766</v>
      </c>
      <c r="H10150" s="10">
        <v>43930.52</v>
      </c>
      <c r="I10150" s="10">
        <v>-93.099999999998545</v>
      </c>
      <c r="J10150" s="10">
        <v>54145</v>
      </c>
      <c r="K10150" s="10">
        <v>53457.996059113306</v>
      </c>
      <c r="L10150" s="10">
        <v>687.00394088669418</v>
      </c>
      <c r="M10150" s="10">
        <v>54259.866000000002</v>
      </c>
      <c r="N10150" s="10">
        <v>-114.8660000000018</v>
      </c>
    </row>
    <row r="10151" spans="1:14" x14ac:dyDescent="0.25">
      <c r="A10151" s="9" t="s">
        <v>1120</v>
      </c>
      <c r="B10151" s="9" t="s">
        <v>109</v>
      </c>
      <c r="C10151" s="9" t="s">
        <v>42</v>
      </c>
      <c r="D10151" s="9" t="s">
        <v>43</v>
      </c>
      <c r="E10151" s="10">
        <v>53261.15</v>
      </c>
      <c r="F10151" s="10">
        <v>53235.251231527094</v>
      </c>
      <c r="G10151" s="10">
        <v>25.89876847290725</v>
      </c>
      <c r="H10151" s="10">
        <v>54033.78</v>
      </c>
      <c r="I10151" s="10">
        <v>-772.62999999999738</v>
      </c>
      <c r="J10151" s="10">
        <v>4457</v>
      </c>
      <c r="K10151" s="10">
        <v>4454.8325123152708</v>
      </c>
      <c r="L10151" s="10">
        <v>2.1674876847291671</v>
      </c>
      <c r="M10151" s="10">
        <v>4521.6549999999997</v>
      </c>
      <c r="N10151" s="10">
        <v>-64.654999999999745</v>
      </c>
    </row>
    <row r="10152" spans="1:14" x14ac:dyDescent="0.25">
      <c r="A10152" s="9" t="s">
        <v>1120</v>
      </c>
      <c r="B10152" s="9" t="s">
        <v>50</v>
      </c>
      <c r="C10152" s="9" t="s">
        <v>42</v>
      </c>
      <c r="D10152" s="9" t="s">
        <v>43</v>
      </c>
      <c r="E10152" s="10">
        <v>71820</v>
      </c>
      <c r="F10152" s="10">
        <v>71099.13432835821</v>
      </c>
      <c r="G10152" s="10">
        <v>720.86567164178996</v>
      </c>
      <c r="H10152" s="10">
        <v>71454.63</v>
      </c>
      <c r="I10152" s="10">
        <v>365.36999999999534</v>
      </c>
      <c r="J10152" s="10">
        <v>54000</v>
      </c>
      <c r="K10152" s="10">
        <v>53457.996019900493</v>
      </c>
      <c r="L10152" s="10">
        <v>542.00398009950732</v>
      </c>
      <c r="M10152" s="10">
        <v>53725.286</v>
      </c>
      <c r="N10152" s="10">
        <v>274.71399999999994</v>
      </c>
    </row>
    <row r="10153" spans="1:14" x14ac:dyDescent="0.25">
      <c r="A10153" s="9" t="s">
        <v>1120</v>
      </c>
      <c r="B10153" s="9" t="s">
        <v>103</v>
      </c>
      <c r="C10153" s="9" t="s">
        <v>42</v>
      </c>
      <c r="D10153" s="9" t="s">
        <v>43</v>
      </c>
      <c r="E10153" s="10">
        <v>268324.96999999997</v>
      </c>
      <c r="F10153" s="10">
        <v>268114.30693069304</v>
      </c>
      <c r="G10153" s="10">
        <v>210.66306930693099</v>
      </c>
      <c r="H10153" s="10">
        <v>270795.45</v>
      </c>
      <c r="I10153" s="10">
        <v>-2470.4800000000396</v>
      </c>
      <c r="J10153" s="10">
        <v>53500</v>
      </c>
      <c r="K10153" s="10">
        <v>53457.996039603953</v>
      </c>
      <c r="L10153" s="10">
        <v>42.00396039604675</v>
      </c>
      <c r="M10153" s="10">
        <v>53992.576000000001</v>
      </c>
      <c r="N10153" s="10">
        <v>-492.57600000000093</v>
      </c>
    </row>
    <row r="10154" spans="1:14" x14ac:dyDescent="0.25">
      <c r="A10154" s="9" t="s">
        <v>1120</v>
      </c>
      <c r="B10154" s="9" t="s">
        <v>104</v>
      </c>
      <c r="C10154" s="9" t="s">
        <v>42</v>
      </c>
      <c r="D10154" s="9" t="s">
        <v>53</v>
      </c>
      <c r="E10154" s="10">
        <v>222307.5</v>
      </c>
      <c r="F10154" s="10">
        <v>235243.29353233831</v>
      </c>
      <c r="G10154" s="10">
        <v>-12935.793532338314</v>
      </c>
      <c r="H10154" s="10">
        <v>236419.51</v>
      </c>
      <c r="I10154" s="10">
        <v>-14112.010000000009</v>
      </c>
      <c r="J10154" s="10">
        <v>41295</v>
      </c>
      <c r="K10154" s="10">
        <v>40093.496517412932</v>
      </c>
      <c r="L10154" s="10">
        <v>1201.503482587068</v>
      </c>
      <c r="M10154" s="10">
        <v>40293.964</v>
      </c>
      <c r="N10154" s="10">
        <v>1001.0360000000001</v>
      </c>
    </row>
    <row r="10155" spans="1:14" x14ac:dyDescent="0.25">
      <c r="A10155" s="9" t="s">
        <v>1120</v>
      </c>
      <c r="B10155" s="9" t="s">
        <v>54</v>
      </c>
      <c r="C10155" s="9" t="s">
        <v>42</v>
      </c>
      <c r="D10155" s="9" t="s">
        <v>55</v>
      </c>
      <c r="E10155" s="10">
        <v>2685.63</v>
      </c>
      <c r="F10155" s="10">
        <v>2646.1666666666665</v>
      </c>
      <c r="G10155" s="10">
        <v>39.463333333333594</v>
      </c>
      <c r="H10155" s="10">
        <v>2699.09</v>
      </c>
      <c r="I10155" s="10">
        <v>-13.460000000000036</v>
      </c>
      <c r="J10155" s="10">
        <v>488.29599999999999</v>
      </c>
      <c r="K10155" s="10">
        <v>481.12156862745098</v>
      </c>
      <c r="L10155" s="10">
        <v>7.1744313725490088</v>
      </c>
      <c r="M10155" s="10">
        <v>490.74400000000003</v>
      </c>
      <c r="N10155" s="10">
        <v>-2.4480000000000359</v>
      </c>
    </row>
    <row r="10156" spans="1:14" x14ac:dyDescent="0.25">
      <c r="A10156" s="9" t="s">
        <v>1121</v>
      </c>
      <c r="B10156" s="9" t="s">
        <v>25</v>
      </c>
      <c r="C10156" s="9" t="s">
        <v>26</v>
      </c>
      <c r="D10156" s="9" t="s">
        <v>27</v>
      </c>
      <c r="E10156" s="10">
        <v>73.510000000000005</v>
      </c>
      <c r="F10156" s="10">
        <v>0</v>
      </c>
      <c r="G10156" s="10">
        <v>73.510000000000005</v>
      </c>
      <c r="H10156" s="10">
        <v>0</v>
      </c>
      <c r="I10156" s="10">
        <v>73.510000000000005</v>
      </c>
      <c r="J10156" s="10">
        <v>0</v>
      </c>
      <c r="K10156" s="10">
        <v>0</v>
      </c>
      <c r="L10156" s="10">
        <v>0</v>
      </c>
      <c r="M10156" s="10">
        <v>0</v>
      </c>
      <c r="N10156" s="10">
        <v>0</v>
      </c>
    </row>
    <row r="10157" spans="1:14" x14ac:dyDescent="0.25">
      <c r="A10157" s="9" t="s">
        <v>1121</v>
      </c>
      <c r="B10157" s="9" t="s">
        <v>32</v>
      </c>
      <c r="C10157" s="9" t="s">
        <v>33</v>
      </c>
      <c r="D10157" s="9" t="s">
        <v>27</v>
      </c>
      <c r="E10157" s="10">
        <v>38.799999999999997</v>
      </c>
      <c r="F10157" s="10">
        <v>0</v>
      </c>
      <c r="G10157" s="10">
        <v>38.799999999999997</v>
      </c>
      <c r="H10157" s="10">
        <v>39.19</v>
      </c>
      <c r="I10157" s="10">
        <v>-0.39000000000000057</v>
      </c>
      <c r="J10157" s="10">
        <v>0.11</v>
      </c>
      <c r="K10157" s="10">
        <v>0</v>
      </c>
      <c r="L10157" s="10">
        <v>0.11</v>
      </c>
      <c r="M10157" s="10">
        <v>0.111</v>
      </c>
      <c r="N10157" s="10">
        <v>-1.0000000000000009E-3</v>
      </c>
    </row>
    <row r="10158" spans="1:14" x14ac:dyDescent="0.25">
      <c r="A10158" s="9" t="s">
        <v>1121</v>
      </c>
      <c r="B10158" s="9" t="s">
        <v>34</v>
      </c>
      <c r="C10158" s="9" t="s">
        <v>33</v>
      </c>
      <c r="D10158" s="9" t="s">
        <v>27</v>
      </c>
      <c r="E10158" s="10">
        <v>133.36000000000001</v>
      </c>
      <c r="F10158" s="10">
        <v>0</v>
      </c>
      <c r="G10158" s="10">
        <v>133.36000000000001</v>
      </c>
      <c r="H10158" s="10">
        <v>134.71</v>
      </c>
      <c r="I10158" s="10">
        <v>-1.3499999999999943</v>
      </c>
      <c r="J10158" s="10">
        <v>0.11</v>
      </c>
      <c r="K10158" s="10">
        <v>0</v>
      </c>
      <c r="L10158" s="10">
        <v>0.11</v>
      </c>
      <c r="M10158" s="10">
        <v>0.111</v>
      </c>
      <c r="N10158" s="10">
        <v>-1.0000000000000009E-3</v>
      </c>
    </row>
    <row r="10159" spans="1:14" x14ac:dyDescent="0.25">
      <c r="A10159" s="9" t="s">
        <v>1121</v>
      </c>
      <c r="B10159" s="9" t="s">
        <v>35</v>
      </c>
      <c r="C10159" s="9" t="s">
        <v>33</v>
      </c>
      <c r="D10159" s="9" t="s">
        <v>27</v>
      </c>
      <c r="E10159" s="10">
        <v>144.29</v>
      </c>
      <c r="F10159" s="10">
        <v>0</v>
      </c>
      <c r="G10159" s="10">
        <v>144.29</v>
      </c>
      <c r="H10159" s="10">
        <v>145.75</v>
      </c>
      <c r="I10159" s="10">
        <v>-1.460000000000008</v>
      </c>
      <c r="J10159" s="10">
        <v>2.31</v>
      </c>
      <c r="K10159" s="10">
        <v>0</v>
      </c>
      <c r="L10159" s="10">
        <v>2.31</v>
      </c>
      <c r="M10159" s="10">
        <v>2.3330000000000002</v>
      </c>
      <c r="N10159" s="10">
        <v>-2.3000000000000131E-2</v>
      </c>
    </row>
    <row r="10160" spans="1:14" x14ac:dyDescent="0.25">
      <c r="A10160" s="9" t="s">
        <v>1121</v>
      </c>
      <c r="B10160" s="9" t="s">
        <v>199</v>
      </c>
      <c r="C10160" s="9" t="s">
        <v>39</v>
      </c>
      <c r="D10160" s="9" t="s">
        <v>40</v>
      </c>
      <c r="E10160" s="10">
        <v>-17090.72</v>
      </c>
      <c r="F10160" s="10">
        <v>0</v>
      </c>
      <c r="G10160" s="10">
        <v>-17090.72</v>
      </c>
      <c r="H10160" s="10">
        <v>-17090.72</v>
      </c>
      <c r="I10160" s="10">
        <v>0</v>
      </c>
      <c r="J10160" s="10">
        <v>-50</v>
      </c>
      <c r="K10160" s="10">
        <v>0</v>
      </c>
      <c r="L10160" s="10">
        <v>-50</v>
      </c>
      <c r="M10160" s="10">
        <v>-50</v>
      </c>
      <c r="N10160" s="10">
        <v>0</v>
      </c>
    </row>
    <row r="10161" spans="1:14" x14ac:dyDescent="0.25">
      <c r="A10161" s="9" t="s">
        <v>1121</v>
      </c>
      <c r="B10161" s="9" t="s">
        <v>200</v>
      </c>
      <c r="C10161" s="9" t="s">
        <v>42</v>
      </c>
      <c r="D10161" s="9" t="s">
        <v>58</v>
      </c>
      <c r="E10161" s="10">
        <v>14652.14</v>
      </c>
      <c r="F10161" s="10">
        <v>14652.139303482587</v>
      </c>
      <c r="G10161" s="10">
        <v>6.9651741250709165E-4</v>
      </c>
      <c r="H10161" s="10">
        <v>14725.4</v>
      </c>
      <c r="I10161" s="10">
        <v>-73.260000000000218</v>
      </c>
      <c r="J10161" s="10">
        <v>600</v>
      </c>
      <c r="K10161" s="10">
        <v>600</v>
      </c>
      <c r="L10161" s="10">
        <v>0</v>
      </c>
      <c r="M10161" s="10">
        <v>603</v>
      </c>
      <c r="N10161" s="10">
        <v>-3</v>
      </c>
    </row>
    <row r="10162" spans="1:14" x14ac:dyDescent="0.25">
      <c r="A10162" s="9" t="s">
        <v>1121</v>
      </c>
      <c r="B10162" s="9" t="s">
        <v>201</v>
      </c>
      <c r="C10162" s="9" t="s">
        <v>42</v>
      </c>
      <c r="D10162" s="9" t="s">
        <v>43</v>
      </c>
      <c r="E10162" s="10">
        <v>33.35</v>
      </c>
      <c r="F10162" s="10">
        <v>32.696517412935322</v>
      </c>
      <c r="G10162" s="10">
        <v>0.65348258706467988</v>
      </c>
      <c r="H10162" s="10">
        <v>32.86</v>
      </c>
      <c r="I10162" s="10">
        <v>0.49000000000000199</v>
      </c>
      <c r="J10162" s="10">
        <v>51</v>
      </c>
      <c r="K10162" s="10">
        <v>50</v>
      </c>
      <c r="L10162" s="10">
        <v>1</v>
      </c>
      <c r="M10162" s="10">
        <v>50.25</v>
      </c>
      <c r="N10162" s="10">
        <v>0.75</v>
      </c>
    </row>
    <row r="10163" spans="1:14" x14ac:dyDescent="0.25">
      <c r="A10163" s="9" t="s">
        <v>1121</v>
      </c>
      <c r="B10163" s="9" t="s">
        <v>202</v>
      </c>
      <c r="C10163" s="9" t="s">
        <v>42</v>
      </c>
      <c r="D10163" s="9" t="s">
        <v>43</v>
      </c>
      <c r="E10163" s="10">
        <v>53.26</v>
      </c>
      <c r="F10163" s="10">
        <v>52.47290640394089</v>
      </c>
      <c r="G10163" s="10">
        <v>0.78709359605910834</v>
      </c>
      <c r="H10163" s="10">
        <v>53.26</v>
      </c>
      <c r="I10163" s="10">
        <v>0</v>
      </c>
      <c r="J10163" s="10">
        <v>609</v>
      </c>
      <c r="K10163" s="10">
        <v>600</v>
      </c>
      <c r="L10163" s="10">
        <v>9</v>
      </c>
      <c r="M10163" s="10">
        <v>609</v>
      </c>
      <c r="N10163" s="10">
        <v>0</v>
      </c>
    </row>
    <row r="10164" spans="1:14" x14ac:dyDescent="0.25">
      <c r="A10164" s="9" t="s">
        <v>1121</v>
      </c>
      <c r="B10164" s="9" t="s">
        <v>203</v>
      </c>
      <c r="C10164" s="9" t="s">
        <v>42</v>
      </c>
      <c r="D10164" s="9" t="s">
        <v>43</v>
      </c>
      <c r="E10164" s="10">
        <v>242.89</v>
      </c>
      <c r="F10164" s="10">
        <v>239.30049261083744</v>
      </c>
      <c r="G10164" s="10">
        <v>3.5895073891625486</v>
      </c>
      <c r="H10164" s="10">
        <v>242.89</v>
      </c>
      <c r="I10164" s="10">
        <v>0</v>
      </c>
      <c r="J10164" s="10">
        <v>609</v>
      </c>
      <c r="K10164" s="10">
        <v>600</v>
      </c>
      <c r="L10164" s="10">
        <v>9</v>
      </c>
      <c r="M10164" s="10">
        <v>609</v>
      </c>
      <c r="N10164" s="10">
        <v>0</v>
      </c>
    </row>
    <row r="10165" spans="1:14" x14ac:dyDescent="0.25">
      <c r="A10165" s="9" t="s">
        <v>1121</v>
      </c>
      <c r="B10165" s="9" t="s">
        <v>204</v>
      </c>
      <c r="C10165" s="9" t="s">
        <v>42</v>
      </c>
      <c r="D10165" s="9" t="s">
        <v>43</v>
      </c>
      <c r="E10165" s="10">
        <v>342.32</v>
      </c>
      <c r="F10165" s="10">
        <v>337.26108374384239</v>
      </c>
      <c r="G10165" s="10">
        <v>5.0589162561576018</v>
      </c>
      <c r="H10165" s="10">
        <v>342.32</v>
      </c>
      <c r="I10165" s="10">
        <v>0</v>
      </c>
      <c r="J10165" s="10">
        <v>609</v>
      </c>
      <c r="K10165" s="10">
        <v>600</v>
      </c>
      <c r="L10165" s="10">
        <v>9</v>
      </c>
      <c r="M10165" s="10">
        <v>609</v>
      </c>
      <c r="N10165" s="10">
        <v>0</v>
      </c>
    </row>
    <row r="10166" spans="1:14" x14ac:dyDescent="0.25">
      <c r="A10166" s="9" t="s">
        <v>1121</v>
      </c>
      <c r="B10166" s="9" t="s">
        <v>205</v>
      </c>
      <c r="C10166" s="9" t="s">
        <v>42</v>
      </c>
      <c r="D10166" s="9" t="s">
        <v>43</v>
      </c>
      <c r="E10166" s="10">
        <v>503.37</v>
      </c>
      <c r="F10166" s="10">
        <v>493.49753694581278</v>
      </c>
      <c r="G10166" s="10">
        <v>9.8724630541872216</v>
      </c>
      <c r="H10166" s="10">
        <v>500.9</v>
      </c>
      <c r="I10166" s="10">
        <v>2.4700000000000273</v>
      </c>
      <c r="J10166" s="10">
        <v>51</v>
      </c>
      <c r="K10166" s="10">
        <v>50</v>
      </c>
      <c r="L10166" s="10">
        <v>1</v>
      </c>
      <c r="M10166" s="10">
        <v>50.75</v>
      </c>
      <c r="N10166" s="10">
        <v>0.25</v>
      </c>
    </row>
    <row r="10167" spans="1:14" x14ac:dyDescent="0.25">
      <c r="A10167" s="9" t="s">
        <v>1121</v>
      </c>
      <c r="B10167" s="9" t="s">
        <v>206</v>
      </c>
      <c r="C10167" s="9" t="s">
        <v>42</v>
      </c>
      <c r="D10167" s="9" t="s">
        <v>43</v>
      </c>
      <c r="E10167" s="10">
        <v>873.43</v>
      </c>
      <c r="F10167" s="10">
        <v>860.52216748768478</v>
      </c>
      <c r="G10167" s="10">
        <v>12.907832512315167</v>
      </c>
      <c r="H10167" s="10">
        <v>873.43</v>
      </c>
      <c r="I10167" s="10">
        <v>0</v>
      </c>
      <c r="J10167" s="10">
        <v>609</v>
      </c>
      <c r="K10167" s="10">
        <v>600</v>
      </c>
      <c r="L10167" s="10">
        <v>9</v>
      </c>
      <c r="M10167" s="10">
        <v>609</v>
      </c>
      <c r="N10167" s="10">
        <v>0</v>
      </c>
    </row>
    <row r="10168" spans="1:14" x14ac:dyDescent="0.25">
      <c r="A10168" s="9" t="s">
        <v>1122</v>
      </c>
      <c r="B10168" s="9" t="s">
        <v>25</v>
      </c>
      <c r="C10168" s="9" t="s">
        <v>26</v>
      </c>
      <c r="D10168" s="9" t="s">
        <v>27</v>
      </c>
      <c r="E10168" s="10">
        <v>-9749.67</v>
      </c>
      <c r="F10168" s="10">
        <v>0</v>
      </c>
      <c r="G10168" s="10">
        <v>-9749.67</v>
      </c>
      <c r="H10168" s="10">
        <v>0</v>
      </c>
      <c r="I10168" s="10">
        <v>-9749.67</v>
      </c>
      <c r="J10168" s="10">
        <v>0</v>
      </c>
      <c r="K10168" s="10">
        <v>0</v>
      </c>
      <c r="L10168" s="10">
        <v>0</v>
      </c>
      <c r="M10168" s="10">
        <v>0</v>
      </c>
      <c r="N10168" s="10">
        <v>0</v>
      </c>
    </row>
    <row r="10169" spans="1:14" x14ac:dyDescent="0.25">
      <c r="A10169" s="9" t="s">
        <v>1122</v>
      </c>
      <c r="B10169" s="9" t="s">
        <v>28</v>
      </c>
      <c r="C10169" s="9" t="s">
        <v>29</v>
      </c>
      <c r="D10169" s="9" t="s">
        <v>27</v>
      </c>
      <c r="E10169" s="10">
        <v>5.67</v>
      </c>
      <c r="F10169" s="10">
        <v>0</v>
      </c>
      <c r="G10169" s="10">
        <v>5.67</v>
      </c>
      <c r="H10169" s="10">
        <v>5.5</v>
      </c>
      <c r="I10169" s="10">
        <v>0.16999999999999993</v>
      </c>
      <c r="J10169" s="10">
        <v>0</v>
      </c>
      <c r="K10169" s="10">
        <v>0</v>
      </c>
      <c r="L10169" s="10">
        <v>0</v>
      </c>
      <c r="M10169" s="10">
        <v>0</v>
      </c>
      <c r="N10169" s="10">
        <v>0</v>
      </c>
    </row>
    <row r="10170" spans="1:14" x14ac:dyDescent="0.25">
      <c r="A10170" s="9" t="s">
        <v>1122</v>
      </c>
      <c r="B10170" s="9" t="s">
        <v>30</v>
      </c>
      <c r="C10170" s="9" t="s">
        <v>29</v>
      </c>
      <c r="D10170" s="9" t="s">
        <v>27</v>
      </c>
      <c r="E10170" s="10">
        <v>132.30000000000001</v>
      </c>
      <c r="F10170" s="10">
        <v>0</v>
      </c>
      <c r="G10170" s="10">
        <v>132.30000000000001</v>
      </c>
      <c r="H10170" s="10">
        <v>128.32</v>
      </c>
      <c r="I10170" s="10">
        <v>3.9800000000000182</v>
      </c>
      <c r="J10170" s="10">
        <v>0</v>
      </c>
      <c r="K10170" s="10">
        <v>0</v>
      </c>
      <c r="L10170" s="10">
        <v>0</v>
      </c>
      <c r="M10170" s="10">
        <v>0</v>
      </c>
      <c r="N10170" s="10">
        <v>0</v>
      </c>
    </row>
    <row r="10171" spans="1:14" x14ac:dyDescent="0.25">
      <c r="A10171" s="9" t="s">
        <v>1122</v>
      </c>
      <c r="B10171" s="9" t="s">
        <v>31</v>
      </c>
      <c r="C10171" s="9" t="s">
        <v>29</v>
      </c>
      <c r="D10171" s="9" t="s">
        <v>27</v>
      </c>
      <c r="E10171" s="10">
        <v>888.3</v>
      </c>
      <c r="F10171" s="10">
        <v>0</v>
      </c>
      <c r="G10171" s="10">
        <v>888.3</v>
      </c>
      <c r="H10171" s="10">
        <v>861.59</v>
      </c>
      <c r="I10171" s="10">
        <v>26.709999999999923</v>
      </c>
      <c r="J10171" s="10">
        <v>0</v>
      </c>
      <c r="K10171" s="10">
        <v>0</v>
      </c>
      <c r="L10171" s="10">
        <v>0</v>
      </c>
      <c r="M10171" s="10">
        <v>0</v>
      </c>
      <c r="N10171" s="10">
        <v>0</v>
      </c>
    </row>
    <row r="10172" spans="1:14" x14ac:dyDescent="0.25">
      <c r="A10172" s="9" t="s">
        <v>1122</v>
      </c>
      <c r="B10172" s="9" t="s">
        <v>32</v>
      </c>
      <c r="C10172" s="9" t="s">
        <v>33</v>
      </c>
      <c r="D10172" s="9" t="s">
        <v>27</v>
      </c>
      <c r="E10172" s="10">
        <v>2458.2199999999998</v>
      </c>
      <c r="F10172" s="10">
        <v>0</v>
      </c>
      <c r="G10172" s="10">
        <v>2458.2199999999998</v>
      </c>
      <c r="H10172" s="10">
        <v>1571.03</v>
      </c>
      <c r="I10172" s="10">
        <v>887.18999999999983</v>
      </c>
      <c r="J10172" s="10">
        <v>6.97</v>
      </c>
      <c r="K10172" s="10">
        <v>0</v>
      </c>
      <c r="L10172" s="10">
        <v>6.97</v>
      </c>
      <c r="M10172" s="10">
        <v>4.4539999999999997</v>
      </c>
      <c r="N10172" s="10">
        <v>2.516</v>
      </c>
    </row>
    <row r="10173" spans="1:14" x14ac:dyDescent="0.25">
      <c r="A10173" s="9" t="s">
        <v>1122</v>
      </c>
      <c r="B10173" s="9" t="s">
        <v>34</v>
      </c>
      <c r="C10173" s="9" t="s">
        <v>33</v>
      </c>
      <c r="D10173" s="9" t="s">
        <v>27</v>
      </c>
      <c r="E10173" s="10">
        <v>8450.23</v>
      </c>
      <c r="F10173" s="10">
        <v>0</v>
      </c>
      <c r="G10173" s="10">
        <v>8450.23</v>
      </c>
      <c r="H10173" s="10">
        <v>5400.47</v>
      </c>
      <c r="I10173" s="10">
        <v>3049.7599999999993</v>
      </c>
      <c r="J10173" s="10">
        <v>6.97</v>
      </c>
      <c r="K10173" s="10">
        <v>0</v>
      </c>
      <c r="L10173" s="10">
        <v>6.97</v>
      </c>
      <c r="M10173" s="10">
        <v>4.4539999999999997</v>
      </c>
      <c r="N10173" s="10">
        <v>2.516</v>
      </c>
    </row>
    <row r="10174" spans="1:14" x14ac:dyDescent="0.25">
      <c r="A10174" s="9" t="s">
        <v>1122</v>
      </c>
      <c r="B10174" s="9" t="s">
        <v>35</v>
      </c>
      <c r="C10174" s="9" t="s">
        <v>33</v>
      </c>
      <c r="D10174" s="9" t="s">
        <v>27</v>
      </c>
      <c r="E10174" s="10">
        <v>9142.6200000000008</v>
      </c>
      <c r="F10174" s="10">
        <v>0</v>
      </c>
      <c r="G10174" s="10">
        <v>9142.6200000000008</v>
      </c>
      <c r="H10174" s="10">
        <v>5842.83</v>
      </c>
      <c r="I10174" s="10">
        <v>3299.7900000000009</v>
      </c>
      <c r="J10174" s="10">
        <v>146.37</v>
      </c>
      <c r="K10174" s="10">
        <v>0</v>
      </c>
      <c r="L10174" s="10">
        <v>146.37</v>
      </c>
      <c r="M10174" s="10">
        <v>93.542000000000002</v>
      </c>
      <c r="N10174" s="10">
        <v>52.828000000000003</v>
      </c>
    </row>
    <row r="10175" spans="1:14" x14ac:dyDescent="0.25">
      <c r="A10175" s="9" t="s">
        <v>1122</v>
      </c>
      <c r="B10175" s="9" t="s">
        <v>36</v>
      </c>
      <c r="C10175" s="9" t="s">
        <v>29</v>
      </c>
      <c r="D10175" s="9" t="s">
        <v>27</v>
      </c>
      <c r="E10175" s="10">
        <v>9952.2000000000007</v>
      </c>
      <c r="F10175" s="10">
        <v>0</v>
      </c>
      <c r="G10175" s="10">
        <v>9952.2000000000007</v>
      </c>
      <c r="H10175" s="10">
        <v>9653</v>
      </c>
      <c r="I10175" s="10">
        <v>299.20000000000073</v>
      </c>
      <c r="J10175" s="10">
        <v>0</v>
      </c>
      <c r="K10175" s="10">
        <v>0</v>
      </c>
      <c r="L10175" s="10">
        <v>0</v>
      </c>
      <c r="M10175" s="10">
        <v>0</v>
      </c>
      <c r="N10175" s="10">
        <v>0</v>
      </c>
    </row>
    <row r="10176" spans="1:14" x14ac:dyDescent="0.25">
      <c r="A10176" s="9" t="s">
        <v>1122</v>
      </c>
      <c r="B10176" s="9" t="s">
        <v>37</v>
      </c>
      <c r="C10176" s="9" t="s">
        <v>29</v>
      </c>
      <c r="D10176" s="9" t="s">
        <v>27</v>
      </c>
      <c r="E10176" s="10">
        <v>23014.53</v>
      </c>
      <c r="F10176" s="10">
        <v>0</v>
      </c>
      <c r="G10176" s="10">
        <v>23014.53</v>
      </c>
      <c r="H10176" s="10">
        <v>22322.63</v>
      </c>
      <c r="I10176" s="10">
        <v>691.89999999999782</v>
      </c>
      <c r="J10176" s="10">
        <v>0</v>
      </c>
      <c r="K10176" s="10">
        <v>0</v>
      </c>
      <c r="L10176" s="10">
        <v>0</v>
      </c>
      <c r="M10176" s="10">
        <v>0</v>
      </c>
      <c r="N10176" s="10">
        <v>0</v>
      </c>
    </row>
    <row r="10177" spans="1:14" x14ac:dyDescent="0.25">
      <c r="A10177" s="9" t="s">
        <v>1122</v>
      </c>
      <c r="B10177" s="9" t="s">
        <v>79</v>
      </c>
      <c r="C10177" s="9" t="s">
        <v>39</v>
      </c>
      <c r="D10177" s="9" t="s">
        <v>40</v>
      </c>
      <c r="E10177" s="10">
        <v>-503826.16</v>
      </c>
      <c r="F10177" s="10">
        <v>0</v>
      </c>
      <c r="G10177" s="10">
        <v>-503826.16</v>
      </c>
      <c r="H10177" s="10">
        <v>-503826.17</v>
      </c>
      <c r="I10177" s="10">
        <v>1.0000000009313226E-2</v>
      </c>
      <c r="J10177" s="10">
        <v>-2895.3330000000001</v>
      </c>
      <c r="K10177" s="10">
        <v>0</v>
      </c>
      <c r="L10177" s="10">
        <v>-2895.3330000000001</v>
      </c>
      <c r="M10177" s="10">
        <v>-2895.3330000000001</v>
      </c>
      <c r="N10177" s="10">
        <v>0</v>
      </c>
    </row>
    <row r="10178" spans="1:14" x14ac:dyDescent="0.25">
      <c r="A10178" s="9" t="s">
        <v>1122</v>
      </c>
      <c r="B10178" s="9" t="s">
        <v>92</v>
      </c>
      <c r="C10178" s="9" t="s">
        <v>42</v>
      </c>
      <c r="D10178" s="9" t="s">
        <v>43</v>
      </c>
      <c r="E10178" s="10">
        <v>21.28</v>
      </c>
      <c r="F10178" s="10">
        <v>0</v>
      </c>
      <c r="G10178" s="10">
        <v>21.28</v>
      </c>
      <c r="H10178" s="10">
        <v>0</v>
      </c>
      <c r="I10178" s="10">
        <v>21.28</v>
      </c>
      <c r="J10178" s="10">
        <v>250</v>
      </c>
      <c r="K10178" s="10">
        <v>0</v>
      </c>
      <c r="L10178" s="10">
        <v>250</v>
      </c>
      <c r="M10178" s="10">
        <v>0</v>
      </c>
      <c r="N10178" s="10">
        <v>250</v>
      </c>
    </row>
    <row r="10179" spans="1:14" x14ac:dyDescent="0.25">
      <c r="A10179" s="9" t="s">
        <v>1122</v>
      </c>
      <c r="B10179" s="9" t="s">
        <v>80</v>
      </c>
      <c r="C10179" s="9" t="s">
        <v>42</v>
      </c>
      <c r="D10179" s="9" t="s">
        <v>43</v>
      </c>
      <c r="E10179" s="10">
        <v>3025.98</v>
      </c>
      <c r="F10179" s="10">
        <v>2985.0845771144277</v>
      </c>
      <c r="G10179" s="10">
        <v>40.895422885572316</v>
      </c>
      <c r="H10179" s="10">
        <v>3000.01</v>
      </c>
      <c r="I10179" s="10">
        <v>25.9699999999998</v>
      </c>
      <c r="J10179" s="10">
        <v>2935</v>
      </c>
      <c r="K10179" s="10">
        <v>2895.3333333333335</v>
      </c>
      <c r="L10179" s="10">
        <v>39.666666666666515</v>
      </c>
      <c r="M10179" s="10">
        <v>2909.81</v>
      </c>
      <c r="N10179" s="10">
        <v>25.190000000000055</v>
      </c>
    </row>
    <row r="10180" spans="1:14" x14ac:dyDescent="0.25">
      <c r="A10180" s="9" t="s">
        <v>1122</v>
      </c>
      <c r="B10180" s="9" t="s">
        <v>81</v>
      </c>
      <c r="C10180" s="9" t="s">
        <v>42</v>
      </c>
      <c r="D10180" s="9" t="s">
        <v>43</v>
      </c>
      <c r="E10180" s="10">
        <v>3640.84</v>
      </c>
      <c r="F10180" s="10">
        <v>3583.497536945813</v>
      </c>
      <c r="G10180" s="10">
        <v>57.342463054187192</v>
      </c>
      <c r="H10180" s="10">
        <v>3637.25</v>
      </c>
      <c r="I10180" s="10">
        <v>3.5900000000001455</v>
      </c>
      <c r="J10180" s="10">
        <v>35300</v>
      </c>
      <c r="K10180" s="10">
        <v>34743.996059113299</v>
      </c>
      <c r="L10180" s="10">
        <v>556.00394088670146</v>
      </c>
      <c r="M10180" s="10">
        <v>35265.156000000003</v>
      </c>
      <c r="N10180" s="10">
        <v>34.843999999997322</v>
      </c>
    </row>
    <row r="10181" spans="1:14" x14ac:dyDescent="0.25">
      <c r="A10181" s="9" t="s">
        <v>1122</v>
      </c>
      <c r="B10181" s="9" t="s">
        <v>82</v>
      </c>
      <c r="C10181" s="9" t="s">
        <v>42</v>
      </c>
      <c r="D10181" s="9" t="s">
        <v>43</v>
      </c>
      <c r="E10181" s="10">
        <v>5848.36</v>
      </c>
      <c r="F10181" s="10">
        <v>5789.0443349753696</v>
      </c>
      <c r="G10181" s="10">
        <v>59.315665024630107</v>
      </c>
      <c r="H10181" s="10">
        <v>5875.88</v>
      </c>
      <c r="I10181" s="10">
        <v>-27.520000000000437</v>
      </c>
      <c r="J10181" s="10">
        <v>35100</v>
      </c>
      <c r="K10181" s="10">
        <v>34743.996059113299</v>
      </c>
      <c r="L10181" s="10">
        <v>356.00394088670146</v>
      </c>
      <c r="M10181" s="10">
        <v>35265.156000000003</v>
      </c>
      <c r="N10181" s="10">
        <v>-165.15600000000268</v>
      </c>
    </row>
    <row r="10182" spans="1:14" x14ac:dyDescent="0.25">
      <c r="A10182" s="9" t="s">
        <v>1122</v>
      </c>
      <c r="B10182" s="9" t="s">
        <v>83</v>
      </c>
      <c r="C10182" s="9" t="s">
        <v>42</v>
      </c>
      <c r="D10182" s="9" t="s">
        <v>43</v>
      </c>
      <c r="E10182" s="10">
        <v>10653.26</v>
      </c>
      <c r="F10182" s="10">
        <v>10500.334975369458</v>
      </c>
      <c r="G10182" s="10">
        <v>152.92502463054188</v>
      </c>
      <c r="H10182" s="10">
        <v>10657.84</v>
      </c>
      <c r="I10182" s="10">
        <v>-4.5799999999999272</v>
      </c>
      <c r="J10182" s="10">
        <v>35250</v>
      </c>
      <c r="K10182" s="10">
        <v>34743.996059113299</v>
      </c>
      <c r="L10182" s="10">
        <v>506.00394088670146</v>
      </c>
      <c r="M10182" s="10">
        <v>35265.156000000003</v>
      </c>
      <c r="N10182" s="10">
        <v>-15.156000000002678</v>
      </c>
    </row>
    <row r="10183" spans="1:14" x14ac:dyDescent="0.25">
      <c r="A10183" s="9" t="s">
        <v>1122</v>
      </c>
      <c r="B10183" s="9" t="s">
        <v>84</v>
      </c>
      <c r="C10183" s="9" t="s">
        <v>42</v>
      </c>
      <c r="D10183" s="9" t="s">
        <v>43</v>
      </c>
      <c r="E10183" s="10">
        <v>14262.18</v>
      </c>
      <c r="F10183" s="10">
        <v>14117.529411764706</v>
      </c>
      <c r="G10183" s="10">
        <v>144.65058823529398</v>
      </c>
      <c r="H10183" s="10">
        <v>14399.88</v>
      </c>
      <c r="I10183" s="10">
        <v>-137.69999999999891</v>
      </c>
      <c r="J10183" s="10">
        <v>35100</v>
      </c>
      <c r="K10183" s="10">
        <v>34743.996078431366</v>
      </c>
      <c r="L10183" s="10">
        <v>356.00392156863381</v>
      </c>
      <c r="M10183" s="10">
        <v>35438.875999999997</v>
      </c>
      <c r="N10183" s="10">
        <v>-338.87599999999657</v>
      </c>
    </row>
    <row r="10184" spans="1:14" x14ac:dyDescent="0.25">
      <c r="A10184" s="9" t="s">
        <v>1122</v>
      </c>
      <c r="B10184" s="9" t="s">
        <v>85</v>
      </c>
      <c r="C10184" s="9" t="s">
        <v>42</v>
      </c>
      <c r="D10184" s="9" t="s">
        <v>43</v>
      </c>
      <c r="E10184" s="10">
        <v>22664.36</v>
      </c>
      <c r="F10184" s="10">
        <v>22380.926108374384</v>
      </c>
      <c r="G10184" s="10">
        <v>283.43389162561652</v>
      </c>
      <c r="H10184" s="10">
        <v>22716.639999999999</v>
      </c>
      <c r="I10184" s="10">
        <v>-52.279999999998836</v>
      </c>
      <c r="J10184" s="10">
        <v>2932</v>
      </c>
      <c r="K10184" s="10">
        <v>2895.3330049261081</v>
      </c>
      <c r="L10184" s="10">
        <v>36.66699507389194</v>
      </c>
      <c r="M10184" s="10">
        <v>2938.7629999999999</v>
      </c>
      <c r="N10184" s="10">
        <v>-6.76299999999992</v>
      </c>
    </row>
    <row r="10185" spans="1:14" x14ac:dyDescent="0.25">
      <c r="A10185" s="9" t="s">
        <v>1122</v>
      </c>
      <c r="B10185" s="9" t="s">
        <v>86</v>
      </c>
      <c r="C10185" s="9" t="s">
        <v>42</v>
      </c>
      <c r="D10185" s="9" t="s">
        <v>43</v>
      </c>
      <c r="E10185" s="10">
        <v>28507.94</v>
      </c>
      <c r="F10185" s="10">
        <v>28291.339901477833</v>
      </c>
      <c r="G10185" s="10">
        <v>216.60009852216535</v>
      </c>
      <c r="H10185" s="10">
        <v>28715.71</v>
      </c>
      <c r="I10185" s="10">
        <v>-207.77000000000044</v>
      </c>
      <c r="J10185" s="10">
        <v>35010</v>
      </c>
      <c r="K10185" s="10">
        <v>34743.996059113299</v>
      </c>
      <c r="L10185" s="10">
        <v>266.00394088670146</v>
      </c>
      <c r="M10185" s="10">
        <v>35265.156000000003</v>
      </c>
      <c r="N10185" s="10">
        <v>-255.15600000000268</v>
      </c>
    </row>
    <row r="10186" spans="1:14" x14ac:dyDescent="0.25">
      <c r="A10186" s="9" t="s">
        <v>1122</v>
      </c>
      <c r="B10186" s="9" t="s">
        <v>87</v>
      </c>
      <c r="C10186" s="9" t="s">
        <v>42</v>
      </c>
      <c r="D10186" s="9" t="s">
        <v>43</v>
      </c>
      <c r="E10186" s="10">
        <v>46550</v>
      </c>
      <c r="F10186" s="10">
        <v>46209.512437810947</v>
      </c>
      <c r="G10186" s="10">
        <v>340.48756218905328</v>
      </c>
      <c r="H10186" s="10">
        <v>46440.56</v>
      </c>
      <c r="I10186" s="10">
        <v>109.44000000000233</v>
      </c>
      <c r="J10186" s="10">
        <v>35000</v>
      </c>
      <c r="K10186" s="10">
        <v>34743.9960199005</v>
      </c>
      <c r="L10186" s="10">
        <v>256.00398009950004</v>
      </c>
      <c r="M10186" s="10">
        <v>34917.716</v>
      </c>
      <c r="N10186" s="10">
        <v>82.283999999999651</v>
      </c>
    </row>
    <row r="10187" spans="1:14" x14ac:dyDescent="0.25">
      <c r="A10187" s="9" t="s">
        <v>1122</v>
      </c>
      <c r="B10187" s="9" t="s">
        <v>88</v>
      </c>
      <c r="C10187" s="9" t="s">
        <v>42</v>
      </c>
      <c r="D10187" s="9" t="s">
        <v>43</v>
      </c>
      <c r="E10187" s="10">
        <v>183947.53</v>
      </c>
      <c r="F10187" s="10">
        <v>184510.42574257427</v>
      </c>
      <c r="G10187" s="10">
        <v>-562.89574257427012</v>
      </c>
      <c r="H10187" s="10">
        <v>186355.53</v>
      </c>
      <c r="I10187" s="10">
        <v>-2408</v>
      </c>
      <c r="J10187" s="10">
        <v>34638</v>
      </c>
      <c r="K10187" s="10">
        <v>34743.996039603961</v>
      </c>
      <c r="L10187" s="10">
        <v>-105.99603960396053</v>
      </c>
      <c r="M10187" s="10">
        <v>35091.436000000002</v>
      </c>
      <c r="N10187" s="10">
        <v>-453.43600000000151</v>
      </c>
    </row>
    <row r="10188" spans="1:14" x14ac:dyDescent="0.25">
      <c r="A10188" s="9" t="s">
        <v>1122</v>
      </c>
      <c r="B10188" s="9" t="s">
        <v>89</v>
      </c>
      <c r="C10188" s="9" t="s">
        <v>42</v>
      </c>
      <c r="D10188" s="9" t="s">
        <v>53</v>
      </c>
      <c r="E10188" s="10">
        <v>138655.79999999999</v>
      </c>
      <c r="F10188" s="10">
        <v>133818.18905472636</v>
      </c>
      <c r="G10188" s="10">
        <v>4837.6109452736273</v>
      </c>
      <c r="H10188" s="10">
        <v>134487.28</v>
      </c>
      <c r="I10188" s="10">
        <v>4168.5199999999895</v>
      </c>
      <c r="J10188" s="10">
        <v>27000</v>
      </c>
      <c r="K10188" s="10">
        <v>26057.997014925375</v>
      </c>
      <c r="L10188" s="10">
        <v>942.00298507462503</v>
      </c>
      <c r="M10188" s="10">
        <v>26188.287</v>
      </c>
      <c r="N10188" s="10">
        <v>811.71299999999974</v>
      </c>
    </row>
    <row r="10189" spans="1:14" x14ac:dyDescent="0.25">
      <c r="A10189" s="9" t="s">
        <v>1122</v>
      </c>
      <c r="B10189" s="9" t="s">
        <v>54</v>
      </c>
      <c r="C10189" s="9" t="s">
        <v>42</v>
      </c>
      <c r="D10189" s="9" t="s">
        <v>55</v>
      </c>
      <c r="E10189" s="10">
        <v>1754.23</v>
      </c>
      <c r="F10189" s="10">
        <v>1719.8333333333333</v>
      </c>
      <c r="G10189" s="10">
        <v>34.396666666666761</v>
      </c>
      <c r="H10189" s="10">
        <v>1754.23</v>
      </c>
      <c r="I10189" s="10">
        <v>0</v>
      </c>
      <c r="J10189" s="10">
        <v>318.95</v>
      </c>
      <c r="K10189" s="10">
        <v>312.69607843137254</v>
      </c>
      <c r="L10189" s="10">
        <v>6.2539215686274474</v>
      </c>
      <c r="M10189" s="10">
        <v>318.95</v>
      </c>
      <c r="N10189" s="10">
        <v>0</v>
      </c>
    </row>
    <row r="10190" spans="1:14" x14ac:dyDescent="0.25">
      <c r="A10190" s="9" t="s">
        <v>1123</v>
      </c>
      <c r="B10190" s="9" t="s">
        <v>25</v>
      </c>
      <c r="C10190" s="9" t="s">
        <v>26</v>
      </c>
      <c r="D10190" s="9" t="s">
        <v>27</v>
      </c>
      <c r="E10190" s="10">
        <v>76891.56</v>
      </c>
      <c r="F10190" s="10">
        <v>0</v>
      </c>
      <c r="G10190" s="10">
        <v>76891.56</v>
      </c>
      <c r="H10190" s="10">
        <v>0</v>
      </c>
      <c r="I10190" s="10">
        <v>76891.56</v>
      </c>
      <c r="J10190" s="10">
        <v>0</v>
      </c>
      <c r="K10190" s="10">
        <v>0</v>
      </c>
      <c r="L10190" s="10">
        <v>0</v>
      </c>
      <c r="M10190" s="10">
        <v>0</v>
      </c>
      <c r="N10190" s="10">
        <v>0</v>
      </c>
    </row>
    <row r="10191" spans="1:14" x14ac:dyDescent="0.25">
      <c r="A10191" s="9" t="s">
        <v>1123</v>
      </c>
      <c r="B10191" s="9" t="s">
        <v>28</v>
      </c>
      <c r="C10191" s="9" t="s">
        <v>29</v>
      </c>
      <c r="D10191" s="9" t="s">
        <v>27</v>
      </c>
      <c r="E10191" s="10">
        <v>29.21</v>
      </c>
      <c r="F10191" s="10">
        <v>0</v>
      </c>
      <c r="G10191" s="10">
        <v>29.21</v>
      </c>
      <c r="H10191" s="10">
        <v>29.13</v>
      </c>
      <c r="I10191" s="10">
        <v>8.0000000000001847E-2</v>
      </c>
      <c r="J10191" s="10">
        <v>0</v>
      </c>
      <c r="K10191" s="10">
        <v>0</v>
      </c>
      <c r="L10191" s="10">
        <v>0</v>
      </c>
      <c r="M10191" s="10">
        <v>0</v>
      </c>
      <c r="N10191" s="10">
        <v>0</v>
      </c>
    </row>
    <row r="10192" spans="1:14" x14ac:dyDescent="0.25">
      <c r="A10192" s="9" t="s">
        <v>1123</v>
      </c>
      <c r="B10192" s="9" t="s">
        <v>30</v>
      </c>
      <c r="C10192" s="9" t="s">
        <v>29</v>
      </c>
      <c r="D10192" s="9" t="s">
        <v>27</v>
      </c>
      <c r="E10192" s="10">
        <v>681.59</v>
      </c>
      <c r="F10192" s="10">
        <v>0</v>
      </c>
      <c r="G10192" s="10">
        <v>681.59</v>
      </c>
      <c r="H10192" s="10">
        <v>679.79</v>
      </c>
      <c r="I10192" s="10">
        <v>1.8000000000000682</v>
      </c>
      <c r="J10192" s="10">
        <v>0</v>
      </c>
      <c r="K10192" s="10">
        <v>0</v>
      </c>
      <c r="L10192" s="10">
        <v>0</v>
      </c>
      <c r="M10192" s="10">
        <v>0</v>
      </c>
      <c r="N10192" s="10">
        <v>0</v>
      </c>
    </row>
    <row r="10193" spans="1:14" x14ac:dyDescent="0.25">
      <c r="A10193" s="9" t="s">
        <v>1123</v>
      </c>
      <c r="B10193" s="9" t="s">
        <v>31</v>
      </c>
      <c r="C10193" s="9" t="s">
        <v>29</v>
      </c>
      <c r="D10193" s="9" t="s">
        <v>27</v>
      </c>
      <c r="E10193" s="10">
        <v>4576.3900000000003</v>
      </c>
      <c r="F10193" s="10">
        <v>0</v>
      </c>
      <c r="G10193" s="10">
        <v>4576.3900000000003</v>
      </c>
      <c r="H10193" s="10">
        <v>4564.29</v>
      </c>
      <c r="I10193" s="10">
        <v>12.100000000000364</v>
      </c>
      <c r="J10193" s="10">
        <v>0</v>
      </c>
      <c r="K10193" s="10">
        <v>0</v>
      </c>
      <c r="L10193" s="10">
        <v>0</v>
      </c>
      <c r="M10193" s="10">
        <v>0</v>
      </c>
      <c r="N10193" s="10">
        <v>0</v>
      </c>
    </row>
    <row r="10194" spans="1:14" x14ac:dyDescent="0.25">
      <c r="A10194" s="9" t="s">
        <v>1123</v>
      </c>
      <c r="B10194" s="9" t="s">
        <v>32</v>
      </c>
      <c r="C10194" s="9" t="s">
        <v>33</v>
      </c>
      <c r="D10194" s="9" t="s">
        <v>27</v>
      </c>
      <c r="E10194" s="10">
        <v>7081.92</v>
      </c>
      <c r="F10194" s="10">
        <v>0</v>
      </c>
      <c r="G10194" s="10">
        <v>7081.92</v>
      </c>
      <c r="H10194" s="10">
        <v>7410.45</v>
      </c>
      <c r="I10194" s="10">
        <v>-328.52999999999975</v>
      </c>
      <c r="J10194" s="10">
        <v>20.079999999999998</v>
      </c>
      <c r="K10194" s="10">
        <v>0</v>
      </c>
      <c r="L10194" s="10">
        <v>20.079999999999998</v>
      </c>
      <c r="M10194" s="10">
        <v>21.012</v>
      </c>
      <c r="N10194" s="10">
        <v>-0.93200000000000216</v>
      </c>
    </row>
    <row r="10195" spans="1:14" x14ac:dyDescent="0.25">
      <c r="A10195" s="9" t="s">
        <v>1123</v>
      </c>
      <c r="B10195" s="9" t="s">
        <v>34</v>
      </c>
      <c r="C10195" s="9" t="s">
        <v>33</v>
      </c>
      <c r="D10195" s="9" t="s">
        <v>27</v>
      </c>
      <c r="E10195" s="10">
        <v>24344.400000000001</v>
      </c>
      <c r="F10195" s="10">
        <v>0</v>
      </c>
      <c r="G10195" s="10">
        <v>24344.400000000001</v>
      </c>
      <c r="H10195" s="10">
        <v>25473.75</v>
      </c>
      <c r="I10195" s="10">
        <v>-1129.3499999999985</v>
      </c>
      <c r="J10195" s="10">
        <v>20.079999999999998</v>
      </c>
      <c r="K10195" s="10">
        <v>0</v>
      </c>
      <c r="L10195" s="10">
        <v>20.079999999999998</v>
      </c>
      <c r="M10195" s="10">
        <v>21.012</v>
      </c>
      <c r="N10195" s="10">
        <v>-0.93200000000000216</v>
      </c>
    </row>
    <row r="10196" spans="1:14" x14ac:dyDescent="0.25">
      <c r="A10196" s="9" t="s">
        <v>1123</v>
      </c>
      <c r="B10196" s="9" t="s">
        <v>35</v>
      </c>
      <c r="C10196" s="9" t="s">
        <v>33</v>
      </c>
      <c r="D10196" s="9" t="s">
        <v>27</v>
      </c>
      <c r="E10196" s="10">
        <v>26339.14</v>
      </c>
      <c r="F10196" s="10">
        <v>0</v>
      </c>
      <c r="G10196" s="10">
        <v>26339.14</v>
      </c>
      <c r="H10196" s="10">
        <v>27560.27</v>
      </c>
      <c r="I10196" s="10">
        <v>-1221.130000000001</v>
      </c>
      <c r="J10196" s="10">
        <v>421.68</v>
      </c>
      <c r="K10196" s="10">
        <v>0</v>
      </c>
      <c r="L10196" s="10">
        <v>421.68</v>
      </c>
      <c r="M10196" s="10">
        <v>441.23</v>
      </c>
      <c r="N10196" s="10">
        <v>-19.550000000000011</v>
      </c>
    </row>
    <row r="10197" spans="1:14" x14ac:dyDescent="0.25">
      <c r="A10197" s="9" t="s">
        <v>1123</v>
      </c>
      <c r="B10197" s="9" t="s">
        <v>36</v>
      </c>
      <c r="C10197" s="9" t="s">
        <v>29</v>
      </c>
      <c r="D10197" s="9" t="s">
        <v>27</v>
      </c>
      <c r="E10197" s="10">
        <v>51272.26</v>
      </c>
      <c r="F10197" s="10">
        <v>0</v>
      </c>
      <c r="G10197" s="10">
        <v>51272.26</v>
      </c>
      <c r="H10197" s="10">
        <v>51136.69</v>
      </c>
      <c r="I10197" s="10">
        <v>135.56999999999971</v>
      </c>
      <c r="J10197" s="10">
        <v>0</v>
      </c>
      <c r="K10197" s="10">
        <v>0</v>
      </c>
      <c r="L10197" s="10">
        <v>0</v>
      </c>
      <c r="M10197" s="10">
        <v>0</v>
      </c>
      <c r="N10197" s="10">
        <v>0</v>
      </c>
    </row>
    <row r="10198" spans="1:14" x14ac:dyDescent="0.25">
      <c r="A10198" s="9" t="s">
        <v>1123</v>
      </c>
      <c r="B10198" s="9" t="s">
        <v>37</v>
      </c>
      <c r="C10198" s="9" t="s">
        <v>29</v>
      </c>
      <c r="D10198" s="9" t="s">
        <v>27</v>
      </c>
      <c r="E10198" s="10">
        <v>118567.45</v>
      </c>
      <c r="F10198" s="10">
        <v>0</v>
      </c>
      <c r="G10198" s="10">
        <v>118567.45</v>
      </c>
      <c r="H10198" s="10">
        <v>118253.95</v>
      </c>
      <c r="I10198" s="10">
        <v>313.5</v>
      </c>
      <c r="J10198" s="10">
        <v>0</v>
      </c>
      <c r="K10198" s="10">
        <v>0</v>
      </c>
      <c r="L10198" s="10">
        <v>0</v>
      </c>
      <c r="M10198" s="10">
        <v>0</v>
      </c>
      <c r="N10198" s="10">
        <v>0</v>
      </c>
    </row>
    <row r="10199" spans="1:14" x14ac:dyDescent="0.25">
      <c r="A10199" s="9" t="s">
        <v>1123</v>
      </c>
      <c r="B10199" s="9" t="s">
        <v>490</v>
      </c>
      <c r="C10199" s="9" t="s">
        <v>39</v>
      </c>
      <c r="D10199" s="9" t="s">
        <v>40</v>
      </c>
      <c r="E10199" s="10">
        <v>-2785066.37</v>
      </c>
      <c r="F10199" s="10">
        <v>0</v>
      </c>
      <c r="G10199" s="10">
        <v>-2785066.37</v>
      </c>
      <c r="H10199" s="10">
        <v>-2785066.14</v>
      </c>
      <c r="I10199" s="10">
        <v>-0.22999999998137355</v>
      </c>
      <c r="J10199" s="10">
        <v>-15338</v>
      </c>
      <c r="K10199" s="10">
        <v>0</v>
      </c>
      <c r="L10199" s="10">
        <v>-15338</v>
      </c>
      <c r="M10199" s="10">
        <v>-15338</v>
      </c>
      <c r="N10199" s="10">
        <v>0</v>
      </c>
    </row>
    <row r="10200" spans="1:14" x14ac:dyDescent="0.25">
      <c r="A10200" s="9" t="s">
        <v>1123</v>
      </c>
      <c r="B10200" s="9" t="s">
        <v>92</v>
      </c>
      <c r="C10200" s="9" t="s">
        <v>42</v>
      </c>
      <c r="D10200" s="9" t="s">
        <v>43</v>
      </c>
      <c r="E10200" s="10">
        <v>1423.8</v>
      </c>
      <c r="F10200" s="10">
        <v>1305.5742574257426</v>
      </c>
      <c r="G10200" s="10">
        <v>118.22574257425731</v>
      </c>
      <c r="H10200" s="10">
        <v>1318.63</v>
      </c>
      <c r="I10200" s="10">
        <v>105.16999999999985</v>
      </c>
      <c r="J10200" s="10">
        <v>16727</v>
      </c>
      <c r="K10200" s="10">
        <v>15338</v>
      </c>
      <c r="L10200" s="10">
        <v>1389</v>
      </c>
      <c r="M10200" s="10">
        <v>15491.38</v>
      </c>
      <c r="N10200" s="10">
        <v>1235.6200000000008</v>
      </c>
    </row>
    <row r="10201" spans="1:14" x14ac:dyDescent="0.25">
      <c r="A10201" s="9" t="s">
        <v>1123</v>
      </c>
      <c r="B10201" s="9" t="s">
        <v>482</v>
      </c>
      <c r="C10201" s="9" t="s">
        <v>42</v>
      </c>
      <c r="D10201" s="9" t="s">
        <v>43</v>
      </c>
      <c r="E10201" s="10">
        <v>9616.2999999999993</v>
      </c>
      <c r="F10201" s="10">
        <v>9567.231527093596</v>
      </c>
      <c r="G10201" s="10">
        <v>49.068472906403258</v>
      </c>
      <c r="H10201" s="10">
        <v>9710.74</v>
      </c>
      <c r="I10201" s="10">
        <v>-94.440000000000509</v>
      </c>
      <c r="J10201" s="10">
        <v>185000</v>
      </c>
      <c r="K10201" s="10">
        <v>184056</v>
      </c>
      <c r="L10201" s="10">
        <v>944</v>
      </c>
      <c r="M10201" s="10">
        <v>186816.84</v>
      </c>
      <c r="N10201" s="10">
        <v>-1816.8399999999965</v>
      </c>
    </row>
    <row r="10202" spans="1:14" x14ac:dyDescent="0.25">
      <c r="A10202" s="9" t="s">
        <v>1123</v>
      </c>
      <c r="B10202" s="9" t="s">
        <v>44</v>
      </c>
      <c r="C10202" s="9" t="s">
        <v>42</v>
      </c>
      <c r="D10202" s="9" t="s">
        <v>43</v>
      </c>
      <c r="E10202" s="10">
        <v>15209.86</v>
      </c>
      <c r="F10202" s="10">
        <v>15199.960199004976</v>
      </c>
      <c r="G10202" s="10">
        <v>9.8998009950246342</v>
      </c>
      <c r="H10202" s="10">
        <v>15275.96</v>
      </c>
      <c r="I10202" s="10">
        <v>-66.099999999998545</v>
      </c>
      <c r="J10202" s="10">
        <v>15348</v>
      </c>
      <c r="K10202" s="10">
        <v>15338</v>
      </c>
      <c r="L10202" s="10">
        <v>10</v>
      </c>
      <c r="M10202" s="10">
        <v>15414.69</v>
      </c>
      <c r="N10202" s="10">
        <v>-66.690000000000509</v>
      </c>
    </row>
    <row r="10203" spans="1:14" x14ac:dyDescent="0.25">
      <c r="A10203" s="9" t="s">
        <v>1123</v>
      </c>
      <c r="B10203" s="9" t="s">
        <v>99</v>
      </c>
      <c r="C10203" s="9" t="s">
        <v>42</v>
      </c>
      <c r="D10203" s="9" t="s">
        <v>43</v>
      </c>
      <c r="E10203" s="10">
        <v>41531.120000000003</v>
      </c>
      <c r="F10203" s="10">
        <v>41521.192118226601</v>
      </c>
      <c r="G10203" s="10">
        <v>9.9278817734011682</v>
      </c>
      <c r="H10203" s="10">
        <v>42144.01</v>
      </c>
      <c r="I10203" s="10">
        <v>-612.88999999999942</v>
      </c>
      <c r="J10203" s="10">
        <v>184100</v>
      </c>
      <c r="K10203" s="10">
        <v>184056</v>
      </c>
      <c r="L10203" s="10">
        <v>44</v>
      </c>
      <c r="M10203" s="10">
        <v>186816.84</v>
      </c>
      <c r="N10203" s="10">
        <v>-2716.8399999999965</v>
      </c>
    </row>
    <row r="10204" spans="1:14" x14ac:dyDescent="0.25">
      <c r="A10204" s="9" t="s">
        <v>1123</v>
      </c>
      <c r="B10204" s="9" t="s">
        <v>100</v>
      </c>
      <c r="C10204" s="9" t="s">
        <v>42</v>
      </c>
      <c r="D10204" s="9" t="s">
        <v>43</v>
      </c>
      <c r="E10204" s="10">
        <v>53481.01</v>
      </c>
      <c r="F10204" s="10">
        <v>53352.315270935964</v>
      </c>
      <c r="G10204" s="10">
        <v>128.69472906403826</v>
      </c>
      <c r="H10204" s="10">
        <v>54152.6</v>
      </c>
      <c r="I10204" s="10">
        <v>-671.58999999999651</v>
      </c>
      <c r="J10204" s="10">
        <v>184500</v>
      </c>
      <c r="K10204" s="10">
        <v>184056</v>
      </c>
      <c r="L10204" s="10">
        <v>444</v>
      </c>
      <c r="M10204" s="10">
        <v>186816.84</v>
      </c>
      <c r="N10204" s="10">
        <v>-2316.8399999999965</v>
      </c>
    </row>
    <row r="10205" spans="1:14" x14ac:dyDescent="0.25">
      <c r="A10205" s="9" t="s">
        <v>1123</v>
      </c>
      <c r="B10205" s="9" t="s">
        <v>47</v>
      </c>
      <c r="C10205" s="9" t="s">
        <v>42</v>
      </c>
      <c r="D10205" s="9" t="s">
        <v>43</v>
      </c>
      <c r="E10205" s="10">
        <v>86693.63</v>
      </c>
      <c r="F10205" s="10">
        <v>86541.294117647063</v>
      </c>
      <c r="G10205" s="10">
        <v>152.33588235294155</v>
      </c>
      <c r="H10205" s="10">
        <v>88272.12</v>
      </c>
      <c r="I10205" s="10">
        <v>-1578.4899999999907</v>
      </c>
      <c r="J10205" s="10">
        <v>184380</v>
      </c>
      <c r="K10205" s="10">
        <v>184056</v>
      </c>
      <c r="L10205" s="10">
        <v>324</v>
      </c>
      <c r="M10205" s="10">
        <v>187737.12</v>
      </c>
      <c r="N10205" s="10">
        <v>-3357.1199999999953</v>
      </c>
    </row>
    <row r="10206" spans="1:14" x14ac:dyDescent="0.25">
      <c r="A10206" s="9" t="s">
        <v>1123</v>
      </c>
      <c r="B10206" s="9" t="s">
        <v>101</v>
      </c>
      <c r="C10206" s="9" t="s">
        <v>42</v>
      </c>
      <c r="D10206" s="9" t="s">
        <v>43</v>
      </c>
      <c r="E10206" s="10">
        <v>156153.34</v>
      </c>
      <c r="F10206" s="10">
        <v>149017.62561576357</v>
      </c>
      <c r="G10206" s="10">
        <v>7135.7143842364312</v>
      </c>
      <c r="H10206" s="10">
        <v>151252.89000000001</v>
      </c>
      <c r="I10206" s="10">
        <v>4900.4499999999825</v>
      </c>
      <c r="J10206" s="10">
        <v>192870</v>
      </c>
      <c r="K10206" s="10">
        <v>184056</v>
      </c>
      <c r="L10206" s="10">
        <v>8814</v>
      </c>
      <c r="M10206" s="10">
        <v>186816.84</v>
      </c>
      <c r="N10206" s="10">
        <v>6053.1600000000035</v>
      </c>
    </row>
    <row r="10207" spans="1:14" x14ac:dyDescent="0.25">
      <c r="A10207" s="9" t="s">
        <v>1123</v>
      </c>
      <c r="B10207" s="9" t="s">
        <v>109</v>
      </c>
      <c r="C10207" s="9" t="s">
        <v>42</v>
      </c>
      <c r="D10207" s="9" t="s">
        <v>43</v>
      </c>
      <c r="E10207" s="10">
        <v>183552</v>
      </c>
      <c r="F10207" s="10">
        <v>183289.10344827586</v>
      </c>
      <c r="G10207" s="10">
        <v>262.89655172414496</v>
      </c>
      <c r="H10207" s="10">
        <v>186038.44</v>
      </c>
      <c r="I10207" s="10">
        <v>-2486.4400000000023</v>
      </c>
      <c r="J10207" s="10">
        <v>15360</v>
      </c>
      <c r="K10207" s="10">
        <v>15338</v>
      </c>
      <c r="L10207" s="10">
        <v>22</v>
      </c>
      <c r="M10207" s="10">
        <v>15568.07</v>
      </c>
      <c r="N10207" s="10">
        <v>-208.06999999999971</v>
      </c>
    </row>
    <row r="10208" spans="1:14" x14ac:dyDescent="0.25">
      <c r="A10208" s="9" t="s">
        <v>1123</v>
      </c>
      <c r="B10208" s="9" t="s">
        <v>50</v>
      </c>
      <c r="C10208" s="9" t="s">
        <v>42</v>
      </c>
      <c r="D10208" s="9" t="s">
        <v>43</v>
      </c>
      <c r="E10208" s="10">
        <v>245518</v>
      </c>
      <c r="F10208" s="10">
        <v>244794.4776119403</v>
      </c>
      <c r="G10208" s="10">
        <v>723.5223880597041</v>
      </c>
      <c r="H10208" s="10">
        <v>246018.45</v>
      </c>
      <c r="I10208" s="10">
        <v>-500.45000000001164</v>
      </c>
      <c r="J10208" s="10">
        <v>184600</v>
      </c>
      <c r="K10208" s="10">
        <v>184056</v>
      </c>
      <c r="L10208" s="10">
        <v>544</v>
      </c>
      <c r="M10208" s="10">
        <v>184976.28</v>
      </c>
      <c r="N10208" s="10">
        <v>-376.27999999999884</v>
      </c>
    </row>
    <row r="10209" spans="1:14" x14ac:dyDescent="0.25">
      <c r="A10209" s="9" t="s">
        <v>1123</v>
      </c>
      <c r="B10209" s="9" t="s">
        <v>103</v>
      </c>
      <c r="C10209" s="9" t="s">
        <v>42</v>
      </c>
      <c r="D10209" s="9" t="s">
        <v>43</v>
      </c>
      <c r="E10209" s="10">
        <v>923840.36</v>
      </c>
      <c r="F10209" s="10">
        <v>923118.1386138614</v>
      </c>
      <c r="G10209" s="10">
        <v>722.2213861385826</v>
      </c>
      <c r="H10209" s="10">
        <v>932349.32</v>
      </c>
      <c r="I10209" s="10">
        <v>-8508.9599999999627</v>
      </c>
      <c r="J10209" s="10">
        <v>184200</v>
      </c>
      <c r="K10209" s="10">
        <v>184056</v>
      </c>
      <c r="L10209" s="10">
        <v>144</v>
      </c>
      <c r="M10209" s="10">
        <v>185896.56</v>
      </c>
      <c r="N10209" s="10">
        <v>-1696.5599999999977</v>
      </c>
    </row>
    <row r="10210" spans="1:14" x14ac:dyDescent="0.25">
      <c r="A10210" s="9" t="s">
        <v>1123</v>
      </c>
      <c r="B10210" s="9" t="s">
        <v>104</v>
      </c>
      <c r="C10210" s="9" t="s">
        <v>42</v>
      </c>
      <c r="D10210" s="9" t="s">
        <v>53</v>
      </c>
      <c r="E10210" s="10">
        <v>748970.04</v>
      </c>
      <c r="F10210" s="10">
        <v>810081.25373134331</v>
      </c>
      <c r="G10210" s="10">
        <v>-61111.213731343276</v>
      </c>
      <c r="H10210" s="10">
        <v>814131.66</v>
      </c>
      <c r="I10210" s="10">
        <v>-65161.619999999995</v>
      </c>
      <c r="J10210" s="10">
        <v>139100</v>
      </c>
      <c r="K10210" s="10">
        <v>138042</v>
      </c>
      <c r="L10210" s="10">
        <v>1058</v>
      </c>
      <c r="M10210" s="10">
        <v>138732.21</v>
      </c>
      <c r="N10210" s="10">
        <v>367.79000000000815</v>
      </c>
    </row>
    <row r="10211" spans="1:14" x14ac:dyDescent="0.25">
      <c r="A10211" s="9" t="s">
        <v>1123</v>
      </c>
      <c r="B10211" s="9" t="s">
        <v>54</v>
      </c>
      <c r="C10211" s="9" t="s">
        <v>42</v>
      </c>
      <c r="D10211" s="9" t="s">
        <v>55</v>
      </c>
      <c r="E10211" s="10">
        <v>9292.99</v>
      </c>
      <c r="F10211" s="10">
        <v>9110.7745098039213</v>
      </c>
      <c r="G10211" s="10">
        <v>182.21549019607846</v>
      </c>
      <c r="H10211" s="10">
        <v>9292.99</v>
      </c>
      <c r="I10211" s="10">
        <v>0</v>
      </c>
      <c r="J10211" s="10">
        <v>1689.634</v>
      </c>
      <c r="K10211" s="10">
        <v>1656.5039215686274</v>
      </c>
      <c r="L10211" s="10">
        <v>33.130078431372567</v>
      </c>
      <c r="M10211" s="10">
        <v>1689.634</v>
      </c>
      <c r="N10211" s="10">
        <v>0</v>
      </c>
    </row>
    <row r="10212" spans="1:14" x14ac:dyDescent="0.25">
      <c r="A10212" s="9" t="s">
        <v>1124</v>
      </c>
      <c r="B10212" s="9" t="s">
        <v>25</v>
      </c>
      <c r="C10212" s="9" t="s">
        <v>26</v>
      </c>
      <c r="D10212" s="9" t="s">
        <v>27</v>
      </c>
      <c r="E10212" s="10">
        <v>-2843.06</v>
      </c>
      <c r="F10212" s="10">
        <v>0</v>
      </c>
      <c r="G10212" s="10">
        <v>-2843.06</v>
      </c>
      <c r="H10212" s="10">
        <v>0</v>
      </c>
      <c r="I10212" s="10">
        <v>-2843.06</v>
      </c>
      <c r="J10212" s="10">
        <v>0</v>
      </c>
      <c r="K10212" s="10">
        <v>0</v>
      </c>
      <c r="L10212" s="10">
        <v>0</v>
      </c>
      <c r="M10212" s="10">
        <v>0</v>
      </c>
      <c r="N10212" s="10">
        <v>0</v>
      </c>
    </row>
    <row r="10213" spans="1:14" x14ac:dyDescent="0.25">
      <c r="A10213" s="9" t="s">
        <v>1124</v>
      </c>
      <c r="B10213" s="9" t="s">
        <v>28</v>
      </c>
      <c r="C10213" s="9" t="s">
        <v>29</v>
      </c>
      <c r="D10213" s="9" t="s">
        <v>27</v>
      </c>
      <c r="E10213" s="10">
        <v>6.45</v>
      </c>
      <c r="F10213" s="10">
        <v>0</v>
      </c>
      <c r="G10213" s="10">
        <v>6.45</v>
      </c>
      <c r="H10213" s="10">
        <v>6.25</v>
      </c>
      <c r="I10213" s="10">
        <v>0.20000000000000018</v>
      </c>
      <c r="J10213" s="10">
        <v>0</v>
      </c>
      <c r="K10213" s="10">
        <v>0</v>
      </c>
      <c r="L10213" s="10">
        <v>0</v>
      </c>
      <c r="M10213" s="10">
        <v>0</v>
      </c>
      <c r="N10213" s="10">
        <v>0</v>
      </c>
    </row>
    <row r="10214" spans="1:14" x14ac:dyDescent="0.25">
      <c r="A10214" s="9" t="s">
        <v>1124</v>
      </c>
      <c r="B10214" s="9" t="s">
        <v>31</v>
      </c>
      <c r="C10214" s="9" t="s">
        <v>29</v>
      </c>
      <c r="D10214" s="9" t="s">
        <v>27</v>
      </c>
      <c r="E10214" s="10">
        <v>1011.04</v>
      </c>
      <c r="F10214" s="10">
        <v>0</v>
      </c>
      <c r="G10214" s="10">
        <v>1011.04</v>
      </c>
      <c r="H10214" s="10">
        <v>979.91</v>
      </c>
      <c r="I10214" s="10">
        <v>31.129999999999995</v>
      </c>
      <c r="J10214" s="10">
        <v>0</v>
      </c>
      <c r="K10214" s="10">
        <v>0</v>
      </c>
      <c r="L10214" s="10">
        <v>0</v>
      </c>
      <c r="M10214" s="10">
        <v>0</v>
      </c>
      <c r="N10214" s="10">
        <v>0</v>
      </c>
    </row>
    <row r="10215" spans="1:14" x14ac:dyDescent="0.25">
      <c r="A10215" s="9" t="s">
        <v>1124</v>
      </c>
      <c r="B10215" s="9" t="s">
        <v>32</v>
      </c>
      <c r="C10215" s="9" t="s">
        <v>33</v>
      </c>
      <c r="D10215" s="9" t="s">
        <v>27</v>
      </c>
      <c r="E10215" s="10">
        <v>1262.6099999999999</v>
      </c>
      <c r="F10215" s="10">
        <v>0</v>
      </c>
      <c r="G10215" s="10">
        <v>1262.6099999999999</v>
      </c>
      <c r="H10215" s="10">
        <v>1786.58</v>
      </c>
      <c r="I10215" s="10">
        <v>-523.97</v>
      </c>
      <c r="J10215" s="10">
        <v>3.58</v>
      </c>
      <c r="K10215" s="10">
        <v>0</v>
      </c>
      <c r="L10215" s="10">
        <v>3.58</v>
      </c>
      <c r="M10215" s="10">
        <v>5.0659999999999998</v>
      </c>
      <c r="N10215" s="10">
        <v>-1.4859999999999998</v>
      </c>
    </row>
    <row r="10216" spans="1:14" x14ac:dyDescent="0.25">
      <c r="A10216" s="9" t="s">
        <v>1124</v>
      </c>
      <c r="B10216" s="9" t="s">
        <v>34</v>
      </c>
      <c r="C10216" s="9" t="s">
        <v>33</v>
      </c>
      <c r="D10216" s="9" t="s">
        <v>27</v>
      </c>
      <c r="E10216" s="10">
        <v>4340.29</v>
      </c>
      <c r="F10216" s="10">
        <v>0</v>
      </c>
      <c r="G10216" s="10">
        <v>4340.29</v>
      </c>
      <c r="H10216" s="10">
        <v>6141.43</v>
      </c>
      <c r="I10216" s="10">
        <v>-1801.1400000000003</v>
      </c>
      <c r="J10216" s="10">
        <v>3.58</v>
      </c>
      <c r="K10216" s="10">
        <v>0</v>
      </c>
      <c r="L10216" s="10">
        <v>3.58</v>
      </c>
      <c r="M10216" s="10">
        <v>5.0659999999999998</v>
      </c>
      <c r="N10216" s="10">
        <v>-1.4859999999999998</v>
      </c>
    </row>
    <row r="10217" spans="1:14" x14ac:dyDescent="0.25">
      <c r="A10217" s="9" t="s">
        <v>1124</v>
      </c>
      <c r="B10217" s="9" t="s">
        <v>35</v>
      </c>
      <c r="C10217" s="9" t="s">
        <v>33</v>
      </c>
      <c r="D10217" s="9" t="s">
        <v>27</v>
      </c>
      <c r="E10217" s="10">
        <v>4695.92</v>
      </c>
      <c r="F10217" s="10">
        <v>0</v>
      </c>
      <c r="G10217" s="10">
        <v>4695.92</v>
      </c>
      <c r="H10217" s="10">
        <v>6644.49</v>
      </c>
      <c r="I10217" s="10">
        <v>-1948.5699999999997</v>
      </c>
      <c r="J10217" s="10">
        <v>75.180000000000007</v>
      </c>
      <c r="K10217" s="10">
        <v>0</v>
      </c>
      <c r="L10217" s="10">
        <v>75.180000000000007</v>
      </c>
      <c r="M10217" s="10">
        <v>106.376</v>
      </c>
      <c r="N10217" s="10">
        <v>-31.195999999999998</v>
      </c>
    </row>
    <row r="10218" spans="1:14" x14ac:dyDescent="0.25">
      <c r="A10218" s="9" t="s">
        <v>1124</v>
      </c>
      <c r="B10218" s="9" t="s">
        <v>37</v>
      </c>
      <c r="C10218" s="9" t="s">
        <v>29</v>
      </c>
      <c r="D10218" s="9" t="s">
        <v>27</v>
      </c>
      <c r="E10218" s="10">
        <v>26191.73</v>
      </c>
      <c r="F10218" s="10">
        <v>0</v>
      </c>
      <c r="G10218" s="10">
        <v>26191.73</v>
      </c>
      <c r="H10218" s="10">
        <v>25385.360000000001</v>
      </c>
      <c r="I10218" s="10">
        <v>806.36999999999898</v>
      </c>
      <c r="J10218" s="10">
        <v>0</v>
      </c>
      <c r="K10218" s="10">
        <v>0</v>
      </c>
      <c r="L10218" s="10">
        <v>0</v>
      </c>
      <c r="M10218" s="10">
        <v>0</v>
      </c>
      <c r="N10218" s="10">
        <v>0</v>
      </c>
    </row>
    <row r="10219" spans="1:14" x14ac:dyDescent="0.25">
      <c r="A10219" s="9" t="s">
        <v>1124</v>
      </c>
      <c r="B10219" s="9" t="s">
        <v>335</v>
      </c>
      <c r="C10219" s="9" t="s">
        <v>39</v>
      </c>
      <c r="D10219" s="9" t="s">
        <v>40</v>
      </c>
      <c r="E10219" s="10">
        <v>-557947.93999999994</v>
      </c>
      <c r="F10219" s="10">
        <v>0</v>
      </c>
      <c r="G10219" s="10">
        <v>-557947.93999999994</v>
      </c>
      <c r="H10219" s="10">
        <v>-557947.85</v>
      </c>
      <c r="I10219" s="10">
        <v>-8.999999996740371E-2</v>
      </c>
      <c r="J10219" s="10">
        <v>-3292.5830000000001</v>
      </c>
      <c r="K10219" s="10">
        <v>0</v>
      </c>
      <c r="L10219" s="10">
        <v>-3292.5830000000001</v>
      </c>
      <c r="M10219" s="10">
        <v>-3292.5830000000001</v>
      </c>
      <c r="N10219" s="10">
        <v>0</v>
      </c>
    </row>
    <row r="10220" spans="1:14" x14ac:dyDescent="0.25">
      <c r="A10220" s="9" t="s">
        <v>1124</v>
      </c>
      <c r="B10220" s="9" t="s">
        <v>336</v>
      </c>
      <c r="C10220" s="9" t="s">
        <v>42</v>
      </c>
      <c r="D10220" s="9" t="s">
        <v>43</v>
      </c>
      <c r="E10220" s="10">
        <v>2722.22</v>
      </c>
      <c r="F10220" s="10">
        <v>2719.536945812808</v>
      </c>
      <c r="G10220" s="10">
        <v>2.6830541871918285</v>
      </c>
      <c r="H10220" s="10">
        <v>2760.33</v>
      </c>
      <c r="I10220" s="10">
        <v>-38.110000000000127</v>
      </c>
      <c r="J10220" s="10">
        <v>39550</v>
      </c>
      <c r="K10220" s="10">
        <v>39510.996059113299</v>
      </c>
      <c r="L10220" s="10">
        <v>39.003940886701457</v>
      </c>
      <c r="M10220" s="10">
        <v>40103.661</v>
      </c>
      <c r="N10220" s="10">
        <v>-553.66100000000006</v>
      </c>
    </row>
    <row r="10221" spans="1:14" x14ac:dyDescent="0.25">
      <c r="A10221" s="9" t="s">
        <v>1124</v>
      </c>
      <c r="B10221" s="9" t="s">
        <v>80</v>
      </c>
      <c r="C10221" s="9" t="s">
        <v>42</v>
      </c>
      <c r="D10221" s="9" t="s">
        <v>43</v>
      </c>
      <c r="E10221" s="10">
        <v>3402.3</v>
      </c>
      <c r="F10221" s="10">
        <v>3394.6567164179105</v>
      </c>
      <c r="G10221" s="10">
        <v>7.6432835820896798</v>
      </c>
      <c r="H10221" s="10">
        <v>3411.63</v>
      </c>
      <c r="I10221" s="10">
        <v>-9.3299999999999272</v>
      </c>
      <c r="J10221" s="10">
        <v>3300</v>
      </c>
      <c r="K10221" s="10">
        <v>3292.5830845771143</v>
      </c>
      <c r="L10221" s="10">
        <v>7.4169154228857224</v>
      </c>
      <c r="M10221" s="10">
        <v>3309.0459999999998</v>
      </c>
      <c r="N10221" s="10">
        <v>-9.0459999999998217</v>
      </c>
    </row>
    <row r="10222" spans="1:14" x14ac:dyDescent="0.25">
      <c r="A10222" s="9" t="s">
        <v>1124</v>
      </c>
      <c r="B10222" s="9" t="s">
        <v>337</v>
      </c>
      <c r="C10222" s="9" t="s">
        <v>42</v>
      </c>
      <c r="D10222" s="9" t="s">
        <v>43</v>
      </c>
      <c r="E10222" s="10">
        <v>6867.07</v>
      </c>
      <c r="F10222" s="10">
        <v>6860.2955665024629</v>
      </c>
      <c r="G10222" s="10">
        <v>6.7744334975368474</v>
      </c>
      <c r="H10222" s="10">
        <v>6963.2</v>
      </c>
      <c r="I10222" s="10">
        <v>-96.130000000000109</v>
      </c>
      <c r="J10222" s="10">
        <v>39550</v>
      </c>
      <c r="K10222" s="10">
        <v>39510.996059113299</v>
      </c>
      <c r="L10222" s="10">
        <v>39.003940886701457</v>
      </c>
      <c r="M10222" s="10">
        <v>40103.661</v>
      </c>
      <c r="N10222" s="10">
        <v>-553.66100000000006</v>
      </c>
    </row>
    <row r="10223" spans="1:14" x14ac:dyDescent="0.25">
      <c r="A10223" s="9" t="s">
        <v>1124</v>
      </c>
      <c r="B10223" s="9" t="s">
        <v>338</v>
      </c>
      <c r="C10223" s="9" t="s">
        <v>42</v>
      </c>
      <c r="D10223" s="9" t="s">
        <v>43</v>
      </c>
      <c r="E10223" s="10">
        <v>10387.73</v>
      </c>
      <c r="F10223" s="10">
        <v>10184.356435643565</v>
      </c>
      <c r="G10223" s="10">
        <v>203.37356435643414</v>
      </c>
      <c r="H10223" s="10">
        <v>10286.200000000001</v>
      </c>
      <c r="I10223" s="10">
        <v>101.52999999999884</v>
      </c>
      <c r="J10223" s="10">
        <v>40300</v>
      </c>
      <c r="K10223" s="10">
        <v>39510.996039603961</v>
      </c>
      <c r="L10223" s="10">
        <v>789.00396039603947</v>
      </c>
      <c r="M10223" s="10">
        <v>39906.106</v>
      </c>
      <c r="N10223" s="10">
        <v>393.89400000000023</v>
      </c>
    </row>
    <row r="10224" spans="1:14" x14ac:dyDescent="0.25">
      <c r="A10224" s="9" t="s">
        <v>1124</v>
      </c>
      <c r="B10224" s="9" t="s">
        <v>339</v>
      </c>
      <c r="C10224" s="9" t="s">
        <v>42</v>
      </c>
      <c r="D10224" s="9" t="s">
        <v>43</v>
      </c>
      <c r="E10224" s="10">
        <v>11368.89</v>
      </c>
      <c r="F10224" s="10">
        <v>11372.059113300493</v>
      </c>
      <c r="G10224" s="10">
        <v>-3.1691133004933363</v>
      </c>
      <c r="H10224" s="10">
        <v>11542.64</v>
      </c>
      <c r="I10224" s="10">
        <v>-173.75</v>
      </c>
      <c r="J10224" s="10">
        <v>39500</v>
      </c>
      <c r="K10224" s="10">
        <v>39510.996059113299</v>
      </c>
      <c r="L10224" s="10">
        <v>-10.996059113298543</v>
      </c>
      <c r="M10224" s="10">
        <v>40103.661</v>
      </c>
      <c r="N10224" s="10">
        <v>-603.66100000000006</v>
      </c>
    </row>
    <row r="10225" spans="1:14" x14ac:dyDescent="0.25">
      <c r="A10225" s="9" t="s">
        <v>1124</v>
      </c>
      <c r="B10225" s="9" t="s">
        <v>340</v>
      </c>
      <c r="C10225" s="9" t="s">
        <v>42</v>
      </c>
      <c r="D10225" s="9" t="s">
        <v>43</v>
      </c>
      <c r="E10225" s="10">
        <v>27323.599999999999</v>
      </c>
      <c r="F10225" s="10">
        <v>27097.960591133004</v>
      </c>
      <c r="G10225" s="10">
        <v>225.63940886699493</v>
      </c>
      <c r="H10225" s="10">
        <v>27504.43</v>
      </c>
      <c r="I10225" s="10">
        <v>-180.83000000000175</v>
      </c>
      <c r="J10225" s="10">
        <v>3320</v>
      </c>
      <c r="K10225" s="10">
        <v>3292.5832512315274</v>
      </c>
      <c r="L10225" s="10">
        <v>27.416748768472644</v>
      </c>
      <c r="M10225" s="10">
        <v>3341.9720000000002</v>
      </c>
      <c r="N10225" s="10">
        <v>-21.972000000000207</v>
      </c>
    </row>
    <row r="10226" spans="1:14" x14ac:dyDescent="0.25">
      <c r="A10226" s="9" t="s">
        <v>1124</v>
      </c>
      <c r="B10226" s="9" t="s">
        <v>341</v>
      </c>
      <c r="C10226" s="9" t="s">
        <v>42</v>
      </c>
      <c r="D10226" s="9" t="s">
        <v>43</v>
      </c>
      <c r="E10226" s="10">
        <v>30818.720000000001</v>
      </c>
      <c r="F10226" s="10">
        <v>29131.059405940596</v>
      </c>
      <c r="G10226" s="10">
        <v>1687.6605940594054</v>
      </c>
      <c r="H10226" s="10">
        <v>29422.37</v>
      </c>
      <c r="I10226" s="10">
        <v>1396.3500000000022</v>
      </c>
      <c r="J10226" s="10">
        <v>41800</v>
      </c>
      <c r="K10226" s="10">
        <v>39510.996039603961</v>
      </c>
      <c r="L10226" s="10">
        <v>2289.0039603960395</v>
      </c>
      <c r="M10226" s="10">
        <v>39906.106</v>
      </c>
      <c r="N10226" s="10">
        <v>1893.8940000000002</v>
      </c>
    </row>
    <row r="10227" spans="1:14" x14ac:dyDescent="0.25">
      <c r="A10227" s="9" t="s">
        <v>1124</v>
      </c>
      <c r="B10227" s="9" t="s">
        <v>342</v>
      </c>
      <c r="C10227" s="9" t="s">
        <v>42</v>
      </c>
      <c r="D10227" s="9" t="s">
        <v>43</v>
      </c>
      <c r="E10227" s="10">
        <v>32742.2</v>
      </c>
      <c r="F10227" s="10">
        <v>32173.014778325123</v>
      </c>
      <c r="G10227" s="10">
        <v>569.18522167487754</v>
      </c>
      <c r="H10227" s="10">
        <v>32655.61</v>
      </c>
      <c r="I10227" s="10">
        <v>86.590000000000146</v>
      </c>
      <c r="J10227" s="10">
        <v>40210</v>
      </c>
      <c r="K10227" s="10">
        <v>39510.996059113299</v>
      </c>
      <c r="L10227" s="10">
        <v>699.00394088670146</v>
      </c>
      <c r="M10227" s="10">
        <v>40103.661</v>
      </c>
      <c r="N10227" s="10">
        <v>106.33899999999994</v>
      </c>
    </row>
    <row r="10228" spans="1:14" x14ac:dyDescent="0.25">
      <c r="A10228" s="9" t="s">
        <v>1124</v>
      </c>
      <c r="B10228" s="9" t="s">
        <v>343</v>
      </c>
      <c r="C10228" s="9" t="s">
        <v>42</v>
      </c>
      <c r="D10228" s="9" t="s">
        <v>43</v>
      </c>
      <c r="E10228" s="10">
        <v>211445.66</v>
      </c>
      <c r="F10228" s="10">
        <v>209825.91089108912</v>
      </c>
      <c r="G10228" s="10">
        <v>1619.7491089108808</v>
      </c>
      <c r="H10228" s="10">
        <v>211924.17</v>
      </c>
      <c r="I10228" s="10">
        <v>-478.51000000000931</v>
      </c>
      <c r="J10228" s="10">
        <v>39816</v>
      </c>
      <c r="K10228" s="10">
        <v>39510.996039603961</v>
      </c>
      <c r="L10228" s="10">
        <v>305.00396039603947</v>
      </c>
      <c r="M10228" s="10">
        <v>39906.106</v>
      </c>
      <c r="N10228" s="10">
        <v>-90.105999999999767</v>
      </c>
    </row>
    <row r="10229" spans="1:14" x14ac:dyDescent="0.25">
      <c r="A10229" s="9" t="s">
        <v>1124</v>
      </c>
      <c r="B10229" s="9" t="s">
        <v>344</v>
      </c>
      <c r="C10229" s="9" t="s">
        <v>42</v>
      </c>
      <c r="D10229" s="9" t="s">
        <v>53</v>
      </c>
      <c r="E10229" s="10">
        <v>184209.66</v>
      </c>
      <c r="F10229" s="10">
        <v>177650.0696517413</v>
      </c>
      <c r="G10229" s="10">
        <v>6559.5903482587019</v>
      </c>
      <c r="H10229" s="10">
        <v>178538.32</v>
      </c>
      <c r="I10229" s="10">
        <v>5671.3399999999965</v>
      </c>
      <c r="J10229" s="10">
        <v>2442.83</v>
      </c>
      <c r="K10229" s="10">
        <v>2355.8427860696515</v>
      </c>
      <c r="L10229" s="10">
        <v>86.987213930348389</v>
      </c>
      <c r="M10229" s="10">
        <v>2367.6219999999998</v>
      </c>
      <c r="N10229" s="10">
        <v>75.208000000000084</v>
      </c>
    </row>
    <row r="10230" spans="1:14" x14ac:dyDescent="0.25">
      <c r="A10230" s="9" t="s">
        <v>1124</v>
      </c>
      <c r="B10230" s="9" t="s">
        <v>54</v>
      </c>
      <c r="C10230" s="9" t="s">
        <v>42</v>
      </c>
      <c r="D10230" s="9" t="s">
        <v>55</v>
      </c>
      <c r="E10230" s="10">
        <v>1994.91</v>
      </c>
      <c r="F10230" s="10">
        <v>1955.7941176470588</v>
      </c>
      <c r="G10230" s="10">
        <v>39.115882352941298</v>
      </c>
      <c r="H10230" s="10">
        <v>1994.91</v>
      </c>
      <c r="I10230" s="10">
        <v>0</v>
      </c>
      <c r="J10230" s="10">
        <v>362.71100000000001</v>
      </c>
      <c r="K10230" s="10">
        <v>355.5990196078431</v>
      </c>
      <c r="L10230" s="10">
        <v>7.1119803921569087</v>
      </c>
      <c r="M10230" s="10">
        <v>362.71100000000001</v>
      </c>
      <c r="N10230" s="10">
        <v>0</v>
      </c>
    </row>
    <row r="10231" spans="1:14" x14ac:dyDescent="0.25">
      <c r="A10231" s="9" t="s">
        <v>1125</v>
      </c>
      <c r="B10231" s="9" t="s">
        <v>25</v>
      </c>
      <c r="C10231" s="9" t="s">
        <v>26</v>
      </c>
      <c r="D10231" s="9" t="s">
        <v>27</v>
      </c>
      <c r="E10231" s="10">
        <v>-4312.63</v>
      </c>
      <c r="F10231" s="10">
        <v>0</v>
      </c>
      <c r="G10231" s="10">
        <v>-4312.63</v>
      </c>
      <c r="H10231" s="10">
        <v>0</v>
      </c>
      <c r="I10231" s="10">
        <v>-4312.63</v>
      </c>
      <c r="J10231" s="10">
        <v>0</v>
      </c>
      <c r="K10231" s="10">
        <v>0</v>
      </c>
      <c r="L10231" s="10">
        <v>0</v>
      </c>
      <c r="M10231" s="10">
        <v>0</v>
      </c>
      <c r="N10231" s="10">
        <v>0</v>
      </c>
    </row>
    <row r="10232" spans="1:14" x14ac:dyDescent="0.25">
      <c r="A10232" s="9" t="s">
        <v>1125</v>
      </c>
      <c r="B10232" s="9" t="s">
        <v>28</v>
      </c>
      <c r="C10232" s="9" t="s">
        <v>29</v>
      </c>
      <c r="D10232" s="9" t="s">
        <v>27</v>
      </c>
      <c r="E10232" s="10">
        <v>1.84</v>
      </c>
      <c r="F10232" s="10">
        <v>0</v>
      </c>
      <c r="G10232" s="10">
        <v>1.84</v>
      </c>
      <c r="H10232" s="10">
        <v>1.82</v>
      </c>
      <c r="I10232" s="10">
        <v>2.0000000000000018E-2</v>
      </c>
      <c r="J10232" s="10">
        <v>0</v>
      </c>
      <c r="K10232" s="10">
        <v>0</v>
      </c>
      <c r="L10232" s="10">
        <v>0</v>
      </c>
      <c r="M10232" s="10">
        <v>0</v>
      </c>
      <c r="N10232" s="10">
        <v>0</v>
      </c>
    </row>
    <row r="10233" spans="1:14" x14ac:dyDescent="0.25">
      <c r="A10233" s="9" t="s">
        <v>1125</v>
      </c>
      <c r="B10233" s="9" t="s">
        <v>30</v>
      </c>
      <c r="C10233" s="9" t="s">
        <v>29</v>
      </c>
      <c r="D10233" s="9" t="s">
        <v>27</v>
      </c>
      <c r="E10233" s="10">
        <v>42.83</v>
      </c>
      <c r="F10233" s="10">
        <v>0</v>
      </c>
      <c r="G10233" s="10">
        <v>42.83</v>
      </c>
      <c r="H10233" s="10">
        <v>42.41</v>
      </c>
      <c r="I10233" s="10">
        <v>0.42000000000000171</v>
      </c>
      <c r="J10233" s="10">
        <v>0</v>
      </c>
      <c r="K10233" s="10">
        <v>0</v>
      </c>
      <c r="L10233" s="10">
        <v>0</v>
      </c>
      <c r="M10233" s="10">
        <v>0</v>
      </c>
      <c r="N10233" s="10">
        <v>0</v>
      </c>
    </row>
    <row r="10234" spans="1:14" x14ac:dyDescent="0.25">
      <c r="A10234" s="9" t="s">
        <v>1125</v>
      </c>
      <c r="B10234" s="9" t="s">
        <v>31</v>
      </c>
      <c r="C10234" s="9" t="s">
        <v>29</v>
      </c>
      <c r="D10234" s="9" t="s">
        <v>27</v>
      </c>
      <c r="E10234" s="10">
        <v>287.55</v>
      </c>
      <c r="F10234" s="10">
        <v>0</v>
      </c>
      <c r="G10234" s="10">
        <v>287.55</v>
      </c>
      <c r="H10234" s="10">
        <v>284.77999999999997</v>
      </c>
      <c r="I10234" s="10">
        <v>2.7700000000000387</v>
      </c>
      <c r="J10234" s="10">
        <v>0</v>
      </c>
      <c r="K10234" s="10">
        <v>0</v>
      </c>
      <c r="L10234" s="10">
        <v>0</v>
      </c>
      <c r="M10234" s="10">
        <v>0</v>
      </c>
      <c r="N10234" s="10">
        <v>0</v>
      </c>
    </row>
    <row r="10235" spans="1:14" x14ac:dyDescent="0.25">
      <c r="A10235" s="9" t="s">
        <v>1125</v>
      </c>
      <c r="B10235" s="9" t="s">
        <v>32</v>
      </c>
      <c r="C10235" s="9" t="s">
        <v>33</v>
      </c>
      <c r="D10235" s="9" t="s">
        <v>27</v>
      </c>
      <c r="E10235" s="10">
        <v>529.03</v>
      </c>
      <c r="F10235" s="10">
        <v>0</v>
      </c>
      <c r="G10235" s="10">
        <v>529.03</v>
      </c>
      <c r="H10235" s="10">
        <v>519.27</v>
      </c>
      <c r="I10235" s="10">
        <v>9.7599999999999909</v>
      </c>
      <c r="J10235" s="10">
        <v>1.5</v>
      </c>
      <c r="K10235" s="10">
        <v>0</v>
      </c>
      <c r="L10235" s="10">
        <v>1.5</v>
      </c>
      <c r="M10235" s="10">
        <v>1.472</v>
      </c>
      <c r="N10235" s="10">
        <v>2.8000000000000025E-2</v>
      </c>
    </row>
    <row r="10236" spans="1:14" x14ac:dyDescent="0.25">
      <c r="A10236" s="9" t="s">
        <v>1125</v>
      </c>
      <c r="B10236" s="9" t="s">
        <v>34</v>
      </c>
      <c r="C10236" s="9" t="s">
        <v>33</v>
      </c>
      <c r="D10236" s="9" t="s">
        <v>27</v>
      </c>
      <c r="E10236" s="10">
        <v>1818.56</v>
      </c>
      <c r="F10236" s="10">
        <v>0</v>
      </c>
      <c r="G10236" s="10">
        <v>1818.56</v>
      </c>
      <c r="H10236" s="10">
        <v>1785.03</v>
      </c>
      <c r="I10236" s="10">
        <v>33.529999999999973</v>
      </c>
      <c r="J10236" s="10">
        <v>1.5</v>
      </c>
      <c r="K10236" s="10">
        <v>0</v>
      </c>
      <c r="L10236" s="10">
        <v>1.5</v>
      </c>
      <c r="M10236" s="10">
        <v>1.472</v>
      </c>
      <c r="N10236" s="10">
        <v>2.8000000000000025E-2</v>
      </c>
    </row>
    <row r="10237" spans="1:14" x14ac:dyDescent="0.25">
      <c r="A10237" s="9" t="s">
        <v>1125</v>
      </c>
      <c r="B10237" s="9" t="s">
        <v>35</v>
      </c>
      <c r="C10237" s="9" t="s">
        <v>33</v>
      </c>
      <c r="D10237" s="9" t="s">
        <v>27</v>
      </c>
      <c r="E10237" s="10">
        <v>1967.57</v>
      </c>
      <c r="F10237" s="10">
        <v>0</v>
      </c>
      <c r="G10237" s="10">
        <v>1967.57</v>
      </c>
      <c r="H10237" s="10">
        <v>1931.24</v>
      </c>
      <c r="I10237" s="10">
        <v>36.329999999999927</v>
      </c>
      <c r="J10237" s="10">
        <v>31.5</v>
      </c>
      <c r="K10237" s="10">
        <v>0</v>
      </c>
      <c r="L10237" s="10">
        <v>31.5</v>
      </c>
      <c r="M10237" s="10">
        <v>30.917999999999999</v>
      </c>
      <c r="N10237" s="10">
        <v>0.58200000000000074</v>
      </c>
    </row>
    <row r="10238" spans="1:14" x14ac:dyDescent="0.25">
      <c r="A10238" s="9" t="s">
        <v>1125</v>
      </c>
      <c r="B10238" s="9" t="s">
        <v>36</v>
      </c>
      <c r="C10238" s="9" t="s">
        <v>29</v>
      </c>
      <c r="D10238" s="9" t="s">
        <v>27</v>
      </c>
      <c r="E10238" s="10">
        <v>3221.56</v>
      </c>
      <c r="F10238" s="10">
        <v>0</v>
      </c>
      <c r="G10238" s="10">
        <v>3221.56</v>
      </c>
      <c r="H10238" s="10">
        <v>3190.63</v>
      </c>
      <c r="I10238" s="10">
        <v>30.929999999999836</v>
      </c>
      <c r="J10238" s="10">
        <v>0</v>
      </c>
      <c r="K10238" s="10">
        <v>0</v>
      </c>
      <c r="L10238" s="10">
        <v>0</v>
      </c>
      <c r="M10238" s="10">
        <v>0</v>
      </c>
      <c r="N10238" s="10">
        <v>0</v>
      </c>
    </row>
    <row r="10239" spans="1:14" x14ac:dyDescent="0.25">
      <c r="A10239" s="9" t="s">
        <v>1125</v>
      </c>
      <c r="B10239" s="9" t="s">
        <v>37</v>
      </c>
      <c r="C10239" s="9" t="s">
        <v>29</v>
      </c>
      <c r="D10239" s="9" t="s">
        <v>27</v>
      </c>
      <c r="E10239" s="10">
        <v>7449.89</v>
      </c>
      <c r="F10239" s="10">
        <v>0</v>
      </c>
      <c r="G10239" s="10">
        <v>7449.89</v>
      </c>
      <c r="H10239" s="10">
        <v>7378.34</v>
      </c>
      <c r="I10239" s="10">
        <v>71.550000000000182</v>
      </c>
      <c r="J10239" s="10">
        <v>0</v>
      </c>
      <c r="K10239" s="10">
        <v>0</v>
      </c>
      <c r="L10239" s="10">
        <v>0</v>
      </c>
      <c r="M10239" s="10">
        <v>0</v>
      </c>
      <c r="N10239" s="10">
        <v>0</v>
      </c>
    </row>
    <row r="10240" spans="1:14" x14ac:dyDescent="0.25">
      <c r="A10240" s="9" t="s">
        <v>1125</v>
      </c>
      <c r="B10240" s="9" t="s">
        <v>220</v>
      </c>
      <c r="C10240" s="9" t="s">
        <v>39</v>
      </c>
      <c r="D10240" s="9" t="s">
        <v>40</v>
      </c>
      <c r="E10240" s="10">
        <v>-188729.87</v>
      </c>
      <c r="F10240" s="10">
        <v>0</v>
      </c>
      <c r="G10240" s="10">
        <v>-188729.87</v>
      </c>
      <c r="H10240" s="10">
        <v>-188729.88</v>
      </c>
      <c r="I10240" s="10">
        <v>1.0000000009313226E-2</v>
      </c>
      <c r="J10240" s="10">
        <v>-957</v>
      </c>
      <c r="K10240" s="10">
        <v>0</v>
      </c>
      <c r="L10240" s="10">
        <v>-957</v>
      </c>
      <c r="M10240" s="10">
        <v>-957</v>
      </c>
      <c r="N10240" s="10">
        <v>0</v>
      </c>
    </row>
    <row r="10241" spans="1:14" x14ac:dyDescent="0.25">
      <c r="A10241" s="9" t="s">
        <v>1125</v>
      </c>
      <c r="B10241" s="9" t="s">
        <v>92</v>
      </c>
      <c r="C10241" s="9" t="s">
        <v>42</v>
      </c>
      <c r="D10241" s="9" t="s">
        <v>43</v>
      </c>
      <c r="E10241" s="10">
        <v>102.14</v>
      </c>
      <c r="F10241" s="10">
        <v>81.455445544554451</v>
      </c>
      <c r="G10241" s="10">
        <v>20.68455445544555</v>
      </c>
      <c r="H10241" s="10">
        <v>82.27</v>
      </c>
      <c r="I10241" s="10">
        <v>19.870000000000005</v>
      </c>
      <c r="J10241" s="10">
        <v>1200</v>
      </c>
      <c r="K10241" s="10">
        <v>957</v>
      </c>
      <c r="L10241" s="10">
        <v>243</v>
      </c>
      <c r="M10241" s="10">
        <v>966.57</v>
      </c>
      <c r="N10241" s="10">
        <v>233.42999999999995</v>
      </c>
    </row>
    <row r="10242" spans="1:14" x14ac:dyDescent="0.25">
      <c r="A10242" s="9" t="s">
        <v>1125</v>
      </c>
      <c r="B10242" s="9" t="s">
        <v>80</v>
      </c>
      <c r="C10242" s="9" t="s">
        <v>42</v>
      </c>
      <c r="D10242" s="9" t="s">
        <v>43</v>
      </c>
      <c r="E10242" s="10">
        <v>994.92</v>
      </c>
      <c r="F10242" s="10">
        <v>986.66666666666663</v>
      </c>
      <c r="G10242" s="10">
        <v>8.2533333333333303</v>
      </c>
      <c r="H10242" s="10">
        <v>991.6</v>
      </c>
      <c r="I10242" s="10">
        <v>3.3199999999999363</v>
      </c>
      <c r="J10242" s="10">
        <v>965</v>
      </c>
      <c r="K10242" s="10">
        <v>957</v>
      </c>
      <c r="L10242" s="10">
        <v>8</v>
      </c>
      <c r="M10242" s="10">
        <v>961.78499999999997</v>
      </c>
      <c r="N10242" s="10">
        <v>3.2150000000000318</v>
      </c>
    </row>
    <row r="10243" spans="1:14" x14ac:dyDescent="0.25">
      <c r="A10243" s="9" t="s">
        <v>1125</v>
      </c>
      <c r="B10243" s="9" t="s">
        <v>223</v>
      </c>
      <c r="C10243" s="9" t="s">
        <v>42</v>
      </c>
      <c r="D10243" s="9" t="s">
        <v>43</v>
      </c>
      <c r="E10243" s="10">
        <v>2189.5</v>
      </c>
      <c r="F10243" s="10">
        <v>2167.6059113300494</v>
      </c>
      <c r="G10243" s="10">
        <v>21.894088669950634</v>
      </c>
      <c r="H10243" s="10">
        <v>2200.12</v>
      </c>
      <c r="I10243" s="10">
        <v>-10.619999999999891</v>
      </c>
      <c r="J10243" s="10">
        <v>11600</v>
      </c>
      <c r="K10243" s="10">
        <v>11484</v>
      </c>
      <c r="L10243" s="10">
        <v>116</v>
      </c>
      <c r="M10243" s="10">
        <v>11656.26</v>
      </c>
      <c r="N10243" s="10">
        <v>-56.260000000000218</v>
      </c>
    </row>
    <row r="10244" spans="1:14" x14ac:dyDescent="0.25">
      <c r="A10244" s="9" t="s">
        <v>1125</v>
      </c>
      <c r="B10244" s="9" t="s">
        <v>221</v>
      </c>
      <c r="C10244" s="9" t="s">
        <v>42</v>
      </c>
      <c r="D10244" s="9" t="s">
        <v>43</v>
      </c>
      <c r="E10244" s="10">
        <v>5532.33</v>
      </c>
      <c r="F10244" s="10">
        <v>5526.5588235294117</v>
      </c>
      <c r="G10244" s="10">
        <v>5.771176470588216</v>
      </c>
      <c r="H10244" s="10">
        <v>5637.09</v>
      </c>
      <c r="I10244" s="10">
        <v>-104.76000000000022</v>
      </c>
      <c r="J10244" s="10">
        <v>11496</v>
      </c>
      <c r="K10244" s="10">
        <v>11484</v>
      </c>
      <c r="L10244" s="10">
        <v>12</v>
      </c>
      <c r="M10244" s="10">
        <v>11713.68</v>
      </c>
      <c r="N10244" s="10">
        <v>-217.68000000000029</v>
      </c>
    </row>
    <row r="10245" spans="1:14" x14ac:dyDescent="0.25">
      <c r="A10245" s="9" t="s">
        <v>1125</v>
      </c>
      <c r="B10245" s="9" t="s">
        <v>225</v>
      </c>
      <c r="C10245" s="9" t="s">
        <v>42</v>
      </c>
      <c r="D10245" s="9" t="s">
        <v>43</v>
      </c>
      <c r="E10245" s="10">
        <v>6403.92</v>
      </c>
      <c r="F10245" s="10">
        <v>6128.5517241379312</v>
      </c>
      <c r="G10245" s="10">
        <v>275.36827586206891</v>
      </c>
      <c r="H10245" s="10">
        <v>6220.48</v>
      </c>
      <c r="I10245" s="10">
        <v>183.44000000000051</v>
      </c>
      <c r="J10245" s="10">
        <v>12000</v>
      </c>
      <c r="K10245" s="10">
        <v>11484</v>
      </c>
      <c r="L10245" s="10">
        <v>516</v>
      </c>
      <c r="M10245" s="10">
        <v>11656.26</v>
      </c>
      <c r="N10245" s="10">
        <v>343.73999999999978</v>
      </c>
    </row>
    <row r="10246" spans="1:14" x14ac:dyDescent="0.25">
      <c r="A10246" s="9" t="s">
        <v>1125</v>
      </c>
      <c r="B10246" s="9" t="s">
        <v>226</v>
      </c>
      <c r="C10246" s="9" t="s">
        <v>42</v>
      </c>
      <c r="D10246" s="9" t="s">
        <v>43</v>
      </c>
      <c r="E10246" s="10">
        <v>9528.0300000000007</v>
      </c>
      <c r="F10246" s="10">
        <v>9005.7536945812808</v>
      </c>
      <c r="G10246" s="10">
        <v>522.27630541871986</v>
      </c>
      <c r="H10246" s="10">
        <v>9140.84</v>
      </c>
      <c r="I10246" s="10">
        <v>387.19000000000051</v>
      </c>
      <c r="J10246" s="10">
        <v>12150</v>
      </c>
      <c r="K10246" s="10">
        <v>11484</v>
      </c>
      <c r="L10246" s="10">
        <v>666</v>
      </c>
      <c r="M10246" s="10">
        <v>11656.26</v>
      </c>
      <c r="N10246" s="10">
        <v>493.73999999999978</v>
      </c>
    </row>
    <row r="10247" spans="1:14" x14ac:dyDescent="0.25">
      <c r="A10247" s="9" t="s">
        <v>1125</v>
      </c>
      <c r="B10247" s="9" t="s">
        <v>228</v>
      </c>
      <c r="C10247" s="9" t="s">
        <v>42</v>
      </c>
      <c r="D10247" s="9" t="s">
        <v>43</v>
      </c>
      <c r="E10247" s="10">
        <v>9417.15</v>
      </c>
      <c r="F10247" s="10">
        <v>9351.1921182265996</v>
      </c>
      <c r="G10247" s="10">
        <v>65.957881773400004</v>
      </c>
      <c r="H10247" s="10">
        <v>9491.4599999999991</v>
      </c>
      <c r="I10247" s="10">
        <v>-74.309999999999491</v>
      </c>
      <c r="J10247" s="10">
        <v>11565</v>
      </c>
      <c r="K10247" s="10">
        <v>11484</v>
      </c>
      <c r="L10247" s="10">
        <v>81</v>
      </c>
      <c r="M10247" s="10">
        <v>11656.26</v>
      </c>
      <c r="N10247" s="10">
        <v>-91.260000000000218</v>
      </c>
    </row>
    <row r="10248" spans="1:14" x14ac:dyDescent="0.25">
      <c r="A10248" s="9" t="s">
        <v>1125</v>
      </c>
      <c r="B10248" s="9" t="s">
        <v>227</v>
      </c>
      <c r="C10248" s="9" t="s">
        <v>42</v>
      </c>
      <c r="D10248" s="9" t="s">
        <v>43</v>
      </c>
      <c r="E10248" s="10">
        <v>9917.52</v>
      </c>
      <c r="F10248" s="10">
        <v>9876.2364532019692</v>
      </c>
      <c r="G10248" s="10">
        <v>41.283546798031239</v>
      </c>
      <c r="H10248" s="10">
        <v>10024.379999999999</v>
      </c>
      <c r="I10248" s="10">
        <v>-106.85999999999876</v>
      </c>
      <c r="J10248" s="10">
        <v>961</v>
      </c>
      <c r="K10248" s="10">
        <v>957</v>
      </c>
      <c r="L10248" s="10">
        <v>4</v>
      </c>
      <c r="M10248" s="10">
        <v>971.35500000000002</v>
      </c>
      <c r="N10248" s="10">
        <v>-10.355000000000018</v>
      </c>
    </row>
    <row r="10249" spans="1:14" x14ac:dyDescent="0.25">
      <c r="A10249" s="9" t="s">
        <v>1125</v>
      </c>
      <c r="B10249" s="9" t="s">
        <v>229</v>
      </c>
      <c r="C10249" s="9" t="s">
        <v>42</v>
      </c>
      <c r="D10249" s="9" t="s">
        <v>43</v>
      </c>
      <c r="E10249" s="10">
        <v>19780</v>
      </c>
      <c r="F10249" s="10">
        <v>19752.4776119403</v>
      </c>
      <c r="G10249" s="10">
        <v>27.522388059700461</v>
      </c>
      <c r="H10249" s="10">
        <v>19851.240000000002</v>
      </c>
      <c r="I10249" s="10">
        <v>-71.240000000001601</v>
      </c>
      <c r="J10249" s="10">
        <v>11500</v>
      </c>
      <c r="K10249" s="10">
        <v>11484</v>
      </c>
      <c r="L10249" s="10">
        <v>16</v>
      </c>
      <c r="M10249" s="10">
        <v>11541.42</v>
      </c>
      <c r="N10249" s="10">
        <v>-41.420000000000073</v>
      </c>
    </row>
    <row r="10250" spans="1:14" x14ac:dyDescent="0.25">
      <c r="A10250" s="9" t="s">
        <v>1125</v>
      </c>
      <c r="B10250" s="9" t="s">
        <v>88</v>
      </c>
      <c r="C10250" s="9" t="s">
        <v>42</v>
      </c>
      <c r="D10250" s="9" t="s">
        <v>43</v>
      </c>
      <c r="E10250" s="10">
        <v>62685.97</v>
      </c>
      <c r="F10250" s="10">
        <v>60986.584158415841</v>
      </c>
      <c r="G10250" s="10">
        <v>1699.3858415841605</v>
      </c>
      <c r="H10250" s="10">
        <v>61596.45</v>
      </c>
      <c r="I10250" s="10">
        <v>1089.5200000000041</v>
      </c>
      <c r="J10250" s="10">
        <v>11804</v>
      </c>
      <c r="K10250" s="10">
        <v>11484</v>
      </c>
      <c r="L10250" s="10">
        <v>320</v>
      </c>
      <c r="M10250" s="10">
        <v>11598.84</v>
      </c>
      <c r="N10250" s="10">
        <v>205.15999999999985</v>
      </c>
    </row>
    <row r="10251" spans="1:14" x14ac:dyDescent="0.25">
      <c r="A10251" s="9" t="s">
        <v>1125</v>
      </c>
      <c r="B10251" s="9" t="s">
        <v>230</v>
      </c>
      <c r="C10251" s="9" t="s">
        <v>42</v>
      </c>
      <c r="D10251" s="9" t="s">
        <v>53</v>
      </c>
      <c r="E10251" s="10">
        <v>50592.36</v>
      </c>
      <c r="F10251" s="10">
        <v>47542.86567164179</v>
      </c>
      <c r="G10251" s="10">
        <v>3049.4943283582106</v>
      </c>
      <c r="H10251" s="10">
        <v>47780.58</v>
      </c>
      <c r="I10251" s="10">
        <v>2811.7799999999988</v>
      </c>
      <c r="J10251" s="10">
        <v>8740</v>
      </c>
      <c r="K10251" s="10">
        <v>8613</v>
      </c>
      <c r="L10251" s="10">
        <v>127</v>
      </c>
      <c r="M10251" s="10">
        <v>8656.0650000000005</v>
      </c>
      <c r="N10251" s="10">
        <v>83.934999999999491</v>
      </c>
    </row>
    <row r="10252" spans="1:14" x14ac:dyDescent="0.25">
      <c r="A10252" s="9" t="s">
        <v>1125</v>
      </c>
      <c r="B10252" s="9" t="s">
        <v>54</v>
      </c>
      <c r="C10252" s="9" t="s">
        <v>42</v>
      </c>
      <c r="D10252" s="9" t="s">
        <v>55</v>
      </c>
      <c r="E10252" s="10">
        <v>579.83000000000004</v>
      </c>
      <c r="F10252" s="10">
        <v>568.46078431372553</v>
      </c>
      <c r="G10252" s="10">
        <v>11.369215686274515</v>
      </c>
      <c r="H10252" s="10">
        <v>579.83000000000004</v>
      </c>
      <c r="I10252" s="10">
        <v>0</v>
      </c>
      <c r="J10252" s="10">
        <v>105.423</v>
      </c>
      <c r="K10252" s="10">
        <v>103.35588235294117</v>
      </c>
      <c r="L10252" s="10">
        <v>2.0671176470588364</v>
      </c>
      <c r="M10252" s="10">
        <v>105.423</v>
      </c>
      <c r="N10252" s="10">
        <v>0</v>
      </c>
    </row>
    <row r="10253" spans="1:14" x14ac:dyDescent="0.25">
      <c r="A10253" s="9" t="s">
        <v>1126</v>
      </c>
      <c r="B10253" s="9" t="s">
        <v>25</v>
      </c>
      <c r="C10253" s="9" t="s">
        <v>26</v>
      </c>
      <c r="D10253" s="9" t="s">
        <v>27</v>
      </c>
      <c r="E10253" s="10">
        <v>-6227.14</v>
      </c>
      <c r="F10253" s="10">
        <v>0</v>
      </c>
      <c r="G10253" s="10">
        <v>-6227.14</v>
      </c>
      <c r="H10253" s="10">
        <v>0</v>
      </c>
      <c r="I10253" s="10">
        <v>-6227.14</v>
      </c>
      <c r="J10253" s="10">
        <v>0</v>
      </c>
      <c r="K10253" s="10">
        <v>0</v>
      </c>
      <c r="L10253" s="10">
        <v>0</v>
      </c>
      <c r="M10253" s="10">
        <v>0</v>
      </c>
      <c r="N10253" s="10">
        <v>0</v>
      </c>
    </row>
    <row r="10254" spans="1:14" x14ac:dyDescent="0.25">
      <c r="A10254" s="9" t="s">
        <v>1126</v>
      </c>
      <c r="B10254" s="9" t="s">
        <v>28</v>
      </c>
      <c r="C10254" s="9" t="s">
        <v>29</v>
      </c>
      <c r="D10254" s="9" t="s">
        <v>27</v>
      </c>
      <c r="E10254" s="10">
        <v>4.53</v>
      </c>
      <c r="F10254" s="10">
        <v>0</v>
      </c>
      <c r="G10254" s="10">
        <v>4.53</v>
      </c>
      <c r="H10254" s="10">
        <v>4.4800000000000004</v>
      </c>
      <c r="I10254" s="10">
        <v>4.9999999999999822E-2</v>
      </c>
      <c r="J10254" s="10">
        <v>0</v>
      </c>
      <c r="K10254" s="10">
        <v>0</v>
      </c>
      <c r="L10254" s="10">
        <v>0</v>
      </c>
      <c r="M10254" s="10">
        <v>0</v>
      </c>
      <c r="N10254" s="10">
        <v>0</v>
      </c>
    </row>
    <row r="10255" spans="1:14" x14ac:dyDescent="0.25">
      <c r="A10255" s="9" t="s">
        <v>1126</v>
      </c>
      <c r="B10255" s="9" t="s">
        <v>30</v>
      </c>
      <c r="C10255" s="9" t="s">
        <v>29</v>
      </c>
      <c r="D10255" s="9" t="s">
        <v>27</v>
      </c>
      <c r="E10255" s="10">
        <v>105.64</v>
      </c>
      <c r="F10255" s="10">
        <v>0</v>
      </c>
      <c r="G10255" s="10">
        <v>105.64</v>
      </c>
      <c r="H10255" s="10">
        <v>104.64</v>
      </c>
      <c r="I10255" s="10">
        <v>1</v>
      </c>
      <c r="J10255" s="10">
        <v>0</v>
      </c>
      <c r="K10255" s="10">
        <v>0</v>
      </c>
      <c r="L10255" s="10">
        <v>0</v>
      </c>
      <c r="M10255" s="10">
        <v>0</v>
      </c>
      <c r="N10255" s="10">
        <v>0</v>
      </c>
    </row>
    <row r="10256" spans="1:14" x14ac:dyDescent="0.25">
      <c r="A10256" s="9" t="s">
        <v>1126</v>
      </c>
      <c r="B10256" s="9" t="s">
        <v>31</v>
      </c>
      <c r="C10256" s="9" t="s">
        <v>29</v>
      </c>
      <c r="D10256" s="9" t="s">
        <v>27</v>
      </c>
      <c r="E10256" s="10">
        <v>709.32</v>
      </c>
      <c r="F10256" s="10">
        <v>0</v>
      </c>
      <c r="G10256" s="10">
        <v>709.32</v>
      </c>
      <c r="H10256" s="10">
        <v>702.59</v>
      </c>
      <c r="I10256" s="10">
        <v>6.7300000000000182</v>
      </c>
      <c r="J10256" s="10">
        <v>0</v>
      </c>
      <c r="K10256" s="10">
        <v>0</v>
      </c>
      <c r="L10256" s="10">
        <v>0</v>
      </c>
      <c r="M10256" s="10">
        <v>0</v>
      </c>
      <c r="N10256" s="10">
        <v>0</v>
      </c>
    </row>
    <row r="10257" spans="1:14" x14ac:dyDescent="0.25">
      <c r="A10257" s="9" t="s">
        <v>1126</v>
      </c>
      <c r="B10257" s="9" t="s">
        <v>32</v>
      </c>
      <c r="C10257" s="9" t="s">
        <v>33</v>
      </c>
      <c r="D10257" s="9" t="s">
        <v>27</v>
      </c>
      <c r="E10257" s="10">
        <v>1357.84</v>
      </c>
      <c r="F10257" s="10">
        <v>0</v>
      </c>
      <c r="G10257" s="10">
        <v>1357.84</v>
      </c>
      <c r="H10257" s="10">
        <v>1281.0899999999999</v>
      </c>
      <c r="I10257" s="10">
        <v>76.75</v>
      </c>
      <c r="J10257" s="10">
        <v>3.85</v>
      </c>
      <c r="K10257" s="10">
        <v>0</v>
      </c>
      <c r="L10257" s="10">
        <v>3.85</v>
      </c>
      <c r="M10257" s="10">
        <v>3.6320000000000001</v>
      </c>
      <c r="N10257" s="10">
        <v>0.21799999999999997</v>
      </c>
    </row>
    <row r="10258" spans="1:14" x14ac:dyDescent="0.25">
      <c r="A10258" s="9" t="s">
        <v>1126</v>
      </c>
      <c r="B10258" s="9" t="s">
        <v>34</v>
      </c>
      <c r="C10258" s="9" t="s">
        <v>33</v>
      </c>
      <c r="D10258" s="9" t="s">
        <v>27</v>
      </c>
      <c r="E10258" s="10">
        <v>4667.63</v>
      </c>
      <c r="F10258" s="10">
        <v>0</v>
      </c>
      <c r="G10258" s="10">
        <v>4667.63</v>
      </c>
      <c r="H10258" s="10">
        <v>4403.8100000000004</v>
      </c>
      <c r="I10258" s="10">
        <v>263.81999999999971</v>
      </c>
      <c r="J10258" s="10">
        <v>3.85</v>
      </c>
      <c r="K10258" s="10">
        <v>0</v>
      </c>
      <c r="L10258" s="10">
        <v>3.85</v>
      </c>
      <c r="M10258" s="10">
        <v>3.6320000000000001</v>
      </c>
      <c r="N10258" s="10">
        <v>0.21799999999999997</v>
      </c>
    </row>
    <row r="10259" spans="1:14" x14ac:dyDescent="0.25">
      <c r="A10259" s="9" t="s">
        <v>1126</v>
      </c>
      <c r="B10259" s="9" t="s">
        <v>35</v>
      </c>
      <c r="C10259" s="9" t="s">
        <v>33</v>
      </c>
      <c r="D10259" s="9" t="s">
        <v>27</v>
      </c>
      <c r="E10259" s="10">
        <v>5050.09</v>
      </c>
      <c r="F10259" s="10">
        <v>0</v>
      </c>
      <c r="G10259" s="10">
        <v>5050.09</v>
      </c>
      <c r="H10259" s="10">
        <v>4764.54</v>
      </c>
      <c r="I10259" s="10">
        <v>285.55000000000018</v>
      </c>
      <c r="J10259" s="10">
        <v>80.849999999999994</v>
      </c>
      <c r="K10259" s="10">
        <v>0</v>
      </c>
      <c r="L10259" s="10">
        <v>80.849999999999994</v>
      </c>
      <c r="M10259" s="10">
        <v>76.278000000000006</v>
      </c>
      <c r="N10259" s="10">
        <v>4.5719999999999885</v>
      </c>
    </row>
    <row r="10260" spans="1:14" x14ac:dyDescent="0.25">
      <c r="A10260" s="9" t="s">
        <v>1126</v>
      </c>
      <c r="B10260" s="9" t="s">
        <v>36</v>
      </c>
      <c r="C10260" s="9" t="s">
        <v>29</v>
      </c>
      <c r="D10260" s="9" t="s">
        <v>27</v>
      </c>
      <c r="E10260" s="10">
        <v>7947.02</v>
      </c>
      <c r="F10260" s="10">
        <v>0</v>
      </c>
      <c r="G10260" s="10">
        <v>7947.02</v>
      </c>
      <c r="H10260" s="10">
        <v>7871.54</v>
      </c>
      <c r="I10260" s="10">
        <v>75.480000000000473</v>
      </c>
      <c r="J10260" s="10">
        <v>0</v>
      </c>
      <c r="K10260" s="10">
        <v>0</v>
      </c>
      <c r="L10260" s="10">
        <v>0</v>
      </c>
      <c r="M10260" s="10">
        <v>0</v>
      </c>
      <c r="N10260" s="10">
        <v>0</v>
      </c>
    </row>
    <row r="10261" spans="1:14" x14ac:dyDescent="0.25">
      <c r="A10261" s="9" t="s">
        <v>1126</v>
      </c>
      <c r="B10261" s="9" t="s">
        <v>37</v>
      </c>
      <c r="C10261" s="9" t="s">
        <v>29</v>
      </c>
      <c r="D10261" s="9" t="s">
        <v>27</v>
      </c>
      <c r="E10261" s="10">
        <v>18377.53</v>
      </c>
      <c r="F10261" s="10">
        <v>0</v>
      </c>
      <c r="G10261" s="10">
        <v>18377.53</v>
      </c>
      <c r="H10261" s="10">
        <v>18203</v>
      </c>
      <c r="I10261" s="10">
        <v>174.52999999999884</v>
      </c>
      <c r="J10261" s="10">
        <v>0</v>
      </c>
      <c r="K10261" s="10">
        <v>0</v>
      </c>
      <c r="L10261" s="10">
        <v>0</v>
      </c>
      <c r="M10261" s="10">
        <v>0</v>
      </c>
      <c r="N10261" s="10">
        <v>0</v>
      </c>
    </row>
    <row r="10262" spans="1:14" x14ac:dyDescent="0.25">
      <c r="A10262" s="9" t="s">
        <v>1126</v>
      </c>
      <c r="B10262" s="9" t="s">
        <v>239</v>
      </c>
      <c r="C10262" s="9" t="s">
        <v>39</v>
      </c>
      <c r="D10262" s="9" t="s">
        <v>40</v>
      </c>
      <c r="E10262" s="10">
        <v>-465612.58</v>
      </c>
      <c r="F10262" s="10">
        <v>0</v>
      </c>
      <c r="G10262" s="10">
        <v>-465612.58</v>
      </c>
      <c r="H10262" s="10">
        <v>-465612.58</v>
      </c>
      <c r="I10262" s="10">
        <v>0</v>
      </c>
      <c r="J10262" s="10">
        <v>-2361</v>
      </c>
      <c r="K10262" s="10">
        <v>0</v>
      </c>
      <c r="L10262" s="10">
        <v>-2361</v>
      </c>
      <c r="M10262" s="10">
        <v>-2361</v>
      </c>
      <c r="N10262" s="10">
        <v>0</v>
      </c>
    </row>
    <row r="10263" spans="1:14" x14ac:dyDescent="0.25">
      <c r="A10263" s="9" t="s">
        <v>1126</v>
      </c>
      <c r="B10263" s="9" t="s">
        <v>92</v>
      </c>
      <c r="C10263" s="9" t="s">
        <v>42</v>
      </c>
      <c r="D10263" s="9" t="s">
        <v>43</v>
      </c>
      <c r="E10263" s="10">
        <v>222.93</v>
      </c>
      <c r="F10263" s="10">
        <v>200.97029702970298</v>
      </c>
      <c r="G10263" s="10">
        <v>21.95970297029703</v>
      </c>
      <c r="H10263" s="10">
        <v>202.98</v>
      </c>
      <c r="I10263" s="10">
        <v>19.950000000000017</v>
      </c>
      <c r="J10263" s="10">
        <v>2619</v>
      </c>
      <c r="K10263" s="10">
        <v>2361</v>
      </c>
      <c r="L10263" s="10">
        <v>258</v>
      </c>
      <c r="M10263" s="10">
        <v>2384.61</v>
      </c>
      <c r="N10263" s="10">
        <v>234.38999999999987</v>
      </c>
    </row>
    <row r="10264" spans="1:14" x14ac:dyDescent="0.25">
      <c r="A10264" s="9" t="s">
        <v>1126</v>
      </c>
      <c r="B10264" s="9" t="s">
        <v>80</v>
      </c>
      <c r="C10264" s="9" t="s">
        <v>42</v>
      </c>
      <c r="D10264" s="9" t="s">
        <v>43</v>
      </c>
      <c r="E10264" s="10">
        <v>2435.2199999999998</v>
      </c>
      <c r="F10264" s="10">
        <v>2434.1890547263683</v>
      </c>
      <c r="G10264" s="10">
        <v>1.0309452736314597</v>
      </c>
      <c r="H10264" s="10">
        <v>2446.36</v>
      </c>
      <c r="I10264" s="10">
        <v>-11.140000000000327</v>
      </c>
      <c r="J10264" s="10">
        <v>2362</v>
      </c>
      <c r="K10264" s="10">
        <v>2360.9999999999995</v>
      </c>
      <c r="L10264" s="10">
        <v>1.0000000000004547</v>
      </c>
      <c r="M10264" s="10">
        <v>2372.8049999999998</v>
      </c>
      <c r="N10264" s="10">
        <v>-10.804999999999836</v>
      </c>
    </row>
    <row r="10265" spans="1:14" x14ac:dyDescent="0.25">
      <c r="A10265" s="9" t="s">
        <v>1126</v>
      </c>
      <c r="B10265" s="9" t="s">
        <v>241</v>
      </c>
      <c r="C10265" s="9" t="s">
        <v>42</v>
      </c>
      <c r="D10265" s="9" t="s">
        <v>43</v>
      </c>
      <c r="E10265" s="10">
        <v>5398.25</v>
      </c>
      <c r="F10265" s="10">
        <v>5347.6650246305417</v>
      </c>
      <c r="G10265" s="10">
        <v>50.584975369458334</v>
      </c>
      <c r="H10265" s="10">
        <v>5427.88</v>
      </c>
      <c r="I10265" s="10">
        <v>-29.630000000000109</v>
      </c>
      <c r="J10265" s="10">
        <v>28600</v>
      </c>
      <c r="K10265" s="10">
        <v>28332</v>
      </c>
      <c r="L10265" s="10">
        <v>268</v>
      </c>
      <c r="M10265" s="10">
        <v>28756.98</v>
      </c>
      <c r="N10265" s="10">
        <v>-156.97999999999956</v>
      </c>
    </row>
    <row r="10266" spans="1:14" x14ac:dyDescent="0.25">
      <c r="A10266" s="9" t="s">
        <v>1126</v>
      </c>
      <c r="B10266" s="9" t="s">
        <v>221</v>
      </c>
      <c r="C10266" s="9" t="s">
        <v>42</v>
      </c>
      <c r="D10266" s="9" t="s">
        <v>43</v>
      </c>
      <c r="E10266" s="10">
        <v>13698.02</v>
      </c>
      <c r="F10266" s="10">
        <v>13634.490196078432</v>
      </c>
      <c r="G10266" s="10">
        <v>63.5298039215686</v>
      </c>
      <c r="H10266" s="10">
        <v>13907.18</v>
      </c>
      <c r="I10266" s="10">
        <v>-209.15999999999985</v>
      </c>
      <c r="J10266" s="10">
        <v>28464</v>
      </c>
      <c r="K10266" s="10">
        <v>28332</v>
      </c>
      <c r="L10266" s="10">
        <v>132</v>
      </c>
      <c r="M10266" s="10">
        <v>28898.639999999999</v>
      </c>
      <c r="N10266" s="10">
        <v>-434.63999999999942</v>
      </c>
    </row>
    <row r="10267" spans="1:14" x14ac:dyDescent="0.25">
      <c r="A10267" s="9" t="s">
        <v>1126</v>
      </c>
      <c r="B10267" s="9" t="s">
        <v>225</v>
      </c>
      <c r="C10267" s="9" t="s">
        <v>42</v>
      </c>
      <c r="D10267" s="9" t="s">
        <v>43</v>
      </c>
      <c r="E10267" s="10">
        <v>15262.67</v>
      </c>
      <c r="F10267" s="10">
        <v>15119.655172413793</v>
      </c>
      <c r="G10267" s="10">
        <v>143.01482758620659</v>
      </c>
      <c r="H10267" s="10">
        <v>15346.45</v>
      </c>
      <c r="I10267" s="10">
        <v>-83.780000000000655</v>
      </c>
      <c r="J10267" s="10">
        <v>28600</v>
      </c>
      <c r="K10267" s="10">
        <v>28332</v>
      </c>
      <c r="L10267" s="10">
        <v>268</v>
      </c>
      <c r="M10267" s="10">
        <v>28756.98</v>
      </c>
      <c r="N10267" s="10">
        <v>-156.97999999999956</v>
      </c>
    </row>
    <row r="10268" spans="1:14" x14ac:dyDescent="0.25">
      <c r="A10268" s="9" t="s">
        <v>1126</v>
      </c>
      <c r="B10268" s="9" t="s">
        <v>226</v>
      </c>
      <c r="C10268" s="9" t="s">
        <v>42</v>
      </c>
      <c r="D10268" s="9" t="s">
        <v>43</v>
      </c>
      <c r="E10268" s="10">
        <v>22428.12</v>
      </c>
      <c r="F10268" s="10">
        <v>22217.950738916257</v>
      </c>
      <c r="G10268" s="10">
        <v>210.16926108374173</v>
      </c>
      <c r="H10268" s="10">
        <v>22551.22</v>
      </c>
      <c r="I10268" s="10">
        <v>-123.10000000000218</v>
      </c>
      <c r="J10268" s="10">
        <v>28600</v>
      </c>
      <c r="K10268" s="10">
        <v>28332</v>
      </c>
      <c r="L10268" s="10">
        <v>268</v>
      </c>
      <c r="M10268" s="10">
        <v>28756.98</v>
      </c>
      <c r="N10268" s="10">
        <v>-156.97999999999956</v>
      </c>
    </row>
    <row r="10269" spans="1:14" x14ac:dyDescent="0.25">
      <c r="A10269" s="9" t="s">
        <v>1126</v>
      </c>
      <c r="B10269" s="9" t="s">
        <v>228</v>
      </c>
      <c r="C10269" s="9" t="s">
        <v>42</v>
      </c>
      <c r="D10269" s="9" t="s">
        <v>43</v>
      </c>
      <c r="E10269" s="10">
        <v>23369.83</v>
      </c>
      <c r="F10269" s="10">
        <v>23070.177339901478</v>
      </c>
      <c r="G10269" s="10">
        <v>299.65266009852348</v>
      </c>
      <c r="H10269" s="10">
        <v>23416.23</v>
      </c>
      <c r="I10269" s="10">
        <v>-46.399999999997817</v>
      </c>
      <c r="J10269" s="10">
        <v>28700</v>
      </c>
      <c r="K10269" s="10">
        <v>28332</v>
      </c>
      <c r="L10269" s="10">
        <v>368</v>
      </c>
      <c r="M10269" s="10">
        <v>28756.98</v>
      </c>
      <c r="N10269" s="10">
        <v>-56.979999999999563</v>
      </c>
    </row>
    <row r="10270" spans="1:14" x14ac:dyDescent="0.25">
      <c r="A10270" s="9" t="s">
        <v>1126</v>
      </c>
      <c r="B10270" s="9" t="s">
        <v>227</v>
      </c>
      <c r="C10270" s="9" t="s">
        <v>42</v>
      </c>
      <c r="D10270" s="9" t="s">
        <v>43</v>
      </c>
      <c r="E10270" s="10">
        <v>24468.720000000001</v>
      </c>
      <c r="F10270" s="10">
        <v>24365.517241379312</v>
      </c>
      <c r="G10270" s="10">
        <v>103.20275862068956</v>
      </c>
      <c r="H10270" s="10">
        <v>24731</v>
      </c>
      <c r="I10270" s="10">
        <v>-262.27999999999884</v>
      </c>
      <c r="J10270" s="10">
        <v>2371</v>
      </c>
      <c r="K10270" s="10">
        <v>2361</v>
      </c>
      <c r="L10270" s="10">
        <v>10</v>
      </c>
      <c r="M10270" s="10">
        <v>2396.415</v>
      </c>
      <c r="N10270" s="10">
        <v>-25.414999999999964</v>
      </c>
    </row>
    <row r="10271" spans="1:14" x14ac:dyDescent="0.25">
      <c r="A10271" s="9" t="s">
        <v>1126</v>
      </c>
      <c r="B10271" s="9" t="s">
        <v>229</v>
      </c>
      <c r="C10271" s="9" t="s">
        <v>42</v>
      </c>
      <c r="D10271" s="9" t="s">
        <v>43</v>
      </c>
      <c r="E10271" s="10">
        <v>48848</v>
      </c>
      <c r="F10271" s="10">
        <v>48731.044776119401</v>
      </c>
      <c r="G10271" s="10">
        <v>116.95522388059908</v>
      </c>
      <c r="H10271" s="10">
        <v>48974.7</v>
      </c>
      <c r="I10271" s="10">
        <v>-126.69999999999709</v>
      </c>
      <c r="J10271" s="10">
        <v>28400</v>
      </c>
      <c r="K10271" s="10">
        <v>28332</v>
      </c>
      <c r="L10271" s="10">
        <v>68</v>
      </c>
      <c r="M10271" s="10">
        <v>28473.66</v>
      </c>
      <c r="N10271" s="10">
        <v>-73.659999999999854</v>
      </c>
    </row>
    <row r="10272" spans="1:14" x14ac:dyDescent="0.25">
      <c r="A10272" s="9" t="s">
        <v>1126</v>
      </c>
      <c r="B10272" s="9" t="s">
        <v>88</v>
      </c>
      <c r="C10272" s="9" t="s">
        <v>42</v>
      </c>
      <c r="D10272" s="9" t="s">
        <v>43</v>
      </c>
      <c r="E10272" s="10">
        <v>151255.66</v>
      </c>
      <c r="F10272" s="10">
        <v>150459.0693069307</v>
      </c>
      <c r="G10272" s="10">
        <v>796.59069306930178</v>
      </c>
      <c r="H10272" s="10">
        <v>151963.66</v>
      </c>
      <c r="I10272" s="10">
        <v>-708</v>
      </c>
      <c r="J10272" s="10">
        <v>28482</v>
      </c>
      <c r="K10272" s="10">
        <v>28332</v>
      </c>
      <c r="L10272" s="10">
        <v>150</v>
      </c>
      <c r="M10272" s="10">
        <v>28615.32</v>
      </c>
      <c r="N10272" s="10">
        <v>-133.31999999999971</v>
      </c>
    </row>
    <row r="10273" spans="1:14" x14ac:dyDescent="0.25">
      <c r="A10273" s="9" t="s">
        <v>1126</v>
      </c>
      <c r="B10273" s="9" t="s">
        <v>230</v>
      </c>
      <c r="C10273" s="9" t="s">
        <v>42</v>
      </c>
      <c r="D10273" s="9" t="s">
        <v>53</v>
      </c>
      <c r="E10273" s="10">
        <v>124802.22</v>
      </c>
      <c r="F10273" s="10">
        <v>117292.26865671642</v>
      </c>
      <c r="G10273" s="10">
        <v>7509.9513432835811</v>
      </c>
      <c r="H10273" s="10">
        <v>117878.73</v>
      </c>
      <c r="I10273" s="10">
        <v>6923.4900000000052</v>
      </c>
      <c r="J10273" s="10">
        <v>21560</v>
      </c>
      <c r="K10273" s="10">
        <v>21249</v>
      </c>
      <c r="L10273" s="10">
        <v>311</v>
      </c>
      <c r="M10273" s="10">
        <v>21355.244999999999</v>
      </c>
      <c r="N10273" s="10">
        <v>204.75500000000102</v>
      </c>
    </row>
    <row r="10274" spans="1:14" x14ac:dyDescent="0.25">
      <c r="A10274" s="9" t="s">
        <v>1126</v>
      </c>
      <c r="B10274" s="9" t="s">
        <v>54</v>
      </c>
      <c r="C10274" s="9" t="s">
        <v>42</v>
      </c>
      <c r="D10274" s="9" t="s">
        <v>55</v>
      </c>
      <c r="E10274" s="10">
        <v>1430.48</v>
      </c>
      <c r="F10274" s="10">
        <v>1402.4313725490197</v>
      </c>
      <c r="G10274" s="10">
        <v>28.048627450980348</v>
      </c>
      <c r="H10274" s="10">
        <v>1430.48</v>
      </c>
      <c r="I10274" s="10">
        <v>0</v>
      </c>
      <c r="J10274" s="10">
        <v>260.08800000000002</v>
      </c>
      <c r="K10274" s="10">
        <v>254.98823529411769</v>
      </c>
      <c r="L10274" s="10">
        <v>5.0997647058823361</v>
      </c>
      <c r="M10274" s="10">
        <v>260.08800000000002</v>
      </c>
      <c r="N10274" s="10">
        <v>0</v>
      </c>
    </row>
    <row r="10275" spans="1:14" x14ac:dyDescent="0.25">
      <c r="A10275" s="9" t="s">
        <v>1127</v>
      </c>
      <c r="B10275" s="9" t="s">
        <v>25</v>
      </c>
      <c r="C10275" s="9" t="s">
        <v>26</v>
      </c>
      <c r="D10275" s="9" t="s">
        <v>27</v>
      </c>
      <c r="E10275" s="10">
        <v>-107.44</v>
      </c>
      <c r="F10275" s="10">
        <v>0</v>
      </c>
      <c r="G10275" s="10">
        <v>-107.44</v>
      </c>
      <c r="H10275" s="10">
        <v>0</v>
      </c>
      <c r="I10275" s="10">
        <v>-107.44</v>
      </c>
      <c r="J10275" s="10">
        <v>0</v>
      </c>
      <c r="K10275" s="10">
        <v>0</v>
      </c>
      <c r="L10275" s="10">
        <v>0</v>
      </c>
      <c r="M10275" s="10">
        <v>0</v>
      </c>
      <c r="N10275" s="10">
        <v>0</v>
      </c>
    </row>
    <row r="10276" spans="1:14" x14ac:dyDescent="0.25">
      <c r="A10276" s="9" t="s">
        <v>1127</v>
      </c>
      <c r="B10276" s="9" t="s">
        <v>32</v>
      </c>
      <c r="C10276" s="9" t="s">
        <v>33</v>
      </c>
      <c r="D10276" s="9" t="s">
        <v>27</v>
      </c>
      <c r="E10276" s="10">
        <v>588.98</v>
      </c>
      <c r="F10276" s="10">
        <v>0</v>
      </c>
      <c r="G10276" s="10">
        <v>588.98</v>
      </c>
      <c r="H10276" s="10">
        <v>485.75</v>
      </c>
      <c r="I10276" s="10">
        <v>103.23000000000002</v>
      </c>
      <c r="J10276" s="10">
        <v>1.67</v>
      </c>
      <c r="K10276" s="10">
        <v>0</v>
      </c>
      <c r="L10276" s="10">
        <v>1.67</v>
      </c>
      <c r="M10276" s="10">
        <v>1.377</v>
      </c>
      <c r="N10276" s="10">
        <v>0.29299999999999993</v>
      </c>
    </row>
    <row r="10277" spans="1:14" x14ac:dyDescent="0.25">
      <c r="A10277" s="9" t="s">
        <v>1127</v>
      </c>
      <c r="B10277" s="9" t="s">
        <v>34</v>
      </c>
      <c r="C10277" s="9" t="s">
        <v>33</v>
      </c>
      <c r="D10277" s="9" t="s">
        <v>27</v>
      </c>
      <c r="E10277" s="10">
        <v>2024.66</v>
      </c>
      <c r="F10277" s="10">
        <v>0</v>
      </c>
      <c r="G10277" s="10">
        <v>2024.66</v>
      </c>
      <c r="H10277" s="10">
        <v>1669.8</v>
      </c>
      <c r="I10277" s="10">
        <v>354.86000000000013</v>
      </c>
      <c r="J10277" s="10">
        <v>1.67</v>
      </c>
      <c r="K10277" s="10">
        <v>0</v>
      </c>
      <c r="L10277" s="10">
        <v>1.67</v>
      </c>
      <c r="M10277" s="10">
        <v>1.377</v>
      </c>
      <c r="N10277" s="10">
        <v>0.29299999999999993</v>
      </c>
    </row>
    <row r="10278" spans="1:14" x14ac:dyDescent="0.25">
      <c r="A10278" s="9" t="s">
        <v>1127</v>
      </c>
      <c r="B10278" s="9" t="s">
        <v>35</v>
      </c>
      <c r="C10278" s="9" t="s">
        <v>33</v>
      </c>
      <c r="D10278" s="9" t="s">
        <v>27</v>
      </c>
      <c r="E10278" s="10">
        <v>2190.56</v>
      </c>
      <c r="F10278" s="10">
        <v>0</v>
      </c>
      <c r="G10278" s="10">
        <v>2190.56</v>
      </c>
      <c r="H10278" s="10">
        <v>1806.66</v>
      </c>
      <c r="I10278" s="10">
        <v>383.89999999999986</v>
      </c>
      <c r="J10278" s="10">
        <v>35.07</v>
      </c>
      <c r="K10278" s="10">
        <v>0</v>
      </c>
      <c r="L10278" s="10">
        <v>35.07</v>
      </c>
      <c r="M10278" s="10">
        <v>28.923999999999999</v>
      </c>
      <c r="N10278" s="10">
        <v>6.1460000000000008</v>
      </c>
    </row>
    <row r="10279" spans="1:14" x14ac:dyDescent="0.25">
      <c r="A10279" s="9" t="s">
        <v>1127</v>
      </c>
      <c r="B10279" s="9" t="s">
        <v>216</v>
      </c>
      <c r="C10279" s="9" t="s">
        <v>39</v>
      </c>
      <c r="D10279" s="9" t="s">
        <v>40</v>
      </c>
      <c r="E10279" s="10">
        <v>-187329.28</v>
      </c>
      <c r="F10279" s="10">
        <v>0</v>
      </c>
      <c r="G10279" s="10">
        <v>-187329.28</v>
      </c>
      <c r="H10279" s="10">
        <v>-187329.27</v>
      </c>
      <c r="I10279" s="10">
        <v>-1.0000000009313226E-2</v>
      </c>
      <c r="J10279" s="10">
        <v>-1033</v>
      </c>
      <c r="K10279" s="10">
        <v>0</v>
      </c>
      <c r="L10279" s="10">
        <v>-1033</v>
      </c>
      <c r="M10279" s="10">
        <v>-1033</v>
      </c>
      <c r="N10279" s="10">
        <v>0</v>
      </c>
    </row>
    <row r="10280" spans="1:14" x14ac:dyDescent="0.25">
      <c r="A10280" s="9" t="s">
        <v>1127</v>
      </c>
      <c r="B10280" s="9" t="s">
        <v>191</v>
      </c>
      <c r="C10280" s="9" t="s">
        <v>42</v>
      </c>
      <c r="D10280" s="9" t="s">
        <v>58</v>
      </c>
      <c r="E10280" s="10">
        <v>146885.26</v>
      </c>
      <c r="F10280" s="10">
        <v>146814.1791044776</v>
      </c>
      <c r="G10280" s="10">
        <v>71.080895522405626</v>
      </c>
      <c r="H10280" s="10">
        <v>147548.25</v>
      </c>
      <c r="I10280" s="10">
        <v>-662.98999999999069</v>
      </c>
      <c r="J10280" s="10">
        <v>6201</v>
      </c>
      <c r="K10280" s="10">
        <v>6198</v>
      </c>
      <c r="L10280" s="10">
        <v>3</v>
      </c>
      <c r="M10280" s="10">
        <v>6228.99</v>
      </c>
      <c r="N10280" s="10">
        <v>-27.989999999999782</v>
      </c>
    </row>
    <row r="10281" spans="1:14" x14ac:dyDescent="0.25">
      <c r="A10281" s="9" t="s">
        <v>1127</v>
      </c>
      <c r="B10281" s="9" t="s">
        <v>217</v>
      </c>
      <c r="C10281" s="9" t="s">
        <v>42</v>
      </c>
      <c r="D10281" s="9" t="s">
        <v>43</v>
      </c>
      <c r="E10281" s="10">
        <v>1644.74</v>
      </c>
      <c r="F10281" s="10">
        <v>0</v>
      </c>
      <c r="G10281" s="10">
        <v>1644.74</v>
      </c>
      <c r="H10281" s="10">
        <v>0</v>
      </c>
      <c r="I10281" s="10">
        <v>1644.74</v>
      </c>
      <c r="J10281" s="10">
        <v>6100</v>
      </c>
      <c r="K10281" s="10">
        <v>0</v>
      </c>
      <c r="L10281" s="10">
        <v>6100</v>
      </c>
      <c r="M10281" s="10">
        <v>0</v>
      </c>
      <c r="N10281" s="10">
        <v>6100</v>
      </c>
    </row>
    <row r="10282" spans="1:14" x14ac:dyDescent="0.25">
      <c r="A10282" s="9" t="s">
        <v>1127</v>
      </c>
      <c r="B10282" s="9" t="s">
        <v>92</v>
      </c>
      <c r="C10282" s="9" t="s">
        <v>42</v>
      </c>
      <c r="D10282" s="9" t="s">
        <v>43</v>
      </c>
      <c r="E10282" s="10">
        <v>264.3</v>
      </c>
      <c r="F10282" s="10">
        <v>175.86138613861385</v>
      </c>
      <c r="G10282" s="10">
        <v>88.438613861386159</v>
      </c>
      <c r="H10282" s="10">
        <v>177.62</v>
      </c>
      <c r="I10282" s="10">
        <v>86.68</v>
      </c>
      <c r="J10282" s="10">
        <v>3105</v>
      </c>
      <c r="K10282" s="10">
        <v>2066</v>
      </c>
      <c r="L10282" s="10">
        <v>1039</v>
      </c>
      <c r="M10282" s="10">
        <v>2086.66</v>
      </c>
      <c r="N10282" s="10">
        <v>1018.3400000000001</v>
      </c>
    </row>
    <row r="10283" spans="1:14" x14ac:dyDescent="0.25">
      <c r="A10283" s="9" t="s">
        <v>1127</v>
      </c>
      <c r="B10283" s="9" t="s">
        <v>179</v>
      </c>
      <c r="C10283" s="9" t="s">
        <v>42</v>
      </c>
      <c r="D10283" s="9" t="s">
        <v>43</v>
      </c>
      <c r="E10283" s="10">
        <v>398.15</v>
      </c>
      <c r="F10283" s="10">
        <v>393.57213930348257</v>
      </c>
      <c r="G10283" s="10">
        <v>4.5778606965174049</v>
      </c>
      <c r="H10283" s="10">
        <v>395.54</v>
      </c>
      <c r="I10283" s="10">
        <v>2.6099999999999568</v>
      </c>
      <c r="J10283" s="10">
        <v>1045</v>
      </c>
      <c r="K10283" s="10">
        <v>1033</v>
      </c>
      <c r="L10283" s="10">
        <v>12</v>
      </c>
      <c r="M10283" s="10">
        <v>1038.165</v>
      </c>
      <c r="N10283" s="10">
        <v>6.8350000000000364</v>
      </c>
    </row>
    <row r="10284" spans="1:14" x14ac:dyDescent="0.25">
      <c r="A10284" s="9" t="s">
        <v>1127</v>
      </c>
      <c r="B10284" s="9" t="s">
        <v>218</v>
      </c>
      <c r="C10284" s="9" t="s">
        <v>42</v>
      </c>
      <c r="D10284" s="9" t="s">
        <v>43</v>
      </c>
      <c r="E10284" s="10">
        <v>0</v>
      </c>
      <c r="F10284" s="10">
        <v>1671.1625615763546</v>
      </c>
      <c r="G10284" s="10">
        <v>-1671.1625615763546</v>
      </c>
      <c r="H10284" s="10">
        <v>1696.23</v>
      </c>
      <c r="I10284" s="10">
        <v>-1696.23</v>
      </c>
      <c r="J10284" s="10">
        <v>0</v>
      </c>
      <c r="K10284" s="10">
        <v>6198</v>
      </c>
      <c r="L10284" s="10">
        <v>-6198</v>
      </c>
      <c r="M10284" s="10">
        <v>6290.97</v>
      </c>
      <c r="N10284" s="10">
        <v>-6290.97</v>
      </c>
    </row>
    <row r="10285" spans="1:14" x14ac:dyDescent="0.25">
      <c r="A10285" s="9" t="s">
        <v>1127</v>
      </c>
      <c r="B10285" s="9" t="s">
        <v>194</v>
      </c>
      <c r="C10285" s="9" t="s">
        <v>42</v>
      </c>
      <c r="D10285" s="9" t="s">
        <v>43</v>
      </c>
      <c r="E10285" s="10">
        <v>6444.34</v>
      </c>
      <c r="F10285" s="10">
        <v>6547.8817733990145</v>
      </c>
      <c r="G10285" s="10">
        <v>-103.54177339901435</v>
      </c>
      <c r="H10285" s="10">
        <v>6646.1</v>
      </c>
      <c r="I10285" s="10">
        <v>-201.76000000000022</v>
      </c>
      <c r="J10285" s="10">
        <v>6100</v>
      </c>
      <c r="K10285" s="10">
        <v>6198</v>
      </c>
      <c r="L10285" s="10">
        <v>-98</v>
      </c>
      <c r="M10285" s="10">
        <v>6290.97</v>
      </c>
      <c r="N10285" s="10">
        <v>-190.97000000000025</v>
      </c>
    </row>
    <row r="10286" spans="1:14" x14ac:dyDescent="0.25">
      <c r="A10286" s="9" t="s">
        <v>1127</v>
      </c>
      <c r="B10286" s="9" t="s">
        <v>195</v>
      </c>
      <c r="C10286" s="9" t="s">
        <v>42</v>
      </c>
      <c r="D10286" s="9" t="s">
        <v>43</v>
      </c>
      <c r="E10286" s="10">
        <v>7666.1</v>
      </c>
      <c r="F10286" s="10">
        <v>7199.1625615763551</v>
      </c>
      <c r="G10286" s="10">
        <v>466.93743842364529</v>
      </c>
      <c r="H10286" s="10">
        <v>7307.15</v>
      </c>
      <c r="I10286" s="10">
        <v>358.95000000000073</v>
      </c>
      <c r="J10286" s="10">
        <v>6600</v>
      </c>
      <c r="K10286" s="10">
        <v>6198</v>
      </c>
      <c r="L10286" s="10">
        <v>402</v>
      </c>
      <c r="M10286" s="10">
        <v>6290.97</v>
      </c>
      <c r="N10286" s="10">
        <v>309.02999999999975</v>
      </c>
    </row>
    <row r="10287" spans="1:14" x14ac:dyDescent="0.25">
      <c r="A10287" s="9" t="s">
        <v>1127</v>
      </c>
      <c r="B10287" s="9" t="s">
        <v>196</v>
      </c>
      <c r="C10287" s="9" t="s">
        <v>42</v>
      </c>
      <c r="D10287" s="9" t="s">
        <v>43</v>
      </c>
      <c r="E10287" s="10">
        <v>8987.1299999999992</v>
      </c>
      <c r="F10287" s="10">
        <v>9131.5172413793098</v>
      </c>
      <c r="G10287" s="10">
        <v>-144.38724137931058</v>
      </c>
      <c r="H10287" s="10">
        <v>9268.49</v>
      </c>
      <c r="I10287" s="10">
        <v>-281.36000000000058</v>
      </c>
      <c r="J10287" s="10">
        <v>6100</v>
      </c>
      <c r="K10287" s="10">
        <v>6198</v>
      </c>
      <c r="L10287" s="10">
        <v>-98</v>
      </c>
      <c r="M10287" s="10">
        <v>6290.97</v>
      </c>
      <c r="N10287" s="10">
        <v>-190.97000000000025</v>
      </c>
    </row>
    <row r="10288" spans="1:14" x14ac:dyDescent="0.25">
      <c r="A10288" s="9" t="s">
        <v>1127</v>
      </c>
      <c r="B10288" s="9" t="s">
        <v>197</v>
      </c>
      <c r="C10288" s="9" t="s">
        <v>42</v>
      </c>
      <c r="D10288" s="9" t="s">
        <v>43</v>
      </c>
      <c r="E10288" s="10">
        <v>10342.5</v>
      </c>
      <c r="F10288" s="10">
        <v>10175.054187192118</v>
      </c>
      <c r="G10288" s="10">
        <v>167.44581280788225</v>
      </c>
      <c r="H10288" s="10">
        <v>10327.68</v>
      </c>
      <c r="I10288" s="10">
        <v>14.819999999999709</v>
      </c>
      <c r="J10288" s="10">
        <v>1050</v>
      </c>
      <c r="K10288" s="10">
        <v>1032.9999999999998</v>
      </c>
      <c r="L10288" s="10">
        <v>17.000000000000227</v>
      </c>
      <c r="M10288" s="10">
        <v>1048.4949999999999</v>
      </c>
      <c r="N10288" s="10">
        <v>1.5050000000001091</v>
      </c>
    </row>
    <row r="10289" spans="1:14" x14ac:dyDescent="0.25">
      <c r="A10289" s="9" t="s">
        <v>1128</v>
      </c>
      <c r="B10289" s="9" t="s">
        <v>25</v>
      </c>
      <c r="C10289" s="9" t="s">
        <v>26</v>
      </c>
      <c r="D10289" s="9" t="s">
        <v>27</v>
      </c>
      <c r="E10289" s="10">
        <v>4706.84</v>
      </c>
      <c r="F10289" s="10">
        <v>0</v>
      </c>
      <c r="G10289" s="10">
        <v>4706.84</v>
      </c>
      <c r="H10289" s="10">
        <v>0</v>
      </c>
      <c r="I10289" s="10">
        <v>4706.84</v>
      </c>
      <c r="J10289" s="10">
        <v>0</v>
      </c>
      <c r="K10289" s="10">
        <v>0</v>
      </c>
      <c r="L10289" s="10">
        <v>0</v>
      </c>
      <c r="M10289" s="10">
        <v>0</v>
      </c>
      <c r="N10289" s="10">
        <v>0</v>
      </c>
    </row>
    <row r="10290" spans="1:14" x14ac:dyDescent="0.25">
      <c r="A10290" s="9" t="s">
        <v>1128</v>
      </c>
      <c r="B10290" s="9" t="s">
        <v>32</v>
      </c>
      <c r="C10290" s="9" t="s">
        <v>33</v>
      </c>
      <c r="D10290" s="9" t="s">
        <v>27</v>
      </c>
      <c r="E10290" s="10">
        <v>793.54</v>
      </c>
      <c r="F10290" s="10">
        <v>0</v>
      </c>
      <c r="G10290" s="10">
        <v>793.54</v>
      </c>
      <c r="H10290" s="10">
        <v>1143.8499999999999</v>
      </c>
      <c r="I10290" s="10">
        <v>-350.30999999999995</v>
      </c>
      <c r="J10290" s="10">
        <v>2.25</v>
      </c>
      <c r="K10290" s="10">
        <v>0</v>
      </c>
      <c r="L10290" s="10">
        <v>2.25</v>
      </c>
      <c r="M10290" s="10">
        <v>3.2429999999999999</v>
      </c>
      <c r="N10290" s="10">
        <v>-0.99299999999999988</v>
      </c>
    </row>
    <row r="10291" spans="1:14" x14ac:dyDescent="0.25">
      <c r="A10291" s="9" t="s">
        <v>1128</v>
      </c>
      <c r="B10291" s="9" t="s">
        <v>34</v>
      </c>
      <c r="C10291" s="9" t="s">
        <v>33</v>
      </c>
      <c r="D10291" s="9" t="s">
        <v>27</v>
      </c>
      <c r="E10291" s="10">
        <v>2727.84</v>
      </c>
      <c r="F10291" s="10">
        <v>0</v>
      </c>
      <c r="G10291" s="10">
        <v>2727.84</v>
      </c>
      <c r="H10291" s="10">
        <v>3932.02</v>
      </c>
      <c r="I10291" s="10">
        <v>-1204.1799999999998</v>
      </c>
      <c r="J10291" s="10">
        <v>2.25</v>
      </c>
      <c r="K10291" s="10">
        <v>0</v>
      </c>
      <c r="L10291" s="10">
        <v>2.25</v>
      </c>
      <c r="M10291" s="10">
        <v>3.2429999999999999</v>
      </c>
      <c r="N10291" s="10">
        <v>-0.99299999999999988</v>
      </c>
    </row>
    <row r="10292" spans="1:14" x14ac:dyDescent="0.25">
      <c r="A10292" s="9" t="s">
        <v>1128</v>
      </c>
      <c r="B10292" s="9" t="s">
        <v>35</v>
      </c>
      <c r="C10292" s="9" t="s">
        <v>33</v>
      </c>
      <c r="D10292" s="9" t="s">
        <v>27</v>
      </c>
      <c r="E10292" s="10">
        <v>2951.35</v>
      </c>
      <c r="F10292" s="10">
        <v>0</v>
      </c>
      <c r="G10292" s="10">
        <v>2951.35</v>
      </c>
      <c r="H10292" s="10">
        <v>4254.3100000000004</v>
      </c>
      <c r="I10292" s="10">
        <v>-1302.9600000000005</v>
      </c>
      <c r="J10292" s="10">
        <v>47.25</v>
      </c>
      <c r="K10292" s="10">
        <v>0</v>
      </c>
      <c r="L10292" s="10">
        <v>47.25</v>
      </c>
      <c r="M10292" s="10">
        <v>68.11</v>
      </c>
      <c r="N10292" s="10">
        <v>-20.86</v>
      </c>
    </row>
    <row r="10293" spans="1:14" x14ac:dyDescent="0.25">
      <c r="A10293" s="9" t="s">
        <v>1128</v>
      </c>
      <c r="B10293" s="9" t="s">
        <v>186</v>
      </c>
      <c r="C10293" s="9" t="s">
        <v>39</v>
      </c>
      <c r="D10293" s="9" t="s">
        <v>40</v>
      </c>
      <c r="E10293" s="10">
        <v>-418751.46</v>
      </c>
      <c r="F10293" s="10">
        <v>0</v>
      </c>
      <c r="G10293" s="10">
        <v>-418751.46</v>
      </c>
      <c r="H10293" s="10">
        <v>-418751.48</v>
      </c>
      <c r="I10293" s="10">
        <v>1.9999999960418791E-2</v>
      </c>
      <c r="J10293" s="10">
        <v>-2432.5</v>
      </c>
      <c r="K10293" s="10">
        <v>0</v>
      </c>
      <c r="L10293" s="10">
        <v>-2432.5</v>
      </c>
      <c r="M10293" s="10">
        <v>-2432.5</v>
      </c>
      <c r="N10293" s="10">
        <v>0</v>
      </c>
    </row>
    <row r="10294" spans="1:14" x14ac:dyDescent="0.25">
      <c r="A10294" s="9" t="s">
        <v>1128</v>
      </c>
      <c r="B10294" s="9" t="s">
        <v>177</v>
      </c>
      <c r="C10294" s="9" t="s">
        <v>42</v>
      </c>
      <c r="D10294" s="9" t="s">
        <v>58</v>
      </c>
      <c r="E10294" s="10">
        <v>345978</v>
      </c>
      <c r="F10294" s="10">
        <v>345906.91542288556</v>
      </c>
      <c r="G10294" s="10">
        <v>71.084577114437707</v>
      </c>
      <c r="H10294" s="10">
        <v>347636.45</v>
      </c>
      <c r="I10294" s="10">
        <v>-1658.4500000000116</v>
      </c>
      <c r="J10294" s="10">
        <v>14598</v>
      </c>
      <c r="K10294" s="10">
        <v>14595</v>
      </c>
      <c r="L10294" s="10">
        <v>3</v>
      </c>
      <c r="M10294" s="10">
        <v>14667.975</v>
      </c>
      <c r="N10294" s="10">
        <v>-69.975000000000364</v>
      </c>
    </row>
    <row r="10295" spans="1:14" x14ac:dyDescent="0.25">
      <c r="A10295" s="9" t="s">
        <v>1128</v>
      </c>
      <c r="B10295" s="9" t="s">
        <v>187</v>
      </c>
      <c r="C10295" s="9" t="s">
        <v>42</v>
      </c>
      <c r="D10295" s="9" t="s">
        <v>43</v>
      </c>
      <c r="E10295" s="10">
        <v>1498.25</v>
      </c>
      <c r="F10295" s="10">
        <v>0</v>
      </c>
      <c r="G10295" s="10">
        <v>1498.25</v>
      </c>
      <c r="H10295" s="10">
        <v>0</v>
      </c>
      <c r="I10295" s="10">
        <v>1498.25</v>
      </c>
      <c r="J10295" s="10">
        <v>14600</v>
      </c>
      <c r="K10295" s="10">
        <v>0</v>
      </c>
      <c r="L10295" s="10">
        <v>14600</v>
      </c>
      <c r="M10295" s="10">
        <v>0</v>
      </c>
      <c r="N10295" s="10">
        <v>14600</v>
      </c>
    </row>
    <row r="10296" spans="1:14" x14ac:dyDescent="0.25">
      <c r="A10296" s="9" t="s">
        <v>1128</v>
      </c>
      <c r="B10296" s="9" t="s">
        <v>92</v>
      </c>
      <c r="C10296" s="9" t="s">
        <v>42</v>
      </c>
      <c r="D10296" s="9" t="s">
        <v>43</v>
      </c>
      <c r="E10296" s="10">
        <v>229.82</v>
      </c>
      <c r="F10296" s="10">
        <v>207.04950495049505</v>
      </c>
      <c r="G10296" s="10">
        <v>22.770495049504945</v>
      </c>
      <c r="H10296" s="10">
        <v>209.12</v>
      </c>
      <c r="I10296" s="10">
        <v>20.699999999999989</v>
      </c>
      <c r="J10296" s="10">
        <v>2700</v>
      </c>
      <c r="K10296" s="10">
        <v>2432.4999999999995</v>
      </c>
      <c r="L10296" s="10">
        <v>267.50000000000045</v>
      </c>
      <c r="M10296" s="10">
        <v>2456.8249999999998</v>
      </c>
      <c r="N10296" s="10">
        <v>243.17500000000018</v>
      </c>
    </row>
    <row r="10297" spans="1:14" x14ac:dyDescent="0.25">
      <c r="A10297" s="9" t="s">
        <v>1128</v>
      </c>
      <c r="B10297" s="9" t="s">
        <v>179</v>
      </c>
      <c r="C10297" s="9" t="s">
        <v>42</v>
      </c>
      <c r="D10297" s="9" t="s">
        <v>43</v>
      </c>
      <c r="E10297" s="10">
        <v>929.26</v>
      </c>
      <c r="F10297" s="10">
        <v>926.78606965174129</v>
      </c>
      <c r="G10297" s="10">
        <v>2.4739303482587047</v>
      </c>
      <c r="H10297" s="10">
        <v>931.42</v>
      </c>
      <c r="I10297" s="10">
        <v>-2.1599999999999682</v>
      </c>
      <c r="J10297" s="10">
        <v>2439</v>
      </c>
      <c r="K10297" s="10">
        <v>2432.499502487562</v>
      </c>
      <c r="L10297" s="10">
        <v>6.5004975124379598</v>
      </c>
      <c r="M10297" s="10">
        <v>2444.6619999999998</v>
      </c>
      <c r="N10297" s="10">
        <v>-5.6619999999998072</v>
      </c>
    </row>
    <row r="10298" spans="1:14" x14ac:dyDescent="0.25">
      <c r="A10298" s="9" t="s">
        <v>1128</v>
      </c>
      <c r="B10298" s="9" t="s">
        <v>188</v>
      </c>
      <c r="C10298" s="9" t="s">
        <v>42</v>
      </c>
      <c r="D10298" s="9" t="s">
        <v>43</v>
      </c>
      <c r="E10298" s="10">
        <v>0</v>
      </c>
      <c r="F10298" s="10">
        <v>1497.7339901477833</v>
      </c>
      <c r="G10298" s="10">
        <v>-1497.7339901477833</v>
      </c>
      <c r="H10298" s="10">
        <v>1520.2</v>
      </c>
      <c r="I10298" s="10">
        <v>-1520.2</v>
      </c>
      <c r="J10298" s="10">
        <v>0</v>
      </c>
      <c r="K10298" s="10">
        <v>14595</v>
      </c>
      <c r="L10298" s="10">
        <v>-14595</v>
      </c>
      <c r="M10298" s="10">
        <v>14813.924999999999</v>
      </c>
      <c r="N10298" s="10">
        <v>-14813.924999999999</v>
      </c>
    </row>
    <row r="10299" spans="1:14" x14ac:dyDescent="0.25">
      <c r="A10299" s="9" t="s">
        <v>1128</v>
      </c>
      <c r="B10299" s="9" t="s">
        <v>181</v>
      </c>
      <c r="C10299" s="9" t="s">
        <v>42</v>
      </c>
      <c r="D10299" s="9" t="s">
        <v>43</v>
      </c>
      <c r="E10299" s="10">
        <v>6914.95</v>
      </c>
      <c r="F10299" s="10">
        <v>6842.2857142857147</v>
      </c>
      <c r="G10299" s="10">
        <v>72.664285714285143</v>
      </c>
      <c r="H10299" s="10">
        <v>6944.92</v>
      </c>
      <c r="I10299" s="10">
        <v>-29.970000000000255</v>
      </c>
      <c r="J10299" s="10">
        <v>14750</v>
      </c>
      <c r="K10299" s="10">
        <v>14595</v>
      </c>
      <c r="L10299" s="10">
        <v>155</v>
      </c>
      <c r="M10299" s="10">
        <v>14813.924999999999</v>
      </c>
      <c r="N10299" s="10">
        <v>-63.924999999999272</v>
      </c>
    </row>
    <row r="10300" spans="1:14" x14ac:dyDescent="0.25">
      <c r="A10300" s="9" t="s">
        <v>1128</v>
      </c>
      <c r="B10300" s="9" t="s">
        <v>182</v>
      </c>
      <c r="C10300" s="9" t="s">
        <v>42</v>
      </c>
      <c r="D10300" s="9" t="s">
        <v>43</v>
      </c>
      <c r="E10300" s="10">
        <v>12035.1</v>
      </c>
      <c r="F10300" s="10">
        <v>11710.147783251232</v>
      </c>
      <c r="G10300" s="10">
        <v>324.95221674876848</v>
      </c>
      <c r="H10300" s="10">
        <v>11885.8</v>
      </c>
      <c r="I10300" s="10">
        <v>149.30000000000109</v>
      </c>
      <c r="J10300" s="10">
        <v>15000</v>
      </c>
      <c r="K10300" s="10">
        <v>14595</v>
      </c>
      <c r="L10300" s="10">
        <v>405</v>
      </c>
      <c r="M10300" s="10">
        <v>14813.924999999999</v>
      </c>
      <c r="N10300" s="10">
        <v>186.07500000000073</v>
      </c>
    </row>
    <row r="10301" spans="1:14" x14ac:dyDescent="0.25">
      <c r="A10301" s="9" t="s">
        <v>1128</v>
      </c>
      <c r="B10301" s="9" t="s">
        <v>183</v>
      </c>
      <c r="C10301" s="9" t="s">
        <v>42</v>
      </c>
      <c r="D10301" s="9" t="s">
        <v>43</v>
      </c>
      <c r="E10301" s="10">
        <v>15752.79</v>
      </c>
      <c r="F10301" s="10">
        <v>15518.866995073891</v>
      </c>
      <c r="G10301" s="10">
        <v>233.92300492610957</v>
      </c>
      <c r="H10301" s="10">
        <v>15751.65</v>
      </c>
      <c r="I10301" s="10">
        <v>1.1400000000012369</v>
      </c>
      <c r="J10301" s="10">
        <v>14815</v>
      </c>
      <c r="K10301" s="10">
        <v>14595</v>
      </c>
      <c r="L10301" s="10">
        <v>220</v>
      </c>
      <c r="M10301" s="10">
        <v>14813.924999999999</v>
      </c>
      <c r="N10301" s="10">
        <v>1.0750000000007276</v>
      </c>
    </row>
    <row r="10302" spans="1:14" x14ac:dyDescent="0.25">
      <c r="A10302" s="9" t="s">
        <v>1128</v>
      </c>
      <c r="B10302" s="9" t="s">
        <v>184</v>
      </c>
      <c r="C10302" s="9" t="s">
        <v>42</v>
      </c>
      <c r="D10302" s="9" t="s">
        <v>43</v>
      </c>
      <c r="E10302" s="10">
        <v>24233.72</v>
      </c>
      <c r="F10302" s="10">
        <v>24179.04433497537</v>
      </c>
      <c r="G10302" s="10">
        <v>54.675665024631598</v>
      </c>
      <c r="H10302" s="10">
        <v>24541.73</v>
      </c>
      <c r="I10302" s="10">
        <v>-308.0099999999984</v>
      </c>
      <c r="J10302" s="10">
        <v>2438</v>
      </c>
      <c r="K10302" s="10">
        <v>2432.4995073891628</v>
      </c>
      <c r="L10302" s="10">
        <v>5.5004926108372274</v>
      </c>
      <c r="M10302" s="10">
        <v>2468.9870000000001</v>
      </c>
      <c r="N10302" s="10">
        <v>-30.98700000000008</v>
      </c>
    </row>
    <row r="10303" spans="1:14" x14ac:dyDescent="0.25">
      <c r="A10303" s="9" t="s">
        <v>1129</v>
      </c>
      <c r="B10303" s="9" t="s">
        <v>25</v>
      </c>
      <c r="C10303" s="9" t="s">
        <v>26</v>
      </c>
      <c r="D10303" s="9" t="s">
        <v>27</v>
      </c>
      <c r="E10303" s="10">
        <v>736.48</v>
      </c>
      <c r="F10303" s="10">
        <v>0</v>
      </c>
      <c r="G10303" s="10">
        <v>736.48</v>
      </c>
      <c r="H10303" s="10">
        <v>0</v>
      </c>
      <c r="I10303" s="10">
        <v>736.48</v>
      </c>
      <c r="J10303" s="10">
        <v>0</v>
      </c>
      <c r="K10303" s="10">
        <v>0</v>
      </c>
      <c r="L10303" s="10">
        <v>0</v>
      </c>
      <c r="M10303" s="10">
        <v>0</v>
      </c>
      <c r="N10303" s="10">
        <v>0</v>
      </c>
    </row>
    <row r="10304" spans="1:14" x14ac:dyDescent="0.25">
      <c r="A10304" s="9" t="s">
        <v>1129</v>
      </c>
      <c r="B10304" s="9" t="s">
        <v>32</v>
      </c>
      <c r="C10304" s="9" t="s">
        <v>33</v>
      </c>
      <c r="D10304" s="9" t="s">
        <v>27</v>
      </c>
      <c r="E10304" s="10">
        <v>1851.6</v>
      </c>
      <c r="F10304" s="10">
        <v>0</v>
      </c>
      <c r="G10304" s="10">
        <v>1851.6</v>
      </c>
      <c r="H10304" s="10">
        <v>1674.04</v>
      </c>
      <c r="I10304" s="10">
        <v>177.55999999999995</v>
      </c>
      <c r="J10304" s="10">
        <v>5.25</v>
      </c>
      <c r="K10304" s="10">
        <v>0</v>
      </c>
      <c r="L10304" s="10">
        <v>5.25</v>
      </c>
      <c r="M10304" s="10">
        <v>4.7469999999999999</v>
      </c>
      <c r="N10304" s="10">
        <v>0.50300000000000011</v>
      </c>
    </row>
    <row r="10305" spans="1:14" x14ac:dyDescent="0.25">
      <c r="A10305" s="9" t="s">
        <v>1129</v>
      </c>
      <c r="B10305" s="9" t="s">
        <v>34</v>
      </c>
      <c r="C10305" s="9" t="s">
        <v>33</v>
      </c>
      <c r="D10305" s="9" t="s">
        <v>27</v>
      </c>
      <c r="E10305" s="10">
        <v>6364.95</v>
      </c>
      <c r="F10305" s="10">
        <v>0</v>
      </c>
      <c r="G10305" s="10">
        <v>6364.95</v>
      </c>
      <c r="H10305" s="10">
        <v>5754.58</v>
      </c>
      <c r="I10305" s="10">
        <v>610.36999999999989</v>
      </c>
      <c r="J10305" s="10">
        <v>5.25</v>
      </c>
      <c r="K10305" s="10">
        <v>0</v>
      </c>
      <c r="L10305" s="10">
        <v>5.25</v>
      </c>
      <c r="M10305" s="10">
        <v>4.7469999999999999</v>
      </c>
      <c r="N10305" s="10">
        <v>0.50300000000000011</v>
      </c>
    </row>
    <row r="10306" spans="1:14" x14ac:dyDescent="0.25">
      <c r="A10306" s="9" t="s">
        <v>1129</v>
      </c>
      <c r="B10306" s="9" t="s">
        <v>35</v>
      </c>
      <c r="C10306" s="9" t="s">
        <v>33</v>
      </c>
      <c r="D10306" s="9" t="s">
        <v>27</v>
      </c>
      <c r="E10306" s="10">
        <v>6886.48</v>
      </c>
      <c r="F10306" s="10">
        <v>0</v>
      </c>
      <c r="G10306" s="10">
        <v>6886.48</v>
      </c>
      <c r="H10306" s="10">
        <v>6226.25</v>
      </c>
      <c r="I10306" s="10">
        <v>660.22999999999956</v>
      </c>
      <c r="J10306" s="10">
        <v>110.25</v>
      </c>
      <c r="K10306" s="10">
        <v>0</v>
      </c>
      <c r="L10306" s="10">
        <v>110.25</v>
      </c>
      <c r="M10306" s="10">
        <v>99.68</v>
      </c>
      <c r="N10306" s="10">
        <v>10.569999999999993</v>
      </c>
    </row>
    <row r="10307" spans="1:14" x14ac:dyDescent="0.25">
      <c r="A10307" s="9" t="s">
        <v>1129</v>
      </c>
      <c r="B10307" s="9" t="s">
        <v>176</v>
      </c>
      <c r="C10307" s="9" t="s">
        <v>39</v>
      </c>
      <c r="D10307" s="9" t="s">
        <v>40</v>
      </c>
      <c r="E10307" s="10">
        <v>-613155.1</v>
      </c>
      <c r="F10307" s="10">
        <v>0</v>
      </c>
      <c r="G10307" s="10">
        <v>-613155.1</v>
      </c>
      <c r="H10307" s="10">
        <v>-613155.09</v>
      </c>
      <c r="I10307" s="10">
        <v>-1.0000000009313226E-2</v>
      </c>
      <c r="J10307" s="10">
        <v>-3560</v>
      </c>
      <c r="K10307" s="10">
        <v>0</v>
      </c>
      <c r="L10307" s="10">
        <v>-3560</v>
      </c>
      <c r="M10307" s="10">
        <v>-3560</v>
      </c>
      <c r="N10307" s="10">
        <v>0</v>
      </c>
    </row>
    <row r="10308" spans="1:14" x14ac:dyDescent="0.25">
      <c r="A10308" s="9" t="s">
        <v>1129</v>
      </c>
      <c r="B10308" s="9" t="s">
        <v>177</v>
      </c>
      <c r="C10308" s="9" t="s">
        <v>42</v>
      </c>
      <c r="D10308" s="9" t="s">
        <v>58</v>
      </c>
      <c r="E10308" s="10">
        <v>506382.1</v>
      </c>
      <c r="F10308" s="10">
        <v>506239.92039800994</v>
      </c>
      <c r="G10308" s="10">
        <v>142.17960199003574</v>
      </c>
      <c r="H10308" s="10">
        <v>508771.12</v>
      </c>
      <c r="I10308" s="10">
        <v>-2389.0200000000186</v>
      </c>
      <c r="J10308" s="10">
        <v>21366</v>
      </c>
      <c r="K10308" s="10">
        <v>21360</v>
      </c>
      <c r="L10308" s="10">
        <v>6</v>
      </c>
      <c r="M10308" s="10">
        <v>21466.799999999999</v>
      </c>
      <c r="N10308" s="10">
        <v>-100.79999999999927</v>
      </c>
    </row>
    <row r="10309" spans="1:14" x14ac:dyDescent="0.25">
      <c r="A10309" s="9" t="s">
        <v>1129</v>
      </c>
      <c r="B10309" s="9" t="s">
        <v>178</v>
      </c>
      <c r="C10309" s="9" t="s">
        <v>42</v>
      </c>
      <c r="D10309" s="9" t="s">
        <v>43</v>
      </c>
      <c r="E10309" s="10">
        <v>2216.59</v>
      </c>
      <c r="F10309" s="10">
        <v>0</v>
      </c>
      <c r="G10309" s="10">
        <v>2216.59</v>
      </c>
      <c r="H10309" s="10">
        <v>0</v>
      </c>
      <c r="I10309" s="10">
        <v>2216.59</v>
      </c>
      <c r="J10309" s="10">
        <v>21600</v>
      </c>
      <c r="K10309" s="10">
        <v>0</v>
      </c>
      <c r="L10309" s="10">
        <v>21600</v>
      </c>
      <c r="M10309" s="10">
        <v>0</v>
      </c>
      <c r="N10309" s="10">
        <v>21600</v>
      </c>
    </row>
    <row r="10310" spans="1:14" x14ac:dyDescent="0.25">
      <c r="A10310" s="9" t="s">
        <v>1129</v>
      </c>
      <c r="B10310" s="9" t="s">
        <v>92</v>
      </c>
      <c r="C10310" s="9" t="s">
        <v>42</v>
      </c>
      <c r="D10310" s="9" t="s">
        <v>43</v>
      </c>
      <c r="E10310" s="10">
        <v>712.03</v>
      </c>
      <c r="F10310" s="10">
        <v>606.04950495049502</v>
      </c>
      <c r="G10310" s="10">
        <v>105.98049504950495</v>
      </c>
      <c r="H10310" s="10">
        <v>612.11</v>
      </c>
      <c r="I10310" s="10">
        <v>99.919999999999959</v>
      </c>
      <c r="J10310" s="10">
        <v>8365</v>
      </c>
      <c r="K10310" s="10">
        <v>7120</v>
      </c>
      <c r="L10310" s="10">
        <v>1245</v>
      </c>
      <c r="M10310" s="10">
        <v>7191.2</v>
      </c>
      <c r="N10310" s="10">
        <v>1173.8000000000002</v>
      </c>
    </row>
    <row r="10311" spans="1:14" x14ac:dyDescent="0.25">
      <c r="A10311" s="9" t="s">
        <v>1129</v>
      </c>
      <c r="B10311" s="9" t="s">
        <v>179</v>
      </c>
      <c r="C10311" s="9" t="s">
        <v>42</v>
      </c>
      <c r="D10311" s="9" t="s">
        <v>43</v>
      </c>
      <c r="E10311" s="10">
        <v>1356.36</v>
      </c>
      <c r="F10311" s="10">
        <v>1356.358208955224</v>
      </c>
      <c r="G10311" s="10">
        <v>1.7910447759277304E-3</v>
      </c>
      <c r="H10311" s="10">
        <v>1363.14</v>
      </c>
      <c r="I10311" s="10">
        <v>-6.7800000000002001</v>
      </c>
      <c r="J10311" s="10">
        <v>3560</v>
      </c>
      <c r="K10311" s="10">
        <v>3560</v>
      </c>
      <c r="L10311" s="10">
        <v>0</v>
      </c>
      <c r="M10311" s="10">
        <v>3577.8</v>
      </c>
      <c r="N10311" s="10">
        <v>-17.800000000000182</v>
      </c>
    </row>
    <row r="10312" spans="1:14" x14ac:dyDescent="0.25">
      <c r="A10312" s="9" t="s">
        <v>1129</v>
      </c>
      <c r="B10312" s="9" t="s">
        <v>180</v>
      </c>
      <c r="C10312" s="9" t="s">
        <v>42</v>
      </c>
      <c r="D10312" s="9" t="s">
        <v>43</v>
      </c>
      <c r="E10312" s="10">
        <v>0</v>
      </c>
      <c r="F10312" s="10">
        <v>2191.960591133005</v>
      </c>
      <c r="G10312" s="10">
        <v>-2191.960591133005</v>
      </c>
      <c r="H10312" s="10">
        <v>2224.84</v>
      </c>
      <c r="I10312" s="10">
        <v>-2224.84</v>
      </c>
      <c r="J10312" s="10">
        <v>0</v>
      </c>
      <c r="K10312" s="10">
        <v>21360</v>
      </c>
      <c r="L10312" s="10">
        <v>-21360</v>
      </c>
      <c r="M10312" s="10">
        <v>21680.400000000001</v>
      </c>
      <c r="N10312" s="10">
        <v>-21680.400000000001</v>
      </c>
    </row>
    <row r="10313" spans="1:14" x14ac:dyDescent="0.25">
      <c r="A10313" s="9" t="s">
        <v>1129</v>
      </c>
      <c r="B10313" s="9" t="s">
        <v>181</v>
      </c>
      <c r="C10313" s="9" t="s">
        <v>42</v>
      </c>
      <c r="D10313" s="9" t="s">
        <v>43</v>
      </c>
      <c r="E10313" s="10">
        <v>10126.299999999999</v>
      </c>
      <c r="F10313" s="10">
        <v>10013.783251231527</v>
      </c>
      <c r="G10313" s="10">
        <v>112.5167487684721</v>
      </c>
      <c r="H10313" s="10">
        <v>10163.99</v>
      </c>
      <c r="I10313" s="10">
        <v>-37.690000000000509</v>
      </c>
      <c r="J10313" s="10">
        <v>21600</v>
      </c>
      <c r="K10313" s="10">
        <v>21360</v>
      </c>
      <c r="L10313" s="10">
        <v>240</v>
      </c>
      <c r="M10313" s="10">
        <v>21680.400000000001</v>
      </c>
      <c r="N10313" s="10">
        <v>-80.400000000001455</v>
      </c>
    </row>
    <row r="10314" spans="1:14" x14ac:dyDescent="0.25">
      <c r="A10314" s="9" t="s">
        <v>1129</v>
      </c>
      <c r="B10314" s="9" t="s">
        <v>182</v>
      </c>
      <c r="C10314" s="9" t="s">
        <v>42</v>
      </c>
      <c r="D10314" s="9" t="s">
        <v>43</v>
      </c>
      <c r="E10314" s="10">
        <v>17410.78</v>
      </c>
      <c r="F10314" s="10">
        <v>17137.980295566504</v>
      </c>
      <c r="G10314" s="10">
        <v>272.79970443349521</v>
      </c>
      <c r="H10314" s="10">
        <v>17395.05</v>
      </c>
      <c r="I10314" s="10">
        <v>15.729999999999563</v>
      </c>
      <c r="J10314" s="10">
        <v>21700</v>
      </c>
      <c r="K10314" s="10">
        <v>21360</v>
      </c>
      <c r="L10314" s="10">
        <v>340</v>
      </c>
      <c r="M10314" s="10">
        <v>21680.400000000001</v>
      </c>
      <c r="N10314" s="10">
        <v>19.599999999998545</v>
      </c>
    </row>
    <row r="10315" spans="1:14" x14ac:dyDescent="0.25">
      <c r="A10315" s="9" t="s">
        <v>1129</v>
      </c>
      <c r="B10315" s="9" t="s">
        <v>183</v>
      </c>
      <c r="C10315" s="9" t="s">
        <v>42</v>
      </c>
      <c r="D10315" s="9" t="s">
        <v>43</v>
      </c>
      <c r="E10315" s="10">
        <v>23078.93</v>
      </c>
      <c r="F10315" s="10">
        <v>22712.088669950739</v>
      </c>
      <c r="G10315" s="10">
        <v>366.84133004926116</v>
      </c>
      <c r="H10315" s="10">
        <v>23052.77</v>
      </c>
      <c r="I10315" s="10">
        <v>26.159999999999854</v>
      </c>
      <c r="J10315" s="10">
        <v>21705</v>
      </c>
      <c r="K10315" s="10">
        <v>21360</v>
      </c>
      <c r="L10315" s="10">
        <v>345</v>
      </c>
      <c r="M10315" s="10">
        <v>21680.400000000001</v>
      </c>
      <c r="N10315" s="10">
        <v>24.599999999998545</v>
      </c>
    </row>
    <row r="10316" spans="1:14" x14ac:dyDescent="0.25">
      <c r="A10316" s="9" t="s">
        <v>1129</v>
      </c>
      <c r="B10316" s="9" t="s">
        <v>184</v>
      </c>
      <c r="C10316" s="9" t="s">
        <v>42</v>
      </c>
      <c r="D10316" s="9" t="s">
        <v>43</v>
      </c>
      <c r="E10316" s="10">
        <v>36032.5</v>
      </c>
      <c r="F10316" s="10">
        <v>35386.403940886696</v>
      </c>
      <c r="G10316" s="10">
        <v>646.09605911330436</v>
      </c>
      <c r="H10316" s="10">
        <v>35917.199999999997</v>
      </c>
      <c r="I10316" s="10">
        <v>115.30000000000291</v>
      </c>
      <c r="J10316" s="10">
        <v>3625</v>
      </c>
      <c r="K10316" s="10">
        <v>3560</v>
      </c>
      <c r="L10316" s="10">
        <v>65</v>
      </c>
      <c r="M10316" s="10">
        <v>3613.4</v>
      </c>
      <c r="N10316" s="10">
        <v>11.599999999999909</v>
      </c>
    </row>
    <row r="10317" spans="1:14" x14ac:dyDescent="0.25">
      <c r="A10317" s="9" t="s">
        <v>1130</v>
      </c>
      <c r="B10317" s="9" t="s">
        <v>25</v>
      </c>
      <c r="C10317" s="9" t="s">
        <v>26</v>
      </c>
      <c r="D10317" s="9" t="s">
        <v>27</v>
      </c>
      <c r="E10317" s="10">
        <v>6518.04</v>
      </c>
      <c r="F10317" s="10">
        <v>0</v>
      </c>
      <c r="G10317" s="10">
        <v>6518.04</v>
      </c>
      <c r="H10317" s="10">
        <v>0</v>
      </c>
      <c r="I10317" s="10">
        <v>6518.04</v>
      </c>
      <c r="J10317" s="10">
        <v>0</v>
      </c>
      <c r="K10317" s="10">
        <v>0</v>
      </c>
      <c r="L10317" s="10">
        <v>0</v>
      </c>
      <c r="M10317" s="10">
        <v>0</v>
      </c>
      <c r="N10317" s="10">
        <v>0</v>
      </c>
    </row>
    <row r="10318" spans="1:14" x14ac:dyDescent="0.25">
      <c r="A10318" s="9" t="s">
        <v>1130</v>
      </c>
      <c r="B10318" s="9" t="s">
        <v>28</v>
      </c>
      <c r="C10318" s="9" t="s">
        <v>29</v>
      </c>
      <c r="D10318" s="9" t="s">
        <v>27</v>
      </c>
      <c r="E10318" s="10">
        <v>0.06</v>
      </c>
      <c r="F10318" s="10">
        <v>0</v>
      </c>
      <c r="G10318" s="10">
        <v>0.06</v>
      </c>
      <c r="H10318" s="10">
        <v>0.05</v>
      </c>
      <c r="I10318" s="10">
        <v>9.999999999999995E-3</v>
      </c>
      <c r="J10318" s="10">
        <v>0</v>
      </c>
      <c r="K10318" s="10">
        <v>0</v>
      </c>
      <c r="L10318" s="10">
        <v>0</v>
      </c>
      <c r="M10318" s="10">
        <v>0</v>
      </c>
      <c r="N10318" s="10">
        <v>0</v>
      </c>
    </row>
    <row r="10319" spans="1:14" x14ac:dyDescent="0.25">
      <c r="A10319" s="9" t="s">
        <v>1130</v>
      </c>
      <c r="B10319" s="9" t="s">
        <v>30</v>
      </c>
      <c r="C10319" s="9" t="s">
        <v>29</v>
      </c>
      <c r="D10319" s="9" t="s">
        <v>27</v>
      </c>
      <c r="E10319" s="10">
        <v>1.47</v>
      </c>
      <c r="F10319" s="10">
        <v>0</v>
      </c>
      <c r="G10319" s="10">
        <v>1.47</v>
      </c>
      <c r="H10319" s="10">
        <v>1.19</v>
      </c>
      <c r="I10319" s="10">
        <v>0.28000000000000003</v>
      </c>
      <c r="J10319" s="10">
        <v>0</v>
      </c>
      <c r="K10319" s="10">
        <v>0</v>
      </c>
      <c r="L10319" s="10">
        <v>0</v>
      </c>
      <c r="M10319" s="10">
        <v>0</v>
      </c>
      <c r="N10319" s="10">
        <v>0</v>
      </c>
    </row>
    <row r="10320" spans="1:14" x14ac:dyDescent="0.25">
      <c r="A10320" s="9" t="s">
        <v>1130</v>
      </c>
      <c r="B10320" s="9" t="s">
        <v>31</v>
      </c>
      <c r="C10320" s="9" t="s">
        <v>29</v>
      </c>
      <c r="D10320" s="9" t="s">
        <v>27</v>
      </c>
      <c r="E10320" s="10">
        <v>9.8699999999999992</v>
      </c>
      <c r="F10320" s="10">
        <v>0</v>
      </c>
      <c r="G10320" s="10">
        <v>9.8699999999999992</v>
      </c>
      <c r="H10320" s="10">
        <v>7.98</v>
      </c>
      <c r="I10320" s="10">
        <v>1.8899999999999988</v>
      </c>
      <c r="J10320" s="10">
        <v>0</v>
      </c>
      <c r="K10320" s="10">
        <v>0</v>
      </c>
      <c r="L10320" s="10">
        <v>0</v>
      </c>
      <c r="M10320" s="10">
        <v>0</v>
      </c>
      <c r="N10320" s="10">
        <v>0</v>
      </c>
    </row>
    <row r="10321" spans="1:14" x14ac:dyDescent="0.25">
      <c r="A10321" s="9" t="s">
        <v>1130</v>
      </c>
      <c r="B10321" s="9" t="s">
        <v>36</v>
      </c>
      <c r="C10321" s="9" t="s">
        <v>29</v>
      </c>
      <c r="D10321" s="9" t="s">
        <v>27</v>
      </c>
      <c r="E10321" s="10">
        <v>110.58</v>
      </c>
      <c r="F10321" s="10">
        <v>0</v>
      </c>
      <c r="G10321" s="10">
        <v>110.58</v>
      </c>
      <c r="H10321" s="10">
        <v>89.39</v>
      </c>
      <c r="I10321" s="10">
        <v>21.189999999999998</v>
      </c>
      <c r="J10321" s="10">
        <v>0</v>
      </c>
      <c r="K10321" s="10">
        <v>0</v>
      </c>
      <c r="L10321" s="10">
        <v>0</v>
      </c>
      <c r="M10321" s="10">
        <v>0</v>
      </c>
      <c r="N10321" s="10">
        <v>0</v>
      </c>
    </row>
    <row r="10322" spans="1:14" x14ac:dyDescent="0.25">
      <c r="A10322" s="9" t="s">
        <v>1130</v>
      </c>
      <c r="B10322" s="9" t="s">
        <v>37</v>
      </c>
      <c r="C10322" s="9" t="s">
        <v>29</v>
      </c>
      <c r="D10322" s="9" t="s">
        <v>27</v>
      </c>
      <c r="E10322" s="10">
        <v>255.72</v>
      </c>
      <c r="F10322" s="10">
        <v>0</v>
      </c>
      <c r="G10322" s="10">
        <v>255.72</v>
      </c>
      <c r="H10322" s="10">
        <v>206.72</v>
      </c>
      <c r="I10322" s="10">
        <v>49</v>
      </c>
      <c r="J10322" s="10">
        <v>0</v>
      </c>
      <c r="K10322" s="10">
        <v>0</v>
      </c>
      <c r="L10322" s="10">
        <v>0</v>
      </c>
      <c r="M10322" s="10">
        <v>0</v>
      </c>
      <c r="N10322" s="10">
        <v>0</v>
      </c>
    </row>
    <row r="10323" spans="1:14" x14ac:dyDescent="0.25">
      <c r="A10323" s="9" t="s">
        <v>1130</v>
      </c>
      <c r="B10323" s="9" t="s">
        <v>346</v>
      </c>
      <c r="C10323" s="9" t="s">
        <v>33</v>
      </c>
      <c r="D10323" s="9" t="s">
        <v>27</v>
      </c>
      <c r="E10323" s="10">
        <v>3247.73</v>
      </c>
      <c r="F10323" s="10">
        <v>0</v>
      </c>
      <c r="G10323" s="10">
        <v>3247.73</v>
      </c>
      <c r="H10323" s="10">
        <v>3842.15</v>
      </c>
      <c r="I10323" s="10">
        <v>-594.42000000000007</v>
      </c>
      <c r="J10323" s="10">
        <v>20.5</v>
      </c>
      <c r="K10323" s="10">
        <v>0</v>
      </c>
      <c r="L10323" s="10">
        <v>20.5</v>
      </c>
      <c r="M10323" s="10">
        <v>24.251999999999999</v>
      </c>
      <c r="N10323" s="10">
        <v>-3.7519999999999989</v>
      </c>
    </row>
    <row r="10324" spans="1:14" x14ac:dyDescent="0.25">
      <c r="A10324" s="9" t="s">
        <v>1130</v>
      </c>
      <c r="B10324" s="9" t="s">
        <v>347</v>
      </c>
      <c r="C10324" s="9" t="s">
        <v>33</v>
      </c>
      <c r="D10324" s="9" t="s">
        <v>27</v>
      </c>
      <c r="E10324" s="10">
        <v>10317.93</v>
      </c>
      <c r="F10324" s="10">
        <v>0</v>
      </c>
      <c r="G10324" s="10">
        <v>10317.93</v>
      </c>
      <c r="H10324" s="10">
        <v>12206.37</v>
      </c>
      <c r="I10324" s="10">
        <v>-1888.4400000000005</v>
      </c>
      <c r="J10324" s="10">
        <v>20.5</v>
      </c>
      <c r="K10324" s="10">
        <v>0</v>
      </c>
      <c r="L10324" s="10">
        <v>20.5</v>
      </c>
      <c r="M10324" s="10">
        <v>24.251999999999999</v>
      </c>
      <c r="N10324" s="10">
        <v>-3.7519999999999989</v>
      </c>
    </row>
    <row r="10325" spans="1:14" x14ac:dyDescent="0.25">
      <c r="A10325" s="9" t="s">
        <v>1130</v>
      </c>
      <c r="B10325" s="9" t="s">
        <v>348</v>
      </c>
      <c r="C10325" s="9" t="s">
        <v>33</v>
      </c>
      <c r="D10325" s="9" t="s">
        <v>27</v>
      </c>
      <c r="E10325" s="10">
        <v>10368.15</v>
      </c>
      <c r="F10325" s="10">
        <v>0</v>
      </c>
      <c r="G10325" s="10">
        <v>10368.15</v>
      </c>
      <c r="H10325" s="10">
        <v>12265.76</v>
      </c>
      <c r="I10325" s="10">
        <v>-1897.6100000000006</v>
      </c>
      <c r="J10325" s="10">
        <v>123</v>
      </c>
      <c r="K10325" s="10">
        <v>0</v>
      </c>
      <c r="L10325" s="10">
        <v>123</v>
      </c>
      <c r="M10325" s="10">
        <v>145.512</v>
      </c>
      <c r="N10325" s="10">
        <v>-22.512</v>
      </c>
    </row>
    <row r="10326" spans="1:14" x14ac:dyDescent="0.25">
      <c r="A10326" s="9" t="s">
        <v>1130</v>
      </c>
      <c r="B10326" s="9" t="s">
        <v>177</v>
      </c>
      <c r="C10326" s="9" t="s">
        <v>39</v>
      </c>
      <c r="D10326" s="9" t="s">
        <v>58</v>
      </c>
      <c r="E10326" s="10">
        <v>-574781.37</v>
      </c>
      <c r="F10326" s="10">
        <v>0</v>
      </c>
      <c r="G10326" s="10">
        <v>-574781.37</v>
      </c>
      <c r="H10326" s="10">
        <v>-574781.4</v>
      </c>
      <c r="I10326" s="10">
        <v>3.0000000027939677E-2</v>
      </c>
      <c r="J10326" s="10">
        <v>-24252</v>
      </c>
      <c r="K10326" s="10">
        <v>0</v>
      </c>
      <c r="L10326" s="10">
        <v>-24252</v>
      </c>
      <c r="M10326" s="10">
        <v>-24252</v>
      </c>
      <c r="N10326" s="10">
        <v>0</v>
      </c>
    </row>
    <row r="10327" spans="1:14" x14ac:dyDescent="0.25">
      <c r="A10327" s="9" t="s">
        <v>1130</v>
      </c>
      <c r="B10327" s="9" t="s">
        <v>75</v>
      </c>
      <c r="C10327" s="9" t="s">
        <v>42</v>
      </c>
      <c r="D10327" s="9" t="s">
        <v>58</v>
      </c>
      <c r="E10327" s="10">
        <v>485035.31</v>
      </c>
      <c r="F10327" s="10">
        <v>487977.61</v>
      </c>
      <c r="G10327" s="10">
        <v>-2942.2999999999884</v>
      </c>
      <c r="H10327" s="10">
        <v>487977.61</v>
      </c>
      <c r="I10327" s="10">
        <v>-2942.2999999999884</v>
      </c>
      <c r="J10327" s="10">
        <v>25070</v>
      </c>
      <c r="K10327" s="10">
        <v>25222.080000000002</v>
      </c>
      <c r="L10327" s="10">
        <v>-152.08000000000175</v>
      </c>
      <c r="M10327" s="10">
        <v>25222.080000000002</v>
      </c>
      <c r="N10327" s="10">
        <v>-152.08000000000175</v>
      </c>
    </row>
    <row r="10328" spans="1:14" x14ac:dyDescent="0.25">
      <c r="A10328" s="9" t="s">
        <v>1130</v>
      </c>
      <c r="B10328" s="9" t="s">
        <v>763</v>
      </c>
      <c r="C10328" s="9" t="s">
        <v>42</v>
      </c>
      <c r="D10328" s="9" t="s">
        <v>43</v>
      </c>
      <c r="E10328" s="10">
        <v>12375.77</v>
      </c>
      <c r="F10328" s="10">
        <v>12200.696078431372</v>
      </c>
      <c r="G10328" s="10">
        <v>175.07392156862807</v>
      </c>
      <c r="H10328" s="10">
        <v>12444.71</v>
      </c>
      <c r="I10328" s="10">
        <v>-68.93999999999869</v>
      </c>
      <c r="J10328" s="10">
        <v>24600</v>
      </c>
      <c r="K10328" s="10">
        <v>24252</v>
      </c>
      <c r="L10328" s="10">
        <v>348</v>
      </c>
      <c r="M10328" s="10">
        <v>24737.040000000001</v>
      </c>
      <c r="N10328" s="10">
        <v>-137.04000000000087</v>
      </c>
    </row>
    <row r="10329" spans="1:14" x14ac:dyDescent="0.25">
      <c r="A10329" s="9" t="s">
        <v>1130</v>
      </c>
      <c r="B10329" s="9" t="s">
        <v>350</v>
      </c>
      <c r="C10329" s="9" t="s">
        <v>42</v>
      </c>
      <c r="D10329" s="9" t="s">
        <v>43</v>
      </c>
      <c r="E10329" s="10">
        <v>42602.400000000001</v>
      </c>
      <c r="F10329" s="10">
        <v>42343.990049751243</v>
      </c>
      <c r="G10329" s="10">
        <v>258.40995024875883</v>
      </c>
      <c r="H10329" s="10">
        <v>42555.71</v>
      </c>
      <c r="I10329" s="10">
        <v>46.690000000002328</v>
      </c>
      <c r="J10329" s="10">
        <v>24400</v>
      </c>
      <c r="K10329" s="10">
        <v>24252</v>
      </c>
      <c r="L10329" s="10">
        <v>148</v>
      </c>
      <c r="M10329" s="10">
        <v>24373.26</v>
      </c>
      <c r="N10329" s="10">
        <v>26.740000000001601</v>
      </c>
    </row>
    <row r="10330" spans="1:14" x14ac:dyDescent="0.25">
      <c r="A10330" s="9" t="s">
        <v>1130</v>
      </c>
      <c r="B10330" s="9" t="s">
        <v>355</v>
      </c>
      <c r="C10330" s="9" t="s">
        <v>42</v>
      </c>
      <c r="D10330" s="9" t="s">
        <v>53</v>
      </c>
      <c r="E10330" s="10">
        <v>3938.34</v>
      </c>
      <c r="F10330" s="10">
        <v>3183.76</v>
      </c>
      <c r="G10330" s="10">
        <v>754.57999999999993</v>
      </c>
      <c r="H10330" s="10">
        <v>3183.76</v>
      </c>
      <c r="I10330" s="10">
        <v>754.57999999999993</v>
      </c>
      <c r="J10330" s="10">
        <v>300</v>
      </c>
      <c r="K10330" s="10">
        <v>242.52</v>
      </c>
      <c r="L10330" s="10">
        <v>57.47999999999999</v>
      </c>
      <c r="M10330" s="10">
        <v>242.52</v>
      </c>
      <c r="N10330" s="10">
        <v>57.47999999999999</v>
      </c>
    </row>
    <row r="10331" spans="1:14" x14ac:dyDescent="0.25">
      <c r="A10331" s="9" t="s">
        <v>1131</v>
      </c>
      <c r="B10331" s="9" t="s">
        <v>25</v>
      </c>
      <c r="C10331" s="9" t="s">
        <v>26</v>
      </c>
      <c r="D10331" s="9" t="s">
        <v>27</v>
      </c>
      <c r="E10331" s="10">
        <v>8520.2199999999993</v>
      </c>
      <c r="F10331" s="10">
        <v>0</v>
      </c>
      <c r="G10331" s="10">
        <v>8520.2199999999993</v>
      </c>
      <c r="H10331" s="10">
        <v>0</v>
      </c>
      <c r="I10331" s="10">
        <v>8520.2199999999993</v>
      </c>
      <c r="J10331" s="10">
        <v>0</v>
      </c>
      <c r="K10331" s="10">
        <v>0</v>
      </c>
      <c r="L10331" s="10">
        <v>0</v>
      </c>
      <c r="M10331" s="10">
        <v>0</v>
      </c>
      <c r="N10331" s="10">
        <v>0</v>
      </c>
    </row>
    <row r="10332" spans="1:14" x14ac:dyDescent="0.25">
      <c r="A10332" s="9" t="s">
        <v>1131</v>
      </c>
      <c r="B10332" s="9" t="s">
        <v>28</v>
      </c>
      <c r="C10332" s="9" t="s">
        <v>29</v>
      </c>
      <c r="D10332" s="9" t="s">
        <v>27</v>
      </c>
      <c r="E10332" s="10">
        <v>0.05</v>
      </c>
      <c r="F10332" s="10">
        <v>0</v>
      </c>
      <c r="G10332" s="10">
        <v>0.05</v>
      </c>
      <c r="H10332" s="10">
        <v>0.05</v>
      </c>
      <c r="I10332" s="10">
        <v>0</v>
      </c>
      <c r="J10332" s="10">
        <v>0</v>
      </c>
      <c r="K10332" s="10">
        <v>0</v>
      </c>
      <c r="L10332" s="10">
        <v>0</v>
      </c>
      <c r="M10332" s="10">
        <v>0</v>
      </c>
      <c r="N10332" s="10">
        <v>0</v>
      </c>
    </row>
    <row r="10333" spans="1:14" x14ac:dyDescent="0.25">
      <c r="A10333" s="9" t="s">
        <v>1131</v>
      </c>
      <c r="B10333" s="9" t="s">
        <v>30</v>
      </c>
      <c r="C10333" s="9" t="s">
        <v>29</v>
      </c>
      <c r="D10333" s="9" t="s">
        <v>27</v>
      </c>
      <c r="E10333" s="10">
        <v>1.1299999999999999</v>
      </c>
      <c r="F10333" s="10">
        <v>0</v>
      </c>
      <c r="G10333" s="10">
        <v>1.1299999999999999</v>
      </c>
      <c r="H10333" s="10">
        <v>1.1399999999999999</v>
      </c>
      <c r="I10333" s="10">
        <v>-1.0000000000000009E-2</v>
      </c>
      <c r="J10333" s="10">
        <v>0</v>
      </c>
      <c r="K10333" s="10">
        <v>0</v>
      </c>
      <c r="L10333" s="10">
        <v>0</v>
      </c>
      <c r="M10333" s="10">
        <v>0</v>
      </c>
      <c r="N10333" s="10">
        <v>0</v>
      </c>
    </row>
    <row r="10334" spans="1:14" x14ac:dyDescent="0.25">
      <c r="A10334" s="9" t="s">
        <v>1131</v>
      </c>
      <c r="B10334" s="9" t="s">
        <v>31</v>
      </c>
      <c r="C10334" s="9" t="s">
        <v>29</v>
      </c>
      <c r="D10334" s="9" t="s">
        <v>27</v>
      </c>
      <c r="E10334" s="10">
        <v>7.57</v>
      </c>
      <c r="F10334" s="10">
        <v>0</v>
      </c>
      <c r="G10334" s="10">
        <v>7.57</v>
      </c>
      <c r="H10334" s="10">
        <v>7.64</v>
      </c>
      <c r="I10334" s="10">
        <v>-6.9999999999999396E-2</v>
      </c>
      <c r="J10334" s="10">
        <v>0</v>
      </c>
      <c r="K10334" s="10">
        <v>0</v>
      </c>
      <c r="L10334" s="10">
        <v>0</v>
      </c>
      <c r="M10334" s="10">
        <v>0</v>
      </c>
      <c r="N10334" s="10">
        <v>0</v>
      </c>
    </row>
    <row r="10335" spans="1:14" x14ac:dyDescent="0.25">
      <c r="A10335" s="9" t="s">
        <v>1131</v>
      </c>
      <c r="B10335" s="9" t="s">
        <v>36</v>
      </c>
      <c r="C10335" s="9" t="s">
        <v>29</v>
      </c>
      <c r="D10335" s="9" t="s">
        <v>27</v>
      </c>
      <c r="E10335" s="10">
        <v>84.78</v>
      </c>
      <c r="F10335" s="10">
        <v>0</v>
      </c>
      <c r="G10335" s="10">
        <v>84.78</v>
      </c>
      <c r="H10335" s="10">
        <v>85.59</v>
      </c>
      <c r="I10335" s="10">
        <v>-0.81000000000000227</v>
      </c>
      <c r="J10335" s="10">
        <v>0</v>
      </c>
      <c r="K10335" s="10">
        <v>0</v>
      </c>
      <c r="L10335" s="10">
        <v>0</v>
      </c>
      <c r="M10335" s="10">
        <v>0</v>
      </c>
      <c r="N10335" s="10">
        <v>0</v>
      </c>
    </row>
    <row r="10336" spans="1:14" x14ac:dyDescent="0.25">
      <c r="A10336" s="9" t="s">
        <v>1131</v>
      </c>
      <c r="B10336" s="9" t="s">
        <v>37</v>
      </c>
      <c r="C10336" s="9" t="s">
        <v>29</v>
      </c>
      <c r="D10336" s="9" t="s">
        <v>27</v>
      </c>
      <c r="E10336" s="10">
        <v>196.05</v>
      </c>
      <c r="F10336" s="10">
        <v>0</v>
      </c>
      <c r="G10336" s="10">
        <v>196.05</v>
      </c>
      <c r="H10336" s="10">
        <v>197.92</v>
      </c>
      <c r="I10336" s="10">
        <v>-1.8699999999999761</v>
      </c>
      <c r="J10336" s="10">
        <v>0</v>
      </c>
      <c r="K10336" s="10">
        <v>0</v>
      </c>
      <c r="L10336" s="10">
        <v>0</v>
      </c>
      <c r="M10336" s="10">
        <v>0</v>
      </c>
      <c r="N10336" s="10">
        <v>0</v>
      </c>
    </row>
    <row r="10337" spans="1:14" x14ac:dyDescent="0.25">
      <c r="A10337" s="9" t="s">
        <v>1131</v>
      </c>
      <c r="B10337" s="9" t="s">
        <v>346</v>
      </c>
      <c r="C10337" s="9" t="s">
        <v>33</v>
      </c>
      <c r="D10337" s="9" t="s">
        <v>27</v>
      </c>
      <c r="E10337" s="10">
        <v>3089.31</v>
      </c>
      <c r="F10337" s="10">
        <v>0</v>
      </c>
      <c r="G10337" s="10">
        <v>3089.31</v>
      </c>
      <c r="H10337" s="10">
        <v>3678.65</v>
      </c>
      <c r="I10337" s="10">
        <v>-589.34000000000015</v>
      </c>
      <c r="J10337" s="10">
        <v>19.5</v>
      </c>
      <c r="K10337" s="10">
        <v>0</v>
      </c>
      <c r="L10337" s="10">
        <v>19.5</v>
      </c>
      <c r="M10337" s="10">
        <v>23.22</v>
      </c>
      <c r="N10337" s="10">
        <v>-3.7199999999999989</v>
      </c>
    </row>
    <row r="10338" spans="1:14" x14ac:dyDescent="0.25">
      <c r="A10338" s="9" t="s">
        <v>1131</v>
      </c>
      <c r="B10338" s="9" t="s">
        <v>347</v>
      </c>
      <c r="C10338" s="9" t="s">
        <v>33</v>
      </c>
      <c r="D10338" s="9" t="s">
        <v>27</v>
      </c>
      <c r="E10338" s="10">
        <v>9814.61</v>
      </c>
      <c r="F10338" s="10">
        <v>0</v>
      </c>
      <c r="G10338" s="10">
        <v>9814.61</v>
      </c>
      <c r="H10338" s="10">
        <v>11686.95</v>
      </c>
      <c r="I10338" s="10">
        <v>-1872.3400000000001</v>
      </c>
      <c r="J10338" s="10">
        <v>19.5</v>
      </c>
      <c r="K10338" s="10">
        <v>0</v>
      </c>
      <c r="L10338" s="10">
        <v>19.5</v>
      </c>
      <c r="M10338" s="10">
        <v>23.22</v>
      </c>
      <c r="N10338" s="10">
        <v>-3.7199999999999989</v>
      </c>
    </row>
    <row r="10339" spans="1:14" x14ac:dyDescent="0.25">
      <c r="A10339" s="9" t="s">
        <v>1131</v>
      </c>
      <c r="B10339" s="9" t="s">
        <v>348</v>
      </c>
      <c r="C10339" s="9" t="s">
        <v>33</v>
      </c>
      <c r="D10339" s="9" t="s">
        <v>27</v>
      </c>
      <c r="E10339" s="10">
        <v>9862.39</v>
      </c>
      <c r="F10339" s="10">
        <v>0</v>
      </c>
      <c r="G10339" s="10">
        <v>9862.39</v>
      </c>
      <c r="H10339" s="10">
        <v>11743.82</v>
      </c>
      <c r="I10339" s="10">
        <v>-1881.4300000000003</v>
      </c>
      <c r="J10339" s="10">
        <v>117</v>
      </c>
      <c r="K10339" s="10">
        <v>0</v>
      </c>
      <c r="L10339" s="10">
        <v>117</v>
      </c>
      <c r="M10339" s="10">
        <v>139.32</v>
      </c>
      <c r="N10339" s="10">
        <v>-22.319999999999993</v>
      </c>
    </row>
    <row r="10340" spans="1:14" x14ac:dyDescent="0.25">
      <c r="A10340" s="9" t="s">
        <v>1131</v>
      </c>
      <c r="B10340" s="9" t="s">
        <v>177</v>
      </c>
      <c r="C10340" s="9" t="s">
        <v>39</v>
      </c>
      <c r="D10340" s="9" t="s">
        <v>58</v>
      </c>
      <c r="E10340" s="10">
        <v>-550322.59</v>
      </c>
      <c r="F10340" s="10">
        <v>0</v>
      </c>
      <c r="G10340" s="10">
        <v>-550322.59</v>
      </c>
      <c r="H10340" s="10">
        <v>-550322.61</v>
      </c>
      <c r="I10340" s="10">
        <v>2.0000000018626451E-2</v>
      </c>
      <c r="J10340" s="10">
        <v>-23220</v>
      </c>
      <c r="K10340" s="10">
        <v>0</v>
      </c>
      <c r="L10340" s="10">
        <v>-23220</v>
      </c>
      <c r="M10340" s="10">
        <v>-23220</v>
      </c>
      <c r="N10340" s="10">
        <v>0</v>
      </c>
    </row>
    <row r="10341" spans="1:14" x14ac:dyDescent="0.25">
      <c r="A10341" s="9" t="s">
        <v>1131</v>
      </c>
      <c r="B10341" s="9" t="s">
        <v>75</v>
      </c>
      <c r="C10341" s="9" t="s">
        <v>42</v>
      </c>
      <c r="D10341" s="9" t="s">
        <v>58</v>
      </c>
      <c r="E10341" s="10">
        <v>462244.26</v>
      </c>
      <c r="F10341" s="10">
        <v>467212.61</v>
      </c>
      <c r="G10341" s="10">
        <v>-4968.3499999999767</v>
      </c>
      <c r="H10341" s="10">
        <v>467212.61</v>
      </c>
      <c r="I10341" s="10">
        <v>-4968.3499999999767</v>
      </c>
      <c r="J10341" s="10">
        <v>23892</v>
      </c>
      <c r="K10341" s="10">
        <v>24148.799999999999</v>
      </c>
      <c r="L10341" s="10">
        <v>-256.79999999999927</v>
      </c>
      <c r="M10341" s="10">
        <v>24148.799999999999</v>
      </c>
      <c r="N10341" s="10">
        <v>-256.79999999999927</v>
      </c>
    </row>
    <row r="10342" spans="1:14" x14ac:dyDescent="0.25">
      <c r="A10342" s="9" t="s">
        <v>1131</v>
      </c>
      <c r="B10342" s="9" t="s">
        <v>763</v>
      </c>
      <c r="C10342" s="9" t="s">
        <v>42</v>
      </c>
      <c r="D10342" s="9" t="s">
        <v>43</v>
      </c>
      <c r="E10342" s="10">
        <v>11928.03</v>
      </c>
      <c r="F10342" s="10">
        <v>11681.519607843138</v>
      </c>
      <c r="G10342" s="10">
        <v>246.51039215686251</v>
      </c>
      <c r="H10342" s="10">
        <v>11915.15</v>
      </c>
      <c r="I10342" s="10">
        <v>12.880000000001019</v>
      </c>
      <c r="J10342" s="10">
        <v>23710</v>
      </c>
      <c r="K10342" s="10">
        <v>23220</v>
      </c>
      <c r="L10342" s="10">
        <v>490</v>
      </c>
      <c r="M10342" s="10">
        <v>23684.400000000001</v>
      </c>
      <c r="N10342" s="10">
        <v>25.599999999998545</v>
      </c>
    </row>
    <row r="10343" spans="1:14" x14ac:dyDescent="0.25">
      <c r="A10343" s="9" t="s">
        <v>1131</v>
      </c>
      <c r="B10343" s="9" t="s">
        <v>350</v>
      </c>
      <c r="C10343" s="9" t="s">
        <v>42</v>
      </c>
      <c r="D10343" s="9" t="s">
        <v>43</v>
      </c>
      <c r="E10343" s="10">
        <v>41554.800000000003</v>
      </c>
      <c r="F10343" s="10">
        <v>40542.119402985074</v>
      </c>
      <c r="G10343" s="10">
        <v>1012.6805970149289</v>
      </c>
      <c r="H10343" s="10">
        <v>40744.83</v>
      </c>
      <c r="I10343" s="10">
        <v>809.97000000000116</v>
      </c>
      <c r="J10343" s="10">
        <v>23800</v>
      </c>
      <c r="K10343" s="10">
        <v>23220</v>
      </c>
      <c r="L10343" s="10">
        <v>580</v>
      </c>
      <c r="M10343" s="10">
        <v>23336.1</v>
      </c>
      <c r="N10343" s="10">
        <v>463.90000000000146</v>
      </c>
    </row>
    <row r="10344" spans="1:14" x14ac:dyDescent="0.25">
      <c r="A10344" s="9" t="s">
        <v>1131</v>
      </c>
      <c r="B10344" s="9" t="s">
        <v>355</v>
      </c>
      <c r="C10344" s="9" t="s">
        <v>42</v>
      </c>
      <c r="D10344" s="9" t="s">
        <v>53</v>
      </c>
      <c r="E10344" s="10">
        <v>3019.39</v>
      </c>
      <c r="F10344" s="10">
        <v>3048.28</v>
      </c>
      <c r="G10344" s="10">
        <v>-28.890000000000327</v>
      </c>
      <c r="H10344" s="10">
        <v>3048.28</v>
      </c>
      <c r="I10344" s="10">
        <v>-28.890000000000327</v>
      </c>
      <c r="J10344" s="10">
        <v>230</v>
      </c>
      <c r="K10344" s="10">
        <v>232.2</v>
      </c>
      <c r="L10344" s="10">
        <v>-2.1999999999999886</v>
      </c>
      <c r="M10344" s="10">
        <v>232.2</v>
      </c>
      <c r="N10344" s="10">
        <v>-2.1999999999999886</v>
      </c>
    </row>
    <row r="10345" spans="1:14" x14ac:dyDescent="0.25">
      <c r="A10345" s="9" t="s">
        <v>1132</v>
      </c>
      <c r="B10345" s="9" t="s">
        <v>25</v>
      </c>
      <c r="C10345" s="9" t="s">
        <v>26</v>
      </c>
      <c r="D10345" s="9" t="s">
        <v>27</v>
      </c>
      <c r="E10345" s="10">
        <v>18673.34</v>
      </c>
      <c r="F10345" s="10">
        <v>0</v>
      </c>
      <c r="G10345" s="10">
        <v>18673.34</v>
      </c>
      <c r="H10345" s="10">
        <v>0</v>
      </c>
      <c r="I10345" s="10">
        <v>18673.34</v>
      </c>
      <c r="J10345" s="10">
        <v>0</v>
      </c>
      <c r="K10345" s="10">
        <v>0</v>
      </c>
      <c r="L10345" s="10">
        <v>0</v>
      </c>
      <c r="M10345" s="10">
        <v>0</v>
      </c>
      <c r="N10345" s="10">
        <v>0</v>
      </c>
    </row>
    <row r="10346" spans="1:14" x14ac:dyDescent="0.25">
      <c r="A10346" s="9" t="s">
        <v>1132</v>
      </c>
      <c r="B10346" s="9" t="s">
        <v>28</v>
      </c>
      <c r="C10346" s="9" t="s">
        <v>29</v>
      </c>
      <c r="D10346" s="9" t="s">
        <v>27</v>
      </c>
      <c r="E10346" s="10">
        <v>0.11</v>
      </c>
      <c r="F10346" s="10">
        <v>0</v>
      </c>
      <c r="G10346" s="10">
        <v>0.11</v>
      </c>
      <c r="H10346" s="10">
        <v>0.05</v>
      </c>
      <c r="I10346" s="10">
        <v>0.06</v>
      </c>
      <c r="J10346" s="10">
        <v>0</v>
      </c>
      <c r="K10346" s="10">
        <v>0</v>
      </c>
      <c r="L10346" s="10">
        <v>0</v>
      </c>
      <c r="M10346" s="10">
        <v>0</v>
      </c>
      <c r="N10346" s="10">
        <v>0</v>
      </c>
    </row>
    <row r="10347" spans="1:14" x14ac:dyDescent="0.25">
      <c r="A10347" s="9" t="s">
        <v>1132</v>
      </c>
      <c r="B10347" s="9" t="s">
        <v>30</v>
      </c>
      <c r="C10347" s="9" t="s">
        <v>29</v>
      </c>
      <c r="D10347" s="9" t="s">
        <v>27</v>
      </c>
      <c r="E10347" s="10">
        <v>2.5</v>
      </c>
      <c r="F10347" s="10">
        <v>0</v>
      </c>
      <c r="G10347" s="10">
        <v>2.5</v>
      </c>
      <c r="H10347" s="10">
        <v>1.1299999999999999</v>
      </c>
      <c r="I10347" s="10">
        <v>1.37</v>
      </c>
      <c r="J10347" s="10">
        <v>0</v>
      </c>
      <c r="K10347" s="10">
        <v>0</v>
      </c>
      <c r="L10347" s="10">
        <v>0</v>
      </c>
      <c r="M10347" s="10">
        <v>0</v>
      </c>
      <c r="N10347" s="10">
        <v>0</v>
      </c>
    </row>
    <row r="10348" spans="1:14" x14ac:dyDescent="0.25">
      <c r="A10348" s="9" t="s">
        <v>1132</v>
      </c>
      <c r="B10348" s="9" t="s">
        <v>31</v>
      </c>
      <c r="C10348" s="9" t="s">
        <v>29</v>
      </c>
      <c r="D10348" s="9" t="s">
        <v>27</v>
      </c>
      <c r="E10348" s="10">
        <v>16.78</v>
      </c>
      <c r="F10348" s="10">
        <v>0</v>
      </c>
      <c r="G10348" s="10">
        <v>16.78</v>
      </c>
      <c r="H10348" s="10">
        <v>7.59</v>
      </c>
      <c r="I10348" s="10">
        <v>9.1900000000000013</v>
      </c>
      <c r="J10348" s="10">
        <v>0</v>
      </c>
      <c r="K10348" s="10">
        <v>0</v>
      </c>
      <c r="L10348" s="10">
        <v>0</v>
      </c>
      <c r="M10348" s="10">
        <v>0</v>
      </c>
      <c r="N10348" s="10">
        <v>0</v>
      </c>
    </row>
    <row r="10349" spans="1:14" x14ac:dyDescent="0.25">
      <c r="A10349" s="9" t="s">
        <v>1132</v>
      </c>
      <c r="B10349" s="9" t="s">
        <v>36</v>
      </c>
      <c r="C10349" s="9" t="s">
        <v>29</v>
      </c>
      <c r="D10349" s="9" t="s">
        <v>27</v>
      </c>
      <c r="E10349" s="10">
        <v>187.99</v>
      </c>
      <c r="F10349" s="10">
        <v>0</v>
      </c>
      <c r="G10349" s="10">
        <v>187.99</v>
      </c>
      <c r="H10349" s="10">
        <v>85.05</v>
      </c>
      <c r="I10349" s="10">
        <v>102.94000000000001</v>
      </c>
      <c r="J10349" s="10">
        <v>0</v>
      </c>
      <c r="K10349" s="10">
        <v>0</v>
      </c>
      <c r="L10349" s="10">
        <v>0</v>
      </c>
      <c r="M10349" s="10">
        <v>0</v>
      </c>
      <c r="N10349" s="10">
        <v>0</v>
      </c>
    </row>
    <row r="10350" spans="1:14" x14ac:dyDescent="0.25">
      <c r="A10350" s="9" t="s">
        <v>1132</v>
      </c>
      <c r="B10350" s="9" t="s">
        <v>37</v>
      </c>
      <c r="C10350" s="9" t="s">
        <v>29</v>
      </c>
      <c r="D10350" s="9" t="s">
        <v>27</v>
      </c>
      <c r="E10350" s="10">
        <v>434.72</v>
      </c>
      <c r="F10350" s="10">
        <v>0</v>
      </c>
      <c r="G10350" s="10">
        <v>434.72</v>
      </c>
      <c r="H10350" s="10">
        <v>196.69</v>
      </c>
      <c r="I10350" s="10">
        <v>238.03000000000003</v>
      </c>
      <c r="J10350" s="10">
        <v>0</v>
      </c>
      <c r="K10350" s="10">
        <v>0</v>
      </c>
      <c r="L10350" s="10">
        <v>0</v>
      </c>
      <c r="M10350" s="10">
        <v>0</v>
      </c>
      <c r="N10350" s="10">
        <v>0</v>
      </c>
    </row>
    <row r="10351" spans="1:14" x14ac:dyDescent="0.25">
      <c r="A10351" s="9" t="s">
        <v>1132</v>
      </c>
      <c r="B10351" s="9" t="s">
        <v>346</v>
      </c>
      <c r="C10351" s="9" t="s">
        <v>33</v>
      </c>
      <c r="D10351" s="9" t="s">
        <v>27</v>
      </c>
      <c r="E10351" s="10">
        <v>3010.09</v>
      </c>
      <c r="F10351" s="10">
        <v>0</v>
      </c>
      <c r="G10351" s="10">
        <v>3010.09</v>
      </c>
      <c r="H10351" s="10">
        <v>3655.68</v>
      </c>
      <c r="I10351" s="10">
        <v>-645.58999999999969</v>
      </c>
      <c r="J10351" s="10">
        <v>19</v>
      </c>
      <c r="K10351" s="10">
        <v>0</v>
      </c>
      <c r="L10351" s="10">
        <v>19</v>
      </c>
      <c r="M10351" s="10">
        <v>23.074999999999999</v>
      </c>
      <c r="N10351" s="10">
        <v>-4.0749999999999993</v>
      </c>
    </row>
    <row r="10352" spans="1:14" x14ac:dyDescent="0.25">
      <c r="A10352" s="9" t="s">
        <v>1132</v>
      </c>
      <c r="B10352" s="9" t="s">
        <v>347</v>
      </c>
      <c r="C10352" s="9" t="s">
        <v>33</v>
      </c>
      <c r="D10352" s="9" t="s">
        <v>27</v>
      </c>
      <c r="E10352" s="10">
        <v>9562.9599999999991</v>
      </c>
      <c r="F10352" s="10">
        <v>0</v>
      </c>
      <c r="G10352" s="10">
        <v>9562.9599999999991</v>
      </c>
      <c r="H10352" s="10">
        <v>11613.97</v>
      </c>
      <c r="I10352" s="10">
        <v>-2051.0100000000002</v>
      </c>
      <c r="J10352" s="10">
        <v>19</v>
      </c>
      <c r="K10352" s="10">
        <v>0</v>
      </c>
      <c r="L10352" s="10">
        <v>19</v>
      </c>
      <c r="M10352" s="10">
        <v>23.074999999999999</v>
      </c>
      <c r="N10352" s="10">
        <v>-4.0749999999999993</v>
      </c>
    </row>
    <row r="10353" spans="1:14" x14ac:dyDescent="0.25">
      <c r="A10353" s="9" t="s">
        <v>1132</v>
      </c>
      <c r="B10353" s="9" t="s">
        <v>348</v>
      </c>
      <c r="C10353" s="9" t="s">
        <v>33</v>
      </c>
      <c r="D10353" s="9" t="s">
        <v>27</v>
      </c>
      <c r="E10353" s="10">
        <v>9609.5</v>
      </c>
      <c r="F10353" s="10">
        <v>0</v>
      </c>
      <c r="G10353" s="10">
        <v>9609.5</v>
      </c>
      <c r="H10353" s="10">
        <v>11670.48</v>
      </c>
      <c r="I10353" s="10">
        <v>-2060.9799999999996</v>
      </c>
      <c r="J10353" s="10">
        <v>114</v>
      </c>
      <c r="K10353" s="10">
        <v>0</v>
      </c>
      <c r="L10353" s="10">
        <v>114</v>
      </c>
      <c r="M10353" s="10">
        <v>138.44999999999999</v>
      </c>
      <c r="N10353" s="10">
        <v>-24.449999999999989</v>
      </c>
    </row>
    <row r="10354" spans="1:14" x14ac:dyDescent="0.25">
      <c r="A10354" s="9" t="s">
        <v>1132</v>
      </c>
      <c r="B10354" s="9" t="s">
        <v>191</v>
      </c>
      <c r="C10354" s="9" t="s">
        <v>39</v>
      </c>
      <c r="D10354" s="9" t="s">
        <v>58</v>
      </c>
      <c r="E10354" s="10">
        <v>-549203.46</v>
      </c>
      <c r="F10354" s="10">
        <v>0</v>
      </c>
      <c r="G10354" s="10">
        <v>-549203.46</v>
      </c>
      <c r="H10354" s="10">
        <v>-549203.37</v>
      </c>
      <c r="I10354" s="10">
        <v>-8.999999996740371E-2</v>
      </c>
      <c r="J10354" s="10">
        <v>-23075</v>
      </c>
      <c r="K10354" s="10">
        <v>0</v>
      </c>
      <c r="L10354" s="10">
        <v>-23075</v>
      </c>
      <c r="M10354" s="10">
        <v>-23075</v>
      </c>
      <c r="N10354" s="10">
        <v>0</v>
      </c>
    </row>
    <row r="10355" spans="1:14" x14ac:dyDescent="0.25">
      <c r="A10355" s="9" t="s">
        <v>1132</v>
      </c>
      <c r="B10355" s="9" t="s">
        <v>75</v>
      </c>
      <c r="C10355" s="9" t="s">
        <v>42</v>
      </c>
      <c r="D10355" s="9" t="s">
        <v>58</v>
      </c>
      <c r="E10355" s="10">
        <v>447136.08</v>
      </c>
      <c r="F10355" s="10">
        <v>464277.12</v>
      </c>
      <c r="G10355" s="10">
        <v>-17141.039999999979</v>
      </c>
      <c r="H10355" s="10">
        <v>464277.12</v>
      </c>
      <c r="I10355" s="10">
        <v>-17141.039999999979</v>
      </c>
      <c r="J10355" s="10">
        <v>23112</v>
      </c>
      <c r="K10355" s="10">
        <v>23998</v>
      </c>
      <c r="L10355" s="10">
        <v>-886</v>
      </c>
      <c r="M10355" s="10">
        <v>23998</v>
      </c>
      <c r="N10355" s="10">
        <v>-886</v>
      </c>
    </row>
    <row r="10356" spans="1:14" x14ac:dyDescent="0.25">
      <c r="A10356" s="9" t="s">
        <v>1132</v>
      </c>
      <c r="B10356" s="9" t="s">
        <v>437</v>
      </c>
      <c r="C10356" s="9" t="s">
        <v>42</v>
      </c>
      <c r="D10356" s="9" t="s">
        <v>43</v>
      </c>
      <c r="E10356" s="10">
        <v>12247.76</v>
      </c>
      <c r="F10356" s="10">
        <v>0</v>
      </c>
      <c r="G10356" s="10">
        <v>12247.76</v>
      </c>
      <c r="H10356" s="10">
        <v>0</v>
      </c>
      <c r="I10356" s="10">
        <v>12247.76</v>
      </c>
      <c r="J10356" s="10">
        <v>23425</v>
      </c>
      <c r="K10356" s="10">
        <v>0</v>
      </c>
      <c r="L10356" s="10">
        <v>23425</v>
      </c>
      <c r="M10356" s="10">
        <v>0</v>
      </c>
      <c r="N10356" s="10">
        <v>23425</v>
      </c>
    </row>
    <row r="10357" spans="1:14" x14ac:dyDescent="0.25">
      <c r="A10357" s="9" t="s">
        <v>1132</v>
      </c>
      <c r="B10357" s="9" t="s">
        <v>349</v>
      </c>
      <c r="C10357" s="9" t="s">
        <v>42</v>
      </c>
      <c r="D10357" s="9" t="s">
        <v>43</v>
      </c>
      <c r="E10357" s="10">
        <v>0</v>
      </c>
      <c r="F10357" s="10">
        <v>11261.519607843138</v>
      </c>
      <c r="G10357" s="10">
        <v>-11261.519607843138</v>
      </c>
      <c r="H10357" s="10">
        <v>11486.75</v>
      </c>
      <c r="I10357" s="10">
        <v>-11486.75</v>
      </c>
      <c r="J10357" s="10">
        <v>0</v>
      </c>
      <c r="K10357" s="10">
        <v>23075</v>
      </c>
      <c r="L10357" s="10">
        <v>-23075</v>
      </c>
      <c r="M10357" s="10">
        <v>23536.5</v>
      </c>
      <c r="N10357" s="10">
        <v>-23536.5</v>
      </c>
    </row>
    <row r="10358" spans="1:14" x14ac:dyDescent="0.25">
      <c r="A10358" s="9" t="s">
        <v>1132</v>
      </c>
      <c r="B10358" s="9" t="s">
        <v>350</v>
      </c>
      <c r="C10358" s="9" t="s">
        <v>42</v>
      </c>
      <c r="D10358" s="9" t="s">
        <v>43</v>
      </c>
      <c r="E10358" s="10">
        <v>43319.7</v>
      </c>
      <c r="F10358" s="10">
        <v>43727.124378109453</v>
      </c>
      <c r="G10358" s="10">
        <v>-407.42437810945557</v>
      </c>
      <c r="H10358" s="10">
        <v>43945.760000000002</v>
      </c>
      <c r="I10358" s="10">
        <v>-626.06000000000495</v>
      </c>
      <c r="J10358" s="10">
        <v>22860</v>
      </c>
      <c r="K10358" s="10">
        <v>23075</v>
      </c>
      <c r="L10358" s="10">
        <v>-215</v>
      </c>
      <c r="M10358" s="10">
        <v>23190.375</v>
      </c>
      <c r="N10358" s="10">
        <v>-330.375</v>
      </c>
    </row>
    <row r="10359" spans="1:14" x14ac:dyDescent="0.25">
      <c r="A10359" s="9" t="s">
        <v>1132</v>
      </c>
      <c r="B10359" s="9" t="s">
        <v>351</v>
      </c>
      <c r="C10359" s="9" t="s">
        <v>42</v>
      </c>
      <c r="D10359" s="9" t="s">
        <v>53</v>
      </c>
      <c r="E10359" s="10">
        <v>5001.93</v>
      </c>
      <c r="F10359" s="10">
        <v>2263.13</v>
      </c>
      <c r="G10359" s="10">
        <v>2738.8</v>
      </c>
      <c r="H10359" s="10">
        <v>2263.13</v>
      </c>
      <c r="I10359" s="10">
        <v>2738.8</v>
      </c>
      <c r="J10359" s="10">
        <v>510</v>
      </c>
      <c r="K10359" s="10">
        <v>230.75</v>
      </c>
      <c r="L10359" s="10">
        <v>279.25</v>
      </c>
      <c r="M10359" s="10">
        <v>230.75</v>
      </c>
      <c r="N10359" s="10">
        <v>279.25</v>
      </c>
    </row>
    <row r="10360" spans="1:14" x14ac:dyDescent="0.25">
      <c r="A10360" s="9" t="s">
        <v>1133</v>
      </c>
      <c r="B10360" s="9" t="s">
        <v>25</v>
      </c>
      <c r="C10360" s="9" t="s">
        <v>26</v>
      </c>
      <c r="D10360" s="9" t="s">
        <v>27</v>
      </c>
      <c r="E10360" s="10">
        <v>2717.34</v>
      </c>
      <c r="F10360" s="10">
        <v>0</v>
      </c>
      <c r="G10360" s="10">
        <v>2717.34</v>
      </c>
      <c r="H10360" s="10">
        <v>0</v>
      </c>
      <c r="I10360" s="10">
        <v>2717.34</v>
      </c>
      <c r="J10360" s="10">
        <v>0</v>
      </c>
      <c r="K10360" s="10">
        <v>0</v>
      </c>
      <c r="L10360" s="10">
        <v>0</v>
      </c>
      <c r="M10360" s="10">
        <v>0</v>
      </c>
      <c r="N10360" s="10">
        <v>0</v>
      </c>
    </row>
    <row r="10361" spans="1:14" x14ac:dyDescent="0.25">
      <c r="A10361" s="9" t="s">
        <v>1133</v>
      </c>
      <c r="B10361" s="9" t="s">
        <v>28</v>
      </c>
      <c r="C10361" s="9" t="s">
        <v>29</v>
      </c>
      <c r="D10361" s="9" t="s">
        <v>27</v>
      </c>
      <c r="E10361" s="10">
        <v>5.79</v>
      </c>
      <c r="F10361" s="10">
        <v>0</v>
      </c>
      <c r="G10361" s="10">
        <v>5.79</v>
      </c>
      <c r="H10361" s="10">
        <v>5.8</v>
      </c>
      <c r="I10361" s="10">
        <v>-9.9999999999997868E-3</v>
      </c>
      <c r="J10361" s="10">
        <v>0</v>
      </c>
      <c r="K10361" s="10">
        <v>0</v>
      </c>
      <c r="L10361" s="10">
        <v>0</v>
      </c>
      <c r="M10361" s="10">
        <v>0</v>
      </c>
      <c r="N10361" s="10">
        <v>0</v>
      </c>
    </row>
    <row r="10362" spans="1:14" x14ac:dyDescent="0.25">
      <c r="A10362" s="9" t="s">
        <v>1133</v>
      </c>
      <c r="B10362" s="9" t="s">
        <v>30</v>
      </c>
      <c r="C10362" s="9" t="s">
        <v>29</v>
      </c>
      <c r="D10362" s="9" t="s">
        <v>27</v>
      </c>
      <c r="E10362" s="10">
        <v>135.22</v>
      </c>
      <c r="F10362" s="10">
        <v>0</v>
      </c>
      <c r="G10362" s="10">
        <v>135.22</v>
      </c>
      <c r="H10362" s="10">
        <v>135.41</v>
      </c>
      <c r="I10362" s="10">
        <v>-0.18999999999999773</v>
      </c>
      <c r="J10362" s="10">
        <v>0</v>
      </c>
      <c r="K10362" s="10">
        <v>0</v>
      </c>
      <c r="L10362" s="10">
        <v>0</v>
      </c>
      <c r="M10362" s="10">
        <v>0</v>
      </c>
      <c r="N10362" s="10">
        <v>0</v>
      </c>
    </row>
    <row r="10363" spans="1:14" x14ac:dyDescent="0.25">
      <c r="A10363" s="9" t="s">
        <v>1133</v>
      </c>
      <c r="B10363" s="9" t="s">
        <v>31</v>
      </c>
      <c r="C10363" s="9" t="s">
        <v>29</v>
      </c>
      <c r="D10363" s="9" t="s">
        <v>27</v>
      </c>
      <c r="E10363" s="10">
        <v>907.88</v>
      </c>
      <c r="F10363" s="10">
        <v>0</v>
      </c>
      <c r="G10363" s="10">
        <v>907.88</v>
      </c>
      <c r="H10363" s="10">
        <v>909.19</v>
      </c>
      <c r="I10363" s="10">
        <v>-1.3100000000000591</v>
      </c>
      <c r="J10363" s="10">
        <v>0</v>
      </c>
      <c r="K10363" s="10">
        <v>0</v>
      </c>
      <c r="L10363" s="10">
        <v>0</v>
      </c>
      <c r="M10363" s="10">
        <v>0</v>
      </c>
      <c r="N10363" s="10">
        <v>0</v>
      </c>
    </row>
    <row r="10364" spans="1:14" x14ac:dyDescent="0.25">
      <c r="A10364" s="9" t="s">
        <v>1133</v>
      </c>
      <c r="B10364" s="9" t="s">
        <v>32</v>
      </c>
      <c r="C10364" s="9" t="s">
        <v>33</v>
      </c>
      <c r="D10364" s="9" t="s">
        <v>27</v>
      </c>
      <c r="E10364" s="10">
        <v>1414.26</v>
      </c>
      <c r="F10364" s="10">
        <v>0</v>
      </c>
      <c r="G10364" s="10">
        <v>1414.26</v>
      </c>
      <c r="H10364" s="10">
        <v>1654.14</v>
      </c>
      <c r="I10364" s="10">
        <v>-239.88000000000011</v>
      </c>
      <c r="J10364" s="10">
        <v>4.01</v>
      </c>
      <c r="K10364" s="10">
        <v>0</v>
      </c>
      <c r="L10364" s="10">
        <v>4.01</v>
      </c>
      <c r="M10364" s="10">
        <v>4.6900000000000004</v>
      </c>
      <c r="N10364" s="10">
        <v>-0.6800000000000006</v>
      </c>
    </row>
    <row r="10365" spans="1:14" x14ac:dyDescent="0.25">
      <c r="A10365" s="9" t="s">
        <v>1133</v>
      </c>
      <c r="B10365" s="9" t="s">
        <v>34</v>
      </c>
      <c r="C10365" s="9" t="s">
        <v>33</v>
      </c>
      <c r="D10365" s="9" t="s">
        <v>27</v>
      </c>
      <c r="E10365" s="10">
        <v>4861.6099999999997</v>
      </c>
      <c r="F10365" s="10">
        <v>0</v>
      </c>
      <c r="G10365" s="10">
        <v>4861.6099999999997</v>
      </c>
      <c r="H10365" s="10">
        <v>5686.19</v>
      </c>
      <c r="I10365" s="10">
        <v>-824.57999999999993</v>
      </c>
      <c r="J10365" s="10">
        <v>4.01</v>
      </c>
      <c r="K10365" s="10">
        <v>0</v>
      </c>
      <c r="L10365" s="10">
        <v>4.01</v>
      </c>
      <c r="M10365" s="10">
        <v>4.6900000000000004</v>
      </c>
      <c r="N10365" s="10">
        <v>-0.6800000000000006</v>
      </c>
    </row>
    <row r="10366" spans="1:14" x14ac:dyDescent="0.25">
      <c r="A10366" s="9" t="s">
        <v>1133</v>
      </c>
      <c r="B10366" s="9" t="s">
        <v>35</v>
      </c>
      <c r="C10366" s="9" t="s">
        <v>33</v>
      </c>
      <c r="D10366" s="9" t="s">
        <v>27</v>
      </c>
      <c r="E10366" s="10">
        <v>5259.96</v>
      </c>
      <c r="F10366" s="10">
        <v>0</v>
      </c>
      <c r="G10366" s="10">
        <v>5259.96</v>
      </c>
      <c r="H10366" s="10">
        <v>6151.74</v>
      </c>
      <c r="I10366" s="10">
        <v>-891.77999999999975</v>
      </c>
      <c r="J10366" s="10">
        <v>84.21</v>
      </c>
      <c r="K10366" s="10">
        <v>0</v>
      </c>
      <c r="L10366" s="10">
        <v>84.21</v>
      </c>
      <c r="M10366" s="10">
        <v>98.486999999999995</v>
      </c>
      <c r="N10366" s="10">
        <v>-14.277000000000001</v>
      </c>
    </row>
    <row r="10367" spans="1:14" x14ac:dyDescent="0.25">
      <c r="A10367" s="9" t="s">
        <v>1133</v>
      </c>
      <c r="B10367" s="9" t="s">
        <v>36</v>
      </c>
      <c r="C10367" s="9" t="s">
        <v>29</v>
      </c>
      <c r="D10367" s="9" t="s">
        <v>27</v>
      </c>
      <c r="E10367" s="10">
        <v>10171.52</v>
      </c>
      <c r="F10367" s="10">
        <v>0</v>
      </c>
      <c r="G10367" s="10">
        <v>10171.52</v>
      </c>
      <c r="H10367" s="10">
        <v>10186.19</v>
      </c>
      <c r="I10367" s="10">
        <v>-14.670000000000073</v>
      </c>
      <c r="J10367" s="10">
        <v>0</v>
      </c>
      <c r="K10367" s="10">
        <v>0</v>
      </c>
      <c r="L10367" s="10">
        <v>0</v>
      </c>
      <c r="M10367" s="10">
        <v>0</v>
      </c>
      <c r="N10367" s="10">
        <v>0</v>
      </c>
    </row>
    <row r="10368" spans="1:14" x14ac:dyDescent="0.25">
      <c r="A10368" s="9" t="s">
        <v>1133</v>
      </c>
      <c r="B10368" s="9" t="s">
        <v>37</v>
      </c>
      <c r="C10368" s="9" t="s">
        <v>29</v>
      </c>
      <c r="D10368" s="9" t="s">
        <v>27</v>
      </c>
      <c r="E10368" s="10">
        <v>23521.7</v>
      </c>
      <c r="F10368" s="10">
        <v>0</v>
      </c>
      <c r="G10368" s="10">
        <v>23521.7</v>
      </c>
      <c r="H10368" s="10">
        <v>23555.64</v>
      </c>
      <c r="I10368" s="10">
        <v>-33.93999999999869</v>
      </c>
      <c r="J10368" s="10">
        <v>0</v>
      </c>
      <c r="K10368" s="10">
        <v>0</v>
      </c>
      <c r="L10368" s="10">
        <v>0</v>
      </c>
      <c r="M10368" s="10">
        <v>0</v>
      </c>
      <c r="N10368" s="10">
        <v>0</v>
      </c>
    </row>
    <row r="10369" spans="1:14" x14ac:dyDescent="0.25">
      <c r="A10369" s="9" t="s">
        <v>1133</v>
      </c>
      <c r="B10369" s="9" t="s">
        <v>140</v>
      </c>
      <c r="C10369" s="9" t="s">
        <v>39</v>
      </c>
      <c r="D10369" s="9" t="s">
        <v>40</v>
      </c>
      <c r="E10369" s="10">
        <v>-490145.97</v>
      </c>
      <c r="F10369" s="10">
        <v>0</v>
      </c>
      <c r="G10369" s="10">
        <v>-490145.97</v>
      </c>
      <c r="H10369" s="10">
        <v>-486397.61</v>
      </c>
      <c r="I10369" s="10">
        <v>-3748.359999999986</v>
      </c>
      <c r="J10369" s="10">
        <v>-6003</v>
      </c>
      <c r="K10369" s="10">
        <v>0</v>
      </c>
      <c r="L10369" s="10">
        <v>-6003</v>
      </c>
      <c r="M10369" s="10">
        <v>-6003</v>
      </c>
      <c r="N10369" s="10">
        <v>0</v>
      </c>
    </row>
    <row r="10370" spans="1:14" x14ac:dyDescent="0.25">
      <c r="A10370" s="9" t="s">
        <v>1133</v>
      </c>
      <c r="B10370" s="9" t="s">
        <v>92</v>
      </c>
      <c r="C10370" s="9" t="s">
        <v>42</v>
      </c>
      <c r="D10370" s="9" t="s">
        <v>43</v>
      </c>
      <c r="E10370" s="10">
        <v>536.26</v>
      </c>
      <c r="F10370" s="10">
        <v>0</v>
      </c>
      <c r="G10370" s="10">
        <v>536.26</v>
      </c>
      <c r="H10370" s="10">
        <v>0</v>
      </c>
      <c r="I10370" s="10">
        <v>536.26</v>
      </c>
      <c r="J10370" s="10">
        <v>6300</v>
      </c>
      <c r="K10370" s="10">
        <v>0</v>
      </c>
      <c r="L10370" s="10">
        <v>6300</v>
      </c>
      <c r="M10370" s="10">
        <v>0</v>
      </c>
      <c r="N10370" s="10">
        <v>6300</v>
      </c>
    </row>
    <row r="10371" spans="1:14" x14ac:dyDescent="0.25">
      <c r="A10371" s="9" t="s">
        <v>1133</v>
      </c>
      <c r="B10371" s="9" t="s">
        <v>141</v>
      </c>
      <c r="C10371" s="9" t="s">
        <v>42</v>
      </c>
      <c r="D10371" s="9" t="s">
        <v>43</v>
      </c>
      <c r="E10371" s="10">
        <v>604.05999999999995</v>
      </c>
      <c r="F10371" s="10">
        <v>598.37623762376234</v>
      </c>
      <c r="G10371" s="10">
        <v>5.6837623762376097</v>
      </c>
      <c r="H10371" s="10">
        <v>604.36</v>
      </c>
      <c r="I10371" s="10">
        <v>-0.30000000000006821</v>
      </c>
      <c r="J10371" s="10">
        <v>6060</v>
      </c>
      <c r="K10371" s="10">
        <v>6003</v>
      </c>
      <c r="L10371" s="10">
        <v>57</v>
      </c>
      <c r="M10371" s="10">
        <v>6063.03</v>
      </c>
      <c r="N10371" s="10">
        <v>-3.0299999999997453</v>
      </c>
    </row>
    <row r="10372" spans="1:14" x14ac:dyDescent="0.25">
      <c r="A10372" s="9" t="s">
        <v>1133</v>
      </c>
      <c r="B10372" s="9" t="s">
        <v>142</v>
      </c>
      <c r="C10372" s="9" t="s">
        <v>42</v>
      </c>
      <c r="D10372" s="9" t="s">
        <v>43</v>
      </c>
      <c r="E10372" s="10">
        <v>2496.2399999999998</v>
      </c>
      <c r="F10372" s="10">
        <v>2463.270935960591</v>
      </c>
      <c r="G10372" s="10">
        <v>32.96906403940875</v>
      </c>
      <c r="H10372" s="10">
        <v>2500.2199999999998</v>
      </c>
      <c r="I10372" s="10">
        <v>-3.9800000000000182</v>
      </c>
      <c r="J10372" s="10">
        <v>36500</v>
      </c>
      <c r="K10372" s="10">
        <v>36017.999999999993</v>
      </c>
      <c r="L10372" s="10">
        <v>482.00000000000728</v>
      </c>
      <c r="M10372" s="10">
        <v>36558.269999999997</v>
      </c>
      <c r="N10372" s="10">
        <v>-58.269999999996799</v>
      </c>
    </row>
    <row r="10373" spans="1:14" x14ac:dyDescent="0.25">
      <c r="A10373" s="9" t="s">
        <v>1133</v>
      </c>
      <c r="B10373" s="9" t="s">
        <v>94</v>
      </c>
      <c r="C10373" s="9" t="s">
        <v>42</v>
      </c>
      <c r="D10373" s="9" t="s">
        <v>43</v>
      </c>
      <c r="E10373" s="10">
        <v>2972.47</v>
      </c>
      <c r="F10373" s="10">
        <v>2971.4825870646764</v>
      </c>
      <c r="G10373" s="10">
        <v>0.98741293532339114</v>
      </c>
      <c r="H10373" s="10">
        <v>2986.34</v>
      </c>
      <c r="I10373" s="10">
        <v>-13.870000000000346</v>
      </c>
      <c r="J10373" s="10">
        <v>6005</v>
      </c>
      <c r="K10373" s="10">
        <v>6003</v>
      </c>
      <c r="L10373" s="10">
        <v>2</v>
      </c>
      <c r="M10373" s="10">
        <v>6033.0150000000003</v>
      </c>
      <c r="N10373" s="10">
        <v>-28.015000000000327</v>
      </c>
    </row>
    <row r="10374" spans="1:14" x14ac:dyDescent="0.25">
      <c r="A10374" s="9" t="s">
        <v>1133</v>
      </c>
      <c r="B10374" s="9" t="s">
        <v>143</v>
      </c>
      <c r="C10374" s="9" t="s">
        <v>42</v>
      </c>
      <c r="D10374" s="9" t="s">
        <v>43</v>
      </c>
      <c r="E10374" s="10">
        <v>4724.82</v>
      </c>
      <c r="F10374" s="10">
        <v>4694.5812807881775</v>
      </c>
      <c r="G10374" s="10">
        <v>30.238719211822172</v>
      </c>
      <c r="H10374" s="10">
        <v>4765</v>
      </c>
      <c r="I10374" s="10">
        <v>-40.180000000000291</v>
      </c>
      <c r="J10374" s="10">
        <v>36250</v>
      </c>
      <c r="K10374" s="10">
        <v>36017.999999999993</v>
      </c>
      <c r="L10374" s="10">
        <v>232.00000000000728</v>
      </c>
      <c r="M10374" s="10">
        <v>36558.269999999997</v>
      </c>
      <c r="N10374" s="10">
        <v>-308.2699999999968</v>
      </c>
    </row>
    <row r="10375" spans="1:14" x14ac:dyDescent="0.25">
      <c r="A10375" s="9" t="s">
        <v>1133</v>
      </c>
      <c r="B10375" s="9" t="s">
        <v>144</v>
      </c>
      <c r="C10375" s="9" t="s">
        <v>42</v>
      </c>
      <c r="D10375" s="9" t="s">
        <v>43</v>
      </c>
      <c r="E10375" s="10">
        <v>6569.18</v>
      </c>
      <c r="F10375" s="10">
        <v>6545.1921182266005</v>
      </c>
      <c r="G10375" s="10">
        <v>23.987881773399749</v>
      </c>
      <c r="H10375" s="10">
        <v>6643.37</v>
      </c>
      <c r="I10375" s="10">
        <v>-74.1899999999996</v>
      </c>
      <c r="J10375" s="10">
        <v>36150</v>
      </c>
      <c r="K10375" s="10">
        <v>36017.999999999993</v>
      </c>
      <c r="L10375" s="10">
        <v>132.00000000000728</v>
      </c>
      <c r="M10375" s="10">
        <v>36558.269999999997</v>
      </c>
      <c r="N10375" s="10">
        <v>-408.2699999999968</v>
      </c>
    </row>
    <row r="10376" spans="1:14" x14ac:dyDescent="0.25">
      <c r="A10376" s="9" t="s">
        <v>1133</v>
      </c>
      <c r="B10376" s="9" t="s">
        <v>84</v>
      </c>
      <c r="C10376" s="9" t="s">
        <v>42</v>
      </c>
      <c r="D10376" s="9" t="s">
        <v>43</v>
      </c>
      <c r="E10376" s="10">
        <v>14676.64</v>
      </c>
      <c r="F10376" s="10">
        <v>14635.196078431372</v>
      </c>
      <c r="G10376" s="10">
        <v>41.443921568627047</v>
      </c>
      <c r="H10376" s="10">
        <v>14927.9</v>
      </c>
      <c r="I10376" s="10">
        <v>-251.26000000000022</v>
      </c>
      <c r="J10376" s="10">
        <v>36120</v>
      </c>
      <c r="K10376" s="10">
        <v>36018</v>
      </c>
      <c r="L10376" s="10">
        <v>102</v>
      </c>
      <c r="M10376" s="10">
        <v>36738.36</v>
      </c>
      <c r="N10376" s="10">
        <v>-618.36000000000058</v>
      </c>
    </row>
    <row r="10377" spans="1:14" x14ac:dyDescent="0.25">
      <c r="A10377" s="9" t="s">
        <v>1133</v>
      </c>
      <c r="B10377" s="9" t="s">
        <v>136</v>
      </c>
      <c r="C10377" s="9" t="s">
        <v>42</v>
      </c>
      <c r="D10377" s="9" t="s">
        <v>43</v>
      </c>
      <c r="E10377" s="10">
        <v>19487.16</v>
      </c>
      <c r="F10377" s="10">
        <v>19448.275862068964</v>
      </c>
      <c r="G10377" s="10">
        <v>38.884137931036094</v>
      </c>
      <c r="H10377" s="10">
        <v>19740</v>
      </c>
      <c r="I10377" s="10">
        <v>-252.84000000000015</v>
      </c>
      <c r="J10377" s="10">
        <v>36090</v>
      </c>
      <c r="K10377" s="10">
        <v>36017.999999999993</v>
      </c>
      <c r="L10377" s="10">
        <v>72.000000000007276</v>
      </c>
      <c r="M10377" s="10">
        <v>36558.269999999997</v>
      </c>
      <c r="N10377" s="10">
        <v>-468.2699999999968</v>
      </c>
    </row>
    <row r="10378" spans="1:14" x14ac:dyDescent="0.25">
      <c r="A10378" s="9" t="s">
        <v>1133</v>
      </c>
      <c r="B10378" s="9" t="s">
        <v>145</v>
      </c>
      <c r="C10378" s="9" t="s">
        <v>42</v>
      </c>
      <c r="D10378" s="9" t="s">
        <v>43</v>
      </c>
      <c r="E10378" s="10">
        <v>27192.32</v>
      </c>
      <c r="F10378" s="10">
        <v>27133.556650246304</v>
      </c>
      <c r="G10378" s="10">
        <v>58.763349753695366</v>
      </c>
      <c r="H10378" s="10">
        <v>27540.560000000001</v>
      </c>
      <c r="I10378" s="10">
        <v>-348.2400000000016</v>
      </c>
      <c r="J10378" s="10">
        <v>6016</v>
      </c>
      <c r="K10378" s="10">
        <v>6003</v>
      </c>
      <c r="L10378" s="10">
        <v>13</v>
      </c>
      <c r="M10378" s="10">
        <v>6093.0450000000001</v>
      </c>
      <c r="N10378" s="10">
        <v>-77.045000000000073</v>
      </c>
    </row>
    <row r="10379" spans="1:14" x14ac:dyDescent="0.25">
      <c r="A10379" s="9" t="s">
        <v>1133</v>
      </c>
      <c r="B10379" s="9" t="s">
        <v>50</v>
      </c>
      <c r="C10379" s="9" t="s">
        <v>42</v>
      </c>
      <c r="D10379" s="9" t="s">
        <v>43</v>
      </c>
      <c r="E10379" s="10">
        <v>48159.3</v>
      </c>
      <c r="F10379" s="10">
        <v>47903.940298507463</v>
      </c>
      <c r="G10379" s="10">
        <v>255.3597014925399</v>
      </c>
      <c r="H10379" s="10">
        <v>48143.46</v>
      </c>
      <c r="I10379" s="10">
        <v>15.840000000003783</v>
      </c>
      <c r="J10379" s="10">
        <v>36210</v>
      </c>
      <c r="K10379" s="10">
        <v>36017.999999999993</v>
      </c>
      <c r="L10379" s="10">
        <v>192.00000000000728</v>
      </c>
      <c r="M10379" s="10">
        <v>36198.089999999997</v>
      </c>
      <c r="N10379" s="10">
        <v>11.910000000003492</v>
      </c>
    </row>
    <row r="10380" spans="1:14" x14ac:dyDescent="0.25">
      <c r="A10380" s="9" t="s">
        <v>1133</v>
      </c>
      <c r="B10380" s="9" t="s">
        <v>103</v>
      </c>
      <c r="C10380" s="9" t="s">
        <v>42</v>
      </c>
      <c r="D10380" s="9" t="s">
        <v>43</v>
      </c>
      <c r="E10380" s="10">
        <v>182360.67</v>
      </c>
      <c r="F10380" s="10">
        <v>180645.39603960395</v>
      </c>
      <c r="G10380" s="10">
        <v>1715.2739603960654</v>
      </c>
      <c r="H10380" s="10">
        <v>182451.85</v>
      </c>
      <c r="I10380" s="10">
        <v>-91.179999999993015</v>
      </c>
      <c r="J10380" s="10">
        <v>36360</v>
      </c>
      <c r="K10380" s="10">
        <v>36018</v>
      </c>
      <c r="L10380" s="10">
        <v>342</v>
      </c>
      <c r="M10380" s="10">
        <v>36378.18</v>
      </c>
      <c r="N10380" s="10">
        <v>-18.180000000000291</v>
      </c>
    </row>
    <row r="10381" spans="1:14" x14ac:dyDescent="0.25">
      <c r="A10381" s="9" t="s">
        <v>1133</v>
      </c>
      <c r="B10381" s="9" t="s">
        <v>146</v>
      </c>
      <c r="C10381" s="9" t="s">
        <v>42</v>
      </c>
      <c r="D10381" s="9" t="s">
        <v>53</v>
      </c>
      <c r="E10381" s="10">
        <v>129553.01</v>
      </c>
      <c r="F10381" s="10">
        <v>123159.03225806452</v>
      </c>
      <c r="G10381" s="10">
        <v>6393.9777419354796</v>
      </c>
      <c r="H10381" s="10">
        <v>125991.69</v>
      </c>
      <c r="I10381" s="10">
        <v>3561.3199999999924</v>
      </c>
      <c r="J10381" s="10">
        <v>27595</v>
      </c>
      <c r="K10381" s="10">
        <v>27013.499511241447</v>
      </c>
      <c r="L10381" s="10">
        <v>581.50048875855282</v>
      </c>
      <c r="M10381" s="10">
        <v>27634.81</v>
      </c>
      <c r="N10381" s="10">
        <v>-39.81000000000131</v>
      </c>
    </row>
    <row r="10382" spans="1:14" x14ac:dyDescent="0.25">
      <c r="A10382" s="9" t="s">
        <v>1133</v>
      </c>
      <c r="B10382" s="9" t="s">
        <v>54</v>
      </c>
      <c r="C10382" s="9" t="s">
        <v>42</v>
      </c>
      <c r="D10382" s="9" t="s">
        <v>55</v>
      </c>
      <c r="E10382" s="10">
        <v>1818.56</v>
      </c>
      <c r="F10382" s="10">
        <v>1782.8921568627452</v>
      </c>
      <c r="G10382" s="10">
        <v>35.667843137254749</v>
      </c>
      <c r="H10382" s="10">
        <v>1818.55</v>
      </c>
      <c r="I10382" s="10">
        <v>9.9999999999909051E-3</v>
      </c>
      <c r="J10382" s="10">
        <v>330.64600000000002</v>
      </c>
      <c r="K10382" s="10">
        <v>324.16176470588238</v>
      </c>
      <c r="L10382" s="10">
        <v>6.4842352941176387</v>
      </c>
      <c r="M10382" s="10">
        <v>330.64499999999998</v>
      </c>
      <c r="N10382" s="10">
        <v>1.0000000000331966E-3</v>
      </c>
    </row>
    <row r="10383" spans="1:14" x14ac:dyDescent="0.25">
      <c r="A10383" s="9" t="s">
        <v>1134</v>
      </c>
      <c r="B10383" s="9" t="s">
        <v>25</v>
      </c>
      <c r="C10383" s="9" t="s">
        <v>26</v>
      </c>
      <c r="D10383" s="9" t="s">
        <v>27</v>
      </c>
      <c r="E10383" s="10">
        <v>1134.31</v>
      </c>
      <c r="F10383" s="10">
        <v>0</v>
      </c>
      <c r="G10383" s="10">
        <v>1134.31</v>
      </c>
      <c r="H10383" s="10">
        <v>0</v>
      </c>
      <c r="I10383" s="10">
        <v>1134.31</v>
      </c>
      <c r="J10383" s="10">
        <v>0</v>
      </c>
      <c r="K10383" s="10">
        <v>0</v>
      </c>
      <c r="L10383" s="10">
        <v>0</v>
      </c>
      <c r="M10383" s="10">
        <v>0</v>
      </c>
      <c r="N10383" s="10">
        <v>0</v>
      </c>
    </row>
    <row r="10384" spans="1:14" x14ac:dyDescent="0.25">
      <c r="A10384" s="9" t="s">
        <v>1134</v>
      </c>
      <c r="B10384" s="9" t="s">
        <v>28</v>
      </c>
      <c r="C10384" s="9" t="s">
        <v>29</v>
      </c>
      <c r="D10384" s="9" t="s">
        <v>27</v>
      </c>
      <c r="E10384" s="10">
        <v>2.13</v>
      </c>
      <c r="F10384" s="10">
        <v>0</v>
      </c>
      <c r="G10384" s="10">
        <v>2.13</v>
      </c>
      <c r="H10384" s="10">
        <v>2.13</v>
      </c>
      <c r="I10384" s="10">
        <v>0</v>
      </c>
      <c r="J10384" s="10">
        <v>0</v>
      </c>
      <c r="K10384" s="10">
        <v>0</v>
      </c>
      <c r="L10384" s="10">
        <v>0</v>
      </c>
      <c r="M10384" s="10">
        <v>0</v>
      </c>
      <c r="N10384" s="10">
        <v>0</v>
      </c>
    </row>
    <row r="10385" spans="1:14" x14ac:dyDescent="0.25">
      <c r="A10385" s="9" t="s">
        <v>1134</v>
      </c>
      <c r="B10385" s="9" t="s">
        <v>30</v>
      </c>
      <c r="C10385" s="9" t="s">
        <v>29</v>
      </c>
      <c r="D10385" s="9" t="s">
        <v>27</v>
      </c>
      <c r="E10385" s="10">
        <v>49.7</v>
      </c>
      <c r="F10385" s="10">
        <v>0</v>
      </c>
      <c r="G10385" s="10">
        <v>49.7</v>
      </c>
      <c r="H10385" s="10">
        <v>49.65</v>
      </c>
      <c r="I10385" s="10">
        <v>5.0000000000004263E-2</v>
      </c>
      <c r="J10385" s="10">
        <v>0</v>
      </c>
      <c r="K10385" s="10">
        <v>0</v>
      </c>
      <c r="L10385" s="10">
        <v>0</v>
      </c>
      <c r="M10385" s="10">
        <v>0</v>
      </c>
      <c r="N10385" s="10">
        <v>0</v>
      </c>
    </row>
    <row r="10386" spans="1:14" x14ac:dyDescent="0.25">
      <c r="A10386" s="9" t="s">
        <v>1134</v>
      </c>
      <c r="B10386" s="9" t="s">
        <v>31</v>
      </c>
      <c r="C10386" s="9" t="s">
        <v>29</v>
      </c>
      <c r="D10386" s="9" t="s">
        <v>27</v>
      </c>
      <c r="E10386" s="10">
        <v>333.67</v>
      </c>
      <c r="F10386" s="10">
        <v>0</v>
      </c>
      <c r="G10386" s="10">
        <v>333.67</v>
      </c>
      <c r="H10386" s="10">
        <v>333.35</v>
      </c>
      <c r="I10386" s="10">
        <v>0.31999999999999318</v>
      </c>
      <c r="J10386" s="10">
        <v>0</v>
      </c>
      <c r="K10386" s="10">
        <v>0</v>
      </c>
      <c r="L10386" s="10">
        <v>0</v>
      </c>
      <c r="M10386" s="10">
        <v>0</v>
      </c>
      <c r="N10386" s="10">
        <v>0</v>
      </c>
    </row>
    <row r="10387" spans="1:14" x14ac:dyDescent="0.25">
      <c r="A10387" s="9" t="s">
        <v>1134</v>
      </c>
      <c r="B10387" s="9" t="s">
        <v>32</v>
      </c>
      <c r="C10387" s="9" t="s">
        <v>33</v>
      </c>
      <c r="D10387" s="9" t="s">
        <v>27</v>
      </c>
      <c r="E10387" s="10">
        <v>440.86</v>
      </c>
      <c r="F10387" s="10">
        <v>0</v>
      </c>
      <c r="G10387" s="10">
        <v>440.86</v>
      </c>
      <c r="H10387" s="10">
        <v>606.49</v>
      </c>
      <c r="I10387" s="10">
        <v>-165.63</v>
      </c>
      <c r="J10387" s="10">
        <v>1.25</v>
      </c>
      <c r="K10387" s="10">
        <v>0</v>
      </c>
      <c r="L10387" s="10">
        <v>1.25</v>
      </c>
      <c r="M10387" s="10">
        <v>1.72</v>
      </c>
      <c r="N10387" s="10">
        <v>-0.47</v>
      </c>
    </row>
    <row r="10388" spans="1:14" x14ac:dyDescent="0.25">
      <c r="A10388" s="9" t="s">
        <v>1134</v>
      </c>
      <c r="B10388" s="9" t="s">
        <v>34</v>
      </c>
      <c r="C10388" s="9" t="s">
        <v>33</v>
      </c>
      <c r="D10388" s="9" t="s">
        <v>27</v>
      </c>
      <c r="E10388" s="10">
        <v>1515.46</v>
      </c>
      <c r="F10388" s="10">
        <v>0</v>
      </c>
      <c r="G10388" s="10">
        <v>1515.46</v>
      </c>
      <c r="H10388" s="10">
        <v>2084.84</v>
      </c>
      <c r="I10388" s="10">
        <v>-569.38000000000011</v>
      </c>
      <c r="J10388" s="10">
        <v>1.25</v>
      </c>
      <c r="K10388" s="10">
        <v>0</v>
      </c>
      <c r="L10388" s="10">
        <v>1.25</v>
      </c>
      <c r="M10388" s="10">
        <v>1.72</v>
      </c>
      <c r="N10388" s="10">
        <v>-0.47</v>
      </c>
    </row>
    <row r="10389" spans="1:14" x14ac:dyDescent="0.25">
      <c r="A10389" s="9" t="s">
        <v>1134</v>
      </c>
      <c r="B10389" s="9" t="s">
        <v>35</v>
      </c>
      <c r="C10389" s="9" t="s">
        <v>33</v>
      </c>
      <c r="D10389" s="9" t="s">
        <v>27</v>
      </c>
      <c r="E10389" s="10">
        <v>1639.64</v>
      </c>
      <c r="F10389" s="10">
        <v>0</v>
      </c>
      <c r="G10389" s="10">
        <v>1639.64</v>
      </c>
      <c r="H10389" s="10">
        <v>2255.5300000000002</v>
      </c>
      <c r="I10389" s="10">
        <v>-615.8900000000001</v>
      </c>
      <c r="J10389" s="10">
        <v>26.25</v>
      </c>
      <c r="K10389" s="10">
        <v>0</v>
      </c>
      <c r="L10389" s="10">
        <v>26.25</v>
      </c>
      <c r="M10389" s="10">
        <v>36.11</v>
      </c>
      <c r="N10389" s="10">
        <v>-9.86</v>
      </c>
    </row>
    <row r="10390" spans="1:14" x14ac:dyDescent="0.25">
      <c r="A10390" s="9" t="s">
        <v>1134</v>
      </c>
      <c r="B10390" s="9" t="s">
        <v>36</v>
      </c>
      <c r="C10390" s="9" t="s">
        <v>29</v>
      </c>
      <c r="D10390" s="9" t="s">
        <v>27</v>
      </c>
      <c r="E10390" s="10">
        <v>3738.34</v>
      </c>
      <c r="F10390" s="10">
        <v>0</v>
      </c>
      <c r="G10390" s="10">
        <v>3738.34</v>
      </c>
      <c r="H10390" s="10">
        <v>3734.77</v>
      </c>
      <c r="I10390" s="10">
        <v>3.5700000000001637</v>
      </c>
      <c r="J10390" s="10">
        <v>0</v>
      </c>
      <c r="K10390" s="10">
        <v>0</v>
      </c>
      <c r="L10390" s="10">
        <v>0</v>
      </c>
      <c r="M10390" s="10">
        <v>0</v>
      </c>
      <c r="N10390" s="10">
        <v>0</v>
      </c>
    </row>
    <row r="10391" spans="1:14" x14ac:dyDescent="0.25">
      <c r="A10391" s="9" t="s">
        <v>1134</v>
      </c>
      <c r="B10391" s="9" t="s">
        <v>37</v>
      </c>
      <c r="C10391" s="9" t="s">
        <v>29</v>
      </c>
      <c r="D10391" s="9" t="s">
        <v>27</v>
      </c>
      <c r="E10391" s="10">
        <v>8644.94</v>
      </c>
      <c r="F10391" s="10">
        <v>0</v>
      </c>
      <c r="G10391" s="10">
        <v>8644.94</v>
      </c>
      <c r="H10391" s="10">
        <v>8636.67</v>
      </c>
      <c r="I10391" s="10">
        <v>8.2700000000004366</v>
      </c>
      <c r="J10391" s="10">
        <v>0</v>
      </c>
      <c r="K10391" s="10">
        <v>0</v>
      </c>
      <c r="L10391" s="10">
        <v>0</v>
      </c>
      <c r="M10391" s="10">
        <v>0</v>
      </c>
      <c r="N10391" s="10">
        <v>0</v>
      </c>
    </row>
    <row r="10392" spans="1:14" x14ac:dyDescent="0.25">
      <c r="A10392" s="9" t="s">
        <v>1134</v>
      </c>
      <c r="B10392" s="9" t="s">
        <v>275</v>
      </c>
      <c r="C10392" s="9" t="s">
        <v>39</v>
      </c>
      <c r="D10392" s="9" t="s">
        <v>40</v>
      </c>
      <c r="E10392" s="10">
        <v>-174753.35</v>
      </c>
      <c r="F10392" s="10">
        <v>0</v>
      </c>
      <c r="G10392" s="10">
        <v>-174753.35</v>
      </c>
      <c r="H10392" s="10">
        <v>-174753.36</v>
      </c>
      <c r="I10392" s="10">
        <v>9.9999999802093953E-3</v>
      </c>
      <c r="J10392" s="10">
        <v>-2201</v>
      </c>
      <c r="K10392" s="10">
        <v>0</v>
      </c>
      <c r="L10392" s="10">
        <v>-2201</v>
      </c>
      <c r="M10392" s="10">
        <v>-2201</v>
      </c>
      <c r="N10392" s="10">
        <v>0</v>
      </c>
    </row>
    <row r="10393" spans="1:14" x14ac:dyDescent="0.25">
      <c r="A10393" s="9" t="s">
        <v>1134</v>
      </c>
      <c r="B10393" s="9" t="s">
        <v>92</v>
      </c>
      <c r="C10393" s="9" t="s">
        <v>42</v>
      </c>
      <c r="D10393" s="9" t="s">
        <v>43</v>
      </c>
      <c r="E10393" s="10">
        <v>8.51</v>
      </c>
      <c r="F10393" s="10">
        <v>0</v>
      </c>
      <c r="G10393" s="10">
        <v>8.51</v>
      </c>
      <c r="H10393" s="10">
        <v>0</v>
      </c>
      <c r="I10393" s="10">
        <v>8.51</v>
      </c>
      <c r="J10393" s="10">
        <v>100</v>
      </c>
      <c r="K10393" s="10">
        <v>0</v>
      </c>
      <c r="L10393" s="10">
        <v>100</v>
      </c>
      <c r="M10393" s="10">
        <v>0</v>
      </c>
      <c r="N10393" s="10">
        <v>100</v>
      </c>
    </row>
    <row r="10394" spans="1:14" x14ac:dyDescent="0.25">
      <c r="A10394" s="9" t="s">
        <v>1134</v>
      </c>
      <c r="B10394" s="9" t="s">
        <v>132</v>
      </c>
      <c r="C10394" s="9" t="s">
        <v>42</v>
      </c>
      <c r="D10394" s="9" t="s">
        <v>43</v>
      </c>
      <c r="E10394" s="10">
        <v>221.49</v>
      </c>
      <c r="F10394" s="10">
        <v>219.39603960396039</v>
      </c>
      <c r="G10394" s="10">
        <v>2.0939603960396198</v>
      </c>
      <c r="H10394" s="10">
        <v>221.59</v>
      </c>
      <c r="I10394" s="10">
        <v>-9.9999999999994316E-2</v>
      </c>
      <c r="J10394" s="10">
        <v>2222</v>
      </c>
      <c r="K10394" s="10">
        <v>2201</v>
      </c>
      <c r="L10394" s="10">
        <v>21</v>
      </c>
      <c r="M10394" s="10">
        <v>2223.0100000000002</v>
      </c>
      <c r="N10394" s="10">
        <v>-1.0100000000002183</v>
      </c>
    </row>
    <row r="10395" spans="1:14" x14ac:dyDescent="0.25">
      <c r="A10395" s="9" t="s">
        <v>1134</v>
      </c>
      <c r="B10395" s="9" t="s">
        <v>133</v>
      </c>
      <c r="C10395" s="9" t="s">
        <v>42</v>
      </c>
      <c r="D10395" s="9" t="s">
        <v>43</v>
      </c>
      <c r="E10395" s="10">
        <v>909.59</v>
      </c>
      <c r="F10395" s="10">
        <v>903.16256157635473</v>
      </c>
      <c r="G10395" s="10">
        <v>6.4274384236452988</v>
      </c>
      <c r="H10395" s="10">
        <v>916.71</v>
      </c>
      <c r="I10395" s="10">
        <v>-7.1200000000000045</v>
      </c>
      <c r="J10395" s="10">
        <v>13300</v>
      </c>
      <c r="K10395" s="10">
        <v>13206</v>
      </c>
      <c r="L10395" s="10">
        <v>94</v>
      </c>
      <c r="M10395" s="10">
        <v>13404.09</v>
      </c>
      <c r="N10395" s="10">
        <v>-104.09000000000015</v>
      </c>
    </row>
    <row r="10396" spans="1:14" x14ac:dyDescent="0.25">
      <c r="A10396" s="9" t="s">
        <v>1134</v>
      </c>
      <c r="B10396" s="9" t="s">
        <v>94</v>
      </c>
      <c r="C10396" s="9" t="s">
        <v>42</v>
      </c>
      <c r="D10396" s="9" t="s">
        <v>43</v>
      </c>
      <c r="E10396" s="10">
        <v>1094.45</v>
      </c>
      <c r="F10396" s="10">
        <v>1089.4925373134329</v>
      </c>
      <c r="G10396" s="10">
        <v>4.9574626865671689</v>
      </c>
      <c r="H10396" s="10">
        <v>1094.94</v>
      </c>
      <c r="I10396" s="10">
        <v>-0.49000000000000909</v>
      </c>
      <c r="J10396" s="10">
        <v>2211</v>
      </c>
      <c r="K10396" s="10">
        <v>2201</v>
      </c>
      <c r="L10396" s="10">
        <v>10</v>
      </c>
      <c r="M10396" s="10">
        <v>2212.0050000000001</v>
      </c>
      <c r="N10396" s="10">
        <v>-1.0050000000001091</v>
      </c>
    </row>
    <row r="10397" spans="1:14" x14ac:dyDescent="0.25">
      <c r="A10397" s="9" t="s">
        <v>1134</v>
      </c>
      <c r="B10397" s="9" t="s">
        <v>134</v>
      </c>
      <c r="C10397" s="9" t="s">
        <v>42</v>
      </c>
      <c r="D10397" s="9" t="s">
        <v>43</v>
      </c>
      <c r="E10397" s="10">
        <v>1733.52</v>
      </c>
      <c r="F10397" s="10">
        <v>1721.270935960591</v>
      </c>
      <c r="G10397" s="10">
        <v>12.24906403940895</v>
      </c>
      <c r="H10397" s="10">
        <v>1747.09</v>
      </c>
      <c r="I10397" s="10">
        <v>-13.569999999999936</v>
      </c>
      <c r="J10397" s="10">
        <v>13300</v>
      </c>
      <c r="K10397" s="10">
        <v>13206</v>
      </c>
      <c r="L10397" s="10">
        <v>94</v>
      </c>
      <c r="M10397" s="10">
        <v>13404.09</v>
      </c>
      <c r="N10397" s="10">
        <v>-104.09000000000015</v>
      </c>
    </row>
    <row r="10398" spans="1:14" x14ac:dyDescent="0.25">
      <c r="A10398" s="9" t="s">
        <v>1134</v>
      </c>
      <c r="B10398" s="9" t="s">
        <v>135</v>
      </c>
      <c r="C10398" s="9" t="s">
        <v>42</v>
      </c>
      <c r="D10398" s="9" t="s">
        <v>43</v>
      </c>
      <c r="E10398" s="10">
        <v>2564.9</v>
      </c>
      <c r="F10398" s="10">
        <v>2546.7783251231526</v>
      </c>
      <c r="G10398" s="10">
        <v>18.121674876847464</v>
      </c>
      <c r="H10398" s="10">
        <v>2584.98</v>
      </c>
      <c r="I10398" s="10">
        <v>-20.079999999999927</v>
      </c>
      <c r="J10398" s="10">
        <v>13300</v>
      </c>
      <c r="K10398" s="10">
        <v>13206</v>
      </c>
      <c r="L10398" s="10">
        <v>94</v>
      </c>
      <c r="M10398" s="10">
        <v>13404.09</v>
      </c>
      <c r="N10398" s="10">
        <v>-104.09000000000015</v>
      </c>
    </row>
    <row r="10399" spans="1:14" x14ac:dyDescent="0.25">
      <c r="A10399" s="9" t="s">
        <v>1134</v>
      </c>
      <c r="B10399" s="9" t="s">
        <v>84</v>
      </c>
      <c r="C10399" s="9" t="s">
        <v>42</v>
      </c>
      <c r="D10399" s="9" t="s">
        <v>43</v>
      </c>
      <c r="E10399" s="10">
        <v>5404.19</v>
      </c>
      <c r="F10399" s="10">
        <v>5365.9901960784309</v>
      </c>
      <c r="G10399" s="10">
        <v>38.199803921568673</v>
      </c>
      <c r="H10399" s="10">
        <v>5473.31</v>
      </c>
      <c r="I10399" s="10">
        <v>-69.1200000000008</v>
      </c>
      <c r="J10399" s="10">
        <v>13300</v>
      </c>
      <c r="K10399" s="10">
        <v>13206</v>
      </c>
      <c r="L10399" s="10">
        <v>94</v>
      </c>
      <c r="M10399" s="10">
        <v>13470.12</v>
      </c>
      <c r="N10399" s="10">
        <v>-170.1200000000008</v>
      </c>
    </row>
    <row r="10400" spans="1:14" x14ac:dyDescent="0.25">
      <c r="A10400" s="9" t="s">
        <v>1134</v>
      </c>
      <c r="B10400" s="9" t="s">
        <v>136</v>
      </c>
      <c r="C10400" s="9" t="s">
        <v>42</v>
      </c>
      <c r="D10400" s="9" t="s">
        <v>43</v>
      </c>
      <c r="E10400" s="10">
        <v>7234.38</v>
      </c>
      <c r="F10400" s="10">
        <v>7130.7093596059112</v>
      </c>
      <c r="G10400" s="10">
        <v>103.67064039408888</v>
      </c>
      <c r="H10400" s="10">
        <v>7237.67</v>
      </c>
      <c r="I10400" s="10">
        <v>-3.2899999999999636</v>
      </c>
      <c r="J10400" s="10">
        <v>13398</v>
      </c>
      <c r="K10400" s="10">
        <v>13206</v>
      </c>
      <c r="L10400" s="10">
        <v>192</v>
      </c>
      <c r="M10400" s="10">
        <v>13404.09</v>
      </c>
      <c r="N10400" s="10">
        <v>-6.0900000000001455</v>
      </c>
    </row>
    <row r="10401" spans="1:14" x14ac:dyDescent="0.25">
      <c r="A10401" s="9" t="s">
        <v>1134</v>
      </c>
      <c r="B10401" s="9" t="s">
        <v>145</v>
      </c>
      <c r="C10401" s="9" t="s">
        <v>42</v>
      </c>
      <c r="D10401" s="9" t="s">
        <v>43</v>
      </c>
      <c r="E10401" s="10">
        <v>10359.84</v>
      </c>
      <c r="F10401" s="10">
        <v>9948.5221674876848</v>
      </c>
      <c r="G10401" s="10">
        <v>411.31783251231536</v>
      </c>
      <c r="H10401" s="10">
        <v>10097.75</v>
      </c>
      <c r="I10401" s="10">
        <v>262.09000000000015</v>
      </c>
      <c r="J10401" s="10">
        <v>2292</v>
      </c>
      <c r="K10401" s="10">
        <v>2201</v>
      </c>
      <c r="L10401" s="10">
        <v>91</v>
      </c>
      <c r="M10401" s="10">
        <v>2234.0149999999999</v>
      </c>
      <c r="N10401" s="10">
        <v>57.985000000000127</v>
      </c>
    </row>
    <row r="10402" spans="1:14" x14ac:dyDescent="0.25">
      <c r="A10402" s="9" t="s">
        <v>1134</v>
      </c>
      <c r="B10402" s="9" t="s">
        <v>50</v>
      </c>
      <c r="C10402" s="9" t="s">
        <v>42</v>
      </c>
      <c r="D10402" s="9" t="s">
        <v>43</v>
      </c>
      <c r="E10402" s="10">
        <v>17689</v>
      </c>
      <c r="F10402" s="10">
        <v>17563.980099502489</v>
      </c>
      <c r="G10402" s="10">
        <v>125.01990049751112</v>
      </c>
      <c r="H10402" s="10">
        <v>17651.8</v>
      </c>
      <c r="I10402" s="10">
        <v>37.200000000000728</v>
      </c>
      <c r="J10402" s="10">
        <v>13300</v>
      </c>
      <c r="K10402" s="10">
        <v>13206</v>
      </c>
      <c r="L10402" s="10">
        <v>94</v>
      </c>
      <c r="M10402" s="10">
        <v>13272.03</v>
      </c>
      <c r="N10402" s="10">
        <v>27.969999999999345</v>
      </c>
    </row>
    <row r="10403" spans="1:14" x14ac:dyDescent="0.25">
      <c r="A10403" s="9" t="s">
        <v>1134</v>
      </c>
      <c r="B10403" s="9" t="s">
        <v>103</v>
      </c>
      <c r="C10403" s="9" t="s">
        <v>42</v>
      </c>
      <c r="D10403" s="9" t="s">
        <v>43</v>
      </c>
      <c r="E10403" s="10">
        <v>66865.58</v>
      </c>
      <c r="F10403" s="10">
        <v>66233.63366336633</v>
      </c>
      <c r="G10403" s="10">
        <v>631.94633663367131</v>
      </c>
      <c r="H10403" s="10">
        <v>66895.97</v>
      </c>
      <c r="I10403" s="10">
        <v>-30.389999999999418</v>
      </c>
      <c r="J10403" s="10">
        <v>13332</v>
      </c>
      <c r="K10403" s="10">
        <v>13206</v>
      </c>
      <c r="L10403" s="10">
        <v>126</v>
      </c>
      <c r="M10403" s="10">
        <v>13338.06</v>
      </c>
      <c r="N10403" s="10">
        <v>-6.0599999999994907</v>
      </c>
    </row>
    <row r="10404" spans="1:14" x14ac:dyDescent="0.25">
      <c r="A10404" s="9" t="s">
        <v>1134</v>
      </c>
      <c r="B10404" s="9" t="s">
        <v>138</v>
      </c>
      <c r="C10404" s="9" t="s">
        <v>42</v>
      </c>
      <c r="D10404" s="9" t="s">
        <v>53</v>
      </c>
      <c r="E10404" s="10">
        <v>42502.080000000002</v>
      </c>
      <c r="F10404" s="10">
        <v>41506.676441837735</v>
      </c>
      <c r="G10404" s="10">
        <v>995.40355816226656</v>
      </c>
      <c r="H10404" s="10">
        <v>42461.33</v>
      </c>
      <c r="I10404" s="10">
        <v>40.75</v>
      </c>
      <c r="J10404" s="10">
        <v>10142</v>
      </c>
      <c r="K10404" s="10">
        <v>9904.5004887585546</v>
      </c>
      <c r="L10404" s="10">
        <v>237.49951124144536</v>
      </c>
      <c r="M10404" s="10">
        <v>10132.304</v>
      </c>
      <c r="N10404" s="10">
        <v>9.6959999999999127</v>
      </c>
    </row>
    <row r="10405" spans="1:14" x14ac:dyDescent="0.25">
      <c r="A10405" s="9" t="s">
        <v>1134</v>
      </c>
      <c r="B10405" s="9" t="s">
        <v>54</v>
      </c>
      <c r="C10405" s="9" t="s">
        <v>42</v>
      </c>
      <c r="D10405" s="9" t="s">
        <v>55</v>
      </c>
      <c r="E10405" s="10">
        <v>666.77</v>
      </c>
      <c r="F10405" s="10">
        <v>653.6960784313726</v>
      </c>
      <c r="G10405" s="10">
        <v>13.073921568627384</v>
      </c>
      <c r="H10405" s="10">
        <v>666.77</v>
      </c>
      <c r="I10405" s="10">
        <v>0</v>
      </c>
      <c r="J10405" s="10">
        <v>121.23099999999999</v>
      </c>
      <c r="K10405" s="10">
        <v>118.85392156862744</v>
      </c>
      <c r="L10405" s="10">
        <v>2.3770784313725528</v>
      </c>
      <c r="M10405" s="10">
        <v>121.23099999999999</v>
      </c>
      <c r="N10405" s="10">
        <v>0</v>
      </c>
    </row>
    <row r="10406" spans="1:14" x14ac:dyDescent="0.25">
      <c r="A10406" s="9" t="s">
        <v>1135</v>
      </c>
      <c r="B10406" s="9" t="s">
        <v>25</v>
      </c>
      <c r="C10406" s="9" t="s">
        <v>26</v>
      </c>
      <c r="D10406" s="9" t="s">
        <v>27</v>
      </c>
      <c r="E10406" s="10">
        <v>3439.66</v>
      </c>
      <c r="F10406" s="10">
        <v>0</v>
      </c>
      <c r="G10406" s="10">
        <v>3439.66</v>
      </c>
      <c r="H10406" s="10">
        <v>0</v>
      </c>
      <c r="I10406" s="10">
        <v>3439.66</v>
      </c>
      <c r="J10406" s="10">
        <v>0</v>
      </c>
      <c r="K10406" s="10">
        <v>0</v>
      </c>
      <c r="L10406" s="10">
        <v>0</v>
      </c>
      <c r="M10406" s="10">
        <v>0</v>
      </c>
      <c r="N10406" s="10">
        <v>0</v>
      </c>
    </row>
    <row r="10407" spans="1:14" x14ac:dyDescent="0.25">
      <c r="A10407" s="9" t="s">
        <v>1135</v>
      </c>
      <c r="B10407" s="9" t="s">
        <v>28</v>
      </c>
      <c r="C10407" s="9" t="s">
        <v>29</v>
      </c>
      <c r="D10407" s="9" t="s">
        <v>27</v>
      </c>
      <c r="E10407" s="10">
        <v>2.95</v>
      </c>
      <c r="F10407" s="10">
        <v>0</v>
      </c>
      <c r="G10407" s="10">
        <v>2.95</v>
      </c>
      <c r="H10407" s="10">
        <v>2.94</v>
      </c>
      <c r="I10407" s="10">
        <v>1.0000000000000231E-2</v>
      </c>
      <c r="J10407" s="10">
        <v>0</v>
      </c>
      <c r="K10407" s="10">
        <v>0</v>
      </c>
      <c r="L10407" s="10">
        <v>0</v>
      </c>
      <c r="M10407" s="10">
        <v>0</v>
      </c>
      <c r="N10407" s="10">
        <v>0</v>
      </c>
    </row>
    <row r="10408" spans="1:14" x14ac:dyDescent="0.25">
      <c r="A10408" s="9" t="s">
        <v>1135</v>
      </c>
      <c r="B10408" s="9" t="s">
        <v>30</v>
      </c>
      <c r="C10408" s="9" t="s">
        <v>29</v>
      </c>
      <c r="D10408" s="9" t="s">
        <v>27</v>
      </c>
      <c r="E10408" s="10">
        <v>68.77</v>
      </c>
      <c r="F10408" s="10">
        <v>0</v>
      </c>
      <c r="G10408" s="10">
        <v>68.77</v>
      </c>
      <c r="H10408" s="10">
        <v>68.709999999999994</v>
      </c>
      <c r="I10408" s="10">
        <v>6.0000000000002274E-2</v>
      </c>
      <c r="J10408" s="10">
        <v>0</v>
      </c>
      <c r="K10408" s="10">
        <v>0</v>
      </c>
      <c r="L10408" s="10">
        <v>0</v>
      </c>
      <c r="M10408" s="10">
        <v>0</v>
      </c>
      <c r="N10408" s="10">
        <v>0</v>
      </c>
    </row>
    <row r="10409" spans="1:14" x14ac:dyDescent="0.25">
      <c r="A10409" s="9" t="s">
        <v>1135</v>
      </c>
      <c r="B10409" s="9" t="s">
        <v>31</v>
      </c>
      <c r="C10409" s="9" t="s">
        <v>29</v>
      </c>
      <c r="D10409" s="9" t="s">
        <v>27</v>
      </c>
      <c r="E10409" s="10">
        <v>461.75</v>
      </c>
      <c r="F10409" s="10">
        <v>0</v>
      </c>
      <c r="G10409" s="10">
        <v>461.75</v>
      </c>
      <c r="H10409" s="10">
        <v>461.33</v>
      </c>
      <c r="I10409" s="10">
        <v>0.42000000000001592</v>
      </c>
      <c r="J10409" s="10">
        <v>0</v>
      </c>
      <c r="K10409" s="10">
        <v>0</v>
      </c>
      <c r="L10409" s="10">
        <v>0</v>
      </c>
      <c r="M10409" s="10">
        <v>0</v>
      </c>
      <c r="N10409" s="10">
        <v>0</v>
      </c>
    </row>
    <row r="10410" spans="1:14" x14ac:dyDescent="0.25">
      <c r="A10410" s="9" t="s">
        <v>1135</v>
      </c>
      <c r="B10410" s="9" t="s">
        <v>32</v>
      </c>
      <c r="C10410" s="9" t="s">
        <v>33</v>
      </c>
      <c r="D10410" s="9" t="s">
        <v>27</v>
      </c>
      <c r="E10410" s="10">
        <v>469.07</v>
      </c>
      <c r="F10410" s="10">
        <v>0</v>
      </c>
      <c r="G10410" s="10">
        <v>469.07</v>
      </c>
      <c r="H10410" s="10">
        <v>746.03</v>
      </c>
      <c r="I10410" s="10">
        <v>-276.95999999999998</v>
      </c>
      <c r="J10410" s="10">
        <v>1.33</v>
      </c>
      <c r="K10410" s="10">
        <v>0</v>
      </c>
      <c r="L10410" s="10">
        <v>1.33</v>
      </c>
      <c r="M10410" s="10">
        <v>2.1150000000000002</v>
      </c>
      <c r="N10410" s="10">
        <v>-0.78500000000000014</v>
      </c>
    </row>
    <row r="10411" spans="1:14" x14ac:dyDescent="0.25">
      <c r="A10411" s="9" t="s">
        <v>1135</v>
      </c>
      <c r="B10411" s="9" t="s">
        <v>34</v>
      </c>
      <c r="C10411" s="9" t="s">
        <v>33</v>
      </c>
      <c r="D10411" s="9" t="s">
        <v>27</v>
      </c>
      <c r="E10411" s="10">
        <v>1612.45</v>
      </c>
      <c r="F10411" s="10">
        <v>0</v>
      </c>
      <c r="G10411" s="10">
        <v>1612.45</v>
      </c>
      <c r="H10411" s="10">
        <v>2564.52</v>
      </c>
      <c r="I10411" s="10">
        <v>-952.06999999999994</v>
      </c>
      <c r="J10411" s="10">
        <v>1.33</v>
      </c>
      <c r="K10411" s="10">
        <v>0</v>
      </c>
      <c r="L10411" s="10">
        <v>1.33</v>
      </c>
      <c r="M10411" s="10">
        <v>2.1150000000000002</v>
      </c>
      <c r="N10411" s="10">
        <v>-0.78500000000000014</v>
      </c>
    </row>
    <row r="10412" spans="1:14" x14ac:dyDescent="0.25">
      <c r="A10412" s="9" t="s">
        <v>1135</v>
      </c>
      <c r="B10412" s="9" t="s">
        <v>35</v>
      </c>
      <c r="C10412" s="9" t="s">
        <v>33</v>
      </c>
      <c r="D10412" s="9" t="s">
        <v>27</v>
      </c>
      <c r="E10412" s="10">
        <v>1744.57</v>
      </c>
      <c r="F10412" s="10">
        <v>0</v>
      </c>
      <c r="G10412" s="10">
        <v>1744.57</v>
      </c>
      <c r="H10412" s="10">
        <v>2774.63</v>
      </c>
      <c r="I10412" s="10">
        <v>-1030.0600000000002</v>
      </c>
      <c r="J10412" s="10">
        <v>27.93</v>
      </c>
      <c r="K10412" s="10">
        <v>0</v>
      </c>
      <c r="L10412" s="10">
        <v>27.93</v>
      </c>
      <c r="M10412" s="10">
        <v>44.420999999999999</v>
      </c>
      <c r="N10412" s="10">
        <v>-16.491</v>
      </c>
    </row>
    <row r="10413" spans="1:14" x14ac:dyDescent="0.25">
      <c r="A10413" s="9" t="s">
        <v>1135</v>
      </c>
      <c r="B10413" s="9" t="s">
        <v>36</v>
      </c>
      <c r="C10413" s="9" t="s">
        <v>29</v>
      </c>
      <c r="D10413" s="9" t="s">
        <v>27</v>
      </c>
      <c r="E10413" s="10">
        <v>5173.3</v>
      </c>
      <c r="F10413" s="10">
        <v>0</v>
      </c>
      <c r="G10413" s="10">
        <v>5173.3</v>
      </c>
      <c r="H10413" s="10">
        <v>5168.6099999999997</v>
      </c>
      <c r="I10413" s="10">
        <v>4.6900000000005093</v>
      </c>
      <c r="J10413" s="10">
        <v>0</v>
      </c>
      <c r="K10413" s="10">
        <v>0</v>
      </c>
      <c r="L10413" s="10">
        <v>0</v>
      </c>
      <c r="M10413" s="10">
        <v>0</v>
      </c>
      <c r="N10413" s="10">
        <v>0</v>
      </c>
    </row>
    <row r="10414" spans="1:14" x14ac:dyDescent="0.25">
      <c r="A10414" s="9" t="s">
        <v>1135</v>
      </c>
      <c r="B10414" s="9" t="s">
        <v>37</v>
      </c>
      <c r="C10414" s="9" t="s">
        <v>29</v>
      </c>
      <c r="D10414" s="9" t="s">
        <v>27</v>
      </c>
      <c r="E10414" s="10">
        <v>11963.29</v>
      </c>
      <c r="F10414" s="10">
        <v>0</v>
      </c>
      <c r="G10414" s="10">
        <v>11963.29</v>
      </c>
      <c r="H10414" s="10">
        <v>11952.44</v>
      </c>
      <c r="I10414" s="10">
        <v>10.850000000000364</v>
      </c>
      <c r="J10414" s="10">
        <v>0</v>
      </c>
      <c r="K10414" s="10">
        <v>0</v>
      </c>
      <c r="L10414" s="10">
        <v>0</v>
      </c>
      <c r="M10414" s="10">
        <v>0</v>
      </c>
      <c r="N10414" s="10">
        <v>0</v>
      </c>
    </row>
    <row r="10415" spans="1:14" x14ac:dyDescent="0.25">
      <c r="A10415" s="9" t="s">
        <v>1135</v>
      </c>
      <c r="B10415" s="9" t="s">
        <v>131</v>
      </c>
      <c r="C10415" s="9" t="s">
        <v>39</v>
      </c>
      <c r="D10415" s="9" t="s">
        <v>40</v>
      </c>
      <c r="E10415" s="10">
        <v>-239230.94</v>
      </c>
      <c r="F10415" s="10">
        <v>0</v>
      </c>
      <c r="G10415" s="10">
        <v>-239230.94</v>
      </c>
      <c r="H10415" s="10">
        <v>-239230.94</v>
      </c>
      <c r="I10415" s="10">
        <v>0</v>
      </c>
      <c r="J10415" s="10">
        <v>-1523</v>
      </c>
      <c r="K10415" s="10">
        <v>0</v>
      </c>
      <c r="L10415" s="10">
        <v>-1523</v>
      </c>
      <c r="M10415" s="10">
        <v>-1523</v>
      </c>
      <c r="N10415" s="10">
        <v>0</v>
      </c>
    </row>
    <row r="10416" spans="1:14" x14ac:dyDescent="0.25">
      <c r="A10416" s="9" t="s">
        <v>1135</v>
      </c>
      <c r="B10416" s="9" t="s">
        <v>92</v>
      </c>
      <c r="C10416" s="9" t="s">
        <v>42</v>
      </c>
      <c r="D10416" s="9" t="s">
        <v>43</v>
      </c>
      <c r="E10416" s="10">
        <v>11.07</v>
      </c>
      <c r="F10416" s="10">
        <v>0</v>
      </c>
      <c r="G10416" s="10">
        <v>11.07</v>
      </c>
      <c r="H10416" s="10">
        <v>0</v>
      </c>
      <c r="I10416" s="10">
        <v>11.07</v>
      </c>
      <c r="J10416" s="10">
        <v>130</v>
      </c>
      <c r="K10416" s="10">
        <v>0</v>
      </c>
      <c r="L10416" s="10">
        <v>130</v>
      </c>
      <c r="M10416" s="10">
        <v>0</v>
      </c>
      <c r="N10416" s="10">
        <v>130</v>
      </c>
    </row>
    <row r="10417" spans="1:14" x14ac:dyDescent="0.25">
      <c r="A10417" s="9" t="s">
        <v>1135</v>
      </c>
      <c r="B10417" s="9" t="s">
        <v>132</v>
      </c>
      <c r="C10417" s="9" t="s">
        <v>42</v>
      </c>
      <c r="D10417" s="9" t="s">
        <v>43</v>
      </c>
      <c r="E10417" s="10">
        <v>202.15</v>
      </c>
      <c r="F10417" s="10">
        <v>151.81188118811883</v>
      </c>
      <c r="G10417" s="10">
        <v>50.338118811881174</v>
      </c>
      <c r="H10417" s="10">
        <v>153.33000000000001</v>
      </c>
      <c r="I10417" s="10">
        <v>48.819999999999993</v>
      </c>
      <c r="J10417" s="10">
        <v>2028</v>
      </c>
      <c r="K10417" s="10">
        <v>1523</v>
      </c>
      <c r="L10417" s="10">
        <v>505</v>
      </c>
      <c r="M10417" s="10">
        <v>1538.23</v>
      </c>
      <c r="N10417" s="10">
        <v>489.77</v>
      </c>
    </row>
    <row r="10418" spans="1:14" x14ac:dyDescent="0.25">
      <c r="A10418" s="9" t="s">
        <v>1135</v>
      </c>
      <c r="B10418" s="9" t="s">
        <v>133</v>
      </c>
      <c r="C10418" s="9" t="s">
        <v>42</v>
      </c>
      <c r="D10418" s="9" t="s">
        <v>43</v>
      </c>
      <c r="E10418" s="10">
        <v>1254.96</v>
      </c>
      <c r="F10418" s="10">
        <v>1249.8916256157636</v>
      </c>
      <c r="G10418" s="10">
        <v>5.0683743842364493</v>
      </c>
      <c r="H10418" s="10">
        <v>1268.6400000000001</v>
      </c>
      <c r="I10418" s="10">
        <v>-13.680000000000064</v>
      </c>
      <c r="J10418" s="10">
        <v>18350</v>
      </c>
      <c r="K10418" s="10">
        <v>18276</v>
      </c>
      <c r="L10418" s="10">
        <v>74</v>
      </c>
      <c r="M10418" s="10">
        <v>18550.14</v>
      </c>
      <c r="N10418" s="10">
        <v>-200.13999999999942</v>
      </c>
    </row>
    <row r="10419" spans="1:14" x14ac:dyDescent="0.25">
      <c r="A10419" s="9" t="s">
        <v>1135</v>
      </c>
      <c r="B10419" s="9" t="s">
        <v>44</v>
      </c>
      <c r="C10419" s="9" t="s">
        <v>42</v>
      </c>
      <c r="D10419" s="9" t="s">
        <v>43</v>
      </c>
      <c r="E10419" s="10">
        <v>1514.25</v>
      </c>
      <c r="F10419" s="10">
        <v>1509.2935323383085</v>
      </c>
      <c r="G10419" s="10">
        <v>4.9564676616914767</v>
      </c>
      <c r="H10419" s="10">
        <v>1516.84</v>
      </c>
      <c r="I10419" s="10">
        <v>-2.5899999999999181</v>
      </c>
      <c r="J10419" s="10">
        <v>1528</v>
      </c>
      <c r="K10419" s="10">
        <v>1523</v>
      </c>
      <c r="L10419" s="10">
        <v>5</v>
      </c>
      <c r="M10419" s="10">
        <v>1530.615</v>
      </c>
      <c r="N10419" s="10">
        <v>-2.6150000000000091</v>
      </c>
    </row>
    <row r="10420" spans="1:14" x14ac:dyDescent="0.25">
      <c r="A10420" s="9" t="s">
        <v>1135</v>
      </c>
      <c r="B10420" s="9" t="s">
        <v>134</v>
      </c>
      <c r="C10420" s="9" t="s">
        <v>42</v>
      </c>
      <c r="D10420" s="9" t="s">
        <v>43</v>
      </c>
      <c r="E10420" s="10">
        <v>2391.7399999999998</v>
      </c>
      <c r="F10420" s="10">
        <v>2382.0985221674878</v>
      </c>
      <c r="G10420" s="10">
        <v>9.6414778325120096</v>
      </c>
      <c r="H10420" s="10">
        <v>2417.83</v>
      </c>
      <c r="I10420" s="10">
        <v>-26.090000000000146</v>
      </c>
      <c r="J10420" s="10">
        <v>18350</v>
      </c>
      <c r="K10420" s="10">
        <v>18276</v>
      </c>
      <c r="L10420" s="10">
        <v>74</v>
      </c>
      <c r="M10420" s="10">
        <v>18550.14</v>
      </c>
      <c r="N10420" s="10">
        <v>-200.13999999999942</v>
      </c>
    </row>
    <row r="10421" spans="1:14" x14ac:dyDescent="0.25">
      <c r="A10421" s="9" t="s">
        <v>1135</v>
      </c>
      <c r="B10421" s="9" t="s">
        <v>135</v>
      </c>
      <c r="C10421" s="9" t="s">
        <v>42</v>
      </c>
      <c r="D10421" s="9" t="s">
        <v>43</v>
      </c>
      <c r="E10421" s="10">
        <v>3548.44</v>
      </c>
      <c r="F10421" s="10">
        <v>3524.5221674876848</v>
      </c>
      <c r="G10421" s="10">
        <v>23.917832512315272</v>
      </c>
      <c r="H10421" s="10">
        <v>3577.39</v>
      </c>
      <c r="I10421" s="10">
        <v>-28.949999999999818</v>
      </c>
      <c r="J10421" s="10">
        <v>18400</v>
      </c>
      <c r="K10421" s="10">
        <v>18276</v>
      </c>
      <c r="L10421" s="10">
        <v>124</v>
      </c>
      <c r="M10421" s="10">
        <v>18550.14</v>
      </c>
      <c r="N10421" s="10">
        <v>-150.13999999999942</v>
      </c>
    </row>
    <row r="10422" spans="1:14" x14ac:dyDescent="0.25">
      <c r="A10422" s="9" t="s">
        <v>1135</v>
      </c>
      <c r="B10422" s="9" t="s">
        <v>84</v>
      </c>
      <c r="C10422" s="9" t="s">
        <v>42</v>
      </c>
      <c r="D10422" s="9" t="s">
        <v>43</v>
      </c>
      <c r="E10422" s="10">
        <v>7460.22</v>
      </c>
      <c r="F10422" s="10">
        <v>7426.088235294118</v>
      </c>
      <c r="G10422" s="10">
        <v>34.131764705882233</v>
      </c>
      <c r="H10422" s="10">
        <v>7574.61</v>
      </c>
      <c r="I10422" s="10">
        <v>-114.38999999999942</v>
      </c>
      <c r="J10422" s="10">
        <v>18360</v>
      </c>
      <c r="K10422" s="10">
        <v>18276</v>
      </c>
      <c r="L10422" s="10">
        <v>84</v>
      </c>
      <c r="M10422" s="10">
        <v>18641.52</v>
      </c>
      <c r="N10422" s="10">
        <v>-281.52000000000044</v>
      </c>
    </row>
    <row r="10423" spans="1:14" x14ac:dyDescent="0.25">
      <c r="A10423" s="9" t="s">
        <v>1135</v>
      </c>
      <c r="B10423" s="9" t="s">
        <v>136</v>
      </c>
      <c r="C10423" s="9" t="s">
        <v>42</v>
      </c>
      <c r="D10423" s="9" t="s">
        <v>43</v>
      </c>
      <c r="E10423" s="10">
        <v>9892.07</v>
      </c>
      <c r="F10423" s="10">
        <v>9868.305418719212</v>
      </c>
      <c r="G10423" s="10">
        <v>23.764581280787752</v>
      </c>
      <c r="H10423" s="10">
        <v>10016.33</v>
      </c>
      <c r="I10423" s="10">
        <v>-124.26000000000022</v>
      </c>
      <c r="J10423" s="10">
        <v>18320</v>
      </c>
      <c r="K10423" s="10">
        <v>18276</v>
      </c>
      <c r="L10423" s="10">
        <v>44</v>
      </c>
      <c r="M10423" s="10">
        <v>18550.14</v>
      </c>
      <c r="N10423" s="10">
        <v>-230.13999999999942</v>
      </c>
    </row>
    <row r="10424" spans="1:14" x14ac:dyDescent="0.25">
      <c r="A10424" s="9" t="s">
        <v>1135</v>
      </c>
      <c r="B10424" s="9" t="s">
        <v>137</v>
      </c>
      <c r="C10424" s="9" t="s">
        <v>42</v>
      </c>
      <c r="D10424" s="9" t="s">
        <v>43</v>
      </c>
      <c r="E10424" s="10">
        <v>12227.6</v>
      </c>
      <c r="F10424" s="10">
        <v>12092.620689655172</v>
      </c>
      <c r="G10424" s="10">
        <v>134.97931034482826</v>
      </c>
      <c r="H10424" s="10">
        <v>12274.01</v>
      </c>
      <c r="I10424" s="10">
        <v>-46.409999999999854</v>
      </c>
      <c r="J10424" s="10">
        <v>1540</v>
      </c>
      <c r="K10424" s="10">
        <v>1523</v>
      </c>
      <c r="L10424" s="10">
        <v>17</v>
      </c>
      <c r="M10424" s="10">
        <v>1545.845</v>
      </c>
      <c r="N10424" s="10">
        <v>-5.8450000000000273</v>
      </c>
    </row>
    <row r="10425" spans="1:14" x14ac:dyDescent="0.25">
      <c r="A10425" s="9" t="s">
        <v>1135</v>
      </c>
      <c r="B10425" s="9" t="s">
        <v>50</v>
      </c>
      <c r="C10425" s="9" t="s">
        <v>42</v>
      </c>
      <c r="D10425" s="9" t="s">
        <v>43</v>
      </c>
      <c r="E10425" s="10">
        <v>24206</v>
      </c>
      <c r="F10425" s="10">
        <v>24307.084577114427</v>
      </c>
      <c r="G10425" s="10">
        <v>-101.08457711442679</v>
      </c>
      <c r="H10425" s="10">
        <v>24428.62</v>
      </c>
      <c r="I10425" s="10">
        <v>-222.61999999999898</v>
      </c>
      <c r="J10425" s="10">
        <v>18200</v>
      </c>
      <c r="K10425" s="10">
        <v>18276</v>
      </c>
      <c r="L10425" s="10">
        <v>-76</v>
      </c>
      <c r="M10425" s="10">
        <v>18367.38</v>
      </c>
      <c r="N10425" s="10">
        <v>-167.38000000000102</v>
      </c>
    </row>
    <row r="10426" spans="1:14" x14ac:dyDescent="0.25">
      <c r="A10426" s="9" t="s">
        <v>1135</v>
      </c>
      <c r="B10426" s="9" t="s">
        <v>103</v>
      </c>
      <c r="C10426" s="9" t="s">
        <v>42</v>
      </c>
      <c r="D10426" s="9" t="s">
        <v>43</v>
      </c>
      <c r="E10426" s="10">
        <v>91847.39</v>
      </c>
      <c r="F10426" s="10">
        <v>91661.811881188114</v>
      </c>
      <c r="G10426" s="10">
        <v>185.57811881188536</v>
      </c>
      <c r="H10426" s="10">
        <v>92578.43</v>
      </c>
      <c r="I10426" s="10">
        <v>-731.0399999999936</v>
      </c>
      <c r="J10426" s="10">
        <v>18313</v>
      </c>
      <c r="K10426" s="10">
        <v>18275.999999999996</v>
      </c>
      <c r="L10426" s="10">
        <v>37.000000000003638</v>
      </c>
      <c r="M10426" s="10">
        <v>18458.759999999998</v>
      </c>
      <c r="N10426" s="10">
        <v>-145.7599999999984</v>
      </c>
    </row>
    <row r="10427" spans="1:14" x14ac:dyDescent="0.25">
      <c r="A10427" s="9" t="s">
        <v>1135</v>
      </c>
      <c r="B10427" s="9" t="s">
        <v>138</v>
      </c>
      <c r="C10427" s="9" t="s">
        <v>42</v>
      </c>
      <c r="D10427" s="9" t="s">
        <v>53</v>
      </c>
      <c r="E10427" s="10">
        <v>58816.480000000003</v>
      </c>
      <c r="F10427" s="10">
        <v>57441.769305962858</v>
      </c>
      <c r="G10427" s="10">
        <v>1374.710694037145</v>
      </c>
      <c r="H10427" s="10">
        <v>58762.93</v>
      </c>
      <c r="I10427" s="10">
        <v>53.55000000000291</v>
      </c>
      <c r="J10427" s="10">
        <v>14035</v>
      </c>
      <c r="K10427" s="10">
        <v>13707</v>
      </c>
      <c r="L10427" s="10">
        <v>328</v>
      </c>
      <c r="M10427" s="10">
        <v>14022.261</v>
      </c>
      <c r="N10427" s="10">
        <v>12.738999999999578</v>
      </c>
    </row>
    <row r="10428" spans="1:14" x14ac:dyDescent="0.25">
      <c r="A10428" s="9" t="s">
        <v>1135</v>
      </c>
      <c r="B10428" s="9" t="s">
        <v>54</v>
      </c>
      <c r="C10428" s="9" t="s">
        <v>42</v>
      </c>
      <c r="D10428" s="9" t="s">
        <v>55</v>
      </c>
      <c r="E10428" s="10">
        <v>922.76</v>
      </c>
      <c r="F10428" s="10">
        <v>904.66666666666663</v>
      </c>
      <c r="G10428" s="10">
        <v>18.093333333333362</v>
      </c>
      <c r="H10428" s="10">
        <v>922.76</v>
      </c>
      <c r="I10428" s="10">
        <v>0</v>
      </c>
      <c r="J10428" s="10">
        <v>167.774</v>
      </c>
      <c r="K10428" s="10">
        <v>164.48431372549021</v>
      </c>
      <c r="L10428" s="10">
        <v>3.2896862745097906</v>
      </c>
      <c r="M10428" s="10">
        <v>167.774</v>
      </c>
      <c r="N10428" s="10">
        <v>0</v>
      </c>
    </row>
    <row r="10429" spans="1:14" x14ac:dyDescent="0.25">
      <c r="A10429" s="9" t="s">
        <v>1136</v>
      </c>
      <c r="B10429" s="9" t="s">
        <v>25</v>
      </c>
      <c r="C10429" s="9" t="s">
        <v>26</v>
      </c>
      <c r="D10429" s="9" t="s">
        <v>27</v>
      </c>
      <c r="E10429" s="10">
        <v>3637.27</v>
      </c>
      <c r="F10429" s="10">
        <v>0</v>
      </c>
      <c r="G10429" s="10">
        <v>3637.27</v>
      </c>
      <c r="H10429" s="10">
        <v>0</v>
      </c>
      <c r="I10429" s="10">
        <v>3637.27</v>
      </c>
      <c r="J10429" s="10">
        <v>0</v>
      </c>
      <c r="K10429" s="10">
        <v>0</v>
      </c>
      <c r="L10429" s="10">
        <v>0</v>
      </c>
      <c r="M10429" s="10">
        <v>0</v>
      </c>
      <c r="N10429" s="10">
        <v>0</v>
      </c>
    </row>
    <row r="10430" spans="1:14" x14ac:dyDescent="0.25">
      <c r="A10430" s="9" t="s">
        <v>1136</v>
      </c>
      <c r="B10430" s="9" t="s">
        <v>28</v>
      </c>
      <c r="C10430" s="9" t="s">
        <v>29</v>
      </c>
      <c r="D10430" s="9" t="s">
        <v>27</v>
      </c>
      <c r="E10430" s="10">
        <v>3.74</v>
      </c>
      <c r="F10430" s="10">
        <v>0</v>
      </c>
      <c r="G10430" s="10">
        <v>3.74</v>
      </c>
      <c r="H10430" s="10">
        <v>3.79</v>
      </c>
      <c r="I10430" s="10">
        <v>-4.9999999999999822E-2</v>
      </c>
      <c r="J10430" s="10">
        <v>0</v>
      </c>
      <c r="K10430" s="10">
        <v>0</v>
      </c>
      <c r="L10430" s="10">
        <v>0</v>
      </c>
      <c r="M10430" s="10">
        <v>0</v>
      </c>
      <c r="N10430" s="10">
        <v>0</v>
      </c>
    </row>
    <row r="10431" spans="1:14" x14ac:dyDescent="0.25">
      <c r="A10431" s="9" t="s">
        <v>1136</v>
      </c>
      <c r="B10431" s="9" t="s">
        <v>30</v>
      </c>
      <c r="C10431" s="9" t="s">
        <v>29</v>
      </c>
      <c r="D10431" s="9" t="s">
        <v>27</v>
      </c>
      <c r="E10431" s="10">
        <v>87.28</v>
      </c>
      <c r="F10431" s="10">
        <v>0</v>
      </c>
      <c r="G10431" s="10">
        <v>87.28</v>
      </c>
      <c r="H10431" s="10">
        <v>88.42</v>
      </c>
      <c r="I10431" s="10">
        <v>-1.1400000000000006</v>
      </c>
      <c r="J10431" s="10">
        <v>0</v>
      </c>
      <c r="K10431" s="10">
        <v>0</v>
      </c>
      <c r="L10431" s="10">
        <v>0</v>
      </c>
      <c r="M10431" s="10">
        <v>0</v>
      </c>
      <c r="N10431" s="10">
        <v>0</v>
      </c>
    </row>
    <row r="10432" spans="1:14" x14ac:dyDescent="0.25">
      <c r="A10432" s="9" t="s">
        <v>1136</v>
      </c>
      <c r="B10432" s="9" t="s">
        <v>31</v>
      </c>
      <c r="C10432" s="9" t="s">
        <v>29</v>
      </c>
      <c r="D10432" s="9" t="s">
        <v>27</v>
      </c>
      <c r="E10432" s="10">
        <v>586.04999999999995</v>
      </c>
      <c r="F10432" s="10">
        <v>0</v>
      </c>
      <c r="G10432" s="10">
        <v>586.04999999999995</v>
      </c>
      <c r="H10432" s="10">
        <v>593.70000000000005</v>
      </c>
      <c r="I10432" s="10">
        <v>-7.6500000000000909</v>
      </c>
      <c r="J10432" s="10">
        <v>0</v>
      </c>
      <c r="K10432" s="10">
        <v>0</v>
      </c>
      <c r="L10432" s="10">
        <v>0</v>
      </c>
      <c r="M10432" s="10">
        <v>0</v>
      </c>
      <c r="N10432" s="10">
        <v>0</v>
      </c>
    </row>
    <row r="10433" spans="1:14" x14ac:dyDescent="0.25">
      <c r="A10433" s="9" t="s">
        <v>1136</v>
      </c>
      <c r="B10433" s="9" t="s">
        <v>32</v>
      </c>
      <c r="C10433" s="9" t="s">
        <v>33</v>
      </c>
      <c r="D10433" s="9" t="s">
        <v>27</v>
      </c>
      <c r="E10433" s="10">
        <v>765.33</v>
      </c>
      <c r="F10433" s="10">
        <v>0</v>
      </c>
      <c r="G10433" s="10">
        <v>765.33</v>
      </c>
      <c r="H10433" s="10">
        <v>960.09</v>
      </c>
      <c r="I10433" s="10">
        <v>-194.76</v>
      </c>
      <c r="J10433" s="10">
        <v>2.17</v>
      </c>
      <c r="K10433" s="10">
        <v>0</v>
      </c>
      <c r="L10433" s="10">
        <v>2.17</v>
      </c>
      <c r="M10433" s="10">
        <v>2.722</v>
      </c>
      <c r="N10433" s="10">
        <v>-0.55200000000000005</v>
      </c>
    </row>
    <row r="10434" spans="1:14" x14ac:dyDescent="0.25">
      <c r="A10434" s="9" t="s">
        <v>1136</v>
      </c>
      <c r="B10434" s="9" t="s">
        <v>34</v>
      </c>
      <c r="C10434" s="9" t="s">
        <v>33</v>
      </c>
      <c r="D10434" s="9" t="s">
        <v>27</v>
      </c>
      <c r="E10434" s="10">
        <v>2630.84</v>
      </c>
      <c r="F10434" s="10">
        <v>0</v>
      </c>
      <c r="G10434" s="10">
        <v>2630.84</v>
      </c>
      <c r="H10434" s="10">
        <v>3300.37</v>
      </c>
      <c r="I10434" s="10">
        <v>-669.52999999999975</v>
      </c>
      <c r="J10434" s="10">
        <v>2.17</v>
      </c>
      <c r="K10434" s="10">
        <v>0</v>
      </c>
      <c r="L10434" s="10">
        <v>2.17</v>
      </c>
      <c r="M10434" s="10">
        <v>2.722</v>
      </c>
      <c r="N10434" s="10">
        <v>-0.55200000000000005</v>
      </c>
    </row>
    <row r="10435" spans="1:14" x14ac:dyDescent="0.25">
      <c r="A10435" s="9" t="s">
        <v>1136</v>
      </c>
      <c r="B10435" s="9" t="s">
        <v>35</v>
      </c>
      <c r="C10435" s="9" t="s">
        <v>33</v>
      </c>
      <c r="D10435" s="9" t="s">
        <v>27</v>
      </c>
      <c r="E10435" s="10">
        <v>2846.41</v>
      </c>
      <c r="F10435" s="10">
        <v>0</v>
      </c>
      <c r="G10435" s="10">
        <v>2846.41</v>
      </c>
      <c r="H10435" s="10">
        <v>3570.77</v>
      </c>
      <c r="I10435" s="10">
        <v>-724.36000000000013</v>
      </c>
      <c r="J10435" s="10">
        <v>45.57</v>
      </c>
      <c r="K10435" s="10">
        <v>0</v>
      </c>
      <c r="L10435" s="10">
        <v>45.57</v>
      </c>
      <c r="M10435" s="10">
        <v>57.167000000000002</v>
      </c>
      <c r="N10435" s="10">
        <v>-11.597000000000001</v>
      </c>
    </row>
    <row r="10436" spans="1:14" x14ac:dyDescent="0.25">
      <c r="A10436" s="9" t="s">
        <v>1136</v>
      </c>
      <c r="B10436" s="9" t="s">
        <v>36</v>
      </c>
      <c r="C10436" s="9" t="s">
        <v>29</v>
      </c>
      <c r="D10436" s="9" t="s">
        <v>27</v>
      </c>
      <c r="E10436" s="10">
        <v>6565.87</v>
      </c>
      <c r="F10436" s="10">
        <v>0</v>
      </c>
      <c r="G10436" s="10">
        <v>6565.87</v>
      </c>
      <c r="H10436" s="10">
        <v>6651.65</v>
      </c>
      <c r="I10436" s="10">
        <v>-85.779999999999745</v>
      </c>
      <c r="J10436" s="10">
        <v>0</v>
      </c>
      <c r="K10436" s="10">
        <v>0</v>
      </c>
      <c r="L10436" s="10">
        <v>0</v>
      </c>
      <c r="M10436" s="10">
        <v>0</v>
      </c>
      <c r="N10436" s="10">
        <v>0</v>
      </c>
    </row>
    <row r="10437" spans="1:14" x14ac:dyDescent="0.25">
      <c r="A10437" s="9" t="s">
        <v>1136</v>
      </c>
      <c r="B10437" s="9" t="s">
        <v>37</v>
      </c>
      <c r="C10437" s="9" t="s">
        <v>29</v>
      </c>
      <c r="D10437" s="9" t="s">
        <v>27</v>
      </c>
      <c r="E10437" s="10">
        <v>15183.62</v>
      </c>
      <c r="F10437" s="10">
        <v>0</v>
      </c>
      <c r="G10437" s="10">
        <v>15183.62</v>
      </c>
      <c r="H10437" s="10">
        <v>15381.99</v>
      </c>
      <c r="I10437" s="10">
        <v>-198.36999999999898</v>
      </c>
      <c r="J10437" s="10">
        <v>0</v>
      </c>
      <c r="K10437" s="10">
        <v>0</v>
      </c>
      <c r="L10437" s="10">
        <v>0</v>
      </c>
      <c r="M10437" s="10">
        <v>0</v>
      </c>
      <c r="N10437" s="10">
        <v>0</v>
      </c>
    </row>
    <row r="10438" spans="1:14" x14ac:dyDescent="0.25">
      <c r="A10438" s="9" t="s">
        <v>1136</v>
      </c>
      <c r="B10438" s="9" t="s">
        <v>150</v>
      </c>
      <c r="C10438" s="9" t="s">
        <v>39</v>
      </c>
      <c r="D10438" s="9" t="s">
        <v>40</v>
      </c>
      <c r="E10438" s="10">
        <v>-314153.07</v>
      </c>
      <c r="F10438" s="10">
        <v>0</v>
      </c>
      <c r="G10438" s="10">
        <v>-314153.07</v>
      </c>
      <c r="H10438" s="10">
        <v>-314153.08</v>
      </c>
      <c r="I10438" s="10">
        <v>1.0000000009313226E-2</v>
      </c>
      <c r="J10438" s="10">
        <v>-1960</v>
      </c>
      <c r="K10438" s="10">
        <v>0</v>
      </c>
      <c r="L10438" s="10">
        <v>-1960</v>
      </c>
      <c r="M10438" s="10">
        <v>-1960</v>
      </c>
      <c r="N10438" s="10">
        <v>0</v>
      </c>
    </row>
    <row r="10439" spans="1:14" x14ac:dyDescent="0.25">
      <c r="A10439" s="9" t="s">
        <v>1136</v>
      </c>
      <c r="B10439" s="9" t="s">
        <v>92</v>
      </c>
      <c r="C10439" s="9" t="s">
        <v>42</v>
      </c>
      <c r="D10439" s="9" t="s">
        <v>43</v>
      </c>
      <c r="E10439" s="10">
        <v>14.04</v>
      </c>
      <c r="F10439" s="10">
        <v>0</v>
      </c>
      <c r="G10439" s="10">
        <v>14.04</v>
      </c>
      <c r="H10439" s="10">
        <v>0</v>
      </c>
      <c r="I10439" s="10">
        <v>14.04</v>
      </c>
      <c r="J10439" s="10">
        <v>165</v>
      </c>
      <c r="K10439" s="10">
        <v>0</v>
      </c>
      <c r="L10439" s="10">
        <v>165</v>
      </c>
      <c r="M10439" s="10">
        <v>0</v>
      </c>
      <c r="N10439" s="10">
        <v>165</v>
      </c>
    </row>
    <row r="10440" spans="1:14" x14ac:dyDescent="0.25">
      <c r="A10440" s="9" t="s">
        <v>1136</v>
      </c>
      <c r="B10440" s="9" t="s">
        <v>151</v>
      </c>
      <c r="C10440" s="9" t="s">
        <v>42</v>
      </c>
      <c r="D10440" s="9" t="s">
        <v>43</v>
      </c>
      <c r="E10440" s="10">
        <v>235.74</v>
      </c>
      <c r="F10440" s="10">
        <v>195.37254901960785</v>
      </c>
      <c r="G10440" s="10">
        <v>40.367450980392164</v>
      </c>
      <c r="H10440" s="10">
        <v>199.28</v>
      </c>
      <c r="I10440" s="10">
        <v>36.460000000000008</v>
      </c>
      <c r="J10440" s="10">
        <v>2365</v>
      </c>
      <c r="K10440" s="10">
        <v>1960</v>
      </c>
      <c r="L10440" s="10">
        <v>405</v>
      </c>
      <c r="M10440" s="10">
        <v>1999.2</v>
      </c>
      <c r="N10440" s="10">
        <v>365.79999999999995</v>
      </c>
    </row>
    <row r="10441" spans="1:14" x14ac:dyDescent="0.25">
      <c r="A10441" s="9" t="s">
        <v>1136</v>
      </c>
      <c r="B10441" s="9" t="s">
        <v>152</v>
      </c>
      <c r="C10441" s="9" t="s">
        <v>42</v>
      </c>
      <c r="D10441" s="9" t="s">
        <v>43</v>
      </c>
      <c r="E10441" s="10">
        <v>1614</v>
      </c>
      <c r="F10441" s="10">
        <v>1608.5320197044334</v>
      </c>
      <c r="G10441" s="10">
        <v>5.4679802955665764</v>
      </c>
      <c r="H10441" s="10">
        <v>1632.66</v>
      </c>
      <c r="I10441" s="10">
        <v>-18.660000000000082</v>
      </c>
      <c r="J10441" s="10">
        <v>23600</v>
      </c>
      <c r="K10441" s="10">
        <v>23520</v>
      </c>
      <c r="L10441" s="10">
        <v>80</v>
      </c>
      <c r="M10441" s="10">
        <v>23872.799999999999</v>
      </c>
      <c r="N10441" s="10">
        <v>-272.79999999999927</v>
      </c>
    </row>
    <row r="10442" spans="1:14" x14ac:dyDescent="0.25">
      <c r="A10442" s="9" t="s">
        <v>1136</v>
      </c>
      <c r="B10442" s="9" t="s">
        <v>44</v>
      </c>
      <c r="C10442" s="9" t="s">
        <v>42</v>
      </c>
      <c r="D10442" s="9" t="s">
        <v>43</v>
      </c>
      <c r="E10442" s="10">
        <v>1952.27</v>
      </c>
      <c r="F10442" s="10">
        <v>1942.358208955224</v>
      </c>
      <c r="G10442" s="10">
        <v>9.9117910447760096</v>
      </c>
      <c r="H10442" s="10">
        <v>1952.07</v>
      </c>
      <c r="I10442" s="10">
        <v>0.20000000000004547</v>
      </c>
      <c r="J10442" s="10">
        <v>1970</v>
      </c>
      <c r="K10442" s="10">
        <v>1960</v>
      </c>
      <c r="L10442" s="10">
        <v>10</v>
      </c>
      <c r="M10442" s="10">
        <v>1969.8</v>
      </c>
      <c r="N10442" s="10">
        <v>0.20000000000004547</v>
      </c>
    </row>
    <row r="10443" spans="1:14" x14ac:dyDescent="0.25">
      <c r="A10443" s="9" t="s">
        <v>1136</v>
      </c>
      <c r="B10443" s="9" t="s">
        <v>153</v>
      </c>
      <c r="C10443" s="9" t="s">
        <v>42</v>
      </c>
      <c r="D10443" s="9" t="s">
        <v>43</v>
      </c>
      <c r="E10443" s="10">
        <v>3076.02</v>
      </c>
      <c r="F10443" s="10">
        <v>3065.5960591133003</v>
      </c>
      <c r="G10443" s="10">
        <v>10.423940886699711</v>
      </c>
      <c r="H10443" s="10">
        <v>3111.58</v>
      </c>
      <c r="I10443" s="10">
        <v>-35.559999999999945</v>
      </c>
      <c r="J10443" s="10">
        <v>23600</v>
      </c>
      <c r="K10443" s="10">
        <v>23520</v>
      </c>
      <c r="L10443" s="10">
        <v>80</v>
      </c>
      <c r="M10443" s="10">
        <v>23872.799999999999</v>
      </c>
      <c r="N10443" s="10">
        <v>-272.79999999999927</v>
      </c>
    </row>
    <row r="10444" spans="1:14" x14ac:dyDescent="0.25">
      <c r="A10444" s="9" t="s">
        <v>1136</v>
      </c>
      <c r="B10444" s="9" t="s">
        <v>154</v>
      </c>
      <c r="C10444" s="9" t="s">
        <v>42</v>
      </c>
      <c r="D10444" s="9" t="s">
        <v>43</v>
      </c>
      <c r="E10444" s="10">
        <v>4551.26</v>
      </c>
      <c r="F10444" s="10">
        <v>4535.8325123152708</v>
      </c>
      <c r="G10444" s="10">
        <v>15.427487684729385</v>
      </c>
      <c r="H10444" s="10">
        <v>4603.87</v>
      </c>
      <c r="I10444" s="10">
        <v>-52.609999999999673</v>
      </c>
      <c r="J10444" s="10">
        <v>23600</v>
      </c>
      <c r="K10444" s="10">
        <v>23520</v>
      </c>
      <c r="L10444" s="10">
        <v>80</v>
      </c>
      <c r="M10444" s="10">
        <v>23872.799999999999</v>
      </c>
      <c r="N10444" s="10">
        <v>-272.79999999999927</v>
      </c>
    </row>
    <row r="10445" spans="1:14" x14ac:dyDescent="0.25">
      <c r="A10445" s="9" t="s">
        <v>1136</v>
      </c>
      <c r="B10445" s="9" t="s">
        <v>84</v>
      </c>
      <c r="C10445" s="9" t="s">
        <v>42</v>
      </c>
      <c r="D10445" s="9" t="s">
        <v>43</v>
      </c>
      <c r="E10445" s="10">
        <v>9581.26</v>
      </c>
      <c r="F10445" s="10">
        <v>9556.8823529411766</v>
      </c>
      <c r="G10445" s="10">
        <v>24.377647058823641</v>
      </c>
      <c r="H10445" s="10">
        <v>9748.02</v>
      </c>
      <c r="I10445" s="10">
        <v>-166.76000000000022</v>
      </c>
      <c r="J10445" s="10">
        <v>23580</v>
      </c>
      <c r="K10445" s="10">
        <v>23520</v>
      </c>
      <c r="L10445" s="10">
        <v>60</v>
      </c>
      <c r="M10445" s="10">
        <v>23990.400000000001</v>
      </c>
      <c r="N10445" s="10">
        <v>-410.40000000000146</v>
      </c>
    </row>
    <row r="10446" spans="1:14" x14ac:dyDescent="0.25">
      <c r="A10446" s="9" t="s">
        <v>1136</v>
      </c>
      <c r="B10446" s="9" t="s">
        <v>136</v>
      </c>
      <c r="C10446" s="9" t="s">
        <v>42</v>
      </c>
      <c r="D10446" s="9" t="s">
        <v>43</v>
      </c>
      <c r="E10446" s="10">
        <v>12775.46</v>
      </c>
      <c r="F10446" s="10">
        <v>12699.862068965518</v>
      </c>
      <c r="G10446" s="10">
        <v>75.597931034481007</v>
      </c>
      <c r="H10446" s="10">
        <v>12890.36</v>
      </c>
      <c r="I10446" s="10">
        <v>-114.90000000000146</v>
      </c>
      <c r="J10446" s="10">
        <v>23660</v>
      </c>
      <c r="K10446" s="10">
        <v>23520</v>
      </c>
      <c r="L10446" s="10">
        <v>140</v>
      </c>
      <c r="M10446" s="10">
        <v>23872.799999999999</v>
      </c>
      <c r="N10446" s="10">
        <v>-212.79999999999927</v>
      </c>
    </row>
    <row r="10447" spans="1:14" x14ac:dyDescent="0.25">
      <c r="A10447" s="9" t="s">
        <v>1136</v>
      </c>
      <c r="B10447" s="9" t="s">
        <v>137</v>
      </c>
      <c r="C10447" s="9" t="s">
        <v>42</v>
      </c>
      <c r="D10447" s="9" t="s">
        <v>43</v>
      </c>
      <c r="E10447" s="10">
        <v>15721.2</v>
      </c>
      <c r="F10447" s="10">
        <v>15562.403940886699</v>
      </c>
      <c r="G10447" s="10">
        <v>158.79605911330145</v>
      </c>
      <c r="H10447" s="10">
        <v>15795.84</v>
      </c>
      <c r="I10447" s="10">
        <v>-74.639999999999418</v>
      </c>
      <c r="J10447" s="10">
        <v>1980</v>
      </c>
      <c r="K10447" s="10">
        <v>1960</v>
      </c>
      <c r="L10447" s="10">
        <v>20</v>
      </c>
      <c r="M10447" s="10">
        <v>1989.4</v>
      </c>
      <c r="N10447" s="10">
        <v>-9.4000000000000909</v>
      </c>
    </row>
    <row r="10448" spans="1:14" x14ac:dyDescent="0.25">
      <c r="A10448" s="9" t="s">
        <v>1136</v>
      </c>
      <c r="B10448" s="9" t="s">
        <v>50</v>
      </c>
      <c r="C10448" s="9" t="s">
        <v>42</v>
      </c>
      <c r="D10448" s="9" t="s">
        <v>43</v>
      </c>
      <c r="E10448" s="10">
        <v>31388</v>
      </c>
      <c r="F10448" s="10">
        <v>31281.601990049752</v>
      </c>
      <c r="G10448" s="10">
        <v>106.3980099502478</v>
      </c>
      <c r="H10448" s="10">
        <v>31438.01</v>
      </c>
      <c r="I10448" s="10">
        <v>-50.009999999998399</v>
      </c>
      <c r="J10448" s="10">
        <v>23600</v>
      </c>
      <c r="K10448" s="10">
        <v>23520</v>
      </c>
      <c r="L10448" s="10">
        <v>80</v>
      </c>
      <c r="M10448" s="10">
        <v>23637.599999999999</v>
      </c>
      <c r="N10448" s="10">
        <v>-37.599999999998545</v>
      </c>
    </row>
    <row r="10449" spans="1:14" x14ac:dyDescent="0.25">
      <c r="A10449" s="9" t="s">
        <v>1136</v>
      </c>
      <c r="B10449" s="9" t="s">
        <v>103</v>
      </c>
      <c r="C10449" s="9" t="s">
        <v>42</v>
      </c>
      <c r="D10449" s="9" t="s">
        <v>43</v>
      </c>
      <c r="E10449" s="10">
        <v>118905.58</v>
      </c>
      <c r="F10449" s="10">
        <v>117962.68316831683</v>
      </c>
      <c r="G10449" s="10">
        <v>942.89683168317424</v>
      </c>
      <c r="H10449" s="10">
        <v>119142.31</v>
      </c>
      <c r="I10449" s="10">
        <v>-236.72999999999593</v>
      </c>
      <c r="J10449" s="10">
        <v>23708</v>
      </c>
      <c r="K10449" s="10">
        <v>23520</v>
      </c>
      <c r="L10449" s="10">
        <v>188</v>
      </c>
      <c r="M10449" s="10">
        <v>23755.200000000001</v>
      </c>
      <c r="N10449" s="10">
        <v>-47.200000000000728</v>
      </c>
    </row>
    <row r="10450" spans="1:14" x14ac:dyDescent="0.25">
      <c r="A10450" s="9" t="s">
        <v>1136</v>
      </c>
      <c r="B10450" s="9" t="s">
        <v>155</v>
      </c>
      <c r="C10450" s="9" t="s">
        <v>42</v>
      </c>
      <c r="D10450" s="9" t="s">
        <v>53</v>
      </c>
      <c r="E10450" s="10">
        <v>80844.3</v>
      </c>
      <c r="F10450" s="10">
        <v>80059.403714565007</v>
      </c>
      <c r="G10450" s="10">
        <v>784.89628543499566</v>
      </c>
      <c r="H10450" s="10">
        <v>81900.77</v>
      </c>
      <c r="I10450" s="10">
        <v>-1056.4700000000012</v>
      </c>
      <c r="J10450" s="10">
        <v>17813</v>
      </c>
      <c r="K10450" s="10">
        <v>17640</v>
      </c>
      <c r="L10450" s="10">
        <v>173</v>
      </c>
      <c r="M10450" s="10">
        <v>18045.72</v>
      </c>
      <c r="N10450" s="10">
        <v>-232.72000000000116</v>
      </c>
    </row>
    <row r="10451" spans="1:14" x14ac:dyDescent="0.25">
      <c r="A10451" s="9" t="s">
        <v>1136</v>
      </c>
      <c r="B10451" s="9" t="s">
        <v>54</v>
      </c>
      <c r="C10451" s="9" t="s">
        <v>42</v>
      </c>
      <c r="D10451" s="9" t="s">
        <v>55</v>
      </c>
      <c r="E10451" s="10">
        <v>1187.53</v>
      </c>
      <c r="F10451" s="10">
        <v>1164.2450980392157</v>
      </c>
      <c r="G10451" s="10">
        <v>23.284901960784282</v>
      </c>
      <c r="H10451" s="10">
        <v>1187.53</v>
      </c>
      <c r="I10451" s="10">
        <v>0</v>
      </c>
      <c r="J10451" s="10">
        <v>215.91399999999999</v>
      </c>
      <c r="K10451" s="10">
        <v>211.68039215686272</v>
      </c>
      <c r="L10451" s="10">
        <v>4.2336078431372641</v>
      </c>
      <c r="M10451" s="10">
        <v>215.91399999999999</v>
      </c>
      <c r="N10451" s="10">
        <v>0</v>
      </c>
    </row>
    <row r="10452" spans="1:14" x14ac:dyDescent="0.25">
      <c r="A10452" s="9" t="s">
        <v>1137</v>
      </c>
      <c r="B10452" s="9" t="s">
        <v>25</v>
      </c>
      <c r="C10452" s="9" t="s">
        <v>26</v>
      </c>
      <c r="D10452" s="9" t="s">
        <v>27</v>
      </c>
      <c r="E10452" s="10">
        <v>3140.65</v>
      </c>
      <c r="F10452" s="10">
        <v>0</v>
      </c>
      <c r="G10452" s="10">
        <v>3140.65</v>
      </c>
      <c r="H10452" s="10">
        <v>0</v>
      </c>
      <c r="I10452" s="10">
        <v>3140.65</v>
      </c>
      <c r="J10452" s="10">
        <v>0</v>
      </c>
      <c r="K10452" s="10">
        <v>0</v>
      </c>
      <c r="L10452" s="10">
        <v>0</v>
      </c>
      <c r="M10452" s="10">
        <v>0</v>
      </c>
      <c r="N10452" s="10">
        <v>0</v>
      </c>
    </row>
    <row r="10453" spans="1:14" x14ac:dyDescent="0.25">
      <c r="A10453" s="9" t="s">
        <v>1137</v>
      </c>
      <c r="B10453" s="9" t="s">
        <v>28</v>
      </c>
      <c r="C10453" s="9" t="s">
        <v>29</v>
      </c>
      <c r="D10453" s="9" t="s">
        <v>27</v>
      </c>
      <c r="E10453" s="10">
        <v>2.8</v>
      </c>
      <c r="F10453" s="10">
        <v>0</v>
      </c>
      <c r="G10453" s="10">
        <v>2.8</v>
      </c>
      <c r="H10453" s="10">
        <v>2.84</v>
      </c>
      <c r="I10453" s="10">
        <v>-4.0000000000000036E-2</v>
      </c>
      <c r="J10453" s="10">
        <v>0</v>
      </c>
      <c r="K10453" s="10">
        <v>0</v>
      </c>
      <c r="L10453" s="10">
        <v>0</v>
      </c>
      <c r="M10453" s="10">
        <v>0</v>
      </c>
      <c r="N10453" s="10">
        <v>0</v>
      </c>
    </row>
    <row r="10454" spans="1:14" x14ac:dyDescent="0.25">
      <c r="A10454" s="9" t="s">
        <v>1137</v>
      </c>
      <c r="B10454" s="9" t="s">
        <v>30</v>
      </c>
      <c r="C10454" s="9" t="s">
        <v>29</v>
      </c>
      <c r="D10454" s="9" t="s">
        <v>27</v>
      </c>
      <c r="E10454" s="10">
        <v>65.400000000000006</v>
      </c>
      <c r="F10454" s="10">
        <v>0</v>
      </c>
      <c r="G10454" s="10">
        <v>65.400000000000006</v>
      </c>
      <c r="H10454" s="10">
        <v>66.25</v>
      </c>
      <c r="I10454" s="10">
        <v>-0.84999999999999432</v>
      </c>
      <c r="J10454" s="10">
        <v>0</v>
      </c>
      <c r="K10454" s="10">
        <v>0</v>
      </c>
      <c r="L10454" s="10">
        <v>0</v>
      </c>
      <c r="M10454" s="10">
        <v>0</v>
      </c>
      <c r="N10454" s="10">
        <v>0</v>
      </c>
    </row>
    <row r="10455" spans="1:14" x14ac:dyDescent="0.25">
      <c r="A10455" s="9" t="s">
        <v>1137</v>
      </c>
      <c r="B10455" s="9" t="s">
        <v>31</v>
      </c>
      <c r="C10455" s="9" t="s">
        <v>29</v>
      </c>
      <c r="D10455" s="9" t="s">
        <v>27</v>
      </c>
      <c r="E10455" s="10">
        <v>439.08</v>
      </c>
      <c r="F10455" s="10">
        <v>0</v>
      </c>
      <c r="G10455" s="10">
        <v>439.08</v>
      </c>
      <c r="H10455" s="10">
        <v>444.82</v>
      </c>
      <c r="I10455" s="10">
        <v>-5.7400000000000091</v>
      </c>
      <c r="J10455" s="10">
        <v>0</v>
      </c>
      <c r="K10455" s="10">
        <v>0</v>
      </c>
      <c r="L10455" s="10">
        <v>0</v>
      </c>
      <c r="M10455" s="10">
        <v>0</v>
      </c>
      <c r="N10455" s="10">
        <v>0</v>
      </c>
    </row>
    <row r="10456" spans="1:14" x14ac:dyDescent="0.25">
      <c r="A10456" s="9" t="s">
        <v>1137</v>
      </c>
      <c r="B10456" s="9" t="s">
        <v>32</v>
      </c>
      <c r="C10456" s="9" t="s">
        <v>33</v>
      </c>
      <c r="D10456" s="9" t="s">
        <v>27</v>
      </c>
      <c r="E10456" s="10">
        <v>645.41</v>
      </c>
      <c r="F10456" s="10">
        <v>0</v>
      </c>
      <c r="G10456" s="10">
        <v>645.41</v>
      </c>
      <c r="H10456" s="10">
        <v>809.3</v>
      </c>
      <c r="I10456" s="10">
        <v>-163.89</v>
      </c>
      <c r="J10456" s="10">
        <v>1.83</v>
      </c>
      <c r="K10456" s="10">
        <v>0</v>
      </c>
      <c r="L10456" s="10">
        <v>1.83</v>
      </c>
      <c r="M10456" s="10">
        <v>2.2949999999999999</v>
      </c>
      <c r="N10456" s="10">
        <v>-0.46499999999999986</v>
      </c>
    </row>
    <row r="10457" spans="1:14" x14ac:dyDescent="0.25">
      <c r="A10457" s="9" t="s">
        <v>1137</v>
      </c>
      <c r="B10457" s="9" t="s">
        <v>34</v>
      </c>
      <c r="C10457" s="9" t="s">
        <v>33</v>
      </c>
      <c r="D10457" s="9" t="s">
        <v>27</v>
      </c>
      <c r="E10457" s="10">
        <v>2218.64</v>
      </c>
      <c r="F10457" s="10">
        <v>0</v>
      </c>
      <c r="G10457" s="10">
        <v>2218.64</v>
      </c>
      <c r="H10457" s="10">
        <v>2782</v>
      </c>
      <c r="I10457" s="10">
        <v>-563.36000000000013</v>
      </c>
      <c r="J10457" s="10">
        <v>1.83</v>
      </c>
      <c r="K10457" s="10">
        <v>0</v>
      </c>
      <c r="L10457" s="10">
        <v>1.83</v>
      </c>
      <c r="M10457" s="10">
        <v>2.2949999999999999</v>
      </c>
      <c r="N10457" s="10">
        <v>-0.46499999999999986</v>
      </c>
    </row>
    <row r="10458" spans="1:14" x14ac:dyDescent="0.25">
      <c r="A10458" s="9" t="s">
        <v>1137</v>
      </c>
      <c r="B10458" s="9" t="s">
        <v>35</v>
      </c>
      <c r="C10458" s="9" t="s">
        <v>33</v>
      </c>
      <c r="D10458" s="9" t="s">
        <v>27</v>
      </c>
      <c r="E10458" s="10">
        <v>2400.4299999999998</v>
      </c>
      <c r="F10458" s="10">
        <v>0</v>
      </c>
      <c r="G10458" s="10">
        <v>2400.4299999999998</v>
      </c>
      <c r="H10458" s="10">
        <v>3009.77</v>
      </c>
      <c r="I10458" s="10">
        <v>-609.34000000000015</v>
      </c>
      <c r="J10458" s="10">
        <v>38.43</v>
      </c>
      <c r="K10458" s="10">
        <v>0</v>
      </c>
      <c r="L10458" s="10">
        <v>38.43</v>
      </c>
      <c r="M10458" s="10">
        <v>48.185000000000002</v>
      </c>
      <c r="N10458" s="10">
        <v>-9.7550000000000026</v>
      </c>
    </row>
    <row r="10459" spans="1:14" x14ac:dyDescent="0.25">
      <c r="A10459" s="9" t="s">
        <v>1137</v>
      </c>
      <c r="B10459" s="9" t="s">
        <v>36</v>
      </c>
      <c r="C10459" s="9" t="s">
        <v>29</v>
      </c>
      <c r="D10459" s="9" t="s">
        <v>27</v>
      </c>
      <c r="E10459" s="10">
        <v>4919.34</v>
      </c>
      <c r="F10459" s="10">
        <v>0</v>
      </c>
      <c r="G10459" s="10">
        <v>4919.34</v>
      </c>
      <c r="H10459" s="10">
        <v>4983.6499999999996</v>
      </c>
      <c r="I10459" s="10">
        <v>-64.309999999999491</v>
      </c>
      <c r="J10459" s="10">
        <v>0</v>
      </c>
      <c r="K10459" s="10">
        <v>0</v>
      </c>
      <c r="L10459" s="10">
        <v>0</v>
      </c>
      <c r="M10459" s="10">
        <v>0</v>
      </c>
      <c r="N10459" s="10">
        <v>0</v>
      </c>
    </row>
    <row r="10460" spans="1:14" x14ac:dyDescent="0.25">
      <c r="A10460" s="9" t="s">
        <v>1137</v>
      </c>
      <c r="B10460" s="9" t="s">
        <v>37</v>
      </c>
      <c r="C10460" s="9" t="s">
        <v>29</v>
      </c>
      <c r="D10460" s="9" t="s">
        <v>27</v>
      </c>
      <c r="E10460" s="10">
        <v>11376</v>
      </c>
      <c r="F10460" s="10">
        <v>0</v>
      </c>
      <c r="G10460" s="10">
        <v>11376</v>
      </c>
      <c r="H10460" s="10">
        <v>11524.72</v>
      </c>
      <c r="I10460" s="10">
        <v>-148.71999999999935</v>
      </c>
      <c r="J10460" s="10">
        <v>0</v>
      </c>
      <c r="K10460" s="10">
        <v>0</v>
      </c>
      <c r="L10460" s="10">
        <v>0</v>
      </c>
      <c r="M10460" s="10">
        <v>0</v>
      </c>
      <c r="N10460" s="10">
        <v>0</v>
      </c>
    </row>
    <row r="10461" spans="1:14" x14ac:dyDescent="0.25">
      <c r="A10461" s="9" t="s">
        <v>1137</v>
      </c>
      <c r="B10461" s="9" t="s">
        <v>157</v>
      </c>
      <c r="C10461" s="9" t="s">
        <v>39</v>
      </c>
      <c r="D10461" s="9" t="s">
        <v>40</v>
      </c>
      <c r="E10461" s="10">
        <v>-237895.45</v>
      </c>
      <c r="F10461" s="10">
        <v>0</v>
      </c>
      <c r="G10461" s="10">
        <v>-237895.45</v>
      </c>
      <c r="H10461" s="10">
        <v>-237895.44</v>
      </c>
      <c r="I10461" s="10">
        <v>-1.0000000009313226E-2</v>
      </c>
      <c r="J10461" s="10">
        <v>-2937</v>
      </c>
      <c r="K10461" s="10">
        <v>0</v>
      </c>
      <c r="L10461" s="10">
        <v>-2937</v>
      </c>
      <c r="M10461" s="10">
        <v>-2937</v>
      </c>
      <c r="N10461" s="10">
        <v>0</v>
      </c>
    </row>
    <row r="10462" spans="1:14" x14ac:dyDescent="0.25">
      <c r="A10462" s="9" t="s">
        <v>1137</v>
      </c>
      <c r="B10462" s="9" t="s">
        <v>92</v>
      </c>
      <c r="C10462" s="9" t="s">
        <v>42</v>
      </c>
      <c r="D10462" s="9" t="s">
        <v>43</v>
      </c>
      <c r="E10462" s="10">
        <v>11.49</v>
      </c>
      <c r="F10462" s="10">
        <v>0</v>
      </c>
      <c r="G10462" s="10">
        <v>11.49</v>
      </c>
      <c r="H10462" s="10">
        <v>0</v>
      </c>
      <c r="I10462" s="10">
        <v>11.49</v>
      </c>
      <c r="J10462" s="10">
        <v>135</v>
      </c>
      <c r="K10462" s="10">
        <v>0</v>
      </c>
      <c r="L10462" s="10">
        <v>135</v>
      </c>
      <c r="M10462" s="10">
        <v>0</v>
      </c>
      <c r="N10462" s="10">
        <v>135</v>
      </c>
    </row>
    <row r="10463" spans="1:14" x14ac:dyDescent="0.25">
      <c r="A10463" s="9" t="s">
        <v>1137</v>
      </c>
      <c r="B10463" s="9" t="s">
        <v>151</v>
      </c>
      <c r="C10463" s="9" t="s">
        <v>42</v>
      </c>
      <c r="D10463" s="9" t="s">
        <v>43</v>
      </c>
      <c r="E10463" s="10">
        <v>519.34</v>
      </c>
      <c r="F10463" s="10">
        <v>292.76470588235293</v>
      </c>
      <c r="G10463" s="10">
        <v>226.5752941176471</v>
      </c>
      <c r="H10463" s="10">
        <v>298.62</v>
      </c>
      <c r="I10463" s="10">
        <v>220.72000000000003</v>
      </c>
      <c r="J10463" s="10">
        <v>5210</v>
      </c>
      <c r="K10463" s="10">
        <v>2937</v>
      </c>
      <c r="L10463" s="10">
        <v>2273</v>
      </c>
      <c r="M10463" s="10">
        <v>2995.74</v>
      </c>
      <c r="N10463" s="10">
        <v>2214.2600000000002</v>
      </c>
    </row>
    <row r="10464" spans="1:14" x14ac:dyDescent="0.25">
      <c r="A10464" s="9" t="s">
        <v>1137</v>
      </c>
      <c r="B10464" s="9" t="s">
        <v>152</v>
      </c>
      <c r="C10464" s="9" t="s">
        <v>42</v>
      </c>
      <c r="D10464" s="9" t="s">
        <v>43</v>
      </c>
      <c r="E10464" s="10">
        <v>1207.08</v>
      </c>
      <c r="F10464" s="10">
        <v>1205.1724137931035</v>
      </c>
      <c r="G10464" s="10">
        <v>1.9075862068964398</v>
      </c>
      <c r="H10464" s="10">
        <v>1223.25</v>
      </c>
      <c r="I10464" s="10">
        <v>-16.170000000000073</v>
      </c>
      <c r="J10464" s="10">
        <v>17650</v>
      </c>
      <c r="K10464" s="10">
        <v>17622</v>
      </c>
      <c r="L10464" s="10">
        <v>28</v>
      </c>
      <c r="M10464" s="10">
        <v>17886.330000000002</v>
      </c>
      <c r="N10464" s="10">
        <v>-236.33000000000175</v>
      </c>
    </row>
    <row r="10465" spans="1:14" x14ac:dyDescent="0.25">
      <c r="A10465" s="9" t="s">
        <v>1137</v>
      </c>
      <c r="B10465" s="9" t="s">
        <v>94</v>
      </c>
      <c r="C10465" s="9" t="s">
        <v>42</v>
      </c>
      <c r="D10465" s="9" t="s">
        <v>43</v>
      </c>
      <c r="E10465" s="10">
        <v>1458.27</v>
      </c>
      <c r="F10465" s="10">
        <v>1453.8109452736319</v>
      </c>
      <c r="G10465" s="10">
        <v>4.4590547263680946</v>
      </c>
      <c r="H10465" s="10">
        <v>1461.08</v>
      </c>
      <c r="I10465" s="10">
        <v>-2.8099999999999454</v>
      </c>
      <c r="J10465" s="10">
        <v>2946</v>
      </c>
      <c r="K10465" s="10">
        <v>2937</v>
      </c>
      <c r="L10465" s="10">
        <v>9</v>
      </c>
      <c r="M10465" s="10">
        <v>2951.6849999999999</v>
      </c>
      <c r="N10465" s="10">
        <v>-5.6849999999999454</v>
      </c>
    </row>
    <row r="10466" spans="1:14" x14ac:dyDescent="0.25">
      <c r="A10466" s="9" t="s">
        <v>1137</v>
      </c>
      <c r="B10466" s="9" t="s">
        <v>153</v>
      </c>
      <c r="C10466" s="9" t="s">
        <v>42</v>
      </c>
      <c r="D10466" s="9" t="s">
        <v>43</v>
      </c>
      <c r="E10466" s="10">
        <v>2300.5100000000002</v>
      </c>
      <c r="F10466" s="10">
        <v>2296.8472906403945</v>
      </c>
      <c r="G10466" s="10">
        <v>3.6627093596057421</v>
      </c>
      <c r="H10466" s="10">
        <v>2331.3000000000002</v>
      </c>
      <c r="I10466" s="10">
        <v>-30.789999999999964</v>
      </c>
      <c r="J10466" s="10">
        <v>17650</v>
      </c>
      <c r="K10466" s="10">
        <v>17622</v>
      </c>
      <c r="L10466" s="10">
        <v>28</v>
      </c>
      <c r="M10466" s="10">
        <v>17886.330000000002</v>
      </c>
      <c r="N10466" s="10">
        <v>-236.33000000000175</v>
      </c>
    </row>
    <row r="10467" spans="1:14" x14ac:dyDescent="0.25">
      <c r="A10467" s="9" t="s">
        <v>1137</v>
      </c>
      <c r="B10467" s="9" t="s">
        <v>154</v>
      </c>
      <c r="C10467" s="9" t="s">
        <v>42</v>
      </c>
      <c r="D10467" s="9" t="s">
        <v>43</v>
      </c>
      <c r="E10467" s="10">
        <v>3403.8</v>
      </c>
      <c r="F10467" s="10">
        <v>3398.4039408866997</v>
      </c>
      <c r="G10467" s="10">
        <v>5.3960591133004527</v>
      </c>
      <c r="H10467" s="10">
        <v>3449.38</v>
      </c>
      <c r="I10467" s="10">
        <v>-45.579999999999927</v>
      </c>
      <c r="J10467" s="10">
        <v>17650</v>
      </c>
      <c r="K10467" s="10">
        <v>17622</v>
      </c>
      <c r="L10467" s="10">
        <v>28</v>
      </c>
      <c r="M10467" s="10">
        <v>17886.330000000002</v>
      </c>
      <c r="N10467" s="10">
        <v>-236.33000000000175</v>
      </c>
    </row>
    <row r="10468" spans="1:14" x14ac:dyDescent="0.25">
      <c r="A10468" s="9" t="s">
        <v>1137</v>
      </c>
      <c r="B10468" s="9" t="s">
        <v>84</v>
      </c>
      <c r="C10468" s="9" t="s">
        <v>42</v>
      </c>
      <c r="D10468" s="9" t="s">
        <v>43</v>
      </c>
      <c r="E10468" s="10">
        <v>7180.66</v>
      </c>
      <c r="F10468" s="10">
        <v>7160.3431372549021</v>
      </c>
      <c r="G10468" s="10">
        <v>20.316862745097751</v>
      </c>
      <c r="H10468" s="10">
        <v>7303.55</v>
      </c>
      <c r="I10468" s="10">
        <v>-122.89000000000033</v>
      </c>
      <c r="J10468" s="10">
        <v>17672</v>
      </c>
      <c r="K10468" s="10">
        <v>17621.999999999996</v>
      </c>
      <c r="L10468" s="10">
        <v>50.000000000003638</v>
      </c>
      <c r="M10468" s="10">
        <v>17974.439999999999</v>
      </c>
      <c r="N10468" s="10">
        <v>-302.43999999999869</v>
      </c>
    </row>
    <row r="10469" spans="1:14" x14ac:dyDescent="0.25">
      <c r="A10469" s="9" t="s">
        <v>1137</v>
      </c>
      <c r="B10469" s="9" t="s">
        <v>136</v>
      </c>
      <c r="C10469" s="9" t="s">
        <v>42</v>
      </c>
      <c r="D10469" s="9" t="s">
        <v>43</v>
      </c>
      <c r="E10469" s="10">
        <v>9545.9500000000007</v>
      </c>
      <c r="F10469" s="10">
        <v>9515.1724137931033</v>
      </c>
      <c r="G10469" s="10">
        <v>30.777586206897467</v>
      </c>
      <c r="H10469" s="10">
        <v>9657.9</v>
      </c>
      <c r="I10469" s="10">
        <v>-111.94999999999891</v>
      </c>
      <c r="J10469" s="10">
        <v>17679</v>
      </c>
      <c r="K10469" s="10">
        <v>17622</v>
      </c>
      <c r="L10469" s="10">
        <v>57</v>
      </c>
      <c r="M10469" s="10">
        <v>17886.330000000002</v>
      </c>
      <c r="N10469" s="10">
        <v>-207.33000000000175</v>
      </c>
    </row>
    <row r="10470" spans="1:14" x14ac:dyDescent="0.25">
      <c r="A10470" s="9" t="s">
        <v>1137</v>
      </c>
      <c r="B10470" s="9" t="s">
        <v>145</v>
      </c>
      <c r="C10470" s="9" t="s">
        <v>42</v>
      </c>
      <c r="D10470" s="9" t="s">
        <v>43</v>
      </c>
      <c r="E10470" s="10">
        <v>13365.64</v>
      </c>
      <c r="F10470" s="10">
        <v>13275.241379310344</v>
      </c>
      <c r="G10470" s="10">
        <v>90.398620689655218</v>
      </c>
      <c r="H10470" s="10">
        <v>13474.37</v>
      </c>
      <c r="I10470" s="10">
        <v>-108.73000000000138</v>
      </c>
      <c r="J10470" s="10">
        <v>2957</v>
      </c>
      <c r="K10470" s="10">
        <v>2937</v>
      </c>
      <c r="L10470" s="10">
        <v>20</v>
      </c>
      <c r="M10470" s="10">
        <v>2981.0549999999998</v>
      </c>
      <c r="N10470" s="10">
        <v>-24.054999999999836</v>
      </c>
    </row>
    <row r="10471" spans="1:14" x14ac:dyDescent="0.25">
      <c r="A10471" s="9" t="s">
        <v>1137</v>
      </c>
      <c r="B10471" s="9" t="s">
        <v>50</v>
      </c>
      <c r="C10471" s="9" t="s">
        <v>42</v>
      </c>
      <c r="D10471" s="9" t="s">
        <v>43</v>
      </c>
      <c r="E10471" s="10">
        <v>23531.69</v>
      </c>
      <c r="F10471" s="10">
        <v>23437.263681592041</v>
      </c>
      <c r="G10471" s="10">
        <v>94.426318407957297</v>
      </c>
      <c r="H10471" s="10">
        <v>23554.45</v>
      </c>
      <c r="I10471" s="10">
        <v>-22.760000000002037</v>
      </c>
      <c r="J10471" s="10">
        <v>17693</v>
      </c>
      <c r="K10471" s="10">
        <v>17622</v>
      </c>
      <c r="L10471" s="10">
        <v>71</v>
      </c>
      <c r="M10471" s="10">
        <v>17710.11</v>
      </c>
      <c r="N10471" s="10">
        <v>-17.110000000000582</v>
      </c>
    </row>
    <row r="10472" spans="1:14" x14ac:dyDescent="0.25">
      <c r="A10472" s="9" t="s">
        <v>1137</v>
      </c>
      <c r="B10472" s="9" t="s">
        <v>103</v>
      </c>
      <c r="C10472" s="9" t="s">
        <v>42</v>
      </c>
      <c r="D10472" s="9" t="s">
        <v>43</v>
      </c>
      <c r="E10472" s="10">
        <v>88702.720000000001</v>
      </c>
      <c r="F10472" s="10">
        <v>88381.732673267325</v>
      </c>
      <c r="G10472" s="10">
        <v>320.98732673267659</v>
      </c>
      <c r="H10472" s="10">
        <v>89265.55</v>
      </c>
      <c r="I10472" s="10">
        <v>-562.83000000000175</v>
      </c>
      <c r="J10472" s="10">
        <v>17686</v>
      </c>
      <c r="K10472" s="10">
        <v>17622</v>
      </c>
      <c r="L10472" s="10">
        <v>64</v>
      </c>
      <c r="M10472" s="10">
        <v>17798.22</v>
      </c>
      <c r="N10472" s="10">
        <v>-112.22000000000116</v>
      </c>
    </row>
    <row r="10473" spans="1:14" x14ac:dyDescent="0.25">
      <c r="A10473" s="9" t="s">
        <v>1137</v>
      </c>
      <c r="B10473" s="9" t="s">
        <v>155</v>
      </c>
      <c r="C10473" s="9" t="s">
        <v>42</v>
      </c>
      <c r="D10473" s="9" t="s">
        <v>53</v>
      </c>
      <c r="E10473" s="10">
        <v>60570.82</v>
      </c>
      <c r="F10473" s="10">
        <v>59983.28445747801</v>
      </c>
      <c r="G10473" s="10">
        <v>587.53554252198956</v>
      </c>
      <c r="H10473" s="10">
        <v>61362.9</v>
      </c>
      <c r="I10473" s="10">
        <v>-792.08000000000175</v>
      </c>
      <c r="J10473" s="10">
        <v>13346</v>
      </c>
      <c r="K10473" s="10">
        <v>13216.500488758553</v>
      </c>
      <c r="L10473" s="10">
        <v>129.49951124144718</v>
      </c>
      <c r="M10473" s="10">
        <v>13520.48</v>
      </c>
      <c r="N10473" s="10">
        <v>-174.47999999999956</v>
      </c>
    </row>
    <row r="10474" spans="1:14" x14ac:dyDescent="0.25">
      <c r="A10474" s="9" t="s">
        <v>1137</v>
      </c>
      <c r="B10474" s="9" t="s">
        <v>54</v>
      </c>
      <c r="C10474" s="9" t="s">
        <v>42</v>
      </c>
      <c r="D10474" s="9" t="s">
        <v>55</v>
      </c>
      <c r="E10474" s="10">
        <v>889.73</v>
      </c>
      <c r="F10474" s="10">
        <v>872.29411764705878</v>
      </c>
      <c r="G10474" s="10">
        <v>17.435882352941235</v>
      </c>
      <c r="H10474" s="10">
        <v>889.74</v>
      </c>
      <c r="I10474" s="10">
        <v>-9.9999999999909051E-3</v>
      </c>
      <c r="J10474" s="10">
        <v>161.77000000000001</v>
      </c>
      <c r="K10474" s="10">
        <v>158.5980392156863</v>
      </c>
      <c r="L10474" s="10">
        <v>3.1719607843137112</v>
      </c>
      <c r="M10474" s="10">
        <v>161.77000000000001</v>
      </c>
      <c r="N10474" s="10">
        <v>0</v>
      </c>
    </row>
    <row r="10475" spans="1:14" x14ac:dyDescent="0.25">
      <c r="A10475" s="9" t="s">
        <v>1138</v>
      </c>
      <c r="B10475" s="9" t="s">
        <v>25</v>
      </c>
      <c r="C10475" s="9" t="s">
        <v>26</v>
      </c>
      <c r="D10475" s="9" t="s">
        <v>27</v>
      </c>
      <c r="E10475" s="10">
        <v>663.61</v>
      </c>
      <c r="F10475" s="10">
        <v>0</v>
      </c>
      <c r="G10475" s="10">
        <v>663.61</v>
      </c>
      <c r="H10475" s="10">
        <v>0</v>
      </c>
      <c r="I10475" s="10">
        <v>663.61</v>
      </c>
      <c r="J10475" s="10">
        <v>0</v>
      </c>
      <c r="K10475" s="10">
        <v>0</v>
      </c>
      <c r="L10475" s="10">
        <v>0</v>
      </c>
      <c r="M10475" s="10">
        <v>0</v>
      </c>
      <c r="N10475" s="10">
        <v>0</v>
      </c>
    </row>
    <row r="10476" spans="1:14" x14ac:dyDescent="0.25">
      <c r="A10476" s="9" t="s">
        <v>1138</v>
      </c>
      <c r="B10476" s="9" t="s">
        <v>32</v>
      </c>
      <c r="C10476" s="9" t="s">
        <v>33</v>
      </c>
      <c r="D10476" s="9" t="s">
        <v>27</v>
      </c>
      <c r="E10476" s="10">
        <v>264.51</v>
      </c>
      <c r="F10476" s="10">
        <v>0</v>
      </c>
      <c r="G10476" s="10">
        <v>264.51</v>
      </c>
      <c r="H10476" s="10">
        <v>309.36</v>
      </c>
      <c r="I10476" s="10">
        <v>-44.850000000000023</v>
      </c>
      <c r="J10476" s="10">
        <v>0.75</v>
      </c>
      <c r="K10476" s="10">
        <v>0</v>
      </c>
      <c r="L10476" s="10">
        <v>0.75</v>
      </c>
      <c r="M10476" s="10">
        <v>0.877</v>
      </c>
      <c r="N10476" s="10">
        <v>-0.127</v>
      </c>
    </row>
    <row r="10477" spans="1:14" x14ac:dyDescent="0.25">
      <c r="A10477" s="9" t="s">
        <v>1138</v>
      </c>
      <c r="B10477" s="9" t="s">
        <v>34</v>
      </c>
      <c r="C10477" s="9" t="s">
        <v>33</v>
      </c>
      <c r="D10477" s="9" t="s">
        <v>27</v>
      </c>
      <c r="E10477" s="10">
        <v>909.28</v>
      </c>
      <c r="F10477" s="10">
        <v>0</v>
      </c>
      <c r="G10477" s="10">
        <v>909.28</v>
      </c>
      <c r="H10477" s="10">
        <v>1063.44</v>
      </c>
      <c r="I10477" s="10">
        <v>-154.16000000000008</v>
      </c>
      <c r="J10477" s="10">
        <v>0.75</v>
      </c>
      <c r="K10477" s="10">
        <v>0</v>
      </c>
      <c r="L10477" s="10">
        <v>0.75</v>
      </c>
      <c r="M10477" s="10">
        <v>0.877</v>
      </c>
      <c r="N10477" s="10">
        <v>-0.127</v>
      </c>
    </row>
    <row r="10478" spans="1:14" x14ac:dyDescent="0.25">
      <c r="A10478" s="9" t="s">
        <v>1138</v>
      </c>
      <c r="B10478" s="9" t="s">
        <v>35</v>
      </c>
      <c r="C10478" s="9" t="s">
        <v>33</v>
      </c>
      <c r="D10478" s="9" t="s">
        <v>27</v>
      </c>
      <c r="E10478" s="10">
        <v>983.78</v>
      </c>
      <c r="F10478" s="10">
        <v>0</v>
      </c>
      <c r="G10478" s="10">
        <v>983.78</v>
      </c>
      <c r="H10478" s="10">
        <v>1150.56</v>
      </c>
      <c r="I10478" s="10">
        <v>-166.77999999999997</v>
      </c>
      <c r="J10478" s="10">
        <v>15.75</v>
      </c>
      <c r="K10478" s="10">
        <v>0</v>
      </c>
      <c r="L10478" s="10">
        <v>15.75</v>
      </c>
      <c r="M10478" s="10">
        <v>18.420000000000002</v>
      </c>
      <c r="N10478" s="10">
        <v>-2.6700000000000017</v>
      </c>
    </row>
    <row r="10479" spans="1:14" x14ac:dyDescent="0.25">
      <c r="A10479" s="9" t="s">
        <v>1138</v>
      </c>
      <c r="B10479" s="9" t="s">
        <v>424</v>
      </c>
      <c r="C10479" s="9" t="s">
        <v>39</v>
      </c>
      <c r="D10479" s="9" t="s">
        <v>40</v>
      </c>
      <c r="E10479" s="10">
        <v>-105548.01</v>
      </c>
      <c r="F10479" s="10">
        <v>0</v>
      </c>
      <c r="G10479" s="10">
        <v>-105548.01</v>
      </c>
      <c r="H10479" s="10">
        <v>-105547.98</v>
      </c>
      <c r="I10479" s="10">
        <v>-2.9999999998835847E-2</v>
      </c>
      <c r="J10479" s="10">
        <v>-614</v>
      </c>
      <c r="K10479" s="10">
        <v>0</v>
      </c>
      <c r="L10479" s="10">
        <v>-614</v>
      </c>
      <c r="M10479" s="10">
        <v>-614</v>
      </c>
      <c r="N10479" s="10">
        <v>0</v>
      </c>
    </row>
    <row r="10480" spans="1:14" x14ac:dyDescent="0.25">
      <c r="A10480" s="9" t="s">
        <v>1138</v>
      </c>
      <c r="B10480" s="9" t="s">
        <v>425</v>
      </c>
      <c r="C10480" s="9" t="s">
        <v>42</v>
      </c>
      <c r="D10480" s="9" t="s">
        <v>58</v>
      </c>
      <c r="E10480" s="10">
        <v>84003.67</v>
      </c>
      <c r="F10480" s="10">
        <v>84003.721393034823</v>
      </c>
      <c r="G10480" s="10">
        <v>-5.1393034824286588E-2</v>
      </c>
      <c r="H10480" s="10">
        <v>84423.74</v>
      </c>
      <c r="I10480" s="10">
        <v>-420.07000000000698</v>
      </c>
      <c r="J10480" s="10">
        <v>3684</v>
      </c>
      <c r="K10480" s="10">
        <v>3684</v>
      </c>
      <c r="L10480" s="10">
        <v>0</v>
      </c>
      <c r="M10480" s="10">
        <v>3702.42</v>
      </c>
      <c r="N10480" s="10">
        <v>-18.420000000000073</v>
      </c>
    </row>
    <row r="10481" spans="1:14" x14ac:dyDescent="0.25">
      <c r="A10481" s="9" t="s">
        <v>1138</v>
      </c>
      <c r="B10481" s="9" t="s">
        <v>92</v>
      </c>
      <c r="C10481" s="9" t="s">
        <v>42</v>
      </c>
      <c r="D10481" s="9" t="s">
        <v>43</v>
      </c>
      <c r="E10481" s="10">
        <v>2.04</v>
      </c>
      <c r="F10481" s="10">
        <v>0</v>
      </c>
      <c r="G10481" s="10">
        <v>2.04</v>
      </c>
      <c r="H10481" s="10">
        <v>0</v>
      </c>
      <c r="I10481" s="10">
        <v>2.04</v>
      </c>
      <c r="J10481" s="10">
        <v>24</v>
      </c>
      <c r="K10481" s="10">
        <v>0</v>
      </c>
      <c r="L10481" s="10">
        <v>24</v>
      </c>
      <c r="M10481" s="10">
        <v>0</v>
      </c>
      <c r="N10481" s="10">
        <v>24</v>
      </c>
    </row>
    <row r="10482" spans="1:14" x14ac:dyDescent="0.25">
      <c r="A10482" s="9" t="s">
        <v>1138</v>
      </c>
      <c r="B10482" s="9" t="s">
        <v>94</v>
      </c>
      <c r="C10482" s="9" t="s">
        <v>42</v>
      </c>
      <c r="D10482" s="9" t="s">
        <v>43</v>
      </c>
      <c r="E10482" s="10">
        <v>304.43</v>
      </c>
      <c r="F10482" s="10">
        <v>303.93034825870649</v>
      </c>
      <c r="G10482" s="10">
        <v>0.49965174129351908</v>
      </c>
      <c r="H10482" s="10">
        <v>305.45</v>
      </c>
      <c r="I10482" s="10">
        <v>-1.0199999999999818</v>
      </c>
      <c r="J10482" s="10">
        <v>615</v>
      </c>
      <c r="K10482" s="10">
        <v>614</v>
      </c>
      <c r="L10482" s="10">
        <v>1</v>
      </c>
      <c r="M10482" s="10">
        <v>617.07000000000005</v>
      </c>
      <c r="N10482" s="10">
        <v>-2.07000000000005</v>
      </c>
    </row>
    <row r="10483" spans="1:14" x14ac:dyDescent="0.25">
      <c r="A10483" s="9" t="s">
        <v>1138</v>
      </c>
      <c r="B10483" s="9" t="s">
        <v>426</v>
      </c>
      <c r="C10483" s="9" t="s">
        <v>42</v>
      </c>
      <c r="D10483" s="9" t="s">
        <v>43</v>
      </c>
      <c r="E10483" s="10">
        <v>1723.29</v>
      </c>
      <c r="F10483" s="10">
        <v>1627.8522167487686</v>
      </c>
      <c r="G10483" s="10">
        <v>95.437783251231394</v>
      </c>
      <c r="H10483" s="10">
        <v>1652.27</v>
      </c>
      <c r="I10483" s="10">
        <v>71.019999999999982</v>
      </c>
      <c r="J10483" s="10">
        <v>3900</v>
      </c>
      <c r="K10483" s="10">
        <v>3684</v>
      </c>
      <c r="L10483" s="10">
        <v>216</v>
      </c>
      <c r="M10483" s="10">
        <v>3739.26</v>
      </c>
      <c r="N10483" s="10">
        <v>160.73999999999978</v>
      </c>
    </row>
    <row r="10484" spans="1:14" x14ac:dyDescent="0.25">
      <c r="A10484" s="9" t="s">
        <v>1138</v>
      </c>
      <c r="B10484" s="9" t="s">
        <v>427</v>
      </c>
      <c r="C10484" s="9" t="s">
        <v>42</v>
      </c>
      <c r="D10484" s="9" t="s">
        <v>43</v>
      </c>
      <c r="E10484" s="10">
        <v>2683.94</v>
      </c>
      <c r="F10484" s="10">
        <v>2657.9704433497536</v>
      </c>
      <c r="G10484" s="10">
        <v>25.969556650246432</v>
      </c>
      <c r="H10484" s="10">
        <v>2697.84</v>
      </c>
      <c r="I10484" s="10">
        <v>-13.900000000000091</v>
      </c>
      <c r="J10484" s="10">
        <v>3720</v>
      </c>
      <c r="K10484" s="10">
        <v>3684</v>
      </c>
      <c r="L10484" s="10">
        <v>36</v>
      </c>
      <c r="M10484" s="10">
        <v>3739.26</v>
      </c>
      <c r="N10484" s="10">
        <v>-19.260000000000218</v>
      </c>
    </row>
    <row r="10485" spans="1:14" x14ac:dyDescent="0.25">
      <c r="A10485" s="9" t="s">
        <v>1138</v>
      </c>
      <c r="B10485" s="9" t="s">
        <v>428</v>
      </c>
      <c r="C10485" s="9" t="s">
        <v>42</v>
      </c>
      <c r="D10485" s="9" t="s">
        <v>43</v>
      </c>
      <c r="E10485" s="10">
        <v>3514.36</v>
      </c>
      <c r="F10485" s="10">
        <v>3362.8275862068967</v>
      </c>
      <c r="G10485" s="10">
        <v>151.53241379310339</v>
      </c>
      <c r="H10485" s="10">
        <v>3413.27</v>
      </c>
      <c r="I10485" s="10">
        <v>101.09000000000015</v>
      </c>
      <c r="J10485" s="10">
        <v>3850</v>
      </c>
      <c r="K10485" s="10">
        <v>3684</v>
      </c>
      <c r="L10485" s="10">
        <v>166</v>
      </c>
      <c r="M10485" s="10">
        <v>3739.26</v>
      </c>
      <c r="N10485" s="10">
        <v>110.73999999999978</v>
      </c>
    </row>
    <row r="10486" spans="1:14" x14ac:dyDescent="0.25">
      <c r="A10486" s="9" t="s">
        <v>1138</v>
      </c>
      <c r="B10486" s="9" t="s">
        <v>429</v>
      </c>
      <c r="C10486" s="9" t="s">
        <v>42</v>
      </c>
      <c r="D10486" s="9" t="s">
        <v>43</v>
      </c>
      <c r="E10486" s="10">
        <v>3888.46</v>
      </c>
      <c r="F10486" s="10">
        <v>3769.7635467980294</v>
      </c>
      <c r="G10486" s="10">
        <v>118.6964532019706</v>
      </c>
      <c r="H10486" s="10">
        <v>3826.31</v>
      </c>
      <c r="I10486" s="10">
        <v>62.150000000000091</v>
      </c>
      <c r="J10486" s="10">
        <v>3800</v>
      </c>
      <c r="K10486" s="10">
        <v>3684</v>
      </c>
      <c r="L10486" s="10">
        <v>116</v>
      </c>
      <c r="M10486" s="10">
        <v>3739.26</v>
      </c>
      <c r="N10486" s="10">
        <v>60.739999999999782</v>
      </c>
    </row>
    <row r="10487" spans="1:14" x14ac:dyDescent="0.25">
      <c r="A10487" s="9" t="s">
        <v>1138</v>
      </c>
      <c r="B10487" s="9" t="s">
        <v>430</v>
      </c>
      <c r="C10487" s="9" t="s">
        <v>42</v>
      </c>
      <c r="D10487" s="9" t="s">
        <v>43</v>
      </c>
      <c r="E10487" s="10">
        <v>6606.64</v>
      </c>
      <c r="F10487" s="10">
        <v>6606.6403940886703</v>
      </c>
      <c r="G10487" s="10">
        <v>-3.940886699638213E-4</v>
      </c>
      <c r="H10487" s="10">
        <v>6705.74</v>
      </c>
      <c r="I10487" s="10">
        <v>-99.099999999999454</v>
      </c>
      <c r="J10487" s="10">
        <v>614</v>
      </c>
      <c r="K10487" s="10">
        <v>614</v>
      </c>
      <c r="L10487" s="10">
        <v>0</v>
      </c>
      <c r="M10487" s="10">
        <v>623.21</v>
      </c>
      <c r="N10487" s="10">
        <v>-9.2100000000000364</v>
      </c>
    </row>
    <row r="10488" spans="1:14" x14ac:dyDescent="0.25">
      <c r="A10488" s="9" t="s">
        <v>1139</v>
      </c>
      <c r="B10488" s="9" t="s">
        <v>25</v>
      </c>
      <c r="C10488" s="9" t="s">
        <v>26</v>
      </c>
      <c r="D10488" s="9" t="s">
        <v>27</v>
      </c>
      <c r="E10488" s="10">
        <v>-1010.67</v>
      </c>
      <c r="F10488" s="10">
        <v>0</v>
      </c>
      <c r="G10488" s="10">
        <v>-1010.67</v>
      </c>
      <c r="H10488" s="10">
        <v>0</v>
      </c>
      <c r="I10488" s="10">
        <v>-1010.67</v>
      </c>
      <c r="J10488" s="10">
        <v>0</v>
      </c>
      <c r="K10488" s="10">
        <v>0</v>
      </c>
      <c r="L10488" s="10">
        <v>0</v>
      </c>
      <c r="M10488" s="10">
        <v>0</v>
      </c>
      <c r="N10488" s="10">
        <v>0</v>
      </c>
    </row>
    <row r="10489" spans="1:14" x14ac:dyDescent="0.25">
      <c r="A10489" s="9" t="s">
        <v>1139</v>
      </c>
      <c r="B10489" s="9" t="s">
        <v>28</v>
      </c>
      <c r="C10489" s="9" t="s">
        <v>29</v>
      </c>
      <c r="D10489" s="9" t="s">
        <v>27</v>
      </c>
      <c r="E10489" s="10">
        <v>0</v>
      </c>
      <c r="F10489" s="10">
        <v>0</v>
      </c>
      <c r="G10489" s="10">
        <v>0</v>
      </c>
      <c r="H10489" s="10">
        <v>0.15</v>
      </c>
      <c r="I10489" s="10">
        <v>-0.15</v>
      </c>
      <c r="J10489" s="10">
        <v>0</v>
      </c>
      <c r="K10489" s="10">
        <v>0</v>
      </c>
      <c r="L10489" s="10">
        <v>0</v>
      </c>
      <c r="M10489" s="10">
        <v>0</v>
      </c>
      <c r="N10489" s="10">
        <v>0</v>
      </c>
    </row>
    <row r="10490" spans="1:14" x14ac:dyDescent="0.25">
      <c r="A10490" s="9" t="s">
        <v>1139</v>
      </c>
      <c r="B10490" s="9" t="s">
        <v>30</v>
      </c>
      <c r="C10490" s="9" t="s">
        <v>29</v>
      </c>
      <c r="D10490" s="9" t="s">
        <v>27</v>
      </c>
      <c r="E10490" s="10">
        <v>0</v>
      </c>
      <c r="F10490" s="10">
        <v>0</v>
      </c>
      <c r="G10490" s="10">
        <v>0</v>
      </c>
      <c r="H10490" s="10">
        <v>3.54</v>
      </c>
      <c r="I10490" s="10">
        <v>-3.54</v>
      </c>
      <c r="J10490" s="10">
        <v>0</v>
      </c>
      <c r="K10490" s="10">
        <v>0</v>
      </c>
      <c r="L10490" s="10">
        <v>0</v>
      </c>
      <c r="M10490" s="10">
        <v>0</v>
      </c>
      <c r="N10490" s="10">
        <v>0</v>
      </c>
    </row>
    <row r="10491" spans="1:14" x14ac:dyDescent="0.25">
      <c r="A10491" s="9" t="s">
        <v>1139</v>
      </c>
      <c r="B10491" s="9" t="s">
        <v>31</v>
      </c>
      <c r="C10491" s="9" t="s">
        <v>29</v>
      </c>
      <c r="D10491" s="9" t="s">
        <v>27</v>
      </c>
      <c r="E10491" s="10">
        <v>0</v>
      </c>
      <c r="F10491" s="10">
        <v>0</v>
      </c>
      <c r="G10491" s="10">
        <v>0</v>
      </c>
      <c r="H10491" s="10">
        <v>23.74</v>
      </c>
      <c r="I10491" s="10">
        <v>-23.74</v>
      </c>
      <c r="J10491" s="10">
        <v>0</v>
      </c>
      <c r="K10491" s="10">
        <v>0</v>
      </c>
      <c r="L10491" s="10">
        <v>0</v>
      </c>
      <c r="M10491" s="10">
        <v>0</v>
      </c>
      <c r="N10491" s="10">
        <v>0</v>
      </c>
    </row>
    <row r="10492" spans="1:14" x14ac:dyDescent="0.25">
      <c r="A10492" s="9" t="s">
        <v>1139</v>
      </c>
      <c r="B10492" s="9" t="s">
        <v>32</v>
      </c>
      <c r="C10492" s="9" t="s">
        <v>33</v>
      </c>
      <c r="D10492" s="9" t="s">
        <v>27</v>
      </c>
      <c r="E10492" s="10">
        <v>412.64</v>
      </c>
      <c r="F10492" s="10">
        <v>0</v>
      </c>
      <c r="G10492" s="10">
        <v>412.64</v>
      </c>
      <c r="H10492" s="10">
        <v>173.63</v>
      </c>
      <c r="I10492" s="10">
        <v>239.01</v>
      </c>
      <c r="J10492" s="10">
        <v>1.17</v>
      </c>
      <c r="K10492" s="10">
        <v>0</v>
      </c>
      <c r="L10492" s="10">
        <v>1.17</v>
      </c>
      <c r="M10492" s="10">
        <v>0.49199999999999999</v>
      </c>
      <c r="N10492" s="10">
        <v>0.67799999999999994</v>
      </c>
    </row>
    <row r="10493" spans="1:14" x14ac:dyDescent="0.25">
      <c r="A10493" s="9" t="s">
        <v>1139</v>
      </c>
      <c r="B10493" s="9" t="s">
        <v>36</v>
      </c>
      <c r="C10493" s="9" t="s">
        <v>29</v>
      </c>
      <c r="D10493" s="9" t="s">
        <v>27</v>
      </c>
      <c r="E10493" s="10">
        <v>0</v>
      </c>
      <c r="F10493" s="10">
        <v>0</v>
      </c>
      <c r="G10493" s="10">
        <v>0</v>
      </c>
      <c r="H10493" s="10">
        <v>266.01</v>
      </c>
      <c r="I10493" s="10">
        <v>-266.01</v>
      </c>
      <c r="J10493" s="10">
        <v>0</v>
      </c>
      <c r="K10493" s="10">
        <v>0</v>
      </c>
      <c r="L10493" s="10">
        <v>0</v>
      </c>
      <c r="M10493" s="10">
        <v>0</v>
      </c>
      <c r="N10493" s="10">
        <v>0</v>
      </c>
    </row>
    <row r="10494" spans="1:14" x14ac:dyDescent="0.25">
      <c r="A10494" s="9" t="s">
        <v>1139</v>
      </c>
      <c r="B10494" s="9" t="s">
        <v>34</v>
      </c>
      <c r="C10494" s="9" t="s">
        <v>33</v>
      </c>
      <c r="D10494" s="9" t="s">
        <v>27</v>
      </c>
      <c r="E10494" s="10">
        <v>1418.47</v>
      </c>
      <c r="F10494" s="10">
        <v>0</v>
      </c>
      <c r="G10494" s="10">
        <v>1418.47</v>
      </c>
      <c r="H10494" s="10">
        <v>596.85</v>
      </c>
      <c r="I10494" s="10">
        <v>821.62</v>
      </c>
      <c r="J10494" s="10">
        <v>1.17</v>
      </c>
      <c r="K10494" s="10">
        <v>0</v>
      </c>
      <c r="L10494" s="10">
        <v>1.17</v>
      </c>
      <c r="M10494" s="10">
        <v>0.49199999999999999</v>
      </c>
      <c r="N10494" s="10">
        <v>0.67799999999999994</v>
      </c>
    </row>
    <row r="10495" spans="1:14" x14ac:dyDescent="0.25">
      <c r="A10495" s="9" t="s">
        <v>1139</v>
      </c>
      <c r="B10495" s="9" t="s">
        <v>37</v>
      </c>
      <c r="C10495" s="9" t="s">
        <v>29</v>
      </c>
      <c r="D10495" s="9" t="s">
        <v>27</v>
      </c>
      <c r="E10495" s="10">
        <v>0</v>
      </c>
      <c r="F10495" s="10">
        <v>0</v>
      </c>
      <c r="G10495" s="10">
        <v>0</v>
      </c>
      <c r="H10495" s="10">
        <v>615.14</v>
      </c>
      <c r="I10495" s="10">
        <v>-615.14</v>
      </c>
      <c r="J10495" s="10">
        <v>0</v>
      </c>
      <c r="K10495" s="10">
        <v>0</v>
      </c>
      <c r="L10495" s="10">
        <v>0</v>
      </c>
      <c r="M10495" s="10">
        <v>0</v>
      </c>
      <c r="N10495" s="10">
        <v>0</v>
      </c>
    </row>
    <row r="10496" spans="1:14" x14ac:dyDescent="0.25">
      <c r="A10496" s="9" t="s">
        <v>1139</v>
      </c>
      <c r="B10496" s="9" t="s">
        <v>35</v>
      </c>
      <c r="C10496" s="9" t="s">
        <v>33</v>
      </c>
      <c r="D10496" s="9" t="s">
        <v>27</v>
      </c>
      <c r="E10496" s="10">
        <v>1534.7</v>
      </c>
      <c r="F10496" s="10">
        <v>0</v>
      </c>
      <c r="G10496" s="10">
        <v>1534.7</v>
      </c>
      <c r="H10496" s="10">
        <v>645.77</v>
      </c>
      <c r="I10496" s="10">
        <v>888.93000000000006</v>
      </c>
      <c r="J10496" s="10">
        <v>24.57</v>
      </c>
      <c r="K10496" s="10">
        <v>0</v>
      </c>
      <c r="L10496" s="10">
        <v>24.57</v>
      </c>
      <c r="M10496" s="10">
        <v>10.337999999999999</v>
      </c>
      <c r="N10496" s="10">
        <v>14.232000000000001</v>
      </c>
    </row>
    <row r="10497" spans="1:14" x14ac:dyDescent="0.25">
      <c r="A10497" s="9" t="s">
        <v>1139</v>
      </c>
      <c r="B10497" s="9" t="s">
        <v>417</v>
      </c>
      <c r="C10497" s="9" t="s">
        <v>39</v>
      </c>
      <c r="D10497" s="9" t="s">
        <v>40</v>
      </c>
      <c r="E10497" s="10">
        <v>-26014.75</v>
      </c>
      <c r="F10497" s="10">
        <v>0</v>
      </c>
      <c r="G10497" s="10">
        <v>-26014.75</v>
      </c>
      <c r="H10497" s="10">
        <v>-26014.75</v>
      </c>
      <c r="I10497" s="10">
        <v>0</v>
      </c>
      <c r="J10497" s="10">
        <v>-160</v>
      </c>
      <c r="K10497" s="10">
        <v>0</v>
      </c>
      <c r="L10497" s="10">
        <v>-160</v>
      </c>
      <c r="M10497" s="10">
        <v>-160</v>
      </c>
      <c r="N10497" s="10">
        <v>0</v>
      </c>
    </row>
    <row r="10498" spans="1:14" x14ac:dyDescent="0.25">
      <c r="A10498" s="9" t="s">
        <v>1139</v>
      </c>
      <c r="B10498" s="9" t="s">
        <v>418</v>
      </c>
      <c r="C10498" s="9" t="s">
        <v>42</v>
      </c>
      <c r="D10498" s="9" t="s">
        <v>43</v>
      </c>
      <c r="E10498" s="10">
        <v>128.59</v>
      </c>
      <c r="F10498" s="10">
        <v>0</v>
      </c>
      <c r="G10498" s="10">
        <v>128.59</v>
      </c>
      <c r="H10498" s="10">
        <v>0</v>
      </c>
      <c r="I10498" s="10">
        <v>128.59</v>
      </c>
      <c r="J10498" s="10">
        <v>3850</v>
      </c>
      <c r="K10498" s="10">
        <v>0</v>
      </c>
      <c r="L10498" s="10">
        <v>3850</v>
      </c>
      <c r="M10498" s="10">
        <v>0</v>
      </c>
      <c r="N10498" s="10">
        <v>3850</v>
      </c>
    </row>
    <row r="10499" spans="1:14" x14ac:dyDescent="0.25">
      <c r="A10499" s="9" t="s">
        <v>1139</v>
      </c>
      <c r="B10499" s="9" t="s">
        <v>383</v>
      </c>
      <c r="C10499" s="9" t="s">
        <v>42</v>
      </c>
      <c r="D10499" s="9" t="s">
        <v>43</v>
      </c>
      <c r="E10499" s="10">
        <v>7.84</v>
      </c>
      <c r="F10499" s="10">
        <v>6.2745098039215685</v>
      </c>
      <c r="G10499" s="10">
        <v>1.5654901960784313</v>
      </c>
      <c r="H10499" s="10">
        <v>6.4</v>
      </c>
      <c r="I10499" s="10">
        <v>1.4399999999999995</v>
      </c>
      <c r="J10499" s="10">
        <v>200</v>
      </c>
      <c r="K10499" s="10">
        <v>159.99999999999997</v>
      </c>
      <c r="L10499" s="10">
        <v>40.000000000000028</v>
      </c>
      <c r="M10499" s="10">
        <v>163.19999999999999</v>
      </c>
      <c r="N10499" s="10">
        <v>36.800000000000011</v>
      </c>
    </row>
    <row r="10500" spans="1:14" x14ac:dyDescent="0.25">
      <c r="A10500" s="9" t="s">
        <v>1139</v>
      </c>
      <c r="B10500" s="9" t="s">
        <v>419</v>
      </c>
      <c r="C10500" s="9" t="s">
        <v>42</v>
      </c>
      <c r="D10500" s="9" t="s">
        <v>43</v>
      </c>
      <c r="E10500" s="10">
        <v>0</v>
      </c>
      <c r="F10500" s="10">
        <v>114.16748768472907</v>
      </c>
      <c r="G10500" s="10">
        <v>-114.16748768472907</v>
      </c>
      <c r="H10500" s="10">
        <v>115.88</v>
      </c>
      <c r="I10500" s="10">
        <v>-115.88</v>
      </c>
      <c r="J10500" s="10">
        <v>0</v>
      </c>
      <c r="K10500" s="10">
        <v>3840</v>
      </c>
      <c r="L10500" s="10">
        <v>-3840</v>
      </c>
      <c r="M10500" s="10">
        <v>3897.6</v>
      </c>
      <c r="N10500" s="10">
        <v>-3897.6</v>
      </c>
    </row>
    <row r="10501" spans="1:14" x14ac:dyDescent="0.25">
      <c r="A10501" s="9" t="s">
        <v>1139</v>
      </c>
      <c r="B10501" s="9" t="s">
        <v>385</v>
      </c>
      <c r="C10501" s="9" t="s">
        <v>42</v>
      </c>
      <c r="D10501" s="9" t="s">
        <v>43</v>
      </c>
      <c r="E10501" s="10">
        <v>185.96</v>
      </c>
      <c r="F10501" s="10">
        <v>184.79601990049753</v>
      </c>
      <c r="G10501" s="10">
        <v>1.1639800995024814</v>
      </c>
      <c r="H10501" s="10">
        <v>185.72</v>
      </c>
      <c r="I10501" s="10">
        <v>0.24000000000000909</v>
      </c>
      <c r="J10501" s="10">
        <v>161</v>
      </c>
      <c r="K10501" s="10">
        <v>160</v>
      </c>
      <c r="L10501" s="10">
        <v>1</v>
      </c>
      <c r="M10501" s="10">
        <v>160.80000000000001</v>
      </c>
      <c r="N10501" s="10">
        <v>0.19999999999998863</v>
      </c>
    </row>
    <row r="10502" spans="1:14" x14ac:dyDescent="0.25">
      <c r="A10502" s="9" t="s">
        <v>1139</v>
      </c>
      <c r="B10502" s="9" t="s">
        <v>386</v>
      </c>
      <c r="C10502" s="9" t="s">
        <v>42</v>
      </c>
      <c r="D10502" s="9" t="s">
        <v>43</v>
      </c>
      <c r="E10502" s="10">
        <v>597.37</v>
      </c>
      <c r="F10502" s="10">
        <v>591.3564356435644</v>
      </c>
      <c r="G10502" s="10">
        <v>6.0135643564356087</v>
      </c>
      <c r="H10502" s="10">
        <v>597.27</v>
      </c>
      <c r="I10502" s="10">
        <v>0.10000000000002274</v>
      </c>
      <c r="J10502" s="10">
        <v>3879</v>
      </c>
      <c r="K10502" s="10">
        <v>3840</v>
      </c>
      <c r="L10502" s="10">
        <v>39</v>
      </c>
      <c r="M10502" s="10">
        <v>3878.4</v>
      </c>
      <c r="N10502" s="10">
        <v>0.59999999999990905</v>
      </c>
    </row>
    <row r="10503" spans="1:14" x14ac:dyDescent="0.25">
      <c r="A10503" s="9" t="s">
        <v>1139</v>
      </c>
      <c r="B10503" s="9" t="s">
        <v>420</v>
      </c>
      <c r="C10503" s="9" t="s">
        <v>42</v>
      </c>
      <c r="D10503" s="9" t="s">
        <v>43</v>
      </c>
      <c r="E10503" s="10">
        <v>634.04999999999995</v>
      </c>
      <c r="F10503" s="10">
        <v>632.41379310344826</v>
      </c>
      <c r="G10503" s="10">
        <v>1.6362068965516983</v>
      </c>
      <c r="H10503" s="10">
        <v>641.9</v>
      </c>
      <c r="I10503" s="10">
        <v>-7.8500000000000227</v>
      </c>
      <c r="J10503" s="10">
        <v>3850</v>
      </c>
      <c r="K10503" s="10">
        <v>3840</v>
      </c>
      <c r="L10503" s="10">
        <v>10</v>
      </c>
      <c r="M10503" s="10">
        <v>3897.6</v>
      </c>
      <c r="N10503" s="10">
        <v>-47.599999999999909</v>
      </c>
    </row>
    <row r="10504" spans="1:14" x14ac:dyDescent="0.25">
      <c r="A10504" s="9" t="s">
        <v>1139</v>
      </c>
      <c r="B10504" s="9" t="s">
        <v>388</v>
      </c>
      <c r="C10504" s="9" t="s">
        <v>42</v>
      </c>
      <c r="D10504" s="9" t="s">
        <v>43</v>
      </c>
      <c r="E10504" s="10">
        <v>1069.17</v>
      </c>
      <c r="F10504" s="10">
        <v>1058.4158415841584</v>
      </c>
      <c r="G10504" s="10">
        <v>10.75415841584163</v>
      </c>
      <c r="H10504" s="10">
        <v>1069</v>
      </c>
      <c r="I10504" s="10">
        <v>0.17000000000007276</v>
      </c>
      <c r="J10504" s="10">
        <v>3879</v>
      </c>
      <c r="K10504" s="10">
        <v>3840</v>
      </c>
      <c r="L10504" s="10">
        <v>39</v>
      </c>
      <c r="M10504" s="10">
        <v>3878.4</v>
      </c>
      <c r="N10504" s="10">
        <v>0.59999999999990905</v>
      </c>
    </row>
    <row r="10505" spans="1:14" x14ac:dyDescent="0.25">
      <c r="A10505" s="9" t="s">
        <v>1139</v>
      </c>
      <c r="B10505" s="9" t="s">
        <v>389</v>
      </c>
      <c r="C10505" s="9" t="s">
        <v>42</v>
      </c>
      <c r="D10505" s="9" t="s">
        <v>43</v>
      </c>
      <c r="E10505" s="10">
        <v>1282.81</v>
      </c>
      <c r="F10505" s="10">
        <v>1259.2019704433496</v>
      </c>
      <c r="G10505" s="10">
        <v>23.608029556650308</v>
      </c>
      <c r="H10505" s="10">
        <v>1278.0899999999999</v>
      </c>
      <c r="I10505" s="10">
        <v>4.7200000000000273</v>
      </c>
      <c r="J10505" s="10">
        <v>163</v>
      </c>
      <c r="K10505" s="10">
        <v>160</v>
      </c>
      <c r="L10505" s="10">
        <v>3</v>
      </c>
      <c r="M10505" s="10">
        <v>162.4</v>
      </c>
      <c r="N10505" s="10">
        <v>0.59999999999999432</v>
      </c>
    </row>
    <row r="10506" spans="1:14" x14ac:dyDescent="0.25">
      <c r="A10506" s="9" t="s">
        <v>1139</v>
      </c>
      <c r="B10506" s="9" t="s">
        <v>421</v>
      </c>
      <c r="C10506" s="9" t="s">
        <v>42</v>
      </c>
      <c r="D10506" s="9" t="s">
        <v>43</v>
      </c>
      <c r="E10506" s="10">
        <v>1454.11</v>
      </c>
      <c r="F10506" s="10">
        <v>1450.3300970873786</v>
      </c>
      <c r="G10506" s="10">
        <v>3.77990291262131</v>
      </c>
      <c r="H10506" s="10">
        <v>1493.84</v>
      </c>
      <c r="I10506" s="10">
        <v>-39.730000000000018</v>
      </c>
      <c r="J10506" s="10">
        <v>3850</v>
      </c>
      <c r="K10506" s="10">
        <v>3840</v>
      </c>
      <c r="L10506" s="10">
        <v>10</v>
      </c>
      <c r="M10506" s="10">
        <v>3955.2</v>
      </c>
      <c r="N10506" s="10">
        <v>-105.19999999999982</v>
      </c>
    </row>
    <row r="10507" spans="1:14" x14ac:dyDescent="0.25">
      <c r="A10507" s="9" t="s">
        <v>1139</v>
      </c>
      <c r="B10507" s="9" t="s">
        <v>422</v>
      </c>
      <c r="C10507" s="9" t="s">
        <v>42</v>
      </c>
      <c r="D10507" s="9" t="s">
        <v>43</v>
      </c>
      <c r="E10507" s="10">
        <v>2123.7399999999998</v>
      </c>
      <c r="F10507" s="10">
        <v>2080.3940886699506</v>
      </c>
      <c r="G10507" s="10">
        <v>43.345911330049148</v>
      </c>
      <c r="H10507" s="10">
        <v>2111.6</v>
      </c>
      <c r="I10507" s="10">
        <v>12.139999999999873</v>
      </c>
      <c r="J10507" s="10">
        <v>3920</v>
      </c>
      <c r="K10507" s="10">
        <v>3840</v>
      </c>
      <c r="L10507" s="10">
        <v>80</v>
      </c>
      <c r="M10507" s="10">
        <v>3897.6</v>
      </c>
      <c r="N10507" s="10">
        <v>22.400000000000091</v>
      </c>
    </row>
    <row r="10508" spans="1:14" x14ac:dyDescent="0.25">
      <c r="A10508" s="9" t="s">
        <v>1139</v>
      </c>
      <c r="B10508" s="9" t="s">
        <v>392</v>
      </c>
      <c r="C10508" s="9" t="s">
        <v>42</v>
      </c>
      <c r="D10508" s="9" t="s">
        <v>43</v>
      </c>
      <c r="E10508" s="10">
        <v>9366.1200000000008</v>
      </c>
      <c r="F10508" s="10">
        <v>9271.9504950495048</v>
      </c>
      <c r="G10508" s="10">
        <v>94.169504950496048</v>
      </c>
      <c r="H10508" s="10">
        <v>9364.67</v>
      </c>
      <c r="I10508" s="10">
        <v>1.4500000000007276</v>
      </c>
      <c r="J10508" s="10">
        <v>3879</v>
      </c>
      <c r="K10508" s="10">
        <v>3840</v>
      </c>
      <c r="L10508" s="10">
        <v>39</v>
      </c>
      <c r="M10508" s="10">
        <v>3878.4</v>
      </c>
      <c r="N10508" s="10">
        <v>0.59999999999990905</v>
      </c>
    </row>
    <row r="10509" spans="1:14" x14ac:dyDescent="0.25">
      <c r="A10509" s="9" t="s">
        <v>1139</v>
      </c>
      <c r="B10509" s="9" t="s">
        <v>119</v>
      </c>
      <c r="C10509" s="9" t="s">
        <v>42</v>
      </c>
      <c r="D10509" s="9" t="s">
        <v>53</v>
      </c>
      <c r="E10509" s="10">
        <v>6761.38</v>
      </c>
      <c r="F10509" s="10">
        <v>6743.3631840796024</v>
      </c>
      <c r="G10509" s="10">
        <v>18.016815920397676</v>
      </c>
      <c r="H10509" s="10">
        <v>6777.08</v>
      </c>
      <c r="I10509" s="10">
        <v>-15.699999999999818</v>
      </c>
      <c r="J10509" s="10">
        <v>720</v>
      </c>
      <c r="K10509" s="10">
        <v>718.0796019900497</v>
      </c>
      <c r="L10509" s="10">
        <v>1.9203980099503042</v>
      </c>
      <c r="M10509" s="10">
        <v>721.67</v>
      </c>
      <c r="N10509" s="10">
        <v>-1.6699999999999591</v>
      </c>
    </row>
    <row r="10510" spans="1:14" x14ac:dyDescent="0.25">
      <c r="A10510" s="9" t="s">
        <v>1139</v>
      </c>
      <c r="B10510" s="9" t="s">
        <v>54</v>
      </c>
      <c r="C10510" s="9" t="s">
        <v>42</v>
      </c>
      <c r="D10510" s="9" t="s">
        <v>55</v>
      </c>
      <c r="E10510" s="10">
        <v>48.47</v>
      </c>
      <c r="F10510" s="10">
        <v>47.519607843137258</v>
      </c>
      <c r="G10510" s="10">
        <v>0.95039215686274048</v>
      </c>
      <c r="H10510" s="10">
        <v>48.47</v>
      </c>
      <c r="I10510" s="10">
        <v>0</v>
      </c>
      <c r="J10510" s="10">
        <v>8.8130000000000006</v>
      </c>
      <c r="K10510" s="10">
        <v>8.6401960784313729</v>
      </c>
      <c r="L10510" s="10">
        <v>0.17280392156862767</v>
      </c>
      <c r="M10510" s="10">
        <v>8.8130000000000006</v>
      </c>
      <c r="N10510" s="10">
        <v>0</v>
      </c>
    </row>
    <row r="10511" spans="1:14" x14ac:dyDescent="0.25">
      <c r="A10511" s="9" t="s">
        <v>1140</v>
      </c>
      <c r="B10511" s="9" t="s">
        <v>25</v>
      </c>
      <c r="C10511" s="9" t="s">
        <v>26</v>
      </c>
      <c r="D10511" s="9" t="s">
        <v>27</v>
      </c>
      <c r="E10511" s="10">
        <v>368.72</v>
      </c>
      <c r="F10511" s="10">
        <v>0</v>
      </c>
      <c r="G10511" s="10">
        <v>368.72</v>
      </c>
      <c r="H10511" s="10">
        <v>0</v>
      </c>
      <c r="I10511" s="10">
        <v>368.72</v>
      </c>
      <c r="J10511" s="10">
        <v>0</v>
      </c>
      <c r="K10511" s="10">
        <v>0</v>
      </c>
      <c r="L10511" s="10">
        <v>0</v>
      </c>
      <c r="M10511" s="10">
        <v>0</v>
      </c>
      <c r="N10511" s="10">
        <v>0</v>
      </c>
    </row>
    <row r="10512" spans="1:14" x14ac:dyDescent="0.25">
      <c r="A10512" s="9" t="s">
        <v>1140</v>
      </c>
      <c r="B10512" s="9" t="s">
        <v>258</v>
      </c>
      <c r="C10512" s="9" t="s">
        <v>33</v>
      </c>
      <c r="D10512" s="9" t="s">
        <v>27</v>
      </c>
      <c r="E10512" s="10">
        <v>15.24</v>
      </c>
      <c r="F10512" s="10">
        <v>0</v>
      </c>
      <c r="G10512" s="10">
        <v>15.24</v>
      </c>
      <c r="H10512" s="10">
        <v>18.29</v>
      </c>
      <c r="I10512" s="10">
        <v>-3.0499999999999989</v>
      </c>
      <c r="J10512" s="10">
        <v>2.0150000000000001</v>
      </c>
      <c r="K10512" s="10">
        <v>0</v>
      </c>
      <c r="L10512" s="10">
        <v>2.0150000000000001</v>
      </c>
      <c r="M10512" s="10">
        <v>2.42</v>
      </c>
      <c r="N10512" s="10">
        <v>-0.4049999999999998</v>
      </c>
    </row>
    <row r="10513" spans="1:14" x14ac:dyDescent="0.25">
      <c r="A10513" s="9" t="s">
        <v>1140</v>
      </c>
      <c r="B10513" s="9" t="s">
        <v>259</v>
      </c>
      <c r="C10513" s="9" t="s">
        <v>33</v>
      </c>
      <c r="D10513" s="9" t="s">
        <v>27</v>
      </c>
      <c r="E10513" s="10">
        <v>31.26</v>
      </c>
      <c r="F10513" s="10">
        <v>0</v>
      </c>
      <c r="G10513" s="10">
        <v>31.26</v>
      </c>
      <c r="H10513" s="10">
        <v>37.54</v>
      </c>
      <c r="I10513" s="10">
        <v>-6.2799999999999976</v>
      </c>
      <c r="J10513" s="10">
        <v>2.0150000000000001</v>
      </c>
      <c r="K10513" s="10">
        <v>0</v>
      </c>
      <c r="L10513" s="10">
        <v>2.0150000000000001</v>
      </c>
      <c r="M10513" s="10">
        <v>2.42</v>
      </c>
      <c r="N10513" s="10">
        <v>-0.4049999999999998</v>
      </c>
    </row>
    <row r="10514" spans="1:14" x14ac:dyDescent="0.25">
      <c r="A10514" s="9" t="s">
        <v>1140</v>
      </c>
      <c r="B10514" s="9" t="s">
        <v>260</v>
      </c>
      <c r="C10514" s="9" t="s">
        <v>33</v>
      </c>
      <c r="D10514" s="9" t="s">
        <v>27</v>
      </c>
      <c r="E10514" s="10">
        <v>1232.3800000000001</v>
      </c>
      <c r="F10514" s="10">
        <v>0</v>
      </c>
      <c r="G10514" s="10">
        <v>1232.3800000000001</v>
      </c>
      <c r="H10514" s="10">
        <v>1479.67</v>
      </c>
      <c r="I10514" s="10">
        <v>-247.28999999999996</v>
      </c>
      <c r="J10514" s="10">
        <v>20.149999999999999</v>
      </c>
      <c r="K10514" s="10">
        <v>0</v>
      </c>
      <c r="L10514" s="10">
        <v>20.149999999999999</v>
      </c>
      <c r="M10514" s="10">
        <v>24.193000000000001</v>
      </c>
      <c r="N10514" s="10">
        <v>-4.0430000000000028</v>
      </c>
    </row>
    <row r="10515" spans="1:14" x14ac:dyDescent="0.25">
      <c r="A10515" s="9" t="s">
        <v>1140</v>
      </c>
      <c r="B10515" s="9" t="s">
        <v>272</v>
      </c>
      <c r="C10515" s="9" t="s">
        <v>39</v>
      </c>
      <c r="D10515" s="9" t="s">
        <v>43</v>
      </c>
      <c r="E10515" s="10">
        <v>-9174.83</v>
      </c>
      <c r="F10515" s="10">
        <v>0</v>
      </c>
      <c r="G10515" s="10">
        <v>-9174.83</v>
      </c>
      <c r="H10515" s="10">
        <v>-9174.77</v>
      </c>
      <c r="I10515" s="10">
        <v>-5.9999999999490683E-2</v>
      </c>
      <c r="J10515" s="10">
        <v>-11250</v>
      </c>
      <c r="K10515" s="10">
        <v>0</v>
      </c>
      <c r="L10515" s="10">
        <v>-11250</v>
      </c>
      <c r="M10515" s="10">
        <v>-11250</v>
      </c>
      <c r="N10515" s="10">
        <v>0</v>
      </c>
    </row>
    <row r="10516" spans="1:14" x14ac:dyDescent="0.25">
      <c r="A10516" s="9" t="s">
        <v>1140</v>
      </c>
      <c r="B10516" s="9" t="s">
        <v>269</v>
      </c>
      <c r="C10516" s="9" t="s">
        <v>42</v>
      </c>
      <c r="D10516" s="9" t="s">
        <v>43</v>
      </c>
      <c r="E10516" s="10">
        <v>1005.6</v>
      </c>
      <c r="F10516" s="10">
        <v>1005.7396449704141</v>
      </c>
      <c r="G10516" s="10">
        <v>-0.1396449704141105</v>
      </c>
      <c r="H10516" s="10">
        <v>1019.82</v>
      </c>
      <c r="I10516" s="10">
        <v>-14.220000000000027</v>
      </c>
      <c r="J10516" s="10">
        <v>1856</v>
      </c>
      <c r="K10516" s="10">
        <v>1856.250493096647</v>
      </c>
      <c r="L10516" s="10">
        <v>-0.25049309664700559</v>
      </c>
      <c r="M10516" s="10">
        <v>1882.2380000000001</v>
      </c>
      <c r="N10516" s="10">
        <v>-26.238000000000056</v>
      </c>
    </row>
    <row r="10517" spans="1:14" x14ac:dyDescent="0.25">
      <c r="A10517" s="9" t="s">
        <v>1140</v>
      </c>
      <c r="B10517" s="9" t="s">
        <v>325</v>
      </c>
      <c r="C10517" s="9" t="s">
        <v>42</v>
      </c>
      <c r="D10517" s="9" t="s">
        <v>43</v>
      </c>
      <c r="E10517" s="10">
        <v>6521.63</v>
      </c>
      <c r="F10517" s="10">
        <v>6521.6256157635471</v>
      </c>
      <c r="G10517" s="10">
        <v>4.3842364530064515E-3</v>
      </c>
      <c r="H10517" s="10">
        <v>6619.45</v>
      </c>
      <c r="I10517" s="10">
        <v>-97.819999999999709</v>
      </c>
      <c r="J10517" s="10">
        <v>11250</v>
      </c>
      <c r="K10517" s="10">
        <v>11250</v>
      </c>
      <c r="L10517" s="10">
        <v>0</v>
      </c>
      <c r="M10517" s="10">
        <v>11418.75</v>
      </c>
      <c r="N10517" s="10">
        <v>-168.75</v>
      </c>
    </row>
    <row r="10518" spans="1:14" x14ac:dyDescent="0.25">
      <c r="A10518" s="9" t="s">
        <v>1141</v>
      </c>
      <c r="B10518" s="9" t="s">
        <v>25</v>
      </c>
      <c r="C10518" s="9" t="s">
        <v>26</v>
      </c>
      <c r="D10518" s="9" t="s">
        <v>27</v>
      </c>
      <c r="E10518" s="10">
        <v>66554.86</v>
      </c>
      <c r="F10518" s="10">
        <v>0</v>
      </c>
      <c r="G10518" s="10">
        <v>66554.86</v>
      </c>
      <c r="H10518" s="10">
        <v>0</v>
      </c>
      <c r="I10518" s="10">
        <v>66554.86</v>
      </c>
      <c r="J10518" s="10">
        <v>0</v>
      </c>
      <c r="K10518" s="10">
        <v>0</v>
      </c>
      <c r="L10518" s="10">
        <v>0</v>
      </c>
      <c r="M10518" s="10">
        <v>0</v>
      </c>
      <c r="N10518" s="10">
        <v>0</v>
      </c>
    </row>
    <row r="10519" spans="1:14" x14ac:dyDescent="0.25">
      <c r="A10519" s="9" t="s">
        <v>1141</v>
      </c>
      <c r="B10519" s="9" t="s">
        <v>28</v>
      </c>
      <c r="C10519" s="9" t="s">
        <v>29</v>
      </c>
      <c r="D10519" s="9" t="s">
        <v>27</v>
      </c>
      <c r="E10519" s="10">
        <v>29.22</v>
      </c>
      <c r="F10519" s="10">
        <v>0</v>
      </c>
      <c r="G10519" s="10">
        <v>29.22</v>
      </c>
      <c r="H10519" s="10">
        <v>28.85</v>
      </c>
      <c r="I10519" s="10">
        <v>0.36999999999999744</v>
      </c>
      <c r="J10519" s="10">
        <v>0</v>
      </c>
      <c r="K10519" s="10">
        <v>0</v>
      </c>
      <c r="L10519" s="10">
        <v>0</v>
      </c>
      <c r="M10519" s="10">
        <v>0</v>
      </c>
      <c r="N10519" s="10">
        <v>0</v>
      </c>
    </row>
    <row r="10520" spans="1:14" x14ac:dyDescent="0.25">
      <c r="A10520" s="9" t="s">
        <v>1141</v>
      </c>
      <c r="B10520" s="9" t="s">
        <v>30</v>
      </c>
      <c r="C10520" s="9" t="s">
        <v>29</v>
      </c>
      <c r="D10520" s="9" t="s">
        <v>27</v>
      </c>
      <c r="E10520" s="10">
        <v>681.74</v>
      </c>
      <c r="F10520" s="10">
        <v>0</v>
      </c>
      <c r="G10520" s="10">
        <v>681.74</v>
      </c>
      <c r="H10520" s="10">
        <v>673.27</v>
      </c>
      <c r="I10520" s="10">
        <v>8.4700000000000273</v>
      </c>
      <c r="J10520" s="10">
        <v>0</v>
      </c>
      <c r="K10520" s="10">
        <v>0</v>
      </c>
      <c r="L10520" s="10">
        <v>0</v>
      </c>
      <c r="M10520" s="10">
        <v>0</v>
      </c>
      <c r="N10520" s="10">
        <v>0</v>
      </c>
    </row>
    <row r="10521" spans="1:14" x14ac:dyDescent="0.25">
      <c r="A10521" s="9" t="s">
        <v>1141</v>
      </c>
      <c r="B10521" s="9" t="s">
        <v>31</v>
      </c>
      <c r="C10521" s="9" t="s">
        <v>29</v>
      </c>
      <c r="D10521" s="9" t="s">
        <v>27</v>
      </c>
      <c r="E10521" s="10">
        <v>4577.41</v>
      </c>
      <c r="F10521" s="10">
        <v>0</v>
      </c>
      <c r="G10521" s="10">
        <v>4577.41</v>
      </c>
      <c r="H10521" s="10">
        <v>4520.55</v>
      </c>
      <c r="I10521" s="10">
        <v>56.859999999999673</v>
      </c>
      <c r="J10521" s="10">
        <v>0</v>
      </c>
      <c r="K10521" s="10">
        <v>0</v>
      </c>
      <c r="L10521" s="10">
        <v>0</v>
      </c>
      <c r="M10521" s="10">
        <v>0</v>
      </c>
      <c r="N10521" s="10">
        <v>0</v>
      </c>
    </row>
    <row r="10522" spans="1:14" x14ac:dyDescent="0.25">
      <c r="A10522" s="9" t="s">
        <v>1141</v>
      </c>
      <c r="B10522" s="9" t="s">
        <v>32</v>
      </c>
      <c r="C10522" s="9" t="s">
        <v>33</v>
      </c>
      <c r="D10522" s="9" t="s">
        <v>27</v>
      </c>
      <c r="E10522" s="10">
        <v>6877.35</v>
      </c>
      <c r="F10522" s="10">
        <v>0</v>
      </c>
      <c r="G10522" s="10">
        <v>6877.35</v>
      </c>
      <c r="H10522" s="10">
        <v>7339.43</v>
      </c>
      <c r="I10522" s="10">
        <v>-462.07999999999993</v>
      </c>
      <c r="J10522" s="10">
        <v>19.5</v>
      </c>
      <c r="K10522" s="10">
        <v>0</v>
      </c>
      <c r="L10522" s="10">
        <v>19.5</v>
      </c>
      <c r="M10522" s="10">
        <v>20.81</v>
      </c>
      <c r="N10522" s="10">
        <v>-1.3099999999999987</v>
      </c>
    </row>
    <row r="10523" spans="1:14" x14ac:dyDescent="0.25">
      <c r="A10523" s="9" t="s">
        <v>1141</v>
      </c>
      <c r="B10523" s="9" t="s">
        <v>34</v>
      </c>
      <c r="C10523" s="9" t="s">
        <v>33</v>
      </c>
      <c r="D10523" s="9" t="s">
        <v>27</v>
      </c>
      <c r="E10523" s="10">
        <v>23641.22</v>
      </c>
      <c r="F10523" s="10">
        <v>0</v>
      </c>
      <c r="G10523" s="10">
        <v>23641.22</v>
      </c>
      <c r="H10523" s="10">
        <v>25229.61</v>
      </c>
      <c r="I10523" s="10">
        <v>-1588.3899999999994</v>
      </c>
      <c r="J10523" s="10">
        <v>19.5</v>
      </c>
      <c r="K10523" s="10">
        <v>0</v>
      </c>
      <c r="L10523" s="10">
        <v>19.5</v>
      </c>
      <c r="M10523" s="10">
        <v>20.81</v>
      </c>
      <c r="N10523" s="10">
        <v>-1.3099999999999987</v>
      </c>
    </row>
    <row r="10524" spans="1:14" x14ac:dyDescent="0.25">
      <c r="A10524" s="9" t="s">
        <v>1141</v>
      </c>
      <c r="B10524" s="9" t="s">
        <v>35</v>
      </c>
      <c r="C10524" s="9" t="s">
        <v>33</v>
      </c>
      <c r="D10524" s="9" t="s">
        <v>27</v>
      </c>
      <c r="E10524" s="10">
        <v>25578.35</v>
      </c>
      <c r="F10524" s="10">
        <v>0</v>
      </c>
      <c r="G10524" s="10">
        <v>25578.35</v>
      </c>
      <c r="H10524" s="10">
        <v>27296.13</v>
      </c>
      <c r="I10524" s="10">
        <v>-1717.7800000000025</v>
      </c>
      <c r="J10524" s="10">
        <v>409.5</v>
      </c>
      <c r="K10524" s="10">
        <v>0</v>
      </c>
      <c r="L10524" s="10">
        <v>409.5</v>
      </c>
      <c r="M10524" s="10">
        <v>437.00099999999998</v>
      </c>
      <c r="N10524" s="10">
        <v>-27.500999999999976</v>
      </c>
    </row>
    <row r="10525" spans="1:14" x14ac:dyDescent="0.25">
      <c r="A10525" s="9" t="s">
        <v>1141</v>
      </c>
      <c r="B10525" s="9" t="s">
        <v>36</v>
      </c>
      <c r="C10525" s="9" t="s">
        <v>29</v>
      </c>
      <c r="D10525" s="9" t="s">
        <v>27</v>
      </c>
      <c r="E10525" s="10">
        <v>51283.69</v>
      </c>
      <c r="F10525" s="10">
        <v>0</v>
      </c>
      <c r="G10525" s="10">
        <v>51283.69</v>
      </c>
      <c r="H10525" s="10">
        <v>50646.6</v>
      </c>
      <c r="I10525" s="10">
        <v>637.09000000000378</v>
      </c>
      <c r="J10525" s="10">
        <v>0</v>
      </c>
      <c r="K10525" s="10">
        <v>0</v>
      </c>
      <c r="L10525" s="10">
        <v>0</v>
      </c>
      <c r="M10525" s="10">
        <v>0</v>
      </c>
      <c r="N10525" s="10">
        <v>0</v>
      </c>
    </row>
    <row r="10526" spans="1:14" x14ac:dyDescent="0.25">
      <c r="A10526" s="9" t="s">
        <v>1141</v>
      </c>
      <c r="B10526" s="9" t="s">
        <v>37</v>
      </c>
      <c r="C10526" s="9" t="s">
        <v>29</v>
      </c>
      <c r="D10526" s="9" t="s">
        <v>27</v>
      </c>
      <c r="E10526" s="10">
        <v>118593.87</v>
      </c>
      <c r="F10526" s="10">
        <v>0</v>
      </c>
      <c r="G10526" s="10">
        <v>118593.87</v>
      </c>
      <c r="H10526" s="10">
        <v>117120.6</v>
      </c>
      <c r="I10526" s="10">
        <v>1473.2699999999895</v>
      </c>
      <c r="J10526" s="10">
        <v>0</v>
      </c>
      <c r="K10526" s="10">
        <v>0</v>
      </c>
      <c r="L10526" s="10">
        <v>0</v>
      </c>
      <c r="M10526" s="10">
        <v>0</v>
      </c>
      <c r="N10526" s="10">
        <v>0</v>
      </c>
    </row>
    <row r="10527" spans="1:14" x14ac:dyDescent="0.25">
      <c r="A10527" s="9" t="s">
        <v>1141</v>
      </c>
      <c r="B10527" s="9" t="s">
        <v>490</v>
      </c>
      <c r="C10527" s="9" t="s">
        <v>39</v>
      </c>
      <c r="D10527" s="9" t="s">
        <v>40</v>
      </c>
      <c r="E10527" s="10">
        <v>-2758374.19</v>
      </c>
      <c r="F10527" s="10">
        <v>0</v>
      </c>
      <c r="G10527" s="10">
        <v>-2758374.19</v>
      </c>
      <c r="H10527" s="10">
        <v>-2758373.96</v>
      </c>
      <c r="I10527" s="10">
        <v>-0.22999999998137355</v>
      </c>
      <c r="J10527" s="10">
        <v>-15191</v>
      </c>
      <c r="K10527" s="10">
        <v>0</v>
      </c>
      <c r="L10527" s="10">
        <v>-15191</v>
      </c>
      <c r="M10527" s="10">
        <v>-15191</v>
      </c>
      <c r="N10527" s="10">
        <v>0</v>
      </c>
    </row>
    <row r="10528" spans="1:14" x14ac:dyDescent="0.25">
      <c r="A10528" s="9" t="s">
        <v>1141</v>
      </c>
      <c r="B10528" s="9" t="s">
        <v>92</v>
      </c>
      <c r="C10528" s="9" t="s">
        <v>42</v>
      </c>
      <c r="D10528" s="9" t="s">
        <v>43</v>
      </c>
      <c r="E10528" s="10">
        <v>1687.84</v>
      </c>
      <c r="F10528" s="10">
        <v>1293.0594059405942</v>
      </c>
      <c r="G10528" s="10">
        <v>394.78059405940576</v>
      </c>
      <c r="H10528" s="10">
        <v>1305.99</v>
      </c>
      <c r="I10528" s="10">
        <v>381.84999999999991</v>
      </c>
      <c r="J10528" s="10">
        <v>19829</v>
      </c>
      <c r="K10528" s="10">
        <v>15191</v>
      </c>
      <c r="L10528" s="10">
        <v>4638</v>
      </c>
      <c r="M10528" s="10">
        <v>15342.91</v>
      </c>
      <c r="N10528" s="10">
        <v>4486.09</v>
      </c>
    </row>
    <row r="10529" spans="1:14" x14ac:dyDescent="0.25">
      <c r="A10529" s="9" t="s">
        <v>1141</v>
      </c>
      <c r="B10529" s="9" t="s">
        <v>482</v>
      </c>
      <c r="C10529" s="9" t="s">
        <v>42</v>
      </c>
      <c r="D10529" s="9" t="s">
        <v>43</v>
      </c>
      <c r="E10529" s="10">
        <v>9512.34</v>
      </c>
      <c r="F10529" s="10">
        <v>9475.536945812808</v>
      </c>
      <c r="G10529" s="10">
        <v>36.803054187192174</v>
      </c>
      <c r="H10529" s="10">
        <v>9617.67</v>
      </c>
      <c r="I10529" s="10">
        <v>-105.32999999999993</v>
      </c>
      <c r="J10529" s="10">
        <v>183000</v>
      </c>
      <c r="K10529" s="10">
        <v>182292</v>
      </c>
      <c r="L10529" s="10">
        <v>708</v>
      </c>
      <c r="M10529" s="10">
        <v>185026.38</v>
      </c>
      <c r="N10529" s="10">
        <v>-2026.3800000000047</v>
      </c>
    </row>
    <row r="10530" spans="1:14" x14ac:dyDescent="0.25">
      <c r="A10530" s="9" t="s">
        <v>1141</v>
      </c>
      <c r="B10530" s="9" t="s">
        <v>44</v>
      </c>
      <c r="C10530" s="9" t="s">
        <v>42</v>
      </c>
      <c r="D10530" s="9" t="s">
        <v>43</v>
      </c>
      <c r="E10530" s="10">
        <v>15008.71</v>
      </c>
      <c r="F10530" s="10">
        <v>15054.278606965174</v>
      </c>
      <c r="G10530" s="10">
        <v>-45.568606965174695</v>
      </c>
      <c r="H10530" s="10">
        <v>15129.55</v>
      </c>
      <c r="I10530" s="10">
        <v>-120.84000000000015</v>
      </c>
      <c r="J10530" s="10">
        <v>15145</v>
      </c>
      <c r="K10530" s="10">
        <v>15191</v>
      </c>
      <c r="L10530" s="10">
        <v>-46</v>
      </c>
      <c r="M10530" s="10">
        <v>15266.955</v>
      </c>
      <c r="N10530" s="10">
        <v>-121.95499999999993</v>
      </c>
    </row>
    <row r="10531" spans="1:14" x14ac:dyDescent="0.25">
      <c r="A10531" s="9" t="s">
        <v>1141</v>
      </c>
      <c r="B10531" s="9" t="s">
        <v>99</v>
      </c>
      <c r="C10531" s="9" t="s">
        <v>42</v>
      </c>
      <c r="D10531" s="9" t="s">
        <v>43</v>
      </c>
      <c r="E10531" s="10">
        <v>41282.97</v>
      </c>
      <c r="F10531" s="10">
        <v>41123.251231527094</v>
      </c>
      <c r="G10531" s="10">
        <v>159.71876847290696</v>
      </c>
      <c r="H10531" s="10">
        <v>41740.1</v>
      </c>
      <c r="I10531" s="10">
        <v>-457.12999999999738</v>
      </c>
      <c r="J10531" s="10">
        <v>183000</v>
      </c>
      <c r="K10531" s="10">
        <v>182292</v>
      </c>
      <c r="L10531" s="10">
        <v>708</v>
      </c>
      <c r="M10531" s="10">
        <v>185026.38</v>
      </c>
      <c r="N10531" s="10">
        <v>-2026.3800000000047</v>
      </c>
    </row>
    <row r="10532" spans="1:14" x14ac:dyDescent="0.25">
      <c r="A10532" s="9" t="s">
        <v>1141</v>
      </c>
      <c r="B10532" s="9" t="s">
        <v>100</v>
      </c>
      <c r="C10532" s="9" t="s">
        <v>42</v>
      </c>
      <c r="D10532" s="9" t="s">
        <v>43</v>
      </c>
      <c r="E10532" s="10">
        <v>53104.18</v>
      </c>
      <c r="F10532" s="10">
        <v>52840.985221674877</v>
      </c>
      <c r="G10532" s="10">
        <v>263.19477832512348</v>
      </c>
      <c r="H10532" s="10">
        <v>53633.599999999999</v>
      </c>
      <c r="I10532" s="10">
        <v>-529.41999999999825</v>
      </c>
      <c r="J10532" s="10">
        <v>183200</v>
      </c>
      <c r="K10532" s="10">
        <v>182292</v>
      </c>
      <c r="L10532" s="10">
        <v>908</v>
      </c>
      <c r="M10532" s="10">
        <v>185026.38</v>
      </c>
      <c r="N10532" s="10">
        <v>-1826.3800000000047</v>
      </c>
    </row>
    <row r="10533" spans="1:14" x14ac:dyDescent="0.25">
      <c r="A10533" s="9" t="s">
        <v>1141</v>
      </c>
      <c r="B10533" s="9" t="s">
        <v>47</v>
      </c>
      <c r="C10533" s="9" t="s">
        <v>42</v>
      </c>
      <c r="D10533" s="9" t="s">
        <v>43</v>
      </c>
      <c r="E10533" s="10">
        <v>86592.07</v>
      </c>
      <c r="F10533" s="10">
        <v>85711.872549019608</v>
      </c>
      <c r="G10533" s="10">
        <v>880.19745098039857</v>
      </c>
      <c r="H10533" s="10">
        <v>87426.11</v>
      </c>
      <c r="I10533" s="10">
        <v>-834.0399999999936</v>
      </c>
      <c r="J10533" s="10">
        <v>184164</v>
      </c>
      <c r="K10533" s="10">
        <v>182292</v>
      </c>
      <c r="L10533" s="10">
        <v>1872</v>
      </c>
      <c r="M10533" s="10">
        <v>185937.84</v>
      </c>
      <c r="N10533" s="10">
        <v>-1773.8399999999965</v>
      </c>
    </row>
    <row r="10534" spans="1:14" x14ac:dyDescent="0.25">
      <c r="A10534" s="9" t="s">
        <v>1141</v>
      </c>
      <c r="B10534" s="9" t="s">
        <v>101</v>
      </c>
      <c r="C10534" s="9" t="s">
        <v>42</v>
      </c>
      <c r="D10534" s="9" t="s">
        <v>43</v>
      </c>
      <c r="E10534" s="10">
        <v>154226.42000000001</v>
      </c>
      <c r="F10534" s="10">
        <v>147589.43842364533</v>
      </c>
      <c r="G10534" s="10">
        <v>6636.9815763546794</v>
      </c>
      <c r="H10534" s="10">
        <v>149803.28</v>
      </c>
      <c r="I10534" s="10">
        <v>4423.140000000014</v>
      </c>
      <c r="J10534" s="10">
        <v>190490</v>
      </c>
      <c r="K10534" s="10">
        <v>182292</v>
      </c>
      <c r="L10534" s="10">
        <v>8198</v>
      </c>
      <c r="M10534" s="10">
        <v>185026.38</v>
      </c>
      <c r="N10534" s="10">
        <v>5463.6199999999953</v>
      </c>
    </row>
    <row r="10535" spans="1:14" x14ac:dyDescent="0.25">
      <c r="A10535" s="9" t="s">
        <v>1141</v>
      </c>
      <c r="B10535" s="9" t="s">
        <v>109</v>
      </c>
      <c r="C10535" s="9" t="s">
        <v>42</v>
      </c>
      <c r="D10535" s="9" t="s">
        <v>43</v>
      </c>
      <c r="E10535" s="10">
        <v>181879</v>
      </c>
      <c r="F10535" s="10">
        <v>181532.45320197043</v>
      </c>
      <c r="G10535" s="10">
        <v>346.54679802956525</v>
      </c>
      <c r="H10535" s="10">
        <v>184255.44</v>
      </c>
      <c r="I10535" s="10">
        <v>-2376.4400000000023</v>
      </c>
      <c r="J10535" s="10">
        <v>15220</v>
      </c>
      <c r="K10535" s="10">
        <v>15191</v>
      </c>
      <c r="L10535" s="10">
        <v>29</v>
      </c>
      <c r="M10535" s="10">
        <v>15418.865</v>
      </c>
      <c r="N10535" s="10">
        <v>-198.86499999999978</v>
      </c>
    </row>
    <row r="10536" spans="1:14" x14ac:dyDescent="0.25">
      <c r="A10536" s="9" t="s">
        <v>1141</v>
      </c>
      <c r="B10536" s="9" t="s">
        <v>50</v>
      </c>
      <c r="C10536" s="9" t="s">
        <v>42</v>
      </c>
      <c r="D10536" s="9" t="s">
        <v>43</v>
      </c>
      <c r="E10536" s="10">
        <v>242991</v>
      </c>
      <c r="F10536" s="10">
        <v>242448.35820895524</v>
      </c>
      <c r="G10536" s="10">
        <v>542.64179104476352</v>
      </c>
      <c r="H10536" s="10">
        <v>243660.6</v>
      </c>
      <c r="I10536" s="10">
        <v>-669.60000000000582</v>
      </c>
      <c r="J10536" s="10">
        <v>182700</v>
      </c>
      <c r="K10536" s="10">
        <v>182292</v>
      </c>
      <c r="L10536" s="10">
        <v>408</v>
      </c>
      <c r="M10536" s="10">
        <v>183203.46</v>
      </c>
      <c r="N10536" s="10">
        <v>-503.45999999999185</v>
      </c>
    </row>
    <row r="10537" spans="1:14" x14ac:dyDescent="0.25">
      <c r="A10537" s="9" t="s">
        <v>1141</v>
      </c>
      <c r="B10537" s="9" t="s">
        <v>103</v>
      </c>
      <c r="C10537" s="9" t="s">
        <v>42</v>
      </c>
      <c r="D10537" s="9" t="s">
        <v>43</v>
      </c>
      <c r="E10537" s="10">
        <v>915931.06</v>
      </c>
      <c r="F10537" s="10">
        <v>914270.94059405942</v>
      </c>
      <c r="G10537" s="10">
        <v>1660.1194059406407</v>
      </c>
      <c r="H10537" s="10">
        <v>923413.65</v>
      </c>
      <c r="I10537" s="10">
        <v>-7482.5899999999674</v>
      </c>
      <c r="J10537" s="10">
        <v>182623</v>
      </c>
      <c r="K10537" s="10">
        <v>182292</v>
      </c>
      <c r="L10537" s="10">
        <v>331</v>
      </c>
      <c r="M10537" s="10">
        <v>184114.92</v>
      </c>
      <c r="N10537" s="10">
        <v>-1491.9200000000128</v>
      </c>
    </row>
    <row r="10538" spans="1:14" x14ac:dyDescent="0.25">
      <c r="A10538" s="9" t="s">
        <v>1141</v>
      </c>
      <c r="B10538" s="9" t="s">
        <v>104</v>
      </c>
      <c r="C10538" s="9" t="s">
        <v>42</v>
      </c>
      <c r="D10538" s="9" t="s">
        <v>53</v>
      </c>
      <c r="E10538" s="10">
        <v>749136.96</v>
      </c>
      <c r="F10538" s="10">
        <v>802317.40298507467</v>
      </c>
      <c r="G10538" s="10">
        <v>-53180.442985074711</v>
      </c>
      <c r="H10538" s="10">
        <v>806328.99</v>
      </c>
      <c r="I10538" s="10">
        <v>-57192.030000000028</v>
      </c>
      <c r="J10538" s="10">
        <v>139131</v>
      </c>
      <c r="K10538" s="10">
        <v>136719</v>
      </c>
      <c r="L10538" s="10">
        <v>2412</v>
      </c>
      <c r="M10538" s="10">
        <v>137402.595</v>
      </c>
      <c r="N10538" s="10">
        <v>1728.4049999999988</v>
      </c>
    </row>
    <row r="10539" spans="1:14" x14ac:dyDescent="0.25">
      <c r="A10539" s="9" t="s">
        <v>1141</v>
      </c>
      <c r="B10539" s="9" t="s">
        <v>54</v>
      </c>
      <c r="C10539" s="9" t="s">
        <v>42</v>
      </c>
      <c r="D10539" s="9" t="s">
        <v>55</v>
      </c>
      <c r="E10539" s="10">
        <v>9203.93</v>
      </c>
      <c r="F10539" s="10">
        <v>9023.4607843137255</v>
      </c>
      <c r="G10539" s="10">
        <v>180.46921568627477</v>
      </c>
      <c r="H10539" s="10">
        <v>9203.93</v>
      </c>
      <c r="I10539" s="10">
        <v>0</v>
      </c>
      <c r="J10539" s="10">
        <v>1673.441</v>
      </c>
      <c r="K10539" s="10">
        <v>1640.6284313725491</v>
      </c>
      <c r="L10539" s="10">
        <v>32.812568627450901</v>
      </c>
      <c r="M10539" s="10">
        <v>1673.441</v>
      </c>
      <c r="N10539" s="10">
        <v>0</v>
      </c>
    </row>
    <row r="10540" spans="1:14" x14ac:dyDescent="0.25">
      <c r="A10540" s="9" t="s">
        <v>1142</v>
      </c>
      <c r="B10540" s="9" t="s">
        <v>25</v>
      </c>
      <c r="C10540" s="9" t="s">
        <v>26</v>
      </c>
      <c r="D10540" s="9" t="s">
        <v>27</v>
      </c>
      <c r="E10540" s="10">
        <v>-2557.63</v>
      </c>
      <c r="F10540" s="10">
        <v>0</v>
      </c>
      <c r="G10540" s="10">
        <v>-2557.63</v>
      </c>
      <c r="H10540" s="10">
        <v>0</v>
      </c>
      <c r="I10540" s="10">
        <v>-2557.63</v>
      </c>
      <c r="J10540" s="10">
        <v>0</v>
      </c>
      <c r="K10540" s="10">
        <v>0</v>
      </c>
      <c r="L10540" s="10">
        <v>0</v>
      </c>
      <c r="M10540" s="10">
        <v>0</v>
      </c>
      <c r="N10540" s="10">
        <v>0</v>
      </c>
    </row>
    <row r="10541" spans="1:14" x14ac:dyDescent="0.25">
      <c r="A10541" s="9" t="s">
        <v>1142</v>
      </c>
      <c r="B10541" s="9" t="s">
        <v>28</v>
      </c>
      <c r="C10541" s="9" t="s">
        <v>29</v>
      </c>
      <c r="D10541" s="9" t="s">
        <v>27</v>
      </c>
      <c r="E10541" s="10">
        <v>0.96</v>
      </c>
      <c r="F10541" s="10">
        <v>0</v>
      </c>
      <c r="G10541" s="10">
        <v>0.96</v>
      </c>
      <c r="H10541" s="10">
        <v>0.97</v>
      </c>
      <c r="I10541" s="10">
        <v>-1.0000000000000009E-2</v>
      </c>
      <c r="J10541" s="10">
        <v>0</v>
      </c>
      <c r="K10541" s="10">
        <v>0</v>
      </c>
      <c r="L10541" s="10">
        <v>0</v>
      </c>
      <c r="M10541" s="10">
        <v>0</v>
      </c>
      <c r="N10541" s="10">
        <v>0</v>
      </c>
    </row>
    <row r="10542" spans="1:14" x14ac:dyDescent="0.25">
      <c r="A10542" s="9" t="s">
        <v>1142</v>
      </c>
      <c r="B10542" s="9" t="s">
        <v>30</v>
      </c>
      <c r="C10542" s="9" t="s">
        <v>29</v>
      </c>
      <c r="D10542" s="9" t="s">
        <v>27</v>
      </c>
      <c r="E10542" s="10">
        <v>22.31</v>
      </c>
      <c r="F10542" s="10">
        <v>0</v>
      </c>
      <c r="G10542" s="10">
        <v>22.31</v>
      </c>
      <c r="H10542" s="10">
        <v>22.6</v>
      </c>
      <c r="I10542" s="10">
        <v>-0.2900000000000027</v>
      </c>
      <c r="J10542" s="10">
        <v>0</v>
      </c>
      <c r="K10542" s="10">
        <v>0</v>
      </c>
      <c r="L10542" s="10">
        <v>0</v>
      </c>
      <c r="M10542" s="10">
        <v>0</v>
      </c>
      <c r="N10542" s="10">
        <v>0</v>
      </c>
    </row>
    <row r="10543" spans="1:14" x14ac:dyDescent="0.25">
      <c r="A10543" s="9" t="s">
        <v>1142</v>
      </c>
      <c r="B10543" s="9" t="s">
        <v>31</v>
      </c>
      <c r="C10543" s="9" t="s">
        <v>29</v>
      </c>
      <c r="D10543" s="9" t="s">
        <v>27</v>
      </c>
      <c r="E10543" s="10">
        <v>149.79</v>
      </c>
      <c r="F10543" s="10">
        <v>0</v>
      </c>
      <c r="G10543" s="10">
        <v>149.79</v>
      </c>
      <c r="H10543" s="10">
        <v>151.76</v>
      </c>
      <c r="I10543" s="10">
        <v>-1.9699999999999989</v>
      </c>
      <c r="J10543" s="10">
        <v>0</v>
      </c>
      <c r="K10543" s="10">
        <v>0</v>
      </c>
      <c r="L10543" s="10">
        <v>0</v>
      </c>
      <c r="M10543" s="10">
        <v>0</v>
      </c>
      <c r="N10543" s="10">
        <v>0</v>
      </c>
    </row>
    <row r="10544" spans="1:14" x14ac:dyDescent="0.25">
      <c r="A10544" s="9" t="s">
        <v>1142</v>
      </c>
      <c r="B10544" s="9" t="s">
        <v>32</v>
      </c>
      <c r="C10544" s="9" t="s">
        <v>33</v>
      </c>
      <c r="D10544" s="9" t="s">
        <v>27</v>
      </c>
      <c r="E10544" s="10">
        <v>617.20000000000005</v>
      </c>
      <c r="F10544" s="10">
        <v>0</v>
      </c>
      <c r="G10544" s="10">
        <v>617.20000000000005</v>
      </c>
      <c r="H10544" s="10">
        <v>245.41</v>
      </c>
      <c r="I10544" s="10">
        <v>371.79000000000008</v>
      </c>
      <c r="J10544" s="10">
        <v>1.75</v>
      </c>
      <c r="K10544" s="10">
        <v>0</v>
      </c>
      <c r="L10544" s="10">
        <v>1.75</v>
      </c>
      <c r="M10544" s="10">
        <v>0.69599999999999995</v>
      </c>
      <c r="N10544" s="10">
        <v>1.054</v>
      </c>
    </row>
    <row r="10545" spans="1:14" x14ac:dyDescent="0.25">
      <c r="A10545" s="9" t="s">
        <v>1142</v>
      </c>
      <c r="B10545" s="9" t="s">
        <v>34</v>
      </c>
      <c r="C10545" s="9" t="s">
        <v>33</v>
      </c>
      <c r="D10545" s="9" t="s">
        <v>27</v>
      </c>
      <c r="E10545" s="10">
        <v>2121.65</v>
      </c>
      <c r="F10545" s="10">
        <v>0</v>
      </c>
      <c r="G10545" s="10">
        <v>2121.65</v>
      </c>
      <c r="H10545" s="10">
        <v>843.61</v>
      </c>
      <c r="I10545" s="10">
        <v>1278.04</v>
      </c>
      <c r="J10545" s="10">
        <v>1.75</v>
      </c>
      <c r="K10545" s="10">
        <v>0</v>
      </c>
      <c r="L10545" s="10">
        <v>1.75</v>
      </c>
      <c r="M10545" s="10">
        <v>0.69599999999999995</v>
      </c>
      <c r="N10545" s="10">
        <v>1.054</v>
      </c>
    </row>
    <row r="10546" spans="1:14" x14ac:dyDescent="0.25">
      <c r="A10546" s="9" t="s">
        <v>1142</v>
      </c>
      <c r="B10546" s="9" t="s">
        <v>35</v>
      </c>
      <c r="C10546" s="9" t="s">
        <v>33</v>
      </c>
      <c r="D10546" s="9" t="s">
        <v>27</v>
      </c>
      <c r="E10546" s="10">
        <v>2295.4899999999998</v>
      </c>
      <c r="F10546" s="10">
        <v>0</v>
      </c>
      <c r="G10546" s="10">
        <v>2295.4899999999998</v>
      </c>
      <c r="H10546" s="10">
        <v>912.73</v>
      </c>
      <c r="I10546" s="10">
        <v>1382.7599999999998</v>
      </c>
      <c r="J10546" s="10">
        <v>36.75</v>
      </c>
      <c r="K10546" s="10">
        <v>0</v>
      </c>
      <c r="L10546" s="10">
        <v>36.75</v>
      </c>
      <c r="M10546" s="10">
        <v>14.613</v>
      </c>
      <c r="N10546" s="10">
        <v>22.137</v>
      </c>
    </row>
    <row r="10547" spans="1:14" x14ac:dyDescent="0.25">
      <c r="A10547" s="9" t="s">
        <v>1142</v>
      </c>
      <c r="B10547" s="9" t="s">
        <v>36</v>
      </c>
      <c r="C10547" s="9" t="s">
        <v>29</v>
      </c>
      <c r="D10547" s="9" t="s">
        <v>27</v>
      </c>
      <c r="E10547" s="10">
        <v>1678.24</v>
      </c>
      <c r="F10547" s="10">
        <v>0</v>
      </c>
      <c r="G10547" s="10">
        <v>1678.24</v>
      </c>
      <c r="H10547" s="10">
        <v>1700.24</v>
      </c>
      <c r="I10547" s="10">
        <v>-22</v>
      </c>
      <c r="J10547" s="10">
        <v>0</v>
      </c>
      <c r="K10547" s="10">
        <v>0</v>
      </c>
      <c r="L10547" s="10">
        <v>0</v>
      </c>
      <c r="M10547" s="10">
        <v>0</v>
      </c>
      <c r="N10547" s="10">
        <v>0</v>
      </c>
    </row>
    <row r="10548" spans="1:14" x14ac:dyDescent="0.25">
      <c r="A10548" s="9" t="s">
        <v>1142</v>
      </c>
      <c r="B10548" s="9" t="s">
        <v>37</v>
      </c>
      <c r="C10548" s="9" t="s">
        <v>29</v>
      </c>
      <c r="D10548" s="9" t="s">
        <v>27</v>
      </c>
      <c r="E10548" s="10">
        <v>3880.93</v>
      </c>
      <c r="F10548" s="10">
        <v>0</v>
      </c>
      <c r="G10548" s="10">
        <v>3880.93</v>
      </c>
      <c r="H10548" s="10">
        <v>3931.83</v>
      </c>
      <c r="I10548" s="10">
        <v>-50.900000000000091</v>
      </c>
      <c r="J10548" s="10">
        <v>0</v>
      </c>
      <c r="K10548" s="10">
        <v>0</v>
      </c>
      <c r="L10548" s="10">
        <v>0</v>
      </c>
      <c r="M10548" s="10">
        <v>0</v>
      </c>
      <c r="N10548" s="10">
        <v>0</v>
      </c>
    </row>
    <row r="10549" spans="1:14" x14ac:dyDescent="0.25">
      <c r="A10549" s="9" t="s">
        <v>1142</v>
      </c>
      <c r="B10549" s="9" t="s">
        <v>898</v>
      </c>
      <c r="C10549" s="9" t="s">
        <v>39</v>
      </c>
      <c r="D10549" s="9" t="s">
        <v>40</v>
      </c>
      <c r="E10549" s="10">
        <v>-81148.740000000005</v>
      </c>
      <c r="F10549" s="10">
        <v>0</v>
      </c>
      <c r="G10549" s="10">
        <v>-81148.740000000005</v>
      </c>
      <c r="H10549" s="10">
        <v>-81148.740000000005</v>
      </c>
      <c r="I10549" s="10">
        <v>0</v>
      </c>
      <c r="J10549" s="10">
        <v>-501</v>
      </c>
      <c r="K10549" s="10">
        <v>0</v>
      </c>
      <c r="L10549" s="10">
        <v>-501</v>
      </c>
      <c r="M10549" s="10">
        <v>-501</v>
      </c>
      <c r="N10549" s="10">
        <v>0</v>
      </c>
    </row>
    <row r="10550" spans="1:14" x14ac:dyDescent="0.25">
      <c r="A10550" s="9" t="s">
        <v>1142</v>
      </c>
      <c r="B10550" s="9" t="s">
        <v>92</v>
      </c>
      <c r="C10550" s="9" t="s">
        <v>42</v>
      </c>
      <c r="D10550" s="9" t="s">
        <v>43</v>
      </c>
      <c r="E10550" s="10">
        <v>4.68</v>
      </c>
      <c r="F10550" s="10">
        <v>0</v>
      </c>
      <c r="G10550" s="10">
        <v>4.68</v>
      </c>
      <c r="H10550" s="10">
        <v>0</v>
      </c>
      <c r="I10550" s="10">
        <v>4.68</v>
      </c>
      <c r="J10550" s="10">
        <v>55</v>
      </c>
      <c r="K10550" s="10">
        <v>0</v>
      </c>
      <c r="L10550" s="10">
        <v>55</v>
      </c>
      <c r="M10550" s="10">
        <v>0</v>
      </c>
      <c r="N10550" s="10">
        <v>55</v>
      </c>
    </row>
    <row r="10551" spans="1:14" x14ac:dyDescent="0.25">
      <c r="A10551" s="9" t="s">
        <v>1142</v>
      </c>
      <c r="B10551" s="9" t="s">
        <v>1143</v>
      </c>
      <c r="C10551" s="9" t="s">
        <v>42</v>
      </c>
      <c r="D10551" s="9" t="s">
        <v>43</v>
      </c>
      <c r="E10551" s="10">
        <v>257.54000000000002</v>
      </c>
      <c r="F10551" s="10">
        <v>0</v>
      </c>
      <c r="G10551" s="10">
        <v>257.54000000000002</v>
      </c>
      <c r="H10551" s="10">
        <v>0</v>
      </c>
      <c r="I10551" s="10">
        <v>257.54000000000002</v>
      </c>
      <c r="J10551" s="10">
        <v>1350</v>
      </c>
      <c r="K10551" s="10">
        <v>0</v>
      </c>
      <c r="L10551" s="10">
        <v>1350</v>
      </c>
      <c r="M10551" s="10">
        <v>0</v>
      </c>
      <c r="N10551" s="10">
        <v>1350</v>
      </c>
    </row>
    <row r="10552" spans="1:14" x14ac:dyDescent="0.25">
      <c r="A10552" s="9" t="s">
        <v>1142</v>
      </c>
      <c r="B10552" s="9" t="s">
        <v>1144</v>
      </c>
      <c r="C10552" s="9" t="s">
        <v>42</v>
      </c>
      <c r="D10552" s="9" t="s">
        <v>43</v>
      </c>
      <c r="E10552" s="10">
        <v>1108.8800000000001</v>
      </c>
      <c r="F10552" s="10">
        <v>0</v>
      </c>
      <c r="G10552" s="10">
        <v>1108.8800000000001</v>
      </c>
      <c r="H10552" s="10">
        <v>0</v>
      </c>
      <c r="I10552" s="10">
        <v>1108.8800000000001</v>
      </c>
      <c r="J10552" s="10">
        <v>4200</v>
      </c>
      <c r="K10552" s="10">
        <v>0</v>
      </c>
      <c r="L10552" s="10">
        <v>4200</v>
      </c>
      <c r="M10552" s="10">
        <v>0</v>
      </c>
      <c r="N10552" s="10">
        <v>4200</v>
      </c>
    </row>
    <row r="10553" spans="1:14" x14ac:dyDescent="0.25">
      <c r="A10553" s="9" t="s">
        <v>1142</v>
      </c>
      <c r="B10553" s="9" t="s">
        <v>151</v>
      </c>
      <c r="C10553" s="9" t="s">
        <v>42</v>
      </c>
      <c r="D10553" s="9" t="s">
        <v>43</v>
      </c>
      <c r="E10553" s="10">
        <v>70.27</v>
      </c>
      <c r="F10553" s="10">
        <v>49.941176470588232</v>
      </c>
      <c r="G10553" s="10">
        <v>20.328823529411764</v>
      </c>
      <c r="H10553" s="10">
        <v>50.94</v>
      </c>
      <c r="I10553" s="10">
        <v>19.329999999999998</v>
      </c>
      <c r="J10553" s="10">
        <v>705</v>
      </c>
      <c r="K10553" s="10">
        <v>501</v>
      </c>
      <c r="L10553" s="10">
        <v>204</v>
      </c>
      <c r="M10553" s="10">
        <v>511.02</v>
      </c>
      <c r="N10553" s="10">
        <v>193.98000000000002</v>
      </c>
    </row>
    <row r="10554" spans="1:14" x14ac:dyDescent="0.25">
      <c r="A10554" s="9" t="s">
        <v>1142</v>
      </c>
      <c r="B10554" s="9" t="s">
        <v>44</v>
      </c>
      <c r="C10554" s="9" t="s">
        <v>42</v>
      </c>
      <c r="D10554" s="9" t="s">
        <v>43</v>
      </c>
      <c r="E10554" s="10">
        <v>498.47</v>
      </c>
      <c r="F10554" s="10">
        <v>496.4875621890547</v>
      </c>
      <c r="G10554" s="10">
        <v>1.9824378109453278</v>
      </c>
      <c r="H10554" s="10">
        <v>498.97</v>
      </c>
      <c r="I10554" s="10">
        <v>-0.5</v>
      </c>
      <c r="J10554" s="10">
        <v>503</v>
      </c>
      <c r="K10554" s="10">
        <v>501</v>
      </c>
      <c r="L10554" s="10">
        <v>2</v>
      </c>
      <c r="M10554" s="10">
        <v>503.505</v>
      </c>
      <c r="N10554" s="10">
        <v>-0.50499999999999545</v>
      </c>
    </row>
    <row r="10555" spans="1:14" x14ac:dyDescent="0.25">
      <c r="A10555" s="9" t="s">
        <v>1142</v>
      </c>
      <c r="B10555" s="9" t="s">
        <v>899</v>
      </c>
      <c r="C10555" s="9" t="s">
        <v>42</v>
      </c>
      <c r="D10555" s="9" t="s">
        <v>43</v>
      </c>
      <c r="E10555" s="10">
        <v>685.59</v>
      </c>
      <c r="F10555" s="10">
        <v>681.2807881773399</v>
      </c>
      <c r="G10555" s="10">
        <v>4.3092118226601315</v>
      </c>
      <c r="H10555" s="10">
        <v>691.5</v>
      </c>
      <c r="I10555" s="10">
        <v>-5.9099999999999682</v>
      </c>
      <c r="J10555" s="10">
        <v>6050</v>
      </c>
      <c r="K10555" s="10">
        <v>6012</v>
      </c>
      <c r="L10555" s="10">
        <v>38</v>
      </c>
      <c r="M10555" s="10">
        <v>6102.18</v>
      </c>
      <c r="N10555" s="10">
        <v>-52.180000000000291</v>
      </c>
    </row>
    <row r="10556" spans="1:14" x14ac:dyDescent="0.25">
      <c r="A10556" s="9" t="s">
        <v>1142</v>
      </c>
      <c r="B10556" s="9" t="s">
        <v>900</v>
      </c>
      <c r="C10556" s="9" t="s">
        <v>42</v>
      </c>
      <c r="D10556" s="9" t="s">
        <v>43</v>
      </c>
      <c r="E10556" s="10">
        <v>896.62</v>
      </c>
      <c r="F10556" s="10">
        <v>1146.9064039408865</v>
      </c>
      <c r="G10556" s="10">
        <v>-250.28640394088654</v>
      </c>
      <c r="H10556" s="10">
        <v>1164.1099999999999</v>
      </c>
      <c r="I10556" s="10">
        <v>-267.4899999999999</v>
      </c>
      <c r="J10556" s="10">
        <v>4700</v>
      </c>
      <c r="K10556" s="10">
        <v>6012</v>
      </c>
      <c r="L10556" s="10">
        <v>-1312</v>
      </c>
      <c r="M10556" s="10">
        <v>6102.18</v>
      </c>
      <c r="N10556" s="10">
        <v>-1402.1800000000003</v>
      </c>
    </row>
    <row r="10557" spans="1:14" x14ac:dyDescent="0.25">
      <c r="A10557" s="9" t="s">
        <v>1142</v>
      </c>
      <c r="B10557" s="9" t="s">
        <v>901</v>
      </c>
      <c r="C10557" s="9" t="s">
        <v>42</v>
      </c>
      <c r="D10557" s="9" t="s">
        <v>43</v>
      </c>
      <c r="E10557" s="10">
        <v>482.44</v>
      </c>
      <c r="F10557" s="10">
        <v>1611.3399014778324</v>
      </c>
      <c r="G10557" s="10">
        <v>-1128.8999014778324</v>
      </c>
      <c r="H10557" s="10">
        <v>1635.51</v>
      </c>
      <c r="I10557" s="10">
        <v>-1153.07</v>
      </c>
      <c r="J10557" s="10">
        <v>1800</v>
      </c>
      <c r="K10557" s="10">
        <v>6012</v>
      </c>
      <c r="L10557" s="10">
        <v>-4212</v>
      </c>
      <c r="M10557" s="10">
        <v>6102.18</v>
      </c>
      <c r="N10557" s="10">
        <v>-4302.18</v>
      </c>
    </row>
    <row r="10558" spans="1:14" x14ac:dyDescent="0.25">
      <c r="A10558" s="9" t="s">
        <v>1142</v>
      </c>
      <c r="B10558" s="9" t="s">
        <v>84</v>
      </c>
      <c r="C10558" s="9" t="s">
        <v>42</v>
      </c>
      <c r="D10558" s="9" t="s">
        <v>43</v>
      </c>
      <c r="E10558" s="10">
        <v>2486.7399999999998</v>
      </c>
      <c r="F10558" s="10">
        <v>2442.8529411764707</v>
      </c>
      <c r="G10558" s="10">
        <v>43.88705882352906</v>
      </c>
      <c r="H10558" s="10">
        <v>2491.71</v>
      </c>
      <c r="I10558" s="10">
        <v>-4.9700000000002547</v>
      </c>
      <c r="J10558" s="10">
        <v>6120</v>
      </c>
      <c r="K10558" s="10">
        <v>6012</v>
      </c>
      <c r="L10558" s="10">
        <v>108</v>
      </c>
      <c r="M10558" s="10">
        <v>6132.24</v>
      </c>
      <c r="N10558" s="10">
        <v>-12.239999999999782</v>
      </c>
    </row>
    <row r="10559" spans="1:14" x14ac:dyDescent="0.25">
      <c r="A10559" s="9" t="s">
        <v>1142</v>
      </c>
      <c r="B10559" s="9" t="s">
        <v>136</v>
      </c>
      <c r="C10559" s="9" t="s">
        <v>42</v>
      </c>
      <c r="D10559" s="9" t="s">
        <v>43</v>
      </c>
      <c r="E10559" s="10">
        <v>3288.36</v>
      </c>
      <c r="F10559" s="10">
        <v>3246.2364532019706</v>
      </c>
      <c r="G10559" s="10">
        <v>42.123546798029565</v>
      </c>
      <c r="H10559" s="10">
        <v>3294.93</v>
      </c>
      <c r="I10559" s="10">
        <v>-6.569999999999709</v>
      </c>
      <c r="J10559" s="10">
        <v>6090</v>
      </c>
      <c r="K10559" s="10">
        <v>6012</v>
      </c>
      <c r="L10559" s="10">
        <v>78</v>
      </c>
      <c r="M10559" s="10">
        <v>6102.18</v>
      </c>
      <c r="N10559" s="10">
        <v>-12.180000000000291</v>
      </c>
    </row>
    <row r="10560" spans="1:14" x14ac:dyDescent="0.25">
      <c r="A10560" s="9" t="s">
        <v>1142</v>
      </c>
      <c r="B10560" s="9" t="s">
        <v>697</v>
      </c>
      <c r="C10560" s="9" t="s">
        <v>42</v>
      </c>
      <c r="D10560" s="9" t="s">
        <v>43</v>
      </c>
      <c r="E10560" s="10">
        <v>3779.52</v>
      </c>
      <c r="F10560" s="10">
        <v>3727.4384236453202</v>
      </c>
      <c r="G10560" s="10">
        <v>52.081576354679783</v>
      </c>
      <c r="H10560" s="10">
        <v>3783.35</v>
      </c>
      <c r="I10560" s="10">
        <v>-3.8299999999999272</v>
      </c>
      <c r="J10560" s="10">
        <v>508</v>
      </c>
      <c r="K10560" s="10">
        <v>501</v>
      </c>
      <c r="L10560" s="10">
        <v>7</v>
      </c>
      <c r="M10560" s="10">
        <v>508.51499999999999</v>
      </c>
      <c r="N10560" s="10">
        <v>-0.51499999999998636</v>
      </c>
    </row>
    <row r="10561" spans="1:14" x14ac:dyDescent="0.25">
      <c r="A10561" s="9" t="s">
        <v>1142</v>
      </c>
      <c r="B10561" s="9" t="s">
        <v>50</v>
      </c>
      <c r="C10561" s="9" t="s">
        <v>42</v>
      </c>
      <c r="D10561" s="9" t="s">
        <v>43</v>
      </c>
      <c r="E10561" s="10">
        <v>8019.9</v>
      </c>
      <c r="F10561" s="10">
        <v>7995.960199004975</v>
      </c>
      <c r="G10561" s="10">
        <v>23.939800995024598</v>
      </c>
      <c r="H10561" s="10">
        <v>8035.94</v>
      </c>
      <c r="I10561" s="10">
        <v>-16.039999999999964</v>
      </c>
      <c r="J10561" s="10">
        <v>6030</v>
      </c>
      <c r="K10561" s="10">
        <v>6012</v>
      </c>
      <c r="L10561" s="10">
        <v>18</v>
      </c>
      <c r="M10561" s="10">
        <v>6042.06</v>
      </c>
      <c r="N10561" s="10">
        <v>-12.0600000000004</v>
      </c>
    </row>
    <row r="10562" spans="1:14" x14ac:dyDescent="0.25">
      <c r="A10562" s="9" t="s">
        <v>1142</v>
      </c>
      <c r="B10562" s="9" t="s">
        <v>103</v>
      </c>
      <c r="C10562" s="9" t="s">
        <v>42</v>
      </c>
      <c r="D10562" s="9" t="s">
        <v>43</v>
      </c>
      <c r="E10562" s="10">
        <v>30393.45</v>
      </c>
      <c r="F10562" s="10">
        <v>30152.702970297029</v>
      </c>
      <c r="G10562" s="10">
        <v>240.74702970297221</v>
      </c>
      <c r="H10562" s="10">
        <v>30454.23</v>
      </c>
      <c r="I10562" s="10">
        <v>-60.779999999998836</v>
      </c>
      <c r="J10562" s="10">
        <v>6060</v>
      </c>
      <c r="K10562" s="10">
        <v>6012</v>
      </c>
      <c r="L10562" s="10">
        <v>48</v>
      </c>
      <c r="M10562" s="10">
        <v>6072.12</v>
      </c>
      <c r="N10562" s="10">
        <v>-12.119999999999891</v>
      </c>
    </row>
    <row r="10563" spans="1:14" x14ac:dyDescent="0.25">
      <c r="A10563" s="9" t="s">
        <v>1142</v>
      </c>
      <c r="B10563" s="9" t="s">
        <v>155</v>
      </c>
      <c r="C10563" s="9" t="s">
        <v>42</v>
      </c>
      <c r="D10563" s="9" t="s">
        <v>53</v>
      </c>
      <c r="E10563" s="10">
        <v>20663.79</v>
      </c>
      <c r="F10563" s="10">
        <v>20464.1642228739</v>
      </c>
      <c r="G10563" s="10">
        <v>199.62577712610073</v>
      </c>
      <c r="H10563" s="10">
        <v>20934.84</v>
      </c>
      <c r="I10563" s="10">
        <v>-271.04999999999927</v>
      </c>
      <c r="J10563" s="10">
        <v>4553</v>
      </c>
      <c r="K10563" s="10">
        <v>4509</v>
      </c>
      <c r="L10563" s="10">
        <v>44</v>
      </c>
      <c r="M10563" s="10">
        <v>4612.7070000000003</v>
      </c>
      <c r="N10563" s="10">
        <v>-59.707000000000335</v>
      </c>
    </row>
    <row r="10564" spans="1:14" x14ac:dyDescent="0.25">
      <c r="A10564" s="9" t="s">
        <v>1142</v>
      </c>
      <c r="B10564" s="9" t="s">
        <v>54</v>
      </c>
      <c r="C10564" s="9" t="s">
        <v>42</v>
      </c>
      <c r="D10564" s="9" t="s">
        <v>55</v>
      </c>
      <c r="E10564" s="10">
        <v>303.55</v>
      </c>
      <c r="F10564" s="10">
        <v>297.5980392156863</v>
      </c>
      <c r="G10564" s="10">
        <v>5.9519607843137123</v>
      </c>
      <c r="H10564" s="10">
        <v>303.55</v>
      </c>
      <c r="I10564" s="10">
        <v>0</v>
      </c>
      <c r="J10564" s="10">
        <v>55.19</v>
      </c>
      <c r="K10564" s="10">
        <v>54.107843137254903</v>
      </c>
      <c r="L10564" s="10">
        <v>1.0821568627450944</v>
      </c>
      <c r="M10564" s="10">
        <v>55.19</v>
      </c>
      <c r="N10564" s="10">
        <v>0</v>
      </c>
    </row>
    <row r="10565" spans="1:14" x14ac:dyDescent="0.25">
      <c r="A10565" s="9" t="s">
        <v>1145</v>
      </c>
      <c r="B10565" s="9" t="s">
        <v>25</v>
      </c>
      <c r="C10565" s="9" t="s">
        <v>26</v>
      </c>
      <c r="D10565" s="9" t="s">
        <v>27</v>
      </c>
      <c r="E10565" s="10">
        <v>374.49</v>
      </c>
      <c r="F10565" s="10">
        <v>0</v>
      </c>
      <c r="G10565" s="10">
        <v>374.49</v>
      </c>
      <c r="H10565" s="10">
        <v>0</v>
      </c>
      <c r="I10565" s="10">
        <v>374.49</v>
      </c>
      <c r="J10565" s="10">
        <v>0</v>
      </c>
      <c r="K10565" s="10">
        <v>0</v>
      </c>
      <c r="L10565" s="10">
        <v>0</v>
      </c>
      <c r="M10565" s="10">
        <v>0</v>
      </c>
      <c r="N10565" s="10">
        <v>0</v>
      </c>
    </row>
    <row r="10566" spans="1:14" x14ac:dyDescent="0.25">
      <c r="A10566" s="9" t="s">
        <v>1145</v>
      </c>
      <c r="B10566" s="9" t="s">
        <v>258</v>
      </c>
      <c r="C10566" s="9" t="s">
        <v>33</v>
      </c>
      <c r="D10566" s="9" t="s">
        <v>27</v>
      </c>
      <c r="E10566" s="10">
        <v>53.53</v>
      </c>
      <c r="F10566" s="10">
        <v>0</v>
      </c>
      <c r="G10566" s="10">
        <v>53.53</v>
      </c>
      <c r="H10566" s="10">
        <v>55.54</v>
      </c>
      <c r="I10566" s="10">
        <v>-2.009999999999998</v>
      </c>
      <c r="J10566" s="10">
        <v>7.08</v>
      </c>
      <c r="K10566" s="10">
        <v>0</v>
      </c>
      <c r="L10566" s="10">
        <v>7.08</v>
      </c>
      <c r="M10566" s="10">
        <v>7.3470000000000004</v>
      </c>
      <c r="N10566" s="10">
        <v>-0.26700000000000035</v>
      </c>
    </row>
    <row r="10567" spans="1:14" x14ac:dyDescent="0.25">
      <c r="A10567" s="9" t="s">
        <v>1145</v>
      </c>
      <c r="B10567" s="9" t="s">
        <v>259</v>
      </c>
      <c r="C10567" s="9" t="s">
        <v>33</v>
      </c>
      <c r="D10567" s="9" t="s">
        <v>27</v>
      </c>
      <c r="E10567" s="10">
        <v>109.84</v>
      </c>
      <c r="F10567" s="10">
        <v>0</v>
      </c>
      <c r="G10567" s="10">
        <v>109.84</v>
      </c>
      <c r="H10567" s="10">
        <v>113.98</v>
      </c>
      <c r="I10567" s="10">
        <v>-4.1400000000000006</v>
      </c>
      <c r="J10567" s="10">
        <v>7.08</v>
      </c>
      <c r="K10567" s="10">
        <v>0</v>
      </c>
      <c r="L10567" s="10">
        <v>7.08</v>
      </c>
      <c r="M10567" s="10">
        <v>7.3470000000000004</v>
      </c>
      <c r="N10567" s="10">
        <v>-0.26700000000000035</v>
      </c>
    </row>
    <row r="10568" spans="1:14" x14ac:dyDescent="0.25">
      <c r="A10568" s="9" t="s">
        <v>1145</v>
      </c>
      <c r="B10568" s="9" t="s">
        <v>260</v>
      </c>
      <c r="C10568" s="9" t="s">
        <v>33</v>
      </c>
      <c r="D10568" s="9" t="s">
        <v>27</v>
      </c>
      <c r="E10568" s="10">
        <v>4330.16</v>
      </c>
      <c r="F10568" s="10">
        <v>0</v>
      </c>
      <c r="G10568" s="10">
        <v>4330.16</v>
      </c>
      <c r="H10568" s="10">
        <v>4492.2700000000004</v>
      </c>
      <c r="I10568" s="10">
        <v>-162.11000000000058</v>
      </c>
      <c r="J10568" s="10">
        <v>70.8</v>
      </c>
      <c r="K10568" s="10">
        <v>0</v>
      </c>
      <c r="L10568" s="10">
        <v>70.8</v>
      </c>
      <c r="M10568" s="10">
        <v>73.45</v>
      </c>
      <c r="N10568" s="10">
        <v>-2.6500000000000057</v>
      </c>
    </row>
    <row r="10569" spans="1:14" x14ac:dyDescent="0.25">
      <c r="A10569" s="9" t="s">
        <v>1145</v>
      </c>
      <c r="B10569" s="9" t="s">
        <v>101</v>
      </c>
      <c r="C10569" s="9" t="s">
        <v>39</v>
      </c>
      <c r="D10569" s="9" t="s">
        <v>43</v>
      </c>
      <c r="E10569" s="10">
        <v>-27652.91</v>
      </c>
      <c r="F10569" s="10">
        <v>0</v>
      </c>
      <c r="G10569" s="10">
        <v>-27652.91</v>
      </c>
      <c r="H10569" s="10">
        <v>-27652.98</v>
      </c>
      <c r="I10569" s="10">
        <v>6.9999999999708962E-2</v>
      </c>
      <c r="J10569" s="10">
        <v>-34155</v>
      </c>
      <c r="K10569" s="10">
        <v>0</v>
      </c>
      <c r="L10569" s="10">
        <v>-34155</v>
      </c>
      <c r="M10569" s="10">
        <v>-34155</v>
      </c>
      <c r="N10569" s="10">
        <v>0</v>
      </c>
    </row>
    <row r="10570" spans="1:14" x14ac:dyDescent="0.25">
      <c r="A10570" s="9" t="s">
        <v>1145</v>
      </c>
      <c r="B10570" s="9" t="s">
        <v>262</v>
      </c>
      <c r="C10570" s="9" t="s">
        <v>42</v>
      </c>
      <c r="D10570" s="9" t="s">
        <v>43</v>
      </c>
      <c r="E10570" s="10">
        <v>2854.46</v>
      </c>
      <c r="F10570" s="10">
        <v>2854.250493096647</v>
      </c>
      <c r="G10570" s="10">
        <v>0.20950690335303079</v>
      </c>
      <c r="H10570" s="10">
        <v>2894.21</v>
      </c>
      <c r="I10570" s="10">
        <v>-39.75</v>
      </c>
      <c r="J10570" s="10">
        <v>5636</v>
      </c>
      <c r="K10570" s="10">
        <v>5635.5749506903358</v>
      </c>
      <c r="L10570" s="10">
        <v>0.42504930966424581</v>
      </c>
      <c r="M10570" s="10">
        <v>5714.473</v>
      </c>
      <c r="N10570" s="10">
        <v>-78.472999999999956</v>
      </c>
    </row>
    <row r="10571" spans="1:14" x14ac:dyDescent="0.25">
      <c r="A10571" s="9" t="s">
        <v>1145</v>
      </c>
      <c r="B10571" s="9" t="s">
        <v>261</v>
      </c>
      <c r="C10571" s="9" t="s">
        <v>42</v>
      </c>
      <c r="D10571" s="9" t="s">
        <v>43</v>
      </c>
      <c r="E10571" s="10">
        <v>19930.43</v>
      </c>
      <c r="F10571" s="10">
        <v>19799.990147783254</v>
      </c>
      <c r="G10571" s="10">
        <v>130.43985221674666</v>
      </c>
      <c r="H10571" s="10">
        <v>20096.990000000002</v>
      </c>
      <c r="I10571" s="10">
        <v>-166.56000000000131</v>
      </c>
      <c r="J10571" s="10">
        <v>34380</v>
      </c>
      <c r="K10571" s="10">
        <v>34154.999999999993</v>
      </c>
      <c r="L10571" s="10">
        <v>225.00000000000728</v>
      </c>
      <c r="M10571" s="10">
        <v>34667.324999999997</v>
      </c>
      <c r="N10571" s="10">
        <v>-287.32499999999709</v>
      </c>
    </row>
    <row r="10572" spans="1:14" x14ac:dyDescent="0.25">
      <c r="A10572" s="9" t="s">
        <v>1146</v>
      </c>
      <c r="B10572" s="9" t="s">
        <v>25</v>
      </c>
      <c r="C10572" s="9" t="s">
        <v>26</v>
      </c>
      <c r="D10572" s="9" t="s">
        <v>27</v>
      </c>
      <c r="E10572" s="10">
        <v>249.25</v>
      </c>
      <c r="F10572" s="10">
        <v>0</v>
      </c>
      <c r="G10572" s="10">
        <v>249.25</v>
      </c>
      <c r="H10572" s="10">
        <v>0</v>
      </c>
      <c r="I10572" s="10">
        <v>249.25</v>
      </c>
      <c r="J10572" s="10">
        <v>0</v>
      </c>
      <c r="K10572" s="10">
        <v>0</v>
      </c>
      <c r="L10572" s="10">
        <v>0</v>
      </c>
      <c r="M10572" s="10">
        <v>0</v>
      </c>
      <c r="N10572" s="10">
        <v>0</v>
      </c>
    </row>
    <row r="10573" spans="1:14" x14ac:dyDescent="0.25">
      <c r="A10573" s="9" t="s">
        <v>1146</v>
      </c>
      <c r="B10573" s="9" t="s">
        <v>258</v>
      </c>
      <c r="C10573" s="9" t="s">
        <v>33</v>
      </c>
      <c r="D10573" s="9" t="s">
        <v>27</v>
      </c>
      <c r="E10573" s="10">
        <v>0</v>
      </c>
      <c r="F10573" s="10">
        <v>0</v>
      </c>
      <c r="G10573" s="10">
        <v>0</v>
      </c>
      <c r="H10573" s="10">
        <v>28.02</v>
      </c>
      <c r="I10573" s="10">
        <v>-28.02</v>
      </c>
      <c r="J10573" s="10">
        <v>0</v>
      </c>
      <c r="K10573" s="10">
        <v>0</v>
      </c>
      <c r="L10573" s="10">
        <v>0</v>
      </c>
      <c r="M10573" s="10">
        <v>3.7069999999999999</v>
      </c>
      <c r="N10573" s="10">
        <v>-3.7069999999999999</v>
      </c>
    </row>
    <row r="10574" spans="1:14" x14ac:dyDescent="0.25">
      <c r="A10574" s="9" t="s">
        <v>1146</v>
      </c>
      <c r="B10574" s="9" t="s">
        <v>259</v>
      </c>
      <c r="C10574" s="9" t="s">
        <v>33</v>
      </c>
      <c r="D10574" s="9" t="s">
        <v>27</v>
      </c>
      <c r="E10574" s="10">
        <v>56.13</v>
      </c>
      <c r="F10574" s="10">
        <v>0</v>
      </c>
      <c r="G10574" s="10">
        <v>56.13</v>
      </c>
      <c r="H10574" s="10">
        <v>57.51</v>
      </c>
      <c r="I10574" s="10">
        <v>-1.3799999999999955</v>
      </c>
      <c r="J10574" s="10">
        <v>3.6179999999999999</v>
      </c>
      <c r="K10574" s="10">
        <v>0</v>
      </c>
      <c r="L10574" s="10">
        <v>3.6179999999999999</v>
      </c>
      <c r="M10574" s="10">
        <v>3.7069999999999999</v>
      </c>
      <c r="N10574" s="10">
        <v>-8.8999999999999968E-2</v>
      </c>
    </row>
    <row r="10575" spans="1:14" x14ac:dyDescent="0.25">
      <c r="A10575" s="9" t="s">
        <v>1146</v>
      </c>
      <c r="B10575" s="9" t="s">
        <v>260</v>
      </c>
      <c r="C10575" s="9" t="s">
        <v>33</v>
      </c>
      <c r="D10575" s="9" t="s">
        <v>27</v>
      </c>
      <c r="E10575" s="10">
        <v>2212.79</v>
      </c>
      <c r="F10575" s="10">
        <v>0</v>
      </c>
      <c r="G10575" s="10">
        <v>2212.79</v>
      </c>
      <c r="H10575" s="10">
        <v>2266.85</v>
      </c>
      <c r="I10575" s="10">
        <v>-54.059999999999945</v>
      </c>
      <c r="J10575" s="10">
        <v>36.18</v>
      </c>
      <c r="K10575" s="10">
        <v>0</v>
      </c>
      <c r="L10575" s="10">
        <v>36.18</v>
      </c>
      <c r="M10575" s="10">
        <v>37.064</v>
      </c>
      <c r="N10575" s="10">
        <v>-0.88400000000000034</v>
      </c>
    </row>
    <row r="10576" spans="1:14" x14ac:dyDescent="0.25">
      <c r="A10576" s="9" t="s">
        <v>1146</v>
      </c>
      <c r="B10576" s="9" t="s">
        <v>298</v>
      </c>
      <c r="C10576" s="9" t="s">
        <v>39</v>
      </c>
      <c r="D10576" s="9" t="s">
        <v>43</v>
      </c>
      <c r="E10576" s="10">
        <v>-15797.26</v>
      </c>
      <c r="F10576" s="10">
        <v>0</v>
      </c>
      <c r="G10576" s="10">
        <v>-15797.26</v>
      </c>
      <c r="H10576" s="10">
        <v>-15797.29</v>
      </c>
      <c r="I10576" s="10">
        <v>3.0000000000654836E-2</v>
      </c>
      <c r="J10576" s="10">
        <v>-17235</v>
      </c>
      <c r="K10576" s="10">
        <v>0</v>
      </c>
      <c r="L10576" s="10">
        <v>-17235</v>
      </c>
      <c r="M10576" s="10">
        <v>-17235</v>
      </c>
      <c r="N10576" s="10">
        <v>0</v>
      </c>
    </row>
    <row r="10577" spans="1:14" x14ac:dyDescent="0.25">
      <c r="A10577" s="9" t="s">
        <v>1146</v>
      </c>
      <c r="B10577" s="9" t="s">
        <v>262</v>
      </c>
      <c r="C10577" s="9" t="s">
        <v>42</v>
      </c>
      <c r="D10577" s="9" t="s">
        <v>43</v>
      </c>
      <c r="E10577" s="10">
        <v>1440.91</v>
      </c>
      <c r="F10577" s="10">
        <v>1440.2859960552266</v>
      </c>
      <c r="G10577" s="10">
        <v>0.62400394477344889</v>
      </c>
      <c r="H10577" s="10">
        <v>1460.45</v>
      </c>
      <c r="I10577" s="10">
        <v>-19.539999999999964</v>
      </c>
      <c r="J10577" s="10">
        <v>2845</v>
      </c>
      <c r="K10577" s="10">
        <v>2843.7751479289946</v>
      </c>
      <c r="L10577" s="10">
        <v>1.2248520710054436</v>
      </c>
      <c r="M10577" s="10">
        <v>2883.5880000000002</v>
      </c>
      <c r="N10577" s="10">
        <v>-38.588000000000193</v>
      </c>
    </row>
    <row r="10578" spans="1:14" x14ac:dyDescent="0.25">
      <c r="A10578" s="9" t="s">
        <v>1146</v>
      </c>
      <c r="B10578" s="9" t="s">
        <v>323</v>
      </c>
      <c r="C10578" s="9" t="s">
        <v>42</v>
      </c>
      <c r="D10578" s="9" t="s">
        <v>43</v>
      </c>
      <c r="E10578" s="10">
        <v>11838.18</v>
      </c>
      <c r="F10578" s="10">
        <v>11807.349753694582</v>
      </c>
      <c r="G10578" s="10">
        <v>30.830246305418768</v>
      </c>
      <c r="H10578" s="10">
        <v>11984.46</v>
      </c>
      <c r="I10578" s="10">
        <v>-146.27999999999884</v>
      </c>
      <c r="J10578" s="10">
        <v>17280</v>
      </c>
      <c r="K10578" s="10">
        <v>17235</v>
      </c>
      <c r="L10578" s="10">
        <v>45</v>
      </c>
      <c r="M10578" s="10">
        <v>17493.525000000001</v>
      </c>
      <c r="N10578" s="10">
        <v>-213.52500000000146</v>
      </c>
    </row>
    <row r="10579" spans="1:14" x14ac:dyDescent="0.25">
      <c r="A10579" s="9" t="s">
        <v>1147</v>
      </c>
      <c r="B10579" s="9" t="s">
        <v>25</v>
      </c>
      <c r="C10579" s="9" t="s">
        <v>26</v>
      </c>
      <c r="D10579" s="9" t="s">
        <v>27</v>
      </c>
      <c r="E10579" s="10">
        <v>-1777.84</v>
      </c>
      <c r="F10579" s="10">
        <v>0</v>
      </c>
      <c r="G10579" s="10">
        <v>-1777.84</v>
      </c>
      <c r="H10579" s="10">
        <v>0</v>
      </c>
      <c r="I10579" s="10">
        <v>-1777.84</v>
      </c>
      <c r="J10579" s="10">
        <v>0</v>
      </c>
      <c r="K10579" s="10">
        <v>0</v>
      </c>
      <c r="L10579" s="10">
        <v>0</v>
      </c>
      <c r="M10579" s="10">
        <v>0</v>
      </c>
      <c r="N10579" s="10">
        <v>0</v>
      </c>
    </row>
    <row r="10580" spans="1:14" x14ac:dyDescent="0.25">
      <c r="A10580" s="9" t="s">
        <v>1147</v>
      </c>
      <c r="B10580" s="9" t="s">
        <v>32</v>
      </c>
      <c r="C10580" s="9" t="s">
        <v>33</v>
      </c>
      <c r="D10580" s="9" t="s">
        <v>27</v>
      </c>
      <c r="E10580" s="10">
        <v>557.24</v>
      </c>
      <c r="F10580" s="10">
        <v>0</v>
      </c>
      <c r="G10580" s="10">
        <v>557.24</v>
      </c>
      <c r="H10580" s="10">
        <v>534.80999999999995</v>
      </c>
      <c r="I10580" s="10">
        <v>22.430000000000064</v>
      </c>
      <c r="J10580" s="10">
        <v>1.58</v>
      </c>
      <c r="K10580" s="10">
        <v>0</v>
      </c>
      <c r="L10580" s="10">
        <v>1.58</v>
      </c>
      <c r="M10580" s="10">
        <v>1.516</v>
      </c>
      <c r="N10580" s="10">
        <v>6.4000000000000057E-2</v>
      </c>
    </row>
    <row r="10581" spans="1:14" x14ac:dyDescent="0.25">
      <c r="A10581" s="9" t="s">
        <v>1147</v>
      </c>
      <c r="B10581" s="9" t="s">
        <v>34</v>
      </c>
      <c r="C10581" s="9" t="s">
        <v>33</v>
      </c>
      <c r="D10581" s="9" t="s">
        <v>27</v>
      </c>
      <c r="E10581" s="10">
        <v>1915.55</v>
      </c>
      <c r="F10581" s="10">
        <v>0</v>
      </c>
      <c r="G10581" s="10">
        <v>1915.55</v>
      </c>
      <c r="H10581" s="10">
        <v>1838.45</v>
      </c>
      <c r="I10581" s="10">
        <v>77.099999999999909</v>
      </c>
      <c r="J10581" s="10">
        <v>1.58</v>
      </c>
      <c r="K10581" s="10">
        <v>0</v>
      </c>
      <c r="L10581" s="10">
        <v>1.58</v>
      </c>
      <c r="M10581" s="10">
        <v>1.516</v>
      </c>
      <c r="N10581" s="10">
        <v>6.4000000000000057E-2</v>
      </c>
    </row>
    <row r="10582" spans="1:14" x14ac:dyDescent="0.25">
      <c r="A10582" s="9" t="s">
        <v>1147</v>
      </c>
      <c r="B10582" s="9" t="s">
        <v>35</v>
      </c>
      <c r="C10582" s="9" t="s">
        <v>33</v>
      </c>
      <c r="D10582" s="9" t="s">
        <v>27</v>
      </c>
      <c r="E10582" s="10">
        <v>2072.5</v>
      </c>
      <c r="F10582" s="10">
        <v>0</v>
      </c>
      <c r="G10582" s="10">
        <v>2072.5</v>
      </c>
      <c r="H10582" s="10">
        <v>1989.14</v>
      </c>
      <c r="I10582" s="10">
        <v>83.3599999999999</v>
      </c>
      <c r="J10582" s="10">
        <v>33.18</v>
      </c>
      <c r="K10582" s="10">
        <v>0</v>
      </c>
      <c r="L10582" s="10">
        <v>33.18</v>
      </c>
      <c r="M10582" s="10">
        <v>31.844999999999999</v>
      </c>
      <c r="N10582" s="10">
        <v>1.3350000000000009</v>
      </c>
    </row>
    <row r="10583" spans="1:14" x14ac:dyDescent="0.25">
      <c r="A10583" s="9" t="s">
        <v>1147</v>
      </c>
      <c r="B10583" s="9" t="s">
        <v>186</v>
      </c>
      <c r="C10583" s="9" t="s">
        <v>39</v>
      </c>
      <c r="D10583" s="9" t="s">
        <v>40</v>
      </c>
      <c r="E10583" s="10">
        <v>-194180.16</v>
      </c>
      <c r="F10583" s="10">
        <v>0</v>
      </c>
      <c r="G10583" s="10">
        <v>-194180.16</v>
      </c>
      <c r="H10583" s="10">
        <v>-194180.2</v>
      </c>
      <c r="I10583" s="10">
        <v>4.0000000008149073E-2</v>
      </c>
      <c r="J10583" s="10">
        <v>-1137.3330000000001</v>
      </c>
      <c r="K10583" s="10">
        <v>0</v>
      </c>
      <c r="L10583" s="10">
        <v>-1137.3330000000001</v>
      </c>
      <c r="M10583" s="10">
        <v>-1137.3330000000001</v>
      </c>
      <c r="N10583" s="10">
        <v>0</v>
      </c>
    </row>
    <row r="10584" spans="1:14" x14ac:dyDescent="0.25">
      <c r="A10584" s="9" t="s">
        <v>1147</v>
      </c>
      <c r="B10584" s="9" t="s">
        <v>177</v>
      </c>
      <c r="C10584" s="9" t="s">
        <v>42</v>
      </c>
      <c r="D10584" s="9" t="s">
        <v>58</v>
      </c>
      <c r="E10584" s="10">
        <v>162747.82999999999</v>
      </c>
      <c r="F10584" s="10">
        <v>160129.2039800995</v>
      </c>
      <c r="G10584" s="10">
        <v>2618.6260199004901</v>
      </c>
      <c r="H10584" s="10">
        <v>160929.85</v>
      </c>
      <c r="I10584" s="10">
        <v>1817.9799999999814</v>
      </c>
      <c r="J10584" s="10">
        <v>6824</v>
      </c>
      <c r="K10584" s="10">
        <v>6823.9980099502491</v>
      </c>
      <c r="L10584" s="10">
        <v>1.9900497509297566E-3</v>
      </c>
      <c r="M10584" s="10">
        <v>6858.1180000000004</v>
      </c>
      <c r="N10584" s="10">
        <v>-34.118000000000393</v>
      </c>
    </row>
    <row r="10585" spans="1:14" x14ac:dyDescent="0.25">
      <c r="A10585" s="9" t="s">
        <v>1147</v>
      </c>
      <c r="B10585" s="9" t="s">
        <v>187</v>
      </c>
      <c r="C10585" s="9" t="s">
        <v>42</v>
      </c>
      <c r="D10585" s="9" t="s">
        <v>43</v>
      </c>
      <c r="E10585" s="10">
        <v>702.95</v>
      </c>
      <c r="F10585" s="10">
        <v>0</v>
      </c>
      <c r="G10585" s="10">
        <v>702.95</v>
      </c>
      <c r="H10585" s="10">
        <v>0</v>
      </c>
      <c r="I10585" s="10">
        <v>702.95</v>
      </c>
      <c r="J10585" s="10">
        <v>6850</v>
      </c>
      <c r="K10585" s="10">
        <v>0</v>
      </c>
      <c r="L10585" s="10">
        <v>6850</v>
      </c>
      <c r="M10585" s="10">
        <v>0</v>
      </c>
      <c r="N10585" s="10">
        <v>6850</v>
      </c>
    </row>
    <row r="10586" spans="1:14" x14ac:dyDescent="0.25">
      <c r="A10586" s="9" t="s">
        <v>1147</v>
      </c>
      <c r="B10586" s="9" t="s">
        <v>92</v>
      </c>
      <c r="C10586" s="9" t="s">
        <v>42</v>
      </c>
      <c r="D10586" s="9" t="s">
        <v>43</v>
      </c>
      <c r="E10586" s="10">
        <v>102.14</v>
      </c>
      <c r="F10586" s="10">
        <v>96.811881188118818</v>
      </c>
      <c r="G10586" s="10">
        <v>5.3281188118811826</v>
      </c>
      <c r="H10586" s="10">
        <v>97.78</v>
      </c>
      <c r="I10586" s="10">
        <v>4.3599999999999994</v>
      </c>
      <c r="J10586" s="10">
        <v>1200</v>
      </c>
      <c r="K10586" s="10">
        <v>1137.3326732673268</v>
      </c>
      <c r="L10586" s="10">
        <v>62.667326732673246</v>
      </c>
      <c r="M10586" s="10">
        <v>1148.7059999999999</v>
      </c>
      <c r="N10586" s="10">
        <v>51.294000000000096</v>
      </c>
    </row>
    <row r="10587" spans="1:14" x14ac:dyDescent="0.25">
      <c r="A10587" s="9" t="s">
        <v>1147</v>
      </c>
      <c r="B10587" s="9" t="s">
        <v>179</v>
      </c>
      <c r="C10587" s="9" t="s">
        <v>42</v>
      </c>
      <c r="D10587" s="9" t="s">
        <v>43</v>
      </c>
      <c r="E10587" s="10">
        <v>434.35</v>
      </c>
      <c r="F10587" s="10">
        <v>433.32338308457713</v>
      </c>
      <c r="G10587" s="10">
        <v>1.0266169154228919</v>
      </c>
      <c r="H10587" s="10">
        <v>435.49</v>
      </c>
      <c r="I10587" s="10">
        <v>-1.1399999999999864</v>
      </c>
      <c r="J10587" s="10">
        <v>1140</v>
      </c>
      <c r="K10587" s="10">
        <v>1137.3333333333333</v>
      </c>
      <c r="L10587" s="10">
        <v>2.6666666666667425</v>
      </c>
      <c r="M10587" s="10">
        <v>1143.02</v>
      </c>
      <c r="N10587" s="10">
        <v>-3.0199999999999818</v>
      </c>
    </row>
    <row r="10588" spans="1:14" x14ac:dyDescent="0.25">
      <c r="A10588" s="9" t="s">
        <v>1147</v>
      </c>
      <c r="B10588" s="9" t="s">
        <v>188</v>
      </c>
      <c r="C10588" s="9" t="s">
        <v>42</v>
      </c>
      <c r="D10588" s="9" t="s">
        <v>43</v>
      </c>
      <c r="E10588" s="10">
        <v>0</v>
      </c>
      <c r="F10588" s="10">
        <v>700.27586206896547</v>
      </c>
      <c r="G10588" s="10">
        <v>-700.27586206896547</v>
      </c>
      <c r="H10588" s="10">
        <v>710.78</v>
      </c>
      <c r="I10588" s="10">
        <v>-710.78</v>
      </c>
      <c r="J10588" s="10">
        <v>0</v>
      </c>
      <c r="K10588" s="10">
        <v>6823.9980295566511</v>
      </c>
      <c r="L10588" s="10">
        <v>-6823.9980295566511</v>
      </c>
      <c r="M10588" s="10">
        <v>6926.3580000000002</v>
      </c>
      <c r="N10588" s="10">
        <v>-6926.3580000000002</v>
      </c>
    </row>
    <row r="10589" spans="1:14" x14ac:dyDescent="0.25">
      <c r="A10589" s="9" t="s">
        <v>1147</v>
      </c>
      <c r="B10589" s="9" t="s">
        <v>181</v>
      </c>
      <c r="C10589" s="9" t="s">
        <v>42</v>
      </c>
      <c r="D10589" s="9" t="s">
        <v>43</v>
      </c>
      <c r="E10589" s="10">
        <v>3211.35</v>
      </c>
      <c r="F10589" s="10">
        <v>3199.1625615763546</v>
      </c>
      <c r="G10589" s="10">
        <v>12.18743842364529</v>
      </c>
      <c r="H10589" s="10">
        <v>3247.15</v>
      </c>
      <c r="I10589" s="10">
        <v>-35.800000000000182</v>
      </c>
      <c r="J10589" s="10">
        <v>6850</v>
      </c>
      <c r="K10589" s="10">
        <v>6823.9980295566511</v>
      </c>
      <c r="L10589" s="10">
        <v>26.00197044334891</v>
      </c>
      <c r="M10589" s="10">
        <v>6926.3580000000002</v>
      </c>
      <c r="N10589" s="10">
        <v>-76.358000000000175</v>
      </c>
    </row>
    <row r="10590" spans="1:14" x14ac:dyDescent="0.25">
      <c r="A10590" s="9" t="s">
        <v>1147</v>
      </c>
      <c r="B10590" s="9" t="s">
        <v>182</v>
      </c>
      <c r="C10590" s="9" t="s">
        <v>42</v>
      </c>
      <c r="D10590" s="9" t="s">
        <v>43</v>
      </c>
      <c r="E10590" s="10">
        <v>5496.02</v>
      </c>
      <c r="F10590" s="10">
        <v>5475.1625615763551</v>
      </c>
      <c r="G10590" s="10">
        <v>20.857438423645362</v>
      </c>
      <c r="H10590" s="10">
        <v>5557.29</v>
      </c>
      <c r="I10590" s="10">
        <v>-61.269999999999527</v>
      </c>
      <c r="J10590" s="10">
        <v>6850</v>
      </c>
      <c r="K10590" s="10">
        <v>6823.9980295566511</v>
      </c>
      <c r="L10590" s="10">
        <v>26.00197044334891</v>
      </c>
      <c r="M10590" s="10">
        <v>6926.3580000000002</v>
      </c>
      <c r="N10590" s="10">
        <v>-76.358000000000175</v>
      </c>
    </row>
    <row r="10591" spans="1:14" x14ac:dyDescent="0.25">
      <c r="A10591" s="9" t="s">
        <v>1147</v>
      </c>
      <c r="B10591" s="9" t="s">
        <v>183</v>
      </c>
      <c r="C10591" s="9" t="s">
        <v>42</v>
      </c>
      <c r="D10591" s="9" t="s">
        <v>43</v>
      </c>
      <c r="E10591" s="10">
        <v>7336.77</v>
      </c>
      <c r="F10591" s="10">
        <v>7255.9605911330045</v>
      </c>
      <c r="G10591" s="10">
        <v>80.809408866995909</v>
      </c>
      <c r="H10591" s="10">
        <v>7364.8</v>
      </c>
      <c r="I10591" s="10">
        <v>-28.029999999999745</v>
      </c>
      <c r="J10591" s="10">
        <v>6900</v>
      </c>
      <c r="K10591" s="10">
        <v>6823.9980295566511</v>
      </c>
      <c r="L10591" s="10">
        <v>76.00197044334891</v>
      </c>
      <c r="M10591" s="10">
        <v>6926.3580000000002</v>
      </c>
      <c r="N10591" s="10">
        <v>-26.358000000000175</v>
      </c>
    </row>
    <row r="10592" spans="1:14" x14ac:dyDescent="0.25">
      <c r="A10592" s="9" t="s">
        <v>1147</v>
      </c>
      <c r="B10592" s="9" t="s">
        <v>184</v>
      </c>
      <c r="C10592" s="9" t="s">
        <v>42</v>
      </c>
      <c r="D10592" s="9" t="s">
        <v>43</v>
      </c>
      <c r="E10592" s="10">
        <v>11381.3</v>
      </c>
      <c r="F10592" s="10">
        <v>11305.093596059114</v>
      </c>
      <c r="G10592" s="10">
        <v>76.206403940885139</v>
      </c>
      <c r="H10592" s="10">
        <v>11474.67</v>
      </c>
      <c r="I10592" s="10">
        <v>-93.3700000000008</v>
      </c>
      <c r="J10592" s="10">
        <v>1145</v>
      </c>
      <c r="K10592" s="10">
        <v>1137.3330049261085</v>
      </c>
      <c r="L10592" s="10">
        <v>7.6669950738914849</v>
      </c>
      <c r="M10592" s="10">
        <v>1154.393</v>
      </c>
      <c r="N10592" s="10">
        <v>-9.3930000000000291</v>
      </c>
    </row>
    <row r="10593" spans="1:14" x14ac:dyDescent="0.25">
      <c r="A10593" s="9" t="s">
        <v>1148</v>
      </c>
      <c r="B10593" s="9" t="s">
        <v>25</v>
      </c>
      <c r="C10593" s="9" t="s">
        <v>26</v>
      </c>
      <c r="D10593" s="9" t="s">
        <v>27</v>
      </c>
      <c r="E10593" s="10">
        <v>347.64</v>
      </c>
      <c r="F10593" s="10">
        <v>0</v>
      </c>
      <c r="G10593" s="10">
        <v>347.64</v>
      </c>
      <c r="H10593" s="10">
        <v>0</v>
      </c>
      <c r="I10593" s="10">
        <v>347.64</v>
      </c>
      <c r="J10593" s="10">
        <v>0</v>
      </c>
      <c r="K10593" s="10">
        <v>0</v>
      </c>
      <c r="L10593" s="10">
        <v>0</v>
      </c>
      <c r="M10593" s="10">
        <v>0</v>
      </c>
      <c r="N10593" s="10">
        <v>0</v>
      </c>
    </row>
    <row r="10594" spans="1:14" x14ac:dyDescent="0.25">
      <c r="A10594" s="9" t="s">
        <v>1148</v>
      </c>
      <c r="B10594" s="9" t="s">
        <v>258</v>
      </c>
      <c r="C10594" s="9" t="s">
        <v>33</v>
      </c>
      <c r="D10594" s="9" t="s">
        <v>27</v>
      </c>
      <c r="E10594" s="10">
        <v>49.15</v>
      </c>
      <c r="F10594" s="10">
        <v>0</v>
      </c>
      <c r="G10594" s="10">
        <v>49.15</v>
      </c>
      <c r="H10594" s="10">
        <v>50.93</v>
      </c>
      <c r="I10594" s="10">
        <v>-1.7800000000000011</v>
      </c>
      <c r="J10594" s="10">
        <v>6.5</v>
      </c>
      <c r="K10594" s="10">
        <v>0</v>
      </c>
      <c r="L10594" s="10">
        <v>6.5</v>
      </c>
      <c r="M10594" s="10">
        <v>6.7370000000000001</v>
      </c>
      <c r="N10594" s="10">
        <v>-0.2370000000000001</v>
      </c>
    </row>
    <row r="10595" spans="1:14" x14ac:dyDescent="0.25">
      <c r="A10595" s="9" t="s">
        <v>1148</v>
      </c>
      <c r="B10595" s="9" t="s">
        <v>259</v>
      </c>
      <c r="C10595" s="9" t="s">
        <v>33</v>
      </c>
      <c r="D10595" s="9" t="s">
        <v>27</v>
      </c>
      <c r="E10595" s="10">
        <v>100.84</v>
      </c>
      <c r="F10595" s="10">
        <v>0</v>
      </c>
      <c r="G10595" s="10">
        <v>100.84</v>
      </c>
      <c r="H10595" s="10">
        <v>104.51</v>
      </c>
      <c r="I10595" s="10">
        <v>-3.6700000000000017</v>
      </c>
      <c r="J10595" s="10">
        <v>6.5</v>
      </c>
      <c r="K10595" s="10">
        <v>0</v>
      </c>
      <c r="L10595" s="10">
        <v>6.5</v>
      </c>
      <c r="M10595" s="10">
        <v>6.7370000000000001</v>
      </c>
      <c r="N10595" s="10">
        <v>-0.2370000000000001</v>
      </c>
    </row>
    <row r="10596" spans="1:14" x14ac:dyDescent="0.25">
      <c r="A10596" s="9" t="s">
        <v>1148</v>
      </c>
      <c r="B10596" s="9" t="s">
        <v>260</v>
      </c>
      <c r="C10596" s="9" t="s">
        <v>33</v>
      </c>
      <c r="D10596" s="9" t="s">
        <v>27</v>
      </c>
      <c r="E10596" s="10">
        <v>3975.43</v>
      </c>
      <c r="F10596" s="10">
        <v>0</v>
      </c>
      <c r="G10596" s="10">
        <v>3975.43</v>
      </c>
      <c r="H10596" s="10">
        <v>4119.3900000000003</v>
      </c>
      <c r="I10596" s="10">
        <v>-143.96000000000049</v>
      </c>
      <c r="J10596" s="10">
        <v>65</v>
      </c>
      <c r="K10596" s="10">
        <v>0</v>
      </c>
      <c r="L10596" s="10">
        <v>65</v>
      </c>
      <c r="M10596" s="10">
        <v>67.353999999999999</v>
      </c>
      <c r="N10596" s="10">
        <v>-2.3539999999999992</v>
      </c>
    </row>
    <row r="10597" spans="1:14" x14ac:dyDescent="0.25">
      <c r="A10597" s="9" t="s">
        <v>1148</v>
      </c>
      <c r="B10597" s="9" t="s">
        <v>117</v>
      </c>
      <c r="C10597" s="9" t="s">
        <v>39</v>
      </c>
      <c r="D10597" s="9" t="s">
        <v>43</v>
      </c>
      <c r="E10597" s="10">
        <v>-27411.89</v>
      </c>
      <c r="F10597" s="10">
        <v>0</v>
      </c>
      <c r="G10597" s="10">
        <v>-27411.89</v>
      </c>
      <c r="H10597" s="10">
        <v>-27411.8</v>
      </c>
      <c r="I10597" s="10">
        <v>-9.0000000000145519E-2</v>
      </c>
      <c r="J10597" s="10">
        <v>-31320</v>
      </c>
      <c r="K10597" s="10">
        <v>0</v>
      </c>
      <c r="L10597" s="10">
        <v>-31320</v>
      </c>
      <c r="M10597" s="10">
        <v>-31320</v>
      </c>
      <c r="N10597" s="10">
        <v>0</v>
      </c>
    </row>
    <row r="10598" spans="1:14" x14ac:dyDescent="0.25">
      <c r="A10598" s="9" t="s">
        <v>1148</v>
      </c>
      <c r="B10598" s="9" t="s">
        <v>269</v>
      </c>
      <c r="C10598" s="9" t="s">
        <v>42</v>
      </c>
      <c r="D10598" s="9" t="s">
        <v>43</v>
      </c>
      <c r="E10598" s="10">
        <v>2826.08</v>
      </c>
      <c r="F10598" s="10">
        <v>2799.9704142011833</v>
      </c>
      <c r="G10598" s="10">
        <v>26.109585798816624</v>
      </c>
      <c r="H10598" s="10">
        <v>2839.17</v>
      </c>
      <c r="I10598" s="10">
        <v>-13.090000000000146</v>
      </c>
      <c r="J10598" s="10">
        <v>5216</v>
      </c>
      <c r="K10598" s="10">
        <v>5167.7998027613412</v>
      </c>
      <c r="L10598" s="10">
        <v>48.200197238658802</v>
      </c>
      <c r="M10598" s="10">
        <v>5240.1490000000003</v>
      </c>
      <c r="N10598" s="10">
        <v>-24.149000000000342</v>
      </c>
    </row>
    <row r="10599" spans="1:14" x14ac:dyDescent="0.25">
      <c r="A10599" s="9" t="s">
        <v>1148</v>
      </c>
      <c r="B10599" s="9" t="s">
        <v>270</v>
      </c>
      <c r="C10599" s="9" t="s">
        <v>42</v>
      </c>
      <c r="D10599" s="9" t="s">
        <v>43</v>
      </c>
      <c r="E10599" s="10">
        <v>20112.75</v>
      </c>
      <c r="F10599" s="10">
        <v>19997.822660098522</v>
      </c>
      <c r="G10599" s="10">
        <v>114.92733990147826</v>
      </c>
      <c r="H10599" s="10">
        <v>20297.79</v>
      </c>
      <c r="I10599" s="10">
        <v>-185.04000000000087</v>
      </c>
      <c r="J10599" s="10">
        <v>31500</v>
      </c>
      <c r="K10599" s="10">
        <v>31320</v>
      </c>
      <c r="L10599" s="10">
        <v>180</v>
      </c>
      <c r="M10599" s="10">
        <v>31789.8</v>
      </c>
      <c r="N10599" s="10">
        <v>-289.79999999999927</v>
      </c>
    </row>
    <row r="10600" spans="1:14" x14ac:dyDescent="0.25">
      <c r="A10600" s="9" t="s">
        <v>1149</v>
      </c>
      <c r="B10600" s="9" t="s">
        <v>25</v>
      </c>
      <c r="C10600" s="9" t="s">
        <v>26</v>
      </c>
      <c r="D10600" s="9" t="s">
        <v>27</v>
      </c>
      <c r="E10600" s="10">
        <v>2465.59</v>
      </c>
      <c r="F10600" s="10">
        <v>0</v>
      </c>
      <c r="G10600" s="10">
        <v>2465.59</v>
      </c>
      <c r="H10600" s="10">
        <v>0</v>
      </c>
      <c r="I10600" s="10">
        <v>2465.59</v>
      </c>
      <c r="J10600" s="10">
        <v>0</v>
      </c>
      <c r="K10600" s="10">
        <v>0</v>
      </c>
      <c r="L10600" s="10">
        <v>0</v>
      </c>
      <c r="M10600" s="10">
        <v>0</v>
      </c>
      <c r="N10600" s="10">
        <v>0</v>
      </c>
    </row>
    <row r="10601" spans="1:14" x14ac:dyDescent="0.25">
      <c r="A10601" s="9" t="s">
        <v>1149</v>
      </c>
      <c r="B10601" s="9" t="s">
        <v>258</v>
      </c>
      <c r="C10601" s="9" t="s">
        <v>33</v>
      </c>
      <c r="D10601" s="9" t="s">
        <v>27</v>
      </c>
      <c r="E10601" s="10">
        <v>62.3</v>
      </c>
      <c r="F10601" s="10">
        <v>0</v>
      </c>
      <c r="G10601" s="10">
        <v>62.3</v>
      </c>
      <c r="H10601" s="10">
        <v>65.63</v>
      </c>
      <c r="I10601" s="10">
        <v>-3.3299999999999983</v>
      </c>
      <c r="J10601" s="10">
        <v>8.24</v>
      </c>
      <c r="K10601" s="10">
        <v>0</v>
      </c>
      <c r="L10601" s="10">
        <v>8.24</v>
      </c>
      <c r="M10601" s="10">
        <v>8.6829999999999998</v>
      </c>
      <c r="N10601" s="10">
        <v>-0.44299999999999962</v>
      </c>
    </row>
    <row r="10602" spans="1:14" x14ac:dyDescent="0.25">
      <c r="A10602" s="9" t="s">
        <v>1149</v>
      </c>
      <c r="B10602" s="9" t="s">
        <v>259</v>
      </c>
      <c r="C10602" s="9" t="s">
        <v>33</v>
      </c>
      <c r="D10602" s="9" t="s">
        <v>27</v>
      </c>
      <c r="E10602" s="10">
        <v>127.84</v>
      </c>
      <c r="F10602" s="10">
        <v>0</v>
      </c>
      <c r="G10602" s="10">
        <v>127.84</v>
      </c>
      <c r="H10602" s="10">
        <v>134.69999999999999</v>
      </c>
      <c r="I10602" s="10">
        <v>-6.8599999999999852</v>
      </c>
      <c r="J10602" s="10">
        <v>8.24</v>
      </c>
      <c r="K10602" s="10">
        <v>0</v>
      </c>
      <c r="L10602" s="10">
        <v>8.24</v>
      </c>
      <c r="M10602" s="10">
        <v>8.6829999999999998</v>
      </c>
      <c r="N10602" s="10">
        <v>-0.44299999999999962</v>
      </c>
    </row>
    <row r="10603" spans="1:14" x14ac:dyDescent="0.25">
      <c r="A10603" s="9" t="s">
        <v>1149</v>
      </c>
      <c r="B10603" s="9" t="s">
        <v>260</v>
      </c>
      <c r="C10603" s="9" t="s">
        <v>33</v>
      </c>
      <c r="D10603" s="9" t="s">
        <v>27</v>
      </c>
      <c r="E10603" s="10">
        <v>3204.81</v>
      </c>
      <c r="F10603" s="10">
        <v>0</v>
      </c>
      <c r="G10603" s="10">
        <v>3204.81</v>
      </c>
      <c r="H10603" s="10">
        <v>5309.05</v>
      </c>
      <c r="I10603" s="10">
        <v>-2104.2400000000002</v>
      </c>
      <c r="J10603" s="10">
        <v>52.4</v>
      </c>
      <c r="K10603" s="10">
        <v>0</v>
      </c>
      <c r="L10603" s="10">
        <v>52.4</v>
      </c>
      <c r="M10603" s="10">
        <v>86.805000000000007</v>
      </c>
      <c r="N10603" s="10">
        <v>-34.405000000000008</v>
      </c>
    </row>
    <row r="10604" spans="1:14" x14ac:dyDescent="0.25">
      <c r="A10604" s="9" t="s">
        <v>1149</v>
      </c>
      <c r="B10604" s="9" t="s">
        <v>117</v>
      </c>
      <c r="C10604" s="9" t="s">
        <v>39</v>
      </c>
      <c r="D10604" s="9" t="s">
        <v>43</v>
      </c>
      <c r="E10604" s="10">
        <v>-35328.26</v>
      </c>
      <c r="F10604" s="10">
        <v>0</v>
      </c>
      <c r="G10604" s="10">
        <v>-35328.26</v>
      </c>
      <c r="H10604" s="10">
        <v>-35328.129999999997</v>
      </c>
      <c r="I10604" s="10">
        <v>-0.13000000000465661</v>
      </c>
      <c r="J10604" s="10">
        <v>-40365</v>
      </c>
      <c r="K10604" s="10">
        <v>0</v>
      </c>
      <c r="L10604" s="10">
        <v>-40365</v>
      </c>
      <c r="M10604" s="10">
        <v>-40365</v>
      </c>
      <c r="N10604" s="10">
        <v>0</v>
      </c>
    </row>
    <row r="10605" spans="1:14" x14ac:dyDescent="0.25">
      <c r="A10605" s="9" t="s">
        <v>1149</v>
      </c>
      <c r="B10605" s="9" t="s">
        <v>269</v>
      </c>
      <c r="C10605" s="9" t="s">
        <v>42</v>
      </c>
      <c r="D10605" s="9" t="s">
        <v>43</v>
      </c>
      <c r="E10605" s="10">
        <v>3608.46</v>
      </c>
      <c r="F10605" s="10">
        <v>3608.5798816568044</v>
      </c>
      <c r="G10605" s="10">
        <v>-0.11988165680440943</v>
      </c>
      <c r="H10605" s="10">
        <v>3659.1</v>
      </c>
      <c r="I10605" s="10">
        <v>-50.639999999999873</v>
      </c>
      <c r="J10605" s="10">
        <v>6660</v>
      </c>
      <c r="K10605" s="10">
        <v>6660.2248520710045</v>
      </c>
      <c r="L10605" s="10">
        <v>-0.22485207100453408</v>
      </c>
      <c r="M10605" s="10">
        <v>6753.4679999999998</v>
      </c>
      <c r="N10605" s="10">
        <v>-93.467999999999847</v>
      </c>
    </row>
    <row r="10606" spans="1:14" x14ac:dyDescent="0.25">
      <c r="A10606" s="9" t="s">
        <v>1149</v>
      </c>
      <c r="B10606" s="9" t="s">
        <v>270</v>
      </c>
      <c r="C10606" s="9" t="s">
        <v>42</v>
      </c>
      <c r="D10606" s="9" t="s">
        <v>43</v>
      </c>
      <c r="E10606" s="10">
        <v>25859.26</v>
      </c>
      <c r="F10606" s="10">
        <v>25773.05418719212</v>
      </c>
      <c r="G10606" s="10">
        <v>86.205812807878829</v>
      </c>
      <c r="H10606" s="10">
        <v>26159.65</v>
      </c>
      <c r="I10606" s="10">
        <v>-300.39000000000306</v>
      </c>
      <c r="J10606" s="10">
        <v>40500</v>
      </c>
      <c r="K10606" s="10">
        <v>40365</v>
      </c>
      <c r="L10606" s="10">
        <v>135</v>
      </c>
      <c r="M10606" s="10">
        <v>40970.474999999999</v>
      </c>
      <c r="N10606" s="10">
        <v>-470.47499999999854</v>
      </c>
    </row>
    <row r="10607" spans="1:14" x14ac:dyDescent="0.25">
      <c r="A10607" s="9" t="s">
        <v>1150</v>
      </c>
      <c r="B10607" s="9" t="s">
        <v>25</v>
      </c>
      <c r="C10607" s="9" t="s">
        <v>26</v>
      </c>
      <c r="D10607" s="9" t="s">
        <v>27</v>
      </c>
      <c r="E10607" s="10">
        <v>389.08</v>
      </c>
      <c r="F10607" s="10">
        <v>0</v>
      </c>
      <c r="G10607" s="10">
        <v>389.08</v>
      </c>
      <c r="H10607" s="10">
        <v>0</v>
      </c>
      <c r="I10607" s="10">
        <v>389.08</v>
      </c>
      <c r="J10607" s="10">
        <v>0</v>
      </c>
      <c r="K10607" s="10">
        <v>0</v>
      </c>
      <c r="L10607" s="10">
        <v>0</v>
      </c>
      <c r="M10607" s="10">
        <v>0</v>
      </c>
      <c r="N10607" s="10">
        <v>0</v>
      </c>
    </row>
    <row r="10608" spans="1:14" x14ac:dyDescent="0.25">
      <c r="A10608" s="9" t="s">
        <v>1150</v>
      </c>
      <c r="B10608" s="9" t="s">
        <v>258</v>
      </c>
      <c r="C10608" s="9" t="s">
        <v>33</v>
      </c>
      <c r="D10608" s="9" t="s">
        <v>27</v>
      </c>
      <c r="E10608" s="10">
        <v>85</v>
      </c>
      <c r="F10608" s="10">
        <v>0</v>
      </c>
      <c r="G10608" s="10">
        <v>85</v>
      </c>
      <c r="H10608" s="10">
        <v>82.9</v>
      </c>
      <c r="I10608" s="10">
        <v>2.0999999999999943</v>
      </c>
      <c r="J10608" s="10">
        <v>11.242000000000001</v>
      </c>
      <c r="K10608" s="10">
        <v>0</v>
      </c>
      <c r="L10608" s="10">
        <v>11.242000000000001</v>
      </c>
      <c r="M10608" s="10">
        <v>10.967000000000001</v>
      </c>
      <c r="N10608" s="10">
        <v>0.27500000000000036</v>
      </c>
    </row>
    <row r="10609" spans="1:14" x14ac:dyDescent="0.25">
      <c r="A10609" s="9" t="s">
        <v>1150</v>
      </c>
      <c r="B10609" s="9" t="s">
        <v>259</v>
      </c>
      <c r="C10609" s="9" t="s">
        <v>33</v>
      </c>
      <c r="D10609" s="9" t="s">
        <v>27</v>
      </c>
      <c r="E10609" s="10">
        <v>174.41</v>
      </c>
      <c r="F10609" s="10">
        <v>0</v>
      </c>
      <c r="G10609" s="10">
        <v>174.41</v>
      </c>
      <c r="H10609" s="10">
        <v>170.14</v>
      </c>
      <c r="I10609" s="10">
        <v>4.2700000000000102</v>
      </c>
      <c r="J10609" s="10">
        <v>11.242000000000001</v>
      </c>
      <c r="K10609" s="10">
        <v>0</v>
      </c>
      <c r="L10609" s="10">
        <v>11.242000000000001</v>
      </c>
      <c r="M10609" s="10">
        <v>10.967000000000001</v>
      </c>
      <c r="N10609" s="10">
        <v>0.27500000000000036</v>
      </c>
    </row>
    <row r="10610" spans="1:14" x14ac:dyDescent="0.25">
      <c r="A10610" s="9" t="s">
        <v>1150</v>
      </c>
      <c r="B10610" s="9" t="s">
        <v>260</v>
      </c>
      <c r="C10610" s="9" t="s">
        <v>33</v>
      </c>
      <c r="D10610" s="9" t="s">
        <v>27</v>
      </c>
      <c r="E10610" s="10">
        <v>6875.66</v>
      </c>
      <c r="F10610" s="10">
        <v>0</v>
      </c>
      <c r="G10610" s="10">
        <v>6875.66</v>
      </c>
      <c r="H10610" s="10">
        <v>6705.85</v>
      </c>
      <c r="I10610" s="10">
        <v>169.80999999999949</v>
      </c>
      <c r="J10610" s="10">
        <v>112.42</v>
      </c>
      <c r="K10610" s="10">
        <v>0</v>
      </c>
      <c r="L10610" s="10">
        <v>112.42</v>
      </c>
      <c r="M10610" s="10">
        <v>109.643</v>
      </c>
      <c r="N10610" s="10">
        <v>2.777000000000001</v>
      </c>
    </row>
    <row r="10611" spans="1:14" x14ac:dyDescent="0.25">
      <c r="A10611" s="9" t="s">
        <v>1150</v>
      </c>
      <c r="B10611" s="9" t="s">
        <v>48</v>
      </c>
      <c r="C10611" s="9" t="s">
        <v>39</v>
      </c>
      <c r="D10611" s="9" t="s">
        <v>43</v>
      </c>
      <c r="E10611" s="10">
        <v>-46178.64</v>
      </c>
      <c r="F10611" s="10">
        <v>0</v>
      </c>
      <c r="G10611" s="10">
        <v>-46178.64</v>
      </c>
      <c r="H10611" s="10">
        <v>-46178.59</v>
      </c>
      <c r="I10611" s="10">
        <v>-5.0000000002910383E-2</v>
      </c>
      <c r="J10611" s="10">
        <v>-50985</v>
      </c>
      <c r="K10611" s="10">
        <v>0</v>
      </c>
      <c r="L10611" s="10">
        <v>-50985</v>
      </c>
      <c r="M10611" s="10">
        <v>-50985</v>
      </c>
      <c r="N10611" s="10">
        <v>0</v>
      </c>
    </row>
    <row r="10612" spans="1:14" x14ac:dyDescent="0.25">
      <c r="A10612" s="9" t="s">
        <v>1150</v>
      </c>
      <c r="B10612" s="9" t="s">
        <v>266</v>
      </c>
      <c r="C10612" s="9" t="s">
        <v>42</v>
      </c>
      <c r="D10612" s="9" t="s">
        <v>43</v>
      </c>
      <c r="E10612" s="10">
        <v>4062.72</v>
      </c>
      <c r="F10612" s="10">
        <v>4062.4950690335304</v>
      </c>
      <c r="G10612" s="10">
        <v>0.22493096646940103</v>
      </c>
      <c r="H10612" s="10">
        <v>4119.37</v>
      </c>
      <c r="I10612" s="10">
        <v>-56.650000000000091</v>
      </c>
      <c r="J10612" s="10">
        <v>8413</v>
      </c>
      <c r="K10612" s="10">
        <v>8412.5246548323448</v>
      </c>
      <c r="L10612" s="10">
        <v>0.47534516765517765</v>
      </c>
      <c r="M10612" s="10">
        <v>8530.2999999999993</v>
      </c>
      <c r="N10612" s="10">
        <v>-117.29999999999927</v>
      </c>
    </row>
    <row r="10613" spans="1:14" x14ac:dyDescent="0.25">
      <c r="A10613" s="9" t="s">
        <v>1150</v>
      </c>
      <c r="B10613" s="9" t="s">
        <v>267</v>
      </c>
      <c r="C10613" s="9" t="s">
        <v>42</v>
      </c>
      <c r="D10613" s="9" t="s">
        <v>43</v>
      </c>
      <c r="E10613" s="10">
        <v>34591.769999999997</v>
      </c>
      <c r="F10613" s="10">
        <v>34581.596059113297</v>
      </c>
      <c r="G10613" s="10">
        <v>10.173940886699711</v>
      </c>
      <c r="H10613" s="10">
        <v>35100.32</v>
      </c>
      <c r="I10613" s="10">
        <v>-508.55000000000291</v>
      </c>
      <c r="J10613" s="10">
        <v>51000</v>
      </c>
      <c r="K10613" s="10">
        <v>50985</v>
      </c>
      <c r="L10613" s="10">
        <v>15</v>
      </c>
      <c r="M10613" s="10">
        <v>51749.775000000001</v>
      </c>
      <c r="N10613" s="10">
        <v>-749.77500000000146</v>
      </c>
    </row>
    <row r="10614" spans="1:14" x14ac:dyDescent="0.25">
      <c r="A10614" s="9" t="s">
        <v>1151</v>
      </c>
      <c r="B10614" s="9" t="s">
        <v>25</v>
      </c>
      <c r="C10614" s="9" t="s">
        <v>26</v>
      </c>
      <c r="D10614" s="9" t="s">
        <v>27</v>
      </c>
      <c r="E10614" s="10">
        <v>-375.56</v>
      </c>
      <c r="F10614" s="10">
        <v>0</v>
      </c>
      <c r="G10614" s="10">
        <v>-375.56</v>
      </c>
      <c r="H10614" s="10">
        <v>0</v>
      </c>
      <c r="I10614" s="10">
        <v>-375.56</v>
      </c>
      <c r="J10614" s="10">
        <v>0</v>
      </c>
      <c r="K10614" s="10">
        <v>0</v>
      </c>
      <c r="L10614" s="10">
        <v>0</v>
      </c>
      <c r="M10614" s="10">
        <v>0</v>
      </c>
      <c r="N10614" s="10">
        <v>0</v>
      </c>
    </row>
    <row r="10615" spans="1:14" x14ac:dyDescent="0.25">
      <c r="A10615" s="9" t="s">
        <v>1151</v>
      </c>
      <c r="B10615" s="9" t="s">
        <v>258</v>
      </c>
      <c r="C10615" s="9" t="s">
        <v>33</v>
      </c>
      <c r="D10615" s="9" t="s">
        <v>27</v>
      </c>
      <c r="E10615" s="10">
        <v>69.41</v>
      </c>
      <c r="F10615" s="10">
        <v>0</v>
      </c>
      <c r="G10615" s="10">
        <v>69.41</v>
      </c>
      <c r="H10615" s="10">
        <v>74.41</v>
      </c>
      <c r="I10615" s="10">
        <v>-5</v>
      </c>
      <c r="J10615" s="10">
        <v>9.18</v>
      </c>
      <c r="K10615" s="10">
        <v>0</v>
      </c>
      <c r="L10615" s="10">
        <v>9.18</v>
      </c>
      <c r="M10615" s="10">
        <v>9.8439999999999994</v>
      </c>
      <c r="N10615" s="10">
        <v>-0.6639999999999997</v>
      </c>
    </row>
    <row r="10616" spans="1:14" x14ac:dyDescent="0.25">
      <c r="A10616" s="9" t="s">
        <v>1151</v>
      </c>
      <c r="B10616" s="9" t="s">
        <v>259</v>
      </c>
      <c r="C10616" s="9" t="s">
        <v>33</v>
      </c>
      <c r="D10616" s="9" t="s">
        <v>27</v>
      </c>
      <c r="E10616" s="10">
        <v>142.41999999999999</v>
      </c>
      <c r="F10616" s="10">
        <v>0</v>
      </c>
      <c r="G10616" s="10">
        <v>142.41999999999999</v>
      </c>
      <c r="H10616" s="10">
        <v>152.72</v>
      </c>
      <c r="I10616" s="10">
        <v>-10.300000000000011</v>
      </c>
      <c r="J10616" s="10">
        <v>9.18</v>
      </c>
      <c r="K10616" s="10">
        <v>0</v>
      </c>
      <c r="L10616" s="10">
        <v>9.18</v>
      </c>
      <c r="M10616" s="10">
        <v>9.8439999999999994</v>
      </c>
      <c r="N10616" s="10">
        <v>-0.6639999999999997</v>
      </c>
    </row>
    <row r="10617" spans="1:14" x14ac:dyDescent="0.25">
      <c r="A10617" s="9" t="s">
        <v>1151</v>
      </c>
      <c r="B10617" s="9" t="s">
        <v>260</v>
      </c>
      <c r="C10617" s="9" t="s">
        <v>33</v>
      </c>
      <c r="D10617" s="9" t="s">
        <v>27</v>
      </c>
      <c r="E10617" s="10">
        <v>5614.53</v>
      </c>
      <c r="F10617" s="10">
        <v>0</v>
      </c>
      <c r="G10617" s="10">
        <v>5614.53</v>
      </c>
      <c r="H10617" s="10">
        <v>6019.29</v>
      </c>
      <c r="I10617" s="10">
        <v>-404.76000000000022</v>
      </c>
      <c r="J10617" s="10">
        <v>91.8</v>
      </c>
      <c r="K10617" s="10">
        <v>0</v>
      </c>
      <c r="L10617" s="10">
        <v>91.8</v>
      </c>
      <c r="M10617" s="10">
        <v>98.418000000000006</v>
      </c>
      <c r="N10617" s="10">
        <v>-6.6180000000000092</v>
      </c>
    </row>
    <row r="10618" spans="1:14" x14ac:dyDescent="0.25">
      <c r="A10618" s="9" t="s">
        <v>1151</v>
      </c>
      <c r="B10618" s="9" t="s">
        <v>48</v>
      </c>
      <c r="C10618" s="9" t="s">
        <v>39</v>
      </c>
      <c r="D10618" s="9" t="s">
        <v>43</v>
      </c>
      <c r="E10618" s="10">
        <v>-41450.730000000003</v>
      </c>
      <c r="F10618" s="10">
        <v>0</v>
      </c>
      <c r="G10618" s="10">
        <v>-41450.730000000003</v>
      </c>
      <c r="H10618" s="10">
        <v>-41450.69</v>
      </c>
      <c r="I10618" s="10">
        <v>-4.0000000000873115E-2</v>
      </c>
      <c r="J10618" s="10">
        <v>-45765</v>
      </c>
      <c r="K10618" s="10">
        <v>0</v>
      </c>
      <c r="L10618" s="10">
        <v>-45765</v>
      </c>
      <c r="M10618" s="10">
        <v>-45765</v>
      </c>
      <c r="N10618" s="10">
        <v>0</v>
      </c>
    </row>
    <row r="10619" spans="1:14" x14ac:dyDescent="0.25">
      <c r="A10619" s="9" t="s">
        <v>1151</v>
      </c>
      <c r="B10619" s="9" t="s">
        <v>266</v>
      </c>
      <c r="C10619" s="9" t="s">
        <v>42</v>
      </c>
      <c r="D10619" s="9" t="s">
        <v>43</v>
      </c>
      <c r="E10619" s="10">
        <v>3646.45</v>
      </c>
      <c r="F10619" s="10">
        <v>3646.5581854043389</v>
      </c>
      <c r="G10619" s="10">
        <v>-0.10818540433911039</v>
      </c>
      <c r="H10619" s="10">
        <v>3697.61</v>
      </c>
      <c r="I10619" s="10">
        <v>-51.160000000000309</v>
      </c>
      <c r="J10619" s="10">
        <v>7551</v>
      </c>
      <c r="K10619" s="10">
        <v>7551.2248520710054</v>
      </c>
      <c r="L10619" s="10">
        <v>-0.22485207100544358</v>
      </c>
      <c r="M10619" s="10">
        <v>7656.942</v>
      </c>
      <c r="N10619" s="10">
        <v>-105.94200000000001</v>
      </c>
    </row>
    <row r="10620" spans="1:14" x14ac:dyDescent="0.25">
      <c r="A10620" s="9" t="s">
        <v>1151</v>
      </c>
      <c r="B10620" s="9" t="s">
        <v>267</v>
      </c>
      <c r="C10620" s="9" t="s">
        <v>42</v>
      </c>
      <c r="D10620" s="9" t="s">
        <v>43</v>
      </c>
      <c r="E10620" s="10">
        <v>32353.48</v>
      </c>
      <c r="F10620" s="10">
        <v>31041.024630541873</v>
      </c>
      <c r="G10620" s="10">
        <v>1312.4553694581264</v>
      </c>
      <c r="H10620" s="10">
        <v>31506.639999999999</v>
      </c>
      <c r="I10620" s="10">
        <v>846.84000000000015</v>
      </c>
      <c r="J10620" s="10">
        <v>47700</v>
      </c>
      <c r="K10620" s="10">
        <v>45765</v>
      </c>
      <c r="L10620" s="10">
        <v>1935</v>
      </c>
      <c r="M10620" s="10">
        <v>46451.474999999999</v>
      </c>
      <c r="N10620" s="10">
        <v>1248.5250000000015</v>
      </c>
    </row>
    <row r="10621" spans="1:14" x14ac:dyDescent="0.25">
      <c r="A10621" s="9" t="s">
        <v>1152</v>
      </c>
      <c r="B10621" s="9" t="s">
        <v>25</v>
      </c>
      <c r="C10621" s="9" t="s">
        <v>26</v>
      </c>
      <c r="D10621" s="9" t="s">
        <v>27</v>
      </c>
      <c r="E10621" s="10">
        <v>587.25</v>
      </c>
      <c r="F10621" s="10">
        <v>0</v>
      </c>
      <c r="G10621" s="10">
        <v>587.25</v>
      </c>
      <c r="H10621" s="10">
        <v>0</v>
      </c>
      <c r="I10621" s="10">
        <v>587.25</v>
      </c>
      <c r="J10621" s="10">
        <v>0</v>
      </c>
      <c r="K10621" s="10">
        <v>0</v>
      </c>
      <c r="L10621" s="10">
        <v>0</v>
      </c>
      <c r="M10621" s="10">
        <v>0</v>
      </c>
      <c r="N10621" s="10">
        <v>0</v>
      </c>
    </row>
    <row r="10622" spans="1:14" x14ac:dyDescent="0.25">
      <c r="A10622" s="9" t="s">
        <v>1152</v>
      </c>
      <c r="B10622" s="9" t="s">
        <v>258</v>
      </c>
      <c r="C10622" s="9" t="s">
        <v>33</v>
      </c>
      <c r="D10622" s="9" t="s">
        <v>27</v>
      </c>
      <c r="E10622" s="10">
        <v>35.909999999999997</v>
      </c>
      <c r="F10622" s="10">
        <v>0</v>
      </c>
      <c r="G10622" s="10">
        <v>35.909999999999997</v>
      </c>
      <c r="H10622" s="10">
        <v>40.98</v>
      </c>
      <c r="I10622" s="10">
        <v>-5.07</v>
      </c>
      <c r="J10622" s="10">
        <v>4.75</v>
      </c>
      <c r="K10622" s="10">
        <v>0</v>
      </c>
      <c r="L10622" s="10">
        <v>4.75</v>
      </c>
      <c r="M10622" s="10">
        <v>5.4210000000000003</v>
      </c>
      <c r="N10622" s="10">
        <v>-0.67100000000000026</v>
      </c>
    </row>
    <row r="10623" spans="1:14" x14ac:dyDescent="0.25">
      <c r="A10623" s="9" t="s">
        <v>1152</v>
      </c>
      <c r="B10623" s="9" t="s">
        <v>259</v>
      </c>
      <c r="C10623" s="9" t="s">
        <v>33</v>
      </c>
      <c r="D10623" s="9" t="s">
        <v>27</v>
      </c>
      <c r="E10623" s="10">
        <v>73.69</v>
      </c>
      <c r="F10623" s="10">
        <v>0</v>
      </c>
      <c r="G10623" s="10">
        <v>73.69</v>
      </c>
      <c r="H10623" s="10">
        <v>84.09</v>
      </c>
      <c r="I10623" s="10">
        <v>-10.400000000000006</v>
      </c>
      <c r="J10623" s="10">
        <v>4.75</v>
      </c>
      <c r="K10623" s="10">
        <v>0</v>
      </c>
      <c r="L10623" s="10">
        <v>4.75</v>
      </c>
      <c r="M10623" s="10">
        <v>5.4210000000000003</v>
      </c>
      <c r="N10623" s="10">
        <v>-0.67100000000000026</v>
      </c>
    </row>
    <row r="10624" spans="1:14" x14ac:dyDescent="0.25">
      <c r="A10624" s="9" t="s">
        <v>1152</v>
      </c>
      <c r="B10624" s="9" t="s">
        <v>260</v>
      </c>
      <c r="C10624" s="9" t="s">
        <v>33</v>
      </c>
      <c r="D10624" s="9" t="s">
        <v>27</v>
      </c>
      <c r="E10624" s="10">
        <v>2905.12</v>
      </c>
      <c r="F10624" s="10">
        <v>0</v>
      </c>
      <c r="G10624" s="10">
        <v>2905.12</v>
      </c>
      <c r="H10624" s="10">
        <v>3314.46</v>
      </c>
      <c r="I10624" s="10">
        <v>-409.34000000000015</v>
      </c>
      <c r="J10624" s="10">
        <v>47.5</v>
      </c>
      <c r="K10624" s="10">
        <v>0</v>
      </c>
      <c r="L10624" s="10">
        <v>47.5</v>
      </c>
      <c r="M10624" s="10">
        <v>54.192999999999998</v>
      </c>
      <c r="N10624" s="10">
        <v>-6.6929999999999978</v>
      </c>
    </row>
    <row r="10625" spans="1:14" x14ac:dyDescent="0.25">
      <c r="A10625" s="9" t="s">
        <v>1152</v>
      </c>
      <c r="B10625" s="9" t="s">
        <v>48</v>
      </c>
      <c r="C10625" s="9" t="s">
        <v>39</v>
      </c>
      <c r="D10625" s="9" t="s">
        <v>43</v>
      </c>
      <c r="E10625" s="10">
        <v>-22824.400000000001</v>
      </c>
      <c r="F10625" s="10">
        <v>0</v>
      </c>
      <c r="G10625" s="10">
        <v>-22824.400000000001</v>
      </c>
      <c r="H10625" s="10">
        <v>-22824.37</v>
      </c>
      <c r="I10625" s="10">
        <v>-3.0000000002473826E-2</v>
      </c>
      <c r="J10625" s="10">
        <v>-25200</v>
      </c>
      <c r="K10625" s="10">
        <v>0</v>
      </c>
      <c r="L10625" s="10">
        <v>-25200</v>
      </c>
      <c r="M10625" s="10">
        <v>-25200</v>
      </c>
      <c r="N10625" s="10">
        <v>0</v>
      </c>
    </row>
    <row r="10626" spans="1:14" x14ac:dyDescent="0.25">
      <c r="A10626" s="9" t="s">
        <v>1152</v>
      </c>
      <c r="B10626" s="9" t="s">
        <v>266</v>
      </c>
      <c r="C10626" s="9" t="s">
        <v>42</v>
      </c>
      <c r="D10626" s="9" t="s">
        <v>43</v>
      </c>
      <c r="E10626" s="10">
        <v>2007.94</v>
      </c>
      <c r="F10626" s="10">
        <v>2007.938856015779</v>
      </c>
      <c r="G10626" s="10">
        <v>1.1439842210165807E-3</v>
      </c>
      <c r="H10626" s="10">
        <v>2036.05</v>
      </c>
      <c r="I10626" s="10">
        <v>-28.1099999999999</v>
      </c>
      <c r="J10626" s="10">
        <v>4158</v>
      </c>
      <c r="K10626" s="10">
        <v>4158</v>
      </c>
      <c r="L10626" s="10">
        <v>0</v>
      </c>
      <c r="M10626" s="10">
        <v>4216.2120000000004</v>
      </c>
      <c r="N10626" s="10">
        <v>-58.212000000000444</v>
      </c>
    </row>
    <row r="10627" spans="1:14" x14ac:dyDescent="0.25">
      <c r="A10627" s="9" t="s">
        <v>1152</v>
      </c>
      <c r="B10627" s="9" t="s">
        <v>267</v>
      </c>
      <c r="C10627" s="9" t="s">
        <v>42</v>
      </c>
      <c r="D10627" s="9" t="s">
        <v>43</v>
      </c>
      <c r="E10627" s="10">
        <v>17214.490000000002</v>
      </c>
      <c r="F10627" s="10">
        <v>17092.403940886699</v>
      </c>
      <c r="G10627" s="10">
        <v>122.08605911330233</v>
      </c>
      <c r="H10627" s="10">
        <v>17348.79</v>
      </c>
      <c r="I10627" s="10">
        <v>-134.29999999999927</v>
      </c>
      <c r="J10627" s="10">
        <v>25380</v>
      </c>
      <c r="K10627" s="10">
        <v>25200</v>
      </c>
      <c r="L10627" s="10">
        <v>180</v>
      </c>
      <c r="M10627" s="10">
        <v>25578</v>
      </c>
      <c r="N10627" s="10">
        <v>-198</v>
      </c>
    </row>
    <row r="10628" spans="1:14" x14ac:dyDescent="0.25">
      <c r="A10628" s="9" t="s">
        <v>1153</v>
      </c>
      <c r="B10628" s="9" t="s">
        <v>25</v>
      </c>
      <c r="C10628" s="9" t="s">
        <v>26</v>
      </c>
      <c r="D10628" s="9" t="s">
        <v>27</v>
      </c>
      <c r="E10628" s="10">
        <v>1337.66</v>
      </c>
      <c r="F10628" s="10">
        <v>0</v>
      </c>
      <c r="G10628" s="10">
        <v>1337.66</v>
      </c>
      <c r="H10628" s="10">
        <v>0</v>
      </c>
      <c r="I10628" s="10">
        <v>1337.66</v>
      </c>
      <c r="J10628" s="10">
        <v>0</v>
      </c>
      <c r="K10628" s="10">
        <v>0</v>
      </c>
      <c r="L10628" s="10">
        <v>0</v>
      </c>
      <c r="M10628" s="10">
        <v>0</v>
      </c>
      <c r="N10628" s="10">
        <v>0</v>
      </c>
    </row>
    <row r="10629" spans="1:14" x14ac:dyDescent="0.25">
      <c r="A10629" s="9" t="s">
        <v>1153</v>
      </c>
      <c r="B10629" s="9" t="s">
        <v>258</v>
      </c>
      <c r="C10629" s="9" t="s">
        <v>33</v>
      </c>
      <c r="D10629" s="9" t="s">
        <v>27</v>
      </c>
      <c r="E10629" s="10">
        <v>154.4</v>
      </c>
      <c r="F10629" s="10">
        <v>0</v>
      </c>
      <c r="G10629" s="10">
        <v>154.4</v>
      </c>
      <c r="H10629" s="10">
        <v>160.9</v>
      </c>
      <c r="I10629" s="10">
        <v>-6.5</v>
      </c>
      <c r="J10629" s="10">
        <v>20.420999999999999</v>
      </c>
      <c r="K10629" s="10">
        <v>0</v>
      </c>
      <c r="L10629" s="10">
        <v>20.420999999999999</v>
      </c>
      <c r="M10629" s="10">
        <v>21.285</v>
      </c>
      <c r="N10629" s="10">
        <v>-0.86400000000000077</v>
      </c>
    </row>
    <row r="10630" spans="1:14" x14ac:dyDescent="0.25">
      <c r="A10630" s="9" t="s">
        <v>1153</v>
      </c>
      <c r="B10630" s="9" t="s">
        <v>259</v>
      </c>
      <c r="C10630" s="9" t="s">
        <v>33</v>
      </c>
      <c r="D10630" s="9" t="s">
        <v>27</v>
      </c>
      <c r="E10630" s="10">
        <v>316.82</v>
      </c>
      <c r="F10630" s="10">
        <v>0</v>
      </c>
      <c r="G10630" s="10">
        <v>316.82</v>
      </c>
      <c r="H10630" s="10">
        <v>330.21</v>
      </c>
      <c r="I10630" s="10">
        <v>-13.389999999999986</v>
      </c>
      <c r="J10630" s="10">
        <v>20.420999999999999</v>
      </c>
      <c r="K10630" s="10">
        <v>0</v>
      </c>
      <c r="L10630" s="10">
        <v>20.420999999999999</v>
      </c>
      <c r="M10630" s="10">
        <v>21.285</v>
      </c>
      <c r="N10630" s="10">
        <v>-0.86400000000000077</v>
      </c>
    </row>
    <row r="10631" spans="1:14" x14ac:dyDescent="0.25">
      <c r="A10631" s="9" t="s">
        <v>1153</v>
      </c>
      <c r="B10631" s="9" t="s">
        <v>260</v>
      </c>
      <c r="C10631" s="9" t="s">
        <v>33</v>
      </c>
      <c r="D10631" s="9" t="s">
        <v>27</v>
      </c>
      <c r="E10631" s="10">
        <v>12489.59</v>
      </c>
      <c r="F10631" s="10">
        <v>0</v>
      </c>
      <c r="G10631" s="10">
        <v>12489.59</v>
      </c>
      <c r="H10631" s="10">
        <v>13015.16</v>
      </c>
      <c r="I10631" s="10">
        <v>-525.56999999999971</v>
      </c>
      <c r="J10631" s="10">
        <v>204.21</v>
      </c>
      <c r="K10631" s="10">
        <v>0</v>
      </c>
      <c r="L10631" s="10">
        <v>204.21</v>
      </c>
      <c r="M10631" s="10">
        <v>212.803</v>
      </c>
      <c r="N10631" s="10">
        <v>-8.5929999999999893</v>
      </c>
    </row>
    <row r="10632" spans="1:14" x14ac:dyDescent="0.25">
      <c r="A10632" s="9" t="s">
        <v>1153</v>
      </c>
      <c r="B10632" s="9" t="s">
        <v>101</v>
      </c>
      <c r="C10632" s="9" t="s">
        <v>39</v>
      </c>
      <c r="D10632" s="9" t="s">
        <v>43</v>
      </c>
      <c r="E10632" s="10">
        <v>-80116.94</v>
      </c>
      <c r="F10632" s="10">
        <v>0</v>
      </c>
      <c r="G10632" s="10">
        <v>-80116.94</v>
      </c>
      <c r="H10632" s="10">
        <v>-80117.13</v>
      </c>
      <c r="I10632" s="10">
        <v>0.19000000000232831</v>
      </c>
      <c r="J10632" s="10">
        <v>-98955</v>
      </c>
      <c r="K10632" s="10">
        <v>0</v>
      </c>
      <c r="L10632" s="10">
        <v>-98955</v>
      </c>
      <c r="M10632" s="10">
        <v>-98955</v>
      </c>
      <c r="N10632" s="10">
        <v>0</v>
      </c>
    </row>
    <row r="10633" spans="1:14" x14ac:dyDescent="0.25">
      <c r="A10633" s="9" t="s">
        <v>1153</v>
      </c>
      <c r="B10633" s="9" t="s">
        <v>262</v>
      </c>
      <c r="C10633" s="9" t="s">
        <v>42</v>
      </c>
      <c r="D10633" s="9" t="s">
        <v>43</v>
      </c>
      <c r="E10633" s="10">
        <v>8270.66</v>
      </c>
      <c r="F10633" s="10">
        <v>8269.4280078895463</v>
      </c>
      <c r="G10633" s="10">
        <v>1.2319921104535752</v>
      </c>
      <c r="H10633" s="10">
        <v>8385.2000000000007</v>
      </c>
      <c r="I10633" s="10">
        <v>-114.54000000000087</v>
      </c>
      <c r="J10633" s="10">
        <v>16330</v>
      </c>
      <c r="K10633" s="10">
        <v>16327.574950690336</v>
      </c>
      <c r="L10633" s="10">
        <v>2.4250493096642458</v>
      </c>
      <c r="M10633" s="10">
        <v>16556.161</v>
      </c>
      <c r="N10633" s="10">
        <v>-226.16100000000006</v>
      </c>
    </row>
    <row r="10634" spans="1:14" x14ac:dyDescent="0.25">
      <c r="A10634" s="9" t="s">
        <v>1153</v>
      </c>
      <c r="B10634" s="9" t="s">
        <v>261</v>
      </c>
      <c r="C10634" s="9" t="s">
        <v>42</v>
      </c>
      <c r="D10634" s="9" t="s">
        <v>43</v>
      </c>
      <c r="E10634" s="10">
        <v>57547.81</v>
      </c>
      <c r="F10634" s="10">
        <v>57365.201970443348</v>
      </c>
      <c r="G10634" s="10">
        <v>182.60802955664985</v>
      </c>
      <c r="H10634" s="10">
        <v>58225.68</v>
      </c>
      <c r="I10634" s="10">
        <v>-677.87000000000262</v>
      </c>
      <c r="J10634" s="10">
        <v>99270</v>
      </c>
      <c r="K10634" s="10">
        <v>98955</v>
      </c>
      <c r="L10634" s="10">
        <v>315</v>
      </c>
      <c r="M10634" s="10">
        <v>100439.325</v>
      </c>
      <c r="N10634" s="10">
        <v>-1169.3249999999971</v>
      </c>
    </row>
    <row r="10635" spans="1:14" x14ac:dyDescent="0.25">
      <c r="A10635" s="9" t="s">
        <v>1154</v>
      </c>
      <c r="B10635" s="9" t="s">
        <v>25</v>
      </c>
      <c r="C10635" s="9" t="s">
        <v>26</v>
      </c>
      <c r="D10635" s="9" t="s">
        <v>27</v>
      </c>
      <c r="E10635" s="10">
        <v>722.58</v>
      </c>
      <c r="F10635" s="10">
        <v>0</v>
      </c>
      <c r="G10635" s="10">
        <v>722.58</v>
      </c>
      <c r="H10635" s="10">
        <v>0</v>
      </c>
      <c r="I10635" s="10">
        <v>722.58</v>
      </c>
      <c r="J10635" s="10">
        <v>0</v>
      </c>
      <c r="K10635" s="10">
        <v>0</v>
      </c>
      <c r="L10635" s="10">
        <v>0</v>
      </c>
      <c r="M10635" s="10">
        <v>0</v>
      </c>
      <c r="N10635" s="10">
        <v>0</v>
      </c>
    </row>
    <row r="10636" spans="1:14" x14ac:dyDescent="0.25">
      <c r="A10636" s="9" t="s">
        <v>1154</v>
      </c>
      <c r="B10636" s="9" t="s">
        <v>258</v>
      </c>
      <c r="C10636" s="9" t="s">
        <v>33</v>
      </c>
      <c r="D10636" s="9" t="s">
        <v>27</v>
      </c>
      <c r="E10636" s="10">
        <v>180.05</v>
      </c>
      <c r="F10636" s="10">
        <v>0</v>
      </c>
      <c r="G10636" s="10">
        <v>180.05</v>
      </c>
      <c r="H10636" s="10">
        <v>180.66</v>
      </c>
      <c r="I10636" s="10">
        <v>-0.60999999999998522</v>
      </c>
      <c r="J10636" s="10">
        <v>23.812999999999999</v>
      </c>
      <c r="K10636" s="10">
        <v>0</v>
      </c>
      <c r="L10636" s="10">
        <v>23.812999999999999</v>
      </c>
      <c r="M10636" s="10">
        <v>23.899000000000001</v>
      </c>
      <c r="N10636" s="10">
        <v>-8.6000000000002075E-2</v>
      </c>
    </row>
    <row r="10637" spans="1:14" x14ac:dyDescent="0.25">
      <c r="A10637" s="9" t="s">
        <v>1154</v>
      </c>
      <c r="B10637" s="9" t="s">
        <v>259</v>
      </c>
      <c r="C10637" s="9" t="s">
        <v>33</v>
      </c>
      <c r="D10637" s="9" t="s">
        <v>27</v>
      </c>
      <c r="E10637" s="10">
        <v>369.45</v>
      </c>
      <c r="F10637" s="10">
        <v>0</v>
      </c>
      <c r="G10637" s="10">
        <v>369.45</v>
      </c>
      <c r="H10637" s="10">
        <v>370.76</v>
      </c>
      <c r="I10637" s="10">
        <v>-1.3100000000000023</v>
      </c>
      <c r="J10637" s="10">
        <v>23.812999999999999</v>
      </c>
      <c r="K10637" s="10">
        <v>0</v>
      </c>
      <c r="L10637" s="10">
        <v>23.812999999999999</v>
      </c>
      <c r="M10637" s="10">
        <v>23.899000000000001</v>
      </c>
      <c r="N10637" s="10">
        <v>-8.6000000000002075E-2</v>
      </c>
    </row>
    <row r="10638" spans="1:14" x14ac:dyDescent="0.25">
      <c r="A10638" s="9" t="s">
        <v>1154</v>
      </c>
      <c r="B10638" s="9" t="s">
        <v>260</v>
      </c>
      <c r="C10638" s="9" t="s">
        <v>33</v>
      </c>
      <c r="D10638" s="9" t="s">
        <v>27</v>
      </c>
      <c r="E10638" s="10">
        <v>14564.15</v>
      </c>
      <c r="F10638" s="10">
        <v>0</v>
      </c>
      <c r="G10638" s="10">
        <v>14564.15</v>
      </c>
      <c r="H10638" s="10">
        <v>14613.2</v>
      </c>
      <c r="I10638" s="10">
        <v>-49.050000000001091</v>
      </c>
      <c r="J10638" s="10">
        <v>238.13</v>
      </c>
      <c r="K10638" s="10">
        <v>0</v>
      </c>
      <c r="L10638" s="10">
        <v>238.13</v>
      </c>
      <c r="M10638" s="10">
        <v>238.93100000000001</v>
      </c>
      <c r="N10638" s="10">
        <v>-0.80100000000001614</v>
      </c>
    </row>
    <row r="10639" spans="1:14" x14ac:dyDescent="0.25">
      <c r="A10639" s="9" t="s">
        <v>1154</v>
      </c>
      <c r="B10639" s="9" t="s">
        <v>101</v>
      </c>
      <c r="C10639" s="9" t="s">
        <v>39</v>
      </c>
      <c r="D10639" s="9" t="s">
        <v>43</v>
      </c>
      <c r="E10639" s="10">
        <v>-89953.94</v>
      </c>
      <c r="F10639" s="10">
        <v>0</v>
      </c>
      <c r="G10639" s="10">
        <v>-89953.94</v>
      </c>
      <c r="H10639" s="10">
        <v>-89954.16</v>
      </c>
      <c r="I10639" s="10">
        <v>0.22000000000116415</v>
      </c>
      <c r="J10639" s="10">
        <v>-111105</v>
      </c>
      <c r="K10639" s="10">
        <v>0</v>
      </c>
      <c r="L10639" s="10">
        <v>-111105</v>
      </c>
      <c r="M10639" s="10">
        <v>-111105</v>
      </c>
      <c r="N10639" s="10">
        <v>0</v>
      </c>
    </row>
    <row r="10640" spans="1:14" x14ac:dyDescent="0.25">
      <c r="A10640" s="9" t="s">
        <v>1154</v>
      </c>
      <c r="B10640" s="9" t="s">
        <v>262</v>
      </c>
      <c r="C10640" s="9" t="s">
        <v>42</v>
      </c>
      <c r="D10640" s="9" t="s">
        <v>43</v>
      </c>
      <c r="E10640" s="10">
        <v>9709.0300000000007</v>
      </c>
      <c r="F10640" s="10">
        <v>9284.7731755424065</v>
      </c>
      <c r="G10640" s="10">
        <v>424.25682445759412</v>
      </c>
      <c r="H10640" s="10">
        <v>9414.76</v>
      </c>
      <c r="I10640" s="10">
        <v>294.27000000000044</v>
      </c>
      <c r="J10640" s="10">
        <v>19170</v>
      </c>
      <c r="K10640" s="10">
        <v>18332.32544378698</v>
      </c>
      <c r="L10640" s="10">
        <v>837.67455621301997</v>
      </c>
      <c r="M10640" s="10">
        <v>18588.977999999999</v>
      </c>
      <c r="N10640" s="10">
        <v>581.02200000000084</v>
      </c>
    </row>
    <row r="10641" spans="1:14" x14ac:dyDescent="0.25">
      <c r="A10641" s="9" t="s">
        <v>1154</v>
      </c>
      <c r="B10641" s="9" t="s">
        <v>261</v>
      </c>
      <c r="C10641" s="9" t="s">
        <v>42</v>
      </c>
      <c r="D10641" s="9" t="s">
        <v>43</v>
      </c>
      <c r="E10641" s="10">
        <v>64408.68</v>
      </c>
      <c r="F10641" s="10">
        <v>64408.679802955667</v>
      </c>
      <c r="G10641" s="10">
        <v>1.970443336176686E-4</v>
      </c>
      <c r="H10641" s="10">
        <v>65374.81</v>
      </c>
      <c r="I10641" s="10">
        <v>-966.12999999999738</v>
      </c>
      <c r="J10641" s="10">
        <v>111105</v>
      </c>
      <c r="K10641" s="10">
        <v>111105</v>
      </c>
      <c r="L10641" s="10">
        <v>0</v>
      </c>
      <c r="M10641" s="10">
        <v>112771.575</v>
      </c>
      <c r="N10641" s="10">
        <v>-1666.5749999999971</v>
      </c>
    </row>
    <row r="10642" spans="1:14" x14ac:dyDescent="0.25">
      <c r="A10642" s="9" t="s">
        <v>1155</v>
      </c>
      <c r="B10642" s="9" t="s">
        <v>25</v>
      </c>
      <c r="C10642" s="9" t="s">
        <v>26</v>
      </c>
      <c r="D10642" s="9" t="s">
        <v>27</v>
      </c>
      <c r="E10642" s="10">
        <v>1867.89</v>
      </c>
      <c r="F10642" s="10">
        <v>0</v>
      </c>
      <c r="G10642" s="10">
        <v>1867.89</v>
      </c>
      <c r="H10642" s="10">
        <v>0</v>
      </c>
      <c r="I10642" s="10">
        <v>1867.89</v>
      </c>
      <c r="J10642" s="10">
        <v>0</v>
      </c>
      <c r="K10642" s="10">
        <v>0</v>
      </c>
      <c r="L10642" s="10">
        <v>0</v>
      </c>
      <c r="M10642" s="10">
        <v>0</v>
      </c>
      <c r="N10642" s="10">
        <v>0</v>
      </c>
    </row>
    <row r="10643" spans="1:14" x14ac:dyDescent="0.25">
      <c r="A10643" s="9" t="s">
        <v>1155</v>
      </c>
      <c r="B10643" s="9" t="s">
        <v>258</v>
      </c>
      <c r="C10643" s="9" t="s">
        <v>33</v>
      </c>
      <c r="D10643" s="9" t="s">
        <v>27</v>
      </c>
      <c r="E10643" s="10">
        <v>124.41</v>
      </c>
      <c r="F10643" s="10">
        <v>0</v>
      </c>
      <c r="G10643" s="10">
        <v>124.41</v>
      </c>
      <c r="H10643" s="10">
        <v>137.93</v>
      </c>
      <c r="I10643" s="10">
        <v>-13.52000000000001</v>
      </c>
      <c r="J10643" s="10">
        <v>16.454000000000001</v>
      </c>
      <c r="K10643" s="10">
        <v>0</v>
      </c>
      <c r="L10643" s="10">
        <v>16.454000000000001</v>
      </c>
      <c r="M10643" s="10">
        <v>18.245999999999999</v>
      </c>
      <c r="N10643" s="10">
        <v>-1.791999999999998</v>
      </c>
    </row>
    <row r="10644" spans="1:14" x14ac:dyDescent="0.25">
      <c r="A10644" s="9" t="s">
        <v>1155</v>
      </c>
      <c r="B10644" s="9" t="s">
        <v>259</v>
      </c>
      <c r="C10644" s="9" t="s">
        <v>33</v>
      </c>
      <c r="D10644" s="9" t="s">
        <v>27</v>
      </c>
      <c r="E10644" s="10">
        <v>255.28</v>
      </c>
      <c r="F10644" s="10">
        <v>0</v>
      </c>
      <c r="G10644" s="10">
        <v>255.28</v>
      </c>
      <c r="H10644" s="10">
        <v>283.06</v>
      </c>
      <c r="I10644" s="10">
        <v>-27.78</v>
      </c>
      <c r="J10644" s="10">
        <v>16.454000000000001</v>
      </c>
      <c r="K10644" s="10">
        <v>0</v>
      </c>
      <c r="L10644" s="10">
        <v>16.454000000000001</v>
      </c>
      <c r="M10644" s="10">
        <v>18.245999999999999</v>
      </c>
      <c r="N10644" s="10">
        <v>-1.791999999999998</v>
      </c>
    </row>
    <row r="10645" spans="1:14" x14ac:dyDescent="0.25">
      <c r="A10645" s="9" t="s">
        <v>1155</v>
      </c>
      <c r="B10645" s="9" t="s">
        <v>260</v>
      </c>
      <c r="C10645" s="9" t="s">
        <v>33</v>
      </c>
      <c r="D10645" s="9" t="s">
        <v>27</v>
      </c>
      <c r="E10645" s="10">
        <v>10063.35</v>
      </c>
      <c r="F10645" s="10">
        <v>0</v>
      </c>
      <c r="G10645" s="10">
        <v>10063.35</v>
      </c>
      <c r="H10645" s="10">
        <v>11156.69</v>
      </c>
      <c r="I10645" s="10">
        <v>-1093.3400000000001</v>
      </c>
      <c r="J10645" s="10">
        <v>164.54</v>
      </c>
      <c r="K10645" s="10">
        <v>0</v>
      </c>
      <c r="L10645" s="10">
        <v>164.54</v>
      </c>
      <c r="M10645" s="10">
        <v>182.416</v>
      </c>
      <c r="N10645" s="10">
        <v>-17.876000000000005</v>
      </c>
    </row>
    <row r="10646" spans="1:14" x14ac:dyDescent="0.25">
      <c r="A10646" s="9" t="s">
        <v>1155</v>
      </c>
      <c r="B10646" s="9" t="s">
        <v>101</v>
      </c>
      <c r="C10646" s="9" t="s">
        <v>39</v>
      </c>
      <c r="D10646" s="9" t="s">
        <v>43</v>
      </c>
      <c r="E10646" s="10">
        <v>-68676.86</v>
      </c>
      <c r="F10646" s="10">
        <v>0</v>
      </c>
      <c r="G10646" s="10">
        <v>-68676.86</v>
      </c>
      <c r="H10646" s="10">
        <v>-68677.03</v>
      </c>
      <c r="I10646" s="10">
        <v>0.16999999999825377</v>
      </c>
      <c r="J10646" s="10">
        <v>-84825</v>
      </c>
      <c r="K10646" s="10">
        <v>0</v>
      </c>
      <c r="L10646" s="10">
        <v>-84825</v>
      </c>
      <c r="M10646" s="10">
        <v>-84825</v>
      </c>
      <c r="N10646" s="10">
        <v>0</v>
      </c>
    </row>
    <row r="10647" spans="1:14" x14ac:dyDescent="0.25">
      <c r="A10647" s="9" t="s">
        <v>1155</v>
      </c>
      <c r="B10647" s="9" t="s">
        <v>262</v>
      </c>
      <c r="C10647" s="9" t="s">
        <v>42</v>
      </c>
      <c r="D10647" s="9" t="s">
        <v>43</v>
      </c>
      <c r="E10647" s="10">
        <v>7090.58</v>
      </c>
      <c r="F10647" s="10">
        <v>7088.6193293885599</v>
      </c>
      <c r="G10647" s="10">
        <v>1.9606706114400367</v>
      </c>
      <c r="H10647" s="10">
        <v>7187.86</v>
      </c>
      <c r="I10647" s="10">
        <v>-97.279999999999745</v>
      </c>
      <c r="J10647" s="10">
        <v>14000</v>
      </c>
      <c r="K10647" s="10">
        <v>13996.125246548323</v>
      </c>
      <c r="L10647" s="10">
        <v>3.874753451676952</v>
      </c>
      <c r="M10647" s="10">
        <v>14192.071</v>
      </c>
      <c r="N10647" s="10">
        <v>-192.07099999999991</v>
      </c>
    </row>
    <row r="10648" spans="1:14" x14ac:dyDescent="0.25">
      <c r="A10648" s="9" t="s">
        <v>1155</v>
      </c>
      <c r="B10648" s="9" t="s">
        <v>261</v>
      </c>
      <c r="C10648" s="9" t="s">
        <v>42</v>
      </c>
      <c r="D10648" s="9" t="s">
        <v>43</v>
      </c>
      <c r="E10648" s="10">
        <v>49275.35</v>
      </c>
      <c r="F10648" s="10">
        <v>49173.901477832515</v>
      </c>
      <c r="G10648" s="10">
        <v>101.44852216748404</v>
      </c>
      <c r="H10648" s="10">
        <v>49911.51</v>
      </c>
      <c r="I10648" s="10">
        <v>-636.16000000000349</v>
      </c>
      <c r="J10648" s="10">
        <v>85000</v>
      </c>
      <c r="K10648" s="10">
        <v>84825</v>
      </c>
      <c r="L10648" s="10">
        <v>175</v>
      </c>
      <c r="M10648" s="10">
        <v>86097.375</v>
      </c>
      <c r="N10648" s="10">
        <v>-1097.375</v>
      </c>
    </row>
    <row r="10649" spans="1:14" x14ac:dyDescent="0.25">
      <c r="A10649" s="9" t="s">
        <v>1156</v>
      </c>
      <c r="B10649" s="9" t="s">
        <v>25</v>
      </c>
      <c r="C10649" s="9" t="s">
        <v>26</v>
      </c>
      <c r="D10649" s="9" t="s">
        <v>27</v>
      </c>
      <c r="E10649" s="10">
        <v>1300.25</v>
      </c>
      <c r="F10649" s="10">
        <v>0</v>
      </c>
      <c r="G10649" s="10">
        <v>1300.25</v>
      </c>
      <c r="H10649" s="10">
        <v>0</v>
      </c>
      <c r="I10649" s="10">
        <v>1300.25</v>
      </c>
      <c r="J10649" s="10">
        <v>0</v>
      </c>
      <c r="K10649" s="10">
        <v>0</v>
      </c>
      <c r="L10649" s="10">
        <v>0</v>
      </c>
      <c r="M10649" s="10">
        <v>0</v>
      </c>
      <c r="N10649" s="10">
        <v>0</v>
      </c>
    </row>
    <row r="10650" spans="1:14" x14ac:dyDescent="0.25">
      <c r="A10650" s="9" t="s">
        <v>1156</v>
      </c>
      <c r="B10650" s="9" t="s">
        <v>258</v>
      </c>
      <c r="C10650" s="9" t="s">
        <v>33</v>
      </c>
      <c r="D10650" s="9" t="s">
        <v>27</v>
      </c>
      <c r="E10650" s="10">
        <v>117.97</v>
      </c>
      <c r="F10650" s="10">
        <v>0</v>
      </c>
      <c r="G10650" s="10">
        <v>117.97</v>
      </c>
      <c r="H10650" s="10">
        <v>124.47</v>
      </c>
      <c r="I10650" s="10">
        <v>-6.5</v>
      </c>
      <c r="J10650" s="10">
        <v>15.603</v>
      </c>
      <c r="K10650" s="10">
        <v>0</v>
      </c>
      <c r="L10650" s="10">
        <v>15.603</v>
      </c>
      <c r="M10650" s="10">
        <v>16.466000000000001</v>
      </c>
      <c r="N10650" s="10">
        <v>-0.86300000000000132</v>
      </c>
    </row>
    <row r="10651" spans="1:14" x14ac:dyDescent="0.25">
      <c r="A10651" s="9" t="s">
        <v>1156</v>
      </c>
      <c r="B10651" s="9" t="s">
        <v>259</v>
      </c>
      <c r="C10651" s="9" t="s">
        <v>33</v>
      </c>
      <c r="D10651" s="9" t="s">
        <v>27</v>
      </c>
      <c r="E10651" s="10">
        <v>242.07</v>
      </c>
      <c r="F10651" s="10">
        <v>0</v>
      </c>
      <c r="G10651" s="10">
        <v>242.07</v>
      </c>
      <c r="H10651" s="10">
        <v>255.45</v>
      </c>
      <c r="I10651" s="10">
        <v>-13.379999999999995</v>
      </c>
      <c r="J10651" s="10">
        <v>15.603</v>
      </c>
      <c r="K10651" s="10">
        <v>0</v>
      </c>
      <c r="L10651" s="10">
        <v>15.603</v>
      </c>
      <c r="M10651" s="10">
        <v>16.466000000000001</v>
      </c>
      <c r="N10651" s="10">
        <v>-0.86300000000000132</v>
      </c>
    </row>
    <row r="10652" spans="1:14" x14ac:dyDescent="0.25">
      <c r="A10652" s="9" t="s">
        <v>1156</v>
      </c>
      <c r="B10652" s="9" t="s">
        <v>260</v>
      </c>
      <c r="C10652" s="9" t="s">
        <v>33</v>
      </c>
      <c r="D10652" s="9" t="s">
        <v>27</v>
      </c>
      <c r="E10652" s="10">
        <v>9542.8700000000008</v>
      </c>
      <c r="F10652" s="10">
        <v>0</v>
      </c>
      <c r="G10652" s="10">
        <v>9542.8700000000008</v>
      </c>
      <c r="H10652" s="10">
        <v>10068.32</v>
      </c>
      <c r="I10652" s="10">
        <v>-525.44999999999891</v>
      </c>
      <c r="J10652" s="10">
        <v>156.03</v>
      </c>
      <c r="K10652" s="10">
        <v>0</v>
      </c>
      <c r="L10652" s="10">
        <v>156.03</v>
      </c>
      <c r="M10652" s="10">
        <v>164.62100000000001</v>
      </c>
      <c r="N10652" s="10">
        <v>-8.5910000000000082</v>
      </c>
    </row>
    <row r="10653" spans="1:14" x14ac:dyDescent="0.25">
      <c r="A10653" s="9" t="s">
        <v>1156</v>
      </c>
      <c r="B10653" s="9" t="s">
        <v>101</v>
      </c>
      <c r="C10653" s="9" t="s">
        <v>39</v>
      </c>
      <c r="D10653" s="9" t="s">
        <v>43</v>
      </c>
      <c r="E10653" s="10">
        <v>-61977.18</v>
      </c>
      <c r="F10653" s="10">
        <v>0</v>
      </c>
      <c r="G10653" s="10">
        <v>-61977.18</v>
      </c>
      <c r="H10653" s="10">
        <v>-61977.33</v>
      </c>
      <c r="I10653" s="10">
        <v>0.15000000000145519</v>
      </c>
      <c r="J10653" s="10">
        <v>-76550</v>
      </c>
      <c r="K10653" s="10">
        <v>0</v>
      </c>
      <c r="L10653" s="10">
        <v>-76550</v>
      </c>
      <c r="M10653" s="10">
        <v>-76550</v>
      </c>
      <c r="N10653" s="10">
        <v>0</v>
      </c>
    </row>
    <row r="10654" spans="1:14" x14ac:dyDescent="0.25">
      <c r="A10654" s="9" t="s">
        <v>1156</v>
      </c>
      <c r="B10654" s="9" t="s">
        <v>262</v>
      </c>
      <c r="C10654" s="9" t="s">
        <v>42</v>
      </c>
      <c r="D10654" s="9" t="s">
        <v>43</v>
      </c>
      <c r="E10654" s="10">
        <v>6397.22</v>
      </c>
      <c r="F10654" s="10">
        <v>6397.1005917159764</v>
      </c>
      <c r="G10654" s="10">
        <v>0.11940828402384795</v>
      </c>
      <c r="H10654" s="10">
        <v>6486.66</v>
      </c>
      <c r="I10654" s="10">
        <v>-89.4399999999996</v>
      </c>
      <c r="J10654" s="10">
        <v>12631</v>
      </c>
      <c r="K10654" s="10">
        <v>12630.750493096648</v>
      </c>
      <c r="L10654" s="10">
        <v>0.24950690335208492</v>
      </c>
      <c r="M10654" s="10">
        <v>12807.581</v>
      </c>
      <c r="N10654" s="10">
        <v>-176.58100000000013</v>
      </c>
    </row>
    <row r="10655" spans="1:14" x14ac:dyDescent="0.25">
      <c r="A10655" s="9" t="s">
        <v>1156</v>
      </c>
      <c r="B10655" s="9" t="s">
        <v>261</v>
      </c>
      <c r="C10655" s="9" t="s">
        <v>42</v>
      </c>
      <c r="D10655" s="9" t="s">
        <v>43</v>
      </c>
      <c r="E10655" s="10">
        <v>44376.800000000003</v>
      </c>
      <c r="F10655" s="10">
        <v>44376.798029556652</v>
      </c>
      <c r="G10655" s="10">
        <v>1.9704433507286012E-3</v>
      </c>
      <c r="H10655" s="10">
        <v>45042.45</v>
      </c>
      <c r="I10655" s="10">
        <v>-665.64999999999418</v>
      </c>
      <c r="J10655" s="10">
        <v>76550</v>
      </c>
      <c r="K10655" s="10">
        <v>76550</v>
      </c>
      <c r="L10655" s="10">
        <v>0</v>
      </c>
      <c r="M10655" s="10">
        <v>77698.25</v>
      </c>
      <c r="N10655" s="10">
        <v>-1148.25</v>
      </c>
    </row>
    <row r="10656" spans="1:14" x14ac:dyDescent="0.25">
      <c r="A10656" s="9" t="s">
        <v>1157</v>
      </c>
      <c r="B10656" s="9" t="s">
        <v>25</v>
      </c>
      <c r="C10656" s="9" t="s">
        <v>26</v>
      </c>
      <c r="D10656" s="9" t="s">
        <v>27</v>
      </c>
      <c r="E10656" s="10">
        <v>1959.9</v>
      </c>
      <c r="F10656" s="10">
        <v>0</v>
      </c>
      <c r="G10656" s="10">
        <v>1959.9</v>
      </c>
      <c r="H10656" s="10">
        <v>0</v>
      </c>
      <c r="I10656" s="10">
        <v>1959.9</v>
      </c>
      <c r="J10656" s="10">
        <v>0</v>
      </c>
      <c r="K10656" s="10">
        <v>0</v>
      </c>
      <c r="L10656" s="10">
        <v>0</v>
      </c>
      <c r="M10656" s="10">
        <v>0</v>
      </c>
      <c r="N10656" s="10">
        <v>0</v>
      </c>
    </row>
    <row r="10657" spans="1:14" x14ac:dyDescent="0.25">
      <c r="A10657" s="9" t="s">
        <v>1157</v>
      </c>
      <c r="B10657" s="9" t="s">
        <v>258</v>
      </c>
      <c r="C10657" s="9" t="s">
        <v>33</v>
      </c>
      <c r="D10657" s="9" t="s">
        <v>27</v>
      </c>
      <c r="E10657" s="10">
        <v>196.9</v>
      </c>
      <c r="F10657" s="10">
        <v>0</v>
      </c>
      <c r="G10657" s="10">
        <v>196.9</v>
      </c>
      <c r="H10657" s="10">
        <v>205.76</v>
      </c>
      <c r="I10657" s="10">
        <v>-8.8599999999999852</v>
      </c>
      <c r="J10657" s="10">
        <v>26.042000000000002</v>
      </c>
      <c r="K10657" s="10">
        <v>0</v>
      </c>
      <c r="L10657" s="10">
        <v>26.042000000000002</v>
      </c>
      <c r="M10657" s="10">
        <v>27.22</v>
      </c>
      <c r="N10657" s="10">
        <v>-1.1779999999999973</v>
      </c>
    </row>
    <row r="10658" spans="1:14" x14ac:dyDescent="0.25">
      <c r="A10658" s="9" t="s">
        <v>1157</v>
      </c>
      <c r="B10658" s="9" t="s">
        <v>259</v>
      </c>
      <c r="C10658" s="9" t="s">
        <v>33</v>
      </c>
      <c r="D10658" s="9" t="s">
        <v>27</v>
      </c>
      <c r="E10658" s="10">
        <v>404.03</v>
      </c>
      <c r="F10658" s="10">
        <v>0</v>
      </c>
      <c r="G10658" s="10">
        <v>404.03</v>
      </c>
      <c r="H10658" s="10">
        <v>422.28</v>
      </c>
      <c r="I10658" s="10">
        <v>-18.25</v>
      </c>
      <c r="J10658" s="10">
        <v>26.042000000000002</v>
      </c>
      <c r="K10658" s="10">
        <v>0</v>
      </c>
      <c r="L10658" s="10">
        <v>26.042000000000002</v>
      </c>
      <c r="M10658" s="10">
        <v>27.22</v>
      </c>
      <c r="N10658" s="10">
        <v>-1.1779999999999973</v>
      </c>
    </row>
    <row r="10659" spans="1:14" x14ac:dyDescent="0.25">
      <c r="A10659" s="9" t="s">
        <v>1157</v>
      </c>
      <c r="B10659" s="9" t="s">
        <v>260</v>
      </c>
      <c r="C10659" s="9" t="s">
        <v>33</v>
      </c>
      <c r="D10659" s="9" t="s">
        <v>27</v>
      </c>
      <c r="E10659" s="10">
        <v>15927.42</v>
      </c>
      <c r="F10659" s="10">
        <v>0</v>
      </c>
      <c r="G10659" s="10">
        <v>15927.42</v>
      </c>
      <c r="H10659" s="10">
        <v>16643.96</v>
      </c>
      <c r="I10659" s="10">
        <v>-716.53999999999905</v>
      </c>
      <c r="J10659" s="10">
        <v>260.42</v>
      </c>
      <c r="K10659" s="10">
        <v>0</v>
      </c>
      <c r="L10659" s="10">
        <v>260.42</v>
      </c>
      <c r="M10659" s="10">
        <v>272.13499999999999</v>
      </c>
      <c r="N10659" s="10">
        <v>-11.714999999999975</v>
      </c>
    </row>
    <row r="10660" spans="1:14" x14ac:dyDescent="0.25">
      <c r="A10660" s="9" t="s">
        <v>1157</v>
      </c>
      <c r="B10660" s="9" t="s">
        <v>101</v>
      </c>
      <c r="C10660" s="9" t="s">
        <v>39</v>
      </c>
      <c r="D10660" s="9" t="s">
        <v>43</v>
      </c>
      <c r="E10660" s="10">
        <v>-102454.63</v>
      </c>
      <c r="F10660" s="10">
        <v>0</v>
      </c>
      <c r="G10660" s="10">
        <v>-102454.63</v>
      </c>
      <c r="H10660" s="10">
        <v>-102454.88</v>
      </c>
      <c r="I10660" s="10">
        <v>0.25</v>
      </c>
      <c r="J10660" s="10">
        <v>-126545</v>
      </c>
      <c r="K10660" s="10">
        <v>0</v>
      </c>
      <c r="L10660" s="10">
        <v>-126545</v>
      </c>
      <c r="M10660" s="10">
        <v>-126545</v>
      </c>
      <c r="N10660" s="10">
        <v>0</v>
      </c>
    </row>
    <row r="10661" spans="1:14" x14ac:dyDescent="0.25">
      <c r="A10661" s="9" t="s">
        <v>1157</v>
      </c>
      <c r="B10661" s="9" t="s">
        <v>262</v>
      </c>
      <c r="C10661" s="9" t="s">
        <v>42</v>
      </c>
      <c r="D10661" s="9" t="s">
        <v>43</v>
      </c>
      <c r="E10661" s="10">
        <v>10575.09</v>
      </c>
      <c r="F10661" s="10">
        <v>10575.059171597633</v>
      </c>
      <c r="G10661" s="10">
        <v>3.0828402366751106E-2</v>
      </c>
      <c r="H10661" s="10">
        <v>10723.11</v>
      </c>
      <c r="I10661" s="10">
        <v>-148.02000000000044</v>
      </c>
      <c r="J10661" s="10">
        <v>20880</v>
      </c>
      <c r="K10661" s="10">
        <v>20879.925049309662</v>
      </c>
      <c r="L10661" s="10">
        <v>7.4950690337573178E-2</v>
      </c>
      <c r="M10661" s="10">
        <v>21172.243999999999</v>
      </c>
      <c r="N10661" s="10">
        <v>-292.24399999999878</v>
      </c>
    </row>
    <row r="10662" spans="1:14" x14ac:dyDescent="0.25">
      <c r="A10662" s="9" t="s">
        <v>1157</v>
      </c>
      <c r="B10662" s="9" t="s">
        <v>261</v>
      </c>
      <c r="C10662" s="9" t="s">
        <v>42</v>
      </c>
      <c r="D10662" s="9" t="s">
        <v>43</v>
      </c>
      <c r="E10662" s="10">
        <v>73391.289999999994</v>
      </c>
      <c r="F10662" s="10">
        <v>73359.399014778319</v>
      </c>
      <c r="G10662" s="10">
        <v>31.890985221674782</v>
      </c>
      <c r="H10662" s="10">
        <v>74459.789999999994</v>
      </c>
      <c r="I10662" s="10">
        <v>-1068.5</v>
      </c>
      <c r="J10662" s="10">
        <v>126600</v>
      </c>
      <c r="K10662" s="10">
        <v>126545</v>
      </c>
      <c r="L10662" s="10">
        <v>55</v>
      </c>
      <c r="M10662" s="10">
        <v>128443.175</v>
      </c>
      <c r="N10662" s="10">
        <v>-1843.1750000000029</v>
      </c>
    </row>
    <row r="10663" spans="1:14" x14ac:dyDescent="0.25">
      <c r="A10663" s="9" t="s">
        <v>1158</v>
      </c>
      <c r="B10663" s="9" t="s">
        <v>25</v>
      </c>
      <c r="C10663" s="9" t="s">
        <v>26</v>
      </c>
      <c r="D10663" s="9" t="s">
        <v>27</v>
      </c>
      <c r="E10663" s="10">
        <v>1358.04</v>
      </c>
      <c r="F10663" s="10">
        <v>0</v>
      </c>
      <c r="G10663" s="10">
        <v>1358.04</v>
      </c>
      <c r="H10663" s="10">
        <v>0</v>
      </c>
      <c r="I10663" s="10">
        <v>1358.04</v>
      </c>
      <c r="J10663" s="10">
        <v>0</v>
      </c>
      <c r="K10663" s="10">
        <v>0</v>
      </c>
      <c r="L10663" s="10">
        <v>0</v>
      </c>
      <c r="M10663" s="10">
        <v>0</v>
      </c>
      <c r="N10663" s="10">
        <v>0</v>
      </c>
    </row>
    <row r="10664" spans="1:14" x14ac:dyDescent="0.25">
      <c r="A10664" s="9" t="s">
        <v>1158</v>
      </c>
      <c r="B10664" s="9" t="s">
        <v>30</v>
      </c>
      <c r="C10664" s="9" t="s">
        <v>29</v>
      </c>
      <c r="D10664" s="9" t="s">
        <v>27</v>
      </c>
      <c r="E10664" s="10">
        <v>0.1</v>
      </c>
      <c r="F10664" s="10">
        <v>0</v>
      </c>
      <c r="G10664" s="10">
        <v>0.1</v>
      </c>
      <c r="H10664" s="10">
        <v>0.11</v>
      </c>
      <c r="I10664" s="10">
        <v>-9.999999999999995E-3</v>
      </c>
      <c r="J10664" s="10">
        <v>0</v>
      </c>
      <c r="K10664" s="10">
        <v>0</v>
      </c>
      <c r="L10664" s="10">
        <v>0</v>
      </c>
      <c r="M10664" s="10">
        <v>0</v>
      </c>
      <c r="N10664" s="10">
        <v>0</v>
      </c>
    </row>
    <row r="10665" spans="1:14" x14ac:dyDescent="0.25">
      <c r="A10665" s="9" t="s">
        <v>1158</v>
      </c>
      <c r="B10665" s="9" t="s">
        <v>31</v>
      </c>
      <c r="C10665" s="9" t="s">
        <v>29</v>
      </c>
      <c r="D10665" s="9" t="s">
        <v>27</v>
      </c>
      <c r="E10665" s="10">
        <v>0.66</v>
      </c>
      <c r="F10665" s="10">
        <v>0</v>
      </c>
      <c r="G10665" s="10">
        <v>0.66</v>
      </c>
      <c r="H10665" s="10">
        <v>0.76</v>
      </c>
      <c r="I10665" s="10">
        <v>-9.9999999999999978E-2</v>
      </c>
      <c r="J10665" s="10">
        <v>0</v>
      </c>
      <c r="K10665" s="10">
        <v>0</v>
      </c>
      <c r="L10665" s="10">
        <v>0</v>
      </c>
      <c r="M10665" s="10">
        <v>0</v>
      </c>
      <c r="N10665" s="10">
        <v>0</v>
      </c>
    </row>
    <row r="10666" spans="1:14" x14ac:dyDescent="0.25">
      <c r="A10666" s="9" t="s">
        <v>1158</v>
      </c>
      <c r="B10666" s="9" t="s">
        <v>36</v>
      </c>
      <c r="C10666" s="9" t="s">
        <v>29</v>
      </c>
      <c r="D10666" s="9" t="s">
        <v>27</v>
      </c>
      <c r="E10666" s="10">
        <v>7.37</v>
      </c>
      <c r="F10666" s="10">
        <v>0</v>
      </c>
      <c r="G10666" s="10">
        <v>7.37</v>
      </c>
      <c r="H10666" s="10">
        <v>8.56</v>
      </c>
      <c r="I10666" s="10">
        <v>-1.1900000000000004</v>
      </c>
      <c r="J10666" s="10">
        <v>0</v>
      </c>
      <c r="K10666" s="10">
        <v>0</v>
      </c>
      <c r="L10666" s="10">
        <v>0</v>
      </c>
      <c r="M10666" s="10">
        <v>0</v>
      </c>
      <c r="N10666" s="10">
        <v>0</v>
      </c>
    </row>
    <row r="10667" spans="1:14" x14ac:dyDescent="0.25">
      <c r="A10667" s="9" t="s">
        <v>1158</v>
      </c>
      <c r="B10667" s="9" t="s">
        <v>37</v>
      </c>
      <c r="C10667" s="9" t="s">
        <v>29</v>
      </c>
      <c r="D10667" s="9" t="s">
        <v>27</v>
      </c>
      <c r="E10667" s="10">
        <v>17.05</v>
      </c>
      <c r="F10667" s="10">
        <v>0</v>
      </c>
      <c r="G10667" s="10">
        <v>17.05</v>
      </c>
      <c r="H10667" s="10">
        <v>19.79</v>
      </c>
      <c r="I10667" s="10">
        <v>-2.7399999999999984</v>
      </c>
      <c r="J10667" s="10">
        <v>0</v>
      </c>
      <c r="K10667" s="10">
        <v>0</v>
      </c>
      <c r="L10667" s="10">
        <v>0</v>
      </c>
      <c r="M10667" s="10">
        <v>0</v>
      </c>
      <c r="N10667" s="10">
        <v>0</v>
      </c>
    </row>
    <row r="10668" spans="1:14" x14ac:dyDescent="0.25">
      <c r="A10668" s="9" t="s">
        <v>1158</v>
      </c>
      <c r="B10668" s="9" t="s">
        <v>346</v>
      </c>
      <c r="C10668" s="9" t="s">
        <v>33</v>
      </c>
      <c r="D10668" s="9" t="s">
        <v>27</v>
      </c>
      <c r="E10668" s="10">
        <v>316.85000000000002</v>
      </c>
      <c r="F10668" s="10">
        <v>0</v>
      </c>
      <c r="G10668" s="10">
        <v>316.85000000000002</v>
      </c>
      <c r="H10668" s="10">
        <v>367.87</v>
      </c>
      <c r="I10668" s="10">
        <v>-51.019999999999982</v>
      </c>
      <c r="J10668" s="10">
        <v>2</v>
      </c>
      <c r="K10668" s="10">
        <v>0</v>
      </c>
      <c r="L10668" s="10">
        <v>2</v>
      </c>
      <c r="M10668" s="10">
        <v>2.3220000000000001</v>
      </c>
      <c r="N10668" s="10">
        <v>-0.32200000000000006</v>
      </c>
    </row>
    <row r="10669" spans="1:14" x14ac:dyDescent="0.25">
      <c r="A10669" s="9" t="s">
        <v>1158</v>
      </c>
      <c r="B10669" s="9" t="s">
        <v>347</v>
      </c>
      <c r="C10669" s="9" t="s">
        <v>33</v>
      </c>
      <c r="D10669" s="9" t="s">
        <v>27</v>
      </c>
      <c r="E10669" s="10">
        <v>1006.63</v>
      </c>
      <c r="F10669" s="10">
        <v>0</v>
      </c>
      <c r="G10669" s="10">
        <v>1006.63</v>
      </c>
      <c r="H10669" s="10">
        <v>1168.7</v>
      </c>
      <c r="I10669" s="10">
        <v>-162.07000000000005</v>
      </c>
      <c r="J10669" s="10">
        <v>2</v>
      </c>
      <c r="K10669" s="10">
        <v>0</v>
      </c>
      <c r="L10669" s="10">
        <v>2</v>
      </c>
      <c r="M10669" s="10">
        <v>2.3220000000000001</v>
      </c>
      <c r="N10669" s="10">
        <v>-0.32200000000000006</v>
      </c>
    </row>
    <row r="10670" spans="1:14" x14ac:dyDescent="0.25">
      <c r="A10670" s="9" t="s">
        <v>1158</v>
      </c>
      <c r="B10670" s="9" t="s">
        <v>348</v>
      </c>
      <c r="C10670" s="9" t="s">
        <v>33</v>
      </c>
      <c r="D10670" s="9" t="s">
        <v>27</v>
      </c>
      <c r="E10670" s="10">
        <v>1011.53</v>
      </c>
      <c r="F10670" s="10">
        <v>0</v>
      </c>
      <c r="G10670" s="10">
        <v>1011.53</v>
      </c>
      <c r="H10670" s="10">
        <v>1174.3800000000001</v>
      </c>
      <c r="I10670" s="10">
        <v>-162.85000000000014</v>
      </c>
      <c r="J10670" s="10">
        <v>12</v>
      </c>
      <c r="K10670" s="10">
        <v>0</v>
      </c>
      <c r="L10670" s="10">
        <v>12</v>
      </c>
      <c r="M10670" s="10">
        <v>13.932</v>
      </c>
      <c r="N10670" s="10">
        <v>-1.9320000000000004</v>
      </c>
    </row>
    <row r="10671" spans="1:14" x14ac:dyDescent="0.25">
      <c r="A10671" s="9" t="s">
        <v>1158</v>
      </c>
      <c r="B10671" s="9" t="s">
        <v>177</v>
      </c>
      <c r="C10671" s="9" t="s">
        <v>39</v>
      </c>
      <c r="D10671" s="9" t="s">
        <v>58</v>
      </c>
      <c r="E10671" s="10">
        <v>-55378.14</v>
      </c>
      <c r="F10671" s="10">
        <v>0</v>
      </c>
      <c r="G10671" s="10">
        <v>-55378.14</v>
      </c>
      <c r="H10671" s="10">
        <v>-55378.15</v>
      </c>
      <c r="I10671" s="10">
        <v>1.0000000002037268E-2</v>
      </c>
      <c r="J10671" s="10">
        <v>-2322</v>
      </c>
      <c r="K10671" s="10">
        <v>0</v>
      </c>
      <c r="L10671" s="10">
        <v>-2322</v>
      </c>
      <c r="M10671" s="10">
        <v>-2322</v>
      </c>
      <c r="N10671" s="10">
        <v>0</v>
      </c>
    </row>
    <row r="10672" spans="1:14" x14ac:dyDescent="0.25">
      <c r="A10672" s="9" t="s">
        <v>1158</v>
      </c>
      <c r="B10672" s="9" t="s">
        <v>75</v>
      </c>
      <c r="C10672" s="9" t="s">
        <v>42</v>
      </c>
      <c r="D10672" s="9" t="s">
        <v>58</v>
      </c>
      <c r="E10672" s="10">
        <v>44922.55</v>
      </c>
      <c r="F10672" s="10">
        <v>46719.46</v>
      </c>
      <c r="G10672" s="10">
        <v>-1796.9099999999962</v>
      </c>
      <c r="H10672" s="10">
        <v>46719.46</v>
      </c>
      <c r="I10672" s="10">
        <v>-1796.9099999999962</v>
      </c>
      <c r="J10672" s="10">
        <v>2322</v>
      </c>
      <c r="K10672" s="10">
        <v>2414.88</v>
      </c>
      <c r="L10672" s="10">
        <v>-92.880000000000109</v>
      </c>
      <c r="M10672" s="10">
        <v>2414.88</v>
      </c>
      <c r="N10672" s="10">
        <v>-92.880000000000109</v>
      </c>
    </row>
    <row r="10673" spans="1:14" x14ac:dyDescent="0.25">
      <c r="A10673" s="9" t="s">
        <v>1158</v>
      </c>
      <c r="B10673" s="9" t="s">
        <v>763</v>
      </c>
      <c r="C10673" s="9" t="s">
        <v>42</v>
      </c>
      <c r="D10673" s="9" t="s">
        <v>43</v>
      </c>
      <c r="E10673" s="10">
        <v>1358.32</v>
      </c>
      <c r="F10673" s="10">
        <v>1168.1470588235295</v>
      </c>
      <c r="G10673" s="10">
        <v>190.17294117647043</v>
      </c>
      <c r="H10673" s="10">
        <v>1191.51</v>
      </c>
      <c r="I10673" s="10">
        <v>166.80999999999995</v>
      </c>
      <c r="J10673" s="10">
        <v>2700</v>
      </c>
      <c r="K10673" s="10">
        <v>2322</v>
      </c>
      <c r="L10673" s="10">
        <v>378</v>
      </c>
      <c r="M10673" s="10">
        <v>2368.44</v>
      </c>
      <c r="N10673" s="10">
        <v>331.55999999999995</v>
      </c>
    </row>
    <row r="10674" spans="1:14" x14ac:dyDescent="0.25">
      <c r="A10674" s="9" t="s">
        <v>1158</v>
      </c>
      <c r="B10674" s="9" t="s">
        <v>350</v>
      </c>
      <c r="C10674" s="9" t="s">
        <v>42</v>
      </c>
      <c r="D10674" s="9" t="s">
        <v>43</v>
      </c>
      <c r="E10674" s="10">
        <v>5116.5</v>
      </c>
      <c r="F10674" s="10">
        <v>4400.1890547263674</v>
      </c>
      <c r="G10674" s="10">
        <v>716.31094527363257</v>
      </c>
      <c r="H10674" s="10">
        <v>4422.1899999999996</v>
      </c>
      <c r="I10674" s="10">
        <v>694.3100000000004</v>
      </c>
      <c r="J10674" s="10">
        <v>2700</v>
      </c>
      <c r="K10674" s="10">
        <v>2322</v>
      </c>
      <c r="L10674" s="10">
        <v>378</v>
      </c>
      <c r="M10674" s="10">
        <v>2333.61</v>
      </c>
      <c r="N10674" s="10">
        <v>366.38999999999987</v>
      </c>
    </row>
    <row r="10675" spans="1:14" x14ac:dyDescent="0.25">
      <c r="A10675" s="9" t="s">
        <v>1158</v>
      </c>
      <c r="B10675" s="9" t="s">
        <v>355</v>
      </c>
      <c r="C10675" s="9" t="s">
        <v>42</v>
      </c>
      <c r="D10675" s="9" t="s">
        <v>53</v>
      </c>
      <c r="E10675" s="10">
        <v>262.54000000000002</v>
      </c>
      <c r="F10675" s="10">
        <v>304.81</v>
      </c>
      <c r="G10675" s="10">
        <v>-42.269999999999982</v>
      </c>
      <c r="H10675" s="10">
        <v>304.81</v>
      </c>
      <c r="I10675" s="10">
        <v>-42.269999999999982</v>
      </c>
      <c r="J10675" s="10">
        <v>20</v>
      </c>
      <c r="K10675" s="10">
        <v>23.22</v>
      </c>
      <c r="L10675" s="10">
        <v>-3.2199999999999989</v>
      </c>
      <c r="M10675" s="10">
        <v>23.22</v>
      </c>
      <c r="N10675" s="10">
        <v>-3.2199999999999989</v>
      </c>
    </row>
    <row r="10676" spans="1:14" x14ac:dyDescent="0.25">
      <c r="A10676" s="9" t="s">
        <v>1159</v>
      </c>
      <c r="B10676" s="9" t="s">
        <v>25</v>
      </c>
      <c r="C10676" s="9" t="s">
        <v>26</v>
      </c>
      <c r="D10676" s="9" t="s">
        <v>27</v>
      </c>
      <c r="E10676" s="10">
        <v>-20585.41</v>
      </c>
      <c r="F10676" s="10">
        <v>0</v>
      </c>
      <c r="G10676" s="10">
        <v>-20585.41</v>
      </c>
      <c r="H10676" s="10">
        <v>0</v>
      </c>
      <c r="I10676" s="10">
        <v>-20585.41</v>
      </c>
      <c r="J10676" s="10">
        <v>0</v>
      </c>
      <c r="K10676" s="10">
        <v>0</v>
      </c>
      <c r="L10676" s="10">
        <v>0</v>
      </c>
      <c r="M10676" s="10">
        <v>0</v>
      </c>
      <c r="N10676" s="10">
        <v>0</v>
      </c>
    </row>
    <row r="10677" spans="1:14" x14ac:dyDescent="0.25">
      <c r="A10677" s="9" t="s">
        <v>1159</v>
      </c>
      <c r="B10677" s="9" t="s">
        <v>28</v>
      </c>
      <c r="C10677" s="9" t="s">
        <v>29</v>
      </c>
      <c r="D10677" s="9" t="s">
        <v>27</v>
      </c>
      <c r="E10677" s="10">
        <v>4.87</v>
      </c>
      <c r="F10677" s="10">
        <v>0</v>
      </c>
      <c r="G10677" s="10">
        <v>4.87</v>
      </c>
      <c r="H10677" s="10">
        <v>4.71</v>
      </c>
      <c r="I10677" s="10">
        <v>0.16000000000000014</v>
      </c>
      <c r="J10677" s="10">
        <v>0</v>
      </c>
      <c r="K10677" s="10">
        <v>0</v>
      </c>
      <c r="L10677" s="10">
        <v>0</v>
      </c>
      <c r="M10677" s="10">
        <v>0</v>
      </c>
      <c r="N10677" s="10">
        <v>0</v>
      </c>
    </row>
    <row r="10678" spans="1:14" x14ac:dyDescent="0.25">
      <c r="A10678" s="9" t="s">
        <v>1159</v>
      </c>
      <c r="B10678" s="9" t="s">
        <v>30</v>
      </c>
      <c r="C10678" s="9" t="s">
        <v>29</v>
      </c>
      <c r="D10678" s="9" t="s">
        <v>27</v>
      </c>
      <c r="E10678" s="10">
        <v>113.64</v>
      </c>
      <c r="F10678" s="10">
        <v>0</v>
      </c>
      <c r="G10678" s="10">
        <v>113.64</v>
      </c>
      <c r="H10678" s="10">
        <v>109.82</v>
      </c>
      <c r="I10678" s="10">
        <v>3.8200000000000074</v>
      </c>
      <c r="J10678" s="10">
        <v>0</v>
      </c>
      <c r="K10678" s="10">
        <v>0</v>
      </c>
      <c r="L10678" s="10">
        <v>0</v>
      </c>
      <c r="M10678" s="10">
        <v>0</v>
      </c>
      <c r="N10678" s="10">
        <v>0</v>
      </c>
    </row>
    <row r="10679" spans="1:14" x14ac:dyDescent="0.25">
      <c r="A10679" s="9" t="s">
        <v>1159</v>
      </c>
      <c r="B10679" s="9" t="s">
        <v>31</v>
      </c>
      <c r="C10679" s="9" t="s">
        <v>29</v>
      </c>
      <c r="D10679" s="9" t="s">
        <v>27</v>
      </c>
      <c r="E10679" s="10">
        <v>762.98</v>
      </c>
      <c r="F10679" s="10">
        <v>0</v>
      </c>
      <c r="G10679" s="10">
        <v>762.98</v>
      </c>
      <c r="H10679" s="10">
        <v>737.35</v>
      </c>
      <c r="I10679" s="10">
        <v>25.629999999999995</v>
      </c>
      <c r="J10679" s="10">
        <v>0</v>
      </c>
      <c r="K10679" s="10">
        <v>0</v>
      </c>
      <c r="L10679" s="10">
        <v>0</v>
      </c>
      <c r="M10679" s="10">
        <v>0</v>
      </c>
      <c r="N10679" s="10">
        <v>0</v>
      </c>
    </row>
    <row r="10680" spans="1:14" x14ac:dyDescent="0.25">
      <c r="A10680" s="9" t="s">
        <v>1159</v>
      </c>
      <c r="B10680" s="9" t="s">
        <v>32</v>
      </c>
      <c r="C10680" s="9" t="s">
        <v>33</v>
      </c>
      <c r="D10680" s="9" t="s">
        <v>27</v>
      </c>
      <c r="E10680" s="10">
        <v>2733.31</v>
      </c>
      <c r="F10680" s="10">
        <v>0</v>
      </c>
      <c r="G10680" s="10">
        <v>2733.31</v>
      </c>
      <c r="H10680" s="10">
        <v>1197.1500000000001</v>
      </c>
      <c r="I10680" s="10">
        <v>1536.1599999999999</v>
      </c>
      <c r="J10680" s="10">
        <v>7.75</v>
      </c>
      <c r="K10680" s="10">
        <v>0</v>
      </c>
      <c r="L10680" s="10">
        <v>7.75</v>
      </c>
      <c r="M10680" s="10">
        <v>3.3940000000000001</v>
      </c>
      <c r="N10680" s="10">
        <v>4.3559999999999999</v>
      </c>
    </row>
    <row r="10681" spans="1:14" x14ac:dyDescent="0.25">
      <c r="A10681" s="9" t="s">
        <v>1159</v>
      </c>
      <c r="B10681" s="9" t="s">
        <v>34</v>
      </c>
      <c r="C10681" s="9" t="s">
        <v>33</v>
      </c>
      <c r="D10681" s="9" t="s">
        <v>27</v>
      </c>
      <c r="E10681" s="10">
        <v>9395.8799999999992</v>
      </c>
      <c r="F10681" s="10">
        <v>0</v>
      </c>
      <c r="G10681" s="10">
        <v>9395.8799999999992</v>
      </c>
      <c r="H10681" s="10">
        <v>4115.25</v>
      </c>
      <c r="I10681" s="10">
        <v>5280.6299999999992</v>
      </c>
      <c r="J10681" s="10">
        <v>7.75</v>
      </c>
      <c r="K10681" s="10">
        <v>0</v>
      </c>
      <c r="L10681" s="10">
        <v>7.75</v>
      </c>
      <c r="M10681" s="10">
        <v>3.3940000000000001</v>
      </c>
      <c r="N10681" s="10">
        <v>4.3559999999999999</v>
      </c>
    </row>
    <row r="10682" spans="1:14" x14ac:dyDescent="0.25">
      <c r="A10682" s="9" t="s">
        <v>1159</v>
      </c>
      <c r="B10682" s="9" t="s">
        <v>35</v>
      </c>
      <c r="C10682" s="9" t="s">
        <v>33</v>
      </c>
      <c r="D10682" s="9" t="s">
        <v>27</v>
      </c>
      <c r="E10682" s="10">
        <v>10165.76</v>
      </c>
      <c r="F10682" s="10">
        <v>0</v>
      </c>
      <c r="G10682" s="10">
        <v>10165.76</v>
      </c>
      <c r="H10682" s="10">
        <v>4452.32</v>
      </c>
      <c r="I10682" s="10">
        <v>5713.4400000000005</v>
      </c>
      <c r="J10682" s="10">
        <v>162.75</v>
      </c>
      <c r="K10682" s="10">
        <v>0</v>
      </c>
      <c r="L10682" s="10">
        <v>162.75</v>
      </c>
      <c r="M10682" s="10">
        <v>71.28</v>
      </c>
      <c r="N10682" s="10">
        <v>91.47</v>
      </c>
    </row>
    <row r="10683" spans="1:14" x14ac:dyDescent="0.25">
      <c r="A10683" s="9" t="s">
        <v>1159</v>
      </c>
      <c r="B10683" s="9" t="s">
        <v>36</v>
      </c>
      <c r="C10683" s="9" t="s">
        <v>29</v>
      </c>
      <c r="D10683" s="9" t="s">
        <v>27</v>
      </c>
      <c r="E10683" s="10">
        <v>8548.2000000000007</v>
      </c>
      <c r="F10683" s="10">
        <v>0</v>
      </c>
      <c r="G10683" s="10">
        <v>8548.2000000000007</v>
      </c>
      <c r="H10683" s="10">
        <v>8261.06</v>
      </c>
      <c r="I10683" s="10">
        <v>287.14000000000124</v>
      </c>
      <c r="J10683" s="10">
        <v>0</v>
      </c>
      <c r="K10683" s="10">
        <v>0</v>
      </c>
      <c r="L10683" s="10">
        <v>0</v>
      </c>
      <c r="M10683" s="10">
        <v>0</v>
      </c>
      <c r="N10683" s="10">
        <v>0</v>
      </c>
    </row>
    <row r="10684" spans="1:14" x14ac:dyDescent="0.25">
      <c r="A10684" s="9" t="s">
        <v>1159</v>
      </c>
      <c r="B10684" s="9" t="s">
        <v>37</v>
      </c>
      <c r="C10684" s="9" t="s">
        <v>29</v>
      </c>
      <c r="D10684" s="9" t="s">
        <v>27</v>
      </c>
      <c r="E10684" s="10">
        <v>19767.78</v>
      </c>
      <c r="F10684" s="10">
        <v>0</v>
      </c>
      <c r="G10684" s="10">
        <v>19767.78</v>
      </c>
      <c r="H10684" s="10">
        <v>19103.759999999998</v>
      </c>
      <c r="I10684" s="10">
        <v>664.02000000000044</v>
      </c>
      <c r="J10684" s="10">
        <v>0</v>
      </c>
      <c r="K10684" s="10">
        <v>0</v>
      </c>
      <c r="L10684" s="10">
        <v>0</v>
      </c>
      <c r="M10684" s="10">
        <v>0</v>
      </c>
      <c r="N10684" s="10">
        <v>0</v>
      </c>
    </row>
    <row r="10685" spans="1:14" x14ac:dyDescent="0.25">
      <c r="A10685" s="9" t="s">
        <v>1159</v>
      </c>
      <c r="B10685" s="9" t="s">
        <v>111</v>
      </c>
      <c r="C10685" s="9" t="s">
        <v>39</v>
      </c>
      <c r="D10685" s="9" t="s">
        <v>40</v>
      </c>
      <c r="E10685" s="10">
        <v>-536306.14</v>
      </c>
      <c r="F10685" s="10">
        <v>0</v>
      </c>
      <c r="G10685" s="10">
        <v>-536306.14</v>
      </c>
      <c r="H10685" s="10">
        <v>-536306.23</v>
      </c>
      <c r="I10685" s="10">
        <v>8.999999996740371E-2</v>
      </c>
      <c r="J10685" s="10">
        <v>-2477.8330000000001</v>
      </c>
      <c r="K10685" s="10">
        <v>0</v>
      </c>
      <c r="L10685" s="10">
        <v>-2477.8330000000001</v>
      </c>
      <c r="M10685" s="10">
        <v>-2477.8330000000001</v>
      </c>
      <c r="N10685" s="10">
        <v>0</v>
      </c>
    </row>
    <row r="10686" spans="1:14" x14ac:dyDescent="0.25">
      <c r="A10686" s="9" t="s">
        <v>1159</v>
      </c>
      <c r="B10686" s="9" t="s">
        <v>92</v>
      </c>
      <c r="C10686" s="9" t="s">
        <v>42</v>
      </c>
      <c r="D10686" s="9" t="s">
        <v>43</v>
      </c>
      <c r="E10686" s="10">
        <v>17.02</v>
      </c>
      <c r="F10686" s="10">
        <v>0</v>
      </c>
      <c r="G10686" s="10">
        <v>17.02</v>
      </c>
      <c r="H10686" s="10">
        <v>0</v>
      </c>
      <c r="I10686" s="10">
        <v>17.02</v>
      </c>
      <c r="J10686" s="10">
        <v>200</v>
      </c>
      <c r="K10686" s="10">
        <v>0</v>
      </c>
      <c r="L10686" s="10">
        <v>200</v>
      </c>
      <c r="M10686" s="10">
        <v>0</v>
      </c>
      <c r="N10686" s="10">
        <v>200</v>
      </c>
    </row>
    <row r="10687" spans="1:14" x14ac:dyDescent="0.25">
      <c r="A10687" s="9" t="s">
        <v>1159</v>
      </c>
      <c r="B10687" s="9" t="s">
        <v>114</v>
      </c>
      <c r="C10687" s="9" t="s">
        <v>42</v>
      </c>
      <c r="D10687" s="9" t="s">
        <v>43</v>
      </c>
      <c r="E10687" s="10">
        <v>1809.6</v>
      </c>
      <c r="F10687" s="10">
        <v>1793.5566502463055</v>
      </c>
      <c r="G10687" s="10">
        <v>16.043349753694429</v>
      </c>
      <c r="H10687" s="10">
        <v>1820.46</v>
      </c>
      <c r="I10687" s="10">
        <v>-10.860000000000127</v>
      </c>
      <c r="J10687" s="10">
        <v>30000</v>
      </c>
      <c r="K10687" s="10">
        <v>29733.996059113302</v>
      </c>
      <c r="L10687" s="10">
        <v>266.00394088669782</v>
      </c>
      <c r="M10687" s="10">
        <v>30180.006000000001</v>
      </c>
      <c r="N10687" s="10">
        <v>-180.00600000000122</v>
      </c>
    </row>
    <row r="10688" spans="1:14" x14ac:dyDescent="0.25">
      <c r="A10688" s="9" t="s">
        <v>1159</v>
      </c>
      <c r="B10688" s="9" t="s">
        <v>44</v>
      </c>
      <c r="C10688" s="9" t="s">
        <v>42</v>
      </c>
      <c r="D10688" s="9" t="s">
        <v>43</v>
      </c>
      <c r="E10688" s="10">
        <v>2460.65</v>
      </c>
      <c r="F10688" s="10">
        <v>2455.5323383084578</v>
      </c>
      <c r="G10688" s="10">
        <v>5.1176616915422528</v>
      </c>
      <c r="H10688" s="10">
        <v>2467.81</v>
      </c>
      <c r="I10688" s="10">
        <v>-7.1599999999998545</v>
      </c>
      <c r="J10688" s="10">
        <v>2483</v>
      </c>
      <c r="K10688" s="10">
        <v>2477.8328358208955</v>
      </c>
      <c r="L10688" s="10">
        <v>5.1671641791044749</v>
      </c>
      <c r="M10688" s="10">
        <v>2490.2220000000002</v>
      </c>
      <c r="N10688" s="10">
        <v>-7.2220000000002074</v>
      </c>
    </row>
    <row r="10689" spans="1:14" x14ac:dyDescent="0.25">
      <c r="A10689" s="9" t="s">
        <v>1159</v>
      </c>
      <c r="B10689" s="9" t="s">
        <v>115</v>
      </c>
      <c r="C10689" s="9" t="s">
        <v>42</v>
      </c>
      <c r="D10689" s="9" t="s">
        <v>43</v>
      </c>
      <c r="E10689" s="10">
        <v>7002.6</v>
      </c>
      <c r="F10689" s="10">
        <v>6940.5123152709357</v>
      </c>
      <c r="G10689" s="10">
        <v>62.087684729064677</v>
      </c>
      <c r="H10689" s="10">
        <v>7044.62</v>
      </c>
      <c r="I10689" s="10">
        <v>-42.019999999999527</v>
      </c>
      <c r="J10689" s="10">
        <v>30000</v>
      </c>
      <c r="K10689" s="10">
        <v>29733.996059113302</v>
      </c>
      <c r="L10689" s="10">
        <v>266.00394088669782</v>
      </c>
      <c r="M10689" s="10">
        <v>30180.006000000001</v>
      </c>
      <c r="N10689" s="10">
        <v>-180.00600000000122</v>
      </c>
    </row>
    <row r="10690" spans="1:14" x14ac:dyDescent="0.25">
      <c r="A10690" s="9" t="s">
        <v>1159</v>
      </c>
      <c r="B10690" s="9" t="s">
        <v>116</v>
      </c>
      <c r="C10690" s="9" t="s">
        <v>42</v>
      </c>
      <c r="D10690" s="9" t="s">
        <v>43</v>
      </c>
      <c r="E10690" s="10">
        <v>8967.5499999999993</v>
      </c>
      <c r="F10690" s="10">
        <v>8962.7184466019426</v>
      </c>
      <c r="G10690" s="10">
        <v>4.8315533980567125</v>
      </c>
      <c r="H10690" s="10">
        <v>9231.6</v>
      </c>
      <c r="I10690" s="10">
        <v>-264.05000000000109</v>
      </c>
      <c r="J10690" s="10">
        <v>29750</v>
      </c>
      <c r="K10690" s="10">
        <v>29733.996116504855</v>
      </c>
      <c r="L10690" s="10">
        <v>16.003883495144692</v>
      </c>
      <c r="M10690" s="10">
        <v>30626.016</v>
      </c>
      <c r="N10690" s="10">
        <v>-876.01599999999962</v>
      </c>
    </row>
    <row r="10691" spans="1:14" x14ac:dyDescent="0.25">
      <c r="A10691" s="9" t="s">
        <v>1159</v>
      </c>
      <c r="B10691" s="9" t="s">
        <v>47</v>
      </c>
      <c r="C10691" s="9" t="s">
        <v>42</v>
      </c>
      <c r="D10691" s="9" t="s">
        <v>43</v>
      </c>
      <c r="E10691" s="10">
        <v>14152.71</v>
      </c>
      <c r="F10691" s="10">
        <v>13980.627450980392</v>
      </c>
      <c r="G10691" s="10">
        <v>172.08254901960754</v>
      </c>
      <c r="H10691" s="10">
        <v>14260.24</v>
      </c>
      <c r="I10691" s="10">
        <v>-107.53000000000065</v>
      </c>
      <c r="J10691" s="10">
        <v>30100</v>
      </c>
      <c r="K10691" s="10">
        <v>29733.996078431373</v>
      </c>
      <c r="L10691" s="10">
        <v>366.00392156862654</v>
      </c>
      <c r="M10691" s="10">
        <v>30328.675999999999</v>
      </c>
      <c r="N10691" s="10">
        <v>-228.67599999999948</v>
      </c>
    </row>
    <row r="10692" spans="1:14" x14ac:dyDescent="0.25">
      <c r="A10692" s="9" t="s">
        <v>1159</v>
      </c>
      <c r="B10692" s="9" t="s">
        <v>117</v>
      </c>
      <c r="C10692" s="9" t="s">
        <v>42</v>
      </c>
      <c r="D10692" s="9" t="s">
        <v>43</v>
      </c>
      <c r="E10692" s="10">
        <v>26676.7</v>
      </c>
      <c r="F10692" s="10">
        <v>26023.69458128079</v>
      </c>
      <c r="G10692" s="10">
        <v>653.00541871921087</v>
      </c>
      <c r="H10692" s="10">
        <v>26414.05</v>
      </c>
      <c r="I10692" s="10">
        <v>262.65000000000146</v>
      </c>
      <c r="J10692" s="10">
        <v>30480</v>
      </c>
      <c r="K10692" s="10">
        <v>29733.996059113302</v>
      </c>
      <c r="L10692" s="10">
        <v>746.00394088669782</v>
      </c>
      <c r="M10692" s="10">
        <v>30180.006000000001</v>
      </c>
      <c r="N10692" s="10">
        <v>299.99399999999878</v>
      </c>
    </row>
    <row r="10693" spans="1:14" x14ac:dyDescent="0.25">
      <c r="A10693" s="9" t="s">
        <v>1159</v>
      </c>
      <c r="B10693" s="9" t="s">
        <v>118</v>
      </c>
      <c r="C10693" s="9" t="s">
        <v>42</v>
      </c>
      <c r="D10693" s="9" t="s">
        <v>43</v>
      </c>
      <c r="E10693" s="10">
        <v>33845.699999999997</v>
      </c>
      <c r="F10693" s="10">
        <v>33748.078817733993</v>
      </c>
      <c r="G10693" s="10">
        <v>97.621182266004325</v>
      </c>
      <c r="H10693" s="10">
        <v>34254.300000000003</v>
      </c>
      <c r="I10693" s="10">
        <v>-408.60000000000582</v>
      </c>
      <c r="J10693" s="10">
        <v>2485</v>
      </c>
      <c r="K10693" s="10">
        <v>2477.8325123152708</v>
      </c>
      <c r="L10693" s="10">
        <v>7.1674876847291671</v>
      </c>
      <c r="M10693" s="10">
        <v>2515</v>
      </c>
      <c r="N10693" s="10">
        <v>-30</v>
      </c>
    </row>
    <row r="10694" spans="1:14" x14ac:dyDescent="0.25">
      <c r="A10694" s="9" t="s">
        <v>1159</v>
      </c>
      <c r="B10694" s="9" t="s">
        <v>50</v>
      </c>
      <c r="C10694" s="9" t="s">
        <v>42</v>
      </c>
      <c r="D10694" s="9" t="s">
        <v>43</v>
      </c>
      <c r="E10694" s="10">
        <v>40033</v>
      </c>
      <c r="F10694" s="10">
        <v>39546.218905472633</v>
      </c>
      <c r="G10694" s="10">
        <v>486.7810945273668</v>
      </c>
      <c r="H10694" s="10">
        <v>39743.949999999997</v>
      </c>
      <c r="I10694" s="10">
        <v>289.05000000000291</v>
      </c>
      <c r="J10694" s="10">
        <v>30100</v>
      </c>
      <c r="K10694" s="10">
        <v>29733.9960199005</v>
      </c>
      <c r="L10694" s="10">
        <v>366.00398009950004</v>
      </c>
      <c r="M10694" s="10">
        <v>29882.666000000001</v>
      </c>
      <c r="N10694" s="10">
        <v>217.33399999999892</v>
      </c>
    </row>
    <row r="10695" spans="1:14" x14ac:dyDescent="0.25">
      <c r="A10695" s="9" t="s">
        <v>1159</v>
      </c>
      <c r="B10695" s="9" t="s">
        <v>103</v>
      </c>
      <c r="C10695" s="9" t="s">
        <v>42</v>
      </c>
      <c r="D10695" s="9" t="s">
        <v>43</v>
      </c>
      <c r="E10695" s="10">
        <v>150633.13</v>
      </c>
      <c r="F10695" s="10">
        <v>149128.47524752477</v>
      </c>
      <c r="G10695" s="10">
        <v>1504.6547524752386</v>
      </c>
      <c r="H10695" s="10">
        <v>150619.76</v>
      </c>
      <c r="I10695" s="10">
        <v>13.369999999995343</v>
      </c>
      <c r="J10695" s="10">
        <v>30034</v>
      </c>
      <c r="K10695" s="10">
        <v>29733.996039603961</v>
      </c>
      <c r="L10695" s="10">
        <v>300.00396039603947</v>
      </c>
      <c r="M10695" s="10">
        <v>30031.335999999999</v>
      </c>
      <c r="N10695" s="10">
        <v>2.6640000000006694</v>
      </c>
    </row>
    <row r="10696" spans="1:14" x14ac:dyDescent="0.25">
      <c r="A10696" s="9" t="s">
        <v>1159</v>
      </c>
      <c r="B10696" s="9" t="s">
        <v>119</v>
      </c>
      <c r="C10696" s="9" t="s">
        <v>42</v>
      </c>
      <c r="D10696" s="9" t="s">
        <v>53</v>
      </c>
      <c r="E10696" s="10">
        <v>218299.2</v>
      </c>
      <c r="F10696" s="10">
        <v>209917.1343283582</v>
      </c>
      <c r="G10696" s="10">
        <v>8382.0656716418162</v>
      </c>
      <c r="H10696" s="10">
        <v>210966.72</v>
      </c>
      <c r="I10696" s="10">
        <v>7332.4800000000105</v>
      </c>
      <c r="J10696" s="10">
        <v>23191</v>
      </c>
      <c r="K10696" s="10">
        <v>22300.496517412936</v>
      </c>
      <c r="L10696" s="10">
        <v>890.50348258706435</v>
      </c>
      <c r="M10696" s="10">
        <v>22411.999</v>
      </c>
      <c r="N10696" s="10">
        <v>779.0010000000002</v>
      </c>
    </row>
    <row r="10697" spans="1:14" x14ac:dyDescent="0.25">
      <c r="A10697" s="9" t="s">
        <v>1159</v>
      </c>
      <c r="B10697" s="9" t="s">
        <v>54</v>
      </c>
      <c r="C10697" s="9" t="s">
        <v>42</v>
      </c>
      <c r="D10697" s="9" t="s">
        <v>55</v>
      </c>
      <c r="E10697" s="10">
        <v>1501.27</v>
      </c>
      <c r="F10697" s="10">
        <v>1471.8333333333333</v>
      </c>
      <c r="G10697" s="10">
        <v>29.436666666666724</v>
      </c>
      <c r="H10697" s="10">
        <v>1501.27</v>
      </c>
      <c r="I10697" s="10">
        <v>0</v>
      </c>
      <c r="J10697" s="10">
        <v>272.95800000000003</v>
      </c>
      <c r="K10697" s="10">
        <v>267.60588235294119</v>
      </c>
      <c r="L10697" s="10">
        <v>5.352117647058833</v>
      </c>
      <c r="M10697" s="10">
        <v>272.95800000000003</v>
      </c>
      <c r="N10697" s="10">
        <v>0</v>
      </c>
    </row>
    <row r="10698" spans="1:14" x14ac:dyDescent="0.25">
      <c r="A10698" s="9" t="s">
        <v>1160</v>
      </c>
      <c r="B10698" s="9" t="s">
        <v>25</v>
      </c>
      <c r="C10698" s="9" t="s">
        <v>26</v>
      </c>
      <c r="D10698" s="9" t="s">
        <v>27</v>
      </c>
      <c r="E10698" s="10">
        <v>-3425.31</v>
      </c>
      <c r="F10698" s="10">
        <v>0</v>
      </c>
      <c r="G10698" s="10">
        <v>-3425.31</v>
      </c>
      <c r="H10698" s="10">
        <v>0</v>
      </c>
      <c r="I10698" s="10">
        <v>-3425.31</v>
      </c>
      <c r="J10698" s="10">
        <v>0</v>
      </c>
      <c r="K10698" s="10">
        <v>0</v>
      </c>
      <c r="L10698" s="10">
        <v>0</v>
      </c>
      <c r="M10698" s="10">
        <v>0</v>
      </c>
      <c r="N10698" s="10">
        <v>0</v>
      </c>
    </row>
    <row r="10699" spans="1:14" x14ac:dyDescent="0.25">
      <c r="A10699" s="9" t="s">
        <v>1160</v>
      </c>
      <c r="B10699" s="9" t="s">
        <v>28</v>
      </c>
      <c r="C10699" s="9" t="s">
        <v>29</v>
      </c>
      <c r="D10699" s="9" t="s">
        <v>27</v>
      </c>
      <c r="E10699" s="10">
        <v>0.95</v>
      </c>
      <c r="F10699" s="10">
        <v>0</v>
      </c>
      <c r="G10699" s="10">
        <v>0.95</v>
      </c>
      <c r="H10699" s="10">
        <v>0.95</v>
      </c>
      <c r="I10699" s="10">
        <v>0</v>
      </c>
      <c r="J10699" s="10">
        <v>0</v>
      </c>
      <c r="K10699" s="10">
        <v>0</v>
      </c>
      <c r="L10699" s="10">
        <v>0</v>
      </c>
      <c r="M10699" s="10">
        <v>0</v>
      </c>
      <c r="N10699" s="10">
        <v>0</v>
      </c>
    </row>
    <row r="10700" spans="1:14" x14ac:dyDescent="0.25">
      <c r="A10700" s="9" t="s">
        <v>1160</v>
      </c>
      <c r="B10700" s="9" t="s">
        <v>30</v>
      </c>
      <c r="C10700" s="9" t="s">
        <v>29</v>
      </c>
      <c r="D10700" s="9" t="s">
        <v>27</v>
      </c>
      <c r="E10700" s="10">
        <v>22.09</v>
      </c>
      <c r="F10700" s="10">
        <v>0</v>
      </c>
      <c r="G10700" s="10">
        <v>22.09</v>
      </c>
      <c r="H10700" s="10">
        <v>22.2</v>
      </c>
      <c r="I10700" s="10">
        <v>-0.10999999999999943</v>
      </c>
      <c r="J10700" s="10">
        <v>0</v>
      </c>
      <c r="K10700" s="10">
        <v>0</v>
      </c>
      <c r="L10700" s="10">
        <v>0</v>
      </c>
      <c r="M10700" s="10">
        <v>0</v>
      </c>
      <c r="N10700" s="10">
        <v>0</v>
      </c>
    </row>
    <row r="10701" spans="1:14" x14ac:dyDescent="0.25">
      <c r="A10701" s="9" t="s">
        <v>1160</v>
      </c>
      <c r="B10701" s="9" t="s">
        <v>31</v>
      </c>
      <c r="C10701" s="9" t="s">
        <v>29</v>
      </c>
      <c r="D10701" s="9" t="s">
        <v>27</v>
      </c>
      <c r="E10701" s="10">
        <v>148.35</v>
      </c>
      <c r="F10701" s="10">
        <v>0</v>
      </c>
      <c r="G10701" s="10">
        <v>148.35</v>
      </c>
      <c r="H10701" s="10">
        <v>149.09</v>
      </c>
      <c r="I10701" s="10">
        <v>-0.74000000000000909</v>
      </c>
      <c r="J10701" s="10">
        <v>0</v>
      </c>
      <c r="K10701" s="10">
        <v>0</v>
      </c>
      <c r="L10701" s="10">
        <v>0</v>
      </c>
      <c r="M10701" s="10">
        <v>0</v>
      </c>
      <c r="N10701" s="10">
        <v>0</v>
      </c>
    </row>
    <row r="10702" spans="1:14" x14ac:dyDescent="0.25">
      <c r="A10702" s="9" t="s">
        <v>1160</v>
      </c>
      <c r="B10702" s="9" t="s">
        <v>32</v>
      </c>
      <c r="C10702" s="9" t="s">
        <v>33</v>
      </c>
      <c r="D10702" s="9" t="s">
        <v>27</v>
      </c>
      <c r="E10702" s="10">
        <v>469.07</v>
      </c>
      <c r="F10702" s="10">
        <v>0</v>
      </c>
      <c r="G10702" s="10">
        <v>469.07</v>
      </c>
      <c r="H10702" s="10">
        <v>271.85000000000002</v>
      </c>
      <c r="I10702" s="10">
        <v>197.21999999999997</v>
      </c>
      <c r="J10702" s="10">
        <v>1.33</v>
      </c>
      <c r="K10702" s="10">
        <v>0</v>
      </c>
      <c r="L10702" s="10">
        <v>1.33</v>
      </c>
      <c r="M10702" s="10">
        <v>0.77100000000000002</v>
      </c>
      <c r="N10702" s="10">
        <v>0.55900000000000005</v>
      </c>
    </row>
    <row r="10703" spans="1:14" x14ac:dyDescent="0.25">
      <c r="A10703" s="9" t="s">
        <v>1160</v>
      </c>
      <c r="B10703" s="9" t="s">
        <v>34</v>
      </c>
      <c r="C10703" s="9" t="s">
        <v>33</v>
      </c>
      <c r="D10703" s="9" t="s">
        <v>27</v>
      </c>
      <c r="E10703" s="10">
        <v>1612.45</v>
      </c>
      <c r="F10703" s="10">
        <v>0</v>
      </c>
      <c r="G10703" s="10">
        <v>1612.45</v>
      </c>
      <c r="H10703" s="10">
        <v>934.48</v>
      </c>
      <c r="I10703" s="10">
        <v>677.97</v>
      </c>
      <c r="J10703" s="10">
        <v>1.33</v>
      </c>
      <c r="K10703" s="10">
        <v>0</v>
      </c>
      <c r="L10703" s="10">
        <v>1.33</v>
      </c>
      <c r="M10703" s="10">
        <v>0.77100000000000002</v>
      </c>
      <c r="N10703" s="10">
        <v>0.55900000000000005</v>
      </c>
    </row>
    <row r="10704" spans="1:14" x14ac:dyDescent="0.25">
      <c r="A10704" s="9" t="s">
        <v>1160</v>
      </c>
      <c r="B10704" s="9" t="s">
        <v>35</v>
      </c>
      <c r="C10704" s="9" t="s">
        <v>33</v>
      </c>
      <c r="D10704" s="9" t="s">
        <v>27</v>
      </c>
      <c r="E10704" s="10">
        <v>1744.57</v>
      </c>
      <c r="F10704" s="10">
        <v>0</v>
      </c>
      <c r="G10704" s="10">
        <v>1744.57</v>
      </c>
      <c r="H10704" s="10">
        <v>1011.03</v>
      </c>
      <c r="I10704" s="10">
        <v>733.54</v>
      </c>
      <c r="J10704" s="10">
        <v>27.93</v>
      </c>
      <c r="K10704" s="10">
        <v>0</v>
      </c>
      <c r="L10704" s="10">
        <v>27.93</v>
      </c>
      <c r="M10704" s="10">
        <v>16.186</v>
      </c>
      <c r="N10704" s="10">
        <v>11.744</v>
      </c>
    </row>
    <row r="10705" spans="1:14" x14ac:dyDescent="0.25">
      <c r="A10705" s="9" t="s">
        <v>1160</v>
      </c>
      <c r="B10705" s="9" t="s">
        <v>36</v>
      </c>
      <c r="C10705" s="9" t="s">
        <v>29</v>
      </c>
      <c r="D10705" s="9" t="s">
        <v>27</v>
      </c>
      <c r="E10705" s="10">
        <v>1662.02</v>
      </c>
      <c r="F10705" s="10">
        <v>0</v>
      </c>
      <c r="G10705" s="10">
        <v>1662.02</v>
      </c>
      <c r="H10705" s="10">
        <v>1670.33</v>
      </c>
      <c r="I10705" s="10">
        <v>-8.3099999999999454</v>
      </c>
      <c r="J10705" s="10">
        <v>0</v>
      </c>
      <c r="K10705" s="10">
        <v>0</v>
      </c>
      <c r="L10705" s="10">
        <v>0</v>
      </c>
      <c r="M10705" s="10">
        <v>0</v>
      </c>
      <c r="N10705" s="10">
        <v>0</v>
      </c>
    </row>
    <row r="10706" spans="1:14" x14ac:dyDescent="0.25">
      <c r="A10706" s="9" t="s">
        <v>1160</v>
      </c>
      <c r="B10706" s="9" t="s">
        <v>37</v>
      </c>
      <c r="C10706" s="9" t="s">
        <v>29</v>
      </c>
      <c r="D10706" s="9" t="s">
        <v>27</v>
      </c>
      <c r="E10706" s="10">
        <v>3843.43</v>
      </c>
      <c r="F10706" s="10">
        <v>0</v>
      </c>
      <c r="G10706" s="10">
        <v>3843.43</v>
      </c>
      <c r="H10706" s="10">
        <v>3862.64</v>
      </c>
      <c r="I10706" s="10">
        <v>-19.210000000000036</v>
      </c>
      <c r="J10706" s="10">
        <v>0</v>
      </c>
      <c r="K10706" s="10">
        <v>0</v>
      </c>
      <c r="L10706" s="10">
        <v>0</v>
      </c>
      <c r="M10706" s="10">
        <v>0</v>
      </c>
      <c r="N10706" s="10">
        <v>0</v>
      </c>
    </row>
    <row r="10707" spans="1:14" x14ac:dyDescent="0.25">
      <c r="A10707" s="9" t="s">
        <v>1160</v>
      </c>
      <c r="B10707" s="9" t="s">
        <v>121</v>
      </c>
      <c r="C10707" s="9" t="s">
        <v>39</v>
      </c>
      <c r="D10707" s="9" t="s">
        <v>40</v>
      </c>
      <c r="E10707" s="10">
        <v>-116424.58</v>
      </c>
      <c r="F10707" s="10">
        <v>0</v>
      </c>
      <c r="G10707" s="10">
        <v>-116424.58</v>
      </c>
      <c r="H10707" s="10">
        <v>-116424.61</v>
      </c>
      <c r="I10707" s="10">
        <v>2.9999999998835847E-2</v>
      </c>
      <c r="J10707" s="10">
        <v>-501</v>
      </c>
      <c r="K10707" s="10">
        <v>0</v>
      </c>
      <c r="L10707" s="10">
        <v>-501</v>
      </c>
      <c r="M10707" s="10">
        <v>-501</v>
      </c>
      <c r="N10707" s="10">
        <v>0</v>
      </c>
    </row>
    <row r="10708" spans="1:14" x14ac:dyDescent="0.25">
      <c r="A10708" s="9" t="s">
        <v>1160</v>
      </c>
      <c r="B10708" s="9" t="s">
        <v>92</v>
      </c>
      <c r="C10708" s="9" t="s">
        <v>42</v>
      </c>
      <c r="D10708" s="9" t="s">
        <v>43</v>
      </c>
      <c r="E10708" s="10">
        <v>97.89</v>
      </c>
      <c r="F10708" s="10">
        <v>0</v>
      </c>
      <c r="G10708" s="10">
        <v>97.89</v>
      </c>
      <c r="H10708" s="10">
        <v>0</v>
      </c>
      <c r="I10708" s="10">
        <v>97.89</v>
      </c>
      <c r="J10708" s="10">
        <v>1150</v>
      </c>
      <c r="K10708" s="10">
        <v>0</v>
      </c>
      <c r="L10708" s="10">
        <v>1150</v>
      </c>
      <c r="M10708" s="10">
        <v>0</v>
      </c>
      <c r="N10708" s="10">
        <v>1150</v>
      </c>
    </row>
    <row r="10709" spans="1:14" x14ac:dyDescent="0.25">
      <c r="A10709" s="9" t="s">
        <v>1160</v>
      </c>
      <c r="B10709" s="9" t="s">
        <v>688</v>
      </c>
      <c r="C10709" s="9" t="s">
        <v>42</v>
      </c>
      <c r="D10709" s="9" t="s">
        <v>43</v>
      </c>
      <c r="E10709" s="10">
        <v>3288.27</v>
      </c>
      <c r="F10709" s="10">
        <v>0</v>
      </c>
      <c r="G10709" s="10">
        <v>3288.27</v>
      </c>
      <c r="H10709" s="10">
        <v>0</v>
      </c>
      <c r="I10709" s="10">
        <v>3288.27</v>
      </c>
      <c r="J10709" s="10">
        <v>6100</v>
      </c>
      <c r="K10709" s="10">
        <v>0</v>
      </c>
      <c r="L10709" s="10">
        <v>6100</v>
      </c>
      <c r="M10709" s="10">
        <v>0</v>
      </c>
      <c r="N10709" s="10">
        <v>6100</v>
      </c>
    </row>
    <row r="10710" spans="1:14" x14ac:dyDescent="0.25">
      <c r="A10710" s="9" t="s">
        <v>1160</v>
      </c>
      <c r="B10710" s="9" t="s">
        <v>122</v>
      </c>
      <c r="C10710" s="9" t="s">
        <v>42</v>
      </c>
      <c r="D10710" s="9" t="s">
        <v>43</v>
      </c>
      <c r="E10710" s="10">
        <v>986.19</v>
      </c>
      <c r="F10710" s="10">
        <v>971.96059113300498</v>
      </c>
      <c r="G10710" s="10">
        <v>14.229408866995072</v>
      </c>
      <c r="H10710" s="10">
        <v>986.54</v>
      </c>
      <c r="I10710" s="10">
        <v>-0.34999999999990905</v>
      </c>
      <c r="J10710" s="10">
        <v>6100</v>
      </c>
      <c r="K10710" s="10">
        <v>6012</v>
      </c>
      <c r="L10710" s="10">
        <v>88</v>
      </c>
      <c r="M10710" s="10">
        <v>6102.18</v>
      </c>
      <c r="N10710" s="10">
        <v>-2.180000000000291</v>
      </c>
    </row>
    <row r="10711" spans="1:14" x14ac:dyDescent="0.25">
      <c r="A10711" s="9" t="s">
        <v>1160</v>
      </c>
      <c r="B10711" s="9" t="s">
        <v>123</v>
      </c>
      <c r="C10711" s="9" t="s">
        <v>42</v>
      </c>
      <c r="D10711" s="9" t="s">
        <v>43</v>
      </c>
      <c r="E10711" s="10">
        <v>1554.89</v>
      </c>
      <c r="F10711" s="10">
        <v>1561.1144278606964</v>
      </c>
      <c r="G10711" s="10">
        <v>-6.2244278606963235</v>
      </c>
      <c r="H10711" s="10">
        <v>1568.92</v>
      </c>
      <c r="I10711" s="10">
        <v>-14.029999999999973</v>
      </c>
      <c r="J10711" s="10">
        <v>499</v>
      </c>
      <c r="K10711" s="10">
        <v>501</v>
      </c>
      <c r="L10711" s="10">
        <v>-2</v>
      </c>
      <c r="M10711" s="10">
        <v>503.505</v>
      </c>
      <c r="N10711" s="10">
        <v>-4.5049999999999955</v>
      </c>
    </row>
    <row r="10712" spans="1:14" x14ac:dyDescent="0.25">
      <c r="A10712" s="9" t="s">
        <v>1160</v>
      </c>
      <c r="B10712" s="9" t="s">
        <v>125</v>
      </c>
      <c r="C10712" s="9" t="s">
        <v>42</v>
      </c>
      <c r="D10712" s="9" t="s">
        <v>43</v>
      </c>
      <c r="E10712" s="10">
        <v>2302.02</v>
      </c>
      <c r="F10712" s="10">
        <v>2268.807881773399</v>
      </c>
      <c r="G10712" s="10">
        <v>33.212118226600978</v>
      </c>
      <c r="H10712" s="10">
        <v>2302.84</v>
      </c>
      <c r="I10712" s="10">
        <v>-0.82000000000016371</v>
      </c>
      <c r="J10712" s="10">
        <v>6100</v>
      </c>
      <c r="K10712" s="10">
        <v>6012</v>
      </c>
      <c r="L10712" s="10">
        <v>88</v>
      </c>
      <c r="M10712" s="10">
        <v>6102.18</v>
      </c>
      <c r="N10712" s="10">
        <v>-2.180000000000291</v>
      </c>
    </row>
    <row r="10713" spans="1:14" x14ac:dyDescent="0.25">
      <c r="A10713" s="9" t="s">
        <v>1160</v>
      </c>
      <c r="B10713" s="9" t="s">
        <v>124</v>
      </c>
      <c r="C10713" s="9" t="s">
        <v>42</v>
      </c>
      <c r="D10713" s="9" t="s">
        <v>43</v>
      </c>
      <c r="E10713" s="10">
        <v>0</v>
      </c>
      <c r="F10713" s="10">
        <v>3240.8275862068967</v>
      </c>
      <c r="G10713" s="10">
        <v>-3240.8275862068967</v>
      </c>
      <c r="H10713" s="10">
        <v>3289.44</v>
      </c>
      <c r="I10713" s="10">
        <v>-3289.44</v>
      </c>
      <c r="J10713" s="10">
        <v>0</v>
      </c>
      <c r="K10713" s="10">
        <v>6012</v>
      </c>
      <c r="L10713" s="10">
        <v>-6012</v>
      </c>
      <c r="M10713" s="10">
        <v>6102.18</v>
      </c>
      <c r="N10713" s="10">
        <v>-6102.18</v>
      </c>
    </row>
    <row r="10714" spans="1:14" x14ac:dyDescent="0.25">
      <c r="A10714" s="9" t="s">
        <v>1160</v>
      </c>
      <c r="B10714" s="9" t="s">
        <v>126</v>
      </c>
      <c r="C10714" s="9" t="s">
        <v>42</v>
      </c>
      <c r="D10714" s="9" t="s">
        <v>43</v>
      </c>
      <c r="E10714" s="10">
        <v>3580.74</v>
      </c>
      <c r="F10714" s="10">
        <v>3413.794117647059</v>
      </c>
      <c r="G10714" s="10">
        <v>166.94588235294077</v>
      </c>
      <c r="H10714" s="10">
        <v>3482.07</v>
      </c>
      <c r="I10714" s="10">
        <v>98.669999999999618</v>
      </c>
      <c r="J10714" s="10">
        <v>6306</v>
      </c>
      <c r="K10714" s="10">
        <v>6012</v>
      </c>
      <c r="L10714" s="10">
        <v>294</v>
      </c>
      <c r="M10714" s="10">
        <v>6132.24</v>
      </c>
      <c r="N10714" s="10">
        <v>173.76000000000022</v>
      </c>
    </row>
    <row r="10715" spans="1:14" x14ac:dyDescent="0.25">
      <c r="A10715" s="9" t="s">
        <v>1160</v>
      </c>
      <c r="B10715" s="9" t="s">
        <v>128</v>
      </c>
      <c r="C10715" s="9" t="s">
        <v>42</v>
      </c>
      <c r="D10715" s="9" t="s">
        <v>43</v>
      </c>
      <c r="E10715" s="10">
        <v>5341.29</v>
      </c>
      <c r="F10715" s="10">
        <v>5208.7389162561576</v>
      </c>
      <c r="G10715" s="10">
        <v>132.55108374384236</v>
      </c>
      <c r="H10715" s="10">
        <v>5286.87</v>
      </c>
      <c r="I10715" s="10">
        <v>54.420000000000073</v>
      </c>
      <c r="J10715" s="10">
        <v>6165</v>
      </c>
      <c r="K10715" s="10">
        <v>6012</v>
      </c>
      <c r="L10715" s="10">
        <v>153</v>
      </c>
      <c r="M10715" s="10">
        <v>6102.18</v>
      </c>
      <c r="N10715" s="10">
        <v>62.819999999999709</v>
      </c>
    </row>
    <row r="10716" spans="1:14" x14ac:dyDescent="0.25">
      <c r="A10716" s="9" t="s">
        <v>1160</v>
      </c>
      <c r="B10716" s="9" t="s">
        <v>127</v>
      </c>
      <c r="C10716" s="9" t="s">
        <v>42</v>
      </c>
      <c r="D10716" s="9" t="s">
        <v>43</v>
      </c>
      <c r="E10716" s="10">
        <v>5460</v>
      </c>
      <c r="F10716" s="10">
        <v>5210.4039408866993</v>
      </c>
      <c r="G10716" s="10">
        <v>249.59605911330073</v>
      </c>
      <c r="H10716" s="10">
        <v>5288.56</v>
      </c>
      <c r="I10716" s="10">
        <v>171.4399999999996</v>
      </c>
      <c r="J10716" s="10">
        <v>525</v>
      </c>
      <c r="K10716" s="10">
        <v>501</v>
      </c>
      <c r="L10716" s="10">
        <v>24</v>
      </c>
      <c r="M10716" s="10">
        <v>508.51499999999999</v>
      </c>
      <c r="N10716" s="10">
        <v>16.485000000000014</v>
      </c>
    </row>
    <row r="10717" spans="1:14" x14ac:dyDescent="0.25">
      <c r="A10717" s="9" t="s">
        <v>1160</v>
      </c>
      <c r="B10717" s="9" t="s">
        <v>87</v>
      </c>
      <c r="C10717" s="9" t="s">
        <v>42</v>
      </c>
      <c r="D10717" s="9" t="s">
        <v>43</v>
      </c>
      <c r="E10717" s="10">
        <v>8246</v>
      </c>
      <c r="F10717" s="10">
        <v>7995.960199004975</v>
      </c>
      <c r="G10717" s="10">
        <v>250.03980099502496</v>
      </c>
      <c r="H10717" s="10">
        <v>8035.94</v>
      </c>
      <c r="I10717" s="10">
        <v>210.0600000000004</v>
      </c>
      <c r="J10717" s="10">
        <v>6200</v>
      </c>
      <c r="K10717" s="10">
        <v>6012</v>
      </c>
      <c r="L10717" s="10">
        <v>188</v>
      </c>
      <c r="M10717" s="10">
        <v>6042.06</v>
      </c>
      <c r="N10717" s="10">
        <v>157.9399999999996</v>
      </c>
    </row>
    <row r="10718" spans="1:14" x14ac:dyDescent="0.25">
      <c r="A10718" s="9" t="s">
        <v>1160</v>
      </c>
      <c r="B10718" s="9" t="s">
        <v>129</v>
      </c>
      <c r="C10718" s="9" t="s">
        <v>42</v>
      </c>
      <c r="D10718" s="9" t="s">
        <v>43</v>
      </c>
      <c r="E10718" s="10">
        <v>36742.46</v>
      </c>
      <c r="F10718" s="10">
        <v>34951.841584158414</v>
      </c>
      <c r="G10718" s="10">
        <v>1790.6184158415854</v>
      </c>
      <c r="H10718" s="10">
        <v>35301.360000000001</v>
      </c>
      <c r="I10718" s="10">
        <v>1441.0999999999985</v>
      </c>
      <c r="J10718" s="10">
        <v>6320</v>
      </c>
      <c r="K10718" s="10">
        <v>6012</v>
      </c>
      <c r="L10718" s="10">
        <v>308</v>
      </c>
      <c r="M10718" s="10">
        <v>6072.12</v>
      </c>
      <c r="N10718" s="10">
        <v>247.88000000000011</v>
      </c>
    </row>
    <row r="10719" spans="1:14" x14ac:dyDescent="0.25">
      <c r="A10719" s="9" t="s">
        <v>1160</v>
      </c>
      <c r="B10719" s="9" t="s">
        <v>119</v>
      </c>
      <c r="C10719" s="9" t="s">
        <v>42</v>
      </c>
      <c r="D10719" s="9" t="s">
        <v>53</v>
      </c>
      <c r="E10719" s="10">
        <v>42443.67</v>
      </c>
      <c r="F10719" s="10">
        <v>42443.73134328358</v>
      </c>
      <c r="G10719" s="10">
        <v>-6.1343283581663854E-2</v>
      </c>
      <c r="H10719" s="10">
        <v>42655.95</v>
      </c>
      <c r="I10719" s="10">
        <v>-212.27999999999884</v>
      </c>
      <c r="J10719" s="10">
        <v>4509</v>
      </c>
      <c r="K10719" s="10">
        <v>4509</v>
      </c>
      <c r="L10719" s="10">
        <v>0</v>
      </c>
      <c r="M10719" s="10">
        <v>4531.5450000000001</v>
      </c>
      <c r="N10719" s="10">
        <v>-22.545000000000073</v>
      </c>
    </row>
    <row r="10720" spans="1:14" x14ac:dyDescent="0.25">
      <c r="A10720" s="9" t="s">
        <v>1160</v>
      </c>
      <c r="B10720" s="9" t="s">
        <v>54</v>
      </c>
      <c r="C10720" s="9" t="s">
        <v>42</v>
      </c>
      <c r="D10720" s="9" t="s">
        <v>55</v>
      </c>
      <c r="E10720" s="10">
        <v>303.54000000000002</v>
      </c>
      <c r="F10720" s="10">
        <v>297.5980392156863</v>
      </c>
      <c r="G10720" s="10">
        <v>5.9419607843137214</v>
      </c>
      <c r="H10720" s="10">
        <v>303.55</v>
      </c>
      <c r="I10720" s="10">
        <v>-9.9999999999909051E-3</v>
      </c>
      <c r="J10720" s="10">
        <v>55.19</v>
      </c>
      <c r="K10720" s="10">
        <v>54.107843137254903</v>
      </c>
      <c r="L10720" s="10">
        <v>1.0821568627450944</v>
      </c>
      <c r="M10720" s="10">
        <v>55.19</v>
      </c>
      <c r="N10720" s="10">
        <v>0</v>
      </c>
    </row>
    <row r="10721" spans="1:14" x14ac:dyDescent="0.25">
      <c r="A10721" s="9" t="s">
        <v>1161</v>
      </c>
      <c r="B10721" s="9" t="s">
        <v>25</v>
      </c>
      <c r="C10721" s="9" t="s">
        <v>26</v>
      </c>
      <c r="D10721" s="9" t="s">
        <v>27</v>
      </c>
      <c r="E10721" s="10">
        <v>-268.54000000000002</v>
      </c>
      <c r="F10721" s="10">
        <v>0</v>
      </c>
      <c r="G10721" s="10">
        <v>-268.54000000000002</v>
      </c>
      <c r="H10721" s="10">
        <v>0</v>
      </c>
      <c r="I10721" s="10">
        <v>-268.54000000000002</v>
      </c>
      <c r="J10721" s="10">
        <v>0</v>
      </c>
      <c r="K10721" s="10">
        <v>0</v>
      </c>
      <c r="L10721" s="10">
        <v>0</v>
      </c>
      <c r="M10721" s="10">
        <v>0</v>
      </c>
      <c r="N10721" s="10">
        <v>0</v>
      </c>
    </row>
    <row r="10722" spans="1:14" x14ac:dyDescent="0.25">
      <c r="A10722" s="9" t="s">
        <v>1161</v>
      </c>
      <c r="B10722" s="9" t="s">
        <v>28</v>
      </c>
      <c r="C10722" s="9" t="s">
        <v>29</v>
      </c>
      <c r="D10722" s="9" t="s">
        <v>27</v>
      </c>
      <c r="E10722" s="10">
        <v>0.97</v>
      </c>
      <c r="F10722" s="10">
        <v>0</v>
      </c>
      <c r="G10722" s="10">
        <v>0.97</v>
      </c>
      <c r="H10722" s="10">
        <v>0.97</v>
      </c>
      <c r="I10722" s="10">
        <v>0</v>
      </c>
      <c r="J10722" s="10">
        <v>0</v>
      </c>
      <c r="K10722" s="10">
        <v>0</v>
      </c>
      <c r="L10722" s="10">
        <v>0</v>
      </c>
      <c r="M10722" s="10">
        <v>0</v>
      </c>
      <c r="N10722" s="10">
        <v>0</v>
      </c>
    </row>
    <row r="10723" spans="1:14" x14ac:dyDescent="0.25">
      <c r="A10723" s="9" t="s">
        <v>1161</v>
      </c>
      <c r="B10723" s="9" t="s">
        <v>30</v>
      </c>
      <c r="C10723" s="9" t="s">
        <v>29</v>
      </c>
      <c r="D10723" s="9" t="s">
        <v>27</v>
      </c>
      <c r="E10723" s="10">
        <v>22.74</v>
      </c>
      <c r="F10723" s="10">
        <v>0</v>
      </c>
      <c r="G10723" s="10">
        <v>22.74</v>
      </c>
      <c r="H10723" s="10">
        <v>22.6</v>
      </c>
      <c r="I10723" s="10">
        <v>0.13999999999999702</v>
      </c>
      <c r="J10723" s="10">
        <v>0</v>
      </c>
      <c r="K10723" s="10">
        <v>0</v>
      </c>
      <c r="L10723" s="10">
        <v>0</v>
      </c>
      <c r="M10723" s="10">
        <v>0</v>
      </c>
      <c r="N10723" s="10">
        <v>0</v>
      </c>
    </row>
    <row r="10724" spans="1:14" x14ac:dyDescent="0.25">
      <c r="A10724" s="9" t="s">
        <v>1161</v>
      </c>
      <c r="B10724" s="9" t="s">
        <v>31</v>
      </c>
      <c r="C10724" s="9" t="s">
        <v>29</v>
      </c>
      <c r="D10724" s="9" t="s">
        <v>27</v>
      </c>
      <c r="E10724" s="10">
        <v>152.66</v>
      </c>
      <c r="F10724" s="10">
        <v>0</v>
      </c>
      <c r="G10724" s="10">
        <v>152.66</v>
      </c>
      <c r="H10724" s="10">
        <v>151.76</v>
      </c>
      <c r="I10724" s="10">
        <v>0.90000000000000568</v>
      </c>
      <c r="J10724" s="10">
        <v>0</v>
      </c>
      <c r="K10724" s="10">
        <v>0</v>
      </c>
      <c r="L10724" s="10">
        <v>0</v>
      </c>
      <c r="M10724" s="10">
        <v>0</v>
      </c>
      <c r="N10724" s="10">
        <v>0</v>
      </c>
    </row>
    <row r="10725" spans="1:14" x14ac:dyDescent="0.25">
      <c r="A10725" s="9" t="s">
        <v>1161</v>
      </c>
      <c r="B10725" s="9" t="s">
        <v>32</v>
      </c>
      <c r="C10725" s="9" t="s">
        <v>33</v>
      </c>
      <c r="D10725" s="9" t="s">
        <v>27</v>
      </c>
      <c r="E10725" s="10">
        <v>236.3</v>
      </c>
      <c r="F10725" s="10">
        <v>0</v>
      </c>
      <c r="G10725" s="10">
        <v>236.3</v>
      </c>
      <c r="H10725" s="10">
        <v>245.41</v>
      </c>
      <c r="I10725" s="10">
        <v>-9.1099999999999852</v>
      </c>
      <c r="J10725" s="10">
        <v>0.67</v>
      </c>
      <c r="K10725" s="10">
        <v>0</v>
      </c>
      <c r="L10725" s="10">
        <v>0.67</v>
      </c>
      <c r="M10725" s="10">
        <v>0.69599999999999995</v>
      </c>
      <c r="N10725" s="10">
        <v>-2.5999999999999912E-2</v>
      </c>
    </row>
    <row r="10726" spans="1:14" x14ac:dyDescent="0.25">
      <c r="A10726" s="9" t="s">
        <v>1161</v>
      </c>
      <c r="B10726" s="9" t="s">
        <v>34</v>
      </c>
      <c r="C10726" s="9" t="s">
        <v>33</v>
      </c>
      <c r="D10726" s="9" t="s">
        <v>27</v>
      </c>
      <c r="E10726" s="10">
        <v>812.29</v>
      </c>
      <c r="F10726" s="10">
        <v>0</v>
      </c>
      <c r="G10726" s="10">
        <v>812.29</v>
      </c>
      <c r="H10726" s="10">
        <v>843.61</v>
      </c>
      <c r="I10726" s="10">
        <v>-31.32000000000005</v>
      </c>
      <c r="J10726" s="10">
        <v>0.67</v>
      </c>
      <c r="K10726" s="10">
        <v>0</v>
      </c>
      <c r="L10726" s="10">
        <v>0.67</v>
      </c>
      <c r="M10726" s="10">
        <v>0.69599999999999995</v>
      </c>
      <c r="N10726" s="10">
        <v>-2.5999999999999912E-2</v>
      </c>
    </row>
    <row r="10727" spans="1:14" x14ac:dyDescent="0.25">
      <c r="A10727" s="9" t="s">
        <v>1161</v>
      </c>
      <c r="B10727" s="9" t="s">
        <v>35</v>
      </c>
      <c r="C10727" s="9" t="s">
        <v>33</v>
      </c>
      <c r="D10727" s="9" t="s">
        <v>27</v>
      </c>
      <c r="E10727" s="10">
        <v>878.85</v>
      </c>
      <c r="F10727" s="10">
        <v>0</v>
      </c>
      <c r="G10727" s="10">
        <v>878.85</v>
      </c>
      <c r="H10727" s="10">
        <v>912.73</v>
      </c>
      <c r="I10727" s="10">
        <v>-33.879999999999995</v>
      </c>
      <c r="J10727" s="10">
        <v>14.07</v>
      </c>
      <c r="K10727" s="10">
        <v>0</v>
      </c>
      <c r="L10727" s="10">
        <v>14.07</v>
      </c>
      <c r="M10727" s="10">
        <v>14.613</v>
      </c>
      <c r="N10727" s="10">
        <v>-0.54299999999999926</v>
      </c>
    </row>
    <row r="10728" spans="1:14" x14ac:dyDescent="0.25">
      <c r="A10728" s="9" t="s">
        <v>1161</v>
      </c>
      <c r="B10728" s="9" t="s">
        <v>36</v>
      </c>
      <c r="C10728" s="9" t="s">
        <v>29</v>
      </c>
      <c r="D10728" s="9" t="s">
        <v>27</v>
      </c>
      <c r="E10728" s="10">
        <v>1710.3</v>
      </c>
      <c r="F10728" s="10">
        <v>0</v>
      </c>
      <c r="G10728" s="10">
        <v>1710.3</v>
      </c>
      <c r="H10728" s="10">
        <v>1700.24</v>
      </c>
      <c r="I10728" s="10">
        <v>10.059999999999945</v>
      </c>
      <c r="J10728" s="10">
        <v>0</v>
      </c>
      <c r="K10728" s="10">
        <v>0</v>
      </c>
      <c r="L10728" s="10">
        <v>0</v>
      </c>
      <c r="M10728" s="10">
        <v>0</v>
      </c>
      <c r="N10728" s="10">
        <v>0</v>
      </c>
    </row>
    <row r="10729" spans="1:14" x14ac:dyDescent="0.25">
      <c r="A10729" s="9" t="s">
        <v>1161</v>
      </c>
      <c r="B10729" s="9" t="s">
        <v>37</v>
      </c>
      <c r="C10729" s="9" t="s">
        <v>29</v>
      </c>
      <c r="D10729" s="9" t="s">
        <v>27</v>
      </c>
      <c r="E10729" s="10">
        <v>3955.09</v>
      </c>
      <c r="F10729" s="10">
        <v>0</v>
      </c>
      <c r="G10729" s="10">
        <v>3955.09</v>
      </c>
      <c r="H10729" s="10">
        <v>3931.83</v>
      </c>
      <c r="I10729" s="10">
        <v>23.260000000000218</v>
      </c>
      <c r="J10729" s="10">
        <v>0</v>
      </c>
      <c r="K10729" s="10">
        <v>0</v>
      </c>
      <c r="L10729" s="10">
        <v>0</v>
      </c>
      <c r="M10729" s="10">
        <v>0</v>
      </c>
      <c r="N10729" s="10">
        <v>0</v>
      </c>
    </row>
    <row r="10730" spans="1:14" x14ac:dyDescent="0.25">
      <c r="A10730" s="9" t="s">
        <v>1161</v>
      </c>
      <c r="B10730" s="9" t="s">
        <v>1162</v>
      </c>
      <c r="C10730" s="9" t="s">
        <v>39</v>
      </c>
      <c r="D10730" s="9" t="s">
        <v>40</v>
      </c>
      <c r="E10730" s="10">
        <v>-81219.09</v>
      </c>
      <c r="F10730" s="10">
        <v>0</v>
      </c>
      <c r="G10730" s="10">
        <v>-81219.09</v>
      </c>
      <c r="H10730" s="10">
        <v>-81219.09</v>
      </c>
      <c r="I10730" s="10">
        <v>0</v>
      </c>
      <c r="J10730" s="10">
        <v>-501</v>
      </c>
      <c r="K10730" s="10">
        <v>0</v>
      </c>
      <c r="L10730" s="10">
        <v>-501</v>
      </c>
      <c r="M10730" s="10">
        <v>-501</v>
      </c>
      <c r="N10730" s="10">
        <v>0</v>
      </c>
    </row>
    <row r="10731" spans="1:14" x14ac:dyDescent="0.25">
      <c r="A10731" s="9" t="s">
        <v>1161</v>
      </c>
      <c r="B10731" s="9" t="s">
        <v>92</v>
      </c>
      <c r="C10731" s="9" t="s">
        <v>42</v>
      </c>
      <c r="D10731" s="9" t="s">
        <v>43</v>
      </c>
      <c r="E10731" s="10">
        <v>4.68</v>
      </c>
      <c r="F10731" s="10">
        <v>0</v>
      </c>
      <c r="G10731" s="10">
        <v>4.68</v>
      </c>
      <c r="H10731" s="10">
        <v>0</v>
      </c>
      <c r="I10731" s="10">
        <v>4.68</v>
      </c>
      <c r="J10731" s="10">
        <v>55</v>
      </c>
      <c r="K10731" s="10">
        <v>0</v>
      </c>
      <c r="L10731" s="10">
        <v>55</v>
      </c>
      <c r="M10731" s="10">
        <v>0</v>
      </c>
      <c r="N10731" s="10">
        <v>55</v>
      </c>
    </row>
    <row r="10732" spans="1:14" x14ac:dyDescent="0.25">
      <c r="A10732" s="9" t="s">
        <v>1161</v>
      </c>
      <c r="B10732" s="9" t="s">
        <v>141</v>
      </c>
      <c r="C10732" s="9" t="s">
        <v>42</v>
      </c>
      <c r="D10732" s="9" t="s">
        <v>43</v>
      </c>
      <c r="E10732" s="10">
        <v>64.790000000000006</v>
      </c>
      <c r="F10732" s="10">
        <v>49.940594059405939</v>
      </c>
      <c r="G10732" s="10">
        <v>14.849405940594067</v>
      </c>
      <c r="H10732" s="10">
        <v>50.44</v>
      </c>
      <c r="I10732" s="10">
        <v>14.350000000000009</v>
      </c>
      <c r="J10732" s="10">
        <v>650</v>
      </c>
      <c r="K10732" s="10">
        <v>501</v>
      </c>
      <c r="L10732" s="10">
        <v>149</v>
      </c>
      <c r="M10732" s="10">
        <v>506.01</v>
      </c>
      <c r="N10732" s="10">
        <v>143.99</v>
      </c>
    </row>
    <row r="10733" spans="1:14" x14ac:dyDescent="0.25">
      <c r="A10733" s="9" t="s">
        <v>1161</v>
      </c>
      <c r="B10733" s="9" t="s">
        <v>44</v>
      </c>
      <c r="C10733" s="9" t="s">
        <v>42</v>
      </c>
      <c r="D10733" s="9" t="s">
        <v>43</v>
      </c>
      <c r="E10733" s="10">
        <v>500.45</v>
      </c>
      <c r="F10733" s="10">
        <v>496.4875621890547</v>
      </c>
      <c r="G10733" s="10">
        <v>3.9624378109452891</v>
      </c>
      <c r="H10733" s="10">
        <v>498.97</v>
      </c>
      <c r="I10733" s="10">
        <v>1.4799999999999613</v>
      </c>
      <c r="J10733" s="10">
        <v>505</v>
      </c>
      <c r="K10733" s="10">
        <v>501</v>
      </c>
      <c r="L10733" s="10">
        <v>4</v>
      </c>
      <c r="M10733" s="10">
        <v>503.505</v>
      </c>
      <c r="N10733" s="10">
        <v>1.4950000000000045</v>
      </c>
    </row>
    <row r="10734" spans="1:14" x14ac:dyDescent="0.25">
      <c r="A10734" s="9" t="s">
        <v>1161</v>
      </c>
      <c r="B10734" s="9" t="s">
        <v>1163</v>
      </c>
      <c r="C10734" s="9" t="s">
        <v>42</v>
      </c>
      <c r="D10734" s="9" t="s">
        <v>43</v>
      </c>
      <c r="E10734" s="10">
        <v>696.92</v>
      </c>
      <c r="F10734" s="10">
        <v>681.2807881773399</v>
      </c>
      <c r="G10734" s="10">
        <v>15.639211822660059</v>
      </c>
      <c r="H10734" s="10">
        <v>691.5</v>
      </c>
      <c r="I10734" s="10">
        <v>5.4199999999999591</v>
      </c>
      <c r="J10734" s="10">
        <v>6150</v>
      </c>
      <c r="K10734" s="10">
        <v>6012</v>
      </c>
      <c r="L10734" s="10">
        <v>138</v>
      </c>
      <c r="M10734" s="10">
        <v>6102.18</v>
      </c>
      <c r="N10734" s="10">
        <v>47.819999999999709</v>
      </c>
    </row>
    <row r="10735" spans="1:14" x14ac:dyDescent="0.25">
      <c r="A10735" s="9" t="s">
        <v>1161</v>
      </c>
      <c r="B10735" s="9" t="s">
        <v>758</v>
      </c>
      <c r="C10735" s="9" t="s">
        <v>42</v>
      </c>
      <c r="D10735" s="9" t="s">
        <v>43</v>
      </c>
      <c r="E10735" s="10">
        <v>1182.78</v>
      </c>
      <c r="F10735" s="10">
        <v>1146.9064039408865</v>
      </c>
      <c r="G10735" s="10">
        <v>35.873596059113424</v>
      </c>
      <c r="H10735" s="10">
        <v>1164.1099999999999</v>
      </c>
      <c r="I10735" s="10">
        <v>18.670000000000073</v>
      </c>
      <c r="J10735" s="10">
        <v>6200</v>
      </c>
      <c r="K10735" s="10">
        <v>6012</v>
      </c>
      <c r="L10735" s="10">
        <v>188</v>
      </c>
      <c r="M10735" s="10">
        <v>6102.18</v>
      </c>
      <c r="N10735" s="10">
        <v>97.819999999999709</v>
      </c>
    </row>
    <row r="10736" spans="1:14" x14ac:dyDescent="0.25">
      <c r="A10736" s="9" t="s">
        <v>1161</v>
      </c>
      <c r="B10736" s="9" t="s">
        <v>759</v>
      </c>
      <c r="C10736" s="9" t="s">
        <v>42</v>
      </c>
      <c r="D10736" s="9" t="s">
        <v>43</v>
      </c>
      <c r="E10736" s="10">
        <v>1716.13</v>
      </c>
      <c r="F10736" s="10">
        <v>1587.2906403940888</v>
      </c>
      <c r="G10736" s="10">
        <v>128.83935960591134</v>
      </c>
      <c r="H10736" s="10">
        <v>1611.1</v>
      </c>
      <c r="I10736" s="10">
        <v>105.0300000000002</v>
      </c>
      <c r="J10736" s="10">
        <v>6500</v>
      </c>
      <c r="K10736" s="10">
        <v>6012</v>
      </c>
      <c r="L10736" s="10">
        <v>488</v>
      </c>
      <c r="M10736" s="10">
        <v>6102.18</v>
      </c>
      <c r="N10736" s="10">
        <v>397.81999999999971</v>
      </c>
    </row>
    <row r="10737" spans="1:14" x14ac:dyDescent="0.25">
      <c r="A10737" s="9" t="s">
        <v>1161</v>
      </c>
      <c r="B10737" s="9" t="s">
        <v>84</v>
      </c>
      <c r="C10737" s="9" t="s">
        <v>42</v>
      </c>
      <c r="D10737" s="9" t="s">
        <v>43</v>
      </c>
      <c r="E10737" s="10">
        <v>2486.7399999999998</v>
      </c>
      <c r="F10737" s="10">
        <v>2442.8529411764707</v>
      </c>
      <c r="G10737" s="10">
        <v>43.88705882352906</v>
      </c>
      <c r="H10737" s="10">
        <v>2491.71</v>
      </c>
      <c r="I10737" s="10">
        <v>-4.9700000000002547</v>
      </c>
      <c r="J10737" s="10">
        <v>6120</v>
      </c>
      <c r="K10737" s="10">
        <v>6012</v>
      </c>
      <c r="L10737" s="10">
        <v>108</v>
      </c>
      <c r="M10737" s="10">
        <v>6132.24</v>
      </c>
      <c r="N10737" s="10">
        <v>-12.239999999999782</v>
      </c>
    </row>
    <row r="10738" spans="1:14" x14ac:dyDescent="0.25">
      <c r="A10738" s="9" t="s">
        <v>1161</v>
      </c>
      <c r="B10738" s="9" t="s">
        <v>136</v>
      </c>
      <c r="C10738" s="9" t="s">
        <v>42</v>
      </c>
      <c r="D10738" s="9" t="s">
        <v>43</v>
      </c>
      <c r="E10738" s="10">
        <v>3288.36</v>
      </c>
      <c r="F10738" s="10">
        <v>3246.2364532019706</v>
      </c>
      <c r="G10738" s="10">
        <v>42.123546798029565</v>
      </c>
      <c r="H10738" s="10">
        <v>3294.93</v>
      </c>
      <c r="I10738" s="10">
        <v>-6.569999999999709</v>
      </c>
      <c r="J10738" s="10">
        <v>6090</v>
      </c>
      <c r="K10738" s="10">
        <v>6012</v>
      </c>
      <c r="L10738" s="10">
        <v>78</v>
      </c>
      <c r="M10738" s="10">
        <v>6102.18</v>
      </c>
      <c r="N10738" s="10">
        <v>-12.180000000000291</v>
      </c>
    </row>
    <row r="10739" spans="1:14" x14ac:dyDescent="0.25">
      <c r="A10739" s="9" t="s">
        <v>1161</v>
      </c>
      <c r="B10739" s="9" t="s">
        <v>697</v>
      </c>
      <c r="C10739" s="9" t="s">
        <v>42</v>
      </c>
      <c r="D10739" s="9" t="s">
        <v>43</v>
      </c>
      <c r="E10739" s="10">
        <v>3906</v>
      </c>
      <c r="F10739" s="10">
        <v>3727.4384236453202</v>
      </c>
      <c r="G10739" s="10">
        <v>178.5615763546798</v>
      </c>
      <c r="H10739" s="10">
        <v>3783.35</v>
      </c>
      <c r="I10739" s="10">
        <v>122.65000000000009</v>
      </c>
      <c r="J10739" s="10">
        <v>525</v>
      </c>
      <c r="K10739" s="10">
        <v>501</v>
      </c>
      <c r="L10739" s="10">
        <v>24</v>
      </c>
      <c r="M10739" s="10">
        <v>508.51499999999999</v>
      </c>
      <c r="N10739" s="10">
        <v>16.485000000000014</v>
      </c>
    </row>
    <row r="10740" spans="1:14" x14ac:dyDescent="0.25">
      <c r="A10740" s="9" t="s">
        <v>1161</v>
      </c>
      <c r="B10740" s="9" t="s">
        <v>50</v>
      </c>
      <c r="C10740" s="9" t="s">
        <v>42</v>
      </c>
      <c r="D10740" s="9" t="s">
        <v>43</v>
      </c>
      <c r="E10740" s="10">
        <v>8019.9</v>
      </c>
      <c r="F10740" s="10">
        <v>7995.960199004975</v>
      </c>
      <c r="G10740" s="10">
        <v>23.939800995024598</v>
      </c>
      <c r="H10740" s="10">
        <v>8035.94</v>
      </c>
      <c r="I10740" s="10">
        <v>-16.039999999999964</v>
      </c>
      <c r="J10740" s="10">
        <v>6030</v>
      </c>
      <c r="K10740" s="10">
        <v>6012</v>
      </c>
      <c r="L10740" s="10">
        <v>18</v>
      </c>
      <c r="M10740" s="10">
        <v>6042.06</v>
      </c>
      <c r="N10740" s="10">
        <v>-12.0600000000004</v>
      </c>
    </row>
    <row r="10741" spans="1:14" x14ac:dyDescent="0.25">
      <c r="A10741" s="9" t="s">
        <v>1161</v>
      </c>
      <c r="B10741" s="9" t="s">
        <v>103</v>
      </c>
      <c r="C10741" s="9" t="s">
        <v>42</v>
      </c>
      <c r="D10741" s="9" t="s">
        <v>43</v>
      </c>
      <c r="E10741" s="10">
        <v>30393.45</v>
      </c>
      <c r="F10741" s="10">
        <v>30152.702970297029</v>
      </c>
      <c r="G10741" s="10">
        <v>240.74702970297221</v>
      </c>
      <c r="H10741" s="10">
        <v>30454.23</v>
      </c>
      <c r="I10741" s="10">
        <v>-60.779999999998836</v>
      </c>
      <c r="J10741" s="10">
        <v>6060</v>
      </c>
      <c r="K10741" s="10">
        <v>6012</v>
      </c>
      <c r="L10741" s="10">
        <v>48</v>
      </c>
      <c r="M10741" s="10">
        <v>6072.12</v>
      </c>
      <c r="N10741" s="10">
        <v>-12.119999999999891</v>
      </c>
    </row>
    <row r="10742" spans="1:14" x14ac:dyDescent="0.25">
      <c r="A10742" s="9" t="s">
        <v>1161</v>
      </c>
      <c r="B10742" s="9" t="s">
        <v>146</v>
      </c>
      <c r="C10742" s="9" t="s">
        <v>42</v>
      </c>
      <c r="D10742" s="9" t="s">
        <v>53</v>
      </c>
      <c r="E10742" s="10">
        <v>21154.69</v>
      </c>
      <c r="F10742" s="10">
        <v>20557.282502443792</v>
      </c>
      <c r="G10742" s="10">
        <v>597.40749755620709</v>
      </c>
      <c r="H10742" s="10">
        <v>21030.1</v>
      </c>
      <c r="I10742" s="10">
        <v>124.59000000000015</v>
      </c>
      <c r="J10742" s="10">
        <v>4640</v>
      </c>
      <c r="K10742" s="10">
        <v>4509</v>
      </c>
      <c r="L10742" s="10">
        <v>131</v>
      </c>
      <c r="M10742" s="10">
        <v>4612.7070000000003</v>
      </c>
      <c r="N10742" s="10">
        <v>27.292999999999665</v>
      </c>
    </row>
    <row r="10743" spans="1:14" x14ac:dyDescent="0.25">
      <c r="A10743" s="9" t="s">
        <v>1161</v>
      </c>
      <c r="B10743" s="9" t="s">
        <v>54</v>
      </c>
      <c r="C10743" s="9" t="s">
        <v>42</v>
      </c>
      <c r="D10743" s="9" t="s">
        <v>55</v>
      </c>
      <c r="E10743" s="10">
        <v>303.54000000000002</v>
      </c>
      <c r="F10743" s="10">
        <v>297.5980392156863</v>
      </c>
      <c r="G10743" s="10">
        <v>5.9419607843137214</v>
      </c>
      <c r="H10743" s="10">
        <v>303.55</v>
      </c>
      <c r="I10743" s="10">
        <v>-9.9999999999909051E-3</v>
      </c>
      <c r="J10743" s="10">
        <v>55.19</v>
      </c>
      <c r="K10743" s="10">
        <v>54.107843137254903</v>
      </c>
      <c r="L10743" s="10">
        <v>1.0821568627450944</v>
      </c>
      <c r="M10743" s="10">
        <v>55.19</v>
      </c>
      <c r="N10743" s="10">
        <v>0</v>
      </c>
    </row>
    <row r="10744" spans="1:14" x14ac:dyDescent="0.25">
      <c r="A10744" s="9" t="s">
        <v>1164</v>
      </c>
      <c r="B10744" s="9" t="s">
        <v>25</v>
      </c>
      <c r="C10744" s="9" t="s">
        <v>26</v>
      </c>
      <c r="D10744" s="9" t="s">
        <v>27</v>
      </c>
      <c r="E10744" s="10">
        <v>9247.84</v>
      </c>
      <c r="F10744" s="10">
        <v>0</v>
      </c>
      <c r="G10744" s="10">
        <v>9247.84</v>
      </c>
      <c r="H10744" s="10">
        <v>0</v>
      </c>
      <c r="I10744" s="10">
        <v>9247.84</v>
      </c>
      <c r="J10744" s="10">
        <v>0</v>
      </c>
      <c r="K10744" s="10">
        <v>0</v>
      </c>
      <c r="L10744" s="10">
        <v>0</v>
      </c>
      <c r="M10744" s="10">
        <v>0</v>
      </c>
      <c r="N10744" s="10">
        <v>0</v>
      </c>
    </row>
    <row r="10745" spans="1:14" x14ac:dyDescent="0.25">
      <c r="A10745" s="9" t="s">
        <v>1164</v>
      </c>
      <c r="B10745" s="9" t="s">
        <v>28</v>
      </c>
      <c r="C10745" s="9" t="s">
        <v>29</v>
      </c>
      <c r="D10745" s="9" t="s">
        <v>27</v>
      </c>
      <c r="E10745" s="10">
        <v>4.74</v>
      </c>
      <c r="F10745" s="10">
        <v>0</v>
      </c>
      <c r="G10745" s="10">
        <v>4.74</v>
      </c>
      <c r="H10745" s="10">
        <v>4.79</v>
      </c>
      <c r="I10745" s="10">
        <v>-4.9999999999999822E-2</v>
      </c>
      <c r="J10745" s="10">
        <v>0</v>
      </c>
      <c r="K10745" s="10">
        <v>0</v>
      </c>
      <c r="L10745" s="10">
        <v>0</v>
      </c>
      <c r="M10745" s="10">
        <v>0</v>
      </c>
      <c r="N10745" s="10">
        <v>0</v>
      </c>
    </row>
    <row r="10746" spans="1:14" x14ac:dyDescent="0.25">
      <c r="A10746" s="9" t="s">
        <v>1164</v>
      </c>
      <c r="B10746" s="9" t="s">
        <v>30</v>
      </c>
      <c r="C10746" s="9" t="s">
        <v>29</v>
      </c>
      <c r="D10746" s="9" t="s">
        <v>27</v>
      </c>
      <c r="E10746" s="10">
        <v>110.49</v>
      </c>
      <c r="F10746" s="10">
        <v>0</v>
      </c>
      <c r="G10746" s="10">
        <v>110.49</v>
      </c>
      <c r="H10746" s="10">
        <v>111.69</v>
      </c>
      <c r="I10746" s="10">
        <v>-1.2000000000000028</v>
      </c>
      <c r="J10746" s="10">
        <v>0</v>
      </c>
      <c r="K10746" s="10">
        <v>0</v>
      </c>
      <c r="L10746" s="10">
        <v>0</v>
      </c>
      <c r="M10746" s="10">
        <v>0</v>
      </c>
      <c r="N10746" s="10">
        <v>0</v>
      </c>
    </row>
    <row r="10747" spans="1:14" x14ac:dyDescent="0.25">
      <c r="A10747" s="9" t="s">
        <v>1164</v>
      </c>
      <c r="B10747" s="9" t="s">
        <v>31</v>
      </c>
      <c r="C10747" s="9" t="s">
        <v>29</v>
      </c>
      <c r="D10747" s="9" t="s">
        <v>27</v>
      </c>
      <c r="E10747" s="10">
        <v>741.86</v>
      </c>
      <c r="F10747" s="10">
        <v>0</v>
      </c>
      <c r="G10747" s="10">
        <v>741.86</v>
      </c>
      <c r="H10747" s="10">
        <v>749.9</v>
      </c>
      <c r="I10747" s="10">
        <v>-8.0399999999999636</v>
      </c>
      <c r="J10747" s="10">
        <v>0</v>
      </c>
      <c r="K10747" s="10">
        <v>0</v>
      </c>
      <c r="L10747" s="10">
        <v>0</v>
      </c>
      <c r="M10747" s="10">
        <v>0</v>
      </c>
      <c r="N10747" s="10">
        <v>0</v>
      </c>
    </row>
    <row r="10748" spans="1:14" x14ac:dyDescent="0.25">
      <c r="A10748" s="9" t="s">
        <v>1164</v>
      </c>
      <c r="B10748" s="9" t="s">
        <v>32</v>
      </c>
      <c r="C10748" s="9" t="s">
        <v>33</v>
      </c>
      <c r="D10748" s="9" t="s">
        <v>27</v>
      </c>
      <c r="E10748" s="10">
        <v>1675.25</v>
      </c>
      <c r="F10748" s="10">
        <v>0</v>
      </c>
      <c r="G10748" s="10">
        <v>1675.25</v>
      </c>
      <c r="H10748" s="10">
        <v>1217.52</v>
      </c>
      <c r="I10748" s="10">
        <v>457.73</v>
      </c>
      <c r="J10748" s="10">
        <v>4.75</v>
      </c>
      <c r="K10748" s="10">
        <v>0</v>
      </c>
      <c r="L10748" s="10">
        <v>4.75</v>
      </c>
      <c r="M10748" s="10">
        <v>3.452</v>
      </c>
      <c r="N10748" s="10">
        <v>1.298</v>
      </c>
    </row>
    <row r="10749" spans="1:14" x14ac:dyDescent="0.25">
      <c r="A10749" s="9" t="s">
        <v>1164</v>
      </c>
      <c r="B10749" s="9" t="s">
        <v>34</v>
      </c>
      <c r="C10749" s="9" t="s">
        <v>33</v>
      </c>
      <c r="D10749" s="9" t="s">
        <v>27</v>
      </c>
      <c r="E10749" s="10">
        <v>5758.76</v>
      </c>
      <c r="F10749" s="10">
        <v>0</v>
      </c>
      <c r="G10749" s="10">
        <v>5758.76</v>
      </c>
      <c r="H10749" s="10">
        <v>4185.28</v>
      </c>
      <c r="I10749" s="10">
        <v>1573.4800000000005</v>
      </c>
      <c r="J10749" s="10">
        <v>4.75</v>
      </c>
      <c r="K10749" s="10">
        <v>0</v>
      </c>
      <c r="L10749" s="10">
        <v>4.75</v>
      </c>
      <c r="M10749" s="10">
        <v>3.452</v>
      </c>
      <c r="N10749" s="10">
        <v>1.298</v>
      </c>
    </row>
    <row r="10750" spans="1:14" x14ac:dyDescent="0.25">
      <c r="A10750" s="9" t="s">
        <v>1164</v>
      </c>
      <c r="B10750" s="9" t="s">
        <v>35</v>
      </c>
      <c r="C10750" s="9" t="s">
        <v>33</v>
      </c>
      <c r="D10750" s="9" t="s">
        <v>27</v>
      </c>
      <c r="E10750" s="10">
        <v>6230.62</v>
      </c>
      <c r="F10750" s="10">
        <v>0</v>
      </c>
      <c r="G10750" s="10">
        <v>6230.62</v>
      </c>
      <c r="H10750" s="10">
        <v>4528.09</v>
      </c>
      <c r="I10750" s="10">
        <v>1702.5299999999997</v>
      </c>
      <c r="J10750" s="10">
        <v>99.75</v>
      </c>
      <c r="K10750" s="10">
        <v>0</v>
      </c>
      <c r="L10750" s="10">
        <v>99.75</v>
      </c>
      <c r="M10750" s="10">
        <v>72.492999999999995</v>
      </c>
      <c r="N10750" s="10">
        <v>27.257000000000005</v>
      </c>
    </row>
    <row r="10751" spans="1:14" x14ac:dyDescent="0.25">
      <c r="A10751" s="9" t="s">
        <v>1164</v>
      </c>
      <c r="B10751" s="9" t="s">
        <v>36</v>
      </c>
      <c r="C10751" s="9" t="s">
        <v>29</v>
      </c>
      <c r="D10751" s="9" t="s">
        <v>27</v>
      </c>
      <c r="E10751" s="10">
        <v>8311.56</v>
      </c>
      <c r="F10751" s="10">
        <v>0</v>
      </c>
      <c r="G10751" s="10">
        <v>8311.56</v>
      </c>
      <c r="H10751" s="10">
        <v>8401.65</v>
      </c>
      <c r="I10751" s="10">
        <v>-90.090000000000146</v>
      </c>
      <c r="J10751" s="10">
        <v>0</v>
      </c>
      <c r="K10751" s="10">
        <v>0</v>
      </c>
      <c r="L10751" s="10">
        <v>0</v>
      </c>
      <c r="M10751" s="10">
        <v>0</v>
      </c>
      <c r="N10751" s="10">
        <v>0</v>
      </c>
    </row>
    <row r="10752" spans="1:14" x14ac:dyDescent="0.25">
      <c r="A10752" s="9" t="s">
        <v>1164</v>
      </c>
      <c r="B10752" s="9" t="s">
        <v>37</v>
      </c>
      <c r="C10752" s="9" t="s">
        <v>29</v>
      </c>
      <c r="D10752" s="9" t="s">
        <v>27</v>
      </c>
      <c r="E10752" s="10">
        <v>19220.54</v>
      </c>
      <c r="F10752" s="10">
        <v>0</v>
      </c>
      <c r="G10752" s="10">
        <v>19220.54</v>
      </c>
      <c r="H10752" s="10">
        <v>19428.87</v>
      </c>
      <c r="I10752" s="10">
        <v>-208.32999999999811</v>
      </c>
      <c r="J10752" s="10">
        <v>0</v>
      </c>
      <c r="K10752" s="10">
        <v>0</v>
      </c>
      <c r="L10752" s="10">
        <v>0</v>
      </c>
      <c r="M10752" s="10">
        <v>0</v>
      </c>
      <c r="N10752" s="10">
        <v>0</v>
      </c>
    </row>
    <row r="10753" spans="1:14" x14ac:dyDescent="0.25">
      <c r="A10753" s="9" t="s">
        <v>1164</v>
      </c>
      <c r="B10753" s="9" t="s">
        <v>106</v>
      </c>
      <c r="C10753" s="9" t="s">
        <v>39</v>
      </c>
      <c r="D10753" s="9" t="s">
        <v>40</v>
      </c>
      <c r="E10753" s="10">
        <v>-457363.65</v>
      </c>
      <c r="F10753" s="10">
        <v>0</v>
      </c>
      <c r="G10753" s="10">
        <v>-457363.65</v>
      </c>
      <c r="H10753" s="10">
        <v>-457363.66</v>
      </c>
      <c r="I10753" s="10">
        <v>9.9999999511055648E-3</v>
      </c>
      <c r="J10753" s="10">
        <v>-2520</v>
      </c>
      <c r="K10753" s="10">
        <v>0</v>
      </c>
      <c r="L10753" s="10">
        <v>-2520</v>
      </c>
      <c r="M10753" s="10">
        <v>-2520</v>
      </c>
      <c r="N10753" s="10">
        <v>0</v>
      </c>
    </row>
    <row r="10754" spans="1:14" x14ac:dyDescent="0.25">
      <c r="A10754" s="9" t="s">
        <v>1164</v>
      </c>
      <c r="B10754" s="9" t="s">
        <v>92</v>
      </c>
      <c r="C10754" s="9" t="s">
        <v>42</v>
      </c>
      <c r="D10754" s="9" t="s">
        <v>43</v>
      </c>
      <c r="E10754" s="10">
        <v>17.02</v>
      </c>
      <c r="F10754" s="10">
        <v>0</v>
      </c>
      <c r="G10754" s="10">
        <v>17.02</v>
      </c>
      <c r="H10754" s="10">
        <v>0</v>
      </c>
      <c r="I10754" s="10">
        <v>17.02</v>
      </c>
      <c r="J10754" s="10">
        <v>200</v>
      </c>
      <c r="K10754" s="10">
        <v>0</v>
      </c>
      <c r="L10754" s="10">
        <v>200</v>
      </c>
      <c r="M10754" s="10">
        <v>0</v>
      </c>
      <c r="N10754" s="10">
        <v>200</v>
      </c>
    </row>
    <row r="10755" spans="1:14" x14ac:dyDescent="0.25">
      <c r="A10755" s="9" t="s">
        <v>1164</v>
      </c>
      <c r="B10755" s="9" t="s">
        <v>87</v>
      </c>
      <c r="C10755" s="9" t="s">
        <v>42</v>
      </c>
      <c r="D10755" s="9" t="s">
        <v>43</v>
      </c>
      <c r="E10755" s="10">
        <v>1330</v>
      </c>
      <c r="F10755" s="10">
        <v>0</v>
      </c>
      <c r="G10755" s="10">
        <v>1330</v>
      </c>
      <c r="H10755" s="10">
        <v>0</v>
      </c>
      <c r="I10755" s="10">
        <v>1330</v>
      </c>
      <c r="J10755" s="10">
        <v>1000</v>
      </c>
      <c r="K10755" s="10">
        <v>0</v>
      </c>
      <c r="L10755" s="10">
        <v>1000</v>
      </c>
      <c r="M10755" s="10">
        <v>0</v>
      </c>
      <c r="N10755" s="10">
        <v>1000</v>
      </c>
    </row>
    <row r="10756" spans="1:14" x14ac:dyDescent="0.25">
      <c r="A10756" s="9" t="s">
        <v>1164</v>
      </c>
      <c r="B10756" s="9" t="s">
        <v>107</v>
      </c>
      <c r="C10756" s="9" t="s">
        <v>42</v>
      </c>
      <c r="D10756" s="9" t="s">
        <v>43</v>
      </c>
      <c r="E10756" s="10">
        <v>1611.38</v>
      </c>
      <c r="F10756" s="10">
        <v>1571.8719211822661</v>
      </c>
      <c r="G10756" s="10">
        <v>39.508078817734031</v>
      </c>
      <c r="H10756" s="10">
        <v>1595.45</v>
      </c>
      <c r="I10756" s="10">
        <v>15.930000000000064</v>
      </c>
      <c r="J10756" s="10">
        <v>31000</v>
      </c>
      <c r="K10756" s="10">
        <v>30240</v>
      </c>
      <c r="L10756" s="10">
        <v>760</v>
      </c>
      <c r="M10756" s="10">
        <v>30693.599999999999</v>
      </c>
      <c r="N10756" s="10">
        <v>306.40000000000146</v>
      </c>
    </row>
    <row r="10757" spans="1:14" x14ac:dyDescent="0.25">
      <c r="A10757" s="9" t="s">
        <v>1164</v>
      </c>
      <c r="B10757" s="9" t="s">
        <v>44</v>
      </c>
      <c r="C10757" s="9" t="s">
        <v>42</v>
      </c>
      <c r="D10757" s="9" t="s">
        <v>43</v>
      </c>
      <c r="E10757" s="10">
        <v>2490.38</v>
      </c>
      <c r="F10757" s="10">
        <v>2497.323383084577</v>
      </c>
      <c r="G10757" s="10">
        <v>-6.943383084576908</v>
      </c>
      <c r="H10757" s="10">
        <v>2509.81</v>
      </c>
      <c r="I10757" s="10">
        <v>-19.429999999999836</v>
      </c>
      <c r="J10757" s="10">
        <v>2513</v>
      </c>
      <c r="K10757" s="10">
        <v>2520</v>
      </c>
      <c r="L10757" s="10">
        <v>-7</v>
      </c>
      <c r="M10757" s="10">
        <v>2532.6</v>
      </c>
      <c r="N10757" s="10">
        <v>-19.599999999999909</v>
      </c>
    </row>
    <row r="10758" spans="1:14" x14ac:dyDescent="0.25">
      <c r="A10758" s="9" t="s">
        <v>1164</v>
      </c>
      <c r="B10758" s="9" t="s">
        <v>99</v>
      </c>
      <c r="C10758" s="9" t="s">
        <v>42</v>
      </c>
      <c r="D10758" s="9" t="s">
        <v>43</v>
      </c>
      <c r="E10758" s="10">
        <v>6993.29</v>
      </c>
      <c r="F10758" s="10">
        <v>6821.8423645320199</v>
      </c>
      <c r="G10758" s="10">
        <v>171.44763546798004</v>
      </c>
      <c r="H10758" s="10">
        <v>6924.17</v>
      </c>
      <c r="I10758" s="10">
        <v>69.119999999999891</v>
      </c>
      <c r="J10758" s="10">
        <v>31000</v>
      </c>
      <c r="K10758" s="10">
        <v>30240</v>
      </c>
      <c r="L10758" s="10">
        <v>760</v>
      </c>
      <c r="M10758" s="10">
        <v>30693.599999999999</v>
      </c>
      <c r="N10758" s="10">
        <v>306.40000000000146</v>
      </c>
    </row>
    <row r="10759" spans="1:14" x14ac:dyDescent="0.25">
      <c r="A10759" s="9" t="s">
        <v>1164</v>
      </c>
      <c r="B10759" s="9" t="s">
        <v>100</v>
      </c>
      <c r="C10759" s="9" t="s">
        <v>42</v>
      </c>
      <c r="D10759" s="9" t="s">
        <v>43</v>
      </c>
      <c r="E10759" s="10">
        <v>8985.9699999999993</v>
      </c>
      <c r="F10759" s="10">
        <v>8765.6650246305417</v>
      </c>
      <c r="G10759" s="10">
        <v>220.30497536945768</v>
      </c>
      <c r="H10759" s="10">
        <v>8897.15</v>
      </c>
      <c r="I10759" s="10">
        <v>88.819999999999709</v>
      </c>
      <c r="J10759" s="10">
        <v>31000</v>
      </c>
      <c r="K10759" s="10">
        <v>30240</v>
      </c>
      <c r="L10759" s="10">
        <v>760</v>
      </c>
      <c r="M10759" s="10">
        <v>30693.599999999999</v>
      </c>
      <c r="N10759" s="10">
        <v>306.40000000000146</v>
      </c>
    </row>
    <row r="10760" spans="1:14" x14ac:dyDescent="0.25">
      <c r="A10760" s="9" t="s">
        <v>1164</v>
      </c>
      <c r="B10760" s="9" t="s">
        <v>47</v>
      </c>
      <c r="C10760" s="9" t="s">
        <v>42</v>
      </c>
      <c r="D10760" s="9" t="s">
        <v>43</v>
      </c>
      <c r="E10760" s="10">
        <v>14387.81</v>
      </c>
      <c r="F10760" s="10">
        <v>14218.549019607843</v>
      </c>
      <c r="G10760" s="10">
        <v>169.26098039215685</v>
      </c>
      <c r="H10760" s="10">
        <v>14502.92</v>
      </c>
      <c r="I10760" s="10">
        <v>-115.11000000000058</v>
      </c>
      <c r="J10760" s="10">
        <v>30600</v>
      </c>
      <c r="K10760" s="10">
        <v>30240</v>
      </c>
      <c r="L10760" s="10">
        <v>360</v>
      </c>
      <c r="M10760" s="10">
        <v>30844.799999999999</v>
      </c>
      <c r="N10760" s="10">
        <v>-244.79999999999927</v>
      </c>
    </row>
    <row r="10761" spans="1:14" x14ac:dyDescent="0.25">
      <c r="A10761" s="9" t="s">
        <v>1164</v>
      </c>
      <c r="B10761" s="9" t="s">
        <v>101</v>
      </c>
      <c r="C10761" s="9" t="s">
        <v>42</v>
      </c>
      <c r="D10761" s="9" t="s">
        <v>43</v>
      </c>
      <c r="E10761" s="10">
        <v>25908.16</v>
      </c>
      <c r="F10761" s="10">
        <v>24483.270935960591</v>
      </c>
      <c r="G10761" s="10">
        <v>1424.8890640394093</v>
      </c>
      <c r="H10761" s="10">
        <v>24850.52</v>
      </c>
      <c r="I10761" s="10">
        <v>1057.6399999999994</v>
      </c>
      <c r="J10761" s="10">
        <v>32000</v>
      </c>
      <c r="K10761" s="10">
        <v>30240</v>
      </c>
      <c r="L10761" s="10">
        <v>1760</v>
      </c>
      <c r="M10761" s="10">
        <v>30693.599999999999</v>
      </c>
      <c r="N10761" s="10">
        <v>1306.4000000000015</v>
      </c>
    </row>
    <row r="10762" spans="1:14" x14ac:dyDescent="0.25">
      <c r="A10762" s="9" t="s">
        <v>1164</v>
      </c>
      <c r="B10762" s="9" t="s">
        <v>109</v>
      </c>
      <c r="C10762" s="9" t="s">
        <v>42</v>
      </c>
      <c r="D10762" s="9" t="s">
        <v>43</v>
      </c>
      <c r="E10762" s="10">
        <v>30329.1</v>
      </c>
      <c r="F10762" s="10">
        <v>30114</v>
      </c>
      <c r="G10762" s="10">
        <v>215.09999999999854</v>
      </c>
      <c r="H10762" s="10">
        <v>30565.71</v>
      </c>
      <c r="I10762" s="10">
        <v>-236.61000000000058</v>
      </c>
      <c r="J10762" s="10">
        <v>2538</v>
      </c>
      <c r="K10762" s="10">
        <v>2520</v>
      </c>
      <c r="L10762" s="10">
        <v>18</v>
      </c>
      <c r="M10762" s="10">
        <v>2557.8000000000002</v>
      </c>
      <c r="N10762" s="10">
        <v>-19.800000000000182</v>
      </c>
    </row>
    <row r="10763" spans="1:14" x14ac:dyDescent="0.25">
      <c r="A10763" s="9" t="s">
        <v>1164</v>
      </c>
      <c r="B10763" s="9" t="s">
        <v>50</v>
      </c>
      <c r="C10763" s="9" t="s">
        <v>42</v>
      </c>
      <c r="D10763" s="9" t="s">
        <v>43</v>
      </c>
      <c r="E10763" s="10">
        <v>39102</v>
      </c>
      <c r="F10763" s="10">
        <v>40219.203980099504</v>
      </c>
      <c r="G10763" s="10">
        <v>-1117.2039800995044</v>
      </c>
      <c r="H10763" s="10">
        <v>40420.300000000003</v>
      </c>
      <c r="I10763" s="10">
        <v>-1318.3000000000029</v>
      </c>
      <c r="J10763" s="10">
        <v>29400</v>
      </c>
      <c r="K10763" s="10">
        <v>30240</v>
      </c>
      <c r="L10763" s="10">
        <v>-840</v>
      </c>
      <c r="M10763" s="10">
        <v>30391.200000000001</v>
      </c>
      <c r="N10763" s="10">
        <v>-991.20000000000073</v>
      </c>
    </row>
    <row r="10764" spans="1:14" x14ac:dyDescent="0.25">
      <c r="A10764" s="9" t="s">
        <v>1164</v>
      </c>
      <c r="B10764" s="9" t="s">
        <v>103</v>
      </c>
      <c r="C10764" s="9" t="s">
        <v>42</v>
      </c>
      <c r="D10764" s="9" t="s">
        <v>43</v>
      </c>
      <c r="E10764" s="10">
        <v>151967.23000000001</v>
      </c>
      <c r="F10764" s="10">
        <v>151666.29702970298</v>
      </c>
      <c r="G10764" s="10">
        <v>300.93297029702808</v>
      </c>
      <c r="H10764" s="10">
        <v>153182.96</v>
      </c>
      <c r="I10764" s="10">
        <v>-1215.7299999999814</v>
      </c>
      <c r="J10764" s="10">
        <v>30300</v>
      </c>
      <c r="K10764" s="10">
        <v>30240</v>
      </c>
      <c r="L10764" s="10">
        <v>60</v>
      </c>
      <c r="M10764" s="10">
        <v>30542.400000000001</v>
      </c>
      <c r="N10764" s="10">
        <v>-242.40000000000146</v>
      </c>
    </row>
    <row r="10765" spans="1:14" x14ac:dyDescent="0.25">
      <c r="A10765" s="9" t="s">
        <v>1164</v>
      </c>
      <c r="B10765" s="9" t="s">
        <v>104</v>
      </c>
      <c r="C10765" s="9" t="s">
        <v>42</v>
      </c>
      <c r="D10765" s="9" t="s">
        <v>53</v>
      </c>
      <c r="E10765" s="10">
        <v>121412.83</v>
      </c>
      <c r="F10765" s="10">
        <v>133094.58706467663</v>
      </c>
      <c r="G10765" s="10">
        <v>-11681.757064676625</v>
      </c>
      <c r="H10765" s="10">
        <v>133760.06</v>
      </c>
      <c r="I10765" s="10">
        <v>-12347.229999999996</v>
      </c>
      <c r="J10765" s="10">
        <v>22549</v>
      </c>
      <c r="K10765" s="10">
        <v>22680</v>
      </c>
      <c r="L10765" s="10">
        <v>-131</v>
      </c>
      <c r="M10765" s="10">
        <v>22793.4</v>
      </c>
      <c r="N10765" s="10">
        <v>-244.40000000000146</v>
      </c>
    </row>
    <row r="10766" spans="1:14" x14ac:dyDescent="0.25">
      <c r="A10766" s="9" t="s">
        <v>1164</v>
      </c>
      <c r="B10766" s="9" t="s">
        <v>54</v>
      </c>
      <c r="C10766" s="9" t="s">
        <v>42</v>
      </c>
      <c r="D10766" s="9" t="s">
        <v>55</v>
      </c>
      <c r="E10766" s="10">
        <v>1526.82</v>
      </c>
      <c r="F10766" s="10">
        <v>1496.8823529411766</v>
      </c>
      <c r="G10766" s="10">
        <v>29.937647058823359</v>
      </c>
      <c r="H10766" s="10">
        <v>1526.82</v>
      </c>
      <c r="I10766" s="10">
        <v>0</v>
      </c>
      <c r="J10766" s="10">
        <v>277.60300000000001</v>
      </c>
      <c r="K10766" s="10">
        <v>272.1598039215686</v>
      </c>
      <c r="L10766" s="10">
        <v>5.4431960784314128</v>
      </c>
      <c r="M10766" s="10">
        <v>277.60300000000001</v>
      </c>
      <c r="N10766" s="10">
        <v>0</v>
      </c>
    </row>
    <row r="10767" spans="1:14" x14ac:dyDescent="0.25">
      <c r="A10767" s="9" t="s">
        <v>1165</v>
      </c>
      <c r="B10767" s="9" t="s">
        <v>25</v>
      </c>
      <c r="C10767" s="9" t="s">
        <v>26</v>
      </c>
      <c r="D10767" s="9" t="s">
        <v>27</v>
      </c>
      <c r="E10767" s="10">
        <v>-2312.15</v>
      </c>
      <c r="F10767" s="10">
        <v>0</v>
      </c>
      <c r="G10767" s="10">
        <v>-2312.15</v>
      </c>
      <c r="H10767" s="10">
        <v>0</v>
      </c>
      <c r="I10767" s="10">
        <v>-2312.15</v>
      </c>
      <c r="J10767" s="10">
        <v>0</v>
      </c>
      <c r="K10767" s="10">
        <v>0</v>
      </c>
      <c r="L10767" s="10">
        <v>0</v>
      </c>
      <c r="M10767" s="10">
        <v>0</v>
      </c>
      <c r="N10767" s="10">
        <v>0</v>
      </c>
    </row>
    <row r="10768" spans="1:14" x14ac:dyDescent="0.25">
      <c r="A10768" s="9" t="s">
        <v>1165</v>
      </c>
      <c r="B10768" s="9" t="s">
        <v>28</v>
      </c>
      <c r="C10768" s="9" t="s">
        <v>29</v>
      </c>
      <c r="D10768" s="9" t="s">
        <v>27</v>
      </c>
      <c r="E10768" s="10">
        <v>0.02</v>
      </c>
      <c r="F10768" s="10">
        <v>0</v>
      </c>
      <c r="G10768" s="10">
        <v>0.02</v>
      </c>
      <c r="H10768" s="10">
        <v>0.01</v>
      </c>
      <c r="I10768" s="10">
        <v>0.01</v>
      </c>
      <c r="J10768" s="10">
        <v>0</v>
      </c>
      <c r="K10768" s="10">
        <v>0</v>
      </c>
      <c r="L10768" s="10">
        <v>0</v>
      </c>
      <c r="M10768" s="10">
        <v>0</v>
      </c>
      <c r="N10768" s="10">
        <v>0</v>
      </c>
    </row>
    <row r="10769" spans="1:14" x14ac:dyDescent="0.25">
      <c r="A10769" s="9" t="s">
        <v>1165</v>
      </c>
      <c r="B10769" s="9" t="s">
        <v>30</v>
      </c>
      <c r="C10769" s="9" t="s">
        <v>29</v>
      </c>
      <c r="D10769" s="9" t="s">
        <v>27</v>
      </c>
      <c r="E10769" s="10">
        <v>0.39</v>
      </c>
      <c r="F10769" s="10">
        <v>0</v>
      </c>
      <c r="G10769" s="10">
        <v>0.39</v>
      </c>
      <c r="H10769" s="10">
        <v>0.22</v>
      </c>
      <c r="I10769" s="10">
        <v>0.17</v>
      </c>
      <c r="J10769" s="10">
        <v>0</v>
      </c>
      <c r="K10769" s="10">
        <v>0</v>
      </c>
      <c r="L10769" s="10">
        <v>0</v>
      </c>
      <c r="M10769" s="10">
        <v>0</v>
      </c>
      <c r="N10769" s="10">
        <v>0</v>
      </c>
    </row>
    <row r="10770" spans="1:14" x14ac:dyDescent="0.25">
      <c r="A10770" s="9" t="s">
        <v>1165</v>
      </c>
      <c r="B10770" s="9" t="s">
        <v>31</v>
      </c>
      <c r="C10770" s="9" t="s">
        <v>29</v>
      </c>
      <c r="D10770" s="9" t="s">
        <v>27</v>
      </c>
      <c r="E10770" s="10">
        <v>2.63</v>
      </c>
      <c r="F10770" s="10">
        <v>0</v>
      </c>
      <c r="G10770" s="10">
        <v>2.63</v>
      </c>
      <c r="H10770" s="10">
        <v>1.48</v>
      </c>
      <c r="I10770" s="10">
        <v>1.1499999999999999</v>
      </c>
      <c r="J10770" s="10">
        <v>0</v>
      </c>
      <c r="K10770" s="10">
        <v>0</v>
      </c>
      <c r="L10770" s="10">
        <v>0</v>
      </c>
      <c r="M10770" s="10">
        <v>0</v>
      </c>
      <c r="N10770" s="10">
        <v>0</v>
      </c>
    </row>
    <row r="10771" spans="1:14" x14ac:dyDescent="0.25">
      <c r="A10771" s="9" t="s">
        <v>1165</v>
      </c>
      <c r="B10771" s="9" t="s">
        <v>36</v>
      </c>
      <c r="C10771" s="9" t="s">
        <v>29</v>
      </c>
      <c r="D10771" s="9" t="s">
        <v>27</v>
      </c>
      <c r="E10771" s="10">
        <v>29.49</v>
      </c>
      <c r="F10771" s="10">
        <v>0</v>
      </c>
      <c r="G10771" s="10">
        <v>29.49</v>
      </c>
      <c r="H10771" s="10">
        <v>16.63</v>
      </c>
      <c r="I10771" s="10">
        <v>12.86</v>
      </c>
      <c r="J10771" s="10">
        <v>0</v>
      </c>
      <c r="K10771" s="10">
        <v>0</v>
      </c>
      <c r="L10771" s="10">
        <v>0</v>
      </c>
      <c r="M10771" s="10">
        <v>0</v>
      </c>
      <c r="N10771" s="10">
        <v>0</v>
      </c>
    </row>
    <row r="10772" spans="1:14" x14ac:dyDescent="0.25">
      <c r="A10772" s="9" t="s">
        <v>1165</v>
      </c>
      <c r="B10772" s="9" t="s">
        <v>37</v>
      </c>
      <c r="C10772" s="9" t="s">
        <v>29</v>
      </c>
      <c r="D10772" s="9" t="s">
        <v>27</v>
      </c>
      <c r="E10772" s="10">
        <v>68.19</v>
      </c>
      <c r="F10772" s="10">
        <v>0</v>
      </c>
      <c r="G10772" s="10">
        <v>68.19</v>
      </c>
      <c r="H10772" s="10">
        <v>38.47</v>
      </c>
      <c r="I10772" s="10">
        <v>29.72</v>
      </c>
      <c r="J10772" s="10">
        <v>0</v>
      </c>
      <c r="K10772" s="10">
        <v>0</v>
      </c>
      <c r="L10772" s="10">
        <v>0</v>
      </c>
      <c r="M10772" s="10">
        <v>0</v>
      </c>
      <c r="N10772" s="10">
        <v>0</v>
      </c>
    </row>
    <row r="10773" spans="1:14" x14ac:dyDescent="0.25">
      <c r="A10773" s="9" t="s">
        <v>1165</v>
      </c>
      <c r="B10773" s="9" t="s">
        <v>346</v>
      </c>
      <c r="C10773" s="9" t="s">
        <v>33</v>
      </c>
      <c r="D10773" s="9" t="s">
        <v>27</v>
      </c>
      <c r="E10773" s="10">
        <v>792.13</v>
      </c>
      <c r="F10773" s="10">
        <v>0</v>
      </c>
      <c r="G10773" s="10">
        <v>792.13</v>
      </c>
      <c r="H10773" s="10">
        <v>714.98</v>
      </c>
      <c r="I10773" s="10">
        <v>77.149999999999977</v>
      </c>
      <c r="J10773" s="10">
        <v>5</v>
      </c>
      <c r="K10773" s="10">
        <v>0</v>
      </c>
      <c r="L10773" s="10">
        <v>5</v>
      </c>
      <c r="M10773" s="10">
        <v>4.5129999999999999</v>
      </c>
      <c r="N10773" s="10">
        <v>0.4870000000000001</v>
      </c>
    </row>
    <row r="10774" spans="1:14" x14ac:dyDescent="0.25">
      <c r="A10774" s="9" t="s">
        <v>1165</v>
      </c>
      <c r="B10774" s="9" t="s">
        <v>347</v>
      </c>
      <c r="C10774" s="9" t="s">
        <v>33</v>
      </c>
      <c r="D10774" s="9" t="s">
        <v>27</v>
      </c>
      <c r="E10774" s="10">
        <v>2516.5700000000002</v>
      </c>
      <c r="F10774" s="10">
        <v>0</v>
      </c>
      <c r="G10774" s="10">
        <v>2516.5700000000002</v>
      </c>
      <c r="H10774" s="10">
        <v>2271.46</v>
      </c>
      <c r="I10774" s="10">
        <v>245.11000000000013</v>
      </c>
      <c r="J10774" s="10">
        <v>5</v>
      </c>
      <c r="K10774" s="10">
        <v>0</v>
      </c>
      <c r="L10774" s="10">
        <v>5</v>
      </c>
      <c r="M10774" s="10">
        <v>4.5129999999999999</v>
      </c>
      <c r="N10774" s="10">
        <v>0.4870000000000001</v>
      </c>
    </row>
    <row r="10775" spans="1:14" x14ac:dyDescent="0.25">
      <c r="A10775" s="9" t="s">
        <v>1165</v>
      </c>
      <c r="B10775" s="9" t="s">
        <v>348</v>
      </c>
      <c r="C10775" s="9" t="s">
        <v>33</v>
      </c>
      <c r="D10775" s="9" t="s">
        <v>27</v>
      </c>
      <c r="E10775" s="10">
        <v>2528.8200000000002</v>
      </c>
      <c r="F10775" s="10">
        <v>0</v>
      </c>
      <c r="G10775" s="10">
        <v>2528.8200000000002</v>
      </c>
      <c r="H10775" s="10">
        <v>2282.5100000000002</v>
      </c>
      <c r="I10775" s="10">
        <v>246.30999999999995</v>
      </c>
      <c r="J10775" s="10">
        <v>30</v>
      </c>
      <c r="K10775" s="10">
        <v>0</v>
      </c>
      <c r="L10775" s="10">
        <v>30</v>
      </c>
      <c r="M10775" s="10">
        <v>27.077999999999999</v>
      </c>
      <c r="N10775" s="10">
        <v>2.9220000000000006</v>
      </c>
    </row>
    <row r="10776" spans="1:14" x14ac:dyDescent="0.25">
      <c r="A10776" s="9" t="s">
        <v>1165</v>
      </c>
      <c r="B10776" s="9" t="s">
        <v>1166</v>
      </c>
      <c r="C10776" s="9" t="s">
        <v>39</v>
      </c>
      <c r="D10776" s="9" t="s">
        <v>58</v>
      </c>
      <c r="E10776" s="10">
        <v>-116553.64</v>
      </c>
      <c r="F10776" s="10">
        <v>0</v>
      </c>
      <c r="G10776" s="10">
        <v>-116553.64</v>
      </c>
      <c r="H10776" s="10">
        <v>-116553.42</v>
      </c>
      <c r="I10776" s="10">
        <v>-0.22000000000116415</v>
      </c>
      <c r="J10776" s="10">
        <v>-4513</v>
      </c>
      <c r="K10776" s="10">
        <v>0</v>
      </c>
      <c r="L10776" s="10">
        <v>-4513</v>
      </c>
      <c r="M10776" s="10">
        <v>-4513</v>
      </c>
      <c r="N10776" s="10">
        <v>0</v>
      </c>
    </row>
    <row r="10777" spans="1:14" x14ac:dyDescent="0.25">
      <c r="A10777" s="9" t="s">
        <v>1165</v>
      </c>
      <c r="B10777" s="9" t="s">
        <v>1167</v>
      </c>
      <c r="C10777" s="9" t="s">
        <v>42</v>
      </c>
      <c r="D10777" s="9" t="s">
        <v>58</v>
      </c>
      <c r="E10777" s="10">
        <v>98069.15</v>
      </c>
      <c r="F10777" s="10">
        <v>98080.2</v>
      </c>
      <c r="G10777" s="10">
        <v>-11.05000000000291</v>
      </c>
      <c r="H10777" s="10">
        <v>98080.2</v>
      </c>
      <c r="I10777" s="10">
        <v>-11.05000000000291</v>
      </c>
      <c r="J10777" s="10">
        <v>4693</v>
      </c>
      <c r="K10777" s="10">
        <v>4693.5200000000004</v>
      </c>
      <c r="L10777" s="10">
        <v>-0.52000000000043656</v>
      </c>
      <c r="M10777" s="10">
        <v>4693.5200000000004</v>
      </c>
      <c r="N10777" s="10">
        <v>-0.52000000000043656</v>
      </c>
    </row>
    <row r="10778" spans="1:14" x14ac:dyDescent="0.25">
      <c r="A10778" s="9" t="s">
        <v>1165</v>
      </c>
      <c r="B10778" s="9" t="s">
        <v>506</v>
      </c>
      <c r="C10778" s="9" t="s">
        <v>42</v>
      </c>
      <c r="D10778" s="9" t="s">
        <v>43</v>
      </c>
      <c r="E10778" s="10">
        <v>6808.23</v>
      </c>
      <c r="F10778" s="10">
        <v>6096.3431372549021</v>
      </c>
      <c r="G10778" s="10">
        <v>711.88686274509746</v>
      </c>
      <c r="H10778" s="10">
        <v>6218.27</v>
      </c>
      <c r="I10778" s="10">
        <v>589.95999999999913</v>
      </c>
      <c r="J10778" s="10">
        <v>5040</v>
      </c>
      <c r="K10778" s="10">
        <v>4513</v>
      </c>
      <c r="L10778" s="10">
        <v>527</v>
      </c>
      <c r="M10778" s="10">
        <v>4603.26</v>
      </c>
      <c r="N10778" s="10">
        <v>436.73999999999978</v>
      </c>
    </row>
    <row r="10779" spans="1:14" x14ac:dyDescent="0.25">
      <c r="A10779" s="9" t="s">
        <v>1165</v>
      </c>
      <c r="B10779" s="9" t="s">
        <v>507</v>
      </c>
      <c r="C10779" s="9" t="s">
        <v>42</v>
      </c>
      <c r="D10779" s="9" t="s">
        <v>43</v>
      </c>
      <c r="E10779" s="10">
        <v>7000</v>
      </c>
      <c r="F10779" s="10">
        <v>6318.1990049751248</v>
      </c>
      <c r="G10779" s="10">
        <v>681.80099502487519</v>
      </c>
      <c r="H10779" s="10">
        <v>6349.79</v>
      </c>
      <c r="I10779" s="10">
        <v>650.21</v>
      </c>
      <c r="J10779" s="10">
        <v>5000</v>
      </c>
      <c r="K10779" s="10">
        <v>4512.9999999999991</v>
      </c>
      <c r="L10779" s="10">
        <v>487.00000000000091</v>
      </c>
      <c r="M10779" s="10">
        <v>4535.5649999999996</v>
      </c>
      <c r="N10779" s="10">
        <v>464.4350000000004</v>
      </c>
    </row>
    <row r="10780" spans="1:14" x14ac:dyDescent="0.25">
      <c r="A10780" s="9" t="s">
        <v>1165</v>
      </c>
      <c r="B10780" s="9" t="s">
        <v>355</v>
      </c>
      <c r="C10780" s="9" t="s">
        <v>42</v>
      </c>
      <c r="D10780" s="9" t="s">
        <v>53</v>
      </c>
      <c r="E10780" s="10">
        <v>1050.17</v>
      </c>
      <c r="F10780" s="10">
        <v>592.42999999999995</v>
      </c>
      <c r="G10780" s="10">
        <v>457.74000000000012</v>
      </c>
      <c r="H10780" s="10">
        <v>592.42999999999995</v>
      </c>
      <c r="I10780" s="10">
        <v>457.74000000000012</v>
      </c>
      <c r="J10780" s="10">
        <v>80</v>
      </c>
      <c r="K10780" s="10">
        <v>45.13</v>
      </c>
      <c r="L10780" s="10">
        <v>34.869999999999997</v>
      </c>
      <c r="M10780" s="10">
        <v>45.13</v>
      </c>
      <c r="N10780" s="10">
        <v>34.869999999999997</v>
      </c>
    </row>
    <row r="10781" spans="1:14" x14ac:dyDescent="0.25">
      <c r="A10781" s="9" t="s">
        <v>1168</v>
      </c>
      <c r="B10781" s="9" t="s">
        <v>25</v>
      </c>
      <c r="C10781" s="9" t="s">
        <v>26</v>
      </c>
      <c r="D10781" s="9" t="s">
        <v>27</v>
      </c>
      <c r="E10781" s="10">
        <v>19659.560000000001</v>
      </c>
      <c r="F10781" s="10">
        <v>0</v>
      </c>
      <c r="G10781" s="10">
        <v>19659.560000000001</v>
      </c>
      <c r="H10781" s="10">
        <v>0</v>
      </c>
      <c r="I10781" s="10">
        <v>19659.560000000001</v>
      </c>
      <c r="J10781" s="10">
        <v>0</v>
      </c>
      <c r="K10781" s="10">
        <v>0</v>
      </c>
      <c r="L10781" s="10">
        <v>0</v>
      </c>
      <c r="M10781" s="10">
        <v>0</v>
      </c>
      <c r="N10781" s="10">
        <v>0</v>
      </c>
    </row>
    <row r="10782" spans="1:14" x14ac:dyDescent="0.25">
      <c r="A10782" s="9" t="s">
        <v>1168</v>
      </c>
      <c r="B10782" s="9" t="s">
        <v>28</v>
      </c>
      <c r="C10782" s="9" t="s">
        <v>29</v>
      </c>
      <c r="D10782" s="9" t="s">
        <v>27</v>
      </c>
      <c r="E10782" s="10">
        <v>13.1</v>
      </c>
      <c r="F10782" s="10">
        <v>0</v>
      </c>
      <c r="G10782" s="10">
        <v>13.1</v>
      </c>
      <c r="H10782" s="10">
        <v>13.3</v>
      </c>
      <c r="I10782" s="10">
        <v>-0.20000000000000107</v>
      </c>
      <c r="J10782" s="10">
        <v>0</v>
      </c>
      <c r="K10782" s="10">
        <v>0</v>
      </c>
      <c r="L10782" s="10">
        <v>0</v>
      </c>
      <c r="M10782" s="10">
        <v>0</v>
      </c>
      <c r="N10782" s="10">
        <v>0</v>
      </c>
    </row>
    <row r="10783" spans="1:14" x14ac:dyDescent="0.25">
      <c r="A10783" s="9" t="s">
        <v>1168</v>
      </c>
      <c r="B10783" s="9" t="s">
        <v>30</v>
      </c>
      <c r="C10783" s="9" t="s">
        <v>29</v>
      </c>
      <c r="D10783" s="9" t="s">
        <v>27</v>
      </c>
      <c r="E10783" s="10">
        <v>305.76</v>
      </c>
      <c r="F10783" s="10">
        <v>0</v>
      </c>
      <c r="G10783" s="10">
        <v>305.76</v>
      </c>
      <c r="H10783" s="10">
        <v>310.36</v>
      </c>
      <c r="I10783" s="10">
        <v>-4.6000000000000227</v>
      </c>
      <c r="J10783" s="10">
        <v>0</v>
      </c>
      <c r="K10783" s="10">
        <v>0</v>
      </c>
      <c r="L10783" s="10">
        <v>0</v>
      </c>
      <c r="M10783" s="10">
        <v>0</v>
      </c>
      <c r="N10783" s="10">
        <v>0</v>
      </c>
    </row>
    <row r="10784" spans="1:14" x14ac:dyDescent="0.25">
      <c r="A10784" s="9" t="s">
        <v>1168</v>
      </c>
      <c r="B10784" s="9" t="s">
        <v>31</v>
      </c>
      <c r="C10784" s="9" t="s">
        <v>29</v>
      </c>
      <c r="D10784" s="9" t="s">
        <v>27</v>
      </c>
      <c r="E10784" s="10">
        <v>2052.96</v>
      </c>
      <c r="F10784" s="10">
        <v>0</v>
      </c>
      <c r="G10784" s="10">
        <v>2052.96</v>
      </c>
      <c r="H10784" s="10">
        <v>2083.87</v>
      </c>
      <c r="I10784" s="10">
        <v>-30.909999999999854</v>
      </c>
      <c r="J10784" s="10">
        <v>0</v>
      </c>
      <c r="K10784" s="10">
        <v>0</v>
      </c>
      <c r="L10784" s="10">
        <v>0</v>
      </c>
      <c r="M10784" s="10">
        <v>0</v>
      </c>
      <c r="N10784" s="10">
        <v>0</v>
      </c>
    </row>
    <row r="10785" spans="1:14" x14ac:dyDescent="0.25">
      <c r="A10785" s="9" t="s">
        <v>1168</v>
      </c>
      <c r="B10785" s="9" t="s">
        <v>32</v>
      </c>
      <c r="C10785" s="9" t="s">
        <v>33</v>
      </c>
      <c r="D10785" s="9" t="s">
        <v>27</v>
      </c>
      <c r="E10785" s="10">
        <v>2645.14</v>
      </c>
      <c r="F10785" s="10">
        <v>0</v>
      </c>
      <c r="G10785" s="10">
        <v>2645.14</v>
      </c>
      <c r="H10785" s="10">
        <v>3791.33</v>
      </c>
      <c r="I10785" s="10">
        <v>-1146.19</v>
      </c>
      <c r="J10785" s="10">
        <v>7.5</v>
      </c>
      <c r="K10785" s="10">
        <v>0</v>
      </c>
      <c r="L10785" s="10">
        <v>7.5</v>
      </c>
      <c r="M10785" s="10">
        <v>10.75</v>
      </c>
      <c r="N10785" s="10">
        <v>-3.25</v>
      </c>
    </row>
    <row r="10786" spans="1:14" x14ac:dyDescent="0.25">
      <c r="A10786" s="9" t="s">
        <v>1168</v>
      </c>
      <c r="B10786" s="9" t="s">
        <v>34</v>
      </c>
      <c r="C10786" s="9" t="s">
        <v>33</v>
      </c>
      <c r="D10786" s="9" t="s">
        <v>27</v>
      </c>
      <c r="E10786" s="10">
        <v>9092.7800000000007</v>
      </c>
      <c r="F10786" s="10">
        <v>0</v>
      </c>
      <c r="G10786" s="10">
        <v>9092.7800000000007</v>
      </c>
      <c r="H10786" s="10">
        <v>13032.87</v>
      </c>
      <c r="I10786" s="10">
        <v>-3940.09</v>
      </c>
      <c r="J10786" s="10">
        <v>7.5</v>
      </c>
      <c r="K10786" s="10">
        <v>0</v>
      </c>
      <c r="L10786" s="10">
        <v>7.5</v>
      </c>
      <c r="M10786" s="10">
        <v>10.75</v>
      </c>
      <c r="N10786" s="10">
        <v>-3.25</v>
      </c>
    </row>
    <row r="10787" spans="1:14" x14ac:dyDescent="0.25">
      <c r="A10787" s="9" t="s">
        <v>1168</v>
      </c>
      <c r="B10787" s="9" t="s">
        <v>35</v>
      </c>
      <c r="C10787" s="9" t="s">
        <v>33</v>
      </c>
      <c r="D10787" s="9" t="s">
        <v>27</v>
      </c>
      <c r="E10787" s="10">
        <v>9837.83</v>
      </c>
      <c r="F10787" s="10">
        <v>0</v>
      </c>
      <c r="G10787" s="10">
        <v>9837.83</v>
      </c>
      <c r="H10787" s="10">
        <v>14099.91</v>
      </c>
      <c r="I10787" s="10">
        <v>-4262.08</v>
      </c>
      <c r="J10787" s="10">
        <v>157.5</v>
      </c>
      <c r="K10787" s="10">
        <v>0</v>
      </c>
      <c r="L10787" s="10">
        <v>157.5</v>
      </c>
      <c r="M10787" s="10">
        <v>225.73400000000001</v>
      </c>
      <c r="N10787" s="10">
        <v>-68.234000000000009</v>
      </c>
    </row>
    <row r="10788" spans="1:14" x14ac:dyDescent="0.25">
      <c r="A10788" s="9" t="s">
        <v>1168</v>
      </c>
      <c r="B10788" s="9" t="s">
        <v>36</v>
      </c>
      <c r="C10788" s="9" t="s">
        <v>29</v>
      </c>
      <c r="D10788" s="9" t="s">
        <v>27</v>
      </c>
      <c r="E10788" s="10">
        <v>23000.639999999999</v>
      </c>
      <c r="F10788" s="10">
        <v>0</v>
      </c>
      <c r="G10788" s="10">
        <v>23000.639999999999</v>
      </c>
      <c r="H10788" s="10">
        <v>23346.959999999999</v>
      </c>
      <c r="I10788" s="10">
        <v>-346.31999999999971</v>
      </c>
      <c r="J10788" s="10">
        <v>0</v>
      </c>
      <c r="K10788" s="10">
        <v>0</v>
      </c>
      <c r="L10788" s="10">
        <v>0</v>
      </c>
      <c r="M10788" s="10">
        <v>0</v>
      </c>
      <c r="N10788" s="10">
        <v>0</v>
      </c>
    </row>
    <row r="10789" spans="1:14" x14ac:dyDescent="0.25">
      <c r="A10789" s="9" t="s">
        <v>1168</v>
      </c>
      <c r="B10789" s="9" t="s">
        <v>37</v>
      </c>
      <c r="C10789" s="9" t="s">
        <v>29</v>
      </c>
      <c r="D10789" s="9" t="s">
        <v>27</v>
      </c>
      <c r="E10789" s="10">
        <v>53189.14</v>
      </c>
      <c r="F10789" s="10">
        <v>0</v>
      </c>
      <c r="G10789" s="10">
        <v>53189.14</v>
      </c>
      <c r="H10789" s="10">
        <v>53990</v>
      </c>
      <c r="I10789" s="10">
        <v>-800.86000000000058</v>
      </c>
      <c r="J10789" s="10">
        <v>0</v>
      </c>
      <c r="K10789" s="10">
        <v>0</v>
      </c>
      <c r="L10789" s="10">
        <v>0</v>
      </c>
      <c r="M10789" s="10">
        <v>0</v>
      </c>
      <c r="N10789" s="10">
        <v>0</v>
      </c>
    </row>
    <row r="10790" spans="1:14" x14ac:dyDescent="0.25">
      <c r="A10790" s="9" t="s">
        <v>1168</v>
      </c>
      <c r="B10790" s="9" t="s">
        <v>140</v>
      </c>
      <c r="C10790" s="9" t="s">
        <v>39</v>
      </c>
      <c r="D10790" s="9" t="s">
        <v>40</v>
      </c>
      <c r="E10790" s="10">
        <v>-1114833.43</v>
      </c>
      <c r="F10790" s="10">
        <v>0</v>
      </c>
      <c r="G10790" s="10">
        <v>-1114833.43</v>
      </c>
      <c r="H10790" s="10">
        <v>-1114833.3799999999</v>
      </c>
      <c r="I10790" s="10">
        <v>-5.0000000046566129E-2</v>
      </c>
      <c r="J10790" s="10">
        <v>-13759</v>
      </c>
      <c r="K10790" s="10">
        <v>0</v>
      </c>
      <c r="L10790" s="10">
        <v>-13759</v>
      </c>
      <c r="M10790" s="10">
        <v>-13759</v>
      </c>
      <c r="N10790" s="10">
        <v>0</v>
      </c>
    </row>
    <row r="10791" spans="1:14" x14ac:dyDescent="0.25">
      <c r="A10791" s="9" t="s">
        <v>1168</v>
      </c>
      <c r="B10791" s="9" t="s">
        <v>92</v>
      </c>
      <c r="C10791" s="9" t="s">
        <v>42</v>
      </c>
      <c r="D10791" s="9" t="s">
        <v>43</v>
      </c>
      <c r="E10791" s="10">
        <v>46.82</v>
      </c>
      <c r="F10791" s="10">
        <v>0</v>
      </c>
      <c r="G10791" s="10">
        <v>46.82</v>
      </c>
      <c r="H10791" s="10">
        <v>0</v>
      </c>
      <c r="I10791" s="10">
        <v>46.82</v>
      </c>
      <c r="J10791" s="10">
        <v>550</v>
      </c>
      <c r="K10791" s="10">
        <v>0</v>
      </c>
      <c r="L10791" s="10">
        <v>550</v>
      </c>
      <c r="M10791" s="10">
        <v>0</v>
      </c>
      <c r="N10791" s="10">
        <v>550</v>
      </c>
    </row>
    <row r="10792" spans="1:14" x14ac:dyDescent="0.25">
      <c r="A10792" s="9" t="s">
        <v>1168</v>
      </c>
      <c r="B10792" s="9" t="s">
        <v>141</v>
      </c>
      <c r="C10792" s="9" t="s">
        <v>42</v>
      </c>
      <c r="D10792" s="9" t="s">
        <v>43</v>
      </c>
      <c r="E10792" s="10">
        <v>1420.44</v>
      </c>
      <c r="F10792" s="10">
        <v>1371.4950495049504</v>
      </c>
      <c r="G10792" s="10">
        <v>48.944950495049625</v>
      </c>
      <c r="H10792" s="10">
        <v>1385.21</v>
      </c>
      <c r="I10792" s="10">
        <v>35.230000000000018</v>
      </c>
      <c r="J10792" s="10">
        <v>14250</v>
      </c>
      <c r="K10792" s="10">
        <v>13759</v>
      </c>
      <c r="L10792" s="10">
        <v>491</v>
      </c>
      <c r="M10792" s="10">
        <v>13896.59</v>
      </c>
      <c r="N10792" s="10">
        <v>353.40999999999985</v>
      </c>
    </row>
    <row r="10793" spans="1:14" x14ac:dyDescent="0.25">
      <c r="A10793" s="9" t="s">
        <v>1168</v>
      </c>
      <c r="B10793" s="9" t="s">
        <v>142</v>
      </c>
      <c r="C10793" s="9" t="s">
        <v>42</v>
      </c>
      <c r="D10793" s="9" t="s">
        <v>43</v>
      </c>
      <c r="E10793" s="10">
        <v>5659.27</v>
      </c>
      <c r="F10793" s="10">
        <v>5645.8719211822663</v>
      </c>
      <c r="G10793" s="10">
        <v>13.398078817734131</v>
      </c>
      <c r="H10793" s="10">
        <v>5730.56</v>
      </c>
      <c r="I10793" s="10">
        <v>-71.289999999999964</v>
      </c>
      <c r="J10793" s="10">
        <v>82750</v>
      </c>
      <c r="K10793" s="10">
        <v>82554</v>
      </c>
      <c r="L10793" s="10">
        <v>196</v>
      </c>
      <c r="M10793" s="10">
        <v>83792.31</v>
      </c>
      <c r="N10793" s="10">
        <v>-1042.3099999999977</v>
      </c>
    </row>
    <row r="10794" spans="1:14" x14ac:dyDescent="0.25">
      <c r="A10794" s="9" t="s">
        <v>1168</v>
      </c>
      <c r="B10794" s="9" t="s">
        <v>94</v>
      </c>
      <c r="C10794" s="9" t="s">
        <v>42</v>
      </c>
      <c r="D10794" s="9" t="s">
        <v>43</v>
      </c>
      <c r="E10794" s="10">
        <v>6824.56</v>
      </c>
      <c r="F10794" s="10">
        <v>6810.7064676616919</v>
      </c>
      <c r="G10794" s="10">
        <v>13.853532338308469</v>
      </c>
      <c r="H10794" s="10">
        <v>6844.76</v>
      </c>
      <c r="I10794" s="10">
        <v>-20.199999999999818</v>
      </c>
      <c r="J10794" s="10">
        <v>13787</v>
      </c>
      <c r="K10794" s="10">
        <v>13759</v>
      </c>
      <c r="L10794" s="10">
        <v>28</v>
      </c>
      <c r="M10794" s="10">
        <v>13827.795</v>
      </c>
      <c r="N10794" s="10">
        <v>-40.795000000000073</v>
      </c>
    </row>
    <row r="10795" spans="1:14" x14ac:dyDescent="0.25">
      <c r="A10795" s="9" t="s">
        <v>1168</v>
      </c>
      <c r="B10795" s="9" t="s">
        <v>143</v>
      </c>
      <c r="C10795" s="9" t="s">
        <v>42</v>
      </c>
      <c r="D10795" s="9" t="s">
        <v>43</v>
      </c>
      <c r="E10795" s="10">
        <v>10785.64</v>
      </c>
      <c r="F10795" s="10">
        <v>10760.088669950739</v>
      </c>
      <c r="G10795" s="10">
        <v>25.551330049260287</v>
      </c>
      <c r="H10795" s="10">
        <v>10921.49</v>
      </c>
      <c r="I10795" s="10">
        <v>-135.85000000000036</v>
      </c>
      <c r="J10795" s="10">
        <v>82750</v>
      </c>
      <c r="K10795" s="10">
        <v>82554</v>
      </c>
      <c r="L10795" s="10">
        <v>196</v>
      </c>
      <c r="M10795" s="10">
        <v>83792.31</v>
      </c>
      <c r="N10795" s="10">
        <v>-1042.3099999999977</v>
      </c>
    </row>
    <row r="10796" spans="1:14" x14ac:dyDescent="0.25">
      <c r="A10796" s="9" t="s">
        <v>1168</v>
      </c>
      <c r="B10796" s="9" t="s">
        <v>144</v>
      </c>
      <c r="C10796" s="9" t="s">
        <v>42</v>
      </c>
      <c r="D10796" s="9" t="s">
        <v>43</v>
      </c>
      <c r="E10796" s="10">
        <v>15010.07</v>
      </c>
      <c r="F10796" s="10">
        <v>15001.714285714286</v>
      </c>
      <c r="G10796" s="10">
        <v>8.355714285713475</v>
      </c>
      <c r="H10796" s="10">
        <v>15226.74</v>
      </c>
      <c r="I10796" s="10">
        <v>-216.67000000000007</v>
      </c>
      <c r="J10796" s="10">
        <v>82600</v>
      </c>
      <c r="K10796" s="10">
        <v>82554</v>
      </c>
      <c r="L10796" s="10">
        <v>46</v>
      </c>
      <c r="M10796" s="10">
        <v>83792.31</v>
      </c>
      <c r="N10796" s="10">
        <v>-1192.3099999999977</v>
      </c>
    </row>
    <row r="10797" spans="1:14" x14ac:dyDescent="0.25">
      <c r="A10797" s="9" t="s">
        <v>1168</v>
      </c>
      <c r="B10797" s="9" t="s">
        <v>84</v>
      </c>
      <c r="C10797" s="9" t="s">
        <v>42</v>
      </c>
      <c r="D10797" s="9" t="s">
        <v>43</v>
      </c>
      <c r="E10797" s="10">
        <v>33636</v>
      </c>
      <c r="F10797" s="10">
        <v>33544.166666666672</v>
      </c>
      <c r="G10797" s="10">
        <v>91.833333333328483</v>
      </c>
      <c r="H10797" s="10">
        <v>34215.050000000003</v>
      </c>
      <c r="I10797" s="10">
        <v>-579.05000000000291</v>
      </c>
      <c r="J10797" s="10">
        <v>82780</v>
      </c>
      <c r="K10797" s="10">
        <v>82554</v>
      </c>
      <c r="L10797" s="10">
        <v>226</v>
      </c>
      <c r="M10797" s="10">
        <v>84205.08</v>
      </c>
      <c r="N10797" s="10">
        <v>-1425.0800000000017</v>
      </c>
    </row>
    <row r="10798" spans="1:14" x14ac:dyDescent="0.25">
      <c r="A10798" s="9" t="s">
        <v>1168</v>
      </c>
      <c r="B10798" s="9" t="s">
        <v>136</v>
      </c>
      <c r="C10798" s="9" t="s">
        <v>42</v>
      </c>
      <c r="D10798" s="9" t="s">
        <v>43</v>
      </c>
      <c r="E10798" s="10">
        <v>45073.16</v>
      </c>
      <c r="F10798" s="10">
        <v>44575.862068965514</v>
      </c>
      <c r="G10798" s="10">
        <v>497.29793103448901</v>
      </c>
      <c r="H10798" s="10">
        <v>45244.5</v>
      </c>
      <c r="I10798" s="10">
        <v>-171.33999999999651</v>
      </c>
      <c r="J10798" s="10">
        <v>83475</v>
      </c>
      <c r="K10798" s="10">
        <v>82554</v>
      </c>
      <c r="L10798" s="10">
        <v>921</v>
      </c>
      <c r="M10798" s="10">
        <v>83792.31</v>
      </c>
      <c r="N10798" s="10">
        <v>-317.30999999999767</v>
      </c>
    </row>
    <row r="10799" spans="1:14" x14ac:dyDescent="0.25">
      <c r="A10799" s="9" t="s">
        <v>1168</v>
      </c>
      <c r="B10799" s="9" t="s">
        <v>145</v>
      </c>
      <c r="C10799" s="9" t="s">
        <v>42</v>
      </c>
      <c r="D10799" s="9" t="s">
        <v>43</v>
      </c>
      <c r="E10799" s="10">
        <v>63054</v>
      </c>
      <c r="F10799" s="10">
        <v>62190.679802955667</v>
      </c>
      <c r="G10799" s="10">
        <v>863.32019704433333</v>
      </c>
      <c r="H10799" s="10">
        <v>63123.54</v>
      </c>
      <c r="I10799" s="10">
        <v>-69.540000000000873</v>
      </c>
      <c r="J10799" s="10">
        <v>13950</v>
      </c>
      <c r="K10799" s="10">
        <v>13759</v>
      </c>
      <c r="L10799" s="10">
        <v>191</v>
      </c>
      <c r="M10799" s="10">
        <v>13965.385</v>
      </c>
      <c r="N10799" s="10">
        <v>-15.385000000000218</v>
      </c>
    </row>
    <row r="10800" spans="1:14" x14ac:dyDescent="0.25">
      <c r="A10800" s="9" t="s">
        <v>1168</v>
      </c>
      <c r="B10800" s="9" t="s">
        <v>50</v>
      </c>
      <c r="C10800" s="9" t="s">
        <v>42</v>
      </c>
      <c r="D10800" s="9" t="s">
        <v>43</v>
      </c>
      <c r="E10800" s="10">
        <v>110390</v>
      </c>
      <c r="F10800" s="10">
        <v>109796.815920398</v>
      </c>
      <c r="G10800" s="10">
        <v>593.18407960199693</v>
      </c>
      <c r="H10800" s="10">
        <v>110345.8</v>
      </c>
      <c r="I10800" s="10">
        <v>44.19999999999709</v>
      </c>
      <c r="J10800" s="10">
        <v>83000</v>
      </c>
      <c r="K10800" s="10">
        <v>82554</v>
      </c>
      <c r="L10800" s="10">
        <v>446</v>
      </c>
      <c r="M10800" s="10">
        <v>82966.77</v>
      </c>
      <c r="N10800" s="10">
        <v>33.229999999995925</v>
      </c>
    </row>
    <row r="10801" spans="1:14" x14ac:dyDescent="0.25">
      <c r="A10801" s="9" t="s">
        <v>1168</v>
      </c>
      <c r="B10801" s="9" t="s">
        <v>103</v>
      </c>
      <c r="C10801" s="9" t="s">
        <v>42</v>
      </c>
      <c r="D10801" s="9" t="s">
        <v>43</v>
      </c>
      <c r="E10801" s="10">
        <v>414474.32</v>
      </c>
      <c r="F10801" s="10">
        <v>414042.98019801982</v>
      </c>
      <c r="G10801" s="10">
        <v>431.33980198018253</v>
      </c>
      <c r="H10801" s="10">
        <v>418183.41</v>
      </c>
      <c r="I10801" s="10">
        <v>-3709.0899999999674</v>
      </c>
      <c r="J10801" s="10">
        <v>82640</v>
      </c>
      <c r="K10801" s="10">
        <v>82553.999999999985</v>
      </c>
      <c r="L10801" s="10">
        <v>86.000000000014552</v>
      </c>
      <c r="M10801" s="10">
        <v>83379.539999999994</v>
      </c>
      <c r="N10801" s="10">
        <v>-739.5399999999936</v>
      </c>
    </row>
    <row r="10802" spans="1:14" x14ac:dyDescent="0.25">
      <c r="A10802" s="9" t="s">
        <v>1168</v>
      </c>
      <c r="B10802" s="9" t="s">
        <v>146</v>
      </c>
      <c r="C10802" s="9" t="s">
        <v>42</v>
      </c>
      <c r="D10802" s="9" t="s">
        <v>53</v>
      </c>
      <c r="E10802" s="10">
        <v>284494.09000000003</v>
      </c>
      <c r="F10802" s="10">
        <v>282283.04007820139</v>
      </c>
      <c r="G10802" s="10">
        <v>2211.0499217986362</v>
      </c>
      <c r="H10802" s="10">
        <v>288775.55</v>
      </c>
      <c r="I10802" s="10">
        <v>-4281.4599999999627</v>
      </c>
      <c r="J10802" s="10">
        <v>62400</v>
      </c>
      <c r="K10802" s="10">
        <v>61915.499511241447</v>
      </c>
      <c r="L10802" s="10">
        <v>484.50048875855282</v>
      </c>
      <c r="M10802" s="10">
        <v>63339.555999999997</v>
      </c>
      <c r="N10802" s="10">
        <v>-939.55599999999686</v>
      </c>
    </row>
    <row r="10803" spans="1:14" x14ac:dyDescent="0.25">
      <c r="A10803" s="9" t="s">
        <v>1168</v>
      </c>
      <c r="B10803" s="9" t="s">
        <v>54</v>
      </c>
      <c r="C10803" s="9" t="s">
        <v>42</v>
      </c>
      <c r="D10803" s="9" t="s">
        <v>55</v>
      </c>
      <c r="E10803" s="10">
        <v>4168.1499999999996</v>
      </c>
      <c r="F10803" s="10">
        <v>4086.4215686274506</v>
      </c>
      <c r="G10803" s="10">
        <v>81.728431372549039</v>
      </c>
      <c r="H10803" s="10">
        <v>4168.1499999999996</v>
      </c>
      <c r="I10803" s="10">
        <v>0</v>
      </c>
      <c r="J10803" s="10">
        <v>757.846</v>
      </c>
      <c r="K10803" s="10">
        <v>742.98627450980393</v>
      </c>
      <c r="L10803" s="10">
        <v>14.85972549019607</v>
      </c>
      <c r="M10803" s="10">
        <v>757.846</v>
      </c>
      <c r="N10803" s="10">
        <v>0</v>
      </c>
    </row>
    <row r="10804" spans="1:14" x14ac:dyDescent="0.25">
      <c r="A10804" s="9" t="s">
        <v>1169</v>
      </c>
      <c r="B10804" s="9" t="s">
        <v>25</v>
      </c>
      <c r="C10804" s="9" t="s">
        <v>26</v>
      </c>
      <c r="D10804" s="9" t="s">
        <v>27</v>
      </c>
      <c r="E10804" s="10">
        <v>20476.3</v>
      </c>
      <c r="F10804" s="10">
        <v>0</v>
      </c>
      <c r="G10804" s="10">
        <v>20476.3</v>
      </c>
      <c r="H10804" s="10">
        <v>0</v>
      </c>
      <c r="I10804" s="10">
        <v>20476.3</v>
      </c>
      <c r="J10804" s="10">
        <v>0</v>
      </c>
      <c r="K10804" s="10">
        <v>0</v>
      </c>
      <c r="L10804" s="10">
        <v>0</v>
      </c>
      <c r="M10804" s="10">
        <v>0</v>
      </c>
      <c r="N10804" s="10">
        <v>0</v>
      </c>
    </row>
    <row r="10805" spans="1:14" x14ac:dyDescent="0.25">
      <c r="A10805" s="9" t="s">
        <v>1169</v>
      </c>
      <c r="B10805" s="9" t="s">
        <v>28</v>
      </c>
      <c r="C10805" s="9" t="s">
        <v>29</v>
      </c>
      <c r="D10805" s="9" t="s">
        <v>27</v>
      </c>
      <c r="E10805" s="10">
        <v>8.77</v>
      </c>
      <c r="F10805" s="10">
        <v>0</v>
      </c>
      <c r="G10805" s="10">
        <v>8.77</v>
      </c>
      <c r="H10805" s="10">
        <v>8.82</v>
      </c>
      <c r="I10805" s="10">
        <v>-5.0000000000000711E-2</v>
      </c>
      <c r="J10805" s="10">
        <v>0</v>
      </c>
      <c r="K10805" s="10">
        <v>0</v>
      </c>
      <c r="L10805" s="10">
        <v>0</v>
      </c>
      <c r="M10805" s="10">
        <v>0</v>
      </c>
      <c r="N10805" s="10">
        <v>0</v>
      </c>
    </row>
    <row r="10806" spans="1:14" x14ac:dyDescent="0.25">
      <c r="A10806" s="9" t="s">
        <v>1169</v>
      </c>
      <c r="B10806" s="9" t="s">
        <v>30</v>
      </c>
      <c r="C10806" s="9" t="s">
        <v>29</v>
      </c>
      <c r="D10806" s="9" t="s">
        <v>27</v>
      </c>
      <c r="E10806" s="10">
        <v>204.67</v>
      </c>
      <c r="F10806" s="10">
        <v>0</v>
      </c>
      <c r="G10806" s="10">
        <v>204.67</v>
      </c>
      <c r="H10806" s="10">
        <v>205.69</v>
      </c>
      <c r="I10806" s="10">
        <v>-1.0200000000000102</v>
      </c>
      <c r="J10806" s="10">
        <v>0</v>
      </c>
      <c r="K10806" s="10">
        <v>0</v>
      </c>
      <c r="L10806" s="10">
        <v>0</v>
      </c>
      <c r="M10806" s="10">
        <v>0</v>
      </c>
      <c r="N10806" s="10">
        <v>0</v>
      </c>
    </row>
    <row r="10807" spans="1:14" x14ac:dyDescent="0.25">
      <c r="A10807" s="9" t="s">
        <v>1169</v>
      </c>
      <c r="B10807" s="9" t="s">
        <v>31</v>
      </c>
      <c r="C10807" s="9" t="s">
        <v>29</v>
      </c>
      <c r="D10807" s="9" t="s">
        <v>27</v>
      </c>
      <c r="E10807" s="10">
        <v>1374.2</v>
      </c>
      <c r="F10807" s="10">
        <v>0</v>
      </c>
      <c r="G10807" s="10">
        <v>1374.2</v>
      </c>
      <c r="H10807" s="10">
        <v>1381.07</v>
      </c>
      <c r="I10807" s="10">
        <v>-6.8699999999998909</v>
      </c>
      <c r="J10807" s="10">
        <v>0</v>
      </c>
      <c r="K10807" s="10">
        <v>0</v>
      </c>
      <c r="L10807" s="10">
        <v>0</v>
      </c>
      <c r="M10807" s="10">
        <v>0</v>
      </c>
      <c r="N10807" s="10">
        <v>0</v>
      </c>
    </row>
    <row r="10808" spans="1:14" x14ac:dyDescent="0.25">
      <c r="A10808" s="9" t="s">
        <v>1169</v>
      </c>
      <c r="B10808" s="9" t="s">
        <v>32</v>
      </c>
      <c r="C10808" s="9" t="s">
        <v>33</v>
      </c>
      <c r="D10808" s="9" t="s">
        <v>27</v>
      </c>
      <c r="E10808" s="10">
        <v>2497.0100000000002</v>
      </c>
      <c r="F10808" s="10">
        <v>0</v>
      </c>
      <c r="G10808" s="10">
        <v>2497.0100000000002</v>
      </c>
      <c r="H10808" s="10">
        <v>2242.27</v>
      </c>
      <c r="I10808" s="10">
        <v>254.74000000000024</v>
      </c>
      <c r="J10808" s="10">
        <v>7.08</v>
      </c>
      <c r="K10808" s="10">
        <v>0</v>
      </c>
      <c r="L10808" s="10">
        <v>7.08</v>
      </c>
      <c r="M10808" s="10">
        <v>6.3579999999999997</v>
      </c>
      <c r="N10808" s="10">
        <v>0.72200000000000042</v>
      </c>
    </row>
    <row r="10809" spans="1:14" x14ac:dyDescent="0.25">
      <c r="A10809" s="9" t="s">
        <v>1169</v>
      </c>
      <c r="B10809" s="9" t="s">
        <v>34</v>
      </c>
      <c r="C10809" s="9" t="s">
        <v>33</v>
      </c>
      <c r="D10809" s="9" t="s">
        <v>27</v>
      </c>
      <c r="E10809" s="10">
        <v>8583.59</v>
      </c>
      <c r="F10809" s="10">
        <v>0</v>
      </c>
      <c r="G10809" s="10">
        <v>8583.59</v>
      </c>
      <c r="H10809" s="10">
        <v>7707.89</v>
      </c>
      <c r="I10809" s="10">
        <v>875.69999999999982</v>
      </c>
      <c r="J10809" s="10">
        <v>7.08</v>
      </c>
      <c r="K10809" s="10">
        <v>0</v>
      </c>
      <c r="L10809" s="10">
        <v>7.08</v>
      </c>
      <c r="M10809" s="10">
        <v>6.3579999999999997</v>
      </c>
      <c r="N10809" s="10">
        <v>0.72200000000000042</v>
      </c>
    </row>
    <row r="10810" spans="1:14" x14ac:dyDescent="0.25">
      <c r="A10810" s="9" t="s">
        <v>1169</v>
      </c>
      <c r="B10810" s="9" t="s">
        <v>35</v>
      </c>
      <c r="C10810" s="9" t="s">
        <v>33</v>
      </c>
      <c r="D10810" s="9" t="s">
        <v>27</v>
      </c>
      <c r="E10810" s="10">
        <v>9286.91</v>
      </c>
      <c r="F10810" s="10">
        <v>0</v>
      </c>
      <c r="G10810" s="10">
        <v>9286.91</v>
      </c>
      <c r="H10810" s="10">
        <v>8339.24</v>
      </c>
      <c r="I10810" s="10">
        <v>947.67000000000007</v>
      </c>
      <c r="J10810" s="10">
        <v>148.68</v>
      </c>
      <c r="K10810" s="10">
        <v>0</v>
      </c>
      <c r="L10810" s="10">
        <v>148.68</v>
      </c>
      <c r="M10810" s="10">
        <v>133.50800000000001</v>
      </c>
      <c r="N10810" s="10">
        <v>15.171999999999997</v>
      </c>
    </row>
    <row r="10811" spans="1:14" x14ac:dyDescent="0.25">
      <c r="A10811" s="9" t="s">
        <v>1169</v>
      </c>
      <c r="B10811" s="9" t="s">
        <v>36</v>
      </c>
      <c r="C10811" s="9" t="s">
        <v>29</v>
      </c>
      <c r="D10811" s="9" t="s">
        <v>27</v>
      </c>
      <c r="E10811" s="10">
        <v>15396.05</v>
      </c>
      <c r="F10811" s="10">
        <v>0</v>
      </c>
      <c r="G10811" s="10">
        <v>15396.05</v>
      </c>
      <c r="H10811" s="10">
        <v>15473.03</v>
      </c>
      <c r="I10811" s="10">
        <v>-76.980000000001382</v>
      </c>
      <c r="J10811" s="10">
        <v>0</v>
      </c>
      <c r="K10811" s="10">
        <v>0</v>
      </c>
      <c r="L10811" s="10">
        <v>0</v>
      </c>
      <c r="M10811" s="10">
        <v>0</v>
      </c>
      <c r="N10811" s="10">
        <v>0</v>
      </c>
    </row>
    <row r="10812" spans="1:14" x14ac:dyDescent="0.25">
      <c r="A10812" s="9" t="s">
        <v>1169</v>
      </c>
      <c r="B10812" s="9" t="s">
        <v>37</v>
      </c>
      <c r="C10812" s="9" t="s">
        <v>29</v>
      </c>
      <c r="D10812" s="9" t="s">
        <v>27</v>
      </c>
      <c r="E10812" s="10">
        <v>35603.480000000003</v>
      </c>
      <c r="F10812" s="10">
        <v>0</v>
      </c>
      <c r="G10812" s="10">
        <v>35603.480000000003</v>
      </c>
      <c r="H10812" s="10">
        <v>35781.5</v>
      </c>
      <c r="I10812" s="10">
        <v>-178.0199999999968</v>
      </c>
      <c r="J10812" s="10">
        <v>0</v>
      </c>
      <c r="K10812" s="10">
        <v>0</v>
      </c>
      <c r="L10812" s="10">
        <v>0</v>
      </c>
      <c r="M10812" s="10">
        <v>0</v>
      </c>
      <c r="N10812" s="10">
        <v>0</v>
      </c>
    </row>
    <row r="10813" spans="1:14" x14ac:dyDescent="0.25">
      <c r="A10813" s="9" t="s">
        <v>1169</v>
      </c>
      <c r="B10813" s="9" t="s">
        <v>490</v>
      </c>
      <c r="C10813" s="9" t="s">
        <v>39</v>
      </c>
      <c r="D10813" s="9" t="s">
        <v>40</v>
      </c>
      <c r="E10813" s="10">
        <v>-842710.46</v>
      </c>
      <c r="F10813" s="10">
        <v>0</v>
      </c>
      <c r="G10813" s="10">
        <v>-842710.46</v>
      </c>
      <c r="H10813" s="10">
        <v>-842710.39</v>
      </c>
      <c r="I10813" s="10">
        <v>-6.9999999948777258E-2</v>
      </c>
      <c r="J10813" s="10">
        <v>-4641</v>
      </c>
      <c r="K10813" s="10">
        <v>0</v>
      </c>
      <c r="L10813" s="10">
        <v>-4641</v>
      </c>
      <c r="M10813" s="10">
        <v>-4641</v>
      </c>
      <c r="N10813" s="10">
        <v>0</v>
      </c>
    </row>
    <row r="10814" spans="1:14" x14ac:dyDescent="0.25">
      <c r="A10814" s="9" t="s">
        <v>1169</v>
      </c>
      <c r="B10814" s="9" t="s">
        <v>92</v>
      </c>
      <c r="C10814" s="9" t="s">
        <v>42</v>
      </c>
      <c r="D10814" s="9" t="s">
        <v>43</v>
      </c>
      <c r="E10814" s="10">
        <v>444.75</v>
      </c>
      <c r="F10814" s="10">
        <v>395.03960396039605</v>
      </c>
      <c r="G10814" s="10">
        <v>49.71039603960395</v>
      </c>
      <c r="H10814" s="10">
        <v>398.99</v>
      </c>
      <c r="I10814" s="10">
        <v>45.759999999999991</v>
      </c>
      <c r="J10814" s="10">
        <v>5225</v>
      </c>
      <c r="K10814" s="10">
        <v>4641</v>
      </c>
      <c r="L10814" s="10">
        <v>584</v>
      </c>
      <c r="M10814" s="10">
        <v>4687.41</v>
      </c>
      <c r="N10814" s="10">
        <v>537.59000000000015</v>
      </c>
    </row>
    <row r="10815" spans="1:14" x14ac:dyDescent="0.25">
      <c r="A10815" s="9" t="s">
        <v>1169</v>
      </c>
      <c r="B10815" s="9" t="s">
        <v>482</v>
      </c>
      <c r="C10815" s="9" t="s">
        <v>42</v>
      </c>
      <c r="D10815" s="9" t="s">
        <v>43</v>
      </c>
      <c r="E10815" s="10">
        <v>2921.28</v>
      </c>
      <c r="F10815" s="10">
        <v>2894.8669950738918</v>
      </c>
      <c r="G10815" s="10">
        <v>26.413004926108442</v>
      </c>
      <c r="H10815" s="10">
        <v>2938.29</v>
      </c>
      <c r="I10815" s="10">
        <v>-17.009999999999764</v>
      </c>
      <c r="J10815" s="10">
        <v>56200</v>
      </c>
      <c r="K10815" s="10">
        <v>55692</v>
      </c>
      <c r="L10815" s="10">
        <v>508</v>
      </c>
      <c r="M10815" s="10">
        <v>56527.38</v>
      </c>
      <c r="N10815" s="10">
        <v>-327.37999999999738</v>
      </c>
    </row>
    <row r="10816" spans="1:14" x14ac:dyDescent="0.25">
      <c r="A10816" s="9" t="s">
        <v>1169</v>
      </c>
      <c r="B10816" s="9" t="s">
        <v>44</v>
      </c>
      <c r="C10816" s="9" t="s">
        <v>42</v>
      </c>
      <c r="D10816" s="9" t="s">
        <v>43</v>
      </c>
      <c r="E10816" s="10">
        <v>4607.1499999999996</v>
      </c>
      <c r="F10816" s="10">
        <v>4599.2338308457702</v>
      </c>
      <c r="G10816" s="10">
        <v>7.9161691542294648</v>
      </c>
      <c r="H10816" s="10">
        <v>4622.2299999999996</v>
      </c>
      <c r="I10816" s="10">
        <v>-15.079999999999927</v>
      </c>
      <c r="J10816" s="10">
        <v>4649</v>
      </c>
      <c r="K10816" s="10">
        <v>4641</v>
      </c>
      <c r="L10816" s="10">
        <v>8</v>
      </c>
      <c r="M10816" s="10">
        <v>4664.2049999999999</v>
      </c>
      <c r="N10816" s="10">
        <v>-15.204999999999927</v>
      </c>
    </row>
    <row r="10817" spans="1:14" x14ac:dyDescent="0.25">
      <c r="A10817" s="9" t="s">
        <v>1169</v>
      </c>
      <c r="B10817" s="9" t="s">
        <v>99</v>
      </c>
      <c r="C10817" s="9" t="s">
        <v>42</v>
      </c>
      <c r="D10817" s="9" t="s">
        <v>43</v>
      </c>
      <c r="E10817" s="10">
        <v>12633.04</v>
      </c>
      <c r="F10817" s="10">
        <v>12563.556650246306</v>
      </c>
      <c r="G10817" s="10">
        <v>69.483349753694711</v>
      </c>
      <c r="H10817" s="10">
        <v>12752.01</v>
      </c>
      <c r="I10817" s="10">
        <v>-118.96999999999935</v>
      </c>
      <c r="J10817" s="10">
        <v>56000</v>
      </c>
      <c r="K10817" s="10">
        <v>55692</v>
      </c>
      <c r="L10817" s="10">
        <v>308</v>
      </c>
      <c r="M10817" s="10">
        <v>56527.38</v>
      </c>
      <c r="N10817" s="10">
        <v>-527.37999999999738</v>
      </c>
    </row>
    <row r="10818" spans="1:14" x14ac:dyDescent="0.25">
      <c r="A10818" s="9" t="s">
        <v>1169</v>
      </c>
      <c r="B10818" s="9" t="s">
        <v>100</v>
      </c>
      <c r="C10818" s="9" t="s">
        <v>42</v>
      </c>
      <c r="D10818" s="9" t="s">
        <v>43</v>
      </c>
      <c r="E10818" s="10">
        <v>16232.72</v>
      </c>
      <c r="F10818" s="10">
        <v>16143.438423645321</v>
      </c>
      <c r="G10818" s="10">
        <v>89.281576354678691</v>
      </c>
      <c r="H10818" s="10">
        <v>16385.59</v>
      </c>
      <c r="I10818" s="10">
        <v>-152.8700000000008</v>
      </c>
      <c r="J10818" s="10">
        <v>56000</v>
      </c>
      <c r="K10818" s="10">
        <v>55692</v>
      </c>
      <c r="L10818" s="10">
        <v>308</v>
      </c>
      <c r="M10818" s="10">
        <v>56527.38</v>
      </c>
      <c r="N10818" s="10">
        <v>-527.37999999999738</v>
      </c>
    </row>
    <row r="10819" spans="1:14" x14ac:dyDescent="0.25">
      <c r="A10819" s="9" t="s">
        <v>1169</v>
      </c>
      <c r="B10819" s="9" t="s">
        <v>47</v>
      </c>
      <c r="C10819" s="9" t="s">
        <v>42</v>
      </c>
      <c r="D10819" s="9" t="s">
        <v>43</v>
      </c>
      <c r="E10819" s="10">
        <v>26291.14</v>
      </c>
      <c r="F10819" s="10">
        <v>26185.823529411766</v>
      </c>
      <c r="G10819" s="10">
        <v>105.31647058823364</v>
      </c>
      <c r="H10819" s="10">
        <v>26709.54</v>
      </c>
      <c r="I10819" s="10">
        <v>-418.40000000000146</v>
      </c>
      <c r="J10819" s="10">
        <v>55916</v>
      </c>
      <c r="K10819" s="10">
        <v>55692</v>
      </c>
      <c r="L10819" s="10">
        <v>224</v>
      </c>
      <c r="M10819" s="10">
        <v>56805.84</v>
      </c>
      <c r="N10819" s="10">
        <v>-889.83999999999651</v>
      </c>
    </row>
    <row r="10820" spans="1:14" x14ac:dyDescent="0.25">
      <c r="A10820" s="9" t="s">
        <v>1169</v>
      </c>
      <c r="B10820" s="9" t="s">
        <v>101</v>
      </c>
      <c r="C10820" s="9" t="s">
        <v>42</v>
      </c>
      <c r="D10820" s="9" t="s">
        <v>43</v>
      </c>
      <c r="E10820" s="10">
        <v>46958.54</v>
      </c>
      <c r="F10820" s="10">
        <v>45090.029556650246</v>
      </c>
      <c r="G10820" s="10">
        <v>1868.5104433497545</v>
      </c>
      <c r="H10820" s="10">
        <v>45766.38</v>
      </c>
      <c r="I10820" s="10">
        <v>1192.1600000000035</v>
      </c>
      <c r="J10820" s="10">
        <v>58000</v>
      </c>
      <c r="K10820" s="10">
        <v>55692</v>
      </c>
      <c r="L10820" s="10">
        <v>2308</v>
      </c>
      <c r="M10820" s="10">
        <v>56527.38</v>
      </c>
      <c r="N10820" s="10">
        <v>1472.6200000000026</v>
      </c>
    </row>
    <row r="10821" spans="1:14" x14ac:dyDescent="0.25">
      <c r="A10821" s="9" t="s">
        <v>1169</v>
      </c>
      <c r="B10821" s="9" t="s">
        <v>109</v>
      </c>
      <c r="C10821" s="9" t="s">
        <v>42</v>
      </c>
      <c r="D10821" s="9" t="s">
        <v>43</v>
      </c>
      <c r="E10821" s="10">
        <v>55687</v>
      </c>
      <c r="F10821" s="10">
        <v>55459.950738916254</v>
      </c>
      <c r="G10821" s="10">
        <v>227.04926108374639</v>
      </c>
      <c r="H10821" s="10">
        <v>56291.85</v>
      </c>
      <c r="I10821" s="10">
        <v>-604.84999999999854</v>
      </c>
      <c r="J10821" s="10">
        <v>4660</v>
      </c>
      <c r="K10821" s="10">
        <v>4641</v>
      </c>
      <c r="L10821" s="10">
        <v>19</v>
      </c>
      <c r="M10821" s="10">
        <v>4710.6149999999998</v>
      </c>
      <c r="N10821" s="10">
        <v>-50.614999999999782</v>
      </c>
    </row>
    <row r="10822" spans="1:14" x14ac:dyDescent="0.25">
      <c r="A10822" s="9" t="s">
        <v>1169</v>
      </c>
      <c r="B10822" s="9" t="s">
        <v>50</v>
      </c>
      <c r="C10822" s="9" t="s">
        <v>42</v>
      </c>
      <c r="D10822" s="9" t="s">
        <v>43</v>
      </c>
      <c r="E10822" s="10">
        <v>74586.399999999994</v>
      </c>
      <c r="F10822" s="10">
        <v>74070.358208955236</v>
      </c>
      <c r="G10822" s="10">
        <v>516.0417910447577</v>
      </c>
      <c r="H10822" s="10">
        <v>74440.710000000006</v>
      </c>
      <c r="I10822" s="10">
        <v>145.68999999998778</v>
      </c>
      <c r="J10822" s="10">
        <v>56080</v>
      </c>
      <c r="K10822" s="10">
        <v>55692</v>
      </c>
      <c r="L10822" s="10">
        <v>388</v>
      </c>
      <c r="M10822" s="10">
        <v>55970.46</v>
      </c>
      <c r="N10822" s="10">
        <v>109.54000000000087</v>
      </c>
    </row>
    <row r="10823" spans="1:14" x14ac:dyDescent="0.25">
      <c r="A10823" s="9" t="s">
        <v>1169</v>
      </c>
      <c r="B10823" s="9" t="s">
        <v>103</v>
      </c>
      <c r="C10823" s="9" t="s">
        <v>42</v>
      </c>
      <c r="D10823" s="9" t="s">
        <v>43</v>
      </c>
      <c r="E10823" s="10">
        <v>281204.57</v>
      </c>
      <c r="F10823" s="10">
        <v>279318.77227722778</v>
      </c>
      <c r="G10823" s="10">
        <v>1885.7977227722295</v>
      </c>
      <c r="H10823" s="10">
        <v>282111.96000000002</v>
      </c>
      <c r="I10823" s="10">
        <v>-907.39000000001397</v>
      </c>
      <c r="J10823" s="10">
        <v>56068</v>
      </c>
      <c r="K10823" s="10">
        <v>55692</v>
      </c>
      <c r="L10823" s="10">
        <v>376</v>
      </c>
      <c r="M10823" s="10">
        <v>56248.92</v>
      </c>
      <c r="N10823" s="10">
        <v>-180.91999999999825</v>
      </c>
    </row>
    <row r="10824" spans="1:14" x14ac:dyDescent="0.25">
      <c r="A10824" s="9" t="s">
        <v>1169</v>
      </c>
      <c r="B10824" s="9" t="s">
        <v>104</v>
      </c>
      <c r="C10824" s="9" t="s">
        <v>42</v>
      </c>
      <c r="D10824" s="9" t="s">
        <v>53</v>
      </c>
      <c r="E10824" s="10">
        <v>224901</v>
      </c>
      <c r="F10824" s="10">
        <v>245115.86069651743</v>
      </c>
      <c r="G10824" s="10">
        <v>-20214.860696517426</v>
      </c>
      <c r="H10824" s="10">
        <v>246341.44</v>
      </c>
      <c r="I10824" s="10">
        <v>-21440.440000000002</v>
      </c>
      <c r="J10824" s="10">
        <v>41769</v>
      </c>
      <c r="K10824" s="10">
        <v>41769</v>
      </c>
      <c r="L10824" s="10">
        <v>0</v>
      </c>
      <c r="M10824" s="10">
        <v>41977.845000000001</v>
      </c>
      <c r="N10824" s="10">
        <v>-208.84500000000116</v>
      </c>
    </row>
    <row r="10825" spans="1:14" x14ac:dyDescent="0.25">
      <c r="A10825" s="9" t="s">
        <v>1169</v>
      </c>
      <c r="B10825" s="9" t="s">
        <v>54</v>
      </c>
      <c r="C10825" s="9" t="s">
        <v>42</v>
      </c>
      <c r="D10825" s="9" t="s">
        <v>55</v>
      </c>
      <c r="E10825" s="10">
        <v>2811.89</v>
      </c>
      <c r="F10825" s="10">
        <v>2756.7549019607845</v>
      </c>
      <c r="G10825" s="10">
        <v>55.135098039215336</v>
      </c>
      <c r="H10825" s="10">
        <v>2811.89</v>
      </c>
      <c r="I10825" s="10">
        <v>0</v>
      </c>
      <c r="J10825" s="10">
        <v>511.25299999999999</v>
      </c>
      <c r="K10825" s="10">
        <v>501.22843137254898</v>
      </c>
      <c r="L10825" s="10">
        <v>10.024568627451004</v>
      </c>
      <c r="M10825" s="10">
        <v>511.25299999999999</v>
      </c>
      <c r="N10825" s="10">
        <v>0</v>
      </c>
    </row>
    <row r="10826" spans="1:14" x14ac:dyDescent="0.25">
      <c r="A10826" s="9" t="s">
        <v>1170</v>
      </c>
      <c r="B10826" s="9" t="s">
        <v>25</v>
      </c>
      <c r="C10826" s="9" t="s">
        <v>26</v>
      </c>
      <c r="D10826" s="9" t="s">
        <v>27</v>
      </c>
      <c r="E10826" s="10">
        <v>377.18</v>
      </c>
      <c r="F10826" s="10">
        <v>0</v>
      </c>
      <c r="G10826" s="10">
        <v>377.18</v>
      </c>
      <c r="H10826" s="10">
        <v>0</v>
      </c>
      <c r="I10826" s="10">
        <v>377.18</v>
      </c>
      <c r="J10826" s="10">
        <v>0</v>
      </c>
      <c r="K10826" s="10">
        <v>0</v>
      </c>
      <c r="L10826" s="10">
        <v>0</v>
      </c>
      <c r="M10826" s="10">
        <v>0</v>
      </c>
      <c r="N10826" s="10">
        <v>0</v>
      </c>
    </row>
    <row r="10827" spans="1:14" x14ac:dyDescent="0.25">
      <c r="A10827" s="9" t="s">
        <v>1170</v>
      </c>
      <c r="B10827" s="9" t="s">
        <v>28</v>
      </c>
      <c r="C10827" s="9" t="s">
        <v>29</v>
      </c>
      <c r="D10827" s="9" t="s">
        <v>27</v>
      </c>
      <c r="E10827" s="10">
        <v>1.38</v>
      </c>
      <c r="F10827" s="10">
        <v>0</v>
      </c>
      <c r="G10827" s="10">
        <v>1.38</v>
      </c>
      <c r="H10827" s="10">
        <v>1.4</v>
      </c>
      <c r="I10827" s="10">
        <v>-2.0000000000000018E-2</v>
      </c>
      <c r="J10827" s="10">
        <v>0</v>
      </c>
      <c r="K10827" s="10">
        <v>0</v>
      </c>
      <c r="L10827" s="10">
        <v>0</v>
      </c>
      <c r="M10827" s="10">
        <v>0</v>
      </c>
      <c r="N10827" s="10">
        <v>0</v>
      </c>
    </row>
    <row r="10828" spans="1:14" x14ac:dyDescent="0.25">
      <c r="A10828" s="9" t="s">
        <v>1170</v>
      </c>
      <c r="B10828" s="9" t="s">
        <v>30</v>
      </c>
      <c r="C10828" s="9" t="s">
        <v>29</v>
      </c>
      <c r="D10828" s="9" t="s">
        <v>27</v>
      </c>
      <c r="E10828" s="10">
        <v>32.28</v>
      </c>
      <c r="F10828" s="10">
        <v>0</v>
      </c>
      <c r="G10828" s="10">
        <v>32.28</v>
      </c>
      <c r="H10828" s="10">
        <v>32.71</v>
      </c>
      <c r="I10828" s="10">
        <v>-0.42999999999999972</v>
      </c>
      <c r="J10828" s="10">
        <v>0</v>
      </c>
      <c r="K10828" s="10">
        <v>0</v>
      </c>
      <c r="L10828" s="10">
        <v>0</v>
      </c>
      <c r="M10828" s="10">
        <v>0</v>
      </c>
      <c r="N10828" s="10">
        <v>0</v>
      </c>
    </row>
    <row r="10829" spans="1:14" x14ac:dyDescent="0.25">
      <c r="A10829" s="9" t="s">
        <v>1170</v>
      </c>
      <c r="B10829" s="9" t="s">
        <v>31</v>
      </c>
      <c r="C10829" s="9" t="s">
        <v>29</v>
      </c>
      <c r="D10829" s="9" t="s">
        <v>27</v>
      </c>
      <c r="E10829" s="10">
        <v>216.75</v>
      </c>
      <c r="F10829" s="10">
        <v>0</v>
      </c>
      <c r="G10829" s="10">
        <v>216.75</v>
      </c>
      <c r="H10829" s="10">
        <v>219.61</v>
      </c>
      <c r="I10829" s="10">
        <v>-2.8600000000000136</v>
      </c>
      <c r="J10829" s="10">
        <v>0</v>
      </c>
      <c r="K10829" s="10">
        <v>0</v>
      </c>
      <c r="L10829" s="10">
        <v>0</v>
      </c>
      <c r="M10829" s="10">
        <v>0</v>
      </c>
      <c r="N10829" s="10">
        <v>0</v>
      </c>
    </row>
    <row r="10830" spans="1:14" x14ac:dyDescent="0.25">
      <c r="A10830" s="9" t="s">
        <v>1170</v>
      </c>
      <c r="B10830" s="9" t="s">
        <v>32</v>
      </c>
      <c r="C10830" s="9" t="s">
        <v>33</v>
      </c>
      <c r="D10830" s="9" t="s">
        <v>27</v>
      </c>
      <c r="E10830" s="10">
        <v>352.69</v>
      </c>
      <c r="F10830" s="10">
        <v>0</v>
      </c>
      <c r="G10830" s="10">
        <v>352.69</v>
      </c>
      <c r="H10830" s="10">
        <v>355.14</v>
      </c>
      <c r="I10830" s="10">
        <v>-2.4499999999999886</v>
      </c>
      <c r="J10830" s="10">
        <v>1</v>
      </c>
      <c r="K10830" s="10">
        <v>0</v>
      </c>
      <c r="L10830" s="10">
        <v>1</v>
      </c>
      <c r="M10830" s="10">
        <v>1.0069999999999999</v>
      </c>
      <c r="N10830" s="10">
        <v>-6.9999999999998952E-3</v>
      </c>
    </row>
    <row r="10831" spans="1:14" x14ac:dyDescent="0.25">
      <c r="A10831" s="9" t="s">
        <v>1170</v>
      </c>
      <c r="B10831" s="9" t="s">
        <v>34</v>
      </c>
      <c r="C10831" s="9" t="s">
        <v>33</v>
      </c>
      <c r="D10831" s="9" t="s">
        <v>27</v>
      </c>
      <c r="E10831" s="10">
        <v>1212.3699999999999</v>
      </c>
      <c r="F10831" s="10">
        <v>0</v>
      </c>
      <c r="G10831" s="10">
        <v>1212.3699999999999</v>
      </c>
      <c r="H10831" s="10">
        <v>1220.8</v>
      </c>
      <c r="I10831" s="10">
        <v>-8.4300000000000637</v>
      </c>
      <c r="J10831" s="10">
        <v>1</v>
      </c>
      <c r="K10831" s="10">
        <v>0</v>
      </c>
      <c r="L10831" s="10">
        <v>1</v>
      </c>
      <c r="M10831" s="10">
        <v>1.0069999999999999</v>
      </c>
      <c r="N10831" s="10">
        <v>-6.9999999999998952E-3</v>
      </c>
    </row>
    <row r="10832" spans="1:14" x14ac:dyDescent="0.25">
      <c r="A10832" s="9" t="s">
        <v>1170</v>
      </c>
      <c r="B10832" s="9" t="s">
        <v>35</v>
      </c>
      <c r="C10832" s="9" t="s">
        <v>33</v>
      </c>
      <c r="D10832" s="9" t="s">
        <v>27</v>
      </c>
      <c r="E10832" s="10">
        <v>1311.71</v>
      </c>
      <c r="F10832" s="10">
        <v>0</v>
      </c>
      <c r="G10832" s="10">
        <v>1311.71</v>
      </c>
      <c r="H10832" s="10">
        <v>1320.82</v>
      </c>
      <c r="I10832" s="10">
        <v>-9.1099999999999</v>
      </c>
      <c r="J10832" s="10">
        <v>21</v>
      </c>
      <c r="K10832" s="10">
        <v>0</v>
      </c>
      <c r="L10832" s="10">
        <v>21</v>
      </c>
      <c r="M10832" s="10">
        <v>21.146000000000001</v>
      </c>
      <c r="N10832" s="10">
        <v>-0.1460000000000008</v>
      </c>
    </row>
    <row r="10833" spans="1:14" x14ac:dyDescent="0.25">
      <c r="A10833" s="9" t="s">
        <v>1170</v>
      </c>
      <c r="B10833" s="9" t="s">
        <v>36</v>
      </c>
      <c r="C10833" s="9" t="s">
        <v>29</v>
      </c>
      <c r="D10833" s="9" t="s">
        <v>27</v>
      </c>
      <c r="E10833" s="10">
        <v>2428.34</v>
      </c>
      <c r="F10833" s="10">
        <v>0</v>
      </c>
      <c r="G10833" s="10">
        <v>2428.34</v>
      </c>
      <c r="H10833" s="10">
        <v>2460.4299999999998</v>
      </c>
      <c r="I10833" s="10">
        <v>-32.089999999999691</v>
      </c>
      <c r="J10833" s="10">
        <v>0</v>
      </c>
      <c r="K10833" s="10">
        <v>0</v>
      </c>
      <c r="L10833" s="10">
        <v>0</v>
      </c>
      <c r="M10833" s="10">
        <v>0</v>
      </c>
      <c r="N10833" s="10">
        <v>0</v>
      </c>
    </row>
    <row r="10834" spans="1:14" x14ac:dyDescent="0.25">
      <c r="A10834" s="9" t="s">
        <v>1170</v>
      </c>
      <c r="B10834" s="9" t="s">
        <v>37</v>
      </c>
      <c r="C10834" s="9" t="s">
        <v>29</v>
      </c>
      <c r="D10834" s="9" t="s">
        <v>27</v>
      </c>
      <c r="E10834" s="10">
        <v>5615.55</v>
      </c>
      <c r="F10834" s="10">
        <v>0</v>
      </c>
      <c r="G10834" s="10">
        <v>5615.55</v>
      </c>
      <c r="H10834" s="10">
        <v>5689.77</v>
      </c>
      <c r="I10834" s="10">
        <v>-74.220000000000255</v>
      </c>
      <c r="J10834" s="10">
        <v>0</v>
      </c>
      <c r="K10834" s="10">
        <v>0</v>
      </c>
      <c r="L10834" s="10">
        <v>0</v>
      </c>
      <c r="M10834" s="10">
        <v>0</v>
      </c>
      <c r="N10834" s="10">
        <v>0</v>
      </c>
    </row>
    <row r="10835" spans="1:14" x14ac:dyDescent="0.25">
      <c r="A10835" s="9" t="s">
        <v>1170</v>
      </c>
      <c r="B10835" s="9" t="s">
        <v>150</v>
      </c>
      <c r="C10835" s="9" t="s">
        <v>39</v>
      </c>
      <c r="D10835" s="9" t="s">
        <v>40</v>
      </c>
      <c r="E10835" s="10">
        <v>-116204.58</v>
      </c>
      <c r="F10835" s="10">
        <v>0</v>
      </c>
      <c r="G10835" s="10">
        <v>-116204.58</v>
      </c>
      <c r="H10835" s="10">
        <v>-116204.58</v>
      </c>
      <c r="I10835" s="10">
        <v>0</v>
      </c>
      <c r="J10835" s="10">
        <v>-725</v>
      </c>
      <c r="K10835" s="10">
        <v>0</v>
      </c>
      <c r="L10835" s="10">
        <v>-725</v>
      </c>
      <c r="M10835" s="10">
        <v>-725</v>
      </c>
      <c r="N10835" s="10">
        <v>0</v>
      </c>
    </row>
    <row r="10836" spans="1:14" x14ac:dyDescent="0.25">
      <c r="A10836" s="9" t="s">
        <v>1170</v>
      </c>
      <c r="B10836" s="9" t="s">
        <v>92</v>
      </c>
      <c r="C10836" s="9" t="s">
        <v>42</v>
      </c>
      <c r="D10836" s="9" t="s">
        <v>43</v>
      </c>
      <c r="E10836" s="10">
        <v>5.96</v>
      </c>
      <c r="F10836" s="10">
        <v>0</v>
      </c>
      <c r="G10836" s="10">
        <v>5.96</v>
      </c>
      <c r="H10836" s="10">
        <v>0</v>
      </c>
      <c r="I10836" s="10">
        <v>5.96</v>
      </c>
      <c r="J10836" s="10">
        <v>70</v>
      </c>
      <c r="K10836" s="10">
        <v>0</v>
      </c>
      <c r="L10836" s="10">
        <v>70</v>
      </c>
      <c r="M10836" s="10">
        <v>0</v>
      </c>
      <c r="N10836" s="10">
        <v>70</v>
      </c>
    </row>
    <row r="10837" spans="1:14" x14ac:dyDescent="0.25">
      <c r="A10837" s="9" t="s">
        <v>1170</v>
      </c>
      <c r="B10837" s="9" t="s">
        <v>151</v>
      </c>
      <c r="C10837" s="9" t="s">
        <v>42</v>
      </c>
      <c r="D10837" s="9" t="s">
        <v>43</v>
      </c>
      <c r="E10837" s="10">
        <v>71.77</v>
      </c>
      <c r="F10837" s="10">
        <v>72.264705882352928</v>
      </c>
      <c r="G10837" s="10">
        <v>-0.49470588235293178</v>
      </c>
      <c r="H10837" s="10">
        <v>73.709999999999994</v>
      </c>
      <c r="I10837" s="10">
        <v>-1.9399999999999977</v>
      </c>
      <c r="J10837" s="10">
        <v>720</v>
      </c>
      <c r="K10837" s="10">
        <v>725</v>
      </c>
      <c r="L10837" s="10">
        <v>-5</v>
      </c>
      <c r="M10837" s="10">
        <v>739.5</v>
      </c>
      <c r="N10837" s="10">
        <v>-19.5</v>
      </c>
    </row>
    <row r="10838" spans="1:14" x14ac:dyDescent="0.25">
      <c r="A10838" s="9" t="s">
        <v>1170</v>
      </c>
      <c r="B10838" s="9" t="s">
        <v>152</v>
      </c>
      <c r="C10838" s="9" t="s">
        <v>42</v>
      </c>
      <c r="D10838" s="9" t="s">
        <v>43</v>
      </c>
      <c r="E10838" s="10">
        <v>598.41999999999996</v>
      </c>
      <c r="F10838" s="10">
        <v>594.99507389162557</v>
      </c>
      <c r="G10838" s="10">
        <v>3.4249261083743932</v>
      </c>
      <c r="H10838" s="10">
        <v>603.91999999999996</v>
      </c>
      <c r="I10838" s="10">
        <v>-5.5</v>
      </c>
      <c r="J10838" s="10">
        <v>8750</v>
      </c>
      <c r="K10838" s="10">
        <v>8700</v>
      </c>
      <c r="L10838" s="10">
        <v>50</v>
      </c>
      <c r="M10838" s="10">
        <v>8830.5</v>
      </c>
      <c r="N10838" s="10">
        <v>-80.5</v>
      </c>
    </row>
    <row r="10839" spans="1:14" x14ac:dyDescent="0.25">
      <c r="A10839" s="9" t="s">
        <v>1170</v>
      </c>
      <c r="B10839" s="9" t="s">
        <v>44</v>
      </c>
      <c r="C10839" s="9" t="s">
        <v>42</v>
      </c>
      <c r="D10839" s="9" t="s">
        <v>43</v>
      </c>
      <c r="E10839" s="10">
        <v>722.44</v>
      </c>
      <c r="F10839" s="10">
        <v>718.47761194029852</v>
      </c>
      <c r="G10839" s="10">
        <v>3.9623880597015386</v>
      </c>
      <c r="H10839" s="10">
        <v>722.07</v>
      </c>
      <c r="I10839" s="10">
        <v>0.37000000000000455</v>
      </c>
      <c r="J10839" s="10">
        <v>729</v>
      </c>
      <c r="K10839" s="10">
        <v>725</v>
      </c>
      <c r="L10839" s="10">
        <v>4</v>
      </c>
      <c r="M10839" s="10">
        <v>728.625</v>
      </c>
      <c r="N10839" s="10">
        <v>0.375</v>
      </c>
    </row>
    <row r="10840" spans="1:14" x14ac:dyDescent="0.25">
      <c r="A10840" s="9" t="s">
        <v>1170</v>
      </c>
      <c r="B10840" s="9" t="s">
        <v>153</v>
      </c>
      <c r="C10840" s="9" t="s">
        <v>42</v>
      </c>
      <c r="D10840" s="9" t="s">
        <v>43</v>
      </c>
      <c r="E10840" s="10">
        <v>1140.48</v>
      </c>
      <c r="F10840" s="10">
        <v>1133.960591133005</v>
      </c>
      <c r="G10840" s="10">
        <v>6.5194088669950361</v>
      </c>
      <c r="H10840" s="10">
        <v>1150.97</v>
      </c>
      <c r="I10840" s="10">
        <v>-10.490000000000009</v>
      </c>
      <c r="J10840" s="10">
        <v>8750</v>
      </c>
      <c r="K10840" s="10">
        <v>8700</v>
      </c>
      <c r="L10840" s="10">
        <v>50</v>
      </c>
      <c r="M10840" s="10">
        <v>8830.5</v>
      </c>
      <c r="N10840" s="10">
        <v>-80.5</v>
      </c>
    </row>
    <row r="10841" spans="1:14" x14ac:dyDescent="0.25">
      <c r="A10841" s="9" t="s">
        <v>1170</v>
      </c>
      <c r="B10841" s="9" t="s">
        <v>154</v>
      </c>
      <c r="C10841" s="9" t="s">
        <v>42</v>
      </c>
      <c r="D10841" s="9" t="s">
        <v>43</v>
      </c>
      <c r="E10841" s="10">
        <v>1687.44</v>
      </c>
      <c r="F10841" s="10">
        <v>1677.7931034482758</v>
      </c>
      <c r="G10841" s="10">
        <v>9.6468965517242395</v>
      </c>
      <c r="H10841" s="10">
        <v>1702.96</v>
      </c>
      <c r="I10841" s="10">
        <v>-15.519999999999982</v>
      </c>
      <c r="J10841" s="10">
        <v>8750</v>
      </c>
      <c r="K10841" s="10">
        <v>8700</v>
      </c>
      <c r="L10841" s="10">
        <v>50</v>
      </c>
      <c r="M10841" s="10">
        <v>8830.5</v>
      </c>
      <c r="N10841" s="10">
        <v>-80.5</v>
      </c>
    </row>
    <row r="10842" spans="1:14" x14ac:dyDescent="0.25">
      <c r="A10842" s="9" t="s">
        <v>1170</v>
      </c>
      <c r="B10842" s="9" t="s">
        <v>84</v>
      </c>
      <c r="C10842" s="9" t="s">
        <v>42</v>
      </c>
      <c r="D10842" s="9" t="s">
        <v>43</v>
      </c>
      <c r="E10842" s="10">
        <v>3605.77</v>
      </c>
      <c r="F10842" s="10">
        <v>3535.0686274509803</v>
      </c>
      <c r="G10842" s="10">
        <v>70.701372549019652</v>
      </c>
      <c r="H10842" s="10">
        <v>3605.77</v>
      </c>
      <c r="I10842" s="10">
        <v>0</v>
      </c>
      <c r="J10842" s="10">
        <v>8874</v>
      </c>
      <c r="K10842" s="10">
        <v>8700</v>
      </c>
      <c r="L10842" s="10">
        <v>174</v>
      </c>
      <c r="M10842" s="10">
        <v>8874</v>
      </c>
      <c r="N10842" s="10">
        <v>0</v>
      </c>
    </row>
    <row r="10843" spans="1:14" x14ac:dyDescent="0.25">
      <c r="A10843" s="9" t="s">
        <v>1170</v>
      </c>
      <c r="B10843" s="9" t="s">
        <v>136</v>
      </c>
      <c r="C10843" s="9" t="s">
        <v>42</v>
      </c>
      <c r="D10843" s="9" t="s">
        <v>43</v>
      </c>
      <c r="E10843" s="10">
        <v>4768.3900000000003</v>
      </c>
      <c r="F10843" s="10">
        <v>4697.6551724137935</v>
      </c>
      <c r="G10843" s="10">
        <v>70.734827586206848</v>
      </c>
      <c r="H10843" s="10">
        <v>4768.12</v>
      </c>
      <c r="I10843" s="10">
        <v>0.27000000000043656</v>
      </c>
      <c r="J10843" s="10">
        <v>8831</v>
      </c>
      <c r="K10843" s="10">
        <v>8700</v>
      </c>
      <c r="L10843" s="10">
        <v>131</v>
      </c>
      <c r="M10843" s="10">
        <v>8830.5</v>
      </c>
      <c r="N10843" s="10">
        <v>0.5</v>
      </c>
    </row>
    <row r="10844" spans="1:14" x14ac:dyDescent="0.25">
      <c r="A10844" s="9" t="s">
        <v>1170</v>
      </c>
      <c r="B10844" s="9" t="s">
        <v>137</v>
      </c>
      <c r="C10844" s="9" t="s">
        <v>42</v>
      </c>
      <c r="D10844" s="9" t="s">
        <v>43</v>
      </c>
      <c r="E10844" s="10">
        <v>5843.84</v>
      </c>
      <c r="F10844" s="10">
        <v>5756.5024630541875</v>
      </c>
      <c r="G10844" s="10">
        <v>87.337536945812644</v>
      </c>
      <c r="H10844" s="10">
        <v>5842.85</v>
      </c>
      <c r="I10844" s="10">
        <v>0.98999999999978172</v>
      </c>
      <c r="J10844" s="10">
        <v>736</v>
      </c>
      <c r="K10844" s="10">
        <v>725</v>
      </c>
      <c r="L10844" s="10">
        <v>11</v>
      </c>
      <c r="M10844" s="10">
        <v>735.875</v>
      </c>
      <c r="N10844" s="10">
        <v>0.125</v>
      </c>
    </row>
    <row r="10845" spans="1:14" x14ac:dyDescent="0.25">
      <c r="A10845" s="9" t="s">
        <v>1170</v>
      </c>
      <c r="B10845" s="9" t="s">
        <v>50</v>
      </c>
      <c r="C10845" s="9" t="s">
        <v>42</v>
      </c>
      <c r="D10845" s="9" t="s">
        <v>43</v>
      </c>
      <c r="E10845" s="10">
        <v>11802.42</v>
      </c>
      <c r="F10845" s="10">
        <v>11571.004975124379</v>
      </c>
      <c r="G10845" s="10">
        <v>231.41502487562138</v>
      </c>
      <c r="H10845" s="10">
        <v>11628.86</v>
      </c>
      <c r="I10845" s="10">
        <v>173.55999999999949</v>
      </c>
      <c r="J10845" s="10">
        <v>8874</v>
      </c>
      <c r="K10845" s="10">
        <v>8700</v>
      </c>
      <c r="L10845" s="10">
        <v>174</v>
      </c>
      <c r="M10845" s="10">
        <v>8743.5</v>
      </c>
      <c r="N10845" s="10">
        <v>130.5</v>
      </c>
    </row>
    <row r="10846" spans="1:14" x14ac:dyDescent="0.25">
      <c r="A10846" s="9" t="s">
        <v>1170</v>
      </c>
      <c r="B10846" s="9" t="s">
        <v>103</v>
      </c>
      <c r="C10846" s="9" t="s">
        <v>42</v>
      </c>
      <c r="D10846" s="9" t="s">
        <v>43</v>
      </c>
      <c r="E10846" s="10">
        <v>44070.5</v>
      </c>
      <c r="F10846" s="10">
        <v>43634.158415841586</v>
      </c>
      <c r="G10846" s="10">
        <v>436.34158415841375</v>
      </c>
      <c r="H10846" s="10">
        <v>44070.5</v>
      </c>
      <c r="I10846" s="10">
        <v>0</v>
      </c>
      <c r="J10846" s="10">
        <v>8787</v>
      </c>
      <c r="K10846" s="10">
        <v>8700</v>
      </c>
      <c r="L10846" s="10">
        <v>87</v>
      </c>
      <c r="M10846" s="10">
        <v>8787</v>
      </c>
      <c r="N10846" s="10">
        <v>0</v>
      </c>
    </row>
    <row r="10847" spans="1:14" x14ac:dyDescent="0.25">
      <c r="A10847" s="9" t="s">
        <v>1170</v>
      </c>
      <c r="B10847" s="9" t="s">
        <v>155</v>
      </c>
      <c r="C10847" s="9" t="s">
        <v>42</v>
      </c>
      <c r="D10847" s="9" t="s">
        <v>53</v>
      </c>
      <c r="E10847" s="10">
        <v>29899.64</v>
      </c>
      <c r="F10847" s="10">
        <v>29613.812316715543</v>
      </c>
      <c r="G10847" s="10">
        <v>285.82768328445673</v>
      </c>
      <c r="H10847" s="10">
        <v>30294.93</v>
      </c>
      <c r="I10847" s="10">
        <v>-395.29000000000087</v>
      </c>
      <c r="J10847" s="10">
        <v>6588</v>
      </c>
      <c r="K10847" s="10">
        <v>6525</v>
      </c>
      <c r="L10847" s="10">
        <v>63</v>
      </c>
      <c r="M10847" s="10">
        <v>6675.0749999999998</v>
      </c>
      <c r="N10847" s="10">
        <v>-87.074999999999818</v>
      </c>
    </row>
    <row r="10848" spans="1:14" x14ac:dyDescent="0.25">
      <c r="A10848" s="9" t="s">
        <v>1170</v>
      </c>
      <c r="B10848" s="9" t="s">
        <v>54</v>
      </c>
      <c r="C10848" s="9" t="s">
        <v>42</v>
      </c>
      <c r="D10848" s="9" t="s">
        <v>55</v>
      </c>
      <c r="E10848" s="10">
        <v>439.26</v>
      </c>
      <c r="F10848" s="10">
        <v>430.64705882352939</v>
      </c>
      <c r="G10848" s="10">
        <v>8.6129411764705992</v>
      </c>
      <c r="H10848" s="10">
        <v>439.26</v>
      </c>
      <c r="I10848" s="10">
        <v>0</v>
      </c>
      <c r="J10848" s="10">
        <v>79.866</v>
      </c>
      <c r="K10848" s="10">
        <v>78.3</v>
      </c>
      <c r="L10848" s="10">
        <v>1.5660000000000025</v>
      </c>
      <c r="M10848" s="10">
        <v>79.866</v>
      </c>
      <c r="N10848" s="10">
        <v>0</v>
      </c>
    </row>
    <row r="10849" spans="1:14" x14ac:dyDescent="0.25">
      <c r="A10849" s="9" t="s">
        <v>1171</v>
      </c>
      <c r="B10849" s="9" t="s">
        <v>25</v>
      </c>
      <c r="C10849" s="9" t="s">
        <v>26</v>
      </c>
      <c r="D10849" s="9" t="s">
        <v>27</v>
      </c>
      <c r="E10849" s="10">
        <v>349.93</v>
      </c>
      <c r="F10849" s="10">
        <v>0</v>
      </c>
      <c r="G10849" s="10">
        <v>349.93</v>
      </c>
      <c r="H10849" s="10">
        <v>0</v>
      </c>
      <c r="I10849" s="10">
        <v>349.93</v>
      </c>
      <c r="J10849" s="10">
        <v>0</v>
      </c>
      <c r="K10849" s="10">
        <v>0</v>
      </c>
      <c r="L10849" s="10">
        <v>0</v>
      </c>
      <c r="M10849" s="10">
        <v>0</v>
      </c>
      <c r="N10849" s="10">
        <v>0</v>
      </c>
    </row>
    <row r="10850" spans="1:14" x14ac:dyDescent="0.25">
      <c r="A10850" s="9" t="s">
        <v>1171</v>
      </c>
      <c r="B10850" s="9" t="s">
        <v>28</v>
      </c>
      <c r="C10850" s="9" t="s">
        <v>29</v>
      </c>
      <c r="D10850" s="9" t="s">
        <v>27</v>
      </c>
      <c r="E10850" s="10">
        <v>0.97</v>
      </c>
      <c r="F10850" s="10">
        <v>0</v>
      </c>
      <c r="G10850" s="10">
        <v>0.97</v>
      </c>
      <c r="H10850" s="10">
        <v>0.97</v>
      </c>
      <c r="I10850" s="10">
        <v>0</v>
      </c>
      <c r="J10850" s="10">
        <v>0</v>
      </c>
      <c r="K10850" s="10">
        <v>0</v>
      </c>
      <c r="L10850" s="10">
        <v>0</v>
      </c>
      <c r="M10850" s="10">
        <v>0</v>
      </c>
      <c r="N10850" s="10">
        <v>0</v>
      </c>
    </row>
    <row r="10851" spans="1:14" x14ac:dyDescent="0.25">
      <c r="A10851" s="9" t="s">
        <v>1171</v>
      </c>
      <c r="B10851" s="9" t="s">
        <v>30</v>
      </c>
      <c r="C10851" s="9" t="s">
        <v>29</v>
      </c>
      <c r="D10851" s="9" t="s">
        <v>27</v>
      </c>
      <c r="E10851" s="10">
        <v>22.62</v>
      </c>
      <c r="F10851" s="10">
        <v>0</v>
      </c>
      <c r="G10851" s="10">
        <v>22.62</v>
      </c>
      <c r="H10851" s="10">
        <v>22.6</v>
      </c>
      <c r="I10851" s="10">
        <v>1.9999999999999574E-2</v>
      </c>
      <c r="J10851" s="10">
        <v>0</v>
      </c>
      <c r="K10851" s="10">
        <v>0</v>
      </c>
      <c r="L10851" s="10">
        <v>0</v>
      </c>
      <c r="M10851" s="10">
        <v>0</v>
      </c>
      <c r="N10851" s="10">
        <v>0</v>
      </c>
    </row>
    <row r="10852" spans="1:14" x14ac:dyDescent="0.25">
      <c r="A10852" s="9" t="s">
        <v>1171</v>
      </c>
      <c r="B10852" s="9" t="s">
        <v>31</v>
      </c>
      <c r="C10852" s="9" t="s">
        <v>29</v>
      </c>
      <c r="D10852" s="9" t="s">
        <v>27</v>
      </c>
      <c r="E10852" s="10">
        <v>151.87</v>
      </c>
      <c r="F10852" s="10">
        <v>0</v>
      </c>
      <c r="G10852" s="10">
        <v>151.87</v>
      </c>
      <c r="H10852" s="10">
        <v>151.76</v>
      </c>
      <c r="I10852" s="10">
        <v>0.11000000000001364</v>
      </c>
      <c r="J10852" s="10">
        <v>0</v>
      </c>
      <c r="K10852" s="10">
        <v>0</v>
      </c>
      <c r="L10852" s="10">
        <v>0</v>
      </c>
      <c r="M10852" s="10">
        <v>0</v>
      </c>
      <c r="N10852" s="10">
        <v>0</v>
      </c>
    </row>
    <row r="10853" spans="1:14" x14ac:dyDescent="0.25">
      <c r="A10853" s="9" t="s">
        <v>1171</v>
      </c>
      <c r="B10853" s="9" t="s">
        <v>32</v>
      </c>
      <c r="C10853" s="9" t="s">
        <v>33</v>
      </c>
      <c r="D10853" s="9" t="s">
        <v>27</v>
      </c>
      <c r="E10853" s="10">
        <v>176.34</v>
      </c>
      <c r="F10853" s="10">
        <v>0</v>
      </c>
      <c r="G10853" s="10">
        <v>176.34</v>
      </c>
      <c r="H10853" s="10">
        <v>245.41</v>
      </c>
      <c r="I10853" s="10">
        <v>-69.069999999999993</v>
      </c>
      <c r="J10853" s="10">
        <v>0.5</v>
      </c>
      <c r="K10853" s="10">
        <v>0</v>
      </c>
      <c r="L10853" s="10">
        <v>0.5</v>
      </c>
      <c r="M10853" s="10">
        <v>0.69599999999999995</v>
      </c>
      <c r="N10853" s="10">
        <v>-0.19599999999999995</v>
      </c>
    </row>
    <row r="10854" spans="1:14" x14ac:dyDescent="0.25">
      <c r="A10854" s="9" t="s">
        <v>1171</v>
      </c>
      <c r="B10854" s="9" t="s">
        <v>34</v>
      </c>
      <c r="C10854" s="9" t="s">
        <v>33</v>
      </c>
      <c r="D10854" s="9" t="s">
        <v>27</v>
      </c>
      <c r="E10854" s="10">
        <v>606.19000000000005</v>
      </c>
      <c r="F10854" s="10">
        <v>0</v>
      </c>
      <c r="G10854" s="10">
        <v>606.19000000000005</v>
      </c>
      <c r="H10854" s="10">
        <v>843.61</v>
      </c>
      <c r="I10854" s="10">
        <v>-237.41999999999996</v>
      </c>
      <c r="J10854" s="10">
        <v>0.5</v>
      </c>
      <c r="K10854" s="10">
        <v>0</v>
      </c>
      <c r="L10854" s="10">
        <v>0.5</v>
      </c>
      <c r="M10854" s="10">
        <v>0.69599999999999995</v>
      </c>
      <c r="N10854" s="10">
        <v>-0.19599999999999995</v>
      </c>
    </row>
    <row r="10855" spans="1:14" x14ac:dyDescent="0.25">
      <c r="A10855" s="9" t="s">
        <v>1171</v>
      </c>
      <c r="B10855" s="9" t="s">
        <v>35</v>
      </c>
      <c r="C10855" s="9" t="s">
        <v>33</v>
      </c>
      <c r="D10855" s="9" t="s">
        <v>27</v>
      </c>
      <c r="E10855" s="10">
        <v>655.86</v>
      </c>
      <c r="F10855" s="10">
        <v>0</v>
      </c>
      <c r="G10855" s="10">
        <v>655.86</v>
      </c>
      <c r="H10855" s="10">
        <v>912.73</v>
      </c>
      <c r="I10855" s="10">
        <v>-256.87</v>
      </c>
      <c r="J10855" s="10">
        <v>10.5</v>
      </c>
      <c r="K10855" s="10">
        <v>0</v>
      </c>
      <c r="L10855" s="10">
        <v>10.5</v>
      </c>
      <c r="M10855" s="10">
        <v>14.613</v>
      </c>
      <c r="N10855" s="10">
        <v>-4.1129999999999995</v>
      </c>
    </row>
    <row r="10856" spans="1:14" x14ac:dyDescent="0.25">
      <c r="A10856" s="9" t="s">
        <v>1171</v>
      </c>
      <c r="B10856" s="9" t="s">
        <v>36</v>
      </c>
      <c r="C10856" s="9" t="s">
        <v>29</v>
      </c>
      <c r="D10856" s="9" t="s">
        <v>27</v>
      </c>
      <c r="E10856" s="10">
        <v>1701.46</v>
      </c>
      <c r="F10856" s="10">
        <v>0</v>
      </c>
      <c r="G10856" s="10">
        <v>1701.46</v>
      </c>
      <c r="H10856" s="10">
        <v>1700.24</v>
      </c>
      <c r="I10856" s="10">
        <v>1.2200000000000273</v>
      </c>
      <c r="J10856" s="10">
        <v>0</v>
      </c>
      <c r="K10856" s="10">
        <v>0</v>
      </c>
      <c r="L10856" s="10">
        <v>0</v>
      </c>
      <c r="M10856" s="10">
        <v>0</v>
      </c>
      <c r="N10856" s="10">
        <v>0</v>
      </c>
    </row>
    <row r="10857" spans="1:14" x14ac:dyDescent="0.25">
      <c r="A10857" s="9" t="s">
        <v>1171</v>
      </c>
      <c r="B10857" s="9" t="s">
        <v>37</v>
      </c>
      <c r="C10857" s="9" t="s">
        <v>29</v>
      </c>
      <c r="D10857" s="9" t="s">
        <v>27</v>
      </c>
      <c r="E10857" s="10">
        <v>3934.63</v>
      </c>
      <c r="F10857" s="10">
        <v>0</v>
      </c>
      <c r="G10857" s="10">
        <v>3934.63</v>
      </c>
      <c r="H10857" s="10">
        <v>3931.83</v>
      </c>
      <c r="I10857" s="10">
        <v>2.8000000000001819</v>
      </c>
      <c r="J10857" s="10">
        <v>0</v>
      </c>
      <c r="K10857" s="10">
        <v>0</v>
      </c>
      <c r="L10857" s="10">
        <v>0</v>
      </c>
      <c r="M10857" s="10">
        <v>0</v>
      </c>
      <c r="N10857" s="10">
        <v>0</v>
      </c>
    </row>
    <row r="10858" spans="1:14" x14ac:dyDescent="0.25">
      <c r="A10858" s="9" t="s">
        <v>1171</v>
      </c>
      <c r="B10858" s="9" t="s">
        <v>693</v>
      </c>
      <c r="C10858" s="9" t="s">
        <v>39</v>
      </c>
      <c r="D10858" s="9" t="s">
        <v>40</v>
      </c>
      <c r="E10858" s="10">
        <v>-79254.64</v>
      </c>
      <c r="F10858" s="10">
        <v>0</v>
      </c>
      <c r="G10858" s="10">
        <v>-79254.64</v>
      </c>
      <c r="H10858" s="10">
        <v>-79254.64</v>
      </c>
      <c r="I10858" s="10">
        <v>0</v>
      </c>
      <c r="J10858" s="10">
        <v>-501</v>
      </c>
      <c r="K10858" s="10">
        <v>0</v>
      </c>
      <c r="L10858" s="10">
        <v>-501</v>
      </c>
      <c r="M10858" s="10">
        <v>-501</v>
      </c>
      <c r="N10858" s="10">
        <v>0</v>
      </c>
    </row>
    <row r="10859" spans="1:14" x14ac:dyDescent="0.25">
      <c r="A10859" s="9" t="s">
        <v>1171</v>
      </c>
      <c r="B10859" s="9" t="s">
        <v>92</v>
      </c>
      <c r="C10859" s="9" t="s">
        <v>42</v>
      </c>
      <c r="D10859" s="9" t="s">
        <v>43</v>
      </c>
      <c r="E10859" s="10">
        <v>4.68</v>
      </c>
      <c r="F10859" s="10">
        <v>0</v>
      </c>
      <c r="G10859" s="10">
        <v>4.68</v>
      </c>
      <c r="H10859" s="10">
        <v>0</v>
      </c>
      <c r="I10859" s="10">
        <v>4.68</v>
      </c>
      <c r="J10859" s="10">
        <v>55</v>
      </c>
      <c r="K10859" s="10">
        <v>0</v>
      </c>
      <c r="L10859" s="10">
        <v>55</v>
      </c>
      <c r="M10859" s="10">
        <v>0</v>
      </c>
      <c r="N10859" s="10">
        <v>55</v>
      </c>
    </row>
    <row r="10860" spans="1:14" x14ac:dyDescent="0.25">
      <c r="A10860" s="9" t="s">
        <v>1171</v>
      </c>
      <c r="B10860" s="9" t="s">
        <v>132</v>
      </c>
      <c r="C10860" s="9" t="s">
        <v>42</v>
      </c>
      <c r="D10860" s="9" t="s">
        <v>43</v>
      </c>
      <c r="E10860" s="10">
        <v>64.790000000000006</v>
      </c>
      <c r="F10860" s="10">
        <v>49.940594059405939</v>
      </c>
      <c r="G10860" s="10">
        <v>14.849405940594067</v>
      </c>
      <c r="H10860" s="10">
        <v>50.44</v>
      </c>
      <c r="I10860" s="10">
        <v>14.350000000000009</v>
      </c>
      <c r="J10860" s="10">
        <v>650</v>
      </c>
      <c r="K10860" s="10">
        <v>501</v>
      </c>
      <c r="L10860" s="10">
        <v>149</v>
      </c>
      <c r="M10860" s="10">
        <v>506.01</v>
      </c>
      <c r="N10860" s="10">
        <v>143.99</v>
      </c>
    </row>
    <row r="10861" spans="1:14" x14ac:dyDescent="0.25">
      <c r="A10861" s="9" t="s">
        <v>1171</v>
      </c>
      <c r="B10861" s="9" t="s">
        <v>44</v>
      </c>
      <c r="C10861" s="9" t="s">
        <v>42</v>
      </c>
      <c r="D10861" s="9" t="s">
        <v>43</v>
      </c>
      <c r="E10861" s="10">
        <v>498.47</v>
      </c>
      <c r="F10861" s="10">
        <v>496.4875621890547</v>
      </c>
      <c r="G10861" s="10">
        <v>1.9824378109453278</v>
      </c>
      <c r="H10861" s="10">
        <v>498.97</v>
      </c>
      <c r="I10861" s="10">
        <v>-0.5</v>
      </c>
      <c r="J10861" s="10">
        <v>503</v>
      </c>
      <c r="K10861" s="10">
        <v>501</v>
      </c>
      <c r="L10861" s="10">
        <v>2</v>
      </c>
      <c r="M10861" s="10">
        <v>503.505</v>
      </c>
      <c r="N10861" s="10">
        <v>-0.50499999999999545</v>
      </c>
    </row>
    <row r="10862" spans="1:14" x14ac:dyDescent="0.25">
      <c r="A10862" s="9" t="s">
        <v>1171</v>
      </c>
      <c r="B10862" s="9" t="s">
        <v>694</v>
      </c>
      <c r="C10862" s="9" t="s">
        <v>42</v>
      </c>
      <c r="D10862" s="9" t="s">
        <v>43</v>
      </c>
      <c r="E10862" s="10">
        <v>691.25</v>
      </c>
      <c r="F10862" s="10">
        <v>681.2807881773399</v>
      </c>
      <c r="G10862" s="10">
        <v>9.9692118226600996</v>
      </c>
      <c r="H10862" s="10">
        <v>691.5</v>
      </c>
      <c r="I10862" s="10">
        <v>-0.25</v>
      </c>
      <c r="J10862" s="10">
        <v>6100</v>
      </c>
      <c r="K10862" s="10">
        <v>6012</v>
      </c>
      <c r="L10862" s="10">
        <v>88</v>
      </c>
      <c r="M10862" s="10">
        <v>6102.18</v>
      </c>
      <c r="N10862" s="10">
        <v>-2.180000000000291</v>
      </c>
    </row>
    <row r="10863" spans="1:14" x14ac:dyDescent="0.25">
      <c r="A10863" s="9" t="s">
        <v>1171</v>
      </c>
      <c r="B10863" s="9" t="s">
        <v>695</v>
      </c>
      <c r="C10863" s="9" t="s">
        <v>42</v>
      </c>
      <c r="D10863" s="9" t="s">
        <v>43</v>
      </c>
      <c r="E10863" s="10">
        <v>1045.68</v>
      </c>
      <c r="F10863" s="10">
        <v>1039.1133004926107</v>
      </c>
      <c r="G10863" s="10">
        <v>6.5666995073893304</v>
      </c>
      <c r="H10863" s="10">
        <v>1054.7</v>
      </c>
      <c r="I10863" s="10">
        <v>-9.0199999999999818</v>
      </c>
      <c r="J10863" s="10">
        <v>6050</v>
      </c>
      <c r="K10863" s="10">
        <v>6012</v>
      </c>
      <c r="L10863" s="10">
        <v>38</v>
      </c>
      <c r="M10863" s="10">
        <v>6102.18</v>
      </c>
      <c r="N10863" s="10">
        <v>-52.180000000000291</v>
      </c>
    </row>
    <row r="10864" spans="1:14" x14ac:dyDescent="0.25">
      <c r="A10864" s="9" t="s">
        <v>1171</v>
      </c>
      <c r="B10864" s="9" t="s">
        <v>696</v>
      </c>
      <c r="C10864" s="9" t="s">
        <v>42</v>
      </c>
      <c r="D10864" s="9" t="s">
        <v>43</v>
      </c>
      <c r="E10864" s="10">
        <v>1443.29</v>
      </c>
      <c r="F10864" s="10">
        <v>1434.2266009852217</v>
      </c>
      <c r="G10864" s="10">
        <v>9.0633990147782697</v>
      </c>
      <c r="H10864" s="10">
        <v>1455.74</v>
      </c>
      <c r="I10864" s="10">
        <v>-12.450000000000045</v>
      </c>
      <c r="J10864" s="10">
        <v>6050</v>
      </c>
      <c r="K10864" s="10">
        <v>6012</v>
      </c>
      <c r="L10864" s="10">
        <v>38</v>
      </c>
      <c r="M10864" s="10">
        <v>6102.18</v>
      </c>
      <c r="N10864" s="10">
        <v>-52.180000000000291</v>
      </c>
    </row>
    <row r="10865" spans="1:14" x14ac:dyDescent="0.25">
      <c r="A10865" s="9" t="s">
        <v>1171</v>
      </c>
      <c r="B10865" s="9" t="s">
        <v>84</v>
      </c>
      <c r="C10865" s="9" t="s">
        <v>42</v>
      </c>
      <c r="D10865" s="9" t="s">
        <v>43</v>
      </c>
      <c r="E10865" s="10">
        <v>2486.7399999999998</v>
      </c>
      <c r="F10865" s="10">
        <v>2442.8529411764707</v>
      </c>
      <c r="G10865" s="10">
        <v>43.88705882352906</v>
      </c>
      <c r="H10865" s="10">
        <v>2491.71</v>
      </c>
      <c r="I10865" s="10">
        <v>-4.9700000000002547</v>
      </c>
      <c r="J10865" s="10">
        <v>6120</v>
      </c>
      <c r="K10865" s="10">
        <v>6012</v>
      </c>
      <c r="L10865" s="10">
        <v>108</v>
      </c>
      <c r="M10865" s="10">
        <v>6132.24</v>
      </c>
      <c r="N10865" s="10">
        <v>-12.239999999999782</v>
      </c>
    </row>
    <row r="10866" spans="1:14" x14ac:dyDescent="0.25">
      <c r="A10866" s="9" t="s">
        <v>1171</v>
      </c>
      <c r="B10866" s="9" t="s">
        <v>136</v>
      </c>
      <c r="C10866" s="9" t="s">
        <v>42</v>
      </c>
      <c r="D10866" s="9" t="s">
        <v>43</v>
      </c>
      <c r="E10866" s="10">
        <v>3288.36</v>
      </c>
      <c r="F10866" s="10">
        <v>3246.2364532019706</v>
      </c>
      <c r="G10866" s="10">
        <v>42.123546798029565</v>
      </c>
      <c r="H10866" s="10">
        <v>3294.93</v>
      </c>
      <c r="I10866" s="10">
        <v>-6.569999999999709</v>
      </c>
      <c r="J10866" s="10">
        <v>6090</v>
      </c>
      <c r="K10866" s="10">
        <v>6012</v>
      </c>
      <c r="L10866" s="10">
        <v>78</v>
      </c>
      <c r="M10866" s="10">
        <v>6102.18</v>
      </c>
      <c r="N10866" s="10">
        <v>-12.180000000000291</v>
      </c>
    </row>
    <row r="10867" spans="1:14" x14ac:dyDescent="0.25">
      <c r="A10867" s="9" t="s">
        <v>1171</v>
      </c>
      <c r="B10867" s="9" t="s">
        <v>697</v>
      </c>
      <c r="C10867" s="9" t="s">
        <v>42</v>
      </c>
      <c r="D10867" s="9" t="s">
        <v>43</v>
      </c>
      <c r="E10867" s="10">
        <v>3950.64</v>
      </c>
      <c r="F10867" s="10">
        <v>3727.4384236453202</v>
      </c>
      <c r="G10867" s="10">
        <v>223.20157635467967</v>
      </c>
      <c r="H10867" s="10">
        <v>3783.35</v>
      </c>
      <c r="I10867" s="10">
        <v>167.28999999999996</v>
      </c>
      <c r="J10867" s="10">
        <v>531</v>
      </c>
      <c r="K10867" s="10">
        <v>501</v>
      </c>
      <c r="L10867" s="10">
        <v>30</v>
      </c>
      <c r="M10867" s="10">
        <v>508.51499999999999</v>
      </c>
      <c r="N10867" s="10">
        <v>22.485000000000014</v>
      </c>
    </row>
    <row r="10868" spans="1:14" x14ac:dyDescent="0.25">
      <c r="A10868" s="9" t="s">
        <v>1171</v>
      </c>
      <c r="B10868" s="9" t="s">
        <v>50</v>
      </c>
      <c r="C10868" s="9" t="s">
        <v>42</v>
      </c>
      <c r="D10868" s="9" t="s">
        <v>43</v>
      </c>
      <c r="E10868" s="10">
        <v>8139.6</v>
      </c>
      <c r="F10868" s="10">
        <v>7995.960199004975</v>
      </c>
      <c r="G10868" s="10">
        <v>143.63980099502533</v>
      </c>
      <c r="H10868" s="10">
        <v>8035.94</v>
      </c>
      <c r="I10868" s="10">
        <v>103.66000000000076</v>
      </c>
      <c r="J10868" s="10">
        <v>6120</v>
      </c>
      <c r="K10868" s="10">
        <v>6012</v>
      </c>
      <c r="L10868" s="10">
        <v>108</v>
      </c>
      <c r="M10868" s="10">
        <v>6042.06</v>
      </c>
      <c r="N10868" s="10">
        <v>77.9399999999996</v>
      </c>
    </row>
    <row r="10869" spans="1:14" x14ac:dyDescent="0.25">
      <c r="A10869" s="9" t="s">
        <v>1171</v>
      </c>
      <c r="B10869" s="9" t="s">
        <v>103</v>
      </c>
      <c r="C10869" s="9" t="s">
        <v>42</v>
      </c>
      <c r="D10869" s="9" t="s">
        <v>43</v>
      </c>
      <c r="E10869" s="10">
        <v>30393.45</v>
      </c>
      <c r="F10869" s="10">
        <v>30152.702970297029</v>
      </c>
      <c r="G10869" s="10">
        <v>240.74702970297221</v>
      </c>
      <c r="H10869" s="10">
        <v>30454.23</v>
      </c>
      <c r="I10869" s="10">
        <v>-60.779999999998836</v>
      </c>
      <c r="J10869" s="10">
        <v>6060</v>
      </c>
      <c r="K10869" s="10">
        <v>6012</v>
      </c>
      <c r="L10869" s="10">
        <v>48</v>
      </c>
      <c r="M10869" s="10">
        <v>6072.12</v>
      </c>
      <c r="N10869" s="10">
        <v>-12.119999999999891</v>
      </c>
    </row>
    <row r="10870" spans="1:14" x14ac:dyDescent="0.25">
      <c r="A10870" s="9" t="s">
        <v>1171</v>
      </c>
      <c r="B10870" s="9" t="s">
        <v>138</v>
      </c>
      <c r="C10870" s="9" t="s">
        <v>42</v>
      </c>
      <c r="D10870" s="9" t="s">
        <v>53</v>
      </c>
      <c r="E10870" s="10">
        <v>19344.27</v>
      </c>
      <c r="F10870" s="10">
        <v>18895.816226783965</v>
      </c>
      <c r="G10870" s="10">
        <v>448.45377321603519</v>
      </c>
      <c r="H10870" s="10">
        <v>19330.419999999998</v>
      </c>
      <c r="I10870" s="10">
        <v>13.850000000002183</v>
      </c>
      <c r="J10870" s="10">
        <v>4616</v>
      </c>
      <c r="K10870" s="10">
        <v>4509</v>
      </c>
      <c r="L10870" s="10">
        <v>107</v>
      </c>
      <c r="M10870" s="10">
        <v>4612.7070000000003</v>
      </c>
      <c r="N10870" s="10">
        <v>3.2929999999996653</v>
      </c>
    </row>
    <row r="10871" spans="1:14" x14ac:dyDescent="0.25">
      <c r="A10871" s="9" t="s">
        <v>1171</v>
      </c>
      <c r="B10871" s="9" t="s">
        <v>54</v>
      </c>
      <c r="C10871" s="9" t="s">
        <v>42</v>
      </c>
      <c r="D10871" s="9" t="s">
        <v>55</v>
      </c>
      <c r="E10871" s="10">
        <v>303.55</v>
      </c>
      <c r="F10871" s="10">
        <v>297.5980392156863</v>
      </c>
      <c r="G10871" s="10">
        <v>5.9519607843137123</v>
      </c>
      <c r="H10871" s="10">
        <v>303.55</v>
      </c>
      <c r="I10871" s="10">
        <v>0</v>
      </c>
      <c r="J10871" s="10">
        <v>55.19</v>
      </c>
      <c r="K10871" s="10">
        <v>54.107843137254903</v>
      </c>
      <c r="L10871" s="10">
        <v>1.0821568627450944</v>
      </c>
      <c r="M10871" s="10">
        <v>55.19</v>
      </c>
      <c r="N10871" s="10">
        <v>0</v>
      </c>
    </row>
    <row r="10872" spans="1:14" x14ac:dyDescent="0.25">
      <c r="A10872" s="9" t="s">
        <v>1172</v>
      </c>
      <c r="B10872" s="9" t="s">
        <v>25</v>
      </c>
      <c r="C10872" s="9" t="s">
        <v>26</v>
      </c>
      <c r="D10872" s="9" t="s">
        <v>27</v>
      </c>
      <c r="E10872" s="10">
        <v>-1125.28</v>
      </c>
      <c r="F10872" s="10">
        <v>0</v>
      </c>
      <c r="G10872" s="10">
        <v>-1125.28</v>
      </c>
      <c r="H10872" s="10">
        <v>0</v>
      </c>
      <c r="I10872" s="10">
        <v>-1125.28</v>
      </c>
      <c r="J10872" s="10">
        <v>0</v>
      </c>
      <c r="K10872" s="10">
        <v>0</v>
      </c>
      <c r="L10872" s="10">
        <v>0</v>
      </c>
      <c r="M10872" s="10">
        <v>0</v>
      </c>
      <c r="N10872" s="10">
        <v>0</v>
      </c>
    </row>
    <row r="10873" spans="1:14" x14ac:dyDescent="0.25">
      <c r="A10873" s="9" t="s">
        <v>1172</v>
      </c>
      <c r="B10873" s="9" t="s">
        <v>32</v>
      </c>
      <c r="C10873" s="9" t="s">
        <v>33</v>
      </c>
      <c r="D10873" s="9" t="s">
        <v>27</v>
      </c>
      <c r="E10873" s="10">
        <v>59.96</v>
      </c>
      <c r="F10873" s="10">
        <v>0</v>
      </c>
      <c r="G10873" s="10">
        <v>59.96</v>
      </c>
      <c r="H10873" s="10">
        <v>99.69</v>
      </c>
      <c r="I10873" s="10">
        <v>-39.729999999999997</v>
      </c>
      <c r="J10873" s="10">
        <v>0.17</v>
      </c>
      <c r="K10873" s="10">
        <v>0</v>
      </c>
      <c r="L10873" s="10">
        <v>0.17</v>
      </c>
      <c r="M10873" s="10">
        <v>0.28299999999999997</v>
      </c>
      <c r="N10873" s="10">
        <v>-0.11299999999999996</v>
      </c>
    </row>
    <row r="10874" spans="1:14" x14ac:dyDescent="0.25">
      <c r="A10874" s="9" t="s">
        <v>1172</v>
      </c>
      <c r="B10874" s="9" t="s">
        <v>34</v>
      </c>
      <c r="C10874" s="9" t="s">
        <v>33</v>
      </c>
      <c r="D10874" s="9" t="s">
        <v>27</v>
      </c>
      <c r="E10874" s="10">
        <v>206.1</v>
      </c>
      <c r="F10874" s="10">
        <v>0</v>
      </c>
      <c r="G10874" s="10">
        <v>206.1</v>
      </c>
      <c r="H10874" s="10">
        <v>342.69</v>
      </c>
      <c r="I10874" s="10">
        <v>-136.59</v>
      </c>
      <c r="J10874" s="10">
        <v>0.17</v>
      </c>
      <c r="K10874" s="10">
        <v>0</v>
      </c>
      <c r="L10874" s="10">
        <v>0.17</v>
      </c>
      <c r="M10874" s="10">
        <v>0.28299999999999997</v>
      </c>
      <c r="N10874" s="10">
        <v>-0.11299999999999996</v>
      </c>
    </row>
    <row r="10875" spans="1:14" x14ac:dyDescent="0.25">
      <c r="A10875" s="9" t="s">
        <v>1172</v>
      </c>
      <c r="B10875" s="9" t="s">
        <v>35</v>
      </c>
      <c r="C10875" s="9" t="s">
        <v>33</v>
      </c>
      <c r="D10875" s="9" t="s">
        <v>27</v>
      </c>
      <c r="E10875" s="10">
        <v>222.99</v>
      </c>
      <c r="F10875" s="10">
        <v>0</v>
      </c>
      <c r="G10875" s="10">
        <v>222.99</v>
      </c>
      <c r="H10875" s="10">
        <v>370.78</v>
      </c>
      <c r="I10875" s="10">
        <v>-147.78999999999996</v>
      </c>
      <c r="J10875" s="10">
        <v>3.57</v>
      </c>
      <c r="K10875" s="10">
        <v>0</v>
      </c>
      <c r="L10875" s="10">
        <v>3.57</v>
      </c>
      <c r="M10875" s="10">
        <v>5.9359999999999999</v>
      </c>
      <c r="N10875" s="10">
        <v>-2.3660000000000001</v>
      </c>
    </row>
    <row r="10876" spans="1:14" x14ac:dyDescent="0.25">
      <c r="A10876" s="9" t="s">
        <v>1172</v>
      </c>
      <c r="B10876" s="9" t="s">
        <v>571</v>
      </c>
      <c r="C10876" s="9" t="s">
        <v>39</v>
      </c>
      <c r="D10876" s="9" t="s">
        <v>40</v>
      </c>
      <c r="E10876" s="10">
        <v>-48300.49</v>
      </c>
      <c r="F10876" s="10">
        <v>0</v>
      </c>
      <c r="G10876" s="10">
        <v>-48300.49</v>
      </c>
      <c r="H10876" s="10">
        <v>-48300.49</v>
      </c>
      <c r="I10876" s="10">
        <v>0</v>
      </c>
      <c r="J10876" s="10">
        <v>-212</v>
      </c>
      <c r="K10876" s="10">
        <v>0</v>
      </c>
      <c r="L10876" s="10">
        <v>-212</v>
      </c>
      <c r="M10876" s="10">
        <v>-212</v>
      </c>
      <c r="N10876" s="10">
        <v>0</v>
      </c>
    </row>
    <row r="10877" spans="1:14" x14ac:dyDescent="0.25">
      <c r="A10877" s="9" t="s">
        <v>1172</v>
      </c>
      <c r="B10877" s="9" t="s">
        <v>191</v>
      </c>
      <c r="C10877" s="9" t="s">
        <v>42</v>
      </c>
      <c r="D10877" s="9" t="s">
        <v>58</v>
      </c>
      <c r="E10877" s="10">
        <v>30130.31</v>
      </c>
      <c r="F10877" s="10">
        <v>30130.308457711442</v>
      </c>
      <c r="G10877" s="10">
        <v>1.542288558994187E-3</v>
      </c>
      <c r="H10877" s="10">
        <v>30280.959999999999</v>
      </c>
      <c r="I10877" s="10">
        <v>-150.64999999999782</v>
      </c>
      <c r="J10877" s="10">
        <v>1272</v>
      </c>
      <c r="K10877" s="10">
        <v>1271.9999999999998</v>
      </c>
      <c r="L10877" s="10">
        <v>2.2737367544323206E-13</v>
      </c>
      <c r="M10877" s="10">
        <v>1278.3599999999999</v>
      </c>
      <c r="N10877" s="10">
        <v>-6.3599999999999</v>
      </c>
    </row>
    <row r="10878" spans="1:14" x14ac:dyDescent="0.25">
      <c r="A10878" s="9" t="s">
        <v>1172</v>
      </c>
      <c r="B10878" s="9" t="s">
        <v>92</v>
      </c>
      <c r="C10878" s="9" t="s">
        <v>42</v>
      </c>
      <c r="D10878" s="9" t="s">
        <v>43</v>
      </c>
      <c r="E10878" s="10">
        <v>21.28</v>
      </c>
      <c r="F10878" s="10">
        <v>0</v>
      </c>
      <c r="G10878" s="10">
        <v>21.28</v>
      </c>
      <c r="H10878" s="10">
        <v>0</v>
      </c>
      <c r="I10878" s="10">
        <v>21.28</v>
      </c>
      <c r="J10878" s="10">
        <v>250</v>
      </c>
      <c r="K10878" s="10">
        <v>0</v>
      </c>
      <c r="L10878" s="10">
        <v>250</v>
      </c>
      <c r="M10878" s="10">
        <v>0</v>
      </c>
      <c r="N10878" s="10">
        <v>250</v>
      </c>
    </row>
    <row r="10879" spans="1:14" x14ac:dyDescent="0.25">
      <c r="A10879" s="9" t="s">
        <v>1172</v>
      </c>
      <c r="B10879" s="9" t="s">
        <v>572</v>
      </c>
      <c r="C10879" s="9" t="s">
        <v>42</v>
      </c>
      <c r="D10879" s="9" t="s">
        <v>43</v>
      </c>
      <c r="E10879" s="10">
        <v>1165.52</v>
      </c>
      <c r="F10879" s="10">
        <v>0</v>
      </c>
      <c r="G10879" s="10">
        <v>1165.52</v>
      </c>
      <c r="H10879" s="10">
        <v>0</v>
      </c>
      <c r="I10879" s="10">
        <v>1165.52</v>
      </c>
      <c r="J10879" s="10">
        <v>1300</v>
      </c>
      <c r="K10879" s="10">
        <v>0</v>
      </c>
      <c r="L10879" s="10">
        <v>1300</v>
      </c>
      <c r="M10879" s="10">
        <v>0</v>
      </c>
      <c r="N10879" s="10">
        <v>1300</v>
      </c>
    </row>
    <row r="10880" spans="1:14" x14ac:dyDescent="0.25">
      <c r="A10880" s="9" t="s">
        <v>1172</v>
      </c>
      <c r="B10880" s="9" t="s">
        <v>179</v>
      </c>
      <c r="C10880" s="9" t="s">
        <v>42</v>
      </c>
      <c r="D10880" s="9" t="s">
        <v>43</v>
      </c>
      <c r="E10880" s="10">
        <v>81.91</v>
      </c>
      <c r="F10880" s="10">
        <v>80.776119402985088</v>
      </c>
      <c r="G10880" s="10">
        <v>1.1338805970149082</v>
      </c>
      <c r="H10880" s="10">
        <v>81.180000000000007</v>
      </c>
      <c r="I10880" s="10">
        <v>0.72999999999998977</v>
      </c>
      <c r="J10880" s="10">
        <v>215</v>
      </c>
      <c r="K10880" s="10">
        <v>212</v>
      </c>
      <c r="L10880" s="10">
        <v>3</v>
      </c>
      <c r="M10880" s="10">
        <v>213.06</v>
      </c>
      <c r="N10880" s="10">
        <v>1.9399999999999977</v>
      </c>
    </row>
    <row r="10881" spans="1:14" x14ac:dyDescent="0.25">
      <c r="A10881" s="9" t="s">
        <v>1172</v>
      </c>
      <c r="B10881" s="9" t="s">
        <v>573</v>
      </c>
      <c r="C10881" s="9" t="s">
        <v>42</v>
      </c>
      <c r="D10881" s="9" t="s">
        <v>43</v>
      </c>
      <c r="E10881" s="10">
        <v>0</v>
      </c>
      <c r="F10881" s="10">
        <v>1140.4079601990047</v>
      </c>
      <c r="G10881" s="10">
        <v>-1140.4079601990047</v>
      </c>
      <c r="H10881" s="10">
        <v>1146.1099999999999</v>
      </c>
      <c r="I10881" s="10">
        <v>-1146.1099999999999</v>
      </c>
      <c r="J10881" s="10">
        <v>0</v>
      </c>
      <c r="K10881" s="10">
        <v>1271.9999999999998</v>
      </c>
      <c r="L10881" s="10">
        <v>-1271.9999999999998</v>
      </c>
      <c r="M10881" s="10">
        <v>1278.3599999999999</v>
      </c>
      <c r="N10881" s="10">
        <v>-1278.3599999999999</v>
      </c>
    </row>
    <row r="10882" spans="1:14" x14ac:dyDescent="0.25">
      <c r="A10882" s="9" t="s">
        <v>1172</v>
      </c>
      <c r="B10882" s="9" t="s">
        <v>194</v>
      </c>
      <c r="C10882" s="9" t="s">
        <v>42</v>
      </c>
      <c r="D10882" s="9" t="s">
        <v>43</v>
      </c>
      <c r="E10882" s="10">
        <v>1479.03</v>
      </c>
      <c r="F10882" s="10">
        <v>1343.8029556650247</v>
      </c>
      <c r="G10882" s="10">
        <v>135.22704433497529</v>
      </c>
      <c r="H10882" s="10">
        <v>1363.96</v>
      </c>
      <c r="I10882" s="10">
        <v>115.06999999999994</v>
      </c>
      <c r="J10882" s="10">
        <v>1400</v>
      </c>
      <c r="K10882" s="10">
        <v>1272</v>
      </c>
      <c r="L10882" s="10">
        <v>128</v>
      </c>
      <c r="M10882" s="10">
        <v>1291.08</v>
      </c>
      <c r="N10882" s="10">
        <v>108.92000000000007</v>
      </c>
    </row>
    <row r="10883" spans="1:14" x14ac:dyDescent="0.25">
      <c r="A10883" s="9" t="s">
        <v>1172</v>
      </c>
      <c r="B10883" s="9" t="s">
        <v>197</v>
      </c>
      <c r="C10883" s="9" t="s">
        <v>42</v>
      </c>
      <c r="D10883" s="9" t="s">
        <v>43</v>
      </c>
      <c r="E10883" s="10">
        <v>2117.75</v>
      </c>
      <c r="F10883" s="10">
        <v>2088.1970443349755</v>
      </c>
      <c r="G10883" s="10">
        <v>29.552955665024456</v>
      </c>
      <c r="H10883" s="10">
        <v>2119.52</v>
      </c>
      <c r="I10883" s="10">
        <v>-1.7699999999999818</v>
      </c>
      <c r="J10883" s="10">
        <v>215</v>
      </c>
      <c r="K10883" s="10">
        <v>212</v>
      </c>
      <c r="L10883" s="10">
        <v>3</v>
      </c>
      <c r="M10883" s="10">
        <v>215.18</v>
      </c>
      <c r="N10883" s="10">
        <v>-0.18000000000000682</v>
      </c>
    </row>
    <row r="10884" spans="1:14" x14ac:dyDescent="0.25">
      <c r="A10884" s="9" t="s">
        <v>1172</v>
      </c>
      <c r="B10884" s="9" t="s">
        <v>574</v>
      </c>
      <c r="C10884" s="9" t="s">
        <v>42</v>
      </c>
      <c r="D10884" s="9" t="s">
        <v>43</v>
      </c>
      <c r="E10884" s="10">
        <v>4328.46</v>
      </c>
      <c r="F10884" s="10">
        <v>3670.5320197044334</v>
      </c>
      <c r="G10884" s="10">
        <v>657.92798029556661</v>
      </c>
      <c r="H10884" s="10">
        <v>3725.59</v>
      </c>
      <c r="I10884" s="10">
        <v>602.86999999999989</v>
      </c>
      <c r="J10884" s="10">
        <v>1500</v>
      </c>
      <c r="K10884" s="10">
        <v>1272</v>
      </c>
      <c r="L10884" s="10">
        <v>228</v>
      </c>
      <c r="M10884" s="10">
        <v>1291.08</v>
      </c>
      <c r="N10884" s="10">
        <v>208.92000000000007</v>
      </c>
    </row>
    <row r="10885" spans="1:14" x14ac:dyDescent="0.25">
      <c r="A10885" s="9" t="s">
        <v>1172</v>
      </c>
      <c r="B10885" s="9" t="s">
        <v>575</v>
      </c>
      <c r="C10885" s="9" t="s">
        <v>42</v>
      </c>
      <c r="D10885" s="9" t="s">
        <v>43</v>
      </c>
      <c r="E10885" s="10">
        <v>4722.8999999999996</v>
      </c>
      <c r="F10885" s="10">
        <v>4291.0935960591132</v>
      </c>
      <c r="G10885" s="10">
        <v>431.80640394088641</v>
      </c>
      <c r="H10885" s="10">
        <v>4355.46</v>
      </c>
      <c r="I10885" s="10">
        <v>367.4399999999996</v>
      </c>
      <c r="J10885" s="10">
        <v>1400</v>
      </c>
      <c r="K10885" s="10">
        <v>1272</v>
      </c>
      <c r="L10885" s="10">
        <v>128</v>
      </c>
      <c r="M10885" s="10">
        <v>1291.08</v>
      </c>
      <c r="N10885" s="10">
        <v>108.92000000000007</v>
      </c>
    </row>
    <row r="10886" spans="1:14" x14ac:dyDescent="0.25">
      <c r="A10886" s="9" t="s">
        <v>1172</v>
      </c>
      <c r="B10886" s="9" t="s">
        <v>576</v>
      </c>
      <c r="C10886" s="9" t="s">
        <v>42</v>
      </c>
      <c r="D10886" s="9" t="s">
        <v>43</v>
      </c>
      <c r="E10886" s="10">
        <v>4889.5600000000004</v>
      </c>
      <c r="F10886" s="10">
        <v>4349.3103448275861</v>
      </c>
      <c r="G10886" s="10">
        <v>540.24965517241435</v>
      </c>
      <c r="H10886" s="10">
        <v>4414.55</v>
      </c>
      <c r="I10886" s="10">
        <v>475.01000000000022</v>
      </c>
      <c r="J10886" s="10">
        <v>1430</v>
      </c>
      <c r="K10886" s="10">
        <v>1272</v>
      </c>
      <c r="L10886" s="10">
        <v>158</v>
      </c>
      <c r="M10886" s="10">
        <v>1291.08</v>
      </c>
      <c r="N10886" s="10">
        <v>138.92000000000007</v>
      </c>
    </row>
    <row r="10887" spans="1:14" x14ac:dyDescent="0.25">
      <c r="A10887" s="9" t="s">
        <v>1173</v>
      </c>
      <c r="B10887" s="9" t="s">
        <v>25</v>
      </c>
      <c r="C10887" s="9" t="s">
        <v>26</v>
      </c>
      <c r="D10887" s="9" t="s">
        <v>27</v>
      </c>
      <c r="E10887" s="10">
        <v>550.80999999999995</v>
      </c>
      <c r="F10887" s="10">
        <v>0</v>
      </c>
      <c r="G10887" s="10">
        <v>550.80999999999995</v>
      </c>
      <c r="H10887" s="10">
        <v>0</v>
      </c>
      <c r="I10887" s="10">
        <v>550.80999999999995</v>
      </c>
      <c r="J10887" s="10">
        <v>0</v>
      </c>
      <c r="K10887" s="10">
        <v>0</v>
      </c>
      <c r="L10887" s="10">
        <v>0</v>
      </c>
      <c r="M10887" s="10">
        <v>0</v>
      </c>
      <c r="N10887" s="10">
        <v>0</v>
      </c>
    </row>
    <row r="10888" spans="1:14" x14ac:dyDescent="0.25">
      <c r="A10888" s="9" t="s">
        <v>1173</v>
      </c>
      <c r="B10888" s="9" t="s">
        <v>32</v>
      </c>
      <c r="C10888" s="9" t="s">
        <v>33</v>
      </c>
      <c r="D10888" s="9" t="s">
        <v>27</v>
      </c>
      <c r="E10888" s="10">
        <v>352.69</v>
      </c>
      <c r="F10888" s="10">
        <v>0</v>
      </c>
      <c r="G10888" s="10">
        <v>352.69</v>
      </c>
      <c r="H10888" s="10">
        <v>399.71</v>
      </c>
      <c r="I10888" s="10">
        <v>-47.019999999999982</v>
      </c>
      <c r="J10888" s="10">
        <v>1</v>
      </c>
      <c r="K10888" s="10">
        <v>0</v>
      </c>
      <c r="L10888" s="10">
        <v>1</v>
      </c>
      <c r="M10888" s="10">
        <v>1.133</v>
      </c>
      <c r="N10888" s="10">
        <v>-0.13300000000000001</v>
      </c>
    </row>
    <row r="10889" spans="1:14" x14ac:dyDescent="0.25">
      <c r="A10889" s="9" t="s">
        <v>1173</v>
      </c>
      <c r="B10889" s="9" t="s">
        <v>34</v>
      </c>
      <c r="C10889" s="9" t="s">
        <v>33</v>
      </c>
      <c r="D10889" s="9" t="s">
        <v>27</v>
      </c>
      <c r="E10889" s="10">
        <v>1212.3699999999999</v>
      </c>
      <c r="F10889" s="10">
        <v>0</v>
      </c>
      <c r="G10889" s="10">
        <v>1212.3699999999999</v>
      </c>
      <c r="H10889" s="10">
        <v>1374.01</v>
      </c>
      <c r="I10889" s="10">
        <v>-161.6400000000001</v>
      </c>
      <c r="J10889" s="10">
        <v>1</v>
      </c>
      <c r="K10889" s="10">
        <v>0</v>
      </c>
      <c r="L10889" s="10">
        <v>1</v>
      </c>
      <c r="M10889" s="10">
        <v>1.133</v>
      </c>
      <c r="N10889" s="10">
        <v>-0.13300000000000001</v>
      </c>
    </row>
    <row r="10890" spans="1:14" x14ac:dyDescent="0.25">
      <c r="A10890" s="9" t="s">
        <v>1173</v>
      </c>
      <c r="B10890" s="9" t="s">
        <v>35</v>
      </c>
      <c r="C10890" s="9" t="s">
        <v>33</v>
      </c>
      <c r="D10890" s="9" t="s">
        <v>27</v>
      </c>
      <c r="E10890" s="10">
        <v>1311.71</v>
      </c>
      <c r="F10890" s="10">
        <v>0</v>
      </c>
      <c r="G10890" s="10">
        <v>1311.71</v>
      </c>
      <c r="H10890" s="10">
        <v>1486.61</v>
      </c>
      <c r="I10890" s="10">
        <v>-174.89999999999986</v>
      </c>
      <c r="J10890" s="10">
        <v>21</v>
      </c>
      <c r="K10890" s="10">
        <v>0</v>
      </c>
      <c r="L10890" s="10">
        <v>21</v>
      </c>
      <c r="M10890" s="10">
        <v>23.8</v>
      </c>
      <c r="N10890" s="10">
        <v>-2.8000000000000007</v>
      </c>
    </row>
    <row r="10891" spans="1:14" x14ac:dyDescent="0.25">
      <c r="A10891" s="9" t="s">
        <v>1173</v>
      </c>
      <c r="B10891" s="9" t="s">
        <v>199</v>
      </c>
      <c r="C10891" s="9" t="s">
        <v>39</v>
      </c>
      <c r="D10891" s="9" t="s">
        <v>40</v>
      </c>
      <c r="E10891" s="10">
        <v>-173323.99</v>
      </c>
      <c r="F10891" s="10">
        <v>0</v>
      </c>
      <c r="G10891" s="10">
        <v>-173323.99</v>
      </c>
      <c r="H10891" s="10">
        <v>-173323.99</v>
      </c>
      <c r="I10891" s="10">
        <v>0</v>
      </c>
      <c r="J10891" s="10">
        <v>-510</v>
      </c>
      <c r="K10891" s="10">
        <v>0</v>
      </c>
      <c r="L10891" s="10">
        <v>-510</v>
      </c>
      <c r="M10891" s="10">
        <v>-510</v>
      </c>
      <c r="N10891" s="10">
        <v>0</v>
      </c>
    </row>
    <row r="10892" spans="1:14" x14ac:dyDescent="0.25">
      <c r="A10892" s="9" t="s">
        <v>1173</v>
      </c>
      <c r="B10892" s="9" t="s">
        <v>200</v>
      </c>
      <c r="C10892" s="9" t="s">
        <v>42</v>
      </c>
      <c r="D10892" s="9" t="s">
        <v>58</v>
      </c>
      <c r="E10892" s="10">
        <v>148654.37</v>
      </c>
      <c r="F10892" s="10">
        <v>148533.02487562189</v>
      </c>
      <c r="G10892" s="10">
        <v>121.3451243781019</v>
      </c>
      <c r="H10892" s="10">
        <v>149275.69</v>
      </c>
      <c r="I10892" s="10">
        <v>-621.32000000000698</v>
      </c>
      <c r="J10892" s="10">
        <v>6125</v>
      </c>
      <c r="K10892" s="10">
        <v>6120</v>
      </c>
      <c r="L10892" s="10">
        <v>5</v>
      </c>
      <c r="M10892" s="10">
        <v>6150.6</v>
      </c>
      <c r="N10892" s="10">
        <v>-25.600000000000364</v>
      </c>
    </row>
    <row r="10893" spans="1:14" x14ac:dyDescent="0.25">
      <c r="A10893" s="9" t="s">
        <v>1173</v>
      </c>
      <c r="B10893" s="9" t="s">
        <v>201</v>
      </c>
      <c r="C10893" s="9" t="s">
        <v>42</v>
      </c>
      <c r="D10893" s="9" t="s">
        <v>43</v>
      </c>
      <c r="E10893" s="10">
        <v>251</v>
      </c>
      <c r="F10893" s="10">
        <v>256.01990049751242</v>
      </c>
      <c r="G10893" s="10">
        <v>-5.019900497512424</v>
      </c>
      <c r="H10893" s="10">
        <v>257.3</v>
      </c>
      <c r="I10893" s="10">
        <v>-6.3000000000000114</v>
      </c>
      <c r="J10893" s="10">
        <v>500</v>
      </c>
      <c r="K10893" s="10">
        <v>509.99999999999994</v>
      </c>
      <c r="L10893" s="10">
        <v>-9.9999999999999432</v>
      </c>
      <c r="M10893" s="10">
        <v>512.54999999999995</v>
      </c>
      <c r="N10893" s="10">
        <v>-12.549999999999955</v>
      </c>
    </row>
    <row r="10894" spans="1:14" x14ac:dyDescent="0.25">
      <c r="A10894" s="9" t="s">
        <v>1173</v>
      </c>
      <c r="B10894" s="9" t="s">
        <v>202</v>
      </c>
      <c r="C10894" s="9" t="s">
        <v>42</v>
      </c>
      <c r="D10894" s="9" t="s">
        <v>43</v>
      </c>
      <c r="E10894" s="10">
        <v>542.25</v>
      </c>
      <c r="F10894" s="10">
        <v>535.25123152709364</v>
      </c>
      <c r="G10894" s="10">
        <v>6.9987684729063631</v>
      </c>
      <c r="H10894" s="10">
        <v>543.28</v>
      </c>
      <c r="I10894" s="10">
        <v>-1.0299999999999727</v>
      </c>
      <c r="J10894" s="10">
        <v>6200</v>
      </c>
      <c r="K10894" s="10">
        <v>6120</v>
      </c>
      <c r="L10894" s="10">
        <v>80</v>
      </c>
      <c r="M10894" s="10">
        <v>6211.8</v>
      </c>
      <c r="N10894" s="10">
        <v>-11.800000000000182</v>
      </c>
    </row>
    <row r="10895" spans="1:14" x14ac:dyDescent="0.25">
      <c r="A10895" s="9" t="s">
        <v>1173</v>
      </c>
      <c r="B10895" s="9" t="s">
        <v>203</v>
      </c>
      <c r="C10895" s="9" t="s">
        <v>42</v>
      </c>
      <c r="D10895" s="9" t="s">
        <v>43</v>
      </c>
      <c r="E10895" s="10">
        <v>2632.34</v>
      </c>
      <c r="F10895" s="10">
        <v>2440.8965517241381</v>
      </c>
      <c r="G10895" s="10">
        <v>191.44344827586201</v>
      </c>
      <c r="H10895" s="10">
        <v>2477.5100000000002</v>
      </c>
      <c r="I10895" s="10">
        <v>154.82999999999993</v>
      </c>
      <c r="J10895" s="10">
        <v>6600</v>
      </c>
      <c r="K10895" s="10">
        <v>6120</v>
      </c>
      <c r="L10895" s="10">
        <v>480</v>
      </c>
      <c r="M10895" s="10">
        <v>6211.8</v>
      </c>
      <c r="N10895" s="10">
        <v>388.19999999999982</v>
      </c>
    </row>
    <row r="10896" spans="1:14" x14ac:dyDescent="0.25">
      <c r="A10896" s="9" t="s">
        <v>1173</v>
      </c>
      <c r="B10896" s="9" t="s">
        <v>204</v>
      </c>
      <c r="C10896" s="9" t="s">
        <v>42</v>
      </c>
      <c r="D10896" s="9" t="s">
        <v>43</v>
      </c>
      <c r="E10896" s="10">
        <v>3513.19</v>
      </c>
      <c r="F10896" s="10">
        <v>3440.1083743842364</v>
      </c>
      <c r="G10896" s="10">
        <v>73.081625615763642</v>
      </c>
      <c r="H10896" s="10">
        <v>3491.71</v>
      </c>
      <c r="I10896" s="10">
        <v>21.480000000000018</v>
      </c>
      <c r="J10896" s="10">
        <v>6250</v>
      </c>
      <c r="K10896" s="10">
        <v>6120</v>
      </c>
      <c r="L10896" s="10">
        <v>130</v>
      </c>
      <c r="M10896" s="10">
        <v>6211.8</v>
      </c>
      <c r="N10896" s="10">
        <v>38.199999999999818</v>
      </c>
    </row>
    <row r="10897" spans="1:14" x14ac:dyDescent="0.25">
      <c r="A10897" s="9" t="s">
        <v>1173</v>
      </c>
      <c r="B10897" s="9" t="s">
        <v>205</v>
      </c>
      <c r="C10897" s="9" t="s">
        <v>42</v>
      </c>
      <c r="D10897" s="9" t="s">
        <v>43</v>
      </c>
      <c r="E10897" s="10">
        <v>5181.75</v>
      </c>
      <c r="F10897" s="10">
        <v>5033.7044334975371</v>
      </c>
      <c r="G10897" s="10">
        <v>148.04556650246286</v>
      </c>
      <c r="H10897" s="10">
        <v>5109.21</v>
      </c>
      <c r="I10897" s="10">
        <v>72.539999999999964</v>
      </c>
      <c r="J10897" s="10">
        <v>525</v>
      </c>
      <c r="K10897" s="10">
        <v>510</v>
      </c>
      <c r="L10897" s="10">
        <v>15</v>
      </c>
      <c r="M10897" s="10">
        <v>517.65</v>
      </c>
      <c r="N10897" s="10">
        <v>7.3500000000000227</v>
      </c>
    </row>
    <row r="10898" spans="1:14" x14ac:dyDescent="0.25">
      <c r="A10898" s="9" t="s">
        <v>1173</v>
      </c>
      <c r="B10898" s="9" t="s">
        <v>206</v>
      </c>
      <c r="C10898" s="9" t="s">
        <v>42</v>
      </c>
      <c r="D10898" s="9" t="s">
        <v>43</v>
      </c>
      <c r="E10898" s="10">
        <v>9121.51</v>
      </c>
      <c r="F10898" s="10">
        <v>8777.300492610837</v>
      </c>
      <c r="G10898" s="10">
        <v>344.20950738916326</v>
      </c>
      <c r="H10898" s="10">
        <v>8908.9599999999991</v>
      </c>
      <c r="I10898" s="10">
        <v>212.55000000000109</v>
      </c>
      <c r="J10898" s="10">
        <v>6360</v>
      </c>
      <c r="K10898" s="10">
        <v>6120</v>
      </c>
      <c r="L10898" s="10">
        <v>240</v>
      </c>
      <c r="M10898" s="10">
        <v>6211.8</v>
      </c>
      <c r="N10898" s="10">
        <v>148.19999999999982</v>
      </c>
    </row>
    <row r="10899" spans="1:14" x14ac:dyDescent="0.25">
      <c r="A10899" s="9" t="s">
        <v>1174</v>
      </c>
      <c r="B10899" s="9" t="s">
        <v>25</v>
      </c>
      <c r="C10899" s="9" t="s">
        <v>26</v>
      </c>
      <c r="D10899" s="9" t="s">
        <v>27</v>
      </c>
      <c r="E10899" s="10">
        <v>8695.2199999999993</v>
      </c>
      <c r="F10899" s="10">
        <v>0</v>
      </c>
      <c r="G10899" s="10">
        <v>8695.2199999999993</v>
      </c>
      <c r="H10899" s="10">
        <v>0</v>
      </c>
      <c r="I10899" s="10">
        <v>8695.2199999999993</v>
      </c>
      <c r="J10899" s="10">
        <v>0</v>
      </c>
      <c r="K10899" s="10">
        <v>0</v>
      </c>
      <c r="L10899" s="10">
        <v>0</v>
      </c>
      <c r="M10899" s="10">
        <v>0</v>
      </c>
      <c r="N10899" s="10">
        <v>0</v>
      </c>
    </row>
    <row r="10900" spans="1:14" x14ac:dyDescent="0.25">
      <c r="A10900" s="9" t="s">
        <v>1174</v>
      </c>
      <c r="B10900" s="9" t="s">
        <v>28</v>
      </c>
      <c r="C10900" s="9" t="s">
        <v>29</v>
      </c>
      <c r="D10900" s="9" t="s">
        <v>27</v>
      </c>
      <c r="E10900" s="10">
        <v>0.14000000000000001</v>
      </c>
      <c r="F10900" s="10">
        <v>0</v>
      </c>
      <c r="G10900" s="10">
        <v>0.14000000000000001</v>
      </c>
      <c r="H10900" s="10">
        <v>0.04</v>
      </c>
      <c r="I10900" s="10">
        <v>0.1</v>
      </c>
      <c r="J10900" s="10">
        <v>0</v>
      </c>
      <c r="K10900" s="10">
        <v>0</v>
      </c>
      <c r="L10900" s="10">
        <v>0</v>
      </c>
      <c r="M10900" s="10">
        <v>0</v>
      </c>
      <c r="N10900" s="10">
        <v>0</v>
      </c>
    </row>
    <row r="10901" spans="1:14" x14ac:dyDescent="0.25">
      <c r="A10901" s="9" t="s">
        <v>1174</v>
      </c>
      <c r="B10901" s="9" t="s">
        <v>30</v>
      </c>
      <c r="C10901" s="9" t="s">
        <v>29</v>
      </c>
      <c r="D10901" s="9" t="s">
        <v>27</v>
      </c>
      <c r="E10901" s="10">
        <v>3.33</v>
      </c>
      <c r="F10901" s="10">
        <v>0</v>
      </c>
      <c r="G10901" s="10">
        <v>3.33</v>
      </c>
      <c r="H10901" s="10">
        <v>1.01</v>
      </c>
      <c r="I10901" s="10">
        <v>2.3200000000000003</v>
      </c>
      <c r="J10901" s="10">
        <v>0</v>
      </c>
      <c r="K10901" s="10">
        <v>0</v>
      </c>
      <c r="L10901" s="10">
        <v>0</v>
      </c>
      <c r="M10901" s="10">
        <v>0</v>
      </c>
      <c r="N10901" s="10">
        <v>0</v>
      </c>
    </row>
    <row r="10902" spans="1:14" x14ac:dyDescent="0.25">
      <c r="A10902" s="9" t="s">
        <v>1174</v>
      </c>
      <c r="B10902" s="9" t="s">
        <v>31</v>
      </c>
      <c r="C10902" s="9" t="s">
        <v>29</v>
      </c>
      <c r="D10902" s="9" t="s">
        <v>27</v>
      </c>
      <c r="E10902" s="10">
        <v>22.37</v>
      </c>
      <c r="F10902" s="10">
        <v>0</v>
      </c>
      <c r="G10902" s="10">
        <v>22.37</v>
      </c>
      <c r="H10902" s="10">
        <v>6.77</v>
      </c>
      <c r="I10902" s="10">
        <v>15.600000000000001</v>
      </c>
      <c r="J10902" s="10">
        <v>0</v>
      </c>
      <c r="K10902" s="10">
        <v>0</v>
      </c>
      <c r="L10902" s="10">
        <v>0</v>
      </c>
      <c r="M10902" s="10">
        <v>0</v>
      </c>
      <c r="N10902" s="10">
        <v>0</v>
      </c>
    </row>
    <row r="10903" spans="1:14" x14ac:dyDescent="0.25">
      <c r="A10903" s="9" t="s">
        <v>1174</v>
      </c>
      <c r="B10903" s="9" t="s">
        <v>36</v>
      </c>
      <c r="C10903" s="9" t="s">
        <v>29</v>
      </c>
      <c r="D10903" s="9" t="s">
        <v>27</v>
      </c>
      <c r="E10903" s="10">
        <v>250.65</v>
      </c>
      <c r="F10903" s="10">
        <v>0</v>
      </c>
      <c r="G10903" s="10">
        <v>250.65</v>
      </c>
      <c r="H10903" s="10">
        <v>75.849999999999994</v>
      </c>
      <c r="I10903" s="10">
        <v>174.8</v>
      </c>
      <c r="J10903" s="10">
        <v>0</v>
      </c>
      <c r="K10903" s="10">
        <v>0</v>
      </c>
      <c r="L10903" s="10">
        <v>0</v>
      </c>
      <c r="M10903" s="10">
        <v>0</v>
      </c>
      <c r="N10903" s="10">
        <v>0</v>
      </c>
    </row>
    <row r="10904" spans="1:14" x14ac:dyDescent="0.25">
      <c r="A10904" s="9" t="s">
        <v>1174</v>
      </c>
      <c r="B10904" s="9" t="s">
        <v>37</v>
      </c>
      <c r="C10904" s="9" t="s">
        <v>29</v>
      </c>
      <c r="D10904" s="9" t="s">
        <v>27</v>
      </c>
      <c r="E10904" s="10">
        <v>579.63</v>
      </c>
      <c r="F10904" s="10">
        <v>0</v>
      </c>
      <c r="G10904" s="10">
        <v>579.63</v>
      </c>
      <c r="H10904" s="10">
        <v>175.4</v>
      </c>
      <c r="I10904" s="10">
        <v>404.23</v>
      </c>
      <c r="J10904" s="10">
        <v>0</v>
      </c>
      <c r="K10904" s="10">
        <v>0</v>
      </c>
      <c r="L10904" s="10">
        <v>0</v>
      </c>
      <c r="M10904" s="10">
        <v>0</v>
      </c>
      <c r="N10904" s="10">
        <v>0</v>
      </c>
    </row>
    <row r="10905" spans="1:14" x14ac:dyDescent="0.25">
      <c r="A10905" s="9" t="s">
        <v>1174</v>
      </c>
      <c r="B10905" s="9" t="s">
        <v>346</v>
      </c>
      <c r="C10905" s="9" t="s">
        <v>33</v>
      </c>
      <c r="D10905" s="9" t="s">
        <v>27</v>
      </c>
      <c r="E10905" s="10">
        <v>2059.54</v>
      </c>
      <c r="F10905" s="10">
        <v>0</v>
      </c>
      <c r="G10905" s="10">
        <v>2059.54</v>
      </c>
      <c r="H10905" s="10">
        <v>3260.09</v>
      </c>
      <c r="I10905" s="10">
        <v>-1200.5500000000002</v>
      </c>
      <c r="J10905" s="10">
        <v>13</v>
      </c>
      <c r="K10905" s="10">
        <v>0</v>
      </c>
      <c r="L10905" s="10">
        <v>13</v>
      </c>
      <c r="M10905" s="10">
        <v>20.577999999999999</v>
      </c>
      <c r="N10905" s="10">
        <v>-7.5779999999999994</v>
      </c>
    </row>
    <row r="10906" spans="1:14" x14ac:dyDescent="0.25">
      <c r="A10906" s="9" t="s">
        <v>1174</v>
      </c>
      <c r="B10906" s="9" t="s">
        <v>347</v>
      </c>
      <c r="C10906" s="9" t="s">
        <v>33</v>
      </c>
      <c r="D10906" s="9" t="s">
        <v>27</v>
      </c>
      <c r="E10906" s="10">
        <v>6543.08</v>
      </c>
      <c r="F10906" s="10">
        <v>0</v>
      </c>
      <c r="G10906" s="10">
        <v>6543.08</v>
      </c>
      <c r="H10906" s="10">
        <v>10357.200000000001</v>
      </c>
      <c r="I10906" s="10">
        <v>-3814.1200000000008</v>
      </c>
      <c r="J10906" s="10">
        <v>13</v>
      </c>
      <c r="K10906" s="10">
        <v>0</v>
      </c>
      <c r="L10906" s="10">
        <v>13</v>
      </c>
      <c r="M10906" s="10">
        <v>20.577999999999999</v>
      </c>
      <c r="N10906" s="10">
        <v>-7.5779999999999994</v>
      </c>
    </row>
    <row r="10907" spans="1:14" x14ac:dyDescent="0.25">
      <c r="A10907" s="9" t="s">
        <v>1174</v>
      </c>
      <c r="B10907" s="9" t="s">
        <v>348</v>
      </c>
      <c r="C10907" s="9" t="s">
        <v>33</v>
      </c>
      <c r="D10907" s="9" t="s">
        <v>27</v>
      </c>
      <c r="E10907" s="10">
        <v>6574.92</v>
      </c>
      <c r="F10907" s="10">
        <v>0</v>
      </c>
      <c r="G10907" s="10">
        <v>6574.92</v>
      </c>
      <c r="H10907" s="10">
        <v>10407.59</v>
      </c>
      <c r="I10907" s="10">
        <v>-3832.67</v>
      </c>
      <c r="J10907" s="10">
        <v>78</v>
      </c>
      <c r="K10907" s="10">
        <v>0</v>
      </c>
      <c r="L10907" s="10">
        <v>78</v>
      </c>
      <c r="M10907" s="10">
        <v>123.468</v>
      </c>
      <c r="N10907" s="10">
        <v>-45.468000000000004</v>
      </c>
    </row>
    <row r="10908" spans="1:14" x14ac:dyDescent="0.25">
      <c r="A10908" s="9" t="s">
        <v>1174</v>
      </c>
      <c r="B10908" s="9" t="s">
        <v>191</v>
      </c>
      <c r="C10908" s="9" t="s">
        <v>39</v>
      </c>
      <c r="D10908" s="9" t="s">
        <v>58</v>
      </c>
      <c r="E10908" s="10">
        <v>-489772.86</v>
      </c>
      <c r="F10908" s="10">
        <v>0</v>
      </c>
      <c r="G10908" s="10">
        <v>-489772.86</v>
      </c>
      <c r="H10908" s="10">
        <v>-489772.78</v>
      </c>
      <c r="I10908" s="10">
        <v>-7.9999999958090484E-2</v>
      </c>
      <c r="J10908" s="10">
        <v>-20578</v>
      </c>
      <c r="K10908" s="10">
        <v>0</v>
      </c>
      <c r="L10908" s="10">
        <v>-20578</v>
      </c>
      <c r="M10908" s="10">
        <v>-20578</v>
      </c>
      <c r="N10908" s="10">
        <v>0</v>
      </c>
    </row>
    <row r="10909" spans="1:14" x14ac:dyDescent="0.25">
      <c r="A10909" s="9" t="s">
        <v>1174</v>
      </c>
      <c r="B10909" s="9" t="s">
        <v>75</v>
      </c>
      <c r="C10909" s="9" t="s">
        <v>42</v>
      </c>
      <c r="D10909" s="9" t="s">
        <v>58</v>
      </c>
      <c r="E10909" s="10">
        <v>404728.57</v>
      </c>
      <c r="F10909" s="10">
        <v>414036.6</v>
      </c>
      <c r="G10909" s="10">
        <v>-9308.0299999999697</v>
      </c>
      <c r="H10909" s="10">
        <v>414036.6</v>
      </c>
      <c r="I10909" s="10">
        <v>-9308.0299999999697</v>
      </c>
      <c r="J10909" s="10">
        <v>20920</v>
      </c>
      <c r="K10909" s="10">
        <v>21401.119999999999</v>
      </c>
      <c r="L10909" s="10">
        <v>-481.11999999999898</v>
      </c>
      <c r="M10909" s="10">
        <v>21401.119999999999</v>
      </c>
      <c r="N10909" s="10">
        <v>-481.11999999999898</v>
      </c>
    </row>
    <row r="10910" spans="1:14" x14ac:dyDescent="0.25">
      <c r="A10910" s="9" t="s">
        <v>1174</v>
      </c>
      <c r="B10910" s="9" t="s">
        <v>437</v>
      </c>
      <c r="C10910" s="9" t="s">
        <v>42</v>
      </c>
      <c r="D10910" s="9" t="s">
        <v>43</v>
      </c>
      <c r="E10910" s="10">
        <v>11387.67</v>
      </c>
      <c r="F10910" s="10">
        <v>0</v>
      </c>
      <c r="G10910" s="10">
        <v>11387.67</v>
      </c>
      <c r="H10910" s="10">
        <v>0</v>
      </c>
      <c r="I10910" s="10">
        <v>11387.67</v>
      </c>
      <c r="J10910" s="10">
        <v>21780</v>
      </c>
      <c r="K10910" s="10">
        <v>0</v>
      </c>
      <c r="L10910" s="10">
        <v>21780</v>
      </c>
      <c r="M10910" s="10">
        <v>0</v>
      </c>
      <c r="N10910" s="10">
        <v>21780</v>
      </c>
    </row>
    <row r="10911" spans="1:14" x14ac:dyDescent="0.25">
      <c r="A10911" s="9" t="s">
        <v>1174</v>
      </c>
      <c r="B10911" s="9" t="s">
        <v>349</v>
      </c>
      <c r="C10911" s="9" t="s">
        <v>42</v>
      </c>
      <c r="D10911" s="9" t="s">
        <v>43</v>
      </c>
      <c r="E10911" s="10">
        <v>0</v>
      </c>
      <c r="F10911" s="10">
        <v>10042.882352941177</v>
      </c>
      <c r="G10911" s="10">
        <v>-10042.882352941177</v>
      </c>
      <c r="H10911" s="10">
        <v>10243.74</v>
      </c>
      <c r="I10911" s="10">
        <v>-10243.74</v>
      </c>
      <c r="J10911" s="10">
        <v>0</v>
      </c>
      <c r="K10911" s="10">
        <v>20578</v>
      </c>
      <c r="L10911" s="10">
        <v>-20578</v>
      </c>
      <c r="M10911" s="10">
        <v>20989.56</v>
      </c>
      <c r="N10911" s="10">
        <v>-20989.56</v>
      </c>
    </row>
    <row r="10912" spans="1:14" x14ac:dyDescent="0.25">
      <c r="A10912" s="9" t="s">
        <v>1174</v>
      </c>
      <c r="B10912" s="9" t="s">
        <v>350</v>
      </c>
      <c r="C10912" s="9" t="s">
        <v>42</v>
      </c>
      <c r="D10912" s="9" t="s">
        <v>43</v>
      </c>
      <c r="E10912" s="10">
        <v>42258.5</v>
      </c>
      <c r="F10912" s="10">
        <v>38995.313432835821</v>
      </c>
      <c r="G10912" s="10">
        <v>3263.186567164179</v>
      </c>
      <c r="H10912" s="10">
        <v>39190.29</v>
      </c>
      <c r="I10912" s="10">
        <v>3068.2099999999991</v>
      </c>
      <c r="J10912" s="10">
        <v>22300</v>
      </c>
      <c r="K10912" s="10">
        <v>20578</v>
      </c>
      <c r="L10912" s="10">
        <v>1722</v>
      </c>
      <c r="M10912" s="10">
        <v>20680.89</v>
      </c>
      <c r="N10912" s="10">
        <v>1619.1100000000006</v>
      </c>
    </row>
    <row r="10913" spans="1:14" x14ac:dyDescent="0.25">
      <c r="A10913" s="9" t="s">
        <v>1174</v>
      </c>
      <c r="B10913" s="9" t="s">
        <v>351</v>
      </c>
      <c r="C10913" s="9" t="s">
        <v>42</v>
      </c>
      <c r="D10913" s="9" t="s">
        <v>53</v>
      </c>
      <c r="E10913" s="10">
        <v>6669.24</v>
      </c>
      <c r="F10913" s="10">
        <v>2018.23</v>
      </c>
      <c r="G10913" s="10">
        <v>4651.01</v>
      </c>
      <c r="H10913" s="10">
        <v>2018.23</v>
      </c>
      <c r="I10913" s="10">
        <v>4651.01</v>
      </c>
      <c r="J10913" s="10">
        <v>680</v>
      </c>
      <c r="K10913" s="10">
        <v>205.78</v>
      </c>
      <c r="L10913" s="10">
        <v>474.22</v>
      </c>
      <c r="M10913" s="10">
        <v>205.78</v>
      </c>
      <c r="N10913" s="10">
        <v>474.22</v>
      </c>
    </row>
    <row r="10914" spans="1:14" x14ac:dyDescent="0.25">
      <c r="A10914" s="9" t="s">
        <v>1175</v>
      </c>
      <c r="B10914" s="9" t="s">
        <v>25</v>
      </c>
      <c r="C10914" s="9" t="s">
        <v>26</v>
      </c>
      <c r="D10914" s="9" t="s">
        <v>27</v>
      </c>
      <c r="E10914" s="10">
        <v>-4748.16</v>
      </c>
      <c r="F10914" s="10">
        <v>0</v>
      </c>
      <c r="G10914" s="10">
        <v>-4748.16</v>
      </c>
      <c r="H10914" s="10">
        <v>0</v>
      </c>
      <c r="I10914" s="10">
        <v>-4748.16</v>
      </c>
      <c r="J10914" s="10">
        <v>0</v>
      </c>
      <c r="K10914" s="10">
        <v>0</v>
      </c>
      <c r="L10914" s="10">
        <v>0</v>
      </c>
      <c r="M10914" s="10">
        <v>0</v>
      </c>
      <c r="N10914" s="10">
        <v>0</v>
      </c>
    </row>
    <row r="10915" spans="1:14" x14ac:dyDescent="0.25">
      <c r="A10915" s="9" t="s">
        <v>1175</v>
      </c>
      <c r="B10915" s="9" t="s">
        <v>28</v>
      </c>
      <c r="C10915" s="9" t="s">
        <v>29</v>
      </c>
      <c r="D10915" s="9" t="s">
        <v>27</v>
      </c>
      <c r="E10915" s="10">
        <v>1.54</v>
      </c>
      <c r="F10915" s="10">
        <v>0</v>
      </c>
      <c r="G10915" s="10">
        <v>1.54</v>
      </c>
      <c r="H10915" s="10">
        <v>1.5</v>
      </c>
      <c r="I10915" s="10">
        <v>4.0000000000000036E-2</v>
      </c>
      <c r="J10915" s="10">
        <v>0</v>
      </c>
      <c r="K10915" s="10">
        <v>0</v>
      </c>
      <c r="L10915" s="10">
        <v>0</v>
      </c>
      <c r="M10915" s="10">
        <v>0</v>
      </c>
      <c r="N10915" s="10">
        <v>0</v>
      </c>
    </row>
    <row r="10916" spans="1:14" x14ac:dyDescent="0.25">
      <c r="A10916" s="9" t="s">
        <v>1175</v>
      </c>
      <c r="B10916" s="9" t="s">
        <v>30</v>
      </c>
      <c r="C10916" s="9" t="s">
        <v>29</v>
      </c>
      <c r="D10916" s="9" t="s">
        <v>27</v>
      </c>
      <c r="E10916" s="10">
        <v>35.94</v>
      </c>
      <c r="F10916" s="10">
        <v>0</v>
      </c>
      <c r="G10916" s="10">
        <v>35.94</v>
      </c>
      <c r="H10916" s="10">
        <v>34.99</v>
      </c>
      <c r="I10916" s="10">
        <v>0.94999999999999574</v>
      </c>
      <c r="J10916" s="10">
        <v>0</v>
      </c>
      <c r="K10916" s="10">
        <v>0</v>
      </c>
      <c r="L10916" s="10">
        <v>0</v>
      </c>
      <c r="M10916" s="10">
        <v>0</v>
      </c>
      <c r="N10916" s="10">
        <v>0</v>
      </c>
    </row>
    <row r="10917" spans="1:14" x14ac:dyDescent="0.25">
      <c r="A10917" s="9" t="s">
        <v>1175</v>
      </c>
      <c r="B10917" s="9" t="s">
        <v>31</v>
      </c>
      <c r="C10917" s="9" t="s">
        <v>29</v>
      </c>
      <c r="D10917" s="9" t="s">
        <v>27</v>
      </c>
      <c r="E10917" s="10">
        <v>241.29</v>
      </c>
      <c r="F10917" s="10">
        <v>0</v>
      </c>
      <c r="G10917" s="10">
        <v>241.29</v>
      </c>
      <c r="H10917" s="10">
        <v>234.96</v>
      </c>
      <c r="I10917" s="10">
        <v>6.3299999999999841</v>
      </c>
      <c r="J10917" s="10">
        <v>0</v>
      </c>
      <c r="K10917" s="10">
        <v>0</v>
      </c>
      <c r="L10917" s="10">
        <v>0</v>
      </c>
      <c r="M10917" s="10">
        <v>0</v>
      </c>
      <c r="N10917" s="10">
        <v>0</v>
      </c>
    </row>
    <row r="10918" spans="1:14" x14ac:dyDescent="0.25">
      <c r="A10918" s="9" t="s">
        <v>1175</v>
      </c>
      <c r="B10918" s="9" t="s">
        <v>32</v>
      </c>
      <c r="C10918" s="9" t="s">
        <v>33</v>
      </c>
      <c r="D10918" s="9" t="s">
        <v>27</v>
      </c>
      <c r="E10918" s="10">
        <v>2144.33</v>
      </c>
      <c r="F10918" s="10">
        <v>0</v>
      </c>
      <c r="G10918" s="10">
        <v>2144.33</v>
      </c>
      <c r="H10918" s="10">
        <v>1718.24</v>
      </c>
      <c r="I10918" s="10">
        <v>426.08999999999992</v>
      </c>
      <c r="J10918" s="10">
        <v>6.08</v>
      </c>
      <c r="K10918" s="10">
        <v>0</v>
      </c>
      <c r="L10918" s="10">
        <v>6.08</v>
      </c>
      <c r="M10918" s="10">
        <v>4.8719999999999999</v>
      </c>
      <c r="N10918" s="10">
        <v>1.2080000000000002</v>
      </c>
    </row>
    <row r="10919" spans="1:14" x14ac:dyDescent="0.25">
      <c r="A10919" s="9" t="s">
        <v>1175</v>
      </c>
      <c r="B10919" s="9" t="s">
        <v>36</v>
      </c>
      <c r="C10919" s="9" t="s">
        <v>29</v>
      </c>
      <c r="D10919" s="9" t="s">
        <v>27</v>
      </c>
      <c r="E10919" s="10">
        <v>2703.31</v>
      </c>
      <c r="F10919" s="10">
        <v>0</v>
      </c>
      <c r="G10919" s="10">
        <v>2703.31</v>
      </c>
      <c r="H10919" s="10">
        <v>2632.44</v>
      </c>
      <c r="I10919" s="10">
        <v>70.869999999999891</v>
      </c>
      <c r="J10919" s="10">
        <v>0</v>
      </c>
      <c r="K10919" s="10">
        <v>0</v>
      </c>
      <c r="L10919" s="10">
        <v>0</v>
      </c>
      <c r="M10919" s="10">
        <v>0</v>
      </c>
      <c r="N10919" s="10">
        <v>0</v>
      </c>
    </row>
    <row r="10920" spans="1:14" x14ac:dyDescent="0.25">
      <c r="A10920" s="9" t="s">
        <v>1175</v>
      </c>
      <c r="B10920" s="9" t="s">
        <v>34</v>
      </c>
      <c r="C10920" s="9" t="s">
        <v>33</v>
      </c>
      <c r="D10920" s="9" t="s">
        <v>27</v>
      </c>
      <c r="E10920" s="10">
        <v>7371.21</v>
      </c>
      <c r="F10920" s="10">
        <v>0</v>
      </c>
      <c r="G10920" s="10">
        <v>7371.21</v>
      </c>
      <c r="H10920" s="10">
        <v>5906.53</v>
      </c>
      <c r="I10920" s="10">
        <v>1464.6800000000003</v>
      </c>
      <c r="J10920" s="10">
        <v>6.08</v>
      </c>
      <c r="K10920" s="10">
        <v>0</v>
      </c>
      <c r="L10920" s="10">
        <v>6.08</v>
      </c>
      <c r="M10920" s="10">
        <v>4.8719999999999999</v>
      </c>
      <c r="N10920" s="10">
        <v>1.2080000000000002</v>
      </c>
    </row>
    <row r="10921" spans="1:14" x14ac:dyDescent="0.25">
      <c r="A10921" s="9" t="s">
        <v>1175</v>
      </c>
      <c r="B10921" s="9" t="s">
        <v>37</v>
      </c>
      <c r="C10921" s="9" t="s">
        <v>29</v>
      </c>
      <c r="D10921" s="9" t="s">
        <v>27</v>
      </c>
      <c r="E10921" s="10">
        <v>6251.43</v>
      </c>
      <c r="F10921" s="10">
        <v>0</v>
      </c>
      <c r="G10921" s="10">
        <v>6251.43</v>
      </c>
      <c r="H10921" s="10">
        <v>6087.53</v>
      </c>
      <c r="I10921" s="10">
        <v>163.90000000000055</v>
      </c>
      <c r="J10921" s="10">
        <v>0</v>
      </c>
      <c r="K10921" s="10">
        <v>0</v>
      </c>
      <c r="L10921" s="10">
        <v>0</v>
      </c>
      <c r="M10921" s="10">
        <v>0</v>
      </c>
      <c r="N10921" s="10">
        <v>0</v>
      </c>
    </row>
    <row r="10922" spans="1:14" x14ac:dyDescent="0.25">
      <c r="A10922" s="9" t="s">
        <v>1175</v>
      </c>
      <c r="B10922" s="9" t="s">
        <v>35</v>
      </c>
      <c r="C10922" s="9" t="s">
        <v>33</v>
      </c>
      <c r="D10922" s="9" t="s">
        <v>27</v>
      </c>
      <c r="E10922" s="10">
        <v>7975.2</v>
      </c>
      <c r="F10922" s="10">
        <v>0</v>
      </c>
      <c r="G10922" s="10">
        <v>7975.2</v>
      </c>
      <c r="H10922" s="10">
        <v>6390.55</v>
      </c>
      <c r="I10922" s="10">
        <v>1584.6499999999996</v>
      </c>
      <c r="J10922" s="10">
        <v>127.68</v>
      </c>
      <c r="K10922" s="10">
        <v>0</v>
      </c>
      <c r="L10922" s="10">
        <v>127.68</v>
      </c>
      <c r="M10922" s="10">
        <v>102.31</v>
      </c>
      <c r="N10922" s="10">
        <v>25.370000000000005</v>
      </c>
    </row>
    <row r="10923" spans="1:14" x14ac:dyDescent="0.25">
      <c r="A10923" s="9" t="s">
        <v>1175</v>
      </c>
      <c r="B10923" s="9" t="s">
        <v>1176</v>
      </c>
      <c r="C10923" s="9" t="s">
        <v>39</v>
      </c>
      <c r="D10923" s="9" t="s">
        <v>40</v>
      </c>
      <c r="E10923" s="10">
        <v>-264514.67</v>
      </c>
      <c r="F10923" s="10">
        <v>0</v>
      </c>
      <c r="G10923" s="10">
        <v>-264514.67</v>
      </c>
      <c r="H10923" s="10">
        <v>-264514.59999999998</v>
      </c>
      <c r="I10923" s="10">
        <v>-7.0000000006984919E-2</v>
      </c>
      <c r="J10923" s="10">
        <v>-1583.375</v>
      </c>
      <c r="K10923" s="10">
        <v>0</v>
      </c>
      <c r="L10923" s="10">
        <v>-1583.375</v>
      </c>
      <c r="M10923" s="10">
        <v>-1583.375</v>
      </c>
      <c r="N10923" s="10">
        <v>0</v>
      </c>
    </row>
    <row r="10924" spans="1:14" x14ac:dyDescent="0.25">
      <c r="A10924" s="9" t="s">
        <v>1175</v>
      </c>
      <c r="B10924" s="9" t="s">
        <v>1177</v>
      </c>
      <c r="C10924" s="9" t="s">
        <v>42</v>
      </c>
      <c r="D10924" s="9" t="s">
        <v>43</v>
      </c>
      <c r="E10924" s="10">
        <v>1285.9000000000001</v>
      </c>
      <c r="F10924" s="10">
        <v>0</v>
      </c>
      <c r="G10924" s="10">
        <v>1285.9000000000001</v>
      </c>
      <c r="H10924" s="10">
        <v>0</v>
      </c>
      <c r="I10924" s="10">
        <v>1285.9000000000001</v>
      </c>
      <c r="J10924" s="10">
        <v>38500</v>
      </c>
      <c r="K10924" s="10">
        <v>0</v>
      </c>
      <c r="L10924" s="10">
        <v>38500</v>
      </c>
      <c r="M10924" s="10">
        <v>0</v>
      </c>
      <c r="N10924" s="10">
        <v>38500</v>
      </c>
    </row>
    <row r="10925" spans="1:14" x14ac:dyDescent="0.25">
      <c r="A10925" s="9" t="s">
        <v>1175</v>
      </c>
      <c r="B10925" s="9" t="s">
        <v>383</v>
      </c>
      <c r="C10925" s="9" t="s">
        <v>42</v>
      </c>
      <c r="D10925" s="9" t="s">
        <v>43</v>
      </c>
      <c r="E10925" s="10">
        <v>86.24</v>
      </c>
      <c r="F10925" s="10">
        <v>62.068627450980394</v>
      </c>
      <c r="G10925" s="10">
        <v>24.171372549019601</v>
      </c>
      <c r="H10925" s="10">
        <v>63.31</v>
      </c>
      <c r="I10925" s="10">
        <v>22.929999999999993</v>
      </c>
      <c r="J10925" s="10">
        <v>2200</v>
      </c>
      <c r="K10925" s="10">
        <v>1583.3754901960783</v>
      </c>
      <c r="L10925" s="10">
        <v>616.62450980392168</v>
      </c>
      <c r="M10925" s="10">
        <v>1615.0429999999999</v>
      </c>
      <c r="N10925" s="10">
        <v>584.95700000000011</v>
      </c>
    </row>
    <row r="10926" spans="1:14" x14ac:dyDescent="0.25">
      <c r="A10926" s="9" t="s">
        <v>1175</v>
      </c>
      <c r="B10926" s="9" t="s">
        <v>419</v>
      </c>
      <c r="C10926" s="9" t="s">
        <v>42</v>
      </c>
      <c r="D10926" s="9" t="s">
        <v>43</v>
      </c>
      <c r="E10926" s="10">
        <v>0</v>
      </c>
      <c r="F10926" s="10">
        <v>1129.7733990147783</v>
      </c>
      <c r="G10926" s="10">
        <v>-1129.7733990147783</v>
      </c>
      <c r="H10926" s="10">
        <v>1146.72</v>
      </c>
      <c r="I10926" s="10">
        <v>-1146.72</v>
      </c>
      <c r="J10926" s="10">
        <v>0</v>
      </c>
      <c r="K10926" s="10">
        <v>38001</v>
      </c>
      <c r="L10926" s="10">
        <v>-38001</v>
      </c>
      <c r="M10926" s="10">
        <v>38571.014999999999</v>
      </c>
      <c r="N10926" s="10">
        <v>-38571.014999999999</v>
      </c>
    </row>
    <row r="10927" spans="1:14" x14ac:dyDescent="0.25">
      <c r="A10927" s="9" t="s">
        <v>1175</v>
      </c>
      <c r="B10927" s="9" t="s">
        <v>385</v>
      </c>
      <c r="C10927" s="9" t="s">
        <v>42</v>
      </c>
      <c r="D10927" s="9" t="s">
        <v>43</v>
      </c>
      <c r="E10927" s="10">
        <v>1595.43</v>
      </c>
      <c r="F10927" s="10">
        <v>1624.5472636815921</v>
      </c>
      <c r="G10927" s="10">
        <v>-29.117263681592021</v>
      </c>
      <c r="H10927" s="10">
        <v>1632.67</v>
      </c>
      <c r="I10927" s="10">
        <v>-37.240000000000009</v>
      </c>
      <c r="J10927" s="10">
        <v>1555</v>
      </c>
      <c r="K10927" s="10">
        <v>1583.3751243781094</v>
      </c>
      <c r="L10927" s="10">
        <v>-28.375124378109376</v>
      </c>
      <c r="M10927" s="10">
        <v>1591.2919999999999</v>
      </c>
      <c r="N10927" s="10">
        <v>-36.291999999999916</v>
      </c>
    </row>
    <row r="10928" spans="1:14" x14ac:dyDescent="0.25">
      <c r="A10928" s="9" t="s">
        <v>1175</v>
      </c>
      <c r="B10928" s="9" t="s">
        <v>386</v>
      </c>
      <c r="C10928" s="9" t="s">
        <v>42</v>
      </c>
      <c r="D10928" s="9" t="s">
        <v>43</v>
      </c>
      <c r="E10928" s="10">
        <v>5990.6</v>
      </c>
      <c r="F10928" s="10">
        <v>5852.1584158415844</v>
      </c>
      <c r="G10928" s="10">
        <v>138.44158415841594</v>
      </c>
      <c r="H10928" s="10">
        <v>5910.68</v>
      </c>
      <c r="I10928" s="10">
        <v>79.920000000000073</v>
      </c>
      <c r="J10928" s="10">
        <v>38900</v>
      </c>
      <c r="K10928" s="10">
        <v>38001</v>
      </c>
      <c r="L10928" s="10">
        <v>899</v>
      </c>
      <c r="M10928" s="10">
        <v>38381.01</v>
      </c>
      <c r="N10928" s="10">
        <v>518.98999999999796</v>
      </c>
    </row>
    <row r="10929" spans="1:14" x14ac:dyDescent="0.25">
      <c r="A10929" s="9" t="s">
        <v>1175</v>
      </c>
      <c r="B10929" s="9" t="s">
        <v>420</v>
      </c>
      <c r="C10929" s="9" t="s">
        <v>42</v>
      </c>
      <c r="D10929" s="9" t="s">
        <v>43</v>
      </c>
      <c r="E10929" s="10">
        <v>6307.63</v>
      </c>
      <c r="F10929" s="10">
        <v>6258.384236453202</v>
      </c>
      <c r="G10929" s="10">
        <v>49.245763546798116</v>
      </c>
      <c r="H10929" s="10">
        <v>6352.26</v>
      </c>
      <c r="I10929" s="10">
        <v>-44.630000000000109</v>
      </c>
      <c r="J10929" s="10">
        <v>38300</v>
      </c>
      <c r="K10929" s="10">
        <v>38001</v>
      </c>
      <c r="L10929" s="10">
        <v>299</v>
      </c>
      <c r="M10929" s="10">
        <v>38571.014999999999</v>
      </c>
      <c r="N10929" s="10">
        <v>-271.01499999999942</v>
      </c>
    </row>
    <row r="10930" spans="1:14" x14ac:dyDescent="0.25">
      <c r="A10930" s="9" t="s">
        <v>1175</v>
      </c>
      <c r="B10930" s="9" t="s">
        <v>388</v>
      </c>
      <c r="C10930" s="9" t="s">
        <v>42</v>
      </c>
      <c r="D10930" s="9" t="s">
        <v>43</v>
      </c>
      <c r="E10930" s="10">
        <v>10148.58</v>
      </c>
      <c r="F10930" s="10">
        <v>11050.30693069307</v>
      </c>
      <c r="G10930" s="10">
        <v>-901.72693069307024</v>
      </c>
      <c r="H10930" s="10">
        <v>11160.81</v>
      </c>
      <c r="I10930" s="10">
        <v>-1012.2299999999996</v>
      </c>
      <c r="J10930" s="10">
        <v>34900</v>
      </c>
      <c r="K10930" s="10">
        <v>38001</v>
      </c>
      <c r="L10930" s="10">
        <v>-3101</v>
      </c>
      <c r="M10930" s="10">
        <v>38381.01</v>
      </c>
      <c r="N10930" s="10">
        <v>-3481.010000000002</v>
      </c>
    </row>
    <row r="10931" spans="1:14" x14ac:dyDescent="0.25">
      <c r="A10931" s="9" t="s">
        <v>1175</v>
      </c>
      <c r="B10931" s="9" t="s">
        <v>389</v>
      </c>
      <c r="C10931" s="9" t="s">
        <v>42</v>
      </c>
      <c r="D10931" s="9" t="s">
        <v>43</v>
      </c>
      <c r="E10931" s="10">
        <v>12757.27</v>
      </c>
      <c r="F10931" s="10">
        <v>12461.162561576355</v>
      </c>
      <c r="G10931" s="10">
        <v>296.10743842364536</v>
      </c>
      <c r="H10931" s="10">
        <v>12648.08</v>
      </c>
      <c r="I10931" s="10">
        <v>109.19000000000051</v>
      </c>
      <c r="J10931" s="10">
        <v>1621</v>
      </c>
      <c r="K10931" s="10">
        <v>1583.375369458128</v>
      </c>
      <c r="L10931" s="10">
        <v>37.624630541871966</v>
      </c>
      <c r="M10931" s="10">
        <v>1607.126</v>
      </c>
      <c r="N10931" s="10">
        <v>13.874000000000024</v>
      </c>
    </row>
    <row r="10932" spans="1:14" x14ac:dyDescent="0.25">
      <c r="A10932" s="9" t="s">
        <v>1175</v>
      </c>
      <c r="B10932" s="9" t="s">
        <v>1178</v>
      </c>
      <c r="C10932" s="9" t="s">
        <v>42</v>
      </c>
      <c r="D10932" s="9" t="s">
        <v>43</v>
      </c>
      <c r="E10932" s="10">
        <v>14541.06</v>
      </c>
      <c r="F10932" s="10">
        <v>14352.601941747573</v>
      </c>
      <c r="G10932" s="10">
        <v>188.45805825242678</v>
      </c>
      <c r="H10932" s="10">
        <v>14783.18</v>
      </c>
      <c r="I10932" s="10">
        <v>-242.1200000000008</v>
      </c>
      <c r="J10932" s="10">
        <v>38500</v>
      </c>
      <c r="K10932" s="10">
        <v>38001</v>
      </c>
      <c r="L10932" s="10">
        <v>499</v>
      </c>
      <c r="M10932" s="10">
        <v>39141.03</v>
      </c>
      <c r="N10932" s="10">
        <v>-641.02999999999884</v>
      </c>
    </row>
    <row r="10933" spans="1:14" x14ac:dyDescent="0.25">
      <c r="A10933" s="9" t="s">
        <v>1175</v>
      </c>
      <c r="B10933" s="9" t="s">
        <v>422</v>
      </c>
      <c r="C10933" s="9" t="s">
        <v>42</v>
      </c>
      <c r="D10933" s="9" t="s">
        <v>43</v>
      </c>
      <c r="E10933" s="10">
        <v>20695.62</v>
      </c>
      <c r="F10933" s="10">
        <v>20587.802955665025</v>
      </c>
      <c r="G10933" s="10">
        <v>107.81704433497362</v>
      </c>
      <c r="H10933" s="10">
        <v>20896.62</v>
      </c>
      <c r="I10933" s="10">
        <v>-201</v>
      </c>
      <c r="J10933" s="10">
        <v>38200</v>
      </c>
      <c r="K10933" s="10">
        <v>38001</v>
      </c>
      <c r="L10933" s="10">
        <v>199</v>
      </c>
      <c r="M10933" s="10">
        <v>38571.014999999999</v>
      </c>
      <c r="N10933" s="10">
        <v>-371.01499999999942</v>
      </c>
    </row>
    <row r="10934" spans="1:14" x14ac:dyDescent="0.25">
      <c r="A10934" s="9" t="s">
        <v>1175</v>
      </c>
      <c r="B10934" s="9" t="s">
        <v>392</v>
      </c>
      <c r="C10934" s="9" t="s">
        <v>42</v>
      </c>
      <c r="D10934" s="9" t="s">
        <v>43</v>
      </c>
      <c r="E10934" s="10">
        <v>97520.31</v>
      </c>
      <c r="F10934" s="10">
        <v>96206.376237623757</v>
      </c>
      <c r="G10934" s="10">
        <v>1313.9337623762403</v>
      </c>
      <c r="H10934" s="10">
        <v>97168.44</v>
      </c>
      <c r="I10934" s="10">
        <v>351.86999999999534</v>
      </c>
      <c r="J10934" s="10">
        <v>38520</v>
      </c>
      <c r="K10934" s="10">
        <v>38001</v>
      </c>
      <c r="L10934" s="10">
        <v>519</v>
      </c>
      <c r="M10934" s="10">
        <v>38381.01</v>
      </c>
      <c r="N10934" s="10">
        <v>138.98999999999796</v>
      </c>
    </row>
    <row r="10935" spans="1:14" x14ac:dyDescent="0.25">
      <c r="A10935" s="9" t="s">
        <v>1175</v>
      </c>
      <c r="B10935" s="9" t="s">
        <v>119</v>
      </c>
      <c r="C10935" s="9" t="s">
        <v>42</v>
      </c>
      <c r="D10935" s="9" t="s">
        <v>53</v>
      </c>
      <c r="E10935" s="10">
        <v>71130.27</v>
      </c>
      <c r="F10935" s="10">
        <v>68920.835820895518</v>
      </c>
      <c r="G10935" s="10">
        <v>2209.4341791044862</v>
      </c>
      <c r="H10935" s="10">
        <v>69265.440000000002</v>
      </c>
      <c r="I10935" s="10">
        <v>1864.8300000000017</v>
      </c>
      <c r="J10935" s="10">
        <v>7334</v>
      </c>
      <c r="K10935" s="10">
        <v>7106.1870646766165</v>
      </c>
      <c r="L10935" s="10">
        <v>227.8129353233835</v>
      </c>
      <c r="M10935" s="10">
        <v>7141.7179999999998</v>
      </c>
      <c r="N10935" s="10">
        <v>192.28200000000015</v>
      </c>
    </row>
    <row r="10936" spans="1:14" x14ac:dyDescent="0.25">
      <c r="A10936" s="9" t="s">
        <v>1175</v>
      </c>
      <c r="B10936" s="9" t="s">
        <v>54</v>
      </c>
      <c r="C10936" s="9" t="s">
        <v>42</v>
      </c>
      <c r="D10936" s="9" t="s">
        <v>55</v>
      </c>
      <c r="E10936" s="10">
        <v>479.67</v>
      </c>
      <c r="F10936" s="10">
        <v>470.26470588235293</v>
      </c>
      <c r="G10936" s="10">
        <v>9.4052941176470881</v>
      </c>
      <c r="H10936" s="10">
        <v>479.67</v>
      </c>
      <c r="I10936" s="10">
        <v>0</v>
      </c>
      <c r="J10936" s="10">
        <v>87.212000000000003</v>
      </c>
      <c r="K10936" s="10">
        <v>85.501960784313738</v>
      </c>
      <c r="L10936" s="10">
        <v>1.7100392156862654</v>
      </c>
      <c r="M10936" s="10">
        <v>87.212000000000003</v>
      </c>
      <c r="N10936" s="10">
        <v>0</v>
      </c>
    </row>
    <row r="10937" spans="1:14" x14ac:dyDescent="0.25">
      <c r="A10937" s="9" t="s">
        <v>1179</v>
      </c>
      <c r="B10937" s="9" t="s">
        <v>25</v>
      </c>
      <c r="C10937" s="9" t="s">
        <v>26</v>
      </c>
      <c r="D10937" s="9" t="s">
        <v>27</v>
      </c>
      <c r="E10937" s="10">
        <v>-6917.5</v>
      </c>
      <c r="F10937" s="10">
        <v>0</v>
      </c>
      <c r="G10937" s="10">
        <v>-6917.5</v>
      </c>
      <c r="H10937" s="10">
        <v>0</v>
      </c>
      <c r="I10937" s="10">
        <v>-6917.5</v>
      </c>
      <c r="J10937" s="10">
        <v>0</v>
      </c>
      <c r="K10937" s="10">
        <v>0</v>
      </c>
      <c r="L10937" s="10">
        <v>0</v>
      </c>
      <c r="M10937" s="10">
        <v>0</v>
      </c>
      <c r="N10937" s="10">
        <v>0</v>
      </c>
    </row>
    <row r="10938" spans="1:14" x14ac:dyDescent="0.25">
      <c r="A10938" s="9" t="s">
        <v>1179</v>
      </c>
      <c r="B10938" s="9" t="s">
        <v>28</v>
      </c>
      <c r="C10938" s="9" t="s">
        <v>29</v>
      </c>
      <c r="D10938" s="9" t="s">
        <v>27</v>
      </c>
      <c r="E10938" s="10">
        <v>4.07</v>
      </c>
      <c r="F10938" s="10">
        <v>0</v>
      </c>
      <c r="G10938" s="10">
        <v>4.07</v>
      </c>
      <c r="H10938" s="10">
        <v>3.97</v>
      </c>
      <c r="I10938" s="10">
        <v>0.10000000000000009</v>
      </c>
      <c r="J10938" s="10">
        <v>0</v>
      </c>
      <c r="K10938" s="10">
        <v>0</v>
      </c>
      <c r="L10938" s="10">
        <v>0</v>
      </c>
      <c r="M10938" s="10">
        <v>0</v>
      </c>
      <c r="N10938" s="10">
        <v>0</v>
      </c>
    </row>
    <row r="10939" spans="1:14" x14ac:dyDescent="0.25">
      <c r="A10939" s="9" t="s">
        <v>1179</v>
      </c>
      <c r="B10939" s="9" t="s">
        <v>30</v>
      </c>
      <c r="C10939" s="9" t="s">
        <v>29</v>
      </c>
      <c r="D10939" s="9" t="s">
        <v>27</v>
      </c>
      <c r="E10939" s="10">
        <v>94.89</v>
      </c>
      <c r="F10939" s="10">
        <v>0</v>
      </c>
      <c r="G10939" s="10">
        <v>94.89</v>
      </c>
      <c r="H10939" s="10">
        <v>92.66</v>
      </c>
      <c r="I10939" s="10">
        <v>2.230000000000004</v>
      </c>
      <c r="J10939" s="10">
        <v>0</v>
      </c>
      <c r="K10939" s="10">
        <v>0</v>
      </c>
      <c r="L10939" s="10">
        <v>0</v>
      </c>
      <c r="M10939" s="10">
        <v>0</v>
      </c>
      <c r="N10939" s="10">
        <v>0</v>
      </c>
    </row>
    <row r="10940" spans="1:14" x14ac:dyDescent="0.25">
      <c r="A10940" s="9" t="s">
        <v>1179</v>
      </c>
      <c r="B10940" s="9" t="s">
        <v>31</v>
      </c>
      <c r="C10940" s="9" t="s">
        <v>29</v>
      </c>
      <c r="D10940" s="9" t="s">
        <v>27</v>
      </c>
      <c r="E10940" s="10">
        <v>637.14</v>
      </c>
      <c r="F10940" s="10">
        <v>0</v>
      </c>
      <c r="G10940" s="10">
        <v>637.14</v>
      </c>
      <c r="H10940" s="10">
        <v>622.12</v>
      </c>
      <c r="I10940" s="10">
        <v>15.019999999999982</v>
      </c>
      <c r="J10940" s="10">
        <v>0</v>
      </c>
      <c r="K10940" s="10">
        <v>0</v>
      </c>
      <c r="L10940" s="10">
        <v>0</v>
      </c>
      <c r="M10940" s="10">
        <v>0</v>
      </c>
      <c r="N10940" s="10">
        <v>0</v>
      </c>
    </row>
    <row r="10941" spans="1:14" x14ac:dyDescent="0.25">
      <c r="A10941" s="9" t="s">
        <v>1179</v>
      </c>
      <c r="B10941" s="9" t="s">
        <v>32</v>
      </c>
      <c r="C10941" s="9" t="s">
        <v>33</v>
      </c>
      <c r="D10941" s="9" t="s">
        <v>27</v>
      </c>
      <c r="E10941" s="10">
        <v>1322.57</v>
      </c>
      <c r="F10941" s="10">
        <v>0</v>
      </c>
      <c r="G10941" s="10">
        <v>1322.57</v>
      </c>
      <c r="H10941" s="10">
        <v>1010.05</v>
      </c>
      <c r="I10941" s="10">
        <v>312.52</v>
      </c>
      <c r="J10941" s="10">
        <v>3.75</v>
      </c>
      <c r="K10941" s="10">
        <v>0</v>
      </c>
      <c r="L10941" s="10">
        <v>3.75</v>
      </c>
      <c r="M10941" s="10">
        <v>2.8639999999999999</v>
      </c>
      <c r="N10941" s="10">
        <v>0.88600000000000012</v>
      </c>
    </row>
    <row r="10942" spans="1:14" x14ac:dyDescent="0.25">
      <c r="A10942" s="9" t="s">
        <v>1179</v>
      </c>
      <c r="B10942" s="9" t="s">
        <v>34</v>
      </c>
      <c r="C10942" s="9" t="s">
        <v>33</v>
      </c>
      <c r="D10942" s="9" t="s">
        <v>27</v>
      </c>
      <c r="E10942" s="10">
        <v>4546.3900000000003</v>
      </c>
      <c r="F10942" s="10">
        <v>0</v>
      </c>
      <c r="G10942" s="10">
        <v>4546.3900000000003</v>
      </c>
      <c r="H10942" s="10">
        <v>3472.09</v>
      </c>
      <c r="I10942" s="10">
        <v>1074.3000000000002</v>
      </c>
      <c r="J10942" s="10">
        <v>3.75</v>
      </c>
      <c r="K10942" s="10">
        <v>0</v>
      </c>
      <c r="L10942" s="10">
        <v>3.75</v>
      </c>
      <c r="M10942" s="10">
        <v>2.8639999999999999</v>
      </c>
      <c r="N10942" s="10">
        <v>0.88600000000000012</v>
      </c>
    </row>
    <row r="10943" spans="1:14" x14ac:dyDescent="0.25">
      <c r="A10943" s="9" t="s">
        <v>1179</v>
      </c>
      <c r="B10943" s="9" t="s">
        <v>35</v>
      </c>
      <c r="C10943" s="9" t="s">
        <v>33</v>
      </c>
      <c r="D10943" s="9" t="s">
        <v>27</v>
      </c>
      <c r="E10943" s="10">
        <v>4918.92</v>
      </c>
      <c r="F10943" s="10">
        <v>0</v>
      </c>
      <c r="G10943" s="10">
        <v>4918.92</v>
      </c>
      <c r="H10943" s="10">
        <v>3756.49</v>
      </c>
      <c r="I10943" s="10">
        <v>1162.4300000000003</v>
      </c>
      <c r="J10943" s="10">
        <v>78.75</v>
      </c>
      <c r="K10943" s="10">
        <v>0</v>
      </c>
      <c r="L10943" s="10">
        <v>78.75</v>
      </c>
      <c r="M10943" s="10">
        <v>60.14</v>
      </c>
      <c r="N10943" s="10">
        <v>18.61</v>
      </c>
    </row>
    <row r="10944" spans="1:14" x14ac:dyDescent="0.25">
      <c r="A10944" s="9" t="s">
        <v>1179</v>
      </c>
      <c r="B10944" s="9" t="s">
        <v>36</v>
      </c>
      <c r="C10944" s="9" t="s">
        <v>29</v>
      </c>
      <c r="D10944" s="9" t="s">
        <v>27</v>
      </c>
      <c r="E10944" s="10">
        <v>7138.31</v>
      </c>
      <c r="F10944" s="10">
        <v>0</v>
      </c>
      <c r="G10944" s="10">
        <v>7138.31</v>
      </c>
      <c r="H10944" s="10">
        <v>6969.98</v>
      </c>
      <c r="I10944" s="10">
        <v>168.33000000000084</v>
      </c>
      <c r="J10944" s="10">
        <v>0</v>
      </c>
      <c r="K10944" s="10">
        <v>0</v>
      </c>
      <c r="L10944" s="10">
        <v>0</v>
      </c>
      <c r="M10944" s="10">
        <v>0</v>
      </c>
      <c r="N10944" s="10">
        <v>0</v>
      </c>
    </row>
    <row r="10945" spans="1:14" x14ac:dyDescent="0.25">
      <c r="A10945" s="9" t="s">
        <v>1179</v>
      </c>
      <c r="B10945" s="9" t="s">
        <v>37</v>
      </c>
      <c r="C10945" s="9" t="s">
        <v>29</v>
      </c>
      <c r="D10945" s="9" t="s">
        <v>27</v>
      </c>
      <c r="E10945" s="10">
        <v>16507.38</v>
      </c>
      <c r="F10945" s="10">
        <v>0</v>
      </c>
      <c r="G10945" s="10">
        <v>16507.38</v>
      </c>
      <c r="H10945" s="10">
        <v>16118.12</v>
      </c>
      <c r="I10945" s="10">
        <v>389.26000000000022</v>
      </c>
      <c r="J10945" s="10">
        <v>0</v>
      </c>
      <c r="K10945" s="10">
        <v>0</v>
      </c>
      <c r="L10945" s="10">
        <v>0</v>
      </c>
      <c r="M10945" s="10">
        <v>0</v>
      </c>
      <c r="N10945" s="10">
        <v>0</v>
      </c>
    </row>
    <row r="10946" spans="1:14" x14ac:dyDescent="0.25">
      <c r="A10946" s="9" t="s">
        <v>1179</v>
      </c>
      <c r="B10946" s="9" t="s">
        <v>1180</v>
      </c>
      <c r="C10946" s="9" t="s">
        <v>39</v>
      </c>
      <c r="D10946" s="9" t="s">
        <v>40</v>
      </c>
      <c r="E10946" s="10">
        <v>-457889.53</v>
      </c>
      <c r="F10946" s="10">
        <v>0</v>
      </c>
      <c r="G10946" s="10">
        <v>-457889.53</v>
      </c>
      <c r="H10946" s="10">
        <v>-457889.58</v>
      </c>
      <c r="I10946" s="10">
        <v>4.9999999988358468E-2</v>
      </c>
      <c r="J10946" s="10">
        <v>-2090.5830000000001</v>
      </c>
      <c r="K10946" s="10">
        <v>0</v>
      </c>
      <c r="L10946" s="10">
        <v>-2090.5830000000001</v>
      </c>
      <c r="M10946" s="10">
        <v>-2090.5830000000001</v>
      </c>
      <c r="N10946" s="10">
        <v>0</v>
      </c>
    </row>
    <row r="10947" spans="1:14" x14ac:dyDescent="0.25">
      <c r="A10947" s="9" t="s">
        <v>1179</v>
      </c>
      <c r="B10947" s="9" t="s">
        <v>92</v>
      </c>
      <c r="C10947" s="9" t="s">
        <v>42</v>
      </c>
      <c r="D10947" s="9" t="s">
        <v>43</v>
      </c>
      <c r="E10947" s="10">
        <v>14.47</v>
      </c>
      <c r="F10947" s="10">
        <v>0</v>
      </c>
      <c r="G10947" s="10">
        <v>14.47</v>
      </c>
      <c r="H10947" s="10">
        <v>0</v>
      </c>
      <c r="I10947" s="10">
        <v>14.47</v>
      </c>
      <c r="J10947" s="10">
        <v>170</v>
      </c>
      <c r="K10947" s="10">
        <v>0</v>
      </c>
      <c r="L10947" s="10">
        <v>170</v>
      </c>
      <c r="M10947" s="10">
        <v>0</v>
      </c>
      <c r="N10947" s="10">
        <v>170</v>
      </c>
    </row>
    <row r="10948" spans="1:14" x14ac:dyDescent="0.25">
      <c r="A10948" s="9" t="s">
        <v>1179</v>
      </c>
      <c r="B10948" s="9" t="s">
        <v>114</v>
      </c>
      <c r="C10948" s="9" t="s">
        <v>42</v>
      </c>
      <c r="D10948" s="9" t="s">
        <v>43</v>
      </c>
      <c r="E10948" s="10">
        <v>1526.1</v>
      </c>
      <c r="F10948" s="10">
        <v>1513.2512315270935</v>
      </c>
      <c r="G10948" s="10">
        <v>12.848768472906386</v>
      </c>
      <c r="H10948" s="10">
        <v>1535.95</v>
      </c>
      <c r="I10948" s="10">
        <v>-9.8500000000001364</v>
      </c>
      <c r="J10948" s="10">
        <v>25300</v>
      </c>
      <c r="K10948" s="10">
        <v>25086.996059113302</v>
      </c>
      <c r="L10948" s="10">
        <v>213.00394088669782</v>
      </c>
      <c r="M10948" s="10">
        <v>25463.300999999999</v>
      </c>
      <c r="N10948" s="10">
        <v>-163.30099999999948</v>
      </c>
    </row>
    <row r="10949" spans="1:14" x14ac:dyDescent="0.25">
      <c r="A10949" s="9" t="s">
        <v>1179</v>
      </c>
      <c r="B10949" s="9" t="s">
        <v>44</v>
      </c>
      <c r="C10949" s="9" t="s">
        <v>42</v>
      </c>
      <c r="D10949" s="9" t="s">
        <v>43</v>
      </c>
      <c r="E10949" s="10">
        <v>2077.13</v>
      </c>
      <c r="F10949" s="10">
        <v>2071.7711442786072</v>
      </c>
      <c r="G10949" s="10">
        <v>5.3588557213929562</v>
      </c>
      <c r="H10949" s="10">
        <v>2082.13</v>
      </c>
      <c r="I10949" s="10">
        <v>-5</v>
      </c>
      <c r="J10949" s="10">
        <v>2096</v>
      </c>
      <c r="K10949" s="10">
        <v>2090.5830845771143</v>
      </c>
      <c r="L10949" s="10">
        <v>5.4169154228857224</v>
      </c>
      <c r="M10949" s="10">
        <v>2101.0360000000001</v>
      </c>
      <c r="N10949" s="10">
        <v>-5.0360000000000582</v>
      </c>
    </row>
    <row r="10950" spans="1:14" x14ac:dyDescent="0.25">
      <c r="A10950" s="9" t="s">
        <v>1179</v>
      </c>
      <c r="B10950" s="9" t="s">
        <v>115</v>
      </c>
      <c r="C10950" s="9" t="s">
        <v>42</v>
      </c>
      <c r="D10950" s="9" t="s">
        <v>43</v>
      </c>
      <c r="E10950" s="10">
        <v>5905.53</v>
      </c>
      <c r="F10950" s="10">
        <v>5855.8029556650245</v>
      </c>
      <c r="G10950" s="10">
        <v>49.72704433497529</v>
      </c>
      <c r="H10950" s="10">
        <v>5943.64</v>
      </c>
      <c r="I10950" s="10">
        <v>-38.110000000000582</v>
      </c>
      <c r="J10950" s="10">
        <v>25300</v>
      </c>
      <c r="K10950" s="10">
        <v>25086.996059113302</v>
      </c>
      <c r="L10950" s="10">
        <v>213.00394088669782</v>
      </c>
      <c r="M10950" s="10">
        <v>25463.300999999999</v>
      </c>
      <c r="N10950" s="10">
        <v>-163.30099999999948</v>
      </c>
    </row>
    <row r="10951" spans="1:14" x14ac:dyDescent="0.25">
      <c r="A10951" s="9" t="s">
        <v>1179</v>
      </c>
      <c r="B10951" s="9" t="s">
        <v>1181</v>
      </c>
      <c r="C10951" s="9" t="s">
        <v>42</v>
      </c>
      <c r="D10951" s="9" t="s">
        <v>43</v>
      </c>
      <c r="E10951" s="10">
        <v>7626.18</v>
      </c>
      <c r="F10951" s="10">
        <v>7561.9708737864075</v>
      </c>
      <c r="G10951" s="10">
        <v>64.209126213592754</v>
      </c>
      <c r="H10951" s="10">
        <v>7788.83</v>
      </c>
      <c r="I10951" s="10">
        <v>-162.64999999999964</v>
      </c>
      <c r="J10951" s="10">
        <v>25300</v>
      </c>
      <c r="K10951" s="10">
        <v>25086.996116504855</v>
      </c>
      <c r="L10951" s="10">
        <v>213.00388349514469</v>
      </c>
      <c r="M10951" s="10">
        <v>25839.606</v>
      </c>
      <c r="N10951" s="10">
        <v>-539.60599999999977</v>
      </c>
    </row>
    <row r="10952" spans="1:14" x14ac:dyDescent="0.25">
      <c r="A10952" s="9" t="s">
        <v>1179</v>
      </c>
      <c r="B10952" s="9" t="s">
        <v>47</v>
      </c>
      <c r="C10952" s="9" t="s">
        <v>42</v>
      </c>
      <c r="D10952" s="9" t="s">
        <v>43</v>
      </c>
      <c r="E10952" s="10">
        <v>11895.81</v>
      </c>
      <c r="F10952" s="10">
        <v>11795.656862745098</v>
      </c>
      <c r="G10952" s="10">
        <v>100.15313725490159</v>
      </c>
      <c r="H10952" s="10">
        <v>12031.57</v>
      </c>
      <c r="I10952" s="10">
        <v>-135.76000000000022</v>
      </c>
      <c r="J10952" s="10">
        <v>25300</v>
      </c>
      <c r="K10952" s="10">
        <v>25086.996078431373</v>
      </c>
      <c r="L10952" s="10">
        <v>213.00392156862654</v>
      </c>
      <c r="M10952" s="10">
        <v>25588.736000000001</v>
      </c>
      <c r="N10952" s="10">
        <v>-288.73600000000079</v>
      </c>
    </row>
    <row r="10953" spans="1:14" x14ac:dyDescent="0.25">
      <c r="A10953" s="9" t="s">
        <v>1179</v>
      </c>
      <c r="B10953" s="9" t="s">
        <v>117</v>
      </c>
      <c r="C10953" s="9" t="s">
        <v>42</v>
      </c>
      <c r="D10953" s="9" t="s">
        <v>43</v>
      </c>
      <c r="E10953" s="10">
        <v>22501.91</v>
      </c>
      <c r="F10953" s="10">
        <v>21956.561576354681</v>
      </c>
      <c r="G10953" s="10">
        <v>545.34842364531869</v>
      </c>
      <c r="H10953" s="10">
        <v>22285.91</v>
      </c>
      <c r="I10953" s="10">
        <v>216</v>
      </c>
      <c r="J10953" s="10">
        <v>25710</v>
      </c>
      <c r="K10953" s="10">
        <v>25086.996059113302</v>
      </c>
      <c r="L10953" s="10">
        <v>623.00394088669782</v>
      </c>
      <c r="M10953" s="10">
        <v>25463.300999999999</v>
      </c>
      <c r="N10953" s="10">
        <v>246.69900000000052</v>
      </c>
    </row>
    <row r="10954" spans="1:14" x14ac:dyDescent="0.25">
      <c r="A10954" s="9" t="s">
        <v>1179</v>
      </c>
      <c r="B10954" s="9" t="s">
        <v>118</v>
      </c>
      <c r="C10954" s="9" t="s">
        <v>42</v>
      </c>
      <c r="D10954" s="9" t="s">
        <v>43</v>
      </c>
      <c r="E10954" s="10">
        <v>28670.1</v>
      </c>
      <c r="F10954" s="10">
        <v>28473.743842364533</v>
      </c>
      <c r="G10954" s="10">
        <v>196.35615763546593</v>
      </c>
      <c r="H10954" s="10">
        <v>28900.85</v>
      </c>
      <c r="I10954" s="10">
        <v>-230.75</v>
      </c>
      <c r="J10954" s="10">
        <v>2105</v>
      </c>
      <c r="K10954" s="10">
        <v>2090.5832512315274</v>
      </c>
      <c r="L10954" s="10">
        <v>14.416748768472644</v>
      </c>
      <c r="M10954" s="10">
        <v>2121.942</v>
      </c>
      <c r="N10954" s="10">
        <v>-16.942000000000007</v>
      </c>
    </row>
    <row r="10955" spans="1:14" x14ac:dyDescent="0.25">
      <c r="A10955" s="9" t="s">
        <v>1179</v>
      </c>
      <c r="B10955" s="9" t="s">
        <v>50</v>
      </c>
      <c r="C10955" s="9" t="s">
        <v>42</v>
      </c>
      <c r="D10955" s="9" t="s">
        <v>43</v>
      </c>
      <c r="E10955" s="10">
        <v>33649</v>
      </c>
      <c r="F10955" s="10">
        <v>33365.701492537315</v>
      </c>
      <c r="G10955" s="10">
        <v>283.29850746268494</v>
      </c>
      <c r="H10955" s="10">
        <v>33532.53</v>
      </c>
      <c r="I10955" s="10">
        <v>116.47000000000116</v>
      </c>
      <c r="J10955" s="10">
        <v>25300</v>
      </c>
      <c r="K10955" s="10">
        <v>25086.9960199005</v>
      </c>
      <c r="L10955" s="10">
        <v>213.00398009950004</v>
      </c>
      <c r="M10955" s="10">
        <v>25212.431</v>
      </c>
      <c r="N10955" s="10">
        <v>87.568999999999505</v>
      </c>
    </row>
    <row r="10956" spans="1:14" x14ac:dyDescent="0.25">
      <c r="A10956" s="9" t="s">
        <v>1179</v>
      </c>
      <c r="B10956" s="9" t="s">
        <v>103</v>
      </c>
      <c r="C10956" s="9" t="s">
        <v>42</v>
      </c>
      <c r="D10956" s="9" t="s">
        <v>43</v>
      </c>
      <c r="E10956" s="10">
        <v>126679.47</v>
      </c>
      <c r="F10956" s="10">
        <v>125821.82178217822</v>
      </c>
      <c r="G10956" s="10">
        <v>857.64821782178478</v>
      </c>
      <c r="H10956" s="10">
        <v>127080.04</v>
      </c>
      <c r="I10956" s="10">
        <v>-400.56999999999243</v>
      </c>
      <c r="J10956" s="10">
        <v>25258</v>
      </c>
      <c r="K10956" s="10">
        <v>25086.996039603961</v>
      </c>
      <c r="L10956" s="10">
        <v>171.00396039603947</v>
      </c>
      <c r="M10956" s="10">
        <v>25337.866000000002</v>
      </c>
      <c r="N10956" s="10">
        <v>-79.866000000001804</v>
      </c>
    </row>
    <row r="10957" spans="1:14" x14ac:dyDescent="0.25">
      <c r="A10957" s="9" t="s">
        <v>1179</v>
      </c>
      <c r="B10957" s="9" t="s">
        <v>119</v>
      </c>
      <c r="C10957" s="9" t="s">
        <v>42</v>
      </c>
      <c r="D10957" s="9" t="s">
        <v>53</v>
      </c>
      <c r="E10957" s="10">
        <v>187825.02</v>
      </c>
      <c r="F10957" s="10">
        <v>182483.58208955225</v>
      </c>
      <c r="G10957" s="10">
        <v>5341.4379104477412</v>
      </c>
      <c r="H10957" s="10">
        <v>183396</v>
      </c>
      <c r="I10957" s="10">
        <v>4429.0199999999895</v>
      </c>
      <c r="J10957" s="10">
        <v>19366</v>
      </c>
      <c r="K10957" s="10">
        <v>18815.246766169155</v>
      </c>
      <c r="L10957" s="10">
        <v>550.75323383084469</v>
      </c>
      <c r="M10957" s="10">
        <v>18909.323</v>
      </c>
      <c r="N10957" s="10">
        <v>456.67699999999968</v>
      </c>
    </row>
    <row r="10958" spans="1:14" x14ac:dyDescent="0.25">
      <c r="A10958" s="9" t="s">
        <v>1179</v>
      </c>
      <c r="B10958" s="9" t="s">
        <v>54</v>
      </c>
      <c r="C10958" s="9" t="s">
        <v>42</v>
      </c>
      <c r="D10958" s="9" t="s">
        <v>55</v>
      </c>
      <c r="E10958" s="10">
        <v>1266.6400000000001</v>
      </c>
      <c r="F10958" s="10">
        <v>1241.8039215686276</v>
      </c>
      <c r="G10958" s="10">
        <v>24.836078431372471</v>
      </c>
      <c r="H10958" s="10">
        <v>1266.6400000000001</v>
      </c>
      <c r="I10958" s="10">
        <v>0</v>
      </c>
      <c r="J10958" s="10">
        <v>230.29900000000001</v>
      </c>
      <c r="K10958" s="10">
        <v>225.78333333333336</v>
      </c>
      <c r="L10958" s="10">
        <v>4.5156666666666467</v>
      </c>
      <c r="M10958" s="10">
        <v>230.29900000000001</v>
      </c>
      <c r="N10958" s="10">
        <v>0</v>
      </c>
    </row>
    <row r="10959" spans="1:14" x14ac:dyDescent="0.25">
      <c r="A10959" s="9" t="s">
        <v>1182</v>
      </c>
      <c r="B10959" s="9" t="s">
        <v>25</v>
      </c>
      <c r="C10959" s="9" t="s">
        <v>26</v>
      </c>
      <c r="D10959" s="9" t="s">
        <v>27</v>
      </c>
      <c r="E10959" s="10">
        <v>-7261.42</v>
      </c>
      <c r="F10959" s="10">
        <v>0</v>
      </c>
      <c r="G10959" s="10">
        <v>-7261.42</v>
      </c>
      <c r="H10959" s="10">
        <v>0</v>
      </c>
      <c r="I10959" s="10">
        <v>-7261.42</v>
      </c>
      <c r="J10959" s="10">
        <v>0</v>
      </c>
      <c r="K10959" s="10">
        <v>0</v>
      </c>
      <c r="L10959" s="10">
        <v>0</v>
      </c>
      <c r="M10959" s="10">
        <v>0</v>
      </c>
      <c r="N10959" s="10">
        <v>0</v>
      </c>
    </row>
    <row r="10960" spans="1:14" x14ac:dyDescent="0.25">
      <c r="A10960" s="9" t="s">
        <v>1182</v>
      </c>
      <c r="B10960" s="9" t="s">
        <v>28</v>
      </c>
      <c r="C10960" s="9" t="s">
        <v>29</v>
      </c>
      <c r="D10960" s="9" t="s">
        <v>27</v>
      </c>
      <c r="E10960" s="10">
        <v>1.88</v>
      </c>
      <c r="F10960" s="10">
        <v>0</v>
      </c>
      <c r="G10960" s="10">
        <v>1.88</v>
      </c>
      <c r="H10960" s="10">
        <v>1.76</v>
      </c>
      <c r="I10960" s="10">
        <v>0.11999999999999988</v>
      </c>
      <c r="J10960" s="10">
        <v>0</v>
      </c>
      <c r="K10960" s="10">
        <v>0</v>
      </c>
      <c r="L10960" s="10">
        <v>0</v>
      </c>
      <c r="M10960" s="10">
        <v>0</v>
      </c>
      <c r="N10960" s="10">
        <v>0</v>
      </c>
    </row>
    <row r="10961" spans="1:14" x14ac:dyDescent="0.25">
      <c r="A10961" s="9" t="s">
        <v>1182</v>
      </c>
      <c r="B10961" s="9" t="s">
        <v>30</v>
      </c>
      <c r="C10961" s="9" t="s">
        <v>29</v>
      </c>
      <c r="D10961" s="9" t="s">
        <v>27</v>
      </c>
      <c r="E10961" s="10">
        <v>43.94</v>
      </c>
      <c r="F10961" s="10">
        <v>0</v>
      </c>
      <c r="G10961" s="10">
        <v>43.94</v>
      </c>
      <c r="H10961" s="10">
        <v>41</v>
      </c>
      <c r="I10961" s="10">
        <v>2.9399999999999977</v>
      </c>
      <c r="J10961" s="10">
        <v>0</v>
      </c>
      <c r="K10961" s="10">
        <v>0</v>
      </c>
      <c r="L10961" s="10">
        <v>0</v>
      </c>
      <c r="M10961" s="10">
        <v>0</v>
      </c>
      <c r="N10961" s="10">
        <v>0</v>
      </c>
    </row>
    <row r="10962" spans="1:14" x14ac:dyDescent="0.25">
      <c r="A10962" s="9" t="s">
        <v>1182</v>
      </c>
      <c r="B10962" s="9" t="s">
        <v>31</v>
      </c>
      <c r="C10962" s="9" t="s">
        <v>29</v>
      </c>
      <c r="D10962" s="9" t="s">
        <v>27</v>
      </c>
      <c r="E10962" s="10">
        <v>295.01</v>
      </c>
      <c r="F10962" s="10">
        <v>0</v>
      </c>
      <c r="G10962" s="10">
        <v>295.01</v>
      </c>
      <c r="H10962" s="10">
        <v>275.26</v>
      </c>
      <c r="I10962" s="10">
        <v>19.75</v>
      </c>
      <c r="J10962" s="10">
        <v>0</v>
      </c>
      <c r="K10962" s="10">
        <v>0</v>
      </c>
      <c r="L10962" s="10">
        <v>0</v>
      </c>
      <c r="M10962" s="10">
        <v>0</v>
      </c>
      <c r="N10962" s="10">
        <v>0</v>
      </c>
    </row>
    <row r="10963" spans="1:14" x14ac:dyDescent="0.25">
      <c r="A10963" s="9" t="s">
        <v>1182</v>
      </c>
      <c r="B10963" s="9" t="s">
        <v>32</v>
      </c>
      <c r="C10963" s="9" t="s">
        <v>33</v>
      </c>
      <c r="D10963" s="9" t="s">
        <v>27</v>
      </c>
      <c r="E10963" s="10">
        <v>440.86</v>
      </c>
      <c r="F10963" s="10">
        <v>0</v>
      </c>
      <c r="G10963" s="10">
        <v>440.86</v>
      </c>
      <c r="H10963" s="10">
        <v>501.91</v>
      </c>
      <c r="I10963" s="10">
        <v>-61.050000000000011</v>
      </c>
      <c r="J10963" s="10">
        <v>1.25</v>
      </c>
      <c r="K10963" s="10">
        <v>0</v>
      </c>
      <c r="L10963" s="10">
        <v>1.25</v>
      </c>
      <c r="M10963" s="10">
        <v>1.423</v>
      </c>
      <c r="N10963" s="10">
        <v>-0.17300000000000004</v>
      </c>
    </row>
    <row r="10964" spans="1:14" x14ac:dyDescent="0.25">
      <c r="A10964" s="9" t="s">
        <v>1182</v>
      </c>
      <c r="B10964" s="9" t="s">
        <v>34</v>
      </c>
      <c r="C10964" s="9" t="s">
        <v>33</v>
      </c>
      <c r="D10964" s="9" t="s">
        <v>27</v>
      </c>
      <c r="E10964" s="10">
        <v>1515.46</v>
      </c>
      <c r="F10964" s="10">
        <v>0</v>
      </c>
      <c r="G10964" s="10">
        <v>1515.46</v>
      </c>
      <c r="H10964" s="10">
        <v>1725.34</v>
      </c>
      <c r="I10964" s="10">
        <v>-209.87999999999988</v>
      </c>
      <c r="J10964" s="10">
        <v>1.25</v>
      </c>
      <c r="K10964" s="10">
        <v>0</v>
      </c>
      <c r="L10964" s="10">
        <v>1.25</v>
      </c>
      <c r="M10964" s="10">
        <v>1.423</v>
      </c>
      <c r="N10964" s="10">
        <v>-0.17300000000000004</v>
      </c>
    </row>
    <row r="10965" spans="1:14" x14ac:dyDescent="0.25">
      <c r="A10965" s="9" t="s">
        <v>1182</v>
      </c>
      <c r="B10965" s="9" t="s">
        <v>35</v>
      </c>
      <c r="C10965" s="9" t="s">
        <v>33</v>
      </c>
      <c r="D10965" s="9" t="s">
        <v>27</v>
      </c>
      <c r="E10965" s="10">
        <v>1639.64</v>
      </c>
      <c r="F10965" s="10">
        <v>0</v>
      </c>
      <c r="G10965" s="10">
        <v>1639.64</v>
      </c>
      <c r="H10965" s="10">
        <v>1866.66</v>
      </c>
      <c r="I10965" s="10">
        <v>-227.01999999999998</v>
      </c>
      <c r="J10965" s="10">
        <v>26.25</v>
      </c>
      <c r="K10965" s="10">
        <v>0</v>
      </c>
      <c r="L10965" s="10">
        <v>26.25</v>
      </c>
      <c r="M10965" s="10">
        <v>29.885000000000002</v>
      </c>
      <c r="N10965" s="10">
        <v>-3.6350000000000016</v>
      </c>
    </row>
    <row r="10966" spans="1:14" x14ac:dyDescent="0.25">
      <c r="A10966" s="9" t="s">
        <v>1182</v>
      </c>
      <c r="B10966" s="9" t="s">
        <v>36</v>
      </c>
      <c r="C10966" s="9" t="s">
        <v>29</v>
      </c>
      <c r="D10966" s="9" t="s">
        <v>27</v>
      </c>
      <c r="E10966" s="10">
        <v>3305.24</v>
      </c>
      <c r="F10966" s="10">
        <v>0</v>
      </c>
      <c r="G10966" s="10">
        <v>3305.24</v>
      </c>
      <c r="H10966" s="10">
        <v>3083.94</v>
      </c>
      <c r="I10966" s="10">
        <v>221.29999999999973</v>
      </c>
      <c r="J10966" s="10">
        <v>0</v>
      </c>
      <c r="K10966" s="10">
        <v>0</v>
      </c>
      <c r="L10966" s="10">
        <v>0</v>
      </c>
      <c r="M10966" s="10">
        <v>0</v>
      </c>
      <c r="N10966" s="10">
        <v>0</v>
      </c>
    </row>
    <row r="10967" spans="1:14" x14ac:dyDescent="0.25">
      <c r="A10967" s="9" t="s">
        <v>1182</v>
      </c>
      <c r="B10967" s="9" t="s">
        <v>37</v>
      </c>
      <c r="C10967" s="9" t="s">
        <v>29</v>
      </c>
      <c r="D10967" s="9" t="s">
        <v>27</v>
      </c>
      <c r="E10967" s="10">
        <v>7643.38</v>
      </c>
      <c r="F10967" s="10">
        <v>0</v>
      </c>
      <c r="G10967" s="10">
        <v>7643.38</v>
      </c>
      <c r="H10967" s="10">
        <v>7131.63</v>
      </c>
      <c r="I10967" s="10">
        <v>511.75</v>
      </c>
      <c r="J10967" s="10">
        <v>0</v>
      </c>
      <c r="K10967" s="10">
        <v>0</v>
      </c>
      <c r="L10967" s="10">
        <v>0</v>
      </c>
      <c r="M10967" s="10">
        <v>0</v>
      </c>
      <c r="N10967" s="10">
        <v>0</v>
      </c>
    </row>
    <row r="10968" spans="1:14" x14ac:dyDescent="0.25">
      <c r="A10968" s="9" t="s">
        <v>1182</v>
      </c>
      <c r="B10968" s="9" t="s">
        <v>1183</v>
      </c>
      <c r="C10968" s="9" t="s">
        <v>39</v>
      </c>
      <c r="D10968" s="9" t="s">
        <v>40</v>
      </c>
      <c r="E10968" s="10">
        <v>-218289.46</v>
      </c>
      <c r="F10968" s="10">
        <v>0</v>
      </c>
      <c r="G10968" s="10">
        <v>-218289.46</v>
      </c>
      <c r="H10968" s="10">
        <v>-218289.42</v>
      </c>
      <c r="I10968" s="10">
        <v>-3.9999999979045242E-2</v>
      </c>
      <c r="J10968" s="10">
        <v>-925</v>
      </c>
      <c r="K10968" s="10">
        <v>0</v>
      </c>
      <c r="L10968" s="10">
        <v>-925</v>
      </c>
      <c r="M10968" s="10">
        <v>-925</v>
      </c>
      <c r="N10968" s="10">
        <v>0</v>
      </c>
    </row>
    <row r="10969" spans="1:14" x14ac:dyDescent="0.25">
      <c r="A10969" s="9" t="s">
        <v>1182</v>
      </c>
      <c r="B10969" s="9" t="s">
        <v>92</v>
      </c>
      <c r="C10969" s="9" t="s">
        <v>42</v>
      </c>
      <c r="D10969" s="9" t="s">
        <v>43</v>
      </c>
      <c r="E10969" s="10">
        <v>178.75</v>
      </c>
      <c r="F10969" s="10">
        <v>0</v>
      </c>
      <c r="G10969" s="10">
        <v>178.75</v>
      </c>
      <c r="H10969" s="10">
        <v>0</v>
      </c>
      <c r="I10969" s="10">
        <v>178.75</v>
      </c>
      <c r="J10969" s="10">
        <v>2100</v>
      </c>
      <c r="K10969" s="10">
        <v>0</v>
      </c>
      <c r="L10969" s="10">
        <v>2100</v>
      </c>
      <c r="M10969" s="10">
        <v>0</v>
      </c>
      <c r="N10969" s="10">
        <v>2100</v>
      </c>
    </row>
    <row r="10970" spans="1:14" x14ac:dyDescent="0.25">
      <c r="A10970" s="9" t="s">
        <v>1182</v>
      </c>
      <c r="B10970" s="9" t="s">
        <v>1184</v>
      </c>
      <c r="C10970" s="9" t="s">
        <v>42</v>
      </c>
      <c r="D10970" s="9" t="s">
        <v>43</v>
      </c>
      <c r="E10970" s="10">
        <v>6091.38</v>
      </c>
      <c r="F10970" s="10">
        <v>0</v>
      </c>
      <c r="G10970" s="10">
        <v>6091.38</v>
      </c>
      <c r="H10970" s="10">
        <v>0</v>
      </c>
      <c r="I10970" s="10">
        <v>6091.38</v>
      </c>
      <c r="J10970" s="10">
        <v>11300</v>
      </c>
      <c r="K10970" s="10">
        <v>0</v>
      </c>
      <c r="L10970" s="10">
        <v>11300</v>
      </c>
      <c r="M10970" s="10">
        <v>0</v>
      </c>
      <c r="N10970" s="10">
        <v>11300</v>
      </c>
    </row>
    <row r="10971" spans="1:14" x14ac:dyDescent="0.25">
      <c r="A10971" s="9" t="s">
        <v>1182</v>
      </c>
      <c r="B10971" s="9" t="s">
        <v>122</v>
      </c>
      <c r="C10971" s="9" t="s">
        <v>42</v>
      </c>
      <c r="D10971" s="9" t="s">
        <v>43</v>
      </c>
      <c r="E10971" s="10">
        <v>1875.37</v>
      </c>
      <c r="F10971" s="10">
        <v>1794.5418719211823</v>
      </c>
      <c r="G10971" s="10">
        <v>80.828128078817599</v>
      </c>
      <c r="H10971" s="10">
        <v>1821.46</v>
      </c>
      <c r="I10971" s="10">
        <v>53.909999999999854</v>
      </c>
      <c r="J10971" s="10">
        <v>11600</v>
      </c>
      <c r="K10971" s="10">
        <v>11100</v>
      </c>
      <c r="L10971" s="10">
        <v>500</v>
      </c>
      <c r="M10971" s="10">
        <v>11266.5</v>
      </c>
      <c r="N10971" s="10">
        <v>333.5</v>
      </c>
    </row>
    <row r="10972" spans="1:14" x14ac:dyDescent="0.25">
      <c r="A10972" s="9" t="s">
        <v>1182</v>
      </c>
      <c r="B10972" s="9" t="s">
        <v>123</v>
      </c>
      <c r="C10972" s="9" t="s">
        <v>42</v>
      </c>
      <c r="D10972" s="9" t="s">
        <v>43</v>
      </c>
      <c r="E10972" s="10">
        <v>3003.82</v>
      </c>
      <c r="F10972" s="10">
        <v>2882.2985074626868</v>
      </c>
      <c r="G10972" s="10">
        <v>121.52149253731341</v>
      </c>
      <c r="H10972" s="10">
        <v>2896.71</v>
      </c>
      <c r="I10972" s="10">
        <v>107.11000000000013</v>
      </c>
      <c r="J10972" s="10">
        <v>964</v>
      </c>
      <c r="K10972" s="10">
        <v>925</v>
      </c>
      <c r="L10972" s="10">
        <v>39</v>
      </c>
      <c r="M10972" s="10">
        <v>929.625</v>
      </c>
      <c r="N10972" s="10">
        <v>34.375</v>
      </c>
    </row>
    <row r="10973" spans="1:14" x14ac:dyDescent="0.25">
      <c r="A10973" s="9" t="s">
        <v>1182</v>
      </c>
      <c r="B10973" s="9" t="s">
        <v>125</v>
      </c>
      <c r="C10973" s="9" t="s">
        <v>42</v>
      </c>
      <c r="D10973" s="9" t="s">
        <v>43</v>
      </c>
      <c r="E10973" s="10">
        <v>4377.6099999999997</v>
      </c>
      <c r="F10973" s="10">
        <v>4188.9162561576359</v>
      </c>
      <c r="G10973" s="10">
        <v>188.6937438423638</v>
      </c>
      <c r="H10973" s="10">
        <v>4251.75</v>
      </c>
      <c r="I10973" s="10">
        <v>125.85999999999967</v>
      </c>
      <c r="J10973" s="10">
        <v>11600</v>
      </c>
      <c r="K10973" s="10">
        <v>11100</v>
      </c>
      <c r="L10973" s="10">
        <v>500</v>
      </c>
      <c r="M10973" s="10">
        <v>11266.5</v>
      </c>
      <c r="N10973" s="10">
        <v>333.5</v>
      </c>
    </row>
    <row r="10974" spans="1:14" x14ac:dyDescent="0.25">
      <c r="A10974" s="9" t="s">
        <v>1182</v>
      </c>
      <c r="B10974" s="9" t="s">
        <v>1185</v>
      </c>
      <c r="C10974" s="9" t="s">
        <v>42</v>
      </c>
      <c r="D10974" s="9" t="s">
        <v>43</v>
      </c>
      <c r="E10974" s="10">
        <v>0</v>
      </c>
      <c r="F10974" s="10">
        <v>5983.5665024630543</v>
      </c>
      <c r="G10974" s="10">
        <v>-5983.5665024630543</v>
      </c>
      <c r="H10974" s="10">
        <v>6073.32</v>
      </c>
      <c r="I10974" s="10">
        <v>-6073.32</v>
      </c>
      <c r="J10974" s="10">
        <v>0</v>
      </c>
      <c r="K10974" s="10">
        <v>11100</v>
      </c>
      <c r="L10974" s="10">
        <v>-11100</v>
      </c>
      <c r="M10974" s="10">
        <v>11266.5</v>
      </c>
      <c r="N10974" s="10">
        <v>-11266.5</v>
      </c>
    </row>
    <row r="10975" spans="1:14" x14ac:dyDescent="0.25">
      <c r="A10975" s="9" t="s">
        <v>1182</v>
      </c>
      <c r="B10975" s="9" t="s">
        <v>126</v>
      </c>
      <c r="C10975" s="9" t="s">
        <v>42</v>
      </c>
      <c r="D10975" s="9" t="s">
        <v>43</v>
      </c>
      <c r="E10975" s="10">
        <v>6418.75</v>
      </c>
      <c r="F10975" s="10">
        <v>6302.911764705882</v>
      </c>
      <c r="G10975" s="10">
        <v>115.83823529411802</v>
      </c>
      <c r="H10975" s="10">
        <v>6428.97</v>
      </c>
      <c r="I10975" s="10">
        <v>-10.220000000000255</v>
      </c>
      <c r="J10975" s="10">
        <v>11304</v>
      </c>
      <c r="K10975" s="10">
        <v>11100</v>
      </c>
      <c r="L10975" s="10">
        <v>204</v>
      </c>
      <c r="M10975" s="10">
        <v>11322</v>
      </c>
      <c r="N10975" s="10">
        <v>-18</v>
      </c>
    </row>
    <row r="10976" spans="1:14" x14ac:dyDescent="0.25">
      <c r="A10976" s="9" t="s">
        <v>1182</v>
      </c>
      <c r="B10976" s="9" t="s">
        <v>128</v>
      </c>
      <c r="C10976" s="9" t="s">
        <v>42</v>
      </c>
      <c r="D10976" s="9" t="s">
        <v>43</v>
      </c>
      <c r="E10976" s="10">
        <v>9785.8700000000008</v>
      </c>
      <c r="F10976" s="10">
        <v>9616.9261083743841</v>
      </c>
      <c r="G10976" s="10">
        <v>168.94389162561674</v>
      </c>
      <c r="H10976" s="10">
        <v>9761.18</v>
      </c>
      <c r="I10976" s="10">
        <v>24.690000000000509</v>
      </c>
      <c r="J10976" s="10">
        <v>11295</v>
      </c>
      <c r="K10976" s="10">
        <v>11100</v>
      </c>
      <c r="L10976" s="10">
        <v>195</v>
      </c>
      <c r="M10976" s="10">
        <v>11266.5</v>
      </c>
      <c r="N10976" s="10">
        <v>28.5</v>
      </c>
    </row>
    <row r="10977" spans="1:14" x14ac:dyDescent="0.25">
      <c r="A10977" s="9" t="s">
        <v>1182</v>
      </c>
      <c r="B10977" s="9" t="s">
        <v>127</v>
      </c>
      <c r="C10977" s="9" t="s">
        <v>42</v>
      </c>
      <c r="D10977" s="9" t="s">
        <v>43</v>
      </c>
      <c r="E10977" s="10">
        <v>9880</v>
      </c>
      <c r="F10977" s="10">
        <v>9619.9999999999982</v>
      </c>
      <c r="G10977" s="10">
        <v>260.00000000000182</v>
      </c>
      <c r="H10977" s="10">
        <v>9764.2999999999993</v>
      </c>
      <c r="I10977" s="10">
        <v>115.70000000000073</v>
      </c>
      <c r="J10977" s="10">
        <v>950</v>
      </c>
      <c r="K10977" s="10">
        <v>925</v>
      </c>
      <c r="L10977" s="10">
        <v>25</v>
      </c>
      <c r="M10977" s="10">
        <v>938.875</v>
      </c>
      <c r="N10977" s="10">
        <v>11.125</v>
      </c>
    </row>
    <row r="10978" spans="1:14" x14ac:dyDescent="0.25">
      <c r="A10978" s="9" t="s">
        <v>1182</v>
      </c>
      <c r="B10978" s="9" t="s">
        <v>87</v>
      </c>
      <c r="C10978" s="9" t="s">
        <v>42</v>
      </c>
      <c r="D10978" s="9" t="s">
        <v>43</v>
      </c>
      <c r="E10978" s="10">
        <v>15295</v>
      </c>
      <c r="F10978" s="10">
        <v>14763.004975124379</v>
      </c>
      <c r="G10978" s="10">
        <v>531.99502487562131</v>
      </c>
      <c r="H10978" s="10">
        <v>14836.82</v>
      </c>
      <c r="I10978" s="10">
        <v>458.18000000000029</v>
      </c>
      <c r="J10978" s="10">
        <v>11500</v>
      </c>
      <c r="K10978" s="10">
        <v>11100</v>
      </c>
      <c r="L10978" s="10">
        <v>400</v>
      </c>
      <c r="M10978" s="10">
        <v>11155.5</v>
      </c>
      <c r="N10978" s="10">
        <v>344.5</v>
      </c>
    </row>
    <row r="10979" spans="1:14" x14ac:dyDescent="0.25">
      <c r="A10979" s="9" t="s">
        <v>1182</v>
      </c>
      <c r="B10979" s="9" t="s">
        <v>129</v>
      </c>
      <c r="C10979" s="9" t="s">
        <v>42</v>
      </c>
      <c r="D10979" s="9" t="s">
        <v>43</v>
      </c>
      <c r="E10979" s="10">
        <v>65217.86</v>
      </c>
      <c r="F10979" s="10">
        <v>64531.851485148516</v>
      </c>
      <c r="G10979" s="10">
        <v>686.00851485148451</v>
      </c>
      <c r="H10979" s="10">
        <v>65177.17</v>
      </c>
      <c r="I10979" s="10">
        <v>40.690000000002328</v>
      </c>
      <c r="J10979" s="10">
        <v>11218</v>
      </c>
      <c r="K10979" s="10">
        <v>11100</v>
      </c>
      <c r="L10979" s="10">
        <v>118</v>
      </c>
      <c r="M10979" s="10">
        <v>11211</v>
      </c>
      <c r="N10979" s="10">
        <v>7</v>
      </c>
    </row>
    <row r="10980" spans="1:14" x14ac:dyDescent="0.25">
      <c r="A10980" s="9" t="s">
        <v>1182</v>
      </c>
      <c r="B10980" s="9" t="s">
        <v>119</v>
      </c>
      <c r="C10980" s="9" t="s">
        <v>42</v>
      </c>
      <c r="D10980" s="9" t="s">
        <v>53</v>
      </c>
      <c r="E10980" s="10">
        <v>87980.62</v>
      </c>
      <c r="F10980" s="10">
        <v>81681.40298507463</v>
      </c>
      <c r="G10980" s="10">
        <v>6299.2170149253652</v>
      </c>
      <c r="H10980" s="10">
        <v>82089.81</v>
      </c>
      <c r="I10980" s="10">
        <v>5890.8099999999977</v>
      </c>
      <c r="J10980" s="10">
        <v>8967</v>
      </c>
      <c r="K10980" s="10">
        <v>8325</v>
      </c>
      <c r="L10980" s="10">
        <v>642</v>
      </c>
      <c r="M10980" s="10">
        <v>8366.625</v>
      </c>
      <c r="N10980" s="10">
        <v>600.375</v>
      </c>
    </row>
    <row r="10981" spans="1:14" x14ac:dyDescent="0.25">
      <c r="A10981" s="9" t="s">
        <v>1182</v>
      </c>
      <c r="B10981" s="9" t="s">
        <v>54</v>
      </c>
      <c r="C10981" s="9" t="s">
        <v>42</v>
      </c>
      <c r="D10981" s="9" t="s">
        <v>55</v>
      </c>
      <c r="E10981" s="10">
        <v>560.44000000000005</v>
      </c>
      <c r="F10981" s="10">
        <v>549.45098039215691</v>
      </c>
      <c r="G10981" s="10">
        <v>10.989019607843147</v>
      </c>
      <c r="H10981" s="10">
        <v>560.44000000000005</v>
      </c>
      <c r="I10981" s="10">
        <v>0</v>
      </c>
      <c r="J10981" s="10">
        <v>101.898</v>
      </c>
      <c r="K10981" s="10">
        <v>99.899999999999991</v>
      </c>
      <c r="L10981" s="10">
        <v>1.9980000000000047</v>
      </c>
      <c r="M10981" s="10">
        <v>101.898</v>
      </c>
      <c r="N10981" s="10">
        <v>0</v>
      </c>
    </row>
    <row r="10982" spans="1:14" x14ac:dyDescent="0.25">
      <c r="A10982" s="9" t="s">
        <v>1186</v>
      </c>
      <c r="B10982" s="9" t="s">
        <v>25</v>
      </c>
      <c r="C10982" s="9" t="s">
        <v>26</v>
      </c>
      <c r="D10982" s="9" t="s">
        <v>27</v>
      </c>
      <c r="E10982" s="10">
        <v>19215.849999999999</v>
      </c>
      <c r="F10982" s="10">
        <v>0</v>
      </c>
      <c r="G10982" s="10">
        <v>19215.849999999999</v>
      </c>
      <c r="H10982" s="10">
        <v>0</v>
      </c>
      <c r="I10982" s="10">
        <v>19215.849999999999</v>
      </c>
      <c r="J10982" s="10">
        <v>0</v>
      </c>
      <c r="K10982" s="10">
        <v>0</v>
      </c>
      <c r="L10982" s="10">
        <v>0</v>
      </c>
      <c r="M10982" s="10">
        <v>0</v>
      </c>
      <c r="N10982" s="10">
        <v>0</v>
      </c>
    </row>
    <row r="10983" spans="1:14" x14ac:dyDescent="0.25">
      <c r="A10983" s="9" t="s">
        <v>1186</v>
      </c>
      <c r="B10983" s="9" t="s">
        <v>28</v>
      </c>
      <c r="C10983" s="9" t="s">
        <v>29</v>
      </c>
      <c r="D10983" s="9" t="s">
        <v>27</v>
      </c>
      <c r="E10983" s="10">
        <v>3.44</v>
      </c>
      <c r="F10983" s="10">
        <v>0</v>
      </c>
      <c r="G10983" s="10">
        <v>3.44</v>
      </c>
      <c r="H10983" s="10">
        <v>3.46</v>
      </c>
      <c r="I10983" s="10">
        <v>-2.0000000000000018E-2</v>
      </c>
      <c r="J10983" s="10">
        <v>0</v>
      </c>
      <c r="K10983" s="10">
        <v>0</v>
      </c>
      <c r="L10983" s="10">
        <v>0</v>
      </c>
      <c r="M10983" s="10">
        <v>0</v>
      </c>
      <c r="N10983" s="10">
        <v>0</v>
      </c>
    </row>
    <row r="10984" spans="1:14" x14ac:dyDescent="0.25">
      <c r="A10984" s="9" t="s">
        <v>1186</v>
      </c>
      <c r="B10984" s="9" t="s">
        <v>30</v>
      </c>
      <c r="C10984" s="9" t="s">
        <v>29</v>
      </c>
      <c r="D10984" s="9" t="s">
        <v>27</v>
      </c>
      <c r="E10984" s="10">
        <v>80.36</v>
      </c>
      <c r="F10984" s="10">
        <v>0</v>
      </c>
      <c r="G10984" s="10">
        <v>80.36</v>
      </c>
      <c r="H10984" s="10">
        <v>80.760000000000005</v>
      </c>
      <c r="I10984" s="10">
        <v>-0.40000000000000568</v>
      </c>
      <c r="J10984" s="10">
        <v>0</v>
      </c>
      <c r="K10984" s="10">
        <v>0</v>
      </c>
      <c r="L10984" s="10">
        <v>0</v>
      </c>
      <c r="M10984" s="10">
        <v>0</v>
      </c>
      <c r="N10984" s="10">
        <v>0</v>
      </c>
    </row>
    <row r="10985" spans="1:14" x14ac:dyDescent="0.25">
      <c r="A10985" s="9" t="s">
        <v>1186</v>
      </c>
      <c r="B10985" s="9" t="s">
        <v>31</v>
      </c>
      <c r="C10985" s="9" t="s">
        <v>29</v>
      </c>
      <c r="D10985" s="9" t="s">
        <v>27</v>
      </c>
      <c r="E10985" s="10">
        <v>539.55999999999995</v>
      </c>
      <c r="F10985" s="10">
        <v>0</v>
      </c>
      <c r="G10985" s="10">
        <v>539.55999999999995</v>
      </c>
      <c r="H10985" s="10">
        <v>542.23</v>
      </c>
      <c r="I10985" s="10">
        <v>-2.6700000000000728</v>
      </c>
      <c r="J10985" s="10">
        <v>0</v>
      </c>
      <c r="K10985" s="10">
        <v>0</v>
      </c>
      <c r="L10985" s="10">
        <v>0</v>
      </c>
      <c r="M10985" s="10">
        <v>0</v>
      </c>
      <c r="N10985" s="10">
        <v>0</v>
      </c>
    </row>
    <row r="10986" spans="1:14" x14ac:dyDescent="0.25">
      <c r="A10986" s="9" t="s">
        <v>1186</v>
      </c>
      <c r="B10986" s="9" t="s">
        <v>32</v>
      </c>
      <c r="C10986" s="9" t="s">
        <v>33</v>
      </c>
      <c r="D10986" s="9" t="s">
        <v>27</v>
      </c>
      <c r="E10986" s="10">
        <v>2997.83</v>
      </c>
      <c r="F10986" s="10">
        <v>0</v>
      </c>
      <c r="G10986" s="10">
        <v>2997.83</v>
      </c>
      <c r="H10986" s="10">
        <v>3965.24</v>
      </c>
      <c r="I10986" s="10">
        <v>-967.40999999999985</v>
      </c>
      <c r="J10986" s="10">
        <v>8.5</v>
      </c>
      <c r="K10986" s="10">
        <v>0</v>
      </c>
      <c r="L10986" s="10">
        <v>8.5</v>
      </c>
      <c r="M10986" s="10">
        <v>11.243</v>
      </c>
      <c r="N10986" s="10">
        <v>-2.7430000000000003</v>
      </c>
    </row>
    <row r="10987" spans="1:14" x14ac:dyDescent="0.25">
      <c r="A10987" s="9" t="s">
        <v>1186</v>
      </c>
      <c r="B10987" s="9" t="s">
        <v>36</v>
      </c>
      <c r="C10987" s="9" t="s">
        <v>29</v>
      </c>
      <c r="D10987" s="9" t="s">
        <v>27</v>
      </c>
      <c r="E10987" s="10">
        <v>6045.04</v>
      </c>
      <c r="F10987" s="10">
        <v>0</v>
      </c>
      <c r="G10987" s="10">
        <v>6045.04</v>
      </c>
      <c r="H10987" s="10">
        <v>6074.95</v>
      </c>
      <c r="I10987" s="10">
        <v>-29.909999999999854</v>
      </c>
      <c r="J10987" s="10">
        <v>0</v>
      </c>
      <c r="K10987" s="10">
        <v>0</v>
      </c>
      <c r="L10987" s="10">
        <v>0</v>
      </c>
      <c r="M10987" s="10">
        <v>0</v>
      </c>
      <c r="N10987" s="10">
        <v>0</v>
      </c>
    </row>
    <row r="10988" spans="1:14" x14ac:dyDescent="0.25">
      <c r="A10988" s="9" t="s">
        <v>1186</v>
      </c>
      <c r="B10988" s="9" t="s">
        <v>34</v>
      </c>
      <c r="C10988" s="9" t="s">
        <v>33</v>
      </c>
      <c r="D10988" s="9" t="s">
        <v>27</v>
      </c>
      <c r="E10988" s="10">
        <v>10305.15</v>
      </c>
      <c r="F10988" s="10">
        <v>0</v>
      </c>
      <c r="G10988" s="10">
        <v>10305.15</v>
      </c>
      <c r="H10988" s="10">
        <v>13630.67</v>
      </c>
      <c r="I10988" s="10">
        <v>-3325.5200000000004</v>
      </c>
      <c r="J10988" s="10">
        <v>8.5</v>
      </c>
      <c r="K10988" s="10">
        <v>0</v>
      </c>
      <c r="L10988" s="10">
        <v>8.5</v>
      </c>
      <c r="M10988" s="10">
        <v>11.243</v>
      </c>
      <c r="N10988" s="10">
        <v>-2.7430000000000003</v>
      </c>
    </row>
    <row r="10989" spans="1:14" x14ac:dyDescent="0.25">
      <c r="A10989" s="9" t="s">
        <v>1186</v>
      </c>
      <c r="B10989" s="9" t="s">
        <v>37</v>
      </c>
      <c r="C10989" s="9" t="s">
        <v>29</v>
      </c>
      <c r="D10989" s="9" t="s">
        <v>27</v>
      </c>
      <c r="E10989" s="10">
        <v>13979.2</v>
      </c>
      <c r="F10989" s="10">
        <v>0</v>
      </c>
      <c r="G10989" s="10">
        <v>13979.2</v>
      </c>
      <c r="H10989" s="10">
        <v>14048.37</v>
      </c>
      <c r="I10989" s="10">
        <v>-69.170000000000073</v>
      </c>
      <c r="J10989" s="10">
        <v>0</v>
      </c>
      <c r="K10989" s="10">
        <v>0</v>
      </c>
      <c r="L10989" s="10">
        <v>0</v>
      </c>
      <c r="M10989" s="10">
        <v>0</v>
      </c>
      <c r="N10989" s="10">
        <v>0</v>
      </c>
    </row>
    <row r="10990" spans="1:14" x14ac:dyDescent="0.25">
      <c r="A10990" s="9" t="s">
        <v>1186</v>
      </c>
      <c r="B10990" s="9" t="s">
        <v>35</v>
      </c>
      <c r="C10990" s="9" t="s">
        <v>33</v>
      </c>
      <c r="D10990" s="9" t="s">
        <v>27</v>
      </c>
      <c r="E10990" s="10">
        <v>11149.54</v>
      </c>
      <c r="F10990" s="10">
        <v>0</v>
      </c>
      <c r="G10990" s="10">
        <v>11149.54</v>
      </c>
      <c r="H10990" s="10">
        <v>14747.66</v>
      </c>
      <c r="I10990" s="10">
        <v>-3598.119999999999</v>
      </c>
      <c r="J10990" s="10">
        <v>178.5</v>
      </c>
      <c r="K10990" s="10">
        <v>0</v>
      </c>
      <c r="L10990" s="10">
        <v>178.5</v>
      </c>
      <c r="M10990" s="10">
        <v>236.10499999999999</v>
      </c>
      <c r="N10990" s="10">
        <v>-57.60499999999999</v>
      </c>
    </row>
    <row r="10991" spans="1:14" x14ac:dyDescent="0.25">
      <c r="A10991" s="9" t="s">
        <v>1186</v>
      </c>
      <c r="B10991" s="9" t="s">
        <v>406</v>
      </c>
      <c r="C10991" s="9" t="s">
        <v>39</v>
      </c>
      <c r="D10991" s="9" t="s">
        <v>40</v>
      </c>
      <c r="E10991" s="10">
        <v>-531896.89</v>
      </c>
      <c r="F10991" s="10">
        <v>0</v>
      </c>
      <c r="G10991" s="10">
        <v>-531896.89</v>
      </c>
      <c r="H10991" s="10">
        <v>-531896.87</v>
      </c>
      <c r="I10991" s="10">
        <v>-2.0000000018626451E-2</v>
      </c>
      <c r="J10991" s="10">
        <v>-3654</v>
      </c>
      <c r="K10991" s="10">
        <v>0</v>
      </c>
      <c r="L10991" s="10">
        <v>-3654</v>
      </c>
      <c r="M10991" s="10">
        <v>-3654</v>
      </c>
      <c r="N10991" s="10">
        <v>0</v>
      </c>
    </row>
    <row r="10992" spans="1:14" x14ac:dyDescent="0.25">
      <c r="A10992" s="9" t="s">
        <v>1186</v>
      </c>
      <c r="B10992" s="9" t="s">
        <v>92</v>
      </c>
      <c r="C10992" s="9" t="s">
        <v>42</v>
      </c>
      <c r="D10992" s="9" t="s">
        <v>43</v>
      </c>
      <c r="E10992" s="10">
        <v>11.49</v>
      </c>
      <c r="F10992" s="10">
        <v>0</v>
      </c>
      <c r="G10992" s="10">
        <v>11.49</v>
      </c>
      <c r="H10992" s="10">
        <v>0</v>
      </c>
      <c r="I10992" s="10">
        <v>11.49</v>
      </c>
      <c r="J10992" s="10">
        <v>135</v>
      </c>
      <c r="K10992" s="10">
        <v>0</v>
      </c>
      <c r="L10992" s="10">
        <v>135</v>
      </c>
      <c r="M10992" s="10">
        <v>0</v>
      </c>
      <c r="N10992" s="10">
        <v>135</v>
      </c>
    </row>
    <row r="10993" spans="1:14" x14ac:dyDescent="0.25">
      <c r="A10993" s="9" t="s">
        <v>1186</v>
      </c>
      <c r="B10993" s="9" t="s">
        <v>383</v>
      </c>
      <c r="C10993" s="9" t="s">
        <v>42</v>
      </c>
      <c r="D10993" s="9" t="s">
        <v>43</v>
      </c>
      <c r="E10993" s="10">
        <v>156.80000000000001</v>
      </c>
      <c r="F10993" s="10">
        <v>143.23529411764707</v>
      </c>
      <c r="G10993" s="10">
        <v>13.564705882352939</v>
      </c>
      <c r="H10993" s="10">
        <v>146.1</v>
      </c>
      <c r="I10993" s="10">
        <v>10.700000000000017</v>
      </c>
      <c r="J10993" s="10">
        <v>4000</v>
      </c>
      <c r="K10993" s="10">
        <v>3654</v>
      </c>
      <c r="L10993" s="10">
        <v>346</v>
      </c>
      <c r="M10993" s="10">
        <v>3727.08</v>
      </c>
      <c r="N10993" s="10">
        <v>272.92000000000007</v>
      </c>
    </row>
    <row r="10994" spans="1:14" x14ac:dyDescent="0.25">
      <c r="A10994" s="9" t="s">
        <v>1186</v>
      </c>
      <c r="B10994" s="9" t="s">
        <v>407</v>
      </c>
      <c r="C10994" s="9" t="s">
        <v>42</v>
      </c>
      <c r="D10994" s="9" t="s">
        <v>43</v>
      </c>
      <c r="E10994" s="10">
        <v>2460.94</v>
      </c>
      <c r="F10994" s="10">
        <v>2422.1674876847292</v>
      </c>
      <c r="G10994" s="10">
        <v>38.772512315270887</v>
      </c>
      <c r="H10994" s="10">
        <v>2458.5</v>
      </c>
      <c r="I10994" s="10">
        <v>2.4400000000000546</v>
      </c>
      <c r="J10994" s="10">
        <v>89100</v>
      </c>
      <c r="K10994" s="10">
        <v>87696</v>
      </c>
      <c r="L10994" s="10">
        <v>1404</v>
      </c>
      <c r="M10994" s="10">
        <v>89011.44</v>
      </c>
      <c r="N10994" s="10">
        <v>88.559999999997672</v>
      </c>
    </row>
    <row r="10995" spans="1:14" x14ac:dyDescent="0.25">
      <c r="A10995" s="9" t="s">
        <v>1186</v>
      </c>
      <c r="B10995" s="9" t="s">
        <v>385</v>
      </c>
      <c r="C10995" s="9" t="s">
        <v>42</v>
      </c>
      <c r="D10995" s="9" t="s">
        <v>43</v>
      </c>
      <c r="E10995" s="10">
        <v>3754.13</v>
      </c>
      <c r="F10995" s="10">
        <v>3749.0049751243782</v>
      </c>
      <c r="G10995" s="10">
        <v>5.1250248756218753</v>
      </c>
      <c r="H10995" s="10">
        <v>3767.75</v>
      </c>
      <c r="I10995" s="10">
        <v>-13.619999999999891</v>
      </c>
      <c r="J10995" s="10">
        <v>3659</v>
      </c>
      <c r="K10995" s="10">
        <v>3654</v>
      </c>
      <c r="L10995" s="10">
        <v>5</v>
      </c>
      <c r="M10995" s="10">
        <v>3672.27</v>
      </c>
      <c r="N10995" s="10">
        <v>-13.269999999999982</v>
      </c>
    </row>
    <row r="10996" spans="1:14" x14ac:dyDescent="0.25">
      <c r="A10996" s="9" t="s">
        <v>1186</v>
      </c>
      <c r="B10996" s="9" t="s">
        <v>408</v>
      </c>
      <c r="C10996" s="9" t="s">
        <v>42</v>
      </c>
      <c r="D10996" s="9" t="s">
        <v>43</v>
      </c>
      <c r="E10996" s="10">
        <v>10497.35</v>
      </c>
      <c r="F10996" s="10">
        <v>10297.261083743841</v>
      </c>
      <c r="G10996" s="10">
        <v>200.08891625615979</v>
      </c>
      <c r="H10996" s="10">
        <v>10451.719999999999</v>
      </c>
      <c r="I10996" s="10">
        <v>45.630000000001019</v>
      </c>
      <c r="J10996" s="10">
        <v>89400</v>
      </c>
      <c r="K10996" s="10">
        <v>87696</v>
      </c>
      <c r="L10996" s="10">
        <v>1704</v>
      </c>
      <c r="M10996" s="10">
        <v>89011.44</v>
      </c>
      <c r="N10996" s="10">
        <v>388.55999999999767</v>
      </c>
    </row>
    <row r="10997" spans="1:14" x14ac:dyDescent="0.25">
      <c r="A10997" s="9" t="s">
        <v>1186</v>
      </c>
      <c r="B10997" s="9" t="s">
        <v>386</v>
      </c>
      <c r="C10997" s="9" t="s">
        <v>42</v>
      </c>
      <c r="D10997" s="9" t="s">
        <v>43</v>
      </c>
      <c r="E10997" s="10">
        <v>13552</v>
      </c>
      <c r="F10997" s="10">
        <v>13505.18811881188</v>
      </c>
      <c r="G10997" s="10">
        <v>46.811881188119514</v>
      </c>
      <c r="H10997" s="10">
        <v>13640.24</v>
      </c>
      <c r="I10997" s="10">
        <v>-88.239999999999782</v>
      </c>
      <c r="J10997" s="10">
        <v>88000</v>
      </c>
      <c r="K10997" s="10">
        <v>87696</v>
      </c>
      <c r="L10997" s="10">
        <v>304</v>
      </c>
      <c r="M10997" s="10">
        <v>88572.96</v>
      </c>
      <c r="N10997" s="10">
        <v>-572.9600000000064</v>
      </c>
    </row>
    <row r="10998" spans="1:14" x14ac:dyDescent="0.25">
      <c r="A10998" s="9" t="s">
        <v>1186</v>
      </c>
      <c r="B10998" s="9" t="s">
        <v>409</v>
      </c>
      <c r="C10998" s="9" t="s">
        <v>42</v>
      </c>
      <c r="D10998" s="9" t="s">
        <v>43</v>
      </c>
      <c r="E10998" s="10">
        <v>24003.73</v>
      </c>
      <c r="F10998" s="10">
        <v>23893.655172413793</v>
      </c>
      <c r="G10998" s="10">
        <v>110.07482758620608</v>
      </c>
      <c r="H10998" s="10">
        <v>24252.06</v>
      </c>
      <c r="I10998" s="10">
        <v>-248.33000000000175</v>
      </c>
      <c r="J10998" s="10">
        <v>88100</v>
      </c>
      <c r="K10998" s="10">
        <v>87696</v>
      </c>
      <c r="L10998" s="10">
        <v>404</v>
      </c>
      <c r="M10998" s="10">
        <v>89011.44</v>
      </c>
      <c r="N10998" s="10">
        <v>-911.44000000000233</v>
      </c>
    </row>
    <row r="10999" spans="1:14" x14ac:dyDescent="0.25">
      <c r="A10999" s="9" t="s">
        <v>1186</v>
      </c>
      <c r="B10999" s="9" t="s">
        <v>388</v>
      </c>
      <c r="C10999" s="9" t="s">
        <v>42</v>
      </c>
      <c r="D10999" s="9" t="s">
        <v>43</v>
      </c>
      <c r="E10999" s="10">
        <v>25589.52</v>
      </c>
      <c r="F10999" s="10">
        <v>25501.118811881188</v>
      </c>
      <c r="G10999" s="10">
        <v>88.40118811881257</v>
      </c>
      <c r="H10999" s="10">
        <v>25756.13</v>
      </c>
      <c r="I10999" s="10">
        <v>-166.61000000000058</v>
      </c>
      <c r="J10999" s="10">
        <v>88000</v>
      </c>
      <c r="K10999" s="10">
        <v>87696</v>
      </c>
      <c r="L10999" s="10">
        <v>304</v>
      </c>
      <c r="M10999" s="10">
        <v>88572.96</v>
      </c>
      <c r="N10999" s="10">
        <v>-572.9600000000064</v>
      </c>
    </row>
    <row r="11000" spans="1:14" x14ac:dyDescent="0.25">
      <c r="A11000" s="9" t="s">
        <v>1186</v>
      </c>
      <c r="B11000" s="9" t="s">
        <v>389</v>
      </c>
      <c r="C11000" s="9" t="s">
        <v>42</v>
      </c>
      <c r="D11000" s="9" t="s">
        <v>43</v>
      </c>
      <c r="E11000" s="10">
        <v>28937.99</v>
      </c>
      <c r="F11000" s="10">
        <v>28756.975369458127</v>
      </c>
      <c r="G11000" s="10">
        <v>181.01463054187479</v>
      </c>
      <c r="H11000" s="10">
        <v>29188.33</v>
      </c>
      <c r="I11000" s="10">
        <v>-250.34000000000015</v>
      </c>
      <c r="J11000" s="10">
        <v>3677</v>
      </c>
      <c r="K11000" s="10">
        <v>3654</v>
      </c>
      <c r="L11000" s="10">
        <v>23</v>
      </c>
      <c r="M11000" s="10">
        <v>3708.81</v>
      </c>
      <c r="N11000" s="10">
        <v>-31.809999999999945</v>
      </c>
    </row>
    <row r="11001" spans="1:14" x14ac:dyDescent="0.25">
      <c r="A11001" s="9" t="s">
        <v>1186</v>
      </c>
      <c r="B11001" s="9" t="s">
        <v>410</v>
      </c>
      <c r="C11001" s="9" t="s">
        <v>42</v>
      </c>
      <c r="D11001" s="9" t="s">
        <v>43</v>
      </c>
      <c r="E11001" s="10">
        <v>46418.02</v>
      </c>
      <c r="F11001" s="10">
        <v>46384.167487684732</v>
      </c>
      <c r="G11001" s="10">
        <v>33.852512315264903</v>
      </c>
      <c r="H11001" s="10">
        <v>47079.93</v>
      </c>
      <c r="I11001" s="10">
        <v>-661.91000000000349</v>
      </c>
      <c r="J11001" s="10">
        <v>87760</v>
      </c>
      <c r="K11001" s="10">
        <v>87696</v>
      </c>
      <c r="L11001" s="10">
        <v>64</v>
      </c>
      <c r="M11001" s="10">
        <v>89011.44</v>
      </c>
      <c r="N11001" s="10">
        <v>-1251.4400000000023</v>
      </c>
    </row>
    <row r="11002" spans="1:14" x14ac:dyDescent="0.25">
      <c r="A11002" s="9" t="s">
        <v>1186</v>
      </c>
      <c r="B11002" s="9" t="s">
        <v>392</v>
      </c>
      <c r="C11002" s="9" t="s">
        <v>42</v>
      </c>
      <c r="D11002" s="9" t="s">
        <v>43</v>
      </c>
      <c r="E11002" s="10">
        <v>222787.85</v>
      </c>
      <c r="F11002" s="10">
        <v>222018.20792079208</v>
      </c>
      <c r="G11002" s="10">
        <v>769.64207920792978</v>
      </c>
      <c r="H11002" s="10">
        <v>224238.39</v>
      </c>
      <c r="I11002" s="10">
        <v>-1450.5400000000081</v>
      </c>
      <c r="J11002" s="10">
        <v>88000</v>
      </c>
      <c r="K11002" s="10">
        <v>87696</v>
      </c>
      <c r="L11002" s="10">
        <v>304</v>
      </c>
      <c r="M11002" s="10">
        <v>88572.96</v>
      </c>
      <c r="N11002" s="10">
        <v>-572.9600000000064</v>
      </c>
    </row>
    <row r="11003" spans="1:14" x14ac:dyDescent="0.25">
      <c r="A11003" s="9" t="s">
        <v>1186</v>
      </c>
      <c r="B11003" s="9" t="s">
        <v>104</v>
      </c>
      <c r="C11003" s="9" t="s">
        <v>42</v>
      </c>
      <c r="D11003" s="9" t="s">
        <v>53</v>
      </c>
      <c r="E11003" s="10">
        <v>88304.16</v>
      </c>
      <c r="F11003" s="10">
        <v>96236.258706467663</v>
      </c>
      <c r="G11003" s="10">
        <v>-7932.0987064676592</v>
      </c>
      <c r="H11003" s="10">
        <v>96717.440000000002</v>
      </c>
      <c r="I11003" s="10">
        <v>-8413.2799999999988</v>
      </c>
      <c r="J11003" s="10">
        <v>16400</v>
      </c>
      <c r="K11003" s="10">
        <v>16399.152238805971</v>
      </c>
      <c r="L11003" s="10">
        <v>0.84776119402886252</v>
      </c>
      <c r="M11003" s="10">
        <v>16481.148000000001</v>
      </c>
      <c r="N11003" s="10">
        <v>-81.148000000001048</v>
      </c>
    </row>
    <row r="11004" spans="1:14" x14ac:dyDescent="0.25">
      <c r="A11004" s="9" t="s">
        <v>1186</v>
      </c>
      <c r="B11004" s="9" t="s">
        <v>54</v>
      </c>
      <c r="C11004" s="9" t="s">
        <v>42</v>
      </c>
      <c r="D11004" s="9" t="s">
        <v>55</v>
      </c>
      <c r="E11004" s="10">
        <v>1106.94</v>
      </c>
      <c r="F11004" s="10">
        <v>1085.2352941176471</v>
      </c>
      <c r="G11004" s="10">
        <v>21.704705882352982</v>
      </c>
      <c r="H11004" s="10">
        <v>1106.94</v>
      </c>
      <c r="I11004" s="10">
        <v>0</v>
      </c>
      <c r="J11004" s="10">
        <v>201.262</v>
      </c>
      <c r="K11004" s="10">
        <v>197.3156862745098</v>
      </c>
      <c r="L11004" s="10">
        <v>3.9463137254901994</v>
      </c>
      <c r="M11004" s="10">
        <v>201.262</v>
      </c>
      <c r="N11004" s="10">
        <v>0</v>
      </c>
    </row>
    <row r="11005" spans="1:14" x14ac:dyDescent="0.25">
      <c r="A11005" s="9" t="s">
        <v>1187</v>
      </c>
      <c r="B11005" s="9" t="s">
        <v>25</v>
      </c>
      <c r="C11005" s="9" t="s">
        <v>26</v>
      </c>
      <c r="D11005" s="9" t="s">
        <v>27</v>
      </c>
      <c r="E11005" s="10">
        <v>6586.91</v>
      </c>
      <c r="F11005" s="10">
        <v>0</v>
      </c>
      <c r="G11005" s="10">
        <v>6586.91</v>
      </c>
      <c r="H11005" s="10">
        <v>0</v>
      </c>
      <c r="I11005" s="10">
        <v>6586.91</v>
      </c>
      <c r="J11005" s="10">
        <v>0</v>
      </c>
      <c r="K11005" s="10">
        <v>0</v>
      </c>
      <c r="L11005" s="10">
        <v>0</v>
      </c>
      <c r="M11005" s="10">
        <v>0</v>
      </c>
      <c r="N11005" s="10">
        <v>0</v>
      </c>
    </row>
    <row r="11006" spans="1:14" x14ac:dyDescent="0.25">
      <c r="A11006" s="9" t="s">
        <v>1187</v>
      </c>
      <c r="B11006" s="9" t="s">
        <v>28</v>
      </c>
      <c r="C11006" s="9" t="s">
        <v>29</v>
      </c>
      <c r="D11006" s="9" t="s">
        <v>27</v>
      </c>
      <c r="E11006" s="10">
        <v>2.2799999999999998</v>
      </c>
      <c r="F11006" s="10">
        <v>0</v>
      </c>
      <c r="G11006" s="10">
        <v>2.2799999999999998</v>
      </c>
      <c r="H11006" s="10">
        <v>2.29</v>
      </c>
      <c r="I11006" s="10">
        <v>-1.0000000000000231E-2</v>
      </c>
      <c r="J11006" s="10">
        <v>0</v>
      </c>
      <c r="K11006" s="10">
        <v>0</v>
      </c>
      <c r="L11006" s="10">
        <v>0</v>
      </c>
      <c r="M11006" s="10">
        <v>0</v>
      </c>
      <c r="N11006" s="10">
        <v>0</v>
      </c>
    </row>
    <row r="11007" spans="1:14" x14ac:dyDescent="0.25">
      <c r="A11007" s="9" t="s">
        <v>1187</v>
      </c>
      <c r="B11007" s="9" t="s">
        <v>30</v>
      </c>
      <c r="C11007" s="9" t="s">
        <v>29</v>
      </c>
      <c r="D11007" s="9" t="s">
        <v>27</v>
      </c>
      <c r="E11007" s="10">
        <v>53.13</v>
      </c>
      <c r="F11007" s="10">
        <v>0</v>
      </c>
      <c r="G11007" s="10">
        <v>53.13</v>
      </c>
      <c r="H11007" s="10">
        <v>53.39</v>
      </c>
      <c r="I11007" s="10">
        <v>-0.25999999999999801</v>
      </c>
      <c r="J11007" s="10">
        <v>0</v>
      </c>
      <c r="K11007" s="10">
        <v>0</v>
      </c>
      <c r="L11007" s="10">
        <v>0</v>
      </c>
      <c r="M11007" s="10">
        <v>0</v>
      </c>
      <c r="N11007" s="10">
        <v>0</v>
      </c>
    </row>
    <row r="11008" spans="1:14" x14ac:dyDescent="0.25">
      <c r="A11008" s="9" t="s">
        <v>1187</v>
      </c>
      <c r="B11008" s="9" t="s">
        <v>31</v>
      </c>
      <c r="C11008" s="9" t="s">
        <v>29</v>
      </c>
      <c r="D11008" s="9" t="s">
        <v>27</v>
      </c>
      <c r="E11008" s="10">
        <v>356.7</v>
      </c>
      <c r="F11008" s="10">
        <v>0</v>
      </c>
      <c r="G11008" s="10">
        <v>356.7</v>
      </c>
      <c r="H11008" s="10">
        <v>358.49</v>
      </c>
      <c r="I11008" s="10">
        <v>-1.7900000000000205</v>
      </c>
      <c r="J11008" s="10">
        <v>0</v>
      </c>
      <c r="K11008" s="10">
        <v>0</v>
      </c>
      <c r="L11008" s="10">
        <v>0</v>
      </c>
      <c r="M11008" s="10">
        <v>0</v>
      </c>
      <c r="N11008" s="10">
        <v>0</v>
      </c>
    </row>
    <row r="11009" spans="1:14" x14ac:dyDescent="0.25">
      <c r="A11009" s="9" t="s">
        <v>1187</v>
      </c>
      <c r="B11009" s="9" t="s">
        <v>32</v>
      </c>
      <c r="C11009" s="9" t="s">
        <v>33</v>
      </c>
      <c r="D11009" s="9" t="s">
        <v>27</v>
      </c>
      <c r="E11009" s="10">
        <v>529.03</v>
      </c>
      <c r="F11009" s="10">
        <v>0</v>
      </c>
      <c r="G11009" s="10">
        <v>529.03</v>
      </c>
      <c r="H11009" s="10">
        <v>606.97</v>
      </c>
      <c r="I11009" s="10">
        <v>-77.940000000000055</v>
      </c>
      <c r="J11009" s="10">
        <v>1.5</v>
      </c>
      <c r="K11009" s="10">
        <v>0</v>
      </c>
      <c r="L11009" s="10">
        <v>1.5</v>
      </c>
      <c r="M11009" s="10">
        <v>1.7210000000000001</v>
      </c>
      <c r="N11009" s="10">
        <v>-0.22100000000000009</v>
      </c>
    </row>
    <row r="11010" spans="1:14" x14ac:dyDescent="0.25">
      <c r="A11010" s="9" t="s">
        <v>1187</v>
      </c>
      <c r="B11010" s="9" t="s">
        <v>34</v>
      </c>
      <c r="C11010" s="9" t="s">
        <v>33</v>
      </c>
      <c r="D11010" s="9" t="s">
        <v>27</v>
      </c>
      <c r="E11010" s="10">
        <v>1818.56</v>
      </c>
      <c r="F11010" s="10">
        <v>0</v>
      </c>
      <c r="G11010" s="10">
        <v>1818.56</v>
      </c>
      <c r="H11010" s="10">
        <v>2086.4699999999998</v>
      </c>
      <c r="I11010" s="10">
        <v>-267.90999999999985</v>
      </c>
      <c r="J11010" s="10">
        <v>1.5</v>
      </c>
      <c r="K11010" s="10">
        <v>0</v>
      </c>
      <c r="L11010" s="10">
        <v>1.5</v>
      </c>
      <c r="M11010" s="10">
        <v>1.7210000000000001</v>
      </c>
      <c r="N11010" s="10">
        <v>-0.22100000000000009</v>
      </c>
    </row>
    <row r="11011" spans="1:14" x14ac:dyDescent="0.25">
      <c r="A11011" s="9" t="s">
        <v>1187</v>
      </c>
      <c r="B11011" s="9" t="s">
        <v>35</v>
      </c>
      <c r="C11011" s="9" t="s">
        <v>33</v>
      </c>
      <c r="D11011" s="9" t="s">
        <v>27</v>
      </c>
      <c r="E11011" s="10">
        <v>1967.57</v>
      </c>
      <c r="F11011" s="10">
        <v>0</v>
      </c>
      <c r="G11011" s="10">
        <v>1967.57</v>
      </c>
      <c r="H11011" s="10">
        <v>2257.39</v>
      </c>
      <c r="I11011" s="10">
        <v>-289.81999999999994</v>
      </c>
      <c r="J11011" s="10">
        <v>31.5</v>
      </c>
      <c r="K11011" s="10">
        <v>0</v>
      </c>
      <c r="L11011" s="10">
        <v>31.5</v>
      </c>
      <c r="M11011" s="10">
        <v>36.14</v>
      </c>
      <c r="N11011" s="10">
        <v>-4.6400000000000006</v>
      </c>
    </row>
    <row r="11012" spans="1:14" x14ac:dyDescent="0.25">
      <c r="A11012" s="9" t="s">
        <v>1187</v>
      </c>
      <c r="B11012" s="9" t="s">
        <v>36</v>
      </c>
      <c r="C11012" s="9" t="s">
        <v>29</v>
      </c>
      <c r="D11012" s="9" t="s">
        <v>27</v>
      </c>
      <c r="E11012" s="10">
        <v>3996.36</v>
      </c>
      <c r="F11012" s="10">
        <v>0</v>
      </c>
      <c r="G11012" s="10">
        <v>3996.36</v>
      </c>
      <c r="H11012" s="10">
        <v>4016.34</v>
      </c>
      <c r="I11012" s="10">
        <v>-19.980000000000018</v>
      </c>
      <c r="J11012" s="10">
        <v>0</v>
      </c>
      <c r="K11012" s="10">
        <v>0</v>
      </c>
      <c r="L11012" s="10">
        <v>0</v>
      </c>
      <c r="M11012" s="10">
        <v>0</v>
      </c>
      <c r="N11012" s="10">
        <v>0</v>
      </c>
    </row>
    <row r="11013" spans="1:14" x14ac:dyDescent="0.25">
      <c r="A11013" s="9" t="s">
        <v>1187</v>
      </c>
      <c r="B11013" s="9" t="s">
        <v>37</v>
      </c>
      <c r="C11013" s="9" t="s">
        <v>29</v>
      </c>
      <c r="D11013" s="9" t="s">
        <v>27</v>
      </c>
      <c r="E11013" s="10">
        <v>9241.61</v>
      </c>
      <c r="F11013" s="10">
        <v>0</v>
      </c>
      <c r="G11013" s="10">
        <v>9241.61</v>
      </c>
      <c r="H11013" s="10">
        <v>9287.82</v>
      </c>
      <c r="I11013" s="10">
        <v>-46.209999999999127</v>
      </c>
      <c r="J11013" s="10">
        <v>0</v>
      </c>
      <c r="K11013" s="10">
        <v>0</v>
      </c>
      <c r="L11013" s="10">
        <v>0</v>
      </c>
      <c r="M11013" s="10">
        <v>0</v>
      </c>
      <c r="N11013" s="10">
        <v>0</v>
      </c>
    </row>
    <row r="11014" spans="1:14" x14ac:dyDescent="0.25">
      <c r="A11014" s="9" t="s">
        <v>1187</v>
      </c>
      <c r="B11014" s="9" t="s">
        <v>1188</v>
      </c>
      <c r="C11014" s="9" t="s">
        <v>39</v>
      </c>
      <c r="D11014" s="9" t="s">
        <v>40</v>
      </c>
      <c r="E11014" s="10">
        <v>-269344.39</v>
      </c>
      <c r="F11014" s="10">
        <v>0</v>
      </c>
      <c r="G11014" s="10">
        <v>-269344.39</v>
      </c>
      <c r="H11014" s="10">
        <v>-269344.39</v>
      </c>
      <c r="I11014" s="10">
        <v>0</v>
      </c>
      <c r="J11014" s="10">
        <v>-1204.6659999999999</v>
      </c>
      <c r="K11014" s="10">
        <v>0</v>
      </c>
      <c r="L11014" s="10">
        <v>-1204.6659999999999</v>
      </c>
      <c r="M11014" s="10">
        <v>-1204.6659999999999</v>
      </c>
      <c r="N11014" s="10">
        <v>0</v>
      </c>
    </row>
    <row r="11015" spans="1:14" x14ac:dyDescent="0.25">
      <c r="A11015" s="9" t="s">
        <v>1187</v>
      </c>
      <c r="B11015" s="9" t="s">
        <v>92</v>
      </c>
      <c r="C11015" s="9" t="s">
        <v>42</v>
      </c>
      <c r="D11015" s="9" t="s">
        <v>43</v>
      </c>
      <c r="E11015" s="10">
        <v>103.17</v>
      </c>
      <c r="F11015" s="10">
        <v>102.54455445544555</v>
      </c>
      <c r="G11015" s="10">
        <v>0.62544554455445223</v>
      </c>
      <c r="H11015" s="10">
        <v>103.57</v>
      </c>
      <c r="I11015" s="10">
        <v>-0.39999999999999147</v>
      </c>
      <c r="J11015" s="10">
        <v>1212</v>
      </c>
      <c r="K11015" s="10">
        <v>1204.6663366336634</v>
      </c>
      <c r="L11015" s="10">
        <v>7.3336633663366229</v>
      </c>
      <c r="M11015" s="10">
        <v>1216.713</v>
      </c>
      <c r="N11015" s="10">
        <v>-4.7129999999999654</v>
      </c>
    </row>
    <row r="11016" spans="1:14" x14ac:dyDescent="0.25">
      <c r="A11016" s="9" t="s">
        <v>1187</v>
      </c>
      <c r="B11016" s="9" t="s">
        <v>542</v>
      </c>
      <c r="C11016" s="9" t="s">
        <v>42</v>
      </c>
      <c r="D11016" s="9" t="s">
        <v>43</v>
      </c>
      <c r="E11016" s="10">
        <v>515.89</v>
      </c>
      <c r="F11016" s="10">
        <v>510.79802955665025</v>
      </c>
      <c r="G11016" s="10">
        <v>5.0919704433497373</v>
      </c>
      <c r="H11016" s="10">
        <v>518.46</v>
      </c>
      <c r="I11016" s="10">
        <v>-2.57000000000005</v>
      </c>
      <c r="J11016" s="10">
        <v>7300</v>
      </c>
      <c r="K11016" s="10">
        <v>7227.9960591133004</v>
      </c>
      <c r="L11016" s="10">
        <v>72.003940886699638</v>
      </c>
      <c r="M11016" s="10">
        <v>7336.4160000000002</v>
      </c>
      <c r="N11016" s="10">
        <v>-36.416000000000167</v>
      </c>
    </row>
    <row r="11017" spans="1:14" x14ac:dyDescent="0.25">
      <c r="A11017" s="9" t="s">
        <v>1187</v>
      </c>
      <c r="B11017" s="9" t="s">
        <v>528</v>
      </c>
      <c r="C11017" s="9" t="s">
        <v>42</v>
      </c>
      <c r="D11017" s="9" t="s">
        <v>43</v>
      </c>
      <c r="E11017" s="10">
        <v>653.65</v>
      </c>
      <c r="F11017" s="10">
        <v>652.92537313432831</v>
      </c>
      <c r="G11017" s="10">
        <v>0.72462686567166656</v>
      </c>
      <c r="H11017" s="10">
        <v>656.19</v>
      </c>
      <c r="I11017" s="10">
        <v>-2.5400000000000773</v>
      </c>
      <c r="J11017" s="10">
        <v>1206</v>
      </c>
      <c r="K11017" s="10">
        <v>1204.6656716417911</v>
      </c>
      <c r="L11017" s="10">
        <v>1.3343283582089498</v>
      </c>
      <c r="M11017" s="10">
        <v>1210.6890000000001</v>
      </c>
      <c r="N11017" s="10">
        <v>-4.6890000000000782</v>
      </c>
    </row>
    <row r="11018" spans="1:14" x14ac:dyDescent="0.25">
      <c r="A11018" s="9" t="s">
        <v>1187</v>
      </c>
      <c r="B11018" s="9" t="s">
        <v>543</v>
      </c>
      <c r="C11018" s="9" t="s">
        <v>42</v>
      </c>
      <c r="D11018" s="9" t="s">
        <v>43</v>
      </c>
      <c r="E11018" s="10">
        <v>2724.87</v>
      </c>
      <c r="F11018" s="10">
        <v>2608.6600985221676</v>
      </c>
      <c r="G11018" s="10">
        <v>116.20990147783232</v>
      </c>
      <c r="H11018" s="10">
        <v>2647.79</v>
      </c>
      <c r="I11018" s="10">
        <v>77.079999999999927</v>
      </c>
      <c r="J11018" s="10">
        <v>7550</v>
      </c>
      <c r="K11018" s="10">
        <v>7227.9960591133004</v>
      </c>
      <c r="L11018" s="10">
        <v>322.00394088669964</v>
      </c>
      <c r="M11018" s="10">
        <v>7336.4160000000002</v>
      </c>
      <c r="N11018" s="10">
        <v>213.58399999999983</v>
      </c>
    </row>
    <row r="11019" spans="1:14" x14ac:dyDescent="0.25">
      <c r="A11019" s="9" t="s">
        <v>1187</v>
      </c>
      <c r="B11019" s="9" t="s">
        <v>544</v>
      </c>
      <c r="C11019" s="9" t="s">
        <v>42</v>
      </c>
      <c r="D11019" s="9" t="s">
        <v>43</v>
      </c>
      <c r="E11019" s="10">
        <v>3408.37</v>
      </c>
      <c r="F11019" s="10">
        <v>3329.1428571428573</v>
      </c>
      <c r="G11019" s="10">
        <v>79.227142857142553</v>
      </c>
      <c r="H11019" s="10">
        <v>3379.08</v>
      </c>
      <c r="I11019" s="10">
        <v>29.289999999999964</v>
      </c>
      <c r="J11019" s="10">
        <v>7400</v>
      </c>
      <c r="K11019" s="10">
        <v>7227.9960591133004</v>
      </c>
      <c r="L11019" s="10">
        <v>172.00394088669964</v>
      </c>
      <c r="M11019" s="10">
        <v>7336.4160000000002</v>
      </c>
      <c r="N11019" s="10">
        <v>63.583999999999833</v>
      </c>
    </row>
    <row r="11020" spans="1:14" x14ac:dyDescent="0.25">
      <c r="A11020" s="9" t="s">
        <v>1187</v>
      </c>
      <c r="B11020" s="9" t="s">
        <v>47</v>
      </c>
      <c r="C11020" s="9" t="s">
        <v>42</v>
      </c>
      <c r="D11020" s="9" t="s">
        <v>43</v>
      </c>
      <c r="E11020" s="10">
        <v>3453.08</v>
      </c>
      <c r="F11020" s="10">
        <v>3398.5294117647059</v>
      </c>
      <c r="G11020" s="10">
        <v>54.550588235294072</v>
      </c>
      <c r="H11020" s="10">
        <v>3466.5</v>
      </c>
      <c r="I11020" s="10">
        <v>-13.420000000000073</v>
      </c>
      <c r="J11020" s="10">
        <v>7344</v>
      </c>
      <c r="K11020" s="10">
        <v>7227.9960784313726</v>
      </c>
      <c r="L11020" s="10">
        <v>116.00392156862745</v>
      </c>
      <c r="M11020" s="10">
        <v>7372.5559999999996</v>
      </c>
      <c r="N11020" s="10">
        <v>-28.555999999999585</v>
      </c>
    </row>
    <row r="11021" spans="1:14" x14ac:dyDescent="0.25">
      <c r="A11021" s="9" t="s">
        <v>1187</v>
      </c>
      <c r="B11021" s="9" t="s">
        <v>545</v>
      </c>
      <c r="C11021" s="9" t="s">
        <v>42</v>
      </c>
      <c r="D11021" s="9" t="s">
        <v>43</v>
      </c>
      <c r="E11021" s="10">
        <v>7361.92</v>
      </c>
      <c r="F11021" s="10">
        <v>7094.9458128078813</v>
      </c>
      <c r="G11021" s="10">
        <v>266.97418719211873</v>
      </c>
      <c r="H11021" s="10">
        <v>7201.37</v>
      </c>
      <c r="I11021" s="10">
        <v>160.55000000000018</v>
      </c>
      <c r="J11021" s="10">
        <v>7500</v>
      </c>
      <c r="K11021" s="10">
        <v>7227.9960591133004</v>
      </c>
      <c r="L11021" s="10">
        <v>272.00394088669964</v>
      </c>
      <c r="M11021" s="10">
        <v>7336.4160000000002</v>
      </c>
      <c r="N11021" s="10">
        <v>163.58399999999983</v>
      </c>
    </row>
    <row r="11022" spans="1:14" x14ac:dyDescent="0.25">
      <c r="A11022" s="9" t="s">
        <v>1187</v>
      </c>
      <c r="B11022" s="9" t="s">
        <v>50</v>
      </c>
      <c r="C11022" s="9" t="s">
        <v>42</v>
      </c>
      <c r="D11022" s="9" t="s">
        <v>43</v>
      </c>
      <c r="E11022" s="10">
        <v>9709</v>
      </c>
      <c r="F11022" s="10">
        <v>9613.2338308457693</v>
      </c>
      <c r="G11022" s="10">
        <v>95.766169154230738</v>
      </c>
      <c r="H11022" s="10">
        <v>9661.2999999999993</v>
      </c>
      <c r="I11022" s="10">
        <v>47.700000000000728</v>
      </c>
      <c r="J11022" s="10">
        <v>7300</v>
      </c>
      <c r="K11022" s="10">
        <v>7227.9960199004981</v>
      </c>
      <c r="L11022" s="10">
        <v>72.00398009950186</v>
      </c>
      <c r="M11022" s="10">
        <v>7264.1360000000004</v>
      </c>
      <c r="N11022" s="10">
        <v>35.863999999999578</v>
      </c>
    </row>
    <row r="11023" spans="1:14" x14ac:dyDescent="0.25">
      <c r="A11023" s="9" t="s">
        <v>1187</v>
      </c>
      <c r="B11023" s="9" t="s">
        <v>546</v>
      </c>
      <c r="C11023" s="9" t="s">
        <v>42</v>
      </c>
      <c r="D11023" s="9" t="s">
        <v>43</v>
      </c>
      <c r="E11023" s="10">
        <v>14287.14</v>
      </c>
      <c r="F11023" s="10">
        <v>14130.729064039409</v>
      </c>
      <c r="G11023" s="10">
        <v>156.41093596059</v>
      </c>
      <c r="H11023" s="10">
        <v>14342.69</v>
      </c>
      <c r="I11023" s="10">
        <v>-55.550000000001091</v>
      </c>
      <c r="J11023" s="10">
        <v>1218</v>
      </c>
      <c r="K11023" s="10">
        <v>1204.6660098522168</v>
      </c>
      <c r="L11023" s="10">
        <v>13.333990147783197</v>
      </c>
      <c r="M11023" s="10">
        <v>1222.7360000000001</v>
      </c>
      <c r="N11023" s="10">
        <v>-4.7360000000001037</v>
      </c>
    </row>
    <row r="11024" spans="1:14" x14ac:dyDescent="0.25">
      <c r="A11024" s="9" t="s">
        <v>1187</v>
      </c>
      <c r="B11024" s="9" t="s">
        <v>547</v>
      </c>
      <c r="C11024" s="9" t="s">
        <v>42</v>
      </c>
      <c r="D11024" s="9" t="s">
        <v>43</v>
      </c>
      <c r="E11024" s="10">
        <v>143467.60999999999</v>
      </c>
      <c r="F11024" s="10">
        <v>142599.47524752477</v>
      </c>
      <c r="G11024" s="10">
        <v>868.13475247522001</v>
      </c>
      <c r="H11024" s="10">
        <v>144025.47</v>
      </c>
      <c r="I11024" s="10">
        <v>-557.86000000001513</v>
      </c>
      <c r="J11024" s="10">
        <v>7272</v>
      </c>
      <c r="K11024" s="10">
        <v>7227.9960396039605</v>
      </c>
      <c r="L11024" s="10">
        <v>44.003960396039474</v>
      </c>
      <c r="M11024" s="10">
        <v>7300.2759999999998</v>
      </c>
      <c r="N11024" s="10">
        <v>-28.27599999999984</v>
      </c>
    </row>
    <row r="11025" spans="1:14" x14ac:dyDescent="0.25">
      <c r="A11025" s="9" t="s">
        <v>1187</v>
      </c>
      <c r="B11025" s="9" t="s">
        <v>104</v>
      </c>
      <c r="C11025" s="9" t="s">
        <v>42</v>
      </c>
      <c r="D11025" s="9" t="s">
        <v>53</v>
      </c>
      <c r="E11025" s="10">
        <v>58377.66</v>
      </c>
      <c r="F11025" s="10">
        <v>63624.805970149253</v>
      </c>
      <c r="G11025" s="10">
        <v>-5247.1459701492495</v>
      </c>
      <c r="H11025" s="10">
        <v>63942.93</v>
      </c>
      <c r="I11025" s="10">
        <v>-5565.2699999999968</v>
      </c>
      <c r="J11025" s="10">
        <v>10842</v>
      </c>
      <c r="K11025" s="10">
        <v>10841.994029850744</v>
      </c>
      <c r="L11025" s="10">
        <v>5.9701492555177538E-3</v>
      </c>
      <c r="M11025" s="10">
        <v>10896.204</v>
      </c>
      <c r="N11025" s="10">
        <v>-54.203999999999724</v>
      </c>
    </row>
    <row r="11026" spans="1:14" x14ac:dyDescent="0.25">
      <c r="A11026" s="9" t="s">
        <v>1187</v>
      </c>
      <c r="B11026" s="9" t="s">
        <v>54</v>
      </c>
      <c r="C11026" s="9" t="s">
        <v>42</v>
      </c>
      <c r="D11026" s="9" t="s">
        <v>55</v>
      </c>
      <c r="E11026" s="10">
        <v>729.88</v>
      </c>
      <c r="F11026" s="10">
        <v>715.56862745098044</v>
      </c>
      <c r="G11026" s="10">
        <v>14.311372549019552</v>
      </c>
      <c r="H11026" s="10">
        <v>729.88</v>
      </c>
      <c r="I11026" s="10">
        <v>0</v>
      </c>
      <c r="J11026" s="10">
        <v>132.70599999999999</v>
      </c>
      <c r="K11026" s="10">
        <v>130.10392156862744</v>
      </c>
      <c r="L11026" s="10">
        <v>2.6020784313725471</v>
      </c>
      <c r="M11026" s="10">
        <v>132.70599999999999</v>
      </c>
      <c r="N11026" s="10">
        <v>0</v>
      </c>
    </row>
    <row r="11027" spans="1:14" x14ac:dyDescent="0.25">
      <c r="A11027" s="9" t="s">
        <v>1189</v>
      </c>
      <c r="B11027" s="9" t="s">
        <v>25</v>
      </c>
      <c r="C11027" s="9" t="s">
        <v>26</v>
      </c>
      <c r="D11027" s="9" t="s">
        <v>27</v>
      </c>
      <c r="E11027" s="10">
        <v>10612.84</v>
      </c>
      <c r="F11027" s="10">
        <v>0</v>
      </c>
      <c r="G11027" s="10">
        <v>10612.84</v>
      </c>
      <c r="H11027" s="10">
        <v>0</v>
      </c>
      <c r="I11027" s="10">
        <v>10612.84</v>
      </c>
      <c r="J11027" s="10">
        <v>0</v>
      </c>
      <c r="K11027" s="10">
        <v>0</v>
      </c>
      <c r="L11027" s="10">
        <v>0</v>
      </c>
      <c r="M11027" s="10">
        <v>0</v>
      </c>
      <c r="N11027" s="10">
        <v>0</v>
      </c>
    </row>
    <row r="11028" spans="1:14" x14ac:dyDescent="0.25">
      <c r="A11028" s="9" t="s">
        <v>1189</v>
      </c>
      <c r="B11028" s="9" t="s">
        <v>28</v>
      </c>
      <c r="C11028" s="9" t="s">
        <v>29</v>
      </c>
      <c r="D11028" s="9" t="s">
        <v>27</v>
      </c>
      <c r="E11028" s="10">
        <v>6.08</v>
      </c>
      <c r="F11028" s="10">
        <v>0</v>
      </c>
      <c r="G11028" s="10">
        <v>6.08</v>
      </c>
      <c r="H11028" s="10">
        <v>6.11</v>
      </c>
      <c r="I11028" s="10">
        <v>-3.0000000000000249E-2</v>
      </c>
      <c r="J11028" s="10">
        <v>0</v>
      </c>
      <c r="K11028" s="10">
        <v>0</v>
      </c>
      <c r="L11028" s="10">
        <v>0</v>
      </c>
      <c r="M11028" s="10">
        <v>0</v>
      </c>
      <c r="N11028" s="10">
        <v>0</v>
      </c>
    </row>
    <row r="11029" spans="1:14" x14ac:dyDescent="0.25">
      <c r="A11029" s="9" t="s">
        <v>1189</v>
      </c>
      <c r="B11029" s="9" t="s">
        <v>30</v>
      </c>
      <c r="C11029" s="9" t="s">
        <v>29</v>
      </c>
      <c r="D11029" s="9" t="s">
        <v>27</v>
      </c>
      <c r="E11029" s="10">
        <v>141.87</v>
      </c>
      <c r="F11029" s="10">
        <v>0</v>
      </c>
      <c r="G11029" s="10">
        <v>141.87</v>
      </c>
      <c r="H11029" s="10">
        <v>142.58000000000001</v>
      </c>
      <c r="I11029" s="10">
        <v>-0.71000000000000796</v>
      </c>
      <c r="J11029" s="10">
        <v>0</v>
      </c>
      <c r="K11029" s="10">
        <v>0</v>
      </c>
      <c r="L11029" s="10">
        <v>0</v>
      </c>
      <c r="M11029" s="10">
        <v>0</v>
      </c>
      <c r="N11029" s="10">
        <v>0</v>
      </c>
    </row>
    <row r="11030" spans="1:14" x14ac:dyDescent="0.25">
      <c r="A11030" s="9" t="s">
        <v>1189</v>
      </c>
      <c r="B11030" s="9" t="s">
        <v>31</v>
      </c>
      <c r="C11030" s="9" t="s">
        <v>29</v>
      </c>
      <c r="D11030" s="9" t="s">
        <v>27</v>
      </c>
      <c r="E11030" s="10">
        <v>952.55</v>
      </c>
      <c r="F11030" s="10">
        <v>0</v>
      </c>
      <c r="G11030" s="10">
        <v>952.55</v>
      </c>
      <c r="H11030" s="10">
        <v>957.32</v>
      </c>
      <c r="I11030" s="10">
        <v>-4.7700000000000955</v>
      </c>
      <c r="J11030" s="10">
        <v>0</v>
      </c>
      <c r="K11030" s="10">
        <v>0</v>
      </c>
      <c r="L11030" s="10">
        <v>0</v>
      </c>
      <c r="M11030" s="10">
        <v>0</v>
      </c>
      <c r="N11030" s="10">
        <v>0</v>
      </c>
    </row>
    <row r="11031" spans="1:14" x14ac:dyDescent="0.25">
      <c r="A11031" s="9" t="s">
        <v>1189</v>
      </c>
      <c r="B11031" s="9" t="s">
        <v>32</v>
      </c>
      <c r="C11031" s="9" t="s">
        <v>33</v>
      </c>
      <c r="D11031" s="9" t="s">
        <v>27</v>
      </c>
      <c r="E11031" s="10">
        <v>1939.77</v>
      </c>
      <c r="F11031" s="10">
        <v>0</v>
      </c>
      <c r="G11031" s="10">
        <v>1939.77</v>
      </c>
      <c r="H11031" s="10">
        <v>1620.87</v>
      </c>
      <c r="I11031" s="10">
        <v>318.90000000000009</v>
      </c>
      <c r="J11031" s="10">
        <v>5.5</v>
      </c>
      <c r="K11031" s="10">
        <v>0</v>
      </c>
      <c r="L11031" s="10">
        <v>5.5</v>
      </c>
      <c r="M11031" s="10">
        <v>4.5960000000000001</v>
      </c>
      <c r="N11031" s="10">
        <v>0.90399999999999991</v>
      </c>
    </row>
    <row r="11032" spans="1:14" x14ac:dyDescent="0.25">
      <c r="A11032" s="9" t="s">
        <v>1189</v>
      </c>
      <c r="B11032" s="9" t="s">
        <v>34</v>
      </c>
      <c r="C11032" s="9" t="s">
        <v>33</v>
      </c>
      <c r="D11032" s="9" t="s">
        <v>27</v>
      </c>
      <c r="E11032" s="10">
        <v>6668.04</v>
      </c>
      <c r="F11032" s="10">
        <v>0</v>
      </c>
      <c r="G11032" s="10">
        <v>6668.04</v>
      </c>
      <c r="H11032" s="10">
        <v>5571.82</v>
      </c>
      <c r="I11032" s="10">
        <v>1096.2200000000003</v>
      </c>
      <c r="J11032" s="10">
        <v>5.5</v>
      </c>
      <c r="K11032" s="10">
        <v>0</v>
      </c>
      <c r="L11032" s="10">
        <v>5.5</v>
      </c>
      <c r="M11032" s="10">
        <v>4.5960000000000001</v>
      </c>
      <c r="N11032" s="10">
        <v>0.90399999999999991</v>
      </c>
    </row>
    <row r="11033" spans="1:14" x14ac:dyDescent="0.25">
      <c r="A11033" s="9" t="s">
        <v>1189</v>
      </c>
      <c r="B11033" s="9" t="s">
        <v>35</v>
      </c>
      <c r="C11033" s="9" t="s">
        <v>33</v>
      </c>
      <c r="D11033" s="9" t="s">
        <v>27</v>
      </c>
      <c r="E11033" s="10">
        <v>7214.41</v>
      </c>
      <c r="F11033" s="10">
        <v>0</v>
      </c>
      <c r="G11033" s="10">
        <v>7214.41</v>
      </c>
      <c r="H11033" s="10">
        <v>6028.25</v>
      </c>
      <c r="I11033" s="10">
        <v>1186.1599999999999</v>
      </c>
      <c r="J11033" s="10">
        <v>115.5</v>
      </c>
      <c r="K11033" s="10">
        <v>0</v>
      </c>
      <c r="L11033" s="10">
        <v>115.5</v>
      </c>
      <c r="M11033" s="10">
        <v>96.51</v>
      </c>
      <c r="N11033" s="10">
        <v>18.989999999999995</v>
      </c>
    </row>
    <row r="11034" spans="1:14" x14ac:dyDescent="0.25">
      <c r="A11034" s="9" t="s">
        <v>1189</v>
      </c>
      <c r="B11034" s="9" t="s">
        <v>36</v>
      </c>
      <c r="C11034" s="9" t="s">
        <v>29</v>
      </c>
      <c r="D11034" s="9" t="s">
        <v>27</v>
      </c>
      <c r="E11034" s="10">
        <v>10672.08</v>
      </c>
      <c r="F11034" s="10">
        <v>0</v>
      </c>
      <c r="G11034" s="10">
        <v>10672.08</v>
      </c>
      <c r="H11034" s="10">
        <v>10725.44</v>
      </c>
      <c r="I11034" s="10">
        <v>-53.360000000000582</v>
      </c>
      <c r="J11034" s="10">
        <v>0</v>
      </c>
      <c r="K11034" s="10">
        <v>0</v>
      </c>
      <c r="L11034" s="10">
        <v>0</v>
      </c>
      <c r="M11034" s="10">
        <v>0</v>
      </c>
      <c r="N11034" s="10">
        <v>0</v>
      </c>
    </row>
    <row r="11035" spans="1:14" x14ac:dyDescent="0.25">
      <c r="A11035" s="9" t="s">
        <v>1189</v>
      </c>
      <c r="B11035" s="9" t="s">
        <v>37</v>
      </c>
      <c r="C11035" s="9" t="s">
        <v>29</v>
      </c>
      <c r="D11035" s="9" t="s">
        <v>27</v>
      </c>
      <c r="E11035" s="10">
        <v>24679.25</v>
      </c>
      <c r="F11035" s="10">
        <v>0</v>
      </c>
      <c r="G11035" s="10">
        <v>24679.25</v>
      </c>
      <c r="H11035" s="10">
        <v>24802.639999999999</v>
      </c>
      <c r="I11035" s="10">
        <v>-123.38999999999942</v>
      </c>
      <c r="J11035" s="10">
        <v>0</v>
      </c>
      <c r="K11035" s="10">
        <v>0</v>
      </c>
      <c r="L11035" s="10">
        <v>0</v>
      </c>
      <c r="M11035" s="10">
        <v>0</v>
      </c>
      <c r="N11035" s="10">
        <v>0</v>
      </c>
    </row>
    <row r="11036" spans="1:14" x14ac:dyDescent="0.25">
      <c r="A11036" s="9" t="s">
        <v>1189</v>
      </c>
      <c r="B11036" s="9" t="s">
        <v>549</v>
      </c>
      <c r="C11036" s="9" t="s">
        <v>39</v>
      </c>
      <c r="D11036" s="9" t="s">
        <v>40</v>
      </c>
      <c r="E11036" s="10">
        <v>-719270.69</v>
      </c>
      <c r="F11036" s="10">
        <v>0</v>
      </c>
      <c r="G11036" s="10">
        <v>-719270.69</v>
      </c>
      <c r="H11036" s="10">
        <v>-719270.67</v>
      </c>
      <c r="I11036" s="10">
        <v>-1.999999990221113E-2</v>
      </c>
      <c r="J11036" s="10">
        <v>-3217</v>
      </c>
      <c r="K11036" s="10">
        <v>0</v>
      </c>
      <c r="L11036" s="10">
        <v>-3217</v>
      </c>
      <c r="M11036" s="10">
        <v>-3217</v>
      </c>
      <c r="N11036" s="10">
        <v>0</v>
      </c>
    </row>
    <row r="11037" spans="1:14" x14ac:dyDescent="0.25">
      <c r="A11037" s="9" t="s">
        <v>1189</v>
      </c>
      <c r="B11037" s="9" t="s">
        <v>92</v>
      </c>
      <c r="C11037" s="9" t="s">
        <v>42</v>
      </c>
      <c r="D11037" s="9" t="s">
        <v>43</v>
      </c>
      <c r="E11037" s="10">
        <v>276.56</v>
      </c>
      <c r="F11037" s="10">
        <v>273.83168316831683</v>
      </c>
      <c r="G11037" s="10">
        <v>2.7283168316831734</v>
      </c>
      <c r="H11037" s="10">
        <v>276.57</v>
      </c>
      <c r="I11037" s="10">
        <v>-9.9999999999909051E-3</v>
      </c>
      <c r="J11037" s="10">
        <v>3249</v>
      </c>
      <c r="K11037" s="10">
        <v>3217</v>
      </c>
      <c r="L11037" s="10">
        <v>32</v>
      </c>
      <c r="M11037" s="10">
        <v>3249.17</v>
      </c>
      <c r="N11037" s="10">
        <v>-0.17000000000007276</v>
      </c>
    </row>
    <row r="11038" spans="1:14" x14ac:dyDescent="0.25">
      <c r="A11038" s="9" t="s">
        <v>1189</v>
      </c>
      <c r="B11038" s="9" t="s">
        <v>550</v>
      </c>
      <c r="C11038" s="9" t="s">
        <v>42</v>
      </c>
      <c r="D11038" s="9" t="s">
        <v>43</v>
      </c>
      <c r="E11038" s="10">
        <v>1367.46</v>
      </c>
      <c r="F11038" s="10">
        <v>1364.0689655172414</v>
      </c>
      <c r="G11038" s="10">
        <v>3.3910344827586414</v>
      </c>
      <c r="H11038" s="10">
        <v>1384.53</v>
      </c>
      <c r="I11038" s="10">
        <v>-17.069999999999936</v>
      </c>
      <c r="J11038" s="10">
        <v>19350</v>
      </c>
      <c r="K11038" s="10">
        <v>19302</v>
      </c>
      <c r="L11038" s="10">
        <v>48</v>
      </c>
      <c r="M11038" s="10">
        <v>19591.53</v>
      </c>
      <c r="N11038" s="10">
        <v>-241.52999999999884</v>
      </c>
    </row>
    <row r="11039" spans="1:14" x14ac:dyDescent="0.25">
      <c r="A11039" s="9" t="s">
        <v>1189</v>
      </c>
      <c r="B11039" s="9" t="s">
        <v>528</v>
      </c>
      <c r="C11039" s="9" t="s">
        <v>42</v>
      </c>
      <c r="D11039" s="9" t="s">
        <v>43</v>
      </c>
      <c r="E11039" s="10">
        <v>1752.28</v>
      </c>
      <c r="F11039" s="10">
        <v>1743.6119402985075</v>
      </c>
      <c r="G11039" s="10">
        <v>8.6680597014924388</v>
      </c>
      <c r="H11039" s="10">
        <v>1752.33</v>
      </c>
      <c r="I11039" s="10">
        <v>-4.9999999999954525E-2</v>
      </c>
      <c r="J11039" s="10">
        <v>3233</v>
      </c>
      <c r="K11039" s="10">
        <v>3217</v>
      </c>
      <c r="L11039" s="10">
        <v>16</v>
      </c>
      <c r="M11039" s="10">
        <v>3233.085</v>
      </c>
      <c r="N11039" s="10">
        <v>-8.500000000003638E-2</v>
      </c>
    </row>
    <row r="11040" spans="1:14" x14ac:dyDescent="0.25">
      <c r="A11040" s="9" t="s">
        <v>1189</v>
      </c>
      <c r="B11040" s="9" t="s">
        <v>543</v>
      </c>
      <c r="C11040" s="9" t="s">
        <v>42</v>
      </c>
      <c r="D11040" s="9" t="s">
        <v>43</v>
      </c>
      <c r="E11040" s="10">
        <v>6983.61</v>
      </c>
      <c r="F11040" s="10">
        <v>6966.2857142857147</v>
      </c>
      <c r="G11040" s="10">
        <v>17.324285714284997</v>
      </c>
      <c r="H11040" s="10">
        <v>7070.78</v>
      </c>
      <c r="I11040" s="10">
        <v>-87.170000000000073</v>
      </c>
      <c r="J11040" s="10">
        <v>19350</v>
      </c>
      <c r="K11040" s="10">
        <v>19302</v>
      </c>
      <c r="L11040" s="10">
        <v>48</v>
      </c>
      <c r="M11040" s="10">
        <v>19591.53</v>
      </c>
      <c r="N11040" s="10">
        <v>-241.52999999999884</v>
      </c>
    </row>
    <row r="11041" spans="1:14" x14ac:dyDescent="0.25">
      <c r="A11041" s="9" t="s">
        <v>1189</v>
      </c>
      <c r="B11041" s="9" t="s">
        <v>544</v>
      </c>
      <c r="C11041" s="9" t="s">
        <v>42</v>
      </c>
      <c r="D11041" s="9" t="s">
        <v>43</v>
      </c>
      <c r="E11041" s="10">
        <v>8912.41</v>
      </c>
      <c r="F11041" s="10">
        <v>8890.305418719212</v>
      </c>
      <c r="G11041" s="10">
        <v>22.104581280787897</v>
      </c>
      <c r="H11041" s="10">
        <v>9023.66</v>
      </c>
      <c r="I11041" s="10">
        <v>-111.25</v>
      </c>
      <c r="J11041" s="10">
        <v>19350</v>
      </c>
      <c r="K11041" s="10">
        <v>19302</v>
      </c>
      <c r="L11041" s="10">
        <v>48</v>
      </c>
      <c r="M11041" s="10">
        <v>19591.53</v>
      </c>
      <c r="N11041" s="10">
        <v>-241.52999999999884</v>
      </c>
    </row>
    <row r="11042" spans="1:14" x14ac:dyDescent="0.25">
      <c r="A11042" s="9" t="s">
        <v>1189</v>
      </c>
      <c r="B11042" s="9" t="s">
        <v>47</v>
      </c>
      <c r="C11042" s="9" t="s">
        <v>42</v>
      </c>
      <c r="D11042" s="9" t="s">
        <v>43</v>
      </c>
      <c r="E11042" s="10">
        <v>9254.2800000000007</v>
      </c>
      <c r="F11042" s="10">
        <v>9075.6078431372553</v>
      </c>
      <c r="G11042" s="10">
        <v>178.6721568627454</v>
      </c>
      <c r="H11042" s="10">
        <v>9257.1200000000008</v>
      </c>
      <c r="I11042" s="10">
        <v>-2.8400000000001455</v>
      </c>
      <c r="J11042" s="10">
        <v>19682</v>
      </c>
      <c r="K11042" s="10">
        <v>19302</v>
      </c>
      <c r="L11042" s="10">
        <v>380</v>
      </c>
      <c r="M11042" s="10">
        <v>19688.04</v>
      </c>
      <c r="N11042" s="10">
        <v>-6.0400000000008731</v>
      </c>
    </row>
    <row r="11043" spans="1:14" x14ac:dyDescent="0.25">
      <c r="A11043" s="9" t="s">
        <v>1189</v>
      </c>
      <c r="B11043" s="9" t="s">
        <v>545</v>
      </c>
      <c r="C11043" s="9" t="s">
        <v>42</v>
      </c>
      <c r="D11043" s="9" t="s">
        <v>43</v>
      </c>
      <c r="E11043" s="10">
        <v>20279.650000000001</v>
      </c>
      <c r="F11043" s="10">
        <v>18946.709359605913</v>
      </c>
      <c r="G11043" s="10">
        <v>1332.9406403940884</v>
      </c>
      <c r="H11043" s="10">
        <v>19230.91</v>
      </c>
      <c r="I11043" s="10">
        <v>1048.7400000000016</v>
      </c>
      <c r="J11043" s="10">
        <v>20660</v>
      </c>
      <c r="K11043" s="10">
        <v>19302</v>
      </c>
      <c r="L11043" s="10">
        <v>1358</v>
      </c>
      <c r="M11043" s="10">
        <v>19591.53</v>
      </c>
      <c r="N11043" s="10">
        <v>1068.4700000000012</v>
      </c>
    </row>
    <row r="11044" spans="1:14" x14ac:dyDescent="0.25">
      <c r="A11044" s="9" t="s">
        <v>1189</v>
      </c>
      <c r="B11044" s="9" t="s">
        <v>50</v>
      </c>
      <c r="C11044" s="9" t="s">
        <v>42</v>
      </c>
      <c r="D11044" s="9" t="s">
        <v>43</v>
      </c>
      <c r="E11044" s="10">
        <v>25935</v>
      </c>
      <c r="F11044" s="10">
        <v>25671.661691542289</v>
      </c>
      <c r="G11044" s="10">
        <v>263.33830845771081</v>
      </c>
      <c r="H11044" s="10">
        <v>25800.02</v>
      </c>
      <c r="I11044" s="10">
        <v>134.97999999999956</v>
      </c>
      <c r="J11044" s="10">
        <v>19500</v>
      </c>
      <c r="K11044" s="10">
        <v>19301.999999999996</v>
      </c>
      <c r="L11044" s="10">
        <v>198.00000000000364</v>
      </c>
      <c r="M11044" s="10">
        <v>19398.509999999998</v>
      </c>
      <c r="N11044" s="10">
        <v>101.4900000000016</v>
      </c>
    </row>
    <row r="11045" spans="1:14" x14ac:dyDescent="0.25">
      <c r="A11045" s="9" t="s">
        <v>1189</v>
      </c>
      <c r="B11045" s="9" t="s">
        <v>546</v>
      </c>
      <c r="C11045" s="9" t="s">
        <v>42</v>
      </c>
      <c r="D11045" s="9" t="s">
        <v>43</v>
      </c>
      <c r="E11045" s="10">
        <v>38298.449999999997</v>
      </c>
      <c r="F11045" s="10">
        <v>37735.408866995072</v>
      </c>
      <c r="G11045" s="10">
        <v>563.04113300492463</v>
      </c>
      <c r="H11045" s="10">
        <v>38301.440000000002</v>
      </c>
      <c r="I11045" s="10">
        <v>-2.9900000000052387</v>
      </c>
      <c r="J11045" s="10">
        <v>3265</v>
      </c>
      <c r="K11045" s="10">
        <v>3217</v>
      </c>
      <c r="L11045" s="10">
        <v>48</v>
      </c>
      <c r="M11045" s="10">
        <v>3265.2550000000001</v>
      </c>
      <c r="N11045" s="10">
        <v>-0.25500000000010914</v>
      </c>
    </row>
    <row r="11046" spans="1:14" x14ac:dyDescent="0.25">
      <c r="A11046" s="9" t="s">
        <v>1189</v>
      </c>
      <c r="B11046" s="9" t="s">
        <v>547</v>
      </c>
      <c r="C11046" s="9" t="s">
        <v>42</v>
      </c>
      <c r="D11046" s="9" t="s">
        <v>43</v>
      </c>
      <c r="E11046" s="10">
        <v>385480.44</v>
      </c>
      <c r="F11046" s="10">
        <v>380804.72277227725</v>
      </c>
      <c r="G11046" s="10">
        <v>4675.717227722751</v>
      </c>
      <c r="H11046" s="10">
        <v>384612.77</v>
      </c>
      <c r="I11046" s="10">
        <v>867.6699999999837</v>
      </c>
      <c r="J11046" s="10">
        <v>19539</v>
      </c>
      <c r="K11046" s="10">
        <v>19302</v>
      </c>
      <c r="L11046" s="10">
        <v>237</v>
      </c>
      <c r="M11046" s="10">
        <v>19495.02</v>
      </c>
      <c r="N11046" s="10">
        <v>43.979999999999563</v>
      </c>
    </row>
    <row r="11047" spans="1:14" x14ac:dyDescent="0.25">
      <c r="A11047" s="9" t="s">
        <v>1189</v>
      </c>
      <c r="B11047" s="9" t="s">
        <v>104</v>
      </c>
      <c r="C11047" s="9" t="s">
        <v>42</v>
      </c>
      <c r="D11047" s="9" t="s">
        <v>53</v>
      </c>
      <c r="E11047" s="10">
        <v>155894.54</v>
      </c>
      <c r="F11047" s="10">
        <v>169906.85572139305</v>
      </c>
      <c r="G11047" s="10">
        <v>-14012.315721393039</v>
      </c>
      <c r="H11047" s="10">
        <v>170756.39</v>
      </c>
      <c r="I11047" s="10">
        <v>-14861.850000000006</v>
      </c>
      <c r="J11047" s="10">
        <v>28953</v>
      </c>
      <c r="K11047" s="10">
        <v>28953</v>
      </c>
      <c r="L11047" s="10">
        <v>0</v>
      </c>
      <c r="M11047" s="10">
        <v>29097.764999999999</v>
      </c>
      <c r="N11047" s="10">
        <v>-144.76499999999942</v>
      </c>
    </row>
    <row r="11048" spans="1:14" x14ac:dyDescent="0.25">
      <c r="A11048" s="9" t="s">
        <v>1189</v>
      </c>
      <c r="B11048" s="9" t="s">
        <v>54</v>
      </c>
      <c r="C11048" s="9" t="s">
        <v>42</v>
      </c>
      <c r="D11048" s="9" t="s">
        <v>55</v>
      </c>
      <c r="E11048" s="10">
        <v>1949.12</v>
      </c>
      <c r="F11048" s="10">
        <v>1910.9019607843138</v>
      </c>
      <c r="G11048" s="10">
        <v>38.218039215686076</v>
      </c>
      <c r="H11048" s="10">
        <v>1949.12</v>
      </c>
      <c r="I11048" s="10">
        <v>0</v>
      </c>
      <c r="J11048" s="10">
        <v>354.38499999999999</v>
      </c>
      <c r="K11048" s="10">
        <v>347.43627450980392</v>
      </c>
      <c r="L11048" s="10">
        <v>6.9487254901960682</v>
      </c>
      <c r="M11048" s="10">
        <v>354.38499999999999</v>
      </c>
      <c r="N11048" s="10">
        <v>0</v>
      </c>
    </row>
    <row r="11049" spans="1:14" x14ac:dyDescent="0.25">
      <c r="A11049" s="9" t="s">
        <v>1190</v>
      </c>
      <c r="B11049" s="9" t="s">
        <v>25</v>
      </c>
      <c r="C11049" s="9" t="s">
        <v>26</v>
      </c>
      <c r="D11049" s="9" t="s">
        <v>27</v>
      </c>
      <c r="E11049" s="10">
        <v>22996.49</v>
      </c>
      <c r="F11049" s="10">
        <v>0</v>
      </c>
      <c r="G11049" s="10">
        <v>22996.49</v>
      </c>
      <c r="H11049" s="10">
        <v>0</v>
      </c>
      <c r="I11049" s="10">
        <v>22996.49</v>
      </c>
      <c r="J11049" s="10">
        <v>0</v>
      </c>
      <c r="K11049" s="10">
        <v>0</v>
      </c>
      <c r="L11049" s="10">
        <v>0</v>
      </c>
      <c r="M11049" s="10">
        <v>0</v>
      </c>
      <c r="N11049" s="10">
        <v>0</v>
      </c>
    </row>
    <row r="11050" spans="1:14" x14ac:dyDescent="0.25">
      <c r="A11050" s="9" t="s">
        <v>1190</v>
      </c>
      <c r="B11050" s="9" t="s">
        <v>28</v>
      </c>
      <c r="C11050" s="9" t="s">
        <v>29</v>
      </c>
      <c r="D11050" s="9" t="s">
        <v>27</v>
      </c>
      <c r="E11050" s="10">
        <v>4.68</v>
      </c>
      <c r="F11050" s="10">
        <v>0</v>
      </c>
      <c r="G11050" s="10">
        <v>4.68</v>
      </c>
      <c r="H11050" s="10">
        <v>4.72</v>
      </c>
      <c r="I11050" s="10">
        <v>-4.0000000000000036E-2</v>
      </c>
      <c r="J11050" s="10">
        <v>0</v>
      </c>
      <c r="K11050" s="10">
        <v>0</v>
      </c>
      <c r="L11050" s="10">
        <v>0</v>
      </c>
      <c r="M11050" s="10">
        <v>0</v>
      </c>
      <c r="N11050" s="10">
        <v>0</v>
      </c>
    </row>
    <row r="11051" spans="1:14" x14ac:dyDescent="0.25">
      <c r="A11051" s="9" t="s">
        <v>1190</v>
      </c>
      <c r="B11051" s="9" t="s">
        <v>30</v>
      </c>
      <c r="C11051" s="9" t="s">
        <v>29</v>
      </c>
      <c r="D11051" s="9" t="s">
        <v>27</v>
      </c>
      <c r="E11051" s="10">
        <v>109.21</v>
      </c>
      <c r="F11051" s="10">
        <v>0</v>
      </c>
      <c r="G11051" s="10">
        <v>109.21</v>
      </c>
      <c r="H11051" s="10">
        <v>110.11</v>
      </c>
      <c r="I11051" s="10">
        <v>-0.90000000000000568</v>
      </c>
      <c r="J11051" s="10">
        <v>0</v>
      </c>
      <c r="K11051" s="10">
        <v>0</v>
      </c>
      <c r="L11051" s="10">
        <v>0</v>
      </c>
      <c r="M11051" s="10">
        <v>0</v>
      </c>
      <c r="N11051" s="10">
        <v>0</v>
      </c>
    </row>
    <row r="11052" spans="1:14" x14ac:dyDescent="0.25">
      <c r="A11052" s="9" t="s">
        <v>1190</v>
      </c>
      <c r="B11052" s="9" t="s">
        <v>31</v>
      </c>
      <c r="C11052" s="9" t="s">
        <v>29</v>
      </c>
      <c r="D11052" s="9" t="s">
        <v>27</v>
      </c>
      <c r="E11052" s="10">
        <v>733.28</v>
      </c>
      <c r="F11052" s="10">
        <v>0</v>
      </c>
      <c r="G11052" s="10">
        <v>733.28</v>
      </c>
      <c r="H11052" s="10">
        <v>739.3</v>
      </c>
      <c r="I11052" s="10">
        <v>-6.0199999999999818</v>
      </c>
      <c r="J11052" s="10">
        <v>0</v>
      </c>
      <c r="K11052" s="10">
        <v>0</v>
      </c>
      <c r="L11052" s="10">
        <v>0</v>
      </c>
      <c r="M11052" s="10">
        <v>0</v>
      </c>
      <c r="N11052" s="10">
        <v>0</v>
      </c>
    </row>
    <row r="11053" spans="1:14" x14ac:dyDescent="0.25">
      <c r="A11053" s="9" t="s">
        <v>1190</v>
      </c>
      <c r="B11053" s="9" t="s">
        <v>32</v>
      </c>
      <c r="C11053" s="9" t="s">
        <v>33</v>
      </c>
      <c r="D11053" s="9" t="s">
        <v>27</v>
      </c>
      <c r="E11053" s="10">
        <v>4616.6400000000003</v>
      </c>
      <c r="F11053" s="10">
        <v>0</v>
      </c>
      <c r="G11053" s="10">
        <v>4616.6400000000003</v>
      </c>
      <c r="H11053" s="10">
        <v>5406.35</v>
      </c>
      <c r="I11053" s="10">
        <v>-789.71</v>
      </c>
      <c r="J11053" s="10">
        <v>13.09</v>
      </c>
      <c r="K11053" s="10">
        <v>0</v>
      </c>
      <c r="L11053" s="10">
        <v>13.09</v>
      </c>
      <c r="M11053" s="10">
        <v>15.329000000000001</v>
      </c>
      <c r="N11053" s="10">
        <v>-2.2390000000000008</v>
      </c>
    </row>
    <row r="11054" spans="1:14" x14ac:dyDescent="0.25">
      <c r="A11054" s="9" t="s">
        <v>1190</v>
      </c>
      <c r="B11054" s="9" t="s">
        <v>36</v>
      </c>
      <c r="C11054" s="9" t="s">
        <v>29</v>
      </c>
      <c r="D11054" s="9" t="s">
        <v>27</v>
      </c>
      <c r="E11054" s="10">
        <v>8215.36</v>
      </c>
      <c r="F11054" s="10">
        <v>0</v>
      </c>
      <c r="G11054" s="10">
        <v>8215.36</v>
      </c>
      <c r="H11054" s="10">
        <v>8282.82</v>
      </c>
      <c r="I11054" s="10">
        <v>-67.459999999999127</v>
      </c>
      <c r="J11054" s="10">
        <v>0</v>
      </c>
      <c r="K11054" s="10">
        <v>0</v>
      </c>
      <c r="L11054" s="10">
        <v>0</v>
      </c>
      <c r="M11054" s="10">
        <v>0</v>
      </c>
      <c r="N11054" s="10">
        <v>0</v>
      </c>
    </row>
    <row r="11055" spans="1:14" x14ac:dyDescent="0.25">
      <c r="A11055" s="9" t="s">
        <v>1190</v>
      </c>
      <c r="B11055" s="9" t="s">
        <v>34</v>
      </c>
      <c r="C11055" s="9" t="s">
        <v>33</v>
      </c>
      <c r="D11055" s="9" t="s">
        <v>27</v>
      </c>
      <c r="E11055" s="10">
        <v>15869.93</v>
      </c>
      <c r="F11055" s="10">
        <v>0</v>
      </c>
      <c r="G11055" s="10">
        <v>15869.93</v>
      </c>
      <c r="H11055" s="10">
        <v>18584.57</v>
      </c>
      <c r="I11055" s="10">
        <v>-2714.6399999999994</v>
      </c>
      <c r="J11055" s="10">
        <v>13.09</v>
      </c>
      <c r="K11055" s="10">
        <v>0</v>
      </c>
      <c r="L11055" s="10">
        <v>13.09</v>
      </c>
      <c r="M11055" s="10">
        <v>15.329000000000001</v>
      </c>
      <c r="N11055" s="10">
        <v>-2.2390000000000008</v>
      </c>
    </row>
    <row r="11056" spans="1:14" x14ac:dyDescent="0.25">
      <c r="A11056" s="9" t="s">
        <v>1190</v>
      </c>
      <c r="B11056" s="9" t="s">
        <v>37</v>
      </c>
      <c r="C11056" s="9" t="s">
        <v>29</v>
      </c>
      <c r="D11056" s="9" t="s">
        <v>27</v>
      </c>
      <c r="E11056" s="10">
        <v>18998.07</v>
      </c>
      <c r="F11056" s="10">
        <v>0</v>
      </c>
      <c r="G11056" s="10">
        <v>18998.07</v>
      </c>
      <c r="H11056" s="10">
        <v>19154.07</v>
      </c>
      <c r="I11056" s="10">
        <v>-156</v>
      </c>
      <c r="J11056" s="10">
        <v>0</v>
      </c>
      <c r="K11056" s="10">
        <v>0</v>
      </c>
      <c r="L11056" s="10">
        <v>0</v>
      </c>
      <c r="M11056" s="10">
        <v>0</v>
      </c>
      <c r="N11056" s="10">
        <v>0</v>
      </c>
    </row>
    <row r="11057" spans="1:14" x14ac:dyDescent="0.25">
      <c r="A11057" s="9" t="s">
        <v>1190</v>
      </c>
      <c r="B11057" s="9" t="s">
        <v>35</v>
      </c>
      <c r="C11057" s="9" t="s">
        <v>33</v>
      </c>
      <c r="D11057" s="9" t="s">
        <v>27</v>
      </c>
      <c r="E11057" s="10">
        <v>17170.29</v>
      </c>
      <c r="F11057" s="10">
        <v>0</v>
      </c>
      <c r="G11057" s="10">
        <v>17170.29</v>
      </c>
      <c r="H11057" s="10">
        <v>20107.52</v>
      </c>
      <c r="I11057" s="10">
        <v>-2937.2299999999996</v>
      </c>
      <c r="J11057" s="10">
        <v>274.89</v>
      </c>
      <c r="K11057" s="10">
        <v>0</v>
      </c>
      <c r="L11057" s="10">
        <v>274.89</v>
      </c>
      <c r="M11057" s="10">
        <v>321.91399999999999</v>
      </c>
      <c r="N11057" s="10">
        <v>-47.024000000000001</v>
      </c>
    </row>
    <row r="11058" spans="1:14" x14ac:dyDescent="0.25">
      <c r="A11058" s="9" t="s">
        <v>1190</v>
      </c>
      <c r="B11058" s="9" t="s">
        <v>1011</v>
      </c>
      <c r="C11058" s="9" t="s">
        <v>39</v>
      </c>
      <c r="D11058" s="9" t="s">
        <v>40</v>
      </c>
      <c r="E11058" s="10">
        <v>-725207.82</v>
      </c>
      <c r="F11058" s="10">
        <v>0</v>
      </c>
      <c r="G11058" s="10">
        <v>-725207.82</v>
      </c>
      <c r="H11058" s="10">
        <v>-725208.05</v>
      </c>
      <c r="I11058" s="10">
        <v>0.23000000009778887</v>
      </c>
      <c r="J11058" s="10">
        <v>-4982</v>
      </c>
      <c r="K11058" s="10">
        <v>0</v>
      </c>
      <c r="L11058" s="10">
        <v>-4982</v>
      </c>
      <c r="M11058" s="10">
        <v>-4982</v>
      </c>
      <c r="N11058" s="10">
        <v>0</v>
      </c>
    </row>
    <row r="11059" spans="1:14" x14ac:dyDescent="0.25">
      <c r="A11059" s="9" t="s">
        <v>1190</v>
      </c>
      <c r="B11059" s="9" t="s">
        <v>92</v>
      </c>
      <c r="C11059" s="9" t="s">
        <v>42</v>
      </c>
      <c r="D11059" s="9" t="s">
        <v>43</v>
      </c>
      <c r="E11059" s="10">
        <v>16.600000000000001</v>
      </c>
      <c r="F11059" s="10">
        <v>0</v>
      </c>
      <c r="G11059" s="10">
        <v>16.600000000000001</v>
      </c>
      <c r="H11059" s="10">
        <v>0</v>
      </c>
      <c r="I11059" s="10">
        <v>16.600000000000001</v>
      </c>
      <c r="J11059" s="10">
        <v>195</v>
      </c>
      <c r="K11059" s="10">
        <v>0</v>
      </c>
      <c r="L11059" s="10">
        <v>195</v>
      </c>
      <c r="M11059" s="10">
        <v>0</v>
      </c>
      <c r="N11059" s="10">
        <v>195</v>
      </c>
    </row>
    <row r="11060" spans="1:14" x14ac:dyDescent="0.25">
      <c r="A11060" s="9" t="s">
        <v>1190</v>
      </c>
      <c r="B11060" s="9" t="s">
        <v>383</v>
      </c>
      <c r="C11060" s="9" t="s">
        <v>42</v>
      </c>
      <c r="D11060" s="9" t="s">
        <v>43</v>
      </c>
      <c r="E11060" s="10">
        <v>203.84</v>
      </c>
      <c r="F11060" s="10">
        <v>195.29411764705881</v>
      </c>
      <c r="G11060" s="10">
        <v>8.5458823529411916</v>
      </c>
      <c r="H11060" s="10">
        <v>199.2</v>
      </c>
      <c r="I11060" s="10">
        <v>4.6400000000000148</v>
      </c>
      <c r="J11060" s="10">
        <v>5200</v>
      </c>
      <c r="K11060" s="10">
        <v>4982</v>
      </c>
      <c r="L11060" s="10">
        <v>218</v>
      </c>
      <c r="M11060" s="10">
        <v>5081.6400000000003</v>
      </c>
      <c r="N11060" s="10">
        <v>118.35999999999967</v>
      </c>
    </row>
    <row r="11061" spans="1:14" x14ac:dyDescent="0.25">
      <c r="A11061" s="9" t="s">
        <v>1190</v>
      </c>
      <c r="B11061" s="9" t="s">
        <v>1012</v>
      </c>
      <c r="C11061" s="9" t="s">
        <v>42</v>
      </c>
      <c r="D11061" s="9" t="s">
        <v>43</v>
      </c>
      <c r="E11061" s="10">
        <v>3311.64</v>
      </c>
      <c r="F11061" s="10">
        <v>3302.4729064039407</v>
      </c>
      <c r="G11061" s="10">
        <v>9.1670935960592033</v>
      </c>
      <c r="H11061" s="10">
        <v>3352.01</v>
      </c>
      <c r="I11061" s="10">
        <v>-40.370000000000346</v>
      </c>
      <c r="J11061" s="10">
        <v>119900</v>
      </c>
      <c r="K11061" s="10">
        <v>119568</v>
      </c>
      <c r="L11061" s="10">
        <v>332</v>
      </c>
      <c r="M11061" s="10">
        <v>121361.52</v>
      </c>
      <c r="N11061" s="10">
        <v>-1461.5200000000041</v>
      </c>
    </row>
    <row r="11062" spans="1:14" x14ac:dyDescent="0.25">
      <c r="A11062" s="9" t="s">
        <v>1190</v>
      </c>
      <c r="B11062" s="9" t="s">
        <v>385</v>
      </c>
      <c r="C11062" s="9" t="s">
        <v>42</v>
      </c>
      <c r="D11062" s="9" t="s">
        <v>43</v>
      </c>
      <c r="E11062" s="10">
        <v>5116.66</v>
      </c>
      <c r="F11062" s="10">
        <v>5111.5323383084578</v>
      </c>
      <c r="G11062" s="10">
        <v>5.1276616915420163</v>
      </c>
      <c r="H11062" s="10">
        <v>5137.09</v>
      </c>
      <c r="I11062" s="10">
        <v>-20.430000000000291</v>
      </c>
      <c r="J11062" s="10">
        <v>4987</v>
      </c>
      <c r="K11062" s="10">
        <v>4982</v>
      </c>
      <c r="L11062" s="10">
        <v>5</v>
      </c>
      <c r="M11062" s="10">
        <v>5006.91</v>
      </c>
      <c r="N11062" s="10">
        <v>-19.909999999999854</v>
      </c>
    </row>
    <row r="11063" spans="1:14" x14ac:dyDescent="0.25">
      <c r="A11063" s="9" t="s">
        <v>1190</v>
      </c>
      <c r="B11063" s="9" t="s">
        <v>408</v>
      </c>
      <c r="C11063" s="9" t="s">
        <v>42</v>
      </c>
      <c r="D11063" s="9" t="s">
        <v>43</v>
      </c>
      <c r="E11063" s="10">
        <v>14219.56</v>
      </c>
      <c r="F11063" s="10">
        <v>14039.67487684729</v>
      </c>
      <c r="G11063" s="10">
        <v>179.88512315270964</v>
      </c>
      <c r="H11063" s="10">
        <v>14250.27</v>
      </c>
      <c r="I11063" s="10">
        <v>-30.710000000000946</v>
      </c>
      <c r="J11063" s="10">
        <v>121100</v>
      </c>
      <c r="K11063" s="10">
        <v>119568</v>
      </c>
      <c r="L11063" s="10">
        <v>1532</v>
      </c>
      <c r="M11063" s="10">
        <v>121361.52</v>
      </c>
      <c r="N11063" s="10">
        <v>-261.52000000000407</v>
      </c>
    </row>
    <row r="11064" spans="1:14" x14ac:dyDescent="0.25">
      <c r="A11064" s="9" t="s">
        <v>1190</v>
      </c>
      <c r="B11064" s="9" t="s">
        <v>386</v>
      </c>
      <c r="C11064" s="9" t="s">
        <v>42</v>
      </c>
      <c r="D11064" s="9" t="s">
        <v>43</v>
      </c>
      <c r="E11064" s="10">
        <v>18449.2</v>
      </c>
      <c r="F11064" s="10">
        <v>18413.475247524751</v>
      </c>
      <c r="G11064" s="10">
        <v>35.724752475249261</v>
      </c>
      <c r="H11064" s="10">
        <v>18597.61</v>
      </c>
      <c r="I11064" s="10">
        <v>-148.40999999999985</v>
      </c>
      <c r="J11064" s="10">
        <v>119800</v>
      </c>
      <c r="K11064" s="10">
        <v>119568</v>
      </c>
      <c r="L11064" s="10">
        <v>232</v>
      </c>
      <c r="M11064" s="10">
        <v>120763.68</v>
      </c>
      <c r="N11064" s="10">
        <v>-963.67999999999302</v>
      </c>
    </row>
    <row r="11065" spans="1:14" x14ac:dyDescent="0.25">
      <c r="A11065" s="9" t="s">
        <v>1190</v>
      </c>
      <c r="B11065" s="9" t="s">
        <v>409</v>
      </c>
      <c r="C11065" s="9" t="s">
        <v>42</v>
      </c>
      <c r="D11065" s="9" t="s">
        <v>43</v>
      </c>
      <c r="E11065" s="10">
        <v>32667.95</v>
      </c>
      <c r="F11065" s="10">
        <v>32577.497536945819</v>
      </c>
      <c r="G11065" s="10">
        <v>90.452463054181862</v>
      </c>
      <c r="H11065" s="10">
        <v>33066.160000000003</v>
      </c>
      <c r="I11065" s="10">
        <v>-398.21000000000276</v>
      </c>
      <c r="J11065" s="10">
        <v>119900</v>
      </c>
      <c r="K11065" s="10">
        <v>119568</v>
      </c>
      <c r="L11065" s="10">
        <v>332</v>
      </c>
      <c r="M11065" s="10">
        <v>121361.52</v>
      </c>
      <c r="N11065" s="10">
        <v>-1461.5200000000041</v>
      </c>
    </row>
    <row r="11066" spans="1:14" x14ac:dyDescent="0.25">
      <c r="A11066" s="9" t="s">
        <v>1190</v>
      </c>
      <c r="B11066" s="9" t="s">
        <v>388</v>
      </c>
      <c r="C11066" s="9" t="s">
        <v>42</v>
      </c>
      <c r="D11066" s="9" t="s">
        <v>43</v>
      </c>
      <c r="E11066" s="10">
        <v>34836.639999999999</v>
      </c>
      <c r="F11066" s="10">
        <v>34769.178217821784</v>
      </c>
      <c r="G11066" s="10">
        <v>67.461782178215799</v>
      </c>
      <c r="H11066" s="10">
        <v>35116.870000000003</v>
      </c>
      <c r="I11066" s="10">
        <v>-280.2300000000032</v>
      </c>
      <c r="J11066" s="10">
        <v>119800</v>
      </c>
      <c r="K11066" s="10">
        <v>119568</v>
      </c>
      <c r="L11066" s="10">
        <v>232</v>
      </c>
      <c r="M11066" s="10">
        <v>120763.68</v>
      </c>
      <c r="N11066" s="10">
        <v>-963.67999999999302</v>
      </c>
    </row>
    <row r="11067" spans="1:14" x14ac:dyDescent="0.25">
      <c r="A11067" s="9" t="s">
        <v>1190</v>
      </c>
      <c r="B11067" s="9" t="s">
        <v>389</v>
      </c>
      <c r="C11067" s="9" t="s">
        <v>42</v>
      </c>
      <c r="D11067" s="9" t="s">
        <v>43</v>
      </c>
      <c r="E11067" s="10">
        <v>39389.35</v>
      </c>
      <c r="F11067" s="10">
        <v>39208.34482758621</v>
      </c>
      <c r="G11067" s="10">
        <v>181.00517241378839</v>
      </c>
      <c r="H11067" s="10">
        <v>39796.47</v>
      </c>
      <c r="I11067" s="10">
        <v>-407.12000000000262</v>
      </c>
      <c r="J11067" s="10">
        <v>5005</v>
      </c>
      <c r="K11067" s="10">
        <v>4981.9999999999991</v>
      </c>
      <c r="L11067" s="10">
        <v>23.000000000000909</v>
      </c>
      <c r="M11067" s="10">
        <v>5056.7299999999996</v>
      </c>
      <c r="N11067" s="10">
        <v>-51.729999999999563</v>
      </c>
    </row>
    <row r="11068" spans="1:14" x14ac:dyDescent="0.25">
      <c r="A11068" s="9" t="s">
        <v>1190</v>
      </c>
      <c r="B11068" s="9" t="s">
        <v>410</v>
      </c>
      <c r="C11068" s="9" t="s">
        <v>42</v>
      </c>
      <c r="D11068" s="9" t="s">
        <v>43</v>
      </c>
      <c r="E11068" s="10">
        <v>63470.400000000001</v>
      </c>
      <c r="F11068" s="10">
        <v>63241.911330049261</v>
      </c>
      <c r="G11068" s="10">
        <v>228.48866995074059</v>
      </c>
      <c r="H11068" s="10">
        <v>64190.54</v>
      </c>
      <c r="I11068" s="10">
        <v>-720.13999999999942</v>
      </c>
      <c r="J11068" s="10">
        <v>120000</v>
      </c>
      <c r="K11068" s="10">
        <v>119568</v>
      </c>
      <c r="L11068" s="10">
        <v>432</v>
      </c>
      <c r="M11068" s="10">
        <v>121361.52</v>
      </c>
      <c r="N11068" s="10">
        <v>-1361.5200000000041</v>
      </c>
    </row>
    <row r="11069" spans="1:14" x14ac:dyDescent="0.25">
      <c r="A11069" s="9" t="s">
        <v>1190</v>
      </c>
      <c r="B11069" s="9" t="s">
        <v>392</v>
      </c>
      <c r="C11069" s="9" t="s">
        <v>42</v>
      </c>
      <c r="D11069" s="9" t="s">
        <v>43</v>
      </c>
      <c r="E11069" s="10">
        <v>303295.27</v>
      </c>
      <c r="F11069" s="10">
        <v>302707.91089108912</v>
      </c>
      <c r="G11069" s="10">
        <v>587.35910891089588</v>
      </c>
      <c r="H11069" s="10">
        <v>305734.99</v>
      </c>
      <c r="I11069" s="10">
        <v>-2439.7199999999721</v>
      </c>
      <c r="J11069" s="10">
        <v>119800</v>
      </c>
      <c r="K11069" s="10">
        <v>119568</v>
      </c>
      <c r="L11069" s="10">
        <v>232</v>
      </c>
      <c r="M11069" s="10">
        <v>120763.68</v>
      </c>
      <c r="N11069" s="10">
        <v>-963.67999999999302</v>
      </c>
    </row>
    <row r="11070" spans="1:14" x14ac:dyDescent="0.25">
      <c r="A11070" s="9" t="s">
        <v>1190</v>
      </c>
      <c r="B11070" s="9" t="s">
        <v>104</v>
      </c>
      <c r="C11070" s="9" t="s">
        <v>42</v>
      </c>
      <c r="D11070" s="9" t="s">
        <v>53</v>
      </c>
      <c r="E11070" s="10">
        <v>120007.51</v>
      </c>
      <c r="F11070" s="10">
        <v>131212.10945273633</v>
      </c>
      <c r="G11070" s="10">
        <v>-11204.599452736336</v>
      </c>
      <c r="H11070" s="10">
        <v>131868.17000000001</v>
      </c>
      <c r="I11070" s="10">
        <v>-11860.660000000018</v>
      </c>
      <c r="J11070" s="10">
        <v>22288</v>
      </c>
      <c r="K11070" s="10">
        <v>22359.215920398008</v>
      </c>
      <c r="L11070" s="10">
        <v>-71.215920398008166</v>
      </c>
      <c r="M11070" s="10">
        <v>22471.011999999999</v>
      </c>
      <c r="N11070" s="10">
        <v>-183.01199999999881</v>
      </c>
    </row>
    <row r="11071" spans="1:14" x14ac:dyDescent="0.25">
      <c r="A11071" s="9" t="s">
        <v>1190</v>
      </c>
      <c r="B11071" s="9" t="s">
        <v>54</v>
      </c>
      <c r="C11071" s="9" t="s">
        <v>42</v>
      </c>
      <c r="D11071" s="9" t="s">
        <v>55</v>
      </c>
      <c r="E11071" s="10">
        <v>1509.25</v>
      </c>
      <c r="F11071" s="10">
        <v>1479.6568627450981</v>
      </c>
      <c r="G11071" s="10">
        <v>29.593137254901876</v>
      </c>
      <c r="H11071" s="10">
        <v>1509.25</v>
      </c>
      <c r="I11071" s="10">
        <v>0</v>
      </c>
      <c r="J11071" s="10">
        <v>274.40899999999999</v>
      </c>
      <c r="K11071" s="10">
        <v>269.02843137254899</v>
      </c>
      <c r="L11071" s="10">
        <v>5.3805686274509981</v>
      </c>
      <c r="M11071" s="10">
        <v>274.40899999999999</v>
      </c>
      <c r="N11071" s="10">
        <v>0</v>
      </c>
    </row>
    <row r="11072" spans="1:14" x14ac:dyDescent="0.25">
      <c r="A11072" s="9" t="s">
        <v>1191</v>
      </c>
      <c r="B11072" s="9" t="s">
        <v>25</v>
      </c>
      <c r="C11072" s="9" t="s">
        <v>26</v>
      </c>
      <c r="D11072" s="9" t="s">
        <v>27</v>
      </c>
      <c r="E11072" s="10">
        <v>65672.679999999993</v>
      </c>
      <c r="F11072" s="10">
        <v>0</v>
      </c>
      <c r="G11072" s="10">
        <v>65672.679999999993</v>
      </c>
      <c r="H11072" s="10">
        <v>0</v>
      </c>
      <c r="I11072" s="10">
        <v>65672.679999999993</v>
      </c>
      <c r="J11072" s="10">
        <v>0</v>
      </c>
      <c r="K11072" s="10">
        <v>0</v>
      </c>
      <c r="L11072" s="10">
        <v>0</v>
      </c>
      <c r="M11072" s="10">
        <v>0</v>
      </c>
      <c r="N11072" s="10">
        <v>0</v>
      </c>
    </row>
    <row r="11073" spans="1:14" x14ac:dyDescent="0.25">
      <c r="A11073" s="9" t="s">
        <v>1191</v>
      </c>
      <c r="B11073" s="9" t="s">
        <v>28</v>
      </c>
      <c r="C11073" s="9" t="s">
        <v>29</v>
      </c>
      <c r="D11073" s="9" t="s">
        <v>27</v>
      </c>
      <c r="E11073" s="10">
        <v>23.73</v>
      </c>
      <c r="F11073" s="10">
        <v>0</v>
      </c>
      <c r="G11073" s="10">
        <v>23.73</v>
      </c>
      <c r="H11073" s="10">
        <v>23.78</v>
      </c>
      <c r="I11073" s="10">
        <v>-5.0000000000000711E-2</v>
      </c>
      <c r="J11073" s="10">
        <v>0</v>
      </c>
      <c r="K11073" s="10">
        <v>0</v>
      </c>
      <c r="L11073" s="10">
        <v>0</v>
      </c>
      <c r="M11073" s="10">
        <v>0</v>
      </c>
      <c r="N11073" s="10">
        <v>0</v>
      </c>
    </row>
    <row r="11074" spans="1:14" x14ac:dyDescent="0.25">
      <c r="A11074" s="9" t="s">
        <v>1191</v>
      </c>
      <c r="B11074" s="9" t="s">
        <v>30</v>
      </c>
      <c r="C11074" s="9" t="s">
        <v>29</v>
      </c>
      <c r="D11074" s="9" t="s">
        <v>27</v>
      </c>
      <c r="E11074" s="10">
        <v>553.72</v>
      </c>
      <c r="F11074" s="10">
        <v>0</v>
      </c>
      <c r="G11074" s="10">
        <v>553.72</v>
      </c>
      <c r="H11074" s="10">
        <v>554.94000000000005</v>
      </c>
      <c r="I11074" s="10">
        <v>-1.2200000000000273</v>
      </c>
      <c r="J11074" s="10">
        <v>0</v>
      </c>
      <c r="K11074" s="10">
        <v>0</v>
      </c>
      <c r="L11074" s="10">
        <v>0</v>
      </c>
      <c r="M11074" s="10">
        <v>0</v>
      </c>
      <c r="N11074" s="10">
        <v>0</v>
      </c>
    </row>
    <row r="11075" spans="1:14" x14ac:dyDescent="0.25">
      <c r="A11075" s="9" t="s">
        <v>1191</v>
      </c>
      <c r="B11075" s="9" t="s">
        <v>31</v>
      </c>
      <c r="C11075" s="9" t="s">
        <v>29</v>
      </c>
      <c r="D11075" s="9" t="s">
        <v>27</v>
      </c>
      <c r="E11075" s="10">
        <v>3717.83</v>
      </c>
      <c r="F11075" s="10">
        <v>0</v>
      </c>
      <c r="G11075" s="10">
        <v>3717.83</v>
      </c>
      <c r="H11075" s="10">
        <v>3726.01</v>
      </c>
      <c r="I11075" s="10">
        <v>-8.180000000000291</v>
      </c>
      <c r="J11075" s="10">
        <v>0</v>
      </c>
      <c r="K11075" s="10">
        <v>0</v>
      </c>
      <c r="L11075" s="10">
        <v>0</v>
      </c>
      <c r="M11075" s="10">
        <v>0</v>
      </c>
      <c r="N11075" s="10">
        <v>0</v>
      </c>
    </row>
    <row r="11076" spans="1:14" x14ac:dyDescent="0.25">
      <c r="A11076" s="9" t="s">
        <v>1191</v>
      </c>
      <c r="B11076" s="9" t="s">
        <v>32</v>
      </c>
      <c r="C11076" s="9" t="s">
        <v>33</v>
      </c>
      <c r="D11076" s="9" t="s">
        <v>27</v>
      </c>
      <c r="E11076" s="10">
        <v>5702.92</v>
      </c>
      <c r="F11076" s="10">
        <v>0</v>
      </c>
      <c r="G11076" s="10">
        <v>5702.92</v>
      </c>
      <c r="H11076" s="10">
        <v>6049.43</v>
      </c>
      <c r="I11076" s="10">
        <v>-346.51000000000022</v>
      </c>
      <c r="J11076" s="10">
        <v>16.170000000000002</v>
      </c>
      <c r="K11076" s="10">
        <v>0</v>
      </c>
      <c r="L11076" s="10">
        <v>16.170000000000002</v>
      </c>
      <c r="M11076" s="10">
        <v>17.152999999999999</v>
      </c>
      <c r="N11076" s="10">
        <v>-0.98299999999999699</v>
      </c>
    </row>
    <row r="11077" spans="1:14" x14ac:dyDescent="0.25">
      <c r="A11077" s="9" t="s">
        <v>1191</v>
      </c>
      <c r="B11077" s="9" t="s">
        <v>34</v>
      </c>
      <c r="C11077" s="9" t="s">
        <v>33</v>
      </c>
      <c r="D11077" s="9" t="s">
        <v>27</v>
      </c>
      <c r="E11077" s="10">
        <v>19604.03</v>
      </c>
      <c r="F11077" s="10">
        <v>0</v>
      </c>
      <c r="G11077" s="10">
        <v>19604.03</v>
      </c>
      <c r="H11077" s="10">
        <v>20795.2</v>
      </c>
      <c r="I11077" s="10">
        <v>-1191.1700000000019</v>
      </c>
      <c r="J11077" s="10">
        <v>16.170000000000002</v>
      </c>
      <c r="K11077" s="10">
        <v>0</v>
      </c>
      <c r="L11077" s="10">
        <v>16.170000000000002</v>
      </c>
      <c r="M11077" s="10">
        <v>17.152999999999999</v>
      </c>
      <c r="N11077" s="10">
        <v>-0.98299999999999699</v>
      </c>
    </row>
    <row r="11078" spans="1:14" x14ac:dyDescent="0.25">
      <c r="A11078" s="9" t="s">
        <v>1191</v>
      </c>
      <c r="B11078" s="9" t="s">
        <v>35</v>
      </c>
      <c r="C11078" s="9" t="s">
        <v>33</v>
      </c>
      <c r="D11078" s="9" t="s">
        <v>27</v>
      </c>
      <c r="E11078" s="10">
        <v>21210.36</v>
      </c>
      <c r="F11078" s="10">
        <v>0</v>
      </c>
      <c r="G11078" s="10">
        <v>21210.36</v>
      </c>
      <c r="H11078" s="10">
        <v>22498.51</v>
      </c>
      <c r="I11078" s="10">
        <v>-1288.1499999999978</v>
      </c>
      <c r="J11078" s="10">
        <v>339.57</v>
      </c>
      <c r="K11078" s="10">
        <v>0</v>
      </c>
      <c r="L11078" s="10">
        <v>339.57</v>
      </c>
      <c r="M11078" s="10">
        <v>360.19299999999998</v>
      </c>
      <c r="N11078" s="10">
        <v>-20.62299999999999</v>
      </c>
    </row>
    <row r="11079" spans="1:14" x14ac:dyDescent="0.25">
      <c r="A11079" s="9" t="s">
        <v>1191</v>
      </c>
      <c r="B11079" s="9" t="s">
        <v>36</v>
      </c>
      <c r="C11079" s="9" t="s">
        <v>29</v>
      </c>
      <c r="D11079" s="9" t="s">
        <v>27</v>
      </c>
      <c r="E11079" s="10">
        <v>41653.269999999997</v>
      </c>
      <c r="F11079" s="10">
        <v>0</v>
      </c>
      <c r="G11079" s="10">
        <v>41653.269999999997</v>
      </c>
      <c r="H11079" s="10">
        <v>41744.85</v>
      </c>
      <c r="I11079" s="10">
        <v>-91.580000000001746</v>
      </c>
      <c r="J11079" s="10">
        <v>0</v>
      </c>
      <c r="K11079" s="10">
        <v>0</v>
      </c>
      <c r="L11079" s="10">
        <v>0</v>
      </c>
      <c r="M11079" s="10">
        <v>0</v>
      </c>
      <c r="N11079" s="10">
        <v>0</v>
      </c>
    </row>
    <row r="11080" spans="1:14" x14ac:dyDescent="0.25">
      <c r="A11080" s="9" t="s">
        <v>1191</v>
      </c>
      <c r="B11080" s="9" t="s">
        <v>37</v>
      </c>
      <c r="C11080" s="9" t="s">
        <v>29</v>
      </c>
      <c r="D11080" s="9" t="s">
        <v>27</v>
      </c>
      <c r="E11080" s="10">
        <v>96323.48</v>
      </c>
      <c r="F11080" s="10">
        <v>0</v>
      </c>
      <c r="G11080" s="10">
        <v>96323.48</v>
      </c>
      <c r="H11080" s="10">
        <v>96535.25</v>
      </c>
      <c r="I11080" s="10">
        <v>-211.77000000000407</v>
      </c>
      <c r="J11080" s="10">
        <v>0</v>
      </c>
      <c r="K11080" s="10">
        <v>0</v>
      </c>
      <c r="L11080" s="10">
        <v>0</v>
      </c>
      <c r="M11080" s="10">
        <v>0</v>
      </c>
      <c r="N11080" s="10">
        <v>0</v>
      </c>
    </row>
    <row r="11081" spans="1:14" x14ac:dyDescent="0.25">
      <c r="A11081" s="9" t="s">
        <v>1191</v>
      </c>
      <c r="B11081" s="9" t="s">
        <v>490</v>
      </c>
      <c r="C11081" s="9" t="s">
        <v>39</v>
      </c>
      <c r="D11081" s="9" t="s">
        <v>40</v>
      </c>
      <c r="E11081" s="10">
        <v>-2273556.92</v>
      </c>
      <c r="F11081" s="10">
        <v>0</v>
      </c>
      <c r="G11081" s="10">
        <v>-2273556.92</v>
      </c>
      <c r="H11081" s="10">
        <v>-2273556.73</v>
      </c>
      <c r="I11081" s="10">
        <v>-0.18999999994412065</v>
      </c>
      <c r="J11081" s="10">
        <v>-12521</v>
      </c>
      <c r="K11081" s="10">
        <v>0</v>
      </c>
      <c r="L11081" s="10">
        <v>-12521</v>
      </c>
      <c r="M11081" s="10">
        <v>-12521</v>
      </c>
      <c r="N11081" s="10">
        <v>0</v>
      </c>
    </row>
    <row r="11082" spans="1:14" x14ac:dyDescent="0.25">
      <c r="A11082" s="9" t="s">
        <v>1191</v>
      </c>
      <c r="B11082" s="9" t="s">
        <v>92</v>
      </c>
      <c r="C11082" s="9" t="s">
        <v>42</v>
      </c>
      <c r="D11082" s="9" t="s">
        <v>43</v>
      </c>
      <c r="E11082" s="10">
        <v>1162.32</v>
      </c>
      <c r="F11082" s="10">
        <v>1065.7920792079208</v>
      </c>
      <c r="G11082" s="10">
        <v>96.527920792079158</v>
      </c>
      <c r="H11082" s="10">
        <v>1076.45</v>
      </c>
      <c r="I11082" s="10">
        <v>85.869999999999891</v>
      </c>
      <c r="J11082" s="10">
        <v>13655</v>
      </c>
      <c r="K11082" s="10">
        <v>12521</v>
      </c>
      <c r="L11082" s="10">
        <v>1134</v>
      </c>
      <c r="M11082" s="10">
        <v>12646.21</v>
      </c>
      <c r="N11082" s="10">
        <v>1008.7900000000009</v>
      </c>
    </row>
    <row r="11083" spans="1:14" x14ac:dyDescent="0.25">
      <c r="A11083" s="9" t="s">
        <v>1191</v>
      </c>
      <c r="B11083" s="9" t="s">
        <v>482</v>
      </c>
      <c r="C11083" s="9" t="s">
        <v>42</v>
      </c>
      <c r="D11083" s="9" t="s">
        <v>43</v>
      </c>
      <c r="E11083" s="10">
        <v>7848.98</v>
      </c>
      <c r="F11083" s="10">
        <v>7810.0985221674873</v>
      </c>
      <c r="G11083" s="10">
        <v>38.881477832512246</v>
      </c>
      <c r="H11083" s="10">
        <v>7927.25</v>
      </c>
      <c r="I11083" s="10">
        <v>-78.270000000000437</v>
      </c>
      <c r="J11083" s="10">
        <v>151000</v>
      </c>
      <c r="K11083" s="10">
        <v>150252</v>
      </c>
      <c r="L11083" s="10">
        <v>748</v>
      </c>
      <c r="M11083" s="10">
        <v>152505.78</v>
      </c>
      <c r="N11083" s="10">
        <v>-1505.7799999999988</v>
      </c>
    </row>
    <row r="11084" spans="1:14" x14ac:dyDescent="0.25">
      <c r="A11084" s="9" t="s">
        <v>1191</v>
      </c>
      <c r="B11084" s="9" t="s">
        <v>44</v>
      </c>
      <c r="C11084" s="9" t="s">
        <v>42</v>
      </c>
      <c r="D11084" s="9" t="s">
        <v>43</v>
      </c>
      <c r="E11084" s="10">
        <v>12449.94</v>
      </c>
      <c r="F11084" s="10">
        <v>12408.308457711442</v>
      </c>
      <c r="G11084" s="10">
        <v>41.631542288558194</v>
      </c>
      <c r="H11084" s="10">
        <v>12470.35</v>
      </c>
      <c r="I11084" s="10">
        <v>-20.409999999999854</v>
      </c>
      <c r="J11084" s="10">
        <v>12563</v>
      </c>
      <c r="K11084" s="10">
        <v>12521</v>
      </c>
      <c r="L11084" s="10">
        <v>42</v>
      </c>
      <c r="M11084" s="10">
        <v>12583.605</v>
      </c>
      <c r="N11084" s="10">
        <v>-20.604999999999563</v>
      </c>
    </row>
    <row r="11085" spans="1:14" x14ac:dyDescent="0.25">
      <c r="A11085" s="9" t="s">
        <v>1191</v>
      </c>
      <c r="B11085" s="9" t="s">
        <v>99</v>
      </c>
      <c r="C11085" s="9" t="s">
        <v>42</v>
      </c>
      <c r="D11085" s="9" t="s">
        <v>43</v>
      </c>
      <c r="E11085" s="10">
        <v>33906.18</v>
      </c>
      <c r="F11085" s="10">
        <v>33895.34975369458</v>
      </c>
      <c r="G11085" s="10">
        <v>10.830246305420587</v>
      </c>
      <c r="H11085" s="10">
        <v>34403.78</v>
      </c>
      <c r="I11085" s="10">
        <v>-497.59999999999854</v>
      </c>
      <c r="J11085" s="10">
        <v>150300</v>
      </c>
      <c r="K11085" s="10">
        <v>150252</v>
      </c>
      <c r="L11085" s="10">
        <v>48</v>
      </c>
      <c r="M11085" s="10">
        <v>152505.78</v>
      </c>
      <c r="N11085" s="10">
        <v>-2205.7799999999988</v>
      </c>
    </row>
    <row r="11086" spans="1:14" x14ac:dyDescent="0.25">
      <c r="A11086" s="9" t="s">
        <v>1191</v>
      </c>
      <c r="B11086" s="9" t="s">
        <v>100</v>
      </c>
      <c r="C11086" s="9" t="s">
        <v>42</v>
      </c>
      <c r="D11086" s="9" t="s">
        <v>43</v>
      </c>
      <c r="E11086" s="10">
        <v>43683.41</v>
      </c>
      <c r="F11086" s="10">
        <v>43553.546798029558</v>
      </c>
      <c r="G11086" s="10">
        <v>129.86320197044552</v>
      </c>
      <c r="H11086" s="10">
        <v>44206.85</v>
      </c>
      <c r="I11086" s="10">
        <v>-523.43999999999505</v>
      </c>
      <c r="J11086" s="10">
        <v>150700</v>
      </c>
      <c r="K11086" s="10">
        <v>150252</v>
      </c>
      <c r="L11086" s="10">
        <v>448</v>
      </c>
      <c r="M11086" s="10">
        <v>152505.78</v>
      </c>
      <c r="N11086" s="10">
        <v>-1805.7799999999988</v>
      </c>
    </row>
    <row r="11087" spans="1:14" x14ac:dyDescent="0.25">
      <c r="A11087" s="9" t="s">
        <v>1191</v>
      </c>
      <c r="B11087" s="9" t="s">
        <v>47</v>
      </c>
      <c r="C11087" s="9" t="s">
        <v>42</v>
      </c>
      <c r="D11087" s="9" t="s">
        <v>43</v>
      </c>
      <c r="E11087" s="10">
        <v>70904.649999999994</v>
      </c>
      <c r="F11087" s="10">
        <v>70646.990196078419</v>
      </c>
      <c r="G11087" s="10">
        <v>257.65980392157508</v>
      </c>
      <c r="H11087" s="10">
        <v>72059.929999999993</v>
      </c>
      <c r="I11087" s="10">
        <v>-1155.2799999999988</v>
      </c>
      <c r="J11087" s="10">
        <v>150800</v>
      </c>
      <c r="K11087" s="10">
        <v>150252</v>
      </c>
      <c r="L11087" s="10">
        <v>548</v>
      </c>
      <c r="M11087" s="10">
        <v>153257.04</v>
      </c>
      <c r="N11087" s="10">
        <v>-2457.0400000000081</v>
      </c>
    </row>
    <row r="11088" spans="1:14" x14ac:dyDescent="0.25">
      <c r="A11088" s="9" t="s">
        <v>1191</v>
      </c>
      <c r="B11088" s="9" t="s">
        <v>101</v>
      </c>
      <c r="C11088" s="9" t="s">
        <v>42</v>
      </c>
      <c r="D11088" s="9" t="s">
        <v>43</v>
      </c>
      <c r="E11088" s="10">
        <v>125492.65</v>
      </c>
      <c r="F11088" s="10">
        <v>121648.8275862069</v>
      </c>
      <c r="G11088" s="10">
        <v>3843.8224137930956</v>
      </c>
      <c r="H11088" s="10">
        <v>123473.56</v>
      </c>
      <c r="I11088" s="10">
        <v>2019.0899999999965</v>
      </c>
      <c r="J11088" s="10">
        <v>155000</v>
      </c>
      <c r="K11088" s="10">
        <v>150252</v>
      </c>
      <c r="L11088" s="10">
        <v>4748</v>
      </c>
      <c r="M11088" s="10">
        <v>152505.78</v>
      </c>
      <c r="N11088" s="10">
        <v>2494.2200000000012</v>
      </c>
    </row>
    <row r="11089" spans="1:14" x14ac:dyDescent="0.25">
      <c r="A11089" s="9" t="s">
        <v>1191</v>
      </c>
      <c r="B11089" s="9" t="s">
        <v>109</v>
      </c>
      <c r="C11089" s="9" t="s">
        <v>42</v>
      </c>
      <c r="D11089" s="9" t="s">
        <v>43</v>
      </c>
      <c r="E11089" s="10">
        <v>150426.6</v>
      </c>
      <c r="F11089" s="10">
        <v>149625.95073891626</v>
      </c>
      <c r="G11089" s="10">
        <v>800.64926108374493</v>
      </c>
      <c r="H11089" s="10">
        <v>151870.34</v>
      </c>
      <c r="I11089" s="10">
        <v>-1443.7399999999907</v>
      </c>
      <c r="J11089" s="10">
        <v>12588</v>
      </c>
      <c r="K11089" s="10">
        <v>12521</v>
      </c>
      <c r="L11089" s="10">
        <v>67</v>
      </c>
      <c r="M11089" s="10">
        <v>12708.815000000001</v>
      </c>
      <c r="N11089" s="10">
        <v>-120.81500000000051</v>
      </c>
    </row>
    <row r="11090" spans="1:14" x14ac:dyDescent="0.25">
      <c r="A11090" s="9" t="s">
        <v>1191</v>
      </c>
      <c r="B11090" s="9" t="s">
        <v>50</v>
      </c>
      <c r="C11090" s="9" t="s">
        <v>42</v>
      </c>
      <c r="D11090" s="9" t="s">
        <v>43</v>
      </c>
      <c r="E11090" s="10">
        <v>200564</v>
      </c>
      <c r="F11090" s="10">
        <v>199835.16417910447</v>
      </c>
      <c r="G11090" s="10">
        <v>728.83582089553238</v>
      </c>
      <c r="H11090" s="10">
        <v>200834.34</v>
      </c>
      <c r="I11090" s="10">
        <v>-270.33999999999651</v>
      </c>
      <c r="J11090" s="10">
        <v>150800</v>
      </c>
      <c r="K11090" s="10">
        <v>150252</v>
      </c>
      <c r="L11090" s="10">
        <v>548</v>
      </c>
      <c r="M11090" s="10">
        <v>151003.26</v>
      </c>
      <c r="N11090" s="10">
        <v>-203.26000000000931</v>
      </c>
    </row>
    <row r="11091" spans="1:14" x14ac:dyDescent="0.25">
      <c r="A11091" s="9" t="s">
        <v>1191</v>
      </c>
      <c r="B11091" s="9" t="s">
        <v>103</v>
      </c>
      <c r="C11091" s="9" t="s">
        <v>42</v>
      </c>
      <c r="D11091" s="9" t="s">
        <v>43</v>
      </c>
      <c r="E11091" s="10">
        <v>756611.22</v>
      </c>
      <c r="F11091" s="10">
        <v>753576.88118811883</v>
      </c>
      <c r="G11091" s="10">
        <v>3034.3388118811417</v>
      </c>
      <c r="H11091" s="10">
        <v>761112.65</v>
      </c>
      <c r="I11091" s="10">
        <v>-4501.4300000000512</v>
      </c>
      <c r="J11091" s="10">
        <v>150857</v>
      </c>
      <c r="K11091" s="10">
        <v>150251.99999999997</v>
      </c>
      <c r="L11091" s="10">
        <v>605.0000000000291</v>
      </c>
      <c r="M11091" s="10">
        <v>151754.51999999999</v>
      </c>
      <c r="N11091" s="10">
        <v>-897.51999999998952</v>
      </c>
    </row>
    <row r="11092" spans="1:14" x14ac:dyDescent="0.25">
      <c r="A11092" s="9" t="s">
        <v>1191</v>
      </c>
      <c r="B11092" s="9" t="s">
        <v>104</v>
      </c>
      <c r="C11092" s="9" t="s">
        <v>42</v>
      </c>
      <c r="D11092" s="9" t="s">
        <v>53</v>
      </c>
      <c r="E11092" s="10">
        <v>608458.74</v>
      </c>
      <c r="F11092" s="10">
        <v>661300.51741293527</v>
      </c>
      <c r="G11092" s="10">
        <v>-52841.777412935277</v>
      </c>
      <c r="H11092" s="10">
        <v>664607.02</v>
      </c>
      <c r="I11092" s="10">
        <v>-56148.280000000028</v>
      </c>
      <c r="J11092" s="10">
        <v>113004</v>
      </c>
      <c r="K11092" s="10">
        <v>112689</v>
      </c>
      <c r="L11092" s="10">
        <v>315</v>
      </c>
      <c r="M11092" s="10">
        <v>113252.44500000001</v>
      </c>
      <c r="N11092" s="10">
        <v>-248.44500000000698</v>
      </c>
    </row>
    <row r="11093" spans="1:14" x14ac:dyDescent="0.25">
      <c r="A11093" s="9" t="s">
        <v>1191</v>
      </c>
      <c r="B11093" s="9" t="s">
        <v>54</v>
      </c>
      <c r="C11093" s="9" t="s">
        <v>42</v>
      </c>
      <c r="D11093" s="9" t="s">
        <v>55</v>
      </c>
      <c r="E11093" s="10">
        <v>7586.21</v>
      </c>
      <c r="F11093" s="10">
        <v>7437.4705882352937</v>
      </c>
      <c r="G11093" s="10">
        <v>148.73941176470635</v>
      </c>
      <c r="H11093" s="10">
        <v>7586.22</v>
      </c>
      <c r="I11093" s="10">
        <v>-1.0000000000218279E-2</v>
      </c>
      <c r="J11093" s="10">
        <v>1379.3130000000001</v>
      </c>
      <c r="K11093" s="10">
        <v>1352.2676470588237</v>
      </c>
      <c r="L11093" s="10">
        <v>27.045352941176361</v>
      </c>
      <c r="M11093" s="10">
        <v>1379.3130000000001</v>
      </c>
      <c r="N11093" s="10">
        <v>0</v>
      </c>
    </row>
    <row r="11094" spans="1:14" x14ac:dyDescent="0.25">
      <c r="A11094" s="9" t="s">
        <v>1192</v>
      </c>
      <c r="B11094" s="9" t="s">
        <v>25</v>
      </c>
      <c r="C11094" s="9" t="s">
        <v>26</v>
      </c>
      <c r="D11094" s="9" t="s">
        <v>27</v>
      </c>
      <c r="E11094" s="10">
        <v>36.49</v>
      </c>
      <c r="F11094" s="10">
        <v>0</v>
      </c>
      <c r="G11094" s="10">
        <v>36.49</v>
      </c>
      <c r="H11094" s="10">
        <v>0</v>
      </c>
      <c r="I11094" s="10">
        <v>36.49</v>
      </c>
      <c r="J11094" s="10">
        <v>0</v>
      </c>
      <c r="K11094" s="10">
        <v>0</v>
      </c>
      <c r="L11094" s="10">
        <v>0</v>
      </c>
      <c r="M11094" s="10">
        <v>0</v>
      </c>
      <c r="N11094" s="10">
        <v>0</v>
      </c>
    </row>
    <row r="11095" spans="1:14" x14ac:dyDescent="0.25">
      <c r="A11095" s="9" t="s">
        <v>1192</v>
      </c>
      <c r="B11095" s="9" t="s">
        <v>28</v>
      </c>
      <c r="C11095" s="9" t="s">
        <v>29</v>
      </c>
      <c r="D11095" s="9" t="s">
        <v>27</v>
      </c>
      <c r="E11095" s="10">
        <v>0.61</v>
      </c>
      <c r="F11095" s="10">
        <v>0</v>
      </c>
      <c r="G11095" s="10">
        <v>0.61</v>
      </c>
      <c r="H11095" s="10">
        <v>0.62</v>
      </c>
      <c r="I11095" s="10">
        <v>-1.0000000000000009E-2</v>
      </c>
      <c r="J11095" s="10">
        <v>0</v>
      </c>
      <c r="K11095" s="10">
        <v>0</v>
      </c>
      <c r="L11095" s="10">
        <v>0</v>
      </c>
      <c r="M11095" s="10">
        <v>0</v>
      </c>
      <c r="N11095" s="10">
        <v>0</v>
      </c>
    </row>
    <row r="11096" spans="1:14" x14ac:dyDescent="0.25">
      <c r="A11096" s="9" t="s">
        <v>1192</v>
      </c>
      <c r="B11096" s="9" t="s">
        <v>30</v>
      </c>
      <c r="C11096" s="9" t="s">
        <v>29</v>
      </c>
      <c r="D11096" s="9" t="s">
        <v>27</v>
      </c>
      <c r="E11096" s="10">
        <v>14.33</v>
      </c>
      <c r="F11096" s="10">
        <v>0</v>
      </c>
      <c r="G11096" s="10">
        <v>14.33</v>
      </c>
      <c r="H11096" s="10">
        <v>14.4</v>
      </c>
      <c r="I11096" s="10">
        <v>-7.0000000000000284E-2</v>
      </c>
      <c r="J11096" s="10">
        <v>0</v>
      </c>
      <c r="K11096" s="10">
        <v>0</v>
      </c>
      <c r="L11096" s="10">
        <v>0</v>
      </c>
      <c r="M11096" s="10">
        <v>0</v>
      </c>
      <c r="N11096" s="10">
        <v>0</v>
      </c>
    </row>
    <row r="11097" spans="1:14" x14ac:dyDescent="0.25">
      <c r="A11097" s="9" t="s">
        <v>1192</v>
      </c>
      <c r="B11097" s="9" t="s">
        <v>31</v>
      </c>
      <c r="C11097" s="9" t="s">
        <v>29</v>
      </c>
      <c r="D11097" s="9" t="s">
        <v>27</v>
      </c>
      <c r="E11097" s="10">
        <v>96.23</v>
      </c>
      <c r="F11097" s="10">
        <v>0</v>
      </c>
      <c r="G11097" s="10">
        <v>96.23</v>
      </c>
      <c r="H11097" s="10">
        <v>96.71</v>
      </c>
      <c r="I11097" s="10">
        <v>-0.47999999999998977</v>
      </c>
      <c r="J11097" s="10">
        <v>0</v>
      </c>
      <c r="K11097" s="10">
        <v>0</v>
      </c>
      <c r="L11097" s="10">
        <v>0</v>
      </c>
      <c r="M11097" s="10">
        <v>0</v>
      </c>
      <c r="N11097" s="10">
        <v>0</v>
      </c>
    </row>
    <row r="11098" spans="1:14" x14ac:dyDescent="0.25">
      <c r="A11098" s="9" t="s">
        <v>1192</v>
      </c>
      <c r="B11098" s="9" t="s">
        <v>32</v>
      </c>
      <c r="C11098" s="9" t="s">
        <v>33</v>
      </c>
      <c r="D11098" s="9" t="s">
        <v>27</v>
      </c>
      <c r="E11098" s="10">
        <v>176.34</v>
      </c>
      <c r="F11098" s="10">
        <v>0</v>
      </c>
      <c r="G11098" s="10">
        <v>176.34</v>
      </c>
      <c r="H11098" s="10">
        <v>229.25</v>
      </c>
      <c r="I11098" s="10">
        <v>-52.91</v>
      </c>
      <c r="J11098" s="10">
        <v>0.5</v>
      </c>
      <c r="K11098" s="10">
        <v>0</v>
      </c>
      <c r="L11098" s="10">
        <v>0.5</v>
      </c>
      <c r="M11098" s="10">
        <v>0.65</v>
      </c>
      <c r="N11098" s="10">
        <v>-0.15000000000000002</v>
      </c>
    </row>
    <row r="11099" spans="1:14" x14ac:dyDescent="0.25">
      <c r="A11099" s="9" t="s">
        <v>1192</v>
      </c>
      <c r="B11099" s="9" t="s">
        <v>34</v>
      </c>
      <c r="C11099" s="9" t="s">
        <v>33</v>
      </c>
      <c r="D11099" s="9" t="s">
        <v>27</v>
      </c>
      <c r="E11099" s="10">
        <v>606.19000000000005</v>
      </c>
      <c r="F11099" s="10">
        <v>0</v>
      </c>
      <c r="G11099" s="10">
        <v>606.19000000000005</v>
      </c>
      <c r="H11099" s="10">
        <v>788.04</v>
      </c>
      <c r="I11099" s="10">
        <v>-181.84999999999991</v>
      </c>
      <c r="J11099" s="10">
        <v>0.5</v>
      </c>
      <c r="K11099" s="10">
        <v>0</v>
      </c>
      <c r="L11099" s="10">
        <v>0.5</v>
      </c>
      <c r="M11099" s="10">
        <v>0.65</v>
      </c>
      <c r="N11099" s="10">
        <v>-0.15000000000000002</v>
      </c>
    </row>
    <row r="11100" spans="1:14" x14ac:dyDescent="0.25">
      <c r="A11100" s="9" t="s">
        <v>1192</v>
      </c>
      <c r="B11100" s="9" t="s">
        <v>35</v>
      </c>
      <c r="C11100" s="9" t="s">
        <v>33</v>
      </c>
      <c r="D11100" s="9" t="s">
        <v>27</v>
      </c>
      <c r="E11100" s="10">
        <v>655.86</v>
      </c>
      <c r="F11100" s="10">
        <v>0</v>
      </c>
      <c r="G11100" s="10">
        <v>655.86</v>
      </c>
      <c r="H11100" s="10">
        <v>852.61</v>
      </c>
      <c r="I11100" s="10">
        <v>-196.75</v>
      </c>
      <c r="J11100" s="10">
        <v>10.5</v>
      </c>
      <c r="K11100" s="10">
        <v>0</v>
      </c>
      <c r="L11100" s="10">
        <v>10.5</v>
      </c>
      <c r="M11100" s="10">
        <v>13.65</v>
      </c>
      <c r="N11100" s="10">
        <v>-3.1500000000000004</v>
      </c>
    </row>
    <row r="11101" spans="1:14" x14ac:dyDescent="0.25">
      <c r="A11101" s="9" t="s">
        <v>1192</v>
      </c>
      <c r="B11101" s="9" t="s">
        <v>36</v>
      </c>
      <c r="C11101" s="9" t="s">
        <v>29</v>
      </c>
      <c r="D11101" s="9" t="s">
        <v>27</v>
      </c>
      <c r="E11101" s="10">
        <v>1078.1600000000001</v>
      </c>
      <c r="F11101" s="10">
        <v>0</v>
      </c>
      <c r="G11101" s="10">
        <v>1078.1600000000001</v>
      </c>
      <c r="H11101" s="10">
        <v>1083.55</v>
      </c>
      <c r="I11101" s="10">
        <v>-5.3899999999998727</v>
      </c>
      <c r="J11101" s="10">
        <v>0</v>
      </c>
      <c r="K11101" s="10">
        <v>0</v>
      </c>
      <c r="L11101" s="10">
        <v>0</v>
      </c>
      <c r="M11101" s="10">
        <v>0</v>
      </c>
      <c r="N11101" s="10">
        <v>0</v>
      </c>
    </row>
    <row r="11102" spans="1:14" x14ac:dyDescent="0.25">
      <c r="A11102" s="9" t="s">
        <v>1192</v>
      </c>
      <c r="B11102" s="9" t="s">
        <v>37</v>
      </c>
      <c r="C11102" s="9" t="s">
        <v>29</v>
      </c>
      <c r="D11102" s="9" t="s">
        <v>27</v>
      </c>
      <c r="E11102" s="10">
        <v>2493.2399999999998</v>
      </c>
      <c r="F11102" s="10">
        <v>0</v>
      </c>
      <c r="G11102" s="10">
        <v>2493.2399999999998</v>
      </c>
      <c r="H11102" s="10">
        <v>2505.71</v>
      </c>
      <c r="I11102" s="10">
        <v>-12.470000000000255</v>
      </c>
      <c r="J11102" s="10">
        <v>0</v>
      </c>
      <c r="K11102" s="10">
        <v>0</v>
      </c>
      <c r="L11102" s="10">
        <v>0</v>
      </c>
      <c r="M11102" s="10">
        <v>0</v>
      </c>
      <c r="N11102" s="10">
        <v>0</v>
      </c>
    </row>
    <row r="11103" spans="1:14" x14ac:dyDescent="0.25">
      <c r="A11103" s="9" t="s">
        <v>1192</v>
      </c>
      <c r="B11103" s="9" t="s">
        <v>97</v>
      </c>
      <c r="C11103" s="9" t="s">
        <v>39</v>
      </c>
      <c r="D11103" s="9" t="s">
        <v>40</v>
      </c>
      <c r="E11103" s="10">
        <v>-61096.3</v>
      </c>
      <c r="F11103" s="10">
        <v>0</v>
      </c>
      <c r="G11103" s="10">
        <v>-61096.3</v>
      </c>
      <c r="H11103" s="10">
        <v>-61096.28</v>
      </c>
      <c r="I11103" s="10">
        <v>-2.0000000004074536E-2</v>
      </c>
      <c r="J11103" s="10">
        <v>-650</v>
      </c>
      <c r="K11103" s="10">
        <v>0</v>
      </c>
      <c r="L11103" s="10">
        <v>-650</v>
      </c>
      <c r="M11103" s="10">
        <v>-650</v>
      </c>
      <c r="N11103" s="10">
        <v>0</v>
      </c>
    </row>
    <row r="11104" spans="1:14" x14ac:dyDescent="0.25">
      <c r="A11104" s="9" t="s">
        <v>1192</v>
      </c>
      <c r="B11104" s="9" t="s">
        <v>92</v>
      </c>
      <c r="C11104" s="9" t="s">
        <v>42</v>
      </c>
      <c r="D11104" s="9" t="s">
        <v>43</v>
      </c>
      <c r="E11104" s="10">
        <v>71.5</v>
      </c>
      <c r="F11104" s="10">
        <v>55.32673267326733</v>
      </c>
      <c r="G11104" s="10">
        <v>16.17326732673267</v>
      </c>
      <c r="H11104" s="10">
        <v>55.88</v>
      </c>
      <c r="I11104" s="10">
        <v>15.619999999999997</v>
      </c>
      <c r="J11104" s="10">
        <v>840</v>
      </c>
      <c r="K11104" s="10">
        <v>650</v>
      </c>
      <c r="L11104" s="10">
        <v>190</v>
      </c>
      <c r="M11104" s="10">
        <v>656.5</v>
      </c>
      <c r="N11104" s="10">
        <v>183.5</v>
      </c>
    </row>
    <row r="11105" spans="1:14" x14ac:dyDescent="0.25">
      <c r="A11105" s="9" t="s">
        <v>1192</v>
      </c>
      <c r="B11105" s="9" t="s">
        <v>98</v>
      </c>
      <c r="C11105" s="9" t="s">
        <v>42</v>
      </c>
      <c r="D11105" s="9" t="s">
        <v>43</v>
      </c>
      <c r="E11105" s="10">
        <v>193.4</v>
      </c>
      <c r="F11105" s="10">
        <v>193.39901477832512</v>
      </c>
      <c r="G11105" s="10">
        <v>9.8522167488113155E-4</v>
      </c>
      <c r="H11105" s="10">
        <v>196.3</v>
      </c>
      <c r="I11105" s="10">
        <v>-2.9000000000000057</v>
      </c>
      <c r="J11105" s="10">
        <v>3900</v>
      </c>
      <c r="K11105" s="10">
        <v>3900</v>
      </c>
      <c r="L11105" s="10">
        <v>0</v>
      </c>
      <c r="M11105" s="10">
        <v>3958.5</v>
      </c>
      <c r="N11105" s="10">
        <v>-58.5</v>
      </c>
    </row>
    <row r="11106" spans="1:14" x14ac:dyDescent="0.25">
      <c r="A11106" s="9" t="s">
        <v>1192</v>
      </c>
      <c r="B11106" s="9" t="s">
        <v>94</v>
      </c>
      <c r="C11106" s="9" t="s">
        <v>42</v>
      </c>
      <c r="D11106" s="9" t="s">
        <v>43</v>
      </c>
      <c r="E11106" s="10">
        <v>323.73</v>
      </c>
      <c r="F11106" s="10">
        <v>321.7512437810945</v>
      </c>
      <c r="G11106" s="10">
        <v>1.9787562189055166</v>
      </c>
      <c r="H11106" s="10">
        <v>323.36</v>
      </c>
      <c r="I11106" s="10">
        <v>0.37000000000000455</v>
      </c>
      <c r="J11106" s="10">
        <v>654</v>
      </c>
      <c r="K11106" s="10">
        <v>650</v>
      </c>
      <c r="L11106" s="10">
        <v>4</v>
      </c>
      <c r="M11106" s="10">
        <v>653.25</v>
      </c>
      <c r="N11106" s="10">
        <v>0.75</v>
      </c>
    </row>
    <row r="11107" spans="1:14" x14ac:dyDescent="0.25">
      <c r="A11107" s="9" t="s">
        <v>1192</v>
      </c>
      <c r="B11107" s="9" t="s">
        <v>99</v>
      </c>
      <c r="C11107" s="9" t="s">
        <v>42</v>
      </c>
      <c r="D11107" s="9" t="s">
        <v>43</v>
      </c>
      <c r="E11107" s="10">
        <v>879.81</v>
      </c>
      <c r="F11107" s="10">
        <v>879.80295566502468</v>
      </c>
      <c r="G11107" s="10">
        <v>7.0443349752622453E-3</v>
      </c>
      <c r="H11107" s="10">
        <v>893</v>
      </c>
      <c r="I11107" s="10">
        <v>-13.190000000000055</v>
      </c>
      <c r="J11107" s="10">
        <v>3900</v>
      </c>
      <c r="K11107" s="10">
        <v>3900</v>
      </c>
      <c r="L11107" s="10">
        <v>0</v>
      </c>
      <c r="M11107" s="10">
        <v>3958.5</v>
      </c>
      <c r="N11107" s="10">
        <v>-58.5</v>
      </c>
    </row>
    <row r="11108" spans="1:14" x14ac:dyDescent="0.25">
      <c r="A11108" s="9" t="s">
        <v>1192</v>
      </c>
      <c r="B11108" s="9" t="s">
        <v>100</v>
      </c>
      <c r="C11108" s="9" t="s">
        <v>42</v>
      </c>
      <c r="D11108" s="9" t="s">
        <v>43</v>
      </c>
      <c r="E11108" s="10">
        <v>1159.47</v>
      </c>
      <c r="F11108" s="10">
        <v>1130.4926108374384</v>
      </c>
      <c r="G11108" s="10">
        <v>28.977389162561622</v>
      </c>
      <c r="H11108" s="10">
        <v>1147.45</v>
      </c>
      <c r="I11108" s="10">
        <v>12.019999999999982</v>
      </c>
      <c r="J11108" s="10">
        <v>4000</v>
      </c>
      <c r="K11108" s="10">
        <v>3900</v>
      </c>
      <c r="L11108" s="10">
        <v>100</v>
      </c>
      <c r="M11108" s="10">
        <v>3958.5</v>
      </c>
      <c r="N11108" s="10">
        <v>41.5</v>
      </c>
    </row>
    <row r="11109" spans="1:14" x14ac:dyDescent="0.25">
      <c r="A11109" s="9" t="s">
        <v>1192</v>
      </c>
      <c r="B11109" s="9" t="s">
        <v>47</v>
      </c>
      <c r="C11109" s="9" t="s">
        <v>42</v>
      </c>
      <c r="D11109" s="9" t="s">
        <v>43</v>
      </c>
      <c r="E11109" s="10">
        <v>1870.42</v>
      </c>
      <c r="F11109" s="10">
        <v>1833.7450980392157</v>
      </c>
      <c r="G11109" s="10">
        <v>36.674901960784382</v>
      </c>
      <c r="H11109" s="10">
        <v>1870.42</v>
      </c>
      <c r="I11109" s="10">
        <v>0</v>
      </c>
      <c r="J11109" s="10">
        <v>3978</v>
      </c>
      <c r="K11109" s="10">
        <v>3900</v>
      </c>
      <c r="L11109" s="10">
        <v>78</v>
      </c>
      <c r="M11109" s="10">
        <v>3978</v>
      </c>
      <c r="N11109" s="10">
        <v>0</v>
      </c>
    </row>
    <row r="11110" spans="1:14" x14ac:dyDescent="0.25">
      <c r="A11110" s="9" t="s">
        <v>1192</v>
      </c>
      <c r="B11110" s="9" t="s">
        <v>101</v>
      </c>
      <c r="C11110" s="9" t="s">
        <v>42</v>
      </c>
      <c r="D11110" s="9" t="s">
        <v>43</v>
      </c>
      <c r="E11110" s="10">
        <v>3400.45</v>
      </c>
      <c r="F11110" s="10">
        <v>3157.5665024630543</v>
      </c>
      <c r="G11110" s="10">
        <v>242.88349753694547</v>
      </c>
      <c r="H11110" s="10">
        <v>3204.93</v>
      </c>
      <c r="I11110" s="10">
        <v>195.51999999999998</v>
      </c>
      <c r="J11110" s="10">
        <v>4200</v>
      </c>
      <c r="K11110" s="10">
        <v>3900</v>
      </c>
      <c r="L11110" s="10">
        <v>300</v>
      </c>
      <c r="M11110" s="10">
        <v>3958.5</v>
      </c>
      <c r="N11110" s="10">
        <v>241.5</v>
      </c>
    </row>
    <row r="11111" spans="1:14" x14ac:dyDescent="0.25">
      <c r="A11111" s="9" t="s">
        <v>1192</v>
      </c>
      <c r="B11111" s="9" t="s">
        <v>50</v>
      </c>
      <c r="C11111" s="9" t="s">
        <v>42</v>
      </c>
      <c r="D11111" s="9" t="s">
        <v>43</v>
      </c>
      <c r="E11111" s="10">
        <v>5213.6000000000004</v>
      </c>
      <c r="F11111" s="10">
        <v>5187.0049751243778</v>
      </c>
      <c r="G11111" s="10">
        <v>26.595024875622585</v>
      </c>
      <c r="H11111" s="10">
        <v>5212.9399999999996</v>
      </c>
      <c r="I11111" s="10">
        <v>0.66000000000076398</v>
      </c>
      <c r="J11111" s="10">
        <v>3920</v>
      </c>
      <c r="K11111" s="10">
        <v>3900</v>
      </c>
      <c r="L11111" s="10">
        <v>20</v>
      </c>
      <c r="M11111" s="10">
        <v>3919.5</v>
      </c>
      <c r="N11111" s="10">
        <v>0.5</v>
      </c>
    </row>
    <row r="11112" spans="1:14" x14ac:dyDescent="0.25">
      <c r="A11112" s="9" t="s">
        <v>1192</v>
      </c>
      <c r="B11112" s="9" t="s">
        <v>102</v>
      </c>
      <c r="C11112" s="9" t="s">
        <v>42</v>
      </c>
      <c r="D11112" s="9" t="s">
        <v>43</v>
      </c>
      <c r="E11112" s="10">
        <v>5297.5</v>
      </c>
      <c r="F11112" s="10">
        <v>5297.4975369458125</v>
      </c>
      <c r="G11112" s="10">
        <v>2.4630541875012568E-3</v>
      </c>
      <c r="H11112" s="10">
        <v>5376.96</v>
      </c>
      <c r="I11112" s="10">
        <v>-79.460000000000036</v>
      </c>
      <c r="J11112" s="10">
        <v>650</v>
      </c>
      <c r="K11112" s="10">
        <v>650</v>
      </c>
      <c r="L11112" s="10">
        <v>0</v>
      </c>
      <c r="M11112" s="10">
        <v>659.75</v>
      </c>
      <c r="N11112" s="10">
        <v>-9.75</v>
      </c>
    </row>
    <row r="11113" spans="1:14" x14ac:dyDescent="0.25">
      <c r="A11113" s="9" t="s">
        <v>1192</v>
      </c>
      <c r="B11113" s="9" t="s">
        <v>103</v>
      </c>
      <c r="C11113" s="9" t="s">
        <v>42</v>
      </c>
      <c r="D11113" s="9" t="s">
        <v>43</v>
      </c>
      <c r="E11113" s="10">
        <v>19755.740000000002</v>
      </c>
      <c r="F11113" s="10">
        <v>19560.138613861389</v>
      </c>
      <c r="G11113" s="10">
        <v>195.60138613861272</v>
      </c>
      <c r="H11113" s="10">
        <v>19755.740000000002</v>
      </c>
      <c r="I11113" s="10">
        <v>0</v>
      </c>
      <c r="J11113" s="10">
        <v>3939</v>
      </c>
      <c r="K11113" s="10">
        <v>3900</v>
      </c>
      <c r="L11113" s="10">
        <v>39</v>
      </c>
      <c r="M11113" s="10">
        <v>3939</v>
      </c>
      <c r="N11113" s="10">
        <v>0</v>
      </c>
    </row>
    <row r="11114" spans="1:14" x14ac:dyDescent="0.25">
      <c r="A11114" s="9" t="s">
        <v>1192</v>
      </c>
      <c r="B11114" s="9" t="s">
        <v>104</v>
      </c>
      <c r="C11114" s="9" t="s">
        <v>42</v>
      </c>
      <c r="D11114" s="9" t="s">
        <v>53</v>
      </c>
      <c r="E11114" s="10">
        <v>17576.32</v>
      </c>
      <c r="F11114" s="10">
        <v>17205.482587064675</v>
      </c>
      <c r="G11114" s="10">
        <v>370.83741293532512</v>
      </c>
      <c r="H11114" s="10">
        <v>17291.509999999998</v>
      </c>
      <c r="I11114" s="10">
        <v>284.81000000000131</v>
      </c>
      <c r="J11114" s="10">
        <v>2925</v>
      </c>
      <c r="K11114" s="10">
        <v>2925</v>
      </c>
      <c r="L11114" s="10">
        <v>0</v>
      </c>
      <c r="M11114" s="10">
        <v>2939.625</v>
      </c>
      <c r="N11114" s="10">
        <v>-14.625</v>
      </c>
    </row>
    <row r="11115" spans="1:14" x14ac:dyDescent="0.25">
      <c r="A11115" s="9" t="s">
        <v>1192</v>
      </c>
      <c r="B11115" s="9" t="s">
        <v>54</v>
      </c>
      <c r="C11115" s="9" t="s">
        <v>42</v>
      </c>
      <c r="D11115" s="9" t="s">
        <v>55</v>
      </c>
      <c r="E11115" s="10">
        <v>196.91</v>
      </c>
      <c r="F11115" s="10">
        <v>193.04901960784315</v>
      </c>
      <c r="G11115" s="10">
        <v>3.8609803921568471</v>
      </c>
      <c r="H11115" s="10">
        <v>196.91</v>
      </c>
      <c r="I11115" s="10">
        <v>0</v>
      </c>
      <c r="J11115" s="10">
        <v>35.802</v>
      </c>
      <c r="K11115" s="10">
        <v>35.1</v>
      </c>
      <c r="L11115" s="10">
        <v>0.70199999999999818</v>
      </c>
      <c r="M11115" s="10">
        <v>35.802</v>
      </c>
      <c r="N11115" s="10">
        <v>0</v>
      </c>
    </row>
    <row r="11116" spans="1:14" x14ac:dyDescent="0.25">
      <c r="A11116" s="9" t="s">
        <v>1193</v>
      </c>
      <c r="B11116" s="9" t="s">
        <v>25</v>
      </c>
      <c r="C11116" s="9" t="s">
        <v>26</v>
      </c>
      <c r="D11116" s="9" t="s">
        <v>27</v>
      </c>
      <c r="E11116" s="10">
        <v>-2755.48</v>
      </c>
      <c r="F11116" s="10">
        <v>0</v>
      </c>
      <c r="G11116" s="10">
        <v>-2755.48</v>
      </c>
      <c r="H11116" s="10">
        <v>0</v>
      </c>
      <c r="I11116" s="10">
        <v>-2755.48</v>
      </c>
      <c r="J11116" s="10">
        <v>0</v>
      </c>
      <c r="K11116" s="10">
        <v>0</v>
      </c>
      <c r="L11116" s="10">
        <v>0</v>
      </c>
      <c r="M11116" s="10">
        <v>0</v>
      </c>
      <c r="N11116" s="10">
        <v>0</v>
      </c>
    </row>
    <row r="11117" spans="1:14" x14ac:dyDescent="0.25">
      <c r="A11117" s="9" t="s">
        <v>1193</v>
      </c>
      <c r="B11117" s="9" t="s">
        <v>28</v>
      </c>
      <c r="C11117" s="9" t="s">
        <v>29</v>
      </c>
      <c r="D11117" s="9" t="s">
        <v>27</v>
      </c>
      <c r="E11117" s="10">
        <v>5.67</v>
      </c>
      <c r="F11117" s="10">
        <v>0</v>
      </c>
      <c r="G11117" s="10">
        <v>5.67</v>
      </c>
      <c r="H11117" s="10">
        <v>5.7</v>
      </c>
      <c r="I11117" s="10">
        <v>-3.0000000000000249E-2</v>
      </c>
      <c r="J11117" s="10">
        <v>0</v>
      </c>
      <c r="K11117" s="10">
        <v>0</v>
      </c>
      <c r="L11117" s="10">
        <v>0</v>
      </c>
      <c r="M11117" s="10">
        <v>0</v>
      </c>
      <c r="N11117" s="10">
        <v>0</v>
      </c>
    </row>
    <row r="11118" spans="1:14" x14ac:dyDescent="0.25">
      <c r="A11118" s="9" t="s">
        <v>1193</v>
      </c>
      <c r="B11118" s="9" t="s">
        <v>30</v>
      </c>
      <c r="C11118" s="9" t="s">
        <v>29</v>
      </c>
      <c r="D11118" s="9" t="s">
        <v>27</v>
      </c>
      <c r="E11118" s="10">
        <v>132.30000000000001</v>
      </c>
      <c r="F11118" s="10">
        <v>0</v>
      </c>
      <c r="G11118" s="10">
        <v>132.30000000000001</v>
      </c>
      <c r="H11118" s="10">
        <v>133.01</v>
      </c>
      <c r="I11118" s="10">
        <v>-0.70999999999997954</v>
      </c>
      <c r="J11118" s="10">
        <v>0</v>
      </c>
      <c r="K11118" s="10">
        <v>0</v>
      </c>
      <c r="L11118" s="10">
        <v>0</v>
      </c>
      <c r="M11118" s="10">
        <v>0</v>
      </c>
      <c r="N11118" s="10">
        <v>0</v>
      </c>
    </row>
    <row r="11119" spans="1:14" x14ac:dyDescent="0.25">
      <c r="A11119" s="9" t="s">
        <v>1193</v>
      </c>
      <c r="B11119" s="9" t="s">
        <v>31</v>
      </c>
      <c r="C11119" s="9" t="s">
        <v>29</v>
      </c>
      <c r="D11119" s="9" t="s">
        <v>27</v>
      </c>
      <c r="E11119" s="10">
        <v>888.3</v>
      </c>
      <c r="F11119" s="10">
        <v>0</v>
      </c>
      <c r="G11119" s="10">
        <v>888.3</v>
      </c>
      <c r="H11119" s="10">
        <v>893.04</v>
      </c>
      <c r="I11119" s="10">
        <v>-4.7400000000000091</v>
      </c>
      <c r="J11119" s="10">
        <v>0</v>
      </c>
      <c r="K11119" s="10">
        <v>0</v>
      </c>
      <c r="L11119" s="10">
        <v>0</v>
      </c>
      <c r="M11119" s="10">
        <v>0</v>
      </c>
      <c r="N11119" s="10">
        <v>0</v>
      </c>
    </row>
    <row r="11120" spans="1:14" x14ac:dyDescent="0.25">
      <c r="A11120" s="9" t="s">
        <v>1193</v>
      </c>
      <c r="B11120" s="9" t="s">
        <v>32</v>
      </c>
      <c r="C11120" s="9" t="s">
        <v>33</v>
      </c>
      <c r="D11120" s="9" t="s">
        <v>27</v>
      </c>
      <c r="E11120" s="10">
        <v>1294.3499999999999</v>
      </c>
      <c r="F11120" s="10">
        <v>0</v>
      </c>
      <c r="G11120" s="10">
        <v>1294.3499999999999</v>
      </c>
      <c r="H11120" s="10">
        <v>1449.91</v>
      </c>
      <c r="I11120" s="10">
        <v>-155.56000000000017</v>
      </c>
      <c r="J11120" s="10">
        <v>3.67</v>
      </c>
      <c r="K11120" s="10">
        <v>0</v>
      </c>
      <c r="L11120" s="10">
        <v>3.67</v>
      </c>
      <c r="M11120" s="10">
        <v>4.1109999999999998</v>
      </c>
      <c r="N11120" s="10">
        <v>-0.44099999999999984</v>
      </c>
    </row>
    <row r="11121" spans="1:14" x14ac:dyDescent="0.25">
      <c r="A11121" s="9" t="s">
        <v>1193</v>
      </c>
      <c r="B11121" s="9" t="s">
        <v>34</v>
      </c>
      <c r="C11121" s="9" t="s">
        <v>33</v>
      </c>
      <c r="D11121" s="9" t="s">
        <v>27</v>
      </c>
      <c r="E11121" s="10">
        <v>4449.3999999999996</v>
      </c>
      <c r="F11121" s="10">
        <v>0</v>
      </c>
      <c r="G11121" s="10">
        <v>4449.3999999999996</v>
      </c>
      <c r="H11121" s="10">
        <v>4984.1400000000003</v>
      </c>
      <c r="I11121" s="10">
        <v>-534.74000000000069</v>
      </c>
      <c r="J11121" s="10">
        <v>3.67</v>
      </c>
      <c r="K11121" s="10">
        <v>0</v>
      </c>
      <c r="L11121" s="10">
        <v>3.67</v>
      </c>
      <c r="M11121" s="10">
        <v>4.1109999999999998</v>
      </c>
      <c r="N11121" s="10">
        <v>-0.44099999999999984</v>
      </c>
    </row>
    <row r="11122" spans="1:14" x14ac:dyDescent="0.25">
      <c r="A11122" s="9" t="s">
        <v>1193</v>
      </c>
      <c r="B11122" s="9" t="s">
        <v>35</v>
      </c>
      <c r="C11122" s="9" t="s">
        <v>33</v>
      </c>
      <c r="D11122" s="9" t="s">
        <v>27</v>
      </c>
      <c r="E11122" s="10">
        <v>4813.9799999999996</v>
      </c>
      <c r="F11122" s="10">
        <v>0</v>
      </c>
      <c r="G11122" s="10">
        <v>4813.9799999999996</v>
      </c>
      <c r="H11122" s="10">
        <v>5392.38</v>
      </c>
      <c r="I11122" s="10">
        <v>-578.40000000000055</v>
      </c>
      <c r="J11122" s="10">
        <v>77.069999999999993</v>
      </c>
      <c r="K11122" s="10">
        <v>0</v>
      </c>
      <c r="L11122" s="10">
        <v>77.069999999999993</v>
      </c>
      <c r="M11122" s="10">
        <v>86.33</v>
      </c>
      <c r="N11122" s="10">
        <v>-9.2600000000000051</v>
      </c>
    </row>
    <row r="11123" spans="1:14" x14ac:dyDescent="0.25">
      <c r="A11123" s="9" t="s">
        <v>1193</v>
      </c>
      <c r="B11123" s="9" t="s">
        <v>36</v>
      </c>
      <c r="C11123" s="9" t="s">
        <v>29</v>
      </c>
      <c r="D11123" s="9" t="s">
        <v>27</v>
      </c>
      <c r="E11123" s="10">
        <v>9952.2000000000007</v>
      </c>
      <c r="F11123" s="10">
        <v>0</v>
      </c>
      <c r="G11123" s="10">
        <v>9952.2000000000007</v>
      </c>
      <c r="H11123" s="10">
        <v>10005.290000000001</v>
      </c>
      <c r="I11123" s="10">
        <v>-53.090000000000146</v>
      </c>
      <c r="J11123" s="10">
        <v>0</v>
      </c>
      <c r="K11123" s="10">
        <v>0</v>
      </c>
      <c r="L11123" s="10">
        <v>0</v>
      </c>
      <c r="M11123" s="10">
        <v>0</v>
      </c>
      <c r="N11123" s="10">
        <v>0</v>
      </c>
    </row>
    <row r="11124" spans="1:14" x14ac:dyDescent="0.25">
      <c r="A11124" s="9" t="s">
        <v>1193</v>
      </c>
      <c r="B11124" s="9" t="s">
        <v>37</v>
      </c>
      <c r="C11124" s="9" t="s">
        <v>29</v>
      </c>
      <c r="D11124" s="9" t="s">
        <v>27</v>
      </c>
      <c r="E11124" s="10">
        <v>23014.53</v>
      </c>
      <c r="F11124" s="10">
        <v>0</v>
      </c>
      <c r="G11124" s="10">
        <v>23014.53</v>
      </c>
      <c r="H11124" s="10">
        <v>23137.31</v>
      </c>
      <c r="I11124" s="10">
        <v>-122.78000000000247</v>
      </c>
      <c r="J11124" s="10">
        <v>0</v>
      </c>
      <c r="K11124" s="10">
        <v>0</v>
      </c>
      <c r="L11124" s="10">
        <v>0</v>
      </c>
      <c r="M11124" s="10">
        <v>0</v>
      </c>
      <c r="N11124" s="10">
        <v>0</v>
      </c>
    </row>
    <row r="11125" spans="1:14" x14ac:dyDescent="0.25">
      <c r="A11125" s="9" t="s">
        <v>1193</v>
      </c>
      <c r="B11125" s="9" t="s">
        <v>1194</v>
      </c>
      <c r="C11125" s="9" t="s">
        <v>39</v>
      </c>
      <c r="D11125" s="9" t="s">
        <v>40</v>
      </c>
      <c r="E11125" s="10">
        <v>-546749.18999999994</v>
      </c>
      <c r="F11125" s="10">
        <v>0</v>
      </c>
      <c r="G11125" s="10">
        <v>-546749.18999999994</v>
      </c>
      <c r="H11125" s="10">
        <v>-546749.30000000005</v>
      </c>
      <c r="I11125" s="10">
        <v>0.11000000010244548</v>
      </c>
      <c r="J11125" s="10">
        <v>-3001</v>
      </c>
      <c r="K11125" s="10">
        <v>0</v>
      </c>
      <c r="L11125" s="10">
        <v>-3001</v>
      </c>
      <c r="M11125" s="10">
        <v>-3001</v>
      </c>
      <c r="N11125" s="10">
        <v>0</v>
      </c>
    </row>
    <row r="11126" spans="1:14" x14ac:dyDescent="0.25">
      <c r="A11126" s="9" t="s">
        <v>1193</v>
      </c>
      <c r="B11126" s="9" t="s">
        <v>92</v>
      </c>
      <c r="C11126" s="9" t="s">
        <v>42</v>
      </c>
      <c r="D11126" s="9" t="s">
        <v>43</v>
      </c>
      <c r="E11126" s="10">
        <v>21.28</v>
      </c>
      <c r="F11126" s="10">
        <v>0</v>
      </c>
      <c r="G11126" s="10">
        <v>21.28</v>
      </c>
      <c r="H11126" s="10">
        <v>0</v>
      </c>
      <c r="I11126" s="10">
        <v>21.28</v>
      </c>
      <c r="J11126" s="10">
        <v>250</v>
      </c>
      <c r="K11126" s="10">
        <v>0</v>
      </c>
      <c r="L11126" s="10">
        <v>250</v>
      </c>
      <c r="M11126" s="10">
        <v>0</v>
      </c>
      <c r="N11126" s="10">
        <v>250</v>
      </c>
    </row>
    <row r="11127" spans="1:14" x14ac:dyDescent="0.25">
      <c r="A11127" s="9" t="s">
        <v>1193</v>
      </c>
      <c r="B11127" s="9" t="s">
        <v>44</v>
      </c>
      <c r="C11127" s="9" t="s">
        <v>42</v>
      </c>
      <c r="D11127" s="9" t="s">
        <v>43</v>
      </c>
      <c r="E11127" s="10">
        <v>2987.86</v>
      </c>
      <c r="F11127" s="10">
        <v>2973.990049751244</v>
      </c>
      <c r="G11127" s="10">
        <v>13.86995024875614</v>
      </c>
      <c r="H11127" s="10">
        <v>2988.86</v>
      </c>
      <c r="I11127" s="10">
        <v>-1</v>
      </c>
      <c r="J11127" s="10">
        <v>3015</v>
      </c>
      <c r="K11127" s="10">
        <v>3001</v>
      </c>
      <c r="L11127" s="10">
        <v>14</v>
      </c>
      <c r="M11127" s="10">
        <v>3016.0050000000001</v>
      </c>
      <c r="N11127" s="10">
        <v>-1.0050000000001091</v>
      </c>
    </row>
    <row r="11128" spans="1:14" x14ac:dyDescent="0.25">
      <c r="A11128" s="9" t="s">
        <v>1193</v>
      </c>
      <c r="B11128" s="9" t="s">
        <v>1195</v>
      </c>
      <c r="C11128" s="9" t="s">
        <v>42</v>
      </c>
      <c r="D11128" s="9" t="s">
        <v>43</v>
      </c>
      <c r="E11128" s="10">
        <v>3566.68</v>
      </c>
      <c r="F11128" s="10">
        <v>3557.9901477832514</v>
      </c>
      <c r="G11128" s="10">
        <v>8.6898522167484771</v>
      </c>
      <c r="H11128" s="10">
        <v>3611.36</v>
      </c>
      <c r="I11128" s="10">
        <v>-44.680000000000291</v>
      </c>
      <c r="J11128" s="10">
        <v>36100</v>
      </c>
      <c r="K11128" s="10">
        <v>36012</v>
      </c>
      <c r="L11128" s="10">
        <v>88</v>
      </c>
      <c r="M11128" s="10">
        <v>36552.18</v>
      </c>
      <c r="N11128" s="10">
        <v>-452.18000000000029</v>
      </c>
    </row>
    <row r="11129" spans="1:14" x14ac:dyDescent="0.25">
      <c r="A11129" s="9" t="s">
        <v>1193</v>
      </c>
      <c r="B11129" s="9" t="s">
        <v>99</v>
      </c>
      <c r="C11129" s="9" t="s">
        <v>42</v>
      </c>
      <c r="D11129" s="9" t="s">
        <v>43</v>
      </c>
      <c r="E11129" s="10">
        <v>8143.8</v>
      </c>
      <c r="F11129" s="10">
        <v>8123.9507389162563</v>
      </c>
      <c r="G11129" s="10">
        <v>19.849261083743841</v>
      </c>
      <c r="H11129" s="10">
        <v>8245.81</v>
      </c>
      <c r="I11129" s="10">
        <v>-102.00999999999931</v>
      </c>
      <c r="J11129" s="10">
        <v>36100</v>
      </c>
      <c r="K11129" s="10">
        <v>36012</v>
      </c>
      <c r="L11129" s="10">
        <v>88</v>
      </c>
      <c r="M11129" s="10">
        <v>36552.18</v>
      </c>
      <c r="N11129" s="10">
        <v>-452.18000000000029</v>
      </c>
    </row>
    <row r="11130" spans="1:14" x14ac:dyDescent="0.25">
      <c r="A11130" s="9" t="s">
        <v>1193</v>
      </c>
      <c r="B11130" s="9" t="s">
        <v>100</v>
      </c>
      <c r="C11130" s="9" t="s">
        <v>42</v>
      </c>
      <c r="D11130" s="9" t="s">
        <v>43</v>
      </c>
      <c r="E11130" s="10">
        <v>10464.31</v>
      </c>
      <c r="F11130" s="10">
        <v>10438.79802955665</v>
      </c>
      <c r="G11130" s="10">
        <v>25.511970443349128</v>
      </c>
      <c r="H11130" s="10">
        <v>10595.38</v>
      </c>
      <c r="I11130" s="10">
        <v>-131.06999999999971</v>
      </c>
      <c r="J11130" s="10">
        <v>36100</v>
      </c>
      <c r="K11130" s="10">
        <v>36012</v>
      </c>
      <c r="L11130" s="10">
        <v>88</v>
      </c>
      <c r="M11130" s="10">
        <v>36552.18</v>
      </c>
      <c r="N11130" s="10">
        <v>-452.18000000000029</v>
      </c>
    </row>
    <row r="11131" spans="1:14" x14ac:dyDescent="0.25">
      <c r="A11131" s="9" t="s">
        <v>1193</v>
      </c>
      <c r="B11131" s="9" t="s">
        <v>47</v>
      </c>
      <c r="C11131" s="9" t="s">
        <v>42</v>
      </c>
      <c r="D11131" s="9" t="s">
        <v>43</v>
      </c>
      <c r="E11131" s="10">
        <v>17265.38</v>
      </c>
      <c r="F11131" s="10">
        <v>16932.480392156864</v>
      </c>
      <c r="G11131" s="10">
        <v>332.89960784313735</v>
      </c>
      <c r="H11131" s="10">
        <v>17271.13</v>
      </c>
      <c r="I11131" s="10">
        <v>-5.75</v>
      </c>
      <c r="J11131" s="10">
        <v>36720</v>
      </c>
      <c r="K11131" s="10">
        <v>36012</v>
      </c>
      <c r="L11131" s="10">
        <v>708</v>
      </c>
      <c r="M11131" s="10">
        <v>36732.239999999998</v>
      </c>
      <c r="N11131" s="10">
        <v>-12.239999999997963</v>
      </c>
    </row>
    <row r="11132" spans="1:14" x14ac:dyDescent="0.25">
      <c r="A11132" s="9" t="s">
        <v>1193</v>
      </c>
      <c r="B11132" s="9" t="s">
        <v>101</v>
      </c>
      <c r="C11132" s="9" t="s">
        <v>42</v>
      </c>
      <c r="D11132" s="9" t="s">
        <v>43</v>
      </c>
      <c r="E11132" s="10">
        <v>31575.57</v>
      </c>
      <c r="F11132" s="10">
        <v>29156.463054187192</v>
      </c>
      <c r="G11132" s="10">
        <v>2419.1069458128077</v>
      </c>
      <c r="H11132" s="10">
        <v>29593.81</v>
      </c>
      <c r="I11132" s="10">
        <v>1981.7599999999984</v>
      </c>
      <c r="J11132" s="10">
        <v>39000</v>
      </c>
      <c r="K11132" s="10">
        <v>36012</v>
      </c>
      <c r="L11132" s="10">
        <v>2988</v>
      </c>
      <c r="M11132" s="10">
        <v>36552.18</v>
      </c>
      <c r="N11132" s="10">
        <v>2447.8199999999997</v>
      </c>
    </row>
    <row r="11133" spans="1:14" x14ac:dyDescent="0.25">
      <c r="A11133" s="9" t="s">
        <v>1193</v>
      </c>
      <c r="B11133" s="9" t="s">
        <v>109</v>
      </c>
      <c r="C11133" s="9" t="s">
        <v>42</v>
      </c>
      <c r="D11133" s="9" t="s">
        <v>43</v>
      </c>
      <c r="E11133" s="10">
        <v>36387.75</v>
      </c>
      <c r="F11133" s="10">
        <v>35861.950738916254</v>
      </c>
      <c r="G11133" s="10">
        <v>525.79926108374639</v>
      </c>
      <c r="H11133" s="10">
        <v>36399.879999999997</v>
      </c>
      <c r="I11133" s="10">
        <v>-12.129999999997381</v>
      </c>
      <c r="J11133" s="10">
        <v>3045</v>
      </c>
      <c r="K11133" s="10">
        <v>3001</v>
      </c>
      <c r="L11133" s="10">
        <v>44</v>
      </c>
      <c r="M11133" s="10">
        <v>3046.0149999999999</v>
      </c>
      <c r="N11133" s="10">
        <v>-1.0149999999998727</v>
      </c>
    </row>
    <row r="11134" spans="1:14" x14ac:dyDescent="0.25">
      <c r="A11134" s="9" t="s">
        <v>1193</v>
      </c>
      <c r="B11134" s="9" t="s">
        <v>50</v>
      </c>
      <c r="C11134" s="9" t="s">
        <v>42</v>
      </c>
      <c r="D11134" s="9" t="s">
        <v>43</v>
      </c>
      <c r="E11134" s="10">
        <v>48119.4</v>
      </c>
      <c r="F11134" s="10">
        <v>47895.960199004978</v>
      </c>
      <c r="G11134" s="10">
        <v>223.43980099502369</v>
      </c>
      <c r="H11134" s="10">
        <v>48135.44</v>
      </c>
      <c r="I11134" s="10">
        <v>-16.040000000000873</v>
      </c>
      <c r="J11134" s="10">
        <v>36180</v>
      </c>
      <c r="K11134" s="10">
        <v>36012</v>
      </c>
      <c r="L11134" s="10">
        <v>168</v>
      </c>
      <c r="M11134" s="10">
        <v>36192.06</v>
      </c>
      <c r="N11134" s="10">
        <v>-12.059999999997672</v>
      </c>
    </row>
    <row r="11135" spans="1:14" x14ac:dyDescent="0.25">
      <c r="A11135" s="9" t="s">
        <v>1193</v>
      </c>
      <c r="B11135" s="9" t="s">
        <v>103</v>
      </c>
      <c r="C11135" s="9" t="s">
        <v>42</v>
      </c>
      <c r="D11135" s="9" t="s">
        <v>43</v>
      </c>
      <c r="E11135" s="10">
        <v>182360.67</v>
      </c>
      <c r="F11135" s="10">
        <v>180615.30693069307</v>
      </c>
      <c r="G11135" s="10">
        <v>1745.3630693069426</v>
      </c>
      <c r="H11135" s="10">
        <v>182421.46</v>
      </c>
      <c r="I11135" s="10">
        <v>-60.789999999979045</v>
      </c>
      <c r="J11135" s="10">
        <v>36360</v>
      </c>
      <c r="K11135" s="10">
        <v>36012</v>
      </c>
      <c r="L11135" s="10">
        <v>348</v>
      </c>
      <c r="M11135" s="10">
        <v>36372.120000000003</v>
      </c>
      <c r="N11135" s="10">
        <v>-12.120000000002619</v>
      </c>
    </row>
    <row r="11136" spans="1:14" x14ac:dyDescent="0.25">
      <c r="A11136" s="9" t="s">
        <v>1193</v>
      </c>
      <c r="B11136" s="9" t="s">
        <v>104</v>
      </c>
      <c r="C11136" s="9" t="s">
        <v>42</v>
      </c>
      <c r="D11136" s="9" t="s">
        <v>53</v>
      </c>
      <c r="E11136" s="10">
        <v>162243</v>
      </c>
      <c r="F11136" s="10">
        <v>158872.77611940302</v>
      </c>
      <c r="G11136" s="10">
        <v>3370.2238805969828</v>
      </c>
      <c r="H11136" s="10">
        <v>159667.14000000001</v>
      </c>
      <c r="I11136" s="10">
        <v>2575.859999999986</v>
      </c>
      <c r="J11136" s="10">
        <v>27000</v>
      </c>
      <c r="K11136" s="10">
        <v>27009</v>
      </c>
      <c r="L11136" s="10">
        <v>-9</v>
      </c>
      <c r="M11136" s="10">
        <v>27144.044999999998</v>
      </c>
      <c r="N11136" s="10">
        <v>-144.04499999999825</v>
      </c>
    </row>
    <row r="11137" spans="1:14" x14ac:dyDescent="0.25">
      <c r="A11137" s="9" t="s">
        <v>1193</v>
      </c>
      <c r="B11137" s="9" t="s">
        <v>54</v>
      </c>
      <c r="C11137" s="9" t="s">
        <v>42</v>
      </c>
      <c r="D11137" s="9" t="s">
        <v>55</v>
      </c>
      <c r="E11137" s="10">
        <v>1818.24</v>
      </c>
      <c r="F11137" s="10">
        <v>1782.5980392156862</v>
      </c>
      <c r="G11137" s="10">
        <v>35.641960784313824</v>
      </c>
      <c r="H11137" s="10">
        <v>1818.25</v>
      </c>
      <c r="I11137" s="10">
        <v>-9.9999999999909051E-3</v>
      </c>
      <c r="J11137" s="10">
        <v>330.59</v>
      </c>
      <c r="K11137" s="10">
        <v>324.10784313725492</v>
      </c>
      <c r="L11137" s="10">
        <v>6.4821568627450574</v>
      </c>
      <c r="M11137" s="10">
        <v>330.59</v>
      </c>
      <c r="N11137" s="10">
        <v>0</v>
      </c>
    </row>
    <row r="11138" spans="1:14" x14ac:dyDescent="0.25">
      <c r="A11138" s="9" t="s">
        <v>1196</v>
      </c>
      <c r="B11138" s="9" t="s">
        <v>25</v>
      </c>
      <c r="C11138" s="9" t="s">
        <v>26</v>
      </c>
      <c r="D11138" s="9" t="s">
        <v>27</v>
      </c>
      <c r="E11138" s="10">
        <v>4467.5</v>
      </c>
      <c r="F11138" s="10">
        <v>0</v>
      </c>
      <c r="G11138" s="10">
        <v>4467.5</v>
      </c>
      <c r="H11138" s="10">
        <v>0</v>
      </c>
      <c r="I11138" s="10">
        <v>4467.5</v>
      </c>
      <c r="J11138" s="10">
        <v>0</v>
      </c>
      <c r="K11138" s="10">
        <v>0</v>
      </c>
      <c r="L11138" s="10">
        <v>0</v>
      </c>
      <c r="M11138" s="10">
        <v>0</v>
      </c>
      <c r="N11138" s="10">
        <v>0</v>
      </c>
    </row>
    <row r="11139" spans="1:14" x14ac:dyDescent="0.25">
      <c r="A11139" s="9" t="s">
        <v>1196</v>
      </c>
      <c r="B11139" s="9" t="s">
        <v>28</v>
      </c>
      <c r="C11139" s="9" t="s">
        <v>29</v>
      </c>
      <c r="D11139" s="9" t="s">
        <v>27</v>
      </c>
      <c r="E11139" s="10">
        <v>1.79</v>
      </c>
      <c r="F11139" s="10">
        <v>0</v>
      </c>
      <c r="G11139" s="10">
        <v>1.79</v>
      </c>
      <c r="H11139" s="10">
        <v>1.8</v>
      </c>
      <c r="I11139" s="10">
        <v>-1.0000000000000009E-2</v>
      </c>
      <c r="J11139" s="10">
        <v>0</v>
      </c>
      <c r="K11139" s="10">
        <v>0</v>
      </c>
      <c r="L11139" s="10">
        <v>0</v>
      </c>
      <c r="M11139" s="10">
        <v>0</v>
      </c>
      <c r="N11139" s="10">
        <v>0</v>
      </c>
    </row>
    <row r="11140" spans="1:14" x14ac:dyDescent="0.25">
      <c r="A11140" s="9" t="s">
        <v>1196</v>
      </c>
      <c r="B11140" s="9" t="s">
        <v>30</v>
      </c>
      <c r="C11140" s="9" t="s">
        <v>29</v>
      </c>
      <c r="D11140" s="9" t="s">
        <v>27</v>
      </c>
      <c r="E11140" s="10">
        <v>41.85</v>
      </c>
      <c r="F11140" s="10">
        <v>0</v>
      </c>
      <c r="G11140" s="10">
        <v>41.85</v>
      </c>
      <c r="H11140" s="10">
        <v>42.06</v>
      </c>
      <c r="I11140" s="10">
        <v>-0.21000000000000085</v>
      </c>
      <c r="J11140" s="10">
        <v>0</v>
      </c>
      <c r="K11140" s="10">
        <v>0</v>
      </c>
      <c r="L11140" s="10">
        <v>0</v>
      </c>
      <c r="M11140" s="10">
        <v>0</v>
      </c>
      <c r="N11140" s="10">
        <v>0</v>
      </c>
    </row>
    <row r="11141" spans="1:14" x14ac:dyDescent="0.25">
      <c r="A11141" s="9" t="s">
        <v>1196</v>
      </c>
      <c r="B11141" s="9" t="s">
        <v>31</v>
      </c>
      <c r="C11141" s="9" t="s">
        <v>29</v>
      </c>
      <c r="D11141" s="9" t="s">
        <v>27</v>
      </c>
      <c r="E11141" s="10">
        <v>281</v>
      </c>
      <c r="F11141" s="10">
        <v>0</v>
      </c>
      <c r="G11141" s="10">
        <v>281</v>
      </c>
      <c r="H11141" s="10">
        <v>282.39999999999998</v>
      </c>
      <c r="I11141" s="10">
        <v>-1.3999999999999773</v>
      </c>
      <c r="J11141" s="10">
        <v>0</v>
      </c>
      <c r="K11141" s="10">
        <v>0</v>
      </c>
      <c r="L11141" s="10">
        <v>0</v>
      </c>
      <c r="M11141" s="10">
        <v>0</v>
      </c>
      <c r="N11141" s="10">
        <v>0</v>
      </c>
    </row>
    <row r="11142" spans="1:14" x14ac:dyDescent="0.25">
      <c r="A11142" s="9" t="s">
        <v>1196</v>
      </c>
      <c r="B11142" s="9" t="s">
        <v>32</v>
      </c>
      <c r="C11142" s="9" t="s">
        <v>33</v>
      </c>
      <c r="D11142" s="9" t="s">
        <v>27</v>
      </c>
      <c r="E11142" s="10">
        <v>352.69</v>
      </c>
      <c r="F11142" s="10">
        <v>0</v>
      </c>
      <c r="G11142" s="10">
        <v>352.69</v>
      </c>
      <c r="H11142" s="10">
        <v>458.5</v>
      </c>
      <c r="I11142" s="10">
        <v>-105.81</v>
      </c>
      <c r="J11142" s="10">
        <v>1</v>
      </c>
      <c r="K11142" s="10">
        <v>0</v>
      </c>
      <c r="L11142" s="10">
        <v>1</v>
      </c>
      <c r="M11142" s="10">
        <v>1.3</v>
      </c>
      <c r="N11142" s="10">
        <v>-0.30000000000000004</v>
      </c>
    </row>
    <row r="11143" spans="1:14" x14ac:dyDescent="0.25">
      <c r="A11143" s="9" t="s">
        <v>1196</v>
      </c>
      <c r="B11143" s="9" t="s">
        <v>34</v>
      </c>
      <c r="C11143" s="9" t="s">
        <v>33</v>
      </c>
      <c r="D11143" s="9" t="s">
        <v>27</v>
      </c>
      <c r="E11143" s="10">
        <v>1212.3699999999999</v>
      </c>
      <c r="F11143" s="10">
        <v>0</v>
      </c>
      <c r="G11143" s="10">
        <v>1212.3699999999999</v>
      </c>
      <c r="H11143" s="10">
        <v>1576.12</v>
      </c>
      <c r="I11143" s="10">
        <v>-363.75</v>
      </c>
      <c r="J11143" s="10">
        <v>1</v>
      </c>
      <c r="K11143" s="10">
        <v>0</v>
      </c>
      <c r="L11143" s="10">
        <v>1</v>
      </c>
      <c r="M11143" s="10">
        <v>1.3</v>
      </c>
      <c r="N11143" s="10">
        <v>-0.30000000000000004</v>
      </c>
    </row>
    <row r="11144" spans="1:14" x14ac:dyDescent="0.25">
      <c r="A11144" s="9" t="s">
        <v>1196</v>
      </c>
      <c r="B11144" s="9" t="s">
        <v>35</v>
      </c>
      <c r="C11144" s="9" t="s">
        <v>33</v>
      </c>
      <c r="D11144" s="9" t="s">
        <v>27</v>
      </c>
      <c r="E11144" s="10">
        <v>1311.71</v>
      </c>
      <c r="F11144" s="10">
        <v>0</v>
      </c>
      <c r="G11144" s="10">
        <v>1311.71</v>
      </c>
      <c r="H11144" s="10">
        <v>1705.22</v>
      </c>
      <c r="I11144" s="10">
        <v>-393.51</v>
      </c>
      <c r="J11144" s="10">
        <v>21</v>
      </c>
      <c r="K11144" s="10">
        <v>0</v>
      </c>
      <c r="L11144" s="10">
        <v>21</v>
      </c>
      <c r="M11144" s="10">
        <v>27.3</v>
      </c>
      <c r="N11144" s="10">
        <v>-6.3000000000000007</v>
      </c>
    </row>
    <row r="11145" spans="1:14" x14ac:dyDescent="0.25">
      <c r="A11145" s="9" t="s">
        <v>1196</v>
      </c>
      <c r="B11145" s="9" t="s">
        <v>36</v>
      </c>
      <c r="C11145" s="9" t="s">
        <v>29</v>
      </c>
      <c r="D11145" s="9" t="s">
        <v>27</v>
      </c>
      <c r="E11145" s="10">
        <v>3148.21</v>
      </c>
      <c r="F11145" s="10">
        <v>0</v>
      </c>
      <c r="G11145" s="10">
        <v>3148.21</v>
      </c>
      <c r="H11145" s="10">
        <v>3163.95</v>
      </c>
      <c r="I11145" s="10">
        <v>-15.739999999999782</v>
      </c>
      <c r="J11145" s="10">
        <v>0</v>
      </c>
      <c r="K11145" s="10">
        <v>0</v>
      </c>
      <c r="L11145" s="10">
        <v>0</v>
      </c>
      <c r="M11145" s="10">
        <v>0</v>
      </c>
      <c r="N11145" s="10">
        <v>0</v>
      </c>
    </row>
    <row r="11146" spans="1:14" x14ac:dyDescent="0.25">
      <c r="A11146" s="9" t="s">
        <v>1196</v>
      </c>
      <c r="B11146" s="9" t="s">
        <v>37</v>
      </c>
      <c r="C11146" s="9" t="s">
        <v>29</v>
      </c>
      <c r="D11146" s="9" t="s">
        <v>27</v>
      </c>
      <c r="E11146" s="10">
        <v>7280.26</v>
      </c>
      <c r="F11146" s="10">
        <v>0</v>
      </c>
      <c r="G11146" s="10">
        <v>7280.26</v>
      </c>
      <c r="H11146" s="10">
        <v>7316.66</v>
      </c>
      <c r="I11146" s="10">
        <v>-36.399999999999636</v>
      </c>
      <c r="J11146" s="10">
        <v>0</v>
      </c>
      <c r="K11146" s="10">
        <v>0</v>
      </c>
      <c r="L11146" s="10">
        <v>0</v>
      </c>
      <c r="M11146" s="10">
        <v>0</v>
      </c>
      <c r="N11146" s="10">
        <v>0</v>
      </c>
    </row>
    <row r="11147" spans="1:14" x14ac:dyDescent="0.25">
      <c r="A11147" s="9" t="s">
        <v>1196</v>
      </c>
      <c r="B11147" s="9" t="s">
        <v>106</v>
      </c>
      <c r="C11147" s="9" t="s">
        <v>39</v>
      </c>
      <c r="D11147" s="9" t="s">
        <v>40</v>
      </c>
      <c r="E11147" s="10">
        <v>-172237.34</v>
      </c>
      <c r="F11147" s="10">
        <v>0</v>
      </c>
      <c r="G11147" s="10">
        <v>-172237.34</v>
      </c>
      <c r="H11147" s="10">
        <v>-172237.34</v>
      </c>
      <c r="I11147" s="10">
        <v>0</v>
      </c>
      <c r="J11147" s="10">
        <v>-949</v>
      </c>
      <c r="K11147" s="10">
        <v>0</v>
      </c>
      <c r="L11147" s="10">
        <v>-949</v>
      </c>
      <c r="M11147" s="10">
        <v>-949</v>
      </c>
      <c r="N11147" s="10">
        <v>0</v>
      </c>
    </row>
    <row r="11148" spans="1:14" x14ac:dyDescent="0.25">
      <c r="A11148" s="9" t="s">
        <v>1196</v>
      </c>
      <c r="B11148" s="9" t="s">
        <v>107</v>
      </c>
      <c r="C11148" s="9" t="s">
        <v>42</v>
      </c>
      <c r="D11148" s="9" t="s">
        <v>43</v>
      </c>
      <c r="E11148" s="10">
        <v>597.77</v>
      </c>
      <c r="F11148" s="10">
        <v>591.95073891625623</v>
      </c>
      <c r="G11148" s="10">
        <v>5.8192610837437542</v>
      </c>
      <c r="H11148" s="10">
        <v>600.83000000000004</v>
      </c>
      <c r="I11148" s="10">
        <v>-3.0600000000000591</v>
      </c>
      <c r="J11148" s="10">
        <v>11500</v>
      </c>
      <c r="K11148" s="10">
        <v>11388</v>
      </c>
      <c r="L11148" s="10">
        <v>112</v>
      </c>
      <c r="M11148" s="10">
        <v>11558.82</v>
      </c>
      <c r="N11148" s="10">
        <v>-58.819999999999709</v>
      </c>
    </row>
    <row r="11149" spans="1:14" x14ac:dyDescent="0.25">
      <c r="A11149" s="9" t="s">
        <v>1196</v>
      </c>
      <c r="B11149" s="9" t="s">
        <v>44</v>
      </c>
      <c r="C11149" s="9" t="s">
        <v>42</v>
      </c>
      <c r="D11149" s="9" t="s">
        <v>43</v>
      </c>
      <c r="E11149" s="10">
        <v>946.4</v>
      </c>
      <c r="F11149" s="10">
        <v>940.45771144278604</v>
      </c>
      <c r="G11149" s="10">
        <v>5.9422885572139421</v>
      </c>
      <c r="H11149" s="10">
        <v>945.16</v>
      </c>
      <c r="I11149" s="10">
        <v>1.2400000000000091</v>
      </c>
      <c r="J11149" s="10">
        <v>955</v>
      </c>
      <c r="K11149" s="10">
        <v>949</v>
      </c>
      <c r="L11149" s="10">
        <v>6</v>
      </c>
      <c r="M11149" s="10">
        <v>953.745</v>
      </c>
      <c r="N11149" s="10">
        <v>1.2549999999999955</v>
      </c>
    </row>
    <row r="11150" spans="1:14" x14ac:dyDescent="0.25">
      <c r="A11150" s="9" t="s">
        <v>1196</v>
      </c>
      <c r="B11150" s="9" t="s">
        <v>99</v>
      </c>
      <c r="C11150" s="9" t="s">
        <v>42</v>
      </c>
      <c r="D11150" s="9" t="s">
        <v>43</v>
      </c>
      <c r="E11150" s="10">
        <v>2594.2800000000002</v>
      </c>
      <c r="F11150" s="10">
        <v>2569.0147783251236</v>
      </c>
      <c r="G11150" s="10">
        <v>25.265221674876557</v>
      </c>
      <c r="H11150" s="10">
        <v>2607.5500000000002</v>
      </c>
      <c r="I11150" s="10">
        <v>-13.269999999999982</v>
      </c>
      <c r="J11150" s="10">
        <v>11500</v>
      </c>
      <c r="K11150" s="10">
        <v>11388</v>
      </c>
      <c r="L11150" s="10">
        <v>112</v>
      </c>
      <c r="M11150" s="10">
        <v>11558.82</v>
      </c>
      <c r="N11150" s="10">
        <v>-58.819999999999709</v>
      </c>
    </row>
    <row r="11151" spans="1:14" x14ac:dyDescent="0.25">
      <c r="A11151" s="9" t="s">
        <v>1196</v>
      </c>
      <c r="B11151" s="9" t="s">
        <v>100</v>
      </c>
      <c r="C11151" s="9" t="s">
        <v>42</v>
      </c>
      <c r="D11151" s="9" t="s">
        <v>43</v>
      </c>
      <c r="E11151" s="10">
        <v>3333.51</v>
      </c>
      <c r="F11151" s="10">
        <v>3301.0443349753696</v>
      </c>
      <c r="G11151" s="10">
        <v>32.465665024630653</v>
      </c>
      <c r="H11151" s="10">
        <v>3350.56</v>
      </c>
      <c r="I11151" s="10">
        <v>-17.049999999999727</v>
      </c>
      <c r="J11151" s="10">
        <v>11500</v>
      </c>
      <c r="K11151" s="10">
        <v>11388</v>
      </c>
      <c r="L11151" s="10">
        <v>112</v>
      </c>
      <c r="M11151" s="10">
        <v>11558.82</v>
      </c>
      <c r="N11151" s="10">
        <v>-58.819999999999709</v>
      </c>
    </row>
    <row r="11152" spans="1:14" x14ac:dyDescent="0.25">
      <c r="A11152" s="9" t="s">
        <v>1196</v>
      </c>
      <c r="B11152" s="9" t="s">
        <v>47</v>
      </c>
      <c r="C11152" s="9" t="s">
        <v>42</v>
      </c>
      <c r="D11152" s="9" t="s">
        <v>43</v>
      </c>
      <c r="E11152" s="10">
        <v>5467.37</v>
      </c>
      <c r="F11152" s="10">
        <v>5354.5196078431372</v>
      </c>
      <c r="G11152" s="10">
        <v>112.85039215686265</v>
      </c>
      <c r="H11152" s="10">
        <v>5461.61</v>
      </c>
      <c r="I11152" s="10">
        <v>5.7600000000002183</v>
      </c>
      <c r="J11152" s="10">
        <v>11628</v>
      </c>
      <c r="K11152" s="10">
        <v>11388</v>
      </c>
      <c r="L11152" s="10">
        <v>240</v>
      </c>
      <c r="M11152" s="10">
        <v>11615.76</v>
      </c>
      <c r="N11152" s="10">
        <v>12.239999999999782</v>
      </c>
    </row>
    <row r="11153" spans="1:14" x14ac:dyDescent="0.25">
      <c r="A11153" s="9" t="s">
        <v>1196</v>
      </c>
      <c r="B11153" s="9" t="s">
        <v>101</v>
      </c>
      <c r="C11153" s="9" t="s">
        <v>42</v>
      </c>
      <c r="D11153" s="9" t="s">
        <v>43</v>
      </c>
      <c r="E11153" s="10">
        <v>10120.379999999999</v>
      </c>
      <c r="F11153" s="10">
        <v>9220.0886699507391</v>
      </c>
      <c r="G11153" s="10">
        <v>900.29133004926007</v>
      </c>
      <c r="H11153" s="10">
        <v>9358.39</v>
      </c>
      <c r="I11153" s="10">
        <v>761.98999999999978</v>
      </c>
      <c r="J11153" s="10">
        <v>12500</v>
      </c>
      <c r="K11153" s="10">
        <v>11388</v>
      </c>
      <c r="L11153" s="10">
        <v>1112</v>
      </c>
      <c r="M11153" s="10">
        <v>11558.82</v>
      </c>
      <c r="N11153" s="10">
        <v>941.18000000000029</v>
      </c>
    </row>
    <row r="11154" spans="1:14" x14ac:dyDescent="0.25">
      <c r="A11154" s="9" t="s">
        <v>1196</v>
      </c>
      <c r="B11154" s="9" t="s">
        <v>109</v>
      </c>
      <c r="C11154" s="9" t="s">
        <v>42</v>
      </c>
      <c r="D11154" s="9" t="s">
        <v>43</v>
      </c>
      <c r="E11154" s="10">
        <v>11531.75</v>
      </c>
      <c r="F11154" s="10">
        <v>11340.551724137931</v>
      </c>
      <c r="G11154" s="10">
        <v>191.19827586206884</v>
      </c>
      <c r="H11154" s="10">
        <v>11510.66</v>
      </c>
      <c r="I11154" s="10">
        <v>21.090000000000146</v>
      </c>
      <c r="J11154" s="10">
        <v>965</v>
      </c>
      <c r="K11154" s="10">
        <v>949</v>
      </c>
      <c r="L11154" s="10">
        <v>16</v>
      </c>
      <c r="M11154" s="10">
        <v>963.23500000000001</v>
      </c>
      <c r="N11154" s="10">
        <v>1.7649999999999864</v>
      </c>
    </row>
    <row r="11155" spans="1:14" x14ac:dyDescent="0.25">
      <c r="A11155" s="9" t="s">
        <v>1196</v>
      </c>
      <c r="B11155" s="9" t="s">
        <v>50</v>
      </c>
      <c r="C11155" s="9" t="s">
        <v>42</v>
      </c>
      <c r="D11155" s="9" t="s">
        <v>43</v>
      </c>
      <c r="E11155" s="10">
        <v>15237.81</v>
      </c>
      <c r="F11155" s="10">
        <v>15146.039800995024</v>
      </c>
      <c r="G11155" s="10">
        <v>91.770199004975439</v>
      </c>
      <c r="H11155" s="10">
        <v>15221.77</v>
      </c>
      <c r="I11155" s="10">
        <v>16.039999999999054</v>
      </c>
      <c r="J11155" s="10">
        <v>11457</v>
      </c>
      <c r="K11155" s="10">
        <v>11388</v>
      </c>
      <c r="L11155" s="10">
        <v>69</v>
      </c>
      <c r="M11155" s="10">
        <v>11444.94</v>
      </c>
      <c r="N11155" s="10">
        <v>12.059999999999491</v>
      </c>
    </row>
    <row r="11156" spans="1:14" x14ac:dyDescent="0.25">
      <c r="A11156" s="9" t="s">
        <v>1196</v>
      </c>
      <c r="B11156" s="9" t="s">
        <v>103</v>
      </c>
      <c r="C11156" s="9" t="s">
        <v>42</v>
      </c>
      <c r="D11156" s="9" t="s">
        <v>43</v>
      </c>
      <c r="E11156" s="10">
        <v>57747.55</v>
      </c>
      <c r="F11156" s="10">
        <v>57115.603960396038</v>
      </c>
      <c r="G11156" s="10">
        <v>631.94603960396489</v>
      </c>
      <c r="H11156" s="10">
        <v>57686.76</v>
      </c>
      <c r="I11156" s="10">
        <v>60.790000000000873</v>
      </c>
      <c r="J11156" s="10">
        <v>11514</v>
      </c>
      <c r="K11156" s="10">
        <v>11388</v>
      </c>
      <c r="L11156" s="10">
        <v>126</v>
      </c>
      <c r="M11156" s="10">
        <v>11501.88</v>
      </c>
      <c r="N11156" s="10">
        <v>12.1200000000008</v>
      </c>
    </row>
    <row r="11157" spans="1:14" x14ac:dyDescent="0.25">
      <c r="A11157" s="9" t="s">
        <v>1196</v>
      </c>
      <c r="B11157" s="9" t="s">
        <v>104</v>
      </c>
      <c r="C11157" s="9" t="s">
        <v>42</v>
      </c>
      <c r="D11157" s="9" t="s">
        <v>53</v>
      </c>
      <c r="E11157" s="10">
        <v>45988.160000000003</v>
      </c>
      <c r="F11157" s="10">
        <v>50121.73134328358</v>
      </c>
      <c r="G11157" s="10">
        <v>-4133.5713432835764</v>
      </c>
      <c r="H11157" s="10">
        <v>50372.34</v>
      </c>
      <c r="I11157" s="10">
        <v>-4384.179999999993</v>
      </c>
      <c r="J11157" s="10">
        <v>8541</v>
      </c>
      <c r="K11157" s="10">
        <v>8541</v>
      </c>
      <c r="L11157" s="10">
        <v>0</v>
      </c>
      <c r="M11157" s="10">
        <v>8583.7049999999999</v>
      </c>
      <c r="N11157" s="10">
        <v>-42.704999999999927</v>
      </c>
    </row>
    <row r="11158" spans="1:14" x14ac:dyDescent="0.25">
      <c r="A11158" s="9" t="s">
        <v>1196</v>
      </c>
      <c r="B11158" s="9" t="s">
        <v>54</v>
      </c>
      <c r="C11158" s="9" t="s">
        <v>42</v>
      </c>
      <c r="D11158" s="9" t="s">
        <v>55</v>
      </c>
      <c r="E11158" s="10">
        <v>574.98</v>
      </c>
      <c r="F11158" s="10">
        <v>563.70588235294122</v>
      </c>
      <c r="G11158" s="10">
        <v>11.274117647058802</v>
      </c>
      <c r="H11158" s="10">
        <v>574.98</v>
      </c>
      <c r="I11158" s="10">
        <v>0</v>
      </c>
      <c r="J11158" s="10">
        <v>104.542</v>
      </c>
      <c r="K11158" s="10">
        <v>102.49215686274511</v>
      </c>
      <c r="L11158" s="10">
        <v>2.0498431372548964</v>
      </c>
      <c r="M11158" s="10">
        <v>104.542</v>
      </c>
      <c r="N11158" s="10">
        <v>0</v>
      </c>
    </row>
    <row r="11159" spans="1:14" x14ac:dyDescent="0.25">
      <c r="A11159" s="9" t="s">
        <v>1197</v>
      </c>
      <c r="B11159" s="9" t="s">
        <v>25</v>
      </c>
      <c r="C11159" s="9" t="s">
        <v>26</v>
      </c>
      <c r="D11159" s="9" t="s">
        <v>27</v>
      </c>
      <c r="E11159" s="10">
        <v>1145.3399999999999</v>
      </c>
      <c r="F11159" s="10">
        <v>0</v>
      </c>
      <c r="G11159" s="10">
        <v>1145.3399999999999</v>
      </c>
      <c r="H11159" s="10">
        <v>0</v>
      </c>
      <c r="I11159" s="10">
        <v>1145.3399999999999</v>
      </c>
      <c r="J11159" s="10">
        <v>0</v>
      </c>
      <c r="K11159" s="10">
        <v>0</v>
      </c>
      <c r="L11159" s="10">
        <v>0</v>
      </c>
      <c r="M11159" s="10">
        <v>0</v>
      </c>
      <c r="N11159" s="10">
        <v>0</v>
      </c>
    </row>
    <row r="11160" spans="1:14" x14ac:dyDescent="0.25">
      <c r="A11160" s="9" t="s">
        <v>1197</v>
      </c>
      <c r="B11160" s="9" t="s">
        <v>28</v>
      </c>
      <c r="C11160" s="9" t="s">
        <v>29</v>
      </c>
      <c r="D11160" s="9" t="s">
        <v>27</v>
      </c>
      <c r="E11160" s="10">
        <v>1.05</v>
      </c>
      <c r="F11160" s="10">
        <v>0</v>
      </c>
      <c r="G11160" s="10">
        <v>1.05</v>
      </c>
      <c r="H11160" s="10">
        <v>1.05</v>
      </c>
      <c r="I11160" s="10">
        <v>0</v>
      </c>
      <c r="J11160" s="10">
        <v>0</v>
      </c>
      <c r="K11160" s="10">
        <v>0</v>
      </c>
      <c r="L11160" s="10">
        <v>0</v>
      </c>
      <c r="M11160" s="10">
        <v>0</v>
      </c>
      <c r="N11160" s="10">
        <v>0</v>
      </c>
    </row>
    <row r="11161" spans="1:14" x14ac:dyDescent="0.25">
      <c r="A11161" s="9" t="s">
        <v>1197</v>
      </c>
      <c r="B11161" s="9" t="s">
        <v>30</v>
      </c>
      <c r="C11161" s="9" t="s">
        <v>29</v>
      </c>
      <c r="D11161" s="9" t="s">
        <v>27</v>
      </c>
      <c r="E11161" s="10">
        <v>24.5</v>
      </c>
      <c r="F11161" s="10">
        <v>0</v>
      </c>
      <c r="G11161" s="10">
        <v>24.5</v>
      </c>
      <c r="H11161" s="10">
        <v>24.57</v>
      </c>
      <c r="I11161" s="10">
        <v>-7.0000000000000284E-2</v>
      </c>
      <c r="J11161" s="10">
        <v>0</v>
      </c>
      <c r="K11161" s="10">
        <v>0</v>
      </c>
      <c r="L11161" s="10">
        <v>0</v>
      </c>
      <c r="M11161" s="10">
        <v>0</v>
      </c>
      <c r="N11161" s="10">
        <v>0</v>
      </c>
    </row>
    <row r="11162" spans="1:14" x14ac:dyDescent="0.25">
      <c r="A11162" s="9" t="s">
        <v>1197</v>
      </c>
      <c r="B11162" s="9" t="s">
        <v>31</v>
      </c>
      <c r="C11162" s="9" t="s">
        <v>29</v>
      </c>
      <c r="D11162" s="9" t="s">
        <v>27</v>
      </c>
      <c r="E11162" s="10">
        <v>164.5</v>
      </c>
      <c r="F11162" s="10">
        <v>0</v>
      </c>
      <c r="G11162" s="10">
        <v>164.5</v>
      </c>
      <c r="H11162" s="10">
        <v>164.94</v>
      </c>
      <c r="I11162" s="10">
        <v>-0.43999999999999773</v>
      </c>
      <c r="J11162" s="10">
        <v>0</v>
      </c>
      <c r="K11162" s="10">
        <v>0</v>
      </c>
      <c r="L11162" s="10">
        <v>0</v>
      </c>
      <c r="M11162" s="10">
        <v>0</v>
      </c>
      <c r="N11162" s="10">
        <v>0</v>
      </c>
    </row>
    <row r="11163" spans="1:14" x14ac:dyDescent="0.25">
      <c r="A11163" s="9" t="s">
        <v>1197</v>
      </c>
      <c r="B11163" s="9" t="s">
        <v>32</v>
      </c>
      <c r="C11163" s="9" t="s">
        <v>33</v>
      </c>
      <c r="D11163" s="9" t="s">
        <v>27</v>
      </c>
      <c r="E11163" s="10">
        <v>1199.1300000000001</v>
      </c>
      <c r="F11163" s="10">
        <v>0</v>
      </c>
      <c r="G11163" s="10">
        <v>1199.1300000000001</v>
      </c>
      <c r="H11163" s="10">
        <v>1200.21</v>
      </c>
      <c r="I11163" s="10">
        <v>-1.0799999999999272</v>
      </c>
      <c r="J11163" s="10">
        <v>3.4</v>
      </c>
      <c r="K11163" s="10">
        <v>0</v>
      </c>
      <c r="L11163" s="10">
        <v>3.4</v>
      </c>
      <c r="M11163" s="10">
        <v>3.403</v>
      </c>
      <c r="N11163" s="10">
        <v>-3.0000000000001137E-3</v>
      </c>
    </row>
    <row r="11164" spans="1:14" x14ac:dyDescent="0.25">
      <c r="A11164" s="9" t="s">
        <v>1197</v>
      </c>
      <c r="B11164" s="9" t="s">
        <v>36</v>
      </c>
      <c r="C11164" s="9" t="s">
        <v>29</v>
      </c>
      <c r="D11164" s="9" t="s">
        <v>27</v>
      </c>
      <c r="E11164" s="10">
        <v>1843</v>
      </c>
      <c r="F11164" s="10">
        <v>0</v>
      </c>
      <c r="G11164" s="10">
        <v>1843</v>
      </c>
      <c r="H11164" s="10">
        <v>1847.93</v>
      </c>
      <c r="I11164" s="10">
        <v>-4.9300000000000637</v>
      </c>
      <c r="J11164" s="10">
        <v>0</v>
      </c>
      <c r="K11164" s="10">
        <v>0</v>
      </c>
      <c r="L11164" s="10">
        <v>0</v>
      </c>
      <c r="M11164" s="10">
        <v>0</v>
      </c>
      <c r="N11164" s="10">
        <v>0</v>
      </c>
    </row>
    <row r="11165" spans="1:14" x14ac:dyDescent="0.25">
      <c r="A11165" s="9" t="s">
        <v>1197</v>
      </c>
      <c r="B11165" s="9" t="s">
        <v>34</v>
      </c>
      <c r="C11165" s="9" t="s">
        <v>33</v>
      </c>
      <c r="D11165" s="9" t="s">
        <v>27</v>
      </c>
      <c r="E11165" s="10">
        <v>4122.0600000000004</v>
      </c>
      <c r="F11165" s="10">
        <v>0</v>
      </c>
      <c r="G11165" s="10">
        <v>4122.0600000000004</v>
      </c>
      <c r="H11165" s="10">
        <v>4125.76</v>
      </c>
      <c r="I11165" s="10">
        <v>-3.6999999999998181</v>
      </c>
      <c r="J11165" s="10">
        <v>3.4</v>
      </c>
      <c r="K11165" s="10">
        <v>0</v>
      </c>
      <c r="L11165" s="10">
        <v>3.4</v>
      </c>
      <c r="M11165" s="10">
        <v>3.403</v>
      </c>
      <c r="N11165" s="10">
        <v>-3.0000000000001137E-3</v>
      </c>
    </row>
    <row r="11166" spans="1:14" x14ac:dyDescent="0.25">
      <c r="A11166" s="9" t="s">
        <v>1197</v>
      </c>
      <c r="B11166" s="9" t="s">
        <v>37</v>
      </c>
      <c r="C11166" s="9" t="s">
        <v>29</v>
      </c>
      <c r="D11166" s="9" t="s">
        <v>27</v>
      </c>
      <c r="E11166" s="10">
        <v>4261.95</v>
      </c>
      <c r="F11166" s="10">
        <v>0</v>
      </c>
      <c r="G11166" s="10">
        <v>4261.95</v>
      </c>
      <c r="H11166" s="10">
        <v>4273.34</v>
      </c>
      <c r="I11166" s="10">
        <v>-11.390000000000327</v>
      </c>
      <c r="J11166" s="10">
        <v>0</v>
      </c>
      <c r="K11166" s="10">
        <v>0</v>
      </c>
      <c r="L11166" s="10">
        <v>0</v>
      </c>
      <c r="M11166" s="10">
        <v>0</v>
      </c>
      <c r="N11166" s="10">
        <v>0</v>
      </c>
    </row>
    <row r="11167" spans="1:14" x14ac:dyDescent="0.25">
      <c r="A11167" s="9" t="s">
        <v>1197</v>
      </c>
      <c r="B11167" s="9" t="s">
        <v>35</v>
      </c>
      <c r="C11167" s="9" t="s">
        <v>33</v>
      </c>
      <c r="D11167" s="9" t="s">
        <v>27</v>
      </c>
      <c r="E11167" s="10">
        <v>4459.82</v>
      </c>
      <c r="F11167" s="10">
        <v>0</v>
      </c>
      <c r="G11167" s="10">
        <v>4459.82</v>
      </c>
      <c r="H11167" s="10">
        <v>4463.8500000000004</v>
      </c>
      <c r="I11167" s="10">
        <v>-4.0300000000006548</v>
      </c>
      <c r="J11167" s="10">
        <v>71.400000000000006</v>
      </c>
      <c r="K11167" s="10">
        <v>0</v>
      </c>
      <c r="L11167" s="10">
        <v>71.400000000000006</v>
      </c>
      <c r="M11167" s="10">
        <v>71.465000000000003</v>
      </c>
      <c r="N11167" s="10">
        <v>-6.4999999999997726E-2</v>
      </c>
    </row>
    <row r="11168" spans="1:14" x14ac:dyDescent="0.25">
      <c r="A11168" s="9" t="s">
        <v>1197</v>
      </c>
      <c r="B11168" s="9" t="s">
        <v>394</v>
      </c>
      <c r="C11168" s="9" t="s">
        <v>39</v>
      </c>
      <c r="D11168" s="9" t="s">
        <v>40</v>
      </c>
      <c r="E11168" s="10">
        <v>-194243.79</v>
      </c>
      <c r="F11168" s="10">
        <v>0</v>
      </c>
      <c r="G11168" s="10">
        <v>-194243.79</v>
      </c>
      <c r="H11168" s="10">
        <v>-194243.78</v>
      </c>
      <c r="I11168" s="10">
        <v>-1.0000000009313226E-2</v>
      </c>
      <c r="J11168" s="10">
        <v>-1106</v>
      </c>
      <c r="K11168" s="10">
        <v>0</v>
      </c>
      <c r="L11168" s="10">
        <v>-1106</v>
      </c>
      <c r="M11168" s="10">
        <v>-1106</v>
      </c>
      <c r="N11168" s="10">
        <v>0</v>
      </c>
    </row>
    <row r="11169" spans="1:14" x14ac:dyDescent="0.25">
      <c r="A11169" s="9" t="s">
        <v>1197</v>
      </c>
      <c r="B11169" s="9" t="s">
        <v>395</v>
      </c>
      <c r="C11169" s="9" t="s">
        <v>42</v>
      </c>
      <c r="D11169" s="9" t="s">
        <v>43</v>
      </c>
      <c r="E11169" s="10">
        <v>918.5</v>
      </c>
      <c r="F11169" s="10">
        <v>886.57142857142856</v>
      </c>
      <c r="G11169" s="10">
        <v>31.928571428571445</v>
      </c>
      <c r="H11169" s="10">
        <v>899.87</v>
      </c>
      <c r="I11169" s="10">
        <v>18.629999999999995</v>
      </c>
      <c r="J11169" s="10">
        <v>27500</v>
      </c>
      <c r="K11169" s="10">
        <v>26544</v>
      </c>
      <c r="L11169" s="10">
        <v>956</v>
      </c>
      <c r="M11169" s="10">
        <v>26942.16</v>
      </c>
      <c r="N11169" s="10">
        <v>557.84000000000015</v>
      </c>
    </row>
    <row r="11170" spans="1:14" x14ac:dyDescent="0.25">
      <c r="A11170" s="9" t="s">
        <v>1197</v>
      </c>
      <c r="B11170" s="9" t="s">
        <v>385</v>
      </c>
      <c r="C11170" s="9" t="s">
        <v>42</v>
      </c>
      <c r="D11170" s="9" t="s">
        <v>43</v>
      </c>
      <c r="E11170" s="10">
        <v>1145.02</v>
      </c>
      <c r="F11170" s="10">
        <v>1134.7562189054727</v>
      </c>
      <c r="G11170" s="10">
        <v>10.263781094527303</v>
      </c>
      <c r="H11170" s="10">
        <v>1140.43</v>
      </c>
      <c r="I11170" s="10">
        <v>4.5899999999999181</v>
      </c>
      <c r="J11170" s="10">
        <v>1116</v>
      </c>
      <c r="K11170" s="10">
        <v>1106</v>
      </c>
      <c r="L11170" s="10">
        <v>10</v>
      </c>
      <c r="M11170" s="10">
        <v>1111.53</v>
      </c>
      <c r="N11170" s="10">
        <v>4.4700000000000273</v>
      </c>
    </row>
    <row r="11171" spans="1:14" x14ac:dyDescent="0.25">
      <c r="A11171" s="9" t="s">
        <v>1197</v>
      </c>
      <c r="B11171" s="9" t="s">
        <v>386</v>
      </c>
      <c r="C11171" s="9" t="s">
        <v>42</v>
      </c>
      <c r="D11171" s="9" t="s">
        <v>43</v>
      </c>
      <c r="E11171" s="10">
        <v>4127.2</v>
      </c>
      <c r="F11171" s="10">
        <v>4087.772277227722</v>
      </c>
      <c r="G11171" s="10">
        <v>39.427722772277775</v>
      </c>
      <c r="H11171" s="10">
        <v>4128.6499999999996</v>
      </c>
      <c r="I11171" s="10">
        <v>-1.4499999999998181</v>
      </c>
      <c r="J11171" s="10">
        <v>26800</v>
      </c>
      <c r="K11171" s="10">
        <v>26544</v>
      </c>
      <c r="L11171" s="10">
        <v>256</v>
      </c>
      <c r="M11171" s="10">
        <v>26809.439999999999</v>
      </c>
      <c r="N11171" s="10">
        <v>-9.4399999999986903</v>
      </c>
    </row>
    <row r="11172" spans="1:14" x14ac:dyDescent="0.25">
      <c r="A11172" s="9" t="s">
        <v>1197</v>
      </c>
      <c r="B11172" s="9" t="s">
        <v>396</v>
      </c>
      <c r="C11172" s="9" t="s">
        <v>42</v>
      </c>
      <c r="D11172" s="9" t="s">
        <v>43</v>
      </c>
      <c r="E11172" s="10">
        <v>4844.17</v>
      </c>
      <c r="F11172" s="10">
        <v>4824.9064039408868</v>
      </c>
      <c r="G11172" s="10">
        <v>19.263596059113297</v>
      </c>
      <c r="H11172" s="10">
        <v>4897.28</v>
      </c>
      <c r="I11172" s="10">
        <v>-53.109999999999673</v>
      </c>
      <c r="J11172" s="10">
        <v>26650</v>
      </c>
      <c r="K11172" s="10">
        <v>26544</v>
      </c>
      <c r="L11172" s="10">
        <v>106</v>
      </c>
      <c r="M11172" s="10">
        <v>26942.16</v>
      </c>
      <c r="N11172" s="10">
        <v>-292.15999999999985</v>
      </c>
    </row>
    <row r="11173" spans="1:14" x14ac:dyDescent="0.25">
      <c r="A11173" s="9" t="s">
        <v>1197</v>
      </c>
      <c r="B11173" s="9" t="s">
        <v>388</v>
      </c>
      <c r="C11173" s="9" t="s">
        <v>42</v>
      </c>
      <c r="D11173" s="9" t="s">
        <v>43</v>
      </c>
      <c r="E11173" s="10">
        <v>7793.17</v>
      </c>
      <c r="F11173" s="10">
        <v>7718.7326732673264</v>
      </c>
      <c r="G11173" s="10">
        <v>74.437326732673682</v>
      </c>
      <c r="H11173" s="10">
        <v>7795.92</v>
      </c>
      <c r="I11173" s="10">
        <v>-2.75</v>
      </c>
      <c r="J11173" s="10">
        <v>26800</v>
      </c>
      <c r="K11173" s="10">
        <v>26544</v>
      </c>
      <c r="L11173" s="10">
        <v>256</v>
      </c>
      <c r="M11173" s="10">
        <v>26809.439999999999</v>
      </c>
      <c r="N11173" s="10">
        <v>-9.4399999999986903</v>
      </c>
    </row>
    <row r="11174" spans="1:14" x14ac:dyDescent="0.25">
      <c r="A11174" s="9" t="s">
        <v>1197</v>
      </c>
      <c r="B11174" s="9" t="s">
        <v>397</v>
      </c>
      <c r="C11174" s="9" t="s">
        <v>42</v>
      </c>
      <c r="D11174" s="9" t="s">
        <v>43</v>
      </c>
      <c r="E11174" s="10">
        <v>9198.15</v>
      </c>
      <c r="F11174" s="10">
        <v>8792.699507389163</v>
      </c>
      <c r="G11174" s="10">
        <v>405.45049261083659</v>
      </c>
      <c r="H11174" s="10">
        <v>8924.59</v>
      </c>
      <c r="I11174" s="10">
        <v>273.55999999999949</v>
      </c>
      <c r="J11174" s="10">
        <v>1157</v>
      </c>
      <c r="K11174" s="10">
        <v>1105.9999999999998</v>
      </c>
      <c r="L11174" s="10">
        <v>51.000000000000227</v>
      </c>
      <c r="M11174" s="10">
        <v>1122.5899999999999</v>
      </c>
      <c r="N11174" s="10">
        <v>34.410000000000082</v>
      </c>
    </row>
    <row r="11175" spans="1:14" x14ac:dyDescent="0.25">
      <c r="A11175" s="9" t="s">
        <v>1197</v>
      </c>
      <c r="B11175" s="9" t="s">
        <v>398</v>
      </c>
      <c r="C11175" s="9" t="s">
        <v>42</v>
      </c>
      <c r="D11175" s="9" t="s">
        <v>43</v>
      </c>
      <c r="E11175" s="10">
        <v>11206.8</v>
      </c>
      <c r="F11175" s="10">
        <v>11058.492610837438</v>
      </c>
      <c r="G11175" s="10">
        <v>148.30738916256087</v>
      </c>
      <c r="H11175" s="10">
        <v>11224.37</v>
      </c>
      <c r="I11175" s="10">
        <v>-17.570000000001528</v>
      </c>
      <c r="J11175" s="10">
        <v>26900</v>
      </c>
      <c r="K11175" s="10">
        <v>26544</v>
      </c>
      <c r="L11175" s="10">
        <v>356</v>
      </c>
      <c r="M11175" s="10">
        <v>26942.16</v>
      </c>
      <c r="N11175" s="10">
        <v>-42.159999999999854</v>
      </c>
    </row>
    <row r="11176" spans="1:14" x14ac:dyDescent="0.25">
      <c r="A11176" s="9" t="s">
        <v>1197</v>
      </c>
      <c r="B11176" s="9" t="s">
        <v>399</v>
      </c>
      <c r="C11176" s="9" t="s">
        <v>42</v>
      </c>
      <c r="D11176" s="9" t="s">
        <v>43</v>
      </c>
      <c r="E11176" s="10">
        <v>15373.55</v>
      </c>
      <c r="F11176" s="10">
        <v>14841.812807881774</v>
      </c>
      <c r="G11176" s="10">
        <v>531.73719211822572</v>
      </c>
      <c r="H11176" s="10">
        <v>15064.44</v>
      </c>
      <c r="I11176" s="10">
        <v>309.10999999999876</v>
      </c>
      <c r="J11176" s="10">
        <v>27495</v>
      </c>
      <c r="K11176" s="10">
        <v>26544</v>
      </c>
      <c r="L11176" s="10">
        <v>951</v>
      </c>
      <c r="M11176" s="10">
        <v>26942.16</v>
      </c>
      <c r="N11176" s="10">
        <v>552.84000000000015</v>
      </c>
    </row>
    <row r="11177" spans="1:14" x14ac:dyDescent="0.25">
      <c r="A11177" s="9" t="s">
        <v>1197</v>
      </c>
      <c r="B11177" s="9" t="s">
        <v>400</v>
      </c>
      <c r="C11177" s="9" t="s">
        <v>42</v>
      </c>
      <c r="D11177" s="9" t="s">
        <v>43</v>
      </c>
      <c r="E11177" s="10">
        <v>93708.33</v>
      </c>
      <c r="F11177" s="10">
        <v>92813.217821782178</v>
      </c>
      <c r="G11177" s="10">
        <v>895.11217821782338</v>
      </c>
      <c r="H11177" s="10">
        <v>93741.35</v>
      </c>
      <c r="I11177" s="10">
        <v>-33.020000000004075</v>
      </c>
      <c r="J11177" s="10">
        <v>26800</v>
      </c>
      <c r="K11177" s="10">
        <v>26544</v>
      </c>
      <c r="L11177" s="10">
        <v>256</v>
      </c>
      <c r="M11177" s="10">
        <v>26809.439999999999</v>
      </c>
      <c r="N11177" s="10">
        <v>-9.4399999999986903</v>
      </c>
    </row>
    <row r="11178" spans="1:14" x14ac:dyDescent="0.25">
      <c r="A11178" s="9" t="s">
        <v>1197</v>
      </c>
      <c r="B11178" s="9" t="s">
        <v>52</v>
      </c>
      <c r="C11178" s="9" t="s">
        <v>42</v>
      </c>
      <c r="D11178" s="9" t="s">
        <v>53</v>
      </c>
      <c r="E11178" s="10">
        <v>28372.5</v>
      </c>
      <c r="F11178" s="10">
        <v>29693.257425742573</v>
      </c>
      <c r="G11178" s="10">
        <v>-1320.7574257425731</v>
      </c>
      <c r="H11178" s="10">
        <v>29990.19</v>
      </c>
      <c r="I11178" s="10">
        <v>-1617.6899999999987</v>
      </c>
      <c r="J11178" s="10">
        <v>5000</v>
      </c>
      <c r="K11178" s="10">
        <v>4963.727722772277</v>
      </c>
      <c r="L11178" s="10">
        <v>36.272277227722952</v>
      </c>
      <c r="M11178" s="10">
        <v>5013.3649999999998</v>
      </c>
      <c r="N11178" s="10">
        <v>-13.364999999999782</v>
      </c>
    </row>
    <row r="11179" spans="1:14" x14ac:dyDescent="0.25">
      <c r="A11179" s="9" t="s">
        <v>1197</v>
      </c>
      <c r="B11179" s="9" t="s">
        <v>54</v>
      </c>
      <c r="C11179" s="9" t="s">
        <v>42</v>
      </c>
      <c r="D11179" s="9" t="s">
        <v>55</v>
      </c>
      <c r="E11179" s="10">
        <v>335.05</v>
      </c>
      <c r="F11179" s="10">
        <v>328.48039215686276</v>
      </c>
      <c r="G11179" s="10">
        <v>6.5696078431372484</v>
      </c>
      <c r="H11179" s="10">
        <v>335.05</v>
      </c>
      <c r="I11179" s="10">
        <v>0</v>
      </c>
      <c r="J11179" s="10">
        <v>60.917999999999999</v>
      </c>
      <c r="K11179" s="10">
        <v>59.723529411764709</v>
      </c>
      <c r="L11179" s="10">
        <v>1.1944705882352906</v>
      </c>
      <c r="M11179" s="10">
        <v>60.917999999999999</v>
      </c>
      <c r="N11179" s="10">
        <v>0</v>
      </c>
    </row>
    <row r="11180" spans="1:14" x14ac:dyDescent="0.25">
      <c r="A11180" s="9" t="s">
        <v>1198</v>
      </c>
      <c r="B11180" s="9" t="s">
        <v>25</v>
      </c>
      <c r="C11180" s="9" t="s">
        <v>26</v>
      </c>
      <c r="D11180" s="9" t="s">
        <v>27</v>
      </c>
      <c r="E11180" s="10">
        <v>3818.45</v>
      </c>
      <c r="F11180" s="10">
        <v>0</v>
      </c>
      <c r="G11180" s="10">
        <v>3818.45</v>
      </c>
      <c r="H11180" s="10">
        <v>0</v>
      </c>
      <c r="I11180" s="10">
        <v>3818.45</v>
      </c>
      <c r="J11180" s="10">
        <v>0</v>
      </c>
      <c r="K11180" s="10">
        <v>0</v>
      </c>
      <c r="L11180" s="10">
        <v>0</v>
      </c>
      <c r="M11180" s="10">
        <v>0</v>
      </c>
      <c r="N11180" s="10">
        <v>0</v>
      </c>
    </row>
    <row r="11181" spans="1:14" x14ac:dyDescent="0.25">
      <c r="A11181" s="9" t="s">
        <v>1198</v>
      </c>
      <c r="B11181" s="9" t="s">
        <v>28</v>
      </c>
      <c r="C11181" s="9" t="s">
        <v>29</v>
      </c>
      <c r="D11181" s="9" t="s">
        <v>27</v>
      </c>
      <c r="E11181" s="10">
        <v>1.89</v>
      </c>
      <c r="F11181" s="10">
        <v>0</v>
      </c>
      <c r="G11181" s="10">
        <v>1.89</v>
      </c>
      <c r="H11181" s="10">
        <v>1.86</v>
      </c>
      <c r="I11181" s="10">
        <v>2.9999999999999805E-2</v>
      </c>
      <c r="J11181" s="10">
        <v>0</v>
      </c>
      <c r="K11181" s="10">
        <v>0</v>
      </c>
      <c r="L11181" s="10">
        <v>0</v>
      </c>
      <c r="M11181" s="10">
        <v>0</v>
      </c>
      <c r="N11181" s="10">
        <v>0</v>
      </c>
    </row>
    <row r="11182" spans="1:14" x14ac:dyDescent="0.25">
      <c r="A11182" s="9" t="s">
        <v>1198</v>
      </c>
      <c r="B11182" s="9" t="s">
        <v>30</v>
      </c>
      <c r="C11182" s="9" t="s">
        <v>29</v>
      </c>
      <c r="D11182" s="9" t="s">
        <v>27</v>
      </c>
      <c r="E11182" s="10">
        <v>44.1</v>
      </c>
      <c r="F11182" s="10">
        <v>0</v>
      </c>
      <c r="G11182" s="10">
        <v>44.1</v>
      </c>
      <c r="H11182" s="10">
        <v>43.34</v>
      </c>
      <c r="I11182" s="10">
        <v>0.75999999999999801</v>
      </c>
      <c r="J11182" s="10">
        <v>0</v>
      </c>
      <c r="K11182" s="10">
        <v>0</v>
      </c>
      <c r="L11182" s="10">
        <v>0</v>
      </c>
      <c r="M11182" s="10">
        <v>0</v>
      </c>
      <c r="N11182" s="10">
        <v>0</v>
      </c>
    </row>
    <row r="11183" spans="1:14" x14ac:dyDescent="0.25">
      <c r="A11183" s="9" t="s">
        <v>1198</v>
      </c>
      <c r="B11183" s="9" t="s">
        <v>31</v>
      </c>
      <c r="C11183" s="9" t="s">
        <v>29</v>
      </c>
      <c r="D11183" s="9" t="s">
        <v>27</v>
      </c>
      <c r="E11183" s="10">
        <v>296.10000000000002</v>
      </c>
      <c r="F11183" s="10">
        <v>0</v>
      </c>
      <c r="G11183" s="10">
        <v>296.10000000000002</v>
      </c>
      <c r="H11183" s="10">
        <v>291</v>
      </c>
      <c r="I11183" s="10">
        <v>5.1000000000000227</v>
      </c>
      <c r="J11183" s="10">
        <v>0</v>
      </c>
      <c r="K11183" s="10">
        <v>0</v>
      </c>
      <c r="L11183" s="10">
        <v>0</v>
      </c>
      <c r="M11183" s="10">
        <v>0</v>
      </c>
      <c r="N11183" s="10">
        <v>0</v>
      </c>
    </row>
    <row r="11184" spans="1:14" x14ac:dyDescent="0.25">
      <c r="A11184" s="9" t="s">
        <v>1198</v>
      </c>
      <c r="B11184" s="9" t="s">
        <v>32</v>
      </c>
      <c r="C11184" s="9" t="s">
        <v>33</v>
      </c>
      <c r="D11184" s="9" t="s">
        <v>27</v>
      </c>
      <c r="E11184" s="10">
        <v>1410.74</v>
      </c>
      <c r="F11184" s="10">
        <v>0</v>
      </c>
      <c r="G11184" s="10">
        <v>1410.74</v>
      </c>
      <c r="H11184" s="10">
        <v>2128.0300000000002</v>
      </c>
      <c r="I11184" s="10">
        <v>-717.29000000000019</v>
      </c>
      <c r="J11184" s="10">
        <v>4</v>
      </c>
      <c r="K11184" s="10">
        <v>0</v>
      </c>
      <c r="L11184" s="10">
        <v>4</v>
      </c>
      <c r="M11184" s="10">
        <v>6.0339999999999998</v>
      </c>
      <c r="N11184" s="10">
        <v>-2.0339999999999998</v>
      </c>
    </row>
    <row r="11185" spans="1:14" x14ac:dyDescent="0.25">
      <c r="A11185" s="9" t="s">
        <v>1198</v>
      </c>
      <c r="B11185" s="9" t="s">
        <v>36</v>
      </c>
      <c r="C11185" s="9" t="s">
        <v>29</v>
      </c>
      <c r="D11185" s="9" t="s">
        <v>27</v>
      </c>
      <c r="E11185" s="10">
        <v>3317.4</v>
      </c>
      <c r="F11185" s="10">
        <v>0</v>
      </c>
      <c r="G11185" s="10">
        <v>3317.4</v>
      </c>
      <c r="H11185" s="10">
        <v>3260.26</v>
      </c>
      <c r="I11185" s="10">
        <v>57.139999999999873</v>
      </c>
      <c r="J11185" s="10">
        <v>0</v>
      </c>
      <c r="K11185" s="10">
        <v>0</v>
      </c>
      <c r="L11185" s="10">
        <v>0</v>
      </c>
      <c r="M11185" s="10">
        <v>0</v>
      </c>
      <c r="N11185" s="10">
        <v>0</v>
      </c>
    </row>
    <row r="11186" spans="1:14" x14ac:dyDescent="0.25">
      <c r="A11186" s="9" t="s">
        <v>1198</v>
      </c>
      <c r="B11186" s="9" t="s">
        <v>34</v>
      </c>
      <c r="C11186" s="9" t="s">
        <v>33</v>
      </c>
      <c r="D11186" s="9" t="s">
        <v>27</v>
      </c>
      <c r="E11186" s="10">
        <v>4849.4799999999996</v>
      </c>
      <c r="F11186" s="10">
        <v>0</v>
      </c>
      <c r="G11186" s="10">
        <v>4849.4799999999996</v>
      </c>
      <c r="H11186" s="10">
        <v>7315.2</v>
      </c>
      <c r="I11186" s="10">
        <v>-2465.7200000000003</v>
      </c>
      <c r="J11186" s="10">
        <v>4</v>
      </c>
      <c r="K11186" s="10">
        <v>0</v>
      </c>
      <c r="L11186" s="10">
        <v>4</v>
      </c>
      <c r="M11186" s="10">
        <v>6.0339999999999998</v>
      </c>
      <c r="N11186" s="10">
        <v>-2.0339999999999998</v>
      </c>
    </row>
    <row r="11187" spans="1:14" x14ac:dyDescent="0.25">
      <c r="A11187" s="9" t="s">
        <v>1198</v>
      </c>
      <c r="B11187" s="9" t="s">
        <v>37</v>
      </c>
      <c r="C11187" s="9" t="s">
        <v>29</v>
      </c>
      <c r="D11187" s="9" t="s">
        <v>27</v>
      </c>
      <c r="E11187" s="10">
        <v>7671.51</v>
      </c>
      <c r="F11187" s="10">
        <v>0</v>
      </c>
      <c r="G11187" s="10">
        <v>7671.51</v>
      </c>
      <c r="H11187" s="10">
        <v>7539.37</v>
      </c>
      <c r="I11187" s="10">
        <v>132.14000000000033</v>
      </c>
      <c r="J11187" s="10">
        <v>0</v>
      </c>
      <c r="K11187" s="10">
        <v>0</v>
      </c>
      <c r="L11187" s="10">
        <v>0</v>
      </c>
      <c r="M11187" s="10">
        <v>0</v>
      </c>
      <c r="N11187" s="10">
        <v>0</v>
      </c>
    </row>
    <row r="11188" spans="1:14" x14ac:dyDescent="0.25">
      <c r="A11188" s="9" t="s">
        <v>1198</v>
      </c>
      <c r="B11188" s="9" t="s">
        <v>35</v>
      </c>
      <c r="C11188" s="9" t="s">
        <v>33</v>
      </c>
      <c r="D11188" s="9" t="s">
        <v>27</v>
      </c>
      <c r="E11188" s="10">
        <v>5246.84</v>
      </c>
      <c r="F11188" s="10">
        <v>0</v>
      </c>
      <c r="G11188" s="10">
        <v>5246.84</v>
      </c>
      <c r="H11188" s="10">
        <v>7914.66</v>
      </c>
      <c r="I11188" s="10">
        <v>-2667.8199999999997</v>
      </c>
      <c r="J11188" s="10">
        <v>84</v>
      </c>
      <c r="K11188" s="10">
        <v>0</v>
      </c>
      <c r="L11188" s="10">
        <v>84</v>
      </c>
      <c r="M11188" s="10">
        <v>126.711</v>
      </c>
      <c r="N11188" s="10">
        <v>-42.710999999999999</v>
      </c>
    </row>
    <row r="11189" spans="1:14" x14ac:dyDescent="0.25">
      <c r="A11189" s="9" t="s">
        <v>1198</v>
      </c>
      <c r="B11189" s="9" t="s">
        <v>382</v>
      </c>
      <c r="C11189" s="9" t="s">
        <v>39</v>
      </c>
      <c r="D11189" s="9" t="s">
        <v>40</v>
      </c>
      <c r="E11189" s="10">
        <v>-294967.64</v>
      </c>
      <c r="F11189" s="10">
        <v>0</v>
      </c>
      <c r="G11189" s="10">
        <v>-294967.64</v>
      </c>
      <c r="H11189" s="10">
        <v>-294967.63</v>
      </c>
      <c r="I11189" s="10">
        <v>-1.0000000009313226E-2</v>
      </c>
      <c r="J11189" s="10">
        <v>-1961</v>
      </c>
      <c r="K11189" s="10">
        <v>0</v>
      </c>
      <c r="L11189" s="10">
        <v>-1961</v>
      </c>
      <c r="M11189" s="10">
        <v>-1961</v>
      </c>
      <c r="N11189" s="10">
        <v>0</v>
      </c>
    </row>
    <row r="11190" spans="1:14" x14ac:dyDescent="0.25">
      <c r="A11190" s="9" t="s">
        <v>1198</v>
      </c>
      <c r="B11190" s="9" t="s">
        <v>92</v>
      </c>
      <c r="C11190" s="9" t="s">
        <v>42</v>
      </c>
      <c r="D11190" s="9" t="s">
        <v>43</v>
      </c>
      <c r="E11190" s="10">
        <v>6.38</v>
      </c>
      <c r="F11190" s="10">
        <v>0</v>
      </c>
      <c r="G11190" s="10">
        <v>6.38</v>
      </c>
      <c r="H11190" s="10">
        <v>0</v>
      </c>
      <c r="I11190" s="10">
        <v>6.38</v>
      </c>
      <c r="J11190" s="10">
        <v>75</v>
      </c>
      <c r="K11190" s="10">
        <v>0</v>
      </c>
      <c r="L11190" s="10">
        <v>75</v>
      </c>
      <c r="M11190" s="10">
        <v>0</v>
      </c>
      <c r="N11190" s="10">
        <v>75</v>
      </c>
    </row>
    <row r="11191" spans="1:14" x14ac:dyDescent="0.25">
      <c r="A11191" s="9" t="s">
        <v>1198</v>
      </c>
      <c r="B11191" s="9" t="s">
        <v>383</v>
      </c>
      <c r="C11191" s="9" t="s">
        <v>42</v>
      </c>
      <c r="D11191" s="9" t="s">
        <v>43</v>
      </c>
      <c r="E11191" s="10">
        <v>86.24</v>
      </c>
      <c r="F11191" s="10">
        <v>76.872549019607845</v>
      </c>
      <c r="G11191" s="10">
        <v>9.3674509803921495</v>
      </c>
      <c r="H11191" s="10">
        <v>78.41</v>
      </c>
      <c r="I11191" s="10">
        <v>7.8299999999999983</v>
      </c>
      <c r="J11191" s="10">
        <v>2200</v>
      </c>
      <c r="K11191" s="10">
        <v>1961</v>
      </c>
      <c r="L11191" s="10">
        <v>239</v>
      </c>
      <c r="M11191" s="10">
        <v>2000.22</v>
      </c>
      <c r="N11191" s="10">
        <v>199.77999999999997</v>
      </c>
    </row>
    <row r="11192" spans="1:14" x14ac:dyDescent="0.25">
      <c r="A11192" s="9" t="s">
        <v>1198</v>
      </c>
      <c r="B11192" s="9" t="s">
        <v>384</v>
      </c>
      <c r="C11192" s="9" t="s">
        <v>42</v>
      </c>
      <c r="D11192" s="9" t="s">
        <v>43</v>
      </c>
      <c r="E11192" s="10">
        <v>1583.16</v>
      </c>
      <c r="F11192" s="10">
        <v>1571.9408866995075</v>
      </c>
      <c r="G11192" s="10">
        <v>11.219113300492609</v>
      </c>
      <c r="H11192" s="10">
        <v>1595.52</v>
      </c>
      <c r="I11192" s="10">
        <v>-12.3599999999999</v>
      </c>
      <c r="J11192" s="10">
        <v>47400</v>
      </c>
      <c r="K11192" s="10">
        <v>47064</v>
      </c>
      <c r="L11192" s="10">
        <v>336</v>
      </c>
      <c r="M11192" s="10">
        <v>47769.96</v>
      </c>
      <c r="N11192" s="10">
        <v>-369.95999999999913</v>
      </c>
    </row>
    <row r="11193" spans="1:14" x14ac:dyDescent="0.25">
      <c r="A11193" s="9" t="s">
        <v>1198</v>
      </c>
      <c r="B11193" s="9" t="s">
        <v>385</v>
      </c>
      <c r="C11193" s="9" t="s">
        <v>42</v>
      </c>
      <c r="D11193" s="9" t="s">
        <v>43</v>
      </c>
      <c r="E11193" s="10">
        <v>2021.22</v>
      </c>
      <c r="F11193" s="10">
        <v>2011.9900497512438</v>
      </c>
      <c r="G11193" s="10">
        <v>9.2299502487562677</v>
      </c>
      <c r="H11193" s="10">
        <v>2022.05</v>
      </c>
      <c r="I11193" s="10">
        <v>-0.82999999999992724</v>
      </c>
      <c r="J11193" s="10">
        <v>1970</v>
      </c>
      <c r="K11193" s="10">
        <v>1961</v>
      </c>
      <c r="L11193" s="10">
        <v>9</v>
      </c>
      <c r="M11193" s="10">
        <v>1970.8050000000001</v>
      </c>
      <c r="N11193" s="10">
        <v>-0.80500000000006366</v>
      </c>
    </row>
    <row r="11194" spans="1:14" x14ac:dyDescent="0.25">
      <c r="A11194" s="9" t="s">
        <v>1198</v>
      </c>
      <c r="B11194" s="9" t="s">
        <v>386</v>
      </c>
      <c r="C11194" s="9" t="s">
        <v>42</v>
      </c>
      <c r="D11194" s="9" t="s">
        <v>43</v>
      </c>
      <c r="E11194" s="10">
        <v>7315</v>
      </c>
      <c r="F11194" s="10">
        <v>7247.8514851485152</v>
      </c>
      <c r="G11194" s="10">
        <v>67.148514851484833</v>
      </c>
      <c r="H11194" s="10">
        <v>7320.33</v>
      </c>
      <c r="I11194" s="10">
        <v>-5.3299999999999272</v>
      </c>
      <c r="J11194" s="10">
        <v>47500</v>
      </c>
      <c r="K11194" s="10">
        <v>47064</v>
      </c>
      <c r="L11194" s="10">
        <v>436</v>
      </c>
      <c r="M11194" s="10">
        <v>47534.64</v>
      </c>
      <c r="N11194" s="10">
        <v>-34.639999999999418</v>
      </c>
    </row>
    <row r="11195" spans="1:14" x14ac:dyDescent="0.25">
      <c r="A11195" s="9" t="s">
        <v>1198</v>
      </c>
      <c r="B11195" s="9" t="s">
        <v>387</v>
      </c>
      <c r="C11195" s="9" t="s">
        <v>42</v>
      </c>
      <c r="D11195" s="9" t="s">
        <v>43</v>
      </c>
      <c r="E11195" s="10">
        <v>7773.37</v>
      </c>
      <c r="F11195" s="10">
        <v>7750.9655172413795</v>
      </c>
      <c r="G11195" s="10">
        <v>22.404482758620361</v>
      </c>
      <c r="H11195" s="10">
        <v>7867.23</v>
      </c>
      <c r="I11195" s="10">
        <v>-93.859999999999673</v>
      </c>
      <c r="J11195" s="10">
        <v>47200</v>
      </c>
      <c r="K11195" s="10">
        <v>47064</v>
      </c>
      <c r="L11195" s="10">
        <v>136</v>
      </c>
      <c r="M11195" s="10">
        <v>47769.96</v>
      </c>
      <c r="N11195" s="10">
        <v>-569.95999999999913</v>
      </c>
    </row>
    <row r="11196" spans="1:14" x14ac:dyDescent="0.25">
      <c r="A11196" s="9" t="s">
        <v>1198</v>
      </c>
      <c r="B11196" s="9" t="s">
        <v>388</v>
      </c>
      <c r="C11196" s="9" t="s">
        <v>42</v>
      </c>
      <c r="D11196" s="9" t="s">
        <v>43</v>
      </c>
      <c r="E11196" s="10">
        <v>13812.52</v>
      </c>
      <c r="F11196" s="10">
        <v>13685.742574257425</v>
      </c>
      <c r="G11196" s="10">
        <v>126.77742574257536</v>
      </c>
      <c r="H11196" s="10">
        <v>13822.6</v>
      </c>
      <c r="I11196" s="10">
        <v>-10.079999999999927</v>
      </c>
      <c r="J11196" s="10">
        <v>47500</v>
      </c>
      <c r="K11196" s="10">
        <v>47064</v>
      </c>
      <c r="L11196" s="10">
        <v>436</v>
      </c>
      <c r="M11196" s="10">
        <v>47534.64</v>
      </c>
      <c r="N11196" s="10">
        <v>-34.639999999999418</v>
      </c>
    </row>
    <row r="11197" spans="1:14" x14ac:dyDescent="0.25">
      <c r="A11197" s="9" t="s">
        <v>1198</v>
      </c>
      <c r="B11197" s="9" t="s">
        <v>389</v>
      </c>
      <c r="C11197" s="9" t="s">
        <v>42</v>
      </c>
      <c r="D11197" s="9" t="s">
        <v>43</v>
      </c>
      <c r="E11197" s="10">
        <v>15582.6</v>
      </c>
      <c r="F11197" s="10">
        <v>15433.073891625616</v>
      </c>
      <c r="G11197" s="10">
        <v>149.52610837438442</v>
      </c>
      <c r="H11197" s="10">
        <v>15664.57</v>
      </c>
      <c r="I11197" s="10">
        <v>-81.969999999999345</v>
      </c>
      <c r="J11197" s="10">
        <v>1980</v>
      </c>
      <c r="K11197" s="10">
        <v>1961</v>
      </c>
      <c r="L11197" s="10">
        <v>19</v>
      </c>
      <c r="M11197" s="10">
        <v>1990.415</v>
      </c>
      <c r="N11197" s="10">
        <v>-10.414999999999964</v>
      </c>
    </row>
    <row r="11198" spans="1:14" x14ac:dyDescent="0.25">
      <c r="A11198" s="9" t="s">
        <v>1198</v>
      </c>
      <c r="B11198" s="9" t="s">
        <v>390</v>
      </c>
      <c r="C11198" s="9" t="s">
        <v>42</v>
      </c>
      <c r="D11198" s="9" t="s">
        <v>43</v>
      </c>
      <c r="E11198" s="10">
        <v>17940.27</v>
      </c>
      <c r="F11198" s="10">
        <v>17775.605911330051</v>
      </c>
      <c r="G11198" s="10">
        <v>164.66408866994971</v>
      </c>
      <c r="H11198" s="10">
        <v>18042.240000000002</v>
      </c>
      <c r="I11198" s="10">
        <v>-101.97000000000116</v>
      </c>
      <c r="J11198" s="10">
        <v>47500</v>
      </c>
      <c r="K11198" s="10">
        <v>47064</v>
      </c>
      <c r="L11198" s="10">
        <v>436</v>
      </c>
      <c r="M11198" s="10">
        <v>47769.96</v>
      </c>
      <c r="N11198" s="10">
        <v>-269.95999999999913</v>
      </c>
    </row>
    <row r="11199" spans="1:14" x14ac:dyDescent="0.25">
      <c r="A11199" s="9" t="s">
        <v>1198</v>
      </c>
      <c r="B11199" s="9" t="s">
        <v>391</v>
      </c>
      <c r="C11199" s="9" t="s">
        <v>42</v>
      </c>
      <c r="D11199" s="9" t="s">
        <v>43</v>
      </c>
      <c r="E11199" s="10">
        <v>24991.47</v>
      </c>
      <c r="F11199" s="10">
        <v>24893.093596059112</v>
      </c>
      <c r="G11199" s="10">
        <v>98.376403940888849</v>
      </c>
      <c r="H11199" s="10">
        <v>25266.49</v>
      </c>
      <c r="I11199" s="10">
        <v>-275.02000000000044</v>
      </c>
      <c r="J11199" s="10">
        <v>47250</v>
      </c>
      <c r="K11199" s="10">
        <v>47064</v>
      </c>
      <c r="L11199" s="10">
        <v>186</v>
      </c>
      <c r="M11199" s="10">
        <v>47769.96</v>
      </c>
      <c r="N11199" s="10">
        <v>-519.95999999999913</v>
      </c>
    </row>
    <row r="11200" spans="1:14" x14ac:dyDescent="0.25">
      <c r="A11200" s="9" t="s">
        <v>1198</v>
      </c>
      <c r="B11200" s="9" t="s">
        <v>392</v>
      </c>
      <c r="C11200" s="9" t="s">
        <v>42</v>
      </c>
      <c r="D11200" s="9" t="s">
        <v>43</v>
      </c>
      <c r="E11200" s="10">
        <v>119697.83</v>
      </c>
      <c r="F11200" s="10">
        <v>119150.9900990099</v>
      </c>
      <c r="G11200" s="10">
        <v>546.83990099010407</v>
      </c>
      <c r="H11200" s="10">
        <v>120342.5</v>
      </c>
      <c r="I11200" s="10">
        <v>-644.66999999999825</v>
      </c>
      <c r="J11200" s="10">
        <v>47280</v>
      </c>
      <c r="K11200" s="10">
        <v>47064</v>
      </c>
      <c r="L11200" s="10">
        <v>216</v>
      </c>
      <c r="M11200" s="10">
        <v>47534.64</v>
      </c>
      <c r="N11200" s="10">
        <v>-254.63999999999942</v>
      </c>
    </row>
    <row r="11201" spans="1:14" x14ac:dyDescent="0.25">
      <c r="A11201" s="9" t="s">
        <v>1198</v>
      </c>
      <c r="B11201" s="9" t="s">
        <v>379</v>
      </c>
      <c r="C11201" s="9" t="s">
        <v>42</v>
      </c>
      <c r="D11201" s="9" t="s">
        <v>53</v>
      </c>
      <c r="E11201" s="10">
        <v>56907</v>
      </c>
      <c r="F11201" s="10">
        <v>53589.980099502485</v>
      </c>
      <c r="G11201" s="10">
        <v>3317.0199004975148</v>
      </c>
      <c r="H11201" s="10">
        <v>53857.93</v>
      </c>
      <c r="I11201" s="10">
        <v>3049.0699999999997</v>
      </c>
      <c r="J11201" s="10">
        <v>9000</v>
      </c>
      <c r="K11201" s="10">
        <v>8800.9681592039797</v>
      </c>
      <c r="L11201" s="10">
        <v>199.03184079602033</v>
      </c>
      <c r="M11201" s="10">
        <v>8844.973</v>
      </c>
      <c r="N11201" s="10">
        <v>155.02700000000004</v>
      </c>
    </row>
    <row r="11202" spans="1:14" x14ac:dyDescent="0.25">
      <c r="A11202" s="9" t="s">
        <v>1198</v>
      </c>
      <c r="B11202" s="9" t="s">
        <v>54</v>
      </c>
      <c r="C11202" s="9" t="s">
        <v>42</v>
      </c>
      <c r="D11202" s="9" t="s">
        <v>55</v>
      </c>
      <c r="E11202" s="10">
        <v>594.07000000000005</v>
      </c>
      <c r="F11202" s="10">
        <v>582.42156862745105</v>
      </c>
      <c r="G11202" s="10">
        <v>11.648431372548998</v>
      </c>
      <c r="H11202" s="10">
        <v>594.07000000000005</v>
      </c>
      <c r="I11202" s="10">
        <v>0</v>
      </c>
      <c r="J11202" s="10">
        <v>108.012</v>
      </c>
      <c r="K11202" s="10">
        <v>105.89411764705883</v>
      </c>
      <c r="L11202" s="10">
        <v>2.1178823529411659</v>
      </c>
      <c r="M11202" s="10">
        <v>108.012</v>
      </c>
      <c r="N11202" s="10">
        <v>0</v>
      </c>
    </row>
    <row r="11203" spans="1:14" x14ac:dyDescent="0.25">
      <c r="A11203" s="9" t="s">
        <v>1199</v>
      </c>
      <c r="B11203" s="9" t="s">
        <v>28</v>
      </c>
      <c r="C11203" s="9" t="s">
        <v>29</v>
      </c>
      <c r="D11203" s="9" t="s">
        <v>27</v>
      </c>
      <c r="E11203" s="10">
        <v>0.01</v>
      </c>
      <c r="F11203" s="10">
        <v>0</v>
      </c>
      <c r="G11203" s="10">
        <v>0.01</v>
      </c>
      <c r="H11203" s="10">
        <v>0</v>
      </c>
      <c r="I11203" s="10">
        <v>0.01</v>
      </c>
      <c r="J11203" s="10">
        <v>0</v>
      </c>
      <c r="K11203" s="10">
        <v>0</v>
      </c>
      <c r="L11203" s="10">
        <v>0</v>
      </c>
      <c r="M11203" s="10">
        <v>0</v>
      </c>
      <c r="N11203" s="10">
        <v>0</v>
      </c>
    </row>
    <row r="11204" spans="1:14" x14ac:dyDescent="0.25">
      <c r="A11204" s="9" t="s">
        <v>1199</v>
      </c>
      <c r="B11204" s="9" t="s">
        <v>25</v>
      </c>
      <c r="C11204" s="9" t="s">
        <v>26</v>
      </c>
      <c r="D11204" s="9" t="s">
        <v>27</v>
      </c>
      <c r="E11204" s="10">
        <v>3199.39</v>
      </c>
      <c r="F11204" s="10">
        <v>0</v>
      </c>
      <c r="G11204" s="10">
        <v>3199.39</v>
      </c>
      <c r="H11204" s="10">
        <v>0</v>
      </c>
      <c r="I11204" s="10">
        <v>3199.39</v>
      </c>
      <c r="J11204" s="10">
        <v>0</v>
      </c>
      <c r="K11204" s="10">
        <v>0</v>
      </c>
      <c r="L11204" s="10">
        <v>0</v>
      </c>
      <c r="M11204" s="10">
        <v>0</v>
      </c>
      <c r="N11204" s="10">
        <v>0</v>
      </c>
    </row>
    <row r="11205" spans="1:14" x14ac:dyDescent="0.25">
      <c r="A11205" s="9" t="s">
        <v>1199</v>
      </c>
      <c r="B11205" s="9" t="s">
        <v>30</v>
      </c>
      <c r="C11205" s="9" t="s">
        <v>29</v>
      </c>
      <c r="D11205" s="9" t="s">
        <v>27</v>
      </c>
      <c r="E11205" s="10">
        <v>0.2</v>
      </c>
      <c r="F11205" s="10">
        <v>0</v>
      </c>
      <c r="G11205" s="10">
        <v>0.2</v>
      </c>
      <c r="H11205" s="10">
        <v>0.1</v>
      </c>
      <c r="I11205" s="10">
        <v>0.1</v>
      </c>
      <c r="J11205" s="10">
        <v>0</v>
      </c>
      <c r="K11205" s="10">
        <v>0</v>
      </c>
      <c r="L11205" s="10">
        <v>0</v>
      </c>
      <c r="M11205" s="10">
        <v>0</v>
      </c>
      <c r="N11205" s="10">
        <v>0</v>
      </c>
    </row>
    <row r="11206" spans="1:14" x14ac:dyDescent="0.25">
      <c r="A11206" s="9" t="s">
        <v>1199</v>
      </c>
      <c r="B11206" s="9" t="s">
        <v>31</v>
      </c>
      <c r="C11206" s="9" t="s">
        <v>29</v>
      </c>
      <c r="D11206" s="9" t="s">
        <v>27</v>
      </c>
      <c r="E11206" s="10">
        <v>1.32</v>
      </c>
      <c r="F11206" s="10">
        <v>0</v>
      </c>
      <c r="G11206" s="10">
        <v>1.32</v>
      </c>
      <c r="H11206" s="10">
        <v>0.65</v>
      </c>
      <c r="I11206" s="10">
        <v>0.67</v>
      </c>
      <c r="J11206" s="10">
        <v>0</v>
      </c>
      <c r="K11206" s="10">
        <v>0</v>
      </c>
      <c r="L11206" s="10">
        <v>0</v>
      </c>
      <c r="M11206" s="10">
        <v>0</v>
      </c>
      <c r="N11206" s="10">
        <v>0</v>
      </c>
    </row>
    <row r="11207" spans="1:14" x14ac:dyDescent="0.25">
      <c r="A11207" s="9" t="s">
        <v>1199</v>
      </c>
      <c r="B11207" s="9" t="s">
        <v>36</v>
      </c>
      <c r="C11207" s="9" t="s">
        <v>29</v>
      </c>
      <c r="D11207" s="9" t="s">
        <v>27</v>
      </c>
      <c r="E11207" s="10">
        <v>14.74</v>
      </c>
      <c r="F11207" s="10">
        <v>0</v>
      </c>
      <c r="G11207" s="10">
        <v>14.74</v>
      </c>
      <c r="H11207" s="10">
        <v>7.34</v>
      </c>
      <c r="I11207" s="10">
        <v>7.4</v>
      </c>
      <c r="J11207" s="10">
        <v>0</v>
      </c>
      <c r="K11207" s="10">
        <v>0</v>
      </c>
      <c r="L11207" s="10">
        <v>0</v>
      </c>
      <c r="M11207" s="10">
        <v>0</v>
      </c>
      <c r="N11207" s="10">
        <v>0</v>
      </c>
    </row>
    <row r="11208" spans="1:14" x14ac:dyDescent="0.25">
      <c r="A11208" s="9" t="s">
        <v>1199</v>
      </c>
      <c r="B11208" s="9" t="s">
        <v>37</v>
      </c>
      <c r="C11208" s="9" t="s">
        <v>29</v>
      </c>
      <c r="D11208" s="9" t="s">
        <v>27</v>
      </c>
      <c r="E11208" s="10">
        <v>34.1</v>
      </c>
      <c r="F11208" s="10">
        <v>0</v>
      </c>
      <c r="G11208" s="10">
        <v>34.1</v>
      </c>
      <c r="H11208" s="10">
        <v>16.97</v>
      </c>
      <c r="I11208" s="10">
        <v>17.130000000000003</v>
      </c>
      <c r="J11208" s="10">
        <v>0</v>
      </c>
      <c r="K11208" s="10">
        <v>0</v>
      </c>
      <c r="L11208" s="10">
        <v>0</v>
      </c>
      <c r="M11208" s="10">
        <v>0</v>
      </c>
      <c r="N11208" s="10">
        <v>0</v>
      </c>
    </row>
    <row r="11209" spans="1:14" x14ac:dyDescent="0.25">
      <c r="A11209" s="9" t="s">
        <v>1199</v>
      </c>
      <c r="B11209" s="9" t="s">
        <v>346</v>
      </c>
      <c r="C11209" s="9" t="s">
        <v>33</v>
      </c>
      <c r="D11209" s="9" t="s">
        <v>27</v>
      </c>
      <c r="E11209" s="10">
        <v>633.70000000000005</v>
      </c>
      <c r="F11209" s="10">
        <v>0</v>
      </c>
      <c r="G11209" s="10">
        <v>633.70000000000005</v>
      </c>
      <c r="H11209" s="10">
        <v>790.32</v>
      </c>
      <c r="I11209" s="10">
        <v>-156.62</v>
      </c>
      <c r="J11209" s="10">
        <v>4</v>
      </c>
      <c r="K11209" s="10">
        <v>0</v>
      </c>
      <c r="L11209" s="10">
        <v>4</v>
      </c>
      <c r="M11209" s="10">
        <v>4.9889999999999999</v>
      </c>
      <c r="N11209" s="10">
        <v>-0.98899999999999988</v>
      </c>
    </row>
    <row r="11210" spans="1:14" x14ac:dyDescent="0.25">
      <c r="A11210" s="9" t="s">
        <v>1199</v>
      </c>
      <c r="B11210" s="9" t="s">
        <v>347</v>
      </c>
      <c r="C11210" s="9" t="s">
        <v>33</v>
      </c>
      <c r="D11210" s="9" t="s">
        <v>27</v>
      </c>
      <c r="E11210" s="10">
        <v>2013.25</v>
      </c>
      <c r="F11210" s="10">
        <v>0</v>
      </c>
      <c r="G11210" s="10">
        <v>2013.25</v>
      </c>
      <c r="H11210" s="10">
        <v>2510.8200000000002</v>
      </c>
      <c r="I11210" s="10">
        <v>-497.57000000000016</v>
      </c>
      <c r="J11210" s="10">
        <v>4</v>
      </c>
      <c r="K11210" s="10">
        <v>0</v>
      </c>
      <c r="L11210" s="10">
        <v>4</v>
      </c>
      <c r="M11210" s="10">
        <v>4.9889999999999999</v>
      </c>
      <c r="N11210" s="10">
        <v>-0.98899999999999988</v>
      </c>
    </row>
    <row r="11211" spans="1:14" x14ac:dyDescent="0.25">
      <c r="A11211" s="9" t="s">
        <v>1199</v>
      </c>
      <c r="B11211" s="9" t="s">
        <v>348</v>
      </c>
      <c r="C11211" s="9" t="s">
        <v>33</v>
      </c>
      <c r="D11211" s="9" t="s">
        <v>27</v>
      </c>
      <c r="E11211" s="10">
        <v>2023.05</v>
      </c>
      <c r="F11211" s="10">
        <v>0</v>
      </c>
      <c r="G11211" s="10">
        <v>2023.05</v>
      </c>
      <c r="H11211" s="10">
        <v>2523.11</v>
      </c>
      <c r="I11211" s="10">
        <v>-500.06000000000017</v>
      </c>
      <c r="J11211" s="10">
        <v>24</v>
      </c>
      <c r="K11211" s="10">
        <v>0</v>
      </c>
      <c r="L11211" s="10">
        <v>24</v>
      </c>
      <c r="M11211" s="10">
        <v>29.931999999999999</v>
      </c>
      <c r="N11211" s="10">
        <v>-5.9319999999999986</v>
      </c>
    </row>
    <row r="11212" spans="1:14" x14ac:dyDescent="0.25">
      <c r="A11212" s="9" t="s">
        <v>1199</v>
      </c>
      <c r="B11212" s="9" t="s">
        <v>209</v>
      </c>
      <c r="C11212" s="9" t="s">
        <v>39</v>
      </c>
      <c r="D11212" s="9" t="s">
        <v>58</v>
      </c>
      <c r="E11212" s="10">
        <v>-96919.88</v>
      </c>
      <c r="F11212" s="10">
        <v>0</v>
      </c>
      <c r="G11212" s="10">
        <v>-96919.88</v>
      </c>
      <c r="H11212" s="10">
        <v>-96919.87</v>
      </c>
      <c r="I11212" s="10">
        <v>-1.0000000009313226E-2</v>
      </c>
      <c r="J11212" s="10">
        <v>-3981</v>
      </c>
      <c r="K11212" s="10">
        <v>0</v>
      </c>
      <c r="L11212" s="10">
        <v>-3981</v>
      </c>
      <c r="M11212" s="10">
        <v>-3981</v>
      </c>
      <c r="N11212" s="10">
        <v>0</v>
      </c>
    </row>
    <row r="11213" spans="1:14" x14ac:dyDescent="0.25">
      <c r="A11213" s="9" t="s">
        <v>1199</v>
      </c>
      <c r="B11213" s="9" t="s">
        <v>363</v>
      </c>
      <c r="C11213" s="9" t="s">
        <v>42</v>
      </c>
      <c r="D11213" s="9" t="s">
        <v>58</v>
      </c>
      <c r="E11213" s="10">
        <v>79490.53</v>
      </c>
      <c r="F11213" s="10">
        <v>81766.61</v>
      </c>
      <c r="G11213" s="10">
        <v>-2276.0800000000017</v>
      </c>
      <c r="H11213" s="10">
        <v>81766.61</v>
      </c>
      <c r="I11213" s="10">
        <v>-2276.0800000000017</v>
      </c>
      <c r="J11213" s="10">
        <v>4025</v>
      </c>
      <c r="K11213" s="10">
        <v>4140.24</v>
      </c>
      <c r="L11213" s="10">
        <v>-115.23999999999978</v>
      </c>
      <c r="M11213" s="10">
        <v>4140.24</v>
      </c>
      <c r="N11213" s="10">
        <v>-115.23999999999978</v>
      </c>
    </row>
    <row r="11214" spans="1:14" x14ac:dyDescent="0.25">
      <c r="A11214" s="9" t="s">
        <v>1199</v>
      </c>
      <c r="B11214" s="9" t="s">
        <v>437</v>
      </c>
      <c r="C11214" s="9" t="s">
        <v>42</v>
      </c>
      <c r="D11214" s="9" t="s">
        <v>43</v>
      </c>
      <c r="E11214" s="10">
        <v>2133.23</v>
      </c>
      <c r="F11214" s="10">
        <v>2081.4705882352941</v>
      </c>
      <c r="G11214" s="10">
        <v>51.759411764705874</v>
      </c>
      <c r="H11214" s="10">
        <v>2123.1</v>
      </c>
      <c r="I11214" s="10">
        <v>10.130000000000109</v>
      </c>
      <c r="J11214" s="10">
        <v>4080</v>
      </c>
      <c r="K11214" s="10">
        <v>3981</v>
      </c>
      <c r="L11214" s="10">
        <v>99</v>
      </c>
      <c r="M11214" s="10">
        <v>4060.62</v>
      </c>
      <c r="N11214" s="10">
        <v>19.380000000000109</v>
      </c>
    </row>
    <row r="11215" spans="1:14" x14ac:dyDescent="0.25">
      <c r="A11215" s="9" t="s">
        <v>1199</v>
      </c>
      <c r="B11215" s="9" t="s">
        <v>350</v>
      </c>
      <c r="C11215" s="9" t="s">
        <v>42</v>
      </c>
      <c r="D11215" s="9" t="s">
        <v>43</v>
      </c>
      <c r="E11215" s="10">
        <v>6984</v>
      </c>
      <c r="F11215" s="10">
        <v>6950.8258706467659</v>
      </c>
      <c r="G11215" s="10">
        <v>33.174129353234093</v>
      </c>
      <c r="H11215" s="10">
        <v>6985.58</v>
      </c>
      <c r="I11215" s="10">
        <v>-1.5799999999999272</v>
      </c>
      <c r="J11215" s="10">
        <v>4000</v>
      </c>
      <c r="K11215" s="10">
        <v>3981</v>
      </c>
      <c r="L11215" s="10">
        <v>19</v>
      </c>
      <c r="M11215" s="10">
        <v>4000.9050000000002</v>
      </c>
      <c r="N11215" s="10">
        <v>-0.90500000000020009</v>
      </c>
    </row>
    <row r="11216" spans="1:14" x14ac:dyDescent="0.25">
      <c r="A11216" s="9" t="s">
        <v>1199</v>
      </c>
      <c r="B11216" s="9" t="s">
        <v>351</v>
      </c>
      <c r="C11216" s="9" t="s">
        <v>42</v>
      </c>
      <c r="D11216" s="9" t="s">
        <v>53</v>
      </c>
      <c r="E11216" s="10">
        <v>392.36</v>
      </c>
      <c r="F11216" s="10">
        <v>195.25</v>
      </c>
      <c r="G11216" s="10">
        <v>197.11</v>
      </c>
      <c r="H11216" s="10">
        <v>195.25</v>
      </c>
      <c r="I11216" s="10">
        <v>197.11</v>
      </c>
      <c r="J11216" s="10">
        <v>40</v>
      </c>
      <c r="K11216" s="10">
        <v>19.905000000000001</v>
      </c>
      <c r="L11216" s="10">
        <v>20.094999999999999</v>
      </c>
      <c r="M11216" s="10">
        <v>19.905000000000001</v>
      </c>
      <c r="N11216" s="10">
        <v>20.094999999999999</v>
      </c>
    </row>
    <row r="11217" spans="1:14" x14ac:dyDescent="0.25">
      <c r="A11217" s="9" t="s">
        <v>1200</v>
      </c>
      <c r="B11217" s="9" t="s">
        <v>25</v>
      </c>
      <c r="C11217" s="9" t="s">
        <v>26</v>
      </c>
      <c r="D11217" s="9" t="s">
        <v>27</v>
      </c>
      <c r="E11217" s="10">
        <v>-114.57</v>
      </c>
      <c r="F11217" s="10">
        <v>0</v>
      </c>
      <c r="G11217" s="10">
        <v>-114.57</v>
      </c>
      <c r="H11217" s="10">
        <v>0</v>
      </c>
      <c r="I11217" s="10">
        <v>-114.57</v>
      </c>
      <c r="J11217" s="10">
        <v>0</v>
      </c>
      <c r="K11217" s="10">
        <v>0</v>
      </c>
      <c r="L11217" s="10">
        <v>0</v>
      </c>
      <c r="M11217" s="10">
        <v>0</v>
      </c>
      <c r="N11217" s="10">
        <v>0</v>
      </c>
    </row>
    <row r="11218" spans="1:14" x14ac:dyDescent="0.25">
      <c r="A11218" s="9" t="s">
        <v>1200</v>
      </c>
      <c r="B11218" s="9" t="s">
        <v>28</v>
      </c>
      <c r="C11218" s="9" t="s">
        <v>29</v>
      </c>
      <c r="D11218" s="9" t="s">
        <v>27</v>
      </c>
      <c r="E11218" s="10">
        <v>0</v>
      </c>
      <c r="F11218" s="10">
        <v>0</v>
      </c>
      <c r="G11218" s="10">
        <v>0</v>
      </c>
      <c r="H11218" s="10">
        <v>0.02</v>
      </c>
      <c r="I11218" s="10">
        <v>-0.02</v>
      </c>
      <c r="J11218" s="10">
        <v>0</v>
      </c>
      <c r="K11218" s="10">
        <v>0</v>
      </c>
      <c r="L11218" s="10">
        <v>0</v>
      </c>
      <c r="M11218" s="10">
        <v>0</v>
      </c>
      <c r="N11218" s="10">
        <v>0</v>
      </c>
    </row>
    <row r="11219" spans="1:14" x14ac:dyDescent="0.25">
      <c r="A11219" s="9" t="s">
        <v>1200</v>
      </c>
      <c r="B11219" s="9" t="s">
        <v>30</v>
      </c>
      <c r="C11219" s="9" t="s">
        <v>29</v>
      </c>
      <c r="D11219" s="9" t="s">
        <v>27</v>
      </c>
      <c r="E11219" s="10">
        <v>0</v>
      </c>
      <c r="F11219" s="10">
        <v>0</v>
      </c>
      <c r="G11219" s="10">
        <v>0</v>
      </c>
      <c r="H11219" s="10">
        <v>0.37</v>
      </c>
      <c r="I11219" s="10">
        <v>-0.37</v>
      </c>
      <c r="J11219" s="10">
        <v>0</v>
      </c>
      <c r="K11219" s="10">
        <v>0</v>
      </c>
      <c r="L11219" s="10">
        <v>0</v>
      </c>
      <c r="M11219" s="10">
        <v>0</v>
      </c>
      <c r="N11219" s="10">
        <v>0</v>
      </c>
    </row>
    <row r="11220" spans="1:14" x14ac:dyDescent="0.25">
      <c r="A11220" s="9" t="s">
        <v>1200</v>
      </c>
      <c r="B11220" s="9" t="s">
        <v>31</v>
      </c>
      <c r="C11220" s="9" t="s">
        <v>29</v>
      </c>
      <c r="D11220" s="9" t="s">
        <v>27</v>
      </c>
      <c r="E11220" s="10">
        <v>0</v>
      </c>
      <c r="F11220" s="10">
        <v>0</v>
      </c>
      <c r="G11220" s="10">
        <v>0</v>
      </c>
      <c r="H11220" s="10">
        <v>2.4900000000000002</v>
      </c>
      <c r="I11220" s="10">
        <v>-2.4900000000000002</v>
      </c>
      <c r="J11220" s="10">
        <v>0</v>
      </c>
      <c r="K11220" s="10">
        <v>0</v>
      </c>
      <c r="L11220" s="10">
        <v>0</v>
      </c>
      <c r="M11220" s="10">
        <v>0</v>
      </c>
      <c r="N11220" s="10">
        <v>0</v>
      </c>
    </row>
    <row r="11221" spans="1:14" x14ac:dyDescent="0.25">
      <c r="A11221" s="9" t="s">
        <v>1200</v>
      </c>
      <c r="B11221" s="9" t="s">
        <v>32</v>
      </c>
      <c r="C11221" s="9" t="s">
        <v>33</v>
      </c>
      <c r="D11221" s="9" t="s">
        <v>27</v>
      </c>
      <c r="E11221" s="10">
        <v>10.58</v>
      </c>
      <c r="F11221" s="10">
        <v>0</v>
      </c>
      <c r="G11221" s="10">
        <v>10.58</v>
      </c>
      <c r="H11221" s="10">
        <v>8.82</v>
      </c>
      <c r="I11221" s="10">
        <v>1.7599999999999998</v>
      </c>
      <c r="J11221" s="10">
        <v>0.03</v>
      </c>
      <c r="K11221" s="10">
        <v>0</v>
      </c>
      <c r="L11221" s="10">
        <v>0.03</v>
      </c>
      <c r="M11221" s="10">
        <v>2.5000000000000001E-2</v>
      </c>
      <c r="N11221" s="10">
        <v>4.9999999999999975E-3</v>
      </c>
    </row>
    <row r="11222" spans="1:14" x14ac:dyDescent="0.25">
      <c r="A11222" s="9" t="s">
        <v>1200</v>
      </c>
      <c r="B11222" s="9" t="s">
        <v>36</v>
      </c>
      <c r="C11222" s="9" t="s">
        <v>29</v>
      </c>
      <c r="D11222" s="9" t="s">
        <v>27</v>
      </c>
      <c r="E11222" s="10">
        <v>0</v>
      </c>
      <c r="F11222" s="10">
        <v>0</v>
      </c>
      <c r="G11222" s="10">
        <v>0</v>
      </c>
      <c r="H11222" s="10">
        <v>27.92</v>
      </c>
      <c r="I11222" s="10">
        <v>-27.92</v>
      </c>
      <c r="J11222" s="10">
        <v>0</v>
      </c>
      <c r="K11222" s="10">
        <v>0</v>
      </c>
      <c r="L11222" s="10">
        <v>0</v>
      </c>
      <c r="M11222" s="10">
        <v>0</v>
      </c>
      <c r="N11222" s="10">
        <v>0</v>
      </c>
    </row>
    <row r="11223" spans="1:14" x14ac:dyDescent="0.25">
      <c r="A11223" s="9" t="s">
        <v>1200</v>
      </c>
      <c r="B11223" s="9" t="s">
        <v>35</v>
      </c>
      <c r="C11223" s="9" t="s">
        <v>33</v>
      </c>
      <c r="D11223" s="9" t="s">
        <v>27</v>
      </c>
      <c r="E11223" s="10">
        <v>33.729999999999997</v>
      </c>
      <c r="F11223" s="10">
        <v>0</v>
      </c>
      <c r="G11223" s="10">
        <v>33.729999999999997</v>
      </c>
      <c r="H11223" s="10">
        <v>28.11</v>
      </c>
      <c r="I11223" s="10">
        <v>5.6199999999999974</v>
      </c>
      <c r="J11223" s="10">
        <v>0.54</v>
      </c>
      <c r="K11223" s="10">
        <v>0</v>
      </c>
      <c r="L11223" s="10">
        <v>0.54</v>
      </c>
      <c r="M11223" s="10">
        <v>0.45</v>
      </c>
      <c r="N11223" s="10">
        <v>9.0000000000000024E-2</v>
      </c>
    </row>
    <row r="11224" spans="1:14" x14ac:dyDescent="0.25">
      <c r="A11224" s="9" t="s">
        <v>1200</v>
      </c>
      <c r="B11224" s="9" t="s">
        <v>34</v>
      </c>
      <c r="C11224" s="9" t="s">
        <v>33</v>
      </c>
      <c r="D11224" s="9" t="s">
        <v>27</v>
      </c>
      <c r="E11224" s="10">
        <v>36.369999999999997</v>
      </c>
      <c r="F11224" s="10">
        <v>0</v>
      </c>
      <c r="G11224" s="10">
        <v>36.369999999999997</v>
      </c>
      <c r="H11224" s="10">
        <v>30.31</v>
      </c>
      <c r="I11224" s="10">
        <v>6.0599999999999987</v>
      </c>
      <c r="J11224" s="10">
        <v>0.03</v>
      </c>
      <c r="K11224" s="10">
        <v>0</v>
      </c>
      <c r="L11224" s="10">
        <v>0.03</v>
      </c>
      <c r="M11224" s="10">
        <v>2.5000000000000001E-2</v>
      </c>
      <c r="N11224" s="10">
        <v>4.9999999999999975E-3</v>
      </c>
    </row>
    <row r="11225" spans="1:14" x14ac:dyDescent="0.25">
      <c r="A11225" s="9" t="s">
        <v>1200</v>
      </c>
      <c r="B11225" s="9" t="s">
        <v>37</v>
      </c>
      <c r="C11225" s="9" t="s">
        <v>29</v>
      </c>
      <c r="D11225" s="9" t="s">
        <v>27</v>
      </c>
      <c r="E11225" s="10">
        <v>0</v>
      </c>
      <c r="F11225" s="10">
        <v>0</v>
      </c>
      <c r="G11225" s="10">
        <v>0</v>
      </c>
      <c r="H11225" s="10">
        <v>64.569999999999993</v>
      </c>
      <c r="I11225" s="10">
        <v>-64.569999999999993</v>
      </c>
      <c r="J11225" s="10">
        <v>0</v>
      </c>
      <c r="K11225" s="10">
        <v>0</v>
      </c>
      <c r="L11225" s="10">
        <v>0</v>
      </c>
      <c r="M11225" s="10">
        <v>0</v>
      </c>
      <c r="N11225" s="10">
        <v>0</v>
      </c>
    </row>
    <row r="11226" spans="1:14" x14ac:dyDescent="0.25">
      <c r="A11226" s="9" t="s">
        <v>1200</v>
      </c>
      <c r="B11226" s="9" t="s">
        <v>1201</v>
      </c>
      <c r="C11226" s="9" t="s">
        <v>39</v>
      </c>
      <c r="D11226" s="9" t="s">
        <v>58</v>
      </c>
      <c r="E11226" s="10">
        <v>-3800.04</v>
      </c>
      <c r="F11226" s="10">
        <v>0</v>
      </c>
      <c r="G11226" s="10">
        <v>-3800.04</v>
      </c>
      <c r="H11226" s="10">
        <v>-3800.04</v>
      </c>
      <c r="I11226" s="10">
        <v>0</v>
      </c>
      <c r="J11226" s="10">
        <v>-100</v>
      </c>
      <c r="K11226" s="10">
        <v>0</v>
      </c>
      <c r="L11226" s="10">
        <v>-100</v>
      </c>
      <c r="M11226" s="10">
        <v>-100</v>
      </c>
      <c r="N11226" s="10">
        <v>0</v>
      </c>
    </row>
    <row r="11227" spans="1:14" x14ac:dyDescent="0.25">
      <c r="A11227" s="9" t="s">
        <v>1200</v>
      </c>
      <c r="B11227" s="9" t="s">
        <v>1201</v>
      </c>
      <c r="C11227" s="9" t="s">
        <v>42</v>
      </c>
      <c r="D11227" s="9" t="s">
        <v>58</v>
      </c>
      <c r="E11227" s="10">
        <v>3800.04</v>
      </c>
      <c r="F11227" s="10">
        <v>0</v>
      </c>
      <c r="G11227" s="10">
        <v>3800.04</v>
      </c>
      <c r="H11227" s="10">
        <v>0</v>
      </c>
      <c r="I11227" s="10">
        <v>3800.04</v>
      </c>
      <c r="J11227" s="10">
        <v>100</v>
      </c>
      <c r="K11227" s="10">
        <v>0</v>
      </c>
      <c r="L11227" s="10">
        <v>100</v>
      </c>
      <c r="M11227" s="10">
        <v>0</v>
      </c>
      <c r="N11227" s="10">
        <v>100</v>
      </c>
    </row>
    <row r="11228" spans="1:14" x14ac:dyDescent="0.25">
      <c r="A11228" s="9" t="s">
        <v>1200</v>
      </c>
      <c r="B11228" s="9" t="s">
        <v>59</v>
      </c>
      <c r="C11228" s="9" t="s">
        <v>42</v>
      </c>
      <c r="D11228" s="9" t="s">
        <v>43</v>
      </c>
      <c r="E11228" s="10">
        <v>0</v>
      </c>
      <c r="F11228" s="10">
        <v>7.95</v>
      </c>
      <c r="G11228" s="10">
        <v>-7.95</v>
      </c>
      <c r="H11228" s="10">
        <v>7.95</v>
      </c>
      <c r="I11228" s="10">
        <v>-7.95</v>
      </c>
      <c r="J11228" s="10">
        <v>0</v>
      </c>
      <c r="K11228" s="10">
        <v>3</v>
      </c>
      <c r="L11228" s="10">
        <v>-3</v>
      </c>
      <c r="M11228" s="10">
        <v>3</v>
      </c>
      <c r="N11228" s="10">
        <v>-3</v>
      </c>
    </row>
    <row r="11229" spans="1:14" x14ac:dyDescent="0.25">
      <c r="A11229" s="9" t="s">
        <v>1200</v>
      </c>
      <c r="B11229" s="9" t="s">
        <v>60</v>
      </c>
      <c r="C11229" s="9" t="s">
        <v>42</v>
      </c>
      <c r="D11229" s="9" t="s">
        <v>43</v>
      </c>
      <c r="E11229" s="10">
        <v>33.89</v>
      </c>
      <c r="F11229" s="10">
        <v>33.89054726368159</v>
      </c>
      <c r="G11229" s="10">
        <v>-5.472636815895271E-4</v>
      </c>
      <c r="H11229" s="10">
        <v>34.06</v>
      </c>
      <c r="I11229" s="10">
        <v>-0.17000000000000171</v>
      </c>
      <c r="J11229" s="10">
        <v>100</v>
      </c>
      <c r="K11229" s="10">
        <v>100</v>
      </c>
      <c r="L11229" s="10">
        <v>0</v>
      </c>
      <c r="M11229" s="10">
        <v>100.5</v>
      </c>
      <c r="N11229" s="10">
        <v>-0.5</v>
      </c>
    </row>
    <row r="11230" spans="1:14" x14ac:dyDescent="0.25">
      <c r="A11230" s="9" t="s">
        <v>1200</v>
      </c>
      <c r="B11230" s="9" t="s">
        <v>1202</v>
      </c>
      <c r="C11230" s="9" t="s">
        <v>42</v>
      </c>
      <c r="D11230" s="9" t="s">
        <v>43</v>
      </c>
      <c r="E11230" s="10">
        <v>0</v>
      </c>
      <c r="F11230" s="10">
        <v>2706.0198019801978</v>
      </c>
      <c r="G11230" s="10">
        <v>-2706.0198019801978</v>
      </c>
      <c r="H11230" s="10">
        <v>2733.08</v>
      </c>
      <c r="I11230" s="10">
        <v>-2733.08</v>
      </c>
      <c r="J11230" s="10">
        <v>0</v>
      </c>
      <c r="K11230" s="10">
        <v>100</v>
      </c>
      <c r="L11230" s="10">
        <v>-100</v>
      </c>
      <c r="M11230" s="10">
        <v>101</v>
      </c>
      <c r="N11230" s="10">
        <v>-101</v>
      </c>
    </row>
    <row r="11231" spans="1:14" x14ac:dyDescent="0.25">
      <c r="A11231" s="9" t="s">
        <v>1200</v>
      </c>
      <c r="B11231" s="9" t="s">
        <v>1203</v>
      </c>
      <c r="C11231" s="9" t="s">
        <v>42</v>
      </c>
      <c r="D11231" s="9" t="s">
        <v>53</v>
      </c>
      <c r="E11231" s="10">
        <v>0</v>
      </c>
      <c r="F11231" s="10">
        <v>853.80198019801981</v>
      </c>
      <c r="G11231" s="10">
        <v>-853.80198019801981</v>
      </c>
      <c r="H11231" s="10">
        <v>862.34</v>
      </c>
      <c r="I11231" s="10">
        <v>-862.34</v>
      </c>
      <c r="J11231" s="10">
        <v>0</v>
      </c>
      <c r="K11231" s="10">
        <v>75</v>
      </c>
      <c r="L11231" s="10">
        <v>-75</v>
      </c>
      <c r="M11231" s="10">
        <v>75.75</v>
      </c>
      <c r="N11231" s="10">
        <v>-75.75</v>
      </c>
    </row>
    <row r="11232" spans="1:14" x14ac:dyDescent="0.25">
      <c r="A11232" s="9" t="s">
        <v>1204</v>
      </c>
      <c r="B11232" s="9" t="s">
        <v>25</v>
      </c>
      <c r="C11232" s="9" t="s">
        <v>26</v>
      </c>
      <c r="D11232" s="9" t="s">
        <v>27</v>
      </c>
      <c r="E11232" s="10">
        <v>4547.13</v>
      </c>
      <c r="F11232" s="10">
        <v>0</v>
      </c>
      <c r="G11232" s="10">
        <v>4547.13</v>
      </c>
      <c r="H11232" s="10">
        <v>0</v>
      </c>
      <c r="I11232" s="10">
        <v>4547.13</v>
      </c>
      <c r="J11232" s="10">
        <v>0</v>
      </c>
      <c r="K11232" s="10">
        <v>0</v>
      </c>
      <c r="L11232" s="10">
        <v>0</v>
      </c>
      <c r="M11232" s="10">
        <v>0</v>
      </c>
      <c r="N11232" s="10">
        <v>0</v>
      </c>
    </row>
    <row r="11233" spans="1:14" x14ac:dyDescent="0.25">
      <c r="A11233" s="9" t="s">
        <v>1204</v>
      </c>
      <c r="B11233" s="9" t="s">
        <v>28</v>
      </c>
      <c r="C11233" s="9" t="s">
        <v>29</v>
      </c>
      <c r="D11233" s="9" t="s">
        <v>27</v>
      </c>
      <c r="E11233" s="10">
        <v>1.95</v>
      </c>
      <c r="F11233" s="10">
        <v>0</v>
      </c>
      <c r="G11233" s="10">
        <v>1.95</v>
      </c>
      <c r="H11233" s="10">
        <v>1.91</v>
      </c>
      <c r="I11233" s="10">
        <v>4.0000000000000036E-2</v>
      </c>
      <c r="J11233" s="10">
        <v>0</v>
      </c>
      <c r="K11233" s="10">
        <v>0</v>
      </c>
      <c r="L11233" s="10">
        <v>0</v>
      </c>
      <c r="M11233" s="10">
        <v>0</v>
      </c>
      <c r="N11233" s="10">
        <v>0</v>
      </c>
    </row>
    <row r="11234" spans="1:14" x14ac:dyDescent="0.25">
      <c r="A11234" s="9" t="s">
        <v>1204</v>
      </c>
      <c r="B11234" s="9" t="s">
        <v>30</v>
      </c>
      <c r="C11234" s="9" t="s">
        <v>29</v>
      </c>
      <c r="D11234" s="9" t="s">
        <v>27</v>
      </c>
      <c r="E11234" s="10">
        <v>45.4</v>
      </c>
      <c r="F11234" s="10">
        <v>0</v>
      </c>
      <c r="G11234" s="10">
        <v>45.4</v>
      </c>
      <c r="H11234" s="10">
        <v>44.56</v>
      </c>
      <c r="I11234" s="10">
        <v>0.83999999999999631</v>
      </c>
      <c r="J11234" s="10">
        <v>0</v>
      </c>
      <c r="K11234" s="10">
        <v>0</v>
      </c>
      <c r="L11234" s="10">
        <v>0</v>
      </c>
      <c r="M11234" s="10">
        <v>0</v>
      </c>
      <c r="N11234" s="10">
        <v>0</v>
      </c>
    </row>
    <row r="11235" spans="1:14" x14ac:dyDescent="0.25">
      <c r="A11235" s="9" t="s">
        <v>1204</v>
      </c>
      <c r="B11235" s="9" t="s">
        <v>31</v>
      </c>
      <c r="C11235" s="9" t="s">
        <v>29</v>
      </c>
      <c r="D11235" s="9" t="s">
        <v>27</v>
      </c>
      <c r="E11235" s="10">
        <v>304.85000000000002</v>
      </c>
      <c r="F11235" s="10">
        <v>0</v>
      </c>
      <c r="G11235" s="10">
        <v>304.85000000000002</v>
      </c>
      <c r="H11235" s="10">
        <v>299.20999999999998</v>
      </c>
      <c r="I11235" s="10">
        <v>5.6400000000000432</v>
      </c>
      <c r="J11235" s="10">
        <v>0</v>
      </c>
      <c r="K11235" s="10">
        <v>0</v>
      </c>
      <c r="L11235" s="10">
        <v>0</v>
      </c>
      <c r="M11235" s="10">
        <v>0</v>
      </c>
      <c r="N11235" s="10">
        <v>0</v>
      </c>
    </row>
    <row r="11236" spans="1:14" x14ac:dyDescent="0.25">
      <c r="A11236" s="9" t="s">
        <v>1204</v>
      </c>
      <c r="B11236" s="9" t="s">
        <v>32</v>
      </c>
      <c r="C11236" s="9" t="s">
        <v>33</v>
      </c>
      <c r="D11236" s="9" t="s">
        <v>27</v>
      </c>
      <c r="E11236" s="10">
        <v>236.3</v>
      </c>
      <c r="F11236" s="10">
        <v>0</v>
      </c>
      <c r="G11236" s="10">
        <v>236.3</v>
      </c>
      <c r="H11236" s="10">
        <v>705.72</v>
      </c>
      <c r="I11236" s="10">
        <v>-469.42</v>
      </c>
      <c r="J11236" s="10">
        <v>0.67</v>
      </c>
      <c r="K11236" s="10">
        <v>0</v>
      </c>
      <c r="L11236" s="10">
        <v>0.67</v>
      </c>
      <c r="M11236" s="10">
        <v>2.0009999999999999</v>
      </c>
      <c r="N11236" s="10">
        <v>-1.331</v>
      </c>
    </row>
    <row r="11237" spans="1:14" x14ac:dyDescent="0.25">
      <c r="A11237" s="9" t="s">
        <v>1204</v>
      </c>
      <c r="B11237" s="9" t="s">
        <v>34</v>
      </c>
      <c r="C11237" s="9" t="s">
        <v>33</v>
      </c>
      <c r="D11237" s="9" t="s">
        <v>27</v>
      </c>
      <c r="E11237" s="10">
        <v>812.29</v>
      </c>
      <c r="F11237" s="10">
        <v>0</v>
      </c>
      <c r="G11237" s="10">
        <v>812.29</v>
      </c>
      <c r="H11237" s="10">
        <v>2425.9499999999998</v>
      </c>
      <c r="I11237" s="10">
        <v>-1613.6599999999999</v>
      </c>
      <c r="J11237" s="10">
        <v>0.67</v>
      </c>
      <c r="K11237" s="10">
        <v>0</v>
      </c>
      <c r="L11237" s="10">
        <v>0.67</v>
      </c>
      <c r="M11237" s="10">
        <v>2.0009999999999999</v>
      </c>
      <c r="N11237" s="10">
        <v>-1.331</v>
      </c>
    </row>
    <row r="11238" spans="1:14" x14ac:dyDescent="0.25">
      <c r="A11238" s="9" t="s">
        <v>1204</v>
      </c>
      <c r="B11238" s="9" t="s">
        <v>35</v>
      </c>
      <c r="C11238" s="9" t="s">
        <v>33</v>
      </c>
      <c r="D11238" s="9" t="s">
        <v>27</v>
      </c>
      <c r="E11238" s="10">
        <v>878.85</v>
      </c>
      <c r="F11238" s="10">
        <v>0</v>
      </c>
      <c r="G11238" s="10">
        <v>878.85</v>
      </c>
      <c r="H11238" s="10">
        <v>2624.73</v>
      </c>
      <c r="I11238" s="10">
        <v>-1745.88</v>
      </c>
      <c r="J11238" s="10">
        <v>14.07</v>
      </c>
      <c r="K11238" s="10">
        <v>0</v>
      </c>
      <c r="L11238" s="10">
        <v>14.07</v>
      </c>
      <c r="M11238" s="10">
        <v>42.021000000000001</v>
      </c>
      <c r="N11238" s="10">
        <v>-27.951000000000001</v>
      </c>
    </row>
    <row r="11239" spans="1:14" x14ac:dyDescent="0.25">
      <c r="A11239" s="9" t="s">
        <v>1204</v>
      </c>
      <c r="B11239" s="9" t="s">
        <v>36</v>
      </c>
      <c r="C11239" s="9" t="s">
        <v>29</v>
      </c>
      <c r="D11239" s="9" t="s">
        <v>27</v>
      </c>
      <c r="E11239" s="10">
        <v>3415.45</v>
      </c>
      <c r="F11239" s="10">
        <v>0</v>
      </c>
      <c r="G11239" s="10">
        <v>3415.45</v>
      </c>
      <c r="H11239" s="10">
        <v>3352.25</v>
      </c>
      <c r="I11239" s="10">
        <v>63.199999999999818</v>
      </c>
      <c r="J11239" s="10">
        <v>0</v>
      </c>
      <c r="K11239" s="10">
        <v>0</v>
      </c>
      <c r="L11239" s="10">
        <v>0</v>
      </c>
      <c r="M11239" s="10">
        <v>0</v>
      </c>
      <c r="N11239" s="10">
        <v>0</v>
      </c>
    </row>
    <row r="11240" spans="1:14" x14ac:dyDescent="0.25">
      <c r="A11240" s="9" t="s">
        <v>1204</v>
      </c>
      <c r="B11240" s="9" t="s">
        <v>37</v>
      </c>
      <c r="C11240" s="9" t="s">
        <v>29</v>
      </c>
      <c r="D11240" s="9" t="s">
        <v>27</v>
      </c>
      <c r="E11240" s="10">
        <v>7898.25</v>
      </c>
      <c r="F11240" s="10">
        <v>0</v>
      </c>
      <c r="G11240" s="10">
        <v>7898.25</v>
      </c>
      <c r="H11240" s="10">
        <v>7752.1</v>
      </c>
      <c r="I11240" s="10">
        <v>146.14999999999964</v>
      </c>
      <c r="J11240" s="10">
        <v>0</v>
      </c>
      <c r="K11240" s="10">
        <v>0</v>
      </c>
      <c r="L11240" s="10">
        <v>0</v>
      </c>
      <c r="M11240" s="10">
        <v>0</v>
      </c>
      <c r="N11240" s="10">
        <v>0</v>
      </c>
    </row>
    <row r="11241" spans="1:14" x14ac:dyDescent="0.25">
      <c r="A11241" s="9" t="s">
        <v>1204</v>
      </c>
      <c r="B11241" s="9" t="s">
        <v>91</v>
      </c>
      <c r="C11241" s="9" t="s">
        <v>39</v>
      </c>
      <c r="D11241" s="9" t="s">
        <v>40</v>
      </c>
      <c r="E11241" s="10">
        <v>-200279.09</v>
      </c>
      <c r="F11241" s="10">
        <v>0</v>
      </c>
      <c r="G11241" s="10">
        <v>-200279.09</v>
      </c>
      <c r="H11241" s="10">
        <v>-200279.09</v>
      </c>
      <c r="I11241" s="10">
        <v>0</v>
      </c>
      <c r="J11241" s="10">
        <v>-2001</v>
      </c>
      <c r="K11241" s="10">
        <v>0</v>
      </c>
      <c r="L11241" s="10">
        <v>-2001</v>
      </c>
      <c r="M11241" s="10">
        <v>-2001</v>
      </c>
      <c r="N11241" s="10">
        <v>0</v>
      </c>
    </row>
    <row r="11242" spans="1:14" x14ac:dyDescent="0.25">
      <c r="A11242" s="9" t="s">
        <v>1204</v>
      </c>
      <c r="B11242" s="9" t="s">
        <v>1205</v>
      </c>
      <c r="C11242" s="9" t="s">
        <v>42</v>
      </c>
      <c r="D11242" s="9" t="s">
        <v>43</v>
      </c>
      <c r="E11242" s="10">
        <v>702.23</v>
      </c>
      <c r="F11242" s="10">
        <v>0</v>
      </c>
      <c r="G11242" s="10">
        <v>702.23</v>
      </c>
      <c r="H11242" s="10">
        <v>0</v>
      </c>
      <c r="I11242" s="10">
        <v>702.23</v>
      </c>
      <c r="J11242" s="10">
        <v>12200</v>
      </c>
      <c r="K11242" s="10">
        <v>0</v>
      </c>
      <c r="L11242" s="10">
        <v>12200</v>
      </c>
      <c r="M11242" s="10">
        <v>0</v>
      </c>
      <c r="N11242" s="10">
        <v>12200</v>
      </c>
    </row>
    <row r="11243" spans="1:14" x14ac:dyDescent="0.25">
      <c r="A11243" s="9" t="s">
        <v>1204</v>
      </c>
      <c r="B11243" s="9" t="s">
        <v>92</v>
      </c>
      <c r="C11243" s="9" t="s">
        <v>42</v>
      </c>
      <c r="D11243" s="9" t="s">
        <v>43</v>
      </c>
      <c r="E11243" s="10">
        <v>171.94</v>
      </c>
      <c r="F11243" s="10">
        <v>170.32673267326732</v>
      </c>
      <c r="G11243" s="10">
        <v>1.6132673267326822</v>
      </c>
      <c r="H11243" s="10">
        <v>172.03</v>
      </c>
      <c r="I11243" s="10">
        <v>-9.0000000000003411E-2</v>
      </c>
      <c r="J11243" s="10">
        <v>2020</v>
      </c>
      <c r="K11243" s="10">
        <v>2001</v>
      </c>
      <c r="L11243" s="10">
        <v>19</v>
      </c>
      <c r="M11243" s="10">
        <v>2021.01</v>
      </c>
      <c r="N11243" s="10">
        <v>-1.0099999999999909</v>
      </c>
    </row>
    <row r="11244" spans="1:14" x14ac:dyDescent="0.25">
      <c r="A11244" s="9" t="s">
        <v>1204</v>
      </c>
      <c r="B11244" s="9" t="s">
        <v>93</v>
      </c>
      <c r="C11244" s="9" t="s">
        <v>42</v>
      </c>
      <c r="D11244" s="9" t="s">
        <v>43</v>
      </c>
      <c r="E11244" s="10">
        <v>0</v>
      </c>
      <c r="F11244" s="10">
        <v>691.06403940886696</v>
      </c>
      <c r="G11244" s="10">
        <v>-691.06403940886696</v>
      </c>
      <c r="H11244" s="10">
        <v>701.43</v>
      </c>
      <c r="I11244" s="10">
        <v>-701.43</v>
      </c>
      <c r="J11244" s="10">
        <v>0</v>
      </c>
      <c r="K11244" s="10">
        <v>12006</v>
      </c>
      <c r="L11244" s="10">
        <v>-12006</v>
      </c>
      <c r="M11244" s="10">
        <v>12186.09</v>
      </c>
      <c r="N11244" s="10">
        <v>-12186.09</v>
      </c>
    </row>
    <row r="11245" spans="1:14" x14ac:dyDescent="0.25">
      <c r="A11245" s="9" t="s">
        <v>1204</v>
      </c>
      <c r="B11245" s="9" t="s">
        <v>94</v>
      </c>
      <c r="C11245" s="9" t="s">
        <v>42</v>
      </c>
      <c r="D11245" s="9" t="s">
        <v>43</v>
      </c>
      <c r="E11245" s="10">
        <v>994.95</v>
      </c>
      <c r="F11245" s="10">
        <v>990.497512437811</v>
      </c>
      <c r="G11245" s="10">
        <v>4.4524875621890487</v>
      </c>
      <c r="H11245" s="10">
        <v>995.45</v>
      </c>
      <c r="I11245" s="10">
        <v>-0.5</v>
      </c>
      <c r="J11245" s="10">
        <v>2010</v>
      </c>
      <c r="K11245" s="10">
        <v>2001</v>
      </c>
      <c r="L11245" s="10">
        <v>9</v>
      </c>
      <c r="M11245" s="10">
        <v>2011.0050000000001</v>
      </c>
      <c r="N11245" s="10">
        <v>-1.0050000000001091</v>
      </c>
    </row>
    <row r="11246" spans="1:14" x14ac:dyDescent="0.25">
      <c r="A11246" s="9" t="s">
        <v>1204</v>
      </c>
      <c r="B11246" s="9" t="s">
        <v>45</v>
      </c>
      <c r="C11246" s="9" t="s">
        <v>42</v>
      </c>
      <c r="D11246" s="9" t="s">
        <v>43</v>
      </c>
      <c r="E11246" s="10">
        <v>3156.75</v>
      </c>
      <c r="F11246" s="10">
        <v>3106.5517241379312</v>
      </c>
      <c r="G11246" s="10">
        <v>50.19827586206884</v>
      </c>
      <c r="H11246" s="10">
        <v>3153.15</v>
      </c>
      <c r="I11246" s="10">
        <v>3.5999999999999091</v>
      </c>
      <c r="J11246" s="10">
        <v>12200</v>
      </c>
      <c r="K11246" s="10">
        <v>12006</v>
      </c>
      <c r="L11246" s="10">
        <v>194</v>
      </c>
      <c r="M11246" s="10">
        <v>12186.09</v>
      </c>
      <c r="N11246" s="10">
        <v>13.909999999999854</v>
      </c>
    </row>
    <row r="11247" spans="1:14" x14ac:dyDescent="0.25">
      <c r="A11247" s="9" t="s">
        <v>1204</v>
      </c>
      <c r="B11247" s="9" t="s">
        <v>46</v>
      </c>
      <c r="C11247" s="9" t="s">
        <v>42</v>
      </c>
      <c r="D11247" s="9" t="s">
        <v>43</v>
      </c>
      <c r="E11247" s="10">
        <v>3817.14</v>
      </c>
      <c r="F11247" s="10">
        <v>3756.4334975369457</v>
      </c>
      <c r="G11247" s="10">
        <v>60.706502463054221</v>
      </c>
      <c r="H11247" s="10">
        <v>3812.78</v>
      </c>
      <c r="I11247" s="10">
        <v>4.3599999999996726</v>
      </c>
      <c r="J11247" s="10">
        <v>12200</v>
      </c>
      <c r="K11247" s="10">
        <v>12006</v>
      </c>
      <c r="L11247" s="10">
        <v>194</v>
      </c>
      <c r="M11247" s="10">
        <v>12186.09</v>
      </c>
      <c r="N11247" s="10">
        <v>13.909999999999854</v>
      </c>
    </row>
    <row r="11248" spans="1:14" x14ac:dyDescent="0.25">
      <c r="A11248" s="9" t="s">
        <v>1204</v>
      </c>
      <c r="B11248" s="9" t="s">
        <v>47</v>
      </c>
      <c r="C11248" s="9" t="s">
        <v>42</v>
      </c>
      <c r="D11248" s="9" t="s">
        <v>43</v>
      </c>
      <c r="E11248" s="10">
        <v>5755.13</v>
      </c>
      <c r="F11248" s="10">
        <v>5645.0980392156862</v>
      </c>
      <c r="G11248" s="10">
        <v>110.03196078431392</v>
      </c>
      <c r="H11248" s="10">
        <v>5758</v>
      </c>
      <c r="I11248" s="10">
        <v>-2.8699999999998909</v>
      </c>
      <c r="J11248" s="10">
        <v>12240</v>
      </c>
      <c r="K11248" s="10">
        <v>12006</v>
      </c>
      <c r="L11248" s="10">
        <v>234</v>
      </c>
      <c r="M11248" s="10">
        <v>12246.12</v>
      </c>
      <c r="N11248" s="10">
        <v>-6.1200000000008004</v>
      </c>
    </row>
    <row r="11249" spans="1:14" x14ac:dyDescent="0.25">
      <c r="A11249" s="9" t="s">
        <v>1204</v>
      </c>
      <c r="B11249" s="9" t="s">
        <v>48</v>
      </c>
      <c r="C11249" s="9" t="s">
        <v>42</v>
      </c>
      <c r="D11249" s="9" t="s">
        <v>43</v>
      </c>
      <c r="E11249" s="10">
        <v>11955.63</v>
      </c>
      <c r="F11249" s="10">
        <v>10874.187192118226</v>
      </c>
      <c r="G11249" s="10">
        <v>1081.4428078817728</v>
      </c>
      <c r="H11249" s="10">
        <v>11037.3</v>
      </c>
      <c r="I11249" s="10">
        <v>918.32999999999993</v>
      </c>
      <c r="J11249" s="10">
        <v>13200</v>
      </c>
      <c r="K11249" s="10">
        <v>12006</v>
      </c>
      <c r="L11249" s="10">
        <v>1194</v>
      </c>
      <c r="M11249" s="10">
        <v>12186.09</v>
      </c>
      <c r="N11249" s="10">
        <v>1013.9099999999999</v>
      </c>
    </row>
    <row r="11250" spans="1:14" x14ac:dyDescent="0.25">
      <c r="A11250" s="9" t="s">
        <v>1204</v>
      </c>
      <c r="B11250" s="9" t="s">
        <v>50</v>
      </c>
      <c r="C11250" s="9" t="s">
        <v>42</v>
      </c>
      <c r="D11250" s="9" t="s">
        <v>43</v>
      </c>
      <c r="E11250" s="10">
        <v>16039.8</v>
      </c>
      <c r="F11250" s="10">
        <v>15967.980099502487</v>
      </c>
      <c r="G11250" s="10">
        <v>71.819900497512208</v>
      </c>
      <c r="H11250" s="10">
        <v>16047.82</v>
      </c>
      <c r="I11250" s="10">
        <v>-8.0200000000004366</v>
      </c>
      <c r="J11250" s="10">
        <v>12060</v>
      </c>
      <c r="K11250" s="10">
        <v>12006</v>
      </c>
      <c r="L11250" s="10">
        <v>54</v>
      </c>
      <c r="M11250" s="10">
        <v>12066.03</v>
      </c>
      <c r="N11250" s="10">
        <v>-6.0300000000006548</v>
      </c>
    </row>
    <row r="11251" spans="1:14" x14ac:dyDescent="0.25">
      <c r="A11251" s="9" t="s">
        <v>1204</v>
      </c>
      <c r="B11251" s="9" t="s">
        <v>95</v>
      </c>
      <c r="C11251" s="9" t="s">
        <v>42</v>
      </c>
      <c r="D11251" s="9" t="s">
        <v>43</v>
      </c>
      <c r="E11251" s="10">
        <v>17901.919999999998</v>
      </c>
      <c r="F11251" s="10">
        <v>17628.807881773402</v>
      </c>
      <c r="G11251" s="10">
        <v>273.11211822659607</v>
      </c>
      <c r="H11251" s="10">
        <v>17893.240000000002</v>
      </c>
      <c r="I11251" s="10">
        <v>8.6799999999966531</v>
      </c>
      <c r="J11251" s="10">
        <v>2032</v>
      </c>
      <c r="K11251" s="10">
        <v>2001</v>
      </c>
      <c r="L11251" s="10">
        <v>31</v>
      </c>
      <c r="M11251" s="10">
        <v>2031.0150000000001</v>
      </c>
      <c r="N11251" s="10">
        <v>0.98499999999989996</v>
      </c>
    </row>
    <row r="11252" spans="1:14" x14ac:dyDescent="0.25">
      <c r="A11252" s="9" t="s">
        <v>1204</v>
      </c>
      <c r="B11252" s="9" t="s">
        <v>51</v>
      </c>
      <c r="C11252" s="9" t="s">
        <v>42</v>
      </c>
      <c r="D11252" s="9" t="s">
        <v>43</v>
      </c>
      <c r="E11252" s="10">
        <v>68457.03</v>
      </c>
      <c r="F11252" s="10">
        <v>67813.128712871272</v>
      </c>
      <c r="G11252" s="10">
        <v>643.90128712872684</v>
      </c>
      <c r="H11252" s="10">
        <v>68491.259999999995</v>
      </c>
      <c r="I11252" s="10">
        <v>-34.229999999995925</v>
      </c>
      <c r="J11252" s="10">
        <v>12120</v>
      </c>
      <c r="K11252" s="10">
        <v>12006</v>
      </c>
      <c r="L11252" s="10">
        <v>114</v>
      </c>
      <c r="M11252" s="10">
        <v>12126.06</v>
      </c>
      <c r="N11252" s="10">
        <v>-6.0599999999994907</v>
      </c>
    </row>
    <row r="11253" spans="1:14" x14ac:dyDescent="0.25">
      <c r="A11253" s="9" t="s">
        <v>1204</v>
      </c>
      <c r="B11253" s="9" t="s">
        <v>52</v>
      </c>
      <c r="C11253" s="9" t="s">
        <v>42</v>
      </c>
      <c r="D11253" s="9" t="s">
        <v>53</v>
      </c>
      <c r="E11253" s="10">
        <v>52579.92</v>
      </c>
      <c r="F11253" s="10">
        <v>53865.346534653465</v>
      </c>
      <c r="G11253" s="10">
        <v>-1285.4265346534667</v>
      </c>
      <c r="H11253" s="10">
        <v>54404</v>
      </c>
      <c r="I11253" s="10">
        <v>-1824.0800000000017</v>
      </c>
      <c r="J11253" s="10">
        <v>9266</v>
      </c>
      <c r="K11253" s="10">
        <v>9004.5</v>
      </c>
      <c r="L11253" s="10">
        <v>261.5</v>
      </c>
      <c r="M11253" s="10">
        <v>9094.5450000000001</v>
      </c>
      <c r="N11253" s="10">
        <v>171.45499999999993</v>
      </c>
    </row>
    <row r="11254" spans="1:14" x14ac:dyDescent="0.25">
      <c r="A11254" s="9" t="s">
        <v>1204</v>
      </c>
      <c r="B11254" s="9" t="s">
        <v>54</v>
      </c>
      <c r="C11254" s="9" t="s">
        <v>42</v>
      </c>
      <c r="D11254" s="9" t="s">
        <v>55</v>
      </c>
      <c r="E11254" s="10">
        <v>606.17999999999995</v>
      </c>
      <c r="F11254" s="10">
        <v>594.29411764705878</v>
      </c>
      <c r="G11254" s="10">
        <v>11.885882352941167</v>
      </c>
      <c r="H11254" s="10">
        <v>606.17999999999995</v>
      </c>
      <c r="I11254" s="10">
        <v>0</v>
      </c>
      <c r="J11254" s="10">
        <v>110.215</v>
      </c>
      <c r="K11254" s="10">
        <v>108.05392156862744</v>
      </c>
      <c r="L11254" s="10">
        <v>2.1610784313725588</v>
      </c>
      <c r="M11254" s="10">
        <v>110.215</v>
      </c>
      <c r="N11254" s="10">
        <v>0</v>
      </c>
    </row>
    <row r="11255" spans="1:14" x14ac:dyDescent="0.25">
      <c r="A11255" s="9" t="s">
        <v>1206</v>
      </c>
      <c r="B11255" s="9" t="s">
        <v>25</v>
      </c>
      <c r="C11255" s="9" t="s">
        <v>26</v>
      </c>
      <c r="D11255" s="9" t="s">
        <v>27</v>
      </c>
      <c r="E11255" s="10">
        <v>-2236.9</v>
      </c>
      <c r="F11255" s="10">
        <v>0</v>
      </c>
      <c r="G11255" s="10">
        <v>-2236.9</v>
      </c>
      <c r="H11255" s="10">
        <v>0</v>
      </c>
      <c r="I11255" s="10">
        <v>-2236.9</v>
      </c>
      <c r="J11255" s="10">
        <v>0</v>
      </c>
      <c r="K11255" s="10">
        <v>0</v>
      </c>
      <c r="L11255" s="10">
        <v>0</v>
      </c>
      <c r="M11255" s="10">
        <v>0</v>
      </c>
      <c r="N11255" s="10">
        <v>0</v>
      </c>
    </row>
    <row r="11256" spans="1:14" x14ac:dyDescent="0.25">
      <c r="A11256" s="9" t="s">
        <v>1206</v>
      </c>
      <c r="B11256" s="9" t="s">
        <v>28</v>
      </c>
      <c r="C11256" s="9" t="s">
        <v>29</v>
      </c>
      <c r="D11256" s="9" t="s">
        <v>27</v>
      </c>
      <c r="E11256" s="10">
        <v>0.88</v>
      </c>
      <c r="F11256" s="10">
        <v>0</v>
      </c>
      <c r="G11256" s="10">
        <v>0.88</v>
      </c>
      <c r="H11256" s="10">
        <v>0.89</v>
      </c>
      <c r="I11256" s="10">
        <v>-1.0000000000000009E-2</v>
      </c>
      <c r="J11256" s="10">
        <v>0</v>
      </c>
      <c r="K11256" s="10">
        <v>0</v>
      </c>
      <c r="L11256" s="10">
        <v>0</v>
      </c>
      <c r="M11256" s="10">
        <v>0</v>
      </c>
      <c r="N11256" s="10">
        <v>0</v>
      </c>
    </row>
    <row r="11257" spans="1:14" x14ac:dyDescent="0.25">
      <c r="A11257" s="9" t="s">
        <v>1206</v>
      </c>
      <c r="B11257" s="9" t="s">
        <v>30</v>
      </c>
      <c r="C11257" s="9" t="s">
        <v>29</v>
      </c>
      <c r="D11257" s="9" t="s">
        <v>27</v>
      </c>
      <c r="E11257" s="10">
        <v>20.51</v>
      </c>
      <c r="F11257" s="10">
        <v>0</v>
      </c>
      <c r="G11257" s="10">
        <v>20.51</v>
      </c>
      <c r="H11257" s="10">
        <v>20.71</v>
      </c>
      <c r="I11257" s="10">
        <v>-0.19999999999999929</v>
      </c>
      <c r="J11257" s="10">
        <v>0</v>
      </c>
      <c r="K11257" s="10">
        <v>0</v>
      </c>
      <c r="L11257" s="10">
        <v>0</v>
      </c>
      <c r="M11257" s="10">
        <v>0</v>
      </c>
      <c r="N11257" s="10">
        <v>0</v>
      </c>
    </row>
    <row r="11258" spans="1:14" x14ac:dyDescent="0.25">
      <c r="A11258" s="9" t="s">
        <v>1206</v>
      </c>
      <c r="B11258" s="9" t="s">
        <v>31</v>
      </c>
      <c r="C11258" s="9" t="s">
        <v>29</v>
      </c>
      <c r="D11258" s="9" t="s">
        <v>27</v>
      </c>
      <c r="E11258" s="10">
        <v>137.69</v>
      </c>
      <c r="F11258" s="10">
        <v>0</v>
      </c>
      <c r="G11258" s="10">
        <v>137.69</v>
      </c>
      <c r="H11258" s="10">
        <v>139.06</v>
      </c>
      <c r="I11258" s="10">
        <v>-1.3700000000000045</v>
      </c>
      <c r="J11258" s="10">
        <v>0</v>
      </c>
      <c r="K11258" s="10">
        <v>0</v>
      </c>
      <c r="L11258" s="10">
        <v>0</v>
      </c>
      <c r="M11258" s="10">
        <v>0</v>
      </c>
      <c r="N11258" s="10">
        <v>0</v>
      </c>
    </row>
    <row r="11259" spans="1:14" x14ac:dyDescent="0.25">
      <c r="A11259" s="9" t="s">
        <v>1206</v>
      </c>
      <c r="B11259" s="9" t="s">
        <v>32</v>
      </c>
      <c r="C11259" s="9" t="s">
        <v>33</v>
      </c>
      <c r="D11259" s="9" t="s">
        <v>27</v>
      </c>
      <c r="E11259" s="10">
        <v>352.69</v>
      </c>
      <c r="F11259" s="10">
        <v>0</v>
      </c>
      <c r="G11259" s="10">
        <v>352.69</v>
      </c>
      <c r="H11259" s="10">
        <v>234.29</v>
      </c>
      <c r="I11259" s="10">
        <v>118.4</v>
      </c>
      <c r="J11259" s="10">
        <v>1</v>
      </c>
      <c r="K11259" s="10">
        <v>0</v>
      </c>
      <c r="L11259" s="10">
        <v>1</v>
      </c>
      <c r="M11259" s="10">
        <v>0.66400000000000003</v>
      </c>
      <c r="N11259" s="10">
        <v>0.33599999999999997</v>
      </c>
    </row>
    <row r="11260" spans="1:14" x14ac:dyDescent="0.25">
      <c r="A11260" s="9" t="s">
        <v>1206</v>
      </c>
      <c r="B11260" s="9" t="s">
        <v>34</v>
      </c>
      <c r="C11260" s="9" t="s">
        <v>33</v>
      </c>
      <c r="D11260" s="9" t="s">
        <v>27</v>
      </c>
      <c r="E11260" s="10">
        <v>1212.3699999999999</v>
      </c>
      <c r="F11260" s="10">
        <v>0</v>
      </c>
      <c r="G11260" s="10">
        <v>1212.3699999999999</v>
      </c>
      <c r="H11260" s="10">
        <v>805.38</v>
      </c>
      <c r="I11260" s="10">
        <v>406.9899999999999</v>
      </c>
      <c r="J11260" s="10">
        <v>1</v>
      </c>
      <c r="K11260" s="10">
        <v>0</v>
      </c>
      <c r="L11260" s="10">
        <v>1</v>
      </c>
      <c r="M11260" s="10">
        <v>0.66400000000000003</v>
      </c>
      <c r="N11260" s="10">
        <v>0.33599999999999997</v>
      </c>
    </row>
    <row r="11261" spans="1:14" x14ac:dyDescent="0.25">
      <c r="A11261" s="9" t="s">
        <v>1206</v>
      </c>
      <c r="B11261" s="9" t="s">
        <v>35</v>
      </c>
      <c r="C11261" s="9" t="s">
        <v>33</v>
      </c>
      <c r="D11261" s="9" t="s">
        <v>27</v>
      </c>
      <c r="E11261" s="10">
        <v>1311.71</v>
      </c>
      <c r="F11261" s="10">
        <v>0</v>
      </c>
      <c r="G11261" s="10">
        <v>1311.71</v>
      </c>
      <c r="H11261" s="10">
        <v>871.35</v>
      </c>
      <c r="I11261" s="10">
        <v>440.36</v>
      </c>
      <c r="J11261" s="10">
        <v>21</v>
      </c>
      <c r="K11261" s="10">
        <v>0</v>
      </c>
      <c r="L11261" s="10">
        <v>21</v>
      </c>
      <c r="M11261" s="10">
        <v>13.95</v>
      </c>
      <c r="N11261" s="10">
        <v>7.0500000000000007</v>
      </c>
    </row>
    <row r="11262" spans="1:14" x14ac:dyDescent="0.25">
      <c r="A11262" s="9" t="s">
        <v>1206</v>
      </c>
      <c r="B11262" s="9" t="s">
        <v>36</v>
      </c>
      <c r="C11262" s="9" t="s">
        <v>29</v>
      </c>
      <c r="D11262" s="9" t="s">
        <v>27</v>
      </c>
      <c r="E11262" s="10">
        <v>1542.59</v>
      </c>
      <c r="F11262" s="10">
        <v>0</v>
      </c>
      <c r="G11262" s="10">
        <v>1542.59</v>
      </c>
      <c r="H11262" s="10">
        <v>1558.02</v>
      </c>
      <c r="I11262" s="10">
        <v>-15.430000000000064</v>
      </c>
      <c r="J11262" s="10">
        <v>0</v>
      </c>
      <c r="K11262" s="10">
        <v>0</v>
      </c>
      <c r="L11262" s="10">
        <v>0</v>
      </c>
      <c r="M11262" s="10">
        <v>0</v>
      </c>
      <c r="N11262" s="10">
        <v>0</v>
      </c>
    </row>
    <row r="11263" spans="1:14" x14ac:dyDescent="0.25">
      <c r="A11263" s="9" t="s">
        <v>1206</v>
      </c>
      <c r="B11263" s="9" t="s">
        <v>37</v>
      </c>
      <c r="C11263" s="9" t="s">
        <v>29</v>
      </c>
      <c r="D11263" s="9" t="s">
        <v>27</v>
      </c>
      <c r="E11263" s="10">
        <v>3567.25</v>
      </c>
      <c r="F11263" s="10">
        <v>0</v>
      </c>
      <c r="G11263" s="10">
        <v>3567.25</v>
      </c>
      <c r="H11263" s="10">
        <v>3602.92</v>
      </c>
      <c r="I11263" s="10">
        <v>-35.670000000000073</v>
      </c>
      <c r="J11263" s="10">
        <v>0</v>
      </c>
      <c r="K11263" s="10">
        <v>0</v>
      </c>
      <c r="L11263" s="10">
        <v>0</v>
      </c>
      <c r="M11263" s="10">
        <v>0</v>
      </c>
      <c r="N11263" s="10">
        <v>0</v>
      </c>
    </row>
    <row r="11264" spans="1:14" x14ac:dyDescent="0.25">
      <c r="A11264" s="9" t="s">
        <v>1206</v>
      </c>
      <c r="B11264" s="9" t="s">
        <v>526</v>
      </c>
      <c r="C11264" s="9" t="s">
        <v>39</v>
      </c>
      <c r="D11264" s="9" t="s">
        <v>40</v>
      </c>
      <c r="E11264" s="10">
        <v>-103906.58</v>
      </c>
      <c r="F11264" s="10">
        <v>0</v>
      </c>
      <c r="G11264" s="10">
        <v>-103906.58</v>
      </c>
      <c r="H11264" s="10">
        <v>-103906.59</v>
      </c>
      <c r="I11264" s="10">
        <v>9.9999999947613105E-3</v>
      </c>
      <c r="J11264" s="10">
        <v>-465</v>
      </c>
      <c r="K11264" s="10">
        <v>0</v>
      </c>
      <c r="L11264" s="10">
        <v>-465</v>
      </c>
      <c r="M11264" s="10">
        <v>-465</v>
      </c>
      <c r="N11264" s="10">
        <v>0</v>
      </c>
    </row>
    <row r="11265" spans="1:14" x14ac:dyDescent="0.25">
      <c r="A11265" s="9" t="s">
        <v>1206</v>
      </c>
      <c r="B11265" s="9" t="s">
        <v>528</v>
      </c>
      <c r="C11265" s="9" t="s">
        <v>42</v>
      </c>
      <c r="D11265" s="9" t="s">
        <v>43</v>
      </c>
      <c r="E11265" s="10">
        <v>248.24</v>
      </c>
      <c r="F11265" s="10">
        <v>252.02985074626866</v>
      </c>
      <c r="G11265" s="10">
        <v>-3.7898507462686553</v>
      </c>
      <c r="H11265" s="10">
        <v>253.29</v>
      </c>
      <c r="I11265" s="10">
        <v>-5.0499999999999829</v>
      </c>
      <c r="J11265" s="10">
        <v>458</v>
      </c>
      <c r="K11265" s="10">
        <v>465</v>
      </c>
      <c r="L11265" s="10">
        <v>-7</v>
      </c>
      <c r="M11265" s="10">
        <v>467.32499999999999</v>
      </c>
      <c r="N11265" s="10">
        <v>-9.3249999999999886</v>
      </c>
    </row>
    <row r="11266" spans="1:14" x14ac:dyDescent="0.25">
      <c r="A11266" s="9" t="s">
        <v>1206</v>
      </c>
      <c r="B11266" s="9" t="s">
        <v>527</v>
      </c>
      <c r="C11266" s="9" t="s">
        <v>42</v>
      </c>
      <c r="D11266" s="9" t="s">
        <v>43</v>
      </c>
      <c r="E11266" s="10">
        <v>305.12</v>
      </c>
      <c r="F11266" s="10">
        <v>266.02955665024632</v>
      </c>
      <c r="G11266" s="10">
        <v>39.090443349753684</v>
      </c>
      <c r="H11266" s="10">
        <v>270.02</v>
      </c>
      <c r="I11266" s="10">
        <v>35.100000000000023</v>
      </c>
      <c r="J11266" s="10">
        <v>3200</v>
      </c>
      <c r="K11266" s="10">
        <v>2790</v>
      </c>
      <c r="L11266" s="10">
        <v>410</v>
      </c>
      <c r="M11266" s="10">
        <v>2831.85</v>
      </c>
      <c r="N11266" s="10">
        <v>368.15000000000009</v>
      </c>
    </row>
    <row r="11267" spans="1:14" x14ac:dyDescent="0.25">
      <c r="A11267" s="9" t="s">
        <v>1206</v>
      </c>
      <c r="B11267" s="9" t="s">
        <v>47</v>
      </c>
      <c r="C11267" s="9" t="s">
        <v>42</v>
      </c>
      <c r="D11267" s="9" t="s">
        <v>43</v>
      </c>
      <c r="E11267" s="10">
        <v>1344.74</v>
      </c>
      <c r="F11267" s="10">
        <v>1311.8333333333333</v>
      </c>
      <c r="G11267" s="10">
        <v>32.906666666666752</v>
      </c>
      <c r="H11267" s="10">
        <v>1338.07</v>
      </c>
      <c r="I11267" s="10">
        <v>6.6700000000000728</v>
      </c>
      <c r="J11267" s="10">
        <v>2860</v>
      </c>
      <c r="K11267" s="10">
        <v>2790</v>
      </c>
      <c r="L11267" s="10">
        <v>70</v>
      </c>
      <c r="M11267" s="10">
        <v>2845.8</v>
      </c>
      <c r="N11267" s="10">
        <v>14.199999999999818</v>
      </c>
    </row>
    <row r="11268" spans="1:14" x14ac:dyDescent="0.25">
      <c r="A11268" s="9" t="s">
        <v>1206</v>
      </c>
      <c r="B11268" s="9" t="s">
        <v>529</v>
      </c>
      <c r="C11268" s="9" t="s">
        <v>42</v>
      </c>
      <c r="D11268" s="9" t="s">
        <v>43</v>
      </c>
      <c r="E11268" s="10">
        <v>1479.75</v>
      </c>
      <c r="F11268" s="10">
        <v>1331.7832512315272</v>
      </c>
      <c r="G11268" s="10">
        <v>147.96674876847283</v>
      </c>
      <c r="H11268" s="10">
        <v>1351.76</v>
      </c>
      <c r="I11268" s="10">
        <v>127.99000000000001</v>
      </c>
      <c r="J11268" s="10">
        <v>3100</v>
      </c>
      <c r="K11268" s="10">
        <v>2790</v>
      </c>
      <c r="L11268" s="10">
        <v>310</v>
      </c>
      <c r="M11268" s="10">
        <v>2831.85</v>
      </c>
      <c r="N11268" s="10">
        <v>268.15000000000009</v>
      </c>
    </row>
    <row r="11269" spans="1:14" x14ac:dyDescent="0.25">
      <c r="A11269" s="9" t="s">
        <v>1206</v>
      </c>
      <c r="B11269" s="9" t="s">
        <v>530</v>
      </c>
      <c r="C11269" s="9" t="s">
        <v>42</v>
      </c>
      <c r="D11269" s="9" t="s">
        <v>43</v>
      </c>
      <c r="E11269" s="10">
        <v>1873.69</v>
      </c>
      <c r="F11269" s="10">
        <v>1608.4926108374384</v>
      </c>
      <c r="G11269" s="10">
        <v>265.19738916256165</v>
      </c>
      <c r="H11269" s="10">
        <v>1632.62</v>
      </c>
      <c r="I11269" s="10">
        <v>241.07000000000016</v>
      </c>
      <c r="J11269" s="10">
        <v>3250</v>
      </c>
      <c r="K11269" s="10">
        <v>2790</v>
      </c>
      <c r="L11269" s="10">
        <v>460</v>
      </c>
      <c r="M11269" s="10">
        <v>2831.85</v>
      </c>
      <c r="N11269" s="10">
        <v>418.15000000000009</v>
      </c>
    </row>
    <row r="11270" spans="1:14" x14ac:dyDescent="0.25">
      <c r="A11270" s="9" t="s">
        <v>1206</v>
      </c>
      <c r="B11270" s="9" t="s">
        <v>531</v>
      </c>
      <c r="C11270" s="9" t="s">
        <v>42</v>
      </c>
      <c r="D11270" s="9" t="s">
        <v>43</v>
      </c>
      <c r="E11270" s="10">
        <v>3628.95</v>
      </c>
      <c r="F11270" s="10">
        <v>3004.3743842364534</v>
      </c>
      <c r="G11270" s="10">
        <v>624.57561576354647</v>
      </c>
      <c r="H11270" s="10">
        <v>3049.44</v>
      </c>
      <c r="I11270" s="10">
        <v>579.50999999999976</v>
      </c>
      <c r="J11270" s="10">
        <v>3370</v>
      </c>
      <c r="K11270" s="10">
        <v>2790</v>
      </c>
      <c r="L11270" s="10">
        <v>580</v>
      </c>
      <c r="M11270" s="10">
        <v>2831.85</v>
      </c>
      <c r="N11270" s="10">
        <v>538.15000000000009</v>
      </c>
    </row>
    <row r="11271" spans="1:14" x14ac:dyDescent="0.25">
      <c r="A11271" s="9" t="s">
        <v>1206</v>
      </c>
      <c r="B11271" s="9" t="s">
        <v>50</v>
      </c>
      <c r="C11271" s="9" t="s">
        <v>42</v>
      </c>
      <c r="D11271" s="9" t="s">
        <v>43</v>
      </c>
      <c r="E11271" s="10">
        <v>3743.95</v>
      </c>
      <c r="F11271" s="10">
        <v>3710.6965174129355</v>
      </c>
      <c r="G11271" s="10">
        <v>33.253482587064354</v>
      </c>
      <c r="H11271" s="10">
        <v>3729.25</v>
      </c>
      <c r="I11271" s="10">
        <v>14.699999999999818</v>
      </c>
      <c r="J11271" s="10">
        <v>2815</v>
      </c>
      <c r="K11271" s="10">
        <v>2790</v>
      </c>
      <c r="L11271" s="10">
        <v>25</v>
      </c>
      <c r="M11271" s="10">
        <v>2803.95</v>
      </c>
      <c r="N11271" s="10">
        <v>11.050000000000182</v>
      </c>
    </row>
    <row r="11272" spans="1:14" x14ac:dyDescent="0.25">
      <c r="A11272" s="9" t="s">
        <v>1206</v>
      </c>
      <c r="B11272" s="9" t="s">
        <v>532</v>
      </c>
      <c r="C11272" s="9" t="s">
        <v>42</v>
      </c>
      <c r="D11272" s="9" t="s">
        <v>43</v>
      </c>
      <c r="E11272" s="10">
        <v>6027.44</v>
      </c>
      <c r="F11272" s="10">
        <v>5938.0492610837437</v>
      </c>
      <c r="G11272" s="10">
        <v>89.390738916255941</v>
      </c>
      <c r="H11272" s="10">
        <v>6027.12</v>
      </c>
      <c r="I11272" s="10">
        <v>0.31999999999970896</v>
      </c>
      <c r="J11272" s="10">
        <v>472</v>
      </c>
      <c r="K11272" s="10">
        <v>465</v>
      </c>
      <c r="L11272" s="10">
        <v>7</v>
      </c>
      <c r="M11272" s="10">
        <v>471.97500000000002</v>
      </c>
      <c r="N11272" s="10">
        <v>2.4999999999977263E-2</v>
      </c>
    </row>
    <row r="11273" spans="1:14" x14ac:dyDescent="0.25">
      <c r="A11273" s="9" t="s">
        <v>1206</v>
      </c>
      <c r="B11273" s="9" t="s">
        <v>533</v>
      </c>
      <c r="C11273" s="9" t="s">
        <v>42</v>
      </c>
      <c r="D11273" s="9" t="s">
        <v>43</v>
      </c>
      <c r="E11273" s="10">
        <v>55316.4</v>
      </c>
      <c r="F11273" s="10">
        <v>52926.188118811879</v>
      </c>
      <c r="G11273" s="10">
        <v>2390.2118811881228</v>
      </c>
      <c r="H11273" s="10">
        <v>53455.45</v>
      </c>
      <c r="I11273" s="10">
        <v>1860.9500000000044</v>
      </c>
      <c r="J11273" s="10">
        <v>2916</v>
      </c>
      <c r="K11273" s="10">
        <v>2790</v>
      </c>
      <c r="L11273" s="10">
        <v>126</v>
      </c>
      <c r="M11273" s="10">
        <v>2817.9</v>
      </c>
      <c r="N11273" s="10">
        <v>98.099999999999909</v>
      </c>
    </row>
    <row r="11274" spans="1:14" x14ac:dyDescent="0.25">
      <c r="A11274" s="9" t="s">
        <v>1206</v>
      </c>
      <c r="B11274" s="9" t="s">
        <v>52</v>
      </c>
      <c r="C11274" s="9" t="s">
        <v>42</v>
      </c>
      <c r="D11274" s="9" t="s">
        <v>53</v>
      </c>
      <c r="E11274" s="10">
        <v>23747.78</v>
      </c>
      <c r="F11274" s="10">
        <v>25034.871287128713</v>
      </c>
      <c r="G11274" s="10">
        <v>-1287.0912871287146</v>
      </c>
      <c r="H11274" s="10">
        <v>25285.22</v>
      </c>
      <c r="I11274" s="10">
        <v>-1537.4400000000023</v>
      </c>
      <c r="J11274" s="10">
        <v>4185</v>
      </c>
      <c r="K11274" s="10">
        <v>4185</v>
      </c>
      <c r="L11274" s="10">
        <v>0</v>
      </c>
      <c r="M11274" s="10">
        <v>4226.8500000000004</v>
      </c>
      <c r="N11274" s="10">
        <v>-41.850000000000364</v>
      </c>
    </row>
    <row r="11275" spans="1:14" x14ac:dyDescent="0.25">
      <c r="A11275" s="9" t="s">
        <v>1206</v>
      </c>
      <c r="B11275" s="9" t="s">
        <v>54</v>
      </c>
      <c r="C11275" s="9" t="s">
        <v>42</v>
      </c>
      <c r="D11275" s="9" t="s">
        <v>55</v>
      </c>
      <c r="E11275" s="10">
        <v>281.73</v>
      </c>
      <c r="F11275" s="10">
        <v>276.20588235294116</v>
      </c>
      <c r="G11275" s="10">
        <v>5.5241176470588584</v>
      </c>
      <c r="H11275" s="10">
        <v>281.73</v>
      </c>
      <c r="I11275" s="10">
        <v>0</v>
      </c>
      <c r="J11275" s="10">
        <v>51.223999999999997</v>
      </c>
      <c r="K11275" s="10">
        <v>50.219607843137254</v>
      </c>
      <c r="L11275" s="10">
        <v>1.0043921568627425</v>
      </c>
      <c r="M11275" s="10">
        <v>51.223999999999997</v>
      </c>
      <c r="N11275" s="10">
        <v>0</v>
      </c>
    </row>
    <row r="11276" spans="1:14" x14ac:dyDescent="0.25">
      <c r="A11276" s="9" t="s">
        <v>1207</v>
      </c>
      <c r="B11276" s="9" t="s">
        <v>25</v>
      </c>
      <c r="C11276" s="9" t="s">
        <v>26</v>
      </c>
      <c r="D11276" s="9" t="s">
        <v>27</v>
      </c>
      <c r="E11276" s="10">
        <v>6780.9</v>
      </c>
      <c r="F11276" s="10">
        <v>0</v>
      </c>
      <c r="G11276" s="10">
        <v>6780.9</v>
      </c>
      <c r="H11276" s="10">
        <v>0</v>
      </c>
      <c r="I11276" s="10">
        <v>6780.9</v>
      </c>
      <c r="J11276" s="10">
        <v>0</v>
      </c>
      <c r="K11276" s="10">
        <v>0</v>
      </c>
      <c r="L11276" s="10">
        <v>0</v>
      </c>
      <c r="M11276" s="10">
        <v>0</v>
      </c>
      <c r="N11276" s="10">
        <v>0</v>
      </c>
    </row>
    <row r="11277" spans="1:14" x14ac:dyDescent="0.25">
      <c r="A11277" s="9" t="s">
        <v>1207</v>
      </c>
      <c r="B11277" s="9" t="s">
        <v>28</v>
      </c>
      <c r="C11277" s="9" t="s">
        <v>29</v>
      </c>
      <c r="D11277" s="9" t="s">
        <v>27</v>
      </c>
      <c r="E11277" s="10">
        <v>5.54</v>
      </c>
      <c r="F11277" s="10">
        <v>0</v>
      </c>
      <c r="G11277" s="10">
        <v>5.54</v>
      </c>
      <c r="H11277" s="10">
        <v>5.44</v>
      </c>
      <c r="I11277" s="10">
        <v>9.9999999999999645E-2</v>
      </c>
      <c r="J11277" s="10">
        <v>0</v>
      </c>
      <c r="K11277" s="10">
        <v>0</v>
      </c>
      <c r="L11277" s="10">
        <v>0</v>
      </c>
      <c r="M11277" s="10">
        <v>0</v>
      </c>
      <c r="N11277" s="10">
        <v>0</v>
      </c>
    </row>
    <row r="11278" spans="1:14" x14ac:dyDescent="0.25">
      <c r="A11278" s="9" t="s">
        <v>1207</v>
      </c>
      <c r="B11278" s="9" t="s">
        <v>30</v>
      </c>
      <c r="C11278" s="9" t="s">
        <v>29</v>
      </c>
      <c r="D11278" s="9" t="s">
        <v>27</v>
      </c>
      <c r="E11278" s="10">
        <v>129.33000000000001</v>
      </c>
      <c r="F11278" s="10">
        <v>0</v>
      </c>
      <c r="G11278" s="10">
        <v>129.33000000000001</v>
      </c>
      <c r="H11278" s="10">
        <v>126.94</v>
      </c>
      <c r="I11278" s="10">
        <v>2.3900000000000148</v>
      </c>
      <c r="J11278" s="10">
        <v>0</v>
      </c>
      <c r="K11278" s="10">
        <v>0</v>
      </c>
      <c r="L11278" s="10">
        <v>0</v>
      </c>
      <c r="M11278" s="10">
        <v>0</v>
      </c>
      <c r="N11278" s="10">
        <v>0</v>
      </c>
    </row>
    <row r="11279" spans="1:14" x14ac:dyDescent="0.25">
      <c r="A11279" s="9" t="s">
        <v>1207</v>
      </c>
      <c r="B11279" s="9" t="s">
        <v>31</v>
      </c>
      <c r="C11279" s="9" t="s">
        <v>29</v>
      </c>
      <c r="D11279" s="9" t="s">
        <v>27</v>
      </c>
      <c r="E11279" s="10">
        <v>868.36</v>
      </c>
      <c r="F11279" s="10">
        <v>0</v>
      </c>
      <c r="G11279" s="10">
        <v>868.36</v>
      </c>
      <c r="H11279" s="10">
        <v>852.32</v>
      </c>
      <c r="I11279" s="10">
        <v>16.039999999999964</v>
      </c>
      <c r="J11279" s="10">
        <v>0</v>
      </c>
      <c r="K11279" s="10">
        <v>0</v>
      </c>
      <c r="L11279" s="10">
        <v>0</v>
      </c>
      <c r="M11279" s="10">
        <v>0</v>
      </c>
      <c r="N11279" s="10">
        <v>0</v>
      </c>
    </row>
    <row r="11280" spans="1:14" x14ac:dyDescent="0.25">
      <c r="A11280" s="9" t="s">
        <v>1207</v>
      </c>
      <c r="B11280" s="9" t="s">
        <v>32</v>
      </c>
      <c r="C11280" s="9" t="s">
        <v>33</v>
      </c>
      <c r="D11280" s="9" t="s">
        <v>27</v>
      </c>
      <c r="E11280" s="10">
        <v>1793.05</v>
      </c>
      <c r="F11280" s="10">
        <v>0</v>
      </c>
      <c r="G11280" s="10">
        <v>1793.05</v>
      </c>
      <c r="H11280" s="10">
        <v>1376.96</v>
      </c>
      <c r="I11280" s="10">
        <v>416.08999999999992</v>
      </c>
      <c r="J11280" s="10">
        <v>5.0839999999999996</v>
      </c>
      <c r="K11280" s="10">
        <v>0</v>
      </c>
      <c r="L11280" s="10">
        <v>5.0839999999999996</v>
      </c>
      <c r="M11280" s="10">
        <v>3.9039999999999999</v>
      </c>
      <c r="N11280" s="10">
        <v>1.1799999999999997</v>
      </c>
    </row>
    <row r="11281" spans="1:14" x14ac:dyDescent="0.25">
      <c r="A11281" s="9" t="s">
        <v>1207</v>
      </c>
      <c r="B11281" s="9" t="s">
        <v>34</v>
      </c>
      <c r="C11281" s="9" t="s">
        <v>33</v>
      </c>
      <c r="D11281" s="9" t="s">
        <v>27</v>
      </c>
      <c r="E11281" s="10">
        <v>6163.69</v>
      </c>
      <c r="F11281" s="10">
        <v>0</v>
      </c>
      <c r="G11281" s="10">
        <v>6163.69</v>
      </c>
      <c r="H11281" s="10">
        <v>4733.3500000000004</v>
      </c>
      <c r="I11281" s="10">
        <v>1430.3399999999992</v>
      </c>
      <c r="J11281" s="10">
        <v>5.0839999999999996</v>
      </c>
      <c r="K11281" s="10">
        <v>0</v>
      </c>
      <c r="L11281" s="10">
        <v>5.0839999999999996</v>
      </c>
      <c r="M11281" s="10">
        <v>3.9039999999999999</v>
      </c>
      <c r="N11281" s="10">
        <v>1.1799999999999997</v>
      </c>
    </row>
    <row r="11282" spans="1:14" x14ac:dyDescent="0.25">
      <c r="A11282" s="9" t="s">
        <v>1207</v>
      </c>
      <c r="B11282" s="9" t="s">
        <v>35</v>
      </c>
      <c r="C11282" s="9" t="s">
        <v>33</v>
      </c>
      <c r="D11282" s="9" t="s">
        <v>27</v>
      </c>
      <c r="E11282" s="10">
        <v>6663.49</v>
      </c>
      <c r="F11282" s="10">
        <v>0</v>
      </c>
      <c r="G11282" s="10">
        <v>6663.49</v>
      </c>
      <c r="H11282" s="10">
        <v>5121.0600000000004</v>
      </c>
      <c r="I11282" s="10">
        <v>1542.4299999999994</v>
      </c>
      <c r="J11282" s="10">
        <v>106.68</v>
      </c>
      <c r="K11282" s="10">
        <v>0</v>
      </c>
      <c r="L11282" s="10">
        <v>106.68</v>
      </c>
      <c r="M11282" s="10">
        <v>81.986000000000004</v>
      </c>
      <c r="N11282" s="10">
        <v>24.694000000000003</v>
      </c>
    </row>
    <row r="11283" spans="1:14" x14ac:dyDescent="0.25">
      <c r="A11283" s="9" t="s">
        <v>1207</v>
      </c>
      <c r="B11283" s="9" t="s">
        <v>36</v>
      </c>
      <c r="C11283" s="9" t="s">
        <v>29</v>
      </c>
      <c r="D11283" s="9" t="s">
        <v>27</v>
      </c>
      <c r="E11283" s="10">
        <v>9728.83</v>
      </c>
      <c r="F11283" s="10">
        <v>0</v>
      </c>
      <c r="G11283" s="10">
        <v>9728.83</v>
      </c>
      <c r="H11283" s="10">
        <v>9549.14</v>
      </c>
      <c r="I11283" s="10">
        <v>179.69000000000051</v>
      </c>
      <c r="J11283" s="10">
        <v>0</v>
      </c>
      <c r="K11283" s="10">
        <v>0</v>
      </c>
      <c r="L11283" s="10">
        <v>0</v>
      </c>
      <c r="M11283" s="10">
        <v>0</v>
      </c>
      <c r="N11283" s="10">
        <v>0</v>
      </c>
    </row>
    <row r="11284" spans="1:14" x14ac:dyDescent="0.25">
      <c r="A11284" s="9" t="s">
        <v>1207</v>
      </c>
      <c r="B11284" s="9" t="s">
        <v>37</v>
      </c>
      <c r="C11284" s="9" t="s">
        <v>29</v>
      </c>
      <c r="D11284" s="9" t="s">
        <v>27</v>
      </c>
      <c r="E11284" s="10">
        <v>22497.98</v>
      </c>
      <c r="F11284" s="10">
        <v>0</v>
      </c>
      <c r="G11284" s="10">
        <v>22497.98</v>
      </c>
      <c r="H11284" s="10">
        <v>22082.44</v>
      </c>
      <c r="I11284" s="10">
        <v>415.54000000000087</v>
      </c>
      <c r="J11284" s="10">
        <v>0</v>
      </c>
      <c r="K11284" s="10">
        <v>0</v>
      </c>
      <c r="L11284" s="10">
        <v>0</v>
      </c>
      <c r="M11284" s="10">
        <v>0</v>
      </c>
      <c r="N11284" s="10">
        <v>0</v>
      </c>
    </row>
    <row r="11285" spans="1:14" x14ac:dyDescent="0.25">
      <c r="A11285" s="9" t="s">
        <v>1207</v>
      </c>
      <c r="B11285" s="9" t="s">
        <v>38</v>
      </c>
      <c r="C11285" s="9" t="s">
        <v>39</v>
      </c>
      <c r="D11285" s="9" t="s">
        <v>40</v>
      </c>
      <c r="E11285" s="10">
        <v>-553931.13</v>
      </c>
      <c r="F11285" s="10">
        <v>0</v>
      </c>
      <c r="G11285" s="10">
        <v>-553931.13</v>
      </c>
      <c r="H11285" s="10">
        <v>-553931.18999999994</v>
      </c>
      <c r="I11285" s="10">
        <v>5.9999999939464033E-2</v>
      </c>
      <c r="J11285" s="10">
        <v>-2850</v>
      </c>
      <c r="K11285" s="10">
        <v>0</v>
      </c>
      <c r="L11285" s="10">
        <v>-2850</v>
      </c>
      <c r="M11285" s="10">
        <v>-2850</v>
      </c>
      <c r="N11285" s="10">
        <v>0</v>
      </c>
    </row>
    <row r="11286" spans="1:14" x14ac:dyDescent="0.25">
      <c r="A11286" s="9" t="s">
        <v>1207</v>
      </c>
      <c r="B11286" s="9" t="s">
        <v>41</v>
      </c>
      <c r="C11286" s="9" t="s">
        <v>42</v>
      </c>
      <c r="D11286" s="9" t="s">
        <v>43</v>
      </c>
      <c r="E11286" s="10">
        <v>2080.3200000000002</v>
      </c>
      <c r="F11286" s="10">
        <v>2062.9458128078818</v>
      </c>
      <c r="G11286" s="10">
        <v>17.37418719211837</v>
      </c>
      <c r="H11286" s="10">
        <v>2093.89</v>
      </c>
      <c r="I11286" s="10">
        <v>-13.569999999999709</v>
      </c>
      <c r="J11286" s="10">
        <v>34488</v>
      </c>
      <c r="K11286" s="10">
        <v>34200</v>
      </c>
      <c r="L11286" s="10">
        <v>288</v>
      </c>
      <c r="M11286" s="10">
        <v>34713</v>
      </c>
      <c r="N11286" s="10">
        <v>-225</v>
      </c>
    </row>
    <row r="11287" spans="1:14" x14ac:dyDescent="0.25">
      <c r="A11287" s="9" t="s">
        <v>1207</v>
      </c>
      <c r="B11287" s="9" t="s">
        <v>44</v>
      </c>
      <c r="C11287" s="9" t="s">
        <v>42</v>
      </c>
      <c r="D11287" s="9" t="s">
        <v>43</v>
      </c>
      <c r="E11287" s="10">
        <v>2839.22</v>
      </c>
      <c r="F11287" s="10">
        <v>2824.3482587064677</v>
      </c>
      <c r="G11287" s="10">
        <v>14.871741293532068</v>
      </c>
      <c r="H11287" s="10">
        <v>2838.47</v>
      </c>
      <c r="I11287" s="10">
        <v>0.75</v>
      </c>
      <c r="J11287" s="10">
        <v>2865</v>
      </c>
      <c r="K11287" s="10">
        <v>2850</v>
      </c>
      <c r="L11287" s="10">
        <v>15</v>
      </c>
      <c r="M11287" s="10">
        <v>2864.25</v>
      </c>
      <c r="N11287" s="10">
        <v>0.75</v>
      </c>
    </row>
    <row r="11288" spans="1:14" x14ac:dyDescent="0.25">
      <c r="A11288" s="9" t="s">
        <v>1207</v>
      </c>
      <c r="B11288" s="9" t="s">
        <v>45</v>
      </c>
      <c r="C11288" s="9" t="s">
        <v>42</v>
      </c>
      <c r="D11288" s="9" t="s">
        <v>43</v>
      </c>
      <c r="E11288" s="10">
        <v>8923.77</v>
      </c>
      <c r="F11288" s="10">
        <v>8849.2512315270942</v>
      </c>
      <c r="G11288" s="10">
        <v>74.518768472906231</v>
      </c>
      <c r="H11288" s="10">
        <v>8981.99</v>
      </c>
      <c r="I11288" s="10">
        <v>-58.219999999999345</v>
      </c>
      <c r="J11288" s="10">
        <v>34488</v>
      </c>
      <c r="K11288" s="10">
        <v>34200</v>
      </c>
      <c r="L11288" s="10">
        <v>288</v>
      </c>
      <c r="M11288" s="10">
        <v>34713</v>
      </c>
      <c r="N11288" s="10">
        <v>-225</v>
      </c>
    </row>
    <row r="11289" spans="1:14" x14ac:dyDescent="0.25">
      <c r="A11289" s="9" t="s">
        <v>1207</v>
      </c>
      <c r="B11289" s="9" t="s">
        <v>46</v>
      </c>
      <c r="C11289" s="9" t="s">
        <v>42</v>
      </c>
      <c r="D11289" s="9" t="s">
        <v>43</v>
      </c>
      <c r="E11289" s="10">
        <v>10790.61</v>
      </c>
      <c r="F11289" s="10">
        <v>10700.492610837438</v>
      </c>
      <c r="G11289" s="10">
        <v>90.117389162562176</v>
      </c>
      <c r="H11289" s="10">
        <v>10861</v>
      </c>
      <c r="I11289" s="10">
        <v>-70.389999999999418</v>
      </c>
      <c r="J11289" s="10">
        <v>34488</v>
      </c>
      <c r="K11289" s="10">
        <v>34200</v>
      </c>
      <c r="L11289" s="10">
        <v>288</v>
      </c>
      <c r="M11289" s="10">
        <v>34713</v>
      </c>
      <c r="N11289" s="10">
        <v>-225</v>
      </c>
    </row>
    <row r="11290" spans="1:14" x14ac:dyDescent="0.25">
      <c r="A11290" s="9" t="s">
        <v>1207</v>
      </c>
      <c r="B11290" s="9" t="s">
        <v>47</v>
      </c>
      <c r="C11290" s="9" t="s">
        <v>42</v>
      </c>
      <c r="D11290" s="9" t="s">
        <v>43</v>
      </c>
      <c r="E11290" s="10">
        <v>16402.11</v>
      </c>
      <c r="F11290" s="10">
        <v>16080.5</v>
      </c>
      <c r="G11290" s="10">
        <v>321.61000000000058</v>
      </c>
      <c r="H11290" s="10">
        <v>16402.11</v>
      </c>
      <c r="I11290" s="10">
        <v>0</v>
      </c>
      <c r="J11290" s="10">
        <v>34884</v>
      </c>
      <c r="K11290" s="10">
        <v>34200</v>
      </c>
      <c r="L11290" s="10">
        <v>684</v>
      </c>
      <c r="M11290" s="10">
        <v>34884</v>
      </c>
      <c r="N11290" s="10">
        <v>0</v>
      </c>
    </row>
    <row r="11291" spans="1:14" x14ac:dyDescent="0.25">
      <c r="A11291" s="9" t="s">
        <v>1207</v>
      </c>
      <c r="B11291" s="9" t="s">
        <v>48</v>
      </c>
      <c r="C11291" s="9" t="s">
        <v>42</v>
      </c>
      <c r="D11291" s="9" t="s">
        <v>43</v>
      </c>
      <c r="E11291" s="10">
        <v>31282.11</v>
      </c>
      <c r="F11291" s="10">
        <v>30975.931034482757</v>
      </c>
      <c r="G11291" s="10">
        <v>306.17896551724334</v>
      </c>
      <c r="H11291" s="10">
        <v>31440.57</v>
      </c>
      <c r="I11291" s="10">
        <v>-158.45999999999913</v>
      </c>
      <c r="J11291" s="10">
        <v>34538</v>
      </c>
      <c r="K11291" s="10">
        <v>34200</v>
      </c>
      <c r="L11291" s="10">
        <v>338</v>
      </c>
      <c r="M11291" s="10">
        <v>34713</v>
      </c>
      <c r="N11291" s="10">
        <v>-175</v>
      </c>
    </row>
    <row r="11292" spans="1:14" x14ac:dyDescent="0.25">
      <c r="A11292" s="9" t="s">
        <v>1207</v>
      </c>
      <c r="B11292" s="9" t="s">
        <v>49</v>
      </c>
      <c r="C11292" s="9" t="s">
        <v>42</v>
      </c>
      <c r="D11292" s="9" t="s">
        <v>43</v>
      </c>
      <c r="E11292" s="10">
        <v>39634.699999999997</v>
      </c>
      <c r="F11292" s="10">
        <v>39358.502463054181</v>
      </c>
      <c r="G11292" s="10">
        <v>276.19753694581595</v>
      </c>
      <c r="H11292" s="10">
        <v>39948.879999999997</v>
      </c>
      <c r="I11292" s="10">
        <v>-314.18000000000029</v>
      </c>
      <c r="J11292" s="10">
        <v>2870</v>
      </c>
      <c r="K11292" s="10">
        <v>2850</v>
      </c>
      <c r="L11292" s="10">
        <v>20</v>
      </c>
      <c r="M11292" s="10">
        <v>2892.75</v>
      </c>
      <c r="N11292" s="10">
        <v>-22.75</v>
      </c>
    </row>
    <row r="11293" spans="1:14" x14ac:dyDescent="0.25">
      <c r="A11293" s="9" t="s">
        <v>1207</v>
      </c>
      <c r="B11293" s="9" t="s">
        <v>50</v>
      </c>
      <c r="C11293" s="9" t="s">
        <v>42</v>
      </c>
      <c r="D11293" s="9" t="s">
        <v>43</v>
      </c>
      <c r="E11293" s="10">
        <v>45885</v>
      </c>
      <c r="F11293" s="10">
        <v>45486</v>
      </c>
      <c r="G11293" s="10">
        <v>399</v>
      </c>
      <c r="H11293" s="10">
        <v>45713.43</v>
      </c>
      <c r="I11293" s="10">
        <v>171.56999999999971</v>
      </c>
      <c r="J11293" s="10">
        <v>34500</v>
      </c>
      <c r="K11293" s="10">
        <v>34200</v>
      </c>
      <c r="L11293" s="10">
        <v>300</v>
      </c>
      <c r="M11293" s="10">
        <v>34371</v>
      </c>
      <c r="N11293" s="10">
        <v>129</v>
      </c>
    </row>
    <row r="11294" spans="1:14" x14ac:dyDescent="0.25">
      <c r="A11294" s="9" t="s">
        <v>1207</v>
      </c>
      <c r="B11294" s="9" t="s">
        <v>51</v>
      </c>
      <c r="C11294" s="9" t="s">
        <v>42</v>
      </c>
      <c r="D11294" s="9" t="s">
        <v>43</v>
      </c>
      <c r="E11294" s="10">
        <v>189962.61</v>
      </c>
      <c r="F11294" s="10">
        <v>193170.8316831683</v>
      </c>
      <c r="G11294" s="10">
        <v>-3208.2216831683181</v>
      </c>
      <c r="H11294" s="10">
        <v>195102.54</v>
      </c>
      <c r="I11294" s="10">
        <v>-5139.9300000000221</v>
      </c>
      <c r="J11294" s="10">
        <v>33632</v>
      </c>
      <c r="K11294" s="10">
        <v>34200</v>
      </c>
      <c r="L11294" s="10">
        <v>-568</v>
      </c>
      <c r="M11294" s="10">
        <v>34542</v>
      </c>
      <c r="N11294" s="10">
        <v>-910</v>
      </c>
    </row>
    <row r="11295" spans="1:14" x14ac:dyDescent="0.25">
      <c r="A11295" s="9" t="s">
        <v>1207</v>
      </c>
      <c r="B11295" s="9" t="s">
        <v>52</v>
      </c>
      <c r="C11295" s="9" t="s">
        <v>42</v>
      </c>
      <c r="D11295" s="9" t="s">
        <v>53</v>
      </c>
      <c r="E11295" s="10">
        <v>149772.75</v>
      </c>
      <c r="F11295" s="10">
        <v>153439.50495049506</v>
      </c>
      <c r="G11295" s="10">
        <v>-3666.7549504950584</v>
      </c>
      <c r="H11295" s="10">
        <v>154973.9</v>
      </c>
      <c r="I11295" s="10">
        <v>-5201.1499999999942</v>
      </c>
      <c r="J11295" s="10">
        <v>26394</v>
      </c>
      <c r="K11295" s="10">
        <v>25650</v>
      </c>
      <c r="L11295" s="10">
        <v>744</v>
      </c>
      <c r="M11295" s="10">
        <v>25906.5</v>
      </c>
      <c r="N11295" s="10">
        <v>487.5</v>
      </c>
    </row>
    <row r="11296" spans="1:14" x14ac:dyDescent="0.25">
      <c r="A11296" s="9" t="s">
        <v>1207</v>
      </c>
      <c r="B11296" s="9" t="s">
        <v>54</v>
      </c>
      <c r="C11296" s="9" t="s">
        <v>42</v>
      </c>
      <c r="D11296" s="9" t="s">
        <v>55</v>
      </c>
      <c r="E11296" s="10">
        <v>1726.76</v>
      </c>
      <c r="F11296" s="10">
        <v>1692.9019607843138</v>
      </c>
      <c r="G11296" s="10">
        <v>33.858039215686176</v>
      </c>
      <c r="H11296" s="10">
        <v>1726.76</v>
      </c>
      <c r="I11296" s="10">
        <v>0</v>
      </c>
      <c r="J11296" s="10">
        <v>313.95600000000002</v>
      </c>
      <c r="K11296" s="10">
        <v>307.8</v>
      </c>
      <c r="L11296" s="10">
        <v>6.1560000000000059</v>
      </c>
      <c r="M11296" s="10">
        <v>313.95600000000002</v>
      </c>
      <c r="N11296" s="10">
        <v>0</v>
      </c>
    </row>
    <row r="11297" spans="1:14" x14ac:dyDescent="0.25">
      <c r="A11297" s="9" t="s">
        <v>1208</v>
      </c>
      <c r="B11297" s="9" t="s">
        <v>25</v>
      </c>
      <c r="C11297" s="9" t="s">
        <v>26</v>
      </c>
      <c r="D11297" s="9" t="s">
        <v>27</v>
      </c>
      <c r="E11297" s="10">
        <v>52269.26</v>
      </c>
      <c r="F11297" s="10">
        <v>0</v>
      </c>
      <c r="G11297" s="10">
        <v>52269.26</v>
      </c>
      <c r="H11297" s="10">
        <v>0</v>
      </c>
      <c r="I11297" s="10">
        <v>52269.26</v>
      </c>
      <c r="J11297" s="10">
        <v>0</v>
      </c>
      <c r="K11297" s="10">
        <v>0</v>
      </c>
      <c r="L11297" s="10">
        <v>0</v>
      </c>
      <c r="M11297" s="10">
        <v>0</v>
      </c>
      <c r="N11297" s="10">
        <v>0</v>
      </c>
    </row>
    <row r="11298" spans="1:14" x14ac:dyDescent="0.25">
      <c r="A11298" s="9" t="s">
        <v>1208</v>
      </c>
      <c r="B11298" s="9" t="s">
        <v>28</v>
      </c>
      <c r="C11298" s="9" t="s">
        <v>29</v>
      </c>
      <c r="D11298" s="9" t="s">
        <v>27</v>
      </c>
      <c r="E11298" s="10">
        <v>27.12</v>
      </c>
      <c r="F11298" s="10">
        <v>0</v>
      </c>
      <c r="G11298" s="10">
        <v>27.12</v>
      </c>
      <c r="H11298" s="10">
        <v>27.05</v>
      </c>
      <c r="I11298" s="10">
        <v>7.0000000000000284E-2</v>
      </c>
      <c r="J11298" s="10">
        <v>0</v>
      </c>
      <c r="K11298" s="10">
        <v>0</v>
      </c>
      <c r="L11298" s="10">
        <v>0</v>
      </c>
      <c r="M11298" s="10">
        <v>0</v>
      </c>
      <c r="N11298" s="10">
        <v>0</v>
      </c>
    </row>
    <row r="11299" spans="1:14" x14ac:dyDescent="0.25">
      <c r="A11299" s="9" t="s">
        <v>1208</v>
      </c>
      <c r="B11299" s="9" t="s">
        <v>30</v>
      </c>
      <c r="C11299" s="9" t="s">
        <v>29</v>
      </c>
      <c r="D11299" s="9" t="s">
        <v>27</v>
      </c>
      <c r="E11299" s="10">
        <v>632.79</v>
      </c>
      <c r="F11299" s="10">
        <v>0</v>
      </c>
      <c r="G11299" s="10">
        <v>632.79</v>
      </c>
      <c r="H11299" s="10">
        <v>631.26</v>
      </c>
      <c r="I11299" s="10">
        <v>1.5299999999999727</v>
      </c>
      <c r="J11299" s="10">
        <v>0</v>
      </c>
      <c r="K11299" s="10">
        <v>0</v>
      </c>
      <c r="L11299" s="10">
        <v>0</v>
      </c>
      <c r="M11299" s="10">
        <v>0</v>
      </c>
      <c r="N11299" s="10">
        <v>0</v>
      </c>
    </row>
    <row r="11300" spans="1:14" x14ac:dyDescent="0.25">
      <c r="A11300" s="9" t="s">
        <v>1208</v>
      </c>
      <c r="B11300" s="9" t="s">
        <v>31</v>
      </c>
      <c r="C11300" s="9" t="s">
        <v>29</v>
      </c>
      <c r="D11300" s="9" t="s">
        <v>27</v>
      </c>
      <c r="E11300" s="10">
        <v>4248.71</v>
      </c>
      <c r="F11300" s="10">
        <v>0</v>
      </c>
      <c r="G11300" s="10">
        <v>4248.71</v>
      </c>
      <c r="H11300" s="10">
        <v>4238.4399999999996</v>
      </c>
      <c r="I11300" s="10">
        <v>10.270000000000437</v>
      </c>
      <c r="J11300" s="10">
        <v>0</v>
      </c>
      <c r="K11300" s="10">
        <v>0</v>
      </c>
      <c r="L11300" s="10">
        <v>0</v>
      </c>
      <c r="M11300" s="10">
        <v>0</v>
      </c>
      <c r="N11300" s="10">
        <v>0</v>
      </c>
    </row>
    <row r="11301" spans="1:14" x14ac:dyDescent="0.25">
      <c r="A11301" s="9" t="s">
        <v>1208</v>
      </c>
      <c r="B11301" s="9" t="s">
        <v>32</v>
      </c>
      <c r="C11301" s="9" t="s">
        <v>33</v>
      </c>
      <c r="D11301" s="9" t="s">
        <v>27</v>
      </c>
      <c r="E11301" s="10">
        <v>8175.24</v>
      </c>
      <c r="F11301" s="10">
        <v>0</v>
      </c>
      <c r="G11301" s="10">
        <v>8175.24</v>
      </c>
      <c r="H11301" s="10">
        <v>6881.41</v>
      </c>
      <c r="I11301" s="10">
        <v>1293.83</v>
      </c>
      <c r="J11301" s="10">
        <v>23.18</v>
      </c>
      <c r="K11301" s="10">
        <v>0</v>
      </c>
      <c r="L11301" s="10">
        <v>23.18</v>
      </c>
      <c r="M11301" s="10">
        <v>19.510999999999999</v>
      </c>
      <c r="N11301" s="10">
        <v>3.6690000000000005</v>
      </c>
    </row>
    <row r="11302" spans="1:14" x14ac:dyDescent="0.25">
      <c r="A11302" s="9" t="s">
        <v>1208</v>
      </c>
      <c r="B11302" s="9" t="s">
        <v>34</v>
      </c>
      <c r="C11302" s="9" t="s">
        <v>33</v>
      </c>
      <c r="D11302" s="9" t="s">
        <v>27</v>
      </c>
      <c r="E11302" s="10">
        <v>28102.76</v>
      </c>
      <c r="F11302" s="10">
        <v>0</v>
      </c>
      <c r="G11302" s="10">
        <v>28102.76</v>
      </c>
      <c r="H11302" s="10">
        <v>23655.14</v>
      </c>
      <c r="I11302" s="10">
        <v>4447.619999999999</v>
      </c>
      <c r="J11302" s="10">
        <v>23.18</v>
      </c>
      <c r="K11302" s="10">
        <v>0</v>
      </c>
      <c r="L11302" s="10">
        <v>23.18</v>
      </c>
      <c r="M11302" s="10">
        <v>19.510999999999999</v>
      </c>
      <c r="N11302" s="10">
        <v>3.6690000000000005</v>
      </c>
    </row>
    <row r="11303" spans="1:14" x14ac:dyDescent="0.25">
      <c r="A11303" s="9" t="s">
        <v>1208</v>
      </c>
      <c r="B11303" s="9" t="s">
        <v>35</v>
      </c>
      <c r="C11303" s="9" t="s">
        <v>33</v>
      </c>
      <c r="D11303" s="9" t="s">
        <v>27</v>
      </c>
      <c r="E11303" s="10">
        <v>30405.46</v>
      </c>
      <c r="F11303" s="10">
        <v>0</v>
      </c>
      <c r="G11303" s="10">
        <v>30405.46</v>
      </c>
      <c r="H11303" s="10">
        <v>25592.71</v>
      </c>
      <c r="I11303" s="10">
        <v>4812.75</v>
      </c>
      <c r="J11303" s="10">
        <v>486.78</v>
      </c>
      <c r="K11303" s="10">
        <v>0</v>
      </c>
      <c r="L11303" s="10">
        <v>486.78</v>
      </c>
      <c r="M11303" s="10">
        <v>409.73</v>
      </c>
      <c r="N11303" s="10">
        <v>77.049999999999955</v>
      </c>
    </row>
    <row r="11304" spans="1:14" x14ac:dyDescent="0.25">
      <c r="A11304" s="9" t="s">
        <v>1208</v>
      </c>
      <c r="B11304" s="9" t="s">
        <v>36</v>
      </c>
      <c r="C11304" s="9" t="s">
        <v>29</v>
      </c>
      <c r="D11304" s="9" t="s">
        <v>27</v>
      </c>
      <c r="E11304" s="10">
        <v>47601</v>
      </c>
      <c r="F11304" s="10">
        <v>0</v>
      </c>
      <c r="G11304" s="10">
        <v>47601</v>
      </c>
      <c r="H11304" s="10">
        <v>47485.98</v>
      </c>
      <c r="I11304" s="10">
        <v>115.0199999999968</v>
      </c>
      <c r="J11304" s="10">
        <v>0</v>
      </c>
      <c r="K11304" s="10">
        <v>0</v>
      </c>
      <c r="L11304" s="10">
        <v>0</v>
      </c>
      <c r="M11304" s="10">
        <v>0</v>
      </c>
      <c r="N11304" s="10">
        <v>0</v>
      </c>
    </row>
    <row r="11305" spans="1:14" x14ac:dyDescent="0.25">
      <c r="A11305" s="9" t="s">
        <v>1208</v>
      </c>
      <c r="B11305" s="9" t="s">
        <v>37</v>
      </c>
      <c r="C11305" s="9" t="s">
        <v>29</v>
      </c>
      <c r="D11305" s="9" t="s">
        <v>27</v>
      </c>
      <c r="E11305" s="10">
        <v>110077.64</v>
      </c>
      <c r="F11305" s="10">
        <v>0</v>
      </c>
      <c r="G11305" s="10">
        <v>110077.64</v>
      </c>
      <c r="H11305" s="10">
        <v>109811.64</v>
      </c>
      <c r="I11305" s="10">
        <v>266</v>
      </c>
      <c r="J11305" s="10">
        <v>0</v>
      </c>
      <c r="K11305" s="10">
        <v>0</v>
      </c>
      <c r="L11305" s="10">
        <v>0</v>
      </c>
      <c r="M11305" s="10">
        <v>0</v>
      </c>
      <c r="N11305" s="10">
        <v>0</v>
      </c>
    </row>
    <row r="11306" spans="1:14" x14ac:dyDescent="0.25">
      <c r="A11306" s="9" t="s">
        <v>1208</v>
      </c>
      <c r="B11306" s="9" t="s">
        <v>490</v>
      </c>
      <c r="C11306" s="9" t="s">
        <v>39</v>
      </c>
      <c r="D11306" s="9" t="s">
        <v>40</v>
      </c>
      <c r="E11306" s="10">
        <v>-2586236.8199999998</v>
      </c>
      <c r="F11306" s="10">
        <v>0</v>
      </c>
      <c r="G11306" s="10">
        <v>-2586236.8199999998</v>
      </c>
      <c r="H11306" s="10">
        <v>-2586236.6</v>
      </c>
      <c r="I11306" s="10">
        <v>-0.21999999973922968</v>
      </c>
      <c r="J11306" s="10">
        <v>-14243</v>
      </c>
      <c r="K11306" s="10">
        <v>0</v>
      </c>
      <c r="L11306" s="10">
        <v>-14243</v>
      </c>
      <c r="M11306" s="10">
        <v>-14243</v>
      </c>
      <c r="N11306" s="10">
        <v>0</v>
      </c>
    </row>
    <row r="11307" spans="1:14" x14ac:dyDescent="0.25">
      <c r="A11307" s="9" t="s">
        <v>1208</v>
      </c>
      <c r="B11307" s="9" t="s">
        <v>92</v>
      </c>
      <c r="C11307" s="9" t="s">
        <v>42</v>
      </c>
      <c r="D11307" s="9" t="s">
        <v>43</v>
      </c>
      <c r="E11307" s="10">
        <v>1237.99</v>
      </c>
      <c r="F11307" s="10">
        <v>1212.3663366336634</v>
      </c>
      <c r="G11307" s="10">
        <v>25.623663366336586</v>
      </c>
      <c r="H11307" s="10">
        <v>1224.49</v>
      </c>
      <c r="I11307" s="10">
        <v>13.5</v>
      </c>
      <c r="J11307" s="10">
        <v>14544</v>
      </c>
      <c r="K11307" s="10">
        <v>14243</v>
      </c>
      <c r="L11307" s="10">
        <v>301</v>
      </c>
      <c r="M11307" s="10">
        <v>14385.43</v>
      </c>
      <c r="N11307" s="10">
        <v>158.56999999999971</v>
      </c>
    </row>
    <row r="11308" spans="1:14" x14ac:dyDescent="0.25">
      <c r="A11308" s="9" t="s">
        <v>1208</v>
      </c>
      <c r="B11308" s="9" t="s">
        <v>482</v>
      </c>
      <c r="C11308" s="9" t="s">
        <v>42</v>
      </c>
      <c r="D11308" s="9" t="s">
        <v>43</v>
      </c>
      <c r="E11308" s="10">
        <v>9028.93</v>
      </c>
      <c r="F11308" s="10">
        <v>8884.2167487684728</v>
      </c>
      <c r="G11308" s="10">
        <v>144.71325123152747</v>
      </c>
      <c r="H11308" s="10">
        <v>9017.48</v>
      </c>
      <c r="I11308" s="10">
        <v>11.450000000000728</v>
      </c>
      <c r="J11308" s="10">
        <v>173700</v>
      </c>
      <c r="K11308" s="10">
        <v>170916</v>
      </c>
      <c r="L11308" s="10">
        <v>2784</v>
      </c>
      <c r="M11308" s="10">
        <v>173479.74</v>
      </c>
      <c r="N11308" s="10">
        <v>220.26000000000931</v>
      </c>
    </row>
    <row r="11309" spans="1:14" x14ac:dyDescent="0.25">
      <c r="A11309" s="9" t="s">
        <v>1208</v>
      </c>
      <c r="B11309" s="9" t="s">
        <v>44</v>
      </c>
      <c r="C11309" s="9" t="s">
        <v>42</v>
      </c>
      <c r="D11309" s="9" t="s">
        <v>43</v>
      </c>
      <c r="E11309" s="10">
        <v>14143.55</v>
      </c>
      <c r="F11309" s="10">
        <v>14114.81592039801</v>
      </c>
      <c r="G11309" s="10">
        <v>28.734079601988924</v>
      </c>
      <c r="H11309" s="10">
        <v>14185.39</v>
      </c>
      <c r="I11309" s="10">
        <v>-41.840000000000146</v>
      </c>
      <c r="J11309" s="10">
        <v>14272</v>
      </c>
      <c r="K11309" s="10">
        <v>14243</v>
      </c>
      <c r="L11309" s="10">
        <v>29</v>
      </c>
      <c r="M11309" s="10">
        <v>14314.215</v>
      </c>
      <c r="N11309" s="10">
        <v>-42.215000000000146</v>
      </c>
    </row>
    <row r="11310" spans="1:14" x14ac:dyDescent="0.25">
      <c r="A11310" s="9" t="s">
        <v>1208</v>
      </c>
      <c r="B11310" s="9" t="s">
        <v>99</v>
      </c>
      <c r="C11310" s="9" t="s">
        <v>42</v>
      </c>
      <c r="D11310" s="9" t="s">
        <v>43</v>
      </c>
      <c r="E11310" s="10">
        <v>39184.980000000003</v>
      </c>
      <c r="F11310" s="10">
        <v>38556.93596059113</v>
      </c>
      <c r="G11310" s="10">
        <v>628.04403940887278</v>
      </c>
      <c r="H11310" s="10">
        <v>39135.29</v>
      </c>
      <c r="I11310" s="10">
        <v>49.690000000002328</v>
      </c>
      <c r="J11310" s="10">
        <v>173700</v>
      </c>
      <c r="K11310" s="10">
        <v>170916</v>
      </c>
      <c r="L11310" s="10">
        <v>2784</v>
      </c>
      <c r="M11310" s="10">
        <v>173479.74</v>
      </c>
      <c r="N11310" s="10">
        <v>220.26000000000931</v>
      </c>
    </row>
    <row r="11311" spans="1:14" x14ac:dyDescent="0.25">
      <c r="A11311" s="9" t="s">
        <v>1208</v>
      </c>
      <c r="B11311" s="9" t="s">
        <v>100</v>
      </c>
      <c r="C11311" s="9" t="s">
        <v>42</v>
      </c>
      <c r="D11311" s="9" t="s">
        <v>43</v>
      </c>
      <c r="E11311" s="10">
        <v>49741.69</v>
      </c>
      <c r="F11311" s="10">
        <v>49543.418719211826</v>
      </c>
      <c r="G11311" s="10">
        <v>198.27128078817623</v>
      </c>
      <c r="H11311" s="10">
        <v>50286.57</v>
      </c>
      <c r="I11311" s="10">
        <v>-544.87999999999738</v>
      </c>
      <c r="J11311" s="10">
        <v>171600</v>
      </c>
      <c r="K11311" s="10">
        <v>170916</v>
      </c>
      <c r="L11311" s="10">
        <v>684</v>
      </c>
      <c r="M11311" s="10">
        <v>173479.74</v>
      </c>
      <c r="N11311" s="10">
        <v>-1879.7399999999907</v>
      </c>
    </row>
    <row r="11312" spans="1:14" x14ac:dyDescent="0.25">
      <c r="A11312" s="9" t="s">
        <v>1208</v>
      </c>
      <c r="B11312" s="9" t="s">
        <v>47</v>
      </c>
      <c r="C11312" s="9" t="s">
        <v>42</v>
      </c>
      <c r="D11312" s="9" t="s">
        <v>43</v>
      </c>
      <c r="E11312" s="10">
        <v>80637.58</v>
      </c>
      <c r="F11312" s="10">
        <v>80362.990196078434</v>
      </c>
      <c r="G11312" s="10">
        <v>274.58980392156809</v>
      </c>
      <c r="H11312" s="10">
        <v>81970.25</v>
      </c>
      <c r="I11312" s="10">
        <v>-1332.6699999999983</v>
      </c>
      <c r="J11312" s="10">
        <v>171500</v>
      </c>
      <c r="K11312" s="10">
        <v>170916</v>
      </c>
      <c r="L11312" s="10">
        <v>584</v>
      </c>
      <c r="M11312" s="10">
        <v>174334.32</v>
      </c>
      <c r="N11312" s="10">
        <v>-2834.320000000007</v>
      </c>
    </row>
    <row r="11313" spans="1:14" x14ac:dyDescent="0.25">
      <c r="A11313" s="9" t="s">
        <v>1208</v>
      </c>
      <c r="B11313" s="9" t="s">
        <v>101</v>
      </c>
      <c r="C11313" s="9" t="s">
        <v>42</v>
      </c>
      <c r="D11313" s="9" t="s">
        <v>43</v>
      </c>
      <c r="E11313" s="10">
        <v>149701.4</v>
      </c>
      <c r="F11313" s="10">
        <v>138379.06403940887</v>
      </c>
      <c r="G11313" s="10">
        <v>11322.335960591125</v>
      </c>
      <c r="H11313" s="10">
        <v>140454.75</v>
      </c>
      <c r="I11313" s="10">
        <v>9246.6499999999942</v>
      </c>
      <c r="J11313" s="10">
        <v>184901</v>
      </c>
      <c r="K11313" s="10">
        <v>170916</v>
      </c>
      <c r="L11313" s="10">
        <v>13985</v>
      </c>
      <c r="M11313" s="10">
        <v>173479.74</v>
      </c>
      <c r="N11313" s="10">
        <v>11421.260000000009</v>
      </c>
    </row>
    <row r="11314" spans="1:14" x14ac:dyDescent="0.25">
      <c r="A11314" s="9" t="s">
        <v>1208</v>
      </c>
      <c r="B11314" s="9" t="s">
        <v>109</v>
      </c>
      <c r="C11314" s="9" t="s">
        <v>42</v>
      </c>
      <c r="D11314" s="9" t="s">
        <v>43</v>
      </c>
      <c r="E11314" s="10">
        <v>172271.2</v>
      </c>
      <c r="F11314" s="10">
        <v>170203.85221674878</v>
      </c>
      <c r="G11314" s="10">
        <v>2067.347783251229</v>
      </c>
      <c r="H11314" s="10">
        <v>172756.91</v>
      </c>
      <c r="I11314" s="10">
        <v>-485.70999999999185</v>
      </c>
      <c r="J11314" s="10">
        <v>14416</v>
      </c>
      <c r="K11314" s="10">
        <v>14243</v>
      </c>
      <c r="L11314" s="10">
        <v>173</v>
      </c>
      <c r="M11314" s="10">
        <v>14456.645</v>
      </c>
      <c r="N11314" s="10">
        <v>-40.645000000000437</v>
      </c>
    </row>
    <row r="11315" spans="1:14" x14ac:dyDescent="0.25">
      <c r="A11315" s="9" t="s">
        <v>1208</v>
      </c>
      <c r="B11315" s="9" t="s">
        <v>50</v>
      </c>
      <c r="C11315" s="9" t="s">
        <v>42</v>
      </c>
      <c r="D11315" s="9" t="s">
        <v>43</v>
      </c>
      <c r="E11315" s="10">
        <v>228253.27</v>
      </c>
      <c r="F11315" s="10">
        <v>227318.27860696518</v>
      </c>
      <c r="G11315" s="10">
        <v>934.99139303481206</v>
      </c>
      <c r="H11315" s="10">
        <v>228454.87</v>
      </c>
      <c r="I11315" s="10">
        <v>-201.60000000000582</v>
      </c>
      <c r="J11315" s="10">
        <v>171619</v>
      </c>
      <c r="K11315" s="10">
        <v>170916</v>
      </c>
      <c r="L11315" s="10">
        <v>703</v>
      </c>
      <c r="M11315" s="10">
        <v>171770.58</v>
      </c>
      <c r="N11315" s="10">
        <v>-151.57999999998719</v>
      </c>
    </row>
    <row r="11316" spans="1:14" x14ac:dyDescent="0.25">
      <c r="A11316" s="9" t="s">
        <v>1208</v>
      </c>
      <c r="B11316" s="9" t="s">
        <v>103</v>
      </c>
      <c r="C11316" s="9" t="s">
        <v>42</v>
      </c>
      <c r="D11316" s="9" t="s">
        <v>43</v>
      </c>
      <c r="E11316" s="10">
        <v>856503.34</v>
      </c>
      <c r="F11316" s="10">
        <v>857215.5247524752</v>
      </c>
      <c r="G11316" s="10">
        <v>-712.18475247523747</v>
      </c>
      <c r="H11316" s="10">
        <v>865787.68</v>
      </c>
      <c r="I11316" s="10">
        <v>-9284.3400000000838</v>
      </c>
      <c r="J11316" s="10">
        <v>170774</v>
      </c>
      <c r="K11316" s="10">
        <v>170916</v>
      </c>
      <c r="L11316" s="10">
        <v>-142</v>
      </c>
      <c r="M11316" s="10">
        <v>172625.16</v>
      </c>
      <c r="N11316" s="10">
        <v>-1851.1600000000035</v>
      </c>
    </row>
    <row r="11317" spans="1:14" x14ac:dyDescent="0.25">
      <c r="A11317" s="9" t="s">
        <v>1208</v>
      </c>
      <c r="B11317" s="9" t="s">
        <v>104</v>
      </c>
      <c r="C11317" s="9" t="s">
        <v>42</v>
      </c>
      <c r="D11317" s="9" t="s">
        <v>53</v>
      </c>
      <c r="E11317" s="10">
        <v>695341.41</v>
      </c>
      <c r="F11317" s="10">
        <v>752248.48756218911</v>
      </c>
      <c r="G11317" s="10">
        <v>-56907.077562189079</v>
      </c>
      <c r="H11317" s="10">
        <v>756009.73</v>
      </c>
      <c r="I11317" s="10">
        <v>-60668.319999999949</v>
      </c>
      <c r="J11317" s="10">
        <v>129140</v>
      </c>
      <c r="K11317" s="10">
        <v>128187</v>
      </c>
      <c r="L11317" s="10">
        <v>953</v>
      </c>
      <c r="M11317" s="10">
        <v>128827.935</v>
      </c>
      <c r="N11317" s="10">
        <v>312.06500000000233</v>
      </c>
    </row>
    <row r="11318" spans="1:14" x14ac:dyDescent="0.25">
      <c r="A11318" s="9" t="s">
        <v>1208</v>
      </c>
      <c r="B11318" s="9" t="s">
        <v>54</v>
      </c>
      <c r="C11318" s="9" t="s">
        <v>42</v>
      </c>
      <c r="D11318" s="9" t="s">
        <v>55</v>
      </c>
      <c r="E11318" s="10">
        <v>8651.5</v>
      </c>
      <c r="F11318" s="10">
        <v>8460.3431372549003</v>
      </c>
      <c r="G11318" s="10">
        <v>191.15686274509972</v>
      </c>
      <c r="H11318" s="10">
        <v>8629.5499999999993</v>
      </c>
      <c r="I11318" s="10">
        <v>21.950000000000728</v>
      </c>
      <c r="J11318" s="10">
        <v>1573</v>
      </c>
      <c r="K11318" s="10">
        <v>1538.2441176470588</v>
      </c>
      <c r="L11318" s="10">
        <v>34.755882352941171</v>
      </c>
      <c r="M11318" s="10">
        <v>1569.009</v>
      </c>
      <c r="N11318" s="10">
        <v>3.9909999999999854</v>
      </c>
    </row>
    <row r="11319" spans="1:14" x14ac:dyDescent="0.25">
      <c r="A11319" s="9" t="s">
        <v>1209</v>
      </c>
      <c r="B11319" s="9" t="s">
        <v>25</v>
      </c>
      <c r="C11319" s="9" t="s">
        <v>26</v>
      </c>
      <c r="D11319" s="9" t="s">
        <v>27</v>
      </c>
      <c r="E11319" s="10">
        <v>9463.0499999999993</v>
      </c>
      <c r="F11319" s="10">
        <v>0</v>
      </c>
      <c r="G11319" s="10">
        <v>9463.0499999999993</v>
      </c>
      <c r="H11319" s="10">
        <v>0</v>
      </c>
      <c r="I11319" s="10">
        <v>9463.0499999999993</v>
      </c>
      <c r="J11319" s="10">
        <v>0</v>
      </c>
      <c r="K11319" s="10">
        <v>0</v>
      </c>
      <c r="L11319" s="10">
        <v>0</v>
      </c>
      <c r="M11319" s="10">
        <v>0</v>
      </c>
      <c r="N11319" s="10">
        <v>0</v>
      </c>
    </row>
    <row r="11320" spans="1:14" x14ac:dyDescent="0.25">
      <c r="A11320" s="9" t="s">
        <v>1209</v>
      </c>
      <c r="B11320" s="9" t="s">
        <v>28</v>
      </c>
      <c r="C11320" s="9" t="s">
        <v>29</v>
      </c>
      <c r="D11320" s="9" t="s">
        <v>27</v>
      </c>
      <c r="E11320" s="10">
        <v>8.9</v>
      </c>
      <c r="F11320" s="10">
        <v>0</v>
      </c>
      <c r="G11320" s="10">
        <v>8.9</v>
      </c>
      <c r="H11320" s="10">
        <v>9</v>
      </c>
      <c r="I11320" s="10">
        <v>-9.9999999999999645E-2</v>
      </c>
      <c r="J11320" s="10">
        <v>0</v>
      </c>
      <c r="K11320" s="10">
        <v>0</v>
      </c>
      <c r="L11320" s="10">
        <v>0</v>
      </c>
      <c r="M11320" s="10">
        <v>0</v>
      </c>
      <c r="N11320" s="10">
        <v>0</v>
      </c>
    </row>
    <row r="11321" spans="1:14" x14ac:dyDescent="0.25">
      <c r="A11321" s="9" t="s">
        <v>1209</v>
      </c>
      <c r="B11321" s="9" t="s">
        <v>30</v>
      </c>
      <c r="C11321" s="9" t="s">
        <v>29</v>
      </c>
      <c r="D11321" s="9" t="s">
        <v>27</v>
      </c>
      <c r="E11321" s="10">
        <v>207.68</v>
      </c>
      <c r="F11321" s="10">
        <v>0</v>
      </c>
      <c r="G11321" s="10">
        <v>207.68</v>
      </c>
      <c r="H11321" s="10">
        <v>210.01</v>
      </c>
      <c r="I11321" s="10">
        <v>-2.3299999999999841</v>
      </c>
      <c r="J11321" s="10">
        <v>0</v>
      </c>
      <c r="K11321" s="10">
        <v>0</v>
      </c>
      <c r="L11321" s="10">
        <v>0</v>
      </c>
      <c r="M11321" s="10">
        <v>0</v>
      </c>
      <c r="N11321" s="10">
        <v>0</v>
      </c>
    </row>
    <row r="11322" spans="1:14" x14ac:dyDescent="0.25">
      <c r="A11322" s="9" t="s">
        <v>1209</v>
      </c>
      <c r="B11322" s="9" t="s">
        <v>31</v>
      </c>
      <c r="C11322" s="9" t="s">
        <v>29</v>
      </c>
      <c r="D11322" s="9" t="s">
        <v>27</v>
      </c>
      <c r="E11322" s="10">
        <v>1394.4</v>
      </c>
      <c r="F11322" s="10">
        <v>0</v>
      </c>
      <c r="G11322" s="10">
        <v>1394.4</v>
      </c>
      <c r="H11322" s="10">
        <v>1410.05</v>
      </c>
      <c r="I11322" s="10">
        <v>-15.649999999999864</v>
      </c>
      <c r="J11322" s="10">
        <v>0</v>
      </c>
      <c r="K11322" s="10">
        <v>0</v>
      </c>
      <c r="L11322" s="10">
        <v>0</v>
      </c>
      <c r="M11322" s="10">
        <v>0</v>
      </c>
      <c r="N11322" s="10">
        <v>0</v>
      </c>
    </row>
    <row r="11323" spans="1:14" x14ac:dyDescent="0.25">
      <c r="A11323" s="9" t="s">
        <v>1209</v>
      </c>
      <c r="B11323" s="9" t="s">
        <v>32</v>
      </c>
      <c r="C11323" s="9" t="s">
        <v>33</v>
      </c>
      <c r="D11323" s="9" t="s">
        <v>27</v>
      </c>
      <c r="E11323" s="10">
        <v>1826.91</v>
      </c>
      <c r="F11323" s="10">
        <v>0</v>
      </c>
      <c r="G11323" s="10">
        <v>1826.91</v>
      </c>
      <c r="H11323" s="10">
        <v>2280.2199999999998</v>
      </c>
      <c r="I11323" s="10">
        <v>-453.30999999999972</v>
      </c>
      <c r="J11323" s="10">
        <v>5.18</v>
      </c>
      <c r="K11323" s="10">
        <v>0</v>
      </c>
      <c r="L11323" s="10">
        <v>5.18</v>
      </c>
      <c r="M11323" s="10">
        <v>6.4649999999999999</v>
      </c>
      <c r="N11323" s="10">
        <v>-1.2850000000000001</v>
      </c>
    </row>
    <row r="11324" spans="1:14" x14ac:dyDescent="0.25">
      <c r="A11324" s="9" t="s">
        <v>1209</v>
      </c>
      <c r="B11324" s="9" t="s">
        <v>34</v>
      </c>
      <c r="C11324" s="9" t="s">
        <v>33</v>
      </c>
      <c r="D11324" s="9" t="s">
        <v>27</v>
      </c>
      <c r="E11324" s="10">
        <v>6280.08</v>
      </c>
      <c r="F11324" s="10">
        <v>0</v>
      </c>
      <c r="G11324" s="10">
        <v>6280.08</v>
      </c>
      <c r="H11324" s="10">
        <v>7838.38</v>
      </c>
      <c r="I11324" s="10">
        <v>-1558.3000000000002</v>
      </c>
      <c r="J11324" s="10">
        <v>5.18</v>
      </c>
      <c r="K11324" s="10">
        <v>0</v>
      </c>
      <c r="L11324" s="10">
        <v>5.18</v>
      </c>
      <c r="M11324" s="10">
        <v>6.4649999999999999</v>
      </c>
      <c r="N11324" s="10">
        <v>-1.2850000000000001</v>
      </c>
    </row>
    <row r="11325" spans="1:14" x14ac:dyDescent="0.25">
      <c r="A11325" s="9" t="s">
        <v>1209</v>
      </c>
      <c r="B11325" s="9" t="s">
        <v>35</v>
      </c>
      <c r="C11325" s="9" t="s">
        <v>33</v>
      </c>
      <c r="D11325" s="9" t="s">
        <v>27</v>
      </c>
      <c r="E11325" s="10">
        <v>6794.66</v>
      </c>
      <c r="F11325" s="10">
        <v>0</v>
      </c>
      <c r="G11325" s="10">
        <v>6794.66</v>
      </c>
      <c r="H11325" s="10">
        <v>8480.58</v>
      </c>
      <c r="I11325" s="10">
        <v>-1685.92</v>
      </c>
      <c r="J11325" s="10">
        <v>108.78</v>
      </c>
      <c r="K11325" s="10">
        <v>0</v>
      </c>
      <c r="L11325" s="10">
        <v>108.78</v>
      </c>
      <c r="M11325" s="10">
        <v>135.77099999999999</v>
      </c>
      <c r="N11325" s="10">
        <v>-26.990999999999985</v>
      </c>
    </row>
    <row r="11326" spans="1:14" x14ac:dyDescent="0.25">
      <c r="A11326" s="9" t="s">
        <v>1209</v>
      </c>
      <c r="B11326" s="9" t="s">
        <v>36</v>
      </c>
      <c r="C11326" s="9" t="s">
        <v>29</v>
      </c>
      <c r="D11326" s="9" t="s">
        <v>27</v>
      </c>
      <c r="E11326" s="10">
        <v>15622.37</v>
      </c>
      <c r="F11326" s="10">
        <v>0</v>
      </c>
      <c r="G11326" s="10">
        <v>15622.37</v>
      </c>
      <c r="H11326" s="10">
        <v>15797.67</v>
      </c>
      <c r="I11326" s="10">
        <v>-175.29999999999927</v>
      </c>
      <c r="J11326" s="10">
        <v>0</v>
      </c>
      <c r="K11326" s="10">
        <v>0</v>
      </c>
      <c r="L11326" s="10">
        <v>0</v>
      </c>
      <c r="M11326" s="10">
        <v>0</v>
      </c>
      <c r="N11326" s="10">
        <v>0</v>
      </c>
    </row>
    <row r="11327" spans="1:14" x14ac:dyDescent="0.25">
      <c r="A11327" s="9" t="s">
        <v>1209</v>
      </c>
      <c r="B11327" s="9" t="s">
        <v>37</v>
      </c>
      <c r="C11327" s="9" t="s">
        <v>29</v>
      </c>
      <c r="D11327" s="9" t="s">
        <v>27</v>
      </c>
      <c r="E11327" s="10">
        <v>36126.85</v>
      </c>
      <c r="F11327" s="10">
        <v>0</v>
      </c>
      <c r="G11327" s="10">
        <v>36126.85</v>
      </c>
      <c r="H11327" s="10">
        <v>36532.230000000003</v>
      </c>
      <c r="I11327" s="10">
        <v>-405.38000000000466</v>
      </c>
      <c r="J11327" s="10">
        <v>0</v>
      </c>
      <c r="K11327" s="10">
        <v>0</v>
      </c>
      <c r="L11327" s="10">
        <v>0</v>
      </c>
      <c r="M11327" s="10">
        <v>0</v>
      </c>
      <c r="N11327" s="10">
        <v>0</v>
      </c>
    </row>
    <row r="11328" spans="1:14" x14ac:dyDescent="0.25">
      <c r="A11328" s="9" t="s">
        <v>1209</v>
      </c>
      <c r="B11328" s="9" t="s">
        <v>131</v>
      </c>
      <c r="C11328" s="9" t="s">
        <v>39</v>
      </c>
      <c r="D11328" s="9" t="s">
        <v>40</v>
      </c>
      <c r="E11328" s="10">
        <v>-731201.58</v>
      </c>
      <c r="F11328" s="10">
        <v>0</v>
      </c>
      <c r="G11328" s="10">
        <v>-731201.58</v>
      </c>
      <c r="H11328" s="10">
        <v>-731201.59</v>
      </c>
      <c r="I11328" s="10">
        <v>1.0000000009313226E-2</v>
      </c>
      <c r="J11328" s="10">
        <v>-4655</v>
      </c>
      <c r="K11328" s="10">
        <v>0</v>
      </c>
      <c r="L11328" s="10">
        <v>-4655</v>
      </c>
      <c r="M11328" s="10">
        <v>-4655</v>
      </c>
      <c r="N11328" s="10">
        <v>0</v>
      </c>
    </row>
    <row r="11329" spans="1:14" x14ac:dyDescent="0.25">
      <c r="A11329" s="9" t="s">
        <v>1209</v>
      </c>
      <c r="B11329" s="9" t="s">
        <v>92</v>
      </c>
      <c r="C11329" s="9" t="s">
        <v>42</v>
      </c>
      <c r="D11329" s="9" t="s">
        <v>43</v>
      </c>
      <c r="E11329" s="10">
        <v>30.64</v>
      </c>
      <c r="F11329" s="10">
        <v>0</v>
      </c>
      <c r="G11329" s="10">
        <v>30.64</v>
      </c>
      <c r="H11329" s="10">
        <v>0</v>
      </c>
      <c r="I11329" s="10">
        <v>30.64</v>
      </c>
      <c r="J11329" s="10">
        <v>360</v>
      </c>
      <c r="K11329" s="10">
        <v>0</v>
      </c>
      <c r="L11329" s="10">
        <v>360</v>
      </c>
      <c r="M11329" s="10">
        <v>0</v>
      </c>
      <c r="N11329" s="10">
        <v>360</v>
      </c>
    </row>
    <row r="11330" spans="1:14" x14ac:dyDescent="0.25">
      <c r="A11330" s="9" t="s">
        <v>1209</v>
      </c>
      <c r="B11330" s="9" t="s">
        <v>132</v>
      </c>
      <c r="C11330" s="9" t="s">
        <v>42</v>
      </c>
      <c r="D11330" s="9" t="s">
        <v>43</v>
      </c>
      <c r="E11330" s="10">
        <v>566.67999999999995</v>
      </c>
      <c r="F11330" s="10">
        <v>464.00990099009903</v>
      </c>
      <c r="G11330" s="10">
        <v>102.67009900990092</v>
      </c>
      <c r="H11330" s="10">
        <v>468.65</v>
      </c>
      <c r="I11330" s="10">
        <v>98.029999999999973</v>
      </c>
      <c r="J11330" s="10">
        <v>5685</v>
      </c>
      <c r="K11330" s="10">
        <v>4655</v>
      </c>
      <c r="L11330" s="10">
        <v>1030</v>
      </c>
      <c r="M11330" s="10">
        <v>4701.55</v>
      </c>
      <c r="N11330" s="10">
        <v>983.44999999999982</v>
      </c>
    </row>
    <row r="11331" spans="1:14" x14ac:dyDescent="0.25">
      <c r="A11331" s="9" t="s">
        <v>1209</v>
      </c>
      <c r="B11331" s="9" t="s">
        <v>133</v>
      </c>
      <c r="C11331" s="9" t="s">
        <v>42</v>
      </c>
      <c r="D11331" s="9" t="s">
        <v>43</v>
      </c>
      <c r="E11331" s="10">
        <v>3853.78</v>
      </c>
      <c r="F11331" s="10">
        <v>3820.2660098522169</v>
      </c>
      <c r="G11331" s="10">
        <v>33.513990147783261</v>
      </c>
      <c r="H11331" s="10">
        <v>3877.57</v>
      </c>
      <c r="I11331" s="10">
        <v>-23.789999999999964</v>
      </c>
      <c r="J11331" s="10">
        <v>56350</v>
      </c>
      <c r="K11331" s="10">
        <v>55860</v>
      </c>
      <c r="L11331" s="10">
        <v>490</v>
      </c>
      <c r="M11331" s="10">
        <v>56697.9</v>
      </c>
      <c r="N11331" s="10">
        <v>-347.90000000000146</v>
      </c>
    </row>
    <row r="11332" spans="1:14" x14ac:dyDescent="0.25">
      <c r="A11332" s="9" t="s">
        <v>1209</v>
      </c>
      <c r="B11332" s="9" t="s">
        <v>44</v>
      </c>
      <c r="C11332" s="9" t="s">
        <v>42</v>
      </c>
      <c r="D11332" s="9" t="s">
        <v>43</v>
      </c>
      <c r="E11332" s="10">
        <v>4622.0200000000004</v>
      </c>
      <c r="F11332" s="10">
        <v>4613.1044776119406</v>
      </c>
      <c r="G11332" s="10">
        <v>8.9155223880597987</v>
      </c>
      <c r="H11332" s="10">
        <v>4636.17</v>
      </c>
      <c r="I11332" s="10">
        <v>-14.149999999999636</v>
      </c>
      <c r="J11332" s="10">
        <v>4664</v>
      </c>
      <c r="K11332" s="10">
        <v>4654.9999999999991</v>
      </c>
      <c r="L11332" s="10">
        <v>9.0000000000009095</v>
      </c>
      <c r="M11332" s="10">
        <v>4678.2749999999996</v>
      </c>
      <c r="N11332" s="10">
        <v>-14.274999999999636</v>
      </c>
    </row>
    <row r="11333" spans="1:14" x14ac:dyDescent="0.25">
      <c r="A11333" s="9" t="s">
        <v>1209</v>
      </c>
      <c r="B11333" s="9" t="s">
        <v>134</v>
      </c>
      <c r="C11333" s="9" t="s">
        <v>42</v>
      </c>
      <c r="D11333" s="9" t="s">
        <v>43</v>
      </c>
      <c r="E11333" s="10">
        <v>7344.66</v>
      </c>
      <c r="F11333" s="10">
        <v>7280.7881773399013</v>
      </c>
      <c r="G11333" s="10">
        <v>63.871822660098587</v>
      </c>
      <c r="H11333" s="10">
        <v>7390</v>
      </c>
      <c r="I11333" s="10">
        <v>-45.340000000000146</v>
      </c>
      <c r="J11333" s="10">
        <v>56350</v>
      </c>
      <c r="K11333" s="10">
        <v>55860</v>
      </c>
      <c r="L11333" s="10">
        <v>490</v>
      </c>
      <c r="M11333" s="10">
        <v>56697.9</v>
      </c>
      <c r="N11333" s="10">
        <v>-347.90000000000146</v>
      </c>
    </row>
    <row r="11334" spans="1:14" x14ac:dyDescent="0.25">
      <c r="A11334" s="9" t="s">
        <v>1209</v>
      </c>
      <c r="B11334" s="9" t="s">
        <v>135</v>
      </c>
      <c r="C11334" s="9" t="s">
        <v>42</v>
      </c>
      <c r="D11334" s="9" t="s">
        <v>43</v>
      </c>
      <c r="E11334" s="10">
        <v>10809.24</v>
      </c>
      <c r="F11334" s="10">
        <v>10772.600985221676</v>
      </c>
      <c r="G11334" s="10">
        <v>36.639014778324054</v>
      </c>
      <c r="H11334" s="10">
        <v>10934.19</v>
      </c>
      <c r="I11334" s="10">
        <v>-124.95000000000073</v>
      </c>
      <c r="J11334" s="10">
        <v>56050</v>
      </c>
      <c r="K11334" s="10">
        <v>55860</v>
      </c>
      <c r="L11334" s="10">
        <v>190</v>
      </c>
      <c r="M11334" s="10">
        <v>56697.9</v>
      </c>
      <c r="N11334" s="10">
        <v>-647.90000000000146</v>
      </c>
    </row>
    <row r="11335" spans="1:14" x14ac:dyDescent="0.25">
      <c r="A11335" s="9" t="s">
        <v>1209</v>
      </c>
      <c r="B11335" s="9" t="s">
        <v>84</v>
      </c>
      <c r="C11335" s="9" t="s">
        <v>42</v>
      </c>
      <c r="D11335" s="9" t="s">
        <v>43</v>
      </c>
      <c r="E11335" s="10">
        <v>22770.73</v>
      </c>
      <c r="F11335" s="10">
        <v>22697.598039215685</v>
      </c>
      <c r="G11335" s="10">
        <v>73.131960784314288</v>
      </c>
      <c r="H11335" s="10">
        <v>23151.55</v>
      </c>
      <c r="I11335" s="10">
        <v>-380.81999999999971</v>
      </c>
      <c r="J11335" s="10">
        <v>56040</v>
      </c>
      <c r="K11335" s="10">
        <v>55860</v>
      </c>
      <c r="L11335" s="10">
        <v>180</v>
      </c>
      <c r="M11335" s="10">
        <v>56977.2</v>
      </c>
      <c r="N11335" s="10">
        <v>-937.19999999999709</v>
      </c>
    </row>
    <row r="11336" spans="1:14" x14ac:dyDescent="0.25">
      <c r="A11336" s="9" t="s">
        <v>1209</v>
      </c>
      <c r="B11336" s="9" t="s">
        <v>136</v>
      </c>
      <c r="C11336" s="9" t="s">
        <v>42</v>
      </c>
      <c r="D11336" s="9" t="s">
        <v>43</v>
      </c>
      <c r="E11336" s="10">
        <v>30364.65</v>
      </c>
      <c r="F11336" s="10">
        <v>30162.167487684728</v>
      </c>
      <c r="G11336" s="10">
        <v>202.4825123152732</v>
      </c>
      <c r="H11336" s="10">
        <v>30614.6</v>
      </c>
      <c r="I11336" s="10">
        <v>-249.94999999999709</v>
      </c>
      <c r="J11336" s="10">
        <v>56235</v>
      </c>
      <c r="K11336" s="10">
        <v>55860</v>
      </c>
      <c r="L11336" s="10">
        <v>375</v>
      </c>
      <c r="M11336" s="10">
        <v>56697.9</v>
      </c>
      <c r="N11336" s="10">
        <v>-462.90000000000146</v>
      </c>
    </row>
    <row r="11337" spans="1:14" x14ac:dyDescent="0.25">
      <c r="A11337" s="9" t="s">
        <v>1209</v>
      </c>
      <c r="B11337" s="9" t="s">
        <v>137</v>
      </c>
      <c r="C11337" s="9" t="s">
        <v>42</v>
      </c>
      <c r="D11337" s="9" t="s">
        <v>43</v>
      </c>
      <c r="E11337" s="10">
        <v>37516.5</v>
      </c>
      <c r="F11337" s="10">
        <v>36960.699507389159</v>
      </c>
      <c r="G11337" s="10">
        <v>555.80049261084059</v>
      </c>
      <c r="H11337" s="10">
        <v>37515.11</v>
      </c>
      <c r="I11337" s="10">
        <v>1.3899999999994179</v>
      </c>
      <c r="J11337" s="10">
        <v>4725</v>
      </c>
      <c r="K11337" s="10">
        <v>4655</v>
      </c>
      <c r="L11337" s="10">
        <v>70</v>
      </c>
      <c r="M11337" s="10">
        <v>4724.8249999999998</v>
      </c>
      <c r="N11337" s="10">
        <v>0.1750000000001819</v>
      </c>
    </row>
    <row r="11338" spans="1:14" x14ac:dyDescent="0.25">
      <c r="A11338" s="9" t="s">
        <v>1209</v>
      </c>
      <c r="B11338" s="9" t="s">
        <v>50</v>
      </c>
      <c r="C11338" s="9" t="s">
        <v>42</v>
      </c>
      <c r="D11338" s="9" t="s">
        <v>43</v>
      </c>
      <c r="E11338" s="10">
        <v>74480</v>
      </c>
      <c r="F11338" s="10">
        <v>74293.800995024882</v>
      </c>
      <c r="G11338" s="10">
        <v>186.19900497511844</v>
      </c>
      <c r="H11338" s="10">
        <v>74665.27</v>
      </c>
      <c r="I11338" s="10">
        <v>-185.27000000000407</v>
      </c>
      <c r="J11338" s="10">
        <v>56000</v>
      </c>
      <c r="K11338" s="10">
        <v>55860</v>
      </c>
      <c r="L11338" s="10">
        <v>140</v>
      </c>
      <c r="M11338" s="10">
        <v>56139.3</v>
      </c>
      <c r="N11338" s="10">
        <v>-139.30000000000291</v>
      </c>
    </row>
    <row r="11339" spans="1:14" x14ac:dyDescent="0.25">
      <c r="A11339" s="9" t="s">
        <v>1209</v>
      </c>
      <c r="B11339" s="9" t="s">
        <v>103</v>
      </c>
      <c r="C11339" s="9" t="s">
        <v>42</v>
      </c>
      <c r="D11339" s="9" t="s">
        <v>43</v>
      </c>
      <c r="E11339" s="10">
        <v>280682.96999999997</v>
      </c>
      <c r="F11339" s="10">
        <v>280161.35643564351</v>
      </c>
      <c r="G11339" s="10">
        <v>521.61356435646303</v>
      </c>
      <c r="H11339" s="10">
        <v>282962.96999999997</v>
      </c>
      <c r="I11339" s="10">
        <v>-2280</v>
      </c>
      <c r="J11339" s="10">
        <v>55964</v>
      </c>
      <c r="K11339" s="10">
        <v>55860</v>
      </c>
      <c r="L11339" s="10">
        <v>104</v>
      </c>
      <c r="M11339" s="10">
        <v>56418.6</v>
      </c>
      <c r="N11339" s="10">
        <v>-454.59999999999854</v>
      </c>
    </row>
    <row r="11340" spans="1:14" x14ac:dyDescent="0.25">
      <c r="A11340" s="9" t="s">
        <v>1209</v>
      </c>
      <c r="B11340" s="9" t="s">
        <v>138</v>
      </c>
      <c r="C11340" s="9" t="s">
        <v>42</v>
      </c>
      <c r="D11340" s="9" t="s">
        <v>53</v>
      </c>
      <c r="E11340" s="10">
        <v>177614.44</v>
      </c>
      <c r="F11340" s="10">
        <v>175568.91495601172</v>
      </c>
      <c r="G11340" s="10">
        <v>2045.5250439882802</v>
      </c>
      <c r="H11340" s="10">
        <v>179607</v>
      </c>
      <c r="I11340" s="10">
        <v>-1992.5599999999977</v>
      </c>
      <c r="J11340" s="10">
        <v>42383</v>
      </c>
      <c r="K11340" s="10">
        <v>41895</v>
      </c>
      <c r="L11340" s="10">
        <v>488</v>
      </c>
      <c r="M11340" s="10">
        <v>42858.584999999999</v>
      </c>
      <c r="N11340" s="10">
        <v>-475.58499999999913</v>
      </c>
    </row>
    <row r="11341" spans="1:14" x14ac:dyDescent="0.25">
      <c r="A11341" s="9" t="s">
        <v>1209</v>
      </c>
      <c r="B11341" s="9" t="s">
        <v>54</v>
      </c>
      <c r="C11341" s="9" t="s">
        <v>42</v>
      </c>
      <c r="D11341" s="9" t="s">
        <v>55</v>
      </c>
      <c r="E11341" s="10">
        <v>2820.37</v>
      </c>
      <c r="F11341" s="10">
        <v>2765.0686274509803</v>
      </c>
      <c r="G11341" s="10">
        <v>55.301372549019561</v>
      </c>
      <c r="H11341" s="10">
        <v>2820.37</v>
      </c>
      <c r="I11341" s="10">
        <v>0</v>
      </c>
      <c r="J11341" s="10">
        <v>512.79499999999996</v>
      </c>
      <c r="K11341" s="10">
        <v>502.74019607843132</v>
      </c>
      <c r="L11341" s="10">
        <v>10.054803921568634</v>
      </c>
      <c r="M11341" s="10">
        <v>512.79499999999996</v>
      </c>
      <c r="N11341" s="10">
        <v>0</v>
      </c>
    </row>
    <row r="11342" spans="1:14" x14ac:dyDescent="0.25">
      <c r="A11342" s="9" t="s">
        <v>1210</v>
      </c>
      <c r="B11342" s="9" t="s">
        <v>25</v>
      </c>
      <c r="C11342" s="9" t="s">
        <v>26</v>
      </c>
      <c r="D11342" s="9" t="s">
        <v>27</v>
      </c>
      <c r="E11342" s="10">
        <v>1118.1300000000001</v>
      </c>
      <c r="F11342" s="10">
        <v>0</v>
      </c>
      <c r="G11342" s="10">
        <v>1118.1300000000001</v>
      </c>
      <c r="H11342" s="10">
        <v>0</v>
      </c>
      <c r="I11342" s="10">
        <v>1118.1300000000001</v>
      </c>
      <c r="J11342" s="10">
        <v>0</v>
      </c>
      <c r="K11342" s="10">
        <v>0</v>
      </c>
      <c r="L11342" s="10">
        <v>0</v>
      </c>
      <c r="M11342" s="10">
        <v>0</v>
      </c>
      <c r="N11342" s="10">
        <v>0</v>
      </c>
    </row>
    <row r="11343" spans="1:14" x14ac:dyDescent="0.25">
      <c r="A11343" s="9" t="s">
        <v>1210</v>
      </c>
      <c r="B11343" s="9" t="s">
        <v>28</v>
      </c>
      <c r="C11343" s="9" t="s">
        <v>29</v>
      </c>
      <c r="D11343" s="9" t="s">
        <v>27</v>
      </c>
      <c r="E11343" s="10">
        <v>0.96</v>
      </c>
      <c r="F11343" s="10">
        <v>0</v>
      </c>
      <c r="G11343" s="10">
        <v>0.96</v>
      </c>
      <c r="H11343" s="10">
        <v>0.97</v>
      </c>
      <c r="I11343" s="10">
        <v>-1.0000000000000009E-2</v>
      </c>
      <c r="J11343" s="10">
        <v>0</v>
      </c>
      <c r="K11343" s="10">
        <v>0</v>
      </c>
      <c r="L11343" s="10">
        <v>0</v>
      </c>
      <c r="M11343" s="10">
        <v>0</v>
      </c>
      <c r="N11343" s="10">
        <v>0</v>
      </c>
    </row>
    <row r="11344" spans="1:14" x14ac:dyDescent="0.25">
      <c r="A11344" s="9" t="s">
        <v>1210</v>
      </c>
      <c r="B11344" s="9" t="s">
        <v>30</v>
      </c>
      <c r="C11344" s="9" t="s">
        <v>29</v>
      </c>
      <c r="D11344" s="9" t="s">
        <v>27</v>
      </c>
      <c r="E11344" s="10">
        <v>22.33</v>
      </c>
      <c r="F11344" s="10">
        <v>0</v>
      </c>
      <c r="G11344" s="10">
        <v>22.33</v>
      </c>
      <c r="H11344" s="10">
        <v>22.58</v>
      </c>
      <c r="I11344" s="10">
        <v>-0.25</v>
      </c>
      <c r="J11344" s="10">
        <v>0</v>
      </c>
      <c r="K11344" s="10">
        <v>0</v>
      </c>
      <c r="L11344" s="10">
        <v>0</v>
      </c>
      <c r="M11344" s="10">
        <v>0</v>
      </c>
      <c r="N11344" s="10">
        <v>0</v>
      </c>
    </row>
    <row r="11345" spans="1:14" x14ac:dyDescent="0.25">
      <c r="A11345" s="9" t="s">
        <v>1210</v>
      </c>
      <c r="B11345" s="9" t="s">
        <v>31</v>
      </c>
      <c r="C11345" s="9" t="s">
        <v>29</v>
      </c>
      <c r="D11345" s="9" t="s">
        <v>27</v>
      </c>
      <c r="E11345" s="10">
        <v>149.93</v>
      </c>
      <c r="F11345" s="10">
        <v>0</v>
      </c>
      <c r="G11345" s="10">
        <v>149.93</v>
      </c>
      <c r="H11345" s="10">
        <v>151.61000000000001</v>
      </c>
      <c r="I11345" s="10">
        <v>-1.6800000000000068</v>
      </c>
      <c r="J11345" s="10">
        <v>0</v>
      </c>
      <c r="K11345" s="10">
        <v>0</v>
      </c>
      <c r="L11345" s="10">
        <v>0</v>
      </c>
      <c r="M11345" s="10">
        <v>0</v>
      </c>
      <c r="N11345" s="10">
        <v>0</v>
      </c>
    </row>
    <row r="11346" spans="1:14" x14ac:dyDescent="0.25">
      <c r="A11346" s="9" t="s">
        <v>1210</v>
      </c>
      <c r="B11346" s="9" t="s">
        <v>32</v>
      </c>
      <c r="C11346" s="9" t="s">
        <v>33</v>
      </c>
      <c r="D11346" s="9" t="s">
        <v>27</v>
      </c>
      <c r="E11346" s="10">
        <v>176.34</v>
      </c>
      <c r="F11346" s="10">
        <v>0</v>
      </c>
      <c r="G11346" s="10">
        <v>176.34</v>
      </c>
      <c r="H11346" s="10">
        <v>275.83</v>
      </c>
      <c r="I11346" s="10">
        <v>-99.489999999999981</v>
      </c>
      <c r="J11346" s="10">
        <v>0.5</v>
      </c>
      <c r="K11346" s="10">
        <v>0</v>
      </c>
      <c r="L11346" s="10">
        <v>0.5</v>
      </c>
      <c r="M11346" s="10">
        <v>0.78200000000000003</v>
      </c>
      <c r="N11346" s="10">
        <v>-0.28200000000000003</v>
      </c>
    </row>
    <row r="11347" spans="1:14" x14ac:dyDescent="0.25">
      <c r="A11347" s="9" t="s">
        <v>1210</v>
      </c>
      <c r="B11347" s="9" t="s">
        <v>34</v>
      </c>
      <c r="C11347" s="9" t="s">
        <v>33</v>
      </c>
      <c r="D11347" s="9" t="s">
        <v>27</v>
      </c>
      <c r="E11347" s="10">
        <v>606.19000000000005</v>
      </c>
      <c r="F11347" s="10">
        <v>0</v>
      </c>
      <c r="G11347" s="10">
        <v>606.19000000000005</v>
      </c>
      <c r="H11347" s="10">
        <v>948.17</v>
      </c>
      <c r="I11347" s="10">
        <v>-341.9799999999999</v>
      </c>
      <c r="J11347" s="10">
        <v>0.5</v>
      </c>
      <c r="K11347" s="10">
        <v>0</v>
      </c>
      <c r="L11347" s="10">
        <v>0.5</v>
      </c>
      <c r="M11347" s="10">
        <v>0.78200000000000003</v>
      </c>
      <c r="N11347" s="10">
        <v>-0.28200000000000003</v>
      </c>
    </row>
    <row r="11348" spans="1:14" x14ac:dyDescent="0.25">
      <c r="A11348" s="9" t="s">
        <v>1210</v>
      </c>
      <c r="B11348" s="9" t="s">
        <v>35</v>
      </c>
      <c r="C11348" s="9" t="s">
        <v>33</v>
      </c>
      <c r="D11348" s="9" t="s">
        <v>27</v>
      </c>
      <c r="E11348" s="10">
        <v>655.86</v>
      </c>
      <c r="F11348" s="10">
        <v>0</v>
      </c>
      <c r="G11348" s="10">
        <v>655.86</v>
      </c>
      <c r="H11348" s="10">
        <v>1025.8</v>
      </c>
      <c r="I11348" s="10">
        <v>-369.93999999999994</v>
      </c>
      <c r="J11348" s="10">
        <v>10.5</v>
      </c>
      <c r="K11348" s="10">
        <v>0</v>
      </c>
      <c r="L11348" s="10">
        <v>10.5</v>
      </c>
      <c r="M11348" s="10">
        <v>16.422999999999998</v>
      </c>
      <c r="N11348" s="10">
        <v>-5.9229999999999983</v>
      </c>
    </row>
    <row r="11349" spans="1:14" x14ac:dyDescent="0.25">
      <c r="A11349" s="9" t="s">
        <v>1210</v>
      </c>
      <c r="B11349" s="9" t="s">
        <v>36</v>
      </c>
      <c r="C11349" s="9" t="s">
        <v>29</v>
      </c>
      <c r="D11349" s="9" t="s">
        <v>27</v>
      </c>
      <c r="E11349" s="10">
        <v>1679.71</v>
      </c>
      <c r="F11349" s="10">
        <v>0</v>
      </c>
      <c r="G11349" s="10">
        <v>1679.71</v>
      </c>
      <c r="H11349" s="10">
        <v>1698.55</v>
      </c>
      <c r="I11349" s="10">
        <v>-18.839999999999918</v>
      </c>
      <c r="J11349" s="10">
        <v>0</v>
      </c>
      <c r="K11349" s="10">
        <v>0</v>
      </c>
      <c r="L11349" s="10">
        <v>0</v>
      </c>
      <c r="M11349" s="10">
        <v>0</v>
      </c>
      <c r="N11349" s="10">
        <v>0</v>
      </c>
    </row>
    <row r="11350" spans="1:14" x14ac:dyDescent="0.25">
      <c r="A11350" s="9" t="s">
        <v>1210</v>
      </c>
      <c r="B11350" s="9" t="s">
        <v>37</v>
      </c>
      <c r="C11350" s="9" t="s">
        <v>29</v>
      </c>
      <c r="D11350" s="9" t="s">
        <v>27</v>
      </c>
      <c r="E11350" s="10">
        <v>3884.34</v>
      </c>
      <c r="F11350" s="10">
        <v>0</v>
      </c>
      <c r="G11350" s="10">
        <v>3884.34</v>
      </c>
      <c r="H11350" s="10">
        <v>3927.9</v>
      </c>
      <c r="I11350" s="10">
        <v>-43.559999999999945</v>
      </c>
      <c r="J11350" s="10">
        <v>0</v>
      </c>
      <c r="K11350" s="10">
        <v>0</v>
      </c>
      <c r="L11350" s="10">
        <v>0</v>
      </c>
      <c r="M11350" s="10">
        <v>0</v>
      </c>
      <c r="N11350" s="10">
        <v>0</v>
      </c>
    </row>
    <row r="11351" spans="1:14" x14ac:dyDescent="0.25">
      <c r="A11351" s="9" t="s">
        <v>1210</v>
      </c>
      <c r="B11351" s="9" t="s">
        <v>275</v>
      </c>
      <c r="C11351" s="9" t="s">
        <v>39</v>
      </c>
      <c r="D11351" s="9" t="s">
        <v>40</v>
      </c>
      <c r="E11351" s="10">
        <v>-79476.649999999994</v>
      </c>
      <c r="F11351" s="10">
        <v>0</v>
      </c>
      <c r="G11351" s="10">
        <v>-79476.649999999994</v>
      </c>
      <c r="H11351" s="10">
        <v>-79476.649999999994</v>
      </c>
      <c r="I11351" s="10">
        <v>0</v>
      </c>
      <c r="J11351" s="10">
        <v>-1001</v>
      </c>
      <c r="K11351" s="10">
        <v>0</v>
      </c>
      <c r="L11351" s="10">
        <v>-1001</v>
      </c>
      <c r="M11351" s="10">
        <v>-1001</v>
      </c>
      <c r="N11351" s="10">
        <v>0</v>
      </c>
    </row>
    <row r="11352" spans="1:14" x14ac:dyDescent="0.25">
      <c r="A11352" s="9" t="s">
        <v>1210</v>
      </c>
      <c r="B11352" s="9" t="s">
        <v>92</v>
      </c>
      <c r="C11352" s="9" t="s">
        <v>42</v>
      </c>
      <c r="D11352" s="9" t="s">
        <v>43</v>
      </c>
      <c r="E11352" s="10">
        <v>4.26</v>
      </c>
      <c r="F11352" s="10">
        <v>0</v>
      </c>
      <c r="G11352" s="10">
        <v>4.26</v>
      </c>
      <c r="H11352" s="10">
        <v>0</v>
      </c>
      <c r="I11352" s="10">
        <v>4.26</v>
      </c>
      <c r="J11352" s="10">
        <v>50</v>
      </c>
      <c r="K11352" s="10">
        <v>0</v>
      </c>
      <c r="L11352" s="10">
        <v>50</v>
      </c>
      <c r="M11352" s="10">
        <v>0</v>
      </c>
      <c r="N11352" s="10">
        <v>50</v>
      </c>
    </row>
    <row r="11353" spans="1:14" x14ac:dyDescent="0.25">
      <c r="A11353" s="9" t="s">
        <v>1210</v>
      </c>
      <c r="B11353" s="9" t="s">
        <v>132</v>
      </c>
      <c r="C11353" s="9" t="s">
        <v>42</v>
      </c>
      <c r="D11353" s="9" t="s">
        <v>43</v>
      </c>
      <c r="E11353" s="10">
        <v>100.68</v>
      </c>
      <c r="F11353" s="10">
        <v>99.78217821782178</v>
      </c>
      <c r="G11353" s="10">
        <v>0.89782178217822661</v>
      </c>
      <c r="H11353" s="10">
        <v>100.78</v>
      </c>
      <c r="I11353" s="10">
        <v>-9.9999999999994316E-2</v>
      </c>
      <c r="J11353" s="10">
        <v>1010</v>
      </c>
      <c r="K11353" s="10">
        <v>1001</v>
      </c>
      <c r="L11353" s="10">
        <v>9</v>
      </c>
      <c r="M11353" s="10">
        <v>1011.01</v>
      </c>
      <c r="N11353" s="10">
        <v>-1.0099999999999909</v>
      </c>
    </row>
    <row r="11354" spans="1:14" x14ac:dyDescent="0.25">
      <c r="A11354" s="9" t="s">
        <v>1210</v>
      </c>
      <c r="B11354" s="9" t="s">
        <v>133</v>
      </c>
      <c r="C11354" s="9" t="s">
        <v>42</v>
      </c>
      <c r="D11354" s="9" t="s">
        <v>43</v>
      </c>
      <c r="E11354" s="10">
        <v>413.76</v>
      </c>
      <c r="F11354" s="10">
        <v>410.74876847290642</v>
      </c>
      <c r="G11354" s="10">
        <v>3.011231527093571</v>
      </c>
      <c r="H11354" s="10">
        <v>416.91</v>
      </c>
      <c r="I11354" s="10">
        <v>-3.1500000000000341</v>
      </c>
      <c r="J11354" s="10">
        <v>6050</v>
      </c>
      <c r="K11354" s="10">
        <v>6006</v>
      </c>
      <c r="L11354" s="10">
        <v>44</v>
      </c>
      <c r="M11354" s="10">
        <v>6096.09</v>
      </c>
      <c r="N11354" s="10">
        <v>-46.090000000000146</v>
      </c>
    </row>
    <row r="11355" spans="1:14" x14ac:dyDescent="0.25">
      <c r="A11355" s="9" t="s">
        <v>1210</v>
      </c>
      <c r="B11355" s="9" t="s">
        <v>94</v>
      </c>
      <c r="C11355" s="9" t="s">
        <v>42</v>
      </c>
      <c r="D11355" s="9" t="s">
        <v>43</v>
      </c>
      <c r="E11355" s="10">
        <v>497.48</v>
      </c>
      <c r="F11355" s="10">
        <v>495.49253731343282</v>
      </c>
      <c r="G11355" s="10">
        <v>1.9874626865671985</v>
      </c>
      <c r="H11355" s="10">
        <v>497.97</v>
      </c>
      <c r="I11355" s="10">
        <v>-0.49000000000000909</v>
      </c>
      <c r="J11355" s="10">
        <v>1005</v>
      </c>
      <c r="K11355" s="10">
        <v>1001</v>
      </c>
      <c r="L11355" s="10">
        <v>4</v>
      </c>
      <c r="M11355" s="10">
        <v>1006.005</v>
      </c>
      <c r="N11355" s="10">
        <v>-1.0049999999999955</v>
      </c>
    </row>
    <row r="11356" spans="1:14" x14ac:dyDescent="0.25">
      <c r="A11356" s="9" t="s">
        <v>1210</v>
      </c>
      <c r="B11356" s="9" t="s">
        <v>134</v>
      </c>
      <c r="C11356" s="9" t="s">
        <v>42</v>
      </c>
      <c r="D11356" s="9" t="s">
        <v>43</v>
      </c>
      <c r="E11356" s="10">
        <v>788.56</v>
      </c>
      <c r="F11356" s="10">
        <v>782.81773399014776</v>
      </c>
      <c r="G11356" s="10">
        <v>5.7422660098521874</v>
      </c>
      <c r="H11356" s="10">
        <v>794.56</v>
      </c>
      <c r="I11356" s="10">
        <v>-6</v>
      </c>
      <c r="J11356" s="10">
        <v>6050</v>
      </c>
      <c r="K11356" s="10">
        <v>6006</v>
      </c>
      <c r="L11356" s="10">
        <v>44</v>
      </c>
      <c r="M11356" s="10">
        <v>6096.09</v>
      </c>
      <c r="N11356" s="10">
        <v>-46.090000000000146</v>
      </c>
    </row>
    <row r="11357" spans="1:14" x14ac:dyDescent="0.25">
      <c r="A11357" s="9" t="s">
        <v>1210</v>
      </c>
      <c r="B11357" s="9" t="s">
        <v>135</v>
      </c>
      <c r="C11357" s="9" t="s">
        <v>42</v>
      </c>
      <c r="D11357" s="9" t="s">
        <v>43</v>
      </c>
      <c r="E11357" s="10">
        <v>1176.3800000000001</v>
      </c>
      <c r="F11357" s="10">
        <v>1158.2561576354681</v>
      </c>
      <c r="G11357" s="10">
        <v>18.123842364532038</v>
      </c>
      <c r="H11357" s="10">
        <v>1175.6300000000001</v>
      </c>
      <c r="I11357" s="10">
        <v>0.75</v>
      </c>
      <c r="J11357" s="10">
        <v>6100</v>
      </c>
      <c r="K11357" s="10">
        <v>6006</v>
      </c>
      <c r="L11357" s="10">
        <v>94</v>
      </c>
      <c r="M11357" s="10">
        <v>6096.09</v>
      </c>
      <c r="N11357" s="10">
        <v>3.9099999999998545</v>
      </c>
    </row>
    <row r="11358" spans="1:14" x14ac:dyDescent="0.25">
      <c r="A11358" s="9" t="s">
        <v>1210</v>
      </c>
      <c r="B11358" s="9" t="s">
        <v>84</v>
      </c>
      <c r="C11358" s="9" t="s">
        <v>42</v>
      </c>
      <c r="D11358" s="9" t="s">
        <v>43</v>
      </c>
      <c r="E11358" s="10">
        <v>2486.7399999999998</v>
      </c>
      <c r="F11358" s="10">
        <v>2440.4215686274511</v>
      </c>
      <c r="G11358" s="10">
        <v>46.31843137254873</v>
      </c>
      <c r="H11358" s="10">
        <v>2489.23</v>
      </c>
      <c r="I11358" s="10">
        <v>-2.4900000000002365</v>
      </c>
      <c r="J11358" s="10">
        <v>6120</v>
      </c>
      <c r="K11358" s="10">
        <v>6006</v>
      </c>
      <c r="L11358" s="10">
        <v>114</v>
      </c>
      <c r="M11358" s="10">
        <v>6126.12</v>
      </c>
      <c r="N11358" s="10">
        <v>-6.1199999999998909</v>
      </c>
    </row>
    <row r="11359" spans="1:14" x14ac:dyDescent="0.25">
      <c r="A11359" s="9" t="s">
        <v>1210</v>
      </c>
      <c r="B11359" s="9" t="s">
        <v>136</v>
      </c>
      <c r="C11359" s="9" t="s">
        <v>42</v>
      </c>
      <c r="D11359" s="9" t="s">
        <v>43</v>
      </c>
      <c r="E11359" s="10">
        <v>3304.55</v>
      </c>
      <c r="F11359" s="10">
        <v>3242.9950738916255</v>
      </c>
      <c r="G11359" s="10">
        <v>61.55492610837473</v>
      </c>
      <c r="H11359" s="10">
        <v>3291.64</v>
      </c>
      <c r="I11359" s="10">
        <v>12.910000000000309</v>
      </c>
      <c r="J11359" s="10">
        <v>6120</v>
      </c>
      <c r="K11359" s="10">
        <v>6006</v>
      </c>
      <c r="L11359" s="10">
        <v>114</v>
      </c>
      <c r="M11359" s="10">
        <v>6096.09</v>
      </c>
      <c r="N11359" s="10">
        <v>23.909999999999854</v>
      </c>
    </row>
    <row r="11360" spans="1:14" x14ac:dyDescent="0.25">
      <c r="A11360" s="9" t="s">
        <v>1210</v>
      </c>
      <c r="B11360" s="9" t="s">
        <v>145</v>
      </c>
      <c r="C11360" s="9" t="s">
        <v>42</v>
      </c>
      <c r="D11360" s="9" t="s">
        <v>43</v>
      </c>
      <c r="E11360" s="10">
        <v>4596.84</v>
      </c>
      <c r="F11360" s="10">
        <v>4524.5221674876857</v>
      </c>
      <c r="G11360" s="10">
        <v>72.317832512314453</v>
      </c>
      <c r="H11360" s="10">
        <v>4592.3900000000003</v>
      </c>
      <c r="I11360" s="10">
        <v>4.4499999999998181</v>
      </c>
      <c r="J11360" s="10">
        <v>1017</v>
      </c>
      <c r="K11360" s="10">
        <v>1001</v>
      </c>
      <c r="L11360" s="10">
        <v>16</v>
      </c>
      <c r="M11360" s="10">
        <v>1016.015</v>
      </c>
      <c r="N11360" s="10">
        <v>0.98500000000001364</v>
      </c>
    </row>
    <row r="11361" spans="1:14" x14ac:dyDescent="0.25">
      <c r="A11361" s="9" t="s">
        <v>1210</v>
      </c>
      <c r="B11361" s="9" t="s">
        <v>50</v>
      </c>
      <c r="C11361" s="9" t="s">
        <v>42</v>
      </c>
      <c r="D11361" s="9" t="s">
        <v>43</v>
      </c>
      <c r="E11361" s="10">
        <v>8019.9</v>
      </c>
      <c r="F11361" s="10">
        <v>7987.980099502488</v>
      </c>
      <c r="G11361" s="10">
        <v>31.919900497511662</v>
      </c>
      <c r="H11361" s="10">
        <v>8027.92</v>
      </c>
      <c r="I11361" s="10">
        <v>-8.0200000000004366</v>
      </c>
      <c r="J11361" s="10">
        <v>6030</v>
      </c>
      <c r="K11361" s="10">
        <v>6006</v>
      </c>
      <c r="L11361" s="10">
        <v>24</v>
      </c>
      <c r="M11361" s="10">
        <v>6036.03</v>
      </c>
      <c r="N11361" s="10">
        <v>-6.0299999999997453</v>
      </c>
    </row>
    <row r="11362" spans="1:14" x14ac:dyDescent="0.25">
      <c r="A11362" s="9" t="s">
        <v>1210</v>
      </c>
      <c r="B11362" s="9" t="s">
        <v>103</v>
      </c>
      <c r="C11362" s="9" t="s">
        <v>42</v>
      </c>
      <c r="D11362" s="9" t="s">
        <v>43</v>
      </c>
      <c r="E11362" s="10">
        <v>30393.45</v>
      </c>
      <c r="F11362" s="10">
        <v>30122.61386138614</v>
      </c>
      <c r="G11362" s="10">
        <v>270.83613861386038</v>
      </c>
      <c r="H11362" s="10">
        <v>30423.84</v>
      </c>
      <c r="I11362" s="10">
        <v>-30.389999999999418</v>
      </c>
      <c r="J11362" s="10">
        <v>6060</v>
      </c>
      <c r="K11362" s="10">
        <v>6006</v>
      </c>
      <c r="L11362" s="10">
        <v>54</v>
      </c>
      <c r="M11362" s="10">
        <v>6066.06</v>
      </c>
      <c r="N11362" s="10">
        <v>-6.0600000000004002</v>
      </c>
    </row>
    <row r="11363" spans="1:14" x14ac:dyDescent="0.25">
      <c r="A11363" s="9" t="s">
        <v>1210</v>
      </c>
      <c r="B11363" s="9" t="s">
        <v>138</v>
      </c>
      <c r="C11363" s="9" t="s">
        <v>42</v>
      </c>
      <c r="D11363" s="9" t="s">
        <v>53</v>
      </c>
      <c r="E11363" s="10">
        <v>19097.02</v>
      </c>
      <c r="F11363" s="10">
        <v>18876.959921798632</v>
      </c>
      <c r="G11363" s="10">
        <v>220.06007820136801</v>
      </c>
      <c r="H11363" s="10">
        <v>19311.13</v>
      </c>
      <c r="I11363" s="10">
        <v>-214.11000000000058</v>
      </c>
      <c r="J11363" s="10">
        <v>4557</v>
      </c>
      <c r="K11363" s="10">
        <v>4504.5004887585537</v>
      </c>
      <c r="L11363" s="10">
        <v>52.499511241446271</v>
      </c>
      <c r="M11363" s="10">
        <v>4608.1040000000003</v>
      </c>
      <c r="N11363" s="10">
        <v>-51.104000000000269</v>
      </c>
    </row>
    <row r="11364" spans="1:14" x14ac:dyDescent="0.25">
      <c r="A11364" s="9" t="s">
        <v>1210</v>
      </c>
      <c r="B11364" s="9" t="s">
        <v>54</v>
      </c>
      <c r="C11364" s="9" t="s">
        <v>42</v>
      </c>
      <c r="D11364" s="9" t="s">
        <v>55</v>
      </c>
      <c r="E11364" s="10">
        <v>303.24</v>
      </c>
      <c r="F11364" s="10">
        <v>297.29411764705884</v>
      </c>
      <c r="G11364" s="10">
        <v>5.9458823529411688</v>
      </c>
      <c r="H11364" s="10">
        <v>303.24</v>
      </c>
      <c r="I11364" s="10">
        <v>0</v>
      </c>
      <c r="J11364" s="10">
        <v>55.134999999999998</v>
      </c>
      <c r="K11364" s="10">
        <v>54.053921568627452</v>
      </c>
      <c r="L11364" s="10">
        <v>1.0810784313725463</v>
      </c>
      <c r="M11364" s="10">
        <v>55.134999999999998</v>
      </c>
      <c r="N11364" s="10">
        <v>0</v>
      </c>
    </row>
    <row r="11365" spans="1:14" x14ac:dyDescent="0.25">
      <c r="A11365" s="9" t="s">
        <v>1211</v>
      </c>
      <c r="B11365" s="9" t="s">
        <v>25</v>
      </c>
      <c r="C11365" s="9" t="s">
        <v>26</v>
      </c>
      <c r="D11365" s="9" t="s">
        <v>27</v>
      </c>
      <c r="E11365" s="10">
        <v>19413.21</v>
      </c>
      <c r="F11365" s="10">
        <v>0</v>
      </c>
      <c r="G11365" s="10">
        <v>19413.21</v>
      </c>
      <c r="H11365" s="10">
        <v>0</v>
      </c>
      <c r="I11365" s="10">
        <v>19413.21</v>
      </c>
      <c r="J11365" s="10">
        <v>0</v>
      </c>
      <c r="K11365" s="10">
        <v>0</v>
      </c>
      <c r="L11365" s="10">
        <v>0</v>
      </c>
      <c r="M11365" s="10">
        <v>0</v>
      </c>
      <c r="N11365" s="10">
        <v>0</v>
      </c>
    </row>
    <row r="11366" spans="1:14" x14ac:dyDescent="0.25">
      <c r="A11366" s="9" t="s">
        <v>1211</v>
      </c>
      <c r="B11366" s="9" t="s">
        <v>28</v>
      </c>
      <c r="C11366" s="9" t="s">
        <v>29</v>
      </c>
      <c r="D11366" s="9" t="s">
        <v>27</v>
      </c>
      <c r="E11366" s="10">
        <v>18.27</v>
      </c>
      <c r="F11366" s="10">
        <v>0</v>
      </c>
      <c r="G11366" s="10">
        <v>18.27</v>
      </c>
      <c r="H11366" s="10">
        <v>18.7</v>
      </c>
      <c r="I11366" s="10">
        <v>-0.42999999999999972</v>
      </c>
      <c r="J11366" s="10">
        <v>0</v>
      </c>
      <c r="K11366" s="10">
        <v>0</v>
      </c>
      <c r="L11366" s="10">
        <v>0</v>
      </c>
      <c r="M11366" s="10">
        <v>0</v>
      </c>
      <c r="N11366" s="10">
        <v>0</v>
      </c>
    </row>
    <row r="11367" spans="1:14" x14ac:dyDescent="0.25">
      <c r="A11367" s="9" t="s">
        <v>1211</v>
      </c>
      <c r="B11367" s="9" t="s">
        <v>30</v>
      </c>
      <c r="C11367" s="9" t="s">
        <v>29</v>
      </c>
      <c r="D11367" s="9" t="s">
        <v>27</v>
      </c>
      <c r="E11367" s="10">
        <v>426.27</v>
      </c>
      <c r="F11367" s="10">
        <v>0</v>
      </c>
      <c r="G11367" s="10">
        <v>426.27</v>
      </c>
      <c r="H11367" s="10">
        <v>436.3</v>
      </c>
      <c r="I11367" s="10">
        <v>-10.03000000000003</v>
      </c>
      <c r="J11367" s="10">
        <v>0</v>
      </c>
      <c r="K11367" s="10">
        <v>0</v>
      </c>
      <c r="L11367" s="10">
        <v>0</v>
      </c>
      <c r="M11367" s="10">
        <v>0</v>
      </c>
      <c r="N11367" s="10">
        <v>0</v>
      </c>
    </row>
    <row r="11368" spans="1:14" x14ac:dyDescent="0.25">
      <c r="A11368" s="9" t="s">
        <v>1211</v>
      </c>
      <c r="B11368" s="9" t="s">
        <v>31</v>
      </c>
      <c r="C11368" s="9" t="s">
        <v>29</v>
      </c>
      <c r="D11368" s="9" t="s">
        <v>27</v>
      </c>
      <c r="E11368" s="10">
        <v>2862.07</v>
      </c>
      <c r="F11368" s="10">
        <v>0</v>
      </c>
      <c r="G11368" s="10">
        <v>2862.07</v>
      </c>
      <c r="H11368" s="10">
        <v>2929.45</v>
      </c>
      <c r="I11368" s="10">
        <v>-67.379999999999654</v>
      </c>
      <c r="J11368" s="10">
        <v>0</v>
      </c>
      <c r="K11368" s="10">
        <v>0</v>
      </c>
      <c r="L11368" s="10">
        <v>0</v>
      </c>
      <c r="M11368" s="10">
        <v>0</v>
      </c>
      <c r="N11368" s="10">
        <v>0</v>
      </c>
    </row>
    <row r="11369" spans="1:14" x14ac:dyDescent="0.25">
      <c r="A11369" s="9" t="s">
        <v>1211</v>
      </c>
      <c r="B11369" s="9" t="s">
        <v>32</v>
      </c>
      <c r="C11369" s="9" t="s">
        <v>33</v>
      </c>
      <c r="D11369" s="9" t="s">
        <v>27</v>
      </c>
      <c r="E11369" s="10">
        <v>4736.5600000000004</v>
      </c>
      <c r="F11369" s="10">
        <v>0</v>
      </c>
      <c r="G11369" s="10">
        <v>4736.5600000000004</v>
      </c>
      <c r="H11369" s="10">
        <v>4737.28</v>
      </c>
      <c r="I11369" s="10">
        <v>-0.71999999999934516</v>
      </c>
      <c r="J11369" s="10">
        <v>13.43</v>
      </c>
      <c r="K11369" s="10">
        <v>0</v>
      </c>
      <c r="L11369" s="10">
        <v>13.43</v>
      </c>
      <c r="M11369" s="10">
        <v>13.432</v>
      </c>
      <c r="N11369" s="10">
        <v>-2.0000000000006679E-3</v>
      </c>
    </row>
    <row r="11370" spans="1:14" x14ac:dyDescent="0.25">
      <c r="A11370" s="9" t="s">
        <v>1211</v>
      </c>
      <c r="B11370" s="9" t="s">
        <v>34</v>
      </c>
      <c r="C11370" s="9" t="s">
        <v>33</v>
      </c>
      <c r="D11370" s="9" t="s">
        <v>27</v>
      </c>
      <c r="E11370" s="10">
        <v>16282.14</v>
      </c>
      <c r="F11370" s="10">
        <v>0</v>
      </c>
      <c r="G11370" s="10">
        <v>16282.14</v>
      </c>
      <c r="H11370" s="10">
        <v>16284.63</v>
      </c>
      <c r="I11370" s="10">
        <v>-2.4899999999997817</v>
      </c>
      <c r="J11370" s="10">
        <v>13.43</v>
      </c>
      <c r="K11370" s="10">
        <v>0</v>
      </c>
      <c r="L11370" s="10">
        <v>13.43</v>
      </c>
      <c r="M11370" s="10">
        <v>13.432</v>
      </c>
      <c r="N11370" s="10">
        <v>-2.0000000000006679E-3</v>
      </c>
    </row>
    <row r="11371" spans="1:14" x14ac:dyDescent="0.25">
      <c r="A11371" s="9" t="s">
        <v>1211</v>
      </c>
      <c r="B11371" s="9" t="s">
        <v>35</v>
      </c>
      <c r="C11371" s="9" t="s">
        <v>33</v>
      </c>
      <c r="D11371" s="9" t="s">
        <v>27</v>
      </c>
      <c r="E11371" s="10">
        <v>17616.27</v>
      </c>
      <c r="F11371" s="10">
        <v>0</v>
      </c>
      <c r="G11371" s="10">
        <v>17616.27</v>
      </c>
      <c r="H11371" s="10">
        <v>17618.84</v>
      </c>
      <c r="I11371" s="10">
        <v>-2.569999999999709</v>
      </c>
      <c r="J11371" s="10">
        <v>282.02999999999997</v>
      </c>
      <c r="K11371" s="10">
        <v>0</v>
      </c>
      <c r="L11371" s="10">
        <v>282.02999999999997</v>
      </c>
      <c r="M11371" s="10">
        <v>282.07100000000003</v>
      </c>
      <c r="N11371" s="10">
        <v>-4.100000000005366E-2</v>
      </c>
    </row>
    <row r="11372" spans="1:14" x14ac:dyDescent="0.25">
      <c r="A11372" s="9" t="s">
        <v>1211</v>
      </c>
      <c r="B11372" s="9" t="s">
        <v>36</v>
      </c>
      <c r="C11372" s="9" t="s">
        <v>29</v>
      </c>
      <c r="D11372" s="9" t="s">
        <v>27</v>
      </c>
      <c r="E11372" s="10">
        <v>32065.62</v>
      </c>
      <c r="F11372" s="10">
        <v>0</v>
      </c>
      <c r="G11372" s="10">
        <v>32065.62</v>
      </c>
      <c r="H11372" s="10">
        <v>32820.47</v>
      </c>
      <c r="I11372" s="10">
        <v>-754.85000000000218</v>
      </c>
      <c r="J11372" s="10">
        <v>0</v>
      </c>
      <c r="K11372" s="10">
        <v>0</v>
      </c>
      <c r="L11372" s="10">
        <v>0</v>
      </c>
      <c r="M11372" s="10">
        <v>0</v>
      </c>
      <c r="N11372" s="10">
        <v>0</v>
      </c>
    </row>
    <row r="11373" spans="1:14" x14ac:dyDescent="0.25">
      <c r="A11373" s="9" t="s">
        <v>1211</v>
      </c>
      <c r="B11373" s="9" t="s">
        <v>37</v>
      </c>
      <c r="C11373" s="9" t="s">
        <v>29</v>
      </c>
      <c r="D11373" s="9" t="s">
        <v>27</v>
      </c>
      <c r="E11373" s="10">
        <v>74151.960000000006</v>
      </c>
      <c r="F11373" s="10">
        <v>0</v>
      </c>
      <c r="G11373" s="10">
        <v>74151.960000000006</v>
      </c>
      <c r="H11373" s="10">
        <v>75897.570000000007</v>
      </c>
      <c r="I11373" s="10">
        <v>-1745.6100000000006</v>
      </c>
      <c r="J11373" s="10">
        <v>0</v>
      </c>
      <c r="K11373" s="10">
        <v>0</v>
      </c>
      <c r="L11373" s="10">
        <v>0</v>
      </c>
      <c r="M11373" s="10">
        <v>0</v>
      </c>
      <c r="N11373" s="10">
        <v>0</v>
      </c>
    </row>
    <row r="11374" spans="1:14" x14ac:dyDescent="0.25">
      <c r="A11374" s="9" t="s">
        <v>1211</v>
      </c>
      <c r="B11374" s="9" t="s">
        <v>148</v>
      </c>
      <c r="C11374" s="9" t="s">
        <v>39</v>
      </c>
      <c r="D11374" s="9" t="s">
        <v>40</v>
      </c>
      <c r="E11374" s="10">
        <v>-1550607.13</v>
      </c>
      <c r="F11374" s="10">
        <v>0</v>
      </c>
      <c r="G11374" s="10">
        <v>-1550607.13</v>
      </c>
      <c r="H11374" s="10">
        <v>-1550607.1</v>
      </c>
      <c r="I11374" s="10">
        <v>-2.9999999795109034E-2</v>
      </c>
      <c r="J11374" s="10">
        <v>-9671</v>
      </c>
      <c r="K11374" s="10">
        <v>0</v>
      </c>
      <c r="L11374" s="10">
        <v>-9671</v>
      </c>
      <c r="M11374" s="10">
        <v>-9671</v>
      </c>
      <c r="N11374" s="10">
        <v>0</v>
      </c>
    </row>
    <row r="11375" spans="1:14" x14ac:dyDescent="0.25">
      <c r="A11375" s="9" t="s">
        <v>1211</v>
      </c>
      <c r="B11375" s="9" t="s">
        <v>92</v>
      </c>
      <c r="C11375" s="9" t="s">
        <v>42</v>
      </c>
      <c r="D11375" s="9" t="s">
        <v>43</v>
      </c>
      <c r="E11375" s="10">
        <v>68.099999999999994</v>
      </c>
      <c r="F11375" s="10">
        <v>0</v>
      </c>
      <c r="G11375" s="10">
        <v>68.099999999999994</v>
      </c>
      <c r="H11375" s="10">
        <v>0</v>
      </c>
      <c r="I11375" s="10">
        <v>68.099999999999994</v>
      </c>
      <c r="J11375" s="10">
        <v>800</v>
      </c>
      <c r="K11375" s="10">
        <v>0</v>
      </c>
      <c r="L11375" s="10">
        <v>800</v>
      </c>
      <c r="M11375" s="10">
        <v>0</v>
      </c>
      <c r="N11375" s="10">
        <v>800</v>
      </c>
    </row>
    <row r="11376" spans="1:14" x14ac:dyDescent="0.25">
      <c r="A11376" s="9" t="s">
        <v>1211</v>
      </c>
      <c r="B11376" s="9" t="s">
        <v>141</v>
      </c>
      <c r="C11376" s="9" t="s">
        <v>42</v>
      </c>
      <c r="D11376" s="9" t="s">
        <v>43</v>
      </c>
      <c r="E11376" s="10">
        <v>1026.0999999999999</v>
      </c>
      <c r="F11376" s="10">
        <v>964.00990099009903</v>
      </c>
      <c r="G11376" s="10">
        <v>62.090099009900882</v>
      </c>
      <c r="H11376" s="10">
        <v>973.65</v>
      </c>
      <c r="I11376" s="10">
        <v>52.449999999999932</v>
      </c>
      <c r="J11376" s="10">
        <v>10294</v>
      </c>
      <c r="K11376" s="10">
        <v>9670.9999999999982</v>
      </c>
      <c r="L11376" s="10">
        <v>623.00000000000182</v>
      </c>
      <c r="M11376" s="10">
        <v>9767.7099999999991</v>
      </c>
      <c r="N11376" s="10">
        <v>526.29000000000087</v>
      </c>
    </row>
    <row r="11377" spans="1:14" x14ac:dyDescent="0.25">
      <c r="A11377" s="9" t="s">
        <v>1211</v>
      </c>
      <c r="B11377" s="9" t="s">
        <v>142</v>
      </c>
      <c r="C11377" s="9" t="s">
        <v>42</v>
      </c>
      <c r="D11377" s="9" t="s">
        <v>43</v>
      </c>
      <c r="E11377" s="10">
        <v>8046.08</v>
      </c>
      <c r="F11377" s="10">
        <v>7936.7980295566504</v>
      </c>
      <c r="G11377" s="10">
        <v>109.28197044334956</v>
      </c>
      <c r="H11377" s="10">
        <v>8055.85</v>
      </c>
      <c r="I11377" s="10">
        <v>-9.7700000000004366</v>
      </c>
      <c r="J11377" s="10">
        <v>117650</v>
      </c>
      <c r="K11377" s="10">
        <v>116052</v>
      </c>
      <c r="L11377" s="10">
        <v>1598</v>
      </c>
      <c r="M11377" s="10">
        <v>117792.78</v>
      </c>
      <c r="N11377" s="10">
        <v>-142.77999999999884</v>
      </c>
    </row>
    <row r="11378" spans="1:14" x14ac:dyDescent="0.25">
      <c r="A11378" s="9" t="s">
        <v>1211</v>
      </c>
      <c r="B11378" s="9" t="s">
        <v>44</v>
      </c>
      <c r="C11378" s="9" t="s">
        <v>42</v>
      </c>
      <c r="D11378" s="9" t="s">
        <v>43</v>
      </c>
      <c r="E11378" s="10">
        <v>9596.84</v>
      </c>
      <c r="F11378" s="10">
        <v>9583.9601990049741</v>
      </c>
      <c r="G11378" s="10">
        <v>12.879800995026017</v>
      </c>
      <c r="H11378" s="10">
        <v>9631.8799999999992</v>
      </c>
      <c r="I11378" s="10">
        <v>-35.039999999999054</v>
      </c>
      <c r="J11378" s="10">
        <v>9684</v>
      </c>
      <c r="K11378" s="10">
        <v>9671</v>
      </c>
      <c r="L11378" s="10">
        <v>13</v>
      </c>
      <c r="M11378" s="10">
        <v>9719.3549999999996</v>
      </c>
      <c r="N11378" s="10">
        <v>-35.354999999999563</v>
      </c>
    </row>
    <row r="11379" spans="1:14" x14ac:dyDescent="0.25">
      <c r="A11379" s="9" t="s">
        <v>1211</v>
      </c>
      <c r="B11379" s="9" t="s">
        <v>143</v>
      </c>
      <c r="C11379" s="9" t="s">
        <v>42</v>
      </c>
      <c r="D11379" s="9" t="s">
        <v>43</v>
      </c>
      <c r="E11379" s="10">
        <v>15210.68</v>
      </c>
      <c r="F11379" s="10">
        <v>15126.216748768473</v>
      </c>
      <c r="G11379" s="10">
        <v>84.463251231527465</v>
      </c>
      <c r="H11379" s="10">
        <v>15353.11</v>
      </c>
      <c r="I11379" s="10">
        <v>-142.43000000000029</v>
      </c>
      <c r="J11379" s="10">
        <v>116700</v>
      </c>
      <c r="K11379" s="10">
        <v>116052</v>
      </c>
      <c r="L11379" s="10">
        <v>648</v>
      </c>
      <c r="M11379" s="10">
        <v>117792.78</v>
      </c>
      <c r="N11379" s="10">
        <v>-1092.7799999999988</v>
      </c>
    </row>
    <row r="11380" spans="1:14" x14ac:dyDescent="0.25">
      <c r="A11380" s="9" t="s">
        <v>1211</v>
      </c>
      <c r="B11380" s="9" t="s">
        <v>144</v>
      </c>
      <c r="C11380" s="9" t="s">
        <v>42</v>
      </c>
      <c r="D11380" s="9" t="s">
        <v>43</v>
      </c>
      <c r="E11380" s="10">
        <v>21170.38</v>
      </c>
      <c r="F11380" s="10">
        <v>21088.96551724138</v>
      </c>
      <c r="G11380" s="10">
        <v>81.414482758620579</v>
      </c>
      <c r="H11380" s="10">
        <v>21405.3</v>
      </c>
      <c r="I11380" s="10">
        <v>-234.91999999999825</v>
      </c>
      <c r="J11380" s="10">
        <v>116500</v>
      </c>
      <c r="K11380" s="10">
        <v>116052</v>
      </c>
      <c r="L11380" s="10">
        <v>448</v>
      </c>
      <c r="M11380" s="10">
        <v>117792.78</v>
      </c>
      <c r="N11380" s="10">
        <v>-1292.7799999999988</v>
      </c>
    </row>
    <row r="11381" spans="1:14" x14ac:dyDescent="0.25">
      <c r="A11381" s="9" t="s">
        <v>1211</v>
      </c>
      <c r="B11381" s="9" t="s">
        <v>84</v>
      </c>
      <c r="C11381" s="9" t="s">
        <v>42</v>
      </c>
      <c r="D11381" s="9" t="s">
        <v>43</v>
      </c>
      <c r="E11381" s="10">
        <v>46776.31</v>
      </c>
      <c r="F11381" s="10">
        <v>47155.411764705881</v>
      </c>
      <c r="G11381" s="10">
        <v>-379.1017647058834</v>
      </c>
      <c r="H11381" s="10">
        <v>48098.52</v>
      </c>
      <c r="I11381" s="10">
        <v>-1322.2099999999991</v>
      </c>
      <c r="J11381" s="10">
        <v>115119</v>
      </c>
      <c r="K11381" s="10">
        <v>116052</v>
      </c>
      <c r="L11381" s="10">
        <v>-933</v>
      </c>
      <c r="M11381" s="10">
        <v>118373.04</v>
      </c>
      <c r="N11381" s="10">
        <v>-3254.0399999999936</v>
      </c>
    </row>
    <row r="11382" spans="1:14" x14ac:dyDescent="0.25">
      <c r="A11382" s="9" t="s">
        <v>1211</v>
      </c>
      <c r="B11382" s="9" t="s">
        <v>136</v>
      </c>
      <c r="C11382" s="9" t="s">
        <v>42</v>
      </c>
      <c r="D11382" s="9" t="s">
        <v>43</v>
      </c>
      <c r="E11382" s="10">
        <v>62714.19</v>
      </c>
      <c r="F11382" s="10">
        <v>62663.438423645319</v>
      </c>
      <c r="G11382" s="10">
        <v>50.751576354683493</v>
      </c>
      <c r="H11382" s="10">
        <v>63603.39</v>
      </c>
      <c r="I11382" s="10">
        <v>-889.19999999999709</v>
      </c>
      <c r="J11382" s="10">
        <v>116146</v>
      </c>
      <c r="K11382" s="10">
        <v>116052</v>
      </c>
      <c r="L11382" s="10">
        <v>94</v>
      </c>
      <c r="M11382" s="10">
        <v>117792.78</v>
      </c>
      <c r="N11382" s="10">
        <v>-1646.7799999999988</v>
      </c>
    </row>
    <row r="11383" spans="1:14" x14ac:dyDescent="0.25">
      <c r="A11383" s="9" t="s">
        <v>1211</v>
      </c>
      <c r="B11383" s="9" t="s">
        <v>137</v>
      </c>
      <c r="C11383" s="9" t="s">
        <v>42</v>
      </c>
      <c r="D11383" s="9" t="s">
        <v>43</v>
      </c>
      <c r="E11383" s="10">
        <v>76954.48</v>
      </c>
      <c r="F11383" s="10">
        <v>76787.743842364536</v>
      </c>
      <c r="G11383" s="10">
        <v>166.73615763545968</v>
      </c>
      <c r="H11383" s="10">
        <v>77939.56</v>
      </c>
      <c r="I11383" s="10">
        <v>-985.08000000000175</v>
      </c>
      <c r="J11383" s="10">
        <v>9692</v>
      </c>
      <c r="K11383" s="10">
        <v>9671</v>
      </c>
      <c r="L11383" s="10">
        <v>21</v>
      </c>
      <c r="M11383" s="10">
        <v>9816.0650000000005</v>
      </c>
      <c r="N11383" s="10">
        <v>-124.06500000000051</v>
      </c>
    </row>
    <row r="11384" spans="1:14" x14ac:dyDescent="0.25">
      <c r="A11384" s="9" t="s">
        <v>1211</v>
      </c>
      <c r="B11384" s="9" t="s">
        <v>50</v>
      </c>
      <c r="C11384" s="9" t="s">
        <v>42</v>
      </c>
      <c r="D11384" s="9" t="s">
        <v>43</v>
      </c>
      <c r="E11384" s="10">
        <v>155610</v>
      </c>
      <c r="F11384" s="10">
        <v>154349.16417910447</v>
      </c>
      <c r="G11384" s="10">
        <v>1260.8358208955324</v>
      </c>
      <c r="H11384" s="10">
        <v>155120.91</v>
      </c>
      <c r="I11384" s="10">
        <v>489.08999999999651</v>
      </c>
      <c r="J11384" s="10">
        <v>117000</v>
      </c>
      <c r="K11384" s="10">
        <v>116052</v>
      </c>
      <c r="L11384" s="10">
        <v>948</v>
      </c>
      <c r="M11384" s="10">
        <v>116632.26</v>
      </c>
      <c r="N11384" s="10">
        <v>367.74000000000524</v>
      </c>
    </row>
    <row r="11385" spans="1:14" x14ac:dyDescent="0.25">
      <c r="A11385" s="9" t="s">
        <v>1211</v>
      </c>
      <c r="B11385" s="9" t="s">
        <v>103</v>
      </c>
      <c r="C11385" s="9" t="s">
        <v>42</v>
      </c>
      <c r="D11385" s="9" t="s">
        <v>43</v>
      </c>
      <c r="E11385" s="10">
        <v>583383.64</v>
      </c>
      <c r="F11385" s="10">
        <v>582049.5247524752</v>
      </c>
      <c r="G11385" s="10">
        <v>1334.1152475248091</v>
      </c>
      <c r="H11385" s="10">
        <v>587870.02</v>
      </c>
      <c r="I11385" s="10">
        <v>-4486.3800000000047</v>
      </c>
      <c r="J11385" s="10">
        <v>116318</v>
      </c>
      <c r="K11385" s="10">
        <v>116052</v>
      </c>
      <c r="L11385" s="10">
        <v>266</v>
      </c>
      <c r="M11385" s="10">
        <v>117212.52</v>
      </c>
      <c r="N11385" s="10">
        <v>-894.52000000000407</v>
      </c>
    </row>
    <row r="11386" spans="1:14" x14ac:dyDescent="0.25">
      <c r="A11386" s="9" t="s">
        <v>1211</v>
      </c>
      <c r="B11386" s="9" t="s">
        <v>146</v>
      </c>
      <c r="C11386" s="9" t="s">
        <v>42</v>
      </c>
      <c r="D11386" s="9" t="s">
        <v>53</v>
      </c>
      <c r="E11386" s="10">
        <v>396618.49</v>
      </c>
      <c r="F11386" s="10">
        <v>396825.24926686217</v>
      </c>
      <c r="G11386" s="10">
        <v>-206.75926686218008</v>
      </c>
      <c r="H11386" s="10">
        <v>405952.23</v>
      </c>
      <c r="I11386" s="10">
        <v>-9333.7399999999907</v>
      </c>
      <c r="J11386" s="10">
        <v>86993</v>
      </c>
      <c r="K11386" s="10">
        <v>87039</v>
      </c>
      <c r="L11386" s="10">
        <v>-46</v>
      </c>
      <c r="M11386" s="10">
        <v>89040.896999999997</v>
      </c>
      <c r="N11386" s="10">
        <v>-2047.8969999999972</v>
      </c>
    </row>
    <row r="11387" spans="1:14" x14ac:dyDescent="0.25">
      <c r="A11387" s="9" t="s">
        <v>1211</v>
      </c>
      <c r="B11387" s="9" t="s">
        <v>54</v>
      </c>
      <c r="C11387" s="9" t="s">
        <v>42</v>
      </c>
      <c r="D11387" s="9" t="s">
        <v>55</v>
      </c>
      <c r="E11387" s="10">
        <v>5859.47</v>
      </c>
      <c r="F11387" s="10">
        <v>5744.5686274509808</v>
      </c>
      <c r="G11387" s="10">
        <v>114.90137254901947</v>
      </c>
      <c r="H11387" s="10">
        <v>5859.46</v>
      </c>
      <c r="I11387" s="10">
        <v>1.0000000000218279E-2</v>
      </c>
      <c r="J11387" s="10">
        <v>1065.3579999999999</v>
      </c>
      <c r="K11387" s="10">
        <v>1044.4676470588236</v>
      </c>
      <c r="L11387" s="10">
        <v>20.890352941176388</v>
      </c>
      <c r="M11387" s="10">
        <v>1065.357</v>
      </c>
      <c r="N11387" s="10">
        <v>9.9999999997635314E-4</v>
      </c>
    </row>
    <row r="11388" spans="1:14" x14ac:dyDescent="0.25">
      <c r="A11388" s="9" t="s">
        <v>1212</v>
      </c>
      <c r="B11388" s="9" t="s">
        <v>25</v>
      </c>
      <c r="C11388" s="9" t="s">
        <v>26</v>
      </c>
      <c r="D11388" s="9" t="s">
        <v>27</v>
      </c>
      <c r="E11388" s="10">
        <v>28785.74</v>
      </c>
      <c r="F11388" s="10">
        <v>0</v>
      </c>
      <c r="G11388" s="10">
        <v>28785.74</v>
      </c>
      <c r="H11388" s="10">
        <v>0</v>
      </c>
      <c r="I11388" s="10">
        <v>28785.74</v>
      </c>
      <c r="J11388" s="10">
        <v>0</v>
      </c>
      <c r="K11388" s="10">
        <v>0</v>
      </c>
      <c r="L11388" s="10">
        <v>0</v>
      </c>
      <c r="M11388" s="10">
        <v>0</v>
      </c>
      <c r="N11388" s="10">
        <v>0</v>
      </c>
    </row>
    <row r="11389" spans="1:14" x14ac:dyDescent="0.25">
      <c r="A11389" s="9" t="s">
        <v>1212</v>
      </c>
      <c r="B11389" s="9" t="s">
        <v>28</v>
      </c>
      <c r="C11389" s="9" t="s">
        <v>29</v>
      </c>
      <c r="D11389" s="9" t="s">
        <v>27</v>
      </c>
      <c r="E11389" s="10">
        <v>18.89</v>
      </c>
      <c r="F11389" s="10">
        <v>0</v>
      </c>
      <c r="G11389" s="10">
        <v>18.89</v>
      </c>
      <c r="H11389" s="10">
        <v>19.34</v>
      </c>
      <c r="I11389" s="10">
        <v>-0.44999999999999929</v>
      </c>
      <c r="J11389" s="10">
        <v>0</v>
      </c>
      <c r="K11389" s="10">
        <v>0</v>
      </c>
      <c r="L11389" s="10">
        <v>0</v>
      </c>
      <c r="M11389" s="10">
        <v>0</v>
      </c>
      <c r="N11389" s="10">
        <v>0</v>
      </c>
    </row>
    <row r="11390" spans="1:14" x14ac:dyDescent="0.25">
      <c r="A11390" s="9" t="s">
        <v>1212</v>
      </c>
      <c r="B11390" s="9" t="s">
        <v>30</v>
      </c>
      <c r="C11390" s="9" t="s">
        <v>29</v>
      </c>
      <c r="D11390" s="9" t="s">
        <v>27</v>
      </c>
      <c r="E11390" s="10">
        <v>440.79</v>
      </c>
      <c r="F11390" s="10">
        <v>0</v>
      </c>
      <c r="G11390" s="10">
        <v>440.79</v>
      </c>
      <c r="H11390" s="10">
        <v>451.17</v>
      </c>
      <c r="I11390" s="10">
        <v>-10.379999999999995</v>
      </c>
      <c r="J11390" s="10">
        <v>0</v>
      </c>
      <c r="K11390" s="10">
        <v>0</v>
      </c>
      <c r="L11390" s="10">
        <v>0</v>
      </c>
      <c r="M11390" s="10">
        <v>0</v>
      </c>
      <c r="N11390" s="10">
        <v>0</v>
      </c>
    </row>
    <row r="11391" spans="1:14" x14ac:dyDescent="0.25">
      <c r="A11391" s="9" t="s">
        <v>1212</v>
      </c>
      <c r="B11391" s="9" t="s">
        <v>31</v>
      </c>
      <c r="C11391" s="9" t="s">
        <v>29</v>
      </c>
      <c r="D11391" s="9" t="s">
        <v>27</v>
      </c>
      <c r="E11391" s="10">
        <v>2959.59</v>
      </c>
      <c r="F11391" s="10">
        <v>0</v>
      </c>
      <c r="G11391" s="10">
        <v>2959.59</v>
      </c>
      <c r="H11391" s="10">
        <v>3029.25</v>
      </c>
      <c r="I11391" s="10">
        <v>-69.659999999999854</v>
      </c>
      <c r="J11391" s="10">
        <v>0</v>
      </c>
      <c r="K11391" s="10">
        <v>0</v>
      </c>
      <c r="L11391" s="10">
        <v>0</v>
      </c>
      <c r="M11391" s="10">
        <v>0</v>
      </c>
      <c r="N11391" s="10">
        <v>0</v>
      </c>
    </row>
    <row r="11392" spans="1:14" x14ac:dyDescent="0.25">
      <c r="A11392" s="9" t="s">
        <v>1212</v>
      </c>
      <c r="B11392" s="9" t="s">
        <v>32</v>
      </c>
      <c r="C11392" s="9" t="s">
        <v>33</v>
      </c>
      <c r="D11392" s="9" t="s">
        <v>27</v>
      </c>
      <c r="E11392" s="10">
        <v>4380.3500000000004</v>
      </c>
      <c r="F11392" s="10">
        <v>0</v>
      </c>
      <c r="G11392" s="10">
        <v>4380.3500000000004</v>
      </c>
      <c r="H11392" s="10">
        <v>5511.34</v>
      </c>
      <c r="I11392" s="10">
        <v>-1130.9899999999998</v>
      </c>
      <c r="J11392" s="10">
        <v>12.42</v>
      </c>
      <c r="K11392" s="10">
        <v>0</v>
      </c>
      <c r="L11392" s="10">
        <v>12.42</v>
      </c>
      <c r="M11392" s="10">
        <v>15.627000000000001</v>
      </c>
      <c r="N11392" s="10">
        <v>-3.2070000000000007</v>
      </c>
    </row>
    <row r="11393" spans="1:14" x14ac:dyDescent="0.25">
      <c r="A11393" s="9" t="s">
        <v>1212</v>
      </c>
      <c r="B11393" s="9" t="s">
        <v>34</v>
      </c>
      <c r="C11393" s="9" t="s">
        <v>33</v>
      </c>
      <c r="D11393" s="9" t="s">
        <v>27</v>
      </c>
      <c r="E11393" s="10">
        <v>15057.64</v>
      </c>
      <c r="F11393" s="10">
        <v>0</v>
      </c>
      <c r="G11393" s="10">
        <v>15057.64</v>
      </c>
      <c r="H11393" s="10">
        <v>18945.45</v>
      </c>
      <c r="I11393" s="10">
        <v>-3887.8100000000013</v>
      </c>
      <c r="J11393" s="10">
        <v>12.42</v>
      </c>
      <c r="K11393" s="10">
        <v>0</v>
      </c>
      <c r="L11393" s="10">
        <v>12.42</v>
      </c>
      <c r="M11393" s="10">
        <v>15.627000000000001</v>
      </c>
      <c r="N11393" s="10">
        <v>-3.2070000000000007</v>
      </c>
    </row>
    <row r="11394" spans="1:14" x14ac:dyDescent="0.25">
      <c r="A11394" s="9" t="s">
        <v>1212</v>
      </c>
      <c r="B11394" s="9" t="s">
        <v>35</v>
      </c>
      <c r="C11394" s="9" t="s">
        <v>33</v>
      </c>
      <c r="D11394" s="9" t="s">
        <v>27</v>
      </c>
      <c r="E11394" s="10">
        <v>16291.44</v>
      </c>
      <c r="F11394" s="10">
        <v>0</v>
      </c>
      <c r="G11394" s="10">
        <v>16291.44</v>
      </c>
      <c r="H11394" s="10">
        <v>20496.560000000001</v>
      </c>
      <c r="I11394" s="10">
        <v>-4205.1200000000008</v>
      </c>
      <c r="J11394" s="10">
        <v>260.82</v>
      </c>
      <c r="K11394" s="10">
        <v>0</v>
      </c>
      <c r="L11394" s="10">
        <v>260.82</v>
      </c>
      <c r="M11394" s="10">
        <v>328.142</v>
      </c>
      <c r="N11394" s="10">
        <v>-67.322000000000003</v>
      </c>
    </row>
    <row r="11395" spans="1:14" x14ac:dyDescent="0.25">
      <c r="A11395" s="9" t="s">
        <v>1212</v>
      </c>
      <c r="B11395" s="9" t="s">
        <v>36</v>
      </c>
      <c r="C11395" s="9" t="s">
        <v>29</v>
      </c>
      <c r="D11395" s="9" t="s">
        <v>27</v>
      </c>
      <c r="E11395" s="10">
        <v>33158.15</v>
      </c>
      <c r="F11395" s="10">
        <v>0</v>
      </c>
      <c r="G11395" s="10">
        <v>33158.15</v>
      </c>
      <c r="H11395" s="10">
        <v>33938.699999999997</v>
      </c>
      <c r="I11395" s="10">
        <v>-780.54999999999563</v>
      </c>
      <c r="J11395" s="10">
        <v>0</v>
      </c>
      <c r="K11395" s="10">
        <v>0</v>
      </c>
      <c r="L11395" s="10">
        <v>0</v>
      </c>
      <c r="M11395" s="10">
        <v>0</v>
      </c>
      <c r="N11395" s="10">
        <v>0</v>
      </c>
    </row>
    <row r="11396" spans="1:14" x14ac:dyDescent="0.25">
      <c r="A11396" s="9" t="s">
        <v>1212</v>
      </c>
      <c r="B11396" s="9" t="s">
        <v>37</v>
      </c>
      <c r="C11396" s="9" t="s">
        <v>29</v>
      </c>
      <c r="D11396" s="9" t="s">
        <v>27</v>
      </c>
      <c r="E11396" s="10">
        <v>76678.45</v>
      </c>
      <c r="F11396" s="10">
        <v>0</v>
      </c>
      <c r="G11396" s="10">
        <v>76678.45</v>
      </c>
      <c r="H11396" s="10">
        <v>78483.47</v>
      </c>
      <c r="I11396" s="10">
        <v>-1805.0200000000041</v>
      </c>
      <c r="J11396" s="10">
        <v>0</v>
      </c>
      <c r="K11396" s="10">
        <v>0</v>
      </c>
      <c r="L11396" s="10">
        <v>0</v>
      </c>
      <c r="M11396" s="10">
        <v>0</v>
      </c>
      <c r="N11396" s="10">
        <v>0</v>
      </c>
    </row>
    <row r="11397" spans="1:14" x14ac:dyDescent="0.25">
      <c r="A11397" s="9" t="s">
        <v>1212</v>
      </c>
      <c r="B11397" s="9" t="s">
        <v>140</v>
      </c>
      <c r="C11397" s="9" t="s">
        <v>39</v>
      </c>
      <c r="D11397" s="9" t="s">
        <v>40</v>
      </c>
      <c r="E11397" s="10">
        <v>-1620596.22</v>
      </c>
      <c r="F11397" s="10">
        <v>0</v>
      </c>
      <c r="G11397" s="10">
        <v>-1620596.22</v>
      </c>
      <c r="H11397" s="10">
        <v>-1620596.15</v>
      </c>
      <c r="I11397" s="10">
        <v>-7.000000006519258E-2</v>
      </c>
      <c r="J11397" s="10">
        <v>-20001</v>
      </c>
      <c r="K11397" s="10">
        <v>0</v>
      </c>
      <c r="L11397" s="10">
        <v>-20001</v>
      </c>
      <c r="M11397" s="10">
        <v>-20001</v>
      </c>
      <c r="N11397" s="10">
        <v>0</v>
      </c>
    </row>
    <row r="11398" spans="1:14" x14ac:dyDescent="0.25">
      <c r="A11398" s="9" t="s">
        <v>1212</v>
      </c>
      <c r="B11398" s="9" t="s">
        <v>92</v>
      </c>
      <c r="C11398" s="9" t="s">
        <v>42</v>
      </c>
      <c r="D11398" s="9" t="s">
        <v>43</v>
      </c>
      <c r="E11398" s="10">
        <v>68.099999999999994</v>
      </c>
      <c r="F11398" s="10">
        <v>0</v>
      </c>
      <c r="G11398" s="10">
        <v>68.099999999999994</v>
      </c>
      <c r="H11398" s="10">
        <v>0</v>
      </c>
      <c r="I11398" s="10">
        <v>68.099999999999994</v>
      </c>
      <c r="J11398" s="10">
        <v>800</v>
      </c>
      <c r="K11398" s="10">
        <v>0</v>
      </c>
      <c r="L11398" s="10">
        <v>800</v>
      </c>
      <c r="M11398" s="10">
        <v>0</v>
      </c>
      <c r="N11398" s="10">
        <v>800</v>
      </c>
    </row>
    <row r="11399" spans="1:14" x14ac:dyDescent="0.25">
      <c r="A11399" s="9" t="s">
        <v>1212</v>
      </c>
      <c r="B11399" s="9" t="s">
        <v>141</v>
      </c>
      <c r="C11399" s="9" t="s">
        <v>42</v>
      </c>
      <c r="D11399" s="9" t="s">
        <v>43</v>
      </c>
      <c r="E11399" s="10">
        <v>2013.54</v>
      </c>
      <c r="F11399" s="10">
        <v>1993.7029702970297</v>
      </c>
      <c r="G11399" s="10">
        <v>19.837029702970312</v>
      </c>
      <c r="H11399" s="10">
        <v>2013.64</v>
      </c>
      <c r="I11399" s="10">
        <v>-0.10000000000013642</v>
      </c>
      <c r="J11399" s="10">
        <v>20200</v>
      </c>
      <c r="K11399" s="10">
        <v>20000.999999999996</v>
      </c>
      <c r="L11399" s="10">
        <v>199.00000000000364</v>
      </c>
      <c r="M11399" s="10">
        <v>20201.009999999998</v>
      </c>
      <c r="N11399" s="10">
        <v>-1.0099999999983993</v>
      </c>
    </row>
    <row r="11400" spans="1:14" x14ac:dyDescent="0.25">
      <c r="A11400" s="9" t="s">
        <v>1212</v>
      </c>
      <c r="B11400" s="9" t="s">
        <v>142</v>
      </c>
      <c r="C11400" s="9" t="s">
        <v>42</v>
      </c>
      <c r="D11400" s="9" t="s">
        <v>43</v>
      </c>
      <c r="E11400" s="10">
        <v>8223.89</v>
      </c>
      <c r="F11400" s="10">
        <v>8207.2118226600978</v>
      </c>
      <c r="G11400" s="10">
        <v>16.678177339901595</v>
      </c>
      <c r="H11400" s="10">
        <v>8330.32</v>
      </c>
      <c r="I11400" s="10">
        <v>-106.43000000000029</v>
      </c>
      <c r="J11400" s="10">
        <v>120250</v>
      </c>
      <c r="K11400" s="10">
        <v>120006</v>
      </c>
      <c r="L11400" s="10">
        <v>244</v>
      </c>
      <c r="M11400" s="10">
        <v>121806.09</v>
      </c>
      <c r="N11400" s="10">
        <v>-1556.0899999999965</v>
      </c>
    </row>
    <row r="11401" spans="1:14" x14ac:dyDescent="0.25">
      <c r="A11401" s="9" t="s">
        <v>1212</v>
      </c>
      <c r="B11401" s="9" t="s">
        <v>94</v>
      </c>
      <c r="C11401" s="9" t="s">
        <v>42</v>
      </c>
      <c r="D11401" s="9" t="s">
        <v>43</v>
      </c>
      <c r="E11401" s="10">
        <v>9931.18</v>
      </c>
      <c r="F11401" s="10">
        <v>9900.4975124378107</v>
      </c>
      <c r="G11401" s="10">
        <v>30.682487562189635</v>
      </c>
      <c r="H11401" s="10">
        <v>9950</v>
      </c>
      <c r="I11401" s="10">
        <v>-18.819999999999709</v>
      </c>
      <c r="J11401" s="10">
        <v>20063</v>
      </c>
      <c r="K11401" s="10">
        <v>20001</v>
      </c>
      <c r="L11401" s="10">
        <v>62</v>
      </c>
      <c r="M11401" s="10">
        <v>20101.005000000001</v>
      </c>
      <c r="N11401" s="10">
        <v>-38.005000000001019</v>
      </c>
    </row>
    <row r="11402" spans="1:14" x14ac:dyDescent="0.25">
      <c r="A11402" s="9" t="s">
        <v>1212</v>
      </c>
      <c r="B11402" s="9" t="s">
        <v>143</v>
      </c>
      <c r="C11402" s="9" t="s">
        <v>42</v>
      </c>
      <c r="D11402" s="9" t="s">
        <v>43</v>
      </c>
      <c r="E11402" s="10">
        <v>15673.39</v>
      </c>
      <c r="F11402" s="10">
        <v>15641.586206896553</v>
      </c>
      <c r="G11402" s="10">
        <v>31.803793103446878</v>
      </c>
      <c r="H11402" s="10">
        <v>15876.21</v>
      </c>
      <c r="I11402" s="10">
        <v>-202.81999999999971</v>
      </c>
      <c r="J11402" s="10">
        <v>120250</v>
      </c>
      <c r="K11402" s="10">
        <v>120006</v>
      </c>
      <c r="L11402" s="10">
        <v>244</v>
      </c>
      <c r="M11402" s="10">
        <v>121806.09</v>
      </c>
      <c r="N11402" s="10">
        <v>-1556.0899999999965</v>
      </c>
    </row>
    <row r="11403" spans="1:14" x14ac:dyDescent="0.25">
      <c r="A11403" s="9" t="s">
        <v>1212</v>
      </c>
      <c r="B11403" s="9" t="s">
        <v>144</v>
      </c>
      <c r="C11403" s="9" t="s">
        <v>42</v>
      </c>
      <c r="D11403" s="9" t="s">
        <v>43</v>
      </c>
      <c r="E11403" s="10">
        <v>21851.83</v>
      </c>
      <c r="F11403" s="10">
        <v>21807.487684729065</v>
      </c>
      <c r="G11403" s="10">
        <v>44.342315270936524</v>
      </c>
      <c r="H11403" s="10">
        <v>22134.6</v>
      </c>
      <c r="I11403" s="10">
        <v>-282.7699999999968</v>
      </c>
      <c r="J11403" s="10">
        <v>120250</v>
      </c>
      <c r="K11403" s="10">
        <v>120006</v>
      </c>
      <c r="L11403" s="10">
        <v>244</v>
      </c>
      <c r="M11403" s="10">
        <v>121806.09</v>
      </c>
      <c r="N11403" s="10">
        <v>-1556.0899999999965</v>
      </c>
    </row>
    <row r="11404" spans="1:14" x14ac:dyDescent="0.25">
      <c r="A11404" s="9" t="s">
        <v>1212</v>
      </c>
      <c r="B11404" s="9" t="s">
        <v>84</v>
      </c>
      <c r="C11404" s="9" t="s">
        <v>42</v>
      </c>
      <c r="D11404" s="9" t="s">
        <v>43</v>
      </c>
      <c r="E11404" s="10">
        <v>48922.13</v>
      </c>
      <c r="F11404" s="10">
        <v>48762.039215686273</v>
      </c>
      <c r="G11404" s="10">
        <v>160.09078431372473</v>
      </c>
      <c r="H11404" s="10">
        <v>49737.279999999999</v>
      </c>
      <c r="I11404" s="10">
        <v>-815.15000000000146</v>
      </c>
      <c r="J11404" s="10">
        <v>120400</v>
      </c>
      <c r="K11404" s="10">
        <v>120006</v>
      </c>
      <c r="L11404" s="10">
        <v>394</v>
      </c>
      <c r="M11404" s="10">
        <v>122406.12</v>
      </c>
      <c r="N11404" s="10">
        <v>-2006.1199999999953</v>
      </c>
    </row>
    <row r="11405" spans="1:14" x14ac:dyDescent="0.25">
      <c r="A11405" s="9" t="s">
        <v>1212</v>
      </c>
      <c r="B11405" s="9" t="s">
        <v>136</v>
      </c>
      <c r="C11405" s="9" t="s">
        <v>42</v>
      </c>
      <c r="D11405" s="9" t="s">
        <v>43</v>
      </c>
      <c r="E11405" s="10">
        <v>64849.19</v>
      </c>
      <c r="F11405" s="10">
        <v>64798.443349753696</v>
      </c>
      <c r="G11405" s="10">
        <v>50.746650246306672</v>
      </c>
      <c r="H11405" s="10">
        <v>65770.42</v>
      </c>
      <c r="I11405" s="10">
        <v>-921.22999999999593</v>
      </c>
      <c r="J11405" s="10">
        <v>120100</v>
      </c>
      <c r="K11405" s="10">
        <v>120006</v>
      </c>
      <c r="L11405" s="10">
        <v>94</v>
      </c>
      <c r="M11405" s="10">
        <v>121806.09</v>
      </c>
      <c r="N11405" s="10">
        <v>-1706.0899999999965</v>
      </c>
    </row>
    <row r="11406" spans="1:14" x14ac:dyDescent="0.25">
      <c r="A11406" s="9" t="s">
        <v>1212</v>
      </c>
      <c r="B11406" s="9" t="s">
        <v>145</v>
      </c>
      <c r="C11406" s="9" t="s">
        <v>42</v>
      </c>
      <c r="D11406" s="9" t="s">
        <v>43</v>
      </c>
      <c r="E11406" s="10">
        <v>90815.84</v>
      </c>
      <c r="F11406" s="10">
        <v>90404.522167487681</v>
      </c>
      <c r="G11406" s="10">
        <v>411.31783251231536</v>
      </c>
      <c r="H11406" s="10">
        <v>91760.59</v>
      </c>
      <c r="I11406" s="10">
        <v>-944.75</v>
      </c>
      <c r="J11406" s="10">
        <v>20092</v>
      </c>
      <c r="K11406" s="10">
        <v>20001</v>
      </c>
      <c r="L11406" s="10">
        <v>91</v>
      </c>
      <c r="M11406" s="10">
        <v>20301.014999999999</v>
      </c>
      <c r="N11406" s="10">
        <v>-209.01499999999942</v>
      </c>
    </row>
    <row r="11407" spans="1:14" x14ac:dyDescent="0.25">
      <c r="A11407" s="9" t="s">
        <v>1212</v>
      </c>
      <c r="B11407" s="9" t="s">
        <v>50</v>
      </c>
      <c r="C11407" s="9" t="s">
        <v>42</v>
      </c>
      <c r="D11407" s="9" t="s">
        <v>43</v>
      </c>
      <c r="E11407" s="10">
        <v>160930</v>
      </c>
      <c r="F11407" s="10">
        <v>159607.98009950246</v>
      </c>
      <c r="G11407" s="10">
        <v>1322.0199004975439</v>
      </c>
      <c r="H11407" s="10">
        <v>160406.01999999999</v>
      </c>
      <c r="I11407" s="10">
        <v>523.98000000001048</v>
      </c>
      <c r="J11407" s="10">
        <v>121000</v>
      </c>
      <c r="K11407" s="10">
        <v>120006</v>
      </c>
      <c r="L11407" s="10">
        <v>994</v>
      </c>
      <c r="M11407" s="10">
        <v>120606.03</v>
      </c>
      <c r="N11407" s="10">
        <v>393.97000000000116</v>
      </c>
    </row>
    <row r="11408" spans="1:14" x14ac:dyDescent="0.25">
      <c r="A11408" s="9" t="s">
        <v>1212</v>
      </c>
      <c r="B11408" s="9" t="s">
        <v>103</v>
      </c>
      <c r="C11408" s="9" t="s">
        <v>42</v>
      </c>
      <c r="D11408" s="9" t="s">
        <v>43</v>
      </c>
      <c r="E11408" s="10">
        <v>603355.03</v>
      </c>
      <c r="F11408" s="10">
        <v>601880.49504950503</v>
      </c>
      <c r="G11408" s="10">
        <v>1474.5349504949991</v>
      </c>
      <c r="H11408" s="10">
        <v>607899.30000000005</v>
      </c>
      <c r="I11408" s="10">
        <v>-4544.2700000000186</v>
      </c>
      <c r="J11408" s="10">
        <v>120300</v>
      </c>
      <c r="K11408" s="10">
        <v>120006</v>
      </c>
      <c r="L11408" s="10">
        <v>294</v>
      </c>
      <c r="M11408" s="10">
        <v>121206.06</v>
      </c>
      <c r="N11408" s="10">
        <v>-906.05999999999767</v>
      </c>
    </row>
    <row r="11409" spans="1:14" x14ac:dyDescent="0.25">
      <c r="A11409" s="9" t="s">
        <v>1212</v>
      </c>
      <c r="B11409" s="9" t="s">
        <v>146</v>
      </c>
      <c r="C11409" s="9" t="s">
        <v>42</v>
      </c>
      <c r="D11409" s="9" t="s">
        <v>53</v>
      </c>
      <c r="E11409" s="10">
        <v>410131.96</v>
      </c>
      <c r="F11409" s="10">
        <v>410345.45454545453</v>
      </c>
      <c r="G11409" s="10">
        <v>-213.49454545450862</v>
      </c>
      <c r="H11409" s="10">
        <v>419783.4</v>
      </c>
      <c r="I11409" s="10">
        <v>-9651.4400000000023</v>
      </c>
      <c r="J11409" s="10">
        <v>89957</v>
      </c>
      <c r="K11409" s="10">
        <v>90004.500488758553</v>
      </c>
      <c r="L11409" s="10">
        <v>-47.500488758552819</v>
      </c>
      <c r="M11409" s="10">
        <v>92074.604000000007</v>
      </c>
      <c r="N11409" s="10">
        <v>-2117.6040000000066</v>
      </c>
    </row>
    <row r="11410" spans="1:14" x14ac:dyDescent="0.25">
      <c r="A11410" s="9" t="s">
        <v>1212</v>
      </c>
      <c r="B11410" s="9" t="s">
        <v>54</v>
      </c>
      <c r="C11410" s="9" t="s">
        <v>42</v>
      </c>
      <c r="D11410" s="9" t="s">
        <v>55</v>
      </c>
      <c r="E11410" s="10">
        <v>6059.1</v>
      </c>
      <c r="F11410" s="10">
        <v>5940.2941176470586</v>
      </c>
      <c r="G11410" s="10">
        <v>118.80588235294181</v>
      </c>
      <c r="H11410" s="10">
        <v>6059.1</v>
      </c>
      <c r="I11410" s="10">
        <v>0</v>
      </c>
      <c r="J11410" s="10">
        <v>1101.655</v>
      </c>
      <c r="K11410" s="10">
        <v>1080.0539215686274</v>
      </c>
      <c r="L11410" s="10">
        <v>21.601078431372571</v>
      </c>
      <c r="M11410" s="10">
        <v>1101.655</v>
      </c>
      <c r="N11410" s="10">
        <v>0</v>
      </c>
    </row>
    <row r="11411" spans="1:14" x14ac:dyDescent="0.25">
      <c r="A11411" s="9" t="s">
        <v>1213</v>
      </c>
      <c r="B11411" s="9" t="s">
        <v>25</v>
      </c>
      <c r="C11411" s="9" t="s">
        <v>26</v>
      </c>
      <c r="D11411" s="9" t="s">
        <v>27</v>
      </c>
      <c r="E11411" s="10">
        <v>14025.48</v>
      </c>
      <c r="F11411" s="10">
        <v>0</v>
      </c>
      <c r="G11411" s="10">
        <v>14025.48</v>
      </c>
      <c r="H11411" s="10">
        <v>0</v>
      </c>
      <c r="I11411" s="10">
        <v>14025.48</v>
      </c>
      <c r="J11411" s="10">
        <v>0</v>
      </c>
      <c r="K11411" s="10">
        <v>0</v>
      </c>
      <c r="L11411" s="10">
        <v>0</v>
      </c>
      <c r="M11411" s="10">
        <v>0</v>
      </c>
      <c r="N11411" s="10">
        <v>0</v>
      </c>
    </row>
    <row r="11412" spans="1:14" x14ac:dyDescent="0.25">
      <c r="A11412" s="9" t="s">
        <v>1213</v>
      </c>
      <c r="B11412" s="9" t="s">
        <v>28</v>
      </c>
      <c r="C11412" s="9" t="s">
        <v>29</v>
      </c>
      <c r="D11412" s="9" t="s">
        <v>27</v>
      </c>
      <c r="E11412" s="10">
        <v>17.3</v>
      </c>
      <c r="F11412" s="10">
        <v>0</v>
      </c>
      <c r="G11412" s="10">
        <v>17.3</v>
      </c>
      <c r="H11412" s="10">
        <v>17.59</v>
      </c>
      <c r="I11412" s="10">
        <v>-0.28999999999999915</v>
      </c>
      <c r="J11412" s="10">
        <v>0</v>
      </c>
      <c r="K11412" s="10">
        <v>0</v>
      </c>
      <c r="L11412" s="10">
        <v>0</v>
      </c>
      <c r="M11412" s="10">
        <v>0</v>
      </c>
      <c r="N11412" s="10">
        <v>0</v>
      </c>
    </row>
    <row r="11413" spans="1:14" x14ac:dyDescent="0.25">
      <c r="A11413" s="9" t="s">
        <v>1213</v>
      </c>
      <c r="B11413" s="9" t="s">
        <v>30</v>
      </c>
      <c r="C11413" s="9" t="s">
        <v>29</v>
      </c>
      <c r="D11413" s="9" t="s">
        <v>27</v>
      </c>
      <c r="E11413" s="10">
        <v>403.61</v>
      </c>
      <c r="F11413" s="10">
        <v>0</v>
      </c>
      <c r="G11413" s="10">
        <v>403.61</v>
      </c>
      <c r="H11413" s="10">
        <v>410.54</v>
      </c>
      <c r="I11413" s="10">
        <v>-6.9300000000000068</v>
      </c>
      <c r="J11413" s="10">
        <v>0</v>
      </c>
      <c r="K11413" s="10">
        <v>0</v>
      </c>
      <c r="L11413" s="10">
        <v>0</v>
      </c>
      <c r="M11413" s="10">
        <v>0</v>
      </c>
      <c r="N11413" s="10">
        <v>0</v>
      </c>
    </row>
    <row r="11414" spans="1:14" x14ac:dyDescent="0.25">
      <c r="A11414" s="9" t="s">
        <v>1213</v>
      </c>
      <c r="B11414" s="9" t="s">
        <v>31</v>
      </c>
      <c r="C11414" s="9" t="s">
        <v>29</v>
      </c>
      <c r="D11414" s="9" t="s">
        <v>27</v>
      </c>
      <c r="E11414" s="10">
        <v>2709.97</v>
      </c>
      <c r="F11414" s="10">
        <v>0</v>
      </c>
      <c r="G11414" s="10">
        <v>2709.97</v>
      </c>
      <c r="H11414" s="10">
        <v>2756.48</v>
      </c>
      <c r="I11414" s="10">
        <v>-46.510000000000218</v>
      </c>
      <c r="J11414" s="10">
        <v>0</v>
      </c>
      <c r="K11414" s="10">
        <v>0</v>
      </c>
      <c r="L11414" s="10">
        <v>0</v>
      </c>
      <c r="M11414" s="10">
        <v>0</v>
      </c>
      <c r="N11414" s="10">
        <v>0</v>
      </c>
    </row>
    <row r="11415" spans="1:14" x14ac:dyDescent="0.25">
      <c r="A11415" s="9" t="s">
        <v>1213</v>
      </c>
      <c r="B11415" s="9" t="s">
        <v>32</v>
      </c>
      <c r="C11415" s="9" t="s">
        <v>33</v>
      </c>
      <c r="D11415" s="9" t="s">
        <v>27</v>
      </c>
      <c r="E11415" s="10">
        <v>3823.11</v>
      </c>
      <c r="F11415" s="10">
        <v>0</v>
      </c>
      <c r="G11415" s="10">
        <v>3823.11</v>
      </c>
      <c r="H11415" s="10">
        <v>4457.58</v>
      </c>
      <c r="I11415" s="10">
        <v>-634.4699999999998</v>
      </c>
      <c r="J11415" s="10">
        <v>10.84</v>
      </c>
      <c r="K11415" s="10">
        <v>0</v>
      </c>
      <c r="L11415" s="10">
        <v>10.84</v>
      </c>
      <c r="M11415" s="10">
        <v>12.638999999999999</v>
      </c>
      <c r="N11415" s="10">
        <v>-1.7989999999999995</v>
      </c>
    </row>
    <row r="11416" spans="1:14" x14ac:dyDescent="0.25">
      <c r="A11416" s="9" t="s">
        <v>1213</v>
      </c>
      <c r="B11416" s="9" t="s">
        <v>34</v>
      </c>
      <c r="C11416" s="9" t="s">
        <v>33</v>
      </c>
      <c r="D11416" s="9" t="s">
        <v>27</v>
      </c>
      <c r="E11416" s="10">
        <v>13142.1</v>
      </c>
      <c r="F11416" s="10">
        <v>0</v>
      </c>
      <c r="G11416" s="10">
        <v>13142.1</v>
      </c>
      <c r="H11416" s="10">
        <v>15323.14</v>
      </c>
      <c r="I11416" s="10">
        <v>-2181.0399999999991</v>
      </c>
      <c r="J11416" s="10">
        <v>10.84</v>
      </c>
      <c r="K11416" s="10">
        <v>0</v>
      </c>
      <c r="L11416" s="10">
        <v>10.84</v>
      </c>
      <c r="M11416" s="10">
        <v>12.638999999999999</v>
      </c>
      <c r="N11416" s="10">
        <v>-1.7989999999999995</v>
      </c>
    </row>
    <row r="11417" spans="1:14" x14ac:dyDescent="0.25">
      <c r="A11417" s="9" t="s">
        <v>1213</v>
      </c>
      <c r="B11417" s="9" t="s">
        <v>35</v>
      </c>
      <c r="C11417" s="9" t="s">
        <v>33</v>
      </c>
      <c r="D11417" s="9" t="s">
        <v>27</v>
      </c>
      <c r="E11417" s="10">
        <v>14218.94</v>
      </c>
      <c r="F11417" s="10">
        <v>0</v>
      </c>
      <c r="G11417" s="10">
        <v>14218.94</v>
      </c>
      <c r="H11417" s="10">
        <v>16578.580000000002</v>
      </c>
      <c r="I11417" s="10">
        <v>-2359.6400000000012</v>
      </c>
      <c r="J11417" s="10">
        <v>227.64</v>
      </c>
      <c r="K11417" s="10">
        <v>0</v>
      </c>
      <c r="L11417" s="10">
        <v>227.64</v>
      </c>
      <c r="M11417" s="10">
        <v>265.41699999999997</v>
      </c>
      <c r="N11417" s="10">
        <v>-37.776999999999987</v>
      </c>
    </row>
    <row r="11418" spans="1:14" x14ac:dyDescent="0.25">
      <c r="A11418" s="9" t="s">
        <v>1213</v>
      </c>
      <c r="B11418" s="9" t="s">
        <v>36</v>
      </c>
      <c r="C11418" s="9" t="s">
        <v>29</v>
      </c>
      <c r="D11418" s="9" t="s">
        <v>27</v>
      </c>
      <c r="E11418" s="10">
        <v>30361.58</v>
      </c>
      <c r="F11418" s="10">
        <v>0</v>
      </c>
      <c r="G11418" s="10">
        <v>30361.58</v>
      </c>
      <c r="H11418" s="10">
        <v>30882.67</v>
      </c>
      <c r="I11418" s="10">
        <v>-521.08999999999651</v>
      </c>
      <c r="J11418" s="10">
        <v>0</v>
      </c>
      <c r="K11418" s="10">
        <v>0</v>
      </c>
      <c r="L11418" s="10">
        <v>0</v>
      </c>
      <c r="M11418" s="10">
        <v>0</v>
      </c>
      <c r="N11418" s="10">
        <v>0</v>
      </c>
    </row>
    <row r="11419" spans="1:14" x14ac:dyDescent="0.25">
      <c r="A11419" s="9" t="s">
        <v>1213</v>
      </c>
      <c r="B11419" s="9" t="s">
        <v>37</v>
      </c>
      <c r="C11419" s="9" t="s">
        <v>29</v>
      </c>
      <c r="D11419" s="9" t="s">
        <v>27</v>
      </c>
      <c r="E11419" s="10">
        <v>70211.360000000001</v>
      </c>
      <c r="F11419" s="10">
        <v>0</v>
      </c>
      <c r="G11419" s="10">
        <v>70211.360000000001</v>
      </c>
      <c r="H11419" s="10">
        <v>71416.39</v>
      </c>
      <c r="I11419" s="10">
        <v>-1205.0299999999988</v>
      </c>
      <c r="J11419" s="10">
        <v>0</v>
      </c>
      <c r="K11419" s="10">
        <v>0</v>
      </c>
      <c r="L11419" s="10">
        <v>0</v>
      </c>
      <c r="M11419" s="10">
        <v>0</v>
      </c>
      <c r="N11419" s="10">
        <v>0</v>
      </c>
    </row>
    <row r="11420" spans="1:14" x14ac:dyDescent="0.25">
      <c r="A11420" s="9" t="s">
        <v>1213</v>
      </c>
      <c r="B11420" s="9" t="s">
        <v>150</v>
      </c>
      <c r="C11420" s="9" t="s">
        <v>39</v>
      </c>
      <c r="D11420" s="9" t="s">
        <v>40</v>
      </c>
      <c r="E11420" s="10">
        <v>-1458567.84</v>
      </c>
      <c r="F11420" s="10">
        <v>0</v>
      </c>
      <c r="G11420" s="10">
        <v>-1458567.84</v>
      </c>
      <c r="H11420" s="10">
        <v>-1458567.86</v>
      </c>
      <c r="I11420" s="10">
        <v>2.0000000018626451E-2</v>
      </c>
      <c r="J11420" s="10">
        <v>-9100</v>
      </c>
      <c r="K11420" s="10">
        <v>0</v>
      </c>
      <c r="L11420" s="10">
        <v>-9100</v>
      </c>
      <c r="M11420" s="10">
        <v>-9100</v>
      </c>
      <c r="N11420" s="10">
        <v>0</v>
      </c>
    </row>
    <row r="11421" spans="1:14" x14ac:dyDescent="0.25">
      <c r="A11421" s="9" t="s">
        <v>1213</v>
      </c>
      <c r="B11421" s="9" t="s">
        <v>92</v>
      </c>
      <c r="C11421" s="9" t="s">
        <v>42</v>
      </c>
      <c r="D11421" s="9" t="s">
        <v>43</v>
      </c>
      <c r="E11421" s="10">
        <v>68.099999999999994</v>
      </c>
      <c r="F11421" s="10">
        <v>0</v>
      </c>
      <c r="G11421" s="10">
        <v>68.099999999999994</v>
      </c>
      <c r="H11421" s="10">
        <v>0</v>
      </c>
      <c r="I11421" s="10">
        <v>68.099999999999994</v>
      </c>
      <c r="J11421" s="10">
        <v>800</v>
      </c>
      <c r="K11421" s="10">
        <v>0</v>
      </c>
      <c r="L11421" s="10">
        <v>800</v>
      </c>
      <c r="M11421" s="10">
        <v>0</v>
      </c>
      <c r="N11421" s="10">
        <v>800</v>
      </c>
    </row>
    <row r="11422" spans="1:14" x14ac:dyDescent="0.25">
      <c r="A11422" s="9" t="s">
        <v>1213</v>
      </c>
      <c r="B11422" s="9" t="s">
        <v>151</v>
      </c>
      <c r="C11422" s="9" t="s">
        <v>42</v>
      </c>
      <c r="D11422" s="9" t="s">
        <v>43</v>
      </c>
      <c r="E11422" s="10">
        <v>1041.6600000000001</v>
      </c>
      <c r="F11422" s="10">
        <v>907.08823529411768</v>
      </c>
      <c r="G11422" s="10">
        <v>134.5717647058824</v>
      </c>
      <c r="H11422" s="10">
        <v>925.23</v>
      </c>
      <c r="I11422" s="10">
        <v>116.43000000000006</v>
      </c>
      <c r="J11422" s="10">
        <v>10450</v>
      </c>
      <c r="K11422" s="10">
        <v>9100</v>
      </c>
      <c r="L11422" s="10">
        <v>1350</v>
      </c>
      <c r="M11422" s="10">
        <v>9282</v>
      </c>
      <c r="N11422" s="10">
        <v>1168</v>
      </c>
    </row>
    <row r="11423" spans="1:14" x14ac:dyDescent="0.25">
      <c r="A11423" s="9" t="s">
        <v>1213</v>
      </c>
      <c r="B11423" s="9" t="s">
        <v>152</v>
      </c>
      <c r="C11423" s="9" t="s">
        <v>42</v>
      </c>
      <c r="D11423" s="9" t="s">
        <v>43</v>
      </c>
      <c r="E11423" s="10">
        <v>7471.62</v>
      </c>
      <c r="F11423" s="10">
        <v>7468.1871921182264</v>
      </c>
      <c r="G11423" s="10">
        <v>3.4328078817734422</v>
      </c>
      <c r="H11423" s="10">
        <v>7580.21</v>
      </c>
      <c r="I11423" s="10">
        <v>-108.59000000000015</v>
      </c>
      <c r="J11423" s="10">
        <v>109250</v>
      </c>
      <c r="K11423" s="10">
        <v>109200</v>
      </c>
      <c r="L11423" s="10">
        <v>50</v>
      </c>
      <c r="M11423" s="10">
        <v>110838</v>
      </c>
      <c r="N11423" s="10">
        <v>-1588</v>
      </c>
    </row>
    <row r="11424" spans="1:14" x14ac:dyDescent="0.25">
      <c r="A11424" s="9" t="s">
        <v>1213</v>
      </c>
      <c r="B11424" s="9" t="s">
        <v>44</v>
      </c>
      <c r="C11424" s="9" t="s">
        <v>42</v>
      </c>
      <c r="D11424" s="9" t="s">
        <v>43</v>
      </c>
      <c r="E11424" s="10">
        <v>9063.69</v>
      </c>
      <c r="F11424" s="10">
        <v>9018.0995024875629</v>
      </c>
      <c r="G11424" s="10">
        <v>45.590497512437651</v>
      </c>
      <c r="H11424" s="10">
        <v>9063.19</v>
      </c>
      <c r="I11424" s="10">
        <v>0.5</v>
      </c>
      <c r="J11424" s="10">
        <v>9146</v>
      </c>
      <c r="K11424" s="10">
        <v>9100</v>
      </c>
      <c r="L11424" s="10">
        <v>46</v>
      </c>
      <c r="M11424" s="10">
        <v>9145.5</v>
      </c>
      <c r="N11424" s="10">
        <v>0.5</v>
      </c>
    </row>
    <row r="11425" spans="1:14" x14ac:dyDescent="0.25">
      <c r="A11425" s="9" t="s">
        <v>1213</v>
      </c>
      <c r="B11425" s="9" t="s">
        <v>153</v>
      </c>
      <c r="C11425" s="9" t="s">
        <v>42</v>
      </c>
      <c r="D11425" s="9" t="s">
        <v>43</v>
      </c>
      <c r="E11425" s="10">
        <v>14311.33</v>
      </c>
      <c r="F11425" s="10">
        <v>14233.123152709361</v>
      </c>
      <c r="G11425" s="10">
        <v>78.206847290639416</v>
      </c>
      <c r="H11425" s="10">
        <v>14446.62</v>
      </c>
      <c r="I11425" s="10">
        <v>-135.29000000000087</v>
      </c>
      <c r="J11425" s="10">
        <v>109800</v>
      </c>
      <c r="K11425" s="10">
        <v>109200</v>
      </c>
      <c r="L11425" s="10">
        <v>600</v>
      </c>
      <c r="M11425" s="10">
        <v>110838</v>
      </c>
      <c r="N11425" s="10">
        <v>-1038</v>
      </c>
    </row>
    <row r="11426" spans="1:14" x14ac:dyDescent="0.25">
      <c r="A11426" s="9" t="s">
        <v>1213</v>
      </c>
      <c r="B11426" s="9" t="s">
        <v>154</v>
      </c>
      <c r="C11426" s="9" t="s">
        <v>42</v>
      </c>
      <c r="D11426" s="9" t="s">
        <v>43</v>
      </c>
      <c r="E11426" s="10">
        <v>21126.720000000001</v>
      </c>
      <c r="F11426" s="10">
        <v>21059.221674876848</v>
      </c>
      <c r="G11426" s="10">
        <v>67.498325123153336</v>
      </c>
      <c r="H11426" s="10">
        <v>21375.11</v>
      </c>
      <c r="I11426" s="10">
        <v>-248.38999999999942</v>
      </c>
      <c r="J11426" s="10">
        <v>109550</v>
      </c>
      <c r="K11426" s="10">
        <v>109200</v>
      </c>
      <c r="L11426" s="10">
        <v>350</v>
      </c>
      <c r="M11426" s="10">
        <v>110838</v>
      </c>
      <c r="N11426" s="10">
        <v>-1288</v>
      </c>
    </row>
    <row r="11427" spans="1:14" x14ac:dyDescent="0.25">
      <c r="A11427" s="9" t="s">
        <v>1213</v>
      </c>
      <c r="B11427" s="9" t="s">
        <v>84</v>
      </c>
      <c r="C11427" s="9" t="s">
        <v>42</v>
      </c>
      <c r="D11427" s="9" t="s">
        <v>43</v>
      </c>
      <c r="E11427" s="10">
        <v>45258.66</v>
      </c>
      <c r="F11427" s="10">
        <v>44371.23529411765</v>
      </c>
      <c r="G11427" s="10">
        <v>887.42470588235301</v>
      </c>
      <c r="H11427" s="10">
        <v>45258.66</v>
      </c>
      <c r="I11427" s="10">
        <v>0</v>
      </c>
      <c r="J11427" s="10">
        <v>111384</v>
      </c>
      <c r="K11427" s="10">
        <v>109200</v>
      </c>
      <c r="L11427" s="10">
        <v>2184</v>
      </c>
      <c r="M11427" s="10">
        <v>111384</v>
      </c>
      <c r="N11427" s="10">
        <v>0</v>
      </c>
    </row>
    <row r="11428" spans="1:14" x14ac:dyDescent="0.25">
      <c r="A11428" s="9" t="s">
        <v>1213</v>
      </c>
      <c r="B11428" s="9" t="s">
        <v>136</v>
      </c>
      <c r="C11428" s="9" t="s">
        <v>42</v>
      </c>
      <c r="D11428" s="9" t="s">
        <v>43</v>
      </c>
      <c r="E11428" s="10">
        <v>59498.19</v>
      </c>
      <c r="F11428" s="10">
        <v>58963.635467980297</v>
      </c>
      <c r="G11428" s="10">
        <v>534.55453201970522</v>
      </c>
      <c r="H11428" s="10">
        <v>59848.09</v>
      </c>
      <c r="I11428" s="10">
        <v>-349.89999999999418</v>
      </c>
      <c r="J11428" s="10">
        <v>110190</v>
      </c>
      <c r="K11428" s="10">
        <v>109200</v>
      </c>
      <c r="L11428" s="10">
        <v>990</v>
      </c>
      <c r="M11428" s="10">
        <v>110838</v>
      </c>
      <c r="N11428" s="10">
        <v>-648</v>
      </c>
    </row>
    <row r="11429" spans="1:14" x14ac:dyDescent="0.25">
      <c r="A11429" s="9" t="s">
        <v>1213</v>
      </c>
      <c r="B11429" s="9" t="s">
        <v>137</v>
      </c>
      <c r="C11429" s="9" t="s">
        <v>42</v>
      </c>
      <c r="D11429" s="9" t="s">
        <v>43</v>
      </c>
      <c r="E11429" s="10">
        <v>73341.78</v>
      </c>
      <c r="F11429" s="10">
        <v>72254</v>
      </c>
      <c r="G11429" s="10">
        <v>1087.7799999999988</v>
      </c>
      <c r="H11429" s="10">
        <v>73337.81</v>
      </c>
      <c r="I11429" s="10">
        <v>3.9700000000011642</v>
      </c>
      <c r="J11429" s="10">
        <v>9237</v>
      </c>
      <c r="K11429" s="10">
        <v>9100</v>
      </c>
      <c r="L11429" s="10">
        <v>137</v>
      </c>
      <c r="M11429" s="10">
        <v>9236.5</v>
      </c>
      <c r="N11429" s="10">
        <v>0.5</v>
      </c>
    </row>
    <row r="11430" spans="1:14" x14ac:dyDescent="0.25">
      <c r="A11430" s="9" t="s">
        <v>1213</v>
      </c>
      <c r="B11430" s="9" t="s">
        <v>50</v>
      </c>
      <c r="C11430" s="9" t="s">
        <v>42</v>
      </c>
      <c r="D11430" s="9" t="s">
        <v>43</v>
      </c>
      <c r="E11430" s="10">
        <v>145962.18</v>
      </c>
      <c r="F11430" s="10">
        <v>145236</v>
      </c>
      <c r="G11430" s="10">
        <v>726.17999999999302</v>
      </c>
      <c r="H11430" s="10">
        <v>145962.18</v>
      </c>
      <c r="I11430" s="10">
        <v>0</v>
      </c>
      <c r="J11430" s="10">
        <v>109746</v>
      </c>
      <c r="K11430" s="10">
        <v>109200</v>
      </c>
      <c r="L11430" s="10">
        <v>546</v>
      </c>
      <c r="M11430" s="10">
        <v>109746</v>
      </c>
      <c r="N11430" s="10">
        <v>0</v>
      </c>
    </row>
    <row r="11431" spans="1:14" x14ac:dyDescent="0.25">
      <c r="A11431" s="9" t="s">
        <v>1213</v>
      </c>
      <c r="B11431" s="9" t="s">
        <v>103</v>
      </c>
      <c r="C11431" s="9" t="s">
        <v>42</v>
      </c>
      <c r="D11431" s="9" t="s">
        <v>43</v>
      </c>
      <c r="E11431" s="10">
        <v>553160.69999999995</v>
      </c>
      <c r="F11431" s="10">
        <v>547683.8613861386</v>
      </c>
      <c r="G11431" s="10">
        <v>5476.8386138613569</v>
      </c>
      <c r="H11431" s="10">
        <v>553160.69999999995</v>
      </c>
      <c r="I11431" s="10">
        <v>0</v>
      </c>
      <c r="J11431" s="10">
        <v>110292</v>
      </c>
      <c r="K11431" s="10">
        <v>109200</v>
      </c>
      <c r="L11431" s="10">
        <v>1092</v>
      </c>
      <c r="M11431" s="10">
        <v>110292</v>
      </c>
      <c r="N11431" s="10">
        <v>0</v>
      </c>
    </row>
    <row r="11432" spans="1:14" x14ac:dyDescent="0.25">
      <c r="A11432" s="9" t="s">
        <v>1213</v>
      </c>
      <c r="B11432" s="9" t="s">
        <v>155</v>
      </c>
      <c r="C11432" s="9" t="s">
        <v>42</v>
      </c>
      <c r="D11432" s="9" t="s">
        <v>53</v>
      </c>
      <c r="E11432" s="10">
        <v>373836.25</v>
      </c>
      <c r="F11432" s="10">
        <v>371704.37927663734</v>
      </c>
      <c r="G11432" s="10">
        <v>2131.8707233626628</v>
      </c>
      <c r="H11432" s="10">
        <v>380253.58</v>
      </c>
      <c r="I11432" s="10">
        <v>-6417.3300000000163</v>
      </c>
      <c r="J11432" s="10">
        <v>82370</v>
      </c>
      <c r="K11432" s="10">
        <v>81900</v>
      </c>
      <c r="L11432" s="10">
        <v>470</v>
      </c>
      <c r="M11432" s="10">
        <v>83783.7</v>
      </c>
      <c r="N11432" s="10">
        <v>-1413.6999999999971</v>
      </c>
    </row>
    <row r="11433" spans="1:14" x14ac:dyDescent="0.25">
      <c r="A11433" s="9" t="s">
        <v>1213</v>
      </c>
      <c r="B11433" s="9" t="s">
        <v>54</v>
      </c>
      <c r="C11433" s="9" t="s">
        <v>42</v>
      </c>
      <c r="D11433" s="9" t="s">
        <v>55</v>
      </c>
      <c r="E11433" s="10">
        <v>5513.51</v>
      </c>
      <c r="F11433" s="10">
        <v>5405.4019607843138</v>
      </c>
      <c r="G11433" s="10">
        <v>108.1080392156864</v>
      </c>
      <c r="H11433" s="10">
        <v>5513.51</v>
      </c>
      <c r="I11433" s="10">
        <v>0</v>
      </c>
      <c r="J11433" s="10">
        <v>1002.456</v>
      </c>
      <c r="K11433" s="10">
        <v>982.80000000000007</v>
      </c>
      <c r="L11433" s="10">
        <v>19.655999999999949</v>
      </c>
      <c r="M11433" s="10">
        <v>1002.456</v>
      </c>
      <c r="N11433" s="10">
        <v>0</v>
      </c>
    </row>
    <row r="11434" spans="1:14" x14ac:dyDescent="0.25">
      <c r="A11434" s="9" t="s">
        <v>1214</v>
      </c>
      <c r="B11434" s="9" t="s">
        <v>25</v>
      </c>
      <c r="C11434" s="9" t="s">
        <v>26</v>
      </c>
      <c r="D11434" s="9" t="s">
        <v>27</v>
      </c>
      <c r="E11434" s="10">
        <v>865.57</v>
      </c>
      <c r="F11434" s="10">
        <v>0</v>
      </c>
      <c r="G11434" s="10">
        <v>865.57</v>
      </c>
      <c r="H11434" s="10">
        <v>0</v>
      </c>
      <c r="I11434" s="10">
        <v>865.57</v>
      </c>
      <c r="J11434" s="10">
        <v>0</v>
      </c>
      <c r="K11434" s="10">
        <v>0</v>
      </c>
      <c r="L11434" s="10">
        <v>0</v>
      </c>
      <c r="M11434" s="10">
        <v>0</v>
      </c>
      <c r="N11434" s="10">
        <v>0</v>
      </c>
    </row>
    <row r="11435" spans="1:14" x14ac:dyDescent="0.25">
      <c r="A11435" s="9" t="s">
        <v>1214</v>
      </c>
      <c r="B11435" s="9" t="s">
        <v>28</v>
      </c>
      <c r="C11435" s="9" t="s">
        <v>29</v>
      </c>
      <c r="D11435" s="9" t="s">
        <v>27</v>
      </c>
      <c r="E11435" s="10">
        <v>1.21</v>
      </c>
      <c r="F11435" s="10">
        <v>0</v>
      </c>
      <c r="G11435" s="10">
        <v>1.21</v>
      </c>
      <c r="H11435" s="10">
        <v>1.23</v>
      </c>
      <c r="I11435" s="10">
        <v>-2.0000000000000018E-2</v>
      </c>
      <c r="J11435" s="10">
        <v>0</v>
      </c>
      <c r="K11435" s="10">
        <v>0</v>
      </c>
      <c r="L11435" s="10">
        <v>0</v>
      </c>
      <c r="M11435" s="10">
        <v>0</v>
      </c>
      <c r="N11435" s="10">
        <v>0</v>
      </c>
    </row>
    <row r="11436" spans="1:14" x14ac:dyDescent="0.25">
      <c r="A11436" s="9" t="s">
        <v>1214</v>
      </c>
      <c r="B11436" s="9" t="s">
        <v>30</v>
      </c>
      <c r="C11436" s="9" t="s">
        <v>29</v>
      </c>
      <c r="D11436" s="9" t="s">
        <v>27</v>
      </c>
      <c r="E11436" s="10">
        <v>28.32</v>
      </c>
      <c r="F11436" s="10">
        <v>0</v>
      </c>
      <c r="G11436" s="10">
        <v>28.32</v>
      </c>
      <c r="H11436" s="10">
        <v>28.81</v>
      </c>
      <c r="I11436" s="10">
        <v>-0.48999999999999844</v>
      </c>
      <c r="J11436" s="10">
        <v>0</v>
      </c>
      <c r="K11436" s="10">
        <v>0</v>
      </c>
      <c r="L11436" s="10">
        <v>0</v>
      </c>
      <c r="M11436" s="10">
        <v>0</v>
      </c>
      <c r="N11436" s="10">
        <v>0</v>
      </c>
    </row>
    <row r="11437" spans="1:14" x14ac:dyDescent="0.25">
      <c r="A11437" s="9" t="s">
        <v>1214</v>
      </c>
      <c r="B11437" s="9" t="s">
        <v>31</v>
      </c>
      <c r="C11437" s="9" t="s">
        <v>29</v>
      </c>
      <c r="D11437" s="9" t="s">
        <v>27</v>
      </c>
      <c r="E11437" s="10">
        <v>190.16</v>
      </c>
      <c r="F11437" s="10">
        <v>0</v>
      </c>
      <c r="G11437" s="10">
        <v>190.16</v>
      </c>
      <c r="H11437" s="10">
        <v>193.41</v>
      </c>
      <c r="I11437" s="10">
        <v>-3.25</v>
      </c>
      <c r="J11437" s="10">
        <v>0</v>
      </c>
      <c r="K11437" s="10">
        <v>0</v>
      </c>
      <c r="L11437" s="10">
        <v>0</v>
      </c>
      <c r="M11437" s="10">
        <v>0</v>
      </c>
      <c r="N11437" s="10">
        <v>0</v>
      </c>
    </row>
    <row r="11438" spans="1:14" x14ac:dyDescent="0.25">
      <c r="A11438" s="9" t="s">
        <v>1214</v>
      </c>
      <c r="B11438" s="9" t="s">
        <v>32</v>
      </c>
      <c r="C11438" s="9" t="s">
        <v>33</v>
      </c>
      <c r="D11438" s="9" t="s">
        <v>27</v>
      </c>
      <c r="E11438" s="10">
        <v>352.69</v>
      </c>
      <c r="F11438" s="10">
        <v>0</v>
      </c>
      <c r="G11438" s="10">
        <v>352.69</v>
      </c>
      <c r="H11438" s="10">
        <v>351.88</v>
      </c>
      <c r="I11438" s="10">
        <v>0.81000000000000227</v>
      </c>
      <c r="J11438" s="10">
        <v>1</v>
      </c>
      <c r="K11438" s="10">
        <v>0</v>
      </c>
      <c r="L11438" s="10">
        <v>1</v>
      </c>
      <c r="M11438" s="10">
        <v>0.998</v>
      </c>
      <c r="N11438" s="10">
        <v>2.0000000000000018E-3</v>
      </c>
    </row>
    <row r="11439" spans="1:14" x14ac:dyDescent="0.25">
      <c r="A11439" s="9" t="s">
        <v>1214</v>
      </c>
      <c r="B11439" s="9" t="s">
        <v>34</v>
      </c>
      <c r="C11439" s="9" t="s">
        <v>33</v>
      </c>
      <c r="D11439" s="9" t="s">
        <v>27</v>
      </c>
      <c r="E11439" s="10">
        <v>1212.3699999999999</v>
      </c>
      <c r="F11439" s="10">
        <v>0</v>
      </c>
      <c r="G11439" s="10">
        <v>1212.3699999999999</v>
      </c>
      <c r="H11439" s="10">
        <v>1209.6099999999999</v>
      </c>
      <c r="I11439" s="10">
        <v>2.7599999999999909</v>
      </c>
      <c r="J11439" s="10">
        <v>1</v>
      </c>
      <c r="K11439" s="10">
        <v>0</v>
      </c>
      <c r="L11439" s="10">
        <v>1</v>
      </c>
      <c r="M11439" s="10">
        <v>0.998</v>
      </c>
      <c r="N11439" s="10">
        <v>2.0000000000000018E-3</v>
      </c>
    </row>
    <row r="11440" spans="1:14" x14ac:dyDescent="0.25">
      <c r="A11440" s="9" t="s">
        <v>1214</v>
      </c>
      <c r="B11440" s="9" t="s">
        <v>35</v>
      </c>
      <c r="C11440" s="9" t="s">
        <v>33</v>
      </c>
      <c r="D11440" s="9" t="s">
        <v>27</v>
      </c>
      <c r="E11440" s="10">
        <v>1311.71</v>
      </c>
      <c r="F11440" s="10">
        <v>0</v>
      </c>
      <c r="G11440" s="10">
        <v>1311.71</v>
      </c>
      <c r="H11440" s="10">
        <v>1308.6400000000001</v>
      </c>
      <c r="I11440" s="10">
        <v>3.0699999999999363</v>
      </c>
      <c r="J11440" s="10">
        <v>21</v>
      </c>
      <c r="K11440" s="10">
        <v>0</v>
      </c>
      <c r="L11440" s="10">
        <v>21</v>
      </c>
      <c r="M11440" s="10">
        <v>20.951000000000001</v>
      </c>
      <c r="N11440" s="10">
        <v>4.8999999999999488E-2</v>
      </c>
    </row>
    <row r="11441" spans="1:14" x14ac:dyDescent="0.25">
      <c r="A11441" s="9" t="s">
        <v>1214</v>
      </c>
      <c r="B11441" s="9" t="s">
        <v>36</v>
      </c>
      <c r="C11441" s="9" t="s">
        <v>29</v>
      </c>
      <c r="D11441" s="9" t="s">
        <v>27</v>
      </c>
      <c r="E11441" s="10">
        <v>2130.5100000000002</v>
      </c>
      <c r="F11441" s="10">
        <v>0</v>
      </c>
      <c r="G11441" s="10">
        <v>2130.5100000000002</v>
      </c>
      <c r="H11441" s="10">
        <v>2166.88</v>
      </c>
      <c r="I11441" s="10">
        <v>-36.369999999999891</v>
      </c>
      <c r="J11441" s="10">
        <v>0</v>
      </c>
      <c r="K11441" s="10">
        <v>0</v>
      </c>
      <c r="L11441" s="10">
        <v>0</v>
      </c>
      <c r="M11441" s="10">
        <v>0</v>
      </c>
      <c r="N11441" s="10">
        <v>0</v>
      </c>
    </row>
    <row r="11442" spans="1:14" x14ac:dyDescent="0.25">
      <c r="A11442" s="9" t="s">
        <v>1214</v>
      </c>
      <c r="B11442" s="9" t="s">
        <v>37</v>
      </c>
      <c r="C11442" s="9" t="s">
        <v>29</v>
      </c>
      <c r="D11442" s="9" t="s">
        <v>27</v>
      </c>
      <c r="E11442" s="10">
        <v>4926.8100000000004</v>
      </c>
      <c r="F11442" s="10">
        <v>0</v>
      </c>
      <c r="G11442" s="10">
        <v>4926.8100000000004</v>
      </c>
      <c r="H11442" s="10">
        <v>5010.92</v>
      </c>
      <c r="I11442" s="10">
        <v>-84.109999999999673</v>
      </c>
      <c r="J11442" s="10">
        <v>0</v>
      </c>
      <c r="K11442" s="10">
        <v>0</v>
      </c>
      <c r="L11442" s="10">
        <v>0</v>
      </c>
      <c r="M11442" s="10">
        <v>0</v>
      </c>
      <c r="N11442" s="10">
        <v>0</v>
      </c>
    </row>
    <row r="11443" spans="1:14" x14ac:dyDescent="0.25">
      <c r="A11443" s="9" t="s">
        <v>1214</v>
      </c>
      <c r="B11443" s="9" t="s">
        <v>157</v>
      </c>
      <c r="C11443" s="9" t="s">
        <v>39</v>
      </c>
      <c r="D11443" s="9" t="s">
        <v>40</v>
      </c>
      <c r="E11443" s="10">
        <v>-103436.33</v>
      </c>
      <c r="F11443" s="10">
        <v>0</v>
      </c>
      <c r="G11443" s="10">
        <v>-103436.33</v>
      </c>
      <c r="H11443" s="10">
        <v>-103436.32</v>
      </c>
      <c r="I11443" s="10">
        <v>-9.9999999947613105E-3</v>
      </c>
      <c r="J11443" s="10">
        <v>-1277</v>
      </c>
      <c r="K11443" s="10">
        <v>0</v>
      </c>
      <c r="L11443" s="10">
        <v>-1277</v>
      </c>
      <c r="M11443" s="10">
        <v>-1277</v>
      </c>
      <c r="N11443" s="10">
        <v>0</v>
      </c>
    </row>
    <row r="11444" spans="1:14" x14ac:dyDescent="0.25">
      <c r="A11444" s="9" t="s">
        <v>1214</v>
      </c>
      <c r="B11444" s="9" t="s">
        <v>92</v>
      </c>
      <c r="C11444" s="9" t="s">
        <v>42</v>
      </c>
      <c r="D11444" s="9" t="s">
        <v>43</v>
      </c>
      <c r="E11444" s="10">
        <v>5.1100000000000003</v>
      </c>
      <c r="F11444" s="10">
        <v>0</v>
      </c>
      <c r="G11444" s="10">
        <v>5.1100000000000003</v>
      </c>
      <c r="H11444" s="10">
        <v>0</v>
      </c>
      <c r="I11444" s="10">
        <v>5.1100000000000003</v>
      </c>
      <c r="J11444" s="10">
        <v>60</v>
      </c>
      <c r="K11444" s="10">
        <v>0</v>
      </c>
      <c r="L11444" s="10">
        <v>60</v>
      </c>
      <c r="M11444" s="10">
        <v>0</v>
      </c>
      <c r="N11444" s="10">
        <v>60</v>
      </c>
    </row>
    <row r="11445" spans="1:14" x14ac:dyDescent="0.25">
      <c r="A11445" s="9" t="s">
        <v>1214</v>
      </c>
      <c r="B11445" s="9" t="s">
        <v>151</v>
      </c>
      <c r="C11445" s="9" t="s">
        <v>42</v>
      </c>
      <c r="D11445" s="9" t="s">
        <v>43</v>
      </c>
      <c r="E11445" s="10">
        <v>152.51</v>
      </c>
      <c r="F11445" s="10">
        <v>127.29411764705883</v>
      </c>
      <c r="G11445" s="10">
        <v>25.215882352941165</v>
      </c>
      <c r="H11445" s="10">
        <v>129.84</v>
      </c>
      <c r="I11445" s="10">
        <v>22.669999999999987</v>
      </c>
      <c r="J11445" s="10">
        <v>1530</v>
      </c>
      <c r="K11445" s="10">
        <v>1277</v>
      </c>
      <c r="L11445" s="10">
        <v>253</v>
      </c>
      <c r="M11445" s="10">
        <v>1302.54</v>
      </c>
      <c r="N11445" s="10">
        <v>227.46000000000004</v>
      </c>
    </row>
    <row r="11446" spans="1:14" x14ac:dyDescent="0.25">
      <c r="A11446" s="9" t="s">
        <v>1214</v>
      </c>
      <c r="B11446" s="9" t="s">
        <v>152</v>
      </c>
      <c r="C11446" s="9" t="s">
        <v>42</v>
      </c>
      <c r="D11446" s="9" t="s">
        <v>43</v>
      </c>
      <c r="E11446" s="10">
        <v>526.61</v>
      </c>
      <c r="F11446" s="10">
        <v>524</v>
      </c>
      <c r="G11446" s="10">
        <v>2.6100000000000136</v>
      </c>
      <c r="H11446" s="10">
        <v>531.86</v>
      </c>
      <c r="I11446" s="10">
        <v>-5.25</v>
      </c>
      <c r="J11446" s="10">
        <v>7700</v>
      </c>
      <c r="K11446" s="10">
        <v>7662</v>
      </c>
      <c r="L11446" s="10">
        <v>38</v>
      </c>
      <c r="M11446" s="10">
        <v>7776.93</v>
      </c>
      <c r="N11446" s="10">
        <v>-76.930000000000291</v>
      </c>
    </row>
    <row r="11447" spans="1:14" x14ac:dyDescent="0.25">
      <c r="A11447" s="9" t="s">
        <v>1214</v>
      </c>
      <c r="B11447" s="9" t="s">
        <v>94</v>
      </c>
      <c r="C11447" s="9" t="s">
        <v>42</v>
      </c>
      <c r="D11447" s="9" t="s">
        <v>43</v>
      </c>
      <c r="E11447" s="10">
        <v>632.61</v>
      </c>
      <c r="F11447" s="10">
        <v>632.11940298507466</v>
      </c>
      <c r="G11447" s="10">
        <v>0.49059701492535623</v>
      </c>
      <c r="H11447" s="10">
        <v>635.28</v>
      </c>
      <c r="I11447" s="10">
        <v>-2.6699999999999591</v>
      </c>
      <c r="J11447" s="10">
        <v>1278</v>
      </c>
      <c r="K11447" s="10">
        <v>1277</v>
      </c>
      <c r="L11447" s="10">
        <v>1</v>
      </c>
      <c r="M11447" s="10">
        <v>1283.385</v>
      </c>
      <c r="N11447" s="10">
        <v>-5.3849999999999909</v>
      </c>
    </row>
    <row r="11448" spans="1:14" x14ac:dyDescent="0.25">
      <c r="A11448" s="9" t="s">
        <v>1214</v>
      </c>
      <c r="B11448" s="9" t="s">
        <v>153</v>
      </c>
      <c r="C11448" s="9" t="s">
        <v>42</v>
      </c>
      <c r="D11448" s="9" t="s">
        <v>43</v>
      </c>
      <c r="E11448" s="10">
        <v>1003.61</v>
      </c>
      <c r="F11448" s="10">
        <v>998.66995073891621</v>
      </c>
      <c r="G11448" s="10">
        <v>4.9400492610838</v>
      </c>
      <c r="H11448" s="10">
        <v>1013.65</v>
      </c>
      <c r="I11448" s="10">
        <v>-10.039999999999964</v>
      </c>
      <c r="J11448" s="10">
        <v>7700</v>
      </c>
      <c r="K11448" s="10">
        <v>7662</v>
      </c>
      <c r="L11448" s="10">
        <v>38</v>
      </c>
      <c r="M11448" s="10">
        <v>7776.93</v>
      </c>
      <c r="N11448" s="10">
        <v>-76.930000000000291</v>
      </c>
    </row>
    <row r="11449" spans="1:14" x14ac:dyDescent="0.25">
      <c r="A11449" s="9" t="s">
        <v>1214</v>
      </c>
      <c r="B11449" s="9" t="s">
        <v>154</v>
      </c>
      <c r="C11449" s="9" t="s">
        <v>42</v>
      </c>
      <c r="D11449" s="9" t="s">
        <v>43</v>
      </c>
      <c r="E11449" s="10">
        <v>1484.94</v>
      </c>
      <c r="F11449" s="10">
        <v>1477.615763546798</v>
      </c>
      <c r="G11449" s="10">
        <v>7.3242364532020474</v>
      </c>
      <c r="H11449" s="10">
        <v>1499.78</v>
      </c>
      <c r="I11449" s="10">
        <v>-14.839999999999918</v>
      </c>
      <c r="J11449" s="10">
        <v>7700</v>
      </c>
      <c r="K11449" s="10">
        <v>7662</v>
      </c>
      <c r="L11449" s="10">
        <v>38</v>
      </c>
      <c r="M11449" s="10">
        <v>7776.93</v>
      </c>
      <c r="N11449" s="10">
        <v>-76.930000000000291</v>
      </c>
    </row>
    <row r="11450" spans="1:14" x14ac:dyDescent="0.25">
      <c r="A11450" s="9" t="s">
        <v>1214</v>
      </c>
      <c r="B11450" s="9" t="s">
        <v>84</v>
      </c>
      <c r="C11450" s="9" t="s">
        <v>42</v>
      </c>
      <c r="D11450" s="9" t="s">
        <v>43</v>
      </c>
      <c r="E11450" s="10">
        <v>3147.03</v>
      </c>
      <c r="F11450" s="10">
        <v>3113.3039215686276</v>
      </c>
      <c r="G11450" s="10">
        <v>33.726078431372571</v>
      </c>
      <c r="H11450" s="10">
        <v>3175.57</v>
      </c>
      <c r="I11450" s="10">
        <v>-28.539999999999964</v>
      </c>
      <c r="J11450" s="10">
        <v>7745</v>
      </c>
      <c r="K11450" s="10">
        <v>7662</v>
      </c>
      <c r="L11450" s="10">
        <v>83</v>
      </c>
      <c r="M11450" s="10">
        <v>7815.24</v>
      </c>
      <c r="N11450" s="10">
        <v>-70.239999999999782</v>
      </c>
    </row>
    <row r="11451" spans="1:14" x14ac:dyDescent="0.25">
      <c r="A11451" s="9" t="s">
        <v>1214</v>
      </c>
      <c r="B11451" s="9" t="s">
        <v>136</v>
      </c>
      <c r="C11451" s="9" t="s">
        <v>42</v>
      </c>
      <c r="D11451" s="9" t="s">
        <v>43</v>
      </c>
      <c r="E11451" s="10">
        <v>4176.59</v>
      </c>
      <c r="F11451" s="10">
        <v>4137.1724137931033</v>
      </c>
      <c r="G11451" s="10">
        <v>39.417586206896885</v>
      </c>
      <c r="H11451" s="10">
        <v>4199.2299999999996</v>
      </c>
      <c r="I11451" s="10">
        <v>-22.639999999999418</v>
      </c>
      <c r="J11451" s="10">
        <v>7735</v>
      </c>
      <c r="K11451" s="10">
        <v>7662</v>
      </c>
      <c r="L11451" s="10">
        <v>73</v>
      </c>
      <c r="M11451" s="10">
        <v>7776.93</v>
      </c>
      <c r="N11451" s="10">
        <v>-41.930000000000291</v>
      </c>
    </row>
    <row r="11452" spans="1:14" x14ac:dyDescent="0.25">
      <c r="A11452" s="9" t="s">
        <v>1214</v>
      </c>
      <c r="B11452" s="9" t="s">
        <v>145</v>
      </c>
      <c r="C11452" s="9" t="s">
        <v>42</v>
      </c>
      <c r="D11452" s="9" t="s">
        <v>43</v>
      </c>
      <c r="E11452" s="10">
        <v>5799.16</v>
      </c>
      <c r="F11452" s="10">
        <v>5772.0394088669955</v>
      </c>
      <c r="G11452" s="10">
        <v>27.120591133004382</v>
      </c>
      <c r="H11452" s="10">
        <v>5858.62</v>
      </c>
      <c r="I11452" s="10">
        <v>-59.460000000000036</v>
      </c>
      <c r="J11452" s="10">
        <v>1283</v>
      </c>
      <c r="K11452" s="10">
        <v>1277</v>
      </c>
      <c r="L11452" s="10">
        <v>6</v>
      </c>
      <c r="M11452" s="10">
        <v>1296.155</v>
      </c>
      <c r="N11452" s="10">
        <v>-13.154999999999973</v>
      </c>
    </row>
    <row r="11453" spans="1:14" x14ac:dyDescent="0.25">
      <c r="A11453" s="9" t="s">
        <v>1214</v>
      </c>
      <c r="B11453" s="9" t="s">
        <v>50</v>
      </c>
      <c r="C11453" s="9" t="s">
        <v>42</v>
      </c>
      <c r="D11453" s="9" t="s">
        <v>43</v>
      </c>
      <c r="E11453" s="10">
        <v>10300.85</v>
      </c>
      <c r="F11453" s="10">
        <v>10190.457711442787</v>
      </c>
      <c r="G11453" s="10">
        <v>110.39228855721376</v>
      </c>
      <c r="H11453" s="10">
        <v>10241.41</v>
      </c>
      <c r="I11453" s="10">
        <v>59.440000000000509</v>
      </c>
      <c r="J11453" s="10">
        <v>7745</v>
      </c>
      <c r="K11453" s="10">
        <v>7662</v>
      </c>
      <c r="L11453" s="10">
        <v>83</v>
      </c>
      <c r="M11453" s="10">
        <v>7700.31</v>
      </c>
      <c r="N11453" s="10">
        <v>44.6899999999996</v>
      </c>
    </row>
    <row r="11454" spans="1:14" x14ac:dyDescent="0.25">
      <c r="A11454" s="9" t="s">
        <v>1214</v>
      </c>
      <c r="B11454" s="9" t="s">
        <v>103</v>
      </c>
      <c r="C11454" s="9" t="s">
        <v>42</v>
      </c>
      <c r="D11454" s="9" t="s">
        <v>43</v>
      </c>
      <c r="E11454" s="10">
        <v>38568.58</v>
      </c>
      <c r="F11454" s="10">
        <v>38428.148514851484</v>
      </c>
      <c r="G11454" s="10">
        <v>140.43148514851782</v>
      </c>
      <c r="H11454" s="10">
        <v>38812.43</v>
      </c>
      <c r="I11454" s="10">
        <v>-243.84999999999854</v>
      </c>
      <c r="J11454" s="10">
        <v>7690</v>
      </c>
      <c r="K11454" s="10">
        <v>7662</v>
      </c>
      <c r="L11454" s="10">
        <v>28</v>
      </c>
      <c r="M11454" s="10">
        <v>7738.62</v>
      </c>
      <c r="N11454" s="10">
        <v>-48.619999999999891</v>
      </c>
    </row>
    <row r="11455" spans="1:14" x14ac:dyDescent="0.25">
      <c r="A11455" s="9" t="s">
        <v>1214</v>
      </c>
      <c r="B11455" s="9" t="s">
        <v>155</v>
      </c>
      <c r="C11455" s="9" t="s">
        <v>42</v>
      </c>
      <c r="D11455" s="9" t="s">
        <v>53</v>
      </c>
      <c r="E11455" s="10">
        <v>26232.53</v>
      </c>
      <c r="F11455" s="10">
        <v>26080.576735092865</v>
      </c>
      <c r="G11455" s="10">
        <v>151.95326490713342</v>
      </c>
      <c r="H11455" s="10">
        <v>26680.43</v>
      </c>
      <c r="I11455" s="10">
        <v>-447.90000000000146</v>
      </c>
      <c r="J11455" s="10">
        <v>5780</v>
      </c>
      <c r="K11455" s="10">
        <v>5746.5004887585537</v>
      </c>
      <c r="L11455" s="10">
        <v>33.499511241446271</v>
      </c>
      <c r="M11455" s="10">
        <v>5878.67</v>
      </c>
      <c r="N11455" s="10">
        <v>-98.670000000000073</v>
      </c>
    </row>
    <row r="11456" spans="1:14" x14ac:dyDescent="0.25">
      <c r="A11456" s="9" t="s">
        <v>1214</v>
      </c>
      <c r="B11456" s="9" t="s">
        <v>54</v>
      </c>
      <c r="C11456" s="9" t="s">
        <v>42</v>
      </c>
      <c r="D11456" s="9" t="s">
        <v>55</v>
      </c>
      <c r="E11456" s="10">
        <v>386.85</v>
      </c>
      <c r="F11456" s="10">
        <v>379.26470588235293</v>
      </c>
      <c r="G11456" s="10">
        <v>7.5852941176470949</v>
      </c>
      <c r="H11456" s="10">
        <v>386.85</v>
      </c>
      <c r="I11456" s="10">
        <v>0</v>
      </c>
      <c r="J11456" s="10">
        <v>70.337000000000003</v>
      </c>
      <c r="K11456" s="10">
        <v>68.957843137254912</v>
      </c>
      <c r="L11456" s="10">
        <v>1.3791568627450914</v>
      </c>
      <c r="M11456" s="10">
        <v>70.337000000000003</v>
      </c>
      <c r="N11456" s="10">
        <v>0</v>
      </c>
    </row>
    <row r="11457" spans="1:14" x14ac:dyDescent="0.25">
      <c r="A11457" s="9" t="s">
        <v>1215</v>
      </c>
      <c r="B11457" s="9" t="s">
        <v>25</v>
      </c>
      <c r="C11457" s="9" t="s">
        <v>26</v>
      </c>
      <c r="D11457" s="9" t="s">
        <v>27</v>
      </c>
      <c r="E11457" s="10">
        <v>6082.75</v>
      </c>
      <c r="F11457" s="10">
        <v>0</v>
      </c>
      <c r="G11457" s="10">
        <v>6082.75</v>
      </c>
      <c r="H11457" s="10">
        <v>0</v>
      </c>
      <c r="I11457" s="10">
        <v>6082.75</v>
      </c>
      <c r="J11457" s="10">
        <v>0</v>
      </c>
      <c r="K11457" s="10">
        <v>0</v>
      </c>
      <c r="L11457" s="10">
        <v>0</v>
      </c>
      <c r="M11457" s="10">
        <v>0</v>
      </c>
      <c r="N11457" s="10">
        <v>0</v>
      </c>
    </row>
    <row r="11458" spans="1:14" x14ac:dyDescent="0.25">
      <c r="A11458" s="9" t="s">
        <v>1215</v>
      </c>
      <c r="B11458" s="9" t="s">
        <v>32</v>
      </c>
      <c r="C11458" s="9" t="s">
        <v>33</v>
      </c>
      <c r="D11458" s="9" t="s">
        <v>27</v>
      </c>
      <c r="E11458" s="10">
        <v>2176.0700000000002</v>
      </c>
      <c r="F11458" s="10">
        <v>0</v>
      </c>
      <c r="G11458" s="10">
        <v>2176.0700000000002</v>
      </c>
      <c r="H11458" s="10">
        <v>2599.9299999999998</v>
      </c>
      <c r="I11458" s="10">
        <v>-423.85999999999967</v>
      </c>
      <c r="J11458" s="10">
        <v>6.17</v>
      </c>
      <c r="K11458" s="10">
        <v>0</v>
      </c>
      <c r="L11458" s="10">
        <v>6.17</v>
      </c>
      <c r="M11458" s="10">
        <v>7.3719999999999999</v>
      </c>
      <c r="N11458" s="10">
        <v>-1.202</v>
      </c>
    </row>
    <row r="11459" spans="1:14" x14ac:dyDescent="0.25">
      <c r="A11459" s="9" t="s">
        <v>1215</v>
      </c>
      <c r="B11459" s="9" t="s">
        <v>34</v>
      </c>
      <c r="C11459" s="9" t="s">
        <v>33</v>
      </c>
      <c r="D11459" s="9" t="s">
        <v>27</v>
      </c>
      <c r="E11459" s="10">
        <v>7480.33</v>
      </c>
      <c r="F11459" s="10">
        <v>0</v>
      </c>
      <c r="G11459" s="10">
        <v>7480.33</v>
      </c>
      <c r="H11459" s="10">
        <v>8937.3700000000008</v>
      </c>
      <c r="I11459" s="10">
        <v>-1457.0400000000009</v>
      </c>
      <c r="J11459" s="10">
        <v>6.17</v>
      </c>
      <c r="K11459" s="10">
        <v>0</v>
      </c>
      <c r="L11459" s="10">
        <v>6.17</v>
      </c>
      <c r="M11459" s="10">
        <v>7.3719999999999999</v>
      </c>
      <c r="N11459" s="10">
        <v>-1.202</v>
      </c>
    </row>
    <row r="11460" spans="1:14" x14ac:dyDescent="0.25">
      <c r="A11460" s="9" t="s">
        <v>1215</v>
      </c>
      <c r="B11460" s="9" t="s">
        <v>35</v>
      </c>
      <c r="C11460" s="9" t="s">
        <v>33</v>
      </c>
      <c r="D11460" s="9" t="s">
        <v>27</v>
      </c>
      <c r="E11460" s="10">
        <v>8093.25</v>
      </c>
      <c r="F11460" s="10">
        <v>0</v>
      </c>
      <c r="G11460" s="10">
        <v>8093.25</v>
      </c>
      <c r="H11460" s="10">
        <v>9669.93</v>
      </c>
      <c r="I11460" s="10">
        <v>-1576.6800000000003</v>
      </c>
      <c r="J11460" s="10">
        <v>129.57</v>
      </c>
      <c r="K11460" s="10">
        <v>0</v>
      </c>
      <c r="L11460" s="10">
        <v>129.57</v>
      </c>
      <c r="M11460" s="10">
        <v>154.81200000000001</v>
      </c>
      <c r="N11460" s="10">
        <v>-25.242000000000019</v>
      </c>
    </row>
    <row r="11461" spans="1:14" x14ac:dyDescent="0.25">
      <c r="A11461" s="9" t="s">
        <v>1215</v>
      </c>
      <c r="B11461" s="9" t="s">
        <v>176</v>
      </c>
      <c r="C11461" s="9" t="s">
        <v>39</v>
      </c>
      <c r="D11461" s="9" t="s">
        <v>40</v>
      </c>
      <c r="E11461" s="10">
        <v>-953422.86</v>
      </c>
      <c r="F11461" s="10">
        <v>0</v>
      </c>
      <c r="G11461" s="10">
        <v>-953422.86</v>
      </c>
      <c r="H11461" s="10">
        <v>-952284.98</v>
      </c>
      <c r="I11461" s="10">
        <v>-1137.8800000000047</v>
      </c>
      <c r="J11461" s="10">
        <v>-5529</v>
      </c>
      <c r="K11461" s="10">
        <v>0</v>
      </c>
      <c r="L11461" s="10">
        <v>-5529</v>
      </c>
      <c r="M11461" s="10">
        <v>-5529</v>
      </c>
      <c r="N11461" s="10">
        <v>0</v>
      </c>
    </row>
    <row r="11462" spans="1:14" x14ac:dyDescent="0.25">
      <c r="A11462" s="9" t="s">
        <v>1215</v>
      </c>
      <c r="B11462" s="9" t="s">
        <v>177</v>
      </c>
      <c r="C11462" s="9" t="s">
        <v>42</v>
      </c>
      <c r="D11462" s="9" t="s">
        <v>58</v>
      </c>
      <c r="E11462" s="10">
        <v>788317.68</v>
      </c>
      <c r="F11462" s="10">
        <v>786236.10945273633</v>
      </c>
      <c r="G11462" s="10">
        <v>2081.5705472637201</v>
      </c>
      <c r="H11462" s="10">
        <v>790167.29</v>
      </c>
      <c r="I11462" s="10">
        <v>-1849.609999999986</v>
      </c>
      <c r="J11462" s="10">
        <v>33214</v>
      </c>
      <c r="K11462" s="10">
        <v>33174</v>
      </c>
      <c r="L11462" s="10">
        <v>40</v>
      </c>
      <c r="M11462" s="10">
        <v>33339.870000000003</v>
      </c>
      <c r="N11462" s="10">
        <v>-125.87000000000262</v>
      </c>
    </row>
    <row r="11463" spans="1:14" x14ac:dyDescent="0.25">
      <c r="A11463" s="9" t="s">
        <v>1215</v>
      </c>
      <c r="B11463" s="9" t="s">
        <v>178</v>
      </c>
      <c r="C11463" s="9" t="s">
        <v>42</v>
      </c>
      <c r="D11463" s="9" t="s">
        <v>43</v>
      </c>
      <c r="E11463" s="10">
        <v>3442.9</v>
      </c>
      <c r="F11463" s="10">
        <v>0</v>
      </c>
      <c r="G11463" s="10">
        <v>3442.9</v>
      </c>
      <c r="H11463" s="10">
        <v>0</v>
      </c>
      <c r="I11463" s="10">
        <v>3442.9</v>
      </c>
      <c r="J11463" s="10">
        <v>33550</v>
      </c>
      <c r="K11463" s="10">
        <v>0</v>
      </c>
      <c r="L11463" s="10">
        <v>33550</v>
      </c>
      <c r="M11463" s="10">
        <v>0</v>
      </c>
      <c r="N11463" s="10">
        <v>33550</v>
      </c>
    </row>
    <row r="11464" spans="1:14" x14ac:dyDescent="0.25">
      <c r="A11464" s="9" t="s">
        <v>1215</v>
      </c>
      <c r="B11464" s="9" t="s">
        <v>92</v>
      </c>
      <c r="C11464" s="9" t="s">
        <v>42</v>
      </c>
      <c r="D11464" s="9" t="s">
        <v>43</v>
      </c>
      <c r="E11464" s="10">
        <v>974.88</v>
      </c>
      <c r="F11464" s="10">
        <v>941.25742574257424</v>
      </c>
      <c r="G11464" s="10">
        <v>33.622574257425754</v>
      </c>
      <c r="H11464" s="10">
        <v>950.67</v>
      </c>
      <c r="I11464" s="10">
        <v>24.210000000000036</v>
      </c>
      <c r="J11464" s="10">
        <v>11453</v>
      </c>
      <c r="K11464" s="10">
        <v>11058</v>
      </c>
      <c r="L11464" s="10">
        <v>395</v>
      </c>
      <c r="M11464" s="10">
        <v>11168.58</v>
      </c>
      <c r="N11464" s="10">
        <v>284.42000000000007</v>
      </c>
    </row>
    <row r="11465" spans="1:14" x14ac:dyDescent="0.25">
      <c r="A11465" s="9" t="s">
        <v>1215</v>
      </c>
      <c r="B11465" s="9" t="s">
        <v>179</v>
      </c>
      <c r="C11465" s="9" t="s">
        <v>42</v>
      </c>
      <c r="D11465" s="9" t="s">
        <v>43</v>
      </c>
      <c r="E11465" s="10">
        <v>2108.83</v>
      </c>
      <c r="F11465" s="10">
        <v>2106.5472636815921</v>
      </c>
      <c r="G11465" s="10">
        <v>2.2827363184078422</v>
      </c>
      <c r="H11465" s="10">
        <v>2117.08</v>
      </c>
      <c r="I11465" s="10">
        <v>-8.25</v>
      </c>
      <c r="J11465" s="10">
        <v>5535</v>
      </c>
      <c r="K11465" s="10">
        <v>5529</v>
      </c>
      <c r="L11465" s="10">
        <v>6</v>
      </c>
      <c r="M11465" s="10">
        <v>5556.6450000000004</v>
      </c>
      <c r="N11465" s="10">
        <v>-21.645000000000437</v>
      </c>
    </row>
    <row r="11466" spans="1:14" x14ac:dyDescent="0.25">
      <c r="A11466" s="9" t="s">
        <v>1215</v>
      </c>
      <c r="B11466" s="9" t="s">
        <v>180</v>
      </c>
      <c r="C11466" s="9" t="s">
        <v>42</v>
      </c>
      <c r="D11466" s="9" t="s">
        <v>43</v>
      </c>
      <c r="E11466" s="10">
        <v>0</v>
      </c>
      <c r="F11466" s="10">
        <v>3404.3152709359606</v>
      </c>
      <c r="G11466" s="10">
        <v>-3404.3152709359606</v>
      </c>
      <c r="H11466" s="10">
        <v>3455.38</v>
      </c>
      <c r="I11466" s="10">
        <v>-3455.38</v>
      </c>
      <c r="J11466" s="10">
        <v>0</v>
      </c>
      <c r="K11466" s="10">
        <v>33174</v>
      </c>
      <c r="L11466" s="10">
        <v>-33174</v>
      </c>
      <c r="M11466" s="10">
        <v>33671.61</v>
      </c>
      <c r="N11466" s="10">
        <v>-33671.61</v>
      </c>
    </row>
    <row r="11467" spans="1:14" x14ac:dyDescent="0.25">
      <c r="A11467" s="9" t="s">
        <v>1215</v>
      </c>
      <c r="B11467" s="9" t="s">
        <v>181</v>
      </c>
      <c r="C11467" s="9" t="s">
        <v>42</v>
      </c>
      <c r="D11467" s="9" t="s">
        <v>43</v>
      </c>
      <c r="E11467" s="10">
        <v>15752.02</v>
      </c>
      <c r="F11467" s="10">
        <v>15552.305418719212</v>
      </c>
      <c r="G11467" s="10">
        <v>199.71458128078848</v>
      </c>
      <c r="H11467" s="10">
        <v>15785.59</v>
      </c>
      <c r="I11467" s="10">
        <v>-33.569999999999709</v>
      </c>
      <c r="J11467" s="10">
        <v>33600</v>
      </c>
      <c r="K11467" s="10">
        <v>33174</v>
      </c>
      <c r="L11467" s="10">
        <v>426</v>
      </c>
      <c r="M11467" s="10">
        <v>33671.61</v>
      </c>
      <c r="N11467" s="10">
        <v>-71.610000000000582</v>
      </c>
    </row>
    <row r="11468" spans="1:14" x14ac:dyDescent="0.25">
      <c r="A11468" s="9" t="s">
        <v>1215</v>
      </c>
      <c r="B11468" s="9" t="s">
        <v>182</v>
      </c>
      <c r="C11468" s="9" t="s">
        <v>42</v>
      </c>
      <c r="D11468" s="9" t="s">
        <v>43</v>
      </c>
      <c r="E11468" s="10">
        <v>27520.26</v>
      </c>
      <c r="F11468" s="10">
        <v>26616.827586206895</v>
      </c>
      <c r="G11468" s="10">
        <v>903.43241379310348</v>
      </c>
      <c r="H11468" s="10">
        <v>27016.080000000002</v>
      </c>
      <c r="I11468" s="10">
        <v>504.17999999999665</v>
      </c>
      <c r="J11468" s="10">
        <v>34300</v>
      </c>
      <c r="K11468" s="10">
        <v>33174</v>
      </c>
      <c r="L11468" s="10">
        <v>1126</v>
      </c>
      <c r="M11468" s="10">
        <v>33671.61</v>
      </c>
      <c r="N11468" s="10">
        <v>628.38999999999942</v>
      </c>
    </row>
    <row r="11469" spans="1:14" x14ac:dyDescent="0.25">
      <c r="A11469" s="9" t="s">
        <v>1215</v>
      </c>
      <c r="B11469" s="9" t="s">
        <v>183</v>
      </c>
      <c r="C11469" s="9" t="s">
        <v>42</v>
      </c>
      <c r="D11469" s="9" t="s">
        <v>43</v>
      </c>
      <c r="E11469" s="10">
        <v>35322.83</v>
      </c>
      <c r="F11469" s="10">
        <v>35273.911330049254</v>
      </c>
      <c r="G11469" s="10">
        <v>48.918669950748153</v>
      </c>
      <c r="H11469" s="10">
        <v>35803.019999999997</v>
      </c>
      <c r="I11469" s="10">
        <v>-480.18999999999505</v>
      </c>
      <c r="J11469" s="10">
        <v>33220</v>
      </c>
      <c r="K11469" s="10">
        <v>33174</v>
      </c>
      <c r="L11469" s="10">
        <v>46</v>
      </c>
      <c r="M11469" s="10">
        <v>33671.61</v>
      </c>
      <c r="N11469" s="10">
        <v>-451.61000000000058</v>
      </c>
    </row>
    <row r="11470" spans="1:14" x14ac:dyDescent="0.25">
      <c r="A11470" s="9" t="s">
        <v>1215</v>
      </c>
      <c r="B11470" s="9" t="s">
        <v>184</v>
      </c>
      <c r="C11470" s="9" t="s">
        <v>42</v>
      </c>
      <c r="D11470" s="9" t="s">
        <v>43</v>
      </c>
      <c r="E11470" s="10">
        <v>56151.06</v>
      </c>
      <c r="F11470" s="10">
        <v>54958.256157635471</v>
      </c>
      <c r="G11470" s="10">
        <v>1192.8038423645266</v>
      </c>
      <c r="H11470" s="10">
        <v>55782.63</v>
      </c>
      <c r="I11470" s="10">
        <v>368.43000000000029</v>
      </c>
      <c r="J11470" s="10">
        <v>5649</v>
      </c>
      <c r="K11470" s="10">
        <v>5529</v>
      </c>
      <c r="L11470" s="10">
        <v>120</v>
      </c>
      <c r="M11470" s="10">
        <v>5611.9350000000004</v>
      </c>
      <c r="N11470" s="10">
        <v>37.0649999999996</v>
      </c>
    </row>
    <row r="11471" spans="1:14" x14ac:dyDescent="0.25">
      <c r="A11471" s="9" t="s">
        <v>1216</v>
      </c>
      <c r="B11471" s="9" t="s">
        <v>25</v>
      </c>
      <c r="C11471" s="9" t="s">
        <v>26</v>
      </c>
      <c r="D11471" s="9" t="s">
        <v>27</v>
      </c>
      <c r="E11471" s="10">
        <v>1641.69</v>
      </c>
      <c r="F11471" s="10">
        <v>0</v>
      </c>
      <c r="G11471" s="10">
        <v>1641.69</v>
      </c>
      <c r="H11471" s="10">
        <v>0</v>
      </c>
      <c r="I11471" s="10">
        <v>1641.69</v>
      </c>
      <c r="J11471" s="10">
        <v>0</v>
      </c>
      <c r="K11471" s="10">
        <v>0</v>
      </c>
      <c r="L11471" s="10">
        <v>0</v>
      </c>
      <c r="M11471" s="10">
        <v>0</v>
      </c>
      <c r="N11471" s="10">
        <v>0</v>
      </c>
    </row>
    <row r="11472" spans="1:14" x14ac:dyDescent="0.25">
      <c r="A11472" s="9" t="s">
        <v>1216</v>
      </c>
      <c r="B11472" s="9" t="s">
        <v>32</v>
      </c>
      <c r="C11472" s="9" t="s">
        <v>33</v>
      </c>
      <c r="D11472" s="9" t="s">
        <v>27</v>
      </c>
      <c r="E11472" s="10">
        <v>324.47000000000003</v>
      </c>
      <c r="F11472" s="10">
        <v>0</v>
      </c>
      <c r="G11472" s="10">
        <v>324.47000000000003</v>
      </c>
      <c r="H11472" s="10">
        <v>474</v>
      </c>
      <c r="I11472" s="10">
        <v>-149.52999999999997</v>
      </c>
      <c r="J11472" s="10">
        <v>0.92</v>
      </c>
      <c r="K11472" s="10">
        <v>0</v>
      </c>
      <c r="L11472" s="10">
        <v>0.92</v>
      </c>
      <c r="M11472" s="10">
        <v>1.3440000000000001</v>
      </c>
      <c r="N11472" s="10">
        <v>-0.42400000000000004</v>
      </c>
    </row>
    <row r="11473" spans="1:14" x14ac:dyDescent="0.25">
      <c r="A11473" s="9" t="s">
        <v>1216</v>
      </c>
      <c r="B11473" s="9" t="s">
        <v>34</v>
      </c>
      <c r="C11473" s="9" t="s">
        <v>33</v>
      </c>
      <c r="D11473" s="9" t="s">
        <v>27</v>
      </c>
      <c r="E11473" s="10">
        <v>1115.3800000000001</v>
      </c>
      <c r="F11473" s="10">
        <v>0</v>
      </c>
      <c r="G11473" s="10">
        <v>1115.3800000000001</v>
      </c>
      <c r="H11473" s="10">
        <v>1629.39</v>
      </c>
      <c r="I11473" s="10">
        <v>-514.01</v>
      </c>
      <c r="J11473" s="10">
        <v>0.92</v>
      </c>
      <c r="K11473" s="10">
        <v>0</v>
      </c>
      <c r="L11473" s="10">
        <v>0.92</v>
      </c>
      <c r="M11473" s="10">
        <v>1.3440000000000001</v>
      </c>
      <c r="N11473" s="10">
        <v>-0.42400000000000004</v>
      </c>
    </row>
    <row r="11474" spans="1:14" x14ac:dyDescent="0.25">
      <c r="A11474" s="9" t="s">
        <v>1216</v>
      </c>
      <c r="B11474" s="9" t="s">
        <v>35</v>
      </c>
      <c r="C11474" s="9" t="s">
        <v>33</v>
      </c>
      <c r="D11474" s="9" t="s">
        <v>27</v>
      </c>
      <c r="E11474" s="10">
        <v>1206.77</v>
      </c>
      <c r="F11474" s="10">
        <v>0</v>
      </c>
      <c r="G11474" s="10">
        <v>1206.77</v>
      </c>
      <c r="H11474" s="10">
        <v>1762.94</v>
      </c>
      <c r="I11474" s="10">
        <v>-556.17000000000007</v>
      </c>
      <c r="J11474" s="10">
        <v>19.32</v>
      </c>
      <c r="K11474" s="10">
        <v>0</v>
      </c>
      <c r="L11474" s="10">
        <v>19.32</v>
      </c>
      <c r="M11474" s="10">
        <v>28.224</v>
      </c>
      <c r="N11474" s="10">
        <v>-8.9039999999999999</v>
      </c>
    </row>
    <row r="11475" spans="1:14" x14ac:dyDescent="0.25">
      <c r="A11475" s="9" t="s">
        <v>1216</v>
      </c>
      <c r="B11475" s="9" t="s">
        <v>216</v>
      </c>
      <c r="C11475" s="9" t="s">
        <v>39</v>
      </c>
      <c r="D11475" s="9" t="s">
        <v>40</v>
      </c>
      <c r="E11475" s="10">
        <v>-183002.1</v>
      </c>
      <c r="F11475" s="10">
        <v>0</v>
      </c>
      <c r="G11475" s="10">
        <v>-183002.1</v>
      </c>
      <c r="H11475" s="10">
        <v>-182795.64</v>
      </c>
      <c r="I11475" s="10">
        <v>-206.45999999999185</v>
      </c>
      <c r="J11475" s="10">
        <v>-1008</v>
      </c>
      <c r="K11475" s="10">
        <v>0</v>
      </c>
      <c r="L11475" s="10">
        <v>-1008</v>
      </c>
      <c r="M11475" s="10">
        <v>-1008</v>
      </c>
      <c r="N11475" s="10">
        <v>0</v>
      </c>
    </row>
    <row r="11476" spans="1:14" x14ac:dyDescent="0.25">
      <c r="A11476" s="9" t="s">
        <v>1216</v>
      </c>
      <c r="B11476" s="9" t="s">
        <v>191</v>
      </c>
      <c r="C11476" s="9" t="s">
        <v>42</v>
      </c>
      <c r="D11476" s="9" t="s">
        <v>58</v>
      </c>
      <c r="E11476" s="10">
        <v>143537.65</v>
      </c>
      <c r="F11476" s="10">
        <v>143261.08457711444</v>
      </c>
      <c r="G11476" s="10">
        <v>276.56542288555647</v>
      </c>
      <c r="H11476" s="10">
        <v>143977.39000000001</v>
      </c>
      <c r="I11476" s="10">
        <v>-439.74000000001979</v>
      </c>
      <c r="J11476" s="10">
        <v>6051</v>
      </c>
      <c r="K11476" s="10">
        <v>6048</v>
      </c>
      <c r="L11476" s="10">
        <v>3</v>
      </c>
      <c r="M11476" s="10">
        <v>6078.24</v>
      </c>
      <c r="N11476" s="10">
        <v>-27.239999999999782</v>
      </c>
    </row>
    <row r="11477" spans="1:14" x14ac:dyDescent="0.25">
      <c r="A11477" s="9" t="s">
        <v>1216</v>
      </c>
      <c r="B11477" s="9" t="s">
        <v>217</v>
      </c>
      <c r="C11477" s="9" t="s">
        <v>42</v>
      </c>
      <c r="D11477" s="9" t="s">
        <v>43</v>
      </c>
      <c r="E11477" s="10">
        <v>1631.26</v>
      </c>
      <c r="F11477" s="10">
        <v>0</v>
      </c>
      <c r="G11477" s="10">
        <v>1631.26</v>
      </c>
      <c r="H11477" s="10">
        <v>0</v>
      </c>
      <c r="I11477" s="10">
        <v>1631.26</v>
      </c>
      <c r="J11477" s="10">
        <v>6050</v>
      </c>
      <c r="K11477" s="10">
        <v>0</v>
      </c>
      <c r="L11477" s="10">
        <v>6050</v>
      </c>
      <c r="M11477" s="10">
        <v>0</v>
      </c>
      <c r="N11477" s="10">
        <v>6050</v>
      </c>
    </row>
    <row r="11478" spans="1:14" x14ac:dyDescent="0.25">
      <c r="A11478" s="9" t="s">
        <v>1216</v>
      </c>
      <c r="B11478" s="9" t="s">
        <v>92</v>
      </c>
      <c r="C11478" s="9" t="s">
        <v>42</v>
      </c>
      <c r="D11478" s="9" t="s">
        <v>43</v>
      </c>
      <c r="E11478" s="10">
        <v>178.75</v>
      </c>
      <c r="F11478" s="10">
        <v>171.60396039603961</v>
      </c>
      <c r="G11478" s="10">
        <v>7.1460396039603893</v>
      </c>
      <c r="H11478" s="10">
        <v>173.32</v>
      </c>
      <c r="I11478" s="10">
        <v>5.4300000000000068</v>
      </c>
      <c r="J11478" s="10">
        <v>2100</v>
      </c>
      <c r="K11478" s="10">
        <v>2016</v>
      </c>
      <c r="L11478" s="10">
        <v>84</v>
      </c>
      <c r="M11478" s="10">
        <v>2036.16</v>
      </c>
      <c r="N11478" s="10">
        <v>63.839999999999918</v>
      </c>
    </row>
    <row r="11479" spans="1:14" x14ac:dyDescent="0.25">
      <c r="A11479" s="9" t="s">
        <v>1216</v>
      </c>
      <c r="B11479" s="9" t="s">
        <v>179</v>
      </c>
      <c r="C11479" s="9" t="s">
        <v>42</v>
      </c>
      <c r="D11479" s="9" t="s">
        <v>43</v>
      </c>
      <c r="E11479" s="10">
        <v>386.72</v>
      </c>
      <c r="F11479" s="10">
        <v>384.04975124378109</v>
      </c>
      <c r="G11479" s="10">
        <v>2.670248756218939</v>
      </c>
      <c r="H11479" s="10">
        <v>385.97</v>
      </c>
      <c r="I11479" s="10">
        <v>0.75</v>
      </c>
      <c r="J11479" s="10">
        <v>1015</v>
      </c>
      <c r="K11479" s="10">
        <v>1008</v>
      </c>
      <c r="L11479" s="10">
        <v>7</v>
      </c>
      <c r="M11479" s="10">
        <v>1013.04</v>
      </c>
      <c r="N11479" s="10">
        <v>1.9600000000000364</v>
      </c>
    </row>
    <row r="11480" spans="1:14" x14ac:dyDescent="0.25">
      <c r="A11480" s="9" t="s">
        <v>1216</v>
      </c>
      <c r="B11480" s="9" t="s">
        <v>218</v>
      </c>
      <c r="C11480" s="9" t="s">
        <v>42</v>
      </c>
      <c r="D11480" s="9" t="s">
        <v>43</v>
      </c>
      <c r="E11480" s="10">
        <v>0</v>
      </c>
      <c r="F11480" s="10">
        <v>1630.7192118226601</v>
      </c>
      <c r="G11480" s="10">
        <v>-1630.7192118226601</v>
      </c>
      <c r="H11480" s="10">
        <v>1655.18</v>
      </c>
      <c r="I11480" s="10">
        <v>-1655.18</v>
      </c>
      <c r="J11480" s="10">
        <v>0</v>
      </c>
      <c r="K11480" s="10">
        <v>6048</v>
      </c>
      <c r="L11480" s="10">
        <v>-6048</v>
      </c>
      <c r="M11480" s="10">
        <v>6138.72</v>
      </c>
      <c r="N11480" s="10">
        <v>-6138.72</v>
      </c>
    </row>
    <row r="11481" spans="1:14" x14ac:dyDescent="0.25">
      <c r="A11481" s="9" t="s">
        <v>1216</v>
      </c>
      <c r="B11481" s="9" t="s">
        <v>194</v>
      </c>
      <c r="C11481" s="9" t="s">
        <v>42</v>
      </c>
      <c r="D11481" s="9" t="s">
        <v>43</v>
      </c>
      <c r="E11481" s="10">
        <v>6602.81</v>
      </c>
      <c r="F11481" s="10">
        <v>6389.4088669950743</v>
      </c>
      <c r="G11481" s="10">
        <v>213.40113300492612</v>
      </c>
      <c r="H11481" s="10">
        <v>6485.25</v>
      </c>
      <c r="I11481" s="10">
        <v>117.5600000000004</v>
      </c>
      <c r="J11481" s="10">
        <v>6250</v>
      </c>
      <c r="K11481" s="10">
        <v>6048</v>
      </c>
      <c r="L11481" s="10">
        <v>202</v>
      </c>
      <c r="M11481" s="10">
        <v>6138.72</v>
      </c>
      <c r="N11481" s="10">
        <v>111.27999999999975</v>
      </c>
    </row>
    <row r="11482" spans="1:14" x14ac:dyDescent="0.25">
      <c r="A11482" s="9" t="s">
        <v>1216</v>
      </c>
      <c r="B11482" s="9" t="s">
        <v>195</v>
      </c>
      <c r="C11482" s="9" t="s">
        <v>42</v>
      </c>
      <c r="D11482" s="9" t="s">
        <v>43</v>
      </c>
      <c r="E11482" s="10">
        <v>7143.41</v>
      </c>
      <c r="F11482" s="10">
        <v>7024.9359605911332</v>
      </c>
      <c r="G11482" s="10">
        <v>118.4740394088667</v>
      </c>
      <c r="H11482" s="10">
        <v>7130.31</v>
      </c>
      <c r="I11482" s="10">
        <v>13.099999999999454</v>
      </c>
      <c r="J11482" s="10">
        <v>6150</v>
      </c>
      <c r="K11482" s="10">
        <v>6048</v>
      </c>
      <c r="L11482" s="10">
        <v>102</v>
      </c>
      <c r="M11482" s="10">
        <v>6138.72</v>
      </c>
      <c r="N11482" s="10">
        <v>11.279999999999745</v>
      </c>
    </row>
    <row r="11483" spans="1:14" x14ac:dyDescent="0.25">
      <c r="A11483" s="9" t="s">
        <v>1216</v>
      </c>
      <c r="B11483" s="9" t="s">
        <v>196</v>
      </c>
      <c r="C11483" s="9" t="s">
        <v>42</v>
      </c>
      <c r="D11483" s="9" t="s">
        <v>43</v>
      </c>
      <c r="E11483" s="10">
        <v>9127.09</v>
      </c>
      <c r="F11483" s="10">
        <v>8910.5221674876848</v>
      </c>
      <c r="G11483" s="10">
        <v>216.56783251231536</v>
      </c>
      <c r="H11483" s="10">
        <v>9044.18</v>
      </c>
      <c r="I11483" s="10">
        <v>82.909999999999854</v>
      </c>
      <c r="J11483" s="10">
        <v>6195</v>
      </c>
      <c r="K11483" s="10">
        <v>6048</v>
      </c>
      <c r="L11483" s="10">
        <v>147</v>
      </c>
      <c r="M11483" s="10">
        <v>6138.72</v>
      </c>
      <c r="N11483" s="10">
        <v>56.279999999999745</v>
      </c>
    </row>
    <row r="11484" spans="1:14" x14ac:dyDescent="0.25">
      <c r="A11484" s="9" t="s">
        <v>1216</v>
      </c>
      <c r="B11484" s="9" t="s">
        <v>197</v>
      </c>
      <c r="C11484" s="9" t="s">
        <v>42</v>
      </c>
      <c r="D11484" s="9" t="s">
        <v>43</v>
      </c>
      <c r="E11484" s="10">
        <v>10106.1</v>
      </c>
      <c r="F11484" s="10">
        <v>9928.7980295566504</v>
      </c>
      <c r="G11484" s="10">
        <v>177.30197044335</v>
      </c>
      <c r="H11484" s="10">
        <v>10077.73</v>
      </c>
      <c r="I11484" s="10">
        <v>28.3700000000008</v>
      </c>
      <c r="J11484" s="10">
        <v>1026</v>
      </c>
      <c r="K11484" s="10">
        <v>1008</v>
      </c>
      <c r="L11484" s="10">
        <v>18</v>
      </c>
      <c r="M11484" s="10">
        <v>1023.12</v>
      </c>
      <c r="N11484" s="10">
        <v>2.8799999999999955</v>
      </c>
    </row>
    <row r="11485" spans="1:14" x14ac:dyDescent="0.25">
      <c r="A11485" s="9" t="s">
        <v>1217</v>
      </c>
      <c r="B11485" s="9" t="s">
        <v>25</v>
      </c>
      <c r="C11485" s="9" t="s">
        <v>26</v>
      </c>
      <c r="D11485" s="9" t="s">
        <v>27</v>
      </c>
      <c r="E11485" s="10">
        <v>3251.29</v>
      </c>
      <c r="F11485" s="10">
        <v>0</v>
      </c>
      <c r="G11485" s="10">
        <v>3251.29</v>
      </c>
      <c r="H11485" s="10">
        <v>0</v>
      </c>
      <c r="I11485" s="10">
        <v>3251.29</v>
      </c>
      <c r="J11485" s="10">
        <v>0</v>
      </c>
      <c r="K11485" s="10">
        <v>0</v>
      </c>
      <c r="L11485" s="10">
        <v>0</v>
      </c>
      <c r="M11485" s="10">
        <v>0</v>
      </c>
      <c r="N11485" s="10">
        <v>0</v>
      </c>
    </row>
    <row r="11486" spans="1:14" x14ac:dyDescent="0.25">
      <c r="A11486" s="9" t="s">
        <v>1217</v>
      </c>
      <c r="B11486" s="9" t="s">
        <v>28</v>
      </c>
      <c r="C11486" s="9" t="s">
        <v>29</v>
      </c>
      <c r="D11486" s="9" t="s">
        <v>27</v>
      </c>
      <c r="E11486" s="10">
        <v>5.95</v>
      </c>
      <c r="F11486" s="10">
        <v>0</v>
      </c>
      <c r="G11486" s="10">
        <v>5.95</v>
      </c>
      <c r="H11486" s="10">
        <v>6.06</v>
      </c>
      <c r="I11486" s="10">
        <v>-0.10999999999999943</v>
      </c>
      <c r="J11486" s="10">
        <v>0</v>
      </c>
      <c r="K11486" s="10">
        <v>0</v>
      </c>
      <c r="L11486" s="10">
        <v>0</v>
      </c>
      <c r="M11486" s="10">
        <v>0</v>
      </c>
      <c r="N11486" s="10">
        <v>0</v>
      </c>
    </row>
    <row r="11487" spans="1:14" x14ac:dyDescent="0.25">
      <c r="A11487" s="9" t="s">
        <v>1217</v>
      </c>
      <c r="B11487" s="9" t="s">
        <v>31</v>
      </c>
      <c r="C11487" s="9" t="s">
        <v>29</v>
      </c>
      <c r="D11487" s="9" t="s">
        <v>27</v>
      </c>
      <c r="E11487" s="10">
        <v>932.2</v>
      </c>
      <c r="F11487" s="10">
        <v>0</v>
      </c>
      <c r="G11487" s="10">
        <v>932.2</v>
      </c>
      <c r="H11487" s="10">
        <v>949.55</v>
      </c>
      <c r="I11487" s="10">
        <v>-17.349999999999909</v>
      </c>
      <c r="J11487" s="10">
        <v>0</v>
      </c>
      <c r="K11487" s="10">
        <v>0</v>
      </c>
      <c r="L11487" s="10">
        <v>0</v>
      </c>
      <c r="M11487" s="10">
        <v>0</v>
      </c>
      <c r="N11487" s="10">
        <v>0</v>
      </c>
    </row>
    <row r="11488" spans="1:14" x14ac:dyDescent="0.25">
      <c r="A11488" s="9" t="s">
        <v>1217</v>
      </c>
      <c r="B11488" s="9" t="s">
        <v>32</v>
      </c>
      <c r="C11488" s="9" t="s">
        <v>33</v>
      </c>
      <c r="D11488" s="9" t="s">
        <v>27</v>
      </c>
      <c r="E11488" s="10">
        <v>1558.87</v>
      </c>
      <c r="F11488" s="10">
        <v>0</v>
      </c>
      <c r="G11488" s="10">
        <v>1558.87</v>
      </c>
      <c r="H11488" s="10">
        <v>1731.23</v>
      </c>
      <c r="I11488" s="10">
        <v>-172.36000000000013</v>
      </c>
      <c r="J11488" s="10">
        <v>4.42</v>
      </c>
      <c r="K11488" s="10">
        <v>0</v>
      </c>
      <c r="L11488" s="10">
        <v>4.42</v>
      </c>
      <c r="M11488" s="10">
        <v>4.9089999999999998</v>
      </c>
      <c r="N11488" s="10">
        <v>-0.48899999999999988</v>
      </c>
    </row>
    <row r="11489" spans="1:14" x14ac:dyDescent="0.25">
      <c r="A11489" s="9" t="s">
        <v>1217</v>
      </c>
      <c r="B11489" s="9" t="s">
        <v>34</v>
      </c>
      <c r="C11489" s="9" t="s">
        <v>33</v>
      </c>
      <c r="D11489" s="9" t="s">
        <v>27</v>
      </c>
      <c r="E11489" s="10">
        <v>5358.68</v>
      </c>
      <c r="F11489" s="10">
        <v>0</v>
      </c>
      <c r="G11489" s="10">
        <v>5358.68</v>
      </c>
      <c r="H11489" s="10">
        <v>5951.18</v>
      </c>
      <c r="I11489" s="10">
        <v>-592.5</v>
      </c>
      <c r="J11489" s="10">
        <v>4.42</v>
      </c>
      <c r="K11489" s="10">
        <v>0</v>
      </c>
      <c r="L11489" s="10">
        <v>4.42</v>
      </c>
      <c r="M11489" s="10">
        <v>4.9089999999999998</v>
      </c>
      <c r="N11489" s="10">
        <v>-0.48899999999999988</v>
      </c>
    </row>
    <row r="11490" spans="1:14" x14ac:dyDescent="0.25">
      <c r="A11490" s="9" t="s">
        <v>1217</v>
      </c>
      <c r="B11490" s="9" t="s">
        <v>35</v>
      </c>
      <c r="C11490" s="9" t="s">
        <v>33</v>
      </c>
      <c r="D11490" s="9" t="s">
        <v>27</v>
      </c>
      <c r="E11490" s="10">
        <v>5797.76</v>
      </c>
      <c r="F11490" s="10">
        <v>0</v>
      </c>
      <c r="G11490" s="10">
        <v>5797.76</v>
      </c>
      <c r="H11490" s="10">
        <v>6438.65</v>
      </c>
      <c r="I11490" s="10">
        <v>-640.88999999999942</v>
      </c>
      <c r="J11490" s="10">
        <v>92.82</v>
      </c>
      <c r="K11490" s="10">
        <v>0</v>
      </c>
      <c r="L11490" s="10">
        <v>92.82</v>
      </c>
      <c r="M11490" s="10">
        <v>103.08</v>
      </c>
      <c r="N11490" s="10">
        <v>-10.260000000000005</v>
      </c>
    </row>
    <row r="11491" spans="1:14" x14ac:dyDescent="0.25">
      <c r="A11491" s="9" t="s">
        <v>1217</v>
      </c>
      <c r="B11491" s="9" t="s">
        <v>37</v>
      </c>
      <c r="C11491" s="9" t="s">
        <v>29</v>
      </c>
      <c r="D11491" s="9" t="s">
        <v>27</v>
      </c>
      <c r="E11491" s="10">
        <v>24149.32</v>
      </c>
      <c r="F11491" s="10">
        <v>0</v>
      </c>
      <c r="G11491" s="10">
        <v>24149.32</v>
      </c>
      <c r="H11491" s="10">
        <v>24598.95</v>
      </c>
      <c r="I11491" s="10">
        <v>-449.63000000000102</v>
      </c>
      <c r="J11491" s="10">
        <v>0</v>
      </c>
      <c r="K11491" s="10">
        <v>0</v>
      </c>
      <c r="L11491" s="10">
        <v>0</v>
      </c>
      <c r="M11491" s="10">
        <v>0</v>
      </c>
      <c r="N11491" s="10">
        <v>0</v>
      </c>
    </row>
    <row r="11492" spans="1:14" x14ac:dyDescent="0.25">
      <c r="A11492" s="9" t="s">
        <v>1217</v>
      </c>
      <c r="B11492" s="9" t="s">
        <v>335</v>
      </c>
      <c r="C11492" s="9" t="s">
        <v>39</v>
      </c>
      <c r="D11492" s="9" t="s">
        <v>40</v>
      </c>
      <c r="E11492" s="10">
        <v>-541199.77</v>
      </c>
      <c r="F11492" s="10">
        <v>0</v>
      </c>
      <c r="G11492" s="10">
        <v>-541199.77</v>
      </c>
      <c r="H11492" s="10">
        <v>-541199.72</v>
      </c>
      <c r="I11492" s="10">
        <v>-5.0000000046566129E-2</v>
      </c>
      <c r="J11492" s="10">
        <v>-3190.5830000000001</v>
      </c>
      <c r="K11492" s="10">
        <v>0</v>
      </c>
      <c r="L11492" s="10">
        <v>-3190.5830000000001</v>
      </c>
      <c r="M11492" s="10">
        <v>-3190.5830000000001</v>
      </c>
      <c r="N11492" s="10">
        <v>0</v>
      </c>
    </row>
    <row r="11493" spans="1:14" x14ac:dyDescent="0.25">
      <c r="A11493" s="9" t="s">
        <v>1217</v>
      </c>
      <c r="B11493" s="9" t="s">
        <v>92</v>
      </c>
      <c r="C11493" s="9" t="s">
        <v>42</v>
      </c>
      <c r="D11493" s="9" t="s">
        <v>43</v>
      </c>
      <c r="E11493" s="10">
        <v>22.13</v>
      </c>
      <c r="F11493" s="10">
        <v>0</v>
      </c>
      <c r="G11493" s="10">
        <v>22.13</v>
      </c>
      <c r="H11493" s="10">
        <v>0</v>
      </c>
      <c r="I11493" s="10">
        <v>22.13</v>
      </c>
      <c r="J11493" s="10">
        <v>260</v>
      </c>
      <c r="K11493" s="10">
        <v>0</v>
      </c>
      <c r="L11493" s="10">
        <v>260</v>
      </c>
      <c r="M11493" s="10">
        <v>0</v>
      </c>
      <c r="N11493" s="10">
        <v>260</v>
      </c>
    </row>
    <row r="11494" spans="1:14" x14ac:dyDescent="0.25">
      <c r="A11494" s="9" t="s">
        <v>1217</v>
      </c>
      <c r="B11494" s="9" t="s">
        <v>336</v>
      </c>
      <c r="C11494" s="9" t="s">
        <v>42</v>
      </c>
      <c r="D11494" s="9" t="s">
        <v>43</v>
      </c>
      <c r="E11494" s="10">
        <v>2639.63</v>
      </c>
      <c r="F11494" s="10">
        <v>2635.2906403940888</v>
      </c>
      <c r="G11494" s="10">
        <v>4.3393596059113406</v>
      </c>
      <c r="H11494" s="10">
        <v>2674.82</v>
      </c>
      <c r="I11494" s="10">
        <v>-35.190000000000055</v>
      </c>
      <c r="J11494" s="10">
        <v>38350</v>
      </c>
      <c r="K11494" s="10">
        <v>38286.996059113299</v>
      </c>
      <c r="L11494" s="10">
        <v>63.003940886701457</v>
      </c>
      <c r="M11494" s="10">
        <v>38861.300999999999</v>
      </c>
      <c r="N11494" s="10">
        <v>-511.30099999999948</v>
      </c>
    </row>
    <row r="11495" spans="1:14" x14ac:dyDescent="0.25">
      <c r="A11495" s="9" t="s">
        <v>1217</v>
      </c>
      <c r="B11495" s="9" t="s">
        <v>80</v>
      </c>
      <c r="C11495" s="9" t="s">
        <v>42</v>
      </c>
      <c r="D11495" s="9" t="s">
        <v>43</v>
      </c>
      <c r="E11495" s="10">
        <v>3295.08</v>
      </c>
      <c r="F11495" s="10">
        <v>3289.4925373134329</v>
      </c>
      <c r="G11495" s="10">
        <v>5.5874626865670507</v>
      </c>
      <c r="H11495" s="10">
        <v>3305.94</v>
      </c>
      <c r="I11495" s="10">
        <v>-10.860000000000127</v>
      </c>
      <c r="J11495" s="10">
        <v>3196</v>
      </c>
      <c r="K11495" s="10">
        <v>3190.5830845771143</v>
      </c>
      <c r="L11495" s="10">
        <v>5.4169154228857224</v>
      </c>
      <c r="M11495" s="10">
        <v>3206.5360000000001</v>
      </c>
      <c r="N11495" s="10">
        <v>-10.536000000000058</v>
      </c>
    </row>
    <row r="11496" spans="1:14" x14ac:dyDescent="0.25">
      <c r="A11496" s="9" t="s">
        <v>1217</v>
      </c>
      <c r="B11496" s="9" t="s">
        <v>337</v>
      </c>
      <c r="C11496" s="9" t="s">
        <v>42</v>
      </c>
      <c r="D11496" s="9" t="s">
        <v>43</v>
      </c>
      <c r="E11496" s="10">
        <v>6728.16</v>
      </c>
      <c r="F11496" s="10">
        <v>6647.7733990147781</v>
      </c>
      <c r="G11496" s="10">
        <v>80.386600985221776</v>
      </c>
      <c r="H11496" s="10">
        <v>6747.49</v>
      </c>
      <c r="I11496" s="10">
        <v>-19.329999999999927</v>
      </c>
      <c r="J11496" s="10">
        <v>38750</v>
      </c>
      <c r="K11496" s="10">
        <v>38286.996059113299</v>
      </c>
      <c r="L11496" s="10">
        <v>463.00394088670146</v>
      </c>
      <c r="M11496" s="10">
        <v>38861.300999999999</v>
      </c>
      <c r="N11496" s="10">
        <v>-111.30099999999948</v>
      </c>
    </row>
    <row r="11497" spans="1:14" x14ac:dyDescent="0.25">
      <c r="A11497" s="9" t="s">
        <v>1217</v>
      </c>
      <c r="B11497" s="9" t="s">
        <v>338</v>
      </c>
      <c r="C11497" s="9" t="s">
        <v>42</v>
      </c>
      <c r="D11497" s="9" t="s">
        <v>43</v>
      </c>
      <c r="E11497" s="10">
        <v>10683.27</v>
      </c>
      <c r="F11497" s="10">
        <v>10303.029702970298</v>
      </c>
      <c r="G11497" s="10">
        <v>380.24029702970256</v>
      </c>
      <c r="H11497" s="10">
        <v>10406.06</v>
      </c>
      <c r="I11497" s="10">
        <v>277.21000000000095</v>
      </c>
      <c r="J11497" s="10">
        <v>39700</v>
      </c>
      <c r="K11497" s="10">
        <v>38286.996039603961</v>
      </c>
      <c r="L11497" s="10">
        <v>1413.0039603960395</v>
      </c>
      <c r="M11497" s="10">
        <v>38669.866000000002</v>
      </c>
      <c r="N11497" s="10">
        <v>1030.1339999999982</v>
      </c>
    </row>
    <row r="11498" spans="1:14" x14ac:dyDescent="0.25">
      <c r="A11498" s="9" t="s">
        <v>1217</v>
      </c>
      <c r="B11498" s="9" t="s">
        <v>339</v>
      </c>
      <c r="C11498" s="9" t="s">
        <v>42</v>
      </c>
      <c r="D11498" s="9" t="s">
        <v>43</v>
      </c>
      <c r="E11498" s="10">
        <v>11023.51</v>
      </c>
      <c r="F11498" s="10">
        <v>11019.763546798029</v>
      </c>
      <c r="G11498" s="10">
        <v>3.7464532019712351</v>
      </c>
      <c r="H11498" s="10">
        <v>11185.06</v>
      </c>
      <c r="I11498" s="10">
        <v>-161.54999999999927</v>
      </c>
      <c r="J11498" s="10">
        <v>38300</v>
      </c>
      <c r="K11498" s="10">
        <v>38286.996059113299</v>
      </c>
      <c r="L11498" s="10">
        <v>13.003940886701457</v>
      </c>
      <c r="M11498" s="10">
        <v>38861.300999999999</v>
      </c>
      <c r="N11498" s="10">
        <v>-561.30099999999948</v>
      </c>
    </row>
    <row r="11499" spans="1:14" x14ac:dyDescent="0.25">
      <c r="A11499" s="9" t="s">
        <v>1217</v>
      </c>
      <c r="B11499" s="9" t="s">
        <v>340</v>
      </c>
      <c r="C11499" s="9" t="s">
        <v>42</v>
      </c>
      <c r="D11499" s="9" t="s">
        <v>43</v>
      </c>
      <c r="E11499" s="10">
        <v>26681.66</v>
      </c>
      <c r="F11499" s="10">
        <v>26258.502463054188</v>
      </c>
      <c r="G11499" s="10">
        <v>423.15753694581144</v>
      </c>
      <c r="H11499" s="10">
        <v>26652.38</v>
      </c>
      <c r="I11499" s="10">
        <v>29.279999999998836</v>
      </c>
      <c r="J11499" s="10">
        <v>3242</v>
      </c>
      <c r="K11499" s="10">
        <v>3190.5832512315274</v>
      </c>
      <c r="L11499" s="10">
        <v>51.416748768472644</v>
      </c>
      <c r="M11499" s="10">
        <v>3238.442</v>
      </c>
      <c r="N11499" s="10">
        <v>3.5579999999999927</v>
      </c>
    </row>
    <row r="11500" spans="1:14" x14ac:dyDescent="0.25">
      <c r="A11500" s="9" t="s">
        <v>1217</v>
      </c>
      <c r="B11500" s="9" t="s">
        <v>341</v>
      </c>
      <c r="C11500" s="9" t="s">
        <v>42</v>
      </c>
      <c r="D11500" s="9" t="s">
        <v>43</v>
      </c>
      <c r="E11500" s="10">
        <v>27869.57</v>
      </c>
      <c r="F11500" s="10">
        <v>28228.623762376239</v>
      </c>
      <c r="G11500" s="10">
        <v>-359.05376237623932</v>
      </c>
      <c r="H11500" s="10">
        <v>28510.91</v>
      </c>
      <c r="I11500" s="10">
        <v>-641.34000000000015</v>
      </c>
      <c r="J11500" s="10">
        <v>37800</v>
      </c>
      <c r="K11500" s="10">
        <v>38286.996039603961</v>
      </c>
      <c r="L11500" s="10">
        <v>-486.99603960396053</v>
      </c>
      <c r="M11500" s="10">
        <v>38669.866000000002</v>
      </c>
      <c r="N11500" s="10">
        <v>-869.8660000000018</v>
      </c>
    </row>
    <row r="11501" spans="1:14" x14ac:dyDescent="0.25">
      <c r="A11501" s="9" t="s">
        <v>1217</v>
      </c>
      <c r="B11501" s="9" t="s">
        <v>342</v>
      </c>
      <c r="C11501" s="9" t="s">
        <v>42</v>
      </c>
      <c r="D11501" s="9" t="s">
        <v>43</v>
      </c>
      <c r="E11501" s="10">
        <v>32917.269999999997</v>
      </c>
      <c r="F11501" s="10">
        <v>31176.334975369457</v>
      </c>
      <c r="G11501" s="10">
        <v>1740.9350246305403</v>
      </c>
      <c r="H11501" s="10">
        <v>31643.98</v>
      </c>
      <c r="I11501" s="10">
        <v>1273.2899999999972</v>
      </c>
      <c r="J11501" s="10">
        <v>40425</v>
      </c>
      <c r="K11501" s="10">
        <v>38286.996059113299</v>
      </c>
      <c r="L11501" s="10">
        <v>2138.0039408867015</v>
      </c>
      <c r="M11501" s="10">
        <v>38861.300999999999</v>
      </c>
      <c r="N11501" s="10">
        <v>1563.6990000000005</v>
      </c>
    </row>
    <row r="11502" spans="1:14" x14ac:dyDescent="0.25">
      <c r="A11502" s="9" t="s">
        <v>1217</v>
      </c>
      <c r="B11502" s="9" t="s">
        <v>343</v>
      </c>
      <c r="C11502" s="9" t="s">
        <v>42</v>
      </c>
      <c r="D11502" s="9" t="s">
        <v>43</v>
      </c>
      <c r="E11502" s="10">
        <v>206411.23</v>
      </c>
      <c r="F11502" s="10">
        <v>203325.77227722772</v>
      </c>
      <c r="G11502" s="10">
        <v>3085.4577227722912</v>
      </c>
      <c r="H11502" s="10">
        <v>205359.03</v>
      </c>
      <c r="I11502" s="10">
        <v>1052.2000000000116</v>
      </c>
      <c r="J11502" s="10">
        <v>38868</v>
      </c>
      <c r="K11502" s="10">
        <v>38286.996039603961</v>
      </c>
      <c r="L11502" s="10">
        <v>581.00396039603947</v>
      </c>
      <c r="M11502" s="10">
        <v>38669.866000000002</v>
      </c>
      <c r="N11502" s="10">
        <v>198.1339999999982</v>
      </c>
    </row>
    <row r="11503" spans="1:14" x14ac:dyDescent="0.25">
      <c r="A11503" s="9" t="s">
        <v>1217</v>
      </c>
      <c r="B11503" s="9" t="s">
        <v>344</v>
      </c>
      <c r="C11503" s="9" t="s">
        <v>42</v>
      </c>
      <c r="D11503" s="9" t="s">
        <v>53</v>
      </c>
      <c r="E11503" s="10">
        <v>169941.08</v>
      </c>
      <c r="F11503" s="10">
        <v>172244.0696517413</v>
      </c>
      <c r="G11503" s="10">
        <v>-2302.9896517413144</v>
      </c>
      <c r="H11503" s="10">
        <v>173105.29</v>
      </c>
      <c r="I11503" s="10">
        <v>-3164.210000000021</v>
      </c>
      <c r="J11503" s="10">
        <v>2252.34</v>
      </c>
      <c r="K11503" s="10">
        <v>2282.8616915422881</v>
      </c>
      <c r="L11503" s="10">
        <v>-30.521691542287954</v>
      </c>
      <c r="M11503" s="10">
        <v>2294.2759999999998</v>
      </c>
      <c r="N11503" s="10">
        <v>-41.935999999999694</v>
      </c>
    </row>
    <row r="11504" spans="1:14" x14ac:dyDescent="0.25">
      <c r="A11504" s="9" t="s">
        <v>1217</v>
      </c>
      <c r="B11504" s="9" t="s">
        <v>54</v>
      </c>
      <c r="C11504" s="9" t="s">
        <v>42</v>
      </c>
      <c r="D11504" s="9" t="s">
        <v>55</v>
      </c>
      <c r="E11504" s="10">
        <v>1933.11</v>
      </c>
      <c r="F11504" s="10">
        <v>1895.2058823529412</v>
      </c>
      <c r="G11504" s="10">
        <v>37.904117647058683</v>
      </c>
      <c r="H11504" s="10">
        <v>1933.11</v>
      </c>
      <c r="I11504" s="10">
        <v>0</v>
      </c>
      <c r="J11504" s="10">
        <v>351.47500000000002</v>
      </c>
      <c r="K11504" s="10">
        <v>344.58333333333331</v>
      </c>
      <c r="L11504" s="10">
        <v>6.8916666666667084</v>
      </c>
      <c r="M11504" s="10">
        <v>351.47500000000002</v>
      </c>
      <c r="N11504" s="10">
        <v>0</v>
      </c>
    </row>
    <row r="11505" spans="1:14" x14ac:dyDescent="0.25">
      <c r="A11505" s="9" t="s">
        <v>1218</v>
      </c>
      <c r="B11505" s="9" t="s">
        <v>25</v>
      </c>
      <c r="C11505" s="9" t="s">
        <v>26</v>
      </c>
      <c r="D11505" s="9" t="s">
        <v>27</v>
      </c>
      <c r="E11505" s="10">
        <v>-2832.58</v>
      </c>
      <c r="F11505" s="10">
        <v>0</v>
      </c>
      <c r="G11505" s="10">
        <v>-2832.58</v>
      </c>
      <c r="H11505" s="10">
        <v>0</v>
      </c>
      <c r="I11505" s="10">
        <v>-2832.58</v>
      </c>
      <c r="J11505" s="10">
        <v>0</v>
      </c>
      <c r="K11505" s="10">
        <v>0</v>
      </c>
      <c r="L11505" s="10">
        <v>0</v>
      </c>
      <c r="M11505" s="10">
        <v>0</v>
      </c>
      <c r="N11505" s="10">
        <v>0</v>
      </c>
    </row>
    <row r="11506" spans="1:14" x14ac:dyDescent="0.25">
      <c r="A11506" s="9" t="s">
        <v>1218</v>
      </c>
      <c r="B11506" s="9" t="s">
        <v>28</v>
      </c>
      <c r="C11506" s="9" t="s">
        <v>29</v>
      </c>
      <c r="D11506" s="9" t="s">
        <v>27</v>
      </c>
      <c r="E11506" s="10">
        <v>1.74</v>
      </c>
      <c r="F11506" s="10">
        <v>0</v>
      </c>
      <c r="G11506" s="10">
        <v>1.74</v>
      </c>
      <c r="H11506" s="10">
        <v>1.71</v>
      </c>
      <c r="I11506" s="10">
        <v>3.0000000000000027E-2</v>
      </c>
      <c r="J11506" s="10">
        <v>0</v>
      </c>
      <c r="K11506" s="10">
        <v>0</v>
      </c>
      <c r="L11506" s="10">
        <v>0</v>
      </c>
      <c r="M11506" s="10">
        <v>0</v>
      </c>
      <c r="N11506" s="10">
        <v>0</v>
      </c>
    </row>
    <row r="11507" spans="1:14" x14ac:dyDescent="0.25">
      <c r="A11507" s="9" t="s">
        <v>1218</v>
      </c>
      <c r="B11507" s="9" t="s">
        <v>30</v>
      </c>
      <c r="C11507" s="9" t="s">
        <v>29</v>
      </c>
      <c r="D11507" s="9" t="s">
        <v>27</v>
      </c>
      <c r="E11507" s="10">
        <v>40.520000000000003</v>
      </c>
      <c r="F11507" s="10">
        <v>0</v>
      </c>
      <c r="G11507" s="10">
        <v>40.520000000000003</v>
      </c>
      <c r="H11507" s="10">
        <v>39.89</v>
      </c>
      <c r="I11507" s="10">
        <v>0.63000000000000256</v>
      </c>
      <c r="J11507" s="10">
        <v>0</v>
      </c>
      <c r="K11507" s="10">
        <v>0</v>
      </c>
      <c r="L11507" s="10">
        <v>0</v>
      </c>
      <c r="M11507" s="10">
        <v>0</v>
      </c>
      <c r="N11507" s="10">
        <v>0</v>
      </c>
    </row>
    <row r="11508" spans="1:14" x14ac:dyDescent="0.25">
      <c r="A11508" s="9" t="s">
        <v>1218</v>
      </c>
      <c r="B11508" s="9" t="s">
        <v>31</v>
      </c>
      <c r="C11508" s="9" t="s">
        <v>29</v>
      </c>
      <c r="D11508" s="9" t="s">
        <v>27</v>
      </c>
      <c r="E11508" s="10">
        <v>272.08</v>
      </c>
      <c r="F11508" s="10">
        <v>0</v>
      </c>
      <c r="G11508" s="10">
        <v>272.08</v>
      </c>
      <c r="H11508" s="10">
        <v>267.82</v>
      </c>
      <c r="I11508" s="10">
        <v>4.2599999999999909</v>
      </c>
      <c r="J11508" s="10">
        <v>0</v>
      </c>
      <c r="K11508" s="10">
        <v>0</v>
      </c>
      <c r="L11508" s="10">
        <v>0</v>
      </c>
      <c r="M11508" s="10">
        <v>0</v>
      </c>
      <c r="N11508" s="10">
        <v>0</v>
      </c>
    </row>
    <row r="11509" spans="1:14" x14ac:dyDescent="0.25">
      <c r="A11509" s="9" t="s">
        <v>1218</v>
      </c>
      <c r="B11509" s="9" t="s">
        <v>32</v>
      </c>
      <c r="C11509" s="9" t="s">
        <v>33</v>
      </c>
      <c r="D11509" s="9" t="s">
        <v>27</v>
      </c>
      <c r="E11509" s="10">
        <v>440.86</v>
      </c>
      <c r="F11509" s="10">
        <v>0</v>
      </c>
      <c r="G11509" s="10">
        <v>440.86</v>
      </c>
      <c r="H11509" s="10">
        <v>488.35</v>
      </c>
      <c r="I11509" s="10">
        <v>-47.490000000000009</v>
      </c>
      <c r="J11509" s="10">
        <v>1.25</v>
      </c>
      <c r="K11509" s="10">
        <v>0</v>
      </c>
      <c r="L11509" s="10">
        <v>1.25</v>
      </c>
      <c r="M11509" s="10">
        <v>1.385</v>
      </c>
      <c r="N11509" s="10">
        <v>-0.13500000000000001</v>
      </c>
    </row>
    <row r="11510" spans="1:14" x14ac:dyDescent="0.25">
      <c r="A11510" s="9" t="s">
        <v>1218</v>
      </c>
      <c r="B11510" s="9" t="s">
        <v>34</v>
      </c>
      <c r="C11510" s="9" t="s">
        <v>33</v>
      </c>
      <c r="D11510" s="9" t="s">
        <v>27</v>
      </c>
      <c r="E11510" s="10">
        <v>1515.46</v>
      </c>
      <c r="F11510" s="10">
        <v>0</v>
      </c>
      <c r="G11510" s="10">
        <v>1515.46</v>
      </c>
      <c r="H11510" s="10">
        <v>1678.71</v>
      </c>
      <c r="I11510" s="10">
        <v>-163.25</v>
      </c>
      <c r="J11510" s="10">
        <v>1.25</v>
      </c>
      <c r="K11510" s="10">
        <v>0</v>
      </c>
      <c r="L11510" s="10">
        <v>1.25</v>
      </c>
      <c r="M11510" s="10">
        <v>1.385</v>
      </c>
      <c r="N11510" s="10">
        <v>-0.13500000000000001</v>
      </c>
    </row>
    <row r="11511" spans="1:14" x14ac:dyDescent="0.25">
      <c r="A11511" s="9" t="s">
        <v>1218</v>
      </c>
      <c r="B11511" s="9" t="s">
        <v>35</v>
      </c>
      <c r="C11511" s="9" t="s">
        <v>33</v>
      </c>
      <c r="D11511" s="9" t="s">
        <v>27</v>
      </c>
      <c r="E11511" s="10">
        <v>1639.64</v>
      </c>
      <c r="F11511" s="10">
        <v>0</v>
      </c>
      <c r="G11511" s="10">
        <v>1639.64</v>
      </c>
      <c r="H11511" s="10">
        <v>1816.21</v>
      </c>
      <c r="I11511" s="10">
        <v>-176.56999999999994</v>
      </c>
      <c r="J11511" s="10">
        <v>26.25</v>
      </c>
      <c r="K11511" s="10">
        <v>0</v>
      </c>
      <c r="L11511" s="10">
        <v>26.25</v>
      </c>
      <c r="M11511" s="10">
        <v>29.077000000000002</v>
      </c>
      <c r="N11511" s="10">
        <v>-2.8270000000000017</v>
      </c>
    </row>
    <row r="11512" spans="1:14" x14ac:dyDescent="0.25">
      <c r="A11512" s="9" t="s">
        <v>1218</v>
      </c>
      <c r="B11512" s="9" t="s">
        <v>36</v>
      </c>
      <c r="C11512" s="9" t="s">
        <v>29</v>
      </c>
      <c r="D11512" s="9" t="s">
        <v>27</v>
      </c>
      <c r="E11512" s="10">
        <v>3048.32</v>
      </c>
      <c r="F11512" s="10">
        <v>0</v>
      </c>
      <c r="G11512" s="10">
        <v>3048.32</v>
      </c>
      <c r="H11512" s="10">
        <v>3000.59</v>
      </c>
      <c r="I11512" s="10">
        <v>47.730000000000018</v>
      </c>
      <c r="J11512" s="10">
        <v>0</v>
      </c>
      <c r="K11512" s="10">
        <v>0</v>
      </c>
      <c r="L11512" s="10">
        <v>0</v>
      </c>
      <c r="M11512" s="10">
        <v>0</v>
      </c>
      <c r="N11512" s="10">
        <v>0</v>
      </c>
    </row>
    <row r="11513" spans="1:14" x14ac:dyDescent="0.25">
      <c r="A11513" s="9" t="s">
        <v>1218</v>
      </c>
      <c r="B11513" s="9" t="s">
        <v>37</v>
      </c>
      <c r="C11513" s="9" t="s">
        <v>29</v>
      </c>
      <c r="D11513" s="9" t="s">
        <v>27</v>
      </c>
      <c r="E11513" s="10">
        <v>7049.27</v>
      </c>
      <c r="F11513" s="10">
        <v>0</v>
      </c>
      <c r="G11513" s="10">
        <v>7049.27</v>
      </c>
      <c r="H11513" s="10">
        <v>6938.88</v>
      </c>
      <c r="I11513" s="10">
        <v>110.39000000000033</v>
      </c>
      <c r="J11513" s="10">
        <v>0</v>
      </c>
      <c r="K11513" s="10">
        <v>0</v>
      </c>
      <c r="L11513" s="10">
        <v>0</v>
      </c>
      <c r="M11513" s="10">
        <v>0</v>
      </c>
      <c r="N11513" s="10">
        <v>0</v>
      </c>
    </row>
    <row r="11514" spans="1:14" x14ac:dyDescent="0.25">
      <c r="A11514" s="9" t="s">
        <v>1218</v>
      </c>
      <c r="B11514" s="9" t="s">
        <v>220</v>
      </c>
      <c r="C11514" s="9" t="s">
        <v>39</v>
      </c>
      <c r="D11514" s="9" t="s">
        <v>40</v>
      </c>
      <c r="E11514" s="10">
        <v>-177559.65</v>
      </c>
      <c r="F11514" s="10">
        <v>0</v>
      </c>
      <c r="G11514" s="10">
        <v>-177559.65</v>
      </c>
      <c r="H11514" s="10">
        <v>-177559.69</v>
      </c>
      <c r="I11514" s="10">
        <v>4.0000000008149073E-2</v>
      </c>
      <c r="J11514" s="10">
        <v>-900</v>
      </c>
      <c r="K11514" s="10">
        <v>0</v>
      </c>
      <c r="L11514" s="10">
        <v>-900</v>
      </c>
      <c r="M11514" s="10">
        <v>-900</v>
      </c>
      <c r="N11514" s="10">
        <v>0</v>
      </c>
    </row>
    <row r="11515" spans="1:14" x14ac:dyDescent="0.25">
      <c r="A11515" s="9" t="s">
        <v>1218</v>
      </c>
      <c r="B11515" s="9" t="s">
        <v>92</v>
      </c>
      <c r="C11515" s="9" t="s">
        <v>42</v>
      </c>
      <c r="D11515" s="9" t="s">
        <v>43</v>
      </c>
      <c r="E11515" s="10">
        <v>102.14</v>
      </c>
      <c r="F11515" s="10">
        <v>76.603960396039611</v>
      </c>
      <c r="G11515" s="10">
        <v>25.53603960396039</v>
      </c>
      <c r="H11515" s="10">
        <v>77.37</v>
      </c>
      <c r="I11515" s="10">
        <v>24.769999999999996</v>
      </c>
      <c r="J11515" s="10">
        <v>1200</v>
      </c>
      <c r="K11515" s="10">
        <v>900</v>
      </c>
      <c r="L11515" s="10">
        <v>300</v>
      </c>
      <c r="M11515" s="10">
        <v>909</v>
      </c>
      <c r="N11515" s="10">
        <v>291</v>
      </c>
    </row>
    <row r="11516" spans="1:14" x14ac:dyDescent="0.25">
      <c r="A11516" s="9" t="s">
        <v>1218</v>
      </c>
      <c r="B11516" s="9" t="s">
        <v>80</v>
      </c>
      <c r="C11516" s="9" t="s">
        <v>42</v>
      </c>
      <c r="D11516" s="9" t="s">
        <v>43</v>
      </c>
      <c r="E11516" s="10">
        <v>933.05</v>
      </c>
      <c r="F11516" s="10">
        <v>927.90049751243782</v>
      </c>
      <c r="G11516" s="10">
        <v>5.1495024875621311</v>
      </c>
      <c r="H11516" s="10">
        <v>932.54</v>
      </c>
      <c r="I11516" s="10">
        <v>0.50999999999999091</v>
      </c>
      <c r="J11516" s="10">
        <v>905</v>
      </c>
      <c r="K11516" s="10">
        <v>900</v>
      </c>
      <c r="L11516" s="10">
        <v>5</v>
      </c>
      <c r="M11516" s="10">
        <v>904.5</v>
      </c>
      <c r="N11516" s="10">
        <v>0.5</v>
      </c>
    </row>
    <row r="11517" spans="1:14" x14ac:dyDescent="0.25">
      <c r="A11517" s="9" t="s">
        <v>1218</v>
      </c>
      <c r="B11517" s="9" t="s">
        <v>223</v>
      </c>
      <c r="C11517" s="9" t="s">
        <v>42</v>
      </c>
      <c r="D11517" s="9" t="s">
        <v>43</v>
      </c>
      <c r="E11517" s="10">
        <v>2076.25</v>
      </c>
      <c r="F11517" s="10">
        <v>2038.5024630541873</v>
      </c>
      <c r="G11517" s="10">
        <v>37.747536945812726</v>
      </c>
      <c r="H11517" s="10">
        <v>2069.08</v>
      </c>
      <c r="I11517" s="10">
        <v>7.1700000000000728</v>
      </c>
      <c r="J11517" s="10">
        <v>11000</v>
      </c>
      <c r="K11517" s="10">
        <v>10800</v>
      </c>
      <c r="L11517" s="10">
        <v>200</v>
      </c>
      <c r="M11517" s="10">
        <v>10962</v>
      </c>
      <c r="N11517" s="10">
        <v>38</v>
      </c>
    </row>
    <row r="11518" spans="1:14" x14ac:dyDescent="0.25">
      <c r="A11518" s="9" t="s">
        <v>1218</v>
      </c>
      <c r="B11518" s="9" t="s">
        <v>221</v>
      </c>
      <c r="C11518" s="9" t="s">
        <v>42</v>
      </c>
      <c r="D11518" s="9" t="s">
        <v>43</v>
      </c>
      <c r="E11518" s="10">
        <v>5301.34</v>
      </c>
      <c r="F11518" s="10">
        <v>5197.3921568627447</v>
      </c>
      <c r="G11518" s="10">
        <v>103.9478431372554</v>
      </c>
      <c r="H11518" s="10">
        <v>5301.34</v>
      </c>
      <c r="I11518" s="10">
        <v>0</v>
      </c>
      <c r="J11518" s="10">
        <v>11016</v>
      </c>
      <c r="K11518" s="10">
        <v>10800</v>
      </c>
      <c r="L11518" s="10">
        <v>216</v>
      </c>
      <c r="M11518" s="10">
        <v>11016</v>
      </c>
      <c r="N11518" s="10">
        <v>0</v>
      </c>
    </row>
    <row r="11519" spans="1:14" x14ac:dyDescent="0.25">
      <c r="A11519" s="9" t="s">
        <v>1218</v>
      </c>
      <c r="B11519" s="9" t="s">
        <v>225</v>
      </c>
      <c r="C11519" s="9" t="s">
        <v>42</v>
      </c>
      <c r="D11519" s="9" t="s">
        <v>43</v>
      </c>
      <c r="E11519" s="10">
        <v>5870.26</v>
      </c>
      <c r="F11519" s="10">
        <v>5763.5270935960589</v>
      </c>
      <c r="G11519" s="10">
        <v>106.73290640394134</v>
      </c>
      <c r="H11519" s="10">
        <v>5849.98</v>
      </c>
      <c r="I11519" s="10">
        <v>20.280000000000655</v>
      </c>
      <c r="J11519" s="10">
        <v>11000</v>
      </c>
      <c r="K11519" s="10">
        <v>10800</v>
      </c>
      <c r="L11519" s="10">
        <v>200</v>
      </c>
      <c r="M11519" s="10">
        <v>10962</v>
      </c>
      <c r="N11519" s="10">
        <v>38</v>
      </c>
    </row>
    <row r="11520" spans="1:14" x14ac:dyDescent="0.25">
      <c r="A11520" s="9" t="s">
        <v>1218</v>
      </c>
      <c r="B11520" s="9" t="s">
        <v>226</v>
      </c>
      <c r="C11520" s="9" t="s">
        <v>42</v>
      </c>
      <c r="D11520" s="9" t="s">
        <v>43</v>
      </c>
      <c r="E11520" s="10">
        <v>8626.2000000000007</v>
      </c>
      <c r="F11520" s="10">
        <v>8469.3596059113297</v>
      </c>
      <c r="G11520" s="10">
        <v>156.84039408867102</v>
      </c>
      <c r="H11520" s="10">
        <v>8596.4</v>
      </c>
      <c r="I11520" s="10">
        <v>29.800000000001091</v>
      </c>
      <c r="J11520" s="10">
        <v>11000</v>
      </c>
      <c r="K11520" s="10">
        <v>10800</v>
      </c>
      <c r="L11520" s="10">
        <v>200</v>
      </c>
      <c r="M11520" s="10">
        <v>10962</v>
      </c>
      <c r="N11520" s="10">
        <v>38</v>
      </c>
    </row>
    <row r="11521" spans="1:14" x14ac:dyDescent="0.25">
      <c r="A11521" s="9" t="s">
        <v>1218</v>
      </c>
      <c r="B11521" s="9" t="s">
        <v>228</v>
      </c>
      <c r="C11521" s="9" t="s">
        <v>42</v>
      </c>
      <c r="D11521" s="9" t="s">
        <v>43</v>
      </c>
      <c r="E11521" s="10">
        <v>8957.08</v>
      </c>
      <c r="F11521" s="10">
        <v>8794.226600985221</v>
      </c>
      <c r="G11521" s="10">
        <v>162.85339901477892</v>
      </c>
      <c r="H11521" s="10">
        <v>8926.14</v>
      </c>
      <c r="I11521" s="10">
        <v>30.940000000000509</v>
      </c>
      <c r="J11521" s="10">
        <v>11000</v>
      </c>
      <c r="K11521" s="10">
        <v>10800</v>
      </c>
      <c r="L11521" s="10">
        <v>200</v>
      </c>
      <c r="M11521" s="10">
        <v>10962</v>
      </c>
      <c r="N11521" s="10">
        <v>38</v>
      </c>
    </row>
    <row r="11522" spans="1:14" x14ac:dyDescent="0.25">
      <c r="A11522" s="9" t="s">
        <v>1218</v>
      </c>
      <c r="B11522" s="9" t="s">
        <v>227</v>
      </c>
      <c r="C11522" s="9" t="s">
        <v>42</v>
      </c>
      <c r="D11522" s="9" t="s">
        <v>43</v>
      </c>
      <c r="E11522" s="10">
        <v>9432.48</v>
      </c>
      <c r="F11522" s="10">
        <v>9288</v>
      </c>
      <c r="G11522" s="10">
        <v>144.47999999999956</v>
      </c>
      <c r="H11522" s="10">
        <v>9427.32</v>
      </c>
      <c r="I11522" s="10">
        <v>5.1599999999998545</v>
      </c>
      <c r="J11522" s="10">
        <v>914</v>
      </c>
      <c r="K11522" s="10">
        <v>900</v>
      </c>
      <c r="L11522" s="10">
        <v>14</v>
      </c>
      <c r="M11522" s="10">
        <v>913.5</v>
      </c>
      <c r="N11522" s="10">
        <v>0.5</v>
      </c>
    </row>
    <row r="11523" spans="1:14" x14ac:dyDescent="0.25">
      <c r="A11523" s="9" t="s">
        <v>1218</v>
      </c>
      <c r="B11523" s="9" t="s">
        <v>229</v>
      </c>
      <c r="C11523" s="9" t="s">
        <v>42</v>
      </c>
      <c r="D11523" s="9" t="s">
        <v>43</v>
      </c>
      <c r="E11523" s="10">
        <v>18668.88</v>
      </c>
      <c r="F11523" s="10">
        <v>18576</v>
      </c>
      <c r="G11523" s="10">
        <v>92.880000000001019</v>
      </c>
      <c r="H11523" s="10">
        <v>18668.88</v>
      </c>
      <c r="I11523" s="10">
        <v>0</v>
      </c>
      <c r="J11523" s="10">
        <v>10854</v>
      </c>
      <c r="K11523" s="10">
        <v>10800</v>
      </c>
      <c r="L11523" s="10">
        <v>54</v>
      </c>
      <c r="M11523" s="10">
        <v>10854</v>
      </c>
      <c r="N11523" s="10">
        <v>0</v>
      </c>
    </row>
    <row r="11524" spans="1:14" x14ac:dyDescent="0.25">
      <c r="A11524" s="9" t="s">
        <v>1218</v>
      </c>
      <c r="B11524" s="9" t="s">
        <v>88</v>
      </c>
      <c r="C11524" s="9" t="s">
        <v>42</v>
      </c>
      <c r="D11524" s="9" t="s">
        <v>43</v>
      </c>
      <c r="E11524" s="10">
        <v>57927.7</v>
      </c>
      <c r="F11524" s="10">
        <v>57354.158415841586</v>
      </c>
      <c r="G11524" s="10">
        <v>573.54158415841084</v>
      </c>
      <c r="H11524" s="10">
        <v>57927.7</v>
      </c>
      <c r="I11524" s="10">
        <v>0</v>
      </c>
      <c r="J11524" s="10">
        <v>10908</v>
      </c>
      <c r="K11524" s="10">
        <v>10800</v>
      </c>
      <c r="L11524" s="10">
        <v>108</v>
      </c>
      <c r="M11524" s="10">
        <v>10908</v>
      </c>
      <c r="N11524" s="10">
        <v>0</v>
      </c>
    </row>
    <row r="11525" spans="1:14" x14ac:dyDescent="0.25">
      <c r="A11525" s="9" t="s">
        <v>1218</v>
      </c>
      <c r="B11525" s="9" t="s">
        <v>230</v>
      </c>
      <c r="C11525" s="9" t="s">
        <v>42</v>
      </c>
      <c r="D11525" s="9" t="s">
        <v>53</v>
      </c>
      <c r="E11525" s="10">
        <v>47943.67</v>
      </c>
      <c r="F11525" s="10">
        <v>44781.582089552241</v>
      </c>
      <c r="G11525" s="10">
        <v>3162.0879104477572</v>
      </c>
      <c r="H11525" s="10">
        <v>45005.49</v>
      </c>
      <c r="I11525" s="10">
        <v>2938.1800000000003</v>
      </c>
      <c r="J11525" s="10">
        <v>8270</v>
      </c>
      <c r="K11525" s="10">
        <v>8100</v>
      </c>
      <c r="L11525" s="10">
        <v>170</v>
      </c>
      <c r="M11525" s="10">
        <v>8140.5</v>
      </c>
      <c r="N11525" s="10">
        <v>129.5</v>
      </c>
    </row>
    <row r="11526" spans="1:14" x14ac:dyDescent="0.25">
      <c r="A11526" s="9" t="s">
        <v>1218</v>
      </c>
      <c r="B11526" s="9" t="s">
        <v>54</v>
      </c>
      <c r="C11526" s="9" t="s">
        <v>42</v>
      </c>
      <c r="D11526" s="9" t="s">
        <v>55</v>
      </c>
      <c r="E11526" s="10">
        <v>545.29</v>
      </c>
      <c r="F11526" s="10">
        <v>534.5980392156863</v>
      </c>
      <c r="G11526" s="10">
        <v>10.691960784313665</v>
      </c>
      <c r="H11526" s="10">
        <v>545.29</v>
      </c>
      <c r="I11526" s="10">
        <v>0</v>
      </c>
      <c r="J11526" s="10">
        <v>99.144000000000005</v>
      </c>
      <c r="K11526" s="10">
        <v>97.200000000000017</v>
      </c>
      <c r="L11526" s="10">
        <v>1.9439999999999884</v>
      </c>
      <c r="M11526" s="10">
        <v>99.144000000000005</v>
      </c>
      <c r="N11526" s="10">
        <v>0</v>
      </c>
    </row>
    <row r="11527" spans="1:14" x14ac:dyDescent="0.25">
      <c r="A11527" s="9" t="s">
        <v>1219</v>
      </c>
      <c r="B11527" s="9" t="s">
        <v>25</v>
      </c>
      <c r="C11527" s="9" t="s">
        <v>26</v>
      </c>
      <c r="D11527" s="9" t="s">
        <v>27</v>
      </c>
      <c r="E11527" s="10">
        <v>-2278.0700000000002</v>
      </c>
      <c r="F11527" s="10">
        <v>0</v>
      </c>
      <c r="G11527" s="10">
        <v>-2278.0700000000002</v>
      </c>
      <c r="H11527" s="10">
        <v>0</v>
      </c>
      <c r="I11527" s="10">
        <v>-2278.0700000000002</v>
      </c>
      <c r="J11527" s="10">
        <v>0</v>
      </c>
      <c r="K11527" s="10">
        <v>0</v>
      </c>
      <c r="L11527" s="10">
        <v>0</v>
      </c>
      <c r="M11527" s="10">
        <v>0</v>
      </c>
      <c r="N11527" s="10">
        <v>0</v>
      </c>
    </row>
    <row r="11528" spans="1:14" x14ac:dyDescent="0.25">
      <c r="A11528" s="9" t="s">
        <v>1219</v>
      </c>
      <c r="B11528" s="9" t="s">
        <v>28</v>
      </c>
      <c r="C11528" s="9" t="s">
        <v>29</v>
      </c>
      <c r="D11528" s="9" t="s">
        <v>27</v>
      </c>
      <c r="E11528" s="10">
        <v>2.61</v>
      </c>
      <c r="F11528" s="10">
        <v>0</v>
      </c>
      <c r="G11528" s="10">
        <v>2.61</v>
      </c>
      <c r="H11528" s="10">
        <v>2.57</v>
      </c>
      <c r="I11528" s="10">
        <v>4.0000000000000036E-2</v>
      </c>
      <c r="J11528" s="10">
        <v>0</v>
      </c>
      <c r="K11528" s="10">
        <v>0</v>
      </c>
      <c r="L11528" s="10">
        <v>0</v>
      </c>
      <c r="M11528" s="10">
        <v>0</v>
      </c>
      <c r="N11528" s="10">
        <v>0</v>
      </c>
    </row>
    <row r="11529" spans="1:14" x14ac:dyDescent="0.25">
      <c r="A11529" s="9" t="s">
        <v>1219</v>
      </c>
      <c r="B11529" s="9" t="s">
        <v>30</v>
      </c>
      <c r="C11529" s="9" t="s">
        <v>29</v>
      </c>
      <c r="D11529" s="9" t="s">
        <v>27</v>
      </c>
      <c r="E11529" s="10">
        <v>60.91</v>
      </c>
      <c r="F11529" s="10">
        <v>0</v>
      </c>
      <c r="G11529" s="10">
        <v>60.91</v>
      </c>
      <c r="H11529" s="10">
        <v>59.9</v>
      </c>
      <c r="I11529" s="10">
        <v>1.009999999999998</v>
      </c>
      <c r="J11529" s="10">
        <v>0</v>
      </c>
      <c r="K11529" s="10">
        <v>0</v>
      </c>
      <c r="L11529" s="10">
        <v>0</v>
      </c>
      <c r="M11529" s="10">
        <v>0</v>
      </c>
      <c r="N11529" s="10">
        <v>0</v>
      </c>
    </row>
    <row r="11530" spans="1:14" x14ac:dyDescent="0.25">
      <c r="A11530" s="9" t="s">
        <v>1219</v>
      </c>
      <c r="B11530" s="9" t="s">
        <v>31</v>
      </c>
      <c r="C11530" s="9" t="s">
        <v>29</v>
      </c>
      <c r="D11530" s="9" t="s">
        <v>27</v>
      </c>
      <c r="E11530" s="10">
        <v>408.95</v>
      </c>
      <c r="F11530" s="10">
        <v>0</v>
      </c>
      <c r="G11530" s="10">
        <v>408.95</v>
      </c>
      <c r="H11530" s="10">
        <v>402.16</v>
      </c>
      <c r="I11530" s="10">
        <v>6.7899999999999636</v>
      </c>
      <c r="J11530" s="10">
        <v>0</v>
      </c>
      <c r="K11530" s="10">
        <v>0</v>
      </c>
      <c r="L11530" s="10">
        <v>0</v>
      </c>
      <c r="M11530" s="10">
        <v>0</v>
      </c>
      <c r="N11530" s="10">
        <v>0</v>
      </c>
    </row>
    <row r="11531" spans="1:14" x14ac:dyDescent="0.25">
      <c r="A11531" s="9" t="s">
        <v>1219</v>
      </c>
      <c r="B11531" s="9" t="s">
        <v>32</v>
      </c>
      <c r="C11531" s="9" t="s">
        <v>33</v>
      </c>
      <c r="D11531" s="9" t="s">
        <v>27</v>
      </c>
      <c r="E11531" s="10">
        <v>560.77</v>
      </c>
      <c r="F11531" s="10">
        <v>0</v>
      </c>
      <c r="G11531" s="10">
        <v>560.77</v>
      </c>
      <c r="H11531" s="10">
        <v>733.29</v>
      </c>
      <c r="I11531" s="10">
        <v>-172.51999999999998</v>
      </c>
      <c r="J11531" s="10">
        <v>1.59</v>
      </c>
      <c r="K11531" s="10">
        <v>0</v>
      </c>
      <c r="L11531" s="10">
        <v>1.59</v>
      </c>
      <c r="M11531" s="10">
        <v>2.0790000000000002</v>
      </c>
      <c r="N11531" s="10">
        <v>-0.4890000000000001</v>
      </c>
    </row>
    <row r="11532" spans="1:14" x14ac:dyDescent="0.25">
      <c r="A11532" s="9" t="s">
        <v>1219</v>
      </c>
      <c r="B11532" s="9" t="s">
        <v>34</v>
      </c>
      <c r="C11532" s="9" t="s">
        <v>33</v>
      </c>
      <c r="D11532" s="9" t="s">
        <v>27</v>
      </c>
      <c r="E11532" s="10">
        <v>1927.67</v>
      </c>
      <c r="F11532" s="10">
        <v>0</v>
      </c>
      <c r="G11532" s="10">
        <v>1927.67</v>
      </c>
      <c r="H11532" s="10">
        <v>2520.6999999999998</v>
      </c>
      <c r="I11532" s="10">
        <v>-593.02999999999975</v>
      </c>
      <c r="J11532" s="10">
        <v>1.59</v>
      </c>
      <c r="K11532" s="10">
        <v>0</v>
      </c>
      <c r="L11532" s="10">
        <v>1.59</v>
      </c>
      <c r="M11532" s="10">
        <v>2.0790000000000002</v>
      </c>
      <c r="N11532" s="10">
        <v>-0.4890000000000001</v>
      </c>
    </row>
    <row r="11533" spans="1:14" x14ac:dyDescent="0.25">
      <c r="A11533" s="9" t="s">
        <v>1219</v>
      </c>
      <c r="B11533" s="9" t="s">
        <v>35</v>
      </c>
      <c r="C11533" s="9" t="s">
        <v>33</v>
      </c>
      <c r="D11533" s="9" t="s">
        <v>27</v>
      </c>
      <c r="E11533" s="10">
        <v>2085.62</v>
      </c>
      <c r="F11533" s="10">
        <v>0</v>
      </c>
      <c r="G11533" s="10">
        <v>2085.62</v>
      </c>
      <c r="H11533" s="10">
        <v>2727.18</v>
      </c>
      <c r="I11533" s="10">
        <v>-641.55999999999995</v>
      </c>
      <c r="J11533" s="10">
        <v>33.39</v>
      </c>
      <c r="K11533" s="10">
        <v>0</v>
      </c>
      <c r="L11533" s="10">
        <v>33.39</v>
      </c>
      <c r="M11533" s="10">
        <v>43.661000000000001</v>
      </c>
      <c r="N11533" s="10">
        <v>-10.271000000000001</v>
      </c>
    </row>
    <row r="11534" spans="1:14" x14ac:dyDescent="0.25">
      <c r="A11534" s="9" t="s">
        <v>1219</v>
      </c>
      <c r="B11534" s="9" t="s">
        <v>36</v>
      </c>
      <c r="C11534" s="9" t="s">
        <v>29</v>
      </c>
      <c r="D11534" s="9" t="s">
        <v>27</v>
      </c>
      <c r="E11534" s="10">
        <v>4581.7</v>
      </c>
      <c r="F11534" s="10">
        <v>0</v>
      </c>
      <c r="G11534" s="10">
        <v>4581.7</v>
      </c>
      <c r="H11534" s="10">
        <v>4505.6000000000004</v>
      </c>
      <c r="I11534" s="10">
        <v>76.099999999999454</v>
      </c>
      <c r="J11534" s="10">
        <v>0</v>
      </c>
      <c r="K11534" s="10">
        <v>0</v>
      </c>
      <c r="L11534" s="10">
        <v>0</v>
      </c>
      <c r="M11534" s="10">
        <v>0</v>
      </c>
      <c r="N11534" s="10">
        <v>0</v>
      </c>
    </row>
    <row r="11535" spans="1:14" x14ac:dyDescent="0.25">
      <c r="A11535" s="9" t="s">
        <v>1219</v>
      </c>
      <c r="B11535" s="9" t="s">
        <v>37</v>
      </c>
      <c r="C11535" s="9" t="s">
        <v>29</v>
      </c>
      <c r="D11535" s="9" t="s">
        <v>27</v>
      </c>
      <c r="E11535" s="10">
        <v>10595.21</v>
      </c>
      <c r="F11535" s="10">
        <v>0</v>
      </c>
      <c r="G11535" s="10">
        <v>10595.21</v>
      </c>
      <c r="H11535" s="10">
        <v>10419.24</v>
      </c>
      <c r="I11535" s="10">
        <v>175.96999999999935</v>
      </c>
      <c r="J11535" s="10">
        <v>0</v>
      </c>
      <c r="K11535" s="10">
        <v>0</v>
      </c>
      <c r="L11535" s="10">
        <v>0</v>
      </c>
      <c r="M11535" s="10">
        <v>0</v>
      </c>
      <c r="N11535" s="10">
        <v>0</v>
      </c>
    </row>
    <row r="11536" spans="1:14" x14ac:dyDescent="0.25">
      <c r="A11536" s="9" t="s">
        <v>1219</v>
      </c>
      <c r="B11536" s="9" t="s">
        <v>239</v>
      </c>
      <c r="C11536" s="9" t="s">
        <v>39</v>
      </c>
      <c r="D11536" s="9" t="s">
        <v>40</v>
      </c>
      <c r="E11536" s="10">
        <v>-266618.84000000003</v>
      </c>
      <c r="F11536" s="10">
        <v>0</v>
      </c>
      <c r="G11536" s="10">
        <v>-266618.84000000003</v>
      </c>
      <c r="H11536" s="10">
        <v>-266618.89</v>
      </c>
      <c r="I11536" s="10">
        <v>4.9999999988358468E-2</v>
      </c>
      <c r="J11536" s="10">
        <v>-1351.4159999999999</v>
      </c>
      <c r="K11536" s="10">
        <v>0</v>
      </c>
      <c r="L11536" s="10">
        <v>-1351.4159999999999</v>
      </c>
      <c r="M11536" s="10">
        <v>-1351.4159999999999</v>
      </c>
      <c r="N11536" s="10">
        <v>0</v>
      </c>
    </row>
    <row r="11537" spans="1:14" x14ac:dyDescent="0.25">
      <c r="A11537" s="9" t="s">
        <v>1219</v>
      </c>
      <c r="B11537" s="9" t="s">
        <v>92</v>
      </c>
      <c r="C11537" s="9" t="s">
        <v>42</v>
      </c>
      <c r="D11537" s="9" t="s">
        <v>43</v>
      </c>
      <c r="E11537" s="10">
        <v>152.36000000000001</v>
      </c>
      <c r="F11537" s="10">
        <v>115.02970297029702</v>
      </c>
      <c r="G11537" s="10">
        <v>37.33029702970299</v>
      </c>
      <c r="H11537" s="10">
        <v>116.18</v>
      </c>
      <c r="I11537" s="10">
        <v>36.180000000000007</v>
      </c>
      <c r="J11537" s="10">
        <v>1790</v>
      </c>
      <c r="K11537" s="10">
        <v>1351.4158415841584</v>
      </c>
      <c r="L11537" s="10">
        <v>438.58415841584156</v>
      </c>
      <c r="M11537" s="10">
        <v>1364.93</v>
      </c>
      <c r="N11537" s="10">
        <v>425.06999999999994</v>
      </c>
    </row>
    <row r="11538" spans="1:14" x14ac:dyDescent="0.25">
      <c r="A11538" s="9" t="s">
        <v>1219</v>
      </c>
      <c r="B11538" s="9" t="s">
        <v>80</v>
      </c>
      <c r="C11538" s="9" t="s">
        <v>42</v>
      </c>
      <c r="D11538" s="9" t="s">
        <v>43</v>
      </c>
      <c r="E11538" s="10">
        <v>1399.07</v>
      </c>
      <c r="F11538" s="10">
        <v>1393.313432835821</v>
      </c>
      <c r="G11538" s="10">
        <v>5.7565671641789322</v>
      </c>
      <c r="H11538" s="10">
        <v>1400.28</v>
      </c>
      <c r="I11538" s="10">
        <v>-1.2100000000000364</v>
      </c>
      <c r="J11538" s="10">
        <v>1357</v>
      </c>
      <c r="K11538" s="10">
        <v>1351.4159203980098</v>
      </c>
      <c r="L11538" s="10">
        <v>5.5840796019901973</v>
      </c>
      <c r="M11538" s="10">
        <v>1358.173</v>
      </c>
      <c r="N11538" s="10">
        <v>-1.1730000000000018</v>
      </c>
    </row>
    <row r="11539" spans="1:14" x14ac:dyDescent="0.25">
      <c r="A11539" s="9" t="s">
        <v>1219</v>
      </c>
      <c r="B11539" s="9" t="s">
        <v>241</v>
      </c>
      <c r="C11539" s="9" t="s">
        <v>42</v>
      </c>
      <c r="D11539" s="9" t="s">
        <v>43</v>
      </c>
      <c r="E11539" s="10">
        <v>3095.5</v>
      </c>
      <c r="F11539" s="10">
        <v>3060.9556650246304</v>
      </c>
      <c r="G11539" s="10">
        <v>34.544334975369566</v>
      </c>
      <c r="H11539" s="10">
        <v>3106.87</v>
      </c>
      <c r="I11539" s="10">
        <v>-11.369999999999891</v>
      </c>
      <c r="J11539" s="10">
        <v>16400</v>
      </c>
      <c r="K11539" s="10">
        <v>16216.992118226601</v>
      </c>
      <c r="L11539" s="10">
        <v>183.00788177339928</v>
      </c>
      <c r="M11539" s="10">
        <v>16460.246999999999</v>
      </c>
      <c r="N11539" s="10">
        <v>-60.246999999999389</v>
      </c>
    </row>
    <row r="11540" spans="1:14" x14ac:dyDescent="0.25">
      <c r="A11540" s="9" t="s">
        <v>1219</v>
      </c>
      <c r="B11540" s="9" t="s">
        <v>221</v>
      </c>
      <c r="C11540" s="9" t="s">
        <v>42</v>
      </c>
      <c r="D11540" s="9" t="s">
        <v>43</v>
      </c>
      <c r="E11540" s="10">
        <v>7807.64</v>
      </c>
      <c r="F11540" s="10">
        <v>7804.2647058823532</v>
      </c>
      <c r="G11540" s="10">
        <v>3.3752941176471722</v>
      </c>
      <c r="H11540" s="10">
        <v>7960.35</v>
      </c>
      <c r="I11540" s="10">
        <v>-152.71000000000004</v>
      </c>
      <c r="J11540" s="10">
        <v>16224</v>
      </c>
      <c r="K11540" s="10">
        <v>16216.992156862745</v>
      </c>
      <c r="L11540" s="10">
        <v>7.0078431372548948</v>
      </c>
      <c r="M11540" s="10">
        <v>16541.331999999999</v>
      </c>
      <c r="N11540" s="10">
        <v>-317.33199999999852</v>
      </c>
    </row>
    <row r="11541" spans="1:14" x14ac:dyDescent="0.25">
      <c r="A11541" s="9" t="s">
        <v>1219</v>
      </c>
      <c r="B11541" s="9" t="s">
        <v>225</v>
      </c>
      <c r="C11541" s="9" t="s">
        <v>42</v>
      </c>
      <c r="D11541" s="9" t="s">
        <v>43</v>
      </c>
      <c r="E11541" s="10">
        <v>8618.61</v>
      </c>
      <c r="F11541" s="10">
        <v>8654.3645320197047</v>
      </c>
      <c r="G11541" s="10">
        <v>-35.754532019704129</v>
      </c>
      <c r="H11541" s="10">
        <v>8784.18</v>
      </c>
      <c r="I11541" s="10">
        <v>-165.56999999999971</v>
      </c>
      <c r="J11541" s="10">
        <v>16150</v>
      </c>
      <c r="K11541" s="10">
        <v>16216.992118226601</v>
      </c>
      <c r="L11541" s="10">
        <v>-66.992118226600724</v>
      </c>
      <c r="M11541" s="10">
        <v>16460.246999999999</v>
      </c>
      <c r="N11541" s="10">
        <v>-310.24699999999939</v>
      </c>
    </row>
    <row r="11542" spans="1:14" x14ac:dyDescent="0.25">
      <c r="A11542" s="9" t="s">
        <v>1219</v>
      </c>
      <c r="B11542" s="9" t="s">
        <v>226</v>
      </c>
      <c r="C11542" s="9" t="s">
        <v>42</v>
      </c>
      <c r="D11542" s="9" t="s">
        <v>43</v>
      </c>
      <c r="E11542" s="10">
        <v>12704.04</v>
      </c>
      <c r="F11542" s="10">
        <v>12717.36945812808</v>
      </c>
      <c r="G11542" s="10">
        <v>-13.329458128078841</v>
      </c>
      <c r="H11542" s="10">
        <v>12908.13</v>
      </c>
      <c r="I11542" s="10">
        <v>-204.08999999999833</v>
      </c>
      <c r="J11542" s="10">
        <v>16200</v>
      </c>
      <c r="K11542" s="10">
        <v>16216.992118226601</v>
      </c>
      <c r="L11542" s="10">
        <v>-16.992118226600724</v>
      </c>
      <c r="M11542" s="10">
        <v>16460.246999999999</v>
      </c>
      <c r="N11542" s="10">
        <v>-260.24699999999939</v>
      </c>
    </row>
    <row r="11543" spans="1:14" x14ac:dyDescent="0.25">
      <c r="A11543" s="9" t="s">
        <v>1219</v>
      </c>
      <c r="B11543" s="9" t="s">
        <v>228</v>
      </c>
      <c r="C11543" s="9" t="s">
        <v>42</v>
      </c>
      <c r="D11543" s="9" t="s">
        <v>43</v>
      </c>
      <c r="E11543" s="10">
        <v>13525.19</v>
      </c>
      <c r="F11543" s="10">
        <v>13205.172413793103</v>
      </c>
      <c r="G11543" s="10">
        <v>320.01758620689725</v>
      </c>
      <c r="H11543" s="10">
        <v>13403.25</v>
      </c>
      <c r="I11543" s="10">
        <v>121.94000000000051</v>
      </c>
      <c r="J11543" s="10">
        <v>16610</v>
      </c>
      <c r="K11543" s="10">
        <v>16216.992118226601</v>
      </c>
      <c r="L11543" s="10">
        <v>393.00788177339928</v>
      </c>
      <c r="M11543" s="10">
        <v>16460.246999999999</v>
      </c>
      <c r="N11543" s="10">
        <v>149.75300000000061</v>
      </c>
    </row>
    <row r="11544" spans="1:14" x14ac:dyDescent="0.25">
      <c r="A11544" s="9" t="s">
        <v>1219</v>
      </c>
      <c r="B11544" s="9" t="s">
        <v>227</v>
      </c>
      <c r="C11544" s="9" t="s">
        <v>42</v>
      </c>
      <c r="D11544" s="9" t="s">
        <v>43</v>
      </c>
      <c r="E11544" s="10">
        <v>14489.28</v>
      </c>
      <c r="F11544" s="10">
        <v>13946.610837438424</v>
      </c>
      <c r="G11544" s="10">
        <v>542.66916256157674</v>
      </c>
      <c r="H11544" s="10">
        <v>14155.81</v>
      </c>
      <c r="I11544" s="10">
        <v>333.47000000000116</v>
      </c>
      <c r="J11544" s="10">
        <v>1404</v>
      </c>
      <c r="K11544" s="10">
        <v>1351.415763546798</v>
      </c>
      <c r="L11544" s="10">
        <v>52.584236453202038</v>
      </c>
      <c r="M11544" s="10">
        <v>1371.6869999999999</v>
      </c>
      <c r="N11544" s="10">
        <v>32.313000000000102</v>
      </c>
    </row>
    <row r="11545" spans="1:14" x14ac:dyDescent="0.25">
      <c r="A11545" s="9" t="s">
        <v>1219</v>
      </c>
      <c r="B11545" s="9" t="s">
        <v>229</v>
      </c>
      <c r="C11545" s="9" t="s">
        <v>42</v>
      </c>
      <c r="D11545" s="9" t="s">
        <v>43</v>
      </c>
      <c r="E11545" s="10">
        <v>28433.32</v>
      </c>
      <c r="F11545" s="10">
        <v>27893.223880597016</v>
      </c>
      <c r="G11545" s="10">
        <v>540.09611940298419</v>
      </c>
      <c r="H11545" s="10">
        <v>28032.69</v>
      </c>
      <c r="I11545" s="10">
        <v>400.63000000000102</v>
      </c>
      <c r="J11545" s="10">
        <v>16531</v>
      </c>
      <c r="K11545" s="10">
        <v>16216.992039800994</v>
      </c>
      <c r="L11545" s="10">
        <v>314.00796019900554</v>
      </c>
      <c r="M11545" s="10">
        <v>16298.076999999999</v>
      </c>
      <c r="N11545" s="10">
        <v>232.92300000000068</v>
      </c>
    </row>
    <row r="11546" spans="1:14" x14ac:dyDescent="0.25">
      <c r="A11546" s="9" t="s">
        <v>1219</v>
      </c>
      <c r="B11546" s="9" t="s">
        <v>88</v>
      </c>
      <c r="C11546" s="9" t="s">
        <v>42</v>
      </c>
      <c r="D11546" s="9" t="s">
        <v>43</v>
      </c>
      <c r="E11546" s="10">
        <v>85569.22</v>
      </c>
      <c r="F11546" s="10">
        <v>86121.475247524751</v>
      </c>
      <c r="G11546" s="10">
        <v>-552.2552475247503</v>
      </c>
      <c r="H11546" s="10">
        <v>86982.69</v>
      </c>
      <c r="I11546" s="10">
        <v>-1413.4700000000012</v>
      </c>
      <c r="J11546" s="10">
        <v>16113</v>
      </c>
      <c r="K11546" s="10">
        <v>16216.992079207921</v>
      </c>
      <c r="L11546" s="10">
        <v>-103.99207920792105</v>
      </c>
      <c r="M11546" s="10">
        <v>16379.162</v>
      </c>
      <c r="N11546" s="10">
        <v>-266.16200000000026</v>
      </c>
    </row>
    <row r="11547" spans="1:14" x14ac:dyDescent="0.25">
      <c r="A11547" s="9" t="s">
        <v>1219</v>
      </c>
      <c r="B11547" s="9" t="s">
        <v>230</v>
      </c>
      <c r="C11547" s="9" t="s">
        <v>42</v>
      </c>
      <c r="D11547" s="9" t="s">
        <v>53</v>
      </c>
      <c r="E11547" s="10">
        <v>72060.44</v>
      </c>
      <c r="F11547" s="10">
        <v>67242.82587064676</v>
      </c>
      <c r="G11547" s="10">
        <v>4817.6141293532419</v>
      </c>
      <c r="H11547" s="10">
        <v>67579.039999999994</v>
      </c>
      <c r="I11547" s="10">
        <v>4481.4000000000087</v>
      </c>
      <c r="J11547" s="10">
        <v>12430</v>
      </c>
      <c r="K11547" s="10">
        <v>12162.744278606966</v>
      </c>
      <c r="L11547" s="10">
        <v>267.25572139303404</v>
      </c>
      <c r="M11547" s="10">
        <v>12223.558000000001</v>
      </c>
      <c r="N11547" s="10">
        <v>206.4419999999991</v>
      </c>
    </row>
    <row r="11548" spans="1:14" x14ac:dyDescent="0.25">
      <c r="A11548" s="9" t="s">
        <v>1219</v>
      </c>
      <c r="B11548" s="9" t="s">
        <v>54</v>
      </c>
      <c r="C11548" s="9" t="s">
        <v>42</v>
      </c>
      <c r="D11548" s="9" t="s">
        <v>55</v>
      </c>
      <c r="E11548" s="10">
        <v>818.8</v>
      </c>
      <c r="F11548" s="10">
        <v>802.74509803921569</v>
      </c>
      <c r="G11548" s="10">
        <v>16.054901960784264</v>
      </c>
      <c r="H11548" s="10">
        <v>818.8</v>
      </c>
      <c r="I11548" s="10">
        <v>0</v>
      </c>
      <c r="J11548" s="10">
        <v>148.87200000000001</v>
      </c>
      <c r="K11548" s="10">
        <v>145.9529411764706</v>
      </c>
      <c r="L11548" s="10">
        <v>2.9190588235294115</v>
      </c>
      <c r="M11548" s="10">
        <v>148.87200000000001</v>
      </c>
      <c r="N11548" s="10">
        <v>0</v>
      </c>
    </row>
    <row r="11549" spans="1:14" x14ac:dyDescent="0.25">
      <c r="A11549" s="9" t="s">
        <v>1220</v>
      </c>
      <c r="B11549" s="9" t="s">
        <v>25</v>
      </c>
      <c r="C11549" s="9" t="s">
        <v>26</v>
      </c>
      <c r="D11549" s="9" t="s">
        <v>27</v>
      </c>
      <c r="E11549" s="10">
        <v>-1426.97</v>
      </c>
      <c r="F11549" s="10">
        <v>0</v>
      </c>
      <c r="G11549" s="10">
        <v>-1426.97</v>
      </c>
      <c r="H11549" s="10">
        <v>0</v>
      </c>
      <c r="I11549" s="10">
        <v>-1426.97</v>
      </c>
      <c r="J11549" s="10">
        <v>0</v>
      </c>
      <c r="K11549" s="10">
        <v>0</v>
      </c>
      <c r="L11549" s="10">
        <v>0</v>
      </c>
      <c r="M11549" s="10">
        <v>0</v>
      </c>
      <c r="N11549" s="10">
        <v>0</v>
      </c>
    </row>
    <row r="11550" spans="1:14" x14ac:dyDescent="0.25">
      <c r="A11550" s="9" t="s">
        <v>1220</v>
      </c>
      <c r="B11550" s="9" t="s">
        <v>28</v>
      </c>
      <c r="C11550" s="9" t="s">
        <v>29</v>
      </c>
      <c r="D11550" s="9" t="s">
        <v>27</v>
      </c>
      <c r="E11550" s="10">
        <v>0.48</v>
      </c>
      <c r="F11550" s="10">
        <v>0</v>
      </c>
      <c r="G11550" s="10">
        <v>0.48</v>
      </c>
      <c r="H11550" s="10">
        <v>0.48</v>
      </c>
      <c r="I11550" s="10">
        <v>0</v>
      </c>
      <c r="J11550" s="10">
        <v>0</v>
      </c>
      <c r="K11550" s="10">
        <v>0</v>
      </c>
      <c r="L11550" s="10">
        <v>0</v>
      </c>
      <c r="M11550" s="10">
        <v>0</v>
      </c>
      <c r="N11550" s="10">
        <v>0</v>
      </c>
    </row>
    <row r="11551" spans="1:14" x14ac:dyDescent="0.25">
      <c r="A11551" s="9" t="s">
        <v>1220</v>
      </c>
      <c r="B11551" s="9" t="s">
        <v>30</v>
      </c>
      <c r="C11551" s="9" t="s">
        <v>29</v>
      </c>
      <c r="D11551" s="9" t="s">
        <v>27</v>
      </c>
      <c r="E11551" s="10">
        <v>11.27</v>
      </c>
      <c r="F11551" s="10">
        <v>0</v>
      </c>
      <c r="G11551" s="10">
        <v>11.27</v>
      </c>
      <c r="H11551" s="10">
        <v>11.12</v>
      </c>
      <c r="I11551" s="10">
        <v>0.15000000000000036</v>
      </c>
      <c r="J11551" s="10">
        <v>0</v>
      </c>
      <c r="K11551" s="10">
        <v>0</v>
      </c>
      <c r="L11551" s="10">
        <v>0</v>
      </c>
      <c r="M11551" s="10">
        <v>0</v>
      </c>
      <c r="N11551" s="10">
        <v>0</v>
      </c>
    </row>
    <row r="11552" spans="1:14" x14ac:dyDescent="0.25">
      <c r="A11552" s="9" t="s">
        <v>1220</v>
      </c>
      <c r="B11552" s="9" t="s">
        <v>31</v>
      </c>
      <c r="C11552" s="9" t="s">
        <v>29</v>
      </c>
      <c r="D11552" s="9" t="s">
        <v>27</v>
      </c>
      <c r="E11552" s="10">
        <v>75.67</v>
      </c>
      <c r="F11552" s="10">
        <v>0</v>
      </c>
      <c r="G11552" s="10">
        <v>75.67</v>
      </c>
      <c r="H11552" s="10">
        <v>74.69</v>
      </c>
      <c r="I11552" s="10">
        <v>0.98000000000000398</v>
      </c>
      <c r="J11552" s="10">
        <v>0</v>
      </c>
      <c r="K11552" s="10">
        <v>0</v>
      </c>
      <c r="L11552" s="10">
        <v>0</v>
      </c>
      <c r="M11552" s="10">
        <v>0</v>
      </c>
      <c r="N11552" s="10">
        <v>0</v>
      </c>
    </row>
    <row r="11553" spans="1:14" x14ac:dyDescent="0.25">
      <c r="A11553" s="9" t="s">
        <v>1220</v>
      </c>
      <c r="B11553" s="9" t="s">
        <v>32</v>
      </c>
      <c r="C11553" s="9" t="s">
        <v>33</v>
      </c>
      <c r="D11553" s="9" t="s">
        <v>27</v>
      </c>
      <c r="E11553" s="10">
        <v>264.51</v>
      </c>
      <c r="F11553" s="10">
        <v>0</v>
      </c>
      <c r="G11553" s="10">
        <v>264.51</v>
      </c>
      <c r="H11553" s="10">
        <v>196.72</v>
      </c>
      <c r="I11553" s="10">
        <v>67.789999999999992</v>
      </c>
      <c r="J11553" s="10">
        <v>0.75</v>
      </c>
      <c r="K11553" s="10">
        <v>0</v>
      </c>
      <c r="L11553" s="10">
        <v>0.75</v>
      </c>
      <c r="M11553" s="10">
        <v>0.55800000000000005</v>
      </c>
      <c r="N11553" s="10">
        <v>0.19199999999999995</v>
      </c>
    </row>
    <row r="11554" spans="1:14" x14ac:dyDescent="0.25">
      <c r="A11554" s="9" t="s">
        <v>1220</v>
      </c>
      <c r="B11554" s="9" t="s">
        <v>34</v>
      </c>
      <c r="C11554" s="9" t="s">
        <v>33</v>
      </c>
      <c r="D11554" s="9" t="s">
        <v>27</v>
      </c>
      <c r="E11554" s="10">
        <v>909.28</v>
      </c>
      <c r="F11554" s="10">
        <v>0</v>
      </c>
      <c r="G11554" s="10">
        <v>909.28</v>
      </c>
      <c r="H11554" s="10">
        <v>676.23</v>
      </c>
      <c r="I11554" s="10">
        <v>233.04999999999995</v>
      </c>
      <c r="J11554" s="10">
        <v>0.75</v>
      </c>
      <c r="K11554" s="10">
        <v>0</v>
      </c>
      <c r="L11554" s="10">
        <v>0.75</v>
      </c>
      <c r="M11554" s="10">
        <v>0.55800000000000005</v>
      </c>
      <c r="N11554" s="10">
        <v>0.19199999999999995</v>
      </c>
    </row>
    <row r="11555" spans="1:14" x14ac:dyDescent="0.25">
      <c r="A11555" s="9" t="s">
        <v>1220</v>
      </c>
      <c r="B11555" s="9" t="s">
        <v>35</v>
      </c>
      <c r="C11555" s="9" t="s">
        <v>33</v>
      </c>
      <c r="D11555" s="9" t="s">
        <v>27</v>
      </c>
      <c r="E11555" s="10">
        <v>983.78</v>
      </c>
      <c r="F11555" s="10">
        <v>0</v>
      </c>
      <c r="G11555" s="10">
        <v>983.78</v>
      </c>
      <c r="H11555" s="10">
        <v>731.64</v>
      </c>
      <c r="I11555" s="10">
        <v>252.14</v>
      </c>
      <c r="J11555" s="10">
        <v>15.75</v>
      </c>
      <c r="K11555" s="10">
        <v>0</v>
      </c>
      <c r="L11555" s="10">
        <v>15.75</v>
      </c>
      <c r="M11555" s="10">
        <v>11.712999999999999</v>
      </c>
      <c r="N11555" s="10">
        <v>4.0370000000000008</v>
      </c>
    </row>
    <row r="11556" spans="1:14" x14ac:dyDescent="0.25">
      <c r="A11556" s="9" t="s">
        <v>1220</v>
      </c>
      <c r="B11556" s="9" t="s">
        <v>36</v>
      </c>
      <c r="C11556" s="9" t="s">
        <v>29</v>
      </c>
      <c r="D11556" s="9" t="s">
        <v>27</v>
      </c>
      <c r="E11556" s="10">
        <v>847.78</v>
      </c>
      <c r="F11556" s="10">
        <v>0</v>
      </c>
      <c r="G11556" s="10">
        <v>847.78</v>
      </c>
      <c r="H11556" s="10">
        <v>836.83</v>
      </c>
      <c r="I11556" s="10">
        <v>10.949999999999932</v>
      </c>
      <c r="J11556" s="10">
        <v>0</v>
      </c>
      <c r="K11556" s="10">
        <v>0</v>
      </c>
      <c r="L11556" s="10">
        <v>0</v>
      </c>
      <c r="M11556" s="10">
        <v>0</v>
      </c>
      <c r="N11556" s="10">
        <v>0</v>
      </c>
    </row>
    <row r="11557" spans="1:14" x14ac:dyDescent="0.25">
      <c r="A11557" s="9" t="s">
        <v>1220</v>
      </c>
      <c r="B11557" s="9" t="s">
        <v>37</v>
      </c>
      <c r="C11557" s="9" t="s">
        <v>29</v>
      </c>
      <c r="D11557" s="9" t="s">
        <v>27</v>
      </c>
      <c r="E11557" s="10">
        <v>1960.5</v>
      </c>
      <c r="F11557" s="10">
        <v>0</v>
      </c>
      <c r="G11557" s="10">
        <v>1960.5</v>
      </c>
      <c r="H11557" s="10">
        <v>1935.18</v>
      </c>
      <c r="I11557" s="10">
        <v>25.319999999999936</v>
      </c>
      <c r="J11557" s="10">
        <v>0</v>
      </c>
      <c r="K11557" s="10">
        <v>0</v>
      </c>
      <c r="L11557" s="10">
        <v>0</v>
      </c>
      <c r="M11557" s="10">
        <v>0</v>
      </c>
      <c r="N11557" s="10">
        <v>0</v>
      </c>
    </row>
    <row r="11558" spans="1:14" x14ac:dyDescent="0.25">
      <c r="A11558" s="9" t="s">
        <v>1220</v>
      </c>
      <c r="B11558" s="9" t="s">
        <v>842</v>
      </c>
      <c r="C11558" s="9" t="s">
        <v>39</v>
      </c>
      <c r="D11558" s="9" t="s">
        <v>40</v>
      </c>
      <c r="E11558" s="10">
        <v>-50664.4</v>
      </c>
      <c r="F11558" s="10">
        <v>0</v>
      </c>
      <c r="G11558" s="10">
        <v>-50664.4</v>
      </c>
      <c r="H11558" s="10">
        <v>-50664.42</v>
      </c>
      <c r="I11558" s="10">
        <v>1.9999999996798579E-2</v>
      </c>
      <c r="J11558" s="10">
        <v>-502</v>
      </c>
      <c r="K11558" s="10">
        <v>0</v>
      </c>
      <c r="L11558" s="10">
        <v>-502</v>
      </c>
      <c r="M11558" s="10">
        <v>-502</v>
      </c>
      <c r="N11558" s="10">
        <v>0</v>
      </c>
    </row>
    <row r="11559" spans="1:14" x14ac:dyDescent="0.25">
      <c r="A11559" s="9" t="s">
        <v>1220</v>
      </c>
      <c r="B11559" s="9" t="s">
        <v>92</v>
      </c>
      <c r="C11559" s="9" t="s">
        <v>42</v>
      </c>
      <c r="D11559" s="9" t="s">
        <v>43</v>
      </c>
      <c r="E11559" s="10">
        <v>208.54</v>
      </c>
      <c r="F11559" s="10">
        <v>85.465346534653463</v>
      </c>
      <c r="G11559" s="10">
        <v>123.07465346534653</v>
      </c>
      <c r="H11559" s="10">
        <v>86.32</v>
      </c>
      <c r="I11559" s="10">
        <v>122.22</v>
      </c>
      <c r="J11559" s="10">
        <v>2450</v>
      </c>
      <c r="K11559" s="10">
        <v>1004</v>
      </c>
      <c r="L11559" s="10">
        <v>1446</v>
      </c>
      <c r="M11559" s="10">
        <v>1014.04</v>
      </c>
      <c r="N11559" s="10">
        <v>1435.96</v>
      </c>
    </row>
    <row r="11560" spans="1:14" x14ac:dyDescent="0.25">
      <c r="A11560" s="9" t="s">
        <v>1220</v>
      </c>
      <c r="B11560" s="9" t="s">
        <v>235</v>
      </c>
      <c r="C11560" s="9" t="s">
        <v>42</v>
      </c>
      <c r="D11560" s="9" t="s">
        <v>43</v>
      </c>
      <c r="E11560" s="10">
        <v>175.95</v>
      </c>
      <c r="F11560" s="10">
        <v>173.19402985074626</v>
      </c>
      <c r="G11560" s="10">
        <v>2.7559701492537272</v>
      </c>
      <c r="H11560" s="10">
        <v>174.06</v>
      </c>
      <c r="I11560" s="10">
        <v>1.8899999999999864</v>
      </c>
      <c r="J11560" s="10">
        <v>510</v>
      </c>
      <c r="K11560" s="10">
        <v>502</v>
      </c>
      <c r="L11560" s="10">
        <v>8</v>
      </c>
      <c r="M11560" s="10">
        <v>504.51</v>
      </c>
      <c r="N11560" s="10">
        <v>5.4900000000000091</v>
      </c>
    </row>
    <row r="11561" spans="1:14" x14ac:dyDescent="0.25">
      <c r="A11561" s="9" t="s">
        <v>1220</v>
      </c>
      <c r="B11561" s="9" t="s">
        <v>843</v>
      </c>
      <c r="C11561" s="9" t="s">
        <v>42</v>
      </c>
      <c r="D11561" s="9" t="s">
        <v>43</v>
      </c>
      <c r="E11561" s="10">
        <v>575.69000000000005</v>
      </c>
      <c r="F11561" s="10">
        <v>568.51231527093591</v>
      </c>
      <c r="G11561" s="10">
        <v>7.1776847290641399</v>
      </c>
      <c r="H11561" s="10">
        <v>577.04</v>
      </c>
      <c r="I11561" s="10">
        <v>-1.3499999999999091</v>
      </c>
      <c r="J11561" s="10">
        <v>3050</v>
      </c>
      <c r="K11561" s="10">
        <v>3012</v>
      </c>
      <c r="L11561" s="10">
        <v>38</v>
      </c>
      <c r="M11561" s="10">
        <v>3057.18</v>
      </c>
      <c r="N11561" s="10">
        <v>-7.1799999999998363</v>
      </c>
    </row>
    <row r="11562" spans="1:14" x14ac:dyDescent="0.25">
      <c r="A11562" s="9" t="s">
        <v>1220</v>
      </c>
      <c r="B11562" s="9" t="s">
        <v>221</v>
      </c>
      <c r="C11562" s="9" t="s">
        <v>42</v>
      </c>
      <c r="D11562" s="9" t="s">
        <v>43</v>
      </c>
      <c r="E11562" s="10">
        <v>1472.59</v>
      </c>
      <c r="F11562" s="10">
        <v>1449.4901960784314</v>
      </c>
      <c r="G11562" s="10">
        <v>23.099803921568537</v>
      </c>
      <c r="H11562" s="10">
        <v>1478.48</v>
      </c>
      <c r="I11562" s="10">
        <v>-5.8900000000001</v>
      </c>
      <c r="J11562" s="10">
        <v>3060</v>
      </c>
      <c r="K11562" s="10">
        <v>3012</v>
      </c>
      <c r="L11562" s="10">
        <v>48</v>
      </c>
      <c r="M11562" s="10">
        <v>3072.24</v>
      </c>
      <c r="N11562" s="10">
        <v>-12.239999999999782</v>
      </c>
    </row>
    <row r="11563" spans="1:14" x14ac:dyDescent="0.25">
      <c r="A11563" s="9" t="s">
        <v>1220</v>
      </c>
      <c r="B11563" s="9" t="s">
        <v>225</v>
      </c>
      <c r="C11563" s="9" t="s">
        <v>42</v>
      </c>
      <c r="D11563" s="9" t="s">
        <v>43</v>
      </c>
      <c r="E11563" s="10">
        <v>1627.67</v>
      </c>
      <c r="F11563" s="10">
        <v>1607.3793103448277</v>
      </c>
      <c r="G11563" s="10">
        <v>20.2906896551724</v>
      </c>
      <c r="H11563" s="10">
        <v>1631.49</v>
      </c>
      <c r="I11563" s="10">
        <v>-3.8199999999999363</v>
      </c>
      <c r="J11563" s="10">
        <v>3050</v>
      </c>
      <c r="K11563" s="10">
        <v>3012</v>
      </c>
      <c r="L11563" s="10">
        <v>38</v>
      </c>
      <c r="M11563" s="10">
        <v>3057.18</v>
      </c>
      <c r="N11563" s="10">
        <v>-7.1799999999998363</v>
      </c>
    </row>
    <row r="11564" spans="1:14" x14ac:dyDescent="0.25">
      <c r="A11564" s="9" t="s">
        <v>1220</v>
      </c>
      <c r="B11564" s="9" t="s">
        <v>226</v>
      </c>
      <c r="C11564" s="9" t="s">
        <v>42</v>
      </c>
      <c r="D11564" s="9" t="s">
        <v>43</v>
      </c>
      <c r="E11564" s="10">
        <v>2391.81</v>
      </c>
      <c r="F11564" s="10">
        <v>2362.0098522167486</v>
      </c>
      <c r="G11564" s="10">
        <v>29.800147783251305</v>
      </c>
      <c r="H11564" s="10">
        <v>2397.44</v>
      </c>
      <c r="I11564" s="10">
        <v>-5.6300000000001091</v>
      </c>
      <c r="J11564" s="10">
        <v>3050</v>
      </c>
      <c r="K11564" s="10">
        <v>3012</v>
      </c>
      <c r="L11564" s="10">
        <v>38</v>
      </c>
      <c r="M11564" s="10">
        <v>3057.18</v>
      </c>
      <c r="N11564" s="10">
        <v>-7.1799999999998363</v>
      </c>
    </row>
    <row r="11565" spans="1:14" x14ac:dyDescent="0.25">
      <c r="A11565" s="9" t="s">
        <v>1220</v>
      </c>
      <c r="B11565" s="9" t="s">
        <v>228</v>
      </c>
      <c r="C11565" s="9" t="s">
        <v>42</v>
      </c>
      <c r="D11565" s="9" t="s">
        <v>43</v>
      </c>
      <c r="E11565" s="10">
        <v>2479.48</v>
      </c>
      <c r="F11565" s="10">
        <v>2452.6108374384235</v>
      </c>
      <c r="G11565" s="10">
        <v>26.869162561576559</v>
      </c>
      <c r="H11565" s="10">
        <v>2489.4</v>
      </c>
      <c r="I11565" s="10">
        <v>-9.9200000000000728</v>
      </c>
      <c r="J11565" s="10">
        <v>3045</v>
      </c>
      <c r="K11565" s="10">
        <v>3012</v>
      </c>
      <c r="L11565" s="10">
        <v>33</v>
      </c>
      <c r="M11565" s="10">
        <v>3057.18</v>
      </c>
      <c r="N11565" s="10">
        <v>-12.179999999999836</v>
      </c>
    </row>
    <row r="11566" spans="1:14" x14ac:dyDescent="0.25">
      <c r="A11566" s="9" t="s">
        <v>1220</v>
      </c>
      <c r="B11566" s="9" t="s">
        <v>233</v>
      </c>
      <c r="C11566" s="9" t="s">
        <v>42</v>
      </c>
      <c r="D11566" s="9" t="s">
        <v>43</v>
      </c>
      <c r="E11566" s="10">
        <v>3343.68</v>
      </c>
      <c r="F11566" s="10">
        <v>3252.9556650246304</v>
      </c>
      <c r="G11566" s="10">
        <v>90.724334975369402</v>
      </c>
      <c r="H11566" s="10">
        <v>3301.75</v>
      </c>
      <c r="I11566" s="10">
        <v>41.929999999999836</v>
      </c>
      <c r="J11566" s="10">
        <v>516</v>
      </c>
      <c r="K11566" s="10">
        <v>502</v>
      </c>
      <c r="L11566" s="10">
        <v>14</v>
      </c>
      <c r="M11566" s="10">
        <v>509.53</v>
      </c>
      <c r="N11566" s="10">
        <v>6.4700000000000273</v>
      </c>
    </row>
    <row r="11567" spans="1:14" x14ac:dyDescent="0.25">
      <c r="A11567" s="9" t="s">
        <v>1220</v>
      </c>
      <c r="B11567" s="9" t="s">
        <v>229</v>
      </c>
      <c r="C11567" s="9" t="s">
        <v>42</v>
      </c>
      <c r="D11567" s="9" t="s">
        <v>43</v>
      </c>
      <c r="E11567" s="10">
        <v>5185.8</v>
      </c>
      <c r="F11567" s="10">
        <v>5180.6368159203976</v>
      </c>
      <c r="G11567" s="10">
        <v>5.1631840796026154</v>
      </c>
      <c r="H11567" s="10">
        <v>5206.54</v>
      </c>
      <c r="I11567" s="10">
        <v>-20.739999999999782</v>
      </c>
      <c r="J11567" s="10">
        <v>3015</v>
      </c>
      <c r="K11567" s="10">
        <v>3012</v>
      </c>
      <c r="L11567" s="10">
        <v>3</v>
      </c>
      <c r="M11567" s="10">
        <v>3027.06</v>
      </c>
      <c r="N11567" s="10">
        <v>-12.059999999999945</v>
      </c>
    </row>
    <row r="11568" spans="1:14" x14ac:dyDescent="0.25">
      <c r="A11568" s="9" t="s">
        <v>1220</v>
      </c>
      <c r="B11568" s="9" t="s">
        <v>88</v>
      </c>
      <c r="C11568" s="9" t="s">
        <v>42</v>
      </c>
      <c r="D11568" s="9" t="s">
        <v>43</v>
      </c>
      <c r="E11568" s="10">
        <v>16091.03</v>
      </c>
      <c r="F11568" s="10">
        <v>15995.435643564357</v>
      </c>
      <c r="G11568" s="10">
        <v>95.594356435643931</v>
      </c>
      <c r="H11568" s="10">
        <v>16155.39</v>
      </c>
      <c r="I11568" s="10">
        <v>-64.359999999998763</v>
      </c>
      <c r="J11568" s="10">
        <v>3030</v>
      </c>
      <c r="K11568" s="10">
        <v>3012</v>
      </c>
      <c r="L11568" s="10">
        <v>18</v>
      </c>
      <c r="M11568" s="10">
        <v>3042.12</v>
      </c>
      <c r="N11568" s="10">
        <v>-12.119999999999891</v>
      </c>
    </row>
    <row r="11569" spans="1:14" x14ac:dyDescent="0.25">
      <c r="A11569" s="9" t="s">
        <v>1220</v>
      </c>
      <c r="B11569" s="9" t="s">
        <v>230</v>
      </c>
      <c r="C11569" s="9" t="s">
        <v>42</v>
      </c>
      <c r="D11569" s="9" t="s">
        <v>53</v>
      </c>
      <c r="E11569" s="10">
        <v>13333.79</v>
      </c>
      <c r="F11569" s="10">
        <v>12489.084577114429</v>
      </c>
      <c r="G11569" s="10">
        <v>844.70542288557226</v>
      </c>
      <c r="H11569" s="10">
        <v>12551.53</v>
      </c>
      <c r="I11569" s="10">
        <v>782.26000000000022</v>
      </c>
      <c r="J11569" s="10">
        <v>2300</v>
      </c>
      <c r="K11569" s="10">
        <v>2259</v>
      </c>
      <c r="L11569" s="10">
        <v>41</v>
      </c>
      <c r="M11569" s="10">
        <v>2270.2950000000001</v>
      </c>
      <c r="N11569" s="10">
        <v>29.704999999999927</v>
      </c>
    </row>
    <row r="11570" spans="1:14" x14ac:dyDescent="0.25">
      <c r="A11570" s="9" t="s">
        <v>1220</v>
      </c>
      <c r="B11570" s="9" t="s">
        <v>54</v>
      </c>
      <c r="C11570" s="9" t="s">
        <v>42</v>
      </c>
      <c r="D11570" s="9" t="s">
        <v>55</v>
      </c>
      <c r="E11570" s="10">
        <v>152.07</v>
      </c>
      <c r="F11570" s="10">
        <v>149.0980392156863</v>
      </c>
      <c r="G11570" s="10">
        <v>2.9719607843136941</v>
      </c>
      <c r="H11570" s="10">
        <v>152.08000000000001</v>
      </c>
      <c r="I11570" s="10">
        <v>-1.0000000000019327E-2</v>
      </c>
      <c r="J11570" s="10">
        <v>27.65</v>
      </c>
      <c r="K11570" s="10">
        <v>27.107843137254903</v>
      </c>
      <c r="L11570" s="10">
        <v>0.54215686274509522</v>
      </c>
      <c r="M11570" s="10">
        <v>27.65</v>
      </c>
      <c r="N11570" s="10">
        <v>0</v>
      </c>
    </row>
    <row r="11571" spans="1:14" x14ac:dyDescent="0.25">
      <c r="A11571" s="9" t="s">
        <v>1221</v>
      </c>
      <c r="B11571" s="9" t="s">
        <v>25</v>
      </c>
      <c r="C11571" s="9" t="s">
        <v>26</v>
      </c>
      <c r="D11571" s="9" t="s">
        <v>27</v>
      </c>
      <c r="E11571" s="10">
        <v>-16263.14</v>
      </c>
      <c r="F11571" s="10">
        <v>0</v>
      </c>
      <c r="G11571" s="10">
        <v>-16263.14</v>
      </c>
      <c r="H11571" s="10">
        <v>0</v>
      </c>
      <c r="I11571" s="10">
        <v>-16263.14</v>
      </c>
      <c r="J11571" s="10">
        <v>0</v>
      </c>
      <c r="K11571" s="10">
        <v>0</v>
      </c>
      <c r="L11571" s="10">
        <v>0</v>
      </c>
      <c r="M11571" s="10">
        <v>0</v>
      </c>
      <c r="N11571" s="10">
        <v>0</v>
      </c>
    </row>
    <row r="11572" spans="1:14" x14ac:dyDescent="0.25">
      <c r="A11572" s="9" t="s">
        <v>1221</v>
      </c>
      <c r="B11572" s="9" t="s">
        <v>28</v>
      </c>
      <c r="C11572" s="9" t="s">
        <v>29</v>
      </c>
      <c r="D11572" s="9" t="s">
        <v>27</v>
      </c>
      <c r="E11572" s="10">
        <v>5.75</v>
      </c>
      <c r="F11572" s="10">
        <v>0</v>
      </c>
      <c r="G11572" s="10">
        <v>5.75</v>
      </c>
      <c r="H11572" s="10">
        <v>5.5</v>
      </c>
      <c r="I11572" s="10">
        <v>0.25</v>
      </c>
      <c r="J11572" s="10">
        <v>0</v>
      </c>
      <c r="K11572" s="10">
        <v>0</v>
      </c>
      <c r="L11572" s="10">
        <v>0</v>
      </c>
      <c r="M11572" s="10">
        <v>0</v>
      </c>
      <c r="N11572" s="10">
        <v>0</v>
      </c>
    </row>
    <row r="11573" spans="1:14" x14ac:dyDescent="0.25">
      <c r="A11573" s="9" t="s">
        <v>1221</v>
      </c>
      <c r="B11573" s="9" t="s">
        <v>30</v>
      </c>
      <c r="C11573" s="9" t="s">
        <v>29</v>
      </c>
      <c r="D11573" s="9" t="s">
        <v>27</v>
      </c>
      <c r="E11573" s="10">
        <v>134.26</v>
      </c>
      <c r="F11573" s="10">
        <v>0</v>
      </c>
      <c r="G11573" s="10">
        <v>134.26</v>
      </c>
      <c r="H11573" s="10">
        <v>128.41</v>
      </c>
      <c r="I11573" s="10">
        <v>5.8499999999999943</v>
      </c>
      <c r="J11573" s="10">
        <v>0</v>
      </c>
      <c r="K11573" s="10">
        <v>0</v>
      </c>
      <c r="L11573" s="10">
        <v>0</v>
      </c>
      <c r="M11573" s="10">
        <v>0</v>
      </c>
      <c r="N11573" s="10">
        <v>0</v>
      </c>
    </row>
    <row r="11574" spans="1:14" x14ac:dyDescent="0.25">
      <c r="A11574" s="9" t="s">
        <v>1221</v>
      </c>
      <c r="B11574" s="9" t="s">
        <v>31</v>
      </c>
      <c r="C11574" s="9" t="s">
        <v>29</v>
      </c>
      <c r="D11574" s="9" t="s">
        <v>27</v>
      </c>
      <c r="E11574" s="10">
        <v>901.46</v>
      </c>
      <c r="F11574" s="10">
        <v>0</v>
      </c>
      <c r="G11574" s="10">
        <v>901.46</v>
      </c>
      <c r="H11574" s="10">
        <v>862.19</v>
      </c>
      <c r="I11574" s="10">
        <v>39.269999999999982</v>
      </c>
      <c r="J11574" s="10">
        <v>0</v>
      </c>
      <c r="K11574" s="10">
        <v>0</v>
      </c>
      <c r="L11574" s="10">
        <v>0</v>
      </c>
      <c r="M11574" s="10">
        <v>0</v>
      </c>
      <c r="N11574" s="10">
        <v>0</v>
      </c>
    </row>
    <row r="11575" spans="1:14" x14ac:dyDescent="0.25">
      <c r="A11575" s="9" t="s">
        <v>1221</v>
      </c>
      <c r="B11575" s="9" t="s">
        <v>32</v>
      </c>
      <c r="C11575" s="9" t="s">
        <v>33</v>
      </c>
      <c r="D11575" s="9" t="s">
        <v>27</v>
      </c>
      <c r="E11575" s="10">
        <v>1996.2</v>
      </c>
      <c r="F11575" s="10">
        <v>0</v>
      </c>
      <c r="G11575" s="10">
        <v>1996.2</v>
      </c>
      <c r="H11575" s="10">
        <v>1392.9</v>
      </c>
      <c r="I11575" s="10">
        <v>603.29999999999995</v>
      </c>
      <c r="J11575" s="10">
        <v>5.66</v>
      </c>
      <c r="K11575" s="10">
        <v>0</v>
      </c>
      <c r="L11575" s="10">
        <v>5.66</v>
      </c>
      <c r="M11575" s="10">
        <v>3.9489999999999998</v>
      </c>
      <c r="N11575" s="10">
        <v>1.7110000000000003</v>
      </c>
    </row>
    <row r="11576" spans="1:14" x14ac:dyDescent="0.25">
      <c r="A11576" s="9" t="s">
        <v>1221</v>
      </c>
      <c r="B11576" s="9" t="s">
        <v>34</v>
      </c>
      <c r="C11576" s="9" t="s">
        <v>33</v>
      </c>
      <c r="D11576" s="9" t="s">
        <v>27</v>
      </c>
      <c r="E11576" s="10">
        <v>6862.01</v>
      </c>
      <c r="F11576" s="10">
        <v>0</v>
      </c>
      <c r="G11576" s="10">
        <v>6862.01</v>
      </c>
      <c r="H11576" s="10">
        <v>4788.16</v>
      </c>
      <c r="I11576" s="10">
        <v>2073.8500000000004</v>
      </c>
      <c r="J11576" s="10">
        <v>5.66</v>
      </c>
      <c r="K11576" s="10">
        <v>0</v>
      </c>
      <c r="L11576" s="10">
        <v>5.66</v>
      </c>
      <c r="M11576" s="10">
        <v>3.9489999999999998</v>
      </c>
      <c r="N11576" s="10">
        <v>1.7110000000000003</v>
      </c>
    </row>
    <row r="11577" spans="1:14" x14ac:dyDescent="0.25">
      <c r="A11577" s="9" t="s">
        <v>1221</v>
      </c>
      <c r="B11577" s="9" t="s">
        <v>35</v>
      </c>
      <c r="C11577" s="9" t="s">
        <v>33</v>
      </c>
      <c r="D11577" s="9" t="s">
        <v>27</v>
      </c>
      <c r="E11577" s="10">
        <v>7424.29</v>
      </c>
      <c r="F11577" s="10">
        <v>0</v>
      </c>
      <c r="G11577" s="10">
        <v>7424.29</v>
      </c>
      <c r="H11577" s="10">
        <v>5180.3500000000004</v>
      </c>
      <c r="I11577" s="10">
        <v>2243.9399999999996</v>
      </c>
      <c r="J11577" s="10">
        <v>118.86</v>
      </c>
      <c r="K11577" s="10">
        <v>0</v>
      </c>
      <c r="L11577" s="10">
        <v>118.86</v>
      </c>
      <c r="M11577" s="10">
        <v>82.936000000000007</v>
      </c>
      <c r="N11577" s="10">
        <v>35.923999999999992</v>
      </c>
    </row>
    <row r="11578" spans="1:14" x14ac:dyDescent="0.25">
      <c r="A11578" s="9" t="s">
        <v>1221</v>
      </c>
      <c r="B11578" s="9" t="s">
        <v>36</v>
      </c>
      <c r="C11578" s="9" t="s">
        <v>29</v>
      </c>
      <c r="D11578" s="9" t="s">
        <v>27</v>
      </c>
      <c r="E11578" s="10">
        <v>10099.64</v>
      </c>
      <c r="F11578" s="10">
        <v>0</v>
      </c>
      <c r="G11578" s="10">
        <v>10099.64</v>
      </c>
      <c r="H11578" s="10">
        <v>9659.7000000000007</v>
      </c>
      <c r="I11578" s="10">
        <v>439.93999999999869</v>
      </c>
      <c r="J11578" s="10">
        <v>0</v>
      </c>
      <c r="K11578" s="10">
        <v>0</v>
      </c>
      <c r="L11578" s="10">
        <v>0</v>
      </c>
      <c r="M11578" s="10">
        <v>0</v>
      </c>
      <c r="N11578" s="10">
        <v>0</v>
      </c>
    </row>
    <row r="11579" spans="1:14" x14ac:dyDescent="0.25">
      <c r="A11579" s="9" t="s">
        <v>1221</v>
      </c>
      <c r="B11579" s="9" t="s">
        <v>37</v>
      </c>
      <c r="C11579" s="9" t="s">
        <v>29</v>
      </c>
      <c r="D11579" s="9" t="s">
        <v>27</v>
      </c>
      <c r="E11579" s="10">
        <v>23355.49</v>
      </c>
      <c r="F11579" s="10">
        <v>0</v>
      </c>
      <c r="G11579" s="10">
        <v>23355.49</v>
      </c>
      <c r="H11579" s="10">
        <v>22338.13</v>
      </c>
      <c r="I11579" s="10">
        <v>1017.3600000000006</v>
      </c>
      <c r="J11579" s="10">
        <v>0</v>
      </c>
      <c r="K11579" s="10">
        <v>0</v>
      </c>
      <c r="L11579" s="10">
        <v>0</v>
      </c>
      <c r="M11579" s="10">
        <v>0</v>
      </c>
      <c r="N11579" s="10">
        <v>0</v>
      </c>
    </row>
    <row r="11580" spans="1:14" x14ac:dyDescent="0.25">
      <c r="A11580" s="9" t="s">
        <v>1221</v>
      </c>
      <c r="B11580" s="9" t="s">
        <v>294</v>
      </c>
      <c r="C11580" s="9" t="s">
        <v>39</v>
      </c>
      <c r="D11580" s="9" t="s">
        <v>40</v>
      </c>
      <c r="E11580" s="10">
        <v>-528867.67000000004</v>
      </c>
      <c r="F11580" s="10">
        <v>0</v>
      </c>
      <c r="G11580" s="10">
        <v>-528867.67000000004</v>
      </c>
      <c r="H11580" s="10">
        <v>-528867.65</v>
      </c>
      <c r="I11580" s="10">
        <v>-2.0000000018626451E-2</v>
      </c>
      <c r="J11580" s="10">
        <v>-2883</v>
      </c>
      <c r="K11580" s="10">
        <v>0</v>
      </c>
      <c r="L11580" s="10">
        <v>-2883</v>
      </c>
      <c r="M11580" s="10">
        <v>-2883</v>
      </c>
      <c r="N11580" s="10">
        <v>0</v>
      </c>
    </row>
    <row r="11581" spans="1:14" x14ac:dyDescent="0.25">
      <c r="A11581" s="9" t="s">
        <v>1221</v>
      </c>
      <c r="B11581" s="9" t="s">
        <v>92</v>
      </c>
      <c r="C11581" s="9" t="s">
        <v>42</v>
      </c>
      <c r="D11581" s="9" t="s">
        <v>43</v>
      </c>
      <c r="E11581" s="10">
        <v>21.28</v>
      </c>
      <c r="F11581" s="10">
        <v>0</v>
      </c>
      <c r="G11581" s="10">
        <v>21.28</v>
      </c>
      <c r="H11581" s="10">
        <v>0</v>
      </c>
      <c r="I11581" s="10">
        <v>21.28</v>
      </c>
      <c r="J11581" s="10">
        <v>250</v>
      </c>
      <c r="K11581" s="10">
        <v>0</v>
      </c>
      <c r="L11581" s="10">
        <v>250</v>
      </c>
      <c r="M11581" s="10">
        <v>0</v>
      </c>
      <c r="N11581" s="10">
        <v>250</v>
      </c>
    </row>
    <row r="11582" spans="1:14" x14ac:dyDescent="0.25">
      <c r="A11582" s="9" t="s">
        <v>1221</v>
      </c>
      <c r="B11582" s="9" t="s">
        <v>798</v>
      </c>
      <c r="C11582" s="9" t="s">
        <v>42</v>
      </c>
      <c r="D11582" s="9" t="s">
        <v>43</v>
      </c>
      <c r="E11582" s="10">
        <v>7977.9</v>
      </c>
      <c r="F11582" s="10">
        <v>0</v>
      </c>
      <c r="G11582" s="10">
        <v>7977.9</v>
      </c>
      <c r="H11582" s="10">
        <v>0</v>
      </c>
      <c r="I11582" s="10">
        <v>7977.9</v>
      </c>
      <c r="J11582" s="10">
        <v>35000</v>
      </c>
      <c r="K11582" s="10">
        <v>0</v>
      </c>
      <c r="L11582" s="10">
        <v>35000</v>
      </c>
      <c r="M11582" s="10">
        <v>0</v>
      </c>
      <c r="N11582" s="10">
        <v>35000</v>
      </c>
    </row>
    <row r="11583" spans="1:14" x14ac:dyDescent="0.25">
      <c r="A11583" s="9" t="s">
        <v>1221</v>
      </c>
      <c r="B11583" s="9" t="s">
        <v>739</v>
      </c>
      <c r="C11583" s="9" t="s">
        <v>42</v>
      </c>
      <c r="D11583" s="9" t="s">
        <v>43</v>
      </c>
      <c r="E11583" s="10">
        <v>1821.9</v>
      </c>
      <c r="F11583" s="10">
        <v>0</v>
      </c>
      <c r="G11583" s="10">
        <v>1821.9</v>
      </c>
      <c r="H11583" s="10">
        <v>0</v>
      </c>
      <c r="I11583" s="10">
        <v>1821.9</v>
      </c>
      <c r="J11583" s="10">
        <v>35050</v>
      </c>
      <c r="K11583" s="10">
        <v>0</v>
      </c>
      <c r="L11583" s="10">
        <v>35050</v>
      </c>
      <c r="M11583" s="10">
        <v>0</v>
      </c>
      <c r="N11583" s="10">
        <v>35050</v>
      </c>
    </row>
    <row r="11584" spans="1:14" x14ac:dyDescent="0.25">
      <c r="A11584" s="9" t="s">
        <v>1221</v>
      </c>
      <c r="B11584" s="9" t="s">
        <v>799</v>
      </c>
      <c r="C11584" s="9" t="s">
        <v>42</v>
      </c>
      <c r="D11584" s="9" t="s">
        <v>43</v>
      </c>
      <c r="E11584" s="10">
        <v>10159.94</v>
      </c>
      <c r="F11584" s="10">
        <v>0</v>
      </c>
      <c r="G11584" s="10">
        <v>10159.94</v>
      </c>
      <c r="H11584" s="10">
        <v>0</v>
      </c>
      <c r="I11584" s="10">
        <v>10159.94</v>
      </c>
      <c r="J11584" s="10">
        <v>35050</v>
      </c>
      <c r="K11584" s="10">
        <v>0</v>
      </c>
      <c r="L11584" s="10">
        <v>35050</v>
      </c>
      <c r="M11584" s="10">
        <v>0</v>
      </c>
      <c r="N11584" s="10">
        <v>35050</v>
      </c>
    </row>
    <row r="11585" spans="1:14" x14ac:dyDescent="0.25">
      <c r="A11585" s="9" t="s">
        <v>1221</v>
      </c>
      <c r="B11585" s="9" t="s">
        <v>1222</v>
      </c>
      <c r="C11585" s="9" t="s">
        <v>42</v>
      </c>
      <c r="D11585" s="9" t="s">
        <v>43</v>
      </c>
      <c r="E11585" s="10">
        <v>0</v>
      </c>
      <c r="F11585" s="10">
        <v>1715.615763546798</v>
      </c>
      <c r="G11585" s="10">
        <v>-1715.615763546798</v>
      </c>
      <c r="H11585" s="10">
        <v>1741.35</v>
      </c>
      <c r="I11585" s="10">
        <v>-1741.35</v>
      </c>
      <c r="J11585" s="10">
        <v>0</v>
      </c>
      <c r="K11585" s="10">
        <v>34596</v>
      </c>
      <c r="L11585" s="10">
        <v>-34596</v>
      </c>
      <c r="M11585" s="10">
        <v>35114.94</v>
      </c>
      <c r="N11585" s="10">
        <v>-35114.94</v>
      </c>
    </row>
    <row r="11586" spans="1:14" x14ac:dyDescent="0.25">
      <c r="A11586" s="9" t="s">
        <v>1221</v>
      </c>
      <c r="B11586" s="9" t="s">
        <v>44</v>
      </c>
      <c r="C11586" s="9" t="s">
        <v>42</v>
      </c>
      <c r="D11586" s="9" t="s">
        <v>43</v>
      </c>
      <c r="E11586" s="10">
        <v>2863.99</v>
      </c>
      <c r="F11586" s="10">
        <v>2857.0547263681592</v>
      </c>
      <c r="G11586" s="10">
        <v>6.9352736318405732</v>
      </c>
      <c r="H11586" s="10">
        <v>2871.34</v>
      </c>
      <c r="I11586" s="10">
        <v>-7.3500000000003638</v>
      </c>
      <c r="J11586" s="10">
        <v>2890</v>
      </c>
      <c r="K11586" s="10">
        <v>2883</v>
      </c>
      <c r="L11586" s="10">
        <v>7</v>
      </c>
      <c r="M11586" s="10">
        <v>2897.415</v>
      </c>
      <c r="N11586" s="10">
        <v>-7.4149999999999636</v>
      </c>
    </row>
    <row r="11587" spans="1:14" x14ac:dyDescent="0.25">
      <c r="A11587" s="9" t="s">
        <v>1221</v>
      </c>
      <c r="B11587" s="9" t="s">
        <v>1223</v>
      </c>
      <c r="C11587" s="9" t="s">
        <v>42</v>
      </c>
      <c r="D11587" s="9" t="s">
        <v>43</v>
      </c>
      <c r="E11587" s="10">
        <v>0</v>
      </c>
      <c r="F11587" s="10">
        <v>6948.9556650246304</v>
      </c>
      <c r="G11587" s="10">
        <v>-6948.9556650246304</v>
      </c>
      <c r="H11587" s="10">
        <v>7053.19</v>
      </c>
      <c r="I11587" s="10">
        <v>-7053.19</v>
      </c>
      <c r="J11587" s="10">
        <v>0</v>
      </c>
      <c r="K11587" s="10">
        <v>34596</v>
      </c>
      <c r="L11587" s="10">
        <v>-34596</v>
      </c>
      <c r="M11587" s="10">
        <v>35114.94</v>
      </c>
      <c r="N11587" s="10">
        <v>-35114.94</v>
      </c>
    </row>
    <row r="11588" spans="1:14" x14ac:dyDescent="0.25">
      <c r="A11588" s="9" t="s">
        <v>1221</v>
      </c>
      <c r="B11588" s="9" t="s">
        <v>1224</v>
      </c>
      <c r="C11588" s="9" t="s">
        <v>42</v>
      </c>
      <c r="D11588" s="9" t="s">
        <v>43</v>
      </c>
      <c r="E11588" s="10">
        <v>0</v>
      </c>
      <c r="F11588" s="10">
        <v>8804.6798029556649</v>
      </c>
      <c r="G11588" s="10">
        <v>-8804.6798029556649</v>
      </c>
      <c r="H11588" s="10">
        <v>8936.75</v>
      </c>
      <c r="I11588" s="10">
        <v>-8936.75</v>
      </c>
      <c r="J11588" s="10">
        <v>0</v>
      </c>
      <c r="K11588" s="10">
        <v>34596</v>
      </c>
      <c r="L11588" s="10">
        <v>-34596</v>
      </c>
      <c r="M11588" s="10">
        <v>35114.94</v>
      </c>
      <c r="N11588" s="10">
        <v>-35114.94</v>
      </c>
    </row>
    <row r="11589" spans="1:14" x14ac:dyDescent="0.25">
      <c r="A11589" s="9" t="s">
        <v>1221</v>
      </c>
      <c r="B11589" s="9" t="s">
        <v>47</v>
      </c>
      <c r="C11589" s="9" t="s">
        <v>42</v>
      </c>
      <c r="D11589" s="9" t="s">
        <v>43</v>
      </c>
      <c r="E11589" s="10">
        <v>16315.59</v>
      </c>
      <c r="F11589" s="10">
        <v>16266.696078431372</v>
      </c>
      <c r="G11589" s="10">
        <v>48.893921568627775</v>
      </c>
      <c r="H11589" s="10">
        <v>16592.03</v>
      </c>
      <c r="I11589" s="10">
        <v>-276.43999999999869</v>
      </c>
      <c r="J11589" s="10">
        <v>34700</v>
      </c>
      <c r="K11589" s="10">
        <v>34596</v>
      </c>
      <c r="L11589" s="10">
        <v>104</v>
      </c>
      <c r="M11589" s="10">
        <v>35287.919999999998</v>
      </c>
      <c r="N11589" s="10">
        <v>-587.91999999999825</v>
      </c>
    </row>
    <row r="11590" spans="1:14" x14ac:dyDescent="0.25">
      <c r="A11590" s="9" t="s">
        <v>1221</v>
      </c>
      <c r="B11590" s="9" t="s">
        <v>298</v>
      </c>
      <c r="C11590" s="9" t="s">
        <v>42</v>
      </c>
      <c r="D11590" s="9" t="s">
        <v>43</v>
      </c>
      <c r="E11590" s="10">
        <v>33533.07</v>
      </c>
      <c r="F11590" s="10">
        <v>31710.068965517243</v>
      </c>
      <c r="G11590" s="10">
        <v>1823.0010344827569</v>
      </c>
      <c r="H11590" s="10">
        <v>32185.72</v>
      </c>
      <c r="I11590" s="10">
        <v>1347.3499999999985</v>
      </c>
      <c r="J11590" s="10">
        <v>36585</v>
      </c>
      <c r="K11590" s="10">
        <v>34596</v>
      </c>
      <c r="L11590" s="10">
        <v>1989</v>
      </c>
      <c r="M11590" s="10">
        <v>35114.94</v>
      </c>
      <c r="N11590" s="10">
        <v>1470.0599999999977</v>
      </c>
    </row>
    <row r="11591" spans="1:14" x14ac:dyDescent="0.25">
      <c r="A11591" s="9" t="s">
        <v>1221</v>
      </c>
      <c r="B11591" s="9" t="s">
        <v>299</v>
      </c>
      <c r="C11591" s="9" t="s">
        <v>42</v>
      </c>
      <c r="D11591" s="9" t="s">
        <v>43</v>
      </c>
      <c r="E11591" s="10">
        <v>34501.760000000002</v>
      </c>
      <c r="F11591" s="10">
        <v>34134.719211822659</v>
      </c>
      <c r="G11591" s="10">
        <v>367.04078817734262</v>
      </c>
      <c r="H11591" s="10">
        <v>34646.74</v>
      </c>
      <c r="I11591" s="10">
        <v>-144.97999999999593</v>
      </c>
      <c r="J11591" s="10">
        <v>2914</v>
      </c>
      <c r="K11591" s="10">
        <v>2883</v>
      </c>
      <c r="L11591" s="10">
        <v>31</v>
      </c>
      <c r="M11591" s="10">
        <v>2926.2449999999999</v>
      </c>
      <c r="N11591" s="10">
        <v>-12.244999999999891</v>
      </c>
    </row>
    <row r="11592" spans="1:14" x14ac:dyDescent="0.25">
      <c r="A11592" s="9" t="s">
        <v>1221</v>
      </c>
      <c r="B11592" s="9" t="s">
        <v>50</v>
      </c>
      <c r="C11592" s="9" t="s">
        <v>42</v>
      </c>
      <c r="D11592" s="9" t="s">
        <v>43</v>
      </c>
      <c r="E11592" s="10">
        <v>46151</v>
      </c>
      <c r="F11592" s="10">
        <v>46012.676616915422</v>
      </c>
      <c r="G11592" s="10">
        <v>138.32338308457838</v>
      </c>
      <c r="H11592" s="10">
        <v>46242.74</v>
      </c>
      <c r="I11592" s="10">
        <v>-91.739999999997963</v>
      </c>
      <c r="J11592" s="10">
        <v>34700</v>
      </c>
      <c r="K11592" s="10">
        <v>34596</v>
      </c>
      <c r="L11592" s="10">
        <v>104</v>
      </c>
      <c r="M11592" s="10">
        <v>34768.980000000003</v>
      </c>
      <c r="N11592" s="10">
        <v>-68.980000000003201</v>
      </c>
    </row>
    <row r="11593" spans="1:14" x14ac:dyDescent="0.25">
      <c r="A11593" s="9" t="s">
        <v>1221</v>
      </c>
      <c r="B11593" s="9" t="s">
        <v>103</v>
      </c>
      <c r="C11593" s="9" t="s">
        <v>42</v>
      </c>
      <c r="D11593" s="9" t="s">
        <v>43</v>
      </c>
      <c r="E11593" s="10">
        <v>174847.57</v>
      </c>
      <c r="F11593" s="10">
        <v>173513.47524752477</v>
      </c>
      <c r="G11593" s="10">
        <v>1334.094752475241</v>
      </c>
      <c r="H11593" s="10">
        <v>175248.61</v>
      </c>
      <c r="I11593" s="10">
        <v>-401.03999999997905</v>
      </c>
      <c r="J11593" s="10">
        <v>34862</v>
      </c>
      <c r="K11593" s="10">
        <v>34596</v>
      </c>
      <c r="L11593" s="10">
        <v>266</v>
      </c>
      <c r="M11593" s="10">
        <v>34941.96</v>
      </c>
      <c r="N11593" s="10">
        <v>-79.959999999999127</v>
      </c>
    </row>
    <row r="11594" spans="1:14" x14ac:dyDescent="0.25">
      <c r="A11594" s="9" t="s">
        <v>1221</v>
      </c>
      <c r="B11594" s="9" t="s">
        <v>300</v>
      </c>
      <c r="C11594" s="9" t="s">
        <v>42</v>
      </c>
      <c r="D11594" s="9" t="s">
        <v>53</v>
      </c>
      <c r="E11594" s="10">
        <v>164410.96</v>
      </c>
      <c r="F11594" s="10">
        <v>155690.17821782175</v>
      </c>
      <c r="G11594" s="10">
        <v>8720.7817821782373</v>
      </c>
      <c r="H11594" s="10">
        <v>157247.07999999999</v>
      </c>
      <c r="I11594" s="10">
        <v>7163.8800000000047</v>
      </c>
      <c r="J11594" s="10">
        <v>27400</v>
      </c>
      <c r="K11594" s="10">
        <v>25947</v>
      </c>
      <c r="L11594" s="10">
        <v>1453</v>
      </c>
      <c r="M11594" s="10">
        <v>26206.47</v>
      </c>
      <c r="N11594" s="10">
        <v>1193.5299999999988</v>
      </c>
    </row>
    <row r="11595" spans="1:14" x14ac:dyDescent="0.25">
      <c r="A11595" s="9" t="s">
        <v>1221</v>
      </c>
      <c r="B11595" s="9" t="s">
        <v>54</v>
      </c>
      <c r="C11595" s="9" t="s">
        <v>42</v>
      </c>
      <c r="D11595" s="9" t="s">
        <v>55</v>
      </c>
      <c r="E11595" s="10">
        <v>1746.75</v>
      </c>
      <c r="F11595" s="10">
        <v>1712.5</v>
      </c>
      <c r="G11595" s="10">
        <v>34.25</v>
      </c>
      <c r="H11595" s="10">
        <v>1746.75</v>
      </c>
      <c r="I11595" s="10">
        <v>0</v>
      </c>
      <c r="J11595" s="10">
        <v>317.59100000000001</v>
      </c>
      <c r="K11595" s="10">
        <v>311.36372549019609</v>
      </c>
      <c r="L11595" s="10">
        <v>6.2272745098039195</v>
      </c>
      <c r="M11595" s="10">
        <v>317.59100000000001</v>
      </c>
      <c r="N11595" s="10">
        <v>0</v>
      </c>
    </row>
    <row r="11596" spans="1:14" x14ac:dyDescent="0.25">
      <c r="A11596" s="9" t="s">
        <v>1225</v>
      </c>
      <c r="B11596" s="9" t="s">
        <v>25</v>
      </c>
      <c r="C11596" s="9" t="s">
        <v>26</v>
      </c>
      <c r="D11596" s="9" t="s">
        <v>27</v>
      </c>
      <c r="E11596" s="10">
        <v>85.33</v>
      </c>
      <c r="F11596" s="10">
        <v>0</v>
      </c>
      <c r="G11596" s="10">
        <v>85.33</v>
      </c>
      <c r="H11596" s="10">
        <v>0</v>
      </c>
      <c r="I11596" s="10">
        <v>85.33</v>
      </c>
      <c r="J11596" s="10">
        <v>0</v>
      </c>
      <c r="K11596" s="10">
        <v>0</v>
      </c>
      <c r="L11596" s="10">
        <v>0</v>
      </c>
      <c r="M11596" s="10">
        <v>0</v>
      </c>
      <c r="N11596" s="10">
        <v>0</v>
      </c>
    </row>
    <row r="11597" spans="1:14" x14ac:dyDescent="0.25">
      <c r="A11597" s="9" t="s">
        <v>1225</v>
      </c>
      <c r="B11597" s="9" t="s">
        <v>32</v>
      </c>
      <c r="C11597" s="9" t="s">
        <v>33</v>
      </c>
      <c r="D11597" s="9" t="s">
        <v>27</v>
      </c>
      <c r="E11597" s="10">
        <v>529.03</v>
      </c>
      <c r="F11597" s="10">
        <v>0</v>
      </c>
      <c r="G11597" s="10">
        <v>529.03</v>
      </c>
      <c r="H11597" s="10">
        <v>486.22</v>
      </c>
      <c r="I11597" s="10">
        <v>42.809999999999945</v>
      </c>
      <c r="J11597" s="10">
        <v>1.5</v>
      </c>
      <c r="K11597" s="10">
        <v>0</v>
      </c>
      <c r="L11597" s="10">
        <v>1.5</v>
      </c>
      <c r="M11597" s="10">
        <v>1.379</v>
      </c>
      <c r="N11597" s="10">
        <v>0.121</v>
      </c>
    </row>
    <row r="11598" spans="1:14" x14ac:dyDescent="0.25">
      <c r="A11598" s="9" t="s">
        <v>1225</v>
      </c>
      <c r="B11598" s="9" t="s">
        <v>34</v>
      </c>
      <c r="C11598" s="9" t="s">
        <v>33</v>
      </c>
      <c r="D11598" s="9" t="s">
        <v>27</v>
      </c>
      <c r="E11598" s="10">
        <v>1818.56</v>
      </c>
      <c r="F11598" s="10">
        <v>0</v>
      </c>
      <c r="G11598" s="10">
        <v>1818.56</v>
      </c>
      <c r="H11598" s="10">
        <v>1671.41</v>
      </c>
      <c r="I11598" s="10">
        <v>147.14999999999986</v>
      </c>
      <c r="J11598" s="10">
        <v>1.5</v>
      </c>
      <c r="K11598" s="10">
        <v>0</v>
      </c>
      <c r="L11598" s="10">
        <v>1.5</v>
      </c>
      <c r="M11598" s="10">
        <v>1.379</v>
      </c>
      <c r="N11598" s="10">
        <v>0.121</v>
      </c>
    </row>
    <row r="11599" spans="1:14" x14ac:dyDescent="0.25">
      <c r="A11599" s="9" t="s">
        <v>1225</v>
      </c>
      <c r="B11599" s="9" t="s">
        <v>35</v>
      </c>
      <c r="C11599" s="9" t="s">
        <v>33</v>
      </c>
      <c r="D11599" s="9" t="s">
        <v>27</v>
      </c>
      <c r="E11599" s="10">
        <v>1967.57</v>
      </c>
      <c r="F11599" s="10">
        <v>0</v>
      </c>
      <c r="G11599" s="10">
        <v>1967.57</v>
      </c>
      <c r="H11599" s="10">
        <v>1808.41</v>
      </c>
      <c r="I11599" s="10">
        <v>159.15999999999985</v>
      </c>
      <c r="J11599" s="10">
        <v>31.5</v>
      </c>
      <c r="K11599" s="10">
        <v>0</v>
      </c>
      <c r="L11599" s="10">
        <v>31.5</v>
      </c>
      <c r="M11599" s="10">
        <v>28.952000000000002</v>
      </c>
      <c r="N11599" s="10">
        <v>2.5479999999999983</v>
      </c>
    </row>
    <row r="11600" spans="1:14" x14ac:dyDescent="0.25">
      <c r="A11600" s="9" t="s">
        <v>1225</v>
      </c>
      <c r="B11600" s="9" t="s">
        <v>216</v>
      </c>
      <c r="C11600" s="9" t="s">
        <v>39</v>
      </c>
      <c r="D11600" s="9" t="s">
        <v>40</v>
      </c>
      <c r="E11600" s="10">
        <v>-187510.63</v>
      </c>
      <c r="F11600" s="10">
        <v>0</v>
      </c>
      <c r="G11600" s="10">
        <v>-187510.63</v>
      </c>
      <c r="H11600" s="10">
        <v>-187510.61</v>
      </c>
      <c r="I11600" s="10">
        <v>-2.0000000018626451E-2</v>
      </c>
      <c r="J11600" s="10">
        <v>-1034</v>
      </c>
      <c r="K11600" s="10">
        <v>0</v>
      </c>
      <c r="L11600" s="10">
        <v>-1034</v>
      </c>
      <c r="M11600" s="10">
        <v>-1034</v>
      </c>
      <c r="N11600" s="10">
        <v>0</v>
      </c>
    </row>
    <row r="11601" spans="1:14" x14ac:dyDescent="0.25">
      <c r="A11601" s="9" t="s">
        <v>1225</v>
      </c>
      <c r="B11601" s="9" t="s">
        <v>191</v>
      </c>
      <c r="C11601" s="9" t="s">
        <v>42</v>
      </c>
      <c r="D11601" s="9" t="s">
        <v>58</v>
      </c>
      <c r="E11601" s="10">
        <v>147051.07</v>
      </c>
      <c r="F11601" s="10">
        <v>146956.30845771145</v>
      </c>
      <c r="G11601" s="10">
        <v>94.761542288557393</v>
      </c>
      <c r="H11601" s="10">
        <v>147691.09</v>
      </c>
      <c r="I11601" s="10">
        <v>-640.01999999998952</v>
      </c>
      <c r="J11601" s="10">
        <v>6208</v>
      </c>
      <c r="K11601" s="10">
        <v>6204</v>
      </c>
      <c r="L11601" s="10">
        <v>4</v>
      </c>
      <c r="M11601" s="10">
        <v>6235.02</v>
      </c>
      <c r="N11601" s="10">
        <v>-27.020000000000437</v>
      </c>
    </row>
    <row r="11602" spans="1:14" x14ac:dyDescent="0.25">
      <c r="A11602" s="9" t="s">
        <v>1225</v>
      </c>
      <c r="B11602" s="9" t="s">
        <v>217</v>
      </c>
      <c r="C11602" s="9" t="s">
        <v>42</v>
      </c>
      <c r="D11602" s="9" t="s">
        <v>43</v>
      </c>
      <c r="E11602" s="10">
        <v>1685.19</v>
      </c>
      <c r="F11602" s="10">
        <v>0</v>
      </c>
      <c r="G11602" s="10">
        <v>1685.19</v>
      </c>
      <c r="H11602" s="10">
        <v>0</v>
      </c>
      <c r="I11602" s="10">
        <v>1685.19</v>
      </c>
      <c r="J11602" s="10">
        <v>6250</v>
      </c>
      <c r="K11602" s="10">
        <v>0</v>
      </c>
      <c r="L11602" s="10">
        <v>6250</v>
      </c>
      <c r="M11602" s="10">
        <v>0</v>
      </c>
      <c r="N11602" s="10">
        <v>6250</v>
      </c>
    </row>
    <row r="11603" spans="1:14" x14ac:dyDescent="0.25">
      <c r="A11603" s="9" t="s">
        <v>1225</v>
      </c>
      <c r="B11603" s="9" t="s">
        <v>92</v>
      </c>
      <c r="C11603" s="9" t="s">
        <v>42</v>
      </c>
      <c r="D11603" s="9" t="s">
        <v>43</v>
      </c>
      <c r="E11603" s="10">
        <v>179.18</v>
      </c>
      <c r="F11603" s="10">
        <v>176.02970297029702</v>
      </c>
      <c r="G11603" s="10">
        <v>3.1502970297029833</v>
      </c>
      <c r="H11603" s="10">
        <v>177.79</v>
      </c>
      <c r="I11603" s="10">
        <v>1.3900000000000148</v>
      </c>
      <c r="J11603" s="10">
        <v>2105</v>
      </c>
      <c r="K11603" s="10">
        <v>2067.9999999999995</v>
      </c>
      <c r="L11603" s="10">
        <v>37.000000000000455</v>
      </c>
      <c r="M11603" s="10">
        <v>2088.6799999999998</v>
      </c>
      <c r="N11603" s="10">
        <v>16.320000000000164</v>
      </c>
    </row>
    <row r="11604" spans="1:14" x14ac:dyDescent="0.25">
      <c r="A11604" s="9" t="s">
        <v>1225</v>
      </c>
      <c r="B11604" s="9" t="s">
        <v>179</v>
      </c>
      <c r="C11604" s="9" t="s">
        <v>42</v>
      </c>
      <c r="D11604" s="9" t="s">
        <v>43</v>
      </c>
      <c r="E11604" s="10">
        <v>396.24</v>
      </c>
      <c r="F11604" s="10">
        <v>393.95024875621891</v>
      </c>
      <c r="G11604" s="10">
        <v>2.2897512437810974</v>
      </c>
      <c r="H11604" s="10">
        <v>395.92</v>
      </c>
      <c r="I11604" s="10">
        <v>0.31999999999999318</v>
      </c>
      <c r="J11604" s="10">
        <v>1040</v>
      </c>
      <c r="K11604" s="10">
        <v>1034</v>
      </c>
      <c r="L11604" s="10">
        <v>6</v>
      </c>
      <c r="M11604" s="10">
        <v>1039.17</v>
      </c>
      <c r="N11604" s="10">
        <v>0.82999999999992724</v>
      </c>
    </row>
    <row r="11605" spans="1:14" x14ac:dyDescent="0.25">
      <c r="A11605" s="9" t="s">
        <v>1225</v>
      </c>
      <c r="B11605" s="9" t="s">
        <v>218</v>
      </c>
      <c r="C11605" s="9" t="s">
        <v>42</v>
      </c>
      <c r="D11605" s="9" t="s">
        <v>43</v>
      </c>
      <c r="E11605" s="10">
        <v>0</v>
      </c>
      <c r="F11605" s="10">
        <v>1672.7881773399015</v>
      </c>
      <c r="G11605" s="10">
        <v>-1672.7881773399015</v>
      </c>
      <c r="H11605" s="10">
        <v>1697.88</v>
      </c>
      <c r="I11605" s="10">
        <v>-1697.88</v>
      </c>
      <c r="J11605" s="10">
        <v>0</v>
      </c>
      <c r="K11605" s="10">
        <v>6204</v>
      </c>
      <c r="L11605" s="10">
        <v>-6204</v>
      </c>
      <c r="M11605" s="10">
        <v>6297.06</v>
      </c>
      <c r="N11605" s="10">
        <v>-6297.06</v>
      </c>
    </row>
    <row r="11606" spans="1:14" x14ac:dyDescent="0.25">
      <c r="A11606" s="9" t="s">
        <v>1225</v>
      </c>
      <c r="B11606" s="9" t="s">
        <v>194</v>
      </c>
      <c r="C11606" s="9" t="s">
        <v>42</v>
      </c>
      <c r="D11606" s="9" t="s">
        <v>43</v>
      </c>
      <c r="E11606" s="10">
        <v>6602.82</v>
      </c>
      <c r="F11606" s="10">
        <v>6554.2167487684728</v>
      </c>
      <c r="G11606" s="10">
        <v>48.603251231526883</v>
      </c>
      <c r="H11606" s="10">
        <v>6652.53</v>
      </c>
      <c r="I11606" s="10">
        <v>-49.710000000000036</v>
      </c>
      <c r="J11606" s="10">
        <v>6250</v>
      </c>
      <c r="K11606" s="10">
        <v>6204</v>
      </c>
      <c r="L11606" s="10">
        <v>46</v>
      </c>
      <c r="M11606" s="10">
        <v>6297.06</v>
      </c>
      <c r="N11606" s="10">
        <v>-47.0600000000004</v>
      </c>
    </row>
    <row r="11607" spans="1:14" x14ac:dyDescent="0.25">
      <c r="A11607" s="9" t="s">
        <v>1225</v>
      </c>
      <c r="B11607" s="9" t="s">
        <v>195</v>
      </c>
      <c r="C11607" s="9" t="s">
        <v>42</v>
      </c>
      <c r="D11607" s="9" t="s">
        <v>43</v>
      </c>
      <c r="E11607" s="10">
        <v>7433.79</v>
      </c>
      <c r="F11607" s="10">
        <v>7206.1280788177337</v>
      </c>
      <c r="G11607" s="10">
        <v>227.66192118226627</v>
      </c>
      <c r="H11607" s="10">
        <v>7314.22</v>
      </c>
      <c r="I11607" s="10">
        <v>119.56999999999971</v>
      </c>
      <c r="J11607" s="10">
        <v>6400</v>
      </c>
      <c r="K11607" s="10">
        <v>6204</v>
      </c>
      <c r="L11607" s="10">
        <v>196</v>
      </c>
      <c r="M11607" s="10">
        <v>6297.06</v>
      </c>
      <c r="N11607" s="10">
        <v>102.9399999999996</v>
      </c>
    </row>
    <row r="11608" spans="1:14" x14ac:dyDescent="0.25">
      <c r="A11608" s="9" t="s">
        <v>1225</v>
      </c>
      <c r="B11608" s="9" t="s">
        <v>196</v>
      </c>
      <c r="C11608" s="9" t="s">
        <v>42</v>
      </c>
      <c r="D11608" s="9" t="s">
        <v>43</v>
      </c>
      <c r="E11608" s="10">
        <v>9399.65</v>
      </c>
      <c r="F11608" s="10">
        <v>9140.3546798029547</v>
      </c>
      <c r="G11608" s="10">
        <v>259.29532019704493</v>
      </c>
      <c r="H11608" s="10">
        <v>9277.4599999999991</v>
      </c>
      <c r="I11608" s="10">
        <v>122.19000000000051</v>
      </c>
      <c r="J11608" s="10">
        <v>6380</v>
      </c>
      <c r="K11608" s="10">
        <v>6204</v>
      </c>
      <c r="L11608" s="10">
        <v>176</v>
      </c>
      <c r="M11608" s="10">
        <v>6297.06</v>
      </c>
      <c r="N11608" s="10">
        <v>82.9399999999996</v>
      </c>
    </row>
    <row r="11609" spans="1:14" x14ac:dyDescent="0.25">
      <c r="A11609" s="9" t="s">
        <v>1225</v>
      </c>
      <c r="B11609" s="9" t="s">
        <v>197</v>
      </c>
      <c r="C11609" s="9" t="s">
        <v>42</v>
      </c>
      <c r="D11609" s="9" t="s">
        <v>43</v>
      </c>
      <c r="E11609" s="10">
        <v>10362.200000000001</v>
      </c>
      <c r="F11609" s="10">
        <v>10184.896551724138</v>
      </c>
      <c r="G11609" s="10">
        <v>177.30344827586305</v>
      </c>
      <c r="H11609" s="10">
        <v>10337.67</v>
      </c>
      <c r="I11609" s="10">
        <v>24.530000000000655</v>
      </c>
      <c r="J11609" s="10">
        <v>1052</v>
      </c>
      <c r="K11609" s="10">
        <v>1034</v>
      </c>
      <c r="L11609" s="10">
        <v>18</v>
      </c>
      <c r="M11609" s="10">
        <v>1049.51</v>
      </c>
      <c r="N11609" s="10">
        <v>2.4900000000000091</v>
      </c>
    </row>
    <row r="11610" spans="1:14" x14ac:dyDescent="0.25">
      <c r="A11610" s="9" t="s">
        <v>1226</v>
      </c>
      <c r="B11610" s="9" t="s">
        <v>25</v>
      </c>
      <c r="C11610" s="9" t="s">
        <v>26</v>
      </c>
      <c r="D11610" s="9" t="s">
        <v>27</v>
      </c>
      <c r="E11610" s="10">
        <v>19908.62</v>
      </c>
      <c r="F11610" s="10">
        <v>0</v>
      </c>
      <c r="G11610" s="10">
        <v>19908.62</v>
      </c>
      <c r="H11610" s="10">
        <v>0</v>
      </c>
      <c r="I11610" s="10">
        <v>19908.62</v>
      </c>
      <c r="J11610" s="10">
        <v>0</v>
      </c>
      <c r="K11610" s="10">
        <v>0</v>
      </c>
      <c r="L11610" s="10">
        <v>0</v>
      </c>
      <c r="M11610" s="10">
        <v>0</v>
      </c>
      <c r="N11610" s="10">
        <v>0</v>
      </c>
    </row>
    <row r="11611" spans="1:14" x14ac:dyDescent="0.25">
      <c r="A11611" s="9" t="s">
        <v>1226</v>
      </c>
      <c r="B11611" s="9" t="s">
        <v>28</v>
      </c>
      <c r="C11611" s="9" t="s">
        <v>29</v>
      </c>
      <c r="D11611" s="9" t="s">
        <v>27</v>
      </c>
      <c r="E11611" s="10">
        <v>6.7</v>
      </c>
      <c r="F11611" s="10">
        <v>0</v>
      </c>
      <c r="G11611" s="10">
        <v>6.7</v>
      </c>
      <c r="H11611" s="10">
        <v>6.73</v>
      </c>
      <c r="I11611" s="10">
        <v>-3.0000000000000249E-2</v>
      </c>
      <c r="J11611" s="10">
        <v>0</v>
      </c>
      <c r="K11611" s="10">
        <v>0</v>
      </c>
      <c r="L11611" s="10">
        <v>0</v>
      </c>
      <c r="M11611" s="10">
        <v>0</v>
      </c>
      <c r="N11611" s="10">
        <v>0</v>
      </c>
    </row>
    <row r="11612" spans="1:14" x14ac:dyDescent="0.25">
      <c r="A11612" s="9" t="s">
        <v>1226</v>
      </c>
      <c r="B11612" s="9" t="s">
        <v>30</v>
      </c>
      <c r="C11612" s="9" t="s">
        <v>29</v>
      </c>
      <c r="D11612" s="9" t="s">
        <v>27</v>
      </c>
      <c r="E11612" s="10">
        <v>156.29</v>
      </c>
      <c r="F11612" s="10">
        <v>0</v>
      </c>
      <c r="G11612" s="10">
        <v>156.29</v>
      </c>
      <c r="H11612" s="10">
        <v>157.07</v>
      </c>
      <c r="I11612" s="10">
        <v>-0.78000000000000114</v>
      </c>
      <c r="J11612" s="10">
        <v>0</v>
      </c>
      <c r="K11612" s="10">
        <v>0</v>
      </c>
      <c r="L11612" s="10">
        <v>0</v>
      </c>
      <c r="M11612" s="10">
        <v>0</v>
      </c>
      <c r="N11612" s="10">
        <v>0</v>
      </c>
    </row>
    <row r="11613" spans="1:14" x14ac:dyDescent="0.25">
      <c r="A11613" s="9" t="s">
        <v>1226</v>
      </c>
      <c r="B11613" s="9" t="s">
        <v>31</v>
      </c>
      <c r="C11613" s="9" t="s">
        <v>29</v>
      </c>
      <c r="D11613" s="9" t="s">
        <v>27</v>
      </c>
      <c r="E11613" s="10">
        <v>1049.3800000000001</v>
      </c>
      <c r="F11613" s="10">
        <v>0</v>
      </c>
      <c r="G11613" s="10">
        <v>1049.3800000000001</v>
      </c>
      <c r="H11613" s="10">
        <v>1054.6300000000001</v>
      </c>
      <c r="I11613" s="10">
        <v>-5.25</v>
      </c>
      <c r="J11613" s="10">
        <v>0</v>
      </c>
      <c r="K11613" s="10">
        <v>0</v>
      </c>
      <c r="L11613" s="10">
        <v>0</v>
      </c>
      <c r="M11613" s="10">
        <v>0</v>
      </c>
      <c r="N11613" s="10">
        <v>0</v>
      </c>
    </row>
    <row r="11614" spans="1:14" x14ac:dyDescent="0.25">
      <c r="A11614" s="9" t="s">
        <v>1226</v>
      </c>
      <c r="B11614" s="9" t="s">
        <v>32</v>
      </c>
      <c r="C11614" s="9" t="s">
        <v>33</v>
      </c>
      <c r="D11614" s="9" t="s">
        <v>27</v>
      </c>
      <c r="E11614" s="10">
        <v>1311.99</v>
      </c>
      <c r="F11614" s="10">
        <v>0</v>
      </c>
      <c r="G11614" s="10">
        <v>1311.99</v>
      </c>
      <c r="H11614" s="10">
        <v>1712.26</v>
      </c>
      <c r="I11614" s="10">
        <v>-400.27</v>
      </c>
      <c r="J11614" s="10">
        <v>3.72</v>
      </c>
      <c r="K11614" s="10">
        <v>0</v>
      </c>
      <c r="L11614" s="10">
        <v>3.72</v>
      </c>
      <c r="M11614" s="10">
        <v>4.8550000000000004</v>
      </c>
      <c r="N11614" s="10">
        <v>-1.1350000000000002</v>
      </c>
    </row>
    <row r="11615" spans="1:14" x14ac:dyDescent="0.25">
      <c r="A11615" s="9" t="s">
        <v>1226</v>
      </c>
      <c r="B11615" s="9" t="s">
        <v>34</v>
      </c>
      <c r="C11615" s="9" t="s">
        <v>33</v>
      </c>
      <c r="D11615" s="9" t="s">
        <v>27</v>
      </c>
      <c r="E11615" s="10">
        <v>4510.0200000000004</v>
      </c>
      <c r="F11615" s="10">
        <v>0</v>
      </c>
      <c r="G11615" s="10">
        <v>4510.0200000000004</v>
      </c>
      <c r="H11615" s="10">
        <v>5885.97</v>
      </c>
      <c r="I11615" s="10">
        <v>-1375.9499999999998</v>
      </c>
      <c r="J11615" s="10">
        <v>3.72</v>
      </c>
      <c r="K11615" s="10">
        <v>0</v>
      </c>
      <c r="L11615" s="10">
        <v>3.72</v>
      </c>
      <c r="M11615" s="10">
        <v>4.8550000000000004</v>
      </c>
      <c r="N11615" s="10">
        <v>-1.1350000000000002</v>
      </c>
    </row>
    <row r="11616" spans="1:14" x14ac:dyDescent="0.25">
      <c r="A11616" s="9" t="s">
        <v>1226</v>
      </c>
      <c r="B11616" s="9" t="s">
        <v>35</v>
      </c>
      <c r="C11616" s="9" t="s">
        <v>33</v>
      </c>
      <c r="D11616" s="9" t="s">
        <v>27</v>
      </c>
      <c r="E11616" s="10">
        <v>4879.5600000000004</v>
      </c>
      <c r="F11616" s="10">
        <v>0</v>
      </c>
      <c r="G11616" s="10">
        <v>4879.5600000000004</v>
      </c>
      <c r="H11616" s="10">
        <v>6368.08</v>
      </c>
      <c r="I11616" s="10">
        <v>-1488.5199999999995</v>
      </c>
      <c r="J11616" s="10">
        <v>78.12</v>
      </c>
      <c r="K11616" s="10">
        <v>0</v>
      </c>
      <c r="L11616" s="10">
        <v>78.12</v>
      </c>
      <c r="M11616" s="10">
        <v>101.95099999999999</v>
      </c>
      <c r="N11616" s="10">
        <v>-23.830999999999989</v>
      </c>
    </row>
    <row r="11617" spans="1:14" x14ac:dyDescent="0.25">
      <c r="A11617" s="9" t="s">
        <v>1226</v>
      </c>
      <c r="B11617" s="9" t="s">
        <v>36</v>
      </c>
      <c r="C11617" s="9" t="s">
        <v>29</v>
      </c>
      <c r="D11617" s="9" t="s">
        <v>27</v>
      </c>
      <c r="E11617" s="10">
        <v>11756.87</v>
      </c>
      <c r="F11617" s="10">
        <v>0</v>
      </c>
      <c r="G11617" s="10">
        <v>11756.87</v>
      </c>
      <c r="H11617" s="10">
        <v>11815.65</v>
      </c>
      <c r="I11617" s="10">
        <v>-58.779999999998836</v>
      </c>
      <c r="J11617" s="10">
        <v>0</v>
      </c>
      <c r="K11617" s="10">
        <v>0</v>
      </c>
      <c r="L11617" s="10">
        <v>0</v>
      </c>
      <c r="M11617" s="10">
        <v>0</v>
      </c>
      <c r="N11617" s="10">
        <v>0</v>
      </c>
    </row>
    <row r="11618" spans="1:14" x14ac:dyDescent="0.25">
      <c r="A11618" s="9" t="s">
        <v>1226</v>
      </c>
      <c r="B11618" s="9" t="s">
        <v>37</v>
      </c>
      <c r="C11618" s="9" t="s">
        <v>29</v>
      </c>
      <c r="D11618" s="9" t="s">
        <v>27</v>
      </c>
      <c r="E11618" s="10">
        <v>27187.83</v>
      </c>
      <c r="F11618" s="10">
        <v>0</v>
      </c>
      <c r="G11618" s="10">
        <v>27187.83</v>
      </c>
      <c r="H11618" s="10">
        <v>27323.77</v>
      </c>
      <c r="I11618" s="10">
        <v>-135.93999999999869</v>
      </c>
      <c r="J11618" s="10">
        <v>0</v>
      </c>
      <c r="K11618" s="10">
        <v>0</v>
      </c>
      <c r="L11618" s="10">
        <v>0</v>
      </c>
      <c r="M11618" s="10">
        <v>0</v>
      </c>
      <c r="N11618" s="10">
        <v>0</v>
      </c>
    </row>
    <row r="11619" spans="1:14" x14ac:dyDescent="0.25">
      <c r="A11619" s="9" t="s">
        <v>1226</v>
      </c>
      <c r="B11619" s="9" t="s">
        <v>106</v>
      </c>
      <c r="C11619" s="9" t="s">
        <v>39</v>
      </c>
      <c r="D11619" s="9" t="s">
        <v>40</v>
      </c>
      <c r="E11619" s="10">
        <v>-643213</v>
      </c>
      <c r="F11619" s="10">
        <v>0</v>
      </c>
      <c r="G11619" s="10">
        <v>-643213</v>
      </c>
      <c r="H11619" s="10">
        <v>-643213.01</v>
      </c>
      <c r="I11619" s="10">
        <v>1.0000000009313226E-2</v>
      </c>
      <c r="J11619" s="10">
        <v>-3544</v>
      </c>
      <c r="K11619" s="10">
        <v>0</v>
      </c>
      <c r="L11619" s="10">
        <v>-3544</v>
      </c>
      <c r="M11619" s="10">
        <v>-3544</v>
      </c>
      <c r="N11619" s="10">
        <v>0</v>
      </c>
    </row>
    <row r="11620" spans="1:14" x14ac:dyDescent="0.25">
      <c r="A11620" s="9" t="s">
        <v>1226</v>
      </c>
      <c r="B11620" s="9" t="s">
        <v>107</v>
      </c>
      <c r="C11620" s="9" t="s">
        <v>42</v>
      </c>
      <c r="D11620" s="9" t="s">
        <v>43</v>
      </c>
      <c r="E11620" s="10">
        <v>2261.13</v>
      </c>
      <c r="F11620" s="10">
        <v>2210.6009852216753</v>
      </c>
      <c r="G11620" s="10">
        <v>50.529014778324836</v>
      </c>
      <c r="H11620" s="10">
        <v>2243.7600000000002</v>
      </c>
      <c r="I11620" s="10">
        <v>17.369999999999891</v>
      </c>
      <c r="J11620" s="10">
        <v>43500</v>
      </c>
      <c r="K11620" s="10">
        <v>42528</v>
      </c>
      <c r="L11620" s="10">
        <v>972</v>
      </c>
      <c r="M11620" s="10">
        <v>43165.919999999998</v>
      </c>
      <c r="N11620" s="10">
        <v>334.08000000000175</v>
      </c>
    </row>
    <row r="11621" spans="1:14" x14ac:dyDescent="0.25">
      <c r="A11621" s="9" t="s">
        <v>1226</v>
      </c>
      <c r="B11621" s="9" t="s">
        <v>44</v>
      </c>
      <c r="C11621" s="9" t="s">
        <v>42</v>
      </c>
      <c r="D11621" s="9" t="s">
        <v>43</v>
      </c>
      <c r="E11621" s="10">
        <v>3535.89</v>
      </c>
      <c r="F11621" s="10">
        <v>3512.0995024875624</v>
      </c>
      <c r="G11621" s="10">
        <v>23.790497512437469</v>
      </c>
      <c r="H11621" s="10">
        <v>3529.66</v>
      </c>
      <c r="I11621" s="10">
        <v>6.2300000000000182</v>
      </c>
      <c r="J11621" s="10">
        <v>3568</v>
      </c>
      <c r="K11621" s="10">
        <v>3544</v>
      </c>
      <c r="L11621" s="10">
        <v>24</v>
      </c>
      <c r="M11621" s="10">
        <v>3561.72</v>
      </c>
      <c r="N11621" s="10">
        <v>6.2800000000002001</v>
      </c>
    </row>
    <row r="11622" spans="1:14" x14ac:dyDescent="0.25">
      <c r="A11622" s="9" t="s">
        <v>1226</v>
      </c>
      <c r="B11622" s="9" t="s">
        <v>99</v>
      </c>
      <c r="C11622" s="9" t="s">
        <v>42</v>
      </c>
      <c r="D11622" s="9" t="s">
        <v>43</v>
      </c>
      <c r="E11622" s="10">
        <v>9813.16</v>
      </c>
      <c r="F11622" s="10">
        <v>9593.8916256157627</v>
      </c>
      <c r="G11622" s="10">
        <v>219.26837438423718</v>
      </c>
      <c r="H11622" s="10">
        <v>9737.7999999999993</v>
      </c>
      <c r="I11622" s="10">
        <v>75.360000000000582</v>
      </c>
      <c r="J11622" s="10">
        <v>43500</v>
      </c>
      <c r="K11622" s="10">
        <v>42528</v>
      </c>
      <c r="L11622" s="10">
        <v>972</v>
      </c>
      <c r="M11622" s="10">
        <v>43165.919999999998</v>
      </c>
      <c r="N11622" s="10">
        <v>334.08000000000175</v>
      </c>
    </row>
    <row r="11623" spans="1:14" x14ac:dyDescent="0.25">
      <c r="A11623" s="9" t="s">
        <v>1226</v>
      </c>
      <c r="B11623" s="9" t="s">
        <v>100</v>
      </c>
      <c r="C11623" s="9" t="s">
        <v>42</v>
      </c>
      <c r="D11623" s="9" t="s">
        <v>43</v>
      </c>
      <c r="E11623" s="10">
        <v>12609.34</v>
      </c>
      <c r="F11623" s="10">
        <v>12327.596059113301</v>
      </c>
      <c r="G11623" s="10">
        <v>281.74394088669942</v>
      </c>
      <c r="H11623" s="10">
        <v>12512.51</v>
      </c>
      <c r="I11623" s="10">
        <v>96.829999999999927</v>
      </c>
      <c r="J11623" s="10">
        <v>43500</v>
      </c>
      <c r="K11623" s="10">
        <v>42528</v>
      </c>
      <c r="L11623" s="10">
        <v>972</v>
      </c>
      <c r="M11623" s="10">
        <v>43165.919999999998</v>
      </c>
      <c r="N11623" s="10">
        <v>334.08000000000175</v>
      </c>
    </row>
    <row r="11624" spans="1:14" x14ac:dyDescent="0.25">
      <c r="A11624" s="9" t="s">
        <v>1226</v>
      </c>
      <c r="B11624" s="9" t="s">
        <v>47</v>
      </c>
      <c r="C11624" s="9" t="s">
        <v>42</v>
      </c>
      <c r="D11624" s="9" t="s">
        <v>43</v>
      </c>
      <c r="E11624" s="10">
        <v>20101.57</v>
      </c>
      <c r="F11624" s="10">
        <v>19996.245098039213</v>
      </c>
      <c r="G11624" s="10">
        <v>105.32490196078652</v>
      </c>
      <c r="H11624" s="10">
        <v>20396.169999999998</v>
      </c>
      <c r="I11624" s="10">
        <v>-294.59999999999854</v>
      </c>
      <c r="J11624" s="10">
        <v>42752</v>
      </c>
      <c r="K11624" s="10">
        <v>42528</v>
      </c>
      <c r="L11624" s="10">
        <v>224</v>
      </c>
      <c r="M11624" s="10">
        <v>43378.559999999998</v>
      </c>
      <c r="N11624" s="10">
        <v>-626.55999999999767</v>
      </c>
    </row>
    <row r="11625" spans="1:14" x14ac:dyDescent="0.25">
      <c r="A11625" s="9" t="s">
        <v>1226</v>
      </c>
      <c r="B11625" s="9" t="s">
        <v>101</v>
      </c>
      <c r="C11625" s="9" t="s">
        <v>42</v>
      </c>
      <c r="D11625" s="9" t="s">
        <v>43</v>
      </c>
      <c r="E11625" s="10">
        <v>35918.42</v>
      </c>
      <c r="F11625" s="10">
        <v>34432.029556650246</v>
      </c>
      <c r="G11625" s="10">
        <v>1486.3904433497519</v>
      </c>
      <c r="H11625" s="10">
        <v>34948.51</v>
      </c>
      <c r="I11625" s="10">
        <v>969.90999999999622</v>
      </c>
      <c r="J11625" s="10">
        <v>44364</v>
      </c>
      <c r="K11625" s="10">
        <v>42528</v>
      </c>
      <c r="L11625" s="10">
        <v>1836</v>
      </c>
      <c r="M11625" s="10">
        <v>43165.919999999998</v>
      </c>
      <c r="N11625" s="10">
        <v>1198.0800000000017</v>
      </c>
    </row>
    <row r="11626" spans="1:14" x14ac:dyDescent="0.25">
      <c r="A11626" s="9" t="s">
        <v>1226</v>
      </c>
      <c r="B11626" s="9" t="s">
        <v>109</v>
      </c>
      <c r="C11626" s="9" t="s">
        <v>42</v>
      </c>
      <c r="D11626" s="9" t="s">
        <v>43</v>
      </c>
      <c r="E11626" s="10">
        <v>43067.8</v>
      </c>
      <c r="F11626" s="10">
        <v>42350.798029556652</v>
      </c>
      <c r="G11626" s="10">
        <v>717.00197044335073</v>
      </c>
      <c r="H11626" s="10">
        <v>42986.06</v>
      </c>
      <c r="I11626" s="10">
        <v>81.740000000005239</v>
      </c>
      <c r="J11626" s="10">
        <v>3604</v>
      </c>
      <c r="K11626" s="10">
        <v>3544</v>
      </c>
      <c r="L11626" s="10">
        <v>60</v>
      </c>
      <c r="M11626" s="10">
        <v>3597.16</v>
      </c>
      <c r="N11626" s="10">
        <v>6.8400000000001455</v>
      </c>
    </row>
    <row r="11627" spans="1:14" x14ac:dyDescent="0.25">
      <c r="A11627" s="9" t="s">
        <v>1226</v>
      </c>
      <c r="B11627" s="9" t="s">
        <v>50</v>
      </c>
      <c r="C11627" s="9" t="s">
        <v>42</v>
      </c>
      <c r="D11627" s="9" t="s">
        <v>43</v>
      </c>
      <c r="E11627" s="10">
        <v>56791</v>
      </c>
      <c r="F11627" s="10">
        <v>56562.238805970148</v>
      </c>
      <c r="G11627" s="10">
        <v>228.76119402985205</v>
      </c>
      <c r="H11627" s="10">
        <v>56845.05</v>
      </c>
      <c r="I11627" s="10">
        <v>-54.05000000000291</v>
      </c>
      <c r="J11627" s="10">
        <v>42700</v>
      </c>
      <c r="K11627" s="10">
        <v>42528</v>
      </c>
      <c r="L11627" s="10">
        <v>172</v>
      </c>
      <c r="M11627" s="10">
        <v>42740.639999999999</v>
      </c>
      <c r="N11627" s="10">
        <v>-40.639999999999418</v>
      </c>
    </row>
    <row r="11628" spans="1:14" x14ac:dyDescent="0.25">
      <c r="A11628" s="9" t="s">
        <v>1226</v>
      </c>
      <c r="B11628" s="9" t="s">
        <v>103</v>
      </c>
      <c r="C11628" s="9" t="s">
        <v>42</v>
      </c>
      <c r="D11628" s="9" t="s">
        <v>43</v>
      </c>
      <c r="E11628" s="10">
        <v>214459.37</v>
      </c>
      <c r="F11628" s="10">
        <v>213295.78217821784</v>
      </c>
      <c r="G11628" s="10">
        <v>1163.5878217821592</v>
      </c>
      <c r="H11628" s="10">
        <v>215428.74</v>
      </c>
      <c r="I11628" s="10">
        <v>-969.36999999999534</v>
      </c>
      <c r="J11628" s="10">
        <v>42760</v>
      </c>
      <c r="K11628" s="10">
        <v>42528</v>
      </c>
      <c r="L11628" s="10">
        <v>232</v>
      </c>
      <c r="M11628" s="10">
        <v>42953.279999999999</v>
      </c>
      <c r="N11628" s="10">
        <v>-193.27999999999884</v>
      </c>
    </row>
    <row r="11629" spans="1:14" x14ac:dyDescent="0.25">
      <c r="A11629" s="9" t="s">
        <v>1226</v>
      </c>
      <c r="B11629" s="9" t="s">
        <v>104</v>
      </c>
      <c r="C11629" s="9" t="s">
        <v>42</v>
      </c>
      <c r="D11629" s="9" t="s">
        <v>53</v>
      </c>
      <c r="E11629" s="10">
        <v>171740.82</v>
      </c>
      <c r="F11629" s="10">
        <v>187177.46268656716</v>
      </c>
      <c r="G11629" s="10">
        <v>-15436.642686567153</v>
      </c>
      <c r="H11629" s="10">
        <v>188113.35</v>
      </c>
      <c r="I11629" s="10">
        <v>-16372.529999999999</v>
      </c>
      <c r="J11629" s="10">
        <v>31896</v>
      </c>
      <c r="K11629" s="10">
        <v>31896</v>
      </c>
      <c r="L11629" s="10">
        <v>0</v>
      </c>
      <c r="M11629" s="10">
        <v>32055.48</v>
      </c>
      <c r="N11629" s="10">
        <v>-159.47999999999956</v>
      </c>
    </row>
    <row r="11630" spans="1:14" x14ac:dyDescent="0.25">
      <c r="A11630" s="9" t="s">
        <v>1226</v>
      </c>
      <c r="B11630" s="9" t="s">
        <v>54</v>
      </c>
      <c r="C11630" s="9" t="s">
        <v>42</v>
      </c>
      <c r="D11630" s="9" t="s">
        <v>55</v>
      </c>
      <c r="E11630" s="10">
        <v>2147.2399999999998</v>
      </c>
      <c r="F11630" s="10">
        <v>2105.1372549019607</v>
      </c>
      <c r="G11630" s="10">
        <v>42.102745098039122</v>
      </c>
      <c r="H11630" s="10">
        <v>2147.2399999999998</v>
      </c>
      <c r="I11630" s="10">
        <v>0</v>
      </c>
      <c r="J11630" s="10">
        <v>390.40699999999998</v>
      </c>
      <c r="K11630" s="10">
        <v>382.75196078431372</v>
      </c>
      <c r="L11630" s="10">
        <v>7.6550392156862586</v>
      </c>
      <c r="M11630" s="10">
        <v>390.40699999999998</v>
      </c>
      <c r="N11630" s="10">
        <v>0</v>
      </c>
    </row>
    <row r="11631" spans="1:14" x14ac:dyDescent="0.25">
      <c r="A11631" s="9" t="s">
        <v>1227</v>
      </c>
      <c r="B11631" s="9" t="s">
        <v>25</v>
      </c>
      <c r="C11631" s="9" t="s">
        <v>26</v>
      </c>
      <c r="D11631" s="9" t="s">
        <v>27</v>
      </c>
      <c r="E11631" s="10">
        <v>1339.46</v>
      </c>
      <c r="F11631" s="10">
        <v>0</v>
      </c>
      <c r="G11631" s="10">
        <v>1339.46</v>
      </c>
      <c r="H11631" s="10">
        <v>0</v>
      </c>
      <c r="I11631" s="10">
        <v>1339.46</v>
      </c>
      <c r="J11631" s="10">
        <v>0</v>
      </c>
      <c r="K11631" s="10">
        <v>0</v>
      </c>
      <c r="L11631" s="10">
        <v>0</v>
      </c>
      <c r="M11631" s="10">
        <v>0</v>
      </c>
      <c r="N11631" s="10">
        <v>0</v>
      </c>
    </row>
    <row r="11632" spans="1:14" x14ac:dyDescent="0.25">
      <c r="A11632" s="9" t="s">
        <v>1227</v>
      </c>
      <c r="B11632" s="9" t="s">
        <v>258</v>
      </c>
      <c r="C11632" s="9" t="s">
        <v>33</v>
      </c>
      <c r="D11632" s="9" t="s">
        <v>27</v>
      </c>
      <c r="E11632" s="10">
        <v>173</v>
      </c>
      <c r="F11632" s="10">
        <v>0</v>
      </c>
      <c r="G11632" s="10">
        <v>173</v>
      </c>
      <c r="H11632" s="10">
        <v>176.41</v>
      </c>
      <c r="I11632" s="10">
        <v>-3.4099999999999966</v>
      </c>
      <c r="J11632" s="10">
        <v>22.88</v>
      </c>
      <c r="K11632" s="10">
        <v>0</v>
      </c>
      <c r="L11632" s="10">
        <v>22.88</v>
      </c>
      <c r="M11632" s="10">
        <v>23.337</v>
      </c>
      <c r="N11632" s="10">
        <v>-0.45700000000000074</v>
      </c>
    </row>
    <row r="11633" spans="1:14" x14ac:dyDescent="0.25">
      <c r="A11633" s="9" t="s">
        <v>1227</v>
      </c>
      <c r="B11633" s="9" t="s">
        <v>259</v>
      </c>
      <c r="C11633" s="9" t="s">
        <v>33</v>
      </c>
      <c r="D11633" s="9" t="s">
        <v>27</v>
      </c>
      <c r="E11633" s="10">
        <v>354.97</v>
      </c>
      <c r="F11633" s="10">
        <v>0</v>
      </c>
      <c r="G11633" s="10">
        <v>354.97</v>
      </c>
      <c r="H11633" s="10">
        <v>362.05</v>
      </c>
      <c r="I11633" s="10">
        <v>-7.0799999999999841</v>
      </c>
      <c r="J11633" s="10">
        <v>22.88</v>
      </c>
      <c r="K11633" s="10">
        <v>0</v>
      </c>
      <c r="L11633" s="10">
        <v>22.88</v>
      </c>
      <c r="M11633" s="10">
        <v>23.337</v>
      </c>
      <c r="N11633" s="10">
        <v>-0.45700000000000074</v>
      </c>
    </row>
    <row r="11634" spans="1:14" x14ac:dyDescent="0.25">
      <c r="A11634" s="9" t="s">
        <v>1227</v>
      </c>
      <c r="B11634" s="9" t="s">
        <v>260</v>
      </c>
      <c r="C11634" s="9" t="s">
        <v>33</v>
      </c>
      <c r="D11634" s="9" t="s">
        <v>27</v>
      </c>
      <c r="E11634" s="10">
        <v>13993.52</v>
      </c>
      <c r="F11634" s="10">
        <v>0</v>
      </c>
      <c r="G11634" s="10">
        <v>13993.52</v>
      </c>
      <c r="H11634" s="10">
        <v>14269.91</v>
      </c>
      <c r="I11634" s="10">
        <v>-276.38999999999942</v>
      </c>
      <c r="J11634" s="10">
        <v>228.8</v>
      </c>
      <c r="K11634" s="10">
        <v>0</v>
      </c>
      <c r="L11634" s="10">
        <v>228.8</v>
      </c>
      <c r="M11634" s="10">
        <v>233.31800000000001</v>
      </c>
      <c r="N11634" s="10">
        <v>-4.5180000000000007</v>
      </c>
    </row>
    <row r="11635" spans="1:14" x14ac:dyDescent="0.25">
      <c r="A11635" s="9" t="s">
        <v>1227</v>
      </c>
      <c r="B11635" s="9" t="s">
        <v>101</v>
      </c>
      <c r="C11635" s="9" t="s">
        <v>39</v>
      </c>
      <c r="D11635" s="9" t="s">
        <v>43</v>
      </c>
      <c r="E11635" s="10">
        <v>-87840.81</v>
      </c>
      <c r="F11635" s="10">
        <v>0</v>
      </c>
      <c r="G11635" s="10">
        <v>-87840.81</v>
      </c>
      <c r="H11635" s="10">
        <v>-87841.02</v>
      </c>
      <c r="I11635" s="10">
        <v>0.21000000000640284</v>
      </c>
      <c r="J11635" s="10">
        <v>-108495</v>
      </c>
      <c r="K11635" s="10">
        <v>0</v>
      </c>
      <c r="L11635" s="10">
        <v>-108495</v>
      </c>
      <c r="M11635" s="10">
        <v>-108495</v>
      </c>
      <c r="N11635" s="10">
        <v>0</v>
      </c>
    </row>
    <row r="11636" spans="1:14" x14ac:dyDescent="0.25">
      <c r="A11636" s="9" t="s">
        <v>1227</v>
      </c>
      <c r="B11636" s="9" t="s">
        <v>262</v>
      </c>
      <c r="C11636" s="9" t="s">
        <v>42</v>
      </c>
      <c r="D11636" s="9" t="s">
        <v>43</v>
      </c>
      <c r="E11636" s="10">
        <v>9066.83</v>
      </c>
      <c r="F11636" s="10">
        <v>9066.6568047337278</v>
      </c>
      <c r="G11636" s="10">
        <v>0.17319526627215964</v>
      </c>
      <c r="H11636" s="10">
        <v>9193.59</v>
      </c>
      <c r="I11636" s="10">
        <v>-126.76000000000022</v>
      </c>
      <c r="J11636" s="10">
        <v>17902</v>
      </c>
      <c r="K11636" s="10">
        <v>17901.674556213016</v>
      </c>
      <c r="L11636" s="10">
        <v>0.32544378698366927</v>
      </c>
      <c r="M11636" s="10">
        <v>18152.297999999999</v>
      </c>
      <c r="N11636" s="10">
        <v>-250.29799999999886</v>
      </c>
    </row>
    <row r="11637" spans="1:14" x14ac:dyDescent="0.25">
      <c r="A11637" s="9" t="s">
        <v>1227</v>
      </c>
      <c r="B11637" s="9" t="s">
        <v>261</v>
      </c>
      <c r="C11637" s="9" t="s">
        <v>42</v>
      </c>
      <c r="D11637" s="9" t="s">
        <v>43</v>
      </c>
      <c r="E11637" s="10">
        <v>62913.03</v>
      </c>
      <c r="F11637" s="10">
        <v>62895.635467980297</v>
      </c>
      <c r="G11637" s="10">
        <v>17.394532019701728</v>
      </c>
      <c r="H11637" s="10">
        <v>63839.07</v>
      </c>
      <c r="I11637" s="10">
        <v>-926.04000000000087</v>
      </c>
      <c r="J11637" s="10">
        <v>108525</v>
      </c>
      <c r="K11637" s="10">
        <v>108495</v>
      </c>
      <c r="L11637" s="10">
        <v>30</v>
      </c>
      <c r="M11637" s="10">
        <v>110122.425</v>
      </c>
      <c r="N11637" s="10">
        <v>-1597.4250000000029</v>
      </c>
    </row>
    <row r="11638" spans="1:14" x14ac:dyDescent="0.25">
      <c r="A11638" s="9" t="s">
        <v>1228</v>
      </c>
      <c r="B11638" s="9" t="s">
        <v>25</v>
      </c>
      <c r="C11638" s="9" t="s">
        <v>26</v>
      </c>
      <c r="D11638" s="9" t="s">
        <v>27</v>
      </c>
      <c r="E11638" s="10">
        <v>832.23</v>
      </c>
      <c r="F11638" s="10">
        <v>0</v>
      </c>
      <c r="G11638" s="10">
        <v>832.23</v>
      </c>
      <c r="H11638" s="10">
        <v>0</v>
      </c>
      <c r="I11638" s="10">
        <v>832.23</v>
      </c>
      <c r="J11638" s="10">
        <v>0</v>
      </c>
      <c r="K11638" s="10">
        <v>0</v>
      </c>
      <c r="L11638" s="10">
        <v>0</v>
      </c>
      <c r="M11638" s="10">
        <v>0</v>
      </c>
      <c r="N11638" s="10">
        <v>0</v>
      </c>
    </row>
    <row r="11639" spans="1:14" x14ac:dyDescent="0.25">
      <c r="A11639" s="9" t="s">
        <v>1228</v>
      </c>
      <c r="B11639" s="9" t="s">
        <v>258</v>
      </c>
      <c r="C11639" s="9" t="s">
        <v>33</v>
      </c>
      <c r="D11639" s="9" t="s">
        <v>27</v>
      </c>
      <c r="E11639" s="10">
        <v>61.7</v>
      </c>
      <c r="F11639" s="10">
        <v>0</v>
      </c>
      <c r="G11639" s="10">
        <v>61.7</v>
      </c>
      <c r="H11639" s="10">
        <v>66.8</v>
      </c>
      <c r="I11639" s="10">
        <v>-5.0999999999999943</v>
      </c>
      <c r="J11639" s="10">
        <v>8.16</v>
      </c>
      <c r="K11639" s="10">
        <v>0</v>
      </c>
      <c r="L11639" s="10">
        <v>8.16</v>
      </c>
      <c r="M11639" s="10">
        <v>8.8360000000000003</v>
      </c>
      <c r="N11639" s="10">
        <v>-0.67600000000000016</v>
      </c>
    </row>
    <row r="11640" spans="1:14" x14ac:dyDescent="0.25">
      <c r="A11640" s="9" t="s">
        <v>1228</v>
      </c>
      <c r="B11640" s="9" t="s">
        <v>259</v>
      </c>
      <c r="C11640" s="9" t="s">
        <v>33</v>
      </c>
      <c r="D11640" s="9" t="s">
        <v>27</v>
      </c>
      <c r="E11640" s="10">
        <v>126.6</v>
      </c>
      <c r="F11640" s="10">
        <v>0</v>
      </c>
      <c r="G11640" s="10">
        <v>126.6</v>
      </c>
      <c r="H11640" s="10">
        <v>137.08000000000001</v>
      </c>
      <c r="I11640" s="10">
        <v>-10.480000000000018</v>
      </c>
      <c r="J11640" s="10">
        <v>8.16</v>
      </c>
      <c r="K11640" s="10">
        <v>0</v>
      </c>
      <c r="L11640" s="10">
        <v>8.16</v>
      </c>
      <c r="M11640" s="10">
        <v>8.8360000000000003</v>
      </c>
      <c r="N11640" s="10">
        <v>-0.67600000000000016</v>
      </c>
    </row>
    <row r="11641" spans="1:14" x14ac:dyDescent="0.25">
      <c r="A11641" s="9" t="s">
        <v>1228</v>
      </c>
      <c r="B11641" s="9" t="s">
        <v>260</v>
      </c>
      <c r="C11641" s="9" t="s">
        <v>33</v>
      </c>
      <c r="D11641" s="9" t="s">
        <v>27</v>
      </c>
      <c r="E11641" s="10">
        <v>4990.7</v>
      </c>
      <c r="F11641" s="10">
        <v>0</v>
      </c>
      <c r="G11641" s="10">
        <v>4990.7</v>
      </c>
      <c r="H11641" s="10">
        <v>5403.09</v>
      </c>
      <c r="I11641" s="10">
        <v>-412.39000000000033</v>
      </c>
      <c r="J11641" s="10">
        <v>81.599999999999994</v>
      </c>
      <c r="K11641" s="10">
        <v>0</v>
      </c>
      <c r="L11641" s="10">
        <v>81.599999999999994</v>
      </c>
      <c r="M11641" s="10">
        <v>88.343000000000004</v>
      </c>
      <c r="N11641" s="10">
        <v>-6.7430000000000092</v>
      </c>
    </row>
    <row r="11642" spans="1:14" x14ac:dyDescent="0.25">
      <c r="A11642" s="9" t="s">
        <v>1228</v>
      </c>
      <c r="B11642" s="9" t="s">
        <v>101</v>
      </c>
      <c r="C11642" s="9" t="s">
        <v>39</v>
      </c>
      <c r="D11642" s="9" t="s">
        <v>43</v>
      </c>
      <c r="E11642" s="10">
        <v>-33259.589999999997</v>
      </c>
      <c r="F11642" s="10">
        <v>0</v>
      </c>
      <c r="G11642" s="10">
        <v>-33259.589999999997</v>
      </c>
      <c r="H11642" s="10">
        <v>-33259.68</v>
      </c>
      <c r="I11642" s="10">
        <v>9.0000000003783498E-2</v>
      </c>
      <c r="J11642" s="10">
        <v>-41080</v>
      </c>
      <c r="K11642" s="10">
        <v>0</v>
      </c>
      <c r="L11642" s="10">
        <v>-41080</v>
      </c>
      <c r="M11642" s="10">
        <v>-41080</v>
      </c>
      <c r="N11642" s="10">
        <v>0</v>
      </c>
    </row>
    <row r="11643" spans="1:14" x14ac:dyDescent="0.25">
      <c r="A11643" s="9" t="s">
        <v>1228</v>
      </c>
      <c r="B11643" s="9" t="s">
        <v>262</v>
      </c>
      <c r="C11643" s="9" t="s">
        <v>42</v>
      </c>
      <c r="D11643" s="9" t="s">
        <v>43</v>
      </c>
      <c r="E11643" s="10">
        <v>3433.87</v>
      </c>
      <c r="F11643" s="10">
        <v>3432.9585798816565</v>
      </c>
      <c r="G11643" s="10">
        <v>0.9114201183433579</v>
      </c>
      <c r="H11643" s="10">
        <v>3481.02</v>
      </c>
      <c r="I11643" s="10">
        <v>-47.150000000000091</v>
      </c>
      <c r="J11643" s="10">
        <v>6780</v>
      </c>
      <c r="K11643" s="10">
        <v>6778.2001972386588</v>
      </c>
      <c r="L11643" s="10">
        <v>1.7998027613411978</v>
      </c>
      <c r="M11643" s="10">
        <v>6873.0950000000003</v>
      </c>
      <c r="N11643" s="10">
        <v>-93.095000000000255</v>
      </c>
    </row>
    <row r="11644" spans="1:14" x14ac:dyDescent="0.25">
      <c r="A11644" s="9" t="s">
        <v>1228</v>
      </c>
      <c r="B11644" s="9" t="s">
        <v>261</v>
      </c>
      <c r="C11644" s="9" t="s">
        <v>42</v>
      </c>
      <c r="D11644" s="9" t="s">
        <v>43</v>
      </c>
      <c r="E11644" s="10">
        <v>23814.49</v>
      </c>
      <c r="F11644" s="10">
        <v>23814.482758620688</v>
      </c>
      <c r="G11644" s="10">
        <v>7.2413793132000137E-3</v>
      </c>
      <c r="H11644" s="10">
        <v>24171.7</v>
      </c>
      <c r="I11644" s="10">
        <v>-357.20999999999913</v>
      </c>
      <c r="J11644" s="10">
        <v>41080</v>
      </c>
      <c r="K11644" s="10">
        <v>41079.999999999993</v>
      </c>
      <c r="L11644" s="10">
        <v>7.2759576141834259E-12</v>
      </c>
      <c r="M11644" s="10">
        <v>41696.199999999997</v>
      </c>
      <c r="N11644" s="10">
        <v>-616.19999999999709</v>
      </c>
    </row>
    <row r="11645" spans="1:14" x14ac:dyDescent="0.25">
      <c r="A11645" s="9" t="s">
        <v>1229</v>
      </c>
      <c r="B11645" s="9" t="s">
        <v>28</v>
      </c>
      <c r="C11645" s="9" t="s">
        <v>29</v>
      </c>
      <c r="D11645" s="9" t="s">
        <v>27</v>
      </c>
      <c r="E11645" s="10">
        <v>0.03</v>
      </c>
      <c r="F11645" s="10">
        <v>0</v>
      </c>
      <c r="G11645" s="10">
        <v>0.03</v>
      </c>
      <c r="H11645" s="10">
        <v>0</v>
      </c>
      <c r="I11645" s="10">
        <v>0.03</v>
      </c>
      <c r="J11645" s="10">
        <v>0</v>
      </c>
      <c r="K11645" s="10">
        <v>0</v>
      </c>
      <c r="L11645" s="10">
        <v>0</v>
      </c>
      <c r="M11645" s="10">
        <v>0</v>
      </c>
      <c r="N11645" s="10">
        <v>0</v>
      </c>
    </row>
    <row r="11646" spans="1:14" x14ac:dyDescent="0.25">
      <c r="A11646" s="9" t="s">
        <v>1229</v>
      </c>
      <c r="B11646" s="9" t="s">
        <v>30</v>
      </c>
      <c r="C11646" s="9" t="s">
        <v>29</v>
      </c>
      <c r="D11646" s="9" t="s">
        <v>27</v>
      </c>
      <c r="E11646" s="10">
        <v>0.69</v>
      </c>
      <c r="F11646" s="10">
        <v>0</v>
      </c>
      <c r="G11646" s="10">
        <v>0.69</v>
      </c>
      <c r="H11646" s="10">
        <v>0</v>
      </c>
      <c r="I11646" s="10">
        <v>0.69</v>
      </c>
      <c r="J11646" s="10">
        <v>0</v>
      </c>
      <c r="K11646" s="10">
        <v>0</v>
      </c>
      <c r="L11646" s="10">
        <v>0</v>
      </c>
      <c r="M11646" s="10">
        <v>0</v>
      </c>
      <c r="N11646" s="10">
        <v>0</v>
      </c>
    </row>
    <row r="11647" spans="1:14" x14ac:dyDescent="0.25">
      <c r="A11647" s="9" t="s">
        <v>1229</v>
      </c>
      <c r="B11647" s="9" t="s">
        <v>31</v>
      </c>
      <c r="C11647" s="9" t="s">
        <v>29</v>
      </c>
      <c r="D11647" s="9" t="s">
        <v>27</v>
      </c>
      <c r="E11647" s="10">
        <v>4.6100000000000003</v>
      </c>
      <c r="F11647" s="10">
        <v>0</v>
      </c>
      <c r="G11647" s="10">
        <v>4.6100000000000003</v>
      </c>
      <c r="H11647" s="10">
        <v>0</v>
      </c>
      <c r="I11647" s="10">
        <v>4.6100000000000003</v>
      </c>
      <c r="J11647" s="10">
        <v>0</v>
      </c>
      <c r="K11647" s="10">
        <v>0</v>
      </c>
      <c r="L11647" s="10">
        <v>0</v>
      </c>
      <c r="M11647" s="10">
        <v>0</v>
      </c>
      <c r="N11647" s="10">
        <v>0</v>
      </c>
    </row>
    <row r="11648" spans="1:14" x14ac:dyDescent="0.25">
      <c r="A11648" s="9" t="s">
        <v>1229</v>
      </c>
      <c r="B11648" s="9" t="s">
        <v>36</v>
      </c>
      <c r="C11648" s="9" t="s">
        <v>29</v>
      </c>
      <c r="D11648" s="9" t="s">
        <v>27</v>
      </c>
      <c r="E11648" s="10">
        <v>51.6</v>
      </c>
      <c r="F11648" s="10">
        <v>0</v>
      </c>
      <c r="G11648" s="10">
        <v>51.6</v>
      </c>
      <c r="H11648" s="10">
        <v>0</v>
      </c>
      <c r="I11648" s="10">
        <v>51.6</v>
      </c>
      <c r="J11648" s="10">
        <v>0</v>
      </c>
      <c r="K11648" s="10">
        <v>0</v>
      </c>
      <c r="L11648" s="10">
        <v>0</v>
      </c>
      <c r="M11648" s="10">
        <v>0</v>
      </c>
      <c r="N11648" s="10">
        <v>0</v>
      </c>
    </row>
    <row r="11649" spans="1:14" x14ac:dyDescent="0.25">
      <c r="A11649" s="9" t="s">
        <v>1229</v>
      </c>
      <c r="B11649" s="9" t="s">
        <v>37</v>
      </c>
      <c r="C11649" s="9" t="s">
        <v>29</v>
      </c>
      <c r="D11649" s="9" t="s">
        <v>27</v>
      </c>
      <c r="E11649" s="10">
        <v>119.33</v>
      </c>
      <c r="F11649" s="10">
        <v>0</v>
      </c>
      <c r="G11649" s="10">
        <v>119.33</v>
      </c>
      <c r="H11649" s="10">
        <v>0</v>
      </c>
      <c r="I11649" s="10">
        <v>119.33</v>
      </c>
      <c r="J11649" s="10">
        <v>0</v>
      </c>
      <c r="K11649" s="10">
        <v>0</v>
      </c>
      <c r="L11649" s="10">
        <v>0</v>
      </c>
      <c r="M11649" s="10">
        <v>0</v>
      </c>
      <c r="N11649" s="10">
        <v>0</v>
      </c>
    </row>
    <row r="11650" spans="1:14" x14ac:dyDescent="0.25">
      <c r="A11650" s="9" t="s">
        <v>1229</v>
      </c>
      <c r="B11650" s="9" t="s">
        <v>25</v>
      </c>
      <c r="C11650" s="9" t="s">
        <v>26</v>
      </c>
      <c r="D11650" s="9" t="s">
        <v>27</v>
      </c>
      <c r="E11650" s="10">
        <v>3727.17</v>
      </c>
      <c r="F11650" s="10">
        <v>0</v>
      </c>
      <c r="G11650" s="10">
        <v>3727.17</v>
      </c>
      <c r="H11650" s="10">
        <v>0</v>
      </c>
      <c r="I11650" s="10">
        <v>3727.17</v>
      </c>
      <c r="J11650" s="10">
        <v>0</v>
      </c>
      <c r="K11650" s="10">
        <v>0</v>
      </c>
      <c r="L11650" s="10">
        <v>0</v>
      </c>
      <c r="M11650" s="10">
        <v>0</v>
      </c>
      <c r="N11650" s="10">
        <v>0</v>
      </c>
    </row>
    <row r="11651" spans="1:14" x14ac:dyDescent="0.25">
      <c r="A11651" s="9" t="s">
        <v>1229</v>
      </c>
      <c r="B11651" s="9" t="s">
        <v>346</v>
      </c>
      <c r="C11651" s="9" t="s">
        <v>33</v>
      </c>
      <c r="D11651" s="9" t="s">
        <v>27</v>
      </c>
      <c r="E11651" s="10">
        <v>950.56</v>
      </c>
      <c r="F11651" s="10">
        <v>0</v>
      </c>
      <c r="G11651" s="10">
        <v>950.56</v>
      </c>
      <c r="H11651" s="10">
        <v>1268.57</v>
      </c>
      <c r="I11651" s="10">
        <v>-318.01</v>
      </c>
      <c r="J11651" s="10">
        <v>6</v>
      </c>
      <c r="K11651" s="10">
        <v>0</v>
      </c>
      <c r="L11651" s="10">
        <v>6</v>
      </c>
      <c r="M11651" s="10">
        <v>8.0069999999999997</v>
      </c>
      <c r="N11651" s="10">
        <v>-2.0069999999999997</v>
      </c>
    </row>
    <row r="11652" spans="1:14" x14ac:dyDescent="0.25">
      <c r="A11652" s="9" t="s">
        <v>1229</v>
      </c>
      <c r="B11652" s="9" t="s">
        <v>347</v>
      </c>
      <c r="C11652" s="9" t="s">
        <v>33</v>
      </c>
      <c r="D11652" s="9" t="s">
        <v>27</v>
      </c>
      <c r="E11652" s="10">
        <v>3019.88</v>
      </c>
      <c r="F11652" s="10">
        <v>0</v>
      </c>
      <c r="G11652" s="10">
        <v>3019.88</v>
      </c>
      <c r="H11652" s="10">
        <v>4030.19</v>
      </c>
      <c r="I11652" s="10">
        <v>-1010.31</v>
      </c>
      <c r="J11652" s="10">
        <v>6</v>
      </c>
      <c r="K11652" s="10">
        <v>0</v>
      </c>
      <c r="L11652" s="10">
        <v>6</v>
      </c>
      <c r="M11652" s="10">
        <v>8.0069999999999997</v>
      </c>
      <c r="N11652" s="10">
        <v>-2.0069999999999997</v>
      </c>
    </row>
    <row r="11653" spans="1:14" x14ac:dyDescent="0.25">
      <c r="A11653" s="9" t="s">
        <v>1229</v>
      </c>
      <c r="B11653" s="9" t="s">
        <v>348</v>
      </c>
      <c r="C11653" s="9" t="s">
        <v>33</v>
      </c>
      <c r="D11653" s="9" t="s">
        <v>27</v>
      </c>
      <c r="E11653" s="10">
        <v>3034.58</v>
      </c>
      <c r="F11653" s="10">
        <v>0</v>
      </c>
      <c r="G11653" s="10">
        <v>3034.58</v>
      </c>
      <c r="H11653" s="10">
        <v>4049.91</v>
      </c>
      <c r="I11653" s="10">
        <v>-1015.3299999999999</v>
      </c>
      <c r="J11653" s="10">
        <v>36</v>
      </c>
      <c r="K11653" s="10">
        <v>0</v>
      </c>
      <c r="L11653" s="10">
        <v>36</v>
      </c>
      <c r="M11653" s="10">
        <v>48.045000000000002</v>
      </c>
      <c r="N11653" s="10">
        <v>-12.045000000000002</v>
      </c>
    </row>
    <row r="11654" spans="1:14" x14ac:dyDescent="0.25">
      <c r="A11654" s="9" t="s">
        <v>1229</v>
      </c>
      <c r="B11654" s="9" t="s">
        <v>200</v>
      </c>
      <c r="C11654" s="9" t="s">
        <v>39</v>
      </c>
      <c r="D11654" s="9" t="s">
        <v>58</v>
      </c>
      <c r="E11654" s="10">
        <v>-155085.94</v>
      </c>
      <c r="F11654" s="10">
        <v>0</v>
      </c>
      <c r="G11654" s="10">
        <v>-155085.94</v>
      </c>
      <c r="H11654" s="10">
        <v>-155085.95000000001</v>
      </c>
      <c r="I11654" s="10">
        <v>1.0000000009313226E-2</v>
      </c>
      <c r="J11654" s="10">
        <v>-6390</v>
      </c>
      <c r="K11654" s="10">
        <v>0</v>
      </c>
      <c r="L11654" s="10">
        <v>-6390</v>
      </c>
      <c r="M11654" s="10">
        <v>-6390</v>
      </c>
      <c r="N11654" s="10">
        <v>0</v>
      </c>
    </row>
    <row r="11655" spans="1:14" x14ac:dyDescent="0.25">
      <c r="A11655" s="9" t="s">
        <v>1229</v>
      </c>
      <c r="B11655" s="9" t="s">
        <v>363</v>
      </c>
      <c r="C11655" s="9" t="s">
        <v>42</v>
      </c>
      <c r="D11655" s="9" t="s">
        <v>58</v>
      </c>
      <c r="E11655" s="10">
        <v>127086.1</v>
      </c>
      <c r="F11655" s="10">
        <v>131245.57999999999</v>
      </c>
      <c r="G11655" s="10">
        <v>-4159.4799999999814</v>
      </c>
      <c r="H11655" s="10">
        <v>131245.57999999999</v>
      </c>
      <c r="I11655" s="10">
        <v>-4159.4799999999814</v>
      </c>
      <c r="J11655" s="10">
        <v>6435</v>
      </c>
      <c r="K11655" s="10">
        <v>6645.6</v>
      </c>
      <c r="L11655" s="10">
        <v>-210.60000000000036</v>
      </c>
      <c r="M11655" s="10">
        <v>6645.6</v>
      </c>
      <c r="N11655" s="10">
        <v>-210.60000000000036</v>
      </c>
    </row>
    <row r="11656" spans="1:14" x14ac:dyDescent="0.25">
      <c r="A11656" s="9" t="s">
        <v>1229</v>
      </c>
      <c r="B11656" s="9" t="s">
        <v>763</v>
      </c>
      <c r="C11656" s="9" t="s">
        <v>42</v>
      </c>
      <c r="D11656" s="9" t="s">
        <v>43</v>
      </c>
      <c r="E11656" s="10">
        <v>3380.7</v>
      </c>
      <c r="F11656" s="10">
        <v>3214.6764705882351</v>
      </c>
      <c r="G11656" s="10">
        <v>166.02352941176468</v>
      </c>
      <c r="H11656" s="10">
        <v>3278.97</v>
      </c>
      <c r="I11656" s="10">
        <v>101.73000000000002</v>
      </c>
      <c r="J11656" s="10">
        <v>6720</v>
      </c>
      <c r="K11656" s="10">
        <v>6390</v>
      </c>
      <c r="L11656" s="10">
        <v>330</v>
      </c>
      <c r="M11656" s="10">
        <v>6517.8</v>
      </c>
      <c r="N11656" s="10">
        <v>202.19999999999982</v>
      </c>
    </row>
    <row r="11657" spans="1:14" x14ac:dyDescent="0.25">
      <c r="A11657" s="9" t="s">
        <v>1229</v>
      </c>
      <c r="B11657" s="9" t="s">
        <v>350</v>
      </c>
      <c r="C11657" s="9" t="s">
        <v>42</v>
      </c>
      <c r="D11657" s="9" t="s">
        <v>43</v>
      </c>
      <c r="E11657" s="10">
        <v>11872.8</v>
      </c>
      <c r="F11657" s="10">
        <v>11156.935323383084</v>
      </c>
      <c r="G11657" s="10">
        <v>715.86467661691495</v>
      </c>
      <c r="H11657" s="10">
        <v>11212.72</v>
      </c>
      <c r="I11657" s="10">
        <v>660.07999999999993</v>
      </c>
      <c r="J11657" s="10">
        <v>6800</v>
      </c>
      <c r="K11657" s="10">
        <v>6390</v>
      </c>
      <c r="L11657" s="10">
        <v>410</v>
      </c>
      <c r="M11657" s="10">
        <v>6421.95</v>
      </c>
      <c r="N11657" s="10">
        <v>378.05000000000018</v>
      </c>
    </row>
    <row r="11658" spans="1:14" x14ac:dyDescent="0.25">
      <c r="A11658" s="9" t="s">
        <v>1229</v>
      </c>
      <c r="B11658" s="9" t="s">
        <v>355</v>
      </c>
      <c r="C11658" s="9" t="s">
        <v>42</v>
      </c>
      <c r="D11658" s="9" t="s">
        <v>53</v>
      </c>
      <c r="E11658" s="10">
        <v>1837.89</v>
      </c>
      <c r="F11658" s="10">
        <v>0</v>
      </c>
      <c r="G11658" s="10">
        <v>1837.89</v>
      </c>
      <c r="H11658" s="10">
        <v>0</v>
      </c>
      <c r="I11658" s="10">
        <v>1837.89</v>
      </c>
      <c r="J11658" s="10">
        <v>140</v>
      </c>
      <c r="K11658" s="10">
        <v>0</v>
      </c>
      <c r="L11658" s="10">
        <v>140</v>
      </c>
      <c r="M11658" s="10">
        <v>0</v>
      </c>
      <c r="N11658" s="10">
        <v>140</v>
      </c>
    </row>
    <row r="11659" spans="1:14" x14ac:dyDescent="0.25">
      <c r="A11659" s="9" t="s">
        <v>1230</v>
      </c>
      <c r="B11659" s="9" t="s">
        <v>25</v>
      </c>
      <c r="C11659" s="9" t="s">
        <v>26</v>
      </c>
      <c r="D11659" s="9" t="s">
        <v>27</v>
      </c>
      <c r="E11659" s="10">
        <v>5857.63</v>
      </c>
      <c r="F11659" s="10">
        <v>0</v>
      </c>
      <c r="G11659" s="10">
        <v>5857.63</v>
      </c>
      <c r="H11659" s="10">
        <v>0</v>
      </c>
      <c r="I11659" s="10">
        <v>5857.63</v>
      </c>
      <c r="J11659" s="10">
        <v>0</v>
      </c>
      <c r="K11659" s="10">
        <v>0</v>
      </c>
      <c r="L11659" s="10">
        <v>0</v>
      </c>
      <c r="M11659" s="10">
        <v>0</v>
      </c>
      <c r="N11659" s="10">
        <v>0</v>
      </c>
    </row>
    <row r="11660" spans="1:14" x14ac:dyDescent="0.25">
      <c r="A11660" s="9" t="s">
        <v>1230</v>
      </c>
      <c r="B11660" s="9" t="s">
        <v>28</v>
      </c>
      <c r="C11660" s="9" t="s">
        <v>29</v>
      </c>
      <c r="D11660" s="9" t="s">
        <v>27</v>
      </c>
      <c r="E11660" s="10">
        <v>7.0000000000000007E-2</v>
      </c>
      <c r="F11660" s="10">
        <v>0</v>
      </c>
      <c r="G11660" s="10">
        <v>7.0000000000000007E-2</v>
      </c>
      <c r="H11660" s="10">
        <v>0.06</v>
      </c>
      <c r="I11660" s="10">
        <v>1.0000000000000009E-2</v>
      </c>
      <c r="J11660" s="10">
        <v>0</v>
      </c>
      <c r="K11660" s="10">
        <v>0</v>
      </c>
      <c r="L11660" s="10">
        <v>0</v>
      </c>
      <c r="M11660" s="10">
        <v>0</v>
      </c>
      <c r="N11660" s="10">
        <v>0</v>
      </c>
    </row>
    <row r="11661" spans="1:14" x14ac:dyDescent="0.25">
      <c r="A11661" s="9" t="s">
        <v>1230</v>
      </c>
      <c r="B11661" s="9" t="s">
        <v>30</v>
      </c>
      <c r="C11661" s="9" t="s">
        <v>29</v>
      </c>
      <c r="D11661" s="9" t="s">
        <v>27</v>
      </c>
      <c r="E11661" s="10">
        <v>1.67</v>
      </c>
      <c r="F11661" s="10">
        <v>0</v>
      </c>
      <c r="G11661" s="10">
        <v>1.67</v>
      </c>
      <c r="H11661" s="10">
        <v>1.34</v>
      </c>
      <c r="I11661" s="10">
        <v>0.32999999999999985</v>
      </c>
      <c r="J11661" s="10">
        <v>0</v>
      </c>
      <c r="K11661" s="10">
        <v>0</v>
      </c>
      <c r="L11661" s="10">
        <v>0</v>
      </c>
      <c r="M11661" s="10">
        <v>0</v>
      </c>
      <c r="N11661" s="10">
        <v>0</v>
      </c>
    </row>
    <row r="11662" spans="1:14" x14ac:dyDescent="0.25">
      <c r="A11662" s="9" t="s">
        <v>1230</v>
      </c>
      <c r="B11662" s="9" t="s">
        <v>31</v>
      </c>
      <c r="C11662" s="9" t="s">
        <v>29</v>
      </c>
      <c r="D11662" s="9" t="s">
        <v>27</v>
      </c>
      <c r="E11662" s="10">
        <v>11.19</v>
      </c>
      <c r="F11662" s="10">
        <v>0</v>
      </c>
      <c r="G11662" s="10">
        <v>11.19</v>
      </c>
      <c r="H11662" s="10">
        <v>8.98</v>
      </c>
      <c r="I11662" s="10">
        <v>2.2099999999999991</v>
      </c>
      <c r="J11662" s="10">
        <v>0</v>
      </c>
      <c r="K11662" s="10">
        <v>0</v>
      </c>
      <c r="L11662" s="10">
        <v>0</v>
      </c>
      <c r="M11662" s="10">
        <v>0</v>
      </c>
      <c r="N11662" s="10">
        <v>0</v>
      </c>
    </row>
    <row r="11663" spans="1:14" x14ac:dyDescent="0.25">
      <c r="A11663" s="9" t="s">
        <v>1230</v>
      </c>
      <c r="B11663" s="9" t="s">
        <v>36</v>
      </c>
      <c r="C11663" s="9" t="s">
        <v>29</v>
      </c>
      <c r="D11663" s="9" t="s">
        <v>27</v>
      </c>
      <c r="E11663" s="10">
        <v>125.32</v>
      </c>
      <c r="F11663" s="10">
        <v>0</v>
      </c>
      <c r="G11663" s="10">
        <v>125.32</v>
      </c>
      <c r="H11663" s="10">
        <v>100.63</v>
      </c>
      <c r="I11663" s="10">
        <v>24.689999999999998</v>
      </c>
      <c r="J11663" s="10">
        <v>0</v>
      </c>
      <c r="K11663" s="10">
        <v>0</v>
      </c>
      <c r="L11663" s="10">
        <v>0</v>
      </c>
      <c r="M11663" s="10">
        <v>0</v>
      </c>
      <c r="N11663" s="10">
        <v>0</v>
      </c>
    </row>
    <row r="11664" spans="1:14" x14ac:dyDescent="0.25">
      <c r="A11664" s="9" t="s">
        <v>1230</v>
      </c>
      <c r="B11664" s="9" t="s">
        <v>37</v>
      </c>
      <c r="C11664" s="9" t="s">
        <v>29</v>
      </c>
      <c r="D11664" s="9" t="s">
        <v>27</v>
      </c>
      <c r="E11664" s="10">
        <v>289.81</v>
      </c>
      <c r="F11664" s="10">
        <v>0</v>
      </c>
      <c r="G11664" s="10">
        <v>289.81</v>
      </c>
      <c r="H11664" s="10">
        <v>232.7</v>
      </c>
      <c r="I11664" s="10">
        <v>57.110000000000014</v>
      </c>
      <c r="J11664" s="10">
        <v>0</v>
      </c>
      <c r="K11664" s="10">
        <v>0</v>
      </c>
      <c r="L11664" s="10">
        <v>0</v>
      </c>
      <c r="M11664" s="10">
        <v>0</v>
      </c>
      <c r="N11664" s="10">
        <v>0</v>
      </c>
    </row>
    <row r="11665" spans="1:14" x14ac:dyDescent="0.25">
      <c r="A11665" s="9" t="s">
        <v>1230</v>
      </c>
      <c r="B11665" s="9" t="s">
        <v>346</v>
      </c>
      <c r="C11665" s="9" t="s">
        <v>33</v>
      </c>
      <c r="D11665" s="9" t="s">
        <v>27</v>
      </c>
      <c r="E11665" s="10">
        <v>3643.8</v>
      </c>
      <c r="F11665" s="10">
        <v>0</v>
      </c>
      <c r="G11665" s="10">
        <v>3643.8</v>
      </c>
      <c r="H11665" s="10">
        <v>4325.03</v>
      </c>
      <c r="I11665" s="10">
        <v>-681.22999999999956</v>
      </c>
      <c r="J11665" s="10">
        <v>23</v>
      </c>
      <c r="K11665" s="10">
        <v>0</v>
      </c>
      <c r="L11665" s="10">
        <v>23</v>
      </c>
      <c r="M11665" s="10">
        <v>27.3</v>
      </c>
      <c r="N11665" s="10">
        <v>-4.3000000000000007</v>
      </c>
    </row>
    <row r="11666" spans="1:14" x14ac:dyDescent="0.25">
      <c r="A11666" s="9" t="s">
        <v>1230</v>
      </c>
      <c r="B11666" s="9" t="s">
        <v>347</v>
      </c>
      <c r="C11666" s="9" t="s">
        <v>33</v>
      </c>
      <c r="D11666" s="9" t="s">
        <v>27</v>
      </c>
      <c r="E11666" s="10">
        <v>11576.21</v>
      </c>
      <c r="F11666" s="10">
        <v>0</v>
      </c>
      <c r="G11666" s="10">
        <v>11576.21</v>
      </c>
      <c r="H11666" s="10">
        <v>13740.47</v>
      </c>
      <c r="I11666" s="10">
        <v>-2164.2600000000002</v>
      </c>
      <c r="J11666" s="10">
        <v>23</v>
      </c>
      <c r="K11666" s="10">
        <v>0</v>
      </c>
      <c r="L11666" s="10">
        <v>23</v>
      </c>
      <c r="M11666" s="10">
        <v>27.3</v>
      </c>
      <c r="N11666" s="10">
        <v>-4.3000000000000007</v>
      </c>
    </row>
    <row r="11667" spans="1:14" x14ac:dyDescent="0.25">
      <c r="A11667" s="9" t="s">
        <v>1230</v>
      </c>
      <c r="B11667" s="9" t="s">
        <v>348</v>
      </c>
      <c r="C11667" s="9" t="s">
        <v>33</v>
      </c>
      <c r="D11667" s="9" t="s">
        <v>27</v>
      </c>
      <c r="E11667" s="10">
        <v>11632.56</v>
      </c>
      <c r="F11667" s="10">
        <v>0</v>
      </c>
      <c r="G11667" s="10">
        <v>11632.56</v>
      </c>
      <c r="H11667" s="10">
        <v>13807.33</v>
      </c>
      <c r="I11667" s="10">
        <v>-2174.7700000000004</v>
      </c>
      <c r="J11667" s="10">
        <v>138</v>
      </c>
      <c r="K11667" s="10">
        <v>0</v>
      </c>
      <c r="L11667" s="10">
        <v>138</v>
      </c>
      <c r="M11667" s="10">
        <v>163.80000000000001</v>
      </c>
      <c r="N11667" s="10">
        <v>-25.800000000000011</v>
      </c>
    </row>
    <row r="11668" spans="1:14" x14ac:dyDescent="0.25">
      <c r="A11668" s="9" t="s">
        <v>1230</v>
      </c>
      <c r="B11668" s="9" t="s">
        <v>177</v>
      </c>
      <c r="C11668" s="9" t="s">
        <v>39</v>
      </c>
      <c r="D11668" s="9" t="s">
        <v>58</v>
      </c>
      <c r="E11668" s="10">
        <v>-647020.1</v>
      </c>
      <c r="F11668" s="10">
        <v>0</v>
      </c>
      <c r="G11668" s="10">
        <v>-647020.1</v>
      </c>
      <c r="H11668" s="10">
        <v>-647020.13</v>
      </c>
      <c r="I11668" s="10">
        <v>3.0000000027939677E-2</v>
      </c>
      <c r="J11668" s="10">
        <v>-27300</v>
      </c>
      <c r="K11668" s="10">
        <v>0</v>
      </c>
      <c r="L11668" s="10">
        <v>-27300</v>
      </c>
      <c r="M11668" s="10">
        <v>-27300</v>
      </c>
      <c r="N11668" s="10">
        <v>0</v>
      </c>
    </row>
    <row r="11669" spans="1:14" x14ac:dyDescent="0.25">
      <c r="A11669" s="9" t="s">
        <v>1230</v>
      </c>
      <c r="B11669" s="9" t="s">
        <v>75</v>
      </c>
      <c r="C11669" s="9" t="s">
        <v>42</v>
      </c>
      <c r="D11669" s="9" t="s">
        <v>58</v>
      </c>
      <c r="E11669" s="10">
        <v>547488.19999999995</v>
      </c>
      <c r="F11669" s="10">
        <v>549306.81000000006</v>
      </c>
      <c r="G11669" s="10">
        <v>-1818.6100000001024</v>
      </c>
      <c r="H11669" s="10">
        <v>549306.81000000006</v>
      </c>
      <c r="I11669" s="10">
        <v>-1818.6100000001024</v>
      </c>
      <c r="J11669" s="10">
        <v>28298</v>
      </c>
      <c r="K11669" s="10">
        <v>28392</v>
      </c>
      <c r="L11669" s="10">
        <v>-94</v>
      </c>
      <c r="M11669" s="10">
        <v>28392</v>
      </c>
      <c r="N11669" s="10">
        <v>-94</v>
      </c>
    </row>
    <row r="11670" spans="1:14" x14ac:dyDescent="0.25">
      <c r="A11670" s="9" t="s">
        <v>1230</v>
      </c>
      <c r="B11670" s="9" t="s">
        <v>763</v>
      </c>
      <c r="C11670" s="9" t="s">
        <v>42</v>
      </c>
      <c r="D11670" s="9" t="s">
        <v>43</v>
      </c>
      <c r="E11670" s="10">
        <v>13915.19</v>
      </c>
      <c r="F11670" s="10">
        <v>13734.088235294117</v>
      </c>
      <c r="G11670" s="10">
        <v>181.1017647058834</v>
      </c>
      <c r="H11670" s="10">
        <v>14008.77</v>
      </c>
      <c r="I11670" s="10">
        <v>-93.579999999999927</v>
      </c>
      <c r="J11670" s="10">
        <v>27660</v>
      </c>
      <c r="K11670" s="10">
        <v>27300</v>
      </c>
      <c r="L11670" s="10">
        <v>360</v>
      </c>
      <c r="M11670" s="10">
        <v>27846</v>
      </c>
      <c r="N11670" s="10">
        <v>-186</v>
      </c>
    </row>
    <row r="11671" spans="1:14" x14ac:dyDescent="0.25">
      <c r="A11671" s="9" t="s">
        <v>1230</v>
      </c>
      <c r="B11671" s="9" t="s">
        <v>350</v>
      </c>
      <c r="C11671" s="9" t="s">
        <v>42</v>
      </c>
      <c r="D11671" s="9" t="s">
        <v>43</v>
      </c>
      <c r="E11671" s="10">
        <v>48015</v>
      </c>
      <c r="F11671" s="10">
        <v>47665.800995024874</v>
      </c>
      <c r="G11671" s="10">
        <v>349.19900497512572</v>
      </c>
      <c r="H11671" s="10">
        <v>47904.13</v>
      </c>
      <c r="I11671" s="10">
        <v>110.87000000000262</v>
      </c>
      <c r="J11671" s="10">
        <v>27500</v>
      </c>
      <c r="K11671" s="10">
        <v>27300</v>
      </c>
      <c r="L11671" s="10">
        <v>200</v>
      </c>
      <c r="M11671" s="10">
        <v>27436.5</v>
      </c>
      <c r="N11671" s="10">
        <v>63.5</v>
      </c>
    </row>
    <row r="11672" spans="1:14" x14ac:dyDescent="0.25">
      <c r="A11672" s="9" t="s">
        <v>1230</v>
      </c>
      <c r="B11672" s="9" t="s">
        <v>355</v>
      </c>
      <c r="C11672" s="9" t="s">
        <v>42</v>
      </c>
      <c r="D11672" s="9" t="s">
        <v>53</v>
      </c>
      <c r="E11672" s="10">
        <v>4463.45</v>
      </c>
      <c r="F11672" s="10">
        <v>3583.89</v>
      </c>
      <c r="G11672" s="10">
        <v>879.56</v>
      </c>
      <c r="H11672" s="10">
        <v>3583.89</v>
      </c>
      <c r="I11672" s="10">
        <v>879.56</v>
      </c>
      <c r="J11672" s="10">
        <v>340</v>
      </c>
      <c r="K11672" s="10">
        <v>273</v>
      </c>
      <c r="L11672" s="10">
        <v>67</v>
      </c>
      <c r="M11672" s="10">
        <v>273</v>
      </c>
      <c r="N11672" s="10">
        <v>67</v>
      </c>
    </row>
    <row r="11673" spans="1:14" x14ac:dyDescent="0.25">
      <c r="A11673" s="9" t="s">
        <v>1231</v>
      </c>
      <c r="B11673" s="9" t="s">
        <v>25</v>
      </c>
      <c r="C11673" s="9" t="s">
        <v>26</v>
      </c>
      <c r="D11673" s="9" t="s">
        <v>27</v>
      </c>
      <c r="E11673" s="10">
        <v>4859.7700000000004</v>
      </c>
      <c r="F11673" s="10">
        <v>0</v>
      </c>
      <c r="G11673" s="10">
        <v>4859.7700000000004</v>
      </c>
      <c r="H11673" s="10">
        <v>0</v>
      </c>
      <c r="I11673" s="10">
        <v>4859.7700000000004</v>
      </c>
      <c r="J11673" s="10">
        <v>0</v>
      </c>
      <c r="K11673" s="10">
        <v>0</v>
      </c>
      <c r="L11673" s="10">
        <v>0</v>
      </c>
      <c r="M11673" s="10">
        <v>0</v>
      </c>
      <c r="N11673" s="10">
        <v>0</v>
      </c>
    </row>
    <row r="11674" spans="1:14" x14ac:dyDescent="0.25">
      <c r="A11674" s="9" t="s">
        <v>1231</v>
      </c>
      <c r="B11674" s="9" t="s">
        <v>28</v>
      </c>
      <c r="C11674" s="9" t="s">
        <v>29</v>
      </c>
      <c r="D11674" s="9" t="s">
        <v>27</v>
      </c>
      <c r="E11674" s="10">
        <v>0.03</v>
      </c>
      <c r="F11674" s="10">
        <v>0</v>
      </c>
      <c r="G11674" s="10">
        <v>0.03</v>
      </c>
      <c r="H11674" s="10">
        <v>0.02</v>
      </c>
      <c r="I11674" s="10">
        <v>9.9999999999999985E-3</v>
      </c>
      <c r="J11674" s="10">
        <v>0</v>
      </c>
      <c r="K11674" s="10">
        <v>0</v>
      </c>
      <c r="L11674" s="10">
        <v>0</v>
      </c>
      <c r="M11674" s="10">
        <v>0</v>
      </c>
      <c r="N11674" s="10">
        <v>0</v>
      </c>
    </row>
    <row r="11675" spans="1:14" x14ac:dyDescent="0.25">
      <c r="A11675" s="9" t="s">
        <v>1231</v>
      </c>
      <c r="B11675" s="9" t="s">
        <v>30</v>
      </c>
      <c r="C11675" s="9" t="s">
        <v>29</v>
      </c>
      <c r="D11675" s="9" t="s">
        <v>27</v>
      </c>
      <c r="E11675" s="10">
        <v>0.59</v>
      </c>
      <c r="F11675" s="10">
        <v>0</v>
      </c>
      <c r="G11675" s="10">
        <v>0.59</v>
      </c>
      <c r="H11675" s="10">
        <v>0.54</v>
      </c>
      <c r="I11675" s="10">
        <v>4.9999999999999933E-2</v>
      </c>
      <c r="J11675" s="10">
        <v>0</v>
      </c>
      <c r="K11675" s="10">
        <v>0</v>
      </c>
      <c r="L11675" s="10">
        <v>0</v>
      </c>
      <c r="M11675" s="10">
        <v>0</v>
      </c>
      <c r="N11675" s="10">
        <v>0</v>
      </c>
    </row>
    <row r="11676" spans="1:14" x14ac:dyDescent="0.25">
      <c r="A11676" s="9" t="s">
        <v>1231</v>
      </c>
      <c r="B11676" s="9" t="s">
        <v>31</v>
      </c>
      <c r="C11676" s="9" t="s">
        <v>29</v>
      </c>
      <c r="D11676" s="9" t="s">
        <v>27</v>
      </c>
      <c r="E11676" s="10">
        <v>3.95</v>
      </c>
      <c r="F11676" s="10">
        <v>0</v>
      </c>
      <c r="G11676" s="10">
        <v>3.95</v>
      </c>
      <c r="H11676" s="10">
        <v>3.64</v>
      </c>
      <c r="I11676" s="10">
        <v>0.31000000000000005</v>
      </c>
      <c r="J11676" s="10">
        <v>0</v>
      </c>
      <c r="K11676" s="10">
        <v>0</v>
      </c>
      <c r="L11676" s="10">
        <v>0</v>
      </c>
      <c r="M11676" s="10">
        <v>0</v>
      </c>
      <c r="N11676" s="10">
        <v>0</v>
      </c>
    </row>
    <row r="11677" spans="1:14" x14ac:dyDescent="0.25">
      <c r="A11677" s="9" t="s">
        <v>1231</v>
      </c>
      <c r="B11677" s="9" t="s">
        <v>36</v>
      </c>
      <c r="C11677" s="9" t="s">
        <v>29</v>
      </c>
      <c r="D11677" s="9" t="s">
        <v>27</v>
      </c>
      <c r="E11677" s="10">
        <v>44.23</v>
      </c>
      <c r="F11677" s="10">
        <v>0</v>
      </c>
      <c r="G11677" s="10">
        <v>44.23</v>
      </c>
      <c r="H11677" s="10">
        <v>40.81</v>
      </c>
      <c r="I11677" s="10">
        <v>3.4199999999999946</v>
      </c>
      <c r="J11677" s="10">
        <v>0</v>
      </c>
      <c r="K11677" s="10">
        <v>0</v>
      </c>
      <c r="L11677" s="10">
        <v>0</v>
      </c>
      <c r="M11677" s="10">
        <v>0</v>
      </c>
      <c r="N11677" s="10">
        <v>0</v>
      </c>
    </row>
    <row r="11678" spans="1:14" x14ac:dyDescent="0.25">
      <c r="A11678" s="9" t="s">
        <v>1231</v>
      </c>
      <c r="B11678" s="9" t="s">
        <v>37</v>
      </c>
      <c r="C11678" s="9" t="s">
        <v>29</v>
      </c>
      <c r="D11678" s="9" t="s">
        <v>27</v>
      </c>
      <c r="E11678" s="10">
        <v>102.29</v>
      </c>
      <c r="F11678" s="10">
        <v>0</v>
      </c>
      <c r="G11678" s="10">
        <v>102.29</v>
      </c>
      <c r="H11678" s="10">
        <v>94.38</v>
      </c>
      <c r="I11678" s="10">
        <v>7.9100000000000108</v>
      </c>
      <c r="J11678" s="10">
        <v>0</v>
      </c>
      <c r="K11678" s="10">
        <v>0</v>
      </c>
      <c r="L11678" s="10">
        <v>0</v>
      </c>
      <c r="M11678" s="10">
        <v>0</v>
      </c>
      <c r="N11678" s="10">
        <v>0</v>
      </c>
    </row>
    <row r="11679" spans="1:14" x14ac:dyDescent="0.25">
      <c r="A11679" s="9" t="s">
        <v>1231</v>
      </c>
      <c r="B11679" s="9" t="s">
        <v>346</v>
      </c>
      <c r="C11679" s="9" t="s">
        <v>33</v>
      </c>
      <c r="D11679" s="9" t="s">
        <v>27</v>
      </c>
      <c r="E11679" s="10">
        <v>1425.83</v>
      </c>
      <c r="F11679" s="10">
        <v>0</v>
      </c>
      <c r="G11679" s="10">
        <v>1425.83</v>
      </c>
      <c r="H11679" s="10">
        <v>1754.09</v>
      </c>
      <c r="I11679" s="10">
        <v>-328.26</v>
      </c>
      <c r="J11679" s="10">
        <v>9</v>
      </c>
      <c r="K11679" s="10">
        <v>0</v>
      </c>
      <c r="L11679" s="10">
        <v>9</v>
      </c>
      <c r="M11679" s="10">
        <v>11.071999999999999</v>
      </c>
      <c r="N11679" s="10">
        <v>-2.0719999999999992</v>
      </c>
    </row>
    <row r="11680" spans="1:14" x14ac:dyDescent="0.25">
      <c r="A11680" s="9" t="s">
        <v>1231</v>
      </c>
      <c r="B11680" s="9" t="s">
        <v>347</v>
      </c>
      <c r="C11680" s="9" t="s">
        <v>33</v>
      </c>
      <c r="D11680" s="9" t="s">
        <v>27</v>
      </c>
      <c r="E11680" s="10">
        <v>4529.82</v>
      </c>
      <c r="F11680" s="10">
        <v>0</v>
      </c>
      <c r="G11680" s="10">
        <v>4529.82</v>
      </c>
      <c r="H11680" s="10">
        <v>5572.69</v>
      </c>
      <c r="I11680" s="10">
        <v>-1042.8699999999999</v>
      </c>
      <c r="J11680" s="10">
        <v>9</v>
      </c>
      <c r="K11680" s="10">
        <v>0</v>
      </c>
      <c r="L11680" s="10">
        <v>9</v>
      </c>
      <c r="M11680" s="10">
        <v>11.071999999999999</v>
      </c>
      <c r="N11680" s="10">
        <v>-2.0719999999999992</v>
      </c>
    </row>
    <row r="11681" spans="1:14" x14ac:dyDescent="0.25">
      <c r="A11681" s="9" t="s">
        <v>1231</v>
      </c>
      <c r="B11681" s="9" t="s">
        <v>348</v>
      </c>
      <c r="C11681" s="9" t="s">
        <v>33</v>
      </c>
      <c r="D11681" s="9" t="s">
        <v>27</v>
      </c>
      <c r="E11681" s="10">
        <v>4551.87</v>
      </c>
      <c r="F11681" s="10">
        <v>0</v>
      </c>
      <c r="G11681" s="10">
        <v>4551.87</v>
      </c>
      <c r="H11681" s="10">
        <v>5599.81</v>
      </c>
      <c r="I11681" s="10">
        <v>-1047.9400000000005</v>
      </c>
      <c r="J11681" s="10">
        <v>54</v>
      </c>
      <c r="K11681" s="10">
        <v>0</v>
      </c>
      <c r="L11681" s="10">
        <v>54</v>
      </c>
      <c r="M11681" s="10">
        <v>66.432000000000002</v>
      </c>
      <c r="N11681" s="10">
        <v>-12.432000000000002</v>
      </c>
    </row>
    <row r="11682" spans="1:14" x14ac:dyDescent="0.25">
      <c r="A11682" s="9" t="s">
        <v>1231</v>
      </c>
      <c r="B11682" s="9" t="s">
        <v>177</v>
      </c>
      <c r="C11682" s="9" t="s">
        <v>39</v>
      </c>
      <c r="D11682" s="9" t="s">
        <v>58</v>
      </c>
      <c r="E11682" s="10">
        <v>-262410.5</v>
      </c>
      <c r="F11682" s="10">
        <v>0</v>
      </c>
      <c r="G11682" s="10">
        <v>-262410.5</v>
      </c>
      <c r="H11682" s="10">
        <v>-262410.51</v>
      </c>
      <c r="I11682" s="10">
        <v>1.0000000009313226E-2</v>
      </c>
      <c r="J11682" s="10">
        <v>-11072</v>
      </c>
      <c r="K11682" s="10">
        <v>0</v>
      </c>
      <c r="L11682" s="10">
        <v>-11072</v>
      </c>
      <c r="M11682" s="10">
        <v>-11072</v>
      </c>
      <c r="N11682" s="10">
        <v>0</v>
      </c>
    </row>
    <row r="11683" spans="1:14" x14ac:dyDescent="0.25">
      <c r="A11683" s="9" t="s">
        <v>1231</v>
      </c>
      <c r="B11683" s="9" t="s">
        <v>75</v>
      </c>
      <c r="C11683" s="9" t="s">
        <v>42</v>
      </c>
      <c r="D11683" s="9" t="s">
        <v>58</v>
      </c>
      <c r="E11683" s="10">
        <v>220152.24</v>
      </c>
      <c r="F11683" s="10">
        <v>222781.14</v>
      </c>
      <c r="G11683" s="10">
        <v>-2628.9000000000233</v>
      </c>
      <c r="H11683" s="10">
        <v>222781.14</v>
      </c>
      <c r="I11683" s="10">
        <v>-2628.9000000000233</v>
      </c>
      <c r="J11683" s="10">
        <v>11379</v>
      </c>
      <c r="K11683" s="10">
        <v>11514.88</v>
      </c>
      <c r="L11683" s="10">
        <v>-135.8799999999992</v>
      </c>
      <c r="M11683" s="10">
        <v>11514.88</v>
      </c>
      <c r="N11683" s="10">
        <v>-135.8799999999992</v>
      </c>
    </row>
    <row r="11684" spans="1:14" x14ac:dyDescent="0.25">
      <c r="A11684" s="9" t="s">
        <v>1231</v>
      </c>
      <c r="B11684" s="9" t="s">
        <v>763</v>
      </c>
      <c r="C11684" s="9" t="s">
        <v>42</v>
      </c>
      <c r="D11684" s="9" t="s">
        <v>43</v>
      </c>
      <c r="E11684" s="10">
        <v>5609.34</v>
      </c>
      <c r="F11684" s="10">
        <v>5570.0980392156862</v>
      </c>
      <c r="G11684" s="10">
        <v>39.24196078431396</v>
      </c>
      <c r="H11684" s="10">
        <v>5681.5</v>
      </c>
      <c r="I11684" s="10">
        <v>-72.159999999999854</v>
      </c>
      <c r="J11684" s="10">
        <v>11150</v>
      </c>
      <c r="K11684" s="10">
        <v>11072</v>
      </c>
      <c r="L11684" s="10">
        <v>78</v>
      </c>
      <c r="M11684" s="10">
        <v>11293.44</v>
      </c>
      <c r="N11684" s="10">
        <v>-143.44000000000051</v>
      </c>
    </row>
    <row r="11685" spans="1:14" x14ac:dyDescent="0.25">
      <c r="A11685" s="9" t="s">
        <v>1231</v>
      </c>
      <c r="B11685" s="9" t="s">
        <v>350</v>
      </c>
      <c r="C11685" s="9" t="s">
        <v>42</v>
      </c>
      <c r="D11685" s="9" t="s">
        <v>43</v>
      </c>
      <c r="E11685" s="10">
        <v>19555.2</v>
      </c>
      <c r="F11685" s="10">
        <v>19331.711442786069</v>
      </c>
      <c r="G11685" s="10">
        <v>223.48855721393193</v>
      </c>
      <c r="H11685" s="10">
        <v>19428.37</v>
      </c>
      <c r="I11685" s="10">
        <v>126.83000000000175</v>
      </c>
      <c r="J11685" s="10">
        <v>11200</v>
      </c>
      <c r="K11685" s="10">
        <v>11072</v>
      </c>
      <c r="L11685" s="10">
        <v>128</v>
      </c>
      <c r="M11685" s="10">
        <v>11127.36</v>
      </c>
      <c r="N11685" s="10">
        <v>72.639999999999418</v>
      </c>
    </row>
    <row r="11686" spans="1:14" x14ac:dyDescent="0.25">
      <c r="A11686" s="9" t="s">
        <v>1231</v>
      </c>
      <c r="B11686" s="9" t="s">
        <v>355</v>
      </c>
      <c r="C11686" s="9" t="s">
        <v>42</v>
      </c>
      <c r="D11686" s="9" t="s">
        <v>53</v>
      </c>
      <c r="E11686" s="10">
        <v>1575.34</v>
      </c>
      <c r="F11686" s="10">
        <v>1453.51</v>
      </c>
      <c r="G11686" s="10">
        <v>121.82999999999993</v>
      </c>
      <c r="H11686" s="10">
        <v>1453.51</v>
      </c>
      <c r="I11686" s="10">
        <v>121.82999999999993</v>
      </c>
      <c r="J11686" s="10">
        <v>120</v>
      </c>
      <c r="K11686" s="10">
        <v>110.72</v>
      </c>
      <c r="L11686" s="10">
        <v>9.2800000000000011</v>
      </c>
      <c r="M11686" s="10">
        <v>110.72</v>
      </c>
      <c r="N11686" s="10">
        <v>9.2800000000000011</v>
      </c>
    </row>
    <row r="11687" spans="1:14" x14ac:dyDescent="0.25">
      <c r="A11687" s="9" t="s">
        <v>1232</v>
      </c>
      <c r="B11687" s="9" t="s">
        <v>25</v>
      </c>
      <c r="C11687" s="9" t="s">
        <v>26</v>
      </c>
      <c r="D11687" s="9" t="s">
        <v>27</v>
      </c>
      <c r="E11687" s="10">
        <v>-3358.71</v>
      </c>
      <c r="F11687" s="10">
        <v>0</v>
      </c>
      <c r="G11687" s="10">
        <v>-3358.71</v>
      </c>
      <c r="H11687" s="10">
        <v>0</v>
      </c>
      <c r="I11687" s="10">
        <v>-3358.71</v>
      </c>
      <c r="J11687" s="10">
        <v>0</v>
      </c>
      <c r="K11687" s="10">
        <v>0</v>
      </c>
      <c r="L11687" s="10">
        <v>0</v>
      </c>
      <c r="M11687" s="10">
        <v>0</v>
      </c>
      <c r="N11687" s="10">
        <v>0</v>
      </c>
    </row>
    <row r="11688" spans="1:14" x14ac:dyDescent="0.25">
      <c r="A11688" s="9" t="s">
        <v>1232</v>
      </c>
      <c r="B11688" s="9" t="s">
        <v>28</v>
      </c>
      <c r="C11688" s="9" t="s">
        <v>29</v>
      </c>
      <c r="D11688" s="9" t="s">
        <v>27</v>
      </c>
      <c r="E11688" s="10">
        <v>7.09</v>
      </c>
      <c r="F11688" s="10">
        <v>0</v>
      </c>
      <c r="G11688" s="10">
        <v>7.09</v>
      </c>
      <c r="H11688" s="10">
        <v>7.14</v>
      </c>
      <c r="I11688" s="10">
        <v>-4.9999999999999822E-2</v>
      </c>
      <c r="J11688" s="10">
        <v>0</v>
      </c>
      <c r="K11688" s="10">
        <v>0</v>
      </c>
      <c r="L11688" s="10">
        <v>0</v>
      </c>
      <c r="M11688" s="10">
        <v>0</v>
      </c>
      <c r="N11688" s="10">
        <v>0</v>
      </c>
    </row>
    <row r="11689" spans="1:14" x14ac:dyDescent="0.25">
      <c r="A11689" s="9" t="s">
        <v>1232</v>
      </c>
      <c r="B11689" s="9" t="s">
        <v>30</v>
      </c>
      <c r="C11689" s="9" t="s">
        <v>29</v>
      </c>
      <c r="D11689" s="9" t="s">
        <v>27</v>
      </c>
      <c r="E11689" s="10">
        <v>165.44</v>
      </c>
      <c r="F11689" s="10">
        <v>0</v>
      </c>
      <c r="G11689" s="10">
        <v>165.44</v>
      </c>
      <c r="H11689" s="10">
        <v>166.65</v>
      </c>
      <c r="I11689" s="10">
        <v>-1.210000000000008</v>
      </c>
      <c r="J11689" s="10">
        <v>0</v>
      </c>
      <c r="K11689" s="10">
        <v>0</v>
      </c>
      <c r="L11689" s="10">
        <v>0</v>
      </c>
      <c r="M11689" s="10">
        <v>0</v>
      </c>
      <c r="N11689" s="10">
        <v>0</v>
      </c>
    </row>
    <row r="11690" spans="1:14" x14ac:dyDescent="0.25">
      <c r="A11690" s="9" t="s">
        <v>1232</v>
      </c>
      <c r="B11690" s="9" t="s">
        <v>31</v>
      </c>
      <c r="C11690" s="9" t="s">
        <v>29</v>
      </c>
      <c r="D11690" s="9" t="s">
        <v>27</v>
      </c>
      <c r="E11690" s="10">
        <v>1110.8399999999999</v>
      </c>
      <c r="F11690" s="10">
        <v>0</v>
      </c>
      <c r="G11690" s="10">
        <v>1110.8399999999999</v>
      </c>
      <c r="H11690" s="10">
        <v>1118.9000000000001</v>
      </c>
      <c r="I11690" s="10">
        <v>-8.0600000000001728</v>
      </c>
      <c r="J11690" s="10">
        <v>0</v>
      </c>
      <c r="K11690" s="10">
        <v>0</v>
      </c>
      <c r="L11690" s="10">
        <v>0</v>
      </c>
      <c r="M11690" s="10">
        <v>0</v>
      </c>
      <c r="N11690" s="10">
        <v>0</v>
      </c>
    </row>
    <row r="11691" spans="1:14" x14ac:dyDescent="0.25">
      <c r="A11691" s="9" t="s">
        <v>1232</v>
      </c>
      <c r="B11691" s="9" t="s">
        <v>32</v>
      </c>
      <c r="C11691" s="9" t="s">
        <v>33</v>
      </c>
      <c r="D11691" s="9" t="s">
        <v>27</v>
      </c>
      <c r="E11691" s="10">
        <v>1703.47</v>
      </c>
      <c r="F11691" s="10">
        <v>0</v>
      </c>
      <c r="G11691" s="10">
        <v>1703.47</v>
      </c>
      <c r="H11691" s="10">
        <v>1816.62</v>
      </c>
      <c r="I11691" s="10">
        <v>-113.14999999999986</v>
      </c>
      <c r="J11691" s="10">
        <v>4.83</v>
      </c>
      <c r="K11691" s="10">
        <v>0</v>
      </c>
      <c r="L11691" s="10">
        <v>4.83</v>
      </c>
      <c r="M11691" s="10">
        <v>5.1509999999999998</v>
      </c>
      <c r="N11691" s="10">
        <v>-0.32099999999999973</v>
      </c>
    </row>
    <row r="11692" spans="1:14" x14ac:dyDescent="0.25">
      <c r="A11692" s="9" t="s">
        <v>1232</v>
      </c>
      <c r="B11692" s="9" t="s">
        <v>34</v>
      </c>
      <c r="C11692" s="9" t="s">
        <v>33</v>
      </c>
      <c r="D11692" s="9" t="s">
        <v>27</v>
      </c>
      <c r="E11692" s="10">
        <v>5855.75</v>
      </c>
      <c r="F11692" s="10">
        <v>0</v>
      </c>
      <c r="G11692" s="10">
        <v>5855.75</v>
      </c>
      <c r="H11692" s="10">
        <v>6244.71</v>
      </c>
      <c r="I11692" s="10">
        <v>-388.96000000000004</v>
      </c>
      <c r="J11692" s="10">
        <v>4.83</v>
      </c>
      <c r="K11692" s="10">
        <v>0</v>
      </c>
      <c r="L11692" s="10">
        <v>4.83</v>
      </c>
      <c r="M11692" s="10">
        <v>5.1509999999999998</v>
      </c>
      <c r="N11692" s="10">
        <v>-0.32099999999999973</v>
      </c>
    </row>
    <row r="11693" spans="1:14" x14ac:dyDescent="0.25">
      <c r="A11693" s="9" t="s">
        <v>1232</v>
      </c>
      <c r="B11693" s="9" t="s">
        <v>35</v>
      </c>
      <c r="C11693" s="9" t="s">
        <v>33</v>
      </c>
      <c r="D11693" s="9" t="s">
        <v>27</v>
      </c>
      <c r="E11693" s="10">
        <v>6335.56</v>
      </c>
      <c r="F11693" s="10">
        <v>0</v>
      </c>
      <c r="G11693" s="10">
        <v>6335.56</v>
      </c>
      <c r="H11693" s="10">
        <v>6756.2</v>
      </c>
      <c r="I11693" s="10">
        <v>-420.63999999999942</v>
      </c>
      <c r="J11693" s="10">
        <v>101.43</v>
      </c>
      <c r="K11693" s="10">
        <v>0</v>
      </c>
      <c r="L11693" s="10">
        <v>101.43</v>
      </c>
      <c r="M11693" s="10">
        <v>108.164</v>
      </c>
      <c r="N11693" s="10">
        <v>-6.7339999999999947</v>
      </c>
    </row>
    <row r="11694" spans="1:14" x14ac:dyDescent="0.25">
      <c r="A11694" s="9" t="s">
        <v>1232</v>
      </c>
      <c r="B11694" s="9" t="s">
        <v>36</v>
      </c>
      <c r="C11694" s="9" t="s">
        <v>29</v>
      </c>
      <c r="D11694" s="9" t="s">
        <v>27</v>
      </c>
      <c r="E11694" s="10">
        <v>12445.41</v>
      </c>
      <c r="F11694" s="10">
        <v>0</v>
      </c>
      <c r="G11694" s="10">
        <v>12445.41</v>
      </c>
      <c r="H11694" s="10">
        <v>12535.79</v>
      </c>
      <c r="I11694" s="10">
        <v>-90.380000000001019</v>
      </c>
      <c r="J11694" s="10">
        <v>0</v>
      </c>
      <c r="K11694" s="10">
        <v>0</v>
      </c>
      <c r="L11694" s="10">
        <v>0</v>
      </c>
      <c r="M11694" s="10">
        <v>0</v>
      </c>
      <c r="N11694" s="10">
        <v>0</v>
      </c>
    </row>
    <row r="11695" spans="1:14" x14ac:dyDescent="0.25">
      <c r="A11695" s="9" t="s">
        <v>1232</v>
      </c>
      <c r="B11695" s="9" t="s">
        <v>37</v>
      </c>
      <c r="C11695" s="9" t="s">
        <v>29</v>
      </c>
      <c r="D11695" s="9" t="s">
        <v>27</v>
      </c>
      <c r="E11695" s="10">
        <v>28780.1</v>
      </c>
      <c r="F11695" s="10">
        <v>0</v>
      </c>
      <c r="G11695" s="10">
        <v>28780.1</v>
      </c>
      <c r="H11695" s="10">
        <v>28989.1</v>
      </c>
      <c r="I11695" s="10">
        <v>-209</v>
      </c>
      <c r="J11695" s="10">
        <v>0</v>
      </c>
      <c r="K11695" s="10">
        <v>0</v>
      </c>
      <c r="L11695" s="10">
        <v>0</v>
      </c>
      <c r="M11695" s="10">
        <v>0</v>
      </c>
      <c r="N11695" s="10">
        <v>0</v>
      </c>
    </row>
    <row r="11696" spans="1:14" x14ac:dyDescent="0.25">
      <c r="A11696" s="9" t="s">
        <v>1232</v>
      </c>
      <c r="B11696" s="9" t="s">
        <v>374</v>
      </c>
      <c r="C11696" s="9" t="s">
        <v>39</v>
      </c>
      <c r="D11696" s="9" t="s">
        <v>40</v>
      </c>
      <c r="E11696" s="10">
        <v>-691462.84</v>
      </c>
      <c r="F11696" s="10">
        <v>0</v>
      </c>
      <c r="G11696" s="10">
        <v>-691462.84</v>
      </c>
      <c r="H11696" s="10">
        <v>-691462.82</v>
      </c>
      <c r="I11696" s="10">
        <v>-2.0000000018626451E-2</v>
      </c>
      <c r="J11696" s="10">
        <v>-3760</v>
      </c>
      <c r="K11696" s="10">
        <v>0</v>
      </c>
      <c r="L11696" s="10">
        <v>-3760</v>
      </c>
      <c r="M11696" s="10">
        <v>-3760</v>
      </c>
      <c r="N11696" s="10">
        <v>0</v>
      </c>
    </row>
    <row r="11697" spans="1:14" x14ac:dyDescent="0.25">
      <c r="A11697" s="9" t="s">
        <v>1232</v>
      </c>
      <c r="B11697" s="9" t="s">
        <v>375</v>
      </c>
      <c r="C11697" s="9" t="s">
        <v>42</v>
      </c>
      <c r="D11697" s="9" t="s">
        <v>43</v>
      </c>
      <c r="E11697" s="10">
        <v>2732.49</v>
      </c>
      <c r="F11697" s="10">
        <v>2721.6354679802957</v>
      </c>
      <c r="G11697" s="10">
        <v>10.854532019704038</v>
      </c>
      <c r="H11697" s="10">
        <v>2762.46</v>
      </c>
      <c r="I11697" s="10">
        <v>-29.970000000000255</v>
      </c>
      <c r="J11697" s="10">
        <v>45300</v>
      </c>
      <c r="K11697" s="10">
        <v>45120</v>
      </c>
      <c r="L11697" s="10">
        <v>180</v>
      </c>
      <c r="M11697" s="10">
        <v>45796.800000000003</v>
      </c>
      <c r="N11697" s="10">
        <v>-496.80000000000291</v>
      </c>
    </row>
    <row r="11698" spans="1:14" x14ac:dyDescent="0.25">
      <c r="A11698" s="9" t="s">
        <v>1232</v>
      </c>
      <c r="B11698" s="9" t="s">
        <v>44</v>
      </c>
      <c r="C11698" s="9" t="s">
        <v>42</v>
      </c>
      <c r="D11698" s="9" t="s">
        <v>43</v>
      </c>
      <c r="E11698" s="10">
        <v>3732.1</v>
      </c>
      <c r="F11698" s="10">
        <v>3726.1592039800994</v>
      </c>
      <c r="G11698" s="10">
        <v>5.9407960199005174</v>
      </c>
      <c r="H11698" s="10">
        <v>3744.79</v>
      </c>
      <c r="I11698" s="10">
        <v>-12.690000000000055</v>
      </c>
      <c r="J11698" s="10">
        <v>3766</v>
      </c>
      <c r="K11698" s="10">
        <v>3760</v>
      </c>
      <c r="L11698" s="10">
        <v>6</v>
      </c>
      <c r="M11698" s="10">
        <v>3778.8</v>
      </c>
      <c r="N11698" s="10">
        <v>-12.800000000000182</v>
      </c>
    </row>
    <row r="11699" spans="1:14" x14ac:dyDescent="0.25">
      <c r="A11699" s="9" t="s">
        <v>1232</v>
      </c>
      <c r="B11699" s="9" t="s">
        <v>376</v>
      </c>
      <c r="C11699" s="9" t="s">
        <v>42</v>
      </c>
      <c r="D11699" s="9" t="s">
        <v>43</v>
      </c>
      <c r="E11699" s="10">
        <v>10597.27</v>
      </c>
      <c r="F11699" s="10">
        <v>10531.911330049261</v>
      </c>
      <c r="G11699" s="10">
        <v>65.358669950739568</v>
      </c>
      <c r="H11699" s="10">
        <v>10689.89</v>
      </c>
      <c r="I11699" s="10">
        <v>-92.619999999998981</v>
      </c>
      <c r="J11699" s="10">
        <v>45400</v>
      </c>
      <c r="K11699" s="10">
        <v>45120</v>
      </c>
      <c r="L11699" s="10">
        <v>280</v>
      </c>
      <c r="M11699" s="10">
        <v>45796.800000000003</v>
      </c>
      <c r="N11699" s="10">
        <v>-396.80000000000291</v>
      </c>
    </row>
    <row r="11700" spans="1:14" x14ac:dyDescent="0.25">
      <c r="A11700" s="9" t="s">
        <v>1232</v>
      </c>
      <c r="B11700" s="9" t="s">
        <v>500</v>
      </c>
      <c r="C11700" s="9" t="s">
        <v>42</v>
      </c>
      <c r="D11700" s="9" t="s">
        <v>43</v>
      </c>
      <c r="E11700" s="10">
        <v>13805.49</v>
      </c>
      <c r="F11700" s="10">
        <v>13600.522167487685</v>
      </c>
      <c r="G11700" s="10">
        <v>204.967832512315</v>
      </c>
      <c r="H11700" s="10">
        <v>13804.53</v>
      </c>
      <c r="I11700" s="10">
        <v>0.95999999999912689</v>
      </c>
      <c r="J11700" s="10">
        <v>45800</v>
      </c>
      <c r="K11700" s="10">
        <v>45120</v>
      </c>
      <c r="L11700" s="10">
        <v>680</v>
      </c>
      <c r="M11700" s="10">
        <v>45796.800000000003</v>
      </c>
      <c r="N11700" s="10">
        <v>3.1999999999970896</v>
      </c>
    </row>
    <row r="11701" spans="1:14" x14ac:dyDescent="0.25">
      <c r="A11701" s="9" t="s">
        <v>1232</v>
      </c>
      <c r="B11701" s="9" t="s">
        <v>47</v>
      </c>
      <c r="C11701" s="9" t="s">
        <v>42</v>
      </c>
      <c r="D11701" s="9" t="s">
        <v>43</v>
      </c>
      <c r="E11701" s="10">
        <v>21292.09</v>
      </c>
      <c r="F11701" s="10">
        <v>21214.970588235294</v>
      </c>
      <c r="G11701" s="10">
        <v>77.119411764706456</v>
      </c>
      <c r="H11701" s="10">
        <v>21639.27</v>
      </c>
      <c r="I11701" s="10">
        <v>-347.18000000000029</v>
      </c>
      <c r="J11701" s="10">
        <v>45284</v>
      </c>
      <c r="K11701" s="10">
        <v>45120</v>
      </c>
      <c r="L11701" s="10">
        <v>164</v>
      </c>
      <c r="M11701" s="10">
        <v>46022.400000000001</v>
      </c>
      <c r="N11701" s="10">
        <v>-738.40000000000146</v>
      </c>
    </row>
    <row r="11702" spans="1:14" x14ac:dyDescent="0.25">
      <c r="A11702" s="9" t="s">
        <v>1232</v>
      </c>
      <c r="B11702" s="9" t="s">
        <v>272</v>
      </c>
      <c r="C11702" s="9" t="s">
        <v>42</v>
      </c>
      <c r="D11702" s="9" t="s">
        <v>43</v>
      </c>
      <c r="E11702" s="10">
        <v>38057.18</v>
      </c>
      <c r="F11702" s="10">
        <v>36796.93596059113</v>
      </c>
      <c r="G11702" s="10">
        <v>1260.2440394088699</v>
      </c>
      <c r="H11702" s="10">
        <v>37348.89</v>
      </c>
      <c r="I11702" s="10">
        <v>708.29000000000087</v>
      </c>
      <c r="J11702" s="10">
        <v>46665</v>
      </c>
      <c r="K11702" s="10">
        <v>45120</v>
      </c>
      <c r="L11702" s="10">
        <v>1545</v>
      </c>
      <c r="M11702" s="10">
        <v>45796.800000000003</v>
      </c>
      <c r="N11702" s="10">
        <v>868.19999999999709</v>
      </c>
    </row>
    <row r="11703" spans="1:14" x14ac:dyDescent="0.25">
      <c r="A11703" s="9" t="s">
        <v>1232</v>
      </c>
      <c r="B11703" s="9" t="s">
        <v>378</v>
      </c>
      <c r="C11703" s="9" t="s">
        <v>42</v>
      </c>
      <c r="D11703" s="9" t="s">
        <v>43</v>
      </c>
      <c r="E11703" s="10">
        <v>45111.25</v>
      </c>
      <c r="F11703" s="10">
        <v>44932</v>
      </c>
      <c r="G11703" s="10">
        <v>179.25</v>
      </c>
      <c r="H11703" s="10">
        <v>45605.98</v>
      </c>
      <c r="I11703" s="10">
        <v>-494.7300000000032</v>
      </c>
      <c r="J11703" s="10">
        <v>3775</v>
      </c>
      <c r="K11703" s="10">
        <v>3760</v>
      </c>
      <c r="L11703" s="10">
        <v>15</v>
      </c>
      <c r="M11703" s="10">
        <v>3816.4</v>
      </c>
      <c r="N11703" s="10">
        <v>-41.400000000000091</v>
      </c>
    </row>
    <row r="11704" spans="1:14" x14ac:dyDescent="0.25">
      <c r="A11704" s="9" t="s">
        <v>1232</v>
      </c>
      <c r="B11704" s="9" t="s">
        <v>50</v>
      </c>
      <c r="C11704" s="9" t="s">
        <v>42</v>
      </c>
      <c r="D11704" s="9" t="s">
        <v>43</v>
      </c>
      <c r="E11704" s="10">
        <v>60249</v>
      </c>
      <c r="F11704" s="10">
        <v>60009.601990049749</v>
      </c>
      <c r="G11704" s="10">
        <v>239.39800995025143</v>
      </c>
      <c r="H11704" s="10">
        <v>60309.65</v>
      </c>
      <c r="I11704" s="10">
        <v>-60.650000000001455</v>
      </c>
      <c r="J11704" s="10">
        <v>45300</v>
      </c>
      <c r="K11704" s="10">
        <v>45120</v>
      </c>
      <c r="L11704" s="10">
        <v>180</v>
      </c>
      <c r="M11704" s="10">
        <v>45345.599999999999</v>
      </c>
      <c r="N11704" s="10">
        <v>-45.599999999998545</v>
      </c>
    </row>
    <row r="11705" spans="1:14" x14ac:dyDescent="0.25">
      <c r="A11705" s="9" t="s">
        <v>1232</v>
      </c>
      <c r="B11705" s="9" t="s">
        <v>103</v>
      </c>
      <c r="C11705" s="9" t="s">
        <v>42</v>
      </c>
      <c r="D11705" s="9" t="s">
        <v>43</v>
      </c>
      <c r="E11705" s="10">
        <v>227073.14</v>
      </c>
      <c r="F11705" s="10">
        <v>226295.75247524751</v>
      </c>
      <c r="G11705" s="10">
        <v>777.3875247524993</v>
      </c>
      <c r="H11705" s="10">
        <v>228558.71</v>
      </c>
      <c r="I11705" s="10">
        <v>-1485.5699999999779</v>
      </c>
      <c r="J11705" s="10">
        <v>45275</v>
      </c>
      <c r="K11705" s="10">
        <v>45120</v>
      </c>
      <c r="L11705" s="10">
        <v>155</v>
      </c>
      <c r="M11705" s="10">
        <v>45571.199999999997</v>
      </c>
      <c r="N11705" s="10">
        <v>-296.19999999999709</v>
      </c>
    </row>
    <row r="11706" spans="1:14" x14ac:dyDescent="0.25">
      <c r="A11706" s="9" t="s">
        <v>1232</v>
      </c>
      <c r="B11706" s="9" t="s">
        <v>379</v>
      </c>
      <c r="C11706" s="9" t="s">
        <v>42</v>
      </c>
      <c r="D11706" s="9" t="s">
        <v>53</v>
      </c>
      <c r="E11706" s="10">
        <v>213489.77</v>
      </c>
      <c r="F11706" s="10">
        <v>206055.14427860695</v>
      </c>
      <c r="G11706" s="10">
        <v>7434.6257213930367</v>
      </c>
      <c r="H11706" s="10">
        <v>207085.42</v>
      </c>
      <c r="I11706" s="10">
        <v>6404.3499999999767</v>
      </c>
      <c r="J11706" s="10">
        <v>33764</v>
      </c>
      <c r="K11706" s="10">
        <v>33839.999999999993</v>
      </c>
      <c r="L11706" s="10">
        <v>-75.999999999992724</v>
      </c>
      <c r="M11706" s="10">
        <v>34009.199999999997</v>
      </c>
      <c r="N11706" s="10">
        <v>-245.19999999999709</v>
      </c>
    </row>
    <row r="11707" spans="1:14" x14ac:dyDescent="0.25">
      <c r="A11707" s="9" t="s">
        <v>1232</v>
      </c>
      <c r="B11707" s="9" t="s">
        <v>54</v>
      </c>
      <c r="C11707" s="9" t="s">
        <v>42</v>
      </c>
      <c r="D11707" s="9" t="s">
        <v>55</v>
      </c>
      <c r="E11707" s="10">
        <v>2278.11</v>
      </c>
      <c r="F11707" s="10">
        <v>2233.4411764705883</v>
      </c>
      <c r="G11707" s="10">
        <v>44.668823529411839</v>
      </c>
      <c r="H11707" s="10">
        <v>2278.11</v>
      </c>
      <c r="I11707" s="10">
        <v>0</v>
      </c>
      <c r="J11707" s="10">
        <v>414.202</v>
      </c>
      <c r="K11707" s="10">
        <v>406.08039215686273</v>
      </c>
      <c r="L11707" s="10">
        <v>8.1216078431372694</v>
      </c>
      <c r="M11707" s="10">
        <v>414.202</v>
      </c>
      <c r="N11707" s="10">
        <v>0</v>
      </c>
    </row>
    <row r="11708" spans="1:14" x14ac:dyDescent="0.25">
      <c r="A11708" s="9" t="s">
        <v>1233</v>
      </c>
      <c r="B11708" s="9" t="s">
        <v>25</v>
      </c>
      <c r="C11708" s="9" t="s">
        <v>26</v>
      </c>
      <c r="D11708" s="9" t="s">
        <v>27</v>
      </c>
      <c r="E11708" s="10">
        <v>166.66</v>
      </c>
      <c r="F11708" s="10">
        <v>0</v>
      </c>
      <c r="G11708" s="10">
        <v>166.66</v>
      </c>
      <c r="H11708" s="10">
        <v>0</v>
      </c>
      <c r="I11708" s="10">
        <v>166.66</v>
      </c>
      <c r="J11708" s="10">
        <v>0</v>
      </c>
      <c r="K11708" s="10">
        <v>0</v>
      </c>
      <c r="L11708" s="10">
        <v>0</v>
      </c>
      <c r="M11708" s="10">
        <v>0</v>
      </c>
      <c r="N11708" s="10">
        <v>0</v>
      </c>
    </row>
    <row r="11709" spans="1:14" x14ac:dyDescent="0.25">
      <c r="A11709" s="9" t="s">
        <v>1233</v>
      </c>
      <c r="B11709" s="9" t="s">
        <v>258</v>
      </c>
      <c r="C11709" s="9" t="s">
        <v>33</v>
      </c>
      <c r="D11709" s="9" t="s">
        <v>27</v>
      </c>
      <c r="E11709" s="10">
        <v>157.86000000000001</v>
      </c>
      <c r="F11709" s="10">
        <v>0</v>
      </c>
      <c r="G11709" s="10">
        <v>157.86000000000001</v>
      </c>
      <c r="H11709" s="10">
        <v>162.63</v>
      </c>
      <c r="I11709" s="10">
        <v>-4.7699999999999818</v>
      </c>
      <c r="J11709" s="10">
        <v>20.878</v>
      </c>
      <c r="K11709" s="10">
        <v>0</v>
      </c>
      <c r="L11709" s="10">
        <v>20.878</v>
      </c>
      <c r="M11709" s="10">
        <v>21.513999999999999</v>
      </c>
      <c r="N11709" s="10">
        <v>-0.63599999999999923</v>
      </c>
    </row>
    <row r="11710" spans="1:14" x14ac:dyDescent="0.25">
      <c r="A11710" s="9" t="s">
        <v>1233</v>
      </c>
      <c r="B11710" s="9" t="s">
        <v>259</v>
      </c>
      <c r="C11710" s="9" t="s">
        <v>33</v>
      </c>
      <c r="D11710" s="9" t="s">
        <v>27</v>
      </c>
      <c r="E11710" s="10">
        <v>323.91000000000003</v>
      </c>
      <c r="F11710" s="10">
        <v>0</v>
      </c>
      <c r="G11710" s="10">
        <v>323.91000000000003</v>
      </c>
      <c r="H11710" s="10">
        <v>333.77</v>
      </c>
      <c r="I11710" s="10">
        <v>-9.8599999999999568</v>
      </c>
      <c r="J11710" s="10">
        <v>20.878</v>
      </c>
      <c r="K11710" s="10">
        <v>0</v>
      </c>
      <c r="L11710" s="10">
        <v>20.878</v>
      </c>
      <c r="M11710" s="10">
        <v>21.513999999999999</v>
      </c>
      <c r="N11710" s="10">
        <v>-0.63599999999999923</v>
      </c>
    </row>
    <row r="11711" spans="1:14" x14ac:dyDescent="0.25">
      <c r="A11711" s="9" t="s">
        <v>1233</v>
      </c>
      <c r="B11711" s="9" t="s">
        <v>260</v>
      </c>
      <c r="C11711" s="9" t="s">
        <v>33</v>
      </c>
      <c r="D11711" s="9" t="s">
        <v>27</v>
      </c>
      <c r="E11711" s="10">
        <v>12769.09</v>
      </c>
      <c r="F11711" s="10">
        <v>0</v>
      </c>
      <c r="G11711" s="10">
        <v>12769.09</v>
      </c>
      <c r="H11711" s="10">
        <v>13155.23</v>
      </c>
      <c r="I11711" s="10">
        <v>-386.13999999999942</v>
      </c>
      <c r="J11711" s="10">
        <v>208.78</v>
      </c>
      <c r="K11711" s="10">
        <v>0</v>
      </c>
      <c r="L11711" s="10">
        <v>208.78</v>
      </c>
      <c r="M11711" s="10">
        <v>215.09299999999999</v>
      </c>
      <c r="N11711" s="10">
        <v>-6.3129999999999882</v>
      </c>
    </row>
    <row r="11712" spans="1:14" x14ac:dyDescent="0.25">
      <c r="A11712" s="9" t="s">
        <v>1233</v>
      </c>
      <c r="B11712" s="9" t="s">
        <v>101</v>
      </c>
      <c r="C11712" s="9" t="s">
        <v>39</v>
      </c>
      <c r="D11712" s="9" t="s">
        <v>43</v>
      </c>
      <c r="E11712" s="10">
        <v>-80979.19</v>
      </c>
      <c r="F11712" s="10">
        <v>0</v>
      </c>
      <c r="G11712" s="10">
        <v>-80979.19</v>
      </c>
      <c r="H11712" s="10">
        <v>-80979.39</v>
      </c>
      <c r="I11712" s="10">
        <v>0.19999999999708962</v>
      </c>
      <c r="J11712" s="10">
        <v>-100020</v>
      </c>
      <c r="K11712" s="10">
        <v>0</v>
      </c>
      <c r="L11712" s="10">
        <v>-100020</v>
      </c>
      <c r="M11712" s="10">
        <v>-100020</v>
      </c>
      <c r="N11712" s="10">
        <v>0</v>
      </c>
    </row>
    <row r="11713" spans="1:14" x14ac:dyDescent="0.25">
      <c r="A11713" s="9" t="s">
        <v>1233</v>
      </c>
      <c r="B11713" s="9" t="s">
        <v>262</v>
      </c>
      <c r="C11713" s="9" t="s">
        <v>42</v>
      </c>
      <c r="D11713" s="9" t="s">
        <v>43</v>
      </c>
      <c r="E11713" s="10">
        <v>8358.7800000000007</v>
      </c>
      <c r="F11713" s="10">
        <v>8358.4220907297822</v>
      </c>
      <c r="G11713" s="10">
        <v>0.35790927021844254</v>
      </c>
      <c r="H11713" s="10">
        <v>8475.44</v>
      </c>
      <c r="I11713" s="10">
        <v>-116.65999999999985</v>
      </c>
      <c r="J11713" s="10">
        <v>16504</v>
      </c>
      <c r="K11713" s="10">
        <v>16503.299802761343</v>
      </c>
      <c r="L11713" s="10">
        <v>0.70019723865698325</v>
      </c>
      <c r="M11713" s="10">
        <v>16734.346000000001</v>
      </c>
      <c r="N11713" s="10">
        <v>-230.34600000000137</v>
      </c>
    </row>
    <row r="11714" spans="1:14" x14ac:dyDescent="0.25">
      <c r="A11714" s="9" t="s">
        <v>1233</v>
      </c>
      <c r="B11714" s="9" t="s">
        <v>261</v>
      </c>
      <c r="C11714" s="9" t="s">
        <v>42</v>
      </c>
      <c r="D11714" s="9" t="s">
        <v>43</v>
      </c>
      <c r="E11714" s="10">
        <v>59202.89</v>
      </c>
      <c r="F11714" s="10">
        <v>57982.591133004928</v>
      </c>
      <c r="G11714" s="10">
        <v>1220.2988669950719</v>
      </c>
      <c r="H11714" s="10">
        <v>58852.33</v>
      </c>
      <c r="I11714" s="10">
        <v>350.55999999999767</v>
      </c>
      <c r="J11714" s="10">
        <v>102125</v>
      </c>
      <c r="K11714" s="10">
        <v>100020</v>
      </c>
      <c r="L11714" s="10">
        <v>2105</v>
      </c>
      <c r="M11714" s="10">
        <v>101520.3</v>
      </c>
      <c r="N11714" s="10">
        <v>604.69999999999709</v>
      </c>
    </row>
    <row r="11715" spans="1:14" x14ac:dyDescent="0.25">
      <c r="A11715" s="9" t="s">
        <v>1234</v>
      </c>
      <c r="B11715" s="9" t="s">
        <v>25</v>
      </c>
      <c r="C11715" s="9" t="s">
        <v>26</v>
      </c>
      <c r="D11715" s="9" t="s">
        <v>27</v>
      </c>
      <c r="E11715" s="10">
        <v>1118.67</v>
      </c>
      <c r="F11715" s="10">
        <v>0</v>
      </c>
      <c r="G11715" s="10">
        <v>1118.67</v>
      </c>
      <c r="H11715" s="10">
        <v>0</v>
      </c>
      <c r="I11715" s="10">
        <v>1118.67</v>
      </c>
      <c r="J11715" s="10">
        <v>0</v>
      </c>
      <c r="K11715" s="10">
        <v>0</v>
      </c>
      <c r="L11715" s="10">
        <v>0</v>
      </c>
      <c r="M11715" s="10">
        <v>0</v>
      </c>
      <c r="N11715" s="10">
        <v>0</v>
      </c>
    </row>
    <row r="11716" spans="1:14" x14ac:dyDescent="0.25">
      <c r="A11716" s="9" t="s">
        <v>1234</v>
      </c>
      <c r="B11716" s="9" t="s">
        <v>258</v>
      </c>
      <c r="C11716" s="9" t="s">
        <v>33</v>
      </c>
      <c r="D11716" s="9" t="s">
        <v>27</v>
      </c>
      <c r="E11716" s="10">
        <v>236.28</v>
      </c>
      <c r="F11716" s="10">
        <v>0</v>
      </c>
      <c r="G11716" s="10">
        <v>236.28</v>
      </c>
      <c r="H11716" s="10">
        <v>235.17</v>
      </c>
      <c r="I11716" s="10">
        <v>1.1100000000000136</v>
      </c>
      <c r="J11716" s="10">
        <v>31.25</v>
      </c>
      <c r="K11716" s="10">
        <v>0</v>
      </c>
      <c r="L11716" s="10">
        <v>31.25</v>
      </c>
      <c r="M11716" s="10">
        <v>31.11</v>
      </c>
      <c r="N11716" s="10">
        <v>0.14000000000000057</v>
      </c>
    </row>
    <row r="11717" spans="1:14" x14ac:dyDescent="0.25">
      <c r="A11717" s="9" t="s">
        <v>1234</v>
      </c>
      <c r="B11717" s="9" t="s">
        <v>259</v>
      </c>
      <c r="C11717" s="9" t="s">
        <v>33</v>
      </c>
      <c r="D11717" s="9" t="s">
        <v>27</v>
      </c>
      <c r="E11717" s="10">
        <v>484.83</v>
      </c>
      <c r="F11717" s="10">
        <v>0</v>
      </c>
      <c r="G11717" s="10">
        <v>484.83</v>
      </c>
      <c r="H11717" s="10">
        <v>482.63</v>
      </c>
      <c r="I11717" s="10">
        <v>2.1999999999999886</v>
      </c>
      <c r="J11717" s="10">
        <v>31.25</v>
      </c>
      <c r="K11717" s="10">
        <v>0</v>
      </c>
      <c r="L11717" s="10">
        <v>31.25</v>
      </c>
      <c r="M11717" s="10">
        <v>31.11</v>
      </c>
      <c r="N11717" s="10">
        <v>0.14000000000000057</v>
      </c>
    </row>
    <row r="11718" spans="1:14" x14ac:dyDescent="0.25">
      <c r="A11718" s="9" t="s">
        <v>1234</v>
      </c>
      <c r="B11718" s="9" t="s">
        <v>260</v>
      </c>
      <c r="C11718" s="9" t="s">
        <v>33</v>
      </c>
      <c r="D11718" s="9" t="s">
        <v>27</v>
      </c>
      <c r="E11718" s="10">
        <v>19112.66</v>
      </c>
      <c r="F11718" s="10">
        <v>0</v>
      </c>
      <c r="G11718" s="10">
        <v>19112.66</v>
      </c>
      <c r="H11718" s="10">
        <v>19022.61</v>
      </c>
      <c r="I11718" s="10">
        <v>90.049999999999272</v>
      </c>
      <c r="J11718" s="10">
        <v>312.5</v>
      </c>
      <c r="K11718" s="10">
        <v>0</v>
      </c>
      <c r="L11718" s="10">
        <v>312.5</v>
      </c>
      <c r="M11718" s="10">
        <v>311.02699999999999</v>
      </c>
      <c r="N11718" s="10">
        <v>1.4730000000000132</v>
      </c>
    </row>
    <row r="11719" spans="1:14" x14ac:dyDescent="0.25">
      <c r="A11719" s="9" t="s">
        <v>1234</v>
      </c>
      <c r="B11719" s="9" t="s">
        <v>101</v>
      </c>
      <c r="C11719" s="9" t="s">
        <v>39</v>
      </c>
      <c r="D11719" s="9" t="s">
        <v>43</v>
      </c>
      <c r="E11719" s="10">
        <v>-117096.79</v>
      </c>
      <c r="F11719" s="10">
        <v>0</v>
      </c>
      <c r="G11719" s="10">
        <v>-117096.79</v>
      </c>
      <c r="H11719" s="10">
        <v>-117097.08</v>
      </c>
      <c r="I11719" s="10">
        <v>0.29000000000814907</v>
      </c>
      <c r="J11719" s="10">
        <v>-144630</v>
      </c>
      <c r="K11719" s="10">
        <v>0</v>
      </c>
      <c r="L11719" s="10">
        <v>-144630</v>
      </c>
      <c r="M11719" s="10">
        <v>-144630</v>
      </c>
      <c r="N11719" s="10">
        <v>0</v>
      </c>
    </row>
    <row r="11720" spans="1:14" x14ac:dyDescent="0.25">
      <c r="A11720" s="9" t="s">
        <v>1234</v>
      </c>
      <c r="B11720" s="9" t="s">
        <v>262</v>
      </c>
      <c r="C11720" s="9" t="s">
        <v>42</v>
      </c>
      <c r="D11720" s="9" t="s">
        <v>43</v>
      </c>
      <c r="E11720" s="10">
        <v>12086.4</v>
      </c>
      <c r="F11720" s="10">
        <v>12086.370808678501</v>
      </c>
      <c r="G11720" s="10">
        <v>2.9191321498728939E-2</v>
      </c>
      <c r="H11720" s="10">
        <v>12255.58</v>
      </c>
      <c r="I11720" s="10">
        <v>-169.18000000000029</v>
      </c>
      <c r="J11720" s="10">
        <v>23864</v>
      </c>
      <c r="K11720" s="10">
        <v>23863.949704142011</v>
      </c>
      <c r="L11720" s="10">
        <v>5.0295857989112847E-2</v>
      </c>
      <c r="M11720" s="10">
        <v>24198.044999999998</v>
      </c>
      <c r="N11720" s="10">
        <v>-334.04499999999825</v>
      </c>
    </row>
    <row r="11721" spans="1:14" x14ac:dyDescent="0.25">
      <c r="A11721" s="9" t="s">
        <v>1234</v>
      </c>
      <c r="B11721" s="9" t="s">
        <v>261</v>
      </c>
      <c r="C11721" s="9" t="s">
        <v>42</v>
      </c>
      <c r="D11721" s="9" t="s">
        <v>43</v>
      </c>
      <c r="E11721" s="10">
        <v>84057.95</v>
      </c>
      <c r="F11721" s="10">
        <v>83843.458128078812</v>
      </c>
      <c r="G11721" s="10">
        <v>214.49187192118552</v>
      </c>
      <c r="H11721" s="10">
        <v>85101.11</v>
      </c>
      <c r="I11721" s="10">
        <v>-1043.1600000000035</v>
      </c>
      <c r="J11721" s="10">
        <v>145000</v>
      </c>
      <c r="K11721" s="10">
        <v>144630</v>
      </c>
      <c r="L11721" s="10">
        <v>370</v>
      </c>
      <c r="M11721" s="10">
        <v>146799.45000000001</v>
      </c>
      <c r="N11721" s="10">
        <v>-1799.4500000000116</v>
      </c>
    </row>
    <row r="11722" spans="1:14" x14ac:dyDescent="0.25">
      <c r="A11722" s="9" t="s">
        <v>1235</v>
      </c>
      <c r="B11722" s="9" t="s">
        <v>25</v>
      </c>
      <c r="C11722" s="9" t="s">
        <v>26</v>
      </c>
      <c r="D11722" s="9" t="s">
        <v>27</v>
      </c>
      <c r="E11722" s="10">
        <v>1284.5</v>
      </c>
      <c r="F11722" s="10">
        <v>0</v>
      </c>
      <c r="G11722" s="10">
        <v>1284.5</v>
      </c>
      <c r="H11722" s="10">
        <v>0</v>
      </c>
      <c r="I11722" s="10">
        <v>1284.5</v>
      </c>
      <c r="J11722" s="10">
        <v>0</v>
      </c>
      <c r="K11722" s="10">
        <v>0</v>
      </c>
      <c r="L11722" s="10">
        <v>0</v>
      </c>
      <c r="M11722" s="10">
        <v>0</v>
      </c>
      <c r="N11722" s="10">
        <v>0</v>
      </c>
    </row>
    <row r="11723" spans="1:14" x14ac:dyDescent="0.25">
      <c r="A11723" s="9" t="s">
        <v>1235</v>
      </c>
      <c r="B11723" s="9" t="s">
        <v>258</v>
      </c>
      <c r="C11723" s="9" t="s">
        <v>33</v>
      </c>
      <c r="D11723" s="9" t="s">
        <v>27</v>
      </c>
      <c r="E11723" s="10">
        <v>316.86</v>
      </c>
      <c r="F11723" s="10">
        <v>0</v>
      </c>
      <c r="G11723" s="10">
        <v>316.86</v>
      </c>
      <c r="H11723" s="10">
        <v>318.44</v>
      </c>
      <c r="I11723" s="10">
        <v>-1.5799999999999841</v>
      </c>
      <c r="J11723" s="10">
        <v>41.906999999999996</v>
      </c>
      <c r="K11723" s="10">
        <v>0</v>
      </c>
      <c r="L11723" s="10">
        <v>41.906999999999996</v>
      </c>
      <c r="M11723" s="10">
        <v>42.125</v>
      </c>
      <c r="N11723" s="10">
        <v>-0.21800000000000352</v>
      </c>
    </row>
    <row r="11724" spans="1:14" x14ac:dyDescent="0.25">
      <c r="A11724" s="9" t="s">
        <v>1235</v>
      </c>
      <c r="B11724" s="9" t="s">
        <v>259</v>
      </c>
      <c r="C11724" s="9" t="s">
        <v>33</v>
      </c>
      <c r="D11724" s="9" t="s">
        <v>27</v>
      </c>
      <c r="E11724" s="10">
        <v>650.16999999999996</v>
      </c>
      <c r="F11724" s="10">
        <v>0</v>
      </c>
      <c r="G11724" s="10">
        <v>650.16999999999996</v>
      </c>
      <c r="H11724" s="10">
        <v>653.52</v>
      </c>
      <c r="I11724" s="10">
        <v>-3.3500000000000227</v>
      </c>
      <c r="J11724" s="10">
        <v>41.906999999999996</v>
      </c>
      <c r="K11724" s="10">
        <v>0</v>
      </c>
      <c r="L11724" s="10">
        <v>41.906999999999996</v>
      </c>
      <c r="M11724" s="10">
        <v>42.125</v>
      </c>
      <c r="N11724" s="10">
        <v>-0.21800000000000352</v>
      </c>
    </row>
    <row r="11725" spans="1:14" x14ac:dyDescent="0.25">
      <c r="A11725" s="9" t="s">
        <v>1235</v>
      </c>
      <c r="B11725" s="9" t="s">
        <v>260</v>
      </c>
      <c r="C11725" s="9" t="s">
        <v>33</v>
      </c>
      <c r="D11725" s="9" t="s">
        <v>27</v>
      </c>
      <c r="E11725" s="10">
        <v>25630.53</v>
      </c>
      <c r="F11725" s="10">
        <v>0</v>
      </c>
      <c r="G11725" s="10">
        <v>25630.53</v>
      </c>
      <c r="H11725" s="10">
        <v>25758.18</v>
      </c>
      <c r="I11725" s="10">
        <v>-127.65000000000146</v>
      </c>
      <c r="J11725" s="10">
        <v>419.07</v>
      </c>
      <c r="K11725" s="10">
        <v>0</v>
      </c>
      <c r="L11725" s="10">
        <v>419.07</v>
      </c>
      <c r="M11725" s="10">
        <v>421.15600000000001</v>
      </c>
      <c r="N11725" s="10">
        <v>-2.0860000000000127</v>
      </c>
    </row>
    <row r="11726" spans="1:14" x14ac:dyDescent="0.25">
      <c r="A11726" s="9" t="s">
        <v>1235</v>
      </c>
      <c r="B11726" s="9" t="s">
        <v>101</v>
      </c>
      <c r="C11726" s="9" t="s">
        <v>39</v>
      </c>
      <c r="D11726" s="9" t="s">
        <v>43</v>
      </c>
      <c r="E11726" s="10">
        <v>-158558.75</v>
      </c>
      <c r="F11726" s="10">
        <v>0</v>
      </c>
      <c r="G11726" s="10">
        <v>-158558.75</v>
      </c>
      <c r="H11726" s="10">
        <v>-158559.14000000001</v>
      </c>
      <c r="I11726" s="10">
        <v>0.39000000001396984</v>
      </c>
      <c r="J11726" s="10">
        <v>-195841</v>
      </c>
      <c r="K11726" s="10">
        <v>0</v>
      </c>
      <c r="L11726" s="10">
        <v>-195841</v>
      </c>
      <c r="M11726" s="10">
        <v>-195841</v>
      </c>
      <c r="N11726" s="10">
        <v>0</v>
      </c>
    </row>
    <row r="11727" spans="1:14" x14ac:dyDescent="0.25">
      <c r="A11727" s="9" t="s">
        <v>1235</v>
      </c>
      <c r="B11727" s="9" t="s">
        <v>262</v>
      </c>
      <c r="C11727" s="9" t="s">
        <v>42</v>
      </c>
      <c r="D11727" s="9" t="s">
        <v>43</v>
      </c>
      <c r="E11727" s="10">
        <v>16366.58</v>
      </c>
      <c r="F11727" s="10">
        <v>16365.956607495071</v>
      </c>
      <c r="G11727" s="10">
        <v>0.62339250492914289</v>
      </c>
      <c r="H11727" s="10">
        <v>16595.080000000002</v>
      </c>
      <c r="I11727" s="10">
        <v>-228.50000000000182</v>
      </c>
      <c r="J11727" s="10">
        <v>32315</v>
      </c>
      <c r="K11727" s="10">
        <v>32313.765285996051</v>
      </c>
      <c r="L11727" s="10">
        <v>1.2347140039491933</v>
      </c>
      <c r="M11727" s="10">
        <v>32766.157999999999</v>
      </c>
      <c r="N11727" s="10">
        <v>-451.15799999999945</v>
      </c>
    </row>
    <row r="11728" spans="1:14" x14ac:dyDescent="0.25">
      <c r="A11728" s="9" t="s">
        <v>1235</v>
      </c>
      <c r="B11728" s="9" t="s">
        <v>261</v>
      </c>
      <c r="C11728" s="9" t="s">
        <v>42</v>
      </c>
      <c r="D11728" s="9" t="s">
        <v>43</v>
      </c>
      <c r="E11728" s="10">
        <v>114310.11</v>
      </c>
      <c r="F11728" s="10">
        <v>113530.98522167488</v>
      </c>
      <c r="G11728" s="10">
        <v>779.12477832511649</v>
      </c>
      <c r="H11728" s="10">
        <v>115233.95</v>
      </c>
      <c r="I11728" s="10">
        <v>-923.83999999999651</v>
      </c>
      <c r="J11728" s="10">
        <v>197185</v>
      </c>
      <c r="K11728" s="10">
        <v>195841</v>
      </c>
      <c r="L11728" s="10">
        <v>1344</v>
      </c>
      <c r="M11728" s="10">
        <v>198778.61499999999</v>
      </c>
      <c r="N11728" s="10">
        <v>-1593.6149999999907</v>
      </c>
    </row>
    <row r="11729" spans="1:14" x14ac:dyDescent="0.25">
      <c r="A11729" s="9" t="s">
        <v>1236</v>
      </c>
      <c r="B11729" s="9" t="s">
        <v>25</v>
      </c>
      <c r="C11729" s="9" t="s">
        <v>26</v>
      </c>
      <c r="D11729" s="9" t="s">
        <v>27</v>
      </c>
      <c r="E11729" s="10">
        <v>-743.72</v>
      </c>
      <c r="F11729" s="10">
        <v>0</v>
      </c>
      <c r="G11729" s="10">
        <v>-743.72</v>
      </c>
      <c r="H11729" s="10">
        <v>0</v>
      </c>
      <c r="I11729" s="10">
        <v>-743.72</v>
      </c>
      <c r="J11729" s="10">
        <v>0</v>
      </c>
      <c r="K11729" s="10">
        <v>0</v>
      </c>
      <c r="L11729" s="10">
        <v>0</v>
      </c>
      <c r="M11729" s="10">
        <v>0</v>
      </c>
      <c r="N11729" s="10">
        <v>0</v>
      </c>
    </row>
    <row r="11730" spans="1:14" x14ac:dyDescent="0.25">
      <c r="A11730" s="9" t="s">
        <v>1236</v>
      </c>
      <c r="B11730" s="9" t="s">
        <v>258</v>
      </c>
      <c r="C11730" s="9" t="s">
        <v>33</v>
      </c>
      <c r="D11730" s="9" t="s">
        <v>27</v>
      </c>
      <c r="E11730" s="10">
        <v>123.4</v>
      </c>
      <c r="F11730" s="10">
        <v>0</v>
      </c>
      <c r="G11730" s="10">
        <v>123.4</v>
      </c>
      <c r="H11730" s="10">
        <v>117.36</v>
      </c>
      <c r="I11730" s="10">
        <v>6.0400000000000063</v>
      </c>
      <c r="J11730" s="10">
        <v>16.32</v>
      </c>
      <c r="K11730" s="10">
        <v>0</v>
      </c>
      <c r="L11730" s="10">
        <v>16.32</v>
      </c>
      <c r="M11730" s="10">
        <v>15.526</v>
      </c>
      <c r="N11730" s="10">
        <v>0.79400000000000048</v>
      </c>
    </row>
    <row r="11731" spans="1:14" x14ac:dyDescent="0.25">
      <c r="A11731" s="9" t="s">
        <v>1236</v>
      </c>
      <c r="B11731" s="9" t="s">
        <v>259</v>
      </c>
      <c r="C11731" s="9" t="s">
        <v>33</v>
      </c>
      <c r="D11731" s="9" t="s">
        <v>27</v>
      </c>
      <c r="E11731" s="10">
        <v>253.2</v>
      </c>
      <c r="F11731" s="10">
        <v>0</v>
      </c>
      <c r="G11731" s="10">
        <v>253.2</v>
      </c>
      <c r="H11731" s="10">
        <v>240.86</v>
      </c>
      <c r="I11731" s="10">
        <v>12.339999999999975</v>
      </c>
      <c r="J11731" s="10">
        <v>16.32</v>
      </c>
      <c r="K11731" s="10">
        <v>0</v>
      </c>
      <c r="L11731" s="10">
        <v>16.32</v>
      </c>
      <c r="M11731" s="10">
        <v>15.526</v>
      </c>
      <c r="N11731" s="10">
        <v>0.79400000000000048</v>
      </c>
    </row>
    <row r="11732" spans="1:14" x14ac:dyDescent="0.25">
      <c r="A11732" s="9" t="s">
        <v>1236</v>
      </c>
      <c r="B11732" s="9" t="s">
        <v>260</v>
      </c>
      <c r="C11732" s="9" t="s">
        <v>33</v>
      </c>
      <c r="D11732" s="9" t="s">
        <v>27</v>
      </c>
      <c r="E11732" s="10">
        <v>9981.39</v>
      </c>
      <c r="F11732" s="10">
        <v>0</v>
      </c>
      <c r="G11732" s="10">
        <v>9981.39</v>
      </c>
      <c r="H11732" s="10">
        <v>9493.42</v>
      </c>
      <c r="I11732" s="10">
        <v>487.96999999999935</v>
      </c>
      <c r="J11732" s="10">
        <v>163.19999999999999</v>
      </c>
      <c r="K11732" s="10">
        <v>0</v>
      </c>
      <c r="L11732" s="10">
        <v>163.19999999999999</v>
      </c>
      <c r="M11732" s="10">
        <v>155.221</v>
      </c>
      <c r="N11732" s="10">
        <v>7.978999999999985</v>
      </c>
    </row>
    <row r="11733" spans="1:14" x14ac:dyDescent="0.25">
      <c r="A11733" s="9" t="s">
        <v>1236</v>
      </c>
      <c r="B11733" s="9" t="s">
        <v>272</v>
      </c>
      <c r="C11733" s="9" t="s">
        <v>39</v>
      </c>
      <c r="D11733" s="9" t="s">
        <v>43</v>
      </c>
      <c r="E11733" s="10">
        <v>-58864.86</v>
      </c>
      <c r="F11733" s="10">
        <v>0</v>
      </c>
      <c r="G11733" s="10">
        <v>-58864.86</v>
      </c>
      <c r="H11733" s="10">
        <v>-58864.5</v>
      </c>
      <c r="I11733" s="10">
        <v>-0.36000000000058208</v>
      </c>
      <c r="J11733" s="10">
        <v>-72179</v>
      </c>
      <c r="K11733" s="10">
        <v>0</v>
      </c>
      <c r="L11733" s="10">
        <v>-72179</v>
      </c>
      <c r="M11733" s="10">
        <v>-72179</v>
      </c>
      <c r="N11733" s="10">
        <v>0</v>
      </c>
    </row>
    <row r="11734" spans="1:14" x14ac:dyDescent="0.25">
      <c r="A11734" s="9" t="s">
        <v>1236</v>
      </c>
      <c r="B11734" s="9" t="s">
        <v>269</v>
      </c>
      <c r="C11734" s="9" t="s">
        <v>42</v>
      </c>
      <c r="D11734" s="9" t="s">
        <v>43</v>
      </c>
      <c r="E11734" s="10">
        <v>6625.25</v>
      </c>
      <c r="F11734" s="10">
        <v>6452.7021696252459</v>
      </c>
      <c r="G11734" s="10">
        <v>172.54783037475408</v>
      </c>
      <c r="H11734" s="10">
        <v>6543.04</v>
      </c>
      <c r="I11734" s="10">
        <v>82.210000000000036</v>
      </c>
      <c r="J11734" s="10">
        <v>12228</v>
      </c>
      <c r="K11734" s="10">
        <v>11909.534516765285</v>
      </c>
      <c r="L11734" s="10">
        <v>318.46548323471507</v>
      </c>
      <c r="M11734" s="10">
        <v>12076.268</v>
      </c>
      <c r="N11734" s="10">
        <v>151.73199999999997</v>
      </c>
    </row>
    <row r="11735" spans="1:14" x14ac:dyDescent="0.25">
      <c r="A11735" s="9" t="s">
        <v>1236</v>
      </c>
      <c r="B11735" s="9" t="s">
        <v>325</v>
      </c>
      <c r="C11735" s="9" t="s">
        <v>42</v>
      </c>
      <c r="D11735" s="9" t="s">
        <v>43</v>
      </c>
      <c r="E11735" s="10">
        <v>42625.34</v>
      </c>
      <c r="F11735" s="10">
        <v>41842.167487684732</v>
      </c>
      <c r="G11735" s="10">
        <v>783.17251231526461</v>
      </c>
      <c r="H11735" s="10">
        <v>42469.8</v>
      </c>
      <c r="I11735" s="10">
        <v>155.5399999999936</v>
      </c>
      <c r="J11735" s="10">
        <v>73530</v>
      </c>
      <c r="K11735" s="10">
        <v>72179</v>
      </c>
      <c r="L11735" s="10">
        <v>1351</v>
      </c>
      <c r="M11735" s="10">
        <v>73261.684999999998</v>
      </c>
      <c r="N11735" s="10">
        <v>268.31500000000233</v>
      </c>
    </row>
    <row r="11736" spans="1:14" x14ac:dyDescent="0.25">
      <c r="A11736" s="9" t="s">
        <v>1237</v>
      </c>
      <c r="B11736" s="9" t="s">
        <v>25</v>
      </c>
      <c r="C11736" s="9" t="s">
        <v>26</v>
      </c>
      <c r="D11736" s="9" t="s">
        <v>27</v>
      </c>
      <c r="E11736" s="10">
        <v>-12005.31</v>
      </c>
      <c r="F11736" s="10">
        <v>0</v>
      </c>
      <c r="G11736" s="10">
        <v>-12005.31</v>
      </c>
      <c r="H11736" s="10">
        <v>0</v>
      </c>
      <c r="I11736" s="10">
        <v>-12005.31</v>
      </c>
      <c r="J11736" s="10">
        <v>0</v>
      </c>
      <c r="K11736" s="10">
        <v>0</v>
      </c>
      <c r="L11736" s="10">
        <v>0</v>
      </c>
      <c r="M11736" s="10">
        <v>0</v>
      </c>
      <c r="N11736" s="10">
        <v>0</v>
      </c>
    </row>
    <row r="11737" spans="1:14" x14ac:dyDescent="0.25">
      <c r="A11737" s="9" t="s">
        <v>1237</v>
      </c>
      <c r="B11737" s="9" t="s">
        <v>28</v>
      </c>
      <c r="C11737" s="9" t="s">
        <v>29</v>
      </c>
      <c r="D11737" s="9" t="s">
        <v>27</v>
      </c>
      <c r="E11737" s="10">
        <v>0.09</v>
      </c>
      <c r="F11737" s="10">
        <v>0</v>
      </c>
      <c r="G11737" s="10">
        <v>0.09</v>
      </c>
      <c r="H11737" s="10">
        <v>1.67</v>
      </c>
      <c r="I11737" s="10">
        <v>-1.5799999999999998</v>
      </c>
      <c r="J11737" s="10">
        <v>0</v>
      </c>
      <c r="K11737" s="10">
        <v>0</v>
      </c>
      <c r="L11737" s="10">
        <v>0</v>
      </c>
      <c r="M11737" s="10">
        <v>0</v>
      </c>
      <c r="N11737" s="10">
        <v>0</v>
      </c>
    </row>
    <row r="11738" spans="1:14" x14ac:dyDescent="0.25">
      <c r="A11738" s="9" t="s">
        <v>1237</v>
      </c>
      <c r="B11738" s="9" t="s">
        <v>30</v>
      </c>
      <c r="C11738" s="9" t="s">
        <v>29</v>
      </c>
      <c r="D11738" s="9" t="s">
        <v>27</v>
      </c>
      <c r="E11738" s="10">
        <v>2.21</v>
      </c>
      <c r="F11738" s="10">
        <v>0</v>
      </c>
      <c r="G11738" s="10">
        <v>2.21</v>
      </c>
      <c r="H11738" s="10">
        <v>39.04</v>
      </c>
      <c r="I11738" s="10">
        <v>-36.83</v>
      </c>
      <c r="J11738" s="10">
        <v>0</v>
      </c>
      <c r="K11738" s="10">
        <v>0</v>
      </c>
      <c r="L11738" s="10">
        <v>0</v>
      </c>
      <c r="M11738" s="10">
        <v>0</v>
      </c>
      <c r="N11738" s="10">
        <v>0</v>
      </c>
    </row>
    <row r="11739" spans="1:14" x14ac:dyDescent="0.25">
      <c r="A11739" s="9" t="s">
        <v>1237</v>
      </c>
      <c r="B11739" s="9" t="s">
        <v>31</v>
      </c>
      <c r="C11739" s="9" t="s">
        <v>29</v>
      </c>
      <c r="D11739" s="9" t="s">
        <v>27</v>
      </c>
      <c r="E11739" s="10">
        <v>14.81</v>
      </c>
      <c r="F11739" s="10">
        <v>0</v>
      </c>
      <c r="G11739" s="10">
        <v>14.81</v>
      </c>
      <c r="H11739" s="10">
        <v>262.14999999999998</v>
      </c>
      <c r="I11739" s="10">
        <v>-247.33999999999997</v>
      </c>
      <c r="J11739" s="10">
        <v>0</v>
      </c>
      <c r="K11739" s="10">
        <v>0</v>
      </c>
      <c r="L11739" s="10">
        <v>0</v>
      </c>
      <c r="M11739" s="10">
        <v>0</v>
      </c>
      <c r="N11739" s="10">
        <v>0</v>
      </c>
    </row>
    <row r="11740" spans="1:14" x14ac:dyDescent="0.25">
      <c r="A11740" s="9" t="s">
        <v>1237</v>
      </c>
      <c r="B11740" s="9" t="s">
        <v>32</v>
      </c>
      <c r="C11740" s="9" t="s">
        <v>33</v>
      </c>
      <c r="D11740" s="9" t="s">
        <v>27</v>
      </c>
      <c r="E11740" s="10">
        <v>0</v>
      </c>
      <c r="F11740" s="10">
        <v>0</v>
      </c>
      <c r="G11740" s="10">
        <v>0</v>
      </c>
      <c r="H11740" s="10">
        <v>927.47</v>
      </c>
      <c r="I11740" s="10">
        <v>-927.47</v>
      </c>
      <c r="J11740" s="10">
        <v>0</v>
      </c>
      <c r="K11740" s="10">
        <v>0</v>
      </c>
      <c r="L11740" s="10">
        <v>0</v>
      </c>
      <c r="M11740" s="10">
        <v>2.63</v>
      </c>
      <c r="N11740" s="10">
        <v>-2.63</v>
      </c>
    </row>
    <row r="11741" spans="1:14" x14ac:dyDescent="0.25">
      <c r="A11741" s="9" t="s">
        <v>1237</v>
      </c>
      <c r="B11741" s="9" t="s">
        <v>36</v>
      </c>
      <c r="C11741" s="9" t="s">
        <v>29</v>
      </c>
      <c r="D11741" s="9" t="s">
        <v>27</v>
      </c>
      <c r="E11741" s="10">
        <v>165.87</v>
      </c>
      <c r="F11741" s="10">
        <v>0</v>
      </c>
      <c r="G11741" s="10">
        <v>165.87</v>
      </c>
      <c r="H11741" s="10">
        <v>2937.06</v>
      </c>
      <c r="I11741" s="10">
        <v>-2771.19</v>
      </c>
      <c r="J11741" s="10">
        <v>0</v>
      </c>
      <c r="K11741" s="10">
        <v>0</v>
      </c>
      <c r="L11741" s="10">
        <v>0</v>
      </c>
      <c r="M11741" s="10">
        <v>0</v>
      </c>
      <c r="N11741" s="10">
        <v>0</v>
      </c>
    </row>
    <row r="11742" spans="1:14" x14ac:dyDescent="0.25">
      <c r="A11742" s="9" t="s">
        <v>1237</v>
      </c>
      <c r="B11742" s="9" t="s">
        <v>35</v>
      </c>
      <c r="C11742" s="9" t="s">
        <v>33</v>
      </c>
      <c r="D11742" s="9" t="s">
        <v>27</v>
      </c>
      <c r="E11742" s="10">
        <v>2956.97</v>
      </c>
      <c r="F11742" s="10">
        <v>0</v>
      </c>
      <c r="G11742" s="10">
        <v>2956.97</v>
      </c>
      <c r="H11742" s="10">
        <v>2956.69</v>
      </c>
      <c r="I11742" s="10">
        <v>0.27999999999974534</v>
      </c>
      <c r="J11742" s="10">
        <v>47.34</v>
      </c>
      <c r="K11742" s="10">
        <v>0</v>
      </c>
      <c r="L11742" s="10">
        <v>47.34</v>
      </c>
      <c r="M11742" s="10">
        <v>47.335999999999999</v>
      </c>
      <c r="N11742" s="10">
        <v>4.0000000000048885E-3</v>
      </c>
    </row>
    <row r="11743" spans="1:14" x14ac:dyDescent="0.25">
      <c r="A11743" s="9" t="s">
        <v>1237</v>
      </c>
      <c r="B11743" s="9" t="s">
        <v>34</v>
      </c>
      <c r="C11743" s="9" t="s">
        <v>33</v>
      </c>
      <c r="D11743" s="9" t="s">
        <v>27</v>
      </c>
      <c r="E11743" s="10">
        <v>0</v>
      </c>
      <c r="F11743" s="10">
        <v>0</v>
      </c>
      <c r="G11743" s="10">
        <v>0</v>
      </c>
      <c r="H11743" s="10">
        <v>3188.24</v>
      </c>
      <c r="I11743" s="10">
        <v>-3188.24</v>
      </c>
      <c r="J11743" s="10">
        <v>0</v>
      </c>
      <c r="K11743" s="10">
        <v>0</v>
      </c>
      <c r="L11743" s="10">
        <v>0</v>
      </c>
      <c r="M11743" s="10">
        <v>2.63</v>
      </c>
      <c r="N11743" s="10">
        <v>-2.63</v>
      </c>
    </row>
    <row r="11744" spans="1:14" x14ac:dyDescent="0.25">
      <c r="A11744" s="9" t="s">
        <v>1237</v>
      </c>
      <c r="B11744" s="9" t="s">
        <v>37</v>
      </c>
      <c r="C11744" s="9" t="s">
        <v>29</v>
      </c>
      <c r="D11744" s="9" t="s">
        <v>27</v>
      </c>
      <c r="E11744" s="10">
        <v>383.58</v>
      </c>
      <c r="F11744" s="10">
        <v>0</v>
      </c>
      <c r="G11744" s="10">
        <v>383.58</v>
      </c>
      <c r="H11744" s="10">
        <v>6791.97</v>
      </c>
      <c r="I11744" s="10">
        <v>-6408.39</v>
      </c>
      <c r="J11744" s="10">
        <v>0</v>
      </c>
      <c r="K11744" s="10">
        <v>0</v>
      </c>
      <c r="L11744" s="10">
        <v>0</v>
      </c>
      <c r="M11744" s="10">
        <v>0</v>
      </c>
      <c r="N11744" s="10">
        <v>0</v>
      </c>
    </row>
    <row r="11745" spans="1:14" x14ac:dyDescent="0.25">
      <c r="A11745" s="9" t="s">
        <v>1237</v>
      </c>
      <c r="B11745" s="9" t="s">
        <v>1201</v>
      </c>
      <c r="C11745" s="9" t="s">
        <v>39</v>
      </c>
      <c r="D11745" s="9" t="s">
        <v>58</v>
      </c>
      <c r="E11745" s="10">
        <v>-399726.21</v>
      </c>
      <c r="F11745" s="10">
        <v>0</v>
      </c>
      <c r="G11745" s="10">
        <v>-399726.21</v>
      </c>
      <c r="H11745" s="10">
        <v>-399725.94</v>
      </c>
      <c r="I11745" s="10">
        <v>-0.27000000001862645</v>
      </c>
      <c r="J11745" s="10">
        <v>-10519</v>
      </c>
      <c r="K11745" s="10">
        <v>0</v>
      </c>
      <c r="L11745" s="10">
        <v>-10519</v>
      </c>
      <c r="M11745" s="10">
        <v>-10519</v>
      </c>
      <c r="N11745" s="10">
        <v>0</v>
      </c>
    </row>
    <row r="11746" spans="1:14" x14ac:dyDescent="0.25">
      <c r="A11746" s="9" t="s">
        <v>1237</v>
      </c>
      <c r="B11746" s="9" t="s">
        <v>1201</v>
      </c>
      <c r="C11746" s="9" t="s">
        <v>42</v>
      </c>
      <c r="D11746" s="9" t="s">
        <v>58</v>
      </c>
      <c r="E11746" s="10">
        <v>399726.21</v>
      </c>
      <c r="F11746" s="10">
        <v>0</v>
      </c>
      <c r="G11746" s="10">
        <v>399726.21</v>
      </c>
      <c r="H11746" s="10">
        <v>0</v>
      </c>
      <c r="I11746" s="10">
        <v>399726.21</v>
      </c>
      <c r="J11746" s="10">
        <v>10519</v>
      </c>
      <c r="K11746" s="10">
        <v>0</v>
      </c>
      <c r="L11746" s="10">
        <v>10519</v>
      </c>
      <c r="M11746" s="10">
        <v>0</v>
      </c>
      <c r="N11746" s="10">
        <v>10519</v>
      </c>
    </row>
    <row r="11747" spans="1:14" x14ac:dyDescent="0.25">
      <c r="A11747" s="9" t="s">
        <v>1237</v>
      </c>
      <c r="B11747" s="9" t="s">
        <v>59</v>
      </c>
      <c r="C11747" s="9" t="s">
        <v>42</v>
      </c>
      <c r="D11747" s="9" t="s">
        <v>43</v>
      </c>
      <c r="E11747" s="10">
        <v>0</v>
      </c>
      <c r="F11747" s="10">
        <v>835.86</v>
      </c>
      <c r="G11747" s="10">
        <v>-835.86</v>
      </c>
      <c r="H11747" s="10">
        <v>835.86</v>
      </c>
      <c r="I11747" s="10">
        <v>-835.86</v>
      </c>
      <c r="J11747" s="10">
        <v>0</v>
      </c>
      <c r="K11747" s="10">
        <v>315.57</v>
      </c>
      <c r="L11747" s="10">
        <v>-315.57</v>
      </c>
      <c r="M11747" s="10">
        <v>315.57</v>
      </c>
      <c r="N11747" s="10">
        <v>-315.57</v>
      </c>
    </row>
    <row r="11748" spans="1:14" x14ac:dyDescent="0.25">
      <c r="A11748" s="9" t="s">
        <v>1237</v>
      </c>
      <c r="B11748" s="9" t="s">
        <v>60</v>
      </c>
      <c r="C11748" s="9" t="s">
        <v>42</v>
      </c>
      <c r="D11748" s="9" t="s">
        <v>43</v>
      </c>
      <c r="E11748" s="10">
        <v>3583.17</v>
      </c>
      <c r="F11748" s="10">
        <v>3565.2039800995026</v>
      </c>
      <c r="G11748" s="10">
        <v>17.966019900497486</v>
      </c>
      <c r="H11748" s="10">
        <v>3583.03</v>
      </c>
      <c r="I11748" s="10">
        <v>0.13999999999987267</v>
      </c>
      <c r="J11748" s="10">
        <v>10572</v>
      </c>
      <c r="K11748" s="10">
        <v>10519</v>
      </c>
      <c r="L11748" s="10">
        <v>53</v>
      </c>
      <c r="M11748" s="10">
        <v>10571.594999999999</v>
      </c>
      <c r="N11748" s="10">
        <v>0.40500000000065484</v>
      </c>
    </row>
    <row r="11749" spans="1:14" x14ac:dyDescent="0.25">
      <c r="A11749" s="9" t="s">
        <v>1237</v>
      </c>
      <c r="B11749" s="9" t="s">
        <v>1202</v>
      </c>
      <c r="C11749" s="9" t="s">
        <v>42</v>
      </c>
      <c r="D11749" s="9" t="s">
        <v>43</v>
      </c>
      <c r="E11749" s="10">
        <v>0</v>
      </c>
      <c r="F11749" s="10">
        <v>284646.24752475251</v>
      </c>
      <c r="G11749" s="10">
        <v>-284646.24752475251</v>
      </c>
      <c r="H11749" s="10">
        <v>287492.71000000002</v>
      </c>
      <c r="I11749" s="10">
        <v>-287492.71000000002</v>
      </c>
      <c r="J11749" s="10">
        <v>0</v>
      </c>
      <c r="K11749" s="10">
        <v>10519</v>
      </c>
      <c r="L11749" s="10">
        <v>-10519</v>
      </c>
      <c r="M11749" s="10">
        <v>10624.19</v>
      </c>
      <c r="N11749" s="10">
        <v>-10624.19</v>
      </c>
    </row>
    <row r="11750" spans="1:14" x14ac:dyDescent="0.25">
      <c r="A11750" s="9" t="s">
        <v>1237</v>
      </c>
      <c r="B11750" s="9" t="s">
        <v>1238</v>
      </c>
      <c r="C11750" s="9" t="s">
        <v>42</v>
      </c>
      <c r="D11750" s="9" t="s">
        <v>53</v>
      </c>
      <c r="E11750" s="10">
        <v>4898.6099999999997</v>
      </c>
      <c r="F11750" s="10">
        <v>0</v>
      </c>
      <c r="G11750" s="10">
        <v>4898.6099999999997</v>
      </c>
      <c r="H11750" s="10">
        <v>0</v>
      </c>
      <c r="I11750" s="10">
        <v>4898.6099999999997</v>
      </c>
      <c r="J11750" s="10">
        <v>450</v>
      </c>
      <c r="K11750" s="10">
        <v>0</v>
      </c>
      <c r="L11750" s="10">
        <v>450</v>
      </c>
      <c r="M11750" s="10">
        <v>0</v>
      </c>
      <c r="N11750" s="10">
        <v>450</v>
      </c>
    </row>
    <row r="11751" spans="1:14" x14ac:dyDescent="0.25">
      <c r="A11751" s="9" t="s">
        <v>1237</v>
      </c>
      <c r="B11751" s="9" t="s">
        <v>1203</v>
      </c>
      <c r="C11751" s="9" t="s">
        <v>42</v>
      </c>
      <c r="D11751" s="9" t="s">
        <v>53</v>
      </c>
      <c r="E11751" s="10">
        <v>0</v>
      </c>
      <c r="F11751" s="10">
        <v>89811.930693069313</v>
      </c>
      <c r="G11751" s="10">
        <v>-89811.930693069313</v>
      </c>
      <c r="H11751" s="10">
        <v>90710.05</v>
      </c>
      <c r="I11751" s="10">
        <v>-90710.05</v>
      </c>
      <c r="J11751" s="10">
        <v>0</v>
      </c>
      <c r="K11751" s="10">
        <v>7889.2504950495058</v>
      </c>
      <c r="L11751" s="10">
        <v>-7889.2504950495058</v>
      </c>
      <c r="M11751" s="10">
        <v>7968.143</v>
      </c>
      <c r="N11751" s="10">
        <v>-7968.143</v>
      </c>
    </row>
    <row r="11752" spans="1:14" x14ac:dyDescent="0.25">
      <c r="A11752" s="9" t="s">
        <v>1239</v>
      </c>
      <c r="B11752" s="9" t="s">
        <v>25</v>
      </c>
      <c r="C11752" s="9" t="s">
        <v>26</v>
      </c>
      <c r="D11752" s="9" t="s">
        <v>27</v>
      </c>
      <c r="E11752" s="10">
        <v>3079.76</v>
      </c>
      <c r="F11752" s="10">
        <v>0</v>
      </c>
      <c r="G11752" s="10">
        <v>3079.76</v>
      </c>
      <c r="H11752" s="10">
        <v>0</v>
      </c>
      <c r="I11752" s="10">
        <v>3079.76</v>
      </c>
      <c r="J11752" s="10">
        <v>0</v>
      </c>
      <c r="K11752" s="10">
        <v>0</v>
      </c>
      <c r="L11752" s="10">
        <v>0</v>
      </c>
      <c r="M11752" s="10">
        <v>0</v>
      </c>
      <c r="N11752" s="10">
        <v>0</v>
      </c>
    </row>
    <row r="11753" spans="1:14" x14ac:dyDescent="0.25">
      <c r="A11753" s="9" t="s">
        <v>1239</v>
      </c>
      <c r="B11753" s="9" t="s">
        <v>32</v>
      </c>
      <c r="C11753" s="9" t="s">
        <v>33</v>
      </c>
      <c r="D11753" s="9" t="s">
        <v>27</v>
      </c>
      <c r="E11753" s="10">
        <v>236.3</v>
      </c>
      <c r="F11753" s="10">
        <v>0</v>
      </c>
      <c r="G11753" s="10">
        <v>236.3</v>
      </c>
      <c r="H11753" s="10">
        <v>528.03</v>
      </c>
      <c r="I11753" s="10">
        <v>-291.72999999999996</v>
      </c>
      <c r="J11753" s="10">
        <v>0.67</v>
      </c>
      <c r="K11753" s="10">
        <v>0</v>
      </c>
      <c r="L11753" s="10">
        <v>0.67</v>
      </c>
      <c r="M11753" s="10">
        <v>1.4970000000000001</v>
      </c>
      <c r="N11753" s="10">
        <v>-0.82700000000000007</v>
      </c>
    </row>
    <row r="11754" spans="1:14" x14ac:dyDescent="0.25">
      <c r="A11754" s="9" t="s">
        <v>1239</v>
      </c>
      <c r="B11754" s="9" t="s">
        <v>34</v>
      </c>
      <c r="C11754" s="9" t="s">
        <v>33</v>
      </c>
      <c r="D11754" s="9" t="s">
        <v>27</v>
      </c>
      <c r="E11754" s="10">
        <v>812.29</v>
      </c>
      <c r="F11754" s="10">
        <v>0</v>
      </c>
      <c r="G11754" s="10">
        <v>812.29</v>
      </c>
      <c r="H11754" s="10">
        <v>1815.13</v>
      </c>
      <c r="I11754" s="10">
        <v>-1002.8400000000001</v>
      </c>
      <c r="J11754" s="10">
        <v>0.67</v>
      </c>
      <c r="K11754" s="10">
        <v>0</v>
      </c>
      <c r="L11754" s="10">
        <v>0.67</v>
      </c>
      <c r="M11754" s="10">
        <v>1.4970000000000001</v>
      </c>
      <c r="N11754" s="10">
        <v>-0.82700000000000007</v>
      </c>
    </row>
    <row r="11755" spans="1:14" x14ac:dyDescent="0.25">
      <c r="A11755" s="9" t="s">
        <v>1239</v>
      </c>
      <c r="B11755" s="9" t="s">
        <v>35</v>
      </c>
      <c r="C11755" s="9" t="s">
        <v>33</v>
      </c>
      <c r="D11755" s="9" t="s">
        <v>27</v>
      </c>
      <c r="E11755" s="10">
        <v>878.85</v>
      </c>
      <c r="F11755" s="10">
        <v>0</v>
      </c>
      <c r="G11755" s="10">
        <v>878.85</v>
      </c>
      <c r="H11755" s="10">
        <v>1963.82</v>
      </c>
      <c r="I11755" s="10">
        <v>-1084.9699999999998</v>
      </c>
      <c r="J11755" s="10">
        <v>14.07</v>
      </c>
      <c r="K11755" s="10">
        <v>0</v>
      </c>
      <c r="L11755" s="10">
        <v>14.07</v>
      </c>
      <c r="M11755" s="10">
        <v>31.44</v>
      </c>
      <c r="N11755" s="10">
        <v>-17.37</v>
      </c>
    </row>
    <row r="11756" spans="1:14" x14ac:dyDescent="0.25">
      <c r="A11756" s="9" t="s">
        <v>1239</v>
      </c>
      <c r="B11756" s="9" t="s">
        <v>311</v>
      </c>
      <c r="C11756" s="9" t="s">
        <v>39</v>
      </c>
      <c r="D11756" s="9" t="s">
        <v>40</v>
      </c>
      <c r="E11756" s="10">
        <v>-155008.32000000001</v>
      </c>
      <c r="F11756" s="10">
        <v>0</v>
      </c>
      <c r="G11756" s="10">
        <v>-155008.32000000001</v>
      </c>
      <c r="H11756" s="10">
        <v>-155008.29</v>
      </c>
      <c r="I11756" s="10">
        <v>-2.9999999998835847E-2</v>
      </c>
      <c r="J11756" s="10">
        <v>-1048</v>
      </c>
      <c r="K11756" s="10">
        <v>0</v>
      </c>
      <c r="L11756" s="10">
        <v>-1048</v>
      </c>
      <c r="M11756" s="10">
        <v>-1048</v>
      </c>
      <c r="N11756" s="10">
        <v>0</v>
      </c>
    </row>
    <row r="11757" spans="1:14" x14ac:dyDescent="0.25">
      <c r="A11757" s="9" t="s">
        <v>1239</v>
      </c>
      <c r="B11757" s="9" t="s">
        <v>312</v>
      </c>
      <c r="C11757" s="9" t="s">
        <v>42</v>
      </c>
      <c r="D11757" s="9" t="s">
        <v>58</v>
      </c>
      <c r="E11757" s="10">
        <v>119713.12</v>
      </c>
      <c r="F11757" s="10">
        <v>119503.88059701493</v>
      </c>
      <c r="G11757" s="10">
        <v>209.23940298506932</v>
      </c>
      <c r="H11757" s="10">
        <v>120101.4</v>
      </c>
      <c r="I11757" s="10">
        <v>-388.27999999999884</v>
      </c>
      <c r="J11757" s="10">
        <v>6299</v>
      </c>
      <c r="K11757" s="10">
        <v>6288</v>
      </c>
      <c r="L11757" s="10">
        <v>11</v>
      </c>
      <c r="M11757" s="10">
        <v>6319.44</v>
      </c>
      <c r="N11757" s="10">
        <v>-20.4399999999996</v>
      </c>
    </row>
    <row r="11758" spans="1:14" x14ac:dyDescent="0.25">
      <c r="A11758" s="9" t="s">
        <v>1239</v>
      </c>
      <c r="B11758" s="9" t="s">
        <v>936</v>
      </c>
      <c r="C11758" s="9" t="s">
        <v>42</v>
      </c>
      <c r="D11758" s="9" t="s">
        <v>43</v>
      </c>
      <c r="E11758" s="10">
        <v>2827.97</v>
      </c>
      <c r="F11758" s="10">
        <v>0</v>
      </c>
      <c r="G11758" s="10">
        <v>2827.97</v>
      </c>
      <c r="H11758" s="10">
        <v>0</v>
      </c>
      <c r="I11758" s="10">
        <v>2827.97</v>
      </c>
      <c r="J11758" s="10">
        <v>6400</v>
      </c>
      <c r="K11758" s="10">
        <v>0</v>
      </c>
      <c r="L11758" s="10">
        <v>6400</v>
      </c>
      <c r="M11758" s="10">
        <v>0</v>
      </c>
      <c r="N11758" s="10">
        <v>6400</v>
      </c>
    </row>
    <row r="11759" spans="1:14" x14ac:dyDescent="0.25">
      <c r="A11759" s="9" t="s">
        <v>1239</v>
      </c>
      <c r="B11759" s="9" t="s">
        <v>94</v>
      </c>
      <c r="C11759" s="9" t="s">
        <v>42</v>
      </c>
      <c r="D11759" s="9" t="s">
        <v>43</v>
      </c>
      <c r="E11759" s="10">
        <v>519.75</v>
      </c>
      <c r="F11759" s="10">
        <v>518.75621890547268</v>
      </c>
      <c r="G11759" s="10">
        <v>0.99378109452732133</v>
      </c>
      <c r="H11759" s="10">
        <v>521.35</v>
      </c>
      <c r="I11759" s="10">
        <v>-1.6000000000000227</v>
      </c>
      <c r="J11759" s="10">
        <v>1050</v>
      </c>
      <c r="K11759" s="10">
        <v>1048</v>
      </c>
      <c r="L11759" s="10">
        <v>2</v>
      </c>
      <c r="M11759" s="10">
        <v>1053.24</v>
      </c>
      <c r="N11759" s="10">
        <v>-3.2400000000000091</v>
      </c>
    </row>
    <row r="11760" spans="1:14" x14ac:dyDescent="0.25">
      <c r="A11760" s="9" t="s">
        <v>1239</v>
      </c>
      <c r="B11760" s="9" t="s">
        <v>314</v>
      </c>
      <c r="C11760" s="9" t="s">
        <v>42</v>
      </c>
      <c r="D11760" s="9" t="s">
        <v>43</v>
      </c>
      <c r="E11760" s="10">
        <v>0</v>
      </c>
      <c r="F11760" s="10">
        <v>2778.4827586206898</v>
      </c>
      <c r="G11760" s="10">
        <v>-2778.4827586206898</v>
      </c>
      <c r="H11760" s="10">
        <v>2820.16</v>
      </c>
      <c r="I11760" s="10">
        <v>-2820.16</v>
      </c>
      <c r="J11760" s="10">
        <v>0</v>
      </c>
      <c r="K11760" s="10">
        <v>6288</v>
      </c>
      <c r="L11760" s="10">
        <v>-6288</v>
      </c>
      <c r="M11760" s="10">
        <v>6382.32</v>
      </c>
      <c r="N11760" s="10">
        <v>-6382.32</v>
      </c>
    </row>
    <row r="11761" spans="1:14" x14ac:dyDescent="0.25">
      <c r="A11761" s="9" t="s">
        <v>1239</v>
      </c>
      <c r="B11761" s="9" t="s">
        <v>315</v>
      </c>
      <c r="C11761" s="9" t="s">
        <v>42</v>
      </c>
      <c r="D11761" s="9" t="s">
        <v>43</v>
      </c>
      <c r="E11761" s="10">
        <v>4617.54</v>
      </c>
      <c r="F11761" s="10">
        <v>4536.7290640394085</v>
      </c>
      <c r="G11761" s="10">
        <v>80.810935960591451</v>
      </c>
      <c r="H11761" s="10">
        <v>4604.78</v>
      </c>
      <c r="I11761" s="10">
        <v>12.760000000000218</v>
      </c>
      <c r="J11761" s="10">
        <v>6400</v>
      </c>
      <c r="K11761" s="10">
        <v>6288</v>
      </c>
      <c r="L11761" s="10">
        <v>112</v>
      </c>
      <c r="M11761" s="10">
        <v>6382.32</v>
      </c>
      <c r="N11761" s="10">
        <v>17.680000000000291</v>
      </c>
    </row>
    <row r="11762" spans="1:14" x14ac:dyDescent="0.25">
      <c r="A11762" s="9" t="s">
        <v>1239</v>
      </c>
      <c r="B11762" s="9" t="s">
        <v>316</v>
      </c>
      <c r="C11762" s="9" t="s">
        <v>42</v>
      </c>
      <c r="D11762" s="9" t="s">
        <v>43</v>
      </c>
      <c r="E11762" s="10">
        <v>5887.69</v>
      </c>
      <c r="F11762" s="10">
        <v>5739.8128078817736</v>
      </c>
      <c r="G11762" s="10">
        <v>147.87719211822605</v>
      </c>
      <c r="H11762" s="10">
        <v>5825.91</v>
      </c>
      <c r="I11762" s="10">
        <v>61.779999999999745</v>
      </c>
      <c r="J11762" s="10">
        <v>6450</v>
      </c>
      <c r="K11762" s="10">
        <v>6288</v>
      </c>
      <c r="L11762" s="10">
        <v>162</v>
      </c>
      <c r="M11762" s="10">
        <v>6382.32</v>
      </c>
      <c r="N11762" s="10">
        <v>67.680000000000291</v>
      </c>
    </row>
    <row r="11763" spans="1:14" x14ac:dyDescent="0.25">
      <c r="A11763" s="9" t="s">
        <v>1239</v>
      </c>
      <c r="B11763" s="9" t="s">
        <v>317</v>
      </c>
      <c r="C11763" s="9" t="s">
        <v>42</v>
      </c>
      <c r="D11763" s="9" t="s">
        <v>43</v>
      </c>
      <c r="E11763" s="10">
        <v>6242.01</v>
      </c>
      <c r="F11763" s="10">
        <v>6434.384236453202</v>
      </c>
      <c r="G11763" s="10">
        <v>-192.37423645320177</v>
      </c>
      <c r="H11763" s="10">
        <v>6530.9</v>
      </c>
      <c r="I11763" s="10">
        <v>-288.88999999999942</v>
      </c>
      <c r="J11763" s="10">
        <v>6100</v>
      </c>
      <c r="K11763" s="10">
        <v>6288</v>
      </c>
      <c r="L11763" s="10">
        <v>-188</v>
      </c>
      <c r="M11763" s="10">
        <v>6382.32</v>
      </c>
      <c r="N11763" s="10">
        <v>-282.31999999999971</v>
      </c>
    </row>
    <row r="11764" spans="1:14" x14ac:dyDescent="0.25">
      <c r="A11764" s="9" t="s">
        <v>1239</v>
      </c>
      <c r="B11764" s="9" t="s">
        <v>318</v>
      </c>
      <c r="C11764" s="9" t="s">
        <v>42</v>
      </c>
      <c r="D11764" s="9" t="s">
        <v>43</v>
      </c>
      <c r="E11764" s="10">
        <v>10193.040000000001</v>
      </c>
      <c r="F11764" s="10">
        <v>10144.64039408867</v>
      </c>
      <c r="G11764" s="10">
        <v>48.399605911330582</v>
      </c>
      <c r="H11764" s="10">
        <v>10296.81</v>
      </c>
      <c r="I11764" s="10">
        <v>-103.76999999999862</v>
      </c>
      <c r="J11764" s="10">
        <v>1053</v>
      </c>
      <c r="K11764" s="10">
        <v>1048</v>
      </c>
      <c r="L11764" s="10">
        <v>5</v>
      </c>
      <c r="M11764" s="10">
        <v>1063.72</v>
      </c>
      <c r="N11764" s="10">
        <v>-10.720000000000027</v>
      </c>
    </row>
    <row r="11765" spans="1:14" x14ac:dyDescent="0.25">
      <c r="A11765" s="9" t="s">
        <v>1240</v>
      </c>
      <c r="B11765" s="9" t="s">
        <v>25</v>
      </c>
      <c r="C11765" s="9" t="s">
        <v>26</v>
      </c>
      <c r="D11765" s="9" t="s">
        <v>27</v>
      </c>
      <c r="E11765" s="10">
        <v>1891.28</v>
      </c>
      <c r="F11765" s="10">
        <v>0</v>
      </c>
      <c r="G11765" s="10">
        <v>1891.28</v>
      </c>
      <c r="H11765" s="10">
        <v>0</v>
      </c>
      <c r="I11765" s="10">
        <v>1891.28</v>
      </c>
      <c r="J11765" s="10">
        <v>0</v>
      </c>
      <c r="K11765" s="10">
        <v>0</v>
      </c>
      <c r="L11765" s="10">
        <v>0</v>
      </c>
      <c r="M11765" s="10">
        <v>0</v>
      </c>
      <c r="N11765" s="10">
        <v>0</v>
      </c>
    </row>
    <row r="11766" spans="1:14" x14ac:dyDescent="0.25">
      <c r="A11766" s="9" t="s">
        <v>1240</v>
      </c>
      <c r="B11766" s="9" t="s">
        <v>32</v>
      </c>
      <c r="C11766" s="9" t="s">
        <v>33</v>
      </c>
      <c r="D11766" s="9" t="s">
        <v>27</v>
      </c>
      <c r="E11766" s="10">
        <v>1001.63</v>
      </c>
      <c r="F11766" s="10">
        <v>0</v>
      </c>
      <c r="G11766" s="10">
        <v>1001.63</v>
      </c>
      <c r="H11766" s="10">
        <v>1027.8499999999999</v>
      </c>
      <c r="I11766" s="10">
        <v>-26.219999999999914</v>
      </c>
      <c r="J11766" s="10">
        <v>2.84</v>
      </c>
      <c r="K11766" s="10">
        <v>0</v>
      </c>
      <c r="L11766" s="10">
        <v>2.84</v>
      </c>
      <c r="M11766" s="10">
        <v>2.9140000000000001</v>
      </c>
      <c r="N11766" s="10">
        <v>-7.4000000000000288E-2</v>
      </c>
    </row>
    <row r="11767" spans="1:14" x14ac:dyDescent="0.25">
      <c r="A11767" s="9" t="s">
        <v>1240</v>
      </c>
      <c r="B11767" s="9" t="s">
        <v>34</v>
      </c>
      <c r="C11767" s="9" t="s">
        <v>33</v>
      </c>
      <c r="D11767" s="9" t="s">
        <v>27</v>
      </c>
      <c r="E11767" s="10">
        <v>3443.13</v>
      </c>
      <c r="F11767" s="10">
        <v>0</v>
      </c>
      <c r="G11767" s="10">
        <v>3443.13</v>
      </c>
      <c r="H11767" s="10">
        <v>3533.27</v>
      </c>
      <c r="I11767" s="10">
        <v>-90.139999999999873</v>
      </c>
      <c r="J11767" s="10">
        <v>2.84</v>
      </c>
      <c r="K11767" s="10">
        <v>0</v>
      </c>
      <c r="L11767" s="10">
        <v>2.84</v>
      </c>
      <c r="M11767" s="10">
        <v>2.9140000000000001</v>
      </c>
      <c r="N11767" s="10">
        <v>-7.4000000000000288E-2</v>
      </c>
    </row>
    <row r="11768" spans="1:14" x14ac:dyDescent="0.25">
      <c r="A11768" s="9" t="s">
        <v>1240</v>
      </c>
      <c r="B11768" s="9" t="s">
        <v>35</v>
      </c>
      <c r="C11768" s="9" t="s">
        <v>33</v>
      </c>
      <c r="D11768" s="9" t="s">
        <v>27</v>
      </c>
      <c r="E11768" s="10">
        <v>3370.47</v>
      </c>
      <c r="F11768" s="10">
        <v>0</v>
      </c>
      <c r="G11768" s="10">
        <v>3370.47</v>
      </c>
      <c r="H11768" s="10">
        <v>3822.7</v>
      </c>
      <c r="I11768" s="10">
        <v>-452.23</v>
      </c>
      <c r="J11768" s="10">
        <v>53.96</v>
      </c>
      <c r="K11768" s="10">
        <v>0</v>
      </c>
      <c r="L11768" s="10">
        <v>53.96</v>
      </c>
      <c r="M11768" s="10">
        <v>61.2</v>
      </c>
      <c r="N11768" s="10">
        <v>-7.240000000000002</v>
      </c>
    </row>
    <row r="11769" spans="1:14" x14ac:dyDescent="0.25">
      <c r="A11769" s="9" t="s">
        <v>1240</v>
      </c>
      <c r="B11769" s="9" t="s">
        <v>302</v>
      </c>
      <c r="C11769" s="9" t="s">
        <v>39</v>
      </c>
      <c r="D11769" s="9" t="s">
        <v>40</v>
      </c>
      <c r="E11769" s="10">
        <v>-303117.07</v>
      </c>
      <c r="F11769" s="10">
        <v>0</v>
      </c>
      <c r="G11769" s="10">
        <v>-303117.07</v>
      </c>
      <c r="H11769" s="10">
        <v>-303117.13</v>
      </c>
      <c r="I11769" s="10">
        <v>5.9999999997671694E-2</v>
      </c>
      <c r="J11769" s="10">
        <v>-2040</v>
      </c>
      <c r="K11769" s="10">
        <v>0</v>
      </c>
      <c r="L11769" s="10">
        <v>-2040</v>
      </c>
      <c r="M11769" s="10">
        <v>-2040</v>
      </c>
      <c r="N11769" s="10">
        <v>0</v>
      </c>
    </row>
    <row r="11770" spans="1:14" x14ac:dyDescent="0.25">
      <c r="A11770" s="9" t="s">
        <v>1240</v>
      </c>
      <c r="B11770" s="9" t="s">
        <v>303</v>
      </c>
      <c r="C11770" s="9" t="s">
        <v>42</v>
      </c>
      <c r="D11770" s="9" t="s">
        <v>58</v>
      </c>
      <c r="E11770" s="10">
        <v>234453.8</v>
      </c>
      <c r="F11770" s="10">
        <v>234204.6567164179</v>
      </c>
      <c r="G11770" s="10">
        <v>249.14328358208877</v>
      </c>
      <c r="H11770" s="10">
        <v>235375.68</v>
      </c>
      <c r="I11770" s="10">
        <v>-921.88000000000466</v>
      </c>
      <c r="J11770" s="10">
        <v>12253</v>
      </c>
      <c r="K11770" s="10">
        <v>12240</v>
      </c>
      <c r="L11770" s="10">
        <v>13</v>
      </c>
      <c r="M11770" s="10">
        <v>12301.2</v>
      </c>
      <c r="N11770" s="10">
        <v>-48.200000000000728</v>
      </c>
    </row>
    <row r="11771" spans="1:14" x14ac:dyDescent="0.25">
      <c r="A11771" s="9" t="s">
        <v>1240</v>
      </c>
      <c r="B11771" s="9" t="s">
        <v>725</v>
      </c>
      <c r="C11771" s="9" t="s">
        <v>42</v>
      </c>
      <c r="D11771" s="9" t="s">
        <v>43</v>
      </c>
      <c r="E11771" s="10">
        <v>5120.83</v>
      </c>
      <c r="F11771" s="10">
        <v>0</v>
      </c>
      <c r="G11771" s="10">
        <v>5120.83</v>
      </c>
      <c r="H11771" s="10">
        <v>0</v>
      </c>
      <c r="I11771" s="10">
        <v>5120.83</v>
      </c>
      <c r="J11771" s="10">
        <v>12400</v>
      </c>
      <c r="K11771" s="10">
        <v>0</v>
      </c>
      <c r="L11771" s="10">
        <v>12400</v>
      </c>
      <c r="M11771" s="10">
        <v>0</v>
      </c>
      <c r="N11771" s="10">
        <v>12400</v>
      </c>
    </row>
    <row r="11772" spans="1:14" x14ac:dyDescent="0.25">
      <c r="A11772" s="9" t="s">
        <v>1240</v>
      </c>
      <c r="B11772" s="9" t="s">
        <v>94</v>
      </c>
      <c r="C11772" s="9" t="s">
        <v>42</v>
      </c>
      <c r="D11772" s="9" t="s">
        <v>43</v>
      </c>
      <c r="E11772" s="10">
        <v>1002.37</v>
      </c>
      <c r="F11772" s="10">
        <v>1009.8009950248756</v>
      </c>
      <c r="G11772" s="10">
        <v>-7.4309950248756422</v>
      </c>
      <c r="H11772" s="10">
        <v>1014.85</v>
      </c>
      <c r="I11772" s="10">
        <v>-12.480000000000018</v>
      </c>
      <c r="J11772" s="10">
        <v>2025</v>
      </c>
      <c r="K11772" s="10">
        <v>2039.9999999999998</v>
      </c>
      <c r="L11772" s="10">
        <v>-14.999999999999773</v>
      </c>
      <c r="M11772" s="10">
        <v>2050.1999999999998</v>
      </c>
      <c r="N11772" s="10">
        <v>-25.199999999999818</v>
      </c>
    </row>
    <row r="11773" spans="1:14" x14ac:dyDescent="0.25">
      <c r="A11773" s="9" t="s">
        <v>1240</v>
      </c>
      <c r="B11773" s="9" t="s">
        <v>305</v>
      </c>
      <c r="C11773" s="9" t="s">
        <v>42</v>
      </c>
      <c r="D11773" s="9" t="s">
        <v>43</v>
      </c>
      <c r="E11773" s="10">
        <v>0</v>
      </c>
      <c r="F11773" s="10">
        <v>5408.4926108374384</v>
      </c>
      <c r="G11773" s="10">
        <v>-5408.4926108374384</v>
      </c>
      <c r="H11773" s="10">
        <v>5489.62</v>
      </c>
      <c r="I11773" s="10">
        <v>-5489.62</v>
      </c>
      <c r="J11773" s="10">
        <v>0</v>
      </c>
      <c r="K11773" s="10">
        <v>12240</v>
      </c>
      <c r="L11773" s="10">
        <v>-12240</v>
      </c>
      <c r="M11773" s="10">
        <v>12423.6</v>
      </c>
      <c r="N11773" s="10">
        <v>-12423.6</v>
      </c>
    </row>
    <row r="11774" spans="1:14" x14ac:dyDescent="0.25">
      <c r="A11774" s="9" t="s">
        <v>1240</v>
      </c>
      <c r="B11774" s="9" t="s">
        <v>432</v>
      </c>
      <c r="C11774" s="9" t="s">
        <v>42</v>
      </c>
      <c r="D11774" s="9" t="s">
        <v>43</v>
      </c>
      <c r="E11774" s="10">
        <v>9108.81</v>
      </c>
      <c r="F11774" s="10">
        <v>8831.0344827586214</v>
      </c>
      <c r="G11774" s="10">
        <v>277.77551724137811</v>
      </c>
      <c r="H11774" s="10">
        <v>8963.5</v>
      </c>
      <c r="I11774" s="10">
        <v>145.30999999999949</v>
      </c>
      <c r="J11774" s="10">
        <v>12625</v>
      </c>
      <c r="K11774" s="10">
        <v>12240</v>
      </c>
      <c r="L11774" s="10">
        <v>385</v>
      </c>
      <c r="M11774" s="10">
        <v>12423.6</v>
      </c>
      <c r="N11774" s="10">
        <v>201.39999999999964</v>
      </c>
    </row>
    <row r="11775" spans="1:14" x14ac:dyDescent="0.25">
      <c r="A11775" s="9" t="s">
        <v>1240</v>
      </c>
      <c r="B11775" s="9" t="s">
        <v>307</v>
      </c>
      <c r="C11775" s="9" t="s">
        <v>42</v>
      </c>
      <c r="D11775" s="9" t="s">
        <v>43</v>
      </c>
      <c r="E11775" s="10">
        <v>11227.69</v>
      </c>
      <c r="F11775" s="10">
        <v>11172.916256157636</v>
      </c>
      <c r="G11775" s="10">
        <v>54.773743842364638</v>
      </c>
      <c r="H11775" s="10">
        <v>11340.51</v>
      </c>
      <c r="I11775" s="10">
        <v>-112.81999999999971</v>
      </c>
      <c r="J11775" s="10">
        <v>12300</v>
      </c>
      <c r="K11775" s="10">
        <v>12240</v>
      </c>
      <c r="L11775" s="10">
        <v>60</v>
      </c>
      <c r="M11775" s="10">
        <v>12423.6</v>
      </c>
      <c r="N11775" s="10">
        <v>-123.60000000000036</v>
      </c>
    </row>
    <row r="11776" spans="1:14" x14ac:dyDescent="0.25">
      <c r="A11776" s="9" t="s">
        <v>1240</v>
      </c>
      <c r="B11776" s="9" t="s">
        <v>308</v>
      </c>
      <c r="C11776" s="9" t="s">
        <v>42</v>
      </c>
      <c r="D11776" s="9" t="s">
        <v>43</v>
      </c>
      <c r="E11776" s="10">
        <v>12791</v>
      </c>
      <c r="F11776" s="10">
        <v>12524.945812807882</v>
      </c>
      <c r="G11776" s="10">
        <v>266.05418719211775</v>
      </c>
      <c r="H11776" s="10">
        <v>12712.82</v>
      </c>
      <c r="I11776" s="10">
        <v>78.180000000000291</v>
      </c>
      <c r="J11776" s="10">
        <v>12500</v>
      </c>
      <c r="K11776" s="10">
        <v>12240</v>
      </c>
      <c r="L11776" s="10">
        <v>260</v>
      </c>
      <c r="M11776" s="10">
        <v>12423.6</v>
      </c>
      <c r="N11776" s="10">
        <v>76.399999999999636</v>
      </c>
    </row>
    <row r="11777" spans="1:14" x14ac:dyDescent="0.25">
      <c r="A11777" s="9" t="s">
        <v>1240</v>
      </c>
      <c r="B11777" s="9" t="s">
        <v>309</v>
      </c>
      <c r="C11777" s="9" t="s">
        <v>42</v>
      </c>
      <c r="D11777" s="9" t="s">
        <v>43</v>
      </c>
      <c r="E11777" s="10">
        <v>19706.060000000001</v>
      </c>
      <c r="F11777" s="10">
        <v>19543.201970443348</v>
      </c>
      <c r="G11777" s="10">
        <v>162.85802955665349</v>
      </c>
      <c r="H11777" s="10">
        <v>19836.349999999999</v>
      </c>
      <c r="I11777" s="10">
        <v>-130.28999999999724</v>
      </c>
      <c r="J11777" s="10">
        <v>2057</v>
      </c>
      <c r="K11777" s="10">
        <v>2040</v>
      </c>
      <c r="L11777" s="10">
        <v>17</v>
      </c>
      <c r="M11777" s="10">
        <v>2070.6</v>
      </c>
      <c r="N11777" s="10">
        <v>-13.599999999999909</v>
      </c>
    </row>
    <row r="11778" spans="1:14" x14ac:dyDescent="0.25">
      <c r="A11778" s="9" t="s">
        <v>1241</v>
      </c>
      <c r="B11778" s="9" t="s">
        <v>25</v>
      </c>
      <c r="C11778" s="9" t="s">
        <v>26</v>
      </c>
      <c r="D11778" s="9" t="s">
        <v>27</v>
      </c>
      <c r="E11778" s="10">
        <v>940.18</v>
      </c>
      <c r="F11778" s="10">
        <v>0</v>
      </c>
      <c r="G11778" s="10">
        <v>940.18</v>
      </c>
      <c r="H11778" s="10">
        <v>0</v>
      </c>
      <c r="I11778" s="10">
        <v>940.18</v>
      </c>
      <c r="J11778" s="10">
        <v>0</v>
      </c>
      <c r="K11778" s="10">
        <v>0</v>
      </c>
      <c r="L11778" s="10">
        <v>0</v>
      </c>
      <c r="M11778" s="10">
        <v>0</v>
      </c>
      <c r="N11778" s="10">
        <v>0</v>
      </c>
    </row>
    <row r="11779" spans="1:14" x14ac:dyDescent="0.25">
      <c r="A11779" s="9" t="s">
        <v>1241</v>
      </c>
      <c r="B11779" s="9" t="s">
        <v>28</v>
      </c>
      <c r="C11779" s="9" t="s">
        <v>29</v>
      </c>
      <c r="D11779" s="9" t="s">
        <v>27</v>
      </c>
      <c r="E11779" s="10">
        <v>0.97</v>
      </c>
      <c r="F11779" s="10">
        <v>0</v>
      </c>
      <c r="G11779" s="10">
        <v>0.97</v>
      </c>
      <c r="H11779" s="10">
        <v>0.97</v>
      </c>
      <c r="I11779" s="10">
        <v>0</v>
      </c>
      <c r="J11779" s="10">
        <v>0</v>
      </c>
      <c r="K11779" s="10">
        <v>0</v>
      </c>
      <c r="L11779" s="10">
        <v>0</v>
      </c>
      <c r="M11779" s="10">
        <v>0</v>
      </c>
      <c r="N11779" s="10">
        <v>0</v>
      </c>
    </row>
    <row r="11780" spans="1:14" x14ac:dyDescent="0.25">
      <c r="A11780" s="9" t="s">
        <v>1241</v>
      </c>
      <c r="B11780" s="9" t="s">
        <v>30</v>
      </c>
      <c r="C11780" s="9" t="s">
        <v>29</v>
      </c>
      <c r="D11780" s="9" t="s">
        <v>27</v>
      </c>
      <c r="E11780" s="10">
        <v>22.57</v>
      </c>
      <c r="F11780" s="10">
        <v>0</v>
      </c>
      <c r="G11780" s="10">
        <v>22.57</v>
      </c>
      <c r="H11780" s="10">
        <v>22.56</v>
      </c>
      <c r="I11780" s="10">
        <v>1.0000000000001563E-2</v>
      </c>
      <c r="J11780" s="10">
        <v>0</v>
      </c>
      <c r="K11780" s="10">
        <v>0</v>
      </c>
      <c r="L11780" s="10">
        <v>0</v>
      </c>
      <c r="M11780" s="10">
        <v>0</v>
      </c>
      <c r="N11780" s="10">
        <v>0</v>
      </c>
    </row>
    <row r="11781" spans="1:14" x14ac:dyDescent="0.25">
      <c r="A11781" s="9" t="s">
        <v>1241</v>
      </c>
      <c r="B11781" s="9" t="s">
        <v>31</v>
      </c>
      <c r="C11781" s="9" t="s">
        <v>29</v>
      </c>
      <c r="D11781" s="9" t="s">
        <v>27</v>
      </c>
      <c r="E11781" s="10">
        <v>151.57</v>
      </c>
      <c r="F11781" s="10">
        <v>0</v>
      </c>
      <c r="G11781" s="10">
        <v>151.57</v>
      </c>
      <c r="H11781" s="10">
        <v>151.46</v>
      </c>
      <c r="I11781" s="10">
        <v>0.10999999999998522</v>
      </c>
      <c r="J11781" s="10">
        <v>0</v>
      </c>
      <c r="K11781" s="10">
        <v>0</v>
      </c>
      <c r="L11781" s="10">
        <v>0</v>
      </c>
      <c r="M11781" s="10">
        <v>0</v>
      </c>
      <c r="N11781" s="10">
        <v>0</v>
      </c>
    </row>
    <row r="11782" spans="1:14" x14ac:dyDescent="0.25">
      <c r="A11782" s="9" t="s">
        <v>1241</v>
      </c>
      <c r="B11782" s="9" t="s">
        <v>32</v>
      </c>
      <c r="C11782" s="9" t="s">
        <v>33</v>
      </c>
      <c r="D11782" s="9" t="s">
        <v>27</v>
      </c>
      <c r="E11782" s="10">
        <v>116.39</v>
      </c>
      <c r="F11782" s="10">
        <v>0</v>
      </c>
      <c r="G11782" s="10">
        <v>116.39</v>
      </c>
      <c r="H11782" s="10">
        <v>244.92</v>
      </c>
      <c r="I11782" s="10">
        <v>-128.52999999999997</v>
      </c>
      <c r="J11782" s="10">
        <v>0.33</v>
      </c>
      <c r="K11782" s="10">
        <v>0</v>
      </c>
      <c r="L11782" s="10">
        <v>0.33</v>
      </c>
      <c r="M11782" s="10">
        <v>0.69399999999999995</v>
      </c>
      <c r="N11782" s="10">
        <v>-0.36399999999999993</v>
      </c>
    </row>
    <row r="11783" spans="1:14" x14ac:dyDescent="0.25">
      <c r="A11783" s="9" t="s">
        <v>1241</v>
      </c>
      <c r="B11783" s="9" t="s">
        <v>34</v>
      </c>
      <c r="C11783" s="9" t="s">
        <v>33</v>
      </c>
      <c r="D11783" s="9" t="s">
        <v>27</v>
      </c>
      <c r="E11783" s="10">
        <v>400.08</v>
      </c>
      <c r="F11783" s="10">
        <v>0</v>
      </c>
      <c r="G11783" s="10">
        <v>400.08</v>
      </c>
      <c r="H11783" s="10">
        <v>841.93</v>
      </c>
      <c r="I11783" s="10">
        <v>-441.84999999999997</v>
      </c>
      <c r="J11783" s="10">
        <v>0.33</v>
      </c>
      <c r="K11783" s="10">
        <v>0</v>
      </c>
      <c r="L11783" s="10">
        <v>0.33</v>
      </c>
      <c r="M11783" s="10">
        <v>0.69399999999999995</v>
      </c>
      <c r="N11783" s="10">
        <v>-0.36399999999999993</v>
      </c>
    </row>
    <row r="11784" spans="1:14" x14ac:dyDescent="0.25">
      <c r="A11784" s="9" t="s">
        <v>1241</v>
      </c>
      <c r="B11784" s="9" t="s">
        <v>35</v>
      </c>
      <c r="C11784" s="9" t="s">
        <v>33</v>
      </c>
      <c r="D11784" s="9" t="s">
        <v>27</v>
      </c>
      <c r="E11784" s="10">
        <v>432.86</v>
      </c>
      <c r="F11784" s="10">
        <v>0</v>
      </c>
      <c r="G11784" s="10">
        <v>432.86</v>
      </c>
      <c r="H11784" s="10">
        <v>910.91</v>
      </c>
      <c r="I11784" s="10">
        <v>-478.04999999999995</v>
      </c>
      <c r="J11784" s="10">
        <v>6.93</v>
      </c>
      <c r="K11784" s="10">
        <v>0</v>
      </c>
      <c r="L11784" s="10">
        <v>6.93</v>
      </c>
      <c r="M11784" s="10">
        <v>14.583</v>
      </c>
      <c r="N11784" s="10">
        <v>-7.6530000000000005</v>
      </c>
    </row>
    <row r="11785" spans="1:14" x14ac:dyDescent="0.25">
      <c r="A11785" s="9" t="s">
        <v>1241</v>
      </c>
      <c r="B11785" s="9" t="s">
        <v>36</v>
      </c>
      <c r="C11785" s="9" t="s">
        <v>29</v>
      </c>
      <c r="D11785" s="9" t="s">
        <v>27</v>
      </c>
      <c r="E11785" s="10">
        <v>1698.14</v>
      </c>
      <c r="F11785" s="10">
        <v>0</v>
      </c>
      <c r="G11785" s="10">
        <v>1698.14</v>
      </c>
      <c r="H11785" s="10">
        <v>1696.85</v>
      </c>
      <c r="I11785" s="10">
        <v>1.290000000000191</v>
      </c>
      <c r="J11785" s="10">
        <v>0</v>
      </c>
      <c r="K11785" s="10">
        <v>0</v>
      </c>
      <c r="L11785" s="10">
        <v>0</v>
      </c>
      <c r="M11785" s="10">
        <v>0</v>
      </c>
      <c r="N11785" s="10">
        <v>0</v>
      </c>
    </row>
    <row r="11786" spans="1:14" x14ac:dyDescent="0.25">
      <c r="A11786" s="9" t="s">
        <v>1241</v>
      </c>
      <c r="B11786" s="9" t="s">
        <v>37</v>
      </c>
      <c r="C11786" s="9" t="s">
        <v>29</v>
      </c>
      <c r="D11786" s="9" t="s">
        <v>27</v>
      </c>
      <c r="E11786" s="10">
        <v>3926.96</v>
      </c>
      <c r="F11786" s="10">
        <v>0</v>
      </c>
      <c r="G11786" s="10">
        <v>3926.96</v>
      </c>
      <c r="H11786" s="10">
        <v>3923.98</v>
      </c>
      <c r="I11786" s="10">
        <v>2.9800000000000182</v>
      </c>
      <c r="J11786" s="10">
        <v>0</v>
      </c>
      <c r="K11786" s="10">
        <v>0</v>
      </c>
      <c r="L11786" s="10">
        <v>0</v>
      </c>
      <c r="M11786" s="10">
        <v>0</v>
      </c>
      <c r="N11786" s="10">
        <v>0</v>
      </c>
    </row>
    <row r="11787" spans="1:14" x14ac:dyDescent="0.25">
      <c r="A11787" s="9" t="s">
        <v>1241</v>
      </c>
      <c r="B11787" s="9" t="s">
        <v>1242</v>
      </c>
      <c r="C11787" s="9" t="s">
        <v>39</v>
      </c>
      <c r="D11787" s="9" t="s">
        <v>40</v>
      </c>
      <c r="E11787" s="10">
        <v>-79096.45</v>
      </c>
      <c r="F11787" s="10">
        <v>0</v>
      </c>
      <c r="G11787" s="10">
        <v>-79096.45</v>
      </c>
      <c r="H11787" s="10">
        <v>-79096.45</v>
      </c>
      <c r="I11787" s="10">
        <v>0</v>
      </c>
      <c r="J11787" s="10">
        <v>-500</v>
      </c>
      <c r="K11787" s="10">
        <v>0</v>
      </c>
      <c r="L11787" s="10">
        <v>-500</v>
      </c>
      <c r="M11787" s="10">
        <v>-500</v>
      </c>
      <c r="N11787" s="10">
        <v>0</v>
      </c>
    </row>
    <row r="11788" spans="1:14" x14ac:dyDescent="0.25">
      <c r="A11788" s="9" t="s">
        <v>1241</v>
      </c>
      <c r="B11788" s="9" t="s">
        <v>92</v>
      </c>
      <c r="C11788" s="9" t="s">
        <v>42</v>
      </c>
      <c r="D11788" s="9" t="s">
        <v>43</v>
      </c>
      <c r="E11788" s="10">
        <v>4.68</v>
      </c>
      <c r="F11788" s="10">
        <v>0</v>
      </c>
      <c r="G11788" s="10">
        <v>4.68</v>
      </c>
      <c r="H11788" s="10">
        <v>0</v>
      </c>
      <c r="I11788" s="10">
        <v>4.68</v>
      </c>
      <c r="J11788" s="10">
        <v>55</v>
      </c>
      <c r="K11788" s="10">
        <v>0</v>
      </c>
      <c r="L11788" s="10">
        <v>55</v>
      </c>
      <c r="M11788" s="10">
        <v>0</v>
      </c>
      <c r="N11788" s="10">
        <v>55</v>
      </c>
    </row>
    <row r="11789" spans="1:14" x14ac:dyDescent="0.25">
      <c r="A11789" s="9" t="s">
        <v>1241</v>
      </c>
      <c r="B11789" s="9" t="s">
        <v>132</v>
      </c>
      <c r="C11789" s="9" t="s">
        <v>42</v>
      </c>
      <c r="D11789" s="9" t="s">
        <v>43</v>
      </c>
      <c r="E11789" s="10">
        <v>134.57</v>
      </c>
      <c r="F11789" s="10">
        <v>49.841584158415841</v>
      </c>
      <c r="G11789" s="10">
        <v>84.728415841584152</v>
      </c>
      <c r="H11789" s="10">
        <v>50.34</v>
      </c>
      <c r="I11789" s="10">
        <v>84.22999999999999</v>
      </c>
      <c r="J11789" s="10">
        <v>1350</v>
      </c>
      <c r="K11789" s="10">
        <v>500</v>
      </c>
      <c r="L11789" s="10">
        <v>850</v>
      </c>
      <c r="M11789" s="10">
        <v>505</v>
      </c>
      <c r="N11789" s="10">
        <v>845</v>
      </c>
    </row>
    <row r="11790" spans="1:14" x14ac:dyDescent="0.25">
      <c r="A11790" s="9" t="s">
        <v>1241</v>
      </c>
      <c r="B11790" s="9" t="s">
        <v>44</v>
      </c>
      <c r="C11790" s="9" t="s">
        <v>42</v>
      </c>
      <c r="D11790" s="9" t="s">
        <v>43</v>
      </c>
      <c r="E11790" s="10">
        <v>498.47</v>
      </c>
      <c r="F11790" s="10">
        <v>495.50248756218906</v>
      </c>
      <c r="G11790" s="10">
        <v>2.9675124378109672</v>
      </c>
      <c r="H11790" s="10">
        <v>497.98</v>
      </c>
      <c r="I11790" s="10">
        <v>0.49000000000000909</v>
      </c>
      <c r="J11790" s="10">
        <v>503</v>
      </c>
      <c r="K11790" s="10">
        <v>500</v>
      </c>
      <c r="L11790" s="10">
        <v>3</v>
      </c>
      <c r="M11790" s="10">
        <v>502.5</v>
      </c>
      <c r="N11790" s="10">
        <v>0.5</v>
      </c>
    </row>
    <row r="11791" spans="1:14" x14ac:dyDescent="0.25">
      <c r="A11791" s="9" t="s">
        <v>1241</v>
      </c>
      <c r="B11791" s="9" t="s">
        <v>1243</v>
      </c>
      <c r="C11791" s="9" t="s">
        <v>42</v>
      </c>
      <c r="D11791" s="9" t="s">
        <v>43</v>
      </c>
      <c r="E11791" s="10">
        <v>702.58</v>
      </c>
      <c r="F11791" s="10">
        <v>679.92118226600985</v>
      </c>
      <c r="G11791" s="10">
        <v>22.65881773399019</v>
      </c>
      <c r="H11791" s="10">
        <v>690.12</v>
      </c>
      <c r="I11791" s="10">
        <v>12.460000000000036</v>
      </c>
      <c r="J11791" s="10">
        <v>6200</v>
      </c>
      <c r="K11791" s="10">
        <v>6000</v>
      </c>
      <c r="L11791" s="10">
        <v>200</v>
      </c>
      <c r="M11791" s="10">
        <v>6090</v>
      </c>
      <c r="N11791" s="10">
        <v>110</v>
      </c>
    </row>
    <row r="11792" spans="1:14" x14ac:dyDescent="0.25">
      <c r="A11792" s="9" t="s">
        <v>1241</v>
      </c>
      <c r="B11792" s="9" t="s">
        <v>695</v>
      </c>
      <c r="C11792" s="9" t="s">
        <v>42</v>
      </c>
      <c r="D11792" s="9" t="s">
        <v>43</v>
      </c>
      <c r="E11792" s="10">
        <v>1045.68</v>
      </c>
      <c r="F11792" s="10">
        <v>1037.0443349753693</v>
      </c>
      <c r="G11792" s="10">
        <v>8.6356650246307254</v>
      </c>
      <c r="H11792" s="10">
        <v>1052.5999999999999</v>
      </c>
      <c r="I11792" s="10">
        <v>-6.9199999999998454</v>
      </c>
      <c r="J11792" s="10">
        <v>6050</v>
      </c>
      <c r="K11792" s="10">
        <v>6000</v>
      </c>
      <c r="L11792" s="10">
        <v>50</v>
      </c>
      <c r="M11792" s="10">
        <v>6090</v>
      </c>
      <c r="N11792" s="10">
        <v>-40</v>
      </c>
    </row>
    <row r="11793" spans="1:14" x14ac:dyDescent="0.25">
      <c r="A11793" s="9" t="s">
        <v>1241</v>
      </c>
      <c r="B11793" s="9" t="s">
        <v>696</v>
      </c>
      <c r="C11793" s="9" t="s">
        <v>42</v>
      </c>
      <c r="D11793" s="9" t="s">
        <v>43</v>
      </c>
      <c r="E11793" s="10">
        <v>1443.29</v>
      </c>
      <c r="F11793" s="10">
        <v>1431.3596059113299</v>
      </c>
      <c r="G11793" s="10">
        <v>11.930394088670027</v>
      </c>
      <c r="H11793" s="10">
        <v>1452.83</v>
      </c>
      <c r="I11793" s="10">
        <v>-9.5399999999999636</v>
      </c>
      <c r="J11793" s="10">
        <v>6050</v>
      </c>
      <c r="K11793" s="10">
        <v>6000</v>
      </c>
      <c r="L11793" s="10">
        <v>50</v>
      </c>
      <c r="M11793" s="10">
        <v>6090</v>
      </c>
      <c r="N11793" s="10">
        <v>-40</v>
      </c>
    </row>
    <row r="11794" spans="1:14" x14ac:dyDescent="0.25">
      <c r="A11794" s="9" t="s">
        <v>1241</v>
      </c>
      <c r="B11794" s="9" t="s">
        <v>84</v>
      </c>
      <c r="C11794" s="9" t="s">
        <v>42</v>
      </c>
      <c r="D11794" s="9" t="s">
        <v>43</v>
      </c>
      <c r="E11794" s="10">
        <v>2486.7399999999998</v>
      </c>
      <c r="F11794" s="10">
        <v>2437.9803921568623</v>
      </c>
      <c r="G11794" s="10">
        <v>48.759607843137474</v>
      </c>
      <c r="H11794" s="10">
        <v>2486.7399999999998</v>
      </c>
      <c r="I11794" s="10">
        <v>0</v>
      </c>
      <c r="J11794" s="10">
        <v>6120</v>
      </c>
      <c r="K11794" s="10">
        <v>6000</v>
      </c>
      <c r="L11794" s="10">
        <v>120</v>
      </c>
      <c r="M11794" s="10">
        <v>6120</v>
      </c>
      <c r="N11794" s="10">
        <v>0</v>
      </c>
    </row>
    <row r="11795" spans="1:14" x14ac:dyDescent="0.25">
      <c r="A11795" s="9" t="s">
        <v>1241</v>
      </c>
      <c r="B11795" s="9" t="s">
        <v>136</v>
      </c>
      <c r="C11795" s="9" t="s">
        <v>42</v>
      </c>
      <c r="D11795" s="9" t="s">
        <v>43</v>
      </c>
      <c r="E11795" s="10">
        <v>3288.36</v>
      </c>
      <c r="F11795" s="10">
        <v>3239.7635467980294</v>
      </c>
      <c r="G11795" s="10">
        <v>48.596453201970689</v>
      </c>
      <c r="H11795" s="10">
        <v>3288.36</v>
      </c>
      <c r="I11795" s="10">
        <v>0</v>
      </c>
      <c r="J11795" s="10">
        <v>6090</v>
      </c>
      <c r="K11795" s="10">
        <v>6000</v>
      </c>
      <c r="L11795" s="10">
        <v>90</v>
      </c>
      <c r="M11795" s="10">
        <v>6090</v>
      </c>
      <c r="N11795" s="10">
        <v>0</v>
      </c>
    </row>
    <row r="11796" spans="1:14" x14ac:dyDescent="0.25">
      <c r="A11796" s="9" t="s">
        <v>1241</v>
      </c>
      <c r="B11796" s="9" t="s">
        <v>697</v>
      </c>
      <c r="C11796" s="9" t="s">
        <v>42</v>
      </c>
      <c r="D11796" s="9" t="s">
        <v>43</v>
      </c>
      <c r="E11796" s="10">
        <v>3779.52</v>
      </c>
      <c r="F11796" s="10">
        <v>3720</v>
      </c>
      <c r="G11796" s="10">
        <v>59.519999999999982</v>
      </c>
      <c r="H11796" s="10">
        <v>3775.8</v>
      </c>
      <c r="I11796" s="10">
        <v>3.7199999999997999</v>
      </c>
      <c r="J11796" s="10">
        <v>508</v>
      </c>
      <c r="K11796" s="10">
        <v>500</v>
      </c>
      <c r="L11796" s="10">
        <v>8</v>
      </c>
      <c r="M11796" s="10">
        <v>507.5</v>
      </c>
      <c r="N11796" s="10">
        <v>0.5</v>
      </c>
    </row>
    <row r="11797" spans="1:14" x14ac:dyDescent="0.25">
      <c r="A11797" s="9" t="s">
        <v>1241</v>
      </c>
      <c r="B11797" s="9" t="s">
        <v>50</v>
      </c>
      <c r="C11797" s="9" t="s">
        <v>42</v>
      </c>
      <c r="D11797" s="9" t="s">
        <v>43</v>
      </c>
      <c r="E11797" s="10">
        <v>8019.9</v>
      </c>
      <c r="F11797" s="10">
        <v>7980</v>
      </c>
      <c r="G11797" s="10">
        <v>39.899999999999636</v>
      </c>
      <c r="H11797" s="10">
        <v>8019.9</v>
      </c>
      <c r="I11797" s="10">
        <v>0</v>
      </c>
      <c r="J11797" s="10">
        <v>6030</v>
      </c>
      <c r="K11797" s="10">
        <v>6000</v>
      </c>
      <c r="L11797" s="10">
        <v>30</v>
      </c>
      <c r="M11797" s="10">
        <v>6030</v>
      </c>
      <c r="N11797" s="10">
        <v>0</v>
      </c>
    </row>
    <row r="11798" spans="1:14" x14ac:dyDescent="0.25">
      <c r="A11798" s="9" t="s">
        <v>1241</v>
      </c>
      <c r="B11798" s="9" t="s">
        <v>103</v>
      </c>
      <c r="C11798" s="9" t="s">
        <v>42</v>
      </c>
      <c r="D11798" s="9" t="s">
        <v>43</v>
      </c>
      <c r="E11798" s="10">
        <v>30393.439999999999</v>
      </c>
      <c r="F11798" s="10">
        <v>30092.524752475249</v>
      </c>
      <c r="G11798" s="10">
        <v>300.91524752475016</v>
      </c>
      <c r="H11798" s="10">
        <v>30393.45</v>
      </c>
      <c r="I11798" s="10">
        <v>-1.0000000002037268E-2</v>
      </c>
      <c r="J11798" s="10">
        <v>6060</v>
      </c>
      <c r="K11798" s="10">
        <v>6000</v>
      </c>
      <c r="L11798" s="10">
        <v>60</v>
      </c>
      <c r="M11798" s="10">
        <v>6060</v>
      </c>
      <c r="N11798" s="10">
        <v>0</v>
      </c>
    </row>
    <row r="11799" spans="1:14" x14ac:dyDescent="0.25">
      <c r="A11799" s="9" t="s">
        <v>1241</v>
      </c>
      <c r="B11799" s="9" t="s">
        <v>138</v>
      </c>
      <c r="C11799" s="9" t="s">
        <v>42</v>
      </c>
      <c r="D11799" s="9" t="s">
        <v>53</v>
      </c>
      <c r="E11799" s="10">
        <v>19306.560000000001</v>
      </c>
      <c r="F11799" s="10">
        <v>18858.103616813296</v>
      </c>
      <c r="G11799" s="10">
        <v>448.45638318670535</v>
      </c>
      <c r="H11799" s="10">
        <v>19291.84</v>
      </c>
      <c r="I11799" s="10">
        <v>14.720000000001164</v>
      </c>
      <c r="J11799" s="10">
        <v>4607</v>
      </c>
      <c r="K11799" s="10">
        <v>4500</v>
      </c>
      <c r="L11799" s="10">
        <v>107</v>
      </c>
      <c r="M11799" s="10">
        <v>4603.5</v>
      </c>
      <c r="N11799" s="10">
        <v>3.5</v>
      </c>
    </row>
    <row r="11800" spans="1:14" x14ac:dyDescent="0.25">
      <c r="A11800" s="9" t="s">
        <v>1241</v>
      </c>
      <c r="B11800" s="9" t="s">
        <v>54</v>
      </c>
      <c r="C11800" s="9" t="s">
        <v>42</v>
      </c>
      <c r="D11800" s="9" t="s">
        <v>55</v>
      </c>
      <c r="E11800" s="10">
        <v>302.94</v>
      </c>
      <c r="F11800" s="10">
        <v>297</v>
      </c>
      <c r="G11800" s="10">
        <v>5.9399999999999977</v>
      </c>
      <c r="H11800" s="10">
        <v>302.94</v>
      </c>
      <c r="I11800" s="10">
        <v>0</v>
      </c>
      <c r="J11800" s="10">
        <v>55.08</v>
      </c>
      <c r="K11800" s="10">
        <v>54</v>
      </c>
      <c r="L11800" s="10">
        <v>1.0799999999999983</v>
      </c>
      <c r="M11800" s="10">
        <v>55.08</v>
      </c>
      <c r="N11800" s="10">
        <v>0</v>
      </c>
    </row>
    <row r="11801" spans="1:14" x14ac:dyDescent="0.25">
      <c r="A11801" s="9" t="s">
        <v>1244</v>
      </c>
      <c r="B11801" s="9" t="s">
        <v>25</v>
      </c>
      <c r="C11801" s="9" t="s">
        <v>26</v>
      </c>
      <c r="D11801" s="9" t="s">
        <v>27</v>
      </c>
      <c r="E11801" s="10">
        <v>-414.9</v>
      </c>
      <c r="F11801" s="10">
        <v>0</v>
      </c>
      <c r="G11801" s="10">
        <v>-414.9</v>
      </c>
      <c r="H11801" s="10">
        <v>0</v>
      </c>
      <c r="I11801" s="10">
        <v>-414.9</v>
      </c>
      <c r="J11801" s="10">
        <v>0</v>
      </c>
      <c r="K11801" s="10">
        <v>0</v>
      </c>
      <c r="L11801" s="10">
        <v>0</v>
      </c>
      <c r="M11801" s="10">
        <v>0</v>
      </c>
      <c r="N11801" s="10">
        <v>0</v>
      </c>
    </row>
    <row r="11802" spans="1:14" x14ac:dyDescent="0.25">
      <c r="A11802" s="9" t="s">
        <v>1244</v>
      </c>
      <c r="B11802" s="9" t="s">
        <v>28</v>
      </c>
      <c r="C11802" s="9" t="s">
        <v>29</v>
      </c>
      <c r="D11802" s="9" t="s">
        <v>27</v>
      </c>
      <c r="E11802" s="10">
        <v>1.04</v>
      </c>
      <c r="F11802" s="10">
        <v>0</v>
      </c>
      <c r="G11802" s="10">
        <v>1.04</v>
      </c>
      <c r="H11802" s="10">
        <v>1.06</v>
      </c>
      <c r="I11802" s="10">
        <v>-2.0000000000000018E-2</v>
      </c>
      <c r="J11802" s="10">
        <v>0</v>
      </c>
      <c r="K11802" s="10">
        <v>0</v>
      </c>
      <c r="L11802" s="10">
        <v>0</v>
      </c>
      <c r="M11802" s="10">
        <v>0</v>
      </c>
      <c r="N11802" s="10">
        <v>0</v>
      </c>
    </row>
    <row r="11803" spans="1:14" x14ac:dyDescent="0.25">
      <c r="A11803" s="9" t="s">
        <v>1244</v>
      </c>
      <c r="B11803" s="9" t="s">
        <v>30</v>
      </c>
      <c r="C11803" s="9" t="s">
        <v>29</v>
      </c>
      <c r="D11803" s="9" t="s">
        <v>27</v>
      </c>
      <c r="E11803" s="10">
        <v>24.26</v>
      </c>
      <c r="F11803" s="10">
        <v>0</v>
      </c>
      <c r="G11803" s="10">
        <v>24.26</v>
      </c>
      <c r="H11803" s="10">
        <v>24.81</v>
      </c>
      <c r="I11803" s="10">
        <v>-0.54999999999999716</v>
      </c>
      <c r="J11803" s="10">
        <v>0</v>
      </c>
      <c r="K11803" s="10">
        <v>0</v>
      </c>
      <c r="L11803" s="10">
        <v>0</v>
      </c>
      <c r="M11803" s="10">
        <v>0</v>
      </c>
      <c r="N11803" s="10">
        <v>0</v>
      </c>
    </row>
    <row r="11804" spans="1:14" x14ac:dyDescent="0.25">
      <c r="A11804" s="9" t="s">
        <v>1244</v>
      </c>
      <c r="B11804" s="9" t="s">
        <v>31</v>
      </c>
      <c r="C11804" s="9" t="s">
        <v>29</v>
      </c>
      <c r="D11804" s="9" t="s">
        <v>27</v>
      </c>
      <c r="E11804" s="10">
        <v>162.86000000000001</v>
      </c>
      <c r="F11804" s="10">
        <v>0</v>
      </c>
      <c r="G11804" s="10">
        <v>162.86000000000001</v>
      </c>
      <c r="H11804" s="10">
        <v>166.6</v>
      </c>
      <c r="I11804" s="10">
        <v>-3.7399999999999807</v>
      </c>
      <c r="J11804" s="10">
        <v>0</v>
      </c>
      <c r="K11804" s="10">
        <v>0</v>
      </c>
      <c r="L11804" s="10">
        <v>0</v>
      </c>
      <c r="M11804" s="10">
        <v>0</v>
      </c>
      <c r="N11804" s="10">
        <v>0</v>
      </c>
    </row>
    <row r="11805" spans="1:14" x14ac:dyDescent="0.25">
      <c r="A11805" s="9" t="s">
        <v>1244</v>
      </c>
      <c r="B11805" s="9" t="s">
        <v>32</v>
      </c>
      <c r="C11805" s="9" t="s">
        <v>33</v>
      </c>
      <c r="D11805" s="9" t="s">
        <v>27</v>
      </c>
      <c r="E11805" s="10">
        <v>352.69</v>
      </c>
      <c r="F11805" s="10">
        <v>0</v>
      </c>
      <c r="G11805" s="10">
        <v>352.69</v>
      </c>
      <c r="H11805" s="10">
        <v>269.41000000000003</v>
      </c>
      <c r="I11805" s="10">
        <v>83.279999999999973</v>
      </c>
      <c r="J11805" s="10">
        <v>1</v>
      </c>
      <c r="K11805" s="10">
        <v>0</v>
      </c>
      <c r="L11805" s="10">
        <v>1</v>
      </c>
      <c r="M11805" s="10">
        <v>0.76400000000000001</v>
      </c>
      <c r="N11805" s="10">
        <v>0.23599999999999999</v>
      </c>
    </row>
    <row r="11806" spans="1:14" x14ac:dyDescent="0.25">
      <c r="A11806" s="9" t="s">
        <v>1244</v>
      </c>
      <c r="B11806" s="9" t="s">
        <v>34</v>
      </c>
      <c r="C11806" s="9" t="s">
        <v>33</v>
      </c>
      <c r="D11806" s="9" t="s">
        <v>27</v>
      </c>
      <c r="E11806" s="10">
        <v>1212.3699999999999</v>
      </c>
      <c r="F11806" s="10">
        <v>0</v>
      </c>
      <c r="G11806" s="10">
        <v>1212.3699999999999</v>
      </c>
      <c r="H11806" s="10">
        <v>926.12</v>
      </c>
      <c r="I11806" s="10">
        <v>286.24999999999989</v>
      </c>
      <c r="J11806" s="10">
        <v>1</v>
      </c>
      <c r="K11806" s="10">
        <v>0</v>
      </c>
      <c r="L11806" s="10">
        <v>1</v>
      </c>
      <c r="M11806" s="10">
        <v>0.76400000000000001</v>
      </c>
      <c r="N11806" s="10">
        <v>0.23599999999999999</v>
      </c>
    </row>
    <row r="11807" spans="1:14" x14ac:dyDescent="0.25">
      <c r="A11807" s="9" t="s">
        <v>1244</v>
      </c>
      <c r="B11807" s="9" t="s">
        <v>35</v>
      </c>
      <c r="C11807" s="9" t="s">
        <v>33</v>
      </c>
      <c r="D11807" s="9" t="s">
        <v>27</v>
      </c>
      <c r="E11807" s="10">
        <v>1311.71</v>
      </c>
      <c r="F11807" s="10">
        <v>0</v>
      </c>
      <c r="G11807" s="10">
        <v>1311.71</v>
      </c>
      <c r="H11807" s="10">
        <v>1002</v>
      </c>
      <c r="I11807" s="10">
        <v>309.71000000000004</v>
      </c>
      <c r="J11807" s="10">
        <v>21</v>
      </c>
      <c r="K11807" s="10">
        <v>0</v>
      </c>
      <c r="L11807" s="10">
        <v>21</v>
      </c>
      <c r="M11807" s="10">
        <v>16.042000000000002</v>
      </c>
      <c r="N11807" s="10">
        <v>4.9579999999999984</v>
      </c>
    </row>
    <row r="11808" spans="1:14" x14ac:dyDescent="0.25">
      <c r="A11808" s="9" t="s">
        <v>1244</v>
      </c>
      <c r="B11808" s="9" t="s">
        <v>36</v>
      </c>
      <c r="C11808" s="9" t="s">
        <v>29</v>
      </c>
      <c r="D11808" s="9" t="s">
        <v>27</v>
      </c>
      <c r="E11808" s="10">
        <v>1824.57</v>
      </c>
      <c r="F11808" s="10">
        <v>0</v>
      </c>
      <c r="G11808" s="10">
        <v>1824.57</v>
      </c>
      <c r="H11808" s="10">
        <v>1866.54</v>
      </c>
      <c r="I11808" s="10">
        <v>-41.970000000000027</v>
      </c>
      <c r="J11808" s="10">
        <v>0</v>
      </c>
      <c r="K11808" s="10">
        <v>0</v>
      </c>
      <c r="L11808" s="10">
        <v>0</v>
      </c>
      <c r="M11808" s="10">
        <v>0</v>
      </c>
      <c r="N11808" s="10">
        <v>0</v>
      </c>
    </row>
    <row r="11809" spans="1:14" x14ac:dyDescent="0.25">
      <c r="A11809" s="9" t="s">
        <v>1244</v>
      </c>
      <c r="B11809" s="9" t="s">
        <v>37</v>
      </c>
      <c r="C11809" s="9" t="s">
        <v>29</v>
      </c>
      <c r="D11809" s="9" t="s">
        <v>27</v>
      </c>
      <c r="E11809" s="10">
        <v>4219.33</v>
      </c>
      <c r="F11809" s="10">
        <v>0</v>
      </c>
      <c r="G11809" s="10">
        <v>4219.33</v>
      </c>
      <c r="H11809" s="10">
        <v>4316.38</v>
      </c>
      <c r="I11809" s="10">
        <v>-97.050000000000182</v>
      </c>
      <c r="J11809" s="10">
        <v>0</v>
      </c>
      <c r="K11809" s="10">
        <v>0</v>
      </c>
      <c r="L11809" s="10">
        <v>0</v>
      </c>
      <c r="M11809" s="10">
        <v>0</v>
      </c>
      <c r="N11809" s="10">
        <v>0</v>
      </c>
    </row>
    <row r="11810" spans="1:14" x14ac:dyDescent="0.25">
      <c r="A11810" s="9" t="s">
        <v>1244</v>
      </c>
      <c r="B11810" s="9" t="s">
        <v>1162</v>
      </c>
      <c r="C11810" s="9" t="s">
        <v>39</v>
      </c>
      <c r="D11810" s="9" t="s">
        <v>40</v>
      </c>
      <c r="E11810" s="10">
        <v>-89162.68</v>
      </c>
      <c r="F11810" s="10">
        <v>0</v>
      </c>
      <c r="G11810" s="10">
        <v>-89162.68</v>
      </c>
      <c r="H11810" s="10">
        <v>-89162.68</v>
      </c>
      <c r="I11810" s="10">
        <v>0</v>
      </c>
      <c r="J11810" s="10">
        <v>-550</v>
      </c>
      <c r="K11810" s="10">
        <v>0</v>
      </c>
      <c r="L11810" s="10">
        <v>-550</v>
      </c>
      <c r="M11810" s="10">
        <v>-550</v>
      </c>
      <c r="N11810" s="10">
        <v>0</v>
      </c>
    </row>
    <row r="11811" spans="1:14" x14ac:dyDescent="0.25">
      <c r="A11811" s="9" t="s">
        <v>1244</v>
      </c>
      <c r="B11811" s="9" t="s">
        <v>92</v>
      </c>
      <c r="C11811" s="9" t="s">
        <v>42</v>
      </c>
      <c r="D11811" s="9" t="s">
        <v>43</v>
      </c>
      <c r="E11811" s="10">
        <v>4.26</v>
      </c>
      <c r="F11811" s="10">
        <v>0</v>
      </c>
      <c r="G11811" s="10">
        <v>4.26</v>
      </c>
      <c r="H11811" s="10">
        <v>0</v>
      </c>
      <c r="I11811" s="10">
        <v>4.26</v>
      </c>
      <c r="J11811" s="10">
        <v>50</v>
      </c>
      <c r="K11811" s="10">
        <v>0</v>
      </c>
      <c r="L11811" s="10">
        <v>50</v>
      </c>
      <c r="M11811" s="10">
        <v>0</v>
      </c>
      <c r="N11811" s="10">
        <v>50</v>
      </c>
    </row>
    <row r="11812" spans="1:14" x14ac:dyDescent="0.25">
      <c r="A11812" s="9" t="s">
        <v>1244</v>
      </c>
      <c r="B11812" s="9" t="s">
        <v>141</v>
      </c>
      <c r="C11812" s="9" t="s">
        <v>42</v>
      </c>
      <c r="D11812" s="9" t="s">
        <v>43</v>
      </c>
      <c r="E11812" s="10">
        <v>55.42</v>
      </c>
      <c r="F11812" s="10">
        <v>54.821782178217823</v>
      </c>
      <c r="G11812" s="10">
        <v>0.59821782178217831</v>
      </c>
      <c r="H11812" s="10">
        <v>55.37</v>
      </c>
      <c r="I11812" s="10">
        <v>5.0000000000004263E-2</v>
      </c>
      <c r="J11812" s="10">
        <v>556</v>
      </c>
      <c r="K11812" s="10">
        <v>550</v>
      </c>
      <c r="L11812" s="10">
        <v>6</v>
      </c>
      <c r="M11812" s="10">
        <v>555.5</v>
      </c>
      <c r="N11812" s="10">
        <v>0.5</v>
      </c>
    </row>
    <row r="11813" spans="1:14" x14ac:dyDescent="0.25">
      <c r="A11813" s="9" t="s">
        <v>1244</v>
      </c>
      <c r="B11813" s="9" t="s">
        <v>44</v>
      </c>
      <c r="C11813" s="9" t="s">
        <v>42</v>
      </c>
      <c r="D11813" s="9" t="s">
        <v>43</v>
      </c>
      <c r="E11813" s="10">
        <v>548.02</v>
      </c>
      <c r="F11813" s="10">
        <v>545.05472636815921</v>
      </c>
      <c r="G11813" s="10">
        <v>2.9652736318407733</v>
      </c>
      <c r="H11813" s="10">
        <v>547.78</v>
      </c>
      <c r="I11813" s="10">
        <v>0.24000000000000909</v>
      </c>
      <c r="J11813" s="10">
        <v>553</v>
      </c>
      <c r="K11813" s="10">
        <v>550</v>
      </c>
      <c r="L11813" s="10">
        <v>3</v>
      </c>
      <c r="M11813" s="10">
        <v>552.75</v>
      </c>
      <c r="N11813" s="10">
        <v>0.25</v>
      </c>
    </row>
    <row r="11814" spans="1:14" x14ac:dyDescent="0.25">
      <c r="A11814" s="9" t="s">
        <v>1244</v>
      </c>
      <c r="B11814" s="9" t="s">
        <v>1163</v>
      </c>
      <c r="C11814" s="9" t="s">
        <v>42</v>
      </c>
      <c r="D11814" s="9" t="s">
        <v>43</v>
      </c>
      <c r="E11814" s="10">
        <v>764.91</v>
      </c>
      <c r="F11814" s="10">
        <v>747.9113300492611</v>
      </c>
      <c r="G11814" s="10">
        <v>16.998669950738872</v>
      </c>
      <c r="H11814" s="10">
        <v>759.13</v>
      </c>
      <c r="I11814" s="10">
        <v>5.7799999999999727</v>
      </c>
      <c r="J11814" s="10">
        <v>6750</v>
      </c>
      <c r="K11814" s="10">
        <v>6600</v>
      </c>
      <c r="L11814" s="10">
        <v>150</v>
      </c>
      <c r="M11814" s="10">
        <v>6699</v>
      </c>
      <c r="N11814" s="10">
        <v>51</v>
      </c>
    </row>
    <row r="11815" spans="1:14" x14ac:dyDescent="0.25">
      <c r="A11815" s="9" t="s">
        <v>1244</v>
      </c>
      <c r="B11815" s="9" t="s">
        <v>758</v>
      </c>
      <c r="C11815" s="9" t="s">
        <v>42</v>
      </c>
      <c r="D11815" s="9" t="s">
        <v>43</v>
      </c>
      <c r="E11815" s="10">
        <v>1287.7</v>
      </c>
      <c r="F11815" s="10">
        <v>1259.0837438423646</v>
      </c>
      <c r="G11815" s="10">
        <v>28.616256157635462</v>
      </c>
      <c r="H11815" s="10">
        <v>1277.97</v>
      </c>
      <c r="I11815" s="10">
        <v>9.7300000000000182</v>
      </c>
      <c r="J11815" s="10">
        <v>6750</v>
      </c>
      <c r="K11815" s="10">
        <v>6600</v>
      </c>
      <c r="L11815" s="10">
        <v>150</v>
      </c>
      <c r="M11815" s="10">
        <v>6699</v>
      </c>
      <c r="N11815" s="10">
        <v>51</v>
      </c>
    </row>
    <row r="11816" spans="1:14" x14ac:dyDescent="0.25">
      <c r="A11816" s="9" t="s">
        <v>1244</v>
      </c>
      <c r="B11816" s="9" t="s">
        <v>759</v>
      </c>
      <c r="C11816" s="9" t="s">
        <v>42</v>
      </c>
      <c r="D11816" s="9" t="s">
        <v>43</v>
      </c>
      <c r="E11816" s="10">
        <v>1768.93</v>
      </c>
      <c r="F11816" s="10">
        <v>1742.5320197044334</v>
      </c>
      <c r="G11816" s="10">
        <v>26.39798029556664</v>
      </c>
      <c r="H11816" s="10">
        <v>1768.67</v>
      </c>
      <c r="I11816" s="10">
        <v>0.25999999999999091</v>
      </c>
      <c r="J11816" s="10">
        <v>6700</v>
      </c>
      <c r="K11816" s="10">
        <v>6600</v>
      </c>
      <c r="L11816" s="10">
        <v>100</v>
      </c>
      <c r="M11816" s="10">
        <v>6699</v>
      </c>
      <c r="N11816" s="10">
        <v>1</v>
      </c>
    </row>
    <row r="11817" spans="1:14" x14ac:dyDescent="0.25">
      <c r="A11817" s="9" t="s">
        <v>1244</v>
      </c>
      <c r="B11817" s="9" t="s">
        <v>84</v>
      </c>
      <c r="C11817" s="9" t="s">
        <v>42</v>
      </c>
      <c r="D11817" s="9" t="s">
        <v>43</v>
      </c>
      <c r="E11817" s="10">
        <v>2735.41</v>
      </c>
      <c r="F11817" s="10">
        <v>2681.7745098039218</v>
      </c>
      <c r="G11817" s="10">
        <v>53.635490196078081</v>
      </c>
      <c r="H11817" s="10">
        <v>2735.41</v>
      </c>
      <c r="I11817" s="10">
        <v>0</v>
      </c>
      <c r="J11817" s="10">
        <v>6732</v>
      </c>
      <c r="K11817" s="10">
        <v>6600</v>
      </c>
      <c r="L11817" s="10">
        <v>132</v>
      </c>
      <c r="M11817" s="10">
        <v>6732</v>
      </c>
      <c r="N11817" s="10">
        <v>0</v>
      </c>
    </row>
    <row r="11818" spans="1:14" x14ac:dyDescent="0.25">
      <c r="A11818" s="9" t="s">
        <v>1244</v>
      </c>
      <c r="B11818" s="9" t="s">
        <v>136</v>
      </c>
      <c r="C11818" s="9" t="s">
        <v>42</v>
      </c>
      <c r="D11818" s="9" t="s">
        <v>43</v>
      </c>
      <c r="E11818" s="10">
        <v>3617.19</v>
      </c>
      <c r="F11818" s="10">
        <v>3563.7339901477831</v>
      </c>
      <c r="G11818" s="10">
        <v>53.456009852216994</v>
      </c>
      <c r="H11818" s="10">
        <v>3617.19</v>
      </c>
      <c r="I11818" s="10">
        <v>0</v>
      </c>
      <c r="J11818" s="10">
        <v>6699</v>
      </c>
      <c r="K11818" s="10">
        <v>6600</v>
      </c>
      <c r="L11818" s="10">
        <v>99</v>
      </c>
      <c r="M11818" s="10">
        <v>6699</v>
      </c>
      <c r="N11818" s="10">
        <v>0</v>
      </c>
    </row>
    <row r="11819" spans="1:14" x14ac:dyDescent="0.25">
      <c r="A11819" s="9" t="s">
        <v>1244</v>
      </c>
      <c r="B11819" s="9" t="s">
        <v>697</v>
      </c>
      <c r="C11819" s="9" t="s">
        <v>42</v>
      </c>
      <c r="D11819" s="9" t="s">
        <v>43</v>
      </c>
      <c r="E11819" s="10">
        <v>4530.96</v>
      </c>
      <c r="F11819" s="10">
        <v>4092</v>
      </c>
      <c r="G11819" s="10">
        <v>438.96000000000004</v>
      </c>
      <c r="H11819" s="10">
        <v>4153.38</v>
      </c>
      <c r="I11819" s="10">
        <v>377.57999999999993</v>
      </c>
      <c r="J11819" s="10">
        <v>609</v>
      </c>
      <c r="K11819" s="10">
        <v>550</v>
      </c>
      <c r="L11819" s="10">
        <v>59</v>
      </c>
      <c r="M11819" s="10">
        <v>558.25</v>
      </c>
      <c r="N11819" s="10">
        <v>50.75</v>
      </c>
    </row>
    <row r="11820" spans="1:14" x14ac:dyDescent="0.25">
      <c r="A11820" s="9" t="s">
        <v>1244</v>
      </c>
      <c r="B11820" s="9" t="s">
        <v>50</v>
      </c>
      <c r="C11820" s="9" t="s">
        <v>42</v>
      </c>
      <c r="D11820" s="9" t="s">
        <v>43</v>
      </c>
      <c r="E11820" s="10">
        <v>8821.89</v>
      </c>
      <c r="F11820" s="10">
        <v>8778</v>
      </c>
      <c r="G11820" s="10">
        <v>43.889999999999418</v>
      </c>
      <c r="H11820" s="10">
        <v>8821.89</v>
      </c>
      <c r="I11820" s="10">
        <v>0</v>
      </c>
      <c r="J11820" s="10">
        <v>6633</v>
      </c>
      <c r="K11820" s="10">
        <v>6600</v>
      </c>
      <c r="L11820" s="10">
        <v>33</v>
      </c>
      <c r="M11820" s="10">
        <v>6633</v>
      </c>
      <c r="N11820" s="10">
        <v>0</v>
      </c>
    </row>
    <row r="11821" spans="1:14" x14ac:dyDescent="0.25">
      <c r="A11821" s="9" t="s">
        <v>1244</v>
      </c>
      <c r="B11821" s="9" t="s">
        <v>103</v>
      </c>
      <c r="C11821" s="9" t="s">
        <v>42</v>
      </c>
      <c r="D11821" s="9" t="s">
        <v>43</v>
      </c>
      <c r="E11821" s="10">
        <v>33432.79</v>
      </c>
      <c r="F11821" s="10">
        <v>33101.772277227719</v>
      </c>
      <c r="G11821" s="10">
        <v>331.01772277228156</v>
      </c>
      <c r="H11821" s="10">
        <v>33432.79</v>
      </c>
      <c r="I11821" s="10">
        <v>0</v>
      </c>
      <c r="J11821" s="10">
        <v>6666</v>
      </c>
      <c r="K11821" s="10">
        <v>6600</v>
      </c>
      <c r="L11821" s="10">
        <v>66</v>
      </c>
      <c r="M11821" s="10">
        <v>6666</v>
      </c>
      <c r="N11821" s="10">
        <v>0</v>
      </c>
    </row>
    <row r="11822" spans="1:14" x14ac:dyDescent="0.25">
      <c r="A11822" s="9" t="s">
        <v>1244</v>
      </c>
      <c r="B11822" s="9" t="s">
        <v>146</v>
      </c>
      <c r="C11822" s="9" t="s">
        <v>42</v>
      </c>
      <c r="D11822" s="9" t="s">
        <v>53</v>
      </c>
      <c r="E11822" s="10">
        <v>22568.04</v>
      </c>
      <c r="F11822" s="10">
        <v>22567.869012707724</v>
      </c>
      <c r="G11822" s="10">
        <v>0.17098729227654985</v>
      </c>
      <c r="H11822" s="10">
        <v>23086.93</v>
      </c>
      <c r="I11822" s="10">
        <v>-518.88999999999942</v>
      </c>
      <c r="J11822" s="10">
        <v>4950</v>
      </c>
      <c r="K11822" s="10">
        <v>4950</v>
      </c>
      <c r="L11822" s="10">
        <v>0</v>
      </c>
      <c r="M11822" s="10">
        <v>5063.8500000000004</v>
      </c>
      <c r="N11822" s="10">
        <v>-113.85000000000036</v>
      </c>
    </row>
    <row r="11823" spans="1:14" x14ac:dyDescent="0.25">
      <c r="A11823" s="9" t="s">
        <v>1244</v>
      </c>
      <c r="B11823" s="9" t="s">
        <v>54</v>
      </c>
      <c r="C11823" s="9" t="s">
        <v>42</v>
      </c>
      <c r="D11823" s="9" t="s">
        <v>55</v>
      </c>
      <c r="E11823" s="10">
        <v>333.23</v>
      </c>
      <c r="F11823" s="10">
        <v>326.69607843137254</v>
      </c>
      <c r="G11823" s="10">
        <v>6.533921568627477</v>
      </c>
      <c r="H11823" s="10">
        <v>333.23</v>
      </c>
      <c r="I11823" s="10">
        <v>0</v>
      </c>
      <c r="J11823" s="10">
        <v>60.588000000000001</v>
      </c>
      <c r="K11823" s="10">
        <v>59.4</v>
      </c>
      <c r="L11823" s="10">
        <v>1.1880000000000024</v>
      </c>
      <c r="M11823" s="10">
        <v>60.588000000000001</v>
      </c>
      <c r="N11823" s="10">
        <v>0</v>
      </c>
    </row>
    <row r="11824" spans="1:14" x14ac:dyDescent="0.25">
      <c r="A11824" s="9" t="s">
        <v>1245</v>
      </c>
      <c r="B11824" s="9" t="s">
        <v>25</v>
      </c>
      <c r="C11824" s="9" t="s">
        <v>26</v>
      </c>
      <c r="D11824" s="9" t="s">
        <v>27</v>
      </c>
      <c r="E11824" s="10">
        <v>-2855.27</v>
      </c>
      <c r="F11824" s="10">
        <v>0</v>
      </c>
      <c r="G11824" s="10">
        <v>-2855.27</v>
      </c>
      <c r="H11824" s="10">
        <v>0</v>
      </c>
      <c r="I11824" s="10">
        <v>-2855.27</v>
      </c>
      <c r="J11824" s="10">
        <v>0</v>
      </c>
      <c r="K11824" s="10">
        <v>0</v>
      </c>
      <c r="L11824" s="10">
        <v>0</v>
      </c>
      <c r="M11824" s="10">
        <v>0</v>
      </c>
      <c r="N11824" s="10">
        <v>0</v>
      </c>
    </row>
    <row r="11825" spans="1:14" x14ac:dyDescent="0.25">
      <c r="A11825" s="9" t="s">
        <v>1245</v>
      </c>
      <c r="B11825" s="9" t="s">
        <v>28</v>
      </c>
      <c r="C11825" s="9" t="s">
        <v>29</v>
      </c>
      <c r="D11825" s="9" t="s">
        <v>27</v>
      </c>
      <c r="E11825" s="10">
        <v>6.81</v>
      </c>
      <c r="F11825" s="10">
        <v>0</v>
      </c>
      <c r="G11825" s="10">
        <v>6.81</v>
      </c>
      <c r="H11825" s="10">
        <v>6.77</v>
      </c>
      <c r="I11825" s="10">
        <v>4.0000000000000036E-2</v>
      </c>
      <c r="J11825" s="10">
        <v>0</v>
      </c>
      <c r="K11825" s="10">
        <v>0</v>
      </c>
      <c r="L11825" s="10">
        <v>0</v>
      </c>
      <c r="M11825" s="10">
        <v>0</v>
      </c>
      <c r="N11825" s="10">
        <v>0</v>
      </c>
    </row>
    <row r="11826" spans="1:14" x14ac:dyDescent="0.25">
      <c r="A11826" s="9" t="s">
        <v>1245</v>
      </c>
      <c r="B11826" s="9" t="s">
        <v>30</v>
      </c>
      <c r="C11826" s="9" t="s">
        <v>29</v>
      </c>
      <c r="D11826" s="9" t="s">
        <v>27</v>
      </c>
      <c r="E11826" s="10">
        <v>158.81</v>
      </c>
      <c r="F11826" s="10">
        <v>0</v>
      </c>
      <c r="G11826" s="10">
        <v>158.81</v>
      </c>
      <c r="H11826" s="10">
        <v>157.9</v>
      </c>
      <c r="I11826" s="10">
        <v>0.90999999999999659</v>
      </c>
      <c r="J11826" s="10">
        <v>0</v>
      </c>
      <c r="K11826" s="10">
        <v>0</v>
      </c>
      <c r="L11826" s="10">
        <v>0</v>
      </c>
      <c r="M11826" s="10">
        <v>0</v>
      </c>
      <c r="N11826" s="10">
        <v>0</v>
      </c>
    </row>
    <row r="11827" spans="1:14" x14ac:dyDescent="0.25">
      <c r="A11827" s="9" t="s">
        <v>1245</v>
      </c>
      <c r="B11827" s="9" t="s">
        <v>31</v>
      </c>
      <c r="C11827" s="9" t="s">
        <v>29</v>
      </c>
      <c r="D11827" s="9" t="s">
        <v>27</v>
      </c>
      <c r="E11827" s="10">
        <v>1066.29</v>
      </c>
      <c r="F11827" s="10">
        <v>0</v>
      </c>
      <c r="G11827" s="10">
        <v>1066.29</v>
      </c>
      <c r="H11827" s="10">
        <v>1060.19</v>
      </c>
      <c r="I11827" s="10">
        <v>6.0999999999999091</v>
      </c>
      <c r="J11827" s="10">
        <v>0</v>
      </c>
      <c r="K11827" s="10">
        <v>0</v>
      </c>
      <c r="L11827" s="10">
        <v>0</v>
      </c>
      <c r="M11827" s="10">
        <v>0</v>
      </c>
      <c r="N11827" s="10">
        <v>0</v>
      </c>
    </row>
    <row r="11828" spans="1:14" x14ac:dyDescent="0.25">
      <c r="A11828" s="9" t="s">
        <v>1245</v>
      </c>
      <c r="B11828" s="9" t="s">
        <v>32</v>
      </c>
      <c r="C11828" s="9" t="s">
        <v>33</v>
      </c>
      <c r="D11828" s="9" t="s">
        <v>27</v>
      </c>
      <c r="E11828" s="10">
        <v>2144.33</v>
      </c>
      <c r="F11828" s="10">
        <v>0</v>
      </c>
      <c r="G11828" s="10">
        <v>2144.33</v>
      </c>
      <c r="H11828" s="10">
        <v>1714.45</v>
      </c>
      <c r="I11828" s="10">
        <v>429.87999999999988</v>
      </c>
      <c r="J11828" s="10">
        <v>6.08</v>
      </c>
      <c r="K11828" s="10">
        <v>0</v>
      </c>
      <c r="L11828" s="10">
        <v>6.08</v>
      </c>
      <c r="M11828" s="10">
        <v>4.8609999999999998</v>
      </c>
      <c r="N11828" s="10">
        <v>1.2190000000000003</v>
      </c>
    </row>
    <row r="11829" spans="1:14" x14ac:dyDescent="0.25">
      <c r="A11829" s="9" t="s">
        <v>1245</v>
      </c>
      <c r="B11829" s="9" t="s">
        <v>34</v>
      </c>
      <c r="C11829" s="9" t="s">
        <v>33</v>
      </c>
      <c r="D11829" s="9" t="s">
        <v>27</v>
      </c>
      <c r="E11829" s="10">
        <v>7371.21</v>
      </c>
      <c r="F11829" s="10">
        <v>0</v>
      </c>
      <c r="G11829" s="10">
        <v>7371.21</v>
      </c>
      <c r="H11829" s="10">
        <v>5893.52</v>
      </c>
      <c r="I11829" s="10">
        <v>1477.6899999999996</v>
      </c>
      <c r="J11829" s="10">
        <v>6.08</v>
      </c>
      <c r="K11829" s="10">
        <v>0</v>
      </c>
      <c r="L11829" s="10">
        <v>6.08</v>
      </c>
      <c r="M11829" s="10">
        <v>4.8609999999999998</v>
      </c>
      <c r="N11829" s="10">
        <v>1.2190000000000003</v>
      </c>
    </row>
    <row r="11830" spans="1:14" x14ac:dyDescent="0.25">
      <c r="A11830" s="9" t="s">
        <v>1245</v>
      </c>
      <c r="B11830" s="9" t="s">
        <v>35</v>
      </c>
      <c r="C11830" s="9" t="s">
        <v>33</v>
      </c>
      <c r="D11830" s="9" t="s">
        <v>27</v>
      </c>
      <c r="E11830" s="10">
        <v>7975.2</v>
      </c>
      <c r="F11830" s="10">
        <v>0</v>
      </c>
      <c r="G11830" s="10">
        <v>7975.2</v>
      </c>
      <c r="H11830" s="10">
        <v>6376.38</v>
      </c>
      <c r="I11830" s="10">
        <v>1598.8199999999997</v>
      </c>
      <c r="J11830" s="10">
        <v>127.68</v>
      </c>
      <c r="K11830" s="10">
        <v>0</v>
      </c>
      <c r="L11830" s="10">
        <v>127.68</v>
      </c>
      <c r="M11830" s="10">
        <v>102.083</v>
      </c>
      <c r="N11830" s="10">
        <v>25.597000000000008</v>
      </c>
    </row>
    <row r="11831" spans="1:14" x14ac:dyDescent="0.25">
      <c r="A11831" s="9" t="s">
        <v>1245</v>
      </c>
      <c r="B11831" s="9" t="s">
        <v>36</v>
      </c>
      <c r="C11831" s="9" t="s">
        <v>29</v>
      </c>
      <c r="D11831" s="9" t="s">
        <v>27</v>
      </c>
      <c r="E11831" s="10">
        <v>11946.33</v>
      </c>
      <c r="F11831" s="10">
        <v>0</v>
      </c>
      <c r="G11831" s="10">
        <v>11946.33</v>
      </c>
      <c r="H11831" s="10">
        <v>11877.95</v>
      </c>
      <c r="I11831" s="10">
        <v>68.3799999999992</v>
      </c>
      <c r="J11831" s="10">
        <v>0</v>
      </c>
      <c r="K11831" s="10">
        <v>0</v>
      </c>
      <c r="L11831" s="10">
        <v>0</v>
      </c>
      <c r="M11831" s="10">
        <v>0</v>
      </c>
      <c r="N11831" s="10">
        <v>0</v>
      </c>
    </row>
    <row r="11832" spans="1:14" x14ac:dyDescent="0.25">
      <c r="A11832" s="9" t="s">
        <v>1245</v>
      </c>
      <c r="B11832" s="9" t="s">
        <v>37</v>
      </c>
      <c r="C11832" s="9" t="s">
        <v>29</v>
      </c>
      <c r="D11832" s="9" t="s">
        <v>27</v>
      </c>
      <c r="E11832" s="10">
        <v>27625.96</v>
      </c>
      <c r="F11832" s="10">
        <v>0</v>
      </c>
      <c r="G11832" s="10">
        <v>27625.96</v>
      </c>
      <c r="H11832" s="10">
        <v>27467.84</v>
      </c>
      <c r="I11832" s="10">
        <v>158.11999999999898</v>
      </c>
      <c r="J11832" s="10">
        <v>0</v>
      </c>
      <c r="K11832" s="10">
        <v>0</v>
      </c>
      <c r="L11832" s="10">
        <v>0</v>
      </c>
      <c r="M11832" s="10">
        <v>0</v>
      </c>
      <c r="N11832" s="10">
        <v>0</v>
      </c>
    </row>
    <row r="11833" spans="1:14" x14ac:dyDescent="0.25">
      <c r="A11833" s="9" t="s">
        <v>1245</v>
      </c>
      <c r="B11833" s="9" t="s">
        <v>148</v>
      </c>
      <c r="C11833" s="9" t="s">
        <v>39</v>
      </c>
      <c r="D11833" s="9" t="s">
        <v>40</v>
      </c>
      <c r="E11833" s="10">
        <v>-561175.16</v>
      </c>
      <c r="F11833" s="10">
        <v>0</v>
      </c>
      <c r="G11833" s="10">
        <v>-561175.16</v>
      </c>
      <c r="H11833" s="10">
        <v>-561175.15</v>
      </c>
      <c r="I11833" s="10">
        <v>-1.0000000009313226E-2</v>
      </c>
      <c r="J11833" s="10">
        <v>-3500</v>
      </c>
      <c r="K11833" s="10">
        <v>0</v>
      </c>
      <c r="L11833" s="10">
        <v>-3500</v>
      </c>
      <c r="M11833" s="10">
        <v>-3500</v>
      </c>
      <c r="N11833" s="10">
        <v>0</v>
      </c>
    </row>
    <row r="11834" spans="1:14" x14ac:dyDescent="0.25">
      <c r="A11834" s="9" t="s">
        <v>1245</v>
      </c>
      <c r="B11834" s="9" t="s">
        <v>92</v>
      </c>
      <c r="C11834" s="9" t="s">
        <v>42</v>
      </c>
      <c r="D11834" s="9" t="s">
        <v>43</v>
      </c>
      <c r="E11834" s="10">
        <v>23.83</v>
      </c>
      <c r="F11834" s="10">
        <v>0</v>
      </c>
      <c r="G11834" s="10">
        <v>23.83</v>
      </c>
      <c r="H11834" s="10">
        <v>0</v>
      </c>
      <c r="I11834" s="10">
        <v>23.83</v>
      </c>
      <c r="J11834" s="10">
        <v>280</v>
      </c>
      <c r="K11834" s="10">
        <v>0</v>
      </c>
      <c r="L11834" s="10">
        <v>280</v>
      </c>
      <c r="M11834" s="10">
        <v>0</v>
      </c>
      <c r="N11834" s="10">
        <v>280</v>
      </c>
    </row>
    <row r="11835" spans="1:14" x14ac:dyDescent="0.25">
      <c r="A11835" s="9" t="s">
        <v>1245</v>
      </c>
      <c r="B11835" s="9" t="s">
        <v>141</v>
      </c>
      <c r="C11835" s="9" t="s">
        <v>42</v>
      </c>
      <c r="D11835" s="9" t="s">
        <v>43</v>
      </c>
      <c r="E11835" s="10">
        <v>368.82</v>
      </c>
      <c r="F11835" s="10">
        <v>348.88118811881191</v>
      </c>
      <c r="G11835" s="10">
        <v>19.938811881188087</v>
      </c>
      <c r="H11835" s="10">
        <v>352.37</v>
      </c>
      <c r="I11835" s="10">
        <v>16.449999999999989</v>
      </c>
      <c r="J11835" s="10">
        <v>3700</v>
      </c>
      <c r="K11835" s="10">
        <v>3500</v>
      </c>
      <c r="L11835" s="10">
        <v>200</v>
      </c>
      <c r="M11835" s="10">
        <v>3535</v>
      </c>
      <c r="N11835" s="10">
        <v>165</v>
      </c>
    </row>
    <row r="11836" spans="1:14" x14ac:dyDescent="0.25">
      <c r="A11836" s="9" t="s">
        <v>1245</v>
      </c>
      <c r="B11836" s="9" t="s">
        <v>142</v>
      </c>
      <c r="C11836" s="9" t="s">
        <v>42</v>
      </c>
      <c r="D11836" s="9" t="s">
        <v>43</v>
      </c>
      <c r="E11836" s="10">
        <v>2875.8</v>
      </c>
      <c r="F11836" s="10">
        <v>2872.384236453202</v>
      </c>
      <c r="G11836" s="10">
        <v>3.4157635467981891</v>
      </c>
      <c r="H11836" s="10">
        <v>2915.47</v>
      </c>
      <c r="I11836" s="10">
        <v>-39.669999999999618</v>
      </c>
      <c r="J11836" s="10">
        <v>42050</v>
      </c>
      <c r="K11836" s="10">
        <v>42000</v>
      </c>
      <c r="L11836" s="10">
        <v>50</v>
      </c>
      <c r="M11836" s="10">
        <v>42630</v>
      </c>
      <c r="N11836" s="10">
        <v>-580</v>
      </c>
    </row>
    <row r="11837" spans="1:14" x14ac:dyDescent="0.25">
      <c r="A11837" s="9" t="s">
        <v>1245</v>
      </c>
      <c r="B11837" s="9" t="s">
        <v>44</v>
      </c>
      <c r="C11837" s="9" t="s">
        <v>42</v>
      </c>
      <c r="D11837" s="9" t="s">
        <v>43</v>
      </c>
      <c r="E11837" s="10">
        <v>3486.34</v>
      </c>
      <c r="F11837" s="10">
        <v>3468.4975124378111</v>
      </c>
      <c r="G11837" s="10">
        <v>17.842487562189035</v>
      </c>
      <c r="H11837" s="10">
        <v>3485.84</v>
      </c>
      <c r="I11837" s="10">
        <v>0.5</v>
      </c>
      <c r="J11837" s="10">
        <v>3518</v>
      </c>
      <c r="K11837" s="10">
        <v>3500</v>
      </c>
      <c r="L11837" s="10">
        <v>18</v>
      </c>
      <c r="M11837" s="10">
        <v>3517.5</v>
      </c>
      <c r="N11837" s="10">
        <v>0.5</v>
      </c>
    </row>
    <row r="11838" spans="1:14" x14ac:dyDescent="0.25">
      <c r="A11838" s="9" t="s">
        <v>1245</v>
      </c>
      <c r="B11838" s="9" t="s">
        <v>143</v>
      </c>
      <c r="C11838" s="9" t="s">
        <v>42</v>
      </c>
      <c r="D11838" s="9" t="s">
        <v>43</v>
      </c>
      <c r="E11838" s="10">
        <v>5480.8</v>
      </c>
      <c r="F11838" s="10">
        <v>5474.2758620689656</v>
      </c>
      <c r="G11838" s="10">
        <v>6.5241379310346019</v>
      </c>
      <c r="H11838" s="10">
        <v>5556.39</v>
      </c>
      <c r="I11838" s="10">
        <v>-75.590000000000146</v>
      </c>
      <c r="J11838" s="10">
        <v>42050</v>
      </c>
      <c r="K11838" s="10">
        <v>42000</v>
      </c>
      <c r="L11838" s="10">
        <v>50</v>
      </c>
      <c r="M11838" s="10">
        <v>42630</v>
      </c>
      <c r="N11838" s="10">
        <v>-580</v>
      </c>
    </row>
    <row r="11839" spans="1:14" x14ac:dyDescent="0.25">
      <c r="A11839" s="9" t="s">
        <v>1245</v>
      </c>
      <c r="B11839" s="9" t="s">
        <v>144</v>
      </c>
      <c r="C11839" s="9" t="s">
        <v>42</v>
      </c>
      <c r="D11839" s="9" t="s">
        <v>43</v>
      </c>
      <c r="E11839" s="10">
        <v>7641.33</v>
      </c>
      <c r="F11839" s="10">
        <v>7632.2364532019701</v>
      </c>
      <c r="G11839" s="10">
        <v>9.0935467980298199</v>
      </c>
      <c r="H11839" s="10">
        <v>7746.72</v>
      </c>
      <c r="I11839" s="10">
        <v>-105.39000000000033</v>
      </c>
      <c r="J11839" s="10">
        <v>42050</v>
      </c>
      <c r="K11839" s="10">
        <v>42000</v>
      </c>
      <c r="L11839" s="10">
        <v>50</v>
      </c>
      <c r="M11839" s="10">
        <v>42630</v>
      </c>
      <c r="N11839" s="10">
        <v>-580</v>
      </c>
    </row>
    <row r="11840" spans="1:14" x14ac:dyDescent="0.25">
      <c r="A11840" s="9" t="s">
        <v>1245</v>
      </c>
      <c r="B11840" s="9" t="s">
        <v>84</v>
      </c>
      <c r="C11840" s="9" t="s">
        <v>42</v>
      </c>
      <c r="D11840" s="9" t="s">
        <v>43</v>
      </c>
      <c r="E11840" s="10">
        <v>17407.18</v>
      </c>
      <c r="F11840" s="10">
        <v>17065.862745098038</v>
      </c>
      <c r="G11840" s="10">
        <v>341.31725490196186</v>
      </c>
      <c r="H11840" s="10">
        <v>17407.18</v>
      </c>
      <c r="I11840" s="10">
        <v>0</v>
      </c>
      <c r="J11840" s="10">
        <v>42840</v>
      </c>
      <c r="K11840" s="10">
        <v>42000</v>
      </c>
      <c r="L11840" s="10">
        <v>840</v>
      </c>
      <c r="M11840" s="10">
        <v>42840</v>
      </c>
      <c r="N11840" s="10">
        <v>0</v>
      </c>
    </row>
    <row r="11841" spans="1:14" x14ac:dyDescent="0.25">
      <c r="A11841" s="9" t="s">
        <v>1245</v>
      </c>
      <c r="B11841" s="9" t="s">
        <v>136</v>
      </c>
      <c r="C11841" s="9" t="s">
        <v>42</v>
      </c>
      <c r="D11841" s="9" t="s">
        <v>43</v>
      </c>
      <c r="E11841" s="10">
        <v>23135.66</v>
      </c>
      <c r="F11841" s="10">
        <v>22678.31527093596</v>
      </c>
      <c r="G11841" s="10">
        <v>457.34472906403971</v>
      </c>
      <c r="H11841" s="10">
        <v>23018.49</v>
      </c>
      <c r="I11841" s="10">
        <v>117.16999999999825</v>
      </c>
      <c r="J11841" s="10">
        <v>42847</v>
      </c>
      <c r="K11841" s="10">
        <v>42000</v>
      </c>
      <c r="L11841" s="10">
        <v>847</v>
      </c>
      <c r="M11841" s="10">
        <v>42630</v>
      </c>
      <c r="N11841" s="10">
        <v>217</v>
      </c>
    </row>
    <row r="11842" spans="1:14" x14ac:dyDescent="0.25">
      <c r="A11842" s="9" t="s">
        <v>1245</v>
      </c>
      <c r="B11842" s="9" t="s">
        <v>137</v>
      </c>
      <c r="C11842" s="9" t="s">
        <v>42</v>
      </c>
      <c r="D11842" s="9" t="s">
        <v>43</v>
      </c>
      <c r="E11842" s="10">
        <v>27790</v>
      </c>
      <c r="F11842" s="10">
        <v>27790</v>
      </c>
      <c r="G11842" s="10">
        <v>0</v>
      </c>
      <c r="H11842" s="10">
        <v>28206.85</v>
      </c>
      <c r="I11842" s="10">
        <v>-416.84999999999854</v>
      </c>
      <c r="J11842" s="10">
        <v>3500</v>
      </c>
      <c r="K11842" s="10">
        <v>3500</v>
      </c>
      <c r="L11842" s="10">
        <v>0</v>
      </c>
      <c r="M11842" s="10">
        <v>3552.5</v>
      </c>
      <c r="N11842" s="10">
        <v>-52.5</v>
      </c>
    </row>
    <row r="11843" spans="1:14" x14ac:dyDescent="0.25">
      <c r="A11843" s="9" t="s">
        <v>1245</v>
      </c>
      <c r="B11843" s="9" t="s">
        <v>50</v>
      </c>
      <c r="C11843" s="9" t="s">
        <v>42</v>
      </c>
      <c r="D11843" s="9" t="s">
        <v>43</v>
      </c>
      <c r="E11843" s="10">
        <v>56392</v>
      </c>
      <c r="F11843" s="10">
        <v>55860</v>
      </c>
      <c r="G11843" s="10">
        <v>532</v>
      </c>
      <c r="H11843" s="10">
        <v>56139.3</v>
      </c>
      <c r="I11843" s="10">
        <v>252.69999999999709</v>
      </c>
      <c r="J11843" s="10">
        <v>42400</v>
      </c>
      <c r="K11843" s="10">
        <v>42000</v>
      </c>
      <c r="L11843" s="10">
        <v>400</v>
      </c>
      <c r="M11843" s="10">
        <v>42210</v>
      </c>
      <c r="N11843" s="10">
        <v>190</v>
      </c>
    </row>
    <row r="11844" spans="1:14" x14ac:dyDescent="0.25">
      <c r="A11844" s="9" t="s">
        <v>1245</v>
      </c>
      <c r="B11844" s="9" t="s">
        <v>103</v>
      </c>
      <c r="C11844" s="9" t="s">
        <v>42</v>
      </c>
      <c r="D11844" s="9" t="s">
        <v>43</v>
      </c>
      <c r="E11844" s="10">
        <v>211249.48</v>
      </c>
      <c r="F11844" s="10">
        <v>210647.64356435643</v>
      </c>
      <c r="G11844" s="10">
        <v>601.83643564357772</v>
      </c>
      <c r="H11844" s="10">
        <v>212754.12</v>
      </c>
      <c r="I11844" s="10">
        <v>-1504.6399999999849</v>
      </c>
      <c r="J11844" s="10">
        <v>42120</v>
      </c>
      <c r="K11844" s="10">
        <v>42000</v>
      </c>
      <c r="L11844" s="10">
        <v>120</v>
      </c>
      <c r="M11844" s="10">
        <v>42420</v>
      </c>
      <c r="N11844" s="10">
        <v>-300</v>
      </c>
    </row>
    <row r="11845" spans="1:14" x14ac:dyDescent="0.25">
      <c r="A11845" s="9" t="s">
        <v>1245</v>
      </c>
      <c r="B11845" s="9" t="s">
        <v>146</v>
      </c>
      <c r="C11845" s="9" t="s">
        <v>42</v>
      </c>
      <c r="D11845" s="9" t="s">
        <v>53</v>
      </c>
      <c r="E11845" s="10">
        <v>147763.67000000001</v>
      </c>
      <c r="F11845" s="10">
        <v>143613.72434017595</v>
      </c>
      <c r="G11845" s="10">
        <v>4149.9456598240649</v>
      </c>
      <c r="H11845" s="10">
        <v>146916.84</v>
      </c>
      <c r="I11845" s="10">
        <v>846.8300000000163</v>
      </c>
      <c r="J11845" s="10">
        <v>32410</v>
      </c>
      <c r="K11845" s="10">
        <v>31500</v>
      </c>
      <c r="L11845" s="10">
        <v>910</v>
      </c>
      <c r="M11845" s="10">
        <v>32224.5</v>
      </c>
      <c r="N11845" s="10">
        <v>185.5</v>
      </c>
    </row>
    <row r="11846" spans="1:14" x14ac:dyDescent="0.25">
      <c r="A11846" s="9" t="s">
        <v>1245</v>
      </c>
      <c r="B11846" s="9" t="s">
        <v>54</v>
      </c>
      <c r="C11846" s="9" t="s">
        <v>42</v>
      </c>
      <c r="D11846" s="9" t="s">
        <v>55</v>
      </c>
      <c r="E11846" s="10">
        <v>2120.58</v>
      </c>
      <c r="F11846" s="10">
        <v>2079</v>
      </c>
      <c r="G11846" s="10">
        <v>41.579999999999927</v>
      </c>
      <c r="H11846" s="10">
        <v>2120.58</v>
      </c>
      <c r="I11846" s="10">
        <v>0</v>
      </c>
      <c r="J11846" s="10">
        <v>385.56</v>
      </c>
      <c r="K11846" s="10">
        <v>378</v>
      </c>
      <c r="L11846" s="10">
        <v>7.5600000000000023</v>
      </c>
      <c r="M11846" s="10">
        <v>385.56</v>
      </c>
      <c r="N11846" s="10">
        <v>0</v>
      </c>
    </row>
    <row r="11847" spans="1:14" x14ac:dyDescent="0.25">
      <c r="A11847" s="9" t="s">
        <v>1246</v>
      </c>
      <c r="B11847" s="9" t="s">
        <v>25</v>
      </c>
      <c r="C11847" s="9" t="s">
        <v>26</v>
      </c>
      <c r="D11847" s="9" t="s">
        <v>27</v>
      </c>
      <c r="E11847" s="10">
        <v>-860.99</v>
      </c>
      <c r="F11847" s="10">
        <v>0</v>
      </c>
      <c r="G11847" s="10">
        <v>-860.99</v>
      </c>
      <c r="H11847" s="10">
        <v>0</v>
      </c>
      <c r="I11847" s="10">
        <v>-860.99</v>
      </c>
      <c r="J11847" s="10">
        <v>0</v>
      </c>
      <c r="K11847" s="10">
        <v>0</v>
      </c>
      <c r="L11847" s="10">
        <v>0</v>
      </c>
      <c r="M11847" s="10">
        <v>0</v>
      </c>
      <c r="N11847" s="10">
        <v>0</v>
      </c>
    </row>
    <row r="11848" spans="1:14" x14ac:dyDescent="0.25">
      <c r="A11848" s="9" t="s">
        <v>1246</v>
      </c>
      <c r="B11848" s="9" t="s">
        <v>28</v>
      </c>
      <c r="C11848" s="9" t="s">
        <v>29</v>
      </c>
      <c r="D11848" s="9" t="s">
        <v>27</v>
      </c>
      <c r="E11848" s="10">
        <v>0.83</v>
      </c>
      <c r="F11848" s="10">
        <v>0</v>
      </c>
      <c r="G11848" s="10">
        <v>0.83</v>
      </c>
      <c r="H11848" s="10">
        <v>0.82</v>
      </c>
      <c r="I11848" s="10">
        <v>1.0000000000000009E-2</v>
      </c>
      <c r="J11848" s="10">
        <v>0</v>
      </c>
      <c r="K11848" s="10">
        <v>0</v>
      </c>
      <c r="L11848" s="10">
        <v>0</v>
      </c>
      <c r="M11848" s="10">
        <v>0</v>
      </c>
      <c r="N11848" s="10">
        <v>0</v>
      </c>
    </row>
    <row r="11849" spans="1:14" x14ac:dyDescent="0.25">
      <c r="A11849" s="9" t="s">
        <v>1246</v>
      </c>
      <c r="B11849" s="9" t="s">
        <v>30</v>
      </c>
      <c r="C11849" s="9" t="s">
        <v>29</v>
      </c>
      <c r="D11849" s="9" t="s">
        <v>27</v>
      </c>
      <c r="E11849" s="10">
        <v>19.36</v>
      </c>
      <c r="F11849" s="10">
        <v>0</v>
      </c>
      <c r="G11849" s="10">
        <v>19.36</v>
      </c>
      <c r="H11849" s="10">
        <v>19.239999999999998</v>
      </c>
      <c r="I11849" s="10">
        <v>0.12000000000000099</v>
      </c>
      <c r="J11849" s="10">
        <v>0</v>
      </c>
      <c r="K11849" s="10">
        <v>0</v>
      </c>
      <c r="L11849" s="10">
        <v>0</v>
      </c>
      <c r="M11849" s="10">
        <v>0</v>
      </c>
      <c r="N11849" s="10">
        <v>0</v>
      </c>
    </row>
    <row r="11850" spans="1:14" x14ac:dyDescent="0.25">
      <c r="A11850" s="9" t="s">
        <v>1246</v>
      </c>
      <c r="B11850" s="9" t="s">
        <v>31</v>
      </c>
      <c r="C11850" s="9" t="s">
        <v>29</v>
      </c>
      <c r="D11850" s="9" t="s">
        <v>27</v>
      </c>
      <c r="E11850" s="10">
        <v>129.96</v>
      </c>
      <c r="F11850" s="10">
        <v>0</v>
      </c>
      <c r="G11850" s="10">
        <v>129.96</v>
      </c>
      <c r="H11850" s="10">
        <v>129.19</v>
      </c>
      <c r="I11850" s="10">
        <v>0.77000000000001023</v>
      </c>
      <c r="J11850" s="10">
        <v>0</v>
      </c>
      <c r="K11850" s="10">
        <v>0</v>
      </c>
      <c r="L11850" s="10">
        <v>0</v>
      </c>
      <c r="M11850" s="10">
        <v>0</v>
      </c>
      <c r="N11850" s="10">
        <v>0</v>
      </c>
    </row>
    <row r="11851" spans="1:14" x14ac:dyDescent="0.25">
      <c r="A11851" s="9" t="s">
        <v>1246</v>
      </c>
      <c r="B11851" s="9" t="s">
        <v>32</v>
      </c>
      <c r="C11851" s="9" t="s">
        <v>33</v>
      </c>
      <c r="D11851" s="9" t="s">
        <v>27</v>
      </c>
      <c r="E11851" s="10">
        <v>236.3</v>
      </c>
      <c r="F11851" s="10">
        <v>0</v>
      </c>
      <c r="G11851" s="10">
        <v>236.3</v>
      </c>
      <c r="H11851" s="10">
        <v>235.05</v>
      </c>
      <c r="I11851" s="10">
        <v>1.25</v>
      </c>
      <c r="J11851" s="10">
        <v>0.67</v>
      </c>
      <c r="K11851" s="10">
        <v>0</v>
      </c>
      <c r="L11851" s="10">
        <v>0.67</v>
      </c>
      <c r="M11851" s="10">
        <v>0.66600000000000004</v>
      </c>
      <c r="N11851" s="10">
        <v>4.0000000000000036E-3</v>
      </c>
    </row>
    <row r="11852" spans="1:14" x14ac:dyDescent="0.25">
      <c r="A11852" s="9" t="s">
        <v>1246</v>
      </c>
      <c r="B11852" s="9" t="s">
        <v>34</v>
      </c>
      <c r="C11852" s="9" t="s">
        <v>33</v>
      </c>
      <c r="D11852" s="9" t="s">
        <v>27</v>
      </c>
      <c r="E11852" s="10">
        <v>812.29</v>
      </c>
      <c r="F11852" s="10">
        <v>0</v>
      </c>
      <c r="G11852" s="10">
        <v>812.29</v>
      </c>
      <c r="H11852" s="10">
        <v>807.98</v>
      </c>
      <c r="I11852" s="10">
        <v>4.3099999999999454</v>
      </c>
      <c r="J11852" s="10">
        <v>0.67</v>
      </c>
      <c r="K11852" s="10">
        <v>0</v>
      </c>
      <c r="L11852" s="10">
        <v>0.67</v>
      </c>
      <c r="M11852" s="10">
        <v>0.66600000000000004</v>
      </c>
      <c r="N11852" s="10">
        <v>4.0000000000000036E-3</v>
      </c>
    </row>
    <row r="11853" spans="1:14" x14ac:dyDescent="0.25">
      <c r="A11853" s="9" t="s">
        <v>1246</v>
      </c>
      <c r="B11853" s="9" t="s">
        <v>35</v>
      </c>
      <c r="C11853" s="9" t="s">
        <v>33</v>
      </c>
      <c r="D11853" s="9" t="s">
        <v>27</v>
      </c>
      <c r="E11853" s="10">
        <v>878.85</v>
      </c>
      <c r="F11853" s="10">
        <v>0</v>
      </c>
      <c r="G11853" s="10">
        <v>878.85</v>
      </c>
      <c r="H11853" s="10">
        <v>874.13</v>
      </c>
      <c r="I11853" s="10">
        <v>4.7200000000000273</v>
      </c>
      <c r="J11853" s="10">
        <v>14.07</v>
      </c>
      <c r="K11853" s="10">
        <v>0</v>
      </c>
      <c r="L11853" s="10">
        <v>14.07</v>
      </c>
      <c r="M11853" s="10">
        <v>13.994999999999999</v>
      </c>
      <c r="N11853" s="10">
        <v>7.5000000000001066E-2</v>
      </c>
    </row>
    <row r="11854" spans="1:14" x14ac:dyDescent="0.25">
      <c r="A11854" s="9" t="s">
        <v>1246</v>
      </c>
      <c r="B11854" s="9" t="s">
        <v>36</v>
      </c>
      <c r="C11854" s="9" t="s">
        <v>29</v>
      </c>
      <c r="D11854" s="9" t="s">
        <v>27</v>
      </c>
      <c r="E11854" s="10">
        <v>1455.97</v>
      </c>
      <c r="F11854" s="10">
        <v>0</v>
      </c>
      <c r="G11854" s="10">
        <v>1455.97</v>
      </c>
      <c r="H11854" s="10">
        <v>1447.41</v>
      </c>
      <c r="I11854" s="10">
        <v>8.5599999999999454</v>
      </c>
      <c r="J11854" s="10">
        <v>0</v>
      </c>
      <c r="K11854" s="10">
        <v>0</v>
      </c>
      <c r="L11854" s="10">
        <v>0</v>
      </c>
      <c r="M11854" s="10">
        <v>0</v>
      </c>
      <c r="N11854" s="10">
        <v>0</v>
      </c>
    </row>
    <row r="11855" spans="1:14" x14ac:dyDescent="0.25">
      <c r="A11855" s="9" t="s">
        <v>1246</v>
      </c>
      <c r="B11855" s="9" t="s">
        <v>37</v>
      </c>
      <c r="C11855" s="9" t="s">
        <v>29</v>
      </c>
      <c r="D11855" s="9" t="s">
        <v>27</v>
      </c>
      <c r="E11855" s="10">
        <v>3366.94</v>
      </c>
      <c r="F11855" s="10">
        <v>0</v>
      </c>
      <c r="G11855" s="10">
        <v>3366.94</v>
      </c>
      <c r="H11855" s="10">
        <v>3347.15</v>
      </c>
      <c r="I11855" s="10">
        <v>19.789999999999964</v>
      </c>
      <c r="J11855" s="10">
        <v>0</v>
      </c>
      <c r="K11855" s="10">
        <v>0</v>
      </c>
      <c r="L11855" s="10">
        <v>0</v>
      </c>
      <c r="M11855" s="10">
        <v>0</v>
      </c>
      <c r="N11855" s="10">
        <v>0</v>
      </c>
    </row>
    <row r="11856" spans="1:14" x14ac:dyDescent="0.25">
      <c r="A11856" s="9" t="s">
        <v>1246</v>
      </c>
      <c r="B11856" s="9" t="s">
        <v>140</v>
      </c>
      <c r="C11856" s="9" t="s">
        <v>39</v>
      </c>
      <c r="D11856" s="9" t="s">
        <v>40</v>
      </c>
      <c r="E11856" s="10">
        <v>-69114.97</v>
      </c>
      <c r="F11856" s="10">
        <v>0</v>
      </c>
      <c r="G11856" s="10">
        <v>-69114.97</v>
      </c>
      <c r="H11856" s="10">
        <v>-69114.97</v>
      </c>
      <c r="I11856" s="10">
        <v>0</v>
      </c>
      <c r="J11856" s="10">
        <v>-853</v>
      </c>
      <c r="K11856" s="10">
        <v>0</v>
      </c>
      <c r="L11856" s="10">
        <v>-853</v>
      </c>
      <c r="M11856" s="10">
        <v>-853</v>
      </c>
      <c r="N11856" s="10">
        <v>0</v>
      </c>
    </row>
    <row r="11857" spans="1:14" x14ac:dyDescent="0.25">
      <c r="A11857" s="9" t="s">
        <v>1246</v>
      </c>
      <c r="B11857" s="9" t="s">
        <v>92</v>
      </c>
      <c r="C11857" s="9" t="s">
        <v>42</v>
      </c>
      <c r="D11857" s="9" t="s">
        <v>43</v>
      </c>
      <c r="E11857" s="10">
        <v>6.47</v>
      </c>
      <c r="F11857" s="10">
        <v>0</v>
      </c>
      <c r="G11857" s="10">
        <v>6.47</v>
      </c>
      <c r="H11857" s="10">
        <v>0</v>
      </c>
      <c r="I11857" s="10">
        <v>6.47</v>
      </c>
      <c r="J11857" s="10">
        <v>76</v>
      </c>
      <c r="K11857" s="10">
        <v>0</v>
      </c>
      <c r="L11857" s="10">
        <v>76</v>
      </c>
      <c r="M11857" s="10">
        <v>0</v>
      </c>
      <c r="N11857" s="10">
        <v>76</v>
      </c>
    </row>
    <row r="11858" spans="1:14" x14ac:dyDescent="0.25">
      <c r="A11858" s="9" t="s">
        <v>1246</v>
      </c>
      <c r="B11858" s="9" t="s">
        <v>51</v>
      </c>
      <c r="C11858" s="9" t="s">
        <v>42</v>
      </c>
      <c r="D11858" s="9" t="s">
        <v>43</v>
      </c>
      <c r="E11858" s="10">
        <v>3004.88</v>
      </c>
      <c r="F11858" s="10">
        <v>0</v>
      </c>
      <c r="G11858" s="10">
        <v>3004.88</v>
      </c>
      <c r="H11858" s="10">
        <v>0</v>
      </c>
      <c r="I11858" s="10">
        <v>3004.88</v>
      </c>
      <c r="J11858" s="10">
        <v>532</v>
      </c>
      <c r="K11858" s="10">
        <v>0</v>
      </c>
      <c r="L11858" s="10">
        <v>532</v>
      </c>
      <c r="M11858" s="10">
        <v>0</v>
      </c>
      <c r="N11858" s="10">
        <v>532</v>
      </c>
    </row>
    <row r="11859" spans="1:14" x14ac:dyDescent="0.25">
      <c r="A11859" s="9" t="s">
        <v>1246</v>
      </c>
      <c r="B11859" s="9" t="s">
        <v>141</v>
      </c>
      <c r="C11859" s="9" t="s">
        <v>42</v>
      </c>
      <c r="D11859" s="9" t="s">
        <v>43</v>
      </c>
      <c r="E11859" s="10">
        <v>144.54</v>
      </c>
      <c r="F11859" s="10">
        <v>85.029702970297024</v>
      </c>
      <c r="G11859" s="10">
        <v>59.510297029702969</v>
      </c>
      <c r="H11859" s="10">
        <v>85.88</v>
      </c>
      <c r="I11859" s="10">
        <v>58.66</v>
      </c>
      <c r="J11859" s="10">
        <v>1450</v>
      </c>
      <c r="K11859" s="10">
        <v>853</v>
      </c>
      <c r="L11859" s="10">
        <v>597</v>
      </c>
      <c r="M11859" s="10">
        <v>861.53</v>
      </c>
      <c r="N11859" s="10">
        <v>588.47</v>
      </c>
    </row>
    <row r="11860" spans="1:14" x14ac:dyDescent="0.25">
      <c r="A11860" s="9" t="s">
        <v>1246</v>
      </c>
      <c r="B11860" s="9" t="s">
        <v>142</v>
      </c>
      <c r="C11860" s="9" t="s">
        <v>42</v>
      </c>
      <c r="D11860" s="9" t="s">
        <v>43</v>
      </c>
      <c r="E11860" s="10">
        <v>396.66</v>
      </c>
      <c r="F11860" s="10">
        <v>350.01970443349751</v>
      </c>
      <c r="G11860" s="10">
        <v>46.640295566502516</v>
      </c>
      <c r="H11860" s="10">
        <v>355.27</v>
      </c>
      <c r="I11860" s="10">
        <v>41.390000000000043</v>
      </c>
      <c r="J11860" s="10">
        <v>5800</v>
      </c>
      <c r="K11860" s="10">
        <v>5118</v>
      </c>
      <c r="L11860" s="10">
        <v>682</v>
      </c>
      <c r="M11860" s="10">
        <v>5194.7700000000004</v>
      </c>
      <c r="N11860" s="10">
        <v>605.22999999999956</v>
      </c>
    </row>
    <row r="11861" spans="1:14" x14ac:dyDescent="0.25">
      <c r="A11861" s="9" t="s">
        <v>1246</v>
      </c>
      <c r="B11861" s="9" t="s">
        <v>94</v>
      </c>
      <c r="C11861" s="9" t="s">
        <v>42</v>
      </c>
      <c r="D11861" s="9" t="s">
        <v>43</v>
      </c>
      <c r="E11861" s="10">
        <v>454.41</v>
      </c>
      <c r="F11861" s="10">
        <v>422.23880597014926</v>
      </c>
      <c r="G11861" s="10">
        <v>32.171194029850767</v>
      </c>
      <c r="H11861" s="10">
        <v>424.35</v>
      </c>
      <c r="I11861" s="10">
        <v>30.060000000000002</v>
      </c>
      <c r="J11861" s="10">
        <v>918</v>
      </c>
      <c r="K11861" s="10">
        <v>853</v>
      </c>
      <c r="L11861" s="10">
        <v>65</v>
      </c>
      <c r="M11861" s="10">
        <v>857.26499999999999</v>
      </c>
      <c r="N11861" s="10">
        <v>60.735000000000014</v>
      </c>
    </row>
    <row r="11862" spans="1:14" x14ac:dyDescent="0.25">
      <c r="A11862" s="9" t="s">
        <v>1246</v>
      </c>
      <c r="B11862" s="9" t="s">
        <v>143</v>
      </c>
      <c r="C11862" s="9" t="s">
        <v>42</v>
      </c>
      <c r="D11862" s="9" t="s">
        <v>43</v>
      </c>
      <c r="E11862" s="10">
        <v>684.28</v>
      </c>
      <c r="F11862" s="10">
        <v>667.08374384236458</v>
      </c>
      <c r="G11862" s="10">
        <v>17.196256157635389</v>
      </c>
      <c r="H11862" s="10">
        <v>677.09</v>
      </c>
      <c r="I11862" s="10">
        <v>7.1899999999999409</v>
      </c>
      <c r="J11862" s="10">
        <v>5250</v>
      </c>
      <c r="K11862" s="10">
        <v>5118</v>
      </c>
      <c r="L11862" s="10">
        <v>132</v>
      </c>
      <c r="M11862" s="10">
        <v>5194.7700000000004</v>
      </c>
      <c r="N11862" s="10">
        <v>55.229999999999563</v>
      </c>
    </row>
    <row r="11863" spans="1:14" x14ac:dyDescent="0.25">
      <c r="A11863" s="9" t="s">
        <v>1246</v>
      </c>
      <c r="B11863" s="9" t="s">
        <v>144</v>
      </c>
      <c r="C11863" s="9" t="s">
        <v>42</v>
      </c>
      <c r="D11863" s="9" t="s">
        <v>43</v>
      </c>
      <c r="E11863" s="10">
        <v>944.94</v>
      </c>
      <c r="F11863" s="10">
        <v>930.03940886699502</v>
      </c>
      <c r="G11863" s="10">
        <v>14.900591133005037</v>
      </c>
      <c r="H11863" s="10">
        <v>943.99</v>
      </c>
      <c r="I11863" s="10">
        <v>0.95000000000004547</v>
      </c>
      <c r="J11863" s="10">
        <v>5200</v>
      </c>
      <c r="K11863" s="10">
        <v>5118</v>
      </c>
      <c r="L11863" s="10">
        <v>82</v>
      </c>
      <c r="M11863" s="10">
        <v>5194.7700000000004</v>
      </c>
      <c r="N11863" s="10">
        <v>5.2299999999995634</v>
      </c>
    </row>
    <row r="11864" spans="1:14" x14ac:dyDescent="0.25">
      <c r="A11864" s="9" t="s">
        <v>1246</v>
      </c>
      <c r="B11864" s="9" t="s">
        <v>84</v>
      </c>
      <c r="C11864" s="9" t="s">
        <v>42</v>
      </c>
      <c r="D11864" s="9" t="s">
        <v>43</v>
      </c>
      <c r="E11864" s="10">
        <v>2045.47</v>
      </c>
      <c r="F11864" s="10">
        <v>2079.5980392156862</v>
      </c>
      <c r="G11864" s="10">
        <v>-34.128039215686158</v>
      </c>
      <c r="H11864" s="10">
        <v>2121.19</v>
      </c>
      <c r="I11864" s="10">
        <v>-75.720000000000027</v>
      </c>
      <c r="J11864" s="10">
        <v>5034</v>
      </c>
      <c r="K11864" s="10">
        <v>5117.9999999999991</v>
      </c>
      <c r="L11864" s="10">
        <v>-83.999999999999091</v>
      </c>
      <c r="M11864" s="10">
        <v>5220.3599999999997</v>
      </c>
      <c r="N11864" s="10">
        <v>-186.35999999999967</v>
      </c>
    </row>
    <row r="11865" spans="1:14" x14ac:dyDescent="0.25">
      <c r="A11865" s="9" t="s">
        <v>1246</v>
      </c>
      <c r="B11865" s="9" t="s">
        <v>136</v>
      </c>
      <c r="C11865" s="9" t="s">
        <v>42</v>
      </c>
      <c r="D11865" s="9" t="s">
        <v>43</v>
      </c>
      <c r="E11865" s="10">
        <v>2910.39</v>
      </c>
      <c r="F11865" s="10">
        <v>2763.5172413793102</v>
      </c>
      <c r="G11865" s="10">
        <v>146.87275862068964</v>
      </c>
      <c r="H11865" s="10">
        <v>2804.97</v>
      </c>
      <c r="I11865" s="10">
        <v>105.42000000000007</v>
      </c>
      <c r="J11865" s="10">
        <v>5390</v>
      </c>
      <c r="K11865" s="10">
        <v>5118</v>
      </c>
      <c r="L11865" s="10">
        <v>272</v>
      </c>
      <c r="M11865" s="10">
        <v>5194.7700000000004</v>
      </c>
      <c r="N11865" s="10">
        <v>195.22999999999956</v>
      </c>
    </row>
    <row r="11866" spans="1:14" x14ac:dyDescent="0.25">
      <c r="A11866" s="9" t="s">
        <v>1246</v>
      </c>
      <c r="B11866" s="9" t="s">
        <v>145</v>
      </c>
      <c r="C11866" s="9" t="s">
        <v>42</v>
      </c>
      <c r="D11866" s="9" t="s">
        <v>43</v>
      </c>
      <c r="E11866" s="10">
        <v>3882.68</v>
      </c>
      <c r="F11866" s="10">
        <v>3855.5566502463053</v>
      </c>
      <c r="G11866" s="10">
        <v>27.123349753694583</v>
      </c>
      <c r="H11866" s="10">
        <v>3913.39</v>
      </c>
      <c r="I11866" s="10">
        <v>-30.710000000000036</v>
      </c>
      <c r="J11866" s="10">
        <v>859</v>
      </c>
      <c r="K11866" s="10">
        <v>853</v>
      </c>
      <c r="L11866" s="10">
        <v>6</v>
      </c>
      <c r="M11866" s="10">
        <v>865.79499999999996</v>
      </c>
      <c r="N11866" s="10">
        <v>-6.7949999999999591</v>
      </c>
    </row>
    <row r="11867" spans="1:14" x14ac:dyDescent="0.25">
      <c r="A11867" s="9" t="s">
        <v>1246</v>
      </c>
      <c r="B11867" s="9" t="s">
        <v>50</v>
      </c>
      <c r="C11867" s="9" t="s">
        <v>42</v>
      </c>
      <c r="D11867" s="9" t="s">
        <v>43</v>
      </c>
      <c r="E11867" s="10">
        <v>6946.59</v>
      </c>
      <c r="F11867" s="10">
        <v>6806.9353233830843</v>
      </c>
      <c r="G11867" s="10">
        <v>139.65467661691582</v>
      </c>
      <c r="H11867" s="10">
        <v>6840.97</v>
      </c>
      <c r="I11867" s="10">
        <v>105.61999999999989</v>
      </c>
      <c r="J11867" s="10">
        <v>5223</v>
      </c>
      <c r="K11867" s="10">
        <v>5118</v>
      </c>
      <c r="L11867" s="10">
        <v>105</v>
      </c>
      <c r="M11867" s="10">
        <v>5143.59</v>
      </c>
      <c r="N11867" s="10">
        <v>79.409999999999854</v>
      </c>
    </row>
    <row r="11868" spans="1:14" x14ac:dyDescent="0.25">
      <c r="A11868" s="9" t="s">
        <v>1246</v>
      </c>
      <c r="B11868" s="9" t="s">
        <v>103</v>
      </c>
      <c r="C11868" s="9" t="s">
        <v>42</v>
      </c>
      <c r="D11868" s="9" t="s">
        <v>43</v>
      </c>
      <c r="E11868" s="10">
        <v>23386.9</v>
      </c>
      <c r="F11868" s="10">
        <v>25668.920792079207</v>
      </c>
      <c r="G11868" s="10">
        <v>-2282.0207920792054</v>
      </c>
      <c r="H11868" s="10">
        <v>25925.61</v>
      </c>
      <c r="I11868" s="10">
        <v>-2538.7099999999991</v>
      </c>
      <c r="J11868" s="10">
        <v>4663</v>
      </c>
      <c r="K11868" s="10">
        <v>5118</v>
      </c>
      <c r="L11868" s="10">
        <v>-455</v>
      </c>
      <c r="M11868" s="10">
        <v>5169.18</v>
      </c>
      <c r="N11868" s="10">
        <v>-506.18000000000029</v>
      </c>
    </row>
    <row r="11869" spans="1:14" x14ac:dyDescent="0.25">
      <c r="A11869" s="9" t="s">
        <v>1246</v>
      </c>
      <c r="B11869" s="9" t="s">
        <v>146</v>
      </c>
      <c r="C11869" s="9" t="s">
        <v>42</v>
      </c>
      <c r="D11869" s="9" t="s">
        <v>53</v>
      </c>
      <c r="E11869" s="10">
        <v>18008.84</v>
      </c>
      <c r="F11869" s="10">
        <v>17500.361681329425</v>
      </c>
      <c r="G11869" s="10">
        <v>508.47831867057539</v>
      </c>
      <c r="H11869" s="10">
        <v>17902.87</v>
      </c>
      <c r="I11869" s="10">
        <v>105.97000000000116</v>
      </c>
      <c r="J11869" s="10">
        <v>3950</v>
      </c>
      <c r="K11869" s="10">
        <v>3838.5004887585533</v>
      </c>
      <c r="L11869" s="10">
        <v>111.49951124144673</v>
      </c>
      <c r="M11869" s="10">
        <v>3926.7860000000001</v>
      </c>
      <c r="N11869" s="10">
        <v>23.213999999999942</v>
      </c>
    </row>
    <row r="11870" spans="1:14" x14ac:dyDescent="0.25">
      <c r="A11870" s="9" t="s">
        <v>1246</v>
      </c>
      <c r="B11870" s="9" t="s">
        <v>54</v>
      </c>
      <c r="C11870" s="9" t="s">
        <v>42</v>
      </c>
      <c r="D11870" s="9" t="s">
        <v>55</v>
      </c>
      <c r="E11870" s="10">
        <v>258.41000000000003</v>
      </c>
      <c r="F11870" s="10">
        <v>253.34313725490199</v>
      </c>
      <c r="G11870" s="10">
        <v>5.0668627450980352</v>
      </c>
      <c r="H11870" s="10">
        <v>258.41000000000003</v>
      </c>
      <c r="I11870" s="10">
        <v>0</v>
      </c>
      <c r="J11870" s="10">
        <v>46.982999999999997</v>
      </c>
      <c r="K11870" s="10">
        <v>46.061764705882347</v>
      </c>
      <c r="L11870" s="10">
        <v>0.92123529411765048</v>
      </c>
      <c r="M11870" s="10">
        <v>46.982999999999997</v>
      </c>
      <c r="N11870" s="10">
        <v>0</v>
      </c>
    </row>
    <row r="11871" spans="1:14" x14ac:dyDescent="0.25">
      <c r="A11871" s="9" t="s">
        <v>1247</v>
      </c>
      <c r="B11871" s="9" t="s">
        <v>25</v>
      </c>
      <c r="C11871" s="9" t="s">
        <v>26</v>
      </c>
      <c r="D11871" s="9" t="s">
        <v>27</v>
      </c>
      <c r="E11871" s="10">
        <v>25738.73</v>
      </c>
      <c r="F11871" s="10">
        <v>0</v>
      </c>
      <c r="G11871" s="10">
        <v>25738.73</v>
      </c>
      <c r="H11871" s="10">
        <v>0</v>
      </c>
      <c r="I11871" s="10">
        <v>25738.73</v>
      </c>
      <c r="J11871" s="10">
        <v>0</v>
      </c>
      <c r="K11871" s="10">
        <v>0</v>
      </c>
      <c r="L11871" s="10">
        <v>0</v>
      </c>
      <c r="M11871" s="10">
        <v>0</v>
      </c>
      <c r="N11871" s="10">
        <v>0</v>
      </c>
    </row>
    <row r="11872" spans="1:14" x14ac:dyDescent="0.25">
      <c r="A11872" s="9" t="s">
        <v>1247</v>
      </c>
      <c r="B11872" s="9" t="s">
        <v>28</v>
      </c>
      <c r="C11872" s="9" t="s">
        <v>29</v>
      </c>
      <c r="D11872" s="9" t="s">
        <v>27</v>
      </c>
      <c r="E11872" s="10">
        <v>9.75</v>
      </c>
      <c r="F11872" s="10">
        <v>0</v>
      </c>
      <c r="G11872" s="10">
        <v>9.75</v>
      </c>
      <c r="H11872" s="10">
        <v>9.73</v>
      </c>
      <c r="I11872" s="10">
        <v>1.9999999999999574E-2</v>
      </c>
      <c r="J11872" s="10">
        <v>0</v>
      </c>
      <c r="K11872" s="10">
        <v>0</v>
      </c>
      <c r="L11872" s="10">
        <v>0</v>
      </c>
      <c r="M11872" s="10">
        <v>0</v>
      </c>
      <c r="N11872" s="10">
        <v>0</v>
      </c>
    </row>
    <row r="11873" spans="1:14" x14ac:dyDescent="0.25">
      <c r="A11873" s="9" t="s">
        <v>1247</v>
      </c>
      <c r="B11873" s="9" t="s">
        <v>30</v>
      </c>
      <c r="C11873" s="9" t="s">
        <v>29</v>
      </c>
      <c r="D11873" s="9" t="s">
        <v>27</v>
      </c>
      <c r="E11873" s="10">
        <v>227.43</v>
      </c>
      <c r="F11873" s="10">
        <v>0</v>
      </c>
      <c r="G11873" s="10">
        <v>227.43</v>
      </c>
      <c r="H11873" s="10">
        <v>226.97</v>
      </c>
      <c r="I11873" s="10">
        <v>0.46000000000000796</v>
      </c>
      <c r="J11873" s="10">
        <v>0</v>
      </c>
      <c r="K11873" s="10">
        <v>0</v>
      </c>
      <c r="L11873" s="10">
        <v>0</v>
      </c>
      <c r="M11873" s="10">
        <v>0</v>
      </c>
      <c r="N11873" s="10">
        <v>0</v>
      </c>
    </row>
    <row r="11874" spans="1:14" x14ac:dyDescent="0.25">
      <c r="A11874" s="9" t="s">
        <v>1247</v>
      </c>
      <c r="B11874" s="9" t="s">
        <v>31</v>
      </c>
      <c r="C11874" s="9" t="s">
        <v>29</v>
      </c>
      <c r="D11874" s="9" t="s">
        <v>27</v>
      </c>
      <c r="E11874" s="10">
        <v>1527.05</v>
      </c>
      <c r="F11874" s="10">
        <v>0</v>
      </c>
      <c r="G11874" s="10">
        <v>1527.05</v>
      </c>
      <c r="H11874" s="10">
        <v>1523.91</v>
      </c>
      <c r="I11874" s="10">
        <v>3.1399999999998727</v>
      </c>
      <c r="J11874" s="10">
        <v>0</v>
      </c>
      <c r="K11874" s="10">
        <v>0</v>
      </c>
      <c r="L11874" s="10">
        <v>0</v>
      </c>
      <c r="M11874" s="10">
        <v>0</v>
      </c>
      <c r="N11874" s="10">
        <v>0</v>
      </c>
    </row>
    <row r="11875" spans="1:14" x14ac:dyDescent="0.25">
      <c r="A11875" s="9" t="s">
        <v>1247</v>
      </c>
      <c r="B11875" s="9" t="s">
        <v>32</v>
      </c>
      <c r="C11875" s="9" t="s">
        <v>33</v>
      </c>
      <c r="D11875" s="9" t="s">
        <v>27</v>
      </c>
      <c r="E11875" s="10">
        <v>2236.0300000000002</v>
      </c>
      <c r="F11875" s="10">
        <v>0</v>
      </c>
      <c r="G11875" s="10">
        <v>2236.0300000000002</v>
      </c>
      <c r="H11875" s="10">
        <v>2474.1799999999998</v>
      </c>
      <c r="I11875" s="10">
        <v>-238.14999999999964</v>
      </c>
      <c r="J11875" s="10">
        <v>6.34</v>
      </c>
      <c r="K11875" s="10">
        <v>0</v>
      </c>
      <c r="L11875" s="10">
        <v>6.34</v>
      </c>
      <c r="M11875" s="10">
        <v>7.0149999999999997</v>
      </c>
      <c r="N11875" s="10">
        <v>-0.67499999999999982</v>
      </c>
    </row>
    <row r="11876" spans="1:14" x14ac:dyDescent="0.25">
      <c r="A11876" s="9" t="s">
        <v>1247</v>
      </c>
      <c r="B11876" s="9" t="s">
        <v>34</v>
      </c>
      <c r="C11876" s="9" t="s">
        <v>33</v>
      </c>
      <c r="D11876" s="9" t="s">
        <v>27</v>
      </c>
      <c r="E11876" s="10">
        <v>7686.43</v>
      </c>
      <c r="F11876" s="10">
        <v>0</v>
      </c>
      <c r="G11876" s="10">
        <v>7686.43</v>
      </c>
      <c r="H11876" s="10">
        <v>8505.09</v>
      </c>
      <c r="I11876" s="10">
        <v>-818.65999999999985</v>
      </c>
      <c r="J11876" s="10">
        <v>6.34</v>
      </c>
      <c r="K11876" s="10">
        <v>0</v>
      </c>
      <c r="L11876" s="10">
        <v>6.34</v>
      </c>
      <c r="M11876" s="10">
        <v>7.0149999999999997</v>
      </c>
      <c r="N11876" s="10">
        <v>-0.67499999999999982</v>
      </c>
    </row>
    <row r="11877" spans="1:14" x14ac:dyDescent="0.25">
      <c r="A11877" s="9" t="s">
        <v>1247</v>
      </c>
      <c r="B11877" s="9" t="s">
        <v>35</v>
      </c>
      <c r="C11877" s="9" t="s">
        <v>33</v>
      </c>
      <c r="D11877" s="9" t="s">
        <v>27</v>
      </c>
      <c r="E11877" s="10">
        <v>8316.24</v>
      </c>
      <c r="F11877" s="10">
        <v>0</v>
      </c>
      <c r="G11877" s="10">
        <v>8316.24</v>
      </c>
      <c r="H11877" s="10">
        <v>9201.73</v>
      </c>
      <c r="I11877" s="10">
        <v>-885.48999999999978</v>
      </c>
      <c r="J11877" s="10">
        <v>133.13999999999999</v>
      </c>
      <c r="K11877" s="10">
        <v>0</v>
      </c>
      <c r="L11877" s="10">
        <v>133.13999999999999</v>
      </c>
      <c r="M11877" s="10">
        <v>147.316</v>
      </c>
      <c r="N11877" s="10">
        <v>-14.176000000000016</v>
      </c>
    </row>
    <row r="11878" spans="1:14" x14ac:dyDescent="0.25">
      <c r="A11878" s="9" t="s">
        <v>1247</v>
      </c>
      <c r="B11878" s="9" t="s">
        <v>36</v>
      </c>
      <c r="C11878" s="9" t="s">
        <v>29</v>
      </c>
      <c r="D11878" s="9" t="s">
        <v>27</v>
      </c>
      <c r="E11878" s="10">
        <v>17108.57</v>
      </c>
      <c r="F11878" s="10">
        <v>0</v>
      </c>
      <c r="G11878" s="10">
        <v>17108.57</v>
      </c>
      <c r="H11878" s="10">
        <v>17073.349999999999</v>
      </c>
      <c r="I11878" s="10">
        <v>35.220000000001164</v>
      </c>
      <c r="J11878" s="10">
        <v>0</v>
      </c>
      <c r="K11878" s="10">
        <v>0</v>
      </c>
      <c r="L11878" s="10">
        <v>0</v>
      </c>
      <c r="M11878" s="10">
        <v>0</v>
      </c>
      <c r="N11878" s="10">
        <v>0</v>
      </c>
    </row>
    <row r="11879" spans="1:14" x14ac:dyDescent="0.25">
      <c r="A11879" s="9" t="s">
        <v>1247</v>
      </c>
      <c r="B11879" s="9" t="s">
        <v>37</v>
      </c>
      <c r="C11879" s="9" t="s">
        <v>29</v>
      </c>
      <c r="D11879" s="9" t="s">
        <v>27</v>
      </c>
      <c r="E11879" s="10">
        <v>39563.68</v>
      </c>
      <c r="F11879" s="10">
        <v>0</v>
      </c>
      <c r="G11879" s="10">
        <v>39563.68</v>
      </c>
      <c r="H11879" s="10">
        <v>39482.230000000003</v>
      </c>
      <c r="I11879" s="10">
        <v>81.44999999999709</v>
      </c>
      <c r="J11879" s="10">
        <v>0</v>
      </c>
      <c r="K11879" s="10">
        <v>0</v>
      </c>
      <c r="L11879" s="10">
        <v>0</v>
      </c>
      <c r="M11879" s="10">
        <v>0</v>
      </c>
      <c r="N11879" s="10">
        <v>0</v>
      </c>
    </row>
    <row r="11880" spans="1:14" x14ac:dyDescent="0.25">
      <c r="A11880" s="9" t="s">
        <v>1247</v>
      </c>
      <c r="B11880" s="9" t="s">
        <v>490</v>
      </c>
      <c r="C11880" s="9" t="s">
        <v>39</v>
      </c>
      <c r="D11880" s="9" t="s">
        <v>40</v>
      </c>
      <c r="E11880" s="10">
        <v>-929868.62</v>
      </c>
      <c r="F11880" s="10">
        <v>0</v>
      </c>
      <c r="G11880" s="10">
        <v>-929868.62</v>
      </c>
      <c r="H11880" s="10">
        <v>-929868.54</v>
      </c>
      <c r="I11880" s="10">
        <v>-7.9999999958090484E-2</v>
      </c>
      <c r="J11880" s="10">
        <v>-5121</v>
      </c>
      <c r="K11880" s="10">
        <v>0</v>
      </c>
      <c r="L11880" s="10">
        <v>-5121</v>
      </c>
      <c r="M11880" s="10">
        <v>-5121</v>
      </c>
      <c r="N11880" s="10">
        <v>0</v>
      </c>
    </row>
    <row r="11881" spans="1:14" x14ac:dyDescent="0.25">
      <c r="A11881" s="9" t="s">
        <v>1247</v>
      </c>
      <c r="B11881" s="9" t="s">
        <v>92</v>
      </c>
      <c r="C11881" s="9" t="s">
        <v>42</v>
      </c>
      <c r="D11881" s="9" t="s">
        <v>43</v>
      </c>
      <c r="E11881" s="10">
        <v>476.67</v>
      </c>
      <c r="F11881" s="10">
        <v>435.9009900990099</v>
      </c>
      <c r="G11881" s="10">
        <v>40.769009900990113</v>
      </c>
      <c r="H11881" s="10">
        <v>440.26</v>
      </c>
      <c r="I11881" s="10">
        <v>36.410000000000025</v>
      </c>
      <c r="J11881" s="10">
        <v>5600</v>
      </c>
      <c r="K11881" s="10">
        <v>5121</v>
      </c>
      <c r="L11881" s="10">
        <v>479</v>
      </c>
      <c r="M11881" s="10">
        <v>5172.21</v>
      </c>
      <c r="N11881" s="10">
        <v>427.78999999999996</v>
      </c>
    </row>
    <row r="11882" spans="1:14" x14ac:dyDescent="0.25">
      <c r="A11882" s="9" t="s">
        <v>1247</v>
      </c>
      <c r="B11882" s="9" t="s">
        <v>482</v>
      </c>
      <c r="C11882" s="9" t="s">
        <v>42</v>
      </c>
      <c r="D11882" s="9" t="s">
        <v>43</v>
      </c>
      <c r="E11882" s="10">
        <v>3222.76</v>
      </c>
      <c r="F11882" s="10">
        <v>3194.2758620689656</v>
      </c>
      <c r="G11882" s="10">
        <v>28.484137931034638</v>
      </c>
      <c r="H11882" s="10">
        <v>3242.19</v>
      </c>
      <c r="I11882" s="10">
        <v>-19.429999999999836</v>
      </c>
      <c r="J11882" s="10">
        <v>62000</v>
      </c>
      <c r="K11882" s="10">
        <v>61452</v>
      </c>
      <c r="L11882" s="10">
        <v>548</v>
      </c>
      <c r="M11882" s="10">
        <v>62373.78</v>
      </c>
      <c r="N11882" s="10">
        <v>-373.77999999999884</v>
      </c>
    </row>
    <row r="11883" spans="1:14" x14ac:dyDescent="0.25">
      <c r="A11883" s="9" t="s">
        <v>1247</v>
      </c>
      <c r="B11883" s="9" t="s">
        <v>44</v>
      </c>
      <c r="C11883" s="9" t="s">
        <v>42</v>
      </c>
      <c r="D11883" s="9" t="s">
        <v>43</v>
      </c>
      <c r="E11883" s="10">
        <v>5080.8500000000004</v>
      </c>
      <c r="F11883" s="10">
        <v>5074.9154228855723</v>
      </c>
      <c r="G11883" s="10">
        <v>5.9345771144280661</v>
      </c>
      <c r="H11883" s="10">
        <v>5100.29</v>
      </c>
      <c r="I11883" s="10">
        <v>-19.4399999999996</v>
      </c>
      <c r="J11883" s="10">
        <v>5127</v>
      </c>
      <c r="K11883" s="10">
        <v>5120.9999999999991</v>
      </c>
      <c r="L11883" s="10">
        <v>6.0000000000009095</v>
      </c>
      <c r="M11883" s="10">
        <v>5146.6049999999996</v>
      </c>
      <c r="N11883" s="10">
        <v>-19.604999999999563</v>
      </c>
    </row>
    <row r="11884" spans="1:14" x14ac:dyDescent="0.25">
      <c r="A11884" s="9" t="s">
        <v>1247</v>
      </c>
      <c r="B11884" s="9" t="s">
        <v>99</v>
      </c>
      <c r="C11884" s="9" t="s">
        <v>42</v>
      </c>
      <c r="D11884" s="9" t="s">
        <v>43</v>
      </c>
      <c r="E11884" s="10">
        <v>13986.58</v>
      </c>
      <c r="F11884" s="10">
        <v>13862.95566502463</v>
      </c>
      <c r="G11884" s="10">
        <v>123.62433497536949</v>
      </c>
      <c r="H11884" s="10">
        <v>14070.9</v>
      </c>
      <c r="I11884" s="10">
        <v>-84.319999999999709</v>
      </c>
      <c r="J11884" s="10">
        <v>62000</v>
      </c>
      <c r="K11884" s="10">
        <v>61452</v>
      </c>
      <c r="L11884" s="10">
        <v>548</v>
      </c>
      <c r="M11884" s="10">
        <v>62373.78</v>
      </c>
      <c r="N11884" s="10">
        <v>-373.77999999999884</v>
      </c>
    </row>
    <row r="11885" spans="1:14" x14ac:dyDescent="0.25">
      <c r="A11885" s="9" t="s">
        <v>1247</v>
      </c>
      <c r="B11885" s="9" t="s">
        <v>100</v>
      </c>
      <c r="C11885" s="9" t="s">
        <v>42</v>
      </c>
      <c r="D11885" s="9" t="s">
        <v>43</v>
      </c>
      <c r="E11885" s="10">
        <v>18551.68</v>
      </c>
      <c r="F11885" s="10">
        <v>17813.093596059112</v>
      </c>
      <c r="G11885" s="10">
        <v>738.58640394088798</v>
      </c>
      <c r="H11885" s="10">
        <v>18080.29</v>
      </c>
      <c r="I11885" s="10">
        <v>471.38999999999942</v>
      </c>
      <c r="J11885" s="10">
        <v>64000</v>
      </c>
      <c r="K11885" s="10">
        <v>61452</v>
      </c>
      <c r="L11885" s="10">
        <v>2548</v>
      </c>
      <c r="M11885" s="10">
        <v>62373.78</v>
      </c>
      <c r="N11885" s="10">
        <v>1626.2200000000012</v>
      </c>
    </row>
    <row r="11886" spans="1:14" x14ac:dyDescent="0.25">
      <c r="A11886" s="9" t="s">
        <v>1247</v>
      </c>
      <c r="B11886" s="9" t="s">
        <v>47</v>
      </c>
      <c r="C11886" s="9" t="s">
        <v>42</v>
      </c>
      <c r="D11886" s="9" t="s">
        <v>43</v>
      </c>
      <c r="E11886" s="10">
        <v>29104.76</v>
      </c>
      <c r="F11886" s="10">
        <v>28894.117647058825</v>
      </c>
      <c r="G11886" s="10">
        <v>210.64235294117316</v>
      </c>
      <c r="H11886" s="10">
        <v>29472</v>
      </c>
      <c r="I11886" s="10">
        <v>-367.2400000000016</v>
      </c>
      <c r="J11886" s="10">
        <v>61900</v>
      </c>
      <c r="K11886" s="10">
        <v>61452</v>
      </c>
      <c r="L11886" s="10">
        <v>448</v>
      </c>
      <c r="M11886" s="10">
        <v>62681.04</v>
      </c>
      <c r="N11886" s="10">
        <v>-781.04000000000087</v>
      </c>
    </row>
    <row r="11887" spans="1:14" x14ac:dyDescent="0.25">
      <c r="A11887" s="9" t="s">
        <v>1247</v>
      </c>
      <c r="B11887" s="9" t="s">
        <v>101</v>
      </c>
      <c r="C11887" s="9" t="s">
        <v>42</v>
      </c>
      <c r="D11887" s="9" t="s">
        <v>43</v>
      </c>
      <c r="E11887" s="10">
        <v>51006.69</v>
      </c>
      <c r="F11887" s="10">
        <v>49753.507389162558</v>
      </c>
      <c r="G11887" s="10">
        <v>1253.1826108374444</v>
      </c>
      <c r="H11887" s="10">
        <v>50499.81</v>
      </c>
      <c r="I11887" s="10">
        <v>506.88000000000466</v>
      </c>
      <c r="J11887" s="10">
        <v>63000</v>
      </c>
      <c r="K11887" s="10">
        <v>61452</v>
      </c>
      <c r="L11887" s="10">
        <v>1548</v>
      </c>
      <c r="M11887" s="10">
        <v>62373.78</v>
      </c>
      <c r="N11887" s="10">
        <v>626.22000000000116</v>
      </c>
    </row>
    <row r="11888" spans="1:14" x14ac:dyDescent="0.25">
      <c r="A11888" s="9" t="s">
        <v>1247</v>
      </c>
      <c r="B11888" s="9" t="s">
        <v>109</v>
      </c>
      <c r="C11888" s="9" t="s">
        <v>42</v>
      </c>
      <c r="D11888" s="9" t="s">
        <v>43</v>
      </c>
      <c r="E11888" s="10">
        <v>61387.15</v>
      </c>
      <c r="F11888" s="10">
        <v>61195.950738916254</v>
      </c>
      <c r="G11888" s="10">
        <v>191.19926108374784</v>
      </c>
      <c r="H11888" s="10">
        <v>62113.89</v>
      </c>
      <c r="I11888" s="10">
        <v>-726.73999999999796</v>
      </c>
      <c r="J11888" s="10">
        <v>5137</v>
      </c>
      <c r="K11888" s="10">
        <v>5120.9999999999991</v>
      </c>
      <c r="L11888" s="10">
        <v>16.000000000000909</v>
      </c>
      <c r="M11888" s="10">
        <v>5197.8149999999996</v>
      </c>
      <c r="N11888" s="10">
        <v>-60.8149999999996</v>
      </c>
    </row>
    <row r="11889" spans="1:14" x14ac:dyDescent="0.25">
      <c r="A11889" s="9" t="s">
        <v>1247</v>
      </c>
      <c r="B11889" s="9" t="s">
        <v>50</v>
      </c>
      <c r="C11889" s="9" t="s">
        <v>42</v>
      </c>
      <c r="D11889" s="9" t="s">
        <v>43</v>
      </c>
      <c r="E11889" s="10">
        <v>82327</v>
      </c>
      <c r="F11889" s="10">
        <v>81731.164179104482</v>
      </c>
      <c r="G11889" s="10">
        <v>595.83582089551783</v>
      </c>
      <c r="H11889" s="10">
        <v>82139.820000000007</v>
      </c>
      <c r="I11889" s="10">
        <v>187.17999999999302</v>
      </c>
      <c r="J11889" s="10">
        <v>61900</v>
      </c>
      <c r="K11889" s="10">
        <v>61452</v>
      </c>
      <c r="L11889" s="10">
        <v>448</v>
      </c>
      <c r="M11889" s="10">
        <v>61759.26</v>
      </c>
      <c r="N11889" s="10">
        <v>140.73999999999796</v>
      </c>
    </row>
    <row r="11890" spans="1:14" x14ac:dyDescent="0.25">
      <c r="A11890" s="9" t="s">
        <v>1247</v>
      </c>
      <c r="B11890" s="9" t="s">
        <v>103</v>
      </c>
      <c r="C11890" s="9" t="s">
        <v>42</v>
      </c>
      <c r="D11890" s="9" t="s">
        <v>43</v>
      </c>
      <c r="E11890" s="10">
        <v>309290.92</v>
      </c>
      <c r="F11890" s="10">
        <v>308207.59405940596</v>
      </c>
      <c r="G11890" s="10">
        <v>1083.3259405940189</v>
      </c>
      <c r="H11890" s="10">
        <v>311289.67</v>
      </c>
      <c r="I11890" s="10">
        <v>-1998.75</v>
      </c>
      <c r="J11890" s="10">
        <v>61668</v>
      </c>
      <c r="K11890" s="10">
        <v>61452</v>
      </c>
      <c r="L11890" s="10">
        <v>216</v>
      </c>
      <c r="M11890" s="10">
        <v>62066.52</v>
      </c>
      <c r="N11890" s="10">
        <v>-398.5199999999968</v>
      </c>
    </row>
    <row r="11891" spans="1:14" x14ac:dyDescent="0.25">
      <c r="A11891" s="9" t="s">
        <v>1247</v>
      </c>
      <c r="B11891" s="9" t="s">
        <v>104</v>
      </c>
      <c r="C11891" s="9" t="s">
        <v>42</v>
      </c>
      <c r="D11891" s="9" t="s">
        <v>53</v>
      </c>
      <c r="E11891" s="10">
        <v>249916.93</v>
      </c>
      <c r="F11891" s="10">
        <v>270467.21393034828</v>
      </c>
      <c r="G11891" s="10">
        <v>-20550.283930348291</v>
      </c>
      <c r="H11891" s="10">
        <v>271819.55</v>
      </c>
      <c r="I11891" s="10">
        <v>-21902.619999999995</v>
      </c>
      <c r="J11891" s="10">
        <v>46415</v>
      </c>
      <c r="K11891" s="10">
        <v>46089</v>
      </c>
      <c r="L11891" s="10">
        <v>326</v>
      </c>
      <c r="M11891" s="10">
        <v>46319.445</v>
      </c>
      <c r="N11891" s="10">
        <v>95.555000000000291</v>
      </c>
    </row>
    <row r="11892" spans="1:14" x14ac:dyDescent="0.25">
      <c r="A11892" s="9" t="s">
        <v>1247</v>
      </c>
      <c r="B11892" s="9" t="s">
        <v>54</v>
      </c>
      <c r="C11892" s="9" t="s">
        <v>42</v>
      </c>
      <c r="D11892" s="9" t="s">
        <v>55</v>
      </c>
      <c r="E11892" s="10">
        <v>3102.72</v>
      </c>
      <c r="F11892" s="10">
        <v>3041.872549019608</v>
      </c>
      <c r="G11892" s="10">
        <v>60.847450980391841</v>
      </c>
      <c r="H11892" s="10">
        <v>3102.71</v>
      </c>
      <c r="I11892" s="10">
        <v>9.9999999997635314E-3</v>
      </c>
      <c r="J11892" s="10">
        <v>564.13</v>
      </c>
      <c r="K11892" s="10">
        <v>553.06764705882358</v>
      </c>
      <c r="L11892" s="10">
        <v>11.062352941176414</v>
      </c>
      <c r="M11892" s="10">
        <v>564.12900000000002</v>
      </c>
      <c r="N11892" s="10">
        <v>9.9999999997635314E-4</v>
      </c>
    </row>
    <row r="11893" spans="1:14" x14ac:dyDescent="0.25">
      <c r="A11893" s="9" t="s">
        <v>1248</v>
      </c>
      <c r="B11893" s="9" t="s">
        <v>25</v>
      </c>
      <c r="C11893" s="9" t="s">
        <v>26</v>
      </c>
      <c r="D11893" s="9" t="s">
        <v>27</v>
      </c>
      <c r="E11893" s="10">
        <v>78171.360000000001</v>
      </c>
      <c r="F11893" s="10">
        <v>0</v>
      </c>
      <c r="G11893" s="10">
        <v>78171.360000000001</v>
      </c>
      <c r="H11893" s="10">
        <v>0</v>
      </c>
      <c r="I11893" s="10">
        <v>78171.360000000001</v>
      </c>
      <c r="J11893" s="10">
        <v>0</v>
      </c>
      <c r="K11893" s="10">
        <v>0</v>
      </c>
      <c r="L11893" s="10">
        <v>0</v>
      </c>
      <c r="M11893" s="10">
        <v>0</v>
      </c>
      <c r="N11893" s="10">
        <v>0</v>
      </c>
    </row>
    <row r="11894" spans="1:14" x14ac:dyDescent="0.25">
      <c r="A11894" s="9" t="s">
        <v>1248</v>
      </c>
      <c r="B11894" s="9" t="s">
        <v>28</v>
      </c>
      <c r="C11894" s="9" t="s">
        <v>29</v>
      </c>
      <c r="D11894" s="9" t="s">
        <v>27</v>
      </c>
      <c r="E11894" s="10">
        <v>25.65</v>
      </c>
      <c r="F11894" s="10">
        <v>0</v>
      </c>
      <c r="G11894" s="10">
        <v>25.65</v>
      </c>
      <c r="H11894" s="10">
        <v>25.94</v>
      </c>
      <c r="I11894" s="10">
        <v>-0.2900000000000027</v>
      </c>
      <c r="J11894" s="10">
        <v>0</v>
      </c>
      <c r="K11894" s="10">
        <v>0</v>
      </c>
      <c r="L11894" s="10">
        <v>0</v>
      </c>
      <c r="M11894" s="10">
        <v>0</v>
      </c>
      <c r="N11894" s="10">
        <v>0</v>
      </c>
    </row>
    <row r="11895" spans="1:14" x14ac:dyDescent="0.25">
      <c r="A11895" s="9" t="s">
        <v>1248</v>
      </c>
      <c r="B11895" s="9" t="s">
        <v>30</v>
      </c>
      <c r="C11895" s="9" t="s">
        <v>29</v>
      </c>
      <c r="D11895" s="9" t="s">
        <v>27</v>
      </c>
      <c r="E11895" s="10">
        <v>598.6</v>
      </c>
      <c r="F11895" s="10">
        <v>0</v>
      </c>
      <c r="G11895" s="10">
        <v>598.6</v>
      </c>
      <c r="H11895" s="10">
        <v>605.37</v>
      </c>
      <c r="I11895" s="10">
        <v>-6.7699999999999818</v>
      </c>
      <c r="J11895" s="10">
        <v>0</v>
      </c>
      <c r="K11895" s="10">
        <v>0</v>
      </c>
      <c r="L11895" s="10">
        <v>0</v>
      </c>
      <c r="M11895" s="10">
        <v>0</v>
      </c>
      <c r="N11895" s="10">
        <v>0</v>
      </c>
    </row>
    <row r="11896" spans="1:14" x14ac:dyDescent="0.25">
      <c r="A11896" s="9" t="s">
        <v>1248</v>
      </c>
      <c r="B11896" s="9" t="s">
        <v>31</v>
      </c>
      <c r="C11896" s="9" t="s">
        <v>29</v>
      </c>
      <c r="D11896" s="9" t="s">
        <v>27</v>
      </c>
      <c r="E11896" s="10">
        <v>4019.16</v>
      </c>
      <c r="F11896" s="10">
        <v>0</v>
      </c>
      <c r="G11896" s="10">
        <v>4019.16</v>
      </c>
      <c r="H11896" s="10">
        <v>4064.65</v>
      </c>
      <c r="I11896" s="10">
        <v>-45.490000000000236</v>
      </c>
      <c r="J11896" s="10">
        <v>0</v>
      </c>
      <c r="K11896" s="10">
        <v>0</v>
      </c>
      <c r="L11896" s="10">
        <v>0</v>
      </c>
      <c r="M11896" s="10">
        <v>0</v>
      </c>
      <c r="N11896" s="10">
        <v>0</v>
      </c>
    </row>
    <row r="11897" spans="1:14" x14ac:dyDescent="0.25">
      <c r="A11897" s="9" t="s">
        <v>1248</v>
      </c>
      <c r="B11897" s="9" t="s">
        <v>32</v>
      </c>
      <c r="C11897" s="9" t="s">
        <v>33</v>
      </c>
      <c r="D11897" s="9" t="s">
        <v>27</v>
      </c>
      <c r="E11897" s="10">
        <v>6143.77</v>
      </c>
      <c r="F11897" s="10">
        <v>0</v>
      </c>
      <c r="G11897" s="10">
        <v>6143.77</v>
      </c>
      <c r="H11897" s="10">
        <v>6599.25</v>
      </c>
      <c r="I11897" s="10">
        <v>-455.47999999999956</v>
      </c>
      <c r="J11897" s="10">
        <v>17.420000000000002</v>
      </c>
      <c r="K11897" s="10">
        <v>0</v>
      </c>
      <c r="L11897" s="10">
        <v>17.420000000000002</v>
      </c>
      <c r="M11897" s="10">
        <v>18.710999999999999</v>
      </c>
      <c r="N11897" s="10">
        <v>-1.2909999999999968</v>
      </c>
    </row>
    <row r="11898" spans="1:14" x14ac:dyDescent="0.25">
      <c r="A11898" s="9" t="s">
        <v>1248</v>
      </c>
      <c r="B11898" s="9" t="s">
        <v>34</v>
      </c>
      <c r="C11898" s="9" t="s">
        <v>33</v>
      </c>
      <c r="D11898" s="9" t="s">
        <v>27</v>
      </c>
      <c r="E11898" s="10">
        <v>21119.49</v>
      </c>
      <c r="F11898" s="10">
        <v>0</v>
      </c>
      <c r="G11898" s="10">
        <v>21119.49</v>
      </c>
      <c r="H11898" s="10">
        <v>22685.22</v>
      </c>
      <c r="I11898" s="10">
        <v>-1565.7299999999996</v>
      </c>
      <c r="J11898" s="10">
        <v>17.420000000000002</v>
      </c>
      <c r="K11898" s="10">
        <v>0</v>
      </c>
      <c r="L11898" s="10">
        <v>17.420000000000002</v>
      </c>
      <c r="M11898" s="10">
        <v>18.710999999999999</v>
      </c>
      <c r="N11898" s="10">
        <v>-1.2909999999999968</v>
      </c>
    </row>
    <row r="11899" spans="1:14" x14ac:dyDescent="0.25">
      <c r="A11899" s="9" t="s">
        <v>1248</v>
      </c>
      <c r="B11899" s="9" t="s">
        <v>35</v>
      </c>
      <c r="C11899" s="9" t="s">
        <v>33</v>
      </c>
      <c r="D11899" s="9" t="s">
        <v>27</v>
      </c>
      <c r="E11899" s="10">
        <v>22850</v>
      </c>
      <c r="F11899" s="10">
        <v>0</v>
      </c>
      <c r="G11899" s="10">
        <v>22850</v>
      </c>
      <c r="H11899" s="10">
        <v>24543.34</v>
      </c>
      <c r="I11899" s="10">
        <v>-1693.3400000000001</v>
      </c>
      <c r="J11899" s="10">
        <v>365.82</v>
      </c>
      <c r="K11899" s="10">
        <v>0</v>
      </c>
      <c r="L11899" s="10">
        <v>365.82</v>
      </c>
      <c r="M11899" s="10">
        <v>392.93</v>
      </c>
      <c r="N11899" s="10">
        <v>-27.110000000000014</v>
      </c>
    </row>
    <row r="11900" spans="1:14" x14ac:dyDescent="0.25">
      <c r="A11900" s="9" t="s">
        <v>1248</v>
      </c>
      <c r="B11900" s="9" t="s">
        <v>36</v>
      </c>
      <c r="C11900" s="9" t="s">
        <v>29</v>
      </c>
      <c r="D11900" s="9" t="s">
        <v>27</v>
      </c>
      <c r="E11900" s="10">
        <v>45029.279999999999</v>
      </c>
      <c r="F11900" s="10">
        <v>0</v>
      </c>
      <c r="G11900" s="10">
        <v>45029.279999999999</v>
      </c>
      <c r="H11900" s="10">
        <v>45538.93</v>
      </c>
      <c r="I11900" s="10">
        <v>-509.65000000000146</v>
      </c>
      <c r="J11900" s="10">
        <v>0</v>
      </c>
      <c r="K11900" s="10">
        <v>0</v>
      </c>
      <c r="L11900" s="10">
        <v>0</v>
      </c>
      <c r="M11900" s="10">
        <v>0</v>
      </c>
      <c r="N11900" s="10">
        <v>0</v>
      </c>
    </row>
    <row r="11901" spans="1:14" x14ac:dyDescent="0.25">
      <c r="A11901" s="9" t="s">
        <v>1248</v>
      </c>
      <c r="B11901" s="9" t="s">
        <v>37</v>
      </c>
      <c r="C11901" s="9" t="s">
        <v>29</v>
      </c>
      <c r="D11901" s="9" t="s">
        <v>27</v>
      </c>
      <c r="E11901" s="10">
        <v>104130.52</v>
      </c>
      <c r="F11901" s="10">
        <v>0</v>
      </c>
      <c r="G11901" s="10">
        <v>104130.52</v>
      </c>
      <c r="H11901" s="10">
        <v>105309.08</v>
      </c>
      <c r="I11901" s="10">
        <v>-1178.5599999999977</v>
      </c>
      <c r="J11901" s="10">
        <v>0</v>
      </c>
      <c r="K11901" s="10">
        <v>0</v>
      </c>
      <c r="L11901" s="10">
        <v>0</v>
      </c>
      <c r="M11901" s="10">
        <v>0</v>
      </c>
      <c r="N11901" s="10">
        <v>0</v>
      </c>
    </row>
    <row r="11902" spans="1:14" x14ac:dyDescent="0.25">
      <c r="A11902" s="9" t="s">
        <v>1248</v>
      </c>
      <c r="B11902" s="9" t="s">
        <v>490</v>
      </c>
      <c r="C11902" s="9" t="s">
        <v>39</v>
      </c>
      <c r="D11902" s="9" t="s">
        <v>40</v>
      </c>
      <c r="E11902" s="10">
        <v>-2480194.39</v>
      </c>
      <c r="F11902" s="10">
        <v>0</v>
      </c>
      <c r="G11902" s="10">
        <v>-2480194.39</v>
      </c>
      <c r="H11902" s="10">
        <v>-2480194.19</v>
      </c>
      <c r="I11902" s="10">
        <v>-0.20000000018626451</v>
      </c>
      <c r="J11902" s="10">
        <v>-13659</v>
      </c>
      <c r="K11902" s="10">
        <v>0</v>
      </c>
      <c r="L11902" s="10">
        <v>-13659</v>
      </c>
      <c r="M11902" s="10">
        <v>-13659</v>
      </c>
      <c r="N11902" s="10">
        <v>0</v>
      </c>
    </row>
    <row r="11903" spans="1:14" x14ac:dyDescent="0.25">
      <c r="A11903" s="9" t="s">
        <v>1248</v>
      </c>
      <c r="B11903" s="9" t="s">
        <v>92</v>
      </c>
      <c r="C11903" s="9" t="s">
        <v>42</v>
      </c>
      <c r="D11903" s="9" t="s">
        <v>43</v>
      </c>
      <c r="E11903" s="10">
        <v>1263.6099999999999</v>
      </c>
      <c r="F11903" s="10">
        <v>1162.6534653465346</v>
      </c>
      <c r="G11903" s="10">
        <v>100.95653465346527</v>
      </c>
      <c r="H11903" s="10">
        <v>1174.28</v>
      </c>
      <c r="I11903" s="10">
        <v>89.329999999999927</v>
      </c>
      <c r="J11903" s="10">
        <v>14845</v>
      </c>
      <c r="K11903" s="10">
        <v>13659</v>
      </c>
      <c r="L11903" s="10">
        <v>1186</v>
      </c>
      <c r="M11903" s="10">
        <v>13795.59</v>
      </c>
      <c r="N11903" s="10">
        <v>1049.4099999999999</v>
      </c>
    </row>
    <row r="11904" spans="1:14" x14ac:dyDescent="0.25">
      <c r="A11904" s="9" t="s">
        <v>1248</v>
      </c>
      <c r="B11904" s="9" t="s">
        <v>482</v>
      </c>
      <c r="C11904" s="9" t="s">
        <v>42</v>
      </c>
      <c r="D11904" s="9" t="s">
        <v>43</v>
      </c>
      <c r="E11904" s="10">
        <v>8555.91</v>
      </c>
      <c r="F11904" s="10">
        <v>8519.9408866995072</v>
      </c>
      <c r="G11904" s="10">
        <v>35.969113300492609</v>
      </c>
      <c r="H11904" s="10">
        <v>8647.74</v>
      </c>
      <c r="I11904" s="10">
        <v>-91.829999999999927</v>
      </c>
      <c r="J11904" s="10">
        <v>164600</v>
      </c>
      <c r="K11904" s="10">
        <v>163908</v>
      </c>
      <c r="L11904" s="10">
        <v>692</v>
      </c>
      <c r="M11904" s="10">
        <v>166366.62</v>
      </c>
      <c r="N11904" s="10">
        <v>-1766.6199999999953</v>
      </c>
    </row>
    <row r="11905" spans="1:14" x14ac:dyDescent="0.25">
      <c r="A11905" s="9" t="s">
        <v>1248</v>
      </c>
      <c r="B11905" s="9" t="s">
        <v>44</v>
      </c>
      <c r="C11905" s="9" t="s">
        <v>42</v>
      </c>
      <c r="D11905" s="9" t="s">
        <v>43</v>
      </c>
      <c r="E11905" s="10">
        <v>13544.99</v>
      </c>
      <c r="F11905" s="10">
        <v>13536.069651741294</v>
      </c>
      <c r="G11905" s="10">
        <v>8.9203482587054168</v>
      </c>
      <c r="H11905" s="10">
        <v>13603.75</v>
      </c>
      <c r="I11905" s="10">
        <v>-58.760000000000218</v>
      </c>
      <c r="J11905" s="10">
        <v>13668</v>
      </c>
      <c r="K11905" s="10">
        <v>13659</v>
      </c>
      <c r="L11905" s="10">
        <v>9</v>
      </c>
      <c r="M11905" s="10">
        <v>13727.295</v>
      </c>
      <c r="N11905" s="10">
        <v>-59.295000000000073</v>
      </c>
    </row>
    <row r="11906" spans="1:14" x14ac:dyDescent="0.25">
      <c r="A11906" s="9" t="s">
        <v>1248</v>
      </c>
      <c r="B11906" s="9" t="s">
        <v>99</v>
      </c>
      <c r="C11906" s="9" t="s">
        <v>42</v>
      </c>
      <c r="D11906" s="9" t="s">
        <v>43</v>
      </c>
      <c r="E11906" s="10">
        <v>37109.56</v>
      </c>
      <c r="F11906" s="10">
        <v>36976.009852216746</v>
      </c>
      <c r="G11906" s="10">
        <v>133.5501477832513</v>
      </c>
      <c r="H11906" s="10">
        <v>37530.65</v>
      </c>
      <c r="I11906" s="10">
        <v>-421.09000000000378</v>
      </c>
      <c r="J11906" s="10">
        <v>164500</v>
      </c>
      <c r="K11906" s="10">
        <v>163908</v>
      </c>
      <c r="L11906" s="10">
        <v>592</v>
      </c>
      <c r="M11906" s="10">
        <v>166366.62</v>
      </c>
      <c r="N11906" s="10">
        <v>-1866.6199999999953</v>
      </c>
    </row>
    <row r="11907" spans="1:14" x14ac:dyDescent="0.25">
      <c r="A11907" s="9" t="s">
        <v>1248</v>
      </c>
      <c r="B11907" s="9" t="s">
        <v>100</v>
      </c>
      <c r="C11907" s="9" t="s">
        <v>42</v>
      </c>
      <c r="D11907" s="9" t="s">
        <v>43</v>
      </c>
      <c r="E11907" s="10">
        <v>47683.62</v>
      </c>
      <c r="F11907" s="10">
        <v>47512.009852216746</v>
      </c>
      <c r="G11907" s="10">
        <v>171.61014778325625</v>
      </c>
      <c r="H11907" s="10">
        <v>48224.69</v>
      </c>
      <c r="I11907" s="10">
        <v>-541.06999999999971</v>
      </c>
      <c r="J11907" s="10">
        <v>164500</v>
      </c>
      <c r="K11907" s="10">
        <v>163908</v>
      </c>
      <c r="L11907" s="10">
        <v>592</v>
      </c>
      <c r="M11907" s="10">
        <v>166366.62</v>
      </c>
      <c r="N11907" s="10">
        <v>-1866.6199999999953</v>
      </c>
    </row>
    <row r="11908" spans="1:14" x14ac:dyDescent="0.25">
      <c r="A11908" s="9" t="s">
        <v>1248</v>
      </c>
      <c r="B11908" s="9" t="s">
        <v>47</v>
      </c>
      <c r="C11908" s="9" t="s">
        <v>42</v>
      </c>
      <c r="D11908" s="9" t="s">
        <v>43</v>
      </c>
      <c r="E11908" s="10">
        <v>78192.600000000006</v>
      </c>
      <c r="F11908" s="10">
        <v>77067.901960784307</v>
      </c>
      <c r="G11908" s="10">
        <v>1124.6980392156984</v>
      </c>
      <c r="H11908" s="10">
        <v>78609.259999999995</v>
      </c>
      <c r="I11908" s="10">
        <v>-416.65999999998894</v>
      </c>
      <c r="J11908" s="10">
        <v>166300</v>
      </c>
      <c r="K11908" s="10">
        <v>163908</v>
      </c>
      <c r="L11908" s="10">
        <v>2392</v>
      </c>
      <c r="M11908" s="10">
        <v>167186.16</v>
      </c>
      <c r="N11908" s="10">
        <v>-886.16000000000349</v>
      </c>
    </row>
    <row r="11909" spans="1:14" x14ac:dyDescent="0.25">
      <c r="A11909" s="9" t="s">
        <v>1248</v>
      </c>
      <c r="B11909" s="9" t="s">
        <v>101</v>
      </c>
      <c r="C11909" s="9" t="s">
        <v>42</v>
      </c>
      <c r="D11909" s="9" t="s">
        <v>43</v>
      </c>
      <c r="E11909" s="10">
        <v>136580.53</v>
      </c>
      <c r="F11909" s="10">
        <v>132705.16256157635</v>
      </c>
      <c r="G11909" s="10">
        <v>3875.367438423651</v>
      </c>
      <c r="H11909" s="10">
        <v>134695.74</v>
      </c>
      <c r="I11909" s="10">
        <v>1884.7900000000081</v>
      </c>
      <c r="J11909" s="10">
        <v>168695</v>
      </c>
      <c r="K11909" s="10">
        <v>163908</v>
      </c>
      <c r="L11909" s="10">
        <v>4787</v>
      </c>
      <c r="M11909" s="10">
        <v>166366.62</v>
      </c>
      <c r="N11909" s="10">
        <v>2328.3800000000047</v>
      </c>
    </row>
    <row r="11910" spans="1:14" x14ac:dyDescent="0.25">
      <c r="A11910" s="9" t="s">
        <v>1248</v>
      </c>
      <c r="B11910" s="9" t="s">
        <v>109</v>
      </c>
      <c r="C11910" s="9" t="s">
        <v>42</v>
      </c>
      <c r="D11910" s="9" t="s">
        <v>43</v>
      </c>
      <c r="E11910" s="10">
        <v>163619.4</v>
      </c>
      <c r="F11910" s="10">
        <v>163225.05418719212</v>
      </c>
      <c r="G11910" s="10">
        <v>394.34581280787825</v>
      </c>
      <c r="H11910" s="10">
        <v>165673.43</v>
      </c>
      <c r="I11910" s="10">
        <v>-2054.0299999999988</v>
      </c>
      <c r="J11910" s="10">
        <v>13692</v>
      </c>
      <c r="K11910" s="10">
        <v>13659</v>
      </c>
      <c r="L11910" s="10">
        <v>33</v>
      </c>
      <c r="M11910" s="10">
        <v>13863.885</v>
      </c>
      <c r="N11910" s="10">
        <v>-171.88500000000022</v>
      </c>
    </row>
    <row r="11911" spans="1:14" x14ac:dyDescent="0.25">
      <c r="A11911" s="9" t="s">
        <v>1248</v>
      </c>
      <c r="B11911" s="9" t="s">
        <v>50</v>
      </c>
      <c r="C11911" s="9" t="s">
        <v>42</v>
      </c>
      <c r="D11911" s="9" t="s">
        <v>43</v>
      </c>
      <c r="E11911" s="10">
        <v>221578</v>
      </c>
      <c r="F11911" s="10">
        <v>217997.64179104476</v>
      </c>
      <c r="G11911" s="10">
        <v>3580.3582089552365</v>
      </c>
      <c r="H11911" s="10">
        <v>219087.63</v>
      </c>
      <c r="I11911" s="10">
        <v>2490.3699999999953</v>
      </c>
      <c r="J11911" s="10">
        <v>166600</v>
      </c>
      <c r="K11911" s="10">
        <v>163908</v>
      </c>
      <c r="L11911" s="10">
        <v>2692</v>
      </c>
      <c r="M11911" s="10">
        <v>164727.54</v>
      </c>
      <c r="N11911" s="10">
        <v>1872.4599999999919</v>
      </c>
    </row>
    <row r="11912" spans="1:14" x14ac:dyDescent="0.25">
      <c r="A11912" s="9" t="s">
        <v>1248</v>
      </c>
      <c r="B11912" s="9" t="s">
        <v>103</v>
      </c>
      <c r="C11912" s="9" t="s">
        <v>42</v>
      </c>
      <c r="D11912" s="9" t="s">
        <v>43</v>
      </c>
      <c r="E11912" s="10">
        <v>823928.18</v>
      </c>
      <c r="F11912" s="10">
        <v>822067.46534653462</v>
      </c>
      <c r="G11912" s="10">
        <v>1860.7146534654312</v>
      </c>
      <c r="H11912" s="10">
        <v>830288.14</v>
      </c>
      <c r="I11912" s="10">
        <v>-6359.9599999999627</v>
      </c>
      <c r="J11912" s="10">
        <v>164279</v>
      </c>
      <c r="K11912" s="10">
        <v>163907.99999999997</v>
      </c>
      <c r="L11912" s="10">
        <v>371.0000000000291</v>
      </c>
      <c r="M11912" s="10">
        <v>165547.07999999999</v>
      </c>
      <c r="N11912" s="10">
        <v>-1268.0799999999872</v>
      </c>
    </row>
    <row r="11913" spans="1:14" x14ac:dyDescent="0.25">
      <c r="A11913" s="9" t="s">
        <v>1248</v>
      </c>
      <c r="B11913" s="9" t="s">
        <v>104</v>
      </c>
      <c r="C11913" s="9" t="s">
        <v>42</v>
      </c>
      <c r="D11913" s="9" t="s">
        <v>53</v>
      </c>
      <c r="E11913" s="10">
        <v>657774.44999999995</v>
      </c>
      <c r="F11913" s="10">
        <v>721404.34825870651</v>
      </c>
      <c r="G11913" s="10">
        <v>-63629.898258706555</v>
      </c>
      <c r="H11913" s="10">
        <v>725011.37</v>
      </c>
      <c r="I11913" s="10">
        <v>-67236.920000000042</v>
      </c>
      <c r="J11913" s="10">
        <v>122163</v>
      </c>
      <c r="K11913" s="10">
        <v>122931</v>
      </c>
      <c r="L11913" s="10">
        <v>-768</v>
      </c>
      <c r="M11913" s="10">
        <v>123545.655</v>
      </c>
      <c r="N11913" s="10">
        <v>-1382.6549999999988</v>
      </c>
    </row>
    <row r="11914" spans="1:14" x14ac:dyDescent="0.25">
      <c r="A11914" s="9" t="s">
        <v>1248</v>
      </c>
      <c r="B11914" s="9" t="s">
        <v>54</v>
      </c>
      <c r="C11914" s="9" t="s">
        <v>42</v>
      </c>
      <c r="D11914" s="9" t="s">
        <v>55</v>
      </c>
      <c r="E11914" s="10">
        <v>8275.7099999999991</v>
      </c>
      <c r="F11914" s="10">
        <v>8113.4411764705874</v>
      </c>
      <c r="G11914" s="10">
        <v>162.26882352941175</v>
      </c>
      <c r="H11914" s="10">
        <v>8275.7099999999991</v>
      </c>
      <c r="I11914" s="10">
        <v>0</v>
      </c>
      <c r="J11914" s="10">
        <v>1504.675</v>
      </c>
      <c r="K11914" s="10">
        <v>1475.1715686274511</v>
      </c>
      <c r="L11914" s="10">
        <v>29.503431372548903</v>
      </c>
      <c r="M11914" s="10">
        <v>1504.675</v>
      </c>
      <c r="N11914" s="10">
        <v>0</v>
      </c>
    </row>
    <row r="11915" spans="1:14" x14ac:dyDescent="0.25">
      <c r="A11915" s="9" t="s">
        <v>1249</v>
      </c>
      <c r="B11915" s="9" t="s">
        <v>25</v>
      </c>
      <c r="C11915" s="9" t="s">
        <v>26</v>
      </c>
      <c r="D11915" s="9" t="s">
        <v>27</v>
      </c>
      <c r="E11915" s="10">
        <v>265.19</v>
      </c>
      <c r="F11915" s="10">
        <v>0</v>
      </c>
      <c r="G11915" s="10">
        <v>265.19</v>
      </c>
      <c r="H11915" s="10">
        <v>0</v>
      </c>
      <c r="I11915" s="10">
        <v>265.19</v>
      </c>
      <c r="J11915" s="10">
        <v>0</v>
      </c>
      <c r="K11915" s="10">
        <v>0</v>
      </c>
      <c r="L11915" s="10">
        <v>0</v>
      </c>
      <c r="M11915" s="10">
        <v>0</v>
      </c>
      <c r="N11915" s="10">
        <v>0</v>
      </c>
    </row>
    <row r="11916" spans="1:14" x14ac:dyDescent="0.25">
      <c r="A11916" s="9" t="s">
        <v>1249</v>
      </c>
      <c r="B11916" s="9" t="s">
        <v>28</v>
      </c>
      <c r="C11916" s="9" t="s">
        <v>29</v>
      </c>
      <c r="D11916" s="9" t="s">
        <v>27</v>
      </c>
      <c r="E11916" s="10">
        <v>0.95</v>
      </c>
      <c r="F11916" s="10">
        <v>0</v>
      </c>
      <c r="G11916" s="10">
        <v>0.95</v>
      </c>
      <c r="H11916" s="10">
        <v>0.97</v>
      </c>
      <c r="I11916" s="10">
        <v>-2.0000000000000018E-2</v>
      </c>
      <c r="J11916" s="10">
        <v>0</v>
      </c>
      <c r="K11916" s="10">
        <v>0</v>
      </c>
      <c r="L11916" s="10">
        <v>0</v>
      </c>
      <c r="M11916" s="10">
        <v>0</v>
      </c>
      <c r="N11916" s="10">
        <v>0</v>
      </c>
    </row>
    <row r="11917" spans="1:14" x14ac:dyDescent="0.25">
      <c r="A11917" s="9" t="s">
        <v>1249</v>
      </c>
      <c r="B11917" s="9" t="s">
        <v>30</v>
      </c>
      <c r="C11917" s="9" t="s">
        <v>29</v>
      </c>
      <c r="D11917" s="9" t="s">
        <v>27</v>
      </c>
      <c r="E11917" s="10">
        <v>22.17</v>
      </c>
      <c r="F11917" s="10">
        <v>0</v>
      </c>
      <c r="G11917" s="10">
        <v>22.17</v>
      </c>
      <c r="H11917" s="10">
        <v>22.6</v>
      </c>
      <c r="I11917" s="10">
        <v>-0.42999999999999972</v>
      </c>
      <c r="J11917" s="10">
        <v>0</v>
      </c>
      <c r="K11917" s="10">
        <v>0</v>
      </c>
      <c r="L11917" s="10">
        <v>0</v>
      </c>
      <c r="M11917" s="10">
        <v>0</v>
      </c>
      <c r="N11917" s="10">
        <v>0</v>
      </c>
    </row>
    <row r="11918" spans="1:14" x14ac:dyDescent="0.25">
      <c r="A11918" s="9" t="s">
        <v>1249</v>
      </c>
      <c r="B11918" s="9" t="s">
        <v>31</v>
      </c>
      <c r="C11918" s="9" t="s">
        <v>29</v>
      </c>
      <c r="D11918" s="9" t="s">
        <v>27</v>
      </c>
      <c r="E11918" s="10">
        <v>148.87</v>
      </c>
      <c r="F11918" s="10">
        <v>0</v>
      </c>
      <c r="G11918" s="10">
        <v>148.87</v>
      </c>
      <c r="H11918" s="10">
        <v>151.76</v>
      </c>
      <c r="I11918" s="10">
        <v>-2.8899999999999864</v>
      </c>
      <c r="J11918" s="10">
        <v>0</v>
      </c>
      <c r="K11918" s="10">
        <v>0</v>
      </c>
      <c r="L11918" s="10">
        <v>0</v>
      </c>
      <c r="M11918" s="10">
        <v>0</v>
      </c>
      <c r="N11918" s="10">
        <v>0</v>
      </c>
    </row>
    <row r="11919" spans="1:14" x14ac:dyDescent="0.25">
      <c r="A11919" s="9" t="s">
        <v>1249</v>
      </c>
      <c r="B11919" s="9" t="s">
        <v>32</v>
      </c>
      <c r="C11919" s="9" t="s">
        <v>33</v>
      </c>
      <c r="D11919" s="9" t="s">
        <v>27</v>
      </c>
      <c r="E11919" s="10">
        <v>292.73</v>
      </c>
      <c r="F11919" s="10">
        <v>0</v>
      </c>
      <c r="G11919" s="10">
        <v>292.73</v>
      </c>
      <c r="H11919" s="10">
        <v>245.41</v>
      </c>
      <c r="I11919" s="10">
        <v>47.320000000000022</v>
      </c>
      <c r="J11919" s="10">
        <v>0.83</v>
      </c>
      <c r="K11919" s="10">
        <v>0</v>
      </c>
      <c r="L11919" s="10">
        <v>0.83</v>
      </c>
      <c r="M11919" s="10">
        <v>0.69599999999999995</v>
      </c>
      <c r="N11919" s="10">
        <v>0.13400000000000001</v>
      </c>
    </row>
    <row r="11920" spans="1:14" x14ac:dyDescent="0.25">
      <c r="A11920" s="9" t="s">
        <v>1249</v>
      </c>
      <c r="B11920" s="9" t="s">
        <v>34</v>
      </c>
      <c r="C11920" s="9" t="s">
        <v>33</v>
      </c>
      <c r="D11920" s="9" t="s">
        <v>27</v>
      </c>
      <c r="E11920" s="10">
        <v>1006.27</v>
      </c>
      <c r="F11920" s="10">
        <v>0</v>
      </c>
      <c r="G11920" s="10">
        <v>1006.27</v>
      </c>
      <c r="H11920" s="10">
        <v>843.61</v>
      </c>
      <c r="I11920" s="10">
        <v>162.65999999999997</v>
      </c>
      <c r="J11920" s="10">
        <v>0.83</v>
      </c>
      <c r="K11920" s="10">
        <v>0</v>
      </c>
      <c r="L11920" s="10">
        <v>0.83</v>
      </c>
      <c r="M11920" s="10">
        <v>0.69599999999999995</v>
      </c>
      <c r="N11920" s="10">
        <v>0.13400000000000001</v>
      </c>
    </row>
    <row r="11921" spans="1:14" x14ac:dyDescent="0.25">
      <c r="A11921" s="9" t="s">
        <v>1249</v>
      </c>
      <c r="B11921" s="9" t="s">
        <v>35</v>
      </c>
      <c r="C11921" s="9" t="s">
        <v>33</v>
      </c>
      <c r="D11921" s="9" t="s">
        <v>27</v>
      </c>
      <c r="E11921" s="10">
        <v>1088.72</v>
      </c>
      <c r="F11921" s="10">
        <v>0</v>
      </c>
      <c r="G11921" s="10">
        <v>1088.72</v>
      </c>
      <c r="H11921" s="10">
        <v>912.73</v>
      </c>
      <c r="I11921" s="10">
        <v>175.99</v>
      </c>
      <c r="J11921" s="10">
        <v>17.43</v>
      </c>
      <c r="K11921" s="10">
        <v>0</v>
      </c>
      <c r="L11921" s="10">
        <v>17.43</v>
      </c>
      <c r="M11921" s="10">
        <v>14.613</v>
      </c>
      <c r="N11921" s="10">
        <v>2.8170000000000002</v>
      </c>
    </row>
    <row r="11922" spans="1:14" x14ac:dyDescent="0.25">
      <c r="A11922" s="9" t="s">
        <v>1249</v>
      </c>
      <c r="B11922" s="9" t="s">
        <v>36</v>
      </c>
      <c r="C11922" s="9" t="s">
        <v>29</v>
      </c>
      <c r="D11922" s="9" t="s">
        <v>27</v>
      </c>
      <c r="E11922" s="10">
        <v>1667.92</v>
      </c>
      <c r="F11922" s="10">
        <v>0</v>
      </c>
      <c r="G11922" s="10">
        <v>1667.92</v>
      </c>
      <c r="H11922" s="10">
        <v>1700.24</v>
      </c>
      <c r="I11922" s="10">
        <v>-32.319999999999936</v>
      </c>
      <c r="J11922" s="10">
        <v>0</v>
      </c>
      <c r="K11922" s="10">
        <v>0</v>
      </c>
      <c r="L11922" s="10">
        <v>0</v>
      </c>
      <c r="M11922" s="10">
        <v>0</v>
      </c>
      <c r="N11922" s="10">
        <v>0</v>
      </c>
    </row>
    <row r="11923" spans="1:14" x14ac:dyDescent="0.25">
      <c r="A11923" s="9" t="s">
        <v>1249</v>
      </c>
      <c r="B11923" s="9" t="s">
        <v>37</v>
      </c>
      <c r="C11923" s="9" t="s">
        <v>29</v>
      </c>
      <c r="D11923" s="9" t="s">
        <v>27</v>
      </c>
      <c r="E11923" s="10">
        <v>3857.06</v>
      </c>
      <c r="F11923" s="10">
        <v>0</v>
      </c>
      <c r="G11923" s="10">
        <v>3857.06</v>
      </c>
      <c r="H11923" s="10">
        <v>3931.83</v>
      </c>
      <c r="I11923" s="10">
        <v>-74.769999999999982</v>
      </c>
      <c r="J11923" s="10">
        <v>0</v>
      </c>
      <c r="K11923" s="10">
        <v>0</v>
      </c>
      <c r="L11923" s="10">
        <v>0</v>
      </c>
      <c r="M11923" s="10">
        <v>0</v>
      </c>
      <c r="N11923" s="10">
        <v>0</v>
      </c>
    </row>
    <row r="11924" spans="1:14" x14ac:dyDescent="0.25">
      <c r="A11924" s="9" t="s">
        <v>1249</v>
      </c>
      <c r="B11924" s="9" t="s">
        <v>1039</v>
      </c>
      <c r="C11924" s="9" t="s">
        <v>39</v>
      </c>
      <c r="D11924" s="9" t="s">
        <v>40</v>
      </c>
      <c r="E11924" s="10">
        <v>-81148.740000000005</v>
      </c>
      <c r="F11924" s="10">
        <v>0</v>
      </c>
      <c r="G11924" s="10">
        <v>-81148.740000000005</v>
      </c>
      <c r="H11924" s="10">
        <v>-81148.740000000005</v>
      </c>
      <c r="I11924" s="10">
        <v>0</v>
      </c>
      <c r="J11924" s="10">
        <v>-501</v>
      </c>
      <c r="K11924" s="10">
        <v>0</v>
      </c>
      <c r="L11924" s="10">
        <v>-501</v>
      </c>
      <c r="M11924" s="10">
        <v>-501</v>
      </c>
      <c r="N11924" s="10">
        <v>0</v>
      </c>
    </row>
    <row r="11925" spans="1:14" x14ac:dyDescent="0.25">
      <c r="A11925" s="9" t="s">
        <v>1249</v>
      </c>
      <c r="B11925" s="9" t="s">
        <v>92</v>
      </c>
      <c r="C11925" s="9" t="s">
        <v>42</v>
      </c>
      <c r="D11925" s="9" t="s">
        <v>43</v>
      </c>
      <c r="E11925" s="10">
        <v>4.26</v>
      </c>
      <c r="F11925" s="10">
        <v>0</v>
      </c>
      <c r="G11925" s="10">
        <v>4.26</v>
      </c>
      <c r="H11925" s="10">
        <v>0</v>
      </c>
      <c r="I11925" s="10">
        <v>4.26</v>
      </c>
      <c r="J11925" s="10">
        <v>50</v>
      </c>
      <c r="K11925" s="10">
        <v>0</v>
      </c>
      <c r="L11925" s="10">
        <v>50</v>
      </c>
      <c r="M11925" s="10">
        <v>0</v>
      </c>
      <c r="N11925" s="10">
        <v>50</v>
      </c>
    </row>
    <row r="11926" spans="1:14" x14ac:dyDescent="0.25">
      <c r="A11926" s="9" t="s">
        <v>1249</v>
      </c>
      <c r="B11926" s="9" t="s">
        <v>1143</v>
      </c>
      <c r="C11926" s="9" t="s">
        <v>42</v>
      </c>
      <c r="D11926" s="9" t="s">
        <v>43</v>
      </c>
      <c r="E11926" s="10">
        <v>1154.1600000000001</v>
      </c>
      <c r="F11926" s="10">
        <v>0</v>
      </c>
      <c r="G11926" s="10">
        <v>1154.1600000000001</v>
      </c>
      <c r="H11926" s="10">
        <v>0</v>
      </c>
      <c r="I11926" s="10">
        <v>1154.1600000000001</v>
      </c>
      <c r="J11926" s="10">
        <v>6050</v>
      </c>
      <c r="K11926" s="10">
        <v>0</v>
      </c>
      <c r="L11926" s="10">
        <v>6050</v>
      </c>
      <c r="M11926" s="10">
        <v>0</v>
      </c>
      <c r="N11926" s="10">
        <v>6050</v>
      </c>
    </row>
    <row r="11927" spans="1:14" x14ac:dyDescent="0.25">
      <c r="A11927" s="9" t="s">
        <v>1249</v>
      </c>
      <c r="B11927" s="9" t="s">
        <v>1144</v>
      </c>
      <c r="C11927" s="9" t="s">
        <v>42</v>
      </c>
      <c r="D11927" s="9" t="s">
        <v>43</v>
      </c>
      <c r="E11927" s="10">
        <v>1597.32</v>
      </c>
      <c r="F11927" s="10">
        <v>0</v>
      </c>
      <c r="G11927" s="10">
        <v>1597.32</v>
      </c>
      <c r="H11927" s="10">
        <v>0</v>
      </c>
      <c r="I11927" s="10">
        <v>1597.32</v>
      </c>
      <c r="J11927" s="10">
        <v>6050</v>
      </c>
      <c r="K11927" s="10">
        <v>0</v>
      </c>
      <c r="L11927" s="10">
        <v>6050</v>
      </c>
      <c r="M11927" s="10">
        <v>0</v>
      </c>
      <c r="N11927" s="10">
        <v>6050</v>
      </c>
    </row>
    <row r="11928" spans="1:14" x14ac:dyDescent="0.25">
      <c r="A11928" s="9" t="s">
        <v>1249</v>
      </c>
      <c r="B11928" s="9" t="s">
        <v>151</v>
      </c>
      <c r="C11928" s="9" t="s">
        <v>42</v>
      </c>
      <c r="D11928" s="9" t="s">
        <v>43</v>
      </c>
      <c r="E11928" s="10">
        <v>50.84</v>
      </c>
      <c r="F11928" s="10">
        <v>49.941176470588232</v>
      </c>
      <c r="G11928" s="10">
        <v>0.89882352941177146</v>
      </c>
      <c r="H11928" s="10">
        <v>50.94</v>
      </c>
      <c r="I11928" s="10">
        <v>-9.9999999999994316E-2</v>
      </c>
      <c r="J11928" s="10">
        <v>510</v>
      </c>
      <c r="K11928" s="10">
        <v>501</v>
      </c>
      <c r="L11928" s="10">
        <v>9</v>
      </c>
      <c r="M11928" s="10">
        <v>511.02</v>
      </c>
      <c r="N11928" s="10">
        <v>-1.0199999999999818</v>
      </c>
    </row>
    <row r="11929" spans="1:14" x14ac:dyDescent="0.25">
      <c r="A11929" s="9" t="s">
        <v>1249</v>
      </c>
      <c r="B11929" s="9" t="s">
        <v>44</v>
      </c>
      <c r="C11929" s="9" t="s">
        <v>42</v>
      </c>
      <c r="D11929" s="9" t="s">
        <v>43</v>
      </c>
      <c r="E11929" s="10">
        <v>498.47</v>
      </c>
      <c r="F11929" s="10">
        <v>496.4875621890547</v>
      </c>
      <c r="G11929" s="10">
        <v>1.9824378109453278</v>
      </c>
      <c r="H11929" s="10">
        <v>498.97</v>
      </c>
      <c r="I11929" s="10">
        <v>-0.5</v>
      </c>
      <c r="J11929" s="10">
        <v>503</v>
      </c>
      <c r="K11929" s="10">
        <v>501</v>
      </c>
      <c r="L11929" s="10">
        <v>2</v>
      </c>
      <c r="M11929" s="10">
        <v>503.505</v>
      </c>
      <c r="N11929" s="10">
        <v>-0.50499999999999545</v>
      </c>
    </row>
    <row r="11930" spans="1:14" x14ac:dyDescent="0.25">
      <c r="A11930" s="9" t="s">
        <v>1249</v>
      </c>
      <c r="B11930" s="9" t="s">
        <v>1040</v>
      </c>
      <c r="C11930" s="9" t="s">
        <v>42</v>
      </c>
      <c r="D11930" s="9" t="s">
        <v>43</v>
      </c>
      <c r="E11930" s="10">
        <v>685.59</v>
      </c>
      <c r="F11930" s="10">
        <v>681.2807881773399</v>
      </c>
      <c r="G11930" s="10">
        <v>4.3092118226601315</v>
      </c>
      <c r="H11930" s="10">
        <v>691.5</v>
      </c>
      <c r="I11930" s="10">
        <v>-5.9099999999999682</v>
      </c>
      <c r="J11930" s="10">
        <v>6050</v>
      </c>
      <c r="K11930" s="10">
        <v>6012</v>
      </c>
      <c r="L11930" s="10">
        <v>38</v>
      </c>
      <c r="M11930" s="10">
        <v>6102.18</v>
      </c>
      <c r="N11930" s="10">
        <v>-52.180000000000291</v>
      </c>
    </row>
    <row r="11931" spans="1:14" x14ac:dyDescent="0.25">
      <c r="A11931" s="9" t="s">
        <v>1249</v>
      </c>
      <c r="B11931" s="9" t="s">
        <v>900</v>
      </c>
      <c r="C11931" s="9" t="s">
        <v>42</v>
      </c>
      <c r="D11931" s="9" t="s">
        <v>43</v>
      </c>
      <c r="E11931" s="10">
        <v>0</v>
      </c>
      <c r="F11931" s="10">
        <v>1146.9064039408865</v>
      </c>
      <c r="G11931" s="10">
        <v>-1146.9064039408865</v>
      </c>
      <c r="H11931" s="10">
        <v>1164.1099999999999</v>
      </c>
      <c r="I11931" s="10">
        <v>-1164.1099999999999</v>
      </c>
      <c r="J11931" s="10">
        <v>0</v>
      </c>
      <c r="K11931" s="10">
        <v>6012</v>
      </c>
      <c r="L11931" s="10">
        <v>-6012</v>
      </c>
      <c r="M11931" s="10">
        <v>6102.18</v>
      </c>
      <c r="N11931" s="10">
        <v>-6102.18</v>
      </c>
    </row>
    <row r="11932" spans="1:14" x14ac:dyDescent="0.25">
      <c r="A11932" s="9" t="s">
        <v>1249</v>
      </c>
      <c r="B11932" s="9" t="s">
        <v>901</v>
      </c>
      <c r="C11932" s="9" t="s">
        <v>42</v>
      </c>
      <c r="D11932" s="9" t="s">
        <v>43</v>
      </c>
      <c r="E11932" s="10">
        <v>0</v>
      </c>
      <c r="F11932" s="10">
        <v>1611.3399014778324</v>
      </c>
      <c r="G11932" s="10">
        <v>-1611.3399014778324</v>
      </c>
      <c r="H11932" s="10">
        <v>1635.51</v>
      </c>
      <c r="I11932" s="10">
        <v>-1635.51</v>
      </c>
      <c r="J11932" s="10">
        <v>0</v>
      </c>
      <c r="K11932" s="10">
        <v>6012</v>
      </c>
      <c r="L11932" s="10">
        <v>-6012</v>
      </c>
      <c r="M11932" s="10">
        <v>6102.18</v>
      </c>
      <c r="N11932" s="10">
        <v>-6102.18</v>
      </c>
    </row>
    <row r="11933" spans="1:14" x14ac:dyDescent="0.25">
      <c r="A11933" s="9" t="s">
        <v>1249</v>
      </c>
      <c r="B11933" s="9" t="s">
        <v>84</v>
      </c>
      <c r="C11933" s="9" t="s">
        <v>42</v>
      </c>
      <c r="D11933" s="9" t="s">
        <v>43</v>
      </c>
      <c r="E11933" s="10">
        <v>2486.7399999999998</v>
      </c>
      <c r="F11933" s="10">
        <v>2442.8529411764707</v>
      </c>
      <c r="G11933" s="10">
        <v>43.88705882352906</v>
      </c>
      <c r="H11933" s="10">
        <v>2491.71</v>
      </c>
      <c r="I11933" s="10">
        <v>-4.9700000000002547</v>
      </c>
      <c r="J11933" s="10">
        <v>6120</v>
      </c>
      <c r="K11933" s="10">
        <v>6012</v>
      </c>
      <c r="L11933" s="10">
        <v>108</v>
      </c>
      <c r="M11933" s="10">
        <v>6132.24</v>
      </c>
      <c r="N11933" s="10">
        <v>-12.239999999999782</v>
      </c>
    </row>
    <row r="11934" spans="1:14" x14ac:dyDescent="0.25">
      <c r="A11934" s="9" t="s">
        <v>1249</v>
      </c>
      <c r="B11934" s="9" t="s">
        <v>136</v>
      </c>
      <c r="C11934" s="9" t="s">
        <v>42</v>
      </c>
      <c r="D11934" s="9" t="s">
        <v>43</v>
      </c>
      <c r="E11934" s="10">
        <v>3288.36</v>
      </c>
      <c r="F11934" s="10">
        <v>3246.2364532019706</v>
      </c>
      <c r="G11934" s="10">
        <v>42.123546798029565</v>
      </c>
      <c r="H11934" s="10">
        <v>3294.93</v>
      </c>
      <c r="I11934" s="10">
        <v>-6.569999999999709</v>
      </c>
      <c r="J11934" s="10">
        <v>6090</v>
      </c>
      <c r="K11934" s="10">
        <v>6012</v>
      </c>
      <c r="L11934" s="10">
        <v>78</v>
      </c>
      <c r="M11934" s="10">
        <v>6102.18</v>
      </c>
      <c r="N11934" s="10">
        <v>-12.180000000000291</v>
      </c>
    </row>
    <row r="11935" spans="1:14" x14ac:dyDescent="0.25">
      <c r="A11935" s="9" t="s">
        <v>1249</v>
      </c>
      <c r="B11935" s="9" t="s">
        <v>697</v>
      </c>
      <c r="C11935" s="9" t="s">
        <v>42</v>
      </c>
      <c r="D11935" s="9" t="s">
        <v>43</v>
      </c>
      <c r="E11935" s="10">
        <v>3779.52</v>
      </c>
      <c r="F11935" s="10">
        <v>3727.4384236453202</v>
      </c>
      <c r="G11935" s="10">
        <v>52.081576354679783</v>
      </c>
      <c r="H11935" s="10">
        <v>3783.35</v>
      </c>
      <c r="I11935" s="10">
        <v>-3.8299999999999272</v>
      </c>
      <c r="J11935" s="10">
        <v>508</v>
      </c>
      <c r="K11935" s="10">
        <v>501</v>
      </c>
      <c r="L11935" s="10">
        <v>7</v>
      </c>
      <c r="M11935" s="10">
        <v>508.51499999999999</v>
      </c>
      <c r="N11935" s="10">
        <v>-0.51499999999998636</v>
      </c>
    </row>
    <row r="11936" spans="1:14" x14ac:dyDescent="0.25">
      <c r="A11936" s="9" t="s">
        <v>1249</v>
      </c>
      <c r="B11936" s="9" t="s">
        <v>50</v>
      </c>
      <c r="C11936" s="9" t="s">
        <v>42</v>
      </c>
      <c r="D11936" s="9" t="s">
        <v>43</v>
      </c>
      <c r="E11936" s="10">
        <v>8019.9</v>
      </c>
      <c r="F11936" s="10">
        <v>7995.960199004975</v>
      </c>
      <c r="G11936" s="10">
        <v>23.939800995024598</v>
      </c>
      <c r="H11936" s="10">
        <v>8035.94</v>
      </c>
      <c r="I11936" s="10">
        <v>-16.039999999999964</v>
      </c>
      <c r="J11936" s="10">
        <v>6030</v>
      </c>
      <c r="K11936" s="10">
        <v>6012</v>
      </c>
      <c r="L11936" s="10">
        <v>18</v>
      </c>
      <c r="M11936" s="10">
        <v>6042.06</v>
      </c>
      <c r="N11936" s="10">
        <v>-12.0600000000004</v>
      </c>
    </row>
    <row r="11937" spans="1:14" x14ac:dyDescent="0.25">
      <c r="A11937" s="9" t="s">
        <v>1249</v>
      </c>
      <c r="B11937" s="9" t="s">
        <v>103</v>
      </c>
      <c r="C11937" s="9" t="s">
        <v>42</v>
      </c>
      <c r="D11937" s="9" t="s">
        <v>43</v>
      </c>
      <c r="E11937" s="10">
        <v>30393.45</v>
      </c>
      <c r="F11937" s="10">
        <v>30152.702970297029</v>
      </c>
      <c r="G11937" s="10">
        <v>240.74702970297221</v>
      </c>
      <c r="H11937" s="10">
        <v>30454.23</v>
      </c>
      <c r="I11937" s="10">
        <v>-60.779999999998836</v>
      </c>
      <c r="J11937" s="10">
        <v>6060</v>
      </c>
      <c r="K11937" s="10">
        <v>6012</v>
      </c>
      <c r="L11937" s="10">
        <v>48</v>
      </c>
      <c r="M11937" s="10">
        <v>6072.12</v>
      </c>
      <c r="N11937" s="10">
        <v>-12.119999999999891</v>
      </c>
    </row>
    <row r="11938" spans="1:14" x14ac:dyDescent="0.25">
      <c r="A11938" s="9" t="s">
        <v>1249</v>
      </c>
      <c r="B11938" s="9" t="s">
        <v>155</v>
      </c>
      <c r="C11938" s="9" t="s">
        <v>42</v>
      </c>
      <c r="D11938" s="9" t="s">
        <v>53</v>
      </c>
      <c r="E11938" s="10">
        <v>20536.71</v>
      </c>
      <c r="F11938" s="10">
        <v>20464.1642228739</v>
      </c>
      <c r="G11938" s="10">
        <v>72.545777126098983</v>
      </c>
      <c r="H11938" s="10">
        <v>20934.84</v>
      </c>
      <c r="I11938" s="10">
        <v>-398.13000000000102</v>
      </c>
      <c r="J11938" s="10">
        <v>4525</v>
      </c>
      <c r="K11938" s="10">
        <v>4509</v>
      </c>
      <c r="L11938" s="10">
        <v>16</v>
      </c>
      <c r="M11938" s="10">
        <v>4612.7070000000003</v>
      </c>
      <c r="N11938" s="10">
        <v>-87.707000000000335</v>
      </c>
    </row>
    <row r="11939" spans="1:14" x14ac:dyDescent="0.25">
      <c r="A11939" s="9" t="s">
        <v>1249</v>
      </c>
      <c r="B11939" s="9" t="s">
        <v>54</v>
      </c>
      <c r="C11939" s="9" t="s">
        <v>42</v>
      </c>
      <c r="D11939" s="9" t="s">
        <v>55</v>
      </c>
      <c r="E11939" s="10">
        <v>303.54000000000002</v>
      </c>
      <c r="F11939" s="10">
        <v>297.5980392156863</v>
      </c>
      <c r="G11939" s="10">
        <v>5.9419607843137214</v>
      </c>
      <c r="H11939" s="10">
        <v>303.55</v>
      </c>
      <c r="I11939" s="10">
        <v>-9.9999999999909051E-3</v>
      </c>
      <c r="J11939" s="10">
        <v>55.19</v>
      </c>
      <c r="K11939" s="10">
        <v>54.107843137254903</v>
      </c>
      <c r="L11939" s="10">
        <v>1.0821568627450944</v>
      </c>
      <c r="M11939" s="10">
        <v>55.19</v>
      </c>
      <c r="N11939" s="10">
        <v>0</v>
      </c>
    </row>
    <row r="11940" spans="1:14" x14ac:dyDescent="0.25">
      <c r="A11940" s="9" t="s">
        <v>1250</v>
      </c>
      <c r="B11940" s="9" t="s">
        <v>25</v>
      </c>
      <c r="C11940" s="9" t="s">
        <v>26</v>
      </c>
      <c r="D11940" s="9" t="s">
        <v>27</v>
      </c>
      <c r="E11940" s="10">
        <v>82846.429999999993</v>
      </c>
      <c r="F11940" s="10">
        <v>0</v>
      </c>
      <c r="G11940" s="10">
        <v>82846.429999999993</v>
      </c>
      <c r="H11940" s="10">
        <v>0</v>
      </c>
      <c r="I11940" s="10">
        <v>82846.429999999993</v>
      </c>
      <c r="J11940" s="10">
        <v>0</v>
      </c>
      <c r="K11940" s="10">
        <v>0</v>
      </c>
      <c r="L11940" s="10">
        <v>0</v>
      </c>
      <c r="M11940" s="10">
        <v>0</v>
      </c>
      <c r="N11940" s="10">
        <v>0</v>
      </c>
    </row>
    <row r="11941" spans="1:14" x14ac:dyDescent="0.25">
      <c r="A11941" s="9" t="s">
        <v>1250</v>
      </c>
      <c r="B11941" s="9" t="s">
        <v>28</v>
      </c>
      <c r="C11941" s="9" t="s">
        <v>29</v>
      </c>
      <c r="D11941" s="9" t="s">
        <v>27</v>
      </c>
      <c r="E11941" s="10">
        <v>35.380000000000003</v>
      </c>
      <c r="F11941" s="10">
        <v>0</v>
      </c>
      <c r="G11941" s="10">
        <v>35.380000000000003</v>
      </c>
      <c r="H11941" s="10">
        <v>35.299999999999997</v>
      </c>
      <c r="I11941" s="10">
        <v>8.00000000000054E-2</v>
      </c>
      <c r="J11941" s="10">
        <v>0</v>
      </c>
      <c r="K11941" s="10">
        <v>0</v>
      </c>
      <c r="L11941" s="10">
        <v>0</v>
      </c>
      <c r="M11941" s="10">
        <v>0</v>
      </c>
      <c r="N11941" s="10">
        <v>0</v>
      </c>
    </row>
    <row r="11942" spans="1:14" x14ac:dyDescent="0.25">
      <c r="A11942" s="9" t="s">
        <v>1250</v>
      </c>
      <c r="B11942" s="9" t="s">
        <v>30</v>
      </c>
      <c r="C11942" s="9" t="s">
        <v>29</v>
      </c>
      <c r="D11942" s="9" t="s">
        <v>27</v>
      </c>
      <c r="E11942" s="10">
        <v>825.52</v>
      </c>
      <c r="F11942" s="10">
        <v>0</v>
      </c>
      <c r="G11942" s="10">
        <v>825.52</v>
      </c>
      <c r="H11942" s="10">
        <v>823.56</v>
      </c>
      <c r="I11942" s="10">
        <v>1.9600000000000364</v>
      </c>
      <c r="J11942" s="10">
        <v>0</v>
      </c>
      <c r="K11942" s="10">
        <v>0</v>
      </c>
      <c r="L11942" s="10">
        <v>0</v>
      </c>
      <c r="M11942" s="10">
        <v>0</v>
      </c>
      <c r="N11942" s="10">
        <v>0</v>
      </c>
    </row>
    <row r="11943" spans="1:14" x14ac:dyDescent="0.25">
      <c r="A11943" s="9" t="s">
        <v>1250</v>
      </c>
      <c r="B11943" s="9" t="s">
        <v>31</v>
      </c>
      <c r="C11943" s="9" t="s">
        <v>29</v>
      </c>
      <c r="D11943" s="9" t="s">
        <v>27</v>
      </c>
      <c r="E11943" s="10">
        <v>5542.79</v>
      </c>
      <c r="F11943" s="10">
        <v>0</v>
      </c>
      <c r="G11943" s="10">
        <v>5542.79</v>
      </c>
      <c r="H11943" s="10">
        <v>5529.64</v>
      </c>
      <c r="I11943" s="10">
        <v>13.149999999999636</v>
      </c>
      <c r="J11943" s="10">
        <v>0</v>
      </c>
      <c r="K11943" s="10">
        <v>0</v>
      </c>
      <c r="L11943" s="10">
        <v>0</v>
      </c>
      <c r="M11943" s="10">
        <v>0</v>
      </c>
      <c r="N11943" s="10">
        <v>0</v>
      </c>
    </row>
    <row r="11944" spans="1:14" x14ac:dyDescent="0.25">
      <c r="A11944" s="9" t="s">
        <v>1250</v>
      </c>
      <c r="B11944" s="9" t="s">
        <v>32</v>
      </c>
      <c r="C11944" s="9" t="s">
        <v>33</v>
      </c>
      <c r="D11944" s="9" t="s">
        <v>27</v>
      </c>
      <c r="E11944" s="10">
        <v>9053.43</v>
      </c>
      <c r="F11944" s="10">
        <v>0</v>
      </c>
      <c r="G11944" s="10">
        <v>9053.43</v>
      </c>
      <c r="H11944" s="10">
        <v>8977.76</v>
      </c>
      <c r="I11944" s="10">
        <v>75.670000000000073</v>
      </c>
      <c r="J11944" s="10">
        <v>25.67</v>
      </c>
      <c r="K11944" s="10">
        <v>0</v>
      </c>
      <c r="L11944" s="10">
        <v>25.67</v>
      </c>
      <c r="M11944" s="10">
        <v>25.454999999999998</v>
      </c>
      <c r="N11944" s="10">
        <v>0.21500000000000341</v>
      </c>
    </row>
    <row r="11945" spans="1:14" x14ac:dyDescent="0.25">
      <c r="A11945" s="9" t="s">
        <v>1250</v>
      </c>
      <c r="B11945" s="9" t="s">
        <v>34</v>
      </c>
      <c r="C11945" s="9" t="s">
        <v>33</v>
      </c>
      <c r="D11945" s="9" t="s">
        <v>27</v>
      </c>
      <c r="E11945" s="10">
        <v>31121.56</v>
      </c>
      <c r="F11945" s="10">
        <v>0</v>
      </c>
      <c r="G11945" s="10">
        <v>31121.56</v>
      </c>
      <c r="H11945" s="10">
        <v>30861.47</v>
      </c>
      <c r="I11945" s="10">
        <v>260.09000000000015</v>
      </c>
      <c r="J11945" s="10">
        <v>25.67</v>
      </c>
      <c r="K11945" s="10">
        <v>0</v>
      </c>
      <c r="L11945" s="10">
        <v>25.67</v>
      </c>
      <c r="M11945" s="10">
        <v>25.454999999999998</v>
      </c>
      <c r="N11945" s="10">
        <v>0.21500000000000341</v>
      </c>
    </row>
    <row r="11946" spans="1:14" x14ac:dyDescent="0.25">
      <c r="A11946" s="9" t="s">
        <v>1250</v>
      </c>
      <c r="B11946" s="9" t="s">
        <v>35</v>
      </c>
      <c r="C11946" s="9" t="s">
        <v>33</v>
      </c>
      <c r="D11946" s="9" t="s">
        <v>27</v>
      </c>
      <c r="E11946" s="10">
        <v>33667.230000000003</v>
      </c>
      <c r="F11946" s="10">
        <v>0</v>
      </c>
      <c r="G11946" s="10">
        <v>33667.230000000003</v>
      </c>
      <c r="H11946" s="10">
        <v>33389.29</v>
      </c>
      <c r="I11946" s="10">
        <v>277.94000000000233</v>
      </c>
      <c r="J11946" s="10">
        <v>539</v>
      </c>
      <c r="K11946" s="10">
        <v>0</v>
      </c>
      <c r="L11946" s="10">
        <v>539</v>
      </c>
      <c r="M11946" s="10">
        <v>534.54999999999995</v>
      </c>
      <c r="N11946" s="10">
        <v>4.4500000000000455</v>
      </c>
    </row>
    <row r="11947" spans="1:14" x14ac:dyDescent="0.25">
      <c r="A11947" s="9" t="s">
        <v>1250</v>
      </c>
      <c r="B11947" s="9" t="s">
        <v>36</v>
      </c>
      <c r="C11947" s="9" t="s">
        <v>29</v>
      </c>
      <c r="D11947" s="9" t="s">
        <v>27</v>
      </c>
      <c r="E11947" s="10">
        <v>62099.519999999997</v>
      </c>
      <c r="F11947" s="10">
        <v>0</v>
      </c>
      <c r="G11947" s="10">
        <v>62099.519999999997</v>
      </c>
      <c r="H11947" s="10">
        <v>61952.15</v>
      </c>
      <c r="I11947" s="10">
        <v>147.36999999999534</v>
      </c>
      <c r="J11947" s="10">
        <v>0</v>
      </c>
      <c r="K11947" s="10">
        <v>0</v>
      </c>
      <c r="L11947" s="10">
        <v>0</v>
      </c>
      <c r="M11947" s="10">
        <v>0</v>
      </c>
      <c r="N11947" s="10">
        <v>0</v>
      </c>
    </row>
    <row r="11948" spans="1:14" x14ac:dyDescent="0.25">
      <c r="A11948" s="9" t="s">
        <v>1250</v>
      </c>
      <c r="B11948" s="9" t="s">
        <v>37</v>
      </c>
      <c r="C11948" s="9" t="s">
        <v>29</v>
      </c>
      <c r="D11948" s="9" t="s">
        <v>27</v>
      </c>
      <c r="E11948" s="10">
        <v>143605.54999999999</v>
      </c>
      <c r="F11948" s="10">
        <v>0</v>
      </c>
      <c r="G11948" s="10">
        <v>143605.54999999999</v>
      </c>
      <c r="H11948" s="10">
        <v>143264.76</v>
      </c>
      <c r="I11948" s="10">
        <v>340.78999999997905</v>
      </c>
      <c r="J11948" s="10">
        <v>0</v>
      </c>
      <c r="K11948" s="10">
        <v>0</v>
      </c>
      <c r="L11948" s="10">
        <v>0</v>
      </c>
      <c r="M11948" s="10">
        <v>0</v>
      </c>
      <c r="N11948" s="10">
        <v>0</v>
      </c>
    </row>
    <row r="11949" spans="1:14" x14ac:dyDescent="0.25">
      <c r="A11949" s="9" t="s">
        <v>1250</v>
      </c>
      <c r="B11949" s="9" t="s">
        <v>490</v>
      </c>
      <c r="C11949" s="9" t="s">
        <v>39</v>
      </c>
      <c r="D11949" s="9" t="s">
        <v>40</v>
      </c>
      <c r="E11949" s="10">
        <v>-3374110.27</v>
      </c>
      <c r="F11949" s="10">
        <v>0</v>
      </c>
      <c r="G11949" s="10">
        <v>-3374110.27</v>
      </c>
      <c r="H11949" s="10">
        <v>-3374109.99</v>
      </c>
      <c r="I11949" s="10">
        <v>-0.27999999979510903</v>
      </c>
      <c r="J11949" s="10">
        <v>-18582</v>
      </c>
      <c r="K11949" s="10">
        <v>0</v>
      </c>
      <c r="L11949" s="10">
        <v>-18582</v>
      </c>
      <c r="M11949" s="10">
        <v>-18582</v>
      </c>
      <c r="N11949" s="10">
        <v>0</v>
      </c>
    </row>
    <row r="11950" spans="1:14" x14ac:dyDescent="0.25">
      <c r="A11950" s="9" t="s">
        <v>1250</v>
      </c>
      <c r="B11950" s="9" t="s">
        <v>92</v>
      </c>
      <c r="C11950" s="9" t="s">
        <v>42</v>
      </c>
      <c r="D11950" s="9" t="s">
        <v>43</v>
      </c>
      <c r="E11950" s="10">
        <v>2056.48</v>
      </c>
      <c r="F11950" s="10">
        <v>1581.7029702970297</v>
      </c>
      <c r="G11950" s="10">
        <v>474.77702970297037</v>
      </c>
      <c r="H11950" s="10">
        <v>1597.52</v>
      </c>
      <c r="I11950" s="10">
        <v>458.96000000000004</v>
      </c>
      <c r="J11950" s="10">
        <v>24160</v>
      </c>
      <c r="K11950" s="10">
        <v>18582</v>
      </c>
      <c r="L11950" s="10">
        <v>5578</v>
      </c>
      <c r="M11950" s="10">
        <v>18767.82</v>
      </c>
      <c r="N11950" s="10">
        <v>5392.18</v>
      </c>
    </row>
    <row r="11951" spans="1:14" x14ac:dyDescent="0.25">
      <c r="A11951" s="9" t="s">
        <v>1250</v>
      </c>
      <c r="B11951" s="9" t="s">
        <v>482</v>
      </c>
      <c r="C11951" s="9" t="s">
        <v>42</v>
      </c>
      <c r="D11951" s="9" t="s">
        <v>43</v>
      </c>
      <c r="E11951" s="10">
        <v>11643.52</v>
      </c>
      <c r="F11951" s="10">
        <v>11590.709359605911</v>
      </c>
      <c r="G11951" s="10">
        <v>52.810640394089205</v>
      </c>
      <c r="H11951" s="10">
        <v>11764.57</v>
      </c>
      <c r="I11951" s="10">
        <v>-121.04999999999927</v>
      </c>
      <c r="J11951" s="10">
        <v>224000</v>
      </c>
      <c r="K11951" s="10">
        <v>222984</v>
      </c>
      <c r="L11951" s="10">
        <v>1016</v>
      </c>
      <c r="M11951" s="10">
        <v>226328.76</v>
      </c>
      <c r="N11951" s="10">
        <v>-2328.7600000000093</v>
      </c>
    </row>
    <row r="11952" spans="1:14" x14ac:dyDescent="0.25">
      <c r="A11952" s="9" t="s">
        <v>1250</v>
      </c>
      <c r="B11952" s="9" t="s">
        <v>44</v>
      </c>
      <c r="C11952" s="9" t="s">
        <v>42</v>
      </c>
      <c r="D11952" s="9" t="s">
        <v>43</v>
      </c>
      <c r="E11952" s="10">
        <v>18425.669999999998</v>
      </c>
      <c r="F11952" s="10">
        <v>18414.766169154227</v>
      </c>
      <c r="G11952" s="10">
        <v>10.903830845771154</v>
      </c>
      <c r="H11952" s="10">
        <v>18506.84</v>
      </c>
      <c r="I11952" s="10">
        <v>-81.170000000001892</v>
      </c>
      <c r="J11952" s="10">
        <v>18593</v>
      </c>
      <c r="K11952" s="10">
        <v>18582</v>
      </c>
      <c r="L11952" s="10">
        <v>11</v>
      </c>
      <c r="M11952" s="10">
        <v>18674.91</v>
      </c>
      <c r="N11952" s="10">
        <v>-81.909999999999854</v>
      </c>
    </row>
    <row r="11953" spans="1:14" x14ac:dyDescent="0.25">
      <c r="A11953" s="9" t="s">
        <v>1250</v>
      </c>
      <c r="B11953" s="9" t="s">
        <v>99</v>
      </c>
      <c r="C11953" s="9" t="s">
        <v>42</v>
      </c>
      <c r="D11953" s="9" t="s">
        <v>43</v>
      </c>
      <c r="E11953" s="10">
        <v>50757.75</v>
      </c>
      <c r="F11953" s="10">
        <v>50302.95566502463</v>
      </c>
      <c r="G11953" s="10">
        <v>454.79433497536957</v>
      </c>
      <c r="H11953" s="10">
        <v>51057.5</v>
      </c>
      <c r="I11953" s="10">
        <v>-299.75</v>
      </c>
      <c r="J11953" s="10">
        <v>225000</v>
      </c>
      <c r="K11953" s="10">
        <v>222984</v>
      </c>
      <c r="L11953" s="10">
        <v>2016</v>
      </c>
      <c r="M11953" s="10">
        <v>226328.76</v>
      </c>
      <c r="N11953" s="10">
        <v>-1328.7600000000093</v>
      </c>
    </row>
    <row r="11954" spans="1:14" x14ac:dyDescent="0.25">
      <c r="A11954" s="9" t="s">
        <v>1250</v>
      </c>
      <c r="B11954" s="9" t="s">
        <v>100</v>
      </c>
      <c r="C11954" s="9" t="s">
        <v>42</v>
      </c>
      <c r="D11954" s="9" t="s">
        <v>43</v>
      </c>
      <c r="E11954" s="10">
        <v>65104.800000000003</v>
      </c>
      <c r="F11954" s="10">
        <v>64636.374384236457</v>
      </c>
      <c r="G11954" s="10">
        <v>468.42561576354638</v>
      </c>
      <c r="H11954" s="10">
        <v>65605.919999999998</v>
      </c>
      <c r="I11954" s="10">
        <v>-501.11999999999534</v>
      </c>
      <c r="J11954" s="10">
        <v>224600</v>
      </c>
      <c r="K11954" s="10">
        <v>222984</v>
      </c>
      <c r="L11954" s="10">
        <v>1616</v>
      </c>
      <c r="M11954" s="10">
        <v>226328.76</v>
      </c>
      <c r="N11954" s="10">
        <v>-1728.7600000000093</v>
      </c>
    </row>
    <row r="11955" spans="1:14" x14ac:dyDescent="0.25">
      <c r="A11955" s="9" t="s">
        <v>1250</v>
      </c>
      <c r="B11955" s="9" t="s">
        <v>47</v>
      </c>
      <c r="C11955" s="9" t="s">
        <v>42</v>
      </c>
      <c r="D11955" s="9" t="s">
        <v>43</v>
      </c>
      <c r="E11955" s="10">
        <v>105798.39</v>
      </c>
      <c r="F11955" s="10">
        <v>104844.84313725489</v>
      </c>
      <c r="G11955" s="10">
        <v>953.54686274510459</v>
      </c>
      <c r="H11955" s="10">
        <v>106941.74</v>
      </c>
      <c r="I11955" s="10">
        <v>-1143.3500000000058</v>
      </c>
      <c r="J11955" s="10">
        <v>225012</v>
      </c>
      <c r="K11955" s="10">
        <v>222984</v>
      </c>
      <c r="L11955" s="10">
        <v>2028</v>
      </c>
      <c r="M11955" s="10">
        <v>227443.68</v>
      </c>
      <c r="N11955" s="10">
        <v>-2431.679999999993</v>
      </c>
    </row>
    <row r="11956" spans="1:14" x14ac:dyDescent="0.25">
      <c r="A11956" s="9" t="s">
        <v>1250</v>
      </c>
      <c r="B11956" s="9" t="s">
        <v>101</v>
      </c>
      <c r="C11956" s="9" t="s">
        <v>42</v>
      </c>
      <c r="D11956" s="9" t="s">
        <v>43</v>
      </c>
      <c r="E11956" s="10">
        <v>190072.79</v>
      </c>
      <c r="F11956" s="10">
        <v>180534.98522167487</v>
      </c>
      <c r="G11956" s="10">
        <v>9537.8047783251386</v>
      </c>
      <c r="H11956" s="10">
        <v>183243.01</v>
      </c>
      <c r="I11956" s="10">
        <v>6829.7799999999988</v>
      </c>
      <c r="J11956" s="10">
        <v>234765</v>
      </c>
      <c r="K11956" s="10">
        <v>222984</v>
      </c>
      <c r="L11956" s="10">
        <v>11781</v>
      </c>
      <c r="M11956" s="10">
        <v>226328.76</v>
      </c>
      <c r="N11956" s="10">
        <v>8436.2399999999907</v>
      </c>
    </row>
    <row r="11957" spans="1:14" x14ac:dyDescent="0.25">
      <c r="A11957" s="9" t="s">
        <v>1250</v>
      </c>
      <c r="B11957" s="9" t="s">
        <v>109</v>
      </c>
      <c r="C11957" s="9" t="s">
        <v>42</v>
      </c>
      <c r="D11957" s="9" t="s">
        <v>43</v>
      </c>
      <c r="E11957" s="10">
        <v>225006.55</v>
      </c>
      <c r="F11957" s="10">
        <v>222054.89655172414</v>
      </c>
      <c r="G11957" s="10">
        <v>2951.6534482758434</v>
      </c>
      <c r="H11957" s="10">
        <v>225385.72</v>
      </c>
      <c r="I11957" s="10">
        <v>-379.17000000001281</v>
      </c>
      <c r="J11957" s="10">
        <v>18829</v>
      </c>
      <c r="K11957" s="10">
        <v>18582</v>
      </c>
      <c r="L11957" s="10">
        <v>247</v>
      </c>
      <c r="M11957" s="10">
        <v>18860.73</v>
      </c>
      <c r="N11957" s="10">
        <v>-31.729999999999563</v>
      </c>
    </row>
    <row r="11958" spans="1:14" x14ac:dyDescent="0.25">
      <c r="A11958" s="9" t="s">
        <v>1250</v>
      </c>
      <c r="B11958" s="9" t="s">
        <v>50</v>
      </c>
      <c r="C11958" s="9" t="s">
        <v>42</v>
      </c>
      <c r="D11958" s="9" t="s">
        <v>43</v>
      </c>
      <c r="E11958" s="10">
        <v>297787</v>
      </c>
      <c r="F11958" s="10">
        <v>296568.71641791047</v>
      </c>
      <c r="G11958" s="10">
        <v>1218.283582089527</v>
      </c>
      <c r="H11958" s="10">
        <v>298051.56</v>
      </c>
      <c r="I11958" s="10">
        <v>-264.55999999999767</v>
      </c>
      <c r="J11958" s="10">
        <v>223900</v>
      </c>
      <c r="K11958" s="10">
        <v>222984</v>
      </c>
      <c r="L11958" s="10">
        <v>916</v>
      </c>
      <c r="M11958" s="10">
        <v>224098.92</v>
      </c>
      <c r="N11958" s="10">
        <v>-198.92000000001281</v>
      </c>
    </row>
    <row r="11959" spans="1:14" x14ac:dyDescent="0.25">
      <c r="A11959" s="9" t="s">
        <v>1250</v>
      </c>
      <c r="B11959" s="9" t="s">
        <v>103</v>
      </c>
      <c r="C11959" s="9" t="s">
        <v>42</v>
      </c>
      <c r="D11959" s="9" t="s">
        <v>43</v>
      </c>
      <c r="E11959" s="10">
        <v>1119692.52</v>
      </c>
      <c r="F11959" s="10">
        <v>1118358.4158415841</v>
      </c>
      <c r="G11959" s="10">
        <v>1334.1041584159248</v>
      </c>
      <c r="H11959" s="10">
        <v>1129542</v>
      </c>
      <c r="I11959" s="10">
        <v>-9849.4799999999814</v>
      </c>
      <c r="J11959" s="10">
        <v>223250</v>
      </c>
      <c r="K11959" s="10">
        <v>222984</v>
      </c>
      <c r="L11959" s="10">
        <v>266</v>
      </c>
      <c r="M11959" s="10">
        <v>225213.84</v>
      </c>
      <c r="N11959" s="10">
        <v>-1963.8399999999965</v>
      </c>
    </row>
    <row r="11960" spans="1:14" x14ac:dyDescent="0.25">
      <c r="A11960" s="9" t="s">
        <v>1250</v>
      </c>
      <c r="B11960" s="9" t="s">
        <v>104</v>
      </c>
      <c r="C11960" s="9" t="s">
        <v>42</v>
      </c>
      <c r="D11960" s="9" t="s">
        <v>53</v>
      </c>
      <c r="E11960" s="10">
        <v>907131.39</v>
      </c>
      <c r="F11960" s="10">
        <v>981414.12935323385</v>
      </c>
      <c r="G11960" s="10">
        <v>-74282.739353233832</v>
      </c>
      <c r="H11960" s="10">
        <v>986321.2</v>
      </c>
      <c r="I11960" s="10">
        <v>-79189.809999999939</v>
      </c>
      <c r="J11960" s="10">
        <v>168474</v>
      </c>
      <c r="K11960" s="10">
        <v>167238</v>
      </c>
      <c r="L11960" s="10">
        <v>1236</v>
      </c>
      <c r="M11960" s="10">
        <v>168074.19</v>
      </c>
      <c r="N11960" s="10">
        <v>399.80999999999767</v>
      </c>
    </row>
    <row r="11961" spans="1:14" x14ac:dyDescent="0.25">
      <c r="A11961" s="9" t="s">
        <v>1250</v>
      </c>
      <c r="B11961" s="9" t="s">
        <v>54</v>
      </c>
      <c r="C11961" s="9" t="s">
        <v>42</v>
      </c>
      <c r="D11961" s="9" t="s">
        <v>55</v>
      </c>
      <c r="E11961" s="10">
        <v>11836</v>
      </c>
      <c r="F11961" s="10">
        <v>11037.705882352941</v>
      </c>
      <c r="G11961" s="10">
        <v>798.29411764705947</v>
      </c>
      <c r="H11961" s="10">
        <v>11258.46</v>
      </c>
      <c r="I11961" s="10">
        <v>577.54000000000087</v>
      </c>
      <c r="J11961" s="10">
        <v>2152</v>
      </c>
      <c r="K11961" s="10">
        <v>2006.8558823529411</v>
      </c>
      <c r="L11961" s="10">
        <v>145.14411764705892</v>
      </c>
      <c r="M11961" s="10">
        <v>2046.9929999999999</v>
      </c>
      <c r="N11961" s="10">
        <v>105.00700000000006</v>
      </c>
    </row>
    <row r="11962" spans="1:14" x14ac:dyDescent="0.25">
      <c r="A11962" s="9" t="s">
        <v>1251</v>
      </c>
      <c r="B11962" s="9" t="s">
        <v>25</v>
      </c>
      <c r="C11962" s="9" t="s">
        <v>26</v>
      </c>
      <c r="D11962" s="9" t="s">
        <v>27</v>
      </c>
      <c r="E11962" s="10">
        <v>311.11</v>
      </c>
      <c r="F11962" s="10">
        <v>0</v>
      </c>
      <c r="G11962" s="10">
        <v>311.11</v>
      </c>
      <c r="H11962" s="10">
        <v>0</v>
      </c>
      <c r="I11962" s="10">
        <v>311.11</v>
      </c>
      <c r="J11962" s="10">
        <v>0</v>
      </c>
      <c r="K11962" s="10">
        <v>0</v>
      </c>
      <c r="L11962" s="10">
        <v>0</v>
      </c>
      <c r="M11962" s="10">
        <v>0</v>
      </c>
      <c r="N11962" s="10">
        <v>0</v>
      </c>
    </row>
    <row r="11963" spans="1:14" x14ac:dyDescent="0.25">
      <c r="A11963" s="9" t="s">
        <v>1251</v>
      </c>
      <c r="B11963" s="9" t="s">
        <v>258</v>
      </c>
      <c r="C11963" s="9" t="s">
        <v>33</v>
      </c>
      <c r="D11963" s="9" t="s">
        <v>27</v>
      </c>
      <c r="E11963" s="10">
        <v>29.46</v>
      </c>
      <c r="F11963" s="10">
        <v>0</v>
      </c>
      <c r="G11963" s="10">
        <v>29.46</v>
      </c>
      <c r="H11963" s="10">
        <v>31.22</v>
      </c>
      <c r="I11963" s="10">
        <v>-1.759999999999998</v>
      </c>
      <c r="J11963" s="10">
        <v>3.8959999999999999</v>
      </c>
      <c r="K11963" s="10">
        <v>0</v>
      </c>
      <c r="L11963" s="10">
        <v>3.8959999999999999</v>
      </c>
      <c r="M11963" s="10">
        <v>4.13</v>
      </c>
      <c r="N11963" s="10">
        <v>-0.23399999999999999</v>
      </c>
    </row>
    <row r="11964" spans="1:14" x14ac:dyDescent="0.25">
      <c r="A11964" s="9" t="s">
        <v>1251</v>
      </c>
      <c r="B11964" s="9" t="s">
        <v>259</v>
      </c>
      <c r="C11964" s="9" t="s">
        <v>33</v>
      </c>
      <c r="D11964" s="9" t="s">
        <v>27</v>
      </c>
      <c r="E11964" s="10">
        <v>60.44</v>
      </c>
      <c r="F11964" s="10">
        <v>0</v>
      </c>
      <c r="G11964" s="10">
        <v>60.44</v>
      </c>
      <c r="H11964" s="10">
        <v>64.069999999999993</v>
      </c>
      <c r="I11964" s="10">
        <v>-3.6299999999999955</v>
      </c>
      <c r="J11964" s="10">
        <v>3.8959999999999999</v>
      </c>
      <c r="K11964" s="10">
        <v>0</v>
      </c>
      <c r="L11964" s="10">
        <v>3.8959999999999999</v>
      </c>
      <c r="M11964" s="10">
        <v>4.13</v>
      </c>
      <c r="N11964" s="10">
        <v>-0.23399999999999999</v>
      </c>
    </row>
    <row r="11965" spans="1:14" x14ac:dyDescent="0.25">
      <c r="A11965" s="9" t="s">
        <v>1251</v>
      </c>
      <c r="B11965" s="9" t="s">
        <v>260</v>
      </c>
      <c r="C11965" s="9" t="s">
        <v>33</v>
      </c>
      <c r="D11965" s="9" t="s">
        <v>27</v>
      </c>
      <c r="E11965" s="10">
        <v>2382.81</v>
      </c>
      <c r="F11965" s="10">
        <v>0</v>
      </c>
      <c r="G11965" s="10">
        <v>2382.81</v>
      </c>
      <c r="H11965" s="10">
        <v>2525.3000000000002</v>
      </c>
      <c r="I11965" s="10">
        <v>-142.49000000000024</v>
      </c>
      <c r="J11965" s="10">
        <v>38.96</v>
      </c>
      <c r="K11965" s="10">
        <v>0</v>
      </c>
      <c r="L11965" s="10">
        <v>38.96</v>
      </c>
      <c r="M11965" s="10">
        <v>41.29</v>
      </c>
      <c r="N11965" s="10">
        <v>-2.3299999999999983</v>
      </c>
    </row>
    <row r="11966" spans="1:14" x14ac:dyDescent="0.25">
      <c r="A11966" s="9" t="s">
        <v>1251</v>
      </c>
      <c r="B11966" s="9" t="s">
        <v>545</v>
      </c>
      <c r="C11966" s="9" t="s">
        <v>39</v>
      </c>
      <c r="D11966" s="9" t="s">
        <v>43</v>
      </c>
      <c r="E11966" s="10">
        <v>-18846.53</v>
      </c>
      <c r="F11966" s="10">
        <v>0</v>
      </c>
      <c r="G11966" s="10">
        <v>-18846.53</v>
      </c>
      <c r="H11966" s="10">
        <v>-18846.59</v>
      </c>
      <c r="I11966" s="10">
        <v>6.0000000001309672E-2</v>
      </c>
      <c r="J11966" s="10">
        <v>-19200</v>
      </c>
      <c r="K11966" s="10">
        <v>0</v>
      </c>
      <c r="L11966" s="10">
        <v>-19200</v>
      </c>
      <c r="M11966" s="10">
        <v>-19200</v>
      </c>
      <c r="N11966" s="10">
        <v>0</v>
      </c>
    </row>
    <row r="11967" spans="1:14" x14ac:dyDescent="0.25">
      <c r="A11967" s="9" t="s">
        <v>1251</v>
      </c>
      <c r="B11967" s="9" t="s">
        <v>262</v>
      </c>
      <c r="C11967" s="9" t="s">
        <v>42</v>
      </c>
      <c r="D11967" s="9" t="s">
        <v>43</v>
      </c>
      <c r="E11967" s="10">
        <v>1604.5</v>
      </c>
      <c r="F11967" s="10">
        <v>1604.4970414201182</v>
      </c>
      <c r="G11967" s="10">
        <v>2.9585798818061448E-3</v>
      </c>
      <c r="H11967" s="10">
        <v>1626.96</v>
      </c>
      <c r="I11967" s="10">
        <v>-22.460000000000036</v>
      </c>
      <c r="J11967" s="10">
        <v>3168</v>
      </c>
      <c r="K11967" s="10">
        <v>3168</v>
      </c>
      <c r="L11967" s="10">
        <v>0</v>
      </c>
      <c r="M11967" s="10">
        <v>3212.3519999999999</v>
      </c>
      <c r="N11967" s="10">
        <v>-44.351999999999862</v>
      </c>
    </row>
    <row r="11968" spans="1:14" x14ac:dyDescent="0.25">
      <c r="A11968" s="9" t="s">
        <v>1251</v>
      </c>
      <c r="B11968" s="9" t="s">
        <v>649</v>
      </c>
      <c r="C11968" s="9" t="s">
        <v>42</v>
      </c>
      <c r="D11968" s="9" t="s">
        <v>43</v>
      </c>
      <c r="E11968" s="10">
        <v>14458.21</v>
      </c>
      <c r="F11968" s="10">
        <v>14383.300492610837</v>
      </c>
      <c r="G11968" s="10">
        <v>74.909507389162172</v>
      </c>
      <c r="H11968" s="10">
        <v>14599.05</v>
      </c>
      <c r="I11968" s="10">
        <v>-140.84000000000015</v>
      </c>
      <c r="J11968" s="10">
        <v>19300</v>
      </c>
      <c r="K11968" s="10">
        <v>19200</v>
      </c>
      <c r="L11968" s="10">
        <v>100</v>
      </c>
      <c r="M11968" s="10">
        <v>19488</v>
      </c>
      <c r="N11968" s="10">
        <v>-188</v>
      </c>
    </row>
    <row r="11969" spans="1:14" x14ac:dyDescent="0.25">
      <c r="A11969" s="9" t="s">
        <v>1252</v>
      </c>
      <c r="B11969" s="9" t="s">
        <v>25</v>
      </c>
      <c r="C11969" s="9" t="s">
        <v>26</v>
      </c>
      <c r="D11969" s="9" t="s">
        <v>27</v>
      </c>
      <c r="E11969" s="10">
        <v>-2440.29</v>
      </c>
      <c r="F11969" s="10">
        <v>0</v>
      </c>
      <c r="G11969" s="10">
        <v>-2440.29</v>
      </c>
      <c r="H11969" s="10">
        <v>0</v>
      </c>
      <c r="I11969" s="10">
        <v>-2440.29</v>
      </c>
      <c r="J11969" s="10">
        <v>0</v>
      </c>
      <c r="K11969" s="10">
        <v>0</v>
      </c>
      <c r="L11969" s="10">
        <v>0</v>
      </c>
      <c r="M11969" s="10">
        <v>0</v>
      </c>
      <c r="N11969" s="10">
        <v>0</v>
      </c>
    </row>
    <row r="11970" spans="1:14" x14ac:dyDescent="0.25">
      <c r="A11970" s="9" t="s">
        <v>1252</v>
      </c>
      <c r="B11970" s="9" t="s">
        <v>258</v>
      </c>
      <c r="C11970" s="9" t="s">
        <v>33</v>
      </c>
      <c r="D11970" s="9" t="s">
        <v>27</v>
      </c>
      <c r="E11970" s="10">
        <v>125.41</v>
      </c>
      <c r="F11970" s="10">
        <v>0</v>
      </c>
      <c r="G11970" s="10">
        <v>125.41</v>
      </c>
      <c r="H11970" s="10">
        <v>91.46</v>
      </c>
      <c r="I11970" s="10">
        <v>33.950000000000003</v>
      </c>
      <c r="J11970" s="10">
        <v>16.585999999999999</v>
      </c>
      <c r="K11970" s="10">
        <v>0</v>
      </c>
      <c r="L11970" s="10">
        <v>16.585999999999999</v>
      </c>
      <c r="M11970" s="10">
        <v>12.099</v>
      </c>
      <c r="N11970" s="10">
        <v>4.4869999999999983</v>
      </c>
    </row>
    <row r="11971" spans="1:14" x14ac:dyDescent="0.25">
      <c r="A11971" s="9" t="s">
        <v>1252</v>
      </c>
      <c r="B11971" s="9" t="s">
        <v>259</v>
      </c>
      <c r="C11971" s="9" t="s">
        <v>33</v>
      </c>
      <c r="D11971" s="9" t="s">
        <v>27</v>
      </c>
      <c r="E11971" s="10">
        <v>257.32</v>
      </c>
      <c r="F11971" s="10">
        <v>0</v>
      </c>
      <c r="G11971" s="10">
        <v>257.32</v>
      </c>
      <c r="H11971" s="10">
        <v>187.71</v>
      </c>
      <c r="I11971" s="10">
        <v>69.609999999999985</v>
      </c>
      <c r="J11971" s="10">
        <v>16.585999999999999</v>
      </c>
      <c r="K11971" s="10">
        <v>0</v>
      </c>
      <c r="L11971" s="10">
        <v>16.585999999999999</v>
      </c>
      <c r="M11971" s="10">
        <v>12.099</v>
      </c>
      <c r="N11971" s="10">
        <v>4.4869999999999983</v>
      </c>
    </row>
    <row r="11972" spans="1:14" x14ac:dyDescent="0.25">
      <c r="A11972" s="9" t="s">
        <v>1252</v>
      </c>
      <c r="B11972" s="9" t="s">
        <v>260</v>
      </c>
      <c r="C11972" s="9" t="s">
        <v>33</v>
      </c>
      <c r="D11972" s="9" t="s">
        <v>27</v>
      </c>
      <c r="E11972" s="10">
        <v>10144.08</v>
      </c>
      <c r="F11972" s="10">
        <v>0</v>
      </c>
      <c r="G11972" s="10">
        <v>10144.08</v>
      </c>
      <c r="H11972" s="10">
        <v>7398.34</v>
      </c>
      <c r="I11972" s="10">
        <v>2745.74</v>
      </c>
      <c r="J11972" s="10">
        <v>165.86</v>
      </c>
      <c r="K11972" s="10">
        <v>0</v>
      </c>
      <c r="L11972" s="10">
        <v>165.86</v>
      </c>
      <c r="M11972" s="10">
        <v>120.96599999999999</v>
      </c>
      <c r="N11972" s="10">
        <v>44.89400000000002</v>
      </c>
    </row>
    <row r="11973" spans="1:14" x14ac:dyDescent="0.25">
      <c r="A11973" s="9" t="s">
        <v>1252</v>
      </c>
      <c r="B11973" s="9" t="s">
        <v>101</v>
      </c>
      <c r="C11973" s="9" t="s">
        <v>39</v>
      </c>
      <c r="D11973" s="9" t="s">
        <v>43</v>
      </c>
      <c r="E11973" s="10">
        <v>-45541.69</v>
      </c>
      <c r="F11973" s="10">
        <v>0</v>
      </c>
      <c r="G11973" s="10">
        <v>-45541.69</v>
      </c>
      <c r="H11973" s="10">
        <v>-45541.8</v>
      </c>
      <c r="I11973" s="10">
        <v>0.11000000000058208</v>
      </c>
      <c r="J11973" s="10">
        <v>-56250</v>
      </c>
      <c r="K11973" s="10">
        <v>0</v>
      </c>
      <c r="L11973" s="10">
        <v>-56250</v>
      </c>
      <c r="M11973" s="10">
        <v>-56250</v>
      </c>
      <c r="N11973" s="10">
        <v>0</v>
      </c>
    </row>
    <row r="11974" spans="1:14" x14ac:dyDescent="0.25">
      <c r="A11974" s="9" t="s">
        <v>1252</v>
      </c>
      <c r="B11974" s="9" t="s">
        <v>262</v>
      </c>
      <c r="C11974" s="9" t="s">
        <v>42</v>
      </c>
      <c r="D11974" s="9" t="s">
        <v>43</v>
      </c>
      <c r="E11974" s="10">
        <v>4701.5600000000004</v>
      </c>
      <c r="F11974" s="10">
        <v>4700.6706114398412</v>
      </c>
      <c r="G11974" s="10">
        <v>0.88938856015920464</v>
      </c>
      <c r="H11974" s="10">
        <v>4766.4799999999996</v>
      </c>
      <c r="I11974" s="10">
        <v>-64.919999999999163</v>
      </c>
      <c r="J11974" s="10">
        <v>9283</v>
      </c>
      <c r="K11974" s="10">
        <v>9281.2504930966461</v>
      </c>
      <c r="L11974" s="10">
        <v>1.7495069033539039</v>
      </c>
      <c r="M11974" s="10">
        <v>9411.1880000000001</v>
      </c>
      <c r="N11974" s="10">
        <v>-128.1880000000001</v>
      </c>
    </row>
    <row r="11975" spans="1:14" x14ac:dyDescent="0.25">
      <c r="A11975" s="9" t="s">
        <v>1252</v>
      </c>
      <c r="B11975" s="9" t="s">
        <v>261</v>
      </c>
      <c r="C11975" s="9" t="s">
        <v>42</v>
      </c>
      <c r="D11975" s="9" t="s">
        <v>43</v>
      </c>
      <c r="E11975" s="10">
        <v>32753.61</v>
      </c>
      <c r="F11975" s="10">
        <v>32608.689655172413</v>
      </c>
      <c r="G11975" s="10">
        <v>144.92034482758754</v>
      </c>
      <c r="H11975" s="10">
        <v>33097.82</v>
      </c>
      <c r="I11975" s="10">
        <v>-344.20999999999913</v>
      </c>
      <c r="J11975" s="10">
        <v>56500</v>
      </c>
      <c r="K11975" s="10">
        <v>56250</v>
      </c>
      <c r="L11975" s="10">
        <v>250</v>
      </c>
      <c r="M11975" s="10">
        <v>57093.75</v>
      </c>
      <c r="N11975" s="10">
        <v>-593.75</v>
      </c>
    </row>
    <row r="11976" spans="1:14" x14ac:dyDescent="0.25">
      <c r="A11976" s="9" t="s">
        <v>1253</v>
      </c>
      <c r="B11976" s="9" t="s">
        <v>25</v>
      </c>
      <c r="C11976" s="9" t="s">
        <v>26</v>
      </c>
      <c r="D11976" s="9" t="s">
        <v>27</v>
      </c>
      <c r="E11976" s="10">
        <v>-2318.5</v>
      </c>
      <c r="F11976" s="10">
        <v>0</v>
      </c>
      <c r="G11976" s="10">
        <v>-2318.5</v>
      </c>
      <c r="H11976" s="10">
        <v>0</v>
      </c>
      <c r="I11976" s="10">
        <v>-2318.5</v>
      </c>
      <c r="J11976" s="10">
        <v>0</v>
      </c>
      <c r="K11976" s="10">
        <v>0</v>
      </c>
      <c r="L11976" s="10">
        <v>0</v>
      </c>
      <c r="M11976" s="10">
        <v>0</v>
      </c>
      <c r="N11976" s="10">
        <v>0</v>
      </c>
    </row>
    <row r="11977" spans="1:14" x14ac:dyDescent="0.25">
      <c r="A11977" s="9" t="s">
        <v>1253</v>
      </c>
      <c r="B11977" s="9" t="s">
        <v>28</v>
      </c>
      <c r="C11977" s="9" t="s">
        <v>29</v>
      </c>
      <c r="D11977" s="9" t="s">
        <v>27</v>
      </c>
      <c r="E11977" s="10">
        <v>9.66</v>
      </c>
      <c r="F11977" s="10">
        <v>0</v>
      </c>
      <c r="G11977" s="10">
        <v>9.66</v>
      </c>
      <c r="H11977" s="10">
        <v>9.7100000000000009</v>
      </c>
      <c r="I11977" s="10">
        <v>-5.0000000000000711E-2</v>
      </c>
      <c r="J11977" s="10">
        <v>0</v>
      </c>
      <c r="K11977" s="10">
        <v>0</v>
      </c>
      <c r="L11977" s="10">
        <v>0</v>
      </c>
      <c r="M11977" s="10">
        <v>0</v>
      </c>
      <c r="N11977" s="10">
        <v>0</v>
      </c>
    </row>
    <row r="11978" spans="1:14" x14ac:dyDescent="0.25">
      <c r="A11978" s="9" t="s">
        <v>1253</v>
      </c>
      <c r="B11978" s="9" t="s">
        <v>30</v>
      </c>
      <c r="C11978" s="9" t="s">
        <v>29</v>
      </c>
      <c r="D11978" s="9" t="s">
        <v>27</v>
      </c>
      <c r="E11978" s="10">
        <v>225.35</v>
      </c>
      <c r="F11978" s="10">
        <v>0</v>
      </c>
      <c r="G11978" s="10">
        <v>225.35</v>
      </c>
      <c r="H11978" s="10">
        <v>226.48</v>
      </c>
      <c r="I11978" s="10">
        <v>-1.1299999999999955</v>
      </c>
      <c r="J11978" s="10">
        <v>0</v>
      </c>
      <c r="K11978" s="10">
        <v>0</v>
      </c>
      <c r="L11978" s="10">
        <v>0</v>
      </c>
      <c r="M11978" s="10">
        <v>0</v>
      </c>
      <c r="N11978" s="10">
        <v>0</v>
      </c>
    </row>
    <row r="11979" spans="1:14" x14ac:dyDescent="0.25">
      <c r="A11979" s="9" t="s">
        <v>1253</v>
      </c>
      <c r="B11979" s="9" t="s">
        <v>31</v>
      </c>
      <c r="C11979" s="9" t="s">
        <v>29</v>
      </c>
      <c r="D11979" s="9" t="s">
        <v>27</v>
      </c>
      <c r="E11979" s="10">
        <v>1513.07</v>
      </c>
      <c r="F11979" s="10">
        <v>0</v>
      </c>
      <c r="G11979" s="10">
        <v>1513.07</v>
      </c>
      <c r="H11979" s="10">
        <v>1520.64</v>
      </c>
      <c r="I11979" s="10">
        <v>-7.5700000000001637</v>
      </c>
      <c r="J11979" s="10">
        <v>0</v>
      </c>
      <c r="K11979" s="10">
        <v>0</v>
      </c>
      <c r="L11979" s="10">
        <v>0</v>
      </c>
      <c r="M11979" s="10">
        <v>0</v>
      </c>
      <c r="N11979" s="10">
        <v>0</v>
      </c>
    </row>
    <row r="11980" spans="1:14" x14ac:dyDescent="0.25">
      <c r="A11980" s="9" t="s">
        <v>1253</v>
      </c>
      <c r="B11980" s="9" t="s">
        <v>32</v>
      </c>
      <c r="C11980" s="9" t="s">
        <v>33</v>
      </c>
      <c r="D11980" s="9" t="s">
        <v>27</v>
      </c>
      <c r="E11980" s="10">
        <v>2027.94</v>
      </c>
      <c r="F11980" s="10">
        <v>0</v>
      </c>
      <c r="G11980" s="10">
        <v>2027.94</v>
      </c>
      <c r="H11980" s="10">
        <v>2468.86</v>
      </c>
      <c r="I11980" s="10">
        <v>-440.92000000000007</v>
      </c>
      <c r="J11980" s="10">
        <v>5.75</v>
      </c>
      <c r="K11980" s="10">
        <v>0</v>
      </c>
      <c r="L11980" s="10">
        <v>5.75</v>
      </c>
      <c r="M11980" s="10">
        <v>7</v>
      </c>
      <c r="N11980" s="10">
        <v>-1.25</v>
      </c>
    </row>
    <row r="11981" spans="1:14" x14ac:dyDescent="0.25">
      <c r="A11981" s="9" t="s">
        <v>1253</v>
      </c>
      <c r="B11981" s="9" t="s">
        <v>34</v>
      </c>
      <c r="C11981" s="9" t="s">
        <v>33</v>
      </c>
      <c r="D11981" s="9" t="s">
        <v>27</v>
      </c>
      <c r="E11981" s="10">
        <v>6971.13</v>
      </c>
      <c r="F11981" s="10">
        <v>0</v>
      </c>
      <c r="G11981" s="10">
        <v>6971.13</v>
      </c>
      <c r="H11981" s="10">
        <v>8486.82</v>
      </c>
      <c r="I11981" s="10">
        <v>-1515.6899999999996</v>
      </c>
      <c r="J11981" s="10">
        <v>5.75</v>
      </c>
      <c r="K11981" s="10">
        <v>0</v>
      </c>
      <c r="L11981" s="10">
        <v>5.75</v>
      </c>
      <c r="M11981" s="10">
        <v>7</v>
      </c>
      <c r="N11981" s="10">
        <v>-1.25</v>
      </c>
    </row>
    <row r="11982" spans="1:14" x14ac:dyDescent="0.25">
      <c r="A11982" s="9" t="s">
        <v>1253</v>
      </c>
      <c r="B11982" s="9" t="s">
        <v>35</v>
      </c>
      <c r="C11982" s="9" t="s">
        <v>33</v>
      </c>
      <c r="D11982" s="9" t="s">
        <v>27</v>
      </c>
      <c r="E11982" s="10">
        <v>7542.33</v>
      </c>
      <c r="F11982" s="10">
        <v>0</v>
      </c>
      <c r="G11982" s="10">
        <v>7542.33</v>
      </c>
      <c r="H11982" s="10">
        <v>9181.9599999999991</v>
      </c>
      <c r="I11982" s="10">
        <v>-1639.6299999999992</v>
      </c>
      <c r="J11982" s="10">
        <v>120.75</v>
      </c>
      <c r="K11982" s="10">
        <v>0</v>
      </c>
      <c r="L11982" s="10">
        <v>120.75</v>
      </c>
      <c r="M11982" s="10">
        <v>147</v>
      </c>
      <c r="N11982" s="10">
        <v>-26.25</v>
      </c>
    </row>
    <row r="11983" spans="1:14" x14ac:dyDescent="0.25">
      <c r="A11983" s="9" t="s">
        <v>1253</v>
      </c>
      <c r="B11983" s="9" t="s">
        <v>36</v>
      </c>
      <c r="C11983" s="9" t="s">
        <v>29</v>
      </c>
      <c r="D11983" s="9" t="s">
        <v>27</v>
      </c>
      <c r="E11983" s="10">
        <v>16951.91</v>
      </c>
      <c r="F11983" s="10">
        <v>0</v>
      </c>
      <c r="G11983" s="10">
        <v>16951.91</v>
      </c>
      <c r="H11983" s="10">
        <v>17036.669999999998</v>
      </c>
      <c r="I11983" s="10">
        <v>-84.759999999998399</v>
      </c>
      <c r="J11983" s="10">
        <v>0</v>
      </c>
      <c r="K11983" s="10">
        <v>0</v>
      </c>
      <c r="L11983" s="10">
        <v>0</v>
      </c>
      <c r="M11983" s="10">
        <v>0</v>
      </c>
      <c r="N11983" s="10">
        <v>0</v>
      </c>
    </row>
    <row r="11984" spans="1:14" x14ac:dyDescent="0.25">
      <c r="A11984" s="9" t="s">
        <v>1253</v>
      </c>
      <c r="B11984" s="9" t="s">
        <v>37</v>
      </c>
      <c r="C11984" s="9" t="s">
        <v>29</v>
      </c>
      <c r="D11984" s="9" t="s">
        <v>27</v>
      </c>
      <c r="E11984" s="10">
        <v>39201.42</v>
      </c>
      <c r="F11984" s="10">
        <v>0</v>
      </c>
      <c r="G11984" s="10">
        <v>39201.42</v>
      </c>
      <c r="H11984" s="10">
        <v>39397.42</v>
      </c>
      <c r="I11984" s="10">
        <v>-196</v>
      </c>
      <c r="J11984" s="10">
        <v>0</v>
      </c>
      <c r="K11984" s="10">
        <v>0</v>
      </c>
      <c r="L11984" s="10">
        <v>0</v>
      </c>
      <c r="M11984" s="10">
        <v>0</v>
      </c>
      <c r="N11984" s="10">
        <v>0</v>
      </c>
    </row>
    <row r="11985" spans="1:14" x14ac:dyDescent="0.25">
      <c r="A11985" s="9" t="s">
        <v>1253</v>
      </c>
      <c r="B11985" s="9" t="s">
        <v>490</v>
      </c>
      <c r="C11985" s="9" t="s">
        <v>39</v>
      </c>
      <c r="D11985" s="9" t="s">
        <v>40</v>
      </c>
      <c r="E11985" s="10">
        <v>-928511.02</v>
      </c>
      <c r="F11985" s="10">
        <v>0</v>
      </c>
      <c r="G11985" s="10">
        <v>-928511.02</v>
      </c>
      <c r="H11985" s="10">
        <v>-928511.22</v>
      </c>
      <c r="I11985" s="10">
        <v>0.19999999995343387</v>
      </c>
      <c r="J11985" s="10">
        <v>-5110</v>
      </c>
      <c r="K11985" s="10">
        <v>0</v>
      </c>
      <c r="L11985" s="10">
        <v>-5110</v>
      </c>
      <c r="M11985" s="10">
        <v>-5110</v>
      </c>
      <c r="N11985" s="10">
        <v>0</v>
      </c>
    </row>
    <row r="11986" spans="1:14" x14ac:dyDescent="0.25">
      <c r="A11986" s="9" t="s">
        <v>1253</v>
      </c>
      <c r="B11986" s="9" t="s">
        <v>92</v>
      </c>
      <c r="C11986" s="9" t="s">
        <v>42</v>
      </c>
      <c r="D11986" s="9" t="s">
        <v>43</v>
      </c>
      <c r="E11986" s="10">
        <v>439.39</v>
      </c>
      <c r="F11986" s="10">
        <v>434.96039603960395</v>
      </c>
      <c r="G11986" s="10">
        <v>4.4296039603960367</v>
      </c>
      <c r="H11986" s="10">
        <v>439.31</v>
      </c>
      <c r="I11986" s="10">
        <v>7.9999999999984084E-2</v>
      </c>
      <c r="J11986" s="10">
        <v>5162</v>
      </c>
      <c r="K11986" s="10">
        <v>5110</v>
      </c>
      <c r="L11986" s="10">
        <v>52</v>
      </c>
      <c r="M11986" s="10">
        <v>5161.1000000000004</v>
      </c>
      <c r="N11986" s="10">
        <v>0.8999999999996362</v>
      </c>
    </row>
    <row r="11987" spans="1:14" x14ac:dyDescent="0.25">
      <c r="A11987" s="9" t="s">
        <v>1253</v>
      </c>
      <c r="B11987" s="9" t="s">
        <v>482</v>
      </c>
      <c r="C11987" s="9" t="s">
        <v>42</v>
      </c>
      <c r="D11987" s="9" t="s">
        <v>43</v>
      </c>
      <c r="E11987" s="10">
        <v>3222.76</v>
      </c>
      <c r="F11987" s="10">
        <v>3187.4088669950738</v>
      </c>
      <c r="G11987" s="10">
        <v>35.351133004926396</v>
      </c>
      <c r="H11987" s="10">
        <v>3235.22</v>
      </c>
      <c r="I11987" s="10">
        <v>-12.459999999999582</v>
      </c>
      <c r="J11987" s="10">
        <v>62000</v>
      </c>
      <c r="K11987" s="10">
        <v>61320</v>
      </c>
      <c r="L11987" s="10">
        <v>680</v>
      </c>
      <c r="M11987" s="10">
        <v>62239.8</v>
      </c>
      <c r="N11987" s="10">
        <v>-239.80000000000291</v>
      </c>
    </row>
    <row r="11988" spans="1:14" x14ac:dyDescent="0.25">
      <c r="A11988" s="9" t="s">
        <v>1253</v>
      </c>
      <c r="B11988" s="9" t="s">
        <v>44</v>
      </c>
      <c r="C11988" s="9" t="s">
        <v>42</v>
      </c>
      <c r="D11988" s="9" t="s">
        <v>43</v>
      </c>
      <c r="E11988" s="10">
        <v>5089.78</v>
      </c>
      <c r="F11988" s="10">
        <v>5064.0099502487565</v>
      </c>
      <c r="G11988" s="10">
        <v>25.770049751243278</v>
      </c>
      <c r="H11988" s="10">
        <v>5089.33</v>
      </c>
      <c r="I11988" s="10">
        <v>0.4499999999998181</v>
      </c>
      <c r="J11988" s="10">
        <v>5136</v>
      </c>
      <c r="K11988" s="10">
        <v>5110</v>
      </c>
      <c r="L11988" s="10">
        <v>26</v>
      </c>
      <c r="M11988" s="10">
        <v>5135.55</v>
      </c>
      <c r="N11988" s="10">
        <v>0.4499999999998181</v>
      </c>
    </row>
    <row r="11989" spans="1:14" x14ac:dyDescent="0.25">
      <c r="A11989" s="9" t="s">
        <v>1253</v>
      </c>
      <c r="B11989" s="9" t="s">
        <v>99</v>
      </c>
      <c r="C11989" s="9" t="s">
        <v>42</v>
      </c>
      <c r="D11989" s="9" t="s">
        <v>43</v>
      </c>
      <c r="E11989" s="10">
        <v>13873.79</v>
      </c>
      <c r="F11989" s="10">
        <v>13833.182266009851</v>
      </c>
      <c r="G11989" s="10">
        <v>40.607733990149427</v>
      </c>
      <c r="H11989" s="10">
        <v>14040.68</v>
      </c>
      <c r="I11989" s="10">
        <v>-166.88999999999942</v>
      </c>
      <c r="J11989" s="10">
        <v>61500</v>
      </c>
      <c r="K11989" s="10">
        <v>61320</v>
      </c>
      <c r="L11989" s="10">
        <v>180</v>
      </c>
      <c r="M11989" s="10">
        <v>62239.8</v>
      </c>
      <c r="N11989" s="10">
        <v>-739.80000000000291</v>
      </c>
    </row>
    <row r="11990" spans="1:14" x14ac:dyDescent="0.25">
      <c r="A11990" s="9" t="s">
        <v>1253</v>
      </c>
      <c r="B11990" s="9" t="s">
        <v>100</v>
      </c>
      <c r="C11990" s="9" t="s">
        <v>42</v>
      </c>
      <c r="D11990" s="9" t="s">
        <v>43</v>
      </c>
      <c r="E11990" s="10">
        <v>17827</v>
      </c>
      <c r="F11990" s="10">
        <v>17774.827586206895</v>
      </c>
      <c r="G11990" s="10">
        <v>52.172413793105079</v>
      </c>
      <c r="H11990" s="10">
        <v>18041.45</v>
      </c>
      <c r="I11990" s="10">
        <v>-214.45000000000073</v>
      </c>
      <c r="J11990" s="10">
        <v>61500</v>
      </c>
      <c r="K11990" s="10">
        <v>61320</v>
      </c>
      <c r="L11990" s="10">
        <v>180</v>
      </c>
      <c r="M11990" s="10">
        <v>62239.8</v>
      </c>
      <c r="N11990" s="10">
        <v>-739.80000000000291</v>
      </c>
    </row>
    <row r="11991" spans="1:14" x14ac:dyDescent="0.25">
      <c r="A11991" s="9" t="s">
        <v>1253</v>
      </c>
      <c r="B11991" s="9" t="s">
        <v>47</v>
      </c>
      <c r="C11991" s="9" t="s">
        <v>42</v>
      </c>
      <c r="D11991" s="9" t="s">
        <v>43</v>
      </c>
      <c r="E11991" s="10">
        <v>29408.97</v>
      </c>
      <c r="F11991" s="10">
        <v>28832.049019607843</v>
      </c>
      <c r="G11991" s="10">
        <v>576.92098039215853</v>
      </c>
      <c r="H11991" s="10">
        <v>29408.69</v>
      </c>
      <c r="I11991" s="10">
        <v>0.28000000000247383</v>
      </c>
      <c r="J11991" s="10">
        <v>62547</v>
      </c>
      <c r="K11991" s="10">
        <v>61320</v>
      </c>
      <c r="L11991" s="10">
        <v>1227</v>
      </c>
      <c r="M11991" s="10">
        <v>62546.400000000001</v>
      </c>
      <c r="N11991" s="10">
        <v>0.59999999999854481</v>
      </c>
    </row>
    <row r="11992" spans="1:14" x14ac:dyDescent="0.25">
      <c r="A11992" s="9" t="s">
        <v>1253</v>
      </c>
      <c r="B11992" s="9" t="s">
        <v>101</v>
      </c>
      <c r="C11992" s="9" t="s">
        <v>42</v>
      </c>
      <c r="D11992" s="9" t="s">
        <v>43</v>
      </c>
      <c r="E11992" s="10">
        <v>50804.28</v>
      </c>
      <c r="F11992" s="10">
        <v>49646.63054187192</v>
      </c>
      <c r="G11992" s="10">
        <v>1157.6494581280785</v>
      </c>
      <c r="H11992" s="10">
        <v>50391.33</v>
      </c>
      <c r="I11992" s="10">
        <v>412.94999999999709</v>
      </c>
      <c r="J11992" s="10">
        <v>62750</v>
      </c>
      <c r="K11992" s="10">
        <v>61320</v>
      </c>
      <c r="L11992" s="10">
        <v>1430</v>
      </c>
      <c r="M11992" s="10">
        <v>62239.8</v>
      </c>
      <c r="N11992" s="10">
        <v>510.19999999999709</v>
      </c>
    </row>
    <row r="11993" spans="1:14" x14ac:dyDescent="0.25">
      <c r="A11993" s="9" t="s">
        <v>1253</v>
      </c>
      <c r="B11993" s="9" t="s">
        <v>109</v>
      </c>
      <c r="C11993" s="9" t="s">
        <v>42</v>
      </c>
      <c r="D11993" s="9" t="s">
        <v>43</v>
      </c>
      <c r="E11993" s="10">
        <v>61984.65</v>
      </c>
      <c r="F11993" s="10">
        <v>61064.502463054188</v>
      </c>
      <c r="G11993" s="10">
        <v>920.14753694581304</v>
      </c>
      <c r="H11993" s="10">
        <v>61980.47</v>
      </c>
      <c r="I11993" s="10">
        <v>4.180000000000291</v>
      </c>
      <c r="J11993" s="10">
        <v>5187</v>
      </c>
      <c r="K11993" s="10">
        <v>5109.9999999999991</v>
      </c>
      <c r="L11993" s="10">
        <v>77.000000000000909</v>
      </c>
      <c r="M11993" s="10">
        <v>5186.6499999999996</v>
      </c>
      <c r="N11993" s="10">
        <v>0.3500000000003638</v>
      </c>
    </row>
    <row r="11994" spans="1:14" x14ac:dyDescent="0.25">
      <c r="A11994" s="9" t="s">
        <v>1253</v>
      </c>
      <c r="B11994" s="9" t="s">
        <v>50</v>
      </c>
      <c r="C11994" s="9" t="s">
        <v>42</v>
      </c>
      <c r="D11994" s="9" t="s">
        <v>43</v>
      </c>
      <c r="E11994" s="10">
        <v>82327</v>
      </c>
      <c r="F11994" s="10">
        <v>81555.601990049749</v>
      </c>
      <c r="G11994" s="10">
        <v>771.39800995025143</v>
      </c>
      <c r="H11994" s="10">
        <v>81963.38</v>
      </c>
      <c r="I11994" s="10">
        <v>363.61999999999534</v>
      </c>
      <c r="J11994" s="10">
        <v>61900</v>
      </c>
      <c r="K11994" s="10">
        <v>61320</v>
      </c>
      <c r="L11994" s="10">
        <v>580</v>
      </c>
      <c r="M11994" s="10">
        <v>61626.6</v>
      </c>
      <c r="N11994" s="10">
        <v>273.40000000000146</v>
      </c>
    </row>
    <row r="11995" spans="1:14" x14ac:dyDescent="0.25">
      <c r="A11995" s="9" t="s">
        <v>1253</v>
      </c>
      <c r="B11995" s="9" t="s">
        <v>103</v>
      </c>
      <c r="C11995" s="9" t="s">
        <v>42</v>
      </c>
      <c r="D11995" s="9" t="s">
        <v>43</v>
      </c>
      <c r="E11995" s="10">
        <v>311959.13</v>
      </c>
      <c r="F11995" s="10">
        <v>307545.55445544556</v>
      </c>
      <c r="G11995" s="10">
        <v>4413.5755445544492</v>
      </c>
      <c r="H11995" s="10">
        <v>310621.01</v>
      </c>
      <c r="I11995" s="10">
        <v>1338.1199999999953</v>
      </c>
      <c r="J11995" s="10">
        <v>62200</v>
      </c>
      <c r="K11995" s="10">
        <v>61320</v>
      </c>
      <c r="L11995" s="10">
        <v>880</v>
      </c>
      <c r="M11995" s="10">
        <v>61933.2</v>
      </c>
      <c r="N11995" s="10">
        <v>266.80000000000291</v>
      </c>
    </row>
    <row r="11996" spans="1:14" x14ac:dyDescent="0.25">
      <c r="A11996" s="9" t="s">
        <v>1253</v>
      </c>
      <c r="B11996" s="9" t="s">
        <v>104</v>
      </c>
      <c r="C11996" s="9" t="s">
        <v>42</v>
      </c>
      <c r="D11996" s="9" t="s">
        <v>53</v>
      </c>
      <c r="E11996" s="10">
        <v>276353.90999999997</v>
      </c>
      <c r="F11996" s="10">
        <v>270523.11442786071</v>
      </c>
      <c r="G11996" s="10">
        <v>5830.7955721392646</v>
      </c>
      <c r="H11996" s="10">
        <v>271875.73</v>
      </c>
      <c r="I11996" s="10">
        <v>4478.179999999993</v>
      </c>
      <c r="J11996" s="10">
        <v>45990</v>
      </c>
      <c r="K11996" s="10">
        <v>45990</v>
      </c>
      <c r="L11996" s="10">
        <v>0</v>
      </c>
      <c r="M11996" s="10">
        <v>46219.95</v>
      </c>
      <c r="N11996" s="10">
        <v>-229.94999999999709</v>
      </c>
    </row>
    <row r="11997" spans="1:14" x14ac:dyDescent="0.25">
      <c r="A11997" s="9" t="s">
        <v>1253</v>
      </c>
      <c r="B11997" s="9" t="s">
        <v>54</v>
      </c>
      <c r="C11997" s="9" t="s">
        <v>42</v>
      </c>
      <c r="D11997" s="9" t="s">
        <v>55</v>
      </c>
      <c r="E11997" s="10">
        <v>3096.05</v>
      </c>
      <c r="F11997" s="10">
        <v>3035.3431372549021</v>
      </c>
      <c r="G11997" s="10">
        <v>60.706862745098078</v>
      </c>
      <c r="H11997" s="10">
        <v>3096.05</v>
      </c>
      <c r="I11997" s="10">
        <v>0</v>
      </c>
      <c r="J11997" s="10">
        <v>562.91800000000001</v>
      </c>
      <c r="K11997" s="10">
        <v>551.88039215686274</v>
      </c>
      <c r="L11997" s="10">
        <v>11.037607843137266</v>
      </c>
      <c r="M11997" s="10">
        <v>562.91800000000001</v>
      </c>
      <c r="N11997" s="10">
        <v>0</v>
      </c>
    </row>
    <row r="11998" spans="1:14" x14ac:dyDescent="0.25">
      <c r="A11998" s="9" t="s">
        <v>1254</v>
      </c>
      <c r="B11998" s="9" t="s">
        <v>25</v>
      </c>
      <c r="C11998" s="9" t="s">
        <v>26</v>
      </c>
      <c r="D11998" s="9" t="s">
        <v>27</v>
      </c>
      <c r="E11998" s="10">
        <v>-29801.61</v>
      </c>
      <c r="F11998" s="10">
        <v>0</v>
      </c>
      <c r="G11998" s="10">
        <v>-29801.61</v>
      </c>
      <c r="H11998" s="10">
        <v>0</v>
      </c>
      <c r="I11998" s="10">
        <v>-29801.61</v>
      </c>
      <c r="J11998" s="10">
        <v>0</v>
      </c>
      <c r="K11998" s="10">
        <v>0</v>
      </c>
      <c r="L11998" s="10">
        <v>0</v>
      </c>
      <c r="M11998" s="10">
        <v>0</v>
      </c>
      <c r="N11998" s="10">
        <v>0</v>
      </c>
    </row>
    <row r="11999" spans="1:14" x14ac:dyDescent="0.25">
      <c r="A11999" s="9" t="s">
        <v>1254</v>
      </c>
      <c r="B11999" s="9" t="s">
        <v>28</v>
      </c>
      <c r="C11999" s="9" t="s">
        <v>29</v>
      </c>
      <c r="D11999" s="9" t="s">
        <v>27</v>
      </c>
      <c r="E11999" s="10">
        <v>32.799999999999997</v>
      </c>
      <c r="F11999" s="10">
        <v>0</v>
      </c>
      <c r="G11999" s="10">
        <v>32.799999999999997</v>
      </c>
      <c r="H11999" s="10">
        <v>32.64</v>
      </c>
      <c r="I11999" s="10">
        <v>0.15999999999999659</v>
      </c>
      <c r="J11999" s="10">
        <v>0</v>
      </c>
      <c r="K11999" s="10">
        <v>0</v>
      </c>
      <c r="L11999" s="10">
        <v>0</v>
      </c>
      <c r="M11999" s="10">
        <v>0</v>
      </c>
      <c r="N11999" s="10">
        <v>0</v>
      </c>
    </row>
    <row r="12000" spans="1:14" x14ac:dyDescent="0.25">
      <c r="A12000" s="9" t="s">
        <v>1254</v>
      </c>
      <c r="B12000" s="9" t="s">
        <v>30</v>
      </c>
      <c r="C12000" s="9" t="s">
        <v>29</v>
      </c>
      <c r="D12000" s="9" t="s">
        <v>27</v>
      </c>
      <c r="E12000" s="10">
        <v>765.24</v>
      </c>
      <c r="F12000" s="10">
        <v>0</v>
      </c>
      <c r="G12000" s="10">
        <v>765.24</v>
      </c>
      <c r="H12000" s="10">
        <v>761.55</v>
      </c>
      <c r="I12000" s="10">
        <v>3.6900000000000546</v>
      </c>
      <c r="J12000" s="10">
        <v>0</v>
      </c>
      <c r="K12000" s="10">
        <v>0</v>
      </c>
      <c r="L12000" s="10">
        <v>0</v>
      </c>
      <c r="M12000" s="10">
        <v>0</v>
      </c>
      <c r="N12000" s="10">
        <v>0</v>
      </c>
    </row>
    <row r="12001" spans="1:14" x14ac:dyDescent="0.25">
      <c r="A12001" s="9" t="s">
        <v>1254</v>
      </c>
      <c r="B12001" s="9" t="s">
        <v>31</v>
      </c>
      <c r="C12001" s="9" t="s">
        <v>29</v>
      </c>
      <c r="D12001" s="9" t="s">
        <v>27</v>
      </c>
      <c r="E12001" s="10">
        <v>5138.0600000000004</v>
      </c>
      <c r="F12001" s="10">
        <v>0</v>
      </c>
      <c r="G12001" s="10">
        <v>5138.0600000000004</v>
      </c>
      <c r="H12001" s="10">
        <v>5113.25</v>
      </c>
      <c r="I12001" s="10">
        <v>24.8100000000004</v>
      </c>
      <c r="J12001" s="10">
        <v>0</v>
      </c>
      <c r="K12001" s="10">
        <v>0</v>
      </c>
      <c r="L12001" s="10">
        <v>0</v>
      </c>
      <c r="M12001" s="10">
        <v>0</v>
      </c>
      <c r="N12001" s="10">
        <v>0</v>
      </c>
    </row>
    <row r="12002" spans="1:14" x14ac:dyDescent="0.25">
      <c r="A12002" s="9" t="s">
        <v>1254</v>
      </c>
      <c r="B12002" s="9" t="s">
        <v>32</v>
      </c>
      <c r="C12002" s="9" t="s">
        <v>33</v>
      </c>
      <c r="D12002" s="9" t="s">
        <v>27</v>
      </c>
      <c r="E12002" s="10">
        <v>9497.81</v>
      </c>
      <c r="F12002" s="10">
        <v>0</v>
      </c>
      <c r="G12002" s="10">
        <v>9497.81</v>
      </c>
      <c r="H12002" s="10">
        <v>8301.73</v>
      </c>
      <c r="I12002" s="10">
        <v>1196.08</v>
      </c>
      <c r="J12002" s="10">
        <v>26.93</v>
      </c>
      <c r="K12002" s="10">
        <v>0</v>
      </c>
      <c r="L12002" s="10">
        <v>26.93</v>
      </c>
      <c r="M12002" s="10">
        <v>23.539000000000001</v>
      </c>
      <c r="N12002" s="10">
        <v>3.3909999999999982</v>
      </c>
    </row>
    <row r="12003" spans="1:14" x14ac:dyDescent="0.25">
      <c r="A12003" s="9" t="s">
        <v>1254</v>
      </c>
      <c r="B12003" s="9" t="s">
        <v>34</v>
      </c>
      <c r="C12003" s="9" t="s">
        <v>33</v>
      </c>
      <c r="D12003" s="9" t="s">
        <v>27</v>
      </c>
      <c r="E12003" s="10">
        <v>32649.15</v>
      </c>
      <c r="F12003" s="10">
        <v>0</v>
      </c>
      <c r="G12003" s="10">
        <v>32649.15</v>
      </c>
      <c r="H12003" s="10">
        <v>28537.56</v>
      </c>
      <c r="I12003" s="10">
        <v>4111.59</v>
      </c>
      <c r="J12003" s="10">
        <v>26.93</v>
      </c>
      <c r="K12003" s="10">
        <v>0</v>
      </c>
      <c r="L12003" s="10">
        <v>26.93</v>
      </c>
      <c r="M12003" s="10">
        <v>23.539000000000001</v>
      </c>
      <c r="N12003" s="10">
        <v>3.3909999999999982</v>
      </c>
    </row>
    <row r="12004" spans="1:14" x14ac:dyDescent="0.25">
      <c r="A12004" s="9" t="s">
        <v>1254</v>
      </c>
      <c r="B12004" s="9" t="s">
        <v>35</v>
      </c>
      <c r="C12004" s="9" t="s">
        <v>33</v>
      </c>
      <c r="D12004" s="9" t="s">
        <v>27</v>
      </c>
      <c r="E12004" s="10">
        <v>35324.36</v>
      </c>
      <c r="F12004" s="10">
        <v>0</v>
      </c>
      <c r="G12004" s="10">
        <v>35324.36</v>
      </c>
      <c r="H12004" s="10">
        <v>30875.03</v>
      </c>
      <c r="I12004" s="10">
        <v>4449.3300000000017</v>
      </c>
      <c r="J12004" s="10">
        <v>565.53</v>
      </c>
      <c r="K12004" s="10">
        <v>0</v>
      </c>
      <c r="L12004" s="10">
        <v>565.53</v>
      </c>
      <c r="M12004" s="10">
        <v>494.298</v>
      </c>
      <c r="N12004" s="10">
        <v>71.231999999999971</v>
      </c>
    </row>
    <row r="12005" spans="1:14" x14ac:dyDescent="0.25">
      <c r="A12005" s="9" t="s">
        <v>1254</v>
      </c>
      <c r="B12005" s="9" t="s">
        <v>36</v>
      </c>
      <c r="C12005" s="9" t="s">
        <v>29</v>
      </c>
      <c r="D12005" s="9" t="s">
        <v>27</v>
      </c>
      <c r="E12005" s="10">
        <v>57565</v>
      </c>
      <c r="F12005" s="10">
        <v>0</v>
      </c>
      <c r="G12005" s="10">
        <v>57565</v>
      </c>
      <c r="H12005" s="10">
        <v>57287.07</v>
      </c>
      <c r="I12005" s="10">
        <v>277.93000000000029</v>
      </c>
      <c r="J12005" s="10">
        <v>0</v>
      </c>
      <c r="K12005" s="10">
        <v>0</v>
      </c>
      <c r="L12005" s="10">
        <v>0</v>
      </c>
      <c r="M12005" s="10">
        <v>0</v>
      </c>
      <c r="N12005" s="10">
        <v>0</v>
      </c>
    </row>
    <row r="12006" spans="1:14" x14ac:dyDescent="0.25">
      <c r="A12006" s="9" t="s">
        <v>1254</v>
      </c>
      <c r="B12006" s="9" t="s">
        <v>37</v>
      </c>
      <c r="C12006" s="9" t="s">
        <v>29</v>
      </c>
      <c r="D12006" s="9" t="s">
        <v>27</v>
      </c>
      <c r="E12006" s="10">
        <v>133119.45000000001</v>
      </c>
      <c r="F12006" s="10">
        <v>0</v>
      </c>
      <c r="G12006" s="10">
        <v>133119.45000000001</v>
      </c>
      <c r="H12006" s="10">
        <v>132476.73000000001</v>
      </c>
      <c r="I12006" s="10">
        <v>642.72000000000116</v>
      </c>
      <c r="J12006" s="10">
        <v>0</v>
      </c>
      <c r="K12006" s="10">
        <v>0</v>
      </c>
      <c r="L12006" s="10">
        <v>0</v>
      </c>
      <c r="M12006" s="10">
        <v>0</v>
      </c>
      <c r="N12006" s="10">
        <v>0</v>
      </c>
    </row>
    <row r="12007" spans="1:14" x14ac:dyDescent="0.25">
      <c r="A12007" s="9" t="s">
        <v>1254</v>
      </c>
      <c r="B12007" s="9" t="s">
        <v>490</v>
      </c>
      <c r="C12007" s="9" t="s">
        <v>39</v>
      </c>
      <c r="D12007" s="9" t="s">
        <v>40</v>
      </c>
      <c r="E12007" s="10">
        <v>-3122186.44</v>
      </c>
      <c r="F12007" s="10">
        <v>0</v>
      </c>
      <c r="G12007" s="10">
        <v>-3122186.44</v>
      </c>
      <c r="H12007" s="10">
        <v>-3122187.12</v>
      </c>
      <c r="I12007" s="10">
        <v>0.68000000016763806</v>
      </c>
      <c r="J12007" s="10">
        <v>-17182.75</v>
      </c>
      <c r="K12007" s="10">
        <v>0</v>
      </c>
      <c r="L12007" s="10">
        <v>-17182.75</v>
      </c>
      <c r="M12007" s="10">
        <v>-17182.75</v>
      </c>
      <c r="N12007" s="10">
        <v>0</v>
      </c>
    </row>
    <row r="12008" spans="1:14" x14ac:dyDescent="0.25">
      <c r="A12008" s="9" t="s">
        <v>1254</v>
      </c>
      <c r="B12008" s="9" t="s">
        <v>87</v>
      </c>
      <c r="C12008" s="9" t="s">
        <v>42</v>
      </c>
      <c r="D12008" s="9" t="s">
        <v>43</v>
      </c>
      <c r="E12008" s="10">
        <v>665</v>
      </c>
      <c r="F12008" s="10">
        <v>0</v>
      </c>
      <c r="G12008" s="10">
        <v>665</v>
      </c>
      <c r="H12008" s="10">
        <v>0</v>
      </c>
      <c r="I12008" s="10">
        <v>665</v>
      </c>
      <c r="J12008" s="10">
        <v>500</v>
      </c>
      <c r="K12008" s="10">
        <v>0</v>
      </c>
      <c r="L12008" s="10">
        <v>500</v>
      </c>
      <c r="M12008" s="10">
        <v>0</v>
      </c>
      <c r="N12008" s="10">
        <v>500</v>
      </c>
    </row>
    <row r="12009" spans="1:14" x14ac:dyDescent="0.25">
      <c r="A12009" s="9" t="s">
        <v>1254</v>
      </c>
      <c r="B12009" s="9" t="s">
        <v>92</v>
      </c>
      <c r="C12009" s="9" t="s">
        <v>42</v>
      </c>
      <c r="D12009" s="9" t="s">
        <v>43</v>
      </c>
      <c r="E12009" s="10">
        <v>1470.11</v>
      </c>
      <c r="F12009" s="10">
        <v>1462.5940594059407</v>
      </c>
      <c r="G12009" s="10">
        <v>7.5159405940592023</v>
      </c>
      <c r="H12009" s="10">
        <v>1477.22</v>
      </c>
      <c r="I12009" s="10">
        <v>-7.1100000000001273</v>
      </c>
      <c r="J12009" s="10">
        <v>17271</v>
      </c>
      <c r="K12009" s="10">
        <v>17182.749504950498</v>
      </c>
      <c r="L12009" s="10">
        <v>88.250495049502206</v>
      </c>
      <c r="M12009" s="10">
        <v>17354.577000000001</v>
      </c>
      <c r="N12009" s="10">
        <v>-83.577000000001135</v>
      </c>
    </row>
    <row r="12010" spans="1:14" x14ac:dyDescent="0.25">
      <c r="A12010" s="9" t="s">
        <v>1254</v>
      </c>
      <c r="B12010" s="9" t="s">
        <v>482</v>
      </c>
      <c r="C12010" s="9" t="s">
        <v>42</v>
      </c>
      <c r="D12010" s="9" t="s">
        <v>43</v>
      </c>
      <c r="E12010" s="10">
        <v>10884.62</v>
      </c>
      <c r="F12010" s="10">
        <v>10717.911330049261</v>
      </c>
      <c r="G12010" s="10">
        <v>166.70866995073993</v>
      </c>
      <c r="H12010" s="10">
        <v>10878.68</v>
      </c>
      <c r="I12010" s="10">
        <v>5.9400000000005093</v>
      </c>
      <c r="J12010" s="10">
        <v>209400</v>
      </c>
      <c r="K12010" s="10">
        <v>206193</v>
      </c>
      <c r="L12010" s="10">
        <v>3207</v>
      </c>
      <c r="M12010" s="10">
        <v>209285.89499999999</v>
      </c>
      <c r="N12010" s="10">
        <v>114.10500000001048</v>
      </c>
    </row>
    <row r="12011" spans="1:14" x14ac:dyDescent="0.25">
      <c r="A12011" s="9" t="s">
        <v>1254</v>
      </c>
      <c r="B12011" s="9" t="s">
        <v>44</v>
      </c>
      <c r="C12011" s="9" t="s">
        <v>42</v>
      </c>
      <c r="D12011" s="9" t="s">
        <v>43</v>
      </c>
      <c r="E12011" s="10">
        <v>17031.330000000002</v>
      </c>
      <c r="F12011" s="10">
        <v>17028.109452736317</v>
      </c>
      <c r="G12011" s="10">
        <v>3.2205472636851482</v>
      </c>
      <c r="H12011" s="10">
        <v>17113.25</v>
      </c>
      <c r="I12011" s="10">
        <v>-81.919999999998254</v>
      </c>
      <c r="J12011" s="10">
        <v>17186</v>
      </c>
      <c r="K12011" s="10">
        <v>17182.75024875622</v>
      </c>
      <c r="L12011" s="10">
        <v>3.249751243780338</v>
      </c>
      <c r="M12011" s="10">
        <v>17268.664000000001</v>
      </c>
      <c r="N12011" s="10">
        <v>-82.664000000000669</v>
      </c>
    </row>
    <row r="12012" spans="1:14" x14ac:dyDescent="0.25">
      <c r="A12012" s="9" t="s">
        <v>1254</v>
      </c>
      <c r="B12012" s="9" t="s">
        <v>99</v>
      </c>
      <c r="C12012" s="9" t="s">
        <v>42</v>
      </c>
      <c r="D12012" s="9" t="s">
        <v>43</v>
      </c>
      <c r="E12012" s="10">
        <v>47148.31</v>
      </c>
      <c r="F12012" s="10">
        <v>46515.083743842362</v>
      </c>
      <c r="G12012" s="10">
        <v>633.22625615763536</v>
      </c>
      <c r="H12012" s="10">
        <v>47212.81</v>
      </c>
      <c r="I12012" s="10">
        <v>-64.5</v>
      </c>
      <c r="J12012" s="10">
        <v>209000</v>
      </c>
      <c r="K12012" s="10">
        <v>206193</v>
      </c>
      <c r="L12012" s="10">
        <v>2807</v>
      </c>
      <c r="M12012" s="10">
        <v>209285.89499999999</v>
      </c>
      <c r="N12012" s="10">
        <v>-285.89499999998952</v>
      </c>
    </row>
    <row r="12013" spans="1:14" x14ac:dyDescent="0.25">
      <c r="A12013" s="9" t="s">
        <v>1254</v>
      </c>
      <c r="B12013" s="9" t="s">
        <v>100</v>
      </c>
      <c r="C12013" s="9" t="s">
        <v>42</v>
      </c>
      <c r="D12013" s="9" t="s">
        <v>43</v>
      </c>
      <c r="E12013" s="10">
        <v>60727.77</v>
      </c>
      <c r="F12013" s="10">
        <v>59769.162561576355</v>
      </c>
      <c r="G12013" s="10">
        <v>958.60743842364172</v>
      </c>
      <c r="H12013" s="10">
        <v>60665.7</v>
      </c>
      <c r="I12013" s="10">
        <v>62.069999999999709</v>
      </c>
      <c r="J12013" s="10">
        <v>209500</v>
      </c>
      <c r="K12013" s="10">
        <v>206193</v>
      </c>
      <c r="L12013" s="10">
        <v>3307</v>
      </c>
      <c r="M12013" s="10">
        <v>209285.89499999999</v>
      </c>
      <c r="N12013" s="10">
        <v>214.10500000001048</v>
      </c>
    </row>
    <row r="12014" spans="1:14" x14ac:dyDescent="0.25">
      <c r="A12014" s="9" t="s">
        <v>1254</v>
      </c>
      <c r="B12014" s="9" t="s">
        <v>47</v>
      </c>
      <c r="C12014" s="9" t="s">
        <v>42</v>
      </c>
      <c r="D12014" s="9" t="s">
        <v>43</v>
      </c>
      <c r="E12014" s="10">
        <v>97472.27</v>
      </c>
      <c r="F12014" s="10">
        <v>96949.882352941175</v>
      </c>
      <c r="G12014" s="10">
        <v>522.38764705882932</v>
      </c>
      <c r="H12014" s="10">
        <v>98888.88</v>
      </c>
      <c r="I12014" s="10">
        <v>-1416.6100000000006</v>
      </c>
      <c r="J12014" s="10">
        <v>207304</v>
      </c>
      <c r="K12014" s="10">
        <v>206193</v>
      </c>
      <c r="L12014" s="10">
        <v>1111</v>
      </c>
      <c r="M12014" s="10">
        <v>210316.86</v>
      </c>
      <c r="N12014" s="10">
        <v>-3012.859999999986</v>
      </c>
    </row>
    <row r="12015" spans="1:14" x14ac:dyDescent="0.25">
      <c r="A12015" s="9" t="s">
        <v>1254</v>
      </c>
      <c r="B12015" s="9" t="s">
        <v>101</v>
      </c>
      <c r="C12015" s="9" t="s">
        <v>42</v>
      </c>
      <c r="D12015" s="9" t="s">
        <v>43</v>
      </c>
      <c r="E12015" s="10">
        <v>175618.46</v>
      </c>
      <c r="F12015" s="10">
        <v>166940.45320197043</v>
      </c>
      <c r="G12015" s="10">
        <v>8678.0067980295571</v>
      </c>
      <c r="H12015" s="10">
        <v>169444.56</v>
      </c>
      <c r="I12015" s="10">
        <v>6173.8999999999942</v>
      </c>
      <c r="J12015" s="10">
        <v>216912</v>
      </c>
      <c r="K12015" s="10">
        <v>206193</v>
      </c>
      <c r="L12015" s="10">
        <v>10719</v>
      </c>
      <c r="M12015" s="10">
        <v>209285.89499999999</v>
      </c>
      <c r="N12015" s="10">
        <v>7626.1050000000105</v>
      </c>
    </row>
    <row r="12016" spans="1:14" x14ac:dyDescent="0.25">
      <c r="A12016" s="9" t="s">
        <v>1254</v>
      </c>
      <c r="B12016" s="9" t="s">
        <v>109</v>
      </c>
      <c r="C12016" s="9" t="s">
        <v>42</v>
      </c>
      <c r="D12016" s="9" t="s">
        <v>43</v>
      </c>
      <c r="E12016" s="10">
        <v>205623.65</v>
      </c>
      <c r="F12016" s="10">
        <v>205333.86206896551</v>
      </c>
      <c r="G12016" s="10">
        <v>289.78793103448697</v>
      </c>
      <c r="H12016" s="10">
        <v>208413.87</v>
      </c>
      <c r="I12016" s="10">
        <v>-2790.2200000000012</v>
      </c>
      <c r="J12016" s="10">
        <v>17207</v>
      </c>
      <c r="K12016" s="10">
        <v>17182.749753694581</v>
      </c>
      <c r="L12016" s="10">
        <v>24.250246305418841</v>
      </c>
      <c r="M12016" s="10">
        <v>17440.491000000002</v>
      </c>
      <c r="N12016" s="10">
        <v>-233.4910000000018</v>
      </c>
    </row>
    <row r="12017" spans="1:14" x14ac:dyDescent="0.25">
      <c r="A12017" s="9" t="s">
        <v>1254</v>
      </c>
      <c r="B12017" s="9" t="s">
        <v>50</v>
      </c>
      <c r="C12017" s="9" t="s">
        <v>42</v>
      </c>
      <c r="D12017" s="9" t="s">
        <v>43</v>
      </c>
      <c r="E12017" s="10">
        <v>272950.58</v>
      </c>
      <c r="F12017" s="10">
        <v>274236.6865671642</v>
      </c>
      <c r="G12017" s="10">
        <v>-1286.1065671641845</v>
      </c>
      <c r="H12017" s="10">
        <v>275607.87</v>
      </c>
      <c r="I12017" s="10">
        <v>-2657.289999999979</v>
      </c>
      <c r="J12017" s="10">
        <v>205226</v>
      </c>
      <c r="K12017" s="10">
        <v>206193</v>
      </c>
      <c r="L12017" s="10">
        <v>-967</v>
      </c>
      <c r="M12017" s="10">
        <v>207223.965</v>
      </c>
      <c r="N12017" s="10">
        <v>-1997.9649999999965</v>
      </c>
    </row>
    <row r="12018" spans="1:14" x14ac:dyDescent="0.25">
      <c r="A12018" s="9" t="s">
        <v>1254</v>
      </c>
      <c r="B12018" s="9" t="s">
        <v>103</v>
      </c>
      <c r="C12018" s="9" t="s">
        <v>42</v>
      </c>
      <c r="D12018" s="9" t="s">
        <v>43</v>
      </c>
      <c r="E12018" s="10">
        <v>1039455.84</v>
      </c>
      <c r="F12018" s="10">
        <v>1034144.4950495049</v>
      </c>
      <c r="G12018" s="10">
        <v>5311.3449504950549</v>
      </c>
      <c r="H12018" s="10">
        <v>1044485.94</v>
      </c>
      <c r="I12018" s="10">
        <v>-5030.0999999999767</v>
      </c>
      <c r="J12018" s="10">
        <v>207252</v>
      </c>
      <c r="K12018" s="10">
        <v>206193</v>
      </c>
      <c r="L12018" s="10">
        <v>1059</v>
      </c>
      <c r="M12018" s="10">
        <v>208254.93</v>
      </c>
      <c r="N12018" s="10">
        <v>-1002.929999999993</v>
      </c>
    </row>
    <row r="12019" spans="1:14" x14ac:dyDescent="0.25">
      <c r="A12019" s="9" t="s">
        <v>1254</v>
      </c>
      <c r="B12019" s="9" t="s">
        <v>104</v>
      </c>
      <c r="C12019" s="9" t="s">
        <v>42</v>
      </c>
      <c r="D12019" s="9" t="s">
        <v>53</v>
      </c>
      <c r="E12019" s="10">
        <v>938437.55</v>
      </c>
      <c r="F12019" s="10">
        <v>909653.82089552237</v>
      </c>
      <c r="G12019" s="10">
        <v>28783.729104477679</v>
      </c>
      <c r="H12019" s="10">
        <v>914202.09</v>
      </c>
      <c r="I12019" s="10">
        <v>24235.460000000079</v>
      </c>
      <c r="J12019" s="10">
        <v>156172</v>
      </c>
      <c r="K12019" s="10">
        <v>154644.7502487562</v>
      </c>
      <c r="L12019" s="10">
        <v>1527.2497512437985</v>
      </c>
      <c r="M12019" s="10">
        <v>155417.97399999999</v>
      </c>
      <c r="N12019" s="10">
        <v>754.02600000001257</v>
      </c>
    </row>
    <row r="12020" spans="1:14" x14ac:dyDescent="0.25">
      <c r="A12020" s="9" t="s">
        <v>1254</v>
      </c>
      <c r="B12020" s="9" t="s">
        <v>54</v>
      </c>
      <c r="C12020" s="9" t="s">
        <v>42</v>
      </c>
      <c r="D12020" s="9" t="s">
        <v>55</v>
      </c>
      <c r="E12020" s="10">
        <v>10410.69</v>
      </c>
      <c r="F12020" s="10">
        <v>10206.558823529413</v>
      </c>
      <c r="G12020" s="10">
        <v>204.13117647058789</v>
      </c>
      <c r="H12020" s="10">
        <v>10410.69</v>
      </c>
      <c r="I12020" s="10">
        <v>0</v>
      </c>
      <c r="J12020" s="10">
        <v>1892.8520000000001</v>
      </c>
      <c r="K12020" s="10">
        <v>1855.7372549019608</v>
      </c>
      <c r="L12020" s="10">
        <v>37.114745098039293</v>
      </c>
      <c r="M12020" s="10">
        <v>1892.8520000000001</v>
      </c>
      <c r="N12020" s="10">
        <v>0</v>
      </c>
    </row>
    <row r="12021" spans="1:14" x14ac:dyDescent="0.25">
      <c r="A12021" s="9" t="s">
        <v>1255</v>
      </c>
      <c r="B12021" s="9" t="s">
        <v>25</v>
      </c>
      <c r="C12021" s="9" t="s">
        <v>26</v>
      </c>
      <c r="D12021" s="9" t="s">
        <v>27</v>
      </c>
      <c r="E12021" s="10">
        <v>-1791.21</v>
      </c>
      <c r="F12021" s="10">
        <v>0</v>
      </c>
      <c r="G12021" s="10">
        <v>-1791.21</v>
      </c>
      <c r="H12021" s="10">
        <v>0</v>
      </c>
      <c r="I12021" s="10">
        <v>-1791.21</v>
      </c>
      <c r="J12021" s="10">
        <v>0</v>
      </c>
      <c r="K12021" s="10">
        <v>0</v>
      </c>
      <c r="L12021" s="10">
        <v>0</v>
      </c>
      <c r="M12021" s="10">
        <v>0</v>
      </c>
      <c r="N12021" s="10">
        <v>0</v>
      </c>
    </row>
    <row r="12022" spans="1:14" x14ac:dyDescent="0.25">
      <c r="A12022" s="9" t="s">
        <v>1255</v>
      </c>
      <c r="B12022" s="9" t="s">
        <v>28</v>
      </c>
      <c r="C12022" s="9" t="s">
        <v>29</v>
      </c>
      <c r="D12022" s="9" t="s">
        <v>27</v>
      </c>
      <c r="E12022" s="10">
        <v>30.62</v>
      </c>
      <c r="F12022" s="10">
        <v>0</v>
      </c>
      <c r="G12022" s="10">
        <v>30.62</v>
      </c>
      <c r="H12022" s="10">
        <v>30.77</v>
      </c>
      <c r="I12022" s="10">
        <v>-0.14999999999999858</v>
      </c>
      <c r="J12022" s="10">
        <v>0</v>
      </c>
      <c r="K12022" s="10">
        <v>0</v>
      </c>
      <c r="L12022" s="10">
        <v>0</v>
      </c>
      <c r="M12022" s="10">
        <v>0</v>
      </c>
      <c r="N12022" s="10">
        <v>0</v>
      </c>
    </row>
    <row r="12023" spans="1:14" x14ac:dyDescent="0.25">
      <c r="A12023" s="9" t="s">
        <v>1255</v>
      </c>
      <c r="B12023" s="9" t="s">
        <v>30</v>
      </c>
      <c r="C12023" s="9" t="s">
        <v>29</v>
      </c>
      <c r="D12023" s="9" t="s">
        <v>27</v>
      </c>
      <c r="E12023" s="10">
        <v>714.57</v>
      </c>
      <c r="F12023" s="10">
        <v>0</v>
      </c>
      <c r="G12023" s="10">
        <v>714.57</v>
      </c>
      <c r="H12023" s="10">
        <v>718.04</v>
      </c>
      <c r="I12023" s="10">
        <v>-3.4699999999999136</v>
      </c>
      <c r="J12023" s="10">
        <v>0</v>
      </c>
      <c r="K12023" s="10">
        <v>0</v>
      </c>
      <c r="L12023" s="10">
        <v>0</v>
      </c>
      <c r="M12023" s="10">
        <v>0</v>
      </c>
      <c r="N12023" s="10">
        <v>0</v>
      </c>
    </row>
    <row r="12024" spans="1:14" x14ac:dyDescent="0.25">
      <c r="A12024" s="9" t="s">
        <v>1255</v>
      </c>
      <c r="B12024" s="9" t="s">
        <v>31</v>
      </c>
      <c r="C12024" s="9" t="s">
        <v>29</v>
      </c>
      <c r="D12024" s="9" t="s">
        <v>27</v>
      </c>
      <c r="E12024" s="10">
        <v>4797.84</v>
      </c>
      <c r="F12024" s="10">
        <v>0</v>
      </c>
      <c r="G12024" s="10">
        <v>4797.84</v>
      </c>
      <c r="H12024" s="10">
        <v>4821.1000000000004</v>
      </c>
      <c r="I12024" s="10">
        <v>-23.260000000000218</v>
      </c>
      <c r="J12024" s="10">
        <v>0</v>
      </c>
      <c r="K12024" s="10">
        <v>0</v>
      </c>
      <c r="L12024" s="10">
        <v>0</v>
      </c>
      <c r="M12024" s="10">
        <v>0</v>
      </c>
      <c r="N12024" s="10">
        <v>0</v>
      </c>
    </row>
    <row r="12025" spans="1:14" x14ac:dyDescent="0.25">
      <c r="A12025" s="9" t="s">
        <v>1255</v>
      </c>
      <c r="B12025" s="9" t="s">
        <v>32</v>
      </c>
      <c r="C12025" s="9" t="s">
        <v>33</v>
      </c>
      <c r="D12025" s="9" t="s">
        <v>27</v>
      </c>
      <c r="E12025" s="10">
        <v>7642.68</v>
      </c>
      <c r="F12025" s="10">
        <v>0</v>
      </c>
      <c r="G12025" s="10">
        <v>7642.68</v>
      </c>
      <c r="H12025" s="10">
        <v>7827.4</v>
      </c>
      <c r="I12025" s="10">
        <v>-184.71999999999935</v>
      </c>
      <c r="J12025" s="10">
        <v>21.67</v>
      </c>
      <c r="K12025" s="10">
        <v>0</v>
      </c>
      <c r="L12025" s="10">
        <v>21.67</v>
      </c>
      <c r="M12025" s="10">
        <v>22.193999999999999</v>
      </c>
      <c r="N12025" s="10">
        <v>-0.52399999999999736</v>
      </c>
    </row>
    <row r="12026" spans="1:14" x14ac:dyDescent="0.25">
      <c r="A12026" s="9" t="s">
        <v>1255</v>
      </c>
      <c r="B12026" s="9" t="s">
        <v>34</v>
      </c>
      <c r="C12026" s="9" t="s">
        <v>33</v>
      </c>
      <c r="D12026" s="9" t="s">
        <v>27</v>
      </c>
      <c r="E12026" s="10">
        <v>26272.07</v>
      </c>
      <c r="F12026" s="10">
        <v>0</v>
      </c>
      <c r="G12026" s="10">
        <v>26272.07</v>
      </c>
      <c r="H12026" s="10">
        <v>26907.040000000001</v>
      </c>
      <c r="I12026" s="10">
        <v>-634.97000000000116</v>
      </c>
      <c r="J12026" s="10">
        <v>21.67</v>
      </c>
      <c r="K12026" s="10">
        <v>0</v>
      </c>
      <c r="L12026" s="10">
        <v>21.67</v>
      </c>
      <c r="M12026" s="10">
        <v>22.193999999999999</v>
      </c>
      <c r="N12026" s="10">
        <v>-0.52399999999999736</v>
      </c>
    </row>
    <row r="12027" spans="1:14" x14ac:dyDescent="0.25">
      <c r="A12027" s="9" t="s">
        <v>1255</v>
      </c>
      <c r="B12027" s="9" t="s">
        <v>35</v>
      </c>
      <c r="C12027" s="9" t="s">
        <v>33</v>
      </c>
      <c r="D12027" s="9" t="s">
        <v>27</v>
      </c>
      <c r="E12027" s="10">
        <v>28424.77</v>
      </c>
      <c r="F12027" s="10">
        <v>0</v>
      </c>
      <c r="G12027" s="10">
        <v>28424.77</v>
      </c>
      <c r="H12027" s="10">
        <v>29110.959999999999</v>
      </c>
      <c r="I12027" s="10">
        <v>-686.18999999999869</v>
      </c>
      <c r="J12027" s="10">
        <v>455.07</v>
      </c>
      <c r="K12027" s="10">
        <v>0</v>
      </c>
      <c r="L12027" s="10">
        <v>455.07</v>
      </c>
      <c r="M12027" s="10">
        <v>466.05599999999998</v>
      </c>
      <c r="N12027" s="10">
        <v>-10.98599999999999</v>
      </c>
    </row>
    <row r="12028" spans="1:14" x14ac:dyDescent="0.25">
      <c r="A12028" s="9" t="s">
        <v>1255</v>
      </c>
      <c r="B12028" s="9" t="s">
        <v>36</v>
      </c>
      <c r="C12028" s="9" t="s">
        <v>29</v>
      </c>
      <c r="D12028" s="9" t="s">
        <v>27</v>
      </c>
      <c r="E12028" s="10">
        <v>53753.31</v>
      </c>
      <c r="F12028" s="10">
        <v>0</v>
      </c>
      <c r="G12028" s="10">
        <v>53753.31</v>
      </c>
      <c r="H12028" s="10">
        <v>54013.919999999998</v>
      </c>
      <c r="I12028" s="10">
        <v>-260.61000000000058</v>
      </c>
      <c r="J12028" s="10">
        <v>0</v>
      </c>
      <c r="K12028" s="10">
        <v>0</v>
      </c>
      <c r="L12028" s="10">
        <v>0</v>
      </c>
      <c r="M12028" s="10">
        <v>0</v>
      </c>
      <c r="N12028" s="10">
        <v>0</v>
      </c>
    </row>
    <row r="12029" spans="1:14" x14ac:dyDescent="0.25">
      <c r="A12029" s="9" t="s">
        <v>1255</v>
      </c>
      <c r="B12029" s="9" t="s">
        <v>37</v>
      </c>
      <c r="C12029" s="9" t="s">
        <v>29</v>
      </c>
      <c r="D12029" s="9" t="s">
        <v>27</v>
      </c>
      <c r="E12029" s="10">
        <v>124304.89</v>
      </c>
      <c r="F12029" s="10">
        <v>0</v>
      </c>
      <c r="G12029" s="10">
        <v>124304.89</v>
      </c>
      <c r="H12029" s="10">
        <v>124907.56</v>
      </c>
      <c r="I12029" s="10">
        <v>-602.66999999999825</v>
      </c>
      <c r="J12029" s="10">
        <v>0</v>
      </c>
      <c r="K12029" s="10">
        <v>0</v>
      </c>
      <c r="L12029" s="10">
        <v>0</v>
      </c>
      <c r="M12029" s="10">
        <v>0</v>
      </c>
      <c r="N12029" s="10">
        <v>0</v>
      </c>
    </row>
    <row r="12030" spans="1:14" x14ac:dyDescent="0.25">
      <c r="A12030" s="9" t="s">
        <v>1255</v>
      </c>
      <c r="B12030" s="9" t="s">
        <v>490</v>
      </c>
      <c r="C12030" s="9" t="s">
        <v>39</v>
      </c>
      <c r="D12030" s="9" t="s">
        <v>40</v>
      </c>
      <c r="E12030" s="10">
        <v>-2943797.84</v>
      </c>
      <c r="F12030" s="10">
        <v>0</v>
      </c>
      <c r="G12030" s="10">
        <v>-2943797.84</v>
      </c>
      <c r="H12030" s="10">
        <v>-2943798.49</v>
      </c>
      <c r="I12030" s="10">
        <v>0.65000000037252903</v>
      </c>
      <c r="J12030" s="10">
        <v>-16201</v>
      </c>
      <c r="K12030" s="10">
        <v>0</v>
      </c>
      <c r="L12030" s="10">
        <v>-16201</v>
      </c>
      <c r="M12030" s="10">
        <v>-16201</v>
      </c>
      <c r="N12030" s="10">
        <v>0</v>
      </c>
    </row>
    <row r="12031" spans="1:14" x14ac:dyDescent="0.25">
      <c r="A12031" s="9" t="s">
        <v>1255</v>
      </c>
      <c r="B12031" s="9" t="s">
        <v>322</v>
      </c>
      <c r="C12031" s="9" t="s">
        <v>42</v>
      </c>
      <c r="D12031" s="9" t="s">
        <v>43</v>
      </c>
      <c r="E12031" s="10">
        <v>199.36</v>
      </c>
      <c r="F12031" s="10">
        <v>0</v>
      </c>
      <c r="G12031" s="10">
        <v>199.36</v>
      </c>
      <c r="H12031" s="10">
        <v>0</v>
      </c>
      <c r="I12031" s="10">
        <v>199.36</v>
      </c>
      <c r="J12031" s="10">
        <v>2000</v>
      </c>
      <c r="K12031" s="10">
        <v>0</v>
      </c>
      <c r="L12031" s="10">
        <v>2000</v>
      </c>
      <c r="M12031" s="10">
        <v>0</v>
      </c>
      <c r="N12031" s="10">
        <v>2000</v>
      </c>
    </row>
    <row r="12032" spans="1:14" x14ac:dyDescent="0.25">
      <c r="A12032" s="9" t="s">
        <v>1255</v>
      </c>
      <c r="B12032" s="9" t="s">
        <v>92</v>
      </c>
      <c r="C12032" s="9" t="s">
        <v>42</v>
      </c>
      <c r="D12032" s="9" t="s">
        <v>43</v>
      </c>
      <c r="E12032" s="10">
        <v>2010.62</v>
      </c>
      <c r="F12032" s="10">
        <v>1379.029702970297</v>
      </c>
      <c r="G12032" s="10">
        <v>631.59029702970292</v>
      </c>
      <c r="H12032" s="10">
        <v>1392.82</v>
      </c>
      <c r="I12032" s="10">
        <v>617.79999999999995</v>
      </c>
      <c r="J12032" s="10">
        <v>23621</v>
      </c>
      <c r="K12032" s="10">
        <v>16201</v>
      </c>
      <c r="L12032" s="10">
        <v>7420</v>
      </c>
      <c r="M12032" s="10">
        <v>16363.01</v>
      </c>
      <c r="N12032" s="10">
        <v>7257.99</v>
      </c>
    </row>
    <row r="12033" spans="1:14" x14ac:dyDescent="0.25">
      <c r="A12033" s="9" t="s">
        <v>1255</v>
      </c>
      <c r="B12033" s="9" t="s">
        <v>482</v>
      </c>
      <c r="C12033" s="9" t="s">
        <v>42</v>
      </c>
      <c r="D12033" s="9" t="s">
        <v>43</v>
      </c>
      <c r="E12033" s="10">
        <v>10151.69</v>
      </c>
      <c r="F12033" s="10">
        <v>10105.53694581281</v>
      </c>
      <c r="G12033" s="10">
        <v>46.153054187190719</v>
      </c>
      <c r="H12033" s="10">
        <v>10257.120000000001</v>
      </c>
      <c r="I12033" s="10">
        <v>-105.43000000000029</v>
      </c>
      <c r="J12033" s="10">
        <v>195300</v>
      </c>
      <c r="K12033" s="10">
        <v>194412</v>
      </c>
      <c r="L12033" s="10">
        <v>888</v>
      </c>
      <c r="M12033" s="10">
        <v>197328.18</v>
      </c>
      <c r="N12033" s="10">
        <v>-2028.179999999993</v>
      </c>
    </row>
    <row r="12034" spans="1:14" x14ac:dyDescent="0.25">
      <c r="A12034" s="9" t="s">
        <v>1255</v>
      </c>
      <c r="B12034" s="9" t="s">
        <v>44</v>
      </c>
      <c r="C12034" s="9" t="s">
        <v>42</v>
      </c>
      <c r="D12034" s="9" t="s">
        <v>43</v>
      </c>
      <c r="E12034" s="10">
        <v>16064.11</v>
      </c>
      <c r="F12034" s="10">
        <v>16055.194029850747</v>
      </c>
      <c r="G12034" s="10">
        <v>8.9159701492535532</v>
      </c>
      <c r="H12034" s="10">
        <v>16135.47</v>
      </c>
      <c r="I12034" s="10">
        <v>-71.359999999998763</v>
      </c>
      <c r="J12034" s="10">
        <v>16210</v>
      </c>
      <c r="K12034" s="10">
        <v>16201</v>
      </c>
      <c r="L12034" s="10">
        <v>9</v>
      </c>
      <c r="M12034" s="10">
        <v>16282.004999999999</v>
      </c>
      <c r="N12034" s="10">
        <v>-72.0049999999992</v>
      </c>
    </row>
    <row r="12035" spans="1:14" x14ac:dyDescent="0.25">
      <c r="A12035" s="9" t="s">
        <v>1255</v>
      </c>
      <c r="B12035" s="9" t="s">
        <v>99</v>
      </c>
      <c r="C12035" s="9" t="s">
        <v>42</v>
      </c>
      <c r="D12035" s="9" t="s">
        <v>43</v>
      </c>
      <c r="E12035" s="10">
        <v>43990.05</v>
      </c>
      <c r="F12035" s="10">
        <v>43857.399014778326</v>
      </c>
      <c r="G12035" s="10">
        <v>132.65098522167682</v>
      </c>
      <c r="H12035" s="10">
        <v>44515.26</v>
      </c>
      <c r="I12035" s="10">
        <v>-525.20999999999913</v>
      </c>
      <c r="J12035" s="10">
        <v>195000</v>
      </c>
      <c r="K12035" s="10">
        <v>194412</v>
      </c>
      <c r="L12035" s="10">
        <v>588</v>
      </c>
      <c r="M12035" s="10">
        <v>197328.18</v>
      </c>
      <c r="N12035" s="10">
        <v>-2328.179999999993</v>
      </c>
    </row>
    <row r="12036" spans="1:14" x14ac:dyDescent="0.25">
      <c r="A12036" s="9" t="s">
        <v>1255</v>
      </c>
      <c r="B12036" s="9" t="s">
        <v>100</v>
      </c>
      <c r="C12036" s="9" t="s">
        <v>42</v>
      </c>
      <c r="D12036" s="9" t="s">
        <v>43</v>
      </c>
      <c r="E12036" s="10">
        <v>56669.59</v>
      </c>
      <c r="F12036" s="10">
        <v>56354.206896551725</v>
      </c>
      <c r="G12036" s="10">
        <v>315.38310344827187</v>
      </c>
      <c r="H12036" s="10">
        <v>57199.519999999997</v>
      </c>
      <c r="I12036" s="10">
        <v>-529.93000000000029</v>
      </c>
      <c r="J12036" s="10">
        <v>195500</v>
      </c>
      <c r="K12036" s="10">
        <v>194412</v>
      </c>
      <c r="L12036" s="10">
        <v>1088</v>
      </c>
      <c r="M12036" s="10">
        <v>197328.18</v>
      </c>
      <c r="N12036" s="10">
        <v>-1828.179999999993</v>
      </c>
    </row>
    <row r="12037" spans="1:14" x14ac:dyDescent="0.25">
      <c r="A12037" s="9" t="s">
        <v>1255</v>
      </c>
      <c r="B12037" s="9" t="s">
        <v>47</v>
      </c>
      <c r="C12037" s="9" t="s">
        <v>42</v>
      </c>
      <c r="D12037" s="9" t="s">
        <v>43</v>
      </c>
      <c r="E12037" s="10">
        <v>91933.42</v>
      </c>
      <c r="F12037" s="10">
        <v>91410.578431372545</v>
      </c>
      <c r="G12037" s="10">
        <v>522.84156862745294</v>
      </c>
      <c r="H12037" s="10">
        <v>93238.79</v>
      </c>
      <c r="I12037" s="10">
        <v>-1305.3699999999953</v>
      </c>
      <c r="J12037" s="10">
        <v>195524</v>
      </c>
      <c r="K12037" s="10">
        <v>194412</v>
      </c>
      <c r="L12037" s="10">
        <v>1112</v>
      </c>
      <c r="M12037" s="10">
        <v>198300.24</v>
      </c>
      <c r="N12037" s="10">
        <v>-2776.2399999999907</v>
      </c>
    </row>
    <row r="12038" spans="1:14" x14ac:dyDescent="0.25">
      <c r="A12038" s="9" t="s">
        <v>1255</v>
      </c>
      <c r="B12038" s="9" t="s">
        <v>101</v>
      </c>
      <c r="C12038" s="9" t="s">
        <v>42</v>
      </c>
      <c r="D12038" s="9" t="s">
        <v>43</v>
      </c>
      <c r="E12038" s="10">
        <v>161934.1</v>
      </c>
      <c r="F12038" s="10">
        <v>157402.17733990148</v>
      </c>
      <c r="G12038" s="10">
        <v>4531.9226600985276</v>
      </c>
      <c r="H12038" s="10">
        <v>159763.21</v>
      </c>
      <c r="I12038" s="10">
        <v>2170.890000000014</v>
      </c>
      <c r="J12038" s="10">
        <v>200010</v>
      </c>
      <c r="K12038" s="10">
        <v>194412</v>
      </c>
      <c r="L12038" s="10">
        <v>5598</v>
      </c>
      <c r="M12038" s="10">
        <v>197328.18</v>
      </c>
      <c r="N12038" s="10">
        <v>2681.820000000007</v>
      </c>
    </row>
    <row r="12039" spans="1:14" x14ac:dyDescent="0.25">
      <c r="A12039" s="9" t="s">
        <v>1255</v>
      </c>
      <c r="B12039" s="9" t="s">
        <v>109</v>
      </c>
      <c r="C12039" s="9" t="s">
        <v>42</v>
      </c>
      <c r="D12039" s="9" t="s">
        <v>43</v>
      </c>
      <c r="E12039" s="10">
        <v>194056.05</v>
      </c>
      <c r="F12039" s="10">
        <v>193601.95073891626</v>
      </c>
      <c r="G12039" s="10">
        <v>454.09926108372747</v>
      </c>
      <c r="H12039" s="10">
        <v>196505.98</v>
      </c>
      <c r="I12039" s="10">
        <v>-2449.9300000000221</v>
      </c>
      <c r="J12039" s="10">
        <v>16239</v>
      </c>
      <c r="K12039" s="10">
        <v>16201</v>
      </c>
      <c r="L12039" s="10">
        <v>38</v>
      </c>
      <c r="M12039" s="10">
        <v>16444.014999999999</v>
      </c>
      <c r="N12039" s="10">
        <v>-205.01499999999942</v>
      </c>
    </row>
    <row r="12040" spans="1:14" x14ac:dyDescent="0.25">
      <c r="A12040" s="9" t="s">
        <v>1255</v>
      </c>
      <c r="B12040" s="9" t="s">
        <v>50</v>
      </c>
      <c r="C12040" s="9" t="s">
        <v>42</v>
      </c>
      <c r="D12040" s="9" t="s">
        <v>43</v>
      </c>
      <c r="E12040" s="10">
        <v>259300.47</v>
      </c>
      <c r="F12040" s="10">
        <v>258567.96019900497</v>
      </c>
      <c r="G12040" s="10">
        <v>732.50980099503067</v>
      </c>
      <c r="H12040" s="10">
        <v>259860.8</v>
      </c>
      <c r="I12040" s="10">
        <v>-560.32999999998719</v>
      </c>
      <c r="J12040" s="10">
        <v>194900</v>
      </c>
      <c r="K12040" s="10">
        <v>194412</v>
      </c>
      <c r="L12040" s="10">
        <v>488</v>
      </c>
      <c r="M12040" s="10">
        <v>195384.06</v>
      </c>
      <c r="N12040" s="10">
        <v>-484.05999999999767</v>
      </c>
    </row>
    <row r="12041" spans="1:14" x14ac:dyDescent="0.25">
      <c r="A12041" s="9" t="s">
        <v>1255</v>
      </c>
      <c r="B12041" s="9" t="s">
        <v>103</v>
      </c>
      <c r="C12041" s="9" t="s">
        <v>42</v>
      </c>
      <c r="D12041" s="9" t="s">
        <v>43</v>
      </c>
      <c r="E12041" s="10">
        <v>977224.5</v>
      </c>
      <c r="F12041" s="10">
        <v>975057.8316831683</v>
      </c>
      <c r="G12041" s="10">
        <v>2166.6683168316958</v>
      </c>
      <c r="H12041" s="10">
        <v>984808.41</v>
      </c>
      <c r="I12041" s="10">
        <v>-7583.9100000000326</v>
      </c>
      <c r="J12041" s="10">
        <v>194844</v>
      </c>
      <c r="K12041" s="10">
        <v>194412</v>
      </c>
      <c r="L12041" s="10">
        <v>432</v>
      </c>
      <c r="M12041" s="10">
        <v>196356.12</v>
      </c>
      <c r="N12041" s="10">
        <v>-1512.1199999999953</v>
      </c>
    </row>
    <row r="12042" spans="1:14" x14ac:dyDescent="0.25">
      <c r="A12042" s="9" t="s">
        <v>1255</v>
      </c>
      <c r="B12042" s="9" t="s">
        <v>104</v>
      </c>
      <c r="C12042" s="9" t="s">
        <v>42</v>
      </c>
      <c r="D12042" s="9" t="s">
        <v>53</v>
      </c>
      <c r="E12042" s="10">
        <v>876298.48</v>
      </c>
      <c r="F12042" s="10">
        <v>857680.02985074627</v>
      </c>
      <c r="G12042" s="10">
        <v>18618.450149253709</v>
      </c>
      <c r="H12042" s="10">
        <v>861968.43</v>
      </c>
      <c r="I12042" s="10">
        <v>14330.04999999993</v>
      </c>
      <c r="J12042" s="10">
        <v>145831</v>
      </c>
      <c r="K12042" s="10">
        <v>145809</v>
      </c>
      <c r="L12042" s="10">
        <v>22</v>
      </c>
      <c r="M12042" s="10">
        <v>146538.04500000001</v>
      </c>
      <c r="N12042" s="10">
        <v>-707.04500000001281</v>
      </c>
    </row>
    <row r="12043" spans="1:14" x14ac:dyDescent="0.25">
      <c r="A12043" s="9" t="s">
        <v>1255</v>
      </c>
      <c r="B12043" s="9" t="s">
        <v>54</v>
      </c>
      <c r="C12043" s="9" t="s">
        <v>42</v>
      </c>
      <c r="D12043" s="9" t="s">
        <v>55</v>
      </c>
      <c r="E12043" s="10">
        <v>9815.86</v>
      </c>
      <c r="F12043" s="10">
        <v>9623.3921568627447</v>
      </c>
      <c r="G12043" s="10">
        <v>192.46784313725584</v>
      </c>
      <c r="H12043" s="10">
        <v>9815.86</v>
      </c>
      <c r="I12043" s="10">
        <v>0</v>
      </c>
      <c r="J12043" s="10">
        <v>1784.703</v>
      </c>
      <c r="K12043" s="10">
        <v>1749.7078431372549</v>
      </c>
      <c r="L12043" s="10">
        <v>34.995156862745034</v>
      </c>
      <c r="M12043" s="10">
        <v>1784.702</v>
      </c>
      <c r="N12043" s="10">
        <v>9.9999999997635314E-4</v>
      </c>
    </row>
    <row r="12044" spans="1:14" x14ac:dyDescent="0.25">
      <c r="A12044" s="9" t="s">
        <v>1256</v>
      </c>
      <c r="B12044" s="9" t="s">
        <v>25</v>
      </c>
      <c r="C12044" s="9" t="s">
        <v>26</v>
      </c>
      <c r="D12044" s="9" t="s">
        <v>27</v>
      </c>
      <c r="E12044" s="10">
        <v>-3734.4</v>
      </c>
      <c r="F12044" s="10">
        <v>0</v>
      </c>
      <c r="G12044" s="10">
        <v>-3734.4</v>
      </c>
      <c r="H12044" s="10">
        <v>0</v>
      </c>
      <c r="I12044" s="10">
        <v>-3734.4</v>
      </c>
      <c r="J12044" s="10">
        <v>0</v>
      </c>
      <c r="K12044" s="10">
        <v>0</v>
      </c>
      <c r="L12044" s="10">
        <v>0</v>
      </c>
      <c r="M12044" s="10">
        <v>0</v>
      </c>
      <c r="N12044" s="10">
        <v>0</v>
      </c>
    </row>
    <row r="12045" spans="1:14" x14ac:dyDescent="0.25">
      <c r="A12045" s="9" t="s">
        <v>1256</v>
      </c>
      <c r="B12045" s="9" t="s">
        <v>28</v>
      </c>
      <c r="C12045" s="9" t="s">
        <v>29</v>
      </c>
      <c r="D12045" s="9" t="s">
        <v>27</v>
      </c>
      <c r="E12045" s="10">
        <v>4.25</v>
      </c>
      <c r="F12045" s="10">
        <v>0</v>
      </c>
      <c r="G12045" s="10">
        <v>4.25</v>
      </c>
      <c r="H12045" s="10">
        <v>4.2699999999999996</v>
      </c>
      <c r="I12045" s="10">
        <v>-1.9999999999999574E-2</v>
      </c>
      <c r="J12045" s="10">
        <v>0</v>
      </c>
      <c r="K12045" s="10">
        <v>0</v>
      </c>
      <c r="L12045" s="10">
        <v>0</v>
      </c>
      <c r="M12045" s="10">
        <v>0</v>
      </c>
      <c r="N12045" s="10">
        <v>0</v>
      </c>
    </row>
    <row r="12046" spans="1:14" x14ac:dyDescent="0.25">
      <c r="A12046" s="9" t="s">
        <v>1256</v>
      </c>
      <c r="B12046" s="9" t="s">
        <v>30</v>
      </c>
      <c r="C12046" s="9" t="s">
        <v>29</v>
      </c>
      <c r="D12046" s="9" t="s">
        <v>27</v>
      </c>
      <c r="E12046" s="10">
        <v>99.23</v>
      </c>
      <c r="F12046" s="10">
        <v>0</v>
      </c>
      <c r="G12046" s="10">
        <v>99.23</v>
      </c>
      <c r="H12046" s="10">
        <v>99.72</v>
      </c>
      <c r="I12046" s="10">
        <v>-0.48999999999999488</v>
      </c>
      <c r="J12046" s="10">
        <v>0</v>
      </c>
      <c r="K12046" s="10">
        <v>0</v>
      </c>
      <c r="L12046" s="10">
        <v>0</v>
      </c>
      <c r="M12046" s="10">
        <v>0</v>
      </c>
      <c r="N12046" s="10">
        <v>0</v>
      </c>
    </row>
    <row r="12047" spans="1:14" x14ac:dyDescent="0.25">
      <c r="A12047" s="9" t="s">
        <v>1256</v>
      </c>
      <c r="B12047" s="9" t="s">
        <v>31</v>
      </c>
      <c r="C12047" s="9" t="s">
        <v>29</v>
      </c>
      <c r="D12047" s="9" t="s">
        <v>27</v>
      </c>
      <c r="E12047" s="10">
        <v>666.23</v>
      </c>
      <c r="F12047" s="10">
        <v>0</v>
      </c>
      <c r="G12047" s="10">
        <v>666.23</v>
      </c>
      <c r="H12047" s="10">
        <v>669.56</v>
      </c>
      <c r="I12047" s="10">
        <v>-3.3299999999999272</v>
      </c>
      <c r="J12047" s="10">
        <v>0</v>
      </c>
      <c r="K12047" s="10">
        <v>0</v>
      </c>
      <c r="L12047" s="10">
        <v>0</v>
      </c>
      <c r="M12047" s="10">
        <v>0</v>
      </c>
      <c r="N12047" s="10">
        <v>0</v>
      </c>
    </row>
    <row r="12048" spans="1:14" x14ac:dyDescent="0.25">
      <c r="A12048" s="9" t="s">
        <v>1256</v>
      </c>
      <c r="B12048" s="9" t="s">
        <v>32</v>
      </c>
      <c r="C12048" s="9" t="s">
        <v>33</v>
      </c>
      <c r="D12048" s="9" t="s">
        <v>27</v>
      </c>
      <c r="E12048" s="10">
        <v>1026.31</v>
      </c>
      <c r="F12048" s="10">
        <v>0</v>
      </c>
      <c r="G12048" s="10">
        <v>1026.31</v>
      </c>
      <c r="H12048" s="10">
        <v>1087.07</v>
      </c>
      <c r="I12048" s="10">
        <v>-60.759999999999991</v>
      </c>
      <c r="J12048" s="10">
        <v>2.91</v>
      </c>
      <c r="K12048" s="10">
        <v>0</v>
      </c>
      <c r="L12048" s="10">
        <v>2.91</v>
      </c>
      <c r="M12048" s="10">
        <v>3.0819999999999999</v>
      </c>
      <c r="N12048" s="10">
        <v>-0.17199999999999971</v>
      </c>
    </row>
    <row r="12049" spans="1:14" x14ac:dyDescent="0.25">
      <c r="A12049" s="9" t="s">
        <v>1256</v>
      </c>
      <c r="B12049" s="9" t="s">
        <v>34</v>
      </c>
      <c r="C12049" s="9" t="s">
        <v>33</v>
      </c>
      <c r="D12049" s="9" t="s">
        <v>27</v>
      </c>
      <c r="E12049" s="10">
        <v>3528</v>
      </c>
      <c r="F12049" s="10">
        <v>0</v>
      </c>
      <c r="G12049" s="10">
        <v>3528</v>
      </c>
      <c r="H12049" s="10">
        <v>3736.86</v>
      </c>
      <c r="I12049" s="10">
        <v>-208.86000000000013</v>
      </c>
      <c r="J12049" s="10">
        <v>2.91</v>
      </c>
      <c r="K12049" s="10">
        <v>0</v>
      </c>
      <c r="L12049" s="10">
        <v>2.91</v>
      </c>
      <c r="M12049" s="10">
        <v>3.0819999999999999</v>
      </c>
      <c r="N12049" s="10">
        <v>-0.17199999999999971</v>
      </c>
    </row>
    <row r="12050" spans="1:14" x14ac:dyDescent="0.25">
      <c r="A12050" s="9" t="s">
        <v>1256</v>
      </c>
      <c r="B12050" s="9" t="s">
        <v>35</v>
      </c>
      <c r="C12050" s="9" t="s">
        <v>33</v>
      </c>
      <c r="D12050" s="9" t="s">
        <v>27</v>
      </c>
      <c r="E12050" s="10">
        <v>3817.08</v>
      </c>
      <c r="F12050" s="10">
        <v>0</v>
      </c>
      <c r="G12050" s="10">
        <v>3817.08</v>
      </c>
      <c r="H12050" s="10">
        <v>4042.94</v>
      </c>
      <c r="I12050" s="10">
        <v>-225.86000000000013</v>
      </c>
      <c r="J12050" s="10">
        <v>61.11</v>
      </c>
      <c r="K12050" s="10">
        <v>0</v>
      </c>
      <c r="L12050" s="10">
        <v>61.11</v>
      </c>
      <c r="M12050" s="10">
        <v>64.725999999999999</v>
      </c>
      <c r="N12050" s="10">
        <v>-3.6159999999999997</v>
      </c>
    </row>
    <row r="12051" spans="1:14" x14ac:dyDescent="0.25">
      <c r="A12051" s="9" t="s">
        <v>1256</v>
      </c>
      <c r="B12051" s="9" t="s">
        <v>36</v>
      </c>
      <c r="C12051" s="9" t="s">
        <v>29</v>
      </c>
      <c r="D12051" s="9" t="s">
        <v>27</v>
      </c>
      <c r="E12051" s="10">
        <v>7464.15</v>
      </c>
      <c r="F12051" s="10">
        <v>0</v>
      </c>
      <c r="G12051" s="10">
        <v>7464.15</v>
      </c>
      <c r="H12051" s="10">
        <v>7501.47</v>
      </c>
      <c r="I12051" s="10">
        <v>-37.320000000000618</v>
      </c>
      <c r="J12051" s="10">
        <v>0</v>
      </c>
      <c r="K12051" s="10">
        <v>0</v>
      </c>
      <c r="L12051" s="10">
        <v>0</v>
      </c>
      <c r="M12051" s="10">
        <v>0</v>
      </c>
      <c r="N12051" s="10">
        <v>0</v>
      </c>
    </row>
    <row r="12052" spans="1:14" x14ac:dyDescent="0.25">
      <c r="A12052" s="9" t="s">
        <v>1256</v>
      </c>
      <c r="B12052" s="9" t="s">
        <v>37</v>
      </c>
      <c r="C12052" s="9" t="s">
        <v>29</v>
      </c>
      <c r="D12052" s="9" t="s">
        <v>27</v>
      </c>
      <c r="E12052" s="10">
        <v>17260.900000000001</v>
      </c>
      <c r="F12052" s="10">
        <v>0</v>
      </c>
      <c r="G12052" s="10">
        <v>17260.900000000001</v>
      </c>
      <c r="H12052" s="10">
        <v>17347.2</v>
      </c>
      <c r="I12052" s="10">
        <v>-86.299999999999272</v>
      </c>
      <c r="J12052" s="10">
        <v>0</v>
      </c>
      <c r="K12052" s="10">
        <v>0</v>
      </c>
      <c r="L12052" s="10">
        <v>0</v>
      </c>
      <c r="M12052" s="10">
        <v>0</v>
      </c>
      <c r="N12052" s="10">
        <v>0</v>
      </c>
    </row>
    <row r="12053" spans="1:14" x14ac:dyDescent="0.25">
      <c r="A12053" s="9" t="s">
        <v>1256</v>
      </c>
      <c r="B12053" s="9" t="s">
        <v>106</v>
      </c>
      <c r="C12053" s="9" t="s">
        <v>39</v>
      </c>
      <c r="D12053" s="9" t="s">
        <v>40</v>
      </c>
      <c r="E12053" s="10">
        <v>-408642.23</v>
      </c>
      <c r="F12053" s="10">
        <v>0</v>
      </c>
      <c r="G12053" s="10">
        <v>-408642.23</v>
      </c>
      <c r="H12053" s="10">
        <v>-408642.23</v>
      </c>
      <c r="I12053" s="10">
        <v>0</v>
      </c>
      <c r="J12053" s="10">
        <v>-2250</v>
      </c>
      <c r="K12053" s="10">
        <v>0</v>
      </c>
      <c r="L12053" s="10">
        <v>-2250</v>
      </c>
      <c r="M12053" s="10">
        <v>-2250</v>
      </c>
      <c r="N12053" s="10">
        <v>0</v>
      </c>
    </row>
    <row r="12054" spans="1:14" x14ac:dyDescent="0.25">
      <c r="A12054" s="9" t="s">
        <v>1256</v>
      </c>
      <c r="B12054" s="9" t="s">
        <v>107</v>
      </c>
      <c r="C12054" s="9" t="s">
        <v>42</v>
      </c>
      <c r="D12054" s="9" t="s">
        <v>43</v>
      </c>
      <c r="E12054" s="10">
        <v>1450.24</v>
      </c>
      <c r="F12054" s="10">
        <v>1403.4581280788177</v>
      </c>
      <c r="G12054" s="10">
        <v>46.781871921182301</v>
      </c>
      <c r="H12054" s="10">
        <v>1424.51</v>
      </c>
      <c r="I12054" s="10">
        <v>25.730000000000018</v>
      </c>
      <c r="J12054" s="10">
        <v>27900</v>
      </c>
      <c r="K12054" s="10">
        <v>27000</v>
      </c>
      <c r="L12054" s="10">
        <v>900</v>
      </c>
      <c r="M12054" s="10">
        <v>27405</v>
      </c>
      <c r="N12054" s="10">
        <v>495</v>
      </c>
    </row>
    <row r="12055" spans="1:14" x14ac:dyDescent="0.25">
      <c r="A12055" s="9" t="s">
        <v>1256</v>
      </c>
      <c r="B12055" s="9" t="s">
        <v>44</v>
      </c>
      <c r="C12055" s="9" t="s">
        <v>42</v>
      </c>
      <c r="D12055" s="9" t="s">
        <v>43</v>
      </c>
      <c r="E12055" s="10">
        <v>2241.64</v>
      </c>
      <c r="F12055" s="10">
        <v>2229.7512437810947</v>
      </c>
      <c r="G12055" s="10">
        <v>11.888756218905201</v>
      </c>
      <c r="H12055" s="10">
        <v>2240.9</v>
      </c>
      <c r="I12055" s="10">
        <v>0.73999999999978172</v>
      </c>
      <c r="J12055" s="10">
        <v>2262</v>
      </c>
      <c r="K12055" s="10">
        <v>2250</v>
      </c>
      <c r="L12055" s="10">
        <v>12</v>
      </c>
      <c r="M12055" s="10">
        <v>2261.25</v>
      </c>
      <c r="N12055" s="10">
        <v>0.75</v>
      </c>
    </row>
    <row r="12056" spans="1:14" x14ac:dyDescent="0.25">
      <c r="A12056" s="9" t="s">
        <v>1256</v>
      </c>
      <c r="B12056" s="9" t="s">
        <v>99</v>
      </c>
      <c r="C12056" s="9" t="s">
        <v>42</v>
      </c>
      <c r="D12056" s="9" t="s">
        <v>43</v>
      </c>
      <c r="E12056" s="10">
        <v>6293.96</v>
      </c>
      <c r="F12056" s="10">
        <v>6090.9261083743841</v>
      </c>
      <c r="G12056" s="10">
        <v>203.03389162561598</v>
      </c>
      <c r="H12056" s="10">
        <v>6182.29</v>
      </c>
      <c r="I12056" s="10">
        <v>111.67000000000007</v>
      </c>
      <c r="J12056" s="10">
        <v>27900</v>
      </c>
      <c r="K12056" s="10">
        <v>27000</v>
      </c>
      <c r="L12056" s="10">
        <v>900</v>
      </c>
      <c r="M12056" s="10">
        <v>27405</v>
      </c>
      <c r="N12056" s="10">
        <v>495</v>
      </c>
    </row>
    <row r="12057" spans="1:14" x14ac:dyDescent="0.25">
      <c r="A12057" s="9" t="s">
        <v>1256</v>
      </c>
      <c r="B12057" s="9" t="s">
        <v>100</v>
      </c>
      <c r="C12057" s="9" t="s">
        <v>42</v>
      </c>
      <c r="D12057" s="9" t="s">
        <v>43</v>
      </c>
      <c r="E12057" s="10">
        <v>8087.38</v>
      </c>
      <c r="F12057" s="10">
        <v>7826.4926108374384</v>
      </c>
      <c r="G12057" s="10">
        <v>260.8873891625617</v>
      </c>
      <c r="H12057" s="10">
        <v>7943.89</v>
      </c>
      <c r="I12057" s="10">
        <v>143.48999999999978</v>
      </c>
      <c r="J12057" s="10">
        <v>27900</v>
      </c>
      <c r="K12057" s="10">
        <v>27000</v>
      </c>
      <c r="L12057" s="10">
        <v>900</v>
      </c>
      <c r="M12057" s="10">
        <v>27405</v>
      </c>
      <c r="N12057" s="10">
        <v>495</v>
      </c>
    </row>
    <row r="12058" spans="1:14" x14ac:dyDescent="0.25">
      <c r="A12058" s="9" t="s">
        <v>1256</v>
      </c>
      <c r="B12058" s="9" t="s">
        <v>47</v>
      </c>
      <c r="C12058" s="9" t="s">
        <v>42</v>
      </c>
      <c r="D12058" s="9" t="s">
        <v>43</v>
      </c>
      <c r="E12058" s="10">
        <v>12949.03</v>
      </c>
      <c r="F12058" s="10">
        <v>12695.127450980392</v>
      </c>
      <c r="G12058" s="10">
        <v>253.90254901960907</v>
      </c>
      <c r="H12058" s="10">
        <v>12949.03</v>
      </c>
      <c r="I12058" s="10">
        <v>0</v>
      </c>
      <c r="J12058" s="10">
        <v>27540</v>
      </c>
      <c r="K12058" s="10">
        <v>27000</v>
      </c>
      <c r="L12058" s="10">
        <v>540</v>
      </c>
      <c r="M12058" s="10">
        <v>27540</v>
      </c>
      <c r="N12058" s="10">
        <v>0</v>
      </c>
    </row>
    <row r="12059" spans="1:14" x14ac:dyDescent="0.25">
      <c r="A12059" s="9" t="s">
        <v>1256</v>
      </c>
      <c r="B12059" s="9" t="s">
        <v>101</v>
      </c>
      <c r="C12059" s="9" t="s">
        <v>42</v>
      </c>
      <c r="D12059" s="9" t="s">
        <v>43</v>
      </c>
      <c r="E12059" s="10">
        <v>24288.9</v>
      </c>
      <c r="F12059" s="10">
        <v>21860.059113300493</v>
      </c>
      <c r="G12059" s="10">
        <v>2428.8408866995087</v>
      </c>
      <c r="H12059" s="10">
        <v>22187.96</v>
      </c>
      <c r="I12059" s="10">
        <v>2100.9400000000023</v>
      </c>
      <c r="J12059" s="10">
        <v>30000</v>
      </c>
      <c r="K12059" s="10">
        <v>27000</v>
      </c>
      <c r="L12059" s="10">
        <v>3000</v>
      </c>
      <c r="M12059" s="10">
        <v>27405</v>
      </c>
      <c r="N12059" s="10">
        <v>2595</v>
      </c>
    </row>
    <row r="12060" spans="1:14" x14ac:dyDescent="0.25">
      <c r="A12060" s="9" t="s">
        <v>1256</v>
      </c>
      <c r="B12060" s="9" t="s">
        <v>109</v>
      </c>
      <c r="C12060" s="9" t="s">
        <v>42</v>
      </c>
      <c r="D12060" s="9" t="s">
        <v>43</v>
      </c>
      <c r="E12060" s="10">
        <v>27293.8</v>
      </c>
      <c r="F12060" s="10">
        <v>26887.497536945812</v>
      </c>
      <c r="G12060" s="10">
        <v>406.30246305418768</v>
      </c>
      <c r="H12060" s="10">
        <v>27290.81</v>
      </c>
      <c r="I12060" s="10">
        <v>2.9899999999979627</v>
      </c>
      <c r="J12060" s="10">
        <v>2284</v>
      </c>
      <c r="K12060" s="10">
        <v>2250</v>
      </c>
      <c r="L12060" s="10">
        <v>34</v>
      </c>
      <c r="M12060" s="10">
        <v>2283.75</v>
      </c>
      <c r="N12060" s="10">
        <v>0.25</v>
      </c>
    </row>
    <row r="12061" spans="1:14" x14ac:dyDescent="0.25">
      <c r="A12061" s="9" t="s">
        <v>1256</v>
      </c>
      <c r="B12061" s="9" t="s">
        <v>50</v>
      </c>
      <c r="C12061" s="9" t="s">
        <v>42</v>
      </c>
      <c r="D12061" s="9" t="s">
        <v>43</v>
      </c>
      <c r="E12061" s="10">
        <v>36089.550000000003</v>
      </c>
      <c r="F12061" s="10">
        <v>35910</v>
      </c>
      <c r="G12061" s="10">
        <v>179.55000000000291</v>
      </c>
      <c r="H12061" s="10">
        <v>36089.550000000003</v>
      </c>
      <c r="I12061" s="10">
        <v>0</v>
      </c>
      <c r="J12061" s="10">
        <v>27135</v>
      </c>
      <c r="K12061" s="10">
        <v>27000</v>
      </c>
      <c r="L12061" s="10">
        <v>135</v>
      </c>
      <c r="M12061" s="10">
        <v>27135</v>
      </c>
      <c r="N12061" s="10">
        <v>0</v>
      </c>
    </row>
    <row r="12062" spans="1:14" x14ac:dyDescent="0.25">
      <c r="A12062" s="9" t="s">
        <v>1256</v>
      </c>
      <c r="B12062" s="9" t="s">
        <v>103</v>
      </c>
      <c r="C12062" s="9" t="s">
        <v>42</v>
      </c>
      <c r="D12062" s="9" t="s">
        <v>43</v>
      </c>
      <c r="E12062" s="10">
        <v>136770.5</v>
      </c>
      <c r="F12062" s="10">
        <v>135416.33663366336</v>
      </c>
      <c r="G12062" s="10">
        <v>1354.1633663366374</v>
      </c>
      <c r="H12062" s="10">
        <v>136770.5</v>
      </c>
      <c r="I12062" s="10">
        <v>0</v>
      </c>
      <c r="J12062" s="10">
        <v>27270</v>
      </c>
      <c r="K12062" s="10">
        <v>27000</v>
      </c>
      <c r="L12062" s="10">
        <v>270</v>
      </c>
      <c r="M12062" s="10">
        <v>27270</v>
      </c>
      <c r="N12062" s="10">
        <v>0</v>
      </c>
    </row>
    <row r="12063" spans="1:14" x14ac:dyDescent="0.25">
      <c r="A12063" s="9" t="s">
        <v>1256</v>
      </c>
      <c r="B12063" s="9" t="s">
        <v>104</v>
      </c>
      <c r="C12063" s="9" t="s">
        <v>42</v>
      </c>
      <c r="D12063" s="9" t="s">
        <v>53</v>
      </c>
      <c r="E12063" s="10">
        <v>121682.25</v>
      </c>
      <c r="F12063" s="10">
        <v>119114.87562189055</v>
      </c>
      <c r="G12063" s="10">
        <v>2567.3743781094527</v>
      </c>
      <c r="H12063" s="10">
        <v>119710.45</v>
      </c>
      <c r="I12063" s="10">
        <v>1971.8000000000029</v>
      </c>
      <c r="J12063" s="10">
        <v>20250</v>
      </c>
      <c r="K12063" s="10">
        <v>20250</v>
      </c>
      <c r="L12063" s="10">
        <v>0</v>
      </c>
      <c r="M12063" s="10">
        <v>20351.25</v>
      </c>
      <c r="N12063" s="10">
        <v>-101.25</v>
      </c>
    </row>
    <row r="12064" spans="1:14" x14ac:dyDescent="0.25">
      <c r="A12064" s="9" t="s">
        <v>1256</v>
      </c>
      <c r="B12064" s="9" t="s">
        <v>54</v>
      </c>
      <c r="C12064" s="9" t="s">
        <v>42</v>
      </c>
      <c r="D12064" s="9" t="s">
        <v>55</v>
      </c>
      <c r="E12064" s="10">
        <v>1363.23</v>
      </c>
      <c r="F12064" s="10">
        <v>1336.5</v>
      </c>
      <c r="G12064" s="10">
        <v>26.730000000000018</v>
      </c>
      <c r="H12064" s="10">
        <v>1363.23</v>
      </c>
      <c r="I12064" s="10">
        <v>0</v>
      </c>
      <c r="J12064" s="10">
        <v>247.86</v>
      </c>
      <c r="K12064" s="10">
        <v>243</v>
      </c>
      <c r="L12064" s="10">
        <v>4.8600000000000136</v>
      </c>
      <c r="M12064" s="10">
        <v>247.86</v>
      </c>
      <c r="N12064" s="10">
        <v>0</v>
      </c>
    </row>
    <row r="12065" spans="1:14" x14ac:dyDescent="0.25">
      <c r="A12065" s="9" t="s">
        <v>1257</v>
      </c>
      <c r="B12065" s="9" t="s">
        <v>25</v>
      </c>
      <c r="C12065" s="9" t="s">
        <v>26</v>
      </c>
      <c r="D12065" s="9" t="s">
        <v>27</v>
      </c>
      <c r="E12065" s="10">
        <v>1904.61</v>
      </c>
      <c r="F12065" s="10">
        <v>0</v>
      </c>
      <c r="G12065" s="10">
        <v>1904.61</v>
      </c>
      <c r="H12065" s="10">
        <v>0</v>
      </c>
      <c r="I12065" s="10">
        <v>1904.61</v>
      </c>
      <c r="J12065" s="10">
        <v>0</v>
      </c>
      <c r="K12065" s="10">
        <v>0</v>
      </c>
      <c r="L12065" s="10">
        <v>0</v>
      </c>
      <c r="M12065" s="10">
        <v>0</v>
      </c>
      <c r="N12065" s="10">
        <v>0</v>
      </c>
    </row>
    <row r="12066" spans="1:14" x14ac:dyDescent="0.25">
      <c r="A12066" s="9" t="s">
        <v>1257</v>
      </c>
      <c r="B12066" s="9" t="s">
        <v>258</v>
      </c>
      <c r="C12066" s="9" t="s">
        <v>33</v>
      </c>
      <c r="D12066" s="9" t="s">
        <v>27</v>
      </c>
      <c r="E12066" s="10">
        <v>170</v>
      </c>
      <c r="F12066" s="10">
        <v>0</v>
      </c>
      <c r="G12066" s="10">
        <v>170</v>
      </c>
      <c r="H12066" s="10">
        <v>179.71</v>
      </c>
      <c r="I12066" s="10">
        <v>-9.710000000000008</v>
      </c>
      <c r="J12066" s="10">
        <v>22.484000000000002</v>
      </c>
      <c r="K12066" s="10">
        <v>0</v>
      </c>
      <c r="L12066" s="10">
        <v>22.484000000000002</v>
      </c>
      <c r="M12066" s="10">
        <v>23.773</v>
      </c>
      <c r="N12066" s="10">
        <v>-1.2889999999999979</v>
      </c>
    </row>
    <row r="12067" spans="1:14" x14ac:dyDescent="0.25">
      <c r="A12067" s="9" t="s">
        <v>1257</v>
      </c>
      <c r="B12067" s="9" t="s">
        <v>259</v>
      </c>
      <c r="C12067" s="9" t="s">
        <v>33</v>
      </c>
      <c r="D12067" s="9" t="s">
        <v>27</v>
      </c>
      <c r="E12067" s="10">
        <v>348.83</v>
      </c>
      <c r="F12067" s="10">
        <v>0</v>
      </c>
      <c r="G12067" s="10">
        <v>348.83</v>
      </c>
      <c r="H12067" s="10">
        <v>368.81</v>
      </c>
      <c r="I12067" s="10">
        <v>-19.980000000000018</v>
      </c>
      <c r="J12067" s="10">
        <v>22.484000000000002</v>
      </c>
      <c r="K12067" s="10">
        <v>0</v>
      </c>
      <c r="L12067" s="10">
        <v>22.484000000000002</v>
      </c>
      <c r="M12067" s="10">
        <v>23.773</v>
      </c>
      <c r="N12067" s="10">
        <v>-1.2889999999999979</v>
      </c>
    </row>
    <row r="12068" spans="1:14" x14ac:dyDescent="0.25">
      <c r="A12068" s="9" t="s">
        <v>1257</v>
      </c>
      <c r="B12068" s="9" t="s">
        <v>260</v>
      </c>
      <c r="C12068" s="9" t="s">
        <v>33</v>
      </c>
      <c r="D12068" s="9" t="s">
        <v>27</v>
      </c>
      <c r="E12068" s="10">
        <v>13751.33</v>
      </c>
      <c r="F12068" s="10">
        <v>0</v>
      </c>
      <c r="G12068" s="10">
        <v>13751.33</v>
      </c>
      <c r="H12068" s="10">
        <v>14536.25</v>
      </c>
      <c r="I12068" s="10">
        <v>-784.92000000000007</v>
      </c>
      <c r="J12068" s="10">
        <v>224.84</v>
      </c>
      <c r="K12068" s="10">
        <v>0</v>
      </c>
      <c r="L12068" s="10">
        <v>224.84</v>
      </c>
      <c r="M12068" s="10">
        <v>237.673</v>
      </c>
      <c r="N12068" s="10">
        <v>-12.832999999999998</v>
      </c>
    </row>
    <row r="12069" spans="1:14" x14ac:dyDescent="0.25">
      <c r="A12069" s="9" t="s">
        <v>1257</v>
      </c>
      <c r="B12069" s="9" t="s">
        <v>101</v>
      </c>
      <c r="C12069" s="9" t="s">
        <v>39</v>
      </c>
      <c r="D12069" s="9" t="s">
        <v>43</v>
      </c>
      <c r="E12069" s="10">
        <v>-89480.31</v>
      </c>
      <c r="F12069" s="10">
        <v>0</v>
      </c>
      <c r="G12069" s="10">
        <v>-89480.31</v>
      </c>
      <c r="H12069" s="10">
        <v>-89480.53</v>
      </c>
      <c r="I12069" s="10">
        <v>0.22000000000116415</v>
      </c>
      <c r="J12069" s="10">
        <v>-110520</v>
      </c>
      <c r="K12069" s="10">
        <v>0</v>
      </c>
      <c r="L12069" s="10">
        <v>-110520</v>
      </c>
      <c r="M12069" s="10">
        <v>-110520</v>
      </c>
      <c r="N12069" s="10">
        <v>0</v>
      </c>
    </row>
    <row r="12070" spans="1:14" x14ac:dyDescent="0.25">
      <c r="A12070" s="9" t="s">
        <v>1257</v>
      </c>
      <c r="B12070" s="9" t="s">
        <v>262</v>
      </c>
      <c r="C12070" s="9" t="s">
        <v>42</v>
      </c>
      <c r="D12070" s="9" t="s">
        <v>43</v>
      </c>
      <c r="E12070" s="10">
        <v>9235.99</v>
      </c>
      <c r="F12070" s="10">
        <v>9235.8875739644973</v>
      </c>
      <c r="G12070" s="10">
        <v>0.10242603550250351</v>
      </c>
      <c r="H12070" s="10">
        <v>9365.19</v>
      </c>
      <c r="I12070" s="10">
        <v>-129.20000000000073</v>
      </c>
      <c r="J12070" s="10">
        <v>18236</v>
      </c>
      <c r="K12070" s="10">
        <v>18235.799802761339</v>
      </c>
      <c r="L12070" s="10">
        <v>0.20019723866062122</v>
      </c>
      <c r="M12070" s="10">
        <v>18491.100999999999</v>
      </c>
      <c r="N12070" s="10">
        <v>-255.10099999999875</v>
      </c>
    </row>
    <row r="12071" spans="1:14" x14ac:dyDescent="0.25">
      <c r="A12071" s="9" t="s">
        <v>1257</v>
      </c>
      <c r="B12071" s="9" t="s">
        <v>261</v>
      </c>
      <c r="C12071" s="9" t="s">
        <v>42</v>
      </c>
      <c r="D12071" s="9" t="s">
        <v>43</v>
      </c>
      <c r="E12071" s="10">
        <v>64069.55</v>
      </c>
      <c r="F12071" s="10">
        <v>64069.546798029558</v>
      </c>
      <c r="G12071" s="10">
        <v>3.201970444933977E-3</v>
      </c>
      <c r="H12071" s="10">
        <v>65030.59</v>
      </c>
      <c r="I12071" s="10">
        <v>-961.0399999999936</v>
      </c>
      <c r="J12071" s="10">
        <v>110520</v>
      </c>
      <c r="K12071" s="10">
        <v>110520</v>
      </c>
      <c r="L12071" s="10">
        <v>0</v>
      </c>
      <c r="M12071" s="10">
        <v>112177.8</v>
      </c>
      <c r="N12071" s="10">
        <v>-1657.8000000000029</v>
      </c>
    </row>
    <row r="12072" spans="1:14" x14ac:dyDescent="0.25">
      <c r="A12072" s="9" t="s">
        <v>1258</v>
      </c>
      <c r="B12072" s="9" t="s">
        <v>25</v>
      </c>
      <c r="C12072" s="9" t="s">
        <v>26</v>
      </c>
      <c r="D12072" s="9" t="s">
        <v>27</v>
      </c>
      <c r="E12072" s="10">
        <v>-7500.54</v>
      </c>
      <c r="F12072" s="10">
        <v>0</v>
      </c>
      <c r="G12072" s="10">
        <v>-7500.54</v>
      </c>
      <c r="H12072" s="10">
        <v>0</v>
      </c>
      <c r="I12072" s="10">
        <v>-7500.54</v>
      </c>
      <c r="J12072" s="10">
        <v>0</v>
      </c>
      <c r="K12072" s="10">
        <v>0</v>
      </c>
      <c r="L12072" s="10">
        <v>0</v>
      </c>
      <c r="M12072" s="10">
        <v>0</v>
      </c>
      <c r="N12072" s="10">
        <v>0</v>
      </c>
    </row>
    <row r="12073" spans="1:14" x14ac:dyDescent="0.25">
      <c r="A12073" s="9" t="s">
        <v>1258</v>
      </c>
      <c r="B12073" s="9" t="s">
        <v>28</v>
      </c>
      <c r="C12073" s="9" t="s">
        <v>29</v>
      </c>
      <c r="D12073" s="9" t="s">
        <v>27</v>
      </c>
      <c r="E12073" s="10">
        <v>7.32</v>
      </c>
      <c r="F12073" s="10">
        <v>0</v>
      </c>
      <c r="G12073" s="10">
        <v>7.32</v>
      </c>
      <c r="H12073" s="10">
        <v>7.24</v>
      </c>
      <c r="I12073" s="10">
        <v>8.0000000000000071E-2</v>
      </c>
      <c r="J12073" s="10">
        <v>0</v>
      </c>
      <c r="K12073" s="10">
        <v>0</v>
      </c>
      <c r="L12073" s="10">
        <v>0</v>
      </c>
      <c r="M12073" s="10">
        <v>0</v>
      </c>
      <c r="N12073" s="10">
        <v>0</v>
      </c>
    </row>
    <row r="12074" spans="1:14" x14ac:dyDescent="0.25">
      <c r="A12074" s="9" t="s">
        <v>1258</v>
      </c>
      <c r="B12074" s="9" t="s">
        <v>30</v>
      </c>
      <c r="C12074" s="9" t="s">
        <v>29</v>
      </c>
      <c r="D12074" s="9" t="s">
        <v>27</v>
      </c>
      <c r="E12074" s="10">
        <v>170.82</v>
      </c>
      <c r="F12074" s="10">
        <v>0</v>
      </c>
      <c r="G12074" s="10">
        <v>170.82</v>
      </c>
      <c r="H12074" s="10">
        <v>168.94</v>
      </c>
      <c r="I12074" s="10">
        <v>1.8799999999999955</v>
      </c>
      <c r="J12074" s="10">
        <v>0</v>
      </c>
      <c r="K12074" s="10">
        <v>0</v>
      </c>
      <c r="L12074" s="10">
        <v>0</v>
      </c>
      <c r="M12074" s="10">
        <v>0</v>
      </c>
      <c r="N12074" s="10">
        <v>0</v>
      </c>
    </row>
    <row r="12075" spans="1:14" x14ac:dyDescent="0.25">
      <c r="A12075" s="9" t="s">
        <v>1258</v>
      </c>
      <c r="B12075" s="9" t="s">
        <v>31</v>
      </c>
      <c r="C12075" s="9" t="s">
        <v>29</v>
      </c>
      <c r="D12075" s="9" t="s">
        <v>27</v>
      </c>
      <c r="E12075" s="10">
        <v>1146.96</v>
      </c>
      <c r="F12075" s="10">
        <v>0</v>
      </c>
      <c r="G12075" s="10">
        <v>1146.96</v>
      </c>
      <c r="H12075" s="10">
        <v>1134.3</v>
      </c>
      <c r="I12075" s="10">
        <v>12.660000000000082</v>
      </c>
      <c r="J12075" s="10">
        <v>0</v>
      </c>
      <c r="K12075" s="10">
        <v>0</v>
      </c>
      <c r="L12075" s="10">
        <v>0</v>
      </c>
      <c r="M12075" s="10">
        <v>0</v>
      </c>
      <c r="N12075" s="10">
        <v>0</v>
      </c>
    </row>
    <row r="12076" spans="1:14" x14ac:dyDescent="0.25">
      <c r="A12076" s="9" t="s">
        <v>1258</v>
      </c>
      <c r="B12076" s="9" t="s">
        <v>32</v>
      </c>
      <c r="C12076" s="9" t="s">
        <v>33</v>
      </c>
      <c r="D12076" s="9" t="s">
        <v>27</v>
      </c>
      <c r="E12076" s="10">
        <v>1851.59</v>
      </c>
      <c r="F12076" s="10">
        <v>0</v>
      </c>
      <c r="G12076" s="10">
        <v>1851.59</v>
      </c>
      <c r="H12076" s="10">
        <v>1841.62</v>
      </c>
      <c r="I12076" s="10">
        <v>9.9700000000000273</v>
      </c>
      <c r="J12076" s="10">
        <v>5.25</v>
      </c>
      <c r="K12076" s="10">
        <v>0</v>
      </c>
      <c r="L12076" s="10">
        <v>5.25</v>
      </c>
      <c r="M12076" s="10">
        <v>5.2220000000000004</v>
      </c>
      <c r="N12076" s="10">
        <v>2.7999999999999581E-2</v>
      </c>
    </row>
    <row r="12077" spans="1:14" x14ac:dyDescent="0.25">
      <c r="A12077" s="9" t="s">
        <v>1258</v>
      </c>
      <c r="B12077" s="9" t="s">
        <v>34</v>
      </c>
      <c r="C12077" s="9" t="s">
        <v>33</v>
      </c>
      <c r="D12077" s="9" t="s">
        <v>27</v>
      </c>
      <c r="E12077" s="10">
        <v>6364.95</v>
      </c>
      <c r="F12077" s="10">
        <v>0</v>
      </c>
      <c r="G12077" s="10">
        <v>6364.95</v>
      </c>
      <c r="H12077" s="10">
        <v>6330.65</v>
      </c>
      <c r="I12077" s="10">
        <v>34.300000000000182</v>
      </c>
      <c r="J12077" s="10">
        <v>5.25</v>
      </c>
      <c r="K12077" s="10">
        <v>0</v>
      </c>
      <c r="L12077" s="10">
        <v>5.25</v>
      </c>
      <c r="M12077" s="10">
        <v>5.2220000000000004</v>
      </c>
      <c r="N12077" s="10">
        <v>2.7999999999999581E-2</v>
      </c>
    </row>
    <row r="12078" spans="1:14" x14ac:dyDescent="0.25">
      <c r="A12078" s="9" t="s">
        <v>1258</v>
      </c>
      <c r="B12078" s="9" t="s">
        <v>35</v>
      </c>
      <c r="C12078" s="9" t="s">
        <v>33</v>
      </c>
      <c r="D12078" s="9" t="s">
        <v>27</v>
      </c>
      <c r="E12078" s="10">
        <v>6886.48</v>
      </c>
      <c r="F12078" s="10">
        <v>0</v>
      </c>
      <c r="G12078" s="10">
        <v>6886.48</v>
      </c>
      <c r="H12078" s="10">
        <v>6849.19</v>
      </c>
      <c r="I12078" s="10">
        <v>37.289999999999964</v>
      </c>
      <c r="J12078" s="10">
        <v>110.25</v>
      </c>
      <c r="K12078" s="10">
        <v>0</v>
      </c>
      <c r="L12078" s="10">
        <v>110.25</v>
      </c>
      <c r="M12078" s="10">
        <v>109.65300000000001</v>
      </c>
      <c r="N12078" s="10">
        <v>0.5969999999999942</v>
      </c>
    </row>
    <row r="12079" spans="1:14" x14ac:dyDescent="0.25">
      <c r="A12079" s="9" t="s">
        <v>1258</v>
      </c>
      <c r="B12079" s="9" t="s">
        <v>36</v>
      </c>
      <c r="C12079" s="9" t="s">
        <v>29</v>
      </c>
      <c r="D12079" s="9" t="s">
        <v>27</v>
      </c>
      <c r="E12079" s="10">
        <v>12850.13</v>
      </c>
      <c r="F12079" s="10">
        <v>0</v>
      </c>
      <c r="G12079" s="10">
        <v>12850.13</v>
      </c>
      <c r="H12079" s="10">
        <v>12708.33</v>
      </c>
      <c r="I12079" s="10">
        <v>141.79999999999927</v>
      </c>
      <c r="J12079" s="10">
        <v>0</v>
      </c>
      <c r="K12079" s="10">
        <v>0</v>
      </c>
      <c r="L12079" s="10">
        <v>0</v>
      </c>
      <c r="M12079" s="10">
        <v>0</v>
      </c>
      <c r="N12079" s="10">
        <v>0</v>
      </c>
    </row>
    <row r="12080" spans="1:14" x14ac:dyDescent="0.25">
      <c r="A12080" s="9" t="s">
        <v>1258</v>
      </c>
      <c r="B12080" s="9" t="s">
        <v>37</v>
      </c>
      <c r="C12080" s="9" t="s">
        <v>29</v>
      </c>
      <c r="D12080" s="9" t="s">
        <v>27</v>
      </c>
      <c r="E12080" s="10">
        <v>29716.02</v>
      </c>
      <c r="F12080" s="10">
        <v>0</v>
      </c>
      <c r="G12080" s="10">
        <v>29716.02</v>
      </c>
      <c r="H12080" s="10">
        <v>29388.09</v>
      </c>
      <c r="I12080" s="10">
        <v>327.93000000000029</v>
      </c>
      <c r="J12080" s="10">
        <v>0</v>
      </c>
      <c r="K12080" s="10">
        <v>0</v>
      </c>
      <c r="L12080" s="10">
        <v>0</v>
      </c>
      <c r="M12080" s="10">
        <v>0</v>
      </c>
      <c r="N12080" s="10">
        <v>0</v>
      </c>
    </row>
    <row r="12081" spans="1:14" x14ac:dyDescent="0.25">
      <c r="A12081" s="9" t="s">
        <v>1258</v>
      </c>
      <c r="B12081" s="9" t="s">
        <v>374</v>
      </c>
      <c r="C12081" s="9" t="s">
        <v>39</v>
      </c>
      <c r="D12081" s="9" t="s">
        <v>40</v>
      </c>
      <c r="E12081" s="10">
        <v>-701048.59</v>
      </c>
      <c r="F12081" s="10">
        <v>0</v>
      </c>
      <c r="G12081" s="10">
        <v>-701048.59</v>
      </c>
      <c r="H12081" s="10">
        <v>-701048.58</v>
      </c>
      <c r="I12081" s="10">
        <v>-1.0000000009313226E-2</v>
      </c>
      <c r="J12081" s="10">
        <v>-3811.75</v>
      </c>
      <c r="K12081" s="10">
        <v>0</v>
      </c>
      <c r="L12081" s="10">
        <v>-3811.75</v>
      </c>
      <c r="M12081" s="10">
        <v>-3811.75</v>
      </c>
      <c r="N12081" s="10">
        <v>0</v>
      </c>
    </row>
    <row r="12082" spans="1:14" x14ac:dyDescent="0.25">
      <c r="A12082" s="9" t="s">
        <v>1258</v>
      </c>
      <c r="B12082" s="9" t="s">
        <v>92</v>
      </c>
      <c r="C12082" s="9" t="s">
        <v>42</v>
      </c>
      <c r="D12082" s="9" t="s">
        <v>43</v>
      </c>
      <c r="E12082" s="10">
        <v>25.54</v>
      </c>
      <c r="F12082" s="10">
        <v>0</v>
      </c>
      <c r="G12082" s="10">
        <v>25.54</v>
      </c>
      <c r="H12082" s="10">
        <v>0</v>
      </c>
      <c r="I12082" s="10">
        <v>25.54</v>
      </c>
      <c r="J12082" s="10">
        <v>300</v>
      </c>
      <c r="K12082" s="10">
        <v>0</v>
      </c>
      <c r="L12082" s="10">
        <v>300</v>
      </c>
      <c r="M12082" s="10">
        <v>0</v>
      </c>
      <c r="N12082" s="10">
        <v>300</v>
      </c>
    </row>
    <row r="12083" spans="1:14" x14ac:dyDescent="0.25">
      <c r="A12083" s="9" t="s">
        <v>1258</v>
      </c>
      <c r="B12083" s="9" t="s">
        <v>375</v>
      </c>
      <c r="C12083" s="9" t="s">
        <v>42</v>
      </c>
      <c r="D12083" s="9" t="s">
        <v>43</v>
      </c>
      <c r="E12083" s="10">
        <v>2756.62</v>
      </c>
      <c r="F12083" s="10">
        <v>2759.0935960591132</v>
      </c>
      <c r="G12083" s="10">
        <v>-2.4735960591133335</v>
      </c>
      <c r="H12083" s="10">
        <v>2800.48</v>
      </c>
      <c r="I12083" s="10">
        <v>-43.860000000000127</v>
      </c>
      <c r="J12083" s="10">
        <v>45700</v>
      </c>
      <c r="K12083" s="10">
        <v>45741</v>
      </c>
      <c r="L12083" s="10">
        <v>-41</v>
      </c>
      <c r="M12083" s="10">
        <v>46427.114999999998</v>
      </c>
      <c r="N12083" s="10">
        <v>-727.11499999999796</v>
      </c>
    </row>
    <row r="12084" spans="1:14" x14ac:dyDescent="0.25">
      <c r="A12084" s="9" t="s">
        <v>1258</v>
      </c>
      <c r="B12084" s="9" t="s">
        <v>44</v>
      </c>
      <c r="C12084" s="9" t="s">
        <v>42</v>
      </c>
      <c r="D12084" s="9" t="s">
        <v>43</v>
      </c>
      <c r="E12084" s="10">
        <v>3785.62</v>
      </c>
      <c r="F12084" s="10">
        <v>3777.4427860696519</v>
      </c>
      <c r="G12084" s="10">
        <v>8.1772139303479889</v>
      </c>
      <c r="H12084" s="10">
        <v>3796.33</v>
      </c>
      <c r="I12084" s="10">
        <v>-10.710000000000036</v>
      </c>
      <c r="J12084" s="10">
        <v>3820</v>
      </c>
      <c r="K12084" s="10">
        <v>3811.7502487562192</v>
      </c>
      <c r="L12084" s="10">
        <v>8.2497512437807927</v>
      </c>
      <c r="M12084" s="10">
        <v>3830.8090000000002</v>
      </c>
      <c r="N12084" s="10">
        <v>-10.809000000000196</v>
      </c>
    </row>
    <row r="12085" spans="1:14" x14ac:dyDescent="0.25">
      <c r="A12085" s="9" t="s">
        <v>1258</v>
      </c>
      <c r="B12085" s="9" t="s">
        <v>376</v>
      </c>
      <c r="C12085" s="9" t="s">
        <v>42</v>
      </c>
      <c r="D12085" s="9" t="s">
        <v>43</v>
      </c>
      <c r="E12085" s="10">
        <v>10713.98</v>
      </c>
      <c r="F12085" s="10">
        <v>10676.866995073891</v>
      </c>
      <c r="G12085" s="10">
        <v>37.11300492610826</v>
      </c>
      <c r="H12085" s="10">
        <v>10837.02</v>
      </c>
      <c r="I12085" s="10">
        <v>-123.04000000000087</v>
      </c>
      <c r="J12085" s="10">
        <v>45900</v>
      </c>
      <c r="K12085" s="10">
        <v>45741</v>
      </c>
      <c r="L12085" s="10">
        <v>159</v>
      </c>
      <c r="M12085" s="10">
        <v>46427.114999999998</v>
      </c>
      <c r="N12085" s="10">
        <v>-527.11499999999796</v>
      </c>
    </row>
    <row r="12086" spans="1:14" x14ac:dyDescent="0.25">
      <c r="A12086" s="9" t="s">
        <v>1258</v>
      </c>
      <c r="B12086" s="9" t="s">
        <v>500</v>
      </c>
      <c r="C12086" s="9" t="s">
        <v>42</v>
      </c>
      <c r="D12086" s="9" t="s">
        <v>43</v>
      </c>
      <c r="E12086" s="10">
        <v>13865.79</v>
      </c>
      <c r="F12086" s="10">
        <v>13787.714285714286</v>
      </c>
      <c r="G12086" s="10">
        <v>78.075714285714639</v>
      </c>
      <c r="H12086" s="10">
        <v>13994.53</v>
      </c>
      <c r="I12086" s="10">
        <v>-128.73999999999978</v>
      </c>
      <c r="J12086" s="10">
        <v>46000</v>
      </c>
      <c r="K12086" s="10">
        <v>45741</v>
      </c>
      <c r="L12086" s="10">
        <v>259</v>
      </c>
      <c r="M12086" s="10">
        <v>46427.114999999998</v>
      </c>
      <c r="N12086" s="10">
        <v>-427.11499999999796</v>
      </c>
    </row>
    <row r="12087" spans="1:14" x14ac:dyDescent="0.25">
      <c r="A12087" s="9" t="s">
        <v>1258</v>
      </c>
      <c r="B12087" s="9" t="s">
        <v>47</v>
      </c>
      <c r="C12087" s="9" t="s">
        <v>42</v>
      </c>
      <c r="D12087" s="9" t="s">
        <v>43</v>
      </c>
      <c r="E12087" s="10">
        <v>20275.07</v>
      </c>
      <c r="F12087" s="10">
        <v>21506.960784313724</v>
      </c>
      <c r="G12087" s="10">
        <v>-1231.890784313724</v>
      </c>
      <c r="H12087" s="10">
        <v>21937.1</v>
      </c>
      <c r="I12087" s="10">
        <v>-1662.0299999999988</v>
      </c>
      <c r="J12087" s="10">
        <v>43121</v>
      </c>
      <c r="K12087" s="10">
        <v>45741</v>
      </c>
      <c r="L12087" s="10">
        <v>-2620</v>
      </c>
      <c r="M12087" s="10">
        <v>46655.82</v>
      </c>
      <c r="N12087" s="10">
        <v>-3534.8199999999997</v>
      </c>
    </row>
    <row r="12088" spans="1:14" x14ac:dyDescent="0.25">
      <c r="A12088" s="9" t="s">
        <v>1258</v>
      </c>
      <c r="B12088" s="9" t="s">
        <v>272</v>
      </c>
      <c r="C12088" s="9" t="s">
        <v>42</v>
      </c>
      <c r="D12088" s="9" t="s">
        <v>43</v>
      </c>
      <c r="E12088" s="10">
        <v>37395.769999999997</v>
      </c>
      <c r="F12088" s="10">
        <v>37303.38916256158</v>
      </c>
      <c r="G12088" s="10">
        <v>92.380837438417075</v>
      </c>
      <c r="H12088" s="10">
        <v>37862.94</v>
      </c>
      <c r="I12088" s="10">
        <v>-467.17000000000553</v>
      </c>
      <c r="J12088" s="10">
        <v>45854</v>
      </c>
      <c r="K12088" s="10">
        <v>45741</v>
      </c>
      <c r="L12088" s="10">
        <v>113</v>
      </c>
      <c r="M12088" s="10">
        <v>46427.114999999998</v>
      </c>
      <c r="N12088" s="10">
        <v>-573.11499999999796</v>
      </c>
    </row>
    <row r="12089" spans="1:14" x14ac:dyDescent="0.25">
      <c r="A12089" s="9" t="s">
        <v>1258</v>
      </c>
      <c r="B12089" s="9" t="s">
        <v>378</v>
      </c>
      <c r="C12089" s="9" t="s">
        <v>42</v>
      </c>
      <c r="D12089" s="9" t="s">
        <v>43</v>
      </c>
      <c r="E12089" s="10">
        <v>46007.5</v>
      </c>
      <c r="F12089" s="10">
        <v>45550.413793103449</v>
      </c>
      <c r="G12089" s="10">
        <v>457.08620689655072</v>
      </c>
      <c r="H12089" s="10">
        <v>46233.67</v>
      </c>
      <c r="I12089" s="10">
        <v>-226.16999999999825</v>
      </c>
      <c r="J12089" s="10">
        <v>3850</v>
      </c>
      <c r="K12089" s="10">
        <v>3811.7497536945812</v>
      </c>
      <c r="L12089" s="10">
        <v>38.250246305418841</v>
      </c>
      <c r="M12089" s="10">
        <v>3868.9259999999999</v>
      </c>
      <c r="N12089" s="10">
        <v>-18.925999999999931</v>
      </c>
    </row>
    <row r="12090" spans="1:14" x14ac:dyDescent="0.25">
      <c r="A12090" s="9" t="s">
        <v>1258</v>
      </c>
      <c r="B12090" s="9" t="s">
        <v>50</v>
      </c>
      <c r="C12090" s="9" t="s">
        <v>42</v>
      </c>
      <c r="D12090" s="9" t="s">
        <v>43</v>
      </c>
      <c r="E12090" s="10">
        <v>61845</v>
      </c>
      <c r="F12090" s="10">
        <v>60835.532338308454</v>
      </c>
      <c r="G12090" s="10">
        <v>1009.4676616915458</v>
      </c>
      <c r="H12090" s="10">
        <v>61139.71</v>
      </c>
      <c r="I12090" s="10">
        <v>705.29000000000087</v>
      </c>
      <c r="J12090" s="10">
        <v>46500</v>
      </c>
      <c r="K12090" s="10">
        <v>45741</v>
      </c>
      <c r="L12090" s="10">
        <v>759</v>
      </c>
      <c r="M12090" s="10">
        <v>45969.705000000002</v>
      </c>
      <c r="N12090" s="10">
        <v>530.29499999999825</v>
      </c>
    </row>
    <row r="12091" spans="1:14" x14ac:dyDescent="0.25">
      <c r="A12091" s="9" t="s">
        <v>1258</v>
      </c>
      <c r="B12091" s="9" t="s">
        <v>103</v>
      </c>
      <c r="C12091" s="9" t="s">
        <v>42</v>
      </c>
      <c r="D12091" s="9" t="s">
        <v>43</v>
      </c>
      <c r="E12091" s="10">
        <v>230072.36</v>
      </c>
      <c r="F12091" s="10">
        <v>229410.32673267327</v>
      </c>
      <c r="G12091" s="10">
        <v>662.03326732671121</v>
      </c>
      <c r="H12091" s="10">
        <v>231704.43</v>
      </c>
      <c r="I12091" s="10">
        <v>-1632.070000000007</v>
      </c>
      <c r="J12091" s="10">
        <v>45873</v>
      </c>
      <c r="K12091" s="10">
        <v>45741</v>
      </c>
      <c r="L12091" s="10">
        <v>132</v>
      </c>
      <c r="M12091" s="10">
        <v>46198.41</v>
      </c>
      <c r="N12091" s="10">
        <v>-325.41000000000349</v>
      </c>
    </row>
    <row r="12092" spans="1:14" x14ac:dyDescent="0.25">
      <c r="A12092" s="9" t="s">
        <v>1258</v>
      </c>
      <c r="B12092" s="9" t="s">
        <v>379</v>
      </c>
      <c r="C12092" s="9" t="s">
        <v>42</v>
      </c>
      <c r="D12092" s="9" t="s">
        <v>53</v>
      </c>
      <c r="E12092" s="10">
        <v>220502.15</v>
      </c>
      <c r="F12092" s="10">
        <v>208959.75124378109</v>
      </c>
      <c r="G12092" s="10">
        <v>11542.3987562189</v>
      </c>
      <c r="H12092" s="10">
        <v>210004.55</v>
      </c>
      <c r="I12092" s="10">
        <v>10497.600000000006</v>
      </c>
      <c r="J12092" s="10">
        <v>34862</v>
      </c>
      <c r="K12092" s="10">
        <v>34305.750248756223</v>
      </c>
      <c r="L12092" s="10">
        <v>556.2497512437767</v>
      </c>
      <c r="M12092" s="10">
        <v>34477.279000000002</v>
      </c>
      <c r="N12092" s="10">
        <v>384.72099999999773</v>
      </c>
    </row>
    <row r="12093" spans="1:14" x14ac:dyDescent="0.25">
      <c r="A12093" s="9" t="s">
        <v>1258</v>
      </c>
      <c r="B12093" s="9" t="s">
        <v>54</v>
      </c>
      <c r="C12093" s="9" t="s">
        <v>42</v>
      </c>
      <c r="D12093" s="9" t="s">
        <v>55</v>
      </c>
      <c r="E12093" s="10">
        <v>2309.46</v>
      </c>
      <c r="F12093" s="10">
        <v>2264.1764705882351</v>
      </c>
      <c r="G12093" s="10">
        <v>45.283529411764903</v>
      </c>
      <c r="H12093" s="10">
        <v>2309.46</v>
      </c>
      <c r="I12093" s="10">
        <v>0</v>
      </c>
      <c r="J12093" s="10">
        <v>419.90199999999999</v>
      </c>
      <c r="K12093" s="10">
        <v>411.66862745098035</v>
      </c>
      <c r="L12093" s="10">
        <v>8.2333725490196343</v>
      </c>
      <c r="M12093" s="10">
        <v>419.90199999999999</v>
      </c>
      <c r="N12093" s="10">
        <v>0</v>
      </c>
    </row>
    <row r="12094" spans="1:14" x14ac:dyDescent="0.25">
      <c r="A12094" s="9" t="s">
        <v>1259</v>
      </c>
      <c r="B12094" s="9" t="s">
        <v>25</v>
      </c>
      <c r="C12094" s="9" t="s">
        <v>26</v>
      </c>
      <c r="D12094" s="9" t="s">
        <v>27</v>
      </c>
      <c r="E12094" s="10">
        <v>-3360.21</v>
      </c>
      <c r="F12094" s="10">
        <v>0</v>
      </c>
      <c r="G12094" s="10">
        <v>-3360.21</v>
      </c>
      <c r="H12094" s="10">
        <v>0</v>
      </c>
      <c r="I12094" s="10">
        <v>-3360.21</v>
      </c>
      <c r="J12094" s="10">
        <v>0</v>
      </c>
      <c r="K12094" s="10">
        <v>0</v>
      </c>
      <c r="L12094" s="10">
        <v>0</v>
      </c>
      <c r="M12094" s="10">
        <v>0</v>
      </c>
      <c r="N12094" s="10">
        <v>0</v>
      </c>
    </row>
    <row r="12095" spans="1:14" x14ac:dyDescent="0.25">
      <c r="A12095" s="9" t="s">
        <v>1259</v>
      </c>
      <c r="B12095" s="9" t="s">
        <v>28</v>
      </c>
      <c r="C12095" s="9" t="s">
        <v>29</v>
      </c>
      <c r="D12095" s="9" t="s">
        <v>27</v>
      </c>
      <c r="E12095" s="10">
        <v>5.28</v>
      </c>
      <c r="F12095" s="10">
        <v>0</v>
      </c>
      <c r="G12095" s="10">
        <v>5.28</v>
      </c>
      <c r="H12095" s="10">
        <v>5.25</v>
      </c>
      <c r="I12095" s="10">
        <v>3.0000000000000249E-2</v>
      </c>
      <c r="J12095" s="10">
        <v>0</v>
      </c>
      <c r="K12095" s="10">
        <v>0</v>
      </c>
      <c r="L12095" s="10">
        <v>0</v>
      </c>
      <c r="M12095" s="10">
        <v>0</v>
      </c>
      <c r="N12095" s="10">
        <v>0</v>
      </c>
    </row>
    <row r="12096" spans="1:14" x14ac:dyDescent="0.25">
      <c r="A12096" s="9" t="s">
        <v>1259</v>
      </c>
      <c r="B12096" s="9" t="s">
        <v>30</v>
      </c>
      <c r="C12096" s="9" t="s">
        <v>29</v>
      </c>
      <c r="D12096" s="9" t="s">
        <v>27</v>
      </c>
      <c r="E12096" s="10">
        <v>123.19</v>
      </c>
      <c r="F12096" s="10">
        <v>0</v>
      </c>
      <c r="G12096" s="10">
        <v>123.19</v>
      </c>
      <c r="H12096" s="10">
        <v>122.49</v>
      </c>
      <c r="I12096" s="10">
        <v>0.70000000000000284</v>
      </c>
      <c r="J12096" s="10">
        <v>0</v>
      </c>
      <c r="K12096" s="10">
        <v>0</v>
      </c>
      <c r="L12096" s="10">
        <v>0</v>
      </c>
      <c r="M12096" s="10">
        <v>0</v>
      </c>
      <c r="N12096" s="10">
        <v>0</v>
      </c>
    </row>
    <row r="12097" spans="1:14" x14ac:dyDescent="0.25">
      <c r="A12097" s="9" t="s">
        <v>1259</v>
      </c>
      <c r="B12097" s="9" t="s">
        <v>31</v>
      </c>
      <c r="C12097" s="9" t="s">
        <v>29</v>
      </c>
      <c r="D12097" s="9" t="s">
        <v>27</v>
      </c>
      <c r="E12097" s="10">
        <v>827.11</v>
      </c>
      <c r="F12097" s="10">
        <v>0</v>
      </c>
      <c r="G12097" s="10">
        <v>827.11</v>
      </c>
      <c r="H12097" s="10">
        <v>822.42</v>
      </c>
      <c r="I12097" s="10">
        <v>4.6900000000000546</v>
      </c>
      <c r="J12097" s="10">
        <v>0</v>
      </c>
      <c r="K12097" s="10">
        <v>0</v>
      </c>
      <c r="L12097" s="10">
        <v>0</v>
      </c>
      <c r="M12097" s="10">
        <v>0</v>
      </c>
      <c r="N12097" s="10">
        <v>0</v>
      </c>
    </row>
    <row r="12098" spans="1:14" x14ac:dyDescent="0.25">
      <c r="A12098" s="9" t="s">
        <v>1259</v>
      </c>
      <c r="B12098" s="9" t="s">
        <v>32</v>
      </c>
      <c r="C12098" s="9" t="s">
        <v>33</v>
      </c>
      <c r="D12098" s="9" t="s">
        <v>27</v>
      </c>
      <c r="E12098" s="10">
        <v>1410.74</v>
      </c>
      <c r="F12098" s="10">
        <v>0</v>
      </c>
      <c r="G12098" s="10">
        <v>1410.74</v>
      </c>
      <c r="H12098" s="10">
        <v>1328.64</v>
      </c>
      <c r="I12098" s="10">
        <v>82.099999999999909</v>
      </c>
      <c r="J12098" s="10">
        <v>4</v>
      </c>
      <c r="K12098" s="10">
        <v>0</v>
      </c>
      <c r="L12098" s="10">
        <v>4</v>
      </c>
      <c r="M12098" s="10">
        <v>3.7669999999999999</v>
      </c>
      <c r="N12098" s="10">
        <v>0.2330000000000001</v>
      </c>
    </row>
    <row r="12099" spans="1:14" x14ac:dyDescent="0.25">
      <c r="A12099" s="9" t="s">
        <v>1259</v>
      </c>
      <c r="B12099" s="9" t="s">
        <v>34</v>
      </c>
      <c r="C12099" s="9" t="s">
        <v>33</v>
      </c>
      <c r="D12099" s="9" t="s">
        <v>27</v>
      </c>
      <c r="E12099" s="10">
        <v>4849.4799999999996</v>
      </c>
      <c r="F12099" s="10">
        <v>0</v>
      </c>
      <c r="G12099" s="10">
        <v>4849.4799999999996</v>
      </c>
      <c r="H12099" s="10">
        <v>4567.2700000000004</v>
      </c>
      <c r="I12099" s="10">
        <v>282.20999999999913</v>
      </c>
      <c r="J12099" s="10">
        <v>4</v>
      </c>
      <c r="K12099" s="10">
        <v>0</v>
      </c>
      <c r="L12099" s="10">
        <v>4</v>
      </c>
      <c r="M12099" s="10">
        <v>3.7669999999999999</v>
      </c>
      <c r="N12099" s="10">
        <v>0.2330000000000001</v>
      </c>
    </row>
    <row r="12100" spans="1:14" x14ac:dyDescent="0.25">
      <c r="A12100" s="9" t="s">
        <v>1259</v>
      </c>
      <c r="B12100" s="9" t="s">
        <v>35</v>
      </c>
      <c r="C12100" s="9" t="s">
        <v>33</v>
      </c>
      <c r="D12100" s="9" t="s">
        <v>27</v>
      </c>
      <c r="E12100" s="10">
        <v>5246.84</v>
      </c>
      <c r="F12100" s="10">
        <v>0</v>
      </c>
      <c r="G12100" s="10">
        <v>5246.84</v>
      </c>
      <c r="H12100" s="10">
        <v>4941.37</v>
      </c>
      <c r="I12100" s="10">
        <v>305.47000000000025</v>
      </c>
      <c r="J12100" s="10">
        <v>84</v>
      </c>
      <c r="K12100" s="10">
        <v>0</v>
      </c>
      <c r="L12100" s="10">
        <v>84</v>
      </c>
      <c r="M12100" s="10">
        <v>79.11</v>
      </c>
      <c r="N12100" s="10">
        <v>4.8900000000000006</v>
      </c>
    </row>
    <row r="12101" spans="1:14" x14ac:dyDescent="0.25">
      <c r="A12101" s="9" t="s">
        <v>1259</v>
      </c>
      <c r="B12101" s="9" t="s">
        <v>36</v>
      </c>
      <c r="C12101" s="9" t="s">
        <v>29</v>
      </c>
      <c r="D12101" s="9" t="s">
        <v>27</v>
      </c>
      <c r="E12101" s="10">
        <v>9266.6</v>
      </c>
      <c r="F12101" s="10">
        <v>0</v>
      </c>
      <c r="G12101" s="10">
        <v>9266.6</v>
      </c>
      <c r="H12101" s="10">
        <v>9214.08</v>
      </c>
      <c r="I12101" s="10">
        <v>52.520000000000437</v>
      </c>
      <c r="J12101" s="10">
        <v>0</v>
      </c>
      <c r="K12101" s="10">
        <v>0</v>
      </c>
      <c r="L12101" s="10">
        <v>0</v>
      </c>
      <c r="M12101" s="10">
        <v>0</v>
      </c>
      <c r="N12101" s="10">
        <v>0</v>
      </c>
    </row>
    <row r="12102" spans="1:14" x14ac:dyDescent="0.25">
      <c r="A12102" s="9" t="s">
        <v>1259</v>
      </c>
      <c r="B12102" s="9" t="s">
        <v>37</v>
      </c>
      <c r="C12102" s="9" t="s">
        <v>29</v>
      </c>
      <c r="D12102" s="9" t="s">
        <v>27</v>
      </c>
      <c r="E12102" s="10">
        <v>21429.08</v>
      </c>
      <c r="F12102" s="10">
        <v>0</v>
      </c>
      <c r="G12102" s="10">
        <v>21429.08</v>
      </c>
      <c r="H12102" s="10">
        <v>21307.62</v>
      </c>
      <c r="I12102" s="10">
        <v>121.46000000000276</v>
      </c>
      <c r="J12102" s="10">
        <v>0</v>
      </c>
      <c r="K12102" s="10">
        <v>0</v>
      </c>
      <c r="L12102" s="10">
        <v>0</v>
      </c>
      <c r="M12102" s="10">
        <v>0</v>
      </c>
      <c r="N12102" s="10">
        <v>0</v>
      </c>
    </row>
    <row r="12103" spans="1:14" x14ac:dyDescent="0.25">
      <c r="A12103" s="9" t="s">
        <v>1259</v>
      </c>
      <c r="B12103" s="9" t="s">
        <v>38</v>
      </c>
      <c r="C12103" s="9" t="s">
        <v>39</v>
      </c>
      <c r="D12103" s="9" t="s">
        <v>40</v>
      </c>
      <c r="E12103" s="10">
        <v>-534769.4</v>
      </c>
      <c r="F12103" s="10">
        <v>0</v>
      </c>
      <c r="G12103" s="10">
        <v>-534769.4</v>
      </c>
      <c r="H12103" s="10">
        <v>-534769.36</v>
      </c>
      <c r="I12103" s="10">
        <v>-4.0000000037252903E-2</v>
      </c>
      <c r="J12103" s="10">
        <v>-2750</v>
      </c>
      <c r="K12103" s="10">
        <v>0</v>
      </c>
      <c r="L12103" s="10">
        <v>-2750</v>
      </c>
      <c r="M12103" s="10">
        <v>-2750</v>
      </c>
      <c r="N12103" s="10">
        <v>0</v>
      </c>
    </row>
    <row r="12104" spans="1:14" x14ac:dyDescent="0.25">
      <c r="A12104" s="9" t="s">
        <v>1259</v>
      </c>
      <c r="B12104" s="9" t="s">
        <v>92</v>
      </c>
      <c r="C12104" s="9" t="s">
        <v>42</v>
      </c>
      <c r="D12104" s="9" t="s">
        <v>43</v>
      </c>
      <c r="E12104" s="10">
        <v>21.28</v>
      </c>
      <c r="F12104" s="10">
        <v>0</v>
      </c>
      <c r="G12104" s="10">
        <v>21.28</v>
      </c>
      <c r="H12104" s="10">
        <v>0</v>
      </c>
      <c r="I12104" s="10">
        <v>21.28</v>
      </c>
      <c r="J12104" s="10">
        <v>250</v>
      </c>
      <c r="K12104" s="10">
        <v>0</v>
      </c>
      <c r="L12104" s="10">
        <v>250</v>
      </c>
      <c r="M12104" s="10">
        <v>0</v>
      </c>
      <c r="N12104" s="10">
        <v>250</v>
      </c>
    </row>
    <row r="12105" spans="1:14" x14ac:dyDescent="0.25">
      <c r="A12105" s="9" t="s">
        <v>1259</v>
      </c>
      <c r="B12105" s="9" t="s">
        <v>41</v>
      </c>
      <c r="C12105" s="9" t="s">
        <v>42</v>
      </c>
      <c r="D12105" s="9" t="s">
        <v>43</v>
      </c>
      <c r="E12105" s="10">
        <v>1972.46</v>
      </c>
      <c r="F12105" s="10">
        <v>1990.5615763546798</v>
      </c>
      <c r="G12105" s="10">
        <v>-18.101576354679764</v>
      </c>
      <c r="H12105" s="10">
        <v>2020.42</v>
      </c>
      <c r="I12105" s="10">
        <v>-47.960000000000036</v>
      </c>
      <c r="J12105" s="10">
        <v>32700</v>
      </c>
      <c r="K12105" s="10">
        <v>33000</v>
      </c>
      <c r="L12105" s="10">
        <v>-300</v>
      </c>
      <c r="M12105" s="10">
        <v>33495</v>
      </c>
      <c r="N12105" s="10">
        <v>-795</v>
      </c>
    </row>
    <row r="12106" spans="1:14" x14ac:dyDescent="0.25">
      <c r="A12106" s="9" t="s">
        <v>1259</v>
      </c>
      <c r="B12106" s="9" t="s">
        <v>44</v>
      </c>
      <c r="C12106" s="9" t="s">
        <v>42</v>
      </c>
      <c r="D12106" s="9" t="s">
        <v>43</v>
      </c>
      <c r="E12106" s="10">
        <v>2729.21</v>
      </c>
      <c r="F12106" s="10">
        <v>2725.2537313432836</v>
      </c>
      <c r="G12106" s="10">
        <v>3.9562686567164747</v>
      </c>
      <c r="H12106" s="10">
        <v>2738.88</v>
      </c>
      <c r="I12106" s="10">
        <v>-9.6700000000000728</v>
      </c>
      <c r="J12106" s="10">
        <v>2754</v>
      </c>
      <c r="K12106" s="10">
        <v>2750</v>
      </c>
      <c r="L12106" s="10">
        <v>4</v>
      </c>
      <c r="M12106" s="10">
        <v>2763.75</v>
      </c>
      <c r="N12106" s="10">
        <v>-9.75</v>
      </c>
    </row>
    <row r="12107" spans="1:14" x14ac:dyDescent="0.25">
      <c r="A12107" s="9" t="s">
        <v>1259</v>
      </c>
      <c r="B12107" s="9" t="s">
        <v>45</v>
      </c>
      <c r="C12107" s="9" t="s">
        <v>42</v>
      </c>
      <c r="D12107" s="9" t="s">
        <v>43</v>
      </c>
      <c r="E12107" s="10">
        <v>8642.24</v>
      </c>
      <c r="F12107" s="10">
        <v>8538.7487684729058</v>
      </c>
      <c r="G12107" s="10">
        <v>103.49123152709399</v>
      </c>
      <c r="H12107" s="10">
        <v>8666.83</v>
      </c>
      <c r="I12107" s="10">
        <v>-24.590000000000146</v>
      </c>
      <c r="J12107" s="10">
        <v>33400</v>
      </c>
      <c r="K12107" s="10">
        <v>33000</v>
      </c>
      <c r="L12107" s="10">
        <v>400</v>
      </c>
      <c r="M12107" s="10">
        <v>33495</v>
      </c>
      <c r="N12107" s="10">
        <v>-95</v>
      </c>
    </row>
    <row r="12108" spans="1:14" x14ac:dyDescent="0.25">
      <c r="A12108" s="9" t="s">
        <v>1259</v>
      </c>
      <c r="B12108" s="9" t="s">
        <v>46</v>
      </c>
      <c r="C12108" s="9" t="s">
        <v>42</v>
      </c>
      <c r="D12108" s="9" t="s">
        <v>43</v>
      </c>
      <c r="E12108" s="10">
        <v>10418.9</v>
      </c>
      <c r="F12108" s="10">
        <v>10325.04433497537</v>
      </c>
      <c r="G12108" s="10">
        <v>93.855665024630071</v>
      </c>
      <c r="H12108" s="10">
        <v>10479.92</v>
      </c>
      <c r="I12108" s="10">
        <v>-61.020000000000437</v>
      </c>
      <c r="J12108" s="10">
        <v>33300</v>
      </c>
      <c r="K12108" s="10">
        <v>33000</v>
      </c>
      <c r="L12108" s="10">
        <v>300</v>
      </c>
      <c r="M12108" s="10">
        <v>33495</v>
      </c>
      <c r="N12108" s="10">
        <v>-195</v>
      </c>
    </row>
    <row r="12109" spans="1:14" x14ac:dyDescent="0.25">
      <c r="A12109" s="9" t="s">
        <v>1259</v>
      </c>
      <c r="B12109" s="9" t="s">
        <v>47</v>
      </c>
      <c r="C12109" s="9" t="s">
        <v>42</v>
      </c>
      <c r="D12109" s="9" t="s">
        <v>43</v>
      </c>
      <c r="E12109" s="10">
        <v>15751.37</v>
      </c>
      <c r="F12109" s="10">
        <v>15516.274509803921</v>
      </c>
      <c r="G12109" s="10">
        <v>235.09549019607948</v>
      </c>
      <c r="H12109" s="10">
        <v>15826.6</v>
      </c>
      <c r="I12109" s="10">
        <v>-75.229999999999563</v>
      </c>
      <c r="J12109" s="10">
        <v>33500</v>
      </c>
      <c r="K12109" s="10">
        <v>33000</v>
      </c>
      <c r="L12109" s="10">
        <v>500</v>
      </c>
      <c r="M12109" s="10">
        <v>33660</v>
      </c>
      <c r="N12109" s="10">
        <v>-160</v>
      </c>
    </row>
    <row r="12110" spans="1:14" x14ac:dyDescent="0.25">
      <c r="A12110" s="9" t="s">
        <v>1259</v>
      </c>
      <c r="B12110" s="9" t="s">
        <v>48</v>
      </c>
      <c r="C12110" s="9" t="s">
        <v>42</v>
      </c>
      <c r="D12110" s="9" t="s">
        <v>43</v>
      </c>
      <c r="E12110" s="10">
        <v>30065.71</v>
      </c>
      <c r="F12110" s="10">
        <v>29889.05418719212</v>
      </c>
      <c r="G12110" s="10">
        <v>176.65581280787956</v>
      </c>
      <c r="H12110" s="10">
        <v>30337.39</v>
      </c>
      <c r="I12110" s="10">
        <v>-271.68000000000029</v>
      </c>
      <c r="J12110" s="10">
        <v>33195</v>
      </c>
      <c r="K12110" s="10">
        <v>33000</v>
      </c>
      <c r="L12110" s="10">
        <v>195</v>
      </c>
      <c r="M12110" s="10">
        <v>33495</v>
      </c>
      <c r="N12110" s="10">
        <v>-300</v>
      </c>
    </row>
    <row r="12111" spans="1:14" x14ac:dyDescent="0.25">
      <c r="A12111" s="9" t="s">
        <v>1259</v>
      </c>
      <c r="B12111" s="9" t="s">
        <v>49</v>
      </c>
      <c r="C12111" s="9" t="s">
        <v>42</v>
      </c>
      <c r="D12111" s="9" t="s">
        <v>43</v>
      </c>
      <c r="E12111" s="10">
        <v>38184.65</v>
      </c>
      <c r="F12111" s="10">
        <v>37977.497536945819</v>
      </c>
      <c r="G12111" s="10">
        <v>207.15246305418259</v>
      </c>
      <c r="H12111" s="10">
        <v>38547.160000000003</v>
      </c>
      <c r="I12111" s="10">
        <v>-362.51000000000204</v>
      </c>
      <c r="J12111" s="10">
        <v>2765</v>
      </c>
      <c r="K12111" s="10">
        <v>2750</v>
      </c>
      <c r="L12111" s="10">
        <v>15</v>
      </c>
      <c r="M12111" s="10">
        <v>2791.25</v>
      </c>
      <c r="N12111" s="10">
        <v>-26.25</v>
      </c>
    </row>
    <row r="12112" spans="1:14" x14ac:dyDescent="0.25">
      <c r="A12112" s="9" t="s">
        <v>1259</v>
      </c>
      <c r="B12112" s="9" t="s">
        <v>50</v>
      </c>
      <c r="C12112" s="9" t="s">
        <v>42</v>
      </c>
      <c r="D12112" s="9" t="s">
        <v>43</v>
      </c>
      <c r="E12112" s="10">
        <v>44555</v>
      </c>
      <c r="F12112" s="10">
        <v>43890</v>
      </c>
      <c r="G12112" s="10">
        <v>665</v>
      </c>
      <c r="H12112" s="10">
        <v>44109.45</v>
      </c>
      <c r="I12112" s="10">
        <v>445.55000000000291</v>
      </c>
      <c r="J12112" s="10">
        <v>33500</v>
      </c>
      <c r="K12112" s="10">
        <v>33000</v>
      </c>
      <c r="L12112" s="10">
        <v>500</v>
      </c>
      <c r="M12112" s="10">
        <v>33165</v>
      </c>
      <c r="N12112" s="10">
        <v>335</v>
      </c>
    </row>
    <row r="12113" spans="1:14" x14ac:dyDescent="0.25">
      <c r="A12113" s="9" t="s">
        <v>1259</v>
      </c>
      <c r="B12113" s="9" t="s">
        <v>51</v>
      </c>
      <c r="C12113" s="9" t="s">
        <v>42</v>
      </c>
      <c r="D12113" s="9" t="s">
        <v>43</v>
      </c>
      <c r="E12113" s="10">
        <v>186398.55</v>
      </c>
      <c r="F12113" s="10">
        <v>186392.91089108912</v>
      </c>
      <c r="G12113" s="10">
        <v>5.6391089108656161</v>
      </c>
      <c r="H12113" s="10">
        <v>188256.84</v>
      </c>
      <c r="I12113" s="10">
        <v>-1858.2900000000081</v>
      </c>
      <c r="J12113" s="10">
        <v>33001</v>
      </c>
      <c r="K12113" s="10">
        <v>33000</v>
      </c>
      <c r="L12113" s="10">
        <v>1</v>
      </c>
      <c r="M12113" s="10">
        <v>33330</v>
      </c>
      <c r="N12113" s="10">
        <v>-329</v>
      </c>
    </row>
    <row r="12114" spans="1:14" x14ac:dyDescent="0.25">
      <c r="A12114" s="9" t="s">
        <v>1259</v>
      </c>
      <c r="B12114" s="9" t="s">
        <v>52</v>
      </c>
      <c r="C12114" s="9" t="s">
        <v>42</v>
      </c>
      <c r="D12114" s="9" t="s">
        <v>53</v>
      </c>
      <c r="E12114" s="10">
        <v>154565.75</v>
      </c>
      <c r="F12114" s="10">
        <v>148327.29702970298</v>
      </c>
      <c r="G12114" s="10">
        <v>6238.4529702970176</v>
      </c>
      <c r="H12114" s="10">
        <v>149810.57</v>
      </c>
      <c r="I12114" s="10">
        <v>4755.179999999993</v>
      </c>
      <c r="J12114" s="10">
        <v>25140</v>
      </c>
      <c r="K12114" s="10">
        <v>24750</v>
      </c>
      <c r="L12114" s="10">
        <v>390</v>
      </c>
      <c r="M12114" s="10">
        <v>24997.5</v>
      </c>
      <c r="N12114" s="10">
        <v>142.5</v>
      </c>
    </row>
    <row r="12115" spans="1:14" x14ac:dyDescent="0.25">
      <c r="A12115" s="9" t="s">
        <v>1259</v>
      </c>
      <c r="B12115" s="9" t="s">
        <v>54</v>
      </c>
      <c r="C12115" s="9" t="s">
        <v>42</v>
      </c>
      <c r="D12115" s="9" t="s">
        <v>55</v>
      </c>
      <c r="E12115" s="10">
        <v>1666.17</v>
      </c>
      <c r="F12115" s="10">
        <v>1633.5</v>
      </c>
      <c r="G12115" s="10">
        <v>32.670000000000073</v>
      </c>
      <c r="H12115" s="10">
        <v>1666.17</v>
      </c>
      <c r="I12115" s="10">
        <v>0</v>
      </c>
      <c r="J12115" s="10">
        <v>302.94</v>
      </c>
      <c r="K12115" s="10">
        <v>297</v>
      </c>
      <c r="L12115" s="10">
        <v>5.9399999999999977</v>
      </c>
      <c r="M12115" s="10">
        <v>302.94</v>
      </c>
      <c r="N12115" s="10">
        <v>0</v>
      </c>
    </row>
    <row r="12116" spans="1:14" x14ac:dyDescent="0.25">
      <c r="A12116" s="9" t="s">
        <v>1260</v>
      </c>
      <c r="B12116" s="9" t="s">
        <v>25</v>
      </c>
      <c r="C12116" s="9" t="s">
        <v>26</v>
      </c>
      <c r="D12116" s="9" t="s">
        <v>27</v>
      </c>
      <c r="E12116" s="10">
        <v>-2838.92</v>
      </c>
      <c r="F12116" s="10">
        <v>0</v>
      </c>
      <c r="G12116" s="10">
        <v>-2838.92</v>
      </c>
      <c r="H12116" s="10">
        <v>0</v>
      </c>
      <c r="I12116" s="10">
        <v>-2838.92</v>
      </c>
      <c r="J12116" s="10">
        <v>0</v>
      </c>
      <c r="K12116" s="10">
        <v>0</v>
      </c>
      <c r="L12116" s="10">
        <v>0</v>
      </c>
      <c r="M12116" s="10">
        <v>0</v>
      </c>
      <c r="N12116" s="10">
        <v>0</v>
      </c>
    </row>
    <row r="12117" spans="1:14" x14ac:dyDescent="0.25">
      <c r="A12117" s="9" t="s">
        <v>1260</v>
      </c>
      <c r="B12117" s="9" t="s">
        <v>28</v>
      </c>
      <c r="C12117" s="9" t="s">
        <v>29</v>
      </c>
      <c r="D12117" s="9" t="s">
        <v>27</v>
      </c>
      <c r="E12117" s="10">
        <v>5.71</v>
      </c>
      <c r="F12117" s="10">
        <v>0</v>
      </c>
      <c r="G12117" s="10">
        <v>5.71</v>
      </c>
      <c r="H12117" s="10">
        <v>5.68</v>
      </c>
      <c r="I12117" s="10">
        <v>3.0000000000000249E-2</v>
      </c>
      <c r="J12117" s="10">
        <v>0</v>
      </c>
      <c r="K12117" s="10">
        <v>0</v>
      </c>
      <c r="L12117" s="10">
        <v>0</v>
      </c>
      <c r="M12117" s="10">
        <v>0</v>
      </c>
      <c r="N12117" s="10">
        <v>0</v>
      </c>
    </row>
    <row r="12118" spans="1:14" x14ac:dyDescent="0.25">
      <c r="A12118" s="9" t="s">
        <v>1260</v>
      </c>
      <c r="B12118" s="9" t="s">
        <v>30</v>
      </c>
      <c r="C12118" s="9" t="s">
        <v>29</v>
      </c>
      <c r="D12118" s="9" t="s">
        <v>27</v>
      </c>
      <c r="E12118" s="10">
        <v>133.28</v>
      </c>
      <c r="F12118" s="10">
        <v>0</v>
      </c>
      <c r="G12118" s="10">
        <v>133.28</v>
      </c>
      <c r="H12118" s="10">
        <v>132.54</v>
      </c>
      <c r="I12118" s="10">
        <v>0.74000000000000909</v>
      </c>
      <c r="J12118" s="10">
        <v>0</v>
      </c>
      <c r="K12118" s="10">
        <v>0</v>
      </c>
      <c r="L12118" s="10">
        <v>0</v>
      </c>
      <c r="M12118" s="10">
        <v>0</v>
      </c>
      <c r="N12118" s="10">
        <v>0</v>
      </c>
    </row>
    <row r="12119" spans="1:14" x14ac:dyDescent="0.25">
      <c r="A12119" s="9" t="s">
        <v>1260</v>
      </c>
      <c r="B12119" s="9" t="s">
        <v>31</v>
      </c>
      <c r="C12119" s="9" t="s">
        <v>29</v>
      </c>
      <c r="D12119" s="9" t="s">
        <v>27</v>
      </c>
      <c r="E12119" s="10">
        <v>894.88</v>
      </c>
      <c r="F12119" s="10">
        <v>0</v>
      </c>
      <c r="G12119" s="10">
        <v>894.88</v>
      </c>
      <c r="H12119" s="10">
        <v>889.93</v>
      </c>
      <c r="I12119" s="10">
        <v>4.9500000000000455</v>
      </c>
      <c r="J12119" s="10">
        <v>0</v>
      </c>
      <c r="K12119" s="10">
        <v>0</v>
      </c>
      <c r="L12119" s="10">
        <v>0</v>
      </c>
      <c r="M12119" s="10">
        <v>0</v>
      </c>
      <c r="N12119" s="10">
        <v>0</v>
      </c>
    </row>
    <row r="12120" spans="1:14" x14ac:dyDescent="0.25">
      <c r="A12120" s="9" t="s">
        <v>1260</v>
      </c>
      <c r="B12120" s="9" t="s">
        <v>32</v>
      </c>
      <c r="C12120" s="9" t="s">
        <v>33</v>
      </c>
      <c r="D12120" s="9" t="s">
        <v>27</v>
      </c>
      <c r="E12120" s="10">
        <v>1326.1</v>
      </c>
      <c r="F12120" s="10">
        <v>0</v>
      </c>
      <c r="G12120" s="10">
        <v>1326.1</v>
      </c>
      <c r="H12120" s="10">
        <v>1437.71</v>
      </c>
      <c r="I12120" s="10">
        <v>-111.61000000000013</v>
      </c>
      <c r="J12120" s="10">
        <v>3.76</v>
      </c>
      <c r="K12120" s="10">
        <v>0</v>
      </c>
      <c r="L12120" s="10">
        <v>3.76</v>
      </c>
      <c r="M12120" s="10">
        <v>4.0759999999999996</v>
      </c>
      <c r="N12120" s="10">
        <v>-0.31599999999999984</v>
      </c>
    </row>
    <row r="12121" spans="1:14" x14ac:dyDescent="0.25">
      <c r="A12121" s="9" t="s">
        <v>1260</v>
      </c>
      <c r="B12121" s="9" t="s">
        <v>34</v>
      </c>
      <c r="C12121" s="9" t="s">
        <v>33</v>
      </c>
      <c r="D12121" s="9" t="s">
        <v>27</v>
      </c>
      <c r="E12121" s="10">
        <v>4558.51</v>
      </c>
      <c r="F12121" s="10">
        <v>0</v>
      </c>
      <c r="G12121" s="10">
        <v>4558.51</v>
      </c>
      <c r="H12121" s="10">
        <v>4942.2</v>
      </c>
      <c r="I12121" s="10">
        <v>-383.6899999999996</v>
      </c>
      <c r="J12121" s="10">
        <v>3.76</v>
      </c>
      <c r="K12121" s="10">
        <v>0</v>
      </c>
      <c r="L12121" s="10">
        <v>3.76</v>
      </c>
      <c r="M12121" s="10">
        <v>4.0759999999999996</v>
      </c>
      <c r="N12121" s="10">
        <v>-0.31599999999999984</v>
      </c>
    </row>
    <row r="12122" spans="1:14" x14ac:dyDescent="0.25">
      <c r="A12122" s="9" t="s">
        <v>1260</v>
      </c>
      <c r="B12122" s="9" t="s">
        <v>35</v>
      </c>
      <c r="C12122" s="9" t="s">
        <v>33</v>
      </c>
      <c r="D12122" s="9" t="s">
        <v>27</v>
      </c>
      <c r="E12122" s="10">
        <v>4932.03</v>
      </c>
      <c r="F12122" s="10">
        <v>0</v>
      </c>
      <c r="G12122" s="10">
        <v>4932.03</v>
      </c>
      <c r="H12122" s="10">
        <v>5347.01</v>
      </c>
      <c r="I12122" s="10">
        <v>-414.98000000000047</v>
      </c>
      <c r="J12122" s="10">
        <v>78.959999999999994</v>
      </c>
      <c r="K12122" s="10">
        <v>0</v>
      </c>
      <c r="L12122" s="10">
        <v>78.959999999999994</v>
      </c>
      <c r="M12122" s="10">
        <v>85.603999999999999</v>
      </c>
      <c r="N12122" s="10">
        <v>-6.6440000000000055</v>
      </c>
    </row>
    <row r="12123" spans="1:14" x14ac:dyDescent="0.25">
      <c r="A12123" s="9" t="s">
        <v>1260</v>
      </c>
      <c r="B12123" s="9" t="s">
        <v>36</v>
      </c>
      <c r="C12123" s="9" t="s">
        <v>29</v>
      </c>
      <c r="D12123" s="9" t="s">
        <v>27</v>
      </c>
      <c r="E12123" s="10">
        <v>10025.92</v>
      </c>
      <c r="F12123" s="10">
        <v>0</v>
      </c>
      <c r="G12123" s="10">
        <v>10025.92</v>
      </c>
      <c r="H12123" s="10">
        <v>9970.4699999999993</v>
      </c>
      <c r="I12123" s="10">
        <v>55.450000000000728</v>
      </c>
      <c r="J12123" s="10">
        <v>0</v>
      </c>
      <c r="K12123" s="10">
        <v>0</v>
      </c>
      <c r="L12123" s="10">
        <v>0</v>
      </c>
      <c r="M12123" s="10">
        <v>0</v>
      </c>
      <c r="N12123" s="10">
        <v>0</v>
      </c>
    </row>
    <row r="12124" spans="1:14" x14ac:dyDescent="0.25">
      <c r="A12124" s="9" t="s">
        <v>1260</v>
      </c>
      <c r="B12124" s="9" t="s">
        <v>37</v>
      </c>
      <c r="C12124" s="9" t="s">
        <v>29</v>
      </c>
      <c r="D12124" s="9" t="s">
        <v>27</v>
      </c>
      <c r="E12124" s="10">
        <v>23185.01</v>
      </c>
      <c r="F12124" s="10">
        <v>0</v>
      </c>
      <c r="G12124" s="10">
        <v>23185.01</v>
      </c>
      <c r="H12124" s="10">
        <v>23056.78</v>
      </c>
      <c r="I12124" s="10">
        <v>128.22999999999956</v>
      </c>
      <c r="J12124" s="10">
        <v>0</v>
      </c>
      <c r="K12124" s="10">
        <v>0</v>
      </c>
      <c r="L12124" s="10">
        <v>0</v>
      </c>
      <c r="M12124" s="10">
        <v>0</v>
      </c>
      <c r="N12124" s="10">
        <v>0</v>
      </c>
    </row>
    <row r="12125" spans="1:14" x14ac:dyDescent="0.25">
      <c r="A12125" s="9" t="s">
        <v>1260</v>
      </c>
      <c r="B12125" s="9" t="s">
        <v>287</v>
      </c>
      <c r="C12125" s="9" t="s">
        <v>39</v>
      </c>
      <c r="D12125" s="9" t="s">
        <v>40</v>
      </c>
      <c r="E12125" s="10">
        <v>-611813.9</v>
      </c>
      <c r="F12125" s="10">
        <v>0</v>
      </c>
      <c r="G12125" s="10">
        <v>-611813.9</v>
      </c>
      <c r="H12125" s="10">
        <v>-611813.96</v>
      </c>
      <c r="I12125" s="10">
        <v>5.9999999939464033E-2</v>
      </c>
      <c r="J12125" s="10">
        <v>-2975.75</v>
      </c>
      <c r="K12125" s="10">
        <v>0</v>
      </c>
      <c r="L12125" s="10">
        <v>-2975.75</v>
      </c>
      <c r="M12125" s="10">
        <v>-2975.75</v>
      </c>
      <c r="N12125" s="10">
        <v>0</v>
      </c>
    </row>
    <row r="12126" spans="1:14" x14ac:dyDescent="0.25">
      <c r="A12126" s="9" t="s">
        <v>1260</v>
      </c>
      <c r="B12126" s="9" t="s">
        <v>605</v>
      </c>
      <c r="C12126" s="9" t="s">
        <v>42</v>
      </c>
      <c r="D12126" s="9" t="s">
        <v>43</v>
      </c>
      <c r="E12126" s="10">
        <v>2165.4899999999998</v>
      </c>
      <c r="F12126" s="10">
        <v>0</v>
      </c>
      <c r="G12126" s="10">
        <v>2165.4899999999998</v>
      </c>
      <c r="H12126" s="10">
        <v>0</v>
      </c>
      <c r="I12126" s="10">
        <v>2165.4899999999998</v>
      </c>
      <c r="J12126" s="10">
        <v>35900</v>
      </c>
      <c r="K12126" s="10">
        <v>0</v>
      </c>
      <c r="L12126" s="10">
        <v>35900</v>
      </c>
      <c r="M12126" s="10">
        <v>0</v>
      </c>
      <c r="N12126" s="10">
        <v>35900</v>
      </c>
    </row>
    <row r="12127" spans="1:14" x14ac:dyDescent="0.25">
      <c r="A12127" s="9" t="s">
        <v>1260</v>
      </c>
      <c r="B12127" s="9" t="s">
        <v>602</v>
      </c>
      <c r="C12127" s="9" t="s">
        <v>42</v>
      </c>
      <c r="D12127" s="9" t="s">
        <v>43</v>
      </c>
      <c r="E12127" s="10">
        <v>11248.04</v>
      </c>
      <c r="F12127" s="10">
        <v>0</v>
      </c>
      <c r="G12127" s="10">
        <v>11248.04</v>
      </c>
      <c r="H12127" s="10">
        <v>0</v>
      </c>
      <c r="I12127" s="10">
        <v>11248.04</v>
      </c>
      <c r="J12127" s="10">
        <v>35950</v>
      </c>
      <c r="K12127" s="10">
        <v>0</v>
      </c>
      <c r="L12127" s="10">
        <v>35950</v>
      </c>
      <c r="M12127" s="10">
        <v>0</v>
      </c>
      <c r="N12127" s="10">
        <v>35950</v>
      </c>
    </row>
    <row r="12128" spans="1:14" x14ac:dyDescent="0.25">
      <c r="A12128" s="9" t="s">
        <v>1260</v>
      </c>
      <c r="B12128" s="9" t="s">
        <v>601</v>
      </c>
      <c r="C12128" s="9" t="s">
        <v>42</v>
      </c>
      <c r="D12128" s="9" t="s">
        <v>43</v>
      </c>
      <c r="E12128" s="10">
        <v>9366.75</v>
      </c>
      <c r="F12128" s="10">
        <v>0</v>
      </c>
      <c r="G12128" s="10">
        <v>9366.75</v>
      </c>
      <c r="H12128" s="10">
        <v>0</v>
      </c>
      <c r="I12128" s="10">
        <v>9366.75</v>
      </c>
      <c r="J12128" s="10">
        <v>36200</v>
      </c>
      <c r="K12128" s="10">
        <v>0</v>
      </c>
      <c r="L12128" s="10">
        <v>36200</v>
      </c>
      <c r="M12128" s="10">
        <v>0</v>
      </c>
      <c r="N12128" s="10">
        <v>36200</v>
      </c>
    </row>
    <row r="12129" spans="1:14" x14ac:dyDescent="0.25">
      <c r="A12129" s="9" t="s">
        <v>1260</v>
      </c>
      <c r="B12129" s="9" t="s">
        <v>288</v>
      </c>
      <c r="C12129" s="9" t="s">
        <v>42</v>
      </c>
      <c r="D12129" s="9" t="s">
        <v>43</v>
      </c>
      <c r="E12129" s="10">
        <v>0</v>
      </c>
      <c r="F12129" s="10">
        <v>2055.4088669950738</v>
      </c>
      <c r="G12129" s="10">
        <v>-2055.4088669950738</v>
      </c>
      <c r="H12129" s="10">
        <v>2086.2399999999998</v>
      </c>
      <c r="I12129" s="10">
        <v>-2086.2399999999998</v>
      </c>
      <c r="J12129" s="10">
        <v>0</v>
      </c>
      <c r="K12129" s="10">
        <v>35709</v>
      </c>
      <c r="L12129" s="10">
        <v>-35709</v>
      </c>
      <c r="M12129" s="10">
        <v>36244.635000000002</v>
      </c>
      <c r="N12129" s="10">
        <v>-36244.635000000002</v>
      </c>
    </row>
    <row r="12130" spans="1:14" x14ac:dyDescent="0.25">
      <c r="A12130" s="9" t="s">
        <v>1260</v>
      </c>
      <c r="B12130" s="9" t="s">
        <v>44</v>
      </c>
      <c r="C12130" s="9" t="s">
        <v>42</v>
      </c>
      <c r="D12130" s="9" t="s">
        <v>43</v>
      </c>
      <c r="E12130" s="10">
        <v>2953.17</v>
      </c>
      <c r="F12130" s="10">
        <v>2948.9651741293533</v>
      </c>
      <c r="G12130" s="10">
        <v>4.2048258706468005</v>
      </c>
      <c r="H12130" s="10">
        <v>2963.71</v>
      </c>
      <c r="I12130" s="10">
        <v>-10.539999999999964</v>
      </c>
      <c r="J12130" s="10">
        <v>2980</v>
      </c>
      <c r="K12130" s="10">
        <v>2975.7502487562188</v>
      </c>
      <c r="L12130" s="10">
        <v>4.2497512437812475</v>
      </c>
      <c r="M12130" s="10">
        <v>2990.6289999999999</v>
      </c>
      <c r="N12130" s="10">
        <v>-10.628999999999905</v>
      </c>
    </row>
    <row r="12131" spans="1:14" x14ac:dyDescent="0.25">
      <c r="A12131" s="9" t="s">
        <v>1260</v>
      </c>
      <c r="B12131" s="9" t="s">
        <v>289</v>
      </c>
      <c r="C12131" s="9" t="s">
        <v>42</v>
      </c>
      <c r="D12131" s="9" t="s">
        <v>43</v>
      </c>
      <c r="E12131" s="10">
        <v>0</v>
      </c>
      <c r="F12131" s="10">
        <v>8816.5517241379293</v>
      </c>
      <c r="G12131" s="10">
        <v>-8816.5517241379293</v>
      </c>
      <c r="H12131" s="10">
        <v>8948.7999999999993</v>
      </c>
      <c r="I12131" s="10">
        <v>-8948.7999999999993</v>
      </c>
      <c r="J12131" s="10">
        <v>0</v>
      </c>
      <c r="K12131" s="10">
        <v>35709</v>
      </c>
      <c r="L12131" s="10">
        <v>-35709</v>
      </c>
      <c r="M12131" s="10">
        <v>36244.635000000002</v>
      </c>
      <c r="N12131" s="10">
        <v>-36244.635000000002</v>
      </c>
    </row>
    <row r="12132" spans="1:14" x14ac:dyDescent="0.25">
      <c r="A12132" s="9" t="s">
        <v>1260</v>
      </c>
      <c r="B12132" s="9" t="s">
        <v>290</v>
      </c>
      <c r="C12132" s="9" t="s">
        <v>42</v>
      </c>
      <c r="D12132" s="9" t="s">
        <v>43</v>
      </c>
      <c r="E12132" s="10">
        <v>0</v>
      </c>
      <c r="F12132" s="10">
        <v>10660.926108374384</v>
      </c>
      <c r="G12132" s="10">
        <v>-10660.926108374384</v>
      </c>
      <c r="H12132" s="10">
        <v>10820.84</v>
      </c>
      <c r="I12132" s="10">
        <v>-10820.84</v>
      </c>
      <c r="J12132" s="10">
        <v>0</v>
      </c>
      <c r="K12132" s="10">
        <v>35709</v>
      </c>
      <c r="L12132" s="10">
        <v>-35709</v>
      </c>
      <c r="M12132" s="10">
        <v>36244.635000000002</v>
      </c>
      <c r="N12132" s="10">
        <v>-36244.635000000002</v>
      </c>
    </row>
    <row r="12133" spans="1:14" x14ac:dyDescent="0.25">
      <c r="A12133" s="9" t="s">
        <v>1260</v>
      </c>
      <c r="B12133" s="9" t="s">
        <v>47</v>
      </c>
      <c r="C12133" s="9" t="s">
        <v>42</v>
      </c>
      <c r="D12133" s="9" t="s">
        <v>43</v>
      </c>
      <c r="E12133" s="10">
        <v>16889.23</v>
      </c>
      <c r="F12133" s="10">
        <v>16790.019607843136</v>
      </c>
      <c r="G12133" s="10">
        <v>99.210392156863236</v>
      </c>
      <c r="H12133" s="10">
        <v>17125.82</v>
      </c>
      <c r="I12133" s="10">
        <v>-236.59000000000015</v>
      </c>
      <c r="J12133" s="10">
        <v>35920</v>
      </c>
      <c r="K12133" s="10">
        <v>35709</v>
      </c>
      <c r="L12133" s="10">
        <v>211</v>
      </c>
      <c r="M12133" s="10">
        <v>36423.18</v>
      </c>
      <c r="N12133" s="10">
        <v>-503.18000000000029</v>
      </c>
    </row>
    <row r="12134" spans="1:14" x14ac:dyDescent="0.25">
      <c r="A12134" s="9" t="s">
        <v>1260</v>
      </c>
      <c r="B12134" s="9" t="s">
        <v>284</v>
      </c>
      <c r="C12134" s="9" t="s">
        <v>42</v>
      </c>
      <c r="D12134" s="9" t="s">
        <v>43</v>
      </c>
      <c r="E12134" s="10">
        <v>35151.67</v>
      </c>
      <c r="F12134" s="10">
        <v>33770</v>
      </c>
      <c r="G12134" s="10">
        <v>1381.6699999999983</v>
      </c>
      <c r="H12134" s="10">
        <v>34276.550000000003</v>
      </c>
      <c r="I12134" s="10">
        <v>875.11999999999534</v>
      </c>
      <c r="J12134" s="10">
        <v>37170</v>
      </c>
      <c r="K12134" s="10">
        <v>35709</v>
      </c>
      <c r="L12134" s="10">
        <v>1461</v>
      </c>
      <c r="M12134" s="10">
        <v>36244.635000000002</v>
      </c>
      <c r="N12134" s="10">
        <v>925.36499999999796</v>
      </c>
    </row>
    <row r="12135" spans="1:14" x14ac:dyDescent="0.25">
      <c r="A12135" s="9" t="s">
        <v>1260</v>
      </c>
      <c r="B12135" s="9" t="s">
        <v>291</v>
      </c>
      <c r="C12135" s="9" t="s">
        <v>42</v>
      </c>
      <c r="D12135" s="9" t="s">
        <v>43</v>
      </c>
      <c r="E12135" s="10">
        <v>35014.050000000003</v>
      </c>
      <c r="F12135" s="10">
        <v>34905.546798029551</v>
      </c>
      <c r="G12135" s="10">
        <v>108.50320197045221</v>
      </c>
      <c r="H12135" s="10">
        <v>35429.129999999997</v>
      </c>
      <c r="I12135" s="10">
        <v>-415.07999999999447</v>
      </c>
      <c r="J12135" s="10">
        <v>2985</v>
      </c>
      <c r="K12135" s="10">
        <v>2975.7497536945812</v>
      </c>
      <c r="L12135" s="10">
        <v>9.2502463054188411</v>
      </c>
      <c r="M12135" s="10">
        <v>3020.386</v>
      </c>
      <c r="N12135" s="10">
        <v>-35.385999999999967</v>
      </c>
    </row>
    <row r="12136" spans="1:14" x14ac:dyDescent="0.25">
      <c r="A12136" s="9" t="s">
        <v>1260</v>
      </c>
      <c r="B12136" s="9" t="s">
        <v>50</v>
      </c>
      <c r="C12136" s="9" t="s">
        <v>42</v>
      </c>
      <c r="D12136" s="9" t="s">
        <v>43</v>
      </c>
      <c r="E12136" s="10">
        <v>47795.3</v>
      </c>
      <c r="F12136" s="10">
        <v>47492.965174129356</v>
      </c>
      <c r="G12136" s="10">
        <v>302.33482587064645</v>
      </c>
      <c r="H12136" s="10">
        <v>47730.43</v>
      </c>
      <c r="I12136" s="10">
        <v>64.870000000002619</v>
      </c>
      <c r="J12136" s="10">
        <v>35920</v>
      </c>
      <c r="K12136" s="10">
        <v>35709</v>
      </c>
      <c r="L12136" s="10">
        <v>211</v>
      </c>
      <c r="M12136" s="10">
        <v>35887.544999999998</v>
      </c>
      <c r="N12136" s="10">
        <v>32.455000000001746</v>
      </c>
    </row>
    <row r="12137" spans="1:14" x14ac:dyDescent="0.25">
      <c r="A12137" s="9" t="s">
        <v>1260</v>
      </c>
      <c r="B12137" s="9" t="s">
        <v>51</v>
      </c>
      <c r="C12137" s="9" t="s">
        <v>42</v>
      </c>
      <c r="D12137" s="9" t="s">
        <v>43</v>
      </c>
      <c r="E12137" s="10">
        <v>202829.37</v>
      </c>
      <c r="F12137" s="10">
        <v>201694.0693069307</v>
      </c>
      <c r="G12137" s="10">
        <v>1135.3006930692936</v>
      </c>
      <c r="H12137" s="10">
        <v>203711.01</v>
      </c>
      <c r="I12137" s="10">
        <v>-881.64000000001397</v>
      </c>
      <c r="J12137" s="10">
        <v>35910</v>
      </c>
      <c r="K12137" s="10">
        <v>35708.999999999993</v>
      </c>
      <c r="L12137" s="10">
        <v>201.00000000000728</v>
      </c>
      <c r="M12137" s="10">
        <v>36066.089999999997</v>
      </c>
      <c r="N12137" s="10">
        <v>-156.08999999999651</v>
      </c>
    </row>
    <row r="12138" spans="1:14" x14ac:dyDescent="0.25">
      <c r="A12138" s="9" t="s">
        <v>1260</v>
      </c>
      <c r="B12138" s="9" t="s">
        <v>292</v>
      </c>
      <c r="C12138" s="9" t="s">
        <v>42</v>
      </c>
      <c r="D12138" s="9" t="s">
        <v>53</v>
      </c>
      <c r="E12138" s="10">
        <v>204375.36</v>
      </c>
      <c r="F12138" s="10">
        <v>199144.69306930693</v>
      </c>
      <c r="G12138" s="10">
        <v>5230.6669306930562</v>
      </c>
      <c r="H12138" s="10">
        <v>201136.14</v>
      </c>
      <c r="I12138" s="10">
        <v>3239.2199999999721</v>
      </c>
      <c r="J12138" s="10">
        <v>27200</v>
      </c>
      <c r="K12138" s="10">
        <v>26781.749504950491</v>
      </c>
      <c r="L12138" s="10">
        <v>418.25049504950948</v>
      </c>
      <c r="M12138" s="10">
        <v>27049.566999999999</v>
      </c>
      <c r="N12138" s="10">
        <v>150.4330000000009</v>
      </c>
    </row>
    <row r="12139" spans="1:14" x14ac:dyDescent="0.25">
      <c r="A12139" s="9" t="s">
        <v>1260</v>
      </c>
      <c r="B12139" s="9" t="s">
        <v>54</v>
      </c>
      <c r="C12139" s="9" t="s">
        <v>42</v>
      </c>
      <c r="D12139" s="9" t="s">
        <v>55</v>
      </c>
      <c r="E12139" s="10">
        <v>1802.95</v>
      </c>
      <c r="F12139" s="10">
        <v>1767.5980392156862</v>
      </c>
      <c r="G12139" s="10">
        <v>35.35196078431386</v>
      </c>
      <c r="H12139" s="10">
        <v>1802.95</v>
      </c>
      <c r="I12139" s="10">
        <v>0</v>
      </c>
      <c r="J12139" s="10">
        <v>327.80900000000003</v>
      </c>
      <c r="K12139" s="10">
        <v>321.3813725490196</v>
      </c>
      <c r="L12139" s="10">
        <v>6.4276274509804239</v>
      </c>
      <c r="M12139" s="10">
        <v>327.80900000000003</v>
      </c>
      <c r="N12139" s="10">
        <v>0</v>
      </c>
    </row>
    <row r="12140" spans="1:14" x14ac:dyDescent="0.25">
      <c r="A12140" s="9" t="s">
        <v>1261</v>
      </c>
      <c r="B12140" s="9" t="s">
        <v>25</v>
      </c>
      <c r="C12140" s="9" t="s">
        <v>26</v>
      </c>
      <c r="D12140" s="9" t="s">
        <v>27</v>
      </c>
      <c r="E12140" s="10">
        <v>-2620.9899999999998</v>
      </c>
      <c r="F12140" s="10">
        <v>0</v>
      </c>
      <c r="G12140" s="10">
        <v>-2620.9899999999998</v>
      </c>
      <c r="H12140" s="10">
        <v>0</v>
      </c>
      <c r="I12140" s="10">
        <v>-2620.9899999999998</v>
      </c>
      <c r="J12140" s="10">
        <v>0</v>
      </c>
      <c r="K12140" s="10">
        <v>0</v>
      </c>
      <c r="L12140" s="10">
        <v>0</v>
      </c>
      <c r="M12140" s="10">
        <v>0</v>
      </c>
      <c r="N12140" s="10">
        <v>0</v>
      </c>
    </row>
    <row r="12141" spans="1:14" x14ac:dyDescent="0.25">
      <c r="A12141" s="9" t="s">
        <v>1261</v>
      </c>
      <c r="B12141" s="9" t="s">
        <v>28</v>
      </c>
      <c r="C12141" s="9" t="s">
        <v>29</v>
      </c>
      <c r="D12141" s="9" t="s">
        <v>27</v>
      </c>
      <c r="E12141" s="10">
        <v>2.2999999999999998</v>
      </c>
      <c r="F12141" s="10">
        <v>0</v>
      </c>
      <c r="G12141" s="10">
        <v>2.2999999999999998</v>
      </c>
      <c r="H12141" s="10">
        <v>2.29</v>
      </c>
      <c r="I12141" s="10">
        <v>9.9999999999997868E-3</v>
      </c>
      <c r="J12141" s="10">
        <v>0</v>
      </c>
      <c r="K12141" s="10">
        <v>0</v>
      </c>
      <c r="L12141" s="10">
        <v>0</v>
      </c>
      <c r="M12141" s="10">
        <v>0</v>
      </c>
      <c r="N12141" s="10">
        <v>0</v>
      </c>
    </row>
    <row r="12142" spans="1:14" x14ac:dyDescent="0.25">
      <c r="A12142" s="9" t="s">
        <v>1261</v>
      </c>
      <c r="B12142" s="9" t="s">
        <v>30</v>
      </c>
      <c r="C12142" s="9" t="s">
        <v>29</v>
      </c>
      <c r="D12142" s="9" t="s">
        <v>27</v>
      </c>
      <c r="E12142" s="10">
        <v>53.75</v>
      </c>
      <c r="F12142" s="10">
        <v>0</v>
      </c>
      <c r="G12142" s="10">
        <v>53.75</v>
      </c>
      <c r="H12142" s="10">
        <v>53.45</v>
      </c>
      <c r="I12142" s="10">
        <v>0.29999999999999716</v>
      </c>
      <c r="J12142" s="10">
        <v>0</v>
      </c>
      <c r="K12142" s="10">
        <v>0</v>
      </c>
      <c r="L12142" s="10">
        <v>0</v>
      </c>
      <c r="M12142" s="10">
        <v>0</v>
      </c>
      <c r="N12142" s="10">
        <v>0</v>
      </c>
    </row>
    <row r="12143" spans="1:14" x14ac:dyDescent="0.25">
      <c r="A12143" s="9" t="s">
        <v>1261</v>
      </c>
      <c r="B12143" s="9" t="s">
        <v>31</v>
      </c>
      <c r="C12143" s="9" t="s">
        <v>29</v>
      </c>
      <c r="D12143" s="9" t="s">
        <v>27</v>
      </c>
      <c r="E12143" s="10">
        <v>360.91</v>
      </c>
      <c r="F12143" s="10">
        <v>0</v>
      </c>
      <c r="G12143" s="10">
        <v>360.91</v>
      </c>
      <c r="H12143" s="10">
        <v>358.87</v>
      </c>
      <c r="I12143" s="10">
        <v>2.0400000000000205</v>
      </c>
      <c r="J12143" s="10">
        <v>0</v>
      </c>
      <c r="K12143" s="10">
        <v>0</v>
      </c>
      <c r="L12143" s="10">
        <v>0</v>
      </c>
      <c r="M12143" s="10">
        <v>0</v>
      </c>
      <c r="N12143" s="10">
        <v>0</v>
      </c>
    </row>
    <row r="12144" spans="1:14" x14ac:dyDescent="0.25">
      <c r="A12144" s="9" t="s">
        <v>1261</v>
      </c>
      <c r="B12144" s="9" t="s">
        <v>32</v>
      </c>
      <c r="C12144" s="9" t="s">
        <v>33</v>
      </c>
      <c r="D12144" s="9" t="s">
        <v>27</v>
      </c>
      <c r="E12144" s="10">
        <v>588.98</v>
      </c>
      <c r="F12144" s="10">
        <v>0</v>
      </c>
      <c r="G12144" s="10">
        <v>588.98</v>
      </c>
      <c r="H12144" s="10">
        <v>579.77</v>
      </c>
      <c r="I12144" s="10">
        <v>9.2100000000000364</v>
      </c>
      <c r="J12144" s="10">
        <v>1.67</v>
      </c>
      <c r="K12144" s="10">
        <v>0</v>
      </c>
      <c r="L12144" s="10">
        <v>1.67</v>
      </c>
      <c r="M12144" s="10">
        <v>1.6439999999999999</v>
      </c>
      <c r="N12144" s="10">
        <v>2.6000000000000023E-2</v>
      </c>
    </row>
    <row r="12145" spans="1:14" x14ac:dyDescent="0.25">
      <c r="A12145" s="9" t="s">
        <v>1261</v>
      </c>
      <c r="B12145" s="9" t="s">
        <v>34</v>
      </c>
      <c r="C12145" s="9" t="s">
        <v>33</v>
      </c>
      <c r="D12145" s="9" t="s">
        <v>27</v>
      </c>
      <c r="E12145" s="10">
        <v>2024.66</v>
      </c>
      <c r="F12145" s="10">
        <v>0</v>
      </c>
      <c r="G12145" s="10">
        <v>2024.66</v>
      </c>
      <c r="H12145" s="10">
        <v>1992.99</v>
      </c>
      <c r="I12145" s="10">
        <v>31.670000000000073</v>
      </c>
      <c r="J12145" s="10">
        <v>1.67</v>
      </c>
      <c r="K12145" s="10">
        <v>0</v>
      </c>
      <c r="L12145" s="10">
        <v>1.67</v>
      </c>
      <c r="M12145" s="10">
        <v>1.6439999999999999</v>
      </c>
      <c r="N12145" s="10">
        <v>2.6000000000000023E-2</v>
      </c>
    </row>
    <row r="12146" spans="1:14" x14ac:dyDescent="0.25">
      <c r="A12146" s="9" t="s">
        <v>1261</v>
      </c>
      <c r="B12146" s="9" t="s">
        <v>35</v>
      </c>
      <c r="C12146" s="9" t="s">
        <v>33</v>
      </c>
      <c r="D12146" s="9" t="s">
        <v>27</v>
      </c>
      <c r="E12146" s="10">
        <v>2190.56</v>
      </c>
      <c r="F12146" s="10">
        <v>0</v>
      </c>
      <c r="G12146" s="10">
        <v>2190.56</v>
      </c>
      <c r="H12146" s="10">
        <v>2156.23</v>
      </c>
      <c r="I12146" s="10">
        <v>34.329999999999927</v>
      </c>
      <c r="J12146" s="10">
        <v>35.07</v>
      </c>
      <c r="K12146" s="10">
        <v>0</v>
      </c>
      <c r="L12146" s="10">
        <v>35.07</v>
      </c>
      <c r="M12146" s="10">
        <v>34.521000000000001</v>
      </c>
      <c r="N12146" s="10">
        <v>0.54899999999999949</v>
      </c>
    </row>
    <row r="12147" spans="1:14" x14ac:dyDescent="0.25">
      <c r="A12147" s="9" t="s">
        <v>1261</v>
      </c>
      <c r="B12147" s="9" t="s">
        <v>36</v>
      </c>
      <c r="C12147" s="9" t="s">
        <v>29</v>
      </c>
      <c r="D12147" s="9" t="s">
        <v>27</v>
      </c>
      <c r="E12147" s="10">
        <v>4043.54</v>
      </c>
      <c r="F12147" s="10">
        <v>0</v>
      </c>
      <c r="G12147" s="10">
        <v>4043.54</v>
      </c>
      <c r="H12147" s="10">
        <v>4020.69</v>
      </c>
      <c r="I12147" s="10">
        <v>22.849999999999909</v>
      </c>
      <c r="J12147" s="10">
        <v>0</v>
      </c>
      <c r="K12147" s="10">
        <v>0</v>
      </c>
      <c r="L12147" s="10">
        <v>0</v>
      </c>
      <c r="M12147" s="10">
        <v>0</v>
      </c>
      <c r="N12147" s="10">
        <v>0</v>
      </c>
    </row>
    <row r="12148" spans="1:14" x14ac:dyDescent="0.25">
      <c r="A12148" s="9" t="s">
        <v>1261</v>
      </c>
      <c r="B12148" s="9" t="s">
        <v>37</v>
      </c>
      <c r="C12148" s="9" t="s">
        <v>29</v>
      </c>
      <c r="D12148" s="9" t="s">
        <v>27</v>
      </c>
      <c r="E12148" s="10">
        <v>9350.7199999999993</v>
      </c>
      <c r="F12148" s="10">
        <v>0</v>
      </c>
      <c r="G12148" s="10">
        <v>9350.7199999999993</v>
      </c>
      <c r="H12148" s="10">
        <v>9297.8700000000008</v>
      </c>
      <c r="I12148" s="10">
        <v>52.849999999998545</v>
      </c>
      <c r="J12148" s="10">
        <v>0</v>
      </c>
      <c r="K12148" s="10">
        <v>0</v>
      </c>
      <c r="L12148" s="10">
        <v>0</v>
      </c>
      <c r="M12148" s="10">
        <v>0</v>
      </c>
      <c r="N12148" s="10">
        <v>0</v>
      </c>
    </row>
    <row r="12149" spans="1:14" x14ac:dyDescent="0.25">
      <c r="A12149" s="9" t="s">
        <v>1261</v>
      </c>
      <c r="B12149" s="9" t="s">
        <v>1262</v>
      </c>
      <c r="C12149" s="9" t="s">
        <v>39</v>
      </c>
      <c r="D12149" s="9" t="s">
        <v>40</v>
      </c>
      <c r="E12149" s="10">
        <v>-233916.36</v>
      </c>
      <c r="F12149" s="10">
        <v>0</v>
      </c>
      <c r="G12149" s="10">
        <v>-233916.36</v>
      </c>
      <c r="H12149" s="10">
        <v>-233916.32</v>
      </c>
      <c r="I12149" s="10">
        <v>-3.9999999979045242E-2</v>
      </c>
      <c r="J12149" s="10">
        <v>-1200</v>
      </c>
      <c r="K12149" s="10">
        <v>0</v>
      </c>
      <c r="L12149" s="10">
        <v>-1200</v>
      </c>
      <c r="M12149" s="10">
        <v>-1200</v>
      </c>
      <c r="N12149" s="10">
        <v>0</v>
      </c>
    </row>
    <row r="12150" spans="1:14" x14ac:dyDescent="0.25">
      <c r="A12150" s="9" t="s">
        <v>1261</v>
      </c>
      <c r="B12150" s="9" t="s">
        <v>92</v>
      </c>
      <c r="C12150" s="9" t="s">
        <v>42</v>
      </c>
      <c r="D12150" s="9" t="s">
        <v>43</v>
      </c>
      <c r="E12150" s="10">
        <v>123.85</v>
      </c>
      <c r="F12150" s="10">
        <v>0</v>
      </c>
      <c r="G12150" s="10">
        <v>123.85</v>
      </c>
      <c r="H12150" s="10">
        <v>0</v>
      </c>
      <c r="I12150" s="10">
        <v>123.85</v>
      </c>
      <c r="J12150" s="10">
        <v>1455</v>
      </c>
      <c r="K12150" s="10">
        <v>0</v>
      </c>
      <c r="L12150" s="10">
        <v>1455</v>
      </c>
      <c r="M12150" s="10">
        <v>0</v>
      </c>
      <c r="N12150" s="10">
        <v>1455</v>
      </c>
    </row>
    <row r="12151" spans="1:14" x14ac:dyDescent="0.25">
      <c r="A12151" s="9" t="s">
        <v>1261</v>
      </c>
      <c r="B12151" s="9" t="s">
        <v>44</v>
      </c>
      <c r="C12151" s="9" t="s">
        <v>42</v>
      </c>
      <c r="D12151" s="9" t="s">
        <v>43</v>
      </c>
      <c r="E12151" s="10">
        <v>1195.1500000000001</v>
      </c>
      <c r="F12151" s="10">
        <v>1189.2039800995026</v>
      </c>
      <c r="G12151" s="10">
        <v>5.9460199004975038</v>
      </c>
      <c r="H12151" s="10">
        <v>1195.1500000000001</v>
      </c>
      <c r="I12151" s="10">
        <v>0</v>
      </c>
      <c r="J12151" s="10">
        <v>1206</v>
      </c>
      <c r="K12151" s="10">
        <v>1200</v>
      </c>
      <c r="L12151" s="10">
        <v>6</v>
      </c>
      <c r="M12151" s="10">
        <v>1206</v>
      </c>
      <c r="N12151" s="10">
        <v>0</v>
      </c>
    </row>
    <row r="12152" spans="1:14" x14ac:dyDescent="0.25">
      <c r="A12152" s="9" t="s">
        <v>1261</v>
      </c>
      <c r="B12152" s="9" t="s">
        <v>1263</v>
      </c>
      <c r="C12152" s="9" t="s">
        <v>42</v>
      </c>
      <c r="D12152" s="9" t="s">
        <v>43</v>
      </c>
      <c r="E12152" s="10">
        <v>1432.6</v>
      </c>
      <c r="F12152" s="10">
        <v>1422.7192118226601</v>
      </c>
      <c r="G12152" s="10">
        <v>9.8807881773398094</v>
      </c>
      <c r="H12152" s="10">
        <v>1444.06</v>
      </c>
      <c r="I12152" s="10">
        <v>-11.460000000000036</v>
      </c>
      <c r="J12152" s="10">
        <v>14500</v>
      </c>
      <c r="K12152" s="10">
        <v>14400</v>
      </c>
      <c r="L12152" s="10">
        <v>100</v>
      </c>
      <c r="M12152" s="10">
        <v>14616</v>
      </c>
      <c r="N12152" s="10">
        <v>-116</v>
      </c>
    </row>
    <row r="12153" spans="1:14" x14ac:dyDescent="0.25">
      <c r="A12153" s="9" t="s">
        <v>1261</v>
      </c>
      <c r="B12153" s="9" t="s">
        <v>45</v>
      </c>
      <c r="C12153" s="9" t="s">
        <v>42</v>
      </c>
      <c r="D12153" s="9" t="s">
        <v>43</v>
      </c>
      <c r="E12153" s="10">
        <v>3751.88</v>
      </c>
      <c r="F12153" s="10">
        <v>3726</v>
      </c>
      <c r="G12153" s="10">
        <v>25.880000000000109</v>
      </c>
      <c r="H12153" s="10">
        <v>3781.89</v>
      </c>
      <c r="I12153" s="10">
        <v>-30.009999999999764</v>
      </c>
      <c r="J12153" s="10">
        <v>14500</v>
      </c>
      <c r="K12153" s="10">
        <v>14400</v>
      </c>
      <c r="L12153" s="10">
        <v>100</v>
      </c>
      <c r="M12153" s="10">
        <v>14616</v>
      </c>
      <c r="N12153" s="10">
        <v>-116</v>
      </c>
    </row>
    <row r="12154" spans="1:14" x14ac:dyDescent="0.25">
      <c r="A12154" s="9" t="s">
        <v>1261</v>
      </c>
      <c r="B12154" s="9" t="s">
        <v>46</v>
      </c>
      <c r="C12154" s="9" t="s">
        <v>42</v>
      </c>
      <c r="D12154" s="9" t="s">
        <v>43</v>
      </c>
      <c r="E12154" s="10">
        <v>4536.76</v>
      </c>
      <c r="F12154" s="10">
        <v>4505.4679802955661</v>
      </c>
      <c r="G12154" s="10">
        <v>31.292019704434097</v>
      </c>
      <c r="H12154" s="10">
        <v>4573.05</v>
      </c>
      <c r="I12154" s="10">
        <v>-36.289999999999964</v>
      </c>
      <c r="J12154" s="10">
        <v>14500</v>
      </c>
      <c r="K12154" s="10">
        <v>14400</v>
      </c>
      <c r="L12154" s="10">
        <v>100</v>
      </c>
      <c r="M12154" s="10">
        <v>14616</v>
      </c>
      <c r="N12154" s="10">
        <v>-116</v>
      </c>
    </row>
    <row r="12155" spans="1:14" x14ac:dyDescent="0.25">
      <c r="A12155" s="9" t="s">
        <v>1261</v>
      </c>
      <c r="B12155" s="9" t="s">
        <v>47</v>
      </c>
      <c r="C12155" s="9" t="s">
        <v>42</v>
      </c>
      <c r="D12155" s="9" t="s">
        <v>43</v>
      </c>
      <c r="E12155" s="10">
        <v>6906.15</v>
      </c>
      <c r="F12155" s="10">
        <v>6770.7352941176468</v>
      </c>
      <c r="G12155" s="10">
        <v>135.41470588235279</v>
      </c>
      <c r="H12155" s="10">
        <v>6906.15</v>
      </c>
      <c r="I12155" s="10">
        <v>0</v>
      </c>
      <c r="J12155" s="10">
        <v>14688</v>
      </c>
      <c r="K12155" s="10">
        <v>14400</v>
      </c>
      <c r="L12155" s="10">
        <v>288</v>
      </c>
      <c r="M12155" s="10">
        <v>14688</v>
      </c>
      <c r="N12155" s="10">
        <v>0</v>
      </c>
    </row>
    <row r="12156" spans="1:14" x14ac:dyDescent="0.25">
      <c r="A12156" s="9" t="s">
        <v>1261</v>
      </c>
      <c r="B12156" s="9" t="s">
        <v>48</v>
      </c>
      <c r="C12156" s="9" t="s">
        <v>42</v>
      </c>
      <c r="D12156" s="9" t="s">
        <v>43</v>
      </c>
      <c r="E12156" s="10">
        <v>13585.95</v>
      </c>
      <c r="F12156" s="10">
        <v>13042.502463054187</v>
      </c>
      <c r="G12156" s="10">
        <v>543.44753694581414</v>
      </c>
      <c r="H12156" s="10">
        <v>13238.14</v>
      </c>
      <c r="I12156" s="10">
        <v>347.81000000000131</v>
      </c>
      <c r="J12156" s="10">
        <v>15000</v>
      </c>
      <c r="K12156" s="10">
        <v>14400</v>
      </c>
      <c r="L12156" s="10">
        <v>600</v>
      </c>
      <c r="M12156" s="10">
        <v>14616</v>
      </c>
      <c r="N12156" s="10">
        <v>384</v>
      </c>
    </row>
    <row r="12157" spans="1:14" x14ac:dyDescent="0.25">
      <c r="A12157" s="9" t="s">
        <v>1261</v>
      </c>
      <c r="B12157" s="9" t="s">
        <v>49</v>
      </c>
      <c r="C12157" s="9" t="s">
        <v>42</v>
      </c>
      <c r="D12157" s="9" t="s">
        <v>43</v>
      </c>
      <c r="E12157" s="10">
        <v>16820.580000000002</v>
      </c>
      <c r="F12157" s="10">
        <v>16572</v>
      </c>
      <c r="G12157" s="10">
        <v>248.58000000000175</v>
      </c>
      <c r="H12157" s="10">
        <v>16820.580000000002</v>
      </c>
      <c r="I12157" s="10">
        <v>0</v>
      </c>
      <c r="J12157" s="10">
        <v>1218</v>
      </c>
      <c r="K12157" s="10">
        <v>1200</v>
      </c>
      <c r="L12157" s="10">
        <v>18</v>
      </c>
      <c r="M12157" s="10">
        <v>1218</v>
      </c>
      <c r="N12157" s="10">
        <v>0</v>
      </c>
    </row>
    <row r="12158" spans="1:14" x14ac:dyDescent="0.25">
      <c r="A12158" s="9" t="s">
        <v>1261</v>
      </c>
      <c r="B12158" s="9" t="s">
        <v>50</v>
      </c>
      <c r="C12158" s="9" t="s">
        <v>42</v>
      </c>
      <c r="D12158" s="9" t="s">
        <v>43</v>
      </c>
      <c r="E12158" s="10">
        <v>19247.759999999998</v>
      </c>
      <c r="F12158" s="10">
        <v>19151.999999999996</v>
      </c>
      <c r="G12158" s="10">
        <v>95.760000000002037</v>
      </c>
      <c r="H12158" s="10">
        <v>19247.759999999998</v>
      </c>
      <c r="I12158" s="10">
        <v>0</v>
      </c>
      <c r="J12158" s="10">
        <v>14472</v>
      </c>
      <c r="K12158" s="10">
        <v>14400</v>
      </c>
      <c r="L12158" s="10">
        <v>72</v>
      </c>
      <c r="M12158" s="10">
        <v>14472</v>
      </c>
      <c r="N12158" s="10">
        <v>0</v>
      </c>
    </row>
    <row r="12159" spans="1:14" x14ac:dyDescent="0.25">
      <c r="A12159" s="9" t="s">
        <v>1261</v>
      </c>
      <c r="B12159" s="9" t="s">
        <v>51</v>
      </c>
      <c r="C12159" s="9" t="s">
        <v>42</v>
      </c>
      <c r="D12159" s="9" t="s">
        <v>43</v>
      </c>
      <c r="E12159" s="10">
        <v>82148.44</v>
      </c>
      <c r="F12159" s="10">
        <v>81335.089108910892</v>
      </c>
      <c r="G12159" s="10">
        <v>813.35089108911052</v>
      </c>
      <c r="H12159" s="10">
        <v>82148.44</v>
      </c>
      <c r="I12159" s="10">
        <v>0</v>
      </c>
      <c r="J12159" s="10">
        <v>14544</v>
      </c>
      <c r="K12159" s="10">
        <v>14400</v>
      </c>
      <c r="L12159" s="10">
        <v>144</v>
      </c>
      <c r="M12159" s="10">
        <v>14544</v>
      </c>
      <c r="N12159" s="10">
        <v>0</v>
      </c>
    </row>
    <row r="12160" spans="1:14" x14ac:dyDescent="0.25">
      <c r="A12160" s="9" t="s">
        <v>1261</v>
      </c>
      <c r="B12160" s="9" t="s">
        <v>52</v>
      </c>
      <c r="C12160" s="9" t="s">
        <v>42</v>
      </c>
      <c r="D12160" s="9" t="s">
        <v>53</v>
      </c>
      <c r="E12160" s="10">
        <v>67445.75</v>
      </c>
      <c r="F12160" s="10">
        <v>64724.633663366338</v>
      </c>
      <c r="G12160" s="10">
        <v>2721.1163366336623</v>
      </c>
      <c r="H12160" s="10">
        <v>65371.88</v>
      </c>
      <c r="I12160" s="10">
        <v>2073.8700000000026</v>
      </c>
      <c r="J12160" s="10">
        <v>10970</v>
      </c>
      <c r="K12160" s="10">
        <v>10800</v>
      </c>
      <c r="L12160" s="10">
        <v>170</v>
      </c>
      <c r="M12160" s="10">
        <v>10908</v>
      </c>
      <c r="N12160" s="10">
        <v>62</v>
      </c>
    </row>
    <row r="12161" spans="1:14" x14ac:dyDescent="0.25">
      <c r="A12161" s="9" t="s">
        <v>1261</v>
      </c>
      <c r="B12161" s="9" t="s">
        <v>54</v>
      </c>
      <c r="C12161" s="9" t="s">
        <v>42</v>
      </c>
      <c r="D12161" s="9" t="s">
        <v>55</v>
      </c>
      <c r="E12161" s="10">
        <v>727.06</v>
      </c>
      <c r="F12161" s="10">
        <v>712.8039215686274</v>
      </c>
      <c r="G12161" s="10">
        <v>14.256078431372543</v>
      </c>
      <c r="H12161" s="10">
        <v>727.06</v>
      </c>
      <c r="I12161" s="10">
        <v>0</v>
      </c>
      <c r="J12161" s="10">
        <v>132.19200000000001</v>
      </c>
      <c r="K12161" s="10">
        <v>129.6</v>
      </c>
      <c r="L12161" s="10">
        <v>2.592000000000013</v>
      </c>
      <c r="M12161" s="10">
        <v>132.19200000000001</v>
      </c>
      <c r="N12161" s="10">
        <v>0</v>
      </c>
    </row>
    <row r="12162" spans="1:14" x14ac:dyDescent="0.25">
      <c r="A12162" s="9" t="s">
        <v>1264</v>
      </c>
      <c r="B12162" s="9" t="s">
        <v>25</v>
      </c>
      <c r="C12162" s="9" t="s">
        <v>26</v>
      </c>
      <c r="D12162" s="9" t="s">
        <v>27</v>
      </c>
      <c r="E12162" s="10">
        <v>-3949.8</v>
      </c>
      <c r="F12162" s="10">
        <v>0</v>
      </c>
      <c r="G12162" s="10">
        <v>-3949.8</v>
      </c>
      <c r="H12162" s="10">
        <v>0</v>
      </c>
      <c r="I12162" s="10">
        <v>-3949.8</v>
      </c>
      <c r="J12162" s="10">
        <v>0</v>
      </c>
      <c r="K12162" s="10">
        <v>0</v>
      </c>
      <c r="L12162" s="10">
        <v>0</v>
      </c>
      <c r="M12162" s="10">
        <v>0</v>
      </c>
      <c r="N12162" s="10">
        <v>0</v>
      </c>
    </row>
    <row r="12163" spans="1:14" x14ac:dyDescent="0.25">
      <c r="A12163" s="9" t="s">
        <v>1264</v>
      </c>
      <c r="B12163" s="9" t="s">
        <v>28</v>
      </c>
      <c r="C12163" s="9" t="s">
        <v>29</v>
      </c>
      <c r="D12163" s="9" t="s">
        <v>27</v>
      </c>
      <c r="E12163" s="10">
        <v>6.88</v>
      </c>
      <c r="F12163" s="10">
        <v>0</v>
      </c>
      <c r="G12163" s="10">
        <v>6.88</v>
      </c>
      <c r="H12163" s="10">
        <v>6.92</v>
      </c>
      <c r="I12163" s="10">
        <v>-4.0000000000000036E-2</v>
      </c>
      <c r="J12163" s="10">
        <v>0</v>
      </c>
      <c r="K12163" s="10">
        <v>0</v>
      </c>
      <c r="L12163" s="10">
        <v>0</v>
      </c>
      <c r="M12163" s="10">
        <v>0</v>
      </c>
      <c r="N12163" s="10">
        <v>0</v>
      </c>
    </row>
    <row r="12164" spans="1:14" x14ac:dyDescent="0.25">
      <c r="A12164" s="9" t="s">
        <v>1264</v>
      </c>
      <c r="B12164" s="9" t="s">
        <v>30</v>
      </c>
      <c r="C12164" s="9" t="s">
        <v>29</v>
      </c>
      <c r="D12164" s="9" t="s">
        <v>27</v>
      </c>
      <c r="E12164" s="10">
        <v>160.57</v>
      </c>
      <c r="F12164" s="10">
        <v>0</v>
      </c>
      <c r="G12164" s="10">
        <v>160.57</v>
      </c>
      <c r="H12164" s="10">
        <v>161.37</v>
      </c>
      <c r="I12164" s="10">
        <v>-0.80000000000001137</v>
      </c>
      <c r="J12164" s="10">
        <v>0</v>
      </c>
      <c r="K12164" s="10">
        <v>0</v>
      </c>
      <c r="L12164" s="10">
        <v>0</v>
      </c>
      <c r="M12164" s="10">
        <v>0</v>
      </c>
      <c r="N12164" s="10">
        <v>0</v>
      </c>
    </row>
    <row r="12165" spans="1:14" x14ac:dyDescent="0.25">
      <c r="A12165" s="9" t="s">
        <v>1264</v>
      </c>
      <c r="B12165" s="9" t="s">
        <v>31</v>
      </c>
      <c r="C12165" s="9" t="s">
        <v>29</v>
      </c>
      <c r="D12165" s="9" t="s">
        <v>27</v>
      </c>
      <c r="E12165" s="10">
        <v>1078.0999999999999</v>
      </c>
      <c r="F12165" s="10">
        <v>0</v>
      </c>
      <c r="G12165" s="10">
        <v>1078.0999999999999</v>
      </c>
      <c r="H12165" s="10">
        <v>1083.49</v>
      </c>
      <c r="I12165" s="10">
        <v>-5.3900000000001</v>
      </c>
      <c r="J12165" s="10">
        <v>0</v>
      </c>
      <c r="K12165" s="10">
        <v>0</v>
      </c>
      <c r="L12165" s="10">
        <v>0</v>
      </c>
      <c r="M12165" s="10">
        <v>0</v>
      </c>
      <c r="N12165" s="10">
        <v>0</v>
      </c>
    </row>
    <row r="12166" spans="1:14" x14ac:dyDescent="0.25">
      <c r="A12166" s="9" t="s">
        <v>1264</v>
      </c>
      <c r="B12166" s="9" t="s">
        <v>32</v>
      </c>
      <c r="C12166" s="9" t="s">
        <v>33</v>
      </c>
      <c r="D12166" s="9" t="s">
        <v>27</v>
      </c>
      <c r="E12166" s="10">
        <v>1498.91</v>
      </c>
      <c r="F12166" s="10">
        <v>0</v>
      </c>
      <c r="G12166" s="10">
        <v>1498.91</v>
      </c>
      <c r="H12166" s="10">
        <v>1759.12</v>
      </c>
      <c r="I12166" s="10">
        <v>-260.20999999999981</v>
      </c>
      <c r="J12166" s="10">
        <v>4.25</v>
      </c>
      <c r="K12166" s="10">
        <v>0</v>
      </c>
      <c r="L12166" s="10">
        <v>4.25</v>
      </c>
      <c r="M12166" s="10">
        <v>4.9880000000000004</v>
      </c>
      <c r="N12166" s="10">
        <v>-0.73800000000000043</v>
      </c>
    </row>
    <row r="12167" spans="1:14" x14ac:dyDescent="0.25">
      <c r="A12167" s="9" t="s">
        <v>1264</v>
      </c>
      <c r="B12167" s="9" t="s">
        <v>34</v>
      </c>
      <c r="C12167" s="9" t="s">
        <v>33</v>
      </c>
      <c r="D12167" s="9" t="s">
        <v>27</v>
      </c>
      <c r="E12167" s="10">
        <v>5152.58</v>
      </c>
      <c r="F12167" s="10">
        <v>0</v>
      </c>
      <c r="G12167" s="10">
        <v>5152.58</v>
      </c>
      <c r="H12167" s="10">
        <v>6047.07</v>
      </c>
      <c r="I12167" s="10">
        <v>-894.48999999999978</v>
      </c>
      <c r="J12167" s="10">
        <v>4.25</v>
      </c>
      <c r="K12167" s="10">
        <v>0</v>
      </c>
      <c r="L12167" s="10">
        <v>4.25</v>
      </c>
      <c r="M12167" s="10">
        <v>4.9880000000000004</v>
      </c>
      <c r="N12167" s="10">
        <v>-0.73800000000000043</v>
      </c>
    </row>
    <row r="12168" spans="1:14" x14ac:dyDescent="0.25">
      <c r="A12168" s="9" t="s">
        <v>1264</v>
      </c>
      <c r="B12168" s="9" t="s">
        <v>35</v>
      </c>
      <c r="C12168" s="9" t="s">
        <v>33</v>
      </c>
      <c r="D12168" s="9" t="s">
        <v>27</v>
      </c>
      <c r="E12168" s="10">
        <v>5574.77</v>
      </c>
      <c r="F12168" s="10">
        <v>0</v>
      </c>
      <c r="G12168" s="10">
        <v>5574.77</v>
      </c>
      <c r="H12168" s="10">
        <v>6542.37</v>
      </c>
      <c r="I12168" s="10">
        <v>-967.59999999999945</v>
      </c>
      <c r="J12168" s="10">
        <v>89.25</v>
      </c>
      <c r="K12168" s="10">
        <v>0</v>
      </c>
      <c r="L12168" s="10">
        <v>89.25</v>
      </c>
      <c r="M12168" s="10">
        <v>104.741</v>
      </c>
      <c r="N12168" s="10">
        <v>-15.491</v>
      </c>
    </row>
    <row r="12169" spans="1:14" x14ac:dyDescent="0.25">
      <c r="A12169" s="9" t="s">
        <v>1264</v>
      </c>
      <c r="B12169" s="9" t="s">
        <v>36</v>
      </c>
      <c r="C12169" s="9" t="s">
        <v>29</v>
      </c>
      <c r="D12169" s="9" t="s">
        <v>27</v>
      </c>
      <c r="E12169" s="10">
        <v>12078.65</v>
      </c>
      <c r="F12169" s="10">
        <v>0</v>
      </c>
      <c r="G12169" s="10">
        <v>12078.65</v>
      </c>
      <c r="H12169" s="10">
        <v>12139.05</v>
      </c>
      <c r="I12169" s="10">
        <v>-60.399999999999636</v>
      </c>
      <c r="J12169" s="10">
        <v>0</v>
      </c>
      <c r="K12169" s="10">
        <v>0</v>
      </c>
      <c r="L12169" s="10">
        <v>0</v>
      </c>
      <c r="M12169" s="10">
        <v>0</v>
      </c>
      <c r="N12169" s="10">
        <v>0</v>
      </c>
    </row>
    <row r="12170" spans="1:14" x14ac:dyDescent="0.25">
      <c r="A12170" s="9" t="s">
        <v>1264</v>
      </c>
      <c r="B12170" s="9" t="s">
        <v>37</v>
      </c>
      <c r="C12170" s="9" t="s">
        <v>29</v>
      </c>
      <c r="D12170" s="9" t="s">
        <v>27</v>
      </c>
      <c r="E12170" s="10">
        <v>27931.97</v>
      </c>
      <c r="F12170" s="10">
        <v>0</v>
      </c>
      <c r="G12170" s="10">
        <v>27931.97</v>
      </c>
      <c r="H12170" s="10">
        <v>28071.63</v>
      </c>
      <c r="I12170" s="10">
        <v>-139.65999999999985</v>
      </c>
      <c r="J12170" s="10">
        <v>0</v>
      </c>
      <c r="K12170" s="10">
        <v>0</v>
      </c>
      <c r="L12170" s="10">
        <v>0</v>
      </c>
      <c r="M12170" s="10">
        <v>0</v>
      </c>
      <c r="N12170" s="10">
        <v>0</v>
      </c>
    </row>
    <row r="12171" spans="1:14" x14ac:dyDescent="0.25">
      <c r="A12171" s="9" t="s">
        <v>1264</v>
      </c>
      <c r="B12171" s="9" t="s">
        <v>106</v>
      </c>
      <c r="C12171" s="9" t="s">
        <v>39</v>
      </c>
      <c r="D12171" s="9" t="s">
        <v>40</v>
      </c>
      <c r="E12171" s="10">
        <v>-661273.93999999994</v>
      </c>
      <c r="F12171" s="10">
        <v>0</v>
      </c>
      <c r="G12171" s="10">
        <v>-661273.93999999994</v>
      </c>
      <c r="H12171" s="10">
        <v>-661273.93999999994</v>
      </c>
      <c r="I12171" s="10">
        <v>0</v>
      </c>
      <c r="J12171" s="10">
        <v>-3641</v>
      </c>
      <c r="K12171" s="10">
        <v>0</v>
      </c>
      <c r="L12171" s="10">
        <v>-3641</v>
      </c>
      <c r="M12171" s="10">
        <v>-3641</v>
      </c>
      <c r="N12171" s="10">
        <v>0</v>
      </c>
    </row>
    <row r="12172" spans="1:14" x14ac:dyDescent="0.25">
      <c r="A12172" s="9" t="s">
        <v>1264</v>
      </c>
      <c r="B12172" s="9" t="s">
        <v>92</v>
      </c>
      <c r="C12172" s="9" t="s">
        <v>42</v>
      </c>
      <c r="D12172" s="9" t="s">
        <v>43</v>
      </c>
      <c r="E12172" s="10">
        <v>25.54</v>
      </c>
      <c r="F12172" s="10">
        <v>0</v>
      </c>
      <c r="G12172" s="10">
        <v>25.54</v>
      </c>
      <c r="H12172" s="10">
        <v>0</v>
      </c>
      <c r="I12172" s="10">
        <v>25.54</v>
      </c>
      <c r="J12172" s="10">
        <v>300</v>
      </c>
      <c r="K12172" s="10">
        <v>0</v>
      </c>
      <c r="L12172" s="10">
        <v>300</v>
      </c>
      <c r="M12172" s="10">
        <v>0</v>
      </c>
      <c r="N12172" s="10">
        <v>300</v>
      </c>
    </row>
    <row r="12173" spans="1:14" x14ac:dyDescent="0.25">
      <c r="A12173" s="9" t="s">
        <v>1264</v>
      </c>
      <c r="B12173" s="9" t="s">
        <v>322</v>
      </c>
      <c r="C12173" s="9" t="s">
        <v>42</v>
      </c>
      <c r="D12173" s="9" t="s">
        <v>43</v>
      </c>
      <c r="E12173" s="10">
        <v>199.36</v>
      </c>
      <c r="F12173" s="10">
        <v>0</v>
      </c>
      <c r="G12173" s="10">
        <v>199.36</v>
      </c>
      <c r="H12173" s="10">
        <v>0</v>
      </c>
      <c r="I12173" s="10">
        <v>199.36</v>
      </c>
      <c r="J12173" s="10">
        <v>2000</v>
      </c>
      <c r="K12173" s="10">
        <v>0</v>
      </c>
      <c r="L12173" s="10">
        <v>2000</v>
      </c>
      <c r="M12173" s="10">
        <v>0</v>
      </c>
      <c r="N12173" s="10">
        <v>2000</v>
      </c>
    </row>
    <row r="12174" spans="1:14" x14ac:dyDescent="0.25">
      <c r="A12174" s="9" t="s">
        <v>1264</v>
      </c>
      <c r="B12174" s="9" t="s">
        <v>107</v>
      </c>
      <c r="C12174" s="9" t="s">
        <v>42</v>
      </c>
      <c r="D12174" s="9" t="s">
        <v>43</v>
      </c>
      <c r="E12174" s="10">
        <v>2287.12</v>
      </c>
      <c r="F12174" s="10">
        <v>2271.1133004926105</v>
      </c>
      <c r="G12174" s="10">
        <v>16.006699507389385</v>
      </c>
      <c r="H12174" s="10">
        <v>2305.1799999999998</v>
      </c>
      <c r="I12174" s="10">
        <v>-18.059999999999945</v>
      </c>
      <c r="J12174" s="10">
        <v>44000</v>
      </c>
      <c r="K12174" s="10">
        <v>43692</v>
      </c>
      <c r="L12174" s="10">
        <v>308</v>
      </c>
      <c r="M12174" s="10">
        <v>44347.38</v>
      </c>
      <c r="N12174" s="10">
        <v>-347.37999999999738</v>
      </c>
    </row>
    <row r="12175" spans="1:14" x14ac:dyDescent="0.25">
      <c r="A12175" s="9" t="s">
        <v>1264</v>
      </c>
      <c r="B12175" s="9" t="s">
        <v>44</v>
      </c>
      <c r="C12175" s="9" t="s">
        <v>42</v>
      </c>
      <c r="D12175" s="9" t="s">
        <v>43</v>
      </c>
      <c r="E12175" s="10">
        <v>3617.15</v>
      </c>
      <c r="F12175" s="10">
        <v>3608.2288557213928</v>
      </c>
      <c r="G12175" s="10">
        <v>8.9211442786072439</v>
      </c>
      <c r="H12175" s="10">
        <v>3626.27</v>
      </c>
      <c r="I12175" s="10">
        <v>-9.1199999999998909</v>
      </c>
      <c r="J12175" s="10">
        <v>3650</v>
      </c>
      <c r="K12175" s="10">
        <v>3641</v>
      </c>
      <c r="L12175" s="10">
        <v>9</v>
      </c>
      <c r="M12175" s="10">
        <v>3659.2049999999999</v>
      </c>
      <c r="N12175" s="10">
        <v>-9.2049999999999272</v>
      </c>
    </row>
    <row r="12176" spans="1:14" x14ac:dyDescent="0.25">
      <c r="A12176" s="9" t="s">
        <v>1264</v>
      </c>
      <c r="B12176" s="9" t="s">
        <v>99</v>
      </c>
      <c r="C12176" s="9" t="s">
        <v>42</v>
      </c>
      <c r="D12176" s="9" t="s">
        <v>43</v>
      </c>
      <c r="E12176" s="10">
        <v>9925.9599999999991</v>
      </c>
      <c r="F12176" s="10">
        <v>9856.4827586206902</v>
      </c>
      <c r="G12176" s="10">
        <v>69.477241379308907</v>
      </c>
      <c r="H12176" s="10">
        <v>10004.33</v>
      </c>
      <c r="I12176" s="10">
        <v>-78.3700000000008</v>
      </c>
      <c r="J12176" s="10">
        <v>44000</v>
      </c>
      <c r="K12176" s="10">
        <v>43692</v>
      </c>
      <c r="L12176" s="10">
        <v>308</v>
      </c>
      <c r="M12176" s="10">
        <v>44347.38</v>
      </c>
      <c r="N12176" s="10">
        <v>-347.37999999999738</v>
      </c>
    </row>
    <row r="12177" spans="1:14" x14ac:dyDescent="0.25">
      <c r="A12177" s="9" t="s">
        <v>1264</v>
      </c>
      <c r="B12177" s="9" t="s">
        <v>100</v>
      </c>
      <c r="C12177" s="9" t="s">
        <v>42</v>
      </c>
      <c r="D12177" s="9" t="s">
        <v>43</v>
      </c>
      <c r="E12177" s="10">
        <v>12754.28</v>
      </c>
      <c r="F12177" s="10">
        <v>12665.004926108375</v>
      </c>
      <c r="G12177" s="10">
        <v>89.275073891625652</v>
      </c>
      <c r="H12177" s="10">
        <v>12854.98</v>
      </c>
      <c r="I12177" s="10">
        <v>-100.69999999999891</v>
      </c>
      <c r="J12177" s="10">
        <v>44000</v>
      </c>
      <c r="K12177" s="10">
        <v>43692</v>
      </c>
      <c r="L12177" s="10">
        <v>308</v>
      </c>
      <c r="M12177" s="10">
        <v>44347.38</v>
      </c>
      <c r="N12177" s="10">
        <v>-347.37999999999738</v>
      </c>
    </row>
    <row r="12178" spans="1:14" x14ac:dyDescent="0.25">
      <c r="A12178" s="9" t="s">
        <v>1264</v>
      </c>
      <c r="B12178" s="9" t="s">
        <v>47</v>
      </c>
      <c r="C12178" s="9" t="s">
        <v>42</v>
      </c>
      <c r="D12178" s="9" t="s">
        <v>43</v>
      </c>
      <c r="E12178" s="10">
        <v>20724.099999999999</v>
      </c>
      <c r="F12178" s="10">
        <v>20543.539215686276</v>
      </c>
      <c r="G12178" s="10">
        <v>180.56078431372225</v>
      </c>
      <c r="H12178" s="10">
        <v>20954.41</v>
      </c>
      <c r="I12178" s="10">
        <v>-230.31000000000131</v>
      </c>
      <c r="J12178" s="10">
        <v>44076</v>
      </c>
      <c r="K12178" s="10">
        <v>43692</v>
      </c>
      <c r="L12178" s="10">
        <v>384</v>
      </c>
      <c r="M12178" s="10">
        <v>44565.84</v>
      </c>
      <c r="N12178" s="10">
        <v>-489.83999999999651</v>
      </c>
    </row>
    <row r="12179" spans="1:14" x14ac:dyDescent="0.25">
      <c r="A12179" s="9" t="s">
        <v>1264</v>
      </c>
      <c r="B12179" s="9" t="s">
        <v>101</v>
      </c>
      <c r="C12179" s="9" t="s">
        <v>42</v>
      </c>
      <c r="D12179" s="9" t="s">
        <v>43</v>
      </c>
      <c r="E12179" s="10">
        <v>38862.239999999998</v>
      </c>
      <c r="F12179" s="10">
        <v>35374.443349753696</v>
      </c>
      <c r="G12179" s="10">
        <v>3487.7966502463023</v>
      </c>
      <c r="H12179" s="10">
        <v>35905.06</v>
      </c>
      <c r="I12179" s="10">
        <v>2957.1800000000003</v>
      </c>
      <c r="J12179" s="10">
        <v>48000</v>
      </c>
      <c r="K12179" s="10">
        <v>43692</v>
      </c>
      <c r="L12179" s="10">
        <v>4308</v>
      </c>
      <c r="M12179" s="10">
        <v>44347.38</v>
      </c>
      <c r="N12179" s="10">
        <v>3652.6200000000026</v>
      </c>
    </row>
    <row r="12180" spans="1:14" x14ac:dyDescent="0.25">
      <c r="A12180" s="9" t="s">
        <v>1264</v>
      </c>
      <c r="B12180" s="9" t="s">
        <v>109</v>
      </c>
      <c r="C12180" s="9" t="s">
        <v>42</v>
      </c>
      <c r="D12180" s="9" t="s">
        <v>43</v>
      </c>
      <c r="E12180" s="10">
        <v>43796.75</v>
      </c>
      <c r="F12180" s="10">
        <v>43509.950738916254</v>
      </c>
      <c r="G12180" s="10">
        <v>286.79926108374639</v>
      </c>
      <c r="H12180" s="10">
        <v>44162.6</v>
      </c>
      <c r="I12180" s="10">
        <v>-365.84999999999854</v>
      </c>
      <c r="J12180" s="10">
        <v>3665</v>
      </c>
      <c r="K12180" s="10">
        <v>3641</v>
      </c>
      <c r="L12180" s="10">
        <v>24</v>
      </c>
      <c r="M12180" s="10">
        <v>3695.6149999999998</v>
      </c>
      <c r="N12180" s="10">
        <v>-30.614999999999782</v>
      </c>
    </row>
    <row r="12181" spans="1:14" x14ac:dyDescent="0.25">
      <c r="A12181" s="9" t="s">
        <v>1264</v>
      </c>
      <c r="B12181" s="9" t="s">
        <v>50</v>
      </c>
      <c r="C12181" s="9" t="s">
        <v>42</v>
      </c>
      <c r="D12181" s="9" t="s">
        <v>43</v>
      </c>
      <c r="E12181" s="10">
        <v>58561.73</v>
      </c>
      <c r="F12181" s="10">
        <v>58110.358208955222</v>
      </c>
      <c r="G12181" s="10">
        <v>451.37179104478128</v>
      </c>
      <c r="H12181" s="10">
        <v>58400.91</v>
      </c>
      <c r="I12181" s="10">
        <v>160.81999999999971</v>
      </c>
      <c r="J12181" s="10">
        <v>44000</v>
      </c>
      <c r="K12181" s="10">
        <v>43692</v>
      </c>
      <c r="L12181" s="10">
        <v>308</v>
      </c>
      <c r="M12181" s="10">
        <v>43910.46</v>
      </c>
      <c r="N12181" s="10">
        <v>89.540000000000873</v>
      </c>
    </row>
    <row r="12182" spans="1:14" x14ac:dyDescent="0.25">
      <c r="A12182" s="9" t="s">
        <v>1264</v>
      </c>
      <c r="B12182" s="9" t="s">
        <v>103</v>
      </c>
      <c r="C12182" s="9" t="s">
        <v>42</v>
      </c>
      <c r="D12182" s="9" t="s">
        <v>43</v>
      </c>
      <c r="E12182" s="10">
        <v>221872.15</v>
      </c>
      <c r="F12182" s="10">
        <v>219133.73267326734</v>
      </c>
      <c r="G12182" s="10">
        <v>2738.4173267326551</v>
      </c>
      <c r="H12182" s="10">
        <v>221325.07</v>
      </c>
      <c r="I12182" s="10">
        <v>547.07999999998719</v>
      </c>
      <c r="J12182" s="10">
        <v>44238</v>
      </c>
      <c r="K12182" s="10">
        <v>43692</v>
      </c>
      <c r="L12182" s="10">
        <v>546</v>
      </c>
      <c r="M12182" s="10">
        <v>44128.92</v>
      </c>
      <c r="N12182" s="10">
        <v>109.08000000000175</v>
      </c>
    </row>
    <row r="12183" spans="1:14" x14ac:dyDescent="0.25">
      <c r="A12183" s="9" t="s">
        <v>1264</v>
      </c>
      <c r="B12183" s="9" t="s">
        <v>104</v>
      </c>
      <c r="C12183" s="9" t="s">
        <v>42</v>
      </c>
      <c r="D12183" s="9" t="s">
        <v>53</v>
      </c>
      <c r="E12183" s="10">
        <v>196908.92</v>
      </c>
      <c r="F12183" s="10">
        <v>192754.33830845772</v>
      </c>
      <c r="G12183" s="10">
        <v>4154.5816915422911</v>
      </c>
      <c r="H12183" s="10">
        <v>193718.11</v>
      </c>
      <c r="I12183" s="10">
        <v>3190.8100000000268</v>
      </c>
      <c r="J12183" s="10">
        <v>32769</v>
      </c>
      <c r="K12183" s="10">
        <v>32769</v>
      </c>
      <c r="L12183" s="10">
        <v>0</v>
      </c>
      <c r="M12183" s="10">
        <v>32932.845000000001</v>
      </c>
      <c r="N12183" s="10">
        <v>-163.84500000000116</v>
      </c>
    </row>
    <row r="12184" spans="1:14" x14ac:dyDescent="0.25">
      <c r="A12184" s="9" t="s">
        <v>1264</v>
      </c>
      <c r="B12184" s="9" t="s">
        <v>54</v>
      </c>
      <c r="C12184" s="9" t="s">
        <v>42</v>
      </c>
      <c r="D12184" s="9" t="s">
        <v>55</v>
      </c>
      <c r="E12184" s="10">
        <v>2206.0100000000002</v>
      </c>
      <c r="F12184" s="10">
        <v>2162.7549019607845</v>
      </c>
      <c r="G12184" s="10">
        <v>43.255098039215682</v>
      </c>
      <c r="H12184" s="10">
        <v>2206.0100000000002</v>
      </c>
      <c r="I12184" s="10">
        <v>0</v>
      </c>
      <c r="J12184" s="10">
        <v>401.09300000000002</v>
      </c>
      <c r="K12184" s="10">
        <v>393.22843137254904</v>
      </c>
      <c r="L12184" s="10">
        <v>7.8645686274509785</v>
      </c>
      <c r="M12184" s="10">
        <v>401.09300000000002</v>
      </c>
      <c r="N12184" s="10">
        <v>0</v>
      </c>
    </row>
    <row r="12185" spans="1:14" x14ac:dyDescent="0.25">
      <c r="A12185" s="9" t="s">
        <v>1265</v>
      </c>
      <c r="B12185" s="9" t="s">
        <v>25</v>
      </c>
      <c r="C12185" s="9" t="s">
        <v>26</v>
      </c>
      <c r="D12185" s="9" t="s">
        <v>27</v>
      </c>
      <c r="E12185" s="10">
        <v>-888.54</v>
      </c>
      <c r="F12185" s="10">
        <v>0</v>
      </c>
      <c r="G12185" s="10">
        <v>-888.54</v>
      </c>
      <c r="H12185" s="10">
        <v>0</v>
      </c>
      <c r="I12185" s="10">
        <v>-888.54</v>
      </c>
      <c r="J12185" s="10">
        <v>0</v>
      </c>
      <c r="K12185" s="10">
        <v>0</v>
      </c>
      <c r="L12185" s="10">
        <v>0</v>
      </c>
      <c r="M12185" s="10">
        <v>0</v>
      </c>
      <c r="N12185" s="10">
        <v>0</v>
      </c>
    </row>
    <row r="12186" spans="1:14" x14ac:dyDescent="0.25">
      <c r="A12186" s="9" t="s">
        <v>1265</v>
      </c>
      <c r="B12186" s="9" t="s">
        <v>32</v>
      </c>
      <c r="C12186" s="9" t="s">
        <v>33</v>
      </c>
      <c r="D12186" s="9" t="s">
        <v>27</v>
      </c>
      <c r="E12186" s="10">
        <v>116.39</v>
      </c>
      <c r="F12186" s="10">
        <v>0</v>
      </c>
      <c r="G12186" s="10">
        <v>116.39</v>
      </c>
      <c r="H12186" s="10">
        <v>47.02</v>
      </c>
      <c r="I12186" s="10">
        <v>69.37</v>
      </c>
      <c r="J12186" s="10">
        <v>0.33</v>
      </c>
      <c r="K12186" s="10">
        <v>0</v>
      </c>
      <c r="L12186" s="10">
        <v>0.33</v>
      </c>
      <c r="M12186" s="10">
        <v>0.13300000000000001</v>
      </c>
      <c r="N12186" s="10">
        <v>0.19700000000000001</v>
      </c>
    </row>
    <row r="12187" spans="1:14" x14ac:dyDescent="0.25">
      <c r="A12187" s="9" t="s">
        <v>1265</v>
      </c>
      <c r="B12187" s="9" t="s">
        <v>34</v>
      </c>
      <c r="C12187" s="9" t="s">
        <v>33</v>
      </c>
      <c r="D12187" s="9" t="s">
        <v>27</v>
      </c>
      <c r="E12187" s="10">
        <v>400.08</v>
      </c>
      <c r="F12187" s="10">
        <v>0</v>
      </c>
      <c r="G12187" s="10">
        <v>400.08</v>
      </c>
      <c r="H12187" s="10">
        <v>161.65</v>
      </c>
      <c r="I12187" s="10">
        <v>238.42999999999998</v>
      </c>
      <c r="J12187" s="10">
        <v>0.33</v>
      </c>
      <c r="K12187" s="10">
        <v>0</v>
      </c>
      <c r="L12187" s="10">
        <v>0.33</v>
      </c>
      <c r="M12187" s="10">
        <v>0.13300000000000001</v>
      </c>
      <c r="N12187" s="10">
        <v>0.19700000000000001</v>
      </c>
    </row>
    <row r="12188" spans="1:14" x14ac:dyDescent="0.25">
      <c r="A12188" s="9" t="s">
        <v>1265</v>
      </c>
      <c r="B12188" s="9" t="s">
        <v>35</v>
      </c>
      <c r="C12188" s="9" t="s">
        <v>33</v>
      </c>
      <c r="D12188" s="9" t="s">
        <v>27</v>
      </c>
      <c r="E12188" s="10">
        <v>432.86</v>
      </c>
      <c r="F12188" s="10">
        <v>0</v>
      </c>
      <c r="G12188" s="10">
        <v>432.86</v>
      </c>
      <c r="H12188" s="10">
        <v>174.89</v>
      </c>
      <c r="I12188" s="10">
        <v>257.97000000000003</v>
      </c>
      <c r="J12188" s="10">
        <v>6.93</v>
      </c>
      <c r="K12188" s="10">
        <v>0</v>
      </c>
      <c r="L12188" s="10">
        <v>6.93</v>
      </c>
      <c r="M12188" s="10">
        <v>2.8</v>
      </c>
      <c r="N12188" s="10">
        <v>4.13</v>
      </c>
    </row>
    <row r="12189" spans="1:14" x14ac:dyDescent="0.25">
      <c r="A12189" s="9" t="s">
        <v>1265</v>
      </c>
      <c r="B12189" s="9" t="s">
        <v>564</v>
      </c>
      <c r="C12189" s="9" t="s">
        <v>39</v>
      </c>
      <c r="D12189" s="9" t="s">
        <v>40</v>
      </c>
      <c r="E12189" s="10">
        <v>-22442.36</v>
      </c>
      <c r="F12189" s="10">
        <v>0</v>
      </c>
      <c r="G12189" s="10">
        <v>-22442.36</v>
      </c>
      <c r="H12189" s="10">
        <v>-22442.36</v>
      </c>
      <c r="I12189" s="10">
        <v>0</v>
      </c>
      <c r="J12189" s="10">
        <v>-100</v>
      </c>
      <c r="K12189" s="10">
        <v>0</v>
      </c>
      <c r="L12189" s="10">
        <v>-100</v>
      </c>
      <c r="M12189" s="10">
        <v>-100</v>
      </c>
      <c r="N12189" s="10">
        <v>0</v>
      </c>
    </row>
    <row r="12190" spans="1:14" x14ac:dyDescent="0.25">
      <c r="A12190" s="9" t="s">
        <v>1265</v>
      </c>
      <c r="B12190" s="9" t="s">
        <v>177</v>
      </c>
      <c r="C12190" s="9" t="s">
        <v>42</v>
      </c>
      <c r="D12190" s="9" t="s">
        <v>58</v>
      </c>
      <c r="E12190" s="10">
        <v>14267.62</v>
      </c>
      <c r="F12190" s="10">
        <v>14220.218905472637</v>
      </c>
      <c r="G12190" s="10">
        <v>47.401094527363966</v>
      </c>
      <c r="H12190" s="10">
        <v>14291.32</v>
      </c>
      <c r="I12190" s="10">
        <v>-23.699999999998909</v>
      </c>
      <c r="J12190" s="10">
        <v>602</v>
      </c>
      <c r="K12190" s="10">
        <v>600</v>
      </c>
      <c r="L12190" s="10">
        <v>2</v>
      </c>
      <c r="M12190" s="10">
        <v>603</v>
      </c>
      <c r="N12190" s="10">
        <v>-1</v>
      </c>
    </row>
    <row r="12191" spans="1:14" x14ac:dyDescent="0.25">
      <c r="A12191" s="9" t="s">
        <v>1265</v>
      </c>
      <c r="B12191" s="9" t="s">
        <v>565</v>
      </c>
      <c r="C12191" s="9" t="s">
        <v>42</v>
      </c>
      <c r="D12191" s="9" t="s">
        <v>43</v>
      </c>
      <c r="E12191" s="10">
        <v>551.38</v>
      </c>
      <c r="F12191" s="10">
        <v>0</v>
      </c>
      <c r="G12191" s="10">
        <v>551.38</v>
      </c>
      <c r="H12191" s="10">
        <v>0</v>
      </c>
      <c r="I12191" s="10">
        <v>551.38</v>
      </c>
      <c r="J12191" s="10">
        <v>615</v>
      </c>
      <c r="K12191" s="10">
        <v>0</v>
      </c>
      <c r="L12191" s="10">
        <v>615</v>
      </c>
      <c r="M12191" s="10">
        <v>0</v>
      </c>
      <c r="N12191" s="10">
        <v>615</v>
      </c>
    </row>
    <row r="12192" spans="1:14" x14ac:dyDescent="0.25">
      <c r="A12192" s="9" t="s">
        <v>1265</v>
      </c>
      <c r="B12192" s="9" t="s">
        <v>179</v>
      </c>
      <c r="C12192" s="9" t="s">
        <v>42</v>
      </c>
      <c r="D12192" s="9" t="s">
        <v>43</v>
      </c>
      <c r="E12192" s="10">
        <v>38.479999999999997</v>
      </c>
      <c r="F12192" s="10">
        <v>38.099502487562191</v>
      </c>
      <c r="G12192" s="10">
        <v>0.38049751243780605</v>
      </c>
      <c r="H12192" s="10">
        <v>38.29</v>
      </c>
      <c r="I12192" s="10">
        <v>0.18999999999999773</v>
      </c>
      <c r="J12192" s="10">
        <v>101</v>
      </c>
      <c r="K12192" s="10">
        <v>100</v>
      </c>
      <c r="L12192" s="10">
        <v>1</v>
      </c>
      <c r="M12192" s="10">
        <v>100.5</v>
      </c>
      <c r="N12192" s="10">
        <v>0.5</v>
      </c>
    </row>
    <row r="12193" spans="1:14" x14ac:dyDescent="0.25">
      <c r="A12193" s="9" t="s">
        <v>1265</v>
      </c>
      <c r="B12193" s="9" t="s">
        <v>181</v>
      </c>
      <c r="C12193" s="9" t="s">
        <v>42</v>
      </c>
      <c r="D12193" s="9" t="s">
        <v>43</v>
      </c>
      <c r="E12193" s="10">
        <v>304.72000000000003</v>
      </c>
      <c r="F12193" s="10">
        <v>281.29064039408865</v>
      </c>
      <c r="G12193" s="10">
        <v>23.429359605911372</v>
      </c>
      <c r="H12193" s="10">
        <v>285.51</v>
      </c>
      <c r="I12193" s="10">
        <v>19.210000000000036</v>
      </c>
      <c r="J12193" s="10">
        <v>650</v>
      </c>
      <c r="K12193" s="10">
        <v>600</v>
      </c>
      <c r="L12193" s="10">
        <v>50</v>
      </c>
      <c r="M12193" s="10">
        <v>609</v>
      </c>
      <c r="N12193" s="10">
        <v>41</v>
      </c>
    </row>
    <row r="12194" spans="1:14" x14ac:dyDescent="0.25">
      <c r="A12194" s="9" t="s">
        <v>1265</v>
      </c>
      <c r="B12194" s="9" t="s">
        <v>566</v>
      </c>
      <c r="C12194" s="9" t="s">
        <v>42</v>
      </c>
      <c r="D12194" s="9" t="s">
        <v>43</v>
      </c>
      <c r="E12194" s="10">
        <v>0</v>
      </c>
      <c r="F12194" s="10">
        <v>537.93034825870643</v>
      </c>
      <c r="G12194" s="10">
        <v>-537.93034825870643</v>
      </c>
      <c r="H12194" s="10">
        <v>540.62</v>
      </c>
      <c r="I12194" s="10">
        <v>-540.62</v>
      </c>
      <c r="J12194" s="10">
        <v>0</v>
      </c>
      <c r="K12194" s="10">
        <v>600</v>
      </c>
      <c r="L12194" s="10">
        <v>-600</v>
      </c>
      <c r="M12194" s="10">
        <v>603</v>
      </c>
      <c r="N12194" s="10">
        <v>-603</v>
      </c>
    </row>
    <row r="12195" spans="1:14" x14ac:dyDescent="0.25">
      <c r="A12195" s="9" t="s">
        <v>1265</v>
      </c>
      <c r="B12195" s="9" t="s">
        <v>184</v>
      </c>
      <c r="C12195" s="9" t="s">
        <v>42</v>
      </c>
      <c r="D12195" s="9" t="s">
        <v>43</v>
      </c>
      <c r="E12195" s="10">
        <v>1013.88</v>
      </c>
      <c r="F12195" s="10">
        <v>994</v>
      </c>
      <c r="G12195" s="10">
        <v>19.879999999999995</v>
      </c>
      <c r="H12195" s="10">
        <v>1008.91</v>
      </c>
      <c r="I12195" s="10">
        <v>4.9700000000000273</v>
      </c>
      <c r="J12195" s="10">
        <v>102</v>
      </c>
      <c r="K12195" s="10">
        <v>100</v>
      </c>
      <c r="L12195" s="10">
        <v>2</v>
      </c>
      <c r="M12195" s="10">
        <v>101.5</v>
      </c>
      <c r="N12195" s="10">
        <v>0.5</v>
      </c>
    </row>
    <row r="12196" spans="1:14" x14ac:dyDescent="0.25">
      <c r="A12196" s="9" t="s">
        <v>1265</v>
      </c>
      <c r="B12196" s="9" t="s">
        <v>567</v>
      </c>
      <c r="C12196" s="9" t="s">
        <v>42</v>
      </c>
      <c r="D12196" s="9" t="s">
        <v>43</v>
      </c>
      <c r="E12196" s="10">
        <v>1875.67</v>
      </c>
      <c r="F12196" s="10">
        <v>1731.3793103448277</v>
      </c>
      <c r="G12196" s="10">
        <v>144.2906896551724</v>
      </c>
      <c r="H12196" s="10">
        <v>1757.35</v>
      </c>
      <c r="I12196" s="10">
        <v>118.32000000000016</v>
      </c>
      <c r="J12196" s="10">
        <v>650</v>
      </c>
      <c r="K12196" s="10">
        <v>600</v>
      </c>
      <c r="L12196" s="10">
        <v>50</v>
      </c>
      <c r="M12196" s="10">
        <v>609</v>
      </c>
      <c r="N12196" s="10">
        <v>41</v>
      </c>
    </row>
    <row r="12197" spans="1:14" x14ac:dyDescent="0.25">
      <c r="A12197" s="9" t="s">
        <v>1265</v>
      </c>
      <c r="B12197" s="9" t="s">
        <v>568</v>
      </c>
      <c r="C12197" s="9" t="s">
        <v>42</v>
      </c>
      <c r="D12197" s="9" t="s">
        <v>43</v>
      </c>
      <c r="E12197" s="10">
        <v>2192.77</v>
      </c>
      <c r="F12197" s="10">
        <v>2024.0985221674878</v>
      </c>
      <c r="G12197" s="10">
        <v>168.67147783251221</v>
      </c>
      <c r="H12197" s="10">
        <v>2054.46</v>
      </c>
      <c r="I12197" s="10">
        <v>138.30999999999995</v>
      </c>
      <c r="J12197" s="10">
        <v>650</v>
      </c>
      <c r="K12197" s="10">
        <v>600</v>
      </c>
      <c r="L12197" s="10">
        <v>50</v>
      </c>
      <c r="M12197" s="10">
        <v>609</v>
      </c>
      <c r="N12197" s="10">
        <v>41</v>
      </c>
    </row>
    <row r="12198" spans="1:14" x14ac:dyDescent="0.25">
      <c r="A12198" s="9" t="s">
        <v>1265</v>
      </c>
      <c r="B12198" s="9" t="s">
        <v>569</v>
      </c>
      <c r="C12198" s="9" t="s">
        <v>42</v>
      </c>
      <c r="D12198" s="9" t="s">
        <v>43</v>
      </c>
      <c r="E12198" s="10">
        <v>2137.0500000000002</v>
      </c>
      <c r="F12198" s="10">
        <v>2051.5665024630543</v>
      </c>
      <c r="G12198" s="10">
        <v>85.483497536945833</v>
      </c>
      <c r="H12198" s="10">
        <v>2082.34</v>
      </c>
      <c r="I12198" s="10">
        <v>54.710000000000036</v>
      </c>
      <c r="J12198" s="10">
        <v>625</v>
      </c>
      <c r="K12198" s="10">
        <v>600</v>
      </c>
      <c r="L12198" s="10">
        <v>25</v>
      </c>
      <c r="M12198" s="10">
        <v>609</v>
      </c>
      <c r="N12198" s="10">
        <v>16</v>
      </c>
    </row>
    <row r="12199" spans="1:14" x14ac:dyDescent="0.25">
      <c r="A12199" s="9" t="s">
        <v>1266</v>
      </c>
      <c r="B12199" s="9" t="s">
        <v>25</v>
      </c>
      <c r="C12199" s="9" t="s">
        <v>26</v>
      </c>
      <c r="D12199" s="9" t="s">
        <v>27</v>
      </c>
      <c r="E12199" s="10">
        <v>-865.18</v>
      </c>
      <c r="F12199" s="10">
        <v>0</v>
      </c>
      <c r="G12199" s="10">
        <v>-865.18</v>
      </c>
      <c r="H12199" s="10">
        <v>0</v>
      </c>
      <c r="I12199" s="10">
        <v>-865.18</v>
      </c>
      <c r="J12199" s="10">
        <v>0</v>
      </c>
      <c r="K12199" s="10">
        <v>0</v>
      </c>
      <c r="L12199" s="10">
        <v>0</v>
      </c>
      <c r="M12199" s="10">
        <v>0</v>
      </c>
      <c r="N12199" s="10">
        <v>0</v>
      </c>
    </row>
    <row r="12200" spans="1:14" x14ac:dyDescent="0.25">
      <c r="A12200" s="9" t="s">
        <v>1266</v>
      </c>
      <c r="B12200" s="9" t="s">
        <v>28</v>
      </c>
      <c r="C12200" s="9" t="s">
        <v>29</v>
      </c>
      <c r="D12200" s="9" t="s">
        <v>27</v>
      </c>
      <c r="E12200" s="10">
        <v>0.96</v>
      </c>
      <c r="F12200" s="10">
        <v>0</v>
      </c>
      <c r="G12200" s="10">
        <v>0.96</v>
      </c>
      <c r="H12200" s="10">
        <v>0.97</v>
      </c>
      <c r="I12200" s="10">
        <v>-1.0000000000000009E-2</v>
      </c>
      <c r="J12200" s="10">
        <v>0</v>
      </c>
      <c r="K12200" s="10">
        <v>0</v>
      </c>
      <c r="L12200" s="10">
        <v>0</v>
      </c>
      <c r="M12200" s="10">
        <v>0</v>
      </c>
      <c r="N12200" s="10">
        <v>0</v>
      </c>
    </row>
    <row r="12201" spans="1:14" x14ac:dyDescent="0.25">
      <c r="A12201" s="9" t="s">
        <v>1266</v>
      </c>
      <c r="B12201" s="9" t="s">
        <v>30</v>
      </c>
      <c r="C12201" s="9" t="s">
        <v>29</v>
      </c>
      <c r="D12201" s="9" t="s">
        <v>27</v>
      </c>
      <c r="E12201" s="10">
        <v>22.34</v>
      </c>
      <c r="F12201" s="10">
        <v>0</v>
      </c>
      <c r="G12201" s="10">
        <v>22.34</v>
      </c>
      <c r="H12201" s="10">
        <v>22.6</v>
      </c>
      <c r="I12201" s="10">
        <v>-0.26000000000000156</v>
      </c>
      <c r="J12201" s="10">
        <v>0</v>
      </c>
      <c r="K12201" s="10">
        <v>0</v>
      </c>
      <c r="L12201" s="10">
        <v>0</v>
      </c>
      <c r="M12201" s="10">
        <v>0</v>
      </c>
      <c r="N12201" s="10">
        <v>0</v>
      </c>
    </row>
    <row r="12202" spans="1:14" x14ac:dyDescent="0.25">
      <c r="A12202" s="9" t="s">
        <v>1266</v>
      </c>
      <c r="B12202" s="9" t="s">
        <v>31</v>
      </c>
      <c r="C12202" s="9" t="s">
        <v>29</v>
      </c>
      <c r="D12202" s="9" t="s">
        <v>27</v>
      </c>
      <c r="E12202" s="10">
        <v>150.02000000000001</v>
      </c>
      <c r="F12202" s="10">
        <v>0</v>
      </c>
      <c r="G12202" s="10">
        <v>150.02000000000001</v>
      </c>
      <c r="H12202" s="10">
        <v>151.76</v>
      </c>
      <c r="I12202" s="10">
        <v>-1.7399999999999807</v>
      </c>
      <c r="J12202" s="10">
        <v>0</v>
      </c>
      <c r="K12202" s="10">
        <v>0</v>
      </c>
      <c r="L12202" s="10">
        <v>0</v>
      </c>
      <c r="M12202" s="10">
        <v>0</v>
      </c>
      <c r="N12202" s="10">
        <v>0</v>
      </c>
    </row>
    <row r="12203" spans="1:14" x14ac:dyDescent="0.25">
      <c r="A12203" s="9" t="s">
        <v>1266</v>
      </c>
      <c r="B12203" s="9" t="s">
        <v>32</v>
      </c>
      <c r="C12203" s="9" t="s">
        <v>33</v>
      </c>
      <c r="D12203" s="9" t="s">
        <v>27</v>
      </c>
      <c r="E12203" s="10">
        <v>292.73</v>
      </c>
      <c r="F12203" s="10">
        <v>0</v>
      </c>
      <c r="G12203" s="10">
        <v>292.73</v>
      </c>
      <c r="H12203" s="10">
        <v>245.41</v>
      </c>
      <c r="I12203" s="10">
        <v>47.320000000000022</v>
      </c>
      <c r="J12203" s="10">
        <v>0.83</v>
      </c>
      <c r="K12203" s="10">
        <v>0</v>
      </c>
      <c r="L12203" s="10">
        <v>0.83</v>
      </c>
      <c r="M12203" s="10">
        <v>0.69599999999999995</v>
      </c>
      <c r="N12203" s="10">
        <v>0.13400000000000001</v>
      </c>
    </row>
    <row r="12204" spans="1:14" x14ac:dyDescent="0.25">
      <c r="A12204" s="9" t="s">
        <v>1266</v>
      </c>
      <c r="B12204" s="9" t="s">
        <v>34</v>
      </c>
      <c r="C12204" s="9" t="s">
        <v>33</v>
      </c>
      <c r="D12204" s="9" t="s">
        <v>27</v>
      </c>
      <c r="E12204" s="10">
        <v>1006.27</v>
      </c>
      <c r="F12204" s="10">
        <v>0</v>
      </c>
      <c r="G12204" s="10">
        <v>1006.27</v>
      </c>
      <c r="H12204" s="10">
        <v>843.61</v>
      </c>
      <c r="I12204" s="10">
        <v>162.65999999999997</v>
      </c>
      <c r="J12204" s="10">
        <v>0.83</v>
      </c>
      <c r="K12204" s="10">
        <v>0</v>
      </c>
      <c r="L12204" s="10">
        <v>0.83</v>
      </c>
      <c r="M12204" s="10">
        <v>0.69599999999999995</v>
      </c>
      <c r="N12204" s="10">
        <v>0.13400000000000001</v>
      </c>
    </row>
    <row r="12205" spans="1:14" x14ac:dyDescent="0.25">
      <c r="A12205" s="9" t="s">
        <v>1266</v>
      </c>
      <c r="B12205" s="9" t="s">
        <v>35</v>
      </c>
      <c r="C12205" s="9" t="s">
        <v>33</v>
      </c>
      <c r="D12205" s="9" t="s">
        <v>27</v>
      </c>
      <c r="E12205" s="10">
        <v>1088.72</v>
      </c>
      <c r="F12205" s="10">
        <v>0</v>
      </c>
      <c r="G12205" s="10">
        <v>1088.72</v>
      </c>
      <c r="H12205" s="10">
        <v>912.73</v>
      </c>
      <c r="I12205" s="10">
        <v>175.99</v>
      </c>
      <c r="J12205" s="10">
        <v>17.43</v>
      </c>
      <c r="K12205" s="10">
        <v>0</v>
      </c>
      <c r="L12205" s="10">
        <v>17.43</v>
      </c>
      <c r="M12205" s="10">
        <v>14.613</v>
      </c>
      <c r="N12205" s="10">
        <v>2.8170000000000002</v>
      </c>
    </row>
    <row r="12206" spans="1:14" x14ac:dyDescent="0.25">
      <c r="A12206" s="9" t="s">
        <v>1266</v>
      </c>
      <c r="B12206" s="9" t="s">
        <v>36</v>
      </c>
      <c r="C12206" s="9" t="s">
        <v>29</v>
      </c>
      <c r="D12206" s="9" t="s">
        <v>27</v>
      </c>
      <c r="E12206" s="10">
        <v>1680.82</v>
      </c>
      <c r="F12206" s="10">
        <v>0</v>
      </c>
      <c r="G12206" s="10">
        <v>1680.82</v>
      </c>
      <c r="H12206" s="10">
        <v>1700.24</v>
      </c>
      <c r="I12206" s="10">
        <v>-19.420000000000073</v>
      </c>
      <c r="J12206" s="10">
        <v>0</v>
      </c>
      <c r="K12206" s="10">
        <v>0</v>
      </c>
      <c r="L12206" s="10">
        <v>0</v>
      </c>
      <c r="M12206" s="10">
        <v>0</v>
      </c>
      <c r="N12206" s="10">
        <v>0</v>
      </c>
    </row>
    <row r="12207" spans="1:14" x14ac:dyDescent="0.25">
      <c r="A12207" s="9" t="s">
        <v>1266</v>
      </c>
      <c r="B12207" s="9" t="s">
        <v>37</v>
      </c>
      <c r="C12207" s="9" t="s">
        <v>29</v>
      </c>
      <c r="D12207" s="9" t="s">
        <v>27</v>
      </c>
      <c r="E12207" s="10">
        <v>3886.9</v>
      </c>
      <c r="F12207" s="10">
        <v>0</v>
      </c>
      <c r="G12207" s="10">
        <v>3886.9</v>
      </c>
      <c r="H12207" s="10">
        <v>3931.83</v>
      </c>
      <c r="I12207" s="10">
        <v>-44.929999999999836</v>
      </c>
      <c r="J12207" s="10">
        <v>0</v>
      </c>
      <c r="K12207" s="10">
        <v>0</v>
      </c>
      <c r="L12207" s="10">
        <v>0</v>
      </c>
      <c r="M12207" s="10">
        <v>0</v>
      </c>
      <c r="N12207" s="10">
        <v>0</v>
      </c>
    </row>
    <row r="12208" spans="1:14" x14ac:dyDescent="0.25">
      <c r="A12208" s="9" t="s">
        <v>1266</v>
      </c>
      <c r="B12208" s="9" t="s">
        <v>693</v>
      </c>
      <c r="C12208" s="9" t="s">
        <v>39</v>
      </c>
      <c r="D12208" s="9" t="s">
        <v>40</v>
      </c>
      <c r="E12208" s="10">
        <v>-79254.64</v>
      </c>
      <c r="F12208" s="10">
        <v>0</v>
      </c>
      <c r="G12208" s="10">
        <v>-79254.64</v>
      </c>
      <c r="H12208" s="10">
        <v>-79254.64</v>
      </c>
      <c r="I12208" s="10">
        <v>0</v>
      </c>
      <c r="J12208" s="10">
        <v>-501</v>
      </c>
      <c r="K12208" s="10">
        <v>0</v>
      </c>
      <c r="L12208" s="10">
        <v>-501</v>
      </c>
      <c r="M12208" s="10">
        <v>-501</v>
      </c>
      <c r="N12208" s="10">
        <v>0</v>
      </c>
    </row>
    <row r="12209" spans="1:14" x14ac:dyDescent="0.25">
      <c r="A12209" s="9" t="s">
        <v>1266</v>
      </c>
      <c r="B12209" s="9" t="s">
        <v>92</v>
      </c>
      <c r="C12209" s="9" t="s">
        <v>42</v>
      </c>
      <c r="D12209" s="9" t="s">
        <v>43</v>
      </c>
      <c r="E12209" s="10">
        <v>4.26</v>
      </c>
      <c r="F12209" s="10">
        <v>0</v>
      </c>
      <c r="G12209" s="10">
        <v>4.26</v>
      </c>
      <c r="H12209" s="10">
        <v>0</v>
      </c>
      <c r="I12209" s="10">
        <v>4.26</v>
      </c>
      <c r="J12209" s="10">
        <v>50</v>
      </c>
      <c r="K12209" s="10">
        <v>0</v>
      </c>
      <c r="L12209" s="10">
        <v>50</v>
      </c>
      <c r="M12209" s="10">
        <v>0</v>
      </c>
      <c r="N12209" s="10">
        <v>50</v>
      </c>
    </row>
    <row r="12210" spans="1:14" x14ac:dyDescent="0.25">
      <c r="A12210" s="9" t="s">
        <v>1266</v>
      </c>
      <c r="B12210" s="9" t="s">
        <v>1267</v>
      </c>
      <c r="C12210" s="9" t="s">
        <v>42</v>
      </c>
      <c r="D12210" s="9" t="s">
        <v>43</v>
      </c>
      <c r="E12210" s="10">
        <v>990.07</v>
      </c>
      <c r="F12210" s="10">
        <v>0</v>
      </c>
      <c r="G12210" s="10">
        <v>990.07</v>
      </c>
      <c r="H12210" s="10">
        <v>0</v>
      </c>
      <c r="I12210" s="10">
        <v>990.07</v>
      </c>
      <c r="J12210" s="10">
        <v>3750</v>
      </c>
      <c r="K12210" s="10">
        <v>0</v>
      </c>
      <c r="L12210" s="10">
        <v>3750</v>
      </c>
      <c r="M12210" s="10">
        <v>0</v>
      </c>
      <c r="N12210" s="10">
        <v>3750</v>
      </c>
    </row>
    <row r="12211" spans="1:14" x14ac:dyDescent="0.25">
      <c r="A12211" s="9" t="s">
        <v>1266</v>
      </c>
      <c r="B12211" s="9" t="s">
        <v>1268</v>
      </c>
      <c r="C12211" s="9" t="s">
        <v>42</v>
      </c>
      <c r="D12211" s="9" t="s">
        <v>43</v>
      </c>
      <c r="E12211" s="10">
        <v>1001.54</v>
      </c>
      <c r="F12211" s="10">
        <v>0</v>
      </c>
      <c r="G12211" s="10">
        <v>1001.54</v>
      </c>
      <c r="H12211" s="10">
        <v>0</v>
      </c>
      <c r="I12211" s="10">
        <v>1001.54</v>
      </c>
      <c r="J12211" s="10">
        <v>5250</v>
      </c>
      <c r="K12211" s="10">
        <v>0</v>
      </c>
      <c r="L12211" s="10">
        <v>5250</v>
      </c>
      <c r="M12211" s="10">
        <v>0</v>
      </c>
      <c r="N12211" s="10">
        <v>5250</v>
      </c>
    </row>
    <row r="12212" spans="1:14" x14ac:dyDescent="0.25">
      <c r="A12212" s="9" t="s">
        <v>1266</v>
      </c>
      <c r="B12212" s="9" t="s">
        <v>132</v>
      </c>
      <c r="C12212" s="9" t="s">
        <v>42</v>
      </c>
      <c r="D12212" s="9" t="s">
        <v>43</v>
      </c>
      <c r="E12212" s="10">
        <v>50.34</v>
      </c>
      <c r="F12212" s="10">
        <v>49.940594059405939</v>
      </c>
      <c r="G12212" s="10">
        <v>0.39940594059406465</v>
      </c>
      <c r="H12212" s="10">
        <v>50.44</v>
      </c>
      <c r="I12212" s="10">
        <v>-9.9999999999994316E-2</v>
      </c>
      <c r="J12212" s="10">
        <v>505</v>
      </c>
      <c r="K12212" s="10">
        <v>501</v>
      </c>
      <c r="L12212" s="10">
        <v>4</v>
      </c>
      <c r="M12212" s="10">
        <v>506.01</v>
      </c>
      <c r="N12212" s="10">
        <v>-1.0099999999999909</v>
      </c>
    </row>
    <row r="12213" spans="1:14" x14ac:dyDescent="0.25">
      <c r="A12213" s="9" t="s">
        <v>1266</v>
      </c>
      <c r="B12213" s="9" t="s">
        <v>44</v>
      </c>
      <c r="C12213" s="9" t="s">
        <v>42</v>
      </c>
      <c r="D12213" s="9" t="s">
        <v>43</v>
      </c>
      <c r="E12213" s="10">
        <v>498.47</v>
      </c>
      <c r="F12213" s="10">
        <v>496.4875621890547</v>
      </c>
      <c r="G12213" s="10">
        <v>1.9824378109453278</v>
      </c>
      <c r="H12213" s="10">
        <v>498.97</v>
      </c>
      <c r="I12213" s="10">
        <v>-0.5</v>
      </c>
      <c r="J12213" s="10">
        <v>503</v>
      </c>
      <c r="K12213" s="10">
        <v>501</v>
      </c>
      <c r="L12213" s="10">
        <v>2</v>
      </c>
      <c r="M12213" s="10">
        <v>503.505</v>
      </c>
      <c r="N12213" s="10">
        <v>-0.50499999999999545</v>
      </c>
    </row>
    <row r="12214" spans="1:14" x14ac:dyDescent="0.25">
      <c r="A12214" s="9" t="s">
        <v>1266</v>
      </c>
      <c r="B12214" s="9" t="s">
        <v>694</v>
      </c>
      <c r="C12214" s="9" t="s">
        <v>42</v>
      </c>
      <c r="D12214" s="9" t="s">
        <v>43</v>
      </c>
      <c r="E12214" s="10">
        <v>753.58</v>
      </c>
      <c r="F12214" s="10">
        <v>681.2807881773399</v>
      </c>
      <c r="G12214" s="10">
        <v>72.299211822660141</v>
      </c>
      <c r="H12214" s="10">
        <v>691.5</v>
      </c>
      <c r="I12214" s="10">
        <v>62.080000000000041</v>
      </c>
      <c r="J12214" s="10">
        <v>6650</v>
      </c>
      <c r="K12214" s="10">
        <v>6012</v>
      </c>
      <c r="L12214" s="10">
        <v>638</v>
      </c>
      <c r="M12214" s="10">
        <v>6102.18</v>
      </c>
      <c r="N12214" s="10">
        <v>547.81999999999971</v>
      </c>
    </row>
    <row r="12215" spans="1:14" x14ac:dyDescent="0.25">
      <c r="A12215" s="9" t="s">
        <v>1266</v>
      </c>
      <c r="B12215" s="9" t="s">
        <v>695</v>
      </c>
      <c r="C12215" s="9" t="s">
        <v>42</v>
      </c>
      <c r="D12215" s="9" t="s">
        <v>43</v>
      </c>
      <c r="E12215" s="10">
        <v>241.98</v>
      </c>
      <c r="F12215" s="10">
        <v>1039.1133004926107</v>
      </c>
      <c r="G12215" s="10">
        <v>-797.13330049261072</v>
      </c>
      <c r="H12215" s="10">
        <v>1054.7</v>
      </c>
      <c r="I12215" s="10">
        <v>-812.72</v>
      </c>
      <c r="J12215" s="10">
        <v>1400</v>
      </c>
      <c r="K12215" s="10">
        <v>6012</v>
      </c>
      <c r="L12215" s="10">
        <v>-4612</v>
      </c>
      <c r="M12215" s="10">
        <v>6102.18</v>
      </c>
      <c r="N12215" s="10">
        <v>-4702.18</v>
      </c>
    </row>
    <row r="12216" spans="1:14" x14ac:dyDescent="0.25">
      <c r="A12216" s="9" t="s">
        <v>1266</v>
      </c>
      <c r="B12216" s="9" t="s">
        <v>696</v>
      </c>
      <c r="C12216" s="9" t="s">
        <v>42</v>
      </c>
      <c r="D12216" s="9" t="s">
        <v>43</v>
      </c>
      <c r="E12216" s="10">
        <v>667.96</v>
      </c>
      <c r="F12216" s="10">
        <v>1434.2266009852217</v>
      </c>
      <c r="G12216" s="10">
        <v>-766.26660098522166</v>
      </c>
      <c r="H12216" s="10">
        <v>1455.74</v>
      </c>
      <c r="I12216" s="10">
        <v>-787.78</v>
      </c>
      <c r="J12216" s="10">
        <v>2800</v>
      </c>
      <c r="K12216" s="10">
        <v>6012</v>
      </c>
      <c r="L12216" s="10">
        <v>-3212</v>
      </c>
      <c r="M12216" s="10">
        <v>6102.18</v>
      </c>
      <c r="N12216" s="10">
        <v>-3302.1800000000003</v>
      </c>
    </row>
    <row r="12217" spans="1:14" x14ac:dyDescent="0.25">
      <c r="A12217" s="9" t="s">
        <v>1266</v>
      </c>
      <c r="B12217" s="9" t="s">
        <v>84</v>
      </c>
      <c r="C12217" s="9" t="s">
        <v>42</v>
      </c>
      <c r="D12217" s="9" t="s">
        <v>43</v>
      </c>
      <c r="E12217" s="10">
        <v>2486.7399999999998</v>
      </c>
      <c r="F12217" s="10">
        <v>2442.8529411764707</v>
      </c>
      <c r="G12217" s="10">
        <v>43.88705882352906</v>
      </c>
      <c r="H12217" s="10">
        <v>2491.71</v>
      </c>
      <c r="I12217" s="10">
        <v>-4.9700000000002547</v>
      </c>
      <c r="J12217" s="10">
        <v>6120</v>
      </c>
      <c r="K12217" s="10">
        <v>6012</v>
      </c>
      <c r="L12217" s="10">
        <v>108</v>
      </c>
      <c r="M12217" s="10">
        <v>6132.24</v>
      </c>
      <c r="N12217" s="10">
        <v>-12.239999999999782</v>
      </c>
    </row>
    <row r="12218" spans="1:14" x14ac:dyDescent="0.25">
      <c r="A12218" s="9" t="s">
        <v>1266</v>
      </c>
      <c r="B12218" s="9" t="s">
        <v>136</v>
      </c>
      <c r="C12218" s="9" t="s">
        <v>42</v>
      </c>
      <c r="D12218" s="9" t="s">
        <v>43</v>
      </c>
      <c r="E12218" s="10">
        <v>3288.35</v>
      </c>
      <c r="F12218" s="10">
        <v>3246.2364532019706</v>
      </c>
      <c r="G12218" s="10">
        <v>42.113546798029347</v>
      </c>
      <c r="H12218" s="10">
        <v>3294.93</v>
      </c>
      <c r="I12218" s="10">
        <v>-6.5799999999999272</v>
      </c>
      <c r="J12218" s="10">
        <v>6090</v>
      </c>
      <c r="K12218" s="10">
        <v>6012</v>
      </c>
      <c r="L12218" s="10">
        <v>78</v>
      </c>
      <c r="M12218" s="10">
        <v>6102.18</v>
      </c>
      <c r="N12218" s="10">
        <v>-12.180000000000291</v>
      </c>
    </row>
    <row r="12219" spans="1:14" x14ac:dyDescent="0.25">
      <c r="A12219" s="9" t="s">
        <v>1266</v>
      </c>
      <c r="B12219" s="9" t="s">
        <v>697</v>
      </c>
      <c r="C12219" s="9" t="s">
        <v>42</v>
      </c>
      <c r="D12219" s="9" t="s">
        <v>43</v>
      </c>
      <c r="E12219" s="10">
        <v>4181.28</v>
      </c>
      <c r="F12219" s="10">
        <v>3727.4384236453202</v>
      </c>
      <c r="G12219" s="10">
        <v>453.84157635467955</v>
      </c>
      <c r="H12219" s="10">
        <v>3783.35</v>
      </c>
      <c r="I12219" s="10">
        <v>397.92999999999984</v>
      </c>
      <c r="J12219" s="10">
        <v>562</v>
      </c>
      <c r="K12219" s="10">
        <v>501</v>
      </c>
      <c r="L12219" s="10">
        <v>61</v>
      </c>
      <c r="M12219" s="10">
        <v>508.51499999999999</v>
      </c>
      <c r="N12219" s="10">
        <v>53.485000000000014</v>
      </c>
    </row>
    <row r="12220" spans="1:14" x14ac:dyDescent="0.25">
      <c r="A12220" s="9" t="s">
        <v>1266</v>
      </c>
      <c r="B12220" s="9" t="s">
        <v>50</v>
      </c>
      <c r="C12220" s="9" t="s">
        <v>42</v>
      </c>
      <c r="D12220" s="9" t="s">
        <v>43</v>
      </c>
      <c r="E12220" s="10">
        <v>8019.9</v>
      </c>
      <c r="F12220" s="10">
        <v>7995.960199004975</v>
      </c>
      <c r="G12220" s="10">
        <v>23.939800995024598</v>
      </c>
      <c r="H12220" s="10">
        <v>8035.94</v>
      </c>
      <c r="I12220" s="10">
        <v>-16.039999999999964</v>
      </c>
      <c r="J12220" s="10">
        <v>6030</v>
      </c>
      <c r="K12220" s="10">
        <v>6012</v>
      </c>
      <c r="L12220" s="10">
        <v>18</v>
      </c>
      <c r="M12220" s="10">
        <v>6042.06</v>
      </c>
      <c r="N12220" s="10">
        <v>-12.0600000000004</v>
      </c>
    </row>
    <row r="12221" spans="1:14" x14ac:dyDescent="0.25">
      <c r="A12221" s="9" t="s">
        <v>1266</v>
      </c>
      <c r="B12221" s="9" t="s">
        <v>103</v>
      </c>
      <c r="C12221" s="9" t="s">
        <v>42</v>
      </c>
      <c r="D12221" s="9" t="s">
        <v>43</v>
      </c>
      <c r="E12221" s="10">
        <v>30393.45</v>
      </c>
      <c r="F12221" s="10">
        <v>30152.702970297029</v>
      </c>
      <c r="G12221" s="10">
        <v>240.74702970297221</v>
      </c>
      <c r="H12221" s="10">
        <v>30454.23</v>
      </c>
      <c r="I12221" s="10">
        <v>-60.779999999998836</v>
      </c>
      <c r="J12221" s="10">
        <v>6060</v>
      </c>
      <c r="K12221" s="10">
        <v>6012</v>
      </c>
      <c r="L12221" s="10">
        <v>48</v>
      </c>
      <c r="M12221" s="10">
        <v>6072.12</v>
      </c>
      <c r="N12221" s="10">
        <v>-12.119999999999891</v>
      </c>
    </row>
    <row r="12222" spans="1:14" x14ac:dyDescent="0.25">
      <c r="A12222" s="9" t="s">
        <v>1266</v>
      </c>
      <c r="B12222" s="9" t="s">
        <v>138</v>
      </c>
      <c r="C12222" s="9" t="s">
        <v>42</v>
      </c>
      <c r="D12222" s="9" t="s">
        <v>53</v>
      </c>
      <c r="E12222" s="10">
        <v>19109.59</v>
      </c>
      <c r="F12222" s="10">
        <v>18895.816226783965</v>
      </c>
      <c r="G12222" s="10">
        <v>213.7737732160349</v>
      </c>
      <c r="H12222" s="10">
        <v>19330.419999999998</v>
      </c>
      <c r="I12222" s="10">
        <v>-220.82999999999811</v>
      </c>
      <c r="J12222" s="10">
        <v>4560</v>
      </c>
      <c r="K12222" s="10">
        <v>4509</v>
      </c>
      <c r="L12222" s="10">
        <v>51</v>
      </c>
      <c r="M12222" s="10">
        <v>4612.7070000000003</v>
      </c>
      <c r="N12222" s="10">
        <v>-52.707000000000335</v>
      </c>
    </row>
    <row r="12223" spans="1:14" x14ac:dyDescent="0.25">
      <c r="A12223" s="9" t="s">
        <v>1266</v>
      </c>
      <c r="B12223" s="9" t="s">
        <v>54</v>
      </c>
      <c r="C12223" s="9" t="s">
        <v>42</v>
      </c>
      <c r="D12223" s="9" t="s">
        <v>55</v>
      </c>
      <c r="E12223" s="10">
        <v>303.55</v>
      </c>
      <c r="F12223" s="10">
        <v>297.5980392156863</v>
      </c>
      <c r="G12223" s="10">
        <v>5.9519607843137123</v>
      </c>
      <c r="H12223" s="10">
        <v>303.55</v>
      </c>
      <c r="I12223" s="10">
        <v>0</v>
      </c>
      <c r="J12223" s="10">
        <v>55.19</v>
      </c>
      <c r="K12223" s="10">
        <v>54.107843137254903</v>
      </c>
      <c r="L12223" s="10">
        <v>1.0821568627450944</v>
      </c>
      <c r="M12223" s="10">
        <v>55.19</v>
      </c>
      <c r="N12223" s="10">
        <v>0</v>
      </c>
    </row>
    <row r="12224" spans="1:14" x14ac:dyDescent="0.25">
      <c r="A12224" s="9" t="s">
        <v>1269</v>
      </c>
      <c r="B12224" s="9" t="s">
        <v>25</v>
      </c>
      <c r="C12224" s="9" t="s">
        <v>26</v>
      </c>
      <c r="D12224" s="9" t="s">
        <v>27</v>
      </c>
      <c r="E12224" s="10">
        <v>82089.929999999993</v>
      </c>
      <c r="F12224" s="10">
        <v>0</v>
      </c>
      <c r="G12224" s="10">
        <v>82089.929999999993</v>
      </c>
      <c r="H12224" s="10">
        <v>0</v>
      </c>
      <c r="I12224" s="10">
        <v>82089.929999999993</v>
      </c>
      <c r="J12224" s="10">
        <v>0</v>
      </c>
      <c r="K12224" s="10">
        <v>0</v>
      </c>
      <c r="L12224" s="10">
        <v>0</v>
      </c>
      <c r="M12224" s="10">
        <v>0</v>
      </c>
      <c r="N12224" s="10">
        <v>0</v>
      </c>
    </row>
    <row r="12225" spans="1:14" x14ac:dyDescent="0.25">
      <c r="A12225" s="9" t="s">
        <v>1269</v>
      </c>
      <c r="B12225" s="9" t="s">
        <v>28</v>
      </c>
      <c r="C12225" s="9" t="s">
        <v>29</v>
      </c>
      <c r="D12225" s="9" t="s">
        <v>27</v>
      </c>
      <c r="E12225" s="10">
        <v>50.63</v>
      </c>
      <c r="F12225" s="10">
        <v>0</v>
      </c>
      <c r="G12225" s="10">
        <v>50.63</v>
      </c>
      <c r="H12225" s="10">
        <v>51.84</v>
      </c>
      <c r="I12225" s="10">
        <v>-1.2100000000000009</v>
      </c>
      <c r="J12225" s="10">
        <v>0</v>
      </c>
      <c r="K12225" s="10">
        <v>0</v>
      </c>
      <c r="L12225" s="10">
        <v>0</v>
      </c>
      <c r="M12225" s="10">
        <v>0</v>
      </c>
      <c r="N12225" s="10">
        <v>0</v>
      </c>
    </row>
    <row r="12226" spans="1:14" x14ac:dyDescent="0.25">
      <c r="A12226" s="9" t="s">
        <v>1269</v>
      </c>
      <c r="B12226" s="9" t="s">
        <v>30</v>
      </c>
      <c r="C12226" s="9" t="s">
        <v>29</v>
      </c>
      <c r="D12226" s="9" t="s">
        <v>27</v>
      </c>
      <c r="E12226" s="10">
        <v>1181.44</v>
      </c>
      <c r="F12226" s="10">
        <v>0</v>
      </c>
      <c r="G12226" s="10">
        <v>1181.44</v>
      </c>
      <c r="H12226" s="10">
        <v>1209.6500000000001</v>
      </c>
      <c r="I12226" s="10">
        <v>-28.210000000000036</v>
      </c>
      <c r="J12226" s="10">
        <v>0</v>
      </c>
      <c r="K12226" s="10">
        <v>0</v>
      </c>
      <c r="L12226" s="10">
        <v>0</v>
      </c>
      <c r="M12226" s="10">
        <v>0</v>
      </c>
      <c r="N12226" s="10">
        <v>0</v>
      </c>
    </row>
    <row r="12227" spans="1:14" x14ac:dyDescent="0.25">
      <c r="A12227" s="9" t="s">
        <v>1269</v>
      </c>
      <c r="B12227" s="9" t="s">
        <v>31</v>
      </c>
      <c r="C12227" s="9" t="s">
        <v>29</v>
      </c>
      <c r="D12227" s="9" t="s">
        <v>27</v>
      </c>
      <c r="E12227" s="10">
        <v>7932.52</v>
      </c>
      <c r="F12227" s="10">
        <v>0</v>
      </c>
      <c r="G12227" s="10">
        <v>7932.52</v>
      </c>
      <c r="H12227" s="10">
        <v>8121.93</v>
      </c>
      <c r="I12227" s="10">
        <v>-189.40999999999985</v>
      </c>
      <c r="J12227" s="10">
        <v>0</v>
      </c>
      <c r="K12227" s="10">
        <v>0</v>
      </c>
      <c r="L12227" s="10">
        <v>0</v>
      </c>
      <c r="M12227" s="10">
        <v>0</v>
      </c>
      <c r="N12227" s="10">
        <v>0</v>
      </c>
    </row>
    <row r="12228" spans="1:14" x14ac:dyDescent="0.25">
      <c r="A12228" s="9" t="s">
        <v>1269</v>
      </c>
      <c r="B12228" s="9" t="s">
        <v>32</v>
      </c>
      <c r="C12228" s="9" t="s">
        <v>33</v>
      </c>
      <c r="D12228" s="9" t="s">
        <v>27</v>
      </c>
      <c r="E12228" s="10">
        <v>12961.17</v>
      </c>
      <c r="F12228" s="10">
        <v>0</v>
      </c>
      <c r="G12228" s="10">
        <v>12961.17</v>
      </c>
      <c r="H12228" s="10">
        <v>14776.81</v>
      </c>
      <c r="I12228" s="10">
        <v>-1815.6399999999994</v>
      </c>
      <c r="J12228" s="10">
        <v>36.75</v>
      </c>
      <c r="K12228" s="10">
        <v>0</v>
      </c>
      <c r="L12228" s="10">
        <v>36.75</v>
      </c>
      <c r="M12228" s="10">
        <v>41.898000000000003</v>
      </c>
      <c r="N12228" s="10">
        <v>-5.1480000000000032</v>
      </c>
    </row>
    <row r="12229" spans="1:14" x14ac:dyDescent="0.25">
      <c r="A12229" s="9" t="s">
        <v>1269</v>
      </c>
      <c r="B12229" s="9" t="s">
        <v>34</v>
      </c>
      <c r="C12229" s="9" t="s">
        <v>33</v>
      </c>
      <c r="D12229" s="9" t="s">
        <v>27</v>
      </c>
      <c r="E12229" s="10">
        <v>44554.61</v>
      </c>
      <c r="F12229" s="10">
        <v>0</v>
      </c>
      <c r="G12229" s="10">
        <v>44554.61</v>
      </c>
      <c r="H12229" s="10">
        <v>50795.89</v>
      </c>
      <c r="I12229" s="10">
        <v>-6241.2799999999988</v>
      </c>
      <c r="J12229" s="10">
        <v>36.75</v>
      </c>
      <c r="K12229" s="10">
        <v>0</v>
      </c>
      <c r="L12229" s="10">
        <v>36.75</v>
      </c>
      <c r="M12229" s="10">
        <v>41.898000000000003</v>
      </c>
      <c r="N12229" s="10">
        <v>-5.1480000000000032</v>
      </c>
    </row>
    <row r="12230" spans="1:14" x14ac:dyDescent="0.25">
      <c r="A12230" s="9" t="s">
        <v>1269</v>
      </c>
      <c r="B12230" s="9" t="s">
        <v>35</v>
      </c>
      <c r="C12230" s="9" t="s">
        <v>33</v>
      </c>
      <c r="D12230" s="9" t="s">
        <v>27</v>
      </c>
      <c r="E12230" s="10">
        <v>48205.36</v>
      </c>
      <c r="F12230" s="10">
        <v>0</v>
      </c>
      <c r="G12230" s="10">
        <v>48205.36</v>
      </c>
      <c r="H12230" s="10">
        <v>54954.69</v>
      </c>
      <c r="I12230" s="10">
        <v>-6749.3300000000017</v>
      </c>
      <c r="J12230" s="10">
        <v>771.75</v>
      </c>
      <c r="K12230" s="10">
        <v>0</v>
      </c>
      <c r="L12230" s="10">
        <v>771.75</v>
      </c>
      <c r="M12230" s="10">
        <v>879.80399999999997</v>
      </c>
      <c r="N12230" s="10">
        <v>-108.05399999999997</v>
      </c>
    </row>
    <row r="12231" spans="1:14" x14ac:dyDescent="0.25">
      <c r="A12231" s="9" t="s">
        <v>1269</v>
      </c>
      <c r="B12231" s="9" t="s">
        <v>36</v>
      </c>
      <c r="C12231" s="9" t="s">
        <v>29</v>
      </c>
      <c r="D12231" s="9" t="s">
        <v>27</v>
      </c>
      <c r="E12231" s="10">
        <v>88873.15</v>
      </c>
      <c r="F12231" s="10">
        <v>0</v>
      </c>
      <c r="G12231" s="10">
        <v>88873.15</v>
      </c>
      <c r="H12231" s="10">
        <v>90995.28</v>
      </c>
      <c r="I12231" s="10">
        <v>-2122.1300000000047</v>
      </c>
      <c r="J12231" s="10">
        <v>0</v>
      </c>
      <c r="K12231" s="10">
        <v>0</v>
      </c>
      <c r="L12231" s="10">
        <v>0</v>
      </c>
      <c r="M12231" s="10">
        <v>0</v>
      </c>
      <c r="N12231" s="10">
        <v>0</v>
      </c>
    </row>
    <row r="12232" spans="1:14" x14ac:dyDescent="0.25">
      <c r="A12232" s="9" t="s">
        <v>1269</v>
      </c>
      <c r="B12232" s="9" t="s">
        <v>37</v>
      </c>
      <c r="C12232" s="9" t="s">
        <v>29</v>
      </c>
      <c r="D12232" s="9" t="s">
        <v>27</v>
      </c>
      <c r="E12232" s="10">
        <v>205519.75</v>
      </c>
      <c r="F12232" s="10">
        <v>0</v>
      </c>
      <c r="G12232" s="10">
        <v>205519.75</v>
      </c>
      <c r="H12232" s="10">
        <v>210427.21</v>
      </c>
      <c r="I12232" s="10">
        <v>-4907.4599999999919</v>
      </c>
      <c r="J12232" s="10">
        <v>0</v>
      </c>
      <c r="K12232" s="10">
        <v>0</v>
      </c>
      <c r="L12232" s="10">
        <v>0</v>
      </c>
      <c r="M12232" s="10">
        <v>0</v>
      </c>
      <c r="N12232" s="10">
        <v>0</v>
      </c>
    </row>
    <row r="12233" spans="1:14" x14ac:dyDescent="0.25">
      <c r="A12233" s="9" t="s">
        <v>1269</v>
      </c>
      <c r="B12233" s="9" t="s">
        <v>140</v>
      </c>
      <c r="C12233" s="9" t="s">
        <v>39</v>
      </c>
      <c r="D12233" s="9" t="s">
        <v>40</v>
      </c>
      <c r="E12233" s="10">
        <v>-4372277.99</v>
      </c>
      <c r="F12233" s="10">
        <v>0</v>
      </c>
      <c r="G12233" s="10">
        <v>-4372277.99</v>
      </c>
      <c r="H12233" s="10">
        <v>-4378572.2300000004</v>
      </c>
      <c r="I12233" s="10">
        <v>6294.2400000002235</v>
      </c>
      <c r="J12233" s="10">
        <v>-53626</v>
      </c>
      <c r="K12233" s="10">
        <v>0</v>
      </c>
      <c r="L12233" s="10">
        <v>-53626</v>
      </c>
      <c r="M12233" s="10">
        <v>-53626</v>
      </c>
      <c r="N12233" s="10">
        <v>0</v>
      </c>
    </row>
    <row r="12234" spans="1:14" x14ac:dyDescent="0.25">
      <c r="A12234" s="9" t="s">
        <v>1269</v>
      </c>
      <c r="B12234" s="9" t="s">
        <v>92</v>
      </c>
      <c r="C12234" s="9" t="s">
        <v>42</v>
      </c>
      <c r="D12234" s="9" t="s">
        <v>43</v>
      </c>
      <c r="E12234" s="10">
        <v>178.75</v>
      </c>
      <c r="F12234" s="10">
        <v>0</v>
      </c>
      <c r="G12234" s="10">
        <v>178.75</v>
      </c>
      <c r="H12234" s="10">
        <v>0</v>
      </c>
      <c r="I12234" s="10">
        <v>178.75</v>
      </c>
      <c r="J12234" s="10">
        <v>2100</v>
      </c>
      <c r="K12234" s="10">
        <v>0</v>
      </c>
      <c r="L12234" s="10">
        <v>2100</v>
      </c>
      <c r="M12234" s="10">
        <v>0</v>
      </c>
      <c r="N12234" s="10">
        <v>2100</v>
      </c>
    </row>
    <row r="12235" spans="1:14" x14ac:dyDescent="0.25">
      <c r="A12235" s="9" t="s">
        <v>1269</v>
      </c>
      <c r="B12235" s="9" t="s">
        <v>141</v>
      </c>
      <c r="C12235" s="9" t="s">
        <v>42</v>
      </c>
      <c r="D12235" s="9" t="s">
        <v>43</v>
      </c>
      <c r="E12235" s="10">
        <v>5455.98</v>
      </c>
      <c r="F12235" s="10">
        <v>5345.4356435643567</v>
      </c>
      <c r="G12235" s="10">
        <v>110.54435643564284</v>
      </c>
      <c r="H12235" s="10">
        <v>5398.89</v>
      </c>
      <c r="I12235" s="10">
        <v>57.089999999999236</v>
      </c>
      <c r="J12235" s="10">
        <v>54735</v>
      </c>
      <c r="K12235" s="10">
        <v>53626</v>
      </c>
      <c r="L12235" s="10">
        <v>1109</v>
      </c>
      <c r="M12235" s="10">
        <v>54162.26</v>
      </c>
      <c r="N12235" s="10">
        <v>572.73999999999796</v>
      </c>
    </row>
    <row r="12236" spans="1:14" x14ac:dyDescent="0.25">
      <c r="A12236" s="9" t="s">
        <v>1269</v>
      </c>
      <c r="B12236" s="9" t="s">
        <v>142</v>
      </c>
      <c r="C12236" s="9" t="s">
        <v>42</v>
      </c>
      <c r="D12236" s="9" t="s">
        <v>43</v>
      </c>
      <c r="E12236" s="10">
        <v>22055.78</v>
      </c>
      <c r="F12236" s="10">
        <v>22004.896551724138</v>
      </c>
      <c r="G12236" s="10">
        <v>50.883448275861156</v>
      </c>
      <c r="H12236" s="10">
        <v>22334.97</v>
      </c>
      <c r="I12236" s="10">
        <v>-279.19000000000233</v>
      </c>
      <c r="J12236" s="10">
        <v>322500</v>
      </c>
      <c r="K12236" s="10">
        <v>321756</v>
      </c>
      <c r="L12236" s="10">
        <v>744</v>
      </c>
      <c r="M12236" s="10">
        <v>326582.34000000003</v>
      </c>
      <c r="N12236" s="10">
        <v>-4082.3400000000256</v>
      </c>
    </row>
    <row r="12237" spans="1:14" x14ac:dyDescent="0.25">
      <c r="A12237" s="9" t="s">
        <v>1269</v>
      </c>
      <c r="B12237" s="9" t="s">
        <v>94</v>
      </c>
      <c r="C12237" s="9" t="s">
        <v>42</v>
      </c>
      <c r="D12237" s="9" t="s">
        <v>43</v>
      </c>
      <c r="E12237" s="10">
        <v>26519.62</v>
      </c>
      <c r="F12237" s="10">
        <v>26544.86567164179</v>
      </c>
      <c r="G12237" s="10">
        <v>-25.245671641790977</v>
      </c>
      <c r="H12237" s="10">
        <v>26677.59</v>
      </c>
      <c r="I12237" s="10">
        <v>-157.97000000000116</v>
      </c>
      <c r="J12237" s="10">
        <v>53575</v>
      </c>
      <c r="K12237" s="10">
        <v>53626</v>
      </c>
      <c r="L12237" s="10">
        <v>-51</v>
      </c>
      <c r="M12237" s="10">
        <v>53894.13</v>
      </c>
      <c r="N12237" s="10">
        <v>-319.12999999999738</v>
      </c>
    </row>
    <row r="12238" spans="1:14" x14ac:dyDescent="0.25">
      <c r="A12238" s="9" t="s">
        <v>1269</v>
      </c>
      <c r="B12238" s="9" t="s">
        <v>143</v>
      </c>
      <c r="C12238" s="9" t="s">
        <v>42</v>
      </c>
      <c r="D12238" s="9" t="s">
        <v>43</v>
      </c>
      <c r="E12238" s="10">
        <v>41969.49</v>
      </c>
      <c r="F12238" s="10">
        <v>41937.67487684729</v>
      </c>
      <c r="G12238" s="10">
        <v>31.815123152708111</v>
      </c>
      <c r="H12238" s="10">
        <v>42566.74</v>
      </c>
      <c r="I12238" s="10">
        <v>-597.25</v>
      </c>
      <c r="J12238" s="10">
        <v>322000</v>
      </c>
      <c r="K12238" s="10">
        <v>321756</v>
      </c>
      <c r="L12238" s="10">
        <v>244</v>
      </c>
      <c r="M12238" s="10">
        <v>326582.34000000003</v>
      </c>
      <c r="N12238" s="10">
        <v>-4582.3400000000256</v>
      </c>
    </row>
    <row r="12239" spans="1:14" x14ac:dyDescent="0.25">
      <c r="A12239" s="9" t="s">
        <v>1269</v>
      </c>
      <c r="B12239" s="9" t="s">
        <v>144</v>
      </c>
      <c r="C12239" s="9" t="s">
        <v>42</v>
      </c>
      <c r="D12239" s="9" t="s">
        <v>43</v>
      </c>
      <c r="E12239" s="10">
        <v>58813.68</v>
      </c>
      <c r="F12239" s="10">
        <v>58469.497536945812</v>
      </c>
      <c r="G12239" s="10">
        <v>344.1824630541887</v>
      </c>
      <c r="H12239" s="10">
        <v>59346.54</v>
      </c>
      <c r="I12239" s="10">
        <v>-532.86000000000058</v>
      </c>
      <c r="J12239" s="10">
        <v>323650</v>
      </c>
      <c r="K12239" s="10">
        <v>321756</v>
      </c>
      <c r="L12239" s="10">
        <v>1894</v>
      </c>
      <c r="M12239" s="10">
        <v>326582.34000000003</v>
      </c>
      <c r="N12239" s="10">
        <v>-2932.3400000000256</v>
      </c>
    </row>
    <row r="12240" spans="1:14" x14ac:dyDescent="0.25">
      <c r="A12240" s="9" t="s">
        <v>1269</v>
      </c>
      <c r="B12240" s="9" t="s">
        <v>84</v>
      </c>
      <c r="C12240" s="9" t="s">
        <v>42</v>
      </c>
      <c r="D12240" s="9" t="s">
        <v>43</v>
      </c>
      <c r="E12240" s="10">
        <v>131285.22</v>
      </c>
      <c r="F12240" s="10">
        <v>130739.11764705883</v>
      </c>
      <c r="G12240" s="10">
        <v>546.10235294117592</v>
      </c>
      <c r="H12240" s="10">
        <v>133353.9</v>
      </c>
      <c r="I12240" s="10">
        <v>-2068.679999999993</v>
      </c>
      <c r="J12240" s="10">
        <v>323100</v>
      </c>
      <c r="K12240" s="10">
        <v>321756</v>
      </c>
      <c r="L12240" s="10">
        <v>1344</v>
      </c>
      <c r="M12240" s="10">
        <v>328191.12</v>
      </c>
      <c r="N12240" s="10">
        <v>-5091.1199999999953</v>
      </c>
    </row>
    <row r="12241" spans="1:14" x14ac:dyDescent="0.25">
      <c r="A12241" s="9" t="s">
        <v>1269</v>
      </c>
      <c r="B12241" s="9" t="s">
        <v>136</v>
      </c>
      <c r="C12241" s="9" t="s">
        <v>42</v>
      </c>
      <c r="D12241" s="9" t="s">
        <v>43</v>
      </c>
      <c r="E12241" s="10">
        <v>174385.48</v>
      </c>
      <c r="F12241" s="10">
        <v>173735.36945812809</v>
      </c>
      <c r="G12241" s="10">
        <v>650.11054187192349</v>
      </c>
      <c r="H12241" s="10">
        <v>176341.4</v>
      </c>
      <c r="I12241" s="10">
        <v>-1955.9199999999837</v>
      </c>
      <c r="J12241" s="10">
        <v>322960</v>
      </c>
      <c r="K12241" s="10">
        <v>321756</v>
      </c>
      <c r="L12241" s="10">
        <v>1204</v>
      </c>
      <c r="M12241" s="10">
        <v>326582.34000000003</v>
      </c>
      <c r="N12241" s="10">
        <v>-3622.3400000000256</v>
      </c>
    </row>
    <row r="12242" spans="1:14" x14ac:dyDescent="0.25">
      <c r="A12242" s="9" t="s">
        <v>1269</v>
      </c>
      <c r="B12242" s="9" t="s">
        <v>145</v>
      </c>
      <c r="C12242" s="9" t="s">
        <v>42</v>
      </c>
      <c r="D12242" s="9" t="s">
        <v>43</v>
      </c>
      <c r="E12242" s="10">
        <v>244080</v>
      </c>
      <c r="F12242" s="10">
        <v>242389.5172413793</v>
      </c>
      <c r="G12242" s="10">
        <v>1690.4827586206957</v>
      </c>
      <c r="H12242" s="10">
        <v>246025.36</v>
      </c>
      <c r="I12242" s="10">
        <v>-1945.359999999986</v>
      </c>
      <c r="J12242" s="10">
        <v>54000</v>
      </c>
      <c r="K12242" s="10">
        <v>53626</v>
      </c>
      <c r="L12242" s="10">
        <v>374</v>
      </c>
      <c r="M12242" s="10">
        <v>54430.39</v>
      </c>
      <c r="N12242" s="10">
        <v>-430.38999999999942</v>
      </c>
    </row>
    <row r="12243" spans="1:14" x14ac:dyDescent="0.25">
      <c r="A12243" s="9" t="s">
        <v>1269</v>
      </c>
      <c r="B12243" s="9" t="s">
        <v>50</v>
      </c>
      <c r="C12243" s="9" t="s">
        <v>42</v>
      </c>
      <c r="D12243" s="9" t="s">
        <v>43</v>
      </c>
      <c r="E12243" s="10">
        <v>411547.05</v>
      </c>
      <c r="F12243" s="10">
        <v>427935.48258706467</v>
      </c>
      <c r="G12243" s="10">
        <v>-16388.432587064686</v>
      </c>
      <c r="H12243" s="10">
        <v>430075.16</v>
      </c>
      <c r="I12243" s="10">
        <v>-18528.109999999986</v>
      </c>
      <c r="J12243" s="10">
        <v>322833</v>
      </c>
      <c r="K12243" s="10">
        <v>321756</v>
      </c>
      <c r="L12243" s="10">
        <v>1077</v>
      </c>
      <c r="M12243" s="10">
        <v>323364.78000000003</v>
      </c>
      <c r="N12243" s="10">
        <v>-531.78000000002794</v>
      </c>
    </row>
    <row r="12244" spans="1:14" x14ac:dyDescent="0.25">
      <c r="A12244" s="9" t="s">
        <v>1269</v>
      </c>
      <c r="B12244" s="9" t="s">
        <v>103</v>
      </c>
      <c r="C12244" s="9" t="s">
        <v>42</v>
      </c>
      <c r="D12244" s="9" t="s">
        <v>43</v>
      </c>
      <c r="E12244" s="10">
        <v>1616409.7</v>
      </c>
      <c r="F12244" s="10">
        <v>1613741.4752475247</v>
      </c>
      <c r="G12244" s="10">
        <v>2668.2247524752747</v>
      </c>
      <c r="H12244" s="10">
        <v>1629878.89</v>
      </c>
      <c r="I12244" s="10">
        <v>-13469.189999999944</v>
      </c>
      <c r="J12244" s="10">
        <v>322288</v>
      </c>
      <c r="K12244" s="10">
        <v>321756</v>
      </c>
      <c r="L12244" s="10">
        <v>532</v>
      </c>
      <c r="M12244" s="10">
        <v>324973.56</v>
      </c>
      <c r="N12244" s="10">
        <v>-2685.5599999999977</v>
      </c>
    </row>
    <row r="12245" spans="1:14" x14ac:dyDescent="0.25">
      <c r="A12245" s="9" t="s">
        <v>1269</v>
      </c>
      <c r="B12245" s="9" t="s">
        <v>146</v>
      </c>
      <c r="C12245" s="9" t="s">
        <v>42</v>
      </c>
      <c r="D12245" s="9" t="s">
        <v>53</v>
      </c>
      <c r="E12245" s="10">
        <v>1131963.23</v>
      </c>
      <c r="F12245" s="10">
        <v>1132936.5004887586</v>
      </c>
      <c r="G12245" s="10">
        <v>-973.27048875857145</v>
      </c>
      <c r="H12245" s="10">
        <v>1158994.04</v>
      </c>
      <c r="I12245" s="10">
        <v>-27030.810000000056</v>
      </c>
      <c r="J12245" s="10">
        <v>241110</v>
      </c>
      <c r="K12245" s="10">
        <v>241317</v>
      </c>
      <c r="L12245" s="10">
        <v>-207</v>
      </c>
      <c r="M12245" s="10">
        <v>246867.291</v>
      </c>
      <c r="N12245" s="10">
        <v>-5757.2909999999974</v>
      </c>
    </row>
    <row r="12246" spans="1:14" x14ac:dyDescent="0.25">
      <c r="A12246" s="9" t="s">
        <v>1269</v>
      </c>
      <c r="B12246" s="9" t="s">
        <v>54</v>
      </c>
      <c r="C12246" s="9" t="s">
        <v>42</v>
      </c>
      <c r="D12246" s="9" t="s">
        <v>55</v>
      </c>
      <c r="E12246" s="10">
        <v>16245.45</v>
      </c>
      <c r="F12246" s="10">
        <v>15926.921568627451</v>
      </c>
      <c r="G12246" s="10">
        <v>318.52843137254968</v>
      </c>
      <c r="H12246" s="10">
        <v>16245.46</v>
      </c>
      <c r="I12246" s="10">
        <v>-9.9999999983992893E-3</v>
      </c>
      <c r="J12246" s="10">
        <v>2953.72</v>
      </c>
      <c r="K12246" s="10">
        <v>2895.8039215686276</v>
      </c>
      <c r="L12246" s="10">
        <v>57.916078431372171</v>
      </c>
      <c r="M12246" s="10">
        <v>2953.72</v>
      </c>
      <c r="N12246" s="10">
        <v>0</v>
      </c>
    </row>
    <row r="12247" spans="1:14" x14ac:dyDescent="0.25">
      <c r="A12247" s="9" t="s">
        <v>1270</v>
      </c>
      <c r="B12247" s="9" t="s">
        <v>25</v>
      </c>
      <c r="C12247" s="9" t="s">
        <v>26</v>
      </c>
      <c r="D12247" s="9" t="s">
        <v>27</v>
      </c>
      <c r="E12247" s="10">
        <v>-2666.08</v>
      </c>
      <c r="F12247" s="10">
        <v>0</v>
      </c>
      <c r="G12247" s="10">
        <v>-2666.08</v>
      </c>
      <c r="H12247" s="10">
        <v>0</v>
      </c>
      <c r="I12247" s="10">
        <v>-2666.08</v>
      </c>
      <c r="J12247" s="10">
        <v>0</v>
      </c>
      <c r="K12247" s="10">
        <v>0</v>
      </c>
      <c r="L12247" s="10">
        <v>0</v>
      </c>
      <c r="M12247" s="10">
        <v>0</v>
      </c>
      <c r="N12247" s="10">
        <v>0</v>
      </c>
    </row>
    <row r="12248" spans="1:14" x14ac:dyDescent="0.25">
      <c r="A12248" s="9" t="s">
        <v>1270</v>
      </c>
      <c r="B12248" s="9" t="s">
        <v>28</v>
      </c>
      <c r="C12248" s="9" t="s">
        <v>29</v>
      </c>
      <c r="D12248" s="9" t="s">
        <v>27</v>
      </c>
      <c r="E12248" s="10">
        <v>3.15</v>
      </c>
      <c r="F12248" s="10">
        <v>0</v>
      </c>
      <c r="G12248" s="10">
        <v>3.15</v>
      </c>
      <c r="H12248" s="10">
        <v>3.09</v>
      </c>
      <c r="I12248" s="10">
        <v>6.0000000000000053E-2</v>
      </c>
      <c r="J12248" s="10">
        <v>0</v>
      </c>
      <c r="K12248" s="10">
        <v>0</v>
      </c>
      <c r="L12248" s="10">
        <v>0</v>
      </c>
      <c r="M12248" s="10">
        <v>0</v>
      </c>
      <c r="N12248" s="10">
        <v>0</v>
      </c>
    </row>
    <row r="12249" spans="1:14" x14ac:dyDescent="0.25">
      <c r="A12249" s="9" t="s">
        <v>1270</v>
      </c>
      <c r="B12249" s="9" t="s">
        <v>30</v>
      </c>
      <c r="C12249" s="9" t="s">
        <v>29</v>
      </c>
      <c r="D12249" s="9" t="s">
        <v>27</v>
      </c>
      <c r="E12249" s="10">
        <v>73.44</v>
      </c>
      <c r="F12249" s="10">
        <v>0</v>
      </c>
      <c r="G12249" s="10">
        <v>73.44</v>
      </c>
      <c r="H12249" s="10">
        <v>72.180000000000007</v>
      </c>
      <c r="I12249" s="10">
        <v>1.2599999999999909</v>
      </c>
      <c r="J12249" s="10">
        <v>0</v>
      </c>
      <c r="K12249" s="10">
        <v>0</v>
      </c>
      <c r="L12249" s="10">
        <v>0</v>
      </c>
      <c r="M12249" s="10">
        <v>0</v>
      </c>
      <c r="N12249" s="10">
        <v>0</v>
      </c>
    </row>
    <row r="12250" spans="1:14" x14ac:dyDescent="0.25">
      <c r="A12250" s="9" t="s">
        <v>1270</v>
      </c>
      <c r="B12250" s="9" t="s">
        <v>31</v>
      </c>
      <c r="C12250" s="9" t="s">
        <v>29</v>
      </c>
      <c r="D12250" s="9" t="s">
        <v>27</v>
      </c>
      <c r="E12250" s="10">
        <v>493.11</v>
      </c>
      <c r="F12250" s="10">
        <v>0</v>
      </c>
      <c r="G12250" s="10">
        <v>493.11</v>
      </c>
      <c r="H12250" s="10">
        <v>484.66</v>
      </c>
      <c r="I12250" s="10">
        <v>8.4499999999999886</v>
      </c>
      <c r="J12250" s="10">
        <v>0</v>
      </c>
      <c r="K12250" s="10">
        <v>0</v>
      </c>
      <c r="L12250" s="10">
        <v>0</v>
      </c>
      <c r="M12250" s="10">
        <v>0</v>
      </c>
      <c r="N12250" s="10">
        <v>0</v>
      </c>
    </row>
    <row r="12251" spans="1:14" x14ac:dyDescent="0.25">
      <c r="A12251" s="9" t="s">
        <v>1270</v>
      </c>
      <c r="B12251" s="9" t="s">
        <v>32</v>
      </c>
      <c r="C12251" s="9" t="s">
        <v>33</v>
      </c>
      <c r="D12251" s="9" t="s">
        <v>27</v>
      </c>
      <c r="E12251" s="10">
        <v>821.76</v>
      </c>
      <c r="F12251" s="10">
        <v>0</v>
      </c>
      <c r="G12251" s="10">
        <v>821.76</v>
      </c>
      <c r="H12251" s="10">
        <v>783.75</v>
      </c>
      <c r="I12251" s="10">
        <v>38.009999999999991</v>
      </c>
      <c r="J12251" s="10">
        <v>2.33</v>
      </c>
      <c r="K12251" s="10">
        <v>0</v>
      </c>
      <c r="L12251" s="10">
        <v>2.33</v>
      </c>
      <c r="M12251" s="10">
        <v>2.222</v>
      </c>
      <c r="N12251" s="10">
        <v>0.1080000000000001</v>
      </c>
    </row>
    <row r="12252" spans="1:14" x14ac:dyDescent="0.25">
      <c r="A12252" s="9" t="s">
        <v>1270</v>
      </c>
      <c r="B12252" s="9" t="s">
        <v>34</v>
      </c>
      <c r="C12252" s="9" t="s">
        <v>33</v>
      </c>
      <c r="D12252" s="9" t="s">
        <v>27</v>
      </c>
      <c r="E12252" s="10">
        <v>2824.82</v>
      </c>
      <c r="F12252" s="10">
        <v>0</v>
      </c>
      <c r="G12252" s="10">
        <v>2824.82</v>
      </c>
      <c r="H12252" s="10">
        <v>2694.18</v>
      </c>
      <c r="I12252" s="10">
        <v>130.64000000000033</v>
      </c>
      <c r="J12252" s="10">
        <v>2.33</v>
      </c>
      <c r="K12252" s="10">
        <v>0</v>
      </c>
      <c r="L12252" s="10">
        <v>2.33</v>
      </c>
      <c r="M12252" s="10">
        <v>2.222</v>
      </c>
      <c r="N12252" s="10">
        <v>0.1080000000000001</v>
      </c>
    </row>
    <row r="12253" spans="1:14" x14ac:dyDescent="0.25">
      <c r="A12253" s="9" t="s">
        <v>1270</v>
      </c>
      <c r="B12253" s="9" t="s">
        <v>35</v>
      </c>
      <c r="C12253" s="9" t="s">
        <v>33</v>
      </c>
      <c r="D12253" s="9" t="s">
        <v>27</v>
      </c>
      <c r="E12253" s="10">
        <v>3056.29</v>
      </c>
      <c r="F12253" s="10">
        <v>0</v>
      </c>
      <c r="G12253" s="10">
        <v>3056.29</v>
      </c>
      <c r="H12253" s="10">
        <v>2914.92</v>
      </c>
      <c r="I12253" s="10">
        <v>141.36999999999989</v>
      </c>
      <c r="J12253" s="10">
        <v>48.93</v>
      </c>
      <c r="K12253" s="10">
        <v>0</v>
      </c>
      <c r="L12253" s="10">
        <v>48.93</v>
      </c>
      <c r="M12253" s="10">
        <v>46.667000000000002</v>
      </c>
      <c r="N12253" s="10">
        <v>2.2629999999999981</v>
      </c>
    </row>
    <row r="12254" spans="1:14" x14ac:dyDescent="0.25">
      <c r="A12254" s="9" t="s">
        <v>1270</v>
      </c>
      <c r="B12254" s="9" t="s">
        <v>36</v>
      </c>
      <c r="C12254" s="9" t="s">
        <v>29</v>
      </c>
      <c r="D12254" s="9" t="s">
        <v>27</v>
      </c>
      <c r="E12254" s="10">
        <v>5524.58</v>
      </c>
      <c r="F12254" s="10">
        <v>0</v>
      </c>
      <c r="G12254" s="10">
        <v>5524.58</v>
      </c>
      <c r="H12254" s="10">
        <v>5429.92</v>
      </c>
      <c r="I12254" s="10">
        <v>94.659999999999854</v>
      </c>
      <c r="J12254" s="10">
        <v>0</v>
      </c>
      <c r="K12254" s="10">
        <v>0</v>
      </c>
      <c r="L12254" s="10">
        <v>0</v>
      </c>
      <c r="M12254" s="10">
        <v>0</v>
      </c>
      <c r="N12254" s="10">
        <v>0</v>
      </c>
    </row>
    <row r="12255" spans="1:14" x14ac:dyDescent="0.25">
      <c r="A12255" s="9" t="s">
        <v>1270</v>
      </c>
      <c r="B12255" s="9" t="s">
        <v>37</v>
      </c>
      <c r="C12255" s="9" t="s">
        <v>29</v>
      </c>
      <c r="D12255" s="9" t="s">
        <v>27</v>
      </c>
      <c r="E12255" s="10">
        <v>12775.62</v>
      </c>
      <c r="F12255" s="10">
        <v>0</v>
      </c>
      <c r="G12255" s="10">
        <v>12775.62</v>
      </c>
      <c r="H12255" s="10">
        <v>12556.73</v>
      </c>
      <c r="I12255" s="10">
        <v>218.89000000000124</v>
      </c>
      <c r="J12255" s="10">
        <v>0</v>
      </c>
      <c r="K12255" s="10">
        <v>0</v>
      </c>
      <c r="L12255" s="10">
        <v>0</v>
      </c>
      <c r="M12255" s="10">
        <v>0</v>
      </c>
      <c r="N12255" s="10">
        <v>0</v>
      </c>
    </row>
    <row r="12256" spans="1:14" x14ac:dyDescent="0.25">
      <c r="A12256" s="9" t="s">
        <v>1270</v>
      </c>
      <c r="B12256" s="9" t="s">
        <v>150</v>
      </c>
      <c r="C12256" s="9" t="s">
        <v>39</v>
      </c>
      <c r="D12256" s="9" t="s">
        <v>40</v>
      </c>
      <c r="E12256" s="10">
        <v>-258449.63</v>
      </c>
      <c r="F12256" s="10">
        <v>0</v>
      </c>
      <c r="G12256" s="10">
        <v>-258449.63</v>
      </c>
      <c r="H12256" s="10">
        <v>-258449.63</v>
      </c>
      <c r="I12256" s="10">
        <v>0</v>
      </c>
      <c r="J12256" s="10">
        <v>-1600</v>
      </c>
      <c r="K12256" s="10">
        <v>0</v>
      </c>
      <c r="L12256" s="10">
        <v>-1600</v>
      </c>
      <c r="M12256" s="10">
        <v>-1600</v>
      </c>
      <c r="N12256" s="10">
        <v>0</v>
      </c>
    </row>
    <row r="12257" spans="1:14" x14ac:dyDescent="0.25">
      <c r="A12257" s="9" t="s">
        <v>1270</v>
      </c>
      <c r="B12257" s="9" t="s">
        <v>92</v>
      </c>
      <c r="C12257" s="9" t="s">
        <v>42</v>
      </c>
      <c r="D12257" s="9" t="s">
        <v>43</v>
      </c>
      <c r="E12257" s="10">
        <v>11.49</v>
      </c>
      <c r="F12257" s="10">
        <v>0</v>
      </c>
      <c r="G12257" s="10">
        <v>11.49</v>
      </c>
      <c r="H12257" s="10">
        <v>0</v>
      </c>
      <c r="I12257" s="10">
        <v>11.49</v>
      </c>
      <c r="J12257" s="10">
        <v>135</v>
      </c>
      <c r="K12257" s="10">
        <v>0</v>
      </c>
      <c r="L12257" s="10">
        <v>135</v>
      </c>
      <c r="M12257" s="10">
        <v>0</v>
      </c>
      <c r="N12257" s="10">
        <v>135</v>
      </c>
    </row>
    <row r="12258" spans="1:14" x14ac:dyDescent="0.25">
      <c r="A12258" s="9" t="s">
        <v>1270</v>
      </c>
      <c r="B12258" s="9" t="s">
        <v>151</v>
      </c>
      <c r="C12258" s="9" t="s">
        <v>42</v>
      </c>
      <c r="D12258" s="9" t="s">
        <v>43</v>
      </c>
      <c r="E12258" s="10">
        <v>179.42</v>
      </c>
      <c r="F12258" s="10">
        <v>159.49019607843138</v>
      </c>
      <c r="G12258" s="10">
        <v>19.929803921568606</v>
      </c>
      <c r="H12258" s="10">
        <v>162.68</v>
      </c>
      <c r="I12258" s="10">
        <v>16.739999999999981</v>
      </c>
      <c r="J12258" s="10">
        <v>1800</v>
      </c>
      <c r="K12258" s="10">
        <v>1600</v>
      </c>
      <c r="L12258" s="10">
        <v>200</v>
      </c>
      <c r="M12258" s="10">
        <v>1632</v>
      </c>
      <c r="N12258" s="10">
        <v>168</v>
      </c>
    </row>
    <row r="12259" spans="1:14" x14ac:dyDescent="0.25">
      <c r="A12259" s="9" t="s">
        <v>1270</v>
      </c>
      <c r="B12259" s="9" t="s">
        <v>152</v>
      </c>
      <c r="C12259" s="9" t="s">
        <v>42</v>
      </c>
      <c r="D12259" s="9" t="s">
        <v>43</v>
      </c>
      <c r="E12259" s="10">
        <v>1323.35</v>
      </c>
      <c r="F12259" s="10">
        <v>1313.0837438423646</v>
      </c>
      <c r="G12259" s="10">
        <v>10.266256157635326</v>
      </c>
      <c r="H12259" s="10">
        <v>1332.78</v>
      </c>
      <c r="I12259" s="10">
        <v>-9.4300000000000637</v>
      </c>
      <c r="J12259" s="10">
        <v>19350</v>
      </c>
      <c r="K12259" s="10">
        <v>19200</v>
      </c>
      <c r="L12259" s="10">
        <v>150</v>
      </c>
      <c r="M12259" s="10">
        <v>19488</v>
      </c>
      <c r="N12259" s="10">
        <v>-138</v>
      </c>
    </row>
    <row r="12260" spans="1:14" x14ac:dyDescent="0.25">
      <c r="A12260" s="9" t="s">
        <v>1270</v>
      </c>
      <c r="B12260" s="9" t="s">
        <v>44</v>
      </c>
      <c r="C12260" s="9" t="s">
        <v>42</v>
      </c>
      <c r="D12260" s="9" t="s">
        <v>43</v>
      </c>
      <c r="E12260" s="10">
        <v>1593.53</v>
      </c>
      <c r="F12260" s="10">
        <v>1585.6019900497513</v>
      </c>
      <c r="G12260" s="10">
        <v>7.9280099502486792</v>
      </c>
      <c r="H12260" s="10">
        <v>1593.53</v>
      </c>
      <c r="I12260" s="10">
        <v>0</v>
      </c>
      <c r="J12260" s="10">
        <v>1608</v>
      </c>
      <c r="K12260" s="10">
        <v>1600</v>
      </c>
      <c r="L12260" s="10">
        <v>8</v>
      </c>
      <c r="M12260" s="10">
        <v>1608</v>
      </c>
      <c r="N12260" s="10">
        <v>0</v>
      </c>
    </row>
    <row r="12261" spans="1:14" x14ac:dyDescent="0.25">
      <c r="A12261" s="9" t="s">
        <v>1270</v>
      </c>
      <c r="B12261" s="9" t="s">
        <v>153</v>
      </c>
      <c r="C12261" s="9" t="s">
        <v>42</v>
      </c>
      <c r="D12261" s="9" t="s">
        <v>43</v>
      </c>
      <c r="E12261" s="10">
        <v>2522.08</v>
      </c>
      <c r="F12261" s="10">
        <v>2502.5320197044339</v>
      </c>
      <c r="G12261" s="10">
        <v>19.547980295566049</v>
      </c>
      <c r="H12261" s="10">
        <v>2540.0700000000002</v>
      </c>
      <c r="I12261" s="10">
        <v>-17.990000000000236</v>
      </c>
      <c r="J12261" s="10">
        <v>19350</v>
      </c>
      <c r="K12261" s="10">
        <v>19200</v>
      </c>
      <c r="L12261" s="10">
        <v>150</v>
      </c>
      <c r="M12261" s="10">
        <v>19488</v>
      </c>
      <c r="N12261" s="10">
        <v>-138</v>
      </c>
    </row>
    <row r="12262" spans="1:14" x14ac:dyDescent="0.25">
      <c r="A12262" s="9" t="s">
        <v>1270</v>
      </c>
      <c r="B12262" s="9" t="s">
        <v>154</v>
      </c>
      <c r="C12262" s="9" t="s">
        <v>42</v>
      </c>
      <c r="D12262" s="9" t="s">
        <v>43</v>
      </c>
      <c r="E12262" s="10">
        <v>3731.65</v>
      </c>
      <c r="F12262" s="10">
        <v>3702.7192118226599</v>
      </c>
      <c r="G12262" s="10">
        <v>28.930788177340219</v>
      </c>
      <c r="H12262" s="10">
        <v>3758.26</v>
      </c>
      <c r="I12262" s="10">
        <v>-26.610000000000127</v>
      </c>
      <c r="J12262" s="10">
        <v>19350</v>
      </c>
      <c r="K12262" s="10">
        <v>19200</v>
      </c>
      <c r="L12262" s="10">
        <v>150</v>
      </c>
      <c r="M12262" s="10">
        <v>19488</v>
      </c>
      <c r="N12262" s="10">
        <v>-138</v>
      </c>
    </row>
    <row r="12263" spans="1:14" x14ac:dyDescent="0.25">
      <c r="A12263" s="9" t="s">
        <v>1270</v>
      </c>
      <c r="B12263" s="9" t="s">
        <v>84</v>
      </c>
      <c r="C12263" s="9" t="s">
        <v>42</v>
      </c>
      <c r="D12263" s="9" t="s">
        <v>43</v>
      </c>
      <c r="E12263" s="10">
        <v>7957.57</v>
      </c>
      <c r="F12263" s="10">
        <v>7801.5392156862745</v>
      </c>
      <c r="G12263" s="10">
        <v>156.03078431372523</v>
      </c>
      <c r="H12263" s="10">
        <v>7957.57</v>
      </c>
      <c r="I12263" s="10">
        <v>0</v>
      </c>
      <c r="J12263" s="10">
        <v>19584</v>
      </c>
      <c r="K12263" s="10">
        <v>19200</v>
      </c>
      <c r="L12263" s="10">
        <v>384</v>
      </c>
      <c r="M12263" s="10">
        <v>19584</v>
      </c>
      <c r="N12263" s="10">
        <v>0</v>
      </c>
    </row>
    <row r="12264" spans="1:14" x14ac:dyDescent="0.25">
      <c r="A12264" s="9" t="s">
        <v>1270</v>
      </c>
      <c r="B12264" s="9" t="s">
        <v>136</v>
      </c>
      <c r="C12264" s="9" t="s">
        <v>42</v>
      </c>
      <c r="D12264" s="9" t="s">
        <v>43</v>
      </c>
      <c r="E12264" s="10">
        <v>10522.74</v>
      </c>
      <c r="F12264" s="10">
        <v>10367.231527093596</v>
      </c>
      <c r="G12264" s="10">
        <v>155.50847290640377</v>
      </c>
      <c r="H12264" s="10">
        <v>10522.74</v>
      </c>
      <c r="I12264" s="10">
        <v>0</v>
      </c>
      <c r="J12264" s="10">
        <v>19488</v>
      </c>
      <c r="K12264" s="10">
        <v>19200</v>
      </c>
      <c r="L12264" s="10">
        <v>288</v>
      </c>
      <c r="M12264" s="10">
        <v>19488</v>
      </c>
      <c r="N12264" s="10">
        <v>0</v>
      </c>
    </row>
    <row r="12265" spans="1:14" x14ac:dyDescent="0.25">
      <c r="A12265" s="9" t="s">
        <v>1270</v>
      </c>
      <c r="B12265" s="9" t="s">
        <v>137</v>
      </c>
      <c r="C12265" s="9" t="s">
        <v>42</v>
      </c>
      <c r="D12265" s="9" t="s">
        <v>43</v>
      </c>
      <c r="E12265" s="10">
        <v>13752.08</v>
      </c>
      <c r="F12265" s="10">
        <v>12704</v>
      </c>
      <c r="G12265" s="10">
        <v>1048.08</v>
      </c>
      <c r="H12265" s="10">
        <v>12894.56</v>
      </c>
      <c r="I12265" s="10">
        <v>857.52000000000044</v>
      </c>
      <c r="J12265" s="10">
        <v>1732</v>
      </c>
      <c r="K12265" s="10">
        <v>1600</v>
      </c>
      <c r="L12265" s="10">
        <v>132</v>
      </c>
      <c r="M12265" s="10">
        <v>1624</v>
      </c>
      <c r="N12265" s="10">
        <v>108</v>
      </c>
    </row>
    <row r="12266" spans="1:14" x14ac:dyDescent="0.25">
      <c r="A12266" s="9" t="s">
        <v>1270</v>
      </c>
      <c r="B12266" s="9" t="s">
        <v>50</v>
      </c>
      <c r="C12266" s="9" t="s">
        <v>42</v>
      </c>
      <c r="D12266" s="9" t="s">
        <v>43</v>
      </c>
      <c r="E12266" s="10">
        <v>25663.68</v>
      </c>
      <c r="F12266" s="10">
        <v>25536</v>
      </c>
      <c r="G12266" s="10">
        <v>127.68000000000029</v>
      </c>
      <c r="H12266" s="10">
        <v>25663.68</v>
      </c>
      <c r="I12266" s="10">
        <v>0</v>
      </c>
      <c r="J12266" s="10">
        <v>19296</v>
      </c>
      <c r="K12266" s="10">
        <v>19200</v>
      </c>
      <c r="L12266" s="10">
        <v>96</v>
      </c>
      <c r="M12266" s="10">
        <v>19296</v>
      </c>
      <c r="N12266" s="10">
        <v>0</v>
      </c>
    </row>
    <row r="12267" spans="1:14" x14ac:dyDescent="0.25">
      <c r="A12267" s="9" t="s">
        <v>1270</v>
      </c>
      <c r="B12267" s="9" t="s">
        <v>103</v>
      </c>
      <c r="C12267" s="9" t="s">
        <v>42</v>
      </c>
      <c r="D12267" s="9" t="s">
        <v>43</v>
      </c>
      <c r="E12267" s="10">
        <v>97259.03</v>
      </c>
      <c r="F12267" s="10">
        <v>96296.059405940599</v>
      </c>
      <c r="G12267" s="10">
        <v>962.97059405939945</v>
      </c>
      <c r="H12267" s="10">
        <v>97259.02</v>
      </c>
      <c r="I12267" s="10">
        <v>9.9999999947613105E-3</v>
      </c>
      <c r="J12267" s="10">
        <v>19392</v>
      </c>
      <c r="K12267" s="10">
        <v>19200</v>
      </c>
      <c r="L12267" s="10">
        <v>192</v>
      </c>
      <c r="M12267" s="10">
        <v>19392</v>
      </c>
      <c r="N12267" s="10">
        <v>0</v>
      </c>
    </row>
    <row r="12268" spans="1:14" x14ac:dyDescent="0.25">
      <c r="A12268" s="9" t="s">
        <v>1270</v>
      </c>
      <c r="B12268" s="9" t="s">
        <v>155</v>
      </c>
      <c r="C12268" s="9" t="s">
        <v>42</v>
      </c>
      <c r="D12268" s="9" t="s">
        <v>53</v>
      </c>
      <c r="E12268" s="10">
        <v>70056.91</v>
      </c>
      <c r="F12268" s="10">
        <v>67307.829912023459</v>
      </c>
      <c r="G12268" s="10">
        <v>2749.0800879765447</v>
      </c>
      <c r="H12268" s="10">
        <v>68855.91</v>
      </c>
      <c r="I12268" s="10">
        <v>1201</v>
      </c>
      <c r="J12268" s="10">
        <v>14988</v>
      </c>
      <c r="K12268" s="10">
        <v>14400</v>
      </c>
      <c r="L12268" s="10">
        <v>588</v>
      </c>
      <c r="M12268" s="10">
        <v>14731.2</v>
      </c>
      <c r="N12268" s="10">
        <v>256.79999999999927</v>
      </c>
    </row>
    <row r="12269" spans="1:14" x14ac:dyDescent="0.25">
      <c r="A12269" s="9" t="s">
        <v>1270</v>
      </c>
      <c r="B12269" s="9" t="s">
        <v>54</v>
      </c>
      <c r="C12269" s="9" t="s">
        <v>42</v>
      </c>
      <c r="D12269" s="9" t="s">
        <v>55</v>
      </c>
      <c r="E12269" s="10">
        <v>969.41</v>
      </c>
      <c r="F12269" s="10">
        <v>950.4019607843137</v>
      </c>
      <c r="G12269" s="10">
        <v>19.008039215686267</v>
      </c>
      <c r="H12269" s="10">
        <v>969.41</v>
      </c>
      <c r="I12269" s="10">
        <v>0</v>
      </c>
      <c r="J12269" s="10">
        <v>176.256</v>
      </c>
      <c r="K12269" s="10">
        <v>172.79999999999998</v>
      </c>
      <c r="L12269" s="10">
        <v>3.4560000000000173</v>
      </c>
      <c r="M12269" s="10">
        <v>176.256</v>
      </c>
      <c r="N12269" s="10">
        <v>0</v>
      </c>
    </row>
    <row r="12270" spans="1:14" x14ac:dyDescent="0.25">
      <c r="A12270" s="9" t="s">
        <v>1271</v>
      </c>
      <c r="B12270" s="9" t="s">
        <v>25</v>
      </c>
      <c r="C12270" s="9" t="s">
        <v>26</v>
      </c>
      <c r="D12270" s="9" t="s">
        <v>27</v>
      </c>
      <c r="E12270" s="10">
        <v>-2786.6</v>
      </c>
      <c r="F12270" s="10">
        <v>0</v>
      </c>
      <c r="G12270" s="10">
        <v>-2786.6</v>
      </c>
      <c r="H12270" s="10">
        <v>0</v>
      </c>
      <c r="I12270" s="10">
        <v>-2786.6</v>
      </c>
      <c r="J12270" s="10">
        <v>0</v>
      </c>
      <c r="K12270" s="10">
        <v>0</v>
      </c>
      <c r="L12270" s="10">
        <v>0</v>
      </c>
      <c r="M12270" s="10">
        <v>0</v>
      </c>
      <c r="N12270" s="10">
        <v>0</v>
      </c>
    </row>
    <row r="12271" spans="1:14" x14ac:dyDescent="0.25">
      <c r="A12271" s="9" t="s">
        <v>1271</v>
      </c>
      <c r="B12271" s="9" t="s">
        <v>28</v>
      </c>
      <c r="C12271" s="9" t="s">
        <v>29</v>
      </c>
      <c r="D12271" s="9" t="s">
        <v>27</v>
      </c>
      <c r="E12271" s="10">
        <v>4.62</v>
      </c>
      <c r="F12271" s="10">
        <v>0</v>
      </c>
      <c r="G12271" s="10">
        <v>4.62</v>
      </c>
      <c r="H12271" s="10">
        <v>4.54</v>
      </c>
      <c r="I12271" s="10">
        <v>8.0000000000000071E-2</v>
      </c>
      <c r="J12271" s="10">
        <v>0</v>
      </c>
      <c r="K12271" s="10">
        <v>0</v>
      </c>
      <c r="L12271" s="10">
        <v>0</v>
      </c>
      <c r="M12271" s="10">
        <v>0</v>
      </c>
      <c r="N12271" s="10">
        <v>0</v>
      </c>
    </row>
    <row r="12272" spans="1:14" x14ac:dyDescent="0.25">
      <c r="A12272" s="9" t="s">
        <v>1271</v>
      </c>
      <c r="B12272" s="9" t="s">
        <v>30</v>
      </c>
      <c r="C12272" s="9" t="s">
        <v>29</v>
      </c>
      <c r="D12272" s="9" t="s">
        <v>27</v>
      </c>
      <c r="E12272" s="10">
        <v>107.77</v>
      </c>
      <c r="F12272" s="10">
        <v>0</v>
      </c>
      <c r="G12272" s="10">
        <v>107.77</v>
      </c>
      <c r="H12272" s="10">
        <v>105.93</v>
      </c>
      <c r="I12272" s="10">
        <v>1.8399999999999892</v>
      </c>
      <c r="J12272" s="10">
        <v>0</v>
      </c>
      <c r="K12272" s="10">
        <v>0</v>
      </c>
      <c r="L12272" s="10">
        <v>0</v>
      </c>
      <c r="M12272" s="10">
        <v>0</v>
      </c>
      <c r="N12272" s="10">
        <v>0</v>
      </c>
    </row>
    <row r="12273" spans="1:14" x14ac:dyDescent="0.25">
      <c r="A12273" s="9" t="s">
        <v>1271</v>
      </c>
      <c r="B12273" s="9" t="s">
        <v>31</v>
      </c>
      <c r="C12273" s="9" t="s">
        <v>29</v>
      </c>
      <c r="D12273" s="9" t="s">
        <v>27</v>
      </c>
      <c r="E12273" s="10">
        <v>723.6</v>
      </c>
      <c r="F12273" s="10">
        <v>0</v>
      </c>
      <c r="G12273" s="10">
        <v>723.6</v>
      </c>
      <c r="H12273" s="10">
        <v>711.23</v>
      </c>
      <c r="I12273" s="10">
        <v>12.370000000000005</v>
      </c>
      <c r="J12273" s="10">
        <v>0</v>
      </c>
      <c r="K12273" s="10">
        <v>0</v>
      </c>
      <c r="L12273" s="10">
        <v>0</v>
      </c>
      <c r="M12273" s="10">
        <v>0</v>
      </c>
      <c r="N12273" s="10">
        <v>0</v>
      </c>
    </row>
    <row r="12274" spans="1:14" x14ac:dyDescent="0.25">
      <c r="A12274" s="9" t="s">
        <v>1271</v>
      </c>
      <c r="B12274" s="9" t="s">
        <v>32</v>
      </c>
      <c r="C12274" s="9" t="s">
        <v>33</v>
      </c>
      <c r="D12274" s="9" t="s">
        <v>27</v>
      </c>
      <c r="E12274" s="10">
        <v>1322.57</v>
      </c>
      <c r="F12274" s="10">
        <v>0</v>
      </c>
      <c r="G12274" s="10">
        <v>1322.57</v>
      </c>
      <c r="H12274" s="10">
        <v>1294</v>
      </c>
      <c r="I12274" s="10">
        <v>28.569999999999936</v>
      </c>
      <c r="J12274" s="10">
        <v>3.75</v>
      </c>
      <c r="K12274" s="10">
        <v>0</v>
      </c>
      <c r="L12274" s="10">
        <v>3.75</v>
      </c>
      <c r="M12274" s="10">
        <v>3.669</v>
      </c>
      <c r="N12274" s="10">
        <v>8.0999999999999961E-2</v>
      </c>
    </row>
    <row r="12275" spans="1:14" x14ac:dyDescent="0.25">
      <c r="A12275" s="9" t="s">
        <v>1271</v>
      </c>
      <c r="B12275" s="9" t="s">
        <v>34</v>
      </c>
      <c r="C12275" s="9" t="s">
        <v>33</v>
      </c>
      <c r="D12275" s="9" t="s">
        <v>27</v>
      </c>
      <c r="E12275" s="10">
        <v>4546.3900000000003</v>
      </c>
      <c r="F12275" s="10">
        <v>0</v>
      </c>
      <c r="G12275" s="10">
        <v>4546.3900000000003</v>
      </c>
      <c r="H12275" s="10">
        <v>4448.17</v>
      </c>
      <c r="I12275" s="10">
        <v>98.220000000000255</v>
      </c>
      <c r="J12275" s="10">
        <v>3.75</v>
      </c>
      <c r="K12275" s="10">
        <v>0</v>
      </c>
      <c r="L12275" s="10">
        <v>3.75</v>
      </c>
      <c r="M12275" s="10">
        <v>3.669</v>
      </c>
      <c r="N12275" s="10">
        <v>8.0999999999999961E-2</v>
      </c>
    </row>
    <row r="12276" spans="1:14" x14ac:dyDescent="0.25">
      <c r="A12276" s="9" t="s">
        <v>1271</v>
      </c>
      <c r="B12276" s="9" t="s">
        <v>35</v>
      </c>
      <c r="C12276" s="9" t="s">
        <v>33</v>
      </c>
      <c r="D12276" s="9" t="s">
        <v>27</v>
      </c>
      <c r="E12276" s="10">
        <v>4918.91</v>
      </c>
      <c r="F12276" s="10">
        <v>0</v>
      </c>
      <c r="G12276" s="10">
        <v>4918.91</v>
      </c>
      <c r="H12276" s="10">
        <v>4812.3500000000004</v>
      </c>
      <c r="I12276" s="10">
        <v>106.55999999999949</v>
      </c>
      <c r="J12276" s="10">
        <v>78.75</v>
      </c>
      <c r="K12276" s="10">
        <v>0</v>
      </c>
      <c r="L12276" s="10">
        <v>78.75</v>
      </c>
      <c r="M12276" s="10">
        <v>77.043999999999997</v>
      </c>
      <c r="N12276" s="10">
        <v>1.7060000000000031</v>
      </c>
    </row>
    <row r="12277" spans="1:14" x14ac:dyDescent="0.25">
      <c r="A12277" s="9" t="s">
        <v>1271</v>
      </c>
      <c r="B12277" s="9" t="s">
        <v>36</v>
      </c>
      <c r="C12277" s="9" t="s">
        <v>29</v>
      </c>
      <c r="D12277" s="9" t="s">
        <v>27</v>
      </c>
      <c r="E12277" s="10">
        <v>8106.99</v>
      </c>
      <c r="F12277" s="10">
        <v>0</v>
      </c>
      <c r="G12277" s="10">
        <v>8106.99</v>
      </c>
      <c r="H12277" s="10">
        <v>7968.41</v>
      </c>
      <c r="I12277" s="10">
        <v>138.57999999999993</v>
      </c>
      <c r="J12277" s="10">
        <v>0</v>
      </c>
      <c r="K12277" s="10">
        <v>0</v>
      </c>
      <c r="L12277" s="10">
        <v>0</v>
      </c>
      <c r="M12277" s="10">
        <v>0</v>
      </c>
      <c r="N12277" s="10">
        <v>0</v>
      </c>
    </row>
    <row r="12278" spans="1:14" x14ac:dyDescent="0.25">
      <c r="A12278" s="9" t="s">
        <v>1271</v>
      </c>
      <c r="B12278" s="9" t="s">
        <v>37</v>
      </c>
      <c r="C12278" s="9" t="s">
        <v>29</v>
      </c>
      <c r="D12278" s="9" t="s">
        <v>27</v>
      </c>
      <c r="E12278" s="10">
        <v>18747.47</v>
      </c>
      <c r="F12278" s="10">
        <v>0</v>
      </c>
      <c r="G12278" s="10">
        <v>18747.47</v>
      </c>
      <c r="H12278" s="10">
        <v>18427</v>
      </c>
      <c r="I12278" s="10">
        <v>320.47000000000116</v>
      </c>
      <c r="J12278" s="10">
        <v>0</v>
      </c>
      <c r="K12278" s="10">
        <v>0</v>
      </c>
      <c r="L12278" s="10">
        <v>0</v>
      </c>
      <c r="M12278" s="10">
        <v>0</v>
      </c>
      <c r="N12278" s="10">
        <v>0</v>
      </c>
    </row>
    <row r="12279" spans="1:14" x14ac:dyDescent="0.25">
      <c r="A12279" s="9" t="s">
        <v>1271</v>
      </c>
      <c r="B12279" s="9" t="s">
        <v>157</v>
      </c>
      <c r="C12279" s="9" t="s">
        <v>39</v>
      </c>
      <c r="D12279" s="9" t="s">
        <v>40</v>
      </c>
      <c r="E12279" s="10">
        <v>-383305.79</v>
      </c>
      <c r="F12279" s="10">
        <v>0</v>
      </c>
      <c r="G12279" s="10">
        <v>-383305.79</v>
      </c>
      <c r="H12279" s="10">
        <v>-383305.77</v>
      </c>
      <c r="I12279" s="10">
        <v>-1.9999999960418791E-2</v>
      </c>
      <c r="J12279" s="10">
        <v>-4696</v>
      </c>
      <c r="K12279" s="10">
        <v>0</v>
      </c>
      <c r="L12279" s="10">
        <v>-4696</v>
      </c>
      <c r="M12279" s="10">
        <v>-4696</v>
      </c>
      <c r="N12279" s="10">
        <v>0</v>
      </c>
    </row>
    <row r="12280" spans="1:14" x14ac:dyDescent="0.25">
      <c r="A12280" s="9" t="s">
        <v>1271</v>
      </c>
      <c r="B12280" s="9" t="s">
        <v>92</v>
      </c>
      <c r="C12280" s="9" t="s">
        <v>42</v>
      </c>
      <c r="D12280" s="9" t="s">
        <v>43</v>
      </c>
      <c r="E12280" s="10">
        <v>17.45</v>
      </c>
      <c r="F12280" s="10">
        <v>0</v>
      </c>
      <c r="G12280" s="10">
        <v>17.45</v>
      </c>
      <c r="H12280" s="10">
        <v>0</v>
      </c>
      <c r="I12280" s="10">
        <v>17.45</v>
      </c>
      <c r="J12280" s="10">
        <v>205</v>
      </c>
      <c r="K12280" s="10">
        <v>0</v>
      </c>
      <c r="L12280" s="10">
        <v>205</v>
      </c>
      <c r="M12280" s="10">
        <v>0</v>
      </c>
      <c r="N12280" s="10">
        <v>205</v>
      </c>
    </row>
    <row r="12281" spans="1:14" x14ac:dyDescent="0.25">
      <c r="A12281" s="9" t="s">
        <v>1271</v>
      </c>
      <c r="B12281" s="9" t="s">
        <v>151</v>
      </c>
      <c r="C12281" s="9" t="s">
        <v>42</v>
      </c>
      <c r="D12281" s="9" t="s">
        <v>43</v>
      </c>
      <c r="E12281" s="10">
        <v>566.19000000000005</v>
      </c>
      <c r="F12281" s="10">
        <v>468.0980392156863</v>
      </c>
      <c r="G12281" s="10">
        <v>98.091960784313756</v>
      </c>
      <c r="H12281" s="10">
        <v>477.46</v>
      </c>
      <c r="I12281" s="10">
        <v>88.730000000000075</v>
      </c>
      <c r="J12281" s="10">
        <v>5680</v>
      </c>
      <c r="K12281" s="10">
        <v>4696</v>
      </c>
      <c r="L12281" s="10">
        <v>984</v>
      </c>
      <c r="M12281" s="10">
        <v>4789.92</v>
      </c>
      <c r="N12281" s="10">
        <v>890.07999999999993</v>
      </c>
    </row>
    <row r="12282" spans="1:14" x14ac:dyDescent="0.25">
      <c r="A12282" s="9" t="s">
        <v>1271</v>
      </c>
      <c r="B12282" s="9" t="s">
        <v>152</v>
      </c>
      <c r="C12282" s="9" t="s">
        <v>42</v>
      </c>
      <c r="D12282" s="9" t="s">
        <v>43</v>
      </c>
      <c r="E12282" s="10">
        <v>1921.76</v>
      </c>
      <c r="F12282" s="10">
        <v>1926.9556650246304</v>
      </c>
      <c r="G12282" s="10">
        <v>-5.1956650246304434</v>
      </c>
      <c r="H12282" s="10">
        <v>1955.86</v>
      </c>
      <c r="I12282" s="10">
        <v>-34.099999999999909</v>
      </c>
      <c r="J12282" s="10">
        <v>28100</v>
      </c>
      <c r="K12282" s="10">
        <v>28176</v>
      </c>
      <c r="L12282" s="10">
        <v>-76</v>
      </c>
      <c r="M12282" s="10">
        <v>28598.639999999999</v>
      </c>
      <c r="N12282" s="10">
        <v>-498.63999999999942</v>
      </c>
    </row>
    <row r="12283" spans="1:14" x14ac:dyDescent="0.25">
      <c r="A12283" s="9" t="s">
        <v>1271</v>
      </c>
      <c r="B12283" s="9" t="s">
        <v>94</v>
      </c>
      <c r="C12283" s="9" t="s">
        <v>42</v>
      </c>
      <c r="D12283" s="9" t="s">
        <v>43</v>
      </c>
      <c r="E12283" s="10">
        <v>2338.88</v>
      </c>
      <c r="F12283" s="10">
        <v>2324.5174129353236</v>
      </c>
      <c r="G12283" s="10">
        <v>14.362587064676518</v>
      </c>
      <c r="H12283" s="10">
        <v>2336.14</v>
      </c>
      <c r="I12283" s="10">
        <v>2.7400000000002365</v>
      </c>
      <c r="J12283" s="10">
        <v>4725</v>
      </c>
      <c r="K12283" s="10">
        <v>4695.9999999999991</v>
      </c>
      <c r="L12283" s="10">
        <v>29.000000000000909</v>
      </c>
      <c r="M12283" s="10">
        <v>4719.4799999999996</v>
      </c>
      <c r="N12283" s="10">
        <v>5.5200000000004366</v>
      </c>
    </row>
    <row r="12284" spans="1:14" x14ac:dyDescent="0.25">
      <c r="A12284" s="9" t="s">
        <v>1271</v>
      </c>
      <c r="B12284" s="9" t="s">
        <v>153</v>
      </c>
      <c r="C12284" s="9" t="s">
        <v>42</v>
      </c>
      <c r="D12284" s="9" t="s">
        <v>43</v>
      </c>
      <c r="E12284" s="10">
        <v>3688.63</v>
      </c>
      <c r="F12284" s="10">
        <v>3672.463054187192</v>
      </c>
      <c r="G12284" s="10">
        <v>16.166945812808081</v>
      </c>
      <c r="H12284" s="10">
        <v>3727.55</v>
      </c>
      <c r="I12284" s="10">
        <v>-38.920000000000073</v>
      </c>
      <c r="J12284" s="10">
        <v>28300</v>
      </c>
      <c r="K12284" s="10">
        <v>28176</v>
      </c>
      <c r="L12284" s="10">
        <v>124</v>
      </c>
      <c r="M12284" s="10">
        <v>28598.639999999999</v>
      </c>
      <c r="N12284" s="10">
        <v>-298.63999999999942</v>
      </c>
    </row>
    <row r="12285" spans="1:14" x14ac:dyDescent="0.25">
      <c r="A12285" s="9" t="s">
        <v>1271</v>
      </c>
      <c r="B12285" s="9" t="s">
        <v>154</v>
      </c>
      <c r="C12285" s="9" t="s">
        <v>42</v>
      </c>
      <c r="D12285" s="9" t="s">
        <v>43</v>
      </c>
      <c r="E12285" s="10">
        <v>5496.22</v>
      </c>
      <c r="F12285" s="10">
        <v>5433.7438423645317</v>
      </c>
      <c r="G12285" s="10">
        <v>62.476157635468553</v>
      </c>
      <c r="H12285" s="10">
        <v>5515.25</v>
      </c>
      <c r="I12285" s="10">
        <v>-19.029999999999745</v>
      </c>
      <c r="J12285" s="10">
        <v>28500</v>
      </c>
      <c r="K12285" s="10">
        <v>28176</v>
      </c>
      <c r="L12285" s="10">
        <v>324</v>
      </c>
      <c r="M12285" s="10">
        <v>28598.639999999999</v>
      </c>
      <c r="N12285" s="10">
        <v>-98.639999999999418</v>
      </c>
    </row>
    <row r="12286" spans="1:14" x14ac:dyDescent="0.25">
      <c r="A12286" s="9" t="s">
        <v>1271</v>
      </c>
      <c r="B12286" s="9" t="s">
        <v>84</v>
      </c>
      <c r="C12286" s="9" t="s">
        <v>42</v>
      </c>
      <c r="D12286" s="9" t="s">
        <v>43</v>
      </c>
      <c r="E12286" s="10">
        <v>11787.23</v>
      </c>
      <c r="F12286" s="10">
        <v>11448.754901960785</v>
      </c>
      <c r="G12286" s="10">
        <v>338.47509803921457</v>
      </c>
      <c r="H12286" s="10">
        <v>11677.73</v>
      </c>
      <c r="I12286" s="10">
        <v>109.5</v>
      </c>
      <c r="J12286" s="10">
        <v>29009</v>
      </c>
      <c r="K12286" s="10">
        <v>28176</v>
      </c>
      <c r="L12286" s="10">
        <v>833</v>
      </c>
      <c r="M12286" s="10">
        <v>28739.52</v>
      </c>
      <c r="N12286" s="10">
        <v>269.47999999999956</v>
      </c>
    </row>
    <row r="12287" spans="1:14" x14ac:dyDescent="0.25">
      <c r="A12287" s="9" t="s">
        <v>1271</v>
      </c>
      <c r="B12287" s="9" t="s">
        <v>136</v>
      </c>
      <c r="C12287" s="9" t="s">
        <v>42</v>
      </c>
      <c r="D12287" s="9" t="s">
        <v>43</v>
      </c>
      <c r="E12287" s="10">
        <v>15361.86</v>
      </c>
      <c r="F12287" s="10">
        <v>15213.911330049261</v>
      </c>
      <c r="G12287" s="10">
        <v>147.94866995073971</v>
      </c>
      <c r="H12287" s="10">
        <v>15442.12</v>
      </c>
      <c r="I12287" s="10">
        <v>-80.260000000000218</v>
      </c>
      <c r="J12287" s="10">
        <v>28450</v>
      </c>
      <c r="K12287" s="10">
        <v>28176</v>
      </c>
      <c r="L12287" s="10">
        <v>274</v>
      </c>
      <c r="M12287" s="10">
        <v>28598.639999999999</v>
      </c>
      <c r="N12287" s="10">
        <v>-148.63999999999942</v>
      </c>
    </row>
    <row r="12288" spans="1:14" x14ac:dyDescent="0.25">
      <c r="A12288" s="9" t="s">
        <v>1271</v>
      </c>
      <c r="B12288" s="9" t="s">
        <v>145</v>
      </c>
      <c r="C12288" s="9" t="s">
        <v>42</v>
      </c>
      <c r="D12288" s="9" t="s">
        <v>43</v>
      </c>
      <c r="E12288" s="10">
        <v>22035</v>
      </c>
      <c r="F12288" s="10">
        <v>21225.921182266011</v>
      </c>
      <c r="G12288" s="10">
        <v>809.07881773398913</v>
      </c>
      <c r="H12288" s="10">
        <v>21544.31</v>
      </c>
      <c r="I12288" s="10">
        <v>490.68999999999869</v>
      </c>
      <c r="J12288" s="10">
        <v>4875</v>
      </c>
      <c r="K12288" s="10">
        <v>4695.9999999999991</v>
      </c>
      <c r="L12288" s="10">
        <v>179.00000000000091</v>
      </c>
      <c r="M12288" s="10">
        <v>4766.4399999999996</v>
      </c>
      <c r="N12288" s="10">
        <v>108.5600000000004</v>
      </c>
    </row>
    <row r="12289" spans="1:14" x14ac:dyDescent="0.25">
      <c r="A12289" s="9" t="s">
        <v>1271</v>
      </c>
      <c r="B12289" s="9" t="s">
        <v>50</v>
      </c>
      <c r="C12289" s="9" t="s">
        <v>42</v>
      </c>
      <c r="D12289" s="9" t="s">
        <v>43</v>
      </c>
      <c r="E12289" s="10">
        <v>38237.5</v>
      </c>
      <c r="F12289" s="10">
        <v>37474.079601990044</v>
      </c>
      <c r="G12289" s="10">
        <v>763.42039800995553</v>
      </c>
      <c r="H12289" s="10">
        <v>37661.449999999997</v>
      </c>
      <c r="I12289" s="10">
        <v>576.05000000000291</v>
      </c>
      <c r="J12289" s="10">
        <v>28750</v>
      </c>
      <c r="K12289" s="10">
        <v>28176</v>
      </c>
      <c r="L12289" s="10">
        <v>574</v>
      </c>
      <c r="M12289" s="10">
        <v>28316.880000000001</v>
      </c>
      <c r="N12289" s="10">
        <v>433.11999999999898</v>
      </c>
    </row>
    <row r="12290" spans="1:14" x14ac:dyDescent="0.25">
      <c r="A12290" s="9" t="s">
        <v>1271</v>
      </c>
      <c r="B12290" s="9" t="s">
        <v>103</v>
      </c>
      <c r="C12290" s="9" t="s">
        <v>42</v>
      </c>
      <c r="D12290" s="9" t="s">
        <v>43</v>
      </c>
      <c r="E12290" s="10">
        <v>141936.39000000001</v>
      </c>
      <c r="F12290" s="10">
        <v>141314.47524752477</v>
      </c>
      <c r="G12290" s="10">
        <v>621.91475247524795</v>
      </c>
      <c r="H12290" s="10">
        <v>142727.62</v>
      </c>
      <c r="I12290" s="10">
        <v>-791.22999999998137</v>
      </c>
      <c r="J12290" s="10">
        <v>28300</v>
      </c>
      <c r="K12290" s="10">
        <v>28176</v>
      </c>
      <c r="L12290" s="10">
        <v>124</v>
      </c>
      <c r="M12290" s="10">
        <v>28457.759999999998</v>
      </c>
      <c r="N12290" s="10">
        <v>-157.7599999999984</v>
      </c>
    </row>
    <row r="12291" spans="1:14" x14ac:dyDescent="0.25">
      <c r="A12291" s="9" t="s">
        <v>1271</v>
      </c>
      <c r="B12291" s="9" t="s">
        <v>155</v>
      </c>
      <c r="C12291" s="9" t="s">
        <v>42</v>
      </c>
      <c r="D12291" s="9" t="s">
        <v>53</v>
      </c>
      <c r="E12291" s="10">
        <v>102804.35</v>
      </c>
      <c r="F12291" s="10">
        <v>98774.242424242431</v>
      </c>
      <c r="G12291" s="10">
        <v>4030.1075757575745</v>
      </c>
      <c r="H12291" s="10">
        <v>101046.05</v>
      </c>
      <c r="I12291" s="10">
        <v>1758.3000000000029</v>
      </c>
      <c r="J12291" s="10">
        <v>21994</v>
      </c>
      <c r="K12291" s="10">
        <v>21132</v>
      </c>
      <c r="L12291" s="10">
        <v>862</v>
      </c>
      <c r="M12291" s="10">
        <v>21618.036</v>
      </c>
      <c r="N12291" s="10">
        <v>375.96399999999994</v>
      </c>
    </row>
    <row r="12292" spans="1:14" x14ac:dyDescent="0.25">
      <c r="A12292" s="9" t="s">
        <v>1271</v>
      </c>
      <c r="B12292" s="9" t="s">
        <v>54</v>
      </c>
      <c r="C12292" s="9" t="s">
        <v>42</v>
      </c>
      <c r="D12292" s="9" t="s">
        <v>55</v>
      </c>
      <c r="E12292" s="10">
        <v>1422.61</v>
      </c>
      <c r="F12292" s="10">
        <v>1394.7156862745098</v>
      </c>
      <c r="G12292" s="10">
        <v>27.894313725490065</v>
      </c>
      <c r="H12292" s="10">
        <v>1422.61</v>
      </c>
      <c r="I12292" s="10">
        <v>0</v>
      </c>
      <c r="J12292" s="10">
        <v>258.65600000000001</v>
      </c>
      <c r="K12292" s="10">
        <v>253.5843137254902</v>
      </c>
      <c r="L12292" s="10">
        <v>5.0716862745098013</v>
      </c>
      <c r="M12292" s="10">
        <v>258.65600000000001</v>
      </c>
      <c r="N12292" s="10">
        <v>0</v>
      </c>
    </row>
    <row r="12293" spans="1:14" x14ac:dyDescent="0.25">
      <c r="A12293" s="9" t="s">
        <v>1272</v>
      </c>
      <c r="B12293" s="9" t="s">
        <v>25</v>
      </c>
      <c r="C12293" s="9" t="s">
        <v>26</v>
      </c>
      <c r="D12293" s="9" t="s">
        <v>27</v>
      </c>
      <c r="E12293" s="10">
        <v>-3100.28</v>
      </c>
      <c r="F12293" s="10">
        <v>0</v>
      </c>
      <c r="G12293" s="10">
        <v>-3100.28</v>
      </c>
      <c r="H12293" s="10">
        <v>0</v>
      </c>
      <c r="I12293" s="10">
        <v>-3100.28</v>
      </c>
      <c r="J12293" s="10">
        <v>0</v>
      </c>
      <c r="K12293" s="10">
        <v>0</v>
      </c>
      <c r="L12293" s="10">
        <v>0</v>
      </c>
      <c r="M12293" s="10">
        <v>0</v>
      </c>
      <c r="N12293" s="10">
        <v>0</v>
      </c>
    </row>
    <row r="12294" spans="1:14" x14ac:dyDescent="0.25">
      <c r="A12294" s="9" t="s">
        <v>1272</v>
      </c>
      <c r="B12294" s="9" t="s">
        <v>32</v>
      </c>
      <c r="C12294" s="9" t="s">
        <v>33</v>
      </c>
      <c r="D12294" s="9" t="s">
        <v>27</v>
      </c>
      <c r="E12294" s="10">
        <v>645.41</v>
      </c>
      <c r="F12294" s="10">
        <v>0</v>
      </c>
      <c r="G12294" s="10">
        <v>645.41</v>
      </c>
      <c r="H12294" s="10">
        <v>271.57</v>
      </c>
      <c r="I12294" s="10">
        <v>373.84</v>
      </c>
      <c r="J12294" s="10">
        <v>1.83</v>
      </c>
      <c r="K12294" s="10">
        <v>0</v>
      </c>
      <c r="L12294" s="10">
        <v>1.83</v>
      </c>
      <c r="M12294" s="10">
        <v>0.77</v>
      </c>
      <c r="N12294" s="10">
        <v>1.06</v>
      </c>
    </row>
    <row r="12295" spans="1:14" x14ac:dyDescent="0.25">
      <c r="A12295" s="9" t="s">
        <v>1272</v>
      </c>
      <c r="B12295" s="9" t="s">
        <v>34</v>
      </c>
      <c r="C12295" s="9" t="s">
        <v>33</v>
      </c>
      <c r="D12295" s="9" t="s">
        <v>27</v>
      </c>
      <c r="E12295" s="10">
        <v>2218.64</v>
      </c>
      <c r="F12295" s="10">
        <v>0</v>
      </c>
      <c r="G12295" s="10">
        <v>2218.64</v>
      </c>
      <c r="H12295" s="10">
        <v>933.54</v>
      </c>
      <c r="I12295" s="10">
        <v>1285.0999999999999</v>
      </c>
      <c r="J12295" s="10">
        <v>1.83</v>
      </c>
      <c r="K12295" s="10">
        <v>0</v>
      </c>
      <c r="L12295" s="10">
        <v>1.83</v>
      </c>
      <c r="M12295" s="10">
        <v>0.77</v>
      </c>
      <c r="N12295" s="10">
        <v>1.06</v>
      </c>
    </row>
    <row r="12296" spans="1:14" x14ac:dyDescent="0.25">
      <c r="A12296" s="9" t="s">
        <v>1272</v>
      </c>
      <c r="B12296" s="9" t="s">
        <v>35</v>
      </c>
      <c r="C12296" s="9" t="s">
        <v>33</v>
      </c>
      <c r="D12296" s="9" t="s">
        <v>27</v>
      </c>
      <c r="E12296" s="10">
        <v>2400.4299999999998</v>
      </c>
      <c r="F12296" s="10">
        <v>0</v>
      </c>
      <c r="G12296" s="10">
        <v>2400.4299999999998</v>
      </c>
      <c r="H12296" s="10">
        <v>1010.02</v>
      </c>
      <c r="I12296" s="10">
        <v>1390.4099999999999</v>
      </c>
      <c r="J12296" s="10">
        <v>38.43</v>
      </c>
      <c r="K12296" s="10">
        <v>0</v>
      </c>
      <c r="L12296" s="10">
        <v>38.43</v>
      </c>
      <c r="M12296" s="10">
        <v>16.170000000000002</v>
      </c>
      <c r="N12296" s="10">
        <v>22.259999999999998</v>
      </c>
    </row>
    <row r="12297" spans="1:14" x14ac:dyDescent="0.25">
      <c r="A12297" s="9" t="s">
        <v>1272</v>
      </c>
      <c r="B12297" s="9" t="s">
        <v>168</v>
      </c>
      <c r="C12297" s="9" t="s">
        <v>39</v>
      </c>
      <c r="D12297" s="9" t="s">
        <v>40</v>
      </c>
      <c r="E12297" s="10">
        <v>-111259.68</v>
      </c>
      <c r="F12297" s="10">
        <v>0</v>
      </c>
      <c r="G12297" s="10">
        <v>-111259.68</v>
      </c>
      <c r="H12297" s="10">
        <v>-111259.66</v>
      </c>
      <c r="I12297" s="10">
        <v>-1.9999999989522621E-2</v>
      </c>
      <c r="J12297" s="10">
        <v>-539</v>
      </c>
      <c r="K12297" s="10">
        <v>0</v>
      </c>
      <c r="L12297" s="10">
        <v>-539</v>
      </c>
      <c r="M12297" s="10">
        <v>-539</v>
      </c>
      <c r="N12297" s="10">
        <v>0</v>
      </c>
    </row>
    <row r="12298" spans="1:14" x14ac:dyDescent="0.25">
      <c r="A12298" s="9" t="s">
        <v>1272</v>
      </c>
      <c r="B12298" s="9" t="s">
        <v>169</v>
      </c>
      <c r="C12298" s="9" t="s">
        <v>42</v>
      </c>
      <c r="D12298" s="9" t="s">
        <v>58</v>
      </c>
      <c r="E12298" s="10">
        <v>92727.6</v>
      </c>
      <c r="F12298" s="10">
        <v>92527.233830845769</v>
      </c>
      <c r="G12298" s="10">
        <v>200.36616915423656</v>
      </c>
      <c r="H12298" s="10">
        <v>92989.87</v>
      </c>
      <c r="I12298" s="10">
        <v>-262.26999999998952</v>
      </c>
      <c r="J12298" s="10">
        <v>3241</v>
      </c>
      <c r="K12298" s="10">
        <v>3234</v>
      </c>
      <c r="L12298" s="10">
        <v>7</v>
      </c>
      <c r="M12298" s="10">
        <v>3250.17</v>
      </c>
      <c r="N12298" s="10">
        <v>-9.1700000000000728</v>
      </c>
    </row>
    <row r="12299" spans="1:14" x14ac:dyDescent="0.25">
      <c r="A12299" s="9" t="s">
        <v>1272</v>
      </c>
      <c r="B12299" s="9" t="s">
        <v>170</v>
      </c>
      <c r="C12299" s="9" t="s">
        <v>42</v>
      </c>
      <c r="D12299" s="9" t="s">
        <v>43</v>
      </c>
      <c r="E12299" s="10">
        <v>1362.81</v>
      </c>
      <c r="F12299" s="10">
        <v>0</v>
      </c>
      <c r="G12299" s="10">
        <v>1362.81</v>
      </c>
      <c r="H12299" s="10">
        <v>0</v>
      </c>
      <c r="I12299" s="10">
        <v>1362.81</v>
      </c>
      <c r="J12299" s="10">
        <v>3300</v>
      </c>
      <c r="K12299" s="10">
        <v>0</v>
      </c>
      <c r="L12299" s="10">
        <v>3300</v>
      </c>
      <c r="M12299" s="10">
        <v>0</v>
      </c>
      <c r="N12299" s="10">
        <v>3300</v>
      </c>
    </row>
    <row r="12300" spans="1:14" x14ac:dyDescent="0.25">
      <c r="A12300" s="9" t="s">
        <v>1272</v>
      </c>
      <c r="B12300" s="9" t="s">
        <v>92</v>
      </c>
      <c r="C12300" s="9" t="s">
        <v>42</v>
      </c>
      <c r="D12300" s="9" t="s">
        <v>43</v>
      </c>
      <c r="E12300" s="10">
        <v>55.33</v>
      </c>
      <c r="F12300" s="10">
        <v>45.881188118811885</v>
      </c>
      <c r="G12300" s="10">
        <v>9.4488118811881137</v>
      </c>
      <c r="H12300" s="10">
        <v>46.34</v>
      </c>
      <c r="I12300" s="10">
        <v>8.9899999999999949</v>
      </c>
      <c r="J12300" s="10">
        <v>650</v>
      </c>
      <c r="K12300" s="10">
        <v>539</v>
      </c>
      <c r="L12300" s="10">
        <v>111</v>
      </c>
      <c r="M12300" s="10">
        <v>544.39</v>
      </c>
      <c r="N12300" s="10">
        <v>105.61000000000001</v>
      </c>
    </row>
    <row r="12301" spans="1:14" x14ac:dyDescent="0.25">
      <c r="A12301" s="9" t="s">
        <v>1272</v>
      </c>
      <c r="B12301" s="9" t="s">
        <v>94</v>
      </c>
      <c r="C12301" s="9" t="s">
        <v>42</v>
      </c>
      <c r="D12301" s="9" t="s">
        <v>43</v>
      </c>
      <c r="E12301" s="10">
        <v>268.79000000000002</v>
      </c>
      <c r="F12301" s="10">
        <v>266.80597014925371</v>
      </c>
      <c r="G12301" s="10">
        <v>1.9840298507463103</v>
      </c>
      <c r="H12301" s="10">
        <v>268.14</v>
      </c>
      <c r="I12301" s="10">
        <v>0.65000000000003411</v>
      </c>
      <c r="J12301" s="10">
        <v>543</v>
      </c>
      <c r="K12301" s="10">
        <v>539</v>
      </c>
      <c r="L12301" s="10">
        <v>4</v>
      </c>
      <c r="M12301" s="10">
        <v>541.69500000000005</v>
      </c>
      <c r="N12301" s="10">
        <v>1.30499999999995</v>
      </c>
    </row>
    <row r="12302" spans="1:14" x14ac:dyDescent="0.25">
      <c r="A12302" s="9" t="s">
        <v>1272</v>
      </c>
      <c r="B12302" s="9" t="s">
        <v>171</v>
      </c>
      <c r="C12302" s="9" t="s">
        <v>42</v>
      </c>
      <c r="D12302" s="9" t="s">
        <v>43</v>
      </c>
      <c r="E12302" s="10">
        <v>0</v>
      </c>
      <c r="F12302" s="10">
        <v>1429.0049261083743</v>
      </c>
      <c r="G12302" s="10">
        <v>-1429.0049261083743</v>
      </c>
      <c r="H12302" s="10">
        <v>1450.44</v>
      </c>
      <c r="I12302" s="10">
        <v>-1450.44</v>
      </c>
      <c r="J12302" s="10">
        <v>0</v>
      </c>
      <c r="K12302" s="10">
        <v>3234</v>
      </c>
      <c r="L12302" s="10">
        <v>-3234</v>
      </c>
      <c r="M12302" s="10">
        <v>3282.51</v>
      </c>
      <c r="N12302" s="10">
        <v>-3282.51</v>
      </c>
    </row>
    <row r="12303" spans="1:14" x14ac:dyDescent="0.25">
      <c r="A12303" s="9" t="s">
        <v>1272</v>
      </c>
      <c r="B12303" s="9" t="s">
        <v>172</v>
      </c>
      <c r="C12303" s="9" t="s">
        <v>42</v>
      </c>
      <c r="D12303" s="9" t="s">
        <v>43</v>
      </c>
      <c r="E12303" s="10">
        <v>2824.82</v>
      </c>
      <c r="F12303" s="10">
        <v>2793.7241379310344</v>
      </c>
      <c r="G12303" s="10">
        <v>31.095862068965744</v>
      </c>
      <c r="H12303" s="10">
        <v>2835.63</v>
      </c>
      <c r="I12303" s="10">
        <v>-10.809999999999945</v>
      </c>
      <c r="J12303" s="10">
        <v>3270</v>
      </c>
      <c r="K12303" s="10">
        <v>3234</v>
      </c>
      <c r="L12303" s="10">
        <v>36</v>
      </c>
      <c r="M12303" s="10">
        <v>3282.51</v>
      </c>
      <c r="N12303" s="10">
        <v>-12.510000000000218</v>
      </c>
    </row>
    <row r="12304" spans="1:14" x14ac:dyDescent="0.25">
      <c r="A12304" s="9" t="s">
        <v>1272</v>
      </c>
      <c r="B12304" s="9" t="s">
        <v>173</v>
      </c>
      <c r="C12304" s="9" t="s">
        <v>42</v>
      </c>
      <c r="D12304" s="9" t="s">
        <v>43</v>
      </c>
      <c r="E12304" s="10">
        <v>3194.87</v>
      </c>
      <c r="F12304" s="10">
        <v>2952.0591133004928</v>
      </c>
      <c r="G12304" s="10">
        <v>242.81088669950714</v>
      </c>
      <c r="H12304" s="10">
        <v>2996.34</v>
      </c>
      <c r="I12304" s="10">
        <v>198.52999999999975</v>
      </c>
      <c r="J12304" s="10">
        <v>3500</v>
      </c>
      <c r="K12304" s="10">
        <v>3234</v>
      </c>
      <c r="L12304" s="10">
        <v>266</v>
      </c>
      <c r="M12304" s="10">
        <v>3282.51</v>
      </c>
      <c r="N12304" s="10">
        <v>217.48999999999978</v>
      </c>
    </row>
    <row r="12305" spans="1:14" x14ac:dyDescent="0.25">
      <c r="A12305" s="9" t="s">
        <v>1272</v>
      </c>
      <c r="B12305" s="9" t="s">
        <v>174</v>
      </c>
      <c r="C12305" s="9" t="s">
        <v>42</v>
      </c>
      <c r="D12305" s="9" t="s">
        <v>43</v>
      </c>
      <c r="E12305" s="10">
        <v>3376.82</v>
      </c>
      <c r="F12305" s="10">
        <v>3309.2906403940888</v>
      </c>
      <c r="G12305" s="10">
        <v>67.529359605911395</v>
      </c>
      <c r="H12305" s="10">
        <v>3358.93</v>
      </c>
      <c r="I12305" s="10">
        <v>17.890000000000327</v>
      </c>
      <c r="J12305" s="10">
        <v>3300</v>
      </c>
      <c r="K12305" s="10">
        <v>3234</v>
      </c>
      <c r="L12305" s="10">
        <v>66</v>
      </c>
      <c r="M12305" s="10">
        <v>3282.51</v>
      </c>
      <c r="N12305" s="10">
        <v>17.489999999999782</v>
      </c>
    </row>
    <row r="12306" spans="1:14" x14ac:dyDescent="0.25">
      <c r="A12306" s="9" t="s">
        <v>1272</v>
      </c>
      <c r="B12306" s="9" t="s">
        <v>166</v>
      </c>
      <c r="C12306" s="9" t="s">
        <v>42</v>
      </c>
      <c r="D12306" s="9" t="s">
        <v>43</v>
      </c>
      <c r="E12306" s="10">
        <v>5284.44</v>
      </c>
      <c r="F12306" s="10">
        <v>5023.4778325123152</v>
      </c>
      <c r="G12306" s="10">
        <v>260.96216748768438</v>
      </c>
      <c r="H12306" s="10">
        <v>5098.83</v>
      </c>
      <c r="I12306" s="10">
        <v>185.60999999999967</v>
      </c>
      <c r="J12306" s="10">
        <v>567</v>
      </c>
      <c r="K12306" s="10">
        <v>539</v>
      </c>
      <c r="L12306" s="10">
        <v>28</v>
      </c>
      <c r="M12306" s="10">
        <v>547.08500000000004</v>
      </c>
      <c r="N12306" s="10">
        <v>19.914999999999964</v>
      </c>
    </row>
    <row r="12307" spans="1:14" x14ac:dyDescent="0.25">
      <c r="A12307" s="9" t="s">
        <v>1273</v>
      </c>
      <c r="B12307" s="9" t="s">
        <v>25</v>
      </c>
      <c r="C12307" s="9" t="s">
        <v>26</v>
      </c>
      <c r="D12307" s="9" t="s">
        <v>27</v>
      </c>
      <c r="E12307" s="10">
        <v>-9846.31</v>
      </c>
      <c r="F12307" s="10">
        <v>0</v>
      </c>
      <c r="G12307" s="10">
        <v>-9846.31</v>
      </c>
      <c r="H12307" s="10">
        <v>0</v>
      </c>
      <c r="I12307" s="10">
        <v>-9846.31</v>
      </c>
      <c r="J12307" s="10">
        <v>0</v>
      </c>
      <c r="K12307" s="10">
        <v>0</v>
      </c>
      <c r="L12307" s="10">
        <v>0</v>
      </c>
      <c r="M12307" s="10">
        <v>0</v>
      </c>
      <c r="N12307" s="10">
        <v>0</v>
      </c>
    </row>
    <row r="12308" spans="1:14" x14ac:dyDescent="0.25">
      <c r="A12308" s="9" t="s">
        <v>1273</v>
      </c>
      <c r="B12308" s="9" t="s">
        <v>28</v>
      </c>
      <c r="C12308" s="9" t="s">
        <v>29</v>
      </c>
      <c r="D12308" s="9" t="s">
        <v>27</v>
      </c>
      <c r="E12308" s="10">
        <v>0.01</v>
      </c>
      <c r="F12308" s="10">
        <v>0</v>
      </c>
      <c r="G12308" s="10">
        <v>0.01</v>
      </c>
      <c r="H12308" s="10">
        <v>0.01</v>
      </c>
      <c r="I12308" s="10">
        <v>0</v>
      </c>
      <c r="J12308" s="10">
        <v>0</v>
      </c>
      <c r="K12308" s="10">
        <v>0</v>
      </c>
      <c r="L12308" s="10">
        <v>0</v>
      </c>
      <c r="M12308" s="10">
        <v>0</v>
      </c>
      <c r="N12308" s="10">
        <v>0</v>
      </c>
    </row>
    <row r="12309" spans="1:14" x14ac:dyDescent="0.25">
      <c r="A12309" s="9" t="s">
        <v>1273</v>
      </c>
      <c r="B12309" s="9" t="s">
        <v>30</v>
      </c>
      <c r="C12309" s="9" t="s">
        <v>29</v>
      </c>
      <c r="D12309" s="9" t="s">
        <v>27</v>
      </c>
      <c r="E12309" s="10">
        <v>0.2</v>
      </c>
      <c r="F12309" s="10">
        <v>0</v>
      </c>
      <c r="G12309" s="10">
        <v>0.2</v>
      </c>
      <c r="H12309" s="10">
        <v>0.21</v>
      </c>
      <c r="I12309" s="10">
        <v>-9.9999999999999811E-3</v>
      </c>
      <c r="J12309" s="10">
        <v>0</v>
      </c>
      <c r="K12309" s="10">
        <v>0</v>
      </c>
      <c r="L12309" s="10">
        <v>0</v>
      </c>
      <c r="M12309" s="10">
        <v>0</v>
      </c>
      <c r="N12309" s="10">
        <v>0</v>
      </c>
    </row>
    <row r="12310" spans="1:14" x14ac:dyDescent="0.25">
      <c r="A12310" s="9" t="s">
        <v>1273</v>
      </c>
      <c r="B12310" s="9" t="s">
        <v>31</v>
      </c>
      <c r="C12310" s="9" t="s">
        <v>29</v>
      </c>
      <c r="D12310" s="9" t="s">
        <v>27</v>
      </c>
      <c r="E12310" s="10">
        <v>1.32</v>
      </c>
      <c r="F12310" s="10">
        <v>0</v>
      </c>
      <c r="G12310" s="10">
        <v>1.32</v>
      </c>
      <c r="H12310" s="10">
        <v>1.43</v>
      </c>
      <c r="I12310" s="10">
        <v>-0.10999999999999988</v>
      </c>
      <c r="J12310" s="10">
        <v>0</v>
      </c>
      <c r="K12310" s="10">
        <v>0</v>
      </c>
      <c r="L12310" s="10">
        <v>0</v>
      </c>
      <c r="M12310" s="10">
        <v>0</v>
      </c>
      <c r="N12310" s="10">
        <v>0</v>
      </c>
    </row>
    <row r="12311" spans="1:14" x14ac:dyDescent="0.25">
      <c r="A12311" s="9" t="s">
        <v>1273</v>
      </c>
      <c r="B12311" s="9" t="s">
        <v>36</v>
      </c>
      <c r="C12311" s="9" t="s">
        <v>29</v>
      </c>
      <c r="D12311" s="9" t="s">
        <v>27</v>
      </c>
      <c r="E12311" s="10">
        <v>14.74</v>
      </c>
      <c r="F12311" s="10">
        <v>0</v>
      </c>
      <c r="G12311" s="10">
        <v>14.74</v>
      </c>
      <c r="H12311" s="10">
        <v>16.05</v>
      </c>
      <c r="I12311" s="10">
        <v>-1.3100000000000005</v>
      </c>
      <c r="J12311" s="10">
        <v>0</v>
      </c>
      <c r="K12311" s="10">
        <v>0</v>
      </c>
      <c r="L12311" s="10">
        <v>0</v>
      </c>
      <c r="M12311" s="10">
        <v>0</v>
      </c>
      <c r="N12311" s="10">
        <v>0</v>
      </c>
    </row>
    <row r="12312" spans="1:14" x14ac:dyDescent="0.25">
      <c r="A12312" s="9" t="s">
        <v>1273</v>
      </c>
      <c r="B12312" s="9" t="s">
        <v>37</v>
      </c>
      <c r="C12312" s="9" t="s">
        <v>29</v>
      </c>
      <c r="D12312" s="9" t="s">
        <v>27</v>
      </c>
      <c r="E12312" s="10">
        <v>34.1</v>
      </c>
      <c r="F12312" s="10">
        <v>0</v>
      </c>
      <c r="G12312" s="10">
        <v>34.1</v>
      </c>
      <c r="H12312" s="10">
        <v>37.1</v>
      </c>
      <c r="I12312" s="10">
        <v>-3</v>
      </c>
      <c r="J12312" s="10">
        <v>0</v>
      </c>
      <c r="K12312" s="10">
        <v>0</v>
      </c>
      <c r="L12312" s="10">
        <v>0</v>
      </c>
      <c r="M12312" s="10">
        <v>0</v>
      </c>
      <c r="N12312" s="10">
        <v>0</v>
      </c>
    </row>
    <row r="12313" spans="1:14" x14ac:dyDescent="0.25">
      <c r="A12313" s="9" t="s">
        <v>1273</v>
      </c>
      <c r="B12313" s="9" t="s">
        <v>346</v>
      </c>
      <c r="C12313" s="9" t="s">
        <v>33</v>
      </c>
      <c r="D12313" s="9" t="s">
        <v>27</v>
      </c>
      <c r="E12313" s="10">
        <v>633.70000000000005</v>
      </c>
      <c r="F12313" s="10">
        <v>0</v>
      </c>
      <c r="G12313" s="10">
        <v>633.70000000000005</v>
      </c>
      <c r="H12313" s="10">
        <v>864.17</v>
      </c>
      <c r="I12313" s="10">
        <v>-230.46999999999991</v>
      </c>
      <c r="J12313" s="10">
        <v>4</v>
      </c>
      <c r="K12313" s="10">
        <v>0</v>
      </c>
      <c r="L12313" s="10">
        <v>4</v>
      </c>
      <c r="M12313" s="10">
        <v>5.4550000000000001</v>
      </c>
      <c r="N12313" s="10">
        <v>-1.4550000000000001</v>
      </c>
    </row>
    <row r="12314" spans="1:14" x14ac:dyDescent="0.25">
      <c r="A12314" s="9" t="s">
        <v>1273</v>
      </c>
      <c r="B12314" s="9" t="s">
        <v>347</v>
      </c>
      <c r="C12314" s="9" t="s">
        <v>33</v>
      </c>
      <c r="D12314" s="9" t="s">
        <v>27</v>
      </c>
      <c r="E12314" s="10">
        <v>2013.25</v>
      </c>
      <c r="F12314" s="10">
        <v>0</v>
      </c>
      <c r="G12314" s="10">
        <v>2013.25</v>
      </c>
      <c r="H12314" s="10">
        <v>2745.45</v>
      </c>
      <c r="I12314" s="10">
        <v>-732.19999999999982</v>
      </c>
      <c r="J12314" s="10">
        <v>4</v>
      </c>
      <c r="K12314" s="10">
        <v>0</v>
      </c>
      <c r="L12314" s="10">
        <v>4</v>
      </c>
      <c r="M12314" s="10">
        <v>5.4550000000000001</v>
      </c>
      <c r="N12314" s="10">
        <v>-1.4550000000000001</v>
      </c>
    </row>
    <row r="12315" spans="1:14" x14ac:dyDescent="0.25">
      <c r="A12315" s="9" t="s">
        <v>1273</v>
      </c>
      <c r="B12315" s="9" t="s">
        <v>348</v>
      </c>
      <c r="C12315" s="9" t="s">
        <v>33</v>
      </c>
      <c r="D12315" s="9" t="s">
        <v>27</v>
      </c>
      <c r="E12315" s="10">
        <v>2023.05</v>
      </c>
      <c r="F12315" s="10">
        <v>0</v>
      </c>
      <c r="G12315" s="10">
        <v>2023.05</v>
      </c>
      <c r="H12315" s="10">
        <v>2758.88</v>
      </c>
      <c r="I12315" s="10">
        <v>-735.83000000000015</v>
      </c>
      <c r="J12315" s="10">
        <v>24</v>
      </c>
      <c r="K12315" s="10">
        <v>0</v>
      </c>
      <c r="L12315" s="10">
        <v>24</v>
      </c>
      <c r="M12315" s="10">
        <v>32.728999999999999</v>
      </c>
      <c r="N12315" s="10">
        <v>-8.7289999999999992</v>
      </c>
    </row>
    <row r="12316" spans="1:14" x14ac:dyDescent="0.25">
      <c r="A12316" s="9" t="s">
        <v>1273</v>
      </c>
      <c r="B12316" s="9" t="s">
        <v>719</v>
      </c>
      <c r="C12316" s="9" t="s">
        <v>39</v>
      </c>
      <c r="D12316" s="9" t="s">
        <v>58</v>
      </c>
      <c r="E12316" s="10">
        <v>-157870.69</v>
      </c>
      <c r="F12316" s="10">
        <v>0</v>
      </c>
      <c r="G12316" s="10">
        <v>-157870.69</v>
      </c>
      <c r="H12316" s="10">
        <v>-157870.82</v>
      </c>
      <c r="I12316" s="10">
        <v>0.13000000000465661</v>
      </c>
      <c r="J12316" s="10">
        <v>-4353</v>
      </c>
      <c r="K12316" s="10">
        <v>0</v>
      </c>
      <c r="L12316" s="10">
        <v>-4353</v>
      </c>
      <c r="M12316" s="10">
        <v>-4353</v>
      </c>
      <c r="N12316" s="10">
        <v>0</v>
      </c>
    </row>
    <row r="12317" spans="1:14" x14ac:dyDescent="0.25">
      <c r="A12317" s="9" t="s">
        <v>1273</v>
      </c>
      <c r="B12317" s="9" t="s">
        <v>720</v>
      </c>
      <c r="C12317" s="9" t="s">
        <v>42</v>
      </c>
      <c r="D12317" s="9" t="s">
        <v>58</v>
      </c>
      <c r="E12317" s="10">
        <v>152030.93</v>
      </c>
      <c r="F12317" s="10">
        <v>140686.84</v>
      </c>
      <c r="G12317" s="10">
        <v>11344.089999999997</v>
      </c>
      <c r="H12317" s="10">
        <v>140686.84</v>
      </c>
      <c r="I12317" s="10">
        <v>11344.089999999997</v>
      </c>
      <c r="J12317" s="10">
        <v>4704</v>
      </c>
      <c r="K12317" s="10">
        <v>4353</v>
      </c>
      <c r="L12317" s="10">
        <v>351</v>
      </c>
      <c r="M12317" s="10">
        <v>4353</v>
      </c>
      <c r="N12317" s="10">
        <v>351</v>
      </c>
    </row>
    <row r="12318" spans="1:14" x14ac:dyDescent="0.25">
      <c r="A12318" s="9" t="s">
        <v>1273</v>
      </c>
      <c r="B12318" s="9" t="s">
        <v>441</v>
      </c>
      <c r="C12318" s="9" t="s">
        <v>42</v>
      </c>
      <c r="D12318" s="9" t="s">
        <v>43</v>
      </c>
      <c r="E12318" s="10">
        <v>2700.59</v>
      </c>
      <c r="F12318" s="10">
        <v>2612.3627450980393</v>
      </c>
      <c r="G12318" s="10">
        <v>88.227254901960805</v>
      </c>
      <c r="H12318" s="10">
        <v>2664.61</v>
      </c>
      <c r="I12318" s="10">
        <v>35.980000000000018</v>
      </c>
      <c r="J12318" s="10">
        <v>4500</v>
      </c>
      <c r="K12318" s="10">
        <v>4353</v>
      </c>
      <c r="L12318" s="10">
        <v>147</v>
      </c>
      <c r="M12318" s="10">
        <v>4440.0600000000004</v>
      </c>
      <c r="N12318" s="10">
        <v>59.9399999999996</v>
      </c>
    </row>
    <row r="12319" spans="1:14" x14ac:dyDescent="0.25">
      <c r="A12319" s="9" t="s">
        <v>1273</v>
      </c>
      <c r="B12319" s="9" t="s">
        <v>443</v>
      </c>
      <c r="C12319" s="9" t="s">
        <v>42</v>
      </c>
      <c r="D12319" s="9" t="s">
        <v>43</v>
      </c>
      <c r="E12319" s="10">
        <v>7740</v>
      </c>
      <c r="F12319" s="10">
        <v>7487.1641791044776</v>
      </c>
      <c r="G12319" s="10">
        <v>252.83582089552237</v>
      </c>
      <c r="H12319" s="10">
        <v>7524.6</v>
      </c>
      <c r="I12319" s="10">
        <v>215.39999999999964</v>
      </c>
      <c r="J12319" s="10">
        <v>4500</v>
      </c>
      <c r="K12319" s="10">
        <v>4353</v>
      </c>
      <c r="L12319" s="10">
        <v>147</v>
      </c>
      <c r="M12319" s="10">
        <v>4374.7650000000003</v>
      </c>
      <c r="N12319" s="10">
        <v>125.23499999999967</v>
      </c>
    </row>
    <row r="12320" spans="1:14" x14ac:dyDescent="0.25">
      <c r="A12320" s="9" t="s">
        <v>1273</v>
      </c>
      <c r="B12320" s="9" t="s">
        <v>355</v>
      </c>
      <c r="C12320" s="9" t="s">
        <v>42</v>
      </c>
      <c r="D12320" s="9" t="s">
        <v>53</v>
      </c>
      <c r="E12320" s="10">
        <v>525.11</v>
      </c>
      <c r="F12320" s="10">
        <v>571.45000000000005</v>
      </c>
      <c r="G12320" s="10">
        <v>-46.340000000000032</v>
      </c>
      <c r="H12320" s="10">
        <v>571.45000000000005</v>
      </c>
      <c r="I12320" s="10">
        <v>-46.340000000000032</v>
      </c>
      <c r="J12320" s="10">
        <v>40</v>
      </c>
      <c r="K12320" s="10">
        <v>43.53</v>
      </c>
      <c r="L12320" s="10">
        <v>-3.5300000000000011</v>
      </c>
      <c r="M12320" s="10">
        <v>43.53</v>
      </c>
      <c r="N12320" s="10">
        <v>-3.5300000000000011</v>
      </c>
    </row>
    <row r="12321" spans="1:14" x14ac:dyDescent="0.25">
      <c r="A12321" s="9" t="s">
        <v>1274</v>
      </c>
      <c r="B12321" s="9" t="s">
        <v>25</v>
      </c>
      <c r="C12321" s="9" t="s">
        <v>26</v>
      </c>
      <c r="D12321" s="9" t="s">
        <v>27</v>
      </c>
      <c r="E12321" s="10">
        <v>26828.38</v>
      </c>
      <c r="F12321" s="10">
        <v>0</v>
      </c>
      <c r="G12321" s="10">
        <v>26828.38</v>
      </c>
      <c r="H12321" s="10">
        <v>0</v>
      </c>
      <c r="I12321" s="10">
        <v>26828.38</v>
      </c>
      <c r="J12321" s="10">
        <v>0</v>
      </c>
      <c r="K12321" s="10">
        <v>0</v>
      </c>
      <c r="L12321" s="10">
        <v>0</v>
      </c>
      <c r="M12321" s="10">
        <v>0</v>
      </c>
      <c r="N12321" s="10">
        <v>0</v>
      </c>
    </row>
    <row r="12322" spans="1:14" x14ac:dyDescent="0.25">
      <c r="A12322" s="9" t="s">
        <v>1274</v>
      </c>
      <c r="B12322" s="9" t="s">
        <v>28</v>
      </c>
      <c r="C12322" s="9" t="s">
        <v>29</v>
      </c>
      <c r="D12322" s="9" t="s">
        <v>27</v>
      </c>
      <c r="E12322" s="10">
        <v>9.85</v>
      </c>
      <c r="F12322" s="10">
        <v>0</v>
      </c>
      <c r="G12322" s="10">
        <v>9.85</v>
      </c>
      <c r="H12322" s="10">
        <v>9.83</v>
      </c>
      <c r="I12322" s="10">
        <v>1.9999999999999574E-2</v>
      </c>
      <c r="J12322" s="10">
        <v>0</v>
      </c>
      <c r="K12322" s="10">
        <v>0</v>
      </c>
      <c r="L12322" s="10">
        <v>0</v>
      </c>
      <c r="M12322" s="10">
        <v>0</v>
      </c>
      <c r="N12322" s="10">
        <v>0</v>
      </c>
    </row>
    <row r="12323" spans="1:14" x14ac:dyDescent="0.25">
      <c r="A12323" s="9" t="s">
        <v>1274</v>
      </c>
      <c r="B12323" s="9" t="s">
        <v>30</v>
      </c>
      <c r="C12323" s="9" t="s">
        <v>29</v>
      </c>
      <c r="D12323" s="9" t="s">
        <v>27</v>
      </c>
      <c r="E12323" s="10">
        <v>229.74</v>
      </c>
      <c r="F12323" s="10">
        <v>0</v>
      </c>
      <c r="G12323" s="10">
        <v>229.74</v>
      </c>
      <c r="H12323" s="10">
        <v>229.27</v>
      </c>
      <c r="I12323" s="10">
        <v>0.46999999999999886</v>
      </c>
      <c r="J12323" s="10">
        <v>0</v>
      </c>
      <c r="K12323" s="10">
        <v>0</v>
      </c>
      <c r="L12323" s="10">
        <v>0</v>
      </c>
      <c r="M12323" s="10">
        <v>0</v>
      </c>
      <c r="N12323" s="10">
        <v>0</v>
      </c>
    </row>
    <row r="12324" spans="1:14" x14ac:dyDescent="0.25">
      <c r="A12324" s="9" t="s">
        <v>1274</v>
      </c>
      <c r="B12324" s="9" t="s">
        <v>31</v>
      </c>
      <c r="C12324" s="9" t="s">
        <v>29</v>
      </c>
      <c r="D12324" s="9" t="s">
        <v>27</v>
      </c>
      <c r="E12324" s="10">
        <v>1542.52</v>
      </c>
      <c r="F12324" s="10">
        <v>0</v>
      </c>
      <c r="G12324" s="10">
        <v>1542.52</v>
      </c>
      <c r="H12324" s="10">
        <v>1539.36</v>
      </c>
      <c r="I12324" s="10">
        <v>3.1600000000000819</v>
      </c>
      <c r="J12324" s="10">
        <v>0</v>
      </c>
      <c r="K12324" s="10">
        <v>0</v>
      </c>
      <c r="L12324" s="10">
        <v>0</v>
      </c>
      <c r="M12324" s="10">
        <v>0</v>
      </c>
      <c r="N12324" s="10">
        <v>0</v>
      </c>
    </row>
    <row r="12325" spans="1:14" x14ac:dyDescent="0.25">
      <c r="A12325" s="9" t="s">
        <v>1274</v>
      </c>
      <c r="B12325" s="9" t="s">
        <v>32</v>
      </c>
      <c r="C12325" s="9" t="s">
        <v>33</v>
      </c>
      <c r="D12325" s="9" t="s">
        <v>27</v>
      </c>
      <c r="E12325" s="10">
        <v>2027.94</v>
      </c>
      <c r="F12325" s="10">
        <v>0</v>
      </c>
      <c r="G12325" s="10">
        <v>2027.94</v>
      </c>
      <c r="H12325" s="10">
        <v>2499.2600000000002</v>
      </c>
      <c r="I12325" s="10">
        <v>-471.32000000000016</v>
      </c>
      <c r="J12325" s="10">
        <v>5.75</v>
      </c>
      <c r="K12325" s="10">
        <v>0</v>
      </c>
      <c r="L12325" s="10">
        <v>5.75</v>
      </c>
      <c r="M12325" s="10">
        <v>7.0860000000000003</v>
      </c>
      <c r="N12325" s="10">
        <v>-1.3360000000000003</v>
      </c>
    </row>
    <row r="12326" spans="1:14" x14ac:dyDescent="0.25">
      <c r="A12326" s="9" t="s">
        <v>1274</v>
      </c>
      <c r="B12326" s="9" t="s">
        <v>34</v>
      </c>
      <c r="C12326" s="9" t="s">
        <v>33</v>
      </c>
      <c r="D12326" s="9" t="s">
        <v>27</v>
      </c>
      <c r="E12326" s="10">
        <v>6971.13</v>
      </c>
      <c r="F12326" s="10">
        <v>0</v>
      </c>
      <c r="G12326" s="10">
        <v>6971.13</v>
      </c>
      <c r="H12326" s="10">
        <v>8591.31</v>
      </c>
      <c r="I12326" s="10">
        <v>-1620.1799999999994</v>
      </c>
      <c r="J12326" s="10">
        <v>5.75</v>
      </c>
      <c r="K12326" s="10">
        <v>0</v>
      </c>
      <c r="L12326" s="10">
        <v>5.75</v>
      </c>
      <c r="M12326" s="10">
        <v>7.0860000000000003</v>
      </c>
      <c r="N12326" s="10">
        <v>-1.3360000000000003</v>
      </c>
    </row>
    <row r="12327" spans="1:14" x14ac:dyDescent="0.25">
      <c r="A12327" s="9" t="s">
        <v>1274</v>
      </c>
      <c r="B12327" s="9" t="s">
        <v>35</v>
      </c>
      <c r="C12327" s="9" t="s">
        <v>33</v>
      </c>
      <c r="D12327" s="9" t="s">
        <v>27</v>
      </c>
      <c r="E12327" s="10">
        <v>7542.33</v>
      </c>
      <c r="F12327" s="10">
        <v>0</v>
      </c>
      <c r="G12327" s="10">
        <v>7542.33</v>
      </c>
      <c r="H12327" s="10">
        <v>9295.02</v>
      </c>
      <c r="I12327" s="10">
        <v>-1752.6900000000005</v>
      </c>
      <c r="J12327" s="10">
        <v>120.75</v>
      </c>
      <c r="K12327" s="10">
        <v>0</v>
      </c>
      <c r="L12327" s="10">
        <v>120.75</v>
      </c>
      <c r="M12327" s="10">
        <v>148.81</v>
      </c>
      <c r="N12327" s="10">
        <v>-28.060000000000002</v>
      </c>
    </row>
    <row r="12328" spans="1:14" x14ac:dyDescent="0.25">
      <c r="A12328" s="9" t="s">
        <v>1274</v>
      </c>
      <c r="B12328" s="9" t="s">
        <v>36</v>
      </c>
      <c r="C12328" s="9" t="s">
        <v>29</v>
      </c>
      <c r="D12328" s="9" t="s">
        <v>27</v>
      </c>
      <c r="E12328" s="10">
        <v>17281.810000000001</v>
      </c>
      <c r="F12328" s="10">
        <v>0</v>
      </c>
      <c r="G12328" s="10">
        <v>17281.810000000001</v>
      </c>
      <c r="H12328" s="10">
        <v>17246.43</v>
      </c>
      <c r="I12328" s="10">
        <v>35.380000000001019</v>
      </c>
      <c r="J12328" s="10">
        <v>0</v>
      </c>
      <c r="K12328" s="10">
        <v>0</v>
      </c>
      <c r="L12328" s="10">
        <v>0</v>
      </c>
      <c r="M12328" s="10">
        <v>0</v>
      </c>
      <c r="N12328" s="10">
        <v>0</v>
      </c>
    </row>
    <row r="12329" spans="1:14" x14ac:dyDescent="0.25">
      <c r="A12329" s="9" t="s">
        <v>1274</v>
      </c>
      <c r="B12329" s="9" t="s">
        <v>37</v>
      </c>
      <c r="C12329" s="9" t="s">
        <v>29</v>
      </c>
      <c r="D12329" s="9" t="s">
        <v>27</v>
      </c>
      <c r="E12329" s="10">
        <v>39964.31</v>
      </c>
      <c r="F12329" s="10">
        <v>0</v>
      </c>
      <c r="G12329" s="10">
        <v>39964.31</v>
      </c>
      <c r="H12329" s="10">
        <v>39882.5</v>
      </c>
      <c r="I12329" s="10">
        <v>81.809999999997672</v>
      </c>
      <c r="J12329" s="10">
        <v>0</v>
      </c>
      <c r="K12329" s="10">
        <v>0</v>
      </c>
      <c r="L12329" s="10">
        <v>0</v>
      </c>
      <c r="M12329" s="10">
        <v>0</v>
      </c>
      <c r="N12329" s="10">
        <v>0</v>
      </c>
    </row>
    <row r="12330" spans="1:14" x14ac:dyDescent="0.25">
      <c r="A12330" s="9" t="s">
        <v>1274</v>
      </c>
      <c r="B12330" s="9" t="s">
        <v>490</v>
      </c>
      <c r="C12330" s="9" t="s">
        <v>39</v>
      </c>
      <c r="D12330" s="9" t="s">
        <v>40</v>
      </c>
      <c r="E12330" s="10">
        <v>-939295.51</v>
      </c>
      <c r="F12330" s="10">
        <v>0</v>
      </c>
      <c r="G12330" s="10">
        <v>-939295.51</v>
      </c>
      <c r="H12330" s="10">
        <v>-939295.42</v>
      </c>
      <c r="I12330" s="10">
        <v>-8.999999996740371E-2</v>
      </c>
      <c r="J12330" s="10">
        <v>-5172.9160000000002</v>
      </c>
      <c r="K12330" s="10">
        <v>0</v>
      </c>
      <c r="L12330" s="10">
        <v>-5172.9160000000002</v>
      </c>
      <c r="M12330" s="10">
        <v>-5172.9160000000002</v>
      </c>
      <c r="N12330" s="10">
        <v>0</v>
      </c>
    </row>
    <row r="12331" spans="1:14" x14ac:dyDescent="0.25">
      <c r="A12331" s="9" t="s">
        <v>1274</v>
      </c>
      <c r="B12331" s="9" t="s">
        <v>92</v>
      </c>
      <c r="C12331" s="9" t="s">
        <v>42</v>
      </c>
      <c r="D12331" s="9" t="s">
        <v>43</v>
      </c>
      <c r="E12331" s="10">
        <v>565.62</v>
      </c>
      <c r="F12331" s="10">
        <v>440.31683168316829</v>
      </c>
      <c r="G12331" s="10">
        <v>125.30316831683172</v>
      </c>
      <c r="H12331" s="10">
        <v>444.72</v>
      </c>
      <c r="I12331" s="10">
        <v>120.89999999999998</v>
      </c>
      <c r="J12331" s="10">
        <v>6645</v>
      </c>
      <c r="K12331" s="10">
        <v>5172.9158415841594</v>
      </c>
      <c r="L12331" s="10">
        <v>1472.0841584158406</v>
      </c>
      <c r="M12331" s="10">
        <v>5224.6450000000004</v>
      </c>
      <c r="N12331" s="10">
        <v>1420.3549999999996</v>
      </c>
    </row>
    <row r="12332" spans="1:14" x14ac:dyDescent="0.25">
      <c r="A12332" s="9" t="s">
        <v>1274</v>
      </c>
      <c r="B12332" s="9" t="s">
        <v>482</v>
      </c>
      <c r="C12332" s="9" t="s">
        <v>42</v>
      </c>
      <c r="D12332" s="9" t="s">
        <v>43</v>
      </c>
      <c r="E12332" s="10">
        <v>3264.34</v>
      </c>
      <c r="F12332" s="10">
        <v>3226.6600985221676</v>
      </c>
      <c r="G12332" s="10">
        <v>37.679901477832573</v>
      </c>
      <c r="H12332" s="10">
        <v>3275.06</v>
      </c>
      <c r="I12332" s="10">
        <v>-10.7199999999998</v>
      </c>
      <c r="J12332" s="10">
        <v>62800</v>
      </c>
      <c r="K12332" s="10">
        <v>62074.992118226604</v>
      </c>
      <c r="L12332" s="10">
        <v>725.00788177339564</v>
      </c>
      <c r="M12332" s="10">
        <v>63006.116999999998</v>
      </c>
      <c r="N12332" s="10">
        <v>-206.11699999999837</v>
      </c>
    </row>
    <row r="12333" spans="1:14" x14ac:dyDescent="0.25">
      <c r="A12333" s="9" t="s">
        <v>1274</v>
      </c>
      <c r="B12333" s="9" t="s">
        <v>44</v>
      </c>
      <c r="C12333" s="9" t="s">
        <v>42</v>
      </c>
      <c r="D12333" s="9" t="s">
        <v>43</v>
      </c>
      <c r="E12333" s="10">
        <v>5134.38</v>
      </c>
      <c r="F12333" s="10">
        <v>5126.3582089552237</v>
      </c>
      <c r="G12333" s="10">
        <v>8.0217910447763643</v>
      </c>
      <c r="H12333" s="10">
        <v>5151.99</v>
      </c>
      <c r="I12333" s="10">
        <v>-17.609999999999673</v>
      </c>
      <c r="J12333" s="10">
        <v>5181</v>
      </c>
      <c r="K12333" s="10">
        <v>5172.9164179104473</v>
      </c>
      <c r="L12333" s="10">
        <v>8.0835820895526922</v>
      </c>
      <c r="M12333" s="10">
        <v>5198.7809999999999</v>
      </c>
      <c r="N12333" s="10">
        <v>-17.780999999999949</v>
      </c>
    </row>
    <row r="12334" spans="1:14" x14ac:dyDescent="0.25">
      <c r="A12334" s="9" t="s">
        <v>1274</v>
      </c>
      <c r="B12334" s="9" t="s">
        <v>99</v>
      </c>
      <c r="C12334" s="9" t="s">
        <v>42</v>
      </c>
      <c r="D12334" s="9" t="s">
        <v>43</v>
      </c>
      <c r="E12334" s="10">
        <v>14099.37</v>
      </c>
      <c r="F12334" s="10">
        <v>14003.497536945813</v>
      </c>
      <c r="G12334" s="10">
        <v>95.872463054187392</v>
      </c>
      <c r="H12334" s="10">
        <v>14213.55</v>
      </c>
      <c r="I12334" s="10">
        <v>-114.17999999999847</v>
      </c>
      <c r="J12334" s="10">
        <v>62500</v>
      </c>
      <c r="K12334" s="10">
        <v>62074.992118226604</v>
      </c>
      <c r="L12334" s="10">
        <v>425.00788177339564</v>
      </c>
      <c r="M12334" s="10">
        <v>63006.116999999998</v>
      </c>
      <c r="N12334" s="10">
        <v>-506.11699999999837</v>
      </c>
    </row>
    <row r="12335" spans="1:14" x14ac:dyDescent="0.25">
      <c r="A12335" s="9" t="s">
        <v>1274</v>
      </c>
      <c r="B12335" s="9" t="s">
        <v>100</v>
      </c>
      <c r="C12335" s="9" t="s">
        <v>42</v>
      </c>
      <c r="D12335" s="9" t="s">
        <v>43</v>
      </c>
      <c r="E12335" s="10">
        <v>18203.84</v>
      </c>
      <c r="F12335" s="10">
        <v>17993.674876847293</v>
      </c>
      <c r="G12335" s="10">
        <v>210.16512315270666</v>
      </c>
      <c r="H12335" s="10">
        <v>18263.580000000002</v>
      </c>
      <c r="I12335" s="10">
        <v>-59.740000000001601</v>
      </c>
      <c r="J12335" s="10">
        <v>62800</v>
      </c>
      <c r="K12335" s="10">
        <v>62074.992118226604</v>
      </c>
      <c r="L12335" s="10">
        <v>725.00788177339564</v>
      </c>
      <c r="M12335" s="10">
        <v>63006.116999999998</v>
      </c>
      <c r="N12335" s="10">
        <v>-206.11699999999837</v>
      </c>
    </row>
    <row r="12336" spans="1:14" x14ac:dyDescent="0.25">
      <c r="A12336" s="9" t="s">
        <v>1274</v>
      </c>
      <c r="B12336" s="9" t="s">
        <v>47</v>
      </c>
      <c r="C12336" s="9" t="s">
        <v>42</v>
      </c>
      <c r="D12336" s="9" t="s">
        <v>43</v>
      </c>
      <c r="E12336" s="10">
        <v>29245.82</v>
      </c>
      <c r="F12336" s="10">
        <v>29187.039215686276</v>
      </c>
      <c r="G12336" s="10">
        <v>58.780784313723416</v>
      </c>
      <c r="H12336" s="10">
        <v>29770.78</v>
      </c>
      <c r="I12336" s="10">
        <v>-524.95999999999913</v>
      </c>
      <c r="J12336" s="10">
        <v>62200</v>
      </c>
      <c r="K12336" s="10">
        <v>62074.992156862747</v>
      </c>
      <c r="L12336" s="10">
        <v>125.00784313725308</v>
      </c>
      <c r="M12336" s="10">
        <v>63316.491999999998</v>
      </c>
      <c r="N12336" s="10">
        <v>-1116.4919999999984</v>
      </c>
    </row>
    <row r="12337" spans="1:14" x14ac:dyDescent="0.25">
      <c r="A12337" s="9" t="s">
        <v>1274</v>
      </c>
      <c r="B12337" s="9" t="s">
        <v>101</v>
      </c>
      <c r="C12337" s="9" t="s">
        <v>42</v>
      </c>
      <c r="D12337" s="9" t="s">
        <v>43</v>
      </c>
      <c r="E12337" s="10">
        <v>53552.98</v>
      </c>
      <c r="F12337" s="10">
        <v>50257.901477832515</v>
      </c>
      <c r="G12337" s="10">
        <v>3295.0785221674887</v>
      </c>
      <c r="H12337" s="10">
        <v>51011.77</v>
      </c>
      <c r="I12337" s="10">
        <v>2541.2100000000064</v>
      </c>
      <c r="J12337" s="10">
        <v>66145</v>
      </c>
      <c r="K12337" s="10">
        <v>62074.992118226604</v>
      </c>
      <c r="L12337" s="10">
        <v>4070.0078817733956</v>
      </c>
      <c r="M12337" s="10">
        <v>63006.116999999998</v>
      </c>
      <c r="N12337" s="10">
        <v>3138.8830000000016</v>
      </c>
    </row>
    <row r="12338" spans="1:14" x14ac:dyDescent="0.25">
      <c r="A12338" s="9" t="s">
        <v>1274</v>
      </c>
      <c r="B12338" s="9" t="s">
        <v>109</v>
      </c>
      <c r="C12338" s="9" t="s">
        <v>42</v>
      </c>
      <c r="D12338" s="9" t="s">
        <v>43</v>
      </c>
      <c r="E12338" s="10">
        <v>62283.4</v>
      </c>
      <c r="F12338" s="10">
        <v>61816.34482758621</v>
      </c>
      <c r="G12338" s="10">
        <v>467.0551724137913</v>
      </c>
      <c r="H12338" s="10">
        <v>62743.59</v>
      </c>
      <c r="I12338" s="10">
        <v>-460.18999999999505</v>
      </c>
      <c r="J12338" s="10">
        <v>5212</v>
      </c>
      <c r="K12338" s="10">
        <v>5172.9162561576359</v>
      </c>
      <c r="L12338" s="10">
        <v>39.083743842364129</v>
      </c>
      <c r="M12338" s="10">
        <v>5250.51</v>
      </c>
      <c r="N12338" s="10">
        <v>-38.510000000000218</v>
      </c>
    </row>
    <row r="12339" spans="1:14" x14ac:dyDescent="0.25">
      <c r="A12339" s="9" t="s">
        <v>1274</v>
      </c>
      <c r="B12339" s="9" t="s">
        <v>50</v>
      </c>
      <c r="C12339" s="9" t="s">
        <v>42</v>
      </c>
      <c r="D12339" s="9" t="s">
        <v>43</v>
      </c>
      <c r="E12339" s="10">
        <v>82726</v>
      </c>
      <c r="F12339" s="10">
        <v>82559.741293532323</v>
      </c>
      <c r="G12339" s="10">
        <v>166.25870646767726</v>
      </c>
      <c r="H12339" s="10">
        <v>82972.539999999994</v>
      </c>
      <c r="I12339" s="10">
        <v>-246.5399999999936</v>
      </c>
      <c r="J12339" s="10">
        <v>62200</v>
      </c>
      <c r="K12339" s="10">
        <v>62074.992039801</v>
      </c>
      <c r="L12339" s="10">
        <v>125.00796019900008</v>
      </c>
      <c r="M12339" s="10">
        <v>62385.366999999998</v>
      </c>
      <c r="N12339" s="10">
        <v>-185.36699999999837</v>
      </c>
    </row>
    <row r="12340" spans="1:14" x14ac:dyDescent="0.25">
      <c r="A12340" s="9" t="s">
        <v>1274</v>
      </c>
      <c r="B12340" s="9" t="s">
        <v>103</v>
      </c>
      <c r="C12340" s="9" t="s">
        <v>42</v>
      </c>
      <c r="D12340" s="9" t="s">
        <v>43</v>
      </c>
      <c r="E12340" s="10">
        <v>312239.99</v>
      </c>
      <c r="F12340" s="10">
        <v>311332.15841584158</v>
      </c>
      <c r="G12340" s="10">
        <v>907.83158415841172</v>
      </c>
      <c r="H12340" s="10">
        <v>314445.48</v>
      </c>
      <c r="I12340" s="10">
        <v>-2205.4899999999907</v>
      </c>
      <c r="J12340" s="10">
        <v>62256</v>
      </c>
      <c r="K12340" s="10">
        <v>62074.992079207921</v>
      </c>
      <c r="L12340" s="10">
        <v>181.00792079207895</v>
      </c>
      <c r="M12340" s="10">
        <v>62695.741999999998</v>
      </c>
      <c r="N12340" s="10">
        <v>-439.74199999999837</v>
      </c>
    </row>
    <row r="12341" spans="1:14" x14ac:dyDescent="0.25">
      <c r="A12341" s="9" t="s">
        <v>1274</v>
      </c>
      <c r="B12341" s="9" t="s">
        <v>104</v>
      </c>
      <c r="C12341" s="9" t="s">
        <v>42</v>
      </c>
      <c r="D12341" s="9" t="s">
        <v>53</v>
      </c>
      <c r="E12341" s="10">
        <v>252447.59</v>
      </c>
      <c r="F12341" s="10">
        <v>273209.1741293532</v>
      </c>
      <c r="G12341" s="10">
        <v>-20761.584129353199</v>
      </c>
      <c r="H12341" s="10">
        <v>274575.21999999997</v>
      </c>
      <c r="I12341" s="10">
        <v>-22127.629999999976</v>
      </c>
      <c r="J12341" s="10">
        <v>46885</v>
      </c>
      <c r="K12341" s="10">
        <v>46556.243781094527</v>
      </c>
      <c r="L12341" s="10">
        <v>328.75621890547336</v>
      </c>
      <c r="M12341" s="10">
        <v>46789.025000000001</v>
      </c>
      <c r="N12341" s="10">
        <v>95.974999999998545</v>
      </c>
    </row>
    <row r="12342" spans="1:14" x14ac:dyDescent="0.25">
      <c r="A12342" s="9" t="s">
        <v>1274</v>
      </c>
      <c r="B12342" s="9" t="s">
        <v>54</v>
      </c>
      <c r="C12342" s="9" t="s">
        <v>42</v>
      </c>
      <c r="D12342" s="9" t="s">
        <v>55</v>
      </c>
      <c r="E12342" s="10">
        <v>3134.17</v>
      </c>
      <c r="F12342" s="10">
        <v>3072.705882352941</v>
      </c>
      <c r="G12342" s="10">
        <v>61.464117647059084</v>
      </c>
      <c r="H12342" s="10">
        <v>3134.16</v>
      </c>
      <c r="I12342" s="10">
        <v>1.0000000000218279E-2</v>
      </c>
      <c r="J12342" s="10">
        <v>569.84900000000005</v>
      </c>
      <c r="K12342" s="10">
        <v>558.67450980392152</v>
      </c>
      <c r="L12342" s="10">
        <v>11.174490196078523</v>
      </c>
      <c r="M12342" s="10">
        <v>569.84799999999996</v>
      </c>
      <c r="N12342" s="10">
        <v>1.00000000009004E-3</v>
      </c>
    </row>
    <row r="12343" spans="1:14" x14ac:dyDescent="0.25">
      <c r="A12343" s="9" t="s">
        <v>1275</v>
      </c>
      <c r="B12343" s="9" t="s">
        <v>25</v>
      </c>
      <c r="C12343" s="9" t="s">
        <v>26</v>
      </c>
      <c r="D12343" s="9" t="s">
        <v>27</v>
      </c>
      <c r="E12343" s="10">
        <v>-2188.36</v>
      </c>
      <c r="F12343" s="10">
        <v>0</v>
      </c>
      <c r="G12343" s="10">
        <v>-2188.36</v>
      </c>
      <c r="H12343" s="10">
        <v>0</v>
      </c>
      <c r="I12343" s="10">
        <v>-2188.36</v>
      </c>
      <c r="J12343" s="10">
        <v>0</v>
      </c>
      <c r="K12343" s="10">
        <v>0</v>
      </c>
      <c r="L12343" s="10">
        <v>0</v>
      </c>
      <c r="M12343" s="10">
        <v>0</v>
      </c>
      <c r="N12343" s="10">
        <v>0</v>
      </c>
    </row>
    <row r="12344" spans="1:14" x14ac:dyDescent="0.25">
      <c r="A12344" s="9" t="s">
        <v>1275</v>
      </c>
      <c r="B12344" s="9" t="s">
        <v>32</v>
      </c>
      <c r="C12344" s="9" t="s">
        <v>33</v>
      </c>
      <c r="D12344" s="9" t="s">
        <v>27</v>
      </c>
      <c r="E12344" s="10">
        <v>1999.72</v>
      </c>
      <c r="F12344" s="10">
        <v>0</v>
      </c>
      <c r="G12344" s="10">
        <v>1999.72</v>
      </c>
      <c r="H12344" s="10">
        <v>1610.08</v>
      </c>
      <c r="I12344" s="10">
        <v>389.6400000000001</v>
      </c>
      <c r="J12344" s="10">
        <v>5.67</v>
      </c>
      <c r="K12344" s="10">
        <v>0</v>
      </c>
      <c r="L12344" s="10">
        <v>5.67</v>
      </c>
      <c r="M12344" s="10">
        <v>4.5650000000000004</v>
      </c>
      <c r="N12344" s="10">
        <v>1.1049999999999995</v>
      </c>
    </row>
    <row r="12345" spans="1:14" x14ac:dyDescent="0.25">
      <c r="A12345" s="9" t="s">
        <v>1275</v>
      </c>
      <c r="B12345" s="9" t="s">
        <v>34</v>
      </c>
      <c r="C12345" s="9" t="s">
        <v>33</v>
      </c>
      <c r="D12345" s="9" t="s">
        <v>27</v>
      </c>
      <c r="E12345" s="10">
        <v>6874.14</v>
      </c>
      <c r="F12345" s="10">
        <v>0</v>
      </c>
      <c r="G12345" s="10">
        <v>6874.14</v>
      </c>
      <c r="H12345" s="10">
        <v>5534.74</v>
      </c>
      <c r="I12345" s="10">
        <v>1339.4000000000005</v>
      </c>
      <c r="J12345" s="10">
        <v>5.67</v>
      </c>
      <c r="K12345" s="10">
        <v>0</v>
      </c>
      <c r="L12345" s="10">
        <v>5.67</v>
      </c>
      <c r="M12345" s="10">
        <v>4.5650000000000004</v>
      </c>
      <c r="N12345" s="10">
        <v>1.1049999999999995</v>
      </c>
    </row>
    <row r="12346" spans="1:14" x14ac:dyDescent="0.25">
      <c r="A12346" s="9" t="s">
        <v>1275</v>
      </c>
      <c r="B12346" s="9" t="s">
        <v>35</v>
      </c>
      <c r="C12346" s="9" t="s">
        <v>33</v>
      </c>
      <c r="D12346" s="9" t="s">
        <v>27</v>
      </c>
      <c r="E12346" s="10">
        <v>7437.4</v>
      </c>
      <c r="F12346" s="10">
        <v>0</v>
      </c>
      <c r="G12346" s="10">
        <v>7437.4</v>
      </c>
      <c r="H12346" s="10">
        <v>5988.39</v>
      </c>
      <c r="I12346" s="10">
        <v>1449.0099999999993</v>
      </c>
      <c r="J12346" s="10">
        <v>119.07</v>
      </c>
      <c r="K12346" s="10">
        <v>0</v>
      </c>
      <c r="L12346" s="10">
        <v>119.07</v>
      </c>
      <c r="M12346" s="10">
        <v>95.872</v>
      </c>
      <c r="N12346" s="10">
        <v>23.197999999999993</v>
      </c>
    </row>
    <row r="12347" spans="1:14" x14ac:dyDescent="0.25">
      <c r="A12347" s="9" t="s">
        <v>1275</v>
      </c>
      <c r="B12347" s="9" t="s">
        <v>186</v>
      </c>
      <c r="C12347" s="9" t="s">
        <v>39</v>
      </c>
      <c r="D12347" s="9" t="s">
        <v>40</v>
      </c>
      <c r="E12347" s="10">
        <v>-590141.47</v>
      </c>
      <c r="F12347" s="10">
        <v>0</v>
      </c>
      <c r="G12347" s="10">
        <v>-590141.47</v>
      </c>
      <c r="H12347" s="10">
        <v>-590141.5</v>
      </c>
      <c r="I12347" s="10">
        <v>3.0000000027939677E-2</v>
      </c>
      <c r="J12347" s="10">
        <v>-3424</v>
      </c>
      <c r="K12347" s="10">
        <v>0</v>
      </c>
      <c r="L12347" s="10">
        <v>-3424</v>
      </c>
      <c r="M12347" s="10">
        <v>-3424</v>
      </c>
      <c r="N12347" s="10">
        <v>0</v>
      </c>
    </row>
    <row r="12348" spans="1:14" x14ac:dyDescent="0.25">
      <c r="A12348" s="9" t="s">
        <v>1275</v>
      </c>
      <c r="B12348" s="9" t="s">
        <v>177</v>
      </c>
      <c r="C12348" s="9" t="s">
        <v>42</v>
      </c>
      <c r="D12348" s="9" t="s">
        <v>58</v>
      </c>
      <c r="E12348" s="10">
        <v>487743.98</v>
      </c>
      <c r="F12348" s="10">
        <v>487601.59203980101</v>
      </c>
      <c r="G12348" s="10">
        <v>142.38796019897563</v>
      </c>
      <c r="H12348" s="10">
        <v>490039.6</v>
      </c>
      <c r="I12348" s="10">
        <v>-2295.6199999999953</v>
      </c>
      <c r="J12348" s="10">
        <v>20550</v>
      </c>
      <c r="K12348" s="10">
        <v>20544</v>
      </c>
      <c r="L12348" s="10">
        <v>6</v>
      </c>
      <c r="M12348" s="10">
        <v>20646.72</v>
      </c>
      <c r="N12348" s="10">
        <v>-96.720000000001164</v>
      </c>
    </row>
    <row r="12349" spans="1:14" x14ac:dyDescent="0.25">
      <c r="A12349" s="9" t="s">
        <v>1275</v>
      </c>
      <c r="B12349" s="9" t="s">
        <v>187</v>
      </c>
      <c r="C12349" s="9" t="s">
        <v>42</v>
      </c>
      <c r="D12349" s="9" t="s">
        <v>43</v>
      </c>
      <c r="E12349" s="10">
        <v>2117.0500000000002</v>
      </c>
      <c r="F12349" s="10">
        <v>0</v>
      </c>
      <c r="G12349" s="10">
        <v>2117.0500000000002</v>
      </c>
      <c r="H12349" s="10">
        <v>0</v>
      </c>
      <c r="I12349" s="10">
        <v>2117.0500000000002</v>
      </c>
      <c r="J12349" s="10">
        <v>20630</v>
      </c>
      <c r="K12349" s="10">
        <v>0</v>
      </c>
      <c r="L12349" s="10">
        <v>20630</v>
      </c>
      <c r="M12349" s="10">
        <v>0</v>
      </c>
      <c r="N12349" s="10">
        <v>20630</v>
      </c>
    </row>
    <row r="12350" spans="1:14" x14ac:dyDescent="0.25">
      <c r="A12350" s="9" t="s">
        <v>1275</v>
      </c>
      <c r="B12350" s="9" t="s">
        <v>92</v>
      </c>
      <c r="C12350" s="9" t="s">
        <v>42</v>
      </c>
      <c r="D12350" s="9" t="s">
        <v>43</v>
      </c>
      <c r="E12350" s="10">
        <v>314.94</v>
      </c>
      <c r="F12350" s="10">
        <v>291.45544554455444</v>
      </c>
      <c r="G12350" s="10">
        <v>23.484554455445561</v>
      </c>
      <c r="H12350" s="10">
        <v>294.37</v>
      </c>
      <c r="I12350" s="10">
        <v>20.569999999999993</v>
      </c>
      <c r="J12350" s="10">
        <v>3700</v>
      </c>
      <c r="K12350" s="10">
        <v>3424</v>
      </c>
      <c r="L12350" s="10">
        <v>276</v>
      </c>
      <c r="M12350" s="10">
        <v>3458.24</v>
      </c>
      <c r="N12350" s="10">
        <v>241.76000000000022</v>
      </c>
    </row>
    <row r="12351" spans="1:14" x14ac:dyDescent="0.25">
      <c r="A12351" s="9" t="s">
        <v>1275</v>
      </c>
      <c r="B12351" s="9" t="s">
        <v>179</v>
      </c>
      <c r="C12351" s="9" t="s">
        <v>42</v>
      </c>
      <c r="D12351" s="9" t="s">
        <v>43</v>
      </c>
      <c r="E12351" s="10">
        <v>1306.83</v>
      </c>
      <c r="F12351" s="10">
        <v>1304.5472636815921</v>
      </c>
      <c r="G12351" s="10">
        <v>2.2827363184078422</v>
      </c>
      <c r="H12351" s="10">
        <v>1311.07</v>
      </c>
      <c r="I12351" s="10">
        <v>-4.2400000000000091</v>
      </c>
      <c r="J12351" s="10">
        <v>3430</v>
      </c>
      <c r="K12351" s="10">
        <v>3424</v>
      </c>
      <c r="L12351" s="10">
        <v>6</v>
      </c>
      <c r="M12351" s="10">
        <v>3441.12</v>
      </c>
      <c r="N12351" s="10">
        <v>-11.119999999999891</v>
      </c>
    </row>
    <row r="12352" spans="1:14" x14ac:dyDescent="0.25">
      <c r="A12352" s="9" t="s">
        <v>1275</v>
      </c>
      <c r="B12352" s="9" t="s">
        <v>188</v>
      </c>
      <c r="C12352" s="9" t="s">
        <v>42</v>
      </c>
      <c r="D12352" s="9" t="s">
        <v>43</v>
      </c>
      <c r="E12352" s="10">
        <v>0</v>
      </c>
      <c r="F12352" s="10">
        <v>2108.2266009852215</v>
      </c>
      <c r="G12352" s="10">
        <v>-2108.2266009852215</v>
      </c>
      <c r="H12352" s="10">
        <v>2139.85</v>
      </c>
      <c r="I12352" s="10">
        <v>-2139.85</v>
      </c>
      <c r="J12352" s="10">
        <v>0</v>
      </c>
      <c r="K12352" s="10">
        <v>20544</v>
      </c>
      <c r="L12352" s="10">
        <v>-20544</v>
      </c>
      <c r="M12352" s="10">
        <v>20852.16</v>
      </c>
      <c r="N12352" s="10">
        <v>-20852.16</v>
      </c>
    </row>
    <row r="12353" spans="1:14" x14ac:dyDescent="0.25">
      <c r="A12353" s="9" t="s">
        <v>1275</v>
      </c>
      <c r="B12353" s="9" t="s">
        <v>181</v>
      </c>
      <c r="C12353" s="9" t="s">
        <v>42</v>
      </c>
      <c r="D12353" s="9" t="s">
        <v>43</v>
      </c>
      <c r="E12353" s="10">
        <v>9765.31</v>
      </c>
      <c r="F12353" s="10">
        <v>9631.2315270935978</v>
      </c>
      <c r="G12353" s="10">
        <v>134.07847290640166</v>
      </c>
      <c r="H12353" s="10">
        <v>9775.7000000000007</v>
      </c>
      <c r="I12353" s="10">
        <v>-10.390000000001237</v>
      </c>
      <c r="J12353" s="10">
        <v>20830</v>
      </c>
      <c r="K12353" s="10">
        <v>20544</v>
      </c>
      <c r="L12353" s="10">
        <v>286</v>
      </c>
      <c r="M12353" s="10">
        <v>20852.16</v>
      </c>
      <c r="N12353" s="10">
        <v>-22.159999999999854</v>
      </c>
    </row>
    <row r="12354" spans="1:14" x14ac:dyDescent="0.25">
      <c r="A12354" s="9" t="s">
        <v>1275</v>
      </c>
      <c r="B12354" s="9" t="s">
        <v>182</v>
      </c>
      <c r="C12354" s="9" t="s">
        <v>42</v>
      </c>
      <c r="D12354" s="9" t="s">
        <v>43</v>
      </c>
      <c r="E12354" s="10">
        <v>17354.61</v>
      </c>
      <c r="F12354" s="10">
        <v>16483.270935960591</v>
      </c>
      <c r="G12354" s="10">
        <v>871.33906403941</v>
      </c>
      <c r="H12354" s="10">
        <v>16730.52</v>
      </c>
      <c r="I12354" s="10">
        <v>624.09000000000015</v>
      </c>
      <c r="J12354" s="10">
        <v>21630</v>
      </c>
      <c r="K12354" s="10">
        <v>20544</v>
      </c>
      <c r="L12354" s="10">
        <v>1086</v>
      </c>
      <c r="M12354" s="10">
        <v>20852.16</v>
      </c>
      <c r="N12354" s="10">
        <v>777.84000000000015</v>
      </c>
    </row>
    <row r="12355" spans="1:14" x14ac:dyDescent="0.25">
      <c r="A12355" s="9" t="s">
        <v>1275</v>
      </c>
      <c r="B12355" s="9" t="s">
        <v>183</v>
      </c>
      <c r="C12355" s="9" t="s">
        <v>42</v>
      </c>
      <c r="D12355" s="9" t="s">
        <v>43</v>
      </c>
      <c r="E12355" s="10">
        <v>22914.11</v>
      </c>
      <c r="F12355" s="10">
        <v>21844.433497536946</v>
      </c>
      <c r="G12355" s="10">
        <v>1069.6765024630549</v>
      </c>
      <c r="H12355" s="10">
        <v>22172.1</v>
      </c>
      <c r="I12355" s="10">
        <v>742.01000000000204</v>
      </c>
      <c r="J12355" s="10">
        <v>21550</v>
      </c>
      <c r="K12355" s="10">
        <v>20544</v>
      </c>
      <c r="L12355" s="10">
        <v>1006</v>
      </c>
      <c r="M12355" s="10">
        <v>20852.16</v>
      </c>
      <c r="N12355" s="10">
        <v>697.84000000000015</v>
      </c>
    </row>
    <row r="12356" spans="1:14" x14ac:dyDescent="0.25">
      <c r="A12356" s="9" t="s">
        <v>1275</v>
      </c>
      <c r="B12356" s="9" t="s">
        <v>184</v>
      </c>
      <c r="C12356" s="9" t="s">
        <v>42</v>
      </c>
      <c r="D12356" s="9" t="s">
        <v>43</v>
      </c>
      <c r="E12356" s="10">
        <v>34501.74</v>
      </c>
      <c r="F12356" s="10">
        <v>34034.561576354681</v>
      </c>
      <c r="G12356" s="10">
        <v>467.1784236453168</v>
      </c>
      <c r="H12356" s="10">
        <v>34545.08</v>
      </c>
      <c r="I12356" s="10">
        <v>-43.340000000003783</v>
      </c>
      <c r="J12356" s="10">
        <v>3471</v>
      </c>
      <c r="K12356" s="10">
        <v>3424</v>
      </c>
      <c r="L12356" s="10">
        <v>47</v>
      </c>
      <c r="M12356" s="10">
        <v>3475.36</v>
      </c>
      <c r="N12356" s="10">
        <v>-4.3600000000001273</v>
      </c>
    </row>
    <row r="12357" spans="1:14" x14ac:dyDescent="0.25">
      <c r="A12357" s="9" t="s">
        <v>1276</v>
      </c>
      <c r="B12357" s="9" t="s">
        <v>25</v>
      </c>
      <c r="C12357" s="9" t="s">
        <v>26</v>
      </c>
      <c r="D12357" s="9" t="s">
        <v>27</v>
      </c>
      <c r="E12357" s="10">
        <v>9129.83</v>
      </c>
      <c r="F12357" s="10">
        <v>0</v>
      </c>
      <c r="G12357" s="10">
        <v>9129.83</v>
      </c>
      <c r="H12357" s="10">
        <v>0</v>
      </c>
      <c r="I12357" s="10">
        <v>9129.83</v>
      </c>
      <c r="J12357" s="10">
        <v>0</v>
      </c>
      <c r="K12357" s="10">
        <v>0</v>
      </c>
      <c r="L12357" s="10">
        <v>0</v>
      </c>
      <c r="M12357" s="10">
        <v>0</v>
      </c>
      <c r="N12357" s="10">
        <v>0</v>
      </c>
    </row>
    <row r="12358" spans="1:14" x14ac:dyDescent="0.25">
      <c r="A12358" s="9" t="s">
        <v>1276</v>
      </c>
      <c r="B12358" s="9" t="s">
        <v>32</v>
      </c>
      <c r="C12358" s="9" t="s">
        <v>33</v>
      </c>
      <c r="D12358" s="9" t="s">
        <v>27</v>
      </c>
      <c r="E12358" s="10">
        <v>1470.7</v>
      </c>
      <c r="F12358" s="10">
        <v>0</v>
      </c>
      <c r="G12358" s="10">
        <v>1470.7</v>
      </c>
      <c r="H12358" s="10">
        <v>2206.34</v>
      </c>
      <c r="I12358" s="10">
        <v>-735.6400000000001</v>
      </c>
      <c r="J12358" s="10">
        <v>4.17</v>
      </c>
      <c r="K12358" s="10">
        <v>0</v>
      </c>
      <c r="L12358" s="10">
        <v>4.17</v>
      </c>
      <c r="M12358" s="10">
        <v>6.2560000000000002</v>
      </c>
      <c r="N12358" s="10">
        <v>-2.0860000000000003</v>
      </c>
    </row>
    <row r="12359" spans="1:14" x14ac:dyDescent="0.25">
      <c r="A12359" s="9" t="s">
        <v>1276</v>
      </c>
      <c r="B12359" s="9" t="s">
        <v>34</v>
      </c>
      <c r="C12359" s="9" t="s">
        <v>33</v>
      </c>
      <c r="D12359" s="9" t="s">
        <v>27</v>
      </c>
      <c r="E12359" s="10">
        <v>5055.59</v>
      </c>
      <c r="F12359" s="10">
        <v>0</v>
      </c>
      <c r="G12359" s="10">
        <v>5055.59</v>
      </c>
      <c r="H12359" s="10">
        <v>7584.4</v>
      </c>
      <c r="I12359" s="10">
        <v>-2528.8099999999995</v>
      </c>
      <c r="J12359" s="10">
        <v>4.17</v>
      </c>
      <c r="K12359" s="10">
        <v>0</v>
      </c>
      <c r="L12359" s="10">
        <v>4.17</v>
      </c>
      <c r="M12359" s="10">
        <v>6.2560000000000002</v>
      </c>
      <c r="N12359" s="10">
        <v>-2.0860000000000003</v>
      </c>
    </row>
    <row r="12360" spans="1:14" x14ac:dyDescent="0.25">
      <c r="A12360" s="9" t="s">
        <v>1276</v>
      </c>
      <c r="B12360" s="9" t="s">
        <v>35</v>
      </c>
      <c r="C12360" s="9" t="s">
        <v>33</v>
      </c>
      <c r="D12360" s="9" t="s">
        <v>27</v>
      </c>
      <c r="E12360" s="10">
        <v>5469.83</v>
      </c>
      <c r="F12360" s="10">
        <v>0</v>
      </c>
      <c r="G12360" s="10">
        <v>5469.83</v>
      </c>
      <c r="H12360" s="10">
        <v>8206.06</v>
      </c>
      <c r="I12360" s="10">
        <v>-2736.2299999999996</v>
      </c>
      <c r="J12360" s="10">
        <v>87.57</v>
      </c>
      <c r="K12360" s="10">
        <v>0</v>
      </c>
      <c r="L12360" s="10">
        <v>87.57</v>
      </c>
      <c r="M12360" s="10">
        <v>131.376</v>
      </c>
      <c r="N12360" s="10">
        <v>-43.806000000000012</v>
      </c>
    </row>
    <row r="12361" spans="1:14" x14ac:dyDescent="0.25">
      <c r="A12361" s="9" t="s">
        <v>1276</v>
      </c>
      <c r="B12361" s="9" t="s">
        <v>176</v>
      </c>
      <c r="C12361" s="9" t="s">
        <v>39</v>
      </c>
      <c r="D12361" s="9" t="s">
        <v>40</v>
      </c>
      <c r="E12361" s="10">
        <v>-809090.26</v>
      </c>
      <c r="F12361" s="10">
        <v>0</v>
      </c>
      <c r="G12361" s="10">
        <v>-809090.26</v>
      </c>
      <c r="H12361" s="10">
        <v>-809090.27</v>
      </c>
      <c r="I12361" s="10">
        <v>1.0000000009313226E-2</v>
      </c>
      <c r="J12361" s="10">
        <v>-4692</v>
      </c>
      <c r="K12361" s="10">
        <v>0</v>
      </c>
      <c r="L12361" s="10">
        <v>-4692</v>
      </c>
      <c r="M12361" s="10">
        <v>-4692</v>
      </c>
      <c r="N12361" s="10">
        <v>0</v>
      </c>
    </row>
    <row r="12362" spans="1:14" x14ac:dyDescent="0.25">
      <c r="A12362" s="9" t="s">
        <v>1276</v>
      </c>
      <c r="B12362" s="9" t="s">
        <v>177</v>
      </c>
      <c r="C12362" s="9" t="s">
        <v>42</v>
      </c>
      <c r="D12362" s="9" t="s">
        <v>58</v>
      </c>
      <c r="E12362" s="10">
        <v>668767.01</v>
      </c>
      <c r="F12362" s="10">
        <v>668173.67164179101</v>
      </c>
      <c r="G12362" s="10">
        <v>593.33835820900276</v>
      </c>
      <c r="H12362" s="10">
        <v>671514.54</v>
      </c>
      <c r="I12362" s="10">
        <v>-2747.5300000000279</v>
      </c>
      <c r="J12362" s="10">
        <v>28177</v>
      </c>
      <c r="K12362" s="10">
        <v>28152</v>
      </c>
      <c r="L12362" s="10">
        <v>25</v>
      </c>
      <c r="M12362" s="10">
        <v>28292.76</v>
      </c>
      <c r="N12362" s="10">
        <v>-115.7599999999984</v>
      </c>
    </row>
    <row r="12363" spans="1:14" x14ac:dyDescent="0.25">
      <c r="A12363" s="9" t="s">
        <v>1276</v>
      </c>
      <c r="B12363" s="9" t="s">
        <v>178</v>
      </c>
      <c r="C12363" s="9" t="s">
        <v>42</v>
      </c>
      <c r="D12363" s="9" t="s">
        <v>43</v>
      </c>
      <c r="E12363" s="10">
        <v>2893.88</v>
      </c>
      <c r="F12363" s="10">
        <v>0</v>
      </c>
      <c r="G12363" s="10">
        <v>2893.88</v>
      </c>
      <c r="H12363" s="10">
        <v>0</v>
      </c>
      <c r="I12363" s="10">
        <v>2893.88</v>
      </c>
      <c r="J12363" s="10">
        <v>28200</v>
      </c>
      <c r="K12363" s="10">
        <v>0</v>
      </c>
      <c r="L12363" s="10">
        <v>28200</v>
      </c>
      <c r="M12363" s="10">
        <v>0</v>
      </c>
      <c r="N12363" s="10">
        <v>28200</v>
      </c>
    </row>
    <row r="12364" spans="1:14" x14ac:dyDescent="0.25">
      <c r="A12364" s="9" t="s">
        <v>1276</v>
      </c>
      <c r="B12364" s="9" t="s">
        <v>92</v>
      </c>
      <c r="C12364" s="9" t="s">
        <v>42</v>
      </c>
      <c r="D12364" s="9" t="s">
        <v>43</v>
      </c>
      <c r="E12364" s="10">
        <v>893.76</v>
      </c>
      <c r="F12364" s="10">
        <v>798.76237623762381</v>
      </c>
      <c r="G12364" s="10">
        <v>94.997623762376179</v>
      </c>
      <c r="H12364" s="10">
        <v>806.75</v>
      </c>
      <c r="I12364" s="10">
        <v>87.009999999999991</v>
      </c>
      <c r="J12364" s="10">
        <v>10500</v>
      </c>
      <c r="K12364" s="10">
        <v>9384</v>
      </c>
      <c r="L12364" s="10">
        <v>1116</v>
      </c>
      <c r="M12364" s="10">
        <v>9477.84</v>
      </c>
      <c r="N12364" s="10">
        <v>1022.1599999999999</v>
      </c>
    </row>
    <row r="12365" spans="1:14" x14ac:dyDescent="0.25">
      <c r="A12365" s="9" t="s">
        <v>1276</v>
      </c>
      <c r="B12365" s="9" t="s">
        <v>179</v>
      </c>
      <c r="C12365" s="9" t="s">
        <v>42</v>
      </c>
      <c r="D12365" s="9" t="s">
        <v>43</v>
      </c>
      <c r="E12365" s="10">
        <v>1788.41</v>
      </c>
      <c r="F12365" s="10">
        <v>1787.6517412935323</v>
      </c>
      <c r="G12365" s="10">
        <v>0.75825870646781368</v>
      </c>
      <c r="H12365" s="10">
        <v>1796.59</v>
      </c>
      <c r="I12365" s="10">
        <v>-8.1799999999998363</v>
      </c>
      <c r="J12365" s="10">
        <v>4694</v>
      </c>
      <c r="K12365" s="10">
        <v>4692</v>
      </c>
      <c r="L12365" s="10">
        <v>2</v>
      </c>
      <c r="M12365" s="10">
        <v>4715.46</v>
      </c>
      <c r="N12365" s="10">
        <v>-21.460000000000036</v>
      </c>
    </row>
    <row r="12366" spans="1:14" x14ac:dyDescent="0.25">
      <c r="A12366" s="9" t="s">
        <v>1276</v>
      </c>
      <c r="B12366" s="9" t="s">
        <v>180</v>
      </c>
      <c r="C12366" s="9" t="s">
        <v>42</v>
      </c>
      <c r="D12366" s="9" t="s">
        <v>43</v>
      </c>
      <c r="E12366" s="10">
        <v>0</v>
      </c>
      <c r="F12366" s="10">
        <v>2888.9556650246304</v>
      </c>
      <c r="G12366" s="10">
        <v>-2888.9556650246304</v>
      </c>
      <c r="H12366" s="10">
        <v>2932.29</v>
      </c>
      <c r="I12366" s="10">
        <v>-2932.29</v>
      </c>
      <c r="J12366" s="10">
        <v>0</v>
      </c>
      <c r="K12366" s="10">
        <v>28152</v>
      </c>
      <c r="L12366" s="10">
        <v>-28152</v>
      </c>
      <c r="M12366" s="10">
        <v>28574.28</v>
      </c>
      <c r="N12366" s="10">
        <v>-28574.28</v>
      </c>
    </row>
    <row r="12367" spans="1:14" x14ac:dyDescent="0.25">
      <c r="A12367" s="9" t="s">
        <v>1276</v>
      </c>
      <c r="B12367" s="9" t="s">
        <v>181</v>
      </c>
      <c r="C12367" s="9" t="s">
        <v>42</v>
      </c>
      <c r="D12367" s="9" t="s">
        <v>43</v>
      </c>
      <c r="E12367" s="10">
        <v>13267.32</v>
      </c>
      <c r="F12367" s="10">
        <v>13197.940886699507</v>
      </c>
      <c r="G12367" s="10">
        <v>69.379113300492463</v>
      </c>
      <c r="H12367" s="10">
        <v>13395.91</v>
      </c>
      <c r="I12367" s="10">
        <v>-128.59000000000015</v>
      </c>
      <c r="J12367" s="10">
        <v>28300</v>
      </c>
      <c r="K12367" s="10">
        <v>28152</v>
      </c>
      <c r="L12367" s="10">
        <v>148</v>
      </c>
      <c r="M12367" s="10">
        <v>28574.28</v>
      </c>
      <c r="N12367" s="10">
        <v>-274.27999999999884</v>
      </c>
    </row>
    <row r="12368" spans="1:14" x14ac:dyDescent="0.25">
      <c r="A12368" s="9" t="s">
        <v>1276</v>
      </c>
      <c r="B12368" s="9" t="s">
        <v>182</v>
      </c>
      <c r="C12368" s="9" t="s">
        <v>42</v>
      </c>
      <c r="D12368" s="9" t="s">
        <v>43</v>
      </c>
      <c r="E12368" s="10">
        <v>22666.12</v>
      </c>
      <c r="F12368" s="10">
        <v>22587.477832512315</v>
      </c>
      <c r="G12368" s="10">
        <v>78.642167487683764</v>
      </c>
      <c r="H12368" s="10">
        <v>22926.29</v>
      </c>
      <c r="I12368" s="10">
        <v>-260.17000000000189</v>
      </c>
      <c r="J12368" s="10">
        <v>28250</v>
      </c>
      <c r="K12368" s="10">
        <v>28152</v>
      </c>
      <c r="L12368" s="10">
        <v>98</v>
      </c>
      <c r="M12368" s="10">
        <v>28574.28</v>
      </c>
      <c r="N12368" s="10">
        <v>-324.27999999999884</v>
      </c>
    </row>
    <row r="12369" spans="1:14" x14ac:dyDescent="0.25">
      <c r="A12369" s="9" t="s">
        <v>1276</v>
      </c>
      <c r="B12369" s="9" t="s">
        <v>183</v>
      </c>
      <c r="C12369" s="9" t="s">
        <v>42</v>
      </c>
      <c r="D12369" s="9" t="s">
        <v>43</v>
      </c>
      <c r="E12369" s="10">
        <v>29995.69</v>
      </c>
      <c r="F12369" s="10">
        <v>29934.019704433496</v>
      </c>
      <c r="G12369" s="10">
        <v>61.670295566502318</v>
      </c>
      <c r="H12369" s="10">
        <v>30383.03</v>
      </c>
      <c r="I12369" s="10">
        <v>-387.34000000000015</v>
      </c>
      <c r="J12369" s="10">
        <v>28210</v>
      </c>
      <c r="K12369" s="10">
        <v>28152</v>
      </c>
      <c r="L12369" s="10">
        <v>58</v>
      </c>
      <c r="M12369" s="10">
        <v>28574.28</v>
      </c>
      <c r="N12369" s="10">
        <v>-364.27999999999884</v>
      </c>
    </row>
    <row r="12370" spans="1:14" x14ac:dyDescent="0.25">
      <c r="A12370" s="9" t="s">
        <v>1276</v>
      </c>
      <c r="B12370" s="9" t="s">
        <v>184</v>
      </c>
      <c r="C12370" s="9" t="s">
        <v>42</v>
      </c>
      <c r="D12370" s="9" t="s">
        <v>43</v>
      </c>
      <c r="E12370" s="10">
        <v>47692.12</v>
      </c>
      <c r="F12370" s="10">
        <v>46638.482758620688</v>
      </c>
      <c r="G12370" s="10">
        <v>1053.6372413793142</v>
      </c>
      <c r="H12370" s="10">
        <v>47338.06</v>
      </c>
      <c r="I12370" s="10">
        <v>354.06000000000495</v>
      </c>
      <c r="J12370" s="10">
        <v>4798</v>
      </c>
      <c r="K12370" s="10">
        <v>4692</v>
      </c>
      <c r="L12370" s="10">
        <v>106</v>
      </c>
      <c r="M12370" s="10">
        <v>4762.38</v>
      </c>
      <c r="N12370" s="10">
        <v>35.619999999999891</v>
      </c>
    </row>
    <row r="12371" spans="1:14" x14ac:dyDescent="0.25">
      <c r="A12371" s="9" t="s">
        <v>1277</v>
      </c>
      <c r="B12371" s="9" t="s">
        <v>25</v>
      </c>
      <c r="C12371" s="9" t="s">
        <v>26</v>
      </c>
      <c r="D12371" s="9" t="s">
        <v>27</v>
      </c>
      <c r="E12371" s="10">
        <v>-6804.95</v>
      </c>
      <c r="F12371" s="10">
        <v>0</v>
      </c>
      <c r="G12371" s="10">
        <v>-6804.95</v>
      </c>
      <c r="H12371" s="10">
        <v>0</v>
      </c>
      <c r="I12371" s="10">
        <v>-6804.95</v>
      </c>
      <c r="J12371" s="10">
        <v>0</v>
      </c>
      <c r="K12371" s="10">
        <v>0</v>
      </c>
      <c r="L12371" s="10">
        <v>0</v>
      </c>
      <c r="M12371" s="10">
        <v>0</v>
      </c>
      <c r="N12371" s="10">
        <v>0</v>
      </c>
    </row>
    <row r="12372" spans="1:14" x14ac:dyDescent="0.25">
      <c r="A12372" s="9" t="s">
        <v>1277</v>
      </c>
      <c r="B12372" s="9" t="s">
        <v>28</v>
      </c>
      <c r="C12372" s="9" t="s">
        <v>29</v>
      </c>
      <c r="D12372" s="9" t="s">
        <v>27</v>
      </c>
      <c r="E12372" s="10">
        <v>0.91</v>
      </c>
      <c r="F12372" s="10">
        <v>0</v>
      </c>
      <c r="G12372" s="10">
        <v>0.91</v>
      </c>
      <c r="H12372" s="10">
        <v>0.85</v>
      </c>
      <c r="I12372" s="10">
        <v>6.0000000000000053E-2</v>
      </c>
      <c r="J12372" s="10">
        <v>0</v>
      </c>
      <c r="K12372" s="10">
        <v>0</v>
      </c>
      <c r="L12372" s="10">
        <v>0</v>
      </c>
      <c r="M12372" s="10">
        <v>0</v>
      </c>
      <c r="N12372" s="10">
        <v>0</v>
      </c>
    </row>
    <row r="12373" spans="1:14" x14ac:dyDescent="0.25">
      <c r="A12373" s="9" t="s">
        <v>1277</v>
      </c>
      <c r="B12373" s="9" t="s">
        <v>30</v>
      </c>
      <c r="C12373" s="9" t="s">
        <v>29</v>
      </c>
      <c r="D12373" s="9" t="s">
        <v>27</v>
      </c>
      <c r="E12373" s="10">
        <v>21.23</v>
      </c>
      <c r="F12373" s="10">
        <v>0</v>
      </c>
      <c r="G12373" s="10">
        <v>21.23</v>
      </c>
      <c r="H12373" s="10">
        <v>19.809999999999999</v>
      </c>
      <c r="I12373" s="10">
        <v>1.4200000000000017</v>
      </c>
      <c r="J12373" s="10">
        <v>0</v>
      </c>
      <c r="K12373" s="10">
        <v>0</v>
      </c>
      <c r="L12373" s="10">
        <v>0</v>
      </c>
      <c r="M12373" s="10">
        <v>0</v>
      </c>
      <c r="N12373" s="10">
        <v>0</v>
      </c>
    </row>
    <row r="12374" spans="1:14" x14ac:dyDescent="0.25">
      <c r="A12374" s="9" t="s">
        <v>1277</v>
      </c>
      <c r="B12374" s="9" t="s">
        <v>31</v>
      </c>
      <c r="C12374" s="9" t="s">
        <v>29</v>
      </c>
      <c r="D12374" s="9" t="s">
        <v>27</v>
      </c>
      <c r="E12374" s="10">
        <v>142.56</v>
      </c>
      <c r="F12374" s="10">
        <v>0</v>
      </c>
      <c r="G12374" s="10">
        <v>142.56</v>
      </c>
      <c r="H12374" s="10">
        <v>133.02000000000001</v>
      </c>
      <c r="I12374" s="10">
        <v>9.539999999999992</v>
      </c>
      <c r="J12374" s="10">
        <v>0</v>
      </c>
      <c r="K12374" s="10">
        <v>0</v>
      </c>
      <c r="L12374" s="10">
        <v>0</v>
      </c>
      <c r="M12374" s="10">
        <v>0</v>
      </c>
      <c r="N12374" s="10">
        <v>0</v>
      </c>
    </row>
    <row r="12375" spans="1:14" x14ac:dyDescent="0.25">
      <c r="A12375" s="9" t="s">
        <v>1277</v>
      </c>
      <c r="B12375" s="9" t="s">
        <v>32</v>
      </c>
      <c r="C12375" s="9" t="s">
        <v>33</v>
      </c>
      <c r="D12375" s="9" t="s">
        <v>27</v>
      </c>
      <c r="E12375" s="10">
        <v>469.07</v>
      </c>
      <c r="F12375" s="10">
        <v>0</v>
      </c>
      <c r="G12375" s="10">
        <v>469.07</v>
      </c>
      <c r="H12375" s="10">
        <v>215.96</v>
      </c>
      <c r="I12375" s="10">
        <v>253.10999999999999</v>
      </c>
      <c r="J12375" s="10">
        <v>1.33</v>
      </c>
      <c r="K12375" s="10">
        <v>0</v>
      </c>
      <c r="L12375" s="10">
        <v>1.33</v>
      </c>
      <c r="M12375" s="10">
        <v>0.61199999999999999</v>
      </c>
      <c r="N12375" s="10">
        <v>0.71800000000000008</v>
      </c>
    </row>
    <row r="12376" spans="1:14" x14ac:dyDescent="0.25">
      <c r="A12376" s="9" t="s">
        <v>1277</v>
      </c>
      <c r="B12376" s="9" t="s">
        <v>34</v>
      </c>
      <c r="C12376" s="9" t="s">
        <v>33</v>
      </c>
      <c r="D12376" s="9" t="s">
        <v>27</v>
      </c>
      <c r="E12376" s="10">
        <v>1612.45</v>
      </c>
      <c r="F12376" s="10">
        <v>0</v>
      </c>
      <c r="G12376" s="10">
        <v>1612.45</v>
      </c>
      <c r="H12376" s="10">
        <v>742.39</v>
      </c>
      <c r="I12376" s="10">
        <v>870.06000000000006</v>
      </c>
      <c r="J12376" s="10">
        <v>1.33</v>
      </c>
      <c r="K12376" s="10">
        <v>0</v>
      </c>
      <c r="L12376" s="10">
        <v>1.33</v>
      </c>
      <c r="M12376" s="10">
        <v>0.61199999999999999</v>
      </c>
      <c r="N12376" s="10">
        <v>0.71800000000000008</v>
      </c>
    </row>
    <row r="12377" spans="1:14" x14ac:dyDescent="0.25">
      <c r="A12377" s="9" t="s">
        <v>1277</v>
      </c>
      <c r="B12377" s="9" t="s">
        <v>35</v>
      </c>
      <c r="C12377" s="9" t="s">
        <v>33</v>
      </c>
      <c r="D12377" s="9" t="s">
        <v>27</v>
      </c>
      <c r="E12377" s="10">
        <v>1744.57</v>
      </c>
      <c r="F12377" s="10">
        <v>0</v>
      </c>
      <c r="G12377" s="10">
        <v>1744.57</v>
      </c>
      <c r="H12377" s="10">
        <v>803.2</v>
      </c>
      <c r="I12377" s="10">
        <v>941.36999999999989</v>
      </c>
      <c r="J12377" s="10">
        <v>27.93</v>
      </c>
      <c r="K12377" s="10">
        <v>0</v>
      </c>
      <c r="L12377" s="10">
        <v>27.93</v>
      </c>
      <c r="M12377" s="10">
        <v>12.859</v>
      </c>
      <c r="N12377" s="10">
        <v>15.071</v>
      </c>
    </row>
    <row r="12378" spans="1:14" x14ac:dyDescent="0.25">
      <c r="A12378" s="9" t="s">
        <v>1277</v>
      </c>
      <c r="B12378" s="9" t="s">
        <v>36</v>
      </c>
      <c r="C12378" s="9" t="s">
        <v>29</v>
      </c>
      <c r="D12378" s="9" t="s">
        <v>27</v>
      </c>
      <c r="E12378" s="10">
        <v>1597.14</v>
      </c>
      <c r="F12378" s="10">
        <v>0</v>
      </c>
      <c r="G12378" s="10">
        <v>1597.14</v>
      </c>
      <c r="H12378" s="10">
        <v>1490.29</v>
      </c>
      <c r="I12378" s="10">
        <v>106.85000000000014</v>
      </c>
      <c r="J12378" s="10">
        <v>0</v>
      </c>
      <c r="K12378" s="10">
        <v>0</v>
      </c>
      <c r="L12378" s="10">
        <v>0</v>
      </c>
      <c r="M12378" s="10">
        <v>0</v>
      </c>
      <c r="N12378" s="10">
        <v>0</v>
      </c>
    </row>
    <row r="12379" spans="1:14" x14ac:dyDescent="0.25">
      <c r="A12379" s="9" t="s">
        <v>1277</v>
      </c>
      <c r="B12379" s="9" t="s">
        <v>37</v>
      </c>
      <c r="C12379" s="9" t="s">
        <v>29</v>
      </c>
      <c r="D12379" s="9" t="s">
        <v>27</v>
      </c>
      <c r="E12379" s="10">
        <v>3693.41</v>
      </c>
      <c r="F12379" s="10">
        <v>0</v>
      </c>
      <c r="G12379" s="10">
        <v>3693.41</v>
      </c>
      <c r="H12379" s="10">
        <v>3446.31</v>
      </c>
      <c r="I12379" s="10">
        <v>247.09999999999991</v>
      </c>
      <c r="J12379" s="10">
        <v>0</v>
      </c>
      <c r="K12379" s="10">
        <v>0</v>
      </c>
      <c r="L12379" s="10">
        <v>0</v>
      </c>
      <c r="M12379" s="10">
        <v>0</v>
      </c>
      <c r="N12379" s="10">
        <v>0</v>
      </c>
    </row>
    <row r="12380" spans="1:14" x14ac:dyDescent="0.25">
      <c r="A12380" s="9" t="s">
        <v>1277</v>
      </c>
      <c r="B12380" s="9" t="s">
        <v>1180</v>
      </c>
      <c r="C12380" s="9" t="s">
        <v>39</v>
      </c>
      <c r="D12380" s="9" t="s">
        <v>40</v>
      </c>
      <c r="E12380" s="10">
        <v>-98360.47</v>
      </c>
      <c r="F12380" s="10">
        <v>0</v>
      </c>
      <c r="G12380" s="10">
        <v>-98360.47</v>
      </c>
      <c r="H12380" s="10">
        <v>-98360.45</v>
      </c>
      <c r="I12380" s="10">
        <v>-2.0000000004074536E-2</v>
      </c>
      <c r="J12380" s="10">
        <v>-447</v>
      </c>
      <c r="K12380" s="10">
        <v>0</v>
      </c>
      <c r="L12380" s="10">
        <v>-447</v>
      </c>
      <c r="M12380" s="10">
        <v>-447</v>
      </c>
      <c r="N12380" s="10">
        <v>0</v>
      </c>
    </row>
    <row r="12381" spans="1:14" x14ac:dyDescent="0.25">
      <c r="A12381" s="9" t="s">
        <v>1277</v>
      </c>
      <c r="B12381" s="9" t="s">
        <v>114</v>
      </c>
      <c r="C12381" s="9" t="s">
        <v>42</v>
      </c>
      <c r="D12381" s="9" t="s">
        <v>43</v>
      </c>
      <c r="E12381" s="10">
        <v>343.82</v>
      </c>
      <c r="F12381" s="10">
        <v>323.55665024630542</v>
      </c>
      <c r="G12381" s="10">
        <v>20.26334975369457</v>
      </c>
      <c r="H12381" s="10">
        <v>328.41</v>
      </c>
      <c r="I12381" s="10">
        <v>15.409999999999968</v>
      </c>
      <c r="J12381" s="10">
        <v>5700</v>
      </c>
      <c r="K12381" s="10">
        <v>5364</v>
      </c>
      <c r="L12381" s="10">
        <v>336</v>
      </c>
      <c r="M12381" s="10">
        <v>5444.46</v>
      </c>
      <c r="N12381" s="10">
        <v>255.53999999999996</v>
      </c>
    </row>
    <row r="12382" spans="1:14" x14ac:dyDescent="0.25">
      <c r="A12382" s="9" t="s">
        <v>1277</v>
      </c>
      <c r="B12382" s="9" t="s">
        <v>44</v>
      </c>
      <c r="C12382" s="9" t="s">
        <v>42</v>
      </c>
      <c r="D12382" s="9" t="s">
        <v>43</v>
      </c>
      <c r="E12382" s="10">
        <v>448.92</v>
      </c>
      <c r="F12382" s="10">
        <v>442.97512437810946</v>
      </c>
      <c r="G12382" s="10">
        <v>5.9448756218905601</v>
      </c>
      <c r="H12382" s="10">
        <v>445.19</v>
      </c>
      <c r="I12382" s="10">
        <v>3.7300000000000182</v>
      </c>
      <c r="J12382" s="10">
        <v>453</v>
      </c>
      <c r="K12382" s="10">
        <v>447</v>
      </c>
      <c r="L12382" s="10">
        <v>6</v>
      </c>
      <c r="M12382" s="10">
        <v>449.23500000000001</v>
      </c>
      <c r="N12382" s="10">
        <v>3.7649999999999864</v>
      </c>
    </row>
    <row r="12383" spans="1:14" x14ac:dyDescent="0.25">
      <c r="A12383" s="9" t="s">
        <v>1277</v>
      </c>
      <c r="B12383" s="9" t="s">
        <v>115</v>
      </c>
      <c r="C12383" s="9" t="s">
        <v>42</v>
      </c>
      <c r="D12383" s="9" t="s">
        <v>43</v>
      </c>
      <c r="E12383" s="10">
        <v>1295.48</v>
      </c>
      <c r="F12383" s="10">
        <v>1252.0689655172412</v>
      </c>
      <c r="G12383" s="10">
        <v>43.411034482758851</v>
      </c>
      <c r="H12383" s="10">
        <v>1270.8499999999999</v>
      </c>
      <c r="I12383" s="10">
        <v>24.630000000000109</v>
      </c>
      <c r="J12383" s="10">
        <v>5550</v>
      </c>
      <c r="K12383" s="10">
        <v>5364</v>
      </c>
      <c r="L12383" s="10">
        <v>186</v>
      </c>
      <c r="M12383" s="10">
        <v>5444.46</v>
      </c>
      <c r="N12383" s="10">
        <v>105.53999999999996</v>
      </c>
    </row>
    <row r="12384" spans="1:14" x14ac:dyDescent="0.25">
      <c r="A12384" s="9" t="s">
        <v>1277</v>
      </c>
      <c r="B12384" s="9" t="s">
        <v>1181</v>
      </c>
      <c r="C12384" s="9" t="s">
        <v>42</v>
      </c>
      <c r="D12384" s="9" t="s">
        <v>43</v>
      </c>
      <c r="E12384" s="10">
        <v>1733.22</v>
      </c>
      <c r="F12384" s="10">
        <v>1616.8737864077671</v>
      </c>
      <c r="G12384" s="10">
        <v>116.34621359223297</v>
      </c>
      <c r="H12384" s="10">
        <v>1665.38</v>
      </c>
      <c r="I12384" s="10">
        <v>67.839999999999918</v>
      </c>
      <c r="J12384" s="10">
        <v>5750</v>
      </c>
      <c r="K12384" s="10">
        <v>5364</v>
      </c>
      <c r="L12384" s="10">
        <v>386</v>
      </c>
      <c r="M12384" s="10">
        <v>5524.92</v>
      </c>
      <c r="N12384" s="10">
        <v>225.07999999999993</v>
      </c>
    </row>
    <row r="12385" spans="1:14" x14ac:dyDescent="0.25">
      <c r="A12385" s="9" t="s">
        <v>1277</v>
      </c>
      <c r="B12385" s="9" t="s">
        <v>47</v>
      </c>
      <c r="C12385" s="9" t="s">
        <v>42</v>
      </c>
      <c r="D12385" s="9" t="s">
        <v>43</v>
      </c>
      <c r="E12385" s="10">
        <v>2548.4299999999998</v>
      </c>
      <c r="F12385" s="10">
        <v>2522.0980392156862</v>
      </c>
      <c r="G12385" s="10">
        <v>26.331960784313651</v>
      </c>
      <c r="H12385" s="10">
        <v>2572.54</v>
      </c>
      <c r="I12385" s="10">
        <v>-24.110000000000127</v>
      </c>
      <c r="J12385" s="10">
        <v>5420</v>
      </c>
      <c r="K12385" s="10">
        <v>5364</v>
      </c>
      <c r="L12385" s="10">
        <v>56</v>
      </c>
      <c r="M12385" s="10">
        <v>5471.28</v>
      </c>
      <c r="N12385" s="10">
        <v>-51.279999999999745</v>
      </c>
    </row>
    <row r="12386" spans="1:14" x14ac:dyDescent="0.25">
      <c r="A12386" s="9" t="s">
        <v>1277</v>
      </c>
      <c r="B12386" s="9" t="s">
        <v>117</v>
      </c>
      <c r="C12386" s="9" t="s">
        <v>42</v>
      </c>
      <c r="D12386" s="9" t="s">
        <v>43</v>
      </c>
      <c r="E12386" s="10">
        <v>5220.68</v>
      </c>
      <c r="F12386" s="10">
        <v>4694.6600985221676</v>
      </c>
      <c r="G12386" s="10">
        <v>526.01990147783272</v>
      </c>
      <c r="H12386" s="10">
        <v>4765.08</v>
      </c>
      <c r="I12386" s="10">
        <v>455.60000000000036</v>
      </c>
      <c r="J12386" s="10">
        <v>5965</v>
      </c>
      <c r="K12386" s="10">
        <v>5364</v>
      </c>
      <c r="L12386" s="10">
        <v>601</v>
      </c>
      <c r="M12386" s="10">
        <v>5444.46</v>
      </c>
      <c r="N12386" s="10">
        <v>520.54</v>
      </c>
    </row>
    <row r="12387" spans="1:14" x14ac:dyDescent="0.25">
      <c r="A12387" s="9" t="s">
        <v>1277</v>
      </c>
      <c r="B12387" s="9" t="s">
        <v>118</v>
      </c>
      <c r="C12387" s="9" t="s">
        <v>42</v>
      </c>
      <c r="D12387" s="9" t="s">
        <v>43</v>
      </c>
      <c r="E12387" s="10">
        <v>6401.4</v>
      </c>
      <c r="F12387" s="10">
        <v>6088.1379310344828</v>
      </c>
      <c r="G12387" s="10">
        <v>313.26206896551685</v>
      </c>
      <c r="H12387" s="10">
        <v>6179.46</v>
      </c>
      <c r="I12387" s="10">
        <v>221.9399999999996</v>
      </c>
      <c r="J12387" s="10">
        <v>470</v>
      </c>
      <c r="K12387" s="10">
        <v>447</v>
      </c>
      <c r="L12387" s="10">
        <v>23</v>
      </c>
      <c r="M12387" s="10">
        <v>453.70499999999998</v>
      </c>
      <c r="N12387" s="10">
        <v>16.295000000000016</v>
      </c>
    </row>
    <row r="12388" spans="1:14" x14ac:dyDescent="0.25">
      <c r="A12388" s="9" t="s">
        <v>1277</v>
      </c>
      <c r="B12388" s="9" t="s">
        <v>50</v>
      </c>
      <c r="C12388" s="9" t="s">
        <v>42</v>
      </c>
      <c r="D12388" s="9" t="s">
        <v>43</v>
      </c>
      <c r="E12388" s="10">
        <v>7221.9</v>
      </c>
      <c r="F12388" s="10">
        <v>7134.1194029850749</v>
      </c>
      <c r="G12388" s="10">
        <v>87.780597014924751</v>
      </c>
      <c r="H12388" s="10">
        <v>7169.79</v>
      </c>
      <c r="I12388" s="10">
        <v>52.109999999999673</v>
      </c>
      <c r="J12388" s="10">
        <v>5430</v>
      </c>
      <c r="K12388" s="10">
        <v>5364</v>
      </c>
      <c r="L12388" s="10">
        <v>66</v>
      </c>
      <c r="M12388" s="10">
        <v>5390.82</v>
      </c>
      <c r="N12388" s="10">
        <v>39.180000000000291</v>
      </c>
    </row>
    <row r="12389" spans="1:14" x14ac:dyDescent="0.25">
      <c r="A12389" s="9" t="s">
        <v>1277</v>
      </c>
      <c r="B12389" s="9" t="s">
        <v>103</v>
      </c>
      <c r="C12389" s="9" t="s">
        <v>42</v>
      </c>
      <c r="D12389" s="9" t="s">
        <v>43</v>
      </c>
      <c r="E12389" s="10">
        <v>27885.74</v>
      </c>
      <c r="F12389" s="10">
        <v>26902.712871287127</v>
      </c>
      <c r="G12389" s="10">
        <v>983.0271287128744</v>
      </c>
      <c r="H12389" s="10">
        <v>27171.74</v>
      </c>
      <c r="I12389" s="10">
        <v>714</v>
      </c>
      <c r="J12389" s="10">
        <v>5560</v>
      </c>
      <c r="K12389" s="10">
        <v>5364</v>
      </c>
      <c r="L12389" s="10">
        <v>196</v>
      </c>
      <c r="M12389" s="10">
        <v>5417.64</v>
      </c>
      <c r="N12389" s="10">
        <v>142.35999999999967</v>
      </c>
    </row>
    <row r="12390" spans="1:14" x14ac:dyDescent="0.25">
      <c r="A12390" s="9" t="s">
        <v>1277</v>
      </c>
      <c r="B12390" s="9" t="s">
        <v>119</v>
      </c>
      <c r="C12390" s="9" t="s">
        <v>42</v>
      </c>
      <c r="D12390" s="9" t="s">
        <v>53</v>
      </c>
      <c r="E12390" s="10">
        <v>42513.66</v>
      </c>
      <c r="F12390" s="10">
        <v>39471.990049751243</v>
      </c>
      <c r="G12390" s="10">
        <v>3041.6699502487609</v>
      </c>
      <c r="H12390" s="10">
        <v>39669.35</v>
      </c>
      <c r="I12390" s="10">
        <v>2844.3100000000049</v>
      </c>
      <c r="J12390" s="10">
        <v>4333</v>
      </c>
      <c r="K12390" s="10">
        <v>4023</v>
      </c>
      <c r="L12390" s="10">
        <v>310</v>
      </c>
      <c r="M12390" s="10">
        <v>4043.1149999999998</v>
      </c>
      <c r="N12390" s="10">
        <v>289.88500000000022</v>
      </c>
    </row>
    <row r="12391" spans="1:14" x14ac:dyDescent="0.25">
      <c r="A12391" s="9" t="s">
        <v>1277</v>
      </c>
      <c r="B12391" s="9" t="s">
        <v>54</v>
      </c>
      <c r="C12391" s="9" t="s">
        <v>42</v>
      </c>
      <c r="D12391" s="9" t="s">
        <v>55</v>
      </c>
      <c r="E12391" s="10">
        <v>270.83</v>
      </c>
      <c r="F12391" s="10">
        <v>265.51960784313724</v>
      </c>
      <c r="G12391" s="10">
        <v>5.310392156862747</v>
      </c>
      <c r="H12391" s="10">
        <v>270.83</v>
      </c>
      <c r="I12391" s="10">
        <v>0</v>
      </c>
      <c r="J12391" s="10">
        <v>49.241999999999997</v>
      </c>
      <c r="K12391" s="10">
        <v>48.276470588235291</v>
      </c>
      <c r="L12391" s="10">
        <v>0.96552941176470597</v>
      </c>
      <c r="M12391" s="10">
        <v>49.241999999999997</v>
      </c>
      <c r="N12391" s="10">
        <v>0</v>
      </c>
    </row>
    <row r="12392" spans="1:14" x14ac:dyDescent="0.25">
      <c r="A12392" s="9" t="s">
        <v>1278</v>
      </c>
      <c r="B12392" s="9" t="s">
        <v>25</v>
      </c>
      <c r="C12392" s="9" t="s">
        <v>26</v>
      </c>
      <c r="D12392" s="9" t="s">
        <v>27</v>
      </c>
      <c r="E12392" s="10">
        <v>-1784.41</v>
      </c>
      <c r="F12392" s="10">
        <v>0</v>
      </c>
      <c r="G12392" s="10">
        <v>-1784.41</v>
      </c>
      <c r="H12392" s="10">
        <v>0</v>
      </c>
      <c r="I12392" s="10">
        <v>-1784.41</v>
      </c>
      <c r="J12392" s="10">
        <v>0</v>
      </c>
      <c r="K12392" s="10">
        <v>0</v>
      </c>
      <c r="L12392" s="10">
        <v>0</v>
      </c>
      <c r="M12392" s="10">
        <v>0</v>
      </c>
      <c r="N12392" s="10">
        <v>0</v>
      </c>
    </row>
    <row r="12393" spans="1:14" x14ac:dyDescent="0.25">
      <c r="A12393" s="9" t="s">
        <v>1278</v>
      </c>
      <c r="B12393" s="9" t="s">
        <v>28</v>
      </c>
      <c r="C12393" s="9" t="s">
        <v>29</v>
      </c>
      <c r="D12393" s="9" t="s">
        <v>27</v>
      </c>
      <c r="E12393" s="10">
        <v>5.73</v>
      </c>
      <c r="F12393" s="10">
        <v>0</v>
      </c>
      <c r="G12393" s="10">
        <v>5.73</v>
      </c>
      <c r="H12393" s="10">
        <v>5.69</v>
      </c>
      <c r="I12393" s="10">
        <v>4.0000000000000036E-2</v>
      </c>
      <c r="J12393" s="10">
        <v>0</v>
      </c>
      <c r="K12393" s="10">
        <v>0</v>
      </c>
      <c r="L12393" s="10">
        <v>0</v>
      </c>
      <c r="M12393" s="10">
        <v>0</v>
      </c>
      <c r="N12393" s="10">
        <v>0</v>
      </c>
    </row>
    <row r="12394" spans="1:14" x14ac:dyDescent="0.25">
      <c r="A12394" s="9" t="s">
        <v>1278</v>
      </c>
      <c r="B12394" s="9" t="s">
        <v>30</v>
      </c>
      <c r="C12394" s="9" t="s">
        <v>29</v>
      </c>
      <c r="D12394" s="9" t="s">
        <v>27</v>
      </c>
      <c r="E12394" s="10">
        <v>133.77000000000001</v>
      </c>
      <c r="F12394" s="10">
        <v>0</v>
      </c>
      <c r="G12394" s="10">
        <v>133.77000000000001</v>
      </c>
      <c r="H12394" s="10">
        <v>132.76</v>
      </c>
      <c r="I12394" s="10">
        <v>1.0100000000000193</v>
      </c>
      <c r="J12394" s="10">
        <v>0</v>
      </c>
      <c r="K12394" s="10">
        <v>0</v>
      </c>
      <c r="L12394" s="10">
        <v>0</v>
      </c>
      <c r="M12394" s="10">
        <v>0</v>
      </c>
      <c r="N12394" s="10">
        <v>0</v>
      </c>
    </row>
    <row r="12395" spans="1:14" x14ac:dyDescent="0.25">
      <c r="A12395" s="9" t="s">
        <v>1278</v>
      </c>
      <c r="B12395" s="9" t="s">
        <v>31</v>
      </c>
      <c r="C12395" s="9" t="s">
        <v>29</v>
      </c>
      <c r="D12395" s="9" t="s">
        <v>27</v>
      </c>
      <c r="E12395" s="10">
        <v>898.17</v>
      </c>
      <c r="F12395" s="10">
        <v>0</v>
      </c>
      <c r="G12395" s="10">
        <v>898.17</v>
      </c>
      <c r="H12395" s="10">
        <v>891.38</v>
      </c>
      <c r="I12395" s="10">
        <v>6.7899999999999636</v>
      </c>
      <c r="J12395" s="10">
        <v>0</v>
      </c>
      <c r="K12395" s="10">
        <v>0</v>
      </c>
      <c r="L12395" s="10">
        <v>0</v>
      </c>
      <c r="M12395" s="10">
        <v>0</v>
      </c>
      <c r="N12395" s="10">
        <v>0</v>
      </c>
    </row>
    <row r="12396" spans="1:14" x14ac:dyDescent="0.25">
      <c r="A12396" s="9" t="s">
        <v>1278</v>
      </c>
      <c r="B12396" s="9" t="s">
        <v>32</v>
      </c>
      <c r="C12396" s="9" t="s">
        <v>33</v>
      </c>
      <c r="D12396" s="9" t="s">
        <v>27</v>
      </c>
      <c r="E12396" s="10">
        <v>1795.17</v>
      </c>
      <c r="F12396" s="10">
        <v>0</v>
      </c>
      <c r="G12396" s="10">
        <v>1795.17</v>
      </c>
      <c r="H12396" s="10">
        <v>1625.33</v>
      </c>
      <c r="I12396" s="10">
        <v>169.84000000000015</v>
      </c>
      <c r="J12396" s="10">
        <v>5.09</v>
      </c>
      <c r="K12396" s="10">
        <v>0</v>
      </c>
      <c r="L12396" s="10">
        <v>5.09</v>
      </c>
      <c r="M12396" s="10">
        <v>4.6079999999999997</v>
      </c>
      <c r="N12396" s="10">
        <v>0.48200000000000021</v>
      </c>
    </row>
    <row r="12397" spans="1:14" x14ac:dyDescent="0.25">
      <c r="A12397" s="9" t="s">
        <v>1278</v>
      </c>
      <c r="B12397" s="9" t="s">
        <v>34</v>
      </c>
      <c r="C12397" s="9" t="s">
        <v>33</v>
      </c>
      <c r="D12397" s="9" t="s">
        <v>27</v>
      </c>
      <c r="E12397" s="10">
        <v>6170.97</v>
      </c>
      <c r="F12397" s="10">
        <v>0</v>
      </c>
      <c r="G12397" s="10">
        <v>6170.97</v>
      </c>
      <c r="H12397" s="10">
        <v>5587.15</v>
      </c>
      <c r="I12397" s="10">
        <v>583.82000000000062</v>
      </c>
      <c r="J12397" s="10">
        <v>5.09</v>
      </c>
      <c r="K12397" s="10">
        <v>0</v>
      </c>
      <c r="L12397" s="10">
        <v>5.09</v>
      </c>
      <c r="M12397" s="10">
        <v>4.6079999999999997</v>
      </c>
      <c r="N12397" s="10">
        <v>0.48200000000000021</v>
      </c>
    </row>
    <row r="12398" spans="1:14" x14ac:dyDescent="0.25">
      <c r="A12398" s="9" t="s">
        <v>1278</v>
      </c>
      <c r="B12398" s="9" t="s">
        <v>35</v>
      </c>
      <c r="C12398" s="9" t="s">
        <v>33</v>
      </c>
      <c r="D12398" s="9" t="s">
        <v>27</v>
      </c>
      <c r="E12398" s="10">
        <v>6676.61</v>
      </c>
      <c r="F12398" s="10">
        <v>0</v>
      </c>
      <c r="G12398" s="10">
        <v>6676.61</v>
      </c>
      <c r="H12398" s="10">
        <v>6044.8</v>
      </c>
      <c r="I12398" s="10">
        <v>631.80999999999949</v>
      </c>
      <c r="J12398" s="10">
        <v>106.89</v>
      </c>
      <c r="K12398" s="10">
        <v>0</v>
      </c>
      <c r="L12398" s="10">
        <v>106.89</v>
      </c>
      <c r="M12398" s="10">
        <v>96.775000000000006</v>
      </c>
      <c r="N12398" s="10">
        <v>10.114999999999995</v>
      </c>
    </row>
    <row r="12399" spans="1:14" x14ac:dyDescent="0.25">
      <c r="A12399" s="9" t="s">
        <v>1278</v>
      </c>
      <c r="B12399" s="9" t="s">
        <v>36</v>
      </c>
      <c r="C12399" s="9" t="s">
        <v>29</v>
      </c>
      <c r="D12399" s="9" t="s">
        <v>27</v>
      </c>
      <c r="E12399" s="10">
        <v>10062.780000000001</v>
      </c>
      <c r="F12399" s="10">
        <v>0</v>
      </c>
      <c r="G12399" s="10">
        <v>10062.780000000001</v>
      </c>
      <c r="H12399" s="10">
        <v>9986.68</v>
      </c>
      <c r="I12399" s="10">
        <v>76.100000000000364</v>
      </c>
      <c r="J12399" s="10">
        <v>0</v>
      </c>
      <c r="K12399" s="10">
        <v>0</v>
      </c>
      <c r="L12399" s="10">
        <v>0</v>
      </c>
      <c r="M12399" s="10">
        <v>0</v>
      </c>
      <c r="N12399" s="10">
        <v>0</v>
      </c>
    </row>
    <row r="12400" spans="1:14" x14ac:dyDescent="0.25">
      <c r="A12400" s="9" t="s">
        <v>1278</v>
      </c>
      <c r="B12400" s="9" t="s">
        <v>37</v>
      </c>
      <c r="C12400" s="9" t="s">
        <v>29</v>
      </c>
      <c r="D12400" s="9" t="s">
        <v>27</v>
      </c>
      <c r="E12400" s="10">
        <v>23270.25</v>
      </c>
      <c r="F12400" s="10">
        <v>0</v>
      </c>
      <c r="G12400" s="10">
        <v>23270.25</v>
      </c>
      <c r="H12400" s="10">
        <v>23094.26</v>
      </c>
      <c r="I12400" s="10">
        <v>175.9900000000016</v>
      </c>
      <c r="J12400" s="10">
        <v>0</v>
      </c>
      <c r="K12400" s="10">
        <v>0</v>
      </c>
      <c r="L12400" s="10">
        <v>0</v>
      </c>
      <c r="M12400" s="10">
        <v>0</v>
      </c>
      <c r="N12400" s="10">
        <v>0</v>
      </c>
    </row>
    <row r="12401" spans="1:14" x14ac:dyDescent="0.25">
      <c r="A12401" s="9" t="s">
        <v>1278</v>
      </c>
      <c r="B12401" s="9" t="s">
        <v>327</v>
      </c>
      <c r="C12401" s="9" t="s">
        <v>39</v>
      </c>
      <c r="D12401" s="9" t="s">
        <v>40</v>
      </c>
      <c r="E12401" s="10">
        <v>-506974.16</v>
      </c>
      <c r="F12401" s="10">
        <v>0</v>
      </c>
      <c r="G12401" s="10">
        <v>-506974.16</v>
      </c>
      <c r="H12401" s="10">
        <v>-506974.22</v>
      </c>
      <c r="I12401" s="10">
        <v>5.9999999997671694E-2</v>
      </c>
      <c r="J12401" s="10">
        <v>-2995.4160000000002</v>
      </c>
      <c r="K12401" s="10">
        <v>0</v>
      </c>
      <c r="L12401" s="10">
        <v>-2995.4160000000002</v>
      </c>
      <c r="M12401" s="10">
        <v>-2995.4160000000002</v>
      </c>
      <c r="N12401" s="10">
        <v>0</v>
      </c>
    </row>
    <row r="12402" spans="1:14" x14ac:dyDescent="0.25">
      <c r="A12402" s="9" t="s">
        <v>1278</v>
      </c>
      <c r="B12402" s="9" t="s">
        <v>92</v>
      </c>
      <c r="C12402" s="9" t="s">
        <v>42</v>
      </c>
      <c r="D12402" s="9" t="s">
        <v>43</v>
      </c>
      <c r="E12402" s="10">
        <v>19.149999999999999</v>
      </c>
      <c r="F12402" s="10">
        <v>254.97029702970298</v>
      </c>
      <c r="G12402" s="10">
        <v>-235.82029702970297</v>
      </c>
      <c r="H12402" s="10">
        <v>257.52</v>
      </c>
      <c r="I12402" s="10">
        <v>-238.36999999999998</v>
      </c>
      <c r="J12402" s="10">
        <v>225</v>
      </c>
      <c r="K12402" s="10">
        <v>2995.4158415841584</v>
      </c>
      <c r="L12402" s="10">
        <v>-2770.4158415841584</v>
      </c>
      <c r="M12402" s="10">
        <v>3025.37</v>
      </c>
      <c r="N12402" s="10">
        <v>-2800.37</v>
      </c>
    </row>
    <row r="12403" spans="1:14" x14ac:dyDescent="0.25">
      <c r="A12403" s="9" t="s">
        <v>1278</v>
      </c>
      <c r="B12403" s="9" t="s">
        <v>328</v>
      </c>
      <c r="C12403" s="9" t="s">
        <v>42</v>
      </c>
      <c r="D12403" s="9" t="s">
        <v>43</v>
      </c>
      <c r="E12403" s="10">
        <v>2626.31</v>
      </c>
      <c r="F12403" s="10">
        <v>2600.6206896551726</v>
      </c>
      <c r="G12403" s="10">
        <v>25.689310344827391</v>
      </c>
      <c r="H12403" s="10">
        <v>2639.63</v>
      </c>
      <c r="I12403" s="10">
        <v>-13.320000000000164</v>
      </c>
      <c r="J12403" s="10">
        <v>36300</v>
      </c>
      <c r="K12403" s="10">
        <v>35944.992118226604</v>
      </c>
      <c r="L12403" s="10">
        <v>355.00788177339564</v>
      </c>
      <c r="M12403" s="10">
        <v>36484.167000000001</v>
      </c>
      <c r="N12403" s="10">
        <v>-184.16700000000128</v>
      </c>
    </row>
    <row r="12404" spans="1:14" x14ac:dyDescent="0.25">
      <c r="A12404" s="9" t="s">
        <v>1278</v>
      </c>
      <c r="B12404" s="9" t="s">
        <v>80</v>
      </c>
      <c r="C12404" s="9" t="s">
        <v>42</v>
      </c>
      <c r="D12404" s="9" t="s">
        <v>43</v>
      </c>
      <c r="E12404" s="10">
        <v>3093</v>
      </c>
      <c r="F12404" s="10">
        <v>3088.2786069651743</v>
      </c>
      <c r="G12404" s="10">
        <v>4.7213930348257236</v>
      </c>
      <c r="H12404" s="10">
        <v>3103.72</v>
      </c>
      <c r="I12404" s="10">
        <v>-10.7199999999998</v>
      </c>
      <c r="J12404" s="10">
        <v>3000</v>
      </c>
      <c r="K12404" s="10">
        <v>2995.4159203980098</v>
      </c>
      <c r="L12404" s="10">
        <v>4.5840796019901973</v>
      </c>
      <c r="M12404" s="10">
        <v>3010.393</v>
      </c>
      <c r="N12404" s="10">
        <v>-10.393000000000029</v>
      </c>
    </row>
    <row r="12405" spans="1:14" x14ac:dyDescent="0.25">
      <c r="A12405" s="9" t="s">
        <v>1278</v>
      </c>
      <c r="B12405" s="9" t="s">
        <v>329</v>
      </c>
      <c r="C12405" s="9" t="s">
        <v>42</v>
      </c>
      <c r="D12405" s="9" t="s">
        <v>43</v>
      </c>
      <c r="E12405" s="10">
        <v>5977.8</v>
      </c>
      <c r="F12405" s="10">
        <v>5968.6699507389167</v>
      </c>
      <c r="G12405" s="10">
        <v>9.1300492610835136</v>
      </c>
      <c r="H12405" s="10">
        <v>6058.2</v>
      </c>
      <c r="I12405" s="10">
        <v>-80.399999999999636</v>
      </c>
      <c r="J12405" s="10">
        <v>36000</v>
      </c>
      <c r="K12405" s="10">
        <v>35944.992118226604</v>
      </c>
      <c r="L12405" s="10">
        <v>55.007881773395638</v>
      </c>
      <c r="M12405" s="10">
        <v>36484.167000000001</v>
      </c>
      <c r="N12405" s="10">
        <v>-484.16700000000128</v>
      </c>
    </row>
    <row r="12406" spans="1:14" x14ac:dyDescent="0.25">
      <c r="A12406" s="9" t="s">
        <v>1278</v>
      </c>
      <c r="B12406" s="9" t="s">
        <v>330</v>
      </c>
      <c r="C12406" s="9" t="s">
        <v>42</v>
      </c>
      <c r="D12406" s="9" t="s">
        <v>43</v>
      </c>
      <c r="E12406" s="10">
        <v>10718.28</v>
      </c>
      <c r="F12406" s="10">
        <v>10701.901477832513</v>
      </c>
      <c r="G12406" s="10">
        <v>16.378522167487972</v>
      </c>
      <c r="H12406" s="10">
        <v>10862.43</v>
      </c>
      <c r="I12406" s="10">
        <v>-144.14999999999964</v>
      </c>
      <c r="J12406" s="10">
        <v>36000</v>
      </c>
      <c r="K12406" s="10">
        <v>35944.992118226604</v>
      </c>
      <c r="L12406" s="10">
        <v>55.007881773395638</v>
      </c>
      <c r="M12406" s="10">
        <v>36484.167000000001</v>
      </c>
      <c r="N12406" s="10">
        <v>-484.16700000000128</v>
      </c>
    </row>
    <row r="12407" spans="1:14" x14ac:dyDescent="0.25">
      <c r="A12407" s="9" t="s">
        <v>1278</v>
      </c>
      <c r="B12407" s="9" t="s">
        <v>84</v>
      </c>
      <c r="C12407" s="9" t="s">
        <v>42</v>
      </c>
      <c r="D12407" s="9" t="s">
        <v>43</v>
      </c>
      <c r="E12407" s="10">
        <v>14920.44</v>
      </c>
      <c r="F12407" s="10">
        <v>14605.529411764706</v>
      </c>
      <c r="G12407" s="10">
        <v>314.9105882352942</v>
      </c>
      <c r="H12407" s="10">
        <v>14897.64</v>
      </c>
      <c r="I12407" s="10">
        <v>22.800000000001091</v>
      </c>
      <c r="J12407" s="10">
        <v>36720</v>
      </c>
      <c r="K12407" s="10">
        <v>35944.992156862747</v>
      </c>
      <c r="L12407" s="10">
        <v>775.00784313725308</v>
      </c>
      <c r="M12407" s="10">
        <v>36663.892</v>
      </c>
      <c r="N12407" s="10">
        <v>56.108000000000175</v>
      </c>
    </row>
    <row r="12408" spans="1:14" x14ac:dyDescent="0.25">
      <c r="A12408" s="9" t="s">
        <v>1278</v>
      </c>
      <c r="B12408" s="9" t="s">
        <v>331</v>
      </c>
      <c r="C12408" s="9" t="s">
        <v>42</v>
      </c>
      <c r="D12408" s="9" t="s">
        <v>43</v>
      </c>
      <c r="E12408" s="10">
        <v>23429.63</v>
      </c>
      <c r="F12408" s="10">
        <v>23154.561576354681</v>
      </c>
      <c r="G12408" s="10">
        <v>275.06842364531985</v>
      </c>
      <c r="H12408" s="10">
        <v>23501.88</v>
      </c>
      <c r="I12408" s="10">
        <v>-72.25</v>
      </c>
      <c r="J12408" s="10">
        <v>3031</v>
      </c>
      <c r="K12408" s="10">
        <v>2995.4157635467982</v>
      </c>
      <c r="L12408" s="10">
        <v>35.584236453201811</v>
      </c>
      <c r="M12408" s="10">
        <v>3040.3470000000002</v>
      </c>
      <c r="N12408" s="10">
        <v>-9.3470000000002074</v>
      </c>
    </row>
    <row r="12409" spans="1:14" x14ac:dyDescent="0.25">
      <c r="A12409" s="9" t="s">
        <v>1278</v>
      </c>
      <c r="B12409" s="9" t="s">
        <v>332</v>
      </c>
      <c r="C12409" s="9" t="s">
        <v>42</v>
      </c>
      <c r="D12409" s="9" t="s">
        <v>43</v>
      </c>
      <c r="E12409" s="10">
        <v>25591.33</v>
      </c>
      <c r="F12409" s="10">
        <v>24976.374384236453</v>
      </c>
      <c r="G12409" s="10">
        <v>614.95561576354885</v>
      </c>
      <c r="H12409" s="10">
        <v>25351.02</v>
      </c>
      <c r="I12409" s="10">
        <v>240.31000000000131</v>
      </c>
      <c r="J12409" s="10">
        <v>36830</v>
      </c>
      <c r="K12409" s="10">
        <v>35944.992118226604</v>
      </c>
      <c r="L12409" s="10">
        <v>885.00788177339564</v>
      </c>
      <c r="M12409" s="10">
        <v>36484.167000000001</v>
      </c>
      <c r="N12409" s="10">
        <v>345.83299999999872</v>
      </c>
    </row>
    <row r="12410" spans="1:14" x14ac:dyDescent="0.25">
      <c r="A12410" s="9" t="s">
        <v>1278</v>
      </c>
      <c r="B12410" s="9" t="s">
        <v>87</v>
      </c>
      <c r="C12410" s="9" t="s">
        <v>42</v>
      </c>
      <c r="D12410" s="9" t="s">
        <v>43</v>
      </c>
      <c r="E12410" s="10">
        <v>45099.46</v>
      </c>
      <c r="F12410" s="10">
        <v>44806.507462686568</v>
      </c>
      <c r="G12410" s="10">
        <v>292.95253731343109</v>
      </c>
      <c r="H12410" s="10">
        <v>45030.54</v>
      </c>
      <c r="I12410" s="10">
        <v>68.919999999998254</v>
      </c>
      <c r="J12410" s="10">
        <v>36180</v>
      </c>
      <c r="K12410" s="10">
        <v>35944.992039800993</v>
      </c>
      <c r="L12410" s="10">
        <v>235.00796019900736</v>
      </c>
      <c r="M12410" s="10">
        <v>36124.716999999997</v>
      </c>
      <c r="N12410" s="10">
        <v>55.283000000003085</v>
      </c>
    </row>
    <row r="12411" spans="1:14" x14ac:dyDescent="0.25">
      <c r="A12411" s="9" t="s">
        <v>1278</v>
      </c>
      <c r="B12411" s="9" t="s">
        <v>88</v>
      </c>
      <c r="C12411" s="9" t="s">
        <v>42</v>
      </c>
      <c r="D12411" s="9" t="s">
        <v>43</v>
      </c>
      <c r="E12411" s="10">
        <v>192147.05</v>
      </c>
      <c r="F12411" s="10">
        <v>190888.39603960395</v>
      </c>
      <c r="G12411" s="10">
        <v>1258.6539603960409</v>
      </c>
      <c r="H12411" s="10">
        <v>192797.28</v>
      </c>
      <c r="I12411" s="10">
        <v>-650.23000000001048</v>
      </c>
      <c r="J12411" s="10">
        <v>36182</v>
      </c>
      <c r="K12411" s="10">
        <v>35944.992079207921</v>
      </c>
      <c r="L12411" s="10">
        <v>237.00792079207895</v>
      </c>
      <c r="M12411" s="10">
        <v>36304.442000000003</v>
      </c>
      <c r="N12411" s="10">
        <v>-122.44200000000274</v>
      </c>
    </row>
    <row r="12412" spans="1:14" x14ac:dyDescent="0.25">
      <c r="A12412" s="9" t="s">
        <v>1278</v>
      </c>
      <c r="B12412" s="9" t="s">
        <v>333</v>
      </c>
      <c r="C12412" s="9" t="s">
        <v>42</v>
      </c>
      <c r="D12412" s="9" t="s">
        <v>53</v>
      </c>
      <c r="E12412" s="10">
        <v>134307.81</v>
      </c>
      <c r="F12412" s="10">
        <v>132628.31840796021</v>
      </c>
      <c r="G12412" s="10">
        <v>1679.4915920397907</v>
      </c>
      <c r="H12412" s="10">
        <v>133291.46</v>
      </c>
      <c r="I12412" s="10">
        <v>1016.3500000000058</v>
      </c>
      <c r="J12412" s="10">
        <v>27300</v>
      </c>
      <c r="K12412" s="10">
        <v>26958.744278606962</v>
      </c>
      <c r="L12412" s="10">
        <v>341.25572139303767</v>
      </c>
      <c r="M12412" s="10">
        <v>27093.538</v>
      </c>
      <c r="N12412" s="10">
        <v>206.46199999999953</v>
      </c>
    </row>
    <row r="12413" spans="1:14" x14ac:dyDescent="0.25">
      <c r="A12413" s="9" t="s">
        <v>1278</v>
      </c>
      <c r="B12413" s="9" t="s">
        <v>54</v>
      </c>
      <c r="C12413" s="9" t="s">
        <v>42</v>
      </c>
      <c r="D12413" s="9" t="s">
        <v>55</v>
      </c>
      <c r="E12413" s="10">
        <v>1814.86</v>
      </c>
      <c r="F12413" s="10">
        <v>1779.2745098039215</v>
      </c>
      <c r="G12413" s="10">
        <v>35.585490196078354</v>
      </c>
      <c r="H12413" s="10">
        <v>1814.86</v>
      </c>
      <c r="I12413" s="10">
        <v>0</v>
      </c>
      <c r="J12413" s="10">
        <v>329.97500000000002</v>
      </c>
      <c r="K12413" s="10">
        <v>323.50490196078431</v>
      </c>
      <c r="L12413" s="10">
        <v>6.4700980392157135</v>
      </c>
      <c r="M12413" s="10">
        <v>329.97500000000002</v>
      </c>
      <c r="N12413" s="10">
        <v>0</v>
      </c>
    </row>
    <row r="12414" spans="1:14" x14ac:dyDescent="0.25">
      <c r="A12414" s="9" t="s">
        <v>1279</v>
      </c>
      <c r="B12414" s="9" t="s">
        <v>25</v>
      </c>
      <c r="C12414" s="9" t="s">
        <v>26</v>
      </c>
      <c r="D12414" s="9" t="s">
        <v>27</v>
      </c>
      <c r="E12414" s="10">
        <v>-55.61</v>
      </c>
      <c r="F12414" s="10">
        <v>0</v>
      </c>
      <c r="G12414" s="10">
        <v>-55.61</v>
      </c>
      <c r="H12414" s="10">
        <v>0</v>
      </c>
      <c r="I12414" s="10">
        <v>-55.61</v>
      </c>
      <c r="J12414" s="10">
        <v>0</v>
      </c>
      <c r="K12414" s="10">
        <v>0</v>
      </c>
      <c r="L12414" s="10">
        <v>0</v>
      </c>
      <c r="M12414" s="10">
        <v>0</v>
      </c>
      <c r="N12414" s="10">
        <v>0</v>
      </c>
    </row>
    <row r="12415" spans="1:14" x14ac:dyDescent="0.25">
      <c r="A12415" s="9" t="s">
        <v>1279</v>
      </c>
      <c r="B12415" s="9" t="s">
        <v>32</v>
      </c>
      <c r="C12415" s="9" t="s">
        <v>33</v>
      </c>
      <c r="D12415" s="9" t="s">
        <v>27</v>
      </c>
      <c r="E12415" s="10">
        <v>236.3</v>
      </c>
      <c r="F12415" s="10">
        <v>0</v>
      </c>
      <c r="G12415" s="10">
        <v>236.3</v>
      </c>
      <c r="H12415" s="10">
        <v>205.9</v>
      </c>
      <c r="I12415" s="10">
        <v>30.400000000000006</v>
      </c>
      <c r="J12415" s="10">
        <v>0.67</v>
      </c>
      <c r="K12415" s="10">
        <v>0</v>
      </c>
      <c r="L12415" s="10">
        <v>0.67</v>
      </c>
      <c r="M12415" s="10">
        <v>0.58399999999999996</v>
      </c>
      <c r="N12415" s="10">
        <v>8.6000000000000076E-2</v>
      </c>
    </row>
    <row r="12416" spans="1:14" x14ac:dyDescent="0.25">
      <c r="A12416" s="9" t="s">
        <v>1279</v>
      </c>
      <c r="B12416" s="9" t="s">
        <v>34</v>
      </c>
      <c r="C12416" s="9" t="s">
        <v>33</v>
      </c>
      <c r="D12416" s="9" t="s">
        <v>27</v>
      </c>
      <c r="E12416" s="10">
        <v>812.29</v>
      </c>
      <c r="F12416" s="10">
        <v>0</v>
      </c>
      <c r="G12416" s="10">
        <v>812.29</v>
      </c>
      <c r="H12416" s="10">
        <v>707.81</v>
      </c>
      <c r="I12416" s="10">
        <v>104.48000000000002</v>
      </c>
      <c r="J12416" s="10">
        <v>0.67</v>
      </c>
      <c r="K12416" s="10">
        <v>0</v>
      </c>
      <c r="L12416" s="10">
        <v>0.67</v>
      </c>
      <c r="M12416" s="10">
        <v>0.58399999999999996</v>
      </c>
      <c r="N12416" s="10">
        <v>8.6000000000000076E-2</v>
      </c>
    </row>
    <row r="12417" spans="1:14" x14ac:dyDescent="0.25">
      <c r="A12417" s="9" t="s">
        <v>1279</v>
      </c>
      <c r="B12417" s="9" t="s">
        <v>35</v>
      </c>
      <c r="C12417" s="9" t="s">
        <v>33</v>
      </c>
      <c r="D12417" s="9" t="s">
        <v>27</v>
      </c>
      <c r="E12417" s="10">
        <v>878.85</v>
      </c>
      <c r="F12417" s="10">
        <v>0</v>
      </c>
      <c r="G12417" s="10">
        <v>878.85</v>
      </c>
      <c r="H12417" s="10">
        <v>765.79</v>
      </c>
      <c r="I12417" s="10">
        <v>113.06000000000006</v>
      </c>
      <c r="J12417" s="10">
        <v>14.07</v>
      </c>
      <c r="K12417" s="10">
        <v>0</v>
      </c>
      <c r="L12417" s="10">
        <v>14.07</v>
      </c>
      <c r="M12417" s="10">
        <v>12.26</v>
      </c>
      <c r="N12417" s="10">
        <v>1.8100000000000005</v>
      </c>
    </row>
    <row r="12418" spans="1:14" x14ac:dyDescent="0.25">
      <c r="A12418" s="9" t="s">
        <v>1279</v>
      </c>
      <c r="B12418" s="9" t="s">
        <v>159</v>
      </c>
      <c r="C12418" s="9" t="s">
        <v>39</v>
      </c>
      <c r="D12418" s="9" t="s">
        <v>40</v>
      </c>
      <c r="E12418" s="10">
        <v>-85270.12</v>
      </c>
      <c r="F12418" s="10">
        <v>0</v>
      </c>
      <c r="G12418" s="10">
        <v>-85270.12</v>
      </c>
      <c r="H12418" s="10">
        <v>-85270.13</v>
      </c>
      <c r="I12418" s="10">
        <v>1.0000000009313226E-2</v>
      </c>
      <c r="J12418" s="10">
        <v>-408.666</v>
      </c>
      <c r="K12418" s="10">
        <v>0</v>
      </c>
      <c r="L12418" s="10">
        <v>-408.666</v>
      </c>
      <c r="M12418" s="10">
        <v>-408.666</v>
      </c>
      <c r="N12418" s="10">
        <v>0</v>
      </c>
    </row>
    <row r="12419" spans="1:14" x14ac:dyDescent="0.25">
      <c r="A12419" s="9" t="s">
        <v>1279</v>
      </c>
      <c r="B12419" s="9" t="s">
        <v>160</v>
      </c>
      <c r="C12419" s="9" t="s">
        <v>42</v>
      </c>
      <c r="D12419" s="9" t="s">
        <v>58</v>
      </c>
      <c r="E12419" s="10">
        <v>71231.45</v>
      </c>
      <c r="F12419" s="10">
        <v>71260.407960199009</v>
      </c>
      <c r="G12419" s="10">
        <v>-28.957960199011723</v>
      </c>
      <c r="H12419" s="10">
        <v>71616.710000000006</v>
      </c>
      <c r="I12419" s="10">
        <v>-385.26000000000931</v>
      </c>
      <c r="J12419" s="10">
        <v>2451</v>
      </c>
      <c r="K12419" s="10">
        <v>2451.9960199004972</v>
      </c>
      <c r="L12419" s="10">
        <v>-0.99601990049723099</v>
      </c>
      <c r="M12419" s="10">
        <v>2464.2559999999999</v>
      </c>
      <c r="N12419" s="10">
        <v>-13.255999999999858</v>
      </c>
    </row>
    <row r="12420" spans="1:14" x14ac:dyDescent="0.25">
      <c r="A12420" s="9" t="s">
        <v>1279</v>
      </c>
      <c r="B12420" s="9" t="s">
        <v>161</v>
      </c>
      <c r="C12420" s="9" t="s">
        <v>42</v>
      </c>
      <c r="D12420" s="9" t="s">
        <v>43</v>
      </c>
      <c r="E12420" s="10">
        <v>1104.67</v>
      </c>
      <c r="F12420" s="10">
        <v>0</v>
      </c>
      <c r="G12420" s="10">
        <v>1104.67</v>
      </c>
      <c r="H12420" s="10">
        <v>0</v>
      </c>
      <c r="I12420" s="10">
        <v>1104.67</v>
      </c>
      <c r="J12420" s="10">
        <v>2500</v>
      </c>
      <c r="K12420" s="10">
        <v>0</v>
      </c>
      <c r="L12420" s="10">
        <v>2500</v>
      </c>
      <c r="M12420" s="10">
        <v>0</v>
      </c>
      <c r="N12420" s="10">
        <v>2500</v>
      </c>
    </row>
    <row r="12421" spans="1:14" x14ac:dyDescent="0.25">
      <c r="A12421" s="9" t="s">
        <v>1279</v>
      </c>
      <c r="B12421" s="9" t="s">
        <v>92</v>
      </c>
      <c r="C12421" s="9" t="s">
        <v>42</v>
      </c>
      <c r="D12421" s="9" t="s">
        <v>43</v>
      </c>
      <c r="E12421" s="10">
        <v>55.33</v>
      </c>
      <c r="F12421" s="10">
        <v>34.782178217821787</v>
      </c>
      <c r="G12421" s="10">
        <v>20.547821782178211</v>
      </c>
      <c r="H12421" s="10">
        <v>35.130000000000003</v>
      </c>
      <c r="I12421" s="10">
        <v>20.199999999999996</v>
      </c>
      <c r="J12421" s="10">
        <v>650</v>
      </c>
      <c r="K12421" s="10">
        <v>408.66633663366332</v>
      </c>
      <c r="L12421" s="10">
        <v>241.33366336633668</v>
      </c>
      <c r="M12421" s="10">
        <v>412.75299999999999</v>
      </c>
      <c r="N12421" s="10">
        <v>237.24700000000001</v>
      </c>
    </row>
    <row r="12422" spans="1:14" x14ac:dyDescent="0.25">
      <c r="A12422" s="9" t="s">
        <v>1279</v>
      </c>
      <c r="B12422" s="9" t="s">
        <v>94</v>
      </c>
      <c r="C12422" s="9" t="s">
        <v>42</v>
      </c>
      <c r="D12422" s="9" t="s">
        <v>43</v>
      </c>
      <c r="E12422" s="10">
        <v>204.43</v>
      </c>
      <c r="F12422" s="10">
        <v>202.28855721393035</v>
      </c>
      <c r="G12422" s="10">
        <v>2.1414427860696605</v>
      </c>
      <c r="H12422" s="10">
        <v>203.3</v>
      </c>
      <c r="I12422" s="10">
        <v>1.1299999999999955</v>
      </c>
      <c r="J12422" s="10">
        <v>413</v>
      </c>
      <c r="K12422" s="10">
        <v>408.66567164179105</v>
      </c>
      <c r="L12422" s="10">
        <v>4.3343283582089498</v>
      </c>
      <c r="M12422" s="10">
        <v>410.709</v>
      </c>
      <c r="N12422" s="10">
        <v>2.2909999999999968</v>
      </c>
    </row>
    <row r="12423" spans="1:14" x14ac:dyDescent="0.25">
      <c r="A12423" s="9" t="s">
        <v>1279</v>
      </c>
      <c r="B12423" s="9" t="s">
        <v>162</v>
      </c>
      <c r="C12423" s="9" t="s">
        <v>42</v>
      </c>
      <c r="D12423" s="9" t="s">
        <v>43</v>
      </c>
      <c r="E12423" s="10">
        <v>0</v>
      </c>
      <c r="F12423" s="10">
        <v>1083.4679802955666</v>
      </c>
      <c r="G12423" s="10">
        <v>-1083.4679802955666</v>
      </c>
      <c r="H12423" s="10">
        <v>1099.72</v>
      </c>
      <c r="I12423" s="10">
        <v>-1099.72</v>
      </c>
      <c r="J12423" s="10">
        <v>0</v>
      </c>
      <c r="K12423" s="10">
        <v>2451.9960591133004</v>
      </c>
      <c r="L12423" s="10">
        <v>-2451.9960591133004</v>
      </c>
      <c r="M12423" s="10">
        <v>2488.7759999999998</v>
      </c>
      <c r="N12423" s="10">
        <v>-2488.7759999999998</v>
      </c>
    </row>
    <row r="12424" spans="1:14" x14ac:dyDescent="0.25">
      <c r="A12424" s="9" t="s">
        <v>1279</v>
      </c>
      <c r="B12424" s="9" t="s">
        <v>163</v>
      </c>
      <c r="C12424" s="9" t="s">
        <v>42</v>
      </c>
      <c r="D12424" s="9" t="s">
        <v>43</v>
      </c>
      <c r="E12424" s="10">
        <v>1964.07</v>
      </c>
      <c r="F12424" s="10">
        <v>1922.5123152709359</v>
      </c>
      <c r="G12424" s="10">
        <v>41.557684729064022</v>
      </c>
      <c r="H12424" s="10">
        <v>1951.35</v>
      </c>
      <c r="I12424" s="10">
        <v>12.720000000000027</v>
      </c>
      <c r="J12424" s="10">
        <v>2505</v>
      </c>
      <c r="K12424" s="10">
        <v>2451.9960591133004</v>
      </c>
      <c r="L12424" s="10">
        <v>53.003940886699638</v>
      </c>
      <c r="M12424" s="10">
        <v>2488.7759999999998</v>
      </c>
      <c r="N12424" s="10">
        <v>16.22400000000016</v>
      </c>
    </row>
    <row r="12425" spans="1:14" x14ac:dyDescent="0.25">
      <c r="A12425" s="9" t="s">
        <v>1279</v>
      </c>
      <c r="B12425" s="9" t="s">
        <v>164</v>
      </c>
      <c r="C12425" s="9" t="s">
        <v>42</v>
      </c>
      <c r="D12425" s="9" t="s">
        <v>43</v>
      </c>
      <c r="E12425" s="10">
        <v>2282.0500000000002</v>
      </c>
      <c r="F12425" s="10">
        <v>2238.2266009852219</v>
      </c>
      <c r="G12425" s="10">
        <v>43.823399014778261</v>
      </c>
      <c r="H12425" s="10">
        <v>2271.8000000000002</v>
      </c>
      <c r="I12425" s="10">
        <v>10.25</v>
      </c>
      <c r="J12425" s="10">
        <v>2500</v>
      </c>
      <c r="K12425" s="10">
        <v>2451.9960591133004</v>
      </c>
      <c r="L12425" s="10">
        <v>48.003940886699638</v>
      </c>
      <c r="M12425" s="10">
        <v>2488.7759999999998</v>
      </c>
      <c r="N12425" s="10">
        <v>11.22400000000016</v>
      </c>
    </row>
    <row r="12426" spans="1:14" x14ac:dyDescent="0.25">
      <c r="A12426" s="9" t="s">
        <v>1279</v>
      </c>
      <c r="B12426" s="9" t="s">
        <v>165</v>
      </c>
      <c r="C12426" s="9" t="s">
        <v>42</v>
      </c>
      <c r="D12426" s="9" t="s">
        <v>43</v>
      </c>
      <c r="E12426" s="10">
        <v>2660.53</v>
      </c>
      <c r="F12426" s="10">
        <v>2509.0738916256159</v>
      </c>
      <c r="G12426" s="10">
        <v>151.45610837438426</v>
      </c>
      <c r="H12426" s="10">
        <v>2546.71</v>
      </c>
      <c r="I12426" s="10">
        <v>113.82000000000016</v>
      </c>
      <c r="J12426" s="10">
        <v>2600</v>
      </c>
      <c r="K12426" s="10">
        <v>2451.9960591133004</v>
      </c>
      <c r="L12426" s="10">
        <v>148.00394088669964</v>
      </c>
      <c r="M12426" s="10">
        <v>2488.7759999999998</v>
      </c>
      <c r="N12426" s="10">
        <v>111.22400000000016</v>
      </c>
    </row>
    <row r="12427" spans="1:14" x14ac:dyDescent="0.25">
      <c r="A12427" s="9" t="s">
        <v>1279</v>
      </c>
      <c r="B12427" s="9" t="s">
        <v>166</v>
      </c>
      <c r="C12427" s="9" t="s">
        <v>42</v>
      </c>
      <c r="D12427" s="9" t="s">
        <v>43</v>
      </c>
      <c r="E12427" s="10">
        <v>3895.76</v>
      </c>
      <c r="F12427" s="10">
        <v>3808.768472906404</v>
      </c>
      <c r="G12427" s="10">
        <v>86.991527093596233</v>
      </c>
      <c r="H12427" s="10">
        <v>3865.9</v>
      </c>
      <c r="I12427" s="10">
        <v>29.860000000000127</v>
      </c>
      <c r="J12427" s="10">
        <v>418</v>
      </c>
      <c r="K12427" s="10">
        <v>408.66600985221675</v>
      </c>
      <c r="L12427" s="10">
        <v>9.3339901477832541</v>
      </c>
      <c r="M12427" s="10">
        <v>414.79599999999999</v>
      </c>
      <c r="N12427" s="10">
        <v>3.2040000000000077</v>
      </c>
    </row>
    <row r="12428" spans="1:14" x14ac:dyDescent="0.25">
      <c r="A12428" s="9" t="s">
        <v>1280</v>
      </c>
      <c r="B12428" s="9" t="s">
        <v>25</v>
      </c>
      <c r="C12428" s="9" t="s">
        <v>26</v>
      </c>
      <c r="D12428" s="9" t="s">
        <v>27</v>
      </c>
      <c r="E12428" s="10">
        <v>838.07</v>
      </c>
      <c r="F12428" s="10">
        <v>0</v>
      </c>
      <c r="G12428" s="10">
        <v>838.07</v>
      </c>
      <c r="H12428" s="10">
        <v>0</v>
      </c>
      <c r="I12428" s="10">
        <v>838.07</v>
      </c>
      <c r="J12428" s="10">
        <v>0</v>
      </c>
      <c r="K12428" s="10">
        <v>0</v>
      </c>
      <c r="L12428" s="10">
        <v>0</v>
      </c>
      <c r="M12428" s="10">
        <v>0</v>
      </c>
      <c r="N12428" s="10">
        <v>0</v>
      </c>
    </row>
    <row r="12429" spans="1:14" x14ac:dyDescent="0.25">
      <c r="A12429" s="9" t="s">
        <v>1280</v>
      </c>
      <c r="B12429" s="9" t="s">
        <v>258</v>
      </c>
      <c r="C12429" s="9" t="s">
        <v>33</v>
      </c>
      <c r="D12429" s="9" t="s">
        <v>27</v>
      </c>
      <c r="E12429" s="10">
        <v>77.12</v>
      </c>
      <c r="F12429" s="10">
        <v>0</v>
      </c>
      <c r="G12429" s="10">
        <v>77.12</v>
      </c>
      <c r="H12429" s="10">
        <v>80.12</v>
      </c>
      <c r="I12429" s="10">
        <v>-3</v>
      </c>
      <c r="J12429" s="10">
        <v>10.199999999999999</v>
      </c>
      <c r="K12429" s="10">
        <v>0</v>
      </c>
      <c r="L12429" s="10">
        <v>10.199999999999999</v>
      </c>
      <c r="M12429" s="10">
        <v>10.599</v>
      </c>
      <c r="N12429" s="10">
        <v>-0.39900000000000091</v>
      </c>
    </row>
    <row r="12430" spans="1:14" x14ac:dyDescent="0.25">
      <c r="A12430" s="9" t="s">
        <v>1280</v>
      </c>
      <c r="B12430" s="9" t="s">
        <v>259</v>
      </c>
      <c r="C12430" s="9" t="s">
        <v>33</v>
      </c>
      <c r="D12430" s="9" t="s">
        <v>27</v>
      </c>
      <c r="E12430" s="10">
        <v>158.25</v>
      </c>
      <c r="F12430" s="10">
        <v>0</v>
      </c>
      <c r="G12430" s="10">
        <v>158.25</v>
      </c>
      <c r="H12430" s="10">
        <v>164.43</v>
      </c>
      <c r="I12430" s="10">
        <v>-6.1800000000000068</v>
      </c>
      <c r="J12430" s="10">
        <v>10.199999999999999</v>
      </c>
      <c r="K12430" s="10">
        <v>0</v>
      </c>
      <c r="L12430" s="10">
        <v>10.199999999999999</v>
      </c>
      <c r="M12430" s="10">
        <v>10.599</v>
      </c>
      <c r="N12430" s="10">
        <v>-0.39900000000000091</v>
      </c>
    </row>
    <row r="12431" spans="1:14" x14ac:dyDescent="0.25">
      <c r="A12431" s="9" t="s">
        <v>1280</v>
      </c>
      <c r="B12431" s="9" t="s">
        <v>260</v>
      </c>
      <c r="C12431" s="9" t="s">
        <v>33</v>
      </c>
      <c r="D12431" s="9" t="s">
        <v>27</v>
      </c>
      <c r="E12431" s="10">
        <v>6238.37</v>
      </c>
      <c r="F12431" s="10">
        <v>0</v>
      </c>
      <c r="G12431" s="10">
        <v>6238.37</v>
      </c>
      <c r="H12431" s="10">
        <v>6480.94</v>
      </c>
      <c r="I12431" s="10">
        <v>-242.56999999999971</v>
      </c>
      <c r="J12431" s="10">
        <v>102</v>
      </c>
      <c r="K12431" s="10">
        <v>0</v>
      </c>
      <c r="L12431" s="10">
        <v>102</v>
      </c>
      <c r="M12431" s="10">
        <v>105.96599999999999</v>
      </c>
      <c r="N12431" s="10">
        <v>-3.965999999999994</v>
      </c>
    </row>
    <row r="12432" spans="1:14" x14ac:dyDescent="0.25">
      <c r="A12432" s="9" t="s">
        <v>1280</v>
      </c>
      <c r="B12432" s="9" t="s">
        <v>1281</v>
      </c>
      <c r="C12432" s="9" t="s">
        <v>39</v>
      </c>
      <c r="D12432" s="9" t="s">
        <v>43</v>
      </c>
      <c r="E12432" s="10">
        <v>-62206.73</v>
      </c>
      <c r="F12432" s="10">
        <v>0</v>
      </c>
      <c r="G12432" s="10">
        <v>-62206.73</v>
      </c>
      <c r="H12432" s="10">
        <v>-62206.68</v>
      </c>
      <c r="I12432" s="10">
        <v>-5.0000000002910383E-2</v>
      </c>
      <c r="J12432" s="10">
        <v>-49275</v>
      </c>
      <c r="K12432" s="10">
        <v>0</v>
      </c>
      <c r="L12432" s="10">
        <v>-49275</v>
      </c>
      <c r="M12432" s="10">
        <v>-49275</v>
      </c>
      <c r="N12432" s="10">
        <v>0</v>
      </c>
    </row>
    <row r="12433" spans="1:14" x14ac:dyDescent="0.25">
      <c r="A12433" s="9" t="s">
        <v>1280</v>
      </c>
      <c r="B12433" s="9" t="s">
        <v>269</v>
      </c>
      <c r="C12433" s="9" t="s">
        <v>42</v>
      </c>
      <c r="D12433" s="9" t="s">
        <v>43</v>
      </c>
      <c r="E12433" s="10">
        <v>4404.92</v>
      </c>
      <c r="F12433" s="10">
        <v>4405.1183431952659</v>
      </c>
      <c r="G12433" s="10">
        <v>-0.19834319526580657</v>
      </c>
      <c r="H12433" s="10">
        <v>4466.79</v>
      </c>
      <c r="I12433" s="10">
        <v>-61.869999999999891</v>
      </c>
      <c r="J12433" s="10">
        <v>8130</v>
      </c>
      <c r="K12433" s="10">
        <v>8130.374753451677</v>
      </c>
      <c r="L12433" s="10">
        <v>-0.37475345167695195</v>
      </c>
      <c r="M12433" s="10">
        <v>8244.2000000000007</v>
      </c>
      <c r="N12433" s="10">
        <v>-114.20000000000073</v>
      </c>
    </row>
    <row r="12434" spans="1:14" x14ac:dyDescent="0.25">
      <c r="A12434" s="9" t="s">
        <v>1280</v>
      </c>
      <c r="B12434" s="9" t="s">
        <v>1282</v>
      </c>
      <c r="C12434" s="9" t="s">
        <v>42</v>
      </c>
      <c r="D12434" s="9" t="s">
        <v>43</v>
      </c>
      <c r="E12434" s="10">
        <v>50490</v>
      </c>
      <c r="F12434" s="10">
        <v>50260.502463054188</v>
      </c>
      <c r="G12434" s="10">
        <v>229.49753694581159</v>
      </c>
      <c r="H12434" s="10">
        <v>51014.41</v>
      </c>
      <c r="I12434" s="10">
        <v>-524.41000000000349</v>
      </c>
      <c r="J12434" s="10">
        <v>49500</v>
      </c>
      <c r="K12434" s="10">
        <v>49275</v>
      </c>
      <c r="L12434" s="10">
        <v>225</v>
      </c>
      <c r="M12434" s="10">
        <v>50014.125</v>
      </c>
      <c r="N12434" s="10">
        <v>-514.125</v>
      </c>
    </row>
    <row r="12435" spans="1:14" x14ac:dyDescent="0.25">
      <c r="A12435" s="9" t="s">
        <v>1283</v>
      </c>
      <c r="B12435" s="9" t="s">
        <v>25</v>
      </c>
      <c r="C12435" s="9" t="s">
        <v>26</v>
      </c>
      <c r="D12435" s="9" t="s">
        <v>27</v>
      </c>
      <c r="E12435" s="10">
        <v>3176.69</v>
      </c>
      <c r="F12435" s="10">
        <v>0</v>
      </c>
      <c r="G12435" s="10">
        <v>3176.69</v>
      </c>
      <c r="H12435" s="10">
        <v>0</v>
      </c>
      <c r="I12435" s="10">
        <v>3176.69</v>
      </c>
      <c r="J12435" s="10">
        <v>0</v>
      </c>
      <c r="K12435" s="10">
        <v>0</v>
      </c>
      <c r="L12435" s="10">
        <v>0</v>
      </c>
      <c r="M12435" s="10">
        <v>0</v>
      </c>
      <c r="N12435" s="10">
        <v>0</v>
      </c>
    </row>
    <row r="12436" spans="1:14" x14ac:dyDescent="0.25">
      <c r="A12436" s="9" t="s">
        <v>1283</v>
      </c>
      <c r="B12436" s="9" t="s">
        <v>28</v>
      </c>
      <c r="C12436" s="9" t="s">
        <v>29</v>
      </c>
      <c r="D12436" s="9" t="s">
        <v>27</v>
      </c>
      <c r="E12436" s="10">
        <v>0.01</v>
      </c>
      <c r="F12436" s="10">
        <v>0</v>
      </c>
      <c r="G12436" s="10">
        <v>0.01</v>
      </c>
      <c r="H12436" s="10">
        <v>0.03</v>
      </c>
      <c r="I12436" s="10">
        <v>-1.9999999999999997E-2</v>
      </c>
      <c r="J12436" s="10">
        <v>0</v>
      </c>
      <c r="K12436" s="10">
        <v>0</v>
      </c>
      <c r="L12436" s="10">
        <v>0</v>
      </c>
      <c r="M12436" s="10">
        <v>0</v>
      </c>
      <c r="N12436" s="10">
        <v>0</v>
      </c>
    </row>
    <row r="12437" spans="1:14" x14ac:dyDescent="0.25">
      <c r="A12437" s="9" t="s">
        <v>1283</v>
      </c>
      <c r="B12437" s="9" t="s">
        <v>30</v>
      </c>
      <c r="C12437" s="9" t="s">
        <v>29</v>
      </c>
      <c r="D12437" s="9" t="s">
        <v>27</v>
      </c>
      <c r="E12437" s="10">
        <v>0.15</v>
      </c>
      <c r="F12437" s="10">
        <v>0</v>
      </c>
      <c r="G12437" s="10">
        <v>0.15</v>
      </c>
      <c r="H12437" s="10">
        <v>0.63</v>
      </c>
      <c r="I12437" s="10">
        <v>-0.48</v>
      </c>
      <c r="J12437" s="10">
        <v>0</v>
      </c>
      <c r="K12437" s="10">
        <v>0</v>
      </c>
      <c r="L12437" s="10">
        <v>0</v>
      </c>
      <c r="M12437" s="10">
        <v>0</v>
      </c>
      <c r="N12437" s="10">
        <v>0</v>
      </c>
    </row>
    <row r="12438" spans="1:14" x14ac:dyDescent="0.25">
      <c r="A12438" s="9" t="s">
        <v>1283</v>
      </c>
      <c r="B12438" s="9" t="s">
        <v>31</v>
      </c>
      <c r="C12438" s="9" t="s">
        <v>29</v>
      </c>
      <c r="D12438" s="9" t="s">
        <v>27</v>
      </c>
      <c r="E12438" s="10">
        <v>0.99</v>
      </c>
      <c r="F12438" s="10">
        <v>0</v>
      </c>
      <c r="G12438" s="10">
        <v>0.99</v>
      </c>
      <c r="H12438" s="10">
        <v>4.24</v>
      </c>
      <c r="I12438" s="10">
        <v>-3.25</v>
      </c>
      <c r="J12438" s="10">
        <v>0</v>
      </c>
      <c r="K12438" s="10">
        <v>0</v>
      </c>
      <c r="L12438" s="10">
        <v>0</v>
      </c>
      <c r="M12438" s="10">
        <v>0</v>
      </c>
      <c r="N12438" s="10">
        <v>0</v>
      </c>
    </row>
    <row r="12439" spans="1:14" x14ac:dyDescent="0.25">
      <c r="A12439" s="9" t="s">
        <v>1283</v>
      </c>
      <c r="B12439" s="9" t="s">
        <v>36</v>
      </c>
      <c r="C12439" s="9" t="s">
        <v>29</v>
      </c>
      <c r="D12439" s="9" t="s">
        <v>27</v>
      </c>
      <c r="E12439" s="10">
        <v>11.06</v>
      </c>
      <c r="F12439" s="10">
        <v>0</v>
      </c>
      <c r="G12439" s="10">
        <v>11.06</v>
      </c>
      <c r="H12439" s="10">
        <v>47.48</v>
      </c>
      <c r="I12439" s="10">
        <v>-36.419999999999995</v>
      </c>
      <c r="J12439" s="10">
        <v>0</v>
      </c>
      <c r="K12439" s="10">
        <v>0</v>
      </c>
      <c r="L12439" s="10">
        <v>0</v>
      </c>
      <c r="M12439" s="10">
        <v>0</v>
      </c>
      <c r="N12439" s="10">
        <v>0</v>
      </c>
    </row>
    <row r="12440" spans="1:14" x14ac:dyDescent="0.25">
      <c r="A12440" s="9" t="s">
        <v>1283</v>
      </c>
      <c r="B12440" s="9" t="s">
        <v>37</v>
      </c>
      <c r="C12440" s="9" t="s">
        <v>29</v>
      </c>
      <c r="D12440" s="9" t="s">
        <v>27</v>
      </c>
      <c r="E12440" s="10">
        <v>25.57</v>
      </c>
      <c r="F12440" s="10">
        <v>0</v>
      </c>
      <c r="G12440" s="10">
        <v>25.57</v>
      </c>
      <c r="H12440" s="10">
        <v>109.79</v>
      </c>
      <c r="I12440" s="10">
        <v>-84.22</v>
      </c>
      <c r="J12440" s="10">
        <v>0</v>
      </c>
      <c r="K12440" s="10">
        <v>0</v>
      </c>
      <c r="L12440" s="10">
        <v>0</v>
      </c>
      <c r="M12440" s="10">
        <v>0</v>
      </c>
      <c r="N12440" s="10">
        <v>0</v>
      </c>
    </row>
    <row r="12441" spans="1:14" x14ac:dyDescent="0.25">
      <c r="A12441" s="9" t="s">
        <v>1283</v>
      </c>
      <c r="B12441" s="9" t="s">
        <v>346</v>
      </c>
      <c r="C12441" s="9" t="s">
        <v>33</v>
      </c>
      <c r="D12441" s="9" t="s">
        <v>27</v>
      </c>
      <c r="E12441" s="10">
        <v>554.49</v>
      </c>
      <c r="F12441" s="10">
        <v>0</v>
      </c>
      <c r="G12441" s="10">
        <v>554.49</v>
      </c>
      <c r="H12441" s="10">
        <v>639.25</v>
      </c>
      <c r="I12441" s="10">
        <v>-84.759999999999991</v>
      </c>
      <c r="J12441" s="10">
        <v>3.5</v>
      </c>
      <c r="K12441" s="10">
        <v>0</v>
      </c>
      <c r="L12441" s="10">
        <v>3.5</v>
      </c>
      <c r="M12441" s="10">
        <v>4.0350000000000001</v>
      </c>
      <c r="N12441" s="10">
        <v>-0.53500000000000014</v>
      </c>
    </row>
    <row r="12442" spans="1:14" x14ac:dyDescent="0.25">
      <c r="A12442" s="9" t="s">
        <v>1283</v>
      </c>
      <c r="B12442" s="9" t="s">
        <v>347</v>
      </c>
      <c r="C12442" s="9" t="s">
        <v>33</v>
      </c>
      <c r="D12442" s="9" t="s">
        <v>27</v>
      </c>
      <c r="E12442" s="10">
        <v>1761.6</v>
      </c>
      <c r="F12442" s="10">
        <v>0</v>
      </c>
      <c r="G12442" s="10">
        <v>1761.6</v>
      </c>
      <c r="H12442" s="10">
        <v>2030.86</v>
      </c>
      <c r="I12442" s="10">
        <v>-269.26</v>
      </c>
      <c r="J12442" s="10">
        <v>3.5</v>
      </c>
      <c r="K12442" s="10">
        <v>0</v>
      </c>
      <c r="L12442" s="10">
        <v>3.5</v>
      </c>
      <c r="M12442" s="10">
        <v>4.0350000000000001</v>
      </c>
      <c r="N12442" s="10">
        <v>-0.53500000000000014</v>
      </c>
    </row>
    <row r="12443" spans="1:14" x14ac:dyDescent="0.25">
      <c r="A12443" s="9" t="s">
        <v>1283</v>
      </c>
      <c r="B12443" s="9" t="s">
        <v>348</v>
      </c>
      <c r="C12443" s="9" t="s">
        <v>33</v>
      </c>
      <c r="D12443" s="9" t="s">
        <v>27</v>
      </c>
      <c r="E12443" s="10">
        <v>1770.17</v>
      </c>
      <c r="F12443" s="10">
        <v>0</v>
      </c>
      <c r="G12443" s="10">
        <v>1770.17</v>
      </c>
      <c r="H12443" s="10">
        <v>2040.8</v>
      </c>
      <c r="I12443" s="10">
        <v>-270.62999999999988</v>
      </c>
      <c r="J12443" s="10">
        <v>21</v>
      </c>
      <c r="K12443" s="10">
        <v>0</v>
      </c>
      <c r="L12443" s="10">
        <v>21</v>
      </c>
      <c r="M12443" s="10">
        <v>24.210999999999999</v>
      </c>
      <c r="N12443" s="10">
        <v>-3.2109999999999985</v>
      </c>
    </row>
    <row r="12444" spans="1:14" x14ac:dyDescent="0.25">
      <c r="A12444" s="9" t="s">
        <v>1283</v>
      </c>
      <c r="B12444" s="9" t="s">
        <v>160</v>
      </c>
      <c r="C12444" s="9" t="s">
        <v>39</v>
      </c>
      <c r="D12444" s="9" t="s">
        <v>58</v>
      </c>
      <c r="E12444" s="10">
        <v>-93580.28</v>
      </c>
      <c r="F12444" s="10">
        <v>0</v>
      </c>
      <c r="G12444" s="10">
        <v>-93580.28</v>
      </c>
      <c r="H12444" s="10">
        <v>-93580.3</v>
      </c>
      <c r="I12444" s="10">
        <v>2.0000000004074536E-2</v>
      </c>
      <c r="J12444" s="10">
        <v>-3220</v>
      </c>
      <c r="K12444" s="10">
        <v>0</v>
      </c>
      <c r="L12444" s="10">
        <v>-3220</v>
      </c>
      <c r="M12444" s="10">
        <v>-3220</v>
      </c>
      <c r="N12444" s="10">
        <v>0</v>
      </c>
    </row>
    <row r="12445" spans="1:14" x14ac:dyDescent="0.25">
      <c r="A12445" s="9" t="s">
        <v>1283</v>
      </c>
      <c r="B12445" s="9" t="s">
        <v>440</v>
      </c>
      <c r="C12445" s="9" t="s">
        <v>42</v>
      </c>
      <c r="D12445" s="9" t="s">
        <v>58</v>
      </c>
      <c r="E12445" s="10">
        <v>78229.289999999994</v>
      </c>
      <c r="F12445" s="10">
        <v>80301.850000000006</v>
      </c>
      <c r="G12445" s="10">
        <v>-2072.5600000000122</v>
      </c>
      <c r="H12445" s="10">
        <v>80301.850000000006</v>
      </c>
      <c r="I12445" s="10">
        <v>-2072.5600000000122</v>
      </c>
      <c r="J12445" s="10">
        <v>3231</v>
      </c>
      <c r="K12445" s="10">
        <v>3316.6</v>
      </c>
      <c r="L12445" s="10">
        <v>-85.599999999999909</v>
      </c>
      <c r="M12445" s="10">
        <v>3316.6</v>
      </c>
      <c r="N12445" s="10">
        <v>-85.599999999999909</v>
      </c>
    </row>
    <row r="12446" spans="1:14" x14ac:dyDescent="0.25">
      <c r="A12446" s="9" t="s">
        <v>1283</v>
      </c>
      <c r="B12446" s="9" t="s">
        <v>441</v>
      </c>
      <c r="C12446" s="9" t="s">
        <v>42</v>
      </c>
      <c r="D12446" s="9" t="s">
        <v>43</v>
      </c>
      <c r="E12446" s="10">
        <v>1980.43</v>
      </c>
      <c r="F12446" s="10">
        <v>0</v>
      </c>
      <c r="G12446" s="10">
        <v>1980.43</v>
      </c>
      <c r="H12446" s="10">
        <v>0</v>
      </c>
      <c r="I12446" s="10">
        <v>1980.43</v>
      </c>
      <c r="J12446" s="10">
        <v>3300</v>
      </c>
      <c r="K12446" s="10">
        <v>0</v>
      </c>
      <c r="L12446" s="10">
        <v>3300</v>
      </c>
      <c r="M12446" s="10">
        <v>0</v>
      </c>
      <c r="N12446" s="10">
        <v>3300</v>
      </c>
    </row>
    <row r="12447" spans="1:14" x14ac:dyDescent="0.25">
      <c r="A12447" s="9" t="s">
        <v>1283</v>
      </c>
      <c r="B12447" s="9" t="s">
        <v>442</v>
      </c>
      <c r="C12447" s="9" t="s">
        <v>42</v>
      </c>
      <c r="D12447" s="9" t="s">
        <v>43</v>
      </c>
      <c r="E12447" s="10">
        <v>0</v>
      </c>
      <c r="F12447" s="10">
        <v>1125.9019607843138</v>
      </c>
      <c r="G12447" s="10">
        <v>-1125.9019607843138</v>
      </c>
      <c r="H12447" s="10">
        <v>1148.42</v>
      </c>
      <c r="I12447" s="10">
        <v>-1148.42</v>
      </c>
      <c r="J12447" s="10">
        <v>0</v>
      </c>
      <c r="K12447" s="10">
        <v>3220</v>
      </c>
      <c r="L12447" s="10">
        <v>-3220</v>
      </c>
      <c r="M12447" s="10">
        <v>3284.4</v>
      </c>
      <c r="N12447" s="10">
        <v>-3284.4</v>
      </c>
    </row>
    <row r="12448" spans="1:14" x14ac:dyDescent="0.25">
      <c r="A12448" s="9" t="s">
        <v>1283</v>
      </c>
      <c r="B12448" s="9" t="s">
        <v>443</v>
      </c>
      <c r="C12448" s="9" t="s">
        <v>42</v>
      </c>
      <c r="D12448" s="9" t="s">
        <v>43</v>
      </c>
      <c r="E12448" s="10">
        <v>5676</v>
      </c>
      <c r="F12448" s="10">
        <v>5538.3980099502487</v>
      </c>
      <c r="G12448" s="10">
        <v>137.60199004975129</v>
      </c>
      <c r="H12448" s="10">
        <v>5566.09</v>
      </c>
      <c r="I12448" s="10">
        <v>109.90999999999985</v>
      </c>
      <c r="J12448" s="10">
        <v>3300</v>
      </c>
      <c r="K12448" s="10">
        <v>3220</v>
      </c>
      <c r="L12448" s="10">
        <v>80</v>
      </c>
      <c r="M12448" s="10">
        <v>3236.1</v>
      </c>
      <c r="N12448" s="10">
        <v>63.900000000000091</v>
      </c>
    </row>
    <row r="12449" spans="1:14" x14ac:dyDescent="0.25">
      <c r="A12449" s="9" t="s">
        <v>1283</v>
      </c>
      <c r="B12449" s="9" t="s">
        <v>355</v>
      </c>
      <c r="C12449" s="9" t="s">
        <v>42</v>
      </c>
      <c r="D12449" s="9" t="s">
        <v>53</v>
      </c>
      <c r="E12449" s="10">
        <v>393.83</v>
      </c>
      <c r="F12449" s="10">
        <v>1690.86</v>
      </c>
      <c r="G12449" s="10">
        <v>-1297.03</v>
      </c>
      <c r="H12449" s="10">
        <v>1690.86</v>
      </c>
      <c r="I12449" s="10">
        <v>-1297.03</v>
      </c>
      <c r="J12449" s="10">
        <v>30</v>
      </c>
      <c r="K12449" s="10">
        <v>128.80000000000001</v>
      </c>
      <c r="L12449" s="10">
        <v>-98.800000000000011</v>
      </c>
      <c r="M12449" s="10">
        <v>128.80000000000001</v>
      </c>
      <c r="N12449" s="10">
        <v>-98.800000000000011</v>
      </c>
    </row>
    <row r="12450" spans="1:14" x14ac:dyDescent="0.25">
      <c r="A12450" s="9" t="s">
        <v>1284</v>
      </c>
      <c r="B12450" s="9" t="s">
        <v>25</v>
      </c>
      <c r="C12450" s="9" t="s">
        <v>26</v>
      </c>
      <c r="D12450" s="9" t="s">
        <v>27</v>
      </c>
      <c r="E12450" s="10">
        <v>466.6</v>
      </c>
      <c r="F12450" s="10">
        <v>0</v>
      </c>
      <c r="G12450" s="10">
        <v>466.6</v>
      </c>
      <c r="H12450" s="10">
        <v>0</v>
      </c>
      <c r="I12450" s="10">
        <v>466.6</v>
      </c>
      <c r="J12450" s="10">
        <v>0</v>
      </c>
      <c r="K12450" s="10">
        <v>0</v>
      </c>
      <c r="L12450" s="10">
        <v>0</v>
      </c>
      <c r="M12450" s="10">
        <v>0</v>
      </c>
      <c r="N12450" s="10">
        <v>0</v>
      </c>
    </row>
    <row r="12451" spans="1:14" x14ac:dyDescent="0.25">
      <c r="A12451" s="9" t="s">
        <v>1284</v>
      </c>
      <c r="B12451" s="9" t="s">
        <v>258</v>
      </c>
      <c r="C12451" s="9" t="s">
        <v>33</v>
      </c>
      <c r="D12451" s="9" t="s">
        <v>27</v>
      </c>
      <c r="E12451" s="10">
        <v>77.12</v>
      </c>
      <c r="F12451" s="10">
        <v>0</v>
      </c>
      <c r="G12451" s="10">
        <v>77.12</v>
      </c>
      <c r="H12451" s="10">
        <v>73.17</v>
      </c>
      <c r="I12451" s="10">
        <v>3.9500000000000028</v>
      </c>
      <c r="J12451" s="10">
        <v>10.199999999999999</v>
      </c>
      <c r="K12451" s="10">
        <v>0</v>
      </c>
      <c r="L12451" s="10">
        <v>10.199999999999999</v>
      </c>
      <c r="M12451" s="10">
        <v>9.6790000000000003</v>
      </c>
      <c r="N12451" s="10">
        <v>0.52099999999999902</v>
      </c>
    </row>
    <row r="12452" spans="1:14" x14ac:dyDescent="0.25">
      <c r="A12452" s="9" t="s">
        <v>1284</v>
      </c>
      <c r="B12452" s="9" t="s">
        <v>259</v>
      </c>
      <c r="C12452" s="9" t="s">
        <v>33</v>
      </c>
      <c r="D12452" s="9" t="s">
        <v>27</v>
      </c>
      <c r="E12452" s="10">
        <v>158.25</v>
      </c>
      <c r="F12452" s="10">
        <v>0</v>
      </c>
      <c r="G12452" s="10">
        <v>158.25</v>
      </c>
      <c r="H12452" s="10">
        <v>150.16</v>
      </c>
      <c r="I12452" s="10">
        <v>8.0900000000000034</v>
      </c>
      <c r="J12452" s="10">
        <v>10.199999999999999</v>
      </c>
      <c r="K12452" s="10">
        <v>0</v>
      </c>
      <c r="L12452" s="10">
        <v>10.199999999999999</v>
      </c>
      <c r="M12452" s="10">
        <v>9.6790000000000003</v>
      </c>
      <c r="N12452" s="10">
        <v>0.52099999999999902</v>
      </c>
    </row>
    <row r="12453" spans="1:14" x14ac:dyDescent="0.25">
      <c r="A12453" s="9" t="s">
        <v>1284</v>
      </c>
      <c r="B12453" s="9" t="s">
        <v>260</v>
      </c>
      <c r="C12453" s="9" t="s">
        <v>33</v>
      </c>
      <c r="D12453" s="9" t="s">
        <v>27</v>
      </c>
      <c r="E12453" s="10">
        <v>6238.37</v>
      </c>
      <c r="F12453" s="10">
        <v>0</v>
      </c>
      <c r="G12453" s="10">
        <v>6238.37</v>
      </c>
      <c r="H12453" s="10">
        <v>5918.67</v>
      </c>
      <c r="I12453" s="10">
        <v>319.69999999999982</v>
      </c>
      <c r="J12453" s="10">
        <v>102</v>
      </c>
      <c r="K12453" s="10">
        <v>0</v>
      </c>
      <c r="L12453" s="10">
        <v>102</v>
      </c>
      <c r="M12453" s="10">
        <v>96.772000000000006</v>
      </c>
      <c r="N12453" s="10">
        <v>5.2279999999999944</v>
      </c>
    </row>
    <row r="12454" spans="1:14" x14ac:dyDescent="0.25">
      <c r="A12454" s="9" t="s">
        <v>1284</v>
      </c>
      <c r="B12454" s="9" t="s">
        <v>1285</v>
      </c>
      <c r="C12454" s="9" t="s">
        <v>39</v>
      </c>
      <c r="D12454" s="9" t="s">
        <v>43</v>
      </c>
      <c r="E12454" s="10">
        <v>-60385.95</v>
      </c>
      <c r="F12454" s="10">
        <v>0</v>
      </c>
      <c r="G12454" s="10">
        <v>-60385.95</v>
      </c>
      <c r="H12454" s="10">
        <v>-60385.73</v>
      </c>
      <c r="I12454" s="10">
        <v>-0.2199999999938882</v>
      </c>
      <c r="J12454" s="10">
        <v>-45000</v>
      </c>
      <c r="K12454" s="10">
        <v>0</v>
      </c>
      <c r="L12454" s="10">
        <v>-45000</v>
      </c>
      <c r="M12454" s="10">
        <v>-45000</v>
      </c>
      <c r="N12454" s="10">
        <v>0</v>
      </c>
    </row>
    <row r="12455" spans="1:14" x14ac:dyDescent="0.25">
      <c r="A12455" s="9" t="s">
        <v>1284</v>
      </c>
      <c r="B12455" s="9" t="s">
        <v>266</v>
      </c>
      <c r="C12455" s="9" t="s">
        <v>42</v>
      </c>
      <c r="D12455" s="9" t="s">
        <v>43</v>
      </c>
      <c r="E12455" s="10">
        <v>3585.61</v>
      </c>
      <c r="F12455" s="10">
        <v>3585.6114398422087</v>
      </c>
      <c r="G12455" s="10">
        <v>-1.4398422085832863E-3</v>
      </c>
      <c r="H12455" s="10">
        <v>3635.81</v>
      </c>
      <c r="I12455" s="10">
        <v>-50.199999999999818</v>
      </c>
      <c r="J12455" s="10">
        <v>7425</v>
      </c>
      <c r="K12455" s="10">
        <v>7425</v>
      </c>
      <c r="L12455" s="10">
        <v>0</v>
      </c>
      <c r="M12455" s="10">
        <v>7528.95</v>
      </c>
      <c r="N12455" s="10">
        <v>-103.94999999999982</v>
      </c>
    </row>
    <row r="12456" spans="1:14" x14ac:dyDescent="0.25">
      <c r="A12456" s="9" t="s">
        <v>1284</v>
      </c>
      <c r="B12456" s="9" t="s">
        <v>1286</v>
      </c>
      <c r="C12456" s="9" t="s">
        <v>42</v>
      </c>
      <c r="D12456" s="9" t="s">
        <v>43</v>
      </c>
      <c r="E12456" s="10">
        <v>49860</v>
      </c>
      <c r="F12456" s="10">
        <v>49860</v>
      </c>
      <c r="G12456" s="10">
        <v>0</v>
      </c>
      <c r="H12456" s="10">
        <v>50607.9</v>
      </c>
      <c r="I12456" s="10">
        <v>-747.90000000000146</v>
      </c>
      <c r="J12456" s="10">
        <v>45000</v>
      </c>
      <c r="K12456" s="10">
        <v>45000</v>
      </c>
      <c r="L12456" s="10">
        <v>0</v>
      </c>
      <c r="M12456" s="10">
        <v>45675</v>
      </c>
      <c r="N12456" s="10">
        <v>-675</v>
      </c>
    </row>
    <row r="12457" spans="1:14" x14ac:dyDescent="0.25">
      <c r="A12457" s="9" t="s">
        <v>1287</v>
      </c>
      <c r="B12457" s="9" t="s">
        <v>25</v>
      </c>
      <c r="C12457" s="9" t="s">
        <v>26</v>
      </c>
      <c r="D12457" s="9" t="s">
        <v>27</v>
      </c>
      <c r="E12457" s="10">
        <v>330.35</v>
      </c>
      <c r="F12457" s="10">
        <v>0</v>
      </c>
      <c r="G12457" s="10">
        <v>330.35</v>
      </c>
      <c r="H12457" s="10">
        <v>0</v>
      </c>
      <c r="I12457" s="10">
        <v>330.35</v>
      </c>
      <c r="J12457" s="10">
        <v>0</v>
      </c>
      <c r="K12457" s="10">
        <v>0</v>
      </c>
      <c r="L12457" s="10">
        <v>0</v>
      </c>
      <c r="M12457" s="10">
        <v>0</v>
      </c>
      <c r="N12457" s="10">
        <v>0</v>
      </c>
    </row>
    <row r="12458" spans="1:14" x14ac:dyDescent="0.25">
      <c r="A12458" s="9" t="s">
        <v>1287</v>
      </c>
      <c r="B12458" s="9" t="s">
        <v>258</v>
      </c>
      <c r="C12458" s="9" t="s">
        <v>33</v>
      </c>
      <c r="D12458" s="9" t="s">
        <v>27</v>
      </c>
      <c r="E12458" s="10">
        <v>30.85</v>
      </c>
      <c r="F12458" s="10">
        <v>0</v>
      </c>
      <c r="G12458" s="10">
        <v>30.85</v>
      </c>
      <c r="H12458" s="10">
        <v>32.78</v>
      </c>
      <c r="I12458" s="10">
        <v>-1.9299999999999997</v>
      </c>
      <c r="J12458" s="10">
        <v>4.08</v>
      </c>
      <c r="K12458" s="10">
        <v>0</v>
      </c>
      <c r="L12458" s="10">
        <v>4.08</v>
      </c>
      <c r="M12458" s="10">
        <v>4.3360000000000003</v>
      </c>
      <c r="N12458" s="10">
        <v>-0.25600000000000023</v>
      </c>
    </row>
    <row r="12459" spans="1:14" x14ac:dyDescent="0.25">
      <c r="A12459" s="9" t="s">
        <v>1287</v>
      </c>
      <c r="B12459" s="9" t="s">
        <v>259</v>
      </c>
      <c r="C12459" s="9" t="s">
        <v>33</v>
      </c>
      <c r="D12459" s="9" t="s">
        <v>27</v>
      </c>
      <c r="E12459" s="10">
        <v>63.3</v>
      </c>
      <c r="F12459" s="10">
        <v>0</v>
      </c>
      <c r="G12459" s="10">
        <v>63.3</v>
      </c>
      <c r="H12459" s="10">
        <v>67.27</v>
      </c>
      <c r="I12459" s="10">
        <v>-3.9699999999999989</v>
      </c>
      <c r="J12459" s="10">
        <v>4.08</v>
      </c>
      <c r="K12459" s="10">
        <v>0</v>
      </c>
      <c r="L12459" s="10">
        <v>4.08</v>
      </c>
      <c r="M12459" s="10">
        <v>4.3360000000000003</v>
      </c>
      <c r="N12459" s="10">
        <v>-0.25600000000000023</v>
      </c>
    </row>
    <row r="12460" spans="1:14" x14ac:dyDescent="0.25">
      <c r="A12460" s="9" t="s">
        <v>1287</v>
      </c>
      <c r="B12460" s="9" t="s">
        <v>260</v>
      </c>
      <c r="C12460" s="9" t="s">
        <v>33</v>
      </c>
      <c r="D12460" s="9" t="s">
        <v>27</v>
      </c>
      <c r="E12460" s="10">
        <v>2495.35</v>
      </c>
      <c r="F12460" s="10">
        <v>0</v>
      </c>
      <c r="G12460" s="10">
        <v>2495.35</v>
      </c>
      <c r="H12460" s="10">
        <v>2651.56</v>
      </c>
      <c r="I12460" s="10">
        <v>-156.21000000000004</v>
      </c>
      <c r="J12460" s="10">
        <v>40.799999999999997</v>
      </c>
      <c r="K12460" s="10">
        <v>0</v>
      </c>
      <c r="L12460" s="10">
        <v>40.799999999999997</v>
      </c>
      <c r="M12460" s="10">
        <v>43.353999999999999</v>
      </c>
      <c r="N12460" s="10">
        <v>-2.554000000000002</v>
      </c>
    </row>
    <row r="12461" spans="1:14" x14ac:dyDescent="0.25">
      <c r="A12461" s="9" t="s">
        <v>1287</v>
      </c>
      <c r="B12461" s="9" t="s">
        <v>298</v>
      </c>
      <c r="C12461" s="9" t="s">
        <v>39</v>
      </c>
      <c r="D12461" s="9" t="s">
        <v>43</v>
      </c>
      <c r="E12461" s="10">
        <v>-18478.25</v>
      </c>
      <c r="F12461" s="10">
        <v>0</v>
      </c>
      <c r="G12461" s="10">
        <v>-18478.25</v>
      </c>
      <c r="H12461" s="10">
        <v>-18478.29</v>
      </c>
      <c r="I12461" s="10">
        <v>4.0000000000873115E-2</v>
      </c>
      <c r="J12461" s="10">
        <v>-20160</v>
      </c>
      <c r="K12461" s="10">
        <v>0</v>
      </c>
      <c r="L12461" s="10">
        <v>-20160</v>
      </c>
      <c r="M12461" s="10">
        <v>-20160</v>
      </c>
      <c r="N12461" s="10">
        <v>0</v>
      </c>
    </row>
    <row r="12462" spans="1:14" x14ac:dyDescent="0.25">
      <c r="A12462" s="9" t="s">
        <v>1287</v>
      </c>
      <c r="B12462" s="9" t="s">
        <v>262</v>
      </c>
      <c r="C12462" s="9" t="s">
        <v>42</v>
      </c>
      <c r="D12462" s="9" t="s">
        <v>43</v>
      </c>
      <c r="E12462" s="10">
        <v>1685.53</v>
      </c>
      <c r="F12462" s="10">
        <v>1684.7238658777119</v>
      </c>
      <c r="G12462" s="10">
        <v>0.80613412228808556</v>
      </c>
      <c r="H12462" s="10">
        <v>1708.31</v>
      </c>
      <c r="I12462" s="10">
        <v>-22.779999999999973</v>
      </c>
      <c r="J12462" s="10">
        <v>3328</v>
      </c>
      <c r="K12462" s="10">
        <v>3326.4003944773171</v>
      </c>
      <c r="L12462" s="10">
        <v>1.5996055226828503</v>
      </c>
      <c r="M12462" s="10">
        <v>3372.97</v>
      </c>
      <c r="N12462" s="10">
        <v>-44.9699999999998</v>
      </c>
    </row>
    <row r="12463" spans="1:14" x14ac:dyDescent="0.25">
      <c r="A12463" s="9" t="s">
        <v>1287</v>
      </c>
      <c r="B12463" s="9" t="s">
        <v>323</v>
      </c>
      <c r="C12463" s="9" t="s">
        <v>42</v>
      </c>
      <c r="D12463" s="9" t="s">
        <v>43</v>
      </c>
      <c r="E12463" s="10">
        <v>13872.87</v>
      </c>
      <c r="F12463" s="10">
        <v>13811.211822660098</v>
      </c>
      <c r="G12463" s="10">
        <v>61.658177339902977</v>
      </c>
      <c r="H12463" s="10">
        <v>14018.38</v>
      </c>
      <c r="I12463" s="10">
        <v>-145.5099999999984</v>
      </c>
      <c r="J12463" s="10">
        <v>20250</v>
      </c>
      <c r="K12463" s="10">
        <v>20160</v>
      </c>
      <c r="L12463" s="10">
        <v>90</v>
      </c>
      <c r="M12463" s="10">
        <v>20462.400000000001</v>
      </c>
      <c r="N12463" s="10">
        <v>-212.40000000000146</v>
      </c>
    </row>
    <row r="12464" spans="1:14" x14ac:dyDescent="0.25">
      <c r="A12464" s="9" t="s">
        <v>1288</v>
      </c>
      <c r="B12464" s="9" t="s">
        <v>25</v>
      </c>
      <c r="C12464" s="9" t="s">
        <v>26</v>
      </c>
      <c r="D12464" s="9" t="s">
        <v>27</v>
      </c>
      <c r="E12464" s="10">
        <v>1263.8900000000001</v>
      </c>
      <c r="F12464" s="10">
        <v>0</v>
      </c>
      <c r="G12464" s="10">
        <v>1263.8900000000001</v>
      </c>
      <c r="H12464" s="10">
        <v>0</v>
      </c>
      <c r="I12464" s="10">
        <v>1263.8900000000001</v>
      </c>
      <c r="J12464" s="10">
        <v>0</v>
      </c>
      <c r="K12464" s="10">
        <v>0</v>
      </c>
      <c r="L12464" s="10">
        <v>0</v>
      </c>
      <c r="M12464" s="10">
        <v>0</v>
      </c>
      <c r="N12464" s="10">
        <v>0</v>
      </c>
    </row>
    <row r="12465" spans="1:14" x14ac:dyDescent="0.25">
      <c r="A12465" s="9" t="s">
        <v>1288</v>
      </c>
      <c r="B12465" s="9" t="s">
        <v>258</v>
      </c>
      <c r="C12465" s="9" t="s">
        <v>33</v>
      </c>
      <c r="D12465" s="9" t="s">
        <v>27</v>
      </c>
      <c r="E12465" s="10">
        <v>208.15</v>
      </c>
      <c r="F12465" s="10">
        <v>0</v>
      </c>
      <c r="G12465" s="10">
        <v>208.15</v>
      </c>
      <c r="H12465" s="10">
        <v>209.05</v>
      </c>
      <c r="I12465" s="10">
        <v>-0.90000000000000568</v>
      </c>
      <c r="J12465" s="10">
        <v>27.53</v>
      </c>
      <c r="K12465" s="10">
        <v>0</v>
      </c>
      <c r="L12465" s="10">
        <v>27.53</v>
      </c>
      <c r="M12465" s="10">
        <v>27.654</v>
      </c>
      <c r="N12465" s="10">
        <v>-0.12399999999999878</v>
      </c>
    </row>
    <row r="12466" spans="1:14" x14ac:dyDescent="0.25">
      <c r="A12466" s="9" t="s">
        <v>1288</v>
      </c>
      <c r="B12466" s="9" t="s">
        <v>259</v>
      </c>
      <c r="C12466" s="9" t="s">
        <v>33</v>
      </c>
      <c r="D12466" s="9" t="s">
        <v>27</v>
      </c>
      <c r="E12466" s="10">
        <v>427.11</v>
      </c>
      <c r="F12466" s="10">
        <v>0</v>
      </c>
      <c r="G12466" s="10">
        <v>427.11</v>
      </c>
      <c r="H12466" s="10">
        <v>429.02</v>
      </c>
      <c r="I12466" s="10">
        <v>-1.9099999999999682</v>
      </c>
      <c r="J12466" s="10">
        <v>27.53</v>
      </c>
      <c r="K12466" s="10">
        <v>0</v>
      </c>
      <c r="L12466" s="10">
        <v>27.53</v>
      </c>
      <c r="M12466" s="10">
        <v>27.654</v>
      </c>
      <c r="N12466" s="10">
        <v>-0.12399999999999878</v>
      </c>
    </row>
    <row r="12467" spans="1:14" x14ac:dyDescent="0.25">
      <c r="A12467" s="9" t="s">
        <v>1288</v>
      </c>
      <c r="B12467" s="9" t="s">
        <v>260</v>
      </c>
      <c r="C12467" s="9" t="s">
        <v>33</v>
      </c>
      <c r="D12467" s="9" t="s">
        <v>27</v>
      </c>
      <c r="E12467" s="10">
        <v>16837.490000000002</v>
      </c>
      <c r="F12467" s="10">
        <v>0</v>
      </c>
      <c r="G12467" s="10">
        <v>16837.490000000002</v>
      </c>
      <c r="H12467" s="10">
        <v>16909.64</v>
      </c>
      <c r="I12467" s="10">
        <v>-72.149999999997817</v>
      </c>
      <c r="J12467" s="10">
        <v>275.3</v>
      </c>
      <c r="K12467" s="10">
        <v>0</v>
      </c>
      <c r="L12467" s="10">
        <v>275.3</v>
      </c>
      <c r="M12467" s="10">
        <v>276.47899999999998</v>
      </c>
      <c r="N12467" s="10">
        <v>-1.1789999999999736</v>
      </c>
    </row>
    <row r="12468" spans="1:14" x14ac:dyDescent="0.25">
      <c r="A12468" s="9" t="s">
        <v>1288</v>
      </c>
      <c r="B12468" s="9" t="s">
        <v>101</v>
      </c>
      <c r="C12468" s="9" t="s">
        <v>39</v>
      </c>
      <c r="D12468" s="9" t="s">
        <v>43</v>
      </c>
      <c r="E12468" s="10">
        <v>-104090.08</v>
      </c>
      <c r="F12468" s="10">
        <v>0</v>
      </c>
      <c r="G12468" s="10">
        <v>-104090.08</v>
      </c>
      <c r="H12468" s="10">
        <v>-104090.34</v>
      </c>
      <c r="I12468" s="10">
        <v>0.25999999999476131</v>
      </c>
      <c r="J12468" s="10">
        <v>-128565</v>
      </c>
      <c r="K12468" s="10">
        <v>0</v>
      </c>
      <c r="L12468" s="10">
        <v>-128565</v>
      </c>
      <c r="M12468" s="10">
        <v>-128565</v>
      </c>
      <c r="N12468" s="10">
        <v>0</v>
      </c>
    </row>
    <row r="12469" spans="1:14" x14ac:dyDescent="0.25">
      <c r="A12469" s="9" t="s">
        <v>1288</v>
      </c>
      <c r="B12469" s="9" t="s">
        <v>262</v>
      </c>
      <c r="C12469" s="9" t="s">
        <v>42</v>
      </c>
      <c r="D12469" s="9" t="s">
        <v>43</v>
      </c>
      <c r="E12469" s="10">
        <v>10744.76</v>
      </c>
      <c r="F12469" s="10">
        <v>10743.865877712031</v>
      </c>
      <c r="G12469" s="10">
        <v>0.89412228796936688</v>
      </c>
      <c r="H12469" s="10">
        <v>10894.28</v>
      </c>
      <c r="I12469" s="10">
        <v>-149.52000000000044</v>
      </c>
      <c r="J12469" s="10">
        <v>21215</v>
      </c>
      <c r="K12469" s="10">
        <v>21213.224852071005</v>
      </c>
      <c r="L12469" s="10">
        <v>1.7751479289945564</v>
      </c>
      <c r="M12469" s="10">
        <v>21510.21</v>
      </c>
      <c r="N12469" s="10">
        <v>-295.20999999999913</v>
      </c>
    </row>
    <row r="12470" spans="1:14" x14ac:dyDescent="0.25">
      <c r="A12470" s="9" t="s">
        <v>1288</v>
      </c>
      <c r="B12470" s="9" t="s">
        <v>261</v>
      </c>
      <c r="C12470" s="9" t="s">
        <v>42</v>
      </c>
      <c r="D12470" s="9" t="s">
        <v>43</v>
      </c>
      <c r="E12470" s="10">
        <v>74608.679999999993</v>
      </c>
      <c r="F12470" s="10">
        <v>74530.413793103449</v>
      </c>
      <c r="G12470" s="10">
        <v>78.266206896543736</v>
      </c>
      <c r="H12470" s="10">
        <v>75648.37</v>
      </c>
      <c r="I12470" s="10">
        <v>-1039.6900000000023</v>
      </c>
      <c r="J12470" s="10">
        <v>128700</v>
      </c>
      <c r="K12470" s="10">
        <v>128565</v>
      </c>
      <c r="L12470" s="10">
        <v>135</v>
      </c>
      <c r="M12470" s="10">
        <v>130493.47500000001</v>
      </c>
      <c r="N12470" s="10">
        <v>-1793.4750000000058</v>
      </c>
    </row>
    <row r="12471" spans="1:14" x14ac:dyDescent="0.25">
      <c r="A12471" s="9" t="s">
        <v>1289</v>
      </c>
      <c r="B12471" s="9" t="s">
        <v>25</v>
      </c>
      <c r="C12471" s="9" t="s">
        <v>26</v>
      </c>
      <c r="D12471" s="9" t="s">
        <v>27</v>
      </c>
      <c r="E12471" s="10">
        <v>51.07</v>
      </c>
      <c r="F12471" s="10">
        <v>0</v>
      </c>
      <c r="G12471" s="10">
        <v>51.07</v>
      </c>
      <c r="H12471" s="10">
        <v>0</v>
      </c>
      <c r="I12471" s="10">
        <v>51.07</v>
      </c>
      <c r="J12471" s="10">
        <v>0</v>
      </c>
      <c r="K12471" s="10">
        <v>0</v>
      </c>
      <c r="L12471" s="10">
        <v>0</v>
      </c>
      <c r="M12471" s="10">
        <v>0</v>
      </c>
      <c r="N12471" s="10">
        <v>0</v>
      </c>
    </row>
    <row r="12472" spans="1:14" x14ac:dyDescent="0.25">
      <c r="A12472" s="9" t="s">
        <v>1289</v>
      </c>
      <c r="B12472" s="9" t="s">
        <v>258</v>
      </c>
      <c r="C12472" s="9" t="s">
        <v>33</v>
      </c>
      <c r="D12472" s="9" t="s">
        <v>27</v>
      </c>
      <c r="E12472" s="10">
        <v>23.55</v>
      </c>
      <c r="F12472" s="10">
        <v>0</v>
      </c>
      <c r="G12472" s="10">
        <v>23.55</v>
      </c>
      <c r="H12472" s="10">
        <v>22.54</v>
      </c>
      <c r="I12472" s="10">
        <v>1.0100000000000016</v>
      </c>
      <c r="J12472" s="10">
        <v>3.1150000000000002</v>
      </c>
      <c r="K12472" s="10">
        <v>0</v>
      </c>
      <c r="L12472" s="10">
        <v>3.1150000000000002</v>
      </c>
      <c r="M12472" s="10">
        <v>2.9809999999999999</v>
      </c>
      <c r="N12472" s="10">
        <v>0.13400000000000034</v>
      </c>
    </row>
    <row r="12473" spans="1:14" x14ac:dyDescent="0.25">
      <c r="A12473" s="9" t="s">
        <v>1289</v>
      </c>
      <c r="B12473" s="9" t="s">
        <v>259</v>
      </c>
      <c r="C12473" s="9" t="s">
        <v>33</v>
      </c>
      <c r="D12473" s="9" t="s">
        <v>27</v>
      </c>
      <c r="E12473" s="10">
        <v>48.33</v>
      </c>
      <c r="F12473" s="10">
        <v>0</v>
      </c>
      <c r="G12473" s="10">
        <v>48.33</v>
      </c>
      <c r="H12473" s="10">
        <v>46.25</v>
      </c>
      <c r="I12473" s="10">
        <v>2.0799999999999983</v>
      </c>
      <c r="J12473" s="10">
        <v>3.1150000000000002</v>
      </c>
      <c r="K12473" s="10">
        <v>0</v>
      </c>
      <c r="L12473" s="10">
        <v>3.1150000000000002</v>
      </c>
      <c r="M12473" s="10">
        <v>2.9809999999999999</v>
      </c>
      <c r="N12473" s="10">
        <v>0.13400000000000034</v>
      </c>
    </row>
    <row r="12474" spans="1:14" x14ac:dyDescent="0.25">
      <c r="A12474" s="9" t="s">
        <v>1289</v>
      </c>
      <c r="B12474" s="9" t="s">
        <v>260</v>
      </c>
      <c r="C12474" s="9" t="s">
        <v>33</v>
      </c>
      <c r="D12474" s="9" t="s">
        <v>27</v>
      </c>
      <c r="E12474" s="10">
        <v>1905.15</v>
      </c>
      <c r="F12474" s="10">
        <v>0</v>
      </c>
      <c r="G12474" s="10">
        <v>1905.15</v>
      </c>
      <c r="H12474" s="10">
        <v>1822.95</v>
      </c>
      <c r="I12474" s="10">
        <v>82.200000000000045</v>
      </c>
      <c r="J12474" s="10">
        <v>31.15</v>
      </c>
      <c r="K12474" s="10">
        <v>0</v>
      </c>
      <c r="L12474" s="10">
        <v>31.15</v>
      </c>
      <c r="M12474" s="10">
        <v>29.806000000000001</v>
      </c>
      <c r="N12474" s="10">
        <v>1.3439999999999976</v>
      </c>
    </row>
    <row r="12475" spans="1:14" x14ac:dyDescent="0.25">
      <c r="A12475" s="9" t="s">
        <v>1289</v>
      </c>
      <c r="B12475" s="9" t="s">
        <v>1290</v>
      </c>
      <c r="C12475" s="9" t="s">
        <v>39</v>
      </c>
      <c r="D12475" s="9" t="s">
        <v>43</v>
      </c>
      <c r="E12475" s="10">
        <v>-16669.84</v>
      </c>
      <c r="F12475" s="10">
        <v>0</v>
      </c>
      <c r="G12475" s="10">
        <v>-16669.84</v>
      </c>
      <c r="H12475" s="10">
        <v>-16669.849999999999</v>
      </c>
      <c r="I12475" s="10">
        <v>9.9999999983992893E-3</v>
      </c>
      <c r="J12475" s="10">
        <v>-13860</v>
      </c>
      <c r="K12475" s="10">
        <v>0</v>
      </c>
      <c r="L12475" s="10">
        <v>-13860</v>
      </c>
      <c r="M12475" s="10">
        <v>-13860</v>
      </c>
      <c r="N12475" s="10">
        <v>0</v>
      </c>
    </row>
    <row r="12476" spans="1:14" x14ac:dyDescent="0.25">
      <c r="A12476" s="9" t="s">
        <v>1289</v>
      </c>
      <c r="B12476" s="9" t="s">
        <v>269</v>
      </c>
      <c r="C12476" s="9" t="s">
        <v>42</v>
      </c>
      <c r="D12476" s="9" t="s">
        <v>43</v>
      </c>
      <c r="E12476" s="10">
        <v>1239.1199999999999</v>
      </c>
      <c r="F12476" s="10">
        <v>0</v>
      </c>
      <c r="G12476" s="10">
        <v>1239.1199999999999</v>
      </c>
      <c r="H12476" s="10">
        <v>0</v>
      </c>
      <c r="I12476" s="10">
        <v>1239.1199999999999</v>
      </c>
      <c r="J12476" s="10">
        <v>2287</v>
      </c>
      <c r="K12476" s="10">
        <v>0</v>
      </c>
      <c r="L12476" s="10">
        <v>2287</v>
      </c>
      <c r="M12476" s="10">
        <v>0</v>
      </c>
      <c r="N12476" s="10">
        <v>2287</v>
      </c>
    </row>
    <row r="12477" spans="1:14" x14ac:dyDescent="0.25">
      <c r="A12477" s="9" t="s">
        <v>1289</v>
      </c>
      <c r="B12477" s="9" t="s">
        <v>262</v>
      </c>
      <c r="C12477" s="9" t="s">
        <v>42</v>
      </c>
      <c r="D12477" s="9" t="s">
        <v>43</v>
      </c>
      <c r="E12477" s="10">
        <v>0</v>
      </c>
      <c r="F12477" s="10">
        <v>1158.2445759368836</v>
      </c>
      <c r="G12477" s="10">
        <v>-1158.2445759368836</v>
      </c>
      <c r="H12477" s="10">
        <v>1174.46</v>
      </c>
      <c r="I12477" s="10">
        <v>-1174.46</v>
      </c>
      <c r="J12477" s="10">
        <v>0</v>
      </c>
      <c r="K12477" s="10">
        <v>2286.9003944773171</v>
      </c>
      <c r="L12477" s="10">
        <v>-2286.9003944773171</v>
      </c>
      <c r="M12477" s="10">
        <v>2318.9169999999999</v>
      </c>
      <c r="N12477" s="10">
        <v>-2318.9169999999999</v>
      </c>
    </row>
    <row r="12478" spans="1:14" x14ac:dyDescent="0.25">
      <c r="A12478" s="9" t="s">
        <v>1289</v>
      </c>
      <c r="B12478" s="9" t="s">
        <v>1291</v>
      </c>
      <c r="C12478" s="9" t="s">
        <v>42</v>
      </c>
      <c r="D12478" s="9" t="s">
        <v>43</v>
      </c>
      <c r="E12478" s="10">
        <v>13402.62</v>
      </c>
      <c r="F12478" s="10">
        <v>13402.620689655172</v>
      </c>
      <c r="G12478" s="10">
        <v>-6.896551712998189E-4</v>
      </c>
      <c r="H12478" s="10">
        <v>13603.66</v>
      </c>
      <c r="I12478" s="10">
        <v>-201.03999999999905</v>
      </c>
      <c r="J12478" s="10">
        <v>13860</v>
      </c>
      <c r="K12478" s="10">
        <v>13860</v>
      </c>
      <c r="L12478" s="10">
        <v>0</v>
      </c>
      <c r="M12478" s="10">
        <v>14067.9</v>
      </c>
      <c r="N12478" s="10">
        <v>-207.89999999999964</v>
      </c>
    </row>
    <row r="12479" spans="1:14" x14ac:dyDescent="0.25">
      <c r="A12479" s="9" t="s">
        <v>1292</v>
      </c>
      <c r="B12479" s="9" t="s">
        <v>25</v>
      </c>
      <c r="C12479" s="9" t="s">
        <v>26</v>
      </c>
      <c r="D12479" s="9" t="s">
        <v>27</v>
      </c>
      <c r="E12479" s="10">
        <v>2447.46</v>
      </c>
      <c r="F12479" s="10">
        <v>0</v>
      </c>
      <c r="G12479" s="10">
        <v>2447.46</v>
      </c>
      <c r="H12479" s="10">
        <v>0</v>
      </c>
      <c r="I12479" s="10">
        <v>2447.46</v>
      </c>
      <c r="J12479" s="10">
        <v>0</v>
      </c>
      <c r="K12479" s="10">
        <v>0</v>
      </c>
      <c r="L12479" s="10">
        <v>0</v>
      </c>
      <c r="M12479" s="10">
        <v>0</v>
      </c>
      <c r="N12479" s="10">
        <v>0</v>
      </c>
    </row>
    <row r="12480" spans="1:14" x14ac:dyDescent="0.25">
      <c r="A12480" s="9" t="s">
        <v>1292</v>
      </c>
      <c r="B12480" s="9" t="s">
        <v>258</v>
      </c>
      <c r="C12480" s="9" t="s">
        <v>33</v>
      </c>
      <c r="D12480" s="9" t="s">
        <v>27</v>
      </c>
      <c r="E12480" s="10">
        <v>408.75</v>
      </c>
      <c r="F12480" s="10">
        <v>0</v>
      </c>
      <c r="G12480" s="10">
        <v>408.75</v>
      </c>
      <c r="H12480" s="10">
        <v>415.31</v>
      </c>
      <c r="I12480" s="10">
        <v>-6.5600000000000023</v>
      </c>
      <c r="J12480" s="10">
        <v>54.06</v>
      </c>
      <c r="K12480" s="10">
        <v>0</v>
      </c>
      <c r="L12480" s="10">
        <v>54.06</v>
      </c>
      <c r="M12480" s="10">
        <v>54.941000000000003</v>
      </c>
      <c r="N12480" s="10">
        <v>-0.88100000000000023</v>
      </c>
    </row>
    <row r="12481" spans="1:14" x14ac:dyDescent="0.25">
      <c r="A12481" s="9" t="s">
        <v>1292</v>
      </c>
      <c r="B12481" s="9" t="s">
        <v>259</v>
      </c>
      <c r="C12481" s="9" t="s">
        <v>33</v>
      </c>
      <c r="D12481" s="9" t="s">
        <v>27</v>
      </c>
      <c r="E12481" s="10">
        <v>838.71</v>
      </c>
      <c r="F12481" s="10">
        <v>0</v>
      </c>
      <c r="G12481" s="10">
        <v>838.71</v>
      </c>
      <c r="H12481" s="10">
        <v>852.34</v>
      </c>
      <c r="I12481" s="10">
        <v>-13.629999999999995</v>
      </c>
      <c r="J12481" s="10">
        <v>54.06</v>
      </c>
      <c r="K12481" s="10">
        <v>0</v>
      </c>
      <c r="L12481" s="10">
        <v>54.06</v>
      </c>
      <c r="M12481" s="10">
        <v>54.941000000000003</v>
      </c>
      <c r="N12481" s="10">
        <v>-0.88100000000000023</v>
      </c>
    </row>
    <row r="12482" spans="1:14" x14ac:dyDescent="0.25">
      <c r="A12482" s="9" t="s">
        <v>1292</v>
      </c>
      <c r="B12482" s="9" t="s">
        <v>260</v>
      </c>
      <c r="C12482" s="9" t="s">
        <v>33</v>
      </c>
      <c r="D12482" s="9" t="s">
        <v>27</v>
      </c>
      <c r="E12482" s="10">
        <v>33063.370000000003</v>
      </c>
      <c r="F12482" s="10">
        <v>0</v>
      </c>
      <c r="G12482" s="10">
        <v>33063.370000000003</v>
      </c>
      <c r="H12482" s="10">
        <v>33594.370000000003</v>
      </c>
      <c r="I12482" s="10">
        <v>-531</v>
      </c>
      <c r="J12482" s="10">
        <v>540.6</v>
      </c>
      <c r="K12482" s="10">
        <v>0</v>
      </c>
      <c r="L12482" s="10">
        <v>540.6</v>
      </c>
      <c r="M12482" s="10">
        <v>549.28099999999995</v>
      </c>
      <c r="N12482" s="10">
        <v>-8.6809999999999263</v>
      </c>
    </row>
    <row r="12483" spans="1:14" x14ac:dyDescent="0.25">
      <c r="A12483" s="9" t="s">
        <v>1292</v>
      </c>
      <c r="B12483" s="9" t="s">
        <v>101</v>
      </c>
      <c r="C12483" s="9" t="s">
        <v>39</v>
      </c>
      <c r="D12483" s="9" t="s">
        <v>43</v>
      </c>
      <c r="E12483" s="10">
        <v>-206795.7</v>
      </c>
      <c r="F12483" s="10">
        <v>0</v>
      </c>
      <c r="G12483" s="10">
        <v>-206795.7</v>
      </c>
      <c r="H12483" s="10">
        <v>-206796.21</v>
      </c>
      <c r="I12483" s="10">
        <v>0.5099999999802094</v>
      </c>
      <c r="J12483" s="10">
        <v>-255420</v>
      </c>
      <c r="K12483" s="10">
        <v>0</v>
      </c>
      <c r="L12483" s="10">
        <v>-255420</v>
      </c>
      <c r="M12483" s="10">
        <v>-255420</v>
      </c>
      <c r="N12483" s="10">
        <v>0</v>
      </c>
    </row>
    <row r="12484" spans="1:14" x14ac:dyDescent="0.25">
      <c r="A12484" s="9" t="s">
        <v>1292</v>
      </c>
      <c r="B12484" s="9" t="s">
        <v>262</v>
      </c>
      <c r="C12484" s="9" t="s">
        <v>42</v>
      </c>
      <c r="D12484" s="9" t="s">
        <v>43</v>
      </c>
      <c r="E12484" s="10">
        <v>21344.68</v>
      </c>
      <c r="F12484" s="10">
        <v>21344.8224852071</v>
      </c>
      <c r="G12484" s="10">
        <v>-0.14248520709952572</v>
      </c>
      <c r="H12484" s="10">
        <v>21643.65</v>
      </c>
      <c r="I12484" s="10">
        <v>-298.97000000000116</v>
      </c>
      <c r="J12484" s="10">
        <v>42144</v>
      </c>
      <c r="K12484" s="10">
        <v>42144.299802761336</v>
      </c>
      <c r="L12484" s="10">
        <v>-0.2998027613357408</v>
      </c>
      <c r="M12484" s="10">
        <v>42734.32</v>
      </c>
      <c r="N12484" s="10">
        <v>-590.31999999999971</v>
      </c>
    </row>
    <row r="12485" spans="1:14" x14ac:dyDescent="0.25">
      <c r="A12485" s="9" t="s">
        <v>1292</v>
      </c>
      <c r="B12485" s="9" t="s">
        <v>261</v>
      </c>
      <c r="C12485" s="9" t="s">
        <v>42</v>
      </c>
      <c r="D12485" s="9" t="s">
        <v>43</v>
      </c>
      <c r="E12485" s="10">
        <v>148692.73000000001</v>
      </c>
      <c r="F12485" s="10">
        <v>148069.52709359606</v>
      </c>
      <c r="G12485" s="10">
        <v>623.20290640395251</v>
      </c>
      <c r="H12485" s="10">
        <v>150290.57</v>
      </c>
      <c r="I12485" s="10">
        <v>-1597.8399999999965</v>
      </c>
      <c r="J12485" s="10">
        <v>256495</v>
      </c>
      <c r="K12485" s="10">
        <v>255420</v>
      </c>
      <c r="L12485" s="10">
        <v>1075</v>
      </c>
      <c r="M12485" s="10">
        <v>259251.3</v>
      </c>
      <c r="N12485" s="10">
        <v>-2756.2999999999884</v>
      </c>
    </row>
    <row r="12486" spans="1:14" x14ac:dyDescent="0.25">
      <c r="A12486" s="9" t="s">
        <v>1293</v>
      </c>
      <c r="B12486" s="9" t="s">
        <v>25</v>
      </c>
      <c r="C12486" s="9" t="s">
        <v>26</v>
      </c>
      <c r="D12486" s="9" t="s">
        <v>27</v>
      </c>
      <c r="E12486" s="10">
        <v>4783.97</v>
      </c>
      <c r="F12486" s="10">
        <v>0</v>
      </c>
      <c r="G12486" s="10">
        <v>4783.97</v>
      </c>
      <c r="H12486" s="10">
        <v>0</v>
      </c>
      <c r="I12486" s="10">
        <v>4783.97</v>
      </c>
      <c r="J12486" s="10">
        <v>0</v>
      </c>
      <c r="K12486" s="10">
        <v>0</v>
      </c>
      <c r="L12486" s="10">
        <v>0</v>
      </c>
      <c r="M12486" s="10">
        <v>0</v>
      </c>
      <c r="N12486" s="10">
        <v>0</v>
      </c>
    </row>
    <row r="12487" spans="1:14" x14ac:dyDescent="0.25">
      <c r="A12487" s="9" t="s">
        <v>1293</v>
      </c>
      <c r="B12487" s="9" t="s">
        <v>28</v>
      </c>
      <c r="C12487" s="9" t="s">
        <v>29</v>
      </c>
      <c r="D12487" s="9" t="s">
        <v>27</v>
      </c>
      <c r="E12487" s="10">
        <v>2.71</v>
      </c>
      <c r="F12487" s="10">
        <v>0</v>
      </c>
      <c r="G12487" s="10">
        <v>2.71</v>
      </c>
      <c r="H12487" s="10">
        <v>2.67</v>
      </c>
      <c r="I12487" s="10">
        <v>4.0000000000000036E-2</v>
      </c>
      <c r="J12487" s="10">
        <v>0</v>
      </c>
      <c r="K12487" s="10">
        <v>0</v>
      </c>
      <c r="L12487" s="10">
        <v>0</v>
      </c>
      <c r="M12487" s="10">
        <v>0</v>
      </c>
      <c r="N12487" s="10">
        <v>0</v>
      </c>
    </row>
    <row r="12488" spans="1:14" x14ac:dyDescent="0.25">
      <c r="A12488" s="9" t="s">
        <v>1293</v>
      </c>
      <c r="B12488" s="9" t="s">
        <v>30</v>
      </c>
      <c r="C12488" s="9" t="s">
        <v>29</v>
      </c>
      <c r="D12488" s="9" t="s">
        <v>27</v>
      </c>
      <c r="E12488" s="10">
        <v>63.21</v>
      </c>
      <c r="F12488" s="10">
        <v>0</v>
      </c>
      <c r="G12488" s="10">
        <v>63.21</v>
      </c>
      <c r="H12488" s="10">
        <v>62.36</v>
      </c>
      <c r="I12488" s="10">
        <v>0.85000000000000142</v>
      </c>
      <c r="J12488" s="10">
        <v>0</v>
      </c>
      <c r="K12488" s="10">
        <v>0</v>
      </c>
      <c r="L12488" s="10">
        <v>0</v>
      </c>
      <c r="M12488" s="10">
        <v>0</v>
      </c>
      <c r="N12488" s="10">
        <v>0</v>
      </c>
    </row>
    <row r="12489" spans="1:14" x14ac:dyDescent="0.25">
      <c r="A12489" s="9" t="s">
        <v>1293</v>
      </c>
      <c r="B12489" s="9" t="s">
        <v>31</v>
      </c>
      <c r="C12489" s="9" t="s">
        <v>29</v>
      </c>
      <c r="D12489" s="9" t="s">
        <v>27</v>
      </c>
      <c r="E12489" s="10">
        <v>424.41</v>
      </c>
      <c r="F12489" s="10">
        <v>0</v>
      </c>
      <c r="G12489" s="10">
        <v>424.41</v>
      </c>
      <c r="H12489" s="10">
        <v>418.69</v>
      </c>
      <c r="I12489" s="10">
        <v>5.7200000000000273</v>
      </c>
      <c r="J12489" s="10">
        <v>0</v>
      </c>
      <c r="K12489" s="10">
        <v>0</v>
      </c>
      <c r="L12489" s="10">
        <v>0</v>
      </c>
      <c r="M12489" s="10">
        <v>0</v>
      </c>
      <c r="N12489" s="10">
        <v>0</v>
      </c>
    </row>
    <row r="12490" spans="1:14" x14ac:dyDescent="0.25">
      <c r="A12490" s="9" t="s">
        <v>1293</v>
      </c>
      <c r="B12490" s="9" t="s">
        <v>32</v>
      </c>
      <c r="C12490" s="9" t="s">
        <v>33</v>
      </c>
      <c r="D12490" s="9" t="s">
        <v>27</v>
      </c>
      <c r="E12490" s="10">
        <v>588.98</v>
      </c>
      <c r="F12490" s="10">
        <v>0</v>
      </c>
      <c r="G12490" s="10">
        <v>588.98</v>
      </c>
      <c r="H12490" s="10">
        <v>987.52</v>
      </c>
      <c r="I12490" s="10">
        <v>-398.53999999999996</v>
      </c>
      <c r="J12490" s="10">
        <v>1.67</v>
      </c>
      <c r="K12490" s="10">
        <v>0</v>
      </c>
      <c r="L12490" s="10">
        <v>1.67</v>
      </c>
      <c r="M12490" s="10">
        <v>2.8</v>
      </c>
      <c r="N12490" s="10">
        <v>-1.1299999999999999</v>
      </c>
    </row>
    <row r="12491" spans="1:14" x14ac:dyDescent="0.25">
      <c r="A12491" s="9" t="s">
        <v>1293</v>
      </c>
      <c r="B12491" s="9" t="s">
        <v>34</v>
      </c>
      <c r="C12491" s="9" t="s">
        <v>33</v>
      </c>
      <c r="D12491" s="9" t="s">
        <v>27</v>
      </c>
      <c r="E12491" s="10">
        <v>2024.66</v>
      </c>
      <c r="F12491" s="10">
        <v>0</v>
      </c>
      <c r="G12491" s="10">
        <v>2024.66</v>
      </c>
      <c r="H12491" s="10">
        <v>3394.64</v>
      </c>
      <c r="I12491" s="10">
        <v>-1369.9799999999998</v>
      </c>
      <c r="J12491" s="10">
        <v>1.67</v>
      </c>
      <c r="K12491" s="10">
        <v>0</v>
      </c>
      <c r="L12491" s="10">
        <v>1.67</v>
      </c>
      <c r="M12491" s="10">
        <v>2.8</v>
      </c>
      <c r="N12491" s="10">
        <v>-1.1299999999999999</v>
      </c>
    </row>
    <row r="12492" spans="1:14" x14ac:dyDescent="0.25">
      <c r="A12492" s="9" t="s">
        <v>1293</v>
      </c>
      <c r="B12492" s="9" t="s">
        <v>35</v>
      </c>
      <c r="C12492" s="9" t="s">
        <v>33</v>
      </c>
      <c r="D12492" s="9" t="s">
        <v>27</v>
      </c>
      <c r="E12492" s="10">
        <v>2190.56</v>
      </c>
      <c r="F12492" s="10">
        <v>0</v>
      </c>
      <c r="G12492" s="10">
        <v>2190.56</v>
      </c>
      <c r="H12492" s="10">
        <v>3672.79</v>
      </c>
      <c r="I12492" s="10">
        <v>-1482.23</v>
      </c>
      <c r="J12492" s="10">
        <v>35.07</v>
      </c>
      <c r="K12492" s="10">
        <v>0</v>
      </c>
      <c r="L12492" s="10">
        <v>35.07</v>
      </c>
      <c r="M12492" s="10">
        <v>58.8</v>
      </c>
      <c r="N12492" s="10">
        <v>-23.729999999999997</v>
      </c>
    </row>
    <row r="12493" spans="1:14" x14ac:dyDescent="0.25">
      <c r="A12493" s="9" t="s">
        <v>1293</v>
      </c>
      <c r="B12493" s="9" t="s">
        <v>36</v>
      </c>
      <c r="C12493" s="9" t="s">
        <v>29</v>
      </c>
      <c r="D12493" s="9" t="s">
        <v>27</v>
      </c>
      <c r="E12493" s="10">
        <v>4754.9399999999996</v>
      </c>
      <c r="F12493" s="10">
        <v>0</v>
      </c>
      <c r="G12493" s="10">
        <v>4754.9399999999996</v>
      </c>
      <c r="H12493" s="10">
        <v>4690.8</v>
      </c>
      <c r="I12493" s="10">
        <v>64.139999999999418</v>
      </c>
      <c r="J12493" s="10">
        <v>0</v>
      </c>
      <c r="K12493" s="10">
        <v>0</v>
      </c>
      <c r="L12493" s="10">
        <v>0</v>
      </c>
      <c r="M12493" s="10">
        <v>0</v>
      </c>
      <c r="N12493" s="10">
        <v>0</v>
      </c>
    </row>
    <row r="12494" spans="1:14" x14ac:dyDescent="0.25">
      <c r="A12494" s="9" t="s">
        <v>1293</v>
      </c>
      <c r="B12494" s="9" t="s">
        <v>37</v>
      </c>
      <c r="C12494" s="9" t="s">
        <v>29</v>
      </c>
      <c r="D12494" s="9" t="s">
        <v>27</v>
      </c>
      <c r="E12494" s="10">
        <v>10995.83</v>
      </c>
      <c r="F12494" s="10">
        <v>0</v>
      </c>
      <c r="G12494" s="10">
        <v>10995.83</v>
      </c>
      <c r="H12494" s="10">
        <v>10847.52</v>
      </c>
      <c r="I12494" s="10">
        <v>148.30999999999949</v>
      </c>
      <c r="J12494" s="10">
        <v>0</v>
      </c>
      <c r="K12494" s="10">
        <v>0</v>
      </c>
      <c r="L12494" s="10">
        <v>0</v>
      </c>
      <c r="M12494" s="10">
        <v>0</v>
      </c>
      <c r="N12494" s="10">
        <v>0</v>
      </c>
    </row>
    <row r="12495" spans="1:14" x14ac:dyDescent="0.25">
      <c r="A12495" s="9" t="s">
        <v>1293</v>
      </c>
      <c r="B12495" s="9" t="s">
        <v>91</v>
      </c>
      <c r="C12495" s="9" t="s">
        <v>39</v>
      </c>
      <c r="D12495" s="9" t="s">
        <v>40</v>
      </c>
      <c r="E12495" s="10">
        <v>-280250.59999999998</v>
      </c>
      <c r="F12495" s="10">
        <v>0</v>
      </c>
      <c r="G12495" s="10">
        <v>-280250.59999999998</v>
      </c>
      <c r="H12495" s="10">
        <v>-280250.59000000003</v>
      </c>
      <c r="I12495" s="10">
        <v>-9.9999999511055648E-3</v>
      </c>
      <c r="J12495" s="10">
        <v>-2800</v>
      </c>
      <c r="K12495" s="10">
        <v>0</v>
      </c>
      <c r="L12495" s="10">
        <v>-2800</v>
      </c>
      <c r="M12495" s="10">
        <v>-2800</v>
      </c>
      <c r="N12495" s="10">
        <v>0</v>
      </c>
    </row>
    <row r="12496" spans="1:14" x14ac:dyDescent="0.25">
      <c r="A12496" s="9" t="s">
        <v>1293</v>
      </c>
      <c r="B12496" s="9" t="s">
        <v>92</v>
      </c>
      <c r="C12496" s="9" t="s">
        <v>42</v>
      </c>
      <c r="D12496" s="9" t="s">
        <v>43</v>
      </c>
      <c r="E12496" s="10">
        <v>257.91000000000003</v>
      </c>
      <c r="F12496" s="10">
        <v>238.33663366336634</v>
      </c>
      <c r="G12496" s="10">
        <v>19.573366336633683</v>
      </c>
      <c r="H12496" s="10">
        <v>240.72</v>
      </c>
      <c r="I12496" s="10">
        <v>17.190000000000026</v>
      </c>
      <c r="J12496" s="10">
        <v>3030</v>
      </c>
      <c r="K12496" s="10">
        <v>2800</v>
      </c>
      <c r="L12496" s="10">
        <v>230</v>
      </c>
      <c r="M12496" s="10">
        <v>2828</v>
      </c>
      <c r="N12496" s="10">
        <v>202</v>
      </c>
    </row>
    <row r="12497" spans="1:14" x14ac:dyDescent="0.25">
      <c r="A12497" s="9" t="s">
        <v>1293</v>
      </c>
      <c r="B12497" s="9" t="s">
        <v>93</v>
      </c>
      <c r="C12497" s="9" t="s">
        <v>42</v>
      </c>
      <c r="D12497" s="9" t="s">
        <v>43</v>
      </c>
      <c r="E12497" s="10">
        <v>978.52</v>
      </c>
      <c r="F12497" s="10">
        <v>967.00492610837443</v>
      </c>
      <c r="G12497" s="10">
        <v>11.515073891625548</v>
      </c>
      <c r="H12497" s="10">
        <v>981.51</v>
      </c>
      <c r="I12497" s="10">
        <v>-2.9900000000000091</v>
      </c>
      <c r="J12497" s="10">
        <v>17000</v>
      </c>
      <c r="K12497" s="10">
        <v>16800</v>
      </c>
      <c r="L12497" s="10">
        <v>200</v>
      </c>
      <c r="M12497" s="10">
        <v>17052</v>
      </c>
      <c r="N12497" s="10">
        <v>-52</v>
      </c>
    </row>
    <row r="12498" spans="1:14" x14ac:dyDescent="0.25">
      <c r="A12498" s="9" t="s">
        <v>1293</v>
      </c>
      <c r="B12498" s="9" t="s">
        <v>94</v>
      </c>
      <c r="C12498" s="9" t="s">
        <v>42</v>
      </c>
      <c r="D12498" s="9" t="s">
        <v>43</v>
      </c>
      <c r="E12498" s="10">
        <v>1390.46</v>
      </c>
      <c r="F12498" s="10">
        <v>1386</v>
      </c>
      <c r="G12498" s="10">
        <v>4.4600000000000364</v>
      </c>
      <c r="H12498" s="10">
        <v>1392.93</v>
      </c>
      <c r="I12498" s="10">
        <v>-2.4700000000000273</v>
      </c>
      <c r="J12498" s="10">
        <v>2809</v>
      </c>
      <c r="K12498" s="10">
        <v>2800</v>
      </c>
      <c r="L12498" s="10">
        <v>9</v>
      </c>
      <c r="M12498" s="10">
        <v>2814</v>
      </c>
      <c r="N12498" s="10">
        <v>-5</v>
      </c>
    </row>
    <row r="12499" spans="1:14" x14ac:dyDescent="0.25">
      <c r="A12499" s="9" t="s">
        <v>1293</v>
      </c>
      <c r="B12499" s="9" t="s">
        <v>45</v>
      </c>
      <c r="C12499" s="9" t="s">
        <v>42</v>
      </c>
      <c r="D12499" s="9" t="s">
        <v>43</v>
      </c>
      <c r="E12499" s="10">
        <v>4398.75</v>
      </c>
      <c r="F12499" s="10">
        <v>4347.0049261083741</v>
      </c>
      <c r="G12499" s="10">
        <v>51.745073891625907</v>
      </c>
      <c r="H12499" s="10">
        <v>4412.21</v>
      </c>
      <c r="I12499" s="10">
        <v>-13.460000000000036</v>
      </c>
      <c r="J12499" s="10">
        <v>17000</v>
      </c>
      <c r="K12499" s="10">
        <v>16800</v>
      </c>
      <c r="L12499" s="10">
        <v>200</v>
      </c>
      <c r="M12499" s="10">
        <v>17052</v>
      </c>
      <c r="N12499" s="10">
        <v>-52</v>
      </c>
    </row>
    <row r="12500" spans="1:14" x14ac:dyDescent="0.25">
      <c r="A12500" s="9" t="s">
        <v>1293</v>
      </c>
      <c r="B12500" s="9" t="s">
        <v>46</v>
      </c>
      <c r="C12500" s="9" t="s">
        <v>42</v>
      </c>
      <c r="D12500" s="9" t="s">
        <v>43</v>
      </c>
      <c r="E12500" s="10">
        <v>5318.96</v>
      </c>
      <c r="F12500" s="10">
        <v>5256.384236453202</v>
      </c>
      <c r="G12500" s="10">
        <v>62.575763546798044</v>
      </c>
      <c r="H12500" s="10">
        <v>5335.23</v>
      </c>
      <c r="I12500" s="10">
        <v>-16.269999999999527</v>
      </c>
      <c r="J12500" s="10">
        <v>17000</v>
      </c>
      <c r="K12500" s="10">
        <v>16800</v>
      </c>
      <c r="L12500" s="10">
        <v>200</v>
      </c>
      <c r="M12500" s="10">
        <v>17052</v>
      </c>
      <c r="N12500" s="10">
        <v>-52</v>
      </c>
    </row>
    <row r="12501" spans="1:14" x14ac:dyDescent="0.25">
      <c r="A12501" s="9" t="s">
        <v>1293</v>
      </c>
      <c r="B12501" s="9" t="s">
        <v>47</v>
      </c>
      <c r="C12501" s="9" t="s">
        <v>42</v>
      </c>
      <c r="D12501" s="9" t="s">
        <v>43</v>
      </c>
      <c r="E12501" s="10">
        <v>7993.23</v>
      </c>
      <c r="F12501" s="10">
        <v>7899.1960784313724</v>
      </c>
      <c r="G12501" s="10">
        <v>94.033921568627193</v>
      </c>
      <c r="H12501" s="10">
        <v>8057.18</v>
      </c>
      <c r="I12501" s="10">
        <v>-63.950000000000728</v>
      </c>
      <c r="J12501" s="10">
        <v>17000</v>
      </c>
      <c r="K12501" s="10">
        <v>16800</v>
      </c>
      <c r="L12501" s="10">
        <v>200</v>
      </c>
      <c r="M12501" s="10">
        <v>17136</v>
      </c>
      <c r="N12501" s="10">
        <v>-136</v>
      </c>
    </row>
    <row r="12502" spans="1:14" x14ac:dyDescent="0.25">
      <c r="A12502" s="9" t="s">
        <v>1293</v>
      </c>
      <c r="B12502" s="9" t="s">
        <v>48</v>
      </c>
      <c r="C12502" s="9" t="s">
        <v>42</v>
      </c>
      <c r="D12502" s="9" t="s">
        <v>43</v>
      </c>
      <c r="E12502" s="10">
        <v>15687.24</v>
      </c>
      <c r="F12502" s="10">
        <v>15216.246305418719</v>
      </c>
      <c r="G12502" s="10">
        <v>470.99369458128058</v>
      </c>
      <c r="H12502" s="10">
        <v>15444.49</v>
      </c>
      <c r="I12502" s="10">
        <v>242.75</v>
      </c>
      <c r="J12502" s="10">
        <v>17320</v>
      </c>
      <c r="K12502" s="10">
        <v>16800</v>
      </c>
      <c r="L12502" s="10">
        <v>520</v>
      </c>
      <c r="M12502" s="10">
        <v>17052</v>
      </c>
      <c r="N12502" s="10">
        <v>268</v>
      </c>
    </row>
    <row r="12503" spans="1:14" x14ac:dyDescent="0.25">
      <c r="A12503" s="9" t="s">
        <v>1293</v>
      </c>
      <c r="B12503" s="9" t="s">
        <v>50</v>
      </c>
      <c r="C12503" s="9" t="s">
        <v>42</v>
      </c>
      <c r="D12503" s="9" t="s">
        <v>43</v>
      </c>
      <c r="E12503" s="10">
        <v>22610</v>
      </c>
      <c r="F12503" s="10">
        <v>22344</v>
      </c>
      <c r="G12503" s="10">
        <v>266</v>
      </c>
      <c r="H12503" s="10">
        <v>22455.72</v>
      </c>
      <c r="I12503" s="10">
        <v>154.27999999999884</v>
      </c>
      <c r="J12503" s="10">
        <v>17000</v>
      </c>
      <c r="K12503" s="10">
        <v>16800</v>
      </c>
      <c r="L12503" s="10">
        <v>200</v>
      </c>
      <c r="M12503" s="10">
        <v>16884</v>
      </c>
      <c r="N12503" s="10">
        <v>116</v>
      </c>
    </row>
    <row r="12504" spans="1:14" x14ac:dyDescent="0.25">
      <c r="A12504" s="9" t="s">
        <v>1293</v>
      </c>
      <c r="B12504" s="9" t="s">
        <v>95</v>
      </c>
      <c r="C12504" s="9" t="s">
        <v>42</v>
      </c>
      <c r="D12504" s="9" t="s">
        <v>43</v>
      </c>
      <c r="E12504" s="10">
        <v>25716.39</v>
      </c>
      <c r="F12504" s="10">
        <v>24668</v>
      </c>
      <c r="G12504" s="10">
        <v>1048.3899999999994</v>
      </c>
      <c r="H12504" s="10">
        <v>25038.02</v>
      </c>
      <c r="I12504" s="10">
        <v>678.36999999999898</v>
      </c>
      <c r="J12504" s="10">
        <v>2919</v>
      </c>
      <c r="K12504" s="10">
        <v>2800</v>
      </c>
      <c r="L12504" s="10">
        <v>119</v>
      </c>
      <c r="M12504" s="10">
        <v>2842</v>
      </c>
      <c r="N12504" s="10">
        <v>77</v>
      </c>
    </row>
    <row r="12505" spans="1:14" x14ac:dyDescent="0.25">
      <c r="A12505" s="9" t="s">
        <v>1293</v>
      </c>
      <c r="B12505" s="9" t="s">
        <v>51</v>
      </c>
      <c r="C12505" s="9" t="s">
        <v>42</v>
      </c>
      <c r="D12505" s="9" t="s">
        <v>43</v>
      </c>
      <c r="E12505" s="10">
        <v>96020.59</v>
      </c>
      <c r="F12505" s="10">
        <v>94890.940594059401</v>
      </c>
      <c r="G12505" s="10">
        <v>1129.6494059405959</v>
      </c>
      <c r="H12505" s="10">
        <v>95839.85</v>
      </c>
      <c r="I12505" s="10">
        <v>180.73999999999069</v>
      </c>
      <c r="J12505" s="10">
        <v>17000</v>
      </c>
      <c r="K12505" s="10">
        <v>16800</v>
      </c>
      <c r="L12505" s="10">
        <v>200</v>
      </c>
      <c r="M12505" s="10">
        <v>16968</v>
      </c>
      <c r="N12505" s="10">
        <v>32</v>
      </c>
    </row>
    <row r="12506" spans="1:14" x14ac:dyDescent="0.25">
      <c r="A12506" s="9" t="s">
        <v>1293</v>
      </c>
      <c r="B12506" s="9" t="s">
        <v>52</v>
      </c>
      <c r="C12506" s="9" t="s">
        <v>42</v>
      </c>
      <c r="D12506" s="9" t="s">
        <v>53</v>
      </c>
      <c r="E12506" s="10">
        <v>73201.05</v>
      </c>
      <c r="F12506" s="10">
        <v>75373.792079207924</v>
      </c>
      <c r="G12506" s="10">
        <v>-2172.7420792079211</v>
      </c>
      <c r="H12506" s="10">
        <v>76127.53</v>
      </c>
      <c r="I12506" s="10">
        <v>-2926.4799999999959</v>
      </c>
      <c r="J12506" s="10">
        <v>12900</v>
      </c>
      <c r="K12506" s="10">
        <v>12600</v>
      </c>
      <c r="L12506" s="10">
        <v>300</v>
      </c>
      <c r="M12506" s="10">
        <v>12726</v>
      </c>
      <c r="N12506" s="10">
        <v>174</v>
      </c>
    </row>
    <row r="12507" spans="1:14" x14ac:dyDescent="0.25">
      <c r="A12507" s="9" t="s">
        <v>1293</v>
      </c>
      <c r="B12507" s="9" t="s">
        <v>54</v>
      </c>
      <c r="C12507" s="9" t="s">
        <v>42</v>
      </c>
      <c r="D12507" s="9" t="s">
        <v>55</v>
      </c>
      <c r="E12507" s="10">
        <v>848.23</v>
      </c>
      <c r="F12507" s="10">
        <v>831.5980392156863</v>
      </c>
      <c r="G12507" s="10">
        <v>16.631960784313719</v>
      </c>
      <c r="H12507" s="10">
        <v>848.23</v>
      </c>
      <c r="I12507" s="10">
        <v>0</v>
      </c>
      <c r="J12507" s="10">
        <v>154.22399999999999</v>
      </c>
      <c r="K12507" s="10">
        <v>151.19999999999999</v>
      </c>
      <c r="L12507" s="10">
        <v>3.0240000000000009</v>
      </c>
      <c r="M12507" s="10">
        <v>154.22399999999999</v>
      </c>
      <c r="N12507" s="10">
        <v>0</v>
      </c>
    </row>
    <row r="12508" spans="1:14" x14ac:dyDescent="0.25">
      <c r="A12508" s="9" t="s">
        <v>1294</v>
      </c>
      <c r="B12508" s="9" t="s">
        <v>25</v>
      </c>
      <c r="C12508" s="9" t="s">
        <v>26</v>
      </c>
      <c r="D12508" s="9" t="s">
        <v>27</v>
      </c>
      <c r="E12508" s="10">
        <v>-287.91000000000003</v>
      </c>
      <c r="F12508" s="10">
        <v>0</v>
      </c>
      <c r="G12508" s="10">
        <v>-287.91000000000003</v>
      </c>
      <c r="H12508" s="10">
        <v>0</v>
      </c>
      <c r="I12508" s="10">
        <v>-287.91000000000003</v>
      </c>
      <c r="J12508" s="10">
        <v>0</v>
      </c>
      <c r="K12508" s="10">
        <v>0</v>
      </c>
      <c r="L12508" s="10">
        <v>0</v>
      </c>
      <c r="M12508" s="10">
        <v>0</v>
      </c>
      <c r="N12508" s="10">
        <v>0</v>
      </c>
    </row>
    <row r="12509" spans="1:14" x14ac:dyDescent="0.25">
      <c r="A12509" s="9" t="s">
        <v>1294</v>
      </c>
      <c r="B12509" s="9" t="s">
        <v>28</v>
      </c>
      <c r="C12509" s="9" t="s">
        <v>29</v>
      </c>
      <c r="D12509" s="9" t="s">
        <v>27</v>
      </c>
      <c r="E12509" s="10">
        <v>0.97</v>
      </c>
      <c r="F12509" s="10">
        <v>0</v>
      </c>
      <c r="G12509" s="10">
        <v>0.97</v>
      </c>
      <c r="H12509" s="10">
        <v>0.97</v>
      </c>
      <c r="I12509" s="10">
        <v>0</v>
      </c>
      <c r="J12509" s="10">
        <v>0</v>
      </c>
      <c r="K12509" s="10">
        <v>0</v>
      </c>
      <c r="L12509" s="10">
        <v>0</v>
      </c>
      <c r="M12509" s="10">
        <v>0</v>
      </c>
      <c r="N12509" s="10">
        <v>0</v>
      </c>
    </row>
    <row r="12510" spans="1:14" x14ac:dyDescent="0.25">
      <c r="A12510" s="9" t="s">
        <v>1294</v>
      </c>
      <c r="B12510" s="9" t="s">
        <v>30</v>
      </c>
      <c r="C12510" s="9" t="s">
        <v>29</v>
      </c>
      <c r="D12510" s="9" t="s">
        <v>27</v>
      </c>
      <c r="E12510" s="10">
        <v>22.56</v>
      </c>
      <c r="F12510" s="10">
        <v>0</v>
      </c>
      <c r="G12510" s="10">
        <v>22.56</v>
      </c>
      <c r="H12510" s="10">
        <v>22.6</v>
      </c>
      <c r="I12510" s="10">
        <v>-4.00000000000027E-2</v>
      </c>
      <c r="J12510" s="10">
        <v>0</v>
      </c>
      <c r="K12510" s="10">
        <v>0</v>
      </c>
      <c r="L12510" s="10">
        <v>0</v>
      </c>
      <c r="M12510" s="10">
        <v>0</v>
      </c>
      <c r="N12510" s="10">
        <v>0</v>
      </c>
    </row>
    <row r="12511" spans="1:14" x14ac:dyDescent="0.25">
      <c r="A12511" s="9" t="s">
        <v>1294</v>
      </c>
      <c r="B12511" s="9" t="s">
        <v>31</v>
      </c>
      <c r="C12511" s="9" t="s">
        <v>29</v>
      </c>
      <c r="D12511" s="9" t="s">
        <v>27</v>
      </c>
      <c r="E12511" s="10">
        <v>151.5</v>
      </c>
      <c r="F12511" s="10">
        <v>0</v>
      </c>
      <c r="G12511" s="10">
        <v>151.5</v>
      </c>
      <c r="H12511" s="10">
        <v>151.76</v>
      </c>
      <c r="I12511" s="10">
        <v>-0.25999999999999091</v>
      </c>
      <c r="J12511" s="10">
        <v>0</v>
      </c>
      <c r="K12511" s="10">
        <v>0</v>
      </c>
      <c r="L12511" s="10">
        <v>0</v>
      </c>
      <c r="M12511" s="10">
        <v>0</v>
      </c>
      <c r="N12511" s="10">
        <v>0</v>
      </c>
    </row>
    <row r="12512" spans="1:14" x14ac:dyDescent="0.25">
      <c r="A12512" s="9" t="s">
        <v>1294</v>
      </c>
      <c r="B12512" s="9" t="s">
        <v>32</v>
      </c>
      <c r="C12512" s="9" t="s">
        <v>33</v>
      </c>
      <c r="D12512" s="9" t="s">
        <v>27</v>
      </c>
      <c r="E12512" s="10">
        <v>292.73</v>
      </c>
      <c r="F12512" s="10">
        <v>0</v>
      </c>
      <c r="G12512" s="10">
        <v>292.73</v>
      </c>
      <c r="H12512" s="10">
        <v>245.41</v>
      </c>
      <c r="I12512" s="10">
        <v>47.320000000000022</v>
      </c>
      <c r="J12512" s="10">
        <v>0.83</v>
      </c>
      <c r="K12512" s="10">
        <v>0</v>
      </c>
      <c r="L12512" s="10">
        <v>0.83</v>
      </c>
      <c r="M12512" s="10">
        <v>0.69599999999999995</v>
      </c>
      <c r="N12512" s="10">
        <v>0.13400000000000001</v>
      </c>
    </row>
    <row r="12513" spans="1:14" x14ac:dyDescent="0.25">
      <c r="A12513" s="9" t="s">
        <v>1294</v>
      </c>
      <c r="B12513" s="9" t="s">
        <v>34</v>
      </c>
      <c r="C12513" s="9" t="s">
        <v>33</v>
      </c>
      <c r="D12513" s="9" t="s">
        <v>27</v>
      </c>
      <c r="E12513" s="10">
        <v>1006.27</v>
      </c>
      <c r="F12513" s="10">
        <v>0</v>
      </c>
      <c r="G12513" s="10">
        <v>1006.27</v>
      </c>
      <c r="H12513" s="10">
        <v>843.61</v>
      </c>
      <c r="I12513" s="10">
        <v>162.65999999999997</v>
      </c>
      <c r="J12513" s="10">
        <v>0.83</v>
      </c>
      <c r="K12513" s="10">
        <v>0</v>
      </c>
      <c r="L12513" s="10">
        <v>0.83</v>
      </c>
      <c r="M12513" s="10">
        <v>0.69599999999999995</v>
      </c>
      <c r="N12513" s="10">
        <v>0.13400000000000001</v>
      </c>
    </row>
    <row r="12514" spans="1:14" x14ac:dyDescent="0.25">
      <c r="A12514" s="9" t="s">
        <v>1294</v>
      </c>
      <c r="B12514" s="9" t="s">
        <v>35</v>
      </c>
      <c r="C12514" s="9" t="s">
        <v>33</v>
      </c>
      <c r="D12514" s="9" t="s">
        <v>27</v>
      </c>
      <c r="E12514" s="10">
        <v>1088.72</v>
      </c>
      <c r="F12514" s="10">
        <v>0</v>
      </c>
      <c r="G12514" s="10">
        <v>1088.72</v>
      </c>
      <c r="H12514" s="10">
        <v>912.73</v>
      </c>
      <c r="I12514" s="10">
        <v>175.99</v>
      </c>
      <c r="J12514" s="10">
        <v>17.43</v>
      </c>
      <c r="K12514" s="10">
        <v>0</v>
      </c>
      <c r="L12514" s="10">
        <v>17.43</v>
      </c>
      <c r="M12514" s="10">
        <v>14.613</v>
      </c>
      <c r="N12514" s="10">
        <v>2.8170000000000002</v>
      </c>
    </row>
    <row r="12515" spans="1:14" x14ac:dyDescent="0.25">
      <c r="A12515" s="9" t="s">
        <v>1294</v>
      </c>
      <c r="B12515" s="9" t="s">
        <v>36</v>
      </c>
      <c r="C12515" s="9" t="s">
        <v>29</v>
      </c>
      <c r="D12515" s="9" t="s">
        <v>27</v>
      </c>
      <c r="E12515" s="10">
        <v>1697.4</v>
      </c>
      <c r="F12515" s="10">
        <v>0</v>
      </c>
      <c r="G12515" s="10">
        <v>1697.4</v>
      </c>
      <c r="H12515" s="10">
        <v>1700.24</v>
      </c>
      <c r="I12515" s="10">
        <v>-2.8399999999999181</v>
      </c>
      <c r="J12515" s="10">
        <v>0</v>
      </c>
      <c r="K12515" s="10">
        <v>0</v>
      </c>
      <c r="L12515" s="10">
        <v>0</v>
      </c>
      <c r="M12515" s="10">
        <v>0</v>
      </c>
      <c r="N12515" s="10">
        <v>0</v>
      </c>
    </row>
    <row r="12516" spans="1:14" x14ac:dyDescent="0.25">
      <c r="A12516" s="9" t="s">
        <v>1294</v>
      </c>
      <c r="B12516" s="9" t="s">
        <v>37</v>
      </c>
      <c r="C12516" s="9" t="s">
        <v>29</v>
      </c>
      <c r="D12516" s="9" t="s">
        <v>27</v>
      </c>
      <c r="E12516" s="10">
        <v>3925.26</v>
      </c>
      <c r="F12516" s="10">
        <v>0</v>
      </c>
      <c r="G12516" s="10">
        <v>3925.26</v>
      </c>
      <c r="H12516" s="10">
        <v>3931.83</v>
      </c>
      <c r="I12516" s="10">
        <v>-6.569999999999709</v>
      </c>
      <c r="J12516" s="10">
        <v>0</v>
      </c>
      <c r="K12516" s="10">
        <v>0</v>
      </c>
      <c r="L12516" s="10">
        <v>0</v>
      </c>
      <c r="M12516" s="10">
        <v>0</v>
      </c>
      <c r="N12516" s="10">
        <v>0</v>
      </c>
    </row>
    <row r="12517" spans="1:14" x14ac:dyDescent="0.25">
      <c r="A12517" s="9" t="s">
        <v>1294</v>
      </c>
      <c r="B12517" s="9" t="s">
        <v>756</v>
      </c>
      <c r="C12517" s="9" t="s">
        <v>39</v>
      </c>
      <c r="D12517" s="9" t="s">
        <v>40</v>
      </c>
      <c r="E12517" s="10">
        <v>-81844.759999999995</v>
      </c>
      <c r="F12517" s="10">
        <v>0</v>
      </c>
      <c r="G12517" s="10">
        <v>-81844.759999999995</v>
      </c>
      <c r="H12517" s="10">
        <v>-81219.09</v>
      </c>
      <c r="I12517" s="10">
        <v>-625.66999999999825</v>
      </c>
      <c r="J12517" s="10">
        <v>-501</v>
      </c>
      <c r="K12517" s="10">
        <v>0</v>
      </c>
      <c r="L12517" s="10">
        <v>-501</v>
      </c>
      <c r="M12517" s="10">
        <v>-501</v>
      </c>
      <c r="N12517" s="10">
        <v>0</v>
      </c>
    </row>
    <row r="12518" spans="1:14" x14ac:dyDescent="0.25">
      <c r="A12518" s="9" t="s">
        <v>1294</v>
      </c>
      <c r="B12518" s="9" t="s">
        <v>92</v>
      </c>
      <c r="C12518" s="9" t="s">
        <v>42</v>
      </c>
      <c r="D12518" s="9" t="s">
        <v>43</v>
      </c>
      <c r="E12518" s="10">
        <v>4.26</v>
      </c>
      <c r="F12518" s="10">
        <v>0</v>
      </c>
      <c r="G12518" s="10">
        <v>4.26</v>
      </c>
      <c r="H12518" s="10">
        <v>0</v>
      </c>
      <c r="I12518" s="10">
        <v>4.26</v>
      </c>
      <c r="J12518" s="10">
        <v>50</v>
      </c>
      <c r="K12518" s="10">
        <v>0</v>
      </c>
      <c r="L12518" s="10">
        <v>50</v>
      </c>
      <c r="M12518" s="10">
        <v>0</v>
      </c>
      <c r="N12518" s="10">
        <v>50</v>
      </c>
    </row>
    <row r="12519" spans="1:14" x14ac:dyDescent="0.25">
      <c r="A12519" s="9" t="s">
        <v>1294</v>
      </c>
      <c r="B12519" s="9" t="s">
        <v>141</v>
      </c>
      <c r="C12519" s="9" t="s">
        <v>42</v>
      </c>
      <c r="D12519" s="9" t="s">
        <v>43</v>
      </c>
      <c r="E12519" s="10">
        <v>69.78</v>
      </c>
      <c r="F12519" s="10">
        <v>49.940594059405939</v>
      </c>
      <c r="G12519" s="10">
        <v>19.839405940594062</v>
      </c>
      <c r="H12519" s="10">
        <v>50.44</v>
      </c>
      <c r="I12519" s="10">
        <v>19.340000000000003</v>
      </c>
      <c r="J12519" s="10">
        <v>700</v>
      </c>
      <c r="K12519" s="10">
        <v>501</v>
      </c>
      <c r="L12519" s="10">
        <v>199</v>
      </c>
      <c r="M12519" s="10">
        <v>506.01</v>
      </c>
      <c r="N12519" s="10">
        <v>193.99</v>
      </c>
    </row>
    <row r="12520" spans="1:14" x14ac:dyDescent="0.25">
      <c r="A12520" s="9" t="s">
        <v>1294</v>
      </c>
      <c r="B12520" s="9" t="s">
        <v>44</v>
      </c>
      <c r="C12520" s="9" t="s">
        <v>42</v>
      </c>
      <c r="D12520" s="9" t="s">
        <v>43</v>
      </c>
      <c r="E12520" s="10">
        <v>498.47</v>
      </c>
      <c r="F12520" s="10">
        <v>496.4875621890547</v>
      </c>
      <c r="G12520" s="10">
        <v>1.9824378109453278</v>
      </c>
      <c r="H12520" s="10">
        <v>498.97</v>
      </c>
      <c r="I12520" s="10">
        <v>-0.5</v>
      </c>
      <c r="J12520" s="10">
        <v>503</v>
      </c>
      <c r="K12520" s="10">
        <v>501</v>
      </c>
      <c r="L12520" s="10">
        <v>2</v>
      </c>
      <c r="M12520" s="10">
        <v>503.505</v>
      </c>
      <c r="N12520" s="10">
        <v>-0.50499999999999545</v>
      </c>
    </row>
    <row r="12521" spans="1:14" x14ac:dyDescent="0.25">
      <c r="A12521" s="9" t="s">
        <v>1294</v>
      </c>
      <c r="B12521" s="9" t="s">
        <v>757</v>
      </c>
      <c r="C12521" s="9" t="s">
        <v>42</v>
      </c>
      <c r="D12521" s="9" t="s">
        <v>43</v>
      </c>
      <c r="E12521" s="10">
        <v>685.59</v>
      </c>
      <c r="F12521" s="10">
        <v>681.2807881773399</v>
      </c>
      <c r="G12521" s="10">
        <v>4.3092118226601315</v>
      </c>
      <c r="H12521" s="10">
        <v>691.5</v>
      </c>
      <c r="I12521" s="10">
        <v>-5.9099999999999682</v>
      </c>
      <c r="J12521" s="10">
        <v>6050</v>
      </c>
      <c r="K12521" s="10">
        <v>6012</v>
      </c>
      <c r="L12521" s="10">
        <v>38</v>
      </c>
      <c r="M12521" s="10">
        <v>6102.18</v>
      </c>
      <c r="N12521" s="10">
        <v>-52.180000000000291</v>
      </c>
    </row>
    <row r="12522" spans="1:14" x14ac:dyDescent="0.25">
      <c r="A12522" s="9" t="s">
        <v>1294</v>
      </c>
      <c r="B12522" s="9" t="s">
        <v>758</v>
      </c>
      <c r="C12522" s="9" t="s">
        <v>42</v>
      </c>
      <c r="D12522" s="9" t="s">
        <v>43</v>
      </c>
      <c r="E12522" s="10">
        <v>1182.78</v>
      </c>
      <c r="F12522" s="10">
        <v>1146.9064039408865</v>
      </c>
      <c r="G12522" s="10">
        <v>35.873596059113424</v>
      </c>
      <c r="H12522" s="10">
        <v>1164.1099999999999</v>
      </c>
      <c r="I12522" s="10">
        <v>18.670000000000073</v>
      </c>
      <c r="J12522" s="10">
        <v>6200</v>
      </c>
      <c r="K12522" s="10">
        <v>6012</v>
      </c>
      <c r="L12522" s="10">
        <v>188</v>
      </c>
      <c r="M12522" s="10">
        <v>6102.18</v>
      </c>
      <c r="N12522" s="10">
        <v>97.819999999999709</v>
      </c>
    </row>
    <row r="12523" spans="1:14" x14ac:dyDescent="0.25">
      <c r="A12523" s="9" t="s">
        <v>1294</v>
      </c>
      <c r="B12523" s="9" t="s">
        <v>759</v>
      </c>
      <c r="C12523" s="9" t="s">
        <v>42</v>
      </c>
      <c r="D12523" s="9" t="s">
        <v>43</v>
      </c>
      <c r="E12523" s="10">
        <v>1610.52</v>
      </c>
      <c r="F12523" s="10">
        <v>1587.2906403940888</v>
      </c>
      <c r="G12523" s="10">
        <v>23.229359605911213</v>
      </c>
      <c r="H12523" s="10">
        <v>1611.1</v>
      </c>
      <c r="I12523" s="10">
        <v>-0.57999999999992724</v>
      </c>
      <c r="J12523" s="10">
        <v>6100</v>
      </c>
      <c r="K12523" s="10">
        <v>6012</v>
      </c>
      <c r="L12523" s="10">
        <v>88</v>
      </c>
      <c r="M12523" s="10">
        <v>6102.18</v>
      </c>
      <c r="N12523" s="10">
        <v>-2.180000000000291</v>
      </c>
    </row>
    <row r="12524" spans="1:14" x14ac:dyDescent="0.25">
      <c r="A12524" s="9" t="s">
        <v>1294</v>
      </c>
      <c r="B12524" s="9" t="s">
        <v>84</v>
      </c>
      <c r="C12524" s="9" t="s">
        <v>42</v>
      </c>
      <c r="D12524" s="9" t="s">
        <v>43</v>
      </c>
      <c r="E12524" s="10">
        <v>2486.7399999999998</v>
      </c>
      <c r="F12524" s="10">
        <v>2442.8529411764707</v>
      </c>
      <c r="G12524" s="10">
        <v>43.88705882352906</v>
      </c>
      <c r="H12524" s="10">
        <v>2491.71</v>
      </c>
      <c r="I12524" s="10">
        <v>-4.9700000000002547</v>
      </c>
      <c r="J12524" s="10">
        <v>6120</v>
      </c>
      <c r="K12524" s="10">
        <v>6012</v>
      </c>
      <c r="L12524" s="10">
        <v>108</v>
      </c>
      <c r="M12524" s="10">
        <v>6132.24</v>
      </c>
      <c r="N12524" s="10">
        <v>-12.239999999999782</v>
      </c>
    </row>
    <row r="12525" spans="1:14" x14ac:dyDescent="0.25">
      <c r="A12525" s="9" t="s">
        <v>1294</v>
      </c>
      <c r="B12525" s="9" t="s">
        <v>136</v>
      </c>
      <c r="C12525" s="9" t="s">
        <v>42</v>
      </c>
      <c r="D12525" s="9" t="s">
        <v>43</v>
      </c>
      <c r="E12525" s="10">
        <v>3255.96</v>
      </c>
      <c r="F12525" s="10">
        <v>3246.2364532019706</v>
      </c>
      <c r="G12525" s="10">
        <v>9.7235467980294743</v>
      </c>
      <c r="H12525" s="10">
        <v>3294.93</v>
      </c>
      <c r="I12525" s="10">
        <v>-38.9699999999998</v>
      </c>
      <c r="J12525" s="10">
        <v>6030</v>
      </c>
      <c r="K12525" s="10">
        <v>6012</v>
      </c>
      <c r="L12525" s="10">
        <v>18</v>
      </c>
      <c r="M12525" s="10">
        <v>6102.18</v>
      </c>
      <c r="N12525" s="10">
        <v>-72.180000000000291</v>
      </c>
    </row>
    <row r="12526" spans="1:14" x14ac:dyDescent="0.25">
      <c r="A12526" s="9" t="s">
        <v>1294</v>
      </c>
      <c r="B12526" s="9" t="s">
        <v>697</v>
      </c>
      <c r="C12526" s="9" t="s">
        <v>42</v>
      </c>
      <c r="D12526" s="9" t="s">
        <v>43</v>
      </c>
      <c r="E12526" s="10">
        <v>3816.72</v>
      </c>
      <c r="F12526" s="10">
        <v>3727.4384236453202</v>
      </c>
      <c r="G12526" s="10">
        <v>89.281576354679601</v>
      </c>
      <c r="H12526" s="10">
        <v>3783.35</v>
      </c>
      <c r="I12526" s="10">
        <v>33.369999999999891</v>
      </c>
      <c r="J12526" s="10">
        <v>513</v>
      </c>
      <c r="K12526" s="10">
        <v>501</v>
      </c>
      <c r="L12526" s="10">
        <v>12</v>
      </c>
      <c r="M12526" s="10">
        <v>508.51499999999999</v>
      </c>
      <c r="N12526" s="10">
        <v>4.4850000000000136</v>
      </c>
    </row>
    <row r="12527" spans="1:14" x14ac:dyDescent="0.25">
      <c r="A12527" s="9" t="s">
        <v>1294</v>
      </c>
      <c r="B12527" s="9" t="s">
        <v>50</v>
      </c>
      <c r="C12527" s="9" t="s">
        <v>42</v>
      </c>
      <c r="D12527" s="9" t="s">
        <v>43</v>
      </c>
      <c r="E12527" s="10">
        <v>8019.9</v>
      </c>
      <c r="F12527" s="10">
        <v>7995.960199004975</v>
      </c>
      <c r="G12527" s="10">
        <v>23.939800995024598</v>
      </c>
      <c r="H12527" s="10">
        <v>8035.94</v>
      </c>
      <c r="I12527" s="10">
        <v>-16.039999999999964</v>
      </c>
      <c r="J12527" s="10">
        <v>6030</v>
      </c>
      <c r="K12527" s="10">
        <v>6012</v>
      </c>
      <c r="L12527" s="10">
        <v>18</v>
      </c>
      <c r="M12527" s="10">
        <v>6042.06</v>
      </c>
      <c r="N12527" s="10">
        <v>-12.0600000000004</v>
      </c>
    </row>
    <row r="12528" spans="1:14" x14ac:dyDescent="0.25">
      <c r="A12528" s="9" t="s">
        <v>1294</v>
      </c>
      <c r="B12528" s="9" t="s">
        <v>103</v>
      </c>
      <c r="C12528" s="9" t="s">
        <v>42</v>
      </c>
      <c r="D12528" s="9" t="s">
        <v>43</v>
      </c>
      <c r="E12528" s="10">
        <v>30393.45</v>
      </c>
      <c r="F12528" s="10">
        <v>30152.702970297029</v>
      </c>
      <c r="G12528" s="10">
        <v>240.74702970297221</v>
      </c>
      <c r="H12528" s="10">
        <v>30454.23</v>
      </c>
      <c r="I12528" s="10">
        <v>-60.779999999998836</v>
      </c>
      <c r="J12528" s="10">
        <v>6060</v>
      </c>
      <c r="K12528" s="10">
        <v>6012</v>
      </c>
      <c r="L12528" s="10">
        <v>48</v>
      </c>
      <c r="M12528" s="10">
        <v>6072.12</v>
      </c>
      <c r="N12528" s="10">
        <v>-12.119999999999891</v>
      </c>
    </row>
    <row r="12529" spans="1:14" x14ac:dyDescent="0.25">
      <c r="A12529" s="9" t="s">
        <v>1294</v>
      </c>
      <c r="B12529" s="9" t="s">
        <v>146</v>
      </c>
      <c r="C12529" s="9" t="s">
        <v>42</v>
      </c>
      <c r="D12529" s="9" t="s">
        <v>53</v>
      </c>
      <c r="E12529" s="10">
        <v>21619.55</v>
      </c>
      <c r="F12529" s="10">
        <v>20557.282502443792</v>
      </c>
      <c r="G12529" s="10">
        <v>1062.2674975562077</v>
      </c>
      <c r="H12529" s="10">
        <v>21030.1</v>
      </c>
      <c r="I12529" s="10">
        <v>589.45000000000073</v>
      </c>
      <c r="J12529" s="10">
        <v>4605</v>
      </c>
      <c r="K12529" s="10">
        <v>4509</v>
      </c>
      <c r="L12529" s="10">
        <v>96</v>
      </c>
      <c r="M12529" s="10">
        <v>4612.7070000000003</v>
      </c>
      <c r="N12529" s="10">
        <v>-7.7070000000003347</v>
      </c>
    </row>
    <row r="12530" spans="1:14" x14ac:dyDescent="0.25">
      <c r="A12530" s="9" t="s">
        <v>1294</v>
      </c>
      <c r="B12530" s="9" t="s">
        <v>54</v>
      </c>
      <c r="C12530" s="9" t="s">
        <v>42</v>
      </c>
      <c r="D12530" s="9" t="s">
        <v>55</v>
      </c>
      <c r="E12530" s="10">
        <v>303.54000000000002</v>
      </c>
      <c r="F12530" s="10">
        <v>297.5980392156863</v>
      </c>
      <c r="G12530" s="10">
        <v>5.9419607843137214</v>
      </c>
      <c r="H12530" s="10">
        <v>303.55</v>
      </c>
      <c r="I12530" s="10">
        <v>-9.9999999999909051E-3</v>
      </c>
      <c r="J12530" s="10">
        <v>55.19</v>
      </c>
      <c r="K12530" s="10">
        <v>54.107843137254903</v>
      </c>
      <c r="L12530" s="10">
        <v>1.0821568627450944</v>
      </c>
      <c r="M12530" s="10">
        <v>55.19</v>
      </c>
      <c r="N12530" s="10">
        <v>0</v>
      </c>
    </row>
    <row r="12531" spans="1:14" x14ac:dyDescent="0.25">
      <c r="A12531" s="9" t="s">
        <v>1295</v>
      </c>
      <c r="B12531" s="9" t="s">
        <v>25</v>
      </c>
      <c r="C12531" s="9" t="s">
        <v>26</v>
      </c>
      <c r="D12531" s="9" t="s">
        <v>27</v>
      </c>
      <c r="E12531" s="10">
        <v>1532.67</v>
      </c>
      <c r="F12531" s="10">
        <v>0</v>
      </c>
      <c r="G12531" s="10">
        <v>1532.67</v>
      </c>
      <c r="H12531" s="10">
        <v>0</v>
      </c>
      <c r="I12531" s="10">
        <v>1532.67</v>
      </c>
      <c r="J12531" s="10">
        <v>0</v>
      </c>
      <c r="K12531" s="10">
        <v>0</v>
      </c>
      <c r="L12531" s="10">
        <v>0</v>
      </c>
      <c r="M12531" s="10">
        <v>0</v>
      </c>
      <c r="N12531" s="10">
        <v>0</v>
      </c>
    </row>
    <row r="12532" spans="1:14" x14ac:dyDescent="0.25">
      <c r="A12532" s="9" t="s">
        <v>1295</v>
      </c>
      <c r="B12532" s="9" t="s">
        <v>28</v>
      </c>
      <c r="C12532" s="9" t="s">
        <v>29</v>
      </c>
      <c r="D12532" s="9" t="s">
        <v>27</v>
      </c>
      <c r="E12532" s="10">
        <v>0.95</v>
      </c>
      <c r="F12532" s="10">
        <v>0</v>
      </c>
      <c r="G12532" s="10">
        <v>0.95</v>
      </c>
      <c r="H12532" s="10">
        <v>0.97</v>
      </c>
      <c r="I12532" s="10">
        <v>-2.0000000000000018E-2</v>
      </c>
      <c r="J12532" s="10">
        <v>0</v>
      </c>
      <c r="K12532" s="10">
        <v>0</v>
      </c>
      <c r="L12532" s="10">
        <v>0</v>
      </c>
      <c r="M12532" s="10">
        <v>0</v>
      </c>
      <c r="N12532" s="10">
        <v>0</v>
      </c>
    </row>
    <row r="12533" spans="1:14" x14ac:dyDescent="0.25">
      <c r="A12533" s="9" t="s">
        <v>1295</v>
      </c>
      <c r="B12533" s="9" t="s">
        <v>30</v>
      </c>
      <c r="C12533" s="9" t="s">
        <v>29</v>
      </c>
      <c r="D12533" s="9" t="s">
        <v>27</v>
      </c>
      <c r="E12533" s="10">
        <v>22.17</v>
      </c>
      <c r="F12533" s="10">
        <v>0</v>
      </c>
      <c r="G12533" s="10">
        <v>22.17</v>
      </c>
      <c r="H12533" s="10">
        <v>22.56</v>
      </c>
      <c r="I12533" s="10">
        <v>-0.38999999999999702</v>
      </c>
      <c r="J12533" s="10">
        <v>0</v>
      </c>
      <c r="K12533" s="10">
        <v>0</v>
      </c>
      <c r="L12533" s="10">
        <v>0</v>
      </c>
      <c r="M12533" s="10">
        <v>0</v>
      </c>
      <c r="N12533" s="10">
        <v>0</v>
      </c>
    </row>
    <row r="12534" spans="1:14" x14ac:dyDescent="0.25">
      <c r="A12534" s="9" t="s">
        <v>1295</v>
      </c>
      <c r="B12534" s="9" t="s">
        <v>31</v>
      </c>
      <c r="C12534" s="9" t="s">
        <v>29</v>
      </c>
      <c r="D12534" s="9" t="s">
        <v>27</v>
      </c>
      <c r="E12534" s="10">
        <v>148.87</v>
      </c>
      <c r="F12534" s="10">
        <v>0</v>
      </c>
      <c r="G12534" s="10">
        <v>148.87</v>
      </c>
      <c r="H12534" s="10">
        <v>151.46</v>
      </c>
      <c r="I12534" s="10">
        <v>-2.5900000000000034</v>
      </c>
      <c r="J12534" s="10">
        <v>0</v>
      </c>
      <c r="K12534" s="10">
        <v>0</v>
      </c>
      <c r="L12534" s="10">
        <v>0</v>
      </c>
      <c r="M12534" s="10">
        <v>0</v>
      </c>
      <c r="N12534" s="10">
        <v>0</v>
      </c>
    </row>
    <row r="12535" spans="1:14" x14ac:dyDescent="0.25">
      <c r="A12535" s="9" t="s">
        <v>1295</v>
      </c>
      <c r="B12535" s="9" t="s">
        <v>32</v>
      </c>
      <c r="C12535" s="9" t="s">
        <v>33</v>
      </c>
      <c r="D12535" s="9" t="s">
        <v>27</v>
      </c>
      <c r="E12535" s="10">
        <v>116.39</v>
      </c>
      <c r="F12535" s="10">
        <v>0</v>
      </c>
      <c r="G12535" s="10">
        <v>116.39</v>
      </c>
      <c r="H12535" s="10">
        <v>244.92</v>
      </c>
      <c r="I12535" s="10">
        <v>-128.52999999999997</v>
      </c>
      <c r="J12535" s="10">
        <v>0.33</v>
      </c>
      <c r="K12535" s="10">
        <v>0</v>
      </c>
      <c r="L12535" s="10">
        <v>0.33</v>
      </c>
      <c r="M12535" s="10">
        <v>0.69399999999999995</v>
      </c>
      <c r="N12535" s="10">
        <v>-0.36399999999999993</v>
      </c>
    </row>
    <row r="12536" spans="1:14" x14ac:dyDescent="0.25">
      <c r="A12536" s="9" t="s">
        <v>1295</v>
      </c>
      <c r="B12536" s="9" t="s">
        <v>34</v>
      </c>
      <c r="C12536" s="9" t="s">
        <v>33</v>
      </c>
      <c r="D12536" s="9" t="s">
        <v>27</v>
      </c>
      <c r="E12536" s="10">
        <v>400.08</v>
      </c>
      <c r="F12536" s="10">
        <v>0</v>
      </c>
      <c r="G12536" s="10">
        <v>400.08</v>
      </c>
      <c r="H12536" s="10">
        <v>841.93</v>
      </c>
      <c r="I12536" s="10">
        <v>-441.84999999999997</v>
      </c>
      <c r="J12536" s="10">
        <v>0.33</v>
      </c>
      <c r="K12536" s="10">
        <v>0</v>
      </c>
      <c r="L12536" s="10">
        <v>0.33</v>
      </c>
      <c r="M12536" s="10">
        <v>0.69399999999999995</v>
      </c>
      <c r="N12536" s="10">
        <v>-0.36399999999999993</v>
      </c>
    </row>
    <row r="12537" spans="1:14" x14ac:dyDescent="0.25">
      <c r="A12537" s="9" t="s">
        <v>1295</v>
      </c>
      <c r="B12537" s="9" t="s">
        <v>35</v>
      </c>
      <c r="C12537" s="9" t="s">
        <v>33</v>
      </c>
      <c r="D12537" s="9" t="s">
        <v>27</v>
      </c>
      <c r="E12537" s="10">
        <v>432.86</v>
      </c>
      <c r="F12537" s="10">
        <v>0</v>
      </c>
      <c r="G12537" s="10">
        <v>432.86</v>
      </c>
      <c r="H12537" s="10">
        <v>910.91</v>
      </c>
      <c r="I12537" s="10">
        <v>-478.04999999999995</v>
      </c>
      <c r="J12537" s="10">
        <v>6.93</v>
      </c>
      <c r="K12537" s="10">
        <v>0</v>
      </c>
      <c r="L12537" s="10">
        <v>6.93</v>
      </c>
      <c r="M12537" s="10">
        <v>14.583</v>
      </c>
      <c r="N12537" s="10">
        <v>-7.6530000000000005</v>
      </c>
    </row>
    <row r="12538" spans="1:14" x14ac:dyDescent="0.25">
      <c r="A12538" s="9" t="s">
        <v>1295</v>
      </c>
      <c r="B12538" s="9" t="s">
        <v>36</v>
      </c>
      <c r="C12538" s="9" t="s">
        <v>29</v>
      </c>
      <c r="D12538" s="9" t="s">
        <v>27</v>
      </c>
      <c r="E12538" s="10">
        <v>1667.92</v>
      </c>
      <c r="F12538" s="10">
        <v>0</v>
      </c>
      <c r="G12538" s="10">
        <v>1667.92</v>
      </c>
      <c r="H12538" s="10">
        <v>1696.85</v>
      </c>
      <c r="I12538" s="10">
        <v>-28.929999999999836</v>
      </c>
      <c r="J12538" s="10">
        <v>0</v>
      </c>
      <c r="K12538" s="10">
        <v>0</v>
      </c>
      <c r="L12538" s="10">
        <v>0</v>
      </c>
      <c r="M12538" s="10">
        <v>0</v>
      </c>
      <c r="N12538" s="10">
        <v>0</v>
      </c>
    </row>
    <row r="12539" spans="1:14" x14ac:dyDescent="0.25">
      <c r="A12539" s="9" t="s">
        <v>1295</v>
      </c>
      <c r="B12539" s="9" t="s">
        <v>37</v>
      </c>
      <c r="C12539" s="9" t="s">
        <v>29</v>
      </c>
      <c r="D12539" s="9" t="s">
        <v>27</v>
      </c>
      <c r="E12539" s="10">
        <v>3857.06</v>
      </c>
      <c r="F12539" s="10">
        <v>0</v>
      </c>
      <c r="G12539" s="10">
        <v>3857.06</v>
      </c>
      <c r="H12539" s="10">
        <v>3923.98</v>
      </c>
      <c r="I12539" s="10">
        <v>-66.920000000000073</v>
      </c>
      <c r="J12539" s="10">
        <v>0</v>
      </c>
      <c r="K12539" s="10">
        <v>0</v>
      </c>
      <c r="L12539" s="10">
        <v>0</v>
      </c>
      <c r="M12539" s="10">
        <v>0</v>
      </c>
      <c r="N12539" s="10">
        <v>0</v>
      </c>
    </row>
    <row r="12540" spans="1:14" x14ac:dyDescent="0.25">
      <c r="A12540" s="9" t="s">
        <v>1295</v>
      </c>
      <c r="B12540" s="9" t="s">
        <v>898</v>
      </c>
      <c r="C12540" s="9" t="s">
        <v>39</v>
      </c>
      <c r="D12540" s="9" t="s">
        <v>40</v>
      </c>
      <c r="E12540" s="10">
        <v>-80986.77</v>
      </c>
      <c r="F12540" s="10">
        <v>0</v>
      </c>
      <c r="G12540" s="10">
        <v>-80986.77</v>
      </c>
      <c r="H12540" s="10">
        <v>-80986.77</v>
      </c>
      <c r="I12540" s="10">
        <v>0</v>
      </c>
      <c r="J12540" s="10">
        <v>-500</v>
      </c>
      <c r="K12540" s="10">
        <v>0</v>
      </c>
      <c r="L12540" s="10">
        <v>-500</v>
      </c>
      <c r="M12540" s="10">
        <v>-500</v>
      </c>
      <c r="N12540" s="10">
        <v>0</v>
      </c>
    </row>
    <row r="12541" spans="1:14" x14ac:dyDescent="0.25">
      <c r="A12541" s="9" t="s">
        <v>1295</v>
      </c>
      <c r="B12541" s="9" t="s">
        <v>92</v>
      </c>
      <c r="C12541" s="9" t="s">
        <v>42</v>
      </c>
      <c r="D12541" s="9" t="s">
        <v>43</v>
      </c>
      <c r="E12541" s="10">
        <v>4.26</v>
      </c>
      <c r="F12541" s="10">
        <v>0</v>
      </c>
      <c r="G12541" s="10">
        <v>4.26</v>
      </c>
      <c r="H12541" s="10">
        <v>0</v>
      </c>
      <c r="I12541" s="10">
        <v>4.26</v>
      </c>
      <c r="J12541" s="10">
        <v>50</v>
      </c>
      <c r="K12541" s="10">
        <v>0</v>
      </c>
      <c r="L12541" s="10">
        <v>50</v>
      </c>
      <c r="M12541" s="10">
        <v>0</v>
      </c>
      <c r="N12541" s="10">
        <v>50</v>
      </c>
    </row>
    <row r="12542" spans="1:14" x14ac:dyDescent="0.25">
      <c r="A12542" s="9" t="s">
        <v>1295</v>
      </c>
      <c r="B12542" s="9" t="s">
        <v>1144</v>
      </c>
      <c r="C12542" s="9" t="s">
        <v>42</v>
      </c>
      <c r="D12542" s="9" t="s">
        <v>43</v>
      </c>
      <c r="E12542" s="10">
        <v>1597.32</v>
      </c>
      <c r="F12542" s="10">
        <v>0</v>
      </c>
      <c r="G12542" s="10">
        <v>1597.32</v>
      </c>
      <c r="H12542" s="10">
        <v>0</v>
      </c>
      <c r="I12542" s="10">
        <v>1597.32</v>
      </c>
      <c r="J12542" s="10">
        <v>6050</v>
      </c>
      <c r="K12542" s="10">
        <v>0</v>
      </c>
      <c r="L12542" s="10">
        <v>6050</v>
      </c>
      <c r="M12542" s="10">
        <v>0</v>
      </c>
      <c r="N12542" s="10">
        <v>6050</v>
      </c>
    </row>
    <row r="12543" spans="1:14" x14ac:dyDescent="0.25">
      <c r="A12543" s="9" t="s">
        <v>1295</v>
      </c>
      <c r="B12543" s="9" t="s">
        <v>1143</v>
      </c>
      <c r="C12543" s="9" t="s">
        <v>42</v>
      </c>
      <c r="D12543" s="9" t="s">
        <v>43</v>
      </c>
      <c r="E12543" s="10">
        <v>1163.7</v>
      </c>
      <c r="F12543" s="10">
        <v>0</v>
      </c>
      <c r="G12543" s="10">
        <v>1163.7</v>
      </c>
      <c r="H12543" s="10">
        <v>0</v>
      </c>
      <c r="I12543" s="10">
        <v>1163.7</v>
      </c>
      <c r="J12543" s="10">
        <v>6100</v>
      </c>
      <c r="K12543" s="10">
        <v>0</v>
      </c>
      <c r="L12543" s="10">
        <v>6100</v>
      </c>
      <c r="M12543" s="10">
        <v>0</v>
      </c>
      <c r="N12543" s="10">
        <v>6100</v>
      </c>
    </row>
    <row r="12544" spans="1:14" x14ac:dyDescent="0.25">
      <c r="A12544" s="9" t="s">
        <v>1295</v>
      </c>
      <c r="B12544" s="9" t="s">
        <v>151</v>
      </c>
      <c r="C12544" s="9" t="s">
        <v>42</v>
      </c>
      <c r="D12544" s="9" t="s">
        <v>43</v>
      </c>
      <c r="E12544" s="10">
        <v>50.84</v>
      </c>
      <c r="F12544" s="10">
        <v>49.843137254901961</v>
      </c>
      <c r="G12544" s="10">
        <v>0.99686274509804207</v>
      </c>
      <c r="H12544" s="10">
        <v>50.84</v>
      </c>
      <c r="I12544" s="10">
        <v>0</v>
      </c>
      <c r="J12544" s="10">
        <v>510</v>
      </c>
      <c r="K12544" s="10">
        <v>500</v>
      </c>
      <c r="L12544" s="10">
        <v>10</v>
      </c>
      <c r="M12544" s="10">
        <v>510</v>
      </c>
      <c r="N12544" s="10">
        <v>0</v>
      </c>
    </row>
    <row r="12545" spans="1:14" x14ac:dyDescent="0.25">
      <c r="A12545" s="9" t="s">
        <v>1295</v>
      </c>
      <c r="B12545" s="9" t="s">
        <v>44</v>
      </c>
      <c r="C12545" s="9" t="s">
        <v>42</v>
      </c>
      <c r="D12545" s="9" t="s">
        <v>43</v>
      </c>
      <c r="E12545" s="10">
        <v>498.47</v>
      </c>
      <c r="F12545" s="10">
        <v>495.50248756218906</v>
      </c>
      <c r="G12545" s="10">
        <v>2.9675124378109672</v>
      </c>
      <c r="H12545" s="10">
        <v>497.98</v>
      </c>
      <c r="I12545" s="10">
        <v>0.49000000000000909</v>
      </c>
      <c r="J12545" s="10">
        <v>503</v>
      </c>
      <c r="K12545" s="10">
        <v>500</v>
      </c>
      <c r="L12545" s="10">
        <v>3</v>
      </c>
      <c r="M12545" s="10">
        <v>502.5</v>
      </c>
      <c r="N12545" s="10">
        <v>0.5</v>
      </c>
    </row>
    <row r="12546" spans="1:14" x14ac:dyDescent="0.25">
      <c r="A12546" s="9" t="s">
        <v>1295</v>
      </c>
      <c r="B12546" s="9" t="s">
        <v>899</v>
      </c>
      <c r="C12546" s="9" t="s">
        <v>42</v>
      </c>
      <c r="D12546" s="9" t="s">
        <v>43</v>
      </c>
      <c r="E12546" s="10">
        <v>685.59</v>
      </c>
      <c r="F12546" s="10">
        <v>679.92118226600985</v>
      </c>
      <c r="G12546" s="10">
        <v>5.6688177339901813</v>
      </c>
      <c r="H12546" s="10">
        <v>690.12</v>
      </c>
      <c r="I12546" s="10">
        <v>-4.5299999999999727</v>
      </c>
      <c r="J12546" s="10">
        <v>6050</v>
      </c>
      <c r="K12546" s="10">
        <v>6000</v>
      </c>
      <c r="L12546" s="10">
        <v>50</v>
      </c>
      <c r="M12546" s="10">
        <v>6090</v>
      </c>
      <c r="N12546" s="10">
        <v>-40</v>
      </c>
    </row>
    <row r="12547" spans="1:14" x14ac:dyDescent="0.25">
      <c r="A12547" s="9" t="s">
        <v>1295</v>
      </c>
      <c r="B12547" s="9" t="s">
        <v>900</v>
      </c>
      <c r="C12547" s="9" t="s">
        <v>42</v>
      </c>
      <c r="D12547" s="9" t="s">
        <v>43</v>
      </c>
      <c r="E12547" s="10">
        <v>0</v>
      </c>
      <c r="F12547" s="10">
        <v>1144.6206896551723</v>
      </c>
      <c r="G12547" s="10">
        <v>-1144.6206896551723</v>
      </c>
      <c r="H12547" s="10">
        <v>1161.79</v>
      </c>
      <c r="I12547" s="10">
        <v>-1161.79</v>
      </c>
      <c r="J12547" s="10">
        <v>0</v>
      </c>
      <c r="K12547" s="10">
        <v>6000</v>
      </c>
      <c r="L12547" s="10">
        <v>-6000</v>
      </c>
      <c r="M12547" s="10">
        <v>6090</v>
      </c>
      <c r="N12547" s="10">
        <v>-6090</v>
      </c>
    </row>
    <row r="12548" spans="1:14" x14ac:dyDescent="0.25">
      <c r="A12548" s="9" t="s">
        <v>1295</v>
      </c>
      <c r="B12548" s="9" t="s">
        <v>901</v>
      </c>
      <c r="C12548" s="9" t="s">
        <v>42</v>
      </c>
      <c r="D12548" s="9" t="s">
        <v>43</v>
      </c>
      <c r="E12548" s="10">
        <v>0</v>
      </c>
      <c r="F12548" s="10">
        <v>1608.1182266009853</v>
      </c>
      <c r="G12548" s="10">
        <v>-1608.1182266009853</v>
      </c>
      <c r="H12548" s="10">
        <v>1632.24</v>
      </c>
      <c r="I12548" s="10">
        <v>-1632.24</v>
      </c>
      <c r="J12548" s="10">
        <v>0</v>
      </c>
      <c r="K12548" s="10">
        <v>6000</v>
      </c>
      <c r="L12548" s="10">
        <v>-6000</v>
      </c>
      <c r="M12548" s="10">
        <v>6090</v>
      </c>
      <c r="N12548" s="10">
        <v>-6090</v>
      </c>
    </row>
    <row r="12549" spans="1:14" x14ac:dyDescent="0.25">
      <c r="A12549" s="9" t="s">
        <v>1295</v>
      </c>
      <c r="B12549" s="9" t="s">
        <v>84</v>
      </c>
      <c r="C12549" s="9" t="s">
        <v>42</v>
      </c>
      <c r="D12549" s="9" t="s">
        <v>43</v>
      </c>
      <c r="E12549" s="10">
        <v>2486.7399999999998</v>
      </c>
      <c r="F12549" s="10">
        <v>2437.9803921568623</v>
      </c>
      <c r="G12549" s="10">
        <v>48.759607843137474</v>
      </c>
      <c r="H12549" s="10">
        <v>2486.7399999999998</v>
      </c>
      <c r="I12549" s="10">
        <v>0</v>
      </c>
      <c r="J12549" s="10">
        <v>6120</v>
      </c>
      <c r="K12549" s="10">
        <v>6000</v>
      </c>
      <c r="L12549" s="10">
        <v>120</v>
      </c>
      <c r="M12549" s="10">
        <v>6120</v>
      </c>
      <c r="N12549" s="10">
        <v>0</v>
      </c>
    </row>
    <row r="12550" spans="1:14" x14ac:dyDescent="0.25">
      <c r="A12550" s="9" t="s">
        <v>1295</v>
      </c>
      <c r="B12550" s="9" t="s">
        <v>136</v>
      </c>
      <c r="C12550" s="9" t="s">
        <v>42</v>
      </c>
      <c r="D12550" s="9" t="s">
        <v>43</v>
      </c>
      <c r="E12550" s="10">
        <v>3288.36</v>
      </c>
      <c r="F12550" s="10">
        <v>3239.7635467980294</v>
      </c>
      <c r="G12550" s="10">
        <v>48.596453201970689</v>
      </c>
      <c r="H12550" s="10">
        <v>3288.36</v>
      </c>
      <c r="I12550" s="10">
        <v>0</v>
      </c>
      <c r="J12550" s="10">
        <v>6090</v>
      </c>
      <c r="K12550" s="10">
        <v>6000</v>
      </c>
      <c r="L12550" s="10">
        <v>90</v>
      </c>
      <c r="M12550" s="10">
        <v>6090</v>
      </c>
      <c r="N12550" s="10">
        <v>0</v>
      </c>
    </row>
    <row r="12551" spans="1:14" x14ac:dyDescent="0.25">
      <c r="A12551" s="9" t="s">
        <v>1295</v>
      </c>
      <c r="B12551" s="9" t="s">
        <v>697</v>
      </c>
      <c r="C12551" s="9" t="s">
        <v>42</v>
      </c>
      <c r="D12551" s="9" t="s">
        <v>43</v>
      </c>
      <c r="E12551" s="10">
        <v>3779.52</v>
      </c>
      <c r="F12551" s="10">
        <v>3720</v>
      </c>
      <c r="G12551" s="10">
        <v>59.519999999999982</v>
      </c>
      <c r="H12551" s="10">
        <v>3775.8</v>
      </c>
      <c r="I12551" s="10">
        <v>3.7199999999997999</v>
      </c>
      <c r="J12551" s="10">
        <v>508</v>
      </c>
      <c r="K12551" s="10">
        <v>500</v>
      </c>
      <c r="L12551" s="10">
        <v>8</v>
      </c>
      <c r="M12551" s="10">
        <v>507.5</v>
      </c>
      <c r="N12551" s="10">
        <v>0.5</v>
      </c>
    </row>
    <row r="12552" spans="1:14" x14ac:dyDescent="0.25">
      <c r="A12552" s="9" t="s">
        <v>1295</v>
      </c>
      <c r="B12552" s="9" t="s">
        <v>50</v>
      </c>
      <c r="C12552" s="9" t="s">
        <v>42</v>
      </c>
      <c r="D12552" s="9" t="s">
        <v>43</v>
      </c>
      <c r="E12552" s="10">
        <v>8019.9</v>
      </c>
      <c r="F12552" s="10">
        <v>7980</v>
      </c>
      <c r="G12552" s="10">
        <v>39.899999999999636</v>
      </c>
      <c r="H12552" s="10">
        <v>8019.9</v>
      </c>
      <c r="I12552" s="10">
        <v>0</v>
      </c>
      <c r="J12552" s="10">
        <v>6030</v>
      </c>
      <c r="K12552" s="10">
        <v>6000</v>
      </c>
      <c r="L12552" s="10">
        <v>30</v>
      </c>
      <c r="M12552" s="10">
        <v>6030</v>
      </c>
      <c r="N12552" s="10">
        <v>0</v>
      </c>
    </row>
    <row r="12553" spans="1:14" x14ac:dyDescent="0.25">
      <c r="A12553" s="9" t="s">
        <v>1295</v>
      </c>
      <c r="B12553" s="9" t="s">
        <v>103</v>
      </c>
      <c r="C12553" s="9" t="s">
        <v>42</v>
      </c>
      <c r="D12553" s="9" t="s">
        <v>43</v>
      </c>
      <c r="E12553" s="10">
        <v>30393.45</v>
      </c>
      <c r="F12553" s="10">
        <v>30092.524752475249</v>
      </c>
      <c r="G12553" s="10">
        <v>300.92524752475219</v>
      </c>
      <c r="H12553" s="10">
        <v>30393.45</v>
      </c>
      <c r="I12553" s="10">
        <v>0</v>
      </c>
      <c r="J12553" s="10">
        <v>6060</v>
      </c>
      <c r="K12553" s="10">
        <v>6000</v>
      </c>
      <c r="L12553" s="10">
        <v>60</v>
      </c>
      <c r="M12553" s="10">
        <v>6060</v>
      </c>
      <c r="N12553" s="10">
        <v>0</v>
      </c>
    </row>
    <row r="12554" spans="1:14" x14ac:dyDescent="0.25">
      <c r="A12554" s="9" t="s">
        <v>1295</v>
      </c>
      <c r="B12554" s="9" t="s">
        <v>155</v>
      </c>
      <c r="C12554" s="9" t="s">
        <v>42</v>
      </c>
      <c r="D12554" s="9" t="s">
        <v>53</v>
      </c>
      <c r="E12554" s="10">
        <v>20536.71</v>
      </c>
      <c r="F12554" s="10">
        <v>20423.313782991201</v>
      </c>
      <c r="G12554" s="10">
        <v>113.39621700879798</v>
      </c>
      <c r="H12554" s="10">
        <v>20893.05</v>
      </c>
      <c r="I12554" s="10">
        <v>-356.34000000000015</v>
      </c>
      <c r="J12554" s="10">
        <v>4525</v>
      </c>
      <c r="K12554" s="10">
        <v>4500</v>
      </c>
      <c r="L12554" s="10">
        <v>25</v>
      </c>
      <c r="M12554" s="10">
        <v>4603.5</v>
      </c>
      <c r="N12554" s="10">
        <v>-78.5</v>
      </c>
    </row>
    <row r="12555" spans="1:14" x14ac:dyDescent="0.25">
      <c r="A12555" s="9" t="s">
        <v>1295</v>
      </c>
      <c r="B12555" s="9" t="s">
        <v>54</v>
      </c>
      <c r="C12555" s="9" t="s">
        <v>42</v>
      </c>
      <c r="D12555" s="9" t="s">
        <v>55</v>
      </c>
      <c r="E12555" s="10">
        <v>302.94</v>
      </c>
      <c r="F12555" s="10">
        <v>297</v>
      </c>
      <c r="G12555" s="10">
        <v>5.9399999999999977</v>
      </c>
      <c r="H12555" s="10">
        <v>302.94</v>
      </c>
      <c r="I12555" s="10">
        <v>0</v>
      </c>
      <c r="J12555" s="10">
        <v>55.08</v>
      </c>
      <c r="K12555" s="10">
        <v>54</v>
      </c>
      <c r="L12555" s="10">
        <v>1.0799999999999983</v>
      </c>
      <c r="M12555" s="10">
        <v>55.08</v>
      </c>
      <c r="N12555" s="10">
        <v>0</v>
      </c>
    </row>
    <row r="12556" spans="1:14" x14ac:dyDescent="0.25">
      <c r="A12556" s="9" t="s">
        <v>1296</v>
      </c>
      <c r="B12556" s="9" t="s">
        <v>25</v>
      </c>
      <c r="C12556" s="9" t="s">
        <v>26</v>
      </c>
      <c r="D12556" s="9" t="s">
        <v>27</v>
      </c>
      <c r="E12556" s="10">
        <v>-10795.57</v>
      </c>
      <c r="F12556" s="10">
        <v>0</v>
      </c>
      <c r="G12556" s="10">
        <v>-10795.57</v>
      </c>
      <c r="H12556" s="10">
        <v>0</v>
      </c>
      <c r="I12556" s="10">
        <v>-10795.57</v>
      </c>
      <c r="J12556" s="10">
        <v>0</v>
      </c>
      <c r="K12556" s="10">
        <v>0</v>
      </c>
      <c r="L12556" s="10">
        <v>0</v>
      </c>
      <c r="M12556" s="10">
        <v>0</v>
      </c>
      <c r="N12556" s="10">
        <v>0</v>
      </c>
    </row>
    <row r="12557" spans="1:14" x14ac:dyDescent="0.25">
      <c r="A12557" s="9" t="s">
        <v>1296</v>
      </c>
      <c r="B12557" s="9" t="s">
        <v>28</v>
      </c>
      <c r="C12557" s="9" t="s">
        <v>29</v>
      </c>
      <c r="D12557" s="9" t="s">
        <v>27</v>
      </c>
      <c r="E12557" s="10">
        <v>2.69</v>
      </c>
      <c r="F12557" s="10">
        <v>0</v>
      </c>
      <c r="G12557" s="10">
        <v>2.69</v>
      </c>
      <c r="H12557" s="10">
        <v>2.5099999999999998</v>
      </c>
      <c r="I12557" s="10">
        <v>0.18000000000000016</v>
      </c>
      <c r="J12557" s="10">
        <v>0</v>
      </c>
      <c r="K12557" s="10">
        <v>0</v>
      </c>
      <c r="L12557" s="10">
        <v>0</v>
      </c>
      <c r="M12557" s="10">
        <v>0</v>
      </c>
      <c r="N12557" s="10">
        <v>0</v>
      </c>
    </row>
    <row r="12558" spans="1:14" x14ac:dyDescent="0.25">
      <c r="A12558" s="9" t="s">
        <v>1296</v>
      </c>
      <c r="B12558" s="9" t="s">
        <v>30</v>
      </c>
      <c r="C12558" s="9" t="s">
        <v>29</v>
      </c>
      <c r="D12558" s="9" t="s">
        <v>27</v>
      </c>
      <c r="E12558" s="10">
        <v>62.72</v>
      </c>
      <c r="F12558" s="10">
        <v>0</v>
      </c>
      <c r="G12558" s="10">
        <v>62.72</v>
      </c>
      <c r="H12558" s="10">
        <v>58.46</v>
      </c>
      <c r="I12558" s="10">
        <v>4.259999999999998</v>
      </c>
      <c r="J12558" s="10">
        <v>0</v>
      </c>
      <c r="K12558" s="10">
        <v>0</v>
      </c>
      <c r="L12558" s="10">
        <v>0</v>
      </c>
      <c r="M12558" s="10">
        <v>0</v>
      </c>
      <c r="N12558" s="10">
        <v>0</v>
      </c>
    </row>
    <row r="12559" spans="1:14" x14ac:dyDescent="0.25">
      <c r="A12559" s="9" t="s">
        <v>1296</v>
      </c>
      <c r="B12559" s="9" t="s">
        <v>31</v>
      </c>
      <c r="C12559" s="9" t="s">
        <v>29</v>
      </c>
      <c r="D12559" s="9" t="s">
        <v>27</v>
      </c>
      <c r="E12559" s="10">
        <v>421.12</v>
      </c>
      <c r="F12559" s="10">
        <v>0</v>
      </c>
      <c r="G12559" s="10">
        <v>421.12</v>
      </c>
      <c r="H12559" s="10">
        <v>392.51</v>
      </c>
      <c r="I12559" s="10">
        <v>28.610000000000014</v>
      </c>
      <c r="J12559" s="10">
        <v>0</v>
      </c>
      <c r="K12559" s="10">
        <v>0</v>
      </c>
      <c r="L12559" s="10">
        <v>0</v>
      </c>
      <c r="M12559" s="10">
        <v>0</v>
      </c>
      <c r="N12559" s="10">
        <v>0</v>
      </c>
    </row>
    <row r="12560" spans="1:14" x14ac:dyDescent="0.25">
      <c r="A12560" s="9" t="s">
        <v>1296</v>
      </c>
      <c r="B12560" s="9" t="s">
        <v>32</v>
      </c>
      <c r="C12560" s="9" t="s">
        <v>33</v>
      </c>
      <c r="D12560" s="9" t="s">
        <v>27</v>
      </c>
      <c r="E12560" s="10">
        <v>1527.13</v>
      </c>
      <c r="F12560" s="10">
        <v>0</v>
      </c>
      <c r="G12560" s="10">
        <v>1527.13</v>
      </c>
      <c r="H12560" s="10">
        <v>1033.75</v>
      </c>
      <c r="I12560" s="10">
        <v>493.38000000000011</v>
      </c>
      <c r="J12560" s="10">
        <v>4.33</v>
      </c>
      <c r="K12560" s="10">
        <v>0</v>
      </c>
      <c r="L12560" s="10">
        <v>4.33</v>
      </c>
      <c r="M12560" s="10">
        <v>2.931</v>
      </c>
      <c r="N12560" s="10">
        <v>1.399</v>
      </c>
    </row>
    <row r="12561" spans="1:14" x14ac:dyDescent="0.25">
      <c r="A12561" s="9" t="s">
        <v>1296</v>
      </c>
      <c r="B12561" s="9" t="s">
        <v>34</v>
      </c>
      <c r="C12561" s="9" t="s">
        <v>33</v>
      </c>
      <c r="D12561" s="9" t="s">
        <v>27</v>
      </c>
      <c r="E12561" s="10">
        <v>5249.56</v>
      </c>
      <c r="F12561" s="10">
        <v>0</v>
      </c>
      <c r="G12561" s="10">
        <v>5249.56</v>
      </c>
      <c r="H12561" s="10">
        <v>3553.56</v>
      </c>
      <c r="I12561" s="10">
        <v>1696.0000000000005</v>
      </c>
      <c r="J12561" s="10">
        <v>4.33</v>
      </c>
      <c r="K12561" s="10">
        <v>0</v>
      </c>
      <c r="L12561" s="10">
        <v>4.33</v>
      </c>
      <c r="M12561" s="10">
        <v>2.931</v>
      </c>
      <c r="N12561" s="10">
        <v>1.399</v>
      </c>
    </row>
    <row r="12562" spans="1:14" x14ac:dyDescent="0.25">
      <c r="A12562" s="9" t="s">
        <v>1296</v>
      </c>
      <c r="B12562" s="9" t="s">
        <v>35</v>
      </c>
      <c r="C12562" s="9" t="s">
        <v>33</v>
      </c>
      <c r="D12562" s="9" t="s">
        <v>27</v>
      </c>
      <c r="E12562" s="10">
        <v>5679.71</v>
      </c>
      <c r="F12562" s="10">
        <v>0</v>
      </c>
      <c r="G12562" s="10">
        <v>5679.71</v>
      </c>
      <c r="H12562" s="10">
        <v>3844.76</v>
      </c>
      <c r="I12562" s="10">
        <v>1834.9499999999998</v>
      </c>
      <c r="J12562" s="10">
        <v>90.93</v>
      </c>
      <c r="K12562" s="10">
        <v>0</v>
      </c>
      <c r="L12562" s="10">
        <v>90.93</v>
      </c>
      <c r="M12562" s="10">
        <v>61.552999999999997</v>
      </c>
      <c r="N12562" s="10">
        <v>29.37700000000001</v>
      </c>
    </row>
    <row r="12563" spans="1:14" x14ac:dyDescent="0.25">
      <c r="A12563" s="9" t="s">
        <v>1296</v>
      </c>
      <c r="B12563" s="9" t="s">
        <v>36</v>
      </c>
      <c r="C12563" s="9" t="s">
        <v>29</v>
      </c>
      <c r="D12563" s="9" t="s">
        <v>27</v>
      </c>
      <c r="E12563" s="10">
        <v>4718.08</v>
      </c>
      <c r="F12563" s="10">
        <v>0</v>
      </c>
      <c r="G12563" s="10">
        <v>4718.08</v>
      </c>
      <c r="H12563" s="10">
        <v>4397.53</v>
      </c>
      <c r="I12563" s="10">
        <v>320.55000000000018</v>
      </c>
      <c r="J12563" s="10">
        <v>0</v>
      </c>
      <c r="K12563" s="10">
        <v>0</v>
      </c>
      <c r="L12563" s="10">
        <v>0</v>
      </c>
      <c r="M12563" s="10">
        <v>0</v>
      </c>
      <c r="N12563" s="10">
        <v>0</v>
      </c>
    </row>
    <row r="12564" spans="1:14" x14ac:dyDescent="0.25">
      <c r="A12564" s="9" t="s">
        <v>1296</v>
      </c>
      <c r="B12564" s="9" t="s">
        <v>37</v>
      </c>
      <c r="C12564" s="9" t="s">
        <v>29</v>
      </c>
      <c r="D12564" s="9" t="s">
        <v>27</v>
      </c>
      <c r="E12564" s="10">
        <v>10910.59</v>
      </c>
      <c r="F12564" s="10">
        <v>0</v>
      </c>
      <c r="G12564" s="10">
        <v>10910.59</v>
      </c>
      <c r="H12564" s="10">
        <v>10169.32</v>
      </c>
      <c r="I12564" s="10">
        <v>741.27000000000044</v>
      </c>
      <c r="J12564" s="10">
        <v>0</v>
      </c>
      <c r="K12564" s="10">
        <v>0</v>
      </c>
      <c r="L12564" s="10">
        <v>0</v>
      </c>
      <c r="M12564" s="10">
        <v>0</v>
      </c>
      <c r="N12564" s="10">
        <v>0</v>
      </c>
    </row>
    <row r="12565" spans="1:14" x14ac:dyDescent="0.25">
      <c r="A12565" s="9" t="s">
        <v>1296</v>
      </c>
      <c r="B12565" s="9" t="s">
        <v>1297</v>
      </c>
      <c r="C12565" s="9" t="s">
        <v>39</v>
      </c>
      <c r="D12565" s="9" t="s">
        <v>40</v>
      </c>
      <c r="E12565" s="10">
        <v>-236080.95</v>
      </c>
      <c r="F12565" s="10">
        <v>0</v>
      </c>
      <c r="G12565" s="10">
        <v>-236080.95</v>
      </c>
      <c r="H12565" s="10">
        <v>-236080.95</v>
      </c>
      <c r="I12565" s="10">
        <v>0</v>
      </c>
      <c r="J12565" s="10">
        <v>-2638</v>
      </c>
      <c r="K12565" s="10">
        <v>0</v>
      </c>
      <c r="L12565" s="10">
        <v>-2638</v>
      </c>
      <c r="M12565" s="10">
        <v>-2638</v>
      </c>
      <c r="N12565" s="10">
        <v>0</v>
      </c>
    </row>
    <row r="12566" spans="1:14" x14ac:dyDescent="0.25">
      <c r="A12566" s="9" t="s">
        <v>1296</v>
      </c>
      <c r="B12566" s="9" t="s">
        <v>92</v>
      </c>
      <c r="C12566" s="9" t="s">
        <v>42</v>
      </c>
      <c r="D12566" s="9" t="s">
        <v>43</v>
      </c>
      <c r="E12566" s="10">
        <v>269.39999999999998</v>
      </c>
      <c r="F12566" s="10">
        <v>224.54455445544554</v>
      </c>
      <c r="G12566" s="10">
        <v>44.855445544554442</v>
      </c>
      <c r="H12566" s="10">
        <v>226.79</v>
      </c>
      <c r="I12566" s="10">
        <v>42.609999999999985</v>
      </c>
      <c r="J12566" s="10">
        <v>3165</v>
      </c>
      <c r="K12566" s="10">
        <v>2638</v>
      </c>
      <c r="L12566" s="10">
        <v>527</v>
      </c>
      <c r="M12566" s="10">
        <v>2664.38</v>
      </c>
      <c r="N12566" s="10">
        <v>500.61999999999989</v>
      </c>
    </row>
    <row r="12567" spans="1:14" x14ac:dyDescent="0.25">
      <c r="A12567" s="9" t="s">
        <v>1296</v>
      </c>
      <c r="B12567" s="9" t="s">
        <v>235</v>
      </c>
      <c r="C12567" s="9" t="s">
        <v>42</v>
      </c>
      <c r="D12567" s="9" t="s">
        <v>43</v>
      </c>
      <c r="E12567" s="10">
        <v>910.8</v>
      </c>
      <c r="F12567" s="10">
        <v>910.10945273631842</v>
      </c>
      <c r="G12567" s="10">
        <v>0.69054726368153752</v>
      </c>
      <c r="H12567" s="10">
        <v>914.66</v>
      </c>
      <c r="I12567" s="10">
        <v>-3.8600000000000136</v>
      </c>
      <c r="J12567" s="10">
        <v>2640</v>
      </c>
      <c r="K12567" s="10">
        <v>2638</v>
      </c>
      <c r="L12567" s="10">
        <v>2</v>
      </c>
      <c r="M12567" s="10">
        <v>2651.19</v>
      </c>
      <c r="N12567" s="10">
        <v>-11.190000000000055</v>
      </c>
    </row>
    <row r="12568" spans="1:14" x14ac:dyDescent="0.25">
      <c r="A12568" s="9" t="s">
        <v>1296</v>
      </c>
      <c r="B12568" s="9" t="s">
        <v>713</v>
      </c>
      <c r="C12568" s="9" t="s">
        <v>42</v>
      </c>
      <c r="D12568" s="9" t="s">
        <v>43</v>
      </c>
      <c r="E12568" s="10">
        <v>2186.87</v>
      </c>
      <c r="F12568" s="10">
        <v>2143.270935960591</v>
      </c>
      <c r="G12568" s="10">
        <v>43.599064039408859</v>
      </c>
      <c r="H12568" s="10">
        <v>2175.42</v>
      </c>
      <c r="I12568" s="10">
        <v>11.449999999999818</v>
      </c>
      <c r="J12568" s="10">
        <v>16150</v>
      </c>
      <c r="K12568" s="10">
        <v>15828</v>
      </c>
      <c r="L12568" s="10">
        <v>322</v>
      </c>
      <c r="M12568" s="10">
        <v>16065.42</v>
      </c>
      <c r="N12568" s="10">
        <v>84.579999999999927</v>
      </c>
    </row>
    <row r="12569" spans="1:14" x14ac:dyDescent="0.25">
      <c r="A12569" s="9" t="s">
        <v>1296</v>
      </c>
      <c r="B12569" s="9" t="s">
        <v>1298</v>
      </c>
      <c r="C12569" s="9" t="s">
        <v>42</v>
      </c>
      <c r="D12569" s="9" t="s">
        <v>43</v>
      </c>
      <c r="E12569" s="10">
        <v>3712.16</v>
      </c>
      <c r="F12569" s="10">
        <v>3604.6699507389162</v>
      </c>
      <c r="G12569" s="10">
        <v>107.49004926108364</v>
      </c>
      <c r="H12569" s="10">
        <v>3658.74</v>
      </c>
      <c r="I12569" s="10">
        <v>53.420000000000073</v>
      </c>
      <c r="J12569" s="10">
        <v>16300</v>
      </c>
      <c r="K12569" s="10">
        <v>15828</v>
      </c>
      <c r="L12569" s="10">
        <v>472</v>
      </c>
      <c r="M12569" s="10">
        <v>16065.42</v>
      </c>
      <c r="N12569" s="10">
        <v>234.57999999999993</v>
      </c>
    </row>
    <row r="12570" spans="1:14" x14ac:dyDescent="0.25">
      <c r="A12570" s="9" t="s">
        <v>1296</v>
      </c>
      <c r="B12570" s="9" t="s">
        <v>247</v>
      </c>
      <c r="C12570" s="9" t="s">
        <v>42</v>
      </c>
      <c r="D12570" s="9" t="s">
        <v>43</v>
      </c>
      <c r="E12570" s="10">
        <v>4802.38</v>
      </c>
      <c r="F12570" s="10">
        <v>4579.0443349753687</v>
      </c>
      <c r="G12570" s="10">
        <v>223.33566502463145</v>
      </c>
      <c r="H12570" s="10">
        <v>4647.7299999999996</v>
      </c>
      <c r="I12570" s="10">
        <v>154.65000000000055</v>
      </c>
      <c r="J12570" s="10">
        <v>16600</v>
      </c>
      <c r="K12570" s="10">
        <v>15828</v>
      </c>
      <c r="L12570" s="10">
        <v>772</v>
      </c>
      <c r="M12570" s="10">
        <v>16065.42</v>
      </c>
      <c r="N12570" s="10">
        <v>534.57999999999993</v>
      </c>
    </row>
    <row r="12571" spans="1:14" x14ac:dyDescent="0.25">
      <c r="A12571" s="9" t="s">
        <v>1296</v>
      </c>
      <c r="B12571" s="9" t="s">
        <v>84</v>
      </c>
      <c r="C12571" s="9" t="s">
        <v>42</v>
      </c>
      <c r="D12571" s="9" t="s">
        <v>43</v>
      </c>
      <c r="E12571" s="10">
        <v>6499.25</v>
      </c>
      <c r="F12571" s="10">
        <v>6431.3921568627447</v>
      </c>
      <c r="G12571" s="10">
        <v>67.857843137255259</v>
      </c>
      <c r="H12571" s="10">
        <v>6560.02</v>
      </c>
      <c r="I12571" s="10">
        <v>-60.770000000000437</v>
      </c>
      <c r="J12571" s="10">
        <v>15995</v>
      </c>
      <c r="K12571" s="10">
        <v>15828</v>
      </c>
      <c r="L12571" s="10">
        <v>167</v>
      </c>
      <c r="M12571" s="10">
        <v>16144.56</v>
      </c>
      <c r="N12571" s="10">
        <v>-149.55999999999949</v>
      </c>
    </row>
    <row r="12572" spans="1:14" x14ac:dyDescent="0.25">
      <c r="A12572" s="9" t="s">
        <v>1296</v>
      </c>
      <c r="B12572" s="9" t="s">
        <v>248</v>
      </c>
      <c r="C12572" s="9" t="s">
        <v>42</v>
      </c>
      <c r="D12572" s="9" t="s">
        <v>43</v>
      </c>
      <c r="E12572" s="10">
        <v>10200.040000000001</v>
      </c>
      <c r="F12572" s="10">
        <v>10106.177339901478</v>
      </c>
      <c r="G12572" s="10">
        <v>93.86266009852261</v>
      </c>
      <c r="H12572" s="10">
        <v>10257.77</v>
      </c>
      <c r="I12572" s="10">
        <v>-57.729999999999563</v>
      </c>
      <c r="J12572" s="10">
        <v>15975</v>
      </c>
      <c r="K12572" s="10">
        <v>15828</v>
      </c>
      <c r="L12572" s="10">
        <v>147</v>
      </c>
      <c r="M12572" s="10">
        <v>16065.42</v>
      </c>
      <c r="N12572" s="10">
        <v>-90.420000000000073</v>
      </c>
    </row>
    <row r="12573" spans="1:14" x14ac:dyDescent="0.25">
      <c r="A12573" s="9" t="s">
        <v>1296</v>
      </c>
      <c r="B12573" s="9" t="s">
        <v>249</v>
      </c>
      <c r="C12573" s="9" t="s">
        <v>42</v>
      </c>
      <c r="D12573" s="9" t="s">
        <v>43</v>
      </c>
      <c r="E12573" s="10">
        <v>11124</v>
      </c>
      <c r="F12573" s="10">
        <v>10868.561576354679</v>
      </c>
      <c r="G12573" s="10">
        <v>255.43842364532065</v>
      </c>
      <c r="H12573" s="10">
        <v>11031.59</v>
      </c>
      <c r="I12573" s="10">
        <v>92.409999999999854</v>
      </c>
      <c r="J12573" s="10">
        <v>2700</v>
      </c>
      <c r="K12573" s="10">
        <v>2638</v>
      </c>
      <c r="L12573" s="10">
        <v>62</v>
      </c>
      <c r="M12573" s="10">
        <v>2677.57</v>
      </c>
      <c r="N12573" s="10">
        <v>22.429999999999836</v>
      </c>
    </row>
    <row r="12574" spans="1:14" x14ac:dyDescent="0.25">
      <c r="A12574" s="9" t="s">
        <v>1296</v>
      </c>
      <c r="B12574" s="9" t="s">
        <v>50</v>
      </c>
      <c r="C12574" s="9" t="s">
        <v>42</v>
      </c>
      <c r="D12574" s="9" t="s">
        <v>43</v>
      </c>
      <c r="E12574" s="10">
        <v>21413</v>
      </c>
      <c r="F12574" s="10">
        <v>21051.243781094527</v>
      </c>
      <c r="G12574" s="10">
        <v>361.75621890547336</v>
      </c>
      <c r="H12574" s="10">
        <v>21156.5</v>
      </c>
      <c r="I12574" s="10">
        <v>256.5</v>
      </c>
      <c r="J12574" s="10">
        <v>16100</v>
      </c>
      <c r="K12574" s="10">
        <v>15828</v>
      </c>
      <c r="L12574" s="10">
        <v>272</v>
      </c>
      <c r="M12574" s="10">
        <v>15907.14</v>
      </c>
      <c r="N12574" s="10">
        <v>192.86000000000058</v>
      </c>
    </row>
    <row r="12575" spans="1:14" x14ac:dyDescent="0.25">
      <c r="A12575" s="9" t="s">
        <v>1296</v>
      </c>
      <c r="B12575" s="9" t="s">
        <v>88</v>
      </c>
      <c r="C12575" s="9" t="s">
        <v>42</v>
      </c>
      <c r="D12575" s="9" t="s">
        <v>43</v>
      </c>
      <c r="E12575" s="10">
        <v>85250.58</v>
      </c>
      <c r="F12575" s="10">
        <v>84055.702970297032</v>
      </c>
      <c r="G12575" s="10">
        <v>1194.8770297029696</v>
      </c>
      <c r="H12575" s="10">
        <v>84896.26</v>
      </c>
      <c r="I12575" s="10">
        <v>354.32000000000698</v>
      </c>
      <c r="J12575" s="10">
        <v>16053</v>
      </c>
      <c r="K12575" s="10">
        <v>15828</v>
      </c>
      <c r="L12575" s="10">
        <v>225</v>
      </c>
      <c r="M12575" s="10">
        <v>15986.28</v>
      </c>
      <c r="N12575" s="10">
        <v>66.719999999999345</v>
      </c>
    </row>
    <row r="12576" spans="1:14" x14ac:dyDescent="0.25">
      <c r="A12576" s="9" t="s">
        <v>1296</v>
      </c>
      <c r="B12576" s="9" t="s">
        <v>250</v>
      </c>
      <c r="C12576" s="9" t="s">
        <v>42</v>
      </c>
      <c r="D12576" s="9" t="s">
        <v>53</v>
      </c>
      <c r="E12576" s="10">
        <v>71137.279999999999</v>
      </c>
      <c r="F12576" s="10">
        <v>65974.069651741287</v>
      </c>
      <c r="G12576" s="10">
        <v>5163.2103482587117</v>
      </c>
      <c r="H12576" s="10">
        <v>66303.94</v>
      </c>
      <c r="I12576" s="10">
        <v>4833.3399999999965</v>
      </c>
      <c r="J12576" s="10">
        <v>12800</v>
      </c>
      <c r="K12576" s="10">
        <v>11871</v>
      </c>
      <c r="L12576" s="10">
        <v>929</v>
      </c>
      <c r="M12576" s="10">
        <v>11930.355</v>
      </c>
      <c r="N12576" s="10">
        <v>869.64500000000044</v>
      </c>
    </row>
    <row r="12577" spans="1:14" x14ac:dyDescent="0.25">
      <c r="A12577" s="9" t="s">
        <v>1296</v>
      </c>
      <c r="B12577" s="9" t="s">
        <v>54</v>
      </c>
      <c r="C12577" s="9" t="s">
        <v>42</v>
      </c>
      <c r="D12577" s="9" t="s">
        <v>55</v>
      </c>
      <c r="E12577" s="10">
        <v>799.16</v>
      </c>
      <c r="F12577" s="10">
        <v>783.49019607843138</v>
      </c>
      <c r="G12577" s="10">
        <v>15.669803921568587</v>
      </c>
      <c r="H12577" s="10">
        <v>799.16</v>
      </c>
      <c r="I12577" s="10">
        <v>0</v>
      </c>
      <c r="J12577" s="10">
        <v>145.30199999999999</v>
      </c>
      <c r="K12577" s="10">
        <v>142.45196078431371</v>
      </c>
      <c r="L12577" s="10">
        <v>2.8500392156862802</v>
      </c>
      <c r="M12577" s="10">
        <v>145.30099999999999</v>
      </c>
      <c r="N12577" s="10">
        <v>1.0000000000047748E-3</v>
      </c>
    </row>
    <row r="12578" spans="1:14" x14ac:dyDescent="0.25">
      <c r="A12578" s="9" t="s">
        <v>1299</v>
      </c>
      <c r="B12578" s="9" t="s">
        <v>25</v>
      </c>
      <c r="C12578" s="9" t="s">
        <v>26</v>
      </c>
      <c r="D12578" s="9" t="s">
        <v>27</v>
      </c>
      <c r="E12578" s="10">
        <v>-41072.92</v>
      </c>
      <c r="F12578" s="10">
        <v>0</v>
      </c>
      <c r="G12578" s="10">
        <v>-41072.92</v>
      </c>
      <c r="H12578" s="10">
        <v>0</v>
      </c>
      <c r="I12578" s="10">
        <v>-41072.92</v>
      </c>
      <c r="J12578" s="10">
        <v>0</v>
      </c>
      <c r="K12578" s="10">
        <v>0</v>
      </c>
      <c r="L12578" s="10">
        <v>0</v>
      </c>
      <c r="M12578" s="10">
        <v>0</v>
      </c>
      <c r="N12578" s="10">
        <v>0</v>
      </c>
    </row>
    <row r="12579" spans="1:14" x14ac:dyDescent="0.25">
      <c r="A12579" s="9" t="s">
        <v>1299</v>
      </c>
      <c r="B12579" s="9" t="s">
        <v>28</v>
      </c>
      <c r="C12579" s="9" t="s">
        <v>29</v>
      </c>
      <c r="D12579" s="9" t="s">
        <v>27</v>
      </c>
      <c r="E12579" s="10">
        <v>7.46</v>
      </c>
      <c r="F12579" s="10">
        <v>0</v>
      </c>
      <c r="G12579" s="10">
        <v>7.46</v>
      </c>
      <c r="H12579" s="10">
        <v>7.43</v>
      </c>
      <c r="I12579" s="10">
        <v>3.0000000000000249E-2</v>
      </c>
      <c r="J12579" s="10">
        <v>0</v>
      </c>
      <c r="K12579" s="10">
        <v>0</v>
      </c>
      <c r="L12579" s="10">
        <v>0</v>
      </c>
      <c r="M12579" s="10">
        <v>0</v>
      </c>
      <c r="N12579" s="10">
        <v>0</v>
      </c>
    </row>
    <row r="12580" spans="1:14" x14ac:dyDescent="0.25">
      <c r="A12580" s="9" t="s">
        <v>1299</v>
      </c>
      <c r="B12580" s="9" t="s">
        <v>30</v>
      </c>
      <c r="C12580" s="9" t="s">
        <v>29</v>
      </c>
      <c r="D12580" s="9" t="s">
        <v>27</v>
      </c>
      <c r="E12580" s="10">
        <v>173.95</v>
      </c>
      <c r="F12580" s="10">
        <v>0</v>
      </c>
      <c r="G12580" s="10">
        <v>173.95</v>
      </c>
      <c r="H12580" s="10">
        <v>173.34</v>
      </c>
      <c r="I12580" s="10">
        <v>0.60999999999998522</v>
      </c>
      <c r="J12580" s="10">
        <v>0</v>
      </c>
      <c r="K12580" s="10">
        <v>0</v>
      </c>
      <c r="L12580" s="10">
        <v>0</v>
      </c>
      <c r="M12580" s="10">
        <v>0</v>
      </c>
      <c r="N12580" s="10">
        <v>0</v>
      </c>
    </row>
    <row r="12581" spans="1:14" x14ac:dyDescent="0.25">
      <c r="A12581" s="9" t="s">
        <v>1299</v>
      </c>
      <c r="B12581" s="9" t="s">
        <v>31</v>
      </c>
      <c r="C12581" s="9" t="s">
        <v>29</v>
      </c>
      <c r="D12581" s="9" t="s">
        <v>27</v>
      </c>
      <c r="E12581" s="10">
        <v>1167.95</v>
      </c>
      <c r="F12581" s="10">
        <v>0</v>
      </c>
      <c r="G12581" s="10">
        <v>1167.95</v>
      </c>
      <c r="H12581" s="10">
        <v>1163.8399999999999</v>
      </c>
      <c r="I12581" s="10">
        <v>4.1100000000001273</v>
      </c>
      <c r="J12581" s="10">
        <v>0</v>
      </c>
      <c r="K12581" s="10">
        <v>0</v>
      </c>
      <c r="L12581" s="10">
        <v>0</v>
      </c>
      <c r="M12581" s="10">
        <v>0</v>
      </c>
      <c r="N12581" s="10">
        <v>0</v>
      </c>
    </row>
    <row r="12582" spans="1:14" x14ac:dyDescent="0.25">
      <c r="A12582" s="9" t="s">
        <v>1299</v>
      </c>
      <c r="B12582" s="9" t="s">
        <v>32</v>
      </c>
      <c r="C12582" s="9" t="s">
        <v>33</v>
      </c>
      <c r="D12582" s="9" t="s">
        <v>27</v>
      </c>
      <c r="E12582" s="10">
        <v>2232.5</v>
      </c>
      <c r="F12582" s="10">
        <v>0</v>
      </c>
      <c r="G12582" s="10">
        <v>2232.5</v>
      </c>
      <c r="H12582" s="10">
        <v>1889.57</v>
      </c>
      <c r="I12582" s="10">
        <v>342.93000000000006</v>
      </c>
      <c r="J12582" s="10">
        <v>6.33</v>
      </c>
      <c r="K12582" s="10">
        <v>0</v>
      </c>
      <c r="L12582" s="10">
        <v>6.33</v>
      </c>
      <c r="M12582" s="10">
        <v>5.3579999999999997</v>
      </c>
      <c r="N12582" s="10">
        <v>0.97200000000000042</v>
      </c>
    </row>
    <row r="12583" spans="1:14" x14ac:dyDescent="0.25">
      <c r="A12583" s="9" t="s">
        <v>1299</v>
      </c>
      <c r="B12583" s="9" t="s">
        <v>34</v>
      </c>
      <c r="C12583" s="9" t="s">
        <v>33</v>
      </c>
      <c r="D12583" s="9" t="s">
        <v>27</v>
      </c>
      <c r="E12583" s="10">
        <v>7674.31</v>
      </c>
      <c r="F12583" s="10">
        <v>0</v>
      </c>
      <c r="G12583" s="10">
        <v>7674.31</v>
      </c>
      <c r="H12583" s="10">
        <v>6495.49</v>
      </c>
      <c r="I12583" s="10">
        <v>1178.8200000000006</v>
      </c>
      <c r="J12583" s="10">
        <v>6.33</v>
      </c>
      <c r="K12583" s="10">
        <v>0</v>
      </c>
      <c r="L12583" s="10">
        <v>6.33</v>
      </c>
      <c r="M12583" s="10">
        <v>5.3579999999999997</v>
      </c>
      <c r="N12583" s="10">
        <v>0.97200000000000042</v>
      </c>
    </row>
    <row r="12584" spans="1:14" x14ac:dyDescent="0.25">
      <c r="A12584" s="9" t="s">
        <v>1299</v>
      </c>
      <c r="B12584" s="9" t="s">
        <v>35</v>
      </c>
      <c r="C12584" s="9" t="s">
        <v>33</v>
      </c>
      <c r="D12584" s="9" t="s">
        <v>27</v>
      </c>
      <c r="E12584" s="10">
        <v>8303.1200000000008</v>
      </c>
      <c r="F12584" s="10">
        <v>0</v>
      </c>
      <c r="G12584" s="10">
        <v>8303.1200000000008</v>
      </c>
      <c r="H12584" s="10">
        <v>7027.53</v>
      </c>
      <c r="I12584" s="10">
        <v>1275.5900000000011</v>
      </c>
      <c r="J12584" s="10">
        <v>132.93</v>
      </c>
      <c r="K12584" s="10">
        <v>0</v>
      </c>
      <c r="L12584" s="10">
        <v>132.93</v>
      </c>
      <c r="M12584" s="10">
        <v>112.508</v>
      </c>
      <c r="N12584" s="10">
        <v>20.422000000000011</v>
      </c>
    </row>
    <row r="12585" spans="1:14" x14ac:dyDescent="0.25">
      <c r="A12585" s="9" t="s">
        <v>1299</v>
      </c>
      <c r="B12585" s="9" t="s">
        <v>36</v>
      </c>
      <c r="C12585" s="9" t="s">
        <v>29</v>
      </c>
      <c r="D12585" s="9" t="s">
        <v>27</v>
      </c>
      <c r="E12585" s="10">
        <v>13085.3</v>
      </c>
      <c r="F12585" s="10">
        <v>0</v>
      </c>
      <c r="G12585" s="10">
        <v>13085.3</v>
      </c>
      <c r="H12585" s="10">
        <v>13039.22</v>
      </c>
      <c r="I12585" s="10">
        <v>46.079999999999927</v>
      </c>
      <c r="J12585" s="10">
        <v>0</v>
      </c>
      <c r="K12585" s="10">
        <v>0</v>
      </c>
      <c r="L12585" s="10">
        <v>0</v>
      </c>
      <c r="M12585" s="10">
        <v>0</v>
      </c>
      <c r="N12585" s="10">
        <v>0</v>
      </c>
    </row>
    <row r="12586" spans="1:14" x14ac:dyDescent="0.25">
      <c r="A12586" s="9" t="s">
        <v>1299</v>
      </c>
      <c r="B12586" s="9" t="s">
        <v>37</v>
      </c>
      <c r="C12586" s="9" t="s">
        <v>29</v>
      </c>
      <c r="D12586" s="9" t="s">
        <v>27</v>
      </c>
      <c r="E12586" s="10">
        <v>30259.85</v>
      </c>
      <c r="F12586" s="10">
        <v>0</v>
      </c>
      <c r="G12586" s="10">
        <v>30259.85</v>
      </c>
      <c r="H12586" s="10">
        <v>30153.29</v>
      </c>
      <c r="I12586" s="10">
        <v>106.55999999999767</v>
      </c>
      <c r="J12586" s="10">
        <v>0</v>
      </c>
      <c r="K12586" s="10">
        <v>0</v>
      </c>
      <c r="L12586" s="10">
        <v>0</v>
      </c>
      <c r="M12586" s="10">
        <v>0</v>
      </c>
      <c r="N12586" s="10">
        <v>0</v>
      </c>
    </row>
    <row r="12587" spans="1:14" x14ac:dyDescent="0.25">
      <c r="A12587" s="9" t="s">
        <v>1299</v>
      </c>
      <c r="B12587" s="9" t="s">
        <v>1300</v>
      </c>
      <c r="C12587" s="9" t="s">
        <v>39</v>
      </c>
      <c r="D12587" s="9" t="s">
        <v>40</v>
      </c>
      <c r="E12587" s="10">
        <v>-712959.62</v>
      </c>
      <c r="F12587" s="10">
        <v>0</v>
      </c>
      <c r="G12587" s="10">
        <v>-712959.62</v>
      </c>
      <c r="H12587" s="10">
        <v>-712959.6</v>
      </c>
      <c r="I12587" s="10">
        <v>-2.0000000018626451E-2</v>
      </c>
      <c r="J12587" s="10">
        <v>-3911</v>
      </c>
      <c r="K12587" s="10">
        <v>0</v>
      </c>
      <c r="L12587" s="10">
        <v>-3911</v>
      </c>
      <c r="M12587" s="10">
        <v>-3911</v>
      </c>
      <c r="N12587" s="10">
        <v>0</v>
      </c>
    </row>
    <row r="12588" spans="1:14" x14ac:dyDescent="0.25">
      <c r="A12588" s="9" t="s">
        <v>1299</v>
      </c>
      <c r="B12588" s="9" t="s">
        <v>378</v>
      </c>
      <c r="C12588" s="9" t="s">
        <v>42</v>
      </c>
      <c r="D12588" s="9" t="s">
        <v>43</v>
      </c>
      <c r="E12588" s="10">
        <v>47035.199999999997</v>
      </c>
      <c r="F12588" s="10">
        <v>0</v>
      </c>
      <c r="G12588" s="10">
        <v>47035.199999999997</v>
      </c>
      <c r="H12588" s="10">
        <v>0</v>
      </c>
      <c r="I12588" s="10">
        <v>47035.199999999997</v>
      </c>
      <c r="J12588" s="10">
        <v>3936</v>
      </c>
      <c r="K12588" s="10">
        <v>0</v>
      </c>
      <c r="L12588" s="10">
        <v>3936</v>
      </c>
      <c r="M12588" s="10">
        <v>0</v>
      </c>
      <c r="N12588" s="10">
        <v>3936</v>
      </c>
    </row>
    <row r="12589" spans="1:14" x14ac:dyDescent="0.25">
      <c r="A12589" s="9" t="s">
        <v>1299</v>
      </c>
      <c r="B12589" s="9" t="s">
        <v>92</v>
      </c>
      <c r="C12589" s="9" t="s">
        <v>42</v>
      </c>
      <c r="D12589" s="9" t="s">
        <v>43</v>
      </c>
      <c r="E12589" s="10">
        <v>485.18</v>
      </c>
      <c r="F12589" s="10">
        <v>0</v>
      </c>
      <c r="G12589" s="10">
        <v>485.18</v>
      </c>
      <c r="H12589" s="10">
        <v>0</v>
      </c>
      <c r="I12589" s="10">
        <v>485.18</v>
      </c>
      <c r="J12589" s="10">
        <v>5700</v>
      </c>
      <c r="K12589" s="10">
        <v>0</v>
      </c>
      <c r="L12589" s="10">
        <v>5700</v>
      </c>
      <c r="M12589" s="10">
        <v>0</v>
      </c>
      <c r="N12589" s="10">
        <v>5700</v>
      </c>
    </row>
    <row r="12590" spans="1:14" x14ac:dyDescent="0.25">
      <c r="A12590" s="9" t="s">
        <v>1299</v>
      </c>
      <c r="B12590" s="9" t="s">
        <v>1301</v>
      </c>
      <c r="C12590" s="9" t="s">
        <v>42</v>
      </c>
      <c r="D12590" s="9" t="s">
        <v>43</v>
      </c>
      <c r="E12590" s="10">
        <v>1572.9</v>
      </c>
      <c r="F12590" s="10">
        <v>0</v>
      </c>
      <c r="G12590" s="10">
        <v>1572.9</v>
      </c>
      <c r="H12590" s="10">
        <v>0</v>
      </c>
      <c r="I12590" s="10">
        <v>1572.9</v>
      </c>
      <c r="J12590" s="10">
        <v>6420</v>
      </c>
      <c r="K12590" s="10">
        <v>0</v>
      </c>
      <c r="L12590" s="10">
        <v>6420</v>
      </c>
      <c r="M12590" s="10">
        <v>0</v>
      </c>
      <c r="N12590" s="10">
        <v>6420</v>
      </c>
    </row>
    <row r="12591" spans="1:14" x14ac:dyDescent="0.25">
      <c r="A12591" s="9" t="s">
        <v>1299</v>
      </c>
      <c r="B12591" s="9" t="s">
        <v>1281</v>
      </c>
      <c r="C12591" s="9" t="s">
        <v>42</v>
      </c>
      <c r="D12591" s="9" t="s">
        <v>43</v>
      </c>
      <c r="E12591" s="10">
        <v>62206.73</v>
      </c>
      <c r="F12591" s="10">
        <v>0</v>
      </c>
      <c r="G12591" s="10">
        <v>62206.73</v>
      </c>
      <c r="H12591" s="10">
        <v>0</v>
      </c>
      <c r="I12591" s="10">
        <v>62206.73</v>
      </c>
      <c r="J12591" s="10">
        <v>49275</v>
      </c>
      <c r="K12591" s="10">
        <v>0</v>
      </c>
      <c r="L12591" s="10">
        <v>49275</v>
      </c>
      <c r="M12591" s="10">
        <v>0</v>
      </c>
      <c r="N12591" s="10">
        <v>49275</v>
      </c>
    </row>
    <row r="12592" spans="1:14" x14ac:dyDescent="0.25">
      <c r="A12592" s="9" t="s">
        <v>1299</v>
      </c>
      <c r="B12592" s="9" t="s">
        <v>375</v>
      </c>
      <c r="C12592" s="9" t="s">
        <v>42</v>
      </c>
      <c r="D12592" s="9" t="s">
        <v>43</v>
      </c>
      <c r="E12592" s="10">
        <v>2847.11</v>
      </c>
      <c r="F12592" s="10">
        <v>2830.9359605911332</v>
      </c>
      <c r="G12592" s="10">
        <v>16.174039408866975</v>
      </c>
      <c r="H12592" s="10">
        <v>2873.4</v>
      </c>
      <c r="I12592" s="10">
        <v>-26.289999999999964</v>
      </c>
      <c r="J12592" s="10">
        <v>47200</v>
      </c>
      <c r="K12592" s="10">
        <v>46932</v>
      </c>
      <c r="L12592" s="10">
        <v>268</v>
      </c>
      <c r="M12592" s="10">
        <v>47635.98</v>
      </c>
      <c r="N12592" s="10">
        <v>-435.9800000000032</v>
      </c>
    </row>
    <row r="12593" spans="1:14" x14ac:dyDescent="0.25">
      <c r="A12593" s="9" t="s">
        <v>1299</v>
      </c>
      <c r="B12593" s="9" t="s">
        <v>44</v>
      </c>
      <c r="C12593" s="9" t="s">
        <v>42</v>
      </c>
      <c r="D12593" s="9" t="s">
        <v>43</v>
      </c>
      <c r="E12593" s="10">
        <v>3884.72</v>
      </c>
      <c r="F12593" s="10">
        <v>3875.8009950248756</v>
      </c>
      <c r="G12593" s="10">
        <v>8.9190049751241531</v>
      </c>
      <c r="H12593" s="10">
        <v>3895.18</v>
      </c>
      <c r="I12593" s="10">
        <v>-10.460000000000036</v>
      </c>
      <c r="J12593" s="10">
        <v>3920</v>
      </c>
      <c r="K12593" s="10">
        <v>3911</v>
      </c>
      <c r="L12593" s="10">
        <v>9</v>
      </c>
      <c r="M12593" s="10">
        <v>3930.5549999999998</v>
      </c>
      <c r="N12593" s="10">
        <v>-10.554999999999836</v>
      </c>
    </row>
    <row r="12594" spans="1:14" x14ac:dyDescent="0.25">
      <c r="A12594" s="9" t="s">
        <v>1299</v>
      </c>
      <c r="B12594" s="9" t="s">
        <v>376</v>
      </c>
      <c r="C12594" s="9" t="s">
        <v>42</v>
      </c>
      <c r="D12594" s="9" t="s">
        <v>43</v>
      </c>
      <c r="E12594" s="10">
        <v>11017.42</v>
      </c>
      <c r="F12594" s="10">
        <v>10954.866995073891</v>
      </c>
      <c r="G12594" s="10">
        <v>62.55300492610877</v>
      </c>
      <c r="H12594" s="10">
        <v>11119.19</v>
      </c>
      <c r="I12594" s="10">
        <v>-101.77000000000044</v>
      </c>
      <c r="J12594" s="10">
        <v>47200</v>
      </c>
      <c r="K12594" s="10">
        <v>46932</v>
      </c>
      <c r="L12594" s="10">
        <v>268</v>
      </c>
      <c r="M12594" s="10">
        <v>47635.98</v>
      </c>
      <c r="N12594" s="10">
        <v>-435.9800000000032</v>
      </c>
    </row>
    <row r="12595" spans="1:14" x14ac:dyDescent="0.25">
      <c r="A12595" s="9" t="s">
        <v>1299</v>
      </c>
      <c r="B12595" s="9" t="s">
        <v>500</v>
      </c>
      <c r="C12595" s="9" t="s">
        <v>42</v>
      </c>
      <c r="D12595" s="9" t="s">
        <v>43</v>
      </c>
      <c r="E12595" s="10">
        <v>14227.51</v>
      </c>
      <c r="F12595" s="10">
        <v>14146.709359605911</v>
      </c>
      <c r="G12595" s="10">
        <v>80.800640394088987</v>
      </c>
      <c r="H12595" s="10">
        <v>14358.91</v>
      </c>
      <c r="I12595" s="10">
        <v>-131.39999999999964</v>
      </c>
      <c r="J12595" s="10">
        <v>47200</v>
      </c>
      <c r="K12595" s="10">
        <v>46932</v>
      </c>
      <c r="L12595" s="10">
        <v>268</v>
      </c>
      <c r="M12595" s="10">
        <v>47635.98</v>
      </c>
      <c r="N12595" s="10">
        <v>-435.9800000000032</v>
      </c>
    </row>
    <row r="12596" spans="1:14" x14ac:dyDescent="0.25">
      <c r="A12596" s="9" t="s">
        <v>1299</v>
      </c>
      <c r="B12596" s="9" t="s">
        <v>47</v>
      </c>
      <c r="C12596" s="9" t="s">
        <v>42</v>
      </c>
      <c r="D12596" s="9" t="s">
        <v>43</v>
      </c>
      <c r="E12596" s="10">
        <v>22145.95</v>
      </c>
      <c r="F12596" s="10">
        <v>22066.960784313724</v>
      </c>
      <c r="G12596" s="10">
        <v>78.989215686277021</v>
      </c>
      <c r="H12596" s="10">
        <v>22508.3</v>
      </c>
      <c r="I12596" s="10">
        <v>-362.34999999999854</v>
      </c>
      <c r="J12596" s="10">
        <v>47100</v>
      </c>
      <c r="K12596" s="10">
        <v>46932</v>
      </c>
      <c r="L12596" s="10">
        <v>168</v>
      </c>
      <c r="M12596" s="10">
        <v>47870.64</v>
      </c>
      <c r="N12596" s="10">
        <v>-770.63999999999942</v>
      </c>
    </row>
    <row r="12597" spans="1:14" x14ac:dyDescent="0.25">
      <c r="A12597" s="9" t="s">
        <v>1299</v>
      </c>
      <c r="B12597" s="9" t="s">
        <v>272</v>
      </c>
      <c r="C12597" s="9" t="s">
        <v>42</v>
      </c>
      <c r="D12597" s="9" t="s">
        <v>43</v>
      </c>
      <c r="E12597" s="10">
        <v>0</v>
      </c>
      <c r="F12597" s="10">
        <v>38274.689655172413</v>
      </c>
      <c r="G12597" s="10">
        <v>-38274.689655172413</v>
      </c>
      <c r="H12597" s="10">
        <v>38848.81</v>
      </c>
      <c r="I12597" s="10">
        <v>-38848.81</v>
      </c>
      <c r="J12597" s="10">
        <v>0</v>
      </c>
      <c r="K12597" s="10">
        <v>46932</v>
      </c>
      <c r="L12597" s="10">
        <v>-46932</v>
      </c>
      <c r="M12597" s="10">
        <v>47635.98</v>
      </c>
      <c r="N12597" s="10">
        <v>-47635.98</v>
      </c>
    </row>
    <row r="12598" spans="1:14" x14ac:dyDescent="0.25">
      <c r="A12598" s="9" t="s">
        <v>1299</v>
      </c>
      <c r="B12598" s="9" t="s">
        <v>1302</v>
      </c>
      <c r="C12598" s="9" t="s">
        <v>42</v>
      </c>
      <c r="D12598" s="9" t="s">
        <v>43</v>
      </c>
      <c r="E12598" s="10">
        <v>0</v>
      </c>
      <c r="F12598" s="10">
        <v>40557.073891625616</v>
      </c>
      <c r="G12598" s="10">
        <v>-40557.073891625616</v>
      </c>
      <c r="H12598" s="10">
        <v>41165.43</v>
      </c>
      <c r="I12598" s="10">
        <v>-41165.43</v>
      </c>
      <c r="J12598" s="10">
        <v>0</v>
      </c>
      <c r="K12598" s="10">
        <v>3911</v>
      </c>
      <c r="L12598" s="10">
        <v>-3911</v>
      </c>
      <c r="M12598" s="10">
        <v>3969.665</v>
      </c>
      <c r="N12598" s="10">
        <v>-3969.665</v>
      </c>
    </row>
    <row r="12599" spans="1:14" x14ac:dyDescent="0.25">
      <c r="A12599" s="9" t="s">
        <v>1299</v>
      </c>
      <c r="B12599" s="9" t="s">
        <v>50</v>
      </c>
      <c r="C12599" s="9" t="s">
        <v>42</v>
      </c>
      <c r="D12599" s="9" t="s">
        <v>43</v>
      </c>
      <c r="E12599" s="10">
        <v>62643</v>
      </c>
      <c r="F12599" s="10">
        <v>62419.562189054726</v>
      </c>
      <c r="G12599" s="10">
        <v>223.43781094527367</v>
      </c>
      <c r="H12599" s="10">
        <v>62731.66</v>
      </c>
      <c r="I12599" s="10">
        <v>-88.660000000003492</v>
      </c>
      <c r="J12599" s="10">
        <v>47100</v>
      </c>
      <c r="K12599" s="10">
        <v>46932</v>
      </c>
      <c r="L12599" s="10">
        <v>168</v>
      </c>
      <c r="M12599" s="10">
        <v>47166.66</v>
      </c>
      <c r="N12599" s="10">
        <v>-66.660000000003492</v>
      </c>
    </row>
    <row r="12600" spans="1:14" x14ac:dyDescent="0.25">
      <c r="A12600" s="9" t="s">
        <v>1299</v>
      </c>
      <c r="B12600" s="9" t="s">
        <v>103</v>
      </c>
      <c r="C12600" s="9" t="s">
        <v>42</v>
      </c>
      <c r="D12600" s="9" t="s">
        <v>43</v>
      </c>
      <c r="E12600" s="10">
        <v>236226.28</v>
      </c>
      <c r="F12600" s="10">
        <v>235383.69306930693</v>
      </c>
      <c r="G12600" s="10">
        <v>842.58693069306901</v>
      </c>
      <c r="H12600" s="10">
        <v>237737.53</v>
      </c>
      <c r="I12600" s="10">
        <v>-1511.25</v>
      </c>
      <c r="J12600" s="10">
        <v>47100</v>
      </c>
      <c r="K12600" s="10">
        <v>46932</v>
      </c>
      <c r="L12600" s="10">
        <v>168</v>
      </c>
      <c r="M12600" s="10">
        <v>47401.32</v>
      </c>
      <c r="N12600" s="10">
        <v>-301.31999999999971</v>
      </c>
    </row>
    <row r="12601" spans="1:14" x14ac:dyDescent="0.25">
      <c r="A12601" s="9" t="s">
        <v>1299</v>
      </c>
      <c r="B12601" s="9" t="s">
        <v>379</v>
      </c>
      <c r="C12601" s="9" t="s">
        <v>42</v>
      </c>
      <c r="D12601" s="9" t="s">
        <v>53</v>
      </c>
      <c r="E12601" s="10">
        <v>224466.5</v>
      </c>
      <c r="F12601" s="10">
        <v>214330.22885572139</v>
      </c>
      <c r="G12601" s="10">
        <v>10136.271144278609</v>
      </c>
      <c r="H12601" s="10">
        <v>215401.88</v>
      </c>
      <c r="I12601" s="10">
        <v>9064.6199999999953</v>
      </c>
      <c r="J12601" s="10">
        <v>35500</v>
      </c>
      <c r="K12601" s="10">
        <v>35199</v>
      </c>
      <c r="L12601" s="10">
        <v>301</v>
      </c>
      <c r="M12601" s="10">
        <v>35374.995000000003</v>
      </c>
      <c r="N12601" s="10">
        <v>125.00499999999738</v>
      </c>
    </row>
    <row r="12602" spans="1:14" x14ac:dyDescent="0.25">
      <c r="A12602" s="9" t="s">
        <v>1299</v>
      </c>
      <c r="B12602" s="9" t="s">
        <v>54</v>
      </c>
      <c r="C12602" s="9" t="s">
        <v>42</v>
      </c>
      <c r="D12602" s="9" t="s">
        <v>55</v>
      </c>
      <c r="E12602" s="10">
        <v>2369.6</v>
      </c>
      <c r="F12602" s="10">
        <v>2323.1372549019607</v>
      </c>
      <c r="G12602" s="10">
        <v>46.46274509803925</v>
      </c>
      <c r="H12602" s="10">
        <v>2369.6</v>
      </c>
      <c r="I12602" s="10">
        <v>0</v>
      </c>
      <c r="J12602" s="10">
        <v>430.83499999999998</v>
      </c>
      <c r="K12602" s="10">
        <v>422.38823529411764</v>
      </c>
      <c r="L12602" s="10">
        <v>8.4467647058823445</v>
      </c>
      <c r="M12602" s="10">
        <v>430.83600000000001</v>
      </c>
      <c r="N12602" s="10">
        <v>-1.0000000000331966E-3</v>
      </c>
    </row>
    <row r="12603" spans="1:14" x14ac:dyDescent="0.25">
      <c r="A12603" s="9" t="s">
        <v>1303</v>
      </c>
      <c r="B12603" s="9" t="s">
        <v>25</v>
      </c>
      <c r="C12603" s="9" t="s">
        <v>26</v>
      </c>
      <c r="D12603" s="9" t="s">
        <v>27</v>
      </c>
      <c r="E12603" s="10">
        <v>-15823.13</v>
      </c>
      <c r="F12603" s="10">
        <v>0</v>
      </c>
      <c r="G12603" s="10">
        <v>-15823.13</v>
      </c>
      <c r="H12603" s="10">
        <v>0</v>
      </c>
      <c r="I12603" s="10">
        <v>-15823.13</v>
      </c>
      <c r="J12603" s="10">
        <v>0</v>
      </c>
      <c r="K12603" s="10">
        <v>0</v>
      </c>
      <c r="L12603" s="10">
        <v>0</v>
      </c>
      <c r="M12603" s="10">
        <v>0</v>
      </c>
      <c r="N12603" s="10">
        <v>0</v>
      </c>
    </row>
    <row r="12604" spans="1:14" x14ac:dyDescent="0.25">
      <c r="A12604" s="9" t="s">
        <v>1303</v>
      </c>
      <c r="B12604" s="9" t="s">
        <v>28</v>
      </c>
      <c r="C12604" s="9" t="s">
        <v>29</v>
      </c>
      <c r="D12604" s="9" t="s">
        <v>27</v>
      </c>
      <c r="E12604" s="10">
        <v>6.22</v>
      </c>
      <c r="F12604" s="10">
        <v>0</v>
      </c>
      <c r="G12604" s="10">
        <v>6.22</v>
      </c>
      <c r="H12604" s="10">
        <v>6.13</v>
      </c>
      <c r="I12604" s="10">
        <v>8.9999999999999858E-2</v>
      </c>
      <c r="J12604" s="10">
        <v>0</v>
      </c>
      <c r="K12604" s="10">
        <v>0</v>
      </c>
      <c r="L12604" s="10">
        <v>0</v>
      </c>
      <c r="M12604" s="10">
        <v>0</v>
      </c>
      <c r="N12604" s="10">
        <v>0</v>
      </c>
    </row>
    <row r="12605" spans="1:14" x14ac:dyDescent="0.25">
      <c r="A12605" s="9" t="s">
        <v>1303</v>
      </c>
      <c r="B12605" s="9" t="s">
        <v>30</v>
      </c>
      <c r="C12605" s="9" t="s">
        <v>29</v>
      </c>
      <c r="D12605" s="9" t="s">
        <v>27</v>
      </c>
      <c r="E12605" s="10">
        <v>145.13999999999999</v>
      </c>
      <c r="F12605" s="10">
        <v>0</v>
      </c>
      <c r="G12605" s="10">
        <v>145.13999999999999</v>
      </c>
      <c r="H12605" s="10">
        <v>142.97999999999999</v>
      </c>
      <c r="I12605" s="10">
        <v>2.1599999999999966</v>
      </c>
      <c r="J12605" s="10">
        <v>0</v>
      </c>
      <c r="K12605" s="10">
        <v>0</v>
      </c>
      <c r="L12605" s="10">
        <v>0</v>
      </c>
      <c r="M12605" s="10">
        <v>0</v>
      </c>
      <c r="N12605" s="10">
        <v>0</v>
      </c>
    </row>
    <row r="12606" spans="1:14" x14ac:dyDescent="0.25">
      <c r="A12606" s="9" t="s">
        <v>1303</v>
      </c>
      <c r="B12606" s="9" t="s">
        <v>31</v>
      </c>
      <c r="C12606" s="9" t="s">
        <v>29</v>
      </c>
      <c r="D12606" s="9" t="s">
        <v>27</v>
      </c>
      <c r="E12606" s="10">
        <v>974.5</v>
      </c>
      <c r="F12606" s="10">
        <v>0</v>
      </c>
      <c r="G12606" s="10">
        <v>974.5</v>
      </c>
      <c r="H12606" s="10">
        <v>959.99</v>
      </c>
      <c r="I12606" s="10">
        <v>14.509999999999991</v>
      </c>
      <c r="J12606" s="10">
        <v>0</v>
      </c>
      <c r="K12606" s="10">
        <v>0</v>
      </c>
      <c r="L12606" s="10">
        <v>0</v>
      </c>
      <c r="M12606" s="10">
        <v>0</v>
      </c>
      <c r="N12606" s="10">
        <v>0</v>
      </c>
    </row>
    <row r="12607" spans="1:14" x14ac:dyDescent="0.25">
      <c r="A12607" s="9" t="s">
        <v>1303</v>
      </c>
      <c r="B12607" s="9" t="s">
        <v>32</v>
      </c>
      <c r="C12607" s="9" t="s">
        <v>33</v>
      </c>
      <c r="D12607" s="9" t="s">
        <v>27</v>
      </c>
      <c r="E12607" s="10">
        <v>1460.12</v>
      </c>
      <c r="F12607" s="10">
        <v>0</v>
      </c>
      <c r="G12607" s="10">
        <v>1460.12</v>
      </c>
      <c r="H12607" s="10">
        <v>1550.89</v>
      </c>
      <c r="I12607" s="10">
        <v>-90.770000000000209</v>
      </c>
      <c r="J12607" s="10">
        <v>4.1399999999999997</v>
      </c>
      <c r="K12607" s="10">
        <v>0</v>
      </c>
      <c r="L12607" s="10">
        <v>4.1399999999999997</v>
      </c>
      <c r="M12607" s="10">
        <v>4.3970000000000002</v>
      </c>
      <c r="N12607" s="10">
        <v>-0.25700000000000056</v>
      </c>
    </row>
    <row r="12608" spans="1:14" x14ac:dyDescent="0.25">
      <c r="A12608" s="9" t="s">
        <v>1303</v>
      </c>
      <c r="B12608" s="9" t="s">
        <v>34</v>
      </c>
      <c r="C12608" s="9" t="s">
        <v>33</v>
      </c>
      <c r="D12608" s="9" t="s">
        <v>27</v>
      </c>
      <c r="E12608" s="10">
        <v>5055.59</v>
      </c>
      <c r="F12608" s="10">
        <v>0</v>
      </c>
      <c r="G12608" s="10">
        <v>5055.59</v>
      </c>
      <c r="H12608" s="10">
        <v>5331.25</v>
      </c>
      <c r="I12608" s="10">
        <v>-275.65999999999985</v>
      </c>
      <c r="J12608" s="10">
        <v>4.17</v>
      </c>
      <c r="K12608" s="10">
        <v>0</v>
      </c>
      <c r="L12608" s="10">
        <v>4.17</v>
      </c>
      <c r="M12608" s="10">
        <v>4.3970000000000002</v>
      </c>
      <c r="N12608" s="10">
        <v>-0.22700000000000031</v>
      </c>
    </row>
    <row r="12609" spans="1:14" x14ac:dyDescent="0.25">
      <c r="A12609" s="9" t="s">
        <v>1303</v>
      </c>
      <c r="B12609" s="9" t="s">
        <v>35</v>
      </c>
      <c r="C12609" s="9" t="s">
        <v>33</v>
      </c>
      <c r="D12609" s="9" t="s">
        <v>27</v>
      </c>
      <c r="E12609" s="10">
        <v>0</v>
      </c>
      <c r="F12609" s="10">
        <v>0</v>
      </c>
      <c r="G12609" s="10">
        <v>0</v>
      </c>
      <c r="H12609" s="10">
        <v>5767.93</v>
      </c>
      <c r="I12609" s="10">
        <v>-5767.93</v>
      </c>
      <c r="J12609" s="10">
        <v>0</v>
      </c>
      <c r="K12609" s="10">
        <v>0</v>
      </c>
      <c r="L12609" s="10">
        <v>0</v>
      </c>
      <c r="M12609" s="10">
        <v>92.341999999999999</v>
      </c>
      <c r="N12609" s="10">
        <v>-92.341999999999999</v>
      </c>
    </row>
    <row r="12610" spans="1:14" x14ac:dyDescent="0.25">
      <c r="A12610" s="9" t="s">
        <v>1303</v>
      </c>
      <c r="B12610" s="9" t="s">
        <v>36</v>
      </c>
      <c r="C12610" s="9" t="s">
        <v>29</v>
      </c>
      <c r="D12610" s="9" t="s">
        <v>27</v>
      </c>
      <c r="E12610" s="10">
        <v>10917.93</v>
      </c>
      <c r="F12610" s="10">
        <v>0</v>
      </c>
      <c r="G12610" s="10">
        <v>10917.93</v>
      </c>
      <c r="H12610" s="10">
        <v>10755.34</v>
      </c>
      <c r="I12610" s="10">
        <v>162.59000000000015</v>
      </c>
      <c r="J12610" s="10">
        <v>0</v>
      </c>
      <c r="K12610" s="10">
        <v>0</v>
      </c>
      <c r="L12610" s="10">
        <v>0</v>
      </c>
      <c r="M12610" s="10">
        <v>0</v>
      </c>
      <c r="N12610" s="10">
        <v>0</v>
      </c>
    </row>
    <row r="12611" spans="1:14" x14ac:dyDescent="0.25">
      <c r="A12611" s="9" t="s">
        <v>1303</v>
      </c>
      <c r="B12611" s="9" t="s">
        <v>37</v>
      </c>
      <c r="C12611" s="9" t="s">
        <v>29</v>
      </c>
      <c r="D12611" s="9" t="s">
        <v>27</v>
      </c>
      <c r="E12611" s="10">
        <v>25247.79</v>
      </c>
      <c r="F12611" s="10">
        <v>0</v>
      </c>
      <c r="G12611" s="10">
        <v>25247.79</v>
      </c>
      <c r="H12611" s="10">
        <v>24871.8</v>
      </c>
      <c r="I12611" s="10">
        <v>375.9900000000016</v>
      </c>
      <c r="J12611" s="10">
        <v>0</v>
      </c>
      <c r="K12611" s="10">
        <v>0</v>
      </c>
      <c r="L12611" s="10">
        <v>0</v>
      </c>
      <c r="M12611" s="10">
        <v>0</v>
      </c>
      <c r="N12611" s="10">
        <v>0</v>
      </c>
    </row>
    <row r="12612" spans="1:14" x14ac:dyDescent="0.25">
      <c r="A12612" s="9" t="s">
        <v>1303</v>
      </c>
      <c r="B12612" s="9" t="s">
        <v>1304</v>
      </c>
      <c r="C12612" s="9" t="s">
        <v>39</v>
      </c>
      <c r="D12612" s="9" t="s">
        <v>40</v>
      </c>
      <c r="E12612" s="10">
        <v>-612693.34</v>
      </c>
      <c r="F12612" s="10">
        <v>0</v>
      </c>
      <c r="G12612" s="10">
        <v>-612693.34</v>
      </c>
      <c r="H12612" s="10">
        <v>-612693.41</v>
      </c>
      <c r="I12612" s="10">
        <v>7.000000006519258E-2</v>
      </c>
      <c r="J12612" s="10">
        <v>-3210</v>
      </c>
      <c r="K12612" s="10">
        <v>0</v>
      </c>
      <c r="L12612" s="10">
        <v>-3210</v>
      </c>
      <c r="M12612" s="10">
        <v>-3210</v>
      </c>
      <c r="N12612" s="10">
        <v>0</v>
      </c>
    </row>
    <row r="12613" spans="1:14" x14ac:dyDescent="0.25">
      <c r="A12613" s="9" t="s">
        <v>1303</v>
      </c>
      <c r="B12613" s="9" t="s">
        <v>49</v>
      </c>
      <c r="C12613" s="9" t="s">
        <v>42</v>
      </c>
      <c r="D12613" s="9" t="s">
        <v>43</v>
      </c>
      <c r="E12613" s="10">
        <v>44730.59</v>
      </c>
      <c r="F12613" s="10">
        <v>0</v>
      </c>
      <c r="G12613" s="10">
        <v>44730.59</v>
      </c>
      <c r="H12613" s="10">
        <v>0</v>
      </c>
      <c r="I12613" s="10">
        <v>44730.59</v>
      </c>
      <c r="J12613" s="10">
        <v>3239</v>
      </c>
      <c r="K12613" s="10">
        <v>0</v>
      </c>
      <c r="L12613" s="10">
        <v>3239</v>
      </c>
      <c r="M12613" s="10">
        <v>0</v>
      </c>
      <c r="N12613" s="10">
        <v>3239</v>
      </c>
    </row>
    <row r="12614" spans="1:14" x14ac:dyDescent="0.25">
      <c r="A12614" s="9" t="s">
        <v>1303</v>
      </c>
      <c r="B12614" s="9" t="s">
        <v>1301</v>
      </c>
      <c r="C12614" s="9" t="s">
        <v>42</v>
      </c>
      <c r="D12614" s="9" t="s">
        <v>43</v>
      </c>
      <c r="E12614" s="10">
        <v>808.5</v>
      </c>
      <c r="F12614" s="10">
        <v>0</v>
      </c>
      <c r="G12614" s="10">
        <v>808.5</v>
      </c>
      <c r="H12614" s="10">
        <v>0</v>
      </c>
      <c r="I12614" s="10">
        <v>808.5</v>
      </c>
      <c r="J12614" s="10">
        <v>3300</v>
      </c>
      <c r="K12614" s="10">
        <v>0</v>
      </c>
      <c r="L12614" s="10">
        <v>3300</v>
      </c>
      <c r="M12614" s="10">
        <v>0</v>
      </c>
      <c r="N12614" s="10">
        <v>3300</v>
      </c>
    </row>
    <row r="12615" spans="1:14" x14ac:dyDescent="0.25">
      <c r="A12615" s="9" t="s">
        <v>1303</v>
      </c>
      <c r="B12615" s="9" t="s">
        <v>92</v>
      </c>
      <c r="C12615" s="9" t="s">
        <v>42</v>
      </c>
      <c r="D12615" s="9" t="s">
        <v>43</v>
      </c>
      <c r="E12615" s="10">
        <v>289.41000000000003</v>
      </c>
      <c r="F12615" s="10">
        <v>0</v>
      </c>
      <c r="G12615" s="10">
        <v>289.41000000000003</v>
      </c>
      <c r="H12615" s="10">
        <v>0</v>
      </c>
      <c r="I12615" s="10">
        <v>289.41000000000003</v>
      </c>
      <c r="J12615" s="10">
        <v>3400</v>
      </c>
      <c r="K12615" s="10">
        <v>0</v>
      </c>
      <c r="L12615" s="10">
        <v>3400</v>
      </c>
      <c r="M12615" s="10">
        <v>0</v>
      </c>
      <c r="N12615" s="10">
        <v>3400</v>
      </c>
    </row>
    <row r="12616" spans="1:14" x14ac:dyDescent="0.25">
      <c r="A12616" s="9" t="s">
        <v>1303</v>
      </c>
      <c r="B12616" s="9" t="s">
        <v>1285</v>
      </c>
      <c r="C12616" s="9" t="s">
        <v>42</v>
      </c>
      <c r="D12616" s="9" t="s">
        <v>43</v>
      </c>
      <c r="E12616" s="10">
        <v>53320.79</v>
      </c>
      <c r="F12616" s="10">
        <v>0</v>
      </c>
      <c r="G12616" s="10">
        <v>53320.79</v>
      </c>
      <c r="H12616" s="10">
        <v>0</v>
      </c>
      <c r="I12616" s="10">
        <v>53320.79</v>
      </c>
      <c r="J12616" s="10">
        <v>39735</v>
      </c>
      <c r="K12616" s="10">
        <v>0</v>
      </c>
      <c r="L12616" s="10">
        <v>39735</v>
      </c>
      <c r="M12616" s="10">
        <v>0</v>
      </c>
      <c r="N12616" s="10">
        <v>39735</v>
      </c>
    </row>
    <row r="12617" spans="1:14" x14ac:dyDescent="0.25">
      <c r="A12617" s="9" t="s">
        <v>1303</v>
      </c>
      <c r="B12617" s="9" t="s">
        <v>41</v>
      </c>
      <c r="C12617" s="9" t="s">
        <v>42</v>
      </c>
      <c r="D12617" s="9" t="s">
        <v>43</v>
      </c>
      <c r="E12617" s="10">
        <v>2334.38</v>
      </c>
      <c r="F12617" s="10">
        <v>2323.5270935960593</v>
      </c>
      <c r="G12617" s="10">
        <v>10.852906403940779</v>
      </c>
      <c r="H12617" s="10">
        <v>2358.38</v>
      </c>
      <c r="I12617" s="10">
        <v>-24</v>
      </c>
      <c r="J12617" s="10">
        <v>38700</v>
      </c>
      <c r="K12617" s="10">
        <v>38520</v>
      </c>
      <c r="L12617" s="10">
        <v>180</v>
      </c>
      <c r="M12617" s="10">
        <v>39097.800000000003</v>
      </c>
      <c r="N12617" s="10">
        <v>-397.80000000000291</v>
      </c>
    </row>
    <row r="12618" spans="1:14" x14ac:dyDescent="0.25">
      <c r="A12618" s="9" t="s">
        <v>1303</v>
      </c>
      <c r="B12618" s="9" t="s">
        <v>44</v>
      </c>
      <c r="C12618" s="9" t="s">
        <v>42</v>
      </c>
      <c r="D12618" s="9" t="s">
        <v>43</v>
      </c>
      <c r="E12618" s="10">
        <v>3186.07</v>
      </c>
      <c r="F12618" s="10">
        <v>3181.1144278606967</v>
      </c>
      <c r="G12618" s="10">
        <v>4.9555721393035128</v>
      </c>
      <c r="H12618" s="10">
        <v>3197.02</v>
      </c>
      <c r="I12618" s="10">
        <v>-10.949999999999818</v>
      </c>
      <c r="J12618" s="10">
        <v>3215</v>
      </c>
      <c r="K12618" s="10">
        <v>3210</v>
      </c>
      <c r="L12618" s="10">
        <v>5</v>
      </c>
      <c r="M12618" s="10">
        <v>3226.05</v>
      </c>
      <c r="N12618" s="10">
        <v>-11.050000000000182</v>
      </c>
    </row>
    <row r="12619" spans="1:14" x14ac:dyDescent="0.25">
      <c r="A12619" s="9" t="s">
        <v>1303</v>
      </c>
      <c r="B12619" s="9" t="s">
        <v>45</v>
      </c>
      <c r="C12619" s="9" t="s">
        <v>42</v>
      </c>
      <c r="D12619" s="9" t="s">
        <v>43</v>
      </c>
      <c r="E12619" s="10">
        <v>10091.25</v>
      </c>
      <c r="F12619" s="10">
        <v>9967.0541871921178</v>
      </c>
      <c r="G12619" s="10">
        <v>124.19581280788225</v>
      </c>
      <c r="H12619" s="10">
        <v>10116.56</v>
      </c>
      <c r="I12619" s="10">
        <v>-25.309999999999491</v>
      </c>
      <c r="J12619" s="10">
        <v>39000</v>
      </c>
      <c r="K12619" s="10">
        <v>38520</v>
      </c>
      <c r="L12619" s="10">
        <v>480</v>
      </c>
      <c r="M12619" s="10">
        <v>39097.800000000003</v>
      </c>
      <c r="N12619" s="10">
        <v>-97.80000000000291</v>
      </c>
    </row>
    <row r="12620" spans="1:14" x14ac:dyDescent="0.25">
      <c r="A12620" s="9" t="s">
        <v>1303</v>
      </c>
      <c r="B12620" s="9" t="s">
        <v>46</v>
      </c>
      <c r="C12620" s="9" t="s">
        <v>42</v>
      </c>
      <c r="D12620" s="9" t="s">
        <v>43</v>
      </c>
      <c r="E12620" s="10">
        <v>12202.31</v>
      </c>
      <c r="F12620" s="10">
        <v>12052.137931034482</v>
      </c>
      <c r="G12620" s="10">
        <v>150.17206896551761</v>
      </c>
      <c r="H12620" s="10">
        <v>12232.92</v>
      </c>
      <c r="I12620" s="10">
        <v>-30.610000000000582</v>
      </c>
      <c r="J12620" s="10">
        <v>39000</v>
      </c>
      <c r="K12620" s="10">
        <v>38520</v>
      </c>
      <c r="L12620" s="10">
        <v>480</v>
      </c>
      <c r="M12620" s="10">
        <v>39097.800000000003</v>
      </c>
      <c r="N12620" s="10">
        <v>-97.80000000000291</v>
      </c>
    </row>
    <row r="12621" spans="1:14" x14ac:dyDescent="0.25">
      <c r="A12621" s="9" t="s">
        <v>1303</v>
      </c>
      <c r="B12621" s="9" t="s">
        <v>47</v>
      </c>
      <c r="C12621" s="9" t="s">
        <v>42</v>
      </c>
      <c r="D12621" s="9" t="s">
        <v>43</v>
      </c>
      <c r="E12621" s="10">
        <v>18205.759999999998</v>
      </c>
      <c r="F12621" s="10">
        <v>18111.715686274511</v>
      </c>
      <c r="G12621" s="10">
        <v>94.044313725487882</v>
      </c>
      <c r="H12621" s="10">
        <v>18473.95</v>
      </c>
      <c r="I12621" s="10">
        <v>-268.19000000000233</v>
      </c>
      <c r="J12621" s="10">
        <v>38720</v>
      </c>
      <c r="K12621" s="10">
        <v>38520</v>
      </c>
      <c r="L12621" s="10">
        <v>200</v>
      </c>
      <c r="M12621" s="10">
        <v>39290.400000000001</v>
      </c>
      <c r="N12621" s="10">
        <v>-570.40000000000146</v>
      </c>
    </row>
    <row r="12622" spans="1:14" x14ac:dyDescent="0.25">
      <c r="A12622" s="9" t="s">
        <v>1303</v>
      </c>
      <c r="B12622" s="9" t="s">
        <v>1305</v>
      </c>
      <c r="C12622" s="9" t="s">
        <v>42</v>
      </c>
      <c r="D12622" s="9" t="s">
        <v>43</v>
      </c>
      <c r="E12622" s="10">
        <v>0</v>
      </c>
      <c r="F12622" s="10">
        <v>33287.704433497529</v>
      </c>
      <c r="G12622" s="10">
        <v>-33287.704433497529</v>
      </c>
      <c r="H12622" s="10">
        <v>33787.019999999997</v>
      </c>
      <c r="I12622" s="10">
        <v>-33787.019999999997</v>
      </c>
      <c r="J12622" s="10">
        <v>0</v>
      </c>
      <c r="K12622" s="10">
        <v>3210</v>
      </c>
      <c r="L12622" s="10">
        <v>-3210</v>
      </c>
      <c r="M12622" s="10">
        <v>3258.15</v>
      </c>
      <c r="N12622" s="10">
        <v>-3258.15</v>
      </c>
    </row>
    <row r="12623" spans="1:14" x14ac:dyDescent="0.25">
      <c r="A12623" s="9" t="s">
        <v>1303</v>
      </c>
      <c r="B12623" s="9" t="s">
        <v>48</v>
      </c>
      <c r="C12623" s="9" t="s">
        <v>42</v>
      </c>
      <c r="D12623" s="9" t="s">
        <v>43</v>
      </c>
      <c r="E12623" s="10">
        <v>0</v>
      </c>
      <c r="F12623" s="10">
        <v>34888.679802955667</v>
      </c>
      <c r="G12623" s="10">
        <v>-34888.679802955667</v>
      </c>
      <c r="H12623" s="10">
        <v>35412.01</v>
      </c>
      <c r="I12623" s="10">
        <v>-35412.01</v>
      </c>
      <c r="J12623" s="10">
        <v>0</v>
      </c>
      <c r="K12623" s="10">
        <v>38520</v>
      </c>
      <c r="L12623" s="10">
        <v>-38520</v>
      </c>
      <c r="M12623" s="10">
        <v>39097.800000000003</v>
      </c>
      <c r="N12623" s="10">
        <v>-39097.800000000003</v>
      </c>
    </row>
    <row r="12624" spans="1:14" x14ac:dyDescent="0.25">
      <c r="A12624" s="9" t="s">
        <v>1303</v>
      </c>
      <c r="B12624" s="9" t="s">
        <v>50</v>
      </c>
      <c r="C12624" s="9" t="s">
        <v>42</v>
      </c>
      <c r="D12624" s="9" t="s">
        <v>43</v>
      </c>
      <c r="E12624" s="10">
        <v>51497.599999999999</v>
      </c>
      <c r="F12624" s="10">
        <v>51231.601990049749</v>
      </c>
      <c r="G12624" s="10">
        <v>265.99800995024998</v>
      </c>
      <c r="H12624" s="10">
        <v>51487.76</v>
      </c>
      <c r="I12624" s="10">
        <v>9.8399999999965075</v>
      </c>
      <c r="J12624" s="10">
        <v>38720</v>
      </c>
      <c r="K12624" s="10">
        <v>38520</v>
      </c>
      <c r="L12624" s="10">
        <v>200</v>
      </c>
      <c r="M12624" s="10">
        <v>38712.6</v>
      </c>
      <c r="N12624" s="10">
        <v>7.4000000000014552</v>
      </c>
    </row>
    <row r="12625" spans="1:14" x14ac:dyDescent="0.25">
      <c r="A12625" s="9" t="s">
        <v>1303</v>
      </c>
      <c r="B12625" s="9" t="s">
        <v>51</v>
      </c>
      <c r="C12625" s="9" t="s">
        <v>42</v>
      </c>
      <c r="D12625" s="9" t="s">
        <v>43</v>
      </c>
      <c r="E12625" s="10">
        <v>217989.33</v>
      </c>
      <c r="F12625" s="10">
        <v>217571.35643564357</v>
      </c>
      <c r="G12625" s="10">
        <v>417.97356435641996</v>
      </c>
      <c r="H12625" s="10">
        <v>219747.07</v>
      </c>
      <c r="I12625" s="10">
        <v>-1757.7400000000198</v>
      </c>
      <c r="J12625" s="10">
        <v>38594</v>
      </c>
      <c r="K12625" s="10">
        <v>38519.999999999993</v>
      </c>
      <c r="L12625" s="10">
        <v>74.000000000007276</v>
      </c>
      <c r="M12625" s="10">
        <v>38905.199999999997</v>
      </c>
      <c r="N12625" s="10">
        <v>-311.19999999999709</v>
      </c>
    </row>
    <row r="12626" spans="1:14" x14ac:dyDescent="0.25">
      <c r="A12626" s="9" t="s">
        <v>1303</v>
      </c>
      <c r="B12626" s="9" t="s">
        <v>52</v>
      </c>
      <c r="C12626" s="9" t="s">
        <v>42</v>
      </c>
      <c r="D12626" s="9" t="s">
        <v>53</v>
      </c>
      <c r="E12626" s="10">
        <v>168078.69</v>
      </c>
      <c r="F12626" s="10">
        <v>172821.33663366336</v>
      </c>
      <c r="G12626" s="10">
        <v>-4742.6466336633603</v>
      </c>
      <c r="H12626" s="10">
        <v>174549.55</v>
      </c>
      <c r="I12626" s="10">
        <v>-6470.859999999986</v>
      </c>
      <c r="J12626" s="10">
        <v>29620</v>
      </c>
      <c r="K12626" s="10">
        <v>28890</v>
      </c>
      <c r="L12626" s="10">
        <v>730</v>
      </c>
      <c r="M12626" s="10">
        <v>29178.9</v>
      </c>
      <c r="N12626" s="10">
        <v>441.09999999999854</v>
      </c>
    </row>
    <row r="12627" spans="1:14" x14ac:dyDescent="0.25">
      <c r="A12627" s="9" t="s">
        <v>1303</v>
      </c>
      <c r="B12627" s="9" t="s">
        <v>54</v>
      </c>
      <c r="C12627" s="9" t="s">
        <v>42</v>
      </c>
      <c r="D12627" s="9" t="s">
        <v>55</v>
      </c>
      <c r="E12627" s="10">
        <v>1974.5</v>
      </c>
      <c r="F12627" s="10">
        <v>1906.7450980392157</v>
      </c>
      <c r="G12627" s="10">
        <v>67.754901960784309</v>
      </c>
      <c r="H12627" s="10">
        <v>1944.88</v>
      </c>
      <c r="I12627" s="10">
        <v>29.619999999999891</v>
      </c>
      <c r="J12627" s="10">
        <v>359</v>
      </c>
      <c r="K12627" s="10">
        <v>346.68039215686269</v>
      </c>
      <c r="L12627" s="10">
        <v>12.319607843137305</v>
      </c>
      <c r="M12627" s="10">
        <v>353.61399999999998</v>
      </c>
      <c r="N12627" s="10">
        <v>5.3860000000000241</v>
      </c>
    </row>
    <row r="12628" spans="1:14" x14ac:dyDescent="0.25">
      <c r="A12628" s="9" t="s">
        <v>1306</v>
      </c>
      <c r="B12628" s="9" t="s">
        <v>25</v>
      </c>
      <c r="C12628" s="9" t="s">
        <v>26</v>
      </c>
      <c r="D12628" s="9" t="s">
        <v>27</v>
      </c>
      <c r="E12628" s="10">
        <v>-15404.55</v>
      </c>
      <c r="F12628" s="10">
        <v>0</v>
      </c>
      <c r="G12628" s="10">
        <v>-15404.55</v>
      </c>
      <c r="H12628" s="10">
        <v>0</v>
      </c>
      <c r="I12628" s="10">
        <v>-15404.55</v>
      </c>
      <c r="J12628" s="10">
        <v>0</v>
      </c>
      <c r="K12628" s="10">
        <v>0</v>
      </c>
      <c r="L12628" s="10">
        <v>0</v>
      </c>
      <c r="M12628" s="10">
        <v>0</v>
      </c>
      <c r="N12628" s="10">
        <v>0</v>
      </c>
    </row>
    <row r="12629" spans="1:14" x14ac:dyDescent="0.25">
      <c r="A12629" s="9" t="s">
        <v>1306</v>
      </c>
      <c r="B12629" s="9" t="s">
        <v>28</v>
      </c>
      <c r="C12629" s="9" t="s">
        <v>29</v>
      </c>
      <c r="D12629" s="9" t="s">
        <v>27</v>
      </c>
      <c r="E12629" s="10">
        <v>13.22</v>
      </c>
      <c r="F12629" s="10">
        <v>0</v>
      </c>
      <c r="G12629" s="10">
        <v>13.22</v>
      </c>
      <c r="H12629" s="10">
        <v>13.19</v>
      </c>
      <c r="I12629" s="10">
        <v>3.0000000000001137E-2</v>
      </c>
      <c r="J12629" s="10">
        <v>0</v>
      </c>
      <c r="K12629" s="10">
        <v>0</v>
      </c>
      <c r="L12629" s="10">
        <v>0</v>
      </c>
      <c r="M12629" s="10">
        <v>0</v>
      </c>
      <c r="N12629" s="10">
        <v>0</v>
      </c>
    </row>
    <row r="12630" spans="1:14" x14ac:dyDescent="0.25">
      <c r="A12630" s="9" t="s">
        <v>1306</v>
      </c>
      <c r="B12630" s="9" t="s">
        <v>30</v>
      </c>
      <c r="C12630" s="9" t="s">
        <v>29</v>
      </c>
      <c r="D12630" s="9" t="s">
        <v>27</v>
      </c>
      <c r="E12630" s="10">
        <v>308.45999999999998</v>
      </c>
      <c r="F12630" s="10">
        <v>0</v>
      </c>
      <c r="G12630" s="10">
        <v>308.45999999999998</v>
      </c>
      <c r="H12630" s="10">
        <v>307.72000000000003</v>
      </c>
      <c r="I12630" s="10">
        <v>0.73999999999995225</v>
      </c>
      <c r="J12630" s="10">
        <v>0</v>
      </c>
      <c r="K12630" s="10">
        <v>0</v>
      </c>
      <c r="L12630" s="10">
        <v>0</v>
      </c>
      <c r="M12630" s="10">
        <v>0</v>
      </c>
      <c r="N12630" s="10">
        <v>0</v>
      </c>
    </row>
    <row r="12631" spans="1:14" x14ac:dyDescent="0.25">
      <c r="A12631" s="9" t="s">
        <v>1306</v>
      </c>
      <c r="B12631" s="9" t="s">
        <v>31</v>
      </c>
      <c r="C12631" s="9" t="s">
        <v>29</v>
      </c>
      <c r="D12631" s="9" t="s">
        <v>27</v>
      </c>
      <c r="E12631" s="10">
        <v>2071.06</v>
      </c>
      <c r="F12631" s="10">
        <v>0</v>
      </c>
      <c r="G12631" s="10">
        <v>2071.06</v>
      </c>
      <c r="H12631" s="10">
        <v>2066.1</v>
      </c>
      <c r="I12631" s="10">
        <v>4.9600000000000364</v>
      </c>
      <c r="J12631" s="10">
        <v>0</v>
      </c>
      <c r="K12631" s="10">
        <v>0</v>
      </c>
      <c r="L12631" s="10">
        <v>0</v>
      </c>
      <c r="M12631" s="10">
        <v>0</v>
      </c>
      <c r="N12631" s="10">
        <v>0</v>
      </c>
    </row>
    <row r="12632" spans="1:14" x14ac:dyDescent="0.25">
      <c r="A12632" s="9" t="s">
        <v>1306</v>
      </c>
      <c r="B12632" s="9" t="s">
        <v>32</v>
      </c>
      <c r="C12632" s="9" t="s">
        <v>33</v>
      </c>
      <c r="D12632" s="9" t="s">
        <v>27</v>
      </c>
      <c r="E12632" s="10">
        <v>3350.51</v>
      </c>
      <c r="F12632" s="10">
        <v>0</v>
      </c>
      <c r="G12632" s="10">
        <v>3350.51</v>
      </c>
      <c r="H12632" s="10">
        <v>3354.46</v>
      </c>
      <c r="I12632" s="10">
        <v>-3.9499999999998181</v>
      </c>
      <c r="J12632" s="10">
        <v>9.5</v>
      </c>
      <c r="K12632" s="10">
        <v>0</v>
      </c>
      <c r="L12632" s="10">
        <v>9.5</v>
      </c>
      <c r="M12632" s="10">
        <v>9.5109999999999992</v>
      </c>
      <c r="N12632" s="10">
        <v>-1.0999999999999233E-2</v>
      </c>
    </row>
    <row r="12633" spans="1:14" x14ac:dyDescent="0.25">
      <c r="A12633" s="9" t="s">
        <v>1306</v>
      </c>
      <c r="B12633" s="9" t="s">
        <v>34</v>
      </c>
      <c r="C12633" s="9" t="s">
        <v>33</v>
      </c>
      <c r="D12633" s="9" t="s">
        <v>27</v>
      </c>
      <c r="E12633" s="10">
        <v>11517.53</v>
      </c>
      <c r="F12633" s="10">
        <v>0</v>
      </c>
      <c r="G12633" s="10">
        <v>11517.53</v>
      </c>
      <c r="H12633" s="10">
        <v>11531.11</v>
      </c>
      <c r="I12633" s="10">
        <v>-13.579999999999927</v>
      </c>
      <c r="J12633" s="10">
        <v>9.5</v>
      </c>
      <c r="K12633" s="10">
        <v>0</v>
      </c>
      <c r="L12633" s="10">
        <v>9.5</v>
      </c>
      <c r="M12633" s="10">
        <v>9.5109999999999992</v>
      </c>
      <c r="N12633" s="10">
        <v>-1.0999999999999233E-2</v>
      </c>
    </row>
    <row r="12634" spans="1:14" x14ac:dyDescent="0.25">
      <c r="A12634" s="9" t="s">
        <v>1306</v>
      </c>
      <c r="B12634" s="9" t="s">
        <v>35</v>
      </c>
      <c r="C12634" s="9" t="s">
        <v>33</v>
      </c>
      <c r="D12634" s="9" t="s">
        <v>27</v>
      </c>
      <c r="E12634" s="10">
        <v>12461.25</v>
      </c>
      <c r="F12634" s="10">
        <v>0</v>
      </c>
      <c r="G12634" s="10">
        <v>12461.25</v>
      </c>
      <c r="H12634" s="10">
        <v>12475.61</v>
      </c>
      <c r="I12634" s="10">
        <v>-14.360000000000582</v>
      </c>
      <c r="J12634" s="10">
        <v>199.5</v>
      </c>
      <c r="K12634" s="10">
        <v>0</v>
      </c>
      <c r="L12634" s="10">
        <v>199.5</v>
      </c>
      <c r="M12634" s="10">
        <v>199.73</v>
      </c>
      <c r="N12634" s="10">
        <v>-0.22999999999998977</v>
      </c>
    </row>
    <row r="12635" spans="1:14" x14ac:dyDescent="0.25">
      <c r="A12635" s="9" t="s">
        <v>1306</v>
      </c>
      <c r="B12635" s="9" t="s">
        <v>36</v>
      </c>
      <c r="C12635" s="9" t="s">
        <v>29</v>
      </c>
      <c r="D12635" s="9" t="s">
        <v>27</v>
      </c>
      <c r="E12635" s="10">
        <v>23203.37</v>
      </c>
      <c r="F12635" s="10">
        <v>0</v>
      </c>
      <c r="G12635" s="10">
        <v>23203.37</v>
      </c>
      <c r="H12635" s="10">
        <v>23147.87</v>
      </c>
      <c r="I12635" s="10">
        <v>55.5</v>
      </c>
      <c r="J12635" s="10">
        <v>0</v>
      </c>
      <c r="K12635" s="10">
        <v>0</v>
      </c>
      <c r="L12635" s="10">
        <v>0</v>
      </c>
      <c r="M12635" s="10">
        <v>0</v>
      </c>
      <c r="N12635" s="10">
        <v>0</v>
      </c>
    </row>
    <row r="12636" spans="1:14" x14ac:dyDescent="0.25">
      <c r="A12636" s="9" t="s">
        <v>1306</v>
      </c>
      <c r="B12636" s="9" t="s">
        <v>37</v>
      </c>
      <c r="C12636" s="9" t="s">
        <v>29</v>
      </c>
      <c r="D12636" s="9" t="s">
        <v>27</v>
      </c>
      <c r="E12636" s="10">
        <v>53657.95</v>
      </c>
      <c r="F12636" s="10">
        <v>0</v>
      </c>
      <c r="G12636" s="10">
        <v>53657.95</v>
      </c>
      <c r="H12636" s="10">
        <v>53529.61</v>
      </c>
      <c r="I12636" s="10">
        <v>128.33999999999651</v>
      </c>
      <c r="J12636" s="10">
        <v>0</v>
      </c>
      <c r="K12636" s="10">
        <v>0</v>
      </c>
      <c r="L12636" s="10">
        <v>0</v>
      </c>
      <c r="M12636" s="10">
        <v>0</v>
      </c>
      <c r="N12636" s="10">
        <v>0</v>
      </c>
    </row>
    <row r="12637" spans="1:14" x14ac:dyDescent="0.25">
      <c r="A12637" s="9" t="s">
        <v>1306</v>
      </c>
      <c r="B12637" s="9" t="s">
        <v>1307</v>
      </c>
      <c r="C12637" s="9" t="s">
        <v>39</v>
      </c>
      <c r="D12637" s="9" t="s">
        <v>40</v>
      </c>
      <c r="E12637" s="10">
        <v>-1248974.8799999999</v>
      </c>
      <c r="F12637" s="10">
        <v>0</v>
      </c>
      <c r="G12637" s="10">
        <v>-1248974.8799999999</v>
      </c>
      <c r="H12637" s="10">
        <v>-1248974.98</v>
      </c>
      <c r="I12637" s="10">
        <v>0.10000000009313226</v>
      </c>
      <c r="J12637" s="10">
        <v>-6943</v>
      </c>
      <c r="K12637" s="10">
        <v>0</v>
      </c>
      <c r="L12637" s="10">
        <v>-6943</v>
      </c>
      <c r="M12637" s="10">
        <v>-6943</v>
      </c>
      <c r="N12637" s="10">
        <v>0</v>
      </c>
    </row>
    <row r="12638" spans="1:14" x14ac:dyDescent="0.25">
      <c r="A12638" s="9" t="s">
        <v>1306</v>
      </c>
      <c r="B12638" s="9" t="s">
        <v>109</v>
      </c>
      <c r="C12638" s="9" t="s">
        <v>42</v>
      </c>
      <c r="D12638" s="9" t="s">
        <v>43</v>
      </c>
      <c r="E12638" s="10">
        <v>84343.1</v>
      </c>
      <c r="F12638" s="10">
        <v>0</v>
      </c>
      <c r="G12638" s="10">
        <v>84343.1</v>
      </c>
      <c r="H12638" s="10">
        <v>0</v>
      </c>
      <c r="I12638" s="10">
        <v>84343.1</v>
      </c>
      <c r="J12638" s="10">
        <v>7058</v>
      </c>
      <c r="K12638" s="10">
        <v>0</v>
      </c>
      <c r="L12638" s="10">
        <v>7058</v>
      </c>
      <c r="M12638" s="10">
        <v>0</v>
      </c>
      <c r="N12638" s="10">
        <v>7058</v>
      </c>
    </row>
    <row r="12639" spans="1:14" x14ac:dyDescent="0.25">
      <c r="A12639" s="9" t="s">
        <v>1306</v>
      </c>
      <c r="B12639" s="9" t="s">
        <v>1301</v>
      </c>
      <c r="C12639" s="9" t="s">
        <v>42</v>
      </c>
      <c r="D12639" s="9" t="s">
        <v>43</v>
      </c>
      <c r="E12639" s="10">
        <v>1783.6</v>
      </c>
      <c r="F12639" s="10">
        <v>0</v>
      </c>
      <c r="G12639" s="10">
        <v>1783.6</v>
      </c>
      <c r="H12639" s="10">
        <v>0</v>
      </c>
      <c r="I12639" s="10">
        <v>1783.6</v>
      </c>
      <c r="J12639" s="10">
        <v>7280</v>
      </c>
      <c r="K12639" s="10">
        <v>0</v>
      </c>
      <c r="L12639" s="10">
        <v>7280</v>
      </c>
      <c r="M12639" s="10">
        <v>0</v>
      </c>
      <c r="N12639" s="10">
        <v>7280</v>
      </c>
    </row>
    <row r="12640" spans="1:14" x14ac:dyDescent="0.25">
      <c r="A12640" s="9" t="s">
        <v>1306</v>
      </c>
      <c r="B12640" s="9" t="s">
        <v>92</v>
      </c>
      <c r="C12640" s="9" t="s">
        <v>42</v>
      </c>
      <c r="D12640" s="9" t="s">
        <v>43</v>
      </c>
      <c r="E12640" s="10">
        <v>629.89</v>
      </c>
      <c r="F12640" s="10">
        <v>0</v>
      </c>
      <c r="G12640" s="10">
        <v>629.89</v>
      </c>
      <c r="H12640" s="10">
        <v>0</v>
      </c>
      <c r="I12640" s="10">
        <v>629.89</v>
      </c>
      <c r="J12640" s="10">
        <v>7400</v>
      </c>
      <c r="K12640" s="10">
        <v>0</v>
      </c>
      <c r="L12640" s="10">
        <v>7400</v>
      </c>
      <c r="M12640" s="10">
        <v>0</v>
      </c>
      <c r="N12640" s="10">
        <v>7400</v>
      </c>
    </row>
    <row r="12641" spans="1:14" x14ac:dyDescent="0.25">
      <c r="A12641" s="9" t="s">
        <v>1306</v>
      </c>
      <c r="B12641" s="9" t="s">
        <v>1290</v>
      </c>
      <c r="C12641" s="9" t="s">
        <v>42</v>
      </c>
      <c r="D12641" s="9" t="s">
        <v>43</v>
      </c>
      <c r="E12641" s="10">
        <v>103807.63</v>
      </c>
      <c r="F12641" s="10">
        <v>0</v>
      </c>
      <c r="G12641" s="10">
        <v>103807.63</v>
      </c>
      <c r="H12641" s="10">
        <v>0</v>
      </c>
      <c r="I12641" s="10">
        <v>103807.63</v>
      </c>
      <c r="J12641" s="10">
        <v>86310</v>
      </c>
      <c r="K12641" s="10">
        <v>0</v>
      </c>
      <c r="L12641" s="10">
        <v>86310</v>
      </c>
      <c r="M12641" s="10">
        <v>0</v>
      </c>
      <c r="N12641" s="10">
        <v>86310</v>
      </c>
    </row>
    <row r="12642" spans="1:14" x14ac:dyDescent="0.25">
      <c r="A12642" s="9" t="s">
        <v>1306</v>
      </c>
      <c r="B12642" s="9" t="s">
        <v>107</v>
      </c>
      <c r="C12642" s="9" t="s">
        <v>42</v>
      </c>
      <c r="D12642" s="9" t="s">
        <v>43</v>
      </c>
      <c r="E12642" s="10">
        <v>4397.51</v>
      </c>
      <c r="F12642" s="10">
        <v>4330.7684729064031</v>
      </c>
      <c r="G12642" s="10">
        <v>66.741527093597142</v>
      </c>
      <c r="H12642" s="10">
        <v>4395.7299999999996</v>
      </c>
      <c r="I12642" s="10">
        <v>1.7800000000006548</v>
      </c>
      <c r="J12642" s="10">
        <v>84600</v>
      </c>
      <c r="K12642" s="10">
        <v>83316</v>
      </c>
      <c r="L12642" s="10">
        <v>1284</v>
      </c>
      <c r="M12642" s="10">
        <v>84565.74</v>
      </c>
      <c r="N12642" s="10">
        <v>34.259999999994761</v>
      </c>
    </row>
    <row r="12643" spans="1:14" x14ac:dyDescent="0.25">
      <c r="A12643" s="9" t="s">
        <v>1306</v>
      </c>
      <c r="B12643" s="9" t="s">
        <v>44</v>
      </c>
      <c r="C12643" s="9" t="s">
        <v>42</v>
      </c>
      <c r="D12643" s="9" t="s">
        <v>43</v>
      </c>
      <c r="E12643" s="10">
        <v>6887.45</v>
      </c>
      <c r="F12643" s="10">
        <v>6880.5174129353236</v>
      </c>
      <c r="G12643" s="10">
        <v>6.9325870646762269</v>
      </c>
      <c r="H12643" s="10">
        <v>6914.92</v>
      </c>
      <c r="I12643" s="10">
        <v>-27.470000000000255</v>
      </c>
      <c r="J12643" s="10">
        <v>6950</v>
      </c>
      <c r="K12643" s="10">
        <v>6943</v>
      </c>
      <c r="L12643" s="10">
        <v>7</v>
      </c>
      <c r="M12643" s="10">
        <v>6977.7150000000001</v>
      </c>
      <c r="N12643" s="10">
        <v>-27.715000000000146</v>
      </c>
    </row>
    <row r="12644" spans="1:14" x14ac:dyDescent="0.25">
      <c r="A12644" s="9" t="s">
        <v>1306</v>
      </c>
      <c r="B12644" s="9" t="s">
        <v>99</v>
      </c>
      <c r="C12644" s="9" t="s">
        <v>42</v>
      </c>
      <c r="D12644" s="9" t="s">
        <v>43</v>
      </c>
      <c r="E12644" s="10">
        <v>19084.91</v>
      </c>
      <c r="F12644" s="10">
        <v>18795.261083743841</v>
      </c>
      <c r="G12644" s="10">
        <v>289.64891625615928</v>
      </c>
      <c r="H12644" s="10">
        <v>19077.189999999999</v>
      </c>
      <c r="I12644" s="10">
        <v>7.7200000000011642</v>
      </c>
      <c r="J12644" s="10">
        <v>84600</v>
      </c>
      <c r="K12644" s="10">
        <v>83316</v>
      </c>
      <c r="L12644" s="10">
        <v>1284</v>
      </c>
      <c r="M12644" s="10">
        <v>84565.74</v>
      </c>
      <c r="N12644" s="10">
        <v>34.259999999994761</v>
      </c>
    </row>
    <row r="12645" spans="1:14" x14ac:dyDescent="0.25">
      <c r="A12645" s="9" t="s">
        <v>1306</v>
      </c>
      <c r="B12645" s="9" t="s">
        <v>100</v>
      </c>
      <c r="C12645" s="9" t="s">
        <v>42</v>
      </c>
      <c r="D12645" s="9" t="s">
        <v>43</v>
      </c>
      <c r="E12645" s="10">
        <v>24523.01</v>
      </c>
      <c r="F12645" s="10">
        <v>24150.807881773399</v>
      </c>
      <c r="G12645" s="10">
        <v>372.20211822659985</v>
      </c>
      <c r="H12645" s="10">
        <v>24513.07</v>
      </c>
      <c r="I12645" s="10">
        <v>9.9399999999986903</v>
      </c>
      <c r="J12645" s="10">
        <v>84600</v>
      </c>
      <c r="K12645" s="10">
        <v>83316</v>
      </c>
      <c r="L12645" s="10">
        <v>1284</v>
      </c>
      <c r="M12645" s="10">
        <v>84565.74</v>
      </c>
      <c r="N12645" s="10">
        <v>34.259999999994761</v>
      </c>
    </row>
    <row r="12646" spans="1:14" x14ac:dyDescent="0.25">
      <c r="A12646" s="9" t="s">
        <v>1306</v>
      </c>
      <c r="B12646" s="9" t="s">
        <v>47</v>
      </c>
      <c r="C12646" s="9" t="s">
        <v>42</v>
      </c>
      <c r="D12646" s="9" t="s">
        <v>43</v>
      </c>
      <c r="E12646" s="10">
        <v>39598.93</v>
      </c>
      <c r="F12646" s="10">
        <v>39174.352941176468</v>
      </c>
      <c r="G12646" s="10">
        <v>424.57705882353184</v>
      </c>
      <c r="H12646" s="10">
        <v>39957.839999999997</v>
      </c>
      <c r="I12646" s="10">
        <v>-358.90999999999622</v>
      </c>
      <c r="J12646" s="10">
        <v>84219</v>
      </c>
      <c r="K12646" s="10">
        <v>83316</v>
      </c>
      <c r="L12646" s="10">
        <v>903</v>
      </c>
      <c r="M12646" s="10">
        <v>84982.32</v>
      </c>
      <c r="N12646" s="10">
        <v>-763.32000000000698</v>
      </c>
    </row>
    <row r="12647" spans="1:14" x14ac:dyDescent="0.25">
      <c r="A12647" s="9" t="s">
        <v>1306</v>
      </c>
      <c r="B12647" s="9" t="s">
        <v>101</v>
      </c>
      <c r="C12647" s="9" t="s">
        <v>42</v>
      </c>
      <c r="D12647" s="9" t="s">
        <v>43</v>
      </c>
      <c r="E12647" s="10">
        <v>0</v>
      </c>
      <c r="F12647" s="10">
        <v>67455.300492610841</v>
      </c>
      <c r="G12647" s="10">
        <v>-67455.300492610841</v>
      </c>
      <c r="H12647" s="10">
        <v>68467.13</v>
      </c>
      <c r="I12647" s="10">
        <v>-68467.13</v>
      </c>
      <c r="J12647" s="10">
        <v>0</v>
      </c>
      <c r="K12647" s="10">
        <v>83316</v>
      </c>
      <c r="L12647" s="10">
        <v>-83316</v>
      </c>
      <c r="M12647" s="10">
        <v>84565.74</v>
      </c>
      <c r="N12647" s="10">
        <v>-84565.74</v>
      </c>
    </row>
    <row r="12648" spans="1:14" x14ac:dyDescent="0.25">
      <c r="A12648" s="9" t="s">
        <v>1306</v>
      </c>
      <c r="B12648" s="9" t="s">
        <v>1308</v>
      </c>
      <c r="C12648" s="9" t="s">
        <v>42</v>
      </c>
      <c r="D12648" s="9" t="s">
        <v>43</v>
      </c>
      <c r="E12648" s="10">
        <v>0</v>
      </c>
      <c r="F12648" s="10">
        <v>71998.906403940884</v>
      </c>
      <c r="G12648" s="10">
        <v>-71998.906403940884</v>
      </c>
      <c r="H12648" s="10">
        <v>73078.89</v>
      </c>
      <c r="I12648" s="10">
        <v>-73078.89</v>
      </c>
      <c r="J12648" s="10">
        <v>0</v>
      </c>
      <c r="K12648" s="10">
        <v>6943</v>
      </c>
      <c r="L12648" s="10">
        <v>-6943</v>
      </c>
      <c r="M12648" s="10">
        <v>7047.1450000000004</v>
      </c>
      <c r="N12648" s="10">
        <v>-7047.1450000000004</v>
      </c>
    </row>
    <row r="12649" spans="1:14" x14ac:dyDescent="0.25">
      <c r="A12649" s="9" t="s">
        <v>1306</v>
      </c>
      <c r="B12649" s="9" t="s">
        <v>50</v>
      </c>
      <c r="C12649" s="9" t="s">
        <v>42</v>
      </c>
      <c r="D12649" s="9" t="s">
        <v>43</v>
      </c>
      <c r="E12649" s="10">
        <v>111086.92</v>
      </c>
      <c r="F12649" s="10">
        <v>110810.27860696518</v>
      </c>
      <c r="G12649" s="10">
        <v>276.64139303482079</v>
      </c>
      <c r="H12649" s="10">
        <v>111364.33</v>
      </c>
      <c r="I12649" s="10">
        <v>-277.41000000000349</v>
      </c>
      <c r="J12649" s="10">
        <v>83524</v>
      </c>
      <c r="K12649" s="10">
        <v>83316</v>
      </c>
      <c r="L12649" s="10">
        <v>208</v>
      </c>
      <c r="M12649" s="10">
        <v>83732.58</v>
      </c>
      <c r="N12649" s="10">
        <v>-208.58000000000175</v>
      </c>
    </row>
    <row r="12650" spans="1:14" x14ac:dyDescent="0.25">
      <c r="A12650" s="9" t="s">
        <v>1306</v>
      </c>
      <c r="B12650" s="9" t="s">
        <v>103</v>
      </c>
      <c r="C12650" s="9" t="s">
        <v>42</v>
      </c>
      <c r="D12650" s="9" t="s">
        <v>43</v>
      </c>
      <c r="E12650" s="10">
        <v>418486.65</v>
      </c>
      <c r="F12650" s="10">
        <v>417864.73267326731</v>
      </c>
      <c r="G12650" s="10">
        <v>621.91732673271326</v>
      </c>
      <c r="H12650" s="10">
        <v>422043.38</v>
      </c>
      <c r="I12650" s="10">
        <v>-3556.7299999999814</v>
      </c>
      <c r="J12650" s="10">
        <v>83440</v>
      </c>
      <c r="K12650" s="10">
        <v>83316</v>
      </c>
      <c r="L12650" s="10">
        <v>124</v>
      </c>
      <c r="M12650" s="10">
        <v>84149.16</v>
      </c>
      <c r="N12650" s="10">
        <v>-709.16000000000349</v>
      </c>
    </row>
    <row r="12651" spans="1:14" x14ac:dyDescent="0.25">
      <c r="A12651" s="9" t="s">
        <v>1306</v>
      </c>
      <c r="B12651" s="9" t="s">
        <v>104</v>
      </c>
      <c r="C12651" s="9" t="s">
        <v>42</v>
      </c>
      <c r="D12651" s="9" t="s">
        <v>53</v>
      </c>
      <c r="E12651" s="10">
        <v>338947.98</v>
      </c>
      <c r="F12651" s="10">
        <v>366696.70646766172</v>
      </c>
      <c r="G12651" s="10">
        <v>-27748.726467661734</v>
      </c>
      <c r="H12651" s="10">
        <v>368530.19</v>
      </c>
      <c r="I12651" s="10">
        <v>-29582.210000000021</v>
      </c>
      <c r="J12651" s="10">
        <v>62950</v>
      </c>
      <c r="K12651" s="10">
        <v>62487</v>
      </c>
      <c r="L12651" s="10">
        <v>463</v>
      </c>
      <c r="M12651" s="10">
        <v>62799.434999999998</v>
      </c>
      <c r="N12651" s="10">
        <v>150.56500000000233</v>
      </c>
    </row>
    <row r="12652" spans="1:14" x14ac:dyDescent="0.25">
      <c r="A12652" s="9" t="s">
        <v>1306</v>
      </c>
      <c r="B12652" s="9" t="s">
        <v>54</v>
      </c>
      <c r="C12652" s="9" t="s">
        <v>42</v>
      </c>
      <c r="D12652" s="9" t="s">
        <v>55</v>
      </c>
      <c r="E12652" s="10">
        <v>4218.5</v>
      </c>
      <c r="F12652" s="10">
        <v>4124.1470588235297</v>
      </c>
      <c r="G12652" s="10">
        <v>94.352941176470267</v>
      </c>
      <c r="H12652" s="10">
        <v>4206.63</v>
      </c>
      <c r="I12652" s="10">
        <v>11.869999999999891</v>
      </c>
      <c r="J12652" s="10">
        <v>767</v>
      </c>
      <c r="K12652" s="10">
        <v>749.84411764705885</v>
      </c>
      <c r="L12652" s="10">
        <v>17.155882352941148</v>
      </c>
      <c r="M12652" s="10">
        <v>764.84100000000001</v>
      </c>
      <c r="N12652" s="10">
        <v>2.1589999999999918</v>
      </c>
    </row>
    <row r="12653" spans="1:14" x14ac:dyDescent="0.25">
      <c r="A12653" s="9" t="s">
        <v>1309</v>
      </c>
      <c r="B12653" s="9" t="s">
        <v>25</v>
      </c>
      <c r="C12653" s="9" t="s">
        <v>26</v>
      </c>
      <c r="D12653" s="9" t="s">
        <v>27</v>
      </c>
      <c r="E12653" s="10">
        <v>-10085.790000000001</v>
      </c>
      <c r="F12653" s="10">
        <v>0</v>
      </c>
      <c r="G12653" s="10">
        <v>-10085.790000000001</v>
      </c>
      <c r="H12653" s="10">
        <v>0</v>
      </c>
      <c r="I12653" s="10">
        <v>-10085.790000000001</v>
      </c>
      <c r="J12653" s="10">
        <v>0</v>
      </c>
      <c r="K12653" s="10">
        <v>0</v>
      </c>
      <c r="L12653" s="10">
        <v>0</v>
      </c>
      <c r="M12653" s="10">
        <v>0</v>
      </c>
      <c r="N12653" s="10">
        <v>0</v>
      </c>
    </row>
    <row r="12654" spans="1:14" x14ac:dyDescent="0.25">
      <c r="A12654" s="9" t="s">
        <v>1309</v>
      </c>
      <c r="B12654" s="9" t="s">
        <v>28</v>
      </c>
      <c r="C12654" s="9" t="s">
        <v>29</v>
      </c>
      <c r="D12654" s="9" t="s">
        <v>27</v>
      </c>
      <c r="E12654" s="10">
        <v>7.94</v>
      </c>
      <c r="F12654" s="10">
        <v>0</v>
      </c>
      <c r="G12654" s="10">
        <v>7.94</v>
      </c>
      <c r="H12654" s="10">
        <v>7.98</v>
      </c>
      <c r="I12654" s="10">
        <v>-4.0000000000000036E-2</v>
      </c>
      <c r="J12654" s="10">
        <v>0</v>
      </c>
      <c r="K12654" s="10">
        <v>0</v>
      </c>
      <c r="L12654" s="10">
        <v>0</v>
      </c>
      <c r="M12654" s="10">
        <v>0</v>
      </c>
      <c r="N12654" s="10">
        <v>0</v>
      </c>
    </row>
    <row r="12655" spans="1:14" x14ac:dyDescent="0.25">
      <c r="A12655" s="9" t="s">
        <v>1309</v>
      </c>
      <c r="B12655" s="9" t="s">
        <v>30</v>
      </c>
      <c r="C12655" s="9" t="s">
        <v>29</v>
      </c>
      <c r="D12655" s="9" t="s">
        <v>27</v>
      </c>
      <c r="E12655" s="10">
        <v>185.27</v>
      </c>
      <c r="F12655" s="10">
        <v>0</v>
      </c>
      <c r="G12655" s="10">
        <v>185.27</v>
      </c>
      <c r="H12655" s="10">
        <v>186.19</v>
      </c>
      <c r="I12655" s="10">
        <v>-0.91999999999998749</v>
      </c>
      <c r="J12655" s="10">
        <v>0</v>
      </c>
      <c r="K12655" s="10">
        <v>0</v>
      </c>
      <c r="L12655" s="10">
        <v>0</v>
      </c>
      <c r="M12655" s="10">
        <v>0</v>
      </c>
      <c r="N12655" s="10">
        <v>0</v>
      </c>
    </row>
    <row r="12656" spans="1:14" x14ac:dyDescent="0.25">
      <c r="A12656" s="9" t="s">
        <v>1309</v>
      </c>
      <c r="B12656" s="9" t="s">
        <v>31</v>
      </c>
      <c r="C12656" s="9" t="s">
        <v>29</v>
      </c>
      <c r="D12656" s="9" t="s">
        <v>27</v>
      </c>
      <c r="E12656" s="10">
        <v>1243.95</v>
      </c>
      <c r="F12656" s="10">
        <v>0</v>
      </c>
      <c r="G12656" s="10">
        <v>1243.95</v>
      </c>
      <c r="H12656" s="10">
        <v>1250.1400000000001</v>
      </c>
      <c r="I12656" s="10">
        <v>-6.1900000000000546</v>
      </c>
      <c r="J12656" s="10">
        <v>0</v>
      </c>
      <c r="K12656" s="10">
        <v>0</v>
      </c>
      <c r="L12656" s="10">
        <v>0</v>
      </c>
      <c r="M12656" s="10">
        <v>0</v>
      </c>
      <c r="N12656" s="10">
        <v>0</v>
      </c>
    </row>
    <row r="12657" spans="1:14" x14ac:dyDescent="0.25">
      <c r="A12657" s="9" t="s">
        <v>1309</v>
      </c>
      <c r="B12657" s="9" t="s">
        <v>32</v>
      </c>
      <c r="C12657" s="9" t="s">
        <v>33</v>
      </c>
      <c r="D12657" s="9" t="s">
        <v>27</v>
      </c>
      <c r="E12657" s="10">
        <v>2497.0100000000002</v>
      </c>
      <c r="F12657" s="10">
        <v>0</v>
      </c>
      <c r="G12657" s="10">
        <v>2497.0100000000002</v>
      </c>
      <c r="H12657" s="10">
        <v>2029.68</v>
      </c>
      <c r="I12657" s="10">
        <v>467.33000000000015</v>
      </c>
      <c r="J12657" s="10">
        <v>7.08</v>
      </c>
      <c r="K12657" s="10">
        <v>0</v>
      </c>
      <c r="L12657" s="10">
        <v>7.08</v>
      </c>
      <c r="M12657" s="10">
        <v>5.7549999999999999</v>
      </c>
      <c r="N12657" s="10">
        <v>1.3250000000000002</v>
      </c>
    </row>
    <row r="12658" spans="1:14" x14ac:dyDescent="0.25">
      <c r="A12658" s="9" t="s">
        <v>1309</v>
      </c>
      <c r="B12658" s="9" t="s">
        <v>34</v>
      </c>
      <c r="C12658" s="9" t="s">
        <v>33</v>
      </c>
      <c r="D12658" s="9" t="s">
        <v>27</v>
      </c>
      <c r="E12658" s="10">
        <v>8583.58</v>
      </c>
      <c r="F12658" s="10">
        <v>0</v>
      </c>
      <c r="G12658" s="10">
        <v>8583.58</v>
      </c>
      <c r="H12658" s="10">
        <v>6977.13</v>
      </c>
      <c r="I12658" s="10">
        <v>1606.4499999999998</v>
      </c>
      <c r="J12658" s="10">
        <v>7.08</v>
      </c>
      <c r="K12658" s="10">
        <v>0</v>
      </c>
      <c r="L12658" s="10">
        <v>7.08</v>
      </c>
      <c r="M12658" s="10">
        <v>5.7549999999999999</v>
      </c>
      <c r="N12658" s="10">
        <v>1.3250000000000002</v>
      </c>
    </row>
    <row r="12659" spans="1:14" x14ac:dyDescent="0.25">
      <c r="A12659" s="9" t="s">
        <v>1309</v>
      </c>
      <c r="B12659" s="9" t="s">
        <v>35</v>
      </c>
      <c r="C12659" s="9" t="s">
        <v>33</v>
      </c>
      <c r="D12659" s="9" t="s">
        <v>27</v>
      </c>
      <c r="E12659" s="10">
        <v>9286.91</v>
      </c>
      <c r="F12659" s="10">
        <v>0</v>
      </c>
      <c r="G12659" s="10">
        <v>9286.91</v>
      </c>
      <c r="H12659" s="10">
        <v>7548.62</v>
      </c>
      <c r="I12659" s="10">
        <v>1738.29</v>
      </c>
      <c r="J12659" s="10">
        <v>148.68</v>
      </c>
      <c r="K12659" s="10">
        <v>0</v>
      </c>
      <c r="L12659" s="10">
        <v>148.68</v>
      </c>
      <c r="M12659" s="10">
        <v>120.851</v>
      </c>
      <c r="N12659" s="10">
        <v>27.829000000000008</v>
      </c>
    </row>
    <row r="12660" spans="1:14" x14ac:dyDescent="0.25">
      <c r="A12660" s="9" t="s">
        <v>1309</v>
      </c>
      <c r="B12660" s="9" t="s">
        <v>36</v>
      </c>
      <c r="C12660" s="9" t="s">
        <v>29</v>
      </c>
      <c r="D12660" s="9" t="s">
        <v>27</v>
      </c>
      <c r="E12660" s="10">
        <v>13936.77</v>
      </c>
      <c r="F12660" s="10">
        <v>0</v>
      </c>
      <c r="G12660" s="10">
        <v>13936.77</v>
      </c>
      <c r="H12660" s="10">
        <v>14006.08</v>
      </c>
      <c r="I12660" s="10">
        <v>-69.309999999999491</v>
      </c>
      <c r="J12660" s="10">
        <v>0</v>
      </c>
      <c r="K12660" s="10">
        <v>0</v>
      </c>
      <c r="L12660" s="10">
        <v>0</v>
      </c>
      <c r="M12660" s="10">
        <v>0</v>
      </c>
      <c r="N12660" s="10">
        <v>0</v>
      </c>
    </row>
    <row r="12661" spans="1:14" x14ac:dyDescent="0.25">
      <c r="A12661" s="9" t="s">
        <v>1309</v>
      </c>
      <c r="B12661" s="9" t="s">
        <v>37</v>
      </c>
      <c r="C12661" s="9" t="s">
        <v>29</v>
      </c>
      <c r="D12661" s="9" t="s">
        <v>27</v>
      </c>
      <c r="E12661" s="10">
        <v>32228.87</v>
      </c>
      <c r="F12661" s="10">
        <v>0</v>
      </c>
      <c r="G12661" s="10">
        <v>32228.87</v>
      </c>
      <c r="H12661" s="10">
        <v>32389.15</v>
      </c>
      <c r="I12661" s="10">
        <v>-160.28000000000247</v>
      </c>
      <c r="J12661" s="10">
        <v>0</v>
      </c>
      <c r="K12661" s="10">
        <v>0</v>
      </c>
      <c r="L12661" s="10">
        <v>0</v>
      </c>
      <c r="M12661" s="10">
        <v>0</v>
      </c>
      <c r="N12661" s="10">
        <v>0</v>
      </c>
    </row>
    <row r="12662" spans="1:14" x14ac:dyDescent="0.25">
      <c r="A12662" s="9" t="s">
        <v>1309</v>
      </c>
      <c r="B12662" s="9" t="s">
        <v>490</v>
      </c>
      <c r="C12662" s="9" t="s">
        <v>39</v>
      </c>
      <c r="D12662" s="9" t="s">
        <v>40</v>
      </c>
      <c r="E12662" s="10">
        <v>-763341.44</v>
      </c>
      <c r="F12662" s="10">
        <v>0</v>
      </c>
      <c r="G12662" s="10">
        <v>-763341.44</v>
      </c>
      <c r="H12662" s="10">
        <v>-763341.61</v>
      </c>
      <c r="I12662" s="10">
        <v>0.17000000004190952</v>
      </c>
      <c r="J12662" s="10">
        <v>-4201</v>
      </c>
      <c r="K12662" s="10">
        <v>0</v>
      </c>
      <c r="L12662" s="10">
        <v>-4201</v>
      </c>
      <c r="M12662" s="10">
        <v>-4201</v>
      </c>
      <c r="N12662" s="10">
        <v>0</v>
      </c>
    </row>
    <row r="12663" spans="1:14" x14ac:dyDescent="0.25">
      <c r="A12663" s="9" t="s">
        <v>1309</v>
      </c>
      <c r="B12663" s="9" t="s">
        <v>92</v>
      </c>
      <c r="C12663" s="9" t="s">
        <v>42</v>
      </c>
      <c r="D12663" s="9" t="s">
        <v>43</v>
      </c>
      <c r="E12663" s="10">
        <v>361.08</v>
      </c>
      <c r="F12663" s="10">
        <v>357.59405940594058</v>
      </c>
      <c r="G12663" s="10">
        <v>3.4859405940594002</v>
      </c>
      <c r="H12663" s="10">
        <v>361.17</v>
      </c>
      <c r="I12663" s="10">
        <v>-9.0000000000031832E-2</v>
      </c>
      <c r="J12663" s="10">
        <v>4242</v>
      </c>
      <c r="K12663" s="10">
        <v>4201</v>
      </c>
      <c r="L12663" s="10">
        <v>41</v>
      </c>
      <c r="M12663" s="10">
        <v>4243.01</v>
      </c>
      <c r="N12663" s="10">
        <v>-1.0100000000002183</v>
      </c>
    </row>
    <row r="12664" spans="1:14" x14ac:dyDescent="0.25">
      <c r="A12664" s="9" t="s">
        <v>1309</v>
      </c>
      <c r="B12664" s="9" t="s">
        <v>482</v>
      </c>
      <c r="C12664" s="9" t="s">
        <v>42</v>
      </c>
      <c r="D12664" s="9" t="s">
        <v>43</v>
      </c>
      <c r="E12664" s="10">
        <v>2650.98</v>
      </c>
      <c r="F12664" s="10">
        <v>2620.4137931034484</v>
      </c>
      <c r="G12664" s="10">
        <v>30.566206896551648</v>
      </c>
      <c r="H12664" s="10">
        <v>2659.72</v>
      </c>
      <c r="I12664" s="10">
        <v>-8.7399999999997817</v>
      </c>
      <c r="J12664" s="10">
        <v>51000</v>
      </c>
      <c r="K12664" s="10">
        <v>50412</v>
      </c>
      <c r="L12664" s="10">
        <v>588</v>
      </c>
      <c r="M12664" s="10">
        <v>51168.18</v>
      </c>
      <c r="N12664" s="10">
        <v>-168.18000000000029</v>
      </c>
    </row>
    <row r="12665" spans="1:14" x14ac:dyDescent="0.25">
      <c r="A12665" s="9" t="s">
        <v>1309</v>
      </c>
      <c r="B12665" s="9" t="s">
        <v>44</v>
      </c>
      <c r="C12665" s="9" t="s">
        <v>42</v>
      </c>
      <c r="D12665" s="9" t="s">
        <v>43</v>
      </c>
      <c r="E12665" s="10">
        <v>4183.01</v>
      </c>
      <c r="F12665" s="10">
        <v>4163.1940298507461</v>
      </c>
      <c r="G12665" s="10">
        <v>19.815970149254099</v>
      </c>
      <c r="H12665" s="10">
        <v>4184.01</v>
      </c>
      <c r="I12665" s="10">
        <v>-1</v>
      </c>
      <c r="J12665" s="10">
        <v>4221</v>
      </c>
      <c r="K12665" s="10">
        <v>4201</v>
      </c>
      <c r="L12665" s="10">
        <v>20</v>
      </c>
      <c r="M12665" s="10">
        <v>4222.0050000000001</v>
      </c>
      <c r="N12665" s="10">
        <v>-1.0050000000001091</v>
      </c>
    </row>
    <row r="12666" spans="1:14" x14ac:dyDescent="0.25">
      <c r="A12666" s="9" t="s">
        <v>1309</v>
      </c>
      <c r="B12666" s="9" t="s">
        <v>99</v>
      </c>
      <c r="C12666" s="9" t="s">
        <v>42</v>
      </c>
      <c r="D12666" s="9" t="s">
        <v>43</v>
      </c>
      <c r="E12666" s="10">
        <v>11505.09</v>
      </c>
      <c r="F12666" s="10">
        <v>11372.443349753694</v>
      </c>
      <c r="G12666" s="10">
        <v>132.64665024630631</v>
      </c>
      <c r="H12666" s="10">
        <v>11543.03</v>
      </c>
      <c r="I12666" s="10">
        <v>-37.940000000000509</v>
      </c>
      <c r="J12666" s="10">
        <v>51000</v>
      </c>
      <c r="K12666" s="10">
        <v>50412</v>
      </c>
      <c r="L12666" s="10">
        <v>588</v>
      </c>
      <c r="M12666" s="10">
        <v>51168.18</v>
      </c>
      <c r="N12666" s="10">
        <v>-168.18000000000029</v>
      </c>
    </row>
    <row r="12667" spans="1:14" x14ac:dyDescent="0.25">
      <c r="A12667" s="9" t="s">
        <v>1309</v>
      </c>
      <c r="B12667" s="9" t="s">
        <v>100</v>
      </c>
      <c r="C12667" s="9" t="s">
        <v>42</v>
      </c>
      <c r="D12667" s="9" t="s">
        <v>43</v>
      </c>
      <c r="E12667" s="10">
        <v>14783.37</v>
      </c>
      <c r="F12667" s="10">
        <v>14612.926108374384</v>
      </c>
      <c r="G12667" s="10">
        <v>170.44389162561674</v>
      </c>
      <c r="H12667" s="10">
        <v>14832.12</v>
      </c>
      <c r="I12667" s="10">
        <v>-48.75</v>
      </c>
      <c r="J12667" s="10">
        <v>51000</v>
      </c>
      <c r="K12667" s="10">
        <v>50412</v>
      </c>
      <c r="L12667" s="10">
        <v>588</v>
      </c>
      <c r="M12667" s="10">
        <v>51168.18</v>
      </c>
      <c r="N12667" s="10">
        <v>-168.18000000000029</v>
      </c>
    </row>
    <row r="12668" spans="1:14" x14ac:dyDescent="0.25">
      <c r="A12668" s="9" t="s">
        <v>1309</v>
      </c>
      <c r="B12668" s="9" t="s">
        <v>47</v>
      </c>
      <c r="C12668" s="9" t="s">
        <v>42</v>
      </c>
      <c r="D12668" s="9" t="s">
        <v>43</v>
      </c>
      <c r="E12668" s="10">
        <v>24171.53</v>
      </c>
      <c r="F12668" s="10">
        <v>23703.215686274511</v>
      </c>
      <c r="G12668" s="10">
        <v>468.31431372548832</v>
      </c>
      <c r="H12668" s="10">
        <v>24177.279999999999</v>
      </c>
      <c r="I12668" s="10">
        <v>-5.75</v>
      </c>
      <c r="J12668" s="10">
        <v>51408</v>
      </c>
      <c r="K12668" s="10">
        <v>50412</v>
      </c>
      <c r="L12668" s="10">
        <v>996</v>
      </c>
      <c r="M12668" s="10">
        <v>51420.24</v>
      </c>
      <c r="N12668" s="10">
        <v>-12.239999999997963</v>
      </c>
    </row>
    <row r="12669" spans="1:14" x14ac:dyDescent="0.25">
      <c r="A12669" s="9" t="s">
        <v>1309</v>
      </c>
      <c r="B12669" s="9" t="s">
        <v>101</v>
      </c>
      <c r="C12669" s="9" t="s">
        <v>42</v>
      </c>
      <c r="D12669" s="9" t="s">
        <v>43</v>
      </c>
      <c r="E12669" s="10">
        <v>42910.39</v>
      </c>
      <c r="F12669" s="10">
        <v>40815.172413793101</v>
      </c>
      <c r="G12669" s="10">
        <v>2095.217586206898</v>
      </c>
      <c r="H12669" s="10">
        <v>41427.4</v>
      </c>
      <c r="I12669" s="10">
        <v>1482.989999999998</v>
      </c>
      <c r="J12669" s="10">
        <v>53000</v>
      </c>
      <c r="K12669" s="10">
        <v>50412</v>
      </c>
      <c r="L12669" s="10">
        <v>2588</v>
      </c>
      <c r="M12669" s="10">
        <v>51168.18</v>
      </c>
      <c r="N12669" s="10">
        <v>1831.8199999999997</v>
      </c>
    </row>
    <row r="12670" spans="1:14" x14ac:dyDescent="0.25">
      <c r="A12670" s="9" t="s">
        <v>1309</v>
      </c>
      <c r="B12670" s="9" t="s">
        <v>109</v>
      </c>
      <c r="C12670" s="9" t="s">
        <v>42</v>
      </c>
      <c r="D12670" s="9" t="s">
        <v>43</v>
      </c>
      <c r="E12670" s="10">
        <v>50942.85</v>
      </c>
      <c r="F12670" s="10">
        <v>50201.950738916254</v>
      </c>
      <c r="G12670" s="10">
        <v>740.89926108374493</v>
      </c>
      <c r="H12670" s="10">
        <v>50954.98</v>
      </c>
      <c r="I12670" s="10">
        <v>-12.130000000004657</v>
      </c>
      <c r="J12670" s="10">
        <v>4263</v>
      </c>
      <c r="K12670" s="10">
        <v>4201</v>
      </c>
      <c r="L12670" s="10">
        <v>62</v>
      </c>
      <c r="M12670" s="10">
        <v>4264.0150000000003</v>
      </c>
      <c r="N12670" s="10">
        <v>-1.0150000000003274</v>
      </c>
    </row>
    <row r="12671" spans="1:14" x14ac:dyDescent="0.25">
      <c r="A12671" s="9" t="s">
        <v>1309</v>
      </c>
      <c r="B12671" s="9" t="s">
        <v>50</v>
      </c>
      <c r="C12671" s="9" t="s">
        <v>42</v>
      </c>
      <c r="D12671" s="9" t="s">
        <v>43</v>
      </c>
      <c r="E12671" s="10">
        <v>67564</v>
      </c>
      <c r="F12671" s="10">
        <v>67047.96019900497</v>
      </c>
      <c r="G12671" s="10">
        <v>516.03980099502951</v>
      </c>
      <c r="H12671" s="10">
        <v>67383.199999999997</v>
      </c>
      <c r="I12671" s="10">
        <v>180.80000000000291</v>
      </c>
      <c r="J12671" s="10">
        <v>50800</v>
      </c>
      <c r="K12671" s="10">
        <v>50412</v>
      </c>
      <c r="L12671" s="10">
        <v>388</v>
      </c>
      <c r="M12671" s="10">
        <v>50664.06</v>
      </c>
      <c r="N12671" s="10">
        <v>135.94000000000233</v>
      </c>
    </row>
    <row r="12672" spans="1:14" x14ac:dyDescent="0.25">
      <c r="A12672" s="9" t="s">
        <v>1309</v>
      </c>
      <c r="B12672" s="9" t="s">
        <v>103</v>
      </c>
      <c r="C12672" s="9" t="s">
        <v>42</v>
      </c>
      <c r="D12672" s="9" t="s">
        <v>43</v>
      </c>
      <c r="E12672" s="10">
        <v>256639.04</v>
      </c>
      <c r="F12672" s="10">
        <v>252837.35643564357</v>
      </c>
      <c r="G12672" s="10">
        <v>3801.6835643564409</v>
      </c>
      <c r="H12672" s="10">
        <v>255365.73</v>
      </c>
      <c r="I12672" s="10">
        <v>1273.3099999999977</v>
      </c>
      <c r="J12672" s="10">
        <v>51170</v>
      </c>
      <c r="K12672" s="10">
        <v>50412</v>
      </c>
      <c r="L12672" s="10">
        <v>758</v>
      </c>
      <c r="M12672" s="10">
        <v>50916.12</v>
      </c>
      <c r="N12672" s="10">
        <v>253.87999999999738</v>
      </c>
    </row>
    <row r="12673" spans="1:14" x14ac:dyDescent="0.25">
      <c r="A12673" s="9" t="s">
        <v>1309</v>
      </c>
      <c r="B12673" s="9" t="s">
        <v>104</v>
      </c>
      <c r="C12673" s="9" t="s">
        <v>42</v>
      </c>
      <c r="D12673" s="9" t="s">
        <v>53</v>
      </c>
      <c r="E12673" s="10">
        <v>227200.29</v>
      </c>
      <c r="F12673" s="10">
        <v>222400.70646766169</v>
      </c>
      <c r="G12673" s="10">
        <v>4799.5835323383217</v>
      </c>
      <c r="H12673" s="10">
        <v>223512.71</v>
      </c>
      <c r="I12673" s="10">
        <v>3687.5800000000163</v>
      </c>
      <c r="J12673" s="10">
        <v>37810</v>
      </c>
      <c r="K12673" s="10">
        <v>37809</v>
      </c>
      <c r="L12673" s="10">
        <v>1</v>
      </c>
      <c r="M12673" s="10">
        <v>37998.044999999998</v>
      </c>
      <c r="N12673" s="10">
        <v>-188.04499999999825</v>
      </c>
    </row>
    <row r="12674" spans="1:14" x14ac:dyDescent="0.25">
      <c r="A12674" s="9" t="s">
        <v>1309</v>
      </c>
      <c r="B12674" s="9" t="s">
        <v>54</v>
      </c>
      <c r="C12674" s="9" t="s">
        <v>42</v>
      </c>
      <c r="D12674" s="9" t="s">
        <v>55</v>
      </c>
      <c r="E12674" s="10">
        <v>2545.3000000000002</v>
      </c>
      <c r="F12674" s="10">
        <v>2495.3921568627452</v>
      </c>
      <c r="G12674" s="10">
        <v>49.907843137254986</v>
      </c>
      <c r="H12674" s="10">
        <v>2545.3000000000002</v>
      </c>
      <c r="I12674" s="10">
        <v>0</v>
      </c>
      <c r="J12674" s="10">
        <v>462.78199999999998</v>
      </c>
      <c r="K12674" s="10">
        <v>453.70784313725488</v>
      </c>
      <c r="L12674" s="10">
        <v>9.0741568627450988</v>
      </c>
      <c r="M12674" s="10">
        <v>462.78199999999998</v>
      </c>
      <c r="N12674" s="10">
        <v>0</v>
      </c>
    </row>
    <row r="12675" spans="1:14" x14ac:dyDescent="0.25">
      <c r="A12675" s="9" t="s">
        <v>1310</v>
      </c>
      <c r="B12675" s="9" t="s">
        <v>25</v>
      </c>
      <c r="C12675" s="9" t="s">
        <v>26</v>
      </c>
      <c r="D12675" s="9" t="s">
        <v>27</v>
      </c>
      <c r="E12675" s="10">
        <v>1347.57</v>
      </c>
      <c r="F12675" s="10">
        <v>0</v>
      </c>
      <c r="G12675" s="10">
        <v>1347.57</v>
      </c>
      <c r="H12675" s="10">
        <v>0</v>
      </c>
      <c r="I12675" s="10">
        <v>1347.57</v>
      </c>
      <c r="J12675" s="10">
        <v>0</v>
      </c>
      <c r="K12675" s="10">
        <v>0</v>
      </c>
      <c r="L12675" s="10">
        <v>0</v>
      </c>
      <c r="M12675" s="10">
        <v>0</v>
      </c>
      <c r="N12675" s="10">
        <v>0</v>
      </c>
    </row>
    <row r="12676" spans="1:14" x14ac:dyDescent="0.25">
      <c r="A12676" s="9" t="s">
        <v>1310</v>
      </c>
      <c r="B12676" s="9" t="s">
        <v>28</v>
      </c>
      <c r="C12676" s="9" t="s">
        <v>29</v>
      </c>
      <c r="D12676" s="9" t="s">
        <v>27</v>
      </c>
      <c r="E12676" s="10">
        <v>0.75</v>
      </c>
      <c r="F12676" s="10">
        <v>0</v>
      </c>
      <c r="G12676" s="10">
        <v>0.75</v>
      </c>
      <c r="H12676" s="10">
        <v>0.75</v>
      </c>
      <c r="I12676" s="10">
        <v>0</v>
      </c>
      <c r="J12676" s="10">
        <v>0</v>
      </c>
      <c r="K12676" s="10">
        <v>0</v>
      </c>
      <c r="L12676" s="10">
        <v>0</v>
      </c>
      <c r="M12676" s="10">
        <v>0</v>
      </c>
      <c r="N12676" s="10">
        <v>0</v>
      </c>
    </row>
    <row r="12677" spans="1:14" x14ac:dyDescent="0.25">
      <c r="A12677" s="9" t="s">
        <v>1310</v>
      </c>
      <c r="B12677" s="9" t="s">
        <v>30</v>
      </c>
      <c r="C12677" s="9" t="s">
        <v>29</v>
      </c>
      <c r="D12677" s="9" t="s">
        <v>27</v>
      </c>
      <c r="E12677" s="10">
        <v>17.420000000000002</v>
      </c>
      <c r="F12677" s="10">
        <v>0</v>
      </c>
      <c r="G12677" s="10">
        <v>17.420000000000002</v>
      </c>
      <c r="H12677" s="10">
        <v>17.59</v>
      </c>
      <c r="I12677" s="10">
        <v>-0.16999999999999815</v>
      </c>
      <c r="J12677" s="10">
        <v>0</v>
      </c>
      <c r="K12677" s="10">
        <v>0</v>
      </c>
      <c r="L12677" s="10">
        <v>0</v>
      </c>
      <c r="M12677" s="10">
        <v>0</v>
      </c>
      <c r="N12677" s="10">
        <v>0</v>
      </c>
    </row>
    <row r="12678" spans="1:14" x14ac:dyDescent="0.25">
      <c r="A12678" s="9" t="s">
        <v>1310</v>
      </c>
      <c r="B12678" s="9" t="s">
        <v>31</v>
      </c>
      <c r="C12678" s="9" t="s">
        <v>29</v>
      </c>
      <c r="D12678" s="9" t="s">
        <v>27</v>
      </c>
      <c r="E12678" s="10">
        <v>116.96</v>
      </c>
      <c r="F12678" s="10">
        <v>0</v>
      </c>
      <c r="G12678" s="10">
        <v>116.96</v>
      </c>
      <c r="H12678" s="10">
        <v>118.13</v>
      </c>
      <c r="I12678" s="10">
        <v>-1.1700000000000017</v>
      </c>
      <c r="J12678" s="10">
        <v>0</v>
      </c>
      <c r="K12678" s="10">
        <v>0</v>
      </c>
      <c r="L12678" s="10">
        <v>0</v>
      </c>
      <c r="M12678" s="10">
        <v>0</v>
      </c>
      <c r="N12678" s="10">
        <v>0</v>
      </c>
    </row>
    <row r="12679" spans="1:14" x14ac:dyDescent="0.25">
      <c r="A12679" s="9" t="s">
        <v>1310</v>
      </c>
      <c r="B12679" s="9" t="s">
        <v>32</v>
      </c>
      <c r="C12679" s="9" t="s">
        <v>33</v>
      </c>
      <c r="D12679" s="9" t="s">
        <v>27</v>
      </c>
      <c r="E12679" s="10">
        <v>190.45</v>
      </c>
      <c r="F12679" s="10">
        <v>0</v>
      </c>
      <c r="G12679" s="10">
        <v>190.45</v>
      </c>
      <c r="H12679" s="10">
        <v>190.84</v>
      </c>
      <c r="I12679" s="10">
        <v>-0.39000000000001478</v>
      </c>
      <c r="J12679" s="10">
        <v>0.54</v>
      </c>
      <c r="K12679" s="10">
        <v>0</v>
      </c>
      <c r="L12679" s="10">
        <v>0.54</v>
      </c>
      <c r="M12679" s="10">
        <v>0.54100000000000004</v>
      </c>
      <c r="N12679" s="10">
        <v>-1.0000000000000009E-3</v>
      </c>
    </row>
    <row r="12680" spans="1:14" x14ac:dyDescent="0.25">
      <c r="A12680" s="9" t="s">
        <v>1310</v>
      </c>
      <c r="B12680" s="9" t="s">
        <v>34</v>
      </c>
      <c r="C12680" s="9" t="s">
        <v>33</v>
      </c>
      <c r="D12680" s="9" t="s">
        <v>27</v>
      </c>
      <c r="E12680" s="10">
        <v>654.67999999999995</v>
      </c>
      <c r="F12680" s="10">
        <v>0</v>
      </c>
      <c r="G12680" s="10">
        <v>654.67999999999995</v>
      </c>
      <c r="H12680" s="10">
        <v>656.03</v>
      </c>
      <c r="I12680" s="10">
        <v>-1.3500000000000227</v>
      </c>
      <c r="J12680" s="10">
        <v>0.54</v>
      </c>
      <c r="K12680" s="10">
        <v>0</v>
      </c>
      <c r="L12680" s="10">
        <v>0.54</v>
      </c>
      <c r="M12680" s="10">
        <v>0.54100000000000004</v>
      </c>
      <c r="N12680" s="10">
        <v>-1.0000000000000009E-3</v>
      </c>
    </row>
    <row r="12681" spans="1:14" x14ac:dyDescent="0.25">
      <c r="A12681" s="9" t="s">
        <v>1310</v>
      </c>
      <c r="B12681" s="9" t="s">
        <v>35</v>
      </c>
      <c r="C12681" s="9" t="s">
        <v>33</v>
      </c>
      <c r="D12681" s="9" t="s">
        <v>27</v>
      </c>
      <c r="E12681" s="10">
        <v>708.32</v>
      </c>
      <c r="F12681" s="10">
        <v>0</v>
      </c>
      <c r="G12681" s="10">
        <v>708.32</v>
      </c>
      <c r="H12681" s="10">
        <v>709.76</v>
      </c>
      <c r="I12681" s="10">
        <v>-1.4399999999999409</v>
      </c>
      <c r="J12681" s="10">
        <v>11.34</v>
      </c>
      <c r="K12681" s="10">
        <v>0</v>
      </c>
      <c r="L12681" s="10">
        <v>11.34</v>
      </c>
      <c r="M12681" s="10">
        <v>11.363</v>
      </c>
      <c r="N12681" s="10">
        <v>-2.2999999999999687E-2</v>
      </c>
    </row>
    <row r="12682" spans="1:14" x14ac:dyDescent="0.25">
      <c r="A12682" s="9" t="s">
        <v>1310</v>
      </c>
      <c r="B12682" s="9" t="s">
        <v>36</v>
      </c>
      <c r="C12682" s="9" t="s">
        <v>29</v>
      </c>
      <c r="D12682" s="9" t="s">
        <v>27</v>
      </c>
      <c r="E12682" s="10">
        <v>1310.3699999999999</v>
      </c>
      <c r="F12682" s="10">
        <v>0</v>
      </c>
      <c r="G12682" s="10">
        <v>1310.3699999999999</v>
      </c>
      <c r="H12682" s="10">
        <v>1323.48</v>
      </c>
      <c r="I12682" s="10">
        <v>-13.110000000000127</v>
      </c>
      <c r="J12682" s="10">
        <v>0</v>
      </c>
      <c r="K12682" s="10">
        <v>0</v>
      </c>
      <c r="L12682" s="10">
        <v>0</v>
      </c>
      <c r="M12682" s="10">
        <v>0</v>
      </c>
      <c r="N12682" s="10">
        <v>0</v>
      </c>
    </row>
    <row r="12683" spans="1:14" x14ac:dyDescent="0.25">
      <c r="A12683" s="9" t="s">
        <v>1310</v>
      </c>
      <c r="B12683" s="9" t="s">
        <v>37</v>
      </c>
      <c r="C12683" s="9" t="s">
        <v>29</v>
      </c>
      <c r="D12683" s="9" t="s">
        <v>27</v>
      </c>
      <c r="E12683" s="10">
        <v>3030.25</v>
      </c>
      <c r="F12683" s="10">
        <v>0</v>
      </c>
      <c r="G12683" s="10">
        <v>3030.25</v>
      </c>
      <c r="H12683" s="10">
        <v>3060.55</v>
      </c>
      <c r="I12683" s="10">
        <v>-30.300000000000182</v>
      </c>
      <c r="J12683" s="10">
        <v>0</v>
      </c>
      <c r="K12683" s="10">
        <v>0</v>
      </c>
      <c r="L12683" s="10">
        <v>0</v>
      </c>
      <c r="M12683" s="10">
        <v>0</v>
      </c>
      <c r="N12683" s="10">
        <v>0</v>
      </c>
    </row>
    <row r="12684" spans="1:14" x14ac:dyDescent="0.25">
      <c r="A12684" s="9" t="s">
        <v>1310</v>
      </c>
      <c r="B12684" s="9" t="s">
        <v>38</v>
      </c>
      <c r="C12684" s="9" t="s">
        <v>39</v>
      </c>
      <c r="D12684" s="9" t="s">
        <v>40</v>
      </c>
      <c r="E12684" s="10">
        <v>-76772.91</v>
      </c>
      <c r="F12684" s="10">
        <v>0</v>
      </c>
      <c r="G12684" s="10">
        <v>-76772.91</v>
      </c>
      <c r="H12684" s="10">
        <v>-76772.92</v>
      </c>
      <c r="I12684" s="10">
        <v>9.9999999947613105E-3</v>
      </c>
      <c r="J12684" s="10">
        <v>-395</v>
      </c>
      <c r="K12684" s="10">
        <v>0</v>
      </c>
      <c r="L12684" s="10">
        <v>-395</v>
      </c>
      <c r="M12684" s="10">
        <v>-395</v>
      </c>
      <c r="N12684" s="10">
        <v>0</v>
      </c>
    </row>
    <row r="12685" spans="1:14" x14ac:dyDescent="0.25">
      <c r="A12685" s="9" t="s">
        <v>1310</v>
      </c>
      <c r="B12685" s="9" t="s">
        <v>41</v>
      </c>
      <c r="C12685" s="9" t="s">
        <v>42</v>
      </c>
      <c r="D12685" s="9" t="s">
        <v>43</v>
      </c>
      <c r="E12685" s="10">
        <v>290.26</v>
      </c>
      <c r="F12685" s="10">
        <v>285.92118226600979</v>
      </c>
      <c r="G12685" s="10">
        <v>4.3388177339901972</v>
      </c>
      <c r="H12685" s="10">
        <v>290.20999999999998</v>
      </c>
      <c r="I12685" s="10">
        <v>5.0000000000011369E-2</v>
      </c>
      <c r="J12685" s="10">
        <v>4812</v>
      </c>
      <c r="K12685" s="10">
        <v>4740</v>
      </c>
      <c r="L12685" s="10">
        <v>72</v>
      </c>
      <c r="M12685" s="10">
        <v>4811.1000000000004</v>
      </c>
      <c r="N12685" s="10">
        <v>0.8999999999996362</v>
      </c>
    </row>
    <row r="12686" spans="1:14" x14ac:dyDescent="0.25">
      <c r="A12686" s="9" t="s">
        <v>1310</v>
      </c>
      <c r="B12686" s="9" t="s">
        <v>44</v>
      </c>
      <c r="C12686" s="9" t="s">
        <v>42</v>
      </c>
      <c r="D12686" s="9" t="s">
        <v>43</v>
      </c>
      <c r="E12686" s="10">
        <v>393.43</v>
      </c>
      <c r="F12686" s="10">
        <v>391.44278606965173</v>
      </c>
      <c r="G12686" s="10">
        <v>1.9872139303482754</v>
      </c>
      <c r="H12686" s="10">
        <v>393.4</v>
      </c>
      <c r="I12686" s="10">
        <v>3.0000000000029559E-2</v>
      </c>
      <c r="J12686" s="10">
        <v>397</v>
      </c>
      <c r="K12686" s="10">
        <v>395</v>
      </c>
      <c r="L12686" s="10">
        <v>2</v>
      </c>
      <c r="M12686" s="10">
        <v>396.97500000000002</v>
      </c>
      <c r="N12686" s="10">
        <v>2.4999999999977263E-2</v>
      </c>
    </row>
    <row r="12687" spans="1:14" x14ac:dyDescent="0.25">
      <c r="A12687" s="9" t="s">
        <v>1310</v>
      </c>
      <c r="B12687" s="9" t="s">
        <v>45</v>
      </c>
      <c r="C12687" s="9" t="s">
        <v>42</v>
      </c>
      <c r="D12687" s="9" t="s">
        <v>43</v>
      </c>
      <c r="E12687" s="10">
        <v>1245.0999999999999</v>
      </c>
      <c r="F12687" s="10">
        <v>1226.4729064039407</v>
      </c>
      <c r="G12687" s="10">
        <v>18.62709359605924</v>
      </c>
      <c r="H12687" s="10">
        <v>1244.8699999999999</v>
      </c>
      <c r="I12687" s="10">
        <v>0.23000000000001819</v>
      </c>
      <c r="J12687" s="10">
        <v>4812</v>
      </c>
      <c r="K12687" s="10">
        <v>4740</v>
      </c>
      <c r="L12687" s="10">
        <v>72</v>
      </c>
      <c r="M12687" s="10">
        <v>4811.1000000000004</v>
      </c>
      <c r="N12687" s="10">
        <v>0.8999999999996362</v>
      </c>
    </row>
    <row r="12688" spans="1:14" x14ac:dyDescent="0.25">
      <c r="A12688" s="9" t="s">
        <v>1310</v>
      </c>
      <c r="B12688" s="9" t="s">
        <v>46</v>
      </c>
      <c r="C12688" s="9" t="s">
        <v>42</v>
      </c>
      <c r="D12688" s="9" t="s">
        <v>43</v>
      </c>
      <c r="E12688" s="10">
        <v>1505.58</v>
      </c>
      <c r="F12688" s="10">
        <v>1483.0541871921182</v>
      </c>
      <c r="G12688" s="10">
        <v>22.525812807881721</v>
      </c>
      <c r="H12688" s="10">
        <v>1505.3</v>
      </c>
      <c r="I12688" s="10">
        <v>0.27999999999997272</v>
      </c>
      <c r="J12688" s="10">
        <v>4812</v>
      </c>
      <c r="K12688" s="10">
        <v>4740</v>
      </c>
      <c r="L12688" s="10">
        <v>72</v>
      </c>
      <c r="M12688" s="10">
        <v>4811.1000000000004</v>
      </c>
      <c r="N12688" s="10">
        <v>0.8999999999996362</v>
      </c>
    </row>
    <row r="12689" spans="1:14" x14ac:dyDescent="0.25">
      <c r="A12689" s="9" t="s">
        <v>1310</v>
      </c>
      <c r="B12689" s="9" t="s">
        <v>47</v>
      </c>
      <c r="C12689" s="9" t="s">
        <v>42</v>
      </c>
      <c r="D12689" s="9" t="s">
        <v>43</v>
      </c>
      <c r="E12689" s="10">
        <v>2273.37</v>
      </c>
      <c r="F12689" s="10">
        <v>2228.6960784313724</v>
      </c>
      <c r="G12689" s="10">
        <v>44.67392156862752</v>
      </c>
      <c r="H12689" s="10">
        <v>2273.27</v>
      </c>
      <c r="I12689" s="10">
        <v>9.9999999999909051E-2</v>
      </c>
      <c r="J12689" s="10">
        <v>4835</v>
      </c>
      <c r="K12689" s="10">
        <v>4740</v>
      </c>
      <c r="L12689" s="10">
        <v>95</v>
      </c>
      <c r="M12689" s="10">
        <v>4834.8</v>
      </c>
      <c r="N12689" s="10">
        <v>0.1999999999998181</v>
      </c>
    </row>
    <row r="12690" spans="1:14" x14ac:dyDescent="0.25">
      <c r="A12690" s="9" t="s">
        <v>1310</v>
      </c>
      <c r="B12690" s="9" t="s">
        <v>48</v>
      </c>
      <c r="C12690" s="9" t="s">
        <v>42</v>
      </c>
      <c r="D12690" s="9" t="s">
        <v>43</v>
      </c>
      <c r="E12690" s="10">
        <v>4358.37</v>
      </c>
      <c r="F12690" s="10">
        <v>4293.152709359606</v>
      </c>
      <c r="G12690" s="10">
        <v>65.217290640393912</v>
      </c>
      <c r="H12690" s="10">
        <v>4357.55</v>
      </c>
      <c r="I12690" s="10">
        <v>0.81999999999970896</v>
      </c>
      <c r="J12690" s="10">
        <v>4812</v>
      </c>
      <c r="K12690" s="10">
        <v>4740</v>
      </c>
      <c r="L12690" s="10">
        <v>72</v>
      </c>
      <c r="M12690" s="10">
        <v>4811.1000000000004</v>
      </c>
      <c r="N12690" s="10">
        <v>0.8999999999996362</v>
      </c>
    </row>
    <row r="12691" spans="1:14" x14ac:dyDescent="0.25">
      <c r="A12691" s="9" t="s">
        <v>1310</v>
      </c>
      <c r="B12691" s="9" t="s">
        <v>49</v>
      </c>
      <c r="C12691" s="9" t="s">
        <v>42</v>
      </c>
      <c r="D12691" s="9" t="s">
        <v>43</v>
      </c>
      <c r="E12691" s="10">
        <v>5537.81</v>
      </c>
      <c r="F12691" s="10">
        <v>5454.9458128078813</v>
      </c>
      <c r="G12691" s="10">
        <v>82.864187192119061</v>
      </c>
      <c r="H12691" s="10">
        <v>5536.77</v>
      </c>
      <c r="I12691" s="10">
        <v>1.0399999999999636</v>
      </c>
      <c r="J12691" s="10">
        <v>401</v>
      </c>
      <c r="K12691" s="10">
        <v>395</v>
      </c>
      <c r="L12691" s="10">
        <v>6</v>
      </c>
      <c r="M12691" s="10">
        <v>400.92500000000001</v>
      </c>
      <c r="N12691" s="10">
        <v>7.4999999999988631E-2</v>
      </c>
    </row>
    <row r="12692" spans="1:14" x14ac:dyDescent="0.25">
      <c r="A12692" s="9" t="s">
        <v>1310</v>
      </c>
      <c r="B12692" s="9" t="s">
        <v>50</v>
      </c>
      <c r="C12692" s="9" t="s">
        <v>42</v>
      </c>
      <c r="D12692" s="9" t="s">
        <v>43</v>
      </c>
      <c r="E12692" s="10">
        <v>6336.12</v>
      </c>
      <c r="F12692" s="10">
        <v>6304.1990049751248</v>
      </c>
      <c r="G12692" s="10">
        <v>31.920995024875083</v>
      </c>
      <c r="H12692" s="10">
        <v>6335.72</v>
      </c>
      <c r="I12692" s="10">
        <v>0.3999999999996362</v>
      </c>
      <c r="J12692" s="10">
        <v>4764</v>
      </c>
      <c r="K12692" s="10">
        <v>4740</v>
      </c>
      <c r="L12692" s="10">
        <v>24</v>
      </c>
      <c r="M12692" s="10">
        <v>4763.7</v>
      </c>
      <c r="N12692" s="10">
        <v>0.3000000000001819</v>
      </c>
    </row>
    <row r="12693" spans="1:14" x14ac:dyDescent="0.25">
      <c r="A12693" s="9" t="s">
        <v>1310</v>
      </c>
      <c r="B12693" s="9" t="s">
        <v>51</v>
      </c>
      <c r="C12693" s="9" t="s">
        <v>42</v>
      </c>
      <c r="D12693" s="9" t="s">
        <v>43</v>
      </c>
      <c r="E12693" s="10">
        <v>27043.919999999998</v>
      </c>
      <c r="F12693" s="10">
        <v>26772.801980198019</v>
      </c>
      <c r="G12693" s="10">
        <v>271.11801980197924</v>
      </c>
      <c r="H12693" s="10">
        <v>27040.53</v>
      </c>
      <c r="I12693" s="10">
        <v>3.3899999999994179</v>
      </c>
      <c r="J12693" s="10">
        <v>4788</v>
      </c>
      <c r="K12693" s="10">
        <v>4739.9999999999991</v>
      </c>
      <c r="L12693" s="10">
        <v>48.000000000000909</v>
      </c>
      <c r="M12693" s="10">
        <v>4787.3999999999996</v>
      </c>
      <c r="N12693" s="10">
        <v>0.6000000000003638</v>
      </c>
    </row>
    <row r="12694" spans="1:14" x14ac:dyDescent="0.25">
      <c r="A12694" s="9" t="s">
        <v>1310</v>
      </c>
      <c r="B12694" s="9" t="s">
        <v>52</v>
      </c>
      <c r="C12694" s="9" t="s">
        <v>42</v>
      </c>
      <c r="D12694" s="9" t="s">
        <v>53</v>
      </c>
      <c r="E12694" s="10">
        <v>20172.849999999999</v>
      </c>
      <c r="F12694" s="10">
        <v>21266.178217821784</v>
      </c>
      <c r="G12694" s="10">
        <v>-1093.3282178217851</v>
      </c>
      <c r="H12694" s="10">
        <v>21478.84</v>
      </c>
      <c r="I12694" s="10">
        <v>-1305.9900000000016</v>
      </c>
      <c r="J12694" s="10">
        <v>3555</v>
      </c>
      <c r="K12694" s="10">
        <v>3555</v>
      </c>
      <c r="L12694" s="10">
        <v>0</v>
      </c>
      <c r="M12694" s="10">
        <v>3590.55</v>
      </c>
      <c r="N12694" s="10">
        <v>-35.550000000000182</v>
      </c>
    </row>
    <row r="12695" spans="1:14" x14ac:dyDescent="0.25">
      <c r="A12695" s="9" t="s">
        <v>1310</v>
      </c>
      <c r="B12695" s="9" t="s">
        <v>54</v>
      </c>
      <c r="C12695" s="9" t="s">
        <v>42</v>
      </c>
      <c r="D12695" s="9" t="s">
        <v>55</v>
      </c>
      <c r="E12695" s="10">
        <v>239.33</v>
      </c>
      <c r="F12695" s="10">
        <v>234.62745098039215</v>
      </c>
      <c r="G12695" s="10">
        <v>4.7025490196078579</v>
      </c>
      <c r="H12695" s="10">
        <v>239.32</v>
      </c>
      <c r="I12695" s="10">
        <v>1.0000000000019327E-2</v>
      </c>
      <c r="J12695" s="10">
        <v>43.514000000000003</v>
      </c>
      <c r="K12695" s="10">
        <v>42.659803921568631</v>
      </c>
      <c r="L12695" s="10">
        <v>0.85419607843137157</v>
      </c>
      <c r="M12695" s="10">
        <v>43.512999999999998</v>
      </c>
      <c r="N12695" s="10">
        <v>1.0000000000047748E-3</v>
      </c>
    </row>
    <row r="12696" spans="1:14" x14ac:dyDescent="0.25">
      <c r="A12696" s="9" t="s">
        <v>1311</v>
      </c>
      <c r="B12696" s="9" t="s">
        <v>25</v>
      </c>
      <c r="C12696" s="9" t="s">
        <v>26</v>
      </c>
      <c r="D12696" s="9" t="s">
        <v>27</v>
      </c>
      <c r="E12696" s="10">
        <v>-26.01</v>
      </c>
      <c r="F12696" s="10">
        <v>0</v>
      </c>
      <c r="G12696" s="10">
        <v>-26.01</v>
      </c>
      <c r="H12696" s="10">
        <v>0</v>
      </c>
      <c r="I12696" s="10">
        <v>-26.01</v>
      </c>
      <c r="J12696" s="10">
        <v>0</v>
      </c>
      <c r="K12696" s="10">
        <v>0</v>
      </c>
      <c r="L12696" s="10">
        <v>0</v>
      </c>
      <c r="M12696" s="10">
        <v>0</v>
      </c>
      <c r="N12696" s="10">
        <v>0</v>
      </c>
    </row>
    <row r="12697" spans="1:14" x14ac:dyDescent="0.25">
      <c r="A12697" s="9" t="s">
        <v>1311</v>
      </c>
      <c r="B12697" s="9" t="s">
        <v>28</v>
      </c>
      <c r="C12697" s="9" t="s">
        <v>29</v>
      </c>
      <c r="D12697" s="9" t="s">
        <v>27</v>
      </c>
      <c r="E12697" s="10">
        <v>0.76</v>
      </c>
      <c r="F12697" s="10">
        <v>0</v>
      </c>
      <c r="G12697" s="10">
        <v>0.76</v>
      </c>
      <c r="H12697" s="10">
        <v>0.77</v>
      </c>
      <c r="I12697" s="10">
        <v>-1.0000000000000009E-2</v>
      </c>
      <c r="J12697" s="10">
        <v>0</v>
      </c>
      <c r="K12697" s="10">
        <v>0</v>
      </c>
      <c r="L12697" s="10">
        <v>0</v>
      </c>
      <c r="M12697" s="10">
        <v>0</v>
      </c>
      <c r="N12697" s="10">
        <v>0</v>
      </c>
    </row>
    <row r="12698" spans="1:14" x14ac:dyDescent="0.25">
      <c r="A12698" s="9" t="s">
        <v>1311</v>
      </c>
      <c r="B12698" s="9" t="s">
        <v>30</v>
      </c>
      <c r="C12698" s="9" t="s">
        <v>29</v>
      </c>
      <c r="D12698" s="9" t="s">
        <v>27</v>
      </c>
      <c r="E12698" s="10">
        <v>17.82</v>
      </c>
      <c r="F12698" s="10">
        <v>0</v>
      </c>
      <c r="G12698" s="10">
        <v>17.82</v>
      </c>
      <c r="H12698" s="10">
        <v>17.95</v>
      </c>
      <c r="I12698" s="10">
        <v>-0.12999999999999901</v>
      </c>
      <c r="J12698" s="10">
        <v>0</v>
      </c>
      <c r="K12698" s="10">
        <v>0</v>
      </c>
      <c r="L12698" s="10">
        <v>0</v>
      </c>
      <c r="M12698" s="10">
        <v>0</v>
      </c>
      <c r="N12698" s="10">
        <v>0</v>
      </c>
    </row>
    <row r="12699" spans="1:14" x14ac:dyDescent="0.25">
      <c r="A12699" s="9" t="s">
        <v>1311</v>
      </c>
      <c r="B12699" s="9" t="s">
        <v>31</v>
      </c>
      <c r="C12699" s="9" t="s">
        <v>29</v>
      </c>
      <c r="D12699" s="9" t="s">
        <v>27</v>
      </c>
      <c r="E12699" s="10">
        <v>119.62</v>
      </c>
      <c r="F12699" s="10">
        <v>0</v>
      </c>
      <c r="G12699" s="10">
        <v>119.62</v>
      </c>
      <c r="H12699" s="10">
        <v>120.52</v>
      </c>
      <c r="I12699" s="10">
        <v>-0.89999999999999147</v>
      </c>
      <c r="J12699" s="10">
        <v>0</v>
      </c>
      <c r="K12699" s="10">
        <v>0</v>
      </c>
      <c r="L12699" s="10">
        <v>0</v>
      </c>
      <c r="M12699" s="10">
        <v>0</v>
      </c>
      <c r="N12699" s="10">
        <v>0</v>
      </c>
    </row>
    <row r="12700" spans="1:14" x14ac:dyDescent="0.25">
      <c r="A12700" s="9" t="s">
        <v>1311</v>
      </c>
      <c r="B12700" s="9" t="s">
        <v>32</v>
      </c>
      <c r="C12700" s="9" t="s">
        <v>33</v>
      </c>
      <c r="D12700" s="9" t="s">
        <v>27</v>
      </c>
      <c r="E12700" s="10">
        <v>317.42</v>
      </c>
      <c r="F12700" s="10">
        <v>0</v>
      </c>
      <c r="G12700" s="10">
        <v>317.42</v>
      </c>
      <c r="H12700" s="10">
        <v>317.41000000000003</v>
      </c>
      <c r="I12700" s="10">
        <v>9.9999999999909051E-3</v>
      </c>
      <c r="J12700" s="10">
        <v>0.9</v>
      </c>
      <c r="K12700" s="10">
        <v>0</v>
      </c>
      <c r="L12700" s="10">
        <v>0.9</v>
      </c>
      <c r="M12700" s="10">
        <v>0.9</v>
      </c>
      <c r="N12700" s="10">
        <v>0</v>
      </c>
    </row>
    <row r="12701" spans="1:14" x14ac:dyDescent="0.25">
      <c r="A12701" s="9" t="s">
        <v>1311</v>
      </c>
      <c r="B12701" s="9" t="s">
        <v>34</v>
      </c>
      <c r="C12701" s="9" t="s">
        <v>33</v>
      </c>
      <c r="D12701" s="9" t="s">
        <v>27</v>
      </c>
      <c r="E12701" s="10">
        <v>1091.1300000000001</v>
      </c>
      <c r="F12701" s="10">
        <v>0</v>
      </c>
      <c r="G12701" s="10">
        <v>1091.1300000000001</v>
      </c>
      <c r="H12701" s="10">
        <v>1091.1199999999999</v>
      </c>
      <c r="I12701" s="10">
        <v>1.0000000000218279E-2</v>
      </c>
      <c r="J12701" s="10">
        <v>0.9</v>
      </c>
      <c r="K12701" s="10">
        <v>0</v>
      </c>
      <c r="L12701" s="10">
        <v>0.9</v>
      </c>
      <c r="M12701" s="10">
        <v>0.9</v>
      </c>
      <c r="N12701" s="10">
        <v>0</v>
      </c>
    </row>
    <row r="12702" spans="1:14" x14ac:dyDescent="0.25">
      <c r="A12702" s="9" t="s">
        <v>1311</v>
      </c>
      <c r="B12702" s="9" t="s">
        <v>35</v>
      </c>
      <c r="C12702" s="9" t="s">
        <v>33</v>
      </c>
      <c r="D12702" s="9" t="s">
        <v>27</v>
      </c>
      <c r="E12702" s="10">
        <v>1180.54</v>
      </c>
      <c r="F12702" s="10">
        <v>0</v>
      </c>
      <c r="G12702" s="10">
        <v>1180.54</v>
      </c>
      <c r="H12702" s="10">
        <v>1236.76</v>
      </c>
      <c r="I12702" s="10">
        <v>-56.220000000000027</v>
      </c>
      <c r="J12702" s="10">
        <v>18.899999999999999</v>
      </c>
      <c r="K12702" s="10">
        <v>0</v>
      </c>
      <c r="L12702" s="10">
        <v>18.899999999999999</v>
      </c>
      <c r="M12702" s="10">
        <v>19.8</v>
      </c>
      <c r="N12702" s="10">
        <v>-0.90000000000000213</v>
      </c>
    </row>
    <row r="12703" spans="1:14" x14ac:dyDescent="0.25">
      <c r="A12703" s="9" t="s">
        <v>1311</v>
      </c>
      <c r="B12703" s="9" t="s">
        <v>36</v>
      </c>
      <c r="C12703" s="9" t="s">
        <v>29</v>
      </c>
      <c r="D12703" s="9" t="s">
        <v>27</v>
      </c>
      <c r="E12703" s="10">
        <v>1340.23</v>
      </c>
      <c r="F12703" s="10">
        <v>0</v>
      </c>
      <c r="G12703" s="10">
        <v>1340.23</v>
      </c>
      <c r="H12703" s="10">
        <v>1350.26</v>
      </c>
      <c r="I12703" s="10">
        <v>-10.029999999999973</v>
      </c>
      <c r="J12703" s="10">
        <v>0</v>
      </c>
      <c r="K12703" s="10">
        <v>0</v>
      </c>
      <c r="L12703" s="10">
        <v>0</v>
      </c>
      <c r="M12703" s="10">
        <v>0</v>
      </c>
      <c r="N12703" s="10">
        <v>0</v>
      </c>
    </row>
    <row r="12704" spans="1:14" x14ac:dyDescent="0.25">
      <c r="A12704" s="9" t="s">
        <v>1311</v>
      </c>
      <c r="B12704" s="9" t="s">
        <v>37</v>
      </c>
      <c r="C12704" s="9" t="s">
        <v>29</v>
      </c>
      <c r="D12704" s="9" t="s">
        <v>27</v>
      </c>
      <c r="E12704" s="10">
        <v>3099.29</v>
      </c>
      <c r="F12704" s="10">
        <v>0</v>
      </c>
      <c r="G12704" s="10">
        <v>3099.29</v>
      </c>
      <c r="H12704" s="10">
        <v>3122.5</v>
      </c>
      <c r="I12704" s="10">
        <v>-23.210000000000036</v>
      </c>
      <c r="J12704" s="10">
        <v>0</v>
      </c>
      <c r="K12704" s="10">
        <v>0</v>
      </c>
      <c r="L12704" s="10">
        <v>0</v>
      </c>
      <c r="M12704" s="10">
        <v>0</v>
      </c>
      <c r="N12704" s="10">
        <v>0</v>
      </c>
    </row>
    <row r="12705" spans="1:14" x14ac:dyDescent="0.25">
      <c r="A12705" s="9" t="s">
        <v>1311</v>
      </c>
      <c r="B12705" s="9" t="s">
        <v>1312</v>
      </c>
      <c r="C12705" s="9" t="s">
        <v>39</v>
      </c>
      <c r="D12705" s="9" t="s">
        <v>58</v>
      </c>
      <c r="E12705" s="10">
        <v>-64829.81</v>
      </c>
      <c r="F12705" s="10">
        <v>0</v>
      </c>
      <c r="G12705" s="10">
        <v>-64829.81</v>
      </c>
      <c r="H12705" s="10">
        <v>-64829.81</v>
      </c>
      <c r="I12705" s="10">
        <v>0</v>
      </c>
      <c r="J12705" s="10">
        <v>-405</v>
      </c>
      <c r="K12705" s="10">
        <v>0</v>
      </c>
      <c r="L12705" s="10">
        <v>-405</v>
      </c>
      <c r="M12705" s="10">
        <v>-405</v>
      </c>
      <c r="N12705" s="10">
        <v>0</v>
      </c>
    </row>
    <row r="12706" spans="1:14" x14ac:dyDescent="0.25">
      <c r="A12706" s="9" t="s">
        <v>1311</v>
      </c>
      <c r="B12706" s="9" t="s">
        <v>766</v>
      </c>
      <c r="C12706" s="9" t="s">
        <v>42</v>
      </c>
      <c r="D12706" s="9" t="s">
        <v>43</v>
      </c>
      <c r="E12706" s="10">
        <v>2931.12</v>
      </c>
      <c r="F12706" s="10">
        <v>0</v>
      </c>
      <c r="G12706" s="10">
        <v>2931.12</v>
      </c>
      <c r="H12706" s="10">
        <v>0</v>
      </c>
      <c r="I12706" s="10">
        <v>2931.12</v>
      </c>
      <c r="J12706" s="10">
        <v>414</v>
      </c>
      <c r="K12706" s="10">
        <v>0</v>
      </c>
      <c r="L12706" s="10">
        <v>414</v>
      </c>
      <c r="M12706" s="10">
        <v>0</v>
      </c>
      <c r="N12706" s="10">
        <v>414</v>
      </c>
    </row>
    <row r="12707" spans="1:14" x14ac:dyDescent="0.25">
      <c r="A12707" s="9" t="s">
        <v>1311</v>
      </c>
      <c r="B12707" s="9" t="s">
        <v>44</v>
      </c>
      <c r="C12707" s="9" t="s">
        <v>42</v>
      </c>
      <c r="D12707" s="9" t="s">
        <v>43</v>
      </c>
      <c r="E12707" s="10">
        <v>404.33</v>
      </c>
      <c r="F12707" s="10">
        <v>401.3532338308458</v>
      </c>
      <c r="G12707" s="10">
        <v>2.9767661691541889</v>
      </c>
      <c r="H12707" s="10">
        <v>403.36</v>
      </c>
      <c r="I12707" s="10">
        <v>0.96999999999997044</v>
      </c>
      <c r="J12707" s="10">
        <v>408</v>
      </c>
      <c r="K12707" s="10">
        <v>405</v>
      </c>
      <c r="L12707" s="10">
        <v>3</v>
      </c>
      <c r="M12707" s="10">
        <v>407.02499999999998</v>
      </c>
      <c r="N12707" s="10">
        <v>0.97500000000002274</v>
      </c>
    </row>
    <row r="12708" spans="1:14" x14ac:dyDescent="0.25">
      <c r="A12708" s="9" t="s">
        <v>1311</v>
      </c>
      <c r="B12708" s="9" t="s">
        <v>1313</v>
      </c>
      <c r="C12708" s="9" t="s">
        <v>42</v>
      </c>
      <c r="D12708" s="9" t="s">
        <v>43</v>
      </c>
      <c r="E12708" s="10">
        <v>0</v>
      </c>
      <c r="F12708" s="10">
        <v>1269.186274509804</v>
      </c>
      <c r="G12708" s="10">
        <v>-1269.186274509804</v>
      </c>
      <c r="H12708" s="10">
        <v>1294.57</v>
      </c>
      <c r="I12708" s="10">
        <v>-1294.57</v>
      </c>
      <c r="J12708" s="10">
        <v>0</v>
      </c>
      <c r="K12708" s="10">
        <v>4860</v>
      </c>
      <c r="L12708" s="10">
        <v>-4860</v>
      </c>
      <c r="M12708" s="10">
        <v>4957.2</v>
      </c>
      <c r="N12708" s="10">
        <v>-4957.2</v>
      </c>
    </row>
    <row r="12709" spans="1:14" x14ac:dyDescent="0.25">
      <c r="A12709" s="9" t="s">
        <v>1311</v>
      </c>
      <c r="B12709" s="9" t="s">
        <v>1314</v>
      </c>
      <c r="C12709" s="9" t="s">
        <v>42</v>
      </c>
      <c r="D12709" s="9" t="s">
        <v>43</v>
      </c>
      <c r="E12709" s="10">
        <v>0</v>
      </c>
      <c r="F12709" s="10">
        <v>2176</v>
      </c>
      <c r="G12709" s="10">
        <v>-2176</v>
      </c>
      <c r="H12709" s="10">
        <v>2208.64</v>
      </c>
      <c r="I12709" s="10">
        <v>-2208.64</v>
      </c>
      <c r="J12709" s="10">
        <v>0</v>
      </c>
      <c r="K12709" s="10">
        <v>405</v>
      </c>
      <c r="L12709" s="10">
        <v>-405</v>
      </c>
      <c r="M12709" s="10">
        <v>411.07499999999999</v>
      </c>
      <c r="N12709" s="10">
        <v>-411.07499999999999</v>
      </c>
    </row>
    <row r="12710" spans="1:14" x14ac:dyDescent="0.25">
      <c r="A12710" s="9" t="s">
        <v>1311</v>
      </c>
      <c r="B12710" s="9" t="s">
        <v>50</v>
      </c>
      <c r="C12710" s="9" t="s">
        <v>42</v>
      </c>
      <c r="D12710" s="9" t="s">
        <v>43</v>
      </c>
      <c r="E12710" s="10">
        <v>6497.05</v>
      </c>
      <c r="F12710" s="10">
        <v>6463.8009950248752</v>
      </c>
      <c r="G12710" s="10">
        <v>33.24900497512499</v>
      </c>
      <c r="H12710" s="10">
        <v>6496.12</v>
      </c>
      <c r="I12710" s="10">
        <v>0.93000000000029104</v>
      </c>
      <c r="J12710" s="10">
        <v>4885</v>
      </c>
      <c r="K12710" s="10">
        <v>4860</v>
      </c>
      <c r="L12710" s="10">
        <v>25</v>
      </c>
      <c r="M12710" s="10">
        <v>4884.3</v>
      </c>
      <c r="N12710" s="10">
        <v>0.6999999999998181</v>
      </c>
    </row>
    <row r="12711" spans="1:14" x14ac:dyDescent="0.25">
      <c r="A12711" s="9" t="s">
        <v>1311</v>
      </c>
      <c r="B12711" s="9" t="s">
        <v>103</v>
      </c>
      <c r="C12711" s="9" t="s">
        <v>42</v>
      </c>
      <c r="D12711" s="9" t="s">
        <v>43</v>
      </c>
      <c r="E12711" s="10">
        <v>24620.7</v>
      </c>
      <c r="F12711" s="10">
        <v>24374.940594059404</v>
      </c>
      <c r="G12711" s="10">
        <v>245.75940594059648</v>
      </c>
      <c r="H12711" s="10">
        <v>24618.69</v>
      </c>
      <c r="I12711" s="10">
        <v>2.0100000000020373</v>
      </c>
      <c r="J12711" s="10">
        <v>4909</v>
      </c>
      <c r="K12711" s="10">
        <v>4860</v>
      </c>
      <c r="L12711" s="10">
        <v>49</v>
      </c>
      <c r="M12711" s="10">
        <v>4908.6000000000004</v>
      </c>
      <c r="N12711" s="10">
        <v>0.3999999999996362</v>
      </c>
    </row>
    <row r="12712" spans="1:14" x14ac:dyDescent="0.25">
      <c r="A12712" s="9" t="s">
        <v>1311</v>
      </c>
      <c r="B12712" s="9" t="s">
        <v>379</v>
      </c>
      <c r="C12712" s="9" t="s">
        <v>42</v>
      </c>
      <c r="D12712" s="9" t="s">
        <v>53</v>
      </c>
      <c r="E12712" s="10">
        <v>22990.43</v>
      </c>
      <c r="F12712" s="10">
        <v>22194.766169154227</v>
      </c>
      <c r="G12712" s="10">
        <v>795.66383084577319</v>
      </c>
      <c r="H12712" s="10">
        <v>22305.74</v>
      </c>
      <c r="I12712" s="10">
        <v>684.68999999999869</v>
      </c>
      <c r="J12712" s="10">
        <v>3636</v>
      </c>
      <c r="K12712" s="10">
        <v>3645</v>
      </c>
      <c r="L12712" s="10">
        <v>-9</v>
      </c>
      <c r="M12712" s="10">
        <v>3663.2249999999999</v>
      </c>
      <c r="N12712" s="10">
        <v>-27.224999999999909</v>
      </c>
    </row>
    <row r="12713" spans="1:14" x14ac:dyDescent="0.25">
      <c r="A12713" s="9" t="s">
        <v>1311</v>
      </c>
      <c r="B12713" s="9" t="s">
        <v>54</v>
      </c>
      <c r="C12713" s="9" t="s">
        <v>42</v>
      </c>
      <c r="D12713" s="9" t="s">
        <v>55</v>
      </c>
      <c r="E12713" s="10">
        <v>245.38</v>
      </c>
      <c r="F12713" s="10">
        <v>240.56862745098039</v>
      </c>
      <c r="G12713" s="10">
        <v>4.8113725490196089</v>
      </c>
      <c r="H12713" s="10">
        <v>245.38</v>
      </c>
      <c r="I12713" s="10">
        <v>0</v>
      </c>
      <c r="J12713" s="10">
        <v>44.615000000000002</v>
      </c>
      <c r="K12713" s="10">
        <v>43.740196078431374</v>
      </c>
      <c r="L12713" s="10">
        <v>0.87480392156862763</v>
      </c>
      <c r="M12713" s="10">
        <v>44.615000000000002</v>
      </c>
      <c r="N12713" s="10">
        <v>0</v>
      </c>
    </row>
    <row r="12714" spans="1:14" x14ac:dyDescent="0.25">
      <c r="A12714" s="9" t="s">
        <v>1315</v>
      </c>
      <c r="B12714" s="9" t="s">
        <v>25</v>
      </c>
      <c r="C12714" s="9" t="s">
        <v>26</v>
      </c>
      <c r="D12714" s="9" t="s">
        <v>27</v>
      </c>
      <c r="E12714" s="10">
        <v>-787.54</v>
      </c>
      <c r="F12714" s="10">
        <v>0</v>
      </c>
      <c r="G12714" s="10">
        <v>-787.54</v>
      </c>
      <c r="H12714" s="10">
        <v>0</v>
      </c>
      <c r="I12714" s="10">
        <v>-787.54</v>
      </c>
      <c r="J12714" s="10">
        <v>0</v>
      </c>
      <c r="K12714" s="10">
        <v>0</v>
      </c>
      <c r="L12714" s="10">
        <v>0</v>
      </c>
      <c r="M12714" s="10">
        <v>0</v>
      </c>
      <c r="N12714" s="10">
        <v>0</v>
      </c>
    </row>
    <row r="12715" spans="1:14" x14ac:dyDescent="0.25">
      <c r="A12715" s="9" t="s">
        <v>1315</v>
      </c>
      <c r="B12715" s="9" t="s">
        <v>258</v>
      </c>
      <c r="C12715" s="9" t="s">
        <v>33</v>
      </c>
      <c r="D12715" s="9" t="s">
        <v>27</v>
      </c>
      <c r="E12715" s="10">
        <v>42.5</v>
      </c>
      <c r="F12715" s="10">
        <v>0</v>
      </c>
      <c r="G12715" s="10">
        <v>42.5</v>
      </c>
      <c r="H12715" s="10">
        <v>35.85</v>
      </c>
      <c r="I12715" s="10">
        <v>6.6499999999999986</v>
      </c>
      <c r="J12715" s="10">
        <v>5.6210000000000004</v>
      </c>
      <c r="K12715" s="10">
        <v>0</v>
      </c>
      <c r="L12715" s="10">
        <v>5.6210000000000004</v>
      </c>
      <c r="M12715" s="10">
        <v>4.7430000000000003</v>
      </c>
      <c r="N12715" s="10">
        <v>0.87800000000000011</v>
      </c>
    </row>
    <row r="12716" spans="1:14" x14ac:dyDescent="0.25">
      <c r="A12716" s="9" t="s">
        <v>1315</v>
      </c>
      <c r="B12716" s="9" t="s">
        <v>259</v>
      </c>
      <c r="C12716" s="9" t="s">
        <v>33</v>
      </c>
      <c r="D12716" s="9" t="s">
        <v>27</v>
      </c>
      <c r="E12716" s="10">
        <v>87.21</v>
      </c>
      <c r="F12716" s="10">
        <v>0</v>
      </c>
      <c r="G12716" s="10">
        <v>87.21</v>
      </c>
      <c r="H12716" s="10">
        <v>73.58</v>
      </c>
      <c r="I12716" s="10">
        <v>13.629999999999995</v>
      </c>
      <c r="J12716" s="10">
        <v>5.6210000000000004</v>
      </c>
      <c r="K12716" s="10">
        <v>0</v>
      </c>
      <c r="L12716" s="10">
        <v>5.6210000000000004</v>
      </c>
      <c r="M12716" s="10">
        <v>4.7430000000000003</v>
      </c>
      <c r="N12716" s="10">
        <v>0.87800000000000011</v>
      </c>
    </row>
    <row r="12717" spans="1:14" x14ac:dyDescent="0.25">
      <c r="A12717" s="9" t="s">
        <v>1315</v>
      </c>
      <c r="B12717" s="9" t="s">
        <v>260</v>
      </c>
      <c r="C12717" s="9" t="s">
        <v>33</v>
      </c>
      <c r="D12717" s="9" t="s">
        <v>27</v>
      </c>
      <c r="E12717" s="10">
        <v>3437.83</v>
      </c>
      <c r="F12717" s="10">
        <v>0</v>
      </c>
      <c r="G12717" s="10">
        <v>3437.83</v>
      </c>
      <c r="H12717" s="10">
        <v>2900.15</v>
      </c>
      <c r="I12717" s="10">
        <v>537.67999999999984</v>
      </c>
      <c r="J12717" s="10">
        <v>56.21</v>
      </c>
      <c r="K12717" s="10">
        <v>0</v>
      </c>
      <c r="L12717" s="10">
        <v>56.21</v>
      </c>
      <c r="M12717" s="10">
        <v>47.418999999999997</v>
      </c>
      <c r="N12717" s="10">
        <v>8.7910000000000039</v>
      </c>
    </row>
    <row r="12718" spans="1:14" x14ac:dyDescent="0.25">
      <c r="A12718" s="9" t="s">
        <v>1315</v>
      </c>
      <c r="B12718" s="9" t="s">
        <v>48</v>
      </c>
      <c r="C12718" s="9" t="s">
        <v>39</v>
      </c>
      <c r="D12718" s="9" t="s">
        <v>43</v>
      </c>
      <c r="E12718" s="10">
        <v>-19971.349999999999</v>
      </c>
      <c r="F12718" s="10">
        <v>0</v>
      </c>
      <c r="G12718" s="10">
        <v>-19971.349999999999</v>
      </c>
      <c r="H12718" s="10">
        <v>-19971.32</v>
      </c>
      <c r="I12718" s="10">
        <v>-2.9999999998835847E-2</v>
      </c>
      <c r="J12718" s="10">
        <v>-22050</v>
      </c>
      <c r="K12718" s="10">
        <v>0</v>
      </c>
      <c r="L12718" s="10">
        <v>-22050</v>
      </c>
      <c r="M12718" s="10">
        <v>-22050</v>
      </c>
      <c r="N12718" s="10">
        <v>0</v>
      </c>
    </row>
    <row r="12719" spans="1:14" x14ac:dyDescent="0.25">
      <c r="A12719" s="9" t="s">
        <v>1315</v>
      </c>
      <c r="B12719" s="9" t="s">
        <v>266</v>
      </c>
      <c r="C12719" s="9" t="s">
        <v>42</v>
      </c>
      <c r="D12719" s="9" t="s">
        <v>43</v>
      </c>
      <c r="E12719" s="10">
        <v>1757.31</v>
      </c>
      <c r="F12719" s="10">
        <v>1756.9428007889546</v>
      </c>
      <c r="G12719" s="10">
        <v>0.3671992110453175</v>
      </c>
      <c r="H12719" s="10">
        <v>1781.54</v>
      </c>
      <c r="I12719" s="10">
        <v>-24.230000000000018</v>
      </c>
      <c r="J12719" s="10">
        <v>3639</v>
      </c>
      <c r="K12719" s="10">
        <v>3638.250493096647</v>
      </c>
      <c r="L12719" s="10">
        <v>0.74950690335299441</v>
      </c>
      <c r="M12719" s="10">
        <v>3689.1860000000001</v>
      </c>
      <c r="N12719" s="10">
        <v>-50.186000000000149</v>
      </c>
    </row>
    <row r="12720" spans="1:14" x14ac:dyDescent="0.25">
      <c r="A12720" s="9" t="s">
        <v>1315</v>
      </c>
      <c r="B12720" s="9" t="s">
        <v>267</v>
      </c>
      <c r="C12720" s="9" t="s">
        <v>42</v>
      </c>
      <c r="D12720" s="9" t="s">
        <v>43</v>
      </c>
      <c r="E12720" s="10">
        <v>15434.04</v>
      </c>
      <c r="F12720" s="10">
        <v>14955.852216748768</v>
      </c>
      <c r="G12720" s="10">
        <v>478.18778325123276</v>
      </c>
      <c r="H12720" s="10">
        <v>15180.19</v>
      </c>
      <c r="I12720" s="10">
        <v>253.85000000000036</v>
      </c>
      <c r="J12720" s="10">
        <v>22755</v>
      </c>
      <c r="K12720" s="10">
        <v>22050</v>
      </c>
      <c r="L12720" s="10">
        <v>705</v>
      </c>
      <c r="M12720" s="10">
        <v>22380.75</v>
      </c>
      <c r="N12720" s="10">
        <v>374.25</v>
      </c>
    </row>
    <row r="12721" spans="1:14" x14ac:dyDescent="0.25">
      <c r="A12721" s="9" t="s">
        <v>1316</v>
      </c>
      <c r="B12721" s="9" t="s">
        <v>25</v>
      </c>
      <c r="C12721" s="9" t="s">
        <v>26</v>
      </c>
      <c r="D12721" s="9" t="s">
        <v>27</v>
      </c>
      <c r="E12721" s="10">
        <v>288.37</v>
      </c>
      <c r="F12721" s="10">
        <v>0</v>
      </c>
      <c r="G12721" s="10">
        <v>288.37</v>
      </c>
      <c r="H12721" s="10">
        <v>0</v>
      </c>
      <c r="I12721" s="10">
        <v>288.37</v>
      </c>
      <c r="J12721" s="10">
        <v>0</v>
      </c>
      <c r="K12721" s="10">
        <v>0</v>
      </c>
      <c r="L12721" s="10">
        <v>0</v>
      </c>
      <c r="M12721" s="10">
        <v>0</v>
      </c>
      <c r="N12721" s="10">
        <v>0</v>
      </c>
    </row>
    <row r="12722" spans="1:14" x14ac:dyDescent="0.25">
      <c r="A12722" s="9" t="s">
        <v>1316</v>
      </c>
      <c r="B12722" s="9" t="s">
        <v>258</v>
      </c>
      <c r="C12722" s="9" t="s">
        <v>33</v>
      </c>
      <c r="D12722" s="9" t="s">
        <v>27</v>
      </c>
      <c r="E12722" s="10">
        <v>30.85</v>
      </c>
      <c r="F12722" s="10">
        <v>0</v>
      </c>
      <c r="G12722" s="10">
        <v>30.85</v>
      </c>
      <c r="H12722" s="10">
        <v>31.98</v>
      </c>
      <c r="I12722" s="10">
        <v>-1.129999999999999</v>
      </c>
      <c r="J12722" s="10">
        <v>4.08</v>
      </c>
      <c r="K12722" s="10">
        <v>0</v>
      </c>
      <c r="L12722" s="10">
        <v>4.08</v>
      </c>
      <c r="M12722" s="10">
        <v>4.2300000000000004</v>
      </c>
      <c r="N12722" s="10">
        <v>-0.15000000000000036</v>
      </c>
    </row>
    <row r="12723" spans="1:14" x14ac:dyDescent="0.25">
      <c r="A12723" s="9" t="s">
        <v>1316</v>
      </c>
      <c r="B12723" s="9" t="s">
        <v>259</v>
      </c>
      <c r="C12723" s="9" t="s">
        <v>33</v>
      </c>
      <c r="D12723" s="9" t="s">
        <v>27</v>
      </c>
      <c r="E12723" s="10">
        <v>63.3</v>
      </c>
      <c r="F12723" s="10">
        <v>0</v>
      </c>
      <c r="G12723" s="10">
        <v>63.3</v>
      </c>
      <c r="H12723" s="10">
        <v>65.62</v>
      </c>
      <c r="I12723" s="10">
        <v>-2.3200000000000074</v>
      </c>
      <c r="J12723" s="10">
        <v>4.08</v>
      </c>
      <c r="K12723" s="10">
        <v>0</v>
      </c>
      <c r="L12723" s="10">
        <v>4.08</v>
      </c>
      <c r="M12723" s="10">
        <v>4.2300000000000004</v>
      </c>
      <c r="N12723" s="10">
        <v>-0.15000000000000036</v>
      </c>
    </row>
    <row r="12724" spans="1:14" x14ac:dyDescent="0.25">
      <c r="A12724" s="9" t="s">
        <v>1316</v>
      </c>
      <c r="B12724" s="9" t="s">
        <v>260</v>
      </c>
      <c r="C12724" s="9" t="s">
        <v>33</v>
      </c>
      <c r="D12724" s="9" t="s">
        <v>27</v>
      </c>
      <c r="E12724" s="10">
        <v>2495.35</v>
      </c>
      <c r="F12724" s="10">
        <v>0</v>
      </c>
      <c r="G12724" s="10">
        <v>2495.35</v>
      </c>
      <c r="H12724" s="10">
        <v>2586.46</v>
      </c>
      <c r="I12724" s="10">
        <v>-91.110000000000127</v>
      </c>
      <c r="J12724" s="10">
        <v>40.799999999999997</v>
      </c>
      <c r="K12724" s="10">
        <v>0</v>
      </c>
      <c r="L12724" s="10">
        <v>40.799999999999997</v>
      </c>
      <c r="M12724" s="10">
        <v>42.29</v>
      </c>
      <c r="N12724" s="10">
        <v>-1.490000000000002</v>
      </c>
    </row>
    <row r="12725" spans="1:14" x14ac:dyDescent="0.25">
      <c r="A12725" s="9" t="s">
        <v>1316</v>
      </c>
      <c r="B12725" s="9" t="s">
        <v>101</v>
      </c>
      <c r="C12725" s="9" t="s">
        <v>39</v>
      </c>
      <c r="D12725" s="9" t="s">
        <v>43</v>
      </c>
      <c r="E12725" s="10">
        <v>-15921.37</v>
      </c>
      <c r="F12725" s="10">
        <v>0</v>
      </c>
      <c r="G12725" s="10">
        <v>-15921.37</v>
      </c>
      <c r="H12725" s="10">
        <v>-15921.41</v>
      </c>
      <c r="I12725" s="10">
        <v>3.9999999999054126E-2</v>
      </c>
      <c r="J12725" s="10">
        <v>-19665</v>
      </c>
      <c r="K12725" s="10">
        <v>0</v>
      </c>
      <c r="L12725" s="10">
        <v>-19665</v>
      </c>
      <c r="M12725" s="10">
        <v>-19665</v>
      </c>
      <c r="N12725" s="10">
        <v>0</v>
      </c>
    </row>
    <row r="12726" spans="1:14" x14ac:dyDescent="0.25">
      <c r="A12726" s="9" t="s">
        <v>1316</v>
      </c>
      <c r="B12726" s="9" t="s">
        <v>262</v>
      </c>
      <c r="C12726" s="9" t="s">
        <v>42</v>
      </c>
      <c r="D12726" s="9" t="s">
        <v>43</v>
      </c>
      <c r="E12726" s="10">
        <v>1643.5</v>
      </c>
      <c r="F12726" s="10">
        <v>1643.353057199211</v>
      </c>
      <c r="G12726" s="10">
        <v>0.14694280078902011</v>
      </c>
      <c r="H12726" s="10">
        <v>1666.36</v>
      </c>
      <c r="I12726" s="10">
        <v>-22.8599999999999</v>
      </c>
      <c r="J12726" s="10">
        <v>3245</v>
      </c>
      <c r="K12726" s="10">
        <v>3244.7248520710054</v>
      </c>
      <c r="L12726" s="10">
        <v>0.27514792899455642</v>
      </c>
      <c r="M12726" s="10">
        <v>3290.1509999999998</v>
      </c>
      <c r="N12726" s="10">
        <v>-45.15099999999984</v>
      </c>
    </row>
    <row r="12727" spans="1:14" x14ac:dyDescent="0.25">
      <c r="A12727" s="9" t="s">
        <v>1316</v>
      </c>
      <c r="B12727" s="9" t="s">
        <v>261</v>
      </c>
      <c r="C12727" s="9" t="s">
        <v>42</v>
      </c>
      <c r="D12727" s="9" t="s">
        <v>43</v>
      </c>
      <c r="E12727" s="10">
        <v>11400</v>
      </c>
      <c r="F12727" s="10">
        <v>11400</v>
      </c>
      <c r="G12727" s="10">
        <v>0</v>
      </c>
      <c r="H12727" s="10">
        <v>11571</v>
      </c>
      <c r="I12727" s="10">
        <v>-171</v>
      </c>
      <c r="J12727" s="10">
        <v>19665</v>
      </c>
      <c r="K12727" s="10">
        <v>19664.999999999996</v>
      </c>
      <c r="L12727" s="10">
        <v>3.637978807091713E-12</v>
      </c>
      <c r="M12727" s="10">
        <v>19959.974999999999</v>
      </c>
      <c r="N12727" s="10">
        <v>-294.97499999999854</v>
      </c>
    </row>
    <row r="12728" spans="1:14" x14ac:dyDescent="0.25">
      <c r="A12728" s="9" t="s">
        <v>1317</v>
      </c>
      <c r="B12728" s="9" t="s">
        <v>25</v>
      </c>
      <c r="C12728" s="9" t="s">
        <v>26</v>
      </c>
      <c r="D12728" s="9" t="s">
        <v>27</v>
      </c>
      <c r="E12728" s="10">
        <v>-89.18</v>
      </c>
      <c r="F12728" s="10">
        <v>0</v>
      </c>
      <c r="G12728" s="10">
        <v>-89.18</v>
      </c>
      <c r="H12728" s="10">
        <v>0</v>
      </c>
      <c r="I12728" s="10">
        <v>-89.18</v>
      </c>
      <c r="J12728" s="10">
        <v>0</v>
      </c>
      <c r="K12728" s="10">
        <v>0</v>
      </c>
      <c r="L12728" s="10">
        <v>0</v>
      </c>
      <c r="M12728" s="10">
        <v>0</v>
      </c>
      <c r="N12728" s="10">
        <v>0</v>
      </c>
    </row>
    <row r="12729" spans="1:14" x14ac:dyDescent="0.25">
      <c r="A12729" s="9" t="s">
        <v>1317</v>
      </c>
      <c r="B12729" s="9" t="s">
        <v>258</v>
      </c>
      <c r="C12729" s="9" t="s">
        <v>33</v>
      </c>
      <c r="D12729" s="9" t="s">
        <v>27</v>
      </c>
      <c r="E12729" s="10">
        <v>15.42</v>
      </c>
      <c r="F12729" s="10">
        <v>0</v>
      </c>
      <c r="G12729" s="10">
        <v>15.42</v>
      </c>
      <c r="H12729" s="10">
        <v>13.98</v>
      </c>
      <c r="I12729" s="10">
        <v>1.4399999999999995</v>
      </c>
      <c r="J12729" s="10">
        <v>2.04</v>
      </c>
      <c r="K12729" s="10">
        <v>0</v>
      </c>
      <c r="L12729" s="10">
        <v>2.04</v>
      </c>
      <c r="M12729" s="10">
        <v>1.85</v>
      </c>
      <c r="N12729" s="10">
        <v>0.18999999999999995</v>
      </c>
    </row>
    <row r="12730" spans="1:14" x14ac:dyDescent="0.25">
      <c r="A12730" s="9" t="s">
        <v>1317</v>
      </c>
      <c r="B12730" s="9" t="s">
        <v>259</v>
      </c>
      <c r="C12730" s="9" t="s">
        <v>33</v>
      </c>
      <c r="D12730" s="9" t="s">
        <v>27</v>
      </c>
      <c r="E12730" s="10">
        <v>31.65</v>
      </c>
      <c r="F12730" s="10">
        <v>0</v>
      </c>
      <c r="G12730" s="10">
        <v>31.65</v>
      </c>
      <c r="H12730" s="10">
        <v>28.7</v>
      </c>
      <c r="I12730" s="10">
        <v>2.9499999999999993</v>
      </c>
      <c r="J12730" s="10">
        <v>2.04</v>
      </c>
      <c r="K12730" s="10">
        <v>0</v>
      </c>
      <c r="L12730" s="10">
        <v>2.04</v>
      </c>
      <c r="M12730" s="10">
        <v>1.85</v>
      </c>
      <c r="N12730" s="10">
        <v>0.18999999999999995</v>
      </c>
    </row>
    <row r="12731" spans="1:14" x14ac:dyDescent="0.25">
      <c r="A12731" s="9" t="s">
        <v>1317</v>
      </c>
      <c r="B12731" s="9" t="s">
        <v>260</v>
      </c>
      <c r="C12731" s="9" t="s">
        <v>33</v>
      </c>
      <c r="D12731" s="9" t="s">
        <v>27</v>
      </c>
      <c r="E12731" s="10">
        <v>1247.67</v>
      </c>
      <c r="F12731" s="10">
        <v>0</v>
      </c>
      <c r="G12731" s="10">
        <v>1247.67</v>
      </c>
      <c r="H12731" s="10">
        <v>1131.1199999999999</v>
      </c>
      <c r="I12731" s="10">
        <v>116.55000000000018</v>
      </c>
      <c r="J12731" s="10">
        <v>20.399999999999999</v>
      </c>
      <c r="K12731" s="10">
        <v>0</v>
      </c>
      <c r="L12731" s="10">
        <v>20.399999999999999</v>
      </c>
      <c r="M12731" s="10">
        <v>18.494</v>
      </c>
      <c r="N12731" s="10">
        <v>1.9059999999999988</v>
      </c>
    </row>
    <row r="12732" spans="1:14" x14ac:dyDescent="0.25">
      <c r="A12732" s="9" t="s">
        <v>1317</v>
      </c>
      <c r="B12732" s="9" t="s">
        <v>545</v>
      </c>
      <c r="C12732" s="9" t="s">
        <v>39</v>
      </c>
      <c r="D12732" s="9" t="s">
        <v>43</v>
      </c>
      <c r="E12732" s="10">
        <v>-8441.67</v>
      </c>
      <c r="F12732" s="10">
        <v>0</v>
      </c>
      <c r="G12732" s="10">
        <v>-8441.67</v>
      </c>
      <c r="H12732" s="10">
        <v>-8441.7000000000007</v>
      </c>
      <c r="I12732" s="10">
        <v>3.0000000000654836E-2</v>
      </c>
      <c r="J12732" s="10">
        <v>-8600</v>
      </c>
      <c r="K12732" s="10">
        <v>0</v>
      </c>
      <c r="L12732" s="10">
        <v>-8600</v>
      </c>
      <c r="M12732" s="10">
        <v>-8600</v>
      </c>
      <c r="N12732" s="10">
        <v>0</v>
      </c>
    </row>
    <row r="12733" spans="1:14" x14ac:dyDescent="0.25">
      <c r="A12733" s="9" t="s">
        <v>1317</v>
      </c>
      <c r="B12733" s="9" t="s">
        <v>262</v>
      </c>
      <c r="C12733" s="9" t="s">
        <v>42</v>
      </c>
      <c r="D12733" s="9" t="s">
        <v>43</v>
      </c>
      <c r="E12733" s="10">
        <v>718.68</v>
      </c>
      <c r="F12733" s="10">
        <v>718.67850098619328</v>
      </c>
      <c r="G12733" s="10">
        <v>1.4990138066650616E-3</v>
      </c>
      <c r="H12733" s="10">
        <v>728.74</v>
      </c>
      <c r="I12733" s="10">
        <v>-10.060000000000059</v>
      </c>
      <c r="J12733" s="10">
        <v>1419</v>
      </c>
      <c r="K12733" s="10">
        <v>1419</v>
      </c>
      <c r="L12733" s="10">
        <v>0</v>
      </c>
      <c r="M12733" s="10">
        <v>1438.866</v>
      </c>
      <c r="N12733" s="10">
        <v>-19.865999999999985</v>
      </c>
    </row>
    <row r="12734" spans="1:14" x14ac:dyDescent="0.25">
      <c r="A12734" s="9" t="s">
        <v>1317</v>
      </c>
      <c r="B12734" s="9" t="s">
        <v>649</v>
      </c>
      <c r="C12734" s="9" t="s">
        <v>42</v>
      </c>
      <c r="D12734" s="9" t="s">
        <v>43</v>
      </c>
      <c r="E12734" s="10">
        <v>6517.43</v>
      </c>
      <c r="F12734" s="10">
        <v>6442.5221674876848</v>
      </c>
      <c r="G12734" s="10">
        <v>74.907832512315508</v>
      </c>
      <c r="H12734" s="10">
        <v>6539.16</v>
      </c>
      <c r="I12734" s="10">
        <v>-21.729999999999563</v>
      </c>
      <c r="J12734" s="10">
        <v>8700</v>
      </c>
      <c r="K12734" s="10">
        <v>8600</v>
      </c>
      <c r="L12734" s="10">
        <v>100</v>
      </c>
      <c r="M12734" s="10">
        <v>8729</v>
      </c>
      <c r="N12734" s="10">
        <v>-29</v>
      </c>
    </row>
    <row r="12735" spans="1:14" x14ac:dyDescent="0.25">
      <c r="A12735" s="9" t="s">
        <v>1318</v>
      </c>
      <c r="B12735" s="9" t="s">
        <v>25</v>
      </c>
      <c r="C12735" s="9" t="s">
        <v>26</v>
      </c>
      <c r="D12735" s="9" t="s">
        <v>27</v>
      </c>
      <c r="E12735" s="10">
        <v>-1526.98</v>
      </c>
      <c r="F12735" s="10">
        <v>0</v>
      </c>
      <c r="G12735" s="10">
        <v>-1526.98</v>
      </c>
      <c r="H12735" s="10">
        <v>0</v>
      </c>
      <c r="I12735" s="10">
        <v>-1526.98</v>
      </c>
      <c r="J12735" s="10">
        <v>0</v>
      </c>
      <c r="K12735" s="10">
        <v>0</v>
      </c>
      <c r="L12735" s="10">
        <v>0</v>
      </c>
      <c r="M12735" s="10">
        <v>0</v>
      </c>
      <c r="N12735" s="10">
        <v>0</v>
      </c>
    </row>
    <row r="12736" spans="1:14" x14ac:dyDescent="0.25">
      <c r="A12736" s="9" t="s">
        <v>1318</v>
      </c>
      <c r="B12736" s="9" t="s">
        <v>258</v>
      </c>
      <c r="C12736" s="9" t="s">
        <v>33</v>
      </c>
      <c r="D12736" s="9" t="s">
        <v>27</v>
      </c>
      <c r="E12736" s="10">
        <v>247.21</v>
      </c>
      <c r="F12736" s="10">
        <v>0</v>
      </c>
      <c r="G12736" s="10">
        <v>247.21</v>
      </c>
      <c r="H12736" s="10">
        <v>213.58</v>
      </c>
      <c r="I12736" s="10">
        <v>33.629999999999995</v>
      </c>
      <c r="J12736" s="10">
        <v>32.695</v>
      </c>
      <c r="K12736" s="10">
        <v>0</v>
      </c>
      <c r="L12736" s="10">
        <v>32.695</v>
      </c>
      <c r="M12736" s="10">
        <v>28.254000000000001</v>
      </c>
      <c r="N12736" s="10">
        <v>4.4409999999999989</v>
      </c>
    </row>
    <row r="12737" spans="1:14" x14ac:dyDescent="0.25">
      <c r="A12737" s="9" t="s">
        <v>1318</v>
      </c>
      <c r="B12737" s="9" t="s">
        <v>259</v>
      </c>
      <c r="C12737" s="9" t="s">
        <v>33</v>
      </c>
      <c r="D12737" s="9" t="s">
        <v>27</v>
      </c>
      <c r="E12737" s="10">
        <v>507.25</v>
      </c>
      <c r="F12737" s="10">
        <v>0</v>
      </c>
      <c r="G12737" s="10">
        <v>507.25</v>
      </c>
      <c r="H12737" s="10">
        <v>438.33</v>
      </c>
      <c r="I12737" s="10">
        <v>68.920000000000016</v>
      </c>
      <c r="J12737" s="10">
        <v>32.695</v>
      </c>
      <c r="K12737" s="10">
        <v>0</v>
      </c>
      <c r="L12737" s="10">
        <v>32.695</v>
      </c>
      <c r="M12737" s="10">
        <v>28.254000000000001</v>
      </c>
      <c r="N12737" s="10">
        <v>4.4409999999999989</v>
      </c>
    </row>
    <row r="12738" spans="1:14" x14ac:dyDescent="0.25">
      <c r="A12738" s="9" t="s">
        <v>1318</v>
      </c>
      <c r="B12738" s="9" t="s">
        <v>260</v>
      </c>
      <c r="C12738" s="9" t="s">
        <v>33</v>
      </c>
      <c r="D12738" s="9" t="s">
        <v>27</v>
      </c>
      <c r="E12738" s="10">
        <v>19996.43</v>
      </c>
      <c r="F12738" s="10">
        <v>0</v>
      </c>
      <c r="G12738" s="10">
        <v>19996.43</v>
      </c>
      <c r="H12738" s="10">
        <v>17276.599999999999</v>
      </c>
      <c r="I12738" s="10">
        <v>2719.8300000000017</v>
      </c>
      <c r="J12738" s="10">
        <v>326.95</v>
      </c>
      <c r="K12738" s="10">
        <v>0</v>
      </c>
      <c r="L12738" s="10">
        <v>326.95</v>
      </c>
      <c r="M12738" s="10">
        <v>282.47899999999998</v>
      </c>
      <c r="N12738" s="10">
        <v>44.471000000000004</v>
      </c>
    </row>
    <row r="12739" spans="1:14" x14ac:dyDescent="0.25">
      <c r="A12739" s="9" t="s">
        <v>1318</v>
      </c>
      <c r="B12739" s="9" t="s">
        <v>101</v>
      </c>
      <c r="C12739" s="9" t="s">
        <v>39</v>
      </c>
      <c r="D12739" s="9" t="s">
        <v>43</v>
      </c>
      <c r="E12739" s="10">
        <v>-106348.95</v>
      </c>
      <c r="F12739" s="10">
        <v>0</v>
      </c>
      <c r="G12739" s="10">
        <v>-106348.95</v>
      </c>
      <c r="H12739" s="10">
        <v>-106349.21</v>
      </c>
      <c r="I12739" s="10">
        <v>0.26000000000931323</v>
      </c>
      <c r="J12739" s="10">
        <v>-131355</v>
      </c>
      <c r="K12739" s="10">
        <v>0</v>
      </c>
      <c r="L12739" s="10">
        <v>-131355</v>
      </c>
      <c r="M12739" s="10">
        <v>-131355</v>
      </c>
      <c r="N12739" s="10">
        <v>0</v>
      </c>
    </row>
    <row r="12740" spans="1:14" x14ac:dyDescent="0.25">
      <c r="A12740" s="9" t="s">
        <v>1318</v>
      </c>
      <c r="B12740" s="9" t="s">
        <v>262</v>
      </c>
      <c r="C12740" s="9" t="s">
        <v>42</v>
      </c>
      <c r="D12740" s="9" t="s">
        <v>43</v>
      </c>
      <c r="E12740" s="10">
        <v>10977.23</v>
      </c>
      <c r="F12740" s="10">
        <v>10977.011834319526</v>
      </c>
      <c r="G12740" s="10">
        <v>0.21816568047324836</v>
      </c>
      <c r="H12740" s="10">
        <v>11130.69</v>
      </c>
      <c r="I12740" s="10">
        <v>-153.46000000000095</v>
      </c>
      <c r="J12740" s="10">
        <v>21674</v>
      </c>
      <c r="K12740" s="10">
        <v>21673.574950690334</v>
      </c>
      <c r="L12740" s="10">
        <v>0.4250493096660648</v>
      </c>
      <c r="M12740" s="10">
        <v>21977.005000000001</v>
      </c>
      <c r="N12740" s="10">
        <v>-303.00500000000102</v>
      </c>
    </row>
    <row r="12741" spans="1:14" x14ac:dyDescent="0.25">
      <c r="A12741" s="9" t="s">
        <v>1318</v>
      </c>
      <c r="B12741" s="9" t="s">
        <v>261</v>
      </c>
      <c r="C12741" s="9" t="s">
        <v>42</v>
      </c>
      <c r="D12741" s="9" t="s">
        <v>43</v>
      </c>
      <c r="E12741" s="10">
        <v>76147.81</v>
      </c>
      <c r="F12741" s="10">
        <v>76147.802955665029</v>
      </c>
      <c r="G12741" s="10">
        <v>7.0443349686684087E-3</v>
      </c>
      <c r="H12741" s="10">
        <v>77290.02</v>
      </c>
      <c r="I12741" s="10">
        <v>-1142.2100000000064</v>
      </c>
      <c r="J12741" s="10">
        <v>131355</v>
      </c>
      <c r="K12741" s="10">
        <v>131355</v>
      </c>
      <c r="L12741" s="10">
        <v>0</v>
      </c>
      <c r="M12741" s="10">
        <v>133325.32500000001</v>
      </c>
      <c r="N12741" s="10">
        <v>-1970.3250000000116</v>
      </c>
    </row>
    <row r="12742" spans="1:14" x14ac:dyDescent="0.25">
      <c r="A12742" s="9" t="s">
        <v>1319</v>
      </c>
      <c r="B12742" s="9" t="s">
        <v>25</v>
      </c>
      <c r="C12742" s="9" t="s">
        <v>26</v>
      </c>
      <c r="D12742" s="9" t="s">
        <v>27</v>
      </c>
      <c r="E12742" s="10">
        <v>-1819.89</v>
      </c>
      <c r="F12742" s="10">
        <v>0</v>
      </c>
      <c r="G12742" s="10">
        <v>-1819.89</v>
      </c>
      <c r="H12742" s="10">
        <v>0</v>
      </c>
      <c r="I12742" s="10">
        <v>-1819.89</v>
      </c>
      <c r="J12742" s="10">
        <v>0</v>
      </c>
      <c r="K12742" s="10">
        <v>0</v>
      </c>
      <c r="L12742" s="10">
        <v>0</v>
      </c>
      <c r="M12742" s="10">
        <v>0</v>
      </c>
      <c r="N12742" s="10">
        <v>0</v>
      </c>
    </row>
    <row r="12743" spans="1:14" x14ac:dyDescent="0.25">
      <c r="A12743" s="9" t="s">
        <v>1319</v>
      </c>
      <c r="B12743" s="9" t="s">
        <v>28</v>
      </c>
      <c r="C12743" s="9" t="s">
        <v>29</v>
      </c>
      <c r="D12743" s="9" t="s">
        <v>27</v>
      </c>
      <c r="E12743" s="10">
        <v>1.95</v>
      </c>
      <c r="F12743" s="10">
        <v>0</v>
      </c>
      <c r="G12743" s="10">
        <v>1.95</v>
      </c>
      <c r="H12743" s="10">
        <v>1.92</v>
      </c>
      <c r="I12743" s="10">
        <v>3.0000000000000027E-2</v>
      </c>
      <c r="J12743" s="10">
        <v>0</v>
      </c>
      <c r="K12743" s="10">
        <v>0</v>
      </c>
      <c r="L12743" s="10">
        <v>0</v>
      </c>
      <c r="M12743" s="10">
        <v>0</v>
      </c>
      <c r="N12743" s="10">
        <v>0</v>
      </c>
    </row>
    <row r="12744" spans="1:14" x14ac:dyDescent="0.25">
      <c r="A12744" s="9" t="s">
        <v>1319</v>
      </c>
      <c r="B12744" s="9" t="s">
        <v>30</v>
      </c>
      <c r="C12744" s="9" t="s">
        <v>29</v>
      </c>
      <c r="D12744" s="9" t="s">
        <v>27</v>
      </c>
      <c r="E12744" s="10">
        <v>45.45</v>
      </c>
      <c r="F12744" s="10">
        <v>0</v>
      </c>
      <c r="G12744" s="10">
        <v>45.45</v>
      </c>
      <c r="H12744" s="10">
        <v>44.81</v>
      </c>
      <c r="I12744" s="10">
        <v>0.64000000000000057</v>
      </c>
      <c r="J12744" s="10">
        <v>0</v>
      </c>
      <c r="K12744" s="10">
        <v>0</v>
      </c>
      <c r="L12744" s="10">
        <v>0</v>
      </c>
      <c r="M12744" s="10">
        <v>0</v>
      </c>
      <c r="N12744" s="10">
        <v>0</v>
      </c>
    </row>
    <row r="12745" spans="1:14" x14ac:dyDescent="0.25">
      <c r="A12745" s="9" t="s">
        <v>1319</v>
      </c>
      <c r="B12745" s="9" t="s">
        <v>31</v>
      </c>
      <c r="C12745" s="9" t="s">
        <v>29</v>
      </c>
      <c r="D12745" s="9" t="s">
        <v>27</v>
      </c>
      <c r="E12745" s="10">
        <v>305.14999999999998</v>
      </c>
      <c r="F12745" s="10">
        <v>0</v>
      </c>
      <c r="G12745" s="10">
        <v>305.14999999999998</v>
      </c>
      <c r="H12745" s="10">
        <v>300.85000000000002</v>
      </c>
      <c r="I12745" s="10">
        <v>4.2999999999999545</v>
      </c>
      <c r="J12745" s="10">
        <v>0</v>
      </c>
      <c r="K12745" s="10">
        <v>0</v>
      </c>
      <c r="L12745" s="10">
        <v>0</v>
      </c>
      <c r="M12745" s="10">
        <v>0</v>
      </c>
      <c r="N12745" s="10">
        <v>0</v>
      </c>
    </row>
    <row r="12746" spans="1:14" x14ac:dyDescent="0.25">
      <c r="A12746" s="9" t="s">
        <v>1319</v>
      </c>
      <c r="B12746" s="9" t="s">
        <v>32</v>
      </c>
      <c r="C12746" s="9" t="s">
        <v>33</v>
      </c>
      <c r="D12746" s="9" t="s">
        <v>27</v>
      </c>
      <c r="E12746" s="10">
        <v>529.03</v>
      </c>
      <c r="F12746" s="10">
        <v>0</v>
      </c>
      <c r="G12746" s="10">
        <v>529.03</v>
      </c>
      <c r="H12746" s="10">
        <v>548.57000000000005</v>
      </c>
      <c r="I12746" s="10">
        <v>-19.540000000000077</v>
      </c>
      <c r="J12746" s="10">
        <v>1.5</v>
      </c>
      <c r="K12746" s="10">
        <v>0</v>
      </c>
      <c r="L12746" s="10">
        <v>1.5</v>
      </c>
      <c r="M12746" s="10">
        <v>1.5549999999999999</v>
      </c>
      <c r="N12746" s="10">
        <v>-5.4999999999999938E-2</v>
      </c>
    </row>
    <row r="12747" spans="1:14" x14ac:dyDescent="0.25">
      <c r="A12747" s="9" t="s">
        <v>1319</v>
      </c>
      <c r="B12747" s="9" t="s">
        <v>34</v>
      </c>
      <c r="C12747" s="9" t="s">
        <v>33</v>
      </c>
      <c r="D12747" s="9" t="s">
        <v>27</v>
      </c>
      <c r="E12747" s="10">
        <v>1818.56</v>
      </c>
      <c r="F12747" s="10">
        <v>0</v>
      </c>
      <c r="G12747" s="10">
        <v>1818.56</v>
      </c>
      <c r="H12747" s="10">
        <v>1885.75</v>
      </c>
      <c r="I12747" s="10">
        <v>-67.190000000000055</v>
      </c>
      <c r="J12747" s="10">
        <v>1.5</v>
      </c>
      <c r="K12747" s="10">
        <v>0</v>
      </c>
      <c r="L12747" s="10">
        <v>1.5</v>
      </c>
      <c r="M12747" s="10">
        <v>1.5549999999999999</v>
      </c>
      <c r="N12747" s="10">
        <v>-5.4999999999999938E-2</v>
      </c>
    </row>
    <row r="12748" spans="1:14" x14ac:dyDescent="0.25">
      <c r="A12748" s="9" t="s">
        <v>1319</v>
      </c>
      <c r="B12748" s="9" t="s">
        <v>35</v>
      </c>
      <c r="C12748" s="9" t="s">
        <v>33</v>
      </c>
      <c r="D12748" s="9" t="s">
        <v>27</v>
      </c>
      <c r="E12748" s="10">
        <v>1967.57</v>
      </c>
      <c r="F12748" s="10">
        <v>0</v>
      </c>
      <c r="G12748" s="10">
        <v>1967.57</v>
      </c>
      <c r="H12748" s="10">
        <v>2040.21</v>
      </c>
      <c r="I12748" s="10">
        <v>-72.6400000000001</v>
      </c>
      <c r="J12748" s="10">
        <v>31.5</v>
      </c>
      <c r="K12748" s="10">
        <v>0</v>
      </c>
      <c r="L12748" s="10">
        <v>31.5</v>
      </c>
      <c r="M12748" s="10">
        <v>32.662999999999997</v>
      </c>
      <c r="N12748" s="10">
        <v>-1.1629999999999967</v>
      </c>
    </row>
    <row r="12749" spans="1:14" x14ac:dyDescent="0.25">
      <c r="A12749" s="9" t="s">
        <v>1319</v>
      </c>
      <c r="B12749" s="9" t="s">
        <v>36</v>
      </c>
      <c r="C12749" s="9" t="s">
        <v>29</v>
      </c>
      <c r="D12749" s="9" t="s">
        <v>27</v>
      </c>
      <c r="E12749" s="10">
        <v>3418.77</v>
      </c>
      <c r="F12749" s="10">
        <v>0</v>
      </c>
      <c r="G12749" s="10">
        <v>3418.77</v>
      </c>
      <c r="H12749" s="10">
        <v>3370.66</v>
      </c>
      <c r="I12749" s="10">
        <v>48.110000000000127</v>
      </c>
      <c r="J12749" s="10">
        <v>0</v>
      </c>
      <c r="K12749" s="10">
        <v>0</v>
      </c>
      <c r="L12749" s="10">
        <v>0</v>
      </c>
      <c r="M12749" s="10">
        <v>0</v>
      </c>
      <c r="N12749" s="10">
        <v>0</v>
      </c>
    </row>
    <row r="12750" spans="1:14" x14ac:dyDescent="0.25">
      <c r="A12750" s="9" t="s">
        <v>1319</v>
      </c>
      <c r="B12750" s="9" t="s">
        <v>37</v>
      </c>
      <c r="C12750" s="9" t="s">
        <v>29</v>
      </c>
      <c r="D12750" s="9" t="s">
        <v>27</v>
      </c>
      <c r="E12750" s="10">
        <v>7905.92</v>
      </c>
      <c r="F12750" s="10">
        <v>0</v>
      </c>
      <c r="G12750" s="10">
        <v>7905.92</v>
      </c>
      <c r="H12750" s="10">
        <v>7794.68</v>
      </c>
      <c r="I12750" s="10">
        <v>111.23999999999978</v>
      </c>
      <c r="J12750" s="10">
        <v>0</v>
      </c>
      <c r="K12750" s="10">
        <v>0</v>
      </c>
      <c r="L12750" s="10">
        <v>0</v>
      </c>
      <c r="M12750" s="10">
        <v>0</v>
      </c>
      <c r="N12750" s="10">
        <v>0</v>
      </c>
    </row>
    <row r="12751" spans="1:14" x14ac:dyDescent="0.25">
      <c r="A12751" s="9" t="s">
        <v>1319</v>
      </c>
      <c r="B12751" s="9" t="s">
        <v>1183</v>
      </c>
      <c r="C12751" s="9" t="s">
        <v>39</v>
      </c>
      <c r="D12751" s="9" t="s">
        <v>40</v>
      </c>
      <c r="E12751" s="10">
        <v>-237661.03</v>
      </c>
      <c r="F12751" s="10">
        <v>0</v>
      </c>
      <c r="G12751" s="10">
        <v>-237661.03</v>
      </c>
      <c r="H12751" s="10">
        <v>-237661.05</v>
      </c>
      <c r="I12751" s="10">
        <v>1.9999999989522621E-2</v>
      </c>
      <c r="J12751" s="10">
        <v>-1011</v>
      </c>
      <c r="K12751" s="10">
        <v>0</v>
      </c>
      <c r="L12751" s="10">
        <v>-1011</v>
      </c>
      <c r="M12751" s="10">
        <v>-1011</v>
      </c>
      <c r="N12751" s="10">
        <v>0</v>
      </c>
    </row>
    <row r="12752" spans="1:14" x14ac:dyDescent="0.25">
      <c r="A12752" s="9" t="s">
        <v>1319</v>
      </c>
      <c r="B12752" s="9" t="s">
        <v>92</v>
      </c>
      <c r="C12752" s="9" t="s">
        <v>42</v>
      </c>
      <c r="D12752" s="9" t="s">
        <v>43</v>
      </c>
      <c r="E12752" s="10">
        <v>194.92</v>
      </c>
      <c r="F12752" s="10">
        <v>0</v>
      </c>
      <c r="G12752" s="10">
        <v>194.92</v>
      </c>
      <c r="H12752" s="10">
        <v>0</v>
      </c>
      <c r="I12752" s="10">
        <v>194.92</v>
      </c>
      <c r="J12752" s="10">
        <v>2290</v>
      </c>
      <c r="K12752" s="10">
        <v>0</v>
      </c>
      <c r="L12752" s="10">
        <v>2290</v>
      </c>
      <c r="M12752" s="10">
        <v>0</v>
      </c>
      <c r="N12752" s="10">
        <v>2290</v>
      </c>
    </row>
    <row r="12753" spans="1:14" x14ac:dyDescent="0.25">
      <c r="A12753" s="9" t="s">
        <v>1319</v>
      </c>
      <c r="B12753" s="9" t="s">
        <v>1184</v>
      </c>
      <c r="C12753" s="9" t="s">
        <v>42</v>
      </c>
      <c r="D12753" s="9" t="s">
        <v>43</v>
      </c>
      <c r="E12753" s="10">
        <v>6603.48</v>
      </c>
      <c r="F12753" s="10">
        <v>0</v>
      </c>
      <c r="G12753" s="10">
        <v>6603.48</v>
      </c>
      <c r="H12753" s="10">
        <v>0</v>
      </c>
      <c r="I12753" s="10">
        <v>6603.48</v>
      </c>
      <c r="J12753" s="10">
        <v>12250</v>
      </c>
      <c r="K12753" s="10">
        <v>0</v>
      </c>
      <c r="L12753" s="10">
        <v>12250</v>
      </c>
      <c r="M12753" s="10">
        <v>0</v>
      </c>
      <c r="N12753" s="10">
        <v>12250</v>
      </c>
    </row>
    <row r="12754" spans="1:14" x14ac:dyDescent="0.25">
      <c r="A12754" s="9" t="s">
        <v>1319</v>
      </c>
      <c r="B12754" s="9" t="s">
        <v>122</v>
      </c>
      <c r="C12754" s="9" t="s">
        <v>42</v>
      </c>
      <c r="D12754" s="9" t="s">
        <v>43</v>
      </c>
      <c r="E12754" s="10">
        <v>1972.37</v>
      </c>
      <c r="F12754" s="10">
        <v>1961.3793103448277</v>
      </c>
      <c r="G12754" s="10">
        <v>10.990689655172218</v>
      </c>
      <c r="H12754" s="10">
        <v>1990.8</v>
      </c>
      <c r="I12754" s="10">
        <v>-18.430000000000064</v>
      </c>
      <c r="J12754" s="10">
        <v>12200</v>
      </c>
      <c r="K12754" s="10">
        <v>12132</v>
      </c>
      <c r="L12754" s="10">
        <v>68</v>
      </c>
      <c r="M12754" s="10">
        <v>12313.98</v>
      </c>
      <c r="N12754" s="10">
        <v>-113.97999999999956</v>
      </c>
    </row>
    <row r="12755" spans="1:14" x14ac:dyDescent="0.25">
      <c r="A12755" s="9" t="s">
        <v>1319</v>
      </c>
      <c r="B12755" s="9" t="s">
        <v>123</v>
      </c>
      <c r="C12755" s="9" t="s">
        <v>42</v>
      </c>
      <c r="D12755" s="9" t="s">
        <v>43</v>
      </c>
      <c r="E12755" s="10">
        <v>3162.74</v>
      </c>
      <c r="F12755" s="10">
        <v>3150.2786069651743</v>
      </c>
      <c r="G12755" s="10">
        <v>12.461393034825505</v>
      </c>
      <c r="H12755" s="10">
        <v>3166.03</v>
      </c>
      <c r="I12755" s="10">
        <v>-3.2900000000004184</v>
      </c>
      <c r="J12755" s="10">
        <v>1015</v>
      </c>
      <c r="K12755" s="10">
        <v>1011</v>
      </c>
      <c r="L12755" s="10">
        <v>4</v>
      </c>
      <c r="M12755" s="10">
        <v>1016.0549999999999</v>
      </c>
      <c r="N12755" s="10">
        <v>-1.05499999999995</v>
      </c>
    </row>
    <row r="12756" spans="1:14" x14ac:dyDescent="0.25">
      <c r="A12756" s="9" t="s">
        <v>1319</v>
      </c>
      <c r="B12756" s="9" t="s">
        <v>125</v>
      </c>
      <c r="C12756" s="9" t="s">
        <v>42</v>
      </c>
      <c r="D12756" s="9" t="s">
        <v>43</v>
      </c>
      <c r="E12756" s="10">
        <v>4641.7700000000004</v>
      </c>
      <c r="F12756" s="10">
        <v>4578.3743842364529</v>
      </c>
      <c r="G12756" s="10">
        <v>63.395615763547539</v>
      </c>
      <c r="H12756" s="10">
        <v>4647.05</v>
      </c>
      <c r="I12756" s="10">
        <v>-5.2799999999997453</v>
      </c>
      <c r="J12756" s="10">
        <v>12300</v>
      </c>
      <c r="K12756" s="10">
        <v>12132</v>
      </c>
      <c r="L12756" s="10">
        <v>168</v>
      </c>
      <c r="M12756" s="10">
        <v>12313.98</v>
      </c>
      <c r="N12756" s="10">
        <v>-13.979999999999563</v>
      </c>
    </row>
    <row r="12757" spans="1:14" x14ac:dyDescent="0.25">
      <c r="A12757" s="9" t="s">
        <v>1319</v>
      </c>
      <c r="B12757" s="9" t="s">
        <v>1185</v>
      </c>
      <c r="C12757" s="9" t="s">
        <v>42</v>
      </c>
      <c r="D12757" s="9" t="s">
        <v>43</v>
      </c>
      <c r="E12757" s="10">
        <v>0</v>
      </c>
      <c r="F12757" s="10">
        <v>6539.8719211822663</v>
      </c>
      <c r="G12757" s="10">
        <v>-6539.8719211822663</v>
      </c>
      <c r="H12757" s="10">
        <v>6637.97</v>
      </c>
      <c r="I12757" s="10">
        <v>-6637.97</v>
      </c>
      <c r="J12757" s="10">
        <v>0</v>
      </c>
      <c r="K12757" s="10">
        <v>12132</v>
      </c>
      <c r="L12757" s="10">
        <v>-12132</v>
      </c>
      <c r="M12757" s="10">
        <v>12313.98</v>
      </c>
      <c r="N12757" s="10">
        <v>-12313.98</v>
      </c>
    </row>
    <row r="12758" spans="1:14" x14ac:dyDescent="0.25">
      <c r="A12758" s="9" t="s">
        <v>1319</v>
      </c>
      <c r="B12758" s="9" t="s">
        <v>126</v>
      </c>
      <c r="C12758" s="9" t="s">
        <v>42</v>
      </c>
      <c r="D12758" s="9" t="s">
        <v>43</v>
      </c>
      <c r="E12758" s="10">
        <v>6950.24</v>
      </c>
      <c r="F12758" s="10">
        <v>6888.911764705882</v>
      </c>
      <c r="G12758" s="10">
        <v>61.328235294117803</v>
      </c>
      <c r="H12758" s="10">
        <v>7026.69</v>
      </c>
      <c r="I12758" s="10">
        <v>-76.449999999999818</v>
      </c>
      <c r="J12758" s="10">
        <v>12240</v>
      </c>
      <c r="K12758" s="10">
        <v>12132</v>
      </c>
      <c r="L12758" s="10">
        <v>108</v>
      </c>
      <c r="M12758" s="10">
        <v>12374.64</v>
      </c>
      <c r="N12758" s="10">
        <v>-134.63999999999942</v>
      </c>
    </row>
    <row r="12759" spans="1:14" x14ac:dyDescent="0.25">
      <c r="A12759" s="9" t="s">
        <v>1319</v>
      </c>
      <c r="B12759" s="9" t="s">
        <v>128</v>
      </c>
      <c r="C12759" s="9" t="s">
        <v>42</v>
      </c>
      <c r="D12759" s="9" t="s">
        <v>43</v>
      </c>
      <c r="E12759" s="10">
        <v>10587.29</v>
      </c>
      <c r="F12759" s="10">
        <v>10511.04433497537</v>
      </c>
      <c r="G12759" s="10">
        <v>76.245665024631307</v>
      </c>
      <c r="H12759" s="10">
        <v>10668.71</v>
      </c>
      <c r="I12759" s="10">
        <v>-81.419999999998254</v>
      </c>
      <c r="J12759" s="10">
        <v>12220</v>
      </c>
      <c r="K12759" s="10">
        <v>12132</v>
      </c>
      <c r="L12759" s="10">
        <v>88</v>
      </c>
      <c r="M12759" s="10">
        <v>12313.98</v>
      </c>
      <c r="N12759" s="10">
        <v>-93.979999999999563</v>
      </c>
    </row>
    <row r="12760" spans="1:14" x14ac:dyDescent="0.25">
      <c r="A12760" s="9" t="s">
        <v>1319</v>
      </c>
      <c r="B12760" s="9" t="s">
        <v>127</v>
      </c>
      <c r="C12760" s="9" t="s">
        <v>42</v>
      </c>
      <c r="D12760" s="9" t="s">
        <v>43</v>
      </c>
      <c r="E12760" s="10">
        <v>10660</v>
      </c>
      <c r="F12760" s="10">
        <v>10514.403940886699</v>
      </c>
      <c r="G12760" s="10">
        <v>145.59605911330073</v>
      </c>
      <c r="H12760" s="10">
        <v>10672.12</v>
      </c>
      <c r="I12760" s="10">
        <v>-12.1200000000008</v>
      </c>
      <c r="J12760" s="10">
        <v>1025</v>
      </c>
      <c r="K12760" s="10">
        <v>1011</v>
      </c>
      <c r="L12760" s="10">
        <v>14</v>
      </c>
      <c r="M12760" s="10">
        <v>1026.165</v>
      </c>
      <c r="N12760" s="10">
        <v>-1.1649999999999636</v>
      </c>
    </row>
    <row r="12761" spans="1:14" x14ac:dyDescent="0.25">
      <c r="A12761" s="9" t="s">
        <v>1319</v>
      </c>
      <c r="B12761" s="9" t="s">
        <v>87</v>
      </c>
      <c r="C12761" s="9" t="s">
        <v>42</v>
      </c>
      <c r="D12761" s="9" t="s">
        <v>43</v>
      </c>
      <c r="E12761" s="10">
        <v>15357.25</v>
      </c>
      <c r="F12761" s="10">
        <v>15122.905472636816</v>
      </c>
      <c r="G12761" s="10">
        <v>234.34452736318417</v>
      </c>
      <c r="H12761" s="10">
        <v>15198.52</v>
      </c>
      <c r="I12761" s="10">
        <v>158.72999999999956</v>
      </c>
      <c r="J12761" s="10">
        <v>12320</v>
      </c>
      <c r="K12761" s="10">
        <v>12132</v>
      </c>
      <c r="L12761" s="10">
        <v>188</v>
      </c>
      <c r="M12761" s="10">
        <v>12192.66</v>
      </c>
      <c r="N12761" s="10">
        <v>127.34000000000015</v>
      </c>
    </row>
    <row r="12762" spans="1:14" x14ac:dyDescent="0.25">
      <c r="A12762" s="9" t="s">
        <v>1319</v>
      </c>
      <c r="B12762" s="9" t="s">
        <v>129</v>
      </c>
      <c r="C12762" s="9" t="s">
        <v>42</v>
      </c>
      <c r="D12762" s="9" t="s">
        <v>43</v>
      </c>
      <c r="E12762" s="10">
        <v>71647.789999999994</v>
      </c>
      <c r="F12762" s="10">
        <v>70531.564356435643</v>
      </c>
      <c r="G12762" s="10">
        <v>1116.2256435643503</v>
      </c>
      <c r="H12762" s="10">
        <v>71236.88</v>
      </c>
      <c r="I12762" s="10">
        <v>410.90999999998894</v>
      </c>
      <c r="J12762" s="10">
        <v>12324</v>
      </c>
      <c r="K12762" s="10">
        <v>12132</v>
      </c>
      <c r="L12762" s="10">
        <v>192</v>
      </c>
      <c r="M12762" s="10">
        <v>12253.32</v>
      </c>
      <c r="N12762" s="10">
        <v>70.680000000000291</v>
      </c>
    </row>
    <row r="12763" spans="1:14" x14ac:dyDescent="0.25">
      <c r="A12763" s="9" t="s">
        <v>1319</v>
      </c>
      <c r="B12763" s="9" t="s">
        <v>119</v>
      </c>
      <c r="C12763" s="9" t="s">
        <v>42</v>
      </c>
      <c r="D12763" s="9" t="s">
        <v>53</v>
      </c>
      <c r="E12763" s="10">
        <v>91098.12</v>
      </c>
      <c r="F12763" s="10">
        <v>89369.432835820902</v>
      </c>
      <c r="G12763" s="10">
        <v>1728.6871641790931</v>
      </c>
      <c r="H12763" s="10">
        <v>89816.28</v>
      </c>
      <c r="I12763" s="10">
        <v>1281.8399999999965</v>
      </c>
      <c r="J12763" s="10">
        <v>9275</v>
      </c>
      <c r="K12763" s="10">
        <v>9099</v>
      </c>
      <c r="L12763" s="10">
        <v>176</v>
      </c>
      <c r="M12763" s="10">
        <v>9144.4950000000008</v>
      </c>
      <c r="N12763" s="10">
        <v>130.5049999999992</v>
      </c>
    </row>
    <row r="12764" spans="1:14" x14ac:dyDescent="0.25">
      <c r="A12764" s="9" t="s">
        <v>1319</v>
      </c>
      <c r="B12764" s="9" t="s">
        <v>54</v>
      </c>
      <c r="C12764" s="9" t="s">
        <v>42</v>
      </c>
      <c r="D12764" s="9" t="s">
        <v>55</v>
      </c>
      <c r="E12764" s="10">
        <v>612.54999999999995</v>
      </c>
      <c r="F12764" s="10">
        <v>600.53921568627447</v>
      </c>
      <c r="G12764" s="10">
        <v>12.01078431372548</v>
      </c>
      <c r="H12764" s="10">
        <v>612.54999999999995</v>
      </c>
      <c r="I12764" s="10">
        <v>0</v>
      </c>
      <c r="J12764" s="10">
        <v>111.372</v>
      </c>
      <c r="K12764" s="10">
        <v>109.18823529411766</v>
      </c>
      <c r="L12764" s="10">
        <v>2.1837647058823393</v>
      </c>
      <c r="M12764" s="10">
        <v>111.372</v>
      </c>
      <c r="N12764" s="10">
        <v>0</v>
      </c>
    </row>
    <row r="12765" spans="1:14" x14ac:dyDescent="0.25">
      <c r="A12765" s="9" t="s">
        <v>1320</v>
      </c>
      <c r="B12765" s="9" t="s">
        <v>25</v>
      </c>
      <c r="C12765" s="9" t="s">
        <v>26</v>
      </c>
      <c r="D12765" s="9" t="s">
        <v>27</v>
      </c>
      <c r="E12765" s="10">
        <v>-1884.41</v>
      </c>
      <c r="F12765" s="10">
        <v>0</v>
      </c>
      <c r="G12765" s="10">
        <v>-1884.41</v>
      </c>
      <c r="H12765" s="10">
        <v>0</v>
      </c>
      <c r="I12765" s="10">
        <v>-1884.41</v>
      </c>
      <c r="J12765" s="10">
        <v>0</v>
      </c>
      <c r="K12765" s="10">
        <v>0</v>
      </c>
      <c r="L12765" s="10">
        <v>0</v>
      </c>
      <c r="M12765" s="10">
        <v>0</v>
      </c>
      <c r="N12765" s="10">
        <v>0</v>
      </c>
    </row>
    <row r="12766" spans="1:14" x14ac:dyDescent="0.25">
      <c r="A12766" s="9" t="s">
        <v>1320</v>
      </c>
      <c r="B12766" s="9" t="s">
        <v>28</v>
      </c>
      <c r="C12766" s="9" t="s">
        <v>29</v>
      </c>
      <c r="D12766" s="9" t="s">
        <v>27</v>
      </c>
      <c r="E12766" s="10">
        <v>4.93</v>
      </c>
      <c r="F12766" s="10">
        <v>0</v>
      </c>
      <c r="G12766" s="10">
        <v>4.93</v>
      </c>
      <c r="H12766" s="10">
        <v>4.8600000000000003</v>
      </c>
      <c r="I12766" s="10">
        <v>6.9999999999999396E-2</v>
      </c>
      <c r="J12766" s="10">
        <v>0</v>
      </c>
      <c r="K12766" s="10">
        <v>0</v>
      </c>
      <c r="L12766" s="10">
        <v>0</v>
      </c>
      <c r="M12766" s="10">
        <v>0</v>
      </c>
      <c r="N12766" s="10">
        <v>0</v>
      </c>
    </row>
    <row r="12767" spans="1:14" x14ac:dyDescent="0.25">
      <c r="A12767" s="9" t="s">
        <v>1320</v>
      </c>
      <c r="B12767" s="9" t="s">
        <v>30</v>
      </c>
      <c r="C12767" s="9" t="s">
        <v>29</v>
      </c>
      <c r="D12767" s="9" t="s">
        <v>27</v>
      </c>
      <c r="E12767" s="10">
        <v>114.95</v>
      </c>
      <c r="F12767" s="10">
        <v>0</v>
      </c>
      <c r="G12767" s="10">
        <v>114.95</v>
      </c>
      <c r="H12767" s="10">
        <v>113.33</v>
      </c>
      <c r="I12767" s="10">
        <v>1.6200000000000045</v>
      </c>
      <c r="J12767" s="10">
        <v>0</v>
      </c>
      <c r="K12767" s="10">
        <v>0</v>
      </c>
      <c r="L12767" s="10">
        <v>0</v>
      </c>
      <c r="M12767" s="10">
        <v>0</v>
      </c>
      <c r="N12767" s="10">
        <v>0</v>
      </c>
    </row>
    <row r="12768" spans="1:14" x14ac:dyDescent="0.25">
      <c r="A12768" s="9" t="s">
        <v>1320</v>
      </c>
      <c r="B12768" s="9" t="s">
        <v>31</v>
      </c>
      <c r="C12768" s="9" t="s">
        <v>29</v>
      </c>
      <c r="D12768" s="9" t="s">
        <v>27</v>
      </c>
      <c r="E12768" s="10">
        <v>771.83</v>
      </c>
      <c r="F12768" s="10">
        <v>0</v>
      </c>
      <c r="G12768" s="10">
        <v>771.83</v>
      </c>
      <c r="H12768" s="10">
        <v>760.91</v>
      </c>
      <c r="I12768" s="10">
        <v>10.920000000000073</v>
      </c>
      <c r="J12768" s="10">
        <v>0</v>
      </c>
      <c r="K12768" s="10">
        <v>0</v>
      </c>
      <c r="L12768" s="10">
        <v>0</v>
      </c>
      <c r="M12768" s="10">
        <v>0</v>
      </c>
      <c r="N12768" s="10">
        <v>0</v>
      </c>
    </row>
    <row r="12769" spans="1:14" x14ac:dyDescent="0.25">
      <c r="A12769" s="9" t="s">
        <v>1320</v>
      </c>
      <c r="B12769" s="9" t="s">
        <v>32</v>
      </c>
      <c r="C12769" s="9" t="s">
        <v>33</v>
      </c>
      <c r="D12769" s="9" t="s">
        <v>27</v>
      </c>
      <c r="E12769" s="10">
        <v>1185.02</v>
      </c>
      <c r="F12769" s="10">
        <v>0</v>
      </c>
      <c r="G12769" s="10">
        <v>1185.02</v>
      </c>
      <c r="H12769" s="10">
        <v>1235.4000000000001</v>
      </c>
      <c r="I12769" s="10">
        <v>-50.380000000000109</v>
      </c>
      <c r="J12769" s="10">
        <v>3.36</v>
      </c>
      <c r="K12769" s="10">
        <v>0</v>
      </c>
      <c r="L12769" s="10">
        <v>3.36</v>
      </c>
      <c r="M12769" s="10">
        <v>3.5030000000000001</v>
      </c>
      <c r="N12769" s="10">
        <v>-0.14300000000000024</v>
      </c>
    </row>
    <row r="12770" spans="1:14" x14ac:dyDescent="0.25">
      <c r="A12770" s="9" t="s">
        <v>1320</v>
      </c>
      <c r="B12770" s="9" t="s">
        <v>34</v>
      </c>
      <c r="C12770" s="9" t="s">
        <v>33</v>
      </c>
      <c r="D12770" s="9" t="s">
        <v>27</v>
      </c>
      <c r="E12770" s="10">
        <v>4073.57</v>
      </c>
      <c r="F12770" s="10">
        <v>0</v>
      </c>
      <c r="G12770" s="10">
        <v>4073.57</v>
      </c>
      <c r="H12770" s="10">
        <v>4246.7299999999996</v>
      </c>
      <c r="I12770" s="10">
        <v>-173.1599999999994</v>
      </c>
      <c r="J12770" s="10">
        <v>3.36</v>
      </c>
      <c r="K12770" s="10">
        <v>0</v>
      </c>
      <c r="L12770" s="10">
        <v>3.36</v>
      </c>
      <c r="M12770" s="10">
        <v>3.5030000000000001</v>
      </c>
      <c r="N12770" s="10">
        <v>-0.14300000000000024</v>
      </c>
    </row>
    <row r="12771" spans="1:14" x14ac:dyDescent="0.25">
      <c r="A12771" s="9" t="s">
        <v>1320</v>
      </c>
      <c r="B12771" s="9" t="s">
        <v>35</v>
      </c>
      <c r="C12771" s="9" t="s">
        <v>33</v>
      </c>
      <c r="D12771" s="9" t="s">
        <v>27</v>
      </c>
      <c r="E12771" s="10">
        <v>4407.3500000000004</v>
      </c>
      <c r="F12771" s="10">
        <v>0</v>
      </c>
      <c r="G12771" s="10">
        <v>4407.3500000000004</v>
      </c>
      <c r="H12771" s="10">
        <v>4594.58</v>
      </c>
      <c r="I12771" s="10">
        <v>-187.22999999999956</v>
      </c>
      <c r="J12771" s="10">
        <v>70.56</v>
      </c>
      <c r="K12771" s="10">
        <v>0</v>
      </c>
      <c r="L12771" s="10">
        <v>70.56</v>
      </c>
      <c r="M12771" s="10">
        <v>73.557000000000002</v>
      </c>
      <c r="N12771" s="10">
        <v>-2.9969999999999999</v>
      </c>
    </row>
    <row r="12772" spans="1:14" x14ac:dyDescent="0.25">
      <c r="A12772" s="9" t="s">
        <v>1320</v>
      </c>
      <c r="B12772" s="9" t="s">
        <v>36</v>
      </c>
      <c r="C12772" s="9" t="s">
        <v>29</v>
      </c>
      <c r="D12772" s="9" t="s">
        <v>27</v>
      </c>
      <c r="E12772" s="10">
        <v>8647.36</v>
      </c>
      <c r="F12772" s="10">
        <v>0</v>
      </c>
      <c r="G12772" s="10">
        <v>8647.36</v>
      </c>
      <c r="H12772" s="10">
        <v>8525</v>
      </c>
      <c r="I12772" s="10">
        <v>122.36000000000058</v>
      </c>
      <c r="J12772" s="10">
        <v>0</v>
      </c>
      <c r="K12772" s="10">
        <v>0</v>
      </c>
      <c r="L12772" s="10">
        <v>0</v>
      </c>
      <c r="M12772" s="10">
        <v>0</v>
      </c>
      <c r="N12772" s="10">
        <v>0</v>
      </c>
    </row>
    <row r="12773" spans="1:14" x14ac:dyDescent="0.25">
      <c r="A12773" s="9" t="s">
        <v>1320</v>
      </c>
      <c r="B12773" s="9" t="s">
        <v>37</v>
      </c>
      <c r="C12773" s="9" t="s">
        <v>29</v>
      </c>
      <c r="D12773" s="9" t="s">
        <v>27</v>
      </c>
      <c r="E12773" s="10">
        <v>19997.07</v>
      </c>
      <c r="F12773" s="10">
        <v>0</v>
      </c>
      <c r="G12773" s="10">
        <v>19997.07</v>
      </c>
      <c r="H12773" s="10">
        <v>19714.13</v>
      </c>
      <c r="I12773" s="10">
        <v>282.93999999999869</v>
      </c>
      <c r="J12773" s="10">
        <v>0</v>
      </c>
      <c r="K12773" s="10">
        <v>0</v>
      </c>
      <c r="L12773" s="10">
        <v>0</v>
      </c>
      <c r="M12773" s="10">
        <v>0</v>
      </c>
      <c r="N12773" s="10">
        <v>0</v>
      </c>
    </row>
    <row r="12774" spans="1:14" x14ac:dyDescent="0.25">
      <c r="A12774" s="9" t="s">
        <v>1320</v>
      </c>
      <c r="B12774" s="9" t="s">
        <v>1180</v>
      </c>
      <c r="C12774" s="9" t="s">
        <v>39</v>
      </c>
      <c r="D12774" s="9" t="s">
        <v>40</v>
      </c>
      <c r="E12774" s="10">
        <v>-560321.55000000005</v>
      </c>
      <c r="F12774" s="10">
        <v>0</v>
      </c>
      <c r="G12774" s="10">
        <v>-560321.55000000005</v>
      </c>
      <c r="H12774" s="10">
        <v>-560321.57999999996</v>
      </c>
      <c r="I12774" s="10">
        <v>2.9999999911524355E-2</v>
      </c>
      <c r="J12774" s="10">
        <v>-2557</v>
      </c>
      <c r="K12774" s="10">
        <v>0</v>
      </c>
      <c r="L12774" s="10">
        <v>-2557</v>
      </c>
      <c r="M12774" s="10">
        <v>-2557</v>
      </c>
      <c r="N12774" s="10">
        <v>0</v>
      </c>
    </row>
    <row r="12775" spans="1:14" x14ac:dyDescent="0.25">
      <c r="A12775" s="9" t="s">
        <v>1320</v>
      </c>
      <c r="B12775" s="9" t="s">
        <v>92</v>
      </c>
      <c r="C12775" s="9" t="s">
        <v>42</v>
      </c>
      <c r="D12775" s="9" t="s">
        <v>43</v>
      </c>
      <c r="E12775" s="10">
        <v>17.02</v>
      </c>
      <c r="F12775" s="10">
        <v>0</v>
      </c>
      <c r="G12775" s="10">
        <v>17.02</v>
      </c>
      <c r="H12775" s="10">
        <v>0</v>
      </c>
      <c r="I12775" s="10">
        <v>17.02</v>
      </c>
      <c r="J12775" s="10">
        <v>200</v>
      </c>
      <c r="K12775" s="10">
        <v>0</v>
      </c>
      <c r="L12775" s="10">
        <v>200</v>
      </c>
      <c r="M12775" s="10">
        <v>0</v>
      </c>
      <c r="N12775" s="10">
        <v>200</v>
      </c>
    </row>
    <row r="12776" spans="1:14" x14ac:dyDescent="0.25">
      <c r="A12776" s="9" t="s">
        <v>1320</v>
      </c>
      <c r="B12776" s="9" t="s">
        <v>114</v>
      </c>
      <c r="C12776" s="9" t="s">
        <v>42</v>
      </c>
      <c r="D12776" s="9" t="s">
        <v>43</v>
      </c>
      <c r="E12776" s="10">
        <v>1863.89</v>
      </c>
      <c r="F12776" s="10">
        <v>1850.8571428571429</v>
      </c>
      <c r="G12776" s="10">
        <v>13.03285714285721</v>
      </c>
      <c r="H12776" s="10">
        <v>1878.62</v>
      </c>
      <c r="I12776" s="10">
        <v>-14.729999999999791</v>
      </c>
      <c r="J12776" s="10">
        <v>30900</v>
      </c>
      <c r="K12776" s="10">
        <v>30684</v>
      </c>
      <c r="L12776" s="10">
        <v>216</v>
      </c>
      <c r="M12776" s="10">
        <v>31144.26</v>
      </c>
      <c r="N12776" s="10">
        <v>-244.2599999999984</v>
      </c>
    </row>
    <row r="12777" spans="1:14" x14ac:dyDescent="0.25">
      <c r="A12777" s="9" t="s">
        <v>1320</v>
      </c>
      <c r="B12777" s="9" t="s">
        <v>44</v>
      </c>
      <c r="C12777" s="9" t="s">
        <v>42</v>
      </c>
      <c r="D12777" s="9" t="s">
        <v>43</v>
      </c>
      <c r="E12777" s="10">
        <v>2540.9299999999998</v>
      </c>
      <c r="F12777" s="10">
        <v>2533.990049751244</v>
      </c>
      <c r="G12777" s="10">
        <v>6.9399502487558493</v>
      </c>
      <c r="H12777" s="10">
        <v>2546.66</v>
      </c>
      <c r="I12777" s="10">
        <v>-5.7300000000000182</v>
      </c>
      <c r="J12777" s="10">
        <v>2564</v>
      </c>
      <c r="K12777" s="10">
        <v>2557</v>
      </c>
      <c r="L12777" s="10">
        <v>7</v>
      </c>
      <c r="M12777" s="10">
        <v>2569.7849999999999</v>
      </c>
      <c r="N12777" s="10">
        <v>-5.7849999999998545</v>
      </c>
    </row>
    <row r="12778" spans="1:14" x14ac:dyDescent="0.25">
      <c r="A12778" s="9" t="s">
        <v>1320</v>
      </c>
      <c r="B12778" s="9" t="s">
        <v>115</v>
      </c>
      <c r="C12778" s="9" t="s">
        <v>42</v>
      </c>
      <c r="D12778" s="9" t="s">
        <v>43</v>
      </c>
      <c r="E12778" s="10">
        <v>7177.66</v>
      </c>
      <c r="F12778" s="10">
        <v>7162.2561576354683</v>
      </c>
      <c r="G12778" s="10">
        <v>15.403842364531556</v>
      </c>
      <c r="H12778" s="10">
        <v>7269.69</v>
      </c>
      <c r="I12778" s="10">
        <v>-92.029999999999745</v>
      </c>
      <c r="J12778" s="10">
        <v>30750</v>
      </c>
      <c r="K12778" s="10">
        <v>30684</v>
      </c>
      <c r="L12778" s="10">
        <v>66</v>
      </c>
      <c r="M12778" s="10">
        <v>31144.26</v>
      </c>
      <c r="N12778" s="10">
        <v>-394.2599999999984</v>
      </c>
    </row>
    <row r="12779" spans="1:14" x14ac:dyDescent="0.25">
      <c r="A12779" s="9" t="s">
        <v>1320</v>
      </c>
      <c r="B12779" s="9" t="s">
        <v>1181</v>
      </c>
      <c r="C12779" s="9" t="s">
        <v>42</v>
      </c>
      <c r="D12779" s="9" t="s">
        <v>43</v>
      </c>
      <c r="E12779" s="10">
        <v>9359.4</v>
      </c>
      <c r="F12779" s="10">
        <v>9249.077669902912</v>
      </c>
      <c r="G12779" s="10">
        <v>110.32233009708762</v>
      </c>
      <c r="H12779" s="10">
        <v>9526.5499999999993</v>
      </c>
      <c r="I12779" s="10">
        <v>-167.14999999999964</v>
      </c>
      <c r="J12779" s="10">
        <v>31050</v>
      </c>
      <c r="K12779" s="10">
        <v>30684</v>
      </c>
      <c r="L12779" s="10">
        <v>366</v>
      </c>
      <c r="M12779" s="10">
        <v>31604.52</v>
      </c>
      <c r="N12779" s="10">
        <v>-554.52000000000044</v>
      </c>
    </row>
    <row r="12780" spans="1:14" x14ac:dyDescent="0.25">
      <c r="A12780" s="9" t="s">
        <v>1320</v>
      </c>
      <c r="B12780" s="9" t="s">
        <v>47</v>
      </c>
      <c r="C12780" s="9" t="s">
        <v>42</v>
      </c>
      <c r="D12780" s="9" t="s">
        <v>43</v>
      </c>
      <c r="E12780" s="10">
        <v>14545.79</v>
      </c>
      <c r="F12780" s="10">
        <v>14427.313725490196</v>
      </c>
      <c r="G12780" s="10">
        <v>118.47627450980508</v>
      </c>
      <c r="H12780" s="10">
        <v>14715.86</v>
      </c>
      <c r="I12780" s="10">
        <v>-170.06999999999971</v>
      </c>
      <c r="J12780" s="10">
        <v>30936</v>
      </c>
      <c r="K12780" s="10">
        <v>30684</v>
      </c>
      <c r="L12780" s="10">
        <v>252</v>
      </c>
      <c r="M12780" s="10">
        <v>31297.68</v>
      </c>
      <c r="N12780" s="10">
        <v>-361.68000000000029</v>
      </c>
    </row>
    <row r="12781" spans="1:14" x14ac:dyDescent="0.25">
      <c r="A12781" s="9" t="s">
        <v>1320</v>
      </c>
      <c r="B12781" s="9" t="s">
        <v>117</v>
      </c>
      <c r="C12781" s="9" t="s">
        <v>42</v>
      </c>
      <c r="D12781" s="9" t="s">
        <v>43</v>
      </c>
      <c r="E12781" s="10">
        <v>27621.95</v>
      </c>
      <c r="F12781" s="10">
        <v>26855.162561576355</v>
      </c>
      <c r="G12781" s="10">
        <v>766.78743842364565</v>
      </c>
      <c r="H12781" s="10">
        <v>27257.99</v>
      </c>
      <c r="I12781" s="10">
        <v>363.95999999999913</v>
      </c>
      <c r="J12781" s="10">
        <v>31560</v>
      </c>
      <c r="K12781" s="10">
        <v>30684</v>
      </c>
      <c r="L12781" s="10">
        <v>876</v>
      </c>
      <c r="M12781" s="10">
        <v>31144.26</v>
      </c>
      <c r="N12781" s="10">
        <v>415.7400000000016</v>
      </c>
    </row>
    <row r="12782" spans="1:14" x14ac:dyDescent="0.25">
      <c r="A12782" s="9" t="s">
        <v>1320</v>
      </c>
      <c r="B12782" s="9" t="s">
        <v>118</v>
      </c>
      <c r="C12782" s="9" t="s">
        <v>42</v>
      </c>
      <c r="D12782" s="9" t="s">
        <v>43</v>
      </c>
      <c r="E12782" s="10">
        <v>34839.96</v>
      </c>
      <c r="F12782" s="10">
        <v>34826.34482758621</v>
      </c>
      <c r="G12782" s="10">
        <v>13.615172413788969</v>
      </c>
      <c r="H12782" s="10">
        <v>35348.74</v>
      </c>
      <c r="I12782" s="10">
        <v>-508.77999999999884</v>
      </c>
      <c r="J12782" s="10">
        <v>2558</v>
      </c>
      <c r="K12782" s="10">
        <v>2557</v>
      </c>
      <c r="L12782" s="10">
        <v>1</v>
      </c>
      <c r="M12782" s="10">
        <v>2595.355</v>
      </c>
      <c r="N12782" s="10">
        <v>-37.355000000000018</v>
      </c>
    </row>
    <row r="12783" spans="1:14" x14ac:dyDescent="0.25">
      <c r="A12783" s="9" t="s">
        <v>1320</v>
      </c>
      <c r="B12783" s="9" t="s">
        <v>50</v>
      </c>
      <c r="C12783" s="9" t="s">
        <v>42</v>
      </c>
      <c r="D12783" s="9" t="s">
        <v>43</v>
      </c>
      <c r="E12783" s="10">
        <v>38591.32</v>
      </c>
      <c r="F12783" s="10">
        <v>38248.527363184076</v>
      </c>
      <c r="G12783" s="10">
        <v>342.7926368159242</v>
      </c>
      <c r="H12783" s="10">
        <v>38439.769999999997</v>
      </c>
      <c r="I12783" s="10">
        <v>151.55000000000291</v>
      </c>
      <c r="J12783" s="10">
        <v>30959</v>
      </c>
      <c r="K12783" s="10">
        <v>30684</v>
      </c>
      <c r="L12783" s="10">
        <v>275</v>
      </c>
      <c r="M12783" s="10">
        <v>30837.42</v>
      </c>
      <c r="N12783" s="10">
        <v>121.58000000000175</v>
      </c>
    </row>
    <row r="12784" spans="1:14" x14ac:dyDescent="0.25">
      <c r="A12784" s="9" t="s">
        <v>1320</v>
      </c>
      <c r="B12784" s="9" t="s">
        <v>103</v>
      </c>
      <c r="C12784" s="9" t="s">
        <v>42</v>
      </c>
      <c r="D12784" s="9" t="s">
        <v>43</v>
      </c>
      <c r="E12784" s="10">
        <v>154474.94</v>
      </c>
      <c r="F12784" s="10">
        <v>153893.14851485146</v>
      </c>
      <c r="G12784" s="10">
        <v>581.79148514854023</v>
      </c>
      <c r="H12784" s="10">
        <v>155432.07999999999</v>
      </c>
      <c r="I12784" s="10">
        <v>-957.13999999998487</v>
      </c>
      <c r="J12784" s="10">
        <v>30800</v>
      </c>
      <c r="K12784" s="10">
        <v>30684</v>
      </c>
      <c r="L12784" s="10">
        <v>116</v>
      </c>
      <c r="M12784" s="10">
        <v>30990.84</v>
      </c>
      <c r="N12784" s="10">
        <v>-190.84000000000015</v>
      </c>
    </row>
    <row r="12785" spans="1:14" x14ac:dyDescent="0.25">
      <c r="A12785" s="9" t="s">
        <v>1320</v>
      </c>
      <c r="B12785" s="9" t="s">
        <v>119</v>
      </c>
      <c r="C12785" s="9" t="s">
        <v>42</v>
      </c>
      <c r="D12785" s="9" t="s">
        <v>53</v>
      </c>
      <c r="E12785" s="10">
        <v>230421.78</v>
      </c>
      <c r="F12785" s="10">
        <v>226031.29353233831</v>
      </c>
      <c r="G12785" s="10">
        <v>4390.4864676616853</v>
      </c>
      <c r="H12785" s="10">
        <v>227161.45</v>
      </c>
      <c r="I12785" s="10">
        <v>3260.3299999999872</v>
      </c>
      <c r="J12785" s="10">
        <v>23460</v>
      </c>
      <c r="K12785" s="10">
        <v>23013</v>
      </c>
      <c r="L12785" s="10">
        <v>447</v>
      </c>
      <c r="M12785" s="10">
        <v>23128.064999999999</v>
      </c>
      <c r="N12785" s="10">
        <v>331.93500000000131</v>
      </c>
    </row>
    <row r="12786" spans="1:14" x14ac:dyDescent="0.25">
      <c r="A12786" s="9" t="s">
        <v>1320</v>
      </c>
      <c r="B12786" s="9" t="s">
        <v>54</v>
      </c>
      <c r="C12786" s="9" t="s">
        <v>42</v>
      </c>
      <c r="D12786" s="9" t="s">
        <v>55</v>
      </c>
      <c r="E12786" s="10">
        <v>1549.24</v>
      </c>
      <c r="F12786" s="10">
        <v>1518.8529411764705</v>
      </c>
      <c r="G12786" s="10">
        <v>30.387058823529514</v>
      </c>
      <c r="H12786" s="10">
        <v>1549.23</v>
      </c>
      <c r="I12786" s="10">
        <v>9.9999999999909051E-3</v>
      </c>
      <c r="J12786" s="10">
        <v>281.67899999999997</v>
      </c>
      <c r="K12786" s="10">
        <v>276.15588235294115</v>
      </c>
      <c r="L12786" s="10">
        <v>5.5231176470588252</v>
      </c>
      <c r="M12786" s="10">
        <v>281.67899999999997</v>
      </c>
      <c r="N12786" s="10">
        <v>0</v>
      </c>
    </row>
    <row r="12787" spans="1:14" x14ac:dyDescent="0.25">
      <c r="A12787" s="9" t="s">
        <v>1321</v>
      </c>
      <c r="B12787" s="9" t="s">
        <v>25</v>
      </c>
      <c r="C12787" s="9" t="s">
        <v>26</v>
      </c>
      <c r="D12787" s="9" t="s">
        <v>27</v>
      </c>
      <c r="E12787" s="10">
        <v>-749.11</v>
      </c>
      <c r="F12787" s="10">
        <v>0</v>
      </c>
      <c r="G12787" s="10">
        <v>-749.11</v>
      </c>
      <c r="H12787" s="10">
        <v>0</v>
      </c>
      <c r="I12787" s="10">
        <v>-749.11</v>
      </c>
      <c r="J12787" s="10">
        <v>0</v>
      </c>
      <c r="K12787" s="10">
        <v>0</v>
      </c>
      <c r="L12787" s="10">
        <v>0</v>
      </c>
      <c r="M12787" s="10">
        <v>0</v>
      </c>
      <c r="N12787" s="10">
        <v>0</v>
      </c>
    </row>
    <row r="12788" spans="1:14" x14ac:dyDescent="0.25">
      <c r="A12788" s="9" t="s">
        <v>1321</v>
      </c>
      <c r="B12788" s="9" t="s">
        <v>28</v>
      </c>
      <c r="C12788" s="9" t="s">
        <v>29</v>
      </c>
      <c r="D12788" s="9" t="s">
        <v>27</v>
      </c>
      <c r="E12788" s="10">
        <v>0.47</v>
      </c>
      <c r="F12788" s="10">
        <v>0</v>
      </c>
      <c r="G12788" s="10">
        <v>0.47</v>
      </c>
      <c r="H12788" s="10">
        <v>0.48</v>
      </c>
      <c r="I12788" s="10">
        <v>-1.0000000000000009E-2</v>
      </c>
      <c r="J12788" s="10">
        <v>0</v>
      </c>
      <c r="K12788" s="10">
        <v>0</v>
      </c>
      <c r="L12788" s="10">
        <v>0</v>
      </c>
      <c r="M12788" s="10">
        <v>0</v>
      </c>
      <c r="N12788" s="10">
        <v>0</v>
      </c>
    </row>
    <row r="12789" spans="1:14" x14ac:dyDescent="0.25">
      <c r="A12789" s="9" t="s">
        <v>1321</v>
      </c>
      <c r="B12789" s="9" t="s">
        <v>30</v>
      </c>
      <c r="C12789" s="9" t="s">
        <v>29</v>
      </c>
      <c r="D12789" s="9" t="s">
        <v>27</v>
      </c>
      <c r="E12789" s="10">
        <v>11.03</v>
      </c>
      <c r="F12789" s="10">
        <v>0</v>
      </c>
      <c r="G12789" s="10">
        <v>11.03</v>
      </c>
      <c r="H12789" s="10">
        <v>11.28</v>
      </c>
      <c r="I12789" s="10">
        <v>-0.25</v>
      </c>
      <c r="J12789" s="10">
        <v>0</v>
      </c>
      <c r="K12789" s="10">
        <v>0</v>
      </c>
      <c r="L12789" s="10">
        <v>0</v>
      </c>
      <c r="M12789" s="10">
        <v>0</v>
      </c>
      <c r="N12789" s="10">
        <v>0</v>
      </c>
    </row>
    <row r="12790" spans="1:14" x14ac:dyDescent="0.25">
      <c r="A12790" s="9" t="s">
        <v>1321</v>
      </c>
      <c r="B12790" s="9" t="s">
        <v>31</v>
      </c>
      <c r="C12790" s="9" t="s">
        <v>29</v>
      </c>
      <c r="D12790" s="9" t="s">
        <v>27</v>
      </c>
      <c r="E12790" s="10">
        <v>74.03</v>
      </c>
      <c r="F12790" s="10">
        <v>0</v>
      </c>
      <c r="G12790" s="10">
        <v>74.03</v>
      </c>
      <c r="H12790" s="10">
        <v>75.73</v>
      </c>
      <c r="I12790" s="10">
        <v>-1.7000000000000028</v>
      </c>
      <c r="J12790" s="10">
        <v>0</v>
      </c>
      <c r="K12790" s="10">
        <v>0</v>
      </c>
      <c r="L12790" s="10">
        <v>0</v>
      </c>
      <c r="M12790" s="10">
        <v>0</v>
      </c>
      <c r="N12790" s="10">
        <v>0</v>
      </c>
    </row>
    <row r="12791" spans="1:14" x14ac:dyDescent="0.25">
      <c r="A12791" s="9" t="s">
        <v>1321</v>
      </c>
      <c r="B12791" s="9" t="s">
        <v>32</v>
      </c>
      <c r="C12791" s="9" t="s">
        <v>33</v>
      </c>
      <c r="D12791" s="9" t="s">
        <v>27</v>
      </c>
      <c r="E12791" s="10">
        <v>264.51</v>
      </c>
      <c r="F12791" s="10">
        <v>0</v>
      </c>
      <c r="G12791" s="10">
        <v>264.51</v>
      </c>
      <c r="H12791" s="10">
        <v>137.78</v>
      </c>
      <c r="I12791" s="10">
        <v>126.72999999999999</v>
      </c>
      <c r="J12791" s="10">
        <v>0.75</v>
      </c>
      <c r="K12791" s="10">
        <v>0</v>
      </c>
      <c r="L12791" s="10">
        <v>0.75</v>
      </c>
      <c r="M12791" s="10">
        <v>0.39100000000000001</v>
      </c>
      <c r="N12791" s="10">
        <v>0.35899999999999999</v>
      </c>
    </row>
    <row r="12792" spans="1:14" x14ac:dyDescent="0.25">
      <c r="A12792" s="9" t="s">
        <v>1321</v>
      </c>
      <c r="B12792" s="9" t="s">
        <v>34</v>
      </c>
      <c r="C12792" s="9" t="s">
        <v>33</v>
      </c>
      <c r="D12792" s="9" t="s">
        <v>27</v>
      </c>
      <c r="E12792" s="10">
        <v>909.28</v>
      </c>
      <c r="F12792" s="10">
        <v>0</v>
      </c>
      <c r="G12792" s="10">
        <v>909.28</v>
      </c>
      <c r="H12792" s="10">
        <v>473.61</v>
      </c>
      <c r="I12792" s="10">
        <v>435.66999999999996</v>
      </c>
      <c r="J12792" s="10">
        <v>0.75</v>
      </c>
      <c r="K12792" s="10">
        <v>0</v>
      </c>
      <c r="L12792" s="10">
        <v>0.75</v>
      </c>
      <c r="M12792" s="10">
        <v>0.39100000000000001</v>
      </c>
      <c r="N12792" s="10">
        <v>0.35899999999999999</v>
      </c>
    </row>
    <row r="12793" spans="1:14" x14ac:dyDescent="0.25">
      <c r="A12793" s="9" t="s">
        <v>1321</v>
      </c>
      <c r="B12793" s="9" t="s">
        <v>35</v>
      </c>
      <c r="C12793" s="9" t="s">
        <v>33</v>
      </c>
      <c r="D12793" s="9" t="s">
        <v>27</v>
      </c>
      <c r="E12793" s="10">
        <v>983.78</v>
      </c>
      <c r="F12793" s="10">
        <v>0</v>
      </c>
      <c r="G12793" s="10">
        <v>983.78</v>
      </c>
      <c r="H12793" s="10">
        <v>512.39</v>
      </c>
      <c r="I12793" s="10">
        <v>471.39</v>
      </c>
      <c r="J12793" s="10">
        <v>15.75</v>
      </c>
      <c r="K12793" s="10">
        <v>0</v>
      </c>
      <c r="L12793" s="10">
        <v>15.75</v>
      </c>
      <c r="M12793" s="10">
        <v>8.2029999999999994</v>
      </c>
      <c r="N12793" s="10">
        <v>7.5470000000000006</v>
      </c>
    </row>
    <row r="12794" spans="1:14" x14ac:dyDescent="0.25">
      <c r="A12794" s="9" t="s">
        <v>1321</v>
      </c>
      <c r="B12794" s="9" t="s">
        <v>36</v>
      </c>
      <c r="C12794" s="9" t="s">
        <v>29</v>
      </c>
      <c r="D12794" s="9" t="s">
        <v>27</v>
      </c>
      <c r="E12794" s="10">
        <v>829.35</v>
      </c>
      <c r="F12794" s="10">
        <v>0</v>
      </c>
      <c r="G12794" s="10">
        <v>829.35</v>
      </c>
      <c r="H12794" s="10">
        <v>848.43</v>
      </c>
      <c r="I12794" s="10">
        <v>-19.079999999999927</v>
      </c>
      <c r="J12794" s="10">
        <v>0</v>
      </c>
      <c r="K12794" s="10">
        <v>0</v>
      </c>
      <c r="L12794" s="10">
        <v>0</v>
      </c>
      <c r="M12794" s="10">
        <v>0</v>
      </c>
      <c r="N12794" s="10">
        <v>0</v>
      </c>
    </row>
    <row r="12795" spans="1:14" x14ac:dyDescent="0.25">
      <c r="A12795" s="9" t="s">
        <v>1321</v>
      </c>
      <c r="B12795" s="9" t="s">
        <v>37</v>
      </c>
      <c r="C12795" s="9" t="s">
        <v>29</v>
      </c>
      <c r="D12795" s="9" t="s">
        <v>27</v>
      </c>
      <c r="E12795" s="10">
        <v>1917.88</v>
      </c>
      <c r="F12795" s="10">
        <v>0</v>
      </c>
      <c r="G12795" s="10">
        <v>1917.88</v>
      </c>
      <c r="H12795" s="10">
        <v>1961.99</v>
      </c>
      <c r="I12795" s="10">
        <v>-44.1099999999999</v>
      </c>
      <c r="J12795" s="10">
        <v>0</v>
      </c>
      <c r="K12795" s="10">
        <v>0</v>
      </c>
      <c r="L12795" s="10">
        <v>0</v>
      </c>
      <c r="M12795" s="10">
        <v>0</v>
      </c>
      <c r="N12795" s="10">
        <v>0</v>
      </c>
    </row>
    <row r="12796" spans="1:14" x14ac:dyDescent="0.25">
      <c r="A12796" s="9" t="s">
        <v>1321</v>
      </c>
      <c r="B12796" s="9" t="s">
        <v>367</v>
      </c>
      <c r="C12796" s="9" t="s">
        <v>39</v>
      </c>
      <c r="D12796" s="9" t="s">
        <v>40</v>
      </c>
      <c r="E12796" s="10">
        <v>-40825.1</v>
      </c>
      <c r="F12796" s="10">
        <v>0</v>
      </c>
      <c r="G12796" s="10">
        <v>-40825.1</v>
      </c>
      <c r="H12796" s="10">
        <v>-40825.089999999997</v>
      </c>
      <c r="I12796" s="10">
        <v>-1.0000000002037268E-2</v>
      </c>
      <c r="J12796" s="10">
        <v>-500</v>
      </c>
      <c r="K12796" s="10">
        <v>0</v>
      </c>
      <c r="L12796" s="10">
        <v>-500</v>
      </c>
      <c r="M12796" s="10">
        <v>-500</v>
      </c>
      <c r="N12796" s="10">
        <v>0</v>
      </c>
    </row>
    <row r="12797" spans="1:14" x14ac:dyDescent="0.25">
      <c r="A12797" s="9" t="s">
        <v>1321</v>
      </c>
      <c r="B12797" s="9" t="s">
        <v>368</v>
      </c>
      <c r="C12797" s="9" t="s">
        <v>42</v>
      </c>
      <c r="D12797" s="9" t="s">
        <v>43</v>
      </c>
      <c r="E12797" s="10">
        <v>212.01</v>
      </c>
      <c r="F12797" s="10">
        <v>0</v>
      </c>
      <c r="G12797" s="10">
        <v>212.01</v>
      </c>
      <c r="H12797" s="10">
        <v>0</v>
      </c>
      <c r="I12797" s="10">
        <v>212.01</v>
      </c>
      <c r="J12797" s="10">
        <v>3100</v>
      </c>
      <c r="K12797" s="10">
        <v>0</v>
      </c>
      <c r="L12797" s="10">
        <v>3100</v>
      </c>
      <c r="M12797" s="10">
        <v>0</v>
      </c>
      <c r="N12797" s="10">
        <v>3100</v>
      </c>
    </row>
    <row r="12798" spans="1:14" x14ac:dyDescent="0.25">
      <c r="A12798" s="9" t="s">
        <v>1321</v>
      </c>
      <c r="B12798" s="9" t="s">
        <v>141</v>
      </c>
      <c r="C12798" s="9" t="s">
        <v>42</v>
      </c>
      <c r="D12798" s="9" t="s">
        <v>43</v>
      </c>
      <c r="E12798" s="10">
        <v>50.34</v>
      </c>
      <c r="F12798" s="10">
        <v>49.841584158415841</v>
      </c>
      <c r="G12798" s="10">
        <v>0.49841584158416197</v>
      </c>
      <c r="H12798" s="10">
        <v>50.34</v>
      </c>
      <c r="I12798" s="10">
        <v>0</v>
      </c>
      <c r="J12798" s="10">
        <v>505</v>
      </c>
      <c r="K12798" s="10">
        <v>500</v>
      </c>
      <c r="L12798" s="10">
        <v>5</v>
      </c>
      <c r="M12798" s="10">
        <v>505</v>
      </c>
      <c r="N12798" s="10">
        <v>0</v>
      </c>
    </row>
    <row r="12799" spans="1:14" x14ac:dyDescent="0.25">
      <c r="A12799" s="9" t="s">
        <v>1321</v>
      </c>
      <c r="B12799" s="9" t="s">
        <v>142</v>
      </c>
      <c r="C12799" s="9" t="s">
        <v>42</v>
      </c>
      <c r="D12799" s="9" t="s">
        <v>43</v>
      </c>
      <c r="E12799" s="10">
        <v>0</v>
      </c>
      <c r="F12799" s="10">
        <v>205.17241379310346</v>
      </c>
      <c r="G12799" s="10">
        <v>-205.17241379310346</v>
      </c>
      <c r="H12799" s="10">
        <v>208.25</v>
      </c>
      <c r="I12799" s="10">
        <v>-208.25</v>
      </c>
      <c r="J12799" s="10">
        <v>0</v>
      </c>
      <c r="K12799" s="10">
        <v>3000</v>
      </c>
      <c r="L12799" s="10">
        <v>-3000</v>
      </c>
      <c r="M12799" s="10">
        <v>3045</v>
      </c>
      <c r="N12799" s="10">
        <v>-3045</v>
      </c>
    </row>
    <row r="12800" spans="1:14" x14ac:dyDescent="0.25">
      <c r="A12800" s="9" t="s">
        <v>1321</v>
      </c>
      <c r="B12800" s="9" t="s">
        <v>94</v>
      </c>
      <c r="C12800" s="9" t="s">
        <v>42</v>
      </c>
      <c r="D12800" s="9" t="s">
        <v>43</v>
      </c>
      <c r="E12800" s="10">
        <v>248.99</v>
      </c>
      <c r="F12800" s="10">
        <v>247.50248756218906</v>
      </c>
      <c r="G12800" s="10">
        <v>1.487512437810949</v>
      </c>
      <c r="H12800" s="10">
        <v>248.74</v>
      </c>
      <c r="I12800" s="10">
        <v>0.25</v>
      </c>
      <c r="J12800" s="10">
        <v>503</v>
      </c>
      <c r="K12800" s="10">
        <v>500</v>
      </c>
      <c r="L12800" s="10">
        <v>3</v>
      </c>
      <c r="M12800" s="10">
        <v>502.5</v>
      </c>
      <c r="N12800" s="10">
        <v>0.5</v>
      </c>
    </row>
    <row r="12801" spans="1:14" x14ac:dyDescent="0.25">
      <c r="A12801" s="9" t="s">
        <v>1321</v>
      </c>
      <c r="B12801" s="9" t="s">
        <v>143</v>
      </c>
      <c r="C12801" s="9" t="s">
        <v>42</v>
      </c>
      <c r="D12801" s="9" t="s">
        <v>43</v>
      </c>
      <c r="E12801" s="10">
        <v>404.06</v>
      </c>
      <c r="F12801" s="10">
        <v>391.02463054187194</v>
      </c>
      <c r="G12801" s="10">
        <v>13.035369458128059</v>
      </c>
      <c r="H12801" s="10">
        <v>396.89</v>
      </c>
      <c r="I12801" s="10">
        <v>7.1700000000000159</v>
      </c>
      <c r="J12801" s="10">
        <v>3100</v>
      </c>
      <c r="K12801" s="10">
        <v>3000</v>
      </c>
      <c r="L12801" s="10">
        <v>100</v>
      </c>
      <c r="M12801" s="10">
        <v>3045</v>
      </c>
      <c r="N12801" s="10">
        <v>55</v>
      </c>
    </row>
    <row r="12802" spans="1:14" x14ac:dyDescent="0.25">
      <c r="A12802" s="9" t="s">
        <v>1321</v>
      </c>
      <c r="B12802" s="9" t="s">
        <v>144</v>
      </c>
      <c r="C12802" s="9" t="s">
        <v>42</v>
      </c>
      <c r="D12802" s="9" t="s">
        <v>43</v>
      </c>
      <c r="E12802" s="10">
        <v>563.33000000000004</v>
      </c>
      <c r="F12802" s="10">
        <v>545.16256157635473</v>
      </c>
      <c r="G12802" s="10">
        <v>18.167438423645308</v>
      </c>
      <c r="H12802" s="10">
        <v>553.34</v>
      </c>
      <c r="I12802" s="10">
        <v>9.9900000000000091</v>
      </c>
      <c r="J12802" s="10">
        <v>3100</v>
      </c>
      <c r="K12802" s="10">
        <v>3000</v>
      </c>
      <c r="L12802" s="10">
        <v>100</v>
      </c>
      <c r="M12802" s="10">
        <v>3045</v>
      </c>
      <c r="N12802" s="10">
        <v>55</v>
      </c>
    </row>
    <row r="12803" spans="1:14" x14ac:dyDescent="0.25">
      <c r="A12803" s="9" t="s">
        <v>1321</v>
      </c>
      <c r="B12803" s="9" t="s">
        <v>84</v>
      </c>
      <c r="C12803" s="9" t="s">
        <v>42</v>
      </c>
      <c r="D12803" s="9" t="s">
        <v>43</v>
      </c>
      <c r="E12803" s="10">
        <v>1243.3699999999999</v>
      </c>
      <c r="F12803" s="10">
        <v>1218.9901960784312</v>
      </c>
      <c r="G12803" s="10">
        <v>24.379803921568737</v>
      </c>
      <c r="H12803" s="10">
        <v>1243.3699999999999</v>
      </c>
      <c r="I12803" s="10">
        <v>0</v>
      </c>
      <c r="J12803" s="10">
        <v>3060</v>
      </c>
      <c r="K12803" s="10">
        <v>3000</v>
      </c>
      <c r="L12803" s="10">
        <v>60</v>
      </c>
      <c r="M12803" s="10">
        <v>3060</v>
      </c>
      <c r="N12803" s="10">
        <v>0</v>
      </c>
    </row>
    <row r="12804" spans="1:14" x14ac:dyDescent="0.25">
      <c r="A12804" s="9" t="s">
        <v>1321</v>
      </c>
      <c r="B12804" s="9" t="s">
        <v>136</v>
      </c>
      <c r="C12804" s="9" t="s">
        <v>42</v>
      </c>
      <c r="D12804" s="9" t="s">
        <v>43</v>
      </c>
      <c r="E12804" s="10">
        <v>1644.18</v>
      </c>
      <c r="F12804" s="10">
        <v>1619.8817733990147</v>
      </c>
      <c r="G12804" s="10">
        <v>24.298226600985345</v>
      </c>
      <c r="H12804" s="10">
        <v>1644.18</v>
      </c>
      <c r="I12804" s="10">
        <v>0</v>
      </c>
      <c r="J12804" s="10">
        <v>3045</v>
      </c>
      <c r="K12804" s="10">
        <v>3000</v>
      </c>
      <c r="L12804" s="10">
        <v>45</v>
      </c>
      <c r="M12804" s="10">
        <v>3045</v>
      </c>
      <c r="N12804" s="10">
        <v>0</v>
      </c>
    </row>
    <row r="12805" spans="1:14" x14ac:dyDescent="0.25">
      <c r="A12805" s="9" t="s">
        <v>1321</v>
      </c>
      <c r="B12805" s="9" t="s">
        <v>145</v>
      </c>
      <c r="C12805" s="9" t="s">
        <v>42</v>
      </c>
      <c r="D12805" s="9" t="s">
        <v>43</v>
      </c>
      <c r="E12805" s="10">
        <v>2296.16</v>
      </c>
      <c r="F12805" s="10">
        <v>2260</v>
      </c>
      <c r="G12805" s="10">
        <v>36.159999999999854</v>
      </c>
      <c r="H12805" s="10">
        <v>2293.9</v>
      </c>
      <c r="I12805" s="10">
        <v>2.2599999999997635</v>
      </c>
      <c r="J12805" s="10">
        <v>508</v>
      </c>
      <c r="K12805" s="10">
        <v>500</v>
      </c>
      <c r="L12805" s="10">
        <v>8</v>
      </c>
      <c r="M12805" s="10">
        <v>507.5</v>
      </c>
      <c r="N12805" s="10">
        <v>0.5</v>
      </c>
    </row>
    <row r="12806" spans="1:14" x14ac:dyDescent="0.25">
      <c r="A12806" s="9" t="s">
        <v>1321</v>
      </c>
      <c r="B12806" s="9" t="s">
        <v>50</v>
      </c>
      <c r="C12806" s="9" t="s">
        <v>42</v>
      </c>
      <c r="D12806" s="9" t="s">
        <v>43</v>
      </c>
      <c r="E12806" s="10">
        <v>4009.95</v>
      </c>
      <c r="F12806" s="10">
        <v>3990</v>
      </c>
      <c r="G12806" s="10">
        <v>19.949999999999818</v>
      </c>
      <c r="H12806" s="10">
        <v>4009.95</v>
      </c>
      <c r="I12806" s="10">
        <v>0</v>
      </c>
      <c r="J12806" s="10">
        <v>3015</v>
      </c>
      <c r="K12806" s="10">
        <v>3000</v>
      </c>
      <c r="L12806" s="10">
        <v>15</v>
      </c>
      <c r="M12806" s="10">
        <v>3015</v>
      </c>
      <c r="N12806" s="10">
        <v>0</v>
      </c>
    </row>
    <row r="12807" spans="1:14" x14ac:dyDescent="0.25">
      <c r="A12807" s="9" t="s">
        <v>1321</v>
      </c>
      <c r="B12807" s="9" t="s">
        <v>103</v>
      </c>
      <c r="C12807" s="9" t="s">
        <v>42</v>
      </c>
      <c r="D12807" s="9" t="s">
        <v>43</v>
      </c>
      <c r="E12807" s="10">
        <v>15196.72</v>
      </c>
      <c r="F12807" s="10">
        <v>15046.257425742575</v>
      </c>
      <c r="G12807" s="10">
        <v>150.46257425742442</v>
      </c>
      <c r="H12807" s="10">
        <v>15196.72</v>
      </c>
      <c r="I12807" s="10">
        <v>0</v>
      </c>
      <c r="J12807" s="10">
        <v>3030</v>
      </c>
      <c r="K12807" s="10">
        <v>3000</v>
      </c>
      <c r="L12807" s="10">
        <v>30</v>
      </c>
      <c r="M12807" s="10">
        <v>3030</v>
      </c>
      <c r="N12807" s="10">
        <v>0</v>
      </c>
    </row>
    <row r="12808" spans="1:14" x14ac:dyDescent="0.25">
      <c r="A12808" s="9" t="s">
        <v>1321</v>
      </c>
      <c r="B12808" s="9" t="s">
        <v>146</v>
      </c>
      <c r="C12808" s="9" t="s">
        <v>42</v>
      </c>
      <c r="D12808" s="9" t="s">
        <v>53</v>
      </c>
      <c r="E12808" s="10">
        <v>10563.3</v>
      </c>
      <c r="F12808" s="10">
        <v>10563.313782991203</v>
      </c>
      <c r="G12808" s="10">
        <v>-1.3782991203697748E-2</v>
      </c>
      <c r="H12808" s="10">
        <v>10806.27</v>
      </c>
      <c r="I12808" s="10">
        <v>-242.97000000000116</v>
      </c>
      <c r="J12808" s="10">
        <v>2250</v>
      </c>
      <c r="K12808" s="10">
        <v>2250</v>
      </c>
      <c r="L12808" s="10">
        <v>0</v>
      </c>
      <c r="M12808" s="10">
        <v>2301.75</v>
      </c>
      <c r="N12808" s="10">
        <v>-51.75</v>
      </c>
    </row>
    <row r="12809" spans="1:14" x14ac:dyDescent="0.25">
      <c r="A12809" s="9" t="s">
        <v>1321</v>
      </c>
      <c r="B12809" s="9" t="s">
        <v>54</v>
      </c>
      <c r="C12809" s="9" t="s">
        <v>42</v>
      </c>
      <c r="D12809" s="9" t="s">
        <v>55</v>
      </c>
      <c r="E12809" s="10">
        <v>151.47</v>
      </c>
      <c r="F12809" s="10">
        <v>148.5</v>
      </c>
      <c r="G12809" s="10">
        <v>2.9699999999999989</v>
      </c>
      <c r="H12809" s="10">
        <v>151.47</v>
      </c>
      <c r="I12809" s="10">
        <v>0</v>
      </c>
      <c r="J12809" s="10">
        <v>27.54</v>
      </c>
      <c r="K12809" s="10">
        <v>27</v>
      </c>
      <c r="L12809" s="10">
        <v>0.53999999999999915</v>
      </c>
      <c r="M12809" s="10">
        <v>27.54</v>
      </c>
      <c r="N12809" s="10">
        <v>0</v>
      </c>
    </row>
    <row r="12810" spans="1:14" x14ac:dyDescent="0.25">
      <c r="A12810" s="9" t="s">
        <v>1322</v>
      </c>
      <c r="B12810" s="9" t="s">
        <v>25</v>
      </c>
      <c r="C12810" s="9" t="s">
        <v>26</v>
      </c>
      <c r="D12810" s="9" t="s">
        <v>27</v>
      </c>
      <c r="E12810" s="10">
        <v>8.32</v>
      </c>
      <c r="F12810" s="10">
        <v>0</v>
      </c>
      <c r="G12810" s="10">
        <v>8.32</v>
      </c>
      <c r="H12810" s="10">
        <v>0</v>
      </c>
      <c r="I12810" s="10">
        <v>8.32</v>
      </c>
      <c r="J12810" s="10">
        <v>0</v>
      </c>
      <c r="K12810" s="10">
        <v>0</v>
      </c>
      <c r="L12810" s="10">
        <v>0</v>
      </c>
      <c r="M12810" s="10">
        <v>0</v>
      </c>
      <c r="N12810" s="10">
        <v>0</v>
      </c>
    </row>
    <row r="12811" spans="1:14" x14ac:dyDescent="0.25">
      <c r="A12811" s="9" t="s">
        <v>1322</v>
      </c>
      <c r="B12811" s="9" t="s">
        <v>28</v>
      </c>
      <c r="C12811" s="9" t="s">
        <v>29</v>
      </c>
      <c r="D12811" s="9" t="s">
        <v>27</v>
      </c>
      <c r="E12811" s="10">
        <v>0.49</v>
      </c>
      <c r="F12811" s="10">
        <v>0</v>
      </c>
      <c r="G12811" s="10">
        <v>0.49</v>
      </c>
      <c r="H12811" s="10">
        <v>0.5</v>
      </c>
      <c r="I12811" s="10">
        <v>-1.0000000000000009E-2</v>
      </c>
      <c r="J12811" s="10">
        <v>0</v>
      </c>
      <c r="K12811" s="10">
        <v>0</v>
      </c>
      <c r="L12811" s="10">
        <v>0</v>
      </c>
      <c r="M12811" s="10">
        <v>0</v>
      </c>
      <c r="N12811" s="10">
        <v>0</v>
      </c>
    </row>
    <row r="12812" spans="1:14" x14ac:dyDescent="0.25">
      <c r="A12812" s="9" t="s">
        <v>1322</v>
      </c>
      <c r="B12812" s="9" t="s">
        <v>30</v>
      </c>
      <c r="C12812" s="9" t="s">
        <v>29</v>
      </c>
      <c r="D12812" s="9" t="s">
        <v>27</v>
      </c>
      <c r="E12812" s="10">
        <v>11.36</v>
      </c>
      <c r="F12812" s="10">
        <v>0</v>
      </c>
      <c r="G12812" s="10">
        <v>11.36</v>
      </c>
      <c r="H12812" s="10">
        <v>11.62</v>
      </c>
      <c r="I12812" s="10">
        <v>-0.25999999999999979</v>
      </c>
      <c r="J12812" s="10">
        <v>0</v>
      </c>
      <c r="K12812" s="10">
        <v>0</v>
      </c>
      <c r="L12812" s="10">
        <v>0</v>
      </c>
      <c r="M12812" s="10">
        <v>0</v>
      </c>
      <c r="N12812" s="10">
        <v>0</v>
      </c>
    </row>
    <row r="12813" spans="1:14" x14ac:dyDescent="0.25">
      <c r="A12813" s="9" t="s">
        <v>1322</v>
      </c>
      <c r="B12813" s="9" t="s">
        <v>31</v>
      </c>
      <c r="C12813" s="9" t="s">
        <v>29</v>
      </c>
      <c r="D12813" s="9" t="s">
        <v>27</v>
      </c>
      <c r="E12813" s="10">
        <v>76.260000000000005</v>
      </c>
      <c r="F12813" s="10">
        <v>0</v>
      </c>
      <c r="G12813" s="10">
        <v>76.260000000000005</v>
      </c>
      <c r="H12813" s="10">
        <v>78</v>
      </c>
      <c r="I12813" s="10">
        <v>-1.7399999999999949</v>
      </c>
      <c r="J12813" s="10">
        <v>0</v>
      </c>
      <c r="K12813" s="10">
        <v>0</v>
      </c>
      <c r="L12813" s="10">
        <v>0</v>
      </c>
      <c r="M12813" s="10">
        <v>0</v>
      </c>
      <c r="N12813" s="10">
        <v>0</v>
      </c>
    </row>
    <row r="12814" spans="1:14" x14ac:dyDescent="0.25">
      <c r="A12814" s="9" t="s">
        <v>1322</v>
      </c>
      <c r="B12814" s="9" t="s">
        <v>32</v>
      </c>
      <c r="C12814" s="9" t="s">
        <v>33</v>
      </c>
      <c r="D12814" s="9" t="s">
        <v>27</v>
      </c>
      <c r="E12814" s="10">
        <v>176.34</v>
      </c>
      <c r="F12814" s="10">
        <v>0</v>
      </c>
      <c r="G12814" s="10">
        <v>176.34</v>
      </c>
      <c r="H12814" s="10">
        <v>141.91</v>
      </c>
      <c r="I12814" s="10">
        <v>34.430000000000007</v>
      </c>
      <c r="J12814" s="10">
        <v>0.5</v>
      </c>
      <c r="K12814" s="10">
        <v>0</v>
      </c>
      <c r="L12814" s="10">
        <v>0.5</v>
      </c>
      <c r="M12814" s="10">
        <v>0.40200000000000002</v>
      </c>
      <c r="N12814" s="10">
        <v>9.7999999999999976E-2</v>
      </c>
    </row>
    <row r="12815" spans="1:14" x14ac:dyDescent="0.25">
      <c r="A12815" s="9" t="s">
        <v>1322</v>
      </c>
      <c r="B12815" s="9" t="s">
        <v>34</v>
      </c>
      <c r="C12815" s="9" t="s">
        <v>33</v>
      </c>
      <c r="D12815" s="9" t="s">
        <v>27</v>
      </c>
      <c r="E12815" s="10">
        <v>606.19000000000005</v>
      </c>
      <c r="F12815" s="10">
        <v>0</v>
      </c>
      <c r="G12815" s="10">
        <v>606.19000000000005</v>
      </c>
      <c r="H12815" s="10">
        <v>487.82</v>
      </c>
      <c r="I12815" s="10">
        <v>118.37000000000006</v>
      </c>
      <c r="J12815" s="10">
        <v>0.5</v>
      </c>
      <c r="K12815" s="10">
        <v>0</v>
      </c>
      <c r="L12815" s="10">
        <v>0.5</v>
      </c>
      <c r="M12815" s="10">
        <v>0.40200000000000002</v>
      </c>
      <c r="N12815" s="10">
        <v>9.7999999999999976E-2</v>
      </c>
    </row>
    <row r="12816" spans="1:14" x14ac:dyDescent="0.25">
      <c r="A12816" s="9" t="s">
        <v>1322</v>
      </c>
      <c r="B12816" s="9" t="s">
        <v>35</v>
      </c>
      <c r="C12816" s="9" t="s">
        <v>33</v>
      </c>
      <c r="D12816" s="9" t="s">
        <v>27</v>
      </c>
      <c r="E12816" s="10">
        <v>655.86</v>
      </c>
      <c r="F12816" s="10">
        <v>0</v>
      </c>
      <c r="G12816" s="10">
        <v>655.86</v>
      </c>
      <c r="H12816" s="10">
        <v>527.76</v>
      </c>
      <c r="I12816" s="10">
        <v>128.10000000000002</v>
      </c>
      <c r="J12816" s="10">
        <v>10.5</v>
      </c>
      <c r="K12816" s="10">
        <v>0</v>
      </c>
      <c r="L12816" s="10">
        <v>10.5</v>
      </c>
      <c r="M12816" s="10">
        <v>8.4489999999999998</v>
      </c>
      <c r="N12816" s="10">
        <v>2.0510000000000002</v>
      </c>
    </row>
    <row r="12817" spans="1:14" x14ac:dyDescent="0.25">
      <c r="A12817" s="9" t="s">
        <v>1322</v>
      </c>
      <c r="B12817" s="9" t="s">
        <v>36</v>
      </c>
      <c r="C12817" s="9" t="s">
        <v>29</v>
      </c>
      <c r="D12817" s="9" t="s">
        <v>27</v>
      </c>
      <c r="E12817" s="10">
        <v>854.41</v>
      </c>
      <c r="F12817" s="10">
        <v>0</v>
      </c>
      <c r="G12817" s="10">
        <v>854.41</v>
      </c>
      <c r="H12817" s="10">
        <v>873.88</v>
      </c>
      <c r="I12817" s="10">
        <v>-19.470000000000027</v>
      </c>
      <c r="J12817" s="10">
        <v>0</v>
      </c>
      <c r="K12817" s="10">
        <v>0</v>
      </c>
      <c r="L12817" s="10">
        <v>0</v>
      </c>
      <c r="M12817" s="10">
        <v>0</v>
      </c>
      <c r="N12817" s="10">
        <v>0</v>
      </c>
    </row>
    <row r="12818" spans="1:14" x14ac:dyDescent="0.25">
      <c r="A12818" s="9" t="s">
        <v>1322</v>
      </c>
      <c r="B12818" s="9" t="s">
        <v>37</v>
      </c>
      <c r="C12818" s="9" t="s">
        <v>29</v>
      </c>
      <c r="D12818" s="9" t="s">
        <v>27</v>
      </c>
      <c r="E12818" s="10">
        <v>1975.84</v>
      </c>
      <c r="F12818" s="10">
        <v>0</v>
      </c>
      <c r="G12818" s="10">
        <v>1975.84</v>
      </c>
      <c r="H12818" s="10">
        <v>2020.85</v>
      </c>
      <c r="I12818" s="10">
        <v>-45.009999999999991</v>
      </c>
      <c r="J12818" s="10">
        <v>0</v>
      </c>
      <c r="K12818" s="10">
        <v>0</v>
      </c>
      <c r="L12818" s="10">
        <v>0</v>
      </c>
      <c r="M12818" s="10">
        <v>0</v>
      </c>
      <c r="N12818" s="10">
        <v>0</v>
      </c>
    </row>
    <row r="12819" spans="1:14" x14ac:dyDescent="0.25">
      <c r="A12819" s="9" t="s">
        <v>1322</v>
      </c>
      <c r="B12819" s="9" t="s">
        <v>559</v>
      </c>
      <c r="C12819" s="9" t="s">
        <v>39</v>
      </c>
      <c r="D12819" s="9" t="s">
        <v>40</v>
      </c>
      <c r="E12819" s="10">
        <v>-42036.31</v>
      </c>
      <c r="F12819" s="10">
        <v>0</v>
      </c>
      <c r="G12819" s="10">
        <v>-42036.31</v>
      </c>
      <c r="H12819" s="10">
        <v>-42036.3</v>
      </c>
      <c r="I12819" s="10">
        <v>-9.9999999947613105E-3</v>
      </c>
      <c r="J12819" s="10">
        <v>-515</v>
      </c>
      <c r="K12819" s="10">
        <v>0</v>
      </c>
      <c r="L12819" s="10">
        <v>-515</v>
      </c>
      <c r="M12819" s="10">
        <v>-515</v>
      </c>
      <c r="N12819" s="10">
        <v>0</v>
      </c>
    </row>
    <row r="12820" spans="1:14" x14ac:dyDescent="0.25">
      <c r="A12820" s="9" t="s">
        <v>1322</v>
      </c>
      <c r="B12820" s="9" t="s">
        <v>92</v>
      </c>
      <c r="C12820" s="9" t="s">
        <v>42</v>
      </c>
      <c r="D12820" s="9" t="s">
        <v>43</v>
      </c>
      <c r="E12820" s="10">
        <v>3.06</v>
      </c>
      <c r="F12820" s="10">
        <v>0</v>
      </c>
      <c r="G12820" s="10">
        <v>3.06</v>
      </c>
      <c r="H12820" s="10">
        <v>0</v>
      </c>
      <c r="I12820" s="10">
        <v>3.06</v>
      </c>
      <c r="J12820" s="10">
        <v>36</v>
      </c>
      <c r="K12820" s="10">
        <v>0</v>
      </c>
      <c r="L12820" s="10">
        <v>36</v>
      </c>
      <c r="M12820" s="10">
        <v>0</v>
      </c>
      <c r="N12820" s="10">
        <v>36</v>
      </c>
    </row>
    <row r="12821" spans="1:14" x14ac:dyDescent="0.25">
      <c r="A12821" s="9" t="s">
        <v>1322</v>
      </c>
      <c r="B12821" s="9" t="s">
        <v>560</v>
      </c>
      <c r="C12821" s="9" t="s">
        <v>42</v>
      </c>
      <c r="D12821" s="9" t="s">
        <v>43</v>
      </c>
      <c r="E12821" s="10">
        <v>215.43</v>
      </c>
      <c r="F12821" s="10">
        <v>0</v>
      </c>
      <c r="G12821" s="10">
        <v>215.43</v>
      </c>
      <c r="H12821" s="10">
        <v>0</v>
      </c>
      <c r="I12821" s="10">
        <v>215.43</v>
      </c>
      <c r="J12821" s="10">
        <v>3150</v>
      </c>
      <c r="K12821" s="10">
        <v>0</v>
      </c>
      <c r="L12821" s="10">
        <v>3150</v>
      </c>
      <c r="M12821" s="10">
        <v>0</v>
      </c>
      <c r="N12821" s="10">
        <v>3150</v>
      </c>
    </row>
    <row r="12822" spans="1:14" x14ac:dyDescent="0.25">
      <c r="A12822" s="9" t="s">
        <v>1322</v>
      </c>
      <c r="B12822" s="9" t="s">
        <v>151</v>
      </c>
      <c r="C12822" s="9" t="s">
        <v>42</v>
      </c>
      <c r="D12822" s="9" t="s">
        <v>43</v>
      </c>
      <c r="E12822" s="10">
        <v>64.790000000000006</v>
      </c>
      <c r="F12822" s="10">
        <v>51.333333333333336</v>
      </c>
      <c r="G12822" s="10">
        <v>13.456666666666671</v>
      </c>
      <c r="H12822" s="10">
        <v>52.36</v>
      </c>
      <c r="I12822" s="10">
        <v>12.430000000000007</v>
      </c>
      <c r="J12822" s="10">
        <v>650</v>
      </c>
      <c r="K12822" s="10">
        <v>514.99999999999989</v>
      </c>
      <c r="L12822" s="10">
        <v>135.00000000000011</v>
      </c>
      <c r="M12822" s="10">
        <v>525.29999999999995</v>
      </c>
      <c r="N12822" s="10">
        <v>124.70000000000005</v>
      </c>
    </row>
    <row r="12823" spans="1:14" x14ac:dyDescent="0.25">
      <c r="A12823" s="9" t="s">
        <v>1322</v>
      </c>
      <c r="B12823" s="9" t="s">
        <v>152</v>
      </c>
      <c r="C12823" s="9" t="s">
        <v>42</v>
      </c>
      <c r="D12823" s="9" t="s">
        <v>43</v>
      </c>
      <c r="E12823" s="10">
        <v>0</v>
      </c>
      <c r="F12823" s="10">
        <v>211.32019704433498</v>
      </c>
      <c r="G12823" s="10">
        <v>-211.32019704433498</v>
      </c>
      <c r="H12823" s="10">
        <v>214.49</v>
      </c>
      <c r="I12823" s="10">
        <v>-214.49</v>
      </c>
      <c r="J12823" s="10">
        <v>0</v>
      </c>
      <c r="K12823" s="10">
        <v>3090</v>
      </c>
      <c r="L12823" s="10">
        <v>-3090</v>
      </c>
      <c r="M12823" s="10">
        <v>3136.35</v>
      </c>
      <c r="N12823" s="10">
        <v>-3136.35</v>
      </c>
    </row>
    <row r="12824" spans="1:14" x14ac:dyDescent="0.25">
      <c r="A12824" s="9" t="s">
        <v>1322</v>
      </c>
      <c r="B12824" s="9" t="s">
        <v>94</v>
      </c>
      <c r="C12824" s="9" t="s">
        <v>42</v>
      </c>
      <c r="D12824" s="9" t="s">
        <v>43</v>
      </c>
      <c r="E12824" s="10">
        <v>256.41000000000003</v>
      </c>
      <c r="F12824" s="10">
        <v>254.92537313432837</v>
      </c>
      <c r="G12824" s="10">
        <v>1.4846268656716575</v>
      </c>
      <c r="H12824" s="10">
        <v>256.2</v>
      </c>
      <c r="I12824" s="10">
        <v>0.21000000000003638</v>
      </c>
      <c r="J12824" s="10">
        <v>518</v>
      </c>
      <c r="K12824" s="10">
        <v>515</v>
      </c>
      <c r="L12824" s="10">
        <v>3</v>
      </c>
      <c r="M12824" s="10">
        <v>517.57500000000005</v>
      </c>
      <c r="N12824" s="10">
        <v>0.42499999999995453</v>
      </c>
    </row>
    <row r="12825" spans="1:14" x14ac:dyDescent="0.25">
      <c r="A12825" s="9" t="s">
        <v>1322</v>
      </c>
      <c r="B12825" s="9" t="s">
        <v>153</v>
      </c>
      <c r="C12825" s="9" t="s">
        <v>42</v>
      </c>
      <c r="D12825" s="9" t="s">
        <v>43</v>
      </c>
      <c r="E12825" s="10">
        <v>410.58</v>
      </c>
      <c r="F12825" s="10">
        <v>402.74876847290642</v>
      </c>
      <c r="G12825" s="10">
        <v>7.8312315270935642</v>
      </c>
      <c r="H12825" s="10">
        <v>408.79</v>
      </c>
      <c r="I12825" s="10">
        <v>1.7899999999999636</v>
      </c>
      <c r="J12825" s="10">
        <v>3150</v>
      </c>
      <c r="K12825" s="10">
        <v>3090</v>
      </c>
      <c r="L12825" s="10">
        <v>60</v>
      </c>
      <c r="M12825" s="10">
        <v>3136.35</v>
      </c>
      <c r="N12825" s="10">
        <v>13.650000000000091</v>
      </c>
    </row>
    <row r="12826" spans="1:14" x14ac:dyDescent="0.25">
      <c r="A12826" s="9" t="s">
        <v>1322</v>
      </c>
      <c r="B12826" s="9" t="s">
        <v>154</v>
      </c>
      <c r="C12826" s="9" t="s">
        <v>42</v>
      </c>
      <c r="D12826" s="9" t="s">
        <v>43</v>
      </c>
      <c r="E12826" s="10">
        <v>607.48</v>
      </c>
      <c r="F12826" s="10">
        <v>595.9113300492611</v>
      </c>
      <c r="G12826" s="10">
        <v>11.568669950738922</v>
      </c>
      <c r="H12826" s="10">
        <v>604.85</v>
      </c>
      <c r="I12826" s="10">
        <v>2.6299999999999955</v>
      </c>
      <c r="J12826" s="10">
        <v>3150</v>
      </c>
      <c r="K12826" s="10">
        <v>3090</v>
      </c>
      <c r="L12826" s="10">
        <v>60</v>
      </c>
      <c r="M12826" s="10">
        <v>3136.35</v>
      </c>
      <c r="N12826" s="10">
        <v>13.650000000000091</v>
      </c>
    </row>
    <row r="12827" spans="1:14" x14ac:dyDescent="0.25">
      <c r="A12827" s="9" t="s">
        <v>1322</v>
      </c>
      <c r="B12827" s="9" t="s">
        <v>84</v>
      </c>
      <c r="C12827" s="9" t="s">
        <v>42</v>
      </c>
      <c r="D12827" s="9" t="s">
        <v>43</v>
      </c>
      <c r="E12827" s="10">
        <v>1280.75</v>
      </c>
      <c r="F12827" s="10">
        <v>1255.5588235294117</v>
      </c>
      <c r="G12827" s="10">
        <v>25.191176470588289</v>
      </c>
      <c r="H12827" s="10">
        <v>1280.67</v>
      </c>
      <c r="I12827" s="10">
        <v>7.999999999992724E-2</v>
      </c>
      <c r="J12827" s="10">
        <v>3152</v>
      </c>
      <c r="K12827" s="10">
        <v>3090</v>
      </c>
      <c r="L12827" s="10">
        <v>62</v>
      </c>
      <c r="M12827" s="10">
        <v>3151.8</v>
      </c>
      <c r="N12827" s="10">
        <v>0.1999999999998181</v>
      </c>
    </row>
    <row r="12828" spans="1:14" x14ac:dyDescent="0.25">
      <c r="A12828" s="9" t="s">
        <v>1322</v>
      </c>
      <c r="B12828" s="9" t="s">
        <v>136</v>
      </c>
      <c r="C12828" s="9" t="s">
        <v>42</v>
      </c>
      <c r="D12828" s="9" t="s">
        <v>43</v>
      </c>
      <c r="E12828" s="10">
        <v>1693.85</v>
      </c>
      <c r="F12828" s="10">
        <v>1668.4729064039409</v>
      </c>
      <c r="G12828" s="10">
        <v>25.377093596059012</v>
      </c>
      <c r="H12828" s="10">
        <v>1693.5</v>
      </c>
      <c r="I12828" s="10">
        <v>0.34999999999990905</v>
      </c>
      <c r="J12828" s="10">
        <v>3137</v>
      </c>
      <c r="K12828" s="10">
        <v>3090</v>
      </c>
      <c r="L12828" s="10">
        <v>47</v>
      </c>
      <c r="M12828" s="10">
        <v>3136.35</v>
      </c>
      <c r="N12828" s="10">
        <v>0.65000000000009095</v>
      </c>
    </row>
    <row r="12829" spans="1:14" x14ac:dyDescent="0.25">
      <c r="A12829" s="9" t="s">
        <v>1322</v>
      </c>
      <c r="B12829" s="9" t="s">
        <v>145</v>
      </c>
      <c r="C12829" s="9" t="s">
        <v>42</v>
      </c>
      <c r="D12829" s="9" t="s">
        <v>43</v>
      </c>
      <c r="E12829" s="10">
        <v>2363.96</v>
      </c>
      <c r="F12829" s="10">
        <v>2327.8029556650245</v>
      </c>
      <c r="G12829" s="10">
        <v>36.157044334975581</v>
      </c>
      <c r="H12829" s="10">
        <v>2362.7199999999998</v>
      </c>
      <c r="I12829" s="10">
        <v>1.2400000000002365</v>
      </c>
      <c r="J12829" s="10">
        <v>523</v>
      </c>
      <c r="K12829" s="10">
        <v>515</v>
      </c>
      <c r="L12829" s="10">
        <v>8</v>
      </c>
      <c r="M12829" s="10">
        <v>522.72500000000002</v>
      </c>
      <c r="N12829" s="10">
        <v>0.27499999999997726</v>
      </c>
    </row>
    <row r="12830" spans="1:14" x14ac:dyDescent="0.25">
      <c r="A12830" s="9" t="s">
        <v>1322</v>
      </c>
      <c r="B12830" s="9" t="s">
        <v>50</v>
      </c>
      <c r="C12830" s="9" t="s">
        <v>42</v>
      </c>
      <c r="D12830" s="9" t="s">
        <v>43</v>
      </c>
      <c r="E12830" s="10">
        <v>4130.9799999999996</v>
      </c>
      <c r="F12830" s="10">
        <v>4109.7014925373132</v>
      </c>
      <c r="G12830" s="10">
        <v>21.278507462686321</v>
      </c>
      <c r="H12830" s="10">
        <v>4130.25</v>
      </c>
      <c r="I12830" s="10">
        <v>0.72999999999956344</v>
      </c>
      <c r="J12830" s="10">
        <v>3106</v>
      </c>
      <c r="K12830" s="10">
        <v>3090</v>
      </c>
      <c r="L12830" s="10">
        <v>16</v>
      </c>
      <c r="M12830" s="10">
        <v>3105.45</v>
      </c>
      <c r="N12830" s="10">
        <v>0.5500000000001819</v>
      </c>
    </row>
    <row r="12831" spans="1:14" x14ac:dyDescent="0.25">
      <c r="A12831" s="9" t="s">
        <v>1322</v>
      </c>
      <c r="B12831" s="9" t="s">
        <v>103</v>
      </c>
      <c r="C12831" s="9" t="s">
        <v>42</v>
      </c>
      <c r="D12831" s="9" t="s">
        <v>43</v>
      </c>
      <c r="E12831" s="10">
        <v>15653.13</v>
      </c>
      <c r="F12831" s="10">
        <v>15497.643564356436</v>
      </c>
      <c r="G12831" s="10">
        <v>155.4864356435628</v>
      </c>
      <c r="H12831" s="10">
        <v>15652.62</v>
      </c>
      <c r="I12831" s="10">
        <v>0.50999999999839929</v>
      </c>
      <c r="J12831" s="10">
        <v>3121</v>
      </c>
      <c r="K12831" s="10">
        <v>3090</v>
      </c>
      <c r="L12831" s="10">
        <v>31</v>
      </c>
      <c r="M12831" s="10">
        <v>3120.9</v>
      </c>
      <c r="N12831" s="10">
        <v>9.9999999999909051E-2</v>
      </c>
    </row>
    <row r="12832" spans="1:14" x14ac:dyDescent="0.25">
      <c r="A12832" s="9" t="s">
        <v>1322</v>
      </c>
      <c r="B12832" s="9" t="s">
        <v>155</v>
      </c>
      <c r="C12832" s="9" t="s">
        <v>42</v>
      </c>
      <c r="D12832" s="9" t="s">
        <v>53</v>
      </c>
      <c r="E12832" s="10">
        <v>10834.8</v>
      </c>
      <c r="F12832" s="10">
        <v>10832.355816226784</v>
      </c>
      <c r="G12832" s="10">
        <v>2.4441837732156273</v>
      </c>
      <c r="H12832" s="10">
        <v>11081.5</v>
      </c>
      <c r="I12832" s="10">
        <v>-246.70000000000073</v>
      </c>
      <c r="J12832" s="10">
        <v>2318</v>
      </c>
      <c r="K12832" s="10">
        <v>2317.4995112414467</v>
      </c>
      <c r="L12832" s="10">
        <v>0.50048875855327424</v>
      </c>
      <c r="M12832" s="10">
        <v>2370.8020000000001</v>
      </c>
      <c r="N12832" s="10">
        <v>-52.802000000000135</v>
      </c>
    </row>
    <row r="12833" spans="1:14" x14ac:dyDescent="0.25">
      <c r="A12833" s="9" t="s">
        <v>1322</v>
      </c>
      <c r="B12833" s="9" t="s">
        <v>54</v>
      </c>
      <c r="C12833" s="9" t="s">
        <v>42</v>
      </c>
      <c r="D12833" s="9" t="s">
        <v>55</v>
      </c>
      <c r="E12833" s="10">
        <v>156.02000000000001</v>
      </c>
      <c r="F12833" s="10">
        <v>152.95098039215685</v>
      </c>
      <c r="G12833" s="10">
        <v>3.0690196078431597</v>
      </c>
      <c r="H12833" s="10">
        <v>156.01</v>
      </c>
      <c r="I12833" s="10">
        <v>1.0000000000019327E-2</v>
      </c>
      <c r="J12833" s="10">
        <v>28.367000000000001</v>
      </c>
      <c r="K12833" s="10">
        <v>27.809803921568626</v>
      </c>
      <c r="L12833" s="10">
        <v>0.55719607843137453</v>
      </c>
      <c r="M12833" s="10">
        <v>28.366</v>
      </c>
      <c r="N12833" s="10">
        <v>1.0000000000012221E-3</v>
      </c>
    </row>
    <row r="12834" spans="1:14" x14ac:dyDescent="0.25">
      <c r="A12834" s="9" t="s">
        <v>1323</v>
      </c>
      <c r="B12834" s="9" t="s">
        <v>25</v>
      </c>
      <c r="C12834" s="9" t="s">
        <v>26</v>
      </c>
      <c r="D12834" s="9" t="s">
        <v>27</v>
      </c>
      <c r="E12834" s="10">
        <v>1370.09</v>
      </c>
      <c r="F12834" s="10">
        <v>0</v>
      </c>
      <c r="G12834" s="10">
        <v>1370.09</v>
      </c>
      <c r="H12834" s="10">
        <v>0</v>
      </c>
      <c r="I12834" s="10">
        <v>1370.09</v>
      </c>
      <c r="J12834" s="10">
        <v>0</v>
      </c>
      <c r="K12834" s="10">
        <v>0</v>
      </c>
      <c r="L12834" s="10">
        <v>0</v>
      </c>
      <c r="M12834" s="10">
        <v>0</v>
      </c>
      <c r="N12834" s="10">
        <v>0</v>
      </c>
    </row>
    <row r="12835" spans="1:14" x14ac:dyDescent="0.25">
      <c r="A12835" s="9" t="s">
        <v>1323</v>
      </c>
      <c r="B12835" s="9" t="s">
        <v>32</v>
      </c>
      <c r="C12835" s="9" t="s">
        <v>33</v>
      </c>
      <c r="D12835" s="9" t="s">
        <v>27</v>
      </c>
      <c r="E12835" s="10">
        <v>88.17</v>
      </c>
      <c r="F12835" s="10">
        <v>0</v>
      </c>
      <c r="G12835" s="10">
        <v>88.17</v>
      </c>
      <c r="H12835" s="10">
        <v>276.11</v>
      </c>
      <c r="I12835" s="10">
        <v>-187.94</v>
      </c>
      <c r="J12835" s="10">
        <v>0.25</v>
      </c>
      <c r="K12835" s="10">
        <v>0</v>
      </c>
      <c r="L12835" s="10">
        <v>0.25</v>
      </c>
      <c r="M12835" s="10">
        <v>0.78300000000000003</v>
      </c>
      <c r="N12835" s="10">
        <v>-0.53300000000000003</v>
      </c>
    </row>
    <row r="12836" spans="1:14" x14ac:dyDescent="0.25">
      <c r="A12836" s="9" t="s">
        <v>1323</v>
      </c>
      <c r="B12836" s="9" t="s">
        <v>34</v>
      </c>
      <c r="C12836" s="9" t="s">
        <v>33</v>
      </c>
      <c r="D12836" s="9" t="s">
        <v>27</v>
      </c>
      <c r="E12836" s="10">
        <v>303.08999999999997</v>
      </c>
      <c r="F12836" s="10">
        <v>0</v>
      </c>
      <c r="G12836" s="10">
        <v>303.08999999999997</v>
      </c>
      <c r="H12836" s="10">
        <v>949.13</v>
      </c>
      <c r="I12836" s="10">
        <v>-646.04</v>
      </c>
      <c r="J12836" s="10">
        <v>0.25</v>
      </c>
      <c r="K12836" s="10">
        <v>0</v>
      </c>
      <c r="L12836" s="10">
        <v>0.25</v>
      </c>
      <c r="M12836" s="10">
        <v>0.78300000000000003</v>
      </c>
      <c r="N12836" s="10">
        <v>-0.53300000000000003</v>
      </c>
    </row>
    <row r="12837" spans="1:14" x14ac:dyDescent="0.25">
      <c r="A12837" s="9" t="s">
        <v>1323</v>
      </c>
      <c r="B12837" s="9" t="s">
        <v>35</v>
      </c>
      <c r="C12837" s="9" t="s">
        <v>33</v>
      </c>
      <c r="D12837" s="9" t="s">
        <v>27</v>
      </c>
      <c r="E12837" s="10">
        <v>327.93</v>
      </c>
      <c r="F12837" s="10">
        <v>0</v>
      </c>
      <c r="G12837" s="10">
        <v>327.93</v>
      </c>
      <c r="H12837" s="10">
        <v>1026.8800000000001</v>
      </c>
      <c r="I12837" s="10">
        <v>-698.95</v>
      </c>
      <c r="J12837" s="10">
        <v>5.25</v>
      </c>
      <c r="K12837" s="10">
        <v>0</v>
      </c>
      <c r="L12837" s="10">
        <v>5.25</v>
      </c>
      <c r="M12837" s="10">
        <v>16.440000000000001</v>
      </c>
      <c r="N12837" s="10">
        <v>-11.190000000000001</v>
      </c>
    </row>
    <row r="12838" spans="1:14" x14ac:dyDescent="0.25">
      <c r="A12838" s="9" t="s">
        <v>1323</v>
      </c>
      <c r="B12838" s="9" t="s">
        <v>424</v>
      </c>
      <c r="C12838" s="9" t="s">
        <v>39</v>
      </c>
      <c r="D12838" s="9" t="s">
        <v>40</v>
      </c>
      <c r="E12838" s="10">
        <v>-94344.61</v>
      </c>
      <c r="F12838" s="10">
        <v>0</v>
      </c>
      <c r="G12838" s="10">
        <v>-94344.61</v>
      </c>
      <c r="H12838" s="10">
        <v>-94344.59</v>
      </c>
      <c r="I12838" s="10">
        <v>-2.0000000004074536E-2</v>
      </c>
      <c r="J12838" s="10">
        <v>-548</v>
      </c>
      <c r="K12838" s="10">
        <v>0</v>
      </c>
      <c r="L12838" s="10">
        <v>-548</v>
      </c>
      <c r="M12838" s="10">
        <v>-548</v>
      </c>
      <c r="N12838" s="10">
        <v>0</v>
      </c>
    </row>
    <row r="12839" spans="1:14" x14ac:dyDescent="0.25">
      <c r="A12839" s="9" t="s">
        <v>1323</v>
      </c>
      <c r="B12839" s="9" t="s">
        <v>425</v>
      </c>
      <c r="C12839" s="9" t="s">
        <v>42</v>
      </c>
      <c r="D12839" s="9" t="s">
        <v>58</v>
      </c>
      <c r="E12839" s="10">
        <v>75937.78</v>
      </c>
      <c r="F12839" s="10">
        <v>75115.46268656716</v>
      </c>
      <c r="G12839" s="10">
        <v>822.317313432839</v>
      </c>
      <c r="H12839" s="10">
        <v>75491.039999999994</v>
      </c>
      <c r="I12839" s="10">
        <v>446.74000000000524</v>
      </c>
      <c r="J12839" s="10">
        <v>3324</v>
      </c>
      <c r="K12839" s="10">
        <v>3288</v>
      </c>
      <c r="L12839" s="10">
        <v>36</v>
      </c>
      <c r="M12839" s="10">
        <v>3304.44</v>
      </c>
      <c r="N12839" s="10">
        <v>19.559999999999945</v>
      </c>
    </row>
    <row r="12840" spans="1:14" x14ac:dyDescent="0.25">
      <c r="A12840" s="9" t="s">
        <v>1323</v>
      </c>
      <c r="B12840" s="9" t="s">
        <v>94</v>
      </c>
      <c r="C12840" s="9" t="s">
        <v>42</v>
      </c>
      <c r="D12840" s="9" t="s">
        <v>43</v>
      </c>
      <c r="E12840" s="10">
        <v>272.26</v>
      </c>
      <c r="F12840" s="10">
        <v>271.2636815920398</v>
      </c>
      <c r="G12840" s="10">
        <v>0.99631840796018878</v>
      </c>
      <c r="H12840" s="10">
        <v>272.62</v>
      </c>
      <c r="I12840" s="10">
        <v>-0.36000000000001364</v>
      </c>
      <c r="J12840" s="10">
        <v>550</v>
      </c>
      <c r="K12840" s="10">
        <v>548</v>
      </c>
      <c r="L12840" s="10">
        <v>2</v>
      </c>
      <c r="M12840" s="10">
        <v>550.74</v>
      </c>
      <c r="N12840" s="10">
        <v>-0.74000000000000909</v>
      </c>
    </row>
    <row r="12841" spans="1:14" x14ac:dyDescent="0.25">
      <c r="A12841" s="9" t="s">
        <v>1323</v>
      </c>
      <c r="B12841" s="9" t="s">
        <v>426</v>
      </c>
      <c r="C12841" s="9" t="s">
        <v>42</v>
      </c>
      <c r="D12841" s="9" t="s">
        <v>43</v>
      </c>
      <c r="E12841" s="10">
        <v>1458.17</v>
      </c>
      <c r="F12841" s="10">
        <v>1452.8669950738915</v>
      </c>
      <c r="G12841" s="10">
        <v>5.3030049261085423</v>
      </c>
      <c r="H12841" s="10">
        <v>1474.66</v>
      </c>
      <c r="I12841" s="10">
        <v>-16.490000000000009</v>
      </c>
      <c r="J12841" s="10">
        <v>3300</v>
      </c>
      <c r="K12841" s="10">
        <v>3288</v>
      </c>
      <c r="L12841" s="10">
        <v>12</v>
      </c>
      <c r="M12841" s="10">
        <v>3337.32</v>
      </c>
      <c r="N12841" s="10">
        <v>-37.320000000000164</v>
      </c>
    </row>
    <row r="12842" spans="1:14" x14ac:dyDescent="0.25">
      <c r="A12842" s="9" t="s">
        <v>1323</v>
      </c>
      <c r="B12842" s="9" t="s">
        <v>427</v>
      </c>
      <c r="C12842" s="9" t="s">
        <v>42</v>
      </c>
      <c r="D12842" s="9" t="s">
        <v>43</v>
      </c>
      <c r="E12842" s="10">
        <v>1962.45</v>
      </c>
      <c r="F12842" s="10">
        <v>2372.2561576354678</v>
      </c>
      <c r="G12842" s="10">
        <v>-409.8061576354678</v>
      </c>
      <c r="H12842" s="10">
        <v>2407.84</v>
      </c>
      <c r="I12842" s="10">
        <v>-445.3900000000001</v>
      </c>
      <c r="J12842" s="10">
        <v>2720</v>
      </c>
      <c r="K12842" s="10">
        <v>3288</v>
      </c>
      <c r="L12842" s="10">
        <v>-568</v>
      </c>
      <c r="M12842" s="10">
        <v>3337.32</v>
      </c>
      <c r="N12842" s="10">
        <v>-617.32000000000016</v>
      </c>
    </row>
    <row r="12843" spans="1:14" x14ac:dyDescent="0.25">
      <c r="A12843" s="9" t="s">
        <v>1323</v>
      </c>
      <c r="B12843" s="9" t="s">
        <v>428</v>
      </c>
      <c r="C12843" s="9" t="s">
        <v>42</v>
      </c>
      <c r="D12843" s="9" t="s">
        <v>43</v>
      </c>
      <c r="E12843" s="10">
        <v>3012.31</v>
      </c>
      <c r="F12843" s="10">
        <v>3001.3497536945811</v>
      </c>
      <c r="G12843" s="10">
        <v>10.960246305418877</v>
      </c>
      <c r="H12843" s="10">
        <v>3046.37</v>
      </c>
      <c r="I12843" s="10">
        <v>-34.059999999999945</v>
      </c>
      <c r="J12843" s="10">
        <v>3300</v>
      </c>
      <c r="K12843" s="10">
        <v>3288</v>
      </c>
      <c r="L12843" s="10">
        <v>12</v>
      </c>
      <c r="M12843" s="10">
        <v>3337.32</v>
      </c>
      <c r="N12843" s="10">
        <v>-37.320000000000164</v>
      </c>
    </row>
    <row r="12844" spans="1:14" x14ac:dyDescent="0.25">
      <c r="A12844" s="9" t="s">
        <v>1323</v>
      </c>
      <c r="B12844" s="9" t="s">
        <v>429</v>
      </c>
      <c r="C12844" s="9" t="s">
        <v>42</v>
      </c>
      <c r="D12844" s="9" t="s">
        <v>43</v>
      </c>
      <c r="E12844" s="10">
        <v>3479.16</v>
      </c>
      <c r="F12844" s="10">
        <v>3364.5418719211821</v>
      </c>
      <c r="G12844" s="10">
        <v>114.61812807881779</v>
      </c>
      <c r="H12844" s="10">
        <v>3415.01</v>
      </c>
      <c r="I12844" s="10">
        <v>64.149999999999636</v>
      </c>
      <c r="J12844" s="10">
        <v>3400</v>
      </c>
      <c r="K12844" s="10">
        <v>3288</v>
      </c>
      <c r="L12844" s="10">
        <v>112</v>
      </c>
      <c r="M12844" s="10">
        <v>3337.32</v>
      </c>
      <c r="N12844" s="10">
        <v>62.679999999999836</v>
      </c>
    </row>
    <row r="12845" spans="1:14" x14ac:dyDescent="0.25">
      <c r="A12845" s="9" t="s">
        <v>1323</v>
      </c>
      <c r="B12845" s="9" t="s">
        <v>430</v>
      </c>
      <c r="C12845" s="9" t="s">
        <v>42</v>
      </c>
      <c r="D12845" s="9" t="s">
        <v>43</v>
      </c>
      <c r="E12845" s="10">
        <v>6133.2</v>
      </c>
      <c r="F12845" s="10">
        <v>5896.4827586206893</v>
      </c>
      <c r="G12845" s="10">
        <v>236.71724137931051</v>
      </c>
      <c r="H12845" s="10">
        <v>5984.93</v>
      </c>
      <c r="I12845" s="10">
        <v>148.26999999999953</v>
      </c>
      <c r="J12845" s="10">
        <v>570</v>
      </c>
      <c r="K12845" s="10">
        <v>548</v>
      </c>
      <c r="L12845" s="10">
        <v>22</v>
      </c>
      <c r="M12845" s="10">
        <v>556.22</v>
      </c>
      <c r="N12845" s="10">
        <v>13.779999999999973</v>
      </c>
    </row>
    <row r="12846" spans="1:14" x14ac:dyDescent="0.25">
      <c r="A12846" s="9" t="s">
        <v>1324</v>
      </c>
      <c r="B12846" s="9" t="s">
        <v>25</v>
      </c>
      <c r="C12846" s="9" t="s">
        <v>26</v>
      </c>
      <c r="D12846" s="9" t="s">
        <v>27</v>
      </c>
      <c r="E12846" s="10">
        <v>721.83</v>
      </c>
      <c r="F12846" s="10">
        <v>0</v>
      </c>
      <c r="G12846" s="10">
        <v>721.83</v>
      </c>
      <c r="H12846" s="10">
        <v>0</v>
      </c>
      <c r="I12846" s="10">
        <v>721.83</v>
      </c>
      <c r="J12846" s="10">
        <v>0</v>
      </c>
      <c r="K12846" s="10">
        <v>0</v>
      </c>
      <c r="L12846" s="10">
        <v>0</v>
      </c>
      <c r="M12846" s="10">
        <v>0</v>
      </c>
      <c r="N12846" s="10">
        <v>0</v>
      </c>
    </row>
    <row r="12847" spans="1:14" x14ac:dyDescent="0.25">
      <c r="A12847" s="9" t="s">
        <v>1324</v>
      </c>
      <c r="B12847" s="9" t="s">
        <v>258</v>
      </c>
      <c r="C12847" s="9" t="s">
        <v>33</v>
      </c>
      <c r="D12847" s="9" t="s">
        <v>27</v>
      </c>
      <c r="E12847" s="10">
        <v>61.7</v>
      </c>
      <c r="F12847" s="10">
        <v>0</v>
      </c>
      <c r="G12847" s="10">
        <v>61.7</v>
      </c>
      <c r="H12847" s="10">
        <v>65.56</v>
      </c>
      <c r="I12847" s="10">
        <v>-3.8599999999999994</v>
      </c>
      <c r="J12847" s="10">
        <v>8.16</v>
      </c>
      <c r="K12847" s="10">
        <v>0</v>
      </c>
      <c r="L12847" s="10">
        <v>8.16</v>
      </c>
      <c r="M12847" s="10">
        <v>8.673</v>
      </c>
      <c r="N12847" s="10">
        <v>-0.5129999999999999</v>
      </c>
    </row>
    <row r="12848" spans="1:14" x14ac:dyDescent="0.25">
      <c r="A12848" s="9" t="s">
        <v>1324</v>
      </c>
      <c r="B12848" s="9" t="s">
        <v>259</v>
      </c>
      <c r="C12848" s="9" t="s">
        <v>33</v>
      </c>
      <c r="D12848" s="9" t="s">
        <v>27</v>
      </c>
      <c r="E12848" s="10">
        <v>126.6</v>
      </c>
      <c r="F12848" s="10">
        <v>0</v>
      </c>
      <c r="G12848" s="10">
        <v>126.6</v>
      </c>
      <c r="H12848" s="10">
        <v>134.55000000000001</v>
      </c>
      <c r="I12848" s="10">
        <v>-7.9500000000000171</v>
      </c>
      <c r="J12848" s="10">
        <v>8.16</v>
      </c>
      <c r="K12848" s="10">
        <v>0</v>
      </c>
      <c r="L12848" s="10">
        <v>8.16</v>
      </c>
      <c r="M12848" s="10">
        <v>8.673</v>
      </c>
      <c r="N12848" s="10">
        <v>-0.5129999999999999</v>
      </c>
    </row>
    <row r="12849" spans="1:14" x14ac:dyDescent="0.25">
      <c r="A12849" s="9" t="s">
        <v>1324</v>
      </c>
      <c r="B12849" s="9" t="s">
        <v>260</v>
      </c>
      <c r="C12849" s="9" t="s">
        <v>33</v>
      </c>
      <c r="D12849" s="9" t="s">
        <v>27</v>
      </c>
      <c r="E12849" s="10">
        <v>4990.7</v>
      </c>
      <c r="F12849" s="10">
        <v>0</v>
      </c>
      <c r="G12849" s="10">
        <v>4990.7</v>
      </c>
      <c r="H12849" s="10">
        <v>5303.13</v>
      </c>
      <c r="I12849" s="10">
        <v>-312.43000000000029</v>
      </c>
      <c r="J12849" s="10">
        <v>81.599999999999994</v>
      </c>
      <c r="K12849" s="10">
        <v>0</v>
      </c>
      <c r="L12849" s="10">
        <v>81.599999999999994</v>
      </c>
      <c r="M12849" s="10">
        <v>86.707999999999998</v>
      </c>
      <c r="N12849" s="10">
        <v>-5.1080000000000041</v>
      </c>
    </row>
    <row r="12850" spans="1:14" x14ac:dyDescent="0.25">
      <c r="A12850" s="9" t="s">
        <v>1324</v>
      </c>
      <c r="B12850" s="9" t="s">
        <v>101</v>
      </c>
      <c r="C12850" s="9" t="s">
        <v>39</v>
      </c>
      <c r="D12850" s="9" t="s">
        <v>43</v>
      </c>
      <c r="E12850" s="10">
        <v>-32644.28</v>
      </c>
      <c r="F12850" s="10">
        <v>0</v>
      </c>
      <c r="G12850" s="10">
        <v>-32644.28</v>
      </c>
      <c r="H12850" s="10">
        <v>-32644.36</v>
      </c>
      <c r="I12850" s="10">
        <v>8.000000000174623E-2</v>
      </c>
      <c r="J12850" s="10">
        <v>-40320</v>
      </c>
      <c r="K12850" s="10">
        <v>0</v>
      </c>
      <c r="L12850" s="10">
        <v>-40320</v>
      </c>
      <c r="M12850" s="10">
        <v>-40320</v>
      </c>
      <c r="N12850" s="10">
        <v>0</v>
      </c>
    </row>
    <row r="12851" spans="1:14" x14ac:dyDescent="0.25">
      <c r="A12851" s="9" t="s">
        <v>1324</v>
      </c>
      <c r="B12851" s="9" t="s">
        <v>262</v>
      </c>
      <c r="C12851" s="9" t="s">
        <v>42</v>
      </c>
      <c r="D12851" s="9" t="s">
        <v>43</v>
      </c>
      <c r="E12851" s="10">
        <v>3369.54</v>
      </c>
      <c r="F12851" s="10">
        <v>3369.4477317554238</v>
      </c>
      <c r="G12851" s="10">
        <v>9.2268244576189318E-2</v>
      </c>
      <c r="H12851" s="10">
        <v>3416.62</v>
      </c>
      <c r="I12851" s="10">
        <v>-47.079999999999927</v>
      </c>
      <c r="J12851" s="10">
        <v>6653</v>
      </c>
      <c r="K12851" s="10">
        <v>6652.7998027613412</v>
      </c>
      <c r="L12851" s="10">
        <v>0.20019723865880223</v>
      </c>
      <c r="M12851" s="10">
        <v>6745.9390000000003</v>
      </c>
      <c r="N12851" s="10">
        <v>-92.939000000000306</v>
      </c>
    </row>
    <row r="12852" spans="1:14" x14ac:dyDescent="0.25">
      <c r="A12852" s="9" t="s">
        <v>1324</v>
      </c>
      <c r="B12852" s="9" t="s">
        <v>261</v>
      </c>
      <c r="C12852" s="9" t="s">
        <v>42</v>
      </c>
      <c r="D12852" s="9" t="s">
        <v>43</v>
      </c>
      <c r="E12852" s="10">
        <v>23373.91</v>
      </c>
      <c r="F12852" s="10">
        <v>23373.911330049261</v>
      </c>
      <c r="G12852" s="10">
        <v>-1.3300492610142101E-3</v>
      </c>
      <c r="H12852" s="10">
        <v>23724.52</v>
      </c>
      <c r="I12852" s="10">
        <v>-350.61000000000058</v>
      </c>
      <c r="J12852" s="10">
        <v>40320</v>
      </c>
      <c r="K12852" s="10">
        <v>40320</v>
      </c>
      <c r="L12852" s="10">
        <v>0</v>
      </c>
      <c r="M12852" s="10">
        <v>40924.800000000003</v>
      </c>
      <c r="N12852" s="10">
        <v>-604.80000000000291</v>
      </c>
    </row>
    <row r="12853" spans="1:14" x14ac:dyDescent="0.25">
      <c r="A12853" s="9" t="s">
        <v>1325</v>
      </c>
      <c r="B12853" s="9" t="s">
        <v>25</v>
      </c>
      <c r="C12853" s="9" t="s">
        <v>26</v>
      </c>
      <c r="D12853" s="9" t="s">
        <v>27</v>
      </c>
      <c r="E12853" s="10">
        <v>-2346.17</v>
      </c>
      <c r="F12853" s="10">
        <v>0</v>
      </c>
      <c r="G12853" s="10">
        <v>-2346.17</v>
      </c>
      <c r="H12853" s="10">
        <v>0</v>
      </c>
      <c r="I12853" s="10">
        <v>-2346.17</v>
      </c>
      <c r="J12853" s="10">
        <v>0</v>
      </c>
      <c r="K12853" s="10">
        <v>0</v>
      </c>
      <c r="L12853" s="10">
        <v>0</v>
      </c>
      <c r="M12853" s="10">
        <v>0</v>
      </c>
      <c r="N12853" s="10">
        <v>0</v>
      </c>
    </row>
    <row r="12854" spans="1:14" x14ac:dyDescent="0.25">
      <c r="A12854" s="9" t="s">
        <v>1325</v>
      </c>
      <c r="B12854" s="9" t="s">
        <v>258</v>
      </c>
      <c r="C12854" s="9" t="s">
        <v>33</v>
      </c>
      <c r="D12854" s="9" t="s">
        <v>27</v>
      </c>
      <c r="E12854" s="10">
        <v>154.24</v>
      </c>
      <c r="F12854" s="10">
        <v>0</v>
      </c>
      <c r="G12854" s="10">
        <v>154.24</v>
      </c>
      <c r="H12854" s="10">
        <v>117.8</v>
      </c>
      <c r="I12854" s="10">
        <v>36.440000000000012</v>
      </c>
      <c r="J12854" s="10">
        <v>20.399999999999999</v>
      </c>
      <c r="K12854" s="10">
        <v>0</v>
      </c>
      <c r="L12854" s="10">
        <v>20.399999999999999</v>
      </c>
      <c r="M12854" s="10">
        <v>15.584</v>
      </c>
      <c r="N12854" s="10">
        <v>4.8159999999999989</v>
      </c>
    </row>
    <row r="12855" spans="1:14" x14ac:dyDescent="0.25">
      <c r="A12855" s="9" t="s">
        <v>1325</v>
      </c>
      <c r="B12855" s="9" t="s">
        <v>259</v>
      </c>
      <c r="C12855" s="9" t="s">
        <v>33</v>
      </c>
      <c r="D12855" s="9" t="s">
        <v>27</v>
      </c>
      <c r="E12855" s="10">
        <v>316.5</v>
      </c>
      <c r="F12855" s="10">
        <v>0</v>
      </c>
      <c r="G12855" s="10">
        <v>316.5</v>
      </c>
      <c r="H12855" s="10">
        <v>241.77</v>
      </c>
      <c r="I12855" s="10">
        <v>74.72999999999999</v>
      </c>
      <c r="J12855" s="10">
        <v>20.399999999999999</v>
      </c>
      <c r="K12855" s="10">
        <v>0</v>
      </c>
      <c r="L12855" s="10">
        <v>20.399999999999999</v>
      </c>
      <c r="M12855" s="10">
        <v>15.584</v>
      </c>
      <c r="N12855" s="10">
        <v>4.8159999999999989</v>
      </c>
    </row>
    <row r="12856" spans="1:14" x14ac:dyDescent="0.25">
      <c r="A12856" s="9" t="s">
        <v>1325</v>
      </c>
      <c r="B12856" s="9" t="s">
        <v>260</v>
      </c>
      <c r="C12856" s="9" t="s">
        <v>33</v>
      </c>
      <c r="D12856" s="9" t="s">
        <v>27</v>
      </c>
      <c r="E12856" s="10">
        <v>12476.74</v>
      </c>
      <c r="F12856" s="10">
        <v>0</v>
      </c>
      <c r="G12856" s="10">
        <v>12476.74</v>
      </c>
      <c r="H12856" s="10">
        <v>9529.06</v>
      </c>
      <c r="I12856" s="10">
        <v>2947.6800000000003</v>
      </c>
      <c r="J12856" s="10">
        <v>204</v>
      </c>
      <c r="K12856" s="10">
        <v>0</v>
      </c>
      <c r="L12856" s="10">
        <v>204</v>
      </c>
      <c r="M12856" s="10">
        <v>155.804</v>
      </c>
      <c r="N12856" s="10">
        <v>48.195999999999998</v>
      </c>
    </row>
    <row r="12857" spans="1:14" x14ac:dyDescent="0.25">
      <c r="A12857" s="9" t="s">
        <v>1325</v>
      </c>
      <c r="B12857" s="9" t="s">
        <v>1290</v>
      </c>
      <c r="C12857" s="9" t="s">
        <v>39</v>
      </c>
      <c r="D12857" s="9" t="s">
        <v>43</v>
      </c>
      <c r="E12857" s="10">
        <v>-87137.79</v>
      </c>
      <c r="F12857" s="10">
        <v>0</v>
      </c>
      <c r="G12857" s="10">
        <v>-87137.79</v>
      </c>
      <c r="H12857" s="10">
        <v>-87137.86</v>
      </c>
      <c r="I12857" s="10">
        <v>7.0000000006984919E-2</v>
      </c>
      <c r="J12857" s="10">
        <v>-72450</v>
      </c>
      <c r="K12857" s="10">
        <v>0</v>
      </c>
      <c r="L12857" s="10">
        <v>-72450</v>
      </c>
      <c r="M12857" s="10">
        <v>-72450</v>
      </c>
      <c r="N12857" s="10">
        <v>0</v>
      </c>
    </row>
    <row r="12858" spans="1:14" x14ac:dyDescent="0.25">
      <c r="A12858" s="9" t="s">
        <v>1325</v>
      </c>
      <c r="B12858" s="9" t="s">
        <v>269</v>
      </c>
      <c r="C12858" s="9" t="s">
        <v>42</v>
      </c>
      <c r="D12858" s="9" t="s">
        <v>43</v>
      </c>
      <c r="E12858" s="10">
        <v>6477.33</v>
      </c>
      <c r="F12858" s="10">
        <v>0</v>
      </c>
      <c r="G12858" s="10">
        <v>6477.33</v>
      </c>
      <c r="H12858" s="10">
        <v>0</v>
      </c>
      <c r="I12858" s="10">
        <v>6477.33</v>
      </c>
      <c r="J12858" s="10">
        <v>11955</v>
      </c>
      <c r="K12858" s="10">
        <v>0</v>
      </c>
      <c r="L12858" s="10">
        <v>11955</v>
      </c>
      <c r="M12858" s="10">
        <v>0</v>
      </c>
      <c r="N12858" s="10">
        <v>11955</v>
      </c>
    </row>
    <row r="12859" spans="1:14" x14ac:dyDescent="0.25">
      <c r="A12859" s="9" t="s">
        <v>1325</v>
      </c>
      <c r="B12859" s="9" t="s">
        <v>262</v>
      </c>
      <c r="C12859" s="9" t="s">
        <v>42</v>
      </c>
      <c r="D12859" s="9" t="s">
        <v>43</v>
      </c>
      <c r="E12859" s="10">
        <v>0</v>
      </c>
      <c r="F12859" s="10">
        <v>6054.4674556213013</v>
      </c>
      <c r="G12859" s="10">
        <v>-6054.4674556213013</v>
      </c>
      <c r="H12859" s="10">
        <v>6139.23</v>
      </c>
      <c r="I12859" s="10">
        <v>-6139.23</v>
      </c>
      <c r="J12859" s="10">
        <v>0</v>
      </c>
      <c r="K12859" s="10">
        <v>11954.249506903354</v>
      </c>
      <c r="L12859" s="10">
        <v>-11954.249506903354</v>
      </c>
      <c r="M12859" s="10">
        <v>12121.609</v>
      </c>
      <c r="N12859" s="10">
        <v>-12121.609</v>
      </c>
    </row>
    <row r="12860" spans="1:14" x14ac:dyDescent="0.25">
      <c r="A12860" s="9" t="s">
        <v>1325</v>
      </c>
      <c r="B12860" s="9" t="s">
        <v>1291</v>
      </c>
      <c r="C12860" s="9" t="s">
        <v>42</v>
      </c>
      <c r="D12860" s="9" t="s">
        <v>43</v>
      </c>
      <c r="E12860" s="10">
        <v>70059.149999999994</v>
      </c>
      <c r="F12860" s="10">
        <v>70059.152709359594</v>
      </c>
      <c r="G12860" s="10">
        <v>-2.7093595999758691E-3</v>
      </c>
      <c r="H12860" s="10">
        <v>71110.039999999994</v>
      </c>
      <c r="I12860" s="10">
        <v>-1050.8899999999994</v>
      </c>
      <c r="J12860" s="10">
        <v>72450</v>
      </c>
      <c r="K12860" s="10">
        <v>72450</v>
      </c>
      <c r="L12860" s="10">
        <v>0</v>
      </c>
      <c r="M12860" s="10">
        <v>73536.75</v>
      </c>
      <c r="N12860" s="10">
        <v>-1086.75</v>
      </c>
    </row>
    <row r="12861" spans="1:14" x14ac:dyDescent="0.25">
      <c r="A12861" s="9" t="s">
        <v>1326</v>
      </c>
      <c r="B12861" s="9" t="s">
        <v>25</v>
      </c>
      <c r="C12861" s="9" t="s">
        <v>26</v>
      </c>
      <c r="D12861" s="9" t="s">
        <v>27</v>
      </c>
      <c r="E12861" s="10">
        <v>-587.66999999999996</v>
      </c>
      <c r="F12861" s="10">
        <v>0</v>
      </c>
      <c r="G12861" s="10">
        <v>-587.66999999999996</v>
      </c>
      <c r="H12861" s="10">
        <v>0</v>
      </c>
      <c r="I12861" s="10">
        <v>-587.66999999999996</v>
      </c>
      <c r="J12861" s="10">
        <v>0</v>
      </c>
      <c r="K12861" s="10">
        <v>0</v>
      </c>
      <c r="L12861" s="10">
        <v>0</v>
      </c>
      <c r="M12861" s="10">
        <v>0</v>
      </c>
      <c r="N12861" s="10">
        <v>0</v>
      </c>
    </row>
    <row r="12862" spans="1:14" x14ac:dyDescent="0.25">
      <c r="A12862" s="9" t="s">
        <v>1326</v>
      </c>
      <c r="B12862" s="9" t="s">
        <v>28</v>
      </c>
      <c r="C12862" s="9" t="s">
        <v>29</v>
      </c>
      <c r="D12862" s="9" t="s">
        <v>27</v>
      </c>
      <c r="E12862" s="10">
        <v>0.93</v>
      </c>
      <c r="F12862" s="10">
        <v>0</v>
      </c>
      <c r="G12862" s="10">
        <v>0.93</v>
      </c>
      <c r="H12862" s="10">
        <v>0.94</v>
      </c>
      <c r="I12862" s="10">
        <v>-9.9999999999998979E-3</v>
      </c>
      <c r="J12862" s="10">
        <v>0</v>
      </c>
      <c r="K12862" s="10">
        <v>0</v>
      </c>
      <c r="L12862" s="10">
        <v>0</v>
      </c>
      <c r="M12862" s="10">
        <v>0</v>
      </c>
      <c r="N12862" s="10">
        <v>0</v>
      </c>
    </row>
    <row r="12863" spans="1:14" x14ac:dyDescent="0.25">
      <c r="A12863" s="9" t="s">
        <v>1326</v>
      </c>
      <c r="B12863" s="9" t="s">
        <v>30</v>
      </c>
      <c r="C12863" s="9" t="s">
        <v>29</v>
      </c>
      <c r="D12863" s="9" t="s">
        <v>27</v>
      </c>
      <c r="E12863" s="10">
        <v>21.72</v>
      </c>
      <c r="F12863" s="10">
        <v>0</v>
      </c>
      <c r="G12863" s="10">
        <v>21.72</v>
      </c>
      <c r="H12863" s="10">
        <v>21.83</v>
      </c>
      <c r="I12863" s="10">
        <v>-0.10999999999999943</v>
      </c>
      <c r="J12863" s="10">
        <v>0</v>
      </c>
      <c r="K12863" s="10">
        <v>0</v>
      </c>
      <c r="L12863" s="10">
        <v>0</v>
      </c>
      <c r="M12863" s="10">
        <v>0</v>
      </c>
      <c r="N12863" s="10">
        <v>0</v>
      </c>
    </row>
    <row r="12864" spans="1:14" x14ac:dyDescent="0.25">
      <c r="A12864" s="9" t="s">
        <v>1326</v>
      </c>
      <c r="B12864" s="9" t="s">
        <v>31</v>
      </c>
      <c r="C12864" s="9" t="s">
        <v>29</v>
      </c>
      <c r="D12864" s="9" t="s">
        <v>27</v>
      </c>
      <c r="E12864" s="10">
        <v>145.85</v>
      </c>
      <c r="F12864" s="10">
        <v>0</v>
      </c>
      <c r="G12864" s="10">
        <v>145.85</v>
      </c>
      <c r="H12864" s="10">
        <v>146.56</v>
      </c>
      <c r="I12864" s="10">
        <v>-0.71000000000000796</v>
      </c>
      <c r="J12864" s="10">
        <v>0</v>
      </c>
      <c r="K12864" s="10">
        <v>0</v>
      </c>
      <c r="L12864" s="10">
        <v>0</v>
      </c>
      <c r="M12864" s="10">
        <v>0</v>
      </c>
      <c r="N12864" s="10">
        <v>0</v>
      </c>
    </row>
    <row r="12865" spans="1:14" x14ac:dyDescent="0.25">
      <c r="A12865" s="9" t="s">
        <v>1326</v>
      </c>
      <c r="B12865" s="9" t="s">
        <v>32</v>
      </c>
      <c r="C12865" s="9" t="s">
        <v>33</v>
      </c>
      <c r="D12865" s="9" t="s">
        <v>27</v>
      </c>
      <c r="E12865" s="10">
        <v>380.9</v>
      </c>
      <c r="F12865" s="10">
        <v>0</v>
      </c>
      <c r="G12865" s="10">
        <v>380.9</v>
      </c>
      <c r="H12865" s="10">
        <v>347.39</v>
      </c>
      <c r="I12865" s="10">
        <v>33.509999999999991</v>
      </c>
      <c r="J12865" s="10">
        <v>1.08</v>
      </c>
      <c r="K12865" s="10">
        <v>0</v>
      </c>
      <c r="L12865" s="10">
        <v>1.08</v>
      </c>
      <c r="M12865" s="10">
        <v>0.98499999999999999</v>
      </c>
      <c r="N12865" s="10">
        <v>9.5000000000000084E-2</v>
      </c>
    </row>
    <row r="12866" spans="1:14" x14ac:dyDescent="0.25">
      <c r="A12866" s="9" t="s">
        <v>1326</v>
      </c>
      <c r="B12866" s="9" t="s">
        <v>34</v>
      </c>
      <c r="C12866" s="9" t="s">
        <v>33</v>
      </c>
      <c r="D12866" s="9" t="s">
        <v>27</v>
      </c>
      <c r="E12866" s="10">
        <v>1309.3599999999999</v>
      </c>
      <c r="F12866" s="10">
        <v>0</v>
      </c>
      <c r="G12866" s="10">
        <v>1309.3599999999999</v>
      </c>
      <c r="H12866" s="10">
        <v>1194.19</v>
      </c>
      <c r="I12866" s="10">
        <v>115.16999999999985</v>
      </c>
      <c r="J12866" s="10">
        <v>1.08</v>
      </c>
      <c r="K12866" s="10">
        <v>0</v>
      </c>
      <c r="L12866" s="10">
        <v>1.08</v>
      </c>
      <c r="M12866" s="10">
        <v>0.98499999999999999</v>
      </c>
      <c r="N12866" s="10">
        <v>9.5000000000000084E-2</v>
      </c>
    </row>
    <row r="12867" spans="1:14" x14ac:dyDescent="0.25">
      <c r="A12867" s="9" t="s">
        <v>1326</v>
      </c>
      <c r="B12867" s="9" t="s">
        <v>35</v>
      </c>
      <c r="C12867" s="9" t="s">
        <v>33</v>
      </c>
      <c r="D12867" s="9" t="s">
        <v>27</v>
      </c>
      <c r="E12867" s="10">
        <v>1416.65</v>
      </c>
      <c r="F12867" s="10">
        <v>0</v>
      </c>
      <c r="G12867" s="10">
        <v>1416.65</v>
      </c>
      <c r="H12867" s="10">
        <v>1292.03</v>
      </c>
      <c r="I12867" s="10">
        <v>124.62000000000012</v>
      </c>
      <c r="J12867" s="10">
        <v>22.68</v>
      </c>
      <c r="K12867" s="10">
        <v>0</v>
      </c>
      <c r="L12867" s="10">
        <v>22.68</v>
      </c>
      <c r="M12867" s="10">
        <v>20.684999999999999</v>
      </c>
      <c r="N12867" s="10">
        <v>1.995000000000001</v>
      </c>
    </row>
    <row r="12868" spans="1:14" x14ac:dyDescent="0.25">
      <c r="A12868" s="9" t="s">
        <v>1326</v>
      </c>
      <c r="B12868" s="9" t="s">
        <v>36</v>
      </c>
      <c r="C12868" s="9" t="s">
        <v>29</v>
      </c>
      <c r="D12868" s="9" t="s">
        <v>27</v>
      </c>
      <c r="E12868" s="10">
        <v>1634</v>
      </c>
      <c r="F12868" s="10">
        <v>0</v>
      </c>
      <c r="G12868" s="10">
        <v>1634</v>
      </c>
      <c r="H12868" s="10">
        <v>1641.99</v>
      </c>
      <c r="I12868" s="10">
        <v>-7.9900000000000091</v>
      </c>
      <c r="J12868" s="10">
        <v>0</v>
      </c>
      <c r="K12868" s="10">
        <v>0</v>
      </c>
      <c r="L12868" s="10">
        <v>0</v>
      </c>
      <c r="M12868" s="10">
        <v>0</v>
      </c>
      <c r="N12868" s="10">
        <v>0</v>
      </c>
    </row>
    <row r="12869" spans="1:14" x14ac:dyDescent="0.25">
      <c r="A12869" s="9" t="s">
        <v>1326</v>
      </c>
      <c r="B12869" s="9" t="s">
        <v>37</v>
      </c>
      <c r="C12869" s="9" t="s">
        <v>29</v>
      </c>
      <c r="D12869" s="9" t="s">
        <v>27</v>
      </c>
      <c r="E12869" s="10">
        <v>3778.64</v>
      </c>
      <c r="F12869" s="10">
        <v>0</v>
      </c>
      <c r="G12869" s="10">
        <v>3778.64</v>
      </c>
      <c r="H12869" s="10">
        <v>3797.11</v>
      </c>
      <c r="I12869" s="10">
        <v>-18.470000000000255</v>
      </c>
      <c r="J12869" s="10">
        <v>0</v>
      </c>
      <c r="K12869" s="10">
        <v>0</v>
      </c>
      <c r="L12869" s="10">
        <v>0</v>
      </c>
      <c r="M12869" s="10">
        <v>0</v>
      </c>
      <c r="N12869" s="10">
        <v>0</v>
      </c>
    </row>
    <row r="12870" spans="1:14" x14ac:dyDescent="0.25">
      <c r="A12870" s="9" t="s">
        <v>1326</v>
      </c>
      <c r="B12870" s="9" t="s">
        <v>1096</v>
      </c>
      <c r="C12870" s="9" t="s">
        <v>39</v>
      </c>
      <c r="D12870" s="9" t="s">
        <v>40</v>
      </c>
      <c r="E12870" s="10">
        <v>-92598.67</v>
      </c>
      <c r="F12870" s="10">
        <v>0</v>
      </c>
      <c r="G12870" s="10">
        <v>-92598.67</v>
      </c>
      <c r="H12870" s="10">
        <v>-92598.7</v>
      </c>
      <c r="I12870" s="10">
        <v>2.9999999998835847E-2</v>
      </c>
      <c r="J12870" s="10">
        <v>-985</v>
      </c>
      <c r="K12870" s="10">
        <v>0</v>
      </c>
      <c r="L12870" s="10">
        <v>-985</v>
      </c>
      <c r="M12870" s="10">
        <v>-985</v>
      </c>
      <c r="N12870" s="10">
        <v>0</v>
      </c>
    </row>
    <row r="12871" spans="1:14" x14ac:dyDescent="0.25">
      <c r="A12871" s="9" t="s">
        <v>1326</v>
      </c>
      <c r="B12871" s="9" t="s">
        <v>92</v>
      </c>
      <c r="C12871" s="9" t="s">
        <v>42</v>
      </c>
      <c r="D12871" s="9" t="s">
        <v>43</v>
      </c>
      <c r="E12871" s="10">
        <v>105.55</v>
      </c>
      <c r="F12871" s="10">
        <v>83.841584158415841</v>
      </c>
      <c r="G12871" s="10">
        <v>21.708415841584156</v>
      </c>
      <c r="H12871" s="10">
        <v>84.68</v>
      </c>
      <c r="I12871" s="10">
        <v>20.86999999999999</v>
      </c>
      <c r="J12871" s="10">
        <v>1240</v>
      </c>
      <c r="K12871" s="10">
        <v>985</v>
      </c>
      <c r="L12871" s="10">
        <v>255</v>
      </c>
      <c r="M12871" s="10">
        <v>994.85</v>
      </c>
      <c r="N12871" s="10">
        <v>245.14999999999998</v>
      </c>
    </row>
    <row r="12872" spans="1:14" x14ac:dyDescent="0.25">
      <c r="A12872" s="9" t="s">
        <v>1326</v>
      </c>
      <c r="B12872" s="9" t="s">
        <v>107</v>
      </c>
      <c r="C12872" s="9" t="s">
        <v>42</v>
      </c>
      <c r="D12872" s="9" t="s">
        <v>43</v>
      </c>
      <c r="E12872" s="10">
        <v>311.88</v>
      </c>
      <c r="F12872" s="10">
        <v>307.20197044334975</v>
      </c>
      <c r="G12872" s="10">
        <v>4.6780295566502446</v>
      </c>
      <c r="H12872" s="10">
        <v>311.81</v>
      </c>
      <c r="I12872" s="10">
        <v>6.9999999999993179E-2</v>
      </c>
      <c r="J12872" s="10">
        <v>6000</v>
      </c>
      <c r="K12872" s="10">
        <v>5910</v>
      </c>
      <c r="L12872" s="10">
        <v>90</v>
      </c>
      <c r="M12872" s="10">
        <v>5998.65</v>
      </c>
      <c r="N12872" s="10">
        <v>1.3500000000003638</v>
      </c>
    </row>
    <row r="12873" spans="1:14" x14ac:dyDescent="0.25">
      <c r="A12873" s="9" t="s">
        <v>1326</v>
      </c>
      <c r="B12873" s="9" t="s">
        <v>94</v>
      </c>
      <c r="C12873" s="9" t="s">
        <v>42</v>
      </c>
      <c r="D12873" s="9" t="s">
        <v>43</v>
      </c>
      <c r="E12873" s="10">
        <v>490.05</v>
      </c>
      <c r="F12873" s="10">
        <v>487.57213930348257</v>
      </c>
      <c r="G12873" s="10">
        <v>2.477860696517439</v>
      </c>
      <c r="H12873" s="10">
        <v>490.01</v>
      </c>
      <c r="I12873" s="10">
        <v>4.0000000000020464E-2</v>
      </c>
      <c r="J12873" s="10">
        <v>990</v>
      </c>
      <c r="K12873" s="10">
        <v>985</v>
      </c>
      <c r="L12873" s="10">
        <v>5</v>
      </c>
      <c r="M12873" s="10">
        <v>989.92499999999995</v>
      </c>
      <c r="N12873" s="10">
        <v>7.5000000000045475E-2</v>
      </c>
    </row>
    <row r="12874" spans="1:14" x14ac:dyDescent="0.25">
      <c r="A12874" s="9" t="s">
        <v>1326</v>
      </c>
      <c r="B12874" s="9" t="s">
        <v>99</v>
      </c>
      <c r="C12874" s="9" t="s">
        <v>42</v>
      </c>
      <c r="D12874" s="9" t="s">
        <v>43</v>
      </c>
      <c r="E12874" s="10">
        <v>1353.53</v>
      </c>
      <c r="F12874" s="10">
        <v>1333.2413793103449</v>
      </c>
      <c r="G12874" s="10">
        <v>20.28862068965509</v>
      </c>
      <c r="H12874" s="10">
        <v>1353.24</v>
      </c>
      <c r="I12874" s="10">
        <v>0.28999999999996362</v>
      </c>
      <c r="J12874" s="10">
        <v>6000</v>
      </c>
      <c r="K12874" s="10">
        <v>5910</v>
      </c>
      <c r="L12874" s="10">
        <v>90</v>
      </c>
      <c r="M12874" s="10">
        <v>5998.65</v>
      </c>
      <c r="N12874" s="10">
        <v>1.3500000000003638</v>
      </c>
    </row>
    <row r="12875" spans="1:14" x14ac:dyDescent="0.25">
      <c r="A12875" s="9" t="s">
        <v>1326</v>
      </c>
      <c r="B12875" s="9" t="s">
        <v>100</v>
      </c>
      <c r="C12875" s="9" t="s">
        <v>42</v>
      </c>
      <c r="D12875" s="9" t="s">
        <v>43</v>
      </c>
      <c r="E12875" s="10">
        <v>1739.22</v>
      </c>
      <c r="F12875" s="10">
        <v>1713.1330049261085</v>
      </c>
      <c r="G12875" s="10">
        <v>26.086995073891558</v>
      </c>
      <c r="H12875" s="10">
        <v>1738.83</v>
      </c>
      <c r="I12875" s="10">
        <v>0.39000000000010004</v>
      </c>
      <c r="J12875" s="10">
        <v>6000</v>
      </c>
      <c r="K12875" s="10">
        <v>5910</v>
      </c>
      <c r="L12875" s="10">
        <v>90</v>
      </c>
      <c r="M12875" s="10">
        <v>5998.65</v>
      </c>
      <c r="N12875" s="10">
        <v>1.3500000000003638</v>
      </c>
    </row>
    <row r="12876" spans="1:14" x14ac:dyDescent="0.25">
      <c r="A12876" s="9" t="s">
        <v>1326</v>
      </c>
      <c r="B12876" s="9" t="s">
        <v>47</v>
      </c>
      <c r="C12876" s="9" t="s">
        <v>42</v>
      </c>
      <c r="D12876" s="9" t="s">
        <v>43</v>
      </c>
      <c r="E12876" s="10">
        <v>2834.78</v>
      </c>
      <c r="F12876" s="10">
        <v>2778.8235294117649</v>
      </c>
      <c r="G12876" s="10">
        <v>55.956470588235334</v>
      </c>
      <c r="H12876" s="10">
        <v>2834.4</v>
      </c>
      <c r="I12876" s="10">
        <v>0.38000000000010914</v>
      </c>
      <c r="J12876" s="10">
        <v>6029</v>
      </c>
      <c r="K12876" s="10">
        <v>5910</v>
      </c>
      <c r="L12876" s="10">
        <v>119</v>
      </c>
      <c r="M12876" s="10">
        <v>6028.2</v>
      </c>
      <c r="N12876" s="10">
        <v>0.8000000000001819</v>
      </c>
    </row>
    <row r="12877" spans="1:14" x14ac:dyDescent="0.25">
      <c r="A12877" s="9" t="s">
        <v>1326</v>
      </c>
      <c r="B12877" s="9" t="s">
        <v>101</v>
      </c>
      <c r="C12877" s="9" t="s">
        <v>42</v>
      </c>
      <c r="D12877" s="9" t="s">
        <v>43</v>
      </c>
      <c r="E12877" s="10">
        <v>4856.97</v>
      </c>
      <c r="F12877" s="10">
        <v>4784.9261083743841</v>
      </c>
      <c r="G12877" s="10">
        <v>72.043891625616197</v>
      </c>
      <c r="H12877" s="10">
        <v>4856.7</v>
      </c>
      <c r="I12877" s="10">
        <v>0.27000000000043656</v>
      </c>
      <c r="J12877" s="10">
        <v>5999</v>
      </c>
      <c r="K12877" s="10">
        <v>5910</v>
      </c>
      <c r="L12877" s="10">
        <v>89</v>
      </c>
      <c r="M12877" s="10">
        <v>5998.65</v>
      </c>
      <c r="N12877" s="10">
        <v>0.3500000000003638</v>
      </c>
    </row>
    <row r="12878" spans="1:14" x14ac:dyDescent="0.25">
      <c r="A12878" s="9" t="s">
        <v>1326</v>
      </c>
      <c r="B12878" s="9" t="s">
        <v>50</v>
      </c>
      <c r="C12878" s="9" t="s">
        <v>42</v>
      </c>
      <c r="D12878" s="9" t="s">
        <v>43</v>
      </c>
      <c r="E12878" s="10">
        <v>7900.2</v>
      </c>
      <c r="F12878" s="10">
        <v>7860.2985074626868</v>
      </c>
      <c r="G12878" s="10">
        <v>39.901492537313061</v>
      </c>
      <c r="H12878" s="10">
        <v>7899.6</v>
      </c>
      <c r="I12878" s="10">
        <v>0.5999999999994543</v>
      </c>
      <c r="J12878" s="10">
        <v>5940</v>
      </c>
      <c r="K12878" s="10">
        <v>5910</v>
      </c>
      <c r="L12878" s="10">
        <v>30</v>
      </c>
      <c r="M12878" s="10">
        <v>5939.55</v>
      </c>
      <c r="N12878" s="10">
        <v>0.4499999999998181</v>
      </c>
    </row>
    <row r="12879" spans="1:14" x14ac:dyDescent="0.25">
      <c r="A12879" s="9" t="s">
        <v>1326</v>
      </c>
      <c r="B12879" s="9" t="s">
        <v>102</v>
      </c>
      <c r="C12879" s="9" t="s">
        <v>42</v>
      </c>
      <c r="D12879" s="9" t="s">
        <v>43</v>
      </c>
      <c r="E12879" s="10">
        <v>8027.75</v>
      </c>
      <c r="F12879" s="10">
        <v>8027.7536945812808</v>
      </c>
      <c r="G12879" s="10">
        <v>-3.6945812807971379E-3</v>
      </c>
      <c r="H12879" s="10">
        <v>8148.17</v>
      </c>
      <c r="I12879" s="10">
        <v>-120.42000000000007</v>
      </c>
      <c r="J12879" s="10">
        <v>985</v>
      </c>
      <c r="K12879" s="10">
        <v>985</v>
      </c>
      <c r="L12879" s="10">
        <v>0</v>
      </c>
      <c r="M12879" s="10">
        <v>999.77499999999998</v>
      </c>
      <c r="N12879" s="10">
        <v>-14.774999999999977</v>
      </c>
    </row>
    <row r="12880" spans="1:14" x14ac:dyDescent="0.25">
      <c r="A12880" s="9" t="s">
        <v>1326</v>
      </c>
      <c r="B12880" s="9" t="s">
        <v>103</v>
      </c>
      <c r="C12880" s="9" t="s">
        <v>42</v>
      </c>
      <c r="D12880" s="9" t="s">
        <v>43</v>
      </c>
      <c r="E12880" s="10">
        <v>29942.06</v>
      </c>
      <c r="F12880" s="10">
        <v>29641.128712871287</v>
      </c>
      <c r="G12880" s="10">
        <v>300.93128712871476</v>
      </c>
      <c r="H12880" s="10">
        <v>29937.54</v>
      </c>
      <c r="I12880" s="10">
        <v>4.5200000000004366</v>
      </c>
      <c r="J12880" s="10">
        <v>5970</v>
      </c>
      <c r="K12880" s="10">
        <v>5910</v>
      </c>
      <c r="L12880" s="10">
        <v>60</v>
      </c>
      <c r="M12880" s="10">
        <v>5969.1</v>
      </c>
      <c r="N12880" s="10">
        <v>0.8999999999996362</v>
      </c>
    </row>
    <row r="12881" spans="1:14" x14ac:dyDescent="0.25">
      <c r="A12881" s="9" t="s">
        <v>1326</v>
      </c>
      <c r="B12881" s="9" t="s">
        <v>104</v>
      </c>
      <c r="C12881" s="9" t="s">
        <v>42</v>
      </c>
      <c r="D12881" s="9" t="s">
        <v>53</v>
      </c>
      <c r="E12881" s="10">
        <v>26637.9</v>
      </c>
      <c r="F12881" s="10">
        <v>26072.925373134327</v>
      </c>
      <c r="G12881" s="10">
        <v>564.97462686567451</v>
      </c>
      <c r="H12881" s="10">
        <v>26203.29</v>
      </c>
      <c r="I12881" s="10">
        <v>434.61000000000058</v>
      </c>
      <c r="J12881" s="10">
        <v>4433</v>
      </c>
      <c r="K12881" s="10">
        <v>4432.5004975124375</v>
      </c>
      <c r="L12881" s="10">
        <v>0.49950248756249493</v>
      </c>
      <c r="M12881" s="10">
        <v>4454.6629999999996</v>
      </c>
      <c r="N12881" s="10">
        <v>-21.662999999999556</v>
      </c>
    </row>
    <row r="12882" spans="1:14" x14ac:dyDescent="0.25">
      <c r="A12882" s="9" t="s">
        <v>1326</v>
      </c>
      <c r="B12882" s="9" t="s">
        <v>54</v>
      </c>
      <c r="C12882" s="9" t="s">
        <v>42</v>
      </c>
      <c r="D12882" s="9" t="s">
        <v>55</v>
      </c>
      <c r="E12882" s="10">
        <v>298.39999999999998</v>
      </c>
      <c r="F12882" s="10">
        <v>292.54901960784309</v>
      </c>
      <c r="G12882" s="10">
        <v>5.8509803921568846</v>
      </c>
      <c r="H12882" s="10">
        <v>298.39999999999998</v>
      </c>
      <c r="I12882" s="10">
        <v>0</v>
      </c>
      <c r="J12882" s="10">
        <v>54.253999999999998</v>
      </c>
      <c r="K12882" s="10">
        <v>53.19019607843137</v>
      </c>
      <c r="L12882" s="10">
        <v>1.0638039215686277</v>
      </c>
      <c r="M12882" s="10">
        <v>54.253999999999998</v>
      </c>
      <c r="N12882" s="10">
        <v>0</v>
      </c>
    </row>
    <row r="12883" spans="1:14" x14ac:dyDescent="0.25">
      <c r="A12883" s="9" t="s">
        <v>1327</v>
      </c>
      <c r="B12883" s="9" t="s">
        <v>25</v>
      </c>
      <c r="C12883" s="9" t="s">
        <v>26</v>
      </c>
      <c r="D12883" s="9" t="s">
        <v>27</v>
      </c>
      <c r="E12883" s="10">
        <v>-1570.9</v>
      </c>
      <c r="F12883" s="10">
        <v>0</v>
      </c>
      <c r="G12883" s="10">
        <v>-1570.9</v>
      </c>
      <c r="H12883" s="10">
        <v>0</v>
      </c>
      <c r="I12883" s="10">
        <v>-1570.9</v>
      </c>
      <c r="J12883" s="10">
        <v>0</v>
      </c>
      <c r="K12883" s="10">
        <v>0</v>
      </c>
      <c r="L12883" s="10">
        <v>0</v>
      </c>
      <c r="M12883" s="10">
        <v>0</v>
      </c>
      <c r="N12883" s="10">
        <v>0</v>
      </c>
    </row>
    <row r="12884" spans="1:14" x14ac:dyDescent="0.25">
      <c r="A12884" s="9" t="s">
        <v>1327</v>
      </c>
      <c r="B12884" s="9" t="s">
        <v>28</v>
      </c>
      <c r="C12884" s="9" t="s">
        <v>29</v>
      </c>
      <c r="D12884" s="9" t="s">
        <v>27</v>
      </c>
      <c r="E12884" s="10">
        <v>2.16</v>
      </c>
      <c r="F12884" s="10">
        <v>0</v>
      </c>
      <c r="G12884" s="10">
        <v>2.16</v>
      </c>
      <c r="H12884" s="10">
        <v>2.15</v>
      </c>
      <c r="I12884" s="10">
        <v>1.0000000000000231E-2</v>
      </c>
      <c r="J12884" s="10">
        <v>0</v>
      </c>
      <c r="K12884" s="10">
        <v>0</v>
      </c>
      <c r="L12884" s="10">
        <v>0</v>
      </c>
      <c r="M12884" s="10">
        <v>0</v>
      </c>
      <c r="N12884" s="10">
        <v>0</v>
      </c>
    </row>
    <row r="12885" spans="1:14" x14ac:dyDescent="0.25">
      <c r="A12885" s="9" t="s">
        <v>1327</v>
      </c>
      <c r="B12885" s="9" t="s">
        <v>30</v>
      </c>
      <c r="C12885" s="9" t="s">
        <v>29</v>
      </c>
      <c r="D12885" s="9" t="s">
        <v>27</v>
      </c>
      <c r="E12885" s="10">
        <v>50.42</v>
      </c>
      <c r="F12885" s="10">
        <v>0</v>
      </c>
      <c r="G12885" s="10">
        <v>50.42</v>
      </c>
      <c r="H12885" s="10">
        <v>50.13</v>
      </c>
      <c r="I12885" s="10">
        <v>0.28999999999999915</v>
      </c>
      <c r="J12885" s="10">
        <v>0</v>
      </c>
      <c r="K12885" s="10">
        <v>0</v>
      </c>
      <c r="L12885" s="10">
        <v>0</v>
      </c>
      <c r="M12885" s="10">
        <v>0</v>
      </c>
      <c r="N12885" s="10">
        <v>0</v>
      </c>
    </row>
    <row r="12886" spans="1:14" x14ac:dyDescent="0.25">
      <c r="A12886" s="9" t="s">
        <v>1327</v>
      </c>
      <c r="B12886" s="9" t="s">
        <v>31</v>
      </c>
      <c r="C12886" s="9" t="s">
        <v>29</v>
      </c>
      <c r="D12886" s="9" t="s">
        <v>27</v>
      </c>
      <c r="E12886" s="10">
        <v>338.54</v>
      </c>
      <c r="F12886" s="10">
        <v>0</v>
      </c>
      <c r="G12886" s="10">
        <v>338.54</v>
      </c>
      <c r="H12886" s="10">
        <v>336.59</v>
      </c>
      <c r="I12886" s="10">
        <v>1.9500000000000455</v>
      </c>
      <c r="J12886" s="10">
        <v>0</v>
      </c>
      <c r="K12886" s="10">
        <v>0</v>
      </c>
      <c r="L12886" s="10">
        <v>0</v>
      </c>
      <c r="M12886" s="10">
        <v>0</v>
      </c>
      <c r="N12886" s="10">
        <v>0</v>
      </c>
    </row>
    <row r="12887" spans="1:14" x14ac:dyDescent="0.25">
      <c r="A12887" s="9" t="s">
        <v>1327</v>
      </c>
      <c r="B12887" s="9" t="s">
        <v>32</v>
      </c>
      <c r="C12887" s="9" t="s">
        <v>33</v>
      </c>
      <c r="D12887" s="9" t="s">
        <v>27</v>
      </c>
      <c r="E12887" s="10">
        <v>648.94000000000005</v>
      </c>
      <c r="F12887" s="10">
        <v>0</v>
      </c>
      <c r="G12887" s="10">
        <v>648.94000000000005</v>
      </c>
      <c r="H12887" s="10">
        <v>793.89</v>
      </c>
      <c r="I12887" s="10">
        <v>-144.94999999999993</v>
      </c>
      <c r="J12887" s="10">
        <v>1.84</v>
      </c>
      <c r="K12887" s="10">
        <v>0</v>
      </c>
      <c r="L12887" s="10">
        <v>1.84</v>
      </c>
      <c r="M12887" s="10">
        <v>2.2509999999999999</v>
      </c>
      <c r="N12887" s="10">
        <v>-0.41099999999999981</v>
      </c>
    </row>
    <row r="12888" spans="1:14" x14ac:dyDescent="0.25">
      <c r="A12888" s="9" t="s">
        <v>1327</v>
      </c>
      <c r="B12888" s="9" t="s">
        <v>34</v>
      </c>
      <c r="C12888" s="9" t="s">
        <v>33</v>
      </c>
      <c r="D12888" s="9" t="s">
        <v>27</v>
      </c>
      <c r="E12888" s="10">
        <v>2230.77</v>
      </c>
      <c r="F12888" s="10">
        <v>0</v>
      </c>
      <c r="G12888" s="10">
        <v>2230.77</v>
      </c>
      <c r="H12888" s="10">
        <v>2729.05</v>
      </c>
      <c r="I12888" s="10">
        <v>-498.2800000000002</v>
      </c>
      <c r="J12888" s="10">
        <v>1.84</v>
      </c>
      <c r="K12888" s="10">
        <v>0</v>
      </c>
      <c r="L12888" s="10">
        <v>1.84</v>
      </c>
      <c r="M12888" s="10">
        <v>2.2509999999999999</v>
      </c>
      <c r="N12888" s="10">
        <v>-0.41099999999999981</v>
      </c>
    </row>
    <row r="12889" spans="1:14" x14ac:dyDescent="0.25">
      <c r="A12889" s="9" t="s">
        <v>1327</v>
      </c>
      <c r="B12889" s="9" t="s">
        <v>35</v>
      </c>
      <c r="C12889" s="9" t="s">
        <v>33</v>
      </c>
      <c r="D12889" s="9" t="s">
        <v>27</v>
      </c>
      <c r="E12889" s="10">
        <v>2413.5500000000002</v>
      </c>
      <c r="F12889" s="10">
        <v>0</v>
      </c>
      <c r="G12889" s="10">
        <v>2413.5500000000002</v>
      </c>
      <c r="H12889" s="10">
        <v>2952.66</v>
      </c>
      <c r="I12889" s="10">
        <v>-539.10999999999967</v>
      </c>
      <c r="J12889" s="10">
        <v>38.64</v>
      </c>
      <c r="K12889" s="10">
        <v>0</v>
      </c>
      <c r="L12889" s="10">
        <v>38.64</v>
      </c>
      <c r="M12889" s="10">
        <v>47.271000000000001</v>
      </c>
      <c r="N12889" s="10">
        <v>-8.6310000000000002</v>
      </c>
    </row>
    <row r="12890" spans="1:14" x14ac:dyDescent="0.25">
      <c r="A12890" s="9" t="s">
        <v>1327</v>
      </c>
      <c r="B12890" s="9" t="s">
        <v>36</v>
      </c>
      <c r="C12890" s="9" t="s">
        <v>29</v>
      </c>
      <c r="D12890" s="9" t="s">
        <v>27</v>
      </c>
      <c r="E12890" s="10">
        <v>3792.89</v>
      </c>
      <c r="F12890" s="10">
        <v>0</v>
      </c>
      <c r="G12890" s="10">
        <v>3792.89</v>
      </c>
      <c r="H12890" s="10">
        <v>3771.07</v>
      </c>
      <c r="I12890" s="10">
        <v>21.819999999999709</v>
      </c>
      <c r="J12890" s="10">
        <v>0</v>
      </c>
      <c r="K12890" s="10">
        <v>0</v>
      </c>
      <c r="L12890" s="10">
        <v>0</v>
      </c>
      <c r="M12890" s="10">
        <v>0</v>
      </c>
      <c r="N12890" s="10">
        <v>0</v>
      </c>
    </row>
    <row r="12891" spans="1:14" x14ac:dyDescent="0.25">
      <c r="A12891" s="9" t="s">
        <v>1327</v>
      </c>
      <c r="B12891" s="9" t="s">
        <v>37</v>
      </c>
      <c r="C12891" s="9" t="s">
        <v>29</v>
      </c>
      <c r="D12891" s="9" t="s">
        <v>27</v>
      </c>
      <c r="E12891" s="10">
        <v>8771.09</v>
      </c>
      <c r="F12891" s="10">
        <v>0</v>
      </c>
      <c r="G12891" s="10">
        <v>8771.09</v>
      </c>
      <c r="H12891" s="10">
        <v>8720.6299999999992</v>
      </c>
      <c r="I12891" s="10">
        <v>50.460000000000946</v>
      </c>
      <c r="J12891" s="10">
        <v>0</v>
      </c>
      <c r="K12891" s="10">
        <v>0</v>
      </c>
      <c r="L12891" s="10">
        <v>0</v>
      </c>
      <c r="M12891" s="10">
        <v>0</v>
      </c>
      <c r="N12891" s="10">
        <v>0</v>
      </c>
    </row>
    <row r="12892" spans="1:14" x14ac:dyDescent="0.25">
      <c r="A12892" s="9" t="s">
        <v>1327</v>
      </c>
      <c r="B12892" s="9" t="s">
        <v>1100</v>
      </c>
      <c r="C12892" s="9" t="s">
        <v>39</v>
      </c>
      <c r="D12892" s="9" t="s">
        <v>40</v>
      </c>
      <c r="E12892" s="10">
        <v>-225451.6</v>
      </c>
      <c r="F12892" s="10">
        <v>0</v>
      </c>
      <c r="G12892" s="10">
        <v>-225451.6</v>
      </c>
      <c r="H12892" s="10">
        <v>-225451.58</v>
      </c>
      <c r="I12892" s="10">
        <v>-2.0000000018626451E-2</v>
      </c>
      <c r="J12892" s="10">
        <v>-2251</v>
      </c>
      <c r="K12892" s="10">
        <v>0</v>
      </c>
      <c r="L12892" s="10">
        <v>-2251</v>
      </c>
      <c r="M12892" s="10">
        <v>-2251</v>
      </c>
      <c r="N12892" s="10">
        <v>0</v>
      </c>
    </row>
    <row r="12893" spans="1:14" x14ac:dyDescent="0.25">
      <c r="A12893" s="9" t="s">
        <v>1327</v>
      </c>
      <c r="B12893" s="9" t="s">
        <v>92</v>
      </c>
      <c r="C12893" s="9" t="s">
        <v>42</v>
      </c>
      <c r="D12893" s="9" t="s">
        <v>43</v>
      </c>
      <c r="E12893" s="10">
        <v>212.8</v>
      </c>
      <c r="F12893" s="10">
        <v>191.60396039603961</v>
      </c>
      <c r="G12893" s="10">
        <v>21.196039603960401</v>
      </c>
      <c r="H12893" s="10">
        <v>193.52</v>
      </c>
      <c r="I12893" s="10">
        <v>19.28</v>
      </c>
      <c r="J12893" s="10">
        <v>2500</v>
      </c>
      <c r="K12893" s="10">
        <v>2251</v>
      </c>
      <c r="L12893" s="10">
        <v>249</v>
      </c>
      <c r="M12893" s="10">
        <v>2273.5100000000002</v>
      </c>
      <c r="N12893" s="10">
        <v>226.48999999999978</v>
      </c>
    </row>
    <row r="12894" spans="1:14" x14ac:dyDescent="0.25">
      <c r="A12894" s="9" t="s">
        <v>1327</v>
      </c>
      <c r="B12894" s="9" t="s">
        <v>41</v>
      </c>
      <c r="C12894" s="9" t="s">
        <v>42</v>
      </c>
      <c r="D12894" s="9" t="s">
        <v>43</v>
      </c>
      <c r="E12894" s="10">
        <v>820.36</v>
      </c>
      <c r="F12894" s="10">
        <v>814.67980295566497</v>
      </c>
      <c r="G12894" s="10">
        <v>5.6801970443350456</v>
      </c>
      <c r="H12894" s="10">
        <v>826.9</v>
      </c>
      <c r="I12894" s="10">
        <v>-6.5399999999999636</v>
      </c>
      <c r="J12894" s="10">
        <v>13600</v>
      </c>
      <c r="K12894" s="10">
        <v>13506</v>
      </c>
      <c r="L12894" s="10">
        <v>94</v>
      </c>
      <c r="M12894" s="10">
        <v>13708.59</v>
      </c>
      <c r="N12894" s="10">
        <v>-108.59000000000015</v>
      </c>
    </row>
    <row r="12895" spans="1:14" x14ac:dyDescent="0.25">
      <c r="A12895" s="9" t="s">
        <v>1327</v>
      </c>
      <c r="B12895" s="9" t="s">
        <v>94</v>
      </c>
      <c r="C12895" s="9" t="s">
        <v>42</v>
      </c>
      <c r="D12895" s="9" t="s">
        <v>43</v>
      </c>
      <c r="E12895" s="10">
        <v>1119.69</v>
      </c>
      <c r="F12895" s="10">
        <v>1114.2487562189056</v>
      </c>
      <c r="G12895" s="10">
        <v>5.4412437810944994</v>
      </c>
      <c r="H12895" s="10">
        <v>1119.82</v>
      </c>
      <c r="I12895" s="10">
        <v>-0.12999999999988177</v>
      </c>
      <c r="J12895" s="10">
        <v>2262</v>
      </c>
      <c r="K12895" s="10">
        <v>2251</v>
      </c>
      <c r="L12895" s="10">
        <v>11</v>
      </c>
      <c r="M12895" s="10">
        <v>2262.2550000000001</v>
      </c>
      <c r="N12895" s="10">
        <v>-0.25500000000010914</v>
      </c>
    </row>
    <row r="12896" spans="1:14" x14ac:dyDescent="0.25">
      <c r="A12896" s="9" t="s">
        <v>1327</v>
      </c>
      <c r="B12896" s="9" t="s">
        <v>45</v>
      </c>
      <c r="C12896" s="9" t="s">
        <v>42</v>
      </c>
      <c r="D12896" s="9" t="s">
        <v>43</v>
      </c>
      <c r="E12896" s="10">
        <v>3519</v>
      </c>
      <c r="F12896" s="10">
        <v>3494.6798029556649</v>
      </c>
      <c r="G12896" s="10">
        <v>24.320197044335146</v>
      </c>
      <c r="H12896" s="10">
        <v>3547.1</v>
      </c>
      <c r="I12896" s="10">
        <v>-28.099999999999909</v>
      </c>
      <c r="J12896" s="10">
        <v>13600</v>
      </c>
      <c r="K12896" s="10">
        <v>13506</v>
      </c>
      <c r="L12896" s="10">
        <v>94</v>
      </c>
      <c r="M12896" s="10">
        <v>13708.59</v>
      </c>
      <c r="N12896" s="10">
        <v>-108.59000000000015</v>
      </c>
    </row>
    <row r="12897" spans="1:14" x14ac:dyDescent="0.25">
      <c r="A12897" s="9" t="s">
        <v>1327</v>
      </c>
      <c r="B12897" s="9" t="s">
        <v>46</v>
      </c>
      <c r="C12897" s="9" t="s">
        <v>42</v>
      </c>
      <c r="D12897" s="9" t="s">
        <v>43</v>
      </c>
      <c r="E12897" s="10">
        <v>4255.17</v>
      </c>
      <c r="F12897" s="10">
        <v>4225.7536945812817</v>
      </c>
      <c r="G12897" s="10">
        <v>29.416305418718366</v>
      </c>
      <c r="H12897" s="10">
        <v>4289.1400000000003</v>
      </c>
      <c r="I12897" s="10">
        <v>-33.970000000000255</v>
      </c>
      <c r="J12897" s="10">
        <v>13600</v>
      </c>
      <c r="K12897" s="10">
        <v>13506</v>
      </c>
      <c r="L12897" s="10">
        <v>94</v>
      </c>
      <c r="M12897" s="10">
        <v>13708.59</v>
      </c>
      <c r="N12897" s="10">
        <v>-108.59000000000015</v>
      </c>
    </row>
    <row r="12898" spans="1:14" x14ac:dyDescent="0.25">
      <c r="A12898" s="9" t="s">
        <v>1327</v>
      </c>
      <c r="B12898" s="9" t="s">
        <v>47</v>
      </c>
      <c r="C12898" s="9" t="s">
        <v>42</v>
      </c>
      <c r="D12898" s="9" t="s">
        <v>43</v>
      </c>
      <c r="E12898" s="10">
        <v>6474.52</v>
      </c>
      <c r="F12898" s="10">
        <v>6350.3823529411766</v>
      </c>
      <c r="G12898" s="10">
        <v>124.13764705882386</v>
      </c>
      <c r="H12898" s="10">
        <v>6477.39</v>
      </c>
      <c r="I12898" s="10">
        <v>-2.8699999999998909</v>
      </c>
      <c r="J12898" s="10">
        <v>13770</v>
      </c>
      <c r="K12898" s="10">
        <v>13506</v>
      </c>
      <c r="L12898" s="10">
        <v>264</v>
      </c>
      <c r="M12898" s="10">
        <v>13776.12</v>
      </c>
      <c r="N12898" s="10">
        <v>-6.1200000000008004</v>
      </c>
    </row>
    <row r="12899" spans="1:14" x14ac:dyDescent="0.25">
      <c r="A12899" s="9" t="s">
        <v>1327</v>
      </c>
      <c r="B12899" s="9" t="s">
        <v>48</v>
      </c>
      <c r="C12899" s="9" t="s">
        <v>42</v>
      </c>
      <c r="D12899" s="9" t="s">
        <v>43</v>
      </c>
      <c r="E12899" s="10">
        <v>12680.22</v>
      </c>
      <c r="F12899" s="10">
        <v>12232.778325123152</v>
      </c>
      <c r="G12899" s="10">
        <v>447.44167487684717</v>
      </c>
      <c r="H12899" s="10">
        <v>12416.27</v>
      </c>
      <c r="I12899" s="10">
        <v>263.94999999999891</v>
      </c>
      <c r="J12899" s="10">
        <v>14000</v>
      </c>
      <c r="K12899" s="10">
        <v>13506</v>
      </c>
      <c r="L12899" s="10">
        <v>494</v>
      </c>
      <c r="M12899" s="10">
        <v>13708.59</v>
      </c>
      <c r="N12899" s="10">
        <v>291.40999999999985</v>
      </c>
    </row>
    <row r="12900" spans="1:14" x14ac:dyDescent="0.25">
      <c r="A12900" s="9" t="s">
        <v>1327</v>
      </c>
      <c r="B12900" s="9" t="s">
        <v>50</v>
      </c>
      <c r="C12900" s="9" t="s">
        <v>42</v>
      </c>
      <c r="D12900" s="9" t="s">
        <v>43</v>
      </c>
      <c r="E12900" s="10">
        <v>18045.439999999999</v>
      </c>
      <c r="F12900" s="10">
        <v>17962.97512437811</v>
      </c>
      <c r="G12900" s="10">
        <v>82.464875621888496</v>
      </c>
      <c r="H12900" s="10">
        <v>18052.79</v>
      </c>
      <c r="I12900" s="10">
        <v>-7.3500000000021828</v>
      </c>
      <c r="J12900" s="10">
        <v>13568</v>
      </c>
      <c r="K12900" s="10">
        <v>13506</v>
      </c>
      <c r="L12900" s="10">
        <v>62</v>
      </c>
      <c r="M12900" s="10">
        <v>13573.53</v>
      </c>
      <c r="N12900" s="10">
        <v>-5.5300000000006548</v>
      </c>
    </row>
    <row r="12901" spans="1:14" x14ac:dyDescent="0.25">
      <c r="A12901" s="9" t="s">
        <v>1327</v>
      </c>
      <c r="B12901" s="9" t="s">
        <v>95</v>
      </c>
      <c r="C12901" s="9" t="s">
        <v>42</v>
      </c>
      <c r="D12901" s="9" t="s">
        <v>43</v>
      </c>
      <c r="E12901" s="10">
        <v>20685.88</v>
      </c>
      <c r="F12901" s="10">
        <v>19831.310344827587</v>
      </c>
      <c r="G12901" s="10">
        <v>854.56965517241406</v>
      </c>
      <c r="H12901" s="10">
        <v>20128.78</v>
      </c>
      <c r="I12901" s="10">
        <v>557.10000000000218</v>
      </c>
      <c r="J12901" s="10">
        <v>2348</v>
      </c>
      <c r="K12901" s="10">
        <v>2251</v>
      </c>
      <c r="L12901" s="10">
        <v>97</v>
      </c>
      <c r="M12901" s="10">
        <v>2284.7649999999999</v>
      </c>
      <c r="N12901" s="10">
        <v>63.235000000000127</v>
      </c>
    </row>
    <row r="12902" spans="1:14" x14ac:dyDescent="0.25">
      <c r="A12902" s="9" t="s">
        <v>1327</v>
      </c>
      <c r="B12902" s="9" t="s">
        <v>51</v>
      </c>
      <c r="C12902" s="9" t="s">
        <v>42</v>
      </c>
      <c r="D12902" s="9" t="s">
        <v>43</v>
      </c>
      <c r="E12902" s="10">
        <v>77014.16</v>
      </c>
      <c r="F12902" s="10">
        <v>76285.534653465351</v>
      </c>
      <c r="G12902" s="10">
        <v>728.62534653465264</v>
      </c>
      <c r="H12902" s="10">
        <v>77048.39</v>
      </c>
      <c r="I12902" s="10">
        <v>-34.229999999995925</v>
      </c>
      <c r="J12902" s="10">
        <v>13635</v>
      </c>
      <c r="K12902" s="10">
        <v>13506</v>
      </c>
      <c r="L12902" s="10">
        <v>129</v>
      </c>
      <c r="M12902" s="10">
        <v>13641.06</v>
      </c>
      <c r="N12902" s="10">
        <v>-6.0599999999994907</v>
      </c>
    </row>
    <row r="12903" spans="1:14" x14ac:dyDescent="0.25">
      <c r="A12903" s="9" t="s">
        <v>1327</v>
      </c>
      <c r="B12903" s="9" t="s">
        <v>52</v>
      </c>
      <c r="C12903" s="9" t="s">
        <v>42</v>
      </c>
      <c r="D12903" s="9" t="s">
        <v>53</v>
      </c>
      <c r="E12903" s="10">
        <v>63264.98</v>
      </c>
      <c r="F12903" s="10">
        <v>60706.316831683165</v>
      </c>
      <c r="G12903" s="10">
        <v>2558.663168316838</v>
      </c>
      <c r="H12903" s="10">
        <v>61313.38</v>
      </c>
      <c r="I12903" s="10">
        <v>1951.6000000000058</v>
      </c>
      <c r="J12903" s="10">
        <v>10290</v>
      </c>
      <c r="K12903" s="10">
        <v>10129.5</v>
      </c>
      <c r="L12903" s="10">
        <v>160.5</v>
      </c>
      <c r="M12903" s="10">
        <v>10230.795</v>
      </c>
      <c r="N12903" s="10">
        <v>59.204999999999927</v>
      </c>
    </row>
    <row r="12904" spans="1:14" x14ac:dyDescent="0.25">
      <c r="A12904" s="9" t="s">
        <v>1327</v>
      </c>
      <c r="B12904" s="9" t="s">
        <v>54</v>
      </c>
      <c r="C12904" s="9" t="s">
        <v>42</v>
      </c>
      <c r="D12904" s="9" t="s">
        <v>55</v>
      </c>
      <c r="E12904" s="10">
        <v>681.92</v>
      </c>
      <c r="F12904" s="10">
        <v>668.54901960784309</v>
      </c>
      <c r="G12904" s="10">
        <v>13.370980392156866</v>
      </c>
      <c r="H12904" s="10">
        <v>681.92</v>
      </c>
      <c r="I12904" s="10">
        <v>0</v>
      </c>
      <c r="J12904" s="10">
        <v>123.985</v>
      </c>
      <c r="K12904" s="10">
        <v>121.55392156862744</v>
      </c>
      <c r="L12904" s="10">
        <v>2.4310784313725549</v>
      </c>
      <c r="M12904" s="10">
        <v>123.985</v>
      </c>
      <c r="N12904" s="10">
        <v>0</v>
      </c>
    </row>
    <row r="12905" spans="1:14" x14ac:dyDescent="0.25">
      <c r="A12905" s="9" t="s">
        <v>1328</v>
      </c>
      <c r="B12905" s="9" t="s">
        <v>25</v>
      </c>
      <c r="C12905" s="9" t="s">
        <v>26</v>
      </c>
      <c r="D12905" s="9" t="s">
        <v>27</v>
      </c>
      <c r="E12905" s="10">
        <v>-3010.29</v>
      </c>
      <c r="F12905" s="10">
        <v>0</v>
      </c>
      <c r="G12905" s="10">
        <v>-3010.29</v>
      </c>
      <c r="H12905" s="10">
        <v>0</v>
      </c>
      <c r="I12905" s="10">
        <v>-3010.29</v>
      </c>
      <c r="J12905" s="10">
        <v>0</v>
      </c>
      <c r="K12905" s="10">
        <v>0</v>
      </c>
      <c r="L12905" s="10">
        <v>0</v>
      </c>
      <c r="M12905" s="10">
        <v>0</v>
      </c>
      <c r="N12905" s="10">
        <v>0</v>
      </c>
    </row>
    <row r="12906" spans="1:14" x14ac:dyDescent="0.25">
      <c r="A12906" s="9" t="s">
        <v>1328</v>
      </c>
      <c r="B12906" s="9" t="s">
        <v>28</v>
      </c>
      <c r="C12906" s="9" t="s">
        <v>29</v>
      </c>
      <c r="D12906" s="9" t="s">
        <v>27</v>
      </c>
      <c r="E12906" s="10">
        <v>1.33</v>
      </c>
      <c r="F12906" s="10">
        <v>0</v>
      </c>
      <c r="G12906" s="10">
        <v>1.33</v>
      </c>
      <c r="H12906" s="10">
        <v>1.32</v>
      </c>
      <c r="I12906" s="10">
        <v>1.0000000000000009E-2</v>
      </c>
      <c r="J12906" s="10">
        <v>0</v>
      </c>
      <c r="K12906" s="10">
        <v>0</v>
      </c>
      <c r="L12906" s="10">
        <v>0</v>
      </c>
      <c r="M12906" s="10">
        <v>0</v>
      </c>
      <c r="N12906" s="10">
        <v>0</v>
      </c>
    </row>
    <row r="12907" spans="1:14" x14ac:dyDescent="0.25">
      <c r="A12907" s="9" t="s">
        <v>1328</v>
      </c>
      <c r="B12907" s="9" t="s">
        <v>30</v>
      </c>
      <c r="C12907" s="9" t="s">
        <v>29</v>
      </c>
      <c r="D12907" s="9" t="s">
        <v>27</v>
      </c>
      <c r="E12907" s="10">
        <v>31.06</v>
      </c>
      <c r="F12907" s="10">
        <v>0</v>
      </c>
      <c r="G12907" s="10">
        <v>31.06</v>
      </c>
      <c r="H12907" s="10">
        <v>30.71</v>
      </c>
      <c r="I12907" s="10">
        <v>0.34999999999999787</v>
      </c>
      <c r="J12907" s="10">
        <v>0</v>
      </c>
      <c r="K12907" s="10">
        <v>0</v>
      </c>
      <c r="L12907" s="10">
        <v>0</v>
      </c>
      <c r="M12907" s="10">
        <v>0</v>
      </c>
      <c r="N12907" s="10">
        <v>0</v>
      </c>
    </row>
    <row r="12908" spans="1:14" x14ac:dyDescent="0.25">
      <c r="A12908" s="9" t="s">
        <v>1328</v>
      </c>
      <c r="B12908" s="9" t="s">
        <v>31</v>
      </c>
      <c r="C12908" s="9" t="s">
        <v>29</v>
      </c>
      <c r="D12908" s="9" t="s">
        <v>27</v>
      </c>
      <c r="E12908" s="10">
        <v>208.52</v>
      </c>
      <c r="F12908" s="10">
        <v>0</v>
      </c>
      <c r="G12908" s="10">
        <v>208.52</v>
      </c>
      <c r="H12908" s="10">
        <v>206.22</v>
      </c>
      <c r="I12908" s="10">
        <v>2.3000000000000114</v>
      </c>
      <c r="J12908" s="10">
        <v>0</v>
      </c>
      <c r="K12908" s="10">
        <v>0</v>
      </c>
      <c r="L12908" s="10">
        <v>0</v>
      </c>
      <c r="M12908" s="10">
        <v>0</v>
      </c>
      <c r="N12908" s="10">
        <v>0</v>
      </c>
    </row>
    <row r="12909" spans="1:14" x14ac:dyDescent="0.25">
      <c r="A12909" s="9" t="s">
        <v>1328</v>
      </c>
      <c r="B12909" s="9" t="s">
        <v>32</v>
      </c>
      <c r="C12909" s="9" t="s">
        <v>33</v>
      </c>
      <c r="D12909" s="9" t="s">
        <v>27</v>
      </c>
      <c r="E12909" s="10">
        <v>412.64</v>
      </c>
      <c r="F12909" s="10">
        <v>0</v>
      </c>
      <c r="G12909" s="10">
        <v>412.64</v>
      </c>
      <c r="H12909" s="10">
        <v>488.82</v>
      </c>
      <c r="I12909" s="10">
        <v>-76.180000000000007</v>
      </c>
      <c r="J12909" s="10">
        <v>1.17</v>
      </c>
      <c r="K12909" s="10">
        <v>0</v>
      </c>
      <c r="L12909" s="10">
        <v>1.17</v>
      </c>
      <c r="M12909" s="10">
        <v>1.3859999999999999</v>
      </c>
      <c r="N12909" s="10">
        <v>-0.21599999999999997</v>
      </c>
    </row>
    <row r="12910" spans="1:14" x14ac:dyDescent="0.25">
      <c r="A12910" s="9" t="s">
        <v>1328</v>
      </c>
      <c r="B12910" s="9" t="s">
        <v>34</v>
      </c>
      <c r="C12910" s="9" t="s">
        <v>33</v>
      </c>
      <c r="D12910" s="9" t="s">
        <v>27</v>
      </c>
      <c r="E12910" s="10">
        <v>1418.47</v>
      </c>
      <c r="F12910" s="10">
        <v>0</v>
      </c>
      <c r="G12910" s="10">
        <v>1418.47</v>
      </c>
      <c r="H12910" s="10">
        <v>1680.35</v>
      </c>
      <c r="I12910" s="10">
        <v>-261.87999999999988</v>
      </c>
      <c r="J12910" s="10">
        <v>1.17</v>
      </c>
      <c r="K12910" s="10">
        <v>0</v>
      </c>
      <c r="L12910" s="10">
        <v>1.17</v>
      </c>
      <c r="M12910" s="10">
        <v>1.3859999999999999</v>
      </c>
      <c r="N12910" s="10">
        <v>-0.21599999999999997</v>
      </c>
    </row>
    <row r="12911" spans="1:14" x14ac:dyDescent="0.25">
      <c r="A12911" s="9" t="s">
        <v>1328</v>
      </c>
      <c r="B12911" s="9" t="s">
        <v>35</v>
      </c>
      <c r="C12911" s="9" t="s">
        <v>33</v>
      </c>
      <c r="D12911" s="9" t="s">
        <v>27</v>
      </c>
      <c r="E12911" s="10">
        <v>1534.7</v>
      </c>
      <c r="F12911" s="10">
        <v>0</v>
      </c>
      <c r="G12911" s="10">
        <v>1534.7</v>
      </c>
      <c r="H12911" s="10">
        <v>1818.03</v>
      </c>
      <c r="I12911" s="10">
        <v>-283.32999999999993</v>
      </c>
      <c r="J12911" s="10">
        <v>24.57</v>
      </c>
      <c r="K12911" s="10">
        <v>0</v>
      </c>
      <c r="L12911" s="10">
        <v>24.57</v>
      </c>
      <c r="M12911" s="10">
        <v>29.106000000000002</v>
      </c>
      <c r="N12911" s="10">
        <v>-4.5360000000000014</v>
      </c>
    </row>
    <row r="12912" spans="1:14" x14ac:dyDescent="0.25">
      <c r="A12912" s="9" t="s">
        <v>1328</v>
      </c>
      <c r="B12912" s="9" t="s">
        <v>36</v>
      </c>
      <c r="C12912" s="9" t="s">
        <v>29</v>
      </c>
      <c r="D12912" s="9" t="s">
        <v>27</v>
      </c>
      <c r="E12912" s="10">
        <v>2336.19</v>
      </c>
      <c r="F12912" s="10">
        <v>0</v>
      </c>
      <c r="G12912" s="10">
        <v>2336.19</v>
      </c>
      <c r="H12912" s="10">
        <v>2310.4499999999998</v>
      </c>
      <c r="I12912" s="10">
        <v>25.740000000000236</v>
      </c>
      <c r="J12912" s="10">
        <v>0</v>
      </c>
      <c r="K12912" s="10">
        <v>0</v>
      </c>
      <c r="L12912" s="10">
        <v>0</v>
      </c>
      <c r="M12912" s="10">
        <v>0</v>
      </c>
      <c r="N12912" s="10">
        <v>0</v>
      </c>
    </row>
    <row r="12913" spans="1:14" x14ac:dyDescent="0.25">
      <c r="A12913" s="9" t="s">
        <v>1328</v>
      </c>
      <c r="B12913" s="9" t="s">
        <v>37</v>
      </c>
      <c r="C12913" s="9" t="s">
        <v>29</v>
      </c>
      <c r="D12913" s="9" t="s">
        <v>27</v>
      </c>
      <c r="E12913" s="10">
        <v>5402.45</v>
      </c>
      <c r="F12913" s="10">
        <v>0</v>
      </c>
      <c r="G12913" s="10">
        <v>5402.45</v>
      </c>
      <c r="H12913" s="10">
        <v>5342.94</v>
      </c>
      <c r="I12913" s="10">
        <v>59.510000000000218</v>
      </c>
      <c r="J12913" s="10">
        <v>0</v>
      </c>
      <c r="K12913" s="10">
        <v>0</v>
      </c>
      <c r="L12913" s="10">
        <v>0</v>
      </c>
      <c r="M12913" s="10">
        <v>0</v>
      </c>
      <c r="N12913" s="10">
        <v>0</v>
      </c>
    </row>
    <row r="12914" spans="1:14" x14ac:dyDescent="0.25">
      <c r="A12914" s="9" t="s">
        <v>1328</v>
      </c>
      <c r="B12914" s="9" t="s">
        <v>1098</v>
      </c>
      <c r="C12914" s="9" t="s">
        <v>39</v>
      </c>
      <c r="D12914" s="9" t="s">
        <v>40</v>
      </c>
      <c r="E12914" s="10">
        <v>-131770.34</v>
      </c>
      <c r="F12914" s="10">
        <v>0</v>
      </c>
      <c r="G12914" s="10">
        <v>-131770.34</v>
      </c>
      <c r="H12914" s="10">
        <v>-131770.29</v>
      </c>
      <c r="I12914" s="10">
        <v>-4.9999999988358468E-2</v>
      </c>
      <c r="J12914" s="10">
        <v>-1386</v>
      </c>
      <c r="K12914" s="10">
        <v>0</v>
      </c>
      <c r="L12914" s="10">
        <v>-1386</v>
      </c>
      <c r="M12914" s="10">
        <v>-1386</v>
      </c>
      <c r="N12914" s="10">
        <v>0</v>
      </c>
    </row>
    <row r="12915" spans="1:14" x14ac:dyDescent="0.25">
      <c r="A12915" s="9" t="s">
        <v>1328</v>
      </c>
      <c r="B12915" s="9" t="s">
        <v>92</v>
      </c>
      <c r="C12915" s="9" t="s">
        <v>42</v>
      </c>
      <c r="D12915" s="9" t="s">
        <v>43</v>
      </c>
      <c r="E12915" s="10">
        <v>272.38</v>
      </c>
      <c r="F12915" s="10">
        <v>0</v>
      </c>
      <c r="G12915" s="10">
        <v>272.38</v>
      </c>
      <c r="H12915" s="10">
        <v>0</v>
      </c>
      <c r="I12915" s="10">
        <v>272.38</v>
      </c>
      <c r="J12915" s="10">
        <v>3200</v>
      </c>
      <c r="K12915" s="10">
        <v>0</v>
      </c>
      <c r="L12915" s="10">
        <v>3200</v>
      </c>
      <c r="M12915" s="10">
        <v>0</v>
      </c>
      <c r="N12915" s="10">
        <v>3200</v>
      </c>
    </row>
    <row r="12916" spans="1:14" x14ac:dyDescent="0.25">
      <c r="A12916" s="9" t="s">
        <v>1328</v>
      </c>
      <c r="B12916" s="9" t="s">
        <v>375</v>
      </c>
      <c r="C12916" s="9" t="s">
        <v>42</v>
      </c>
      <c r="D12916" s="9" t="s">
        <v>43</v>
      </c>
      <c r="E12916" s="10">
        <v>512.72</v>
      </c>
      <c r="F12916" s="10">
        <v>501.62561576354682</v>
      </c>
      <c r="G12916" s="10">
        <v>11.094384236453209</v>
      </c>
      <c r="H12916" s="10">
        <v>509.15</v>
      </c>
      <c r="I12916" s="10">
        <v>3.57000000000005</v>
      </c>
      <c r="J12916" s="10">
        <v>8500</v>
      </c>
      <c r="K12916" s="10">
        <v>8316</v>
      </c>
      <c r="L12916" s="10">
        <v>184</v>
      </c>
      <c r="M12916" s="10">
        <v>8440.74</v>
      </c>
      <c r="N12916" s="10">
        <v>59.260000000000218</v>
      </c>
    </row>
    <row r="12917" spans="1:14" x14ac:dyDescent="0.25">
      <c r="A12917" s="9" t="s">
        <v>1328</v>
      </c>
      <c r="B12917" s="9" t="s">
        <v>94</v>
      </c>
      <c r="C12917" s="9" t="s">
        <v>42</v>
      </c>
      <c r="D12917" s="9" t="s">
        <v>43</v>
      </c>
      <c r="E12917" s="10">
        <v>691.02</v>
      </c>
      <c r="F12917" s="10">
        <v>686.06965174129357</v>
      </c>
      <c r="G12917" s="10">
        <v>4.9503482587064127</v>
      </c>
      <c r="H12917" s="10">
        <v>689.5</v>
      </c>
      <c r="I12917" s="10">
        <v>1.5199999999999818</v>
      </c>
      <c r="J12917" s="10">
        <v>1396</v>
      </c>
      <c r="K12917" s="10">
        <v>1386</v>
      </c>
      <c r="L12917" s="10">
        <v>10</v>
      </c>
      <c r="M12917" s="10">
        <v>1392.93</v>
      </c>
      <c r="N12917" s="10">
        <v>3.0699999999999363</v>
      </c>
    </row>
    <row r="12918" spans="1:14" x14ac:dyDescent="0.25">
      <c r="A12918" s="9" t="s">
        <v>1328</v>
      </c>
      <c r="B12918" s="9" t="s">
        <v>376</v>
      </c>
      <c r="C12918" s="9" t="s">
        <v>42</v>
      </c>
      <c r="D12918" s="9" t="s">
        <v>43</v>
      </c>
      <c r="E12918" s="10">
        <v>1984.07</v>
      </c>
      <c r="F12918" s="10">
        <v>1941.1231527093596</v>
      </c>
      <c r="G12918" s="10">
        <v>42.946847290640335</v>
      </c>
      <c r="H12918" s="10">
        <v>1970.24</v>
      </c>
      <c r="I12918" s="10">
        <v>13.829999999999927</v>
      </c>
      <c r="J12918" s="10">
        <v>8500</v>
      </c>
      <c r="K12918" s="10">
        <v>8316</v>
      </c>
      <c r="L12918" s="10">
        <v>184</v>
      </c>
      <c r="M12918" s="10">
        <v>8440.74</v>
      </c>
      <c r="N12918" s="10">
        <v>59.260000000000218</v>
      </c>
    </row>
    <row r="12919" spans="1:14" x14ac:dyDescent="0.25">
      <c r="A12919" s="9" t="s">
        <v>1328</v>
      </c>
      <c r="B12919" s="9" t="s">
        <v>500</v>
      </c>
      <c r="C12919" s="9" t="s">
        <v>42</v>
      </c>
      <c r="D12919" s="9" t="s">
        <v>43</v>
      </c>
      <c r="E12919" s="10">
        <v>2562.15</v>
      </c>
      <c r="F12919" s="10">
        <v>2506.6896551724139</v>
      </c>
      <c r="G12919" s="10">
        <v>55.460344827586141</v>
      </c>
      <c r="H12919" s="10">
        <v>2544.29</v>
      </c>
      <c r="I12919" s="10">
        <v>17.860000000000127</v>
      </c>
      <c r="J12919" s="10">
        <v>8500</v>
      </c>
      <c r="K12919" s="10">
        <v>8316</v>
      </c>
      <c r="L12919" s="10">
        <v>184</v>
      </c>
      <c r="M12919" s="10">
        <v>8440.74</v>
      </c>
      <c r="N12919" s="10">
        <v>59.260000000000218</v>
      </c>
    </row>
    <row r="12920" spans="1:14" x14ac:dyDescent="0.25">
      <c r="A12920" s="9" t="s">
        <v>1328</v>
      </c>
      <c r="B12920" s="9" t="s">
        <v>47</v>
      </c>
      <c r="C12920" s="9" t="s">
        <v>42</v>
      </c>
      <c r="D12920" s="9" t="s">
        <v>43</v>
      </c>
      <c r="E12920" s="10">
        <v>3996.61</v>
      </c>
      <c r="F12920" s="10">
        <v>3910.0980392156862</v>
      </c>
      <c r="G12920" s="10">
        <v>86.511960784313942</v>
      </c>
      <c r="H12920" s="10">
        <v>3988.3</v>
      </c>
      <c r="I12920" s="10">
        <v>8.3099999999999454</v>
      </c>
      <c r="J12920" s="10">
        <v>8500</v>
      </c>
      <c r="K12920" s="10">
        <v>8316</v>
      </c>
      <c r="L12920" s="10">
        <v>184</v>
      </c>
      <c r="M12920" s="10">
        <v>8482.32</v>
      </c>
      <c r="N12920" s="10">
        <v>17.680000000000291</v>
      </c>
    </row>
    <row r="12921" spans="1:14" x14ac:dyDescent="0.25">
      <c r="A12921" s="9" t="s">
        <v>1328</v>
      </c>
      <c r="B12921" s="9" t="s">
        <v>272</v>
      </c>
      <c r="C12921" s="9" t="s">
        <v>42</v>
      </c>
      <c r="D12921" s="9" t="s">
        <v>43</v>
      </c>
      <c r="E12921" s="10">
        <v>7963.75</v>
      </c>
      <c r="F12921" s="10">
        <v>6781.9901477832509</v>
      </c>
      <c r="G12921" s="10">
        <v>1181.7598522167491</v>
      </c>
      <c r="H12921" s="10">
        <v>6883.72</v>
      </c>
      <c r="I12921" s="10">
        <v>1080.0299999999997</v>
      </c>
      <c r="J12921" s="10">
        <v>9765</v>
      </c>
      <c r="K12921" s="10">
        <v>8316</v>
      </c>
      <c r="L12921" s="10">
        <v>1449</v>
      </c>
      <c r="M12921" s="10">
        <v>8440.74</v>
      </c>
      <c r="N12921" s="10">
        <v>1324.2600000000002</v>
      </c>
    </row>
    <row r="12922" spans="1:14" x14ac:dyDescent="0.25">
      <c r="A12922" s="9" t="s">
        <v>1328</v>
      </c>
      <c r="B12922" s="9" t="s">
        <v>50</v>
      </c>
      <c r="C12922" s="9" t="s">
        <v>42</v>
      </c>
      <c r="D12922" s="9" t="s">
        <v>43</v>
      </c>
      <c r="E12922" s="10">
        <v>11305</v>
      </c>
      <c r="F12922" s="10">
        <v>11060.278606965174</v>
      </c>
      <c r="G12922" s="10">
        <v>244.72139303482618</v>
      </c>
      <c r="H12922" s="10">
        <v>11115.58</v>
      </c>
      <c r="I12922" s="10">
        <v>189.42000000000007</v>
      </c>
      <c r="J12922" s="10">
        <v>8500</v>
      </c>
      <c r="K12922" s="10">
        <v>8316</v>
      </c>
      <c r="L12922" s="10">
        <v>184</v>
      </c>
      <c r="M12922" s="10">
        <v>8357.58</v>
      </c>
      <c r="N12922" s="10">
        <v>142.42000000000007</v>
      </c>
    </row>
    <row r="12923" spans="1:14" x14ac:dyDescent="0.25">
      <c r="A12923" s="9" t="s">
        <v>1328</v>
      </c>
      <c r="B12923" s="9" t="s">
        <v>642</v>
      </c>
      <c r="C12923" s="9" t="s">
        <v>42</v>
      </c>
      <c r="D12923" s="9" t="s">
        <v>43</v>
      </c>
      <c r="E12923" s="10">
        <v>11540.4</v>
      </c>
      <c r="F12923" s="10">
        <v>11295.901477832513</v>
      </c>
      <c r="G12923" s="10">
        <v>244.49852216748695</v>
      </c>
      <c r="H12923" s="10">
        <v>11465.34</v>
      </c>
      <c r="I12923" s="10">
        <v>75.059999999999491</v>
      </c>
      <c r="J12923" s="10">
        <v>1416</v>
      </c>
      <c r="K12923" s="10">
        <v>1386</v>
      </c>
      <c r="L12923" s="10">
        <v>30</v>
      </c>
      <c r="M12923" s="10">
        <v>1406.79</v>
      </c>
      <c r="N12923" s="10">
        <v>9.2100000000000364</v>
      </c>
    </row>
    <row r="12924" spans="1:14" x14ac:dyDescent="0.25">
      <c r="A12924" s="9" t="s">
        <v>1328</v>
      </c>
      <c r="B12924" s="9" t="s">
        <v>103</v>
      </c>
      <c r="C12924" s="9" t="s">
        <v>42</v>
      </c>
      <c r="D12924" s="9" t="s">
        <v>43</v>
      </c>
      <c r="E12924" s="10">
        <v>42099.44</v>
      </c>
      <c r="F12924" s="10">
        <v>41708.237623762376</v>
      </c>
      <c r="G12924" s="10">
        <v>391.20237623762659</v>
      </c>
      <c r="H12924" s="10">
        <v>42125.32</v>
      </c>
      <c r="I12924" s="10">
        <v>-25.879999999997381</v>
      </c>
      <c r="J12924" s="10">
        <v>8394</v>
      </c>
      <c r="K12924" s="10">
        <v>8316</v>
      </c>
      <c r="L12924" s="10">
        <v>78</v>
      </c>
      <c r="M12924" s="10">
        <v>8399.16</v>
      </c>
      <c r="N12924" s="10">
        <v>-5.1599999999998545</v>
      </c>
    </row>
    <row r="12925" spans="1:14" x14ac:dyDescent="0.25">
      <c r="A12925" s="9" t="s">
        <v>1328</v>
      </c>
      <c r="B12925" s="9" t="s">
        <v>379</v>
      </c>
      <c r="C12925" s="9" t="s">
        <v>42</v>
      </c>
      <c r="D12925" s="9" t="s">
        <v>53</v>
      </c>
      <c r="E12925" s="10">
        <v>40087.85</v>
      </c>
      <c r="F12925" s="10">
        <v>37990.189054726368</v>
      </c>
      <c r="G12925" s="10">
        <v>2097.6609452736302</v>
      </c>
      <c r="H12925" s="10">
        <v>38180.14</v>
      </c>
      <c r="I12925" s="10">
        <v>1907.7099999999991</v>
      </c>
      <c r="J12925" s="10">
        <v>6338</v>
      </c>
      <c r="K12925" s="10">
        <v>6237</v>
      </c>
      <c r="L12925" s="10">
        <v>101</v>
      </c>
      <c r="M12925" s="10">
        <v>6268.1850000000004</v>
      </c>
      <c r="N12925" s="10">
        <v>69.8149999999996</v>
      </c>
    </row>
    <row r="12926" spans="1:14" x14ac:dyDescent="0.25">
      <c r="A12926" s="9" t="s">
        <v>1328</v>
      </c>
      <c r="B12926" s="9" t="s">
        <v>54</v>
      </c>
      <c r="C12926" s="9" t="s">
        <v>42</v>
      </c>
      <c r="D12926" s="9" t="s">
        <v>55</v>
      </c>
      <c r="E12926" s="10">
        <v>419.88</v>
      </c>
      <c r="F12926" s="10">
        <v>411.64705882352939</v>
      </c>
      <c r="G12926" s="10">
        <v>8.2329411764706038</v>
      </c>
      <c r="H12926" s="10">
        <v>419.88</v>
      </c>
      <c r="I12926" s="10">
        <v>0</v>
      </c>
      <c r="J12926" s="10">
        <v>76.340999999999994</v>
      </c>
      <c r="K12926" s="10">
        <v>74.844117647058823</v>
      </c>
      <c r="L12926" s="10">
        <v>1.4968823529411708</v>
      </c>
      <c r="M12926" s="10">
        <v>76.340999999999994</v>
      </c>
      <c r="N12926" s="10">
        <v>0</v>
      </c>
    </row>
    <row r="12927" spans="1:14" x14ac:dyDescent="0.25">
      <c r="A12927" s="9" t="s">
        <v>1329</v>
      </c>
      <c r="B12927" s="9" t="s">
        <v>25</v>
      </c>
      <c r="C12927" s="9" t="s">
        <v>26</v>
      </c>
      <c r="D12927" s="9" t="s">
        <v>27</v>
      </c>
      <c r="E12927" s="10">
        <v>-2742.38</v>
      </c>
      <c r="F12927" s="10">
        <v>0</v>
      </c>
      <c r="G12927" s="10">
        <v>-2742.38</v>
      </c>
      <c r="H12927" s="10">
        <v>0</v>
      </c>
      <c r="I12927" s="10">
        <v>-2742.38</v>
      </c>
      <c r="J12927" s="10">
        <v>0</v>
      </c>
      <c r="K12927" s="10">
        <v>0</v>
      </c>
      <c r="L12927" s="10">
        <v>0</v>
      </c>
      <c r="M12927" s="10">
        <v>0</v>
      </c>
      <c r="N12927" s="10">
        <v>0</v>
      </c>
    </row>
    <row r="12928" spans="1:14" x14ac:dyDescent="0.25">
      <c r="A12928" s="9" t="s">
        <v>1329</v>
      </c>
      <c r="B12928" s="9" t="s">
        <v>28</v>
      </c>
      <c r="C12928" s="9" t="s">
        <v>29</v>
      </c>
      <c r="D12928" s="9" t="s">
        <v>27</v>
      </c>
      <c r="E12928" s="10">
        <v>2.1800000000000002</v>
      </c>
      <c r="F12928" s="10">
        <v>0</v>
      </c>
      <c r="G12928" s="10">
        <v>2.1800000000000002</v>
      </c>
      <c r="H12928" s="10">
        <v>2.97</v>
      </c>
      <c r="I12928" s="10">
        <v>-0.79</v>
      </c>
      <c r="J12928" s="10">
        <v>0</v>
      </c>
      <c r="K12928" s="10">
        <v>0</v>
      </c>
      <c r="L12928" s="10">
        <v>0</v>
      </c>
      <c r="M12928" s="10">
        <v>0</v>
      </c>
      <c r="N12928" s="10">
        <v>0</v>
      </c>
    </row>
    <row r="12929" spans="1:14" x14ac:dyDescent="0.25">
      <c r="A12929" s="9" t="s">
        <v>1329</v>
      </c>
      <c r="B12929" s="9" t="s">
        <v>30</v>
      </c>
      <c r="C12929" s="9" t="s">
        <v>29</v>
      </c>
      <c r="D12929" s="9" t="s">
        <v>27</v>
      </c>
      <c r="E12929" s="10">
        <v>50.96</v>
      </c>
      <c r="F12929" s="10">
        <v>0</v>
      </c>
      <c r="G12929" s="10">
        <v>50.96</v>
      </c>
      <c r="H12929" s="10">
        <v>69.23</v>
      </c>
      <c r="I12929" s="10">
        <v>-18.270000000000003</v>
      </c>
      <c r="J12929" s="10">
        <v>0</v>
      </c>
      <c r="K12929" s="10">
        <v>0</v>
      </c>
      <c r="L12929" s="10">
        <v>0</v>
      </c>
      <c r="M12929" s="10">
        <v>0</v>
      </c>
      <c r="N12929" s="10">
        <v>0</v>
      </c>
    </row>
    <row r="12930" spans="1:14" x14ac:dyDescent="0.25">
      <c r="A12930" s="9" t="s">
        <v>1329</v>
      </c>
      <c r="B12930" s="9" t="s">
        <v>31</v>
      </c>
      <c r="C12930" s="9" t="s">
        <v>29</v>
      </c>
      <c r="D12930" s="9" t="s">
        <v>27</v>
      </c>
      <c r="E12930" s="10">
        <v>342.16</v>
      </c>
      <c r="F12930" s="10">
        <v>0</v>
      </c>
      <c r="G12930" s="10">
        <v>342.16</v>
      </c>
      <c r="H12930" s="10">
        <v>464.82</v>
      </c>
      <c r="I12930" s="10">
        <v>-122.65999999999997</v>
      </c>
      <c r="J12930" s="10">
        <v>0</v>
      </c>
      <c r="K12930" s="10">
        <v>0</v>
      </c>
      <c r="L12930" s="10">
        <v>0</v>
      </c>
      <c r="M12930" s="10">
        <v>0</v>
      </c>
      <c r="N12930" s="10">
        <v>0</v>
      </c>
    </row>
    <row r="12931" spans="1:14" x14ac:dyDescent="0.25">
      <c r="A12931" s="9" t="s">
        <v>1329</v>
      </c>
      <c r="B12931" s="9" t="s">
        <v>32</v>
      </c>
      <c r="C12931" s="9" t="s">
        <v>33</v>
      </c>
      <c r="D12931" s="9" t="s">
        <v>27</v>
      </c>
      <c r="E12931" s="10">
        <v>292.73</v>
      </c>
      <c r="F12931" s="10">
        <v>0</v>
      </c>
      <c r="G12931" s="10">
        <v>292.73</v>
      </c>
      <c r="H12931" s="10">
        <v>754.67</v>
      </c>
      <c r="I12931" s="10">
        <v>-461.93999999999994</v>
      </c>
      <c r="J12931" s="10">
        <v>0.83</v>
      </c>
      <c r="K12931" s="10">
        <v>0</v>
      </c>
      <c r="L12931" s="10">
        <v>0.83</v>
      </c>
      <c r="M12931" s="10">
        <v>2.14</v>
      </c>
      <c r="N12931" s="10">
        <v>-1.31</v>
      </c>
    </row>
    <row r="12932" spans="1:14" x14ac:dyDescent="0.25">
      <c r="A12932" s="9" t="s">
        <v>1329</v>
      </c>
      <c r="B12932" s="9" t="s">
        <v>34</v>
      </c>
      <c r="C12932" s="9" t="s">
        <v>33</v>
      </c>
      <c r="D12932" s="9" t="s">
        <v>27</v>
      </c>
      <c r="E12932" s="10">
        <v>1006.27</v>
      </c>
      <c r="F12932" s="10">
        <v>0</v>
      </c>
      <c r="G12932" s="10">
        <v>1006.27</v>
      </c>
      <c r="H12932" s="10">
        <v>2594.21</v>
      </c>
      <c r="I12932" s="10">
        <v>-1587.94</v>
      </c>
      <c r="J12932" s="10">
        <v>0.83</v>
      </c>
      <c r="K12932" s="10">
        <v>0</v>
      </c>
      <c r="L12932" s="10">
        <v>0.83</v>
      </c>
      <c r="M12932" s="10">
        <v>2.14</v>
      </c>
      <c r="N12932" s="10">
        <v>-1.31</v>
      </c>
    </row>
    <row r="12933" spans="1:14" x14ac:dyDescent="0.25">
      <c r="A12933" s="9" t="s">
        <v>1329</v>
      </c>
      <c r="B12933" s="9" t="s">
        <v>35</v>
      </c>
      <c r="C12933" s="9" t="s">
        <v>33</v>
      </c>
      <c r="D12933" s="9" t="s">
        <v>27</v>
      </c>
      <c r="E12933" s="10">
        <v>1088.72</v>
      </c>
      <c r="F12933" s="10">
        <v>0</v>
      </c>
      <c r="G12933" s="10">
        <v>1088.72</v>
      </c>
      <c r="H12933" s="10">
        <v>2806.7</v>
      </c>
      <c r="I12933" s="10">
        <v>-1717.9799999999998</v>
      </c>
      <c r="J12933" s="10">
        <v>17.43</v>
      </c>
      <c r="K12933" s="10">
        <v>0</v>
      </c>
      <c r="L12933" s="10">
        <v>17.43</v>
      </c>
      <c r="M12933" s="10">
        <v>44.933999999999997</v>
      </c>
      <c r="N12933" s="10">
        <v>-27.503999999999998</v>
      </c>
    </row>
    <row r="12934" spans="1:14" x14ac:dyDescent="0.25">
      <c r="A12934" s="9" t="s">
        <v>1329</v>
      </c>
      <c r="B12934" s="9" t="s">
        <v>36</v>
      </c>
      <c r="C12934" s="9" t="s">
        <v>29</v>
      </c>
      <c r="D12934" s="9" t="s">
        <v>27</v>
      </c>
      <c r="E12934" s="10">
        <v>3833.44</v>
      </c>
      <c r="F12934" s="10">
        <v>0</v>
      </c>
      <c r="G12934" s="10">
        <v>3833.44</v>
      </c>
      <c r="H12934" s="10">
        <v>5207.6899999999996</v>
      </c>
      <c r="I12934" s="10">
        <v>-1374.2499999999995</v>
      </c>
      <c r="J12934" s="10">
        <v>0</v>
      </c>
      <c r="K12934" s="10">
        <v>0</v>
      </c>
      <c r="L12934" s="10">
        <v>0</v>
      </c>
      <c r="M12934" s="10">
        <v>0</v>
      </c>
      <c r="N12934" s="10">
        <v>0</v>
      </c>
    </row>
    <row r="12935" spans="1:14" x14ac:dyDescent="0.25">
      <c r="A12935" s="9" t="s">
        <v>1329</v>
      </c>
      <c r="B12935" s="9" t="s">
        <v>37</v>
      </c>
      <c r="C12935" s="9" t="s">
        <v>29</v>
      </c>
      <c r="D12935" s="9" t="s">
        <v>27</v>
      </c>
      <c r="E12935" s="10">
        <v>8864.86</v>
      </c>
      <c r="F12935" s="10">
        <v>0</v>
      </c>
      <c r="G12935" s="10">
        <v>8864.86</v>
      </c>
      <c r="H12935" s="10">
        <v>12042.81</v>
      </c>
      <c r="I12935" s="10">
        <v>-3177.9499999999989</v>
      </c>
      <c r="J12935" s="10">
        <v>0</v>
      </c>
      <c r="K12935" s="10">
        <v>0</v>
      </c>
      <c r="L12935" s="10">
        <v>0</v>
      </c>
      <c r="M12935" s="10">
        <v>0</v>
      </c>
      <c r="N12935" s="10">
        <v>0</v>
      </c>
    </row>
    <row r="12936" spans="1:14" x14ac:dyDescent="0.25">
      <c r="A12936" s="9" t="s">
        <v>1329</v>
      </c>
      <c r="B12936" s="9" t="s">
        <v>374</v>
      </c>
      <c r="C12936" s="9" t="s">
        <v>39</v>
      </c>
      <c r="D12936" s="9" t="s">
        <v>40</v>
      </c>
      <c r="E12936" s="10">
        <v>-287279.57</v>
      </c>
      <c r="F12936" s="10">
        <v>0</v>
      </c>
      <c r="G12936" s="10">
        <v>-287279.57</v>
      </c>
      <c r="H12936" s="10">
        <v>-287279.56</v>
      </c>
      <c r="I12936" s="10">
        <v>-1.0000000009313226E-2</v>
      </c>
      <c r="J12936" s="10">
        <v>-1562</v>
      </c>
      <c r="K12936" s="10">
        <v>0</v>
      </c>
      <c r="L12936" s="10">
        <v>-1562</v>
      </c>
      <c r="M12936" s="10">
        <v>-1562</v>
      </c>
      <c r="N12936" s="10">
        <v>0</v>
      </c>
    </row>
    <row r="12937" spans="1:14" x14ac:dyDescent="0.25">
      <c r="A12937" s="9" t="s">
        <v>1329</v>
      </c>
      <c r="B12937" s="9" t="s">
        <v>1312</v>
      </c>
      <c r="C12937" s="9" t="s">
        <v>42</v>
      </c>
      <c r="D12937" s="9" t="s">
        <v>58</v>
      </c>
      <c r="E12937" s="10">
        <v>64829.81</v>
      </c>
      <c r="F12937" s="10">
        <v>0</v>
      </c>
      <c r="G12937" s="10">
        <v>64829.81</v>
      </c>
      <c r="H12937" s="10">
        <v>0</v>
      </c>
      <c r="I12937" s="10">
        <v>64829.81</v>
      </c>
      <c r="J12937" s="10">
        <v>405</v>
      </c>
      <c r="K12937" s="10">
        <v>0</v>
      </c>
      <c r="L12937" s="10">
        <v>405</v>
      </c>
      <c r="M12937" s="10">
        <v>0</v>
      </c>
      <c r="N12937" s="10">
        <v>405</v>
      </c>
    </row>
    <row r="12938" spans="1:14" x14ac:dyDescent="0.25">
      <c r="A12938" s="9" t="s">
        <v>1329</v>
      </c>
      <c r="B12938" s="9" t="s">
        <v>375</v>
      </c>
      <c r="C12938" s="9" t="s">
        <v>42</v>
      </c>
      <c r="D12938" s="9" t="s">
        <v>43</v>
      </c>
      <c r="E12938" s="10">
        <v>1127.98</v>
      </c>
      <c r="F12938" s="10">
        <v>1130.6403940886698</v>
      </c>
      <c r="G12938" s="10">
        <v>-2.6603940886698183</v>
      </c>
      <c r="H12938" s="10">
        <v>1147.5999999999999</v>
      </c>
      <c r="I12938" s="10">
        <v>-19.619999999999891</v>
      </c>
      <c r="J12938" s="10">
        <v>18700</v>
      </c>
      <c r="K12938" s="10">
        <v>18744</v>
      </c>
      <c r="L12938" s="10">
        <v>-44</v>
      </c>
      <c r="M12938" s="10">
        <v>19025.16</v>
      </c>
      <c r="N12938" s="10">
        <v>-325.15999999999985</v>
      </c>
    </row>
    <row r="12939" spans="1:14" x14ac:dyDescent="0.25">
      <c r="A12939" s="9" t="s">
        <v>1329</v>
      </c>
      <c r="B12939" s="9" t="s">
        <v>44</v>
      </c>
      <c r="C12939" s="9" t="s">
        <v>42</v>
      </c>
      <c r="D12939" s="9" t="s">
        <v>43</v>
      </c>
      <c r="E12939" s="10">
        <v>1555.87</v>
      </c>
      <c r="F12939" s="10">
        <v>1547.9402985074628</v>
      </c>
      <c r="G12939" s="10">
        <v>7.9297014925371059</v>
      </c>
      <c r="H12939" s="10">
        <v>1555.68</v>
      </c>
      <c r="I12939" s="10">
        <v>0.1899999999998272</v>
      </c>
      <c r="J12939" s="10">
        <v>1570</v>
      </c>
      <c r="K12939" s="10">
        <v>1562</v>
      </c>
      <c r="L12939" s="10">
        <v>8</v>
      </c>
      <c r="M12939" s="10">
        <v>1569.81</v>
      </c>
      <c r="N12939" s="10">
        <v>0.19000000000005457</v>
      </c>
    </row>
    <row r="12940" spans="1:14" x14ac:dyDescent="0.25">
      <c r="A12940" s="9" t="s">
        <v>1329</v>
      </c>
      <c r="B12940" s="9" t="s">
        <v>376</v>
      </c>
      <c r="C12940" s="9" t="s">
        <v>42</v>
      </c>
      <c r="D12940" s="9" t="s">
        <v>43</v>
      </c>
      <c r="E12940" s="10">
        <v>4411.6400000000003</v>
      </c>
      <c r="F12940" s="10">
        <v>4375.2216748768478</v>
      </c>
      <c r="G12940" s="10">
        <v>36.418325123152499</v>
      </c>
      <c r="H12940" s="10">
        <v>4440.8500000000004</v>
      </c>
      <c r="I12940" s="10">
        <v>-29.210000000000036</v>
      </c>
      <c r="J12940" s="10">
        <v>18900</v>
      </c>
      <c r="K12940" s="10">
        <v>18744</v>
      </c>
      <c r="L12940" s="10">
        <v>156</v>
      </c>
      <c r="M12940" s="10">
        <v>19025.16</v>
      </c>
      <c r="N12940" s="10">
        <v>-125.15999999999985</v>
      </c>
    </row>
    <row r="12941" spans="1:14" x14ac:dyDescent="0.25">
      <c r="A12941" s="9" t="s">
        <v>1329</v>
      </c>
      <c r="B12941" s="9" t="s">
        <v>500</v>
      </c>
      <c r="C12941" s="9" t="s">
        <v>42</v>
      </c>
      <c r="D12941" s="9" t="s">
        <v>43</v>
      </c>
      <c r="E12941" s="10">
        <v>5666.88</v>
      </c>
      <c r="F12941" s="10">
        <v>5650</v>
      </c>
      <c r="G12941" s="10">
        <v>16.880000000000109</v>
      </c>
      <c r="H12941" s="10">
        <v>5734.75</v>
      </c>
      <c r="I12941" s="10">
        <v>-67.869999999999891</v>
      </c>
      <c r="J12941" s="10">
        <v>18800</v>
      </c>
      <c r="K12941" s="10">
        <v>18744</v>
      </c>
      <c r="L12941" s="10">
        <v>56</v>
      </c>
      <c r="M12941" s="10">
        <v>19025.16</v>
      </c>
      <c r="N12941" s="10">
        <v>-225.15999999999985</v>
      </c>
    </row>
    <row r="12942" spans="1:14" x14ac:dyDescent="0.25">
      <c r="A12942" s="9" t="s">
        <v>1329</v>
      </c>
      <c r="B12942" s="9" t="s">
        <v>47</v>
      </c>
      <c r="C12942" s="9" t="s">
        <v>42</v>
      </c>
      <c r="D12942" s="9" t="s">
        <v>43</v>
      </c>
      <c r="E12942" s="10">
        <v>6657.89</v>
      </c>
      <c r="F12942" s="10">
        <v>8813.245098039215</v>
      </c>
      <c r="G12942" s="10">
        <v>-2155.3550980392147</v>
      </c>
      <c r="H12942" s="10">
        <v>8989.51</v>
      </c>
      <c r="I12942" s="10">
        <v>-2331.62</v>
      </c>
      <c r="J12942" s="10">
        <v>14160</v>
      </c>
      <c r="K12942" s="10">
        <v>18744</v>
      </c>
      <c r="L12942" s="10">
        <v>-4584</v>
      </c>
      <c r="M12942" s="10">
        <v>19118.88</v>
      </c>
      <c r="N12942" s="10">
        <v>-4958.880000000001</v>
      </c>
    </row>
    <row r="12943" spans="1:14" x14ac:dyDescent="0.25">
      <c r="A12943" s="9" t="s">
        <v>1329</v>
      </c>
      <c r="B12943" s="9" t="s">
        <v>272</v>
      </c>
      <c r="C12943" s="9" t="s">
        <v>42</v>
      </c>
      <c r="D12943" s="9" t="s">
        <v>43</v>
      </c>
      <c r="E12943" s="10">
        <v>15560.5</v>
      </c>
      <c r="F12943" s="10">
        <v>15286.384236453201</v>
      </c>
      <c r="G12943" s="10">
        <v>274.11576354679892</v>
      </c>
      <c r="H12943" s="10">
        <v>15515.68</v>
      </c>
      <c r="I12943" s="10">
        <v>44.819999999999709</v>
      </c>
      <c r="J12943" s="10">
        <v>19080</v>
      </c>
      <c r="K12943" s="10">
        <v>18744</v>
      </c>
      <c r="L12943" s="10">
        <v>336</v>
      </c>
      <c r="M12943" s="10">
        <v>19025.16</v>
      </c>
      <c r="N12943" s="10">
        <v>54.840000000000146</v>
      </c>
    </row>
    <row r="12944" spans="1:14" x14ac:dyDescent="0.25">
      <c r="A12944" s="9" t="s">
        <v>1329</v>
      </c>
      <c r="B12944" s="9" t="s">
        <v>378</v>
      </c>
      <c r="C12944" s="9" t="s">
        <v>42</v>
      </c>
      <c r="D12944" s="9" t="s">
        <v>43</v>
      </c>
      <c r="E12944" s="10">
        <v>19167.8</v>
      </c>
      <c r="F12944" s="10">
        <v>18665.901477832511</v>
      </c>
      <c r="G12944" s="10">
        <v>501.89852216748841</v>
      </c>
      <c r="H12944" s="10">
        <v>18945.89</v>
      </c>
      <c r="I12944" s="10">
        <v>221.90999999999985</v>
      </c>
      <c r="J12944" s="10">
        <v>1604</v>
      </c>
      <c r="K12944" s="10">
        <v>1562</v>
      </c>
      <c r="L12944" s="10">
        <v>42</v>
      </c>
      <c r="M12944" s="10">
        <v>1585.43</v>
      </c>
      <c r="N12944" s="10">
        <v>18.569999999999936</v>
      </c>
    </row>
    <row r="12945" spans="1:14" x14ac:dyDescent="0.25">
      <c r="A12945" s="9" t="s">
        <v>1329</v>
      </c>
      <c r="B12945" s="9" t="s">
        <v>50</v>
      </c>
      <c r="C12945" s="9" t="s">
        <v>42</v>
      </c>
      <c r="D12945" s="9" t="s">
        <v>43</v>
      </c>
      <c r="E12945" s="10">
        <v>18620</v>
      </c>
      <c r="F12945" s="10">
        <v>24929.5223880597</v>
      </c>
      <c r="G12945" s="10">
        <v>-6309.5223880597005</v>
      </c>
      <c r="H12945" s="10">
        <v>25054.17</v>
      </c>
      <c r="I12945" s="10">
        <v>-6434.1699999999983</v>
      </c>
      <c r="J12945" s="10">
        <v>14000</v>
      </c>
      <c r="K12945" s="10">
        <v>18744</v>
      </c>
      <c r="L12945" s="10">
        <v>-4744</v>
      </c>
      <c r="M12945" s="10">
        <v>18837.72</v>
      </c>
      <c r="N12945" s="10">
        <v>-4837.7200000000012</v>
      </c>
    </row>
    <row r="12946" spans="1:14" x14ac:dyDescent="0.25">
      <c r="A12946" s="9" t="s">
        <v>1329</v>
      </c>
      <c r="B12946" s="9" t="s">
        <v>103</v>
      </c>
      <c r="C12946" s="9" t="s">
        <v>42</v>
      </c>
      <c r="D12946" s="9" t="s">
        <v>43</v>
      </c>
      <c r="E12946" s="10">
        <v>70215.88</v>
      </c>
      <c r="F12946" s="10">
        <v>94009.029702970292</v>
      </c>
      <c r="G12946" s="10">
        <v>-23793.149702970288</v>
      </c>
      <c r="H12946" s="10">
        <v>94949.119999999995</v>
      </c>
      <c r="I12946" s="10">
        <v>-24733.239999999991</v>
      </c>
      <c r="J12946" s="10">
        <v>14000</v>
      </c>
      <c r="K12946" s="10">
        <v>18743.999999999996</v>
      </c>
      <c r="L12946" s="10">
        <v>-4743.9999999999964</v>
      </c>
      <c r="M12946" s="10">
        <v>18931.439999999999</v>
      </c>
      <c r="N12946" s="10">
        <v>-4931.4399999999987</v>
      </c>
    </row>
    <row r="12947" spans="1:14" x14ac:dyDescent="0.25">
      <c r="A12947" s="9" t="s">
        <v>1329</v>
      </c>
      <c r="B12947" s="9" t="s">
        <v>379</v>
      </c>
      <c r="C12947" s="9" t="s">
        <v>42</v>
      </c>
      <c r="D12947" s="9" t="s">
        <v>53</v>
      </c>
      <c r="E12947" s="10">
        <v>65780</v>
      </c>
      <c r="F12947" s="10">
        <v>85628.686567164186</v>
      </c>
      <c r="G12947" s="10">
        <v>-19848.686567164186</v>
      </c>
      <c r="H12947" s="10">
        <v>86056.83</v>
      </c>
      <c r="I12947" s="10">
        <v>-20276.830000000002</v>
      </c>
      <c r="J12947" s="10">
        <v>10400</v>
      </c>
      <c r="K12947" s="10">
        <v>14058</v>
      </c>
      <c r="L12947" s="10">
        <v>-3658</v>
      </c>
      <c r="M12947" s="10">
        <v>14128.29</v>
      </c>
      <c r="N12947" s="10">
        <v>-3728.2900000000009</v>
      </c>
    </row>
    <row r="12948" spans="1:14" x14ac:dyDescent="0.25">
      <c r="A12948" s="9" t="s">
        <v>1329</v>
      </c>
      <c r="B12948" s="9" t="s">
        <v>54</v>
      </c>
      <c r="C12948" s="9" t="s">
        <v>42</v>
      </c>
      <c r="D12948" s="9" t="s">
        <v>55</v>
      </c>
      <c r="E12948" s="10">
        <v>946.38</v>
      </c>
      <c r="F12948" s="10">
        <v>927.83333333333337</v>
      </c>
      <c r="G12948" s="10">
        <v>18.546666666666624</v>
      </c>
      <c r="H12948" s="10">
        <v>946.39</v>
      </c>
      <c r="I12948" s="10">
        <v>-9.9999999999909051E-3</v>
      </c>
      <c r="J12948" s="10">
        <v>172.07</v>
      </c>
      <c r="K12948" s="10">
        <v>168.69607843137254</v>
      </c>
      <c r="L12948" s="10">
        <v>3.373921568627452</v>
      </c>
      <c r="M12948" s="10">
        <v>172.07</v>
      </c>
      <c r="N12948" s="10">
        <v>0</v>
      </c>
    </row>
    <row r="12949" spans="1:14" x14ac:dyDescent="0.25">
      <c r="A12949" s="9" t="s">
        <v>1330</v>
      </c>
      <c r="B12949" s="9" t="s">
        <v>25</v>
      </c>
      <c r="C12949" s="9" t="s">
        <v>26</v>
      </c>
      <c r="D12949" s="9" t="s">
        <v>27</v>
      </c>
      <c r="E12949" s="10">
        <v>774.22</v>
      </c>
      <c r="F12949" s="10">
        <v>0</v>
      </c>
      <c r="G12949" s="10">
        <v>774.22</v>
      </c>
      <c r="H12949" s="10">
        <v>0</v>
      </c>
      <c r="I12949" s="10">
        <v>774.22</v>
      </c>
      <c r="J12949" s="10">
        <v>0</v>
      </c>
      <c r="K12949" s="10">
        <v>0</v>
      </c>
      <c r="L12949" s="10">
        <v>0</v>
      </c>
      <c r="M12949" s="10">
        <v>0</v>
      </c>
      <c r="N12949" s="10">
        <v>0</v>
      </c>
    </row>
    <row r="12950" spans="1:14" x14ac:dyDescent="0.25">
      <c r="A12950" s="9" t="s">
        <v>1330</v>
      </c>
      <c r="B12950" s="9" t="s">
        <v>258</v>
      </c>
      <c r="C12950" s="9" t="s">
        <v>33</v>
      </c>
      <c r="D12950" s="9" t="s">
        <v>27</v>
      </c>
      <c r="E12950" s="10">
        <v>61.7</v>
      </c>
      <c r="F12950" s="10">
        <v>0</v>
      </c>
      <c r="G12950" s="10">
        <v>61.7</v>
      </c>
      <c r="H12950" s="10">
        <v>66.150000000000006</v>
      </c>
      <c r="I12950" s="10">
        <v>-4.4500000000000028</v>
      </c>
      <c r="J12950" s="10">
        <v>8.16</v>
      </c>
      <c r="K12950" s="10">
        <v>0</v>
      </c>
      <c r="L12950" s="10">
        <v>8.16</v>
      </c>
      <c r="M12950" s="10">
        <v>8.75</v>
      </c>
      <c r="N12950" s="10">
        <v>-0.58999999999999986</v>
      </c>
    </row>
    <row r="12951" spans="1:14" x14ac:dyDescent="0.25">
      <c r="A12951" s="9" t="s">
        <v>1330</v>
      </c>
      <c r="B12951" s="9" t="s">
        <v>259</v>
      </c>
      <c r="C12951" s="9" t="s">
        <v>33</v>
      </c>
      <c r="D12951" s="9" t="s">
        <v>27</v>
      </c>
      <c r="E12951" s="10">
        <v>126.6</v>
      </c>
      <c r="F12951" s="10">
        <v>0</v>
      </c>
      <c r="G12951" s="10">
        <v>126.6</v>
      </c>
      <c r="H12951" s="10">
        <v>135.75</v>
      </c>
      <c r="I12951" s="10">
        <v>-9.1500000000000057</v>
      </c>
      <c r="J12951" s="10">
        <v>8.16</v>
      </c>
      <c r="K12951" s="10">
        <v>0</v>
      </c>
      <c r="L12951" s="10">
        <v>8.16</v>
      </c>
      <c r="M12951" s="10">
        <v>8.75</v>
      </c>
      <c r="N12951" s="10">
        <v>-0.58999999999999986</v>
      </c>
    </row>
    <row r="12952" spans="1:14" x14ac:dyDescent="0.25">
      <c r="A12952" s="9" t="s">
        <v>1330</v>
      </c>
      <c r="B12952" s="9" t="s">
        <v>260</v>
      </c>
      <c r="C12952" s="9" t="s">
        <v>33</v>
      </c>
      <c r="D12952" s="9" t="s">
        <v>27</v>
      </c>
      <c r="E12952" s="10">
        <v>4990.7</v>
      </c>
      <c r="F12952" s="10">
        <v>0</v>
      </c>
      <c r="G12952" s="10">
        <v>4990.7</v>
      </c>
      <c r="H12952" s="10">
        <v>5350.48</v>
      </c>
      <c r="I12952" s="10">
        <v>-359.77999999999975</v>
      </c>
      <c r="J12952" s="10">
        <v>81.599999999999994</v>
      </c>
      <c r="K12952" s="10">
        <v>0</v>
      </c>
      <c r="L12952" s="10">
        <v>81.599999999999994</v>
      </c>
      <c r="M12952" s="10">
        <v>87.481999999999999</v>
      </c>
      <c r="N12952" s="10">
        <v>-5.882000000000005</v>
      </c>
    </row>
    <row r="12953" spans="1:14" x14ac:dyDescent="0.25">
      <c r="A12953" s="9" t="s">
        <v>1330</v>
      </c>
      <c r="B12953" s="9" t="s">
        <v>101</v>
      </c>
      <c r="C12953" s="9" t="s">
        <v>39</v>
      </c>
      <c r="D12953" s="9" t="s">
        <v>43</v>
      </c>
      <c r="E12953" s="10">
        <v>-32935.75</v>
      </c>
      <c r="F12953" s="10">
        <v>0</v>
      </c>
      <c r="G12953" s="10">
        <v>-32935.75</v>
      </c>
      <c r="H12953" s="10">
        <v>-32935.83</v>
      </c>
      <c r="I12953" s="10">
        <v>8.000000000174623E-2</v>
      </c>
      <c r="J12953" s="10">
        <v>-40680</v>
      </c>
      <c r="K12953" s="10">
        <v>0</v>
      </c>
      <c r="L12953" s="10">
        <v>-40680</v>
      </c>
      <c r="M12953" s="10">
        <v>-40680</v>
      </c>
      <c r="N12953" s="10">
        <v>0</v>
      </c>
    </row>
    <row r="12954" spans="1:14" x14ac:dyDescent="0.25">
      <c r="A12954" s="9" t="s">
        <v>1330</v>
      </c>
      <c r="B12954" s="9" t="s">
        <v>262</v>
      </c>
      <c r="C12954" s="9" t="s">
        <v>42</v>
      </c>
      <c r="D12954" s="9" t="s">
        <v>43</v>
      </c>
      <c r="E12954" s="10">
        <v>3399.93</v>
      </c>
      <c r="F12954" s="10">
        <v>3399.5266272189347</v>
      </c>
      <c r="G12954" s="10">
        <v>0.4033727810651726</v>
      </c>
      <c r="H12954" s="10">
        <v>3447.12</v>
      </c>
      <c r="I12954" s="10">
        <v>-47.190000000000055</v>
      </c>
      <c r="J12954" s="10">
        <v>6713</v>
      </c>
      <c r="K12954" s="10">
        <v>6712.2001972386579</v>
      </c>
      <c r="L12954" s="10">
        <v>0.79980276134210726</v>
      </c>
      <c r="M12954" s="10">
        <v>6806.1710000000003</v>
      </c>
      <c r="N12954" s="10">
        <v>-93.171000000000276</v>
      </c>
    </row>
    <row r="12955" spans="1:14" x14ac:dyDescent="0.25">
      <c r="A12955" s="9" t="s">
        <v>1330</v>
      </c>
      <c r="B12955" s="9" t="s">
        <v>261</v>
      </c>
      <c r="C12955" s="9" t="s">
        <v>42</v>
      </c>
      <c r="D12955" s="9" t="s">
        <v>43</v>
      </c>
      <c r="E12955" s="10">
        <v>23582.6</v>
      </c>
      <c r="F12955" s="10">
        <v>23582.600985221674</v>
      </c>
      <c r="G12955" s="10">
        <v>-9.8522167536430061E-4</v>
      </c>
      <c r="H12955" s="10">
        <v>23936.34</v>
      </c>
      <c r="I12955" s="10">
        <v>-353.7400000000016</v>
      </c>
      <c r="J12955" s="10">
        <v>40680</v>
      </c>
      <c r="K12955" s="10">
        <v>40679.999999999993</v>
      </c>
      <c r="L12955" s="10">
        <v>7.2759576141834259E-12</v>
      </c>
      <c r="M12955" s="10">
        <v>41290.199999999997</v>
      </c>
      <c r="N12955" s="10">
        <v>-610.19999999999709</v>
      </c>
    </row>
    <row r="12956" spans="1:14" x14ac:dyDescent="0.25">
      <c r="A12956" s="9" t="s">
        <v>1331</v>
      </c>
      <c r="B12956" s="9" t="s">
        <v>25</v>
      </c>
      <c r="C12956" s="9" t="s">
        <v>26</v>
      </c>
      <c r="D12956" s="9" t="s">
        <v>27</v>
      </c>
      <c r="E12956" s="10">
        <v>136.9</v>
      </c>
      <c r="F12956" s="10">
        <v>0</v>
      </c>
      <c r="G12956" s="10">
        <v>136.9</v>
      </c>
      <c r="H12956" s="10">
        <v>0</v>
      </c>
      <c r="I12956" s="10">
        <v>136.9</v>
      </c>
      <c r="J12956" s="10">
        <v>0</v>
      </c>
      <c r="K12956" s="10">
        <v>0</v>
      </c>
      <c r="L12956" s="10">
        <v>0</v>
      </c>
      <c r="M12956" s="10">
        <v>0</v>
      </c>
      <c r="N12956" s="10">
        <v>0</v>
      </c>
    </row>
    <row r="12957" spans="1:14" x14ac:dyDescent="0.25">
      <c r="A12957" s="9" t="s">
        <v>1331</v>
      </c>
      <c r="B12957" s="9" t="s">
        <v>258</v>
      </c>
      <c r="C12957" s="9" t="s">
        <v>33</v>
      </c>
      <c r="D12957" s="9" t="s">
        <v>27</v>
      </c>
      <c r="E12957" s="10">
        <v>77.12</v>
      </c>
      <c r="F12957" s="10">
        <v>0</v>
      </c>
      <c r="G12957" s="10">
        <v>77.12</v>
      </c>
      <c r="H12957" s="10">
        <v>74.41</v>
      </c>
      <c r="I12957" s="10">
        <v>2.710000000000008</v>
      </c>
      <c r="J12957" s="10">
        <v>10.199999999999999</v>
      </c>
      <c r="K12957" s="10">
        <v>0</v>
      </c>
      <c r="L12957" s="10">
        <v>10.199999999999999</v>
      </c>
      <c r="M12957" s="10">
        <v>9.8439999999999994</v>
      </c>
      <c r="N12957" s="10">
        <v>0.35599999999999987</v>
      </c>
    </row>
    <row r="12958" spans="1:14" x14ac:dyDescent="0.25">
      <c r="A12958" s="9" t="s">
        <v>1331</v>
      </c>
      <c r="B12958" s="9" t="s">
        <v>259</v>
      </c>
      <c r="C12958" s="9" t="s">
        <v>33</v>
      </c>
      <c r="D12958" s="9" t="s">
        <v>27</v>
      </c>
      <c r="E12958" s="10">
        <v>158.25</v>
      </c>
      <c r="F12958" s="10">
        <v>0</v>
      </c>
      <c r="G12958" s="10">
        <v>158.25</v>
      </c>
      <c r="H12958" s="10">
        <v>152.72</v>
      </c>
      <c r="I12958" s="10">
        <v>5.5300000000000011</v>
      </c>
      <c r="J12958" s="10">
        <v>10.199999999999999</v>
      </c>
      <c r="K12958" s="10">
        <v>0</v>
      </c>
      <c r="L12958" s="10">
        <v>10.199999999999999</v>
      </c>
      <c r="M12958" s="10">
        <v>9.8439999999999994</v>
      </c>
      <c r="N12958" s="10">
        <v>0.35599999999999987</v>
      </c>
    </row>
    <row r="12959" spans="1:14" x14ac:dyDescent="0.25">
      <c r="A12959" s="9" t="s">
        <v>1331</v>
      </c>
      <c r="B12959" s="9" t="s">
        <v>260</v>
      </c>
      <c r="C12959" s="9" t="s">
        <v>33</v>
      </c>
      <c r="D12959" s="9" t="s">
        <v>27</v>
      </c>
      <c r="E12959" s="10">
        <v>6238.37</v>
      </c>
      <c r="F12959" s="10">
        <v>0</v>
      </c>
      <c r="G12959" s="10">
        <v>6238.37</v>
      </c>
      <c r="H12959" s="10">
        <v>6019.29</v>
      </c>
      <c r="I12959" s="10">
        <v>219.07999999999993</v>
      </c>
      <c r="J12959" s="10">
        <v>102</v>
      </c>
      <c r="K12959" s="10">
        <v>0</v>
      </c>
      <c r="L12959" s="10">
        <v>102</v>
      </c>
      <c r="M12959" s="10">
        <v>98.418000000000006</v>
      </c>
      <c r="N12959" s="10">
        <v>3.5819999999999936</v>
      </c>
    </row>
    <row r="12960" spans="1:14" x14ac:dyDescent="0.25">
      <c r="A12960" s="9" t="s">
        <v>1331</v>
      </c>
      <c r="B12960" s="9" t="s">
        <v>48</v>
      </c>
      <c r="C12960" s="9" t="s">
        <v>39</v>
      </c>
      <c r="D12960" s="9" t="s">
        <v>43</v>
      </c>
      <c r="E12960" s="10">
        <v>-41450.730000000003</v>
      </c>
      <c r="F12960" s="10">
        <v>0</v>
      </c>
      <c r="G12960" s="10">
        <v>-41450.730000000003</v>
      </c>
      <c r="H12960" s="10">
        <v>-41450.69</v>
      </c>
      <c r="I12960" s="10">
        <v>-4.0000000000873115E-2</v>
      </c>
      <c r="J12960" s="10">
        <v>-45765</v>
      </c>
      <c r="K12960" s="10">
        <v>0</v>
      </c>
      <c r="L12960" s="10">
        <v>-45765</v>
      </c>
      <c r="M12960" s="10">
        <v>-45765</v>
      </c>
      <c r="N12960" s="10">
        <v>0</v>
      </c>
    </row>
    <row r="12961" spans="1:14" x14ac:dyDescent="0.25">
      <c r="A12961" s="9" t="s">
        <v>1331</v>
      </c>
      <c r="B12961" s="9" t="s">
        <v>266</v>
      </c>
      <c r="C12961" s="9" t="s">
        <v>42</v>
      </c>
      <c r="D12961" s="9" t="s">
        <v>43</v>
      </c>
      <c r="E12961" s="10">
        <v>3646.45</v>
      </c>
      <c r="F12961" s="10">
        <v>3646.5581854043389</v>
      </c>
      <c r="G12961" s="10">
        <v>-0.10818540433911039</v>
      </c>
      <c r="H12961" s="10">
        <v>3697.61</v>
      </c>
      <c r="I12961" s="10">
        <v>-51.160000000000309</v>
      </c>
      <c r="J12961" s="10">
        <v>7551</v>
      </c>
      <c r="K12961" s="10">
        <v>7551.2248520710054</v>
      </c>
      <c r="L12961" s="10">
        <v>-0.22485207100544358</v>
      </c>
      <c r="M12961" s="10">
        <v>7656.942</v>
      </c>
      <c r="N12961" s="10">
        <v>-105.94200000000001</v>
      </c>
    </row>
    <row r="12962" spans="1:14" x14ac:dyDescent="0.25">
      <c r="A12962" s="9" t="s">
        <v>1331</v>
      </c>
      <c r="B12962" s="9" t="s">
        <v>267</v>
      </c>
      <c r="C12962" s="9" t="s">
        <v>42</v>
      </c>
      <c r="D12962" s="9" t="s">
        <v>43</v>
      </c>
      <c r="E12962" s="10">
        <v>31193.64</v>
      </c>
      <c r="F12962" s="10">
        <v>31041.024630541873</v>
      </c>
      <c r="G12962" s="10">
        <v>152.61536945812622</v>
      </c>
      <c r="H12962" s="10">
        <v>31506.639999999999</v>
      </c>
      <c r="I12962" s="10">
        <v>-313</v>
      </c>
      <c r="J12962" s="10">
        <v>45990</v>
      </c>
      <c r="K12962" s="10">
        <v>45765</v>
      </c>
      <c r="L12962" s="10">
        <v>225</v>
      </c>
      <c r="M12962" s="10">
        <v>46451.474999999999</v>
      </c>
      <c r="N12962" s="10">
        <v>-461.47499999999854</v>
      </c>
    </row>
    <row r="12963" spans="1:14" x14ac:dyDescent="0.25">
      <c r="A12963" s="9" t="s">
        <v>1332</v>
      </c>
      <c r="B12963" s="9" t="s">
        <v>25</v>
      </c>
      <c r="C12963" s="9" t="s">
        <v>26</v>
      </c>
      <c r="D12963" s="9" t="s">
        <v>27</v>
      </c>
      <c r="E12963" s="10">
        <v>16.190000000000001</v>
      </c>
      <c r="F12963" s="10">
        <v>0</v>
      </c>
      <c r="G12963" s="10">
        <v>16.190000000000001</v>
      </c>
      <c r="H12963" s="10">
        <v>0</v>
      </c>
      <c r="I12963" s="10">
        <v>16.190000000000001</v>
      </c>
      <c r="J12963" s="10">
        <v>0</v>
      </c>
      <c r="K12963" s="10">
        <v>0</v>
      </c>
      <c r="L12963" s="10">
        <v>0</v>
      </c>
      <c r="M12963" s="10">
        <v>0</v>
      </c>
      <c r="N12963" s="10">
        <v>0</v>
      </c>
    </row>
    <row r="12964" spans="1:14" x14ac:dyDescent="0.25">
      <c r="A12964" s="9" t="s">
        <v>1332</v>
      </c>
      <c r="B12964" s="9" t="s">
        <v>28</v>
      </c>
      <c r="C12964" s="9" t="s">
        <v>29</v>
      </c>
      <c r="D12964" s="9" t="s">
        <v>27</v>
      </c>
      <c r="E12964" s="10">
        <v>7.0000000000000007E-2</v>
      </c>
      <c r="F12964" s="10">
        <v>0</v>
      </c>
      <c r="G12964" s="10">
        <v>7.0000000000000007E-2</v>
      </c>
      <c r="H12964" s="10">
        <v>7.0000000000000007E-2</v>
      </c>
      <c r="I12964" s="10">
        <v>0</v>
      </c>
      <c r="J12964" s="10">
        <v>0</v>
      </c>
      <c r="K12964" s="10">
        <v>0</v>
      </c>
      <c r="L12964" s="10">
        <v>0</v>
      </c>
      <c r="M12964" s="10">
        <v>0</v>
      </c>
      <c r="N12964" s="10">
        <v>0</v>
      </c>
    </row>
    <row r="12965" spans="1:14" x14ac:dyDescent="0.25">
      <c r="A12965" s="9" t="s">
        <v>1332</v>
      </c>
      <c r="B12965" s="9" t="s">
        <v>30</v>
      </c>
      <c r="C12965" s="9" t="s">
        <v>29</v>
      </c>
      <c r="D12965" s="9" t="s">
        <v>27</v>
      </c>
      <c r="E12965" s="10">
        <v>1.57</v>
      </c>
      <c r="F12965" s="10">
        <v>0</v>
      </c>
      <c r="G12965" s="10">
        <v>1.57</v>
      </c>
      <c r="H12965" s="10">
        <v>1.57</v>
      </c>
      <c r="I12965" s="10">
        <v>0</v>
      </c>
      <c r="J12965" s="10">
        <v>0</v>
      </c>
      <c r="K12965" s="10">
        <v>0</v>
      </c>
      <c r="L12965" s="10">
        <v>0</v>
      </c>
      <c r="M12965" s="10">
        <v>0</v>
      </c>
      <c r="N12965" s="10">
        <v>0</v>
      </c>
    </row>
    <row r="12966" spans="1:14" x14ac:dyDescent="0.25">
      <c r="A12966" s="9" t="s">
        <v>1332</v>
      </c>
      <c r="B12966" s="9" t="s">
        <v>31</v>
      </c>
      <c r="C12966" s="9" t="s">
        <v>29</v>
      </c>
      <c r="D12966" s="9" t="s">
        <v>27</v>
      </c>
      <c r="E12966" s="10">
        <v>10.53</v>
      </c>
      <c r="F12966" s="10">
        <v>0</v>
      </c>
      <c r="G12966" s="10">
        <v>10.53</v>
      </c>
      <c r="H12966" s="10">
        <v>10.56</v>
      </c>
      <c r="I12966" s="10">
        <v>-3.0000000000001137E-2</v>
      </c>
      <c r="J12966" s="10">
        <v>0</v>
      </c>
      <c r="K12966" s="10">
        <v>0</v>
      </c>
      <c r="L12966" s="10">
        <v>0</v>
      </c>
      <c r="M12966" s="10">
        <v>0</v>
      </c>
      <c r="N12966" s="10">
        <v>0</v>
      </c>
    </row>
    <row r="12967" spans="1:14" x14ac:dyDescent="0.25">
      <c r="A12967" s="9" t="s">
        <v>1332</v>
      </c>
      <c r="B12967" s="9" t="s">
        <v>32</v>
      </c>
      <c r="C12967" s="9" t="s">
        <v>33</v>
      </c>
      <c r="D12967" s="9" t="s">
        <v>27</v>
      </c>
      <c r="E12967" s="10">
        <v>25.04</v>
      </c>
      <c r="F12967" s="10">
        <v>0</v>
      </c>
      <c r="G12967" s="10">
        <v>25.04</v>
      </c>
      <c r="H12967" s="10">
        <v>25.04</v>
      </c>
      <c r="I12967" s="10">
        <v>0</v>
      </c>
      <c r="J12967" s="10">
        <v>7.0999999999999994E-2</v>
      </c>
      <c r="K12967" s="10">
        <v>0</v>
      </c>
      <c r="L12967" s="10">
        <v>7.0999999999999994E-2</v>
      </c>
      <c r="M12967" s="10">
        <v>7.0999999999999994E-2</v>
      </c>
      <c r="N12967" s="10">
        <v>0</v>
      </c>
    </row>
    <row r="12968" spans="1:14" x14ac:dyDescent="0.25">
      <c r="A12968" s="9" t="s">
        <v>1332</v>
      </c>
      <c r="B12968" s="9" t="s">
        <v>34</v>
      </c>
      <c r="C12968" s="9" t="s">
        <v>33</v>
      </c>
      <c r="D12968" s="9" t="s">
        <v>27</v>
      </c>
      <c r="E12968" s="10">
        <v>86.08</v>
      </c>
      <c r="F12968" s="10">
        <v>0</v>
      </c>
      <c r="G12968" s="10">
        <v>86.08</v>
      </c>
      <c r="H12968" s="10">
        <v>86.08</v>
      </c>
      <c r="I12968" s="10">
        <v>0</v>
      </c>
      <c r="J12968" s="10">
        <v>7.0999999999999994E-2</v>
      </c>
      <c r="K12968" s="10">
        <v>0</v>
      </c>
      <c r="L12968" s="10">
        <v>7.0999999999999994E-2</v>
      </c>
      <c r="M12968" s="10">
        <v>7.0999999999999994E-2</v>
      </c>
      <c r="N12968" s="10">
        <v>0</v>
      </c>
    </row>
    <row r="12969" spans="1:14" x14ac:dyDescent="0.25">
      <c r="A12969" s="9" t="s">
        <v>1332</v>
      </c>
      <c r="B12969" s="9" t="s">
        <v>35</v>
      </c>
      <c r="C12969" s="9" t="s">
        <v>33</v>
      </c>
      <c r="D12969" s="9" t="s">
        <v>27</v>
      </c>
      <c r="E12969" s="10">
        <v>93.07</v>
      </c>
      <c r="F12969" s="10">
        <v>0</v>
      </c>
      <c r="G12969" s="10">
        <v>93.07</v>
      </c>
      <c r="H12969" s="10">
        <v>93.13</v>
      </c>
      <c r="I12969" s="10">
        <v>-6.0000000000002274E-2</v>
      </c>
      <c r="J12969" s="10">
        <v>1.49</v>
      </c>
      <c r="K12969" s="10">
        <v>0</v>
      </c>
      <c r="L12969" s="10">
        <v>1.49</v>
      </c>
      <c r="M12969" s="10">
        <v>1.4910000000000001</v>
      </c>
      <c r="N12969" s="10">
        <v>-1.0000000000001119E-3</v>
      </c>
    </row>
    <row r="12970" spans="1:14" x14ac:dyDescent="0.25">
      <c r="A12970" s="9" t="s">
        <v>1332</v>
      </c>
      <c r="B12970" s="9" t="s">
        <v>36</v>
      </c>
      <c r="C12970" s="9" t="s">
        <v>29</v>
      </c>
      <c r="D12970" s="9" t="s">
        <v>27</v>
      </c>
      <c r="E12970" s="10">
        <v>117.95</v>
      </c>
      <c r="F12970" s="10">
        <v>0</v>
      </c>
      <c r="G12970" s="10">
        <v>117.95</v>
      </c>
      <c r="H12970" s="10">
        <v>118.36</v>
      </c>
      <c r="I12970" s="10">
        <v>-0.40999999999999659</v>
      </c>
      <c r="J12970" s="10">
        <v>0</v>
      </c>
      <c r="K12970" s="10">
        <v>0</v>
      </c>
      <c r="L12970" s="10">
        <v>0</v>
      </c>
      <c r="M12970" s="10">
        <v>0</v>
      </c>
      <c r="N12970" s="10">
        <v>0</v>
      </c>
    </row>
    <row r="12971" spans="1:14" x14ac:dyDescent="0.25">
      <c r="A12971" s="9" t="s">
        <v>1332</v>
      </c>
      <c r="B12971" s="9" t="s">
        <v>37</v>
      </c>
      <c r="C12971" s="9" t="s">
        <v>29</v>
      </c>
      <c r="D12971" s="9" t="s">
        <v>27</v>
      </c>
      <c r="E12971" s="10">
        <v>272.76</v>
      </c>
      <c r="F12971" s="10">
        <v>0</v>
      </c>
      <c r="G12971" s="10">
        <v>272.76</v>
      </c>
      <c r="H12971" s="10">
        <v>273.7</v>
      </c>
      <c r="I12971" s="10">
        <v>-0.93999999999999773</v>
      </c>
      <c r="J12971" s="10">
        <v>0</v>
      </c>
      <c r="K12971" s="10">
        <v>0</v>
      </c>
      <c r="L12971" s="10">
        <v>0</v>
      </c>
      <c r="M12971" s="10">
        <v>0</v>
      </c>
      <c r="N12971" s="10">
        <v>0</v>
      </c>
    </row>
    <row r="12972" spans="1:14" x14ac:dyDescent="0.25">
      <c r="A12972" s="9" t="s">
        <v>1332</v>
      </c>
      <c r="B12972" s="9" t="s">
        <v>97</v>
      </c>
      <c r="C12972" s="9" t="s">
        <v>39</v>
      </c>
      <c r="D12972" s="9" t="s">
        <v>40</v>
      </c>
      <c r="E12972" s="10">
        <v>-6673.6</v>
      </c>
      <c r="F12972" s="10">
        <v>0</v>
      </c>
      <c r="G12972" s="10">
        <v>-6673.6</v>
      </c>
      <c r="H12972" s="10">
        <v>-6673.59</v>
      </c>
      <c r="I12972" s="10">
        <v>-1.0000000000218279E-2</v>
      </c>
      <c r="J12972" s="10">
        <v>-71</v>
      </c>
      <c r="K12972" s="10">
        <v>0</v>
      </c>
      <c r="L12972" s="10">
        <v>-71</v>
      </c>
      <c r="M12972" s="10">
        <v>-71</v>
      </c>
      <c r="N12972" s="10">
        <v>0</v>
      </c>
    </row>
    <row r="12973" spans="1:14" x14ac:dyDescent="0.25">
      <c r="A12973" s="9" t="s">
        <v>1332</v>
      </c>
      <c r="B12973" s="9" t="s">
        <v>92</v>
      </c>
      <c r="C12973" s="9" t="s">
        <v>42</v>
      </c>
      <c r="D12973" s="9" t="s">
        <v>43</v>
      </c>
      <c r="E12973" s="10">
        <v>6.13</v>
      </c>
      <c r="F12973" s="10">
        <v>6.0396039603960396</v>
      </c>
      <c r="G12973" s="10">
        <v>9.0396039603960254E-2</v>
      </c>
      <c r="H12973" s="10">
        <v>6.1</v>
      </c>
      <c r="I12973" s="10">
        <v>3.0000000000000249E-2</v>
      </c>
      <c r="J12973" s="10">
        <v>72</v>
      </c>
      <c r="K12973" s="10">
        <v>70.999999999999986</v>
      </c>
      <c r="L12973" s="10">
        <v>1.0000000000000142</v>
      </c>
      <c r="M12973" s="10">
        <v>71.709999999999994</v>
      </c>
      <c r="N12973" s="10">
        <v>0.29000000000000625</v>
      </c>
    </row>
    <row r="12974" spans="1:14" x14ac:dyDescent="0.25">
      <c r="A12974" s="9" t="s">
        <v>1332</v>
      </c>
      <c r="B12974" s="9" t="s">
        <v>98</v>
      </c>
      <c r="C12974" s="9" t="s">
        <v>42</v>
      </c>
      <c r="D12974" s="9" t="s">
        <v>43</v>
      </c>
      <c r="E12974" s="10">
        <v>24.8</v>
      </c>
      <c r="F12974" s="10">
        <v>21.123152709359605</v>
      </c>
      <c r="G12974" s="10">
        <v>3.6768472906403957</v>
      </c>
      <c r="H12974" s="10">
        <v>21.44</v>
      </c>
      <c r="I12974" s="10">
        <v>3.3599999999999994</v>
      </c>
      <c r="J12974" s="10">
        <v>500</v>
      </c>
      <c r="K12974" s="10">
        <v>426</v>
      </c>
      <c r="L12974" s="10">
        <v>74</v>
      </c>
      <c r="M12974" s="10">
        <v>432.39</v>
      </c>
      <c r="N12974" s="10">
        <v>67.610000000000014</v>
      </c>
    </row>
    <row r="12975" spans="1:14" x14ac:dyDescent="0.25">
      <c r="A12975" s="9" t="s">
        <v>1332</v>
      </c>
      <c r="B12975" s="9" t="s">
        <v>94</v>
      </c>
      <c r="C12975" s="9" t="s">
        <v>42</v>
      </c>
      <c r="D12975" s="9" t="s">
        <v>43</v>
      </c>
      <c r="E12975" s="10">
        <v>35.64</v>
      </c>
      <c r="F12975" s="10">
        <v>35.144278606965173</v>
      </c>
      <c r="G12975" s="10">
        <v>0.49572139303482743</v>
      </c>
      <c r="H12975" s="10">
        <v>35.32</v>
      </c>
      <c r="I12975" s="10">
        <v>0.32000000000000028</v>
      </c>
      <c r="J12975" s="10">
        <v>72</v>
      </c>
      <c r="K12975" s="10">
        <v>71</v>
      </c>
      <c r="L12975" s="10">
        <v>1</v>
      </c>
      <c r="M12975" s="10">
        <v>71.355000000000004</v>
      </c>
      <c r="N12975" s="10">
        <v>0.64499999999999602</v>
      </c>
    </row>
    <row r="12976" spans="1:14" x14ac:dyDescent="0.25">
      <c r="A12976" s="9" t="s">
        <v>1332</v>
      </c>
      <c r="B12976" s="9" t="s">
        <v>99</v>
      </c>
      <c r="C12976" s="9" t="s">
        <v>42</v>
      </c>
      <c r="D12976" s="9" t="s">
        <v>43</v>
      </c>
      <c r="E12976" s="10">
        <v>112.79</v>
      </c>
      <c r="F12976" s="10">
        <v>96.098522167487687</v>
      </c>
      <c r="G12976" s="10">
        <v>16.691477832512319</v>
      </c>
      <c r="H12976" s="10">
        <v>97.54</v>
      </c>
      <c r="I12976" s="10">
        <v>15.25</v>
      </c>
      <c r="J12976" s="10">
        <v>500</v>
      </c>
      <c r="K12976" s="10">
        <v>426</v>
      </c>
      <c r="L12976" s="10">
        <v>74</v>
      </c>
      <c r="M12976" s="10">
        <v>432.39</v>
      </c>
      <c r="N12976" s="10">
        <v>67.610000000000014</v>
      </c>
    </row>
    <row r="12977" spans="1:14" x14ac:dyDescent="0.25">
      <c r="A12977" s="9" t="s">
        <v>1332</v>
      </c>
      <c r="B12977" s="9" t="s">
        <v>100</v>
      </c>
      <c r="C12977" s="9" t="s">
        <v>42</v>
      </c>
      <c r="D12977" s="9" t="s">
        <v>43</v>
      </c>
      <c r="E12977" s="10">
        <v>144.93</v>
      </c>
      <c r="F12977" s="10">
        <v>123.48768472906404</v>
      </c>
      <c r="G12977" s="10">
        <v>21.442315270935964</v>
      </c>
      <c r="H12977" s="10">
        <v>125.34</v>
      </c>
      <c r="I12977" s="10">
        <v>19.590000000000003</v>
      </c>
      <c r="J12977" s="10">
        <v>500</v>
      </c>
      <c r="K12977" s="10">
        <v>426</v>
      </c>
      <c r="L12977" s="10">
        <v>74</v>
      </c>
      <c r="M12977" s="10">
        <v>432.39</v>
      </c>
      <c r="N12977" s="10">
        <v>67.610000000000014</v>
      </c>
    </row>
    <row r="12978" spans="1:14" x14ac:dyDescent="0.25">
      <c r="A12978" s="9" t="s">
        <v>1332</v>
      </c>
      <c r="B12978" s="9" t="s">
        <v>47</v>
      </c>
      <c r="C12978" s="9" t="s">
        <v>42</v>
      </c>
      <c r="D12978" s="9" t="s">
        <v>43</v>
      </c>
      <c r="E12978" s="10">
        <v>204.53</v>
      </c>
      <c r="F12978" s="10">
        <v>200.30392156862746</v>
      </c>
      <c r="G12978" s="10">
        <v>4.2260784313725424</v>
      </c>
      <c r="H12978" s="10">
        <v>204.31</v>
      </c>
      <c r="I12978" s="10">
        <v>0.21999999999999886</v>
      </c>
      <c r="J12978" s="10">
        <v>435</v>
      </c>
      <c r="K12978" s="10">
        <v>426</v>
      </c>
      <c r="L12978" s="10">
        <v>9</v>
      </c>
      <c r="M12978" s="10">
        <v>434.52</v>
      </c>
      <c r="N12978" s="10">
        <v>0.48000000000001819</v>
      </c>
    </row>
    <row r="12979" spans="1:14" x14ac:dyDescent="0.25">
      <c r="A12979" s="9" t="s">
        <v>1332</v>
      </c>
      <c r="B12979" s="9" t="s">
        <v>101</v>
      </c>
      <c r="C12979" s="9" t="s">
        <v>42</v>
      </c>
      <c r="D12979" s="9" t="s">
        <v>43</v>
      </c>
      <c r="E12979" s="10">
        <v>404.81</v>
      </c>
      <c r="F12979" s="10">
        <v>344.90640394088672</v>
      </c>
      <c r="G12979" s="10">
        <v>59.903596059113283</v>
      </c>
      <c r="H12979" s="10">
        <v>350.08</v>
      </c>
      <c r="I12979" s="10">
        <v>54.730000000000018</v>
      </c>
      <c r="J12979" s="10">
        <v>500</v>
      </c>
      <c r="K12979" s="10">
        <v>426</v>
      </c>
      <c r="L12979" s="10">
        <v>74</v>
      </c>
      <c r="M12979" s="10">
        <v>432.39</v>
      </c>
      <c r="N12979" s="10">
        <v>67.610000000000014</v>
      </c>
    </row>
    <row r="12980" spans="1:14" x14ac:dyDescent="0.25">
      <c r="A12980" s="9" t="s">
        <v>1332</v>
      </c>
      <c r="B12980" s="9" t="s">
        <v>50</v>
      </c>
      <c r="C12980" s="9" t="s">
        <v>42</v>
      </c>
      <c r="D12980" s="9" t="s">
        <v>43</v>
      </c>
      <c r="E12980" s="10">
        <v>570.57000000000005</v>
      </c>
      <c r="F12980" s="10">
        <v>566.57711442786069</v>
      </c>
      <c r="G12980" s="10">
        <v>3.9928855721393575</v>
      </c>
      <c r="H12980" s="10">
        <v>569.41</v>
      </c>
      <c r="I12980" s="10">
        <v>1.1600000000000819</v>
      </c>
      <c r="J12980" s="10">
        <v>429</v>
      </c>
      <c r="K12980" s="10">
        <v>426</v>
      </c>
      <c r="L12980" s="10">
        <v>3</v>
      </c>
      <c r="M12980" s="10">
        <v>428.13</v>
      </c>
      <c r="N12980" s="10">
        <v>0.87000000000000455</v>
      </c>
    </row>
    <row r="12981" spans="1:14" x14ac:dyDescent="0.25">
      <c r="A12981" s="9" t="s">
        <v>1332</v>
      </c>
      <c r="B12981" s="9" t="s">
        <v>102</v>
      </c>
      <c r="C12981" s="9" t="s">
        <v>42</v>
      </c>
      <c r="D12981" s="9" t="s">
        <v>43</v>
      </c>
      <c r="E12981" s="10">
        <v>440.1</v>
      </c>
      <c r="F12981" s="10">
        <v>578.65024630541882</v>
      </c>
      <c r="G12981" s="10">
        <v>-138.5502463054188</v>
      </c>
      <c r="H12981" s="10">
        <v>587.33000000000004</v>
      </c>
      <c r="I12981" s="10">
        <v>-147.23000000000002</v>
      </c>
      <c r="J12981" s="10">
        <v>54</v>
      </c>
      <c r="K12981" s="10">
        <v>71</v>
      </c>
      <c r="L12981" s="10">
        <v>-17</v>
      </c>
      <c r="M12981" s="10">
        <v>72.064999999999998</v>
      </c>
      <c r="N12981" s="10">
        <v>-18.064999999999998</v>
      </c>
    </row>
    <row r="12982" spans="1:14" x14ac:dyDescent="0.25">
      <c r="A12982" s="9" t="s">
        <v>1332</v>
      </c>
      <c r="B12982" s="9" t="s">
        <v>103</v>
      </c>
      <c r="C12982" s="9" t="s">
        <v>42</v>
      </c>
      <c r="D12982" s="9" t="s">
        <v>43</v>
      </c>
      <c r="E12982" s="10">
        <v>2161.65</v>
      </c>
      <c r="F12982" s="10">
        <v>2136.5643564356433</v>
      </c>
      <c r="G12982" s="10">
        <v>25.085643564356815</v>
      </c>
      <c r="H12982" s="10">
        <v>2157.9299999999998</v>
      </c>
      <c r="I12982" s="10">
        <v>3.7200000000002547</v>
      </c>
      <c r="J12982" s="10">
        <v>431</v>
      </c>
      <c r="K12982" s="10">
        <v>426</v>
      </c>
      <c r="L12982" s="10">
        <v>5</v>
      </c>
      <c r="M12982" s="10">
        <v>430.26</v>
      </c>
      <c r="N12982" s="10">
        <v>0.74000000000000909</v>
      </c>
    </row>
    <row r="12983" spans="1:14" x14ac:dyDescent="0.25">
      <c r="A12983" s="9" t="s">
        <v>1332</v>
      </c>
      <c r="B12983" s="9" t="s">
        <v>104</v>
      </c>
      <c r="C12983" s="9" t="s">
        <v>42</v>
      </c>
      <c r="D12983" s="9" t="s">
        <v>53</v>
      </c>
      <c r="E12983" s="10">
        <v>1922.88</v>
      </c>
      <c r="F12983" s="10">
        <v>1879.3731343283582</v>
      </c>
      <c r="G12983" s="10">
        <v>43.50686567164189</v>
      </c>
      <c r="H12983" s="10">
        <v>1888.77</v>
      </c>
      <c r="I12983" s="10">
        <v>34.110000000000127</v>
      </c>
      <c r="J12983" s="10">
        <v>320</v>
      </c>
      <c r="K12983" s="10">
        <v>319.50049751243785</v>
      </c>
      <c r="L12983" s="10">
        <v>0.49950248756215387</v>
      </c>
      <c r="M12983" s="10">
        <v>321.09800000000001</v>
      </c>
      <c r="N12983" s="10">
        <v>-1.0980000000000132</v>
      </c>
    </row>
    <row r="12984" spans="1:14" x14ac:dyDescent="0.25">
      <c r="A12984" s="9" t="s">
        <v>1332</v>
      </c>
      <c r="B12984" s="9" t="s">
        <v>54</v>
      </c>
      <c r="C12984" s="9" t="s">
        <v>42</v>
      </c>
      <c r="D12984" s="9" t="s">
        <v>55</v>
      </c>
      <c r="E12984" s="10">
        <v>21.51</v>
      </c>
      <c r="F12984" s="10">
        <v>21.088235294117649</v>
      </c>
      <c r="G12984" s="10">
        <v>0.42176470588235304</v>
      </c>
      <c r="H12984" s="10">
        <v>21.51</v>
      </c>
      <c r="I12984" s="10">
        <v>0</v>
      </c>
      <c r="J12984" s="10">
        <v>3.911</v>
      </c>
      <c r="K12984" s="10">
        <v>3.8343137254901962</v>
      </c>
      <c r="L12984" s="10">
        <v>7.6686274509803809E-2</v>
      </c>
      <c r="M12984" s="10">
        <v>3.911</v>
      </c>
      <c r="N12984" s="10">
        <v>0</v>
      </c>
    </row>
    <row r="12985" spans="1:14" x14ac:dyDescent="0.25">
      <c r="A12985" s="9" t="s">
        <v>1333</v>
      </c>
      <c r="B12985" s="9" t="s">
        <v>25</v>
      </c>
      <c r="C12985" s="9" t="s">
        <v>26</v>
      </c>
      <c r="D12985" s="9" t="s">
        <v>27</v>
      </c>
      <c r="E12985" s="10">
        <v>688.83</v>
      </c>
      <c r="F12985" s="10">
        <v>0</v>
      </c>
      <c r="G12985" s="10">
        <v>688.83</v>
      </c>
      <c r="H12985" s="10">
        <v>0</v>
      </c>
      <c r="I12985" s="10">
        <v>688.83</v>
      </c>
      <c r="J12985" s="10">
        <v>0</v>
      </c>
      <c r="K12985" s="10">
        <v>0</v>
      </c>
      <c r="L12985" s="10">
        <v>0</v>
      </c>
      <c r="M12985" s="10">
        <v>0</v>
      </c>
      <c r="N12985" s="10">
        <v>0</v>
      </c>
    </row>
    <row r="12986" spans="1:14" x14ac:dyDescent="0.25">
      <c r="A12986" s="9" t="s">
        <v>1333</v>
      </c>
      <c r="B12986" s="9" t="s">
        <v>258</v>
      </c>
      <c r="C12986" s="9" t="s">
        <v>33</v>
      </c>
      <c r="D12986" s="9" t="s">
        <v>27</v>
      </c>
      <c r="E12986" s="10">
        <v>61.7</v>
      </c>
      <c r="F12986" s="10">
        <v>0</v>
      </c>
      <c r="G12986" s="10">
        <v>61.7</v>
      </c>
      <c r="H12986" s="10">
        <v>65.19</v>
      </c>
      <c r="I12986" s="10">
        <v>-3.4899999999999949</v>
      </c>
      <c r="J12986" s="10">
        <v>8.16</v>
      </c>
      <c r="K12986" s="10">
        <v>0</v>
      </c>
      <c r="L12986" s="10">
        <v>8.16</v>
      </c>
      <c r="M12986" s="10">
        <v>8.6240000000000006</v>
      </c>
      <c r="N12986" s="10">
        <v>-0.46400000000000041</v>
      </c>
    </row>
    <row r="12987" spans="1:14" x14ac:dyDescent="0.25">
      <c r="A12987" s="9" t="s">
        <v>1333</v>
      </c>
      <c r="B12987" s="9" t="s">
        <v>259</v>
      </c>
      <c r="C12987" s="9" t="s">
        <v>33</v>
      </c>
      <c r="D12987" s="9" t="s">
        <v>27</v>
      </c>
      <c r="E12987" s="10">
        <v>126.6</v>
      </c>
      <c r="F12987" s="10">
        <v>0</v>
      </c>
      <c r="G12987" s="10">
        <v>126.6</v>
      </c>
      <c r="H12987" s="10">
        <v>133.80000000000001</v>
      </c>
      <c r="I12987" s="10">
        <v>-7.2000000000000171</v>
      </c>
      <c r="J12987" s="10">
        <v>8.16</v>
      </c>
      <c r="K12987" s="10">
        <v>0</v>
      </c>
      <c r="L12987" s="10">
        <v>8.16</v>
      </c>
      <c r="M12987" s="10">
        <v>8.6240000000000006</v>
      </c>
      <c r="N12987" s="10">
        <v>-0.46400000000000041</v>
      </c>
    </row>
    <row r="12988" spans="1:14" x14ac:dyDescent="0.25">
      <c r="A12988" s="9" t="s">
        <v>1333</v>
      </c>
      <c r="B12988" s="9" t="s">
        <v>260</v>
      </c>
      <c r="C12988" s="9" t="s">
        <v>33</v>
      </c>
      <c r="D12988" s="9" t="s">
        <v>27</v>
      </c>
      <c r="E12988" s="10">
        <v>4990.7</v>
      </c>
      <c r="F12988" s="10">
        <v>0</v>
      </c>
      <c r="G12988" s="10">
        <v>4990.7</v>
      </c>
      <c r="H12988" s="10">
        <v>5273.53</v>
      </c>
      <c r="I12988" s="10">
        <v>-282.82999999999993</v>
      </c>
      <c r="J12988" s="10">
        <v>81.599999999999994</v>
      </c>
      <c r="K12988" s="10">
        <v>0</v>
      </c>
      <c r="L12988" s="10">
        <v>81.599999999999994</v>
      </c>
      <c r="M12988" s="10">
        <v>86.224000000000004</v>
      </c>
      <c r="N12988" s="10">
        <v>-4.6240000000000094</v>
      </c>
    </row>
    <row r="12989" spans="1:14" x14ac:dyDescent="0.25">
      <c r="A12989" s="9" t="s">
        <v>1333</v>
      </c>
      <c r="B12989" s="9" t="s">
        <v>101</v>
      </c>
      <c r="C12989" s="9" t="s">
        <v>39</v>
      </c>
      <c r="D12989" s="9" t="s">
        <v>43</v>
      </c>
      <c r="E12989" s="10">
        <v>-32462.11</v>
      </c>
      <c r="F12989" s="10">
        <v>0</v>
      </c>
      <c r="G12989" s="10">
        <v>-32462.11</v>
      </c>
      <c r="H12989" s="10">
        <v>-32462.2</v>
      </c>
      <c r="I12989" s="10">
        <v>9.0000000000145519E-2</v>
      </c>
      <c r="J12989" s="10">
        <v>-40095</v>
      </c>
      <c r="K12989" s="10">
        <v>0</v>
      </c>
      <c r="L12989" s="10">
        <v>-40095</v>
      </c>
      <c r="M12989" s="10">
        <v>-40095</v>
      </c>
      <c r="N12989" s="10">
        <v>0</v>
      </c>
    </row>
    <row r="12990" spans="1:14" x14ac:dyDescent="0.25">
      <c r="A12990" s="9" t="s">
        <v>1333</v>
      </c>
      <c r="B12990" s="9" t="s">
        <v>262</v>
      </c>
      <c r="C12990" s="9" t="s">
        <v>42</v>
      </c>
      <c r="D12990" s="9" t="s">
        <v>43</v>
      </c>
      <c r="E12990" s="10">
        <v>3350.81</v>
      </c>
      <c r="F12990" s="10">
        <v>3350.6410256410254</v>
      </c>
      <c r="G12990" s="10">
        <v>0.16897435897453761</v>
      </c>
      <c r="H12990" s="10">
        <v>3397.55</v>
      </c>
      <c r="I12990" s="10">
        <v>-46.740000000000236</v>
      </c>
      <c r="J12990" s="10">
        <v>6616</v>
      </c>
      <c r="K12990" s="10">
        <v>6615.6745562130172</v>
      </c>
      <c r="L12990" s="10">
        <v>0.32544378698275978</v>
      </c>
      <c r="M12990" s="10">
        <v>6708.2939999999999</v>
      </c>
      <c r="N12990" s="10">
        <v>-92.293999999999869</v>
      </c>
    </row>
    <row r="12991" spans="1:14" x14ac:dyDescent="0.25">
      <c r="A12991" s="9" t="s">
        <v>1333</v>
      </c>
      <c r="B12991" s="9" t="s">
        <v>261</v>
      </c>
      <c r="C12991" s="9" t="s">
        <v>42</v>
      </c>
      <c r="D12991" s="9" t="s">
        <v>43</v>
      </c>
      <c r="E12991" s="10">
        <v>23243.47</v>
      </c>
      <c r="F12991" s="10">
        <v>23243.467980295565</v>
      </c>
      <c r="G12991" s="10">
        <v>2.0197044359520078E-3</v>
      </c>
      <c r="H12991" s="10">
        <v>23592.12</v>
      </c>
      <c r="I12991" s="10">
        <v>-348.64999999999782</v>
      </c>
      <c r="J12991" s="10">
        <v>40095</v>
      </c>
      <c r="K12991" s="10">
        <v>40095</v>
      </c>
      <c r="L12991" s="10">
        <v>0</v>
      </c>
      <c r="M12991" s="10">
        <v>40696.425000000003</v>
      </c>
      <c r="N12991" s="10">
        <v>-601.42500000000291</v>
      </c>
    </row>
    <row r="12992" spans="1:14" x14ac:dyDescent="0.25">
      <c r="A12992" s="9" t="s">
        <v>1334</v>
      </c>
      <c r="B12992" s="9" t="s">
        <v>25</v>
      </c>
      <c r="C12992" s="9" t="s">
        <v>26</v>
      </c>
      <c r="D12992" s="9" t="s">
        <v>27</v>
      </c>
      <c r="E12992" s="10">
        <v>-122.39</v>
      </c>
      <c r="F12992" s="10">
        <v>0</v>
      </c>
      <c r="G12992" s="10">
        <v>-122.39</v>
      </c>
      <c r="H12992" s="10">
        <v>0</v>
      </c>
      <c r="I12992" s="10">
        <v>-122.39</v>
      </c>
      <c r="J12992" s="10">
        <v>0</v>
      </c>
      <c r="K12992" s="10">
        <v>0</v>
      </c>
      <c r="L12992" s="10">
        <v>0</v>
      </c>
      <c r="M12992" s="10">
        <v>0</v>
      </c>
      <c r="N12992" s="10">
        <v>0</v>
      </c>
    </row>
    <row r="12993" spans="1:14" x14ac:dyDescent="0.25">
      <c r="A12993" s="9" t="s">
        <v>1334</v>
      </c>
      <c r="B12993" s="9" t="s">
        <v>32</v>
      </c>
      <c r="C12993" s="9" t="s">
        <v>33</v>
      </c>
      <c r="D12993" s="9" t="s">
        <v>27</v>
      </c>
      <c r="E12993" s="10">
        <v>176.34</v>
      </c>
      <c r="F12993" s="10">
        <v>0</v>
      </c>
      <c r="G12993" s="10">
        <v>176.34</v>
      </c>
      <c r="H12993" s="10">
        <v>286.18</v>
      </c>
      <c r="I12993" s="10">
        <v>-109.84</v>
      </c>
      <c r="J12993" s="10">
        <v>0.5</v>
      </c>
      <c r="K12993" s="10">
        <v>0</v>
      </c>
      <c r="L12993" s="10">
        <v>0.5</v>
      </c>
      <c r="M12993" s="10">
        <v>0.81100000000000005</v>
      </c>
      <c r="N12993" s="10">
        <v>-0.31100000000000005</v>
      </c>
    </row>
    <row r="12994" spans="1:14" x14ac:dyDescent="0.25">
      <c r="A12994" s="9" t="s">
        <v>1334</v>
      </c>
      <c r="B12994" s="9" t="s">
        <v>34</v>
      </c>
      <c r="C12994" s="9" t="s">
        <v>33</v>
      </c>
      <c r="D12994" s="9" t="s">
        <v>27</v>
      </c>
      <c r="E12994" s="10">
        <v>606.19000000000005</v>
      </c>
      <c r="F12994" s="10">
        <v>0</v>
      </c>
      <c r="G12994" s="10">
        <v>606.19000000000005</v>
      </c>
      <c r="H12994" s="10">
        <v>983.77</v>
      </c>
      <c r="I12994" s="10">
        <v>-377.57999999999993</v>
      </c>
      <c r="J12994" s="10">
        <v>0.5</v>
      </c>
      <c r="K12994" s="10">
        <v>0</v>
      </c>
      <c r="L12994" s="10">
        <v>0.5</v>
      </c>
      <c r="M12994" s="10">
        <v>0.81100000000000005</v>
      </c>
      <c r="N12994" s="10">
        <v>-0.31100000000000005</v>
      </c>
    </row>
    <row r="12995" spans="1:14" x14ac:dyDescent="0.25">
      <c r="A12995" s="9" t="s">
        <v>1334</v>
      </c>
      <c r="B12995" s="9" t="s">
        <v>35</v>
      </c>
      <c r="C12995" s="9" t="s">
        <v>33</v>
      </c>
      <c r="D12995" s="9" t="s">
        <v>27</v>
      </c>
      <c r="E12995" s="10">
        <v>655.86</v>
      </c>
      <c r="F12995" s="10">
        <v>0</v>
      </c>
      <c r="G12995" s="10">
        <v>655.86</v>
      </c>
      <c r="H12995" s="10">
        <v>1064.3599999999999</v>
      </c>
      <c r="I12995" s="10">
        <v>-408.49999999999989</v>
      </c>
      <c r="J12995" s="10">
        <v>10.5</v>
      </c>
      <c r="K12995" s="10">
        <v>0</v>
      </c>
      <c r="L12995" s="10">
        <v>10.5</v>
      </c>
      <c r="M12995" s="10">
        <v>17.04</v>
      </c>
      <c r="N12995" s="10">
        <v>-6.5399999999999991</v>
      </c>
    </row>
    <row r="12996" spans="1:14" x14ac:dyDescent="0.25">
      <c r="A12996" s="9" t="s">
        <v>1334</v>
      </c>
      <c r="B12996" s="9" t="s">
        <v>424</v>
      </c>
      <c r="C12996" s="9" t="s">
        <v>39</v>
      </c>
      <c r="D12996" s="9" t="s">
        <v>40</v>
      </c>
      <c r="E12996" s="10">
        <v>-97787.85</v>
      </c>
      <c r="F12996" s="10">
        <v>0</v>
      </c>
      <c r="G12996" s="10">
        <v>-97787.85</v>
      </c>
      <c r="H12996" s="10">
        <v>-97787.82</v>
      </c>
      <c r="I12996" s="10">
        <v>-2.9999999998835847E-2</v>
      </c>
      <c r="J12996" s="10">
        <v>-568</v>
      </c>
      <c r="K12996" s="10">
        <v>0</v>
      </c>
      <c r="L12996" s="10">
        <v>-568</v>
      </c>
      <c r="M12996" s="10">
        <v>-568</v>
      </c>
      <c r="N12996" s="10">
        <v>0</v>
      </c>
    </row>
    <row r="12997" spans="1:14" x14ac:dyDescent="0.25">
      <c r="A12997" s="9" t="s">
        <v>1334</v>
      </c>
      <c r="B12997" s="9" t="s">
        <v>425</v>
      </c>
      <c r="C12997" s="9" t="s">
        <v>42</v>
      </c>
      <c r="D12997" s="9" t="s">
        <v>58</v>
      </c>
      <c r="E12997" s="10">
        <v>78633.52</v>
      </c>
      <c r="F12997" s="10">
        <v>77856.895522388048</v>
      </c>
      <c r="G12997" s="10">
        <v>776.62447761195654</v>
      </c>
      <c r="H12997" s="10">
        <v>78246.179999999993</v>
      </c>
      <c r="I12997" s="10">
        <v>387.34000000001106</v>
      </c>
      <c r="J12997" s="10">
        <v>3442</v>
      </c>
      <c r="K12997" s="10">
        <v>3408</v>
      </c>
      <c r="L12997" s="10">
        <v>34</v>
      </c>
      <c r="M12997" s="10">
        <v>3425.04</v>
      </c>
      <c r="N12997" s="10">
        <v>16.960000000000036</v>
      </c>
    </row>
    <row r="12998" spans="1:14" x14ac:dyDescent="0.25">
      <c r="A12998" s="9" t="s">
        <v>1334</v>
      </c>
      <c r="B12998" s="9" t="s">
        <v>94</v>
      </c>
      <c r="C12998" s="9" t="s">
        <v>42</v>
      </c>
      <c r="D12998" s="9" t="s">
        <v>43</v>
      </c>
      <c r="E12998" s="10">
        <v>283.63</v>
      </c>
      <c r="F12998" s="10">
        <v>281.16417910447763</v>
      </c>
      <c r="G12998" s="10">
        <v>2.4658208955223699</v>
      </c>
      <c r="H12998" s="10">
        <v>282.57</v>
      </c>
      <c r="I12998" s="10">
        <v>1.0600000000000023</v>
      </c>
      <c r="J12998" s="10">
        <v>573</v>
      </c>
      <c r="K12998" s="10">
        <v>568</v>
      </c>
      <c r="L12998" s="10">
        <v>5</v>
      </c>
      <c r="M12998" s="10">
        <v>570.84</v>
      </c>
      <c r="N12998" s="10">
        <v>2.1599999999999682</v>
      </c>
    </row>
    <row r="12999" spans="1:14" x14ac:dyDescent="0.25">
      <c r="A12999" s="9" t="s">
        <v>1334</v>
      </c>
      <c r="B12999" s="9" t="s">
        <v>426</v>
      </c>
      <c r="C12999" s="9" t="s">
        <v>42</v>
      </c>
      <c r="D12999" s="9" t="s">
        <v>43</v>
      </c>
      <c r="E12999" s="10">
        <v>1524.45</v>
      </c>
      <c r="F12999" s="10">
        <v>1505.8916256157636</v>
      </c>
      <c r="G12999" s="10">
        <v>18.558374384236458</v>
      </c>
      <c r="H12999" s="10">
        <v>1528.48</v>
      </c>
      <c r="I12999" s="10">
        <v>-4.0299999999999727</v>
      </c>
      <c r="J12999" s="10">
        <v>3450</v>
      </c>
      <c r="K12999" s="10">
        <v>3408</v>
      </c>
      <c r="L12999" s="10">
        <v>42</v>
      </c>
      <c r="M12999" s="10">
        <v>3459.12</v>
      </c>
      <c r="N12999" s="10">
        <v>-9.1199999999998909</v>
      </c>
    </row>
    <row r="13000" spans="1:14" x14ac:dyDescent="0.25">
      <c r="A13000" s="9" t="s">
        <v>1334</v>
      </c>
      <c r="B13000" s="9" t="s">
        <v>427</v>
      </c>
      <c r="C13000" s="9" t="s">
        <v>42</v>
      </c>
      <c r="D13000" s="9" t="s">
        <v>43</v>
      </c>
      <c r="E13000" s="10">
        <v>2539.64</v>
      </c>
      <c r="F13000" s="10">
        <v>2458.8374384236449</v>
      </c>
      <c r="G13000" s="10">
        <v>80.802561576354947</v>
      </c>
      <c r="H13000" s="10">
        <v>2495.7199999999998</v>
      </c>
      <c r="I13000" s="10">
        <v>43.920000000000073</v>
      </c>
      <c r="J13000" s="10">
        <v>3520</v>
      </c>
      <c r="K13000" s="10">
        <v>3408</v>
      </c>
      <c r="L13000" s="10">
        <v>112</v>
      </c>
      <c r="M13000" s="10">
        <v>3459.12</v>
      </c>
      <c r="N13000" s="10">
        <v>60.880000000000109</v>
      </c>
    </row>
    <row r="13001" spans="1:14" x14ac:dyDescent="0.25">
      <c r="A13001" s="9" t="s">
        <v>1334</v>
      </c>
      <c r="B13001" s="9" t="s">
        <v>428</v>
      </c>
      <c r="C13001" s="9" t="s">
        <v>42</v>
      </c>
      <c r="D13001" s="9" t="s">
        <v>43</v>
      </c>
      <c r="E13001" s="10">
        <v>3149.22</v>
      </c>
      <c r="F13001" s="10">
        <v>3110.886699507389</v>
      </c>
      <c r="G13001" s="10">
        <v>38.333300492610761</v>
      </c>
      <c r="H13001" s="10">
        <v>3157.55</v>
      </c>
      <c r="I13001" s="10">
        <v>-8.330000000000382</v>
      </c>
      <c r="J13001" s="10">
        <v>3450</v>
      </c>
      <c r="K13001" s="10">
        <v>3408</v>
      </c>
      <c r="L13001" s="10">
        <v>42</v>
      </c>
      <c r="M13001" s="10">
        <v>3459.12</v>
      </c>
      <c r="N13001" s="10">
        <v>-9.1199999999998909</v>
      </c>
    </row>
    <row r="13002" spans="1:14" x14ac:dyDescent="0.25">
      <c r="A13002" s="9" t="s">
        <v>1334</v>
      </c>
      <c r="B13002" s="9" t="s">
        <v>429</v>
      </c>
      <c r="C13002" s="9" t="s">
        <v>42</v>
      </c>
      <c r="D13002" s="9" t="s">
        <v>43</v>
      </c>
      <c r="E13002" s="10">
        <v>3530.31</v>
      </c>
      <c r="F13002" s="10">
        <v>3487.3399014778324</v>
      </c>
      <c r="G13002" s="10">
        <v>42.970098522167518</v>
      </c>
      <c r="H13002" s="10">
        <v>3539.65</v>
      </c>
      <c r="I13002" s="10">
        <v>-9.3400000000001455</v>
      </c>
      <c r="J13002" s="10">
        <v>3450</v>
      </c>
      <c r="K13002" s="10">
        <v>3408</v>
      </c>
      <c r="L13002" s="10">
        <v>42</v>
      </c>
      <c r="M13002" s="10">
        <v>3459.12</v>
      </c>
      <c r="N13002" s="10">
        <v>-9.1199999999998909</v>
      </c>
    </row>
    <row r="13003" spans="1:14" x14ac:dyDescent="0.25">
      <c r="A13003" s="9" t="s">
        <v>1334</v>
      </c>
      <c r="B13003" s="9" t="s">
        <v>430</v>
      </c>
      <c r="C13003" s="9" t="s">
        <v>42</v>
      </c>
      <c r="D13003" s="9" t="s">
        <v>43</v>
      </c>
      <c r="E13003" s="10">
        <v>6811.08</v>
      </c>
      <c r="F13003" s="10">
        <v>6111.6847290640399</v>
      </c>
      <c r="G13003" s="10">
        <v>699.39527093596007</v>
      </c>
      <c r="H13003" s="10">
        <v>6203.36</v>
      </c>
      <c r="I13003" s="10">
        <v>607.72000000000025</v>
      </c>
      <c r="J13003" s="10">
        <v>633</v>
      </c>
      <c r="K13003" s="10">
        <v>568</v>
      </c>
      <c r="L13003" s="10">
        <v>65</v>
      </c>
      <c r="M13003" s="10">
        <v>576.52</v>
      </c>
      <c r="N13003" s="10">
        <v>56.480000000000018</v>
      </c>
    </row>
    <row r="13004" spans="1:14" x14ac:dyDescent="0.25">
      <c r="A13004" s="9" t="s">
        <v>1335</v>
      </c>
      <c r="B13004" s="9" t="s">
        <v>25</v>
      </c>
      <c r="C13004" s="9" t="s">
        <v>26</v>
      </c>
      <c r="D13004" s="9" t="s">
        <v>27</v>
      </c>
      <c r="E13004" s="10">
        <v>1021.15</v>
      </c>
      <c r="F13004" s="10">
        <v>0</v>
      </c>
      <c r="G13004" s="10">
        <v>1021.15</v>
      </c>
      <c r="H13004" s="10">
        <v>0</v>
      </c>
      <c r="I13004" s="10">
        <v>1021.15</v>
      </c>
      <c r="J13004" s="10">
        <v>0</v>
      </c>
      <c r="K13004" s="10">
        <v>0</v>
      </c>
      <c r="L13004" s="10">
        <v>0</v>
      </c>
      <c r="M13004" s="10">
        <v>0</v>
      </c>
      <c r="N13004" s="10">
        <v>0</v>
      </c>
    </row>
    <row r="13005" spans="1:14" x14ac:dyDescent="0.25">
      <c r="A13005" s="9" t="s">
        <v>1335</v>
      </c>
      <c r="B13005" s="9" t="s">
        <v>258</v>
      </c>
      <c r="C13005" s="9" t="s">
        <v>33</v>
      </c>
      <c r="D13005" s="9" t="s">
        <v>27</v>
      </c>
      <c r="E13005" s="10">
        <v>110.27</v>
      </c>
      <c r="F13005" s="10">
        <v>0</v>
      </c>
      <c r="G13005" s="10">
        <v>110.27</v>
      </c>
      <c r="H13005" s="10">
        <v>114.22</v>
      </c>
      <c r="I13005" s="10">
        <v>-3.9500000000000028</v>
      </c>
      <c r="J13005" s="10">
        <v>14.584</v>
      </c>
      <c r="K13005" s="10">
        <v>0</v>
      </c>
      <c r="L13005" s="10">
        <v>14.584</v>
      </c>
      <c r="M13005" s="10">
        <v>15.11</v>
      </c>
      <c r="N13005" s="10">
        <v>-0.5259999999999998</v>
      </c>
    </row>
    <row r="13006" spans="1:14" x14ac:dyDescent="0.25">
      <c r="A13006" s="9" t="s">
        <v>1335</v>
      </c>
      <c r="B13006" s="9" t="s">
        <v>259</v>
      </c>
      <c r="C13006" s="9" t="s">
        <v>33</v>
      </c>
      <c r="D13006" s="9" t="s">
        <v>27</v>
      </c>
      <c r="E13006" s="10">
        <v>226.26</v>
      </c>
      <c r="F13006" s="10">
        <v>0</v>
      </c>
      <c r="G13006" s="10">
        <v>226.26</v>
      </c>
      <c r="H13006" s="10">
        <v>234.41</v>
      </c>
      <c r="I13006" s="10">
        <v>-8.1500000000000057</v>
      </c>
      <c r="J13006" s="10">
        <v>14.584</v>
      </c>
      <c r="K13006" s="10">
        <v>0</v>
      </c>
      <c r="L13006" s="10">
        <v>14.584</v>
      </c>
      <c r="M13006" s="10">
        <v>15.11</v>
      </c>
      <c r="N13006" s="10">
        <v>-0.5259999999999998</v>
      </c>
    </row>
    <row r="13007" spans="1:14" x14ac:dyDescent="0.25">
      <c r="A13007" s="9" t="s">
        <v>1335</v>
      </c>
      <c r="B13007" s="9" t="s">
        <v>260</v>
      </c>
      <c r="C13007" s="9" t="s">
        <v>33</v>
      </c>
      <c r="D13007" s="9" t="s">
        <v>27</v>
      </c>
      <c r="E13007" s="10">
        <v>8919.65</v>
      </c>
      <c r="F13007" s="10">
        <v>0</v>
      </c>
      <c r="G13007" s="10">
        <v>8919.65</v>
      </c>
      <c r="H13007" s="10">
        <v>9239.0400000000009</v>
      </c>
      <c r="I13007" s="10">
        <v>-319.39000000000124</v>
      </c>
      <c r="J13007" s="10">
        <v>145.84</v>
      </c>
      <c r="K13007" s="10">
        <v>0</v>
      </c>
      <c r="L13007" s="10">
        <v>145.84</v>
      </c>
      <c r="M13007" s="10">
        <v>151.06200000000001</v>
      </c>
      <c r="N13007" s="10">
        <v>-5.2220000000000084</v>
      </c>
    </row>
    <row r="13008" spans="1:14" x14ac:dyDescent="0.25">
      <c r="A13008" s="9" t="s">
        <v>1335</v>
      </c>
      <c r="B13008" s="9" t="s">
        <v>101</v>
      </c>
      <c r="C13008" s="9" t="s">
        <v>39</v>
      </c>
      <c r="D13008" s="9" t="s">
        <v>43</v>
      </c>
      <c r="E13008" s="10">
        <v>-56872.46</v>
      </c>
      <c r="F13008" s="10">
        <v>0</v>
      </c>
      <c r="G13008" s="10">
        <v>-56872.46</v>
      </c>
      <c r="H13008" s="10">
        <v>-56872.6</v>
      </c>
      <c r="I13008" s="10">
        <v>0.13999999999941792</v>
      </c>
      <c r="J13008" s="10">
        <v>-70245</v>
      </c>
      <c r="K13008" s="10">
        <v>0</v>
      </c>
      <c r="L13008" s="10">
        <v>-70245</v>
      </c>
      <c r="M13008" s="10">
        <v>-70245</v>
      </c>
      <c r="N13008" s="10">
        <v>0</v>
      </c>
    </row>
    <row r="13009" spans="1:14" x14ac:dyDescent="0.25">
      <c r="A13009" s="9" t="s">
        <v>1335</v>
      </c>
      <c r="B13009" s="9" t="s">
        <v>262</v>
      </c>
      <c r="C13009" s="9" t="s">
        <v>42</v>
      </c>
      <c r="D13009" s="9" t="s">
        <v>43</v>
      </c>
      <c r="E13009" s="10">
        <v>5870.5</v>
      </c>
      <c r="F13009" s="10">
        <v>5870.207100591716</v>
      </c>
      <c r="G13009" s="10">
        <v>0.29289940828402905</v>
      </c>
      <c r="H13009" s="10">
        <v>5952.39</v>
      </c>
      <c r="I13009" s="10">
        <v>-81.890000000000327</v>
      </c>
      <c r="J13009" s="10">
        <v>11591</v>
      </c>
      <c r="K13009" s="10">
        <v>11590.425049309664</v>
      </c>
      <c r="L13009" s="10">
        <v>0.57495069033575419</v>
      </c>
      <c r="M13009" s="10">
        <v>11752.691000000001</v>
      </c>
      <c r="N13009" s="10">
        <v>-161.69100000000071</v>
      </c>
    </row>
    <row r="13010" spans="1:14" x14ac:dyDescent="0.25">
      <c r="A13010" s="9" t="s">
        <v>1335</v>
      </c>
      <c r="B13010" s="9" t="s">
        <v>261</v>
      </c>
      <c r="C13010" s="9" t="s">
        <v>42</v>
      </c>
      <c r="D13010" s="9" t="s">
        <v>43</v>
      </c>
      <c r="E13010" s="10">
        <v>40724.629999999997</v>
      </c>
      <c r="F13010" s="10">
        <v>40721.724137931036</v>
      </c>
      <c r="G13010" s="10">
        <v>2.9058620689611416</v>
      </c>
      <c r="H13010" s="10">
        <v>41332.550000000003</v>
      </c>
      <c r="I13010" s="10">
        <v>-607.92000000000553</v>
      </c>
      <c r="J13010" s="10">
        <v>70250</v>
      </c>
      <c r="K13010" s="10">
        <v>70245</v>
      </c>
      <c r="L13010" s="10">
        <v>5</v>
      </c>
      <c r="M13010" s="10">
        <v>71298.675000000003</v>
      </c>
      <c r="N13010" s="10">
        <v>-1048.6750000000029</v>
      </c>
    </row>
    <row r="13011" spans="1:14" x14ac:dyDescent="0.25">
      <c r="A13011" s="9" t="s">
        <v>1336</v>
      </c>
      <c r="B13011" s="9" t="s">
        <v>25</v>
      </c>
      <c r="C13011" s="9" t="s">
        <v>26</v>
      </c>
      <c r="D13011" s="9" t="s">
        <v>27</v>
      </c>
      <c r="E13011" s="10">
        <v>389.17</v>
      </c>
      <c r="F13011" s="10">
        <v>0</v>
      </c>
      <c r="G13011" s="10">
        <v>389.17</v>
      </c>
      <c r="H13011" s="10">
        <v>0</v>
      </c>
      <c r="I13011" s="10">
        <v>389.17</v>
      </c>
      <c r="J13011" s="10">
        <v>0</v>
      </c>
      <c r="K13011" s="10">
        <v>0</v>
      </c>
      <c r="L13011" s="10">
        <v>0</v>
      </c>
      <c r="M13011" s="10">
        <v>0</v>
      </c>
      <c r="N13011" s="10">
        <v>0</v>
      </c>
    </row>
    <row r="13012" spans="1:14" x14ac:dyDescent="0.25">
      <c r="A13012" s="9" t="s">
        <v>1336</v>
      </c>
      <c r="B13012" s="9" t="s">
        <v>258</v>
      </c>
      <c r="C13012" s="9" t="s">
        <v>33</v>
      </c>
      <c r="D13012" s="9" t="s">
        <v>27</v>
      </c>
      <c r="E13012" s="10">
        <v>30.85</v>
      </c>
      <c r="F13012" s="10">
        <v>0</v>
      </c>
      <c r="G13012" s="10">
        <v>30.85</v>
      </c>
      <c r="H13012" s="10">
        <v>33.07</v>
      </c>
      <c r="I13012" s="10">
        <v>-2.2199999999999989</v>
      </c>
      <c r="J13012" s="10">
        <v>4.08</v>
      </c>
      <c r="K13012" s="10">
        <v>0</v>
      </c>
      <c r="L13012" s="10">
        <v>4.08</v>
      </c>
      <c r="M13012" s="10">
        <v>4.375</v>
      </c>
      <c r="N13012" s="10">
        <v>-0.29499999999999993</v>
      </c>
    </row>
    <row r="13013" spans="1:14" x14ac:dyDescent="0.25">
      <c r="A13013" s="9" t="s">
        <v>1336</v>
      </c>
      <c r="B13013" s="9" t="s">
        <v>259</v>
      </c>
      <c r="C13013" s="9" t="s">
        <v>33</v>
      </c>
      <c r="D13013" s="9" t="s">
        <v>27</v>
      </c>
      <c r="E13013" s="10">
        <v>63.3</v>
      </c>
      <c r="F13013" s="10">
        <v>0</v>
      </c>
      <c r="G13013" s="10">
        <v>63.3</v>
      </c>
      <c r="H13013" s="10">
        <v>67.87</v>
      </c>
      <c r="I13013" s="10">
        <v>-4.5700000000000074</v>
      </c>
      <c r="J13013" s="10">
        <v>4.08</v>
      </c>
      <c r="K13013" s="10">
        <v>0</v>
      </c>
      <c r="L13013" s="10">
        <v>4.08</v>
      </c>
      <c r="M13013" s="10">
        <v>4.375</v>
      </c>
      <c r="N13013" s="10">
        <v>-0.29499999999999993</v>
      </c>
    </row>
    <row r="13014" spans="1:14" x14ac:dyDescent="0.25">
      <c r="A13014" s="9" t="s">
        <v>1336</v>
      </c>
      <c r="B13014" s="9" t="s">
        <v>260</v>
      </c>
      <c r="C13014" s="9" t="s">
        <v>33</v>
      </c>
      <c r="D13014" s="9" t="s">
        <v>27</v>
      </c>
      <c r="E13014" s="10">
        <v>2495.35</v>
      </c>
      <c r="F13014" s="10">
        <v>0</v>
      </c>
      <c r="G13014" s="10">
        <v>2495.35</v>
      </c>
      <c r="H13014" s="10">
        <v>2675.24</v>
      </c>
      <c r="I13014" s="10">
        <v>-179.88999999999987</v>
      </c>
      <c r="J13014" s="10">
        <v>40.799999999999997</v>
      </c>
      <c r="K13014" s="10">
        <v>0</v>
      </c>
      <c r="L13014" s="10">
        <v>40.799999999999997</v>
      </c>
      <c r="M13014" s="10">
        <v>43.741</v>
      </c>
      <c r="N13014" s="10">
        <v>-2.9410000000000025</v>
      </c>
    </row>
    <row r="13015" spans="1:14" x14ac:dyDescent="0.25">
      <c r="A13015" s="9" t="s">
        <v>1336</v>
      </c>
      <c r="B13015" s="9" t="s">
        <v>272</v>
      </c>
      <c r="C13015" s="9" t="s">
        <v>39</v>
      </c>
      <c r="D13015" s="9" t="s">
        <v>43</v>
      </c>
      <c r="E13015" s="10">
        <v>-16588.080000000002</v>
      </c>
      <c r="F13015" s="10">
        <v>0</v>
      </c>
      <c r="G13015" s="10">
        <v>-16588.080000000002</v>
      </c>
      <c r="H13015" s="10">
        <v>-16587.98</v>
      </c>
      <c r="I13015" s="10">
        <v>-0.10000000000218279</v>
      </c>
      <c r="J13015" s="10">
        <v>-20340</v>
      </c>
      <c r="K13015" s="10">
        <v>0</v>
      </c>
      <c r="L13015" s="10">
        <v>-20340</v>
      </c>
      <c r="M13015" s="10">
        <v>-20340</v>
      </c>
      <c r="N13015" s="10">
        <v>0</v>
      </c>
    </row>
    <row r="13016" spans="1:14" x14ac:dyDescent="0.25">
      <c r="A13016" s="9" t="s">
        <v>1336</v>
      </c>
      <c r="B13016" s="9" t="s">
        <v>269</v>
      </c>
      <c r="C13016" s="9" t="s">
        <v>42</v>
      </c>
      <c r="D13016" s="9" t="s">
        <v>43</v>
      </c>
      <c r="E13016" s="10">
        <v>1818.31</v>
      </c>
      <c r="F13016" s="10">
        <v>1818.3727810650887</v>
      </c>
      <c r="G13016" s="10">
        <v>-6.2781065088756804E-2</v>
      </c>
      <c r="H13016" s="10">
        <v>1843.83</v>
      </c>
      <c r="I13016" s="10">
        <v>-25.519999999999982</v>
      </c>
      <c r="J13016" s="10">
        <v>3356</v>
      </c>
      <c r="K13016" s="10">
        <v>3356.0996055226824</v>
      </c>
      <c r="L13016" s="10">
        <v>-9.9605522682395531E-2</v>
      </c>
      <c r="M13016" s="10">
        <v>3403.085</v>
      </c>
      <c r="N13016" s="10">
        <v>-47.085000000000036</v>
      </c>
    </row>
    <row r="13017" spans="1:14" x14ac:dyDescent="0.25">
      <c r="A13017" s="9" t="s">
        <v>1336</v>
      </c>
      <c r="B13017" s="9" t="s">
        <v>325</v>
      </c>
      <c r="C13017" s="9" t="s">
        <v>42</v>
      </c>
      <c r="D13017" s="9" t="s">
        <v>43</v>
      </c>
      <c r="E13017" s="10">
        <v>11791.1</v>
      </c>
      <c r="F13017" s="10">
        <v>11791.093596059114</v>
      </c>
      <c r="G13017" s="10">
        <v>6.4039408862299751E-3</v>
      </c>
      <c r="H13017" s="10">
        <v>11967.96</v>
      </c>
      <c r="I13017" s="10">
        <v>-176.85999999999876</v>
      </c>
      <c r="J13017" s="10">
        <v>20340</v>
      </c>
      <c r="K13017" s="10">
        <v>20339.999999999996</v>
      </c>
      <c r="L13017" s="10">
        <v>3.637978807091713E-12</v>
      </c>
      <c r="M13017" s="10">
        <v>20645.099999999999</v>
      </c>
      <c r="N13017" s="10">
        <v>-305.09999999999854</v>
      </c>
    </row>
    <row r="13018" spans="1:14" x14ac:dyDescent="0.25">
      <c r="A13018" s="9" t="s">
        <v>1337</v>
      </c>
      <c r="B13018" s="9" t="s">
        <v>25</v>
      </c>
      <c r="C13018" s="9" t="s">
        <v>26</v>
      </c>
      <c r="D13018" s="9" t="s">
        <v>27</v>
      </c>
      <c r="E13018" s="10">
        <v>-271.43</v>
      </c>
      <c r="F13018" s="10">
        <v>0</v>
      </c>
      <c r="G13018" s="10">
        <v>-271.43</v>
      </c>
      <c r="H13018" s="10">
        <v>0</v>
      </c>
      <c r="I13018" s="10">
        <v>-271.43</v>
      </c>
      <c r="J13018" s="10">
        <v>0</v>
      </c>
      <c r="K13018" s="10">
        <v>0</v>
      </c>
      <c r="L13018" s="10">
        <v>0</v>
      </c>
      <c r="M13018" s="10">
        <v>0</v>
      </c>
      <c r="N13018" s="10">
        <v>0</v>
      </c>
    </row>
    <row r="13019" spans="1:14" x14ac:dyDescent="0.25">
      <c r="A13019" s="9" t="s">
        <v>1337</v>
      </c>
      <c r="B13019" s="9" t="s">
        <v>258</v>
      </c>
      <c r="C13019" s="9" t="s">
        <v>33</v>
      </c>
      <c r="D13019" s="9" t="s">
        <v>27</v>
      </c>
      <c r="E13019" s="10">
        <v>38.56</v>
      </c>
      <c r="F13019" s="10">
        <v>0</v>
      </c>
      <c r="G13019" s="10">
        <v>38.56</v>
      </c>
      <c r="H13019" s="10">
        <v>34.76</v>
      </c>
      <c r="I13019" s="10">
        <v>3.8000000000000043</v>
      </c>
      <c r="J13019" s="10">
        <v>5.0999999999999996</v>
      </c>
      <c r="K13019" s="10">
        <v>0</v>
      </c>
      <c r="L13019" s="10">
        <v>5.0999999999999996</v>
      </c>
      <c r="M13019" s="10">
        <v>4.5979999999999999</v>
      </c>
      <c r="N13019" s="10">
        <v>0.50199999999999978</v>
      </c>
    </row>
    <row r="13020" spans="1:14" x14ac:dyDescent="0.25">
      <c r="A13020" s="9" t="s">
        <v>1337</v>
      </c>
      <c r="B13020" s="9" t="s">
        <v>259</v>
      </c>
      <c r="C13020" s="9" t="s">
        <v>33</v>
      </c>
      <c r="D13020" s="9" t="s">
        <v>27</v>
      </c>
      <c r="E13020" s="10">
        <v>79.12</v>
      </c>
      <c r="F13020" s="10">
        <v>0</v>
      </c>
      <c r="G13020" s="10">
        <v>79.12</v>
      </c>
      <c r="H13020" s="10">
        <v>71.33</v>
      </c>
      <c r="I13020" s="10">
        <v>7.7900000000000063</v>
      </c>
      <c r="J13020" s="10">
        <v>5.0999999999999996</v>
      </c>
      <c r="K13020" s="10">
        <v>0</v>
      </c>
      <c r="L13020" s="10">
        <v>5.0999999999999996</v>
      </c>
      <c r="M13020" s="10">
        <v>4.5979999999999999</v>
      </c>
      <c r="N13020" s="10">
        <v>0.50199999999999978</v>
      </c>
    </row>
    <row r="13021" spans="1:14" x14ac:dyDescent="0.25">
      <c r="A13021" s="9" t="s">
        <v>1337</v>
      </c>
      <c r="B13021" s="9" t="s">
        <v>260</v>
      </c>
      <c r="C13021" s="9" t="s">
        <v>33</v>
      </c>
      <c r="D13021" s="9" t="s">
        <v>27</v>
      </c>
      <c r="E13021" s="10">
        <v>3119.19</v>
      </c>
      <c r="F13021" s="10">
        <v>0</v>
      </c>
      <c r="G13021" s="10">
        <v>3119.19</v>
      </c>
      <c r="H13021" s="10">
        <v>2811.37</v>
      </c>
      <c r="I13021" s="10">
        <v>307.82000000000016</v>
      </c>
      <c r="J13021" s="10">
        <v>51</v>
      </c>
      <c r="K13021" s="10">
        <v>0</v>
      </c>
      <c r="L13021" s="10">
        <v>51</v>
      </c>
      <c r="M13021" s="10">
        <v>45.966999999999999</v>
      </c>
      <c r="N13021" s="10">
        <v>5.0330000000000013</v>
      </c>
    </row>
    <row r="13022" spans="1:14" x14ac:dyDescent="0.25">
      <c r="A13022" s="9" t="s">
        <v>1337</v>
      </c>
      <c r="B13022" s="9" t="s">
        <v>272</v>
      </c>
      <c r="C13022" s="9" t="s">
        <v>39</v>
      </c>
      <c r="D13022" s="9" t="s">
        <v>43</v>
      </c>
      <c r="E13022" s="10">
        <v>-17432.169999999998</v>
      </c>
      <c r="F13022" s="10">
        <v>0</v>
      </c>
      <c r="G13022" s="10">
        <v>-17432.169999999998</v>
      </c>
      <c r="H13022" s="10">
        <v>-17432.060000000001</v>
      </c>
      <c r="I13022" s="10">
        <v>-0.1099999999969441</v>
      </c>
      <c r="J13022" s="10">
        <v>-21375</v>
      </c>
      <c r="K13022" s="10">
        <v>0</v>
      </c>
      <c r="L13022" s="10">
        <v>-21375</v>
      </c>
      <c r="M13022" s="10">
        <v>-21375</v>
      </c>
      <c r="N13022" s="10">
        <v>0</v>
      </c>
    </row>
    <row r="13023" spans="1:14" x14ac:dyDescent="0.25">
      <c r="A13023" s="9" t="s">
        <v>1337</v>
      </c>
      <c r="B13023" s="9" t="s">
        <v>269</v>
      </c>
      <c r="C13023" s="9" t="s">
        <v>42</v>
      </c>
      <c r="D13023" s="9" t="s">
        <v>43</v>
      </c>
      <c r="E13023" s="10">
        <v>1910.42</v>
      </c>
      <c r="F13023" s="10">
        <v>1910.8974358974358</v>
      </c>
      <c r="G13023" s="10">
        <v>-0.47743589743572556</v>
      </c>
      <c r="H13023" s="10">
        <v>1937.65</v>
      </c>
      <c r="I13023" s="10">
        <v>-27.230000000000018</v>
      </c>
      <c r="J13023" s="10">
        <v>3526</v>
      </c>
      <c r="K13023" s="10">
        <v>3526.8747534516765</v>
      </c>
      <c r="L13023" s="10">
        <v>-0.87475345167649721</v>
      </c>
      <c r="M13023" s="10">
        <v>3576.2510000000002</v>
      </c>
      <c r="N13023" s="10">
        <v>-50.251000000000204</v>
      </c>
    </row>
    <row r="13024" spans="1:14" x14ac:dyDescent="0.25">
      <c r="A13024" s="9" t="s">
        <v>1337</v>
      </c>
      <c r="B13024" s="9" t="s">
        <v>325</v>
      </c>
      <c r="C13024" s="9" t="s">
        <v>42</v>
      </c>
      <c r="D13024" s="9" t="s">
        <v>43</v>
      </c>
      <c r="E13024" s="10">
        <v>12556.31</v>
      </c>
      <c r="F13024" s="10">
        <v>12391.083743842364</v>
      </c>
      <c r="G13024" s="10">
        <v>165.22625615763536</v>
      </c>
      <c r="H13024" s="10">
        <v>12576.95</v>
      </c>
      <c r="I13024" s="10">
        <v>-20.640000000001237</v>
      </c>
      <c r="J13024" s="10">
        <v>21660</v>
      </c>
      <c r="K13024" s="10">
        <v>21375</v>
      </c>
      <c r="L13024" s="10">
        <v>285</v>
      </c>
      <c r="M13024" s="10">
        <v>21695.625</v>
      </c>
      <c r="N13024" s="10">
        <v>-35.625</v>
      </c>
    </row>
    <row r="13025" spans="1:14" x14ac:dyDescent="0.25">
      <c r="A13025" s="9" t="s">
        <v>1338</v>
      </c>
      <c r="B13025" s="9" t="s">
        <v>25</v>
      </c>
      <c r="C13025" s="9" t="s">
        <v>26</v>
      </c>
      <c r="D13025" s="9" t="s">
        <v>27</v>
      </c>
      <c r="E13025" s="10">
        <v>528.87</v>
      </c>
      <c r="F13025" s="10">
        <v>0</v>
      </c>
      <c r="G13025" s="10">
        <v>528.87</v>
      </c>
      <c r="H13025" s="10">
        <v>0</v>
      </c>
      <c r="I13025" s="10">
        <v>528.87</v>
      </c>
      <c r="J13025" s="10">
        <v>0</v>
      </c>
      <c r="K13025" s="10">
        <v>0</v>
      </c>
      <c r="L13025" s="10">
        <v>0</v>
      </c>
      <c r="M13025" s="10">
        <v>0</v>
      </c>
      <c r="N13025" s="10">
        <v>0</v>
      </c>
    </row>
    <row r="13026" spans="1:14" x14ac:dyDescent="0.25">
      <c r="A13026" s="9" t="s">
        <v>1338</v>
      </c>
      <c r="B13026" s="9" t="s">
        <v>258</v>
      </c>
      <c r="C13026" s="9" t="s">
        <v>33</v>
      </c>
      <c r="D13026" s="9" t="s">
        <v>27</v>
      </c>
      <c r="E13026" s="10">
        <v>46.27</v>
      </c>
      <c r="F13026" s="10">
        <v>0</v>
      </c>
      <c r="G13026" s="10">
        <v>46.27</v>
      </c>
      <c r="H13026" s="10">
        <v>49.61</v>
      </c>
      <c r="I13026" s="10">
        <v>-3.3399999999999963</v>
      </c>
      <c r="J13026" s="10">
        <v>6.12</v>
      </c>
      <c r="K13026" s="10">
        <v>0</v>
      </c>
      <c r="L13026" s="10">
        <v>6.12</v>
      </c>
      <c r="M13026" s="10">
        <v>6.5629999999999997</v>
      </c>
      <c r="N13026" s="10">
        <v>-0.44299999999999962</v>
      </c>
    </row>
    <row r="13027" spans="1:14" x14ac:dyDescent="0.25">
      <c r="A13027" s="9" t="s">
        <v>1338</v>
      </c>
      <c r="B13027" s="9" t="s">
        <v>259</v>
      </c>
      <c r="C13027" s="9" t="s">
        <v>33</v>
      </c>
      <c r="D13027" s="9" t="s">
        <v>27</v>
      </c>
      <c r="E13027" s="10">
        <v>94.95</v>
      </c>
      <c r="F13027" s="10">
        <v>0</v>
      </c>
      <c r="G13027" s="10">
        <v>94.95</v>
      </c>
      <c r="H13027" s="10">
        <v>101.81</v>
      </c>
      <c r="I13027" s="10">
        <v>-6.8599999999999994</v>
      </c>
      <c r="J13027" s="10">
        <v>6.12</v>
      </c>
      <c r="K13027" s="10">
        <v>0</v>
      </c>
      <c r="L13027" s="10">
        <v>6.12</v>
      </c>
      <c r="M13027" s="10">
        <v>6.5629999999999997</v>
      </c>
      <c r="N13027" s="10">
        <v>-0.44299999999999962</v>
      </c>
    </row>
    <row r="13028" spans="1:14" x14ac:dyDescent="0.25">
      <c r="A13028" s="9" t="s">
        <v>1338</v>
      </c>
      <c r="B13028" s="9" t="s">
        <v>260</v>
      </c>
      <c r="C13028" s="9" t="s">
        <v>33</v>
      </c>
      <c r="D13028" s="9" t="s">
        <v>27</v>
      </c>
      <c r="E13028" s="10">
        <v>3743.02</v>
      </c>
      <c r="F13028" s="10">
        <v>0</v>
      </c>
      <c r="G13028" s="10">
        <v>3743.02</v>
      </c>
      <c r="H13028" s="10">
        <v>4012.86</v>
      </c>
      <c r="I13028" s="10">
        <v>-269.84000000000015</v>
      </c>
      <c r="J13028" s="10">
        <v>61.2</v>
      </c>
      <c r="K13028" s="10">
        <v>0</v>
      </c>
      <c r="L13028" s="10">
        <v>61.2</v>
      </c>
      <c r="M13028" s="10">
        <v>65.611999999999995</v>
      </c>
      <c r="N13028" s="10">
        <v>-4.4119999999999919</v>
      </c>
    </row>
    <row r="13029" spans="1:14" x14ac:dyDescent="0.25">
      <c r="A13029" s="9" t="s">
        <v>1338</v>
      </c>
      <c r="B13029" s="9" t="s">
        <v>101</v>
      </c>
      <c r="C13029" s="9" t="s">
        <v>39</v>
      </c>
      <c r="D13029" s="9" t="s">
        <v>43</v>
      </c>
      <c r="E13029" s="10">
        <v>-24701.81</v>
      </c>
      <c r="F13029" s="10">
        <v>0</v>
      </c>
      <c r="G13029" s="10">
        <v>-24701.81</v>
      </c>
      <c r="H13029" s="10">
        <v>-24701.87</v>
      </c>
      <c r="I13029" s="10">
        <v>5.9999999997671694E-2</v>
      </c>
      <c r="J13029" s="10">
        <v>-30510</v>
      </c>
      <c r="K13029" s="10">
        <v>0</v>
      </c>
      <c r="L13029" s="10">
        <v>-30510</v>
      </c>
      <c r="M13029" s="10">
        <v>-30510</v>
      </c>
      <c r="N13029" s="10">
        <v>0</v>
      </c>
    </row>
    <row r="13030" spans="1:14" x14ac:dyDescent="0.25">
      <c r="A13030" s="9" t="s">
        <v>1338</v>
      </c>
      <c r="B13030" s="9" t="s">
        <v>262</v>
      </c>
      <c r="C13030" s="9" t="s">
        <v>42</v>
      </c>
      <c r="D13030" s="9" t="s">
        <v>43</v>
      </c>
      <c r="E13030" s="10">
        <v>2549.5700000000002</v>
      </c>
      <c r="F13030" s="10">
        <v>2549.644970414201</v>
      </c>
      <c r="G13030" s="10">
        <v>-7.4970414200834057E-2</v>
      </c>
      <c r="H13030" s="10">
        <v>2585.34</v>
      </c>
      <c r="I13030" s="10">
        <v>-35.769999999999982</v>
      </c>
      <c r="J13030" s="10">
        <v>5034</v>
      </c>
      <c r="K13030" s="10">
        <v>5034.1499013806706</v>
      </c>
      <c r="L13030" s="10">
        <v>-0.14990138067059888</v>
      </c>
      <c r="M13030" s="10">
        <v>5104.6279999999997</v>
      </c>
      <c r="N13030" s="10">
        <v>-70.627999999999702</v>
      </c>
    </row>
    <row r="13031" spans="1:14" x14ac:dyDescent="0.25">
      <c r="A13031" s="9" t="s">
        <v>1338</v>
      </c>
      <c r="B13031" s="9" t="s">
        <v>261</v>
      </c>
      <c r="C13031" s="9" t="s">
        <v>42</v>
      </c>
      <c r="D13031" s="9" t="s">
        <v>43</v>
      </c>
      <c r="E13031" s="10">
        <v>17739.13</v>
      </c>
      <c r="F13031" s="10">
        <v>17686.955665024627</v>
      </c>
      <c r="G13031" s="10">
        <v>52.174334975374222</v>
      </c>
      <c r="H13031" s="10">
        <v>17952.259999999998</v>
      </c>
      <c r="I13031" s="10">
        <v>-213.12999999999738</v>
      </c>
      <c r="J13031" s="10">
        <v>30600</v>
      </c>
      <c r="K13031" s="10">
        <v>30510</v>
      </c>
      <c r="L13031" s="10">
        <v>90</v>
      </c>
      <c r="M13031" s="10">
        <v>30967.65</v>
      </c>
      <c r="N13031" s="10">
        <v>-367.65000000000146</v>
      </c>
    </row>
    <row r="13032" spans="1:14" x14ac:dyDescent="0.25">
      <c r="A13032" s="9" t="s">
        <v>1339</v>
      </c>
      <c r="B13032" s="9" t="s">
        <v>25</v>
      </c>
      <c r="C13032" s="9" t="s">
        <v>26</v>
      </c>
      <c r="D13032" s="9" t="s">
        <v>27</v>
      </c>
      <c r="E13032" s="10">
        <v>454.32</v>
      </c>
      <c r="F13032" s="10">
        <v>0</v>
      </c>
      <c r="G13032" s="10">
        <v>454.32</v>
      </c>
      <c r="H13032" s="10">
        <v>0</v>
      </c>
      <c r="I13032" s="10">
        <v>454.32</v>
      </c>
      <c r="J13032" s="10">
        <v>0</v>
      </c>
      <c r="K13032" s="10">
        <v>0</v>
      </c>
      <c r="L13032" s="10">
        <v>0</v>
      </c>
      <c r="M13032" s="10">
        <v>0</v>
      </c>
      <c r="N13032" s="10">
        <v>0</v>
      </c>
    </row>
    <row r="13033" spans="1:14" x14ac:dyDescent="0.25">
      <c r="A13033" s="9" t="s">
        <v>1339</v>
      </c>
      <c r="B13033" s="9" t="s">
        <v>258</v>
      </c>
      <c r="C13033" s="9" t="s">
        <v>33</v>
      </c>
      <c r="D13033" s="9" t="s">
        <v>27</v>
      </c>
      <c r="E13033" s="10">
        <v>61.7</v>
      </c>
      <c r="F13033" s="10">
        <v>0</v>
      </c>
      <c r="G13033" s="10">
        <v>61.7</v>
      </c>
      <c r="H13033" s="10">
        <v>63.51</v>
      </c>
      <c r="I13033" s="10">
        <v>-1.8099999999999952</v>
      </c>
      <c r="J13033" s="10">
        <v>8.16</v>
      </c>
      <c r="K13033" s="10">
        <v>0</v>
      </c>
      <c r="L13033" s="10">
        <v>8.16</v>
      </c>
      <c r="M13033" s="10">
        <v>8.4019999999999992</v>
      </c>
      <c r="N13033" s="10">
        <v>-0.2419999999999991</v>
      </c>
    </row>
    <row r="13034" spans="1:14" x14ac:dyDescent="0.25">
      <c r="A13034" s="9" t="s">
        <v>1339</v>
      </c>
      <c r="B13034" s="9" t="s">
        <v>259</v>
      </c>
      <c r="C13034" s="9" t="s">
        <v>33</v>
      </c>
      <c r="D13034" s="9" t="s">
        <v>27</v>
      </c>
      <c r="E13034" s="10">
        <v>126.6</v>
      </c>
      <c r="F13034" s="10">
        <v>0</v>
      </c>
      <c r="G13034" s="10">
        <v>126.6</v>
      </c>
      <c r="H13034" s="10">
        <v>130.34</v>
      </c>
      <c r="I13034" s="10">
        <v>-3.7400000000000091</v>
      </c>
      <c r="J13034" s="10">
        <v>8.16</v>
      </c>
      <c r="K13034" s="10">
        <v>0</v>
      </c>
      <c r="L13034" s="10">
        <v>8.16</v>
      </c>
      <c r="M13034" s="10">
        <v>8.4019999999999992</v>
      </c>
      <c r="N13034" s="10">
        <v>-0.2419999999999991</v>
      </c>
    </row>
    <row r="13035" spans="1:14" x14ac:dyDescent="0.25">
      <c r="A13035" s="9" t="s">
        <v>1339</v>
      </c>
      <c r="B13035" s="9" t="s">
        <v>260</v>
      </c>
      <c r="C13035" s="9" t="s">
        <v>33</v>
      </c>
      <c r="D13035" s="9" t="s">
        <v>27</v>
      </c>
      <c r="E13035" s="10">
        <v>4990.7</v>
      </c>
      <c r="F13035" s="10">
        <v>0</v>
      </c>
      <c r="G13035" s="10">
        <v>4990.7</v>
      </c>
      <c r="H13035" s="10">
        <v>5137.41</v>
      </c>
      <c r="I13035" s="10">
        <v>-146.71000000000004</v>
      </c>
      <c r="J13035" s="10">
        <v>81.599999999999994</v>
      </c>
      <c r="K13035" s="10">
        <v>0</v>
      </c>
      <c r="L13035" s="10">
        <v>81.599999999999994</v>
      </c>
      <c r="M13035" s="10">
        <v>83.998999999999995</v>
      </c>
      <c r="N13035" s="10">
        <v>-2.3990000000000009</v>
      </c>
    </row>
    <row r="13036" spans="1:14" x14ac:dyDescent="0.25">
      <c r="A13036" s="9" t="s">
        <v>1339</v>
      </c>
      <c r="B13036" s="9" t="s">
        <v>284</v>
      </c>
      <c r="C13036" s="9" t="s">
        <v>39</v>
      </c>
      <c r="D13036" s="9" t="s">
        <v>43</v>
      </c>
      <c r="E13036" s="10">
        <v>-36939.040000000001</v>
      </c>
      <c r="F13036" s="10">
        <v>0</v>
      </c>
      <c r="G13036" s="10">
        <v>-36939.040000000001</v>
      </c>
      <c r="H13036" s="10">
        <v>-36939.040000000001</v>
      </c>
      <c r="I13036" s="10">
        <v>0</v>
      </c>
      <c r="J13036" s="10">
        <v>-39060</v>
      </c>
      <c r="K13036" s="10">
        <v>0</v>
      </c>
      <c r="L13036" s="10">
        <v>-39060</v>
      </c>
      <c r="M13036" s="10">
        <v>-39060</v>
      </c>
      <c r="N13036" s="10">
        <v>0</v>
      </c>
    </row>
    <row r="13037" spans="1:14" x14ac:dyDescent="0.25">
      <c r="A13037" s="9" t="s">
        <v>1339</v>
      </c>
      <c r="B13037" s="9" t="s">
        <v>266</v>
      </c>
      <c r="C13037" s="9" t="s">
        <v>42</v>
      </c>
      <c r="D13037" s="9" t="s">
        <v>43</v>
      </c>
      <c r="E13037" s="10">
        <v>3112.84</v>
      </c>
      <c r="F13037" s="10">
        <v>3112.3076923076919</v>
      </c>
      <c r="G13037" s="10">
        <v>0.53230769230822261</v>
      </c>
      <c r="H13037" s="10">
        <v>3155.88</v>
      </c>
      <c r="I13037" s="10">
        <v>-43.039999999999964</v>
      </c>
      <c r="J13037" s="10">
        <v>6446</v>
      </c>
      <c r="K13037" s="10">
        <v>6444.9003944773176</v>
      </c>
      <c r="L13037" s="10">
        <v>1.0996055226823955</v>
      </c>
      <c r="M13037" s="10">
        <v>6535.1289999999999</v>
      </c>
      <c r="N13037" s="10">
        <v>-89.128999999999905</v>
      </c>
    </row>
    <row r="13038" spans="1:14" x14ac:dyDescent="0.25">
      <c r="A13038" s="9" t="s">
        <v>1339</v>
      </c>
      <c r="B13038" s="9" t="s">
        <v>456</v>
      </c>
      <c r="C13038" s="9" t="s">
        <v>42</v>
      </c>
      <c r="D13038" s="9" t="s">
        <v>43</v>
      </c>
      <c r="E13038" s="10">
        <v>28192.880000000001</v>
      </c>
      <c r="F13038" s="10">
        <v>28031.408866995072</v>
      </c>
      <c r="G13038" s="10">
        <v>161.47113300492856</v>
      </c>
      <c r="H13038" s="10">
        <v>28451.88</v>
      </c>
      <c r="I13038" s="10">
        <v>-259</v>
      </c>
      <c r="J13038" s="10">
        <v>39285</v>
      </c>
      <c r="K13038" s="10">
        <v>39060</v>
      </c>
      <c r="L13038" s="10">
        <v>225</v>
      </c>
      <c r="M13038" s="10">
        <v>39645.9</v>
      </c>
      <c r="N13038" s="10">
        <v>-360.90000000000146</v>
      </c>
    </row>
    <row r="13039" spans="1:14" x14ac:dyDescent="0.25">
      <c r="A13039" s="9" t="s">
        <v>1340</v>
      </c>
      <c r="B13039" s="9" t="s">
        <v>25</v>
      </c>
      <c r="C13039" s="9" t="s">
        <v>26</v>
      </c>
      <c r="D13039" s="9" t="s">
        <v>27</v>
      </c>
      <c r="E13039" s="10">
        <v>-2592.19</v>
      </c>
      <c r="F13039" s="10">
        <v>0</v>
      </c>
      <c r="G13039" s="10">
        <v>-2592.19</v>
      </c>
      <c r="H13039" s="10">
        <v>0</v>
      </c>
      <c r="I13039" s="10">
        <v>-2592.19</v>
      </c>
      <c r="J13039" s="10">
        <v>0</v>
      </c>
      <c r="K13039" s="10">
        <v>0</v>
      </c>
      <c r="L13039" s="10">
        <v>0</v>
      </c>
      <c r="M13039" s="10">
        <v>0</v>
      </c>
      <c r="N13039" s="10">
        <v>0</v>
      </c>
    </row>
    <row r="13040" spans="1:14" x14ac:dyDescent="0.25">
      <c r="A13040" s="9" t="s">
        <v>1340</v>
      </c>
      <c r="B13040" s="9" t="s">
        <v>28</v>
      </c>
      <c r="C13040" s="9" t="s">
        <v>29</v>
      </c>
      <c r="D13040" s="9" t="s">
        <v>27</v>
      </c>
      <c r="E13040" s="10">
        <v>1.48</v>
      </c>
      <c r="F13040" s="10">
        <v>0</v>
      </c>
      <c r="G13040" s="10">
        <v>1.48</v>
      </c>
      <c r="H13040" s="10">
        <v>1.46</v>
      </c>
      <c r="I13040" s="10">
        <v>2.0000000000000018E-2</v>
      </c>
      <c r="J13040" s="10">
        <v>0</v>
      </c>
      <c r="K13040" s="10">
        <v>0</v>
      </c>
      <c r="L13040" s="10">
        <v>0</v>
      </c>
      <c r="M13040" s="10">
        <v>0</v>
      </c>
      <c r="N13040" s="10">
        <v>0</v>
      </c>
    </row>
    <row r="13041" spans="1:14" x14ac:dyDescent="0.25">
      <c r="A13041" s="9" t="s">
        <v>1340</v>
      </c>
      <c r="B13041" s="9" t="s">
        <v>30</v>
      </c>
      <c r="C13041" s="9" t="s">
        <v>29</v>
      </c>
      <c r="D13041" s="9" t="s">
        <v>27</v>
      </c>
      <c r="E13041" s="10">
        <v>34.619999999999997</v>
      </c>
      <c r="F13041" s="10">
        <v>0</v>
      </c>
      <c r="G13041" s="10">
        <v>34.619999999999997</v>
      </c>
      <c r="H13041" s="10">
        <v>34.130000000000003</v>
      </c>
      <c r="I13041" s="10">
        <v>0.48999999999999488</v>
      </c>
      <c r="J13041" s="10">
        <v>0</v>
      </c>
      <c r="K13041" s="10">
        <v>0</v>
      </c>
      <c r="L13041" s="10">
        <v>0</v>
      </c>
      <c r="M13041" s="10">
        <v>0</v>
      </c>
      <c r="N13041" s="10">
        <v>0</v>
      </c>
    </row>
    <row r="13042" spans="1:14" x14ac:dyDescent="0.25">
      <c r="A13042" s="9" t="s">
        <v>1340</v>
      </c>
      <c r="B13042" s="9" t="s">
        <v>31</v>
      </c>
      <c r="C13042" s="9" t="s">
        <v>29</v>
      </c>
      <c r="D13042" s="9" t="s">
        <v>27</v>
      </c>
      <c r="E13042" s="10">
        <v>232.44</v>
      </c>
      <c r="F13042" s="10">
        <v>0</v>
      </c>
      <c r="G13042" s="10">
        <v>232.44</v>
      </c>
      <c r="H13042" s="10">
        <v>229.14</v>
      </c>
      <c r="I13042" s="10">
        <v>3.3000000000000114</v>
      </c>
      <c r="J13042" s="10">
        <v>0</v>
      </c>
      <c r="K13042" s="10">
        <v>0</v>
      </c>
      <c r="L13042" s="10">
        <v>0</v>
      </c>
      <c r="M13042" s="10">
        <v>0</v>
      </c>
      <c r="N13042" s="10">
        <v>0</v>
      </c>
    </row>
    <row r="13043" spans="1:14" x14ac:dyDescent="0.25">
      <c r="A13043" s="9" t="s">
        <v>1340</v>
      </c>
      <c r="B13043" s="9" t="s">
        <v>32</v>
      </c>
      <c r="C13043" s="9" t="s">
        <v>33</v>
      </c>
      <c r="D13043" s="9" t="s">
        <v>27</v>
      </c>
      <c r="E13043" s="10">
        <v>440.86</v>
      </c>
      <c r="F13043" s="10">
        <v>0</v>
      </c>
      <c r="G13043" s="10">
        <v>440.86</v>
      </c>
      <c r="H13043" s="10">
        <v>372.02</v>
      </c>
      <c r="I13043" s="10">
        <v>68.840000000000032</v>
      </c>
      <c r="J13043" s="10">
        <v>1.25</v>
      </c>
      <c r="K13043" s="10">
        <v>0</v>
      </c>
      <c r="L13043" s="10">
        <v>1.25</v>
      </c>
      <c r="M13043" s="10">
        <v>1.0549999999999999</v>
      </c>
      <c r="N13043" s="10">
        <v>0.19500000000000006</v>
      </c>
    </row>
    <row r="13044" spans="1:14" x14ac:dyDescent="0.25">
      <c r="A13044" s="9" t="s">
        <v>1340</v>
      </c>
      <c r="B13044" s="9" t="s">
        <v>34</v>
      </c>
      <c r="C13044" s="9" t="s">
        <v>33</v>
      </c>
      <c r="D13044" s="9" t="s">
        <v>27</v>
      </c>
      <c r="E13044" s="10">
        <v>1515.46</v>
      </c>
      <c r="F13044" s="10">
        <v>0</v>
      </c>
      <c r="G13044" s="10">
        <v>1515.46</v>
      </c>
      <c r="H13044" s="10">
        <v>1278.8399999999999</v>
      </c>
      <c r="I13044" s="10">
        <v>236.62000000000012</v>
      </c>
      <c r="J13044" s="10">
        <v>1.25</v>
      </c>
      <c r="K13044" s="10">
        <v>0</v>
      </c>
      <c r="L13044" s="10">
        <v>1.25</v>
      </c>
      <c r="M13044" s="10">
        <v>1.0549999999999999</v>
      </c>
      <c r="N13044" s="10">
        <v>0.19500000000000006</v>
      </c>
    </row>
    <row r="13045" spans="1:14" x14ac:dyDescent="0.25">
      <c r="A13045" s="9" t="s">
        <v>1340</v>
      </c>
      <c r="B13045" s="9" t="s">
        <v>35</v>
      </c>
      <c r="C13045" s="9" t="s">
        <v>33</v>
      </c>
      <c r="D13045" s="9" t="s">
        <v>27</v>
      </c>
      <c r="E13045" s="10">
        <v>1639.64</v>
      </c>
      <c r="F13045" s="10">
        <v>0</v>
      </c>
      <c r="G13045" s="10">
        <v>1639.64</v>
      </c>
      <c r="H13045" s="10">
        <v>1383.58</v>
      </c>
      <c r="I13045" s="10">
        <v>256.06000000000017</v>
      </c>
      <c r="J13045" s="10">
        <v>26.25</v>
      </c>
      <c r="K13045" s="10">
        <v>0</v>
      </c>
      <c r="L13045" s="10">
        <v>26.25</v>
      </c>
      <c r="M13045" s="10">
        <v>22.151</v>
      </c>
      <c r="N13045" s="10">
        <v>4.0990000000000002</v>
      </c>
    </row>
    <row r="13046" spans="1:14" x14ac:dyDescent="0.25">
      <c r="A13046" s="9" t="s">
        <v>1340</v>
      </c>
      <c r="B13046" s="9" t="s">
        <v>36</v>
      </c>
      <c r="C13046" s="9" t="s">
        <v>29</v>
      </c>
      <c r="D13046" s="9" t="s">
        <v>27</v>
      </c>
      <c r="E13046" s="10">
        <v>2604.16</v>
      </c>
      <c r="F13046" s="10">
        <v>0</v>
      </c>
      <c r="G13046" s="10">
        <v>2604.16</v>
      </c>
      <c r="H13046" s="10">
        <v>2567.17</v>
      </c>
      <c r="I13046" s="10">
        <v>36.989999999999782</v>
      </c>
      <c r="J13046" s="10">
        <v>0</v>
      </c>
      <c r="K13046" s="10">
        <v>0</v>
      </c>
      <c r="L13046" s="10">
        <v>0</v>
      </c>
      <c r="M13046" s="10">
        <v>0</v>
      </c>
      <c r="N13046" s="10">
        <v>0</v>
      </c>
    </row>
    <row r="13047" spans="1:14" x14ac:dyDescent="0.25">
      <c r="A13047" s="9" t="s">
        <v>1340</v>
      </c>
      <c r="B13047" s="9" t="s">
        <v>37</v>
      </c>
      <c r="C13047" s="9" t="s">
        <v>29</v>
      </c>
      <c r="D13047" s="9" t="s">
        <v>27</v>
      </c>
      <c r="E13047" s="10">
        <v>6022.14</v>
      </c>
      <c r="F13047" s="10">
        <v>0</v>
      </c>
      <c r="G13047" s="10">
        <v>6022.14</v>
      </c>
      <c r="H13047" s="10">
        <v>5936.6</v>
      </c>
      <c r="I13047" s="10">
        <v>85.539999999999964</v>
      </c>
      <c r="J13047" s="10">
        <v>0</v>
      </c>
      <c r="K13047" s="10">
        <v>0</v>
      </c>
      <c r="L13047" s="10">
        <v>0</v>
      </c>
      <c r="M13047" s="10">
        <v>0</v>
      </c>
      <c r="N13047" s="10">
        <v>0</v>
      </c>
    </row>
    <row r="13048" spans="1:14" x14ac:dyDescent="0.25">
      <c r="A13048" s="9" t="s">
        <v>1340</v>
      </c>
      <c r="B13048" s="9" t="s">
        <v>1341</v>
      </c>
      <c r="C13048" s="9" t="s">
        <v>39</v>
      </c>
      <c r="D13048" s="9" t="s">
        <v>40</v>
      </c>
      <c r="E13048" s="10">
        <v>-168731.95</v>
      </c>
      <c r="F13048" s="10">
        <v>0</v>
      </c>
      <c r="G13048" s="10">
        <v>-168731.95</v>
      </c>
      <c r="H13048" s="10">
        <v>-168731.96</v>
      </c>
      <c r="I13048" s="10">
        <v>9.9999999802093953E-3</v>
      </c>
      <c r="J13048" s="10">
        <v>-770</v>
      </c>
      <c r="K13048" s="10">
        <v>0</v>
      </c>
      <c r="L13048" s="10">
        <v>-770</v>
      </c>
      <c r="M13048" s="10">
        <v>-770</v>
      </c>
      <c r="N13048" s="10">
        <v>0</v>
      </c>
    </row>
    <row r="13049" spans="1:14" x14ac:dyDescent="0.25">
      <c r="A13049" s="9" t="s">
        <v>1340</v>
      </c>
      <c r="B13049" s="9" t="s">
        <v>92</v>
      </c>
      <c r="C13049" s="9" t="s">
        <v>42</v>
      </c>
      <c r="D13049" s="9" t="s">
        <v>43</v>
      </c>
      <c r="E13049" s="10">
        <v>82.74</v>
      </c>
      <c r="F13049" s="10">
        <v>0</v>
      </c>
      <c r="G13049" s="10">
        <v>82.74</v>
      </c>
      <c r="H13049" s="10">
        <v>0</v>
      </c>
      <c r="I13049" s="10">
        <v>82.74</v>
      </c>
      <c r="J13049" s="10">
        <v>972</v>
      </c>
      <c r="K13049" s="10">
        <v>0</v>
      </c>
      <c r="L13049" s="10">
        <v>972</v>
      </c>
      <c r="M13049" s="10">
        <v>0</v>
      </c>
      <c r="N13049" s="10">
        <v>972</v>
      </c>
    </row>
    <row r="13050" spans="1:14" x14ac:dyDescent="0.25">
      <c r="A13050" s="9" t="s">
        <v>1340</v>
      </c>
      <c r="B13050" s="9" t="s">
        <v>87</v>
      </c>
      <c r="C13050" s="9" t="s">
        <v>42</v>
      </c>
      <c r="D13050" s="9" t="s">
        <v>43</v>
      </c>
      <c r="E13050" s="10">
        <v>1869.79</v>
      </c>
      <c r="F13050" s="10">
        <v>0</v>
      </c>
      <c r="G13050" s="10">
        <v>1869.79</v>
      </c>
      <c r="H13050" s="10">
        <v>0</v>
      </c>
      <c r="I13050" s="10">
        <v>1869.79</v>
      </c>
      <c r="J13050" s="10">
        <v>1500</v>
      </c>
      <c r="K13050" s="10">
        <v>0</v>
      </c>
      <c r="L13050" s="10">
        <v>1500</v>
      </c>
      <c r="M13050" s="10">
        <v>0</v>
      </c>
      <c r="N13050" s="10">
        <v>1500</v>
      </c>
    </row>
    <row r="13051" spans="1:14" x14ac:dyDescent="0.25">
      <c r="A13051" s="9" t="s">
        <v>1340</v>
      </c>
      <c r="B13051" s="9" t="s">
        <v>1061</v>
      </c>
      <c r="C13051" s="9" t="s">
        <v>42</v>
      </c>
      <c r="D13051" s="9" t="s">
        <v>43</v>
      </c>
      <c r="E13051" s="10">
        <v>567.01</v>
      </c>
      <c r="F13051" s="10">
        <v>557.35960591133005</v>
      </c>
      <c r="G13051" s="10">
        <v>9.6503940886699411</v>
      </c>
      <c r="H13051" s="10">
        <v>565.72</v>
      </c>
      <c r="I13051" s="10">
        <v>1.2899999999999636</v>
      </c>
      <c r="J13051" s="10">
        <v>9400</v>
      </c>
      <c r="K13051" s="10">
        <v>9240</v>
      </c>
      <c r="L13051" s="10">
        <v>160</v>
      </c>
      <c r="M13051" s="10">
        <v>9378.6</v>
      </c>
      <c r="N13051" s="10">
        <v>21.399999999999636</v>
      </c>
    </row>
    <row r="13052" spans="1:14" x14ac:dyDescent="0.25">
      <c r="A13052" s="9" t="s">
        <v>1340</v>
      </c>
      <c r="B13052" s="9" t="s">
        <v>44</v>
      </c>
      <c r="C13052" s="9" t="s">
        <v>42</v>
      </c>
      <c r="D13052" s="9" t="s">
        <v>43</v>
      </c>
      <c r="E13052" s="10">
        <v>767.03</v>
      </c>
      <c r="F13052" s="10">
        <v>763.07462686567169</v>
      </c>
      <c r="G13052" s="10">
        <v>3.9553731343282834</v>
      </c>
      <c r="H13052" s="10">
        <v>766.89</v>
      </c>
      <c r="I13052" s="10">
        <v>0.13999999999998636</v>
      </c>
      <c r="J13052" s="10">
        <v>774</v>
      </c>
      <c r="K13052" s="10">
        <v>770</v>
      </c>
      <c r="L13052" s="10">
        <v>4</v>
      </c>
      <c r="M13052" s="10">
        <v>773.85</v>
      </c>
      <c r="N13052" s="10">
        <v>0.14999999999997726</v>
      </c>
    </row>
    <row r="13053" spans="1:14" x14ac:dyDescent="0.25">
      <c r="A13053" s="9" t="s">
        <v>1340</v>
      </c>
      <c r="B13053" s="9" t="s">
        <v>115</v>
      </c>
      <c r="C13053" s="9" t="s">
        <v>42</v>
      </c>
      <c r="D13053" s="9" t="s">
        <v>43</v>
      </c>
      <c r="E13053" s="10">
        <v>2194.15</v>
      </c>
      <c r="F13053" s="10">
        <v>2156.7980295566504</v>
      </c>
      <c r="G13053" s="10">
        <v>37.351970443349728</v>
      </c>
      <c r="H13053" s="10">
        <v>2189.15</v>
      </c>
      <c r="I13053" s="10">
        <v>5</v>
      </c>
      <c r="J13053" s="10">
        <v>9400</v>
      </c>
      <c r="K13053" s="10">
        <v>9240</v>
      </c>
      <c r="L13053" s="10">
        <v>160</v>
      </c>
      <c r="M13053" s="10">
        <v>9378.6</v>
      </c>
      <c r="N13053" s="10">
        <v>21.399999999999636</v>
      </c>
    </row>
    <row r="13054" spans="1:14" x14ac:dyDescent="0.25">
      <c r="A13054" s="9" t="s">
        <v>1340</v>
      </c>
      <c r="B13054" s="9" t="s">
        <v>1181</v>
      </c>
      <c r="C13054" s="9" t="s">
        <v>42</v>
      </c>
      <c r="D13054" s="9" t="s">
        <v>43</v>
      </c>
      <c r="E13054" s="10">
        <v>2833.45</v>
      </c>
      <c r="F13054" s="10">
        <v>2785.2135922330099</v>
      </c>
      <c r="G13054" s="10">
        <v>48.236407766989942</v>
      </c>
      <c r="H13054" s="10">
        <v>2868.77</v>
      </c>
      <c r="I13054" s="10">
        <v>-35.320000000000164</v>
      </c>
      <c r="J13054" s="10">
        <v>9400</v>
      </c>
      <c r="K13054" s="10">
        <v>9240</v>
      </c>
      <c r="L13054" s="10">
        <v>160</v>
      </c>
      <c r="M13054" s="10">
        <v>9517.2000000000007</v>
      </c>
      <c r="N13054" s="10">
        <v>-117.20000000000073</v>
      </c>
    </row>
    <row r="13055" spans="1:14" x14ac:dyDescent="0.25">
      <c r="A13055" s="9" t="s">
        <v>1340</v>
      </c>
      <c r="B13055" s="9" t="s">
        <v>47</v>
      </c>
      <c r="C13055" s="9" t="s">
        <v>42</v>
      </c>
      <c r="D13055" s="9" t="s">
        <v>43</v>
      </c>
      <c r="E13055" s="10">
        <v>4431.54</v>
      </c>
      <c r="F13055" s="10">
        <v>4344.5588235294117</v>
      </c>
      <c r="G13055" s="10">
        <v>86.981176470588252</v>
      </c>
      <c r="H13055" s="10">
        <v>4431.45</v>
      </c>
      <c r="I13055" s="10">
        <v>9.0000000000145519E-2</v>
      </c>
      <c r="J13055" s="10">
        <v>9425</v>
      </c>
      <c r="K13055" s="10">
        <v>9239.9999999999982</v>
      </c>
      <c r="L13055" s="10">
        <v>185.00000000000182</v>
      </c>
      <c r="M13055" s="10">
        <v>9424.7999999999993</v>
      </c>
      <c r="N13055" s="10">
        <v>0.2000000000007276</v>
      </c>
    </row>
    <row r="13056" spans="1:14" x14ac:dyDescent="0.25">
      <c r="A13056" s="9" t="s">
        <v>1340</v>
      </c>
      <c r="B13056" s="9" t="s">
        <v>117</v>
      </c>
      <c r="C13056" s="9" t="s">
        <v>42</v>
      </c>
      <c r="D13056" s="9" t="s">
        <v>43</v>
      </c>
      <c r="E13056" s="10">
        <v>9062.9</v>
      </c>
      <c r="F13056" s="10">
        <v>8087.0049261083741</v>
      </c>
      <c r="G13056" s="10">
        <v>975.89507389162554</v>
      </c>
      <c r="H13056" s="10">
        <v>8208.31</v>
      </c>
      <c r="I13056" s="10">
        <v>854.59000000000015</v>
      </c>
      <c r="J13056" s="10">
        <v>10355</v>
      </c>
      <c r="K13056" s="10">
        <v>9240</v>
      </c>
      <c r="L13056" s="10">
        <v>1115</v>
      </c>
      <c r="M13056" s="10">
        <v>9378.6</v>
      </c>
      <c r="N13056" s="10">
        <v>976.39999999999964</v>
      </c>
    </row>
    <row r="13057" spans="1:14" x14ac:dyDescent="0.25">
      <c r="A13057" s="9" t="s">
        <v>1340</v>
      </c>
      <c r="B13057" s="9" t="s">
        <v>118</v>
      </c>
      <c r="C13057" s="9" t="s">
        <v>42</v>
      </c>
      <c r="D13057" s="9" t="s">
        <v>43</v>
      </c>
      <c r="E13057" s="10">
        <v>10650.84</v>
      </c>
      <c r="F13057" s="10">
        <v>10487.399014778324</v>
      </c>
      <c r="G13057" s="10">
        <v>163.44098522167587</v>
      </c>
      <c r="H13057" s="10">
        <v>10644.71</v>
      </c>
      <c r="I13057" s="10">
        <v>6.1300000000010186</v>
      </c>
      <c r="J13057" s="10">
        <v>782</v>
      </c>
      <c r="K13057" s="10">
        <v>770</v>
      </c>
      <c r="L13057" s="10">
        <v>12</v>
      </c>
      <c r="M13057" s="10">
        <v>781.55</v>
      </c>
      <c r="N13057" s="10">
        <v>0.45000000000004547</v>
      </c>
    </row>
    <row r="13058" spans="1:14" x14ac:dyDescent="0.25">
      <c r="A13058" s="9" t="s">
        <v>1340</v>
      </c>
      <c r="B13058" s="9" t="s">
        <v>50</v>
      </c>
      <c r="C13058" s="9" t="s">
        <v>42</v>
      </c>
      <c r="D13058" s="9" t="s">
        <v>43</v>
      </c>
      <c r="E13058" s="10">
        <v>9706.73</v>
      </c>
      <c r="F13058" s="10">
        <v>11517.940298507463</v>
      </c>
      <c r="G13058" s="10">
        <v>-1811.2102985074634</v>
      </c>
      <c r="H13058" s="10">
        <v>11575.53</v>
      </c>
      <c r="I13058" s="10">
        <v>-1868.8000000000011</v>
      </c>
      <c r="J13058" s="10">
        <v>7787</v>
      </c>
      <c r="K13058" s="10">
        <v>9240</v>
      </c>
      <c r="L13058" s="10">
        <v>-1453</v>
      </c>
      <c r="M13058" s="10">
        <v>9286.2000000000007</v>
      </c>
      <c r="N13058" s="10">
        <v>-1499.2000000000007</v>
      </c>
    </row>
    <row r="13059" spans="1:14" x14ac:dyDescent="0.25">
      <c r="A13059" s="9" t="s">
        <v>1340</v>
      </c>
      <c r="B13059" s="9" t="s">
        <v>103</v>
      </c>
      <c r="C13059" s="9" t="s">
        <v>42</v>
      </c>
      <c r="D13059" s="9" t="s">
        <v>43</v>
      </c>
      <c r="E13059" s="10">
        <v>46808.91</v>
      </c>
      <c r="F13059" s="10">
        <v>46342.485148514854</v>
      </c>
      <c r="G13059" s="10">
        <v>466.4248514851497</v>
      </c>
      <c r="H13059" s="10">
        <v>46805.91</v>
      </c>
      <c r="I13059" s="10">
        <v>3</v>
      </c>
      <c r="J13059" s="10">
        <v>9333</v>
      </c>
      <c r="K13059" s="10">
        <v>9240</v>
      </c>
      <c r="L13059" s="10">
        <v>93</v>
      </c>
      <c r="M13059" s="10">
        <v>9332.4</v>
      </c>
      <c r="N13059" s="10">
        <v>0.6000000000003638</v>
      </c>
    </row>
    <row r="13060" spans="1:14" x14ac:dyDescent="0.25">
      <c r="A13060" s="9" t="s">
        <v>1340</v>
      </c>
      <c r="B13060" s="9" t="s">
        <v>119</v>
      </c>
      <c r="C13060" s="9" t="s">
        <v>42</v>
      </c>
      <c r="D13060" s="9" t="s">
        <v>53</v>
      </c>
      <c r="E13060" s="10">
        <v>69391.72</v>
      </c>
      <c r="F13060" s="10">
        <v>68065.741293532352</v>
      </c>
      <c r="G13060" s="10">
        <v>1325.9787064676493</v>
      </c>
      <c r="H13060" s="10">
        <v>68406.070000000007</v>
      </c>
      <c r="I13060" s="10">
        <v>985.64999999999418</v>
      </c>
      <c r="J13060" s="10">
        <v>7065</v>
      </c>
      <c r="K13060" s="10">
        <v>6930</v>
      </c>
      <c r="L13060" s="10">
        <v>135</v>
      </c>
      <c r="M13060" s="10">
        <v>6964.65</v>
      </c>
      <c r="N13060" s="10">
        <v>100.35000000000036</v>
      </c>
    </row>
    <row r="13061" spans="1:14" x14ac:dyDescent="0.25">
      <c r="A13061" s="9" t="s">
        <v>1340</v>
      </c>
      <c r="B13061" s="9" t="s">
        <v>54</v>
      </c>
      <c r="C13061" s="9" t="s">
        <v>42</v>
      </c>
      <c r="D13061" s="9" t="s">
        <v>55</v>
      </c>
      <c r="E13061" s="10">
        <v>466.53</v>
      </c>
      <c r="F13061" s="10">
        <v>457.38235294117646</v>
      </c>
      <c r="G13061" s="10">
        <v>9.1476470588235088</v>
      </c>
      <c r="H13061" s="10">
        <v>466.53</v>
      </c>
      <c r="I13061" s="10">
        <v>0</v>
      </c>
      <c r="J13061" s="10">
        <v>84.823999999999998</v>
      </c>
      <c r="K13061" s="10">
        <v>83.159803921568624</v>
      </c>
      <c r="L13061" s="10">
        <v>1.6641960784313738</v>
      </c>
      <c r="M13061" s="10">
        <v>84.822999999999993</v>
      </c>
      <c r="N13061" s="10">
        <v>1.0000000000047748E-3</v>
      </c>
    </row>
    <row r="13062" spans="1:14" x14ac:dyDescent="0.25">
      <c r="A13062" s="9" t="s">
        <v>1342</v>
      </c>
      <c r="B13062" s="9" t="s">
        <v>25</v>
      </c>
      <c r="C13062" s="9" t="s">
        <v>26</v>
      </c>
      <c r="D13062" s="9" t="s">
        <v>27</v>
      </c>
      <c r="E13062" s="10">
        <v>988.77</v>
      </c>
      <c r="F13062" s="10">
        <v>0</v>
      </c>
      <c r="G13062" s="10">
        <v>988.77</v>
      </c>
      <c r="H13062" s="10">
        <v>0</v>
      </c>
      <c r="I13062" s="10">
        <v>988.77</v>
      </c>
      <c r="J13062" s="10">
        <v>0</v>
      </c>
      <c r="K13062" s="10">
        <v>0</v>
      </c>
      <c r="L13062" s="10">
        <v>0</v>
      </c>
      <c r="M13062" s="10">
        <v>0</v>
      </c>
      <c r="N13062" s="10">
        <v>0</v>
      </c>
    </row>
    <row r="13063" spans="1:14" x14ac:dyDescent="0.25">
      <c r="A13063" s="9" t="s">
        <v>1342</v>
      </c>
      <c r="B13063" s="9" t="s">
        <v>258</v>
      </c>
      <c r="C13063" s="9" t="s">
        <v>33</v>
      </c>
      <c r="D13063" s="9" t="s">
        <v>27</v>
      </c>
      <c r="E13063" s="10">
        <v>61.7</v>
      </c>
      <c r="F13063" s="10">
        <v>0</v>
      </c>
      <c r="G13063" s="10">
        <v>61.7</v>
      </c>
      <c r="H13063" s="10">
        <v>68.78</v>
      </c>
      <c r="I13063" s="10">
        <v>-7.0799999999999983</v>
      </c>
      <c r="J13063" s="10">
        <v>8.16</v>
      </c>
      <c r="K13063" s="10">
        <v>0</v>
      </c>
      <c r="L13063" s="10">
        <v>8.16</v>
      </c>
      <c r="M13063" s="10">
        <v>9.0990000000000002</v>
      </c>
      <c r="N13063" s="10">
        <v>-0.93900000000000006</v>
      </c>
    </row>
    <row r="13064" spans="1:14" x14ac:dyDescent="0.25">
      <c r="A13064" s="9" t="s">
        <v>1342</v>
      </c>
      <c r="B13064" s="9" t="s">
        <v>259</v>
      </c>
      <c r="C13064" s="9" t="s">
        <v>33</v>
      </c>
      <c r="D13064" s="9" t="s">
        <v>27</v>
      </c>
      <c r="E13064" s="10">
        <v>126.6</v>
      </c>
      <c r="F13064" s="10">
        <v>0</v>
      </c>
      <c r="G13064" s="10">
        <v>126.6</v>
      </c>
      <c r="H13064" s="10">
        <v>141.16</v>
      </c>
      <c r="I13064" s="10">
        <v>-14.560000000000002</v>
      </c>
      <c r="J13064" s="10">
        <v>8.16</v>
      </c>
      <c r="K13064" s="10">
        <v>0</v>
      </c>
      <c r="L13064" s="10">
        <v>8.16</v>
      </c>
      <c r="M13064" s="10">
        <v>9.0990000000000002</v>
      </c>
      <c r="N13064" s="10">
        <v>-0.93900000000000006</v>
      </c>
    </row>
    <row r="13065" spans="1:14" x14ac:dyDescent="0.25">
      <c r="A13065" s="9" t="s">
        <v>1342</v>
      </c>
      <c r="B13065" s="9" t="s">
        <v>260</v>
      </c>
      <c r="C13065" s="9" t="s">
        <v>33</v>
      </c>
      <c r="D13065" s="9" t="s">
        <v>27</v>
      </c>
      <c r="E13065" s="10">
        <v>4990.7</v>
      </c>
      <c r="F13065" s="10">
        <v>0</v>
      </c>
      <c r="G13065" s="10">
        <v>4990.7</v>
      </c>
      <c r="H13065" s="10">
        <v>5563.55</v>
      </c>
      <c r="I13065" s="10">
        <v>-572.85000000000036</v>
      </c>
      <c r="J13065" s="10">
        <v>81.599999999999994</v>
      </c>
      <c r="K13065" s="10">
        <v>0</v>
      </c>
      <c r="L13065" s="10">
        <v>81.599999999999994</v>
      </c>
      <c r="M13065" s="10">
        <v>90.965999999999994</v>
      </c>
      <c r="N13065" s="10">
        <v>-9.3659999999999997</v>
      </c>
    </row>
    <row r="13066" spans="1:14" x14ac:dyDescent="0.25">
      <c r="A13066" s="9" t="s">
        <v>1342</v>
      </c>
      <c r="B13066" s="9" t="s">
        <v>101</v>
      </c>
      <c r="C13066" s="9" t="s">
        <v>39</v>
      </c>
      <c r="D13066" s="9" t="s">
        <v>43</v>
      </c>
      <c r="E13066" s="10">
        <v>-34247.339999999997</v>
      </c>
      <c r="F13066" s="10">
        <v>0</v>
      </c>
      <c r="G13066" s="10">
        <v>-34247.339999999997</v>
      </c>
      <c r="H13066" s="10">
        <v>-34247.43</v>
      </c>
      <c r="I13066" s="10">
        <v>9.0000000003783498E-2</v>
      </c>
      <c r="J13066" s="10">
        <v>-42300</v>
      </c>
      <c r="K13066" s="10">
        <v>0</v>
      </c>
      <c r="L13066" s="10">
        <v>-42300</v>
      </c>
      <c r="M13066" s="10">
        <v>-42300</v>
      </c>
      <c r="N13066" s="10">
        <v>0</v>
      </c>
    </row>
    <row r="13067" spans="1:14" x14ac:dyDescent="0.25">
      <c r="A13067" s="9" t="s">
        <v>1342</v>
      </c>
      <c r="B13067" s="9" t="s">
        <v>262</v>
      </c>
      <c r="C13067" s="9" t="s">
        <v>42</v>
      </c>
      <c r="D13067" s="9" t="s">
        <v>43</v>
      </c>
      <c r="E13067" s="10">
        <v>3534.65</v>
      </c>
      <c r="F13067" s="10">
        <v>3534.9112426035499</v>
      </c>
      <c r="G13067" s="10">
        <v>-0.26124260354981743</v>
      </c>
      <c r="H13067" s="10">
        <v>3584.4</v>
      </c>
      <c r="I13067" s="10">
        <v>-49.75</v>
      </c>
      <c r="J13067" s="10">
        <v>6979</v>
      </c>
      <c r="K13067" s="10">
        <v>6979.4999999999991</v>
      </c>
      <c r="L13067" s="10">
        <v>-0.49999999999909051</v>
      </c>
      <c r="M13067" s="10">
        <v>7077.2129999999997</v>
      </c>
      <c r="N13067" s="10">
        <v>-98.212999999999738</v>
      </c>
    </row>
    <row r="13068" spans="1:14" x14ac:dyDescent="0.25">
      <c r="A13068" s="9" t="s">
        <v>1342</v>
      </c>
      <c r="B13068" s="9" t="s">
        <v>261</v>
      </c>
      <c r="C13068" s="9" t="s">
        <v>42</v>
      </c>
      <c r="D13068" s="9" t="s">
        <v>43</v>
      </c>
      <c r="E13068" s="10">
        <v>24544.92</v>
      </c>
      <c r="F13068" s="10">
        <v>24521.733990147783</v>
      </c>
      <c r="G13068" s="10">
        <v>23.186009852215648</v>
      </c>
      <c r="H13068" s="10">
        <v>24889.56</v>
      </c>
      <c r="I13068" s="10">
        <v>-344.64000000000306</v>
      </c>
      <c r="J13068" s="10">
        <v>42340</v>
      </c>
      <c r="K13068" s="10">
        <v>42300</v>
      </c>
      <c r="L13068" s="10">
        <v>40</v>
      </c>
      <c r="M13068" s="10">
        <v>42934.5</v>
      </c>
      <c r="N13068" s="10">
        <v>-594.5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I20"/>
  <sheetViews>
    <sheetView workbookViewId="0">
      <selection activeCell="G23" sqref="G23"/>
    </sheetView>
  </sheetViews>
  <sheetFormatPr defaultRowHeight="15" x14ac:dyDescent="0.25"/>
  <cols>
    <col min="1" max="1" width="13.140625" bestFit="1" customWidth="1"/>
    <col min="2" max="2" width="15.5703125" bestFit="1" customWidth="1"/>
    <col min="3" max="3" width="16.85546875" bestFit="1" customWidth="1"/>
    <col min="4" max="4" width="31.42578125" bestFit="1" customWidth="1"/>
    <col min="5" max="5" width="16.42578125" bestFit="1" customWidth="1"/>
    <col min="6" max="6" width="17.5703125" bestFit="1" customWidth="1"/>
    <col min="7" max="7" width="32.140625" bestFit="1" customWidth="1"/>
    <col min="9" max="9" width="12.5703125" bestFit="1" customWidth="1"/>
  </cols>
  <sheetData>
    <row r="3" spans="1:9" x14ac:dyDescent="0.25">
      <c r="A3" s="11" t="s">
        <v>1343</v>
      </c>
      <c r="B3" t="s">
        <v>1345</v>
      </c>
      <c r="C3" t="s">
        <v>1346</v>
      </c>
      <c r="D3" t="s">
        <v>1347</v>
      </c>
      <c r="E3" t="s">
        <v>1348</v>
      </c>
      <c r="F3" t="s">
        <v>1349</v>
      </c>
      <c r="G3" t="s">
        <v>1350</v>
      </c>
    </row>
    <row r="4" spans="1:9" x14ac:dyDescent="0.25">
      <c r="A4" s="12" t="s">
        <v>33</v>
      </c>
      <c r="B4" s="13">
        <v>0</v>
      </c>
      <c r="C4" s="13">
        <v>47682.750999999902</v>
      </c>
      <c r="D4" s="14" t="e">
        <v>#DIV/0!</v>
      </c>
      <c r="E4" s="13">
        <v>0</v>
      </c>
      <c r="F4" s="13">
        <v>7168019.3800000027</v>
      </c>
      <c r="G4" s="14" t="e">
        <v>#DIV/0!</v>
      </c>
    </row>
    <row r="5" spans="1:9" x14ac:dyDescent="0.25">
      <c r="A5" s="15" t="s">
        <v>27</v>
      </c>
      <c r="B5" s="13">
        <v>0</v>
      </c>
      <c r="C5" s="13">
        <v>47682.750999999902</v>
      </c>
      <c r="D5" s="14" t="e">
        <v>#DIV/0!</v>
      </c>
      <c r="E5" s="13">
        <v>0</v>
      </c>
      <c r="F5" s="13">
        <v>7168019.3800000027</v>
      </c>
      <c r="G5" s="14" t="e">
        <v>#DIV/0!</v>
      </c>
    </row>
    <row r="6" spans="1:9" x14ac:dyDescent="0.25">
      <c r="A6" s="12" t="s">
        <v>42</v>
      </c>
      <c r="B6" s="13">
        <v>82356267.801887482</v>
      </c>
      <c r="C6" s="13">
        <v>82865350.468999997</v>
      </c>
      <c r="D6" s="14">
        <v>100.61814684018593</v>
      </c>
      <c r="E6" s="13">
        <v>157970816.03614414</v>
      </c>
      <c r="F6" s="13">
        <v>158216828.16000003</v>
      </c>
      <c r="G6" s="14">
        <v>100.15573264102109</v>
      </c>
    </row>
    <row r="7" spans="1:9" x14ac:dyDescent="0.25">
      <c r="A7" s="15" t="s">
        <v>40</v>
      </c>
      <c r="B7" s="13">
        <v>0</v>
      </c>
      <c r="C7" s="13">
        <v>320</v>
      </c>
      <c r="D7" s="14" t="e">
        <v>#DIV/0!</v>
      </c>
      <c r="E7" s="13">
        <v>0</v>
      </c>
      <c r="F7" s="13">
        <v>30368.7</v>
      </c>
      <c r="G7" s="14" t="e">
        <v>#DIV/0!</v>
      </c>
    </row>
    <row r="8" spans="1:9" x14ac:dyDescent="0.25">
      <c r="A8" s="15" t="s">
        <v>58</v>
      </c>
      <c r="B8" s="13">
        <v>917452.07310945296</v>
      </c>
      <c r="C8" s="13">
        <v>914105.66599999997</v>
      </c>
      <c r="D8" s="14">
        <v>99.635249926667967</v>
      </c>
      <c r="E8" s="13">
        <v>19834101.981094524</v>
      </c>
      <c r="F8" s="13">
        <v>19853772.400000002</v>
      </c>
      <c r="G8" s="14">
        <v>100.09917473916504</v>
      </c>
      <c r="I8" s="327">
        <f>GETPIVOTDATA("Sum of Actual Cost",$A$3,"Trans Type","GI","Mat Type","HALB")-GETPIVOTDATA("Sum of BOM Cost",$A$3,"Trans Type","GI","Mat Type","HALB")</f>
        <v>19670.418905477971</v>
      </c>
    </row>
    <row r="9" spans="1:9" x14ac:dyDescent="0.25">
      <c r="A9" s="15" t="s">
        <v>43</v>
      </c>
      <c r="B9" s="13">
        <v>74621892.729297608</v>
      </c>
      <c r="C9" s="13">
        <v>75114557</v>
      </c>
      <c r="D9" s="14">
        <v>100.66021411771156</v>
      </c>
      <c r="E9" s="13">
        <v>93535065.307955831</v>
      </c>
      <c r="F9" s="13">
        <v>93584476.820000008</v>
      </c>
      <c r="G9" s="14">
        <v>100.05282672533717</v>
      </c>
      <c r="I9" s="327">
        <f>GETPIVOTDATA("Sum of Actual Cost",$A$3,"Trans Type","GI","Mat Type","ROH")-GETPIVOTDATA("Sum of BOM Cost",$A$3,"Trans Type","GI","Mat Type","ROH")</f>
        <v>49411.512044176459</v>
      </c>
    </row>
    <row r="10" spans="1:9" x14ac:dyDescent="0.25">
      <c r="A10" s="15" t="s">
        <v>53</v>
      </c>
      <c r="B10" s="13">
        <v>6741824.9965392556</v>
      </c>
      <c r="C10" s="13">
        <v>6759785.4400000004</v>
      </c>
      <c r="D10" s="14">
        <v>100.26640328798157</v>
      </c>
      <c r="E10" s="13">
        <v>44188609.590231046</v>
      </c>
      <c r="F10" s="13">
        <v>44327007.219999999</v>
      </c>
      <c r="G10" s="14">
        <v>100.31319752092753</v>
      </c>
      <c r="I10" s="327">
        <f>GETPIVOTDATA("Sum of Actual Cost",$A$3,"Trans Type","GI","Mat Type","ZBLK")-GETPIVOTDATA("Sum of BOM Cost",$A$3,"Trans Type","GI","Mat Type","ZBLK")</f>
        <v>138397.62976895273</v>
      </c>
    </row>
    <row r="11" spans="1:9" x14ac:dyDescent="0.25">
      <c r="A11" s="15" t="s">
        <v>55</v>
      </c>
      <c r="B11" s="13">
        <v>75098.00294117647</v>
      </c>
      <c r="C11" s="13">
        <v>76582.363000000012</v>
      </c>
      <c r="D11" s="14">
        <v>101.97656395734813</v>
      </c>
      <c r="E11" s="13">
        <v>413039.15686274512</v>
      </c>
      <c r="F11" s="13">
        <v>421203.02</v>
      </c>
      <c r="G11" s="14">
        <v>101.97653491239519</v>
      </c>
      <c r="I11" s="327">
        <f>GETPIVOTDATA("Sum of Actual Cost",$A$3,"Trans Type","GI","Mat Type","ZROH")-GETPIVOTDATA("Sum of BOM Cost",$A$3,"Trans Type","GI","Mat Type","ZROH")</f>
        <v>8163.8631372548989</v>
      </c>
    </row>
    <row r="12" spans="1:9" x14ac:dyDescent="0.25">
      <c r="A12" s="12" t="s">
        <v>39</v>
      </c>
      <c r="B12" s="13">
        <v>0</v>
      </c>
      <c r="C12" s="13">
        <v>-8938342.148</v>
      </c>
      <c r="D12" s="14" t="e">
        <v>#DIV/0!</v>
      </c>
      <c r="E12" s="13">
        <v>0</v>
      </c>
      <c r="F12" s="13">
        <v>-176256869.54999995</v>
      </c>
      <c r="G12" s="14" t="e">
        <v>#DIV/0!</v>
      </c>
    </row>
    <row r="13" spans="1:9" x14ac:dyDescent="0.25">
      <c r="A13" s="15" t="s">
        <v>40</v>
      </c>
      <c r="B13" s="13">
        <v>0</v>
      </c>
      <c r="C13" s="13">
        <v>-879103.48199999973</v>
      </c>
      <c r="D13" s="14" t="e">
        <v>#DIV/0!</v>
      </c>
      <c r="E13" s="13">
        <v>0</v>
      </c>
      <c r="F13" s="13">
        <v>-142887444.19999996</v>
      </c>
      <c r="G13" s="14" t="e">
        <v>#DIV/0!</v>
      </c>
    </row>
    <row r="14" spans="1:9" x14ac:dyDescent="0.25">
      <c r="A14" s="15" t="s">
        <v>58</v>
      </c>
      <c r="B14" s="13">
        <v>0</v>
      </c>
      <c r="C14" s="13">
        <v>-1229505.666</v>
      </c>
      <c r="D14" s="14" t="e">
        <v>#DIV/0!</v>
      </c>
      <c r="E14" s="13">
        <v>0</v>
      </c>
      <c r="F14" s="13">
        <v>-25524205.82</v>
      </c>
      <c r="G14" s="14" t="e">
        <v>#DIV/0!</v>
      </c>
    </row>
    <row r="15" spans="1:9" x14ac:dyDescent="0.25">
      <c r="A15" s="15" t="s">
        <v>43</v>
      </c>
      <c r="B15" s="13">
        <v>0</v>
      </c>
      <c r="C15" s="13">
        <v>-6829733</v>
      </c>
      <c r="D15" s="14" t="e">
        <v>#DIV/0!</v>
      </c>
      <c r="E15" s="13">
        <v>0</v>
      </c>
      <c r="F15" s="13">
        <v>-7845219.5299999975</v>
      </c>
      <c r="G15" s="14" t="e">
        <v>#DIV/0!</v>
      </c>
    </row>
    <row r="16" spans="1:9" x14ac:dyDescent="0.25">
      <c r="A16" s="12" t="s">
        <v>29</v>
      </c>
      <c r="B16" s="13">
        <v>0</v>
      </c>
      <c r="C16" s="13">
        <v>0</v>
      </c>
      <c r="D16" s="14" t="e">
        <v>#DIV/0!</v>
      </c>
      <c r="E16" s="13">
        <v>0</v>
      </c>
      <c r="F16" s="13">
        <v>9257244.0400000233</v>
      </c>
      <c r="G16" s="14" t="e">
        <v>#DIV/0!</v>
      </c>
    </row>
    <row r="17" spans="1:7" x14ac:dyDescent="0.25">
      <c r="A17" s="15" t="s">
        <v>27</v>
      </c>
      <c r="B17" s="13">
        <v>0</v>
      </c>
      <c r="C17" s="13">
        <v>0</v>
      </c>
      <c r="D17" s="14" t="e">
        <v>#DIV/0!</v>
      </c>
      <c r="E17" s="13">
        <v>0</v>
      </c>
      <c r="F17" s="13">
        <v>9257244.0400000233</v>
      </c>
      <c r="G17" s="14" t="e">
        <v>#DIV/0!</v>
      </c>
    </row>
    <row r="18" spans="1:7" x14ac:dyDescent="0.25">
      <c r="A18" s="12" t="s">
        <v>26</v>
      </c>
      <c r="B18" s="13">
        <v>0</v>
      </c>
      <c r="C18" s="13">
        <v>0</v>
      </c>
      <c r="D18" s="14" t="e">
        <v>#DIV/0!</v>
      </c>
      <c r="E18" s="13">
        <v>0</v>
      </c>
      <c r="F18" s="13">
        <v>1614777.9700000004</v>
      </c>
      <c r="G18" s="14" t="e">
        <v>#DIV/0!</v>
      </c>
    </row>
    <row r="19" spans="1:7" x14ac:dyDescent="0.25">
      <c r="A19" s="15" t="s">
        <v>27</v>
      </c>
      <c r="B19" s="13">
        <v>0</v>
      </c>
      <c r="C19" s="13">
        <v>0</v>
      </c>
      <c r="D19" s="14" t="e">
        <v>#DIV/0!</v>
      </c>
      <c r="E19" s="13">
        <v>0</v>
      </c>
      <c r="F19" s="13">
        <v>1614777.9700000004</v>
      </c>
      <c r="G19" s="14" t="e">
        <v>#DIV/0!</v>
      </c>
    </row>
    <row r="20" spans="1:7" x14ac:dyDescent="0.25">
      <c r="A20" s="12" t="s">
        <v>1344</v>
      </c>
      <c r="B20" s="13">
        <v>82356267.801887482</v>
      </c>
      <c r="C20" s="13">
        <v>73974691.072000012</v>
      </c>
      <c r="D20" s="14">
        <v>89.822782219745733</v>
      </c>
      <c r="E20" s="13">
        <v>157970816.03614414</v>
      </c>
      <c r="F20" s="13">
        <v>8.9174136519432068E-8</v>
      </c>
      <c r="G20" s="14">
        <v>-7.8344774099936367E-14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649"/>
  <sheetViews>
    <sheetView workbookViewId="0">
      <selection activeCell="F63" sqref="F63"/>
    </sheetView>
  </sheetViews>
  <sheetFormatPr defaultRowHeight="15" x14ac:dyDescent="0.25"/>
  <cols>
    <col min="1" max="1" width="10.5703125" customWidth="1"/>
    <col min="2" max="2" width="27.5703125" customWidth="1"/>
    <col min="3" max="3" width="6" customWidth="1"/>
    <col min="4" max="4" width="6.42578125" customWidth="1"/>
    <col min="5" max="5" width="10.140625" customWidth="1"/>
    <col min="6" max="6" width="10" customWidth="1"/>
    <col min="7" max="7" width="10.85546875" customWidth="1"/>
    <col min="8" max="8" width="10.42578125" customWidth="1"/>
    <col min="9" max="9" width="9.5703125" customWidth="1"/>
    <col min="10" max="10" width="8.85546875" customWidth="1"/>
    <col min="11" max="11" width="9.5703125" customWidth="1"/>
    <col min="12" max="12" width="9" customWidth="1"/>
    <col min="13" max="13" width="9.5703125" customWidth="1"/>
    <col min="14" max="14" width="8.85546875" customWidth="1"/>
    <col min="257" max="257" width="10.5703125" customWidth="1"/>
    <col min="258" max="258" width="27.5703125" customWidth="1"/>
    <col min="259" max="259" width="6" customWidth="1"/>
    <col min="260" max="260" width="6.42578125" customWidth="1"/>
    <col min="261" max="261" width="10.140625" customWidth="1"/>
    <col min="262" max="262" width="10" customWidth="1"/>
    <col min="263" max="263" width="10.85546875" customWidth="1"/>
    <col min="264" max="264" width="10.42578125" customWidth="1"/>
    <col min="265" max="265" width="9.5703125" customWidth="1"/>
    <col min="266" max="266" width="8.85546875" customWidth="1"/>
    <col min="267" max="267" width="9.5703125" customWidth="1"/>
    <col min="268" max="268" width="9" customWidth="1"/>
    <col min="269" max="269" width="9.5703125" customWidth="1"/>
    <col min="270" max="270" width="8.85546875" customWidth="1"/>
    <col min="513" max="513" width="10.5703125" customWidth="1"/>
    <col min="514" max="514" width="27.5703125" customWidth="1"/>
    <col min="515" max="515" width="6" customWidth="1"/>
    <col min="516" max="516" width="6.42578125" customWidth="1"/>
    <col min="517" max="517" width="10.140625" customWidth="1"/>
    <col min="518" max="518" width="10" customWidth="1"/>
    <col min="519" max="519" width="10.85546875" customWidth="1"/>
    <col min="520" max="520" width="10.42578125" customWidth="1"/>
    <col min="521" max="521" width="9.5703125" customWidth="1"/>
    <col min="522" max="522" width="8.85546875" customWidth="1"/>
    <col min="523" max="523" width="9.5703125" customWidth="1"/>
    <col min="524" max="524" width="9" customWidth="1"/>
    <col min="525" max="525" width="9.5703125" customWidth="1"/>
    <col min="526" max="526" width="8.85546875" customWidth="1"/>
    <col min="769" max="769" width="10.5703125" customWidth="1"/>
    <col min="770" max="770" width="27.5703125" customWidth="1"/>
    <col min="771" max="771" width="6" customWidth="1"/>
    <col min="772" max="772" width="6.42578125" customWidth="1"/>
    <col min="773" max="773" width="10.140625" customWidth="1"/>
    <col min="774" max="774" width="10" customWidth="1"/>
    <col min="775" max="775" width="10.85546875" customWidth="1"/>
    <col min="776" max="776" width="10.42578125" customWidth="1"/>
    <col min="777" max="777" width="9.5703125" customWidth="1"/>
    <col min="778" max="778" width="8.85546875" customWidth="1"/>
    <col min="779" max="779" width="9.5703125" customWidth="1"/>
    <col min="780" max="780" width="9" customWidth="1"/>
    <col min="781" max="781" width="9.5703125" customWidth="1"/>
    <col min="782" max="782" width="8.85546875" customWidth="1"/>
    <col min="1025" max="1025" width="10.5703125" customWidth="1"/>
    <col min="1026" max="1026" width="27.5703125" customWidth="1"/>
    <col min="1027" max="1027" width="6" customWidth="1"/>
    <col min="1028" max="1028" width="6.42578125" customWidth="1"/>
    <col min="1029" max="1029" width="10.140625" customWidth="1"/>
    <col min="1030" max="1030" width="10" customWidth="1"/>
    <col min="1031" max="1031" width="10.85546875" customWidth="1"/>
    <col min="1032" max="1032" width="10.42578125" customWidth="1"/>
    <col min="1033" max="1033" width="9.5703125" customWidth="1"/>
    <col min="1034" max="1034" width="8.85546875" customWidth="1"/>
    <col min="1035" max="1035" width="9.5703125" customWidth="1"/>
    <col min="1036" max="1036" width="9" customWidth="1"/>
    <col min="1037" max="1037" width="9.5703125" customWidth="1"/>
    <col min="1038" max="1038" width="8.85546875" customWidth="1"/>
    <col min="1281" max="1281" width="10.5703125" customWidth="1"/>
    <col min="1282" max="1282" width="27.5703125" customWidth="1"/>
    <col min="1283" max="1283" width="6" customWidth="1"/>
    <col min="1284" max="1284" width="6.42578125" customWidth="1"/>
    <col min="1285" max="1285" width="10.140625" customWidth="1"/>
    <col min="1286" max="1286" width="10" customWidth="1"/>
    <col min="1287" max="1287" width="10.85546875" customWidth="1"/>
    <col min="1288" max="1288" width="10.42578125" customWidth="1"/>
    <col min="1289" max="1289" width="9.5703125" customWidth="1"/>
    <col min="1290" max="1290" width="8.85546875" customWidth="1"/>
    <col min="1291" max="1291" width="9.5703125" customWidth="1"/>
    <col min="1292" max="1292" width="9" customWidth="1"/>
    <col min="1293" max="1293" width="9.5703125" customWidth="1"/>
    <col min="1294" max="1294" width="8.85546875" customWidth="1"/>
    <col min="1537" max="1537" width="10.5703125" customWidth="1"/>
    <col min="1538" max="1538" width="27.5703125" customWidth="1"/>
    <col min="1539" max="1539" width="6" customWidth="1"/>
    <col min="1540" max="1540" width="6.42578125" customWidth="1"/>
    <col min="1541" max="1541" width="10.140625" customWidth="1"/>
    <col min="1542" max="1542" width="10" customWidth="1"/>
    <col min="1543" max="1543" width="10.85546875" customWidth="1"/>
    <col min="1544" max="1544" width="10.42578125" customWidth="1"/>
    <col min="1545" max="1545" width="9.5703125" customWidth="1"/>
    <col min="1546" max="1546" width="8.85546875" customWidth="1"/>
    <col min="1547" max="1547" width="9.5703125" customWidth="1"/>
    <col min="1548" max="1548" width="9" customWidth="1"/>
    <col min="1549" max="1549" width="9.5703125" customWidth="1"/>
    <col min="1550" max="1550" width="8.85546875" customWidth="1"/>
    <col min="1793" max="1793" width="10.5703125" customWidth="1"/>
    <col min="1794" max="1794" width="27.5703125" customWidth="1"/>
    <col min="1795" max="1795" width="6" customWidth="1"/>
    <col min="1796" max="1796" width="6.42578125" customWidth="1"/>
    <col min="1797" max="1797" width="10.140625" customWidth="1"/>
    <col min="1798" max="1798" width="10" customWidth="1"/>
    <col min="1799" max="1799" width="10.85546875" customWidth="1"/>
    <col min="1800" max="1800" width="10.42578125" customWidth="1"/>
    <col min="1801" max="1801" width="9.5703125" customWidth="1"/>
    <col min="1802" max="1802" width="8.85546875" customWidth="1"/>
    <col min="1803" max="1803" width="9.5703125" customWidth="1"/>
    <col min="1804" max="1804" width="9" customWidth="1"/>
    <col min="1805" max="1805" width="9.5703125" customWidth="1"/>
    <col min="1806" max="1806" width="8.85546875" customWidth="1"/>
    <col min="2049" max="2049" width="10.5703125" customWidth="1"/>
    <col min="2050" max="2050" width="27.5703125" customWidth="1"/>
    <col min="2051" max="2051" width="6" customWidth="1"/>
    <col min="2052" max="2052" width="6.42578125" customWidth="1"/>
    <col min="2053" max="2053" width="10.140625" customWidth="1"/>
    <col min="2054" max="2054" width="10" customWidth="1"/>
    <col min="2055" max="2055" width="10.85546875" customWidth="1"/>
    <col min="2056" max="2056" width="10.42578125" customWidth="1"/>
    <col min="2057" max="2057" width="9.5703125" customWidth="1"/>
    <col min="2058" max="2058" width="8.85546875" customWidth="1"/>
    <col min="2059" max="2059" width="9.5703125" customWidth="1"/>
    <col min="2060" max="2060" width="9" customWidth="1"/>
    <col min="2061" max="2061" width="9.5703125" customWidth="1"/>
    <col min="2062" max="2062" width="8.85546875" customWidth="1"/>
    <col min="2305" max="2305" width="10.5703125" customWidth="1"/>
    <col min="2306" max="2306" width="27.5703125" customWidth="1"/>
    <col min="2307" max="2307" width="6" customWidth="1"/>
    <col min="2308" max="2308" width="6.42578125" customWidth="1"/>
    <col min="2309" max="2309" width="10.140625" customWidth="1"/>
    <col min="2310" max="2310" width="10" customWidth="1"/>
    <col min="2311" max="2311" width="10.85546875" customWidth="1"/>
    <col min="2312" max="2312" width="10.42578125" customWidth="1"/>
    <col min="2313" max="2313" width="9.5703125" customWidth="1"/>
    <col min="2314" max="2314" width="8.85546875" customWidth="1"/>
    <col min="2315" max="2315" width="9.5703125" customWidth="1"/>
    <col min="2316" max="2316" width="9" customWidth="1"/>
    <col min="2317" max="2317" width="9.5703125" customWidth="1"/>
    <col min="2318" max="2318" width="8.85546875" customWidth="1"/>
    <col min="2561" max="2561" width="10.5703125" customWidth="1"/>
    <col min="2562" max="2562" width="27.5703125" customWidth="1"/>
    <col min="2563" max="2563" width="6" customWidth="1"/>
    <col min="2564" max="2564" width="6.42578125" customWidth="1"/>
    <col min="2565" max="2565" width="10.140625" customWidth="1"/>
    <col min="2566" max="2566" width="10" customWidth="1"/>
    <col min="2567" max="2567" width="10.85546875" customWidth="1"/>
    <col min="2568" max="2568" width="10.42578125" customWidth="1"/>
    <col min="2569" max="2569" width="9.5703125" customWidth="1"/>
    <col min="2570" max="2570" width="8.85546875" customWidth="1"/>
    <col min="2571" max="2571" width="9.5703125" customWidth="1"/>
    <col min="2572" max="2572" width="9" customWidth="1"/>
    <col min="2573" max="2573" width="9.5703125" customWidth="1"/>
    <col min="2574" max="2574" width="8.85546875" customWidth="1"/>
    <col min="2817" max="2817" width="10.5703125" customWidth="1"/>
    <col min="2818" max="2818" width="27.5703125" customWidth="1"/>
    <col min="2819" max="2819" width="6" customWidth="1"/>
    <col min="2820" max="2820" width="6.42578125" customWidth="1"/>
    <col min="2821" max="2821" width="10.140625" customWidth="1"/>
    <col min="2822" max="2822" width="10" customWidth="1"/>
    <col min="2823" max="2823" width="10.85546875" customWidth="1"/>
    <col min="2824" max="2824" width="10.42578125" customWidth="1"/>
    <col min="2825" max="2825" width="9.5703125" customWidth="1"/>
    <col min="2826" max="2826" width="8.85546875" customWidth="1"/>
    <col min="2827" max="2827" width="9.5703125" customWidth="1"/>
    <col min="2828" max="2828" width="9" customWidth="1"/>
    <col min="2829" max="2829" width="9.5703125" customWidth="1"/>
    <col min="2830" max="2830" width="8.85546875" customWidth="1"/>
    <col min="3073" max="3073" width="10.5703125" customWidth="1"/>
    <col min="3074" max="3074" width="27.5703125" customWidth="1"/>
    <col min="3075" max="3075" width="6" customWidth="1"/>
    <col min="3076" max="3076" width="6.42578125" customWidth="1"/>
    <col min="3077" max="3077" width="10.140625" customWidth="1"/>
    <col min="3078" max="3078" width="10" customWidth="1"/>
    <col min="3079" max="3079" width="10.85546875" customWidth="1"/>
    <col min="3080" max="3080" width="10.42578125" customWidth="1"/>
    <col min="3081" max="3081" width="9.5703125" customWidth="1"/>
    <col min="3082" max="3082" width="8.85546875" customWidth="1"/>
    <col min="3083" max="3083" width="9.5703125" customWidth="1"/>
    <col min="3084" max="3084" width="9" customWidth="1"/>
    <col min="3085" max="3085" width="9.5703125" customWidth="1"/>
    <col min="3086" max="3086" width="8.85546875" customWidth="1"/>
    <col min="3329" max="3329" width="10.5703125" customWidth="1"/>
    <col min="3330" max="3330" width="27.5703125" customWidth="1"/>
    <col min="3331" max="3331" width="6" customWidth="1"/>
    <col min="3332" max="3332" width="6.42578125" customWidth="1"/>
    <col min="3333" max="3333" width="10.140625" customWidth="1"/>
    <col min="3334" max="3334" width="10" customWidth="1"/>
    <col min="3335" max="3335" width="10.85546875" customWidth="1"/>
    <col min="3336" max="3336" width="10.42578125" customWidth="1"/>
    <col min="3337" max="3337" width="9.5703125" customWidth="1"/>
    <col min="3338" max="3338" width="8.85546875" customWidth="1"/>
    <col min="3339" max="3339" width="9.5703125" customWidth="1"/>
    <col min="3340" max="3340" width="9" customWidth="1"/>
    <col min="3341" max="3341" width="9.5703125" customWidth="1"/>
    <col min="3342" max="3342" width="8.85546875" customWidth="1"/>
    <col min="3585" max="3585" width="10.5703125" customWidth="1"/>
    <col min="3586" max="3586" width="27.5703125" customWidth="1"/>
    <col min="3587" max="3587" width="6" customWidth="1"/>
    <col min="3588" max="3588" width="6.42578125" customWidth="1"/>
    <col min="3589" max="3589" width="10.140625" customWidth="1"/>
    <col min="3590" max="3590" width="10" customWidth="1"/>
    <col min="3591" max="3591" width="10.85546875" customWidth="1"/>
    <col min="3592" max="3592" width="10.42578125" customWidth="1"/>
    <col min="3593" max="3593" width="9.5703125" customWidth="1"/>
    <col min="3594" max="3594" width="8.85546875" customWidth="1"/>
    <col min="3595" max="3595" width="9.5703125" customWidth="1"/>
    <col min="3596" max="3596" width="9" customWidth="1"/>
    <col min="3597" max="3597" width="9.5703125" customWidth="1"/>
    <col min="3598" max="3598" width="8.85546875" customWidth="1"/>
    <col min="3841" max="3841" width="10.5703125" customWidth="1"/>
    <col min="3842" max="3842" width="27.5703125" customWidth="1"/>
    <col min="3843" max="3843" width="6" customWidth="1"/>
    <col min="3844" max="3844" width="6.42578125" customWidth="1"/>
    <col min="3845" max="3845" width="10.140625" customWidth="1"/>
    <col min="3846" max="3846" width="10" customWidth="1"/>
    <col min="3847" max="3847" width="10.85546875" customWidth="1"/>
    <col min="3848" max="3848" width="10.42578125" customWidth="1"/>
    <col min="3849" max="3849" width="9.5703125" customWidth="1"/>
    <col min="3850" max="3850" width="8.85546875" customWidth="1"/>
    <col min="3851" max="3851" width="9.5703125" customWidth="1"/>
    <col min="3852" max="3852" width="9" customWidth="1"/>
    <col min="3853" max="3853" width="9.5703125" customWidth="1"/>
    <col min="3854" max="3854" width="8.85546875" customWidth="1"/>
    <col min="4097" max="4097" width="10.5703125" customWidth="1"/>
    <col min="4098" max="4098" width="27.5703125" customWidth="1"/>
    <col min="4099" max="4099" width="6" customWidth="1"/>
    <col min="4100" max="4100" width="6.42578125" customWidth="1"/>
    <col min="4101" max="4101" width="10.140625" customWidth="1"/>
    <col min="4102" max="4102" width="10" customWidth="1"/>
    <col min="4103" max="4103" width="10.85546875" customWidth="1"/>
    <col min="4104" max="4104" width="10.42578125" customWidth="1"/>
    <col min="4105" max="4105" width="9.5703125" customWidth="1"/>
    <col min="4106" max="4106" width="8.85546875" customWidth="1"/>
    <col min="4107" max="4107" width="9.5703125" customWidth="1"/>
    <col min="4108" max="4108" width="9" customWidth="1"/>
    <col min="4109" max="4109" width="9.5703125" customWidth="1"/>
    <col min="4110" max="4110" width="8.85546875" customWidth="1"/>
    <col min="4353" max="4353" width="10.5703125" customWidth="1"/>
    <col min="4354" max="4354" width="27.5703125" customWidth="1"/>
    <col min="4355" max="4355" width="6" customWidth="1"/>
    <col min="4356" max="4356" width="6.42578125" customWidth="1"/>
    <col min="4357" max="4357" width="10.140625" customWidth="1"/>
    <col min="4358" max="4358" width="10" customWidth="1"/>
    <col min="4359" max="4359" width="10.85546875" customWidth="1"/>
    <col min="4360" max="4360" width="10.42578125" customWidth="1"/>
    <col min="4361" max="4361" width="9.5703125" customWidth="1"/>
    <col min="4362" max="4362" width="8.85546875" customWidth="1"/>
    <col min="4363" max="4363" width="9.5703125" customWidth="1"/>
    <col min="4364" max="4364" width="9" customWidth="1"/>
    <col min="4365" max="4365" width="9.5703125" customWidth="1"/>
    <col min="4366" max="4366" width="8.85546875" customWidth="1"/>
    <col min="4609" max="4609" width="10.5703125" customWidth="1"/>
    <col min="4610" max="4610" width="27.5703125" customWidth="1"/>
    <col min="4611" max="4611" width="6" customWidth="1"/>
    <col min="4612" max="4612" width="6.42578125" customWidth="1"/>
    <col min="4613" max="4613" width="10.140625" customWidth="1"/>
    <col min="4614" max="4614" width="10" customWidth="1"/>
    <col min="4615" max="4615" width="10.85546875" customWidth="1"/>
    <col min="4616" max="4616" width="10.42578125" customWidth="1"/>
    <col min="4617" max="4617" width="9.5703125" customWidth="1"/>
    <col min="4618" max="4618" width="8.85546875" customWidth="1"/>
    <col min="4619" max="4619" width="9.5703125" customWidth="1"/>
    <col min="4620" max="4620" width="9" customWidth="1"/>
    <col min="4621" max="4621" width="9.5703125" customWidth="1"/>
    <col min="4622" max="4622" width="8.85546875" customWidth="1"/>
    <col min="4865" max="4865" width="10.5703125" customWidth="1"/>
    <col min="4866" max="4866" width="27.5703125" customWidth="1"/>
    <col min="4867" max="4867" width="6" customWidth="1"/>
    <col min="4868" max="4868" width="6.42578125" customWidth="1"/>
    <col min="4869" max="4869" width="10.140625" customWidth="1"/>
    <col min="4870" max="4870" width="10" customWidth="1"/>
    <col min="4871" max="4871" width="10.85546875" customWidth="1"/>
    <col min="4872" max="4872" width="10.42578125" customWidth="1"/>
    <col min="4873" max="4873" width="9.5703125" customWidth="1"/>
    <col min="4874" max="4874" width="8.85546875" customWidth="1"/>
    <col min="4875" max="4875" width="9.5703125" customWidth="1"/>
    <col min="4876" max="4876" width="9" customWidth="1"/>
    <col min="4877" max="4877" width="9.5703125" customWidth="1"/>
    <col min="4878" max="4878" width="8.85546875" customWidth="1"/>
    <col min="5121" max="5121" width="10.5703125" customWidth="1"/>
    <col min="5122" max="5122" width="27.5703125" customWidth="1"/>
    <col min="5123" max="5123" width="6" customWidth="1"/>
    <col min="5124" max="5124" width="6.42578125" customWidth="1"/>
    <col min="5125" max="5125" width="10.140625" customWidth="1"/>
    <col min="5126" max="5126" width="10" customWidth="1"/>
    <col min="5127" max="5127" width="10.85546875" customWidth="1"/>
    <col min="5128" max="5128" width="10.42578125" customWidth="1"/>
    <col min="5129" max="5129" width="9.5703125" customWidth="1"/>
    <col min="5130" max="5130" width="8.85546875" customWidth="1"/>
    <col min="5131" max="5131" width="9.5703125" customWidth="1"/>
    <col min="5132" max="5132" width="9" customWidth="1"/>
    <col min="5133" max="5133" width="9.5703125" customWidth="1"/>
    <col min="5134" max="5134" width="8.85546875" customWidth="1"/>
    <col min="5377" max="5377" width="10.5703125" customWidth="1"/>
    <col min="5378" max="5378" width="27.5703125" customWidth="1"/>
    <col min="5379" max="5379" width="6" customWidth="1"/>
    <col min="5380" max="5380" width="6.42578125" customWidth="1"/>
    <col min="5381" max="5381" width="10.140625" customWidth="1"/>
    <col min="5382" max="5382" width="10" customWidth="1"/>
    <col min="5383" max="5383" width="10.85546875" customWidth="1"/>
    <col min="5384" max="5384" width="10.42578125" customWidth="1"/>
    <col min="5385" max="5385" width="9.5703125" customWidth="1"/>
    <col min="5386" max="5386" width="8.85546875" customWidth="1"/>
    <col min="5387" max="5387" width="9.5703125" customWidth="1"/>
    <col min="5388" max="5388" width="9" customWidth="1"/>
    <col min="5389" max="5389" width="9.5703125" customWidth="1"/>
    <col min="5390" max="5390" width="8.85546875" customWidth="1"/>
    <col min="5633" max="5633" width="10.5703125" customWidth="1"/>
    <col min="5634" max="5634" width="27.5703125" customWidth="1"/>
    <col min="5635" max="5635" width="6" customWidth="1"/>
    <col min="5636" max="5636" width="6.42578125" customWidth="1"/>
    <col min="5637" max="5637" width="10.140625" customWidth="1"/>
    <col min="5638" max="5638" width="10" customWidth="1"/>
    <col min="5639" max="5639" width="10.85546875" customWidth="1"/>
    <col min="5640" max="5640" width="10.42578125" customWidth="1"/>
    <col min="5641" max="5641" width="9.5703125" customWidth="1"/>
    <col min="5642" max="5642" width="8.85546875" customWidth="1"/>
    <col min="5643" max="5643" width="9.5703125" customWidth="1"/>
    <col min="5644" max="5644" width="9" customWidth="1"/>
    <col min="5645" max="5645" width="9.5703125" customWidth="1"/>
    <col min="5646" max="5646" width="8.85546875" customWidth="1"/>
    <col min="5889" max="5889" width="10.5703125" customWidth="1"/>
    <col min="5890" max="5890" width="27.5703125" customWidth="1"/>
    <col min="5891" max="5891" width="6" customWidth="1"/>
    <col min="5892" max="5892" width="6.42578125" customWidth="1"/>
    <col min="5893" max="5893" width="10.140625" customWidth="1"/>
    <col min="5894" max="5894" width="10" customWidth="1"/>
    <col min="5895" max="5895" width="10.85546875" customWidth="1"/>
    <col min="5896" max="5896" width="10.42578125" customWidth="1"/>
    <col min="5897" max="5897" width="9.5703125" customWidth="1"/>
    <col min="5898" max="5898" width="8.85546875" customWidth="1"/>
    <col min="5899" max="5899" width="9.5703125" customWidth="1"/>
    <col min="5900" max="5900" width="9" customWidth="1"/>
    <col min="5901" max="5901" width="9.5703125" customWidth="1"/>
    <col min="5902" max="5902" width="8.85546875" customWidth="1"/>
    <col min="6145" max="6145" width="10.5703125" customWidth="1"/>
    <col min="6146" max="6146" width="27.5703125" customWidth="1"/>
    <col min="6147" max="6147" width="6" customWidth="1"/>
    <col min="6148" max="6148" width="6.42578125" customWidth="1"/>
    <col min="6149" max="6149" width="10.140625" customWidth="1"/>
    <col min="6150" max="6150" width="10" customWidth="1"/>
    <col min="6151" max="6151" width="10.85546875" customWidth="1"/>
    <col min="6152" max="6152" width="10.42578125" customWidth="1"/>
    <col min="6153" max="6153" width="9.5703125" customWidth="1"/>
    <col min="6154" max="6154" width="8.85546875" customWidth="1"/>
    <col min="6155" max="6155" width="9.5703125" customWidth="1"/>
    <col min="6156" max="6156" width="9" customWidth="1"/>
    <col min="6157" max="6157" width="9.5703125" customWidth="1"/>
    <col min="6158" max="6158" width="8.85546875" customWidth="1"/>
    <col min="6401" max="6401" width="10.5703125" customWidth="1"/>
    <col min="6402" max="6402" width="27.5703125" customWidth="1"/>
    <col min="6403" max="6403" width="6" customWidth="1"/>
    <col min="6404" max="6404" width="6.42578125" customWidth="1"/>
    <col min="6405" max="6405" width="10.140625" customWidth="1"/>
    <col min="6406" max="6406" width="10" customWidth="1"/>
    <col min="6407" max="6407" width="10.85546875" customWidth="1"/>
    <col min="6408" max="6408" width="10.42578125" customWidth="1"/>
    <col min="6409" max="6409" width="9.5703125" customWidth="1"/>
    <col min="6410" max="6410" width="8.85546875" customWidth="1"/>
    <col min="6411" max="6411" width="9.5703125" customWidth="1"/>
    <col min="6412" max="6412" width="9" customWidth="1"/>
    <col min="6413" max="6413" width="9.5703125" customWidth="1"/>
    <col min="6414" max="6414" width="8.85546875" customWidth="1"/>
    <col min="6657" max="6657" width="10.5703125" customWidth="1"/>
    <col min="6658" max="6658" width="27.5703125" customWidth="1"/>
    <col min="6659" max="6659" width="6" customWidth="1"/>
    <col min="6660" max="6660" width="6.42578125" customWidth="1"/>
    <col min="6661" max="6661" width="10.140625" customWidth="1"/>
    <col min="6662" max="6662" width="10" customWidth="1"/>
    <col min="6663" max="6663" width="10.85546875" customWidth="1"/>
    <col min="6664" max="6664" width="10.42578125" customWidth="1"/>
    <col min="6665" max="6665" width="9.5703125" customWidth="1"/>
    <col min="6666" max="6666" width="8.85546875" customWidth="1"/>
    <col min="6667" max="6667" width="9.5703125" customWidth="1"/>
    <col min="6668" max="6668" width="9" customWidth="1"/>
    <col min="6669" max="6669" width="9.5703125" customWidth="1"/>
    <col min="6670" max="6670" width="8.85546875" customWidth="1"/>
    <col min="6913" max="6913" width="10.5703125" customWidth="1"/>
    <col min="6914" max="6914" width="27.5703125" customWidth="1"/>
    <col min="6915" max="6915" width="6" customWidth="1"/>
    <col min="6916" max="6916" width="6.42578125" customWidth="1"/>
    <col min="6917" max="6917" width="10.140625" customWidth="1"/>
    <col min="6918" max="6918" width="10" customWidth="1"/>
    <col min="6919" max="6919" width="10.85546875" customWidth="1"/>
    <col min="6920" max="6920" width="10.42578125" customWidth="1"/>
    <col min="6921" max="6921" width="9.5703125" customWidth="1"/>
    <col min="6922" max="6922" width="8.85546875" customWidth="1"/>
    <col min="6923" max="6923" width="9.5703125" customWidth="1"/>
    <col min="6924" max="6924" width="9" customWidth="1"/>
    <col min="6925" max="6925" width="9.5703125" customWidth="1"/>
    <col min="6926" max="6926" width="8.85546875" customWidth="1"/>
    <col min="7169" max="7169" width="10.5703125" customWidth="1"/>
    <col min="7170" max="7170" width="27.5703125" customWidth="1"/>
    <col min="7171" max="7171" width="6" customWidth="1"/>
    <col min="7172" max="7172" width="6.42578125" customWidth="1"/>
    <col min="7173" max="7173" width="10.140625" customWidth="1"/>
    <col min="7174" max="7174" width="10" customWidth="1"/>
    <col min="7175" max="7175" width="10.85546875" customWidth="1"/>
    <col min="7176" max="7176" width="10.42578125" customWidth="1"/>
    <col min="7177" max="7177" width="9.5703125" customWidth="1"/>
    <col min="7178" max="7178" width="8.85546875" customWidth="1"/>
    <col min="7179" max="7179" width="9.5703125" customWidth="1"/>
    <col min="7180" max="7180" width="9" customWidth="1"/>
    <col min="7181" max="7181" width="9.5703125" customWidth="1"/>
    <col min="7182" max="7182" width="8.85546875" customWidth="1"/>
    <col min="7425" max="7425" width="10.5703125" customWidth="1"/>
    <col min="7426" max="7426" width="27.5703125" customWidth="1"/>
    <col min="7427" max="7427" width="6" customWidth="1"/>
    <col min="7428" max="7428" width="6.42578125" customWidth="1"/>
    <col min="7429" max="7429" width="10.140625" customWidth="1"/>
    <col min="7430" max="7430" width="10" customWidth="1"/>
    <col min="7431" max="7431" width="10.85546875" customWidth="1"/>
    <col min="7432" max="7432" width="10.42578125" customWidth="1"/>
    <col min="7433" max="7433" width="9.5703125" customWidth="1"/>
    <col min="7434" max="7434" width="8.85546875" customWidth="1"/>
    <col min="7435" max="7435" width="9.5703125" customWidth="1"/>
    <col min="7436" max="7436" width="9" customWidth="1"/>
    <col min="7437" max="7437" width="9.5703125" customWidth="1"/>
    <col min="7438" max="7438" width="8.85546875" customWidth="1"/>
    <col min="7681" max="7681" width="10.5703125" customWidth="1"/>
    <col min="7682" max="7682" width="27.5703125" customWidth="1"/>
    <col min="7683" max="7683" width="6" customWidth="1"/>
    <col min="7684" max="7684" width="6.42578125" customWidth="1"/>
    <col min="7685" max="7685" width="10.140625" customWidth="1"/>
    <col min="7686" max="7686" width="10" customWidth="1"/>
    <col min="7687" max="7687" width="10.85546875" customWidth="1"/>
    <col min="7688" max="7688" width="10.42578125" customWidth="1"/>
    <col min="7689" max="7689" width="9.5703125" customWidth="1"/>
    <col min="7690" max="7690" width="8.85546875" customWidth="1"/>
    <col min="7691" max="7691" width="9.5703125" customWidth="1"/>
    <col min="7692" max="7692" width="9" customWidth="1"/>
    <col min="7693" max="7693" width="9.5703125" customWidth="1"/>
    <col min="7694" max="7694" width="8.85546875" customWidth="1"/>
    <col min="7937" max="7937" width="10.5703125" customWidth="1"/>
    <col min="7938" max="7938" width="27.5703125" customWidth="1"/>
    <col min="7939" max="7939" width="6" customWidth="1"/>
    <col min="7940" max="7940" width="6.42578125" customWidth="1"/>
    <col min="7941" max="7941" width="10.140625" customWidth="1"/>
    <col min="7942" max="7942" width="10" customWidth="1"/>
    <col min="7943" max="7943" width="10.85546875" customWidth="1"/>
    <col min="7944" max="7944" width="10.42578125" customWidth="1"/>
    <col min="7945" max="7945" width="9.5703125" customWidth="1"/>
    <col min="7946" max="7946" width="8.85546875" customWidth="1"/>
    <col min="7947" max="7947" width="9.5703125" customWidth="1"/>
    <col min="7948" max="7948" width="9" customWidth="1"/>
    <col min="7949" max="7949" width="9.5703125" customWidth="1"/>
    <col min="7950" max="7950" width="8.85546875" customWidth="1"/>
    <col min="8193" max="8193" width="10.5703125" customWidth="1"/>
    <col min="8194" max="8194" width="27.5703125" customWidth="1"/>
    <col min="8195" max="8195" width="6" customWidth="1"/>
    <col min="8196" max="8196" width="6.42578125" customWidth="1"/>
    <col min="8197" max="8197" width="10.140625" customWidth="1"/>
    <col min="8198" max="8198" width="10" customWidth="1"/>
    <col min="8199" max="8199" width="10.85546875" customWidth="1"/>
    <col min="8200" max="8200" width="10.42578125" customWidth="1"/>
    <col min="8201" max="8201" width="9.5703125" customWidth="1"/>
    <col min="8202" max="8202" width="8.85546875" customWidth="1"/>
    <col min="8203" max="8203" width="9.5703125" customWidth="1"/>
    <col min="8204" max="8204" width="9" customWidth="1"/>
    <col min="8205" max="8205" width="9.5703125" customWidth="1"/>
    <col min="8206" max="8206" width="8.85546875" customWidth="1"/>
    <col min="8449" max="8449" width="10.5703125" customWidth="1"/>
    <col min="8450" max="8450" width="27.5703125" customWidth="1"/>
    <col min="8451" max="8451" width="6" customWidth="1"/>
    <col min="8452" max="8452" width="6.42578125" customWidth="1"/>
    <col min="8453" max="8453" width="10.140625" customWidth="1"/>
    <col min="8454" max="8454" width="10" customWidth="1"/>
    <col min="8455" max="8455" width="10.85546875" customWidth="1"/>
    <col min="8456" max="8456" width="10.42578125" customWidth="1"/>
    <col min="8457" max="8457" width="9.5703125" customWidth="1"/>
    <col min="8458" max="8458" width="8.85546875" customWidth="1"/>
    <col min="8459" max="8459" width="9.5703125" customWidth="1"/>
    <col min="8460" max="8460" width="9" customWidth="1"/>
    <col min="8461" max="8461" width="9.5703125" customWidth="1"/>
    <col min="8462" max="8462" width="8.85546875" customWidth="1"/>
    <col min="8705" max="8705" width="10.5703125" customWidth="1"/>
    <col min="8706" max="8706" width="27.5703125" customWidth="1"/>
    <col min="8707" max="8707" width="6" customWidth="1"/>
    <col min="8708" max="8708" width="6.42578125" customWidth="1"/>
    <col min="8709" max="8709" width="10.140625" customWidth="1"/>
    <col min="8710" max="8710" width="10" customWidth="1"/>
    <col min="8711" max="8711" width="10.85546875" customWidth="1"/>
    <col min="8712" max="8712" width="10.42578125" customWidth="1"/>
    <col min="8713" max="8713" width="9.5703125" customWidth="1"/>
    <col min="8714" max="8714" width="8.85546875" customWidth="1"/>
    <col min="8715" max="8715" width="9.5703125" customWidth="1"/>
    <col min="8716" max="8716" width="9" customWidth="1"/>
    <col min="8717" max="8717" width="9.5703125" customWidth="1"/>
    <col min="8718" max="8718" width="8.85546875" customWidth="1"/>
    <col min="8961" max="8961" width="10.5703125" customWidth="1"/>
    <col min="8962" max="8962" width="27.5703125" customWidth="1"/>
    <col min="8963" max="8963" width="6" customWidth="1"/>
    <col min="8964" max="8964" width="6.42578125" customWidth="1"/>
    <col min="8965" max="8965" width="10.140625" customWidth="1"/>
    <col min="8966" max="8966" width="10" customWidth="1"/>
    <col min="8967" max="8967" width="10.85546875" customWidth="1"/>
    <col min="8968" max="8968" width="10.42578125" customWidth="1"/>
    <col min="8969" max="8969" width="9.5703125" customWidth="1"/>
    <col min="8970" max="8970" width="8.85546875" customWidth="1"/>
    <col min="8971" max="8971" width="9.5703125" customWidth="1"/>
    <col min="8972" max="8972" width="9" customWidth="1"/>
    <col min="8973" max="8973" width="9.5703125" customWidth="1"/>
    <col min="8974" max="8974" width="8.85546875" customWidth="1"/>
    <col min="9217" max="9217" width="10.5703125" customWidth="1"/>
    <col min="9218" max="9218" width="27.5703125" customWidth="1"/>
    <col min="9219" max="9219" width="6" customWidth="1"/>
    <col min="9220" max="9220" width="6.42578125" customWidth="1"/>
    <col min="9221" max="9221" width="10.140625" customWidth="1"/>
    <col min="9222" max="9222" width="10" customWidth="1"/>
    <col min="9223" max="9223" width="10.85546875" customWidth="1"/>
    <col min="9224" max="9224" width="10.42578125" customWidth="1"/>
    <col min="9225" max="9225" width="9.5703125" customWidth="1"/>
    <col min="9226" max="9226" width="8.85546875" customWidth="1"/>
    <col min="9227" max="9227" width="9.5703125" customWidth="1"/>
    <col min="9228" max="9228" width="9" customWidth="1"/>
    <col min="9229" max="9229" width="9.5703125" customWidth="1"/>
    <col min="9230" max="9230" width="8.85546875" customWidth="1"/>
    <col min="9473" max="9473" width="10.5703125" customWidth="1"/>
    <col min="9474" max="9474" width="27.5703125" customWidth="1"/>
    <col min="9475" max="9475" width="6" customWidth="1"/>
    <col min="9476" max="9476" width="6.42578125" customWidth="1"/>
    <col min="9477" max="9477" width="10.140625" customWidth="1"/>
    <col min="9478" max="9478" width="10" customWidth="1"/>
    <col min="9479" max="9479" width="10.85546875" customWidth="1"/>
    <col min="9480" max="9480" width="10.42578125" customWidth="1"/>
    <col min="9481" max="9481" width="9.5703125" customWidth="1"/>
    <col min="9482" max="9482" width="8.85546875" customWidth="1"/>
    <col min="9483" max="9483" width="9.5703125" customWidth="1"/>
    <col min="9484" max="9484" width="9" customWidth="1"/>
    <col min="9485" max="9485" width="9.5703125" customWidth="1"/>
    <col min="9486" max="9486" width="8.85546875" customWidth="1"/>
    <col min="9729" max="9729" width="10.5703125" customWidth="1"/>
    <col min="9730" max="9730" width="27.5703125" customWidth="1"/>
    <col min="9731" max="9731" width="6" customWidth="1"/>
    <col min="9732" max="9732" width="6.42578125" customWidth="1"/>
    <col min="9733" max="9733" width="10.140625" customWidth="1"/>
    <col min="9734" max="9734" width="10" customWidth="1"/>
    <col min="9735" max="9735" width="10.85546875" customWidth="1"/>
    <col min="9736" max="9736" width="10.42578125" customWidth="1"/>
    <col min="9737" max="9737" width="9.5703125" customWidth="1"/>
    <col min="9738" max="9738" width="8.85546875" customWidth="1"/>
    <col min="9739" max="9739" width="9.5703125" customWidth="1"/>
    <col min="9740" max="9740" width="9" customWidth="1"/>
    <col min="9741" max="9741" width="9.5703125" customWidth="1"/>
    <col min="9742" max="9742" width="8.85546875" customWidth="1"/>
    <col min="9985" max="9985" width="10.5703125" customWidth="1"/>
    <col min="9986" max="9986" width="27.5703125" customWidth="1"/>
    <col min="9987" max="9987" width="6" customWidth="1"/>
    <col min="9988" max="9988" width="6.42578125" customWidth="1"/>
    <col min="9989" max="9989" width="10.140625" customWidth="1"/>
    <col min="9990" max="9990" width="10" customWidth="1"/>
    <col min="9991" max="9991" width="10.85546875" customWidth="1"/>
    <col min="9992" max="9992" width="10.42578125" customWidth="1"/>
    <col min="9993" max="9993" width="9.5703125" customWidth="1"/>
    <col min="9994" max="9994" width="8.85546875" customWidth="1"/>
    <col min="9995" max="9995" width="9.5703125" customWidth="1"/>
    <col min="9996" max="9996" width="9" customWidth="1"/>
    <col min="9997" max="9997" width="9.5703125" customWidth="1"/>
    <col min="9998" max="9998" width="8.85546875" customWidth="1"/>
    <col min="10241" max="10241" width="10.5703125" customWidth="1"/>
    <col min="10242" max="10242" width="27.5703125" customWidth="1"/>
    <col min="10243" max="10243" width="6" customWidth="1"/>
    <col min="10244" max="10244" width="6.42578125" customWidth="1"/>
    <col min="10245" max="10245" width="10.140625" customWidth="1"/>
    <col min="10246" max="10246" width="10" customWidth="1"/>
    <col min="10247" max="10247" width="10.85546875" customWidth="1"/>
    <col min="10248" max="10248" width="10.42578125" customWidth="1"/>
    <col min="10249" max="10249" width="9.5703125" customWidth="1"/>
    <col min="10250" max="10250" width="8.85546875" customWidth="1"/>
    <col min="10251" max="10251" width="9.5703125" customWidth="1"/>
    <col min="10252" max="10252" width="9" customWidth="1"/>
    <col min="10253" max="10253" width="9.5703125" customWidth="1"/>
    <col min="10254" max="10254" width="8.85546875" customWidth="1"/>
    <col min="10497" max="10497" width="10.5703125" customWidth="1"/>
    <col min="10498" max="10498" width="27.5703125" customWidth="1"/>
    <col min="10499" max="10499" width="6" customWidth="1"/>
    <col min="10500" max="10500" width="6.42578125" customWidth="1"/>
    <col min="10501" max="10501" width="10.140625" customWidth="1"/>
    <col min="10502" max="10502" width="10" customWidth="1"/>
    <col min="10503" max="10503" width="10.85546875" customWidth="1"/>
    <col min="10504" max="10504" width="10.42578125" customWidth="1"/>
    <col min="10505" max="10505" width="9.5703125" customWidth="1"/>
    <col min="10506" max="10506" width="8.85546875" customWidth="1"/>
    <col min="10507" max="10507" width="9.5703125" customWidth="1"/>
    <col min="10508" max="10508" width="9" customWidth="1"/>
    <col min="10509" max="10509" width="9.5703125" customWidth="1"/>
    <col min="10510" max="10510" width="8.85546875" customWidth="1"/>
    <col min="10753" max="10753" width="10.5703125" customWidth="1"/>
    <col min="10754" max="10754" width="27.5703125" customWidth="1"/>
    <col min="10755" max="10755" width="6" customWidth="1"/>
    <col min="10756" max="10756" width="6.42578125" customWidth="1"/>
    <col min="10757" max="10757" width="10.140625" customWidth="1"/>
    <col min="10758" max="10758" width="10" customWidth="1"/>
    <col min="10759" max="10759" width="10.85546875" customWidth="1"/>
    <col min="10760" max="10760" width="10.42578125" customWidth="1"/>
    <col min="10761" max="10761" width="9.5703125" customWidth="1"/>
    <col min="10762" max="10762" width="8.85546875" customWidth="1"/>
    <col min="10763" max="10763" width="9.5703125" customWidth="1"/>
    <col min="10764" max="10764" width="9" customWidth="1"/>
    <col min="10765" max="10765" width="9.5703125" customWidth="1"/>
    <col min="10766" max="10766" width="8.85546875" customWidth="1"/>
    <col min="11009" max="11009" width="10.5703125" customWidth="1"/>
    <col min="11010" max="11010" width="27.5703125" customWidth="1"/>
    <col min="11011" max="11011" width="6" customWidth="1"/>
    <col min="11012" max="11012" width="6.42578125" customWidth="1"/>
    <col min="11013" max="11013" width="10.140625" customWidth="1"/>
    <col min="11014" max="11014" width="10" customWidth="1"/>
    <col min="11015" max="11015" width="10.85546875" customWidth="1"/>
    <col min="11016" max="11016" width="10.42578125" customWidth="1"/>
    <col min="11017" max="11017" width="9.5703125" customWidth="1"/>
    <col min="11018" max="11018" width="8.85546875" customWidth="1"/>
    <col min="11019" max="11019" width="9.5703125" customWidth="1"/>
    <col min="11020" max="11020" width="9" customWidth="1"/>
    <col min="11021" max="11021" width="9.5703125" customWidth="1"/>
    <col min="11022" max="11022" width="8.85546875" customWidth="1"/>
    <col min="11265" max="11265" width="10.5703125" customWidth="1"/>
    <col min="11266" max="11266" width="27.5703125" customWidth="1"/>
    <col min="11267" max="11267" width="6" customWidth="1"/>
    <col min="11268" max="11268" width="6.42578125" customWidth="1"/>
    <col min="11269" max="11269" width="10.140625" customWidth="1"/>
    <col min="11270" max="11270" width="10" customWidth="1"/>
    <col min="11271" max="11271" width="10.85546875" customWidth="1"/>
    <col min="11272" max="11272" width="10.42578125" customWidth="1"/>
    <col min="11273" max="11273" width="9.5703125" customWidth="1"/>
    <col min="11274" max="11274" width="8.85546875" customWidth="1"/>
    <col min="11275" max="11275" width="9.5703125" customWidth="1"/>
    <col min="11276" max="11276" width="9" customWidth="1"/>
    <col min="11277" max="11277" width="9.5703125" customWidth="1"/>
    <col min="11278" max="11278" width="8.85546875" customWidth="1"/>
    <col min="11521" max="11521" width="10.5703125" customWidth="1"/>
    <col min="11522" max="11522" width="27.5703125" customWidth="1"/>
    <col min="11523" max="11523" width="6" customWidth="1"/>
    <col min="11524" max="11524" width="6.42578125" customWidth="1"/>
    <col min="11525" max="11525" width="10.140625" customWidth="1"/>
    <col min="11526" max="11526" width="10" customWidth="1"/>
    <col min="11527" max="11527" width="10.85546875" customWidth="1"/>
    <col min="11528" max="11528" width="10.42578125" customWidth="1"/>
    <col min="11529" max="11529" width="9.5703125" customWidth="1"/>
    <col min="11530" max="11530" width="8.85546875" customWidth="1"/>
    <col min="11531" max="11531" width="9.5703125" customWidth="1"/>
    <col min="11532" max="11532" width="9" customWidth="1"/>
    <col min="11533" max="11533" width="9.5703125" customWidth="1"/>
    <col min="11534" max="11534" width="8.85546875" customWidth="1"/>
    <col min="11777" max="11777" width="10.5703125" customWidth="1"/>
    <col min="11778" max="11778" width="27.5703125" customWidth="1"/>
    <col min="11779" max="11779" width="6" customWidth="1"/>
    <col min="11780" max="11780" width="6.42578125" customWidth="1"/>
    <col min="11781" max="11781" width="10.140625" customWidth="1"/>
    <col min="11782" max="11782" width="10" customWidth="1"/>
    <col min="11783" max="11783" width="10.85546875" customWidth="1"/>
    <col min="11784" max="11784" width="10.42578125" customWidth="1"/>
    <col min="11785" max="11785" width="9.5703125" customWidth="1"/>
    <col min="11786" max="11786" width="8.85546875" customWidth="1"/>
    <col min="11787" max="11787" width="9.5703125" customWidth="1"/>
    <col min="11788" max="11788" width="9" customWidth="1"/>
    <col min="11789" max="11789" width="9.5703125" customWidth="1"/>
    <col min="11790" max="11790" width="8.85546875" customWidth="1"/>
    <col min="12033" max="12033" width="10.5703125" customWidth="1"/>
    <col min="12034" max="12034" width="27.5703125" customWidth="1"/>
    <col min="12035" max="12035" width="6" customWidth="1"/>
    <col min="12036" max="12036" width="6.42578125" customWidth="1"/>
    <col min="12037" max="12037" width="10.140625" customWidth="1"/>
    <col min="12038" max="12038" width="10" customWidth="1"/>
    <col min="12039" max="12039" width="10.85546875" customWidth="1"/>
    <col min="12040" max="12040" width="10.42578125" customWidth="1"/>
    <col min="12041" max="12041" width="9.5703125" customWidth="1"/>
    <col min="12042" max="12042" width="8.85546875" customWidth="1"/>
    <col min="12043" max="12043" width="9.5703125" customWidth="1"/>
    <col min="12044" max="12044" width="9" customWidth="1"/>
    <col min="12045" max="12045" width="9.5703125" customWidth="1"/>
    <col min="12046" max="12046" width="8.85546875" customWidth="1"/>
    <col min="12289" max="12289" width="10.5703125" customWidth="1"/>
    <col min="12290" max="12290" width="27.5703125" customWidth="1"/>
    <col min="12291" max="12291" width="6" customWidth="1"/>
    <col min="12292" max="12292" width="6.42578125" customWidth="1"/>
    <col min="12293" max="12293" width="10.140625" customWidth="1"/>
    <col min="12294" max="12294" width="10" customWidth="1"/>
    <col min="12295" max="12295" width="10.85546875" customWidth="1"/>
    <col min="12296" max="12296" width="10.42578125" customWidth="1"/>
    <col min="12297" max="12297" width="9.5703125" customWidth="1"/>
    <col min="12298" max="12298" width="8.85546875" customWidth="1"/>
    <col min="12299" max="12299" width="9.5703125" customWidth="1"/>
    <col min="12300" max="12300" width="9" customWidth="1"/>
    <col min="12301" max="12301" width="9.5703125" customWidth="1"/>
    <col min="12302" max="12302" width="8.85546875" customWidth="1"/>
    <col min="12545" max="12545" width="10.5703125" customWidth="1"/>
    <col min="12546" max="12546" width="27.5703125" customWidth="1"/>
    <col min="12547" max="12547" width="6" customWidth="1"/>
    <col min="12548" max="12548" width="6.42578125" customWidth="1"/>
    <col min="12549" max="12549" width="10.140625" customWidth="1"/>
    <col min="12550" max="12550" width="10" customWidth="1"/>
    <col min="12551" max="12551" width="10.85546875" customWidth="1"/>
    <col min="12552" max="12552" width="10.42578125" customWidth="1"/>
    <col min="12553" max="12553" width="9.5703125" customWidth="1"/>
    <col min="12554" max="12554" width="8.85546875" customWidth="1"/>
    <col min="12555" max="12555" width="9.5703125" customWidth="1"/>
    <col min="12556" max="12556" width="9" customWidth="1"/>
    <col min="12557" max="12557" width="9.5703125" customWidth="1"/>
    <col min="12558" max="12558" width="8.85546875" customWidth="1"/>
    <col min="12801" max="12801" width="10.5703125" customWidth="1"/>
    <col min="12802" max="12802" width="27.5703125" customWidth="1"/>
    <col min="12803" max="12803" width="6" customWidth="1"/>
    <col min="12804" max="12804" width="6.42578125" customWidth="1"/>
    <col min="12805" max="12805" width="10.140625" customWidth="1"/>
    <col min="12806" max="12806" width="10" customWidth="1"/>
    <col min="12807" max="12807" width="10.85546875" customWidth="1"/>
    <col min="12808" max="12808" width="10.42578125" customWidth="1"/>
    <col min="12809" max="12809" width="9.5703125" customWidth="1"/>
    <col min="12810" max="12810" width="8.85546875" customWidth="1"/>
    <col min="12811" max="12811" width="9.5703125" customWidth="1"/>
    <col min="12812" max="12812" width="9" customWidth="1"/>
    <col min="12813" max="12813" width="9.5703125" customWidth="1"/>
    <col min="12814" max="12814" width="8.85546875" customWidth="1"/>
    <col min="13057" max="13057" width="10.5703125" customWidth="1"/>
    <col min="13058" max="13058" width="27.5703125" customWidth="1"/>
    <col min="13059" max="13059" width="6" customWidth="1"/>
    <col min="13060" max="13060" width="6.42578125" customWidth="1"/>
    <col min="13061" max="13061" width="10.140625" customWidth="1"/>
    <col min="13062" max="13062" width="10" customWidth="1"/>
    <col min="13063" max="13063" width="10.85546875" customWidth="1"/>
    <col min="13064" max="13064" width="10.42578125" customWidth="1"/>
    <col min="13065" max="13065" width="9.5703125" customWidth="1"/>
    <col min="13066" max="13066" width="8.85546875" customWidth="1"/>
    <col min="13067" max="13067" width="9.5703125" customWidth="1"/>
    <col min="13068" max="13068" width="9" customWidth="1"/>
    <col min="13069" max="13069" width="9.5703125" customWidth="1"/>
    <col min="13070" max="13070" width="8.85546875" customWidth="1"/>
    <col min="13313" max="13313" width="10.5703125" customWidth="1"/>
    <col min="13314" max="13314" width="27.5703125" customWidth="1"/>
    <col min="13315" max="13315" width="6" customWidth="1"/>
    <col min="13316" max="13316" width="6.42578125" customWidth="1"/>
    <col min="13317" max="13317" width="10.140625" customWidth="1"/>
    <col min="13318" max="13318" width="10" customWidth="1"/>
    <col min="13319" max="13319" width="10.85546875" customWidth="1"/>
    <col min="13320" max="13320" width="10.42578125" customWidth="1"/>
    <col min="13321" max="13321" width="9.5703125" customWidth="1"/>
    <col min="13322" max="13322" width="8.85546875" customWidth="1"/>
    <col min="13323" max="13323" width="9.5703125" customWidth="1"/>
    <col min="13324" max="13324" width="9" customWidth="1"/>
    <col min="13325" max="13325" width="9.5703125" customWidth="1"/>
    <col min="13326" max="13326" width="8.85546875" customWidth="1"/>
    <col min="13569" max="13569" width="10.5703125" customWidth="1"/>
    <col min="13570" max="13570" width="27.5703125" customWidth="1"/>
    <col min="13571" max="13571" width="6" customWidth="1"/>
    <col min="13572" max="13572" width="6.42578125" customWidth="1"/>
    <col min="13573" max="13573" width="10.140625" customWidth="1"/>
    <col min="13574" max="13574" width="10" customWidth="1"/>
    <col min="13575" max="13575" width="10.85546875" customWidth="1"/>
    <col min="13576" max="13576" width="10.42578125" customWidth="1"/>
    <col min="13577" max="13577" width="9.5703125" customWidth="1"/>
    <col min="13578" max="13578" width="8.85546875" customWidth="1"/>
    <col min="13579" max="13579" width="9.5703125" customWidth="1"/>
    <col min="13580" max="13580" width="9" customWidth="1"/>
    <col min="13581" max="13581" width="9.5703125" customWidth="1"/>
    <col min="13582" max="13582" width="8.85546875" customWidth="1"/>
    <col min="13825" max="13825" width="10.5703125" customWidth="1"/>
    <col min="13826" max="13826" width="27.5703125" customWidth="1"/>
    <col min="13827" max="13827" width="6" customWidth="1"/>
    <col min="13828" max="13828" width="6.42578125" customWidth="1"/>
    <col min="13829" max="13829" width="10.140625" customWidth="1"/>
    <col min="13830" max="13830" width="10" customWidth="1"/>
    <col min="13831" max="13831" width="10.85546875" customWidth="1"/>
    <col min="13832" max="13832" width="10.42578125" customWidth="1"/>
    <col min="13833" max="13833" width="9.5703125" customWidth="1"/>
    <col min="13834" max="13834" width="8.85546875" customWidth="1"/>
    <col min="13835" max="13835" width="9.5703125" customWidth="1"/>
    <col min="13836" max="13836" width="9" customWidth="1"/>
    <col min="13837" max="13837" width="9.5703125" customWidth="1"/>
    <col min="13838" max="13838" width="8.85546875" customWidth="1"/>
    <col min="14081" max="14081" width="10.5703125" customWidth="1"/>
    <col min="14082" max="14082" width="27.5703125" customWidth="1"/>
    <col min="14083" max="14083" width="6" customWidth="1"/>
    <col min="14084" max="14084" width="6.42578125" customWidth="1"/>
    <col min="14085" max="14085" width="10.140625" customWidth="1"/>
    <col min="14086" max="14086" width="10" customWidth="1"/>
    <col min="14087" max="14087" width="10.85546875" customWidth="1"/>
    <col min="14088" max="14088" width="10.42578125" customWidth="1"/>
    <col min="14089" max="14089" width="9.5703125" customWidth="1"/>
    <col min="14090" max="14090" width="8.85546875" customWidth="1"/>
    <col min="14091" max="14091" width="9.5703125" customWidth="1"/>
    <col min="14092" max="14092" width="9" customWidth="1"/>
    <col min="14093" max="14093" width="9.5703125" customWidth="1"/>
    <col min="14094" max="14094" width="8.85546875" customWidth="1"/>
    <col min="14337" max="14337" width="10.5703125" customWidth="1"/>
    <col min="14338" max="14338" width="27.5703125" customWidth="1"/>
    <col min="14339" max="14339" width="6" customWidth="1"/>
    <col min="14340" max="14340" width="6.42578125" customWidth="1"/>
    <col min="14341" max="14341" width="10.140625" customWidth="1"/>
    <col min="14342" max="14342" width="10" customWidth="1"/>
    <col min="14343" max="14343" width="10.85546875" customWidth="1"/>
    <col min="14344" max="14344" width="10.42578125" customWidth="1"/>
    <col min="14345" max="14345" width="9.5703125" customWidth="1"/>
    <col min="14346" max="14346" width="8.85546875" customWidth="1"/>
    <col min="14347" max="14347" width="9.5703125" customWidth="1"/>
    <col min="14348" max="14348" width="9" customWidth="1"/>
    <col min="14349" max="14349" width="9.5703125" customWidth="1"/>
    <col min="14350" max="14350" width="8.85546875" customWidth="1"/>
    <col min="14593" max="14593" width="10.5703125" customWidth="1"/>
    <col min="14594" max="14594" width="27.5703125" customWidth="1"/>
    <col min="14595" max="14595" width="6" customWidth="1"/>
    <col min="14596" max="14596" width="6.42578125" customWidth="1"/>
    <col min="14597" max="14597" width="10.140625" customWidth="1"/>
    <col min="14598" max="14598" width="10" customWidth="1"/>
    <col min="14599" max="14599" width="10.85546875" customWidth="1"/>
    <col min="14600" max="14600" width="10.42578125" customWidth="1"/>
    <col min="14601" max="14601" width="9.5703125" customWidth="1"/>
    <col min="14602" max="14602" width="8.85546875" customWidth="1"/>
    <col min="14603" max="14603" width="9.5703125" customWidth="1"/>
    <col min="14604" max="14604" width="9" customWidth="1"/>
    <col min="14605" max="14605" width="9.5703125" customWidth="1"/>
    <col min="14606" max="14606" width="8.85546875" customWidth="1"/>
    <col min="14849" max="14849" width="10.5703125" customWidth="1"/>
    <col min="14850" max="14850" width="27.5703125" customWidth="1"/>
    <col min="14851" max="14851" width="6" customWidth="1"/>
    <col min="14852" max="14852" width="6.42578125" customWidth="1"/>
    <col min="14853" max="14853" width="10.140625" customWidth="1"/>
    <col min="14854" max="14854" width="10" customWidth="1"/>
    <col min="14855" max="14855" width="10.85546875" customWidth="1"/>
    <col min="14856" max="14856" width="10.42578125" customWidth="1"/>
    <col min="14857" max="14857" width="9.5703125" customWidth="1"/>
    <col min="14858" max="14858" width="8.85546875" customWidth="1"/>
    <col min="14859" max="14859" width="9.5703125" customWidth="1"/>
    <col min="14860" max="14860" width="9" customWidth="1"/>
    <col min="14861" max="14861" width="9.5703125" customWidth="1"/>
    <col min="14862" max="14862" width="8.85546875" customWidth="1"/>
    <col min="15105" max="15105" width="10.5703125" customWidth="1"/>
    <col min="15106" max="15106" width="27.5703125" customWidth="1"/>
    <col min="15107" max="15107" width="6" customWidth="1"/>
    <col min="15108" max="15108" width="6.42578125" customWidth="1"/>
    <col min="15109" max="15109" width="10.140625" customWidth="1"/>
    <col min="15110" max="15110" width="10" customWidth="1"/>
    <col min="15111" max="15111" width="10.85546875" customWidth="1"/>
    <col min="15112" max="15112" width="10.42578125" customWidth="1"/>
    <col min="15113" max="15113" width="9.5703125" customWidth="1"/>
    <col min="15114" max="15114" width="8.85546875" customWidth="1"/>
    <col min="15115" max="15115" width="9.5703125" customWidth="1"/>
    <col min="15116" max="15116" width="9" customWidth="1"/>
    <col min="15117" max="15117" width="9.5703125" customWidth="1"/>
    <col min="15118" max="15118" width="8.85546875" customWidth="1"/>
    <col min="15361" max="15361" width="10.5703125" customWidth="1"/>
    <col min="15362" max="15362" width="27.5703125" customWidth="1"/>
    <col min="15363" max="15363" width="6" customWidth="1"/>
    <col min="15364" max="15364" width="6.42578125" customWidth="1"/>
    <col min="15365" max="15365" width="10.140625" customWidth="1"/>
    <col min="15366" max="15366" width="10" customWidth="1"/>
    <col min="15367" max="15367" width="10.85546875" customWidth="1"/>
    <col min="15368" max="15368" width="10.42578125" customWidth="1"/>
    <col min="15369" max="15369" width="9.5703125" customWidth="1"/>
    <col min="15370" max="15370" width="8.85546875" customWidth="1"/>
    <col min="15371" max="15371" width="9.5703125" customWidth="1"/>
    <col min="15372" max="15372" width="9" customWidth="1"/>
    <col min="15373" max="15373" width="9.5703125" customWidth="1"/>
    <col min="15374" max="15374" width="8.85546875" customWidth="1"/>
    <col min="15617" max="15617" width="10.5703125" customWidth="1"/>
    <col min="15618" max="15618" width="27.5703125" customWidth="1"/>
    <col min="15619" max="15619" width="6" customWidth="1"/>
    <col min="15620" max="15620" width="6.42578125" customWidth="1"/>
    <col min="15621" max="15621" width="10.140625" customWidth="1"/>
    <col min="15622" max="15622" width="10" customWidth="1"/>
    <col min="15623" max="15623" width="10.85546875" customWidth="1"/>
    <col min="15624" max="15624" width="10.42578125" customWidth="1"/>
    <col min="15625" max="15625" width="9.5703125" customWidth="1"/>
    <col min="15626" max="15626" width="8.85546875" customWidth="1"/>
    <col min="15627" max="15627" width="9.5703125" customWidth="1"/>
    <col min="15628" max="15628" width="9" customWidth="1"/>
    <col min="15629" max="15629" width="9.5703125" customWidth="1"/>
    <col min="15630" max="15630" width="8.85546875" customWidth="1"/>
    <col min="15873" max="15873" width="10.5703125" customWidth="1"/>
    <col min="15874" max="15874" width="27.5703125" customWidth="1"/>
    <col min="15875" max="15875" width="6" customWidth="1"/>
    <col min="15876" max="15876" width="6.42578125" customWidth="1"/>
    <col min="15877" max="15877" width="10.140625" customWidth="1"/>
    <col min="15878" max="15878" width="10" customWidth="1"/>
    <col min="15879" max="15879" width="10.85546875" customWidth="1"/>
    <col min="15880" max="15880" width="10.42578125" customWidth="1"/>
    <col min="15881" max="15881" width="9.5703125" customWidth="1"/>
    <col min="15882" max="15882" width="8.85546875" customWidth="1"/>
    <col min="15883" max="15883" width="9.5703125" customWidth="1"/>
    <col min="15884" max="15884" width="9" customWidth="1"/>
    <col min="15885" max="15885" width="9.5703125" customWidth="1"/>
    <col min="15886" max="15886" width="8.85546875" customWidth="1"/>
    <col min="16129" max="16129" width="10.5703125" customWidth="1"/>
    <col min="16130" max="16130" width="27.5703125" customWidth="1"/>
    <col min="16131" max="16131" width="6" customWidth="1"/>
    <col min="16132" max="16132" width="6.42578125" customWidth="1"/>
    <col min="16133" max="16133" width="10.140625" customWidth="1"/>
    <col min="16134" max="16134" width="10" customWidth="1"/>
    <col min="16135" max="16135" width="10.85546875" customWidth="1"/>
    <col min="16136" max="16136" width="10.42578125" customWidth="1"/>
    <col min="16137" max="16137" width="9.5703125" customWidth="1"/>
    <col min="16138" max="16138" width="8.85546875" customWidth="1"/>
    <col min="16139" max="16139" width="9.5703125" customWidth="1"/>
    <col min="16140" max="16140" width="9" customWidth="1"/>
    <col min="16141" max="16141" width="9.5703125" customWidth="1"/>
    <col min="16142" max="16142" width="8.85546875" customWidth="1"/>
  </cols>
  <sheetData>
    <row r="1" spans="1:14" x14ac:dyDescent="0.25">
      <c r="A1" s="4" t="s">
        <v>10</v>
      </c>
      <c r="B1" s="4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 t="s">
        <v>17</v>
      </c>
      <c r="I1" s="4" t="s">
        <v>18</v>
      </c>
      <c r="J1" s="4" t="s">
        <v>19</v>
      </c>
      <c r="K1" s="4" t="s">
        <v>20</v>
      </c>
      <c r="L1" s="4" t="s">
        <v>21</v>
      </c>
      <c r="M1" s="4" t="s">
        <v>22</v>
      </c>
      <c r="N1" s="4" t="s">
        <v>23</v>
      </c>
    </row>
    <row r="2" spans="1:14" x14ac:dyDescent="0.25">
      <c r="A2" s="5" t="s">
        <v>1351</v>
      </c>
      <c r="B2" s="5" t="s">
        <v>25</v>
      </c>
      <c r="C2" s="5" t="s">
        <v>26</v>
      </c>
      <c r="D2" s="5" t="s">
        <v>27</v>
      </c>
      <c r="E2" s="6">
        <v>4346.3599999999997</v>
      </c>
      <c r="F2" s="6">
        <v>0</v>
      </c>
      <c r="G2" s="6">
        <v>4346.3599999999997</v>
      </c>
      <c r="H2" s="6">
        <v>0</v>
      </c>
      <c r="I2" s="6">
        <v>4346.3599999999997</v>
      </c>
      <c r="J2" s="6">
        <v>0</v>
      </c>
      <c r="K2" s="6">
        <v>0</v>
      </c>
      <c r="L2" s="6">
        <v>0</v>
      </c>
      <c r="M2" s="6">
        <v>0</v>
      </c>
      <c r="N2" s="6">
        <v>0</v>
      </c>
    </row>
    <row r="3" spans="1:14" x14ac:dyDescent="0.25">
      <c r="A3" s="5" t="s">
        <v>1351</v>
      </c>
      <c r="B3" s="5" t="s">
        <v>28</v>
      </c>
      <c r="C3" s="5" t="s">
        <v>29</v>
      </c>
      <c r="D3" s="5" t="s">
        <v>27</v>
      </c>
      <c r="E3" s="6">
        <v>0</v>
      </c>
      <c r="F3" s="6">
        <v>0</v>
      </c>
      <c r="G3" s="6">
        <v>0</v>
      </c>
      <c r="H3" s="6">
        <v>0.05</v>
      </c>
      <c r="I3" s="6">
        <v>-0.05</v>
      </c>
      <c r="J3" s="6">
        <v>0</v>
      </c>
      <c r="K3" s="6">
        <v>0</v>
      </c>
      <c r="L3" s="6">
        <v>0</v>
      </c>
      <c r="M3" s="6">
        <v>0</v>
      </c>
      <c r="N3" s="6">
        <v>0</v>
      </c>
    </row>
    <row r="4" spans="1:14" x14ac:dyDescent="0.25">
      <c r="A4" s="5" t="s">
        <v>1351</v>
      </c>
      <c r="B4" s="5" t="s">
        <v>30</v>
      </c>
      <c r="C4" s="5" t="s">
        <v>29</v>
      </c>
      <c r="D4" s="5" t="s">
        <v>27</v>
      </c>
      <c r="E4" s="6">
        <v>0</v>
      </c>
      <c r="F4" s="6">
        <v>0</v>
      </c>
      <c r="G4" s="6">
        <v>0</v>
      </c>
      <c r="H4" s="6">
        <v>1.1499999999999999</v>
      </c>
      <c r="I4" s="6">
        <v>-1.1499999999999999</v>
      </c>
      <c r="J4" s="6">
        <v>0</v>
      </c>
      <c r="K4" s="6">
        <v>0</v>
      </c>
      <c r="L4" s="6">
        <v>0</v>
      </c>
      <c r="M4" s="6">
        <v>0</v>
      </c>
      <c r="N4" s="6">
        <v>0</v>
      </c>
    </row>
    <row r="5" spans="1:14" x14ac:dyDescent="0.25">
      <c r="A5" s="5" t="s">
        <v>1351</v>
      </c>
      <c r="B5" s="5" t="s">
        <v>31</v>
      </c>
      <c r="C5" s="5" t="s">
        <v>29</v>
      </c>
      <c r="D5" s="5" t="s">
        <v>27</v>
      </c>
      <c r="E5" s="6">
        <v>0</v>
      </c>
      <c r="F5" s="6">
        <v>0</v>
      </c>
      <c r="G5" s="6">
        <v>0</v>
      </c>
      <c r="H5" s="6">
        <v>7.72</v>
      </c>
      <c r="I5" s="6">
        <v>-7.72</v>
      </c>
      <c r="J5" s="6">
        <v>0</v>
      </c>
      <c r="K5" s="6">
        <v>0</v>
      </c>
      <c r="L5" s="6">
        <v>0</v>
      </c>
      <c r="M5" s="6">
        <v>0</v>
      </c>
      <c r="N5" s="6">
        <v>0</v>
      </c>
    </row>
    <row r="6" spans="1:14" x14ac:dyDescent="0.25">
      <c r="A6" s="5" t="s">
        <v>1351</v>
      </c>
      <c r="B6" s="5" t="s">
        <v>36</v>
      </c>
      <c r="C6" s="5" t="s">
        <v>29</v>
      </c>
      <c r="D6" s="5" t="s">
        <v>27</v>
      </c>
      <c r="E6" s="6">
        <v>0</v>
      </c>
      <c r="F6" s="6">
        <v>0</v>
      </c>
      <c r="G6" s="6">
        <v>0</v>
      </c>
      <c r="H6" s="6">
        <v>86.54</v>
      </c>
      <c r="I6" s="6">
        <v>-86.54</v>
      </c>
      <c r="J6" s="6">
        <v>0</v>
      </c>
      <c r="K6" s="6">
        <v>0</v>
      </c>
      <c r="L6" s="6">
        <v>0</v>
      </c>
      <c r="M6" s="6">
        <v>0</v>
      </c>
      <c r="N6" s="6">
        <v>0</v>
      </c>
    </row>
    <row r="7" spans="1:14" x14ac:dyDescent="0.25">
      <c r="A7" s="5" t="s">
        <v>1351</v>
      </c>
      <c r="B7" s="5" t="s">
        <v>37</v>
      </c>
      <c r="C7" s="5" t="s">
        <v>29</v>
      </c>
      <c r="D7" s="5" t="s">
        <v>27</v>
      </c>
      <c r="E7" s="6">
        <v>0</v>
      </c>
      <c r="F7" s="6">
        <v>0</v>
      </c>
      <c r="G7" s="6">
        <v>0</v>
      </c>
      <c r="H7" s="6">
        <v>200.12</v>
      </c>
      <c r="I7" s="6">
        <v>-200.12</v>
      </c>
      <c r="J7" s="6">
        <v>0</v>
      </c>
      <c r="K7" s="6">
        <v>0</v>
      </c>
      <c r="L7" s="6">
        <v>0</v>
      </c>
      <c r="M7" s="6">
        <v>0</v>
      </c>
      <c r="N7" s="6">
        <v>0</v>
      </c>
    </row>
    <row r="8" spans="1:14" x14ac:dyDescent="0.25">
      <c r="A8" s="5" t="s">
        <v>1351</v>
      </c>
      <c r="B8" s="5" t="s">
        <v>346</v>
      </c>
      <c r="C8" s="5" t="s">
        <v>33</v>
      </c>
      <c r="D8" s="5" t="s">
        <v>27</v>
      </c>
      <c r="E8" s="6">
        <v>3089.31</v>
      </c>
      <c r="F8" s="6">
        <v>0</v>
      </c>
      <c r="G8" s="6">
        <v>3089.31</v>
      </c>
      <c r="H8" s="6">
        <v>3719.53</v>
      </c>
      <c r="I8" s="6">
        <v>-630.22000000000025</v>
      </c>
      <c r="J8" s="6">
        <v>19.5</v>
      </c>
      <c r="K8" s="6">
        <v>0</v>
      </c>
      <c r="L8" s="6">
        <v>19.5</v>
      </c>
      <c r="M8" s="6">
        <v>23.478000000000002</v>
      </c>
      <c r="N8" s="6">
        <v>-3.9780000000000015</v>
      </c>
    </row>
    <row r="9" spans="1:14" x14ac:dyDescent="0.25">
      <c r="A9" s="5" t="s">
        <v>1351</v>
      </c>
      <c r="B9" s="5" t="s">
        <v>347</v>
      </c>
      <c r="C9" s="5" t="s">
        <v>33</v>
      </c>
      <c r="D9" s="5" t="s">
        <v>27</v>
      </c>
      <c r="E9" s="6">
        <v>9814.61</v>
      </c>
      <c r="F9" s="6">
        <v>0</v>
      </c>
      <c r="G9" s="6">
        <v>9814.61</v>
      </c>
      <c r="H9" s="6">
        <v>11816.81</v>
      </c>
      <c r="I9" s="6">
        <v>-2002.1999999999989</v>
      </c>
      <c r="J9" s="6">
        <v>19.5</v>
      </c>
      <c r="K9" s="6">
        <v>0</v>
      </c>
      <c r="L9" s="6">
        <v>19.5</v>
      </c>
      <c r="M9" s="6">
        <v>23.478000000000002</v>
      </c>
      <c r="N9" s="6">
        <v>-3.9780000000000015</v>
      </c>
    </row>
    <row r="10" spans="1:14" x14ac:dyDescent="0.25">
      <c r="A10" s="5" t="s">
        <v>1351</v>
      </c>
      <c r="B10" s="5" t="s">
        <v>348</v>
      </c>
      <c r="C10" s="5" t="s">
        <v>33</v>
      </c>
      <c r="D10" s="5" t="s">
        <v>27</v>
      </c>
      <c r="E10" s="6">
        <v>9862.39</v>
      </c>
      <c r="F10" s="6">
        <v>0</v>
      </c>
      <c r="G10" s="6">
        <v>9862.39</v>
      </c>
      <c r="H10" s="6">
        <v>11874.3</v>
      </c>
      <c r="I10" s="6">
        <v>-2011.9099999999999</v>
      </c>
      <c r="J10" s="6">
        <v>117</v>
      </c>
      <c r="K10" s="6">
        <v>0</v>
      </c>
      <c r="L10" s="6">
        <v>117</v>
      </c>
      <c r="M10" s="6">
        <v>140.86799999999999</v>
      </c>
      <c r="N10" s="6">
        <v>-23.867999999999995</v>
      </c>
    </row>
    <row r="11" spans="1:14" x14ac:dyDescent="0.25">
      <c r="A11" s="5" t="s">
        <v>1351</v>
      </c>
      <c r="B11" s="5" t="s">
        <v>177</v>
      </c>
      <c r="C11" s="5" t="s">
        <v>39</v>
      </c>
      <c r="D11" s="5" t="s">
        <v>58</v>
      </c>
      <c r="E11" s="6">
        <v>-557238.59</v>
      </c>
      <c r="F11" s="6">
        <v>0</v>
      </c>
      <c r="G11" s="6">
        <v>-557238.59</v>
      </c>
      <c r="H11" s="6">
        <v>-557238.61</v>
      </c>
      <c r="I11" s="6">
        <v>2.0000000018626451E-2</v>
      </c>
      <c r="J11" s="6">
        <v>-23478</v>
      </c>
      <c r="K11" s="6">
        <v>0</v>
      </c>
      <c r="L11" s="6">
        <v>-23478</v>
      </c>
      <c r="M11" s="6">
        <v>-23478</v>
      </c>
      <c r="N11" s="6">
        <v>0</v>
      </c>
    </row>
    <row r="12" spans="1:14" x14ac:dyDescent="0.25">
      <c r="A12" s="5" t="s">
        <v>1351</v>
      </c>
      <c r="B12" s="5" t="s">
        <v>75</v>
      </c>
      <c r="C12" s="5" t="s">
        <v>42</v>
      </c>
      <c r="D12" s="5" t="s">
        <v>58</v>
      </c>
      <c r="E12" s="6">
        <v>474296.74</v>
      </c>
      <c r="F12" s="6">
        <v>473117.13</v>
      </c>
      <c r="G12" s="6">
        <v>1179.609999999986</v>
      </c>
      <c r="H12" s="6">
        <v>473117.13</v>
      </c>
      <c r="I12" s="6">
        <v>1179.609999999986</v>
      </c>
      <c r="J12" s="6">
        <v>24478</v>
      </c>
      <c r="K12" s="6">
        <v>24417.119999999999</v>
      </c>
      <c r="L12" s="6">
        <v>60.880000000001019</v>
      </c>
      <c r="M12" s="6">
        <v>24417.119999999999</v>
      </c>
      <c r="N12" s="6">
        <v>60.880000000001019</v>
      </c>
    </row>
    <row r="13" spans="1:14" x14ac:dyDescent="0.25">
      <c r="A13" s="5" t="s">
        <v>1351</v>
      </c>
      <c r="B13" s="5" t="s">
        <v>763</v>
      </c>
      <c r="C13" s="5" t="s">
        <v>42</v>
      </c>
      <c r="D13" s="5" t="s">
        <v>43</v>
      </c>
      <c r="E13" s="6">
        <v>11923</v>
      </c>
      <c r="F13" s="6">
        <v>11811.313725490196</v>
      </c>
      <c r="G13" s="6">
        <v>111.68627450980421</v>
      </c>
      <c r="H13" s="6">
        <v>12047.54</v>
      </c>
      <c r="I13" s="6">
        <v>-124.54000000000087</v>
      </c>
      <c r="J13" s="6">
        <v>23700</v>
      </c>
      <c r="K13" s="6">
        <v>23478</v>
      </c>
      <c r="L13" s="6">
        <v>222</v>
      </c>
      <c r="M13" s="6">
        <v>23947.56</v>
      </c>
      <c r="N13" s="6">
        <v>-247.56000000000131</v>
      </c>
    </row>
    <row r="14" spans="1:14" x14ac:dyDescent="0.25">
      <c r="A14" s="5" t="s">
        <v>1351</v>
      </c>
      <c r="B14" s="5" t="s">
        <v>350</v>
      </c>
      <c r="C14" s="5" t="s">
        <v>42</v>
      </c>
      <c r="D14" s="5" t="s">
        <v>43</v>
      </c>
      <c r="E14" s="6">
        <v>41205.599999999999</v>
      </c>
      <c r="F14" s="6">
        <v>40992.58706467662</v>
      </c>
      <c r="G14" s="6">
        <v>213.01293532337877</v>
      </c>
      <c r="H14" s="6">
        <v>41197.550000000003</v>
      </c>
      <c r="I14" s="6">
        <v>8.0499999999956344</v>
      </c>
      <c r="J14" s="6">
        <v>23600</v>
      </c>
      <c r="K14" s="6">
        <v>23478</v>
      </c>
      <c r="L14" s="6">
        <v>122</v>
      </c>
      <c r="M14" s="6">
        <v>23595.39</v>
      </c>
      <c r="N14" s="6">
        <v>4.6100000000005821</v>
      </c>
    </row>
    <row r="15" spans="1:14" x14ac:dyDescent="0.25">
      <c r="A15" s="5" t="s">
        <v>1351</v>
      </c>
      <c r="B15" s="5" t="s">
        <v>355</v>
      </c>
      <c r="C15" s="5" t="s">
        <v>42</v>
      </c>
      <c r="D15" s="5" t="s">
        <v>53</v>
      </c>
      <c r="E15" s="6">
        <v>2700.58</v>
      </c>
      <c r="F15" s="6">
        <v>3170.2</v>
      </c>
      <c r="G15" s="6">
        <v>-469.61999999999989</v>
      </c>
      <c r="H15" s="6">
        <v>3170.2</v>
      </c>
      <c r="I15" s="6">
        <v>-469.61999999999989</v>
      </c>
      <c r="J15" s="6">
        <v>200</v>
      </c>
      <c r="K15" s="6">
        <v>234.78</v>
      </c>
      <c r="L15" s="6">
        <v>-34.78</v>
      </c>
      <c r="M15" s="6">
        <v>234.78</v>
      </c>
      <c r="N15" s="6">
        <v>-34.78</v>
      </c>
    </row>
    <row r="16" spans="1:14" x14ac:dyDescent="0.25">
      <c r="A16" s="5" t="s">
        <v>1352</v>
      </c>
      <c r="B16" s="5" t="s">
        <v>25</v>
      </c>
      <c r="C16" s="5" t="s">
        <v>26</v>
      </c>
      <c r="D16" s="5" t="s">
        <v>27</v>
      </c>
      <c r="E16" s="6">
        <v>16093.81</v>
      </c>
      <c r="F16" s="6">
        <v>0</v>
      </c>
      <c r="G16" s="6">
        <v>16093.81</v>
      </c>
      <c r="H16" s="6">
        <v>0</v>
      </c>
      <c r="I16" s="6">
        <v>16093.81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x14ac:dyDescent="0.25">
      <c r="A17" s="5" t="s">
        <v>1352</v>
      </c>
      <c r="B17" s="5" t="s">
        <v>28</v>
      </c>
      <c r="C17" s="5" t="s">
        <v>29</v>
      </c>
      <c r="D17" s="5" t="s">
        <v>27</v>
      </c>
      <c r="E17" s="6">
        <v>0</v>
      </c>
      <c r="F17" s="6">
        <v>0</v>
      </c>
      <c r="G17" s="6">
        <v>0</v>
      </c>
      <c r="H17" s="6">
        <v>0.04</v>
      </c>
      <c r="I17" s="6">
        <v>-0.04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x14ac:dyDescent="0.25">
      <c r="A18" s="5" t="s">
        <v>1352</v>
      </c>
      <c r="B18" s="5" t="s">
        <v>30</v>
      </c>
      <c r="C18" s="5" t="s">
        <v>29</v>
      </c>
      <c r="D18" s="5" t="s">
        <v>27</v>
      </c>
      <c r="E18" s="6">
        <v>0</v>
      </c>
      <c r="F18" s="6">
        <v>0</v>
      </c>
      <c r="G18" s="6">
        <v>0</v>
      </c>
      <c r="H18" s="6">
        <v>1</v>
      </c>
      <c r="I18" s="6">
        <v>-1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1:14" x14ac:dyDescent="0.25">
      <c r="A19" s="5" t="s">
        <v>1352</v>
      </c>
      <c r="B19" s="5" t="s">
        <v>31</v>
      </c>
      <c r="C19" s="5" t="s">
        <v>29</v>
      </c>
      <c r="D19" s="5" t="s">
        <v>27</v>
      </c>
      <c r="E19" s="6">
        <v>0</v>
      </c>
      <c r="F19" s="6">
        <v>0</v>
      </c>
      <c r="G19" s="6">
        <v>0</v>
      </c>
      <c r="H19" s="6">
        <v>6.74</v>
      </c>
      <c r="I19" s="6">
        <v>-6.74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1:14" x14ac:dyDescent="0.25">
      <c r="A20" s="5" t="s">
        <v>1352</v>
      </c>
      <c r="B20" s="5" t="s">
        <v>36</v>
      </c>
      <c r="C20" s="5" t="s">
        <v>29</v>
      </c>
      <c r="D20" s="5" t="s">
        <v>27</v>
      </c>
      <c r="E20" s="6">
        <v>0</v>
      </c>
      <c r="F20" s="6">
        <v>0</v>
      </c>
      <c r="G20" s="6">
        <v>0</v>
      </c>
      <c r="H20" s="6">
        <v>75.5</v>
      </c>
      <c r="I20" s="6">
        <v>-75.5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1:14" x14ac:dyDescent="0.25">
      <c r="A21" s="5" t="s">
        <v>1352</v>
      </c>
      <c r="B21" s="5" t="s">
        <v>37</v>
      </c>
      <c r="C21" s="5" t="s">
        <v>29</v>
      </c>
      <c r="D21" s="5" t="s">
        <v>27</v>
      </c>
      <c r="E21" s="6">
        <v>0</v>
      </c>
      <c r="F21" s="6">
        <v>0</v>
      </c>
      <c r="G21" s="6">
        <v>0</v>
      </c>
      <c r="H21" s="6">
        <v>174.59</v>
      </c>
      <c r="I21" s="6">
        <v>-174.59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1:14" x14ac:dyDescent="0.25">
      <c r="A22" s="5" t="s">
        <v>1352</v>
      </c>
      <c r="B22" s="5" t="s">
        <v>346</v>
      </c>
      <c r="C22" s="5" t="s">
        <v>33</v>
      </c>
      <c r="D22" s="5" t="s">
        <v>27</v>
      </c>
      <c r="E22" s="6">
        <v>2693.24</v>
      </c>
      <c r="F22" s="6">
        <v>0</v>
      </c>
      <c r="G22" s="6">
        <v>2693.24</v>
      </c>
      <c r="H22" s="6">
        <v>3244.88</v>
      </c>
      <c r="I22" s="6">
        <v>-551.64000000000033</v>
      </c>
      <c r="J22" s="6">
        <v>17</v>
      </c>
      <c r="K22" s="6">
        <v>0</v>
      </c>
      <c r="L22" s="6">
        <v>17</v>
      </c>
      <c r="M22" s="6">
        <v>20.481999999999999</v>
      </c>
      <c r="N22" s="6">
        <v>-3.4819999999999993</v>
      </c>
    </row>
    <row r="23" spans="1:14" x14ac:dyDescent="0.25">
      <c r="A23" s="5" t="s">
        <v>1352</v>
      </c>
      <c r="B23" s="5" t="s">
        <v>347</v>
      </c>
      <c r="C23" s="5" t="s">
        <v>33</v>
      </c>
      <c r="D23" s="5" t="s">
        <v>27</v>
      </c>
      <c r="E23" s="6">
        <v>8556.33</v>
      </c>
      <c r="F23" s="6">
        <v>0</v>
      </c>
      <c r="G23" s="6">
        <v>8556.33</v>
      </c>
      <c r="H23" s="6">
        <v>10308.879999999999</v>
      </c>
      <c r="I23" s="6">
        <v>-1752.5499999999993</v>
      </c>
      <c r="J23" s="6">
        <v>17</v>
      </c>
      <c r="K23" s="6">
        <v>0</v>
      </c>
      <c r="L23" s="6">
        <v>17</v>
      </c>
      <c r="M23" s="6">
        <v>20.481999999999999</v>
      </c>
      <c r="N23" s="6">
        <v>-3.4819999999999993</v>
      </c>
    </row>
    <row r="24" spans="1:14" x14ac:dyDescent="0.25">
      <c r="A24" s="5" t="s">
        <v>1352</v>
      </c>
      <c r="B24" s="5" t="s">
        <v>348</v>
      </c>
      <c r="C24" s="5" t="s">
        <v>33</v>
      </c>
      <c r="D24" s="5" t="s">
        <v>27</v>
      </c>
      <c r="E24" s="6">
        <v>8597.98</v>
      </c>
      <c r="F24" s="6">
        <v>0</v>
      </c>
      <c r="G24" s="6">
        <v>8597.98</v>
      </c>
      <c r="H24" s="6">
        <v>10359.040000000001</v>
      </c>
      <c r="I24" s="6">
        <v>-1761.0600000000013</v>
      </c>
      <c r="J24" s="6">
        <v>102</v>
      </c>
      <c r="K24" s="6">
        <v>0</v>
      </c>
      <c r="L24" s="6">
        <v>102</v>
      </c>
      <c r="M24" s="6">
        <v>122.892</v>
      </c>
      <c r="N24" s="6">
        <v>-20.891999999999996</v>
      </c>
    </row>
    <row r="25" spans="1:14" x14ac:dyDescent="0.25">
      <c r="A25" s="5" t="s">
        <v>1352</v>
      </c>
      <c r="B25" s="5" t="s">
        <v>177</v>
      </c>
      <c r="C25" s="5" t="s">
        <v>39</v>
      </c>
      <c r="D25" s="5" t="s">
        <v>58</v>
      </c>
      <c r="E25" s="6">
        <v>-486130.03</v>
      </c>
      <c r="F25" s="6">
        <v>0</v>
      </c>
      <c r="G25" s="6">
        <v>-486130.03</v>
      </c>
      <c r="H25" s="6">
        <v>-486130.05</v>
      </c>
      <c r="I25" s="6">
        <v>1.9999999960418791E-2</v>
      </c>
      <c r="J25" s="6">
        <v>-20482</v>
      </c>
      <c r="K25" s="6">
        <v>0</v>
      </c>
      <c r="L25" s="6">
        <v>-20482</v>
      </c>
      <c r="M25" s="6">
        <v>-20482</v>
      </c>
      <c r="N25" s="6">
        <v>0</v>
      </c>
    </row>
    <row r="26" spans="1:14" x14ac:dyDescent="0.25">
      <c r="A26" s="5" t="s">
        <v>1352</v>
      </c>
      <c r="B26" s="5" t="s">
        <v>75</v>
      </c>
      <c r="C26" s="5" t="s">
        <v>42</v>
      </c>
      <c r="D26" s="5" t="s">
        <v>58</v>
      </c>
      <c r="E26" s="6">
        <v>401111.89</v>
      </c>
      <c r="F26" s="6">
        <v>412743.21</v>
      </c>
      <c r="G26" s="6">
        <v>-11631.320000000007</v>
      </c>
      <c r="H26" s="6">
        <v>412743.21</v>
      </c>
      <c r="I26" s="6">
        <v>-11631.320000000007</v>
      </c>
      <c r="J26" s="6">
        <v>20701</v>
      </c>
      <c r="K26" s="6">
        <v>21301.279999999999</v>
      </c>
      <c r="L26" s="6">
        <v>-600.27999999999884</v>
      </c>
      <c r="M26" s="6">
        <v>21301.279999999999</v>
      </c>
      <c r="N26" s="6">
        <v>-600.27999999999884</v>
      </c>
    </row>
    <row r="27" spans="1:14" x14ac:dyDescent="0.25">
      <c r="A27" s="5" t="s">
        <v>1352</v>
      </c>
      <c r="B27" s="5" t="s">
        <v>763</v>
      </c>
      <c r="C27" s="5" t="s">
        <v>42</v>
      </c>
      <c r="D27" s="5" t="s">
        <v>43</v>
      </c>
      <c r="E27" s="6">
        <v>10313.14</v>
      </c>
      <c r="F27" s="6">
        <v>10304.088235294117</v>
      </c>
      <c r="G27" s="6">
        <v>9.0517647058823059</v>
      </c>
      <c r="H27" s="6">
        <v>10510.17</v>
      </c>
      <c r="I27" s="6">
        <v>-197.03000000000065</v>
      </c>
      <c r="J27" s="6">
        <v>20500</v>
      </c>
      <c r="K27" s="6">
        <v>20482</v>
      </c>
      <c r="L27" s="6">
        <v>18</v>
      </c>
      <c r="M27" s="6">
        <v>20891.64</v>
      </c>
      <c r="N27" s="6">
        <v>-391.63999999999942</v>
      </c>
    </row>
    <row r="28" spans="1:14" x14ac:dyDescent="0.25">
      <c r="A28" s="5" t="s">
        <v>1352</v>
      </c>
      <c r="B28" s="5" t="s">
        <v>350</v>
      </c>
      <c r="C28" s="5" t="s">
        <v>42</v>
      </c>
      <c r="D28" s="5" t="s">
        <v>43</v>
      </c>
      <c r="E28" s="6">
        <v>35793</v>
      </c>
      <c r="F28" s="6">
        <v>35761.572139303476</v>
      </c>
      <c r="G28" s="6">
        <v>31.427860696523567</v>
      </c>
      <c r="H28" s="6">
        <v>35940.379999999997</v>
      </c>
      <c r="I28" s="6">
        <v>-147.37999999999738</v>
      </c>
      <c r="J28" s="6">
        <v>20500</v>
      </c>
      <c r="K28" s="6">
        <v>20482</v>
      </c>
      <c r="L28" s="6">
        <v>18</v>
      </c>
      <c r="M28" s="6">
        <v>20584.41</v>
      </c>
      <c r="N28" s="6">
        <v>-84.409999999999854</v>
      </c>
    </row>
    <row r="29" spans="1:14" x14ac:dyDescent="0.25">
      <c r="A29" s="5" t="s">
        <v>1352</v>
      </c>
      <c r="B29" s="5" t="s">
        <v>355</v>
      </c>
      <c r="C29" s="5" t="s">
        <v>42</v>
      </c>
      <c r="D29" s="5" t="s">
        <v>53</v>
      </c>
      <c r="E29" s="6">
        <v>2970.64</v>
      </c>
      <c r="F29" s="6">
        <v>2765.66</v>
      </c>
      <c r="G29" s="6">
        <v>204.98000000000002</v>
      </c>
      <c r="H29" s="6">
        <v>2765.66</v>
      </c>
      <c r="I29" s="6">
        <v>204.98000000000002</v>
      </c>
      <c r="J29" s="6">
        <v>220</v>
      </c>
      <c r="K29" s="6">
        <v>204.82</v>
      </c>
      <c r="L29" s="6">
        <v>15.180000000000007</v>
      </c>
      <c r="M29" s="6">
        <v>204.82</v>
      </c>
      <c r="N29" s="6">
        <v>15.180000000000007</v>
      </c>
    </row>
    <row r="30" spans="1:14" x14ac:dyDescent="0.25">
      <c r="A30" s="5" t="s">
        <v>1353</v>
      </c>
      <c r="B30" s="5" t="s">
        <v>25</v>
      </c>
      <c r="C30" s="5" t="s">
        <v>26</v>
      </c>
      <c r="D30" s="5" t="s">
        <v>27</v>
      </c>
      <c r="E30" s="6">
        <v>16385.740000000002</v>
      </c>
      <c r="F30" s="6">
        <v>0</v>
      </c>
      <c r="G30" s="6">
        <v>16385.740000000002</v>
      </c>
      <c r="H30" s="6">
        <v>0</v>
      </c>
      <c r="I30" s="6">
        <v>16385.740000000002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x14ac:dyDescent="0.25">
      <c r="A31" s="5" t="s">
        <v>1353</v>
      </c>
      <c r="B31" s="5" t="s">
        <v>28</v>
      </c>
      <c r="C31" s="5" t="s">
        <v>29</v>
      </c>
      <c r="D31" s="5" t="s">
        <v>27</v>
      </c>
      <c r="E31" s="6">
        <v>0</v>
      </c>
      <c r="F31" s="6">
        <v>0</v>
      </c>
      <c r="G31" s="6">
        <v>0</v>
      </c>
      <c r="H31" s="6">
        <v>7.0000000000000007E-2</v>
      </c>
      <c r="I31" s="6">
        <v>-7.0000000000000007E-2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x14ac:dyDescent="0.25">
      <c r="A32" s="5" t="s">
        <v>1353</v>
      </c>
      <c r="B32" s="5" t="s">
        <v>30</v>
      </c>
      <c r="C32" s="5" t="s">
        <v>29</v>
      </c>
      <c r="D32" s="5" t="s">
        <v>27</v>
      </c>
      <c r="E32" s="6">
        <v>0</v>
      </c>
      <c r="F32" s="6">
        <v>0</v>
      </c>
      <c r="G32" s="6">
        <v>0</v>
      </c>
      <c r="H32" s="6">
        <v>1.54</v>
      </c>
      <c r="I32" s="6">
        <v>-1.54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1:14" x14ac:dyDescent="0.25">
      <c r="A33" s="5" t="s">
        <v>1353</v>
      </c>
      <c r="B33" s="5" t="s">
        <v>31</v>
      </c>
      <c r="C33" s="5" t="s">
        <v>29</v>
      </c>
      <c r="D33" s="5" t="s">
        <v>27</v>
      </c>
      <c r="E33" s="6">
        <v>0</v>
      </c>
      <c r="F33" s="6">
        <v>0</v>
      </c>
      <c r="G33" s="6">
        <v>0</v>
      </c>
      <c r="H33" s="6">
        <v>10.36</v>
      </c>
      <c r="I33" s="6">
        <v>-10.36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x14ac:dyDescent="0.25">
      <c r="A34" s="5" t="s">
        <v>1353</v>
      </c>
      <c r="B34" s="5" t="s">
        <v>36</v>
      </c>
      <c r="C34" s="5" t="s">
        <v>29</v>
      </c>
      <c r="D34" s="5" t="s">
        <v>27</v>
      </c>
      <c r="E34" s="6">
        <v>0</v>
      </c>
      <c r="F34" s="6">
        <v>0</v>
      </c>
      <c r="G34" s="6">
        <v>0</v>
      </c>
      <c r="H34" s="6">
        <v>116.02</v>
      </c>
      <c r="I34" s="6">
        <v>-116.02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x14ac:dyDescent="0.25">
      <c r="A35" s="5" t="s">
        <v>1353</v>
      </c>
      <c r="B35" s="5" t="s">
        <v>37</v>
      </c>
      <c r="C35" s="5" t="s">
        <v>29</v>
      </c>
      <c r="D35" s="5" t="s">
        <v>27</v>
      </c>
      <c r="E35" s="6">
        <v>0</v>
      </c>
      <c r="F35" s="6">
        <v>0</v>
      </c>
      <c r="G35" s="6">
        <v>0</v>
      </c>
      <c r="H35" s="6">
        <v>268.3</v>
      </c>
      <c r="I35" s="6">
        <v>-268.3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</row>
    <row r="36" spans="1:14" x14ac:dyDescent="0.25">
      <c r="A36" s="5" t="s">
        <v>1353</v>
      </c>
      <c r="B36" s="5" t="s">
        <v>346</v>
      </c>
      <c r="C36" s="5" t="s">
        <v>33</v>
      </c>
      <c r="D36" s="5" t="s">
        <v>27</v>
      </c>
      <c r="E36" s="6">
        <v>4119.08</v>
      </c>
      <c r="F36" s="6">
        <v>0</v>
      </c>
      <c r="G36" s="6">
        <v>4119.08</v>
      </c>
      <c r="H36" s="6">
        <v>4986.62</v>
      </c>
      <c r="I36" s="6">
        <v>-867.54</v>
      </c>
      <c r="J36" s="6">
        <v>26</v>
      </c>
      <c r="K36" s="6">
        <v>0</v>
      </c>
      <c r="L36" s="6">
        <v>26</v>
      </c>
      <c r="M36" s="6">
        <v>31.475999999999999</v>
      </c>
      <c r="N36" s="6">
        <v>-5.4759999999999991</v>
      </c>
    </row>
    <row r="37" spans="1:14" x14ac:dyDescent="0.25">
      <c r="A37" s="5" t="s">
        <v>1353</v>
      </c>
      <c r="B37" s="5" t="s">
        <v>347</v>
      </c>
      <c r="C37" s="5" t="s">
        <v>33</v>
      </c>
      <c r="D37" s="5" t="s">
        <v>27</v>
      </c>
      <c r="E37" s="6">
        <v>13086.15</v>
      </c>
      <c r="F37" s="6">
        <v>0</v>
      </c>
      <c r="G37" s="6">
        <v>13086.15</v>
      </c>
      <c r="H37" s="6">
        <v>15842.31</v>
      </c>
      <c r="I37" s="6">
        <v>-2756.16</v>
      </c>
      <c r="J37" s="6">
        <v>26</v>
      </c>
      <c r="K37" s="6">
        <v>0</v>
      </c>
      <c r="L37" s="6">
        <v>26</v>
      </c>
      <c r="M37" s="6">
        <v>31.475999999999999</v>
      </c>
      <c r="N37" s="6">
        <v>-5.4759999999999991</v>
      </c>
    </row>
    <row r="38" spans="1:14" x14ac:dyDescent="0.25">
      <c r="A38" s="5" t="s">
        <v>1353</v>
      </c>
      <c r="B38" s="5" t="s">
        <v>348</v>
      </c>
      <c r="C38" s="5" t="s">
        <v>33</v>
      </c>
      <c r="D38" s="5" t="s">
        <v>27</v>
      </c>
      <c r="E38" s="6">
        <v>13149.85</v>
      </c>
      <c r="F38" s="6">
        <v>0</v>
      </c>
      <c r="G38" s="6">
        <v>13149.85</v>
      </c>
      <c r="H38" s="6">
        <v>15919.4</v>
      </c>
      <c r="I38" s="6">
        <v>-2769.5499999999993</v>
      </c>
      <c r="J38" s="6">
        <v>156</v>
      </c>
      <c r="K38" s="6">
        <v>0</v>
      </c>
      <c r="L38" s="6">
        <v>156</v>
      </c>
      <c r="M38" s="6">
        <v>188.85599999999999</v>
      </c>
      <c r="N38" s="6">
        <v>-32.855999999999995</v>
      </c>
    </row>
    <row r="39" spans="1:14" x14ac:dyDescent="0.25">
      <c r="A39" s="5" t="s">
        <v>1353</v>
      </c>
      <c r="B39" s="5" t="s">
        <v>177</v>
      </c>
      <c r="C39" s="5" t="s">
        <v>39</v>
      </c>
      <c r="D39" s="5" t="s">
        <v>58</v>
      </c>
      <c r="E39" s="6">
        <v>-747067.12</v>
      </c>
      <c r="F39" s="6">
        <v>0</v>
      </c>
      <c r="G39" s="6">
        <v>-747067.12</v>
      </c>
      <c r="H39" s="6">
        <v>-747067.15</v>
      </c>
      <c r="I39" s="6">
        <v>3.0000000027939677E-2</v>
      </c>
      <c r="J39" s="6">
        <v>-31476</v>
      </c>
      <c r="K39" s="6">
        <v>0</v>
      </c>
      <c r="L39" s="6">
        <v>-31476</v>
      </c>
      <c r="M39" s="6">
        <v>-31476</v>
      </c>
      <c r="N39" s="6">
        <v>0</v>
      </c>
    </row>
    <row r="40" spans="1:14" x14ac:dyDescent="0.25">
      <c r="A40" s="5" t="s">
        <v>1353</v>
      </c>
      <c r="B40" s="5" t="s">
        <v>75</v>
      </c>
      <c r="C40" s="5" t="s">
        <v>42</v>
      </c>
      <c r="D40" s="5" t="s">
        <v>58</v>
      </c>
      <c r="E40" s="6">
        <v>625878.71</v>
      </c>
      <c r="F40" s="6">
        <v>634288.9</v>
      </c>
      <c r="G40" s="6">
        <v>-8410.1900000000605</v>
      </c>
      <c r="H40" s="6">
        <v>634288.9</v>
      </c>
      <c r="I40" s="6">
        <v>-8410.1900000000605</v>
      </c>
      <c r="J40" s="6">
        <v>32301</v>
      </c>
      <c r="K40" s="6">
        <v>32735.040000000001</v>
      </c>
      <c r="L40" s="6">
        <v>-434.04000000000087</v>
      </c>
      <c r="M40" s="6">
        <v>32735.040000000001</v>
      </c>
      <c r="N40" s="6">
        <v>-434.04000000000087</v>
      </c>
    </row>
    <row r="41" spans="1:14" x14ac:dyDescent="0.25">
      <c r="A41" s="5" t="s">
        <v>1353</v>
      </c>
      <c r="B41" s="5" t="s">
        <v>763</v>
      </c>
      <c r="C41" s="5" t="s">
        <v>42</v>
      </c>
      <c r="D41" s="5" t="s">
        <v>43</v>
      </c>
      <c r="E41" s="6">
        <v>16128.75</v>
      </c>
      <c r="F41" s="6">
        <v>15834.950980392157</v>
      </c>
      <c r="G41" s="6">
        <v>293.79901960784264</v>
      </c>
      <c r="H41" s="6">
        <v>16151.65</v>
      </c>
      <c r="I41" s="6">
        <v>-22.899999999999636</v>
      </c>
      <c r="J41" s="6">
        <v>32060</v>
      </c>
      <c r="K41" s="6">
        <v>31476</v>
      </c>
      <c r="L41" s="6">
        <v>584</v>
      </c>
      <c r="M41" s="6">
        <v>32105.52</v>
      </c>
      <c r="N41" s="6">
        <v>-45.520000000000437</v>
      </c>
    </row>
    <row r="42" spans="1:14" x14ac:dyDescent="0.25">
      <c r="A42" s="5" t="s">
        <v>1353</v>
      </c>
      <c r="B42" s="5" t="s">
        <v>350</v>
      </c>
      <c r="C42" s="5" t="s">
        <v>42</v>
      </c>
      <c r="D42" s="5" t="s">
        <v>43</v>
      </c>
      <c r="E42" s="6">
        <v>55348.2</v>
      </c>
      <c r="F42" s="6">
        <v>54957.094527363181</v>
      </c>
      <c r="G42" s="6">
        <v>391.10547263681656</v>
      </c>
      <c r="H42" s="6">
        <v>55231.88</v>
      </c>
      <c r="I42" s="6">
        <v>116.31999999999971</v>
      </c>
      <c r="J42" s="6">
        <v>31700</v>
      </c>
      <c r="K42" s="6">
        <v>31476</v>
      </c>
      <c r="L42" s="6">
        <v>224</v>
      </c>
      <c r="M42" s="6">
        <v>31633.38</v>
      </c>
      <c r="N42" s="6">
        <v>66.619999999998981</v>
      </c>
    </row>
    <row r="43" spans="1:14" x14ac:dyDescent="0.25">
      <c r="A43" s="5" t="s">
        <v>1353</v>
      </c>
      <c r="B43" s="5" t="s">
        <v>355</v>
      </c>
      <c r="C43" s="5" t="s">
        <v>42</v>
      </c>
      <c r="D43" s="5" t="s">
        <v>53</v>
      </c>
      <c r="E43" s="6">
        <v>2970.64</v>
      </c>
      <c r="F43" s="6">
        <v>4250.16</v>
      </c>
      <c r="G43" s="6">
        <v>-1279.52</v>
      </c>
      <c r="H43" s="6">
        <v>4250.16</v>
      </c>
      <c r="I43" s="6">
        <v>-1279.52</v>
      </c>
      <c r="J43" s="6">
        <v>220</v>
      </c>
      <c r="K43" s="6">
        <v>314.76</v>
      </c>
      <c r="L43" s="6">
        <v>-94.759999999999991</v>
      </c>
      <c r="M43" s="6">
        <v>314.76</v>
      </c>
      <c r="N43" s="6">
        <v>-94.759999999999991</v>
      </c>
    </row>
    <row r="44" spans="1:14" x14ac:dyDescent="0.25">
      <c r="A44" s="5" t="s">
        <v>1354</v>
      </c>
      <c r="B44" s="5" t="s">
        <v>25</v>
      </c>
      <c r="C44" s="5" t="s">
        <v>26</v>
      </c>
      <c r="D44" s="5" t="s">
        <v>27</v>
      </c>
      <c r="E44" s="6">
        <v>940.5</v>
      </c>
      <c r="F44" s="6">
        <v>0</v>
      </c>
      <c r="G44" s="6">
        <v>940.5</v>
      </c>
      <c r="H44" s="6">
        <v>0</v>
      </c>
      <c r="I44" s="6">
        <v>940.5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x14ac:dyDescent="0.25">
      <c r="A45" s="5" t="s">
        <v>1354</v>
      </c>
      <c r="B45" s="5" t="s">
        <v>28</v>
      </c>
      <c r="C45" s="5" t="s">
        <v>29</v>
      </c>
      <c r="D45" s="5" t="s">
        <v>27</v>
      </c>
      <c r="E45" s="6">
        <v>0</v>
      </c>
      <c r="F45" s="6">
        <v>0</v>
      </c>
      <c r="G45" s="6">
        <v>0</v>
      </c>
      <c r="H45" s="6">
        <v>0.03</v>
      </c>
      <c r="I45" s="6">
        <v>-0.03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 x14ac:dyDescent="0.25">
      <c r="A46" s="5" t="s">
        <v>1354</v>
      </c>
      <c r="B46" s="5" t="s">
        <v>30</v>
      </c>
      <c r="C46" s="5" t="s">
        <v>29</v>
      </c>
      <c r="D46" s="5" t="s">
        <v>27</v>
      </c>
      <c r="E46" s="6">
        <v>0</v>
      </c>
      <c r="F46" s="6">
        <v>0</v>
      </c>
      <c r="G46" s="6">
        <v>0</v>
      </c>
      <c r="H46" s="6">
        <v>0.67</v>
      </c>
      <c r="I46" s="6">
        <v>-0.67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</row>
    <row r="47" spans="1:14" x14ac:dyDescent="0.25">
      <c r="A47" s="5" t="s">
        <v>1354</v>
      </c>
      <c r="B47" s="5" t="s">
        <v>31</v>
      </c>
      <c r="C47" s="5" t="s">
        <v>29</v>
      </c>
      <c r="D47" s="5" t="s">
        <v>27</v>
      </c>
      <c r="E47" s="6">
        <v>0</v>
      </c>
      <c r="F47" s="6">
        <v>0</v>
      </c>
      <c r="G47" s="6">
        <v>0</v>
      </c>
      <c r="H47" s="6">
        <v>4.53</v>
      </c>
      <c r="I47" s="6">
        <v>-4.53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  <row r="48" spans="1:14" x14ac:dyDescent="0.25">
      <c r="A48" s="5" t="s">
        <v>1354</v>
      </c>
      <c r="B48" s="5" t="s">
        <v>36</v>
      </c>
      <c r="C48" s="5" t="s">
        <v>29</v>
      </c>
      <c r="D48" s="5" t="s">
        <v>27</v>
      </c>
      <c r="E48" s="6">
        <v>0</v>
      </c>
      <c r="F48" s="6">
        <v>0</v>
      </c>
      <c r="G48" s="6">
        <v>0</v>
      </c>
      <c r="H48" s="6">
        <v>50.75</v>
      </c>
      <c r="I48" s="6">
        <v>-50.75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</row>
    <row r="49" spans="1:14" x14ac:dyDescent="0.25">
      <c r="A49" s="5" t="s">
        <v>1354</v>
      </c>
      <c r="B49" s="5" t="s">
        <v>37</v>
      </c>
      <c r="C49" s="5" t="s">
        <v>29</v>
      </c>
      <c r="D49" s="5" t="s">
        <v>27</v>
      </c>
      <c r="E49" s="6">
        <v>0</v>
      </c>
      <c r="F49" s="6">
        <v>0</v>
      </c>
      <c r="G49" s="6">
        <v>0</v>
      </c>
      <c r="H49" s="6">
        <v>117.36</v>
      </c>
      <c r="I49" s="6">
        <v>-117.36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</row>
    <row r="50" spans="1:14" x14ac:dyDescent="0.25">
      <c r="A50" s="5" t="s">
        <v>1354</v>
      </c>
      <c r="B50" s="5" t="s">
        <v>346</v>
      </c>
      <c r="C50" s="5" t="s">
        <v>33</v>
      </c>
      <c r="D50" s="5" t="s">
        <v>27</v>
      </c>
      <c r="E50" s="6">
        <v>554.49</v>
      </c>
      <c r="F50" s="6">
        <v>0</v>
      </c>
      <c r="G50" s="6">
        <v>554.49</v>
      </c>
      <c r="H50" s="6">
        <v>683.32</v>
      </c>
      <c r="I50" s="6">
        <v>-128.83000000000004</v>
      </c>
      <c r="J50" s="6">
        <v>3.5</v>
      </c>
      <c r="K50" s="6">
        <v>0</v>
      </c>
      <c r="L50" s="6">
        <v>3.5</v>
      </c>
      <c r="M50" s="6">
        <v>4.3129999999999997</v>
      </c>
      <c r="N50" s="6">
        <v>-0.81299999999999972</v>
      </c>
    </row>
    <row r="51" spans="1:14" x14ac:dyDescent="0.25">
      <c r="A51" s="5" t="s">
        <v>1354</v>
      </c>
      <c r="B51" s="5" t="s">
        <v>347</v>
      </c>
      <c r="C51" s="5" t="s">
        <v>33</v>
      </c>
      <c r="D51" s="5" t="s">
        <v>27</v>
      </c>
      <c r="E51" s="6">
        <v>1761.6</v>
      </c>
      <c r="F51" s="6">
        <v>0</v>
      </c>
      <c r="G51" s="6">
        <v>1761.6</v>
      </c>
      <c r="H51" s="6">
        <v>2170.88</v>
      </c>
      <c r="I51" s="6">
        <v>-409.2800000000002</v>
      </c>
      <c r="J51" s="6">
        <v>3.5</v>
      </c>
      <c r="K51" s="6">
        <v>0</v>
      </c>
      <c r="L51" s="6">
        <v>3.5</v>
      </c>
      <c r="M51" s="6">
        <v>4.3129999999999997</v>
      </c>
      <c r="N51" s="6">
        <v>-0.81299999999999972</v>
      </c>
    </row>
    <row r="52" spans="1:14" x14ac:dyDescent="0.25">
      <c r="A52" s="5" t="s">
        <v>1354</v>
      </c>
      <c r="B52" s="5" t="s">
        <v>348</v>
      </c>
      <c r="C52" s="5" t="s">
        <v>33</v>
      </c>
      <c r="D52" s="5" t="s">
        <v>27</v>
      </c>
      <c r="E52" s="6">
        <v>1770.17</v>
      </c>
      <c r="F52" s="6">
        <v>0</v>
      </c>
      <c r="G52" s="6">
        <v>1770.17</v>
      </c>
      <c r="H52" s="6">
        <v>2181.5</v>
      </c>
      <c r="I52" s="6">
        <v>-411.32999999999993</v>
      </c>
      <c r="J52" s="6">
        <v>21</v>
      </c>
      <c r="K52" s="6">
        <v>0</v>
      </c>
      <c r="L52" s="6">
        <v>21</v>
      </c>
      <c r="M52" s="6">
        <v>25.88</v>
      </c>
      <c r="N52" s="6">
        <v>-4.879999999999999</v>
      </c>
    </row>
    <row r="53" spans="1:14" x14ac:dyDescent="0.25">
      <c r="A53" s="5" t="s">
        <v>1354</v>
      </c>
      <c r="B53" s="5" t="s">
        <v>425</v>
      </c>
      <c r="C53" s="5" t="s">
        <v>39</v>
      </c>
      <c r="D53" s="5" t="s">
        <v>58</v>
      </c>
      <c r="E53" s="6">
        <v>-78633.52</v>
      </c>
      <c r="F53" s="6">
        <v>0</v>
      </c>
      <c r="G53" s="6">
        <v>-78633.52</v>
      </c>
      <c r="H53" s="6">
        <v>-78633.64</v>
      </c>
      <c r="I53" s="6">
        <v>0.11999999999534339</v>
      </c>
      <c r="J53" s="6">
        <v>-3442</v>
      </c>
      <c r="K53" s="6">
        <v>0</v>
      </c>
      <c r="L53" s="6">
        <v>-3442</v>
      </c>
      <c r="M53" s="6">
        <v>-3442</v>
      </c>
      <c r="N53" s="6">
        <v>0</v>
      </c>
    </row>
    <row r="54" spans="1:14" x14ac:dyDescent="0.25">
      <c r="A54" s="5" t="s">
        <v>1354</v>
      </c>
      <c r="B54" s="5" t="s">
        <v>446</v>
      </c>
      <c r="C54" s="5" t="s">
        <v>42</v>
      </c>
      <c r="D54" s="5" t="s">
        <v>58</v>
      </c>
      <c r="E54" s="6">
        <v>64406.07</v>
      </c>
      <c r="F54" s="6">
        <v>63508.73</v>
      </c>
      <c r="G54" s="6">
        <v>897.33999999999651</v>
      </c>
      <c r="H54" s="6">
        <v>63508.73</v>
      </c>
      <c r="I54" s="6">
        <v>897.33999999999651</v>
      </c>
      <c r="J54" s="6">
        <v>3543</v>
      </c>
      <c r="K54" s="6">
        <v>3493.63</v>
      </c>
      <c r="L54" s="6">
        <v>49.369999999999891</v>
      </c>
      <c r="M54" s="6">
        <v>3493.63</v>
      </c>
      <c r="N54" s="6">
        <v>49.369999999999891</v>
      </c>
    </row>
    <row r="55" spans="1:14" x14ac:dyDescent="0.25">
      <c r="A55" s="5" t="s">
        <v>1354</v>
      </c>
      <c r="B55" s="5" t="s">
        <v>441</v>
      </c>
      <c r="C55" s="5" t="s">
        <v>42</v>
      </c>
      <c r="D55" s="5" t="s">
        <v>43</v>
      </c>
      <c r="E55" s="6">
        <v>2100.46</v>
      </c>
      <c r="F55" s="6">
        <v>2065.6470588235293</v>
      </c>
      <c r="G55" s="6">
        <v>34.812941176470758</v>
      </c>
      <c r="H55" s="6">
        <v>2106.96</v>
      </c>
      <c r="I55" s="6">
        <v>-6.5</v>
      </c>
      <c r="J55" s="6">
        <v>3500</v>
      </c>
      <c r="K55" s="6">
        <v>3442</v>
      </c>
      <c r="L55" s="6">
        <v>58</v>
      </c>
      <c r="M55" s="6">
        <v>3510.84</v>
      </c>
      <c r="N55" s="6">
        <v>-10.840000000000146</v>
      </c>
    </row>
    <row r="56" spans="1:14" x14ac:dyDescent="0.25">
      <c r="A56" s="5" t="s">
        <v>1354</v>
      </c>
      <c r="B56" s="5" t="s">
        <v>443</v>
      </c>
      <c r="C56" s="5" t="s">
        <v>42</v>
      </c>
      <c r="D56" s="5" t="s">
        <v>43</v>
      </c>
      <c r="E56" s="6">
        <v>6020</v>
      </c>
      <c r="F56" s="6">
        <v>5920.2388059701489</v>
      </c>
      <c r="G56" s="6">
        <v>99.76119402985114</v>
      </c>
      <c r="H56" s="6">
        <v>5949.84</v>
      </c>
      <c r="I56" s="6">
        <v>70.159999999999854</v>
      </c>
      <c r="J56" s="6">
        <v>3500</v>
      </c>
      <c r="K56" s="6">
        <v>3442</v>
      </c>
      <c r="L56" s="6">
        <v>58</v>
      </c>
      <c r="M56" s="6">
        <v>3459.21</v>
      </c>
      <c r="N56" s="6">
        <v>40.789999999999964</v>
      </c>
    </row>
    <row r="57" spans="1:14" x14ac:dyDescent="0.25">
      <c r="A57" s="5" t="s">
        <v>1354</v>
      </c>
      <c r="B57" s="5" t="s">
        <v>355</v>
      </c>
      <c r="C57" s="5" t="s">
        <v>42</v>
      </c>
      <c r="D57" s="5" t="s">
        <v>53</v>
      </c>
      <c r="E57" s="6">
        <v>1080.23</v>
      </c>
      <c r="F57" s="6">
        <v>1859.07</v>
      </c>
      <c r="G57" s="6">
        <v>-778.83999999999992</v>
      </c>
      <c r="H57" s="6">
        <v>1859.07</v>
      </c>
      <c r="I57" s="6">
        <v>-778.83999999999992</v>
      </c>
      <c r="J57" s="6">
        <v>80</v>
      </c>
      <c r="K57" s="6">
        <v>137.68</v>
      </c>
      <c r="L57" s="6">
        <v>-57.680000000000007</v>
      </c>
      <c r="M57" s="6">
        <v>137.68</v>
      </c>
      <c r="N57" s="6">
        <v>-57.680000000000007</v>
      </c>
    </row>
    <row r="58" spans="1:14" x14ac:dyDescent="0.25">
      <c r="A58" s="5" t="s">
        <v>1355</v>
      </c>
      <c r="B58" s="5" t="s">
        <v>25</v>
      </c>
      <c r="C58" s="5" t="s">
        <v>26</v>
      </c>
      <c r="D58" s="5" t="s">
        <v>27</v>
      </c>
      <c r="E58" s="6">
        <v>-920.14</v>
      </c>
      <c r="F58" s="6">
        <v>0</v>
      </c>
      <c r="G58" s="6">
        <v>-920.14</v>
      </c>
      <c r="H58" s="6">
        <v>0</v>
      </c>
      <c r="I58" s="6">
        <v>-920.14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</row>
    <row r="59" spans="1:14" x14ac:dyDescent="0.25">
      <c r="A59" s="5" t="s">
        <v>1355</v>
      </c>
      <c r="B59" s="5" t="s">
        <v>30</v>
      </c>
      <c r="C59" s="5" t="s">
        <v>29</v>
      </c>
      <c r="D59" s="5" t="s">
        <v>27</v>
      </c>
      <c r="E59" s="6">
        <v>0.18</v>
      </c>
      <c r="F59" s="6">
        <v>0</v>
      </c>
      <c r="G59" s="6">
        <v>0.18</v>
      </c>
      <c r="H59" s="6">
        <v>0.19</v>
      </c>
      <c r="I59" s="6">
        <v>-1.0000000000000009E-2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</row>
    <row r="60" spans="1:14" x14ac:dyDescent="0.25">
      <c r="A60" s="5" t="s">
        <v>1355</v>
      </c>
      <c r="B60" s="5" t="s">
        <v>36</v>
      </c>
      <c r="C60" s="5" t="s">
        <v>29</v>
      </c>
      <c r="D60" s="5" t="s">
        <v>27</v>
      </c>
      <c r="E60" s="6">
        <v>10.55</v>
      </c>
      <c r="F60" s="6">
        <v>0</v>
      </c>
      <c r="G60" s="6">
        <v>10.55</v>
      </c>
      <c r="H60" s="6">
        <v>10.77</v>
      </c>
      <c r="I60" s="6">
        <v>-0.21999999999999886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</row>
    <row r="61" spans="1:14" x14ac:dyDescent="0.25">
      <c r="A61" s="5" t="s">
        <v>1355</v>
      </c>
      <c r="B61" s="5" t="s">
        <v>346</v>
      </c>
      <c r="C61" s="5" t="s">
        <v>33</v>
      </c>
      <c r="D61" s="5" t="s">
        <v>27</v>
      </c>
      <c r="E61" s="6">
        <v>883.8</v>
      </c>
      <c r="F61" s="6">
        <v>0</v>
      </c>
      <c r="G61" s="6">
        <v>883.8</v>
      </c>
      <c r="H61" s="6">
        <v>902.06</v>
      </c>
      <c r="I61" s="6">
        <v>-18.259999999999991</v>
      </c>
      <c r="J61" s="6">
        <v>3</v>
      </c>
      <c r="K61" s="6">
        <v>0</v>
      </c>
      <c r="L61" s="6">
        <v>3</v>
      </c>
      <c r="M61" s="6">
        <v>3.0619999999999998</v>
      </c>
      <c r="N61" s="6">
        <v>-6.1999999999999833E-2</v>
      </c>
    </row>
    <row r="62" spans="1:14" x14ac:dyDescent="0.25">
      <c r="A62" s="5" t="s">
        <v>1355</v>
      </c>
      <c r="B62" s="5" t="s">
        <v>347</v>
      </c>
      <c r="C62" s="5" t="s">
        <v>33</v>
      </c>
      <c r="D62" s="5" t="s">
        <v>27</v>
      </c>
      <c r="E62" s="6">
        <v>1182.6500000000001</v>
      </c>
      <c r="F62" s="6">
        <v>0</v>
      </c>
      <c r="G62" s="6">
        <v>1182.6500000000001</v>
      </c>
      <c r="H62" s="6">
        <v>1207.0899999999999</v>
      </c>
      <c r="I62" s="6">
        <v>-24.439999999999827</v>
      </c>
      <c r="J62" s="6">
        <v>3</v>
      </c>
      <c r="K62" s="6">
        <v>0</v>
      </c>
      <c r="L62" s="6">
        <v>3</v>
      </c>
      <c r="M62" s="6">
        <v>3.0619999999999998</v>
      </c>
      <c r="N62" s="6">
        <v>-6.1999999999999833E-2</v>
      </c>
    </row>
    <row r="63" spans="1:14" x14ac:dyDescent="0.25">
      <c r="A63" s="5" t="s">
        <v>1355</v>
      </c>
      <c r="B63" s="5" t="s">
        <v>348</v>
      </c>
      <c r="C63" s="5" t="s">
        <v>33</v>
      </c>
      <c r="D63" s="5" t="s">
        <v>27</v>
      </c>
      <c r="E63" s="6">
        <v>1424.48</v>
      </c>
      <c r="F63" s="6">
        <v>0</v>
      </c>
      <c r="G63" s="6">
        <v>1424.48</v>
      </c>
      <c r="H63" s="6">
        <v>1453.92</v>
      </c>
      <c r="I63" s="6">
        <v>-29.440000000000055</v>
      </c>
      <c r="J63" s="6">
        <v>18</v>
      </c>
      <c r="K63" s="6">
        <v>0</v>
      </c>
      <c r="L63" s="6">
        <v>18</v>
      </c>
      <c r="M63" s="6">
        <v>18.372</v>
      </c>
      <c r="N63" s="6">
        <v>-0.37199999999999989</v>
      </c>
    </row>
    <row r="64" spans="1:14" x14ac:dyDescent="0.25">
      <c r="A64" s="5" t="s">
        <v>1355</v>
      </c>
      <c r="B64" s="5" t="s">
        <v>1356</v>
      </c>
      <c r="C64" s="5" t="s">
        <v>39</v>
      </c>
      <c r="D64" s="5" t="s">
        <v>58</v>
      </c>
      <c r="E64" s="6">
        <v>-74419.77</v>
      </c>
      <c r="F64" s="6">
        <v>0</v>
      </c>
      <c r="G64" s="6">
        <v>-74419.77</v>
      </c>
      <c r="H64" s="6">
        <v>-74419.7</v>
      </c>
      <c r="I64" s="6">
        <v>-7.0000000006984919E-2</v>
      </c>
      <c r="J64" s="6">
        <v>-3062</v>
      </c>
      <c r="K64" s="6">
        <v>0</v>
      </c>
      <c r="L64" s="6">
        <v>-3062</v>
      </c>
      <c r="M64" s="6">
        <v>-3062</v>
      </c>
      <c r="N64" s="6">
        <v>0</v>
      </c>
    </row>
    <row r="65" spans="1:14" x14ac:dyDescent="0.25">
      <c r="A65" s="5" t="s">
        <v>1355</v>
      </c>
      <c r="B65" s="5" t="s">
        <v>1357</v>
      </c>
      <c r="C65" s="5" t="s">
        <v>42</v>
      </c>
      <c r="D65" s="5" t="s">
        <v>58</v>
      </c>
      <c r="E65" s="6">
        <v>62220.71</v>
      </c>
      <c r="F65" s="6">
        <v>63061.84</v>
      </c>
      <c r="G65" s="6">
        <v>-841.12999999999738</v>
      </c>
      <c r="H65" s="6">
        <v>63061.84</v>
      </c>
      <c r="I65" s="6">
        <v>-841.12999999999738</v>
      </c>
      <c r="J65" s="6">
        <v>3142</v>
      </c>
      <c r="K65" s="6">
        <v>3184.48</v>
      </c>
      <c r="L65" s="6">
        <v>-42.480000000000018</v>
      </c>
      <c r="M65" s="6">
        <v>3184.48</v>
      </c>
      <c r="N65" s="6">
        <v>-42.480000000000018</v>
      </c>
    </row>
    <row r="66" spans="1:14" x14ac:dyDescent="0.25">
      <c r="A66" s="5" t="s">
        <v>1355</v>
      </c>
      <c r="B66" s="5" t="s">
        <v>1358</v>
      </c>
      <c r="C66" s="5" t="s">
        <v>42</v>
      </c>
      <c r="D66" s="5" t="s">
        <v>43</v>
      </c>
      <c r="E66" s="6">
        <v>4211.49</v>
      </c>
      <c r="F66" s="6">
        <v>3907.7549019607845</v>
      </c>
      <c r="G66" s="6">
        <v>303.73509803921525</v>
      </c>
      <c r="H66" s="6">
        <v>3985.91</v>
      </c>
      <c r="I66" s="6">
        <v>225.57999999999993</v>
      </c>
      <c r="J66" s="6">
        <v>3300</v>
      </c>
      <c r="K66" s="6">
        <v>3062</v>
      </c>
      <c r="L66" s="6">
        <v>238</v>
      </c>
      <c r="M66" s="6">
        <v>3123.24</v>
      </c>
      <c r="N66" s="6">
        <v>176.76000000000022</v>
      </c>
    </row>
    <row r="67" spans="1:14" x14ac:dyDescent="0.25">
      <c r="A67" s="5" t="s">
        <v>1355</v>
      </c>
      <c r="B67" s="5" t="s">
        <v>443</v>
      </c>
      <c r="C67" s="5" t="s">
        <v>42</v>
      </c>
      <c r="D67" s="5" t="s">
        <v>43</v>
      </c>
      <c r="E67" s="6">
        <v>4997.3900000000003</v>
      </c>
      <c r="F67" s="6">
        <v>4936.1293532338314</v>
      </c>
      <c r="G67" s="6">
        <v>61.260646766168975</v>
      </c>
      <c r="H67" s="6">
        <v>4960.8100000000004</v>
      </c>
      <c r="I67" s="6">
        <v>36.579999999999927</v>
      </c>
      <c r="J67" s="6">
        <v>3100</v>
      </c>
      <c r="K67" s="6">
        <v>3062</v>
      </c>
      <c r="L67" s="6">
        <v>38</v>
      </c>
      <c r="M67" s="6">
        <v>3077.31</v>
      </c>
      <c r="N67" s="6">
        <v>22.690000000000055</v>
      </c>
    </row>
    <row r="68" spans="1:14" x14ac:dyDescent="0.25">
      <c r="A68" s="5" t="s">
        <v>1355</v>
      </c>
      <c r="B68" s="5" t="s">
        <v>355</v>
      </c>
      <c r="C68" s="5" t="s">
        <v>42</v>
      </c>
      <c r="D68" s="5" t="s">
        <v>53</v>
      </c>
      <c r="E68" s="6">
        <v>408.66</v>
      </c>
      <c r="F68" s="6">
        <v>417.1</v>
      </c>
      <c r="G68" s="6">
        <v>-8.4399999999999977</v>
      </c>
      <c r="H68" s="6">
        <v>417.1</v>
      </c>
      <c r="I68" s="6">
        <v>-8.4399999999999977</v>
      </c>
      <c r="J68" s="6">
        <v>30</v>
      </c>
      <c r="K68" s="6">
        <v>30.62</v>
      </c>
      <c r="L68" s="6">
        <v>-0.62000000000000099</v>
      </c>
      <c r="M68" s="6">
        <v>30.62</v>
      </c>
      <c r="N68" s="6">
        <v>-0.62000000000000099</v>
      </c>
    </row>
    <row r="69" spans="1:14" x14ac:dyDescent="0.25">
      <c r="A69" s="5" t="s">
        <v>1359</v>
      </c>
      <c r="B69" s="5" t="s">
        <v>25</v>
      </c>
      <c r="C69" s="5" t="s">
        <v>26</v>
      </c>
      <c r="D69" s="5" t="s">
        <v>27</v>
      </c>
      <c r="E69" s="6">
        <v>2454.38</v>
      </c>
      <c r="F69" s="6">
        <v>0</v>
      </c>
      <c r="G69" s="6">
        <v>2454.38</v>
      </c>
      <c r="H69" s="6">
        <v>0</v>
      </c>
      <c r="I69" s="6">
        <v>2454.38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0" spans="1:14" x14ac:dyDescent="0.25">
      <c r="A70" s="5" t="s">
        <v>1359</v>
      </c>
      <c r="B70" s="5" t="s">
        <v>30</v>
      </c>
      <c r="C70" s="5" t="s">
        <v>29</v>
      </c>
      <c r="D70" s="5" t="s">
        <v>27</v>
      </c>
      <c r="E70" s="6">
        <v>63.44</v>
      </c>
      <c r="F70" s="6">
        <v>0</v>
      </c>
      <c r="G70" s="6">
        <v>63.44</v>
      </c>
      <c r="H70" s="6">
        <v>63.47</v>
      </c>
      <c r="I70" s="6">
        <v>-3.0000000000001137E-2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</row>
    <row r="71" spans="1:14" x14ac:dyDescent="0.25">
      <c r="A71" s="5" t="s">
        <v>1359</v>
      </c>
      <c r="B71" s="5" t="s">
        <v>31</v>
      </c>
      <c r="C71" s="5" t="s">
        <v>29</v>
      </c>
      <c r="D71" s="5" t="s">
        <v>27</v>
      </c>
      <c r="E71" s="6">
        <v>284.54000000000002</v>
      </c>
      <c r="F71" s="6">
        <v>0</v>
      </c>
      <c r="G71" s="6">
        <v>284.54000000000002</v>
      </c>
      <c r="H71" s="6">
        <v>284.68</v>
      </c>
      <c r="I71" s="6">
        <v>-0.13999999999998636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</row>
    <row r="72" spans="1:14" x14ac:dyDescent="0.25">
      <c r="A72" s="5" t="s">
        <v>1359</v>
      </c>
      <c r="B72" s="5" t="s">
        <v>32</v>
      </c>
      <c r="C72" s="5" t="s">
        <v>33</v>
      </c>
      <c r="D72" s="5" t="s">
        <v>27</v>
      </c>
      <c r="E72" s="6">
        <v>746.58</v>
      </c>
      <c r="F72" s="6">
        <v>0</v>
      </c>
      <c r="G72" s="6">
        <v>746.58</v>
      </c>
      <c r="H72" s="6">
        <v>1013.24</v>
      </c>
      <c r="I72" s="6">
        <v>-266.65999999999997</v>
      </c>
      <c r="J72" s="6">
        <v>1.84</v>
      </c>
      <c r="K72" s="6">
        <v>0</v>
      </c>
      <c r="L72" s="6">
        <v>1.84</v>
      </c>
      <c r="M72" s="6">
        <v>2.4969999999999999</v>
      </c>
      <c r="N72" s="6">
        <v>-0.65699999999999981</v>
      </c>
    </row>
    <row r="73" spans="1:14" x14ac:dyDescent="0.25">
      <c r="A73" s="5" t="s">
        <v>1359</v>
      </c>
      <c r="B73" s="5" t="s">
        <v>28</v>
      </c>
      <c r="C73" s="5" t="s">
        <v>29</v>
      </c>
      <c r="D73" s="5" t="s">
        <v>27</v>
      </c>
      <c r="E73" s="6">
        <v>2027.27</v>
      </c>
      <c r="F73" s="6">
        <v>0</v>
      </c>
      <c r="G73" s="6">
        <v>2027.27</v>
      </c>
      <c r="H73" s="6">
        <v>2028.25</v>
      </c>
      <c r="I73" s="6">
        <v>-0.98000000000001819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</row>
    <row r="74" spans="1:14" x14ac:dyDescent="0.25">
      <c r="A74" s="5" t="s">
        <v>1359</v>
      </c>
      <c r="B74" s="5" t="s">
        <v>36</v>
      </c>
      <c r="C74" s="5" t="s">
        <v>29</v>
      </c>
      <c r="D74" s="5" t="s">
        <v>27</v>
      </c>
      <c r="E74" s="6">
        <v>3656.64</v>
      </c>
      <c r="F74" s="6">
        <v>0</v>
      </c>
      <c r="G74" s="6">
        <v>3656.64</v>
      </c>
      <c r="H74" s="6">
        <v>3658.41</v>
      </c>
      <c r="I74" s="6">
        <v>-1.7699999999999818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</row>
    <row r="75" spans="1:14" x14ac:dyDescent="0.25">
      <c r="A75" s="5" t="s">
        <v>1359</v>
      </c>
      <c r="B75" s="5" t="s">
        <v>34</v>
      </c>
      <c r="C75" s="5" t="s">
        <v>33</v>
      </c>
      <c r="D75" s="5" t="s">
        <v>27</v>
      </c>
      <c r="E75" s="6">
        <v>3337.76</v>
      </c>
      <c r="F75" s="6">
        <v>0</v>
      </c>
      <c r="G75" s="6">
        <v>3337.76</v>
      </c>
      <c r="H75" s="6">
        <v>4529.93</v>
      </c>
      <c r="I75" s="6">
        <v>-1192.17</v>
      </c>
      <c r="J75" s="6">
        <v>1.84</v>
      </c>
      <c r="K75" s="6">
        <v>0</v>
      </c>
      <c r="L75" s="6">
        <v>1.84</v>
      </c>
      <c r="M75" s="6">
        <v>2.4969999999999999</v>
      </c>
      <c r="N75" s="6">
        <v>-0.65699999999999981</v>
      </c>
    </row>
    <row r="76" spans="1:14" x14ac:dyDescent="0.25">
      <c r="A76" s="5" t="s">
        <v>1359</v>
      </c>
      <c r="B76" s="5" t="s">
        <v>35</v>
      </c>
      <c r="C76" s="5" t="s">
        <v>33</v>
      </c>
      <c r="D76" s="5" t="s">
        <v>27</v>
      </c>
      <c r="E76" s="6">
        <v>3369.3</v>
      </c>
      <c r="F76" s="6">
        <v>0</v>
      </c>
      <c r="G76" s="6">
        <v>3369.3</v>
      </c>
      <c r="H76" s="6">
        <v>4573.1499999999996</v>
      </c>
      <c r="I76" s="6">
        <v>-1203.8499999999995</v>
      </c>
      <c r="J76" s="6">
        <v>33.119999999999997</v>
      </c>
      <c r="K76" s="6">
        <v>0</v>
      </c>
      <c r="L76" s="6">
        <v>33.119999999999997</v>
      </c>
      <c r="M76" s="6">
        <v>44.954000000000001</v>
      </c>
      <c r="N76" s="6">
        <v>-11.834000000000003</v>
      </c>
    </row>
    <row r="77" spans="1:14" x14ac:dyDescent="0.25">
      <c r="A77" s="5" t="s">
        <v>1359</v>
      </c>
      <c r="B77" s="5" t="s">
        <v>37</v>
      </c>
      <c r="C77" s="5" t="s">
        <v>29</v>
      </c>
      <c r="D77" s="5" t="s">
        <v>27</v>
      </c>
      <c r="E77" s="6">
        <v>8016.63</v>
      </c>
      <c r="F77" s="6">
        <v>0</v>
      </c>
      <c r="G77" s="6">
        <v>8016.63</v>
      </c>
      <c r="H77" s="6">
        <v>8020.5</v>
      </c>
      <c r="I77" s="6">
        <v>-3.8699999999998909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</row>
    <row r="78" spans="1:14" x14ac:dyDescent="0.25">
      <c r="A78" s="5" t="s">
        <v>1359</v>
      </c>
      <c r="B78" s="5" t="s">
        <v>1360</v>
      </c>
      <c r="C78" s="5" t="s">
        <v>39</v>
      </c>
      <c r="D78" s="5" t="s">
        <v>58</v>
      </c>
      <c r="E78" s="6">
        <v>-298047.84999999998</v>
      </c>
      <c r="F78" s="6">
        <v>0</v>
      </c>
      <c r="G78" s="6">
        <v>-298047.84999999998</v>
      </c>
      <c r="H78" s="6">
        <v>-298048.01</v>
      </c>
      <c r="I78" s="6">
        <v>0.16000000003259629</v>
      </c>
      <c r="J78" s="6">
        <v>-13736</v>
      </c>
      <c r="K78" s="6">
        <v>0</v>
      </c>
      <c r="L78" s="6">
        <v>-13736</v>
      </c>
      <c r="M78" s="6">
        <v>-13736</v>
      </c>
      <c r="N78" s="6">
        <v>0</v>
      </c>
    </row>
    <row r="79" spans="1:14" x14ac:dyDescent="0.25">
      <c r="A79" s="5" t="s">
        <v>1359</v>
      </c>
      <c r="B79" s="5" t="s">
        <v>59</v>
      </c>
      <c r="C79" s="5" t="s">
        <v>42</v>
      </c>
      <c r="D79" s="5" t="s">
        <v>43</v>
      </c>
      <c r="E79" s="6">
        <v>1085.98</v>
      </c>
      <c r="F79" s="6">
        <v>1091.49</v>
      </c>
      <c r="G79" s="6">
        <v>-5.5099999999999909</v>
      </c>
      <c r="H79" s="6">
        <v>1091.49</v>
      </c>
      <c r="I79" s="6">
        <v>-5.5099999999999909</v>
      </c>
      <c r="J79" s="6">
        <v>410</v>
      </c>
      <c r="K79" s="6">
        <v>412.08</v>
      </c>
      <c r="L79" s="6">
        <v>-2.0799999999999841</v>
      </c>
      <c r="M79" s="6">
        <v>412.08</v>
      </c>
      <c r="N79" s="6">
        <v>-2.0799999999999841</v>
      </c>
    </row>
    <row r="80" spans="1:14" x14ac:dyDescent="0.25">
      <c r="A80" s="5" t="s">
        <v>1359</v>
      </c>
      <c r="B80" s="5" t="s">
        <v>60</v>
      </c>
      <c r="C80" s="5" t="s">
        <v>42</v>
      </c>
      <c r="D80" s="5" t="s">
        <v>43</v>
      </c>
      <c r="E80" s="6">
        <v>4666.3900000000003</v>
      </c>
      <c r="F80" s="6">
        <v>4655.5422885572143</v>
      </c>
      <c r="G80" s="6">
        <v>10.847711442786022</v>
      </c>
      <c r="H80" s="6">
        <v>4678.82</v>
      </c>
      <c r="I80" s="6">
        <v>-12.429999999999382</v>
      </c>
      <c r="J80" s="6">
        <v>13768</v>
      </c>
      <c r="K80" s="6">
        <v>13736</v>
      </c>
      <c r="L80" s="6">
        <v>32</v>
      </c>
      <c r="M80" s="6">
        <v>13804.68</v>
      </c>
      <c r="N80" s="6">
        <v>-36.680000000000291</v>
      </c>
    </row>
    <row r="81" spans="1:14" x14ac:dyDescent="0.25">
      <c r="A81" s="5" t="s">
        <v>1359</v>
      </c>
      <c r="B81" s="5" t="s">
        <v>72</v>
      </c>
      <c r="C81" s="5" t="s">
        <v>42</v>
      </c>
      <c r="D81" s="5" t="s">
        <v>43</v>
      </c>
      <c r="E81" s="6">
        <v>134743.66</v>
      </c>
      <c r="F81" s="6">
        <v>133115.57425742576</v>
      </c>
      <c r="G81" s="6">
        <v>1628.0857425742433</v>
      </c>
      <c r="H81" s="6">
        <v>134446.73000000001</v>
      </c>
      <c r="I81" s="6">
        <v>296.92999999999302</v>
      </c>
      <c r="J81" s="6">
        <v>13904</v>
      </c>
      <c r="K81" s="6">
        <v>13736</v>
      </c>
      <c r="L81" s="6">
        <v>168</v>
      </c>
      <c r="M81" s="6">
        <v>13873.36</v>
      </c>
      <c r="N81" s="6">
        <v>30.639999999999418</v>
      </c>
    </row>
    <row r="82" spans="1:14" x14ac:dyDescent="0.25">
      <c r="A82" s="5" t="s">
        <v>1359</v>
      </c>
      <c r="B82" s="5" t="s">
        <v>73</v>
      </c>
      <c r="C82" s="5" t="s">
        <v>42</v>
      </c>
      <c r="D82" s="5" t="s">
        <v>53</v>
      </c>
      <c r="E82" s="6">
        <v>133595.28</v>
      </c>
      <c r="F82" s="6">
        <v>132335.9801980198</v>
      </c>
      <c r="G82" s="6">
        <v>1259.2998019802035</v>
      </c>
      <c r="H82" s="6">
        <v>133659.34</v>
      </c>
      <c r="I82" s="6">
        <v>-64.059999999997672</v>
      </c>
      <c r="J82" s="6">
        <v>10400</v>
      </c>
      <c r="K82" s="6">
        <v>10302</v>
      </c>
      <c r="L82" s="6">
        <v>98</v>
      </c>
      <c r="M82" s="6">
        <v>10405.02</v>
      </c>
      <c r="N82" s="6">
        <v>-5.0200000000004366</v>
      </c>
    </row>
    <row r="83" spans="1:14" x14ac:dyDescent="0.25">
      <c r="A83" s="5" t="s">
        <v>1361</v>
      </c>
      <c r="B83" s="5" t="s">
        <v>25</v>
      </c>
      <c r="C83" s="5" t="s">
        <v>26</v>
      </c>
      <c r="D83" s="5" t="s">
        <v>27</v>
      </c>
      <c r="E83" s="6">
        <v>6285.89</v>
      </c>
      <c r="F83" s="6">
        <v>0</v>
      </c>
      <c r="G83" s="6">
        <v>6285.89</v>
      </c>
      <c r="H83" s="6">
        <v>0</v>
      </c>
      <c r="I83" s="6">
        <v>6285.89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</row>
    <row r="84" spans="1:14" x14ac:dyDescent="0.25">
      <c r="A84" s="5" t="s">
        <v>1361</v>
      </c>
      <c r="B84" s="5" t="s">
        <v>30</v>
      </c>
      <c r="C84" s="5" t="s">
        <v>29</v>
      </c>
      <c r="D84" s="5" t="s">
        <v>27</v>
      </c>
      <c r="E84" s="6">
        <v>43.31</v>
      </c>
      <c r="F84" s="6">
        <v>0</v>
      </c>
      <c r="G84" s="6">
        <v>43.31</v>
      </c>
      <c r="H84" s="6">
        <v>43.07</v>
      </c>
      <c r="I84" s="6">
        <v>0.24000000000000199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</row>
    <row r="85" spans="1:14" x14ac:dyDescent="0.25">
      <c r="A85" s="5" t="s">
        <v>1361</v>
      </c>
      <c r="B85" s="5" t="s">
        <v>31</v>
      </c>
      <c r="C85" s="5" t="s">
        <v>29</v>
      </c>
      <c r="D85" s="5" t="s">
        <v>27</v>
      </c>
      <c r="E85" s="6">
        <v>194.26</v>
      </c>
      <c r="F85" s="6">
        <v>0</v>
      </c>
      <c r="G85" s="6">
        <v>194.26</v>
      </c>
      <c r="H85" s="6">
        <v>193.16</v>
      </c>
      <c r="I85" s="6">
        <v>1.0999999999999943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</row>
    <row r="86" spans="1:14" x14ac:dyDescent="0.25">
      <c r="A86" s="5" t="s">
        <v>1361</v>
      </c>
      <c r="B86" s="5" t="s">
        <v>32</v>
      </c>
      <c r="C86" s="5" t="s">
        <v>33</v>
      </c>
      <c r="D86" s="5" t="s">
        <v>27</v>
      </c>
      <c r="E86" s="6">
        <v>373.29</v>
      </c>
      <c r="F86" s="6">
        <v>0</v>
      </c>
      <c r="G86" s="6">
        <v>373.29</v>
      </c>
      <c r="H86" s="6">
        <v>945.4</v>
      </c>
      <c r="I86" s="6">
        <v>-572.1099999999999</v>
      </c>
      <c r="J86" s="6">
        <v>0.92</v>
      </c>
      <c r="K86" s="6">
        <v>0</v>
      </c>
      <c r="L86" s="6">
        <v>0.92</v>
      </c>
      <c r="M86" s="6">
        <v>2.33</v>
      </c>
      <c r="N86" s="6">
        <v>-1.4100000000000001</v>
      </c>
    </row>
    <row r="87" spans="1:14" x14ac:dyDescent="0.25">
      <c r="A87" s="5" t="s">
        <v>1361</v>
      </c>
      <c r="B87" s="5" t="s">
        <v>28</v>
      </c>
      <c r="C87" s="5" t="s">
        <v>29</v>
      </c>
      <c r="D87" s="5" t="s">
        <v>27</v>
      </c>
      <c r="E87" s="6">
        <v>1384</v>
      </c>
      <c r="F87" s="6">
        <v>0</v>
      </c>
      <c r="G87" s="6">
        <v>1384</v>
      </c>
      <c r="H87" s="6">
        <v>1376.19</v>
      </c>
      <c r="I87" s="6">
        <v>7.8099999999999454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</row>
    <row r="88" spans="1:14" x14ac:dyDescent="0.25">
      <c r="A88" s="5" t="s">
        <v>1361</v>
      </c>
      <c r="B88" s="5" t="s">
        <v>36</v>
      </c>
      <c r="C88" s="5" t="s">
        <v>29</v>
      </c>
      <c r="D88" s="5" t="s">
        <v>27</v>
      </c>
      <c r="E88" s="6">
        <v>2496.36</v>
      </c>
      <c r="F88" s="6">
        <v>0</v>
      </c>
      <c r="G88" s="6">
        <v>2496.36</v>
      </c>
      <c r="H88" s="6">
        <v>2482.2600000000002</v>
      </c>
      <c r="I88" s="6">
        <v>14.099999999999909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</row>
    <row r="89" spans="1:14" x14ac:dyDescent="0.25">
      <c r="A89" s="5" t="s">
        <v>1361</v>
      </c>
      <c r="B89" s="5" t="s">
        <v>34</v>
      </c>
      <c r="C89" s="5" t="s">
        <v>33</v>
      </c>
      <c r="D89" s="5" t="s">
        <v>27</v>
      </c>
      <c r="E89" s="6">
        <v>1668.88</v>
      </c>
      <c r="F89" s="6">
        <v>0</v>
      </c>
      <c r="G89" s="6">
        <v>1668.88</v>
      </c>
      <c r="H89" s="6">
        <v>4226.62</v>
      </c>
      <c r="I89" s="6">
        <v>-2557.7399999999998</v>
      </c>
      <c r="J89" s="6">
        <v>0.92</v>
      </c>
      <c r="K89" s="6">
        <v>0</v>
      </c>
      <c r="L89" s="6">
        <v>0.92</v>
      </c>
      <c r="M89" s="6">
        <v>2.33</v>
      </c>
      <c r="N89" s="6">
        <v>-1.4100000000000001</v>
      </c>
    </row>
    <row r="90" spans="1:14" x14ac:dyDescent="0.25">
      <c r="A90" s="5" t="s">
        <v>1361</v>
      </c>
      <c r="B90" s="5" t="s">
        <v>35</v>
      </c>
      <c r="C90" s="5" t="s">
        <v>33</v>
      </c>
      <c r="D90" s="5" t="s">
        <v>27</v>
      </c>
      <c r="E90" s="6">
        <v>1684.65</v>
      </c>
      <c r="F90" s="6">
        <v>0</v>
      </c>
      <c r="G90" s="6">
        <v>1684.65</v>
      </c>
      <c r="H90" s="6">
        <v>4266.5600000000004</v>
      </c>
      <c r="I90" s="6">
        <v>-2581.9100000000003</v>
      </c>
      <c r="J90" s="6">
        <v>16.559999999999999</v>
      </c>
      <c r="K90" s="6">
        <v>0</v>
      </c>
      <c r="L90" s="6">
        <v>16.559999999999999</v>
      </c>
      <c r="M90" s="6">
        <v>41.94</v>
      </c>
      <c r="N90" s="6">
        <v>-25.38</v>
      </c>
    </row>
    <row r="91" spans="1:14" x14ac:dyDescent="0.25">
      <c r="A91" s="5" t="s">
        <v>1361</v>
      </c>
      <c r="B91" s="5" t="s">
        <v>37</v>
      </c>
      <c r="C91" s="5" t="s">
        <v>29</v>
      </c>
      <c r="D91" s="5" t="s">
        <v>27</v>
      </c>
      <c r="E91" s="6">
        <v>5472.89</v>
      </c>
      <c r="F91" s="6">
        <v>0</v>
      </c>
      <c r="G91" s="6">
        <v>5472.89</v>
      </c>
      <c r="H91" s="6">
        <v>5441.98</v>
      </c>
      <c r="I91" s="6">
        <v>30.910000000000764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</row>
    <row r="92" spans="1:14" x14ac:dyDescent="0.25">
      <c r="A92" s="5" t="s">
        <v>1361</v>
      </c>
      <c r="B92" s="5" t="s">
        <v>1362</v>
      </c>
      <c r="C92" s="5" t="s">
        <v>39</v>
      </c>
      <c r="D92" s="5" t="s">
        <v>58</v>
      </c>
      <c r="E92" s="6">
        <v>-305446.21999999997</v>
      </c>
      <c r="F92" s="6">
        <v>0</v>
      </c>
      <c r="G92" s="6">
        <v>-305446.21999999997</v>
      </c>
      <c r="H92" s="6">
        <v>-305446.39</v>
      </c>
      <c r="I92" s="6">
        <v>0.17000000004190952</v>
      </c>
      <c r="J92" s="6">
        <v>-9320</v>
      </c>
      <c r="K92" s="6">
        <v>0</v>
      </c>
      <c r="L92" s="6">
        <v>-9320</v>
      </c>
      <c r="M92" s="6">
        <v>-9320</v>
      </c>
      <c r="N92" s="6">
        <v>0</v>
      </c>
    </row>
    <row r="93" spans="1:14" x14ac:dyDescent="0.25">
      <c r="A93" s="5" t="s">
        <v>1361</v>
      </c>
      <c r="B93" s="5" t="s">
        <v>59</v>
      </c>
      <c r="C93" s="5" t="s">
        <v>42</v>
      </c>
      <c r="D93" s="5" t="s">
        <v>43</v>
      </c>
      <c r="E93" s="6">
        <v>640.99</v>
      </c>
      <c r="F93" s="6">
        <v>641.84</v>
      </c>
      <c r="G93" s="6">
        <v>-0.85000000000002274</v>
      </c>
      <c r="H93" s="6">
        <v>641.84</v>
      </c>
      <c r="I93" s="6">
        <v>-0.85000000000002274</v>
      </c>
      <c r="J93" s="6">
        <v>242</v>
      </c>
      <c r="K93" s="6">
        <v>242.32</v>
      </c>
      <c r="L93" s="6">
        <v>-0.31999999999999318</v>
      </c>
      <c r="M93" s="6">
        <v>242.32</v>
      </c>
      <c r="N93" s="6">
        <v>-0.31999999999999318</v>
      </c>
    </row>
    <row r="94" spans="1:14" x14ac:dyDescent="0.25">
      <c r="A94" s="5" t="s">
        <v>1361</v>
      </c>
      <c r="B94" s="5" t="s">
        <v>60</v>
      </c>
      <c r="C94" s="5" t="s">
        <v>42</v>
      </c>
      <c r="D94" s="5" t="s">
        <v>43</v>
      </c>
      <c r="E94" s="6">
        <v>3167.98</v>
      </c>
      <c r="F94" s="6">
        <v>3158.8258706467664</v>
      </c>
      <c r="G94" s="6">
        <v>9.1541293532336567</v>
      </c>
      <c r="H94" s="6">
        <v>3174.62</v>
      </c>
      <c r="I94" s="6">
        <v>-6.6399999999998727</v>
      </c>
      <c r="J94" s="6">
        <v>9347</v>
      </c>
      <c r="K94" s="6">
        <v>9320</v>
      </c>
      <c r="L94" s="6">
        <v>27</v>
      </c>
      <c r="M94" s="6">
        <v>9366.6</v>
      </c>
      <c r="N94" s="6">
        <v>-19.600000000000364</v>
      </c>
    </row>
    <row r="95" spans="1:14" x14ac:dyDescent="0.25">
      <c r="A95" s="5" t="s">
        <v>1361</v>
      </c>
      <c r="B95" s="5" t="s">
        <v>68</v>
      </c>
      <c r="C95" s="5" t="s">
        <v>42</v>
      </c>
      <c r="D95" s="5" t="s">
        <v>43</v>
      </c>
      <c r="E95" s="6">
        <v>195385.32</v>
      </c>
      <c r="F95" s="6">
        <v>194550.33663366336</v>
      </c>
      <c r="G95" s="6">
        <v>834.98336633664439</v>
      </c>
      <c r="H95" s="6">
        <v>196495.84</v>
      </c>
      <c r="I95" s="6">
        <v>-1110.5199999999895</v>
      </c>
      <c r="J95" s="6">
        <v>9360</v>
      </c>
      <c r="K95" s="6">
        <v>9320</v>
      </c>
      <c r="L95" s="6">
        <v>40</v>
      </c>
      <c r="M95" s="6">
        <v>9413.2000000000007</v>
      </c>
      <c r="N95" s="6">
        <v>-53.200000000000728</v>
      </c>
    </row>
    <row r="96" spans="1:14" x14ac:dyDescent="0.25">
      <c r="A96" s="5" t="s">
        <v>1361</v>
      </c>
      <c r="B96" s="5" t="s">
        <v>69</v>
      </c>
      <c r="C96" s="5" t="s">
        <v>42</v>
      </c>
      <c r="D96" s="5" t="s">
        <v>53</v>
      </c>
      <c r="E96" s="6">
        <v>86648.4</v>
      </c>
      <c r="F96" s="6">
        <v>85305.782178217822</v>
      </c>
      <c r="G96" s="6">
        <v>1342.6178217821725</v>
      </c>
      <c r="H96" s="6">
        <v>86158.84</v>
      </c>
      <c r="I96" s="6">
        <v>489.55999999999767</v>
      </c>
      <c r="J96" s="6">
        <v>7100</v>
      </c>
      <c r="K96" s="6">
        <v>6990</v>
      </c>
      <c r="L96" s="6">
        <v>110</v>
      </c>
      <c r="M96" s="6">
        <v>7059.9</v>
      </c>
      <c r="N96" s="6">
        <v>40.100000000000364</v>
      </c>
    </row>
    <row r="97" spans="1:14" x14ac:dyDescent="0.25">
      <c r="A97" s="5" t="s">
        <v>1363</v>
      </c>
      <c r="B97" s="5" t="s">
        <v>25</v>
      </c>
      <c r="C97" s="5" t="s">
        <v>26</v>
      </c>
      <c r="D97" s="5" t="s">
        <v>27</v>
      </c>
      <c r="E97" s="6">
        <v>6133.12</v>
      </c>
      <c r="F97" s="6">
        <v>0</v>
      </c>
      <c r="G97" s="6">
        <v>6133.12</v>
      </c>
      <c r="H97" s="6">
        <v>0</v>
      </c>
      <c r="I97" s="6">
        <v>6133.12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</row>
    <row r="98" spans="1:14" x14ac:dyDescent="0.25">
      <c r="A98" s="5" t="s">
        <v>1363</v>
      </c>
      <c r="B98" s="5" t="s">
        <v>30</v>
      </c>
      <c r="C98" s="5" t="s">
        <v>29</v>
      </c>
      <c r="D98" s="5" t="s">
        <v>27</v>
      </c>
      <c r="E98" s="6">
        <v>278.16000000000003</v>
      </c>
      <c r="F98" s="6">
        <v>0</v>
      </c>
      <c r="G98" s="6">
        <v>278.16000000000003</v>
      </c>
      <c r="H98" s="6">
        <v>272.51</v>
      </c>
      <c r="I98" s="6">
        <v>5.6500000000000341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</row>
    <row r="99" spans="1:14" x14ac:dyDescent="0.25">
      <c r="A99" s="5" t="s">
        <v>1363</v>
      </c>
      <c r="B99" s="5" t="s">
        <v>31</v>
      </c>
      <c r="C99" s="5" t="s">
        <v>29</v>
      </c>
      <c r="D99" s="5" t="s">
        <v>27</v>
      </c>
      <c r="E99" s="6">
        <v>1247.6199999999999</v>
      </c>
      <c r="F99" s="6">
        <v>0</v>
      </c>
      <c r="G99" s="6">
        <v>1247.6199999999999</v>
      </c>
      <c r="H99" s="6">
        <v>1222.26</v>
      </c>
      <c r="I99" s="6">
        <v>25.3599999999999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</row>
    <row r="100" spans="1:14" x14ac:dyDescent="0.25">
      <c r="A100" s="5" t="s">
        <v>1363</v>
      </c>
      <c r="B100" s="5" t="s">
        <v>32</v>
      </c>
      <c r="C100" s="5" t="s">
        <v>33</v>
      </c>
      <c r="D100" s="5" t="s">
        <v>27</v>
      </c>
      <c r="E100" s="6">
        <v>2742.87</v>
      </c>
      <c r="F100" s="6">
        <v>0</v>
      </c>
      <c r="G100" s="6">
        <v>2742.87</v>
      </c>
      <c r="H100" s="6">
        <v>2745.28</v>
      </c>
      <c r="I100" s="6">
        <v>-2.4100000000003092</v>
      </c>
      <c r="J100" s="6">
        <v>6.76</v>
      </c>
      <c r="K100" s="6">
        <v>0</v>
      </c>
      <c r="L100" s="6">
        <v>6.76</v>
      </c>
      <c r="M100" s="6">
        <v>6.766</v>
      </c>
      <c r="N100" s="6">
        <v>-6.0000000000002274E-3</v>
      </c>
    </row>
    <row r="101" spans="1:14" x14ac:dyDescent="0.25">
      <c r="A101" s="5" t="s">
        <v>1363</v>
      </c>
      <c r="B101" s="5" t="s">
        <v>28</v>
      </c>
      <c r="C101" s="5" t="s">
        <v>29</v>
      </c>
      <c r="D101" s="5" t="s">
        <v>27</v>
      </c>
      <c r="E101" s="6">
        <v>8888.81</v>
      </c>
      <c r="F101" s="6">
        <v>0</v>
      </c>
      <c r="G101" s="6">
        <v>8888.81</v>
      </c>
      <c r="H101" s="6">
        <v>8708.16</v>
      </c>
      <c r="I101" s="6">
        <v>180.64999999999964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</row>
    <row r="102" spans="1:14" x14ac:dyDescent="0.25">
      <c r="A102" s="5" t="s">
        <v>1363</v>
      </c>
      <c r="B102" s="5" t="s">
        <v>34</v>
      </c>
      <c r="C102" s="5" t="s">
        <v>33</v>
      </c>
      <c r="D102" s="5" t="s">
        <v>27</v>
      </c>
      <c r="E102" s="6">
        <v>12262.64</v>
      </c>
      <c r="F102" s="6">
        <v>0</v>
      </c>
      <c r="G102" s="6">
        <v>12262.64</v>
      </c>
      <c r="H102" s="6">
        <v>12273.41</v>
      </c>
      <c r="I102" s="6">
        <v>-10.770000000000437</v>
      </c>
      <c r="J102" s="6">
        <v>6.76</v>
      </c>
      <c r="K102" s="6">
        <v>0</v>
      </c>
      <c r="L102" s="6">
        <v>6.76</v>
      </c>
      <c r="M102" s="6">
        <v>6.766</v>
      </c>
      <c r="N102" s="6">
        <v>-6.0000000000002274E-3</v>
      </c>
    </row>
    <row r="103" spans="1:14" x14ac:dyDescent="0.25">
      <c r="A103" s="5" t="s">
        <v>1363</v>
      </c>
      <c r="B103" s="5" t="s">
        <v>35</v>
      </c>
      <c r="C103" s="5" t="s">
        <v>33</v>
      </c>
      <c r="D103" s="5" t="s">
        <v>27</v>
      </c>
      <c r="E103" s="6">
        <v>14441.58</v>
      </c>
      <c r="F103" s="6">
        <v>0</v>
      </c>
      <c r="G103" s="6">
        <v>14441.58</v>
      </c>
      <c r="H103" s="6">
        <v>14453.87</v>
      </c>
      <c r="I103" s="6">
        <v>-12.290000000000873</v>
      </c>
      <c r="J103" s="6">
        <v>141.96</v>
      </c>
      <c r="K103" s="6">
        <v>0</v>
      </c>
      <c r="L103" s="6">
        <v>141.96</v>
      </c>
      <c r="M103" s="6">
        <v>142.08099999999999</v>
      </c>
      <c r="N103" s="6">
        <v>-0.1209999999999809</v>
      </c>
    </row>
    <row r="104" spans="1:14" x14ac:dyDescent="0.25">
      <c r="A104" s="5" t="s">
        <v>1363</v>
      </c>
      <c r="B104" s="5" t="s">
        <v>36</v>
      </c>
      <c r="C104" s="5" t="s">
        <v>29</v>
      </c>
      <c r="D104" s="5" t="s">
        <v>27</v>
      </c>
      <c r="E104" s="6">
        <v>16032.96</v>
      </c>
      <c r="F104" s="6">
        <v>0</v>
      </c>
      <c r="G104" s="6">
        <v>16032.96</v>
      </c>
      <c r="H104" s="6">
        <v>15707.12</v>
      </c>
      <c r="I104" s="6">
        <v>325.83999999999833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</row>
    <row r="105" spans="1:14" x14ac:dyDescent="0.25">
      <c r="A105" s="5" t="s">
        <v>1363</v>
      </c>
      <c r="B105" s="5" t="s">
        <v>37</v>
      </c>
      <c r="C105" s="5" t="s">
        <v>29</v>
      </c>
      <c r="D105" s="5" t="s">
        <v>27</v>
      </c>
      <c r="E105" s="6">
        <v>35149.85</v>
      </c>
      <c r="F105" s="6">
        <v>0</v>
      </c>
      <c r="G105" s="6">
        <v>35149.85</v>
      </c>
      <c r="H105" s="6">
        <v>34435.49</v>
      </c>
      <c r="I105" s="6">
        <v>714.36000000000058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</row>
    <row r="106" spans="1:14" x14ac:dyDescent="0.25">
      <c r="A106" s="5" t="s">
        <v>1363</v>
      </c>
      <c r="B106" s="5" t="s">
        <v>106</v>
      </c>
      <c r="C106" s="5" t="s">
        <v>39</v>
      </c>
      <c r="D106" s="5" t="s">
        <v>40</v>
      </c>
      <c r="E106" s="6">
        <v>-908662.3</v>
      </c>
      <c r="F106" s="6">
        <v>0</v>
      </c>
      <c r="G106" s="6">
        <v>-908662.3</v>
      </c>
      <c r="H106" s="6">
        <v>-908662.31</v>
      </c>
      <c r="I106" s="6">
        <v>1.0000000009313226E-2</v>
      </c>
      <c r="J106" s="6">
        <v>-4939</v>
      </c>
      <c r="K106" s="6">
        <v>0</v>
      </c>
      <c r="L106" s="6">
        <v>-4939</v>
      </c>
      <c r="M106" s="6">
        <v>-4939</v>
      </c>
      <c r="N106" s="6">
        <v>0</v>
      </c>
    </row>
    <row r="107" spans="1:14" x14ac:dyDescent="0.25">
      <c r="A107" s="5" t="s">
        <v>1363</v>
      </c>
      <c r="B107" s="5" t="s">
        <v>1364</v>
      </c>
      <c r="C107" s="5" t="s">
        <v>42</v>
      </c>
      <c r="D107" s="5" t="s">
        <v>43</v>
      </c>
      <c r="E107" s="6">
        <v>62419.199999999997</v>
      </c>
      <c r="F107" s="6">
        <v>0</v>
      </c>
      <c r="G107" s="6">
        <v>62419.199999999997</v>
      </c>
      <c r="H107" s="6">
        <v>0</v>
      </c>
      <c r="I107" s="6">
        <v>62419.199999999997</v>
      </c>
      <c r="J107" s="6">
        <v>60000</v>
      </c>
      <c r="K107" s="6">
        <v>0</v>
      </c>
      <c r="L107" s="6">
        <v>60000</v>
      </c>
      <c r="M107" s="6">
        <v>0</v>
      </c>
      <c r="N107" s="6">
        <v>60000</v>
      </c>
    </row>
    <row r="108" spans="1:14" x14ac:dyDescent="0.25">
      <c r="A108" s="5" t="s">
        <v>1363</v>
      </c>
      <c r="B108" s="5" t="s">
        <v>107</v>
      </c>
      <c r="C108" s="5" t="s">
        <v>42</v>
      </c>
      <c r="D108" s="5" t="s">
        <v>43</v>
      </c>
      <c r="E108" s="6">
        <v>3090.73</v>
      </c>
      <c r="F108" s="6">
        <v>3080.7487684729062</v>
      </c>
      <c r="G108" s="6">
        <v>9.9812315270937688</v>
      </c>
      <c r="H108" s="6">
        <v>3126.96</v>
      </c>
      <c r="I108" s="6">
        <v>-36.230000000000018</v>
      </c>
      <c r="J108" s="6">
        <v>59460</v>
      </c>
      <c r="K108" s="6">
        <v>59268</v>
      </c>
      <c r="L108" s="6">
        <v>192</v>
      </c>
      <c r="M108" s="6">
        <v>60157.02</v>
      </c>
      <c r="N108" s="6">
        <v>-697.0199999999968</v>
      </c>
    </row>
    <row r="109" spans="1:14" x14ac:dyDescent="0.25">
      <c r="A109" s="5" t="s">
        <v>1363</v>
      </c>
      <c r="B109" s="5" t="s">
        <v>44</v>
      </c>
      <c r="C109" s="5" t="s">
        <v>42</v>
      </c>
      <c r="D109" s="5" t="s">
        <v>43</v>
      </c>
      <c r="E109" s="6">
        <v>4901.49</v>
      </c>
      <c r="F109" s="6">
        <v>4894.547263681593</v>
      </c>
      <c r="G109" s="6">
        <v>6.9427363184067872</v>
      </c>
      <c r="H109" s="6">
        <v>4919.0200000000004</v>
      </c>
      <c r="I109" s="6">
        <v>-17.530000000000655</v>
      </c>
      <c r="J109" s="6">
        <v>4946</v>
      </c>
      <c r="K109" s="6">
        <v>4939</v>
      </c>
      <c r="L109" s="6">
        <v>7</v>
      </c>
      <c r="M109" s="6">
        <v>4963.6949999999997</v>
      </c>
      <c r="N109" s="6">
        <v>-17.694999999999709</v>
      </c>
    </row>
    <row r="110" spans="1:14" x14ac:dyDescent="0.25">
      <c r="A110" s="5" t="s">
        <v>1363</v>
      </c>
      <c r="B110" s="5" t="s">
        <v>99</v>
      </c>
      <c r="C110" s="5" t="s">
        <v>42</v>
      </c>
      <c r="D110" s="5" t="s">
        <v>43</v>
      </c>
      <c r="E110" s="6">
        <v>13413.58</v>
      </c>
      <c r="F110" s="6">
        <v>13370.266009852217</v>
      </c>
      <c r="G110" s="6">
        <v>43.313990147782533</v>
      </c>
      <c r="H110" s="6">
        <v>13570.82</v>
      </c>
      <c r="I110" s="6">
        <v>-157.23999999999978</v>
      </c>
      <c r="J110" s="6">
        <v>59460</v>
      </c>
      <c r="K110" s="6">
        <v>59268</v>
      </c>
      <c r="L110" s="6">
        <v>192</v>
      </c>
      <c r="M110" s="6">
        <v>60157.02</v>
      </c>
      <c r="N110" s="6">
        <v>-697.0199999999968</v>
      </c>
    </row>
    <row r="111" spans="1:14" x14ac:dyDescent="0.25">
      <c r="A111" s="5" t="s">
        <v>1363</v>
      </c>
      <c r="B111" s="5" t="s">
        <v>100</v>
      </c>
      <c r="C111" s="5" t="s">
        <v>42</v>
      </c>
      <c r="D111" s="5" t="s">
        <v>43</v>
      </c>
      <c r="E111" s="6">
        <v>17235.669999999998</v>
      </c>
      <c r="F111" s="6">
        <v>17180.019704433496</v>
      </c>
      <c r="G111" s="6">
        <v>55.650295566501882</v>
      </c>
      <c r="H111" s="6">
        <v>17437.72</v>
      </c>
      <c r="I111" s="6">
        <v>-202.05000000000291</v>
      </c>
      <c r="J111" s="6">
        <v>59460</v>
      </c>
      <c r="K111" s="6">
        <v>59268</v>
      </c>
      <c r="L111" s="6">
        <v>192</v>
      </c>
      <c r="M111" s="6">
        <v>60157.02</v>
      </c>
      <c r="N111" s="6">
        <v>-697.0199999999968</v>
      </c>
    </row>
    <row r="112" spans="1:14" x14ac:dyDescent="0.25">
      <c r="A112" s="5" t="s">
        <v>1363</v>
      </c>
      <c r="B112" s="5" t="s">
        <v>47</v>
      </c>
      <c r="C112" s="5" t="s">
        <v>42</v>
      </c>
      <c r="D112" s="5" t="s">
        <v>43</v>
      </c>
      <c r="E112" s="6">
        <v>28211.4</v>
      </c>
      <c r="F112" s="6">
        <v>27867.225490196077</v>
      </c>
      <c r="G112" s="6">
        <v>344.17450980392459</v>
      </c>
      <c r="H112" s="6">
        <v>28424.57</v>
      </c>
      <c r="I112" s="6">
        <v>-213.16999999999825</v>
      </c>
      <c r="J112" s="6">
        <v>60000</v>
      </c>
      <c r="K112" s="6">
        <v>59268</v>
      </c>
      <c r="L112" s="6">
        <v>732</v>
      </c>
      <c r="M112" s="6">
        <v>60453.36</v>
      </c>
      <c r="N112" s="6">
        <v>-453.36000000000058</v>
      </c>
    </row>
    <row r="113" spans="1:14" x14ac:dyDescent="0.25">
      <c r="A113" s="5" t="s">
        <v>1363</v>
      </c>
      <c r="B113" s="5" t="s">
        <v>101</v>
      </c>
      <c r="C113" s="5" t="s">
        <v>42</v>
      </c>
      <c r="D113" s="5" t="s">
        <v>43</v>
      </c>
      <c r="E113" s="6">
        <v>55686.54</v>
      </c>
      <c r="F113" s="6">
        <v>53232.679802955667</v>
      </c>
      <c r="G113" s="6">
        <v>2453.8601970443342</v>
      </c>
      <c r="H113" s="6">
        <v>54031.17</v>
      </c>
      <c r="I113" s="6">
        <v>1655.3700000000026</v>
      </c>
      <c r="J113" s="6">
        <v>62000</v>
      </c>
      <c r="K113" s="6">
        <v>59268</v>
      </c>
      <c r="L113" s="6">
        <v>2732</v>
      </c>
      <c r="M113" s="6">
        <v>60157.02</v>
      </c>
      <c r="N113" s="6">
        <v>1842.9800000000032</v>
      </c>
    </row>
    <row r="114" spans="1:14" x14ac:dyDescent="0.25">
      <c r="A114" s="5" t="s">
        <v>1363</v>
      </c>
      <c r="B114" s="5" t="s">
        <v>109</v>
      </c>
      <c r="C114" s="5" t="s">
        <v>42</v>
      </c>
      <c r="D114" s="5" t="s">
        <v>43</v>
      </c>
      <c r="E114" s="6">
        <v>59594.65</v>
      </c>
      <c r="F114" s="6">
        <v>59021.054187192116</v>
      </c>
      <c r="G114" s="6">
        <v>573.59581280788552</v>
      </c>
      <c r="H114" s="6">
        <v>59906.37</v>
      </c>
      <c r="I114" s="6">
        <v>-311.72000000000116</v>
      </c>
      <c r="J114" s="6">
        <v>4987</v>
      </c>
      <c r="K114" s="6">
        <v>4939</v>
      </c>
      <c r="L114" s="6">
        <v>48</v>
      </c>
      <c r="M114" s="6">
        <v>5013.085</v>
      </c>
      <c r="N114" s="6">
        <v>-26.085000000000036</v>
      </c>
    </row>
    <row r="115" spans="1:14" x14ac:dyDescent="0.25">
      <c r="A115" s="5" t="s">
        <v>1363</v>
      </c>
      <c r="B115" s="5" t="s">
        <v>50</v>
      </c>
      <c r="C115" s="5" t="s">
        <v>42</v>
      </c>
      <c r="D115" s="5" t="s">
        <v>43</v>
      </c>
      <c r="E115" s="6">
        <v>0</v>
      </c>
      <c r="F115" s="6">
        <v>73879.3432835821</v>
      </c>
      <c r="G115" s="6">
        <v>-73879.3432835821</v>
      </c>
      <c r="H115" s="6">
        <v>74248.740000000005</v>
      </c>
      <c r="I115" s="6">
        <v>-74248.740000000005</v>
      </c>
      <c r="J115" s="6">
        <v>0</v>
      </c>
      <c r="K115" s="6">
        <v>59268</v>
      </c>
      <c r="L115" s="6">
        <v>-59268</v>
      </c>
      <c r="M115" s="6">
        <v>59564.34</v>
      </c>
      <c r="N115" s="6">
        <v>-59564.34</v>
      </c>
    </row>
    <row r="116" spans="1:14" x14ac:dyDescent="0.25">
      <c r="A116" s="5" t="s">
        <v>1363</v>
      </c>
      <c r="B116" s="5" t="s">
        <v>103</v>
      </c>
      <c r="C116" s="5" t="s">
        <v>42</v>
      </c>
      <c r="D116" s="5" t="s">
        <v>43</v>
      </c>
      <c r="E116" s="6">
        <v>298588.02</v>
      </c>
      <c r="F116" s="6">
        <v>297253.91089108912</v>
      </c>
      <c r="G116" s="6">
        <v>1334.1091089108959</v>
      </c>
      <c r="H116" s="6">
        <v>300226.45</v>
      </c>
      <c r="I116" s="6">
        <v>-1638.429999999993</v>
      </c>
      <c r="J116" s="6">
        <v>59534</v>
      </c>
      <c r="K116" s="6">
        <v>59268</v>
      </c>
      <c r="L116" s="6">
        <v>266</v>
      </c>
      <c r="M116" s="6">
        <v>59860.68</v>
      </c>
      <c r="N116" s="6">
        <v>-326.68000000000029</v>
      </c>
    </row>
    <row r="117" spans="1:14" x14ac:dyDescent="0.25">
      <c r="A117" s="5" t="s">
        <v>1363</v>
      </c>
      <c r="B117" s="5" t="s">
        <v>104</v>
      </c>
      <c r="C117" s="5" t="s">
        <v>42</v>
      </c>
      <c r="D117" s="5" t="s">
        <v>53</v>
      </c>
      <c r="E117" s="6">
        <v>265350.96000000002</v>
      </c>
      <c r="F117" s="6">
        <v>258666.63681592038</v>
      </c>
      <c r="G117" s="6">
        <v>6684.3231840796361</v>
      </c>
      <c r="H117" s="6">
        <v>259959.97</v>
      </c>
      <c r="I117" s="6">
        <v>5390.9900000000198</v>
      </c>
      <c r="J117" s="6">
        <v>45600</v>
      </c>
      <c r="K117" s="6">
        <v>44451</v>
      </c>
      <c r="L117" s="6">
        <v>1149</v>
      </c>
      <c r="M117" s="6">
        <v>44673.254999999997</v>
      </c>
      <c r="N117" s="6">
        <v>926.74500000000262</v>
      </c>
    </row>
    <row r="118" spans="1:14" x14ac:dyDescent="0.25">
      <c r="A118" s="5" t="s">
        <v>1363</v>
      </c>
      <c r="B118" s="5" t="s">
        <v>54</v>
      </c>
      <c r="C118" s="5" t="s">
        <v>42</v>
      </c>
      <c r="D118" s="5" t="s">
        <v>55</v>
      </c>
      <c r="E118" s="6">
        <v>2992.45</v>
      </c>
      <c r="F118" s="6">
        <v>2933.7647058823532</v>
      </c>
      <c r="G118" s="6">
        <v>58.685294117646663</v>
      </c>
      <c r="H118" s="6">
        <v>2992.44</v>
      </c>
      <c r="I118" s="6">
        <v>9.9999999997635314E-3</v>
      </c>
      <c r="J118" s="6">
        <v>544.08100000000002</v>
      </c>
      <c r="K118" s="6">
        <v>533.41176470588243</v>
      </c>
      <c r="L118" s="6">
        <v>10.669235294117584</v>
      </c>
      <c r="M118" s="6">
        <v>544.08000000000004</v>
      </c>
      <c r="N118" s="6">
        <v>9.9999999997635314E-4</v>
      </c>
    </row>
    <row r="119" spans="1:14" x14ac:dyDescent="0.25">
      <c r="A119" s="5" t="s">
        <v>1365</v>
      </c>
      <c r="B119" s="5" t="s">
        <v>25</v>
      </c>
      <c r="C119" s="5" t="s">
        <v>26</v>
      </c>
      <c r="D119" s="5" t="s">
        <v>27</v>
      </c>
      <c r="E119" s="6">
        <v>4940.5200000000004</v>
      </c>
      <c r="F119" s="6">
        <v>0</v>
      </c>
      <c r="G119" s="6">
        <v>4940.5200000000004</v>
      </c>
      <c r="H119" s="6">
        <v>0</v>
      </c>
      <c r="I119" s="6">
        <v>4940.5200000000004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</row>
    <row r="120" spans="1:14" x14ac:dyDescent="0.25">
      <c r="A120" s="5" t="s">
        <v>1365</v>
      </c>
      <c r="B120" s="5" t="s">
        <v>30</v>
      </c>
      <c r="C120" s="5" t="s">
        <v>29</v>
      </c>
      <c r="D120" s="5" t="s">
        <v>27</v>
      </c>
      <c r="E120" s="6">
        <v>97.91</v>
      </c>
      <c r="F120" s="6">
        <v>0</v>
      </c>
      <c r="G120" s="6">
        <v>97.91</v>
      </c>
      <c r="H120" s="6">
        <v>98.28</v>
      </c>
      <c r="I120" s="6">
        <v>-0.37000000000000455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</row>
    <row r="121" spans="1:14" x14ac:dyDescent="0.25">
      <c r="A121" s="5" t="s">
        <v>1365</v>
      </c>
      <c r="B121" s="5" t="s">
        <v>31</v>
      </c>
      <c r="C121" s="5" t="s">
        <v>29</v>
      </c>
      <c r="D121" s="5" t="s">
        <v>27</v>
      </c>
      <c r="E121" s="6">
        <v>439.16</v>
      </c>
      <c r="F121" s="6">
        <v>0</v>
      </c>
      <c r="G121" s="6">
        <v>439.16</v>
      </c>
      <c r="H121" s="6">
        <v>440.83</v>
      </c>
      <c r="I121" s="6">
        <v>-1.6699999999999591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</row>
    <row r="122" spans="1:14" x14ac:dyDescent="0.25">
      <c r="A122" s="5" t="s">
        <v>1365</v>
      </c>
      <c r="B122" s="5" t="s">
        <v>32</v>
      </c>
      <c r="C122" s="5" t="s">
        <v>33</v>
      </c>
      <c r="D122" s="5" t="s">
        <v>27</v>
      </c>
      <c r="E122" s="6">
        <v>608.63</v>
      </c>
      <c r="F122" s="6">
        <v>0</v>
      </c>
      <c r="G122" s="6">
        <v>608.63</v>
      </c>
      <c r="H122" s="6">
        <v>986.21</v>
      </c>
      <c r="I122" s="6">
        <v>-377.58000000000004</v>
      </c>
      <c r="J122" s="6">
        <v>1.5</v>
      </c>
      <c r="K122" s="6">
        <v>0</v>
      </c>
      <c r="L122" s="6">
        <v>1.5</v>
      </c>
      <c r="M122" s="6">
        <v>2.431</v>
      </c>
      <c r="N122" s="6">
        <v>-0.93100000000000005</v>
      </c>
    </row>
    <row r="123" spans="1:14" x14ac:dyDescent="0.25">
      <c r="A123" s="5" t="s">
        <v>1365</v>
      </c>
      <c r="B123" s="5" t="s">
        <v>28</v>
      </c>
      <c r="C123" s="5" t="s">
        <v>29</v>
      </c>
      <c r="D123" s="5" t="s">
        <v>27</v>
      </c>
      <c r="E123" s="6">
        <v>3128.82</v>
      </c>
      <c r="F123" s="6">
        <v>0</v>
      </c>
      <c r="G123" s="6">
        <v>3128.82</v>
      </c>
      <c r="H123" s="6">
        <v>3140.76</v>
      </c>
      <c r="I123" s="6">
        <v>-11.940000000000055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</row>
    <row r="124" spans="1:14" x14ac:dyDescent="0.25">
      <c r="A124" s="5" t="s">
        <v>1365</v>
      </c>
      <c r="B124" s="5" t="s">
        <v>34</v>
      </c>
      <c r="C124" s="5" t="s">
        <v>33</v>
      </c>
      <c r="D124" s="5" t="s">
        <v>27</v>
      </c>
      <c r="E124" s="6">
        <v>2721</v>
      </c>
      <c r="F124" s="6">
        <v>0</v>
      </c>
      <c r="G124" s="6">
        <v>2721</v>
      </c>
      <c r="H124" s="6">
        <v>4409.0600000000004</v>
      </c>
      <c r="I124" s="6">
        <v>-1688.0600000000004</v>
      </c>
      <c r="J124" s="6">
        <v>1.5</v>
      </c>
      <c r="K124" s="6">
        <v>0</v>
      </c>
      <c r="L124" s="6">
        <v>1.5</v>
      </c>
      <c r="M124" s="6">
        <v>2.431</v>
      </c>
      <c r="N124" s="6">
        <v>-0.93100000000000005</v>
      </c>
    </row>
    <row r="125" spans="1:14" x14ac:dyDescent="0.25">
      <c r="A125" s="5" t="s">
        <v>1365</v>
      </c>
      <c r="B125" s="5" t="s">
        <v>35</v>
      </c>
      <c r="C125" s="5" t="s">
        <v>33</v>
      </c>
      <c r="D125" s="5" t="s">
        <v>27</v>
      </c>
      <c r="E125" s="6">
        <v>3204.5</v>
      </c>
      <c r="F125" s="6">
        <v>0</v>
      </c>
      <c r="G125" s="6">
        <v>3204.5</v>
      </c>
      <c r="H125" s="6">
        <v>5192.47</v>
      </c>
      <c r="I125" s="6">
        <v>-1987.9700000000003</v>
      </c>
      <c r="J125" s="6">
        <v>31.5</v>
      </c>
      <c r="K125" s="6">
        <v>0</v>
      </c>
      <c r="L125" s="6">
        <v>31.5</v>
      </c>
      <c r="M125" s="6">
        <v>51.042000000000002</v>
      </c>
      <c r="N125" s="6">
        <v>-19.542000000000002</v>
      </c>
    </row>
    <row r="126" spans="1:14" x14ac:dyDescent="0.25">
      <c r="A126" s="5" t="s">
        <v>1365</v>
      </c>
      <c r="B126" s="5" t="s">
        <v>36</v>
      </c>
      <c r="C126" s="5" t="s">
        <v>29</v>
      </c>
      <c r="D126" s="5" t="s">
        <v>27</v>
      </c>
      <c r="E126" s="6">
        <v>5643.53</v>
      </c>
      <c r="F126" s="6">
        <v>0</v>
      </c>
      <c r="G126" s="6">
        <v>5643.53</v>
      </c>
      <c r="H126" s="6">
        <v>5665.07</v>
      </c>
      <c r="I126" s="6">
        <v>-21.539999999999964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</row>
    <row r="127" spans="1:14" x14ac:dyDescent="0.25">
      <c r="A127" s="5" t="s">
        <v>1365</v>
      </c>
      <c r="B127" s="5" t="s">
        <v>37</v>
      </c>
      <c r="C127" s="5" t="s">
        <v>29</v>
      </c>
      <c r="D127" s="5" t="s">
        <v>27</v>
      </c>
      <c r="E127" s="6">
        <v>12372.59</v>
      </c>
      <c r="F127" s="6">
        <v>0</v>
      </c>
      <c r="G127" s="6">
        <v>12372.59</v>
      </c>
      <c r="H127" s="6">
        <v>12419.81</v>
      </c>
      <c r="I127" s="6">
        <v>-47.219999999999345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</row>
    <row r="128" spans="1:14" x14ac:dyDescent="0.25">
      <c r="A128" s="5" t="s">
        <v>1365</v>
      </c>
      <c r="B128" s="5" t="s">
        <v>131</v>
      </c>
      <c r="C128" s="5" t="s">
        <v>39</v>
      </c>
      <c r="D128" s="5" t="s">
        <v>40</v>
      </c>
      <c r="E128" s="6">
        <v>-280434.98</v>
      </c>
      <c r="F128" s="6">
        <v>0</v>
      </c>
      <c r="G128" s="6">
        <v>-280434.98</v>
      </c>
      <c r="H128" s="6">
        <v>-280434.98</v>
      </c>
      <c r="I128" s="6">
        <v>0</v>
      </c>
      <c r="J128" s="6">
        <v>-1750</v>
      </c>
      <c r="K128" s="6">
        <v>0</v>
      </c>
      <c r="L128" s="6">
        <v>-1750</v>
      </c>
      <c r="M128" s="6">
        <v>-1750</v>
      </c>
      <c r="N128" s="6">
        <v>0</v>
      </c>
    </row>
    <row r="129" spans="1:14" x14ac:dyDescent="0.25">
      <c r="A129" s="5" t="s">
        <v>1365</v>
      </c>
      <c r="B129" s="5" t="s">
        <v>92</v>
      </c>
      <c r="C129" s="5" t="s">
        <v>42</v>
      </c>
      <c r="D129" s="5" t="s">
        <v>43</v>
      </c>
      <c r="E129" s="6">
        <v>12.26</v>
      </c>
      <c r="F129" s="6">
        <v>0</v>
      </c>
      <c r="G129" s="6">
        <v>12.26</v>
      </c>
      <c r="H129" s="6">
        <v>0</v>
      </c>
      <c r="I129" s="6">
        <v>12.26</v>
      </c>
      <c r="J129" s="6">
        <v>144</v>
      </c>
      <c r="K129" s="6">
        <v>0</v>
      </c>
      <c r="L129" s="6">
        <v>144</v>
      </c>
      <c r="M129" s="6">
        <v>0</v>
      </c>
      <c r="N129" s="6">
        <v>144</v>
      </c>
    </row>
    <row r="130" spans="1:14" x14ac:dyDescent="0.25">
      <c r="A130" s="5" t="s">
        <v>1365</v>
      </c>
      <c r="B130" s="5" t="s">
        <v>132</v>
      </c>
      <c r="C130" s="5" t="s">
        <v>42</v>
      </c>
      <c r="D130" s="5" t="s">
        <v>43</v>
      </c>
      <c r="E130" s="6">
        <v>184.41</v>
      </c>
      <c r="F130" s="6">
        <v>174.43564356435644</v>
      </c>
      <c r="G130" s="6">
        <v>9.974356435643557</v>
      </c>
      <c r="H130" s="6">
        <v>176.18</v>
      </c>
      <c r="I130" s="6">
        <v>8.2299999999999898</v>
      </c>
      <c r="J130" s="6">
        <v>1850</v>
      </c>
      <c r="K130" s="6">
        <v>1750</v>
      </c>
      <c r="L130" s="6">
        <v>100</v>
      </c>
      <c r="M130" s="6">
        <v>1767.5</v>
      </c>
      <c r="N130" s="6">
        <v>82.5</v>
      </c>
    </row>
    <row r="131" spans="1:14" x14ac:dyDescent="0.25">
      <c r="A131" s="5" t="s">
        <v>1365</v>
      </c>
      <c r="B131" s="5" t="s">
        <v>133</v>
      </c>
      <c r="C131" s="5" t="s">
        <v>42</v>
      </c>
      <c r="D131" s="5" t="s">
        <v>43</v>
      </c>
      <c r="E131" s="6">
        <v>1460.12</v>
      </c>
      <c r="F131" s="6">
        <v>1436.1871921182267</v>
      </c>
      <c r="G131" s="6">
        <v>23.932807881773215</v>
      </c>
      <c r="H131" s="6">
        <v>1457.73</v>
      </c>
      <c r="I131" s="6">
        <v>2.3899999999998727</v>
      </c>
      <c r="J131" s="6">
        <v>21350</v>
      </c>
      <c r="K131" s="6">
        <v>21000</v>
      </c>
      <c r="L131" s="6">
        <v>350</v>
      </c>
      <c r="M131" s="6">
        <v>21315</v>
      </c>
      <c r="N131" s="6">
        <v>35</v>
      </c>
    </row>
    <row r="132" spans="1:14" x14ac:dyDescent="0.25">
      <c r="A132" s="5" t="s">
        <v>1365</v>
      </c>
      <c r="B132" s="5" t="s">
        <v>44</v>
      </c>
      <c r="C132" s="5" t="s">
        <v>42</v>
      </c>
      <c r="D132" s="5" t="s">
        <v>43</v>
      </c>
      <c r="E132" s="6">
        <v>1743.17</v>
      </c>
      <c r="F132" s="6">
        <v>1734.2487562189056</v>
      </c>
      <c r="G132" s="6">
        <v>8.9212437810945175</v>
      </c>
      <c r="H132" s="6">
        <v>1742.92</v>
      </c>
      <c r="I132" s="6">
        <v>0.25</v>
      </c>
      <c r="J132" s="6">
        <v>1759</v>
      </c>
      <c r="K132" s="6">
        <v>1750</v>
      </c>
      <c r="L132" s="6">
        <v>9</v>
      </c>
      <c r="M132" s="6">
        <v>1758.75</v>
      </c>
      <c r="N132" s="6">
        <v>0.25</v>
      </c>
    </row>
    <row r="133" spans="1:14" x14ac:dyDescent="0.25">
      <c r="A133" s="5" t="s">
        <v>1365</v>
      </c>
      <c r="B133" s="5" t="s">
        <v>134</v>
      </c>
      <c r="C133" s="5" t="s">
        <v>42</v>
      </c>
      <c r="D133" s="5" t="s">
        <v>43</v>
      </c>
      <c r="E133" s="6">
        <v>2769.73</v>
      </c>
      <c r="F133" s="6">
        <v>2737.1428571428573</v>
      </c>
      <c r="G133" s="6">
        <v>32.58714285714268</v>
      </c>
      <c r="H133" s="6">
        <v>2778.2</v>
      </c>
      <c r="I133" s="6">
        <v>-8.4699999999997999</v>
      </c>
      <c r="J133" s="6">
        <v>21250</v>
      </c>
      <c r="K133" s="6">
        <v>21000</v>
      </c>
      <c r="L133" s="6">
        <v>250</v>
      </c>
      <c r="M133" s="6">
        <v>21315</v>
      </c>
      <c r="N133" s="6">
        <v>-65</v>
      </c>
    </row>
    <row r="134" spans="1:14" x14ac:dyDescent="0.25">
      <c r="A134" s="5" t="s">
        <v>1365</v>
      </c>
      <c r="B134" s="5" t="s">
        <v>135</v>
      </c>
      <c r="C134" s="5" t="s">
        <v>42</v>
      </c>
      <c r="D134" s="5" t="s">
        <v>43</v>
      </c>
      <c r="E134" s="6">
        <v>4088.42</v>
      </c>
      <c r="F134" s="6">
        <v>4049.852216748769</v>
      </c>
      <c r="G134" s="6">
        <v>38.567783251231049</v>
      </c>
      <c r="H134" s="6">
        <v>4110.6000000000004</v>
      </c>
      <c r="I134" s="6">
        <v>-22.180000000000291</v>
      </c>
      <c r="J134" s="6">
        <v>21200</v>
      </c>
      <c r="K134" s="6">
        <v>21000</v>
      </c>
      <c r="L134" s="6">
        <v>200</v>
      </c>
      <c r="M134" s="6">
        <v>21315</v>
      </c>
      <c r="N134" s="6">
        <v>-115</v>
      </c>
    </row>
    <row r="135" spans="1:14" x14ac:dyDescent="0.25">
      <c r="A135" s="5" t="s">
        <v>1365</v>
      </c>
      <c r="B135" s="5" t="s">
        <v>84</v>
      </c>
      <c r="C135" s="5" t="s">
        <v>42</v>
      </c>
      <c r="D135" s="5" t="s">
        <v>43</v>
      </c>
      <c r="E135" s="6">
        <v>8732.85</v>
      </c>
      <c r="F135" s="6">
        <v>8532.9313725490192</v>
      </c>
      <c r="G135" s="6">
        <v>199.91862745098115</v>
      </c>
      <c r="H135" s="6">
        <v>8703.59</v>
      </c>
      <c r="I135" s="6">
        <v>29.260000000000218</v>
      </c>
      <c r="J135" s="6">
        <v>21492</v>
      </c>
      <c r="K135" s="6">
        <v>21000</v>
      </c>
      <c r="L135" s="6">
        <v>492</v>
      </c>
      <c r="M135" s="6">
        <v>21420</v>
      </c>
      <c r="N135" s="6">
        <v>72</v>
      </c>
    </row>
    <row r="136" spans="1:14" x14ac:dyDescent="0.25">
      <c r="A136" s="5" t="s">
        <v>1365</v>
      </c>
      <c r="B136" s="5" t="s">
        <v>136</v>
      </c>
      <c r="C136" s="5" t="s">
        <v>42</v>
      </c>
      <c r="D136" s="5" t="s">
        <v>43</v>
      </c>
      <c r="E136" s="6">
        <v>11389.92</v>
      </c>
      <c r="F136" s="6">
        <v>11339.162561576355</v>
      </c>
      <c r="G136" s="6">
        <v>50.757438423644999</v>
      </c>
      <c r="H136" s="6">
        <v>11509.25</v>
      </c>
      <c r="I136" s="6">
        <v>-119.32999999999993</v>
      </c>
      <c r="J136" s="6">
        <v>21094</v>
      </c>
      <c r="K136" s="6">
        <v>21000</v>
      </c>
      <c r="L136" s="6">
        <v>94</v>
      </c>
      <c r="M136" s="6">
        <v>21315</v>
      </c>
      <c r="N136" s="6">
        <v>-221</v>
      </c>
    </row>
    <row r="137" spans="1:14" x14ac:dyDescent="0.25">
      <c r="A137" s="5" t="s">
        <v>1365</v>
      </c>
      <c r="B137" s="5" t="s">
        <v>137</v>
      </c>
      <c r="C137" s="5" t="s">
        <v>42</v>
      </c>
      <c r="D137" s="5" t="s">
        <v>43</v>
      </c>
      <c r="E137" s="6">
        <v>14037.92</v>
      </c>
      <c r="F137" s="6">
        <v>13895.004926108375</v>
      </c>
      <c r="G137" s="6">
        <v>142.91507389162507</v>
      </c>
      <c r="H137" s="6">
        <v>14103.43</v>
      </c>
      <c r="I137" s="6">
        <v>-65.510000000000218</v>
      </c>
      <c r="J137" s="6">
        <v>1768</v>
      </c>
      <c r="K137" s="6">
        <v>1750</v>
      </c>
      <c r="L137" s="6">
        <v>18</v>
      </c>
      <c r="M137" s="6">
        <v>1776.25</v>
      </c>
      <c r="N137" s="6">
        <v>-8.25</v>
      </c>
    </row>
    <row r="138" spans="1:14" x14ac:dyDescent="0.25">
      <c r="A138" s="5" t="s">
        <v>1365</v>
      </c>
      <c r="B138" s="5" t="s">
        <v>50</v>
      </c>
      <c r="C138" s="5" t="s">
        <v>42</v>
      </c>
      <c r="D138" s="5" t="s">
        <v>43</v>
      </c>
      <c r="E138" s="6">
        <v>26399.01</v>
      </c>
      <c r="F138" s="6">
        <v>26177.13432835821</v>
      </c>
      <c r="G138" s="6">
        <v>221.87567164178836</v>
      </c>
      <c r="H138" s="6">
        <v>26308.02</v>
      </c>
      <c r="I138" s="6">
        <v>90.989999999997963</v>
      </c>
      <c r="J138" s="6">
        <v>21178</v>
      </c>
      <c r="K138" s="6">
        <v>21000</v>
      </c>
      <c r="L138" s="6">
        <v>178</v>
      </c>
      <c r="M138" s="6">
        <v>21105</v>
      </c>
      <c r="N138" s="6">
        <v>73</v>
      </c>
    </row>
    <row r="139" spans="1:14" x14ac:dyDescent="0.25">
      <c r="A139" s="5" t="s">
        <v>1365</v>
      </c>
      <c r="B139" s="5" t="s">
        <v>103</v>
      </c>
      <c r="C139" s="5" t="s">
        <v>42</v>
      </c>
      <c r="D139" s="5" t="s">
        <v>43</v>
      </c>
      <c r="E139" s="6">
        <v>105910.63</v>
      </c>
      <c r="F139" s="6">
        <v>105323.82178217822</v>
      </c>
      <c r="G139" s="6">
        <v>586.80821782178828</v>
      </c>
      <c r="H139" s="6">
        <v>106377.06</v>
      </c>
      <c r="I139" s="6">
        <v>-466.42999999999302</v>
      </c>
      <c r="J139" s="6">
        <v>21117</v>
      </c>
      <c r="K139" s="6">
        <v>21000</v>
      </c>
      <c r="L139" s="6">
        <v>117</v>
      </c>
      <c r="M139" s="6">
        <v>21210</v>
      </c>
      <c r="N139" s="6">
        <v>-93</v>
      </c>
    </row>
    <row r="140" spans="1:14" x14ac:dyDescent="0.25">
      <c r="A140" s="5" t="s">
        <v>1365</v>
      </c>
      <c r="B140" s="5" t="s">
        <v>138</v>
      </c>
      <c r="C140" s="5" t="s">
        <v>42</v>
      </c>
      <c r="D140" s="5" t="s">
        <v>53</v>
      </c>
      <c r="E140" s="6">
        <v>69489.59</v>
      </c>
      <c r="F140" s="6">
        <v>68186.930596285441</v>
      </c>
      <c r="G140" s="6">
        <v>1302.6594037145551</v>
      </c>
      <c r="H140" s="6">
        <v>69755.23</v>
      </c>
      <c r="I140" s="6">
        <v>-265.63999999999942</v>
      </c>
      <c r="J140" s="6">
        <v>16051</v>
      </c>
      <c r="K140" s="6">
        <v>15750</v>
      </c>
      <c r="L140" s="6">
        <v>301</v>
      </c>
      <c r="M140" s="6">
        <v>16112.25</v>
      </c>
      <c r="N140" s="6">
        <v>-61.25</v>
      </c>
    </row>
    <row r="141" spans="1:14" x14ac:dyDescent="0.25">
      <c r="A141" s="5" t="s">
        <v>1365</v>
      </c>
      <c r="B141" s="5" t="s">
        <v>54</v>
      </c>
      <c r="C141" s="5" t="s">
        <v>42</v>
      </c>
      <c r="D141" s="5" t="s">
        <v>55</v>
      </c>
      <c r="E141" s="6">
        <v>1060.29</v>
      </c>
      <c r="F141" s="6">
        <v>1039.5</v>
      </c>
      <c r="G141" s="6">
        <v>20.789999999999964</v>
      </c>
      <c r="H141" s="6">
        <v>1060.29</v>
      </c>
      <c r="I141" s="6">
        <v>0</v>
      </c>
      <c r="J141" s="6">
        <v>192.78</v>
      </c>
      <c r="K141" s="6">
        <v>189</v>
      </c>
      <c r="L141" s="6">
        <v>3.7800000000000011</v>
      </c>
      <c r="M141" s="6">
        <v>192.78</v>
      </c>
      <c r="N141" s="6">
        <v>0</v>
      </c>
    </row>
    <row r="142" spans="1:14" x14ac:dyDescent="0.25">
      <c r="A142" s="5" t="s">
        <v>1366</v>
      </c>
      <c r="B142" s="5" t="s">
        <v>25</v>
      </c>
      <c r="C142" s="5" t="s">
        <v>26</v>
      </c>
      <c r="D142" s="5" t="s">
        <v>27</v>
      </c>
      <c r="E142" s="6">
        <v>2989.22</v>
      </c>
      <c r="F142" s="6">
        <v>0</v>
      </c>
      <c r="G142" s="6">
        <v>2989.22</v>
      </c>
      <c r="H142" s="6">
        <v>0</v>
      </c>
      <c r="I142" s="6">
        <v>2989.22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</row>
    <row r="143" spans="1:14" x14ac:dyDescent="0.25">
      <c r="A143" s="5" t="s">
        <v>1366</v>
      </c>
      <c r="B143" s="5" t="s">
        <v>30</v>
      </c>
      <c r="C143" s="5" t="s">
        <v>29</v>
      </c>
      <c r="D143" s="5" t="s">
        <v>27</v>
      </c>
      <c r="E143" s="6">
        <v>70.66</v>
      </c>
      <c r="F143" s="6">
        <v>0</v>
      </c>
      <c r="G143" s="6">
        <v>70.66</v>
      </c>
      <c r="H143" s="6">
        <v>70.930000000000007</v>
      </c>
      <c r="I143" s="6">
        <v>-0.27000000000001023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</row>
    <row r="144" spans="1:14" x14ac:dyDescent="0.25">
      <c r="A144" s="5" t="s">
        <v>1366</v>
      </c>
      <c r="B144" s="5" t="s">
        <v>31</v>
      </c>
      <c r="C144" s="5" t="s">
        <v>29</v>
      </c>
      <c r="D144" s="5" t="s">
        <v>27</v>
      </c>
      <c r="E144" s="6">
        <v>316.91000000000003</v>
      </c>
      <c r="F144" s="6">
        <v>0</v>
      </c>
      <c r="G144" s="6">
        <v>316.91000000000003</v>
      </c>
      <c r="H144" s="6">
        <v>318.14999999999998</v>
      </c>
      <c r="I144" s="6">
        <v>-1.2399999999999523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</row>
    <row r="145" spans="1:14" x14ac:dyDescent="0.25">
      <c r="A145" s="5" t="s">
        <v>1366</v>
      </c>
      <c r="B145" s="5" t="s">
        <v>32</v>
      </c>
      <c r="C145" s="5" t="s">
        <v>33</v>
      </c>
      <c r="D145" s="5" t="s">
        <v>27</v>
      </c>
      <c r="E145" s="6">
        <v>608.63</v>
      </c>
      <c r="F145" s="6">
        <v>0</v>
      </c>
      <c r="G145" s="6">
        <v>608.63</v>
      </c>
      <c r="H145" s="6">
        <v>800.77</v>
      </c>
      <c r="I145" s="6">
        <v>-192.14</v>
      </c>
      <c r="J145" s="6">
        <v>1.5</v>
      </c>
      <c r="K145" s="6">
        <v>0</v>
      </c>
      <c r="L145" s="6">
        <v>1.5</v>
      </c>
      <c r="M145" s="6">
        <v>1.974</v>
      </c>
      <c r="N145" s="6">
        <v>-0.47399999999999998</v>
      </c>
    </row>
    <row r="146" spans="1:14" x14ac:dyDescent="0.25">
      <c r="A146" s="5" t="s">
        <v>1366</v>
      </c>
      <c r="B146" s="5" t="s">
        <v>28</v>
      </c>
      <c r="C146" s="5" t="s">
        <v>29</v>
      </c>
      <c r="D146" s="5" t="s">
        <v>27</v>
      </c>
      <c r="E146" s="6">
        <v>2257.87</v>
      </c>
      <c r="F146" s="6">
        <v>0</v>
      </c>
      <c r="G146" s="6">
        <v>2257.87</v>
      </c>
      <c r="H146" s="6">
        <v>2266.73</v>
      </c>
      <c r="I146" s="6">
        <v>-8.8600000000001273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</row>
    <row r="147" spans="1:14" x14ac:dyDescent="0.25">
      <c r="A147" s="5" t="s">
        <v>1366</v>
      </c>
      <c r="B147" s="5" t="s">
        <v>34</v>
      </c>
      <c r="C147" s="5" t="s">
        <v>33</v>
      </c>
      <c r="D147" s="5" t="s">
        <v>27</v>
      </c>
      <c r="E147" s="6">
        <v>2721</v>
      </c>
      <c r="F147" s="6">
        <v>0</v>
      </c>
      <c r="G147" s="6">
        <v>2721</v>
      </c>
      <c r="H147" s="6">
        <v>3580.04</v>
      </c>
      <c r="I147" s="6">
        <v>-859.04</v>
      </c>
      <c r="J147" s="6">
        <v>1.5</v>
      </c>
      <c r="K147" s="6">
        <v>0</v>
      </c>
      <c r="L147" s="6">
        <v>1.5</v>
      </c>
      <c r="M147" s="6">
        <v>1.974</v>
      </c>
      <c r="N147" s="6">
        <v>-0.47399999999999998</v>
      </c>
    </row>
    <row r="148" spans="1:14" x14ac:dyDescent="0.25">
      <c r="A148" s="5" t="s">
        <v>1366</v>
      </c>
      <c r="B148" s="5" t="s">
        <v>36</v>
      </c>
      <c r="C148" s="5" t="s">
        <v>29</v>
      </c>
      <c r="D148" s="5" t="s">
        <v>27</v>
      </c>
      <c r="E148" s="6">
        <v>4072.58</v>
      </c>
      <c r="F148" s="6">
        <v>0</v>
      </c>
      <c r="G148" s="6">
        <v>4072.58</v>
      </c>
      <c r="H148" s="6">
        <v>4088.56</v>
      </c>
      <c r="I148" s="6">
        <v>-15.980000000000018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</row>
    <row r="149" spans="1:14" x14ac:dyDescent="0.25">
      <c r="A149" s="5" t="s">
        <v>1366</v>
      </c>
      <c r="B149" s="5" t="s">
        <v>35</v>
      </c>
      <c r="C149" s="5" t="s">
        <v>33</v>
      </c>
      <c r="D149" s="5" t="s">
        <v>27</v>
      </c>
      <c r="E149" s="6">
        <v>3204.5</v>
      </c>
      <c r="F149" s="6">
        <v>0</v>
      </c>
      <c r="G149" s="6">
        <v>3204.5</v>
      </c>
      <c r="H149" s="6">
        <v>4215.93</v>
      </c>
      <c r="I149" s="6">
        <v>-1011.4300000000003</v>
      </c>
      <c r="J149" s="6">
        <v>31.5</v>
      </c>
      <c r="K149" s="6">
        <v>0</v>
      </c>
      <c r="L149" s="6">
        <v>31.5</v>
      </c>
      <c r="M149" s="6">
        <v>41.442</v>
      </c>
      <c r="N149" s="6">
        <v>-9.9420000000000002</v>
      </c>
    </row>
    <row r="150" spans="1:14" x14ac:dyDescent="0.25">
      <c r="A150" s="5" t="s">
        <v>1366</v>
      </c>
      <c r="B150" s="5" t="s">
        <v>37</v>
      </c>
      <c r="C150" s="5" t="s">
        <v>29</v>
      </c>
      <c r="D150" s="5" t="s">
        <v>27</v>
      </c>
      <c r="E150" s="6">
        <v>8928.52</v>
      </c>
      <c r="F150" s="6">
        <v>0</v>
      </c>
      <c r="G150" s="6">
        <v>8928.52</v>
      </c>
      <c r="H150" s="6">
        <v>8963.5499999999993</v>
      </c>
      <c r="I150" s="6">
        <v>-35.029999999998836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</row>
    <row r="151" spans="1:14" x14ac:dyDescent="0.25">
      <c r="A151" s="5" t="s">
        <v>1366</v>
      </c>
      <c r="B151" s="5" t="s">
        <v>275</v>
      </c>
      <c r="C151" s="5" t="s">
        <v>39</v>
      </c>
      <c r="D151" s="5" t="s">
        <v>40</v>
      </c>
      <c r="E151" s="6">
        <v>-204885.38</v>
      </c>
      <c r="F151" s="6">
        <v>0</v>
      </c>
      <c r="G151" s="6">
        <v>-204885.38</v>
      </c>
      <c r="H151" s="6">
        <v>-204885.38</v>
      </c>
      <c r="I151" s="6">
        <v>0</v>
      </c>
      <c r="J151" s="6">
        <v>-2526</v>
      </c>
      <c r="K151" s="6">
        <v>0</v>
      </c>
      <c r="L151" s="6">
        <v>-2526</v>
      </c>
      <c r="M151" s="6">
        <v>-2526</v>
      </c>
      <c r="N151" s="6">
        <v>0</v>
      </c>
    </row>
    <row r="152" spans="1:14" x14ac:dyDescent="0.25">
      <c r="A152" s="5" t="s">
        <v>1366</v>
      </c>
      <c r="B152" s="5" t="s">
        <v>92</v>
      </c>
      <c r="C152" s="5" t="s">
        <v>42</v>
      </c>
      <c r="D152" s="5" t="s">
        <v>43</v>
      </c>
      <c r="E152" s="6">
        <v>9.6999999999999993</v>
      </c>
      <c r="F152" s="6">
        <v>0</v>
      </c>
      <c r="G152" s="6">
        <v>9.6999999999999993</v>
      </c>
      <c r="H152" s="6">
        <v>0</v>
      </c>
      <c r="I152" s="6">
        <v>9.6999999999999993</v>
      </c>
      <c r="J152" s="6">
        <v>114</v>
      </c>
      <c r="K152" s="6">
        <v>0</v>
      </c>
      <c r="L152" s="6">
        <v>114</v>
      </c>
      <c r="M152" s="6">
        <v>0</v>
      </c>
      <c r="N152" s="6">
        <v>114</v>
      </c>
    </row>
    <row r="153" spans="1:14" x14ac:dyDescent="0.25">
      <c r="A153" s="5" t="s">
        <v>1366</v>
      </c>
      <c r="B153" s="5" t="s">
        <v>132</v>
      </c>
      <c r="C153" s="5" t="s">
        <v>42</v>
      </c>
      <c r="D153" s="5" t="s">
        <v>43</v>
      </c>
      <c r="E153" s="6">
        <v>269.13</v>
      </c>
      <c r="F153" s="6">
        <v>251.79207920792078</v>
      </c>
      <c r="G153" s="6">
        <v>17.337920792079217</v>
      </c>
      <c r="H153" s="6">
        <v>254.31</v>
      </c>
      <c r="I153" s="6">
        <v>14.819999999999993</v>
      </c>
      <c r="J153" s="6">
        <v>2700</v>
      </c>
      <c r="K153" s="6">
        <v>2526</v>
      </c>
      <c r="L153" s="6">
        <v>174</v>
      </c>
      <c r="M153" s="6">
        <v>2551.2600000000002</v>
      </c>
      <c r="N153" s="6">
        <v>148.73999999999978</v>
      </c>
    </row>
    <row r="154" spans="1:14" x14ac:dyDescent="0.25">
      <c r="A154" s="5" t="s">
        <v>1366</v>
      </c>
      <c r="B154" s="5" t="s">
        <v>133</v>
      </c>
      <c r="C154" s="5" t="s">
        <v>42</v>
      </c>
      <c r="D154" s="5" t="s">
        <v>43</v>
      </c>
      <c r="E154" s="6">
        <v>1039.53</v>
      </c>
      <c r="F154" s="6">
        <v>1036.5221674876848</v>
      </c>
      <c r="G154" s="6">
        <v>3.0078325123151899</v>
      </c>
      <c r="H154" s="6">
        <v>1052.07</v>
      </c>
      <c r="I154" s="6">
        <v>-12.539999999999964</v>
      </c>
      <c r="J154" s="6">
        <v>15200</v>
      </c>
      <c r="K154" s="6">
        <v>15156</v>
      </c>
      <c r="L154" s="6">
        <v>44</v>
      </c>
      <c r="M154" s="6">
        <v>15383.34</v>
      </c>
      <c r="N154" s="6">
        <v>-183.34000000000015</v>
      </c>
    </row>
    <row r="155" spans="1:14" x14ac:dyDescent="0.25">
      <c r="A155" s="5" t="s">
        <v>1366</v>
      </c>
      <c r="B155" s="5" t="s">
        <v>94</v>
      </c>
      <c r="C155" s="5" t="s">
        <v>42</v>
      </c>
      <c r="D155" s="5" t="s">
        <v>43</v>
      </c>
      <c r="E155" s="6">
        <v>1254.33</v>
      </c>
      <c r="F155" s="6">
        <v>1250.36815920398</v>
      </c>
      <c r="G155" s="6">
        <v>3.961840796019942</v>
      </c>
      <c r="H155" s="6">
        <v>1256.6199999999999</v>
      </c>
      <c r="I155" s="6">
        <v>-2.2899999999999636</v>
      </c>
      <c r="J155" s="6">
        <v>2534</v>
      </c>
      <c r="K155" s="6">
        <v>2526</v>
      </c>
      <c r="L155" s="6">
        <v>8</v>
      </c>
      <c r="M155" s="6">
        <v>2538.63</v>
      </c>
      <c r="N155" s="6">
        <v>-4.6300000000001091</v>
      </c>
    </row>
    <row r="156" spans="1:14" x14ac:dyDescent="0.25">
      <c r="A156" s="5" t="s">
        <v>1366</v>
      </c>
      <c r="B156" s="5" t="s">
        <v>134</v>
      </c>
      <c r="C156" s="5" t="s">
        <v>42</v>
      </c>
      <c r="D156" s="5" t="s">
        <v>43</v>
      </c>
      <c r="E156" s="6">
        <v>1981.17</v>
      </c>
      <c r="F156" s="6">
        <v>1975.4285714285713</v>
      </c>
      <c r="G156" s="6">
        <v>5.7414285714287416</v>
      </c>
      <c r="H156" s="6">
        <v>2005.06</v>
      </c>
      <c r="I156" s="6">
        <v>-23.889999999999873</v>
      </c>
      <c r="J156" s="6">
        <v>15200</v>
      </c>
      <c r="K156" s="6">
        <v>15156</v>
      </c>
      <c r="L156" s="6">
        <v>44</v>
      </c>
      <c r="M156" s="6">
        <v>15383.34</v>
      </c>
      <c r="N156" s="6">
        <v>-183.34000000000015</v>
      </c>
    </row>
    <row r="157" spans="1:14" x14ac:dyDescent="0.25">
      <c r="A157" s="5" t="s">
        <v>1366</v>
      </c>
      <c r="B157" s="5" t="s">
        <v>135</v>
      </c>
      <c r="C157" s="5" t="s">
        <v>42</v>
      </c>
      <c r="D157" s="5" t="s">
        <v>43</v>
      </c>
      <c r="E157" s="6">
        <v>2931.32</v>
      </c>
      <c r="F157" s="6">
        <v>2922.8374384236454</v>
      </c>
      <c r="G157" s="6">
        <v>8.482561576354783</v>
      </c>
      <c r="H157" s="6">
        <v>2966.68</v>
      </c>
      <c r="I157" s="6">
        <v>-35.359999999999673</v>
      </c>
      <c r="J157" s="6">
        <v>15200</v>
      </c>
      <c r="K157" s="6">
        <v>15156</v>
      </c>
      <c r="L157" s="6">
        <v>44</v>
      </c>
      <c r="M157" s="6">
        <v>15383.34</v>
      </c>
      <c r="N157" s="6">
        <v>-183.34000000000015</v>
      </c>
    </row>
    <row r="158" spans="1:14" x14ac:dyDescent="0.25">
      <c r="A158" s="5" t="s">
        <v>1366</v>
      </c>
      <c r="B158" s="5" t="s">
        <v>84</v>
      </c>
      <c r="C158" s="5" t="s">
        <v>42</v>
      </c>
      <c r="D158" s="5" t="s">
        <v>43</v>
      </c>
      <c r="E158" s="6">
        <v>6183.53</v>
      </c>
      <c r="F158" s="6">
        <v>6158.333333333333</v>
      </c>
      <c r="G158" s="6">
        <v>25.196666666666715</v>
      </c>
      <c r="H158" s="6">
        <v>6281.5</v>
      </c>
      <c r="I158" s="6">
        <v>-97.970000000000255</v>
      </c>
      <c r="J158" s="6">
        <v>15218</v>
      </c>
      <c r="K158" s="6">
        <v>15156</v>
      </c>
      <c r="L158" s="6">
        <v>62</v>
      </c>
      <c r="M158" s="6">
        <v>15459.12</v>
      </c>
      <c r="N158" s="6">
        <v>-241.1200000000008</v>
      </c>
    </row>
    <row r="159" spans="1:14" x14ac:dyDescent="0.25">
      <c r="A159" s="5" t="s">
        <v>1366</v>
      </c>
      <c r="B159" s="5" t="s">
        <v>136</v>
      </c>
      <c r="C159" s="5" t="s">
        <v>42</v>
      </c>
      <c r="D159" s="5" t="s">
        <v>43</v>
      </c>
      <c r="E159" s="6">
        <v>8228.4599999999991</v>
      </c>
      <c r="F159" s="6">
        <v>8183.6354679802953</v>
      </c>
      <c r="G159" s="6">
        <v>44.824532019703838</v>
      </c>
      <c r="H159" s="6">
        <v>8306.39</v>
      </c>
      <c r="I159" s="6">
        <v>-77.930000000000291</v>
      </c>
      <c r="J159" s="6">
        <v>15239</v>
      </c>
      <c r="K159" s="6">
        <v>15156</v>
      </c>
      <c r="L159" s="6">
        <v>83</v>
      </c>
      <c r="M159" s="6">
        <v>15383.34</v>
      </c>
      <c r="N159" s="6">
        <v>-144.34000000000015</v>
      </c>
    </row>
    <row r="160" spans="1:14" x14ac:dyDescent="0.25">
      <c r="A160" s="5" t="s">
        <v>1366</v>
      </c>
      <c r="B160" s="5" t="s">
        <v>145</v>
      </c>
      <c r="C160" s="5" t="s">
        <v>42</v>
      </c>
      <c r="D160" s="5" t="s">
        <v>43</v>
      </c>
      <c r="E160" s="6">
        <v>11625.44</v>
      </c>
      <c r="F160" s="6">
        <v>11417.51724137931</v>
      </c>
      <c r="G160" s="6">
        <v>207.92275862069073</v>
      </c>
      <c r="H160" s="6">
        <v>11588.78</v>
      </c>
      <c r="I160" s="6">
        <v>36.659999999999854</v>
      </c>
      <c r="J160" s="6">
        <v>2572</v>
      </c>
      <c r="K160" s="6">
        <v>2526</v>
      </c>
      <c r="L160" s="6">
        <v>46</v>
      </c>
      <c r="M160" s="6">
        <v>2563.89</v>
      </c>
      <c r="N160" s="6">
        <v>8.1100000000001273</v>
      </c>
    </row>
    <row r="161" spans="1:14" x14ac:dyDescent="0.25">
      <c r="A161" s="5" t="s">
        <v>1366</v>
      </c>
      <c r="B161" s="5" t="s">
        <v>50</v>
      </c>
      <c r="C161" s="5" t="s">
        <v>42</v>
      </c>
      <c r="D161" s="5" t="s">
        <v>43</v>
      </c>
      <c r="E161" s="6">
        <v>19046.98</v>
      </c>
      <c r="F161" s="6">
        <v>18892.407960199005</v>
      </c>
      <c r="G161" s="6">
        <v>154.57203980099439</v>
      </c>
      <c r="H161" s="6">
        <v>18986.87</v>
      </c>
      <c r="I161" s="6">
        <v>60.110000000000582</v>
      </c>
      <c r="J161" s="6">
        <v>15280</v>
      </c>
      <c r="K161" s="6">
        <v>15156</v>
      </c>
      <c r="L161" s="6">
        <v>124</v>
      </c>
      <c r="M161" s="6">
        <v>15231.78</v>
      </c>
      <c r="N161" s="6">
        <v>48.219999999999345</v>
      </c>
    </row>
    <row r="162" spans="1:14" x14ac:dyDescent="0.25">
      <c r="A162" s="5" t="s">
        <v>1366</v>
      </c>
      <c r="B162" s="5" t="s">
        <v>103</v>
      </c>
      <c r="C162" s="5" t="s">
        <v>42</v>
      </c>
      <c r="D162" s="5" t="s">
        <v>43</v>
      </c>
      <c r="E162" s="6">
        <v>76234.38</v>
      </c>
      <c r="F162" s="6">
        <v>76013.702970297032</v>
      </c>
      <c r="G162" s="6">
        <v>220.6770297029725</v>
      </c>
      <c r="H162" s="6">
        <v>76773.84</v>
      </c>
      <c r="I162" s="6">
        <v>-539.45999999999185</v>
      </c>
      <c r="J162" s="6">
        <v>15200</v>
      </c>
      <c r="K162" s="6">
        <v>15156</v>
      </c>
      <c r="L162" s="6">
        <v>44</v>
      </c>
      <c r="M162" s="6">
        <v>15307.56</v>
      </c>
      <c r="N162" s="6">
        <v>-107.55999999999949</v>
      </c>
    </row>
    <row r="163" spans="1:14" x14ac:dyDescent="0.25">
      <c r="A163" s="5" t="s">
        <v>1366</v>
      </c>
      <c r="B163" s="5" t="s">
        <v>138</v>
      </c>
      <c r="C163" s="5" t="s">
        <v>42</v>
      </c>
      <c r="D163" s="5" t="s">
        <v>53</v>
      </c>
      <c r="E163" s="6">
        <v>50146.29</v>
      </c>
      <c r="F163" s="6">
        <v>49211.485826001954</v>
      </c>
      <c r="G163" s="6">
        <v>934.80417399804719</v>
      </c>
      <c r="H163" s="6">
        <v>50343.35</v>
      </c>
      <c r="I163" s="6">
        <v>-197.05999999999767</v>
      </c>
      <c r="J163" s="6">
        <v>11583</v>
      </c>
      <c r="K163" s="6">
        <v>11367</v>
      </c>
      <c r="L163" s="6">
        <v>216</v>
      </c>
      <c r="M163" s="6">
        <v>11628.441000000001</v>
      </c>
      <c r="N163" s="6">
        <v>-45.441000000000713</v>
      </c>
    </row>
    <row r="164" spans="1:14" x14ac:dyDescent="0.25">
      <c r="A164" s="5" t="s">
        <v>1366</v>
      </c>
      <c r="B164" s="5" t="s">
        <v>54</v>
      </c>
      <c r="C164" s="5" t="s">
        <v>42</v>
      </c>
      <c r="D164" s="5" t="s">
        <v>55</v>
      </c>
      <c r="E164" s="6">
        <v>765.23</v>
      </c>
      <c r="F164" s="6">
        <v>750.22549019607845</v>
      </c>
      <c r="G164" s="6">
        <v>15.004509803921565</v>
      </c>
      <c r="H164" s="6">
        <v>765.23</v>
      </c>
      <c r="I164" s="6">
        <v>0</v>
      </c>
      <c r="J164" s="6">
        <v>139.13200000000001</v>
      </c>
      <c r="K164" s="6">
        <v>136.40392156862745</v>
      </c>
      <c r="L164" s="6">
        <v>2.7280784313725519</v>
      </c>
      <c r="M164" s="6">
        <v>139.13200000000001</v>
      </c>
      <c r="N164" s="6">
        <v>0</v>
      </c>
    </row>
    <row r="165" spans="1:14" x14ac:dyDescent="0.25">
      <c r="A165" s="5" t="s">
        <v>1367</v>
      </c>
      <c r="B165" s="5" t="s">
        <v>25</v>
      </c>
      <c r="C165" s="5" t="s">
        <v>26</v>
      </c>
      <c r="D165" s="5" t="s">
        <v>27</v>
      </c>
      <c r="E165" s="6">
        <v>500.75</v>
      </c>
      <c r="F165" s="6">
        <v>0</v>
      </c>
      <c r="G165" s="6">
        <v>500.75</v>
      </c>
      <c r="H165" s="6">
        <v>0</v>
      </c>
      <c r="I165" s="6">
        <v>500.75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</row>
    <row r="166" spans="1:14" x14ac:dyDescent="0.25">
      <c r="A166" s="5" t="s">
        <v>1367</v>
      </c>
      <c r="B166" s="5" t="s">
        <v>30</v>
      </c>
      <c r="C166" s="5" t="s">
        <v>29</v>
      </c>
      <c r="D166" s="5" t="s">
        <v>27</v>
      </c>
      <c r="E166" s="6">
        <v>108.95</v>
      </c>
      <c r="F166" s="6">
        <v>0</v>
      </c>
      <c r="G166" s="6">
        <v>108.95</v>
      </c>
      <c r="H166" s="6">
        <v>108.62</v>
      </c>
      <c r="I166" s="6">
        <v>0.32999999999999829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</row>
    <row r="167" spans="1:14" x14ac:dyDescent="0.25">
      <c r="A167" s="5" t="s">
        <v>1367</v>
      </c>
      <c r="B167" s="5" t="s">
        <v>31</v>
      </c>
      <c r="C167" s="5" t="s">
        <v>29</v>
      </c>
      <c r="D167" s="5" t="s">
        <v>27</v>
      </c>
      <c r="E167" s="6">
        <v>488.65</v>
      </c>
      <c r="F167" s="6">
        <v>0</v>
      </c>
      <c r="G167" s="6">
        <v>488.65</v>
      </c>
      <c r="H167" s="6">
        <v>487.18</v>
      </c>
      <c r="I167" s="6">
        <v>1.4699999999999704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</row>
    <row r="168" spans="1:14" x14ac:dyDescent="0.25">
      <c r="A168" s="5" t="s">
        <v>1367</v>
      </c>
      <c r="B168" s="5" t="s">
        <v>32</v>
      </c>
      <c r="C168" s="5" t="s">
        <v>33</v>
      </c>
      <c r="D168" s="5" t="s">
        <v>27</v>
      </c>
      <c r="E168" s="6">
        <v>1115.81</v>
      </c>
      <c r="F168" s="6">
        <v>0</v>
      </c>
      <c r="G168" s="6">
        <v>1115.81</v>
      </c>
      <c r="H168" s="6">
        <v>1089.9000000000001</v>
      </c>
      <c r="I168" s="6">
        <v>25.909999999999854</v>
      </c>
      <c r="J168" s="6">
        <v>2.75</v>
      </c>
      <c r="K168" s="6">
        <v>0</v>
      </c>
      <c r="L168" s="6">
        <v>2.75</v>
      </c>
      <c r="M168" s="6">
        <v>2.6859999999999999</v>
      </c>
      <c r="N168" s="6">
        <v>6.4000000000000057E-2</v>
      </c>
    </row>
    <row r="169" spans="1:14" x14ac:dyDescent="0.25">
      <c r="A169" s="5" t="s">
        <v>1367</v>
      </c>
      <c r="B169" s="5" t="s">
        <v>28</v>
      </c>
      <c r="C169" s="5" t="s">
        <v>29</v>
      </c>
      <c r="D169" s="5" t="s">
        <v>27</v>
      </c>
      <c r="E169" s="6">
        <v>3481.45</v>
      </c>
      <c r="F169" s="6">
        <v>0</v>
      </c>
      <c r="G169" s="6">
        <v>3481.45</v>
      </c>
      <c r="H169" s="6">
        <v>3470.99</v>
      </c>
      <c r="I169" s="6">
        <v>10.460000000000036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</row>
    <row r="170" spans="1:14" x14ac:dyDescent="0.25">
      <c r="A170" s="5" t="s">
        <v>1367</v>
      </c>
      <c r="B170" s="5" t="s">
        <v>34</v>
      </c>
      <c r="C170" s="5" t="s">
        <v>33</v>
      </c>
      <c r="D170" s="5" t="s">
        <v>27</v>
      </c>
      <c r="E170" s="6">
        <v>4988.5</v>
      </c>
      <c r="F170" s="6">
        <v>0</v>
      </c>
      <c r="G170" s="6">
        <v>4988.5</v>
      </c>
      <c r="H170" s="6">
        <v>4872.6499999999996</v>
      </c>
      <c r="I170" s="6">
        <v>115.85000000000036</v>
      </c>
      <c r="J170" s="6">
        <v>2.75</v>
      </c>
      <c r="K170" s="6">
        <v>0</v>
      </c>
      <c r="L170" s="6">
        <v>2.75</v>
      </c>
      <c r="M170" s="6">
        <v>2.6859999999999999</v>
      </c>
      <c r="N170" s="6">
        <v>6.4000000000000057E-2</v>
      </c>
    </row>
    <row r="171" spans="1:14" x14ac:dyDescent="0.25">
      <c r="A171" s="5" t="s">
        <v>1367</v>
      </c>
      <c r="B171" s="5" t="s">
        <v>35</v>
      </c>
      <c r="C171" s="5" t="s">
        <v>33</v>
      </c>
      <c r="D171" s="5" t="s">
        <v>27</v>
      </c>
      <c r="E171" s="6">
        <v>5874.9</v>
      </c>
      <c r="F171" s="6">
        <v>0</v>
      </c>
      <c r="G171" s="6">
        <v>5874.9</v>
      </c>
      <c r="H171" s="6">
        <v>5738.43</v>
      </c>
      <c r="I171" s="6">
        <v>136.46999999999935</v>
      </c>
      <c r="J171" s="6">
        <v>57.75</v>
      </c>
      <c r="K171" s="6">
        <v>0</v>
      </c>
      <c r="L171" s="6">
        <v>57.75</v>
      </c>
      <c r="M171" s="6">
        <v>56.408000000000001</v>
      </c>
      <c r="N171" s="6">
        <v>1.3419999999999987</v>
      </c>
    </row>
    <row r="172" spans="1:14" x14ac:dyDescent="0.25">
      <c r="A172" s="5" t="s">
        <v>1367</v>
      </c>
      <c r="B172" s="5" t="s">
        <v>36</v>
      </c>
      <c r="C172" s="5" t="s">
        <v>29</v>
      </c>
      <c r="D172" s="5" t="s">
        <v>27</v>
      </c>
      <c r="E172" s="6">
        <v>6279.58</v>
      </c>
      <c r="F172" s="6">
        <v>0</v>
      </c>
      <c r="G172" s="6">
        <v>6279.58</v>
      </c>
      <c r="H172" s="6">
        <v>6260.71</v>
      </c>
      <c r="I172" s="6">
        <v>18.869999999999891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</row>
    <row r="173" spans="1:14" x14ac:dyDescent="0.25">
      <c r="A173" s="5" t="s">
        <v>1367</v>
      </c>
      <c r="B173" s="5" t="s">
        <v>37</v>
      </c>
      <c r="C173" s="5" t="s">
        <v>29</v>
      </c>
      <c r="D173" s="5" t="s">
        <v>27</v>
      </c>
      <c r="E173" s="6">
        <v>13767.02</v>
      </c>
      <c r="F173" s="6">
        <v>0</v>
      </c>
      <c r="G173" s="6">
        <v>13767.02</v>
      </c>
      <c r="H173" s="6">
        <v>13725.66</v>
      </c>
      <c r="I173" s="6">
        <v>41.360000000000582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</row>
    <row r="174" spans="1:14" x14ac:dyDescent="0.25">
      <c r="A174" s="5" t="s">
        <v>1367</v>
      </c>
      <c r="B174" s="5" t="s">
        <v>148</v>
      </c>
      <c r="C174" s="5" t="s">
        <v>39</v>
      </c>
      <c r="D174" s="5" t="s">
        <v>40</v>
      </c>
      <c r="E174" s="6">
        <v>-316219.77</v>
      </c>
      <c r="F174" s="6">
        <v>0</v>
      </c>
      <c r="G174" s="6">
        <v>-316219.77</v>
      </c>
      <c r="H174" s="6">
        <v>-316219.77</v>
      </c>
      <c r="I174" s="6">
        <v>0</v>
      </c>
      <c r="J174" s="6">
        <v>-1934</v>
      </c>
      <c r="K174" s="6">
        <v>0</v>
      </c>
      <c r="L174" s="6">
        <v>-1934</v>
      </c>
      <c r="M174" s="6">
        <v>-1934</v>
      </c>
      <c r="N174" s="6">
        <v>0</v>
      </c>
    </row>
    <row r="175" spans="1:14" x14ac:dyDescent="0.25">
      <c r="A175" s="5" t="s">
        <v>1367</v>
      </c>
      <c r="B175" s="5" t="s">
        <v>92</v>
      </c>
      <c r="C175" s="5" t="s">
        <v>42</v>
      </c>
      <c r="D175" s="5" t="s">
        <v>43</v>
      </c>
      <c r="E175" s="6">
        <v>14.04</v>
      </c>
      <c r="F175" s="6">
        <v>0</v>
      </c>
      <c r="G175" s="6">
        <v>14.04</v>
      </c>
      <c r="H175" s="6">
        <v>0</v>
      </c>
      <c r="I175" s="6">
        <v>14.04</v>
      </c>
      <c r="J175" s="6">
        <v>165</v>
      </c>
      <c r="K175" s="6">
        <v>0</v>
      </c>
      <c r="L175" s="6">
        <v>165</v>
      </c>
      <c r="M175" s="6">
        <v>0</v>
      </c>
      <c r="N175" s="6">
        <v>165</v>
      </c>
    </row>
    <row r="176" spans="1:14" x14ac:dyDescent="0.25">
      <c r="A176" s="5" t="s">
        <v>1367</v>
      </c>
      <c r="B176" s="5" t="s">
        <v>141</v>
      </c>
      <c r="C176" s="5" t="s">
        <v>42</v>
      </c>
      <c r="D176" s="5" t="s">
        <v>43</v>
      </c>
      <c r="E176" s="6">
        <v>234.25</v>
      </c>
      <c r="F176" s="6">
        <v>192.78217821782178</v>
      </c>
      <c r="G176" s="6">
        <v>41.46782178217822</v>
      </c>
      <c r="H176" s="6">
        <v>194.71</v>
      </c>
      <c r="I176" s="6">
        <v>39.539999999999992</v>
      </c>
      <c r="J176" s="6">
        <v>2350</v>
      </c>
      <c r="K176" s="6">
        <v>1934</v>
      </c>
      <c r="L176" s="6">
        <v>416</v>
      </c>
      <c r="M176" s="6">
        <v>1953.34</v>
      </c>
      <c r="N176" s="6">
        <v>396.66000000000008</v>
      </c>
    </row>
    <row r="177" spans="1:14" x14ac:dyDescent="0.25">
      <c r="A177" s="5" t="s">
        <v>1367</v>
      </c>
      <c r="B177" s="5" t="s">
        <v>142</v>
      </c>
      <c r="C177" s="5" t="s">
        <v>42</v>
      </c>
      <c r="D177" s="5" t="s">
        <v>43</v>
      </c>
      <c r="E177" s="6">
        <v>1586.65</v>
      </c>
      <c r="F177" s="6">
        <v>1587.192118226601</v>
      </c>
      <c r="G177" s="6">
        <v>-0.54211822660090547</v>
      </c>
      <c r="H177" s="6">
        <v>1611</v>
      </c>
      <c r="I177" s="6">
        <v>-24.349999999999909</v>
      </c>
      <c r="J177" s="6">
        <v>23200</v>
      </c>
      <c r="K177" s="6">
        <v>23208</v>
      </c>
      <c r="L177" s="6">
        <v>-8</v>
      </c>
      <c r="M177" s="6">
        <v>23556.12</v>
      </c>
      <c r="N177" s="6">
        <v>-356.11999999999898</v>
      </c>
    </row>
    <row r="178" spans="1:14" x14ac:dyDescent="0.25">
      <c r="A178" s="5" t="s">
        <v>1367</v>
      </c>
      <c r="B178" s="5" t="s">
        <v>44</v>
      </c>
      <c r="C178" s="5" t="s">
        <v>42</v>
      </c>
      <c r="D178" s="5" t="s">
        <v>43</v>
      </c>
      <c r="E178" s="6">
        <v>1922.54</v>
      </c>
      <c r="F178" s="6">
        <v>1916.5970149253731</v>
      </c>
      <c r="G178" s="6">
        <v>5.942985074626904</v>
      </c>
      <c r="H178" s="6">
        <v>1926.18</v>
      </c>
      <c r="I178" s="6">
        <v>-3.6400000000001</v>
      </c>
      <c r="J178" s="6">
        <v>1940</v>
      </c>
      <c r="K178" s="6">
        <v>1934</v>
      </c>
      <c r="L178" s="6">
        <v>6</v>
      </c>
      <c r="M178" s="6">
        <v>1943.67</v>
      </c>
      <c r="N178" s="6">
        <v>-3.6700000000000728</v>
      </c>
    </row>
    <row r="179" spans="1:14" x14ac:dyDescent="0.25">
      <c r="A179" s="5" t="s">
        <v>1367</v>
      </c>
      <c r="B179" s="5" t="s">
        <v>143</v>
      </c>
      <c r="C179" s="5" t="s">
        <v>42</v>
      </c>
      <c r="D179" s="5" t="s">
        <v>43</v>
      </c>
      <c r="E179" s="6">
        <v>3056.47</v>
      </c>
      <c r="F179" s="6">
        <v>3024.9261083743841</v>
      </c>
      <c r="G179" s="6">
        <v>31.543891625615743</v>
      </c>
      <c r="H179" s="6">
        <v>3070.3</v>
      </c>
      <c r="I179" s="6">
        <v>-13.830000000000382</v>
      </c>
      <c r="J179" s="6">
        <v>23450</v>
      </c>
      <c r="K179" s="6">
        <v>23208</v>
      </c>
      <c r="L179" s="6">
        <v>242</v>
      </c>
      <c r="M179" s="6">
        <v>23556.12</v>
      </c>
      <c r="N179" s="6">
        <v>-106.11999999999898</v>
      </c>
    </row>
    <row r="180" spans="1:14" x14ac:dyDescent="0.25">
      <c r="A180" s="5" t="s">
        <v>1367</v>
      </c>
      <c r="B180" s="5" t="s">
        <v>144</v>
      </c>
      <c r="C180" s="5" t="s">
        <v>42</v>
      </c>
      <c r="D180" s="5" t="s">
        <v>43</v>
      </c>
      <c r="E180" s="6">
        <v>4234.08</v>
      </c>
      <c r="F180" s="6">
        <v>4217.3596059113297</v>
      </c>
      <c r="G180" s="6">
        <v>16.720394088670218</v>
      </c>
      <c r="H180" s="6">
        <v>4280.62</v>
      </c>
      <c r="I180" s="6">
        <v>-46.539999999999964</v>
      </c>
      <c r="J180" s="6">
        <v>23300</v>
      </c>
      <c r="K180" s="6">
        <v>23208</v>
      </c>
      <c r="L180" s="6">
        <v>92</v>
      </c>
      <c r="M180" s="6">
        <v>23556.12</v>
      </c>
      <c r="N180" s="6">
        <v>-256.11999999999898</v>
      </c>
    </row>
    <row r="181" spans="1:14" x14ac:dyDescent="0.25">
      <c r="A181" s="5" t="s">
        <v>1367</v>
      </c>
      <c r="B181" s="5" t="s">
        <v>84</v>
      </c>
      <c r="C181" s="5" t="s">
        <v>42</v>
      </c>
      <c r="D181" s="5" t="s">
        <v>43</v>
      </c>
      <c r="E181" s="6">
        <v>9540.6299999999992</v>
      </c>
      <c r="F181" s="6">
        <v>9430.1078431372534</v>
      </c>
      <c r="G181" s="6">
        <v>110.52215686274576</v>
      </c>
      <c r="H181" s="6">
        <v>9618.7099999999991</v>
      </c>
      <c r="I181" s="6">
        <v>-78.079999999999927</v>
      </c>
      <c r="J181" s="6">
        <v>23480</v>
      </c>
      <c r="K181" s="6">
        <v>23208</v>
      </c>
      <c r="L181" s="6">
        <v>272</v>
      </c>
      <c r="M181" s="6">
        <v>23672.16</v>
      </c>
      <c r="N181" s="6">
        <v>-192.15999999999985</v>
      </c>
    </row>
    <row r="182" spans="1:14" x14ac:dyDescent="0.25">
      <c r="A182" s="5" t="s">
        <v>1367</v>
      </c>
      <c r="B182" s="5" t="s">
        <v>136</v>
      </c>
      <c r="C182" s="5" t="s">
        <v>42</v>
      </c>
      <c r="D182" s="5" t="s">
        <v>43</v>
      </c>
      <c r="E182" s="6">
        <v>12541.12</v>
      </c>
      <c r="F182" s="6">
        <v>12531.389162561576</v>
      </c>
      <c r="G182" s="6">
        <v>9.7308374384247145</v>
      </c>
      <c r="H182" s="6">
        <v>12719.36</v>
      </c>
      <c r="I182" s="6">
        <v>-178.23999999999978</v>
      </c>
      <c r="J182" s="6">
        <v>23226</v>
      </c>
      <c r="K182" s="6">
        <v>23208</v>
      </c>
      <c r="L182" s="6">
        <v>18</v>
      </c>
      <c r="M182" s="6">
        <v>23556.12</v>
      </c>
      <c r="N182" s="6">
        <v>-330.11999999999898</v>
      </c>
    </row>
    <row r="183" spans="1:14" x14ac:dyDescent="0.25">
      <c r="A183" s="5" t="s">
        <v>1367</v>
      </c>
      <c r="B183" s="5" t="s">
        <v>137</v>
      </c>
      <c r="C183" s="5" t="s">
        <v>42</v>
      </c>
      <c r="D183" s="5" t="s">
        <v>43</v>
      </c>
      <c r="E183" s="6">
        <v>15483</v>
      </c>
      <c r="F183" s="6">
        <v>15355.960591133005</v>
      </c>
      <c r="G183" s="6">
        <v>127.03940886699456</v>
      </c>
      <c r="H183" s="6">
        <v>15586.3</v>
      </c>
      <c r="I183" s="6">
        <v>-103.29999999999927</v>
      </c>
      <c r="J183" s="6">
        <v>1950</v>
      </c>
      <c r="K183" s="6">
        <v>1934</v>
      </c>
      <c r="L183" s="6">
        <v>16</v>
      </c>
      <c r="M183" s="6">
        <v>1963.01</v>
      </c>
      <c r="N183" s="6">
        <v>-13.009999999999991</v>
      </c>
    </row>
    <row r="184" spans="1:14" x14ac:dyDescent="0.25">
      <c r="A184" s="5" t="s">
        <v>1367</v>
      </c>
      <c r="B184" s="5" t="s">
        <v>50</v>
      </c>
      <c r="C184" s="5" t="s">
        <v>42</v>
      </c>
      <c r="D184" s="5" t="s">
        <v>43</v>
      </c>
      <c r="E184" s="6">
        <v>29318.38</v>
      </c>
      <c r="F184" s="6">
        <v>28929.472636815921</v>
      </c>
      <c r="G184" s="6">
        <v>388.90736318408017</v>
      </c>
      <c r="H184" s="6">
        <v>29074.12</v>
      </c>
      <c r="I184" s="6">
        <v>244.26000000000204</v>
      </c>
      <c r="J184" s="6">
        <v>23520</v>
      </c>
      <c r="K184" s="6">
        <v>23208</v>
      </c>
      <c r="L184" s="6">
        <v>312</v>
      </c>
      <c r="M184" s="6">
        <v>23324.04</v>
      </c>
      <c r="N184" s="6">
        <v>195.95999999999913</v>
      </c>
    </row>
    <row r="185" spans="1:14" x14ac:dyDescent="0.25">
      <c r="A185" s="5" t="s">
        <v>1367</v>
      </c>
      <c r="B185" s="5" t="s">
        <v>103</v>
      </c>
      <c r="C185" s="5" t="s">
        <v>42</v>
      </c>
      <c r="D185" s="5" t="s">
        <v>43</v>
      </c>
      <c r="E185" s="6">
        <v>116608.52</v>
      </c>
      <c r="F185" s="6">
        <v>116397.87128712871</v>
      </c>
      <c r="G185" s="6">
        <v>210.64871287129063</v>
      </c>
      <c r="H185" s="6">
        <v>117561.85</v>
      </c>
      <c r="I185" s="6">
        <v>-953.33000000000175</v>
      </c>
      <c r="J185" s="6">
        <v>23250</v>
      </c>
      <c r="K185" s="6">
        <v>23208</v>
      </c>
      <c r="L185" s="6">
        <v>42</v>
      </c>
      <c r="M185" s="6">
        <v>23440.080000000002</v>
      </c>
      <c r="N185" s="6">
        <v>-190.08000000000175</v>
      </c>
    </row>
    <row r="186" spans="1:14" x14ac:dyDescent="0.25">
      <c r="A186" s="5" t="s">
        <v>1367</v>
      </c>
      <c r="B186" s="5" t="s">
        <v>146</v>
      </c>
      <c r="C186" s="5" t="s">
        <v>42</v>
      </c>
      <c r="D186" s="5" t="s">
        <v>53</v>
      </c>
      <c r="E186" s="6">
        <v>83902.71</v>
      </c>
      <c r="F186" s="6">
        <v>81770.009775171071</v>
      </c>
      <c r="G186" s="6">
        <v>2132.7002248289355</v>
      </c>
      <c r="H186" s="6">
        <v>83650.720000000001</v>
      </c>
      <c r="I186" s="6">
        <v>251.99000000000524</v>
      </c>
      <c r="J186" s="6">
        <v>17860</v>
      </c>
      <c r="K186" s="6">
        <v>17406</v>
      </c>
      <c r="L186" s="6">
        <v>454</v>
      </c>
      <c r="M186" s="6">
        <v>17806.338</v>
      </c>
      <c r="N186" s="6">
        <v>53.662000000000262</v>
      </c>
    </row>
    <row r="187" spans="1:14" x14ac:dyDescent="0.25">
      <c r="A187" s="5" t="s">
        <v>1367</v>
      </c>
      <c r="B187" s="5" t="s">
        <v>54</v>
      </c>
      <c r="C187" s="5" t="s">
        <v>42</v>
      </c>
      <c r="D187" s="5" t="s">
        <v>55</v>
      </c>
      <c r="E187" s="6">
        <v>1171.77</v>
      </c>
      <c r="F187" s="6">
        <v>1148.7941176470588</v>
      </c>
      <c r="G187" s="6">
        <v>22.975882352941198</v>
      </c>
      <c r="H187" s="6">
        <v>1171.77</v>
      </c>
      <c r="I187" s="6">
        <v>0</v>
      </c>
      <c r="J187" s="6">
        <v>213.04900000000001</v>
      </c>
      <c r="K187" s="6">
        <v>208.87156862745098</v>
      </c>
      <c r="L187" s="6">
        <v>4.1774313725490231</v>
      </c>
      <c r="M187" s="6">
        <v>213.04900000000001</v>
      </c>
      <c r="N187" s="6">
        <v>0</v>
      </c>
    </row>
    <row r="188" spans="1:14" x14ac:dyDescent="0.25">
      <c r="A188" s="5" t="s">
        <v>1368</v>
      </c>
      <c r="B188" s="5" t="s">
        <v>25</v>
      </c>
      <c r="C188" s="5" t="s">
        <v>26</v>
      </c>
      <c r="D188" s="5" t="s">
        <v>27</v>
      </c>
      <c r="E188" s="6">
        <v>4253.5200000000004</v>
      </c>
      <c r="F188" s="6">
        <v>0</v>
      </c>
      <c r="G188" s="6">
        <v>4253.5200000000004</v>
      </c>
      <c r="H188" s="6">
        <v>0</v>
      </c>
      <c r="I188" s="6">
        <v>4253.5200000000004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</row>
    <row r="189" spans="1:14" x14ac:dyDescent="0.25">
      <c r="A189" s="5" t="s">
        <v>1368</v>
      </c>
      <c r="B189" s="5" t="s">
        <v>32</v>
      </c>
      <c r="C189" s="5" t="s">
        <v>33</v>
      </c>
      <c r="D189" s="5" t="s">
        <v>27</v>
      </c>
      <c r="E189" s="6">
        <v>811.5</v>
      </c>
      <c r="F189" s="6">
        <v>0</v>
      </c>
      <c r="G189" s="6">
        <v>811.5</v>
      </c>
      <c r="H189" s="6">
        <v>1179.5999999999999</v>
      </c>
      <c r="I189" s="6">
        <v>-368.09999999999991</v>
      </c>
      <c r="J189" s="6">
        <v>2</v>
      </c>
      <c r="K189" s="6">
        <v>0</v>
      </c>
      <c r="L189" s="6">
        <v>2</v>
      </c>
      <c r="M189" s="6">
        <v>2.907</v>
      </c>
      <c r="N189" s="6">
        <v>-0.90700000000000003</v>
      </c>
    </row>
    <row r="190" spans="1:14" x14ac:dyDescent="0.25">
      <c r="A190" s="5" t="s">
        <v>1368</v>
      </c>
      <c r="B190" s="5" t="s">
        <v>34</v>
      </c>
      <c r="C190" s="5" t="s">
        <v>33</v>
      </c>
      <c r="D190" s="5" t="s">
        <v>27</v>
      </c>
      <c r="E190" s="6">
        <v>3628</v>
      </c>
      <c r="F190" s="6">
        <v>0</v>
      </c>
      <c r="G190" s="6">
        <v>3628</v>
      </c>
      <c r="H190" s="6">
        <v>5273.66</v>
      </c>
      <c r="I190" s="6">
        <v>-1645.6599999999999</v>
      </c>
      <c r="J190" s="6">
        <v>2</v>
      </c>
      <c r="K190" s="6">
        <v>0</v>
      </c>
      <c r="L190" s="6">
        <v>2</v>
      </c>
      <c r="M190" s="6">
        <v>2.907</v>
      </c>
      <c r="N190" s="6">
        <v>-0.90700000000000003</v>
      </c>
    </row>
    <row r="191" spans="1:14" x14ac:dyDescent="0.25">
      <c r="A191" s="5" t="s">
        <v>1368</v>
      </c>
      <c r="B191" s="5" t="s">
        <v>35</v>
      </c>
      <c r="C191" s="5" t="s">
        <v>33</v>
      </c>
      <c r="D191" s="5" t="s">
        <v>27</v>
      </c>
      <c r="E191" s="6">
        <v>4272.66</v>
      </c>
      <c r="F191" s="6">
        <v>0</v>
      </c>
      <c r="G191" s="6">
        <v>4272.66</v>
      </c>
      <c r="H191" s="6">
        <v>6210.62</v>
      </c>
      <c r="I191" s="6">
        <v>-1937.96</v>
      </c>
      <c r="J191" s="6">
        <v>42</v>
      </c>
      <c r="K191" s="6">
        <v>0</v>
      </c>
      <c r="L191" s="6">
        <v>42</v>
      </c>
      <c r="M191" s="6">
        <v>61.05</v>
      </c>
      <c r="N191" s="6">
        <v>-19.049999999999997</v>
      </c>
    </row>
    <row r="192" spans="1:14" x14ac:dyDescent="0.25">
      <c r="A192" s="5" t="s">
        <v>1368</v>
      </c>
      <c r="B192" s="5" t="s">
        <v>302</v>
      </c>
      <c r="C192" s="5" t="s">
        <v>39</v>
      </c>
      <c r="D192" s="5" t="s">
        <v>40</v>
      </c>
      <c r="E192" s="6">
        <v>-322434.15000000002</v>
      </c>
      <c r="F192" s="6">
        <v>0</v>
      </c>
      <c r="G192" s="6">
        <v>-322434.15000000002</v>
      </c>
      <c r="H192" s="6">
        <v>-322434.25</v>
      </c>
      <c r="I192" s="6">
        <v>9.9999999976716936E-2</v>
      </c>
      <c r="J192" s="6">
        <v>-2035</v>
      </c>
      <c r="K192" s="6">
        <v>0</v>
      </c>
      <c r="L192" s="6">
        <v>-2035</v>
      </c>
      <c r="M192" s="6">
        <v>-2035</v>
      </c>
      <c r="N192" s="6">
        <v>0</v>
      </c>
    </row>
    <row r="193" spans="1:14" x14ac:dyDescent="0.25">
      <c r="A193" s="5" t="s">
        <v>1368</v>
      </c>
      <c r="B193" s="5" t="s">
        <v>303</v>
      </c>
      <c r="C193" s="5" t="s">
        <v>42</v>
      </c>
      <c r="D193" s="5" t="s">
        <v>58</v>
      </c>
      <c r="E193" s="6">
        <v>249474.46</v>
      </c>
      <c r="F193" s="6">
        <v>249311.65174129352</v>
      </c>
      <c r="G193" s="6">
        <v>162.80825870647095</v>
      </c>
      <c r="H193" s="6">
        <v>250558.21</v>
      </c>
      <c r="I193" s="6">
        <v>-1083.75</v>
      </c>
      <c r="J193" s="6">
        <v>12218</v>
      </c>
      <c r="K193" s="6">
        <v>12210</v>
      </c>
      <c r="L193" s="6">
        <v>8</v>
      </c>
      <c r="M193" s="6">
        <v>12271.05</v>
      </c>
      <c r="N193" s="6">
        <v>-53.049999999999272</v>
      </c>
    </row>
    <row r="194" spans="1:14" x14ac:dyDescent="0.25">
      <c r="A194" s="5" t="s">
        <v>1368</v>
      </c>
      <c r="B194" s="5" t="s">
        <v>304</v>
      </c>
      <c r="C194" s="5" t="s">
        <v>42</v>
      </c>
      <c r="D194" s="5" t="s">
        <v>43</v>
      </c>
      <c r="E194" s="6">
        <v>5435.01</v>
      </c>
      <c r="F194" s="6">
        <v>0</v>
      </c>
      <c r="G194" s="6">
        <v>5435.01</v>
      </c>
      <c r="H194" s="6">
        <v>0</v>
      </c>
      <c r="I194" s="6">
        <v>5435.01</v>
      </c>
      <c r="J194" s="6">
        <v>12300</v>
      </c>
      <c r="K194" s="6">
        <v>0</v>
      </c>
      <c r="L194" s="6">
        <v>12300</v>
      </c>
      <c r="M194" s="6">
        <v>0</v>
      </c>
      <c r="N194" s="6">
        <v>12300</v>
      </c>
    </row>
    <row r="195" spans="1:14" x14ac:dyDescent="0.25">
      <c r="A195" s="5" t="s">
        <v>1368</v>
      </c>
      <c r="B195" s="5" t="s">
        <v>94</v>
      </c>
      <c r="C195" s="5" t="s">
        <v>42</v>
      </c>
      <c r="D195" s="5" t="s">
        <v>43</v>
      </c>
      <c r="E195" s="6">
        <v>1009.8</v>
      </c>
      <c r="F195" s="6">
        <v>1007.3233830845771</v>
      </c>
      <c r="G195" s="6">
        <v>2.4766169154228237</v>
      </c>
      <c r="H195" s="6">
        <v>1012.36</v>
      </c>
      <c r="I195" s="6">
        <v>-2.5600000000000591</v>
      </c>
      <c r="J195" s="6">
        <v>2040</v>
      </c>
      <c r="K195" s="6">
        <v>2035</v>
      </c>
      <c r="L195" s="6">
        <v>5</v>
      </c>
      <c r="M195" s="6">
        <v>2045.175</v>
      </c>
      <c r="N195" s="6">
        <v>-5.1749999999999545</v>
      </c>
    </row>
    <row r="196" spans="1:14" x14ac:dyDescent="0.25">
      <c r="A196" s="5" t="s">
        <v>1368</v>
      </c>
      <c r="B196" s="5" t="s">
        <v>305</v>
      </c>
      <c r="C196" s="5" t="s">
        <v>42</v>
      </c>
      <c r="D196" s="5" t="s">
        <v>43</v>
      </c>
      <c r="E196" s="6">
        <v>0</v>
      </c>
      <c r="F196" s="6">
        <v>5395.231527093596</v>
      </c>
      <c r="G196" s="6">
        <v>-5395.231527093596</v>
      </c>
      <c r="H196" s="6">
        <v>5476.16</v>
      </c>
      <c r="I196" s="6">
        <v>-5476.16</v>
      </c>
      <c r="J196" s="6">
        <v>0</v>
      </c>
      <c r="K196" s="6">
        <v>12210</v>
      </c>
      <c r="L196" s="6">
        <v>-12210</v>
      </c>
      <c r="M196" s="6">
        <v>12393.15</v>
      </c>
      <c r="N196" s="6">
        <v>-12393.15</v>
      </c>
    </row>
    <row r="197" spans="1:14" x14ac:dyDescent="0.25">
      <c r="A197" s="5" t="s">
        <v>1368</v>
      </c>
      <c r="B197" s="5" t="s">
        <v>432</v>
      </c>
      <c r="C197" s="5" t="s">
        <v>42</v>
      </c>
      <c r="D197" s="5" t="s">
        <v>43</v>
      </c>
      <c r="E197" s="6">
        <v>8996.98</v>
      </c>
      <c r="F197" s="6">
        <v>8809.3891625615779</v>
      </c>
      <c r="G197" s="6">
        <v>187.59083743842166</v>
      </c>
      <c r="H197" s="6">
        <v>8941.5300000000007</v>
      </c>
      <c r="I197" s="6">
        <v>55.449999999998909</v>
      </c>
      <c r="J197" s="6">
        <v>12470</v>
      </c>
      <c r="K197" s="6">
        <v>12210</v>
      </c>
      <c r="L197" s="6">
        <v>260</v>
      </c>
      <c r="M197" s="6">
        <v>12393.15</v>
      </c>
      <c r="N197" s="6">
        <v>76.850000000000364</v>
      </c>
    </row>
    <row r="198" spans="1:14" x14ac:dyDescent="0.25">
      <c r="A198" s="5" t="s">
        <v>1368</v>
      </c>
      <c r="B198" s="5" t="s">
        <v>307</v>
      </c>
      <c r="C198" s="5" t="s">
        <v>42</v>
      </c>
      <c r="D198" s="5" t="s">
        <v>43</v>
      </c>
      <c r="E198" s="6">
        <v>11410.25</v>
      </c>
      <c r="F198" s="6">
        <v>11145.536945812808</v>
      </c>
      <c r="G198" s="6">
        <v>264.71305418719203</v>
      </c>
      <c r="H198" s="6">
        <v>11312.72</v>
      </c>
      <c r="I198" s="6">
        <v>97.530000000000655</v>
      </c>
      <c r="J198" s="6">
        <v>12500</v>
      </c>
      <c r="K198" s="6">
        <v>12210</v>
      </c>
      <c r="L198" s="6">
        <v>290</v>
      </c>
      <c r="M198" s="6">
        <v>12393.15</v>
      </c>
      <c r="N198" s="6">
        <v>106.85000000000036</v>
      </c>
    </row>
    <row r="199" spans="1:14" x14ac:dyDescent="0.25">
      <c r="A199" s="5" t="s">
        <v>1368</v>
      </c>
      <c r="B199" s="5" t="s">
        <v>308</v>
      </c>
      <c r="C199" s="5" t="s">
        <v>42</v>
      </c>
      <c r="D199" s="5" t="s">
        <v>43</v>
      </c>
      <c r="E199" s="6">
        <v>12688.67</v>
      </c>
      <c r="F199" s="6">
        <v>12494.246305418719</v>
      </c>
      <c r="G199" s="6">
        <v>194.42369458128087</v>
      </c>
      <c r="H199" s="6">
        <v>12681.66</v>
      </c>
      <c r="I199" s="6">
        <v>7.0100000000002183</v>
      </c>
      <c r="J199" s="6">
        <v>12400</v>
      </c>
      <c r="K199" s="6">
        <v>12210</v>
      </c>
      <c r="L199" s="6">
        <v>190</v>
      </c>
      <c r="M199" s="6">
        <v>12393.15</v>
      </c>
      <c r="N199" s="6">
        <v>6.8500000000003638</v>
      </c>
    </row>
    <row r="200" spans="1:14" x14ac:dyDescent="0.25">
      <c r="A200" s="5" t="s">
        <v>1368</v>
      </c>
      <c r="B200" s="5" t="s">
        <v>309</v>
      </c>
      <c r="C200" s="5" t="s">
        <v>42</v>
      </c>
      <c r="D200" s="5" t="s">
        <v>43</v>
      </c>
      <c r="E200" s="6">
        <v>20453.3</v>
      </c>
      <c r="F200" s="6">
        <v>19495.300492610837</v>
      </c>
      <c r="G200" s="6">
        <v>957.99950738916232</v>
      </c>
      <c r="H200" s="6">
        <v>19787.73</v>
      </c>
      <c r="I200" s="6">
        <v>665.56999999999971</v>
      </c>
      <c r="J200" s="6">
        <v>2135</v>
      </c>
      <c r="K200" s="6">
        <v>2035</v>
      </c>
      <c r="L200" s="6">
        <v>100</v>
      </c>
      <c r="M200" s="6">
        <v>2065.5250000000001</v>
      </c>
      <c r="N200" s="6">
        <v>69.474999999999909</v>
      </c>
    </row>
    <row r="201" spans="1:14" x14ac:dyDescent="0.25">
      <c r="A201" s="5" t="s">
        <v>1369</v>
      </c>
      <c r="B201" s="5" t="s">
        <v>25</v>
      </c>
      <c r="C201" s="5" t="s">
        <v>26</v>
      </c>
      <c r="D201" s="5" t="s">
        <v>27</v>
      </c>
      <c r="E201" s="6">
        <v>473.22</v>
      </c>
      <c r="F201" s="6">
        <v>0</v>
      </c>
      <c r="G201" s="6">
        <v>473.22</v>
      </c>
      <c r="H201" s="6">
        <v>0</v>
      </c>
      <c r="I201" s="6">
        <v>473.22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</row>
    <row r="202" spans="1:14" x14ac:dyDescent="0.25">
      <c r="A202" s="5" t="s">
        <v>1369</v>
      </c>
      <c r="B202" s="5" t="s">
        <v>30</v>
      </c>
      <c r="C202" s="5" t="s">
        <v>29</v>
      </c>
      <c r="D202" s="5" t="s">
        <v>27</v>
      </c>
      <c r="E202" s="6">
        <v>0</v>
      </c>
      <c r="F202" s="6">
        <v>0</v>
      </c>
      <c r="G202" s="6">
        <v>0</v>
      </c>
      <c r="H202" s="6">
        <v>1.59</v>
      </c>
      <c r="I202" s="6">
        <v>-1.59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</row>
    <row r="203" spans="1:14" x14ac:dyDescent="0.25">
      <c r="A203" s="5" t="s">
        <v>1369</v>
      </c>
      <c r="B203" s="5" t="s">
        <v>31</v>
      </c>
      <c r="C203" s="5" t="s">
        <v>29</v>
      </c>
      <c r="D203" s="5" t="s">
        <v>27</v>
      </c>
      <c r="E203" s="6">
        <v>0</v>
      </c>
      <c r="F203" s="6">
        <v>0</v>
      </c>
      <c r="G203" s="6">
        <v>0</v>
      </c>
      <c r="H203" s="6">
        <v>7.11</v>
      </c>
      <c r="I203" s="6">
        <v>-7.11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</row>
    <row r="204" spans="1:14" x14ac:dyDescent="0.25">
      <c r="A204" s="5" t="s">
        <v>1369</v>
      </c>
      <c r="B204" s="5" t="s">
        <v>28</v>
      </c>
      <c r="C204" s="5" t="s">
        <v>29</v>
      </c>
      <c r="D204" s="5" t="s">
        <v>27</v>
      </c>
      <c r="E204" s="6">
        <v>0</v>
      </c>
      <c r="F204" s="6">
        <v>0</v>
      </c>
      <c r="G204" s="6">
        <v>0</v>
      </c>
      <c r="H204" s="6">
        <v>50.67</v>
      </c>
      <c r="I204" s="6">
        <v>-50.67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</row>
    <row r="205" spans="1:14" x14ac:dyDescent="0.25">
      <c r="A205" s="5" t="s">
        <v>1369</v>
      </c>
      <c r="B205" s="5" t="s">
        <v>36</v>
      </c>
      <c r="C205" s="5" t="s">
        <v>29</v>
      </c>
      <c r="D205" s="5" t="s">
        <v>27</v>
      </c>
      <c r="E205" s="6">
        <v>0</v>
      </c>
      <c r="F205" s="6">
        <v>0</v>
      </c>
      <c r="G205" s="6">
        <v>0</v>
      </c>
      <c r="H205" s="6">
        <v>91.4</v>
      </c>
      <c r="I205" s="6">
        <v>-91.4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</row>
    <row r="206" spans="1:14" x14ac:dyDescent="0.25">
      <c r="A206" s="5" t="s">
        <v>1369</v>
      </c>
      <c r="B206" s="5" t="s">
        <v>37</v>
      </c>
      <c r="C206" s="5" t="s">
        <v>29</v>
      </c>
      <c r="D206" s="5" t="s">
        <v>27</v>
      </c>
      <c r="E206" s="6">
        <v>0</v>
      </c>
      <c r="F206" s="6">
        <v>0</v>
      </c>
      <c r="G206" s="6">
        <v>0</v>
      </c>
      <c r="H206" s="6">
        <v>200.38</v>
      </c>
      <c r="I206" s="6">
        <v>-200.38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</row>
    <row r="207" spans="1:14" x14ac:dyDescent="0.25">
      <c r="A207" s="5" t="s">
        <v>1369</v>
      </c>
      <c r="B207" s="5" t="s">
        <v>346</v>
      </c>
      <c r="C207" s="5" t="s">
        <v>33</v>
      </c>
      <c r="D207" s="5" t="s">
        <v>27</v>
      </c>
      <c r="E207" s="6">
        <v>1767.6</v>
      </c>
      <c r="F207" s="6">
        <v>0</v>
      </c>
      <c r="G207" s="6">
        <v>1767.6</v>
      </c>
      <c r="H207" s="6">
        <v>1914.6</v>
      </c>
      <c r="I207" s="6">
        <v>-147</v>
      </c>
      <c r="J207" s="6">
        <v>6</v>
      </c>
      <c r="K207" s="6">
        <v>0</v>
      </c>
      <c r="L207" s="6">
        <v>6</v>
      </c>
      <c r="M207" s="6">
        <v>6.4989999999999997</v>
      </c>
      <c r="N207" s="6">
        <v>-0.49899999999999967</v>
      </c>
    </row>
    <row r="208" spans="1:14" x14ac:dyDescent="0.25">
      <c r="A208" s="5" t="s">
        <v>1369</v>
      </c>
      <c r="B208" s="5" t="s">
        <v>347</v>
      </c>
      <c r="C208" s="5" t="s">
        <v>33</v>
      </c>
      <c r="D208" s="5" t="s">
        <v>27</v>
      </c>
      <c r="E208" s="6">
        <v>2365.29</v>
      </c>
      <c r="F208" s="6">
        <v>0</v>
      </c>
      <c r="G208" s="6">
        <v>2365.29</v>
      </c>
      <c r="H208" s="6">
        <v>2562.0100000000002</v>
      </c>
      <c r="I208" s="6">
        <v>-196.72000000000025</v>
      </c>
      <c r="J208" s="6">
        <v>6</v>
      </c>
      <c r="K208" s="6">
        <v>0</v>
      </c>
      <c r="L208" s="6">
        <v>6</v>
      </c>
      <c r="M208" s="6">
        <v>6.4989999999999997</v>
      </c>
      <c r="N208" s="6">
        <v>-0.49899999999999967</v>
      </c>
    </row>
    <row r="209" spans="1:14" x14ac:dyDescent="0.25">
      <c r="A209" s="5" t="s">
        <v>1369</v>
      </c>
      <c r="B209" s="5" t="s">
        <v>348</v>
      </c>
      <c r="C209" s="5" t="s">
        <v>33</v>
      </c>
      <c r="D209" s="5" t="s">
        <v>27</v>
      </c>
      <c r="E209" s="6">
        <v>2848.96</v>
      </c>
      <c r="F209" s="6">
        <v>0</v>
      </c>
      <c r="G209" s="6">
        <v>2848.96</v>
      </c>
      <c r="H209" s="6">
        <v>3085.9</v>
      </c>
      <c r="I209" s="6">
        <v>-236.94000000000005</v>
      </c>
      <c r="J209" s="6">
        <v>36</v>
      </c>
      <c r="K209" s="6">
        <v>0</v>
      </c>
      <c r="L209" s="6">
        <v>36</v>
      </c>
      <c r="M209" s="6">
        <v>38.994</v>
      </c>
      <c r="N209" s="6">
        <v>-2.9939999999999998</v>
      </c>
    </row>
    <row r="210" spans="1:14" x14ac:dyDescent="0.25">
      <c r="A210" s="5" t="s">
        <v>1369</v>
      </c>
      <c r="B210" s="5" t="s">
        <v>312</v>
      </c>
      <c r="C210" s="5" t="s">
        <v>39</v>
      </c>
      <c r="D210" s="5" t="s">
        <v>58</v>
      </c>
      <c r="E210" s="6">
        <v>-132138.32</v>
      </c>
      <c r="F210" s="6">
        <v>0</v>
      </c>
      <c r="G210" s="6">
        <v>-132138.32</v>
      </c>
      <c r="H210" s="6">
        <v>-132138.17000000001</v>
      </c>
      <c r="I210" s="6">
        <v>-0.14999999999417923</v>
      </c>
      <c r="J210" s="6">
        <v>-6499</v>
      </c>
      <c r="K210" s="6">
        <v>0</v>
      </c>
      <c r="L210" s="6">
        <v>-6499</v>
      </c>
      <c r="M210" s="6">
        <v>-6499</v>
      </c>
      <c r="N210" s="6">
        <v>0</v>
      </c>
    </row>
    <row r="211" spans="1:14" x14ac:dyDescent="0.25">
      <c r="A211" s="5" t="s">
        <v>1369</v>
      </c>
      <c r="B211" s="5" t="s">
        <v>64</v>
      </c>
      <c r="C211" s="5" t="s">
        <v>42</v>
      </c>
      <c r="D211" s="5" t="s">
        <v>58</v>
      </c>
      <c r="E211" s="6">
        <v>105965.66</v>
      </c>
      <c r="F211" s="6">
        <v>106473.77</v>
      </c>
      <c r="G211" s="6">
        <v>-508.11000000000058</v>
      </c>
      <c r="H211" s="6">
        <v>106473.77</v>
      </c>
      <c r="I211" s="6">
        <v>-508.11000000000058</v>
      </c>
      <c r="J211" s="6">
        <v>6565</v>
      </c>
      <c r="K211" s="6">
        <v>6596.4849999999997</v>
      </c>
      <c r="L211" s="6">
        <v>-31.484999999999673</v>
      </c>
      <c r="M211" s="6">
        <v>6596.4849999999997</v>
      </c>
      <c r="N211" s="6">
        <v>-31.484999999999673</v>
      </c>
    </row>
    <row r="212" spans="1:14" x14ac:dyDescent="0.25">
      <c r="A212" s="5" t="s">
        <v>1369</v>
      </c>
      <c r="B212" s="5" t="s">
        <v>441</v>
      </c>
      <c r="C212" s="5" t="s">
        <v>42</v>
      </c>
      <c r="D212" s="5" t="s">
        <v>43</v>
      </c>
      <c r="E212" s="6">
        <v>3960.85</v>
      </c>
      <c r="F212" s="6">
        <v>3900.2450980392155</v>
      </c>
      <c r="G212" s="6">
        <v>60.604901960784446</v>
      </c>
      <c r="H212" s="6">
        <v>3978.25</v>
      </c>
      <c r="I212" s="6">
        <v>-17.400000000000091</v>
      </c>
      <c r="J212" s="6">
        <v>6600</v>
      </c>
      <c r="K212" s="6">
        <v>6499</v>
      </c>
      <c r="L212" s="6">
        <v>101</v>
      </c>
      <c r="M212" s="6">
        <v>6628.98</v>
      </c>
      <c r="N212" s="6">
        <v>-28.979999999999563</v>
      </c>
    </row>
    <row r="213" spans="1:14" x14ac:dyDescent="0.25">
      <c r="A213" s="5" t="s">
        <v>1369</v>
      </c>
      <c r="B213" s="5" t="s">
        <v>443</v>
      </c>
      <c r="C213" s="5" t="s">
        <v>42</v>
      </c>
      <c r="D213" s="5" t="s">
        <v>43</v>
      </c>
      <c r="E213" s="6">
        <v>10639.59</v>
      </c>
      <c r="F213" s="6">
        <v>10476.776119402984</v>
      </c>
      <c r="G213" s="6">
        <v>162.81388059701567</v>
      </c>
      <c r="H213" s="6">
        <v>10529.16</v>
      </c>
      <c r="I213" s="6">
        <v>110.43000000000029</v>
      </c>
      <c r="J213" s="6">
        <v>6600</v>
      </c>
      <c r="K213" s="6">
        <v>6499</v>
      </c>
      <c r="L213" s="6">
        <v>101</v>
      </c>
      <c r="M213" s="6">
        <v>6531.4949999999999</v>
      </c>
      <c r="N213" s="6">
        <v>68.505000000000109</v>
      </c>
    </row>
    <row r="214" spans="1:14" x14ac:dyDescent="0.25">
      <c r="A214" s="5" t="s">
        <v>1369</v>
      </c>
      <c r="B214" s="5" t="s">
        <v>448</v>
      </c>
      <c r="C214" s="5" t="s">
        <v>42</v>
      </c>
      <c r="D214" s="5" t="s">
        <v>53</v>
      </c>
      <c r="E214" s="6">
        <v>4117.1499999999996</v>
      </c>
      <c r="F214" s="6">
        <v>3243.32</v>
      </c>
      <c r="G214" s="6">
        <v>873.82999999999947</v>
      </c>
      <c r="H214" s="6">
        <v>3243.32</v>
      </c>
      <c r="I214" s="6">
        <v>873.82999999999947</v>
      </c>
      <c r="J214" s="6">
        <v>330</v>
      </c>
      <c r="K214" s="6">
        <v>259.95999999999998</v>
      </c>
      <c r="L214" s="6">
        <v>70.04000000000002</v>
      </c>
      <c r="M214" s="6">
        <v>259.95999999999998</v>
      </c>
      <c r="N214" s="6">
        <v>70.04000000000002</v>
      </c>
    </row>
    <row r="215" spans="1:14" x14ac:dyDescent="0.25">
      <c r="A215" s="5" t="s">
        <v>1370</v>
      </c>
      <c r="B215" s="5" t="s">
        <v>25</v>
      </c>
      <c r="C215" s="5" t="s">
        <v>26</v>
      </c>
      <c r="D215" s="5" t="s">
        <v>27</v>
      </c>
      <c r="E215" s="6">
        <v>-2455.41</v>
      </c>
      <c r="F215" s="6">
        <v>0</v>
      </c>
      <c r="G215" s="6">
        <v>-2455.41</v>
      </c>
      <c r="H215" s="6">
        <v>0</v>
      </c>
      <c r="I215" s="6">
        <v>-2455.41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</row>
    <row r="216" spans="1:14" x14ac:dyDescent="0.25">
      <c r="A216" s="5" t="s">
        <v>1370</v>
      </c>
      <c r="B216" s="5" t="s">
        <v>258</v>
      </c>
      <c r="C216" s="5" t="s">
        <v>33</v>
      </c>
      <c r="D216" s="5" t="s">
        <v>27</v>
      </c>
      <c r="E216" s="6">
        <v>382.14</v>
      </c>
      <c r="F216" s="6">
        <v>0</v>
      </c>
      <c r="G216" s="6">
        <v>382.14</v>
      </c>
      <c r="H216" s="6">
        <v>346.44</v>
      </c>
      <c r="I216" s="6">
        <v>35.699999999999989</v>
      </c>
      <c r="J216" s="6">
        <v>32.549999999999997</v>
      </c>
      <c r="K216" s="6">
        <v>0</v>
      </c>
      <c r="L216" s="6">
        <v>32.549999999999997</v>
      </c>
      <c r="M216" s="6">
        <v>29.513000000000002</v>
      </c>
      <c r="N216" s="6">
        <v>3.0369999999999955</v>
      </c>
    </row>
    <row r="217" spans="1:14" x14ac:dyDescent="0.25">
      <c r="A217" s="5" t="s">
        <v>1370</v>
      </c>
      <c r="B217" s="5" t="s">
        <v>259</v>
      </c>
      <c r="C217" s="5" t="s">
        <v>33</v>
      </c>
      <c r="D217" s="5" t="s">
        <v>27</v>
      </c>
      <c r="E217" s="6">
        <v>981.06</v>
      </c>
      <c r="F217" s="6">
        <v>0</v>
      </c>
      <c r="G217" s="6">
        <v>981.06</v>
      </c>
      <c r="H217" s="6">
        <v>889.5</v>
      </c>
      <c r="I217" s="6">
        <v>91.559999999999945</v>
      </c>
      <c r="J217" s="6">
        <v>32.549999999999997</v>
      </c>
      <c r="K217" s="6">
        <v>0</v>
      </c>
      <c r="L217" s="6">
        <v>32.549999999999997</v>
      </c>
      <c r="M217" s="6">
        <v>29.513000000000002</v>
      </c>
      <c r="N217" s="6">
        <v>3.0369999999999955</v>
      </c>
    </row>
    <row r="218" spans="1:14" x14ac:dyDescent="0.25">
      <c r="A218" s="5" t="s">
        <v>1370</v>
      </c>
      <c r="B218" s="5" t="s">
        <v>260</v>
      </c>
      <c r="C218" s="5" t="s">
        <v>33</v>
      </c>
      <c r="D218" s="5" t="s">
        <v>27</v>
      </c>
      <c r="E218" s="6">
        <v>32696.48</v>
      </c>
      <c r="F218" s="6">
        <v>0</v>
      </c>
      <c r="G218" s="6">
        <v>32696.48</v>
      </c>
      <c r="H218" s="6">
        <v>29638.75</v>
      </c>
      <c r="I218" s="6">
        <v>3057.7299999999996</v>
      </c>
      <c r="J218" s="6">
        <v>325.5</v>
      </c>
      <c r="K218" s="6">
        <v>0</v>
      </c>
      <c r="L218" s="6">
        <v>325.5</v>
      </c>
      <c r="M218" s="6">
        <v>295.05900000000003</v>
      </c>
      <c r="N218" s="6">
        <v>30.440999999999974</v>
      </c>
    </row>
    <row r="219" spans="1:14" x14ac:dyDescent="0.25">
      <c r="A219" s="5" t="s">
        <v>1370</v>
      </c>
      <c r="B219" s="5" t="s">
        <v>101</v>
      </c>
      <c r="C219" s="5" t="s">
        <v>39</v>
      </c>
      <c r="D219" s="5" t="s">
        <v>43</v>
      </c>
      <c r="E219" s="6">
        <v>-123233.41</v>
      </c>
      <c r="F219" s="6">
        <v>0</v>
      </c>
      <c r="G219" s="6">
        <v>-123233.41</v>
      </c>
      <c r="H219" s="6">
        <v>-123233.28</v>
      </c>
      <c r="I219" s="6">
        <v>-0.13000000000465661</v>
      </c>
      <c r="J219" s="6">
        <v>-137205</v>
      </c>
      <c r="K219" s="6">
        <v>0</v>
      </c>
      <c r="L219" s="6">
        <v>-137205</v>
      </c>
      <c r="M219" s="6">
        <v>-137205</v>
      </c>
      <c r="N219" s="6">
        <v>0</v>
      </c>
    </row>
    <row r="220" spans="1:14" x14ac:dyDescent="0.25">
      <c r="A220" s="5" t="s">
        <v>1370</v>
      </c>
      <c r="B220" s="5" t="s">
        <v>262</v>
      </c>
      <c r="C220" s="5" t="s">
        <v>42</v>
      </c>
      <c r="D220" s="5" t="s">
        <v>43</v>
      </c>
      <c r="E220" s="6">
        <v>11463.94</v>
      </c>
      <c r="F220" s="6">
        <v>11465.887573964497</v>
      </c>
      <c r="G220" s="6">
        <v>-1.9475739644967689</v>
      </c>
      <c r="H220" s="6">
        <v>11626.41</v>
      </c>
      <c r="I220" s="6">
        <v>-162.46999999999935</v>
      </c>
      <c r="J220" s="6">
        <v>22635</v>
      </c>
      <c r="K220" s="6">
        <v>22638.82544378698</v>
      </c>
      <c r="L220" s="6">
        <v>-3.8254437869800313</v>
      </c>
      <c r="M220" s="6">
        <v>22955.769</v>
      </c>
      <c r="N220" s="6">
        <v>-320.76900000000023</v>
      </c>
    </row>
    <row r="221" spans="1:14" x14ac:dyDescent="0.25">
      <c r="A221" s="5" t="s">
        <v>1370</v>
      </c>
      <c r="B221" s="5" t="s">
        <v>261</v>
      </c>
      <c r="C221" s="5" t="s">
        <v>42</v>
      </c>
      <c r="D221" s="5" t="s">
        <v>43</v>
      </c>
      <c r="E221" s="6">
        <v>80165.2</v>
      </c>
      <c r="F221" s="6">
        <v>79539.113300492609</v>
      </c>
      <c r="G221" s="6">
        <v>626.0866995073884</v>
      </c>
      <c r="H221" s="6">
        <v>80732.2</v>
      </c>
      <c r="I221" s="6">
        <v>-567</v>
      </c>
      <c r="J221" s="6">
        <v>138285</v>
      </c>
      <c r="K221" s="6">
        <v>137205</v>
      </c>
      <c r="L221" s="6">
        <v>1080</v>
      </c>
      <c r="M221" s="6">
        <v>139263.07500000001</v>
      </c>
      <c r="N221" s="6">
        <v>-978.07500000001164</v>
      </c>
    </row>
    <row r="222" spans="1:14" x14ac:dyDescent="0.25">
      <c r="A222" s="5" t="s">
        <v>1371</v>
      </c>
      <c r="B222" s="5" t="s">
        <v>25</v>
      </c>
      <c r="C222" s="5" t="s">
        <v>26</v>
      </c>
      <c r="D222" s="5" t="s">
        <v>27</v>
      </c>
      <c r="E222" s="6">
        <v>3814.17</v>
      </c>
      <c r="F222" s="6">
        <v>0</v>
      </c>
      <c r="G222" s="6">
        <v>3814.17</v>
      </c>
      <c r="H222" s="6">
        <v>0</v>
      </c>
      <c r="I222" s="6">
        <v>3814.17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</row>
    <row r="223" spans="1:14" x14ac:dyDescent="0.25">
      <c r="A223" s="5" t="s">
        <v>1371</v>
      </c>
      <c r="B223" s="5" t="s">
        <v>28</v>
      </c>
      <c r="C223" s="5" t="s">
        <v>29</v>
      </c>
      <c r="D223" s="5" t="s">
        <v>27</v>
      </c>
      <c r="E223" s="6">
        <v>0</v>
      </c>
      <c r="F223" s="6">
        <v>0</v>
      </c>
      <c r="G223" s="6">
        <v>0</v>
      </c>
      <c r="H223" s="6">
        <v>0.11</v>
      </c>
      <c r="I223" s="6">
        <v>-0.11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</row>
    <row r="224" spans="1:14" x14ac:dyDescent="0.25">
      <c r="A224" s="5" t="s">
        <v>1371</v>
      </c>
      <c r="B224" s="5" t="s">
        <v>30</v>
      </c>
      <c r="C224" s="5" t="s">
        <v>29</v>
      </c>
      <c r="D224" s="5" t="s">
        <v>27</v>
      </c>
      <c r="E224" s="6">
        <v>0</v>
      </c>
      <c r="F224" s="6">
        <v>0</v>
      </c>
      <c r="G224" s="6">
        <v>0</v>
      </c>
      <c r="H224" s="6">
        <v>2.46</v>
      </c>
      <c r="I224" s="6">
        <v>-2.46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</row>
    <row r="225" spans="1:14" x14ac:dyDescent="0.25">
      <c r="A225" s="5" t="s">
        <v>1371</v>
      </c>
      <c r="B225" s="5" t="s">
        <v>31</v>
      </c>
      <c r="C225" s="5" t="s">
        <v>29</v>
      </c>
      <c r="D225" s="5" t="s">
        <v>27</v>
      </c>
      <c r="E225" s="6">
        <v>0</v>
      </c>
      <c r="F225" s="6">
        <v>0</v>
      </c>
      <c r="G225" s="6">
        <v>0</v>
      </c>
      <c r="H225" s="6">
        <v>16.489999999999998</v>
      </c>
      <c r="I225" s="6">
        <v>-16.489999999999998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</row>
    <row r="226" spans="1:14" x14ac:dyDescent="0.25">
      <c r="A226" s="5" t="s">
        <v>1371</v>
      </c>
      <c r="B226" s="5" t="s">
        <v>36</v>
      </c>
      <c r="C226" s="5" t="s">
        <v>29</v>
      </c>
      <c r="D226" s="5" t="s">
        <v>27</v>
      </c>
      <c r="E226" s="6">
        <v>0</v>
      </c>
      <c r="F226" s="6">
        <v>0</v>
      </c>
      <c r="G226" s="6">
        <v>0</v>
      </c>
      <c r="H226" s="6">
        <v>184.74</v>
      </c>
      <c r="I226" s="6">
        <v>-184.74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</row>
    <row r="227" spans="1:14" x14ac:dyDescent="0.25">
      <c r="A227" s="5" t="s">
        <v>1371</v>
      </c>
      <c r="B227" s="5" t="s">
        <v>37</v>
      </c>
      <c r="C227" s="5" t="s">
        <v>29</v>
      </c>
      <c r="D227" s="5" t="s">
        <v>27</v>
      </c>
      <c r="E227" s="6">
        <v>0</v>
      </c>
      <c r="F227" s="6">
        <v>0</v>
      </c>
      <c r="G227" s="6">
        <v>0</v>
      </c>
      <c r="H227" s="6">
        <v>427.22</v>
      </c>
      <c r="I227" s="6">
        <v>-427.22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</row>
    <row r="228" spans="1:14" x14ac:dyDescent="0.25">
      <c r="A228" s="5" t="s">
        <v>1371</v>
      </c>
      <c r="B228" s="5" t="s">
        <v>346</v>
      </c>
      <c r="C228" s="5" t="s">
        <v>33</v>
      </c>
      <c r="D228" s="5" t="s">
        <v>27</v>
      </c>
      <c r="E228" s="6">
        <v>1821.9</v>
      </c>
      <c r="F228" s="6">
        <v>0</v>
      </c>
      <c r="G228" s="6">
        <v>1821.9</v>
      </c>
      <c r="H228" s="6">
        <v>1985.08</v>
      </c>
      <c r="I228" s="6">
        <v>-163.17999999999984</v>
      </c>
      <c r="J228" s="6">
        <v>11.5</v>
      </c>
      <c r="K228" s="6">
        <v>0</v>
      </c>
      <c r="L228" s="6">
        <v>11.5</v>
      </c>
      <c r="M228" s="6">
        <v>12.53</v>
      </c>
      <c r="N228" s="6">
        <v>-1.0299999999999994</v>
      </c>
    </row>
    <row r="229" spans="1:14" x14ac:dyDescent="0.25">
      <c r="A229" s="5" t="s">
        <v>1371</v>
      </c>
      <c r="B229" s="5" t="s">
        <v>347</v>
      </c>
      <c r="C229" s="5" t="s">
        <v>33</v>
      </c>
      <c r="D229" s="5" t="s">
        <v>27</v>
      </c>
      <c r="E229" s="6">
        <v>5788.11</v>
      </c>
      <c r="F229" s="6">
        <v>0</v>
      </c>
      <c r="G229" s="6">
        <v>5788.11</v>
      </c>
      <c r="H229" s="6">
        <v>6306.52</v>
      </c>
      <c r="I229" s="6">
        <v>-518.41000000000076</v>
      </c>
      <c r="J229" s="6">
        <v>11.5</v>
      </c>
      <c r="K229" s="6">
        <v>0</v>
      </c>
      <c r="L229" s="6">
        <v>11.5</v>
      </c>
      <c r="M229" s="6">
        <v>12.53</v>
      </c>
      <c r="N229" s="6">
        <v>-1.0299999999999994</v>
      </c>
    </row>
    <row r="230" spans="1:14" x14ac:dyDescent="0.25">
      <c r="A230" s="5" t="s">
        <v>1371</v>
      </c>
      <c r="B230" s="5" t="s">
        <v>348</v>
      </c>
      <c r="C230" s="5" t="s">
        <v>33</v>
      </c>
      <c r="D230" s="5" t="s">
        <v>27</v>
      </c>
      <c r="E230" s="6">
        <v>5816.28</v>
      </c>
      <c r="F230" s="6">
        <v>0</v>
      </c>
      <c r="G230" s="6">
        <v>5816.28</v>
      </c>
      <c r="H230" s="6">
        <v>6337.21</v>
      </c>
      <c r="I230" s="6">
        <v>-520.93000000000029</v>
      </c>
      <c r="J230" s="6">
        <v>69</v>
      </c>
      <c r="K230" s="6">
        <v>0</v>
      </c>
      <c r="L230" s="6">
        <v>69</v>
      </c>
      <c r="M230" s="6">
        <v>75.180000000000007</v>
      </c>
      <c r="N230" s="6">
        <v>-6.1800000000000068</v>
      </c>
    </row>
    <row r="231" spans="1:14" x14ac:dyDescent="0.25">
      <c r="A231" s="5" t="s">
        <v>1371</v>
      </c>
      <c r="B231" s="5" t="s">
        <v>303</v>
      </c>
      <c r="C231" s="5" t="s">
        <v>39</v>
      </c>
      <c r="D231" s="5" t="s">
        <v>58</v>
      </c>
      <c r="E231" s="6">
        <v>-240390.56</v>
      </c>
      <c r="F231" s="6">
        <v>0</v>
      </c>
      <c r="G231" s="6">
        <v>-240390.56</v>
      </c>
      <c r="H231" s="6">
        <v>-240390.64</v>
      </c>
      <c r="I231" s="6">
        <v>8.0000000016298145E-2</v>
      </c>
      <c r="J231" s="6">
        <v>-12530</v>
      </c>
      <c r="K231" s="6">
        <v>0</v>
      </c>
      <c r="L231" s="6">
        <v>-12530</v>
      </c>
      <c r="M231" s="6">
        <v>-12530</v>
      </c>
      <c r="N231" s="6">
        <v>0</v>
      </c>
    </row>
    <row r="232" spans="1:14" x14ac:dyDescent="0.25">
      <c r="A232" s="5" t="s">
        <v>1371</v>
      </c>
      <c r="B232" s="5" t="s">
        <v>64</v>
      </c>
      <c r="C232" s="5" t="s">
        <v>42</v>
      </c>
      <c r="D232" s="5" t="s">
        <v>58</v>
      </c>
      <c r="E232" s="6">
        <v>186794.41</v>
      </c>
      <c r="F232" s="6">
        <v>188512.56</v>
      </c>
      <c r="G232" s="6">
        <v>-1718.1499999999942</v>
      </c>
      <c r="H232" s="6">
        <v>188512.56</v>
      </c>
      <c r="I232" s="6">
        <v>-1718.1499999999942</v>
      </c>
      <c r="J232" s="6">
        <v>12602</v>
      </c>
      <c r="K232" s="6">
        <v>12717.95</v>
      </c>
      <c r="L232" s="6">
        <v>-115.95000000000073</v>
      </c>
      <c r="M232" s="6">
        <v>12717.95</v>
      </c>
      <c r="N232" s="6">
        <v>-115.95000000000073</v>
      </c>
    </row>
    <row r="233" spans="1:14" x14ac:dyDescent="0.25">
      <c r="A233" s="5" t="s">
        <v>1371</v>
      </c>
      <c r="B233" s="5" t="s">
        <v>441</v>
      </c>
      <c r="C233" s="5" t="s">
        <v>42</v>
      </c>
      <c r="D233" s="5" t="s">
        <v>43</v>
      </c>
      <c r="E233" s="6">
        <v>7729.67</v>
      </c>
      <c r="F233" s="6">
        <v>7519.6274509803925</v>
      </c>
      <c r="G233" s="6">
        <v>210.04254901960758</v>
      </c>
      <c r="H233" s="6">
        <v>7670.02</v>
      </c>
      <c r="I233" s="6">
        <v>59.649999999999636</v>
      </c>
      <c r="J233" s="6">
        <v>12880</v>
      </c>
      <c r="K233" s="6">
        <v>12530</v>
      </c>
      <c r="L233" s="6">
        <v>350</v>
      </c>
      <c r="M233" s="6">
        <v>12780.6</v>
      </c>
      <c r="N233" s="6">
        <v>99.399999999999636</v>
      </c>
    </row>
    <row r="234" spans="1:14" x14ac:dyDescent="0.25">
      <c r="A234" s="5" t="s">
        <v>1371</v>
      </c>
      <c r="B234" s="5" t="s">
        <v>443</v>
      </c>
      <c r="C234" s="5" t="s">
        <v>42</v>
      </c>
      <c r="D234" s="5" t="s">
        <v>43</v>
      </c>
      <c r="E234" s="6">
        <v>21500</v>
      </c>
      <c r="F234" s="6">
        <v>21551.601990049752</v>
      </c>
      <c r="G234" s="6">
        <v>-51.601990049752203</v>
      </c>
      <c r="H234" s="6">
        <v>21659.360000000001</v>
      </c>
      <c r="I234" s="6">
        <v>-159.36000000000058</v>
      </c>
      <c r="J234" s="6">
        <v>12500</v>
      </c>
      <c r="K234" s="6">
        <v>12530</v>
      </c>
      <c r="L234" s="6">
        <v>-30</v>
      </c>
      <c r="M234" s="6">
        <v>12592.65</v>
      </c>
      <c r="N234" s="6">
        <v>-92.649999999999636</v>
      </c>
    </row>
    <row r="235" spans="1:14" x14ac:dyDescent="0.25">
      <c r="A235" s="5" t="s">
        <v>1371</v>
      </c>
      <c r="B235" s="5" t="s">
        <v>450</v>
      </c>
      <c r="C235" s="5" t="s">
        <v>42</v>
      </c>
      <c r="D235" s="5" t="s">
        <v>53</v>
      </c>
      <c r="E235" s="6">
        <v>7126.02</v>
      </c>
      <c r="F235" s="6">
        <v>7288.88</v>
      </c>
      <c r="G235" s="6">
        <v>-162.85999999999967</v>
      </c>
      <c r="H235" s="6">
        <v>7288.88</v>
      </c>
      <c r="I235" s="6">
        <v>-162.85999999999967</v>
      </c>
      <c r="J235" s="6">
        <v>490</v>
      </c>
      <c r="K235" s="6">
        <v>501.2</v>
      </c>
      <c r="L235" s="6">
        <v>-11.199999999999989</v>
      </c>
      <c r="M235" s="6">
        <v>501.2</v>
      </c>
      <c r="N235" s="6">
        <v>-11.199999999999989</v>
      </c>
    </row>
    <row r="236" spans="1:14" x14ac:dyDescent="0.25">
      <c r="A236" s="5" t="s">
        <v>1372</v>
      </c>
      <c r="B236" s="5" t="s">
        <v>25</v>
      </c>
      <c r="C236" s="5" t="s">
        <v>26</v>
      </c>
      <c r="D236" s="5" t="s">
        <v>27</v>
      </c>
      <c r="E236" s="6">
        <v>-1311.16</v>
      </c>
      <c r="F236" s="6">
        <v>0</v>
      </c>
      <c r="G236" s="6">
        <v>-1311.16</v>
      </c>
      <c r="H236" s="6">
        <v>0</v>
      </c>
      <c r="I236" s="6">
        <v>-1311.16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</row>
    <row r="237" spans="1:14" x14ac:dyDescent="0.25">
      <c r="A237" s="5" t="s">
        <v>1372</v>
      </c>
      <c r="B237" s="5" t="s">
        <v>30</v>
      </c>
      <c r="C237" s="5" t="s">
        <v>29</v>
      </c>
      <c r="D237" s="5" t="s">
        <v>27</v>
      </c>
      <c r="E237" s="6">
        <v>2.56</v>
      </c>
      <c r="F237" s="6">
        <v>0</v>
      </c>
      <c r="G237" s="6">
        <v>2.56</v>
      </c>
      <c r="H237" s="6">
        <v>1.53</v>
      </c>
      <c r="I237" s="6">
        <v>1.03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</row>
    <row r="238" spans="1:14" x14ac:dyDescent="0.25">
      <c r="A238" s="5" t="s">
        <v>1372</v>
      </c>
      <c r="B238" s="5" t="s">
        <v>31</v>
      </c>
      <c r="C238" s="5" t="s">
        <v>29</v>
      </c>
      <c r="D238" s="5" t="s">
        <v>27</v>
      </c>
      <c r="E238" s="6">
        <v>11.49</v>
      </c>
      <c r="F238" s="6">
        <v>0</v>
      </c>
      <c r="G238" s="6">
        <v>11.49</v>
      </c>
      <c r="H238" s="6">
        <v>6.86</v>
      </c>
      <c r="I238" s="6">
        <v>4.63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</row>
    <row r="239" spans="1:14" x14ac:dyDescent="0.25">
      <c r="A239" s="5" t="s">
        <v>1372</v>
      </c>
      <c r="B239" s="5" t="s">
        <v>28</v>
      </c>
      <c r="C239" s="5" t="s">
        <v>29</v>
      </c>
      <c r="D239" s="5" t="s">
        <v>27</v>
      </c>
      <c r="E239" s="6">
        <v>81.87</v>
      </c>
      <c r="F239" s="6">
        <v>0</v>
      </c>
      <c r="G239" s="6">
        <v>81.87</v>
      </c>
      <c r="H239" s="6">
        <v>48.87</v>
      </c>
      <c r="I239" s="6">
        <v>33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</row>
    <row r="240" spans="1:14" x14ac:dyDescent="0.25">
      <c r="A240" s="5" t="s">
        <v>1372</v>
      </c>
      <c r="B240" s="5" t="s">
        <v>36</v>
      </c>
      <c r="C240" s="5" t="s">
        <v>29</v>
      </c>
      <c r="D240" s="5" t="s">
        <v>27</v>
      </c>
      <c r="E240" s="6">
        <v>147.66999999999999</v>
      </c>
      <c r="F240" s="6">
        <v>0</v>
      </c>
      <c r="G240" s="6">
        <v>147.66999999999999</v>
      </c>
      <c r="H240" s="6">
        <v>88.15</v>
      </c>
      <c r="I240" s="6">
        <v>59.519999999999982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</row>
    <row r="241" spans="1:14" x14ac:dyDescent="0.25">
      <c r="A241" s="5" t="s">
        <v>1372</v>
      </c>
      <c r="B241" s="5" t="s">
        <v>37</v>
      </c>
      <c r="C241" s="5" t="s">
        <v>29</v>
      </c>
      <c r="D241" s="5" t="s">
        <v>27</v>
      </c>
      <c r="E241" s="6">
        <v>323.75</v>
      </c>
      <c r="F241" s="6">
        <v>0</v>
      </c>
      <c r="G241" s="6">
        <v>323.75</v>
      </c>
      <c r="H241" s="6">
        <v>193.26</v>
      </c>
      <c r="I241" s="6">
        <v>130.49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</row>
    <row r="242" spans="1:14" x14ac:dyDescent="0.25">
      <c r="A242" s="5" t="s">
        <v>1372</v>
      </c>
      <c r="B242" s="5" t="s">
        <v>346</v>
      </c>
      <c r="C242" s="5" t="s">
        <v>33</v>
      </c>
      <c r="D242" s="5" t="s">
        <v>27</v>
      </c>
      <c r="E242" s="6">
        <v>1767.6</v>
      </c>
      <c r="F242" s="6">
        <v>0</v>
      </c>
      <c r="G242" s="6">
        <v>1767.6</v>
      </c>
      <c r="H242" s="6">
        <v>1846.55</v>
      </c>
      <c r="I242" s="6">
        <v>-78.950000000000045</v>
      </c>
      <c r="J242" s="6">
        <v>6</v>
      </c>
      <c r="K242" s="6">
        <v>0</v>
      </c>
      <c r="L242" s="6">
        <v>6</v>
      </c>
      <c r="M242" s="6">
        <v>6.2679999999999998</v>
      </c>
      <c r="N242" s="6">
        <v>-0.26799999999999979</v>
      </c>
    </row>
    <row r="243" spans="1:14" x14ac:dyDescent="0.25">
      <c r="A243" s="5" t="s">
        <v>1372</v>
      </c>
      <c r="B243" s="5" t="s">
        <v>347</v>
      </c>
      <c r="C243" s="5" t="s">
        <v>33</v>
      </c>
      <c r="D243" s="5" t="s">
        <v>27</v>
      </c>
      <c r="E243" s="6">
        <v>2365.29</v>
      </c>
      <c r="F243" s="6">
        <v>0</v>
      </c>
      <c r="G243" s="6">
        <v>2365.29</v>
      </c>
      <c r="H243" s="6">
        <v>2470.9499999999998</v>
      </c>
      <c r="I243" s="6">
        <v>-105.65999999999985</v>
      </c>
      <c r="J243" s="6">
        <v>6</v>
      </c>
      <c r="K243" s="6">
        <v>0</v>
      </c>
      <c r="L243" s="6">
        <v>6</v>
      </c>
      <c r="M243" s="6">
        <v>6.2679999999999998</v>
      </c>
      <c r="N243" s="6">
        <v>-0.26799999999999979</v>
      </c>
    </row>
    <row r="244" spans="1:14" x14ac:dyDescent="0.25">
      <c r="A244" s="5" t="s">
        <v>1372</v>
      </c>
      <c r="B244" s="5" t="s">
        <v>348</v>
      </c>
      <c r="C244" s="5" t="s">
        <v>33</v>
      </c>
      <c r="D244" s="5" t="s">
        <v>27</v>
      </c>
      <c r="E244" s="6">
        <v>2848.96</v>
      </c>
      <c r="F244" s="6">
        <v>0</v>
      </c>
      <c r="G244" s="6">
        <v>2848.96</v>
      </c>
      <c r="H244" s="6">
        <v>2976.22</v>
      </c>
      <c r="I244" s="6">
        <v>-127.25999999999976</v>
      </c>
      <c r="J244" s="6">
        <v>36</v>
      </c>
      <c r="K244" s="6">
        <v>0</v>
      </c>
      <c r="L244" s="6">
        <v>36</v>
      </c>
      <c r="M244" s="6">
        <v>37.607999999999997</v>
      </c>
      <c r="N244" s="6">
        <v>-1.607999999999997</v>
      </c>
    </row>
    <row r="245" spans="1:14" x14ac:dyDescent="0.25">
      <c r="A245" s="5" t="s">
        <v>1372</v>
      </c>
      <c r="B245" s="5" t="s">
        <v>312</v>
      </c>
      <c r="C245" s="5" t="s">
        <v>39</v>
      </c>
      <c r="D245" s="5" t="s">
        <v>58</v>
      </c>
      <c r="E245" s="6">
        <v>-127437.84</v>
      </c>
      <c r="F245" s="6">
        <v>0</v>
      </c>
      <c r="G245" s="6">
        <v>-127437.84</v>
      </c>
      <c r="H245" s="6">
        <v>-127437.57</v>
      </c>
      <c r="I245" s="6">
        <v>-0.26999999998952262</v>
      </c>
      <c r="J245" s="6">
        <v>-6268</v>
      </c>
      <c r="K245" s="6">
        <v>0</v>
      </c>
      <c r="L245" s="6">
        <v>-6268</v>
      </c>
      <c r="M245" s="6">
        <v>-6268</v>
      </c>
      <c r="N245" s="6">
        <v>0</v>
      </c>
    </row>
    <row r="246" spans="1:14" x14ac:dyDescent="0.25">
      <c r="A246" s="5" t="s">
        <v>1372</v>
      </c>
      <c r="B246" s="5" t="s">
        <v>64</v>
      </c>
      <c r="C246" s="5" t="s">
        <v>42</v>
      </c>
      <c r="D246" s="5" t="s">
        <v>58</v>
      </c>
      <c r="E246" s="6">
        <v>102023.47</v>
      </c>
      <c r="F246" s="6">
        <v>102685.66</v>
      </c>
      <c r="G246" s="6">
        <v>-662.19000000000233</v>
      </c>
      <c r="H246" s="6">
        <v>102685.66</v>
      </c>
      <c r="I246" s="6">
        <v>-662.19000000000233</v>
      </c>
      <c r="J246" s="6">
        <v>6321</v>
      </c>
      <c r="K246" s="6">
        <v>6362.02</v>
      </c>
      <c r="L246" s="6">
        <v>-41.020000000000437</v>
      </c>
      <c r="M246" s="6">
        <v>6362.02</v>
      </c>
      <c r="N246" s="6">
        <v>-41.020000000000437</v>
      </c>
    </row>
    <row r="247" spans="1:14" x14ac:dyDescent="0.25">
      <c r="A247" s="5" t="s">
        <v>1372</v>
      </c>
      <c r="B247" s="5" t="s">
        <v>441</v>
      </c>
      <c r="C247" s="5" t="s">
        <v>42</v>
      </c>
      <c r="D247" s="5" t="s">
        <v>43</v>
      </c>
      <c r="E247" s="6">
        <v>3780.82</v>
      </c>
      <c r="F247" s="6">
        <v>3761.6176470588234</v>
      </c>
      <c r="G247" s="6">
        <v>19.202352941176741</v>
      </c>
      <c r="H247" s="6">
        <v>3836.85</v>
      </c>
      <c r="I247" s="6">
        <v>-56.029999999999745</v>
      </c>
      <c r="J247" s="6">
        <v>6300</v>
      </c>
      <c r="K247" s="6">
        <v>6268</v>
      </c>
      <c r="L247" s="6">
        <v>32</v>
      </c>
      <c r="M247" s="6">
        <v>6393.36</v>
      </c>
      <c r="N247" s="6">
        <v>-93.359999999999673</v>
      </c>
    </row>
    <row r="248" spans="1:14" x14ac:dyDescent="0.25">
      <c r="A248" s="5" t="s">
        <v>1372</v>
      </c>
      <c r="B248" s="5" t="s">
        <v>443</v>
      </c>
      <c r="C248" s="5" t="s">
        <v>42</v>
      </c>
      <c r="D248" s="5" t="s">
        <v>43</v>
      </c>
      <c r="E248" s="6">
        <v>10155.98</v>
      </c>
      <c r="F248" s="6">
        <v>10104.388059701492</v>
      </c>
      <c r="G248" s="6">
        <v>51.591940298507325</v>
      </c>
      <c r="H248" s="6">
        <v>10154.91</v>
      </c>
      <c r="I248" s="6">
        <v>1.069999999999709</v>
      </c>
      <c r="J248" s="6">
        <v>6300</v>
      </c>
      <c r="K248" s="6">
        <v>6268</v>
      </c>
      <c r="L248" s="6">
        <v>32</v>
      </c>
      <c r="M248" s="6">
        <v>6299.34</v>
      </c>
      <c r="N248" s="6">
        <v>0.65999999999985448</v>
      </c>
    </row>
    <row r="249" spans="1:14" x14ac:dyDescent="0.25">
      <c r="A249" s="5" t="s">
        <v>1372</v>
      </c>
      <c r="B249" s="5" t="s">
        <v>448</v>
      </c>
      <c r="C249" s="5" t="s">
        <v>42</v>
      </c>
      <c r="D249" s="5" t="s">
        <v>53</v>
      </c>
      <c r="E249" s="6">
        <v>5239.54</v>
      </c>
      <c r="F249" s="6">
        <v>3127.76</v>
      </c>
      <c r="G249" s="6">
        <v>2111.7799999999997</v>
      </c>
      <c r="H249" s="6">
        <v>3127.76</v>
      </c>
      <c r="I249" s="6">
        <v>2111.7799999999997</v>
      </c>
      <c r="J249" s="6">
        <v>420</v>
      </c>
      <c r="K249" s="6">
        <v>250.72</v>
      </c>
      <c r="L249" s="6">
        <v>169.28</v>
      </c>
      <c r="M249" s="6">
        <v>250.72</v>
      </c>
      <c r="N249" s="6">
        <v>169.28</v>
      </c>
    </row>
    <row r="250" spans="1:14" x14ac:dyDescent="0.25">
      <c r="A250" s="5" t="s">
        <v>1373</v>
      </c>
      <c r="B250" s="5" t="s">
        <v>25</v>
      </c>
      <c r="C250" s="5" t="s">
        <v>26</v>
      </c>
      <c r="D250" s="5" t="s">
        <v>27</v>
      </c>
      <c r="E250" s="6">
        <v>4439.1099999999997</v>
      </c>
      <c r="F250" s="6">
        <v>0</v>
      </c>
      <c r="G250" s="6">
        <v>4439.1099999999997</v>
      </c>
      <c r="H250" s="6">
        <v>0</v>
      </c>
      <c r="I250" s="6">
        <v>4439.1099999999997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</row>
    <row r="251" spans="1:14" x14ac:dyDescent="0.25">
      <c r="A251" s="5" t="s">
        <v>1373</v>
      </c>
      <c r="B251" s="5" t="s">
        <v>31</v>
      </c>
      <c r="C251" s="5" t="s">
        <v>29</v>
      </c>
      <c r="D251" s="5" t="s">
        <v>27</v>
      </c>
      <c r="E251" s="6">
        <v>808.13</v>
      </c>
      <c r="F251" s="6">
        <v>0</v>
      </c>
      <c r="G251" s="6">
        <v>808.13</v>
      </c>
      <c r="H251" s="6">
        <v>792.34</v>
      </c>
      <c r="I251" s="6">
        <v>15.789999999999964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</row>
    <row r="252" spans="1:14" x14ac:dyDescent="0.25">
      <c r="A252" s="5" t="s">
        <v>1373</v>
      </c>
      <c r="B252" s="5" t="s">
        <v>32</v>
      </c>
      <c r="C252" s="5" t="s">
        <v>33</v>
      </c>
      <c r="D252" s="5" t="s">
        <v>27</v>
      </c>
      <c r="E252" s="6">
        <v>1318.69</v>
      </c>
      <c r="F252" s="6">
        <v>0</v>
      </c>
      <c r="G252" s="6">
        <v>1318.69</v>
      </c>
      <c r="H252" s="6">
        <v>1998.68</v>
      </c>
      <c r="I252" s="6">
        <v>-679.99</v>
      </c>
      <c r="J252" s="6">
        <v>3.25</v>
      </c>
      <c r="K252" s="6">
        <v>0</v>
      </c>
      <c r="L252" s="6">
        <v>3.25</v>
      </c>
      <c r="M252" s="6">
        <v>4.9260000000000002</v>
      </c>
      <c r="N252" s="6">
        <v>-1.6760000000000002</v>
      </c>
    </row>
    <row r="253" spans="1:14" x14ac:dyDescent="0.25">
      <c r="A253" s="5" t="s">
        <v>1373</v>
      </c>
      <c r="B253" s="5" t="s">
        <v>28</v>
      </c>
      <c r="C253" s="5" t="s">
        <v>29</v>
      </c>
      <c r="D253" s="5" t="s">
        <v>27</v>
      </c>
      <c r="E253" s="6">
        <v>5757.76</v>
      </c>
      <c r="F253" s="6">
        <v>0</v>
      </c>
      <c r="G253" s="6">
        <v>5757.76</v>
      </c>
      <c r="H253" s="6">
        <v>5645.23</v>
      </c>
      <c r="I253" s="6">
        <v>112.53000000000065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</row>
    <row r="254" spans="1:14" x14ac:dyDescent="0.25">
      <c r="A254" s="5" t="s">
        <v>1373</v>
      </c>
      <c r="B254" s="5" t="s">
        <v>34</v>
      </c>
      <c r="C254" s="5" t="s">
        <v>33</v>
      </c>
      <c r="D254" s="5" t="s">
        <v>27</v>
      </c>
      <c r="E254" s="6">
        <v>5895.5</v>
      </c>
      <c r="F254" s="6">
        <v>0</v>
      </c>
      <c r="G254" s="6">
        <v>5895.5</v>
      </c>
      <c r="H254" s="6">
        <v>8935.57</v>
      </c>
      <c r="I254" s="6">
        <v>-3040.0699999999997</v>
      </c>
      <c r="J254" s="6">
        <v>3.25</v>
      </c>
      <c r="K254" s="6">
        <v>0</v>
      </c>
      <c r="L254" s="6">
        <v>3.25</v>
      </c>
      <c r="M254" s="6">
        <v>4.9260000000000002</v>
      </c>
      <c r="N254" s="6">
        <v>-1.6760000000000002</v>
      </c>
    </row>
    <row r="255" spans="1:14" x14ac:dyDescent="0.25">
      <c r="A255" s="5" t="s">
        <v>1373</v>
      </c>
      <c r="B255" s="5" t="s">
        <v>35</v>
      </c>
      <c r="C255" s="5" t="s">
        <v>33</v>
      </c>
      <c r="D255" s="5" t="s">
        <v>27</v>
      </c>
      <c r="E255" s="6">
        <v>6943.08</v>
      </c>
      <c r="F255" s="6">
        <v>0</v>
      </c>
      <c r="G255" s="6">
        <v>6943.08</v>
      </c>
      <c r="H255" s="6">
        <v>10523.07</v>
      </c>
      <c r="I255" s="6">
        <v>-3579.99</v>
      </c>
      <c r="J255" s="6">
        <v>68.25</v>
      </c>
      <c r="K255" s="6">
        <v>0</v>
      </c>
      <c r="L255" s="6">
        <v>68.25</v>
      </c>
      <c r="M255" s="6">
        <v>103.441</v>
      </c>
      <c r="N255" s="6">
        <v>-35.191000000000003</v>
      </c>
    </row>
    <row r="256" spans="1:14" x14ac:dyDescent="0.25">
      <c r="A256" s="5" t="s">
        <v>1373</v>
      </c>
      <c r="B256" s="5" t="s">
        <v>37</v>
      </c>
      <c r="C256" s="5" t="s">
        <v>29</v>
      </c>
      <c r="D256" s="5" t="s">
        <v>27</v>
      </c>
      <c r="E256" s="6">
        <v>22767.96</v>
      </c>
      <c r="F256" s="6">
        <v>0</v>
      </c>
      <c r="G256" s="6">
        <v>22767.96</v>
      </c>
      <c r="H256" s="6">
        <v>22322.97</v>
      </c>
      <c r="I256" s="6">
        <v>444.98999999999796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</row>
    <row r="257" spans="1:14" x14ac:dyDescent="0.25">
      <c r="A257" s="5" t="s">
        <v>1373</v>
      </c>
      <c r="B257" s="5" t="s">
        <v>335</v>
      </c>
      <c r="C257" s="5" t="s">
        <v>39</v>
      </c>
      <c r="D257" s="5" t="s">
        <v>40</v>
      </c>
      <c r="E257" s="6">
        <v>-550229.39</v>
      </c>
      <c r="F257" s="6">
        <v>0</v>
      </c>
      <c r="G257" s="6">
        <v>-550229.39</v>
      </c>
      <c r="H257" s="6">
        <v>-550229.42000000004</v>
      </c>
      <c r="I257" s="6">
        <v>3.0000000027939677E-2</v>
      </c>
      <c r="J257" s="6">
        <v>-3201.75</v>
      </c>
      <c r="K257" s="6">
        <v>0</v>
      </c>
      <c r="L257" s="6">
        <v>-3201.75</v>
      </c>
      <c r="M257" s="6">
        <v>-3201.75</v>
      </c>
      <c r="N257" s="6">
        <v>0</v>
      </c>
    </row>
    <row r="258" spans="1:14" x14ac:dyDescent="0.25">
      <c r="A258" s="5" t="s">
        <v>1373</v>
      </c>
      <c r="B258" s="5" t="s">
        <v>336</v>
      </c>
      <c r="C258" s="5" t="s">
        <v>42</v>
      </c>
      <c r="D258" s="5" t="s">
        <v>43</v>
      </c>
      <c r="E258" s="6">
        <v>2615.54</v>
      </c>
      <c r="F258" s="6">
        <v>2644.5221674876848</v>
      </c>
      <c r="G258" s="6">
        <v>-28.982167487684819</v>
      </c>
      <c r="H258" s="6">
        <v>2684.19</v>
      </c>
      <c r="I258" s="6">
        <v>-68.650000000000091</v>
      </c>
      <c r="J258" s="6">
        <v>38000</v>
      </c>
      <c r="K258" s="6">
        <v>38421</v>
      </c>
      <c r="L258" s="6">
        <v>-421</v>
      </c>
      <c r="M258" s="6">
        <v>38997.315000000002</v>
      </c>
      <c r="N258" s="6">
        <v>-997.31500000000233</v>
      </c>
    </row>
    <row r="259" spans="1:14" x14ac:dyDescent="0.25">
      <c r="A259" s="5" t="s">
        <v>1373</v>
      </c>
      <c r="B259" s="5" t="s">
        <v>80</v>
      </c>
      <c r="C259" s="5" t="s">
        <v>42</v>
      </c>
      <c r="D259" s="5" t="s">
        <v>43</v>
      </c>
      <c r="E259" s="6">
        <v>3301.26</v>
      </c>
      <c r="F259" s="6">
        <v>3301.0049751243782</v>
      </c>
      <c r="G259" s="6">
        <v>0.25502487562198439</v>
      </c>
      <c r="H259" s="6">
        <v>3317.51</v>
      </c>
      <c r="I259" s="6">
        <v>-16.25</v>
      </c>
      <c r="J259" s="6">
        <v>3202</v>
      </c>
      <c r="K259" s="6">
        <v>3201.7502487562192</v>
      </c>
      <c r="L259" s="6">
        <v>0.24975124378079272</v>
      </c>
      <c r="M259" s="6">
        <v>3217.759</v>
      </c>
      <c r="N259" s="6">
        <v>-15.759000000000015</v>
      </c>
    </row>
    <row r="260" spans="1:14" x14ac:dyDescent="0.25">
      <c r="A260" s="5" t="s">
        <v>1373</v>
      </c>
      <c r="B260" s="5" t="s">
        <v>337</v>
      </c>
      <c r="C260" s="5" t="s">
        <v>42</v>
      </c>
      <c r="D260" s="5" t="s">
        <v>43</v>
      </c>
      <c r="E260" s="6">
        <v>6684.75</v>
      </c>
      <c r="F260" s="6">
        <v>6671.0344827586205</v>
      </c>
      <c r="G260" s="6">
        <v>13.71551724137953</v>
      </c>
      <c r="H260" s="6">
        <v>6771.1</v>
      </c>
      <c r="I260" s="6">
        <v>-86.350000000000364</v>
      </c>
      <c r="J260" s="6">
        <v>38500</v>
      </c>
      <c r="K260" s="6">
        <v>38421</v>
      </c>
      <c r="L260" s="6">
        <v>79</v>
      </c>
      <c r="M260" s="6">
        <v>38997.315000000002</v>
      </c>
      <c r="N260" s="6">
        <v>-497.31500000000233</v>
      </c>
    </row>
    <row r="261" spans="1:14" x14ac:dyDescent="0.25">
      <c r="A261" s="5" t="s">
        <v>1373</v>
      </c>
      <c r="B261" s="5" t="s">
        <v>338</v>
      </c>
      <c r="C261" s="5" t="s">
        <v>42</v>
      </c>
      <c r="D261" s="5" t="s">
        <v>43</v>
      </c>
      <c r="E261" s="6">
        <v>10360.35</v>
      </c>
      <c r="F261" s="6">
        <v>10339.089108910892</v>
      </c>
      <c r="G261" s="6">
        <v>21.260891089108554</v>
      </c>
      <c r="H261" s="6">
        <v>10442.48</v>
      </c>
      <c r="I261" s="6">
        <v>-82.1299999999992</v>
      </c>
      <c r="J261" s="6">
        <v>38500</v>
      </c>
      <c r="K261" s="6">
        <v>38421</v>
      </c>
      <c r="L261" s="6">
        <v>79</v>
      </c>
      <c r="M261" s="6">
        <v>38805.21</v>
      </c>
      <c r="N261" s="6">
        <v>-305.20999999999913</v>
      </c>
    </row>
    <row r="262" spans="1:14" x14ac:dyDescent="0.25">
      <c r="A262" s="5" t="s">
        <v>1373</v>
      </c>
      <c r="B262" s="5" t="s">
        <v>339</v>
      </c>
      <c r="C262" s="5" t="s">
        <v>42</v>
      </c>
      <c r="D262" s="5" t="s">
        <v>43</v>
      </c>
      <c r="E262" s="6">
        <v>10937.16</v>
      </c>
      <c r="F262" s="6">
        <v>11058.334975369458</v>
      </c>
      <c r="G262" s="6">
        <v>-121.17497536945848</v>
      </c>
      <c r="H262" s="6">
        <v>11224.21</v>
      </c>
      <c r="I262" s="6">
        <v>-287.04999999999927</v>
      </c>
      <c r="J262" s="6">
        <v>38000</v>
      </c>
      <c r="K262" s="6">
        <v>38421</v>
      </c>
      <c r="L262" s="6">
        <v>-421</v>
      </c>
      <c r="M262" s="6">
        <v>38997.315000000002</v>
      </c>
      <c r="N262" s="6">
        <v>-997.31500000000233</v>
      </c>
    </row>
    <row r="263" spans="1:14" x14ac:dyDescent="0.25">
      <c r="A263" s="5" t="s">
        <v>1373</v>
      </c>
      <c r="B263" s="5" t="s">
        <v>340</v>
      </c>
      <c r="C263" s="5" t="s">
        <v>42</v>
      </c>
      <c r="D263" s="5" t="s">
        <v>43</v>
      </c>
      <c r="E263" s="6">
        <v>26541.75</v>
      </c>
      <c r="F263" s="6">
        <v>26350.403940886699</v>
      </c>
      <c r="G263" s="6">
        <v>191.34605911330073</v>
      </c>
      <c r="H263" s="6">
        <v>26745.66</v>
      </c>
      <c r="I263" s="6">
        <v>-203.90999999999985</v>
      </c>
      <c r="J263" s="6">
        <v>3225</v>
      </c>
      <c r="K263" s="6">
        <v>3201.7497536945812</v>
      </c>
      <c r="L263" s="6">
        <v>23.250246305418841</v>
      </c>
      <c r="M263" s="6">
        <v>3249.7759999999998</v>
      </c>
      <c r="N263" s="6">
        <v>-24.77599999999984</v>
      </c>
    </row>
    <row r="264" spans="1:14" x14ac:dyDescent="0.25">
      <c r="A264" s="5" t="s">
        <v>1373</v>
      </c>
      <c r="B264" s="5" t="s">
        <v>341</v>
      </c>
      <c r="C264" s="5" t="s">
        <v>42</v>
      </c>
      <c r="D264" s="5" t="s">
        <v>43</v>
      </c>
      <c r="E264" s="6">
        <v>28385.67</v>
      </c>
      <c r="F264" s="6">
        <v>28327.415841584159</v>
      </c>
      <c r="G264" s="6">
        <v>58.254158415838901</v>
      </c>
      <c r="H264" s="6">
        <v>28610.69</v>
      </c>
      <c r="I264" s="6">
        <v>-225.02000000000044</v>
      </c>
      <c r="J264" s="6">
        <v>38500</v>
      </c>
      <c r="K264" s="6">
        <v>38421</v>
      </c>
      <c r="L264" s="6">
        <v>79</v>
      </c>
      <c r="M264" s="6">
        <v>38805.21</v>
      </c>
      <c r="N264" s="6">
        <v>-305.20999999999913</v>
      </c>
    </row>
    <row r="265" spans="1:14" x14ac:dyDescent="0.25">
      <c r="A265" s="5" t="s">
        <v>1373</v>
      </c>
      <c r="B265" s="5" t="s">
        <v>342</v>
      </c>
      <c r="C265" s="5" t="s">
        <v>42</v>
      </c>
      <c r="D265" s="5" t="s">
        <v>43</v>
      </c>
      <c r="E265" s="6">
        <v>31280.560000000001</v>
      </c>
      <c r="F265" s="6">
        <v>31285.448275862069</v>
      </c>
      <c r="G265" s="6">
        <v>-4.8882758620675304</v>
      </c>
      <c r="H265" s="6">
        <v>31754.73</v>
      </c>
      <c r="I265" s="6">
        <v>-474.16999999999825</v>
      </c>
      <c r="J265" s="6">
        <v>38415</v>
      </c>
      <c r="K265" s="6">
        <v>38421</v>
      </c>
      <c r="L265" s="6">
        <v>-6</v>
      </c>
      <c r="M265" s="6">
        <v>38997.315000000002</v>
      </c>
      <c r="N265" s="6">
        <v>-582.31500000000233</v>
      </c>
    </row>
    <row r="266" spans="1:14" x14ac:dyDescent="0.25">
      <c r="A266" s="5" t="s">
        <v>1373</v>
      </c>
      <c r="B266" s="5" t="s">
        <v>343</v>
      </c>
      <c r="C266" s="5" t="s">
        <v>42</v>
      </c>
      <c r="D266" s="5" t="s">
        <v>43</v>
      </c>
      <c r="E266" s="6">
        <v>206411.24</v>
      </c>
      <c r="F266" s="6">
        <v>204037.40594059406</v>
      </c>
      <c r="G266" s="6">
        <v>2373.8340594059264</v>
      </c>
      <c r="H266" s="6">
        <v>206077.78</v>
      </c>
      <c r="I266" s="6">
        <v>333.45999999999185</v>
      </c>
      <c r="J266" s="6">
        <v>38868</v>
      </c>
      <c r="K266" s="6">
        <v>38421</v>
      </c>
      <c r="L266" s="6">
        <v>447</v>
      </c>
      <c r="M266" s="6">
        <v>38805.21</v>
      </c>
      <c r="N266" s="6">
        <v>62.790000000000873</v>
      </c>
    </row>
    <row r="267" spans="1:14" x14ac:dyDescent="0.25">
      <c r="A267" s="5" t="s">
        <v>1373</v>
      </c>
      <c r="B267" s="5" t="s">
        <v>344</v>
      </c>
      <c r="C267" s="5" t="s">
        <v>42</v>
      </c>
      <c r="D267" s="5" t="s">
        <v>53</v>
      </c>
      <c r="E267" s="6">
        <v>173841</v>
      </c>
      <c r="F267" s="6">
        <v>169595.31343283583</v>
      </c>
      <c r="G267" s="6">
        <v>4245.6865671641717</v>
      </c>
      <c r="H267" s="6">
        <v>170443.29</v>
      </c>
      <c r="I267" s="6">
        <v>3397.7099999999919</v>
      </c>
      <c r="J267" s="6">
        <v>2348.1999999999998</v>
      </c>
      <c r="K267" s="6">
        <v>2290.8517412935325</v>
      </c>
      <c r="L267" s="6">
        <v>57.348258706467277</v>
      </c>
      <c r="M267" s="6">
        <v>2302.306</v>
      </c>
      <c r="N267" s="6">
        <v>45.893999999999778</v>
      </c>
    </row>
    <row r="268" spans="1:14" x14ac:dyDescent="0.25">
      <c r="A268" s="5" t="s">
        <v>1373</v>
      </c>
      <c r="B268" s="5" t="s">
        <v>54</v>
      </c>
      <c r="C268" s="5" t="s">
        <v>42</v>
      </c>
      <c r="D268" s="5" t="s">
        <v>55</v>
      </c>
      <c r="E268" s="6">
        <v>1939.88</v>
      </c>
      <c r="F268" s="6">
        <v>1901.8431372549019</v>
      </c>
      <c r="G268" s="6">
        <v>38.036862745098233</v>
      </c>
      <c r="H268" s="6">
        <v>1939.88</v>
      </c>
      <c r="I268" s="6">
        <v>0</v>
      </c>
      <c r="J268" s="6">
        <v>352.70499999999998</v>
      </c>
      <c r="K268" s="6">
        <v>345.78921568627453</v>
      </c>
      <c r="L268" s="6">
        <v>6.9157843137254531</v>
      </c>
      <c r="M268" s="6">
        <v>352.70499999999998</v>
      </c>
      <c r="N268" s="6">
        <v>0</v>
      </c>
    </row>
    <row r="269" spans="1:14" x14ac:dyDescent="0.25">
      <c r="A269" s="5" t="s">
        <v>1374</v>
      </c>
      <c r="B269" s="5" t="s">
        <v>25</v>
      </c>
      <c r="C269" s="5" t="s">
        <v>26</v>
      </c>
      <c r="D269" s="5" t="s">
        <v>27</v>
      </c>
      <c r="E269" s="6">
        <v>1094.9000000000001</v>
      </c>
      <c r="F269" s="6">
        <v>0</v>
      </c>
      <c r="G269" s="6">
        <v>1094.9000000000001</v>
      </c>
      <c r="H269" s="6">
        <v>0</v>
      </c>
      <c r="I269" s="6">
        <v>1094.9000000000001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</row>
    <row r="270" spans="1:14" x14ac:dyDescent="0.25">
      <c r="A270" s="5" t="s">
        <v>1374</v>
      </c>
      <c r="B270" s="5" t="s">
        <v>30</v>
      </c>
      <c r="C270" s="5" t="s">
        <v>29</v>
      </c>
      <c r="D270" s="5" t="s">
        <v>27</v>
      </c>
      <c r="E270" s="6">
        <v>19.39</v>
      </c>
      <c r="F270" s="6">
        <v>0</v>
      </c>
      <c r="G270" s="6">
        <v>19.39</v>
      </c>
      <c r="H270" s="6">
        <v>19.41</v>
      </c>
      <c r="I270" s="6">
        <v>-1.9999999999999574E-2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</row>
    <row r="271" spans="1:14" x14ac:dyDescent="0.25">
      <c r="A271" s="5" t="s">
        <v>1374</v>
      </c>
      <c r="B271" s="5" t="s">
        <v>31</v>
      </c>
      <c r="C271" s="5" t="s">
        <v>29</v>
      </c>
      <c r="D271" s="5" t="s">
        <v>27</v>
      </c>
      <c r="E271" s="6">
        <v>86.95</v>
      </c>
      <c r="F271" s="6">
        <v>0</v>
      </c>
      <c r="G271" s="6">
        <v>86.95</v>
      </c>
      <c r="H271" s="6">
        <v>87.07</v>
      </c>
      <c r="I271" s="6">
        <v>-0.11999999999999034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</row>
    <row r="272" spans="1:14" x14ac:dyDescent="0.25">
      <c r="A272" s="5" t="s">
        <v>1374</v>
      </c>
      <c r="B272" s="5" t="s">
        <v>32</v>
      </c>
      <c r="C272" s="5" t="s">
        <v>33</v>
      </c>
      <c r="D272" s="5" t="s">
        <v>27</v>
      </c>
      <c r="E272" s="6">
        <v>202.88</v>
      </c>
      <c r="F272" s="6">
        <v>0</v>
      </c>
      <c r="G272" s="6">
        <v>202.88</v>
      </c>
      <c r="H272" s="6">
        <v>317.23</v>
      </c>
      <c r="I272" s="6">
        <v>-114.35000000000002</v>
      </c>
      <c r="J272" s="6">
        <v>0.5</v>
      </c>
      <c r="K272" s="6">
        <v>0</v>
      </c>
      <c r="L272" s="6">
        <v>0.5</v>
      </c>
      <c r="M272" s="6">
        <v>0.78200000000000003</v>
      </c>
      <c r="N272" s="6">
        <v>-0.28200000000000003</v>
      </c>
    </row>
    <row r="273" spans="1:14" x14ac:dyDescent="0.25">
      <c r="A273" s="5" t="s">
        <v>1374</v>
      </c>
      <c r="B273" s="5" t="s">
        <v>28</v>
      </c>
      <c r="C273" s="5" t="s">
        <v>29</v>
      </c>
      <c r="D273" s="5" t="s">
        <v>27</v>
      </c>
      <c r="E273" s="6">
        <v>619.49</v>
      </c>
      <c r="F273" s="6">
        <v>0</v>
      </c>
      <c r="G273" s="6">
        <v>619.49</v>
      </c>
      <c r="H273" s="6">
        <v>620.33000000000004</v>
      </c>
      <c r="I273" s="6">
        <v>-0.84000000000003183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</row>
    <row r="274" spans="1:14" x14ac:dyDescent="0.25">
      <c r="A274" s="5" t="s">
        <v>1374</v>
      </c>
      <c r="B274" s="5" t="s">
        <v>36</v>
      </c>
      <c r="C274" s="5" t="s">
        <v>29</v>
      </c>
      <c r="D274" s="5" t="s">
        <v>27</v>
      </c>
      <c r="E274" s="6">
        <v>1117.3800000000001</v>
      </c>
      <c r="F274" s="6">
        <v>0</v>
      </c>
      <c r="G274" s="6">
        <v>1117.3800000000001</v>
      </c>
      <c r="H274" s="6">
        <v>1118.9100000000001</v>
      </c>
      <c r="I274" s="6">
        <v>-1.5299999999999727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</row>
    <row r="275" spans="1:14" x14ac:dyDescent="0.25">
      <c r="A275" s="5" t="s">
        <v>1374</v>
      </c>
      <c r="B275" s="5" t="s">
        <v>34</v>
      </c>
      <c r="C275" s="5" t="s">
        <v>33</v>
      </c>
      <c r="D275" s="5" t="s">
        <v>27</v>
      </c>
      <c r="E275" s="6">
        <v>907</v>
      </c>
      <c r="F275" s="6">
        <v>0</v>
      </c>
      <c r="G275" s="6">
        <v>907</v>
      </c>
      <c r="H275" s="6">
        <v>1418.26</v>
      </c>
      <c r="I275" s="6">
        <v>-511.26</v>
      </c>
      <c r="J275" s="6">
        <v>0.5</v>
      </c>
      <c r="K275" s="6">
        <v>0</v>
      </c>
      <c r="L275" s="6">
        <v>0.5</v>
      </c>
      <c r="M275" s="6">
        <v>0.78200000000000003</v>
      </c>
      <c r="N275" s="6">
        <v>-0.28200000000000003</v>
      </c>
    </row>
    <row r="276" spans="1:14" x14ac:dyDescent="0.25">
      <c r="A276" s="5" t="s">
        <v>1374</v>
      </c>
      <c r="B276" s="5" t="s">
        <v>35</v>
      </c>
      <c r="C276" s="5" t="s">
        <v>33</v>
      </c>
      <c r="D276" s="5" t="s">
        <v>27</v>
      </c>
      <c r="E276" s="6">
        <v>1068.17</v>
      </c>
      <c r="F276" s="6">
        <v>0</v>
      </c>
      <c r="G276" s="6">
        <v>1068.17</v>
      </c>
      <c r="H276" s="6">
        <v>1670.29</v>
      </c>
      <c r="I276" s="6">
        <v>-602.11999999999989</v>
      </c>
      <c r="J276" s="6">
        <v>10.5</v>
      </c>
      <c r="K276" s="6">
        <v>0</v>
      </c>
      <c r="L276" s="6">
        <v>10.5</v>
      </c>
      <c r="M276" s="6">
        <v>16.419</v>
      </c>
      <c r="N276" s="6">
        <v>-5.9190000000000005</v>
      </c>
    </row>
    <row r="277" spans="1:14" x14ac:dyDescent="0.25">
      <c r="A277" s="5" t="s">
        <v>1374</v>
      </c>
      <c r="B277" s="5" t="s">
        <v>37</v>
      </c>
      <c r="C277" s="5" t="s">
        <v>29</v>
      </c>
      <c r="D277" s="5" t="s">
        <v>27</v>
      </c>
      <c r="E277" s="6">
        <v>2449.6999999999998</v>
      </c>
      <c r="F277" s="6">
        <v>0</v>
      </c>
      <c r="G277" s="6">
        <v>2449.6999999999998</v>
      </c>
      <c r="H277" s="6">
        <v>2453.0300000000002</v>
      </c>
      <c r="I277" s="6">
        <v>-3.330000000000382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</row>
    <row r="278" spans="1:14" x14ac:dyDescent="0.25">
      <c r="A278" s="5" t="s">
        <v>1374</v>
      </c>
      <c r="B278" s="5" t="s">
        <v>842</v>
      </c>
      <c r="C278" s="5" t="s">
        <v>39</v>
      </c>
      <c r="D278" s="5" t="s">
        <v>40</v>
      </c>
      <c r="E278" s="6">
        <v>-70708.160000000003</v>
      </c>
      <c r="F278" s="6">
        <v>0</v>
      </c>
      <c r="G278" s="6">
        <v>-70708.160000000003</v>
      </c>
      <c r="H278" s="6">
        <v>-70708.17</v>
      </c>
      <c r="I278" s="6">
        <v>9.9999999947613105E-3</v>
      </c>
      <c r="J278" s="6">
        <v>-703.66600000000005</v>
      </c>
      <c r="K278" s="6">
        <v>0</v>
      </c>
      <c r="L278" s="6">
        <v>-703.66600000000005</v>
      </c>
      <c r="M278" s="6">
        <v>-703.66600000000005</v>
      </c>
      <c r="N278" s="6">
        <v>0</v>
      </c>
    </row>
    <row r="279" spans="1:14" x14ac:dyDescent="0.25">
      <c r="A279" s="5" t="s">
        <v>1374</v>
      </c>
      <c r="B279" s="5" t="s">
        <v>92</v>
      </c>
      <c r="C279" s="5" t="s">
        <v>42</v>
      </c>
      <c r="D279" s="5" t="s">
        <v>43</v>
      </c>
      <c r="E279" s="6">
        <v>130.22999999999999</v>
      </c>
      <c r="F279" s="6">
        <v>119.79207920792079</v>
      </c>
      <c r="G279" s="6">
        <v>10.437920792079197</v>
      </c>
      <c r="H279" s="6">
        <v>120.99</v>
      </c>
      <c r="I279" s="6">
        <v>9.2399999999999949</v>
      </c>
      <c r="J279" s="6">
        <v>1530</v>
      </c>
      <c r="K279" s="6">
        <v>1407.3316831683169</v>
      </c>
      <c r="L279" s="6">
        <v>122.66831683168311</v>
      </c>
      <c r="M279" s="6">
        <v>1421.405</v>
      </c>
      <c r="N279" s="6">
        <v>108.59500000000003</v>
      </c>
    </row>
    <row r="280" spans="1:14" x14ac:dyDescent="0.25">
      <c r="A280" s="5" t="s">
        <v>1374</v>
      </c>
      <c r="B280" s="5" t="s">
        <v>235</v>
      </c>
      <c r="C280" s="5" t="s">
        <v>42</v>
      </c>
      <c r="D280" s="5" t="s">
        <v>43</v>
      </c>
      <c r="E280" s="6">
        <v>242.88</v>
      </c>
      <c r="F280" s="6">
        <v>242.76616915422886</v>
      </c>
      <c r="G280" s="6">
        <v>0.11383084577113323</v>
      </c>
      <c r="H280" s="6">
        <v>243.98</v>
      </c>
      <c r="I280" s="6">
        <v>-1.0999999999999943</v>
      </c>
      <c r="J280" s="6">
        <v>704</v>
      </c>
      <c r="K280" s="6">
        <v>703.66567164179094</v>
      </c>
      <c r="L280" s="6">
        <v>0.33432835820906348</v>
      </c>
      <c r="M280" s="6">
        <v>707.18399999999997</v>
      </c>
      <c r="N280" s="6">
        <v>-3.1839999999999691</v>
      </c>
    </row>
    <row r="281" spans="1:14" x14ac:dyDescent="0.25">
      <c r="A281" s="5" t="s">
        <v>1374</v>
      </c>
      <c r="B281" s="5" t="s">
        <v>843</v>
      </c>
      <c r="C281" s="5" t="s">
        <v>42</v>
      </c>
      <c r="D281" s="5" t="s">
        <v>43</v>
      </c>
      <c r="E281" s="6">
        <v>821.06</v>
      </c>
      <c r="F281" s="6">
        <v>796.90640394088666</v>
      </c>
      <c r="G281" s="6">
        <v>24.153596059113283</v>
      </c>
      <c r="H281" s="6">
        <v>808.86</v>
      </c>
      <c r="I281" s="6">
        <v>12.199999999999932</v>
      </c>
      <c r="J281" s="6">
        <v>4350</v>
      </c>
      <c r="K281" s="6">
        <v>4221.9960591133004</v>
      </c>
      <c r="L281" s="6">
        <v>128.00394088669964</v>
      </c>
      <c r="M281" s="6">
        <v>4285.326</v>
      </c>
      <c r="N281" s="6">
        <v>64.673999999999978</v>
      </c>
    </row>
    <row r="282" spans="1:14" x14ac:dyDescent="0.25">
      <c r="A282" s="5" t="s">
        <v>1374</v>
      </c>
      <c r="B282" s="5" t="s">
        <v>221</v>
      </c>
      <c r="C282" s="5" t="s">
        <v>42</v>
      </c>
      <c r="D282" s="5" t="s">
        <v>43</v>
      </c>
      <c r="E282" s="6">
        <v>2061.63</v>
      </c>
      <c r="F282" s="6">
        <v>2031.7941176470586</v>
      </c>
      <c r="G282" s="6">
        <v>29.835882352941553</v>
      </c>
      <c r="H282" s="6">
        <v>2072.4299999999998</v>
      </c>
      <c r="I282" s="6">
        <v>-10.799999999999727</v>
      </c>
      <c r="J282" s="6">
        <v>4284</v>
      </c>
      <c r="K282" s="6">
        <v>4221.9960784313726</v>
      </c>
      <c r="L282" s="6">
        <v>62.003921568627447</v>
      </c>
      <c r="M282" s="6">
        <v>4306.4359999999997</v>
      </c>
      <c r="N282" s="6">
        <v>-22.435999999999694</v>
      </c>
    </row>
    <row r="283" spans="1:14" x14ac:dyDescent="0.25">
      <c r="A283" s="5" t="s">
        <v>1374</v>
      </c>
      <c r="B283" s="5" t="s">
        <v>225</v>
      </c>
      <c r="C283" s="5" t="s">
        <v>42</v>
      </c>
      <c r="D283" s="5" t="s">
        <v>43</v>
      </c>
      <c r="E283" s="6">
        <v>2321.42</v>
      </c>
      <c r="F283" s="6">
        <v>2253.113300492611</v>
      </c>
      <c r="G283" s="6">
        <v>68.306699507389112</v>
      </c>
      <c r="H283" s="6">
        <v>2286.91</v>
      </c>
      <c r="I283" s="6">
        <v>34.510000000000218</v>
      </c>
      <c r="J283" s="6">
        <v>4350</v>
      </c>
      <c r="K283" s="6">
        <v>4221.9960591133004</v>
      </c>
      <c r="L283" s="6">
        <v>128.00394088669964</v>
      </c>
      <c r="M283" s="6">
        <v>4285.326</v>
      </c>
      <c r="N283" s="6">
        <v>64.673999999999978</v>
      </c>
    </row>
    <row r="284" spans="1:14" x14ac:dyDescent="0.25">
      <c r="A284" s="5" t="s">
        <v>1374</v>
      </c>
      <c r="B284" s="5" t="s">
        <v>226</v>
      </c>
      <c r="C284" s="5" t="s">
        <v>42</v>
      </c>
      <c r="D284" s="5" t="s">
        <v>43</v>
      </c>
      <c r="E284" s="6">
        <v>3411.27</v>
      </c>
      <c r="F284" s="6">
        <v>3310.886699507389</v>
      </c>
      <c r="G284" s="6">
        <v>100.38330049261094</v>
      </c>
      <c r="H284" s="6">
        <v>3360.55</v>
      </c>
      <c r="I284" s="6">
        <v>50.7199999999998</v>
      </c>
      <c r="J284" s="6">
        <v>4350</v>
      </c>
      <c r="K284" s="6">
        <v>4221.9960591133004</v>
      </c>
      <c r="L284" s="6">
        <v>128.00394088669964</v>
      </c>
      <c r="M284" s="6">
        <v>4285.326</v>
      </c>
      <c r="N284" s="6">
        <v>64.673999999999978</v>
      </c>
    </row>
    <row r="285" spans="1:14" x14ac:dyDescent="0.25">
      <c r="A285" s="5" t="s">
        <v>1374</v>
      </c>
      <c r="B285" s="5" t="s">
        <v>228</v>
      </c>
      <c r="C285" s="5" t="s">
        <v>42</v>
      </c>
      <c r="D285" s="5" t="s">
        <v>43</v>
      </c>
      <c r="E285" s="6">
        <v>3471.28</v>
      </c>
      <c r="F285" s="6">
        <v>3437.8916256157636</v>
      </c>
      <c r="G285" s="6">
        <v>33.388374384236613</v>
      </c>
      <c r="H285" s="6">
        <v>3489.46</v>
      </c>
      <c r="I285" s="6">
        <v>-18.179999999999836</v>
      </c>
      <c r="J285" s="6">
        <v>4263</v>
      </c>
      <c r="K285" s="6">
        <v>4221.9960591133004</v>
      </c>
      <c r="L285" s="6">
        <v>41.003940886699638</v>
      </c>
      <c r="M285" s="6">
        <v>4285.326</v>
      </c>
      <c r="N285" s="6">
        <v>-22.326000000000022</v>
      </c>
    </row>
    <row r="286" spans="1:14" x14ac:dyDescent="0.25">
      <c r="A286" s="5" t="s">
        <v>1374</v>
      </c>
      <c r="B286" s="5" t="s">
        <v>233</v>
      </c>
      <c r="C286" s="5" t="s">
        <v>42</v>
      </c>
      <c r="D286" s="5" t="s">
        <v>43</v>
      </c>
      <c r="E286" s="6">
        <v>4860</v>
      </c>
      <c r="F286" s="6">
        <v>4559.7536945812799</v>
      </c>
      <c r="G286" s="6">
        <v>300.24630541872011</v>
      </c>
      <c r="H286" s="6">
        <v>4628.1499999999996</v>
      </c>
      <c r="I286" s="6">
        <v>231.85000000000036</v>
      </c>
      <c r="J286" s="6">
        <v>750</v>
      </c>
      <c r="K286" s="6">
        <v>703.6660098522168</v>
      </c>
      <c r="L286" s="6">
        <v>46.333990147783197</v>
      </c>
      <c r="M286" s="6">
        <v>714.221</v>
      </c>
      <c r="N286" s="6">
        <v>35.778999999999996</v>
      </c>
    </row>
    <row r="287" spans="1:14" x14ac:dyDescent="0.25">
      <c r="A287" s="5" t="s">
        <v>1374</v>
      </c>
      <c r="B287" s="5" t="s">
        <v>229</v>
      </c>
      <c r="C287" s="5" t="s">
        <v>42</v>
      </c>
      <c r="D287" s="5" t="s">
        <v>43</v>
      </c>
      <c r="E287" s="6">
        <v>5261.6</v>
      </c>
      <c r="F287" s="6">
        <v>5262.8457711442788</v>
      </c>
      <c r="G287" s="6">
        <v>-1.2457711442784785</v>
      </c>
      <c r="H287" s="6">
        <v>5289.16</v>
      </c>
      <c r="I287" s="6">
        <v>-27.559999999999491</v>
      </c>
      <c r="J287" s="6">
        <v>4221</v>
      </c>
      <c r="K287" s="6">
        <v>4221.9960199004972</v>
      </c>
      <c r="L287" s="6">
        <v>-0.99601990049723099</v>
      </c>
      <c r="M287" s="6">
        <v>4243.1059999999998</v>
      </c>
      <c r="N287" s="6">
        <v>-22.105999999999767</v>
      </c>
    </row>
    <row r="288" spans="1:14" x14ac:dyDescent="0.25">
      <c r="A288" s="5" t="s">
        <v>1374</v>
      </c>
      <c r="B288" s="5" t="s">
        <v>88</v>
      </c>
      <c r="C288" s="5" t="s">
        <v>42</v>
      </c>
      <c r="D288" s="5" t="s">
        <v>43</v>
      </c>
      <c r="E288" s="6">
        <v>22527.439999999999</v>
      </c>
      <c r="F288" s="6">
        <v>22421.20792079208</v>
      </c>
      <c r="G288" s="6">
        <v>106.23207920791901</v>
      </c>
      <c r="H288" s="6">
        <v>22645.42</v>
      </c>
      <c r="I288" s="6">
        <v>-117.97999999999956</v>
      </c>
      <c r="J288" s="6">
        <v>4242</v>
      </c>
      <c r="K288" s="6">
        <v>4221.9960396039605</v>
      </c>
      <c r="L288" s="6">
        <v>20.003960396039474</v>
      </c>
      <c r="M288" s="6">
        <v>4264.2160000000003</v>
      </c>
      <c r="N288" s="6">
        <v>-22.216000000000349</v>
      </c>
    </row>
    <row r="289" spans="1:14" x14ac:dyDescent="0.25">
      <c r="A289" s="5" t="s">
        <v>1374</v>
      </c>
      <c r="B289" s="5" t="s">
        <v>230</v>
      </c>
      <c r="C289" s="5" t="s">
        <v>42</v>
      </c>
      <c r="D289" s="5" t="s">
        <v>53</v>
      </c>
      <c r="E289" s="6">
        <v>17820.32</v>
      </c>
      <c r="F289" s="6">
        <v>17755.781094527367</v>
      </c>
      <c r="G289" s="6">
        <v>64.538905472632905</v>
      </c>
      <c r="H289" s="6">
        <v>17844.560000000001</v>
      </c>
      <c r="I289" s="6">
        <v>-24.240000000001601</v>
      </c>
      <c r="J289" s="6">
        <v>3178</v>
      </c>
      <c r="K289" s="6">
        <v>3166.4965174129356</v>
      </c>
      <c r="L289" s="6">
        <v>11.503482587064354</v>
      </c>
      <c r="M289" s="6">
        <v>3182.3290000000002</v>
      </c>
      <c r="N289" s="6">
        <v>-4.3290000000001783</v>
      </c>
    </row>
    <row r="290" spans="1:14" x14ac:dyDescent="0.25">
      <c r="A290" s="5" t="s">
        <v>1374</v>
      </c>
      <c r="B290" s="5" t="s">
        <v>54</v>
      </c>
      <c r="C290" s="5" t="s">
        <v>42</v>
      </c>
      <c r="D290" s="5" t="s">
        <v>55</v>
      </c>
      <c r="E290" s="6">
        <v>213.17</v>
      </c>
      <c r="F290" s="6">
        <v>208.99019607843138</v>
      </c>
      <c r="G290" s="6">
        <v>4.179803921568606</v>
      </c>
      <c r="H290" s="6">
        <v>213.17</v>
      </c>
      <c r="I290" s="6">
        <v>0</v>
      </c>
      <c r="J290" s="6">
        <v>38.758000000000003</v>
      </c>
      <c r="K290" s="6">
        <v>37.998039215686276</v>
      </c>
      <c r="L290" s="6">
        <v>0.75996078431372638</v>
      </c>
      <c r="M290" s="6">
        <v>38.758000000000003</v>
      </c>
      <c r="N290" s="6">
        <v>0</v>
      </c>
    </row>
    <row r="291" spans="1:14" x14ac:dyDescent="0.25">
      <c r="A291" s="5" t="s">
        <v>1375</v>
      </c>
      <c r="B291" s="5" t="s">
        <v>25</v>
      </c>
      <c r="C291" s="5" t="s">
        <v>26</v>
      </c>
      <c r="D291" s="5" t="s">
        <v>27</v>
      </c>
      <c r="E291" s="6">
        <v>1443.93</v>
      </c>
      <c r="F291" s="6">
        <v>0</v>
      </c>
      <c r="G291" s="6">
        <v>1443.93</v>
      </c>
      <c r="H291" s="6">
        <v>0</v>
      </c>
      <c r="I291" s="6">
        <v>1443.93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</row>
    <row r="292" spans="1:14" x14ac:dyDescent="0.25">
      <c r="A292" s="5" t="s">
        <v>1375</v>
      </c>
      <c r="B292" s="5" t="s">
        <v>30</v>
      </c>
      <c r="C292" s="5" t="s">
        <v>29</v>
      </c>
      <c r="D292" s="5" t="s">
        <v>27</v>
      </c>
      <c r="E292" s="6">
        <v>110.21</v>
      </c>
      <c r="F292" s="6">
        <v>0</v>
      </c>
      <c r="G292" s="6">
        <v>110.21</v>
      </c>
      <c r="H292" s="6">
        <v>110.35</v>
      </c>
      <c r="I292" s="6">
        <v>-0.14000000000000057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</row>
    <row r="293" spans="1:14" x14ac:dyDescent="0.25">
      <c r="A293" s="5" t="s">
        <v>1375</v>
      </c>
      <c r="B293" s="5" t="s">
        <v>31</v>
      </c>
      <c r="C293" s="5" t="s">
        <v>29</v>
      </c>
      <c r="D293" s="5" t="s">
        <v>27</v>
      </c>
      <c r="E293" s="6">
        <v>494.31</v>
      </c>
      <c r="F293" s="6">
        <v>0</v>
      </c>
      <c r="G293" s="6">
        <v>494.31</v>
      </c>
      <c r="H293" s="6">
        <v>494.94</v>
      </c>
      <c r="I293" s="6">
        <v>-0.62999999999999545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</row>
    <row r="294" spans="1:14" x14ac:dyDescent="0.25">
      <c r="A294" s="5" t="s">
        <v>1375</v>
      </c>
      <c r="B294" s="5" t="s">
        <v>32</v>
      </c>
      <c r="C294" s="5" t="s">
        <v>33</v>
      </c>
      <c r="D294" s="5" t="s">
        <v>27</v>
      </c>
      <c r="E294" s="6">
        <v>1233.48</v>
      </c>
      <c r="F294" s="6">
        <v>0</v>
      </c>
      <c r="G294" s="6">
        <v>1233.48</v>
      </c>
      <c r="H294" s="6">
        <v>1248.49</v>
      </c>
      <c r="I294" s="6">
        <v>-15.009999999999991</v>
      </c>
      <c r="J294" s="6">
        <v>3.04</v>
      </c>
      <c r="K294" s="6">
        <v>0</v>
      </c>
      <c r="L294" s="6">
        <v>3.04</v>
      </c>
      <c r="M294" s="6">
        <v>3.077</v>
      </c>
      <c r="N294" s="6">
        <v>-3.6999999999999922E-2</v>
      </c>
    </row>
    <row r="295" spans="1:14" x14ac:dyDescent="0.25">
      <c r="A295" s="5" t="s">
        <v>1375</v>
      </c>
      <c r="B295" s="5" t="s">
        <v>28</v>
      </c>
      <c r="C295" s="5" t="s">
        <v>29</v>
      </c>
      <c r="D295" s="5" t="s">
        <v>27</v>
      </c>
      <c r="E295" s="6">
        <v>3521.8</v>
      </c>
      <c r="F295" s="6">
        <v>0</v>
      </c>
      <c r="G295" s="6">
        <v>3521.8</v>
      </c>
      <c r="H295" s="6">
        <v>3526.28</v>
      </c>
      <c r="I295" s="6">
        <v>-4.4800000000000182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</row>
    <row r="296" spans="1:14" x14ac:dyDescent="0.25">
      <c r="A296" s="5" t="s">
        <v>1375</v>
      </c>
      <c r="B296" s="5" t="s">
        <v>34</v>
      </c>
      <c r="C296" s="5" t="s">
        <v>33</v>
      </c>
      <c r="D296" s="5" t="s">
        <v>27</v>
      </c>
      <c r="E296" s="6">
        <v>5514.56</v>
      </c>
      <c r="F296" s="6">
        <v>0</v>
      </c>
      <c r="G296" s="6">
        <v>5514.56</v>
      </c>
      <c r="H296" s="6">
        <v>5581.68</v>
      </c>
      <c r="I296" s="6">
        <v>-67.119999999999891</v>
      </c>
      <c r="J296" s="6">
        <v>3.04</v>
      </c>
      <c r="K296" s="6">
        <v>0</v>
      </c>
      <c r="L296" s="6">
        <v>3.04</v>
      </c>
      <c r="M296" s="6">
        <v>3.077</v>
      </c>
      <c r="N296" s="6">
        <v>-3.6999999999999922E-2</v>
      </c>
    </row>
    <row r="297" spans="1:14" x14ac:dyDescent="0.25">
      <c r="A297" s="5" t="s">
        <v>1375</v>
      </c>
      <c r="B297" s="5" t="s">
        <v>36</v>
      </c>
      <c r="C297" s="5" t="s">
        <v>29</v>
      </c>
      <c r="D297" s="5" t="s">
        <v>27</v>
      </c>
      <c r="E297" s="6">
        <v>6352.36</v>
      </c>
      <c r="F297" s="6">
        <v>0</v>
      </c>
      <c r="G297" s="6">
        <v>6352.36</v>
      </c>
      <c r="H297" s="6">
        <v>6360.44</v>
      </c>
      <c r="I297" s="6">
        <v>-8.0799999999999272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</row>
    <row r="298" spans="1:14" x14ac:dyDescent="0.25">
      <c r="A298" s="5" t="s">
        <v>1375</v>
      </c>
      <c r="B298" s="5" t="s">
        <v>35</v>
      </c>
      <c r="C298" s="5" t="s">
        <v>33</v>
      </c>
      <c r="D298" s="5" t="s">
        <v>27</v>
      </c>
      <c r="E298" s="6">
        <v>6494.44</v>
      </c>
      <c r="F298" s="6">
        <v>0</v>
      </c>
      <c r="G298" s="6">
        <v>6494.44</v>
      </c>
      <c r="H298" s="6">
        <v>6573.32</v>
      </c>
      <c r="I298" s="6">
        <v>-78.880000000000109</v>
      </c>
      <c r="J298" s="6">
        <v>63.84</v>
      </c>
      <c r="K298" s="6">
        <v>0</v>
      </c>
      <c r="L298" s="6">
        <v>63.84</v>
      </c>
      <c r="M298" s="6">
        <v>64.614999999999995</v>
      </c>
      <c r="N298" s="6">
        <v>-0.77499999999999147</v>
      </c>
    </row>
    <row r="299" spans="1:14" x14ac:dyDescent="0.25">
      <c r="A299" s="5" t="s">
        <v>1375</v>
      </c>
      <c r="B299" s="5" t="s">
        <v>37</v>
      </c>
      <c r="C299" s="5" t="s">
        <v>29</v>
      </c>
      <c r="D299" s="5" t="s">
        <v>27</v>
      </c>
      <c r="E299" s="6">
        <v>13926.59</v>
      </c>
      <c r="F299" s="6">
        <v>0</v>
      </c>
      <c r="G299" s="6">
        <v>13926.59</v>
      </c>
      <c r="H299" s="6">
        <v>13944.31</v>
      </c>
      <c r="I299" s="6">
        <v>-17.719999999999345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</row>
    <row r="300" spans="1:14" x14ac:dyDescent="0.25">
      <c r="A300" s="5" t="s">
        <v>1375</v>
      </c>
      <c r="B300" s="5" t="s">
        <v>239</v>
      </c>
      <c r="C300" s="5" t="s">
        <v>39</v>
      </c>
      <c r="D300" s="5" t="s">
        <v>40</v>
      </c>
      <c r="E300" s="6">
        <v>-390795.2</v>
      </c>
      <c r="F300" s="6">
        <v>0</v>
      </c>
      <c r="G300" s="6">
        <v>-390795.2</v>
      </c>
      <c r="H300" s="6">
        <v>-390795.28</v>
      </c>
      <c r="I300" s="6">
        <v>8.0000000016298145E-2</v>
      </c>
      <c r="J300" s="6">
        <v>-2000</v>
      </c>
      <c r="K300" s="6">
        <v>0</v>
      </c>
      <c r="L300" s="6">
        <v>-2000</v>
      </c>
      <c r="M300" s="6">
        <v>-2000</v>
      </c>
      <c r="N300" s="6">
        <v>0</v>
      </c>
    </row>
    <row r="301" spans="1:14" x14ac:dyDescent="0.25">
      <c r="A301" s="5" t="s">
        <v>1375</v>
      </c>
      <c r="B301" s="5" t="s">
        <v>92</v>
      </c>
      <c r="C301" s="5" t="s">
        <v>42</v>
      </c>
      <c r="D301" s="5" t="s">
        <v>43</v>
      </c>
      <c r="E301" s="6">
        <v>201.31</v>
      </c>
      <c r="F301" s="6">
        <v>170.23762376237624</v>
      </c>
      <c r="G301" s="6">
        <v>31.072376237623757</v>
      </c>
      <c r="H301" s="6">
        <v>171.94</v>
      </c>
      <c r="I301" s="6">
        <v>29.370000000000005</v>
      </c>
      <c r="J301" s="6">
        <v>2365</v>
      </c>
      <c r="K301" s="6">
        <v>2000</v>
      </c>
      <c r="L301" s="6">
        <v>365</v>
      </c>
      <c r="M301" s="6">
        <v>2020</v>
      </c>
      <c r="N301" s="6">
        <v>345</v>
      </c>
    </row>
    <row r="302" spans="1:14" x14ac:dyDescent="0.25">
      <c r="A302" s="5" t="s">
        <v>1375</v>
      </c>
      <c r="B302" s="5" t="s">
        <v>80</v>
      </c>
      <c r="C302" s="5" t="s">
        <v>42</v>
      </c>
      <c r="D302" s="5" t="s">
        <v>43</v>
      </c>
      <c r="E302" s="6">
        <v>2072.31</v>
      </c>
      <c r="F302" s="6">
        <v>2062</v>
      </c>
      <c r="G302" s="6">
        <v>10.309999999999945</v>
      </c>
      <c r="H302" s="6">
        <v>2072.31</v>
      </c>
      <c r="I302" s="6">
        <v>0</v>
      </c>
      <c r="J302" s="6">
        <v>2010</v>
      </c>
      <c r="K302" s="6">
        <v>2000</v>
      </c>
      <c r="L302" s="6">
        <v>10</v>
      </c>
      <c r="M302" s="6">
        <v>2010</v>
      </c>
      <c r="N302" s="6">
        <v>0</v>
      </c>
    </row>
    <row r="303" spans="1:14" x14ac:dyDescent="0.25">
      <c r="A303" s="5" t="s">
        <v>1375</v>
      </c>
      <c r="B303" s="5" t="s">
        <v>241</v>
      </c>
      <c r="C303" s="5" t="s">
        <v>42</v>
      </c>
      <c r="D303" s="5" t="s">
        <v>43</v>
      </c>
      <c r="E303" s="6">
        <v>4586.62</v>
      </c>
      <c r="F303" s="6">
        <v>4530</v>
      </c>
      <c r="G303" s="6">
        <v>56.619999999999891</v>
      </c>
      <c r="H303" s="6">
        <v>4597.95</v>
      </c>
      <c r="I303" s="6">
        <v>-11.329999999999927</v>
      </c>
      <c r="J303" s="6">
        <v>24300</v>
      </c>
      <c r="K303" s="6">
        <v>24000</v>
      </c>
      <c r="L303" s="6">
        <v>300</v>
      </c>
      <c r="M303" s="6">
        <v>24360</v>
      </c>
      <c r="N303" s="6">
        <v>-60</v>
      </c>
    </row>
    <row r="304" spans="1:14" x14ac:dyDescent="0.25">
      <c r="A304" s="5" t="s">
        <v>1375</v>
      </c>
      <c r="B304" s="5" t="s">
        <v>221</v>
      </c>
      <c r="C304" s="5" t="s">
        <v>42</v>
      </c>
      <c r="D304" s="5" t="s">
        <v>43</v>
      </c>
      <c r="E304" s="6">
        <v>11780.76</v>
      </c>
      <c r="F304" s="6">
        <v>11549.764705882353</v>
      </c>
      <c r="G304" s="6">
        <v>230.99529411764706</v>
      </c>
      <c r="H304" s="6">
        <v>11780.76</v>
      </c>
      <c r="I304" s="6">
        <v>0</v>
      </c>
      <c r="J304" s="6">
        <v>24480</v>
      </c>
      <c r="K304" s="6">
        <v>24000</v>
      </c>
      <c r="L304" s="6">
        <v>480</v>
      </c>
      <c r="M304" s="6">
        <v>24480</v>
      </c>
      <c r="N304" s="6">
        <v>0</v>
      </c>
    </row>
    <row r="305" spans="1:14" x14ac:dyDescent="0.25">
      <c r="A305" s="5" t="s">
        <v>1375</v>
      </c>
      <c r="B305" s="5" t="s">
        <v>225</v>
      </c>
      <c r="C305" s="5" t="s">
        <v>42</v>
      </c>
      <c r="D305" s="5" t="s">
        <v>43</v>
      </c>
      <c r="E305" s="6">
        <v>12967.94</v>
      </c>
      <c r="F305" s="6">
        <v>12807.84236453202</v>
      </c>
      <c r="G305" s="6">
        <v>160.09763546798058</v>
      </c>
      <c r="H305" s="6">
        <v>12999.96</v>
      </c>
      <c r="I305" s="6">
        <v>-32.019999999998618</v>
      </c>
      <c r="J305" s="6">
        <v>24300</v>
      </c>
      <c r="K305" s="6">
        <v>24000</v>
      </c>
      <c r="L305" s="6">
        <v>300</v>
      </c>
      <c r="M305" s="6">
        <v>24360</v>
      </c>
      <c r="N305" s="6">
        <v>-60</v>
      </c>
    </row>
    <row r="306" spans="1:14" x14ac:dyDescent="0.25">
      <c r="A306" s="5" t="s">
        <v>1375</v>
      </c>
      <c r="B306" s="5" t="s">
        <v>226</v>
      </c>
      <c r="C306" s="5" t="s">
        <v>42</v>
      </c>
      <c r="D306" s="5" t="s">
        <v>43</v>
      </c>
      <c r="E306" s="6">
        <v>19056.060000000001</v>
      </c>
      <c r="F306" s="6">
        <v>18820.798029556649</v>
      </c>
      <c r="G306" s="6">
        <v>235.26197044335277</v>
      </c>
      <c r="H306" s="6">
        <v>19103.11</v>
      </c>
      <c r="I306" s="6">
        <v>-47.049999999999272</v>
      </c>
      <c r="J306" s="6">
        <v>24300</v>
      </c>
      <c r="K306" s="6">
        <v>24000</v>
      </c>
      <c r="L306" s="6">
        <v>300</v>
      </c>
      <c r="M306" s="6">
        <v>24360</v>
      </c>
      <c r="N306" s="6">
        <v>-60</v>
      </c>
    </row>
    <row r="307" spans="1:14" x14ac:dyDescent="0.25">
      <c r="A307" s="5" t="s">
        <v>1375</v>
      </c>
      <c r="B307" s="5" t="s">
        <v>228</v>
      </c>
      <c r="C307" s="5" t="s">
        <v>42</v>
      </c>
      <c r="D307" s="5" t="s">
        <v>43</v>
      </c>
      <c r="E307" s="6">
        <v>19835.86</v>
      </c>
      <c r="F307" s="6">
        <v>19542.719211822659</v>
      </c>
      <c r="G307" s="6">
        <v>293.14078817734116</v>
      </c>
      <c r="H307" s="6">
        <v>19835.86</v>
      </c>
      <c r="I307" s="6">
        <v>0</v>
      </c>
      <c r="J307" s="6">
        <v>24360</v>
      </c>
      <c r="K307" s="6">
        <v>24000</v>
      </c>
      <c r="L307" s="6">
        <v>360</v>
      </c>
      <c r="M307" s="6">
        <v>24360</v>
      </c>
      <c r="N307" s="6">
        <v>0</v>
      </c>
    </row>
    <row r="308" spans="1:14" x14ac:dyDescent="0.25">
      <c r="A308" s="5" t="s">
        <v>1375</v>
      </c>
      <c r="B308" s="5" t="s">
        <v>227</v>
      </c>
      <c r="C308" s="5" t="s">
        <v>42</v>
      </c>
      <c r="D308" s="5" t="s">
        <v>43</v>
      </c>
      <c r="E308" s="6">
        <v>20949.599999999999</v>
      </c>
      <c r="F308" s="6">
        <v>20639.999999999996</v>
      </c>
      <c r="G308" s="6">
        <v>309.60000000000218</v>
      </c>
      <c r="H308" s="6">
        <v>20949.599999999999</v>
      </c>
      <c r="I308" s="6">
        <v>0</v>
      </c>
      <c r="J308" s="6">
        <v>2030</v>
      </c>
      <c r="K308" s="6">
        <v>2000</v>
      </c>
      <c r="L308" s="6">
        <v>30</v>
      </c>
      <c r="M308" s="6">
        <v>2030</v>
      </c>
      <c r="N308" s="6">
        <v>0</v>
      </c>
    </row>
    <row r="309" spans="1:14" x14ac:dyDescent="0.25">
      <c r="A309" s="5" t="s">
        <v>1375</v>
      </c>
      <c r="B309" s="5" t="s">
        <v>229</v>
      </c>
      <c r="C309" s="5" t="s">
        <v>42</v>
      </c>
      <c r="D309" s="5" t="s">
        <v>43</v>
      </c>
      <c r="E309" s="6">
        <v>30066.3</v>
      </c>
      <c r="F309" s="6">
        <v>29916.716417910447</v>
      </c>
      <c r="G309" s="6">
        <v>149.58358208955178</v>
      </c>
      <c r="H309" s="6">
        <v>30066.3</v>
      </c>
      <c r="I309" s="6">
        <v>0</v>
      </c>
      <c r="J309" s="6">
        <v>24120</v>
      </c>
      <c r="K309" s="6">
        <v>24000</v>
      </c>
      <c r="L309" s="6">
        <v>120</v>
      </c>
      <c r="M309" s="6">
        <v>24120</v>
      </c>
      <c r="N309" s="6">
        <v>0</v>
      </c>
    </row>
    <row r="310" spans="1:14" x14ac:dyDescent="0.25">
      <c r="A310" s="5" t="s">
        <v>1375</v>
      </c>
      <c r="B310" s="5" t="s">
        <v>88</v>
      </c>
      <c r="C310" s="5" t="s">
        <v>42</v>
      </c>
      <c r="D310" s="5" t="s">
        <v>43</v>
      </c>
      <c r="E310" s="6">
        <v>127666.11</v>
      </c>
      <c r="F310" s="6">
        <v>127453.68316831683</v>
      </c>
      <c r="G310" s="6">
        <v>212.42683168317308</v>
      </c>
      <c r="H310" s="6">
        <v>128728.22</v>
      </c>
      <c r="I310" s="6">
        <v>-1062.1100000000006</v>
      </c>
      <c r="J310" s="6">
        <v>24040</v>
      </c>
      <c r="K310" s="6">
        <v>24000</v>
      </c>
      <c r="L310" s="6">
        <v>40</v>
      </c>
      <c r="M310" s="6">
        <v>24240</v>
      </c>
      <c r="N310" s="6">
        <v>-200</v>
      </c>
    </row>
    <row r="311" spans="1:14" x14ac:dyDescent="0.25">
      <c r="A311" s="5" t="s">
        <v>1375</v>
      </c>
      <c r="B311" s="5" t="s">
        <v>230</v>
      </c>
      <c r="C311" s="5" t="s">
        <v>42</v>
      </c>
      <c r="D311" s="5" t="s">
        <v>53</v>
      </c>
      <c r="E311" s="6">
        <v>101308.89</v>
      </c>
      <c r="F311" s="6">
        <v>100933.02487562189</v>
      </c>
      <c r="G311" s="6">
        <v>375.86512437810597</v>
      </c>
      <c r="H311" s="6">
        <v>101437.69</v>
      </c>
      <c r="I311" s="6">
        <v>-128.80000000000291</v>
      </c>
      <c r="J311" s="6">
        <v>18067</v>
      </c>
      <c r="K311" s="6">
        <v>18000</v>
      </c>
      <c r="L311" s="6">
        <v>67</v>
      </c>
      <c r="M311" s="6">
        <v>18090</v>
      </c>
      <c r="N311" s="6">
        <v>-23</v>
      </c>
    </row>
    <row r="312" spans="1:14" x14ac:dyDescent="0.25">
      <c r="A312" s="5" t="s">
        <v>1375</v>
      </c>
      <c r="B312" s="5" t="s">
        <v>54</v>
      </c>
      <c r="C312" s="5" t="s">
        <v>42</v>
      </c>
      <c r="D312" s="5" t="s">
        <v>55</v>
      </c>
      <c r="E312" s="6">
        <v>1211.76</v>
      </c>
      <c r="F312" s="6">
        <v>1188</v>
      </c>
      <c r="G312" s="6">
        <v>23.759999999999991</v>
      </c>
      <c r="H312" s="6">
        <v>1211.76</v>
      </c>
      <c r="I312" s="6">
        <v>0</v>
      </c>
      <c r="J312" s="6">
        <v>220.32</v>
      </c>
      <c r="K312" s="6">
        <v>216</v>
      </c>
      <c r="L312" s="6">
        <v>4.3199999999999932</v>
      </c>
      <c r="M312" s="6">
        <v>220.32</v>
      </c>
      <c r="N312" s="6">
        <v>0</v>
      </c>
    </row>
    <row r="313" spans="1:14" x14ac:dyDescent="0.25">
      <c r="A313" s="5" t="s">
        <v>1376</v>
      </c>
      <c r="B313" s="5" t="s">
        <v>25</v>
      </c>
      <c r="C313" s="5" t="s">
        <v>26</v>
      </c>
      <c r="D313" s="5" t="s">
        <v>27</v>
      </c>
      <c r="E313" s="6">
        <v>-3656.49</v>
      </c>
      <c r="F313" s="6">
        <v>0</v>
      </c>
      <c r="G313" s="6">
        <v>-3656.49</v>
      </c>
      <c r="H313" s="6">
        <v>0</v>
      </c>
      <c r="I313" s="6">
        <v>-3656.49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</row>
    <row r="314" spans="1:14" x14ac:dyDescent="0.25">
      <c r="A314" s="5" t="s">
        <v>1376</v>
      </c>
      <c r="B314" s="5" t="s">
        <v>30</v>
      </c>
      <c r="C314" s="5" t="s">
        <v>29</v>
      </c>
      <c r="D314" s="5" t="s">
        <v>27</v>
      </c>
      <c r="E314" s="6">
        <v>51.58</v>
      </c>
      <c r="F314" s="6">
        <v>0</v>
      </c>
      <c r="G314" s="6">
        <v>51.58</v>
      </c>
      <c r="H314" s="6">
        <v>51.64</v>
      </c>
      <c r="I314" s="6">
        <v>-6.0000000000002274E-2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</row>
    <row r="315" spans="1:14" x14ac:dyDescent="0.25">
      <c r="A315" s="5" t="s">
        <v>1376</v>
      </c>
      <c r="B315" s="5" t="s">
        <v>31</v>
      </c>
      <c r="C315" s="5" t="s">
        <v>29</v>
      </c>
      <c r="D315" s="5" t="s">
        <v>27</v>
      </c>
      <c r="E315" s="6">
        <v>231.33</v>
      </c>
      <c r="F315" s="6">
        <v>0</v>
      </c>
      <c r="G315" s="6">
        <v>231.33</v>
      </c>
      <c r="H315" s="6">
        <v>231.63</v>
      </c>
      <c r="I315" s="6">
        <v>-0.29999999999998295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</row>
    <row r="316" spans="1:14" x14ac:dyDescent="0.25">
      <c r="A316" s="5" t="s">
        <v>1376</v>
      </c>
      <c r="B316" s="5" t="s">
        <v>32</v>
      </c>
      <c r="C316" s="5" t="s">
        <v>33</v>
      </c>
      <c r="D316" s="5" t="s">
        <v>27</v>
      </c>
      <c r="E316" s="6">
        <v>878.04</v>
      </c>
      <c r="F316" s="6">
        <v>0</v>
      </c>
      <c r="G316" s="6">
        <v>878.04</v>
      </c>
      <c r="H316" s="6">
        <v>584.29</v>
      </c>
      <c r="I316" s="6">
        <v>293.75</v>
      </c>
      <c r="J316" s="6">
        <v>2.1640000000000001</v>
      </c>
      <c r="K316" s="6">
        <v>0</v>
      </c>
      <c r="L316" s="6">
        <v>2.1640000000000001</v>
      </c>
      <c r="M316" s="6">
        <v>1.44</v>
      </c>
      <c r="N316" s="6">
        <v>0.7240000000000002</v>
      </c>
    </row>
    <row r="317" spans="1:14" x14ac:dyDescent="0.25">
      <c r="A317" s="5" t="s">
        <v>1376</v>
      </c>
      <c r="B317" s="5" t="s">
        <v>28</v>
      </c>
      <c r="C317" s="5" t="s">
        <v>29</v>
      </c>
      <c r="D317" s="5" t="s">
        <v>27</v>
      </c>
      <c r="E317" s="6">
        <v>1648.13</v>
      </c>
      <c r="F317" s="6">
        <v>0</v>
      </c>
      <c r="G317" s="6">
        <v>1648.13</v>
      </c>
      <c r="H317" s="6">
        <v>1650.3</v>
      </c>
      <c r="I317" s="6">
        <v>-2.1699999999998454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</row>
    <row r="318" spans="1:14" x14ac:dyDescent="0.25">
      <c r="A318" s="5" t="s">
        <v>1376</v>
      </c>
      <c r="B318" s="5" t="s">
        <v>34</v>
      </c>
      <c r="C318" s="5" t="s">
        <v>33</v>
      </c>
      <c r="D318" s="5" t="s">
        <v>27</v>
      </c>
      <c r="E318" s="6">
        <v>3925.5</v>
      </c>
      <c r="F318" s="6">
        <v>0</v>
      </c>
      <c r="G318" s="6">
        <v>3925.5</v>
      </c>
      <c r="H318" s="6">
        <v>2612.23</v>
      </c>
      <c r="I318" s="6">
        <v>1313.27</v>
      </c>
      <c r="J318" s="6">
        <v>2.1640000000000001</v>
      </c>
      <c r="K318" s="6">
        <v>0</v>
      </c>
      <c r="L318" s="6">
        <v>2.1640000000000001</v>
      </c>
      <c r="M318" s="6">
        <v>1.44</v>
      </c>
      <c r="N318" s="6">
        <v>0.7240000000000002</v>
      </c>
    </row>
    <row r="319" spans="1:14" x14ac:dyDescent="0.25">
      <c r="A319" s="5" t="s">
        <v>1376</v>
      </c>
      <c r="B319" s="5" t="s">
        <v>36</v>
      </c>
      <c r="C319" s="5" t="s">
        <v>29</v>
      </c>
      <c r="D319" s="5" t="s">
        <v>27</v>
      </c>
      <c r="E319" s="6">
        <v>2972.78</v>
      </c>
      <c r="F319" s="6">
        <v>0</v>
      </c>
      <c r="G319" s="6">
        <v>2972.78</v>
      </c>
      <c r="H319" s="6">
        <v>2976.69</v>
      </c>
      <c r="I319" s="6">
        <v>-3.9099999999998545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</row>
    <row r="320" spans="1:14" x14ac:dyDescent="0.25">
      <c r="A320" s="5" t="s">
        <v>1376</v>
      </c>
      <c r="B320" s="5" t="s">
        <v>35</v>
      </c>
      <c r="C320" s="5" t="s">
        <v>33</v>
      </c>
      <c r="D320" s="5" t="s">
        <v>27</v>
      </c>
      <c r="E320" s="6">
        <v>4622.6099999999997</v>
      </c>
      <c r="F320" s="6">
        <v>0</v>
      </c>
      <c r="G320" s="6">
        <v>4622.6099999999997</v>
      </c>
      <c r="H320" s="6">
        <v>3076.32</v>
      </c>
      <c r="I320" s="6">
        <v>1546.2899999999995</v>
      </c>
      <c r="J320" s="6">
        <v>45.44</v>
      </c>
      <c r="K320" s="6">
        <v>0</v>
      </c>
      <c r="L320" s="6">
        <v>45.44</v>
      </c>
      <c r="M320" s="6">
        <v>30.24</v>
      </c>
      <c r="N320" s="6">
        <v>15.2</v>
      </c>
    </row>
    <row r="321" spans="1:14" x14ac:dyDescent="0.25">
      <c r="A321" s="5" t="s">
        <v>1376</v>
      </c>
      <c r="B321" s="5" t="s">
        <v>37</v>
      </c>
      <c r="C321" s="5" t="s">
        <v>29</v>
      </c>
      <c r="D321" s="5" t="s">
        <v>27</v>
      </c>
      <c r="E321" s="6">
        <v>6517.37</v>
      </c>
      <c r="F321" s="6">
        <v>0</v>
      </c>
      <c r="G321" s="6">
        <v>6517.37</v>
      </c>
      <c r="H321" s="6">
        <v>6525.94</v>
      </c>
      <c r="I321" s="6">
        <v>-8.569999999999709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</row>
    <row r="322" spans="1:14" x14ac:dyDescent="0.25">
      <c r="A322" s="5" t="s">
        <v>1376</v>
      </c>
      <c r="B322" s="5" t="s">
        <v>220</v>
      </c>
      <c r="C322" s="5" t="s">
        <v>39</v>
      </c>
      <c r="D322" s="5" t="s">
        <v>40</v>
      </c>
      <c r="E322" s="6">
        <v>-182892.15</v>
      </c>
      <c r="F322" s="6">
        <v>0</v>
      </c>
      <c r="G322" s="6">
        <v>-182892.15</v>
      </c>
      <c r="H322" s="6">
        <v>-182892.19</v>
      </c>
      <c r="I322" s="6">
        <v>4.0000000008149073E-2</v>
      </c>
      <c r="J322" s="6">
        <v>-936</v>
      </c>
      <c r="K322" s="6">
        <v>0</v>
      </c>
      <c r="L322" s="6">
        <v>-936</v>
      </c>
      <c r="M322" s="6">
        <v>-936</v>
      </c>
      <c r="N322" s="6">
        <v>0</v>
      </c>
    </row>
    <row r="323" spans="1:14" x14ac:dyDescent="0.25">
      <c r="A323" s="5" t="s">
        <v>1376</v>
      </c>
      <c r="B323" s="5" t="s">
        <v>92</v>
      </c>
      <c r="C323" s="5" t="s">
        <v>42</v>
      </c>
      <c r="D323" s="5" t="s">
        <v>43</v>
      </c>
      <c r="E323" s="6">
        <v>84.27</v>
      </c>
      <c r="F323" s="6">
        <v>79.67326732673267</v>
      </c>
      <c r="G323" s="6">
        <v>4.5967326732673257</v>
      </c>
      <c r="H323" s="6">
        <v>80.47</v>
      </c>
      <c r="I323" s="6">
        <v>3.7999999999999972</v>
      </c>
      <c r="J323" s="6">
        <v>990</v>
      </c>
      <c r="K323" s="6">
        <v>936</v>
      </c>
      <c r="L323" s="6">
        <v>54</v>
      </c>
      <c r="M323" s="6">
        <v>945.36</v>
      </c>
      <c r="N323" s="6">
        <v>44.639999999999986</v>
      </c>
    </row>
    <row r="324" spans="1:14" x14ac:dyDescent="0.25">
      <c r="A324" s="5" t="s">
        <v>1376</v>
      </c>
      <c r="B324" s="5" t="s">
        <v>80</v>
      </c>
      <c r="C324" s="5" t="s">
        <v>42</v>
      </c>
      <c r="D324" s="5" t="s">
        <v>43</v>
      </c>
      <c r="E324" s="6">
        <v>974.3</v>
      </c>
      <c r="F324" s="6">
        <v>965.01492537313436</v>
      </c>
      <c r="G324" s="6">
        <v>9.2850746268655939</v>
      </c>
      <c r="H324" s="6">
        <v>969.84</v>
      </c>
      <c r="I324" s="6">
        <v>4.4599999999999227</v>
      </c>
      <c r="J324" s="6">
        <v>945</v>
      </c>
      <c r="K324" s="6">
        <v>936</v>
      </c>
      <c r="L324" s="6">
        <v>9</v>
      </c>
      <c r="M324" s="6">
        <v>940.68</v>
      </c>
      <c r="N324" s="6">
        <v>4.32000000000005</v>
      </c>
    </row>
    <row r="325" spans="1:14" x14ac:dyDescent="0.25">
      <c r="A325" s="5" t="s">
        <v>1376</v>
      </c>
      <c r="B325" s="5" t="s">
        <v>223</v>
      </c>
      <c r="C325" s="5" t="s">
        <v>42</v>
      </c>
      <c r="D325" s="5" t="s">
        <v>43</v>
      </c>
      <c r="E325" s="6">
        <v>2170.63</v>
      </c>
      <c r="F325" s="6">
        <v>2120.039408866995</v>
      </c>
      <c r="G325" s="6">
        <v>50.590591133005091</v>
      </c>
      <c r="H325" s="6">
        <v>2151.84</v>
      </c>
      <c r="I325" s="6">
        <v>18.789999999999964</v>
      </c>
      <c r="J325" s="6">
        <v>11500</v>
      </c>
      <c r="K325" s="6">
        <v>11232</v>
      </c>
      <c r="L325" s="6">
        <v>268</v>
      </c>
      <c r="M325" s="6">
        <v>11400.48</v>
      </c>
      <c r="N325" s="6">
        <v>99.520000000000437</v>
      </c>
    </row>
    <row r="326" spans="1:14" x14ac:dyDescent="0.25">
      <c r="A326" s="5" t="s">
        <v>1376</v>
      </c>
      <c r="B326" s="5" t="s">
        <v>221</v>
      </c>
      <c r="C326" s="5" t="s">
        <v>42</v>
      </c>
      <c r="D326" s="5" t="s">
        <v>43</v>
      </c>
      <c r="E326" s="6">
        <v>5185.84</v>
      </c>
      <c r="F326" s="6">
        <v>5405.2843137254904</v>
      </c>
      <c r="G326" s="6">
        <v>-219.44431372549025</v>
      </c>
      <c r="H326" s="6">
        <v>5513.39</v>
      </c>
      <c r="I326" s="6">
        <v>-327.55000000000018</v>
      </c>
      <c r="J326" s="6">
        <v>10776</v>
      </c>
      <c r="K326" s="6">
        <v>11232</v>
      </c>
      <c r="L326" s="6">
        <v>-456</v>
      </c>
      <c r="M326" s="6">
        <v>11456.64</v>
      </c>
      <c r="N326" s="6">
        <v>-680.63999999999942</v>
      </c>
    </row>
    <row r="327" spans="1:14" x14ac:dyDescent="0.25">
      <c r="A327" s="5" t="s">
        <v>1376</v>
      </c>
      <c r="B327" s="5" t="s">
        <v>225</v>
      </c>
      <c r="C327" s="5" t="s">
        <v>42</v>
      </c>
      <c r="D327" s="5" t="s">
        <v>43</v>
      </c>
      <c r="E327" s="6">
        <v>6270.5</v>
      </c>
      <c r="F327" s="6">
        <v>5994.0689655172409</v>
      </c>
      <c r="G327" s="6">
        <v>276.43103448275906</v>
      </c>
      <c r="H327" s="6">
        <v>6083.98</v>
      </c>
      <c r="I327" s="6">
        <v>186.52000000000044</v>
      </c>
      <c r="J327" s="6">
        <v>11750</v>
      </c>
      <c r="K327" s="6">
        <v>11232</v>
      </c>
      <c r="L327" s="6">
        <v>518</v>
      </c>
      <c r="M327" s="6">
        <v>11400.48</v>
      </c>
      <c r="N327" s="6">
        <v>349.52000000000044</v>
      </c>
    </row>
    <row r="328" spans="1:14" x14ac:dyDescent="0.25">
      <c r="A328" s="5" t="s">
        <v>1376</v>
      </c>
      <c r="B328" s="5" t="s">
        <v>226</v>
      </c>
      <c r="C328" s="5" t="s">
        <v>42</v>
      </c>
      <c r="D328" s="5" t="s">
        <v>43</v>
      </c>
      <c r="E328" s="6">
        <v>9135.93</v>
      </c>
      <c r="F328" s="6">
        <v>8808.1379310344819</v>
      </c>
      <c r="G328" s="6">
        <v>327.79206896551841</v>
      </c>
      <c r="H328" s="6">
        <v>8940.26</v>
      </c>
      <c r="I328" s="6">
        <v>195.67000000000007</v>
      </c>
      <c r="J328" s="6">
        <v>11650</v>
      </c>
      <c r="K328" s="6">
        <v>11232</v>
      </c>
      <c r="L328" s="6">
        <v>418</v>
      </c>
      <c r="M328" s="6">
        <v>11400.48</v>
      </c>
      <c r="N328" s="6">
        <v>249.52000000000044</v>
      </c>
    </row>
    <row r="329" spans="1:14" x14ac:dyDescent="0.25">
      <c r="A329" s="5" t="s">
        <v>1376</v>
      </c>
      <c r="B329" s="5" t="s">
        <v>228</v>
      </c>
      <c r="C329" s="5" t="s">
        <v>42</v>
      </c>
      <c r="D329" s="5" t="s">
        <v>43</v>
      </c>
      <c r="E329" s="6">
        <v>9239.6299999999992</v>
      </c>
      <c r="F329" s="6">
        <v>9145.9901477832518</v>
      </c>
      <c r="G329" s="6">
        <v>93.639852216747386</v>
      </c>
      <c r="H329" s="6">
        <v>9283.18</v>
      </c>
      <c r="I329" s="6">
        <v>-43.550000000001091</v>
      </c>
      <c r="J329" s="6">
        <v>11347</v>
      </c>
      <c r="K329" s="6">
        <v>11232</v>
      </c>
      <c r="L329" s="6">
        <v>115</v>
      </c>
      <c r="M329" s="6">
        <v>11400.48</v>
      </c>
      <c r="N329" s="6">
        <v>-53.479999999999563</v>
      </c>
    </row>
    <row r="330" spans="1:14" x14ac:dyDescent="0.25">
      <c r="A330" s="5" t="s">
        <v>1376</v>
      </c>
      <c r="B330" s="5" t="s">
        <v>227</v>
      </c>
      <c r="C330" s="5" t="s">
        <v>42</v>
      </c>
      <c r="D330" s="5" t="s">
        <v>43</v>
      </c>
      <c r="E330" s="6">
        <v>10361.280000000001</v>
      </c>
      <c r="F330" s="6">
        <v>9659.5172413793098</v>
      </c>
      <c r="G330" s="6">
        <v>701.76275862069087</v>
      </c>
      <c r="H330" s="6">
        <v>9804.41</v>
      </c>
      <c r="I330" s="6">
        <v>556.8700000000008</v>
      </c>
      <c r="J330" s="6">
        <v>1004</v>
      </c>
      <c r="K330" s="6">
        <v>936</v>
      </c>
      <c r="L330" s="6">
        <v>68</v>
      </c>
      <c r="M330" s="6">
        <v>950.04</v>
      </c>
      <c r="N330" s="6">
        <v>53.960000000000036</v>
      </c>
    </row>
    <row r="331" spans="1:14" x14ac:dyDescent="0.25">
      <c r="A331" s="5" t="s">
        <v>1376</v>
      </c>
      <c r="B331" s="5" t="s">
        <v>229</v>
      </c>
      <c r="C331" s="5" t="s">
        <v>42</v>
      </c>
      <c r="D331" s="5" t="s">
        <v>43</v>
      </c>
      <c r="E331" s="6">
        <v>14408.64</v>
      </c>
      <c r="F331" s="6">
        <v>14001.02487562189</v>
      </c>
      <c r="G331" s="6">
        <v>407.61512437810961</v>
      </c>
      <c r="H331" s="6">
        <v>14071.03</v>
      </c>
      <c r="I331" s="6">
        <v>337.60999999999876</v>
      </c>
      <c r="J331" s="6">
        <v>11559</v>
      </c>
      <c r="K331" s="6">
        <v>11232</v>
      </c>
      <c r="L331" s="6">
        <v>327</v>
      </c>
      <c r="M331" s="6">
        <v>11288.16</v>
      </c>
      <c r="N331" s="6">
        <v>270.84000000000015</v>
      </c>
    </row>
    <row r="332" spans="1:14" x14ac:dyDescent="0.25">
      <c r="A332" s="5" t="s">
        <v>1376</v>
      </c>
      <c r="B332" s="5" t="s">
        <v>88</v>
      </c>
      <c r="C332" s="5" t="s">
        <v>42</v>
      </c>
      <c r="D332" s="5" t="s">
        <v>43</v>
      </c>
      <c r="E332" s="6">
        <v>59892.61</v>
      </c>
      <c r="F332" s="6">
        <v>59648.326732673268</v>
      </c>
      <c r="G332" s="6">
        <v>244.28326732673304</v>
      </c>
      <c r="H332" s="6">
        <v>60244.81</v>
      </c>
      <c r="I332" s="6">
        <v>-352.19999999999709</v>
      </c>
      <c r="J332" s="6">
        <v>11278</v>
      </c>
      <c r="K332" s="6">
        <v>11232</v>
      </c>
      <c r="L332" s="6">
        <v>46</v>
      </c>
      <c r="M332" s="6">
        <v>11344.32</v>
      </c>
      <c r="N332" s="6">
        <v>-66.319999999999709</v>
      </c>
    </row>
    <row r="333" spans="1:14" x14ac:dyDescent="0.25">
      <c r="A333" s="5" t="s">
        <v>1376</v>
      </c>
      <c r="B333" s="5" t="s">
        <v>230</v>
      </c>
      <c r="C333" s="5" t="s">
        <v>42</v>
      </c>
      <c r="D333" s="5" t="s">
        <v>53</v>
      </c>
      <c r="E333" s="6">
        <v>47410.57</v>
      </c>
      <c r="F333" s="6">
        <v>47236.656716417907</v>
      </c>
      <c r="G333" s="6">
        <v>173.91328358209284</v>
      </c>
      <c r="H333" s="6">
        <v>47472.84</v>
      </c>
      <c r="I333" s="6">
        <v>-62.269999999996799</v>
      </c>
      <c r="J333" s="6">
        <v>8455</v>
      </c>
      <c r="K333" s="6">
        <v>8424</v>
      </c>
      <c r="L333" s="6">
        <v>31</v>
      </c>
      <c r="M333" s="6">
        <v>8466.1200000000008</v>
      </c>
      <c r="N333" s="6">
        <v>-11.1200000000008</v>
      </c>
    </row>
    <row r="334" spans="1:14" x14ac:dyDescent="0.25">
      <c r="A334" s="5" t="s">
        <v>1376</v>
      </c>
      <c r="B334" s="5" t="s">
        <v>54</v>
      </c>
      <c r="C334" s="5" t="s">
        <v>42</v>
      </c>
      <c r="D334" s="5" t="s">
        <v>55</v>
      </c>
      <c r="E334" s="6">
        <v>567.1</v>
      </c>
      <c r="F334" s="6">
        <v>555.99019607843138</v>
      </c>
      <c r="G334" s="6">
        <v>11.109803921568641</v>
      </c>
      <c r="H334" s="6">
        <v>567.11</v>
      </c>
      <c r="I334" s="6">
        <v>-9.9999999999909051E-3</v>
      </c>
      <c r="J334" s="6">
        <v>103.11</v>
      </c>
      <c r="K334" s="6">
        <v>101.08823529411765</v>
      </c>
      <c r="L334" s="6">
        <v>2.0217647058823474</v>
      </c>
      <c r="M334" s="6">
        <v>103.11</v>
      </c>
      <c r="N334" s="6">
        <v>0</v>
      </c>
    </row>
    <row r="335" spans="1:14" x14ac:dyDescent="0.25">
      <c r="A335" s="5" t="s">
        <v>1377</v>
      </c>
      <c r="B335" s="5" t="s">
        <v>25</v>
      </c>
      <c r="C335" s="5" t="s">
        <v>26</v>
      </c>
      <c r="D335" s="5" t="s">
        <v>27</v>
      </c>
      <c r="E335" s="6">
        <v>5807.81</v>
      </c>
      <c r="F335" s="6">
        <v>0</v>
      </c>
      <c r="G335" s="6">
        <v>5807.81</v>
      </c>
      <c r="H335" s="6">
        <v>0</v>
      </c>
      <c r="I335" s="6">
        <v>5807.81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</row>
    <row r="336" spans="1:14" x14ac:dyDescent="0.25">
      <c r="A336" s="5" t="s">
        <v>1377</v>
      </c>
      <c r="B336" s="5" t="s">
        <v>30</v>
      </c>
      <c r="C336" s="5" t="s">
        <v>29</v>
      </c>
      <c r="D336" s="5" t="s">
        <v>27</v>
      </c>
      <c r="E336" s="6">
        <v>154.94</v>
      </c>
      <c r="F336" s="6">
        <v>0</v>
      </c>
      <c r="G336" s="6">
        <v>154.94</v>
      </c>
      <c r="H336" s="6">
        <v>155.9</v>
      </c>
      <c r="I336" s="6">
        <v>-0.96000000000000796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</row>
    <row r="337" spans="1:14" x14ac:dyDescent="0.25">
      <c r="A337" s="5" t="s">
        <v>1377</v>
      </c>
      <c r="B337" s="5" t="s">
        <v>31</v>
      </c>
      <c r="C337" s="5" t="s">
        <v>29</v>
      </c>
      <c r="D337" s="5" t="s">
        <v>27</v>
      </c>
      <c r="E337" s="6">
        <v>694.94</v>
      </c>
      <c r="F337" s="6">
        <v>0</v>
      </c>
      <c r="G337" s="6">
        <v>694.94</v>
      </c>
      <c r="H337" s="6">
        <v>699.25</v>
      </c>
      <c r="I337" s="6">
        <v>-4.3099999999999454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</row>
    <row r="338" spans="1:14" x14ac:dyDescent="0.25">
      <c r="A338" s="5" t="s">
        <v>1377</v>
      </c>
      <c r="B338" s="5" t="s">
        <v>32</v>
      </c>
      <c r="C338" s="5" t="s">
        <v>33</v>
      </c>
      <c r="D338" s="5" t="s">
        <v>27</v>
      </c>
      <c r="E338" s="6">
        <v>1355.21</v>
      </c>
      <c r="F338" s="6">
        <v>0</v>
      </c>
      <c r="G338" s="6">
        <v>1355.21</v>
      </c>
      <c r="H338" s="6">
        <v>1763.86</v>
      </c>
      <c r="I338" s="6">
        <v>-408.64999999999986</v>
      </c>
      <c r="J338" s="6">
        <v>3.34</v>
      </c>
      <c r="K338" s="6">
        <v>0</v>
      </c>
      <c r="L338" s="6">
        <v>3.34</v>
      </c>
      <c r="M338" s="6">
        <v>4.3470000000000004</v>
      </c>
      <c r="N338" s="6">
        <v>-1.0070000000000006</v>
      </c>
    </row>
    <row r="339" spans="1:14" x14ac:dyDescent="0.25">
      <c r="A339" s="5" t="s">
        <v>1377</v>
      </c>
      <c r="B339" s="5" t="s">
        <v>28</v>
      </c>
      <c r="C339" s="5" t="s">
        <v>29</v>
      </c>
      <c r="D339" s="5" t="s">
        <v>27</v>
      </c>
      <c r="E339" s="6">
        <v>4951.22</v>
      </c>
      <c r="F339" s="6">
        <v>0</v>
      </c>
      <c r="G339" s="6">
        <v>4951.22</v>
      </c>
      <c r="H339" s="6">
        <v>4981.8999999999996</v>
      </c>
      <c r="I339" s="6">
        <v>-30.679999999999382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</row>
    <row r="340" spans="1:14" x14ac:dyDescent="0.25">
      <c r="A340" s="5" t="s">
        <v>1377</v>
      </c>
      <c r="B340" s="5" t="s">
        <v>34</v>
      </c>
      <c r="C340" s="5" t="s">
        <v>33</v>
      </c>
      <c r="D340" s="5" t="s">
        <v>27</v>
      </c>
      <c r="E340" s="6">
        <v>6058.76</v>
      </c>
      <c r="F340" s="6">
        <v>0</v>
      </c>
      <c r="G340" s="6">
        <v>6058.76</v>
      </c>
      <c r="H340" s="6">
        <v>7885.75</v>
      </c>
      <c r="I340" s="6">
        <v>-1826.9899999999998</v>
      </c>
      <c r="J340" s="6">
        <v>3.34</v>
      </c>
      <c r="K340" s="6">
        <v>0</v>
      </c>
      <c r="L340" s="6">
        <v>3.34</v>
      </c>
      <c r="M340" s="6">
        <v>4.3470000000000004</v>
      </c>
      <c r="N340" s="6">
        <v>-1.0070000000000006</v>
      </c>
    </row>
    <row r="341" spans="1:14" x14ac:dyDescent="0.25">
      <c r="A341" s="5" t="s">
        <v>1377</v>
      </c>
      <c r="B341" s="5" t="s">
        <v>36</v>
      </c>
      <c r="C341" s="5" t="s">
        <v>29</v>
      </c>
      <c r="D341" s="5" t="s">
        <v>27</v>
      </c>
      <c r="E341" s="6">
        <v>8930.64</v>
      </c>
      <c r="F341" s="6">
        <v>0</v>
      </c>
      <c r="G341" s="6">
        <v>8930.64</v>
      </c>
      <c r="H341" s="6">
        <v>8985.98</v>
      </c>
      <c r="I341" s="6">
        <v>-55.340000000000146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</row>
    <row r="342" spans="1:14" x14ac:dyDescent="0.25">
      <c r="A342" s="5" t="s">
        <v>1377</v>
      </c>
      <c r="B342" s="5" t="s">
        <v>35</v>
      </c>
      <c r="C342" s="5" t="s">
        <v>33</v>
      </c>
      <c r="D342" s="5" t="s">
        <v>27</v>
      </c>
      <c r="E342" s="6">
        <v>7135.34</v>
      </c>
      <c r="F342" s="6">
        <v>0</v>
      </c>
      <c r="G342" s="6">
        <v>7135.34</v>
      </c>
      <c r="H342" s="6">
        <v>9286.74</v>
      </c>
      <c r="I342" s="6">
        <v>-2151.3999999999996</v>
      </c>
      <c r="J342" s="6">
        <v>70.14</v>
      </c>
      <c r="K342" s="6">
        <v>0</v>
      </c>
      <c r="L342" s="6">
        <v>70.14</v>
      </c>
      <c r="M342" s="6">
        <v>91.287999999999997</v>
      </c>
      <c r="N342" s="6">
        <v>-21.147999999999996</v>
      </c>
    </row>
    <row r="343" spans="1:14" x14ac:dyDescent="0.25">
      <c r="A343" s="5" t="s">
        <v>1377</v>
      </c>
      <c r="B343" s="5" t="s">
        <v>37</v>
      </c>
      <c r="C343" s="5" t="s">
        <v>29</v>
      </c>
      <c r="D343" s="5" t="s">
        <v>27</v>
      </c>
      <c r="E343" s="6">
        <v>19579.080000000002</v>
      </c>
      <c r="F343" s="6">
        <v>0</v>
      </c>
      <c r="G343" s="6">
        <v>19579.080000000002</v>
      </c>
      <c r="H343" s="6">
        <v>19700.41</v>
      </c>
      <c r="I343" s="6">
        <v>-121.32999999999811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</row>
    <row r="344" spans="1:14" x14ac:dyDescent="0.25">
      <c r="A344" s="5" t="s">
        <v>1377</v>
      </c>
      <c r="B344" s="5" t="s">
        <v>79</v>
      </c>
      <c r="C344" s="5" t="s">
        <v>39</v>
      </c>
      <c r="D344" s="5" t="s">
        <v>40</v>
      </c>
      <c r="E344" s="6">
        <v>-499527.47</v>
      </c>
      <c r="F344" s="6">
        <v>0</v>
      </c>
      <c r="G344" s="6">
        <v>-499527.47</v>
      </c>
      <c r="H344" s="6">
        <v>-499527.55</v>
      </c>
      <c r="I344" s="6">
        <v>8.0000000016298145E-2</v>
      </c>
      <c r="J344" s="6">
        <v>-2825.5830000000001</v>
      </c>
      <c r="K344" s="6">
        <v>0</v>
      </c>
      <c r="L344" s="6">
        <v>-2825.5830000000001</v>
      </c>
      <c r="M344" s="6">
        <v>-2825.5830000000001</v>
      </c>
      <c r="N344" s="6">
        <v>0</v>
      </c>
    </row>
    <row r="345" spans="1:14" x14ac:dyDescent="0.25">
      <c r="A345" s="5" t="s">
        <v>1377</v>
      </c>
      <c r="B345" s="5" t="s">
        <v>80</v>
      </c>
      <c r="C345" s="5" t="s">
        <v>42</v>
      </c>
      <c r="D345" s="5" t="s">
        <v>43</v>
      </c>
      <c r="E345" s="6">
        <v>2922.88</v>
      </c>
      <c r="F345" s="6">
        <v>2913.1741293532336</v>
      </c>
      <c r="G345" s="6">
        <v>9.7058706467664706</v>
      </c>
      <c r="H345" s="6">
        <v>2927.74</v>
      </c>
      <c r="I345" s="6">
        <v>-4.8599999999996726</v>
      </c>
      <c r="J345" s="6">
        <v>2835</v>
      </c>
      <c r="K345" s="6">
        <v>2825.5830845771143</v>
      </c>
      <c r="L345" s="6">
        <v>9.4169154228857224</v>
      </c>
      <c r="M345" s="6">
        <v>2839.7109999999998</v>
      </c>
      <c r="N345" s="6">
        <v>-4.7109999999997854</v>
      </c>
    </row>
    <row r="346" spans="1:14" x14ac:dyDescent="0.25">
      <c r="A346" s="5" t="s">
        <v>1377</v>
      </c>
      <c r="B346" s="5" t="s">
        <v>81</v>
      </c>
      <c r="C346" s="5" t="s">
        <v>42</v>
      </c>
      <c r="D346" s="5" t="s">
        <v>43</v>
      </c>
      <c r="E346" s="6">
        <v>3532.55</v>
      </c>
      <c r="F346" s="6">
        <v>3497.1724137931033</v>
      </c>
      <c r="G346" s="6">
        <v>35.377586206896922</v>
      </c>
      <c r="H346" s="6">
        <v>3549.63</v>
      </c>
      <c r="I346" s="6">
        <v>-17.079999999999927</v>
      </c>
      <c r="J346" s="6">
        <v>34250</v>
      </c>
      <c r="K346" s="6">
        <v>33906.996059113299</v>
      </c>
      <c r="L346" s="6">
        <v>343.00394088670146</v>
      </c>
      <c r="M346" s="6">
        <v>34415.601000000002</v>
      </c>
      <c r="N346" s="6">
        <v>-165.60100000000239</v>
      </c>
    </row>
    <row r="347" spans="1:14" x14ac:dyDescent="0.25">
      <c r="A347" s="5" t="s">
        <v>1377</v>
      </c>
      <c r="B347" s="5" t="s">
        <v>82</v>
      </c>
      <c r="C347" s="5" t="s">
        <v>42</v>
      </c>
      <c r="D347" s="5" t="s">
        <v>43</v>
      </c>
      <c r="E347" s="6">
        <v>5731.73</v>
      </c>
      <c r="F347" s="6">
        <v>5649.5862068965516</v>
      </c>
      <c r="G347" s="6">
        <v>82.143793103447933</v>
      </c>
      <c r="H347" s="6">
        <v>5734.33</v>
      </c>
      <c r="I347" s="6">
        <v>-2.6000000000003638</v>
      </c>
      <c r="J347" s="6">
        <v>34400</v>
      </c>
      <c r="K347" s="6">
        <v>33906.996059113299</v>
      </c>
      <c r="L347" s="6">
        <v>493.00394088670146</v>
      </c>
      <c r="M347" s="6">
        <v>34415.601000000002</v>
      </c>
      <c r="N347" s="6">
        <v>-15.601000000002387</v>
      </c>
    </row>
    <row r="348" spans="1:14" x14ac:dyDescent="0.25">
      <c r="A348" s="5" t="s">
        <v>1377</v>
      </c>
      <c r="B348" s="5" t="s">
        <v>83</v>
      </c>
      <c r="C348" s="5" t="s">
        <v>42</v>
      </c>
      <c r="D348" s="5" t="s">
        <v>43</v>
      </c>
      <c r="E348" s="6">
        <v>10426.59</v>
      </c>
      <c r="F348" s="6">
        <v>10247.36945812808</v>
      </c>
      <c r="G348" s="6">
        <v>179.22054187192043</v>
      </c>
      <c r="H348" s="6">
        <v>10401.08</v>
      </c>
      <c r="I348" s="6">
        <v>25.510000000000218</v>
      </c>
      <c r="J348" s="6">
        <v>34500</v>
      </c>
      <c r="K348" s="6">
        <v>33906.996059113299</v>
      </c>
      <c r="L348" s="6">
        <v>593.00394088670146</v>
      </c>
      <c r="M348" s="6">
        <v>34415.601000000002</v>
      </c>
      <c r="N348" s="6">
        <v>84.398999999997613</v>
      </c>
    </row>
    <row r="349" spans="1:14" x14ac:dyDescent="0.25">
      <c r="A349" s="5" t="s">
        <v>1377</v>
      </c>
      <c r="B349" s="5" t="s">
        <v>84</v>
      </c>
      <c r="C349" s="5" t="s">
        <v>42</v>
      </c>
      <c r="D349" s="5" t="s">
        <v>43</v>
      </c>
      <c r="E349" s="6">
        <v>13904.61</v>
      </c>
      <c r="F349" s="6">
        <v>13777.431372549019</v>
      </c>
      <c r="G349" s="6">
        <v>127.17862745098137</v>
      </c>
      <c r="H349" s="6">
        <v>14052.98</v>
      </c>
      <c r="I349" s="6">
        <v>-148.36999999999898</v>
      </c>
      <c r="J349" s="6">
        <v>34220</v>
      </c>
      <c r="K349" s="6">
        <v>33906.996078431366</v>
      </c>
      <c r="L349" s="6">
        <v>313.00392156863381</v>
      </c>
      <c r="M349" s="6">
        <v>34585.135999999999</v>
      </c>
      <c r="N349" s="6">
        <v>-365.1359999999986</v>
      </c>
    </row>
    <row r="350" spans="1:14" x14ac:dyDescent="0.25">
      <c r="A350" s="5" t="s">
        <v>1377</v>
      </c>
      <c r="B350" s="5" t="s">
        <v>85</v>
      </c>
      <c r="C350" s="5" t="s">
        <v>42</v>
      </c>
      <c r="D350" s="5" t="s">
        <v>43</v>
      </c>
      <c r="E350" s="6">
        <v>22069.15</v>
      </c>
      <c r="F350" s="6">
        <v>21841.753694581279</v>
      </c>
      <c r="G350" s="6">
        <v>227.39630541872248</v>
      </c>
      <c r="H350" s="6">
        <v>22169.38</v>
      </c>
      <c r="I350" s="6">
        <v>-100.22999999999956</v>
      </c>
      <c r="J350" s="6">
        <v>2855</v>
      </c>
      <c r="K350" s="6">
        <v>2825.5832512315274</v>
      </c>
      <c r="L350" s="6">
        <v>29.416748768472644</v>
      </c>
      <c r="M350" s="6">
        <v>2867.9670000000001</v>
      </c>
      <c r="N350" s="6">
        <v>-12.967000000000098</v>
      </c>
    </row>
    <row r="351" spans="1:14" x14ac:dyDescent="0.25">
      <c r="A351" s="5" t="s">
        <v>1377</v>
      </c>
      <c r="B351" s="5" t="s">
        <v>86</v>
      </c>
      <c r="C351" s="5" t="s">
        <v>42</v>
      </c>
      <c r="D351" s="5" t="s">
        <v>43</v>
      </c>
      <c r="E351" s="6">
        <v>27905.37</v>
      </c>
      <c r="F351" s="6">
        <v>27609.793103448275</v>
      </c>
      <c r="G351" s="6">
        <v>295.57689655172362</v>
      </c>
      <c r="H351" s="6">
        <v>28023.94</v>
      </c>
      <c r="I351" s="6">
        <v>-118.56999999999971</v>
      </c>
      <c r="J351" s="6">
        <v>34270</v>
      </c>
      <c r="K351" s="6">
        <v>33906.996059113299</v>
      </c>
      <c r="L351" s="6">
        <v>363.00394088670146</v>
      </c>
      <c r="M351" s="6">
        <v>34415.601000000002</v>
      </c>
      <c r="N351" s="6">
        <v>-145.60100000000239</v>
      </c>
    </row>
    <row r="352" spans="1:14" x14ac:dyDescent="0.25">
      <c r="A352" s="5" t="s">
        <v>1377</v>
      </c>
      <c r="B352" s="5" t="s">
        <v>87</v>
      </c>
      <c r="C352" s="5" t="s">
        <v>42</v>
      </c>
      <c r="D352" s="5" t="s">
        <v>43</v>
      </c>
      <c r="E352" s="6">
        <v>43628.55</v>
      </c>
      <c r="F352" s="6">
        <v>42266.089552238809</v>
      </c>
      <c r="G352" s="6">
        <v>1362.4604477611938</v>
      </c>
      <c r="H352" s="6">
        <v>42477.42</v>
      </c>
      <c r="I352" s="6">
        <v>1151.1300000000047</v>
      </c>
      <c r="J352" s="6">
        <v>35000</v>
      </c>
      <c r="K352" s="6">
        <v>33906.9960199005</v>
      </c>
      <c r="L352" s="6">
        <v>1093.0039800995</v>
      </c>
      <c r="M352" s="6">
        <v>34076.531000000003</v>
      </c>
      <c r="N352" s="6">
        <v>923.46899999999732</v>
      </c>
    </row>
    <row r="353" spans="1:14" x14ac:dyDescent="0.25">
      <c r="A353" s="5" t="s">
        <v>1377</v>
      </c>
      <c r="B353" s="5" t="s">
        <v>88</v>
      </c>
      <c r="C353" s="5" t="s">
        <v>42</v>
      </c>
      <c r="D353" s="5" t="s">
        <v>43</v>
      </c>
      <c r="E353" s="6">
        <v>180692.14</v>
      </c>
      <c r="F353" s="6">
        <v>180065.47524752477</v>
      </c>
      <c r="G353" s="6">
        <v>626.66475247524795</v>
      </c>
      <c r="H353" s="6">
        <v>181866.13</v>
      </c>
      <c r="I353" s="6">
        <v>-1173.9899999999907</v>
      </c>
      <c r="J353" s="6">
        <v>34025</v>
      </c>
      <c r="K353" s="6">
        <v>33906.996039603961</v>
      </c>
      <c r="L353" s="6">
        <v>118.00396039603947</v>
      </c>
      <c r="M353" s="6">
        <v>34246.065999999999</v>
      </c>
      <c r="N353" s="6">
        <v>-221.06599999999889</v>
      </c>
    </row>
    <row r="354" spans="1:14" x14ac:dyDescent="0.25">
      <c r="A354" s="5" t="s">
        <v>1377</v>
      </c>
      <c r="B354" s="5" t="s">
        <v>89</v>
      </c>
      <c r="C354" s="5" t="s">
        <v>42</v>
      </c>
      <c r="D354" s="5" t="s">
        <v>53</v>
      </c>
      <c r="E354" s="6">
        <v>132334</v>
      </c>
      <c r="F354" s="6">
        <v>132490.71641791047</v>
      </c>
      <c r="G354" s="6">
        <v>-156.71641791047296</v>
      </c>
      <c r="H354" s="6">
        <v>133153.17000000001</v>
      </c>
      <c r="I354" s="6">
        <v>-819.17000000001281</v>
      </c>
      <c r="J354" s="6">
        <v>25400</v>
      </c>
      <c r="K354" s="6">
        <v>25430.246766169155</v>
      </c>
      <c r="L354" s="6">
        <v>-30.246766169155308</v>
      </c>
      <c r="M354" s="6">
        <v>25557.398000000001</v>
      </c>
      <c r="N354" s="6">
        <v>-157.39800000000105</v>
      </c>
    </row>
    <row r="355" spans="1:14" x14ac:dyDescent="0.25">
      <c r="A355" s="5" t="s">
        <v>1377</v>
      </c>
      <c r="B355" s="5" t="s">
        <v>54</v>
      </c>
      <c r="C355" s="5" t="s">
        <v>42</v>
      </c>
      <c r="D355" s="5" t="s">
        <v>55</v>
      </c>
      <c r="E355" s="6">
        <v>1711.96</v>
      </c>
      <c r="F355" s="6">
        <v>1678.3921568627452</v>
      </c>
      <c r="G355" s="6">
        <v>33.56784313725484</v>
      </c>
      <c r="H355" s="6">
        <v>1711.96</v>
      </c>
      <c r="I355" s="6">
        <v>0</v>
      </c>
      <c r="J355" s="6">
        <v>311.26600000000002</v>
      </c>
      <c r="K355" s="6">
        <v>305.16274509803924</v>
      </c>
      <c r="L355" s="6">
        <v>6.1032549019607814</v>
      </c>
      <c r="M355" s="6">
        <v>311.26600000000002</v>
      </c>
      <c r="N355" s="6">
        <v>0</v>
      </c>
    </row>
    <row r="356" spans="1:14" x14ac:dyDescent="0.25">
      <c r="A356" s="5" t="s">
        <v>1378</v>
      </c>
      <c r="B356" s="5" t="s">
        <v>25</v>
      </c>
      <c r="C356" s="5" t="s">
        <v>26</v>
      </c>
      <c r="D356" s="5" t="s">
        <v>27</v>
      </c>
      <c r="E356" s="6">
        <v>-2616.87</v>
      </c>
      <c r="F356" s="6">
        <v>0</v>
      </c>
      <c r="G356" s="6">
        <v>-2616.87</v>
      </c>
      <c r="H356" s="6">
        <v>0</v>
      </c>
      <c r="I356" s="6">
        <v>-2616.87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</row>
    <row r="357" spans="1:14" x14ac:dyDescent="0.25">
      <c r="A357" s="5" t="s">
        <v>1378</v>
      </c>
      <c r="B357" s="5" t="s">
        <v>30</v>
      </c>
      <c r="C357" s="5" t="s">
        <v>29</v>
      </c>
      <c r="D357" s="5" t="s">
        <v>27</v>
      </c>
      <c r="E357" s="6">
        <v>151.80000000000001</v>
      </c>
      <c r="F357" s="6">
        <v>0</v>
      </c>
      <c r="G357" s="6">
        <v>151.80000000000001</v>
      </c>
      <c r="H357" s="6">
        <v>151.66999999999999</v>
      </c>
      <c r="I357" s="6">
        <v>0.13000000000002387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</row>
    <row r="358" spans="1:14" x14ac:dyDescent="0.25">
      <c r="A358" s="5" t="s">
        <v>1378</v>
      </c>
      <c r="B358" s="5" t="s">
        <v>31</v>
      </c>
      <c r="C358" s="5" t="s">
        <v>29</v>
      </c>
      <c r="D358" s="5" t="s">
        <v>27</v>
      </c>
      <c r="E358" s="6">
        <v>680.85</v>
      </c>
      <c r="F358" s="6">
        <v>0</v>
      </c>
      <c r="G358" s="6">
        <v>680.85</v>
      </c>
      <c r="H358" s="6">
        <v>680.3</v>
      </c>
      <c r="I358" s="6">
        <v>0.55000000000006821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</row>
    <row r="359" spans="1:14" x14ac:dyDescent="0.25">
      <c r="A359" s="5" t="s">
        <v>1378</v>
      </c>
      <c r="B359" s="5" t="s">
        <v>32</v>
      </c>
      <c r="C359" s="5" t="s">
        <v>33</v>
      </c>
      <c r="D359" s="5" t="s">
        <v>27</v>
      </c>
      <c r="E359" s="6">
        <v>1894.85</v>
      </c>
      <c r="F359" s="6">
        <v>0</v>
      </c>
      <c r="G359" s="6">
        <v>1894.85</v>
      </c>
      <c r="H359" s="6">
        <v>1528</v>
      </c>
      <c r="I359" s="6">
        <v>366.84999999999991</v>
      </c>
      <c r="J359" s="6">
        <v>4.67</v>
      </c>
      <c r="K359" s="6">
        <v>0</v>
      </c>
      <c r="L359" s="6">
        <v>4.67</v>
      </c>
      <c r="M359" s="6">
        <v>3.766</v>
      </c>
      <c r="N359" s="6">
        <v>0.90399999999999991</v>
      </c>
    </row>
    <row r="360" spans="1:14" x14ac:dyDescent="0.25">
      <c r="A360" s="5" t="s">
        <v>1378</v>
      </c>
      <c r="B360" s="5" t="s">
        <v>28</v>
      </c>
      <c r="C360" s="5" t="s">
        <v>29</v>
      </c>
      <c r="D360" s="5" t="s">
        <v>27</v>
      </c>
      <c r="E360" s="6">
        <v>4850.83</v>
      </c>
      <c r="F360" s="6">
        <v>0</v>
      </c>
      <c r="G360" s="6">
        <v>4850.83</v>
      </c>
      <c r="H360" s="6">
        <v>4846.88</v>
      </c>
      <c r="I360" s="6">
        <v>3.9499999999998181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</row>
    <row r="361" spans="1:14" x14ac:dyDescent="0.25">
      <c r="A361" s="5" t="s">
        <v>1378</v>
      </c>
      <c r="B361" s="5" t="s">
        <v>34</v>
      </c>
      <c r="C361" s="5" t="s">
        <v>33</v>
      </c>
      <c r="D361" s="5" t="s">
        <v>27</v>
      </c>
      <c r="E361" s="6">
        <v>8471.3799999999992</v>
      </c>
      <c r="F361" s="6">
        <v>0</v>
      </c>
      <c r="G361" s="6">
        <v>8471.3799999999992</v>
      </c>
      <c r="H361" s="6">
        <v>6831.26</v>
      </c>
      <c r="I361" s="6">
        <v>1640.119999999999</v>
      </c>
      <c r="J361" s="6">
        <v>4.67</v>
      </c>
      <c r="K361" s="6">
        <v>0</v>
      </c>
      <c r="L361" s="6">
        <v>4.67</v>
      </c>
      <c r="M361" s="6">
        <v>3.766</v>
      </c>
      <c r="N361" s="6">
        <v>0.90399999999999991</v>
      </c>
    </row>
    <row r="362" spans="1:14" x14ac:dyDescent="0.25">
      <c r="A362" s="5" t="s">
        <v>1378</v>
      </c>
      <c r="B362" s="5" t="s">
        <v>35</v>
      </c>
      <c r="C362" s="5" t="s">
        <v>33</v>
      </c>
      <c r="D362" s="5" t="s">
        <v>27</v>
      </c>
      <c r="E362" s="6">
        <v>9976.66</v>
      </c>
      <c r="F362" s="6">
        <v>0</v>
      </c>
      <c r="G362" s="6">
        <v>9976.66</v>
      </c>
      <c r="H362" s="6">
        <v>8044.89</v>
      </c>
      <c r="I362" s="6">
        <v>1931.7699999999995</v>
      </c>
      <c r="J362" s="6">
        <v>98.07</v>
      </c>
      <c r="K362" s="6">
        <v>0</v>
      </c>
      <c r="L362" s="6">
        <v>98.07</v>
      </c>
      <c r="M362" s="6">
        <v>79.081000000000003</v>
      </c>
      <c r="N362" s="6">
        <v>18.98899999999999</v>
      </c>
    </row>
    <row r="363" spans="1:14" x14ac:dyDescent="0.25">
      <c r="A363" s="5" t="s">
        <v>1378</v>
      </c>
      <c r="B363" s="5" t="s">
        <v>36</v>
      </c>
      <c r="C363" s="5" t="s">
        <v>29</v>
      </c>
      <c r="D363" s="5" t="s">
        <v>27</v>
      </c>
      <c r="E363" s="6">
        <v>8749.57</v>
      </c>
      <c r="F363" s="6">
        <v>0</v>
      </c>
      <c r="G363" s="6">
        <v>8749.57</v>
      </c>
      <c r="H363" s="6">
        <v>8742.43</v>
      </c>
      <c r="I363" s="6">
        <v>7.1399999999994179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</row>
    <row r="364" spans="1:14" x14ac:dyDescent="0.25">
      <c r="A364" s="5" t="s">
        <v>1378</v>
      </c>
      <c r="B364" s="5" t="s">
        <v>37</v>
      </c>
      <c r="C364" s="5" t="s">
        <v>29</v>
      </c>
      <c r="D364" s="5" t="s">
        <v>27</v>
      </c>
      <c r="E364" s="6">
        <v>19182.099999999999</v>
      </c>
      <c r="F364" s="6">
        <v>0</v>
      </c>
      <c r="G364" s="6">
        <v>19182.099999999999</v>
      </c>
      <c r="H364" s="6">
        <v>19166.46</v>
      </c>
      <c r="I364" s="6">
        <v>15.639999999999418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</row>
    <row r="365" spans="1:14" x14ac:dyDescent="0.25">
      <c r="A365" s="5" t="s">
        <v>1378</v>
      </c>
      <c r="B365" s="5" t="s">
        <v>374</v>
      </c>
      <c r="C365" s="5" t="s">
        <v>39</v>
      </c>
      <c r="D365" s="5" t="s">
        <v>40</v>
      </c>
      <c r="E365" s="6">
        <v>-508583.56</v>
      </c>
      <c r="F365" s="6">
        <v>0</v>
      </c>
      <c r="G365" s="6">
        <v>-508583.56</v>
      </c>
      <c r="H365" s="6">
        <v>-508583.55</v>
      </c>
      <c r="I365" s="6">
        <v>-1.0000000009313226E-2</v>
      </c>
      <c r="J365" s="6">
        <v>-2749</v>
      </c>
      <c r="K365" s="6">
        <v>0</v>
      </c>
      <c r="L365" s="6">
        <v>-2749</v>
      </c>
      <c r="M365" s="6">
        <v>-2749</v>
      </c>
      <c r="N365" s="6">
        <v>0</v>
      </c>
    </row>
    <row r="366" spans="1:14" x14ac:dyDescent="0.25">
      <c r="A366" s="5" t="s">
        <v>1378</v>
      </c>
      <c r="B366" s="5" t="s">
        <v>92</v>
      </c>
      <c r="C366" s="5" t="s">
        <v>42</v>
      </c>
      <c r="D366" s="5" t="s">
        <v>43</v>
      </c>
      <c r="E366" s="6">
        <v>21.28</v>
      </c>
      <c r="F366" s="6">
        <v>0</v>
      </c>
      <c r="G366" s="6">
        <v>21.28</v>
      </c>
      <c r="H366" s="6">
        <v>0</v>
      </c>
      <c r="I366" s="6">
        <v>21.28</v>
      </c>
      <c r="J366" s="6">
        <v>250</v>
      </c>
      <c r="K366" s="6">
        <v>0</v>
      </c>
      <c r="L366" s="6">
        <v>250</v>
      </c>
      <c r="M366" s="6">
        <v>0</v>
      </c>
      <c r="N366" s="6">
        <v>250</v>
      </c>
    </row>
    <row r="367" spans="1:14" x14ac:dyDescent="0.25">
      <c r="A367" s="5" t="s">
        <v>1378</v>
      </c>
      <c r="B367" s="5" t="s">
        <v>375</v>
      </c>
      <c r="C367" s="5" t="s">
        <v>42</v>
      </c>
      <c r="D367" s="5" t="s">
        <v>43</v>
      </c>
      <c r="E367" s="6">
        <v>2008.66</v>
      </c>
      <c r="F367" s="6">
        <v>1989.8325123152708</v>
      </c>
      <c r="G367" s="6">
        <v>18.827487684729249</v>
      </c>
      <c r="H367" s="6">
        <v>2019.68</v>
      </c>
      <c r="I367" s="6">
        <v>-11.019999999999982</v>
      </c>
      <c r="J367" s="6">
        <v>33300</v>
      </c>
      <c r="K367" s="6">
        <v>32988</v>
      </c>
      <c r="L367" s="6">
        <v>312</v>
      </c>
      <c r="M367" s="6">
        <v>33482.82</v>
      </c>
      <c r="N367" s="6">
        <v>-182.81999999999971</v>
      </c>
    </row>
    <row r="368" spans="1:14" x14ac:dyDescent="0.25">
      <c r="A368" s="5" t="s">
        <v>1378</v>
      </c>
      <c r="B368" s="5" t="s">
        <v>44</v>
      </c>
      <c r="C368" s="5" t="s">
        <v>42</v>
      </c>
      <c r="D368" s="5" t="s">
        <v>43</v>
      </c>
      <c r="E368" s="6">
        <v>2729.21</v>
      </c>
      <c r="F368" s="6">
        <v>2724.2587064676618</v>
      </c>
      <c r="G368" s="6">
        <v>4.9512935323382408</v>
      </c>
      <c r="H368" s="6">
        <v>2737.88</v>
      </c>
      <c r="I368" s="6">
        <v>-8.6700000000000728</v>
      </c>
      <c r="J368" s="6">
        <v>2754</v>
      </c>
      <c r="K368" s="6">
        <v>2749</v>
      </c>
      <c r="L368" s="6">
        <v>5</v>
      </c>
      <c r="M368" s="6">
        <v>2762.7449999999999</v>
      </c>
      <c r="N368" s="6">
        <v>-8.7449999999998909</v>
      </c>
    </row>
    <row r="369" spans="1:14" x14ac:dyDescent="0.25">
      <c r="A369" s="5" t="s">
        <v>1378</v>
      </c>
      <c r="B369" s="5" t="s">
        <v>376</v>
      </c>
      <c r="C369" s="5" t="s">
        <v>42</v>
      </c>
      <c r="D369" s="5" t="s">
        <v>43</v>
      </c>
      <c r="E369" s="6">
        <v>7702.86</v>
      </c>
      <c r="F369" s="6">
        <v>7700.0591133004928</v>
      </c>
      <c r="G369" s="6">
        <v>2.8008866995069184</v>
      </c>
      <c r="H369" s="6">
        <v>7815.56</v>
      </c>
      <c r="I369" s="6">
        <v>-112.70000000000073</v>
      </c>
      <c r="J369" s="6">
        <v>33000</v>
      </c>
      <c r="K369" s="6">
        <v>32988</v>
      </c>
      <c r="L369" s="6">
        <v>12</v>
      </c>
      <c r="M369" s="6">
        <v>33482.82</v>
      </c>
      <c r="N369" s="6">
        <v>-482.81999999999971</v>
      </c>
    </row>
    <row r="370" spans="1:14" x14ac:dyDescent="0.25">
      <c r="A370" s="5" t="s">
        <v>1378</v>
      </c>
      <c r="B370" s="5" t="s">
        <v>500</v>
      </c>
      <c r="C370" s="5" t="s">
        <v>42</v>
      </c>
      <c r="D370" s="5" t="s">
        <v>43</v>
      </c>
      <c r="E370" s="6">
        <v>9947.19</v>
      </c>
      <c r="F370" s="6">
        <v>9943.5763546798025</v>
      </c>
      <c r="G370" s="6">
        <v>3.6136453201979748</v>
      </c>
      <c r="H370" s="6">
        <v>10092.73</v>
      </c>
      <c r="I370" s="6">
        <v>-145.53999999999905</v>
      </c>
      <c r="J370" s="6">
        <v>33000</v>
      </c>
      <c r="K370" s="6">
        <v>32988</v>
      </c>
      <c r="L370" s="6">
        <v>12</v>
      </c>
      <c r="M370" s="6">
        <v>33482.82</v>
      </c>
      <c r="N370" s="6">
        <v>-482.81999999999971</v>
      </c>
    </row>
    <row r="371" spans="1:14" x14ac:dyDescent="0.25">
      <c r="A371" s="5" t="s">
        <v>1378</v>
      </c>
      <c r="B371" s="5" t="s">
        <v>47</v>
      </c>
      <c r="C371" s="5" t="s">
        <v>42</v>
      </c>
      <c r="D371" s="5" t="s">
        <v>43</v>
      </c>
      <c r="E371" s="6">
        <v>15516.27</v>
      </c>
      <c r="F371" s="6">
        <v>15510.627450980392</v>
      </c>
      <c r="G371" s="6">
        <v>5.6425490196088504</v>
      </c>
      <c r="H371" s="6">
        <v>15820.84</v>
      </c>
      <c r="I371" s="6">
        <v>-304.56999999999971</v>
      </c>
      <c r="J371" s="6">
        <v>33000</v>
      </c>
      <c r="K371" s="6">
        <v>32988</v>
      </c>
      <c r="L371" s="6">
        <v>12</v>
      </c>
      <c r="M371" s="6">
        <v>33647.760000000002</v>
      </c>
      <c r="N371" s="6">
        <v>-647.76000000000204</v>
      </c>
    </row>
    <row r="372" spans="1:14" x14ac:dyDescent="0.25">
      <c r="A372" s="5" t="s">
        <v>1378</v>
      </c>
      <c r="B372" s="5" t="s">
        <v>272</v>
      </c>
      <c r="C372" s="5" t="s">
        <v>42</v>
      </c>
      <c r="D372" s="5" t="s">
        <v>43</v>
      </c>
      <c r="E372" s="6">
        <v>30697.7</v>
      </c>
      <c r="F372" s="6">
        <v>29823.527093596058</v>
      </c>
      <c r="G372" s="6">
        <v>874.17290640394276</v>
      </c>
      <c r="H372" s="6">
        <v>30270.880000000001</v>
      </c>
      <c r="I372" s="6">
        <v>426.81999999999971</v>
      </c>
      <c r="J372" s="6">
        <v>33955</v>
      </c>
      <c r="K372" s="6">
        <v>32988</v>
      </c>
      <c r="L372" s="6">
        <v>967</v>
      </c>
      <c r="M372" s="6">
        <v>33482.82</v>
      </c>
      <c r="N372" s="6">
        <v>472.18000000000029</v>
      </c>
    </row>
    <row r="373" spans="1:14" x14ac:dyDescent="0.25">
      <c r="A373" s="5" t="s">
        <v>1378</v>
      </c>
      <c r="B373" s="5" t="s">
        <v>378</v>
      </c>
      <c r="C373" s="5" t="s">
        <v>42</v>
      </c>
      <c r="D373" s="5" t="s">
        <v>43</v>
      </c>
      <c r="E373" s="6">
        <v>32862.5</v>
      </c>
      <c r="F373" s="6">
        <v>32850.551724137928</v>
      </c>
      <c r="G373" s="6">
        <v>11.948275862072478</v>
      </c>
      <c r="H373" s="6">
        <v>33343.31</v>
      </c>
      <c r="I373" s="6">
        <v>-480.80999999999767</v>
      </c>
      <c r="J373" s="6">
        <v>2750</v>
      </c>
      <c r="K373" s="6">
        <v>2749</v>
      </c>
      <c r="L373" s="6">
        <v>1</v>
      </c>
      <c r="M373" s="6">
        <v>2790.2350000000001</v>
      </c>
      <c r="N373" s="6">
        <v>-40.235000000000127</v>
      </c>
    </row>
    <row r="374" spans="1:14" x14ac:dyDescent="0.25">
      <c r="A374" s="5" t="s">
        <v>1378</v>
      </c>
      <c r="B374" s="5" t="s">
        <v>50</v>
      </c>
      <c r="C374" s="5" t="s">
        <v>42</v>
      </c>
      <c r="D374" s="5" t="s">
        <v>43</v>
      </c>
      <c r="E374" s="6">
        <v>41384.800000000003</v>
      </c>
      <c r="F374" s="6">
        <v>41120.527363184076</v>
      </c>
      <c r="G374" s="6">
        <v>264.2726368159274</v>
      </c>
      <c r="H374" s="6">
        <v>41326.129999999997</v>
      </c>
      <c r="I374" s="6">
        <v>58.67000000000553</v>
      </c>
      <c r="J374" s="6">
        <v>33200</v>
      </c>
      <c r="K374" s="6">
        <v>32988</v>
      </c>
      <c r="L374" s="6">
        <v>212</v>
      </c>
      <c r="M374" s="6">
        <v>33152.94</v>
      </c>
      <c r="N374" s="6">
        <v>47.059999999997672</v>
      </c>
    </row>
    <row r="375" spans="1:14" x14ac:dyDescent="0.25">
      <c r="A375" s="5" t="s">
        <v>1378</v>
      </c>
      <c r="B375" s="5" t="s">
        <v>103</v>
      </c>
      <c r="C375" s="5" t="s">
        <v>42</v>
      </c>
      <c r="D375" s="5" t="s">
        <v>43</v>
      </c>
      <c r="E375" s="6">
        <v>166190.95000000001</v>
      </c>
      <c r="F375" s="6">
        <v>165448.67326732673</v>
      </c>
      <c r="G375" s="6">
        <v>742.27673267328646</v>
      </c>
      <c r="H375" s="6">
        <v>167103.16</v>
      </c>
      <c r="I375" s="6">
        <v>-912.20999999999185</v>
      </c>
      <c r="J375" s="6">
        <v>33136</v>
      </c>
      <c r="K375" s="6">
        <v>32987.999999999993</v>
      </c>
      <c r="L375" s="6">
        <v>148.00000000000728</v>
      </c>
      <c r="M375" s="6">
        <v>33317.879999999997</v>
      </c>
      <c r="N375" s="6">
        <v>-181.87999999999738</v>
      </c>
    </row>
    <row r="376" spans="1:14" x14ac:dyDescent="0.25">
      <c r="A376" s="5" t="s">
        <v>1378</v>
      </c>
      <c r="B376" s="5" t="s">
        <v>379</v>
      </c>
      <c r="C376" s="5" t="s">
        <v>42</v>
      </c>
      <c r="D376" s="5" t="s">
        <v>53</v>
      </c>
      <c r="E376" s="6">
        <v>146515.41</v>
      </c>
      <c r="F376" s="6">
        <v>145667.58208955225</v>
      </c>
      <c r="G376" s="6">
        <v>847.82791044775513</v>
      </c>
      <c r="H376" s="6">
        <v>146395.92000000001</v>
      </c>
      <c r="I376" s="6">
        <v>119.48999999999069</v>
      </c>
      <c r="J376" s="6">
        <v>24885</v>
      </c>
      <c r="K376" s="6">
        <v>24741</v>
      </c>
      <c r="L376" s="6">
        <v>144</v>
      </c>
      <c r="M376" s="6">
        <v>24864.705000000002</v>
      </c>
      <c r="N376" s="6">
        <v>20.294999999998254</v>
      </c>
    </row>
    <row r="377" spans="1:14" x14ac:dyDescent="0.25">
      <c r="A377" s="5" t="s">
        <v>1378</v>
      </c>
      <c r="B377" s="5" t="s">
        <v>54</v>
      </c>
      <c r="C377" s="5" t="s">
        <v>42</v>
      </c>
      <c r="D377" s="5" t="s">
        <v>55</v>
      </c>
      <c r="E377" s="6">
        <v>1665.56</v>
      </c>
      <c r="F377" s="6">
        <v>1632.9117647058824</v>
      </c>
      <c r="G377" s="6">
        <v>32.648235294117512</v>
      </c>
      <c r="H377" s="6">
        <v>1665.57</v>
      </c>
      <c r="I377" s="6">
        <v>-9.9999999999909051E-3</v>
      </c>
      <c r="J377" s="6">
        <v>302.82900000000001</v>
      </c>
      <c r="K377" s="6">
        <v>296.89215686274508</v>
      </c>
      <c r="L377" s="6">
        <v>5.9368431372549253</v>
      </c>
      <c r="M377" s="6">
        <v>302.83</v>
      </c>
      <c r="N377" s="6">
        <v>-9.9999999997635314E-4</v>
      </c>
    </row>
    <row r="378" spans="1:14" x14ac:dyDescent="0.25">
      <c r="A378" s="5" t="s">
        <v>1379</v>
      </c>
      <c r="B378" s="5" t="s">
        <v>25</v>
      </c>
      <c r="C378" s="5" t="s">
        <v>26</v>
      </c>
      <c r="D378" s="5" t="s">
        <v>27</v>
      </c>
      <c r="E378" s="6">
        <v>13280.45</v>
      </c>
      <c r="F378" s="6">
        <v>0</v>
      </c>
      <c r="G378" s="6">
        <v>13280.45</v>
      </c>
      <c r="H378" s="6">
        <v>0</v>
      </c>
      <c r="I378" s="6">
        <v>13280.45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</row>
    <row r="379" spans="1:14" x14ac:dyDescent="0.25">
      <c r="A379" s="5" t="s">
        <v>1379</v>
      </c>
      <c r="B379" s="5" t="s">
        <v>30</v>
      </c>
      <c r="C379" s="5" t="s">
        <v>29</v>
      </c>
      <c r="D379" s="5" t="s">
        <v>27</v>
      </c>
      <c r="E379" s="6">
        <v>264.13</v>
      </c>
      <c r="F379" s="6">
        <v>0</v>
      </c>
      <c r="G379" s="6">
        <v>264.13</v>
      </c>
      <c r="H379" s="6">
        <v>261.38</v>
      </c>
      <c r="I379" s="6">
        <v>2.75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</row>
    <row r="380" spans="1:14" x14ac:dyDescent="0.25">
      <c r="A380" s="5" t="s">
        <v>1379</v>
      </c>
      <c r="B380" s="5" t="s">
        <v>31</v>
      </c>
      <c r="C380" s="5" t="s">
        <v>29</v>
      </c>
      <c r="D380" s="5" t="s">
        <v>27</v>
      </c>
      <c r="E380" s="6">
        <v>1184.69</v>
      </c>
      <c r="F380" s="6">
        <v>0</v>
      </c>
      <c r="G380" s="6">
        <v>1184.69</v>
      </c>
      <c r="H380" s="6">
        <v>1172.3499999999999</v>
      </c>
      <c r="I380" s="6">
        <v>12.340000000000146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</row>
    <row r="381" spans="1:14" x14ac:dyDescent="0.25">
      <c r="A381" s="5" t="s">
        <v>1379</v>
      </c>
      <c r="B381" s="5" t="s">
        <v>32</v>
      </c>
      <c r="C381" s="5" t="s">
        <v>33</v>
      </c>
      <c r="D381" s="5" t="s">
        <v>27</v>
      </c>
      <c r="E381" s="6">
        <v>2397.9899999999998</v>
      </c>
      <c r="F381" s="6">
        <v>0</v>
      </c>
      <c r="G381" s="6">
        <v>2397.9899999999998</v>
      </c>
      <c r="H381" s="6">
        <v>2633.18</v>
      </c>
      <c r="I381" s="6">
        <v>-235.19000000000005</v>
      </c>
      <c r="J381" s="6">
        <v>5.91</v>
      </c>
      <c r="K381" s="6">
        <v>0</v>
      </c>
      <c r="L381" s="6">
        <v>5.91</v>
      </c>
      <c r="M381" s="6">
        <v>6.49</v>
      </c>
      <c r="N381" s="6">
        <v>-0.58000000000000007</v>
      </c>
    </row>
    <row r="382" spans="1:14" x14ac:dyDescent="0.25">
      <c r="A382" s="5" t="s">
        <v>1379</v>
      </c>
      <c r="B382" s="5" t="s">
        <v>28</v>
      </c>
      <c r="C382" s="5" t="s">
        <v>29</v>
      </c>
      <c r="D382" s="5" t="s">
        <v>27</v>
      </c>
      <c r="E382" s="6">
        <v>8440.4699999999993</v>
      </c>
      <c r="F382" s="6">
        <v>0</v>
      </c>
      <c r="G382" s="6">
        <v>8440.4699999999993</v>
      </c>
      <c r="H382" s="6">
        <v>8352.59</v>
      </c>
      <c r="I382" s="6">
        <v>87.8799999999992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</row>
    <row r="383" spans="1:14" x14ac:dyDescent="0.25">
      <c r="A383" s="5" t="s">
        <v>1379</v>
      </c>
      <c r="B383" s="5" t="s">
        <v>34</v>
      </c>
      <c r="C383" s="5" t="s">
        <v>33</v>
      </c>
      <c r="D383" s="5" t="s">
        <v>27</v>
      </c>
      <c r="E383" s="6">
        <v>10720.74</v>
      </c>
      <c r="F383" s="6">
        <v>0</v>
      </c>
      <c r="G383" s="6">
        <v>10720.74</v>
      </c>
      <c r="H383" s="6">
        <v>11772.27</v>
      </c>
      <c r="I383" s="6">
        <v>-1051.5300000000007</v>
      </c>
      <c r="J383" s="6">
        <v>5.91</v>
      </c>
      <c r="K383" s="6">
        <v>0</v>
      </c>
      <c r="L383" s="6">
        <v>5.91</v>
      </c>
      <c r="M383" s="6">
        <v>6.49</v>
      </c>
      <c r="N383" s="6">
        <v>-0.58000000000000007</v>
      </c>
    </row>
    <row r="384" spans="1:14" x14ac:dyDescent="0.25">
      <c r="A384" s="5" t="s">
        <v>1379</v>
      </c>
      <c r="B384" s="5" t="s">
        <v>35</v>
      </c>
      <c r="C384" s="5" t="s">
        <v>33</v>
      </c>
      <c r="D384" s="5" t="s">
        <v>27</v>
      </c>
      <c r="E384" s="6">
        <v>12625.71</v>
      </c>
      <c r="F384" s="6">
        <v>0</v>
      </c>
      <c r="G384" s="6">
        <v>12625.71</v>
      </c>
      <c r="H384" s="6">
        <v>13863.7</v>
      </c>
      <c r="I384" s="6">
        <v>-1237.9900000000016</v>
      </c>
      <c r="J384" s="6">
        <v>124.11</v>
      </c>
      <c r="K384" s="6">
        <v>0</v>
      </c>
      <c r="L384" s="6">
        <v>124.11</v>
      </c>
      <c r="M384" s="6">
        <v>136.279</v>
      </c>
      <c r="N384" s="6">
        <v>-12.168999999999997</v>
      </c>
    </row>
    <row r="385" spans="1:14" x14ac:dyDescent="0.25">
      <c r="A385" s="5" t="s">
        <v>1379</v>
      </c>
      <c r="B385" s="5" t="s">
        <v>36</v>
      </c>
      <c r="C385" s="5" t="s">
        <v>29</v>
      </c>
      <c r="D385" s="5" t="s">
        <v>27</v>
      </c>
      <c r="E385" s="6">
        <v>15224.28</v>
      </c>
      <c r="F385" s="6">
        <v>0</v>
      </c>
      <c r="G385" s="6">
        <v>15224.28</v>
      </c>
      <c r="H385" s="6">
        <v>15065.77</v>
      </c>
      <c r="I385" s="6">
        <v>158.51000000000022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</row>
    <row r="386" spans="1:14" x14ac:dyDescent="0.25">
      <c r="A386" s="5" t="s">
        <v>1379</v>
      </c>
      <c r="B386" s="5" t="s">
        <v>37</v>
      </c>
      <c r="C386" s="5" t="s">
        <v>29</v>
      </c>
      <c r="D386" s="5" t="s">
        <v>27</v>
      </c>
      <c r="E386" s="6">
        <v>33376.94</v>
      </c>
      <c r="F386" s="6">
        <v>0</v>
      </c>
      <c r="G386" s="6">
        <v>33376.94</v>
      </c>
      <c r="H386" s="6">
        <v>33029.43</v>
      </c>
      <c r="I386" s="6">
        <v>347.51000000000204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</row>
    <row r="387" spans="1:14" x14ac:dyDescent="0.25">
      <c r="A387" s="5" t="s">
        <v>1379</v>
      </c>
      <c r="B387" s="5" t="s">
        <v>374</v>
      </c>
      <c r="C387" s="5" t="s">
        <v>39</v>
      </c>
      <c r="D387" s="5" t="s">
        <v>40</v>
      </c>
      <c r="E387" s="6">
        <v>-876438.58</v>
      </c>
      <c r="F387" s="6">
        <v>0</v>
      </c>
      <c r="G387" s="6">
        <v>-876438.58</v>
      </c>
      <c r="H387" s="6">
        <v>-876438.57</v>
      </c>
      <c r="I387" s="6">
        <v>-1.0000000009313226E-2</v>
      </c>
      <c r="J387" s="6">
        <v>-4737.3329999999996</v>
      </c>
      <c r="K387" s="6">
        <v>0</v>
      </c>
      <c r="L387" s="6">
        <v>-4737.3329999999996</v>
      </c>
      <c r="M387" s="6">
        <v>-4737.3329999999996</v>
      </c>
      <c r="N387" s="6">
        <v>0</v>
      </c>
    </row>
    <row r="388" spans="1:14" x14ac:dyDescent="0.25">
      <c r="A388" s="5" t="s">
        <v>1379</v>
      </c>
      <c r="B388" s="5" t="s">
        <v>92</v>
      </c>
      <c r="C388" s="5" t="s">
        <v>42</v>
      </c>
      <c r="D388" s="5" t="s">
        <v>43</v>
      </c>
      <c r="E388" s="6">
        <v>30.64</v>
      </c>
      <c r="F388" s="6">
        <v>0</v>
      </c>
      <c r="G388" s="6">
        <v>30.64</v>
      </c>
      <c r="H388" s="6">
        <v>0</v>
      </c>
      <c r="I388" s="6">
        <v>30.64</v>
      </c>
      <c r="J388" s="6">
        <v>360</v>
      </c>
      <c r="K388" s="6">
        <v>0</v>
      </c>
      <c r="L388" s="6">
        <v>360</v>
      </c>
      <c r="M388" s="6">
        <v>0</v>
      </c>
      <c r="N388" s="6">
        <v>360</v>
      </c>
    </row>
    <row r="389" spans="1:14" x14ac:dyDescent="0.25">
      <c r="A389" s="5" t="s">
        <v>1379</v>
      </c>
      <c r="B389" s="5" t="s">
        <v>1364</v>
      </c>
      <c r="C389" s="5" t="s">
        <v>42</v>
      </c>
      <c r="D389" s="5" t="s">
        <v>43</v>
      </c>
      <c r="E389" s="6">
        <v>59430.36</v>
      </c>
      <c r="F389" s="6">
        <v>0</v>
      </c>
      <c r="G389" s="6">
        <v>59430.36</v>
      </c>
      <c r="H389" s="6">
        <v>0</v>
      </c>
      <c r="I389" s="6">
        <v>59430.36</v>
      </c>
      <c r="J389" s="6">
        <v>57127</v>
      </c>
      <c r="K389" s="6">
        <v>0</v>
      </c>
      <c r="L389" s="6">
        <v>57127</v>
      </c>
      <c r="M389" s="6">
        <v>0</v>
      </c>
      <c r="N389" s="6">
        <v>57127</v>
      </c>
    </row>
    <row r="390" spans="1:14" x14ac:dyDescent="0.25">
      <c r="A390" s="5" t="s">
        <v>1379</v>
      </c>
      <c r="B390" s="5" t="s">
        <v>375</v>
      </c>
      <c r="C390" s="5" t="s">
        <v>42</v>
      </c>
      <c r="D390" s="5" t="s">
        <v>43</v>
      </c>
      <c r="E390" s="6">
        <v>3480.47</v>
      </c>
      <c r="F390" s="6">
        <v>3429.0738916256159</v>
      </c>
      <c r="G390" s="6">
        <v>51.396108374383857</v>
      </c>
      <c r="H390" s="6">
        <v>3480.51</v>
      </c>
      <c r="I390" s="6">
        <v>-4.0000000000418368E-2</v>
      </c>
      <c r="J390" s="6">
        <v>57700</v>
      </c>
      <c r="K390" s="6">
        <v>56847.996059113299</v>
      </c>
      <c r="L390" s="6">
        <v>852.00394088670146</v>
      </c>
      <c r="M390" s="6">
        <v>57700.716</v>
      </c>
      <c r="N390" s="6">
        <v>-0.71600000000034925</v>
      </c>
    </row>
    <row r="391" spans="1:14" x14ac:dyDescent="0.25">
      <c r="A391" s="5" t="s">
        <v>1379</v>
      </c>
      <c r="B391" s="5" t="s">
        <v>44</v>
      </c>
      <c r="C391" s="5" t="s">
        <v>42</v>
      </c>
      <c r="D391" s="5" t="s">
        <v>43</v>
      </c>
      <c r="E391" s="6">
        <v>4703.29</v>
      </c>
      <c r="F391" s="6">
        <v>4694.6965174129355</v>
      </c>
      <c r="G391" s="6">
        <v>8.5934825870645</v>
      </c>
      <c r="H391" s="6">
        <v>4718.17</v>
      </c>
      <c r="I391" s="6">
        <v>-14.880000000000109</v>
      </c>
      <c r="J391" s="6">
        <v>4746</v>
      </c>
      <c r="K391" s="6">
        <v>4737.3333333333339</v>
      </c>
      <c r="L391" s="6">
        <v>8.6666666666660603</v>
      </c>
      <c r="M391" s="6">
        <v>4761.0200000000004</v>
      </c>
      <c r="N391" s="6">
        <v>-15.020000000000437</v>
      </c>
    </row>
    <row r="392" spans="1:14" x14ac:dyDescent="0.25">
      <c r="A392" s="5" t="s">
        <v>1379</v>
      </c>
      <c r="B392" s="5" t="s">
        <v>376</v>
      </c>
      <c r="C392" s="5" t="s">
        <v>42</v>
      </c>
      <c r="D392" s="5" t="s">
        <v>43</v>
      </c>
      <c r="E392" s="6">
        <v>13281.6</v>
      </c>
      <c r="F392" s="6">
        <v>13269.458128078817</v>
      </c>
      <c r="G392" s="6">
        <v>12.141871921183338</v>
      </c>
      <c r="H392" s="6">
        <v>13468.5</v>
      </c>
      <c r="I392" s="6">
        <v>-186.89999999999964</v>
      </c>
      <c r="J392" s="6">
        <v>56900</v>
      </c>
      <c r="K392" s="6">
        <v>56847.996059113299</v>
      </c>
      <c r="L392" s="6">
        <v>52.003940886701457</v>
      </c>
      <c r="M392" s="6">
        <v>57700.716</v>
      </c>
      <c r="N392" s="6">
        <v>-800.71600000000035</v>
      </c>
    </row>
    <row r="393" spans="1:14" x14ac:dyDescent="0.25">
      <c r="A393" s="5" t="s">
        <v>1379</v>
      </c>
      <c r="B393" s="5" t="s">
        <v>500</v>
      </c>
      <c r="C393" s="5" t="s">
        <v>42</v>
      </c>
      <c r="D393" s="5" t="s">
        <v>43</v>
      </c>
      <c r="E393" s="6">
        <v>17181.52</v>
      </c>
      <c r="F393" s="6">
        <v>17135.69458128079</v>
      </c>
      <c r="G393" s="6">
        <v>45.825418719210575</v>
      </c>
      <c r="H393" s="6">
        <v>17392.73</v>
      </c>
      <c r="I393" s="6">
        <v>-211.20999999999913</v>
      </c>
      <c r="J393" s="6">
        <v>57000</v>
      </c>
      <c r="K393" s="6">
        <v>56847.996059113299</v>
      </c>
      <c r="L393" s="6">
        <v>152.00394088670146</v>
      </c>
      <c r="M393" s="6">
        <v>57700.716</v>
      </c>
      <c r="N393" s="6">
        <v>-700.71600000000035</v>
      </c>
    </row>
    <row r="394" spans="1:14" x14ac:dyDescent="0.25">
      <c r="A394" s="5" t="s">
        <v>1379</v>
      </c>
      <c r="B394" s="5" t="s">
        <v>47</v>
      </c>
      <c r="C394" s="5" t="s">
        <v>42</v>
      </c>
      <c r="D394" s="5" t="s">
        <v>43</v>
      </c>
      <c r="E394" s="6">
        <v>27095.17</v>
      </c>
      <c r="F394" s="6">
        <v>26729.362745098038</v>
      </c>
      <c r="G394" s="6">
        <v>365.80725490195982</v>
      </c>
      <c r="H394" s="6">
        <v>27263.95</v>
      </c>
      <c r="I394" s="6">
        <v>-168.78000000000247</v>
      </c>
      <c r="J394" s="6">
        <v>57626</v>
      </c>
      <c r="K394" s="6">
        <v>56847.996078431366</v>
      </c>
      <c r="L394" s="6">
        <v>778.00392156863381</v>
      </c>
      <c r="M394" s="6">
        <v>57984.955999999998</v>
      </c>
      <c r="N394" s="6">
        <v>-358.95599999999831</v>
      </c>
    </row>
    <row r="395" spans="1:14" x14ac:dyDescent="0.25">
      <c r="A395" s="5" t="s">
        <v>1379</v>
      </c>
      <c r="B395" s="5" t="s">
        <v>272</v>
      </c>
      <c r="C395" s="5" t="s">
        <v>42</v>
      </c>
      <c r="D395" s="5" t="s">
        <v>43</v>
      </c>
      <c r="E395" s="6">
        <v>53539.01</v>
      </c>
      <c r="F395" s="6">
        <v>51394.679802955667</v>
      </c>
      <c r="G395" s="6">
        <v>2144.3301970443354</v>
      </c>
      <c r="H395" s="6">
        <v>52165.599999999999</v>
      </c>
      <c r="I395" s="6">
        <v>1373.4100000000035</v>
      </c>
      <c r="J395" s="6">
        <v>59220</v>
      </c>
      <c r="K395" s="6">
        <v>56847.996059113299</v>
      </c>
      <c r="L395" s="6">
        <v>2372.0039408867015</v>
      </c>
      <c r="M395" s="6">
        <v>57700.716</v>
      </c>
      <c r="N395" s="6">
        <v>1519.2839999999997</v>
      </c>
    </row>
    <row r="396" spans="1:14" x14ac:dyDescent="0.25">
      <c r="A396" s="5" t="s">
        <v>1379</v>
      </c>
      <c r="B396" s="5" t="s">
        <v>378</v>
      </c>
      <c r="C396" s="5" t="s">
        <v>42</v>
      </c>
      <c r="D396" s="5" t="s">
        <v>43</v>
      </c>
      <c r="E396" s="6">
        <v>57061.25</v>
      </c>
      <c r="F396" s="6">
        <v>56611.133004926109</v>
      </c>
      <c r="G396" s="6">
        <v>450.1169950738913</v>
      </c>
      <c r="H396" s="6">
        <v>57460.3</v>
      </c>
      <c r="I396" s="6">
        <v>-399.05000000000291</v>
      </c>
      <c r="J396" s="6">
        <v>4775</v>
      </c>
      <c r="K396" s="6">
        <v>4737.3330049261085</v>
      </c>
      <c r="L396" s="6">
        <v>37.666995073891485</v>
      </c>
      <c r="M396" s="6">
        <v>4808.393</v>
      </c>
      <c r="N396" s="6">
        <v>-33.393000000000029</v>
      </c>
    </row>
    <row r="397" spans="1:14" x14ac:dyDescent="0.25">
      <c r="A397" s="5" t="s">
        <v>1379</v>
      </c>
      <c r="B397" s="5" t="s">
        <v>50</v>
      </c>
      <c r="C397" s="5" t="s">
        <v>42</v>
      </c>
      <c r="D397" s="5" t="s">
        <v>43</v>
      </c>
      <c r="E397" s="6">
        <v>0</v>
      </c>
      <c r="F397" s="6">
        <v>70862.736318407959</v>
      </c>
      <c r="G397" s="6">
        <v>-70862.736318407959</v>
      </c>
      <c r="H397" s="6">
        <v>71217.05</v>
      </c>
      <c r="I397" s="6">
        <v>-71217.05</v>
      </c>
      <c r="J397" s="6">
        <v>0</v>
      </c>
      <c r="K397" s="6">
        <v>56847.996019900493</v>
      </c>
      <c r="L397" s="6">
        <v>-56847.996019900493</v>
      </c>
      <c r="M397" s="6">
        <v>57132.235999999997</v>
      </c>
      <c r="N397" s="6">
        <v>-57132.235999999997</v>
      </c>
    </row>
    <row r="398" spans="1:14" x14ac:dyDescent="0.25">
      <c r="A398" s="5" t="s">
        <v>1379</v>
      </c>
      <c r="B398" s="5" t="s">
        <v>103</v>
      </c>
      <c r="C398" s="5" t="s">
        <v>42</v>
      </c>
      <c r="D398" s="5" t="s">
        <v>43</v>
      </c>
      <c r="E398" s="6">
        <v>285312.21000000002</v>
      </c>
      <c r="F398" s="6">
        <v>285116.57425742573</v>
      </c>
      <c r="G398" s="6">
        <v>195.63574257428991</v>
      </c>
      <c r="H398" s="6">
        <v>287967.74</v>
      </c>
      <c r="I398" s="6">
        <v>-2655.5299999999697</v>
      </c>
      <c r="J398" s="6">
        <v>56887</v>
      </c>
      <c r="K398" s="6">
        <v>56847.996039603968</v>
      </c>
      <c r="L398" s="6">
        <v>39.003960396032198</v>
      </c>
      <c r="M398" s="6">
        <v>57416.476000000002</v>
      </c>
      <c r="N398" s="6">
        <v>-529.47600000000239</v>
      </c>
    </row>
    <row r="399" spans="1:14" x14ac:dyDescent="0.25">
      <c r="A399" s="5" t="s">
        <v>1379</v>
      </c>
      <c r="B399" s="5" t="s">
        <v>379</v>
      </c>
      <c r="C399" s="5" t="s">
        <v>42</v>
      </c>
      <c r="D399" s="5" t="s">
        <v>53</v>
      </c>
      <c r="E399" s="6">
        <v>254937.41</v>
      </c>
      <c r="F399" s="6">
        <v>251027.96019900497</v>
      </c>
      <c r="G399" s="6">
        <v>3909.449800995033</v>
      </c>
      <c r="H399" s="6">
        <v>252283.1</v>
      </c>
      <c r="I399" s="6">
        <v>2654.3099999999977</v>
      </c>
      <c r="J399" s="6">
        <v>43300</v>
      </c>
      <c r="K399" s="6">
        <v>42635.997014925379</v>
      </c>
      <c r="L399" s="6">
        <v>664.00298507462139</v>
      </c>
      <c r="M399" s="6">
        <v>42849.177000000003</v>
      </c>
      <c r="N399" s="6">
        <v>450.82299999999668</v>
      </c>
    </row>
    <row r="400" spans="1:14" x14ac:dyDescent="0.25">
      <c r="A400" s="5" t="s">
        <v>1379</v>
      </c>
      <c r="B400" s="5" t="s">
        <v>54</v>
      </c>
      <c r="C400" s="5" t="s">
        <v>42</v>
      </c>
      <c r="D400" s="5" t="s">
        <v>55</v>
      </c>
      <c r="E400" s="6">
        <v>2870.25</v>
      </c>
      <c r="F400" s="6">
        <v>2813.9803921568628</v>
      </c>
      <c r="G400" s="6">
        <v>56.269607843137237</v>
      </c>
      <c r="H400" s="6">
        <v>2870.26</v>
      </c>
      <c r="I400" s="6">
        <v>-1.0000000000218279E-2</v>
      </c>
      <c r="J400" s="6">
        <v>521.86400000000003</v>
      </c>
      <c r="K400" s="6">
        <v>511.63235294117646</v>
      </c>
      <c r="L400" s="6">
        <v>10.231647058823569</v>
      </c>
      <c r="M400" s="6">
        <v>521.86500000000001</v>
      </c>
      <c r="N400" s="6">
        <v>-9.9999999997635314E-4</v>
      </c>
    </row>
    <row r="401" spans="1:14" x14ac:dyDescent="0.25">
      <c r="A401" s="5" t="s">
        <v>1380</v>
      </c>
      <c r="B401" s="5" t="s">
        <v>25</v>
      </c>
      <c r="C401" s="5" t="s">
        <v>26</v>
      </c>
      <c r="D401" s="5" t="s">
        <v>27</v>
      </c>
      <c r="E401" s="6">
        <v>19151.310000000001</v>
      </c>
      <c r="F401" s="6">
        <v>0</v>
      </c>
      <c r="G401" s="6">
        <v>19151.310000000001</v>
      </c>
      <c r="H401" s="6">
        <v>0</v>
      </c>
      <c r="I401" s="6">
        <v>19151.310000000001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</row>
    <row r="402" spans="1:14" x14ac:dyDescent="0.25">
      <c r="A402" s="5" t="s">
        <v>1380</v>
      </c>
      <c r="B402" s="5" t="s">
        <v>30</v>
      </c>
      <c r="C402" s="5" t="s">
        <v>29</v>
      </c>
      <c r="D402" s="5" t="s">
        <v>27</v>
      </c>
      <c r="E402" s="6">
        <v>217.9</v>
      </c>
      <c r="F402" s="6">
        <v>0</v>
      </c>
      <c r="G402" s="6">
        <v>217.9</v>
      </c>
      <c r="H402" s="6">
        <v>218.69</v>
      </c>
      <c r="I402" s="6">
        <v>-0.78999999999999204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</row>
    <row r="403" spans="1:14" x14ac:dyDescent="0.25">
      <c r="A403" s="5" t="s">
        <v>1380</v>
      </c>
      <c r="B403" s="5" t="s">
        <v>31</v>
      </c>
      <c r="C403" s="5" t="s">
        <v>29</v>
      </c>
      <c r="D403" s="5" t="s">
        <v>27</v>
      </c>
      <c r="E403" s="6">
        <v>977.33</v>
      </c>
      <c r="F403" s="6">
        <v>0</v>
      </c>
      <c r="G403" s="6">
        <v>977.33</v>
      </c>
      <c r="H403" s="6">
        <v>980.88</v>
      </c>
      <c r="I403" s="6">
        <v>-3.5499999999999545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</row>
    <row r="404" spans="1:14" x14ac:dyDescent="0.25">
      <c r="A404" s="5" t="s">
        <v>1380</v>
      </c>
      <c r="B404" s="5" t="s">
        <v>32</v>
      </c>
      <c r="C404" s="5" t="s">
        <v>33</v>
      </c>
      <c r="D404" s="5" t="s">
        <v>27</v>
      </c>
      <c r="E404" s="6">
        <v>1760.96</v>
      </c>
      <c r="F404" s="6">
        <v>0</v>
      </c>
      <c r="G404" s="6">
        <v>1760.96</v>
      </c>
      <c r="H404" s="6">
        <v>2192.2199999999998</v>
      </c>
      <c r="I404" s="6">
        <v>-431.25999999999976</v>
      </c>
      <c r="J404" s="6">
        <v>4.34</v>
      </c>
      <c r="K404" s="6">
        <v>0</v>
      </c>
      <c r="L404" s="6">
        <v>4.34</v>
      </c>
      <c r="M404" s="6">
        <v>5.4029999999999996</v>
      </c>
      <c r="N404" s="6">
        <v>-1.0629999999999997</v>
      </c>
    </row>
    <row r="405" spans="1:14" x14ac:dyDescent="0.25">
      <c r="A405" s="5" t="s">
        <v>1380</v>
      </c>
      <c r="B405" s="5" t="s">
        <v>28</v>
      </c>
      <c r="C405" s="5" t="s">
        <v>29</v>
      </c>
      <c r="D405" s="5" t="s">
        <v>27</v>
      </c>
      <c r="E405" s="6">
        <v>6963.09</v>
      </c>
      <c r="F405" s="6">
        <v>0</v>
      </c>
      <c r="G405" s="6">
        <v>6963.09</v>
      </c>
      <c r="H405" s="6">
        <v>6988.43</v>
      </c>
      <c r="I405" s="6">
        <v>-25.340000000000146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</row>
    <row r="406" spans="1:14" x14ac:dyDescent="0.25">
      <c r="A406" s="5" t="s">
        <v>1380</v>
      </c>
      <c r="B406" s="5" t="s">
        <v>34</v>
      </c>
      <c r="C406" s="5" t="s">
        <v>33</v>
      </c>
      <c r="D406" s="5" t="s">
        <v>27</v>
      </c>
      <c r="E406" s="6">
        <v>7872.76</v>
      </c>
      <c r="F406" s="6">
        <v>0</v>
      </c>
      <c r="G406" s="6">
        <v>7872.76</v>
      </c>
      <c r="H406" s="6">
        <v>9800.84</v>
      </c>
      <c r="I406" s="6">
        <v>-1928.08</v>
      </c>
      <c r="J406" s="6">
        <v>4.34</v>
      </c>
      <c r="K406" s="6">
        <v>0</v>
      </c>
      <c r="L406" s="6">
        <v>4.34</v>
      </c>
      <c r="M406" s="6">
        <v>5.4029999999999996</v>
      </c>
      <c r="N406" s="6">
        <v>-1.0629999999999997</v>
      </c>
    </row>
    <row r="407" spans="1:14" x14ac:dyDescent="0.25">
      <c r="A407" s="5" t="s">
        <v>1380</v>
      </c>
      <c r="B407" s="5" t="s">
        <v>35</v>
      </c>
      <c r="C407" s="5" t="s">
        <v>33</v>
      </c>
      <c r="D407" s="5" t="s">
        <v>27</v>
      </c>
      <c r="E407" s="6">
        <v>9271.67</v>
      </c>
      <c r="F407" s="6">
        <v>0</v>
      </c>
      <c r="G407" s="6">
        <v>9271.67</v>
      </c>
      <c r="H407" s="6">
        <v>11542.03</v>
      </c>
      <c r="I407" s="6">
        <v>-2270.3600000000006</v>
      </c>
      <c r="J407" s="6">
        <v>91.14</v>
      </c>
      <c r="K407" s="6">
        <v>0</v>
      </c>
      <c r="L407" s="6">
        <v>91.14</v>
      </c>
      <c r="M407" s="6">
        <v>113.45699999999999</v>
      </c>
      <c r="N407" s="6">
        <v>-22.316999999999993</v>
      </c>
    </row>
    <row r="408" spans="1:14" x14ac:dyDescent="0.25">
      <c r="A408" s="5" t="s">
        <v>1380</v>
      </c>
      <c r="B408" s="5" t="s">
        <v>36</v>
      </c>
      <c r="C408" s="5" t="s">
        <v>29</v>
      </c>
      <c r="D408" s="5" t="s">
        <v>27</v>
      </c>
      <c r="E408" s="6">
        <v>12559.5</v>
      </c>
      <c r="F408" s="6">
        <v>0</v>
      </c>
      <c r="G408" s="6">
        <v>12559.5</v>
      </c>
      <c r="H408" s="6">
        <v>12605.2</v>
      </c>
      <c r="I408" s="6">
        <v>-45.700000000000728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</row>
    <row r="409" spans="1:14" x14ac:dyDescent="0.25">
      <c r="A409" s="5" t="s">
        <v>1380</v>
      </c>
      <c r="B409" s="5" t="s">
        <v>37</v>
      </c>
      <c r="C409" s="5" t="s">
        <v>29</v>
      </c>
      <c r="D409" s="5" t="s">
        <v>27</v>
      </c>
      <c r="E409" s="6">
        <v>27534.82</v>
      </c>
      <c r="F409" s="6">
        <v>0</v>
      </c>
      <c r="G409" s="6">
        <v>27534.82</v>
      </c>
      <c r="H409" s="6">
        <v>27635</v>
      </c>
      <c r="I409" s="6">
        <v>-100.18000000000029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</row>
    <row r="410" spans="1:14" x14ac:dyDescent="0.25">
      <c r="A410" s="5" t="s">
        <v>1380</v>
      </c>
      <c r="B410" s="5" t="s">
        <v>38</v>
      </c>
      <c r="C410" s="5" t="s">
        <v>39</v>
      </c>
      <c r="D410" s="5" t="s">
        <v>40</v>
      </c>
      <c r="E410" s="6">
        <v>-774969.18</v>
      </c>
      <c r="F410" s="6">
        <v>0</v>
      </c>
      <c r="G410" s="6">
        <v>-774969.18</v>
      </c>
      <c r="H410" s="6">
        <v>-774969.13</v>
      </c>
      <c r="I410" s="6">
        <v>-5.0000000046566129E-2</v>
      </c>
      <c r="J410" s="6">
        <v>-3944</v>
      </c>
      <c r="K410" s="6">
        <v>0</v>
      </c>
      <c r="L410" s="6">
        <v>-3944</v>
      </c>
      <c r="M410" s="6">
        <v>-3944</v>
      </c>
      <c r="N410" s="6">
        <v>0</v>
      </c>
    </row>
    <row r="411" spans="1:14" x14ac:dyDescent="0.25">
      <c r="A411" s="5" t="s">
        <v>1380</v>
      </c>
      <c r="B411" s="5" t="s">
        <v>1364</v>
      </c>
      <c r="C411" s="5" t="s">
        <v>42</v>
      </c>
      <c r="D411" s="5" t="s">
        <v>43</v>
      </c>
      <c r="E411" s="6">
        <v>49557.72</v>
      </c>
      <c r="F411" s="6">
        <v>0</v>
      </c>
      <c r="G411" s="6">
        <v>49557.72</v>
      </c>
      <c r="H411" s="6">
        <v>0</v>
      </c>
      <c r="I411" s="6">
        <v>49557.72</v>
      </c>
      <c r="J411" s="6">
        <v>47637</v>
      </c>
      <c r="K411" s="6">
        <v>0</v>
      </c>
      <c r="L411" s="6">
        <v>47637</v>
      </c>
      <c r="M411" s="6">
        <v>0</v>
      </c>
      <c r="N411" s="6">
        <v>47637</v>
      </c>
    </row>
    <row r="412" spans="1:14" x14ac:dyDescent="0.25">
      <c r="A412" s="5" t="s">
        <v>1380</v>
      </c>
      <c r="B412" s="5" t="s">
        <v>41</v>
      </c>
      <c r="C412" s="5" t="s">
        <v>42</v>
      </c>
      <c r="D412" s="5" t="s">
        <v>43</v>
      </c>
      <c r="E412" s="6">
        <v>2853.13</v>
      </c>
      <c r="F412" s="6">
        <v>2854.8275862068967</v>
      </c>
      <c r="G412" s="6">
        <v>-1.6975862068966308</v>
      </c>
      <c r="H412" s="6">
        <v>2897.65</v>
      </c>
      <c r="I412" s="6">
        <v>-44.519999999999982</v>
      </c>
      <c r="J412" s="6">
        <v>47300</v>
      </c>
      <c r="K412" s="6">
        <v>47328</v>
      </c>
      <c r="L412" s="6">
        <v>-28</v>
      </c>
      <c r="M412" s="6">
        <v>48037.919999999998</v>
      </c>
      <c r="N412" s="6">
        <v>-737.91999999999825</v>
      </c>
    </row>
    <row r="413" spans="1:14" x14ac:dyDescent="0.25">
      <c r="A413" s="5" t="s">
        <v>1380</v>
      </c>
      <c r="B413" s="5" t="s">
        <v>44</v>
      </c>
      <c r="C413" s="5" t="s">
        <v>42</v>
      </c>
      <c r="D413" s="5" t="s">
        <v>43</v>
      </c>
      <c r="E413" s="6">
        <v>4567.5200000000004</v>
      </c>
      <c r="F413" s="6">
        <v>3908.5074626865671</v>
      </c>
      <c r="G413" s="6">
        <v>659.01253731343331</v>
      </c>
      <c r="H413" s="6">
        <v>3928.05</v>
      </c>
      <c r="I413" s="6">
        <v>639.47000000000025</v>
      </c>
      <c r="J413" s="6">
        <v>4609</v>
      </c>
      <c r="K413" s="6">
        <v>3944</v>
      </c>
      <c r="L413" s="6">
        <v>665</v>
      </c>
      <c r="M413" s="6">
        <v>3963.72</v>
      </c>
      <c r="N413" s="6">
        <v>645.2800000000002</v>
      </c>
    </row>
    <row r="414" spans="1:14" x14ac:dyDescent="0.25">
      <c r="A414" s="5" t="s">
        <v>1380</v>
      </c>
      <c r="B414" s="5" t="s">
        <v>45</v>
      </c>
      <c r="C414" s="5" t="s">
        <v>42</v>
      </c>
      <c r="D414" s="5" t="s">
        <v>43</v>
      </c>
      <c r="E414" s="6">
        <v>12135.38</v>
      </c>
      <c r="F414" s="6">
        <v>12246.118226600986</v>
      </c>
      <c r="G414" s="6">
        <v>-110.73822660098631</v>
      </c>
      <c r="H414" s="6">
        <v>12429.81</v>
      </c>
      <c r="I414" s="6">
        <v>-294.43000000000029</v>
      </c>
      <c r="J414" s="6">
        <v>46900</v>
      </c>
      <c r="K414" s="6">
        <v>47328</v>
      </c>
      <c r="L414" s="6">
        <v>-428</v>
      </c>
      <c r="M414" s="6">
        <v>48037.919999999998</v>
      </c>
      <c r="N414" s="6">
        <v>-1137.9199999999983</v>
      </c>
    </row>
    <row r="415" spans="1:14" x14ac:dyDescent="0.25">
      <c r="A415" s="5" t="s">
        <v>1380</v>
      </c>
      <c r="B415" s="5" t="s">
        <v>46</v>
      </c>
      <c r="C415" s="5" t="s">
        <v>42</v>
      </c>
      <c r="D415" s="5" t="s">
        <v>43</v>
      </c>
      <c r="E415" s="6">
        <v>14705.35</v>
      </c>
      <c r="F415" s="6">
        <v>14807.980295566502</v>
      </c>
      <c r="G415" s="6">
        <v>-102.63029556650145</v>
      </c>
      <c r="H415" s="6">
        <v>15030.1</v>
      </c>
      <c r="I415" s="6">
        <v>-324.75</v>
      </c>
      <c r="J415" s="6">
        <v>47000</v>
      </c>
      <c r="K415" s="6">
        <v>47328</v>
      </c>
      <c r="L415" s="6">
        <v>-328</v>
      </c>
      <c r="M415" s="6">
        <v>48037.919999999998</v>
      </c>
      <c r="N415" s="6">
        <v>-1037.9199999999983</v>
      </c>
    </row>
    <row r="416" spans="1:14" x14ac:dyDescent="0.25">
      <c r="A416" s="5" t="s">
        <v>1380</v>
      </c>
      <c r="B416" s="5" t="s">
        <v>47</v>
      </c>
      <c r="C416" s="5" t="s">
        <v>42</v>
      </c>
      <c r="D416" s="5" t="s">
        <v>43</v>
      </c>
      <c r="E416" s="6">
        <v>22309.58</v>
      </c>
      <c r="F416" s="6">
        <v>22253.156862745098</v>
      </c>
      <c r="G416" s="6">
        <v>56.42313725490385</v>
      </c>
      <c r="H416" s="6">
        <v>22698.22</v>
      </c>
      <c r="I416" s="6">
        <v>-388.63999999999942</v>
      </c>
      <c r="J416" s="6">
        <v>47448</v>
      </c>
      <c r="K416" s="6">
        <v>47328</v>
      </c>
      <c r="L416" s="6">
        <v>120</v>
      </c>
      <c r="M416" s="6">
        <v>48274.559999999998</v>
      </c>
      <c r="N416" s="6">
        <v>-826.55999999999767</v>
      </c>
    </row>
    <row r="417" spans="1:14" x14ac:dyDescent="0.25">
      <c r="A417" s="5" t="s">
        <v>1380</v>
      </c>
      <c r="B417" s="5" t="s">
        <v>48</v>
      </c>
      <c r="C417" s="5" t="s">
        <v>42</v>
      </c>
      <c r="D417" s="5" t="s">
        <v>43</v>
      </c>
      <c r="E417" s="6">
        <v>46740.63</v>
      </c>
      <c r="F417" s="6">
        <v>47056.620689655174</v>
      </c>
      <c r="G417" s="6">
        <v>-315.99068965517654</v>
      </c>
      <c r="H417" s="6">
        <v>47762.47</v>
      </c>
      <c r="I417" s="6">
        <v>-1021.8400000000038</v>
      </c>
      <c r="J417" s="6">
        <v>47010</v>
      </c>
      <c r="K417" s="6">
        <v>47328</v>
      </c>
      <c r="L417" s="6">
        <v>-318</v>
      </c>
      <c r="M417" s="6">
        <v>48037.919999999998</v>
      </c>
      <c r="N417" s="6">
        <v>-1027.9199999999983</v>
      </c>
    </row>
    <row r="418" spans="1:14" x14ac:dyDescent="0.25">
      <c r="A418" s="5" t="s">
        <v>1380</v>
      </c>
      <c r="B418" s="5" t="s">
        <v>49</v>
      </c>
      <c r="C418" s="5" t="s">
        <v>42</v>
      </c>
      <c r="D418" s="5" t="s">
        <v>43</v>
      </c>
      <c r="E418" s="6">
        <v>54673.79</v>
      </c>
      <c r="F418" s="6">
        <v>54466.640394088667</v>
      </c>
      <c r="G418" s="6">
        <v>207.14960591133422</v>
      </c>
      <c r="H418" s="6">
        <v>55283.64</v>
      </c>
      <c r="I418" s="6">
        <v>-609.84999999999854</v>
      </c>
      <c r="J418" s="6">
        <v>3959</v>
      </c>
      <c r="K418" s="6">
        <v>3944</v>
      </c>
      <c r="L418" s="6">
        <v>15</v>
      </c>
      <c r="M418" s="6">
        <v>4003.16</v>
      </c>
      <c r="N418" s="6">
        <v>-44.159999999999854</v>
      </c>
    </row>
    <row r="419" spans="1:14" x14ac:dyDescent="0.25">
      <c r="A419" s="5" t="s">
        <v>1380</v>
      </c>
      <c r="B419" s="5" t="s">
        <v>50</v>
      </c>
      <c r="C419" s="5" t="s">
        <v>42</v>
      </c>
      <c r="D419" s="5" t="s">
        <v>43</v>
      </c>
      <c r="E419" s="6">
        <v>0</v>
      </c>
      <c r="F419" s="6">
        <v>58995.771144278609</v>
      </c>
      <c r="G419" s="6">
        <v>-58995.771144278609</v>
      </c>
      <c r="H419" s="6">
        <v>59290.75</v>
      </c>
      <c r="I419" s="6">
        <v>-59290.75</v>
      </c>
      <c r="J419" s="6">
        <v>0</v>
      </c>
      <c r="K419" s="6">
        <v>47328</v>
      </c>
      <c r="L419" s="6">
        <v>-47328</v>
      </c>
      <c r="M419" s="6">
        <v>47564.639999999999</v>
      </c>
      <c r="N419" s="6">
        <v>-47564.639999999999</v>
      </c>
    </row>
    <row r="420" spans="1:14" x14ac:dyDescent="0.25">
      <c r="A420" s="5" t="s">
        <v>1380</v>
      </c>
      <c r="B420" s="5" t="s">
        <v>51</v>
      </c>
      <c r="C420" s="5" t="s">
        <v>42</v>
      </c>
      <c r="D420" s="5" t="s">
        <v>43</v>
      </c>
      <c r="E420" s="6">
        <v>268191.15000000002</v>
      </c>
      <c r="F420" s="6">
        <v>267321.32673267322</v>
      </c>
      <c r="G420" s="6">
        <v>869.82326732680667</v>
      </c>
      <c r="H420" s="6">
        <v>269994.53999999998</v>
      </c>
      <c r="I420" s="6">
        <v>-1803.3899999999558</v>
      </c>
      <c r="J420" s="6">
        <v>47482</v>
      </c>
      <c r="K420" s="6">
        <v>47328</v>
      </c>
      <c r="L420" s="6">
        <v>154</v>
      </c>
      <c r="M420" s="6">
        <v>47801.279999999999</v>
      </c>
      <c r="N420" s="6">
        <v>-319.27999999999884</v>
      </c>
    </row>
    <row r="421" spans="1:14" x14ac:dyDescent="0.25">
      <c r="A421" s="5" t="s">
        <v>1380</v>
      </c>
      <c r="B421" s="5" t="s">
        <v>52</v>
      </c>
      <c r="C421" s="5" t="s">
        <v>42</v>
      </c>
      <c r="D421" s="5" t="s">
        <v>53</v>
      </c>
      <c r="E421" s="6">
        <v>210536</v>
      </c>
      <c r="F421" s="6">
        <v>209208.9504950495</v>
      </c>
      <c r="G421" s="6">
        <v>1327.0495049504971</v>
      </c>
      <c r="H421" s="6">
        <v>211301.04</v>
      </c>
      <c r="I421" s="6">
        <v>-765.04000000000815</v>
      </c>
      <c r="J421" s="6">
        <v>35721</v>
      </c>
      <c r="K421" s="6">
        <v>35496</v>
      </c>
      <c r="L421" s="6">
        <v>225</v>
      </c>
      <c r="M421" s="6">
        <v>35850.959999999999</v>
      </c>
      <c r="N421" s="6">
        <v>-129.95999999999913</v>
      </c>
    </row>
    <row r="422" spans="1:14" x14ac:dyDescent="0.25">
      <c r="A422" s="5" t="s">
        <v>1380</v>
      </c>
      <c r="B422" s="5" t="s">
        <v>54</v>
      </c>
      <c r="C422" s="5" t="s">
        <v>42</v>
      </c>
      <c r="D422" s="5" t="s">
        <v>55</v>
      </c>
      <c r="E422" s="6">
        <v>2389.59</v>
      </c>
      <c r="F422" s="6">
        <v>2342.7352941176468</v>
      </c>
      <c r="G422" s="6">
        <v>46.854705882353301</v>
      </c>
      <c r="H422" s="6">
        <v>2389.59</v>
      </c>
      <c r="I422" s="6">
        <v>0</v>
      </c>
      <c r="J422" s="6">
        <v>434.471</v>
      </c>
      <c r="K422" s="6">
        <v>425.95196078431371</v>
      </c>
      <c r="L422" s="6">
        <v>8.5190392156862913</v>
      </c>
      <c r="M422" s="6">
        <v>434.471</v>
      </c>
      <c r="N422" s="6">
        <v>0</v>
      </c>
    </row>
    <row r="423" spans="1:14" x14ac:dyDescent="0.25">
      <c r="A423" s="5" t="s">
        <v>1381</v>
      </c>
      <c r="B423" s="5" t="s">
        <v>25</v>
      </c>
      <c r="C423" s="5" t="s">
        <v>26</v>
      </c>
      <c r="D423" s="5" t="s">
        <v>27</v>
      </c>
      <c r="E423" s="6">
        <v>8931.25</v>
      </c>
      <c r="F423" s="6">
        <v>0</v>
      </c>
      <c r="G423" s="6">
        <v>8931.25</v>
      </c>
      <c r="H423" s="6">
        <v>0</v>
      </c>
      <c r="I423" s="6">
        <v>8931.25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</row>
    <row r="424" spans="1:14" x14ac:dyDescent="0.25">
      <c r="A424" s="5" t="s">
        <v>1381</v>
      </c>
      <c r="B424" s="5" t="s">
        <v>30</v>
      </c>
      <c r="C424" s="5" t="s">
        <v>29</v>
      </c>
      <c r="D424" s="5" t="s">
        <v>27</v>
      </c>
      <c r="E424" s="6">
        <v>129.63</v>
      </c>
      <c r="F424" s="6">
        <v>0</v>
      </c>
      <c r="G424" s="6">
        <v>129.63</v>
      </c>
      <c r="H424" s="6">
        <v>130.63999999999999</v>
      </c>
      <c r="I424" s="6">
        <v>-1.0099999999999909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</row>
    <row r="425" spans="1:14" x14ac:dyDescent="0.25">
      <c r="A425" s="5" t="s">
        <v>1381</v>
      </c>
      <c r="B425" s="5" t="s">
        <v>31</v>
      </c>
      <c r="C425" s="5" t="s">
        <v>29</v>
      </c>
      <c r="D425" s="5" t="s">
        <v>27</v>
      </c>
      <c r="E425" s="6">
        <v>581.4</v>
      </c>
      <c r="F425" s="6">
        <v>0</v>
      </c>
      <c r="G425" s="6">
        <v>581.4</v>
      </c>
      <c r="H425" s="6">
        <v>585.94000000000005</v>
      </c>
      <c r="I425" s="6">
        <v>-4.5400000000000773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</row>
    <row r="426" spans="1:14" x14ac:dyDescent="0.25">
      <c r="A426" s="5" t="s">
        <v>1381</v>
      </c>
      <c r="B426" s="5" t="s">
        <v>32</v>
      </c>
      <c r="C426" s="5" t="s">
        <v>33</v>
      </c>
      <c r="D426" s="5" t="s">
        <v>27</v>
      </c>
      <c r="E426" s="6">
        <v>1152.33</v>
      </c>
      <c r="F426" s="6">
        <v>0</v>
      </c>
      <c r="G426" s="6">
        <v>1152.33</v>
      </c>
      <c r="H426" s="6">
        <v>1309.55</v>
      </c>
      <c r="I426" s="6">
        <v>-157.22000000000003</v>
      </c>
      <c r="J426" s="6">
        <v>2.84</v>
      </c>
      <c r="K426" s="6">
        <v>0</v>
      </c>
      <c r="L426" s="6">
        <v>2.84</v>
      </c>
      <c r="M426" s="6">
        <v>3.2269999999999999</v>
      </c>
      <c r="N426" s="6">
        <v>-0.38700000000000001</v>
      </c>
    </row>
    <row r="427" spans="1:14" x14ac:dyDescent="0.25">
      <c r="A427" s="5" t="s">
        <v>1381</v>
      </c>
      <c r="B427" s="5" t="s">
        <v>28</v>
      </c>
      <c r="C427" s="5" t="s">
        <v>29</v>
      </c>
      <c r="D427" s="5" t="s">
        <v>27</v>
      </c>
      <c r="E427" s="6">
        <v>4142.26</v>
      </c>
      <c r="F427" s="6">
        <v>0</v>
      </c>
      <c r="G427" s="6">
        <v>4142.26</v>
      </c>
      <c r="H427" s="6">
        <v>4174.63</v>
      </c>
      <c r="I427" s="6">
        <v>-32.369999999999891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</row>
    <row r="428" spans="1:14" x14ac:dyDescent="0.25">
      <c r="A428" s="5" t="s">
        <v>1381</v>
      </c>
      <c r="B428" s="5" t="s">
        <v>34</v>
      </c>
      <c r="C428" s="5" t="s">
        <v>33</v>
      </c>
      <c r="D428" s="5" t="s">
        <v>27</v>
      </c>
      <c r="E428" s="6">
        <v>5151.76</v>
      </c>
      <c r="F428" s="6">
        <v>0</v>
      </c>
      <c r="G428" s="6">
        <v>5151.76</v>
      </c>
      <c r="H428" s="6">
        <v>5854.66</v>
      </c>
      <c r="I428" s="6">
        <v>-702.89999999999964</v>
      </c>
      <c r="J428" s="6">
        <v>2.84</v>
      </c>
      <c r="K428" s="6">
        <v>0</v>
      </c>
      <c r="L428" s="6">
        <v>2.84</v>
      </c>
      <c r="M428" s="6">
        <v>3.2269999999999999</v>
      </c>
      <c r="N428" s="6">
        <v>-0.38700000000000001</v>
      </c>
    </row>
    <row r="429" spans="1:14" x14ac:dyDescent="0.25">
      <c r="A429" s="5" t="s">
        <v>1381</v>
      </c>
      <c r="B429" s="5" t="s">
        <v>35</v>
      </c>
      <c r="C429" s="5" t="s">
        <v>33</v>
      </c>
      <c r="D429" s="5" t="s">
        <v>27</v>
      </c>
      <c r="E429" s="6">
        <v>6067.18</v>
      </c>
      <c r="F429" s="6">
        <v>0</v>
      </c>
      <c r="G429" s="6">
        <v>6067.18</v>
      </c>
      <c r="H429" s="6">
        <v>6894.78</v>
      </c>
      <c r="I429" s="6">
        <v>-827.59999999999945</v>
      </c>
      <c r="J429" s="6">
        <v>59.64</v>
      </c>
      <c r="K429" s="6">
        <v>0</v>
      </c>
      <c r="L429" s="6">
        <v>59.64</v>
      </c>
      <c r="M429" s="6">
        <v>67.775000000000006</v>
      </c>
      <c r="N429" s="6">
        <v>-8.1350000000000051</v>
      </c>
    </row>
    <row r="430" spans="1:14" x14ac:dyDescent="0.25">
      <c r="A430" s="5" t="s">
        <v>1381</v>
      </c>
      <c r="B430" s="5" t="s">
        <v>36</v>
      </c>
      <c r="C430" s="5" t="s">
        <v>29</v>
      </c>
      <c r="D430" s="5" t="s">
        <v>27</v>
      </c>
      <c r="E430" s="6">
        <v>7471.5</v>
      </c>
      <c r="F430" s="6">
        <v>0</v>
      </c>
      <c r="G430" s="6">
        <v>7471.5</v>
      </c>
      <c r="H430" s="6">
        <v>7529.88</v>
      </c>
      <c r="I430" s="6">
        <v>-58.380000000000109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</row>
    <row r="431" spans="1:14" x14ac:dyDescent="0.25">
      <c r="A431" s="5" t="s">
        <v>1381</v>
      </c>
      <c r="B431" s="5" t="s">
        <v>37</v>
      </c>
      <c r="C431" s="5" t="s">
        <v>29</v>
      </c>
      <c r="D431" s="5" t="s">
        <v>27</v>
      </c>
      <c r="E431" s="6">
        <v>16380.14</v>
      </c>
      <c r="F431" s="6">
        <v>0</v>
      </c>
      <c r="G431" s="6">
        <v>16380.14</v>
      </c>
      <c r="H431" s="6">
        <v>16508.13</v>
      </c>
      <c r="I431" s="6">
        <v>-127.9900000000016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</row>
    <row r="432" spans="1:14" x14ac:dyDescent="0.25">
      <c r="A432" s="5" t="s">
        <v>1381</v>
      </c>
      <c r="B432" s="5" t="s">
        <v>38</v>
      </c>
      <c r="C432" s="5" t="s">
        <v>39</v>
      </c>
      <c r="D432" s="5" t="s">
        <v>40</v>
      </c>
      <c r="E432" s="6">
        <v>-462937.98</v>
      </c>
      <c r="F432" s="6">
        <v>0</v>
      </c>
      <c r="G432" s="6">
        <v>-462937.98</v>
      </c>
      <c r="H432" s="6">
        <v>-462937.95</v>
      </c>
      <c r="I432" s="6">
        <v>-2.9999999969732016E-2</v>
      </c>
      <c r="J432" s="6">
        <v>-2356</v>
      </c>
      <c r="K432" s="6">
        <v>0</v>
      </c>
      <c r="L432" s="6">
        <v>-2356</v>
      </c>
      <c r="M432" s="6">
        <v>-2356</v>
      </c>
      <c r="N432" s="6">
        <v>0</v>
      </c>
    </row>
    <row r="433" spans="1:14" x14ac:dyDescent="0.25">
      <c r="A433" s="5" t="s">
        <v>1381</v>
      </c>
      <c r="B433" s="5" t="s">
        <v>92</v>
      </c>
      <c r="C433" s="5" t="s">
        <v>42</v>
      </c>
      <c r="D433" s="5" t="s">
        <v>43</v>
      </c>
      <c r="E433" s="6">
        <v>17.02</v>
      </c>
      <c r="F433" s="6">
        <v>0</v>
      </c>
      <c r="G433" s="6">
        <v>17.02</v>
      </c>
      <c r="H433" s="6">
        <v>0</v>
      </c>
      <c r="I433" s="6">
        <v>17.02</v>
      </c>
      <c r="J433" s="6">
        <v>200</v>
      </c>
      <c r="K433" s="6">
        <v>0</v>
      </c>
      <c r="L433" s="6">
        <v>200</v>
      </c>
      <c r="M433" s="6">
        <v>0</v>
      </c>
      <c r="N433" s="6">
        <v>200</v>
      </c>
    </row>
    <row r="434" spans="1:14" x14ac:dyDescent="0.25">
      <c r="A434" s="5" t="s">
        <v>1381</v>
      </c>
      <c r="B434" s="5" t="s">
        <v>1364</v>
      </c>
      <c r="C434" s="5" t="s">
        <v>42</v>
      </c>
      <c r="D434" s="5" t="s">
        <v>43</v>
      </c>
      <c r="E434" s="6">
        <v>29484.75</v>
      </c>
      <c r="F434" s="6">
        <v>0</v>
      </c>
      <c r="G434" s="6">
        <v>29484.75</v>
      </c>
      <c r="H434" s="6">
        <v>0</v>
      </c>
      <c r="I434" s="6">
        <v>29484.75</v>
      </c>
      <c r="J434" s="6">
        <v>28342</v>
      </c>
      <c r="K434" s="6">
        <v>0</v>
      </c>
      <c r="L434" s="6">
        <v>28342</v>
      </c>
      <c r="M434" s="6">
        <v>0</v>
      </c>
      <c r="N434" s="6">
        <v>28342</v>
      </c>
    </row>
    <row r="435" spans="1:14" x14ac:dyDescent="0.25">
      <c r="A435" s="5" t="s">
        <v>1381</v>
      </c>
      <c r="B435" s="5" t="s">
        <v>41</v>
      </c>
      <c r="C435" s="5" t="s">
        <v>42</v>
      </c>
      <c r="D435" s="5" t="s">
        <v>43</v>
      </c>
      <c r="E435" s="6">
        <v>1707.06</v>
      </c>
      <c r="F435" s="6">
        <v>1705.3694581280788</v>
      </c>
      <c r="G435" s="6">
        <v>1.6905418719211411</v>
      </c>
      <c r="H435" s="6">
        <v>1730.95</v>
      </c>
      <c r="I435" s="6">
        <v>-23.8900000000001</v>
      </c>
      <c r="J435" s="6">
        <v>28300</v>
      </c>
      <c r="K435" s="6">
        <v>28272</v>
      </c>
      <c r="L435" s="6">
        <v>28</v>
      </c>
      <c r="M435" s="6">
        <v>28696.080000000002</v>
      </c>
      <c r="N435" s="6">
        <v>-396.08000000000175</v>
      </c>
    </row>
    <row r="436" spans="1:14" x14ac:dyDescent="0.25">
      <c r="A436" s="5" t="s">
        <v>1381</v>
      </c>
      <c r="B436" s="5" t="s">
        <v>44</v>
      </c>
      <c r="C436" s="5" t="s">
        <v>42</v>
      </c>
      <c r="D436" s="5" t="s">
        <v>43</v>
      </c>
      <c r="E436" s="6">
        <v>2340.7399999999998</v>
      </c>
      <c r="F436" s="6">
        <v>2334.7960199004974</v>
      </c>
      <c r="G436" s="6">
        <v>5.9439800995023688</v>
      </c>
      <c r="H436" s="6">
        <v>2346.4699999999998</v>
      </c>
      <c r="I436" s="6">
        <v>-5.7300000000000182</v>
      </c>
      <c r="J436" s="6">
        <v>2362</v>
      </c>
      <c r="K436" s="6">
        <v>2356</v>
      </c>
      <c r="L436" s="6">
        <v>6</v>
      </c>
      <c r="M436" s="6">
        <v>2367.7800000000002</v>
      </c>
      <c r="N436" s="6">
        <v>-5.7800000000002001</v>
      </c>
    </row>
    <row r="437" spans="1:14" x14ac:dyDescent="0.25">
      <c r="A437" s="5" t="s">
        <v>1381</v>
      </c>
      <c r="B437" s="5" t="s">
        <v>45</v>
      </c>
      <c r="C437" s="5" t="s">
        <v>42</v>
      </c>
      <c r="D437" s="5" t="s">
        <v>43</v>
      </c>
      <c r="E437" s="6">
        <v>7322.62</v>
      </c>
      <c r="F437" s="6">
        <v>7315.3793103448279</v>
      </c>
      <c r="G437" s="6">
        <v>7.240689655171991</v>
      </c>
      <c r="H437" s="6">
        <v>7425.11</v>
      </c>
      <c r="I437" s="6">
        <v>-102.48999999999978</v>
      </c>
      <c r="J437" s="6">
        <v>28300</v>
      </c>
      <c r="K437" s="6">
        <v>28272</v>
      </c>
      <c r="L437" s="6">
        <v>28</v>
      </c>
      <c r="M437" s="6">
        <v>28696.080000000002</v>
      </c>
      <c r="N437" s="6">
        <v>-396.08000000000175</v>
      </c>
    </row>
    <row r="438" spans="1:14" x14ac:dyDescent="0.25">
      <c r="A438" s="5" t="s">
        <v>1381</v>
      </c>
      <c r="B438" s="5" t="s">
        <v>46</v>
      </c>
      <c r="C438" s="5" t="s">
        <v>42</v>
      </c>
      <c r="D438" s="5" t="s">
        <v>43</v>
      </c>
      <c r="E438" s="6">
        <v>8854.51</v>
      </c>
      <c r="F438" s="6">
        <v>8845.7438423645326</v>
      </c>
      <c r="G438" s="6">
        <v>8.7661576354676072</v>
      </c>
      <c r="H438" s="6">
        <v>8978.43</v>
      </c>
      <c r="I438" s="6">
        <v>-123.92000000000007</v>
      </c>
      <c r="J438" s="6">
        <v>28300</v>
      </c>
      <c r="K438" s="6">
        <v>28272</v>
      </c>
      <c r="L438" s="6">
        <v>28</v>
      </c>
      <c r="M438" s="6">
        <v>28696.080000000002</v>
      </c>
      <c r="N438" s="6">
        <v>-396.08000000000175</v>
      </c>
    </row>
    <row r="439" spans="1:14" x14ac:dyDescent="0.25">
      <c r="A439" s="5" t="s">
        <v>1381</v>
      </c>
      <c r="B439" s="5" t="s">
        <v>47</v>
      </c>
      <c r="C439" s="5" t="s">
        <v>42</v>
      </c>
      <c r="D439" s="5" t="s">
        <v>43</v>
      </c>
      <c r="E439" s="6">
        <v>13524.55</v>
      </c>
      <c r="F439" s="6">
        <v>13293.215686274511</v>
      </c>
      <c r="G439" s="6">
        <v>231.33431372548876</v>
      </c>
      <c r="H439" s="6">
        <v>13559.08</v>
      </c>
      <c r="I439" s="6">
        <v>-34.530000000000655</v>
      </c>
      <c r="J439" s="6">
        <v>28764</v>
      </c>
      <c r="K439" s="6">
        <v>28272</v>
      </c>
      <c r="L439" s="6">
        <v>492</v>
      </c>
      <c r="M439" s="6">
        <v>28837.439999999999</v>
      </c>
      <c r="N439" s="6">
        <v>-73.43999999999869</v>
      </c>
    </row>
    <row r="440" spans="1:14" x14ac:dyDescent="0.25">
      <c r="A440" s="5" t="s">
        <v>1381</v>
      </c>
      <c r="B440" s="5" t="s">
        <v>48</v>
      </c>
      <c r="C440" s="5" t="s">
        <v>42</v>
      </c>
      <c r="D440" s="5" t="s">
        <v>43</v>
      </c>
      <c r="E440" s="6">
        <v>30325.23</v>
      </c>
      <c r="F440" s="6">
        <v>28109.891625615764</v>
      </c>
      <c r="G440" s="6">
        <v>2215.3383743842351</v>
      </c>
      <c r="H440" s="6">
        <v>28531.54</v>
      </c>
      <c r="I440" s="6">
        <v>1793.6899999999987</v>
      </c>
      <c r="J440" s="6">
        <v>30500</v>
      </c>
      <c r="K440" s="6">
        <v>28272</v>
      </c>
      <c r="L440" s="6">
        <v>2228</v>
      </c>
      <c r="M440" s="6">
        <v>28696.080000000002</v>
      </c>
      <c r="N440" s="6">
        <v>1803.9199999999983</v>
      </c>
    </row>
    <row r="441" spans="1:14" x14ac:dyDescent="0.25">
      <c r="A441" s="5" t="s">
        <v>1381</v>
      </c>
      <c r="B441" s="5" t="s">
        <v>49</v>
      </c>
      <c r="C441" s="5" t="s">
        <v>42</v>
      </c>
      <c r="D441" s="5" t="s">
        <v>43</v>
      </c>
      <c r="E441" s="6">
        <v>32936.85</v>
      </c>
      <c r="F441" s="6">
        <v>32536.36453201971</v>
      </c>
      <c r="G441" s="6">
        <v>400.48546798028838</v>
      </c>
      <c r="H441" s="6">
        <v>33024.410000000003</v>
      </c>
      <c r="I441" s="6">
        <v>-87.560000000004948</v>
      </c>
      <c r="J441" s="6">
        <v>2385</v>
      </c>
      <c r="K441" s="6">
        <v>2356</v>
      </c>
      <c r="L441" s="6">
        <v>29</v>
      </c>
      <c r="M441" s="6">
        <v>2391.34</v>
      </c>
      <c r="N441" s="6">
        <v>-6.3400000000001455</v>
      </c>
    </row>
    <row r="442" spans="1:14" x14ac:dyDescent="0.25">
      <c r="A442" s="5" t="s">
        <v>1381</v>
      </c>
      <c r="B442" s="5" t="s">
        <v>50</v>
      </c>
      <c r="C442" s="5" t="s">
        <v>42</v>
      </c>
      <c r="D442" s="5" t="s">
        <v>43</v>
      </c>
      <c r="E442" s="6">
        <v>0</v>
      </c>
      <c r="F442" s="6">
        <v>35241.900497512441</v>
      </c>
      <c r="G442" s="6">
        <v>-35241.900497512441</v>
      </c>
      <c r="H442" s="6">
        <v>35418.11</v>
      </c>
      <c r="I442" s="6">
        <v>-35418.11</v>
      </c>
      <c r="J442" s="6">
        <v>0</v>
      </c>
      <c r="K442" s="6">
        <v>28272</v>
      </c>
      <c r="L442" s="6">
        <v>-28272</v>
      </c>
      <c r="M442" s="6">
        <v>28413.360000000001</v>
      </c>
      <c r="N442" s="6">
        <v>-28413.360000000001</v>
      </c>
    </row>
    <row r="443" spans="1:14" x14ac:dyDescent="0.25">
      <c r="A443" s="5" t="s">
        <v>1381</v>
      </c>
      <c r="B443" s="5" t="s">
        <v>51</v>
      </c>
      <c r="C443" s="5" t="s">
        <v>42</v>
      </c>
      <c r="D443" s="5" t="s">
        <v>43</v>
      </c>
      <c r="E443" s="6">
        <v>159744.37</v>
      </c>
      <c r="F443" s="6">
        <v>159687.89108910889</v>
      </c>
      <c r="G443" s="6">
        <v>56.478910891106352</v>
      </c>
      <c r="H443" s="6">
        <v>161284.76999999999</v>
      </c>
      <c r="I443" s="6">
        <v>-1540.3999999999942</v>
      </c>
      <c r="J443" s="6">
        <v>28282</v>
      </c>
      <c r="K443" s="6">
        <v>28272</v>
      </c>
      <c r="L443" s="6">
        <v>10</v>
      </c>
      <c r="M443" s="6">
        <v>28554.720000000001</v>
      </c>
      <c r="N443" s="6">
        <v>-272.72000000000116</v>
      </c>
    </row>
    <row r="444" spans="1:14" x14ac:dyDescent="0.25">
      <c r="A444" s="5" t="s">
        <v>1381</v>
      </c>
      <c r="B444" s="5" t="s">
        <v>52</v>
      </c>
      <c r="C444" s="5" t="s">
        <v>42</v>
      </c>
      <c r="D444" s="5" t="s">
        <v>53</v>
      </c>
      <c r="E444" s="6">
        <v>125245.38</v>
      </c>
      <c r="F444" s="6">
        <v>124973.70297029703</v>
      </c>
      <c r="G444" s="6">
        <v>271.6770297029725</v>
      </c>
      <c r="H444" s="6">
        <v>126223.44</v>
      </c>
      <c r="I444" s="6">
        <v>-978.05999999999767</v>
      </c>
      <c r="J444" s="6">
        <v>21250</v>
      </c>
      <c r="K444" s="6">
        <v>21204</v>
      </c>
      <c r="L444" s="6">
        <v>46</v>
      </c>
      <c r="M444" s="6">
        <v>21416.04</v>
      </c>
      <c r="N444" s="6">
        <v>-166.04000000000087</v>
      </c>
    </row>
    <row r="445" spans="1:14" x14ac:dyDescent="0.25">
      <c r="A445" s="5" t="s">
        <v>1381</v>
      </c>
      <c r="B445" s="5" t="s">
        <v>54</v>
      </c>
      <c r="C445" s="5" t="s">
        <v>42</v>
      </c>
      <c r="D445" s="5" t="s">
        <v>55</v>
      </c>
      <c r="E445" s="6">
        <v>1427.45</v>
      </c>
      <c r="F445" s="6">
        <v>1399.4607843137255</v>
      </c>
      <c r="G445" s="6">
        <v>27.98921568627452</v>
      </c>
      <c r="H445" s="6">
        <v>1427.45</v>
      </c>
      <c r="I445" s="6">
        <v>0</v>
      </c>
      <c r="J445" s="6">
        <v>259.53699999999998</v>
      </c>
      <c r="K445" s="6">
        <v>254.44803921568624</v>
      </c>
      <c r="L445" s="6">
        <v>5.0889607843137412</v>
      </c>
      <c r="M445" s="6">
        <v>259.53699999999998</v>
      </c>
      <c r="N445" s="6">
        <v>0</v>
      </c>
    </row>
    <row r="446" spans="1:14" x14ac:dyDescent="0.25">
      <c r="A446" s="5" t="s">
        <v>1382</v>
      </c>
      <c r="B446" s="5" t="s">
        <v>25</v>
      </c>
      <c r="C446" s="5" t="s">
        <v>26</v>
      </c>
      <c r="D446" s="5" t="s">
        <v>27</v>
      </c>
      <c r="E446" s="6">
        <v>2337.69</v>
      </c>
      <c r="F446" s="6">
        <v>0</v>
      </c>
      <c r="G446" s="6">
        <v>2337.69</v>
      </c>
      <c r="H446" s="6">
        <v>0</v>
      </c>
      <c r="I446" s="6">
        <v>2337.69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</row>
    <row r="447" spans="1:14" x14ac:dyDescent="0.25">
      <c r="A447" s="5" t="s">
        <v>1382</v>
      </c>
      <c r="B447" s="5" t="s">
        <v>30</v>
      </c>
      <c r="C447" s="5" t="s">
        <v>29</v>
      </c>
      <c r="D447" s="5" t="s">
        <v>27</v>
      </c>
      <c r="E447" s="6">
        <v>43.97</v>
      </c>
      <c r="F447" s="6">
        <v>0</v>
      </c>
      <c r="G447" s="6">
        <v>43.97</v>
      </c>
      <c r="H447" s="6">
        <v>44.41</v>
      </c>
      <c r="I447" s="6">
        <v>-0.43999999999999773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</row>
    <row r="448" spans="1:14" x14ac:dyDescent="0.25">
      <c r="A448" s="5" t="s">
        <v>1382</v>
      </c>
      <c r="B448" s="5" t="s">
        <v>31</v>
      </c>
      <c r="C448" s="5" t="s">
        <v>29</v>
      </c>
      <c r="D448" s="5" t="s">
        <v>27</v>
      </c>
      <c r="E448" s="6">
        <v>197.24</v>
      </c>
      <c r="F448" s="6">
        <v>0</v>
      </c>
      <c r="G448" s="6">
        <v>197.24</v>
      </c>
      <c r="H448" s="6">
        <v>199.21</v>
      </c>
      <c r="I448" s="6">
        <v>-1.9699999999999989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</row>
    <row r="449" spans="1:14" x14ac:dyDescent="0.25">
      <c r="A449" s="5" t="s">
        <v>1382</v>
      </c>
      <c r="B449" s="5" t="s">
        <v>32</v>
      </c>
      <c r="C449" s="5" t="s">
        <v>33</v>
      </c>
      <c r="D449" s="5" t="s">
        <v>27</v>
      </c>
      <c r="E449" s="6">
        <v>405.75</v>
      </c>
      <c r="F449" s="6">
        <v>0</v>
      </c>
      <c r="G449" s="6">
        <v>405.75</v>
      </c>
      <c r="H449" s="6">
        <v>445.23</v>
      </c>
      <c r="I449" s="6">
        <v>-39.480000000000018</v>
      </c>
      <c r="J449" s="6">
        <v>1</v>
      </c>
      <c r="K449" s="6">
        <v>0</v>
      </c>
      <c r="L449" s="6">
        <v>1</v>
      </c>
      <c r="M449" s="6">
        <v>1.097</v>
      </c>
      <c r="N449" s="6">
        <v>-9.6999999999999975E-2</v>
      </c>
    </row>
    <row r="450" spans="1:14" x14ac:dyDescent="0.25">
      <c r="A450" s="5" t="s">
        <v>1382</v>
      </c>
      <c r="B450" s="5" t="s">
        <v>28</v>
      </c>
      <c r="C450" s="5" t="s">
        <v>29</v>
      </c>
      <c r="D450" s="5" t="s">
        <v>27</v>
      </c>
      <c r="E450" s="6">
        <v>1405.25</v>
      </c>
      <c r="F450" s="6">
        <v>0</v>
      </c>
      <c r="G450" s="6">
        <v>1405.25</v>
      </c>
      <c r="H450" s="6">
        <v>1419.3</v>
      </c>
      <c r="I450" s="6">
        <v>-14.049999999999955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</row>
    <row r="451" spans="1:14" x14ac:dyDescent="0.25">
      <c r="A451" s="5" t="s">
        <v>1382</v>
      </c>
      <c r="B451" s="5" t="s">
        <v>34</v>
      </c>
      <c r="C451" s="5" t="s">
        <v>33</v>
      </c>
      <c r="D451" s="5" t="s">
        <v>27</v>
      </c>
      <c r="E451" s="6">
        <v>1814</v>
      </c>
      <c r="F451" s="6">
        <v>0</v>
      </c>
      <c r="G451" s="6">
        <v>1814</v>
      </c>
      <c r="H451" s="6">
        <v>1990.48</v>
      </c>
      <c r="I451" s="6">
        <v>-176.48000000000002</v>
      </c>
      <c r="J451" s="6">
        <v>1</v>
      </c>
      <c r="K451" s="6">
        <v>0</v>
      </c>
      <c r="L451" s="6">
        <v>1</v>
      </c>
      <c r="M451" s="6">
        <v>1.097</v>
      </c>
      <c r="N451" s="6">
        <v>-9.6999999999999975E-2</v>
      </c>
    </row>
    <row r="452" spans="1:14" x14ac:dyDescent="0.25">
      <c r="A452" s="5" t="s">
        <v>1382</v>
      </c>
      <c r="B452" s="5" t="s">
        <v>35</v>
      </c>
      <c r="C452" s="5" t="s">
        <v>33</v>
      </c>
      <c r="D452" s="5" t="s">
        <v>27</v>
      </c>
      <c r="E452" s="6">
        <v>2136.33</v>
      </c>
      <c r="F452" s="6">
        <v>0</v>
      </c>
      <c r="G452" s="6">
        <v>2136.33</v>
      </c>
      <c r="H452" s="6">
        <v>2344.11</v>
      </c>
      <c r="I452" s="6">
        <v>-207.7800000000002</v>
      </c>
      <c r="J452" s="6">
        <v>21</v>
      </c>
      <c r="K452" s="6">
        <v>0</v>
      </c>
      <c r="L452" s="6">
        <v>21</v>
      </c>
      <c r="M452" s="6">
        <v>23.042000000000002</v>
      </c>
      <c r="N452" s="6">
        <v>-2.0420000000000016</v>
      </c>
    </row>
    <row r="453" spans="1:14" x14ac:dyDescent="0.25">
      <c r="A453" s="5" t="s">
        <v>1382</v>
      </c>
      <c r="B453" s="5" t="s">
        <v>36</v>
      </c>
      <c r="C453" s="5" t="s">
        <v>29</v>
      </c>
      <c r="D453" s="5" t="s">
        <v>27</v>
      </c>
      <c r="E453" s="6">
        <v>2534.6799999999998</v>
      </c>
      <c r="F453" s="6">
        <v>0</v>
      </c>
      <c r="G453" s="6">
        <v>2534.6799999999998</v>
      </c>
      <c r="H453" s="6">
        <v>2560.0300000000002</v>
      </c>
      <c r="I453" s="6">
        <v>-25.350000000000364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</row>
    <row r="454" spans="1:14" x14ac:dyDescent="0.25">
      <c r="A454" s="5" t="s">
        <v>1382</v>
      </c>
      <c r="B454" s="5" t="s">
        <v>37</v>
      </c>
      <c r="C454" s="5" t="s">
        <v>29</v>
      </c>
      <c r="D454" s="5" t="s">
        <v>27</v>
      </c>
      <c r="E454" s="6">
        <v>5556.91</v>
      </c>
      <c r="F454" s="6">
        <v>0</v>
      </c>
      <c r="G454" s="6">
        <v>5556.91</v>
      </c>
      <c r="H454" s="6">
        <v>5612.48</v>
      </c>
      <c r="I454" s="6">
        <v>-55.569999999999709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</row>
    <row r="455" spans="1:14" x14ac:dyDescent="0.25">
      <c r="A455" s="5" t="s">
        <v>1382</v>
      </c>
      <c r="B455" s="5" t="s">
        <v>1262</v>
      </c>
      <c r="C455" s="5" t="s">
        <v>39</v>
      </c>
      <c r="D455" s="5" t="s">
        <v>40</v>
      </c>
      <c r="E455" s="6">
        <v>-157766.48000000001</v>
      </c>
      <c r="F455" s="6">
        <v>0</v>
      </c>
      <c r="G455" s="6">
        <v>-157766.48000000001</v>
      </c>
      <c r="H455" s="6">
        <v>-157766.46</v>
      </c>
      <c r="I455" s="6">
        <v>-2.0000000018626451E-2</v>
      </c>
      <c r="J455" s="6">
        <v>-801</v>
      </c>
      <c r="K455" s="6">
        <v>0</v>
      </c>
      <c r="L455" s="6">
        <v>-801</v>
      </c>
      <c r="M455" s="6">
        <v>-801</v>
      </c>
      <c r="N455" s="6">
        <v>0</v>
      </c>
    </row>
    <row r="456" spans="1:14" x14ac:dyDescent="0.25">
      <c r="A456" s="5" t="s">
        <v>1382</v>
      </c>
      <c r="B456" s="5" t="s">
        <v>1364</v>
      </c>
      <c r="C456" s="5" t="s">
        <v>42</v>
      </c>
      <c r="D456" s="5" t="s">
        <v>43</v>
      </c>
      <c r="E456" s="6">
        <v>10037.01</v>
      </c>
      <c r="F456" s="6">
        <v>0</v>
      </c>
      <c r="G456" s="6">
        <v>10037.01</v>
      </c>
      <c r="H456" s="6">
        <v>0</v>
      </c>
      <c r="I456" s="6">
        <v>10037.01</v>
      </c>
      <c r="J456" s="6">
        <v>9648</v>
      </c>
      <c r="K456" s="6">
        <v>0</v>
      </c>
      <c r="L456" s="6">
        <v>9648</v>
      </c>
      <c r="M456" s="6">
        <v>0</v>
      </c>
      <c r="N456" s="6">
        <v>9648</v>
      </c>
    </row>
    <row r="457" spans="1:14" x14ac:dyDescent="0.25">
      <c r="A457" s="5" t="s">
        <v>1382</v>
      </c>
      <c r="B457" s="5" t="s">
        <v>44</v>
      </c>
      <c r="C457" s="5" t="s">
        <v>42</v>
      </c>
      <c r="D457" s="5" t="s">
        <v>43</v>
      </c>
      <c r="E457" s="6">
        <v>796.76</v>
      </c>
      <c r="F457" s="6">
        <v>793.79104477611941</v>
      </c>
      <c r="G457" s="6">
        <v>2.9689552238805845</v>
      </c>
      <c r="H457" s="6">
        <v>797.76</v>
      </c>
      <c r="I457" s="6">
        <v>-1</v>
      </c>
      <c r="J457" s="6">
        <v>804</v>
      </c>
      <c r="K457" s="6">
        <v>801</v>
      </c>
      <c r="L457" s="6">
        <v>3</v>
      </c>
      <c r="M457" s="6">
        <v>805.005</v>
      </c>
      <c r="N457" s="6">
        <v>-1.0049999999999955</v>
      </c>
    </row>
    <row r="458" spans="1:14" x14ac:dyDescent="0.25">
      <c r="A458" s="5" t="s">
        <v>1382</v>
      </c>
      <c r="B458" s="5" t="s">
        <v>1263</v>
      </c>
      <c r="C458" s="5" t="s">
        <v>42</v>
      </c>
      <c r="D458" s="5" t="s">
        <v>43</v>
      </c>
      <c r="E458" s="6">
        <v>958.36</v>
      </c>
      <c r="F458" s="6">
        <v>949.66502463054189</v>
      </c>
      <c r="G458" s="6">
        <v>8.6949753694581204</v>
      </c>
      <c r="H458" s="6">
        <v>963.91</v>
      </c>
      <c r="I458" s="6">
        <v>-5.5499999999999545</v>
      </c>
      <c r="J458" s="6">
        <v>9700</v>
      </c>
      <c r="K458" s="6">
        <v>9612</v>
      </c>
      <c r="L458" s="6">
        <v>88</v>
      </c>
      <c r="M458" s="6">
        <v>9756.18</v>
      </c>
      <c r="N458" s="6">
        <v>-56.180000000000291</v>
      </c>
    </row>
    <row r="459" spans="1:14" x14ac:dyDescent="0.25">
      <c r="A459" s="5" t="s">
        <v>1382</v>
      </c>
      <c r="B459" s="5" t="s">
        <v>45</v>
      </c>
      <c r="C459" s="5" t="s">
        <v>42</v>
      </c>
      <c r="D459" s="5" t="s">
        <v>43</v>
      </c>
      <c r="E459" s="6">
        <v>2509.87</v>
      </c>
      <c r="F459" s="6">
        <v>2487.1034482758619</v>
      </c>
      <c r="G459" s="6">
        <v>22.766551724138026</v>
      </c>
      <c r="H459" s="6">
        <v>2524.41</v>
      </c>
      <c r="I459" s="6">
        <v>-14.539999999999964</v>
      </c>
      <c r="J459" s="6">
        <v>9700</v>
      </c>
      <c r="K459" s="6">
        <v>9612</v>
      </c>
      <c r="L459" s="6">
        <v>88</v>
      </c>
      <c r="M459" s="6">
        <v>9756.18</v>
      </c>
      <c r="N459" s="6">
        <v>-56.180000000000291</v>
      </c>
    </row>
    <row r="460" spans="1:14" x14ac:dyDescent="0.25">
      <c r="A460" s="5" t="s">
        <v>1382</v>
      </c>
      <c r="B460" s="5" t="s">
        <v>46</v>
      </c>
      <c r="C460" s="5" t="s">
        <v>42</v>
      </c>
      <c r="D460" s="5" t="s">
        <v>43</v>
      </c>
      <c r="E460" s="6">
        <v>3034.94</v>
      </c>
      <c r="F460" s="6">
        <v>3007.3990147783252</v>
      </c>
      <c r="G460" s="6">
        <v>27.540985221674873</v>
      </c>
      <c r="H460" s="6">
        <v>3052.51</v>
      </c>
      <c r="I460" s="6">
        <v>-17.570000000000164</v>
      </c>
      <c r="J460" s="6">
        <v>9700</v>
      </c>
      <c r="K460" s="6">
        <v>9612</v>
      </c>
      <c r="L460" s="6">
        <v>88</v>
      </c>
      <c r="M460" s="6">
        <v>9756.18</v>
      </c>
      <c r="N460" s="6">
        <v>-56.180000000000291</v>
      </c>
    </row>
    <row r="461" spans="1:14" x14ac:dyDescent="0.25">
      <c r="A461" s="5" t="s">
        <v>1382</v>
      </c>
      <c r="B461" s="5" t="s">
        <v>47</v>
      </c>
      <c r="C461" s="5" t="s">
        <v>42</v>
      </c>
      <c r="D461" s="5" t="s">
        <v>43</v>
      </c>
      <c r="E461" s="6">
        <v>4604.1000000000004</v>
      </c>
      <c r="F461" s="6">
        <v>4519.4705882352937</v>
      </c>
      <c r="G461" s="6">
        <v>84.629411764706674</v>
      </c>
      <c r="H461" s="6">
        <v>4609.8599999999997</v>
      </c>
      <c r="I461" s="6">
        <v>-5.7599999999993088</v>
      </c>
      <c r="J461" s="6">
        <v>9792</v>
      </c>
      <c r="K461" s="6">
        <v>9612</v>
      </c>
      <c r="L461" s="6">
        <v>180</v>
      </c>
      <c r="M461" s="6">
        <v>9804.24</v>
      </c>
      <c r="N461" s="6">
        <v>-12.239999999999782</v>
      </c>
    </row>
    <row r="462" spans="1:14" x14ac:dyDescent="0.25">
      <c r="A462" s="5" t="s">
        <v>1382</v>
      </c>
      <c r="B462" s="5" t="s">
        <v>48</v>
      </c>
      <c r="C462" s="5" t="s">
        <v>42</v>
      </c>
      <c r="D462" s="5" t="s">
        <v>43</v>
      </c>
      <c r="E462" s="6">
        <v>10439.84</v>
      </c>
      <c r="F462" s="6">
        <v>9556.8866995073895</v>
      </c>
      <c r="G462" s="6">
        <v>882.95330049261065</v>
      </c>
      <c r="H462" s="6">
        <v>9700.24</v>
      </c>
      <c r="I462" s="6">
        <v>739.60000000000036</v>
      </c>
      <c r="J462" s="6">
        <v>10500</v>
      </c>
      <c r="K462" s="6">
        <v>9612</v>
      </c>
      <c r="L462" s="6">
        <v>888</v>
      </c>
      <c r="M462" s="6">
        <v>9756.18</v>
      </c>
      <c r="N462" s="6">
        <v>743.81999999999971</v>
      </c>
    </row>
    <row r="463" spans="1:14" x14ac:dyDescent="0.25">
      <c r="A463" s="5" t="s">
        <v>1382</v>
      </c>
      <c r="B463" s="5" t="s">
        <v>49</v>
      </c>
      <c r="C463" s="5" t="s">
        <v>42</v>
      </c>
      <c r="D463" s="5" t="s">
        <v>43</v>
      </c>
      <c r="E463" s="6">
        <v>11213.72</v>
      </c>
      <c r="F463" s="6">
        <v>11061.812807881774</v>
      </c>
      <c r="G463" s="6">
        <v>151.90719211822579</v>
      </c>
      <c r="H463" s="6">
        <v>11227.74</v>
      </c>
      <c r="I463" s="6">
        <v>-14.020000000000437</v>
      </c>
      <c r="J463" s="6">
        <v>812</v>
      </c>
      <c r="K463" s="6">
        <v>801</v>
      </c>
      <c r="L463" s="6">
        <v>11</v>
      </c>
      <c r="M463" s="6">
        <v>813.01499999999999</v>
      </c>
      <c r="N463" s="6">
        <v>-1.0149999999999864</v>
      </c>
    </row>
    <row r="464" spans="1:14" x14ac:dyDescent="0.25">
      <c r="A464" s="5" t="s">
        <v>1382</v>
      </c>
      <c r="B464" s="5" t="s">
        <v>50</v>
      </c>
      <c r="C464" s="5" t="s">
        <v>42</v>
      </c>
      <c r="D464" s="5" t="s">
        <v>43</v>
      </c>
      <c r="E464" s="6">
        <v>0</v>
      </c>
      <c r="F464" s="6">
        <v>11981.641791044776</v>
      </c>
      <c r="G464" s="6">
        <v>-11981.641791044776</v>
      </c>
      <c r="H464" s="6">
        <v>12041.55</v>
      </c>
      <c r="I464" s="6">
        <v>-12041.55</v>
      </c>
      <c r="J464" s="6">
        <v>0</v>
      </c>
      <c r="K464" s="6">
        <v>9612</v>
      </c>
      <c r="L464" s="6">
        <v>-9612</v>
      </c>
      <c r="M464" s="6">
        <v>9660.06</v>
      </c>
      <c r="N464" s="6">
        <v>-9660.06</v>
      </c>
    </row>
    <row r="465" spans="1:14" x14ac:dyDescent="0.25">
      <c r="A465" s="5" t="s">
        <v>1382</v>
      </c>
      <c r="B465" s="5" t="s">
        <v>51</v>
      </c>
      <c r="C465" s="5" t="s">
        <v>42</v>
      </c>
      <c r="D465" s="5" t="s">
        <v>43</v>
      </c>
      <c r="E465" s="6">
        <v>54765.62</v>
      </c>
      <c r="F465" s="6">
        <v>54291.168316831681</v>
      </c>
      <c r="G465" s="6">
        <v>474.45168316832132</v>
      </c>
      <c r="H465" s="6">
        <v>54834.080000000002</v>
      </c>
      <c r="I465" s="6">
        <v>-68.459999999999127</v>
      </c>
      <c r="J465" s="6">
        <v>9696</v>
      </c>
      <c r="K465" s="6">
        <v>9612</v>
      </c>
      <c r="L465" s="6">
        <v>84</v>
      </c>
      <c r="M465" s="6">
        <v>9708.1200000000008</v>
      </c>
      <c r="N465" s="6">
        <v>-12.1200000000008</v>
      </c>
    </row>
    <row r="466" spans="1:14" x14ac:dyDescent="0.25">
      <c r="A466" s="5" t="s">
        <v>1382</v>
      </c>
      <c r="B466" s="5" t="s">
        <v>52</v>
      </c>
      <c r="C466" s="5" t="s">
        <v>42</v>
      </c>
      <c r="D466" s="5" t="s">
        <v>53</v>
      </c>
      <c r="E466" s="6">
        <v>42489.13</v>
      </c>
      <c r="F466" s="6">
        <v>42488.940594059408</v>
      </c>
      <c r="G466" s="6">
        <v>0.189405940589495</v>
      </c>
      <c r="H466" s="6">
        <v>42913.83</v>
      </c>
      <c r="I466" s="6">
        <v>-424.70000000000437</v>
      </c>
      <c r="J466" s="6">
        <v>7209</v>
      </c>
      <c r="K466" s="6">
        <v>7209</v>
      </c>
      <c r="L466" s="6">
        <v>0</v>
      </c>
      <c r="M466" s="6">
        <v>7281.09</v>
      </c>
      <c r="N466" s="6">
        <v>-72.090000000000146</v>
      </c>
    </row>
    <row r="467" spans="1:14" x14ac:dyDescent="0.25">
      <c r="A467" s="5" t="s">
        <v>1382</v>
      </c>
      <c r="B467" s="5" t="s">
        <v>54</v>
      </c>
      <c r="C467" s="5" t="s">
        <v>42</v>
      </c>
      <c r="D467" s="5" t="s">
        <v>55</v>
      </c>
      <c r="E467" s="6">
        <v>485.31</v>
      </c>
      <c r="F467" s="6">
        <v>475.79411764705884</v>
      </c>
      <c r="G467" s="6">
        <v>9.515882352941162</v>
      </c>
      <c r="H467" s="6">
        <v>485.31</v>
      </c>
      <c r="I467" s="6">
        <v>0</v>
      </c>
      <c r="J467" s="6">
        <v>88.238</v>
      </c>
      <c r="K467" s="6">
        <v>86.507843137254895</v>
      </c>
      <c r="L467" s="6">
        <v>1.7301568627451047</v>
      </c>
      <c r="M467" s="6">
        <v>88.238</v>
      </c>
      <c r="N467" s="6">
        <v>0</v>
      </c>
    </row>
    <row r="468" spans="1:14" x14ac:dyDescent="0.25">
      <c r="A468" s="5" t="s">
        <v>1383</v>
      </c>
      <c r="B468" s="5" t="s">
        <v>25</v>
      </c>
      <c r="C468" s="5" t="s">
        <v>26</v>
      </c>
      <c r="D468" s="5" t="s">
        <v>27</v>
      </c>
      <c r="E468" s="6">
        <v>64511.17</v>
      </c>
      <c r="F468" s="6">
        <v>0</v>
      </c>
      <c r="G468" s="6">
        <v>64511.17</v>
      </c>
      <c r="H468" s="6">
        <v>0</v>
      </c>
      <c r="I468" s="6">
        <v>64511.17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</row>
    <row r="469" spans="1:14" x14ac:dyDescent="0.25">
      <c r="A469" s="5" t="s">
        <v>1383</v>
      </c>
      <c r="B469" s="5" t="s">
        <v>30</v>
      </c>
      <c r="C469" s="5" t="s">
        <v>29</v>
      </c>
      <c r="D469" s="5" t="s">
        <v>27</v>
      </c>
      <c r="E469" s="6">
        <v>1973.96</v>
      </c>
      <c r="F469" s="6">
        <v>0</v>
      </c>
      <c r="G469" s="6">
        <v>1973.96</v>
      </c>
      <c r="H469" s="6">
        <v>1973.1</v>
      </c>
      <c r="I469" s="6">
        <v>0.86000000000012733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</row>
    <row r="470" spans="1:14" x14ac:dyDescent="0.25">
      <c r="A470" s="5" t="s">
        <v>1383</v>
      </c>
      <c r="B470" s="5" t="s">
        <v>31</v>
      </c>
      <c r="C470" s="5" t="s">
        <v>29</v>
      </c>
      <c r="D470" s="5" t="s">
        <v>27</v>
      </c>
      <c r="E470" s="6">
        <v>8853.7000000000007</v>
      </c>
      <c r="F470" s="6">
        <v>0</v>
      </c>
      <c r="G470" s="6">
        <v>8853.7000000000007</v>
      </c>
      <c r="H470" s="6">
        <v>8849.82</v>
      </c>
      <c r="I470" s="6">
        <v>3.8800000000010186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</row>
    <row r="471" spans="1:14" x14ac:dyDescent="0.25">
      <c r="A471" s="5" t="s">
        <v>1383</v>
      </c>
      <c r="B471" s="5" t="s">
        <v>32</v>
      </c>
      <c r="C471" s="5" t="s">
        <v>33</v>
      </c>
      <c r="D471" s="5" t="s">
        <v>27</v>
      </c>
      <c r="E471" s="6">
        <v>23298.18</v>
      </c>
      <c r="F471" s="6">
        <v>0</v>
      </c>
      <c r="G471" s="6">
        <v>23298.18</v>
      </c>
      <c r="H471" s="6">
        <v>19877.29</v>
      </c>
      <c r="I471" s="6">
        <v>3420.8899999999994</v>
      </c>
      <c r="J471" s="6">
        <v>57.42</v>
      </c>
      <c r="K471" s="6">
        <v>0</v>
      </c>
      <c r="L471" s="6">
        <v>57.42</v>
      </c>
      <c r="M471" s="6">
        <v>48.988999999999997</v>
      </c>
      <c r="N471" s="6">
        <v>8.4310000000000045</v>
      </c>
    </row>
    <row r="472" spans="1:14" x14ac:dyDescent="0.25">
      <c r="A472" s="5" t="s">
        <v>1383</v>
      </c>
      <c r="B472" s="5" t="s">
        <v>28</v>
      </c>
      <c r="C472" s="5" t="s">
        <v>29</v>
      </c>
      <c r="D472" s="5" t="s">
        <v>27</v>
      </c>
      <c r="E472" s="6">
        <v>63079.35</v>
      </c>
      <c r="F472" s="6">
        <v>0</v>
      </c>
      <c r="G472" s="6">
        <v>63079.35</v>
      </c>
      <c r="H472" s="6">
        <v>63051.72</v>
      </c>
      <c r="I472" s="6">
        <v>27.629999999997381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</row>
    <row r="473" spans="1:14" x14ac:dyDescent="0.25">
      <c r="A473" s="5" t="s">
        <v>1383</v>
      </c>
      <c r="B473" s="5" t="s">
        <v>34</v>
      </c>
      <c r="C473" s="5" t="s">
        <v>33</v>
      </c>
      <c r="D473" s="5" t="s">
        <v>27</v>
      </c>
      <c r="E473" s="6">
        <v>104159.88</v>
      </c>
      <c r="F473" s="6">
        <v>0</v>
      </c>
      <c r="G473" s="6">
        <v>104159.88</v>
      </c>
      <c r="H473" s="6">
        <v>88866.05</v>
      </c>
      <c r="I473" s="6">
        <v>15293.830000000002</v>
      </c>
      <c r="J473" s="6">
        <v>57.42</v>
      </c>
      <c r="K473" s="6">
        <v>0</v>
      </c>
      <c r="L473" s="6">
        <v>57.42</v>
      </c>
      <c r="M473" s="6">
        <v>48.988999999999997</v>
      </c>
      <c r="N473" s="6">
        <v>8.4310000000000045</v>
      </c>
    </row>
    <row r="474" spans="1:14" x14ac:dyDescent="0.25">
      <c r="A474" s="5" t="s">
        <v>1383</v>
      </c>
      <c r="B474" s="5" t="s">
        <v>35</v>
      </c>
      <c r="C474" s="5" t="s">
        <v>33</v>
      </c>
      <c r="D474" s="5" t="s">
        <v>27</v>
      </c>
      <c r="E474" s="6">
        <v>122668.08</v>
      </c>
      <c r="F474" s="6">
        <v>0</v>
      </c>
      <c r="G474" s="6">
        <v>122668.08</v>
      </c>
      <c r="H474" s="6">
        <v>104653.74</v>
      </c>
      <c r="I474" s="6">
        <v>18014.339999999997</v>
      </c>
      <c r="J474" s="6">
        <v>1205.82</v>
      </c>
      <c r="K474" s="6">
        <v>0</v>
      </c>
      <c r="L474" s="6">
        <v>1205.82</v>
      </c>
      <c r="M474" s="6">
        <v>1028.74</v>
      </c>
      <c r="N474" s="6">
        <v>177.07999999999993</v>
      </c>
    </row>
    <row r="475" spans="1:14" x14ac:dyDescent="0.25">
      <c r="A475" s="5" t="s">
        <v>1383</v>
      </c>
      <c r="B475" s="5" t="s">
        <v>36</v>
      </c>
      <c r="C475" s="5" t="s">
        <v>29</v>
      </c>
      <c r="D475" s="5" t="s">
        <v>27</v>
      </c>
      <c r="E475" s="6">
        <v>113777.76</v>
      </c>
      <c r="F475" s="6">
        <v>0</v>
      </c>
      <c r="G475" s="6">
        <v>113777.76</v>
      </c>
      <c r="H475" s="6">
        <v>113727.92</v>
      </c>
      <c r="I475" s="6">
        <v>49.839999999996508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</row>
    <row r="476" spans="1:14" x14ac:dyDescent="0.25">
      <c r="A476" s="5" t="s">
        <v>1383</v>
      </c>
      <c r="B476" s="5" t="s">
        <v>37</v>
      </c>
      <c r="C476" s="5" t="s">
        <v>29</v>
      </c>
      <c r="D476" s="5" t="s">
        <v>27</v>
      </c>
      <c r="E476" s="6">
        <v>249440.59</v>
      </c>
      <c r="F476" s="6">
        <v>0</v>
      </c>
      <c r="G476" s="6">
        <v>249440.59</v>
      </c>
      <c r="H476" s="6">
        <v>249331.32</v>
      </c>
      <c r="I476" s="6">
        <v>109.26999999998952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</row>
    <row r="477" spans="1:14" x14ac:dyDescent="0.25">
      <c r="A477" s="5" t="s">
        <v>1383</v>
      </c>
      <c r="B477" s="5" t="s">
        <v>490</v>
      </c>
      <c r="C477" s="5" t="s">
        <v>39</v>
      </c>
      <c r="D477" s="5" t="s">
        <v>40</v>
      </c>
      <c r="E477" s="6">
        <v>-6582276.9400000004</v>
      </c>
      <c r="F477" s="6">
        <v>0</v>
      </c>
      <c r="G477" s="6">
        <v>-6582276.9400000004</v>
      </c>
      <c r="H477" s="6">
        <v>-6582275.2300000004</v>
      </c>
      <c r="I477" s="6">
        <v>-1.7099999999627471</v>
      </c>
      <c r="J477" s="6">
        <v>-35761</v>
      </c>
      <c r="K477" s="6">
        <v>0</v>
      </c>
      <c r="L477" s="6">
        <v>-35761</v>
      </c>
      <c r="M477" s="6">
        <v>-35761</v>
      </c>
      <c r="N477" s="6">
        <v>0</v>
      </c>
    </row>
    <row r="478" spans="1:14" x14ac:dyDescent="0.25">
      <c r="A478" s="5" t="s">
        <v>1383</v>
      </c>
      <c r="B478" s="5" t="s">
        <v>1364</v>
      </c>
      <c r="C478" s="5" t="s">
        <v>42</v>
      </c>
      <c r="D478" s="5" t="s">
        <v>43</v>
      </c>
      <c r="E478" s="6">
        <v>371040.53</v>
      </c>
      <c r="F478" s="6">
        <v>0</v>
      </c>
      <c r="G478" s="6">
        <v>371040.53</v>
      </c>
      <c r="H478" s="6">
        <v>0</v>
      </c>
      <c r="I478" s="6">
        <v>371040.53</v>
      </c>
      <c r="J478" s="6">
        <v>356660</v>
      </c>
      <c r="K478" s="6">
        <v>0</v>
      </c>
      <c r="L478" s="6">
        <v>356660</v>
      </c>
      <c r="M478" s="6">
        <v>0</v>
      </c>
      <c r="N478" s="6">
        <v>356660</v>
      </c>
    </row>
    <row r="479" spans="1:14" x14ac:dyDescent="0.25">
      <c r="A479" s="5" t="s">
        <v>1383</v>
      </c>
      <c r="B479" s="5" t="s">
        <v>92</v>
      </c>
      <c r="C479" s="5" t="s">
        <v>42</v>
      </c>
      <c r="D479" s="5" t="s">
        <v>43</v>
      </c>
      <c r="E479" s="6">
        <v>3444.72</v>
      </c>
      <c r="F479" s="6">
        <v>3043.9801980198022</v>
      </c>
      <c r="G479" s="6">
        <v>400.73980198019763</v>
      </c>
      <c r="H479" s="6">
        <v>3074.42</v>
      </c>
      <c r="I479" s="6">
        <v>370.29999999999973</v>
      </c>
      <c r="J479" s="6">
        <v>40469</v>
      </c>
      <c r="K479" s="6">
        <v>35761</v>
      </c>
      <c r="L479" s="6">
        <v>4708</v>
      </c>
      <c r="M479" s="6">
        <v>36118.61</v>
      </c>
      <c r="N479" s="6">
        <v>4350.3899999999994</v>
      </c>
    </row>
    <row r="480" spans="1:14" x14ac:dyDescent="0.25">
      <c r="A480" s="5" t="s">
        <v>1383</v>
      </c>
      <c r="B480" s="5" t="s">
        <v>482</v>
      </c>
      <c r="C480" s="5" t="s">
        <v>42</v>
      </c>
      <c r="D480" s="5" t="s">
        <v>43</v>
      </c>
      <c r="E480" s="6">
        <v>22351.4</v>
      </c>
      <c r="F480" s="6">
        <v>22306.285714285714</v>
      </c>
      <c r="G480" s="6">
        <v>45.114285714287689</v>
      </c>
      <c r="H480" s="6">
        <v>22640.880000000001</v>
      </c>
      <c r="I480" s="6">
        <v>-289.47999999999956</v>
      </c>
      <c r="J480" s="6">
        <v>430000</v>
      </c>
      <c r="K480" s="6">
        <v>429132</v>
      </c>
      <c r="L480" s="6">
        <v>868</v>
      </c>
      <c r="M480" s="6">
        <v>435568.98</v>
      </c>
      <c r="N480" s="6">
        <v>-5568.9799999999814</v>
      </c>
    </row>
    <row r="481" spans="1:14" x14ac:dyDescent="0.25">
      <c r="A481" s="5" t="s">
        <v>1383</v>
      </c>
      <c r="B481" s="5" t="s">
        <v>44</v>
      </c>
      <c r="C481" s="5" t="s">
        <v>42</v>
      </c>
      <c r="D481" s="5" t="s">
        <v>43</v>
      </c>
      <c r="E481" s="6">
        <v>35456.980000000003</v>
      </c>
      <c r="F481" s="6">
        <v>35439.154228855725</v>
      </c>
      <c r="G481" s="6">
        <v>17.825771144278406</v>
      </c>
      <c r="H481" s="6">
        <v>35616.35</v>
      </c>
      <c r="I481" s="6">
        <v>-159.36999999999534</v>
      </c>
      <c r="J481" s="6">
        <v>35779</v>
      </c>
      <c r="K481" s="6">
        <v>35761</v>
      </c>
      <c r="L481" s="6">
        <v>18</v>
      </c>
      <c r="M481" s="6">
        <v>35939.805</v>
      </c>
      <c r="N481" s="6">
        <v>-160.80500000000029</v>
      </c>
    </row>
    <row r="482" spans="1:14" x14ac:dyDescent="0.25">
      <c r="A482" s="5" t="s">
        <v>1383</v>
      </c>
      <c r="B482" s="5" t="s">
        <v>99</v>
      </c>
      <c r="C482" s="5" t="s">
        <v>42</v>
      </c>
      <c r="D482" s="5" t="s">
        <v>43</v>
      </c>
      <c r="E482" s="6">
        <v>96890.91</v>
      </c>
      <c r="F482" s="6">
        <v>96807.891625615768</v>
      </c>
      <c r="G482" s="6">
        <v>83.018374384235358</v>
      </c>
      <c r="H482" s="6">
        <v>98260.01</v>
      </c>
      <c r="I482" s="6">
        <v>-1369.0999999999913</v>
      </c>
      <c r="J482" s="6">
        <v>429500</v>
      </c>
      <c r="K482" s="6">
        <v>429132</v>
      </c>
      <c r="L482" s="6">
        <v>368</v>
      </c>
      <c r="M482" s="6">
        <v>435568.98</v>
      </c>
      <c r="N482" s="6">
        <v>-6068.9799999999814</v>
      </c>
    </row>
    <row r="483" spans="1:14" x14ac:dyDescent="0.25">
      <c r="A483" s="5" t="s">
        <v>1383</v>
      </c>
      <c r="B483" s="5" t="s">
        <v>100</v>
      </c>
      <c r="C483" s="5" t="s">
        <v>42</v>
      </c>
      <c r="D483" s="5" t="s">
        <v>43</v>
      </c>
      <c r="E483" s="6">
        <v>124644.1</v>
      </c>
      <c r="F483" s="6">
        <v>124392.49261083743</v>
      </c>
      <c r="G483" s="6">
        <v>251.60738916257105</v>
      </c>
      <c r="H483" s="6">
        <v>126258.38</v>
      </c>
      <c r="I483" s="6">
        <v>-1614.2799999999988</v>
      </c>
      <c r="J483" s="6">
        <v>430000</v>
      </c>
      <c r="K483" s="6">
        <v>429132</v>
      </c>
      <c r="L483" s="6">
        <v>868</v>
      </c>
      <c r="M483" s="6">
        <v>435568.98</v>
      </c>
      <c r="N483" s="6">
        <v>-5568.9799999999814</v>
      </c>
    </row>
    <row r="484" spans="1:14" x14ac:dyDescent="0.25">
      <c r="A484" s="5" t="s">
        <v>1383</v>
      </c>
      <c r="B484" s="5" t="s">
        <v>47</v>
      </c>
      <c r="C484" s="5" t="s">
        <v>42</v>
      </c>
      <c r="D484" s="5" t="s">
        <v>43</v>
      </c>
      <c r="E484" s="6">
        <v>202181.7</v>
      </c>
      <c r="F484" s="6">
        <v>201773.57843137256</v>
      </c>
      <c r="G484" s="6">
        <v>408.12156862745178</v>
      </c>
      <c r="H484" s="6">
        <v>205809.05</v>
      </c>
      <c r="I484" s="6">
        <v>-3627.3499999999767</v>
      </c>
      <c r="J484" s="6">
        <v>430000</v>
      </c>
      <c r="K484" s="6">
        <v>429132</v>
      </c>
      <c r="L484" s="6">
        <v>868</v>
      </c>
      <c r="M484" s="6">
        <v>437714.64</v>
      </c>
      <c r="N484" s="6">
        <v>-7714.640000000014</v>
      </c>
    </row>
    <row r="485" spans="1:14" x14ac:dyDescent="0.25">
      <c r="A485" s="5" t="s">
        <v>1383</v>
      </c>
      <c r="B485" s="5" t="s">
        <v>101</v>
      </c>
      <c r="C485" s="5" t="s">
        <v>42</v>
      </c>
      <c r="D485" s="5" t="s">
        <v>43</v>
      </c>
      <c r="E485" s="6">
        <v>394727.74</v>
      </c>
      <c r="F485" s="6">
        <v>385433.06403940887</v>
      </c>
      <c r="G485" s="6">
        <v>9294.6759605911211</v>
      </c>
      <c r="H485" s="6">
        <v>391214.56</v>
      </c>
      <c r="I485" s="6">
        <v>3513.179999999993</v>
      </c>
      <c r="J485" s="6">
        <v>439480</v>
      </c>
      <c r="K485" s="6">
        <v>429132</v>
      </c>
      <c r="L485" s="6">
        <v>10348</v>
      </c>
      <c r="M485" s="6">
        <v>435568.98</v>
      </c>
      <c r="N485" s="6">
        <v>3911.0200000000186</v>
      </c>
    </row>
    <row r="486" spans="1:14" x14ac:dyDescent="0.25">
      <c r="A486" s="5" t="s">
        <v>1383</v>
      </c>
      <c r="B486" s="5" t="s">
        <v>109</v>
      </c>
      <c r="C486" s="5" t="s">
        <v>42</v>
      </c>
      <c r="D486" s="5" t="s">
        <v>43</v>
      </c>
      <c r="E486" s="6">
        <v>427893.65</v>
      </c>
      <c r="F486" s="6">
        <v>427343.95073891623</v>
      </c>
      <c r="G486" s="6">
        <v>549.6992610837915</v>
      </c>
      <c r="H486" s="6">
        <v>433754.11</v>
      </c>
      <c r="I486" s="6">
        <v>-5860.4599999999627</v>
      </c>
      <c r="J486" s="6">
        <v>35807</v>
      </c>
      <c r="K486" s="6">
        <v>35761</v>
      </c>
      <c r="L486" s="6">
        <v>46</v>
      </c>
      <c r="M486" s="6">
        <v>36297.415000000001</v>
      </c>
      <c r="N486" s="6">
        <v>-490.41500000000087</v>
      </c>
    </row>
    <row r="487" spans="1:14" x14ac:dyDescent="0.25">
      <c r="A487" s="5" t="s">
        <v>1383</v>
      </c>
      <c r="B487" s="5" t="s">
        <v>50</v>
      </c>
      <c r="C487" s="5" t="s">
        <v>42</v>
      </c>
      <c r="D487" s="5" t="s">
        <v>43</v>
      </c>
      <c r="E487" s="6">
        <v>92866.48</v>
      </c>
      <c r="F487" s="6">
        <v>534925.91044776118</v>
      </c>
      <c r="G487" s="6">
        <v>-442059.4304477612</v>
      </c>
      <c r="H487" s="6">
        <v>537600.54</v>
      </c>
      <c r="I487" s="6">
        <v>-444734.06000000006</v>
      </c>
      <c r="J487" s="6">
        <v>74500</v>
      </c>
      <c r="K487" s="6">
        <v>429132</v>
      </c>
      <c r="L487" s="6">
        <v>-354632</v>
      </c>
      <c r="M487" s="6">
        <v>431277.66</v>
      </c>
      <c r="N487" s="6">
        <v>-356777.66</v>
      </c>
    </row>
    <row r="488" spans="1:14" x14ac:dyDescent="0.25">
      <c r="A488" s="5" t="s">
        <v>1383</v>
      </c>
      <c r="B488" s="5" t="s">
        <v>103</v>
      </c>
      <c r="C488" s="5" t="s">
        <v>42</v>
      </c>
      <c r="D488" s="5" t="s">
        <v>43</v>
      </c>
      <c r="E488" s="6">
        <v>2154288.42</v>
      </c>
      <c r="F488" s="6">
        <v>2152277.2178217825</v>
      </c>
      <c r="G488" s="6">
        <v>2011.2021782174706</v>
      </c>
      <c r="H488" s="6">
        <v>2173799.9900000002</v>
      </c>
      <c r="I488" s="6">
        <v>-19511.570000000298</v>
      </c>
      <c r="J488" s="6">
        <v>429533</v>
      </c>
      <c r="K488" s="6">
        <v>429132</v>
      </c>
      <c r="L488" s="6">
        <v>401</v>
      </c>
      <c r="M488" s="6">
        <v>433423.32</v>
      </c>
      <c r="N488" s="6">
        <v>-3890.320000000007</v>
      </c>
    </row>
    <row r="489" spans="1:14" x14ac:dyDescent="0.25">
      <c r="A489" s="5" t="s">
        <v>1383</v>
      </c>
      <c r="B489" s="5" t="s">
        <v>104</v>
      </c>
      <c r="C489" s="5" t="s">
        <v>42</v>
      </c>
      <c r="D489" s="5" t="s">
        <v>53</v>
      </c>
      <c r="E489" s="6">
        <v>1883060.76</v>
      </c>
      <c r="F489" s="6">
        <v>1872884.7164179105</v>
      </c>
      <c r="G489" s="6">
        <v>10176.043582089478</v>
      </c>
      <c r="H489" s="6">
        <v>1882249.14</v>
      </c>
      <c r="I489" s="6">
        <v>811.62000000011176</v>
      </c>
      <c r="J489" s="6">
        <v>323600</v>
      </c>
      <c r="K489" s="6">
        <v>321849</v>
      </c>
      <c r="L489" s="6">
        <v>1751</v>
      </c>
      <c r="M489" s="6">
        <v>323458.245</v>
      </c>
      <c r="N489" s="6">
        <v>141.75500000000466</v>
      </c>
    </row>
    <row r="490" spans="1:14" x14ac:dyDescent="0.25">
      <c r="A490" s="5" t="s">
        <v>1383</v>
      </c>
      <c r="B490" s="5" t="s">
        <v>54</v>
      </c>
      <c r="C490" s="5" t="s">
        <v>42</v>
      </c>
      <c r="D490" s="5" t="s">
        <v>55</v>
      </c>
      <c r="E490" s="6">
        <v>21666.880000000001</v>
      </c>
      <c r="F490" s="6">
        <v>21242.039215686276</v>
      </c>
      <c r="G490" s="6">
        <v>424.84078431372473</v>
      </c>
      <c r="H490" s="6">
        <v>21666.880000000001</v>
      </c>
      <c r="I490" s="6">
        <v>0</v>
      </c>
      <c r="J490" s="6">
        <v>3939.4319999999998</v>
      </c>
      <c r="K490" s="6">
        <v>3862.188235294117</v>
      </c>
      <c r="L490" s="6">
        <v>77.243764705882768</v>
      </c>
      <c r="M490" s="6">
        <v>3939.4319999999998</v>
      </c>
      <c r="N490" s="6">
        <v>0</v>
      </c>
    </row>
    <row r="491" spans="1:14" x14ac:dyDescent="0.25">
      <c r="A491" s="5" t="s">
        <v>1384</v>
      </c>
      <c r="B491" s="5" t="s">
        <v>25</v>
      </c>
      <c r="C491" s="5" t="s">
        <v>26</v>
      </c>
      <c r="D491" s="5" t="s">
        <v>27</v>
      </c>
      <c r="E491" s="6">
        <v>42411.81</v>
      </c>
      <c r="F491" s="6">
        <v>0</v>
      </c>
      <c r="G491" s="6">
        <v>42411.81</v>
      </c>
      <c r="H491" s="6">
        <v>0</v>
      </c>
      <c r="I491" s="6">
        <v>42411.81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</row>
    <row r="492" spans="1:14" x14ac:dyDescent="0.25">
      <c r="A492" s="5" t="s">
        <v>1384</v>
      </c>
      <c r="B492" s="5" t="s">
        <v>30</v>
      </c>
      <c r="C492" s="5" t="s">
        <v>29</v>
      </c>
      <c r="D492" s="5" t="s">
        <v>27</v>
      </c>
      <c r="E492" s="6">
        <v>878.67</v>
      </c>
      <c r="F492" s="6">
        <v>0</v>
      </c>
      <c r="G492" s="6">
        <v>878.67</v>
      </c>
      <c r="H492" s="6">
        <v>883.07</v>
      </c>
      <c r="I492" s="6">
        <v>-4.4000000000000909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</row>
    <row r="493" spans="1:14" x14ac:dyDescent="0.25">
      <c r="A493" s="5" t="s">
        <v>1384</v>
      </c>
      <c r="B493" s="5" t="s">
        <v>31</v>
      </c>
      <c r="C493" s="5" t="s">
        <v>29</v>
      </c>
      <c r="D493" s="5" t="s">
        <v>27</v>
      </c>
      <c r="E493" s="6">
        <v>3941.07</v>
      </c>
      <c r="F493" s="6">
        <v>0</v>
      </c>
      <c r="G493" s="6">
        <v>3941.07</v>
      </c>
      <c r="H493" s="6">
        <v>3960.78</v>
      </c>
      <c r="I493" s="6">
        <v>-19.710000000000036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</row>
    <row r="494" spans="1:14" x14ac:dyDescent="0.25">
      <c r="A494" s="5" t="s">
        <v>1384</v>
      </c>
      <c r="B494" s="5" t="s">
        <v>32</v>
      </c>
      <c r="C494" s="5" t="s">
        <v>33</v>
      </c>
      <c r="D494" s="5" t="s">
        <v>27</v>
      </c>
      <c r="E494" s="6">
        <v>9738.01</v>
      </c>
      <c r="F494" s="6">
        <v>0</v>
      </c>
      <c r="G494" s="6">
        <v>9738.01</v>
      </c>
      <c r="H494" s="6">
        <v>8896.17</v>
      </c>
      <c r="I494" s="6">
        <v>841.84000000000015</v>
      </c>
      <c r="J494" s="6">
        <v>24</v>
      </c>
      <c r="K494" s="6">
        <v>0</v>
      </c>
      <c r="L494" s="6">
        <v>24</v>
      </c>
      <c r="M494" s="6">
        <v>21.925000000000001</v>
      </c>
      <c r="N494" s="6">
        <v>2.0749999999999993</v>
      </c>
    </row>
    <row r="495" spans="1:14" x14ac:dyDescent="0.25">
      <c r="A495" s="5" t="s">
        <v>1384</v>
      </c>
      <c r="B495" s="5" t="s">
        <v>28</v>
      </c>
      <c r="C495" s="5" t="s">
        <v>29</v>
      </c>
      <c r="D495" s="5" t="s">
        <v>27</v>
      </c>
      <c r="E495" s="6">
        <v>28078.69</v>
      </c>
      <c r="F495" s="6">
        <v>0</v>
      </c>
      <c r="G495" s="6">
        <v>28078.69</v>
      </c>
      <c r="H495" s="6">
        <v>28219.09</v>
      </c>
      <c r="I495" s="6">
        <v>-140.40000000000146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</row>
    <row r="496" spans="1:14" x14ac:dyDescent="0.25">
      <c r="A496" s="5" t="s">
        <v>1384</v>
      </c>
      <c r="B496" s="5" t="s">
        <v>34</v>
      </c>
      <c r="C496" s="5" t="s">
        <v>33</v>
      </c>
      <c r="D496" s="5" t="s">
        <v>27</v>
      </c>
      <c r="E496" s="6">
        <v>43536</v>
      </c>
      <c r="F496" s="6">
        <v>0</v>
      </c>
      <c r="G496" s="6">
        <v>43536</v>
      </c>
      <c r="H496" s="6">
        <v>39772.410000000003</v>
      </c>
      <c r="I496" s="6">
        <v>3763.5899999999965</v>
      </c>
      <c r="J496" s="6">
        <v>24</v>
      </c>
      <c r="K496" s="6">
        <v>0</v>
      </c>
      <c r="L496" s="6">
        <v>24</v>
      </c>
      <c r="M496" s="6">
        <v>21.925000000000001</v>
      </c>
      <c r="N496" s="6">
        <v>2.0749999999999993</v>
      </c>
    </row>
    <row r="497" spans="1:14" x14ac:dyDescent="0.25">
      <c r="A497" s="5" t="s">
        <v>1384</v>
      </c>
      <c r="B497" s="5" t="s">
        <v>35</v>
      </c>
      <c r="C497" s="5" t="s">
        <v>33</v>
      </c>
      <c r="D497" s="5" t="s">
        <v>27</v>
      </c>
      <c r="E497" s="6">
        <v>51271.93</v>
      </c>
      <c r="F497" s="6">
        <v>0</v>
      </c>
      <c r="G497" s="6">
        <v>51271.93</v>
      </c>
      <c r="H497" s="6">
        <v>46838.26</v>
      </c>
      <c r="I497" s="6">
        <v>4433.6699999999983</v>
      </c>
      <c r="J497" s="6">
        <v>504</v>
      </c>
      <c r="K497" s="6">
        <v>0</v>
      </c>
      <c r="L497" s="6">
        <v>504</v>
      </c>
      <c r="M497" s="6">
        <v>460.41699999999997</v>
      </c>
      <c r="N497" s="6">
        <v>43.583000000000027</v>
      </c>
    </row>
    <row r="498" spans="1:14" x14ac:dyDescent="0.25">
      <c r="A498" s="5" t="s">
        <v>1384</v>
      </c>
      <c r="B498" s="5" t="s">
        <v>36</v>
      </c>
      <c r="C498" s="5" t="s">
        <v>29</v>
      </c>
      <c r="D498" s="5" t="s">
        <v>27</v>
      </c>
      <c r="E498" s="6">
        <v>50646.22</v>
      </c>
      <c r="F498" s="6">
        <v>0</v>
      </c>
      <c r="G498" s="6">
        <v>50646.22</v>
      </c>
      <c r="H498" s="6">
        <v>50899.45</v>
      </c>
      <c r="I498" s="6">
        <v>-253.22999999999593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</row>
    <row r="499" spans="1:14" x14ac:dyDescent="0.25">
      <c r="A499" s="5" t="s">
        <v>1384</v>
      </c>
      <c r="B499" s="5" t="s">
        <v>37</v>
      </c>
      <c r="C499" s="5" t="s">
        <v>29</v>
      </c>
      <c r="D499" s="5" t="s">
        <v>27</v>
      </c>
      <c r="E499" s="6">
        <v>111034.21</v>
      </c>
      <c r="F499" s="6">
        <v>0</v>
      </c>
      <c r="G499" s="6">
        <v>111034.21</v>
      </c>
      <c r="H499" s="6">
        <v>111589.38</v>
      </c>
      <c r="I499" s="6">
        <v>-555.16999999999825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</row>
    <row r="500" spans="1:14" x14ac:dyDescent="0.25">
      <c r="A500" s="5" t="s">
        <v>1384</v>
      </c>
      <c r="B500" s="5" t="s">
        <v>490</v>
      </c>
      <c r="C500" s="5" t="s">
        <v>39</v>
      </c>
      <c r="D500" s="5" t="s">
        <v>40</v>
      </c>
      <c r="E500" s="6">
        <v>-2945928.31</v>
      </c>
      <c r="F500" s="6">
        <v>0</v>
      </c>
      <c r="G500" s="6">
        <v>-2945928.31</v>
      </c>
      <c r="H500" s="6">
        <v>-2945927.55</v>
      </c>
      <c r="I500" s="6">
        <v>-0.76000000024214387</v>
      </c>
      <c r="J500" s="6">
        <v>-16005</v>
      </c>
      <c r="K500" s="6">
        <v>0</v>
      </c>
      <c r="L500" s="6">
        <v>-16005</v>
      </c>
      <c r="M500" s="6">
        <v>-16005</v>
      </c>
      <c r="N500" s="6">
        <v>0</v>
      </c>
    </row>
    <row r="501" spans="1:14" x14ac:dyDescent="0.25">
      <c r="A501" s="5" t="s">
        <v>1384</v>
      </c>
      <c r="B501" s="5" t="s">
        <v>1364</v>
      </c>
      <c r="C501" s="5" t="s">
        <v>42</v>
      </c>
      <c r="D501" s="5" t="s">
        <v>43</v>
      </c>
      <c r="E501" s="6">
        <v>200781.76</v>
      </c>
      <c r="F501" s="6">
        <v>0</v>
      </c>
      <c r="G501" s="6">
        <v>200781.76</v>
      </c>
      <c r="H501" s="6">
        <v>0</v>
      </c>
      <c r="I501" s="6">
        <v>200781.76</v>
      </c>
      <c r="J501" s="6">
        <v>193000</v>
      </c>
      <c r="K501" s="6">
        <v>0</v>
      </c>
      <c r="L501" s="6">
        <v>193000</v>
      </c>
      <c r="M501" s="6">
        <v>0</v>
      </c>
      <c r="N501" s="6">
        <v>193000</v>
      </c>
    </row>
    <row r="502" spans="1:14" x14ac:dyDescent="0.25">
      <c r="A502" s="5" t="s">
        <v>1384</v>
      </c>
      <c r="B502" s="5" t="s">
        <v>92</v>
      </c>
      <c r="C502" s="5" t="s">
        <v>42</v>
      </c>
      <c r="D502" s="5" t="s">
        <v>43</v>
      </c>
      <c r="E502" s="6">
        <v>1563.06</v>
      </c>
      <c r="F502" s="6">
        <v>1362.3465346534654</v>
      </c>
      <c r="G502" s="6">
        <v>200.71346534653458</v>
      </c>
      <c r="H502" s="6">
        <v>1375.97</v>
      </c>
      <c r="I502" s="6">
        <v>187.08999999999992</v>
      </c>
      <c r="J502" s="6">
        <v>18363</v>
      </c>
      <c r="K502" s="6">
        <v>16005</v>
      </c>
      <c r="L502" s="6">
        <v>2358</v>
      </c>
      <c r="M502" s="6">
        <v>16165.05</v>
      </c>
      <c r="N502" s="6">
        <v>2197.9500000000007</v>
      </c>
    </row>
    <row r="503" spans="1:14" x14ac:dyDescent="0.25">
      <c r="A503" s="5" t="s">
        <v>1384</v>
      </c>
      <c r="B503" s="5" t="s">
        <v>482</v>
      </c>
      <c r="C503" s="5" t="s">
        <v>42</v>
      </c>
      <c r="D503" s="5" t="s">
        <v>43</v>
      </c>
      <c r="E503" s="6">
        <v>10063.33</v>
      </c>
      <c r="F503" s="6">
        <v>9983.2807881773406</v>
      </c>
      <c r="G503" s="6">
        <v>80.049211822659345</v>
      </c>
      <c r="H503" s="6">
        <v>10133.030000000001</v>
      </c>
      <c r="I503" s="6">
        <v>-69.700000000000728</v>
      </c>
      <c r="J503" s="6">
        <v>193600</v>
      </c>
      <c r="K503" s="6">
        <v>192060</v>
      </c>
      <c r="L503" s="6">
        <v>1540</v>
      </c>
      <c r="M503" s="6">
        <v>194940.9</v>
      </c>
      <c r="N503" s="6">
        <v>-1340.8999999999942</v>
      </c>
    </row>
    <row r="504" spans="1:14" x14ac:dyDescent="0.25">
      <c r="A504" s="5" t="s">
        <v>1384</v>
      </c>
      <c r="B504" s="5" t="s">
        <v>44</v>
      </c>
      <c r="C504" s="5" t="s">
        <v>42</v>
      </c>
      <c r="D504" s="5" t="s">
        <v>43</v>
      </c>
      <c r="E504" s="6">
        <v>15865.91</v>
      </c>
      <c r="F504" s="6">
        <v>15860.955223880597</v>
      </c>
      <c r="G504" s="6">
        <v>4.9547761194025952</v>
      </c>
      <c r="H504" s="6">
        <v>15940.26</v>
      </c>
      <c r="I504" s="6">
        <v>-74.350000000000364</v>
      </c>
      <c r="J504" s="6">
        <v>16010</v>
      </c>
      <c r="K504" s="6">
        <v>16005</v>
      </c>
      <c r="L504" s="6">
        <v>5</v>
      </c>
      <c r="M504" s="6">
        <v>16085.025</v>
      </c>
      <c r="N504" s="6">
        <v>-75.024999999999636</v>
      </c>
    </row>
    <row r="505" spans="1:14" x14ac:dyDescent="0.25">
      <c r="A505" s="5" t="s">
        <v>1384</v>
      </c>
      <c r="B505" s="5" t="s">
        <v>99</v>
      </c>
      <c r="C505" s="5" t="s">
        <v>42</v>
      </c>
      <c r="D505" s="5" t="s">
        <v>43</v>
      </c>
      <c r="E505" s="6">
        <v>43674.22</v>
      </c>
      <c r="F505" s="6">
        <v>43326.817733990145</v>
      </c>
      <c r="G505" s="6">
        <v>347.40226600985625</v>
      </c>
      <c r="H505" s="6">
        <v>43976.72</v>
      </c>
      <c r="I505" s="6">
        <v>-302.5</v>
      </c>
      <c r="J505" s="6">
        <v>193600</v>
      </c>
      <c r="K505" s="6">
        <v>192060</v>
      </c>
      <c r="L505" s="6">
        <v>1540</v>
      </c>
      <c r="M505" s="6">
        <v>194940.9</v>
      </c>
      <c r="N505" s="6">
        <v>-1340.8999999999942</v>
      </c>
    </row>
    <row r="506" spans="1:14" x14ac:dyDescent="0.25">
      <c r="A506" s="5" t="s">
        <v>1384</v>
      </c>
      <c r="B506" s="5" t="s">
        <v>100</v>
      </c>
      <c r="C506" s="5" t="s">
        <v>42</v>
      </c>
      <c r="D506" s="5" t="s">
        <v>43</v>
      </c>
      <c r="E506" s="6">
        <v>56147.82</v>
      </c>
      <c r="F506" s="6">
        <v>55672.433497536949</v>
      </c>
      <c r="G506" s="6">
        <v>475.38650246305042</v>
      </c>
      <c r="H506" s="6">
        <v>56507.519999999997</v>
      </c>
      <c r="I506" s="6">
        <v>-359.69999999999709</v>
      </c>
      <c r="J506" s="6">
        <v>193700</v>
      </c>
      <c r="K506" s="6">
        <v>192060</v>
      </c>
      <c r="L506" s="6">
        <v>1640</v>
      </c>
      <c r="M506" s="6">
        <v>194940.9</v>
      </c>
      <c r="N506" s="6">
        <v>-1240.8999999999942</v>
      </c>
    </row>
    <row r="507" spans="1:14" x14ac:dyDescent="0.25">
      <c r="A507" s="5" t="s">
        <v>1384</v>
      </c>
      <c r="B507" s="5" t="s">
        <v>47</v>
      </c>
      <c r="C507" s="5" t="s">
        <v>42</v>
      </c>
      <c r="D507" s="5" t="s">
        <v>43</v>
      </c>
      <c r="E507" s="6">
        <v>90379.92</v>
      </c>
      <c r="F507" s="6">
        <v>90304.696078431371</v>
      </c>
      <c r="G507" s="6">
        <v>75.223921568627702</v>
      </c>
      <c r="H507" s="6">
        <v>92110.79</v>
      </c>
      <c r="I507" s="6">
        <v>-1730.8699999999953</v>
      </c>
      <c r="J507" s="6">
        <v>192220</v>
      </c>
      <c r="K507" s="6">
        <v>192060</v>
      </c>
      <c r="L507" s="6">
        <v>160</v>
      </c>
      <c r="M507" s="6">
        <v>195901.2</v>
      </c>
      <c r="N507" s="6">
        <v>-3681.2000000000116</v>
      </c>
    </row>
    <row r="508" spans="1:14" x14ac:dyDescent="0.25">
      <c r="A508" s="5" t="s">
        <v>1384</v>
      </c>
      <c r="B508" s="5" t="s">
        <v>101</v>
      </c>
      <c r="C508" s="5" t="s">
        <v>42</v>
      </c>
      <c r="D508" s="5" t="s">
        <v>43</v>
      </c>
      <c r="E508" s="6">
        <v>180711.8</v>
      </c>
      <c r="F508" s="6">
        <v>172502.33497536945</v>
      </c>
      <c r="G508" s="6">
        <v>8209.4650246305391</v>
      </c>
      <c r="H508" s="6">
        <v>175089.87</v>
      </c>
      <c r="I508" s="6">
        <v>5621.929999999993</v>
      </c>
      <c r="J508" s="6">
        <v>201200</v>
      </c>
      <c r="K508" s="6">
        <v>192060</v>
      </c>
      <c r="L508" s="6">
        <v>9140</v>
      </c>
      <c r="M508" s="6">
        <v>194940.9</v>
      </c>
      <c r="N508" s="6">
        <v>6259.1000000000058</v>
      </c>
    </row>
    <row r="509" spans="1:14" x14ac:dyDescent="0.25">
      <c r="A509" s="5" t="s">
        <v>1384</v>
      </c>
      <c r="B509" s="5" t="s">
        <v>109</v>
      </c>
      <c r="C509" s="5" t="s">
        <v>42</v>
      </c>
      <c r="D509" s="5" t="s">
        <v>43</v>
      </c>
      <c r="E509" s="6">
        <v>190829.55</v>
      </c>
      <c r="F509" s="6">
        <v>191259.75369458128</v>
      </c>
      <c r="G509" s="6">
        <v>-430.20369458128698</v>
      </c>
      <c r="H509" s="6">
        <v>194128.65</v>
      </c>
      <c r="I509" s="6">
        <v>-3299.1000000000058</v>
      </c>
      <c r="J509" s="6">
        <v>15969</v>
      </c>
      <c r="K509" s="6">
        <v>16005</v>
      </c>
      <c r="L509" s="6">
        <v>-36</v>
      </c>
      <c r="M509" s="6">
        <v>16245.075000000001</v>
      </c>
      <c r="N509" s="6">
        <v>-276.07500000000073</v>
      </c>
    </row>
    <row r="510" spans="1:14" x14ac:dyDescent="0.25">
      <c r="A510" s="5" t="s">
        <v>1384</v>
      </c>
      <c r="B510" s="5" t="s">
        <v>50</v>
      </c>
      <c r="C510" s="5" t="s">
        <v>42</v>
      </c>
      <c r="D510" s="5" t="s">
        <v>43</v>
      </c>
      <c r="E510" s="6">
        <v>249.31</v>
      </c>
      <c r="F510" s="6">
        <v>239408.5472636816</v>
      </c>
      <c r="G510" s="6">
        <v>-239159.2372636816</v>
      </c>
      <c r="H510" s="6">
        <v>240605.59</v>
      </c>
      <c r="I510" s="6">
        <v>-240356.28</v>
      </c>
      <c r="J510" s="6">
        <v>200</v>
      </c>
      <c r="K510" s="6">
        <v>192060</v>
      </c>
      <c r="L510" s="6">
        <v>-191860</v>
      </c>
      <c r="M510" s="6">
        <v>193020.3</v>
      </c>
      <c r="N510" s="6">
        <v>-192820.3</v>
      </c>
    </row>
    <row r="511" spans="1:14" x14ac:dyDescent="0.25">
      <c r="A511" s="5" t="s">
        <v>1384</v>
      </c>
      <c r="B511" s="5" t="s">
        <v>103</v>
      </c>
      <c r="C511" s="5" t="s">
        <v>42</v>
      </c>
      <c r="D511" s="5" t="s">
        <v>43</v>
      </c>
      <c r="E511" s="6">
        <v>966215.65</v>
      </c>
      <c r="F511" s="6">
        <v>963261.56435643567</v>
      </c>
      <c r="G511" s="6">
        <v>2954.0856435643509</v>
      </c>
      <c r="H511" s="6">
        <v>972894.18</v>
      </c>
      <c r="I511" s="6">
        <v>-6678.5300000000279</v>
      </c>
      <c r="J511" s="6">
        <v>192649</v>
      </c>
      <c r="K511" s="6">
        <v>192060</v>
      </c>
      <c r="L511" s="6">
        <v>589</v>
      </c>
      <c r="M511" s="6">
        <v>193980.6</v>
      </c>
      <c r="N511" s="6">
        <v>-1331.6000000000058</v>
      </c>
    </row>
    <row r="512" spans="1:14" x14ac:dyDescent="0.25">
      <c r="A512" s="5" t="s">
        <v>1384</v>
      </c>
      <c r="B512" s="5" t="s">
        <v>104</v>
      </c>
      <c r="C512" s="5" t="s">
        <v>42</v>
      </c>
      <c r="D512" s="5" t="s">
        <v>53</v>
      </c>
      <c r="E512" s="6">
        <v>838212.26</v>
      </c>
      <c r="F512" s="6">
        <v>838218.16915422888</v>
      </c>
      <c r="G512" s="6">
        <v>-5.9091542288661003</v>
      </c>
      <c r="H512" s="6">
        <v>842409.26</v>
      </c>
      <c r="I512" s="6">
        <v>-4197</v>
      </c>
      <c r="J512" s="6">
        <v>144045</v>
      </c>
      <c r="K512" s="6">
        <v>144045</v>
      </c>
      <c r="L512" s="6">
        <v>0</v>
      </c>
      <c r="M512" s="6">
        <v>144765.22500000001</v>
      </c>
      <c r="N512" s="6">
        <v>-720.22500000000582</v>
      </c>
    </row>
    <row r="513" spans="1:14" x14ac:dyDescent="0.25">
      <c r="A513" s="5" t="s">
        <v>1384</v>
      </c>
      <c r="B513" s="5" t="s">
        <v>54</v>
      </c>
      <c r="C513" s="5" t="s">
        <v>42</v>
      </c>
      <c r="D513" s="5" t="s">
        <v>55</v>
      </c>
      <c r="E513" s="6">
        <v>9697.11</v>
      </c>
      <c r="F513" s="6">
        <v>9506.9705882352937</v>
      </c>
      <c r="G513" s="6">
        <v>190.13941176470689</v>
      </c>
      <c r="H513" s="6">
        <v>9697.11</v>
      </c>
      <c r="I513" s="6">
        <v>0</v>
      </c>
      <c r="J513" s="6">
        <v>1763.1110000000001</v>
      </c>
      <c r="K513" s="6">
        <v>1728.5401960784313</v>
      </c>
      <c r="L513" s="6">
        <v>34.570803921568768</v>
      </c>
      <c r="M513" s="6">
        <v>1763.1110000000001</v>
      </c>
      <c r="N513" s="6">
        <v>0</v>
      </c>
    </row>
    <row r="514" spans="1:14" x14ac:dyDescent="0.25">
      <c r="A514" s="5" t="s">
        <v>1385</v>
      </c>
      <c r="B514" s="5" t="s">
        <v>25</v>
      </c>
      <c r="C514" s="5" t="s">
        <v>26</v>
      </c>
      <c r="D514" s="5" t="s">
        <v>27</v>
      </c>
      <c r="E514" s="6">
        <v>23104.36</v>
      </c>
      <c r="F514" s="6">
        <v>0</v>
      </c>
      <c r="G514" s="6">
        <v>23104.36</v>
      </c>
      <c r="H514" s="6">
        <v>0</v>
      </c>
      <c r="I514" s="6">
        <v>23104.36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</row>
    <row r="515" spans="1:14" x14ac:dyDescent="0.25">
      <c r="A515" s="5" t="s">
        <v>1385</v>
      </c>
      <c r="B515" s="5" t="s">
        <v>30</v>
      </c>
      <c r="C515" s="5" t="s">
        <v>29</v>
      </c>
      <c r="D515" s="5" t="s">
        <v>27</v>
      </c>
      <c r="E515" s="6">
        <v>497.83</v>
      </c>
      <c r="F515" s="6">
        <v>0</v>
      </c>
      <c r="G515" s="6">
        <v>497.83</v>
      </c>
      <c r="H515" s="6">
        <v>501.43</v>
      </c>
      <c r="I515" s="6">
        <v>-3.6000000000000227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</row>
    <row r="516" spans="1:14" x14ac:dyDescent="0.25">
      <c r="A516" s="5" t="s">
        <v>1385</v>
      </c>
      <c r="B516" s="5" t="s">
        <v>31</v>
      </c>
      <c r="C516" s="5" t="s">
        <v>29</v>
      </c>
      <c r="D516" s="5" t="s">
        <v>27</v>
      </c>
      <c r="E516" s="6">
        <v>2232.9</v>
      </c>
      <c r="F516" s="6">
        <v>0</v>
      </c>
      <c r="G516" s="6">
        <v>2232.9</v>
      </c>
      <c r="H516" s="6">
        <v>2249.02</v>
      </c>
      <c r="I516" s="6">
        <v>-16.119999999999891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</row>
    <row r="517" spans="1:14" x14ac:dyDescent="0.25">
      <c r="A517" s="5" t="s">
        <v>1385</v>
      </c>
      <c r="B517" s="5" t="s">
        <v>32</v>
      </c>
      <c r="C517" s="5" t="s">
        <v>33</v>
      </c>
      <c r="D517" s="5" t="s">
        <v>27</v>
      </c>
      <c r="E517" s="6">
        <v>5615.59</v>
      </c>
      <c r="F517" s="6">
        <v>0</v>
      </c>
      <c r="G517" s="6">
        <v>5615.59</v>
      </c>
      <c r="H517" s="6">
        <v>5051.45</v>
      </c>
      <c r="I517" s="6">
        <v>564.14000000000033</v>
      </c>
      <c r="J517" s="6">
        <v>13.84</v>
      </c>
      <c r="K517" s="6">
        <v>0</v>
      </c>
      <c r="L517" s="6">
        <v>13.84</v>
      </c>
      <c r="M517" s="6">
        <v>12.45</v>
      </c>
      <c r="N517" s="6">
        <v>1.3900000000000006</v>
      </c>
    </row>
    <row r="518" spans="1:14" x14ac:dyDescent="0.25">
      <c r="A518" s="5" t="s">
        <v>1385</v>
      </c>
      <c r="B518" s="5" t="s">
        <v>28</v>
      </c>
      <c r="C518" s="5" t="s">
        <v>29</v>
      </c>
      <c r="D518" s="5" t="s">
        <v>27</v>
      </c>
      <c r="E518" s="6">
        <v>15908.63</v>
      </c>
      <c r="F518" s="6">
        <v>0</v>
      </c>
      <c r="G518" s="6">
        <v>15908.63</v>
      </c>
      <c r="H518" s="6">
        <v>16023.43</v>
      </c>
      <c r="I518" s="6">
        <v>-114.80000000000109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</row>
    <row r="519" spans="1:14" x14ac:dyDescent="0.25">
      <c r="A519" s="5" t="s">
        <v>1385</v>
      </c>
      <c r="B519" s="5" t="s">
        <v>34</v>
      </c>
      <c r="C519" s="5" t="s">
        <v>33</v>
      </c>
      <c r="D519" s="5" t="s">
        <v>27</v>
      </c>
      <c r="E519" s="6">
        <v>25105.759999999998</v>
      </c>
      <c r="F519" s="6">
        <v>0</v>
      </c>
      <c r="G519" s="6">
        <v>25105.759999999998</v>
      </c>
      <c r="H519" s="6">
        <v>22583.67</v>
      </c>
      <c r="I519" s="6">
        <v>2522.09</v>
      </c>
      <c r="J519" s="6">
        <v>13.84</v>
      </c>
      <c r="K519" s="6">
        <v>0</v>
      </c>
      <c r="L519" s="6">
        <v>13.84</v>
      </c>
      <c r="M519" s="6">
        <v>12.45</v>
      </c>
      <c r="N519" s="6">
        <v>1.3900000000000006</v>
      </c>
    </row>
    <row r="520" spans="1:14" x14ac:dyDescent="0.25">
      <c r="A520" s="5" t="s">
        <v>1385</v>
      </c>
      <c r="B520" s="5" t="s">
        <v>35</v>
      </c>
      <c r="C520" s="5" t="s">
        <v>33</v>
      </c>
      <c r="D520" s="5" t="s">
        <v>27</v>
      </c>
      <c r="E520" s="6">
        <v>29566.81</v>
      </c>
      <c r="F520" s="6">
        <v>0</v>
      </c>
      <c r="G520" s="6">
        <v>29566.81</v>
      </c>
      <c r="H520" s="6">
        <v>26595.82</v>
      </c>
      <c r="I520" s="6">
        <v>2970.9900000000016</v>
      </c>
      <c r="J520" s="6">
        <v>290.64</v>
      </c>
      <c r="K520" s="6">
        <v>0</v>
      </c>
      <c r="L520" s="6">
        <v>290.64</v>
      </c>
      <c r="M520" s="6">
        <v>261.435</v>
      </c>
      <c r="N520" s="6">
        <v>29.204999999999984</v>
      </c>
    </row>
    <row r="521" spans="1:14" x14ac:dyDescent="0.25">
      <c r="A521" s="5" t="s">
        <v>1385</v>
      </c>
      <c r="B521" s="5" t="s">
        <v>36</v>
      </c>
      <c r="C521" s="5" t="s">
        <v>29</v>
      </c>
      <c r="D521" s="5" t="s">
        <v>27</v>
      </c>
      <c r="E521" s="6">
        <v>28694.78</v>
      </c>
      <c r="F521" s="6">
        <v>0</v>
      </c>
      <c r="G521" s="6">
        <v>28694.78</v>
      </c>
      <c r="H521" s="6">
        <v>28901.86</v>
      </c>
      <c r="I521" s="6">
        <v>-207.08000000000175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</row>
    <row r="522" spans="1:14" x14ac:dyDescent="0.25">
      <c r="A522" s="5" t="s">
        <v>1385</v>
      </c>
      <c r="B522" s="5" t="s">
        <v>37</v>
      </c>
      <c r="C522" s="5" t="s">
        <v>29</v>
      </c>
      <c r="D522" s="5" t="s">
        <v>27</v>
      </c>
      <c r="E522" s="6">
        <v>62908.98</v>
      </c>
      <c r="F522" s="6">
        <v>0</v>
      </c>
      <c r="G522" s="6">
        <v>62908.98</v>
      </c>
      <c r="H522" s="6">
        <v>63362.97</v>
      </c>
      <c r="I522" s="6">
        <v>-453.98999999999796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</row>
    <row r="523" spans="1:14" x14ac:dyDescent="0.25">
      <c r="A523" s="5" t="s">
        <v>1385</v>
      </c>
      <c r="B523" s="5" t="s">
        <v>106</v>
      </c>
      <c r="C523" s="5" t="s">
        <v>39</v>
      </c>
      <c r="D523" s="5" t="s">
        <v>40</v>
      </c>
      <c r="E523" s="6">
        <v>-1671982.79</v>
      </c>
      <c r="F523" s="6">
        <v>0</v>
      </c>
      <c r="G523" s="6">
        <v>-1671982.79</v>
      </c>
      <c r="H523" s="6">
        <v>-1671982.8</v>
      </c>
      <c r="I523" s="6">
        <v>1.0000000009313226E-2</v>
      </c>
      <c r="J523" s="6">
        <v>-9088</v>
      </c>
      <c r="K523" s="6">
        <v>0</v>
      </c>
      <c r="L523" s="6">
        <v>-9088</v>
      </c>
      <c r="M523" s="6">
        <v>-9088</v>
      </c>
      <c r="N523" s="6">
        <v>0</v>
      </c>
    </row>
    <row r="524" spans="1:14" x14ac:dyDescent="0.25">
      <c r="A524" s="5" t="s">
        <v>1385</v>
      </c>
      <c r="B524" s="5" t="s">
        <v>1364</v>
      </c>
      <c r="C524" s="5" t="s">
        <v>42</v>
      </c>
      <c r="D524" s="5" t="s">
        <v>43</v>
      </c>
      <c r="E524" s="6">
        <v>113434.41</v>
      </c>
      <c r="F524" s="6">
        <v>0</v>
      </c>
      <c r="G524" s="6">
        <v>113434.41</v>
      </c>
      <c r="H524" s="6">
        <v>0</v>
      </c>
      <c r="I524" s="6">
        <v>113434.41</v>
      </c>
      <c r="J524" s="6">
        <v>109038</v>
      </c>
      <c r="K524" s="6">
        <v>0</v>
      </c>
      <c r="L524" s="6">
        <v>109038</v>
      </c>
      <c r="M524" s="6">
        <v>0</v>
      </c>
      <c r="N524" s="6">
        <v>109038</v>
      </c>
    </row>
    <row r="525" spans="1:14" x14ac:dyDescent="0.25">
      <c r="A525" s="5" t="s">
        <v>1385</v>
      </c>
      <c r="B525" s="5" t="s">
        <v>107</v>
      </c>
      <c r="C525" s="5" t="s">
        <v>42</v>
      </c>
      <c r="D525" s="5" t="s">
        <v>43</v>
      </c>
      <c r="E525" s="6">
        <v>5738.59</v>
      </c>
      <c r="F525" s="6">
        <v>5668.7290640394085</v>
      </c>
      <c r="G525" s="6">
        <v>69.860935960591632</v>
      </c>
      <c r="H525" s="6">
        <v>5753.76</v>
      </c>
      <c r="I525" s="6">
        <v>-15.170000000000073</v>
      </c>
      <c r="J525" s="6">
        <v>110400</v>
      </c>
      <c r="K525" s="6">
        <v>109056</v>
      </c>
      <c r="L525" s="6">
        <v>1344</v>
      </c>
      <c r="M525" s="6">
        <v>110691.84</v>
      </c>
      <c r="N525" s="6">
        <v>-291.83999999999651</v>
      </c>
    </row>
    <row r="526" spans="1:14" x14ac:dyDescent="0.25">
      <c r="A526" s="5" t="s">
        <v>1385</v>
      </c>
      <c r="B526" s="5" t="s">
        <v>44</v>
      </c>
      <c r="C526" s="5" t="s">
        <v>42</v>
      </c>
      <c r="D526" s="5" t="s">
        <v>43</v>
      </c>
      <c r="E526" s="6">
        <v>8998.2800000000007</v>
      </c>
      <c r="F526" s="6">
        <v>9006.2089552238813</v>
      </c>
      <c r="G526" s="6">
        <v>-7.9289552238806209</v>
      </c>
      <c r="H526" s="6">
        <v>9051.24</v>
      </c>
      <c r="I526" s="6">
        <v>-52.959999999999127</v>
      </c>
      <c r="J526" s="6">
        <v>9080</v>
      </c>
      <c r="K526" s="6">
        <v>9088</v>
      </c>
      <c r="L526" s="6">
        <v>-8</v>
      </c>
      <c r="M526" s="6">
        <v>9133.44</v>
      </c>
      <c r="N526" s="6">
        <v>-53.440000000000509</v>
      </c>
    </row>
    <row r="527" spans="1:14" x14ac:dyDescent="0.25">
      <c r="A527" s="5" t="s">
        <v>1385</v>
      </c>
      <c r="B527" s="5" t="s">
        <v>99</v>
      </c>
      <c r="C527" s="5" t="s">
        <v>42</v>
      </c>
      <c r="D527" s="5" t="s">
        <v>43</v>
      </c>
      <c r="E527" s="6">
        <v>24905.14</v>
      </c>
      <c r="F527" s="6">
        <v>24601.940886699507</v>
      </c>
      <c r="G527" s="6">
        <v>303.19911330049217</v>
      </c>
      <c r="H527" s="6">
        <v>24970.97</v>
      </c>
      <c r="I527" s="6">
        <v>-65.830000000001746</v>
      </c>
      <c r="J527" s="6">
        <v>110400</v>
      </c>
      <c r="K527" s="6">
        <v>109056</v>
      </c>
      <c r="L527" s="6">
        <v>1344</v>
      </c>
      <c r="M527" s="6">
        <v>110691.84</v>
      </c>
      <c r="N527" s="6">
        <v>-291.83999999999651</v>
      </c>
    </row>
    <row r="528" spans="1:14" x14ac:dyDescent="0.25">
      <c r="A528" s="5" t="s">
        <v>1385</v>
      </c>
      <c r="B528" s="5" t="s">
        <v>100</v>
      </c>
      <c r="C528" s="5" t="s">
        <v>42</v>
      </c>
      <c r="D528" s="5" t="s">
        <v>43</v>
      </c>
      <c r="E528" s="6">
        <v>32001.65</v>
      </c>
      <c r="F528" s="6">
        <v>31612.059113300493</v>
      </c>
      <c r="G528" s="6">
        <v>389.5908866995087</v>
      </c>
      <c r="H528" s="6">
        <v>32086.240000000002</v>
      </c>
      <c r="I528" s="6">
        <v>-84.590000000000146</v>
      </c>
      <c r="J528" s="6">
        <v>110400</v>
      </c>
      <c r="K528" s="6">
        <v>109056</v>
      </c>
      <c r="L528" s="6">
        <v>1344</v>
      </c>
      <c r="M528" s="6">
        <v>110691.84</v>
      </c>
      <c r="N528" s="6">
        <v>-291.83999999999651</v>
      </c>
    </row>
    <row r="529" spans="1:14" x14ac:dyDescent="0.25">
      <c r="A529" s="5" t="s">
        <v>1385</v>
      </c>
      <c r="B529" s="5" t="s">
        <v>47</v>
      </c>
      <c r="C529" s="5" t="s">
        <v>42</v>
      </c>
      <c r="D529" s="5" t="s">
        <v>43</v>
      </c>
      <c r="E529" s="6">
        <v>51508.37</v>
      </c>
      <c r="F529" s="6">
        <v>51277.039215686273</v>
      </c>
      <c r="G529" s="6">
        <v>231.33078431372996</v>
      </c>
      <c r="H529" s="6">
        <v>52302.58</v>
      </c>
      <c r="I529" s="6">
        <v>-794.20999999999913</v>
      </c>
      <c r="J529" s="6">
        <v>109548</v>
      </c>
      <c r="K529" s="6">
        <v>109056</v>
      </c>
      <c r="L529" s="6">
        <v>492</v>
      </c>
      <c r="M529" s="6">
        <v>111237.12</v>
      </c>
      <c r="N529" s="6">
        <v>-1689.1199999999953</v>
      </c>
    </row>
    <row r="530" spans="1:14" x14ac:dyDescent="0.25">
      <c r="A530" s="5" t="s">
        <v>1385</v>
      </c>
      <c r="B530" s="5" t="s">
        <v>101</v>
      </c>
      <c r="C530" s="5" t="s">
        <v>42</v>
      </c>
      <c r="D530" s="5" t="s">
        <v>43</v>
      </c>
      <c r="E530" s="6">
        <v>106105.31</v>
      </c>
      <c r="F530" s="6">
        <v>97950.719211822667</v>
      </c>
      <c r="G530" s="6">
        <v>8154.590788177331</v>
      </c>
      <c r="H530" s="6">
        <v>99419.98</v>
      </c>
      <c r="I530" s="6">
        <v>6685.3300000000017</v>
      </c>
      <c r="J530" s="6">
        <v>118135</v>
      </c>
      <c r="K530" s="6">
        <v>109056</v>
      </c>
      <c r="L530" s="6">
        <v>9079</v>
      </c>
      <c r="M530" s="6">
        <v>110691.84</v>
      </c>
      <c r="N530" s="6">
        <v>7443.1600000000035</v>
      </c>
    </row>
    <row r="531" spans="1:14" x14ac:dyDescent="0.25">
      <c r="A531" s="5" t="s">
        <v>1385</v>
      </c>
      <c r="B531" s="5" t="s">
        <v>109</v>
      </c>
      <c r="C531" s="5" t="s">
        <v>42</v>
      </c>
      <c r="D531" s="5" t="s">
        <v>43</v>
      </c>
      <c r="E531" s="6">
        <v>108529.9</v>
      </c>
      <c r="F531" s="6">
        <v>108601.5960591133</v>
      </c>
      <c r="G531" s="6">
        <v>-71.696059113310184</v>
      </c>
      <c r="H531" s="6">
        <v>110230.62</v>
      </c>
      <c r="I531" s="6">
        <v>-1700.7200000000012</v>
      </c>
      <c r="J531" s="6">
        <v>9082</v>
      </c>
      <c r="K531" s="6">
        <v>9088</v>
      </c>
      <c r="L531" s="6">
        <v>-6</v>
      </c>
      <c r="M531" s="6">
        <v>9224.32</v>
      </c>
      <c r="N531" s="6">
        <v>-142.31999999999971</v>
      </c>
    </row>
    <row r="532" spans="1:14" x14ac:dyDescent="0.25">
      <c r="A532" s="5" t="s">
        <v>1385</v>
      </c>
      <c r="B532" s="5" t="s">
        <v>50</v>
      </c>
      <c r="C532" s="5" t="s">
        <v>42</v>
      </c>
      <c r="D532" s="5" t="s">
        <v>43</v>
      </c>
      <c r="E532" s="6">
        <v>0</v>
      </c>
      <c r="F532" s="6">
        <v>135941.57213930349</v>
      </c>
      <c r="G532" s="6">
        <v>-135941.57213930349</v>
      </c>
      <c r="H532" s="6">
        <v>136621.28</v>
      </c>
      <c r="I532" s="6">
        <v>-136621.28</v>
      </c>
      <c r="J532" s="6">
        <v>0</v>
      </c>
      <c r="K532" s="6">
        <v>109056</v>
      </c>
      <c r="L532" s="6">
        <v>-109056</v>
      </c>
      <c r="M532" s="6">
        <v>109601.28</v>
      </c>
      <c r="N532" s="6">
        <v>-109601.28</v>
      </c>
    </row>
    <row r="533" spans="1:14" x14ac:dyDescent="0.25">
      <c r="A533" s="5" t="s">
        <v>1385</v>
      </c>
      <c r="B533" s="5" t="s">
        <v>103</v>
      </c>
      <c r="C533" s="5" t="s">
        <v>42</v>
      </c>
      <c r="D533" s="5" t="s">
        <v>43</v>
      </c>
      <c r="E533" s="6">
        <v>546710.87</v>
      </c>
      <c r="F533" s="6">
        <v>546961.64356435649</v>
      </c>
      <c r="G533" s="6">
        <v>-250.77356435649563</v>
      </c>
      <c r="H533" s="6">
        <v>552431.26</v>
      </c>
      <c r="I533" s="6">
        <v>-5720.390000000014</v>
      </c>
      <c r="J533" s="6">
        <v>109006</v>
      </c>
      <c r="K533" s="6">
        <v>109056</v>
      </c>
      <c r="L533" s="6">
        <v>-50</v>
      </c>
      <c r="M533" s="6">
        <v>110146.56</v>
      </c>
      <c r="N533" s="6">
        <v>-1140.5599999999977</v>
      </c>
    </row>
    <row r="534" spans="1:14" x14ac:dyDescent="0.25">
      <c r="A534" s="5" t="s">
        <v>1385</v>
      </c>
      <c r="B534" s="5" t="s">
        <v>104</v>
      </c>
      <c r="C534" s="5" t="s">
        <v>42</v>
      </c>
      <c r="D534" s="5" t="s">
        <v>53</v>
      </c>
      <c r="E534" s="6">
        <v>474908.39</v>
      </c>
      <c r="F534" s="6">
        <v>475959.18407960201</v>
      </c>
      <c r="G534" s="6">
        <v>-1050.7940796019975</v>
      </c>
      <c r="H534" s="6">
        <v>478338.98</v>
      </c>
      <c r="I534" s="6">
        <v>-3430.5899999999674</v>
      </c>
      <c r="J534" s="6">
        <v>81612</v>
      </c>
      <c r="K534" s="6">
        <v>81792</v>
      </c>
      <c r="L534" s="6">
        <v>-180</v>
      </c>
      <c r="M534" s="6">
        <v>82200.960000000006</v>
      </c>
      <c r="N534" s="6">
        <v>-588.9600000000064</v>
      </c>
    </row>
    <row r="535" spans="1:14" x14ac:dyDescent="0.25">
      <c r="A535" s="5" t="s">
        <v>1385</v>
      </c>
      <c r="B535" s="5" t="s">
        <v>54</v>
      </c>
      <c r="C535" s="5" t="s">
        <v>42</v>
      </c>
      <c r="D535" s="5" t="s">
        <v>55</v>
      </c>
      <c r="E535" s="6">
        <v>5506.24</v>
      </c>
      <c r="F535" s="6">
        <v>5398.2745098039213</v>
      </c>
      <c r="G535" s="6">
        <v>107.96549019607846</v>
      </c>
      <c r="H535" s="6">
        <v>5506.24</v>
      </c>
      <c r="I535" s="6">
        <v>0</v>
      </c>
      <c r="J535" s="6">
        <v>1001.134</v>
      </c>
      <c r="K535" s="6">
        <v>981.50392156862745</v>
      </c>
      <c r="L535" s="6">
        <v>19.630078431372567</v>
      </c>
      <c r="M535" s="6">
        <v>1001.134</v>
      </c>
      <c r="N535" s="6">
        <v>0</v>
      </c>
    </row>
    <row r="536" spans="1:14" x14ac:dyDescent="0.25">
      <c r="A536" s="5" t="s">
        <v>1386</v>
      </c>
      <c r="B536" s="5" t="s">
        <v>25</v>
      </c>
      <c r="C536" s="5" t="s">
        <v>26</v>
      </c>
      <c r="D536" s="5" t="s">
        <v>27</v>
      </c>
      <c r="E536" s="6">
        <v>4055.42</v>
      </c>
      <c r="F536" s="6">
        <v>0</v>
      </c>
      <c r="G536" s="6">
        <v>4055.42</v>
      </c>
      <c r="H536" s="6">
        <v>0</v>
      </c>
      <c r="I536" s="6">
        <v>4055.42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</row>
    <row r="537" spans="1:14" x14ac:dyDescent="0.25">
      <c r="A537" s="5" t="s">
        <v>1386</v>
      </c>
      <c r="B537" s="5" t="s">
        <v>30</v>
      </c>
      <c r="C537" s="5" t="s">
        <v>29</v>
      </c>
      <c r="D537" s="5" t="s">
        <v>27</v>
      </c>
      <c r="E537" s="6">
        <v>245.57</v>
      </c>
      <c r="F537" s="6">
        <v>0</v>
      </c>
      <c r="G537" s="6">
        <v>245.57</v>
      </c>
      <c r="H537" s="6">
        <v>246.8</v>
      </c>
      <c r="I537" s="6">
        <v>-1.2300000000000182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</row>
    <row r="538" spans="1:14" x14ac:dyDescent="0.25">
      <c r="A538" s="5" t="s">
        <v>1386</v>
      </c>
      <c r="B538" s="5" t="s">
        <v>31</v>
      </c>
      <c r="C538" s="5" t="s">
        <v>29</v>
      </c>
      <c r="D538" s="5" t="s">
        <v>27</v>
      </c>
      <c r="E538" s="6">
        <v>1101.43</v>
      </c>
      <c r="F538" s="6">
        <v>0</v>
      </c>
      <c r="G538" s="6">
        <v>1101.43</v>
      </c>
      <c r="H538" s="6">
        <v>1106.94</v>
      </c>
      <c r="I538" s="6">
        <v>-5.5099999999999909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</row>
    <row r="539" spans="1:14" x14ac:dyDescent="0.25">
      <c r="A539" s="5" t="s">
        <v>1386</v>
      </c>
      <c r="B539" s="5" t="s">
        <v>32</v>
      </c>
      <c r="C539" s="5" t="s">
        <v>33</v>
      </c>
      <c r="D539" s="5" t="s">
        <v>27</v>
      </c>
      <c r="E539" s="6">
        <v>3282.52</v>
      </c>
      <c r="F539" s="6">
        <v>0</v>
      </c>
      <c r="G539" s="6">
        <v>3282.52</v>
      </c>
      <c r="H539" s="6">
        <v>2486.2600000000002</v>
      </c>
      <c r="I539" s="6">
        <v>796.25999999999976</v>
      </c>
      <c r="J539" s="6">
        <v>8.09</v>
      </c>
      <c r="K539" s="6">
        <v>0</v>
      </c>
      <c r="L539" s="6">
        <v>8.09</v>
      </c>
      <c r="M539" s="6">
        <v>6.1280000000000001</v>
      </c>
      <c r="N539" s="6">
        <v>1.9619999999999997</v>
      </c>
    </row>
    <row r="540" spans="1:14" x14ac:dyDescent="0.25">
      <c r="A540" s="5" t="s">
        <v>1386</v>
      </c>
      <c r="B540" s="5" t="s">
        <v>28</v>
      </c>
      <c r="C540" s="5" t="s">
        <v>29</v>
      </c>
      <c r="D540" s="5" t="s">
        <v>27</v>
      </c>
      <c r="E540" s="6">
        <v>7847.3</v>
      </c>
      <c r="F540" s="6">
        <v>0</v>
      </c>
      <c r="G540" s="6">
        <v>7847.3</v>
      </c>
      <c r="H540" s="6">
        <v>7886.53</v>
      </c>
      <c r="I540" s="6">
        <v>-39.229999999999563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</row>
    <row r="541" spans="1:14" x14ac:dyDescent="0.25">
      <c r="A541" s="5" t="s">
        <v>1386</v>
      </c>
      <c r="B541" s="5" t="s">
        <v>34</v>
      </c>
      <c r="C541" s="5" t="s">
        <v>33</v>
      </c>
      <c r="D541" s="5" t="s">
        <v>27</v>
      </c>
      <c r="E541" s="6">
        <v>14675.26</v>
      </c>
      <c r="F541" s="6">
        <v>0</v>
      </c>
      <c r="G541" s="6">
        <v>14675.26</v>
      </c>
      <c r="H541" s="6">
        <v>11115.4</v>
      </c>
      <c r="I541" s="6">
        <v>3559.8600000000006</v>
      </c>
      <c r="J541" s="6">
        <v>8.09</v>
      </c>
      <c r="K541" s="6">
        <v>0</v>
      </c>
      <c r="L541" s="6">
        <v>8.09</v>
      </c>
      <c r="M541" s="6">
        <v>6.1280000000000001</v>
      </c>
      <c r="N541" s="6">
        <v>1.9619999999999997</v>
      </c>
    </row>
    <row r="542" spans="1:14" x14ac:dyDescent="0.25">
      <c r="A542" s="5" t="s">
        <v>1386</v>
      </c>
      <c r="B542" s="5" t="s">
        <v>35</v>
      </c>
      <c r="C542" s="5" t="s">
        <v>33</v>
      </c>
      <c r="D542" s="5" t="s">
        <v>27</v>
      </c>
      <c r="E542" s="6">
        <v>17282.91</v>
      </c>
      <c r="F542" s="6">
        <v>0</v>
      </c>
      <c r="G542" s="6">
        <v>17282.91</v>
      </c>
      <c r="H542" s="6">
        <v>13090.13</v>
      </c>
      <c r="I542" s="6">
        <v>4192.7800000000007</v>
      </c>
      <c r="J542" s="6">
        <v>169.89</v>
      </c>
      <c r="K542" s="6">
        <v>0</v>
      </c>
      <c r="L542" s="6">
        <v>169.89</v>
      </c>
      <c r="M542" s="6">
        <v>128.67500000000001</v>
      </c>
      <c r="N542" s="6">
        <v>41.214999999999975</v>
      </c>
    </row>
    <row r="543" spans="1:14" x14ac:dyDescent="0.25">
      <c r="A543" s="5" t="s">
        <v>1386</v>
      </c>
      <c r="B543" s="5" t="s">
        <v>36</v>
      </c>
      <c r="C543" s="5" t="s">
        <v>29</v>
      </c>
      <c r="D543" s="5" t="s">
        <v>27</v>
      </c>
      <c r="E543" s="6">
        <v>14154.36</v>
      </c>
      <c r="F543" s="6">
        <v>0</v>
      </c>
      <c r="G543" s="6">
        <v>14154.36</v>
      </c>
      <c r="H543" s="6">
        <v>14225.13</v>
      </c>
      <c r="I543" s="6">
        <v>-70.769999999998618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</row>
    <row r="544" spans="1:14" x14ac:dyDescent="0.25">
      <c r="A544" s="5" t="s">
        <v>1386</v>
      </c>
      <c r="B544" s="5" t="s">
        <v>37</v>
      </c>
      <c r="C544" s="5" t="s">
        <v>29</v>
      </c>
      <c r="D544" s="5" t="s">
        <v>27</v>
      </c>
      <c r="E544" s="6">
        <v>31031.3</v>
      </c>
      <c r="F544" s="6">
        <v>0</v>
      </c>
      <c r="G544" s="6">
        <v>31031.3</v>
      </c>
      <c r="H544" s="6">
        <v>31186.46</v>
      </c>
      <c r="I544" s="6">
        <v>-155.15999999999985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</row>
    <row r="545" spans="1:14" x14ac:dyDescent="0.25">
      <c r="A545" s="5" t="s">
        <v>1386</v>
      </c>
      <c r="B545" s="5" t="s">
        <v>106</v>
      </c>
      <c r="C545" s="5" t="s">
        <v>39</v>
      </c>
      <c r="D545" s="5" t="s">
        <v>40</v>
      </c>
      <c r="E545" s="6">
        <v>-822929.03</v>
      </c>
      <c r="F545" s="6">
        <v>0</v>
      </c>
      <c r="G545" s="6">
        <v>-822929.03</v>
      </c>
      <c r="H545" s="6">
        <v>-822929.04</v>
      </c>
      <c r="I545" s="6">
        <v>1.0000000009313226E-2</v>
      </c>
      <c r="J545" s="6">
        <v>-4473</v>
      </c>
      <c r="K545" s="6">
        <v>0</v>
      </c>
      <c r="L545" s="6">
        <v>-4473</v>
      </c>
      <c r="M545" s="6">
        <v>-4473</v>
      </c>
      <c r="N545" s="6">
        <v>0</v>
      </c>
    </row>
    <row r="546" spans="1:14" x14ac:dyDescent="0.25">
      <c r="A546" s="5" t="s">
        <v>1386</v>
      </c>
      <c r="B546" s="5" t="s">
        <v>1364</v>
      </c>
      <c r="C546" s="5" t="s">
        <v>42</v>
      </c>
      <c r="D546" s="5" t="s">
        <v>43</v>
      </c>
      <c r="E546" s="6">
        <v>56455.05</v>
      </c>
      <c r="F546" s="6">
        <v>0</v>
      </c>
      <c r="G546" s="6">
        <v>56455.05</v>
      </c>
      <c r="H546" s="6">
        <v>0</v>
      </c>
      <c r="I546" s="6">
        <v>56455.05</v>
      </c>
      <c r="J546" s="6">
        <v>54267</v>
      </c>
      <c r="K546" s="6">
        <v>0</v>
      </c>
      <c r="L546" s="6">
        <v>54267</v>
      </c>
      <c r="M546" s="6">
        <v>0</v>
      </c>
      <c r="N546" s="6">
        <v>54267</v>
      </c>
    </row>
    <row r="547" spans="1:14" x14ac:dyDescent="0.25">
      <c r="A547" s="5" t="s">
        <v>1386</v>
      </c>
      <c r="B547" s="5" t="s">
        <v>107</v>
      </c>
      <c r="C547" s="5" t="s">
        <v>42</v>
      </c>
      <c r="D547" s="5" t="s">
        <v>43</v>
      </c>
      <c r="E547" s="6">
        <v>2796.52</v>
      </c>
      <c r="F547" s="6">
        <v>2790.07881773399</v>
      </c>
      <c r="G547" s="6">
        <v>6.441182266009946</v>
      </c>
      <c r="H547" s="6">
        <v>2831.93</v>
      </c>
      <c r="I547" s="6">
        <v>-35.409999999999854</v>
      </c>
      <c r="J547" s="6">
        <v>53800</v>
      </c>
      <c r="K547" s="6">
        <v>53676</v>
      </c>
      <c r="L547" s="6">
        <v>124</v>
      </c>
      <c r="M547" s="6">
        <v>54481.14</v>
      </c>
      <c r="N547" s="6">
        <v>-681.13999999999942</v>
      </c>
    </row>
    <row r="548" spans="1:14" x14ac:dyDescent="0.25">
      <c r="A548" s="5" t="s">
        <v>1386</v>
      </c>
      <c r="B548" s="5" t="s">
        <v>44</v>
      </c>
      <c r="C548" s="5" t="s">
        <v>42</v>
      </c>
      <c r="D548" s="5" t="s">
        <v>43</v>
      </c>
      <c r="E548" s="6">
        <v>4437.6899999999996</v>
      </c>
      <c r="F548" s="6">
        <v>4432.746268656716</v>
      </c>
      <c r="G548" s="6">
        <v>4.9437313432836163</v>
      </c>
      <c r="H548" s="6">
        <v>4454.91</v>
      </c>
      <c r="I548" s="6">
        <v>-17.220000000000255</v>
      </c>
      <c r="J548" s="6">
        <v>4478</v>
      </c>
      <c r="K548" s="6">
        <v>4473</v>
      </c>
      <c r="L548" s="6">
        <v>5</v>
      </c>
      <c r="M548" s="6">
        <v>4495.3649999999998</v>
      </c>
      <c r="N548" s="6">
        <v>-17.364999999999782</v>
      </c>
    </row>
    <row r="549" spans="1:14" x14ac:dyDescent="0.25">
      <c r="A549" s="5" t="s">
        <v>1386</v>
      </c>
      <c r="B549" s="5" t="s">
        <v>99</v>
      </c>
      <c r="C549" s="5" t="s">
        <v>42</v>
      </c>
      <c r="D549" s="5" t="s">
        <v>43</v>
      </c>
      <c r="E549" s="6">
        <v>12136.74</v>
      </c>
      <c r="F549" s="6">
        <v>12108.768472906404</v>
      </c>
      <c r="G549" s="6">
        <v>27.971527093595796</v>
      </c>
      <c r="H549" s="6">
        <v>12290.4</v>
      </c>
      <c r="I549" s="6">
        <v>-153.65999999999985</v>
      </c>
      <c r="J549" s="6">
        <v>53800</v>
      </c>
      <c r="K549" s="6">
        <v>53676</v>
      </c>
      <c r="L549" s="6">
        <v>124</v>
      </c>
      <c r="M549" s="6">
        <v>54481.14</v>
      </c>
      <c r="N549" s="6">
        <v>-681.13999999999942</v>
      </c>
    </row>
    <row r="550" spans="1:14" x14ac:dyDescent="0.25">
      <c r="A550" s="5" t="s">
        <v>1386</v>
      </c>
      <c r="B550" s="5" t="s">
        <v>100</v>
      </c>
      <c r="C550" s="5" t="s">
        <v>42</v>
      </c>
      <c r="D550" s="5" t="s">
        <v>43</v>
      </c>
      <c r="E550" s="6">
        <v>15595.01</v>
      </c>
      <c r="F550" s="6">
        <v>15559.064039408868</v>
      </c>
      <c r="G550" s="6">
        <v>35.945960591132462</v>
      </c>
      <c r="H550" s="6">
        <v>15792.45</v>
      </c>
      <c r="I550" s="6">
        <v>-197.44000000000051</v>
      </c>
      <c r="J550" s="6">
        <v>53800</v>
      </c>
      <c r="K550" s="6">
        <v>53676</v>
      </c>
      <c r="L550" s="6">
        <v>124</v>
      </c>
      <c r="M550" s="6">
        <v>54481.14</v>
      </c>
      <c r="N550" s="6">
        <v>-681.13999999999942</v>
      </c>
    </row>
    <row r="551" spans="1:14" x14ac:dyDescent="0.25">
      <c r="A551" s="5" t="s">
        <v>1386</v>
      </c>
      <c r="B551" s="5" t="s">
        <v>47</v>
      </c>
      <c r="C551" s="5" t="s">
        <v>42</v>
      </c>
      <c r="D551" s="5" t="s">
        <v>43</v>
      </c>
      <c r="E551" s="6">
        <v>25327.72</v>
      </c>
      <c r="F551" s="6">
        <v>25237.921568627451</v>
      </c>
      <c r="G551" s="6">
        <v>89.798431372550112</v>
      </c>
      <c r="H551" s="6">
        <v>25742.68</v>
      </c>
      <c r="I551" s="6">
        <v>-414.95999999999913</v>
      </c>
      <c r="J551" s="6">
        <v>53867</v>
      </c>
      <c r="K551" s="6">
        <v>53676</v>
      </c>
      <c r="L551" s="6">
        <v>191</v>
      </c>
      <c r="M551" s="6">
        <v>54749.52</v>
      </c>
      <c r="N551" s="6">
        <v>-882.5199999999968</v>
      </c>
    </row>
    <row r="552" spans="1:14" x14ac:dyDescent="0.25">
      <c r="A552" s="5" t="s">
        <v>1386</v>
      </c>
      <c r="B552" s="5" t="s">
        <v>101</v>
      </c>
      <c r="C552" s="5" t="s">
        <v>42</v>
      </c>
      <c r="D552" s="5" t="s">
        <v>43</v>
      </c>
      <c r="E552" s="6">
        <v>51581.91</v>
      </c>
      <c r="F552" s="6">
        <v>48210.118226600986</v>
      </c>
      <c r="G552" s="6">
        <v>3371.791773399018</v>
      </c>
      <c r="H552" s="6">
        <v>48933.27</v>
      </c>
      <c r="I552" s="6">
        <v>2648.6400000000067</v>
      </c>
      <c r="J552" s="6">
        <v>57430</v>
      </c>
      <c r="K552" s="6">
        <v>53676</v>
      </c>
      <c r="L552" s="6">
        <v>3754</v>
      </c>
      <c r="M552" s="6">
        <v>54481.14</v>
      </c>
      <c r="N552" s="6">
        <v>2948.8600000000006</v>
      </c>
    </row>
    <row r="553" spans="1:14" x14ac:dyDescent="0.25">
      <c r="A553" s="5" t="s">
        <v>1386</v>
      </c>
      <c r="B553" s="5" t="s">
        <v>109</v>
      </c>
      <c r="C553" s="5" t="s">
        <v>42</v>
      </c>
      <c r="D553" s="5" t="s">
        <v>43</v>
      </c>
      <c r="E553" s="6">
        <v>53631.6</v>
      </c>
      <c r="F553" s="6">
        <v>53452.354679802957</v>
      </c>
      <c r="G553" s="6">
        <v>179.24532019704202</v>
      </c>
      <c r="H553" s="6">
        <v>54254.14</v>
      </c>
      <c r="I553" s="6">
        <v>-622.54000000000087</v>
      </c>
      <c r="J553" s="6">
        <v>4488</v>
      </c>
      <c r="K553" s="6">
        <v>4473</v>
      </c>
      <c r="L553" s="6">
        <v>15</v>
      </c>
      <c r="M553" s="6">
        <v>4540.0950000000003</v>
      </c>
      <c r="N553" s="6">
        <v>-52.095000000000255</v>
      </c>
    </row>
    <row r="554" spans="1:14" x14ac:dyDescent="0.25">
      <c r="A554" s="5" t="s">
        <v>1386</v>
      </c>
      <c r="B554" s="5" t="s">
        <v>50</v>
      </c>
      <c r="C554" s="5" t="s">
        <v>42</v>
      </c>
      <c r="D554" s="5" t="s">
        <v>43</v>
      </c>
      <c r="E554" s="6">
        <v>0</v>
      </c>
      <c r="F554" s="6">
        <v>66908.746268656701</v>
      </c>
      <c r="G554" s="6">
        <v>-66908.746268656701</v>
      </c>
      <c r="H554" s="6">
        <v>67243.289999999994</v>
      </c>
      <c r="I554" s="6">
        <v>-67243.289999999994</v>
      </c>
      <c r="J554" s="6">
        <v>0</v>
      </c>
      <c r="K554" s="6">
        <v>53676</v>
      </c>
      <c r="L554" s="6">
        <v>-53676</v>
      </c>
      <c r="M554" s="6">
        <v>53944.38</v>
      </c>
      <c r="N554" s="6">
        <v>-53944.38</v>
      </c>
    </row>
    <row r="555" spans="1:14" x14ac:dyDescent="0.25">
      <c r="A555" s="5" t="s">
        <v>1386</v>
      </c>
      <c r="B555" s="5" t="s">
        <v>103</v>
      </c>
      <c r="C555" s="5" t="s">
        <v>42</v>
      </c>
      <c r="D555" s="5" t="s">
        <v>43</v>
      </c>
      <c r="E555" s="6">
        <v>270321.11</v>
      </c>
      <c r="F555" s="6">
        <v>269207.68316831684</v>
      </c>
      <c r="G555" s="6">
        <v>1113.426831683144</v>
      </c>
      <c r="H555" s="6">
        <v>271899.76</v>
      </c>
      <c r="I555" s="6">
        <v>-1578.6500000000233</v>
      </c>
      <c r="J555" s="6">
        <v>53898</v>
      </c>
      <c r="K555" s="6">
        <v>53676</v>
      </c>
      <c r="L555" s="6">
        <v>222</v>
      </c>
      <c r="M555" s="6">
        <v>54212.76</v>
      </c>
      <c r="N555" s="6">
        <v>-314.76000000000204</v>
      </c>
    </row>
    <row r="556" spans="1:14" x14ac:dyDescent="0.25">
      <c r="A556" s="5" t="s">
        <v>1386</v>
      </c>
      <c r="B556" s="5" t="s">
        <v>104</v>
      </c>
      <c r="C556" s="5" t="s">
        <v>42</v>
      </c>
      <c r="D556" s="5" t="s">
        <v>53</v>
      </c>
      <c r="E556" s="6">
        <v>234259.51</v>
      </c>
      <c r="F556" s="6">
        <v>234261.16417910447</v>
      </c>
      <c r="G556" s="6">
        <v>-1.6541791044583078</v>
      </c>
      <c r="H556" s="6">
        <v>235432.47</v>
      </c>
      <c r="I556" s="6">
        <v>-1172.9599999999919</v>
      </c>
      <c r="J556" s="6">
        <v>40257</v>
      </c>
      <c r="K556" s="6">
        <v>40257</v>
      </c>
      <c r="L556" s="6">
        <v>0</v>
      </c>
      <c r="M556" s="6">
        <v>40458.285000000003</v>
      </c>
      <c r="N556" s="6">
        <v>-201.28500000000349</v>
      </c>
    </row>
    <row r="557" spans="1:14" x14ac:dyDescent="0.25">
      <c r="A557" s="5" t="s">
        <v>1386</v>
      </c>
      <c r="B557" s="5" t="s">
        <v>54</v>
      </c>
      <c r="C557" s="5" t="s">
        <v>42</v>
      </c>
      <c r="D557" s="5" t="s">
        <v>55</v>
      </c>
      <c r="E557" s="6">
        <v>2710.1</v>
      </c>
      <c r="F557" s="6">
        <v>2656.9607843137255</v>
      </c>
      <c r="G557" s="6">
        <v>53.139215686274383</v>
      </c>
      <c r="H557" s="6">
        <v>2710.1</v>
      </c>
      <c r="I557" s="6">
        <v>0</v>
      </c>
      <c r="J557" s="6">
        <v>492.74599999999998</v>
      </c>
      <c r="K557" s="6">
        <v>483.08431372549018</v>
      </c>
      <c r="L557" s="6">
        <v>9.6616862745098047</v>
      </c>
      <c r="M557" s="6">
        <v>492.74599999999998</v>
      </c>
      <c r="N557" s="6">
        <v>0</v>
      </c>
    </row>
    <row r="558" spans="1:14" x14ac:dyDescent="0.25">
      <c r="A558" s="5" t="s">
        <v>1387</v>
      </c>
      <c r="B558" s="5" t="s">
        <v>25</v>
      </c>
      <c r="C558" s="5" t="s">
        <v>26</v>
      </c>
      <c r="D558" s="5" t="s">
        <v>27</v>
      </c>
      <c r="E558" s="6">
        <v>4243.1000000000004</v>
      </c>
      <c r="F558" s="6">
        <v>0</v>
      </c>
      <c r="G558" s="6">
        <v>4243.1000000000004</v>
      </c>
      <c r="H558" s="6">
        <v>0</v>
      </c>
      <c r="I558" s="6">
        <v>4243.1000000000004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</row>
    <row r="559" spans="1:14" x14ac:dyDescent="0.25">
      <c r="A559" s="5" t="s">
        <v>1387</v>
      </c>
      <c r="B559" s="5" t="s">
        <v>30</v>
      </c>
      <c r="C559" s="5" t="s">
        <v>29</v>
      </c>
      <c r="D559" s="5" t="s">
        <v>27</v>
      </c>
      <c r="E559" s="6">
        <v>230.48</v>
      </c>
      <c r="F559" s="6">
        <v>0</v>
      </c>
      <c r="G559" s="6">
        <v>230.48</v>
      </c>
      <c r="H559" s="6">
        <v>230.56</v>
      </c>
      <c r="I559" s="6">
        <v>-8.0000000000012506E-2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</row>
    <row r="560" spans="1:14" x14ac:dyDescent="0.25">
      <c r="A560" s="5" t="s">
        <v>1387</v>
      </c>
      <c r="B560" s="5" t="s">
        <v>31</v>
      </c>
      <c r="C560" s="5" t="s">
        <v>29</v>
      </c>
      <c r="D560" s="5" t="s">
        <v>27</v>
      </c>
      <c r="E560" s="6">
        <v>1033.74</v>
      </c>
      <c r="F560" s="6">
        <v>0</v>
      </c>
      <c r="G560" s="6">
        <v>1033.74</v>
      </c>
      <c r="H560" s="6">
        <v>1034.0999999999999</v>
      </c>
      <c r="I560" s="6">
        <v>-0.35999999999989996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</row>
    <row r="561" spans="1:14" x14ac:dyDescent="0.25">
      <c r="A561" s="5" t="s">
        <v>1387</v>
      </c>
      <c r="B561" s="5" t="s">
        <v>32</v>
      </c>
      <c r="C561" s="5" t="s">
        <v>33</v>
      </c>
      <c r="D561" s="5" t="s">
        <v>27</v>
      </c>
      <c r="E561" s="6">
        <v>2535.94</v>
      </c>
      <c r="F561" s="6">
        <v>0</v>
      </c>
      <c r="G561" s="6">
        <v>2535.94</v>
      </c>
      <c r="H561" s="6">
        <v>2311.17</v>
      </c>
      <c r="I561" s="6">
        <v>224.76999999999998</v>
      </c>
      <c r="J561" s="6">
        <v>6.25</v>
      </c>
      <c r="K561" s="6">
        <v>0</v>
      </c>
      <c r="L561" s="6">
        <v>6.25</v>
      </c>
      <c r="M561" s="6">
        <v>5.6959999999999997</v>
      </c>
      <c r="N561" s="6">
        <v>0.55400000000000027</v>
      </c>
    </row>
    <row r="562" spans="1:14" x14ac:dyDescent="0.25">
      <c r="A562" s="5" t="s">
        <v>1387</v>
      </c>
      <c r="B562" s="5" t="s">
        <v>28</v>
      </c>
      <c r="C562" s="5" t="s">
        <v>29</v>
      </c>
      <c r="D562" s="5" t="s">
        <v>27</v>
      </c>
      <c r="E562" s="6">
        <v>7365.04</v>
      </c>
      <c r="F562" s="6">
        <v>0</v>
      </c>
      <c r="G562" s="6">
        <v>7365.04</v>
      </c>
      <c r="H562" s="6">
        <v>7367.62</v>
      </c>
      <c r="I562" s="6">
        <v>-2.5799999999999272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</row>
    <row r="563" spans="1:14" x14ac:dyDescent="0.25">
      <c r="A563" s="5" t="s">
        <v>1387</v>
      </c>
      <c r="B563" s="5" t="s">
        <v>34</v>
      </c>
      <c r="C563" s="5" t="s">
        <v>33</v>
      </c>
      <c r="D563" s="5" t="s">
        <v>27</v>
      </c>
      <c r="E563" s="6">
        <v>11337.5</v>
      </c>
      <c r="F563" s="6">
        <v>0</v>
      </c>
      <c r="G563" s="6">
        <v>11337.5</v>
      </c>
      <c r="H563" s="6">
        <v>10332.629999999999</v>
      </c>
      <c r="I563" s="6">
        <v>1004.8700000000008</v>
      </c>
      <c r="J563" s="6">
        <v>6.25</v>
      </c>
      <c r="K563" s="6">
        <v>0</v>
      </c>
      <c r="L563" s="6">
        <v>6.25</v>
      </c>
      <c r="M563" s="6">
        <v>5.6959999999999997</v>
      </c>
      <c r="N563" s="6">
        <v>0.55400000000000027</v>
      </c>
    </row>
    <row r="564" spans="1:14" x14ac:dyDescent="0.25">
      <c r="A564" s="5" t="s">
        <v>1387</v>
      </c>
      <c r="B564" s="5" t="s">
        <v>35</v>
      </c>
      <c r="C564" s="5" t="s">
        <v>33</v>
      </c>
      <c r="D564" s="5" t="s">
        <v>27</v>
      </c>
      <c r="E564" s="6">
        <v>13352.06</v>
      </c>
      <c r="F564" s="6">
        <v>0</v>
      </c>
      <c r="G564" s="6">
        <v>13352.06</v>
      </c>
      <c r="H564" s="6">
        <v>12168.29</v>
      </c>
      <c r="I564" s="6">
        <v>1183.7699999999986</v>
      </c>
      <c r="J564" s="6">
        <v>131.25</v>
      </c>
      <c r="K564" s="6">
        <v>0</v>
      </c>
      <c r="L564" s="6">
        <v>131.25</v>
      </c>
      <c r="M564" s="6">
        <v>119.614</v>
      </c>
      <c r="N564" s="6">
        <v>11.635999999999996</v>
      </c>
    </row>
    <row r="565" spans="1:14" x14ac:dyDescent="0.25">
      <c r="A565" s="5" t="s">
        <v>1387</v>
      </c>
      <c r="B565" s="5" t="s">
        <v>36</v>
      </c>
      <c r="C565" s="5" t="s">
        <v>29</v>
      </c>
      <c r="D565" s="5" t="s">
        <v>27</v>
      </c>
      <c r="E565" s="6">
        <v>13284.5</v>
      </c>
      <c r="F565" s="6">
        <v>0</v>
      </c>
      <c r="G565" s="6">
        <v>13284.5</v>
      </c>
      <c r="H565" s="6">
        <v>13289.15</v>
      </c>
      <c r="I565" s="6">
        <v>-4.6499999999996362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</row>
    <row r="566" spans="1:14" x14ac:dyDescent="0.25">
      <c r="A566" s="5" t="s">
        <v>1387</v>
      </c>
      <c r="B566" s="5" t="s">
        <v>37</v>
      </c>
      <c r="C566" s="5" t="s">
        <v>29</v>
      </c>
      <c r="D566" s="5" t="s">
        <v>27</v>
      </c>
      <c r="E566" s="6">
        <v>29124.27</v>
      </c>
      <c r="F566" s="6">
        <v>0</v>
      </c>
      <c r="G566" s="6">
        <v>29124.27</v>
      </c>
      <c r="H566" s="6">
        <v>29134.46</v>
      </c>
      <c r="I566" s="6">
        <v>-10.18999999999869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</row>
    <row r="567" spans="1:14" x14ac:dyDescent="0.25">
      <c r="A567" s="5" t="s">
        <v>1387</v>
      </c>
      <c r="B567" s="5" t="s">
        <v>294</v>
      </c>
      <c r="C567" s="5" t="s">
        <v>39</v>
      </c>
      <c r="D567" s="5" t="s">
        <v>40</v>
      </c>
      <c r="E567" s="6">
        <v>-771003.48</v>
      </c>
      <c r="F567" s="6">
        <v>0</v>
      </c>
      <c r="G567" s="6">
        <v>-771003.48</v>
      </c>
      <c r="H567" s="6">
        <v>-771003.45</v>
      </c>
      <c r="I567" s="6">
        <v>-3.0000000027939677E-2</v>
      </c>
      <c r="J567" s="6">
        <v>-4158</v>
      </c>
      <c r="K567" s="6">
        <v>0</v>
      </c>
      <c r="L567" s="6">
        <v>-4158</v>
      </c>
      <c r="M567" s="6">
        <v>-4158</v>
      </c>
      <c r="N567" s="6">
        <v>0</v>
      </c>
    </row>
    <row r="568" spans="1:14" x14ac:dyDescent="0.25">
      <c r="A568" s="5" t="s">
        <v>1387</v>
      </c>
      <c r="B568" s="5" t="s">
        <v>1364</v>
      </c>
      <c r="C568" s="5" t="s">
        <v>42</v>
      </c>
      <c r="D568" s="5" t="s">
        <v>43</v>
      </c>
      <c r="E568" s="6">
        <v>53056.32</v>
      </c>
      <c r="F568" s="6">
        <v>0</v>
      </c>
      <c r="G568" s="6">
        <v>53056.32</v>
      </c>
      <c r="H568" s="6">
        <v>0</v>
      </c>
      <c r="I568" s="6">
        <v>53056.32</v>
      </c>
      <c r="J568" s="6">
        <v>51000</v>
      </c>
      <c r="K568" s="6">
        <v>0</v>
      </c>
      <c r="L568" s="6">
        <v>51000</v>
      </c>
      <c r="M568" s="6">
        <v>0</v>
      </c>
      <c r="N568" s="6">
        <v>51000</v>
      </c>
    </row>
    <row r="569" spans="1:14" x14ac:dyDescent="0.25">
      <c r="A569" s="5" t="s">
        <v>1387</v>
      </c>
      <c r="B569" s="5" t="s">
        <v>739</v>
      </c>
      <c r="C569" s="5" t="s">
        <v>42</v>
      </c>
      <c r="D569" s="5" t="s">
        <v>43</v>
      </c>
      <c r="E569" s="6">
        <v>2702.96</v>
      </c>
      <c r="F569" s="6">
        <v>2593.5960591133003</v>
      </c>
      <c r="G569" s="6">
        <v>109.36394088669977</v>
      </c>
      <c r="H569" s="6">
        <v>2632.5</v>
      </c>
      <c r="I569" s="6">
        <v>70.460000000000036</v>
      </c>
      <c r="J569" s="6">
        <v>52000</v>
      </c>
      <c r="K569" s="6">
        <v>49896</v>
      </c>
      <c r="L569" s="6">
        <v>2104</v>
      </c>
      <c r="M569" s="6">
        <v>50644.44</v>
      </c>
      <c r="N569" s="6">
        <v>1355.5599999999977</v>
      </c>
    </row>
    <row r="570" spans="1:14" x14ac:dyDescent="0.25">
      <c r="A570" s="5" t="s">
        <v>1387</v>
      </c>
      <c r="B570" s="5" t="s">
        <v>44</v>
      </c>
      <c r="C570" s="5" t="s">
        <v>42</v>
      </c>
      <c r="D570" s="5" t="s">
        <v>43</v>
      </c>
      <c r="E570" s="6">
        <v>4165.17</v>
      </c>
      <c r="F570" s="6">
        <v>4120.5771144278606</v>
      </c>
      <c r="G570" s="6">
        <v>44.592885572139494</v>
      </c>
      <c r="H570" s="6">
        <v>4141.18</v>
      </c>
      <c r="I570" s="6">
        <v>23.989999999999782</v>
      </c>
      <c r="J570" s="6">
        <v>4203</v>
      </c>
      <c r="K570" s="6">
        <v>4158</v>
      </c>
      <c r="L570" s="6">
        <v>45</v>
      </c>
      <c r="M570" s="6">
        <v>4178.79</v>
      </c>
      <c r="N570" s="6">
        <v>24.210000000000036</v>
      </c>
    </row>
    <row r="571" spans="1:14" x14ac:dyDescent="0.25">
      <c r="A571" s="5" t="s">
        <v>1387</v>
      </c>
      <c r="B571" s="5" t="s">
        <v>798</v>
      </c>
      <c r="C571" s="5" t="s">
        <v>42</v>
      </c>
      <c r="D571" s="5" t="s">
        <v>43</v>
      </c>
      <c r="E571" s="6">
        <v>11852.88</v>
      </c>
      <c r="F571" s="6">
        <v>11373.290640394089</v>
      </c>
      <c r="G571" s="6">
        <v>479.58935960591043</v>
      </c>
      <c r="H571" s="6">
        <v>11543.89</v>
      </c>
      <c r="I571" s="6">
        <v>308.98999999999978</v>
      </c>
      <c r="J571" s="6">
        <v>52000</v>
      </c>
      <c r="K571" s="6">
        <v>49896</v>
      </c>
      <c r="L571" s="6">
        <v>2104</v>
      </c>
      <c r="M571" s="6">
        <v>50644.44</v>
      </c>
      <c r="N571" s="6">
        <v>1355.5599999999977</v>
      </c>
    </row>
    <row r="572" spans="1:14" x14ac:dyDescent="0.25">
      <c r="A572" s="5" t="s">
        <v>1387</v>
      </c>
      <c r="B572" s="5" t="s">
        <v>799</v>
      </c>
      <c r="C572" s="5" t="s">
        <v>42</v>
      </c>
      <c r="D572" s="5" t="s">
        <v>43</v>
      </c>
      <c r="E572" s="6">
        <v>15058.75</v>
      </c>
      <c r="F572" s="6">
        <v>14463.349753694582</v>
      </c>
      <c r="G572" s="6">
        <v>595.40024630541848</v>
      </c>
      <c r="H572" s="6">
        <v>14680.3</v>
      </c>
      <c r="I572" s="6">
        <v>378.45000000000073</v>
      </c>
      <c r="J572" s="6">
        <v>51950</v>
      </c>
      <c r="K572" s="6">
        <v>49896</v>
      </c>
      <c r="L572" s="6">
        <v>2054</v>
      </c>
      <c r="M572" s="6">
        <v>50644.44</v>
      </c>
      <c r="N572" s="6">
        <v>1305.5599999999977</v>
      </c>
    </row>
    <row r="573" spans="1:14" x14ac:dyDescent="0.25">
      <c r="A573" s="5" t="s">
        <v>1387</v>
      </c>
      <c r="B573" s="5" t="s">
        <v>47</v>
      </c>
      <c r="C573" s="5" t="s">
        <v>42</v>
      </c>
      <c r="D573" s="5" t="s">
        <v>43</v>
      </c>
      <c r="E573" s="6">
        <v>23744.6</v>
      </c>
      <c r="F573" s="6">
        <v>23460.598039215685</v>
      </c>
      <c r="G573" s="6">
        <v>284.00196078431327</v>
      </c>
      <c r="H573" s="6">
        <v>23929.81</v>
      </c>
      <c r="I573" s="6">
        <v>-185.21000000000276</v>
      </c>
      <c r="J573" s="6">
        <v>50500</v>
      </c>
      <c r="K573" s="6">
        <v>49896</v>
      </c>
      <c r="L573" s="6">
        <v>604</v>
      </c>
      <c r="M573" s="6">
        <v>50893.919999999998</v>
      </c>
      <c r="N573" s="6">
        <v>-393.91999999999825</v>
      </c>
    </row>
    <row r="574" spans="1:14" x14ac:dyDescent="0.25">
      <c r="A574" s="5" t="s">
        <v>1387</v>
      </c>
      <c r="B574" s="5" t="s">
        <v>299</v>
      </c>
      <c r="C574" s="5" t="s">
        <v>42</v>
      </c>
      <c r="D574" s="5" t="s">
        <v>43</v>
      </c>
      <c r="E574" s="6">
        <v>50473.919999999998</v>
      </c>
      <c r="F574" s="6">
        <v>49230.719211822659</v>
      </c>
      <c r="G574" s="6">
        <v>1243.2007881773388</v>
      </c>
      <c r="H574" s="6">
        <v>49969.18</v>
      </c>
      <c r="I574" s="6">
        <v>504.73999999999796</v>
      </c>
      <c r="J574" s="6">
        <v>4263</v>
      </c>
      <c r="K574" s="6">
        <v>4158</v>
      </c>
      <c r="L574" s="6">
        <v>105</v>
      </c>
      <c r="M574" s="6">
        <v>4220.37</v>
      </c>
      <c r="N574" s="6">
        <v>42.630000000000109</v>
      </c>
    </row>
    <row r="575" spans="1:14" x14ac:dyDescent="0.25">
      <c r="A575" s="5" t="s">
        <v>1387</v>
      </c>
      <c r="B575" s="5" t="s">
        <v>298</v>
      </c>
      <c r="C575" s="5" t="s">
        <v>42</v>
      </c>
      <c r="D575" s="5" t="s">
        <v>43</v>
      </c>
      <c r="E575" s="6">
        <v>52602.96</v>
      </c>
      <c r="F575" s="6">
        <v>50151.418719211826</v>
      </c>
      <c r="G575" s="6">
        <v>2451.541280788173</v>
      </c>
      <c r="H575" s="6">
        <v>50903.69</v>
      </c>
      <c r="I575" s="6">
        <v>1699.2699999999968</v>
      </c>
      <c r="J575" s="6">
        <v>52335</v>
      </c>
      <c r="K575" s="6">
        <v>49896</v>
      </c>
      <c r="L575" s="6">
        <v>2439</v>
      </c>
      <c r="M575" s="6">
        <v>50644.44</v>
      </c>
      <c r="N575" s="6">
        <v>1690.5599999999977</v>
      </c>
    </row>
    <row r="576" spans="1:14" x14ac:dyDescent="0.25">
      <c r="A576" s="5" t="s">
        <v>1387</v>
      </c>
      <c r="B576" s="5" t="s">
        <v>50</v>
      </c>
      <c r="C576" s="5" t="s">
        <v>42</v>
      </c>
      <c r="D576" s="5" t="s">
        <v>43</v>
      </c>
      <c r="E576" s="6">
        <v>0</v>
      </c>
      <c r="F576" s="6">
        <v>62196.86567164179</v>
      </c>
      <c r="G576" s="6">
        <v>-62196.86567164179</v>
      </c>
      <c r="H576" s="6">
        <v>62507.85</v>
      </c>
      <c r="I576" s="6">
        <v>-62507.85</v>
      </c>
      <c r="J576" s="6">
        <v>0</v>
      </c>
      <c r="K576" s="6">
        <v>49896</v>
      </c>
      <c r="L576" s="6">
        <v>-49896</v>
      </c>
      <c r="M576" s="6">
        <v>50145.48</v>
      </c>
      <c r="N576" s="6">
        <v>-50145.48</v>
      </c>
    </row>
    <row r="577" spans="1:14" x14ac:dyDescent="0.25">
      <c r="A577" s="5" t="s">
        <v>1387</v>
      </c>
      <c r="B577" s="5" t="s">
        <v>103</v>
      </c>
      <c r="C577" s="5" t="s">
        <v>42</v>
      </c>
      <c r="D577" s="5" t="s">
        <v>43</v>
      </c>
      <c r="E577" s="6">
        <v>252842.37</v>
      </c>
      <c r="F577" s="6">
        <v>250249.39603960395</v>
      </c>
      <c r="G577" s="6">
        <v>2592.9739603960479</v>
      </c>
      <c r="H577" s="6">
        <v>252751.89</v>
      </c>
      <c r="I577" s="6">
        <v>90.479999999981374</v>
      </c>
      <c r="J577" s="6">
        <v>50413</v>
      </c>
      <c r="K577" s="6">
        <v>49896</v>
      </c>
      <c r="L577" s="6">
        <v>517</v>
      </c>
      <c r="M577" s="6">
        <v>50394.96</v>
      </c>
      <c r="N577" s="6">
        <v>18.040000000000873</v>
      </c>
    </row>
    <row r="578" spans="1:14" x14ac:dyDescent="0.25">
      <c r="A578" s="5" t="s">
        <v>1387</v>
      </c>
      <c r="B578" s="5" t="s">
        <v>300</v>
      </c>
      <c r="C578" s="5" t="s">
        <v>42</v>
      </c>
      <c r="D578" s="5" t="s">
        <v>53</v>
      </c>
      <c r="E578" s="6">
        <v>219477.67</v>
      </c>
      <c r="F578" s="6">
        <v>217382.1188118812</v>
      </c>
      <c r="G578" s="6">
        <v>2095.551188118814</v>
      </c>
      <c r="H578" s="6">
        <v>219555.94</v>
      </c>
      <c r="I578" s="6">
        <v>-78.269999999989523</v>
      </c>
      <c r="J578" s="6">
        <v>37783</v>
      </c>
      <c r="K578" s="6">
        <v>37422</v>
      </c>
      <c r="L578" s="6">
        <v>361</v>
      </c>
      <c r="M578" s="6">
        <v>37796.22</v>
      </c>
      <c r="N578" s="6">
        <v>-13.220000000001164</v>
      </c>
    </row>
    <row r="579" spans="1:14" x14ac:dyDescent="0.25">
      <c r="A579" s="5" t="s">
        <v>1387</v>
      </c>
      <c r="B579" s="5" t="s">
        <v>54</v>
      </c>
      <c r="C579" s="5" t="s">
        <v>42</v>
      </c>
      <c r="D579" s="5" t="s">
        <v>55</v>
      </c>
      <c r="E579" s="6">
        <v>2519.25</v>
      </c>
      <c r="F579" s="6">
        <v>2469.8529411764707</v>
      </c>
      <c r="G579" s="6">
        <v>49.397058823529278</v>
      </c>
      <c r="H579" s="6">
        <v>2519.25</v>
      </c>
      <c r="I579" s="6">
        <v>0</v>
      </c>
      <c r="J579" s="6">
        <v>458.04599999999999</v>
      </c>
      <c r="K579" s="6">
        <v>449.06372549019608</v>
      </c>
      <c r="L579" s="6">
        <v>8.982274509803915</v>
      </c>
      <c r="M579" s="6">
        <v>458.04500000000002</v>
      </c>
      <c r="N579" s="6">
        <v>9.9999999997635314E-4</v>
      </c>
    </row>
    <row r="580" spans="1:14" x14ac:dyDescent="0.25">
      <c r="A580" s="5" t="s">
        <v>1388</v>
      </c>
      <c r="B580" s="5" t="s">
        <v>25</v>
      </c>
      <c r="C580" s="5" t="s">
        <v>26</v>
      </c>
      <c r="D580" s="5" t="s">
        <v>27</v>
      </c>
      <c r="E580" s="6">
        <v>13693.29</v>
      </c>
      <c r="F580" s="6">
        <v>0</v>
      </c>
      <c r="G580" s="6">
        <v>13693.29</v>
      </c>
      <c r="H580" s="6">
        <v>0</v>
      </c>
      <c r="I580" s="6">
        <v>13693.29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</row>
    <row r="581" spans="1:14" x14ac:dyDescent="0.25">
      <c r="A581" s="5" t="s">
        <v>1388</v>
      </c>
      <c r="B581" s="5" t="s">
        <v>30</v>
      </c>
      <c r="C581" s="5" t="s">
        <v>29</v>
      </c>
      <c r="D581" s="5" t="s">
        <v>27</v>
      </c>
      <c r="E581" s="6">
        <v>110.72</v>
      </c>
      <c r="F581" s="6">
        <v>0</v>
      </c>
      <c r="G581" s="6">
        <v>110.72</v>
      </c>
      <c r="H581" s="6">
        <v>112.33</v>
      </c>
      <c r="I581" s="6">
        <v>-1.6099999999999994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</row>
    <row r="582" spans="1:14" x14ac:dyDescent="0.25">
      <c r="A582" s="5" t="s">
        <v>1388</v>
      </c>
      <c r="B582" s="5" t="s">
        <v>31</v>
      </c>
      <c r="C582" s="5" t="s">
        <v>29</v>
      </c>
      <c r="D582" s="5" t="s">
        <v>27</v>
      </c>
      <c r="E582" s="6">
        <v>496.58</v>
      </c>
      <c r="F582" s="6">
        <v>0</v>
      </c>
      <c r="G582" s="6">
        <v>496.58</v>
      </c>
      <c r="H582" s="6">
        <v>503.81</v>
      </c>
      <c r="I582" s="6">
        <v>-7.2300000000000182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</row>
    <row r="583" spans="1:14" x14ac:dyDescent="0.25">
      <c r="A583" s="5" t="s">
        <v>1388</v>
      </c>
      <c r="B583" s="5" t="s">
        <v>32</v>
      </c>
      <c r="C583" s="5" t="s">
        <v>33</v>
      </c>
      <c r="D583" s="5" t="s">
        <v>27</v>
      </c>
      <c r="E583" s="6">
        <v>543.71</v>
      </c>
      <c r="F583" s="6">
        <v>0</v>
      </c>
      <c r="G583" s="6">
        <v>543.71</v>
      </c>
      <c r="H583" s="6">
        <v>1127.0899999999999</v>
      </c>
      <c r="I583" s="6">
        <v>-583.37999999999988</v>
      </c>
      <c r="J583" s="6">
        <v>1.34</v>
      </c>
      <c r="K583" s="6">
        <v>0</v>
      </c>
      <c r="L583" s="6">
        <v>1.34</v>
      </c>
      <c r="M583" s="6">
        <v>2.778</v>
      </c>
      <c r="N583" s="6">
        <v>-1.4379999999999999</v>
      </c>
    </row>
    <row r="584" spans="1:14" x14ac:dyDescent="0.25">
      <c r="A584" s="5" t="s">
        <v>1388</v>
      </c>
      <c r="B584" s="5" t="s">
        <v>28</v>
      </c>
      <c r="C584" s="5" t="s">
        <v>29</v>
      </c>
      <c r="D584" s="5" t="s">
        <v>27</v>
      </c>
      <c r="E584" s="6">
        <v>3537.98</v>
      </c>
      <c r="F584" s="6">
        <v>0</v>
      </c>
      <c r="G584" s="6">
        <v>3537.98</v>
      </c>
      <c r="H584" s="6">
        <v>3589.44</v>
      </c>
      <c r="I584" s="6">
        <v>-51.460000000000036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</row>
    <row r="585" spans="1:14" x14ac:dyDescent="0.25">
      <c r="A585" s="5" t="s">
        <v>1388</v>
      </c>
      <c r="B585" s="5" t="s">
        <v>34</v>
      </c>
      <c r="C585" s="5" t="s">
        <v>33</v>
      </c>
      <c r="D585" s="5" t="s">
        <v>27</v>
      </c>
      <c r="E585" s="6">
        <v>2430.7600000000002</v>
      </c>
      <c r="F585" s="6">
        <v>0</v>
      </c>
      <c r="G585" s="6">
        <v>2430.7600000000002</v>
      </c>
      <c r="H585" s="6">
        <v>5038.93</v>
      </c>
      <c r="I585" s="6">
        <v>-2608.17</v>
      </c>
      <c r="J585" s="6">
        <v>1.34</v>
      </c>
      <c r="K585" s="6">
        <v>0</v>
      </c>
      <c r="L585" s="6">
        <v>1.34</v>
      </c>
      <c r="M585" s="6">
        <v>2.778</v>
      </c>
      <c r="N585" s="6">
        <v>-1.4379999999999999</v>
      </c>
    </row>
    <row r="586" spans="1:14" x14ac:dyDescent="0.25">
      <c r="A586" s="5" t="s">
        <v>1388</v>
      </c>
      <c r="B586" s="5" t="s">
        <v>35</v>
      </c>
      <c r="C586" s="5" t="s">
        <v>33</v>
      </c>
      <c r="D586" s="5" t="s">
        <v>27</v>
      </c>
      <c r="E586" s="6">
        <v>2862.68</v>
      </c>
      <c r="F586" s="6">
        <v>0</v>
      </c>
      <c r="G586" s="6">
        <v>2862.68</v>
      </c>
      <c r="H586" s="6">
        <v>5934.26</v>
      </c>
      <c r="I586" s="6">
        <v>-3071.5800000000004</v>
      </c>
      <c r="J586" s="6">
        <v>28.14</v>
      </c>
      <c r="K586" s="6">
        <v>0</v>
      </c>
      <c r="L586" s="6">
        <v>28.14</v>
      </c>
      <c r="M586" s="6">
        <v>58.332999999999998</v>
      </c>
      <c r="N586" s="6">
        <v>-30.192999999999998</v>
      </c>
    </row>
    <row r="587" spans="1:14" x14ac:dyDescent="0.25">
      <c r="A587" s="5" t="s">
        <v>1388</v>
      </c>
      <c r="B587" s="5" t="s">
        <v>36</v>
      </c>
      <c r="C587" s="5" t="s">
        <v>29</v>
      </c>
      <c r="D587" s="5" t="s">
        <v>27</v>
      </c>
      <c r="E587" s="6">
        <v>6381.54</v>
      </c>
      <c r="F587" s="6">
        <v>0</v>
      </c>
      <c r="G587" s="6">
        <v>6381.54</v>
      </c>
      <c r="H587" s="6">
        <v>6474.36</v>
      </c>
      <c r="I587" s="6">
        <v>-92.819999999999709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</row>
    <row r="588" spans="1:14" x14ac:dyDescent="0.25">
      <c r="A588" s="5" t="s">
        <v>1388</v>
      </c>
      <c r="B588" s="5" t="s">
        <v>37</v>
      </c>
      <c r="C588" s="5" t="s">
        <v>29</v>
      </c>
      <c r="D588" s="5" t="s">
        <v>27</v>
      </c>
      <c r="E588" s="6">
        <v>13990.56</v>
      </c>
      <c r="F588" s="6">
        <v>0</v>
      </c>
      <c r="G588" s="6">
        <v>13990.56</v>
      </c>
      <c r="H588" s="6">
        <v>14194.06</v>
      </c>
      <c r="I588" s="6">
        <v>-203.5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</row>
    <row r="589" spans="1:14" x14ac:dyDescent="0.25">
      <c r="A589" s="5" t="s">
        <v>1388</v>
      </c>
      <c r="B589" s="5" t="s">
        <v>131</v>
      </c>
      <c r="C589" s="5" t="s">
        <v>39</v>
      </c>
      <c r="D589" s="5" t="s">
        <v>40</v>
      </c>
      <c r="E589" s="6">
        <v>-320497.12</v>
      </c>
      <c r="F589" s="6">
        <v>0</v>
      </c>
      <c r="G589" s="6">
        <v>-320497.12</v>
      </c>
      <c r="H589" s="6">
        <v>-320497.12</v>
      </c>
      <c r="I589" s="6">
        <v>0</v>
      </c>
      <c r="J589" s="6">
        <v>-2000</v>
      </c>
      <c r="K589" s="6">
        <v>0</v>
      </c>
      <c r="L589" s="6">
        <v>-2000</v>
      </c>
      <c r="M589" s="6">
        <v>-2000</v>
      </c>
      <c r="N589" s="6">
        <v>0</v>
      </c>
    </row>
    <row r="590" spans="1:14" x14ac:dyDescent="0.25">
      <c r="A590" s="5" t="s">
        <v>1388</v>
      </c>
      <c r="B590" s="5" t="s">
        <v>92</v>
      </c>
      <c r="C590" s="5" t="s">
        <v>42</v>
      </c>
      <c r="D590" s="5" t="s">
        <v>43</v>
      </c>
      <c r="E590" s="6">
        <v>14.04</v>
      </c>
      <c r="F590" s="6">
        <v>0</v>
      </c>
      <c r="G590" s="6">
        <v>14.04</v>
      </c>
      <c r="H590" s="6">
        <v>0</v>
      </c>
      <c r="I590" s="6">
        <v>14.04</v>
      </c>
      <c r="J590" s="6">
        <v>165</v>
      </c>
      <c r="K590" s="6">
        <v>0</v>
      </c>
      <c r="L590" s="6">
        <v>165</v>
      </c>
      <c r="M590" s="6">
        <v>0</v>
      </c>
      <c r="N590" s="6">
        <v>165</v>
      </c>
    </row>
    <row r="591" spans="1:14" x14ac:dyDescent="0.25">
      <c r="A591" s="5" t="s">
        <v>1388</v>
      </c>
      <c r="B591" s="5" t="s">
        <v>1364</v>
      </c>
      <c r="C591" s="5" t="s">
        <v>42</v>
      </c>
      <c r="D591" s="5" t="s">
        <v>43</v>
      </c>
      <c r="E591" s="6">
        <v>25092.52</v>
      </c>
      <c r="F591" s="6">
        <v>0</v>
      </c>
      <c r="G591" s="6">
        <v>25092.52</v>
      </c>
      <c r="H591" s="6">
        <v>0</v>
      </c>
      <c r="I591" s="6">
        <v>25092.52</v>
      </c>
      <c r="J591" s="6">
        <v>24120</v>
      </c>
      <c r="K591" s="6">
        <v>0</v>
      </c>
      <c r="L591" s="6">
        <v>24120</v>
      </c>
      <c r="M591" s="6">
        <v>0</v>
      </c>
      <c r="N591" s="6">
        <v>24120</v>
      </c>
    </row>
    <row r="592" spans="1:14" x14ac:dyDescent="0.25">
      <c r="A592" s="5" t="s">
        <v>1388</v>
      </c>
      <c r="B592" s="5" t="s">
        <v>132</v>
      </c>
      <c r="C592" s="5" t="s">
        <v>42</v>
      </c>
      <c r="D592" s="5" t="s">
        <v>43</v>
      </c>
      <c r="E592" s="6">
        <v>201.35</v>
      </c>
      <c r="F592" s="6">
        <v>199.35643564356437</v>
      </c>
      <c r="G592" s="6">
        <v>1.9935643564356269</v>
      </c>
      <c r="H592" s="6">
        <v>201.35</v>
      </c>
      <c r="I592" s="6">
        <v>0</v>
      </c>
      <c r="J592" s="6">
        <v>2020</v>
      </c>
      <c r="K592" s="6">
        <v>2000</v>
      </c>
      <c r="L592" s="6">
        <v>20</v>
      </c>
      <c r="M592" s="6">
        <v>2020</v>
      </c>
      <c r="N592" s="6">
        <v>0</v>
      </c>
    </row>
    <row r="593" spans="1:14" x14ac:dyDescent="0.25">
      <c r="A593" s="5" t="s">
        <v>1388</v>
      </c>
      <c r="B593" s="5" t="s">
        <v>133</v>
      </c>
      <c r="C593" s="5" t="s">
        <v>42</v>
      </c>
      <c r="D593" s="5" t="s">
        <v>43</v>
      </c>
      <c r="E593" s="6">
        <v>1648.19</v>
      </c>
      <c r="F593" s="6">
        <v>1641.3596059113299</v>
      </c>
      <c r="G593" s="6">
        <v>6.8303940886701184</v>
      </c>
      <c r="H593" s="6">
        <v>1665.98</v>
      </c>
      <c r="I593" s="6">
        <v>-17.789999999999964</v>
      </c>
      <c r="J593" s="6">
        <v>24100</v>
      </c>
      <c r="K593" s="6">
        <v>24000</v>
      </c>
      <c r="L593" s="6">
        <v>100</v>
      </c>
      <c r="M593" s="6">
        <v>24360</v>
      </c>
      <c r="N593" s="6">
        <v>-260</v>
      </c>
    </row>
    <row r="594" spans="1:14" x14ac:dyDescent="0.25">
      <c r="A594" s="5" t="s">
        <v>1388</v>
      </c>
      <c r="B594" s="5" t="s">
        <v>44</v>
      </c>
      <c r="C594" s="5" t="s">
        <v>42</v>
      </c>
      <c r="D594" s="5" t="s">
        <v>43</v>
      </c>
      <c r="E594" s="6">
        <v>1973.08</v>
      </c>
      <c r="F594" s="6">
        <v>1982</v>
      </c>
      <c r="G594" s="6">
        <v>-8.9200000000000728</v>
      </c>
      <c r="H594" s="6">
        <v>1991.91</v>
      </c>
      <c r="I594" s="6">
        <v>-18.830000000000155</v>
      </c>
      <c r="J594" s="6">
        <v>1991</v>
      </c>
      <c r="K594" s="6">
        <v>2000</v>
      </c>
      <c r="L594" s="6">
        <v>-9</v>
      </c>
      <c r="M594" s="6">
        <v>2010</v>
      </c>
      <c r="N594" s="6">
        <v>-19</v>
      </c>
    </row>
    <row r="595" spans="1:14" x14ac:dyDescent="0.25">
      <c r="A595" s="5" t="s">
        <v>1388</v>
      </c>
      <c r="B595" s="5" t="s">
        <v>134</v>
      </c>
      <c r="C595" s="5" t="s">
        <v>42</v>
      </c>
      <c r="D595" s="5" t="s">
        <v>43</v>
      </c>
      <c r="E595" s="6">
        <v>3141.19</v>
      </c>
      <c r="F595" s="6">
        <v>3128.1576354679801</v>
      </c>
      <c r="G595" s="6">
        <v>13.032364532019983</v>
      </c>
      <c r="H595" s="6">
        <v>3175.08</v>
      </c>
      <c r="I595" s="6">
        <v>-33.889999999999873</v>
      </c>
      <c r="J595" s="6">
        <v>24100</v>
      </c>
      <c r="K595" s="6">
        <v>24000</v>
      </c>
      <c r="L595" s="6">
        <v>100</v>
      </c>
      <c r="M595" s="6">
        <v>24360</v>
      </c>
      <c r="N595" s="6">
        <v>-260</v>
      </c>
    </row>
    <row r="596" spans="1:14" x14ac:dyDescent="0.25">
      <c r="A596" s="5" t="s">
        <v>1388</v>
      </c>
      <c r="B596" s="5" t="s">
        <v>135</v>
      </c>
      <c r="C596" s="5" t="s">
        <v>42</v>
      </c>
      <c r="D596" s="5" t="s">
        <v>43</v>
      </c>
      <c r="E596" s="6">
        <v>4647.6899999999996</v>
      </c>
      <c r="F596" s="6">
        <v>4628.4039408866993</v>
      </c>
      <c r="G596" s="6">
        <v>19.286059113300325</v>
      </c>
      <c r="H596" s="6">
        <v>4697.83</v>
      </c>
      <c r="I596" s="6">
        <v>-50.140000000000327</v>
      </c>
      <c r="J596" s="6">
        <v>24100</v>
      </c>
      <c r="K596" s="6">
        <v>24000</v>
      </c>
      <c r="L596" s="6">
        <v>100</v>
      </c>
      <c r="M596" s="6">
        <v>24360</v>
      </c>
      <c r="N596" s="6">
        <v>-260</v>
      </c>
    </row>
    <row r="597" spans="1:14" x14ac:dyDescent="0.25">
      <c r="A597" s="5" t="s">
        <v>1388</v>
      </c>
      <c r="B597" s="5" t="s">
        <v>84</v>
      </c>
      <c r="C597" s="5" t="s">
        <v>42</v>
      </c>
      <c r="D597" s="5" t="s">
        <v>43</v>
      </c>
      <c r="E597" s="6">
        <v>9946.9599999999991</v>
      </c>
      <c r="F597" s="6">
        <v>9751.9215686274492</v>
      </c>
      <c r="G597" s="6">
        <v>195.03843137254989</v>
      </c>
      <c r="H597" s="6">
        <v>9946.9599999999991</v>
      </c>
      <c r="I597" s="6">
        <v>0</v>
      </c>
      <c r="J597" s="6">
        <v>24480</v>
      </c>
      <c r="K597" s="6">
        <v>24000</v>
      </c>
      <c r="L597" s="6">
        <v>480</v>
      </c>
      <c r="M597" s="6">
        <v>24480</v>
      </c>
      <c r="N597" s="6">
        <v>0</v>
      </c>
    </row>
    <row r="598" spans="1:14" x14ac:dyDescent="0.25">
      <c r="A598" s="5" t="s">
        <v>1388</v>
      </c>
      <c r="B598" s="5" t="s">
        <v>136</v>
      </c>
      <c r="C598" s="5" t="s">
        <v>42</v>
      </c>
      <c r="D598" s="5" t="s">
        <v>43</v>
      </c>
      <c r="E598" s="6">
        <v>13153.42</v>
      </c>
      <c r="F598" s="6">
        <v>12959.04433497537</v>
      </c>
      <c r="G598" s="6">
        <v>194.37566502463051</v>
      </c>
      <c r="H598" s="6">
        <v>13153.43</v>
      </c>
      <c r="I598" s="6">
        <v>-1.0000000000218279E-2</v>
      </c>
      <c r="J598" s="6">
        <v>24360</v>
      </c>
      <c r="K598" s="6">
        <v>24000</v>
      </c>
      <c r="L598" s="6">
        <v>360</v>
      </c>
      <c r="M598" s="6">
        <v>24360</v>
      </c>
      <c r="N598" s="6">
        <v>0</v>
      </c>
    </row>
    <row r="599" spans="1:14" x14ac:dyDescent="0.25">
      <c r="A599" s="5" t="s">
        <v>1388</v>
      </c>
      <c r="B599" s="5" t="s">
        <v>137</v>
      </c>
      <c r="C599" s="5" t="s">
        <v>42</v>
      </c>
      <c r="D599" s="5" t="s">
        <v>43</v>
      </c>
      <c r="E599" s="6">
        <v>15935.58</v>
      </c>
      <c r="F599" s="6">
        <v>15880</v>
      </c>
      <c r="G599" s="6">
        <v>55.579999999999927</v>
      </c>
      <c r="H599" s="6">
        <v>16118.2</v>
      </c>
      <c r="I599" s="6">
        <v>-182.6200000000008</v>
      </c>
      <c r="J599" s="6">
        <v>2007</v>
      </c>
      <c r="K599" s="6">
        <v>2000</v>
      </c>
      <c r="L599" s="6">
        <v>7</v>
      </c>
      <c r="M599" s="6">
        <v>2030</v>
      </c>
      <c r="N599" s="6">
        <v>-23</v>
      </c>
    </row>
    <row r="600" spans="1:14" x14ac:dyDescent="0.25">
      <c r="A600" s="5" t="s">
        <v>1388</v>
      </c>
      <c r="B600" s="5" t="s">
        <v>50</v>
      </c>
      <c r="C600" s="5" t="s">
        <v>42</v>
      </c>
      <c r="D600" s="5" t="s">
        <v>43</v>
      </c>
      <c r="E600" s="6">
        <v>0</v>
      </c>
      <c r="F600" s="6">
        <v>29916.716417910447</v>
      </c>
      <c r="G600" s="6">
        <v>-29916.716417910447</v>
      </c>
      <c r="H600" s="6">
        <v>30066.3</v>
      </c>
      <c r="I600" s="6">
        <v>-30066.3</v>
      </c>
      <c r="J600" s="6">
        <v>0</v>
      </c>
      <c r="K600" s="6">
        <v>24000</v>
      </c>
      <c r="L600" s="6">
        <v>-24000</v>
      </c>
      <c r="M600" s="6">
        <v>24120</v>
      </c>
      <c r="N600" s="6">
        <v>-24120</v>
      </c>
    </row>
    <row r="601" spans="1:14" x14ac:dyDescent="0.25">
      <c r="A601" s="5" t="s">
        <v>1388</v>
      </c>
      <c r="B601" s="5" t="s">
        <v>103</v>
      </c>
      <c r="C601" s="5" t="s">
        <v>42</v>
      </c>
      <c r="D601" s="5" t="s">
        <v>43</v>
      </c>
      <c r="E601" s="6">
        <v>120906.73</v>
      </c>
      <c r="F601" s="6">
        <v>120370.07920792079</v>
      </c>
      <c r="G601" s="6">
        <v>536.65079207920644</v>
      </c>
      <c r="H601" s="6">
        <v>121573.78</v>
      </c>
      <c r="I601" s="6">
        <v>-667.05000000000291</v>
      </c>
      <c r="J601" s="6">
        <v>24107</v>
      </c>
      <c r="K601" s="6">
        <v>24000</v>
      </c>
      <c r="L601" s="6">
        <v>107</v>
      </c>
      <c r="M601" s="6">
        <v>24240</v>
      </c>
      <c r="N601" s="6">
        <v>-133</v>
      </c>
    </row>
    <row r="602" spans="1:14" x14ac:dyDescent="0.25">
      <c r="A602" s="5" t="s">
        <v>1388</v>
      </c>
      <c r="B602" s="5" t="s">
        <v>138</v>
      </c>
      <c r="C602" s="5" t="s">
        <v>42</v>
      </c>
      <c r="D602" s="5" t="s">
        <v>53</v>
      </c>
      <c r="E602" s="6">
        <v>78576.789999999994</v>
      </c>
      <c r="F602" s="6">
        <v>77927.917888563039</v>
      </c>
      <c r="G602" s="6">
        <v>648.87211143695458</v>
      </c>
      <c r="H602" s="6">
        <v>79720.259999999995</v>
      </c>
      <c r="I602" s="6">
        <v>-1143.4700000000012</v>
      </c>
      <c r="J602" s="6">
        <v>18150</v>
      </c>
      <c r="K602" s="6">
        <v>18000</v>
      </c>
      <c r="L602" s="6">
        <v>150</v>
      </c>
      <c r="M602" s="6">
        <v>18414</v>
      </c>
      <c r="N602" s="6">
        <v>-264</v>
      </c>
    </row>
    <row r="603" spans="1:14" x14ac:dyDescent="0.25">
      <c r="A603" s="5" t="s">
        <v>1388</v>
      </c>
      <c r="B603" s="5" t="s">
        <v>54</v>
      </c>
      <c r="C603" s="5" t="s">
        <v>42</v>
      </c>
      <c r="D603" s="5" t="s">
        <v>55</v>
      </c>
      <c r="E603" s="6">
        <v>1211.76</v>
      </c>
      <c r="F603" s="6">
        <v>1188</v>
      </c>
      <c r="G603" s="6">
        <v>23.759999999999991</v>
      </c>
      <c r="H603" s="6">
        <v>1211.76</v>
      </c>
      <c r="I603" s="6">
        <v>0</v>
      </c>
      <c r="J603" s="6">
        <v>220.32</v>
      </c>
      <c r="K603" s="6">
        <v>216</v>
      </c>
      <c r="L603" s="6">
        <v>4.3199999999999932</v>
      </c>
      <c r="M603" s="6">
        <v>220.32</v>
      </c>
      <c r="N603" s="6">
        <v>0</v>
      </c>
    </row>
    <row r="604" spans="1:14" x14ac:dyDescent="0.25">
      <c r="A604" s="5" t="s">
        <v>1389</v>
      </c>
      <c r="B604" s="5" t="s">
        <v>25</v>
      </c>
      <c r="C604" s="5" t="s">
        <v>26</v>
      </c>
      <c r="D604" s="5" t="s">
        <v>27</v>
      </c>
      <c r="E604" s="6">
        <v>5352.4</v>
      </c>
      <c r="F604" s="6">
        <v>0</v>
      </c>
      <c r="G604" s="6">
        <v>5352.4</v>
      </c>
      <c r="H604" s="6">
        <v>0</v>
      </c>
      <c r="I604" s="6">
        <v>5352.4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</row>
    <row r="605" spans="1:14" x14ac:dyDescent="0.25">
      <c r="A605" s="5" t="s">
        <v>1389</v>
      </c>
      <c r="B605" s="5" t="s">
        <v>30</v>
      </c>
      <c r="C605" s="5" t="s">
        <v>29</v>
      </c>
      <c r="D605" s="5" t="s">
        <v>27</v>
      </c>
      <c r="E605" s="6">
        <v>78.02</v>
      </c>
      <c r="F605" s="6">
        <v>0</v>
      </c>
      <c r="G605" s="6">
        <v>78.02</v>
      </c>
      <c r="H605" s="6">
        <v>79.19</v>
      </c>
      <c r="I605" s="6">
        <v>-1.1700000000000017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</row>
    <row r="606" spans="1:14" x14ac:dyDescent="0.25">
      <c r="A606" s="5" t="s">
        <v>1389</v>
      </c>
      <c r="B606" s="5" t="s">
        <v>31</v>
      </c>
      <c r="C606" s="5" t="s">
        <v>29</v>
      </c>
      <c r="D606" s="5" t="s">
        <v>27</v>
      </c>
      <c r="E606" s="6">
        <v>349.93</v>
      </c>
      <c r="F606" s="6">
        <v>0</v>
      </c>
      <c r="G606" s="6">
        <v>349.93</v>
      </c>
      <c r="H606" s="6">
        <v>355.18</v>
      </c>
      <c r="I606" s="6">
        <v>-5.25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</row>
    <row r="607" spans="1:14" x14ac:dyDescent="0.25">
      <c r="A607" s="5" t="s">
        <v>1389</v>
      </c>
      <c r="B607" s="5" t="s">
        <v>32</v>
      </c>
      <c r="C607" s="5" t="s">
        <v>33</v>
      </c>
      <c r="D607" s="5" t="s">
        <v>27</v>
      </c>
      <c r="E607" s="6">
        <v>811.5</v>
      </c>
      <c r="F607" s="6">
        <v>0</v>
      </c>
      <c r="G607" s="6">
        <v>811.5</v>
      </c>
      <c r="H607" s="6">
        <v>893.97</v>
      </c>
      <c r="I607" s="6">
        <v>-82.470000000000027</v>
      </c>
      <c r="J607" s="6">
        <v>2</v>
      </c>
      <c r="K607" s="6">
        <v>0</v>
      </c>
      <c r="L607" s="6">
        <v>2</v>
      </c>
      <c r="M607" s="6">
        <v>2.2029999999999998</v>
      </c>
      <c r="N607" s="6">
        <v>-0.20299999999999985</v>
      </c>
    </row>
    <row r="608" spans="1:14" x14ac:dyDescent="0.25">
      <c r="A608" s="5" t="s">
        <v>1389</v>
      </c>
      <c r="B608" s="5" t="s">
        <v>28</v>
      </c>
      <c r="C608" s="5" t="s">
        <v>29</v>
      </c>
      <c r="D608" s="5" t="s">
        <v>27</v>
      </c>
      <c r="E608" s="6">
        <v>2493.15</v>
      </c>
      <c r="F608" s="6">
        <v>0</v>
      </c>
      <c r="G608" s="6">
        <v>2493.15</v>
      </c>
      <c r="H608" s="6">
        <v>2530.56</v>
      </c>
      <c r="I608" s="6">
        <v>-37.409999999999854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</row>
    <row r="609" spans="1:14" x14ac:dyDescent="0.25">
      <c r="A609" s="5" t="s">
        <v>1389</v>
      </c>
      <c r="B609" s="5" t="s">
        <v>34</v>
      </c>
      <c r="C609" s="5" t="s">
        <v>33</v>
      </c>
      <c r="D609" s="5" t="s">
        <v>27</v>
      </c>
      <c r="E609" s="6">
        <v>3628</v>
      </c>
      <c r="F609" s="6">
        <v>0</v>
      </c>
      <c r="G609" s="6">
        <v>3628</v>
      </c>
      <c r="H609" s="6">
        <v>3996.72</v>
      </c>
      <c r="I609" s="6">
        <v>-368.7199999999998</v>
      </c>
      <c r="J609" s="6">
        <v>2</v>
      </c>
      <c r="K609" s="6">
        <v>0</v>
      </c>
      <c r="L609" s="6">
        <v>2</v>
      </c>
      <c r="M609" s="6">
        <v>2.2029999999999998</v>
      </c>
      <c r="N609" s="6">
        <v>-0.20299999999999985</v>
      </c>
    </row>
    <row r="610" spans="1:14" x14ac:dyDescent="0.25">
      <c r="A610" s="5" t="s">
        <v>1389</v>
      </c>
      <c r="B610" s="5" t="s">
        <v>36</v>
      </c>
      <c r="C610" s="5" t="s">
        <v>29</v>
      </c>
      <c r="D610" s="5" t="s">
        <v>27</v>
      </c>
      <c r="E610" s="6">
        <v>4496.96</v>
      </c>
      <c r="F610" s="6">
        <v>0</v>
      </c>
      <c r="G610" s="6">
        <v>4496.96</v>
      </c>
      <c r="H610" s="6">
        <v>4564.43</v>
      </c>
      <c r="I610" s="6">
        <v>-67.470000000000255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</row>
    <row r="611" spans="1:14" x14ac:dyDescent="0.25">
      <c r="A611" s="5" t="s">
        <v>1389</v>
      </c>
      <c r="B611" s="5" t="s">
        <v>35</v>
      </c>
      <c r="C611" s="5" t="s">
        <v>33</v>
      </c>
      <c r="D611" s="5" t="s">
        <v>27</v>
      </c>
      <c r="E611" s="6">
        <v>4272.66</v>
      </c>
      <c r="F611" s="6">
        <v>0</v>
      </c>
      <c r="G611" s="6">
        <v>4272.66</v>
      </c>
      <c r="H611" s="6">
        <v>4706.62</v>
      </c>
      <c r="I611" s="6">
        <v>-433.96000000000004</v>
      </c>
      <c r="J611" s="6">
        <v>42</v>
      </c>
      <c r="K611" s="6">
        <v>0</v>
      </c>
      <c r="L611" s="6">
        <v>42</v>
      </c>
      <c r="M611" s="6">
        <v>46.265999999999998</v>
      </c>
      <c r="N611" s="6">
        <v>-4.2659999999999982</v>
      </c>
    </row>
    <row r="612" spans="1:14" x14ac:dyDescent="0.25">
      <c r="A612" s="5" t="s">
        <v>1389</v>
      </c>
      <c r="B612" s="5" t="s">
        <v>37</v>
      </c>
      <c r="C612" s="5" t="s">
        <v>29</v>
      </c>
      <c r="D612" s="5" t="s">
        <v>27</v>
      </c>
      <c r="E612" s="6">
        <v>9858.92</v>
      </c>
      <c r="F612" s="6">
        <v>0</v>
      </c>
      <c r="G612" s="6">
        <v>9858.92</v>
      </c>
      <c r="H612" s="6">
        <v>10006.81</v>
      </c>
      <c r="I612" s="6">
        <v>-147.88999999999942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</row>
    <row r="613" spans="1:14" x14ac:dyDescent="0.25">
      <c r="A613" s="5" t="s">
        <v>1389</v>
      </c>
      <c r="B613" s="5" t="s">
        <v>275</v>
      </c>
      <c r="C613" s="5" t="s">
        <v>39</v>
      </c>
      <c r="D613" s="5" t="s">
        <v>40</v>
      </c>
      <c r="E613" s="6">
        <v>-228731.89</v>
      </c>
      <c r="F613" s="6">
        <v>0</v>
      </c>
      <c r="G613" s="6">
        <v>-228731.89</v>
      </c>
      <c r="H613" s="6">
        <v>-228731.89</v>
      </c>
      <c r="I613" s="6">
        <v>0</v>
      </c>
      <c r="J613" s="6">
        <v>-2820</v>
      </c>
      <c r="K613" s="6">
        <v>0</v>
      </c>
      <c r="L613" s="6">
        <v>-2820</v>
      </c>
      <c r="M613" s="6">
        <v>-2820</v>
      </c>
      <c r="N613" s="6">
        <v>0</v>
      </c>
    </row>
    <row r="614" spans="1:14" x14ac:dyDescent="0.25">
      <c r="A614" s="5" t="s">
        <v>1389</v>
      </c>
      <c r="B614" s="5" t="s">
        <v>92</v>
      </c>
      <c r="C614" s="5" t="s">
        <v>42</v>
      </c>
      <c r="D614" s="5" t="s">
        <v>43</v>
      </c>
      <c r="E614" s="6">
        <v>9.7899999999999991</v>
      </c>
      <c r="F614" s="6">
        <v>0</v>
      </c>
      <c r="G614" s="6">
        <v>9.7899999999999991</v>
      </c>
      <c r="H614" s="6">
        <v>0</v>
      </c>
      <c r="I614" s="6">
        <v>9.7899999999999991</v>
      </c>
      <c r="J614" s="6">
        <v>115</v>
      </c>
      <c r="K614" s="6">
        <v>0</v>
      </c>
      <c r="L614" s="6">
        <v>115</v>
      </c>
      <c r="M614" s="6">
        <v>0</v>
      </c>
      <c r="N614" s="6">
        <v>115</v>
      </c>
    </row>
    <row r="615" spans="1:14" x14ac:dyDescent="0.25">
      <c r="A615" s="5" t="s">
        <v>1389</v>
      </c>
      <c r="B615" s="5" t="s">
        <v>1364</v>
      </c>
      <c r="C615" s="5" t="s">
        <v>42</v>
      </c>
      <c r="D615" s="5" t="s">
        <v>43</v>
      </c>
      <c r="E615" s="6">
        <v>17805.07</v>
      </c>
      <c r="F615" s="6">
        <v>0</v>
      </c>
      <c r="G615" s="6">
        <v>17805.07</v>
      </c>
      <c r="H615" s="6">
        <v>0</v>
      </c>
      <c r="I615" s="6">
        <v>17805.07</v>
      </c>
      <c r="J615" s="6">
        <v>17115</v>
      </c>
      <c r="K615" s="6">
        <v>0</v>
      </c>
      <c r="L615" s="6">
        <v>17115</v>
      </c>
      <c r="M615" s="6">
        <v>0</v>
      </c>
      <c r="N615" s="6">
        <v>17115</v>
      </c>
    </row>
    <row r="616" spans="1:14" x14ac:dyDescent="0.25">
      <c r="A616" s="5" t="s">
        <v>1389</v>
      </c>
      <c r="B616" s="5" t="s">
        <v>132</v>
      </c>
      <c r="C616" s="5" t="s">
        <v>42</v>
      </c>
      <c r="D616" s="5" t="s">
        <v>43</v>
      </c>
      <c r="E616" s="6">
        <v>310.3</v>
      </c>
      <c r="F616" s="6">
        <v>281.09900990099015</v>
      </c>
      <c r="G616" s="6">
        <v>29.200990099009857</v>
      </c>
      <c r="H616" s="6">
        <v>283.91000000000003</v>
      </c>
      <c r="I616" s="6">
        <v>26.389999999999986</v>
      </c>
      <c r="J616" s="6">
        <v>3113</v>
      </c>
      <c r="K616" s="6">
        <v>2820</v>
      </c>
      <c r="L616" s="6">
        <v>293</v>
      </c>
      <c r="M616" s="6">
        <v>2848.2</v>
      </c>
      <c r="N616" s="6">
        <v>264.80000000000018</v>
      </c>
    </row>
    <row r="617" spans="1:14" x14ac:dyDescent="0.25">
      <c r="A617" s="5" t="s">
        <v>1389</v>
      </c>
      <c r="B617" s="5" t="s">
        <v>133</v>
      </c>
      <c r="C617" s="5" t="s">
        <v>42</v>
      </c>
      <c r="D617" s="5" t="s">
        <v>43</v>
      </c>
      <c r="E617" s="6">
        <v>1172.8900000000001</v>
      </c>
      <c r="F617" s="6">
        <v>1157.1625615763546</v>
      </c>
      <c r="G617" s="6">
        <v>15.727438423645481</v>
      </c>
      <c r="H617" s="6">
        <v>1174.52</v>
      </c>
      <c r="I617" s="6">
        <v>-1.6299999999998818</v>
      </c>
      <c r="J617" s="6">
        <v>17150</v>
      </c>
      <c r="K617" s="6">
        <v>16920</v>
      </c>
      <c r="L617" s="6">
        <v>230</v>
      </c>
      <c r="M617" s="6">
        <v>17173.8</v>
      </c>
      <c r="N617" s="6">
        <v>-23.799999999999272</v>
      </c>
    </row>
    <row r="618" spans="1:14" x14ac:dyDescent="0.25">
      <c r="A618" s="5" t="s">
        <v>1389</v>
      </c>
      <c r="B618" s="5" t="s">
        <v>94</v>
      </c>
      <c r="C618" s="5" t="s">
        <v>42</v>
      </c>
      <c r="D618" s="5" t="s">
        <v>43</v>
      </c>
      <c r="E618" s="6">
        <v>1388.47</v>
      </c>
      <c r="F618" s="6">
        <v>1395.9004975124378</v>
      </c>
      <c r="G618" s="6">
        <v>-7.4304975124377961</v>
      </c>
      <c r="H618" s="6">
        <v>1402.88</v>
      </c>
      <c r="I618" s="6">
        <v>-14.410000000000082</v>
      </c>
      <c r="J618" s="6">
        <v>2805</v>
      </c>
      <c r="K618" s="6">
        <v>2820</v>
      </c>
      <c r="L618" s="6">
        <v>-15</v>
      </c>
      <c r="M618" s="6">
        <v>2834.1</v>
      </c>
      <c r="N618" s="6">
        <v>-29.099999999999909</v>
      </c>
    </row>
    <row r="619" spans="1:14" x14ac:dyDescent="0.25">
      <c r="A619" s="5" t="s">
        <v>1389</v>
      </c>
      <c r="B619" s="5" t="s">
        <v>134</v>
      </c>
      <c r="C619" s="5" t="s">
        <v>42</v>
      </c>
      <c r="D619" s="5" t="s">
        <v>43</v>
      </c>
      <c r="E619" s="6">
        <v>2222.3000000000002</v>
      </c>
      <c r="F619" s="6">
        <v>2205.3497536945811</v>
      </c>
      <c r="G619" s="6">
        <v>16.950246305419114</v>
      </c>
      <c r="H619" s="6">
        <v>2238.4299999999998</v>
      </c>
      <c r="I619" s="6">
        <v>-16.129999999999654</v>
      </c>
      <c r="J619" s="6">
        <v>17050</v>
      </c>
      <c r="K619" s="6">
        <v>16920</v>
      </c>
      <c r="L619" s="6">
        <v>130</v>
      </c>
      <c r="M619" s="6">
        <v>17173.8</v>
      </c>
      <c r="N619" s="6">
        <v>-123.79999999999927</v>
      </c>
    </row>
    <row r="620" spans="1:14" x14ac:dyDescent="0.25">
      <c r="A620" s="5" t="s">
        <v>1389</v>
      </c>
      <c r="B620" s="5" t="s">
        <v>135</v>
      </c>
      <c r="C620" s="5" t="s">
        <v>42</v>
      </c>
      <c r="D620" s="5" t="s">
        <v>43</v>
      </c>
      <c r="E620" s="6">
        <v>3317.02</v>
      </c>
      <c r="F620" s="6">
        <v>3263.0246305418718</v>
      </c>
      <c r="G620" s="6">
        <v>53.995369458128152</v>
      </c>
      <c r="H620" s="6">
        <v>3311.97</v>
      </c>
      <c r="I620" s="6">
        <v>5.0500000000001819</v>
      </c>
      <c r="J620" s="6">
        <v>17200</v>
      </c>
      <c r="K620" s="6">
        <v>16920</v>
      </c>
      <c r="L620" s="6">
        <v>280</v>
      </c>
      <c r="M620" s="6">
        <v>17173.8</v>
      </c>
      <c r="N620" s="6">
        <v>26.200000000000728</v>
      </c>
    </row>
    <row r="621" spans="1:14" x14ac:dyDescent="0.25">
      <c r="A621" s="5" t="s">
        <v>1389</v>
      </c>
      <c r="B621" s="5" t="s">
        <v>84</v>
      </c>
      <c r="C621" s="5" t="s">
        <v>42</v>
      </c>
      <c r="D621" s="5" t="s">
        <v>43</v>
      </c>
      <c r="E621" s="6">
        <v>6431.39</v>
      </c>
      <c r="F621" s="6">
        <v>6875.1078431372553</v>
      </c>
      <c r="G621" s="6">
        <v>-443.71784313725493</v>
      </c>
      <c r="H621" s="6">
        <v>7012.61</v>
      </c>
      <c r="I621" s="6">
        <v>-581.21999999999935</v>
      </c>
      <c r="J621" s="6">
        <v>15828</v>
      </c>
      <c r="K621" s="6">
        <v>16920</v>
      </c>
      <c r="L621" s="6">
        <v>-1092</v>
      </c>
      <c r="M621" s="6">
        <v>17258.400000000001</v>
      </c>
      <c r="N621" s="6">
        <v>-1430.4000000000015</v>
      </c>
    </row>
    <row r="622" spans="1:14" x14ac:dyDescent="0.25">
      <c r="A622" s="5" t="s">
        <v>1389</v>
      </c>
      <c r="B622" s="5" t="s">
        <v>136</v>
      </c>
      <c r="C622" s="5" t="s">
        <v>42</v>
      </c>
      <c r="D622" s="5" t="s">
        <v>43</v>
      </c>
      <c r="E622" s="6">
        <v>8970.35</v>
      </c>
      <c r="F622" s="6">
        <v>9136.1280788177337</v>
      </c>
      <c r="G622" s="6">
        <v>-165.77807881773333</v>
      </c>
      <c r="H622" s="6">
        <v>9273.17</v>
      </c>
      <c r="I622" s="6">
        <v>-302.81999999999971</v>
      </c>
      <c r="J622" s="6">
        <v>16613</v>
      </c>
      <c r="K622" s="6">
        <v>16920</v>
      </c>
      <c r="L622" s="6">
        <v>-307</v>
      </c>
      <c r="M622" s="6">
        <v>17173.8</v>
      </c>
      <c r="N622" s="6">
        <v>-560.79999999999927</v>
      </c>
    </row>
    <row r="623" spans="1:14" x14ac:dyDescent="0.25">
      <c r="A623" s="5" t="s">
        <v>1389</v>
      </c>
      <c r="B623" s="5" t="s">
        <v>145</v>
      </c>
      <c r="C623" s="5" t="s">
        <v>42</v>
      </c>
      <c r="D623" s="5" t="s">
        <v>43</v>
      </c>
      <c r="E623" s="6">
        <v>14224.44</v>
      </c>
      <c r="F623" s="6">
        <v>12746.403940886699</v>
      </c>
      <c r="G623" s="6">
        <v>1478.0360591133012</v>
      </c>
      <c r="H623" s="6">
        <v>12937.6</v>
      </c>
      <c r="I623" s="6">
        <v>1286.8400000000001</v>
      </c>
      <c r="J623" s="6">
        <v>3147</v>
      </c>
      <c r="K623" s="6">
        <v>2820</v>
      </c>
      <c r="L623" s="6">
        <v>327</v>
      </c>
      <c r="M623" s="6">
        <v>2862.3</v>
      </c>
      <c r="N623" s="6">
        <v>284.69999999999982</v>
      </c>
    </row>
    <row r="624" spans="1:14" x14ac:dyDescent="0.25">
      <c r="A624" s="5" t="s">
        <v>1389</v>
      </c>
      <c r="B624" s="5" t="s">
        <v>50</v>
      </c>
      <c r="C624" s="5" t="s">
        <v>42</v>
      </c>
      <c r="D624" s="5" t="s">
        <v>43</v>
      </c>
      <c r="E624" s="6">
        <v>0</v>
      </c>
      <c r="F624" s="6">
        <v>21091.283582089553</v>
      </c>
      <c r="G624" s="6">
        <v>-21091.283582089553</v>
      </c>
      <c r="H624" s="6">
        <v>21196.74</v>
      </c>
      <c r="I624" s="6">
        <v>-21196.74</v>
      </c>
      <c r="J624" s="6">
        <v>0</v>
      </c>
      <c r="K624" s="6">
        <v>16919.999999999996</v>
      </c>
      <c r="L624" s="6">
        <v>-16919.999999999996</v>
      </c>
      <c r="M624" s="6">
        <v>17004.599999999999</v>
      </c>
      <c r="N624" s="6">
        <v>-17004.599999999999</v>
      </c>
    </row>
    <row r="625" spans="1:14" x14ac:dyDescent="0.25">
      <c r="A625" s="5" t="s">
        <v>1389</v>
      </c>
      <c r="B625" s="5" t="s">
        <v>103</v>
      </c>
      <c r="C625" s="5" t="s">
        <v>42</v>
      </c>
      <c r="D625" s="5" t="s">
        <v>43</v>
      </c>
      <c r="E625" s="6">
        <v>85312.29</v>
      </c>
      <c r="F625" s="6">
        <v>84860.910891089108</v>
      </c>
      <c r="G625" s="6">
        <v>451.37910891088541</v>
      </c>
      <c r="H625" s="6">
        <v>85709.52</v>
      </c>
      <c r="I625" s="6">
        <v>-397.23000000001048</v>
      </c>
      <c r="J625" s="6">
        <v>17010</v>
      </c>
      <c r="K625" s="6">
        <v>16920</v>
      </c>
      <c r="L625" s="6">
        <v>90</v>
      </c>
      <c r="M625" s="6">
        <v>17089.2</v>
      </c>
      <c r="N625" s="6">
        <v>-79.200000000000728</v>
      </c>
    </row>
    <row r="626" spans="1:14" x14ac:dyDescent="0.25">
      <c r="A626" s="5" t="s">
        <v>1389</v>
      </c>
      <c r="B626" s="5" t="s">
        <v>138</v>
      </c>
      <c r="C626" s="5" t="s">
        <v>42</v>
      </c>
      <c r="D626" s="5" t="s">
        <v>53</v>
      </c>
      <c r="E626" s="6">
        <v>55371.75</v>
      </c>
      <c r="F626" s="6">
        <v>54939.188660801563</v>
      </c>
      <c r="G626" s="6">
        <v>432.56133919843705</v>
      </c>
      <c r="H626" s="6">
        <v>56202.79</v>
      </c>
      <c r="I626" s="6">
        <v>-831.04000000000087</v>
      </c>
      <c r="J626" s="6">
        <v>12790</v>
      </c>
      <c r="K626" s="6">
        <v>12690</v>
      </c>
      <c r="L626" s="6">
        <v>100</v>
      </c>
      <c r="M626" s="6">
        <v>12981.87</v>
      </c>
      <c r="N626" s="6">
        <v>-191.8700000000008</v>
      </c>
    </row>
    <row r="627" spans="1:14" x14ac:dyDescent="0.25">
      <c r="A627" s="5" t="s">
        <v>1389</v>
      </c>
      <c r="B627" s="5" t="s">
        <v>54</v>
      </c>
      <c r="C627" s="5" t="s">
        <v>42</v>
      </c>
      <c r="D627" s="5" t="s">
        <v>55</v>
      </c>
      <c r="E627" s="6">
        <v>854.29</v>
      </c>
      <c r="F627" s="6">
        <v>837.53921568627447</v>
      </c>
      <c r="G627" s="6">
        <v>16.750784313725489</v>
      </c>
      <c r="H627" s="6">
        <v>854.29</v>
      </c>
      <c r="I627" s="6">
        <v>0</v>
      </c>
      <c r="J627" s="6">
        <v>155.32499999999999</v>
      </c>
      <c r="K627" s="6">
        <v>152.28039215686272</v>
      </c>
      <c r="L627" s="6">
        <v>3.0446078431372712</v>
      </c>
      <c r="M627" s="6">
        <v>155.32599999999999</v>
      </c>
      <c r="N627" s="6">
        <v>-1.0000000000047748E-3</v>
      </c>
    </row>
    <row r="628" spans="1:14" x14ac:dyDescent="0.25">
      <c r="A628" s="5" t="s">
        <v>1390</v>
      </c>
      <c r="B628" s="5" t="s">
        <v>25</v>
      </c>
      <c r="C628" s="5" t="s">
        <v>26</v>
      </c>
      <c r="D628" s="5" t="s">
        <v>27</v>
      </c>
      <c r="E628" s="6">
        <v>-360.15</v>
      </c>
      <c r="F628" s="6">
        <v>0</v>
      </c>
      <c r="G628" s="6">
        <v>-360.15</v>
      </c>
      <c r="H628" s="6">
        <v>0</v>
      </c>
      <c r="I628" s="6">
        <v>-360.15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</row>
    <row r="629" spans="1:14" x14ac:dyDescent="0.25">
      <c r="A629" s="5" t="s">
        <v>1390</v>
      </c>
      <c r="B629" s="5" t="s">
        <v>30</v>
      </c>
      <c r="C629" s="5" t="s">
        <v>29</v>
      </c>
      <c r="D629" s="5" t="s">
        <v>27</v>
      </c>
      <c r="E629" s="6">
        <v>14.43</v>
      </c>
      <c r="F629" s="6">
        <v>0</v>
      </c>
      <c r="G629" s="6">
        <v>14.43</v>
      </c>
      <c r="H629" s="6">
        <v>14.49</v>
      </c>
      <c r="I629" s="6">
        <v>-6.0000000000000497E-2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</row>
    <row r="630" spans="1:14" x14ac:dyDescent="0.25">
      <c r="A630" s="5" t="s">
        <v>1390</v>
      </c>
      <c r="B630" s="5" t="s">
        <v>31</v>
      </c>
      <c r="C630" s="5" t="s">
        <v>29</v>
      </c>
      <c r="D630" s="5" t="s">
        <v>27</v>
      </c>
      <c r="E630" s="6">
        <v>64.73</v>
      </c>
      <c r="F630" s="6">
        <v>0</v>
      </c>
      <c r="G630" s="6">
        <v>64.73</v>
      </c>
      <c r="H630" s="6">
        <v>64.989999999999995</v>
      </c>
      <c r="I630" s="6">
        <v>-0.25999999999999091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</row>
    <row r="631" spans="1:14" x14ac:dyDescent="0.25">
      <c r="A631" s="5" t="s">
        <v>1390</v>
      </c>
      <c r="B631" s="5" t="s">
        <v>32</v>
      </c>
      <c r="C631" s="5" t="s">
        <v>33</v>
      </c>
      <c r="D631" s="5" t="s">
        <v>27</v>
      </c>
      <c r="E631" s="6">
        <v>202.88</v>
      </c>
      <c r="F631" s="6">
        <v>0</v>
      </c>
      <c r="G631" s="6">
        <v>202.88</v>
      </c>
      <c r="H631" s="6">
        <v>163.58000000000001</v>
      </c>
      <c r="I631" s="6">
        <v>39.299999999999983</v>
      </c>
      <c r="J631" s="6">
        <v>0.5</v>
      </c>
      <c r="K631" s="6">
        <v>0</v>
      </c>
      <c r="L631" s="6">
        <v>0.5</v>
      </c>
      <c r="M631" s="6">
        <v>0.40300000000000002</v>
      </c>
      <c r="N631" s="6">
        <v>9.6999999999999975E-2</v>
      </c>
    </row>
    <row r="632" spans="1:14" x14ac:dyDescent="0.25">
      <c r="A632" s="5" t="s">
        <v>1390</v>
      </c>
      <c r="B632" s="5" t="s">
        <v>28</v>
      </c>
      <c r="C632" s="5" t="s">
        <v>29</v>
      </c>
      <c r="D632" s="5" t="s">
        <v>27</v>
      </c>
      <c r="E632" s="6">
        <v>461.2</v>
      </c>
      <c r="F632" s="6">
        <v>0</v>
      </c>
      <c r="G632" s="6">
        <v>461.2</v>
      </c>
      <c r="H632" s="6">
        <v>463.04</v>
      </c>
      <c r="I632" s="6">
        <v>-1.8400000000000318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</row>
    <row r="633" spans="1:14" x14ac:dyDescent="0.25">
      <c r="A633" s="5" t="s">
        <v>1390</v>
      </c>
      <c r="B633" s="5" t="s">
        <v>34</v>
      </c>
      <c r="C633" s="5" t="s">
        <v>33</v>
      </c>
      <c r="D633" s="5" t="s">
        <v>27</v>
      </c>
      <c r="E633" s="6">
        <v>907</v>
      </c>
      <c r="F633" s="6">
        <v>0</v>
      </c>
      <c r="G633" s="6">
        <v>907</v>
      </c>
      <c r="H633" s="6">
        <v>731.32</v>
      </c>
      <c r="I633" s="6">
        <v>175.67999999999995</v>
      </c>
      <c r="J633" s="6">
        <v>0.5</v>
      </c>
      <c r="K633" s="6">
        <v>0</v>
      </c>
      <c r="L633" s="6">
        <v>0.5</v>
      </c>
      <c r="M633" s="6">
        <v>0.40300000000000002</v>
      </c>
      <c r="N633" s="6">
        <v>9.6999999999999975E-2</v>
      </c>
    </row>
    <row r="634" spans="1:14" x14ac:dyDescent="0.25">
      <c r="A634" s="5" t="s">
        <v>1390</v>
      </c>
      <c r="B634" s="5" t="s">
        <v>36</v>
      </c>
      <c r="C634" s="5" t="s">
        <v>29</v>
      </c>
      <c r="D634" s="5" t="s">
        <v>27</v>
      </c>
      <c r="E634" s="6">
        <v>831.89</v>
      </c>
      <c r="F634" s="6">
        <v>0</v>
      </c>
      <c r="G634" s="6">
        <v>831.89</v>
      </c>
      <c r="H634" s="6">
        <v>835.19</v>
      </c>
      <c r="I634" s="6">
        <v>-3.3000000000000682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</row>
    <row r="635" spans="1:14" x14ac:dyDescent="0.25">
      <c r="A635" s="5" t="s">
        <v>1390</v>
      </c>
      <c r="B635" s="5" t="s">
        <v>35</v>
      </c>
      <c r="C635" s="5" t="s">
        <v>33</v>
      </c>
      <c r="D635" s="5" t="s">
        <v>27</v>
      </c>
      <c r="E635" s="6">
        <v>1068.17</v>
      </c>
      <c r="F635" s="6">
        <v>0</v>
      </c>
      <c r="G635" s="6">
        <v>1068.17</v>
      </c>
      <c r="H635" s="6">
        <v>861.21</v>
      </c>
      <c r="I635" s="6">
        <v>206.96000000000004</v>
      </c>
      <c r="J635" s="6">
        <v>10.5</v>
      </c>
      <c r="K635" s="6">
        <v>0</v>
      </c>
      <c r="L635" s="6">
        <v>10.5</v>
      </c>
      <c r="M635" s="6">
        <v>8.4659999999999993</v>
      </c>
      <c r="N635" s="6">
        <v>2.0340000000000007</v>
      </c>
    </row>
    <row r="636" spans="1:14" x14ac:dyDescent="0.25">
      <c r="A636" s="5" t="s">
        <v>1390</v>
      </c>
      <c r="B636" s="5" t="s">
        <v>37</v>
      </c>
      <c r="C636" s="5" t="s">
        <v>29</v>
      </c>
      <c r="D636" s="5" t="s">
        <v>27</v>
      </c>
      <c r="E636" s="6">
        <v>1823.78</v>
      </c>
      <c r="F636" s="6">
        <v>0</v>
      </c>
      <c r="G636" s="6">
        <v>1823.78</v>
      </c>
      <c r="H636" s="6">
        <v>1831.03</v>
      </c>
      <c r="I636" s="6">
        <v>-7.25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</row>
    <row r="637" spans="1:14" x14ac:dyDescent="0.25">
      <c r="A637" s="5" t="s">
        <v>1390</v>
      </c>
      <c r="B637" s="5" t="s">
        <v>521</v>
      </c>
      <c r="C637" s="5" t="s">
        <v>39</v>
      </c>
      <c r="D637" s="5" t="s">
        <v>40</v>
      </c>
      <c r="E637" s="6">
        <v>-41853.07</v>
      </c>
      <c r="F637" s="6">
        <v>0</v>
      </c>
      <c r="G637" s="6">
        <v>-41853.07</v>
      </c>
      <c r="H637" s="6">
        <v>-41853.07</v>
      </c>
      <c r="I637" s="6">
        <v>0</v>
      </c>
      <c r="J637" s="6">
        <v>-516</v>
      </c>
      <c r="K637" s="6">
        <v>0</v>
      </c>
      <c r="L637" s="6">
        <v>-516</v>
      </c>
      <c r="M637" s="6">
        <v>-516</v>
      </c>
      <c r="N637" s="6">
        <v>0</v>
      </c>
    </row>
    <row r="638" spans="1:14" x14ac:dyDescent="0.25">
      <c r="A638" s="5" t="s">
        <v>1390</v>
      </c>
      <c r="B638" s="5" t="s">
        <v>92</v>
      </c>
      <c r="C638" s="5" t="s">
        <v>42</v>
      </c>
      <c r="D638" s="5" t="s">
        <v>43</v>
      </c>
      <c r="E638" s="6">
        <v>2.04</v>
      </c>
      <c r="F638" s="6">
        <v>0</v>
      </c>
      <c r="G638" s="6">
        <v>2.04</v>
      </c>
      <c r="H638" s="6">
        <v>0</v>
      </c>
      <c r="I638" s="6">
        <v>2.04</v>
      </c>
      <c r="J638" s="6">
        <v>24</v>
      </c>
      <c r="K638" s="6">
        <v>0</v>
      </c>
      <c r="L638" s="6">
        <v>24</v>
      </c>
      <c r="M638" s="6">
        <v>0</v>
      </c>
      <c r="N638" s="6">
        <v>24</v>
      </c>
    </row>
    <row r="639" spans="1:14" x14ac:dyDescent="0.25">
      <c r="A639" s="5" t="s">
        <v>1390</v>
      </c>
      <c r="B639" s="5" t="s">
        <v>522</v>
      </c>
      <c r="C639" s="5" t="s">
        <v>42</v>
      </c>
      <c r="D639" s="5" t="s">
        <v>43</v>
      </c>
      <c r="E639" s="6">
        <v>218.85</v>
      </c>
      <c r="F639" s="6">
        <v>0</v>
      </c>
      <c r="G639" s="6">
        <v>218.85</v>
      </c>
      <c r="H639" s="6">
        <v>0</v>
      </c>
      <c r="I639" s="6">
        <v>218.85</v>
      </c>
      <c r="J639" s="6">
        <v>3200</v>
      </c>
      <c r="K639" s="6">
        <v>0</v>
      </c>
      <c r="L639" s="6">
        <v>3200</v>
      </c>
      <c r="M639" s="6">
        <v>0</v>
      </c>
      <c r="N639" s="6">
        <v>3200</v>
      </c>
    </row>
    <row r="640" spans="1:14" x14ac:dyDescent="0.25">
      <c r="A640" s="5" t="s">
        <v>1390</v>
      </c>
      <c r="B640" s="5" t="s">
        <v>132</v>
      </c>
      <c r="C640" s="5" t="s">
        <v>42</v>
      </c>
      <c r="D640" s="5" t="s">
        <v>43</v>
      </c>
      <c r="E640" s="6">
        <v>64.790000000000006</v>
      </c>
      <c r="F640" s="6">
        <v>51.435643564356432</v>
      </c>
      <c r="G640" s="6">
        <v>13.354356435643574</v>
      </c>
      <c r="H640" s="6">
        <v>51.95</v>
      </c>
      <c r="I640" s="6">
        <v>12.840000000000003</v>
      </c>
      <c r="J640" s="6">
        <v>650</v>
      </c>
      <c r="K640" s="6">
        <v>516</v>
      </c>
      <c r="L640" s="6">
        <v>134</v>
      </c>
      <c r="M640" s="6">
        <v>521.16</v>
      </c>
      <c r="N640" s="6">
        <v>128.84000000000003</v>
      </c>
    </row>
    <row r="641" spans="1:14" x14ac:dyDescent="0.25">
      <c r="A641" s="5" t="s">
        <v>1390</v>
      </c>
      <c r="B641" s="5" t="s">
        <v>133</v>
      </c>
      <c r="C641" s="5" t="s">
        <v>42</v>
      </c>
      <c r="D641" s="5" t="s">
        <v>43</v>
      </c>
      <c r="E641" s="6">
        <v>0</v>
      </c>
      <c r="F641" s="6">
        <v>211.73399014778326</v>
      </c>
      <c r="G641" s="6">
        <v>-211.73399014778326</v>
      </c>
      <c r="H641" s="6">
        <v>214.91</v>
      </c>
      <c r="I641" s="6">
        <v>-214.91</v>
      </c>
      <c r="J641" s="6">
        <v>0</v>
      </c>
      <c r="K641" s="6">
        <v>3096</v>
      </c>
      <c r="L641" s="6">
        <v>-3096</v>
      </c>
      <c r="M641" s="6">
        <v>3142.44</v>
      </c>
      <c r="N641" s="6">
        <v>-3142.44</v>
      </c>
    </row>
    <row r="642" spans="1:14" x14ac:dyDescent="0.25">
      <c r="A642" s="5" t="s">
        <v>1390</v>
      </c>
      <c r="B642" s="5" t="s">
        <v>94</v>
      </c>
      <c r="C642" s="5" t="s">
        <v>42</v>
      </c>
      <c r="D642" s="5" t="s">
        <v>43</v>
      </c>
      <c r="E642" s="6">
        <v>256.41000000000003</v>
      </c>
      <c r="F642" s="6">
        <v>255.42288557213931</v>
      </c>
      <c r="G642" s="6">
        <v>0.98711442786071757</v>
      </c>
      <c r="H642" s="6">
        <v>256.7</v>
      </c>
      <c r="I642" s="6">
        <v>-0.28999999999996362</v>
      </c>
      <c r="J642" s="6">
        <v>518</v>
      </c>
      <c r="K642" s="6">
        <v>516</v>
      </c>
      <c r="L642" s="6">
        <v>2</v>
      </c>
      <c r="M642" s="6">
        <v>518.58000000000004</v>
      </c>
      <c r="N642" s="6">
        <v>-0.58000000000004093</v>
      </c>
    </row>
    <row r="643" spans="1:14" x14ac:dyDescent="0.25">
      <c r="A643" s="5" t="s">
        <v>1390</v>
      </c>
      <c r="B643" s="5" t="s">
        <v>134</v>
      </c>
      <c r="C643" s="5" t="s">
        <v>42</v>
      </c>
      <c r="D643" s="5" t="s">
        <v>43</v>
      </c>
      <c r="E643" s="6">
        <v>417.08</v>
      </c>
      <c r="F643" s="6">
        <v>403.53694581280786</v>
      </c>
      <c r="G643" s="6">
        <v>13.543054187192126</v>
      </c>
      <c r="H643" s="6">
        <v>409.59</v>
      </c>
      <c r="I643" s="6">
        <v>7.4900000000000091</v>
      </c>
      <c r="J643" s="6">
        <v>3200</v>
      </c>
      <c r="K643" s="6">
        <v>3096</v>
      </c>
      <c r="L643" s="6">
        <v>104</v>
      </c>
      <c r="M643" s="6">
        <v>3142.44</v>
      </c>
      <c r="N643" s="6">
        <v>57.559999999999945</v>
      </c>
    </row>
    <row r="644" spans="1:14" x14ac:dyDescent="0.25">
      <c r="A644" s="5" t="s">
        <v>1390</v>
      </c>
      <c r="B644" s="5" t="s">
        <v>135</v>
      </c>
      <c r="C644" s="5" t="s">
        <v>42</v>
      </c>
      <c r="D644" s="5" t="s">
        <v>43</v>
      </c>
      <c r="E644" s="6">
        <v>617.12</v>
      </c>
      <c r="F644" s="6">
        <v>597.06403940886696</v>
      </c>
      <c r="G644" s="6">
        <v>20.055960591133044</v>
      </c>
      <c r="H644" s="6">
        <v>606.02</v>
      </c>
      <c r="I644" s="6">
        <v>11.100000000000023</v>
      </c>
      <c r="J644" s="6">
        <v>3200</v>
      </c>
      <c r="K644" s="6">
        <v>3096</v>
      </c>
      <c r="L644" s="6">
        <v>104</v>
      </c>
      <c r="M644" s="6">
        <v>3142.44</v>
      </c>
      <c r="N644" s="6">
        <v>57.559999999999945</v>
      </c>
    </row>
    <row r="645" spans="1:14" x14ac:dyDescent="0.25">
      <c r="A645" s="5" t="s">
        <v>1390</v>
      </c>
      <c r="B645" s="5" t="s">
        <v>84</v>
      </c>
      <c r="C645" s="5" t="s">
        <v>42</v>
      </c>
      <c r="D645" s="5" t="s">
        <v>43</v>
      </c>
      <c r="E645" s="6">
        <v>1280.75</v>
      </c>
      <c r="F645" s="6">
        <v>1258</v>
      </c>
      <c r="G645" s="6">
        <v>22.75</v>
      </c>
      <c r="H645" s="6">
        <v>1283.1600000000001</v>
      </c>
      <c r="I645" s="6">
        <v>-2.4100000000000819</v>
      </c>
      <c r="J645" s="6">
        <v>3152</v>
      </c>
      <c r="K645" s="6">
        <v>3096</v>
      </c>
      <c r="L645" s="6">
        <v>56</v>
      </c>
      <c r="M645" s="6">
        <v>3157.92</v>
      </c>
      <c r="N645" s="6">
        <v>-5.9200000000000728</v>
      </c>
    </row>
    <row r="646" spans="1:14" x14ac:dyDescent="0.25">
      <c r="A646" s="5" t="s">
        <v>1390</v>
      </c>
      <c r="B646" s="5" t="s">
        <v>136</v>
      </c>
      <c r="C646" s="5" t="s">
        <v>42</v>
      </c>
      <c r="D646" s="5" t="s">
        <v>43</v>
      </c>
      <c r="E646" s="6">
        <v>1693.85</v>
      </c>
      <c r="F646" s="6">
        <v>1671.7142857142858</v>
      </c>
      <c r="G646" s="6">
        <v>22.13571428571413</v>
      </c>
      <c r="H646" s="6">
        <v>1696.79</v>
      </c>
      <c r="I646" s="6">
        <v>-2.9400000000000546</v>
      </c>
      <c r="J646" s="6">
        <v>3137</v>
      </c>
      <c r="K646" s="6">
        <v>3096</v>
      </c>
      <c r="L646" s="6">
        <v>41</v>
      </c>
      <c r="M646" s="6">
        <v>3142.44</v>
      </c>
      <c r="N646" s="6">
        <v>-5.4400000000000546</v>
      </c>
    </row>
    <row r="647" spans="1:14" x14ac:dyDescent="0.25">
      <c r="A647" s="5" t="s">
        <v>1390</v>
      </c>
      <c r="B647" s="5" t="s">
        <v>145</v>
      </c>
      <c r="C647" s="5" t="s">
        <v>42</v>
      </c>
      <c r="D647" s="5" t="s">
        <v>43</v>
      </c>
      <c r="E647" s="6">
        <v>2363.96</v>
      </c>
      <c r="F647" s="6">
        <v>2332.3152709359611</v>
      </c>
      <c r="G647" s="6">
        <v>31.644729064038984</v>
      </c>
      <c r="H647" s="6">
        <v>2367.3000000000002</v>
      </c>
      <c r="I647" s="6">
        <v>-3.3400000000001455</v>
      </c>
      <c r="J647" s="6">
        <v>523</v>
      </c>
      <c r="K647" s="6">
        <v>516</v>
      </c>
      <c r="L647" s="6">
        <v>7</v>
      </c>
      <c r="M647" s="6">
        <v>523.74</v>
      </c>
      <c r="N647" s="6">
        <v>-0.74000000000000909</v>
      </c>
    </row>
    <row r="648" spans="1:14" x14ac:dyDescent="0.25">
      <c r="A648" s="5" t="s">
        <v>1390</v>
      </c>
      <c r="B648" s="5" t="s">
        <v>50</v>
      </c>
      <c r="C648" s="5" t="s">
        <v>42</v>
      </c>
      <c r="D648" s="5" t="s">
        <v>43</v>
      </c>
      <c r="E648" s="6">
        <v>3871.72</v>
      </c>
      <c r="F648" s="6">
        <v>3859.2537313432836</v>
      </c>
      <c r="G648" s="6">
        <v>12.466268656716238</v>
      </c>
      <c r="H648" s="6">
        <v>3878.55</v>
      </c>
      <c r="I648" s="6">
        <v>-6.830000000000382</v>
      </c>
      <c r="J648" s="6">
        <v>3106</v>
      </c>
      <c r="K648" s="6">
        <v>3096</v>
      </c>
      <c r="L648" s="6">
        <v>10</v>
      </c>
      <c r="M648" s="6">
        <v>3111.48</v>
      </c>
      <c r="N648" s="6">
        <v>-5.4800000000000182</v>
      </c>
    </row>
    <row r="649" spans="1:14" x14ac:dyDescent="0.25">
      <c r="A649" s="5" t="s">
        <v>1390</v>
      </c>
      <c r="B649" s="5" t="s">
        <v>103</v>
      </c>
      <c r="C649" s="5" t="s">
        <v>42</v>
      </c>
      <c r="D649" s="5" t="s">
        <v>43</v>
      </c>
      <c r="E649" s="6">
        <v>15653.13</v>
      </c>
      <c r="F649" s="6">
        <v>15527.742574257425</v>
      </c>
      <c r="G649" s="6">
        <v>125.38742574257412</v>
      </c>
      <c r="H649" s="6">
        <v>15683.02</v>
      </c>
      <c r="I649" s="6">
        <v>-29.890000000001237</v>
      </c>
      <c r="J649" s="6">
        <v>3121</v>
      </c>
      <c r="K649" s="6">
        <v>3096</v>
      </c>
      <c r="L649" s="6">
        <v>25</v>
      </c>
      <c r="M649" s="6">
        <v>3126.96</v>
      </c>
      <c r="N649" s="6">
        <v>-5.9600000000000364</v>
      </c>
    </row>
    <row r="650" spans="1:14" x14ac:dyDescent="0.25">
      <c r="A650" s="5" t="s">
        <v>1390</v>
      </c>
      <c r="B650" s="5" t="s">
        <v>138</v>
      </c>
      <c r="C650" s="5" t="s">
        <v>42</v>
      </c>
      <c r="D650" s="5" t="s">
        <v>53</v>
      </c>
      <c r="E650" s="6">
        <v>10243.120000000001</v>
      </c>
      <c r="F650" s="6">
        <v>10052.697947214077</v>
      </c>
      <c r="G650" s="6">
        <v>190.42205278592337</v>
      </c>
      <c r="H650" s="6">
        <v>10283.91</v>
      </c>
      <c r="I650" s="6">
        <v>-40.789999999999054</v>
      </c>
      <c r="J650" s="6">
        <v>2366</v>
      </c>
      <c r="K650" s="6">
        <v>2322</v>
      </c>
      <c r="L650" s="6">
        <v>44</v>
      </c>
      <c r="M650" s="6">
        <v>2375.4059999999999</v>
      </c>
      <c r="N650" s="6">
        <v>-9.4059999999999491</v>
      </c>
    </row>
    <row r="651" spans="1:14" x14ac:dyDescent="0.25">
      <c r="A651" s="5" t="s">
        <v>1390</v>
      </c>
      <c r="B651" s="5" t="s">
        <v>54</v>
      </c>
      <c r="C651" s="5" t="s">
        <v>42</v>
      </c>
      <c r="D651" s="5" t="s">
        <v>55</v>
      </c>
      <c r="E651" s="6">
        <v>156.32</v>
      </c>
      <c r="F651" s="6">
        <v>153.25490196078431</v>
      </c>
      <c r="G651" s="6">
        <v>3.0650980392156839</v>
      </c>
      <c r="H651" s="6">
        <v>156.32</v>
      </c>
      <c r="I651" s="6">
        <v>0</v>
      </c>
      <c r="J651" s="6">
        <v>28.422000000000001</v>
      </c>
      <c r="K651" s="6">
        <v>27.863725490196078</v>
      </c>
      <c r="L651" s="6">
        <v>0.55827450980392257</v>
      </c>
      <c r="M651" s="6">
        <v>28.420999999999999</v>
      </c>
      <c r="N651" s="6">
        <v>1.0000000000012221E-3</v>
      </c>
    </row>
    <row r="652" spans="1:14" x14ac:dyDescent="0.25">
      <c r="A652" s="5" t="s">
        <v>1391</v>
      </c>
      <c r="B652" s="5" t="s">
        <v>25</v>
      </c>
      <c r="C652" s="5" t="s">
        <v>26</v>
      </c>
      <c r="D652" s="5" t="s">
        <v>27</v>
      </c>
      <c r="E652" s="6">
        <v>3368.57</v>
      </c>
      <c r="F652" s="6">
        <v>0</v>
      </c>
      <c r="G652" s="6">
        <v>3368.57</v>
      </c>
      <c r="H652" s="6">
        <v>0</v>
      </c>
      <c r="I652" s="6">
        <v>3368.57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</row>
    <row r="653" spans="1:14" x14ac:dyDescent="0.25">
      <c r="A653" s="5" t="s">
        <v>1391</v>
      </c>
      <c r="B653" s="5" t="s">
        <v>30</v>
      </c>
      <c r="C653" s="5" t="s">
        <v>29</v>
      </c>
      <c r="D653" s="5" t="s">
        <v>27</v>
      </c>
      <c r="E653" s="6">
        <v>144.78</v>
      </c>
      <c r="F653" s="6">
        <v>0</v>
      </c>
      <c r="G653" s="6">
        <v>144.78</v>
      </c>
      <c r="H653" s="6">
        <v>145.97</v>
      </c>
      <c r="I653" s="6">
        <v>-1.1899999999999977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</row>
    <row r="654" spans="1:14" x14ac:dyDescent="0.25">
      <c r="A654" s="5" t="s">
        <v>1391</v>
      </c>
      <c r="B654" s="5" t="s">
        <v>31</v>
      </c>
      <c r="C654" s="5" t="s">
        <v>29</v>
      </c>
      <c r="D654" s="5" t="s">
        <v>27</v>
      </c>
      <c r="E654" s="6">
        <v>649.39</v>
      </c>
      <c r="F654" s="6">
        <v>0</v>
      </c>
      <c r="G654" s="6">
        <v>649.39</v>
      </c>
      <c r="H654" s="6">
        <v>654.70000000000005</v>
      </c>
      <c r="I654" s="6">
        <v>-5.3100000000000591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</row>
    <row r="655" spans="1:14" x14ac:dyDescent="0.25">
      <c r="A655" s="5" t="s">
        <v>1391</v>
      </c>
      <c r="B655" s="5" t="s">
        <v>32</v>
      </c>
      <c r="C655" s="5" t="s">
        <v>33</v>
      </c>
      <c r="D655" s="5" t="s">
        <v>27</v>
      </c>
      <c r="E655" s="6">
        <v>2061.21</v>
      </c>
      <c r="F655" s="6">
        <v>0</v>
      </c>
      <c r="G655" s="6">
        <v>2061.21</v>
      </c>
      <c r="H655" s="6">
        <v>1464.66</v>
      </c>
      <c r="I655" s="6">
        <v>596.54999999999995</v>
      </c>
      <c r="J655" s="6">
        <v>5.08</v>
      </c>
      <c r="K655" s="6">
        <v>0</v>
      </c>
      <c r="L655" s="6">
        <v>5.08</v>
      </c>
      <c r="M655" s="6">
        <v>3.61</v>
      </c>
      <c r="N655" s="6">
        <v>1.4700000000000002</v>
      </c>
    </row>
    <row r="656" spans="1:14" x14ac:dyDescent="0.25">
      <c r="A656" s="5" t="s">
        <v>1391</v>
      </c>
      <c r="B656" s="5" t="s">
        <v>28</v>
      </c>
      <c r="C656" s="5" t="s">
        <v>29</v>
      </c>
      <c r="D656" s="5" t="s">
        <v>27</v>
      </c>
      <c r="E656" s="6">
        <v>4626.66</v>
      </c>
      <c r="F656" s="6">
        <v>0</v>
      </c>
      <c r="G656" s="6">
        <v>4626.66</v>
      </c>
      <c r="H656" s="6">
        <v>4664.4799999999996</v>
      </c>
      <c r="I656" s="6">
        <v>-37.819999999999709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</row>
    <row r="657" spans="1:14" x14ac:dyDescent="0.25">
      <c r="A657" s="5" t="s">
        <v>1391</v>
      </c>
      <c r="B657" s="5" t="s">
        <v>34</v>
      </c>
      <c r="C657" s="5" t="s">
        <v>33</v>
      </c>
      <c r="D657" s="5" t="s">
        <v>27</v>
      </c>
      <c r="E657" s="6">
        <v>9215.1200000000008</v>
      </c>
      <c r="F657" s="6">
        <v>0</v>
      </c>
      <c r="G657" s="6">
        <v>9215.1200000000008</v>
      </c>
      <c r="H657" s="6">
        <v>6548.09</v>
      </c>
      <c r="I657" s="6">
        <v>2667.0300000000007</v>
      </c>
      <c r="J657" s="6">
        <v>5.08</v>
      </c>
      <c r="K657" s="6">
        <v>0</v>
      </c>
      <c r="L657" s="6">
        <v>5.08</v>
      </c>
      <c r="M657" s="6">
        <v>3.61</v>
      </c>
      <c r="N657" s="6">
        <v>1.4700000000000002</v>
      </c>
    </row>
    <row r="658" spans="1:14" x14ac:dyDescent="0.25">
      <c r="A658" s="5" t="s">
        <v>1391</v>
      </c>
      <c r="B658" s="5" t="s">
        <v>35</v>
      </c>
      <c r="C658" s="5" t="s">
        <v>33</v>
      </c>
      <c r="D658" s="5" t="s">
        <v>27</v>
      </c>
      <c r="E658" s="6">
        <v>10852.56</v>
      </c>
      <c r="F658" s="6">
        <v>0</v>
      </c>
      <c r="G658" s="6">
        <v>10852.56</v>
      </c>
      <c r="H658" s="6">
        <v>7711.57</v>
      </c>
      <c r="I658" s="6">
        <v>3140.99</v>
      </c>
      <c r="J658" s="6">
        <v>106.68</v>
      </c>
      <c r="K658" s="6">
        <v>0</v>
      </c>
      <c r="L658" s="6">
        <v>106.68</v>
      </c>
      <c r="M658" s="6">
        <v>75.804000000000002</v>
      </c>
      <c r="N658" s="6">
        <v>30.876000000000005</v>
      </c>
    </row>
    <row r="659" spans="1:14" x14ac:dyDescent="0.25">
      <c r="A659" s="5" t="s">
        <v>1391</v>
      </c>
      <c r="B659" s="5" t="s">
        <v>36</v>
      </c>
      <c r="C659" s="5" t="s">
        <v>29</v>
      </c>
      <c r="D659" s="5" t="s">
        <v>27</v>
      </c>
      <c r="E659" s="6">
        <v>8345.23</v>
      </c>
      <c r="F659" s="6">
        <v>0</v>
      </c>
      <c r="G659" s="6">
        <v>8345.23</v>
      </c>
      <c r="H659" s="6">
        <v>8413.43</v>
      </c>
      <c r="I659" s="6">
        <v>-68.200000000000728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</row>
    <row r="660" spans="1:14" x14ac:dyDescent="0.25">
      <c r="A660" s="5" t="s">
        <v>1391</v>
      </c>
      <c r="B660" s="5" t="s">
        <v>37</v>
      </c>
      <c r="C660" s="5" t="s">
        <v>29</v>
      </c>
      <c r="D660" s="5" t="s">
        <v>27</v>
      </c>
      <c r="E660" s="6">
        <v>18295.650000000001</v>
      </c>
      <c r="F660" s="6">
        <v>0</v>
      </c>
      <c r="G660" s="6">
        <v>18295.650000000001</v>
      </c>
      <c r="H660" s="6">
        <v>18445.189999999999</v>
      </c>
      <c r="I660" s="6">
        <v>-149.53999999999724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</row>
    <row r="661" spans="1:14" x14ac:dyDescent="0.25">
      <c r="A661" s="5" t="s">
        <v>1391</v>
      </c>
      <c r="B661" s="5" t="s">
        <v>148</v>
      </c>
      <c r="C661" s="5" t="s">
        <v>39</v>
      </c>
      <c r="D661" s="5" t="s">
        <v>40</v>
      </c>
      <c r="E661" s="6">
        <v>-424950.98</v>
      </c>
      <c r="F661" s="6">
        <v>0</v>
      </c>
      <c r="G661" s="6">
        <v>-424950.98</v>
      </c>
      <c r="H661" s="6">
        <v>-424950.97</v>
      </c>
      <c r="I661" s="6">
        <v>-1.0000000009313226E-2</v>
      </c>
      <c r="J661" s="6">
        <v>-2599</v>
      </c>
      <c r="K661" s="6">
        <v>0</v>
      </c>
      <c r="L661" s="6">
        <v>-2599</v>
      </c>
      <c r="M661" s="6">
        <v>-2599</v>
      </c>
      <c r="N661" s="6">
        <v>0</v>
      </c>
    </row>
    <row r="662" spans="1:14" x14ac:dyDescent="0.25">
      <c r="A662" s="5" t="s">
        <v>1391</v>
      </c>
      <c r="B662" s="5" t="s">
        <v>92</v>
      </c>
      <c r="C662" s="5" t="s">
        <v>42</v>
      </c>
      <c r="D662" s="5" t="s">
        <v>43</v>
      </c>
      <c r="E662" s="6">
        <v>18.13</v>
      </c>
      <c r="F662" s="6">
        <v>0</v>
      </c>
      <c r="G662" s="6">
        <v>18.13</v>
      </c>
      <c r="H662" s="6">
        <v>0</v>
      </c>
      <c r="I662" s="6">
        <v>18.13</v>
      </c>
      <c r="J662" s="6">
        <v>213</v>
      </c>
      <c r="K662" s="6">
        <v>0</v>
      </c>
      <c r="L662" s="6">
        <v>213</v>
      </c>
      <c r="M662" s="6">
        <v>0</v>
      </c>
      <c r="N662" s="6">
        <v>213</v>
      </c>
    </row>
    <row r="663" spans="1:14" x14ac:dyDescent="0.25">
      <c r="A663" s="5" t="s">
        <v>1391</v>
      </c>
      <c r="B663" s="5" t="s">
        <v>1364</v>
      </c>
      <c r="C663" s="5" t="s">
        <v>42</v>
      </c>
      <c r="D663" s="5" t="s">
        <v>43</v>
      </c>
      <c r="E663" s="6">
        <v>32519.37</v>
      </c>
      <c r="F663" s="6">
        <v>0</v>
      </c>
      <c r="G663" s="6">
        <v>32519.37</v>
      </c>
      <c r="H663" s="6">
        <v>0</v>
      </c>
      <c r="I663" s="6">
        <v>32519.37</v>
      </c>
      <c r="J663" s="6">
        <v>31259</v>
      </c>
      <c r="K663" s="6">
        <v>0</v>
      </c>
      <c r="L663" s="6">
        <v>31259</v>
      </c>
      <c r="M663" s="6">
        <v>0</v>
      </c>
      <c r="N663" s="6">
        <v>31259</v>
      </c>
    </row>
    <row r="664" spans="1:14" x14ac:dyDescent="0.25">
      <c r="A664" s="5" t="s">
        <v>1391</v>
      </c>
      <c r="B664" s="5" t="s">
        <v>141</v>
      </c>
      <c r="C664" s="5" t="s">
        <v>42</v>
      </c>
      <c r="D664" s="5" t="s">
        <v>43</v>
      </c>
      <c r="E664" s="6">
        <v>289.07</v>
      </c>
      <c r="F664" s="6">
        <v>259.06930693069313</v>
      </c>
      <c r="G664" s="6">
        <v>30.000693069306863</v>
      </c>
      <c r="H664" s="6">
        <v>261.66000000000003</v>
      </c>
      <c r="I664" s="6">
        <v>27.409999999999968</v>
      </c>
      <c r="J664" s="6">
        <v>2900</v>
      </c>
      <c r="K664" s="6">
        <v>2599</v>
      </c>
      <c r="L664" s="6">
        <v>301</v>
      </c>
      <c r="M664" s="6">
        <v>2624.99</v>
      </c>
      <c r="N664" s="6">
        <v>275.01000000000022</v>
      </c>
    </row>
    <row r="665" spans="1:14" x14ac:dyDescent="0.25">
      <c r="A665" s="5" t="s">
        <v>1391</v>
      </c>
      <c r="B665" s="5" t="s">
        <v>142</v>
      </c>
      <c r="C665" s="5" t="s">
        <v>42</v>
      </c>
      <c r="D665" s="5" t="s">
        <v>43</v>
      </c>
      <c r="E665" s="6">
        <v>2126.9299999999998</v>
      </c>
      <c r="F665" s="6">
        <v>2132.9458128078818</v>
      </c>
      <c r="G665" s="6">
        <v>-6.0158128078819573</v>
      </c>
      <c r="H665" s="6">
        <v>2164.94</v>
      </c>
      <c r="I665" s="6">
        <v>-38.010000000000218</v>
      </c>
      <c r="J665" s="6">
        <v>31100</v>
      </c>
      <c r="K665" s="6">
        <v>31188</v>
      </c>
      <c r="L665" s="6">
        <v>-88</v>
      </c>
      <c r="M665" s="6">
        <v>31655.82</v>
      </c>
      <c r="N665" s="6">
        <v>-555.81999999999971</v>
      </c>
    </row>
    <row r="666" spans="1:14" x14ac:dyDescent="0.25">
      <c r="A666" s="5" t="s">
        <v>1391</v>
      </c>
      <c r="B666" s="5" t="s">
        <v>44</v>
      </c>
      <c r="C666" s="5" t="s">
        <v>42</v>
      </c>
      <c r="D666" s="5" t="s">
        <v>43</v>
      </c>
      <c r="E666" s="6">
        <v>2580.5700000000002</v>
      </c>
      <c r="F666" s="6">
        <v>2575.6119402985073</v>
      </c>
      <c r="G666" s="6">
        <v>4.9580597014928571</v>
      </c>
      <c r="H666" s="6">
        <v>2588.4899999999998</v>
      </c>
      <c r="I666" s="6">
        <v>-7.919999999999618</v>
      </c>
      <c r="J666" s="6">
        <v>2604</v>
      </c>
      <c r="K666" s="6">
        <v>2599</v>
      </c>
      <c r="L666" s="6">
        <v>5</v>
      </c>
      <c r="M666" s="6">
        <v>2611.9949999999999</v>
      </c>
      <c r="N666" s="6">
        <v>-7.9949999999998909</v>
      </c>
    </row>
    <row r="667" spans="1:14" x14ac:dyDescent="0.25">
      <c r="A667" s="5" t="s">
        <v>1391</v>
      </c>
      <c r="B667" s="5" t="s">
        <v>143</v>
      </c>
      <c r="C667" s="5" t="s">
        <v>42</v>
      </c>
      <c r="D667" s="5" t="s">
        <v>43</v>
      </c>
      <c r="E667" s="6">
        <v>4105.71</v>
      </c>
      <c r="F667" s="6">
        <v>4065.04433497537</v>
      </c>
      <c r="G667" s="6">
        <v>40.665665024630016</v>
      </c>
      <c r="H667" s="6">
        <v>4126.0200000000004</v>
      </c>
      <c r="I667" s="6">
        <v>-20.3100000000004</v>
      </c>
      <c r="J667" s="6">
        <v>31500</v>
      </c>
      <c r="K667" s="6">
        <v>31188</v>
      </c>
      <c r="L667" s="6">
        <v>312</v>
      </c>
      <c r="M667" s="6">
        <v>31655.82</v>
      </c>
      <c r="N667" s="6">
        <v>-155.81999999999971</v>
      </c>
    </row>
    <row r="668" spans="1:14" x14ac:dyDescent="0.25">
      <c r="A668" s="5" t="s">
        <v>1391</v>
      </c>
      <c r="B668" s="5" t="s">
        <v>144</v>
      </c>
      <c r="C668" s="5" t="s">
        <v>42</v>
      </c>
      <c r="D668" s="5" t="s">
        <v>43</v>
      </c>
      <c r="E668" s="6">
        <v>5633.32</v>
      </c>
      <c r="F668" s="6">
        <v>5667.4876847290643</v>
      </c>
      <c r="G668" s="6">
        <v>-34.167684729064604</v>
      </c>
      <c r="H668" s="6">
        <v>5752.5</v>
      </c>
      <c r="I668" s="6">
        <v>-119.18000000000029</v>
      </c>
      <c r="J668" s="6">
        <v>31000</v>
      </c>
      <c r="K668" s="6">
        <v>31188</v>
      </c>
      <c r="L668" s="6">
        <v>-188</v>
      </c>
      <c r="M668" s="6">
        <v>31655.82</v>
      </c>
      <c r="N668" s="6">
        <v>-655.81999999999971</v>
      </c>
    </row>
    <row r="669" spans="1:14" x14ac:dyDescent="0.25">
      <c r="A669" s="5" t="s">
        <v>1391</v>
      </c>
      <c r="B669" s="5" t="s">
        <v>84</v>
      </c>
      <c r="C669" s="5" t="s">
        <v>42</v>
      </c>
      <c r="D669" s="5" t="s">
        <v>43</v>
      </c>
      <c r="E669" s="6">
        <v>12773.39</v>
      </c>
      <c r="F669" s="6">
        <v>12672.617647058823</v>
      </c>
      <c r="G669" s="6">
        <v>100.772352941176</v>
      </c>
      <c r="H669" s="6">
        <v>12926.07</v>
      </c>
      <c r="I669" s="6">
        <v>-152.68000000000029</v>
      </c>
      <c r="J669" s="6">
        <v>31436</v>
      </c>
      <c r="K669" s="6">
        <v>31188</v>
      </c>
      <c r="L669" s="6">
        <v>248</v>
      </c>
      <c r="M669" s="6">
        <v>31811.759999999998</v>
      </c>
      <c r="N669" s="6">
        <v>-375.7599999999984</v>
      </c>
    </row>
    <row r="670" spans="1:14" x14ac:dyDescent="0.25">
      <c r="A670" s="5" t="s">
        <v>1391</v>
      </c>
      <c r="B670" s="5" t="s">
        <v>136</v>
      </c>
      <c r="C670" s="5" t="s">
        <v>42</v>
      </c>
      <c r="D670" s="5" t="s">
        <v>43</v>
      </c>
      <c r="E670" s="6">
        <v>16888.32</v>
      </c>
      <c r="F670" s="6">
        <v>16840.275862068964</v>
      </c>
      <c r="G670" s="6">
        <v>48.044137931035948</v>
      </c>
      <c r="H670" s="6">
        <v>17092.88</v>
      </c>
      <c r="I670" s="6">
        <v>-204.56000000000131</v>
      </c>
      <c r="J670" s="6">
        <v>31277</v>
      </c>
      <c r="K670" s="6">
        <v>31188</v>
      </c>
      <c r="L670" s="6">
        <v>89</v>
      </c>
      <c r="M670" s="6">
        <v>31655.82</v>
      </c>
      <c r="N670" s="6">
        <v>-378.81999999999971</v>
      </c>
    </row>
    <row r="671" spans="1:14" x14ac:dyDescent="0.25">
      <c r="A671" s="5" t="s">
        <v>1391</v>
      </c>
      <c r="B671" s="5" t="s">
        <v>137</v>
      </c>
      <c r="C671" s="5" t="s">
        <v>42</v>
      </c>
      <c r="D671" s="5" t="s">
        <v>43</v>
      </c>
      <c r="E671" s="6">
        <v>20723.400000000001</v>
      </c>
      <c r="F671" s="6">
        <v>20636.059113300489</v>
      </c>
      <c r="G671" s="6">
        <v>87.340886699512339</v>
      </c>
      <c r="H671" s="6">
        <v>20945.599999999999</v>
      </c>
      <c r="I671" s="6">
        <v>-222.19999999999709</v>
      </c>
      <c r="J671" s="6">
        <v>2610</v>
      </c>
      <c r="K671" s="6">
        <v>2599</v>
      </c>
      <c r="L671" s="6">
        <v>11</v>
      </c>
      <c r="M671" s="6">
        <v>2637.9850000000001</v>
      </c>
      <c r="N671" s="6">
        <v>-27.985000000000127</v>
      </c>
    </row>
    <row r="672" spans="1:14" x14ac:dyDescent="0.25">
      <c r="A672" s="5" t="s">
        <v>1391</v>
      </c>
      <c r="B672" s="5" t="s">
        <v>50</v>
      </c>
      <c r="C672" s="5" t="s">
        <v>42</v>
      </c>
      <c r="D672" s="5" t="s">
        <v>43</v>
      </c>
      <c r="E672" s="6">
        <v>0</v>
      </c>
      <c r="F672" s="6">
        <v>38876.776119402988</v>
      </c>
      <c r="G672" s="6">
        <v>-38876.776119402988</v>
      </c>
      <c r="H672" s="6">
        <v>39071.160000000003</v>
      </c>
      <c r="I672" s="6">
        <v>-39071.160000000003</v>
      </c>
      <c r="J672" s="6">
        <v>0</v>
      </c>
      <c r="K672" s="6">
        <v>31188</v>
      </c>
      <c r="L672" s="6">
        <v>-31188</v>
      </c>
      <c r="M672" s="6">
        <v>31343.94</v>
      </c>
      <c r="N672" s="6">
        <v>-31343.94</v>
      </c>
    </row>
    <row r="673" spans="1:14" x14ac:dyDescent="0.25">
      <c r="A673" s="5" t="s">
        <v>1391</v>
      </c>
      <c r="B673" s="5" t="s">
        <v>103</v>
      </c>
      <c r="C673" s="5" t="s">
        <v>42</v>
      </c>
      <c r="D673" s="5" t="s">
        <v>43</v>
      </c>
      <c r="E673" s="6">
        <v>156656.64000000001</v>
      </c>
      <c r="F673" s="6">
        <v>156420.92079207921</v>
      </c>
      <c r="G673" s="6">
        <v>235.71920792080346</v>
      </c>
      <c r="H673" s="6">
        <v>157985.13</v>
      </c>
      <c r="I673" s="6">
        <v>-1328.4899999999907</v>
      </c>
      <c r="J673" s="6">
        <v>31235</v>
      </c>
      <c r="K673" s="6">
        <v>31188</v>
      </c>
      <c r="L673" s="6">
        <v>47</v>
      </c>
      <c r="M673" s="6">
        <v>31499.88</v>
      </c>
      <c r="N673" s="6">
        <v>-264.88000000000102</v>
      </c>
    </row>
    <row r="674" spans="1:14" x14ac:dyDescent="0.25">
      <c r="A674" s="5" t="s">
        <v>1391</v>
      </c>
      <c r="B674" s="5" t="s">
        <v>146</v>
      </c>
      <c r="C674" s="5" t="s">
        <v>42</v>
      </c>
      <c r="D674" s="5" t="s">
        <v>53</v>
      </c>
      <c r="E674" s="6">
        <v>111502.27</v>
      </c>
      <c r="F674" s="6">
        <v>109886.38318670577</v>
      </c>
      <c r="G674" s="6">
        <v>1615.8868132942298</v>
      </c>
      <c r="H674" s="6">
        <v>112413.77</v>
      </c>
      <c r="I674" s="6">
        <v>-911.5</v>
      </c>
      <c r="J674" s="6">
        <v>23735</v>
      </c>
      <c r="K674" s="6">
        <v>23391</v>
      </c>
      <c r="L674" s="6">
        <v>344</v>
      </c>
      <c r="M674" s="6">
        <v>23928.992999999999</v>
      </c>
      <c r="N674" s="6">
        <v>-193.99299999999857</v>
      </c>
    </row>
    <row r="675" spans="1:14" x14ac:dyDescent="0.25">
      <c r="A675" s="5" t="s">
        <v>1391</v>
      </c>
      <c r="B675" s="5" t="s">
        <v>54</v>
      </c>
      <c r="C675" s="5" t="s">
        <v>42</v>
      </c>
      <c r="D675" s="5" t="s">
        <v>55</v>
      </c>
      <c r="E675" s="6">
        <v>1574.69</v>
      </c>
      <c r="F675" s="6">
        <v>1543.8039215686274</v>
      </c>
      <c r="G675" s="6">
        <v>30.886078431372653</v>
      </c>
      <c r="H675" s="6">
        <v>1574.68</v>
      </c>
      <c r="I675" s="6">
        <v>9.9999999999909051E-3</v>
      </c>
      <c r="J675" s="6">
        <v>286.30599999999998</v>
      </c>
      <c r="K675" s="6">
        <v>280.69215686274509</v>
      </c>
      <c r="L675" s="6">
        <v>5.6138431372548894</v>
      </c>
      <c r="M675" s="6">
        <v>286.30599999999998</v>
      </c>
      <c r="N675" s="6">
        <v>0</v>
      </c>
    </row>
    <row r="676" spans="1:14" x14ac:dyDescent="0.25">
      <c r="A676" s="5" t="s">
        <v>1392</v>
      </c>
      <c r="B676" s="5" t="s">
        <v>25</v>
      </c>
      <c r="C676" s="5" t="s">
        <v>26</v>
      </c>
      <c r="D676" s="5" t="s">
        <v>27</v>
      </c>
      <c r="E676" s="6">
        <v>5803.6</v>
      </c>
      <c r="F676" s="6">
        <v>0</v>
      </c>
      <c r="G676" s="6">
        <v>5803.6</v>
      </c>
      <c r="H676" s="6">
        <v>0</v>
      </c>
      <c r="I676" s="6">
        <v>5803.6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</row>
    <row r="677" spans="1:14" x14ac:dyDescent="0.25">
      <c r="A677" s="5" t="s">
        <v>1392</v>
      </c>
      <c r="B677" s="5" t="s">
        <v>30</v>
      </c>
      <c r="C677" s="5" t="s">
        <v>29</v>
      </c>
      <c r="D677" s="5" t="s">
        <v>27</v>
      </c>
      <c r="E677" s="6">
        <v>52.52</v>
      </c>
      <c r="F677" s="6">
        <v>0</v>
      </c>
      <c r="G677" s="6">
        <v>52.52</v>
      </c>
      <c r="H677" s="6">
        <v>52.96</v>
      </c>
      <c r="I677" s="6">
        <v>-0.43999999999999773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</row>
    <row r="678" spans="1:14" x14ac:dyDescent="0.25">
      <c r="A678" s="5" t="s">
        <v>1392</v>
      </c>
      <c r="B678" s="5" t="s">
        <v>31</v>
      </c>
      <c r="C678" s="5" t="s">
        <v>29</v>
      </c>
      <c r="D678" s="5" t="s">
        <v>27</v>
      </c>
      <c r="E678" s="6">
        <v>235.57</v>
      </c>
      <c r="F678" s="6">
        <v>0</v>
      </c>
      <c r="G678" s="6">
        <v>235.57</v>
      </c>
      <c r="H678" s="6">
        <v>237.55</v>
      </c>
      <c r="I678" s="6">
        <v>-1.9800000000000182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</row>
    <row r="679" spans="1:14" x14ac:dyDescent="0.25">
      <c r="A679" s="5" t="s">
        <v>1392</v>
      </c>
      <c r="B679" s="5" t="s">
        <v>32</v>
      </c>
      <c r="C679" s="5" t="s">
        <v>33</v>
      </c>
      <c r="D679" s="5" t="s">
        <v>27</v>
      </c>
      <c r="E679" s="6">
        <v>340.83</v>
      </c>
      <c r="F679" s="6">
        <v>0</v>
      </c>
      <c r="G679" s="6">
        <v>340.83</v>
      </c>
      <c r="H679" s="6">
        <v>597.88</v>
      </c>
      <c r="I679" s="6">
        <v>-257.05</v>
      </c>
      <c r="J679" s="6">
        <v>0.84</v>
      </c>
      <c r="K679" s="6">
        <v>0</v>
      </c>
      <c r="L679" s="6">
        <v>0.84</v>
      </c>
      <c r="M679" s="6">
        <v>1.474</v>
      </c>
      <c r="N679" s="6">
        <v>-0.63400000000000001</v>
      </c>
    </row>
    <row r="680" spans="1:14" x14ac:dyDescent="0.25">
      <c r="A680" s="5" t="s">
        <v>1392</v>
      </c>
      <c r="B680" s="5" t="s">
        <v>28</v>
      </c>
      <c r="C680" s="5" t="s">
        <v>29</v>
      </c>
      <c r="D680" s="5" t="s">
        <v>27</v>
      </c>
      <c r="E680" s="6">
        <v>1678.35</v>
      </c>
      <c r="F680" s="6">
        <v>0</v>
      </c>
      <c r="G680" s="6">
        <v>1678.35</v>
      </c>
      <c r="H680" s="6">
        <v>1692.42</v>
      </c>
      <c r="I680" s="6">
        <v>-14.070000000000164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</row>
    <row r="681" spans="1:14" x14ac:dyDescent="0.25">
      <c r="A681" s="5" t="s">
        <v>1392</v>
      </c>
      <c r="B681" s="5" t="s">
        <v>34</v>
      </c>
      <c r="C681" s="5" t="s">
        <v>33</v>
      </c>
      <c r="D681" s="5" t="s">
        <v>27</v>
      </c>
      <c r="E681" s="6">
        <v>1523.76</v>
      </c>
      <c r="F681" s="6">
        <v>0</v>
      </c>
      <c r="G681" s="6">
        <v>1523.76</v>
      </c>
      <c r="H681" s="6">
        <v>2672.99</v>
      </c>
      <c r="I681" s="6">
        <v>-1149.2299999999998</v>
      </c>
      <c r="J681" s="6">
        <v>0.84</v>
      </c>
      <c r="K681" s="6">
        <v>0</v>
      </c>
      <c r="L681" s="6">
        <v>0.84</v>
      </c>
      <c r="M681" s="6">
        <v>1.474</v>
      </c>
      <c r="N681" s="6">
        <v>-0.63400000000000001</v>
      </c>
    </row>
    <row r="682" spans="1:14" x14ac:dyDescent="0.25">
      <c r="A682" s="5" t="s">
        <v>1392</v>
      </c>
      <c r="B682" s="5" t="s">
        <v>36</v>
      </c>
      <c r="C682" s="5" t="s">
        <v>29</v>
      </c>
      <c r="D682" s="5" t="s">
        <v>27</v>
      </c>
      <c r="E682" s="6">
        <v>3027.28</v>
      </c>
      <c r="F682" s="6">
        <v>0</v>
      </c>
      <c r="G682" s="6">
        <v>3027.28</v>
      </c>
      <c r="H682" s="6">
        <v>3052.66</v>
      </c>
      <c r="I682" s="6">
        <v>-25.379999999999654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</row>
    <row r="683" spans="1:14" x14ac:dyDescent="0.25">
      <c r="A683" s="5" t="s">
        <v>1392</v>
      </c>
      <c r="B683" s="5" t="s">
        <v>35</v>
      </c>
      <c r="C683" s="5" t="s">
        <v>33</v>
      </c>
      <c r="D683" s="5" t="s">
        <v>27</v>
      </c>
      <c r="E683" s="6">
        <v>1794.52</v>
      </c>
      <c r="F683" s="6">
        <v>0</v>
      </c>
      <c r="G683" s="6">
        <v>1794.52</v>
      </c>
      <c r="H683" s="6">
        <v>3147.76</v>
      </c>
      <c r="I683" s="6">
        <v>-1353.2400000000002</v>
      </c>
      <c r="J683" s="6">
        <v>17.64</v>
      </c>
      <c r="K683" s="6">
        <v>0</v>
      </c>
      <c r="L683" s="6">
        <v>17.64</v>
      </c>
      <c r="M683" s="6">
        <v>30.942</v>
      </c>
      <c r="N683" s="6">
        <v>-13.302</v>
      </c>
    </row>
    <row r="684" spans="1:14" x14ac:dyDescent="0.25">
      <c r="A684" s="5" t="s">
        <v>1392</v>
      </c>
      <c r="B684" s="5" t="s">
        <v>37</v>
      </c>
      <c r="C684" s="5" t="s">
        <v>29</v>
      </c>
      <c r="D684" s="5" t="s">
        <v>27</v>
      </c>
      <c r="E684" s="6">
        <v>6636.85</v>
      </c>
      <c r="F684" s="6">
        <v>0</v>
      </c>
      <c r="G684" s="6">
        <v>6636.85</v>
      </c>
      <c r="H684" s="6">
        <v>6692.5</v>
      </c>
      <c r="I684" s="6">
        <v>-55.649999999999636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</row>
    <row r="685" spans="1:14" x14ac:dyDescent="0.25">
      <c r="A685" s="5" t="s">
        <v>1392</v>
      </c>
      <c r="B685" s="5" t="s">
        <v>140</v>
      </c>
      <c r="C685" s="5" t="s">
        <v>39</v>
      </c>
      <c r="D685" s="5" t="s">
        <v>40</v>
      </c>
      <c r="E685" s="6">
        <v>-156045.94</v>
      </c>
      <c r="F685" s="6">
        <v>0</v>
      </c>
      <c r="G685" s="6">
        <v>-156045.94</v>
      </c>
      <c r="H685" s="6">
        <v>-156045.95000000001</v>
      </c>
      <c r="I685" s="6">
        <v>1.0000000009313226E-2</v>
      </c>
      <c r="J685" s="6">
        <v>-1886</v>
      </c>
      <c r="K685" s="6">
        <v>0</v>
      </c>
      <c r="L685" s="6">
        <v>-1886</v>
      </c>
      <c r="M685" s="6">
        <v>-1886</v>
      </c>
      <c r="N685" s="6">
        <v>0</v>
      </c>
    </row>
    <row r="686" spans="1:14" x14ac:dyDescent="0.25">
      <c r="A686" s="5" t="s">
        <v>1392</v>
      </c>
      <c r="B686" s="5" t="s">
        <v>92</v>
      </c>
      <c r="C686" s="5" t="s">
        <v>42</v>
      </c>
      <c r="D686" s="5" t="s">
        <v>43</v>
      </c>
      <c r="E686" s="6">
        <v>7.15</v>
      </c>
      <c r="F686" s="6">
        <v>0</v>
      </c>
      <c r="G686" s="6">
        <v>7.15</v>
      </c>
      <c r="H686" s="6">
        <v>0</v>
      </c>
      <c r="I686" s="6">
        <v>7.15</v>
      </c>
      <c r="J686" s="6">
        <v>84</v>
      </c>
      <c r="K686" s="6">
        <v>0</v>
      </c>
      <c r="L686" s="6">
        <v>84</v>
      </c>
      <c r="M686" s="6">
        <v>0</v>
      </c>
      <c r="N686" s="6">
        <v>84</v>
      </c>
    </row>
    <row r="687" spans="1:14" x14ac:dyDescent="0.25">
      <c r="A687" s="5" t="s">
        <v>1392</v>
      </c>
      <c r="B687" s="5" t="s">
        <v>1364</v>
      </c>
      <c r="C687" s="5" t="s">
        <v>42</v>
      </c>
      <c r="D687" s="5" t="s">
        <v>43</v>
      </c>
      <c r="E687" s="6">
        <v>11825.32</v>
      </c>
      <c r="F687" s="6">
        <v>0</v>
      </c>
      <c r="G687" s="6">
        <v>11825.32</v>
      </c>
      <c r="H687" s="6">
        <v>0</v>
      </c>
      <c r="I687" s="6">
        <v>11825.32</v>
      </c>
      <c r="J687" s="6">
        <v>11367</v>
      </c>
      <c r="K687" s="6">
        <v>0</v>
      </c>
      <c r="L687" s="6">
        <v>11367</v>
      </c>
      <c r="M687" s="6">
        <v>0</v>
      </c>
      <c r="N687" s="6">
        <v>11367</v>
      </c>
    </row>
    <row r="688" spans="1:14" x14ac:dyDescent="0.25">
      <c r="A688" s="5" t="s">
        <v>1392</v>
      </c>
      <c r="B688" s="5" t="s">
        <v>141</v>
      </c>
      <c r="C688" s="5" t="s">
        <v>42</v>
      </c>
      <c r="D688" s="5" t="s">
        <v>43</v>
      </c>
      <c r="E688" s="6">
        <v>204.34</v>
      </c>
      <c r="F688" s="6">
        <v>188</v>
      </c>
      <c r="G688" s="6">
        <v>16.340000000000003</v>
      </c>
      <c r="H688" s="6">
        <v>189.88</v>
      </c>
      <c r="I688" s="6">
        <v>14.460000000000008</v>
      </c>
      <c r="J688" s="6">
        <v>2050</v>
      </c>
      <c r="K688" s="6">
        <v>1886</v>
      </c>
      <c r="L688" s="6">
        <v>164</v>
      </c>
      <c r="M688" s="6">
        <v>1904.86</v>
      </c>
      <c r="N688" s="6">
        <v>145.1400000000001</v>
      </c>
    </row>
    <row r="689" spans="1:14" x14ac:dyDescent="0.25">
      <c r="A689" s="5" t="s">
        <v>1392</v>
      </c>
      <c r="B689" s="5" t="s">
        <v>142</v>
      </c>
      <c r="C689" s="5" t="s">
        <v>42</v>
      </c>
      <c r="D689" s="5" t="s">
        <v>43</v>
      </c>
      <c r="E689" s="6">
        <v>786.48</v>
      </c>
      <c r="F689" s="6">
        <v>773.90147783251234</v>
      </c>
      <c r="G689" s="6">
        <v>12.578522167487677</v>
      </c>
      <c r="H689" s="6">
        <v>785.51</v>
      </c>
      <c r="I689" s="6">
        <v>0.97000000000002728</v>
      </c>
      <c r="J689" s="6">
        <v>11500</v>
      </c>
      <c r="K689" s="6">
        <v>11316</v>
      </c>
      <c r="L689" s="6">
        <v>184</v>
      </c>
      <c r="M689" s="6">
        <v>11485.74</v>
      </c>
      <c r="N689" s="6">
        <v>14.260000000000218</v>
      </c>
    </row>
    <row r="690" spans="1:14" x14ac:dyDescent="0.25">
      <c r="A690" s="5" t="s">
        <v>1392</v>
      </c>
      <c r="B690" s="5" t="s">
        <v>94</v>
      </c>
      <c r="C690" s="5" t="s">
        <v>42</v>
      </c>
      <c r="D690" s="5" t="s">
        <v>43</v>
      </c>
      <c r="E690" s="6">
        <v>938.03</v>
      </c>
      <c r="F690" s="6">
        <v>933.57213930348257</v>
      </c>
      <c r="G690" s="6">
        <v>4.4578606965174004</v>
      </c>
      <c r="H690" s="6">
        <v>938.24</v>
      </c>
      <c r="I690" s="6">
        <v>-0.21000000000003638</v>
      </c>
      <c r="J690" s="6">
        <v>1895</v>
      </c>
      <c r="K690" s="6">
        <v>1886</v>
      </c>
      <c r="L690" s="6">
        <v>9</v>
      </c>
      <c r="M690" s="6">
        <v>1895.43</v>
      </c>
      <c r="N690" s="6">
        <v>-0.43000000000006366</v>
      </c>
    </row>
    <row r="691" spans="1:14" x14ac:dyDescent="0.25">
      <c r="A691" s="5" t="s">
        <v>1392</v>
      </c>
      <c r="B691" s="5" t="s">
        <v>143</v>
      </c>
      <c r="C691" s="5" t="s">
        <v>42</v>
      </c>
      <c r="D691" s="5" t="s">
        <v>43</v>
      </c>
      <c r="E691" s="6">
        <v>1498.91</v>
      </c>
      <c r="F691" s="6">
        <v>1474.9261083743843</v>
      </c>
      <c r="G691" s="6">
        <v>23.983891625615797</v>
      </c>
      <c r="H691" s="6">
        <v>1497.05</v>
      </c>
      <c r="I691" s="6">
        <v>1.8600000000001273</v>
      </c>
      <c r="J691" s="6">
        <v>11500</v>
      </c>
      <c r="K691" s="6">
        <v>11316</v>
      </c>
      <c r="L691" s="6">
        <v>184</v>
      </c>
      <c r="M691" s="6">
        <v>11485.74</v>
      </c>
      <c r="N691" s="6">
        <v>14.260000000000218</v>
      </c>
    </row>
    <row r="692" spans="1:14" x14ac:dyDescent="0.25">
      <c r="A692" s="5" t="s">
        <v>1392</v>
      </c>
      <c r="B692" s="5" t="s">
        <v>144</v>
      </c>
      <c r="C692" s="5" t="s">
        <v>42</v>
      </c>
      <c r="D692" s="5" t="s">
        <v>43</v>
      </c>
      <c r="E692" s="6">
        <v>2089.7800000000002</v>
      </c>
      <c r="F692" s="6">
        <v>2056.344827586207</v>
      </c>
      <c r="G692" s="6">
        <v>33.435172413793225</v>
      </c>
      <c r="H692" s="6">
        <v>2087.19</v>
      </c>
      <c r="I692" s="6">
        <v>2.5900000000001455</v>
      </c>
      <c r="J692" s="6">
        <v>11500</v>
      </c>
      <c r="K692" s="6">
        <v>11316</v>
      </c>
      <c r="L692" s="6">
        <v>184</v>
      </c>
      <c r="M692" s="6">
        <v>11485.74</v>
      </c>
      <c r="N692" s="6">
        <v>14.260000000000218</v>
      </c>
    </row>
    <row r="693" spans="1:14" x14ac:dyDescent="0.25">
      <c r="A693" s="5" t="s">
        <v>1392</v>
      </c>
      <c r="B693" s="5" t="s">
        <v>84</v>
      </c>
      <c r="C693" s="5" t="s">
        <v>42</v>
      </c>
      <c r="D693" s="5" t="s">
        <v>43</v>
      </c>
      <c r="E693" s="6">
        <v>4687.83</v>
      </c>
      <c r="F693" s="6">
        <v>4598.0294117647063</v>
      </c>
      <c r="G693" s="6">
        <v>89.800588235293617</v>
      </c>
      <c r="H693" s="6">
        <v>4689.99</v>
      </c>
      <c r="I693" s="6">
        <v>-2.1599999999998545</v>
      </c>
      <c r="J693" s="6">
        <v>11537</v>
      </c>
      <c r="K693" s="6">
        <v>11316</v>
      </c>
      <c r="L693" s="6">
        <v>221</v>
      </c>
      <c r="M693" s="6">
        <v>11542.32</v>
      </c>
      <c r="N693" s="6">
        <v>-5.319999999999709</v>
      </c>
    </row>
    <row r="694" spans="1:14" x14ac:dyDescent="0.25">
      <c r="A694" s="5" t="s">
        <v>1392</v>
      </c>
      <c r="B694" s="5" t="s">
        <v>136</v>
      </c>
      <c r="C694" s="5" t="s">
        <v>42</v>
      </c>
      <c r="D694" s="5" t="s">
        <v>43</v>
      </c>
      <c r="E694" s="6">
        <v>6198.74</v>
      </c>
      <c r="F694" s="6">
        <v>6110.1871921182264</v>
      </c>
      <c r="G694" s="6">
        <v>88.552807881773333</v>
      </c>
      <c r="H694" s="6">
        <v>6201.84</v>
      </c>
      <c r="I694" s="6">
        <v>-3.1000000000003638</v>
      </c>
      <c r="J694" s="6">
        <v>11480</v>
      </c>
      <c r="K694" s="6">
        <v>11316</v>
      </c>
      <c r="L694" s="6">
        <v>164</v>
      </c>
      <c r="M694" s="6">
        <v>11485.74</v>
      </c>
      <c r="N694" s="6">
        <v>-5.7399999999997817</v>
      </c>
    </row>
    <row r="695" spans="1:14" x14ac:dyDescent="0.25">
      <c r="A695" s="5" t="s">
        <v>1392</v>
      </c>
      <c r="B695" s="5" t="s">
        <v>145</v>
      </c>
      <c r="C695" s="5" t="s">
        <v>42</v>
      </c>
      <c r="D695" s="5" t="s">
        <v>43</v>
      </c>
      <c r="E695" s="6">
        <v>8651.2800000000007</v>
      </c>
      <c r="F695" s="6">
        <v>8524.7192118226594</v>
      </c>
      <c r="G695" s="6">
        <v>126.56078817734124</v>
      </c>
      <c r="H695" s="6">
        <v>8652.59</v>
      </c>
      <c r="I695" s="6">
        <v>-1.3099999999994907</v>
      </c>
      <c r="J695" s="6">
        <v>1914</v>
      </c>
      <c r="K695" s="6">
        <v>1886</v>
      </c>
      <c r="L695" s="6">
        <v>28</v>
      </c>
      <c r="M695" s="6">
        <v>1914.29</v>
      </c>
      <c r="N695" s="6">
        <v>-0.28999999999996362</v>
      </c>
    </row>
    <row r="696" spans="1:14" x14ac:dyDescent="0.25">
      <c r="A696" s="5" t="s">
        <v>1392</v>
      </c>
      <c r="B696" s="5" t="s">
        <v>50</v>
      </c>
      <c r="C696" s="5" t="s">
        <v>42</v>
      </c>
      <c r="D696" s="5" t="s">
        <v>43</v>
      </c>
      <c r="E696" s="6">
        <v>0</v>
      </c>
      <c r="F696" s="6">
        <v>14105.731343283582</v>
      </c>
      <c r="G696" s="6">
        <v>-14105.731343283582</v>
      </c>
      <c r="H696" s="6">
        <v>14176.26</v>
      </c>
      <c r="I696" s="6">
        <v>-14176.26</v>
      </c>
      <c r="J696" s="6">
        <v>0</v>
      </c>
      <c r="K696" s="6">
        <v>11316</v>
      </c>
      <c r="L696" s="6">
        <v>-11316</v>
      </c>
      <c r="M696" s="6">
        <v>11372.58</v>
      </c>
      <c r="N696" s="6">
        <v>-11372.58</v>
      </c>
    </row>
    <row r="697" spans="1:14" x14ac:dyDescent="0.25">
      <c r="A697" s="5" t="s">
        <v>1392</v>
      </c>
      <c r="B697" s="5" t="s">
        <v>103</v>
      </c>
      <c r="C697" s="5" t="s">
        <v>42</v>
      </c>
      <c r="D697" s="5" t="s">
        <v>43</v>
      </c>
      <c r="E697" s="6">
        <v>57045.39</v>
      </c>
      <c r="F697" s="6">
        <v>56754.495049504949</v>
      </c>
      <c r="G697" s="6">
        <v>290.89495049505058</v>
      </c>
      <c r="H697" s="6">
        <v>57322.04</v>
      </c>
      <c r="I697" s="6">
        <v>-276.65000000000146</v>
      </c>
      <c r="J697" s="6">
        <v>11374</v>
      </c>
      <c r="K697" s="6">
        <v>11316</v>
      </c>
      <c r="L697" s="6">
        <v>58</v>
      </c>
      <c r="M697" s="6">
        <v>11429.16</v>
      </c>
      <c r="N697" s="6">
        <v>-55.159999999999854</v>
      </c>
    </row>
    <row r="698" spans="1:14" x14ac:dyDescent="0.25">
      <c r="A698" s="5" t="s">
        <v>1392</v>
      </c>
      <c r="B698" s="5" t="s">
        <v>146</v>
      </c>
      <c r="C698" s="5" t="s">
        <v>42</v>
      </c>
      <c r="D698" s="5" t="s">
        <v>53</v>
      </c>
      <c r="E698" s="6">
        <v>40448.06</v>
      </c>
      <c r="F698" s="6">
        <v>39870.283479960905</v>
      </c>
      <c r="G698" s="6">
        <v>577.77652003909316</v>
      </c>
      <c r="H698" s="6">
        <v>40787.300000000003</v>
      </c>
      <c r="I698" s="6">
        <v>-339.24000000000524</v>
      </c>
      <c r="J698" s="6">
        <v>8610</v>
      </c>
      <c r="K698" s="6">
        <v>8486.9999999999982</v>
      </c>
      <c r="L698" s="6">
        <v>123.00000000000182</v>
      </c>
      <c r="M698" s="6">
        <v>8682.2009999999991</v>
      </c>
      <c r="N698" s="6">
        <v>-72.200999999999112</v>
      </c>
    </row>
    <row r="699" spans="1:14" x14ac:dyDescent="0.25">
      <c r="A699" s="5" t="s">
        <v>1392</v>
      </c>
      <c r="B699" s="5" t="s">
        <v>54</v>
      </c>
      <c r="C699" s="5" t="s">
        <v>42</v>
      </c>
      <c r="D699" s="5" t="s">
        <v>55</v>
      </c>
      <c r="E699" s="6">
        <v>571.35</v>
      </c>
      <c r="F699" s="6">
        <v>560.14705882352939</v>
      </c>
      <c r="G699" s="6">
        <v>11.202941176470631</v>
      </c>
      <c r="H699" s="6">
        <v>571.35</v>
      </c>
      <c r="I699" s="6">
        <v>0</v>
      </c>
      <c r="J699" s="6">
        <v>103.881</v>
      </c>
      <c r="K699" s="6">
        <v>101.84411764705882</v>
      </c>
      <c r="L699" s="6">
        <v>2.036882352941177</v>
      </c>
      <c r="M699" s="6">
        <v>103.881</v>
      </c>
      <c r="N699" s="6">
        <v>0</v>
      </c>
    </row>
    <row r="700" spans="1:14" x14ac:dyDescent="0.25">
      <c r="A700" s="5" t="s">
        <v>1393</v>
      </c>
      <c r="B700" s="5" t="s">
        <v>25</v>
      </c>
      <c r="C700" s="5" t="s">
        <v>26</v>
      </c>
      <c r="D700" s="5" t="s">
        <v>27</v>
      </c>
      <c r="E700" s="6">
        <v>2896.93</v>
      </c>
      <c r="F700" s="6">
        <v>0</v>
      </c>
      <c r="G700" s="6">
        <v>2896.93</v>
      </c>
      <c r="H700" s="6">
        <v>0</v>
      </c>
      <c r="I700" s="6">
        <v>2896.93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</row>
    <row r="701" spans="1:14" x14ac:dyDescent="0.25">
      <c r="A701" s="5" t="s">
        <v>1393</v>
      </c>
      <c r="B701" s="5" t="s">
        <v>30</v>
      </c>
      <c r="C701" s="5" t="s">
        <v>29</v>
      </c>
      <c r="D701" s="5" t="s">
        <v>27</v>
      </c>
      <c r="E701" s="6">
        <v>25.35</v>
      </c>
      <c r="F701" s="6">
        <v>0</v>
      </c>
      <c r="G701" s="6">
        <v>25.35</v>
      </c>
      <c r="H701" s="6">
        <v>25.55</v>
      </c>
      <c r="I701" s="6">
        <v>-0.19999999999999929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</row>
    <row r="702" spans="1:14" x14ac:dyDescent="0.25">
      <c r="A702" s="5" t="s">
        <v>1393</v>
      </c>
      <c r="B702" s="5" t="s">
        <v>31</v>
      </c>
      <c r="C702" s="5" t="s">
        <v>29</v>
      </c>
      <c r="D702" s="5" t="s">
        <v>27</v>
      </c>
      <c r="E702" s="6">
        <v>113.68</v>
      </c>
      <c r="F702" s="6">
        <v>0</v>
      </c>
      <c r="G702" s="6">
        <v>113.68</v>
      </c>
      <c r="H702" s="6">
        <v>114.62</v>
      </c>
      <c r="I702" s="6">
        <v>-0.93999999999999773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</row>
    <row r="703" spans="1:14" x14ac:dyDescent="0.25">
      <c r="A703" s="5" t="s">
        <v>1393</v>
      </c>
      <c r="B703" s="5" t="s">
        <v>32</v>
      </c>
      <c r="C703" s="5" t="s">
        <v>33</v>
      </c>
      <c r="D703" s="5" t="s">
        <v>27</v>
      </c>
      <c r="E703" s="6">
        <v>133.9</v>
      </c>
      <c r="F703" s="6">
        <v>0</v>
      </c>
      <c r="G703" s="6">
        <v>133.9</v>
      </c>
      <c r="H703" s="6">
        <v>288.48</v>
      </c>
      <c r="I703" s="6">
        <v>-154.58000000000001</v>
      </c>
      <c r="J703" s="6">
        <v>0.33</v>
      </c>
      <c r="K703" s="6">
        <v>0</v>
      </c>
      <c r="L703" s="6">
        <v>0.33</v>
      </c>
      <c r="M703" s="6">
        <v>0.71099999999999997</v>
      </c>
      <c r="N703" s="6">
        <v>-0.38099999999999995</v>
      </c>
    </row>
    <row r="704" spans="1:14" x14ac:dyDescent="0.25">
      <c r="A704" s="5" t="s">
        <v>1393</v>
      </c>
      <c r="B704" s="5" t="s">
        <v>28</v>
      </c>
      <c r="C704" s="5" t="s">
        <v>29</v>
      </c>
      <c r="D704" s="5" t="s">
        <v>27</v>
      </c>
      <c r="E704" s="6">
        <v>809.93</v>
      </c>
      <c r="F704" s="6">
        <v>0</v>
      </c>
      <c r="G704" s="6">
        <v>809.93</v>
      </c>
      <c r="H704" s="6">
        <v>816.6</v>
      </c>
      <c r="I704" s="6">
        <v>-6.6700000000000728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</row>
    <row r="705" spans="1:14" x14ac:dyDescent="0.25">
      <c r="A705" s="5" t="s">
        <v>1393</v>
      </c>
      <c r="B705" s="5" t="s">
        <v>34</v>
      </c>
      <c r="C705" s="5" t="s">
        <v>33</v>
      </c>
      <c r="D705" s="5" t="s">
        <v>27</v>
      </c>
      <c r="E705" s="6">
        <v>598.62</v>
      </c>
      <c r="F705" s="6">
        <v>0</v>
      </c>
      <c r="G705" s="6">
        <v>598.62</v>
      </c>
      <c r="H705" s="6">
        <v>1289.72</v>
      </c>
      <c r="I705" s="6">
        <v>-691.1</v>
      </c>
      <c r="J705" s="6">
        <v>0.33</v>
      </c>
      <c r="K705" s="6">
        <v>0</v>
      </c>
      <c r="L705" s="6">
        <v>0.33</v>
      </c>
      <c r="M705" s="6">
        <v>0.71099999999999997</v>
      </c>
      <c r="N705" s="6">
        <v>-0.38099999999999995</v>
      </c>
    </row>
    <row r="706" spans="1:14" x14ac:dyDescent="0.25">
      <c r="A706" s="5" t="s">
        <v>1393</v>
      </c>
      <c r="B706" s="5" t="s">
        <v>36</v>
      </c>
      <c r="C706" s="5" t="s">
        <v>29</v>
      </c>
      <c r="D706" s="5" t="s">
        <v>27</v>
      </c>
      <c r="E706" s="6">
        <v>1460.9</v>
      </c>
      <c r="F706" s="6">
        <v>0</v>
      </c>
      <c r="G706" s="6">
        <v>1460.9</v>
      </c>
      <c r="H706" s="6">
        <v>1472.92</v>
      </c>
      <c r="I706" s="6">
        <v>-12.019999999999982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</row>
    <row r="707" spans="1:14" x14ac:dyDescent="0.25">
      <c r="A707" s="5" t="s">
        <v>1393</v>
      </c>
      <c r="B707" s="5" t="s">
        <v>35</v>
      </c>
      <c r="C707" s="5" t="s">
        <v>33</v>
      </c>
      <c r="D707" s="5" t="s">
        <v>27</v>
      </c>
      <c r="E707" s="6">
        <v>704.99</v>
      </c>
      <c r="F707" s="6">
        <v>0</v>
      </c>
      <c r="G707" s="6">
        <v>704.99</v>
      </c>
      <c r="H707" s="6">
        <v>1518.8</v>
      </c>
      <c r="I707" s="6">
        <v>-813.81</v>
      </c>
      <c r="J707" s="6">
        <v>6.93</v>
      </c>
      <c r="K707" s="6">
        <v>0</v>
      </c>
      <c r="L707" s="6">
        <v>6.93</v>
      </c>
      <c r="M707" s="6">
        <v>14.93</v>
      </c>
      <c r="N707" s="6">
        <v>-8</v>
      </c>
    </row>
    <row r="708" spans="1:14" x14ac:dyDescent="0.25">
      <c r="A708" s="5" t="s">
        <v>1393</v>
      </c>
      <c r="B708" s="5" t="s">
        <v>37</v>
      </c>
      <c r="C708" s="5" t="s">
        <v>29</v>
      </c>
      <c r="D708" s="5" t="s">
        <v>27</v>
      </c>
      <c r="E708" s="6">
        <v>3202.8</v>
      </c>
      <c r="F708" s="6">
        <v>0</v>
      </c>
      <c r="G708" s="6">
        <v>3202.8</v>
      </c>
      <c r="H708" s="6">
        <v>3229.15</v>
      </c>
      <c r="I708" s="6">
        <v>-26.349999999999909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</row>
    <row r="709" spans="1:14" x14ac:dyDescent="0.25">
      <c r="A709" s="5" t="s">
        <v>1393</v>
      </c>
      <c r="B709" s="5" t="s">
        <v>367</v>
      </c>
      <c r="C709" s="5" t="s">
        <v>39</v>
      </c>
      <c r="D709" s="5" t="s">
        <v>40</v>
      </c>
      <c r="E709" s="6">
        <v>-75292.58</v>
      </c>
      <c r="F709" s="6">
        <v>0</v>
      </c>
      <c r="G709" s="6">
        <v>-75292.58</v>
      </c>
      <c r="H709" s="6">
        <v>-75292.58</v>
      </c>
      <c r="I709" s="6">
        <v>0</v>
      </c>
      <c r="J709" s="6">
        <v>-910</v>
      </c>
      <c r="K709" s="6">
        <v>0</v>
      </c>
      <c r="L709" s="6">
        <v>-910</v>
      </c>
      <c r="M709" s="6">
        <v>-910</v>
      </c>
      <c r="N709" s="6">
        <v>0</v>
      </c>
    </row>
    <row r="710" spans="1:14" x14ac:dyDescent="0.25">
      <c r="A710" s="5" t="s">
        <v>1393</v>
      </c>
      <c r="B710" s="5" t="s">
        <v>92</v>
      </c>
      <c r="C710" s="5" t="s">
        <v>42</v>
      </c>
      <c r="D710" s="5" t="s">
        <v>43</v>
      </c>
      <c r="E710" s="6">
        <v>3.75</v>
      </c>
      <c r="F710" s="6">
        <v>0</v>
      </c>
      <c r="G710" s="6">
        <v>3.75</v>
      </c>
      <c r="H710" s="6">
        <v>0</v>
      </c>
      <c r="I710" s="6">
        <v>3.75</v>
      </c>
      <c r="J710" s="6">
        <v>44</v>
      </c>
      <c r="K710" s="6">
        <v>0</v>
      </c>
      <c r="L710" s="6">
        <v>44</v>
      </c>
      <c r="M710" s="6">
        <v>0</v>
      </c>
      <c r="N710" s="6">
        <v>44</v>
      </c>
    </row>
    <row r="711" spans="1:14" x14ac:dyDescent="0.25">
      <c r="A711" s="5" t="s">
        <v>1393</v>
      </c>
      <c r="B711" s="5" t="s">
        <v>1364</v>
      </c>
      <c r="C711" s="5" t="s">
        <v>42</v>
      </c>
      <c r="D711" s="5" t="s">
        <v>43</v>
      </c>
      <c r="E711" s="6">
        <v>5709.28</v>
      </c>
      <c r="F711" s="6">
        <v>0</v>
      </c>
      <c r="G711" s="6">
        <v>5709.28</v>
      </c>
      <c r="H711" s="6">
        <v>0</v>
      </c>
      <c r="I711" s="6">
        <v>5709.28</v>
      </c>
      <c r="J711" s="6">
        <v>5488</v>
      </c>
      <c r="K711" s="6">
        <v>0</v>
      </c>
      <c r="L711" s="6">
        <v>5488</v>
      </c>
      <c r="M711" s="6">
        <v>0</v>
      </c>
      <c r="N711" s="6">
        <v>5488</v>
      </c>
    </row>
    <row r="712" spans="1:14" x14ac:dyDescent="0.25">
      <c r="A712" s="5" t="s">
        <v>1393</v>
      </c>
      <c r="B712" s="5" t="s">
        <v>368</v>
      </c>
      <c r="C712" s="5" t="s">
        <v>42</v>
      </c>
      <c r="D712" s="5" t="s">
        <v>43</v>
      </c>
      <c r="E712" s="6">
        <v>393.24</v>
      </c>
      <c r="F712" s="6">
        <v>0</v>
      </c>
      <c r="G712" s="6">
        <v>393.24</v>
      </c>
      <c r="H712" s="6">
        <v>0</v>
      </c>
      <c r="I712" s="6">
        <v>393.24</v>
      </c>
      <c r="J712" s="6">
        <v>5750</v>
      </c>
      <c r="K712" s="6">
        <v>0</v>
      </c>
      <c r="L712" s="6">
        <v>5750</v>
      </c>
      <c r="M712" s="6">
        <v>0</v>
      </c>
      <c r="N712" s="6">
        <v>5750</v>
      </c>
    </row>
    <row r="713" spans="1:14" x14ac:dyDescent="0.25">
      <c r="A713" s="5" t="s">
        <v>1393</v>
      </c>
      <c r="B713" s="5" t="s">
        <v>141</v>
      </c>
      <c r="C713" s="5" t="s">
        <v>42</v>
      </c>
      <c r="D713" s="5" t="s">
        <v>43</v>
      </c>
      <c r="E713" s="6">
        <v>104.66</v>
      </c>
      <c r="F713" s="6">
        <v>90.712871287128706</v>
      </c>
      <c r="G713" s="6">
        <v>13.94712871287129</v>
      </c>
      <c r="H713" s="6">
        <v>91.62</v>
      </c>
      <c r="I713" s="6">
        <v>13.039999999999992</v>
      </c>
      <c r="J713" s="6">
        <v>1050</v>
      </c>
      <c r="K713" s="6">
        <v>910</v>
      </c>
      <c r="L713" s="6">
        <v>140</v>
      </c>
      <c r="M713" s="6">
        <v>919.1</v>
      </c>
      <c r="N713" s="6">
        <v>130.89999999999998</v>
      </c>
    </row>
    <row r="714" spans="1:14" x14ac:dyDescent="0.25">
      <c r="A714" s="5" t="s">
        <v>1393</v>
      </c>
      <c r="B714" s="5" t="s">
        <v>142</v>
      </c>
      <c r="C714" s="5" t="s">
        <v>42</v>
      </c>
      <c r="D714" s="5" t="s">
        <v>43</v>
      </c>
      <c r="E714" s="6">
        <v>0</v>
      </c>
      <c r="F714" s="6">
        <v>373.40886699507388</v>
      </c>
      <c r="G714" s="6">
        <v>-373.40886699507388</v>
      </c>
      <c r="H714" s="6">
        <v>379.01</v>
      </c>
      <c r="I714" s="6">
        <v>-379.01</v>
      </c>
      <c r="J714" s="6">
        <v>0</v>
      </c>
      <c r="K714" s="6">
        <v>5460</v>
      </c>
      <c r="L714" s="6">
        <v>-5460</v>
      </c>
      <c r="M714" s="6">
        <v>5541.9</v>
      </c>
      <c r="N714" s="6">
        <v>-5541.9</v>
      </c>
    </row>
    <row r="715" spans="1:14" x14ac:dyDescent="0.25">
      <c r="A715" s="5" t="s">
        <v>1393</v>
      </c>
      <c r="B715" s="5" t="s">
        <v>94</v>
      </c>
      <c r="C715" s="5" t="s">
        <v>42</v>
      </c>
      <c r="D715" s="5" t="s">
        <v>43</v>
      </c>
      <c r="E715" s="6">
        <v>452.92</v>
      </c>
      <c r="F715" s="6">
        <v>450.44776119402985</v>
      </c>
      <c r="G715" s="6">
        <v>2.4722388059701643</v>
      </c>
      <c r="H715" s="6">
        <v>452.7</v>
      </c>
      <c r="I715" s="6">
        <v>0.22000000000002728</v>
      </c>
      <c r="J715" s="6">
        <v>915</v>
      </c>
      <c r="K715" s="6">
        <v>910</v>
      </c>
      <c r="L715" s="6">
        <v>5</v>
      </c>
      <c r="M715" s="6">
        <v>914.55</v>
      </c>
      <c r="N715" s="6">
        <v>0.45000000000004547</v>
      </c>
    </row>
    <row r="716" spans="1:14" x14ac:dyDescent="0.25">
      <c r="A716" s="5" t="s">
        <v>1393</v>
      </c>
      <c r="B716" s="5" t="s">
        <v>143</v>
      </c>
      <c r="C716" s="5" t="s">
        <v>42</v>
      </c>
      <c r="D716" s="5" t="s">
        <v>43</v>
      </c>
      <c r="E716" s="6">
        <v>749.46</v>
      </c>
      <c r="F716" s="6">
        <v>711.65517241379314</v>
      </c>
      <c r="G716" s="6">
        <v>37.804827586206898</v>
      </c>
      <c r="H716" s="6">
        <v>722.33</v>
      </c>
      <c r="I716" s="6">
        <v>27.129999999999995</v>
      </c>
      <c r="J716" s="6">
        <v>5750</v>
      </c>
      <c r="K716" s="6">
        <v>5460</v>
      </c>
      <c r="L716" s="6">
        <v>290</v>
      </c>
      <c r="M716" s="6">
        <v>5541.9</v>
      </c>
      <c r="N716" s="6">
        <v>208.10000000000036</v>
      </c>
    </row>
    <row r="717" spans="1:14" x14ac:dyDescent="0.25">
      <c r="A717" s="5" t="s">
        <v>1393</v>
      </c>
      <c r="B717" s="5" t="s">
        <v>144</v>
      </c>
      <c r="C717" s="5" t="s">
        <v>42</v>
      </c>
      <c r="D717" s="5" t="s">
        <v>43</v>
      </c>
      <c r="E717" s="6">
        <v>1044.8900000000001</v>
      </c>
      <c r="F717" s="6">
        <v>992.18719211822656</v>
      </c>
      <c r="G717" s="6">
        <v>52.702807881773538</v>
      </c>
      <c r="H717" s="6">
        <v>1007.07</v>
      </c>
      <c r="I717" s="6">
        <v>37.82000000000005</v>
      </c>
      <c r="J717" s="6">
        <v>5750</v>
      </c>
      <c r="K717" s="6">
        <v>5460</v>
      </c>
      <c r="L717" s="6">
        <v>290</v>
      </c>
      <c r="M717" s="6">
        <v>5541.9</v>
      </c>
      <c r="N717" s="6">
        <v>208.10000000000036</v>
      </c>
    </row>
    <row r="718" spans="1:14" x14ac:dyDescent="0.25">
      <c r="A718" s="5" t="s">
        <v>1393</v>
      </c>
      <c r="B718" s="5" t="s">
        <v>84</v>
      </c>
      <c r="C718" s="5" t="s">
        <v>42</v>
      </c>
      <c r="D718" s="5" t="s">
        <v>43</v>
      </c>
      <c r="E718" s="6">
        <v>2263.2600000000002</v>
      </c>
      <c r="F718" s="6">
        <v>2218.5588235294113</v>
      </c>
      <c r="G718" s="6">
        <v>44.701176470588962</v>
      </c>
      <c r="H718" s="6">
        <v>2262.9299999999998</v>
      </c>
      <c r="I718" s="6">
        <v>0.33000000000038199</v>
      </c>
      <c r="J718" s="6">
        <v>5570</v>
      </c>
      <c r="K718" s="6">
        <v>5460</v>
      </c>
      <c r="L718" s="6">
        <v>110</v>
      </c>
      <c r="M718" s="6">
        <v>5569.2</v>
      </c>
      <c r="N718" s="6">
        <v>0.8000000000001819</v>
      </c>
    </row>
    <row r="719" spans="1:14" x14ac:dyDescent="0.25">
      <c r="A719" s="5" t="s">
        <v>1393</v>
      </c>
      <c r="B719" s="5" t="s">
        <v>136</v>
      </c>
      <c r="C719" s="5" t="s">
        <v>42</v>
      </c>
      <c r="D719" s="5" t="s">
        <v>43</v>
      </c>
      <c r="E719" s="6">
        <v>2992.46</v>
      </c>
      <c r="F719" s="6">
        <v>2948.1773399014778</v>
      </c>
      <c r="G719" s="6">
        <v>44.282660098522229</v>
      </c>
      <c r="H719" s="6">
        <v>2992.4</v>
      </c>
      <c r="I719" s="6">
        <v>5.999999999994543E-2</v>
      </c>
      <c r="J719" s="6">
        <v>5542</v>
      </c>
      <c r="K719" s="6">
        <v>5460</v>
      </c>
      <c r="L719" s="6">
        <v>82</v>
      </c>
      <c r="M719" s="6">
        <v>5541.9</v>
      </c>
      <c r="N719" s="6">
        <v>0.1000000000003638</v>
      </c>
    </row>
    <row r="720" spans="1:14" x14ac:dyDescent="0.25">
      <c r="A720" s="5" t="s">
        <v>1393</v>
      </c>
      <c r="B720" s="5" t="s">
        <v>145</v>
      </c>
      <c r="C720" s="5" t="s">
        <v>42</v>
      </c>
      <c r="D720" s="5" t="s">
        <v>43</v>
      </c>
      <c r="E720" s="6">
        <v>4176.4799999999996</v>
      </c>
      <c r="F720" s="6">
        <v>4113.2019704433487</v>
      </c>
      <c r="G720" s="6">
        <v>63.278029556650836</v>
      </c>
      <c r="H720" s="6">
        <v>4174.8999999999996</v>
      </c>
      <c r="I720" s="6">
        <v>1.5799999999999272</v>
      </c>
      <c r="J720" s="6">
        <v>924</v>
      </c>
      <c r="K720" s="6">
        <v>910</v>
      </c>
      <c r="L720" s="6">
        <v>14</v>
      </c>
      <c r="M720" s="6">
        <v>923.65</v>
      </c>
      <c r="N720" s="6">
        <v>0.35000000000002274</v>
      </c>
    </row>
    <row r="721" spans="1:14" x14ac:dyDescent="0.25">
      <c r="A721" s="5" t="s">
        <v>1393</v>
      </c>
      <c r="B721" s="5" t="s">
        <v>50</v>
      </c>
      <c r="C721" s="5" t="s">
        <v>42</v>
      </c>
      <c r="D721" s="5" t="s">
        <v>43</v>
      </c>
      <c r="E721" s="6">
        <v>0</v>
      </c>
      <c r="F721" s="6">
        <v>6806.0497512437814</v>
      </c>
      <c r="G721" s="6">
        <v>-6806.0497512437814</v>
      </c>
      <c r="H721" s="6">
        <v>6840.08</v>
      </c>
      <c r="I721" s="6">
        <v>-6840.08</v>
      </c>
      <c r="J721" s="6">
        <v>0</v>
      </c>
      <c r="K721" s="6">
        <v>5460</v>
      </c>
      <c r="L721" s="6">
        <v>-5460</v>
      </c>
      <c r="M721" s="6">
        <v>5487.3</v>
      </c>
      <c r="N721" s="6">
        <v>-5487.3</v>
      </c>
    </row>
    <row r="722" spans="1:14" x14ac:dyDescent="0.25">
      <c r="A722" s="5" t="s">
        <v>1393</v>
      </c>
      <c r="B722" s="5" t="s">
        <v>103</v>
      </c>
      <c r="C722" s="5" t="s">
        <v>42</v>
      </c>
      <c r="D722" s="5" t="s">
        <v>43</v>
      </c>
      <c r="E722" s="6">
        <v>27660.04</v>
      </c>
      <c r="F722" s="6">
        <v>27384.198019801981</v>
      </c>
      <c r="G722" s="6">
        <v>275.84198019801988</v>
      </c>
      <c r="H722" s="6">
        <v>27658.04</v>
      </c>
      <c r="I722" s="6">
        <v>2</v>
      </c>
      <c r="J722" s="6">
        <v>5515</v>
      </c>
      <c r="K722" s="6">
        <v>5460</v>
      </c>
      <c r="L722" s="6">
        <v>55</v>
      </c>
      <c r="M722" s="6">
        <v>5514.6</v>
      </c>
      <c r="N722" s="6">
        <v>0.3999999999996362</v>
      </c>
    </row>
    <row r="723" spans="1:14" x14ac:dyDescent="0.25">
      <c r="A723" s="5" t="s">
        <v>1393</v>
      </c>
      <c r="B723" s="5" t="s">
        <v>146</v>
      </c>
      <c r="C723" s="5" t="s">
        <v>42</v>
      </c>
      <c r="D723" s="5" t="s">
        <v>53</v>
      </c>
      <c r="E723" s="6">
        <v>19519.36</v>
      </c>
      <c r="F723" s="6">
        <v>19237.517106549367</v>
      </c>
      <c r="G723" s="6">
        <v>281.84289345063371</v>
      </c>
      <c r="H723" s="6">
        <v>19679.98</v>
      </c>
      <c r="I723" s="6">
        <v>-160.61999999999898</v>
      </c>
      <c r="J723" s="6">
        <v>4155</v>
      </c>
      <c r="K723" s="6">
        <v>4095.0000000000009</v>
      </c>
      <c r="L723" s="6">
        <v>59.999999999999091</v>
      </c>
      <c r="M723" s="6">
        <v>4189.1850000000004</v>
      </c>
      <c r="N723" s="6">
        <v>-34.1850000000004</v>
      </c>
    </row>
    <row r="724" spans="1:14" x14ac:dyDescent="0.25">
      <c r="A724" s="5" t="s">
        <v>1393</v>
      </c>
      <c r="B724" s="5" t="s">
        <v>54</v>
      </c>
      <c r="C724" s="5" t="s">
        <v>42</v>
      </c>
      <c r="D724" s="5" t="s">
        <v>55</v>
      </c>
      <c r="E724" s="6">
        <v>275.68</v>
      </c>
      <c r="F724" s="6">
        <v>270.27450980392155</v>
      </c>
      <c r="G724" s="6">
        <v>5.4054901960784605</v>
      </c>
      <c r="H724" s="6">
        <v>275.68</v>
      </c>
      <c r="I724" s="6">
        <v>0</v>
      </c>
      <c r="J724" s="6">
        <v>50.122999999999998</v>
      </c>
      <c r="K724" s="6">
        <v>49.140196078431373</v>
      </c>
      <c r="L724" s="6">
        <v>0.98280392156862462</v>
      </c>
      <c r="M724" s="6">
        <v>50.122999999999998</v>
      </c>
      <c r="N724" s="6">
        <v>0</v>
      </c>
    </row>
    <row r="725" spans="1:14" x14ac:dyDescent="0.25">
      <c r="A725" s="5" t="s">
        <v>1394</v>
      </c>
      <c r="B725" s="5" t="s">
        <v>25</v>
      </c>
      <c r="C725" s="5" t="s">
        <v>26</v>
      </c>
      <c r="D725" s="5" t="s">
        <v>27</v>
      </c>
      <c r="E725" s="6">
        <v>1717.77</v>
      </c>
      <c r="F725" s="6">
        <v>0</v>
      </c>
      <c r="G725" s="6">
        <v>1717.77</v>
      </c>
      <c r="H725" s="6">
        <v>0</v>
      </c>
      <c r="I725" s="6">
        <v>1717.77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</row>
    <row r="726" spans="1:14" x14ac:dyDescent="0.25">
      <c r="A726" s="5" t="s">
        <v>1394</v>
      </c>
      <c r="B726" s="5" t="s">
        <v>30</v>
      </c>
      <c r="C726" s="5" t="s">
        <v>29</v>
      </c>
      <c r="D726" s="5" t="s">
        <v>27</v>
      </c>
      <c r="E726" s="6">
        <v>126.43</v>
      </c>
      <c r="F726" s="6">
        <v>0</v>
      </c>
      <c r="G726" s="6">
        <v>126.43</v>
      </c>
      <c r="H726" s="6">
        <v>129.16999999999999</v>
      </c>
      <c r="I726" s="6">
        <v>-2.7399999999999807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</row>
    <row r="727" spans="1:14" x14ac:dyDescent="0.25">
      <c r="A727" s="5" t="s">
        <v>1394</v>
      </c>
      <c r="B727" s="5" t="s">
        <v>31</v>
      </c>
      <c r="C727" s="5" t="s">
        <v>29</v>
      </c>
      <c r="D727" s="5" t="s">
        <v>27</v>
      </c>
      <c r="E727" s="6">
        <v>567.09</v>
      </c>
      <c r="F727" s="6">
        <v>0</v>
      </c>
      <c r="G727" s="6">
        <v>567.09</v>
      </c>
      <c r="H727" s="6">
        <v>579.38</v>
      </c>
      <c r="I727" s="6">
        <v>-12.289999999999964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</row>
    <row r="728" spans="1:14" x14ac:dyDescent="0.25">
      <c r="A728" s="5" t="s">
        <v>1394</v>
      </c>
      <c r="B728" s="5" t="s">
        <v>32</v>
      </c>
      <c r="C728" s="5" t="s">
        <v>33</v>
      </c>
      <c r="D728" s="5" t="s">
        <v>27</v>
      </c>
      <c r="E728" s="6">
        <v>1927.31</v>
      </c>
      <c r="F728" s="6">
        <v>0</v>
      </c>
      <c r="G728" s="6">
        <v>1927.31</v>
      </c>
      <c r="H728" s="6">
        <v>1296.1600000000001</v>
      </c>
      <c r="I728" s="6">
        <v>631.14999999999986</v>
      </c>
      <c r="J728" s="6">
        <v>4.75</v>
      </c>
      <c r="K728" s="6">
        <v>0</v>
      </c>
      <c r="L728" s="6">
        <v>4.75</v>
      </c>
      <c r="M728" s="6">
        <v>3.194</v>
      </c>
      <c r="N728" s="6">
        <v>1.556</v>
      </c>
    </row>
    <row r="729" spans="1:14" x14ac:dyDescent="0.25">
      <c r="A729" s="5" t="s">
        <v>1394</v>
      </c>
      <c r="B729" s="5" t="s">
        <v>28</v>
      </c>
      <c r="C729" s="5" t="s">
        <v>29</v>
      </c>
      <c r="D729" s="5" t="s">
        <v>27</v>
      </c>
      <c r="E729" s="6">
        <v>4040.31</v>
      </c>
      <c r="F729" s="6">
        <v>0</v>
      </c>
      <c r="G729" s="6">
        <v>4040.31</v>
      </c>
      <c r="H729" s="6">
        <v>4127.8599999999997</v>
      </c>
      <c r="I729" s="6">
        <v>-87.549999999999727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</row>
    <row r="730" spans="1:14" x14ac:dyDescent="0.25">
      <c r="A730" s="5" t="s">
        <v>1394</v>
      </c>
      <c r="B730" s="5" t="s">
        <v>34</v>
      </c>
      <c r="C730" s="5" t="s">
        <v>33</v>
      </c>
      <c r="D730" s="5" t="s">
        <v>27</v>
      </c>
      <c r="E730" s="6">
        <v>8616.5</v>
      </c>
      <c r="F730" s="6">
        <v>0</v>
      </c>
      <c r="G730" s="6">
        <v>8616.5</v>
      </c>
      <c r="H730" s="6">
        <v>5794.77</v>
      </c>
      <c r="I730" s="6">
        <v>2821.7299999999996</v>
      </c>
      <c r="J730" s="6">
        <v>4.75</v>
      </c>
      <c r="K730" s="6">
        <v>0</v>
      </c>
      <c r="L730" s="6">
        <v>4.75</v>
      </c>
      <c r="M730" s="6">
        <v>3.194</v>
      </c>
      <c r="N730" s="6">
        <v>1.556</v>
      </c>
    </row>
    <row r="731" spans="1:14" x14ac:dyDescent="0.25">
      <c r="A731" s="5" t="s">
        <v>1394</v>
      </c>
      <c r="B731" s="5" t="s">
        <v>35</v>
      </c>
      <c r="C731" s="5" t="s">
        <v>33</v>
      </c>
      <c r="D731" s="5" t="s">
        <v>27</v>
      </c>
      <c r="E731" s="6">
        <v>10147.56</v>
      </c>
      <c r="F731" s="6">
        <v>0</v>
      </c>
      <c r="G731" s="6">
        <v>10147.56</v>
      </c>
      <c r="H731" s="6">
        <v>6824.39</v>
      </c>
      <c r="I731" s="6">
        <v>3323.1699999999992</v>
      </c>
      <c r="J731" s="6">
        <v>99.75</v>
      </c>
      <c r="K731" s="6">
        <v>0</v>
      </c>
      <c r="L731" s="6">
        <v>99.75</v>
      </c>
      <c r="M731" s="6">
        <v>67.082999999999998</v>
      </c>
      <c r="N731" s="6">
        <v>32.667000000000002</v>
      </c>
    </row>
    <row r="732" spans="1:14" x14ac:dyDescent="0.25">
      <c r="A732" s="5" t="s">
        <v>1394</v>
      </c>
      <c r="B732" s="5" t="s">
        <v>36</v>
      </c>
      <c r="C732" s="5" t="s">
        <v>29</v>
      </c>
      <c r="D732" s="5" t="s">
        <v>27</v>
      </c>
      <c r="E732" s="6">
        <v>7287.61</v>
      </c>
      <c r="F732" s="6">
        <v>0</v>
      </c>
      <c r="G732" s="6">
        <v>7287.61</v>
      </c>
      <c r="H732" s="6">
        <v>7445.52</v>
      </c>
      <c r="I732" s="6">
        <v>-157.91000000000076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</row>
    <row r="733" spans="1:14" x14ac:dyDescent="0.25">
      <c r="A733" s="5" t="s">
        <v>1394</v>
      </c>
      <c r="B733" s="5" t="s">
        <v>37</v>
      </c>
      <c r="C733" s="5" t="s">
        <v>29</v>
      </c>
      <c r="D733" s="5" t="s">
        <v>27</v>
      </c>
      <c r="E733" s="6">
        <v>15976.99</v>
      </c>
      <c r="F733" s="6">
        <v>0</v>
      </c>
      <c r="G733" s="6">
        <v>15976.99</v>
      </c>
      <c r="H733" s="6">
        <v>16323.17</v>
      </c>
      <c r="I733" s="6">
        <v>-346.18000000000029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</row>
    <row r="734" spans="1:14" x14ac:dyDescent="0.25">
      <c r="A734" s="5" t="s">
        <v>1394</v>
      </c>
      <c r="B734" s="5" t="s">
        <v>150</v>
      </c>
      <c r="C734" s="5" t="s">
        <v>39</v>
      </c>
      <c r="D734" s="5" t="s">
        <v>40</v>
      </c>
      <c r="E734" s="6">
        <v>-375939.58</v>
      </c>
      <c r="F734" s="6">
        <v>0</v>
      </c>
      <c r="G734" s="6">
        <v>-375939.58</v>
      </c>
      <c r="H734" s="6">
        <v>-375939.58</v>
      </c>
      <c r="I734" s="6">
        <v>0</v>
      </c>
      <c r="J734" s="6">
        <v>-2300</v>
      </c>
      <c r="K734" s="6">
        <v>0</v>
      </c>
      <c r="L734" s="6">
        <v>-2300</v>
      </c>
      <c r="M734" s="6">
        <v>-2300</v>
      </c>
      <c r="N734" s="6">
        <v>0</v>
      </c>
    </row>
    <row r="735" spans="1:14" x14ac:dyDescent="0.25">
      <c r="A735" s="5" t="s">
        <v>1394</v>
      </c>
      <c r="B735" s="5" t="s">
        <v>92</v>
      </c>
      <c r="C735" s="5" t="s">
        <v>42</v>
      </c>
      <c r="D735" s="5" t="s">
        <v>43</v>
      </c>
      <c r="E735" s="6">
        <v>15.83</v>
      </c>
      <c r="F735" s="6">
        <v>0</v>
      </c>
      <c r="G735" s="6">
        <v>15.83</v>
      </c>
      <c r="H735" s="6">
        <v>0</v>
      </c>
      <c r="I735" s="6">
        <v>15.83</v>
      </c>
      <c r="J735" s="6">
        <v>186</v>
      </c>
      <c r="K735" s="6">
        <v>0</v>
      </c>
      <c r="L735" s="6">
        <v>186</v>
      </c>
      <c r="M735" s="6">
        <v>0</v>
      </c>
      <c r="N735" s="6">
        <v>186</v>
      </c>
    </row>
    <row r="736" spans="1:14" x14ac:dyDescent="0.25">
      <c r="A736" s="5" t="s">
        <v>1394</v>
      </c>
      <c r="B736" s="5" t="s">
        <v>1364</v>
      </c>
      <c r="C736" s="5" t="s">
        <v>42</v>
      </c>
      <c r="D736" s="5" t="s">
        <v>43</v>
      </c>
      <c r="E736" s="6">
        <v>28856.400000000001</v>
      </c>
      <c r="F736" s="6">
        <v>0</v>
      </c>
      <c r="G736" s="6">
        <v>28856.400000000001</v>
      </c>
      <c r="H736" s="6">
        <v>0</v>
      </c>
      <c r="I736" s="6">
        <v>28856.400000000001</v>
      </c>
      <c r="J736" s="6">
        <v>27738</v>
      </c>
      <c r="K736" s="6">
        <v>0</v>
      </c>
      <c r="L736" s="6">
        <v>27738</v>
      </c>
      <c r="M736" s="6">
        <v>0</v>
      </c>
      <c r="N736" s="6">
        <v>27738</v>
      </c>
    </row>
    <row r="737" spans="1:14" x14ac:dyDescent="0.25">
      <c r="A737" s="5" t="s">
        <v>1394</v>
      </c>
      <c r="B737" s="5" t="s">
        <v>151</v>
      </c>
      <c r="C737" s="5" t="s">
        <v>42</v>
      </c>
      <c r="D737" s="5" t="s">
        <v>43</v>
      </c>
      <c r="E737" s="6">
        <v>249.2</v>
      </c>
      <c r="F737" s="6">
        <v>229.26470588235293</v>
      </c>
      <c r="G737" s="6">
        <v>19.935294117647061</v>
      </c>
      <c r="H737" s="6">
        <v>233.85</v>
      </c>
      <c r="I737" s="6">
        <v>15.349999999999994</v>
      </c>
      <c r="J737" s="6">
        <v>2500</v>
      </c>
      <c r="K737" s="6">
        <v>2300</v>
      </c>
      <c r="L737" s="6">
        <v>200</v>
      </c>
      <c r="M737" s="6">
        <v>2346</v>
      </c>
      <c r="N737" s="6">
        <v>154</v>
      </c>
    </row>
    <row r="738" spans="1:14" x14ac:dyDescent="0.25">
      <c r="A738" s="5" t="s">
        <v>1394</v>
      </c>
      <c r="B738" s="5" t="s">
        <v>152</v>
      </c>
      <c r="C738" s="5" t="s">
        <v>42</v>
      </c>
      <c r="D738" s="5" t="s">
        <v>43</v>
      </c>
      <c r="E738" s="6">
        <v>1897.82</v>
      </c>
      <c r="F738" s="6">
        <v>1887.5665024630541</v>
      </c>
      <c r="G738" s="6">
        <v>10.253497536945815</v>
      </c>
      <c r="H738" s="6">
        <v>1915.88</v>
      </c>
      <c r="I738" s="6">
        <v>-18.060000000000173</v>
      </c>
      <c r="J738" s="6">
        <v>27750</v>
      </c>
      <c r="K738" s="6">
        <v>27600</v>
      </c>
      <c r="L738" s="6">
        <v>150</v>
      </c>
      <c r="M738" s="6">
        <v>28014</v>
      </c>
      <c r="N738" s="6">
        <v>-264</v>
      </c>
    </row>
    <row r="739" spans="1:14" x14ac:dyDescent="0.25">
      <c r="A739" s="5" t="s">
        <v>1394</v>
      </c>
      <c r="B739" s="5" t="s">
        <v>44</v>
      </c>
      <c r="C739" s="5" t="s">
        <v>42</v>
      </c>
      <c r="D739" s="5" t="s">
        <v>43</v>
      </c>
      <c r="E739" s="6">
        <v>2291.19</v>
      </c>
      <c r="F739" s="6">
        <v>2279.3034825870645</v>
      </c>
      <c r="G739" s="6">
        <v>11.886517412935518</v>
      </c>
      <c r="H739" s="6">
        <v>2290.6999999999998</v>
      </c>
      <c r="I739" s="6">
        <v>0.49000000000023647</v>
      </c>
      <c r="J739" s="6">
        <v>2312</v>
      </c>
      <c r="K739" s="6">
        <v>2300</v>
      </c>
      <c r="L739" s="6">
        <v>12</v>
      </c>
      <c r="M739" s="6">
        <v>2311.5</v>
      </c>
      <c r="N739" s="6">
        <v>0.5</v>
      </c>
    </row>
    <row r="740" spans="1:14" x14ac:dyDescent="0.25">
      <c r="A740" s="5" t="s">
        <v>1394</v>
      </c>
      <c r="B740" s="5" t="s">
        <v>153</v>
      </c>
      <c r="C740" s="5" t="s">
        <v>42</v>
      </c>
      <c r="D740" s="5" t="s">
        <v>43</v>
      </c>
      <c r="E740" s="6">
        <v>3616.94</v>
      </c>
      <c r="F740" s="6">
        <v>3597.3793103448274</v>
      </c>
      <c r="G740" s="6">
        <v>19.560689655172609</v>
      </c>
      <c r="H740" s="6">
        <v>3651.34</v>
      </c>
      <c r="I740" s="6">
        <v>-34.400000000000091</v>
      </c>
      <c r="J740" s="6">
        <v>27750</v>
      </c>
      <c r="K740" s="6">
        <v>27600</v>
      </c>
      <c r="L740" s="6">
        <v>150</v>
      </c>
      <c r="M740" s="6">
        <v>28014</v>
      </c>
      <c r="N740" s="6">
        <v>-264</v>
      </c>
    </row>
    <row r="741" spans="1:14" x14ac:dyDescent="0.25">
      <c r="A741" s="5" t="s">
        <v>1394</v>
      </c>
      <c r="B741" s="5" t="s">
        <v>154</v>
      </c>
      <c r="C741" s="5" t="s">
        <v>42</v>
      </c>
      <c r="D741" s="5" t="s">
        <v>43</v>
      </c>
      <c r="E741" s="6">
        <v>5351.59</v>
      </c>
      <c r="F741" s="6">
        <v>5322.6600985221676</v>
      </c>
      <c r="G741" s="6">
        <v>28.929901477832573</v>
      </c>
      <c r="H741" s="6">
        <v>5402.5</v>
      </c>
      <c r="I741" s="6">
        <v>-50.909999999999854</v>
      </c>
      <c r="J741" s="6">
        <v>27750</v>
      </c>
      <c r="K741" s="6">
        <v>27600</v>
      </c>
      <c r="L741" s="6">
        <v>150</v>
      </c>
      <c r="M741" s="6">
        <v>28014</v>
      </c>
      <c r="N741" s="6">
        <v>-264</v>
      </c>
    </row>
    <row r="742" spans="1:14" x14ac:dyDescent="0.25">
      <c r="A742" s="5" t="s">
        <v>1394</v>
      </c>
      <c r="B742" s="5" t="s">
        <v>84</v>
      </c>
      <c r="C742" s="5" t="s">
        <v>42</v>
      </c>
      <c r="D742" s="5" t="s">
        <v>43</v>
      </c>
      <c r="E742" s="6">
        <v>11439</v>
      </c>
      <c r="F742" s="6">
        <v>11214.705882352941</v>
      </c>
      <c r="G742" s="6">
        <v>224.29411764705947</v>
      </c>
      <c r="H742" s="6">
        <v>11439</v>
      </c>
      <c r="I742" s="6">
        <v>0</v>
      </c>
      <c r="J742" s="6">
        <v>28152</v>
      </c>
      <c r="K742" s="6">
        <v>27600</v>
      </c>
      <c r="L742" s="6">
        <v>552</v>
      </c>
      <c r="M742" s="6">
        <v>28152</v>
      </c>
      <c r="N742" s="6">
        <v>0</v>
      </c>
    </row>
    <row r="743" spans="1:14" x14ac:dyDescent="0.25">
      <c r="A743" s="5" t="s">
        <v>1394</v>
      </c>
      <c r="B743" s="5" t="s">
        <v>136</v>
      </c>
      <c r="C743" s="5" t="s">
        <v>42</v>
      </c>
      <c r="D743" s="5" t="s">
        <v>43</v>
      </c>
      <c r="E743" s="6">
        <v>15126.44</v>
      </c>
      <c r="F743" s="6">
        <v>14902.896551724138</v>
      </c>
      <c r="G743" s="6">
        <v>223.54344827586283</v>
      </c>
      <c r="H743" s="6">
        <v>15126.44</v>
      </c>
      <c r="I743" s="6">
        <v>0</v>
      </c>
      <c r="J743" s="6">
        <v>28014</v>
      </c>
      <c r="K743" s="6">
        <v>27600</v>
      </c>
      <c r="L743" s="6">
        <v>414</v>
      </c>
      <c r="M743" s="6">
        <v>28014</v>
      </c>
      <c r="N743" s="6">
        <v>0</v>
      </c>
    </row>
    <row r="744" spans="1:14" x14ac:dyDescent="0.25">
      <c r="A744" s="5" t="s">
        <v>1394</v>
      </c>
      <c r="B744" s="5" t="s">
        <v>137</v>
      </c>
      <c r="C744" s="5" t="s">
        <v>42</v>
      </c>
      <c r="D744" s="5" t="s">
        <v>43</v>
      </c>
      <c r="E744" s="6">
        <v>18539.900000000001</v>
      </c>
      <c r="F744" s="6">
        <v>18262</v>
      </c>
      <c r="G744" s="6">
        <v>277.90000000000146</v>
      </c>
      <c r="H744" s="6">
        <v>18535.93</v>
      </c>
      <c r="I744" s="6">
        <v>3.9700000000011642</v>
      </c>
      <c r="J744" s="6">
        <v>2335</v>
      </c>
      <c r="K744" s="6">
        <v>2300</v>
      </c>
      <c r="L744" s="6">
        <v>35</v>
      </c>
      <c r="M744" s="6">
        <v>2334.5</v>
      </c>
      <c r="N744" s="6">
        <v>0.5</v>
      </c>
    </row>
    <row r="745" spans="1:14" x14ac:dyDescent="0.25">
      <c r="A745" s="5" t="s">
        <v>1394</v>
      </c>
      <c r="B745" s="5" t="s">
        <v>50</v>
      </c>
      <c r="C745" s="5" t="s">
        <v>42</v>
      </c>
      <c r="D745" s="5" t="s">
        <v>43</v>
      </c>
      <c r="E745" s="6">
        <v>0</v>
      </c>
      <c r="F745" s="6">
        <v>34404.228855721391</v>
      </c>
      <c r="G745" s="6">
        <v>-34404.228855721391</v>
      </c>
      <c r="H745" s="6">
        <v>34576.25</v>
      </c>
      <c r="I745" s="6">
        <v>-34576.25</v>
      </c>
      <c r="J745" s="6">
        <v>0</v>
      </c>
      <c r="K745" s="6">
        <v>27600</v>
      </c>
      <c r="L745" s="6">
        <v>-27600</v>
      </c>
      <c r="M745" s="6">
        <v>27738</v>
      </c>
      <c r="N745" s="6">
        <v>-27738</v>
      </c>
    </row>
    <row r="746" spans="1:14" x14ac:dyDescent="0.25">
      <c r="A746" s="5" t="s">
        <v>1394</v>
      </c>
      <c r="B746" s="5" t="s">
        <v>103</v>
      </c>
      <c r="C746" s="5" t="s">
        <v>42</v>
      </c>
      <c r="D746" s="5" t="s">
        <v>43</v>
      </c>
      <c r="E746" s="6">
        <v>139809.85</v>
      </c>
      <c r="F746" s="6">
        <v>138425.59405940594</v>
      </c>
      <c r="G746" s="6">
        <v>1384.2559405940701</v>
      </c>
      <c r="H746" s="6">
        <v>139809.85</v>
      </c>
      <c r="I746" s="6">
        <v>0</v>
      </c>
      <c r="J746" s="6">
        <v>27876</v>
      </c>
      <c r="K746" s="6">
        <v>27600</v>
      </c>
      <c r="L746" s="6">
        <v>276</v>
      </c>
      <c r="M746" s="6">
        <v>27876</v>
      </c>
      <c r="N746" s="6">
        <v>0</v>
      </c>
    </row>
    <row r="747" spans="1:14" x14ac:dyDescent="0.25">
      <c r="A747" s="5" t="s">
        <v>1394</v>
      </c>
      <c r="B747" s="5" t="s">
        <v>155</v>
      </c>
      <c r="C747" s="5" t="s">
        <v>42</v>
      </c>
      <c r="D747" s="5" t="s">
        <v>53</v>
      </c>
      <c r="E747" s="6">
        <v>96944.320000000007</v>
      </c>
      <c r="F747" s="6">
        <v>96817.106549364617</v>
      </c>
      <c r="G747" s="6">
        <v>127.21345063539047</v>
      </c>
      <c r="H747" s="6">
        <v>99043.9</v>
      </c>
      <c r="I747" s="6">
        <v>-2099.5799999999872</v>
      </c>
      <c r="J747" s="6">
        <v>20727</v>
      </c>
      <c r="K747" s="6">
        <v>20700</v>
      </c>
      <c r="L747" s="6">
        <v>27</v>
      </c>
      <c r="M747" s="6">
        <v>21176.1</v>
      </c>
      <c r="N747" s="6">
        <v>-449.09999999999854</v>
      </c>
    </row>
    <row r="748" spans="1:14" x14ac:dyDescent="0.25">
      <c r="A748" s="5" t="s">
        <v>1394</v>
      </c>
      <c r="B748" s="5" t="s">
        <v>54</v>
      </c>
      <c r="C748" s="5" t="s">
        <v>42</v>
      </c>
      <c r="D748" s="5" t="s">
        <v>55</v>
      </c>
      <c r="E748" s="6">
        <v>1393.53</v>
      </c>
      <c r="F748" s="6">
        <v>1366.1960784313726</v>
      </c>
      <c r="G748" s="6">
        <v>27.333921568627375</v>
      </c>
      <c r="H748" s="6">
        <v>1393.52</v>
      </c>
      <c r="I748" s="6">
        <v>9.9999999999909051E-3</v>
      </c>
      <c r="J748" s="6">
        <v>253.36799999999999</v>
      </c>
      <c r="K748" s="6">
        <v>248.4</v>
      </c>
      <c r="L748" s="6">
        <v>4.9679999999999893</v>
      </c>
      <c r="M748" s="6">
        <v>253.36799999999999</v>
      </c>
      <c r="N748" s="6">
        <v>0</v>
      </c>
    </row>
    <row r="749" spans="1:14" x14ac:dyDescent="0.25">
      <c r="A749" s="5" t="s">
        <v>1395</v>
      </c>
      <c r="B749" s="5" t="s">
        <v>25</v>
      </c>
      <c r="C749" s="5" t="s">
        <v>26</v>
      </c>
      <c r="D749" s="5" t="s">
        <v>27</v>
      </c>
      <c r="E749" s="6">
        <v>9362.16</v>
      </c>
      <c r="F749" s="6">
        <v>0</v>
      </c>
      <c r="G749" s="6">
        <v>9362.16</v>
      </c>
      <c r="H749" s="6">
        <v>0</v>
      </c>
      <c r="I749" s="6">
        <v>9362.16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</row>
    <row r="750" spans="1:14" x14ac:dyDescent="0.25">
      <c r="A750" s="5" t="s">
        <v>1395</v>
      </c>
      <c r="B750" s="5" t="s">
        <v>30</v>
      </c>
      <c r="C750" s="5" t="s">
        <v>29</v>
      </c>
      <c r="D750" s="5" t="s">
        <v>27</v>
      </c>
      <c r="E750" s="6">
        <v>95.3</v>
      </c>
      <c r="F750" s="6">
        <v>0</v>
      </c>
      <c r="G750" s="6">
        <v>95.3</v>
      </c>
      <c r="H750" s="6">
        <v>97.36</v>
      </c>
      <c r="I750" s="6">
        <v>-2.0600000000000023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</row>
    <row r="751" spans="1:14" x14ac:dyDescent="0.25">
      <c r="A751" s="5" t="s">
        <v>1395</v>
      </c>
      <c r="B751" s="5" t="s">
        <v>31</v>
      </c>
      <c r="C751" s="5" t="s">
        <v>29</v>
      </c>
      <c r="D751" s="5" t="s">
        <v>27</v>
      </c>
      <c r="E751" s="6">
        <v>427.45</v>
      </c>
      <c r="F751" s="6">
        <v>0</v>
      </c>
      <c r="G751" s="6">
        <v>427.45</v>
      </c>
      <c r="H751" s="6">
        <v>436.67</v>
      </c>
      <c r="I751" s="6">
        <v>-9.2200000000000273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</row>
    <row r="752" spans="1:14" x14ac:dyDescent="0.25">
      <c r="A752" s="5" t="s">
        <v>1395</v>
      </c>
      <c r="B752" s="5" t="s">
        <v>32</v>
      </c>
      <c r="C752" s="5" t="s">
        <v>33</v>
      </c>
      <c r="D752" s="5" t="s">
        <v>27</v>
      </c>
      <c r="E752" s="6">
        <v>912.94</v>
      </c>
      <c r="F752" s="6">
        <v>0</v>
      </c>
      <c r="G752" s="6">
        <v>912.94</v>
      </c>
      <c r="H752" s="6">
        <v>1099.08</v>
      </c>
      <c r="I752" s="6">
        <v>-186.13999999999987</v>
      </c>
      <c r="J752" s="6">
        <v>2.25</v>
      </c>
      <c r="K752" s="6">
        <v>0</v>
      </c>
      <c r="L752" s="6">
        <v>2.25</v>
      </c>
      <c r="M752" s="6">
        <v>2.7090000000000001</v>
      </c>
      <c r="N752" s="6">
        <v>-0.45900000000000007</v>
      </c>
    </row>
    <row r="753" spans="1:14" x14ac:dyDescent="0.25">
      <c r="A753" s="5" t="s">
        <v>1395</v>
      </c>
      <c r="B753" s="5" t="s">
        <v>28</v>
      </c>
      <c r="C753" s="5" t="s">
        <v>29</v>
      </c>
      <c r="D753" s="5" t="s">
        <v>27</v>
      </c>
      <c r="E753" s="6">
        <v>3045.39</v>
      </c>
      <c r="F753" s="6">
        <v>0</v>
      </c>
      <c r="G753" s="6">
        <v>3045.39</v>
      </c>
      <c r="H753" s="6">
        <v>3111.15</v>
      </c>
      <c r="I753" s="6">
        <v>-65.760000000000218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</row>
    <row r="754" spans="1:14" x14ac:dyDescent="0.25">
      <c r="A754" s="5" t="s">
        <v>1395</v>
      </c>
      <c r="B754" s="5" t="s">
        <v>34</v>
      </c>
      <c r="C754" s="5" t="s">
        <v>33</v>
      </c>
      <c r="D754" s="5" t="s">
        <v>27</v>
      </c>
      <c r="E754" s="6">
        <v>4081.5</v>
      </c>
      <c r="F754" s="6">
        <v>0</v>
      </c>
      <c r="G754" s="6">
        <v>4081.5</v>
      </c>
      <c r="H754" s="6">
        <v>4913.7</v>
      </c>
      <c r="I754" s="6">
        <v>-832.19999999999982</v>
      </c>
      <c r="J754" s="6">
        <v>2.25</v>
      </c>
      <c r="K754" s="6">
        <v>0</v>
      </c>
      <c r="L754" s="6">
        <v>2.25</v>
      </c>
      <c r="M754" s="6">
        <v>2.7090000000000001</v>
      </c>
      <c r="N754" s="6">
        <v>-0.45900000000000007</v>
      </c>
    </row>
    <row r="755" spans="1:14" x14ac:dyDescent="0.25">
      <c r="A755" s="5" t="s">
        <v>1395</v>
      </c>
      <c r="B755" s="5" t="s">
        <v>36</v>
      </c>
      <c r="C755" s="5" t="s">
        <v>29</v>
      </c>
      <c r="D755" s="5" t="s">
        <v>27</v>
      </c>
      <c r="E755" s="6">
        <v>5493.05</v>
      </c>
      <c r="F755" s="6">
        <v>0</v>
      </c>
      <c r="G755" s="6">
        <v>5493.05</v>
      </c>
      <c r="H755" s="6">
        <v>5611.65</v>
      </c>
      <c r="I755" s="6">
        <v>-118.59999999999945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</row>
    <row r="756" spans="1:14" x14ac:dyDescent="0.25">
      <c r="A756" s="5" t="s">
        <v>1395</v>
      </c>
      <c r="B756" s="5" t="s">
        <v>35</v>
      </c>
      <c r="C756" s="5" t="s">
        <v>33</v>
      </c>
      <c r="D756" s="5" t="s">
        <v>27</v>
      </c>
      <c r="E756" s="6">
        <v>4806.74</v>
      </c>
      <c r="F756" s="6">
        <v>0</v>
      </c>
      <c r="G756" s="6">
        <v>4806.74</v>
      </c>
      <c r="H756" s="6">
        <v>5786.47</v>
      </c>
      <c r="I756" s="6">
        <v>-979.73000000000047</v>
      </c>
      <c r="J756" s="6">
        <v>47.25</v>
      </c>
      <c r="K756" s="6">
        <v>0</v>
      </c>
      <c r="L756" s="6">
        <v>47.25</v>
      </c>
      <c r="M756" s="6">
        <v>56.881</v>
      </c>
      <c r="N756" s="6">
        <v>-9.6310000000000002</v>
      </c>
    </row>
    <row r="757" spans="1:14" x14ac:dyDescent="0.25">
      <c r="A757" s="5" t="s">
        <v>1395</v>
      </c>
      <c r="B757" s="5" t="s">
        <v>37</v>
      </c>
      <c r="C757" s="5" t="s">
        <v>29</v>
      </c>
      <c r="D757" s="5" t="s">
        <v>27</v>
      </c>
      <c r="E757" s="6">
        <v>12042.68</v>
      </c>
      <c r="F757" s="6">
        <v>0</v>
      </c>
      <c r="G757" s="6">
        <v>12042.68</v>
      </c>
      <c r="H757" s="6">
        <v>12302.71</v>
      </c>
      <c r="I757" s="6">
        <v>-260.02999999999884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</row>
    <row r="758" spans="1:14" x14ac:dyDescent="0.25">
      <c r="A758" s="5" t="s">
        <v>1395</v>
      </c>
      <c r="B758" s="5" t="s">
        <v>157</v>
      </c>
      <c r="C758" s="5" t="s">
        <v>39</v>
      </c>
      <c r="D758" s="5" t="s">
        <v>40</v>
      </c>
      <c r="E758" s="6">
        <v>-286765.34999999998</v>
      </c>
      <c r="F758" s="6">
        <v>0</v>
      </c>
      <c r="G758" s="6">
        <v>-286765.34999999998</v>
      </c>
      <c r="H758" s="6">
        <v>-286765.33</v>
      </c>
      <c r="I758" s="6">
        <v>-1.9999999960418791E-2</v>
      </c>
      <c r="J758" s="6">
        <v>-3467</v>
      </c>
      <c r="K758" s="6">
        <v>0</v>
      </c>
      <c r="L758" s="6">
        <v>-3467</v>
      </c>
      <c r="M758" s="6">
        <v>-3467</v>
      </c>
      <c r="N758" s="6">
        <v>0</v>
      </c>
    </row>
    <row r="759" spans="1:14" x14ac:dyDescent="0.25">
      <c r="A759" s="5" t="s">
        <v>1395</v>
      </c>
      <c r="B759" s="5" t="s">
        <v>92</v>
      </c>
      <c r="C759" s="5" t="s">
        <v>42</v>
      </c>
      <c r="D759" s="5" t="s">
        <v>43</v>
      </c>
      <c r="E759" s="6">
        <v>12</v>
      </c>
      <c r="F759" s="6">
        <v>0</v>
      </c>
      <c r="G759" s="6">
        <v>12</v>
      </c>
      <c r="H759" s="6">
        <v>0</v>
      </c>
      <c r="I759" s="6">
        <v>12</v>
      </c>
      <c r="J759" s="6">
        <v>141</v>
      </c>
      <c r="K759" s="6">
        <v>0</v>
      </c>
      <c r="L759" s="6">
        <v>141</v>
      </c>
      <c r="M759" s="6">
        <v>0</v>
      </c>
      <c r="N759" s="6">
        <v>141</v>
      </c>
    </row>
    <row r="760" spans="1:14" x14ac:dyDescent="0.25">
      <c r="A760" s="5" t="s">
        <v>1395</v>
      </c>
      <c r="B760" s="5" t="s">
        <v>1364</v>
      </c>
      <c r="C760" s="5" t="s">
        <v>42</v>
      </c>
      <c r="D760" s="5" t="s">
        <v>43</v>
      </c>
      <c r="E760" s="6">
        <v>21742.69</v>
      </c>
      <c r="F760" s="6">
        <v>0</v>
      </c>
      <c r="G760" s="6">
        <v>21742.69</v>
      </c>
      <c r="H760" s="6">
        <v>0</v>
      </c>
      <c r="I760" s="6">
        <v>21742.69</v>
      </c>
      <c r="J760" s="6">
        <v>20900</v>
      </c>
      <c r="K760" s="6">
        <v>0</v>
      </c>
      <c r="L760" s="6">
        <v>20900</v>
      </c>
      <c r="M760" s="6">
        <v>0</v>
      </c>
      <c r="N760" s="6">
        <v>20900</v>
      </c>
    </row>
    <row r="761" spans="1:14" x14ac:dyDescent="0.25">
      <c r="A761" s="5" t="s">
        <v>1395</v>
      </c>
      <c r="B761" s="5" t="s">
        <v>151</v>
      </c>
      <c r="C761" s="5" t="s">
        <v>42</v>
      </c>
      <c r="D761" s="5" t="s">
        <v>43</v>
      </c>
      <c r="E761" s="6">
        <v>392.73</v>
      </c>
      <c r="F761" s="6">
        <v>345.58823529411762</v>
      </c>
      <c r="G761" s="6">
        <v>47.141764705882395</v>
      </c>
      <c r="H761" s="6">
        <v>352.5</v>
      </c>
      <c r="I761" s="6">
        <v>40.230000000000018</v>
      </c>
      <c r="J761" s="6">
        <v>3940</v>
      </c>
      <c r="K761" s="6">
        <v>3467</v>
      </c>
      <c r="L761" s="6">
        <v>473</v>
      </c>
      <c r="M761" s="6">
        <v>3536.34</v>
      </c>
      <c r="N761" s="6">
        <v>403.65999999999985</v>
      </c>
    </row>
    <row r="762" spans="1:14" x14ac:dyDescent="0.25">
      <c r="A762" s="5" t="s">
        <v>1395</v>
      </c>
      <c r="B762" s="5" t="s">
        <v>152</v>
      </c>
      <c r="C762" s="5" t="s">
        <v>42</v>
      </c>
      <c r="D762" s="5" t="s">
        <v>43</v>
      </c>
      <c r="E762" s="6">
        <v>1443.03</v>
      </c>
      <c r="F762" s="6">
        <v>1422.6502463054187</v>
      </c>
      <c r="G762" s="6">
        <v>20.379753694581268</v>
      </c>
      <c r="H762" s="6">
        <v>1443.99</v>
      </c>
      <c r="I762" s="6">
        <v>-0.96000000000003638</v>
      </c>
      <c r="J762" s="6">
        <v>21100</v>
      </c>
      <c r="K762" s="6">
        <v>20802</v>
      </c>
      <c r="L762" s="6">
        <v>298</v>
      </c>
      <c r="M762" s="6">
        <v>21114.03</v>
      </c>
      <c r="N762" s="6">
        <v>-14.029999999998836</v>
      </c>
    </row>
    <row r="763" spans="1:14" x14ac:dyDescent="0.25">
      <c r="A763" s="5" t="s">
        <v>1395</v>
      </c>
      <c r="B763" s="5" t="s">
        <v>94</v>
      </c>
      <c r="C763" s="5" t="s">
        <v>42</v>
      </c>
      <c r="D763" s="5" t="s">
        <v>43</v>
      </c>
      <c r="E763" s="6">
        <v>1717.65</v>
      </c>
      <c r="F763" s="6">
        <v>1716.1691542288556</v>
      </c>
      <c r="G763" s="6">
        <v>1.4808457711444589</v>
      </c>
      <c r="H763" s="6">
        <v>1724.75</v>
      </c>
      <c r="I763" s="6">
        <v>-7.0999999999999091</v>
      </c>
      <c r="J763" s="6">
        <v>3470</v>
      </c>
      <c r="K763" s="6">
        <v>3467</v>
      </c>
      <c r="L763" s="6">
        <v>3</v>
      </c>
      <c r="M763" s="6">
        <v>3484.335</v>
      </c>
      <c r="N763" s="6">
        <v>-14.335000000000036</v>
      </c>
    </row>
    <row r="764" spans="1:14" x14ac:dyDescent="0.25">
      <c r="A764" s="5" t="s">
        <v>1395</v>
      </c>
      <c r="B764" s="5" t="s">
        <v>153</v>
      </c>
      <c r="C764" s="5" t="s">
        <v>42</v>
      </c>
      <c r="D764" s="5" t="s">
        <v>43</v>
      </c>
      <c r="E764" s="6">
        <v>2717.59</v>
      </c>
      <c r="F764" s="6">
        <v>2711.3300492610838</v>
      </c>
      <c r="G764" s="6">
        <v>6.2599507389163591</v>
      </c>
      <c r="H764" s="6">
        <v>2752</v>
      </c>
      <c r="I764" s="6">
        <v>-34.409999999999854</v>
      </c>
      <c r="J764" s="6">
        <v>20850</v>
      </c>
      <c r="K764" s="6">
        <v>20802</v>
      </c>
      <c r="L764" s="6">
        <v>48</v>
      </c>
      <c r="M764" s="6">
        <v>21114.03</v>
      </c>
      <c r="N764" s="6">
        <v>-264.02999999999884</v>
      </c>
    </row>
    <row r="765" spans="1:14" x14ac:dyDescent="0.25">
      <c r="A765" s="5" t="s">
        <v>1395</v>
      </c>
      <c r="B765" s="5" t="s">
        <v>154</v>
      </c>
      <c r="C765" s="5" t="s">
        <v>42</v>
      </c>
      <c r="D765" s="5" t="s">
        <v>43</v>
      </c>
      <c r="E765" s="6">
        <v>4020.92</v>
      </c>
      <c r="F765" s="6">
        <v>4011.6650246305417</v>
      </c>
      <c r="G765" s="6">
        <v>9.2549753694584069</v>
      </c>
      <c r="H765" s="6">
        <v>4071.84</v>
      </c>
      <c r="I765" s="6">
        <v>-50.920000000000073</v>
      </c>
      <c r="J765" s="6">
        <v>20850</v>
      </c>
      <c r="K765" s="6">
        <v>20802</v>
      </c>
      <c r="L765" s="6">
        <v>48</v>
      </c>
      <c r="M765" s="6">
        <v>21114.03</v>
      </c>
      <c r="N765" s="6">
        <v>-264.02999999999884</v>
      </c>
    </row>
    <row r="766" spans="1:14" x14ac:dyDescent="0.25">
      <c r="A766" s="5" t="s">
        <v>1395</v>
      </c>
      <c r="B766" s="5" t="s">
        <v>84</v>
      </c>
      <c r="C766" s="5" t="s">
        <v>42</v>
      </c>
      <c r="D766" s="5" t="s">
        <v>43</v>
      </c>
      <c r="E766" s="6">
        <v>8492.2999999999993</v>
      </c>
      <c r="F766" s="6">
        <v>8452.4803921568637</v>
      </c>
      <c r="G766" s="6">
        <v>39.8196078431356</v>
      </c>
      <c r="H766" s="6">
        <v>8621.5300000000007</v>
      </c>
      <c r="I766" s="6">
        <v>-129.23000000000138</v>
      </c>
      <c r="J766" s="6">
        <v>20900</v>
      </c>
      <c r="K766" s="6">
        <v>20802</v>
      </c>
      <c r="L766" s="6">
        <v>98</v>
      </c>
      <c r="M766" s="6">
        <v>21218.04</v>
      </c>
      <c r="N766" s="6">
        <v>-318.04000000000087</v>
      </c>
    </row>
    <row r="767" spans="1:14" x14ac:dyDescent="0.25">
      <c r="A767" s="5" t="s">
        <v>1395</v>
      </c>
      <c r="B767" s="5" t="s">
        <v>136</v>
      </c>
      <c r="C767" s="5" t="s">
        <v>42</v>
      </c>
      <c r="D767" s="5" t="s">
        <v>43</v>
      </c>
      <c r="E767" s="6">
        <v>11285.16</v>
      </c>
      <c r="F767" s="6">
        <v>11232.246305418719</v>
      </c>
      <c r="G767" s="6">
        <v>52.913694581280652</v>
      </c>
      <c r="H767" s="6">
        <v>11400.73</v>
      </c>
      <c r="I767" s="6">
        <v>-115.56999999999971</v>
      </c>
      <c r="J767" s="6">
        <v>20900</v>
      </c>
      <c r="K767" s="6">
        <v>20802</v>
      </c>
      <c r="L767" s="6">
        <v>98</v>
      </c>
      <c r="M767" s="6">
        <v>21114.03</v>
      </c>
      <c r="N767" s="6">
        <v>-214.02999999999884</v>
      </c>
    </row>
    <row r="768" spans="1:14" x14ac:dyDescent="0.25">
      <c r="A768" s="5" t="s">
        <v>1395</v>
      </c>
      <c r="B768" s="5" t="s">
        <v>145</v>
      </c>
      <c r="C768" s="5" t="s">
        <v>42</v>
      </c>
      <c r="D768" s="5" t="s">
        <v>43</v>
      </c>
      <c r="E768" s="6">
        <v>15729.6</v>
      </c>
      <c r="F768" s="6">
        <v>15670.837438423645</v>
      </c>
      <c r="G768" s="6">
        <v>58.762561576355438</v>
      </c>
      <c r="H768" s="6">
        <v>15905.9</v>
      </c>
      <c r="I768" s="6">
        <v>-176.29999999999927</v>
      </c>
      <c r="J768" s="6">
        <v>3480</v>
      </c>
      <c r="K768" s="6">
        <v>3467</v>
      </c>
      <c r="L768" s="6">
        <v>13</v>
      </c>
      <c r="M768" s="6">
        <v>3519.0050000000001</v>
      </c>
      <c r="N768" s="6">
        <v>-39.005000000000109</v>
      </c>
    </row>
    <row r="769" spans="1:14" x14ac:dyDescent="0.25">
      <c r="A769" s="5" t="s">
        <v>1395</v>
      </c>
      <c r="B769" s="5" t="s">
        <v>50</v>
      </c>
      <c r="C769" s="5" t="s">
        <v>42</v>
      </c>
      <c r="D769" s="5" t="s">
        <v>43</v>
      </c>
      <c r="E769" s="6">
        <v>0</v>
      </c>
      <c r="F769" s="6">
        <v>25930.3184079602</v>
      </c>
      <c r="G769" s="6">
        <v>-25930.3184079602</v>
      </c>
      <c r="H769" s="6">
        <v>26059.97</v>
      </c>
      <c r="I769" s="6">
        <v>-26059.97</v>
      </c>
      <c r="J769" s="6">
        <v>0</v>
      </c>
      <c r="K769" s="6">
        <v>20801.999999999996</v>
      </c>
      <c r="L769" s="6">
        <v>-20801.999999999996</v>
      </c>
      <c r="M769" s="6">
        <v>20906.009999999998</v>
      </c>
      <c r="N769" s="6">
        <v>-20906.009999999998</v>
      </c>
    </row>
    <row r="770" spans="1:14" x14ac:dyDescent="0.25">
      <c r="A770" s="5" t="s">
        <v>1395</v>
      </c>
      <c r="B770" s="5" t="s">
        <v>103</v>
      </c>
      <c r="C770" s="5" t="s">
        <v>42</v>
      </c>
      <c r="D770" s="5" t="s">
        <v>43</v>
      </c>
      <c r="E770" s="6">
        <v>104822.28</v>
      </c>
      <c r="F770" s="6">
        <v>104330.76237623762</v>
      </c>
      <c r="G770" s="6">
        <v>491.51762376238185</v>
      </c>
      <c r="H770" s="6">
        <v>105374.07</v>
      </c>
      <c r="I770" s="6">
        <v>-551.79000000000815</v>
      </c>
      <c r="J770" s="6">
        <v>20900</v>
      </c>
      <c r="K770" s="6">
        <v>20802</v>
      </c>
      <c r="L770" s="6">
        <v>98</v>
      </c>
      <c r="M770" s="6">
        <v>21010.02</v>
      </c>
      <c r="N770" s="6">
        <v>-110.02000000000044</v>
      </c>
    </row>
    <row r="771" spans="1:14" x14ac:dyDescent="0.25">
      <c r="A771" s="5" t="s">
        <v>1395</v>
      </c>
      <c r="B771" s="5" t="s">
        <v>155</v>
      </c>
      <c r="C771" s="5" t="s">
        <v>42</v>
      </c>
      <c r="D771" s="5" t="s">
        <v>53</v>
      </c>
      <c r="E771" s="6">
        <v>73071.899999999994</v>
      </c>
      <c r="F771" s="6">
        <v>72970.635386119262</v>
      </c>
      <c r="G771" s="6">
        <v>101.26461388073221</v>
      </c>
      <c r="H771" s="6">
        <v>74648.960000000006</v>
      </c>
      <c r="I771" s="6">
        <v>-1577.0600000000122</v>
      </c>
      <c r="J771" s="6">
        <v>15623</v>
      </c>
      <c r="K771" s="6">
        <v>15601.500488758553</v>
      </c>
      <c r="L771" s="6">
        <v>21.499511241447181</v>
      </c>
      <c r="M771" s="6">
        <v>15960.334999999999</v>
      </c>
      <c r="N771" s="6">
        <v>-337.33499999999913</v>
      </c>
    </row>
    <row r="772" spans="1:14" x14ac:dyDescent="0.25">
      <c r="A772" s="5" t="s">
        <v>1395</v>
      </c>
      <c r="B772" s="5" t="s">
        <v>54</v>
      </c>
      <c r="C772" s="5" t="s">
        <v>42</v>
      </c>
      <c r="D772" s="5" t="s">
        <v>55</v>
      </c>
      <c r="E772" s="6">
        <v>1050.29</v>
      </c>
      <c r="F772" s="6">
        <v>1029.6960784313726</v>
      </c>
      <c r="G772" s="6">
        <v>20.593921568627366</v>
      </c>
      <c r="H772" s="6">
        <v>1050.29</v>
      </c>
      <c r="I772" s="6">
        <v>0</v>
      </c>
      <c r="J772" s="6">
        <v>190.96199999999999</v>
      </c>
      <c r="K772" s="6">
        <v>187.2176470588235</v>
      </c>
      <c r="L772" s="6">
        <v>3.7443529411764871</v>
      </c>
      <c r="M772" s="6">
        <v>190.96199999999999</v>
      </c>
      <c r="N772" s="6">
        <v>0</v>
      </c>
    </row>
    <row r="773" spans="1:14" x14ac:dyDescent="0.25">
      <c r="A773" s="5" t="s">
        <v>1396</v>
      </c>
      <c r="B773" s="5" t="s">
        <v>25</v>
      </c>
      <c r="C773" s="5" t="s">
        <v>26</v>
      </c>
      <c r="D773" s="5" t="s">
        <v>27</v>
      </c>
      <c r="E773" s="6">
        <v>-3101.73</v>
      </c>
      <c r="F773" s="6">
        <v>0</v>
      </c>
      <c r="G773" s="6">
        <v>-3101.73</v>
      </c>
      <c r="H773" s="6">
        <v>0</v>
      </c>
      <c r="I773" s="6">
        <v>-3101.73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</row>
    <row r="774" spans="1:14" x14ac:dyDescent="0.25">
      <c r="A774" s="5" t="s">
        <v>1396</v>
      </c>
      <c r="B774" s="5" t="s">
        <v>32</v>
      </c>
      <c r="C774" s="5" t="s">
        <v>33</v>
      </c>
      <c r="D774" s="5" t="s">
        <v>27</v>
      </c>
      <c r="E774" s="6">
        <v>912.94</v>
      </c>
      <c r="F774" s="6">
        <v>0</v>
      </c>
      <c r="G774" s="6">
        <v>912.94</v>
      </c>
      <c r="H774" s="6">
        <v>597.04</v>
      </c>
      <c r="I774" s="6">
        <v>315.90000000000009</v>
      </c>
      <c r="J774" s="6">
        <v>2.25</v>
      </c>
      <c r="K774" s="6">
        <v>0</v>
      </c>
      <c r="L774" s="6">
        <v>2.25</v>
      </c>
      <c r="M774" s="6">
        <v>1.4710000000000001</v>
      </c>
      <c r="N774" s="6">
        <v>0.77899999999999991</v>
      </c>
    </row>
    <row r="775" spans="1:14" x14ac:dyDescent="0.25">
      <c r="A775" s="5" t="s">
        <v>1396</v>
      </c>
      <c r="B775" s="5" t="s">
        <v>34</v>
      </c>
      <c r="C775" s="5" t="s">
        <v>33</v>
      </c>
      <c r="D775" s="5" t="s">
        <v>27</v>
      </c>
      <c r="E775" s="6">
        <v>4081.5</v>
      </c>
      <c r="F775" s="6">
        <v>0</v>
      </c>
      <c r="G775" s="6">
        <v>4081.5</v>
      </c>
      <c r="H775" s="6">
        <v>2669.22</v>
      </c>
      <c r="I775" s="6">
        <v>1412.2800000000002</v>
      </c>
      <c r="J775" s="6">
        <v>2.25</v>
      </c>
      <c r="K775" s="6">
        <v>0</v>
      </c>
      <c r="L775" s="6">
        <v>2.25</v>
      </c>
      <c r="M775" s="6">
        <v>1.4710000000000001</v>
      </c>
      <c r="N775" s="6">
        <v>0.77899999999999991</v>
      </c>
    </row>
    <row r="776" spans="1:14" x14ac:dyDescent="0.25">
      <c r="A776" s="5" t="s">
        <v>1396</v>
      </c>
      <c r="B776" s="5" t="s">
        <v>35</v>
      </c>
      <c r="C776" s="5" t="s">
        <v>33</v>
      </c>
      <c r="D776" s="5" t="s">
        <v>27</v>
      </c>
      <c r="E776" s="6">
        <v>4806.74</v>
      </c>
      <c r="F776" s="6">
        <v>0</v>
      </c>
      <c r="G776" s="6">
        <v>4806.74</v>
      </c>
      <c r="H776" s="6">
        <v>3143.46</v>
      </c>
      <c r="I776" s="6">
        <v>1663.2799999999997</v>
      </c>
      <c r="J776" s="6">
        <v>47.25</v>
      </c>
      <c r="K776" s="6">
        <v>0</v>
      </c>
      <c r="L776" s="6">
        <v>47.25</v>
      </c>
      <c r="M776" s="6">
        <v>30.9</v>
      </c>
      <c r="N776" s="6">
        <v>16.350000000000001</v>
      </c>
    </row>
    <row r="777" spans="1:14" x14ac:dyDescent="0.25">
      <c r="A777" s="5" t="s">
        <v>1396</v>
      </c>
      <c r="B777" s="5" t="s">
        <v>311</v>
      </c>
      <c r="C777" s="5" t="s">
        <v>39</v>
      </c>
      <c r="D777" s="5" t="s">
        <v>40</v>
      </c>
      <c r="E777" s="6">
        <v>-162764.51</v>
      </c>
      <c r="F777" s="6">
        <v>0</v>
      </c>
      <c r="G777" s="6">
        <v>-162764.51</v>
      </c>
      <c r="H777" s="6">
        <v>-162764.56</v>
      </c>
      <c r="I777" s="6">
        <v>4.9999999988358468E-2</v>
      </c>
      <c r="J777" s="6">
        <v>-1030</v>
      </c>
      <c r="K777" s="6">
        <v>0</v>
      </c>
      <c r="L777" s="6">
        <v>-1030</v>
      </c>
      <c r="M777" s="6">
        <v>-1030</v>
      </c>
      <c r="N777" s="6">
        <v>0</v>
      </c>
    </row>
    <row r="778" spans="1:14" x14ac:dyDescent="0.25">
      <c r="A778" s="5" t="s">
        <v>1396</v>
      </c>
      <c r="B778" s="5" t="s">
        <v>312</v>
      </c>
      <c r="C778" s="5" t="s">
        <v>42</v>
      </c>
      <c r="D778" s="5" t="s">
        <v>58</v>
      </c>
      <c r="E778" s="6">
        <v>125794.7</v>
      </c>
      <c r="F778" s="6">
        <v>125652.23880597015</v>
      </c>
      <c r="G778" s="6">
        <v>142.46119402984914</v>
      </c>
      <c r="H778" s="6">
        <v>126280.5</v>
      </c>
      <c r="I778" s="6">
        <v>-485.80000000000291</v>
      </c>
      <c r="J778" s="6">
        <v>6187</v>
      </c>
      <c r="K778" s="6">
        <v>6180</v>
      </c>
      <c r="L778" s="6">
        <v>7</v>
      </c>
      <c r="M778" s="6">
        <v>6210.9</v>
      </c>
      <c r="N778" s="6">
        <v>-23.899999999999636</v>
      </c>
    </row>
    <row r="779" spans="1:14" x14ac:dyDescent="0.25">
      <c r="A779" s="5" t="s">
        <v>1396</v>
      </c>
      <c r="B779" s="5" t="s">
        <v>313</v>
      </c>
      <c r="C779" s="5" t="s">
        <v>42</v>
      </c>
      <c r="D779" s="5" t="s">
        <v>43</v>
      </c>
      <c r="E779" s="6">
        <v>2783.78</v>
      </c>
      <c r="F779" s="6">
        <v>0</v>
      </c>
      <c r="G779" s="6">
        <v>2783.78</v>
      </c>
      <c r="H779" s="6">
        <v>0</v>
      </c>
      <c r="I779" s="6">
        <v>2783.78</v>
      </c>
      <c r="J779" s="6">
        <v>6300</v>
      </c>
      <c r="K779" s="6">
        <v>0</v>
      </c>
      <c r="L779" s="6">
        <v>6300</v>
      </c>
      <c r="M779" s="6">
        <v>0</v>
      </c>
      <c r="N779" s="6">
        <v>6300</v>
      </c>
    </row>
    <row r="780" spans="1:14" x14ac:dyDescent="0.25">
      <c r="A780" s="5" t="s">
        <v>1396</v>
      </c>
      <c r="B780" s="5" t="s">
        <v>94</v>
      </c>
      <c r="C780" s="5" t="s">
        <v>42</v>
      </c>
      <c r="D780" s="5" t="s">
        <v>43</v>
      </c>
      <c r="E780" s="6">
        <v>512.33000000000004</v>
      </c>
      <c r="F780" s="6">
        <v>509.85074626865674</v>
      </c>
      <c r="G780" s="6">
        <v>2.4792537313433058</v>
      </c>
      <c r="H780" s="6">
        <v>512.4</v>
      </c>
      <c r="I780" s="6">
        <v>-6.9999999999936335E-2</v>
      </c>
      <c r="J780" s="6">
        <v>1035</v>
      </c>
      <c r="K780" s="6">
        <v>1030</v>
      </c>
      <c r="L780" s="6">
        <v>5</v>
      </c>
      <c r="M780" s="6">
        <v>1035.1500000000001</v>
      </c>
      <c r="N780" s="6">
        <v>-0.15000000000009095</v>
      </c>
    </row>
    <row r="781" spans="1:14" x14ac:dyDescent="0.25">
      <c r="A781" s="5" t="s">
        <v>1396</v>
      </c>
      <c r="B781" s="5" t="s">
        <v>314</v>
      </c>
      <c r="C781" s="5" t="s">
        <v>42</v>
      </c>
      <c r="D781" s="5" t="s">
        <v>43</v>
      </c>
      <c r="E781" s="6">
        <v>0</v>
      </c>
      <c r="F781" s="6">
        <v>2730.7586206896553</v>
      </c>
      <c r="G781" s="6">
        <v>-2730.7586206896553</v>
      </c>
      <c r="H781" s="6">
        <v>2771.72</v>
      </c>
      <c r="I781" s="6">
        <v>-2771.72</v>
      </c>
      <c r="J781" s="6">
        <v>0</v>
      </c>
      <c r="K781" s="6">
        <v>6180</v>
      </c>
      <c r="L781" s="6">
        <v>-6180</v>
      </c>
      <c r="M781" s="6">
        <v>6272.7</v>
      </c>
      <c r="N781" s="6">
        <v>-6272.7</v>
      </c>
    </row>
    <row r="782" spans="1:14" x14ac:dyDescent="0.25">
      <c r="A782" s="5" t="s">
        <v>1396</v>
      </c>
      <c r="B782" s="5" t="s">
        <v>315</v>
      </c>
      <c r="C782" s="5" t="s">
        <v>42</v>
      </c>
      <c r="D782" s="5" t="s">
        <v>43</v>
      </c>
      <c r="E782" s="6">
        <v>4704.1099999999997</v>
      </c>
      <c r="F782" s="6">
        <v>4458.8078817733985</v>
      </c>
      <c r="G782" s="6">
        <v>245.30211822660112</v>
      </c>
      <c r="H782" s="6">
        <v>4525.6899999999996</v>
      </c>
      <c r="I782" s="6">
        <v>178.42000000000007</v>
      </c>
      <c r="J782" s="6">
        <v>6520</v>
      </c>
      <c r="K782" s="6">
        <v>6180</v>
      </c>
      <c r="L782" s="6">
        <v>340</v>
      </c>
      <c r="M782" s="6">
        <v>6272.7</v>
      </c>
      <c r="N782" s="6">
        <v>247.30000000000018</v>
      </c>
    </row>
    <row r="783" spans="1:14" x14ac:dyDescent="0.25">
      <c r="A783" s="5" t="s">
        <v>1396</v>
      </c>
      <c r="B783" s="5" t="s">
        <v>316</v>
      </c>
      <c r="C783" s="5" t="s">
        <v>42</v>
      </c>
      <c r="D783" s="5" t="s">
        <v>43</v>
      </c>
      <c r="E783" s="6">
        <v>5659.48</v>
      </c>
      <c r="F783" s="6">
        <v>5641.231527093596</v>
      </c>
      <c r="G783" s="6">
        <v>18.248472906403549</v>
      </c>
      <c r="H783" s="6">
        <v>5725.85</v>
      </c>
      <c r="I783" s="6">
        <v>-66.3700000000008</v>
      </c>
      <c r="J783" s="6">
        <v>6200</v>
      </c>
      <c r="K783" s="6">
        <v>6180</v>
      </c>
      <c r="L783" s="6">
        <v>20</v>
      </c>
      <c r="M783" s="6">
        <v>6272.7</v>
      </c>
      <c r="N783" s="6">
        <v>-72.699999999999818</v>
      </c>
    </row>
    <row r="784" spans="1:14" x14ac:dyDescent="0.25">
      <c r="A784" s="5" t="s">
        <v>1396</v>
      </c>
      <c r="B784" s="5" t="s">
        <v>317</v>
      </c>
      <c r="C784" s="5" t="s">
        <v>42</v>
      </c>
      <c r="D784" s="5" t="s">
        <v>43</v>
      </c>
      <c r="E784" s="6">
        <v>6446.66</v>
      </c>
      <c r="F784" s="6">
        <v>6323.8719211822663</v>
      </c>
      <c r="G784" s="6">
        <v>122.78807881773355</v>
      </c>
      <c r="H784" s="6">
        <v>6418.73</v>
      </c>
      <c r="I784" s="6">
        <v>27.930000000000291</v>
      </c>
      <c r="J784" s="6">
        <v>6300</v>
      </c>
      <c r="K784" s="6">
        <v>6180</v>
      </c>
      <c r="L784" s="6">
        <v>120</v>
      </c>
      <c r="M784" s="6">
        <v>6272.7</v>
      </c>
      <c r="N784" s="6">
        <v>27.300000000000182</v>
      </c>
    </row>
    <row r="785" spans="1:14" x14ac:dyDescent="0.25">
      <c r="A785" s="5" t="s">
        <v>1396</v>
      </c>
      <c r="B785" s="5" t="s">
        <v>318</v>
      </c>
      <c r="C785" s="5" t="s">
        <v>42</v>
      </c>
      <c r="D785" s="5" t="s">
        <v>43</v>
      </c>
      <c r="E785" s="6">
        <v>10164</v>
      </c>
      <c r="F785" s="6">
        <v>9970.4039408866975</v>
      </c>
      <c r="G785" s="6">
        <v>193.59605911330254</v>
      </c>
      <c r="H785" s="6">
        <v>10119.959999999999</v>
      </c>
      <c r="I785" s="6">
        <v>44.040000000000873</v>
      </c>
      <c r="J785" s="6">
        <v>1050</v>
      </c>
      <c r="K785" s="6">
        <v>1030</v>
      </c>
      <c r="L785" s="6">
        <v>20</v>
      </c>
      <c r="M785" s="6">
        <v>1045.45</v>
      </c>
      <c r="N785" s="6">
        <v>4.5499999999999545</v>
      </c>
    </row>
    <row r="786" spans="1:14" x14ac:dyDescent="0.25">
      <c r="A786" s="5" t="s">
        <v>1397</v>
      </c>
      <c r="B786" s="5" t="s">
        <v>25</v>
      </c>
      <c r="C786" s="5" t="s">
        <v>26</v>
      </c>
      <c r="D786" s="5" t="s">
        <v>27</v>
      </c>
      <c r="E786" s="6">
        <v>-386.63</v>
      </c>
      <c r="F786" s="6">
        <v>0</v>
      </c>
      <c r="G786" s="6">
        <v>-386.63</v>
      </c>
      <c r="H786" s="6">
        <v>0</v>
      </c>
      <c r="I786" s="6">
        <v>-386.63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</row>
    <row r="787" spans="1:14" x14ac:dyDescent="0.25">
      <c r="A787" s="5" t="s">
        <v>1397</v>
      </c>
      <c r="B787" s="5" t="s">
        <v>32</v>
      </c>
      <c r="C787" s="5" t="s">
        <v>33</v>
      </c>
      <c r="D787" s="5" t="s">
        <v>27</v>
      </c>
      <c r="E787" s="6">
        <v>133.9</v>
      </c>
      <c r="F787" s="6">
        <v>0</v>
      </c>
      <c r="G787" s="6">
        <v>133.9</v>
      </c>
      <c r="H787" s="6">
        <v>166.36</v>
      </c>
      <c r="I787" s="6">
        <v>-32.460000000000008</v>
      </c>
      <c r="J787" s="6">
        <v>0.33</v>
      </c>
      <c r="K787" s="6">
        <v>0</v>
      </c>
      <c r="L787" s="6">
        <v>0.33</v>
      </c>
      <c r="M787" s="6">
        <v>0.41</v>
      </c>
      <c r="N787" s="6">
        <v>-7.999999999999996E-2</v>
      </c>
    </row>
    <row r="788" spans="1:14" x14ac:dyDescent="0.25">
      <c r="A788" s="5" t="s">
        <v>1397</v>
      </c>
      <c r="B788" s="5" t="s">
        <v>34</v>
      </c>
      <c r="C788" s="5" t="s">
        <v>33</v>
      </c>
      <c r="D788" s="5" t="s">
        <v>27</v>
      </c>
      <c r="E788" s="6">
        <v>598.62</v>
      </c>
      <c r="F788" s="6">
        <v>0</v>
      </c>
      <c r="G788" s="6">
        <v>598.62</v>
      </c>
      <c r="H788" s="6">
        <v>743.75</v>
      </c>
      <c r="I788" s="6">
        <v>-145.13</v>
      </c>
      <c r="J788" s="6">
        <v>0.33</v>
      </c>
      <c r="K788" s="6">
        <v>0</v>
      </c>
      <c r="L788" s="6">
        <v>0.33</v>
      </c>
      <c r="M788" s="6">
        <v>0.41</v>
      </c>
      <c r="N788" s="6">
        <v>-7.999999999999996E-2</v>
      </c>
    </row>
    <row r="789" spans="1:14" x14ac:dyDescent="0.25">
      <c r="A789" s="5" t="s">
        <v>1397</v>
      </c>
      <c r="B789" s="5" t="s">
        <v>35</v>
      </c>
      <c r="C789" s="5" t="s">
        <v>33</v>
      </c>
      <c r="D789" s="5" t="s">
        <v>27</v>
      </c>
      <c r="E789" s="6">
        <v>704.99</v>
      </c>
      <c r="F789" s="6">
        <v>0</v>
      </c>
      <c r="G789" s="6">
        <v>704.99</v>
      </c>
      <c r="H789" s="6">
        <v>875.9</v>
      </c>
      <c r="I789" s="6">
        <v>-170.90999999999997</v>
      </c>
      <c r="J789" s="6">
        <v>6.93</v>
      </c>
      <c r="K789" s="6">
        <v>0</v>
      </c>
      <c r="L789" s="6">
        <v>6.93</v>
      </c>
      <c r="M789" s="6">
        <v>8.61</v>
      </c>
      <c r="N789" s="6">
        <v>-1.6799999999999997</v>
      </c>
    </row>
    <row r="790" spans="1:14" x14ac:dyDescent="0.25">
      <c r="A790" s="5" t="s">
        <v>1397</v>
      </c>
      <c r="B790" s="5" t="s">
        <v>424</v>
      </c>
      <c r="C790" s="5" t="s">
        <v>39</v>
      </c>
      <c r="D790" s="5" t="s">
        <v>40</v>
      </c>
      <c r="E790" s="6">
        <v>-52419.17</v>
      </c>
      <c r="F790" s="6">
        <v>0</v>
      </c>
      <c r="G790" s="6">
        <v>-52419.17</v>
      </c>
      <c r="H790" s="6">
        <v>-52419.19</v>
      </c>
      <c r="I790" s="6">
        <v>2.0000000004074536E-2</v>
      </c>
      <c r="J790" s="6">
        <v>-287</v>
      </c>
      <c r="K790" s="6">
        <v>0</v>
      </c>
      <c r="L790" s="6">
        <v>-287</v>
      </c>
      <c r="M790" s="6">
        <v>-287</v>
      </c>
      <c r="N790" s="6">
        <v>0</v>
      </c>
    </row>
    <row r="791" spans="1:14" x14ac:dyDescent="0.25">
      <c r="A791" s="5" t="s">
        <v>1397</v>
      </c>
      <c r="B791" s="5" t="s">
        <v>425</v>
      </c>
      <c r="C791" s="5" t="s">
        <v>42</v>
      </c>
      <c r="D791" s="5" t="s">
        <v>58</v>
      </c>
      <c r="E791" s="6">
        <v>41679.19</v>
      </c>
      <c r="F791" s="6">
        <v>41462.447761194031</v>
      </c>
      <c r="G791" s="6">
        <v>216.74223880597128</v>
      </c>
      <c r="H791" s="6">
        <v>41669.760000000002</v>
      </c>
      <c r="I791" s="6">
        <v>9.430000000000291</v>
      </c>
      <c r="J791" s="6">
        <v>1731</v>
      </c>
      <c r="K791" s="6">
        <v>1722</v>
      </c>
      <c r="L791" s="6">
        <v>9</v>
      </c>
      <c r="M791" s="6">
        <v>1730.61</v>
      </c>
      <c r="N791" s="6">
        <v>0.39000000000010004</v>
      </c>
    </row>
    <row r="792" spans="1:14" x14ac:dyDescent="0.25">
      <c r="A792" s="5" t="s">
        <v>1397</v>
      </c>
      <c r="B792" s="5" t="s">
        <v>94</v>
      </c>
      <c r="C792" s="5" t="s">
        <v>42</v>
      </c>
      <c r="D792" s="5" t="s">
        <v>43</v>
      </c>
      <c r="E792" s="6">
        <v>145.03</v>
      </c>
      <c r="F792" s="6">
        <v>142.06965174129354</v>
      </c>
      <c r="G792" s="6">
        <v>2.9603482587064605</v>
      </c>
      <c r="H792" s="6">
        <v>142.78</v>
      </c>
      <c r="I792" s="6">
        <v>2.25</v>
      </c>
      <c r="J792" s="6">
        <v>293</v>
      </c>
      <c r="K792" s="6">
        <v>287</v>
      </c>
      <c r="L792" s="6">
        <v>6</v>
      </c>
      <c r="M792" s="6">
        <v>288.435</v>
      </c>
      <c r="N792" s="6">
        <v>4.5649999999999977</v>
      </c>
    </row>
    <row r="793" spans="1:14" x14ac:dyDescent="0.25">
      <c r="A793" s="5" t="s">
        <v>1397</v>
      </c>
      <c r="B793" s="5" t="s">
        <v>426</v>
      </c>
      <c r="C793" s="5" t="s">
        <v>42</v>
      </c>
      <c r="D793" s="5" t="s">
        <v>43</v>
      </c>
      <c r="E793" s="6">
        <v>870.39</v>
      </c>
      <c r="F793" s="6">
        <v>810.16748768472905</v>
      </c>
      <c r="G793" s="6">
        <v>60.222512315270933</v>
      </c>
      <c r="H793" s="6">
        <v>822.32</v>
      </c>
      <c r="I793" s="6">
        <v>48.069999999999936</v>
      </c>
      <c r="J793" s="6">
        <v>1850</v>
      </c>
      <c r="K793" s="6">
        <v>1722</v>
      </c>
      <c r="L793" s="6">
        <v>128</v>
      </c>
      <c r="M793" s="6">
        <v>1747.83</v>
      </c>
      <c r="N793" s="6">
        <v>102.17000000000007</v>
      </c>
    </row>
    <row r="794" spans="1:14" x14ac:dyDescent="0.25">
      <c r="A794" s="5" t="s">
        <v>1397</v>
      </c>
      <c r="B794" s="5" t="s">
        <v>427</v>
      </c>
      <c r="C794" s="5" t="s">
        <v>42</v>
      </c>
      <c r="D794" s="5" t="s">
        <v>43</v>
      </c>
      <c r="E794" s="6">
        <v>1298.68</v>
      </c>
      <c r="F794" s="6">
        <v>1242.4039408866995</v>
      </c>
      <c r="G794" s="6">
        <v>56.276059113300562</v>
      </c>
      <c r="H794" s="6">
        <v>1261.04</v>
      </c>
      <c r="I794" s="6">
        <v>37.6400000000001</v>
      </c>
      <c r="J794" s="6">
        <v>1800</v>
      </c>
      <c r="K794" s="6">
        <v>1722</v>
      </c>
      <c r="L794" s="6">
        <v>78</v>
      </c>
      <c r="M794" s="6">
        <v>1747.83</v>
      </c>
      <c r="N794" s="6">
        <v>52.170000000000073</v>
      </c>
    </row>
    <row r="795" spans="1:14" x14ac:dyDescent="0.25">
      <c r="A795" s="5" t="s">
        <v>1397</v>
      </c>
      <c r="B795" s="5" t="s">
        <v>428</v>
      </c>
      <c r="C795" s="5" t="s">
        <v>42</v>
      </c>
      <c r="D795" s="5" t="s">
        <v>43</v>
      </c>
      <c r="E795" s="6">
        <v>1797.96</v>
      </c>
      <c r="F795" s="6">
        <v>1673.5566502463055</v>
      </c>
      <c r="G795" s="6">
        <v>124.40334975369456</v>
      </c>
      <c r="H795" s="6">
        <v>1698.66</v>
      </c>
      <c r="I795" s="6">
        <v>99.299999999999955</v>
      </c>
      <c r="J795" s="6">
        <v>1850</v>
      </c>
      <c r="K795" s="6">
        <v>1722</v>
      </c>
      <c r="L795" s="6">
        <v>128</v>
      </c>
      <c r="M795" s="6">
        <v>1747.83</v>
      </c>
      <c r="N795" s="6">
        <v>102.17000000000007</v>
      </c>
    </row>
    <row r="796" spans="1:14" x14ac:dyDescent="0.25">
      <c r="A796" s="5" t="s">
        <v>1397</v>
      </c>
      <c r="B796" s="5" t="s">
        <v>429</v>
      </c>
      <c r="C796" s="5" t="s">
        <v>42</v>
      </c>
      <c r="D796" s="5" t="s">
        <v>43</v>
      </c>
      <c r="E796" s="6">
        <v>2015.48</v>
      </c>
      <c r="F796" s="6">
        <v>1876.0295566502464</v>
      </c>
      <c r="G796" s="6">
        <v>139.45044334975364</v>
      </c>
      <c r="H796" s="6">
        <v>1904.17</v>
      </c>
      <c r="I796" s="6">
        <v>111.30999999999995</v>
      </c>
      <c r="J796" s="6">
        <v>1850</v>
      </c>
      <c r="K796" s="6">
        <v>1722</v>
      </c>
      <c r="L796" s="6">
        <v>128</v>
      </c>
      <c r="M796" s="6">
        <v>1747.83</v>
      </c>
      <c r="N796" s="6">
        <v>102.17000000000007</v>
      </c>
    </row>
    <row r="797" spans="1:14" x14ac:dyDescent="0.25">
      <c r="A797" s="5" t="s">
        <v>1397</v>
      </c>
      <c r="B797" s="5" t="s">
        <v>430</v>
      </c>
      <c r="C797" s="5" t="s">
        <v>42</v>
      </c>
      <c r="D797" s="5" t="s">
        <v>43</v>
      </c>
      <c r="E797" s="6">
        <v>3561.56</v>
      </c>
      <c r="F797" s="6">
        <v>3088.1182266009851</v>
      </c>
      <c r="G797" s="6">
        <v>473.44177339901489</v>
      </c>
      <c r="H797" s="6">
        <v>3134.44</v>
      </c>
      <c r="I797" s="6">
        <v>427.11999999999989</v>
      </c>
      <c r="J797" s="6">
        <v>331</v>
      </c>
      <c r="K797" s="6">
        <v>287</v>
      </c>
      <c r="L797" s="6">
        <v>44</v>
      </c>
      <c r="M797" s="6">
        <v>291.30500000000001</v>
      </c>
      <c r="N797" s="6">
        <v>39.694999999999993</v>
      </c>
    </row>
    <row r="798" spans="1:14" x14ac:dyDescent="0.25">
      <c r="A798" s="5" t="s">
        <v>1398</v>
      </c>
      <c r="B798" s="5" t="s">
        <v>25</v>
      </c>
      <c r="C798" s="5" t="s">
        <v>26</v>
      </c>
      <c r="D798" s="5" t="s">
        <v>27</v>
      </c>
      <c r="E798" s="6">
        <v>5235.05</v>
      </c>
      <c r="F798" s="6">
        <v>0</v>
      </c>
      <c r="G798" s="6">
        <v>5235.05</v>
      </c>
      <c r="H798" s="6">
        <v>0</v>
      </c>
      <c r="I798" s="6">
        <v>5235.05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</row>
    <row r="799" spans="1:14" x14ac:dyDescent="0.25">
      <c r="A799" s="5" t="s">
        <v>1398</v>
      </c>
      <c r="B799" s="5" t="s">
        <v>32</v>
      </c>
      <c r="C799" s="5" t="s">
        <v>33</v>
      </c>
      <c r="D799" s="5" t="s">
        <v>27</v>
      </c>
      <c r="E799" s="6">
        <v>1014.38</v>
      </c>
      <c r="F799" s="6">
        <v>0</v>
      </c>
      <c r="G799" s="6">
        <v>1014.38</v>
      </c>
      <c r="H799" s="6">
        <v>1324.33</v>
      </c>
      <c r="I799" s="6">
        <v>-309.94999999999993</v>
      </c>
      <c r="J799" s="6">
        <v>2.5</v>
      </c>
      <c r="K799" s="6">
        <v>0</v>
      </c>
      <c r="L799" s="6">
        <v>2.5</v>
      </c>
      <c r="M799" s="6">
        <v>3.2639999999999998</v>
      </c>
      <c r="N799" s="6">
        <v>-0.76399999999999979</v>
      </c>
    </row>
    <row r="800" spans="1:14" x14ac:dyDescent="0.25">
      <c r="A800" s="5" t="s">
        <v>1398</v>
      </c>
      <c r="B800" s="5" t="s">
        <v>34</v>
      </c>
      <c r="C800" s="5" t="s">
        <v>33</v>
      </c>
      <c r="D800" s="5" t="s">
        <v>27</v>
      </c>
      <c r="E800" s="6">
        <v>4535</v>
      </c>
      <c r="F800" s="6">
        <v>0</v>
      </c>
      <c r="G800" s="6">
        <v>4535</v>
      </c>
      <c r="H800" s="6">
        <v>5920.75</v>
      </c>
      <c r="I800" s="6">
        <v>-1385.75</v>
      </c>
      <c r="J800" s="6">
        <v>2.5</v>
      </c>
      <c r="K800" s="6">
        <v>0</v>
      </c>
      <c r="L800" s="6">
        <v>2.5</v>
      </c>
      <c r="M800" s="6">
        <v>3.2639999999999998</v>
      </c>
      <c r="N800" s="6">
        <v>-0.76399999999999979</v>
      </c>
    </row>
    <row r="801" spans="1:14" x14ac:dyDescent="0.25">
      <c r="A801" s="5" t="s">
        <v>1398</v>
      </c>
      <c r="B801" s="5" t="s">
        <v>35</v>
      </c>
      <c r="C801" s="5" t="s">
        <v>33</v>
      </c>
      <c r="D801" s="5" t="s">
        <v>27</v>
      </c>
      <c r="E801" s="6">
        <v>5340.83</v>
      </c>
      <c r="F801" s="6">
        <v>0</v>
      </c>
      <c r="G801" s="6">
        <v>5340.83</v>
      </c>
      <c r="H801" s="6">
        <v>6972.98</v>
      </c>
      <c r="I801" s="6">
        <v>-1632.1499999999996</v>
      </c>
      <c r="J801" s="6">
        <v>52.5</v>
      </c>
      <c r="K801" s="6">
        <v>0</v>
      </c>
      <c r="L801" s="6">
        <v>52.5</v>
      </c>
      <c r="M801" s="6">
        <v>68.543999999999997</v>
      </c>
      <c r="N801" s="6">
        <v>-16.043999999999997</v>
      </c>
    </row>
    <row r="802" spans="1:14" x14ac:dyDescent="0.25">
      <c r="A802" s="5" t="s">
        <v>1398</v>
      </c>
      <c r="B802" s="5" t="s">
        <v>176</v>
      </c>
      <c r="C802" s="5" t="s">
        <v>39</v>
      </c>
      <c r="D802" s="5" t="s">
        <v>40</v>
      </c>
      <c r="E802" s="6">
        <v>-433516.61</v>
      </c>
      <c r="F802" s="6">
        <v>0</v>
      </c>
      <c r="G802" s="6">
        <v>-433516.61</v>
      </c>
      <c r="H802" s="6">
        <v>-433516.6</v>
      </c>
      <c r="I802" s="6">
        <v>-1.0000000009313226E-2</v>
      </c>
      <c r="J802" s="6">
        <v>-2448</v>
      </c>
      <c r="K802" s="6">
        <v>0</v>
      </c>
      <c r="L802" s="6">
        <v>-2448</v>
      </c>
      <c r="M802" s="6">
        <v>-2448</v>
      </c>
      <c r="N802" s="6">
        <v>0</v>
      </c>
    </row>
    <row r="803" spans="1:14" x14ac:dyDescent="0.25">
      <c r="A803" s="5" t="s">
        <v>1398</v>
      </c>
      <c r="B803" s="5" t="s">
        <v>177</v>
      </c>
      <c r="C803" s="5" t="s">
        <v>42</v>
      </c>
      <c r="D803" s="5" t="s">
        <v>58</v>
      </c>
      <c r="E803" s="6">
        <v>355472.31</v>
      </c>
      <c r="F803" s="6">
        <v>355133.87064676615</v>
      </c>
      <c r="G803" s="6">
        <v>338.43935323384358</v>
      </c>
      <c r="H803" s="6">
        <v>356909.54</v>
      </c>
      <c r="I803" s="6">
        <v>-1437.2299999999814</v>
      </c>
      <c r="J803" s="6">
        <v>14702</v>
      </c>
      <c r="K803" s="6">
        <v>14688</v>
      </c>
      <c r="L803" s="6">
        <v>14</v>
      </c>
      <c r="M803" s="6">
        <v>14761.44</v>
      </c>
      <c r="N803" s="6">
        <v>-59.440000000000509</v>
      </c>
    </row>
    <row r="804" spans="1:14" x14ac:dyDescent="0.25">
      <c r="A804" s="5" t="s">
        <v>1398</v>
      </c>
      <c r="B804" s="5" t="s">
        <v>178</v>
      </c>
      <c r="C804" s="5" t="s">
        <v>42</v>
      </c>
      <c r="D804" s="5" t="s">
        <v>43</v>
      </c>
      <c r="E804" s="6">
        <v>1513.65</v>
      </c>
      <c r="F804" s="6">
        <v>0</v>
      </c>
      <c r="G804" s="6">
        <v>1513.65</v>
      </c>
      <c r="H804" s="6">
        <v>0</v>
      </c>
      <c r="I804" s="6">
        <v>1513.65</v>
      </c>
      <c r="J804" s="6">
        <v>14750</v>
      </c>
      <c r="K804" s="6">
        <v>0</v>
      </c>
      <c r="L804" s="6">
        <v>14750</v>
      </c>
      <c r="M804" s="6">
        <v>0</v>
      </c>
      <c r="N804" s="6">
        <v>14750</v>
      </c>
    </row>
    <row r="805" spans="1:14" x14ac:dyDescent="0.25">
      <c r="A805" s="5" t="s">
        <v>1398</v>
      </c>
      <c r="B805" s="5" t="s">
        <v>92</v>
      </c>
      <c r="C805" s="5" t="s">
        <v>42</v>
      </c>
      <c r="D805" s="5" t="s">
        <v>43</v>
      </c>
      <c r="E805" s="6">
        <v>452.58</v>
      </c>
      <c r="F805" s="6">
        <v>416.74257425742576</v>
      </c>
      <c r="G805" s="6">
        <v>35.837425742574226</v>
      </c>
      <c r="H805" s="6">
        <v>420.91</v>
      </c>
      <c r="I805" s="6">
        <v>31.669999999999959</v>
      </c>
      <c r="J805" s="6">
        <v>5317</v>
      </c>
      <c r="K805" s="6">
        <v>4896</v>
      </c>
      <c r="L805" s="6">
        <v>421</v>
      </c>
      <c r="M805" s="6">
        <v>4944.96</v>
      </c>
      <c r="N805" s="6">
        <v>372.03999999999996</v>
      </c>
    </row>
    <row r="806" spans="1:14" x14ac:dyDescent="0.25">
      <c r="A806" s="5" t="s">
        <v>1398</v>
      </c>
      <c r="B806" s="5" t="s">
        <v>179</v>
      </c>
      <c r="C806" s="5" t="s">
        <v>42</v>
      </c>
      <c r="D806" s="5" t="s">
        <v>43</v>
      </c>
      <c r="E806" s="6">
        <v>934.59</v>
      </c>
      <c r="F806" s="6">
        <v>932.68656716417911</v>
      </c>
      <c r="G806" s="6">
        <v>1.9034328358209223</v>
      </c>
      <c r="H806" s="6">
        <v>937.35</v>
      </c>
      <c r="I806" s="6">
        <v>-2.7599999999999909</v>
      </c>
      <c r="J806" s="6">
        <v>2453</v>
      </c>
      <c r="K806" s="6">
        <v>2447.9999999999995</v>
      </c>
      <c r="L806" s="6">
        <v>5.0000000000004547</v>
      </c>
      <c r="M806" s="6">
        <v>2460.2399999999998</v>
      </c>
      <c r="N806" s="6">
        <v>-7.2399999999997817</v>
      </c>
    </row>
    <row r="807" spans="1:14" x14ac:dyDescent="0.25">
      <c r="A807" s="5" t="s">
        <v>1398</v>
      </c>
      <c r="B807" s="5" t="s">
        <v>180</v>
      </c>
      <c r="C807" s="5" t="s">
        <v>42</v>
      </c>
      <c r="D807" s="5" t="s">
        <v>43</v>
      </c>
      <c r="E807" s="6">
        <v>0</v>
      </c>
      <c r="F807" s="6">
        <v>1507.2807881773399</v>
      </c>
      <c r="G807" s="6">
        <v>-1507.2807881773399</v>
      </c>
      <c r="H807" s="6">
        <v>1529.89</v>
      </c>
      <c r="I807" s="6">
        <v>-1529.89</v>
      </c>
      <c r="J807" s="6">
        <v>0</v>
      </c>
      <c r="K807" s="6">
        <v>14688</v>
      </c>
      <c r="L807" s="6">
        <v>-14688</v>
      </c>
      <c r="M807" s="6">
        <v>14908.32</v>
      </c>
      <c r="N807" s="6">
        <v>-14908.32</v>
      </c>
    </row>
    <row r="808" spans="1:14" x14ac:dyDescent="0.25">
      <c r="A808" s="5" t="s">
        <v>1398</v>
      </c>
      <c r="B808" s="5" t="s">
        <v>181</v>
      </c>
      <c r="C808" s="5" t="s">
        <v>42</v>
      </c>
      <c r="D808" s="5" t="s">
        <v>43</v>
      </c>
      <c r="E808" s="6">
        <v>6914.95</v>
      </c>
      <c r="F808" s="6">
        <v>6885.8817733990145</v>
      </c>
      <c r="G808" s="6">
        <v>29.068226600985327</v>
      </c>
      <c r="H808" s="6">
        <v>6989.17</v>
      </c>
      <c r="I808" s="6">
        <v>-74.220000000000255</v>
      </c>
      <c r="J808" s="6">
        <v>14750</v>
      </c>
      <c r="K808" s="6">
        <v>14688</v>
      </c>
      <c r="L808" s="6">
        <v>62</v>
      </c>
      <c r="M808" s="6">
        <v>14908.32</v>
      </c>
      <c r="N808" s="6">
        <v>-158.31999999999971</v>
      </c>
    </row>
    <row r="809" spans="1:14" x14ac:dyDescent="0.25">
      <c r="A809" s="5" t="s">
        <v>1398</v>
      </c>
      <c r="B809" s="5" t="s">
        <v>182</v>
      </c>
      <c r="C809" s="5" t="s">
        <v>42</v>
      </c>
      <c r="D809" s="5" t="s">
        <v>43</v>
      </c>
      <c r="E809" s="6">
        <v>11834.51</v>
      </c>
      <c r="F809" s="6">
        <v>11784.768472906404</v>
      </c>
      <c r="G809" s="6">
        <v>49.741527093596233</v>
      </c>
      <c r="H809" s="6">
        <v>11961.54</v>
      </c>
      <c r="I809" s="6">
        <v>-127.03000000000065</v>
      </c>
      <c r="J809" s="6">
        <v>14750</v>
      </c>
      <c r="K809" s="6">
        <v>14688</v>
      </c>
      <c r="L809" s="6">
        <v>62</v>
      </c>
      <c r="M809" s="6">
        <v>14908.32</v>
      </c>
      <c r="N809" s="6">
        <v>-158.31999999999971</v>
      </c>
    </row>
    <row r="810" spans="1:14" x14ac:dyDescent="0.25">
      <c r="A810" s="5" t="s">
        <v>1398</v>
      </c>
      <c r="B810" s="5" t="s">
        <v>183</v>
      </c>
      <c r="C810" s="5" t="s">
        <v>42</v>
      </c>
      <c r="D810" s="5" t="s">
        <v>43</v>
      </c>
      <c r="E810" s="6">
        <v>15736.84</v>
      </c>
      <c r="F810" s="6">
        <v>15617.753694581281</v>
      </c>
      <c r="G810" s="6">
        <v>119.08630541871935</v>
      </c>
      <c r="H810" s="6">
        <v>15852.02</v>
      </c>
      <c r="I810" s="6">
        <v>-115.18000000000029</v>
      </c>
      <c r="J810" s="6">
        <v>14800</v>
      </c>
      <c r="K810" s="6">
        <v>14688</v>
      </c>
      <c r="L810" s="6">
        <v>112</v>
      </c>
      <c r="M810" s="6">
        <v>14908.32</v>
      </c>
      <c r="N810" s="6">
        <v>-108.31999999999971</v>
      </c>
    </row>
    <row r="811" spans="1:14" x14ac:dyDescent="0.25">
      <c r="A811" s="5" t="s">
        <v>1398</v>
      </c>
      <c r="B811" s="5" t="s">
        <v>184</v>
      </c>
      <c r="C811" s="5" t="s">
        <v>42</v>
      </c>
      <c r="D811" s="5" t="s">
        <v>43</v>
      </c>
      <c r="E811" s="6">
        <v>24531.919999999998</v>
      </c>
      <c r="F811" s="6">
        <v>24333.123152709359</v>
      </c>
      <c r="G811" s="6">
        <v>198.79684729063956</v>
      </c>
      <c r="H811" s="6">
        <v>24698.12</v>
      </c>
      <c r="I811" s="6">
        <v>-166.20000000000073</v>
      </c>
      <c r="J811" s="6">
        <v>2468</v>
      </c>
      <c r="K811" s="6">
        <v>2447.9999999999995</v>
      </c>
      <c r="L811" s="6">
        <v>20.000000000000455</v>
      </c>
      <c r="M811" s="6">
        <v>2484.7199999999998</v>
      </c>
      <c r="N811" s="6">
        <v>-16.7199999999998</v>
      </c>
    </row>
    <row r="812" spans="1:14" x14ac:dyDescent="0.25">
      <c r="A812" s="5" t="s">
        <v>1399</v>
      </c>
      <c r="B812" s="5" t="s">
        <v>25</v>
      </c>
      <c r="C812" s="5" t="s">
        <v>26</v>
      </c>
      <c r="D812" s="5" t="s">
        <v>27</v>
      </c>
      <c r="E812" s="6">
        <v>11002.64</v>
      </c>
      <c r="F812" s="6">
        <v>0</v>
      </c>
      <c r="G812" s="6">
        <v>11002.64</v>
      </c>
      <c r="H812" s="6">
        <v>0</v>
      </c>
      <c r="I812" s="6">
        <v>11002.64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</row>
    <row r="813" spans="1:14" x14ac:dyDescent="0.25">
      <c r="A813" s="5" t="s">
        <v>1399</v>
      </c>
      <c r="B813" s="5" t="s">
        <v>32</v>
      </c>
      <c r="C813" s="5" t="s">
        <v>33</v>
      </c>
      <c r="D813" s="5" t="s">
        <v>27</v>
      </c>
      <c r="E813" s="6">
        <v>2130.19</v>
      </c>
      <c r="F813" s="6">
        <v>0</v>
      </c>
      <c r="G813" s="6">
        <v>2130.19</v>
      </c>
      <c r="H813" s="6">
        <v>2753.8</v>
      </c>
      <c r="I813" s="6">
        <v>-623.61000000000013</v>
      </c>
      <c r="J813" s="6">
        <v>5.25</v>
      </c>
      <c r="K813" s="6">
        <v>0</v>
      </c>
      <c r="L813" s="6">
        <v>5.25</v>
      </c>
      <c r="M813" s="6">
        <v>6.7869999999999999</v>
      </c>
      <c r="N813" s="6">
        <v>-1.5369999999999999</v>
      </c>
    </row>
    <row r="814" spans="1:14" x14ac:dyDescent="0.25">
      <c r="A814" s="5" t="s">
        <v>1399</v>
      </c>
      <c r="B814" s="5" t="s">
        <v>34</v>
      </c>
      <c r="C814" s="5" t="s">
        <v>33</v>
      </c>
      <c r="D814" s="5" t="s">
        <v>27</v>
      </c>
      <c r="E814" s="6">
        <v>9523.5</v>
      </c>
      <c r="F814" s="6">
        <v>0</v>
      </c>
      <c r="G814" s="6">
        <v>9523.5</v>
      </c>
      <c r="H814" s="6">
        <v>12311.51</v>
      </c>
      <c r="I814" s="6">
        <v>-2788.01</v>
      </c>
      <c r="J814" s="6">
        <v>5.25</v>
      </c>
      <c r="K814" s="6">
        <v>0</v>
      </c>
      <c r="L814" s="6">
        <v>5.25</v>
      </c>
      <c r="M814" s="6">
        <v>6.7869999999999999</v>
      </c>
      <c r="N814" s="6">
        <v>-1.5369999999999999</v>
      </c>
    </row>
    <row r="815" spans="1:14" x14ac:dyDescent="0.25">
      <c r="A815" s="5" t="s">
        <v>1399</v>
      </c>
      <c r="B815" s="5" t="s">
        <v>35</v>
      </c>
      <c r="C815" s="5" t="s">
        <v>33</v>
      </c>
      <c r="D815" s="5" t="s">
        <v>27</v>
      </c>
      <c r="E815" s="6">
        <v>11215.74</v>
      </c>
      <c r="F815" s="6">
        <v>0</v>
      </c>
      <c r="G815" s="6">
        <v>11215.74</v>
      </c>
      <c r="H815" s="6">
        <v>14499.51</v>
      </c>
      <c r="I815" s="6">
        <v>-3283.7700000000004</v>
      </c>
      <c r="J815" s="6">
        <v>110.25</v>
      </c>
      <c r="K815" s="6">
        <v>0</v>
      </c>
      <c r="L815" s="6">
        <v>110.25</v>
      </c>
      <c r="M815" s="6">
        <v>142.529</v>
      </c>
      <c r="N815" s="6">
        <v>-32.278999999999996</v>
      </c>
    </row>
    <row r="816" spans="1:14" x14ac:dyDescent="0.25">
      <c r="A816" s="5" t="s">
        <v>1399</v>
      </c>
      <c r="B816" s="5" t="s">
        <v>186</v>
      </c>
      <c r="C816" s="5" t="s">
        <v>39</v>
      </c>
      <c r="D816" s="5" t="s">
        <v>40</v>
      </c>
      <c r="E816" s="6">
        <v>-901009.81</v>
      </c>
      <c r="F816" s="6">
        <v>0</v>
      </c>
      <c r="G816" s="6">
        <v>-901009.81</v>
      </c>
      <c r="H816" s="6">
        <v>-901010.04</v>
      </c>
      <c r="I816" s="6">
        <v>0.22999999998137355</v>
      </c>
      <c r="J816" s="6">
        <v>-5090.3329999999996</v>
      </c>
      <c r="K816" s="6">
        <v>0</v>
      </c>
      <c r="L816" s="6">
        <v>-5090.3329999999996</v>
      </c>
      <c r="M816" s="6">
        <v>-5090.3329999999996</v>
      </c>
      <c r="N816" s="6">
        <v>0</v>
      </c>
    </row>
    <row r="817" spans="1:14" x14ac:dyDescent="0.25">
      <c r="A817" s="5" t="s">
        <v>1399</v>
      </c>
      <c r="B817" s="5" t="s">
        <v>177</v>
      </c>
      <c r="C817" s="5" t="s">
        <v>42</v>
      </c>
      <c r="D817" s="5" t="s">
        <v>58</v>
      </c>
      <c r="E817" s="6">
        <v>739185.1</v>
      </c>
      <c r="F817" s="6">
        <v>738459.82089552237</v>
      </c>
      <c r="G817" s="6">
        <v>725.27910447760951</v>
      </c>
      <c r="H817" s="6">
        <v>742152.12</v>
      </c>
      <c r="I817" s="6">
        <v>-2967.0200000000186</v>
      </c>
      <c r="J817" s="6">
        <v>30572</v>
      </c>
      <c r="K817" s="6">
        <v>30541.998009950246</v>
      </c>
      <c r="L817" s="6">
        <v>30.001990049753658</v>
      </c>
      <c r="M817" s="6">
        <v>30694.707999999999</v>
      </c>
      <c r="N817" s="6">
        <v>-122.70799999999872</v>
      </c>
    </row>
    <row r="818" spans="1:14" x14ac:dyDescent="0.25">
      <c r="A818" s="5" t="s">
        <v>1399</v>
      </c>
      <c r="B818" s="5" t="s">
        <v>187</v>
      </c>
      <c r="C818" s="5" t="s">
        <v>42</v>
      </c>
      <c r="D818" s="5" t="s">
        <v>43</v>
      </c>
      <c r="E818" s="6">
        <v>3145.3</v>
      </c>
      <c r="F818" s="6">
        <v>0</v>
      </c>
      <c r="G818" s="6">
        <v>3145.3</v>
      </c>
      <c r="H818" s="6">
        <v>0</v>
      </c>
      <c r="I818" s="6">
        <v>3145.3</v>
      </c>
      <c r="J818" s="6">
        <v>30650</v>
      </c>
      <c r="K818" s="6">
        <v>0</v>
      </c>
      <c r="L818" s="6">
        <v>30650</v>
      </c>
      <c r="M818" s="6">
        <v>0</v>
      </c>
      <c r="N818" s="6">
        <v>30650</v>
      </c>
    </row>
    <row r="819" spans="1:14" x14ac:dyDescent="0.25">
      <c r="A819" s="5" t="s">
        <v>1399</v>
      </c>
      <c r="B819" s="5" t="s">
        <v>92</v>
      </c>
      <c r="C819" s="5" t="s">
        <v>42</v>
      </c>
      <c r="D819" s="5" t="s">
        <v>43</v>
      </c>
      <c r="E819" s="6">
        <v>442.62</v>
      </c>
      <c r="F819" s="6">
        <v>433.28712871287127</v>
      </c>
      <c r="G819" s="6">
        <v>9.3328712871287394</v>
      </c>
      <c r="H819" s="6">
        <v>437.62</v>
      </c>
      <c r="I819" s="6">
        <v>5</v>
      </c>
      <c r="J819" s="6">
        <v>5200</v>
      </c>
      <c r="K819" s="6">
        <v>5090.3326732673268</v>
      </c>
      <c r="L819" s="6">
        <v>109.66732673267325</v>
      </c>
      <c r="M819" s="6">
        <v>5141.2359999999999</v>
      </c>
      <c r="N819" s="6">
        <v>58.764000000000124</v>
      </c>
    </row>
    <row r="820" spans="1:14" x14ac:dyDescent="0.25">
      <c r="A820" s="5" t="s">
        <v>1399</v>
      </c>
      <c r="B820" s="5" t="s">
        <v>179</v>
      </c>
      <c r="C820" s="5" t="s">
        <v>42</v>
      </c>
      <c r="D820" s="5" t="s">
        <v>43</v>
      </c>
      <c r="E820" s="6">
        <v>1944.24</v>
      </c>
      <c r="F820" s="6">
        <v>1939.4129353233832</v>
      </c>
      <c r="G820" s="6">
        <v>4.8270646766168284</v>
      </c>
      <c r="H820" s="6">
        <v>1949.11</v>
      </c>
      <c r="I820" s="6">
        <v>-4.8699999999998909</v>
      </c>
      <c r="J820" s="6">
        <v>5103</v>
      </c>
      <c r="K820" s="6">
        <v>5090.333333333333</v>
      </c>
      <c r="L820" s="6">
        <v>12.66666666666697</v>
      </c>
      <c r="M820" s="6">
        <v>5115.7849999999999</v>
      </c>
      <c r="N820" s="6">
        <v>-12.784999999999854</v>
      </c>
    </row>
    <row r="821" spans="1:14" x14ac:dyDescent="0.25">
      <c r="A821" s="5" t="s">
        <v>1399</v>
      </c>
      <c r="B821" s="5" t="s">
        <v>188</v>
      </c>
      <c r="C821" s="5" t="s">
        <v>42</v>
      </c>
      <c r="D821" s="5" t="s">
        <v>43</v>
      </c>
      <c r="E821" s="6">
        <v>0</v>
      </c>
      <c r="F821" s="6">
        <v>3134.2167487684728</v>
      </c>
      <c r="G821" s="6">
        <v>-3134.2167487684728</v>
      </c>
      <c r="H821" s="6">
        <v>3181.23</v>
      </c>
      <c r="I821" s="6">
        <v>-3181.23</v>
      </c>
      <c r="J821" s="6">
        <v>0</v>
      </c>
      <c r="K821" s="6">
        <v>30541.998029556653</v>
      </c>
      <c r="L821" s="6">
        <v>-30541.998029556653</v>
      </c>
      <c r="M821" s="6">
        <v>31000.128000000001</v>
      </c>
      <c r="N821" s="6">
        <v>-31000.128000000001</v>
      </c>
    </row>
    <row r="822" spans="1:14" x14ac:dyDescent="0.25">
      <c r="A822" s="5" t="s">
        <v>1399</v>
      </c>
      <c r="B822" s="5" t="s">
        <v>181</v>
      </c>
      <c r="C822" s="5" t="s">
        <v>42</v>
      </c>
      <c r="D822" s="5" t="s">
        <v>43</v>
      </c>
      <c r="E822" s="6">
        <v>14181.5</v>
      </c>
      <c r="F822" s="6">
        <v>14318.394088669951</v>
      </c>
      <c r="G822" s="6">
        <v>-136.89408866995109</v>
      </c>
      <c r="H822" s="6">
        <v>14533.17</v>
      </c>
      <c r="I822" s="6">
        <v>-351.67000000000007</v>
      </c>
      <c r="J822" s="6">
        <v>30250</v>
      </c>
      <c r="K822" s="6">
        <v>30541.998029556653</v>
      </c>
      <c r="L822" s="6">
        <v>-291.99802955665291</v>
      </c>
      <c r="M822" s="6">
        <v>31000.128000000001</v>
      </c>
      <c r="N822" s="6">
        <v>-750.12800000000061</v>
      </c>
    </row>
    <row r="823" spans="1:14" x14ac:dyDescent="0.25">
      <c r="A823" s="5" t="s">
        <v>1399</v>
      </c>
      <c r="B823" s="5" t="s">
        <v>182</v>
      </c>
      <c r="C823" s="5" t="s">
        <v>42</v>
      </c>
      <c r="D823" s="5" t="s">
        <v>43</v>
      </c>
      <c r="E823" s="6">
        <v>22746.35</v>
      </c>
      <c r="F823" s="6">
        <v>24505.064039408866</v>
      </c>
      <c r="G823" s="6">
        <v>-1758.7140394088674</v>
      </c>
      <c r="H823" s="6">
        <v>24872.639999999999</v>
      </c>
      <c r="I823" s="6">
        <v>-2126.2900000000009</v>
      </c>
      <c r="J823" s="6">
        <v>28350</v>
      </c>
      <c r="K823" s="6">
        <v>30541.998029556653</v>
      </c>
      <c r="L823" s="6">
        <v>-2191.9980295566529</v>
      </c>
      <c r="M823" s="6">
        <v>31000.128000000001</v>
      </c>
      <c r="N823" s="6">
        <v>-2650.1280000000006</v>
      </c>
    </row>
    <row r="824" spans="1:14" x14ac:dyDescent="0.25">
      <c r="A824" s="5" t="s">
        <v>1399</v>
      </c>
      <c r="B824" s="5" t="s">
        <v>183</v>
      </c>
      <c r="C824" s="5" t="s">
        <v>42</v>
      </c>
      <c r="D824" s="5" t="s">
        <v>43</v>
      </c>
      <c r="E824" s="6">
        <v>33456.730000000003</v>
      </c>
      <c r="F824" s="6">
        <v>32475.310344827587</v>
      </c>
      <c r="G824" s="6">
        <v>981.41965517241624</v>
      </c>
      <c r="H824" s="6">
        <v>32962.44</v>
      </c>
      <c r="I824" s="6">
        <v>494.29000000000087</v>
      </c>
      <c r="J824" s="6">
        <v>31465</v>
      </c>
      <c r="K824" s="6">
        <v>30541.998029556653</v>
      </c>
      <c r="L824" s="6">
        <v>923.00197044334709</v>
      </c>
      <c r="M824" s="6">
        <v>31000.128000000001</v>
      </c>
      <c r="N824" s="6">
        <v>464.87199999999939</v>
      </c>
    </row>
    <row r="825" spans="1:14" x14ac:dyDescent="0.25">
      <c r="A825" s="5" t="s">
        <v>1399</v>
      </c>
      <c r="B825" s="5" t="s">
        <v>184</v>
      </c>
      <c r="C825" s="5" t="s">
        <v>42</v>
      </c>
      <c r="D825" s="5" t="s">
        <v>43</v>
      </c>
      <c r="E825" s="6">
        <v>52035.9</v>
      </c>
      <c r="F825" s="6">
        <v>50597.911330049261</v>
      </c>
      <c r="G825" s="6">
        <v>1437.9886699507406</v>
      </c>
      <c r="H825" s="6">
        <v>51356.88</v>
      </c>
      <c r="I825" s="6">
        <v>679.02000000000407</v>
      </c>
      <c r="J825" s="6">
        <v>5235</v>
      </c>
      <c r="K825" s="6">
        <v>5090.3330049261085</v>
      </c>
      <c r="L825" s="6">
        <v>144.66699507389148</v>
      </c>
      <c r="M825" s="6">
        <v>5166.6880000000001</v>
      </c>
      <c r="N825" s="6">
        <v>68.311999999999898</v>
      </c>
    </row>
    <row r="826" spans="1:14" x14ac:dyDescent="0.25">
      <c r="A826" s="5" t="s">
        <v>1400</v>
      </c>
      <c r="B826" s="5" t="s">
        <v>25</v>
      </c>
      <c r="C826" s="5" t="s">
        <v>26</v>
      </c>
      <c r="D826" s="5" t="s">
        <v>27</v>
      </c>
      <c r="E826" s="6">
        <v>6765.38</v>
      </c>
      <c r="F826" s="6">
        <v>0</v>
      </c>
      <c r="G826" s="6">
        <v>6765.38</v>
      </c>
      <c r="H826" s="6">
        <v>0</v>
      </c>
      <c r="I826" s="6">
        <v>6765.38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</row>
    <row r="827" spans="1:14" x14ac:dyDescent="0.25">
      <c r="A827" s="5" t="s">
        <v>1400</v>
      </c>
      <c r="B827" s="5" t="s">
        <v>30</v>
      </c>
      <c r="C827" s="5" t="s">
        <v>29</v>
      </c>
      <c r="D827" s="5" t="s">
        <v>27</v>
      </c>
      <c r="E827" s="6">
        <v>0</v>
      </c>
      <c r="F827" s="6">
        <v>0</v>
      </c>
      <c r="G827" s="6">
        <v>0</v>
      </c>
      <c r="H827" s="6">
        <v>1.1000000000000001</v>
      </c>
      <c r="I827" s="6">
        <v>-1.1000000000000001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</row>
    <row r="828" spans="1:14" x14ac:dyDescent="0.25">
      <c r="A828" s="5" t="s">
        <v>1400</v>
      </c>
      <c r="B828" s="5" t="s">
        <v>31</v>
      </c>
      <c r="C828" s="5" t="s">
        <v>29</v>
      </c>
      <c r="D828" s="5" t="s">
        <v>27</v>
      </c>
      <c r="E828" s="6">
        <v>0</v>
      </c>
      <c r="F828" s="6">
        <v>0</v>
      </c>
      <c r="G828" s="6">
        <v>0</v>
      </c>
      <c r="H828" s="6">
        <v>4.9400000000000004</v>
      </c>
      <c r="I828" s="6">
        <v>-4.9400000000000004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</row>
    <row r="829" spans="1:14" x14ac:dyDescent="0.25">
      <c r="A829" s="5" t="s">
        <v>1400</v>
      </c>
      <c r="B829" s="5" t="s">
        <v>28</v>
      </c>
      <c r="C829" s="5" t="s">
        <v>29</v>
      </c>
      <c r="D829" s="5" t="s">
        <v>27</v>
      </c>
      <c r="E829" s="6">
        <v>0</v>
      </c>
      <c r="F829" s="6">
        <v>0</v>
      </c>
      <c r="G829" s="6">
        <v>0</v>
      </c>
      <c r="H829" s="6">
        <v>35.200000000000003</v>
      </c>
      <c r="I829" s="6">
        <v>-35.200000000000003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</row>
    <row r="830" spans="1:14" x14ac:dyDescent="0.25">
      <c r="A830" s="5" t="s">
        <v>1400</v>
      </c>
      <c r="B830" s="5" t="s">
        <v>36</v>
      </c>
      <c r="C830" s="5" t="s">
        <v>29</v>
      </c>
      <c r="D830" s="5" t="s">
        <v>27</v>
      </c>
      <c r="E830" s="6">
        <v>0</v>
      </c>
      <c r="F830" s="6">
        <v>0</v>
      </c>
      <c r="G830" s="6">
        <v>0</v>
      </c>
      <c r="H830" s="6">
        <v>63.5</v>
      </c>
      <c r="I830" s="6">
        <v>-63.5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</row>
    <row r="831" spans="1:14" x14ac:dyDescent="0.25">
      <c r="A831" s="5" t="s">
        <v>1400</v>
      </c>
      <c r="B831" s="5" t="s">
        <v>37</v>
      </c>
      <c r="C831" s="5" t="s">
        <v>29</v>
      </c>
      <c r="D831" s="5" t="s">
        <v>27</v>
      </c>
      <c r="E831" s="6">
        <v>0</v>
      </c>
      <c r="F831" s="6">
        <v>0</v>
      </c>
      <c r="G831" s="6">
        <v>0</v>
      </c>
      <c r="H831" s="6">
        <v>139.21</v>
      </c>
      <c r="I831" s="6">
        <v>-139.21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</row>
    <row r="832" spans="1:14" x14ac:dyDescent="0.25">
      <c r="A832" s="5" t="s">
        <v>1400</v>
      </c>
      <c r="B832" s="5" t="s">
        <v>346</v>
      </c>
      <c r="C832" s="5" t="s">
        <v>33</v>
      </c>
      <c r="D832" s="5" t="s">
        <v>27</v>
      </c>
      <c r="E832" s="6">
        <v>4418.99</v>
      </c>
      <c r="F832" s="6">
        <v>0</v>
      </c>
      <c r="G832" s="6">
        <v>4418.99</v>
      </c>
      <c r="H832" s="6">
        <v>5320.46</v>
      </c>
      <c r="I832" s="6">
        <v>-901.47000000000025</v>
      </c>
      <c r="J832" s="6">
        <v>15</v>
      </c>
      <c r="K832" s="6">
        <v>0</v>
      </c>
      <c r="L832" s="6">
        <v>15</v>
      </c>
      <c r="M832" s="6">
        <v>18.059999999999999</v>
      </c>
      <c r="N832" s="6">
        <v>-3.0599999999999987</v>
      </c>
    </row>
    <row r="833" spans="1:14" x14ac:dyDescent="0.25">
      <c r="A833" s="5" t="s">
        <v>1400</v>
      </c>
      <c r="B833" s="5" t="s">
        <v>347</v>
      </c>
      <c r="C833" s="5" t="s">
        <v>33</v>
      </c>
      <c r="D833" s="5" t="s">
        <v>27</v>
      </c>
      <c r="E833" s="6">
        <v>5913.24</v>
      </c>
      <c r="F833" s="6">
        <v>0</v>
      </c>
      <c r="G833" s="6">
        <v>5913.24</v>
      </c>
      <c r="H833" s="6">
        <v>7119.54</v>
      </c>
      <c r="I833" s="6">
        <v>-1206.3000000000002</v>
      </c>
      <c r="J833" s="6">
        <v>15</v>
      </c>
      <c r="K833" s="6">
        <v>0</v>
      </c>
      <c r="L833" s="6">
        <v>15</v>
      </c>
      <c r="M833" s="6">
        <v>18.059999999999999</v>
      </c>
      <c r="N833" s="6">
        <v>-3.0599999999999987</v>
      </c>
    </row>
    <row r="834" spans="1:14" x14ac:dyDescent="0.25">
      <c r="A834" s="5" t="s">
        <v>1400</v>
      </c>
      <c r="B834" s="5" t="s">
        <v>348</v>
      </c>
      <c r="C834" s="5" t="s">
        <v>33</v>
      </c>
      <c r="D834" s="5" t="s">
        <v>27</v>
      </c>
      <c r="E834" s="6">
        <v>7122.41</v>
      </c>
      <c r="F834" s="6">
        <v>0</v>
      </c>
      <c r="G834" s="6">
        <v>7122.41</v>
      </c>
      <c r="H834" s="6">
        <v>8575.3799999999992</v>
      </c>
      <c r="I834" s="6">
        <v>-1452.9699999999993</v>
      </c>
      <c r="J834" s="6">
        <v>90</v>
      </c>
      <c r="K834" s="6">
        <v>0</v>
      </c>
      <c r="L834" s="6">
        <v>90</v>
      </c>
      <c r="M834" s="6">
        <v>108.36</v>
      </c>
      <c r="N834" s="6">
        <v>-18.36</v>
      </c>
    </row>
    <row r="835" spans="1:14" x14ac:dyDescent="0.25">
      <c r="A835" s="5" t="s">
        <v>1400</v>
      </c>
      <c r="B835" s="5" t="s">
        <v>177</v>
      </c>
      <c r="C835" s="5" t="s">
        <v>39</v>
      </c>
      <c r="D835" s="5" t="s">
        <v>58</v>
      </c>
      <c r="E835" s="6">
        <v>-436663.71</v>
      </c>
      <c r="F835" s="6">
        <v>0</v>
      </c>
      <c r="G835" s="6">
        <v>-436663.71</v>
      </c>
      <c r="H835" s="6">
        <v>-436663.78</v>
      </c>
      <c r="I835" s="6">
        <v>7.0000000006984919E-2</v>
      </c>
      <c r="J835" s="6">
        <v>-18060</v>
      </c>
      <c r="K835" s="6">
        <v>0</v>
      </c>
      <c r="L835" s="6">
        <v>-18060</v>
      </c>
      <c r="M835" s="6">
        <v>-18060</v>
      </c>
      <c r="N835" s="6">
        <v>0</v>
      </c>
    </row>
    <row r="836" spans="1:14" x14ac:dyDescent="0.25">
      <c r="A836" s="5" t="s">
        <v>1400</v>
      </c>
      <c r="B836" s="5" t="s">
        <v>75</v>
      </c>
      <c r="C836" s="5" t="s">
        <v>42</v>
      </c>
      <c r="D836" s="5" t="s">
        <v>58</v>
      </c>
      <c r="E836" s="6">
        <v>369285.15</v>
      </c>
      <c r="F836" s="6">
        <v>371986.47</v>
      </c>
      <c r="G836" s="6">
        <v>-2701.3199999999488</v>
      </c>
      <c r="H836" s="6">
        <v>371986.47</v>
      </c>
      <c r="I836" s="6">
        <v>-2701.3199999999488</v>
      </c>
      <c r="J836" s="6">
        <v>18646</v>
      </c>
      <c r="K836" s="6">
        <v>18782.400000000001</v>
      </c>
      <c r="L836" s="6">
        <v>-136.40000000000146</v>
      </c>
      <c r="M836" s="6">
        <v>18782.400000000001</v>
      </c>
      <c r="N836" s="6">
        <v>-136.40000000000146</v>
      </c>
    </row>
    <row r="837" spans="1:14" x14ac:dyDescent="0.25">
      <c r="A837" s="5" t="s">
        <v>1400</v>
      </c>
      <c r="B837" s="5" t="s">
        <v>763</v>
      </c>
      <c r="C837" s="5" t="s">
        <v>42</v>
      </c>
      <c r="D837" s="5" t="s">
        <v>43</v>
      </c>
      <c r="E837" s="6">
        <v>9065.5</v>
      </c>
      <c r="F837" s="6">
        <v>9085.6274509803916</v>
      </c>
      <c r="G837" s="6">
        <v>-20.127450980391586</v>
      </c>
      <c r="H837" s="6">
        <v>9267.34</v>
      </c>
      <c r="I837" s="6">
        <v>-201.84000000000015</v>
      </c>
      <c r="J837" s="6">
        <v>18020</v>
      </c>
      <c r="K837" s="6">
        <v>18060</v>
      </c>
      <c r="L837" s="6">
        <v>-40</v>
      </c>
      <c r="M837" s="6">
        <v>18421.2</v>
      </c>
      <c r="N837" s="6">
        <v>-401.20000000000073</v>
      </c>
    </row>
    <row r="838" spans="1:14" x14ac:dyDescent="0.25">
      <c r="A838" s="5" t="s">
        <v>1400</v>
      </c>
      <c r="B838" s="5" t="s">
        <v>350</v>
      </c>
      <c r="C838" s="5" t="s">
        <v>42</v>
      </c>
      <c r="D838" s="5" t="s">
        <v>43</v>
      </c>
      <c r="E838" s="6">
        <v>31777.200000000001</v>
      </c>
      <c r="F838" s="6">
        <v>31532.756218905473</v>
      </c>
      <c r="G838" s="6">
        <v>244.44378109452737</v>
      </c>
      <c r="H838" s="6">
        <v>31690.42</v>
      </c>
      <c r="I838" s="6">
        <v>86.780000000002474</v>
      </c>
      <c r="J838" s="6">
        <v>18200</v>
      </c>
      <c r="K838" s="6">
        <v>18060</v>
      </c>
      <c r="L838" s="6">
        <v>140</v>
      </c>
      <c r="M838" s="6">
        <v>18150.3</v>
      </c>
      <c r="N838" s="6">
        <v>49.700000000000728</v>
      </c>
    </row>
    <row r="839" spans="1:14" x14ac:dyDescent="0.25">
      <c r="A839" s="5" t="s">
        <v>1400</v>
      </c>
      <c r="B839" s="5" t="s">
        <v>355</v>
      </c>
      <c r="C839" s="5" t="s">
        <v>42</v>
      </c>
      <c r="D839" s="5" t="s">
        <v>53</v>
      </c>
      <c r="E839" s="6">
        <v>2315.84</v>
      </c>
      <c r="F839" s="6">
        <v>2460.23</v>
      </c>
      <c r="G839" s="6">
        <v>-144.38999999999987</v>
      </c>
      <c r="H839" s="6">
        <v>2460.23</v>
      </c>
      <c r="I839" s="6">
        <v>-144.38999999999987</v>
      </c>
      <c r="J839" s="6">
        <v>170</v>
      </c>
      <c r="K839" s="6">
        <v>180.6</v>
      </c>
      <c r="L839" s="6">
        <v>-10.599999999999994</v>
      </c>
      <c r="M839" s="6">
        <v>180.6</v>
      </c>
      <c r="N839" s="6">
        <v>-10.599999999999994</v>
      </c>
    </row>
    <row r="840" spans="1:14" x14ac:dyDescent="0.25">
      <c r="A840" s="5" t="s">
        <v>1401</v>
      </c>
      <c r="B840" s="5" t="s">
        <v>25</v>
      </c>
      <c r="C840" s="5" t="s">
        <v>26</v>
      </c>
      <c r="D840" s="5" t="s">
        <v>27</v>
      </c>
      <c r="E840" s="6">
        <v>10922.4</v>
      </c>
      <c r="F840" s="6">
        <v>0</v>
      </c>
      <c r="G840" s="6">
        <v>10922.4</v>
      </c>
      <c r="H840" s="6">
        <v>0</v>
      </c>
      <c r="I840" s="6">
        <v>10922.4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</row>
    <row r="841" spans="1:14" x14ac:dyDescent="0.25">
      <c r="A841" s="5" t="s">
        <v>1401</v>
      </c>
      <c r="B841" s="5" t="s">
        <v>30</v>
      </c>
      <c r="C841" s="5" t="s">
        <v>29</v>
      </c>
      <c r="D841" s="5" t="s">
        <v>27</v>
      </c>
      <c r="E841" s="6">
        <v>0</v>
      </c>
      <c r="F841" s="6">
        <v>0</v>
      </c>
      <c r="G841" s="6">
        <v>0</v>
      </c>
      <c r="H841" s="6">
        <v>1.65</v>
      </c>
      <c r="I841" s="6">
        <v>-1.65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</row>
    <row r="842" spans="1:14" x14ac:dyDescent="0.25">
      <c r="A842" s="5" t="s">
        <v>1401</v>
      </c>
      <c r="B842" s="5" t="s">
        <v>31</v>
      </c>
      <c r="C842" s="5" t="s">
        <v>29</v>
      </c>
      <c r="D842" s="5" t="s">
        <v>27</v>
      </c>
      <c r="E842" s="6">
        <v>0</v>
      </c>
      <c r="F842" s="6">
        <v>0</v>
      </c>
      <c r="G842" s="6">
        <v>0</v>
      </c>
      <c r="H842" s="6">
        <v>7.41</v>
      </c>
      <c r="I842" s="6">
        <v>-7.41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</row>
    <row r="843" spans="1:14" x14ac:dyDescent="0.25">
      <c r="A843" s="5" t="s">
        <v>1401</v>
      </c>
      <c r="B843" s="5" t="s">
        <v>28</v>
      </c>
      <c r="C843" s="5" t="s">
        <v>29</v>
      </c>
      <c r="D843" s="5" t="s">
        <v>27</v>
      </c>
      <c r="E843" s="6">
        <v>0</v>
      </c>
      <c r="F843" s="6">
        <v>0</v>
      </c>
      <c r="G843" s="6">
        <v>0</v>
      </c>
      <c r="H843" s="6">
        <v>52.81</v>
      </c>
      <c r="I843" s="6">
        <v>-52.81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</row>
    <row r="844" spans="1:14" x14ac:dyDescent="0.25">
      <c r="A844" s="5" t="s">
        <v>1401</v>
      </c>
      <c r="B844" s="5" t="s">
        <v>36</v>
      </c>
      <c r="C844" s="5" t="s">
        <v>29</v>
      </c>
      <c r="D844" s="5" t="s">
        <v>27</v>
      </c>
      <c r="E844" s="6">
        <v>0</v>
      </c>
      <c r="F844" s="6">
        <v>0</v>
      </c>
      <c r="G844" s="6">
        <v>0</v>
      </c>
      <c r="H844" s="6">
        <v>95.25</v>
      </c>
      <c r="I844" s="6">
        <v>-95.25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</row>
    <row r="845" spans="1:14" x14ac:dyDescent="0.25">
      <c r="A845" s="5" t="s">
        <v>1401</v>
      </c>
      <c r="B845" s="5" t="s">
        <v>37</v>
      </c>
      <c r="C845" s="5" t="s">
        <v>29</v>
      </c>
      <c r="D845" s="5" t="s">
        <v>27</v>
      </c>
      <c r="E845" s="6">
        <v>0</v>
      </c>
      <c r="F845" s="6">
        <v>0</v>
      </c>
      <c r="G845" s="6">
        <v>0</v>
      </c>
      <c r="H845" s="6">
        <v>208.82</v>
      </c>
      <c r="I845" s="6">
        <v>-208.82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</row>
    <row r="846" spans="1:14" x14ac:dyDescent="0.25">
      <c r="A846" s="5" t="s">
        <v>1401</v>
      </c>
      <c r="B846" s="5" t="s">
        <v>346</v>
      </c>
      <c r="C846" s="5" t="s">
        <v>33</v>
      </c>
      <c r="D846" s="5" t="s">
        <v>27</v>
      </c>
      <c r="E846" s="6">
        <v>6481.18</v>
      </c>
      <c r="F846" s="6">
        <v>0</v>
      </c>
      <c r="G846" s="6">
        <v>6481.18</v>
      </c>
      <c r="H846" s="6">
        <v>7980.69</v>
      </c>
      <c r="I846" s="6">
        <v>-1499.5099999999993</v>
      </c>
      <c r="J846" s="6">
        <v>22</v>
      </c>
      <c r="K846" s="6">
        <v>0</v>
      </c>
      <c r="L846" s="6">
        <v>22</v>
      </c>
      <c r="M846" s="6">
        <v>27.09</v>
      </c>
      <c r="N846" s="6">
        <v>-5.09</v>
      </c>
    </row>
    <row r="847" spans="1:14" x14ac:dyDescent="0.25">
      <c r="A847" s="5" t="s">
        <v>1401</v>
      </c>
      <c r="B847" s="5" t="s">
        <v>347</v>
      </c>
      <c r="C847" s="5" t="s">
        <v>33</v>
      </c>
      <c r="D847" s="5" t="s">
        <v>27</v>
      </c>
      <c r="E847" s="6">
        <v>8672.75</v>
      </c>
      <c r="F847" s="6">
        <v>0</v>
      </c>
      <c r="G847" s="6">
        <v>8672.75</v>
      </c>
      <c r="H847" s="6">
        <v>10679.31</v>
      </c>
      <c r="I847" s="6">
        <v>-2006.5599999999995</v>
      </c>
      <c r="J847" s="6">
        <v>22</v>
      </c>
      <c r="K847" s="6">
        <v>0</v>
      </c>
      <c r="L847" s="6">
        <v>22</v>
      </c>
      <c r="M847" s="6">
        <v>27.09</v>
      </c>
      <c r="N847" s="6">
        <v>-5.09</v>
      </c>
    </row>
    <row r="848" spans="1:14" x14ac:dyDescent="0.25">
      <c r="A848" s="5" t="s">
        <v>1401</v>
      </c>
      <c r="B848" s="5" t="s">
        <v>348</v>
      </c>
      <c r="C848" s="5" t="s">
        <v>33</v>
      </c>
      <c r="D848" s="5" t="s">
        <v>27</v>
      </c>
      <c r="E848" s="6">
        <v>10446.200000000001</v>
      </c>
      <c r="F848" s="6">
        <v>0</v>
      </c>
      <c r="G848" s="6">
        <v>10446.200000000001</v>
      </c>
      <c r="H848" s="6">
        <v>12863.06</v>
      </c>
      <c r="I848" s="6">
        <v>-2416.8599999999988</v>
      </c>
      <c r="J848" s="6">
        <v>132</v>
      </c>
      <c r="K848" s="6">
        <v>0</v>
      </c>
      <c r="L848" s="6">
        <v>132</v>
      </c>
      <c r="M848" s="6">
        <v>162.54</v>
      </c>
      <c r="N848" s="6">
        <v>-30.539999999999992</v>
      </c>
    </row>
    <row r="849" spans="1:14" x14ac:dyDescent="0.25">
      <c r="A849" s="5" t="s">
        <v>1401</v>
      </c>
      <c r="B849" s="5" t="s">
        <v>177</v>
      </c>
      <c r="C849" s="5" t="s">
        <v>39</v>
      </c>
      <c r="D849" s="5" t="s">
        <v>58</v>
      </c>
      <c r="E849" s="6">
        <v>-654995.56999999995</v>
      </c>
      <c r="F849" s="6">
        <v>0</v>
      </c>
      <c r="G849" s="6">
        <v>-654995.56999999995</v>
      </c>
      <c r="H849" s="6">
        <v>-654995.67000000004</v>
      </c>
      <c r="I849" s="6">
        <v>0.10000000009313226</v>
      </c>
      <c r="J849" s="6">
        <v>-27090</v>
      </c>
      <c r="K849" s="6">
        <v>0</v>
      </c>
      <c r="L849" s="6">
        <v>-27090</v>
      </c>
      <c r="M849" s="6">
        <v>-27090</v>
      </c>
      <c r="N849" s="6">
        <v>0</v>
      </c>
    </row>
    <row r="850" spans="1:14" x14ac:dyDescent="0.25">
      <c r="A850" s="5" t="s">
        <v>1401</v>
      </c>
      <c r="B850" s="5" t="s">
        <v>75</v>
      </c>
      <c r="C850" s="5" t="s">
        <v>42</v>
      </c>
      <c r="D850" s="5" t="s">
        <v>58</v>
      </c>
      <c r="E850" s="6">
        <v>552085.85</v>
      </c>
      <c r="F850" s="6">
        <v>557979.69999999995</v>
      </c>
      <c r="G850" s="6">
        <v>-5893.8499999999767</v>
      </c>
      <c r="H850" s="6">
        <v>557979.69999999995</v>
      </c>
      <c r="I850" s="6">
        <v>-5893.8499999999767</v>
      </c>
      <c r="J850" s="6">
        <v>27876</v>
      </c>
      <c r="K850" s="6">
        <v>28173.599999999999</v>
      </c>
      <c r="L850" s="6">
        <v>-297.59999999999854</v>
      </c>
      <c r="M850" s="6">
        <v>28173.599999999999</v>
      </c>
      <c r="N850" s="6">
        <v>-297.59999999999854</v>
      </c>
    </row>
    <row r="851" spans="1:14" x14ac:dyDescent="0.25">
      <c r="A851" s="5" t="s">
        <v>1401</v>
      </c>
      <c r="B851" s="5" t="s">
        <v>763</v>
      </c>
      <c r="C851" s="5" t="s">
        <v>42</v>
      </c>
      <c r="D851" s="5" t="s">
        <v>43</v>
      </c>
      <c r="E851" s="6">
        <v>13995.69</v>
      </c>
      <c r="F851" s="6">
        <v>13628.441176470587</v>
      </c>
      <c r="G851" s="6">
        <v>367.24882352941313</v>
      </c>
      <c r="H851" s="6">
        <v>13901.01</v>
      </c>
      <c r="I851" s="6">
        <v>94.680000000000291</v>
      </c>
      <c r="J851" s="6">
        <v>27820</v>
      </c>
      <c r="K851" s="6">
        <v>27090</v>
      </c>
      <c r="L851" s="6">
        <v>730</v>
      </c>
      <c r="M851" s="6">
        <v>27631.8</v>
      </c>
      <c r="N851" s="6">
        <v>188.20000000000073</v>
      </c>
    </row>
    <row r="852" spans="1:14" x14ac:dyDescent="0.25">
      <c r="A852" s="5" t="s">
        <v>1401</v>
      </c>
      <c r="B852" s="5" t="s">
        <v>350</v>
      </c>
      <c r="C852" s="5" t="s">
        <v>42</v>
      </c>
      <c r="D852" s="5" t="s">
        <v>43</v>
      </c>
      <c r="E852" s="6">
        <v>48713.4</v>
      </c>
      <c r="F852" s="6">
        <v>47299.144278606967</v>
      </c>
      <c r="G852" s="6">
        <v>1414.255721393034</v>
      </c>
      <c r="H852" s="6">
        <v>47535.64</v>
      </c>
      <c r="I852" s="6">
        <v>1177.760000000002</v>
      </c>
      <c r="J852" s="6">
        <v>27900</v>
      </c>
      <c r="K852" s="6">
        <v>27090</v>
      </c>
      <c r="L852" s="6">
        <v>810</v>
      </c>
      <c r="M852" s="6">
        <v>27225.45</v>
      </c>
      <c r="N852" s="6">
        <v>674.54999999999927</v>
      </c>
    </row>
    <row r="853" spans="1:14" x14ac:dyDescent="0.25">
      <c r="A853" s="5" t="s">
        <v>1401</v>
      </c>
      <c r="B853" s="5" t="s">
        <v>355</v>
      </c>
      <c r="C853" s="5" t="s">
        <v>42</v>
      </c>
      <c r="D853" s="5" t="s">
        <v>53</v>
      </c>
      <c r="E853" s="6">
        <v>3678.1</v>
      </c>
      <c r="F853" s="6">
        <v>3690.35</v>
      </c>
      <c r="G853" s="6">
        <v>-12.25</v>
      </c>
      <c r="H853" s="6">
        <v>3690.35</v>
      </c>
      <c r="I853" s="6">
        <v>-12.25</v>
      </c>
      <c r="J853" s="6">
        <v>270</v>
      </c>
      <c r="K853" s="6">
        <v>270.89999999999998</v>
      </c>
      <c r="L853" s="6">
        <v>-0.89999999999997726</v>
      </c>
      <c r="M853" s="6">
        <v>270.89999999999998</v>
      </c>
      <c r="N853" s="6">
        <v>-0.89999999999997726</v>
      </c>
    </row>
    <row r="854" spans="1:14" x14ac:dyDescent="0.25">
      <c r="A854" s="5" t="s">
        <v>1402</v>
      </c>
      <c r="B854" s="5" t="s">
        <v>25</v>
      </c>
      <c r="C854" s="5" t="s">
        <v>26</v>
      </c>
      <c r="D854" s="5" t="s">
        <v>27</v>
      </c>
      <c r="E854" s="6">
        <v>3155.82</v>
      </c>
      <c r="F854" s="6">
        <v>0</v>
      </c>
      <c r="G854" s="6">
        <v>3155.82</v>
      </c>
      <c r="H854" s="6">
        <v>0</v>
      </c>
      <c r="I854" s="6">
        <v>3155.82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</row>
    <row r="855" spans="1:14" x14ac:dyDescent="0.25">
      <c r="A855" s="5" t="s">
        <v>1402</v>
      </c>
      <c r="B855" s="5" t="s">
        <v>30</v>
      </c>
      <c r="C855" s="5" t="s">
        <v>29</v>
      </c>
      <c r="D855" s="5" t="s">
        <v>27</v>
      </c>
      <c r="E855" s="6">
        <v>0</v>
      </c>
      <c r="F855" s="6">
        <v>0</v>
      </c>
      <c r="G855" s="6">
        <v>0</v>
      </c>
      <c r="H855" s="6">
        <v>0.34</v>
      </c>
      <c r="I855" s="6">
        <v>-0.34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</row>
    <row r="856" spans="1:14" x14ac:dyDescent="0.25">
      <c r="A856" s="5" t="s">
        <v>1402</v>
      </c>
      <c r="B856" s="5" t="s">
        <v>31</v>
      </c>
      <c r="C856" s="5" t="s">
        <v>29</v>
      </c>
      <c r="D856" s="5" t="s">
        <v>27</v>
      </c>
      <c r="E856" s="6">
        <v>0</v>
      </c>
      <c r="F856" s="6">
        <v>0</v>
      </c>
      <c r="G856" s="6">
        <v>0</v>
      </c>
      <c r="H856" s="6">
        <v>1.55</v>
      </c>
      <c r="I856" s="6">
        <v>-1.55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</row>
    <row r="857" spans="1:14" x14ac:dyDescent="0.25">
      <c r="A857" s="5" t="s">
        <v>1402</v>
      </c>
      <c r="B857" s="5" t="s">
        <v>28</v>
      </c>
      <c r="C857" s="5" t="s">
        <v>29</v>
      </c>
      <c r="D857" s="5" t="s">
        <v>27</v>
      </c>
      <c r="E857" s="6">
        <v>0</v>
      </c>
      <c r="F857" s="6">
        <v>0</v>
      </c>
      <c r="G857" s="6">
        <v>0</v>
      </c>
      <c r="H857" s="6">
        <v>11.02</v>
      </c>
      <c r="I857" s="6">
        <v>-11.02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</row>
    <row r="858" spans="1:14" x14ac:dyDescent="0.25">
      <c r="A858" s="5" t="s">
        <v>1402</v>
      </c>
      <c r="B858" s="5" t="s">
        <v>36</v>
      </c>
      <c r="C858" s="5" t="s">
        <v>29</v>
      </c>
      <c r="D858" s="5" t="s">
        <v>27</v>
      </c>
      <c r="E858" s="6">
        <v>0</v>
      </c>
      <c r="F858" s="6">
        <v>0</v>
      </c>
      <c r="G858" s="6">
        <v>0</v>
      </c>
      <c r="H858" s="6">
        <v>19.87</v>
      </c>
      <c r="I858" s="6">
        <v>-19.87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</row>
    <row r="859" spans="1:14" x14ac:dyDescent="0.25">
      <c r="A859" s="5" t="s">
        <v>1402</v>
      </c>
      <c r="B859" s="5" t="s">
        <v>37</v>
      </c>
      <c r="C859" s="5" t="s">
        <v>29</v>
      </c>
      <c r="D859" s="5" t="s">
        <v>27</v>
      </c>
      <c r="E859" s="6">
        <v>0</v>
      </c>
      <c r="F859" s="6">
        <v>0</v>
      </c>
      <c r="G859" s="6">
        <v>0</v>
      </c>
      <c r="H859" s="6">
        <v>43.56</v>
      </c>
      <c r="I859" s="6">
        <v>-43.56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</row>
    <row r="860" spans="1:14" x14ac:dyDescent="0.25">
      <c r="A860" s="5" t="s">
        <v>1402</v>
      </c>
      <c r="B860" s="5" t="s">
        <v>346</v>
      </c>
      <c r="C860" s="5" t="s">
        <v>33</v>
      </c>
      <c r="D860" s="5" t="s">
        <v>27</v>
      </c>
      <c r="E860" s="6">
        <v>1473</v>
      </c>
      <c r="F860" s="6">
        <v>0</v>
      </c>
      <c r="G860" s="6">
        <v>1473</v>
      </c>
      <c r="H860" s="6">
        <v>1664.78</v>
      </c>
      <c r="I860" s="6">
        <v>-191.77999999999997</v>
      </c>
      <c r="J860" s="6">
        <v>5</v>
      </c>
      <c r="K860" s="6">
        <v>0</v>
      </c>
      <c r="L860" s="6">
        <v>5</v>
      </c>
      <c r="M860" s="6">
        <v>5.6509999999999998</v>
      </c>
      <c r="N860" s="6">
        <v>-0.6509999999999998</v>
      </c>
    </row>
    <row r="861" spans="1:14" x14ac:dyDescent="0.25">
      <c r="A861" s="5" t="s">
        <v>1402</v>
      </c>
      <c r="B861" s="5" t="s">
        <v>347</v>
      </c>
      <c r="C861" s="5" t="s">
        <v>33</v>
      </c>
      <c r="D861" s="5" t="s">
        <v>27</v>
      </c>
      <c r="E861" s="6">
        <v>1971.08</v>
      </c>
      <c r="F861" s="6">
        <v>0</v>
      </c>
      <c r="G861" s="6">
        <v>1971.08</v>
      </c>
      <c r="H861" s="6">
        <v>2227.71</v>
      </c>
      <c r="I861" s="6">
        <v>-256.63000000000011</v>
      </c>
      <c r="J861" s="6">
        <v>5</v>
      </c>
      <c r="K861" s="6">
        <v>0</v>
      </c>
      <c r="L861" s="6">
        <v>5</v>
      </c>
      <c r="M861" s="6">
        <v>5.6509999999999998</v>
      </c>
      <c r="N861" s="6">
        <v>-0.6509999999999998</v>
      </c>
    </row>
    <row r="862" spans="1:14" x14ac:dyDescent="0.25">
      <c r="A862" s="5" t="s">
        <v>1402</v>
      </c>
      <c r="B862" s="5" t="s">
        <v>348</v>
      </c>
      <c r="C862" s="5" t="s">
        <v>33</v>
      </c>
      <c r="D862" s="5" t="s">
        <v>27</v>
      </c>
      <c r="E862" s="6">
        <v>2374.14</v>
      </c>
      <c r="F862" s="6">
        <v>0</v>
      </c>
      <c r="G862" s="6">
        <v>2374.14</v>
      </c>
      <c r="H862" s="6">
        <v>2683.25</v>
      </c>
      <c r="I862" s="6">
        <v>-309.11000000000013</v>
      </c>
      <c r="J862" s="6">
        <v>30</v>
      </c>
      <c r="K862" s="6">
        <v>0</v>
      </c>
      <c r="L862" s="6">
        <v>30</v>
      </c>
      <c r="M862" s="6">
        <v>33.905999999999999</v>
      </c>
      <c r="N862" s="6">
        <v>-3.9059999999999988</v>
      </c>
    </row>
    <row r="863" spans="1:14" x14ac:dyDescent="0.25">
      <c r="A863" s="5" t="s">
        <v>1402</v>
      </c>
      <c r="B863" s="5" t="s">
        <v>191</v>
      </c>
      <c r="C863" s="5" t="s">
        <v>39</v>
      </c>
      <c r="D863" s="5" t="s">
        <v>58</v>
      </c>
      <c r="E863" s="6">
        <v>-136570.09</v>
      </c>
      <c r="F863" s="6">
        <v>0</v>
      </c>
      <c r="G863" s="6">
        <v>-136570.09</v>
      </c>
      <c r="H863" s="6">
        <v>-136570.07999999999</v>
      </c>
      <c r="I863" s="6">
        <v>-1.0000000009313226E-2</v>
      </c>
      <c r="J863" s="6">
        <v>-5651</v>
      </c>
      <c r="K863" s="6">
        <v>0</v>
      </c>
      <c r="L863" s="6">
        <v>-5651</v>
      </c>
      <c r="M863" s="6">
        <v>-5651</v>
      </c>
      <c r="N863" s="6">
        <v>0</v>
      </c>
    </row>
    <row r="864" spans="1:14" x14ac:dyDescent="0.25">
      <c r="A864" s="5" t="s">
        <v>1402</v>
      </c>
      <c r="B864" s="5" t="s">
        <v>75</v>
      </c>
      <c r="C864" s="5" t="s">
        <v>42</v>
      </c>
      <c r="D864" s="5" t="s">
        <v>58</v>
      </c>
      <c r="E864" s="6">
        <v>111918.39</v>
      </c>
      <c r="F864" s="6">
        <v>116395.1</v>
      </c>
      <c r="G864" s="6">
        <v>-4476.7100000000064</v>
      </c>
      <c r="H864" s="6">
        <v>116395.1</v>
      </c>
      <c r="I864" s="6">
        <v>-4476.7100000000064</v>
      </c>
      <c r="J864" s="6">
        <v>5651</v>
      </c>
      <c r="K864" s="6">
        <v>5877.04</v>
      </c>
      <c r="L864" s="6">
        <v>-226.03999999999996</v>
      </c>
      <c r="M864" s="6">
        <v>5877.04</v>
      </c>
      <c r="N864" s="6">
        <v>-226.03999999999996</v>
      </c>
    </row>
    <row r="865" spans="1:14" x14ac:dyDescent="0.25">
      <c r="A865" s="5" t="s">
        <v>1402</v>
      </c>
      <c r="B865" s="5" t="s">
        <v>437</v>
      </c>
      <c r="C865" s="5" t="s">
        <v>42</v>
      </c>
      <c r="D865" s="5" t="s">
        <v>43</v>
      </c>
      <c r="E865" s="6">
        <v>3032.53</v>
      </c>
      <c r="F865" s="6">
        <v>2954.627450980392</v>
      </c>
      <c r="G865" s="6">
        <v>77.902549019608159</v>
      </c>
      <c r="H865" s="6">
        <v>3013.72</v>
      </c>
      <c r="I865" s="6">
        <v>18.8100000000004</v>
      </c>
      <c r="J865" s="6">
        <v>5800</v>
      </c>
      <c r="K865" s="6">
        <v>5651</v>
      </c>
      <c r="L865" s="6">
        <v>149</v>
      </c>
      <c r="M865" s="6">
        <v>5764.02</v>
      </c>
      <c r="N865" s="6">
        <v>35.979999999999563</v>
      </c>
    </row>
    <row r="866" spans="1:14" x14ac:dyDescent="0.25">
      <c r="A866" s="5" t="s">
        <v>1402</v>
      </c>
      <c r="B866" s="5" t="s">
        <v>350</v>
      </c>
      <c r="C866" s="5" t="s">
        <v>42</v>
      </c>
      <c r="D866" s="5" t="s">
        <v>43</v>
      </c>
      <c r="E866" s="6">
        <v>10650.6</v>
      </c>
      <c r="F866" s="6">
        <v>9866.6467661691549</v>
      </c>
      <c r="G866" s="6">
        <v>783.95323383084542</v>
      </c>
      <c r="H866" s="6">
        <v>9915.98</v>
      </c>
      <c r="I866" s="6">
        <v>734.6200000000008</v>
      </c>
      <c r="J866" s="6">
        <v>6100</v>
      </c>
      <c r="K866" s="6">
        <v>5651</v>
      </c>
      <c r="L866" s="6">
        <v>449</v>
      </c>
      <c r="M866" s="6">
        <v>5679.2550000000001</v>
      </c>
      <c r="N866" s="6">
        <v>420.74499999999989</v>
      </c>
    </row>
    <row r="867" spans="1:14" x14ac:dyDescent="0.25">
      <c r="A867" s="5" t="s">
        <v>1402</v>
      </c>
      <c r="B867" s="5" t="s">
        <v>351</v>
      </c>
      <c r="C867" s="5" t="s">
        <v>42</v>
      </c>
      <c r="D867" s="5" t="s">
        <v>53</v>
      </c>
      <c r="E867" s="6">
        <v>1994.53</v>
      </c>
      <c r="F867" s="6">
        <v>593.21</v>
      </c>
      <c r="G867" s="6">
        <v>1401.32</v>
      </c>
      <c r="H867" s="6">
        <v>593.21</v>
      </c>
      <c r="I867" s="6">
        <v>1401.32</v>
      </c>
      <c r="J867" s="6">
        <v>190</v>
      </c>
      <c r="K867" s="6">
        <v>56.51</v>
      </c>
      <c r="L867" s="6">
        <v>133.49</v>
      </c>
      <c r="M867" s="6">
        <v>56.51</v>
      </c>
      <c r="N867" s="6">
        <v>133.49</v>
      </c>
    </row>
    <row r="868" spans="1:14" x14ac:dyDescent="0.25">
      <c r="A868" s="5" t="s">
        <v>1403</v>
      </c>
      <c r="B868" s="5" t="s">
        <v>25</v>
      </c>
      <c r="C868" s="5" t="s">
        <v>26</v>
      </c>
      <c r="D868" s="5" t="s">
        <v>27</v>
      </c>
      <c r="E868" s="6">
        <v>-4822.7</v>
      </c>
      <c r="F868" s="6">
        <v>0</v>
      </c>
      <c r="G868" s="6">
        <v>-4822.7</v>
      </c>
      <c r="H868" s="6">
        <v>0</v>
      </c>
      <c r="I868" s="6">
        <v>-4822.7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</row>
    <row r="869" spans="1:14" x14ac:dyDescent="0.25">
      <c r="A869" s="5" t="s">
        <v>1403</v>
      </c>
      <c r="B869" s="5" t="s">
        <v>32</v>
      </c>
      <c r="C869" s="5" t="s">
        <v>33</v>
      </c>
      <c r="D869" s="5" t="s">
        <v>27</v>
      </c>
      <c r="E869" s="6">
        <v>1115.81</v>
      </c>
      <c r="F869" s="6">
        <v>0</v>
      </c>
      <c r="G869" s="6">
        <v>1115.81</v>
      </c>
      <c r="H869" s="6">
        <v>654.59</v>
      </c>
      <c r="I869" s="6">
        <v>461.21999999999991</v>
      </c>
      <c r="J869" s="6">
        <v>2.75</v>
      </c>
      <c r="K869" s="6">
        <v>0</v>
      </c>
      <c r="L869" s="6">
        <v>2.75</v>
      </c>
      <c r="M869" s="6">
        <v>1.613</v>
      </c>
      <c r="N869" s="6">
        <v>1.137</v>
      </c>
    </row>
    <row r="870" spans="1:14" x14ac:dyDescent="0.25">
      <c r="A870" s="5" t="s">
        <v>1403</v>
      </c>
      <c r="B870" s="5" t="s">
        <v>34</v>
      </c>
      <c r="C870" s="5" t="s">
        <v>33</v>
      </c>
      <c r="D870" s="5" t="s">
        <v>27</v>
      </c>
      <c r="E870" s="6">
        <v>4988.5</v>
      </c>
      <c r="F870" s="6">
        <v>0</v>
      </c>
      <c r="G870" s="6">
        <v>4988.5</v>
      </c>
      <c r="H870" s="6">
        <v>2926.51</v>
      </c>
      <c r="I870" s="6">
        <v>2061.9899999999998</v>
      </c>
      <c r="J870" s="6">
        <v>2.75</v>
      </c>
      <c r="K870" s="6">
        <v>0</v>
      </c>
      <c r="L870" s="6">
        <v>2.75</v>
      </c>
      <c r="M870" s="6">
        <v>1.613</v>
      </c>
      <c r="N870" s="6">
        <v>1.137</v>
      </c>
    </row>
    <row r="871" spans="1:14" x14ac:dyDescent="0.25">
      <c r="A871" s="5" t="s">
        <v>1403</v>
      </c>
      <c r="B871" s="5" t="s">
        <v>35</v>
      </c>
      <c r="C871" s="5" t="s">
        <v>33</v>
      </c>
      <c r="D871" s="5" t="s">
        <v>27</v>
      </c>
      <c r="E871" s="6">
        <v>5874.91</v>
      </c>
      <c r="F871" s="6">
        <v>0</v>
      </c>
      <c r="G871" s="6">
        <v>5874.91</v>
      </c>
      <c r="H871" s="6">
        <v>3446.61</v>
      </c>
      <c r="I871" s="6">
        <v>2428.2999999999997</v>
      </c>
      <c r="J871" s="6">
        <v>57.75</v>
      </c>
      <c r="K871" s="6">
        <v>0</v>
      </c>
      <c r="L871" s="6">
        <v>57.75</v>
      </c>
      <c r="M871" s="6">
        <v>33.880000000000003</v>
      </c>
      <c r="N871" s="6">
        <v>23.869999999999997</v>
      </c>
    </row>
    <row r="872" spans="1:14" x14ac:dyDescent="0.25">
      <c r="A872" s="5" t="s">
        <v>1403</v>
      </c>
      <c r="B872" s="5" t="s">
        <v>216</v>
      </c>
      <c r="C872" s="5" t="s">
        <v>39</v>
      </c>
      <c r="D872" s="5" t="s">
        <v>40</v>
      </c>
      <c r="E872" s="6">
        <v>-225316.64</v>
      </c>
      <c r="F872" s="6">
        <v>0</v>
      </c>
      <c r="G872" s="6">
        <v>-225316.64</v>
      </c>
      <c r="H872" s="6">
        <v>-225316.64</v>
      </c>
      <c r="I872" s="6">
        <v>0</v>
      </c>
      <c r="J872" s="6">
        <v>-1210</v>
      </c>
      <c r="K872" s="6">
        <v>0</v>
      </c>
      <c r="L872" s="6">
        <v>-1210</v>
      </c>
      <c r="M872" s="6">
        <v>-1210</v>
      </c>
      <c r="N872" s="6">
        <v>0</v>
      </c>
    </row>
    <row r="873" spans="1:14" x14ac:dyDescent="0.25">
      <c r="A873" s="5" t="s">
        <v>1403</v>
      </c>
      <c r="B873" s="5" t="s">
        <v>191</v>
      </c>
      <c r="C873" s="5" t="s">
        <v>42</v>
      </c>
      <c r="D873" s="5" t="s">
        <v>58</v>
      </c>
      <c r="E873" s="6">
        <v>175600.47</v>
      </c>
      <c r="F873" s="6">
        <v>175455.4527363184</v>
      </c>
      <c r="G873" s="6">
        <v>145.01726368159871</v>
      </c>
      <c r="H873" s="6">
        <v>176332.73</v>
      </c>
      <c r="I873" s="6">
        <v>-732.26000000000931</v>
      </c>
      <c r="J873" s="6">
        <v>7266</v>
      </c>
      <c r="K873" s="6">
        <v>7260</v>
      </c>
      <c r="L873" s="6">
        <v>6</v>
      </c>
      <c r="M873" s="6">
        <v>7296.3</v>
      </c>
      <c r="N873" s="6">
        <v>-30.300000000000182</v>
      </c>
    </row>
    <row r="874" spans="1:14" x14ac:dyDescent="0.25">
      <c r="A874" s="5" t="s">
        <v>1403</v>
      </c>
      <c r="B874" s="5" t="s">
        <v>217</v>
      </c>
      <c r="C874" s="5" t="s">
        <v>42</v>
      </c>
      <c r="D874" s="5" t="s">
        <v>43</v>
      </c>
      <c r="E874" s="6">
        <v>1995.26</v>
      </c>
      <c r="F874" s="6">
        <v>0</v>
      </c>
      <c r="G874" s="6">
        <v>1995.26</v>
      </c>
      <c r="H874" s="6">
        <v>0</v>
      </c>
      <c r="I874" s="6">
        <v>1995.26</v>
      </c>
      <c r="J874" s="6">
        <v>7400</v>
      </c>
      <c r="K874" s="6">
        <v>0</v>
      </c>
      <c r="L874" s="6">
        <v>7400</v>
      </c>
      <c r="M874" s="6">
        <v>0</v>
      </c>
      <c r="N874" s="6">
        <v>7400</v>
      </c>
    </row>
    <row r="875" spans="1:14" x14ac:dyDescent="0.25">
      <c r="A875" s="5" t="s">
        <v>1403</v>
      </c>
      <c r="B875" s="5" t="s">
        <v>92</v>
      </c>
      <c r="C875" s="5" t="s">
        <v>42</v>
      </c>
      <c r="D875" s="5" t="s">
        <v>43</v>
      </c>
      <c r="E875" s="6">
        <v>213.23</v>
      </c>
      <c r="F875" s="6">
        <v>205.990099009901</v>
      </c>
      <c r="G875" s="6">
        <v>7.2399009900989881</v>
      </c>
      <c r="H875" s="6">
        <v>208.05</v>
      </c>
      <c r="I875" s="6">
        <v>5.1799999999999784</v>
      </c>
      <c r="J875" s="6">
        <v>2505</v>
      </c>
      <c r="K875" s="6">
        <v>2419.9999999999995</v>
      </c>
      <c r="L875" s="6">
        <v>85.000000000000455</v>
      </c>
      <c r="M875" s="6">
        <v>2444.1999999999998</v>
      </c>
      <c r="N875" s="6">
        <v>60.800000000000182</v>
      </c>
    </row>
    <row r="876" spans="1:14" x14ac:dyDescent="0.25">
      <c r="A876" s="5" t="s">
        <v>1403</v>
      </c>
      <c r="B876" s="5" t="s">
        <v>179</v>
      </c>
      <c r="C876" s="5" t="s">
        <v>42</v>
      </c>
      <c r="D876" s="5" t="s">
        <v>43</v>
      </c>
      <c r="E876" s="6">
        <v>463.3</v>
      </c>
      <c r="F876" s="6">
        <v>461.0149253731343</v>
      </c>
      <c r="G876" s="6">
        <v>2.2850746268657076</v>
      </c>
      <c r="H876" s="6">
        <v>463.32</v>
      </c>
      <c r="I876" s="6">
        <v>-1.999999999998181E-2</v>
      </c>
      <c r="J876" s="6">
        <v>1216</v>
      </c>
      <c r="K876" s="6">
        <v>1210</v>
      </c>
      <c r="L876" s="6">
        <v>6</v>
      </c>
      <c r="M876" s="6">
        <v>1216.05</v>
      </c>
      <c r="N876" s="6">
        <v>-4.9999999999954525E-2</v>
      </c>
    </row>
    <row r="877" spans="1:14" x14ac:dyDescent="0.25">
      <c r="A877" s="5" t="s">
        <v>1403</v>
      </c>
      <c r="B877" s="5" t="s">
        <v>218</v>
      </c>
      <c r="C877" s="5" t="s">
        <v>42</v>
      </c>
      <c r="D877" s="5" t="s">
        <v>43</v>
      </c>
      <c r="E877" s="6">
        <v>0</v>
      </c>
      <c r="F877" s="6">
        <v>1957.5172413793102</v>
      </c>
      <c r="G877" s="6">
        <v>-1957.5172413793102</v>
      </c>
      <c r="H877" s="6">
        <v>1986.88</v>
      </c>
      <c r="I877" s="6">
        <v>-1986.88</v>
      </c>
      <c r="J877" s="6">
        <v>0</v>
      </c>
      <c r="K877" s="6">
        <v>7260</v>
      </c>
      <c r="L877" s="6">
        <v>-7260</v>
      </c>
      <c r="M877" s="6">
        <v>7368.9</v>
      </c>
      <c r="N877" s="6">
        <v>-7368.9</v>
      </c>
    </row>
    <row r="878" spans="1:14" x14ac:dyDescent="0.25">
      <c r="A878" s="5" t="s">
        <v>1403</v>
      </c>
      <c r="B878" s="5" t="s">
        <v>194</v>
      </c>
      <c r="C878" s="5" t="s">
        <v>42</v>
      </c>
      <c r="D878" s="5" t="s">
        <v>43</v>
      </c>
      <c r="E878" s="6">
        <v>7817.73</v>
      </c>
      <c r="F878" s="6">
        <v>7669.8226600985217</v>
      </c>
      <c r="G878" s="6">
        <v>147.90733990147783</v>
      </c>
      <c r="H878" s="6">
        <v>7784.87</v>
      </c>
      <c r="I878" s="6">
        <v>32.859999999999673</v>
      </c>
      <c r="J878" s="6">
        <v>7400</v>
      </c>
      <c r="K878" s="6">
        <v>7260</v>
      </c>
      <c r="L878" s="6">
        <v>140</v>
      </c>
      <c r="M878" s="6">
        <v>7368.9</v>
      </c>
      <c r="N878" s="6">
        <v>31.100000000000364</v>
      </c>
    </row>
    <row r="879" spans="1:14" x14ac:dyDescent="0.25">
      <c r="A879" s="5" t="s">
        <v>1403</v>
      </c>
      <c r="B879" s="5" t="s">
        <v>195</v>
      </c>
      <c r="C879" s="5" t="s">
        <v>42</v>
      </c>
      <c r="D879" s="5" t="s">
        <v>43</v>
      </c>
      <c r="E879" s="6">
        <v>8769.5499999999993</v>
      </c>
      <c r="F879" s="6">
        <v>8432.7093596059131</v>
      </c>
      <c r="G879" s="6">
        <v>336.84064039408622</v>
      </c>
      <c r="H879" s="6">
        <v>8559.2000000000007</v>
      </c>
      <c r="I879" s="6">
        <v>210.34999999999854</v>
      </c>
      <c r="J879" s="6">
        <v>7550</v>
      </c>
      <c r="K879" s="6">
        <v>7260</v>
      </c>
      <c r="L879" s="6">
        <v>290</v>
      </c>
      <c r="M879" s="6">
        <v>7368.9</v>
      </c>
      <c r="N879" s="6">
        <v>181.10000000000036</v>
      </c>
    </row>
    <row r="880" spans="1:14" x14ac:dyDescent="0.25">
      <c r="A880" s="5" t="s">
        <v>1403</v>
      </c>
      <c r="B880" s="5" t="s">
        <v>196</v>
      </c>
      <c r="C880" s="5" t="s">
        <v>42</v>
      </c>
      <c r="D880" s="5" t="s">
        <v>43</v>
      </c>
      <c r="E880" s="6">
        <v>11086.58</v>
      </c>
      <c r="F880" s="6">
        <v>10696.15763546798</v>
      </c>
      <c r="G880" s="6">
        <v>390.42236453201986</v>
      </c>
      <c r="H880" s="6">
        <v>10856.6</v>
      </c>
      <c r="I880" s="6">
        <v>229.97999999999956</v>
      </c>
      <c r="J880" s="6">
        <v>7525</v>
      </c>
      <c r="K880" s="6">
        <v>7260</v>
      </c>
      <c r="L880" s="6">
        <v>265</v>
      </c>
      <c r="M880" s="6">
        <v>7368.9</v>
      </c>
      <c r="N880" s="6">
        <v>156.10000000000036</v>
      </c>
    </row>
    <row r="881" spans="1:14" x14ac:dyDescent="0.25">
      <c r="A881" s="5" t="s">
        <v>1403</v>
      </c>
      <c r="B881" s="5" t="s">
        <v>197</v>
      </c>
      <c r="C881" s="5" t="s">
        <v>42</v>
      </c>
      <c r="D881" s="5" t="s">
        <v>43</v>
      </c>
      <c r="E881" s="6">
        <v>12214</v>
      </c>
      <c r="F881" s="6">
        <v>11918.502463054187</v>
      </c>
      <c r="G881" s="6">
        <v>295.49753694581341</v>
      </c>
      <c r="H881" s="6">
        <v>12097.28</v>
      </c>
      <c r="I881" s="6">
        <v>116.71999999999935</v>
      </c>
      <c r="J881" s="6">
        <v>1240</v>
      </c>
      <c r="K881" s="6">
        <v>1210</v>
      </c>
      <c r="L881" s="6">
        <v>30</v>
      </c>
      <c r="M881" s="6">
        <v>1228.1500000000001</v>
      </c>
      <c r="N881" s="6">
        <v>11.849999999999909</v>
      </c>
    </row>
    <row r="882" spans="1:14" x14ac:dyDescent="0.25">
      <c r="A882" s="5" t="s">
        <v>1404</v>
      </c>
      <c r="B882" s="5" t="s">
        <v>25</v>
      </c>
      <c r="C882" s="5" t="s">
        <v>26</v>
      </c>
      <c r="D882" s="5" t="s">
        <v>27</v>
      </c>
      <c r="E882" s="6">
        <v>12249.18</v>
      </c>
      <c r="F882" s="6">
        <v>0</v>
      </c>
      <c r="G882" s="6">
        <v>12249.18</v>
      </c>
      <c r="H882" s="6">
        <v>0</v>
      </c>
      <c r="I882" s="6">
        <v>12249.18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</row>
    <row r="883" spans="1:14" x14ac:dyDescent="0.25">
      <c r="A883" s="5" t="s">
        <v>1404</v>
      </c>
      <c r="B883" s="5" t="s">
        <v>30</v>
      </c>
      <c r="C883" s="5" t="s">
        <v>29</v>
      </c>
      <c r="D883" s="5" t="s">
        <v>27</v>
      </c>
      <c r="E883" s="6">
        <v>68.69</v>
      </c>
      <c r="F883" s="6">
        <v>0</v>
      </c>
      <c r="G883" s="6">
        <v>68.69</v>
      </c>
      <c r="H883" s="6">
        <v>69.260000000000005</v>
      </c>
      <c r="I883" s="6">
        <v>-0.57000000000000739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</row>
    <row r="884" spans="1:14" x14ac:dyDescent="0.25">
      <c r="A884" s="5" t="s">
        <v>1404</v>
      </c>
      <c r="B884" s="5" t="s">
        <v>31</v>
      </c>
      <c r="C884" s="5" t="s">
        <v>29</v>
      </c>
      <c r="D884" s="5" t="s">
        <v>27</v>
      </c>
      <c r="E884" s="6">
        <v>308.07</v>
      </c>
      <c r="F884" s="6">
        <v>0</v>
      </c>
      <c r="G884" s="6">
        <v>308.07</v>
      </c>
      <c r="H884" s="6">
        <v>310.63</v>
      </c>
      <c r="I884" s="6">
        <v>-2.5600000000000023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</row>
    <row r="885" spans="1:14" x14ac:dyDescent="0.25">
      <c r="A885" s="5" t="s">
        <v>1404</v>
      </c>
      <c r="B885" s="5" t="s">
        <v>32</v>
      </c>
      <c r="C885" s="5" t="s">
        <v>33</v>
      </c>
      <c r="D885" s="5" t="s">
        <v>27</v>
      </c>
      <c r="E885" s="6">
        <v>608.63</v>
      </c>
      <c r="F885" s="6">
        <v>0</v>
      </c>
      <c r="G885" s="6">
        <v>608.63</v>
      </c>
      <c r="H885" s="6">
        <v>1013.56</v>
      </c>
      <c r="I885" s="6">
        <v>-404.92999999999995</v>
      </c>
      <c r="J885" s="6">
        <v>1.5</v>
      </c>
      <c r="K885" s="6">
        <v>0</v>
      </c>
      <c r="L885" s="6">
        <v>1.5</v>
      </c>
      <c r="M885" s="6">
        <v>2.4980000000000002</v>
      </c>
      <c r="N885" s="6">
        <v>-0.99800000000000022</v>
      </c>
    </row>
    <row r="886" spans="1:14" x14ac:dyDescent="0.25">
      <c r="A886" s="5" t="s">
        <v>1404</v>
      </c>
      <c r="B886" s="5" t="s">
        <v>28</v>
      </c>
      <c r="C886" s="5" t="s">
        <v>29</v>
      </c>
      <c r="D886" s="5" t="s">
        <v>27</v>
      </c>
      <c r="E886" s="6">
        <v>2194.91</v>
      </c>
      <c r="F886" s="6">
        <v>0</v>
      </c>
      <c r="G886" s="6">
        <v>2194.91</v>
      </c>
      <c r="H886" s="6">
        <v>2213.12</v>
      </c>
      <c r="I886" s="6">
        <v>-18.210000000000036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</row>
    <row r="887" spans="1:14" x14ac:dyDescent="0.25">
      <c r="A887" s="5" t="s">
        <v>1404</v>
      </c>
      <c r="B887" s="5" t="s">
        <v>36</v>
      </c>
      <c r="C887" s="5" t="s">
        <v>29</v>
      </c>
      <c r="D887" s="5" t="s">
        <v>27</v>
      </c>
      <c r="E887" s="6">
        <v>3959.02</v>
      </c>
      <c r="F887" s="6">
        <v>0</v>
      </c>
      <c r="G887" s="6">
        <v>3959.02</v>
      </c>
      <c r="H887" s="6">
        <v>3991.86</v>
      </c>
      <c r="I887" s="6">
        <v>-32.840000000000146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</row>
    <row r="888" spans="1:14" x14ac:dyDescent="0.25">
      <c r="A888" s="5" t="s">
        <v>1404</v>
      </c>
      <c r="B888" s="5" t="s">
        <v>34</v>
      </c>
      <c r="C888" s="5" t="s">
        <v>33</v>
      </c>
      <c r="D888" s="5" t="s">
        <v>27</v>
      </c>
      <c r="E888" s="6">
        <v>2721</v>
      </c>
      <c r="F888" s="6">
        <v>0</v>
      </c>
      <c r="G888" s="6">
        <v>2721</v>
      </c>
      <c r="H888" s="6">
        <v>4531.37</v>
      </c>
      <c r="I888" s="6">
        <v>-1810.37</v>
      </c>
      <c r="J888" s="6">
        <v>1.5</v>
      </c>
      <c r="K888" s="6">
        <v>0</v>
      </c>
      <c r="L888" s="6">
        <v>1.5</v>
      </c>
      <c r="M888" s="6">
        <v>2.4980000000000002</v>
      </c>
      <c r="N888" s="6">
        <v>-0.99800000000000022</v>
      </c>
    </row>
    <row r="889" spans="1:14" x14ac:dyDescent="0.25">
      <c r="A889" s="5" t="s">
        <v>1404</v>
      </c>
      <c r="B889" s="5" t="s">
        <v>35</v>
      </c>
      <c r="C889" s="5" t="s">
        <v>33</v>
      </c>
      <c r="D889" s="5" t="s">
        <v>27</v>
      </c>
      <c r="E889" s="6">
        <v>3204.49</v>
      </c>
      <c r="F889" s="6">
        <v>0</v>
      </c>
      <c r="G889" s="6">
        <v>3204.49</v>
      </c>
      <c r="H889" s="6">
        <v>5336.55</v>
      </c>
      <c r="I889" s="6">
        <v>-2132.0600000000004</v>
      </c>
      <c r="J889" s="6">
        <v>31.5</v>
      </c>
      <c r="K889" s="6">
        <v>0</v>
      </c>
      <c r="L889" s="6">
        <v>31.5</v>
      </c>
      <c r="M889" s="6">
        <v>52.457999999999998</v>
      </c>
      <c r="N889" s="6">
        <v>-20.957999999999998</v>
      </c>
    </row>
    <row r="890" spans="1:14" x14ac:dyDescent="0.25">
      <c r="A890" s="5" t="s">
        <v>1404</v>
      </c>
      <c r="B890" s="5" t="s">
        <v>37</v>
      </c>
      <c r="C890" s="5" t="s">
        <v>29</v>
      </c>
      <c r="D890" s="5" t="s">
        <v>27</v>
      </c>
      <c r="E890" s="6">
        <v>8679.5499999999993</v>
      </c>
      <c r="F890" s="6">
        <v>0</v>
      </c>
      <c r="G890" s="6">
        <v>8679.5499999999993</v>
      </c>
      <c r="H890" s="6">
        <v>8751.5499999999993</v>
      </c>
      <c r="I890" s="6">
        <v>-72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</row>
    <row r="891" spans="1:14" x14ac:dyDescent="0.25">
      <c r="A891" s="5" t="s">
        <v>1404</v>
      </c>
      <c r="B891" s="5" t="s">
        <v>91</v>
      </c>
      <c r="C891" s="5" t="s">
        <v>39</v>
      </c>
      <c r="D891" s="5" t="s">
        <v>40</v>
      </c>
      <c r="E891" s="6">
        <v>-253850.01</v>
      </c>
      <c r="F891" s="6">
        <v>0</v>
      </c>
      <c r="G891" s="6">
        <v>-253850.01</v>
      </c>
      <c r="H891" s="6">
        <v>-253849.89</v>
      </c>
      <c r="I891" s="6">
        <v>-0.11999999999534339</v>
      </c>
      <c r="J891" s="6">
        <v>-2498</v>
      </c>
      <c r="K891" s="6">
        <v>0</v>
      </c>
      <c r="L891" s="6">
        <v>-2498</v>
      </c>
      <c r="M891" s="6">
        <v>-2498</v>
      </c>
      <c r="N891" s="6">
        <v>0</v>
      </c>
    </row>
    <row r="892" spans="1:14" x14ac:dyDescent="0.25">
      <c r="A892" s="5" t="s">
        <v>1404</v>
      </c>
      <c r="B892" s="5" t="s">
        <v>1364</v>
      </c>
      <c r="C892" s="5" t="s">
        <v>42</v>
      </c>
      <c r="D892" s="5" t="s">
        <v>43</v>
      </c>
      <c r="E892" s="6">
        <v>15682.82</v>
      </c>
      <c r="F892" s="6">
        <v>0</v>
      </c>
      <c r="G892" s="6">
        <v>15682.82</v>
      </c>
      <c r="H892" s="6">
        <v>0</v>
      </c>
      <c r="I892" s="6">
        <v>15682.82</v>
      </c>
      <c r="J892" s="6">
        <v>15075</v>
      </c>
      <c r="K892" s="6">
        <v>0</v>
      </c>
      <c r="L892" s="6">
        <v>15075</v>
      </c>
      <c r="M892" s="6">
        <v>0</v>
      </c>
      <c r="N892" s="6">
        <v>15075</v>
      </c>
    </row>
    <row r="893" spans="1:14" x14ac:dyDescent="0.25">
      <c r="A893" s="5" t="s">
        <v>1404</v>
      </c>
      <c r="B893" s="5" t="s">
        <v>92</v>
      </c>
      <c r="C893" s="5" t="s">
        <v>42</v>
      </c>
      <c r="D893" s="5" t="s">
        <v>43</v>
      </c>
      <c r="E893" s="6">
        <v>239.19</v>
      </c>
      <c r="F893" s="6">
        <v>212.63366336633663</v>
      </c>
      <c r="G893" s="6">
        <v>26.556336633663364</v>
      </c>
      <c r="H893" s="6">
        <v>214.76</v>
      </c>
      <c r="I893" s="6">
        <v>24.430000000000007</v>
      </c>
      <c r="J893" s="6">
        <v>2810</v>
      </c>
      <c r="K893" s="6">
        <v>2498</v>
      </c>
      <c r="L893" s="6">
        <v>312</v>
      </c>
      <c r="M893" s="6">
        <v>2522.98</v>
      </c>
      <c r="N893" s="6">
        <v>287.02</v>
      </c>
    </row>
    <row r="894" spans="1:14" x14ac:dyDescent="0.25">
      <c r="A894" s="5" t="s">
        <v>1404</v>
      </c>
      <c r="B894" s="5" t="s">
        <v>93</v>
      </c>
      <c r="C894" s="5" t="s">
        <v>42</v>
      </c>
      <c r="D894" s="5" t="s">
        <v>43</v>
      </c>
      <c r="E894" s="6">
        <v>863.4</v>
      </c>
      <c r="F894" s="6">
        <v>862.70935960591135</v>
      </c>
      <c r="G894" s="6">
        <v>0.69064039408863209</v>
      </c>
      <c r="H894" s="6">
        <v>875.65</v>
      </c>
      <c r="I894" s="6">
        <v>-12.25</v>
      </c>
      <c r="J894" s="6">
        <v>15000</v>
      </c>
      <c r="K894" s="6">
        <v>14988</v>
      </c>
      <c r="L894" s="6">
        <v>12</v>
      </c>
      <c r="M894" s="6">
        <v>15212.82</v>
      </c>
      <c r="N894" s="6">
        <v>-212.81999999999971</v>
      </c>
    </row>
    <row r="895" spans="1:14" x14ac:dyDescent="0.25">
      <c r="A895" s="5" t="s">
        <v>1404</v>
      </c>
      <c r="B895" s="5" t="s">
        <v>94</v>
      </c>
      <c r="C895" s="5" t="s">
        <v>42</v>
      </c>
      <c r="D895" s="5" t="s">
        <v>43</v>
      </c>
      <c r="E895" s="6">
        <v>1239.48</v>
      </c>
      <c r="F895" s="6">
        <v>1236.5074626865671</v>
      </c>
      <c r="G895" s="6">
        <v>2.9725373134328947</v>
      </c>
      <c r="H895" s="6">
        <v>1242.69</v>
      </c>
      <c r="I895" s="6">
        <v>-3.2100000000000364</v>
      </c>
      <c r="J895" s="6">
        <v>2504</v>
      </c>
      <c r="K895" s="6">
        <v>2497.9999999999995</v>
      </c>
      <c r="L895" s="6">
        <v>6.0000000000004547</v>
      </c>
      <c r="M895" s="6">
        <v>2510.4899999999998</v>
      </c>
      <c r="N895" s="6">
        <v>-6.4899999999997817</v>
      </c>
    </row>
    <row r="896" spans="1:14" x14ac:dyDescent="0.25">
      <c r="A896" s="5" t="s">
        <v>1404</v>
      </c>
      <c r="B896" s="5" t="s">
        <v>45</v>
      </c>
      <c r="C896" s="5" t="s">
        <v>42</v>
      </c>
      <c r="D896" s="5" t="s">
        <v>43</v>
      </c>
      <c r="E896" s="6">
        <v>3881.24</v>
      </c>
      <c r="F896" s="6">
        <v>3878.1477832512314</v>
      </c>
      <c r="G896" s="6">
        <v>3.092216748768351</v>
      </c>
      <c r="H896" s="6">
        <v>3936.32</v>
      </c>
      <c r="I896" s="6">
        <v>-55.080000000000382</v>
      </c>
      <c r="J896" s="6">
        <v>15000</v>
      </c>
      <c r="K896" s="6">
        <v>14988</v>
      </c>
      <c r="L896" s="6">
        <v>12</v>
      </c>
      <c r="M896" s="6">
        <v>15212.82</v>
      </c>
      <c r="N896" s="6">
        <v>-212.81999999999971</v>
      </c>
    </row>
    <row r="897" spans="1:14" x14ac:dyDescent="0.25">
      <c r="A897" s="5" t="s">
        <v>1404</v>
      </c>
      <c r="B897" s="5" t="s">
        <v>46</v>
      </c>
      <c r="C897" s="5" t="s">
        <v>42</v>
      </c>
      <c r="D897" s="5" t="s">
        <v>43</v>
      </c>
      <c r="E897" s="6">
        <v>4724.49</v>
      </c>
      <c r="F897" s="6">
        <v>4689.4482758620688</v>
      </c>
      <c r="G897" s="6">
        <v>35.041724137930942</v>
      </c>
      <c r="H897" s="6">
        <v>4759.79</v>
      </c>
      <c r="I897" s="6">
        <v>-35.300000000000182</v>
      </c>
      <c r="J897" s="6">
        <v>15100</v>
      </c>
      <c r="K897" s="6">
        <v>14988</v>
      </c>
      <c r="L897" s="6">
        <v>112</v>
      </c>
      <c r="M897" s="6">
        <v>15212.82</v>
      </c>
      <c r="N897" s="6">
        <v>-112.81999999999971</v>
      </c>
    </row>
    <row r="898" spans="1:14" x14ac:dyDescent="0.25">
      <c r="A898" s="5" t="s">
        <v>1404</v>
      </c>
      <c r="B898" s="5" t="s">
        <v>47</v>
      </c>
      <c r="C898" s="5" t="s">
        <v>42</v>
      </c>
      <c r="D898" s="5" t="s">
        <v>43</v>
      </c>
      <c r="E898" s="6">
        <v>7193.91</v>
      </c>
      <c r="F898" s="6">
        <v>7047.2058823529414</v>
      </c>
      <c r="G898" s="6">
        <v>146.70411764705841</v>
      </c>
      <c r="H898" s="6">
        <v>7188.15</v>
      </c>
      <c r="I898" s="6">
        <v>5.7600000000002183</v>
      </c>
      <c r="J898" s="6">
        <v>15300</v>
      </c>
      <c r="K898" s="6">
        <v>14988</v>
      </c>
      <c r="L898" s="6">
        <v>312</v>
      </c>
      <c r="M898" s="6">
        <v>15287.76</v>
      </c>
      <c r="N898" s="6">
        <v>12.239999999999782</v>
      </c>
    </row>
    <row r="899" spans="1:14" x14ac:dyDescent="0.25">
      <c r="A899" s="5" t="s">
        <v>1404</v>
      </c>
      <c r="B899" s="5" t="s">
        <v>48</v>
      </c>
      <c r="C899" s="5" t="s">
        <v>42</v>
      </c>
      <c r="D899" s="5" t="s">
        <v>43</v>
      </c>
      <c r="E899" s="6">
        <v>12189.75</v>
      </c>
      <c r="F899" s="6">
        <v>14902.059113300493</v>
      </c>
      <c r="G899" s="6">
        <v>-2712.3091133004928</v>
      </c>
      <c r="H899" s="6">
        <v>15125.59</v>
      </c>
      <c r="I899" s="6">
        <v>-2935.84</v>
      </c>
      <c r="J899" s="6">
        <v>12260</v>
      </c>
      <c r="K899" s="6">
        <v>14988</v>
      </c>
      <c r="L899" s="6">
        <v>-2728</v>
      </c>
      <c r="M899" s="6">
        <v>15212.82</v>
      </c>
      <c r="N899" s="6">
        <v>-2952.8199999999997</v>
      </c>
    </row>
    <row r="900" spans="1:14" x14ac:dyDescent="0.25">
      <c r="A900" s="5" t="s">
        <v>1404</v>
      </c>
      <c r="B900" s="5" t="s">
        <v>50</v>
      </c>
      <c r="C900" s="5" t="s">
        <v>42</v>
      </c>
      <c r="D900" s="5" t="s">
        <v>43</v>
      </c>
      <c r="E900" s="6">
        <v>0</v>
      </c>
      <c r="F900" s="6">
        <v>18682.995024875621</v>
      </c>
      <c r="G900" s="6">
        <v>-18682.995024875621</v>
      </c>
      <c r="H900" s="6">
        <v>18776.41</v>
      </c>
      <c r="I900" s="6">
        <v>-18776.41</v>
      </c>
      <c r="J900" s="6">
        <v>0</v>
      </c>
      <c r="K900" s="6">
        <v>14988</v>
      </c>
      <c r="L900" s="6">
        <v>-14988</v>
      </c>
      <c r="M900" s="6">
        <v>15062.94</v>
      </c>
      <c r="N900" s="6">
        <v>-15062.94</v>
      </c>
    </row>
    <row r="901" spans="1:14" x14ac:dyDescent="0.25">
      <c r="A901" s="5" t="s">
        <v>1404</v>
      </c>
      <c r="B901" s="5" t="s">
        <v>95</v>
      </c>
      <c r="C901" s="5" t="s">
        <v>42</v>
      </c>
      <c r="D901" s="5" t="s">
        <v>43</v>
      </c>
      <c r="E901" s="6">
        <v>22007.38</v>
      </c>
      <c r="F901" s="6">
        <v>22007.379310344826</v>
      </c>
      <c r="G901" s="6">
        <v>6.8965517493779771E-4</v>
      </c>
      <c r="H901" s="6">
        <v>22337.49</v>
      </c>
      <c r="I901" s="6">
        <v>-330.11000000000058</v>
      </c>
      <c r="J901" s="6">
        <v>2498</v>
      </c>
      <c r="K901" s="6">
        <v>2497.9999999999995</v>
      </c>
      <c r="L901" s="6">
        <v>4.5474735088646412E-13</v>
      </c>
      <c r="M901" s="6">
        <v>2535.4699999999998</v>
      </c>
      <c r="N901" s="6">
        <v>-37.4699999999998</v>
      </c>
    </row>
    <row r="902" spans="1:14" x14ac:dyDescent="0.25">
      <c r="A902" s="5" t="s">
        <v>1404</v>
      </c>
      <c r="B902" s="5" t="s">
        <v>51</v>
      </c>
      <c r="C902" s="5" t="s">
        <v>42</v>
      </c>
      <c r="D902" s="5" t="s">
        <v>43</v>
      </c>
      <c r="E902" s="6">
        <v>84712.75</v>
      </c>
      <c r="F902" s="6">
        <v>84656.267326732675</v>
      </c>
      <c r="G902" s="6">
        <v>56.482673267324571</v>
      </c>
      <c r="H902" s="6">
        <v>85502.83</v>
      </c>
      <c r="I902" s="6">
        <v>-790.08000000000175</v>
      </c>
      <c r="J902" s="6">
        <v>14998</v>
      </c>
      <c r="K902" s="6">
        <v>14988</v>
      </c>
      <c r="L902" s="6">
        <v>10</v>
      </c>
      <c r="M902" s="6">
        <v>15137.88</v>
      </c>
      <c r="N902" s="6">
        <v>-139.8799999999992</v>
      </c>
    </row>
    <row r="903" spans="1:14" x14ac:dyDescent="0.25">
      <c r="A903" s="5" t="s">
        <v>1404</v>
      </c>
      <c r="B903" s="5" t="s">
        <v>52</v>
      </c>
      <c r="C903" s="5" t="s">
        <v>42</v>
      </c>
      <c r="D903" s="5" t="s">
        <v>53</v>
      </c>
      <c r="E903" s="6">
        <v>66365.320000000007</v>
      </c>
      <c r="F903" s="6">
        <v>66253.039603960409</v>
      </c>
      <c r="G903" s="6">
        <v>112.28039603959769</v>
      </c>
      <c r="H903" s="6">
        <v>66915.570000000007</v>
      </c>
      <c r="I903" s="6">
        <v>-550.25</v>
      </c>
      <c r="J903" s="6">
        <v>11260</v>
      </c>
      <c r="K903" s="6">
        <v>11241</v>
      </c>
      <c r="L903" s="6">
        <v>19</v>
      </c>
      <c r="M903" s="6">
        <v>11353.41</v>
      </c>
      <c r="N903" s="6">
        <v>-93.409999999999854</v>
      </c>
    </row>
    <row r="904" spans="1:14" x14ac:dyDescent="0.25">
      <c r="A904" s="5" t="s">
        <v>1404</v>
      </c>
      <c r="B904" s="5" t="s">
        <v>54</v>
      </c>
      <c r="C904" s="5" t="s">
        <v>42</v>
      </c>
      <c r="D904" s="5" t="s">
        <v>55</v>
      </c>
      <c r="E904" s="6">
        <v>756.74</v>
      </c>
      <c r="F904" s="6">
        <v>741.91176470588232</v>
      </c>
      <c r="G904" s="6">
        <v>14.82823529411769</v>
      </c>
      <c r="H904" s="6">
        <v>756.75</v>
      </c>
      <c r="I904" s="6">
        <v>-9.9999999999909051E-3</v>
      </c>
      <c r="J904" s="6">
        <v>137.59</v>
      </c>
      <c r="K904" s="6">
        <v>134.89215686274511</v>
      </c>
      <c r="L904" s="6">
        <v>2.6978431372548926</v>
      </c>
      <c r="M904" s="6">
        <v>137.59</v>
      </c>
      <c r="N904" s="6">
        <v>0</v>
      </c>
    </row>
    <row r="905" spans="1:14" x14ac:dyDescent="0.25">
      <c r="A905" s="5" t="s">
        <v>1405</v>
      </c>
      <c r="B905" s="5" t="s">
        <v>25</v>
      </c>
      <c r="C905" s="5" t="s">
        <v>26</v>
      </c>
      <c r="D905" s="5" t="s">
        <v>27</v>
      </c>
      <c r="E905" s="6">
        <v>-1363.86</v>
      </c>
      <c r="F905" s="6">
        <v>0</v>
      </c>
      <c r="G905" s="6">
        <v>-1363.86</v>
      </c>
      <c r="H905" s="6">
        <v>0</v>
      </c>
      <c r="I905" s="6">
        <v>-1363.86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</row>
    <row r="906" spans="1:14" x14ac:dyDescent="0.25">
      <c r="A906" s="5" t="s">
        <v>1405</v>
      </c>
      <c r="B906" s="5" t="s">
        <v>258</v>
      </c>
      <c r="C906" s="5" t="s">
        <v>33</v>
      </c>
      <c r="D906" s="5" t="s">
        <v>27</v>
      </c>
      <c r="E906" s="6">
        <v>196.18</v>
      </c>
      <c r="F906" s="6">
        <v>0</v>
      </c>
      <c r="G906" s="6">
        <v>196.18</v>
      </c>
      <c r="H906" s="6">
        <v>174.53</v>
      </c>
      <c r="I906" s="6">
        <v>21.650000000000006</v>
      </c>
      <c r="J906" s="6">
        <v>16.71</v>
      </c>
      <c r="K906" s="6">
        <v>0</v>
      </c>
      <c r="L906" s="6">
        <v>16.71</v>
      </c>
      <c r="M906" s="6">
        <v>14.868</v>
      </c>
      <c r="N906" s="6">
        <v>1.8420000000000005</v>
      </c>
    </row>
    <row r="907" spans="1:14" x14ac:dyDescent="0.25">
      <c r="A907" s="5" t="s">
        <v>1405</v>
      </c>
      <c r="B907" s="5" t="s">
        <v>259</v>
      </c>
      <c r="C907" s="5" t="s">
        <v>33</v>
      </c>
      <c r="D907" s="5" t="s">
        <v>27</v>
      </c>
      <c r="E907" s="6">
        <v>503.64</v>
      </c>
      <c r="F907" s="6">
        <v>0</v>
      </c>
      <c r="G907" s="6">
        <v>503.64</v>
      </c>
      <c r="H907" s="6">
        <v>448.1</v>
      </c>
      <c r="I907" s="6">
        <v>55.539999999999964</v>
      </c>
      <c r="J907" s="6">
        <v>16.71</v>
      </c>
      <c r="K907" s="6">
        <v>0</v>
      </c>
      <c r="L907" s="6">
        <v>16.71</v>
      </c>
      <c r="M907" s="6">
        <v>14.868</v>
      </c>
      <c r="N907" s="6">
        <v>1.8420000000000005</v>
      </c>
    </row>
    <row r="908" spans="1:14" x14ac:dyDescent="0.25">
      <c r="A908" s="5" t="s">
        <v>1405</v>
      </c>
      <c r="B908" s="5" t="s">
        <v>260</v>
      </c>
      <c r="C908" s="5" t="s">
        <v>33</v>
      </c>
      <c r="D908" s="5" t="s">
        <v>27</v>
      </c>
      <c r="E908" s="6">
        <v>16785.2</v>
      </c>
      <c r="F908" s="6">
        <v>0</v>
      </c>
      <c r="G908" s="6">
        <v>16785.2</v>
      </c>
      <c r="H908" s="6">
        <v>14931.16</v>
      </c>
      <c r="I908" s="6">
        <v>1854.0400000000009</v>
      </c>
      <c r="J908" s="6">
        <v>167.1</v>
      </c>
      <c r="K908" s="6">
        <v>0</v>
      </c>
      <c r="L908" s="6">
        <v>167.1</v>
      </c>
      <c r="M908" s="6">
        <v>148.643</v>
      </c>
      <c r="N908" s="6">
        <v>18.456999999999994</v>
      </c>
    </row>
    <row r="909" spans="1:14" x14ac:dyDescent="0.25">
      <c r="A909" s="5" t="s">
        <v>1405</v>
      </c>
      <c r="B909" s="5" t="s">
        <v>48</v>
      </c>
      <c r="C909" s="5" t="s">
        <v>39</v>
      </c>
      <c r="D909" s="5" t="s">
        <v>43</v>
      </c>
      <c r="E909" s="6">
        <v>-68723.94</v>
      </c>
      <c r="F909" s="6">
        <v>0</v>
      </c>
      <c r="G909" s="6">
        <v>-68723.94</v>
      </c>
      <c r="H909" s="6">
        <v>-68723.67</v>
      </c>
      <c r="I909" s="6">
        <v>-0.27000000000407454</v>
      </c>
      <c r="J909" s="6">
        <v>-69120</v>
      </c>
      <c r="K909" s="6">
        <v>0</v>
      </c>
      <c r="L909" s="6">
        <v>-69120</v>
      </c>
      <c r="M909" s="6">
        <v>-69120</v>
      </c>
      <c r="N909" s="6">
        <v>0</v>
      </c>
    </row>
    <row r="910" spans="1:14" x14ac:dyDescent="0.25">
      <c r="A910" s="5" t="s">
        <v>1405</v>
      </c>
      <c r="B910" s="5" t="s">
        <v>266</v>
      </c>
      <c r="C910" s="5" t="s">
        <v>42</v>
      </c>
      <c r="D910" s="5" t="s">
        <v>43</v>
      </c>
      <c r="E910" s="6">
        <v>5507.1</v>
      </c>
      <c r="F910" s="6">
        <v>5507.4950690335299</v>
      </c>
      <c r="G910" s="6">
        <v>-0.39506903352958034</v>
      </c>
      <c r="H910" s="6">
        <v>5584.6</v>
      </c>
      <c r="I910" s="6">
        <v>-77.5</v>
      </c>
      <c r="J910" s="6">
        <v>11404</v>
      </c>
      <c r="K910" s="6">
        <v>11404.799802761339</v>
      </c>
      <c r="L910" s="6">
        <v>-0.79980276133937878</v>
      </c>
      <c r="M910" s="6">
        <v>11564.467000000001</v>
      </c>
      <c r="N910" s="6">
        <v>-160.46700000000055</v>
      </c>
    </row>
    <row r="911" spans="1:14" x14ac:dyDescent="0.25">
      <c r="A911" s="5" t="s">
        <v>1405</v>
      </c>
      <c r="B911" s="5" t="s">
        <v>267</v>
      </c>
      <c r="C911" s="5" t="s">
        <v>42</v>
      </c>
      <c r="D911" s="5" t="s">
        <v>43</v>
      </c>
      <c r="E911" s="6">
        <v>47095.68</v>
      </c>
      <c r="F911" s="6">
        <v>46882.0197044335</v>
      </c>
      <c r="G911" s="6">
        <v>213.66029556650028</v>
      </c>
      <c r="H911" s="6">
        <v>47585.25</v>
      </c>
      <c r="I911" s="6">
        <v>-489.56999999999971</v>
      </c>
      <c r="J911" s="6">
        <v>69435</v>
      </c>
      <c r="K911" s="6">
        <v>69120</v>
      </c>
      <c r="L911" s="6">
        <v>315</v>
      </c>
      <c r="M911" s="6">
        <v>70156.800000000003</v>
      </c>
      <c r="N911" s="6">
        <v>-721.80000000000291</v>
      </c>
    </row>
    <row r="912" spans="1:14" x14ac:dyDescent="0.25">
      <c r="A912" s="5" t="s">
        <v>1406</v>
      </c>
      <c r="B912" s="5" t="s">
        <v>25</v>
      </c>
      <c r="C912" s="5" t="s">
        <v>26</v>
      </c>
      <c r="D912" s="5" t="s">
        <v>27</v>
      </c>
      <c r="E912" s="6">
        <v>587.19000000000005</v>
      </c>
      <c r="F912" s="6">
        <v>0</v>
      </c>
      <c r="G912" s="6">
        <v>587.19000000000005</v>
      </c>
      <c r="H912" s="6">
        <v>0</v>
      </c>
      <c r="I912" s="6">
        <v>587.19000000000005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</row>
    <row r="913" spans="1:14" x14ac:dyDescent="0.25">
      <c r="A913" s="5" t="s">
        <v>1406</v>
      </c>
      <c r="B913" s="5" t="s">
        <v>258</v>
      </c>
      <c r="C913" s="5" t="s">
        <v>33</v>
      </c>
      <c r="D913" s="5" t="s">
        <v>27</v>
      </c>
      <c r="E913" s="6">
        <v>119.16</v>
      </c>
      <c r="F913" s="6">
        <v>0</v>
      </c>
      <c r="G913" s="6">
        <v>119.16</v>
      </c>
      <c r="H913" s="6">
        <v>123.62</v>
      </c>
      <c r="I913" s="6">
        <v>-4.460000000000008</v>
      </c>
      <c r="J913" s="6">
        <v>10.15</v>
      </c>
      <c r="K913" s="6">
        <v>0</v>
      </c>
      <c r="L913" s="6">
        <v>10.15</v>
      </c>
      <c r="M913" s="6">
        <v>10.531000000000001</v>
      </c>
      <c r="N913" s="6">
        <v>-0.38100000000000023</v>
      </c>
    </row>
    <row r="914" spans="1:14" x14ac:dyDescent="0.25">
      <c r="A914" s="5" t="s">
        <v>1406</v>
      </c>
      <c r="B914" s="5" t="s">
        <v>259</v>
      </c>
      <c r="C914" s="5" t="s">
        <v>33</v>
      </c>
      <c r="D914" s="5" t="s">
        <v>27</v>
      </c>
      <c r="E914" s="6">
        <v>305.92</v>
      </c>
      <c r="F914" s="6">
        <v>0</v>
      </c>
      <c r="G914" s="6">
        <v>305.92</v>
      </c>
      <c r="H914" s="6">
        <v>317.41000000000003</v>
      </c>
      <c r="I914" s="6">
        <v>-11.490000000000009</v>
      </c>
      <c r="J914" s="6">
        <v>10.15</v>
      </c>
      <c r="K914" s="6">
        <v>0</v>
      </c>
      <c r="L914" s="6">
        <v>10.15</v>
      </c>
      <c r="M914" s="6">
        <v>10.531000000000001</v>
      </c>
      <c r="N914" s="6">
        <v>-0.38100000000000023</v>
      </c>
    </row>
    <row r="915" spans="1:14" x14ac:dyDescent="0.25">
      <c r="A915" s="5" t="s">
        <v>1406</v>
      </c>
      <c r="B915" s="5" t="s">
        <v>260</v>
      </c>
      <c r="C915" s="5" t="s">
        <v>33</v>
      </c>
      <c r="D915" s="5" t="s">
        <v>27</v>
      </c>
      <c r="E915" s="6">
        <v>10195.68</v>
      </c>
      <c r="F915" s="6">
        <v>0</v>
      </c>
      <c r="G915" s="6">
        <v>10195.68</v>
      </c>
      <c r="H915" s="6">
        <v>10576.24</v>
      </c>
      <c r="I915" s="6">
        <v>-380.55999999999949</v>
      </c>
      <c r="J915" s="6">
        <v>101.5</v>
      </c>
      <c r="K915" s="6">
        <v>0</v>
      </c>
      <c r="L915" s="6">
        <v>101.5</v>
      </c>
      <c r="M915" s="6">
        <v>105.288</v>
      </c>
      <c r="N915" s="6">
        <v>-3.7879999999999967</v>
      </c>
    </row>
    <row r="916" spans="1:14" x14ac:dyDescent="0.25">
      <c r="A916" s="5" t="s">
        <v>1406</v>
      </c>
      <c r="B916" s="5" t="s">
        <v>298</v>
      </c>
      <c r="C916" s="5" t="s">
        <v>39</v>
      </c>
      <c r="D916" s="5" t="s">
        <v>43</v>
      </c>
      <c r="E916" s="6">
        <v>-49210.68</v>
      </c>
      <c r="F916" s="6">
        <v>0</v>
      </c>
      <c r="G916" s="6">
        <v>-49210.68</v>
      </c>
      <c r="H916" s="6">
        <v>-49210.63</v>
      </c>
      <c r="I916" s="6">
        <v>-5.0000000002910383E-2</v>
      </c>
      <c r="J916" s="6">
        <v>-48960</v>
      </c>
      <c r="K916" s="6">
        <v>0</v>
      </c>
      <c r="L916" s="6">
        <v>-48960</v>
      </c>
      <c r="M916" s="6">
        <v>-48960</v>
      </c>
      <c r="N916" s="6">
        <v>0</v>
      </c>
    </row>
    <row r="917" spans="1:14" x14ac:dyDescent="0.25">
      <c r="A917" s="5" t="s">
        <v>1406</v>
      </c>
      <c r="B917" s="5" t="s">
        <v>262</v>
      </c>
      <c r="C917" s="5" t="s">
        <v>42</v>
      </c>
      <c r="D917" s="5" t="s">
        <v>43</v>
      </c>
      <c r="E917" s="6">
        <v>4091.27</v>
      </c>
      <c r="F917" s="6">
        <v>4091.4694280078893</v>
      </c>
      <c r="G917" s="6">
        <v>-0.19942800788930981</v>
      </c>
      <c r="H917" s="6">
        <v>4148.75</v>
      </c>
      <c r="I917" s="6">
        <v>-57.480000000000018</v>
      </c>
      <c r="J917" s="6">
        <v>8078</v>
      </c>
      <c r="K917" s="6">
        <v>8078.4003944773167</v>
      </c>
      <c r="L917" s="6">
        <v>-0.40039447731669497</v>
      </c>
      <c r="M917" s="6">
        <v>8191.4979999999996</v>
      </c>
      <c r="N917" s="6">
        <v>-113.49799999999959</v>
      </c>
    </row>
    <row r="918" spans="1:14" x14ac:dyDescent="0.25">
      <c r="A918" s="5" t="s">
        <v>1406</v>
      </c>
      <c r="B918" s="5" t="s">
        <v>323</v>
      </c>
      <c r="C918" s="5" t="s">
        <v>42</v>
      </c>
      <c r="D918" s="5" t="s">
        <v>43</v>
      </c>
      <c r="E918" s="6">
        <v>33911.46</v>
      </c>
      <c r="F918" s="6">
        <v>33541.517241379312</v>
      </c>
      <c r="G918" s="6">
        <v>369.94275862068753</v>
      </c>
      <c r="H918" s="6">
        <v>34044.639999999999</v>
      </c>
      <c r="I918" s="6">
        <v>-133.18000000000029</v>
      </c>
      <c r="J918" s="6">
        <v>49500</v>
      </c>
      <c r="K918" s="6">
        <v>48960</v>
      </c>
      <c r="L918" s="6">
        <v>540</v>
      </c>
      <c r="M918" s="6">
        <v>49694.400000000001</v>
      </c>
      <c r="N918" s="6">
        <v>-194.40000000000146</v>
      </c>
    </row>
    <row r="919" spans="1:14" x14ac:dyDescent="0.25">
      <c r="A919" s="5" t="s">
        <v>1407</v>
      </c>
      <c r="B919" s="5" t="s">
        <v>25</v>
      </c>
      <c r="C919" s="5" t="s">
        <v>26</v>
      </c>
      <c r="D919" s="5" t="s">
        <v>27</v>
      </c>
      <c r="E919" s="6">
        <v>1525.69</v>
      </c>
      <c r="F919" s="6">
        <v>0</v>
      </c>
      <c r="G919" s="6">
        <v>1525.69</v>
      </c>
      <c r="H919" s="6">
        <v>0</v>
      </c>
      <c r="I919" s="6">
        <v>1525.69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</row>
    <row r="920" spans="1:14" x14ac:dyDescent="0.25">
      <c r="A920" s="5" t="s">
        <v>1407</v>
      </c>
      <c r="B920" s="5" t="s">
        <v>30</v>
      </c>
      <c r="C920" s="5" t="s">
        <v>29</v>
      </c>
      <c r="D920" s="5" t="s">
        <v>27</v>
      </c>
      <c r="E920" s="6">
        <v>4.45</v>
      </c>
      <c r="F920" s="6">
        <v>0</v>
      </c>
      <c r="G920" s="6">
        <v>4.45</v>
      </c>
      <c r="H920" s="6">
        <v>3.72</v>
      </c>
      <c r="I920" s="6">
        <v>0.73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</row>
    <row r="921" spans="1:14" x14ac:dyDescent="0.25">
      <c r="A921" s="5" t="s">
        <v>1407</v>
      </c>
      <c r="B921" s="5" t="s">
        <v>31</v>
      </c>
      <c r="C921" s="5" t="s">
        <v>29</v>
      </c>
      <c r="D921" s="5" t="s">
        <v>27</v>
      </c>
      <c r="E921" s="6">
        <v>19.97</v>
      </c>
      <c r="F921" s="6">
        <v>0</v>
      </c>
      <c r="G921" s="6">
        <v>19.97</v>
      </c>
      <c r="H921" s="6">
        <v>16.7</v>
      </c>
      <c r="I921" s="6">
        <v>3.2699999999999996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</row>
    <row r="922" spans="1:14" x14ac:dyDescent="0.25">
      <c r="A922" s="5" t="s">
        <v>1407</v>
      </c>
      <c r="B922" s="5" t="s">
        <v>28</v>
      </c>
      <c r="C922" s="5" t="s">
        <v>29</v>
      </c>
      <c r="D922" s="5" t="s">
        <v>27</v>
      </c>
      <c r="E922" s="6">
        <v>142.30000000000001</v>
      </c>
      <c r="F922" s="6">
        <v>0</v>
      </c>
      <c r="G922" s="6">
        <v>142.30000000000001</v>
      </c>
      <c r="H922" s="6">
        <v>118.97</v>
      </c>
      <c r="I922" s="6">
        <v>23.330000000000013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</row>
    <row r="923" spans="1:14" x14ac:dyDescent="0.25">
      <c r="A923" s="5" t="s">
        <v>1407</v>
      </c>
      <c r="B923" s="5" t="s">
        <v>36</v>
      </c>
      <c r="C923" s="5" t="s">
        <v>29</v>
      </c>
      <c r="D923" s="5" t="s">
        <v>27</v>
      </c>
      <c r="E923" s="6">
        <v>256.67</v>
      </c>
      <c r="F923" s="6">
        <v>0</v>
      </c>
      <c r="G923" s="6">
        <v>256.67</v>
      </c>
      <c r="H923" s="6">
        <v>214.59</v>
      </c>
      <c r="I923" s="6">
        <v>42.080000000000013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</row>
    <row r="924" spans="1:14" x14ac:dyDescent="0.25">
      <c r="A924" s="5" t="s">
        <v>1407</v>
      </c>
      <c r="B924" s="5" t="s">
        <v>37</v>
      </c>
      <c r="C924" s="5" t="s">
        <v>29</v>
      </c>
      <c r="D924" s="5" t="s">
        <v>27</v>
      </c>
      <c r="E924" s="6">
        <v>562.71</v>
      </c>
      <c r="F924" s="6">
        <v>0</v>
      </c>
      <c r="G924" s="6">
        <v>562.71</v>
      </c>
      <c r="H924" s="6">
        <v>470.45</v>
      </c>
      <c r="I924" s="6">
        <v>92.260000000000048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</row>
    <row r="925" spans="1:14" x14ac:dyDescent="0.25">
      <c r="A925" s="5" t="s">
        <v>1407</v>
      </c>
      <c r="B925" s="5" t="s">
        <v>346</v>
      </c>
      <c r="C925" s="5" t="s">
        <v>33</v>
      </c>
      <c r="D925" s="5" t="s">
        <v>27</v>
      </c>
      <c r="E925" s="6">
        <v>3977.09</v>
      </c>
      <c r="F925" s="6">
        <v>0</v>
      </c>
      <c r="G925" s="6">
        <v>3977.09</v>
      </c>
      <c r="H925" s="6">
        <v>4494.99</v>
      </c>
      <c r="I925" s="6">
        <v>-517.89999999999964</v>
      </c>
      <c r="J925" s="6">
        <v>13.5</v>
      </c>
      <c r="K925" s="6">
        <v>0</v>
      </c>
      <c r="L925" s="6">
        <v>13.5</v>
      </c>
      <c r="M925" s="6">
        <v>15.257999999999999</v>
      </c>
      <c r="N925" s="6">
        <v>-1.7579999999999991</v>
      </c>
    </row>
    <row r="926" spans="1:14" x14ac:dyDescent="0.25">
      <c r="A926" s="5" t="s">
        <v>1407</v>
      </c>
      <c r="B926" s="5" t="s">
        <v>347</v>
      </c>
      <c r="C926" s="5" t="s">
        <v>33</v>
      </c>
      <c r="D926" s="5" t="s">
        <v>27</v>
      </c>
      <c r="E926" s="6">
        <v>5321.91</v>
      </c>
      <c r="F926" s="6">
        <v>0</v>
      </c>
      <c r="G926" s="6">
        <v>5321.91</v>
      </c>
      <c r="H926" s="6">
        <v>6014.95</v>
      </c>
      <c r="I926" s="6">
        <v>-693.04</v>
      </c>
      <c r="J926" s="6">
        <v>13.5</v>
      </c>
      <c r="K926" s="6">
        <v>0</v>
      </c>
      <c r="L926" s="6">
        <v>13.5</v>
      </c>
      <c r="M926" s="6">
        <v>15.257999999999999</v>
      </c>
      <c r="N926" s="6">
        <v>-1.7579999999999991</v>
      </c>
    </row>
    <row r="927" spans="1:14" x14ac:dyDescent="0.25">
      <c r="A927" s="5" t="s">
        <v>1407</v>
      </c>
      <c r="B927" s="5" t="s">
        <v>348</v>
      </c>
      <c r="C927" s="5" t="s">
        <v>33</v>
      </c>
      <c r="D927" s="5" t="s">
        <v>27</v>
      </c>
      <c r="E927" s="6">
        <v>6410.17</v>
      </c>
      <c r="F927" s="6">
        <v>0</v>
      </c>
      <c r="G927" s="6">
        <v>6410.17</v>
      </c>
      <c r="H927" s="6">
        <v>7244.91</v>
      </c>
      <c r="I927" s="6">
        <v>-834.73999999999978</v>
      </c>
      <c r="J927" s="6">
        <v>81</v>
      </c>
      <c r="K927" s="6">
        <v>0</v>
      </c>
      <c r="L927" s="6">
        <v>81</v>
      </c>
      <c r="M927" s="6">
        <v>91.548000000000002</v>
      </c>
      <c r="N927" s="6">
        <v>-10.548000000000002</v>
      </c>
    </row>
    <row r="928" spans="1:14" x14ac:dyDescent="0.25">
      <c r="A928" s="5" t="s">
        <v>1407</v>
      </c>
      <c r="B928" s="5" t="s">
        <v>303</v>
      </c>
      <c r="C928" s="5" t="s">
        <v>39</v>
      </c>
      <c r="D928" s="5" t="s">
        <v>58</v>
      </c>
      <c r="E928" s="6">
        <v>-311537.84000000003</v>
      </c>
      <c r="F928" s="6">
        <v>0</v>
      </c>
      <c r="G928" s="6">
        <v>-311537.84000000003</v>
      </c>
      <c r="H928" s="6">
        <v>-311538.56</v>
      </c>
      <c r="I928" s="6">
        <v>0.71999999997206032</v>
      </c>
      <c r="J928" s="6">
        <v>-15258</v>
      </c>
      <c r="K928" s="6">
        <v>0</v>
      </c>
      <c r="L928" s="6">
        <v>-15258</v>
      </c>
      <c r="M928" s="6">
        <v>-15258</v>
      </c>
      <c r="N928" s="6">
        <v>0</v>
      </c>
    </row>
    <row r="929" spans="1:14" x14ac:dyDescent="0.25">
      <c r="A929" s="5" t="s">
        <v>1407</v>
      </c>
      <c r="B929" s="5" t="s">
        <v>64</v>
      </c>
      <c r="C929" s="5" t="s">
        <v>42</v>
      </c>
      <c r="D929" s="5" t="s">
        <v>58</v>
      </c>
      <c r="E929" s="6">
        <v>247884.26</v>
      </c>
      <c r="F929" s="6">
        <v>249964.56</v>
      </c>
      <c r="G929" s="6">
        <v>-2080.2999999999884</v>
      </c>
      <c r="H929" s="6">
        <v>249964.56</v>
      </c>
      <c r="I929" s="6">
        <v>-2080.2999999999884</v>
      </c>
      <c r="J929" s="6">
        <v>15358</v>
      </c>
      <c r="K929" s="6">
        <v>15486.87</v>
      </c>
      <c r="L929" s="6">
        <v>-128.8700000000008</v>
      </c>
      <c r="M929" s="6">
        <v>15486.87</v>
      </c>
      <c r="N929" s="6">
        <v>-128.8700000000008</v>
      </c>
    </row>
    <row r="930" spans="1:14" x14ac:dyDescent="0.25">
      <c r="A930" s="5" t="s">
        <v>1407</v>
      </c>
      <c r="B930" s="5" t="s">
        <v>441</v>
      </c>
      <c r="C930" s="5" t="s">
        <v>42</v>
      </c>
      <c r="D930" s="5" t="s">
        <v>43</v>
      </c>
      <c r="E930" s="6">
        <v>9275.01</v>
      </c>
      <c r="F930" s="6">
        <v>9156.7843137254895</v>
      </c>
      <c r="G930" s="6">
        <v>118.22568627451074</v>
      </c>
      <c r="H930" s="6">
        <v>9339.92</v>
      </c>
      <c r="I930" s="6">
        <v>-64.909999999999854</v>
      </c>
      <c r="J930" s="6">
        <v>15455</v>
      </c>
      <c r="K930" s="6">
        <v>15258</v>
      </c>
      <c r="L930" s="6">
        <v>197</v>
      </c>
      <c r="M930" s="6">
        <v>15563.16</v>
      </c>
      <c r="N930" s="6">
        <v>-108.15999999999985</v>
      </c>
    </row>
    <row r="931" spans="1:14" x14ac:dyDescent="0.25">
      <c r="A931" s="5" t="s">
        <v>1407</v>
      </c>
      <c r="B931" s="5" t="s">
        <v>443</v>
      </c>
      <c r="C931" s="5" t="s">
        <v>42</v>
      </c>
      <c r="D931" s="5" t="s">
        <v>43</v>
      </c>
      <c r="E931" s="6">
        <v>25470.55</v>
      </c>
      <c r="F931" s="6">
        <v>24596.81592039801</v>
      </c>
      <c r="G931" s="6">
        <v>873.73407960198892</v>
      </c>
      <c r="H931" s="6">
        <v>24719.8</v>
      </c>
      <c r="I931" s="6">
        <v>750.75</v>
      </c>
      <c r="J931" s="6">
        <v>15800</v>
      </c>
      <c r="K931" s="6">
        <v>15258</v>
      </c>
      <c r="L931" s="6">
        <v>542</v>
      </c>
      <c r="M931" s="6">
        <v>15334.29</v>
      </c>
      <c r="N931" s="6">
        <v>465.70999999999913</v>
      </c>
    </row>
    <row r="932" spans="1:14" x14ac:dyDescent="0.25">
      <c r="A932" s="5" t="s">
        <v>1407</v>
      </c>
      <c r="B932" s="5" t="s">
        <v>450</v>
      </c>
      <c r="C932" s="5" t="s">
        <v>42</v>
      </c>
      <c r="D932" s="5" t="s">
        <v>53</v>
      </c>
      <c r="E932" s="6">
        <v>10687.06</v>
      </c>
      <c r="F932" s="6">
        <v>8934.99</v>
      </c>
      <c r="G932" s="6">
        <v>1752.0699999999997</v>
      </c>
      <c r="H932" s="6">
        <v>8934.99</v>
      </c>
      <c r="I932" s="6">
        <v>1752.0699999999997</v>
      </c>
      <c r="J932" s="6">
        <v>730</v>
      </c>
      <c r="K932" s="6">
        <v>610.32000000000005</v>
      </c>
      <c r="L932" s="6">
        <v>119.67999999999995</v>
      </c>
      <c r="M932" s="6">
        <v>610.32000000000005</v>
      </c>
      <c r="N932" s="6">
        <v>119.67999999999995</v>
      </c>
    </row>
    <row r="933" spans="1:14" x14ac:dyDescent="0.25">
      <c r="A933" s="5" t="s">
        <v>1408</v>
      </c>
      <c r="B933" s="5" t="s">
        <v>25</v>
      </c>
      <c r="C933" s="5" t="s">
        <v>26</v>
      </c>
      <c r="D933" s="5" t="s">
        <v>27</v>
      </c>
      <c r="E933" s="6">
        <v>25434.59</v>
      </c>
      <c r="F933" s="6">
        <v>0</v>
      </c>
      <c r="G933" s="6">
        <v>25434.59</v>
      </c>
      <c r="H933" s="6">
        <v>0</v>
      </c>
      <c r="I933" s="6">
        <v>25434.59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</row>
    <row r="934" spans="1:14" x14ac:dyDescent="0.25">
      <c r="A934" s="5" t="s">
        <v>1408</v>
      </c>
      <c r="B934" s="5" t="s">
        <v>30</v>
      </c>
      <c r="C934" s="5" t="s">
        <v>29</v>
      </c>
      <c r="D934" s="5" t="s">
        <v>27</v>
      </c>
      <c r="E934" s="6">
        <v>686.25</v>
      </c>
      <c r="F934" s="6">
        <v>0</v>
      </c>
      <c r="G934" s="6">
        <v>686.25</v>
      </c>
      <c r="H934" s="6">
        <v>681.4</v>
      </c>
      <c r="I934" s="6">
        <v>4.8500000000000227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</row>
    <row r="935" spans="1:14" x14ac:dyDescent="0.25">
      <c r="A935" s="5" t="s">
        <v>1408</v>
      </c>
      <c r="B935" s="5" t="s">
        <v>31</v>
      </c>
      <c r="C935" s="5" t="s">
        <v>29</v>
      </c>
      <c r="D935" s="5" t="s">
        <v>27</v>
      </c>
      <c r="E935" s="6">
        <v>3078</v>
      </c>
      <c r="F935" s="6">
        <v>0</v>
      </c>
      <c r="G935" s="6">
        <v>3078</v>
      </c>
      <c r="H935" s="6">
        <v>3056.25</v>
      </c>
      <c r="I935" s="6">
        <v>21.75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</row>
    <row r="936" spans="1:14" x14ac:dyDescent="0.25">
      <c r="A936" s="5" t="s">
        <v>1408</v>
      </c>
      <c r="B936" s="5" t="s">
        <v>32</v>
      </c>
      <c r="C936" s="5" t="s">
        <v>33</v>
      </c>
      <c r="D936" s="5" t="s">
        <v>27</v>
      </c>
      <c r="E936" s="6">
        <v>7271.04</v>
      </c>
      <c r="F936" s="6">
        <v>0</v>
      </c>
      <c r="G936" s="6">
        <v>7271.04</v>
      </c>
      <c r="H936" s="6">
        <v>6864.54</v>
      </c>
      <c r="I936" s="6">
        <v>406.5</v>
      </c>
      <c r="J936" s="6">
        <v>17.920000000000002</v>
      </c>
      <c r="K936" s="6">
        <v>0</v>
      </c>
      <c r="L936" s="6">
        <v>17.920000000000002</v>
      </c>
      <c r="M936" s="6">
        <v>16.917999999999999</v>
      </c>
      <c r="N936" s="6">
        <v>1.0020000000000024</v>
      </c>
    </row>
    <row r="937" spans="1:14" x14ac:dyDescent="0.25">
      <c r="A937" s="5" t="s">
        <v>1408</v>
      </c>
      <c r="B937" s="5" t="s">
        <v>28</v>
      </c>
      <c r="C937" s="5" t="s">
        <v>29</v>
      </c>
      <c r="D937" s="5" t="s">
        <v>27</v>
      </c>
      <c r="E937" s="6">
        <v>21929.63</v>
      </c>
      <c r="F937" s="6">
        <v>0</v>
      </c>
      <c r="G937" s="6">
        <v>21929.63</v>
      </c>
      <c r="H937" s="6">
        <v>21774.65</v>
      </c>
      <c r="I937" s="6">
        <v>154.97999999999956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</row>
    <row r="938" spans="1:14" x14ac:dyDescent="0.25">
      <c r="A938" s="5" t="s">
        <v>1408</v>
      </c>
      <c r="B938" s="5" t="s">
        <v>34</v>
      </c>
      <c r="C938" s="5" t="s">
        <v>33</v>
      </c>
      <c r="D938" s="5" t="s">
        <v>27</v>
      </c>
      <c r="E938" s="6">
        <v>32506.880000000001</v>
      </c>
      <c r="F938" s="6">
        <v>0</v>
      </c>
      <c r="G938" s="6">
        <v>32506.880000000001</v>
      </c>
      <c r="H938" s="6">
        <v>30689.53</v>
      </c>
      <c r="I938" s="6">
        <v>1817.3500000000022</v>
      </c>
      <c r="J938" s="6">
        <v>17.920000000000002</v>
      </c>
      <c r="K938" s="6">
        <v>0</v>
      </c>
      <c r="L938" s="6">
        <v>17.920000000000002</v>
      </c>
      <c r="M938" s="6">
        <v>16.917999999999999</v>
      </c>
      <c r="N938" s="6">
        <v>1.0020000000000024</v>
      </c>
    </row>
    <row r="939" spans="1:14" x14ac:dyDescent="0.25">
      <c r="A939" s="5" t="s">
        <v>1408</v>
      </c>
      <c r="B939" s="5" t="s">
        <v>35</v>
      </c>
      <c r="C939" s="5" t="s">
        <v>33</v>
      </c>
      <c r="D939" s="5" t="s">
        <v>27</v>
      </c>
      <c r="E939" s="6">
        <v>38283.03</v>
      </c>
      <c r="F939" s="6">
        <v>0</v>
      </c>
      <c r="G939" s="6">
        <v>38283.03</v>
      </c>
      <c r="H939" s="6">
        <v>36141.75</v>
      </c>
      <c r="I939" s="6">
        <v>2141.2799999999988</v>
      </c>
      <c r="J939" s="6">
        <v>376.32</v>
      </c>
      <c r="K939" s="6">
        <v>0</v>
      </c>
      <c r="L939" s="6">
        <v>376.32</v>
      </c>
      <c r="M939" s="6">
        <v>355.27100000000002</v>
      </c>
      <c r="N939" s="6">
        <v>21.048999999999978</v>
      </c>
    </row>
    <row r="940" spans="1:14" x14ac:dyDescent="0.25">
      <c r="A940" s="5" t="s">
        <v>1408</v>
      </c>
      <c r="B940" s="5" t="s">
        <v>36</v>
      </c>
      <c r="C940" s="5" t="s">
        <v>29</v>
      </c>
      <c r="D940" s="5" t="s">
        <v>27</v>
      </c>
      <c r="E940" s="6">
        <v>39555</v>
      </c>
      <c r="F940" s="6">
        <v>0</v>
      </c>
      <c r="G940" s="6">
        <v>39555</v>
      </c>
      <c r="H940" s="6">
        <v>39275.47</v>
      </c>
      <c r="I940" s="6">
        <v>279.52999999999884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</row>
    <row r="941" spans="1:14" x14ac:dyDescent="0.25">
      <c r="A941" s="5" t="s">
        <v>1408</v>
      </c>
      <c r="B941" s="5" t="s">
        <v>37</v>
      </c>
      <c r="C941" s="5" t="s">
        <v>29</v>
      </c>
      <c r="D941" s="5" t="s">
        <v>27</v>
      </c>
      <c r="E941" s="6">
        <v>86718.38</v>
      </c>
      <c r="F941" s="6">
        <v>0</v>
      </c>
      <c r="G941" s="6">
        <v>86718.38</v>
      </c>
      <c r="H941" s="6">
        <v>86105.56</v>
      </c>
      <c r="I941" s="6">
        <v>612.82000000000698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</row>
    <row r="942" spans="1:14" x14ac:dyDescent="0.25">
      <c r="A942" s="5" t="s">
        <v>1408</v>
      </c>
      <c r="B942" s="5" t="s">
        <v>106</v>
      </c>
      <c r="C942" s="5" t="s">
        <v>39</v>
      </c>
      <c r="D942" s="5" t="s">
        <v>40</v>
      </c>
      <c r="E942" s="6">
        <v>-2277502.35</v>
      </c>
      <c r="F942" s="6">
        <v>0</v>
      </c>
      <c r="G942" s="6">
        <v>-2277502.35</v>
      </c>
      <c r="H942" s="6">
        <v>-2277502.34</v>
      </c>
      <c r="I942" s="6">
        <v>-1.0000000242143869E-2</v>
      </c>
      <c r="J942" s="6">
        <v>-12349.915999999999</v>
      </c>
      <c r="K942" s="6">
        <v>0</v>
      </c>
      <c r="L942" s="6">
        <v>-12349.915999999999</v>
      </c>
      <c r="M942" s="6">
        <v>-12349.915999999999</v>
      </c>
      <c r="N942" s="6">
        <v>0</v>
      </c>
    </row>
    <row r="943" spans="1:14" x14ac:dyDescent="0.25">
      <c r="A943" s="5" t="s">
        <v>1408</v>
      </c>
      <c r="B943" s="5" t="s">
        <v>92</v>
      </c>
      <c r="C943" s="5" t="s">
        <v>42</v>
      </c>
      <c r="D943" s="5" t="s">
        <v>43</v>
      </c>
      <c r="E943" s="6">
        <v>93.63</v>
      </c>
      <c r="F943" s="6">
        <v>0</v>
      </c>
      <c r="G943" s="6">
        <v>93.63</v>
      </c>
      <c r="H943" s="6">
        <v>0</v>
      </c>
      <c r="I943" s="6">
        <v>93.63</v>
      </c>
      <c r="J943" s="6">
        <v>1100</v>
      </c>
      <c r="K943" s="6">
        <v>0</v>
      </c>
      <c r="L943" s="6">
        <v>1100</v>
      </c>
      <c r="M943" s="6">
        <v>0</v>
      </c>
      <c r="N943" s="6">
        <v>1100</v>
      </c>
    </row>
    <row r="944" spans="1:14" x14ac:dyDescent="0.25">
      <c r="A944" s="5" t="s">
        <v>1408</v>
      </c>
      <c r="B944" s="5" t="s">
        <v>1364</v>
      </c>
      <c r="C944" s="5" t="s">
        <v>42</v>
      </c>
      <c r="D944" s="5" t="s">
        <v>43</v>
      </c>
      <c r="E944" s="6">
        <v>154759.04000000001</v>
      </c>
      <c r="F944" s="6">
        <v>0</v>
      </c>
      <c r="G944" s="6">
        <v>154759.04000000001</v>
      </c>
      <c r="H944" s="6">
        <v>0</v>
      </c>
      <c r="I944" s="6">
        <v>154759.04000000001</v>
      </c>
      <c r="J944" s="6">
        <v>148761</v>
      </c>
      <c r="K944" s="6">
        <v>0</v>
      </c>
      <c r="L944" s="6">
        <v>148761</v>
      </c>
      <c r="M944" s="6">
        <v>0</v>
      </c>
      <c r="N944" s="6">
        <v>148761</v>
      </c>
    </row>
    <row r="945" spans="1:14" x14ac:dyDescent="0.25">
      <c r="A945" s="5" t="s">
        <v>1408</v>
      </c>
      <c r="B945" s="5" t="s">
        <v>107</v>
      </c>
      <c r="C945" s="5" t="s">
        <v>42</v>
      </c>
      <c r="D945" s="5" t="s">
        <v>43</v>
      </c>
      <c r="E945" s="6">
        <v>8194.09</v>
      </c>
      <c r="F945" s="6">
        <v>8122.7881773399004</v>
      </c>
      <c r="G945" s="6">
        <v>71.301822660099788</v>
      </c>
      <c r="H945" s="6">
        <v>8244.6299999999992</v>
      </c>
      <c r="I945" s="6">
        <v>-50.539999999999054</v>
      </c>
      <c r="J945" s="6">
        <v>149500</v>
      </c>
      <c r="K945" s="6">
        <v>148198.99211822663</v>
      </c>
      <c r="L945" s="6">
        <v>1301.0078817733738</v>
      </c>
      <c r="M945" s="6">
        <v>150421.97700000001</v>
      </c>
      <c r="N945" s="6">
        <v>-921.9770000000135</v>
      </c>
    </row>
    <row r="946" spans="1:14" x14ac:dyDescent="0.25">
      <c r="A946" s="5" t="s">
        <v>1408</v>
      </c>
      <c r="B946" s="5" t="s">
        <v>44</v>
      </c>
      <c r="C946" s="5" t="s">
        <v>42</v>
      </c>
      <c r="D946" s="5" t="s">
        <v>43</v>
      </c>
      <c r="E946" s="6">
        <v>12245.78</v>
      </c>
      <c r="F946" s="6">
        <v>12238.766169154229</v>
      </c>
      <c r="G946" s="6">
        <v>7.0138308457717358</v>
      </c>
      <c r="H946" s="6">
        <v>12299.96</v>
      </c>
      <c r="I946" s="6">
        <v>-54.179999999998472</v>
      </c>
      <c r="J946" s="6">
        <v>12357</v>
      </c>
      <c r="K946" s="6">
        <v>12349.916417910446</v>
      </c>
      <c r="L946" s="6">
        <v>7.0835820895536017</v>
      </c>
      <c r="M946" s="6">
        <v>12411.665999999999</v>
      </c>
      <c r="N946" s="6">
        <v>-54.665999999999258</v>
      </c>
    </row>
    <row r="947" spans="1:14" x14ac:dyDescent="0.25">
      <c r="A947" s="5" t="s">
        <v>1408</v>
      </c>
      <c r="B947" s="5" t="s">
        <v>99</v>
      </c>
      <c r="C947" s="5" t="s">
        <v>42</v>
      </c>
      <c r="D947" s="5" t="s">
        <v>43</v>
      </c>
      <c r="E947" s="6">
        <v>35482.86</v>
      </c>
      <c r="F947" s="6">
        <v>35292.108374384239</v>
      </c>
      <c r="G947" s="6">
        <v>190.75162561576144</v>
      </c>
      <c r="H947" s="6">
        <v>35821.49</v>
      </c>
      <c r="I947" s="6">
        <v>-338.62999999999738</v>
      </c>
      <c r="J947" s="6">
        <v>149000</v>
      </c>
      <c r="K947" s="6">
        <v>148198.99211822663</v>
      </c>
      <c r="L947" s="6">
        <v>801.00788177337381</v>
      </c>
      <c r="M947" s="6">
        <v>150421.97700000001</v>
      </c>
      <c r="N947" s="6">
        <v>-1421.9770000000135</v>
      </c>
    </row>
    <row r="948" spans="1:14" x14ac:dyDescent="0.25">
      <c r="A948" s="5" t="s">
        <v>1408</v>
      </c>
      <c r="B948" s="5" t="s">
        <v>100</v>
      </c>
      <c r="C948" s="5" t="s">
        <v>42</v>
      </c>
      <c r="D948" s="5" t="s">
        <v>43</v>
      </c>
      <c r="E948" s="6">
        <v>45427.63</v>
      </c>
      <c r="F948" s="6">
        <v>45335.556650246304</v>
      </c>
      <c r="G948" s="6">
        <v>92.073349753693037</v>
      </c>
      <c r="H948" s="6">
        <v>46015.59</v>
      </c>
      <c r="I948" s="6">
        <v>-587.95999999999913</v>
      </c>
      <c r="J948" s="6">
        <v>148500</v>
      </c>
      <c r="K948" s="6">
        <v>148198.99211822663</v>
      </c>
      <c r="L948" s="6">
        <v>301.00788177337381</v>
      </c>
      <c r="M948" s="6">
        <v>150421.97700000001</v>
      </c>
      <c r="N948" s="6">
        <v>-1921.9770000000135</v>
      </c>
    </row>
    <row r="949" spans="1:14" x14ac:dyDescent="0.25">
      <c r="A949" s="5" t="s">
        <v>1408</v>
      </c>
      <c r="B949" s="5" t="s">
        <v>47</v>
      </c>
      <c r="C949" s="5" t="s">
        <v>42</v>
      </c>
      <c r="D949" s="5" t="s">
        <v>43</v>
      </c>
      <c r="E949" s="6">
        <v>69898.44</v>
      </c>
      <c r="F949" s="6">
        <v>69681.686274509819</v>
      </c>
      <c r="G949" s="6">
        <v>216.75372549018357</v>
      </c>
      <c r="H949" s="6">
        <v>71075.320000000007</v>
      </c>
      <c r="I949" s="6">
        <v>-1176.8800000000047</v>
      </c>
      <c r="J949" s="6">
        <v>148660</v>
      </c>
      <c r="K949" s="6">
        <v>148198.99215686275</v>
      </c>
      <c r="L949" s="6">
        <v>461.00784313725308</v>
      </c>
      <c r="M949" s="6">
        <v>151162.97200000001</v>
      </c>
      <c r="N949" s="6">
        <v>-2502.9720000000088</v>
      </c>
    </row>
    <row r="950" spans="1:14" x14ac:dyDescent="0.25">
      <c r="A950" s="5" t="s">
        <v>1408</v>
      </c>
      <c r="B950" s="5" t="s">
        <v>101</v>
      </c>
      <c r="C950" s="5" t="s">
        <v>42</v>
      </c>
      <c r="D950" s="5" t="s">
        <v>43</v>
      </c>
      <c r="E950" s="6">
        <v>141645.91</v>
      </c>
      <c r="F950" s="6">
        <v>133107.74384236452</v>
      </c>
      <c r="G950" s="6">
        <v>8538.1661576354818</v>
      </c>
      <c r="H950" s="6">
        <v>135104.35999999999</v>
      </c>
      <c r="I950" s="6">
        <v>6541.5500000000175</v>
      </c>
      <c r="J950" s="6">
        <v>157705</v>
      </c>
      <c r="K950" s="6">
        <v>148198.99211822663</v>
      </c>
      <c r="L950" s="6">
        <v>9506.0078817733738</v>
      </c>
      <c r="M950" s="6">
        <v>150421.97700000001</v>
      </c>
      <c r="N950" s="6">
        <v>7283.0229999999865</v>
      </c>
    </row>
    <row r="951" spans="1:14" x14ac:dyDescent="0.25">
      <c r="A951" s="5" t="s">
        <v>1408</v>
      </c>
      <c r="B951" s="5" t="s">
        <v>109</v>
      </c>
      <c r="C951" s="5" t="s">
        <v>42</v>
      </c>
      <c r="D951" s="5" t="s">
        <v>43</v>
      </c>
      <c r="E951" s="6">
        <v>147582.5</v>
      </c>
      <c r="F951" s="6">
        <v>147581.49753694583</v>
      </c>
      <c r="G951" s="6">
        <v>1.0024630541738588</v>
      </c>
      <c r="H951" s="6">
        <v>149795.22</v>
      </c>
      <c r="I951" s="6">
        <v>-2212.7200000000012</v>
      </c>
      <c r="J951" s="6">
        <v>12350</v>
      </c>
      <c r="K951" s="6">
        <v>12349.916256157636</v>
      </c>
      <c r="L951" s="6">
        <v>8.3743842364128795E-2</v>
      </c>
      <c r="M951" s="6">
        <v>12535.165000000001</v>
      </c>
      <c r="N951" s="6">
        <v>-185.16500000000087</v>
      </c>
    </row>
    <row r="952" spans="1:14" x14ac:dyDescent="0.25">
      <c r="A952" s="5" t="s">
        <v>1408</v>
      </c>
      <c r="B952" s="5" t="s">
        <v>50</v>
      </c>
      <c r="C952" s="5" t="s">
        <v>42</v>
      </c>
      <c r="D952" s="5" t="s">
        <v>43</v>
      </c>
      <c r="E952" s="6">
        <v>0</v>
      </c>
      <c r="F952" s="6">
        <v>184734.48756218905</v>
      </c>
      <c r="G952" s="6">
        <v>-184734.48756218905</v>
      </c>
      <c r="H952" s="6">
        <v>185658.16</v>
      </c>
      <c r="I952" s="6">
        <v>-185658.16</v>
      </c>
      <c r="J952" s="6">
        <v>0</v>
      </c>
      <c r="K952" s="6">
        <v>148198.992039801</v>
      </c>
      <c r="L952" s="6">
        <v>-148198.992039801</v>
      </c>
      <c r="M952" s="6">
        <v>148939.98699999999</v>
      </c>
      <c r="N952" s="6">
        <v>-148939.98699999999</v>
      </c>
    </row>
    <row r="953" spans="1:14" x14ac:dyDescent="0.25">
      <c r="A953" s="5" t="s">
        <v>1408</v>
      </c>
      <c r="B953" s="5" t="s">
        <v>103</v>
      </c>
      <c r="C953" s="5" t="s">
        <v>42</v>
      </c>
      <c r="D953" s="5" t="s">
        <v>43</v>
      </c>
      <c r="E953" s="6">
        <v>743892.11</v>
      </c>
      <c r="F953" s="6">
        <v>743280.18811881193</v>
      </c>
      <c r="G953" s="6">
        <v>611.92188118805643</v>
      </c>
      <c r="H953" s="6">
        <v>750712.99</v>
      </c>
      <c r="I953" s="6">
        <v>-6820.8800000000047</v>
      </c>
      <c r="J953" s="6">
        <v>148321</v>
      </c>
      <c r="K953" s="6">
        <v>148198.99207920791</v>
      </c>
      <c r="L953" s="6">
        <v>122.0079207920935</v>
      </c>
      <c r="M953" s="6">
        <v>149680.98199999999</v>
      </c>
      <c r="N953" s="6">
        <v>-1359.9819999999891</v>
      </c>
    </row>
    <row r="954" spans="1:14" x14ac:dyDescent="0.25">
      <c r="A954" s="5" t="s">
        <v>1408</v>
      </c>
      <c r="B954" s="5" t="s">
        <v>104</v>
      </c>
      <c r="C954" s="5" t="s">
        <v>42</v>
      </c>
      <c r="D954" s="5" t="s">
        <v>53</v>
      </c>
      <c r="E954" s="6">
        <v>655335</v>
      </c>
      <c r="F954" s="6">
        <v>647465.57213930343</v>
      </c>
      <c r="G954" s="6">
        <v>7869.4278606965672</v>
      </c>
      <c r="H954" s="6">
        <v>650702.9</v>
      </c>
      <c r="I954" s="6">
        <v>4632.0999999999767</v>
      </c>
      <c r="J954" s="6">
        <v>112500</v>
      </c>
      <c r="K954" s="6">
        <v>111149.24378109453</v>
      </c>
      <c r="L954" s="6">
        <v>1350.7562189054734</v>
      </c>
      <c r="M954" s="6">
        <v>111704.99</v>
      </c>
      <c r="N954" s="6">
        <v>795.00999999999476</v>
      </c>
    </row>
    <row r="955" spans="1:14" x14ac:dyDescent="0.25">
      <c r="A955" s="5" t="s">
        <v>1408</v>
      </c>
      <c r="B955" s="5" t="s">
        <v>54</v>
      </c>
      <c r="C955" s="5" t="s">
        <v>42</v>
      </c>
      <c r="D955" s="5" t="s">
        <v>55</v>
      </c>
      <c r="E955" s="6">
        <v>7482.56</v>
      </c>
      <c r="F955" s="6">
        <v>7335.8529411764703</v>
      </c>
      <c r="G955" s="6">
        <v>146.70705882353013</v>
      </c>
      <c r="H955" s="6">
        <v>7482.57</v>
      </c>
      <c r="I955" s="6">
        <v>-9.999999999308784E-3</v>
      </c>
      <c r="J955" s="6">
        <v>1360.4659999999999</v>
      </c>
      <c r="K955" s="6">
        <v>1333.7911764705884</v>
      </c>
      <c r="L955" s="6">
        <v>26.674823529411469</v>
      </c>
      <c r="M955" s="6">
        <v>1360.4670000000001</v>
      </c>
      <c r="N955" s="6">
        <v>-1.0000000002037268E-3</v>
      </c>
    </row>
    <row r="956" spans="1:14" x14ac:dyDescent="0.25">
      <c r="A956" s="5" t="s">
        <v>1409</v>
      </c>
      <c r="B956" s="5" t="s">
        <v>25</v>
      </c>
      <c r="C956" s="5" t="s">
        <v>26</v>
      </c>
      <c r="D956" s="5" t="s">
        <v>27</v>
      </c>
      <c r="E956" s="6">
        <v>2673.33</v>
      </c>
      <c r="F956" s="6">
        <v>0</v>
      </c>
      <c r="G956" s="6">
        <v>2673.33</v>
      </c>
      <c r="H956" s="6">
        <v>0</v>
      </c>
      <c r="I956" s="6">
        <v>2673.33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</row>
    <row r="957" spans="1:14" x14ac:dyDescent="0.25">
      <c r="A957" s="5" t="s">
        <v>1409</v>
      </c>
      <c r="B957" s="5" t="s">
        <v>28</v>
      </c>
      <c r="C957" s="5" t="s">
        <v>29</v>
      </c>
      <c r="D957" s="5" t="s">
        <v>27</v>
      </c>
      <c r="E957" s="6">
        <v>0</v>
      </c>
      <c r="F957" s="6">
        <v>0</v>
      </c>
      <c r="G957" s="6">
        <v>0</v>
      </c>
      <c r="H957" s="6">
        <v>0.01</v>
      </c>
      <c r="I957" s="6">
        <v>-0.01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</row>
    <row r="958" spans="1:14" x14ac:dyDescent="0.25">
      <c r="A958" s="5" t="s">
        <v>1409</v>
      </c>
      <c r="B958" s="5" t="s">
        <v>30</v>
      </c>
      <c r="C958" s="5" t="s">
        <v>29</v>
      </c>
      <c r="D958" s="5" t="s">
        <v>27</v>
      </c>
      <c r="E958" s="6">
        <v>0</v>
      </c>
      <c r="F958" s="6">
        <v>0</v>
      </c>
      <c r="G958" s="6">
        <v>0</v>
      </c>
      <c r="H958" s="6">
        <v>0.17</v>
      </c>
      <c r="I958" s="6">
        <v>-0.17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</row>
    <row r="959" spans="1:14" x14ac:dyDescent="0.25">
      <c r="A959" s="5" t="s">
        <v>1409</v>
      </c>
      <c r="B959" s="5" t="s">
        <v>31</v>
      </c>
      <c r="C959" s="5" t="s">
        <v>29</v>
      </c>
      <c r="D959" s="5" t="s">
        <v>27</v>
      </c>
      <c r="E959" s="6">
        <v>0</v>
      </c>
      <c r="F959" s="6">
        <v>0</v>
      </c>
      <c r="G959" s="6">
        <v>0</v>
      </c>
      <c r="H959" s="6">
        <v>1.1399999999999999</v>
      </c>
      <c r="I959" s="6">
        <v>-1.1399999999999999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</row>
    <row r="960" spans="1:14" x14ac:dyDescent="0.25">
      <c r="A960" s="5" t="s">
        <v>1409</v>
      </c>
      <c r="B960" s="5" t="s">
        <v>36</v>
      </c>
      <c r="C960" s="5" t="s">
        <v>29</v>
      </c>
      <c r="D960" s="5" t="s">
        <v>27</v>
      </c>
      <c r="E960" s="6">
        <v>0</v>
      </c>
      <c r="F960" s="6">
        <v>0</v>
      </c>
      <c r="G960" s="6">
        <v>0</v>
      </c>
      <c r="H960" s="6">
        <v>12.74</v>
      </c>
      <c r="I960" s="6">
        <v>-12.74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</row>
    <row r="961" spans="1:14" x14ac:dyDescent="0.25">
      <c r="A961" s="5" t="s">
        <v>1409</v>
      </c>
      <c r="B961" s="5" t="s">
        <v>37</v>
      </c>
      <c r="C961" s="5" t="s">
        <v>29</v>
      </c>
      <c r="D961" s="5" t="s">
        <v>27</v>
      </c>
      <c r="E961" s="6">
        <v>0</v>
      </c>
      <c r="F961" s="6">
        <v>0</v>
      </c>
      <c r="G961" s="6">
        <v>0</v>
      </c>
      <c r="H961" s="6">
        <v>29.46</v>
      </c>
      <c r="I961" s="6">
        <v>-29.46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</row>
    <row r="962" spans="1:14" x14ac:dyDescent="0.25">
      <c r="A962" s="5" t="s">
        <v>1409</v>
      </c>
      <c r="B962" s="5" t="s">
        <v>346</v>
      </c>
      <c r="C962" s="5" t="s">
        <v>33</v>
      </c>
      <c r="D962" s="5" t="s">
        <v>27</v>
      </c>
      <c r="E962" s="6">
        <v>554.49</v>
      </c>
      <c r="F962" s="6">
        <v>0</v>
      </c>
      <c r="G962" s="6">
        <v>554.49</v>
      </c>
      <c r="H962" s="6">
        <v>547.52</v>
      </c>
      <c r="I962" s="6">
        <v>6.9700000000000273</v>
      </c>
      <c r="J962" s="6">
        <v>3.5</v>
      </c>
      <c r="K962" s="6">
        <v>0</v>
      </c>
      <c r="L962" s="6">
        <v>3.5</v>
      </c>
      <c r="M962" s="6">
        <v>3.456</v>
      </c>
      <c r="N962" s="6">
        <v>4.4000000000000039E-2</v>
      </c>
    </row>
    <row r="963" spans="1:14" x14ac:dyDescent="0.25">
      <c r="A963" s="5" t="s">
        <v>1409</v>
      </c>
      <c r="B963" s="5" t="s">
        <v>347</v>
      </c>
      <c r="C963" s="5" t="s">
        <v>33</v>
      </c>
      <c r="D963" s="5" t="s">
        <v>27</v>
      </c>
      <c r="E963" s="6">
        <v>1761.6</v>
      </c>
      <c r="F963" s="6">
        <v>0</v>
      </c>
      <c r="G963" s="6">
        <v>1761.6</v>
      </c>
      <c r="H963" s="6">
        <v>1739.45</v>
      </c>
      <c r="I963" s="6">
        <v>22.149999999999864</v>
      </c>
      <c r="J963" s="6">
        <v>3.5</v>
      </c>
      <c r="K963" s="6">
        <v>0</v>
      </c>
      <c r="L963" s="6">
        <v>3.5</v>
      </c>
      <c r="M963" s="6">
        <v>3.456</v>
      </c>
      <c r="N963" s="6">
        <v>4.4000000000000039E-2</v>
      </c>
    </row>
    <row r="964" spans="1:14" x14ac:dyDescent="0.25">
      <c r="A964" s="5" t="s">
        <v>1409</v>
      </c>
      <c r="B964" s="5" t="s">
        <v>348</v>
      </c>
      <c r="C964" s="5" t="s">
        <v>33</v>
      </c>
      <c r="D964" s="5" t="s">
        <v>27</v>
      </c>
      <c r="E964" s="6">
        <v>1770.17</v>
      </c>
      <c r="F964" s="6">
        <v>0</v>
      </c>
      <c r="G964" s="6">
        <v>1770.17</v>
      </c>
      <c r="H964" s="6">
        <v>1747.92</v>
      </c>
      <c r="I964" s="6">
        <v>22.25</v>
      </c>
      <c r="J964" s="6">
        <v>21</v>
      </c>
      <c r="K964" s="6">
        <v>0</v>
      </c>
      <c r="L964" s="6">
        <v>21</v>
      </c>
      <c r="M964" s="6">
        <v>20.736000000000001</v>
      </c>
      <c r="N964" s="6">
        <v>0.26399999999999935</v>
      </c>
    </row>
    <row r="965" spans="1:14" x14ac:dyDescent="0.25">
      <c r="A965" s="5" t="s">
        <v>1409</v>
      </c>
      <c r="B965" s="5" t="s">
        <v>1166</v>
      </c>
      <c r="C965" s="5" t="s">
        <v>39</v>
      </c>
      <c r="D965" s="5" t="s">
        <v>58</v>
      </c>
      <c r="E965" s="6">
        <v>-89263.3</v>
      </c>
      <c r="F965" s="6">
        <v>0</v>
      </c>
      <c r="G965" s="6">
        <v>-89263.3</v>
      </c>
      <c r="H965" s="6">
        <v>-89263.34</v>
      </c>
      <c r="I965" s="6">
        <v>3.9999999993597157E-2</v>
      </c>
      <c r="J965" s="6">
        <v>-3456</v>
      </c>
      <c r="K965" s="6">
        <v>0</v>
      </c>
      <c r="L965" s="6">
        <v>-3456</v>
      </c>
      <c r="M965" s="6">
        <v>-3456</v>
      </c>
      <c r="N965" s="6">
        <v>0</v>
      </c>
    </row>
    <row r="966" spans="1:14" x14ac:dyDescent="0.25">
      <c r="A966" s="5" t="s">
        <v>1409</v>
      </c>
      <c r="B966" s="5" t="s">
        <v>1167</v>
      </c>
      <c r="C966" s="5" t="s">
        <v>42</v>
      </c>
      <c r="D966" s="5" t="s">
        <v>58</v>
      </c>
      <c r="E966" s="6">
        <v>72227.64</v>
      </c>
      <c r="F966" s="6">
        <v>75116.710000000006</v>
      </c>
      <c r="G966" s="6">
        <v>-2889.070000000007</v>
      </c>
      <c r="H966" s="6">
        <v>75116.710000000006</v>
      </c>
      <c r="I966" s="6">
        <v>-2889.070000000007</v>
      </c>
      <c r="J966" s="6">
        <v>3456</v>
      </c>
      <c r="K966" s="6">
        <v>3594.24</v>
      </c>
      <c r="L966" s="6">
        <v>-138.23999999999978</v>
      </c>
      <c r="M966" s="6">
        <v>3594.24</v>
      </c>
      <c r="N966" s="6">
        <v>-138.23999999999978</v>
      </c>
    </row>
    <row r="967" spans="1:14" x14ac:dyDescent="0.25">
      <c r="A967" s="5" t="s">
        <v>1409</v>
      </c>
      <c r="B967" s="5" t="s">
        <v>506</v>
      </c>
      <c r="C967" s="5" t="s">
        <v>42</v>
      </c>
      <c r="D967" s="5" t="s">
        <v>43</v>
      </c>
      <c r="E967" s="6">
        <v>4700.92</v>
      </c>
      <c r="F967" s="6">
        <v>4668.5</v>
      </c>
      <c r="G967" s="6">
        <v>32.420000000000073</v>
      </c>
      <c r="H967" s="6">
        <v>4761.87</v>
      </c>
      <c r="I967" s="6">
        <v>-60.949999999999818</v>
      </c>
      <c r="J967" s="6">
        <v>3480</v>
      </c>
      <c r="K967" s="6">
        <v>3456</v>
      </c>
      <c r="L967" s="6">
        <v>24</v>
      </c>
      <c r="M967" s="6">
        <v>3525.12</v>
      </c>
      <c r="N967" s="6">
        <v>-45.119999999999891</v>
      </c>
    </row>
    <row r="968" spans="1:14" x14ac:dyDescent="0.25">
      <c r="A968" s="5" t="s">
        <v>1409</v>
      </c>
      <c r="B968" s="5" t="s">
        <v>507</v>
      </c>
      <c r="C968" s="5" t="s">
        <v>42</v>
      </c>
      <c r="D968" s="5" t="s">
        <v>43</v>
      </c>
      <c r="E968" s="6">
        <v>4900</v>
      </c>
      <c r="F968" s="6">
        <v>4838.3980099502487</v>
      </c>
      <c r="G968" s="6">
        <v>61.601990049751294</v>
      </c>
      <c r="H968" s="6">
        <v>4862.59</v>
      </c>
      <c r="I968" s="6">
        <v>37.409999999999854</v>
      </c>
      <c r="J968" s="6">
        <v>3500</v>
      </c>
      <c r="K968" s="6">
        <v>3456</v>
      </c>
      <c r="L968" s="6">
        <v>44</v>
      </c>
      <c r="M968" s="6">
        <v>3473.28</v>
      </c>
      <c r="N968" s="6">
        <v>26.7199999999998</v>
      </c>
    </row>
    <row r="969" spans="1:14" x14ac:dyDescent="0.25">
      <c r="A969" s="5" t="s">
        <v>1409</v>
      </c>
      <c r="B969" s="5" t="s">
        <v>355</v>
      </c>
      <c r="C969" s="5" t="s">
        <v>42</v>
      </c>
      <c r="D969" s="5" t="s">
        <v>53</v>
      </c>
      <c r="E969" s="6">
        <v>675.15</v>
      </c>
      <c r="F969" s="6">
        <v>466.66</v>
      </c>
      <c r="G969" s="6">
        <v>208.48999999999995</v>
      </c>
      <c r="H969" s="6">
        <v>466.66</v>
      </c>
      <c r="I969" s="6">
        <v>208.48999999999995</v>
      </c>
      <c r="J969" s="6">
        <v>50</v>
      </c>
      <c r="K969" s="6">
        <v>34.56</v>
      </c>
      <c r="L969" s="6">
        <v>15.439999999999998</v>
      </c>
      <c r="M969" s="6">
        <v>34.56</v>
      </c>
      <c r="N969" s="6">
        <v>15.439999999999998</v>
      </c>
    </row>
    <row r="970" spans="1:14" x14ac:dyDescent="0.25">
      <c r="A970" s="5" t="s">
        <v>1410</v>
      </c>
      <c r="B970" s="5" t="s">
        <v>25</v>
      </c>
      <c r="C970" s="5" t="s">
        <v>26</v>
      </c>
      <c r="D970" s="5" t="s">
        <v>27</v>
      </c>
      <c r="E970" s="6">
        <v>1288.5899999999999</v>
      </c>
      <c r="F970" s="6">
        <v>0</v>
      </c>
      <c r="G970" s="6">
        <v>1288.5899999999999</v>
      </c>
      <c r="H970" s="6">
        <v>0</v>
      </c>
      <c r="I970" s="6">
        <v>1288.5899999999999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</row>
    <row r="971" spans="1:14" x14ac:dyDescent="0.25">
      <c r="A971" s="5" t="s">
        <v>1410</v>
      </c>
      <c r="B971" s="5" t="s">
        <v>30</v>
      </c>
      <c r="C971" s="5" t="s">
        <v>29</v>
      </c>
      <c r="D971" s="5" t="s">
        <v>27</v>
      </c>
      <c r="E971" s="6">
        <v>74.66</v>
      </c>
      <c r="F971" s="6">
        <v>0</v>
      </c>
      <c r="G971" s="6">
        <v>74.66</v>
      </c>
      <c r="H971" s="6">
        <v>74.44</v>
      </c>
      <c r="I971" s="6">
        <v>0.21999999999999886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</row>
    <row r="972" spans="1:14" x14ac:dyDescent="0.25">
      <c r="A972" s="5" t="s">
        <v>1410</v>
      </c>
      <c r="B972" s="5" t="s">
        <v>31</v>
      </c>
      <c r="C972" s="5" t="s">
        <v>29</v>
      </c>
      <c r="D972" s="5" t="s">
        <v>27</v>
      </c>
      <c r="E972" s="6">
        <v>334.89</v>
      </c>
      <c r="F972" s="6">
        <v>0</v>
      </c>
      <c r="G972" s="6">
        <v>334.89</v>
      </c>
      <c r="H972" s="6">
        <v>333.9</v>
      </c>
      <c r="I972" s="6">
        <v>0.99000000000000909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</row>
    <row r="973" spans="1:14" x14ac:dyDescent="0.25">
      <c r="A973" s="5" t="s">
        <v>1410</v>
      </c>
      <c r="B973" s="5" t="s">
        <v>32</v>
      </c>
      <c r="C973" s="5" t="s">
        <v>33</v>
      </c>
      <c r="D973" s="5" t="s">
        <v>27</v>
      </c>
      <c r="E973" s="6">
        <v>779.04</v>
      </c>
      <c r="F973" s="6">
        <v>0</v>
      </c>
      <c r="G973" s="6">
        <v>779.04</v>
      </c>
      <c r="H973" s="6">
        <v>840.4</v>
      </c>
      <c r="I973" s="6">
        <v>-61.360000000000014</v>
      </c>
      <c r="J973" s="6">
        <v>1.92</v>
      </c>
      <c r="K973" s="6">
        <v>0</v>
      </c>
      <c r="L973" s="6">
        <v>1.92</v>
      </c>
      <c r="M973" s="6">
        <v>2.0710000000000002</v>
      </c>
      <c r="N973" s="6">
        <v>-0.15100000000000025</v>
      </c>
    </row>
    <row r="974" spans="1:14" x14ac:dyDescent="0.25">
      <c r="A974" s="5" t="s">
        <v>1410</v>
      </c>
      <c r="B974" s="5" t="s">
        <v>28</v>
      </c>
      <c r="C974" s="5" t="s">
        <v>29</v>
      </c>
      <c r="D974" s="5" t="s">
        <v>27</v>
      </c>
      <c r="E974" s="6">
        <v>2385.94</v>
      </c>
      <c r="F974" s="6">
        <v>0</v>
      </c>
      <c r="G974" s="6">
        <v>2385.94</v>
      </c>
      <c r="H974" s="6">
        <v>2378.9</v>
      </c>
      <c r="I974" s="6">
        <v>7.0399999999999636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</row>
    <row r="975" spans="1:14" x14ac:dyDescent="0.25">
      <c r="A975" s="5" t="s">
        <v>1410</v>
      </c>
      <c r="B975" s="5" t="s">
        <v>34</v>
      </c>
      <c r="C975" s="5" t="s">
        <v>33</v>
      </c>
      <c r="D975" s="5" t="s">
        <v>27</v>
      </c>
      <c r="E975" s="6">
        <v>3482.88</v>
      </c>
      <c r="F975" s="6">
        <v>0</v>
      </c>
      <c r="G975" s="6">
        <v>3482.88</v>
      </c>
      <c r="H975" s="6">
        <v>3757.2</v>
      </c>
      <c r="I975" s="6">
        <v>-274.31999999999971</v>
      </c>
      <c r="J975" s="6">
        <v>1.92</v>
      </c>
      <c r="K975" s="6">
        <v>0</v>
      </c>
      <c r="L975" s="6">
        <v>1.92</v>
      </c>
      <c r="M975" s="6">
        <v>2.0710000000000002</v>
      </c>
      <c r="N975" s="6">
        <v>-0.15100000000000025</v>
      </c>
    </row>
    <row r="976" spans="1:14" x14ac:dyDescent="0.25">
      <c r="A976" s="5" t="s">
        <v>1410</v>
      </c>
      <c r="B976" s="5" t="s">
        <v>36</v>
      </c>
      <c r="C976" s="5" t="s">
        <v>29</v>
      </c>
      <c r="D976" s="5" t="s">
        <v>27</v>
      </c>
      <c r="E976" s="6">
        <v>4303.58</v>
      </c>
      <c r="F976" s="6">
        <v>0</v>
      </c>
      <c r="G976" s="6">
        <v>4303.58</v>
      </c>
      <c r="H976" s="6">
        <v>4290.88</v>
      </c>
      <c r="I976" s="6">
        <v>12.699999999999818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</row>
    <row r="977" spans="1:14" x14ac:dyDescent="0.25">
      <c r="A977" s="5" t="s">
        <v>1410</v>
      </c>
      <c r="B977" s="5" t="s">
        <v>35</v>
      </c>
      <c r="C977" s="5" t="s">
        <v>33</v>
      </c>
      <c r="D977" s="5" t="s">
        <v>27</v>
      </c>
      <c r="E977" s="6">
        <v>4101.75</v>
      </c>
      <c r="F977" s="6">
        <v>0</v>
      </c>
      <c r="G977" s="6">
        <v>4101.75</v>
      </c>
      <c r="H977" s="6">
        <v>4424.55</v>
      </c>
      <c r="I977" s="6">
        <v>-322.80000000000018</v>
      </c>
      <c r="J977" s="6">
        <v>40.32</v>
      </c>
      <c r="K977" s="6">
        <v>0</v>
      </c>
      <c r="L977" s="6">
        <v>40.32</v>
      </c>
      <c r="M977" s="6">
        <v>43.493000000000002</v>
      </c>
      <c r="N977" s="6">
        <v>-3.1730000000000018</v>
      </c>
    </row>
    <row r="978" spans="1:14" x14ac:dyDescent="0.25">
      <c r="A978" s="5" t="s">
        <v>1410</v>
      </c>
      <c r="B978" s="5" t="s">
        <v>37</v>
      </c>
      <c r="C978" s="5" t="s">
        <v>29</v>
      </c>
      <c r="D978" s="5" t="s">
        <v>27</v>
      </c>
      <c r="E978" s="6">
        <v>9434.9599999999991</v>
      </c>
      <c r="F978" s="6">
        <v>0</v>
      </c>
      <c r="G978" s="6">
        <v>9434.9599999999991</v>
      </c>
      <c r="H978" s="6">
        <v>9407.1200000000008</v>
      </c>
      <c r="I978" s="6">
        <v>27.839999999998327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</row>
    <row r="979" spans="1:14" x14ac:dyDescent="0.25">
      <c r="A979" s="5" t="s">
        <v>1410</v>
      </c>
      <c r="B979" s="5" t="s">
        <v>140</v>
      </c>
      <c r="C979" s="5" t="s">
        <v>39</v>
      </c>
      <c r="D979" s="5" t="s">
        <v>40</v>
      </c>
      <c r="E979" s="6">
        <v>-219341.36</v>
      </c>
      <c r="F979" s="6">
        <v>0</v>
      </c>
      <c r="G979" s="6">
        <v>-219341.36</v>
      </c>
      <c r="H979" s="6">
        <v>-219341.36</v>
      </c>
      <c r="I979" s="6">
        <v>0</v>
      </c>
      <c r="J979" s="6">
        <v>-2651</v>
      </c>
      <c r="K979" s="6">
        <v>0</v>
      </c>
      <c r="L979" s="6">
        <v>-2651</v>
      </c>
      <c r="M979" s="6">
        <v>-2651</v>
      </c>
      <c r="N979" s="6">
        <v>0</v>
      </c>
    </row>
    <row r="980" spans="1:14" x14ac:dyDescent="0.25">
      <c r="A980" s="5" t="s">
        <v>1410</v>
      </c>
      <c r="B980" s="5" t="s">
        <v>92</v>
      </c>
      <c r="C980" s="5" t="s">
        <v>42</v>
      </c>
      <c r="D980" s="5" t="s">
        <v>43</v>
      </c>
      <c r="E980" s="6">
        <v>9.7899999999999991</v>
      </c>
      <c r="F980" s="6">
        <v>0</v>
      </c>
      <c r="G980" s="6">
        <v>9.7899999999999991</v>
      </c>
      <c r="H980" s="6">
        <v>0</v>
      </c>
      <c r="I980" s="6">
        <v>9.7899999999999991</v>
      </c>
      <c r="J980" s="6">
        <v>115</v>
      </c>
      <c r="K980" s="6">
        <v>0</v>
      </c>
      <c r="L980" s="6">
        <v>115</v>
      </c>
      <c r="M980" s="6">
        <v>0</v>
      </c>
      <c r="N980" s="6">
        <v>115</v>
      </c>
    </row>
    <row r="981" spans="1:14" x14ac:dyDescent="0.25">
      <c r="A981" s="5" t="s">
        <v>1410</v>
      </c>
      <c r="B981" s="5" t="s">
        <v>141</v>
      </c>
      <c r="C981" s="5" t="s">
        <v>42</v>
      </c>
      <c r="D981" s="5" t="s">
        <v>43</v>
      </c>
      <c r="E981" s="6">
        <v>279.10000000000002</v>
      </c>
      <c r="F981" s="6">
        <v>264.24752475247527</v>
      </c>
      <c r="G981" s="6">
        <v>14.852475247524751</v>
      </c>
      <c r="H981" s="6">
        <v>266.89</v>
      </c>
      <c r="I981" s="6">
        <v>12.210000000000036</v>
      </c>
      <c r="J981" s="6">
        <v>2800</v>
      </c>
      <c r="K981" s="6">
        <v>2651</v>
      </c>
      <c r="L981" s="6">
        <v>149</v>
      </c>
      <c r="M981" s="6">
        <v>2677.51</v>
      </c>
      <c r="N981" s="6">
        <v>122.48999999999978</v>
      </c>
    </row>
    <row r="982" spans="1:14" x14ac:dyDescent="0.25">
      <c r="A982" s="5" t="s">
        <v>1410</v>
      </c>
      <c r="B982" s="5" t="s">
        <v>142</v>
      </c>
      <c r="C982" s="5" t="s">
        <v>42</v>
      </c>
      <c r="D982" s="5" t="s">
        <v>43</v>
      </c>
      <c r="E982" s="6">
        <v>1090.82</v>
      </c>
      <c r="F982" s="6">
        <v>1087.8128078817736</v>
      </c>
      <c r="G982" s="6">
        <v>3.007192118226385</v>
      </c>
      <c r="H982" s="6">
        <v>1104.1300000000001</v>
      </c>
      <c r="I982" s="6">
        <v>-13.310000000000173</v>
      </c>
      <c r="J982" s="6">
        <v>15950</v>
      </c>
      <c r="K982" s="6">
        <v>15906</v>
      </c>
      <c r="L982" s="6">
        <v>44</v>
      </c>
      <c r="M982" s="6">
        <v>16144.59</v>
      </c>
      <c r="N982" s="6">
        <v>-194.59000000000015</v>
      </c>
    </row>
    <row r="983" spans="1:14" x14ac:dyDescent="0.25">
      <c r="A983" s="5" t="s">
        <v>1410</v>
      </c>
      <c r="B983" s="5" t="s">
        <v>94</v>
      </c>
      <c r="C983" s="5" t="s">
        <v>42</v>
      </c>
      <c r="D983" s="5" t="s">
        <v>43</v>
      </c>
      <c r="E983" s="6">
        <v>1313.73</v>
      </c>
      <c r="F983" s="6">
        <v>1312.2487562189056</v>
      </c>
      <c r="G983" s="6">
        <v>1.481243781094463</v>
      </c>
      <c r="H983" s="6">
        <v>1318.81</v>
      </c>
      <c r="I983" s="6">
        <v>-5.0799999999999272</v>
      </c>
      <c r="J983" s="6">
        <v>2654</v>
      </c>
      <c r="K983" s="6">
        <v>2651</v>
      </c>
      <c r="L983" s="6">
        <v>3</v>
      </c>
      <c r="M983" s="6">
        <v>2664.2550000000001</v>
      </c>
      <c r="N983" s="6">
        <v>-10.255000000000109</v>
      </c>
    </row>
    <row r="984" spans="1:14" x14ac:dyDescent="0.25">
      <c r="A984" s="5" t="s">
        <v>1410</v>
      </c>
      <c r="B984" s="5" t="s">
        <v>143</v>
      </c>
      <c r="C984" s="5" t="s">
        <v>42</v>
      </c>
      <c r="D984" s="5" t="s">
        <v>43</v>
      </c>
      <c r="E984" s="6">
        <v>2078.92</v>
      </c>
      <c r="F984" s="6">
        <v>2073.192118226601</v>
      </c>
      <c r="G984" s="6">
        <v>5.7278817733990763</v>
      </c>
      <c r="H984" s="6">
        <v>2104.29</v>
      </c>
      <c r="I984" s="6">
        <v>-25.369999999999891</v>
      </c>
      <c r="J984" s="6">
        <v>15950</v>
      </c>
      <c r="K984" s="6">
        <v>15906</v>
      </c>
      <c r="L984" s="6">
        <v>44</v>
      </c>
      <c r="M984" s="6">
        <v>16144.59</v>
      </c>
      <c r="N984" s="6">
        <v>-194.59000000000015</v>
      </c>
    </row>
    <row r="985" spans="1:14" x14ac:dyDescent="0.25">
      <c r="A985" s="5" t="s">
        <v>1410</v>
      </c>
      <c r="B985" s="5" t="s">
        <v>144</v>
      </c>
      <c r="C985" s="5" t="s">
        <v>42</v>
      </c>
      <c r="D985" s="5" t="s">
        <v>43</v>
      </c>
      <c r="E985" s="6">
        <v>2898.43</v>
      </c>
      <c r="F985" s="6">
        <v>2890.4334975369457</v>
      </c>
      <c r="G985" s="6">
        <v>7.9965024630541848</v>
      </c>
      <c r="H985" s="6">
        <v>2933.79</v>
      </c>
      <c r="I985" s="6">
        <v>-35.360000000000127</v>
      </c>
      <c r="J985" s="6">
        <v>15950</v>
      </c>
      <c r="K985" s="6">
        <v>15906</v>
      </c>
      <c r="L985" s="6">
        <v>44</v>
      </c>
      <c r="M985" s="6">
        <v>16144.59</v>
      </c>
      <c r="N985" s="6">
        <v>-194.59000000000015</v>
      </c>
    </row>
    <row r="986" spans="1:14" x14ac:dyDescent="0.25">
      <c r="A986" s="5" t="s">
        <v>1410</v>
      </c>
      <c r="B986" s="5" t="s">
        <v>84</v>
      </c>
      <c r="C986" s="5" t="s">
        <v>42</v>
      </c>
      <c r="D986" s="5" t="s">
        <v>43</v>
      </c>
      <c r="E986" s="6">
        <v>6589.86</v>
      </c>
      <c r="F986" s="6">
        <v>6463.088235294118</v>
      </c>
      <c r="G986" s="6">
        <v>126.77176470588165</v>
      </c>
      <c r="H986" s="6">
        <v>6592.35</v>
      </c>
      <c r="I986" s="6">
        <v>-2.4900000000006912</v>
      </c>
      <c r="J986" s="6">
        <v>16218</v>
      </c>
      <c r="K986" s="6">
        <v>15906</v>
      </c>
      <c r="L986" s="6">
        <v>312</v>
      </c>
      <c r="M986" s="6">
        <v>16224.12</v>
      </c>
      <c r="N986" s="6">
        <v>-6.1200000000008004</v>
      </c>
    </row>
    <row r="987" spans="1:14" x14ac:dyDescent="0.25">
      <c r="A987" s="5" t="s">
        <v>1410</v>
      </c>
      <c r="B987" s="5" t="s">
        <v>136</v>
      </c>
      <c r="C987" s="5" t="s">
        <v>42</v>
      </c>
      <c r="D987" s="5" t="s">
        <v>43</v>
      </c>
      <c r="E987" s="6">
        <v>8606.42</v>
      </c>
      <c r="F987" s="6">
        <v>8588.6009852216757</v>
      </c>
      <c r="G987" s="6">
        <v>17.819014778324345</v>
      </c>
      <c r="H987" s="6">
        <v>8717.43</v>
      </c>
      <c r="I987" s="6">
        <v>-111.01000000000022</v>
      </c>
      <c r="J987" s="6">
        <v>15939</v>
      </c>
      <c r="K987" s="6">
        <v>15906</v>
      </c>
      <c r="L987" s="6">
        <v>33</v>
      </c>
      <c r="M987" s="6">
        <v>16144.59</v>
      </c>
      <c r="N987" s="6">
        <v>-205.59000000000015</v>
      </c>
    </row>
    <row r="988" spans="1:14" x14ac:dyDescent="0.25">
      <c r="A988" s="5" t="s">
        <v>1410</v>
      </c>
      <c r="B988" s="5" t="s">
        <v>145</v>
      </c>
      <c r="C988" s="5" t="s">
        <v>42</v>
      </c>
      <c r="D988" s="5" t="s">
        <v>43</v>
      </c>
      <c r="E988" s="6">
        <v>12023.2</v>
      </c>
      <c r="F988" s="6">
        <v>11982.522167487685</v>
      </c>
      <c r="G988" s="6">
        <v>40.677832512315945</v>
      </c>
      <c r="H988" s="6">
        <v>12162.26</v>
      </c>
      <c r="I988" s="6">
        <v>-139.05999999999949</v>
      </c>
      <c r="J988" s="6">
        <v>2660</v>
      </c>
      <c r="K988" s="6">
        <v>2651</v>
      </c>
      <c r="L988" s="6">
        <v>9</v>
      </c>
      <c r="M988" s="6">
        <v>2690.7649999999999</v>
      </c>
      <c r="N988" s="6">
        <v>-30.764999999999873</v>
      </c>
    </row>
    <row r="989" spans="1:14" x14ac:dyDescent="0.25">
      <c r="A989" s="5" t="s">
        <v>1410</v>
      </c>
      <c r="B989" s="5" t="s">
        <v>50</v>
      </c>
      <c r="C989" s="5" t="s">
        <v>42</v>
      </c>
      <c r="D989" s="5" t="s">
        <v>43</v>
      </c>
      <c r="E989" s="6">
        <v>19919.55</v>
      </c>
      <c r="F989" s="6">
        <v>19827.303482587064</v>
      </c>
      <c r="G989" s="6">
        <v>92.246517412935646</v>
      </c>
      <c r="H989" s="6">
        <v>19926.439999999999</v>
      </c>
      <c r="I989" s="6">
        <v>-6.8899999999994179</v>
      </c>
      <c r="J989" s="6">
        <v>15980</v>
      </c>
      <c r="K989" s="6">
        <v>15906</v>
      </c>
      <c r="L989" s="6">
        <v>74</v>
      </c>
      <c r="M989" s="6">
        <v>15985.53</v>
      </c>
      <c r="N989" s="6">
        <v>-5.5300000000006548</v>
      </c>
    </row>
    <row r="990" spans="1:14" x14ac:dyDescent="0.25">
      <c r="A990" s="5" t="s">
        <v>1410</v>
      </c>
      <c r="B990" s="5" t="s">
        <v>103</v>
      </c>
      <c r="C990" s="5" t="s">
        <v>42</v>
      </c>
      <c r="D990" s="5" t="s">
        <v>43</v>
      </c>
      <c r="E990" s="6">
        <v>80041.09</v>
      </c>
      <c r="F990" s="6">
        <v>79775.267326732675</v>
      </c>
      <c r="G990" s="6">
        <v>265.82267326732108</v>
      </c>
      <c r="H990" s="6">
        <v>80573.02</v>
      </c>
      <c r="I990" s="6">
        <v>-531.93000000000757</v>
      </c>
      <c r="J990" s="6">
        <v>15959</v>
      </c>
      <c r="K990" s="6">
        <v>15906</v>
      </c>
      <c r="L990" s="6">
        <v>53</v>
      </c>
      <c r="M990" s="6">
        <v>16065.06</v>
      </c>
      <c r="N990" s="6">
        <v>-106.05999999999949</v>
      </c>
    </row>
    <row r="991" spans="1:14" x14ac:dyDescent="0.25">
      <c r="A991" s="5" t="s">
        <v>1410</v>
      </c>
      <c r="B991" s="5" t="s">
        <v>146</v>
      </c>
      <c r="C991" s="5" t="s">
        <v>42</v>
      </c>
      <c r="D991" s="5" t="s">
        <v>53</v>
      </c>
      <c r="E991" s="6">
        <v>57501.07</v>
      </c>
      <c r="F991" s="6">
        <v>56042.482893450637</v>
      </c>
      <c r="G991" s="6">
        <v>1458.5871065493629</v>
      </c>
      <c r="H991" s="6">
        <v>57331.46</v>
      </c>
      <c r="I991" s="6">
        <v>169.61000000000058</v>
      </c>
      <c r="J991" s="6">
        <v>12240</v>
      </c>
      <c r="K991" s="6">
        <v>11929.500488758555</v>
      </c>
      <c r="L991" s="6">
        <v>310.49951124144536</v>
      </c>
      <c r="M991" s="6">
        <v>12203.879000000001</v>
      </c>
      <c r="N991" s="6">
        <v>36.120999999999185</v>
      </c>
    </row>
    <row r="992" spans="1:14" x14ac:dyDescent="0.25">
      <c r="A992" s="5" t="s">
        <v>1410</v>
      </c>
      <c r="B992" s="5" t="s">
        <v>54</v>
      </c>
      <c r="C992" s="5" t="s">
        <v>42</v>
      </c>
      <c r="D992" s="5" t="s">
        <v>55</v>
      </c>
      <c r="E992" s="6">
        <v>803.09</v>
      </c>
      <c r="F992" s="6">
        <v>787.34313725490199</v>
      </c>
      <c r="G992" s="6">
        <v>15.746862745098042</v>
      </c>
      <c r="H992" s="6">
        <v>803.09</v>
      </c>
      <c r="I992" s="6">
        <v>0</v>
      </c>
      <c r="J992" s="6">
        <v>146.017</v>
      </c>
      <c r="K992" s="6">
        <v>143.15392156862745</v>
      </c>
      <c r="L992" s="6">
        <v>2.8630784313725428</v>
      </c>
      <c r="M992" s="6">
        <v>146.017</v>
      </c>
      <c r="N992" s="6">
        <v>0</v>
      </c>
    </row>
    <row r="993" spans="1:14" x14ac:dyDescent="0.25">
      <c r="A993" s="5" t="s">
        <v>1411</v>
      </c>
      <c r="B993" s="5" t="s">
        <v>25</v>
      </c>
      <c r="C993" s="5" t="s">
        <v>26</v>
      </c>
      <c r="D993" s="5" t="s">
        <v>27</v>
      </c>
      <c r="E993" s="6">
        <v>46804.83</v>
      </c>
      <c r="F993" s="6">
        <v>0</v>
      </c>
      <c r="G993" s="6">
        <v>46804.83</v>
      </c>
      <c r="H993" s="6">
        <v>0</v>
      </c>
      <c r="I993" s="6">
        <v>46804.83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</row>
    <row r="994" spans="1:14" x14ac:dyDescent="0.25">
      <c r="A994" s="5" t="s">
        <v>1411</v>
      </c>
      <c r="B994" s="5" t="s">
        <v>30</v>
      </c>
      <c r="C994" s="5" t="s">
        <v>29</v>
      </c>
      <c r="D994" s="5" t="s">
        <v>27</v>
      </c>
      <c r="E994" s="6">
        <v>849.41</v>
      </c>
      <c r="F994" s="6">
        <v>0</v>
      </c>
      <c r="G994" s="6">
        <v>849.41</v>
      </c>
      <c r="H994" s="6">
        <v>845.99</v>
      </c>
      <c r="I994" s="6">
        <v>3.4199999999999591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</row>
    <row r="995" spans="1:14" x14ac:dyDescent="0.25">
      <c r="A995" s="5" t="s">
        <v>1411</v>
      </c>
      <c r="B995" s="5" t="s">
        <v>31</v>
      </c>
      <c r="C995" s="5" t="s">
        <v>29</v>
      </c>
      <c r="D995" s="5" t="s">
        <v>27</v>
      </c>
      <c r="E995" s="6">
        <v>3809.8</v>
      </c>
      <c r="F995" s="6">
        <v>0</v>
      </c>
      <c r="G995" s="6">
        <v>3809.8</v>
      </c>
      <c r="H995" s="6">
        <v>3794.48</v>
      </c>
      <c r="I995" s="6">
        <v>15.320000000000164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</row>
    <row r="996" spans="1:14" x14ac:dyDescent="0.25">
      <c r="A996" s="5" t="s">
        <v>1411</v>
      </c>
      <c r="B996" s="5" t="s">
        <v>32</v>
      </c>
      <c r="C996" s="5" t="s">
        <v>33</v>
      </c>
      <c r="D996" s="5" t="s">
        <v>27</v>
      </c>
      <c r="E996" s="6">
        <v>7847.21</v>
      </c>
      <c r="F996" s="6">
        <v>0</v>
      </c>
      <c r="G996" s="6">
        <v>7847.21</v>
      </c>
      <c r="H996" s="6">
        <v>8522.65</v>
      </c>
      <c r="I996" s="6">
        <v>-675.4399999999996</v>
      </c>
      <c r="J996" s="6">
        <v>19.34</v>
      </c>
      <c r="K996" s="6">
        <v>0</v>
      </c>
      <c r="L996" s="6">
        <v>19.34</v>
      </c>
      <c r="M996" s="6">
        <v>21.004999999999999</v>
      </c>
      <c r="N996" s="6">
        <v>-1.6649999999999991</v>
      </c>
    </row>
    <row r="997" spans="1:14" x14ac:dyDescent="0.25">
      <c r="A997" s="5" t="s">
        <v>1411</v>
      </c>
      <c r="B997" s="5" t="s">
        <v>28</v>
      </c>
      <c r="C997" s="5" t="s">
        <v>29</v>
      </c>
      <c r="D997" s="5" t="s">
        <v>27</v>
      </c>
      <c r="E997" s="6">
        <v>27143.42</v>
      </c>
      <c r="F997" s="6">
        <v>0</v>
      </c>
      <c r="G997" s="6">
        <v>27143.42</v>
      </c>
      <c r="H997" s="6">
        <v>27034.25</v>
      </c>
      <c r="I997" s="6">
        <v>109.16999999999825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</row>
    <row r="998" spans="1:14" x14ac:dyDescent="0.25">
      <c r="A998" s="5" t="s">
        <v>1411</v>
      </c>
      <c r="B998" s="5" t="s">
        <v>34</v>
      </c>
      <c r="C998" s="5" t="s">
        <v>33</v>
      </c>
      <c r="D998" s="5" t="s">
        <v>27</v>
      </c>
      <c r="E998" s="6">
        <v>35082.76</v>
      </c>
      <c r="F998" s="6">
        <v>0</v>
      </c>
      <c r="G998" s="6">
        <v>35082.76</v>
      </c>
      <c r="H998" s="6">
        <v>38102.49</v>
      </c>
      <c r="I998" s="6">
        <v>-3019.7299999999959</v>
      </c>
      <c r="J998" s="6">
        <v>19.34</v>
      </c>
      <c r="K998" s="6">
        <v>0</v>
      </c>
      <c r="L998" s="6">
        <v>19.34</v>
      </c>
      <c r="M998" s="6">
        <v>21.004999999999999</v>
      </c>
      <c r="N998" s="6">
        <v>-1.6649999999999991</v>
      </c>
    </row>
    <row r="999" spans="1:14" x14ac:dyDescent="0.25">
      <c r="A999" s="5" t="s">
        <v>1411</v>
      </c>
      <c r="B999" s="5" t="s">
        <v>35</v>
      </c>
      <c r="C999" s="5" t="s">
        <v>33</v>
      </c>
      <c r="D999" s="5" t="s">
        <v>27</v>
      </c>
      <c r="E999" s="6">
        <v>41316.629999999997</v>
      </c>
      <c r="F999" s="6">
        <v>0</v>
      </c>
      <c r="G999" s="6">
        <v>41316.629999999997</v>
      </c>
      <c r="H999" s="6">
        <v>44871.67</v>
      </c>
      <c r="I999" s="6">
        <v>-3555.0400000000009</v>
      </c>
      <c r="J999" s="6">
        <v>406.14</v>
      </c>
      <c r="K999" s="6">
        <v>0</v>
      </c>
      <c r="L999" s="6">
        <v>406.14</v>
      </c>
      <c r="M999" s="6">
        <v>441.08600000000001</v>
      </c>
      <c r="N999" s="6">
        <v>-34.946000000000026</v>
      </c>
    </row>
    <row r="1000" spans="1:14" x14ac:dyDescent="0.25">
      <c r="A1000" s="5" t="s">
        <v>1411</v>
      </c>
      <c r="B1000" s="5" t="s">
        <v>36</v>
      </c>
      <c r="C1000" s="5" t="s">
        <v>29</v>
      </c>
      <c r="D1000" s="5" t="s">
        <v>27</v>
      </c>
      <c r="E1000" s="6">
        <v>48959.25</v>
      </c>
      <c r="F1000" s="6">
        <v>0</v>
      </c>
      <c r="G1000" s="6">
        <v>48959.25</v>
      </c>
      <c r="H1000" s="6">
        <v>48762.34</v>
      </c>
      <c r="I1000" s="6">
        <v>196.91000000000349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</row>
    <row r="1001" spans="1:14" x14ac:dyDescent="0.25">
      <c r="A1001" s="5" t="s">
        <v>1411</v>
      </c>
      <c r="B1001" s="5" t="s">
        <v>37</v>
      </c>
      <c r="C1001" s="5" t="s">
        <v>29</v>
      </c>
      <c r="D1001" s="5" t="s">
        <v>27</v>
      </c>
      <c r="E1001" s="6">
        <v>107335.77</v>
      </c>
      <c r="F1001" s="6">
        <v>0</v>
      </c>
      <c r="G1001" s="6">
        <v>107335.77</v>
      </c>
      <c r="H1001" s="6">
        <v>106904.09</v>
      </c>
      <c r="I1001" s="6">
        <v>431.68000000000757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</row>
    <row r="1002" spans="1:14" x14ac:dyDescent="0.25">
      <c r="A1002" s="5" t="s">
        <v>1411</v>
      </c>
      <c r="B1002" s="5" t="s">
        <v>490</v>
      </c>
      <c r="C1002" s="5" t="s">
        <v>39</v>
      </c>
      <c r="D1002" s="5" t="s">
        <v>40</v>
      </c>
      <c r="E1002" s="6">
        <v>-2822237.98</v>
      </c>
      <c r="F1002" s="6">
        <v>0</v>
      </c>
      <c r="G1002" s="6">
        <v>-2822237.98</v>
      </c>
      <c r="H1002" s="6">
        <v>-2822237.24</v>
      </c>
      <c r="I1002" s="6">
        <v>-0.73999999975785613</v>
      </c>
      <c r="J1002" s="6">
        <v>-15333</v>
      </c>
      <c r="K1002" s="6">
        <v>0</v>
      </c>
      <c r="L1002" s="6">
        <v>-15333</v>
      </c>
      <c r="M1002" s="6">
        <v>-15333</v>
      </c>
      <c r="N1002" s="6">
        <v>0</v>
      </c>
    </row>
    <row r="1003" spans="1:14" x14ac:dyDescent="0.25">
      <c r="A1003" s="5" t="s">
        <v>1411</v>
      </c>
      <c r="B1003" s="5" t="s">
        <v>1364</v>
      </c>
      <c r="C1003" s="5" t="s">
        <v>42</v>
      </c>
      <c r="D1003" s="5" t="s">
        <v>43</v>
      </c>
      <c r="E1003" s="6">
        <v>192459.2</v>
      </c>
      <c r="F1003" s="6">
        <v>0</v>
      </c>
      <c r="G1003" s="6">
        <v>192459.2</v>
      </c>
      <c r="H1003" s="6">
        <v>0</v>
      </c>
      <c r="I1003" s="6">
        <v>192459.2</v>
      </c>
      <c r="J1003" s="6">
        <v>185000</v>
      </c>
      <c r="K1003" s="6">
        <v>0</v>
      </c>
      <c r="L1003" s="6">
        <v>185000</v>
      </c>
      <c r="M1003" s="6">
        <v>0</v>
      </c>
      <c r="N1003" s="6">
        <v>185000</v>
      </c>
    </row>
    <row r="1004" spans="1:14" x14ac:dyDescent="0.25">
      <c r="A1004" s="5" t="s">
        <v>1411</v>
      </c>
      <c r="B1004" s="5" t="s">
        <v>92</v>
      </c>
      <c r="C1004" s="5" t="s">
        <v>42</v>
      </c>
      <c r="D1004" s="5" t="s">
        <v>43</v>
      </c>
      <c r="E1004" s="6">
        <v>1423.21</v>
      </c>
      <c r="F1004" s="6">
        <v>1305.1485148514851</v>
      </c>
      <c r="G1004" s="6">
        <v>118.06148514851498</v>
      </c>
      <c r="H1004" s="6">
        <v>1318.2</v>
      </c>
      <c r="I1004" s="6">
        <v>105.00999999999999</v>
      </c>
      <c r="J1004" s="6">
        <v>16720</v>
      </c>
      <c r="K1004" s="6">
        <v>15333</v>
      </c>
      <c r="L1004" s="6">
        <v>1387</v>
      </c>
      <c r="M1004" s="6">
        <v>15486.33</v>
      </c>
      <c r="N1004" s="6">
        <v>1233.67</v>
      </c>
    </row>
    <row r="1005" spans="1:14" x14ac:dyDescent="0.25">
      <c r="A1005" s="5" t="s">
        <v>1411</v>
      </c>
      <c r="B1005" s="5" t="s">
        <v>482</v>
      </c>
      <c r="C1005" s="5" t="s">
        <v>42</v>
      </c>
      <c r="D1005" s="5" t="s">
        <v>43</v>
      </c>
      <c r="E1005" s="6">
        <v>10078.92</v>
      </c>
      <c r="F1005" s="6">
        <v>9564.1083743842373</v>
      </c>
      <c r="G1005" s="6">
        <v>514.81162561576275</v>
      </c>
      <c r="H1005" s="6">
        <v>9707.57</v>
      </c>
      <c r="I1005" s="6">
        <v>371.35000000000036</v>
      </c>
      <c r="J1005" s="6">
        <v>193900</v>
      </c>
      <c r="K1005" s="6">
        <v>183996</v>
      </c>
      <c r="L1005" s="6">
        <v>9904</v>
      </c>
      <c r="M1005" s="6">
        <v>186755.94</v>
      </c>
      <c r="N1005" s="6">
        <v>7144.0599999999977</v>
      </c>
    </row>
    <row r="1006" spans="1:14" x14ac:dyDescent="0.25">
      <c r="A1006" s="5" t="s">
        <v>1411</v>
      </c>
      <c r="B1006" s="5" t="s">
        <v>44</v>
      </c>
      <c r="C1006" s="5" t="s">
        <v>42</v>
      </c>
      <c r="D1006" s="5" t="s">
        <v>43</v>
      </c>
      <c r="E1006" s="6">
        <v>15198.97</v>
      </c>
      <c r="F1006" s="6">
        <v>15195.004975124379</v>
      </c>
      <c r="G1006" s="6">
        <v>3.9650248756206565</v>
      </c>
      <c r="H1006" s="6">
        <v>15270.98</v>
      </c>
      <c r="I1006" s="6">
        <v>-72.010000000000218</v>
      </c>
      <c r="J1006" s="6">
        <v>15337</v>
      </c>
      <c r="K1006" s="6">
        <v>15333</v>
      </c>
      <c r="L1006" s="6">
        <v>4</v>
      </c>
      <c r="M1006" s="6">
        <v>15409.665000000001</v>
      </c>
      <c r="N1006" s="6">
        <v>-72.665000000000873</v>
      </c>
    </row>
    <row r="1007" spans="1:14" x14ac:dyDescent="0.25">
      <c r="A1007" s="5" t="s">
        <v>1411</v>
      </c>
      <c r="B1007" s="5" t="s">
        <v>99</v>
      </c>
      <c r="C1007" s="5" t="s">
        <v>42</v>
      </c>
      <c r="D1007" s="5" t="s">
        <v>43</v>
      </c>
      <c r="E1007" s="6">
        <v>41553.69</v>
      </c>
      <c r="F1007" s="6">
        <v>41507.65517241379</v>
      </c>
      <c r="G1007" s="6">
        <v>46.034827586212486</v>
      </c>
      <c r="H1007" s="6">
        <v>42130.27</v>
      </c>
      <c r="I1007" s="6">
        <v>-576.57999999999447</v>
      </c>
      <c r="J1007" s="6">
        <v>184200</v>
      </c>
      <c r="K1007" s="6">
        <v>183996</v>
      </c>
      <c r="L1007" s="6">
        <v>204</v>
      </c>
      <c r="M1007" s="6">
        <v>186755.94</v>
      </c>
      <c r="N1007" s="6">
        <v>-2555.9400000000023</v>
      </c>
    </row>
    <row r="1008" spans="1:14" x14ac:dyDescent="0.25">
      <c r="A1008" s="5" t="s">
        <v>1411</v>
      </c>
      <c r="B1008" s="5" t="s">
        <v>100</v>
      </c>
      <c r="C1008" s="5" t="s">
        <v>42</v>
      </c>
      <c r="D1008" s="5" t="s">
        <v>43</v>
      </c>
      <c r="E1008" s="6">
        <v>53584.5</v>
      </c>
      <c r="F1008" s="6">
        <v>53334.916256157638</v>
      </c>
      <c r="G1008" s="6">
        <v>249.58374384236231</v>
      </c>
      <c r="H1008" s="6">
        <v>54134.94</v>
      </c>
      <c r="I1008" s="6">
        <v>-550.44000000000233</v>
      </c>
      <c r="J1008" s="6">
        <v>184857</v>
      </c>
      <c r="K1008" s="6">
        <v>183996</v>
      </c>
      <c r="L1008" s="6">
        <v>861</v>
      </c>
      <c r="M1008" s="6">
        <v>186755.94</v>
      </c>
      <c r="N1008" s="6">
        <v>-1898.9400000000023</v>
      </c>
    </row>
    <row r="1009" spans="1:14" x14ac:dyDescent="0.25">
      <c r="A1009" s="5" t="s">
        <v>1411</v>
      </c>
      <c r="B1009" s="5" t="s">
        <v>47</v>
      </c>
      <c r="C1009" s="5" t="s">
        <v>42</v>
      </c>
      <c r="D1009" s="5" t="s">
        <v>43</v>
      </c>
      <c r="E1009" s="6">
        <v>86609</v>
      </c>
      <c r="F1009" s="6">
        <v>86513.078431372545</v>
      </c>
      <c r="G1009" s="6">
        <v>95.92156862745469</v>
      </c>
      <c r="H1009" s="6">
        <v>88243.34</v>
      </c>
      <c r="I1009" s="6">
        <v>-1634.3399999999965</v>
      </c>
      <c r="J1009" s="6">
        <v>184200</v>
      </c>
      <c r="K1009" s="6">
        <v>183996</v>
      </c>
      <c r="L1009" s="6">
        <v>204</v>
      </c>
      <c r="M1009" s="6">
        <v>187675.92</v>
      </c>
      <c r="N1009" s="6">
        <v>-3475.9200000000128</v>
      </c>
    </row>
    <row r="1010" spans="1:14" x14ac:dyDescent="0.25">
      <c r="A1010" s="5" t="s">
        <v>1411</v>
      </c>
      <c r="B1010" s="5" t="s">
        <v>101</v>
      </c>
      <c r="C1010" s="5" t="s">
        <v>42</v>
      </c>
      <c r="D1010" s="5" t="s">
        <v>43</v>
      </c>
      <c r="E1010" s="6">
        <v>175143.16</v>
      </c>
      <c r="F1010" s="6">
        <v>165259.50738916255</v>
      </c>
      <c r="G1010" s="6">
        <v>9883.6526108374528</v>
      </c>
      <c r="H1010" s="6">
        <v>167738.4</v>
      </c>
      <c r="I1010" s="6">
        <v>7404.7600000000093</v>
      </c>
      <c r="J1010" s="6">
        <v>195000</v>
      </c>
      <c r="K1010" s="6">
        <v>183996</v>
      </c>
      <c r="L1010" s="6">
        <v>11004</v>
      </c>
      <c r="M1010" s="6">
        <v>186755.94</v>
      </c>
      <c r="N1010" s="6">
        <v>8244.0599999999977</v>
      </c>
    </row>
    <row r="1011" spans="1:14" x14ac:dyDescent="0.25">
      <c r="A1011" s="5" t="s">
        <v>1411</v>
      </c>
      <c r="B1011" s="5" t="s">
        <v>109</v>
      </c>
      <c r="C1011" s="5" t="s">
        <v>42</v>
      </c>
      <c r="D1011" s="5" t="s">
        <v>43</v>
      </c>
      <c r="E1011" s="6">
        <v>184448.25</v>
      </c>
      <c r="F1011" s="6">
        <v>183229.34975369458</v>
      </c>
      <c r="G1011" s="6">
        <v>1218.9002463054203</v>
      </c>
      <c r="H1011" s="6">
        <v>185977.79</v>
      </c>
      <c r="I1011" s="6">
        <v>-1529.5400000000081</v>
      </c>
      <c r="J1011" s="6">
        <v>15435</v>
      </c>
      <c r="K1011" s="6">
        <v>15333</v>
      </c>
      <c r="L1011" s="6">
        <v>102</v>
      </c>
      <c r="M1011" s="6">
        <v>15562.995000000001</v>
      </c>
      <c r="N1011" s="6">
        <v>-127.9950000000008</v>
      </c>
    </row>
    <row r="1012" spans="1:14" x14ac:dyDescent="0.25">
      <c r="A1012" s="5" t="s">
        <v>1411</v>
      </c>
      <c r="B1012" s="5" t="s">
        <v>50</v>
      </c>
      <c r="C1012" s="5" t="s">
        <v>42</v>
      </c>
      <c r="D1012" s="5" t="s">
        <v>43</v>
      </c>
      <c r="E1012" s="6">
        <v>0</v>
      </c>
      <c r="F1012" s="6">
        <v>229356.53731343284</v>
      </c>
      <c r="G1012" s="6">
        <v>-229356.53731343284</v>
      </c>
      <c r="H1012" s="6">
        <v>230503.32</v>
      </c>
      <c r="I1012" s="6">
        <v>-230503.32</v>
      </c>
      <c r="J1012" s="6">
        <v>0</v>
      </c>
      <c r="K1012" s="6">
        <v>183996</v>
      </c>
      <c r="L1012" s="6">
        <v>-183996</v>
      </c>
      <c r="M1012" s="6">
        <v>184915.98</v>
      </c>
      <c r="N1012" s="6">
        <v>-184915.98</v>
      </c>
    </row>
    <row r="1013" spans="1:14" x14ac:dyDescent="0.25">
      <c r="A1013" s="5" t="s">
        <v>1411</v>
      </c>
      <c r="B1013" s="5" t="s">
        <v>103</v>
      </c>
      <c r="C1013" s="5" t="s">
        <v>42</v>
      </c>
      <c r="D1013" s="5" t="s">
        <v>43</v>
      </c>
      <c r="E1013" s="6">
        <v>923007.83</v>
      </c>
      <c r="F1013" s="6">
        <v>922817.21782178222</v>
      </c>
      <c r="G1013" s="6">
        <v>190.61217821773607</v>
      </c>
      <c r="H1013" s="6">
        <v>932045.39</v>
      </c>
      <c r="I1013" s="6">
        <v>-9037.5600000000559</v>
      </c>
      <c r="J1013" s="6">
        <v>184034</v>
      </c>
      <c r="K1013" s="6">
        <v>183996</v>
      </c>
      <c r="L1013" s="6">
        <v>38</v>
      </c>
      <c r="M1013" s="6">
        <v>185835.96</v>
      </c>
      <c r="N1013" s="6">
        <v>-1801.9599999999919</v>
      </c>
    </row>
    <row r="1014" spans="1:14" x14ac:dyDescent="0.25">
      <c r="A1014" s="5" t="s">
        <v>1411</v>
      </c>
      <c r="B1014" s="5" t="s">
        <v>104</v>
      </c>
      <c r="C1014" s="5" t="s">
        <v>42</v>
      </c>
      <c r="D1014" s="5" t="s">
        <v>53</v>
      </c>
      <c r="E1014" s="6">
        <v>810292.22</v>
      </c>
      <c r="F1014" s="6">
        <v>803024</v>
      </c>
      <c r="G1014" s="6">
        <v>7268.2199999999721</v>
      </c>
      <c r="H1014" s="6">
        <v>807039.12</v>
      </c>
      <c r="I1014" s="6">
        <v>3253.0999999999767</v>
      </c>
      <c r="J1014" s="6">
        <v>139247</v>
      </c>
      <c r="K1014" s="6">
        <v>137996.99999999997</v>
      </c>
      <c r="L1014" s="6">
        <v>1250.0000000000291</v>
      </c>
      <c r="M1014" s="6">
        <v>138686.98499999999</v>
      </c>
      <c r="N1014" s="6">
        <v>560.01500000001397</v>
      </c>
    </row>
    <row r="1015" spans="1:14" x14ac:dyDescent="0.25">
      <c r="A1015" s="5" t="s">
        <v>1411</v>
      </c>
      <c r="B1015" s="5" t="s">
        <v>54</v>
      </c>
      <c r="C1015" s="5" t="s">
        <v>42</v>
      </c>
      <c r="D1015" s="5" t="s">
        <v>55</v>
      </c>
      <c r="E1015" s="6">
        <v>9289.9500000000007</v>
      </c>
      <c r="F1015" s="6">
        <v>9107.8039215686258</v>
      </c>
      <c r="G1015" s="6">
        <v>182.14607843137492</v>
      </c>
      <c r="H1015" s="6">
        <v>9289.9599999999991</v>
      </c>
      <c r="I1015" s="6">
        <v>-9.9999999983992893E-3</v>
      </c>
      <c r="J1015" s="6">
        <v>1689.0830000000001</v>
      </c>
      <c r="K1015" s="6">
        <v>1655.9637254901963</v>
      </c>
      <c r="L1015" s="6">
        <v>33.119274509803745</v>
      </c>
      <c r="M1015" s="6">
        <v>1689.0830000000001</v>
      </c>
      <c r="N1015" s="6">
        <v>0</v>
      </c>
    </row>
    <row r="1016" spans="1:14" x14ac:dyDescent="0.25">
      <c r="A1016" s="5" t="s">
        <v>1412</v>
      </c>
      <c r="B1016" s="5" t="s">
        <v>25</v>
      </c>
      <c r="C1016" s="5" t="s">
        <v>26</v>
      </c>
      <c r="D1016" s="5" t="s">
        <v>27</v>
      </c>
      <c r="E1016" s="6">
        <v>12935.91</v>
      </c>
      <c r="F1016" s="6">
        <v>0</v>
      </c>
      <c r="G1016" s="6">
        <v>12935.91</v>
      </c>
      <c r="H1016" s="6">
        <v>0</v>
      </c>
      <c r="I1016" s="6">
        <v>12935.91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</row>
    <row r="1017" spans="1:14" x14ac:dyDescent="0.25">
      <c r="A1017" s="5" t="s">
        <v>1412</v>
      </c>
      <c r="B1017" s="5" t="s">
        <v>30</v>
      </c>
      <c r="C1017" s="5" t="s">
        <v>29</v>
      </c>
      <c r="D1017" s="5" t="s">
        <v>27</v>
      </c>
      <c r="E1017" s="6">
        <v>482.51</v>
      </c>
      <c r="F1017" s="6">
        <v>0</v>
      </c>
      <c r="G1017" s="6">
        <v>482.51</v>
      </c>
      <c r="H1017" s="6">
        <v>494.38</v>
      </c>
      <c r="I1017" s="6">
        <v>-11.870000000000005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</row>
    <row r="1018" spans="1:14" x14ac:dyDescent="0.25">
      <c r="A1018" s="5" t="s">
        <v>1412</v>
      </c>
      <c r="B1018" s="5" t="s">
        <v>31</v>
      </c>
      <c r="C1018" s="5" t="s">
        <v>29</v>
      </c>
      <c r="D1018" s="5" t="s">
        <v>27</v>
      </c>
      <c r="E1018" s="6">
        <v>2164.1799999999998</v>
      </c>
      <c r="F1018" s="6">
        <v>0</v>
      </c>
      <c r="G1018" s="6">
        <v>2164.1799999999998</v>
      </c>
      <c r="H1018" s="6">
        <v>2217.4299999999998</v>
      </c>
      <c r="I1018" s="6">
        <v>-53.25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</row>
    <row r="1019" spans="1:14" x14ac:dyDescent="0.25">
      <c r="A1019" s="5" t="s">
        <v>1412</v>
      </c>
      <c r="B1019" s="5" t="s">
        <v>32</v>
      </c>
      <c r="C1019" s="5" t="s">
        <v>33</v>
      </c>
      <c r="D1019" s="5" t="s">
        <v>27</v>
      </c>
      <c r="E1019" s="6">
        <v>4292.83</v>
      </c>
      <c r="F1019" s="6">
        <v>0</v>
      </c>
      <c r="G1019" s="6">
        <v>4292.83</v>
      </c>
      <c r="H1019" s="6">
        <v>4955.84</v>
      </c>
      <c r="I1019" s="6">
        <v>-663.01000000000022</v>
      </c>
      <c r="J1019" s="6">
        <v>10.58</v>
      </c>
      <c r="K1019" s="6">
        <v>0</v>
      </c>
      <c r="L1019" s="6">
        <v>10.58</v>
      </c>
      <c r="M1019" s="6">
        <v>12.214</v>
      </c>
      <c r="N1019" s="6">
        <v>-1.6340000000000003</v>
      </c>
    </row>
    <row r="1020" spans="1:14" x14ac:dyDescent="0.25">
      <c r="A1020" s="5" t="s">
        <v>1412</v>
      </c>
      <c r="B1020" s="5" t="s">
        <v>28</v>
      </c>
      <c r="C1020" s="5" t="s">
        <v>29</v>
      </c>
      <c r="D1020" s="5" t="s">
        <v>27</v>
      </c>
      <c r="E1020" s="6">
        <v>15418.96</v>
      </c>
      <c r="F1020" s="6">
        <v>0</v>
      </c>
      <c r="G1020" s="6">
        <v>15418.96</v>
      </c>
      <c r="H1020" s="6">
        <v>15798.38</v>
      </c>
      <c r="I1020" s="6">
        <v>-379.42000000000007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</row>
    <row r="1021" spans="1:14" x14ac:dyDescent="0.25">
      <c r="A1021" s="5" t="s">
        <v>1412</v>
      </c>
      <c r="B1021" s="5" t="s">
        <v>34</v>
      </c>
      <c r="C1021" s="5" t="s">
        <v>33</v>
      </c>
      <c r="D1021" s="5" t="s">
        <v>27</v>
      </c>
      <c r="E1021" s="6">
        <v>19192.12</v>
      </c>
      <c r="F1021" s="6">
        <v>0</v>
      </c>
      <c r="G1021" s="6">
        <v>19192.12</v>
      </c>
      <c r="H1021" s="6">
        <v>22156.25</v>
      </c>
      <c r="I1021" s="6">
        <v>-2964.130000000001</v>
      </c>
      <c r="J1021" s="6">
        <v>10.58</v>
      </c>
      <c r="K1021" s="6">
        <v>0</v>
      </c>
      <c r="L1021" s="6">
        <v>10.58</v>
      </c>
      <c r="M1021" s="6">
        <v>12.214</v>
      </c>
      <c r="N1021" s="6">
        <v>-1.6340000000000003</v>
      </c>
    </row>
    <row r="1022" spans="1:14" x14ac:dyDescent="0.25">
      <c r="A1022" s="5" t="s">
        <v>1412</v>
      </c>
      <c r="B1022" s="5" t="s">
        <v>35</v>
      </c>
      <c r="C1022" s="5" t="s">
        <v>33</v>
      </c>
      <c r="D1022" s="5" t="s">
        <v>27</v>
      </c>
      <c r="E1022" s="6">
        <v>22602.37</v>
      </c>
      <c r="F1022" s="6">
        <v>0</v>
      </c>
      <c r="G1022" s="6">
        <v>22602.37</v>
      </c>
      <c r="H1022" s="6">
        <v>26092.47</v>
      </c>
      <c r="I1022" s="6">
        <v>-3490.1000000000022</v>
      </c>
      <c r="J1022" s="6">
        <v>222.18</v>
      </c>
      <c r="K1022" s="6">
        <v>0</v>
      </c>
      <c r="L1022" s="6">
        <v>222.18</v>
      </c>
      <c r="M1022" s="6">
        <v>256.48700000000002</v>
      </c>
      <c r="N1022" s="6">
        <v>-34.307000000000016</v>
      </c>
    </row>
    <row r="1023" spans="1:14" x14ac:dyDescent="0.25">
      <c r="A1023" s="5" t="s">
        <v>1412</v>
      </c>
      <c r="B1023" s="5" t="s">
        <v>36</v>
      </c>
      <c r="C1023" s="5" t="s">
        <v>29</v>
      </c>
      <c r="D1023" s="5" t="s">
        <v>27</v>
      </c>
      <c r="E1023" s="6">
        <v>27811.56</v>
      </c>
      <c r="F1023" s="6">
        <v>0</v>
      </c>
      <c r="G1023" s="6">
        <v>27811.56</v>
      </c>
      <c r="H1023" s="6">
        <v>28495.93</v>
      </c>
      <c r="I1023" s="6">
        <v>-684.36999999999898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</row>
    <row r="1024" spans="1:14" x14ac:dyDescent="0.25">
      <c r="A1024" s="5" t="s">
        <v>1412</v>
      </c>
      <c r="B1024" s="5" t="s">
        <v>37</v>
      </c>
      <c r="C1024" s="5" t="s">
        <v>29</v>
      </c>
      <c r="D1024" s="5" t="s">
        <v>27</v>
      </c>
      <c r="E1024" s="6">
        <v>60972.65</v>
      </c>
      <c r="F1024" s="6">
        <v>0</v>
      </c>
      <c r="G1024" s="6">
        <v>60972.65</v>
      </c>
      <c r="H1024" s="6">
        <v>62473.03</v>
      </c>
      <c r="I1024" s="6">
        <v>-1500.3799999999974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</row>
    <row r="1025" spans="1:14" x14ac:dyDescent="0.25">
      <c r="A1025" s="5" t="s">
        <v>1412</v>
      </c>
      <c r="B1025" s="5" t="s">
        <v>294</v>
      </c>
      <c r="C1025" s="5" t="s">
        <v>39</v>
      </c>
      <c r="D1025" s="5" t="s">
        <v>40</v>
      </c>
      <c r="E1025" s="6">
        <v>-1659497.19</v>
      </c>
      <c r="F1025" s="6">
        <v>0</v>
      </c>
      <c r="G1025" s="6">
        <v>-1659497.19</v>
      </c>
      <c r="H1025" s="6">
        <v>-1659497.15</v>
      </c>
      <c r="I1025" s="6">
        <v>-4.0000000037252903E-2</v>
      </c>
      <c r="J1025" s="6">
        <v>-8916</v>
      </c>
      <c r="K1025" s="6">
        <v>0</v>
      </c>
      <c r="L1025" s="6">
        <v>-8916</v>
      </c>
      <c r="M1025" s="6">
        <v>-8916</v>
      </c>
      <c r="N1025" s="6">
        <v>0</v>
      </c>
    </row>
    <row r="1026" spans="1:14" x14ac:dyDescent="0.25">
      <c r="A1026" s="5" t="s">
        <v>1412</v>
      </c>
      <c r="B1026" s="5" t="s">
        <v>1413</v>
      </c>
      <c r="C1026" s="5" t="s">
        <v>42</v>
      </c>
      <c r="D1026" s="5" t="s">
        <v>58</v>
      </c>
      <c r="E1026" s="6">
        <v>33918.42</v>
      </c>
      <c r="F1026" s="6">
        <v>0</v>
      </c>
      <c r="G1026" s="6">
        <v>33918.42</v>
      </c>
      <c r="H1026" s="6">
        <v>0</v>
      </c>
      <c r="I1026" s="6">
        <v>33918.42</v>
      </c>
      <c r="J1026" s="6">
        <v>213</v>
      </c>
      <c r="K1026" s="6">
        <v>0</v>
      </c>
      <c r="L1026" s="6">
        <v>213</v>
      </c>
      <c r="M1026" s="6">
        <v>0</v>
      </c>
      <c r="N1026" s="6">
        <v>213</v>
      </c>
    </row>
    <row r="1027" spans="1:14" x14ac:dyDescent="0.25">
      <c r="A1027" s="5" t="s">
        <v>1412</v>
      </c>
      <c r="B1027" s="5" t="s">
        <v>1364</v>
      </c>
      <c r="C1027" s="5" t="s">
        <v>42</v>
      </c>
      <c r="D1027" s="5" t="s">
        <v>43</v>
      </c>
      <c r="E1027" s="6">
        <v>111965.48</v>
      </c>
      <c r="F1027" s="6">
        <v>0</v>
      </c>
      <c r="G1027" s="6">
        <v>111965.48</v>
      </c>
      <c r="H1027" s="6">
        <v>0</v>
      </c>
      <c r="I1027" s="6">
        <v>111965.48</v>
      </c>
      <c r="J1027" s="6">
        <v>107626</v>
      </c>
      <c r="K1027" s="6">
        <v>0</v>
      </c>
      <c r="L1027" s="6">
        <v>107626</v>
      </c>
      <c r="M1027" s="6">
        <v>0</v>
      </c>
      <c r="N1027" s="6">
        <v>107626</v>
      </c>
    </row>
    <row r="1028" spans="1:14" x14ac:dyDescent="0.25">
      <c r="A1028" s="5" t="s">
        <v>1412</v>
      </c>
      <c r="B1028" s="5" t="s">
        <v>739</v>
      </c>
      <c r="C1028" s="5" t="s">
        <v>42</v>
      </c>
      <c r="D1028" s="5" t="s">
        <v>43</v>
      </c>
      <c r="E1028" s="6">
        <v>5905.78</v>
      </c>
      <c r="F1028" s="6">
        <v>5864.2266009852219</v>
      </c>
      <c r="G1028" s="6">
        <v>41.553399014777824</v>
      </c>
      <c r="H1028" s="6">
        <v>5952.19</v>
      </c>
      <c r="I1028" s="6">
        <v>-46.409999999999854</v>
      </c>
      <c r="J1028" s="6">
        <v>107750</v>
      </c>
      <c r="K1028" s="6">
        <v>106992</v>
      </c>
      <c r="L1028" s="6">
        <v>758</v>
      </c>
      <c r="M1028" s="6">
        <v>108596.88</v>
      </c>
      <c r="N1028" s="6">
        <v>-846.88000000000466</v>
      </c>
    </row>
    <row r="1029" spans="1:14" x14ac:dyDescent="0.25">
      <c r="A1029" s="5" t="s">
        <v>1412</v>
      </c>
      <c r="B1029" s="5" t="s">
        <v>44</v>
      </c>
      <c r="C1029" s="5" t="s">
        <v>42</v>
      </c>
      <c r="D1029" s="5" t="s">
        <v>43</v>
      </c>
      <c r="E1029" s="6">
        <v>8855.58</v>
      </c>
      <c r="F1029" s="6">
        <v>8835.7512437810947</v>
      </c>
      <c r="G1029" s="6">
        <v>19.828756218905255</v>
      </c>
      <c r="H1029" s="6">
        <v>8879.93</v>
      </c>
      <c r="I1029" s="6">
        <v>-24.350000000000364</v>
      </c>
      <c r="J1029" s="6">
        <v>8936</v>
      </c>
      <c r="K1029" s="6">
        <v>8916</v>
      </c>
      <c r="L1029" s="6">
        <v>20</v>
      </c>
      <c r="M1029" s="6">
        <v>8960.58</v>
      </c>
      <c r="N1029" s="6">
        <v>-24.579999999999927</v>
      </c>
    </row>
    <row r="1030" spans="1:14" x14ac:dyDescent="0.25">
      <c r="A1030" s="5" t="s">
        <v>1412</v>
      </c>
      <c r="B1030" s="5" t="s">
        <v>798</v>
      </c>
      <c r="C1030" s="5" t="s">
        <v>42</v>
      </c>
      <c r="D1030" s="5" t="s">
        <v>43</v>
      </c>
      <c r="E1030" s="6">
        <v>25813.17</v>
      </c>
      <c r="F1030" s="6">
        <v>25739.064039408866</v>
      </c>
      <c r="G1030" s="6">
        <v>74.105960591132316</v>
      </c>
      <c r="H1030" s="6">
        <v>26125.15</v>
      </c>
      <c r="I1030" s="6">
        <v>-311.9800000000032</v>
      </c>
      <c r="J1030" s="6">
        <v>107300</v>
      </c>
      <c r="K1030" s="6">
        <v>106992</v>
      </c>
      <c r="L1030" s="6">
        <v>308</v>
      </c>
      <c r="M1030" s="6">
        <v>108596.88</v>
      </c>
      <c r="N1030" s="6">
        <v>-1296.8800000000047</v>
      </c>
    </row>
    <row r="1031" spans="1:14" x14ac:dyDescent="0.25">
      <c r="A1031" s="5" t="s">
        <v>1412</v>
      </c>
      <c r="B1031" s="5" t="s">
        <v>799</v>
      </c>
      <c r="C1031" s="5" t="s">
        <v>42</v>
      </c>
      <c r="D1031" s="5" t="s">
        <v>43</v>
      </c>
      <c r="E1031" s="6">
        <v>32824.15</v>
      </c>
      <c r="F1031" s="6">
        <v>32729.921182266015</v>
      </c>
      <c r="G1031" s="6">
        <v>94.228817733986943</v>
      </c>
      <c r="H1031" s="6">
        <v>33220.870000000003</v>
      </c>
      <c r="I1031" s="6">
        <v>-396.72000000000116</v>
      </c>
      <c r="J1031" s="6">
        <v>107300</v>
      </c>
      <c r="K1031" s="6">
        <v>106992</v>
      </c>
      <c r="L1031" s="6">
        <v>308</v>
      </c>
      <c r="M1031" s="6">
        <v>108596.88</v>
      </c>
      <c r="N1031" s="6">
        <v>-1296.8800000000047</v>
      </c>
    </row>
    <row r="1032" spans="1:14" x14ac:dyDescent="0.25">
      <c r="A1032" s="5" t="s">
        <v>1412</v>
      </c>
      <c r="B1032" s="5" t="s">
        <v>47</v>
      </c>
      <c r="C1032" s="5" t="s">
        <v>42</v>
      </c>
      <c r="D1032" s="5" t="s">
        <v>43</v>
      </c>
      <c r="E1032" s="6">
        <v>50433.52</v>
      </c>
      <c r="F1032" s="6">
        <v>50306.568627450979</v>
      </c>
      <c r="G1032" s="6">
        <v>126.95137254901783</v>
      </c>
      <c r="H1032" s="6">
        <v>51312.7</v>
      </c>
      <c r="I1032" s="6">
        <v>-879.18000000000029</v>
      </c>
      <c r="J1032" s="6">
        <v>107262</v>
      </c>
      <c r="K1032" s="6">
        <v>106992</v>
      </c>
      <c r="L1032" s="6">
        <v>270</v>
      </c>
      <c r="M1032" s="6">
        <v>109131.84</v>
      </c>
      <c r="N1032" s="6">
        <v>-1869.8399999999965</v>
      </c>
    </row>
    <row r="1033" spans="1:14" x14ac:dyDescent="0.25">
      <c r="A1033" s="5" t="s">
        <v>1412</v>
      </c>
      <c r="B1033" s="5" t="s">
        <v>299</v>
      </c>
      <c r="C1033" s="5" t="s">
        <v>42</v>
      </c>
      <c r="D1033" s="5" t="s">
        <v>43</v>
      </c>
      <c r="E1033" s="6">
        <v>106228.48</v>
      </c>
      <c r="F1033" s="6">
        <v>105565.43842364532</v>
      </c>
      <c r="G1033" s="6">
        <v>663.04157635467709</v>
      </c>
      <c r="H1033" s="6">
        <v>107148.92</v>
      </c>
      <c r="I1033" s="6">
        <v>-920.44000000000233</v>
      </c>
      <c r="J1033" s="6">
        <v>8972</v>
      </c>
      <c r="K1033" s="6">
        <v>8916</v>
      </c>
      <c r="L1033" s="6">
        <v>56</v>
      </c>
      <c r="M1033" s="6">
        <v>9049.74</v>
      </c>
      <c r="N1033" s="6">
        <v>-77.739999999999782</v>
      </c>
    </row>
    <row r="1034" spans="1:14" x14ac:dyDescent="0.25">
      <c r="A1034" s="5" t="s">
        <v>1412</v>
      </c>
      <c r="B1034" s="5" t="s">
        <v>298</v>
      </c>
      <c r="C1034" s="5" t="s">
        <v>42</v>
      </c>
      <c r="D1034" s="5" t="s">
        <v>43</v>
      </c>
      <c r="E1034" s="6">
        <v>112533.23</v>
      </c>
      <c r="F1034" s="6">
        <v>107539.69458128078</v>
      </c>
      <c r="G1034" s="6">
        <v>4993.5354187192133</v>
      </c>
      <c r="H1034" s="6">
        <v>109152.79</v>
      </c>
      <c r="I1034" s="6">
        <v>3380.4400000000023</v>
      </c>
      <c r="J1034" s="6">
        <v>111960</v>
      </c>
      <c r="K1034" s="6">
        <v>106992</v>
      </c>
      <c r="L1034" s="6">
        <v>4968</v>
      </c>
      <c r="M1034" s="6">
        <v>108596.88</v>
      </c>
      <c r="N1034" s="6">
        <v>3363.1199999999953</v>
      </c>
    </row>
    <row r="1035" spans="1:14" x14ac:dyDescent="0.25">
      <c r="A1035" s="5" t="s">
        <v>1412</v>
      </c>
      <c r="B1035" s="5" t="s">
        <v>50</v>
      </c>
      <c r="C1035" s="5" t="s">
        <v>42</v>
      </c>
      <c r="D1035" s="5" t="s">
        <v>43</v>
      </c>
      <c r="E1035" s="6">
        <v>0</v>
      </c>
      <c r="F1035" s="6">
        <v>133368.73631840793</v>
      </c>
      <c r="G1035" s="6">
        <v>-133368.73631840793</v>
      </c>
      <c r="H1035" s="6">
        <v>134035.57999999999</v>
      </c>
      <c r="I1035" s="6">
        <v>-134035.57999999999</v>
      </c>
      <c r="J1035" s="6">
        <v>0</v>
      </c>
      <c r="K1035" s="6">
        <v>106992</v>
      </c>
      <c r="L1035" s="6">
        <v>-106992</v>
      </c>
      <c r="M1035" s="6">
        <v>107526.96</v>
      </c>
      <c r="N1035" s="6">
        <v>-107526.96</v>
      </c>
    </row>
    <row r="1036" spans="1:14" x14ac:dyDescent="0.25">
      <c r="A1036" s="5" t="s">
        <v>1412</v>
      </c>
      <c r="B1036" s="5" t="s">
        <v>103</v>
      </c>
      <c r="C1036" s="5" t="s">
        <v>42</v>
      </c>
      <c r="D1036" s="5" t="s">
        <v>43</v>
      </c>
      <c r="E1036" s="6">
        <v>537507.59</v>
      </c>
      <c r="F1036" s="6">
        <v>536609.81188118807</v>
      </c>
      <c r="G1036" s="6">
        <v>897.778118811897</v>
      </c>
      <c r="H1036" s="6">
        <v>541975.91</v>
      </c>
      <c r="I1036" s="6">
        <v>-4468.3200000000652</v>
      </c>
      <c r="J1036" s="6">
        <v>107171</v>
      </c>
      <c r="K1036" s="6">
        <v>106992</v>
      </c>
      <c r="L1036" s="6">
        <v>179</v>
      </c>
      <c r="M1036" s="6">
        <v>108061.92</v>
      </c>
      <c r="N1036" s="6">
        <v>-890.91999999999825</v>
      </c>
    </row>
    <row r="1037" spans="1:14" x14ac:dyDescent="0.25">
      <c r="A1037" s="5" t="s">
        <v>1412</v>
      </c>
      <c r="B1037" s="5" t="s">
        <v>300</v>
      </c>
      <c r="C1037" s="5" t="s">
        <v>42</v>
      </c>
      <c r="D1037" s="5" t="s">
        <v>53</v>
      </c>
      <c r="E1037" s="6">
        <v>462236.67</v>
      </c>
      <c r="F1037" s="6">
        <v>468918.1683168317</v>
      </c>
      <c r="G1037" s="6">
        <v>-6681.4983168317121</v>
      </c>
      <c r="H1037" s="6">
        <v>473607.35</v>
      </c>
      <c r="I1037" s="6">
        <v>-11370.679999999993</v>
      </c>
      <c r="J1037" s="6">
        <v>79100</v>
      </c>
      <c r="K1037" s="6">
        <v>80244</v>
      </c>
      <c r="L1037" s="6">
        <v>-1144</v>
      </c>
      <c r="M1037" s="6">
        <v>81046.44</v>
      </c>
      <c r="N1037" s="6">
        <v>-1946.4400000000023</v>
      </c>
    </row>
    <row r="1038" spans="1:14" x14ac:dyDescent="0.25">
      <c r="A1038" s="5" t="s">
        <v>1412</v>
      </c>
      <c r="B1038" s="5" t="s">
        <v>54</v>
      </c>
      <c r="C1038" s="5" t="s">
        <v>42</v>
      </c>
      <c r="D1038" s="5" t="s">
        <v>55</v>
      </c>
      <c r="E1038" s="6">
        <v>5402.03</v>
      </c>
      <c r="F1038" s="6">
        <v>5296.1078431372553</v>
      </c>
      <c r="G1038" s="6">
        <v>105.92215686274449</v>
      </c>
      <c r="H1038" s="6">
        <v>5402.03</v>
      </c>
      <c r="I1038" s="6">
        <v>0</v>
      </c>
      <c r="J1038" s="6">
        <v>982.18799999999999</v>
      </c>
      <c r="K1038" s="6">
        <v>962.92843137254897</v>
      </c>
      <c r="L1038" s="6">
        <v>19.259568627451017</v>
      </c>
      <c r="M1038" s="6">
        <v>982.18700000000001</v>
      </c>
      <c r="N1038" s="6">
        <v>9.9999999997635314E-4</v>
      </c>
    </row>
    <row r="1039" spans="1:14" x14ac:dyDescent="0.25">
      <c r="A1039" s="5" t="s">
        <v>1414</v>
      </c>
      <c r="B1039" s="5" t="s">
        <v>25</v>
      </c>
      <c r="C1039" s="5" t="s">
        <v>26</v>
      </c>
      <c r="D1039" s="5" t="s">
        <v>27</v>
      </c>
      <c r="E1039" s="6">
        <v>21997.040000000001</v>
      </c>
      <c r="F1039" s="6">
        <v>0</v>
      </c>
      <c r="G1039" s="6">
        <v>21997.040000000001</v>
      </c>
      <c r="H1039" s="6">
        <v>0</v>
      </c>
      <c r="I1039" s="6">
        <v>21997.040000000001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</row>
    <row r="1040" spans="1:14" x14ac:dyDescent="0.25">
      <c r="A1040" s="5" t="s">
        <v>1414</v>
      </c>
      <c r="B1040" s="5" t="s">
        <v>30</v>
      </c>
      <c r="C1040" s="5" t="s">
        <v>29</v>
      </c>
      <c r="D1040" s="5" t="s">
        <v>27</v>
      </c>
      <c r="E1040" s="6">
        <v>1018.7</v>
      </c>
      <c r="F1040" s="6">
        <v>0</v>
      </c>
      <c r="G1040" s="6">
        <v>1018.7</v>
      </c>
      <c r="H1040" s="6">
        <v>1022.47</v>
      </c>
      <c r="I1040" s="6">
        <v>-3.7699999999999818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</row>
    <row r="1041" spans="1:14" x14ac:dyDescent="0.25">
      <c r="A1041" s="5" t="s">
        <v>1414</v>
      </c>
      <c r="B1041" s="5" t="s">
        <v>31</v>
      </c>
      <c r="C1041" s="5" t="s">
        <v>29</v>
      </c>
      <c r="D1041" s="5" t="s">
        <v>27</v>
      </c>
      <c r="E1041" s="6">
        <v>4569.12</v>
      </c>
      <c r="F1041" s="6">
        <v>0</v>
      </c>
      <c r="G1041" s="6">
        <v>4569.12</v>
      </c>
      <c r="H1041" s="6">
        <v>4586.03</v>
      </c>
      <c r="I1041" s="6">
        <v>-16.909999999999854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</row>
    <row r="1042" spans="1:14" x14ac:dyDescent="0.25">
      <c r="A1042" s="5" t="s">
        <v>1414</v>
      </c>
      <c r="B1042" s="5" t="s">
        <v>32</v>
      </c>
      <c r="C1042" s="5" t="s">
        <v>33</v>
      </c>
      <c r="D1042" s="5" t="s">
        <v>27</v>
      </c>
      <c r="E1042" s="6">
        <v>14408.2</v>
      </c>
      <c r="F1042" s="6">
        <v>0</v>
      </c>
      <c r="G1042" s="6">
        <v>14408.2</v>
      </c>
      <c r="H1042" s="6">
        <v>15041.49</v>
      </c>
      <c r="I1042" s="6">
        <v>-633.28999999999905</v>
      </c>
      <c r="J1042" s="6">
        <v>35.51</v>
      </c>
      <c r="K1042" s="6">
        <v>0</v>
      </c>
      <c r="L1042" s="6">
        <v>35.51</v>
      </c>
      <c r="M1042" s="6">
        <v>37.070999999999998</v>
      </c>
      <c r="N1042" s="6">
        <v>-1.5609999999999999</v>
      </c>
    </row>
    <row r="1043" spans="1:14" x14ac:dyDescent="0.25">
      <c r="A1043" s="5" t="s">
        <v>1414</v>
      </c>
      <c r="B1043" s="5" t="s">
        <v>28</v>
      </c>
      <c r="C1043" s="5" t="s">
        <v>29</v>
      </c>
      <c r="D1043" s="5" t="s">
        <v>27</v>
      </c>
      <c r="E1043" s="6">
        <v>32553.31</v>
      </c>
      <c r="F1043" s="6">
        <v>0</v>
      </c>
      <c r="G1043" s="6">
        <v>32553.31</v>
      </c>
      <c r="H1043" s="6">
        <v>32673.81</v>
      </c>
      <c r="I1043" s="6">
        <v>-120.5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</row>
    <row r="1044" spans="1:14" x14ac:dyDescent="0.25">
      <c r="A1044" s="5" t="s">
        <v>1414</v>
      </c>
      <c r="B1044" s="5" t="s">
        <v>36</v>
      </c>
      <c r="C1044" s="5" t="s">
        <v>29</v>
      </c>
      <c r="D1044" s="5" t="s">
        <v>27</v>
      </c>
      <c r="E1044" s="6">
        <v>58717.2</v>
      </c>
      <c r="F1044" s="6">
        <v>0</v>
      </c>
      <c r="G1044" s="6">
        <v>58717.2</v>
      </c>
      <c r="H1044" s="6">
        <v>58934.55</v>
      </c>
      <c r="I1044" s="6">
        <v>-217.35000000000582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</row>
    <row r="1045" spans="1:14" x14ac:dyDescent="0.25">
      <c r="A1045" s="5" t="s">
        <v>1414</v>
      </c>
      <c r="B1045" s="5" t="s">
        <v>34</v>
      </c>
      <c r="C1045" s="5" t="s">
        <v>33</v>
      </c>
      <c r="D1045" s="5" t="s">
        <v>27</v>
      </c>
      <c r="E1045" s="6">
        <v>64415.14</v>
      </c>
      <c r="F1045" s="6">
        <v>0</v>
      </c>
      <c r="G1045" s="6">
        <v>64415.14</v>
      </c>
      <c r="H1045" s="6">
        <v>67246.080000000002</v>
      </c>
      <c r="I1045" s="6">
        <v>-2830.9400000000023</v>
      </c>
      <c r="J1045" s="6">
        <v>35.51</v>
      </c>
      <c r="K1045" s="6">
        <v>0</v>
      </c>
      <c r="L1045" s="6">
        <v>35.51</v>
      </c>
      <c r="M1045" s="6">
        <v>37.070999999999998</v>
      </c>
      <c r="N1045" s="6">
        <v>-1.5609999999999999</v>
      </c>
    </row>
    <row r="1046" spans="1:14" x14ac:dyDescent="0.25">
      <c r="A1046" s="5" t="s">
        <v>1414</v>
      </c>
      <c r="B1046" s="5" t="s">
        <v>35</v>
      </c>
      <c r="C1046" s="5" t="s">
        <v>33</v>
      </c>
      <c r="D1046" s="5" t="s">
        <v>27</v>
      </c>
      <c r="E1046" s="6">
        <v>75861.09</v>
      </c>
      <c r="F1046" s="6">
        <v>0</v>
      </c>
      <c r="G1046" s="6">
        <v>75861.09</v>
      </c>
      <c r="H1046" s="6">
        <v>67867.850000000006</v>
      </c>
      <c r="I1046" s="6">
        <v>7993.2399999999907</v>
      </c>
      <c r="J1046" s="6">
        <v>745.71</v>
      </c>
      <c r="K1046" s="6">
        <v>0</v>
      </c>
      <c r="L1046" s="6">
        <v>745.71</v>
      </c>
      <c r="M1046" s="6">
        <v>667.13699999999994</v>
      </c>
      <c r="N1046" s="6">
        <v>78.573000000000093</v>
      </c>
    </row>
    <row r="1047" spans="1:14" x14ac:dyDescent="0.25">
      <c r="A1047" s="5" t="s">
        <v>1414</v>
      </c>
      <c r="B1047" s="5" t="s">
        <v>37</v>
      </c>
      <c r="C1047" s="5" t="s">
        <v>29</v>
      </c>
      <c r="D1047" s="5" t="s">
        <v>27</v>
      </c>
      <c r="E1047" s="6">
        <v>128728.61</v>
      </c>
      <c r="F1047" s="6">
        <v>0</v>
      </c>
      <c r="G1047" s="6">
        <v>128728.61</v>
      </c>
      <c r="H1047" s="6">
        <v>129205.11</v>
      </c>
      <c r="I1047" s="6">
        <v>-476.5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</row>
    <row r="1048" spans="1:14" x14ac:dyDescent="0.25">
      <c r="A1048" s="5" t="s">
        <v>1414</v>
      </c>
      <c r="B1048" s="5" t="s">
        <v>75</v>
      </c>
      <c r="C1048" s="5" t="s">
        <v>39</v>
      </c>
      <c r="D1048" s="5" t="s">
        <v>58</v>
      </c>
      <c r="E1048" s="6">
        <v>-4408043.24</v>
      </c>
      <c r="F1048" s="6">
        <v>0</v>
      </c>
      <c r="G1048" s="6">
        <v>-4408043.24</v>
      </c>
      <c r="H1048" s="6">
        <v>-4408043.0199999996</v>
      </c>
      <c r="I1048" s="6">
        <v>-0.22000000067055225</v>
      </c>
      <c r="J1048" s="6">
        <v>-222379</v>
      </c>
      <c r="K1048" s="6">
        <v>0</v>
      </c>
      <c r="L1048" s="6">
        <v>-222379</v>
      </c>
      <c r="M1048" s="6">
        <v>-222379</v>
      </c>
      <c r="N1048" s="6">
        <v>0</v>
      </c>
    </row>
    <row r="1049" spans="1:14" x14ac:dyDescent="0.25">
      <c r="A1049" s="5" t="s">
        <v>1414</v>
      </c>
      <c r="B1049" s="5" t="s">
        <v>59</v>
      </c>
      <c r="C1049" s="5" t="s">
        <v>42</v>
      </c>
      <c r="D1049" s="5" t="s">
        <v>43</v>
      </c>
      <c r="E1049" s="6">
        <v>17481.62</v>
      </c>
      <c r="F1049" s="6">
        <v>17670.66</v>
      </c>
      <c r="G1049" s="6">
        <v>-189.04000000000087</v>
      </c>
      <c r="H1049" s="6">
        <v>17670.66</v>
      </c>
      <c r="I1049" s="6">
        <v>-189.04000000000087</v>
      </c>
      <c r="J1049" s="6">
        <v>6600</v>
      </c>
      <c r="K1049" s="6">
        <v>6671.37</v>
      </c>
      <c r="L1049" s="6">
        <v>-71.369999999999891</v>
      </c>
      <c r="M1049" s="6">
        <v>6671.37</v>
      </c>
      <c r="N1049" s="6">
        <v>-71.369999999999891</v>
      </c>
    </row>
    <row r="1050" spans="1:14" x14ac:dyDescent="0.25">
      <c r="A1050" s="5" t="s">
        <v>1414</v>
      </c>
      <c r="B1050" s="5" t="s">
        <v>60</v>
      </c>
      <c r="C1050" s="5" t="s">
        <v>42</v>
      </c>
      <c r="D1050" s="5" t="s">
        <v>43</v>
      </c>
      <c r="E1050" s="6">
        <v>75838.3</v>
      </c>
      <c r="F1050" s="6">
        <v>75370.915422885577</v>
      </c>
      <c r="G1050" s="6">
        <v>467.38457711442607</v>
      </c>
      <c r="H1050" s="6">
        <v>75747.77</v>
      </c>
      <c r="I1050" s="6">
        <v>90.529999999998836</v>
      </c>
      <c r="J1050" s="6">
        <v>223758</v>
      </c>
      <c r="K1050" s="6">
        <v>222379</v>
      </c>
      <c r="L1050" s="6">
        <v>1379</v>
      </c>
      <c r="M1050" s="6">
        <v>223490.89499999999</v>
      </c>
      <c r="N1050" s="6">
        <v>267.10500000001048</v>
      </c>
    </row>
    <row r="1051" spans="1:14" x14ac:dyDescent="0.25">
      <c r="A1051" s="5" t="s">
        <v>1414</v>
      </c>
      <c r="B1051" s="5" t="s">
        <v>76</v>
      </c>
      <c r="C1051" s="5" t="s">
        <v>42</v>
      </c>
      <c r="D1051" s="5" t="s">
        <v>43</v>
      </c>
      <c r="E1051" s="6">
        <v>1763432.11</v>
      </c>
      <c r="F1051" s="6">
        <v>1763432.108910891</v>
      </c>
      <c r="G1051" s="6">
        <v>1.0891091078519821E-3</v>
      </c>
      <c r="H1051" s="6">
        <v>1781066.43</v>
      </c>
      <c r="I1051" s="6">
        <v>-17634.319999999832</v>
      </c>
      <c r="J1051" s="6">
        <v>222379</v>
      </c>
      <c r="K1051" s="6">
        <v>222379</v>
      </c>
      <c r="L1051" s="6">
        <v>0</v>
      </c>
      <c r="M1051" s="6">
        <v>224602.79</v>
      </c>
      <c r="N1051" s="6">
        <v>-2223.7900000000081</v>
      </c>
    </row>
    <row r="1052" spans="1:14" x14ac:dyDescent="0.25">
      <c r="A1052" s="5" t="s">
        <v>1414</v>
      </c>
      <c r="B1052" s="5" t="s">
        <v>62</v>
      </c>
      <c r="C1052" s="5" t="s">
        <v>42</v>
      </c>
      <c r="D1052" s="5" t="s">
        <v>53</v>
      </c>
      <c r="E1052" s="6">
        <v>2149022.7999999998</v>
      </c>
      <c r="F1052" s="6">
        <v>2146249.4427860696</v>
      </c>
      <c r="G1052" s="6">
        <v>2773.3572139302269</v>
      </c>
      <c r="H1052" s="6">
        <v>2156980.69</v>
      </c>
      <c r="I1052" s="6">
        <v>-7957.8900000001304</v>
      </c>
      <c r="J1052" s="6">
        <v>167000</v>
      </c>
      <c r="K1052" s="6">
        <v>166784.24975124377</v>
      </c>
      <c r="L1052" s="6">
        <v>215.75024875623058</v>
      </c>
      <c r="M1052" s="6">
        <v>167618.171</v>
      </c>
      <c r="N1052" s="6">
        <v>-618.1710000000021</v>
      </c>
    </row>
    <row r="1053" spans="1:14" x14ac:dyDescent="0.25">
      <c r="A1053" s="5" t="s">
        <v>1415</v>
      </c>
      <c r="B1053" s="5" t="s">
        <v>25</v>
      </c>
      <c r="C1053" s="5" t="s">
        <v>26</v>
      </c>
      <c r="D1053" s="5" t="s">
        <v>27</v>
      </c>
      <c r="E1053" s="6">
        <v>7844.78</v>
      </c>
      <c r="F1053" s="6">
        <v>0</v>
      </c>
      <c r="G1053" s="6">
        <v>7844.78</v>
      </c>
      <c r="H1053" s="6">
        <v>0</v>
      </c>
      <c r="I1053" s="6">
        <v>7844.78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</row>
    <row r="1054" spans="1:14" x14ac:dyDescent="0.25">
      <c r="A1054" s="5" t="s">
        <v>1415</v>
      </c>
      <c r="B1054" s="5" t="s">
        <v>30</v>
      </c>
      <c r="C1054" s="5" t="s">
        <v>29</v>
      </c>
      <c r="D1054" s="5" t="s">
        <v>27</v>
      </c>
      <c r="E1054" s="6">
        <v>844.85</v>
      </c>
      <c r="F1054" s="6">
        <v>0</v>
      </c>
      <c r="G1054" s="6">
        <v>844.85</v>
      </c>
      <c r="H1054" s="6">
        <v>846.23</v>
      </c>
      <c r="I1054" s="6">
        <v>-1.3799999999999955</v>
      </c>
      <c r="J1054" s="6">
        <v>0</v>
      </c>
      <c r="K1054" s="6">
        <v>0</v>
      </c>
      <c r="L1054" s="6">
        <v>0</v>
      </c>
      <c r="M1054" s="6">
        <v>0</v>
      </c>
      <c r="N1054" s="6">
        <v>0</v>
      </c>
    </row>
    <row r="1055" spans="1:14" x14ac:dyDescent="0.25">
      <c r="A1055" s="5" t="s">
        <v>1415</v>
      </c>
      <c r="B1055" s="5" t="s">
        <v>31</v>
      </c>
      <c r="C1055" s="5" t="s">
        <v>29</v>
      </c>
      <c r="D1055" s="5" t="s">
        <v>27</v>
      </c>
      <c r="E1055" s="6">
        <v>3789.36</v>
      </c>
      <c r="F1055" s="6">
        <v>0</v>
      </c>
      <c r="G1055" s="6">
        <v>3789.36</v>
      </c>
      <c r="H1055" s="6">
        <v>3795.55</v>
      </c>
      <c r="I1055" s="6">
        <v>-6.1900000000000546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</row>
    <row r="1056" spans="1:14" x14ac:dyDescent="0.25">
      <c r="A1056" s="5" t="s">
        <v>1415</v>
      </c>
      <c r="B1056" s="5" t="s">
        <v>32</v>
      </c>
      <c r="C1056" s="5" t="s">
        <v>33</v>
      </c>
      <c r="D1056" s="5" t="s">
        <v>27</v>
      </c>
      <c r="E1056" s="6">
        <v>13324.85</v>
      </c>
      <c r="F1056" s="6">
        <v>0</v>
      </c>
      <c r="G1056" s="6">
        <v>13324.85</v>
      </c>
      <c r="H1056" s="6">
        <v>13576.3</v>
      </c>
      <c r="I1056" s="6">
        <v>-251.44999999999891</v>
      </c>
      <c r="J1056" s="6">
        <v>32.840000000000003</v>
      </c>
      <c r="K1056" s="6">
        <v>0</v>
      </c>
      <c r="L1056" s="6">
        <v>32.840000000000003</v>
      </c>
      <c r="M1056" s="6">
        <v>33.46</v>
      </c>
      <c r="N1056" s="6">
        <v>-0.61999999999999744</v>
      </c>
    </row>
    <row r="1057" spans="1:14" x14ac:dyDescent="0.25">
      <c r="A1057" s="5" t="s">
        <v>1415</v>
      </c>
      <c r="B1057" s="5" t="s">
        <v>28</v>
      </c>
      <c r="C1057" s="5" t="s">
        <v>29</v>
      </c>
      <c r="D1057" s="5" t="s">
        <v>27</v>
      </c>
      <c r="E1057" s="6">
        <v>26997.81</v>
      </c>
      <c r="F1057" s="6">
        <v>0</v>
      </c>
      <c r="G1057" s="6">
        <v>26997.81</v>
      </c>
      <c r="H1057" s="6">
        <v>27041.89</v>
      </c>
      <c r="I1057" s="6">
        <v>-44.079999999998108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</row>
    <row r="1058" spans="1:14" x14ac:dyDescent="0.25">
      <c r="A1058" s="5" t="s">
        <v>1415</v>
      </c>
      <c r="B1058" s="5" t="s">
        <v>36</v>
      </c>
      <c r="C1058" s="5" t="s">
        <v>29</v>
      </c>
      <c r="D1058" s="5" t="s">
        <v>27</v>
      </c>
      <c r="E1058" s="6">
        <v>48696.6</v>
      </c>
      <c r="F1058" s="6">
        <v>0</v>
      </c>
      <c r="G1058" s="6">
        <v>48696.6</v>
      </c>
      <c r="H1058" s="6">
        <v>48776.12</v>
      </c>
      <c r="I1058" s="6">
        <v>-79.520000000004075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</row>
    <row r="1059" spans="1:14" x14ac:dyDescent="0.25">
      <c r="A1059" s="5" t="s">
        <v>1415</v>
      </c>
      <c r="B1059" s="5" t="s">
        <v>34</v>
      </c>
      <c r="C1059" s="5" t="s">
        <v>33</v>
      </c>
      <c r="D1059" s="5" t="s">
        <v>27</v>
      </c>
      <c r="E1059" s="6">
        <v>59571.76</v>
      </c>
      <c r="F1059" s="6">
        <v>0</v>
      </c>
      <c r="G1059" s="6">
        <v>59571.76</v>
      </c>
      <c r="H1059" s="6">
        <v>60696.27</v>
      </c>
      <c r="I1059" s="6">
        <v>-1124.5099999999948</v>
      </c>
      <c r="J1059" s="6">
        <v>32.840000000000003</v>
      </c>
      <c r="K1059" s="6">
        <v>0</v>
      </c>
      <c r="L1059" s="6">
        <v>32.840000000000003</v>
      </c>
      <c r="M1059" s="6">
        <v>33.46</v>
      </c>
      <c r="N1059" s="6">
        <v>-0.61999999999999744</v>
      </c>
    </row>
    <row r="1060" spans="1:14" x14ac:dyDescent="0.25">
      <c r="A1060" s="5" t="s">
        <v>1415</v>
      </c>
      <c r="B1060" s="5" t="s">
        <v>35</v>
      </c>
      <c r="C1060" s="5" t="s">
        <v>33</v>
      </c>
      <c r="D1060" s="5" t="s">
        <v>27</v>
      </c>
      <c r="E1060" s="6">
        <v>63339.14</v>
      </c>
      <c r="F1060" s="6">
        <v>0</v>
      </c>
      <c r="G1060" s="6">
        <v>63339.14</v>
      </c>
      <c r="H1060" s="6">
        <v>61275.47</v>
      </c>
      <c r="I1060" s="6">
        <v>2063.6699999999983</v>
      </c>
      <c r="J1060" s="6">
        <v>622.62</v>
      </c>
      <c r="K1060" s="6">
        <v>0</v>
      </c>
      <c r="L1060" s="6">
        <v>622.62</v>
      </c>
      <c r="M1060" s="6">
        <v>602.33399999999995</v>
      </c>
      <c r="N1060" s="6">
        <v>20.286000000000058</v>
      </c>
    </row>
    <row r="1061" spans="1:14" x14ac:dyDescent="0.25">
      <c r="A1061" s="5" t="s">
        <v>1415</v>
      </c>
      <c r="B1061" s="5" t="s">
        <v>37</v>
      </c>
      <c r="C1061" s="5" t="s">
        <v>29</v>
      </c>
      <c r="D1061" s="5" t="s">
        <v>27</v>
      </c>
      <c r="E1061" s="6">
        <v>106759.96</v>
      </c>
      <c r="F1061" s="6">
        <v>0</v>
      </c>
      <c r="G1061" s="6">
        <v>106759.96</v>
      </c>
      <c r="H1061" s="6">
        <v>106934.3</v>
      </c>
      <c r="I1061" s="6">
        <v>-174.33999999999651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</row>
    <row r="1062" spans="1:14" x14ac:dyDescent="0.25">
      <c r="A1062" s="5" t="s">
        <v>1415</v>
      </c>
      <c r="B1062" s="5" t="s">
        <v>64</v>
      </c>
      <c r="C1062" s="5" t="s">
        <v>39</v>
      </c>
      <c r="D1062" s="5" t="s">
        <v>58</v>
      </c>
      <c r="E1062" s="6">
        <v>-2970718.76</v>
      </c>
      <c r="F1062" s="6">
        <v>0</v>
      </c>
      <c r="G1062" s="6">
        <v>-2970718.76</v>
      </c>
      <c r="H1062" s="6">
        <v>-2970716.19</v>
      </c>
      <c r="I1062" s="6">
        <v>-2.5699999998323619</v>
      </c>
      <c r="J1062" s="6">
        <v>-184048</v>
      </c>
      <c r="K1062" s="6">
        <v>0</v>
      </c>
      <c r="L1062" s="6">
        <v>-184048</v>
      </c>
      <c r="M1062" s="6">
        <v>-184048</v>
      </c>
      <c r="N1062" s="6">
        <v>0</v>
      </c>
    </row>
    <row r="1063" spans="1:14" x14ac:dyDescent="0.25">
      <c r="A1063" s="5" t="s">
        <v>1415</v>
      </c>
      <c r="B1063" s="5" t="s">
        <v>59</v>
      </c>
      <c r="C1063" s="5" t="s">
        <v>42</v>
      </c>
      <c r="D1063" s="5" t="s">
        <v>43</v>
      </c>
      <c r="E1063" s="6">
        <v>12713.91</v>
      </c>
      <c r="F1063" s="6">
        <v>12674.83</v>
      </c>
      <c r="G1063" s="6">
        <v>39.079999999999927</v>
      </c>
      <c r="H1063" s="6">
        <v>12674.83</v>
      </c>
      <c r="I1063" s="6">
        <v>39.079999999999927</v>
      </c>
      <c r="J1063" s="6">
        <v>4800</v>
      </c>
      <c r="K1063" s="6">
        <v>4785.2479999999996</v>
      </c>
      <c r="L1063" s="6">
        <v>14.752000000000407</v>
      </c>
      <c r="M1063" s="6">
        <v>4785.2479999999996</v>
      </c>
      <c r="N1063" s="6">
        <v>14.752000000000407</v>
      </c>
    </row>
    <row r="1064" spans="1:14" x14ac:dyDescent="0.25">
      <c r="A1064" s="5" t="s">
        <v>1415</v>
      </c>
      <c r="B1064" s="5" t="s">
        <v>60</v>
      </c>
      <c r="C1064" s="5" t="s">
        <v>42</v>
      </c>
      <c r="D1064" s="5" t="s">
        <v>43</v>
      </c>
      <c r="E1064" s="6">
        <v>62657.99</v>
      </c>
      <c r="F1064" s="6">
        <v>62379.393034825873</v>
      </c>
      <c r="G1064" s="6">
        <v>278.59696517412522</v>
      </c>
      <c r="H1064" s="6">
        <v>62691.29</v>
      </c>
      <c r="I1064" s="6">
        <v>-33.30000000000291</v>
      </c>
      <c r="J1064" s="6">
        <v>184870</v>
      </c>
      <c r="K1064" s="6">
        <v>184048</v>
      </c>
      <c r="L1064" s="6">
        <v>822</v>
      </c>
      <c r="M1064" s="6">
        <v>184968.24</v>
      </c>
      <c r="N1064" s="6">
        <v>-98.239999999990687</v>
      </c>
    </row>
    <row r="1065" spans="1:14" x14ac:dyDescent="0.25">
      <c r="A1065" s="5" t="s">
        <v>1415</v>
      </c>
      <c r="B1065" s="5" t="s">
        <v>51</v>
      </c>
      <c r="C1065" s="5" t="s">
        <v>42</v>
      </c>
      <c r="D1065" s="5" t="s">
        <v>43</v>
      </c>
      <c r="E1065" s="6">
        <v>1044195.65</v>
      </c>
      <c r="F1065" s="6">
        <v>1039552.792079208</v>
      </c>
      <c r="G1065" s="6">
        <v>4642.8579207920702</v>
      </c>
      <c r="H1065" s="6">
        <v>1049948.32</v>
      </c>
      <c r="I1065" s="6">
        <v>-5752.6700000000419</v>
      </c>
      <c r="J1065" s="6">
        <v>184870</v>
      </c>
      <c r="K1065" s="6">
        <v>184048</v>
      </c>
      <c r="L1065" s="6">
        <v>822</v>
      </c>
      <c r="M1065" s="6">
        <v>185888.48</v>
      </c>
      <c r="N1065" s="6">
        <v>-1018.4800000000105</v>
      </c>
    </row>
    <row r="1066" spans="1:14" x14ac:dyDescent="0.25">
      <c r="A1066" s="5" t="s">
        <v>1415</v>
      </c>
      <c r="B1066" s="5" t="s">
        <v>65</v>
      </c>
      <c r="C1066" s="5" t="s">
        <v>42</v>
      </c>
      <c r="D1066" s="5" t="s">
        <v>53</v>
      </c>
      <c r="E1066" s="6">
        <v>1519982.1</v>
      </c>
      <c r="F1066" s="6">
        <v>1514885.054726368</v>
      </c>
      <c r="G1066" s="6">
        <v>5097.045273632044</v>
      </c>
      <c r="H1066" s="6">
        <v>1522459.48</v>
      </c>
      <c r="I1066" s="6">
        <v>-2477.3799999998882</v>
      </c>
      <c r="J1066" s="6">
        <v>138500</v>
      </c>
      <c r="K1066" s="6">
        <v>138036</v>
      </c>
      <c r="L1066" s="6">
        <v>464</v>
      </c>
      <c r="M1066" s="6">
        <v>138726.18</v>
      </c>
      <c r="N1066" s="6">
        <v>-226.17999999999302</v>
      </c>
    </row>
    <row r="1067" spans="1:14" x14ac:dyDescent="0.25">
      <c r="A1067" s="5" t="s">
        <v>1416</v>
      </c>
      <c r="B1067" s="5" t="s">
        <v>25</v>
      </c>
      <c r="C1067" s="5" t="s">
        <v>26</v>
      </c>
      <c r="D1067" s="5" t="s">
        <v>27</v>
      </c>
      <c r="E1067" s="6">
        <v>127.3</v>
      </c>
      <c r="F1067" s="6">
        <v>0</v>
      </c>
      <c r="G1067" s="6">
        <v>127.3</v>
      </c>
      <c r="H1067" s="6">
        <v>0</v>
      </c>
      <c r="I1067" s="6">
        <v>127.3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</row>
    <row r="1068" spans="1:14" x14ac:dyDescent="0.25">
      <c r="A1068" s="5" t="s">
        <v>1416</v>
      </c>
      <c r="B1068" s="5" t="s">
        <v>258</v>
      </c>
      <c r="C1068" s="5" t="s">
        <v>33</v>
      </c>
      <c r="D1068" s="5" t="s">
        <v>27</v>
      </c>
      <c r="E1068" s="6">
        <v>22.54</v>
      </c>
      <c r="F1068" s="6">
        <v>0</v>
      </c>
      <c r="G1068" s="6">
        <v>22.54</v>
      </c>
      <c r="H1068" s="6">
        <v>22.95</v>
      </c>
      <c r="I1068" s="6">
        <v>-0.41000000000000014</v>
      </c>
      <c r="J1068" s="6">
        <v>1.92</v>
      </c>
      <c r="K1068" s="6">
        <v>0</v>
      </c>
      <c r="L1068" s="6">
        <v>1.92</v>
      </c>
      <c r="M1068" s="6">
        <v>1.9550000000000001</v>
      </c>
      <c r="N1068" s="6">
        <v>-3.5000000000000142E-2</v>
      </c>
    </row>
    <row r="1069" spans="1:14" x14ac:dyDescent="0.25">
      <c r="A1069" s="5" t="s">
        <v>1416</v>
      </c>
      <c r="B1069" s="5" t="s">
        <v>259</v>
      </c>
      <c r="C1069" s="5" t="s">
        <v>33</v>
      </c>
      <c r="D1069" s="5" t="s">
        <v>27</v>
      </c>
      <c r="E1069" s="6">
        <v>57.87</v>
      </c>
      <c r="F1069" s="6">
        <v>0</v>
      </c>
      <c r="G1069" s="6">
        <v>57.87</v>
      </c>
      <c r="H1069" s="6">
        <v>58.93</v>
      </c>
      <c r="I1069" s="6">
        <v>-1.0600000000000023</v>
      </c>
      <c r="J1069" s="6">
        <v>1.92</v>
      </c>
      <c r="K1069" s="6">
        <v>0</v>
      </c>
      <c r="L1069" s="6">
        <v>1.92</v>
      </c>
      <c r="M1069" s="6">
        <v>1.9550000000000001</v>
      </c>
      <c r="N1069" s="6">
        <v>-3.5000000000000142E-2</v>
      </c>
    </row>
    <row r="1070" spans="1:14" x14ac:dyDescent="0.25">
      <c r="A1070" s="5" t="s">
        <v>1416</v>
      </c>
      <c r="B1070" s="5" t="s">
        <v>260</v>
      </c>
      <c r="C1070" s="5" t="s">
        <v>33</v>
      </c>
      <c r="D1070" s="5" t="s">
        <v>27</v>
      </c>
      <c r="E1070" s="6">
        <v>1928.64</v>
      </c>
      <c r="F1070" s="6">
        <v>0</v>
      </c>
      <c r="G1070" s="6">
        <v>1928.64</v>
      </c>
      <c r="H1070" s="6">
        <v>1963.6</v>
      </c>
      <c r="I1070" s="6">
        <v>-34.959999999999809</v>
      </c>
      <c r="J1070" s="6">
        <v>19.2</v>
      </c>
      <c r="K1070" s="6">
        <v>0</v>
      </c>
      <c r="L1070" s="6">
        <v>19.2</v>
      </c>
      <c r="M1070" s="6">
        <v>19.547999999999998</v>
      </c>
      <c r="N1070" s="6">
        <v>-0.34799999999999898</v>
      </c>
    </row>
    <row r="1071" spans="1:14" x14ac:dyDescent="0.25">
      <c r="A1071" s="5" t="s">
        <v>1416</v>
      </c>
      <c r="B1071" s="5" t="s">
        <v>272</v>
      </c>
      <c r="C1071" s="5" t="s">
        <v>39</v>
      </c>
      <c r="D1071" s="5" t="s">
        <v>43</v>
      </c>
      <c r="E1071" s="6">
        <v>-8218</v>
      </c>
      <c r="F1071" s="6">
        <v>0</v>
      </c>
      <c r="G1071" s="6">
        <v>-8218</v>
      </c>
      <c r="H1071" s="6">
        <v>-8218.01</v>
      </c>
      <c r="I1071" s="6">
        <v>1.0000000000218279E-2</v>
      </c>
      <c r="J1071" s="6">
        <v>-9090</v>
      </c>
      <c r="K1071" s="6">
        <v>0</v>
      </c>
      <c r="L1071" s="6">
        <v>-9090</v>
      </c>
      <c r="M1071" s="6">
        <v>-9090</v>
      </c>
      <c r="N1071" s="6">
        <v>0</v>
      </c>
    </row>
    <row r="1072" spans="1:14" x14ac:dyDescent="0.25">
      <c r="A1072" s="5" t="s">
        <v>1416</v>
      </c>
      <c r="B1072" s="5" t="s">
        <v>269</v>
      </c>
      <c r="C1072" s="5" t="s">
        <v>42</v>
      </c>
      <c r="D1072" s="5" t="s">
        <v>43</v>
      </c>
      <c r="E1072" s="6">
        <v>812.17</v>
      </c>
      <c r="F1072" s="6">
        <v>812.63313609467446</v>
      </c>
      <c r="G1072" s="6">
        <v>-0.46313609467449623</v>
      </c>
      <c r="H1072" s="6">
        <v>824.01</v>
      </c>
      <c r="I1072" s="6">
        <v>-11.840000000000032</v>
      </c>
      <c r="J1072" s="6">
        <v>1499</v>
      </c>
      <c r="K1072" s="6">
        <v>1499.8500986193292</v>
      </c>
      <c r="L1072" s="6">
        <v>-0.85009861932917374</v>
      </c>
      <c r="M1072" s="6">
        <v>1520.848</v>
      </c>
      <c r="N1072" s="6">
        <v>-21.847999999999956</v>
      </c>
    </row>
    <row r="1073" spans="1:14" x14ac:dyDescent="0.25">
      <c r="A1073" s="5" t="s">
        <v>1416</v>
      </c>
      <c r="B1073" s="5" t="s">
        <v>325</v>
      </c>
      <c r="C1073" s="5" t="s">
        <v>42</v>
      </c>
      <c r="D1073" s="5" t="s">
        <v>43</v>
      </c>
      <c r="E1073" s="6">
        <v>5269.48</v>
      </c>
      <c r="F1073" s="6">
        <v>5269.4778325123152</v>
      </c>
      <c r="G1073" s="6">
        <v>2.1674876843462698E-3</v>
      </c>
      <c r="H1073" s="6">
        <v>5348.52</v>
      </c>
      <c r="I1073" s="6">
        <v>-79.040000000000873</v>
      </c>
      <c r="J1073" s="6">
        <v>9090</v>
      </c>
      <c r="K1073" s="6">
        <v>9090</v>
      </c>
      <c r="L1073" s="6">
        <v>0</v>
      </c>
      <c r="M1073" s="6">
        <v>9226.35</v>
      </c>
      <c r="N1073" s="6">
        <v>-136.35000000000036</v>
      </c>
    </row>
    <row r="1074" spans="1:14" x14ac:dyDescent="0.25">
      <c r="A1074" s="5" t="s">
        <v>1417</v>
      </c>
      <c r="B1074" s="5" t="s">
        <v>25</v>
      </c>
      <c r="C1074" s="5" t="s">
        <v>26</v>
      </c>
      <c r="D1074" s="5" t="s">
        <v>27</v>
      </c>
      <c r="E1074" s="6">
        <v>2808.99</v>
      </c>
      <c r="F1074" s="6">
        <v>0</v>
      </c>
      <c r="G1074" s="6">
        <v>2808.99</v>
      </c>
      <c r="H1074" s="6">
        <v>0</v>
      </c>
      <c r="I1074" s="6">
        <v>2808.99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</row>
    <row r="1075" spans="1:14" x14ac:dyDescent="0.25">
      <c r="A1075" s="5" t="s">
        <v>1417</v>
      </c>
      <c r="B1075" s="5" t="s">
        <v>258</v>
      </c>
      <c r="C1075" s="5" t="s">
        <v>33</v>
      </c>
      <c r="D1075" s="5" t="s">
        <v>27</v>
      </c>
      <c r="E1075" s="6">
        <v>515.27</v>
      </c>
      <c r="F1075" s="6">
        <v>0</v>
      </c>
      <c r="G1075" s="6">
        <v>515.27</v>
      </c>
      <c r="H1075" s="6">
        <v>526.99</v>
      </c>
      <c r="I1075" s="6">
        <v>-11.720000000000027</v>
      </c>
      <c r="J1075" s="6">
        <v>43.89</v>
      </c>
      <c r="K1075" s="6">
        <v>0</v>
      </c>
      <c r="L1075" s="6">
        <v>43.89</v>
      </c>
      <c r="M1075" s="6">
        <v>44.893999999999998</v>
      </c>
      <c r="N1075" s="6">
        <v>-1.0039999999999978</v>
      </c>
    </row>
    <row r="1076" spans="1:14" x14ac:dyDescent="0.25">
      <c r="A1076" s="5" t="s">
        <v>1417</v>
      </c>
      <c r="B1076" s="5" t="s">
        <v>259</v>
      </c>
      <c r="C1076" s="5" t="s">
        <v>33</v>
      </c>
      <c r="D1076" s="5" t="s">
        <v>27</v>
      </c>
      <c r="E1076" s="6">
        <v>1322.84</v>
      </c>
      <c r="F1076" s="6">
        <v>0</v>
      </c>
      <c r="G1076" s="6">
        <v>1322.84</v>
      </c>
      <c r="H1076" s="6">
        <v>1353.07</v>
      </c>
      <c r="I1076" s="6">
        <v>-30.230000000000018</v>
      </c>
      <c r="J1076" s="6">
        <v>43.89</v>
      </c>
      <c r="K1076" s="6">
        <v>0</v>
      </c>
      <c r="L1076" s="6">
        <v>43.89</v>
      </c>
      <c r="M1076" s="6">
        <v>44.893999999999998</v>
      </c>
      <c r="N1076" s="6">
        <v>-1.0039999999999978</v>
      </c>
    </row>
    <row r="1077" spans="1:14" x14ac:dyDescent="0.25">
      <c r="A1077" s="5" t="s">
        <v>1417</v>
      </c>
      <c r="B1077" s="5" t="s">
        <v>260</v>
      </c>
      <c r="C1077" s="5" t="s">
        <v>33</v>
      </c>
      <c r="D1077" s="5" t="s">
        <v>27</v>
      </c>
      <c r="E1077" s="6">
        <v>44087.51</v>
      </c>
      <c r="F1077" s="6">
        <v>0</v>
      </c>
      <c r="G1077" s="6">
        <v>44087.51</v>
      </c>
      <c r="H1077" s="6">
        <v>45085.120000000003</v>
      </c>
      <c r="I1077" s="6">
        <v>-997.61000000000058</v>
      </c>
      <c r="J1077" s="6">
        <v>438.9</v>
      </c>
      <c r="K1077" s="6">
        <v>0</v>
      </c>
      <c r="L1077" s="6">
        <v>438.9</v>
      </c>
      <c r="M1077" s="6">
        <v>448.83100000000002</v>
      </c>
      <c r="N1077" s="6">
        <v>-9.93100000000004</v>
      </c>
    </row>
    <row r="1078" spans="1:14" x14ac:dyDescent="0.25">
      <c r="A1078" s="5" t="s">
        <v>1417</v>
      </c>
      <c r="B1078" s="5" t="s">
        <v>101</v>
      </c>
      <c r="C1078" s="5" t="s">
        <v>39</v>
      </c>
      <c r="D1078" s="5" t="s">
        <v>43</v>
      </c>
      <c r="E1078" s="6">
        <v>-187457.06</v>
      </c>
      <c r="F1078" s="6">
        <v>0</v>
      </c>
      <c r="G1078" s="6">
        <v>-187457.06</v>
      </c>
      <c r="H1078" s="6">
        <v>-187456.85</v>
      </c>
      <c r="I1078" s="6">
        <v>-0.20999999999185093</v>
      </c>
      <c r="J1078" s="6">
        <v>-208710</v>
      </c>
      <c r="K1078" s="6">
        <v>0</v>
      </c>
      <c r="L1078" s="6">
        <v>-208710</v>
      </c>
      <c r="M1078" s="6">
        <v>-208710</v>
      </c>
      <c r="N1078" s="6">
        <v>0</v>
      </c>
    </row>
    <row r="1079" spans="1:14" x14ac:dyDescent="0.25">
      <c r="A1079" s="5" t="s">
        <v>1417</v>
      </c>
      <c r="B1079" s="5" t="s">
        <v>262</v>
      </c>
      <c r="C1079" s="5" t="s">
        <v>42</v>
      </c>
      <c r="D1079" s="5" t="s">
        <v>43</v>
      </c>
      <c r="E1079" s="6">
        <v>17441.310000000001</v>
      </c>
      <c r="F1079" s="6">
        <v>17441.380670611441</v>
      </c>
      <c r="G1079" s="6">
        <v>-7.0670611439709319E-2</v>
      </c>
      <c r="H1079" s="6">
        <v>17685.560000000001</v>
      </c>
      <c r="I1079" s="6">
        <v>-244.25</v>
      </c>
      <c r="J1079" s="6">
        <v>34437</v>
      </c>
      <c r="K1079" s="6">
        <v>34437.149901380661</v>
      </c>
      <c r="L1079" s="6">
        <v>-0.14990138066059444</v>
      </c>
      <c r="M1079" s="6">
        <v>34919.269999999997</v>
      </c>
      <c r="N1079" s="6">
        <v>-482.2699999999968</v>
      </c>
    </row>
    <row r="1080" spans="1:14" x14ac:dyDescent="0.25">
      <c r="A1080" s="5" t="s">
        <v>1417</v>
      </c>
      <c r="B1080" s="5" t="s">
        <v>261</v>
      </c>
      <c r="C1080" s="5" t="s">
        <v>42</v>
      </c>
      <c r="D1080" s="5" t="s">
        <v>43</v>
      </c>
      <c r="E1080" s="6">
        <v>121281.14</v>
      </c>
      <c r="F1080" s="6">
        <v>120991.27093596059</v>
      </c>
      <c r="G1080" s="6">
        <v>289.8690640394052</v>
      </c>
      <c r="H1080" s="6">
        <v>122806.14</v>
      </c>
      <c r="I1080" s="6">
        <v>-1525</v>
      </c>
      <c r="J1080" s="6">
        <v>209210</v>
      </c>
      <c r="K1080" s="6">
        <v>208710</v>
      </c>
      <c r="L1080" s="6">
        <v>500</v>
      </c>
      <c r="M1080" s="6">
        <v>211840.65</v>
      </c>
      <c r="N1080" s="6">
        <v>-2630.6499999999942</v>
      </c>
    </row>
    <row r="1081" spans="1:14" x14ac:dyDescent="0.25">
      <c r="A1081" s="5" t="s">
        <v>1418</v>
      </c>
      <c r="B1081" s="5" t="s">
        <v>25</v>
      </c>
      <c r="C1081" s="5" t="s">
        <v>26</v>
      </c>
      <c r="D1081" s="5" t="s">
        <v>27</v>
      </c>
      <c r="E1081" s="6">
        <v>1285.28</v>
      </c>
      <c r="F1081" s="6">
        <v>0</v>
      </c>
      <c r="G1081" s="6">
        <v>1285.28</v>
      </c>
      <c r="H1081" s="6">
        <v>0</v>
      </c>
      <c r="I1081" s="6">
        <v>1285.28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</row>
    <row r="1082" spans="1:14" x14ac:dyDescent="0.25">
      <c r="A1082" s="5" t="s">
        <v>1418</v>
      </c>
      <c r="B1082" s="5" t="s">
        <v>258</v>
      </c>
      <c r="C1082" s="5" t="s">
        <v>33</v>
      </c>
      <c r="D1082" s="5" t="s">
        <v>27</v>
      </c>
      <c r="E1082" s="6">
        <v>646.64</v>
      </c>
      <c r="F1082" s="6">
        <v>0</v>
      </c>
      <c r="G1082" s="6">
        <v>646.64</v>
      </c>
      <c r="H1082" s="6">
        <v>639.6</v>
      </c>
      <c r="I1082" s="6">
        <v>7.0399999999999636</v>
      </c>
      <c r="J1082" s="6">
        <v>55.08</v>
      </c>
      <c r="K1082" s="6">
        <v>0</v>
      </c>
      <c r="L1082" s="6">
        <v>55.08</v>
      </c>
      <c r="M1082" s="6">
        <v>54.485999999999997</v>
      </c>
      <c r="N1082" s="6">
        <v>0.59400000000000119</v>
      </c>
    </row>
    <row r="1083" spans="1:14" x14ac:dyDescent="0.25">
      <c r="A1083" s="5" t="s">
        <v>1418</v>
      </c>
      <c r="B1083" s="5" t="s">
        <v>259</v>
      </c>
      <c r="C1083" s="5" t="s">
        <v>33</v>
      </c>
      <c r="D1083" s="5" t="s">
        <v>27</v>
      </c>
      <c r="E1083" s="6">
        <v>1660.11</v>
      </c>
      <c r="F1083" s="6">
        <v>0</v>
      </c>
      <c r="G1083" s="6">
        <v>1660.11</v>
      </c>
      <c r="H1083" s="6">
        <v>1642.18</v>
      </c>
      <c r="I1083" s="6">
        <v>17.929999999999836</v>
      </c>
      <c r="J1083" s="6">
        <v>55.08</v>
      </c>
      <c r="K1083" s="6">
        <v>0</v>
      </c>
      <c r="L1083" s="6">
        <v>55.08</v>
      </c>
      <c r="M1083" s="6">
        <v>54.485999999999997</v>
      </c>
      <c r="N1083" s="6">
        <v>0.59400000000000119</v>
      </c>
    </row>
    <row r="1084" spans="1:14" x14ac:dyDescent="0.25">
      <c r="A1084" s="5" t="s">
        <v>1418</v>
      </c>
      <c r="B1084" s="5" t="s">
        <v>260</v>
      </c>
      <c r="C1084" s="5" t="s">
        <v>33</v>
      </c>
      <c r="D1084" s="5" t="s">
        <v>27</v>
      </c>
      <c r="E1084" s="6">
        <v>55327.86</v>
      </c>
      <c r="F1084" s="6">
        <v>0</v>
      </c>
      <c r="G1084" s="6">
        <v>55327.86</v>
      </c>
      <c r="H1084" s="6">
        <v>54718.44</v>
      </c>
      <c r="I1084" s="6">
        <v>609.41999999999825</v>
      </c>
      <c r="J1084" s="6">
        <v>550.79999999999995</v>
      </c>
      <c r="K1084" s="6">
        <v>0</v>
      </c>
      <c r="L1084" s="6">
        <v>550.79999999999995</v>
      </c>
      <c r="M1084" s="6">
        <v>544.73199999999997</v>
      </c>
      <c r="N1084" s="6">
        <v>6.0679999999999836</v>
      </c>
    </row>
    <row r="1085" spans="1:14" x14ac:dyDescent="0.25">
      <c r="A1085" s="5" t="s">
        <v>1418</v>
      </c>
      <c r="B1085" s="5" t="s">
        <v>101</v>
      </c>
      <c r="C1085" s="5" t="s">
        <v>39</v>
      </c>
      <c r="D1085" s="5" t="s">
        <v>43</v>
      </c>
      <c r="E1085" s="6">
        <v>-227510.95</v>
      </c>
      <c r="F1085" s="6">
        <v>0</v>
      </c>
      <c r="G1085" s="6">
        <v>-227510.95</v>
      </c>
      <c r="H1085" s="6">
        <v>-227510.7</v>
      </c>
      <c r="I1085" s="6">
        <v>-0.25</v>
      </c>
      <c r="J1085" s="6">
        <v>-253305</v>
      </c>
      <c r="K1085" s="6">
        <v>0</v>
      </c>
      <c r="L1085" s="6">
        <v>-253305</v>
      </c>
      <c r="M1085" s="6">
        <v>-253305</v>
      </c>
      <c r="N1085" s="6">
        <v>0</v>
      </c>
    </row>
    <row r="1086" spans="1:14" x14ac:dyDescent="0.25">
      <c r="A1086" s="5" t="s">
        <v>1418</v>
      </c>
      <c r="B1086" s="5" t="s">
        <v>262</v>
      </c>
      <c r="C1086" s="5" t="s">
        <v>42</v>
      </c>
      <c r="D1086" s="5" t="s">
        <v>43</v>
      </c>
      <c r="E1086" s="6">
        <v>21167.91</v>
      </c>
      <c r="F1086" s="6">
        <v>21168.076923076922</v>
      </c>
      <c r="G1086" s="6">
        <v>-0.16692307692210306</v>
      </c>
      <c r="H1086" s="6">
        <v>21464.43</v>
      </c>
      <c r="I1086" s="6">
        <v>-296.52000000000044</v>
      </c>
      <c r="J1086" s="6">
        <v>41795</v>
      </c>
      <c r="K1086" s="6">
        <v>41795.325443786976</v>
      </c>
      <c r="L1086" s="6">
        <v>-0.32544378697639331</v>
      </c>
      <c r="M1086" s="6">
        <v>42380.46</v>
      </c>
      <c r="N1086" s="6">
        <v>-585.45999999999913</v>
      </c>
    </row>
    <row r="1087" spans="1:14" x14ac:dyDescent="0.25">
      <c r="A1087" s="5" t="s">
        <v>1418</v>
      </c>
      <c r="B1087" s="5" t="s">
        <v>261</v>
      </c>
      <c r="C1087" s="5" t="s">
        <v>42</v>
      </c>
      <c r="D1087" s="5" t="s">
        <v>43</v>
      </c>
      <c r="E1087" s="6">
        <v>147423.15</v>
      </c>
      <c r="F1087" s="6">
        <v>146843.43842364533</v>
      </c>
      <c r="G1087" s="6">
        <v>579.71157635466079</v>
      </c>
      <c r="H1087" s="6">
        <v>149046.09</v>
      </c>
      <c r="I1087" s="6">
        <v>-1622.9400000000023</v>
      </c>
      <c r="J1087" s="6">
        <v>254305</v>
      </c>
      <c r="K1087" s="6">
        <v>253305</v>
      </c>
      <c r="L1087" s="6">
        <v>1000</v>
      </c>
      <c r="M1087" s="6">
        <v>257104.57500000001</v>
      </c>
      <c r="N1087" s="6">
        <v>-2799.5750000000116</v>
      </c>
    </row>
    <row r="1088" spans="1:14" x14ac:dyDescent="0.25">
      <c r="A1088" s="5" t="s">
        <v>1419</v>
      </c>
      <c r="B1088" s="5" t="s">
        <v>25</v>
      </c>
      <c r="C1088" s="5" t="s">
        <v>26</v>
      </c>
      <c r="D1088" s="5" t="s">
        <v>27</v>
      </c>
      <c r="E1088" s="6">
        <v>2562.41</v>
      </c>
      <c r="F1088" s="6">
        <v>0</v>
      </c>
      <c r="G1088" s="6">
        <v>2562.41</v>
      </c>
      <c r="H1088" s="6">
        <v>0</v>
      </c>
      <c r="I1088" s="6">
        <v>2562.41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</row>
    <row r="1089" spans="1:14" x14ac:dyDescent="0.25">
      <c r="A1089" s="5" t="s">
        <v>1419</v>
      </c>
      <c r="B1089" s="5" t="s">
        <v>258</v>
      </c>
      <c r="C1089" s="5" t="s">
        <v>33</v>
      </c>
      <c r="D1089" s="5" t="s">
        <v>27</v>
      </c>
      <c r="E1089" s="6">
        <v>297.49</v>
      </c>
      <c r="F1089" s="6">
        <v>0</v>
      </c>
      <c r="G1089" s="6">
        <v>297.49</v>
      </c>
      <c r="H1089" s="6">
        <v>313.82</v>
      </c>
      <c r="I1089" s="6">
        <v>-16.329999999999984</v>
      </c>
      <c r="J1089" s="6">
        <v>25.34</v>
      </c>
      <c r="K1089" s="6">
        <v>0</v>
      </c>
      <c r="L1089" s="6">
        <v>25.34</v>
      </c>
      <c r="M1089" s="6">
        <v>26.734000000000002</v>
      </c>
      <c r="N1089" s="6">
        <v>-1.3940000000000019</v>
      </c>
    </row>
    <row r="1090" spans="1:14" x14ac:dyDescent="0.25">
      <c r="A1090" s="5" t="s">
        <v>1419</v>
      </c>
      <c r="B1090" s="5" t="s">
        <v>259</v>
      </c>
      <c r="C1090" s="5" t="s">
        <v>33</v>
      </c>
      <c r="D1090" s="5" t="s">
        <v>27</v>
      </c>
      <c r="E1090" s="6">
        <v>763.75</v>
      </c>
      <c r="F1090" s="6">
        <v>0</v>
      </c>
      <c r="G1090" s="6">
        <v>763.75</v>
      </c>
      <c r="H1090" s="6">
        <v>805.74</v>
      </c>
      <c r="I1090" s="6">
        <v>-41.990000000000009</v>
      </c>
      <c r="J1090" s="6">
        <v>25.34</v>
      </c>
      <c r="K1090" s="6">
        <v>0</v>
      </c>
      <c r="L1090" s="6">
        <v>25.34</v>
      </c>
      <c r="M1090" s="6">
        <v>26.734000000000002</v>
      </c>
      <c r="N1090" s="6">
        <v>-1.3940000000000019</v>
      </c>
    </row>
    <row r="1091" spans="1:14" x14ac:dyDescent="0.25">
      <c r="A1091" s="5" t="s">
        <v>1419</v>
      </c>
      <c r="B1091" s="5" t="s">
        <v>260</v>
      </c>
      <c r="C1091" s="5" t="s">
        <v>33</v>
      </c>
      <c r="D1091" s="5" t="s">
        <v>27</v>
      </c>
      <c r="E1091" s="6">
        <v>25454.03</v>
      </c>
      <c r="F1091" s="6">
        <v>0</v>
      </c>
      <c r="G1091" s="6">
        <v>25454.03</v>
      </c>
      <c r="H1091" s="6">
        <v>26847.8</v>
      </c>
      <c r="I1091" s="6">
        <v>-1393.7700000000004</v>
      </c>
      <c r="J1091" s="6">
        <v>253.4</v>
      </c>
      <c r="K1091" s="6">
        <v>0</v>
      </c>
      <c r="L1091" s="6">
        <v>253.4</v>
      </c>
      <c r="M1091" s="6">
        <v>267.27499999999998</v>
      </c>
      <c r="N1091" s="6">
        <v>-13.874999999999972</v>
      </c>
    </row>
    <row r="1092" spans="1:14" x14ac:dyDescent="0.25">
      <c r="A1092" s="5" t="s">
        <v>1419</v>
      </c>
      <c r="B1092" s="5" t="s">
        <v>101</v>
      </c>
      <c r="C1092" s="5" t="s">
        <v>39</v>
      </c>
      <c r="D1092" s="5" t="s">
        <v>43</v>
      </c>
      <c r="E1092" s="6">
        <v>-111629.06</v>
      </c>
      <c r="F1092" s="6">
        <v>0</v>
      </c>
      <c r="G1092" s="6">
        <v>-111629.06</v>
      </c>
      <c r="H1092" s="6">
        <v>-111628.93</v>
      </c>
      <c r="I1092" s="6">
        <v>-0.13000000000465661</v>
      </c>
      <c r="J1092" s="6">
        <v>-124285</v>
      </c>
      <c r="K1092" s="6">
        <v>0</v>
      </c>
      <c r="L1092" s="6">
        <v>-124285</v>
      </c>
      <c r="M1092" s="6">
        <v>-124285</v>
      </c>
      <c r="N1092" s="6">
        <v>0</v>
      </c>
    </row>
    <row r="1093" spans="1:14" x14ac:dyDescent="0.25">
      <c r="A1093" s="5" t="s">
        <v>1419</v>
      </c>
      <c r="B1093" s="5" t="s">
        <v>262</v>
      </c>
      <c r="C1093" s="5" t="s">
        <v>42</v>
      </c>
      <c r="D1093" s="5" t="s">
        <v>43</v>
      </c>
      <c r="E1093" s="6">
        <v>10386.18</v>
      </c>
      <c r="F1093" s="6">
        <v>10386.193293885601</v>
      </c>
      <c r="G1093" s="6">
        <v>-1.3293885600432986E-2</v>
      </c>
      <c r="H1093" s="6">
        <v>10531.6</v>
      </c>
      <c r="I1093" s="6">
        <v>-145.42000000000007</v>
      </c>
      <c r="J1093" s="6">
        <v>20507</v>
      </c>
      <c r="K1093" s="6">
        <v>20507.024654832345</v>
      </c>
      <c r="L1093" s="6">
        <v>-2.4654832344822353E-2</v>
      </c>
      <c r="M1093" s="6">
        <v>20794.123</v>
      </c>
      <c r="N1093" s="6">
        <v>-287.12299999999959</v>
      </c>
    </row>
    <row r="1094" spans="1:14" x14ac:dyDescent="0.25">
      <c r="A1094" s="5" t="s">
        <v>1419</v>
      </c>
      <c r="B1094" s="5" t="s">
        <v>261</v>
      </c>
      <c r="C1094" s="5" t="s">
        <v>42</v>
      </c>
      <c r="D1094" s="5" t="s">
        <v>43</v>
      </c>
      <c r="E1094" s="6">
        <v>72165.2</v>
      </c>
      <c r="F1094" s="6">
        <v>72049.261083743841</v>
      </c>
      <c r="G1094" s="6">
        <v>115.93891625615652</v>
      </c>
      <c r="H1094" s="6">
        <v>73130</v>
      </c>
      <c r="I1094" s="6">
        <v>-964.80000000000291</v>
      </c>
      <c r="J1094" s="6">
        <v>124485</v>
      </c>
      <c r="K1094" s="6">
        <v>124285</v>
      </c>
      <c r="L1094" s="6">
        <v>200</v>
      </c>
      <c r="M1094" s="6">
        <v>126149.27499999999</v>
      </c>
      <c r="N1094" s="6">
        <v>-1664.2749999999942</v>
      </c>
    </row>
    <row r="1095" spans="1:14" x14ac:dyDescent="0.25">
      <c r="A1095" s="5" t="s">
        <v>1420</v>
      </c>
      <c r="B1095" s="5" t="s">
        <v>25</v>
      </c>
      <c r="C1095" s="5" t="s">
        <v>26</v>
      </c>
      <c r="D1095" s="5" t="s">
        <v>27</v>
      </c>
      <c r="E1095" s="6">
        <v>-5693.23</v>
      </c>
      <c r="F1095" s="6">
        <v>0</v>
      </c>
      <c r="G1095" s="6">
        <v>-5693.23</v>
      </c>
      <c r="H1095" s="6">
        <v>0</v>
      </c>
      <c r="I1095" s="6">
        <v>-5693.23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</row>
    <row r="1096" spans="1:14" x14ac:dyDescent="0.25">
      <c r="A1096" s="5" t="s">
        <v>1420</v>
      </c>
      <c r="B1096" s="5" t="s">
        <v>30</v>
      </c>
      <c r="C1096" s="5" t="s">
        <v>29</v>
      </c>
      <c r="D1096" s="5" t="s">
        <v>27</v>
      </c>
      <c r="E1096" s="6">
        <v>31.42</v>
      </c>
      <c r="F1096" s="6">
        <v>0</v>
      </c>
      <c r="G1096" s="6">
        <v>31.42</v>
      </c>
      <c r="H1096" s="6">
        <v>29.78</v>
      </c>
      <c r="I1096" s="6">
        <v>1.6400000000000006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</row>
    <row r="1097" spans="1:14" x14ac:dyDescent="0.25">
      <c r="A1097" s="5" t="s">
        <v>1420</v>
      </c>
      <c r="B1097" s="5" t="s">
        <v>31</v>
      </c>
      <c r="C1097" s="5" t="s">
        <v>29</v>
      </c>
      <c r="D1097" s="5" t="s">
        <v>27</v>
      </c>
      <c r="E1097" s="6">
        <v>140.9</v>
      </c>
      <c r="F1097" s="6">
        <v>0</v>
      </c>
      <c r="G1097" s="6">
        <v>140.9</v>
      </c>
      <c r="H1097" s="6">
        <v>133.55000000000001</v>
      </c>
      <c r="I1097" s="6">
        <v>7.3499999999999943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</row>
    <row r="1098" spans="1:14" x14ac:dyDescent="0.25">
      <c r="A1098" s="5" t="s">
        <v>1420</v>
      </c>
      <c r="B1098" s="5" t="s">
        <v>32</v>
      </c>
      <c r="C1098" s="5" t="s">
        <v>33</v>
      </c>
      <c r="D1098" s="5" t="s">
        <v>27</v>
      </c>
      <c r="E1098" s="6">
        <v>608.63</v>
      </c>
      <c r="F1098" s="6">
        <v>0</v>
      </c>
      <c r="G1098" s="6">
        <v>608.63</v>
      </c>
      <c r="H1098" s="6">
        <v>475.34</v>
      </c>
      <c r="I1098" s="6">
        <v>133.29000000000002</v>
      </c>
      <c r="J1098" s="6">
        <v>1.5</v>
      </c>
      <c r="K1098" s="6">
        <v>0</v>
      </c>
      <c r="L1098" s="6">
        <v>1.5</v>
      </c>
      <c r="M1098" s="6">
        <v>1.1719999999999999</v>
      </c>
      <c r="N1098" s="6">
        <v>0.32800000000000007</v>
      </c>
    </row>
    <row r="1099" spans="1:14" x14ac:dyDescent="0.25">
      <c r="A1099" s="5" t="s">
        <v>1420</v>
      </c>
      <c r="B1099" s="5" t="s">
        <v>28</v>
      </c>
      <c r="C1099" s="5" t="s">
        <v>29</v>
      </c>
      <c r="D1099" s="5" t="s">
        <v>27</v>
      </c>
      <c r="E1099" s="6">
        <v>1003.89</v>
      </c>
      <c r="F1099" s="6">
        <v>0</v>
      </c>
      <c r="G1099" s="6">
        <v>1003.89</v>
      </c>
      <c r="H1099" s="6">
        <v>951.52</v>
      </c>
      <c r="I1099" s="6">
        <v>52.370000000000005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</row>
    <row r="1100" spans="1:14" x14ac:dyDescent="0.25">
      <c r="A1100" s="5" t="s">
        <v>1420</v>
      </c>
      <c r="B1100" s="5" t="s">
        <v>36</v>
      </c>
      <c r="C1100" s="5" t="s">
        <v>29</v>
      </c>
      <c r="D1100" s="5" t="s">
        <v>27</v>
      </c>
      <c r="E1100" s="6">
        <v>1810.74</v>
      </c>
      <c r="F1100" s="6">
        <v>0</v>
      </c>
      <c r="G1100" s="6">
        <v>1810.74</v>
      </c>
      <c r="H1100" s="6">
        <v>1716.28</v>
      </c>
      <c r="I1100" s="6">
        <v>94.460000000000036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</row>
    <row r="1101" spans="1:14" x14ac:dyDescent="0.25">
      <c r="A1101" s="5" t="s">
        <v>1420</v>
      </c>
      <c r="B1101" s="5" t="s">
        <v>34</v>
      </c>
      <c r="C1101" s="5" t="s">
        <v>33</v>
      </c>
      <c r="D1101" s="5" t="s">
        <v>27</v>
      </c>
      <c r="E1101" s="6">
        <v>2721</v>
      </c>
      <c r="F1101" s="6">
        <v>0</v>
      </c>
      <c r="G1101" s="6">
        <v>2721</v>
      </c>
      <c r="H1101" s="6">
        <v>2125.13</v>
      </c>
      <c r="I1101" s="6">
        <v>595.86999999999989</v>
      </c>
      <c r="J1101" s="6">
        <v>1.5</v>
      </c>
      <c r="K1101" s="6">
        <v>0</v>
      </c>
      <c r="L1101" s="6">
        <v>1.5</v>
      </c>
      <c r="M1101" s="6">
        <v>1.1719999999999999</v>
      </c>
      <c r="N1101" s="6">
        <v>0.32800000000000007</v>
      </c>
    </row>
    <row r="1102" spans="1:14" x14ac:dyDescent="0.25">
      <c r="A1102" s="5" t="s">
        <v>1420</v>
      </c>
      <c r="B1102" s="5" t="s">
        <v>35</v>
      </c>
      <c r="C1102" s="5" t="s">
        <v>33</v>
      </c>
      <c r="D1102" s="5" t="s">
        <v>27</v>
      </c>
      <c r="E1102" s="6">
        <v>2746.71</v>
      </c>
      <c r="F1102" s="6">
        <v>0</v>
      </c>
      <c r="G1102" s="6">
        <v>2746.71</v>
      </c>
      <c r="H1102" s="6">
        <v>2145.41</v>
      </c>
      <c r="I1102" s="6">
        <v>601.30000000000018</v>
      </c>
      <c r="J1102" s="6">
        <v>27</v>
      </c>
      <c r="K1102" s="6">
        <v>0</v>
      </c>
      <c r="L1102" s="6">
        <v>27</v>
      </c>
      <c r="M1102" s="6">
        <v>21.088999999999999</v>
      </c>
      <c r="N1102" s="6">
        <v>5.9110000000000014</v>
      </c>
    </row>
    <row r="1103" spans="1:14" x14ac:dyDescent="0.25">
      <c r="A1103" s="5" t="s">
        <v>1420</v>
      </c>
      <c r="B1103" s="5" t="s">
        <v>37</v>
      </c>
      <c r="C1103" s="5" t="s">
        <v>29</v>
      </c>
      <c r="D1103" s="5" t="s">
        <v>27</v>
      </c>
      <c r="E1103" s="6">
        <v>3969.77</v>
      </c>
      <c r="F1103" s="6">
        <v>0</v>
      </c>
      <c r="G1103" s="6">
        <v>3969.77</v>
      </c>
      <c r="H1103" s="6">
        <v>3762.68</v>
      </c>
      <c r="I1103" s="6">
        <v>207.09000000000015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</row>
    <row r="1104" spans="1:14" x14ac:dyDescent="0.25">
      <c r="A1104" s="5" t="s">
        <v>1420</v>
      </c>
      <c r="B1104" s="5" t="s">
        <v>1421</v>
      </c>
      <c r="C1104" s="5" t="s">
        <v>39</v>
      </c>
      <c r="D1104" s="5" t="s">
        <v>58</v>
      </c>
      <c r="E1104" s="6">
        <v>-138975.81</v>
      </c>
      <c r="F1104" s="6">
        <v>0</v>
      </c>
      <c r="G1104" s="6">
        <v>-138975.81</v>
      </c>
      <c r="H1104" s="6">
        <v>-138975.71</v>
      </c>
      <c r="I1104" s="6">
        <v>-0.10000000000582077</v>
      </c>
      <c r="J1104" s="6">
        <v>-6444</v>
      </c>
      <c r="K1104" s="6">
        <v>0</v>
      </c>
      <c r="L1104" s="6">
        <v>-6444</v>
      </c>
      <c r="M1104" s="6">
        <v>-6444</v>
      </c>
      <c r="N1104" s="6">
        <v>0</v>
      </c>
    </row>
    <row r="1105" spans="1:14" x14ac:dyDescent="0.25">
      <c r="A1105" s="5" t="s">
        <v>1420</v>
      </c>
      <c r="B1105" s="5" t="s">
        <v>59</v>
      </c>
      <c r="C1105" s="5" t="s">
        <v>42</v>
      </c>
      <c r="D1105" s="5" t="s">
        <v>43</v>
      </c>
      <c r="E1105" s="6">
        <v>437.04</v>
      </c>
      <c r="F1105" s="6">
        <v>443.78</v>
      </c>
      <c r="G1105" s="6">
        <v>-6.7399999999999523</v>
      </c>
      <c r="H1105" s="6">
        <v>443.78</v>
      </c>
      <c r="I1105" s="6">
        <v>-6.7399999999999523</v>
      </c>
      <c r="J1105" s="6">
        <v>165</v>
      </c>
      <c r="K1105" s="6">
        <v>167.54400000000001</v>
      </c>
      <c r="L1105" s="6">
        <v>-2.5440000000000111</v>
      </c>
      <c r="M1105" s="6">
        <v>167.54400000000001</v>
      </c>
      <c r="N1105" s="6">
        <v>-2.5440000000000111</v>
      </c>
    </row>
    <row r="1106" spans="1:14" x14ac:dyDescent="0.25">
      <c r="A1106" s="5" t="s">
        <v>1420</v>
      </c>
      <c r="B1106" s="5" t="s">
        <v>60</v>
      </c>
      <c r="C1106" s="5" t="s">
        <v>42</v>
      </c>
      <c r="D1106" s="5" t="s">
        <v>43</v>
      </c>
      <c r="E1106" s="6">
        <v>2225.75</v>
      </c>
      <c r="F1106" s="6">
        <v>2184.0696517412935</v>
      </c>
      <c r="G1106" s="6">
        <v>41.680348258706545</v>
      </c>
      <c r="H1106" s="6">
        <v>2194.9899999999998</v>
      </c>
      <c r="I1106" s="6">
        <v>30.760000000000218</v>
      </c>
      <c r="J1106" s="6">
        <v>6567</v>
      </c>
      <c r="K1106" s="6">
        <v>6444</v>
      </c>
      <c r="L1106" s="6">
        <v>123</v>
      </c>
      <c r="M1106" s="6">
        <v>6476.22</v>
      </c>
      <c r="N1106" s="6">
        <v>90.779999999999745</v>
      </c>
    </row>
    <row r="1107" spans="1:14" x14ac:dyDescent="0.25">
      <c r="A1107" s="5" t="s">
        <v>1420</v>
      </c>
      <c r="B1107" s="5" t="s">
        <v>72</v>
      </c>
      <c r="C1107" s="5" t="s">
        <v>42</v>
      </c>
      <c r="D1107" s="5" t="s">
        <v>43</v>
      </c>
      <c r="E1107" s="6">
        <v>63640.800000000003</v>
      </c>
      <c r="F1107" s="6">
        <v>62448.801980198019</v>
      </c>
      <c r="G1107" s="6">
        <v>1191.9980198019839</v>
      </c>
      <c r="H1107" s="6">
        <v>63073.29</v>
      </c>
      <c r="I1107" s="6">
        <v>567.51000000000204</v>
      </c>
      <c r="J1107" s="6">
        <v>6567</v>
      </c>
      <c r="K1107" s="6">
        <v>6444</v>
      </c>
      <c r="L1107" s="6">
        <v>123</v>
      </c>
      <c r="M1107" s="6">
        <v>6508.44</v>
      </c>
      <c r="N1107" s="6">
        <v>58.5600000000004</v>
      </c>
    </row>
    <row r="1108" spans="1:14" x14ac:dyDescent="0.25">
      <c r="A1108" s="5" t="s">
        <v>1420</v>
      </c>
      <c r="B1108" s="5" t="s">
        <v>253</v>
      </c>
      <c r="C1108" s="5" t="s">
        <v>42</v>
      </c>
      <c r="D1108" s="5" t="s">
        <v>53</v>
      </c>
      <c r="E1108" s="6">
        <v>65332.39</v>
      </c>
      <c r="F1108" s="6">
        <v>61310.851485148516</v>
      </c>
      <c r="G1108" s="6">
        <v>4021.5385148514833</v>
      </c>
      <c r="H1108" s="6">
        <v>61923.96</v>
      </c>
      <c r="I1108" s="6">
        <v>3408.4300000000003</v>
      </c>
      <c r="J1108" s="6">
        <v>5150</v>
      </c>
      <c r="K1108" s="6">
        <v>4833</v>
      </c>
      <c r="L1108" s="6">
        <v>317</v>
      </c>
      <c r="M1108" s="6">
        <v>4881.33</v>
      </c>
      <c r="N1108" s="6">
        <v>268.67000000000007</v>
      </c>
    </row>
    <row r="1109" spans="1:14" x14ac:dyDescent="0.25">
      <c r="A1109" s="5" t="s">
        <v>1422</v>
      </c>
      <c r="B1109" s="5" t="s">
        <v>25</v>
      </c>
      <c r="C1109" s="5" t="s">
        <v>26</v>
      </c>
      <c r="D1109" s="5" t="s">
        <v>27</v>
      </c>
      <c r="E1109" s="6">
        <v>118.58</v>
      </c>
      <c r="F1109" s="6">
        <v>0</v>
      </c>
      <c r="G1109" s="6">
        <v>118.58</v>
      </c>
      <c r="H1109" s="6">
        <v>0</v>
      </c>
      <c r="I1109" s="6">
        <v>118.58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</row>
    <row r="1110" spans="1:14" x14ac:dyDescent="0.25">
      <c r="A1110" s="5" t="s">
        <v>1422</v>
      </c>
      <c r="B1110" s="5" t="s">
        <v>30</v>
      </c>
      <c r="C1110" s="5" t="s">
        <v>29</v>
      </c>
      <c r="D1110" s="5" t="s">
        <v>27</v>
      </c>
      <c r="E1110" s="6">
        <v>28.37</v>
      </c>
      <c r="F1110" s="6">
        <v>0</v>
      </c>
      <c r="G1110" s="6">
        <v>28.37</v>
      </c>
      <c r="H1110" s="6">
        <v>28.06</v>
      </c>
      <c r="I1110" s="6">
        <v>0.31000000000000227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</row>
    <row r="1111" spans="1:14" x14ac:dyDescent="0.25">
      <c r="A1111" s="5" t="s">
        <v>1422</v>
      </c>
      <c r="B1111" s="5" t="s">
        <v>32</v>
      </c>
      <c r="C1111" s="5" t="s">
        <v>33</v>
      </c>
      <c r="D1111" s="5" t="s">
        <v>27</v>
      </c>
      <c r="E1111" s="6">
        <v>405.75</v>
      </c>
      <c r="F1111" s="6">
        <v>0</v>
      </c>
      <c r="G1111" s="6">
        <v>405.75</v>
      </c>
      <c r="H1111" s="6">
        <v>447.9</v>
      </c>
      <c r="I1111" s="6">
        <v>-42.149999999999977</v>
      </c>
      <c r="J1111" s="6">
        <v>1</v>
      </c>
      <c r="K1111" s="6">
        <v>0</v>
      </c>
      <c r="L1111" s="6">
        <v>1</v>
      </c>
      <c r="M1111" s="6">
        <v>1.1040000000000001</v>
      </c>
      <c r="N1111" s="6">
        <v>-0.10400000000000009</v>
      </c>
    </row>
    <row r="1112" spans="1:14" x14ac:dyDescent="0.25">
      <c r="A1112" s="5" t="s">
        <v>1422</v>
      </c>
      <c r="B1112" s="5" t="s">
        <v>36</v>
      </c>
      <c r="C1112" s="5" t="s">
        <v>29</v>
      </c>
      <c r="D1112" s="5" t="s">
        <v>27</v>
      </c>
      <c r="E1112" s="6">
        <v>1634.94</v>
      </c>
      <c r="F1112" s="6">
        <v>0</v>
      </c>
      <c r="G1112" s="6">
        <v>1634.94</v>
      </c>
      <c r="H1112" s="6">
        <v>1617.2</v>
      </c>
      <c r="I1112" s="6">
        <v>17.740000000000009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</row>
    <row r="1113" spans="1:14" x14ac:dyDescent="0.25">
      <c r="A1113" s="5" t="s">
        <v>1422</v>
      </c>
      <c r="B1113" s="5" t="s">
        <v>34</v>
      </c>
      <c r="C1113" s="5" t="s">
        <v>33</v>
      </c>
      <c r="D1113" s="5" t="s">
        <v>27</v>
      </c>
      <c r="E1113" s="6">
        <v>1814</v>
      </c>
      <c r="F1113" s="6">
        <v>0</v>
      </c>
      <c r="G1113" s="6">
        <v>1814</v>
      </c>
      <c r="H1113" s="6">
        <v>2002.45</v>
      </c>
      <c r="I1113" s="6">
        <v>-188.45000000000005</v>
      </c>
      <c r="J1113" s="6">
        <v>1</v>
      </c>
      <c r="K1113" s="6">
        <v>0</v>
      </c>
      <c r="L1113" s="6">
        <v>1</v>
      </c>
      <c r="M1113" s="6">
        <v>1.1040000000000001</v>
      </c>
      <c r="N1113" s="6">
        <v>-0.10400000000000009</v>
      </c>
    </row>
    <row r="1114" spans="1:14" x14ac:dyDescent="0.25">
      <c r="A1114" s="5" t="s">
        <v>1422</v>
      </c>
      <c r="B1114" s="5" t="s">
        <v>35</v>
      </c>
      <c r="C1114" s="5" t="s">
        <v>33</v>
      </c>
      <c r="D1114" s="5" t="s">
        <v>27</v>
      </c>
      <c r="E1114" s="6">
        <v>1831.14</v>
      </c>
      <c r="F1114" s="6">
        <v>0</v>
      </c>
      <c r="G1114" s="6">
        <v>1831.14</v>
      </c>
      <c r="H1114" s="6">
        <v>2021.56</v>
      </c>
      <c r="I1114" s="6">
        <v>-190.41999999999985</v>
      </c>
      <c r="J1114" s="6">
        <v>18</v>
      </c>
      <c r="K1114" s="6">
        <v>0</v>
      </c>
      <c r="L1114" s="6">
        <v>18</v>
      </c>
      <c r="M1114" s="6">
        <v>19.872</v>
      </c>
      <c r="N1114" s="6">
        <v>-1.8719999999999999</v>
      </c>
    </row>
    <row r="1115" spans="1:14" x14ac:dyDescent="0.25">
      <c r="A1115" s="5" t="s">
        <v>1422</v>
      </c>
      <c r="B1115" s="5" t="s">
        <v>1423</v>
      </c>
      <c r="C1115" s="5" t="s">
        <v>39</v>
      </c>
      <c r="D1115" s="5" t="s">
        <v>58</v>
      </c>
      <c r="E1115" s="6">
        <v>-122774.63</v>
      </c>
      <c r="F1115" s="6">
        <v>0</v>
      </c>
      <c r="G1115" s="6">
        <v>-122774.63</v>
      </c>
      <c r="H1115" s="6">
        <v>-122774.76</v>
      </c>
      <c r="I1115" s="6">
        <v>0.1299999999901047</v>
      </c>
      <c r="J1115" s="6">
        <v>-6072</v>
      </c>
      <c r="K1115" s="6">
        <v>0</v>
      </c>
      <c r="L1115" s="6">
        <v>-6072</v>
      </c>
      <c r="M1115" s="6">
        <v>-6072</v>
      </c>
      <c r="N1115" s="6">
        <v>0</v>
      </c>
    </row>
    <row r="1116" spans="1:14" x14ac:dyDescent="0.25">
      <c r="A1116" s="5" t="s">
        <v>1422</v>
      </c>
      <c r="B1116" s="5" t="s">
        <v>59</v>
      </c>
      <c r="C1116" s="5" t="s">
        <v>42</v>
      </c>
      <c r="D1116" s="5" t="s">
        <v>43</v>
      </c>
      <c r="E1116" s="6">
        <v>484.72</v>
      </c>
      <c r="F1116" s="6">
        <v>482.49</v>
      </c>
      <c r="G1116" s="6">
        <v>2.2300000000000182</v>
      </c>
      <c r="H1116" s="6">
        <v>482.49</v>
      </c>
      <c r="I1116" s="6">
        <v>2.2300000000000182</v>
      </c>
      <c r="J1116" s="6">
        <v>183</v>
      </c>
      <c r="K1116" s="6">
        <v>182.16</v>
      </c>
      <c r="L1116" s="6">
        <v>0.84000000000000341</v>
      </c>
      <c r="M1116" s="6">
        <v>182.16</v>
      </c>
      <c r="N1116" s="6">
        <v>0.84000000000000341</v>
      </c>
    </row>
    <row r="1117" spans="1:14" x14ac:dyDescent="0.25">
      <c r="A1117" s="5" t="s">
        <v>1422</v>
      </c>
      <c r="B1117" s="5" t="s">
        <v>60</v>
      </c>
      <c r="C1117" s="5" t="s">
        <v>42</v>
      </c>
      <c r="D1117" s="5" t="s">
        <v>43</v>
      </c>
      <c r="E1117" s="6">
        <v>2067.48</v>
      </c>
      <c r="F1117" s="6">
        <v>2057.9800995024875</v>
      </c>
      <c r="G1117" s="6">
        <v>9.499900497512499</v>
      </c>
      <c r="H1117" s="6">
        <v>2068.27</v>
      </c>
      <c r="I1117" s="6">
        <v>-0.78999999999996362</v>
      </c>
      <c r="J1117" s="6">
        <v>6100</v>
      </c>
      <c r="K1117" s="6">
        <v>6072</v>
      </c>
      <c r="L1117" s="6">
        <v>28</v>
      </c>
      <c r="M1117" s="6">
        <v>6102.36</v>
      </c>
      <c r="N1117" s="6">
        <v>-2.3599999999996726</v>
      </c>
    </row>
    <row r="1118" spans="1:14" x14ac:dyDescent="0.25">
      <c r="A1118" s="5" t="s">
        <v>1422</v>
      </c>
      <c r="B1118" s="5" t="s">
        <v>72</v>
      </c>
      <c r="C1118" s="5" t="s">
        <v>42</v>
      </c>
      <c r="D1118" s="5" t="s">
        <v>43</v>
      </c>
      <c r="E1118" s="6">
        <v>59115.1</v>
      </c>
      <c r="F1118" s="6">
        <v>58843.752475247522</v>
      </c>
      <c r="G1118" s="6">
        <v>271.3475247524766</v>
      </c>
      <c r="H1118" s="6">
        <v>59432.19</v>
      </c>
      <c r="I1118" s="6">
        <v>-317.09000000000378</v>
      </c>
      <c r="J1118" s="6">
        <v>6100</v>
      </c>
      <c r="K1118" s="6">
        <v>6072</v>
      </c>
      <c r="L1118" s="6">
        <v>28</v>
      </c>
      <c r="M1118" s="6">
        <v>6132.72</v>
      </c>
      <c r="N1118" s="6">
        <v>-32.720000000000255</v>
      </c>
    </row>
    <row r="1119" spans="1:14" x14ac:dyDescent="0.25">
      <c r="A1119" s="5" t="s">
        <v>1422</v>
      </c>
      <c r="B1119" s="5" t="s">
        <v>1424</v>
      </c>
      <c r="C1119" s="5" t="s">
        <v>42</v>
      </c>
      <c r="D1119" s="5" t="s">
        <v>53</v>
      </c>
      <c r="E1119" s="6">
        <v>55274.55</v>
      </c>
      <c r="F1119" s="6">
        <v>54133.287128712873</v>
      </c>
      <c r="G1119" s="6">
        <v>1141.2628712871301</v>
      </c>
      <c r="H1119" s="6">
        <v>54674.62</v>
      </c>
      <c r="I1119" s="6">
        <v>599.93000000000029</v>
      </c>
      <c r="J1119" s="6">
        <v>4650</v>
      </c>
      <c r="K1119" s="6">
        <v>4554</v>
      </c>
      <c r="L1119" s="6">
        <v>96</v>
      </c>
      <c r="M1119" s="6">
        <v>4599.54</v>
      </c>
      <c r="N1119" s="6">
        <v>50.460000000000036</v>
      </c>
    </row>
    <row r="1120" spans="1:14" x14ac:dyDescent="0.25">
      <c r="A1120" s="5" t="s">
        <v>1425</v>
      </c>
      <c r="B1120" s="5" t="s">
        <v>25</v>
      </c>
      <c r="C1120" s="5" t="s">
        <v>26</v>
      </c>
      <c r="D1120" s="5" t="s">
        <v>27</v>
      </c>
      <c r="E1120" s="6">
        <v>-2568.08</v>
      </c>
      <c r="F1120" s="6">
        <v>0</v>
      </c>
      <c r="G1120" s="6">
        <v>-2568.08</v>
      </c>
      <c r="H1120" s="6">
        <v>0</v>
      </c>
      <c r="I1120" s="6">
        <v>-2568.08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</row>
    <row r="1121" spans="1:14" x14ac:dyDescent="0.25">
      <c r="A1121" s="5" t="s">
        <v>1425</v>
      </c>
      <c r="B1121" s="5" t="s">
        <v>30</v>
      </c>
      <c r="C1121" s="5" t="s">
        <v>29</v>
      </c>
      <c r="D1121" s="5" t="s">
        <v>27</v>
      </c>
      <c r="E1121" s="6">
        <v>1618.2</v>
      </c>
      <c r="F1121" s="6">
        <v>0</v>
      </c>
      <c r="G1121" s="6">
        <v>1618.2</v>
      </c>
      <c r="H1121" s="6">
        <v>1607.21</v>
      </c>
      <c r="I1121" s="6">
        <v>10.990000000000009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</row>
    <row r="1122" spans="1:14" x14ac:dyDescent="0.25">
      <c r="A1122" s="5" t="s">
        <v>1425</v>
      </c>
      <c r="B1122" s="5" t="s">
        <v>31</v>
      </c>
      <c r="C1122" s="5" t="s">
        <v>29</v>
      </c>
      <c r="D1122" s="5" t="s">
        <v>27</v>
      </c>
      <c r="E1122" s="6">
        <v>7258.01</v>
      </c>
      <c r="F1122" s="6">
        <v>0</v>
      </c>
      <c r="G1122" s="6">
        <v>7258.01</v>
      </c>
      <c r="H1122" s="6">
        <v>7208.75</v>
      </c>
      <c r="I1122" s="6">
        <v>49.260000000000218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</row>
    <row r="1123" spans="1:14" x14ac:dyDescent="0.25">
      <c r="A1123" s="5" t="s">
        <v>1425</v>
      </c>
      <c r="B1123" s="5" t="s">
        <v>32</v>
      </c>
      <c r="C1123" s="5" t="s">
        <v>33</v>
      </c>
      <c r="D1123" s="5" t="s">
        <v>27</v>
      </c>
      <c r="E1123" s="6">
        <v>22016.02</v>
      </c>
      <c r="F1123" s="6">
        <v>0</v>
      </c>
      <c r="G1123" s="6">
        <v>22016.02</v>
      </c>
      <c r="H1123" s="6">
        <v>23643.62</v>
      </c>
      <c r="I1123" s="6">
        <v>-1627.5999999999985</v>
      </c>
      <c r="J1123" s="6">
        <v>54.26</v>
      </c>
      <c r="K1123" s="6">
        <v>0</v>
      </c>
      <c r="L1123" s="6">
        <v>54.26</v>
      </c>
      <c r="M1123" s="6">
        <v>58.271000000000001</v>
      </c>
      <c r="N1123" s="6">
        <v>-4.0110000000000028</v>
      </c>
    </row>
    <row r="1124" spans="1:14" x14ac:dyDescent="0.25">
      <c r="A1124" s="5" t="s">
        <v>1425</v>
      </c>
      <c r="B1124" s="5" t="s">
        <v>28</v>
      </c>
      <c r="C1124" s="5" t="s">
        <v>29</v>
      </c>
      <c r="D1124" s="5" t="s">
        <v>27</v>
      </c>
      <c r="E1124" s="6">
        <v>51710.64</v>
      </c>
      <c r="F1124" s="6">
        <v>0</v>
      </c>
      <c r="G1124" s="6">
        <v>51710.64</v>
      </c>
      <c r="H1124" s="6">
        <v>51359.73</v>
      </c>
      <c r="I1124" s="6">
        <v>350.90999999999622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</row>
    <row r="1125" spans="1:14" x14ac:dyDescent="0.25">
      <c r="A1125" s="5" t="s">
        <v>1425</v>
      </c>
      <c r="B1125" s="5" t="s">
        <v>36</v>
      </c>
      <c r="C1125" s="5" t="s">
        <v>29</v>
      </c>
      <c r="D1125" s="5" t="s">
        <v>27</v>
      </c>
      <c r="E1125" s="6">
        <v>93271.74</v>
      </c>
      <c r="F1125" s="6">
        <v>0</v>
      </c>
      <c r="G1125" s="6">
        <v>93271.74</v>
      </c>
      <c r="H1125" s="6">
        <v>92638.81</v>
      </c>
      <c r="I1125" s="6">
        <v>632.93000000000757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</row>
    <row r="1126" spans="1:14" x14ac:dyDescent="0.25">
      <c r="A1126" s="5" t="s">
        <v>1425</v>
      </c>
      <c r="B1126" s="5" t="s">
        <v>34</v>
      </c>
      <c r="C1126" s="5" t="s">
        <v>33</v>
      </c>
      <c r="D1126" s="5" t="s">
        <v>27</v>
      </c>
      <c r="E1126" s="6">
        <v>98427.64</v>
      </c>
      <c r="F1126" s="6">
        <v>0</v>
      </c>
      <c r="G1126" s="6">
        <v>98427.64</v>
      </c>
      <c r="H1126" s="6">
        <v>105703.64</v>
      </c>
      <c r="I1126" s="6">
        <v>-7276</v>
      </c>
      <c r="J1126" s="6">
        <v>54.26</v>
      </c>
      <c r="K1126" s="6">
        <v>0</v>
      </c>
      <c r="L1126" s="6">
        <v>54.26</v>
      </c>
      <c r="M1126" s="6">
        <v>58.271000000000001</v>
      </c>
      <c r="N1126" s="6">
        <v>-4.0110000000000028</v>
      </c>
    </row>
    <row r="1127" spans="1:14" x14ac:dyDescent="0.25">
      <c r="A1127" s="5" t="s">
        <v>1425</v>
      </c>
      <c r="B1127" s="5" t="s">
        <v>35</v>
      </c>
      <c r="C1127" s="5" t="s">
        <v>33</v>
      </c>
      <c r="D1127" s="5" t="s">
        <v>27</v>
      </c>
      <c r="E1127" s="6">
        <v>99467.53</v>
      </c>
      <c r="F1127" s="6">
        <v>0</v>
      </c>
      <c r="G1127" s="6">
        <v>99467.53</v>
      </c>
      <c r="H1127" s="6">
        <v>106681</v>
      </c>
      <c r="I1127" s="6">
        <v>-7213.4700000000012</v>
      </c>
      <c r="J1127" s="6">
        <v>977.76</v>
      </c>
      <c r="K1127" s="6">
        <v>0</v>
      </c>
      <c r="L1127" s="6">
        <v>977.76</v>
      </c>
      <c r="M1127" s="6">
        <v>1048.6679999999999</v>
      </c>
      <c r="N1127" s="6">
        <v>-70.907999999999902</v>
      </c>
    </row>
    <row r="1128" spans="1:14" x14ac:dyDescent="0.25">
      <c r="A1128" s="5" t="s">
        <v>1425</v>
      </c>
      <c r="B1128" s="5" t="s">
        <v>37</v>
      </c>
      <c r="C1128" s="5" t="s">
        <v>29</v>
      </c>
      <c r="D1128" s="5" t="s">
        <v>27</v>
      </c>
      <c r="E1128" s="6">
        <v>204484.24</v>
      </c>
      <c r="F1128" s="6">
        <v>0</v>
      </c>
      <c r="G1128" s="6">
        <v>204484.24</v>
      </c>
      <c r="H1128" s="6">
        <v>203096.62</v>
      </c>
      <c r="I1128" s="6">
        <v>1387.6199999999953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</row>
    <row r="1129" spans="1:14" x14ac:dyDescent="0.25">
      <c r="A1129" s="5" t="s">
        <v>1425</v>
      </c>
      <c r="B1129" s="5" t="s">
        <v>75</v>
      </c>
      <c r="C1129" s="5" t="s">
        <v>39</v>
      </c>
      <c r="D1129" s="5" t="s">
        <v>58</v>
      </c>
      <c r="E1129" s="6">
        <v>-6928972.4400000004</v>
      </c>
      <c r="F1129" s="6">
        <v>0</v>
      </c>
      <c r="G1129" s="6">
        <v>-6928972.4400000004</v>
      </c>
      <c r="H1129" s="6">
        <v>-6928972.0899999999</v>
      </c>
      <c r="I1129" s="6">
        <v>-0.35000000055879354</v>
      </c>
      <c r="J1129" s="6">
        <v>-349556</v>
      </c>
      <c r="K1129" s="6">
        <v>0</v>
      </c>
      <c r="L1129" s="6">
        <v>-349556</v>
      </c>
      <c r="M1129" s="6">
        <v>-349556</v>
      </c>
      <c r="N1129" s="6">
        <v>0</v>
      </c>
    </row>
    <row r="1130" spans="1:14" x14ac:dyDescent="0.25">
      <c r="A1130" s="5" t="s">
        <v>1425</v>
      </c>
      <c r="B1130" s="5" t="s">
        <v>59</v>
      </c>
      <c r="C1130" s="5" t="s">
        <v>42</v>
      </c>
      <c r="D1130" s="5" t="s">
        <v>43</v>
      </c>
      <c r="E1130" s="6">
        <v>27326.94</v>
      </c>
      <c r="F1130" s="6">
        <v>27776.38</v>
      </c>
      <c r="G1130" s="6">
        <v>-449.44000000000233</v>
      </c>
      <c r="H1130" s="6">
        <v>27776.38</v>
      </c>
      <c r="I1130" s="6">
        <v>-449.44000000000233</v>
      </c>
      <c r="J1130" s="6">
        <v>10317</v>
      </c>
      <c r="K1130" s="6">
        <v>10486.68</v>
      </c>
      <c r="L1130" s="6">
        <v>-169.68000000000029</v>
      </c>
      <c r="M1130" s="6">
        <v>10486.68</v>
      </c>
      <c r="N1130" s="6">
        <v>-169.68000000000029</v>
      </c>
    </row>
    <row r="1131" spans="1:14" x14ac:dyDescent="0.25">
      <c r="A1131" s="5" t="s">
        <v>1425</v>
      </c>
      <c r="B1131" s="5" t="s">
        <v>60</v>
      </c>
      <c r="C1131" s="5" t="s">
        <v>42</v>
      </c>
      <c r="D1131" s="5" t="s">
        <v>43</v>
      </c>
      <c r="E1131" s="6">
        <v>118625.5</v>
      </c>
      <c r="F1131" s="6">
        <v>118475.01492537314</v>
      </c>
      <c r="G1131" s="6">
        <v>150.48507462686393</v>
      </c>
      <c r="H1131" s="6">
        <v>119067.39</v>
      </c>
      <c r="I1131" s="6">
        <v>-441.88999999999942</v>
      </c>
      <c r="J1131" s="6">
        <v>350000</v>
      </c>
      <c r="K1131" s="6">
        <v>349556</v>
      </c>
      <c r="L1131" s="6">
        <v>444</v>
      </c>
      <c r="M1131" s="6">
        <v>351303.78</v>
      </c>
      <c r="N1131" s="6">
        <v>-1303.7800000000279</v>
      </c>
    </row>
    <row r="1132" spans="1:14" x14ac:dyDescent="0.25">
      <c r="A1132" s="5" t="s">
        <v>1425</v>
      </c>
      <c r="B1132" s="5" t="s">
        <v>76</v>
      </c>
      <c r="C1132" s="5" t="s">
        <v>42</v>
      </c>
      <c r="D1132" s="5" t="s">
        <v>43</v>
      </c>
      <c r="E1132" s="6">
        <v>2793630.64</v>
      </c>
      <c r="F1132" s="6">
        <v>2771926.6435643565</v>
      </c>
      <c r="G1132" s="6">
        <v>21703.996435643639</v>
      </c>
      <c r="H1132" s="6">
        <v>2799645.91</v>
      </c>
      <c r="I1132" s="6">
        <v>-6015.2700000000186</v>
      </c>
      <c r="J1132" s="6">
        <v>352293</v>
      </c>
      <c r="K1132" s="6">
        <v>349556</v>
      </c>
      <c r="L1132" s="6">
        <v>2737</v>
      </c>
      <c r="M1132" s="6">
        <v>353051.56</v>
      </c>
      <c r="N1132" s="6">
        <v>-758.55999999999767</v>
      </c>
    </row>
    <row r="1133" spans="1:14" x14ac:dyDescent="0.25">
      <c r="A1133" s="5" t="s">
        <v>1425</v>
      </c>
      <c r="B1133" s="5" t="s">
        <v>62</v>
      </c>
      <c r="C1133" s="5" t="s">
        <v>42</v>
      </c>
      <c r="D1133" s="5" t="s">
        <v>53</v>
      </c>
      <c r="E1133" s="6">
        <v>3413703.42</v>
      </c>
      <c r="F1133" s="6">
        <v>3373674.5373134329</v>
      </c>
      <c r="G1133" s="6">
        <v>40028.882686567027</v>
      </c>
      <c r="H1133" s="6">
        <v>3390542.91</v>
      </c>
      <c r="I1133" s="6">
        <v>23160.509999999776</v>
      </c>
      <c r="J1133" s="6">
        <v>265278</v>
      </c>
      <c r="K1133" s="6">
        <v>262167</v>
      </c>
      <c r="L1133" s="6">
        <v>3111</v>
      </c>
      <c r="M1133" s="6">
        <v>263477.83500000002</v>
      </c>
      <c r="N1133" s="6">
        <v>1800.164999999979</v>
      </c>
    </row>
    <row r="1134" spans="1:14" x14ac:dyDescent="0.25">
      <c r="A1134" s="5" t="s">
        <v>1426</v>
      </c>
      <c r="B1134" s="5" t="s">
        <v>25</v>
      </c>
      <c r="C1134" s="5" t="s">
        <v>26</v>
      </c>
      <c r="D1134" s="5" t="s">
        <v>27</v>
      </c>
      <c r="E1134" s="6">
        <v>-7825.91</v>
      </c>
      <c r="F1134" s="6">
        <v>0</v>
      </c>
      <c r="G1134" s="6">
        <v>-7825.91</v>
      </c>
      <c r="H1134" s="6">
        <v>0</v>
      </c>
      <c r="I1134" s="6">
        <v>-7825.91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</row>
    <row r="1135" spans="1:14" x14ac:dyDescent="0.25">
      <c r="A1135" s="5" t="s">
        <v>1426</v>
      </c>
      <c r="B1135" s="5" t="s">
        <v>30</v>
      </c>
      <c r="C1135" s="5" t="s">
        <v>29</v>
      </c>
      <c r="D1135" s="5" t="s">
        <v>27</v>
      </c>
      <c r="E1135" s="6">
        <v>128.1</v>
      </c>
      <c r="F1135" s="6">
        <v>0</v>
      </c>
      <c r="G1135" s="6">
        <v>128.1</v>
      </c>
      <c r="H1135" s="6">
        <v>126.78</v>
      </c>
      <c r="I1135" s="6">
        <v>1.3199999999999932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</row>
    <row r="1136" spans="1:14" x14ac:dyDescent="0.25">
      <c r="A1136" s="5" t="s">
        <v>1426</v>
      </c>
      <c r="B1136" s="5" t="s">
        <v>31</v>
      </c>
      <c r="C1136" s="5" t="s">
        <v>29</v>
      </c>
      <c r="D1136" s="5" t="s">
        <v>27</v>
      </c>
      <c r="E1136" s="6">
        <v>574.55999999999995</v>
      </c>
      <c r="F1136" s="6">
        <v>0</v>
      </c>
      <c r="G1136" s="6">
        <v>574.55999999999995</v>
      </c>
      <c r="H1136" s="6">
        <v>568.63</v>
      </c>
      <c r="I1136" s="6">
        <v>5.92999999999995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</row>
    <row r="1137" spans="1:14" x14ac:dyDescent="0.25">
      <c r="A1137" s="5" t="s">
        <v>1426</v>
      </c>
      <c r="B1137" s="5" t="s">
        <v>32</v>
      </c>
      <c r="C1137" s="5" t="s">
        <v>33</v>
      </c>
      <c r="D1137" s="5" t="s">
        <v>27</v>
      </c>
      <c r="E1137" s="6">
        <v>2397.98</v>
      </c>
      <c r="F1137" s="6">
        <v>0</v>
      </c>
      <c r="G1137" s="6">
        <v>2397.98</v>
      </c>
      <c r="H1137" s="6">
        <v>1928.76</v>
      </c>
      <c r="I1137" s="6">
        <v>469.22</v>
      </c>
      <c r="J1137" s="6">
        <v>5.91</v>
      </c>
      <c r="K1137" s="6">
        <v>0</v>
      </c>
      <c r="L1137" s="6">
        <v>5.91</v>
      </c>
      <c r="M1137" s="6">
        <v>4.7539999999999996</v>
      </c>
      <c r="N1137" s="6">
        <v>1.1560000000000006</v>
      </c>
    </row>
    <row r="1138" spans="1:14" x14ac:dyDescent="0.25">
      <c r="A1138" s="5" t="s">
        <v>1426</v>
      </c>
      <c r="B1138" s="5" t="s">
        <v>28</v>
      </c>
      <c r="C1138" s="5" t="s">
        <v>29</v>
      </c>
      <c r="D1138" s="5" t="s">
        <v>27</v>
      </c>
      <c r="E1138" s="6">
        <v>4093.53</v>
      </c>
      <c r="F1138" s="6">
        <v>0</v>
      </c>
      <c r="G1138" s="6">
        <v>4093.53</v>
      </c>
      <c r="H1138" s="6">
        <v>4051.26</v>
      </c>
      <c r="I1138" s="6">
        <v>42.269999999999982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</row>
    <row r="1139" spans="1:14" x14ac:dyDescent="0.25">
      <c r="A1139" s="5" t="s">
        <v>1426</v>
      </c>
      <c r="B1139" s="5" t="s">
        <v>36</v>
      </c>
      <c r="C1139" s="5" t="s">
        <v>29</v>
      </c>
      <c r="D1139" s="5" t="s">
        <v>27</v>
      </c>
      <c r="E1139" s="6">
        <v>7383.6</v>
      </c>
      <c r="F1139" s="6">
        <v>0</v>
      </c>
      <c r="G1139" s="6">
        <v>7383.6</v>
      </c>
      <c r="H1139" s="6">
        <v>7307.36</v>
      </c>
      <c r="I1139" s="6">
        <v>76.240000000000691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</row>
    <row r="1140" spans="1:14" x14ac:dyDescent="0.25">
      <c r="A1140" s="5" t="s">
        <v>1426</v>
      </c>
      <c r="B1140" s="5" t="s">
        <v>34</v>
      </c>
      <c r="C1140" s="5" t="s">
        <v>33</v>
      </c>
      <c r="D1140" s="5" t="s">
        <v>27</v>
      </c>
      <c r="E1140" s="6">
        <v>10720.74</v>
      </c>
      <c r="F1140" s="6">
        <v>0</v>
      </c>
      <c r="G1140" s="6">
        <v>10720.74</v>
      </c>
      <c r="H1140" s="6">
        <v>8623.01</v>
      </c>
      <c r="I1140" s="6">
        <v>2097.7299999999996</v>
      </c>
      <c r="J1140" s="6">
        <v>5.91</v>
      </c>
      <c r="K1140" s="6">
        <v>0</v>
      </c>
      <c r="L1140" s="6">
        <v>5.91</v>
      </c>
      <c r="M1140" s="6">
        <v>4.7539999999999996</v>
      </c>
      <c r="N1140" s="6">
        <v>1.1560000000000006</v>
      </c>
    </row>
    <row r="1141" spans="1:14" x14ac:dyDescent="0.25">
      <c r="A1141" s="5" t="s">
        <v>1426</v>
      </c>
      <c r="B1141" s="5" t="s">
        <v>35</v>
      </c>
      <c r="C1141" s="5" t="s">
        <v>33</v>
      </c>
      <c r="D1141" s="5" t="s">
        <v>27</v>
      </c>
      <c r="E1141" s="6">
        <v>12625.71</v>
      </c>
      <c r="F1141" s="6">
        <v>0</v>
      </c>
      <c r="G1141" s="6">
        <v>12625.71</v>
      </c>
      <c r="H1141" s="6">
        <v>8705.0400000000009</v>
      </c>
      <c r="I1141" s="6">
        <v>3920.6699999999983</v>
      </c>
      <c r="J1141" s="6">
        <v>124.11</v>
      </c>
      <c r="K1141" s="6">
        <v>0</v>
      </c>
      <c r="L1141" s="6">
        <v>124.11</v>
      </c>
      <c r="M1141" s="6">
        <v>85.57</v>
      </c>
      <c r="N1141" s="6">
        <v>38.540000000000006</v>
      </c>
    </row>
    <row r="1142" spans="1:14" x14ac:dyDescent="0.25">
      <c r="A1142" s="5" t="s">
        <v>1426</v>
      </c>
      <c r="B1142" s="5" t="s">
        <v>37</v>
      </c>
      <c r="C1142" s="5" t="s">
        <v>29</v>
      </c>
      <c r="D1142" s="5" t="s">
        <v>27</v>
      </c>
      <c r="E1142" s="6">
        <v>16187.43</v>
      </c>
      <c r="F1142" s="6">
        <v>0</v>
      </c>
      <c r="G1142" s="6">
        <v>16187.43</v>
      </c>
      <c r="H1142" s="6">
        <v>16020.27</v>
      </c>
      <c r="I1142" s="6">
        <v>167.15999999999985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</row>
    <row r="1143" spans="1:14" x14ac:dyDescent="0.25">
      <c r="A1143" s="5" t="s">
        <v>1426</v>
      </c>
      <c r="B1143" s="5" t="s">
        <v>1427</v>
      </c>
      <c r="C1143" s="5" t="s">
        <v>39</v>
      </c>
      <c r="D1143" s="5" t="s">
        <v>58</v>
      </c>
      <c r="E1143" s="6">
        <v>-526798.71</v>
      </c>
      <c r="F1143" s="6">
        <v>0</v>
      </c>
      <c r="G1143" s="6">
        <v>-526798.71</v>
      </c>
      <c r="H1143" s="6">
        <v>-526799.23</v>
      </c>
      <c r="I1143" s="6">
        <v>0.52000000001862645</v>
      </c>
      <c r="J1143" s="6">
        <v>-27573</v>
      </c>
      <c r="K1143" s="6">
        <v>0</v>
      </c>
      <c r="L1143" s="6">
        <v>-27573</v>
      </c>
      <c r="M1143" s="6">
        <v>-27573</v>
      </c>
      <c r="N1143" s="6">
        <v>0</v>
      </c>
    </row>
    <row r="1144" spans="1:14" x14ac:dyDescent="0.25">
      <c r="A1144" s="5" t="s">
        <v>1426</v>
      </c>
      <c r="B1144" s="5" t="s">
        <v>59</v>
      </c>
      <c r="C1144" s="5" t="s">
        <v>42</v>
      </c>
      <c r="D1144" s="5" t="s">
        <v>43</v>
      </c>
      <c r="E1144" s="6">
        <v>2153.42</v>
      </c>
      <c r="F1144" s="6">
        <v>2191</v>
      </c>
      <c r="G1144" s="6">
        <v>-37.579999999999927</v>
      </c>
      <c r="H1144" s="6">
        <v>2191</v>
      </c>
      <c r="I1144" s="6">
        <v>-37.579999999999927</v>
      </c>
      <c r="J1144" s="6">
        <v>813</v>
      </c>
      <c r="K1144" s="6">
        <v>827.19</v>
      </c>
      <c r="L1144" s="6">
        <v>-14.190000000000055</v>
      </c>
      <c r="M1144" s="6">
        <v>827.19</v>
      </c>
      <c r="N1144" s="6">
        <v>-14.190000000000055</v>
      </c>
    </row>
    <row r="1145" spans="1:14" x14ac:dyDescent="0.25">
      <c r="A1145" s="5" t="s">
        <v>1426</v>
      </c>
      <c r="B1145" s="5" t="s">
        <v>60</v>
      </c>
      <c r="C1145" s="5" t="s">
        <v>42</v>
      </c>
      <c r="D1145" s="5" t="s">
        <v>43</v>
      </c>
      <c r="E1145" s="6">
        <v>9345.32</v>
      </c>
      <c r="F1145" s="6">
        <v>9345.3134328358228</v>
      </c>
      <c r="G1145" s="6">
        <v>6.5671641768858535E-3</v>
      </c>
      <c r="H1145" s="6">
        <v>9392.0400000000009</v>
      </c>
      <c r="I1145" s="6">
        <v>-46.720000000001164</v>
      </c>
      <c r="J1145" s="6">
        <v>27573</v>
      </c>
      <c r="K1145" s="6">
        <v>27573</v>
      </c>
      <c r="L1145" s="6">
        <v>0</v>
      </c>
      <c r="M1145" s="6">
        <v>27710.865000000002</v>
      </c>
      <c r="N1145" s="6">
        <v>-137.8650000000016</v>
      </c>
    </row>
    <row r="1146" spans="1:14" x14ac:dyDescent="0.25">
      <c r="A1146" s="5" t="s">
        <v>1426</v>
      </c>
      <c r="B1146" s="5" t="s">
        <v>76</v>
      </c>
      <c r="C1146" s="5" t="s">
        <v>42</v>
      </c>
      <c r="D1146" s="5" t="s">
        <v>43</v>
      </c>
      <c r="E1146" s="6">
        <v>219387.23</v>
      </c>
      <c r="F1146" s="6">
        <v>218649.75247524751</v>
      </c>
      <c r="G1146" s="6">
        <v>737.47752475249581</v>
      </c>
      <c r="H1146" s="6">
        <v>220836.25</v>
      </c>
      <c r="I1146" s="6">
        <v>-1449.0199999999895</v>
      </c>
      <c r="J1146" s="6">
        <v>27666</v>
      </c>
      <c r="K1146" s="6">
        <v>27573</v>
      </c>
      <c r="L1146" s="6">
        <v>93</v>
      </c>
      <c r="M1146" s="6">
        <v>27848.73</v>
      </c>
      <c r="N1146" s="6">
        <v>-182.72999999999956</v>
      </c>
    </row>
    <row r="1147" spans="1:14" x14ac:dyDescent="0.25">
      <c r="A1147" s="5" t="s">
        <v>1426</v>
      </c>
      <c r="B1147" s="5" t="s">
        <v>278</v>
      </c>
      <c r="C1147" s="5" t="s">
        <v>42</v>
      </c>
      <c r="D1147" s="5" t="s">
        <v>53</v>
      </c>
      <c r="E1147" s="6">
        <v>249627</v>
      </c>
      <c r="F1147" s="6">
        <v>245819.69154228855</v>
      </c>
      <c r="G1147" s="6">
        <v>3807.3084577114496</v>
      </c>
      <c r="H1147" s="6">
        <v>247048.79</v>
      </c>
      <c r="I1147" s="6">
        <v>2578.2099999999919</v>
      </c>
      <c r="J1147" s="6">
        <v>21000</v>
      </c>
      <c r="K1147" s="6">
        <v>20679.75024875622</v>
      </c>
      <c r="L1147" s="6">
        <v>320.24975124378034</v>
      </c>
      <c r="M1147" s="6">
        <v>20783.149000000001</v>
      </c>
      <c r="N1147" s="6">
        <v>216.85099999999875</v>
      </c>
    </row>
    <row r="1148" spans="1:14" x14ac:dyDescent="0.25">
      <c r="A1148" s="5" t="s">
        <v>1428</v>
      </c>
      <c r="B1148" s="5" t="s">
        <v>25</v>
      </c>
      <c r="C1148" s="5" t="s">
        <v>26</v>
      </c>
      <c r="D1148" s="5" t="s">
        <v>27</v>
      </c>
      <c r="E1148" s="6">
        <v>6976.43</v>
      </c>
      <c r="F1148" s="6">
        <v>0</v>
      </c>
      <c r="G1148" s="6">
        <v>6976.43</v>
      </c>
      <c r="H1148" s="6">
        <v>0</v>
      </c>
      <c r="I1148" s="6">
        <v>6976.43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</row>
    <row r="1149" spans="1:14" x14ac:dyDescent="0.25">
      <c r="A1149" s="5" t="s">
        <v>1428</v>
      </c>
      <c r="B1149" s="5" t="s">
        <v>32</v>
      </c>
      <c r="C1149" s="5" t="s">
        <v>33</v>
      </c>
      <c r="D1149" s="5" t="s">
        <v>27</v>
      </c>
      <c r="E1149" s="6">
        <v>2402.04</v>
      </c>
      <c r="F1149" s="6">
        <v>0</v>
      </c>
      <c r="G1149" s="6">
        <v>2402.04</v>
      </c>
      <c r="H1149" s="6">
        <v>2720.08</v>
      </c>
      <c r="I1149" s="6">
        <v>-318.03999999999996</v>
      </c>
      <c r="J1149" s="6">
        <v>5.92</v>
      </c>
      <c r="K1149" s="6">
        <v>0</v>
      </c>
      <c r="L1149" s="6">
        <v>5.92</v>
      </c>
      <c r="M1149" s="6">
        <v>6.7039999999999997</v>
      </c>
      <c r="N1149" s="6">
        <v>-0.78399999999999981</v>
      </c>
    </row>
    <row r="1150" spans="1:14" x14ac:dyDescent="0.25">
      <c r="A1150" s="5" t="s">
        <v>1428</v>
      </c>
      <c r="B1150" s="5" t="s">
        <v>34</v>
      </c>
      <c r="C1150" s="5" t="s">
        <v>33</v>
      </c>
      <c r="D1150" s="5" t="s">
        <v>27</v>
      </c>
      <c r="E1150" s="6">
        <v>10738.88</v>
      </c>
      <c r="F1150" s="6">
        <v>0</v>
      </c>
      <c r="G1150" s="6">
        <v>10738.88</v>
      </c>
      <c r="H1150" s="6">
        <v>12160.75</v>
      </c>
      <c r="I1150" s="6">
        <v>-1421.8700000000008</v>
      </c>
      <c r="J1150" s="6">
        <v>5.92</v>
      </c>
      <c r="K1150" s="6">
        <v>0</v>
      </c>
      <c r="L1150" s="6">
        <v>5.92</v>
      </c>
      <c r="M1150" s="6">
        <v>6.7039999999999997</v>
      </c>
      <c r="N1150" s="6">
        <v>-0.78399999999999981</v>
      </c>
    </row>
    <row r="1151" spans="1:14" x14ac:dyDescent="0.25">
      <c r="A1151" s="5" t="s">
        <v>1428</v>
      </c>
      <c r="B1151" s="5" t="s">
        <v>35</v>
      </c>
      <c r="C1151" s="5" t="s">
        <v>33</v>
      </c>
      <c r="D1151" s="5" t="s">
        <v>27</v>
      </c>
      <c r="E1151" s="6">
        <v>12647.07</v>
      </c>
      <c r="F1151" s="6">
        <v>0</v>
      </c>
      <c r="G1151" s="6">
        <v>12647.07</v>
      </c>
      <c r="H1151" s="6">
        <v>14321.96</v>
      </c>
      <c r="I1151" s="6">
        <v>-1674.8899999999994</v>
      </c>
      <c r="J1151" s="6">
        <v>124.32</v>
      </c>
      <c r="K1151" s="6">
        <v>0</v>
      </c>
      <c r="L1151" s="6">
        <v>124.32</v>
      </c>
      <c r="M1151" s="6">
        <v>140.78399999999999</v>
      </c>
      <c r="N1151" s="6">
        <v>-16.463999999999999</v>
      </c>
    </row>
    <row r="1152" spans="1:14" x14ac:dyDescent="0.25">
      <c r="A1152" s="5" t="s">
        <v>1428</v>
      </c>
      <c r="B1152" s="5" t="s">
        <v>176</v>
      </c>
      <c r="C1152" s="5" t="s">
        <v>39</v>
      </c>
      <c r="D1152" s="5" t="s">
        <v>40</v>
      </c>
      <c r="E1152" s="6">
        <v>-890409.12</v>
      </c>
      <c r="F1152" s="6">
        <v>0</v>
      </c>
      <c r="G1152" s="6">
        <v>-890409.12</v>
      </c>
      <c r="H1152" s="6">
        <v>-890409.1</v>
      </c>
      <c r="I1152" s="6">
        <v>-2.0000000018626451E-2</v>
      </c>
      <c r="J1152" s="6">
        <v>-5028</v>
      </c>
      <c r="K1152" s="6">
        <v>0</v>
      </c>
      <c r="L1152" s="6">
        <v>-5028</v>
      </c>
      <c r="M1152" s="6">
        <v>-5028</v>
      </c>
      <c r="N1152" s="6">
        <v>0</v>
      </c>
    </row>
    <row r="1153" spans="1:14" x14ac:dyDescent="0.25">
      <c r="A1153" s="5" t="s">
        <v>1428</v>
      </c>
      <c r="B1153" s="5" t="s">
        <v>177</v>
      </c>
      <c r="C1153" s="5" t="s">
        <v>42</v>
      </c>
      <c r="D1153" s="5" t="s">
        <v>58</v>
      </c>
      <c r="E1153" s="6">
        <v>730311.59</v>
      </c>
      <c r="F1153" s="6">
        <v>729417.10447761195</v>
      </c>
      <c r="G1153" s="6">
        <v>894.48552238801494</v>
      </c>
      <c r="H1153" s="6">
        <v>733064.19</v>
      </c>
      <c r="I1153" s="6">
        <v>-2752.5999999999767</v>
      </c>
      <c r="J1153" s="6">
        <v>30205</v>
      </c>
      <c r="K1153" s="6">
        <v>30168</v>
      </c>
      <c r="L1153" s="6">
        <v>37</v>
      </c>
      <c r="M1153" s="6">
        <v>30318.84</v>
      </c>
      <c r="N1153" s="6">
        <v>-113.84000000000015</v>
      </c>
    </row>
    <row r="1154" spans="1:14" x14ac:dyDescent="0.25">
      <c r="A1154" s="5" t="s">
        <v>1428</v>
      </c>
      <c r="B1154" s="5" t="s">
        <v>178</v>
      </c>
      <c r="C1154" s="5" t="s">
        <v>42</v>
      </c>
      <c r="D1154" s="5" t="s">
        <v>43</v>
      </c>
      <c r="E1154" s="6">
        <v>3129.91</v>
      </c>
      <c r="F1154" s="6">
        <v>0</v>
      </c>
      <c r="G1154" s="6">
        <v>3129.91</v>
      </c>
      <c r="H1154" s="6">
        <v>0</v>
      </c>
      <c r="I1154" s="6">
        <v>3129.91</v>
      </c>
      <c r="J1154" s="6">
        <v>30500</v>
      </c>
      <c r="K1154" s="6">
        <v>0</v>
      </c>
      <c r="L1154" s="6">
        <v>30500</v>
      </c>
      <c r="M1154" s="6">
        <v>0</v>
      </c>
      <c r="N1154" s="6">
        <v>30500</v>
      </c>
    </row>
    <row r="1155" spans="1:14" x14ac:dyDescent="0.25">
      <c r="A1155" s="5" t="s">
        <v>1428</v>
      </c>
      <c r="B1155" s="5" t="s">
        <v>92</v>
      </c>
      <c r="C1155" s="5" t="s">
        <v>42</v>
      </c>
      <c r="D1155" s="5" t="s">
        <v>43</v>
      </c>
      <c r="E1155" s="6">
        <v>885.25</v>
      </c>
      <c r="F1155" s="6">
        <v>855.97029702970292</v>
      </c>
      <c r="G1155" s="6">
        <v>29.27970297029708</v>
      </c>
      <c r="H1155" s="6">
        <v>864.53</v>
      </c>
      <c r="I1155" s="6">
        <v>20.720000000000027</v>
      </c>
      <c r="J1155" s="6">
        <v>10400</v>
      </c>
      <c r="K1155" s="6">
        <v>10056</v>
      </c>
      <c r="L1155" s="6">
        <v>344</v>
      </c>
      <c r="M1155" s="6">
        <v>10156.56</v>
      </c>
      <c r="N1155" s="6">
        <v>243.44000000000051</v>
      </c>
    </row>
    <row r="1156" spans="1:14" x14ac:dyDescent="0.25">
      <c r="A1156" s="5" t="s">
        <v>1428</v>
      </c>
      <c r="B1156" s="5" t="s">
        <v>179</v>
      </c>
      <c r="C1156" s="5" t="s">
        <v>42</v>
      </c>
      <c r="D1156" s="5" t="s">
        <v>43</v>
      </c>
      <c r="E1156" s="6">
        <v>1920.23</v>
      </c>
      <c r="F1156" s="6">
        <v>1915.6716417910447</v>
      </c>
      <c r="G1156" s="6">
        <v>4.5583582089552692</v>
      </c>
      <c r="H1156" s="6">
        <v>1925.25</v>
      </c>
      <c r="I1156" s="6">
        <v>-5.0199999999999818</v>
      </c>
      <c r="J1156" s="6">
        <v>5040</v>
      </c>
      <c r="K1156" s="6">
        <v>5028</v>
      </c>
      <c r="L1156" s="6">
        <v>12</v>
      </c>
      <c r="M1156" s="6">
        <v>5053.1400000000003</v>
      </c>
      <c r="N1156" s="6">
        <v>-13.140000000000327</v>
      </c>
    </row>
    <row r="1157" spans="1:14" x14ac:dyDescent="0.25">
      <c r="A1157" s="5" t="s">
        <v>1428</v>
      </c>
      <c r="B1157" s="5" t="s">
        <v>180</v>
      </c>
      <c r="C1157" s="5" t="s">
        <v>42</v>
      </c>
      <c r="D1157" s="5" t="s">
        <v>43</v>
      </c>
      <c r="E1157" s="6">
        <v>0</v>
      </c>
      <c r="F1157" s="6">
        <v>3095.8423645320199</v>
      </c>
      <c r="G1157" s="6">
        <v>-3095.8423645320199</v>
      </c>
      <c r="H1157" s="6">
        <v>3142.28</v>
      </c>
      <c r="I1157" s="6">
        <v>-3142.28</v>
      </c>
      <c r="J1157" s="6">
        <v>0</v>
      </c>
      <c r="K1157" s="6">
        <v>30168</v>
      </c>
      <c r="L1157" s="6">
        <v>-30168</v>
      </c>
      <c r="M1157" s="6">
        <v>30620.52</v>
      </c>
      <c r="N1157" s="6">
        <v>-30620.52</v>
      </c>
    </row>
    <row r="1158" spans="1:14" x14ac:dyDescent="0.25">
      <c r="A1158" s="5" t="s">
        <v>1428</v>
      </c>
      <c r="B1158" s="5" t="s">
        <v>181</v>
      </c>
      <c r="C1158" s="5" t="s">
        <v>42</v>
      </c>
      <c r="D1158" s="5" t="s">
        <v>43</v>
      </c>
      <c r="E1158" s="6">
        <v>14298.7</v>
      </c>
      <c r="F1158" s="6">
        <v>14143.064039408868</v>
      </c>
      <c r="G1158" s="6">
        <v>155.63596059113297</v>
      </c>
      <c r="H1158" s="6">
        <v>14355.21</v>
      </c>
      <c r="I1158" s="6">
        <v>-56.509999999998399</v>
      </c>
      <c r="J1158" s="6">
        <v>30500</v>
      </c>
      <c r="K1158" s="6">
        <v>30168</v>
      </c>
      <c r="L1158" s="6">
        <v>332</v>
      </c>
      <c r="M1158" s="6">
        <v>30620.52</v>
      </c>
      <c r="N1158" s="6">
        <v>-120.52000000000044</v>
      </c>
    </row>
    <row r="1159" spans="1:14" x14ac:dyDescent="0.25">
      <c r="A1159" s="5" t="s">
        <v>1428</v>
      </c>
      <c r="B1159" s="5" t="s">
        <v>182</v>
      </c>
      <c r="C1159" s="5" t="s">
        <v>42</v>
      </c>
      <c r="D1159" s="5" t="s">
        <v>43</v>
      </c>
      <c r="E1159" s="6">
        <v>24471.37</v>
      </c>
      <c r="F1159" s="6">
        <v>24204.995073891627</v>
      </c>
      <c r="G1159" s="6">
        <v>266.37492610837216</v>
      </c>
      <c r="H1159" s="6">
        <v>24568.07</v>
      </c>
      <c r="I1159" s="6">
        <v>-96.700000000000728</v>
      </c>
      <c r="J1159" s="6">
        <v>30500</v>
      </c>
      <c r="K1159" s="6">
        <v>30168</v>
      </c>
      <c r="L1159" s="6">
        <v>332</v>
      </c>
      <c r="M1159" s="6">
        <v>30620.52</v>
      </c>
      <c r="N1159" s="6">
        <v>-120.52000000000044</v>
      </c>
    </row>
    <row r="1160" spans="1:14" x14ac:dyDescent="0.25">
      <c r="A1160" s="5" t="s">
        <v>1428</v>
      </c>
      <c r="B1160" s="5" t="s">
        <v>183</v>
      </c>
      <c r="C1160" s="5" t="s">
        <v>42</v>
      </c>
      <c r="D1160" s="5" t="s">
        <v>43</v>
      </c>
      <c r="E1160" s="6">
        <v>32430.65</v>
      </c>
      <c r="F1160" s="6">
        <v>32077.635467980297</v>
      </c>
      <c r="G1160" s="6">
        <v>353.01453201970435</v>
      </c>
      <c r="H1160" s="6">
        <v>32558.799999999999</v>
      </c>
      <c r="I1160" s="6">
        <v>-128.14999999999782</v>
      </c>
      <c r="J1160" s="6">
        <v>30500</v>
      </c>
      <c r="K1160" s="6">
        <v>30168</v>
      </c>
      <c r="L1160" s="6">
        <v>332</v>
      </c>
      <c r="M1160" s="6">
        <v>30620.52</v>
      </c>
      <c r="N1160" s="6">
        <v>-120.52000000000044</v>
      </c>
    </row>
    <row r="1161" spans="1:14" x14ac:dyDescent="0.25">
      <c r="A1161" s="5" t="s">
        <v>1428</v>
      </c>
      <c r="B1161" s="5" t="s">
        <v>184</v>
      </c>
      <c r="C1161" s="5" t="s">
        <v>42</v>
      </c>
      <c r="D1161" s="5" t="s">
        <v>43</v>
      </c>
      <c r="E1161" s="6">
        <v>50197</v>
      </c>
      <c r="F1161" s="6">
        <v>49978.315270935964</v>
      </c>
      <c r="G1161" s="6">
        <v>218.68472906403622</v>
      </c>
      <c r="H1161" s="6">
        <v>50727.99</v>
      </c>
      <c r="I1161" s="6">
        <v>-530.98999999999796</v>
      </c>
      <c r="J1161" s="6">
        <v>5050</v>
      </c>
      <c r="K1161" s="6">
        <v>5028</v>
      </c>
      <c r="L1161" s="6">
        <v>22</v>
      </c>
      <c r="M1161" s="6">
        <v>5103.42</v>
      </c>
      <c r="N1161" s="6">
        <v>-53.420000000000073</v>
      </c>
    </row>
    <row r="1162" spans="1:14" x14ac:dyDescent="0.25">
      <c r="A1162" s="5" t="s">
        <v>1429</v>
      </c>
      <c r="B1162" s="5" t="s">
        <v>25</v>
      </c>
      <c r="C1162" s="5" t="s">
        <v>26</v>
      </c>
      <c r="D1162" s="5" t="s">
        <v>27</v>
      </c>
      <c r="E1162" s="6">
        <v>18229.47</v>
      </c>
      <c r="F1162" s="6">
        <v>0</v>
      </c>
      <c r="G1162" s="6">
        <v>18229.47</v>
      </c>
      <c r="H1162" s="6">
        <v>0</v>
      </c>
      <c r="I1162" s="6">
        <v>18229.47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</row>
    <row r="1163" spans="1:14" x14ac:dyDescent="0.25">
      <c r="A1163" s="5" t="s">
        <v>1429</v>
      </c>
      <c r="B1163" s="5" t="s">
        <v>32</v>
      </c>
      <c r="C1163" s="5" t="s">
        <v>33</v>
      </c>
      <c r="D1163" s="5" t="s">
        <v>27</v>
      </c>
      <c r="E1163" s="6">
        <v>3891.14</v>
      </c>
      <c r="F1163" s="6">
        <v>0</v>
      </c>
      <c r="G1163" s="6">
        <v>3891.14</v>
      </c>
      <c r="H1163" s="6">
        <v>4952.7299999999996</v>
      </c>
      <c r="I1163" s="6">
        <v>-1061.5899999999997</v>
      </c>
      <c r="J1163" s="6">
        <v>9.59</v>
      </c>
      <c r="K1163" s="6">
        <v>0</v>
      </c>
      <c r="L1163" s="6">
        <v>9.59</v>
      </c>
      <c r="M1163" s="6">
        <v>12.206</v>
      </c>
      <c r="N1163" s="6">
        <v>-2.6159999999999997</v>
      </c>
    </row>
    <row r="1164" spans="1:14" x14ac:dyDescent="0.25">
      <c r="A1164" s="5" t="s">
        <v>1429</v>
      </c>
      <c r="B1164" s="5" t="s">
        <v>34</v>
      </c>
      <c r="C1164" s="5" t="s">
        <v>33</v>
      </c>
      <c r="D1164" s="5" t="s">
        <v>27</v>
      </c>
      <c r="E1164" s="6">
        <v>17396.259999999998</v>
      </c>
      <c r="F1164" s="6">
        <v>0</v>
      </c>
      <c r="G1164" s="6">
        <v>17396.259999999998</v>
      </c>
      <c r="H1164" s="6">
        <v>22142.34</v>
      </c>
      <c r="I1164" s="6">
        <v>-4746.0800000000017</v>
      </c>
      <c r="J1164" s="6">
        <v>9.59</v>
      </c>
      <c r="K1164" s="6">
        <v>0</v>
      </c>
      <c r="L1164" s="6">
        <v>9.59</v>
      </c>
      <c r="M1164" s="6">
        <v>12.206</v>
      </c>
      <c r="N1164" s="6">
        <v>-2.6159999999999997</v>
      </c>
    </row>
    <row r="1165" spans="1:14" x14ac:dyDescent="0.25">
      <c r="A1165" s="5" t="s">
        <v>1429</v>
      </c>
      <c r="B1165" s="5" t="s">
        <v>35</v>
      </c>
      <c r="C1165" s="5" t="s">
        <v>33</v>
      </c>
      <c r="D1165" s="5" t="s">
        <v>27</v>
      </c>
      <c r="E1165" s="6">
        <v>20487.400000000001</v>
      </c>
      <c r="F1165" s="6">
        <v>0</v>
      </c>
      <c r="G1165" s="6">
        <v>20487.400000000001</v>
      </c>
      <c r="H1165" s="6">
        <v>26077.47</v>
      </c>
      <c r="I1165" s="6">
        <v>-5590.07</v>
      </c>
      <c r="J1165" s="6">
        <v>201.39</v>
      </c>
      <c r="K1165" s="6">
        <v>0</v>
      </c>
      <c r="L1165" s="6">
        <v>201.39</v>
      </c>
      <c r="M1165" s="6">
        <v>256.33999999999997</v>
      </c>
      <c r="N1165" s="6">
        <v>-54.949999999999989</v>
      </c>
    </row>
    <row r="1166" spans="1:14" x14ac:dyDescent="0.25">
      <c r="A1166" s="5" t="s">
        <v>1429</v>
      </c>
      <c r="B1166" s="5" t="s">
        <v>186</v>
      </c>
      <c r="C1166" s="5" t="s">
        <v>39</v>
      </c>
      <c r="D1166" s="5" t="s">
        <v>40</v>
      </c>
      <c r="E1166" s="6">
        <v>-1620472.54</v>
      </c>
      <c r="F1166" s="6">
        <v>0</v>
      </c>
      <c r="G1166" s="6">
        <v>-1620472.54</v>
      </c>
      <c r="H1166" s="6">
        <v>-1620472.94</v>
      </c>
      <c r="I1166" s="6">
        <v>0.39999999990686774</v>
      </c>
      <c r="J1166" s="6">
        <v>-9155</v>
      </c>
      <c r="K1166" s="6">
        <v>0</v>
      </c>
      <c r="L1166" s="6">
        <v>-9155</v>
      </c>
      <c r="M1166" s="6">
        <v>-9155</v>
      </c>
      <c r="N1166" s="6">
        <v>0</v>
      </c>
    </row>
    <row r="1167" spans="1:14" x14ac:dyDescent="0.25">
      <c r="A1167" s="5" t="s">
        <v>1429</v>
      </c>
      <c r="B1167" s="5" t="s">
        <v>177</v>
      </c>
      <c r="C1167" s="5" t="s">
        <v>42</v>
      </c>
      <c r="D1167" s="5" t="s">
        <v>58</v>
      </c>
      <c r="E1167" s="6">
        <v>1329454.83</v>
      </c>
      <c r="F1167" s="6">
        <v>1328125.2238805972</v>
      </c>
      <c r="G1167" s="6">
        <v>1329.6061194029171</v>
      </c>
      <c r="H1167" s="6">
        <v>1334765.8500000001</v>
      </c>
      <c r="I1167" s="6">
        <v>-5311.0200000000186</v>
      </c>
      <c r="J1167" s="6">
        <v>54985</v>
      </c>
      <c r="K1167" s="6">
        <v>54930</v>
      </c>
      <c r="L1167" s="6">
        <v>55</v>
      </c>
      <c r="M1167" s="6">
        <v>55204.65</v>
      </c>
      <c r="N1167" s="6">
        <v>-219.65000000000146</v>
      </c>
    </row>
    <row r="1168" spans="1:14" x14ac:dyDescent="0.25">
      <c r="A1168" s="5" t="s">
        <v>1429</v>
      </c>
      <c r="B1168" s="5" t="s">
        <v>187</v>
      </c>
      <c r="C1168" s="5" t="s">
        <v>42</v>
      </c>
      <c r="D1168" s="5" t="s">
        <v>43</v>
      </c>
      <c r="E1168" s="6">
        <v>5644.1</v>
      </c>
      <c r="F1168" s="6">
        <v>0</v>
      </c>
      <c r="G1168" s="6">
        <v>5644.1</v>
      </c>
      <c r="H1168" s="6">
        <v>0</v>
      </c>
      <c r="I1168" s="6">
        <v>5644.1</v>
      </c>
      <c r="J1168" s="6">
        <v>55000</v>
      </c>
      <c r="K1168" s="6">
        <v>0</v>
      </c>
      <c r="L1168" s="6">
        <v>55000</v>
      </c>
      <c r="M1168" s="6">
        <v>0</v>
      </c>
      <c r="N1168" s="6">
        <v>55000</v>
      </c>
    </row>
    <row r="1169" spans="1:14" x14ac:dyDescent="0.25">
      <c r="A1169" s="5" t="s">
        <v>1429</v>
      </c>
      <c r="B1169" s="5" t="s">
        <v>92</v>
      </c>
      <c r="C1169" s="5" t="s">
        <v>42</v>
      </c>
      <c r="D1169" s="5" t="s">
        <v>43</v>
      </c>
      <c r="E1169" s="6">
        <v>791.62</v>
      </c>
      <c r="F1169" s="6">
        <v>779.2772277227723</v>
      </c>
      <c r="G1169" s="6">
        <v>12.342772277227709</v>
      </c>
      <c r="H1169" s="6">
        <v>787.07</v>
      </c>
      <c r="I1169" s="6">
        <v>4.5499999999999545</v>
      </c>
      <c r="J1169" s="6">
        <v>9300</v>
      </c>
      <c r="K1169" s="6">
        <v>9154.9999999999982</v>
      </c>
      <c r="L1169" s="6">
        <v>145.00000000000182</v>
      </c>
      <c r="M1169" s="6">
        <v>9246.5499999999993</v>
      </c>
      <c r="N1169" s="6">
        <v>53.450000000000728</v>
      </c>
    </row>
    <row r="1170" spans="1:14" x14ac:dyDescent="0.25">
      <c r="A1170" s="5" t="s">
        <v>1429</v>
      </c>
      <c r="B1170" s="5" t="s">
        <v>179</v>
      </c>
      <c r="C1170" s="5" t="s">
        <v>42</v>
      </c>
      <c r="D1170" s="5" t="s">
        <v>43</v>
      </c>
      <c r="E1170" s="6">
        <v>3489.97</v>
      </c>
      <c r="F1170" s="6">
        <v>3488.0597014925374</v>
      </c>
      <c r="G1170" s="6">
        <v>1.9102985074623575</v>
      </c>
      <c r="H1170" s="6">
        <v>3505.5</v>
      </c>
      <c r="I1170" s="6">
        <v>-15.5300000000002</v>
      </c>
      <c r="J1170" s="6">
        <v>9160</v>
      </c>
      <c r="K1170" s="6">
        <v>9155</v>
      </c>
      <c r="L1170" s="6">
        <v>5</v>
      </c>
      <c r="M1170" s="6">
        <v>9200.7749999999996</v>
      </c>
      <c r="N1170" s="6">
        <v>-40.774999999999636</v>
      </c>
    </row>
    <row r="1171" spans="1:14" x14ac:dyDescent="0.25">
      <c r="A1171" s="5" t="s">
        <v>1429</v>
      </c>
      <c r="B1171" s="5" t="s">
        <v>188</v>
      </c>
      <c r="C1171" s="5" t="s">
        <v>42</v>
      </c>
      <c r="D1171" s="5" t="s">
        <v>43</v>
      </c>
      <c r="E1171" s="6">
        <v>0</v>
      </c>
      <c r="F1171" s="6">
        <v>5636.9162561576359</v>
      </c>
      <c r="G1171" s="6">
        <v>-5636.9162561576359</v>
      </c>
      <c r="H1171" s="6">
        <v>5721.47</v>
      </c>
      <c r="I1171" s="6">
        <v>-5721.47</v>
      </c>
      <c r="J1171" s="6">
        <v>0</v>
      </c>
      <c r="K1171" s="6">
        <v>54930</v>
      </c>
      <c r="L1171" s="6">
        <v>-54930</v>
      </c>
      <c r="M1171" s="6">
        <v>55753.95</v>
      </c>
      <c r="N1171" s="6">
        <v>-55753.95</v>
      </c>
    </row>
    <row r="1172" spans="1:14" x14ac:dyDescent="0.25">
      <c r="A1172" s="5" t="s">
        <v>1429</v>
      </c>
      <c r="B1172" s="5" t="s">
        <v>181</v>
      </c>
      <c r="C1172" s="5" t="s">
        <v>42</v>
      </c>
      <c r="D1172" s="5" t="s">
        <v>43</v>
      </c>
      <c r="E1172" s="6">
        <v>25854.87</v>
      </c>
      <c r="F1172" s="6">
        <v>25751.733990147783</v>
      </c>
      <c r="G1172" s="6">
        <v>103.13600985221638</v>
      </c>
      <c r="H1172" s="6">
        <v>26138.01</v>
      </c>
      <c r="I1172" s="6">
        <v>-283.13999999999942</v>
      </c>
      <c r="J1172" s="6">
        <v>55150</v>
      </c>
      <c r="K1172" s="6">
        <v>54930</v>
      </c>
      <c r="L1172" s="6">
        <v>220</v>
      </c>
      <c r="M1172" s="6">
        <v>55753.95</v>
      </c>
      <c r="N1172" s="6">
        <v>-603.94999999999709</v>
      </c>
    </row>
    <row r="1173" spans="1:14" x14ac:dyDescent="0.25">
      <c r="A1173" s="5" t="s">
        <v>1429</v>
      </c>
      <c r="B1173" s="5" t="s">
        <v>182</v>
      </c>
      <c r="C1173" s="5" t="s">
        <v>42</v>
      </c>
      <c r="D1173" s="5" t="s">
        <v>43</v>
      </c>
      <c r="E1173" s="6">
        <v>44329.279999999999</v>
      </c>
      <c r="F1173" s="6">
        <v>44072.532019704435</v>
      </c>
      <c r="G1173" s="6">
        <v>256.74798029556405</v>
      </c>
      <c r="H1173" s="6">
        <v>44733.62</v>
      </c>
      <c r="I1173" s="6">
        <v>-404.34000000000378</v>
      </c>
      <c r="J1173" s="6">
        <v>55250</v>
      </c>
      <c r="K1173" s="6">
        <v>54930</v>
      </c>
      <c r="L1173" s="6">
        <v>320</v>
      </c>
      <c r="M1173" s="6">
        <v>55753.95</v>
      </c>
      <c r="N1173" s="6">
        <v>-503.94999999999709</v>
      </c>
    </row>
    <row r="1174" spans="1:14" x14ac:dyDescent="0.25">
      <c r="A1174" s="5" t="s">
        <v>1429</v>
      </c>
      <c r="B1174" s="5" t="s">
        <v>183</v>
      </c>
      <c r="C1174" s="5" t="s">
        <v>42</v>
      </c>
      <c r="D1174" s="5" t="s">
        <v>43</v>
      </c>
      <c r="E1174" s="6">
        <v>58938.720000000001</v>
      </c>
      <c r="F1174" s="6">
        <v>58407.073891625616</v>
      </c>
      <c r="G1174" s="6">
        <v>531.64610837438522</v>
      </c>
      <c r="H1174" s="6">
        <v>59283.18</v>
      </c>
      <c r="I1174" s="6">
        <v>-344.45999999999913</v>
      </c>
      <c r="J1174" s="6">
        <v>55430</v>
      </c>
      <c r="K1174" s="6">
        <v>54930</v>
      </c>
      <c r="L1174" s="6">
        <v>500</v>
      </c>
      <c r="M1174" s="6">
        <v>55753.95</v>
      </c>
      <c r="N1174" s="6">
        <v>-323.94999999999709</v>
      </c>
    </row>
    <row r="1175" spans="1:14" x14ac:dyDescent="0.25">
      <c r="A1175" s="5" t="s">
        <v>1429</v>
      </c>
      <c r="B1175" s="5" t="s">
        <v>184</v>
      </c>
      <c r="C1175" s="5" t="s">
        <v>42</v>
      </c>
      <c r="D1175" s="5" t="s">
        <v>43</v>
      </c>
      <c r="E1175" s="6">
        <v>91964.88</v>
      </c>
      <c r="F1175" s="6">
        <v>91000.699507389159</v>
      </c>
      <c r="G1175" s="6">
        <v>964.18049261084525</v>
      </c>
      <c r="H1175" s="6">
        <v>92365.71</v>
      </c>
      <c r="I1175" s="6">
        <v>-400.83000000000175</v>
      </c>
      <c r="J1175" s="6">
        <v>9252</v>
      </c>
      <c r="K1175" s="6">
        <v>9155</v>
      </c>
      <c r="L1175" s="6">
        <v>97</v>
      </c>
      <c r="M1175" s="6">
        <v>9292.3250000000007</v>
      </c>
      <c r="N1175" s="6">
        <v>-40.325000000000728</v>
      </c>
    </row>
    <row r="1176" spans="1:14" x14ac:dyDescent="0.25">
      <c r="A1176" s="5" t="s">
        <v>1430</v>
      </c>
      <c r="B1176" s="5" t="s">
        <v>25</v>
      </c>
      <c r="C1176" s="5" t="s">
        <v>26</v>
      </c>
      <c r="D1176" s="5" t="s">
        <v>27</v>
      </c>
      <c r="E1176" s="6">
        <v>3817.48</v>
      </c>
      <c r="F1176" s="6">
        <v>0</v>
      </c>
      <c r="G1176" s="6">
        <v>3817.48</v>
      </c>
      <c r="H1176" s="6">
        <v>0</v>
      </c>
      <c r="I1176" s="6">
        <v>3817.48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</row>
    <row r="1177" spans="1:14" x14ac:dyDescent="0.25">
      <c r="A1177" s="5" t="s">
        <v>1430</v>
      </c>
      <c r="B1177" s="5" t="s">
        <v>32</v>
      </c>
      <c r="C1177" s="5" t="s">
        <v>33</v>
      </c>
      <c r="D1177" s="5" t="s">
        <v>27</v>
      </c>
      <c r="E1177" s="6">
        <v>917</v>
      </c>
      <c r="F1177" s="6">
        <v>0</v>
      </c>
      <c r="G1177" s="6">
        <v>917</v>
      </c>
      <c r="H1177" s="6">
        <v>1120.1099999999999</v>
      </c>
      <c r="I1177" s="6">
        <v>-203.1099999999999</v>
      </c>
      <c r="J1177" s="6">
        <v>2.2599999999999998</v>
      </c>
      <c r="K1177" s="6">
        <v>0</v>
      </c>
      <c r="L1177" s="6">
        <v>2.2599999999999998</v>
      </c>
      <c r="M1177" s="6">
        <v>2.7610000000000001</v>
      </c>
      <c r="N1177" s="6">
        <v>-0.50100000000000033</v>
      </c>
    </row>
    <row r="1178" spans="1:14" x14ac:dyDescent="0.25">
      <c r="A1178" s="5" t="s">
        <v>1430</v>
      </c>
      <c r="B1178" s="5" t="s">
        <v>34</v>
      </c>
      <c r="C1178" s="5" t="s">
        <v>33</v>
      </c>
      <c r="D1178" s="5" t="s">
        <v>27</v>
      </c>
      <c r="E1178" s="6">
        <v>4099.6400000000003</v>
      </c>
      <c r="F1178" s="6">
        <v>0</v>
      </c>
      <c r="G1178" s="6">
        <v>4099.6400000000003</v>
      </c>
      <c r="H1178" s="6">
        <v>5007.72</v>
      </c>
      <c r="I1178" s="6">
        <v>-908.07999999999993</v>
      </c>
      <c r="J1178" s="6">
        <v>2.2599999999999998</v>
      </c>
      <c r="K1178" s="6">
        <v>0</v>
      </c>
      <c r="L1178" s="6">
        <v>2.2599999999999998</v>
      </c>
      <c r="M1178" s="6">
        <v>2.7610000000000001</v>
      </c>
      <c r="N1178" s="6">
        <v>-0.50100000000000033</v>
      </c>
    </row>
    <row r="1179" spans="1:14" x14ac:dyDescent="0.25">
      <c r="A1179" s="5" t="s">
        <v>1430</v>
      </c>
      <c r="B1179" s="5" t="s">
        <v>35</v>
      </c>
      <c r="C1179" s="5" t="s">
        <v>33</v>
      </c>
      <c r="D1179" s="5" t="s">
        <v>27</v>
      </c>
      <c r="E1179" s="6">
        <v>4828.1099999999997</v>
      </c>
      <c r="F1179" s="6">
        <v>0</v>
      </c>
      <c r="G1179" s="6">
        <v>4828.1099999999997</v>
      </c>
      <c r="H1179" s="6">
        <v>5897.7</v>
      </c>
      <c r="I1179" s="6">
        <v>-1069.5900000000001</v>
      </c>
      <c r="J1179" s="6">
        <v>47.46</v>
      </c>
      <c r="K1179" s="6">
        <v>0</v>
      </c>
      <c r="L1179" s="6">
        <v>47.46</v>
      </c>
      <c r="M1179" s="6">
        <v>57.973999999999997</v>
      </c>
      <c r="N1179" s="6">
        <v>-10.513999999999996</v>
      </c>
    </row>
    <row r="1180" spans="1:14" x14ac:dyDescent="0.25">
      <c r="A1180" s="5" t="s">
        <v>1430</v>
      </c>
      <c r="B1180" s="5" t="s">
        <v>190</v>
      </c>
      <c r="C1180" s="5" t="s">
        <v>39</v>
      </c>
      <c r="D1180" s="5" t="s">
        <v>40</v>
      </c>
      <c r="E1180" s="6">
        <v>-385196.23</v>
      </c>
      <c r="F1180" s="6">
        <v>0</v>
      </c>
      <c r="G1180" s="6">
        <v>-385196.23</v>
      </c>
      <c r="H1180" s="6">
        <v>-385196.15</v>
      </c>
      <c r="I1180" s="6">
        <v>-7.9999999958090484E-2</v>
      </c>
      <c r="J1180" s="6">
        <v>-2070.5</v>
      </c>
      <c r="K1180" s="6">
        <v>0</v>
      </c>
      <c r="L1180" s="6">
        <v>-2070.5</v>
      </c>
      <c r="M1180" s="6">
        <v>-2070.5</v>
      </c>
      <c r="N1180" s="6">
        <v>0</v>
      </c>
    </row>
    <row r="1181" spans="1:14" x14ac:dyDescent="0.25">
      <c r="A1181" s="5" t="s">
        <v>1430</v>
      </c>
      <c r="B1181" s="5" t="s">
        <v>191</v>
      </c>
      <c r="C1181" s="5" t="s">
        <v>42</v>
      </c>
      <c r="D1181" s="5" t="s">
        <v>58</v>
      </c>
      <c r="E1181" s="6">
        <v>300376.87</v>
      </c>
      <c r="F1181" s="6">
        <v>300231.83084577112</v>
      </c>
      <c r="G1181" s="6">
        <v>145.03915422887076</v>
      </c>
      <c r="H1181" s="6">
        <v>301732.99</v>
      </c>
      <c r="I1181" s="6">
        <v>-1356.1199999999953</v>
      </c>
      <c r="J1181" s="6">
        <v>12429</v>
      </c>
      <c r="K1181" s="6">
        <v>12423</v>
      </c>
      <c r="L1181" s="6">
        <v>6</v>
      </c>
      <c r="M1181" s="6">
        <v>12485.115</v>
      </c>
      <c r="N1181" s="6">
        <v>-56.114999999999782</v>
      </c>
    </row>
    <row r="1182" spans="1:14" x14ac:dyDescent="0.25">
      <c r="A1182" s="5" t="s">
        <v>1430</v>
      </c>
      <c r="B1182" s="5" t="s">
        <v>192</v>
      </c>
      <c r="C1182" s="5" t="s">
        <v>42</v>
      </c>
      <c r="D1182" s="5" t="s">
        <v>43</v>
      </c>
      <c r="E1182" s="6">
        <v>3370.37</v>
      </c>
      <c r="F1182" s="6">
        <v>0</v>
      </c>
      <c r="G1182" s="6">
        <v>3370.37</v>
      </c>
      <c r="H1182" s="6">
        <v>0</v>
      </c>
      <c r="I1182" s="6">
        <v>3370.37</v>
      </c>
      <c r="J1182" s="6">
        <v>12500</v>
      </c>
      <c r="K1182" s="6">
        <v>0</v>
      </c>
      <c r="L1182" s="6">
        <v>12500</v>
      </c>
      <c r="M1182" s="6">
        <v>0</v>
      </c>
      <c r="N1182" s="6">
        <v>12500</v>
      </c>
    </row>
    <row r="1183" spans="1:14" x14ac:dyDescent="0.25">
      <c r="A1183" s="5" t="s">
        <v>1430</v>
      </c>
      <c r="B1183" s="5" t="s">
        <v>179</v>
      </c>
      <c r="C1183" s="5" t="s">
        <v>42</v>
      </c>
      <c r="D1183" s="5" t="s">
        <v>43</v>
      </c>
      <c r="E1183" s="6">
        <v>792.86</v>
      </c>
      <c r="F1183" s="6">
        <v>788.85572139303486</v>
      </c>
      <c r="G1183" s="6">
        <v>4.0042786069651584</v>
      </c>
      <c r="H1183" s="6">
        <v>792.8</v>
      </c>
      <c r="I1183" s="6">
        <v>6.0000000000059117E-2</v>
      </c>
      <c r="J1183" s="6">
        <v>2081</v>
      </c>
      <c r="K1183" s="6">
        <v>2070.500497512438</v>
      </c>
      <c r="L1183" s="6">
        <v>10.49950248756204</v>
      </c>
      <c r="M1183" s="6">
        <v>2080.8530000000001</v>
      </c>
      <c r="N1183" s="6">
        <v>0.14699999999993452</v>
      </c>
    </row>
    <row r="1184" spans="1:14" x14ac:dyDescent="0.25">
      <c r="A1184" s="5" t="s">
        <v>1430</v>
      </c>
      <c r="B1184" s="5" t="s">
        <v>193</v>
      </c>
      <c r="C1184" s="5" t="s">
        <v>42</v>
      </c>
      <c r="D1184" s="5" t="s">
        <v>43</v>
      </c>
      <c r="E1184" s="6">
        <v>0</v>
      </c>
      <c r="F1184" s="6">
        <v>3349.615763546798</v>
      </c>
      <c r="G1184" s="6">
        <v>-3349.615763546798</v>
      </c>
      <c r="H1184" s="6">
        <v>3399.86</v>
      </c>
      <c r="I1184" s="6">
        <v>-3399.86</v>
      </c>
      <c r="J1184" s="6">
        <v>0</v>
      </c>
      <c r="K1184" s="6">
        <v>12423</v>
      </c>
      <c r="L1184" s="6">
        <v>-12423</v>
      </c>
      <c r="M1184" s="6">
        <v>12609.344999999999</v>
      </c>
      <c r="N1184" s="6">
        <v>-12609.344999999999</v>
      </c>
    </row>
    <row r="1185" spans="1:14" x14ac:dyDescent="0.25">
      <c r="A1185" s="5" t="s">
        <v>1430</v>
      </c>
      <c r="B1185" s="5" t="s">
        <v>194</v>
      </c>
      <c r="C1185" s="5" t="s">
        <v>42</v>
      </c>
      <c r="D1185" s="5" t="s">
        <v>43</v>
      </c>
      <c r="E1185" s="6">
        <v>13205.62</v>
      </c>
      <c r="F1185" s="6">
        <v>13124.275862068966</v>
      </c>
      <c r="G1185" s="6">
        <v>81.34413793103522</v>
      </c>
      <c r="H1185" s="6">
        <v>13321.14</v>
      </c>
      <c r="I1185" s="6">
        <v>-115.51999999999862</v>
      </c>
      <c r="J1185" s="6">
        <v>12500</v>
      </c>
      <c r="K1185" s="6">
        <v>12423</v>
      </c>
      <c r="L1185" s="6">
        <v>77</v>
      </c>
      <c r="M1185" s="6">
        <v>12609.344999999999</v>
      </c>
      <c r="N1185" s="6">
        <v>-109.34499999999935</v>
      </c>
    </row>
    <row r="1186" spans="1:14" x14ac:dyDescent="0.25">
      <c r="A1186" s="5" t="s">
        <v>1430</v>
      </c>
      <c r="B1186" s="5" t="s">
        <v>195</v>
      </c>
      <c r="C1186" s="5" t="s">
        <v>42</v>
      </c>
      <c r="D1186" s="5" t="s">
        <v>43</v>
      </c>
      <c r="E1186" s="6">
        <v>15099.89</v>
      </c>
      <c r="F1186" s="6">
        <v>14429.68472906404</v>
      </c>
      <c r="G1186" s="6">
        <v>670.20527093595956</v>
      </c>
      <c r="H1186" s="6">
        <v>14646.13</v>
      </c>
      <c r="I1186" s="6">
        <v>453.76000000000022</v>
      </c>
      <c r="J1186" s="6">
        <v>13000</v>
      </c>
      <c r="K1186" s="6">
        <v>12423</v>
      </c>
      <c r="L1186" s="6">
        <v>577</v>
      </c>
      <c r="M1186" s="6">
        <v>12609.344999999999</v>
      </c>
      <c r="N1186" s="6">
        <v>390.65500000000065</v>
      </c>
    </row>
    <row r="1187" spans="1:14" x14ac:dyDescent="0.25">
      <c r="A1187" s="5" t="s">
        <v>1430</v>
      </c>
      <c r="B1187" s="5" t="s">
        <v>196</v>
      </c>
      <c r="C1187" s="5" t="s">
        <v>42</v>
      </c>
      <c r="D1187" s="5" t="s">
        <v>43</v>
      </c>
      <c r="E1187" s="6">
        <v>18121.59</v>
      </c>
      <c r="F1187" s="6">
        <v>18302.807881773395</v>
      </c>
      <c r="G1187" s="6">
        <v>-181.21788177339477</v>
      </c>
      <c r="H1187" s="6">
        <v>18577.349999999999</v>
      </c>
      <c r="I1187" s="6">
        <v>-455.7599999999984</v>
      </c>
      <c r="J1187" s="6">
        <v>12300</v>
      </c>
      <c r="K1187" s="6">
        <v>12423</v>
      </c>
      <c r="L1187" s="6">
        <v>-123</v>
      </c>
      <c r="M1187" s="6">
        <v>12609.344999999999</v>
      </c>
      <c r="N1187" s="6">
        <v>-309.34499999999935</v>
      </c>
    </row>
    <row r="1188" spans="1:14" x14ac:dyDescent="0.25">
      <c r="A1188" s="5" t="s">
        <v>1430</v>
      </c>
      <c r="B1188" s="5" t="s">
        <v>197</v>
      </c>
      <c r="C1188" s="5" t="s">
        <v>42</v>
      </c>
      <c r="D1188" s="5" t="s">
        <v>43</v>
      </c>
      <c r="E1188" s="6">
        <v>20566.8</v>
      </c>
      <c r="F1188" s="6">
        <v>20394.433497536942</v>
      </c>
      <c r="G1188" s="6">
        <v>172.36650246305726</v>
      </c>
      <c r="H1188" s="6">
        <v>20700.349999999999</v>
      </c>
      <c r="I1188" s="6">
        <v>-133.54999999999927</v>
      </c>
      <c r="J1188" s="6">
        <v>2088</v>
      </c>
      <c r="K1188" s="6">
        <v>2070.5004926108372</v>
      </c>
      <c r="L1188" s="6">
        <v>17.499507389162773</v>
      </c>
      <c r="M1188" s="6">
        <v>2101.558</v>
      </c>
      <c r="N1188" s="6">
        <v>-13.557999999999993</v>
      </c>
    </row>
    <row r="1189" spans="1:14" x14ac:dyDescent="0.25">
      <c r="A1189" s="5" t="s">
        <v>1431</v>
      </c>
      <c r="B1189" s="5" t="s">
        <v>25</v>
      </c>
      <c r="C1189" s="5" t="s">
        <v>26</v>
      </c>
      <c r="D1189" s="5" t="s">
        <v>27</v>
      </c>
      <c r="E1189" s="6">
        <v>-6709.83</v>
      </c>
      <c r="F1189" s="6">
        <v>0</v>
      </c>
      <c r="G1189" s="6">
        <v>-6709.83</v>
      </c>
      <c r="H1189" s="6">
        <v>0</v>
      </c>
      <c r="I1189" s="6">
        <v>-6709.83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</row>
    <row r="1190" spans="1:14" x14ac:dyDescent="0.25">
      <c r="A1190" s="5" t="s">
        <v>1431</v>
      </c>
      <c r="B1190" s="5" t="s">
        <v>32</v>
      </c>
      <c r="C1190" s="5" t="s">
        <v>33</v>
      </c>
      <c r="D1190" s="5" t="s">
        <v>27</v>
      </c>
      <c r="E1190" s="6">
        <v>1485.04</v>
      </c>
      <c r="F1190" s="6">
        <v>0</v>
      </c>
      <c r="G1190" s="6">
        <v>1485.04</v>
      </c>
      <c r="H1190" s="6">
        <v>812.02</v>
      </c>
      <c r="I1190" s="6">
        <v>673.02</v>
      </c>
      <c r="J1190" s="6">
        <v>3.66</v>
      </c>
      <c r="K1190" s="6">
        <v>0</v>
      </c>
      <c r="L1190" s="6">
        <v>3.66</v>
      </c>
      <c r="M1190" s="6">
        <v>2.0009999999999999</v>
      </c>
      <c r="N1190" s="6">
        <v>1.6590000000000003</v>
      </c>
    </row>
    <row r="1191" spans="1:14" x14ac:dyDescent="0.25">
      <c r="A1191" s="5" t="s">
        <v>1431</v>
      </c>
      <c r="B1191" s="5" t="s">
        <v>34</v>
      </c>
      <c r="C1191" s="5" t="s">
        <v>33</v>
      </c>
      <c r="D1191" s="5" t="s">
        <v>27</v>
      </c>
      <c r="E1191" s="6">
        <v>6639.24</v>
      </c>
      <c r="F1191" s="6">
        <v>0</v>
      </c>
      <c r="G1191" s="6">
        <v>6639.24</v>
      </c>
      <c r="H1191" s="6">
        <v>3630.33</v>
      </c>
      <c r="I1191" s="6">
        <v>3008.91</v>
      </c>
      <c r="J1191" s="6">
        <v>3.66</v>
      </c>
      <c r="K1191" s="6">
        <v>0</v>
      </c>
      <c r="L1191" s="6">
        <v>3.66</v>
      </c>
      <c r="M1191" s="6">
        <v>2.0009999999999999</v>
      </c>
      <c r="N1191" s="6">
        <v>1.6590000000000003</v>
      </c>
    </row>
    <row r="1192" spans="1:14" x14ac:dyDescent="0.25">
      <c r="A1192" s="5" t="s">
        <v>1431</v>
      </c>
      <c r="B1192" s="5" t="s">
        <v>35</v>
      </c>
      <c r="C1192" s="5" t="s">
        <v>33</v>
      </c>
      <c r="D1192" s="5" t="s">
        <v>27</v>
      </c>
      <c r="E1192" s="6">
        <v>7818.96</v>
      </c>
      <c r="F1192" s="6">
        <v>0</v>
      </c>
      <c r="G1192" s="6">
        <v>7818.96</v>
      </c>
      <c r="H1192" s="6">
        <v>4275.51</v>
      </c>
      <c r="I1192" s="6">
        <v>3543.45</v>
      </c>
      <c r="J1192" s="6">
        <v>76.86</v>
      </c>
      <c r="K1192" s="6">
        <v>0</v>
      </c>
      <c r="L1192" s="6">
        <v>76.86</v>
      </c>
      <c r="M1192" s="6">
        <v>42.027999999999999</v>
      </c>
      <c r="N1192" s="6">
        <v>34.832000000000001</v>
      </c>
    </row>
    <row r="1193" spans="1:14" x14ac:dyDescent="0.25">
      <c r="A1193" s="5" t="s">
        <v>1431</v>
      </c>
      <c r="B1193" s="5" t="s">
        <v>216</v>
      </c>
      <c r="C1193" s="5" t="s">
        <v>39</v>
      </c>
      <c r="D1193" s="5" t="s">
        <v>40</v>
      </c>
      <c r="E1193" s="6">
        <v>-279504.37</v>
      </c>
      <c r="F1193" s="6">
        <v>0</v>
      </c>
      <c r="G1193" s="6">
        <v>-279504.37</v>
      </c>
      <c r="H1193" s="6">
        <v>-279504.37</v>
      </c>
      <c r="I1193" s="6">
        <v>0</v>
      </c>
      <c r="J1193" s="6">
        <v>-1501</v>
      </c>
      <c r="K1193" s="6">
        <v>0</v>
      </c>
      <c r="L1193" s="6">
        <v>-1501</v>
      </c>
      <c r="M1193" s="6">
        <v>-1501</v>
      </c>
      <c r="N1193" s="6">
        <v>0</v>
      </c>
    </row>
    <row r="1194" spans="1:14" x14ac:dyDescent="0.25">
      <c r="A1194" s="5" t="s">
        <v>1431</v>
      </c>
      <c r="B1194" s="5" t="s">
        <v>191</v>
      </c>
      <c r="C1194" s="5" t="s">
        <v>42</v>
      </c>
      <c r="D1194" s="5" t="s">
        <v>58</v>
      </c>
      <c r="E1194" s="6">
        <v>217772.62</v>
      </c>
      <c r="F1194" s="6">
        <v>217651.77114427861</v>
      </c>
      <c r="G1194" s="6">
        <v>120.84885572138592</v>
      </c>
      <c r="H1194" s="6">
        <v>218740.03</v>
      </c>
      <c r="I1194" s="6">
        <v>-967.41000000000349</v>
      </c>
      <c r="J1194" s="6">
        <v>9011</v>
      </c>
      <c r="K1194" s="6">
        <v>9006</v>
      </c>
      <c r="L1194" s="6">
        <v>5</v>
      </c>
      <c r="M1194" s="6">
        <v>9051.0300000000007</v>
      </c>
      <c r="N1194" s="6">
        <v>-40.030000000000655</v>
      </c>
    </row>
    <row r="1195" spans="1:14" x14ac:dyDescent="0.25">
      <c r="A1195" s="5" t="s">
        <v>1431</v>
      </c>
      <c r="B1195" s="5" t="s">
        <v>217</v>
      </c>
      <c r="C1195" s="5" t="s">
        <v>42</v>
      </c>
      <c r="D1195" s="5" t="s">
        <v>43</v>
      </c>
      <c r="E1195" s="6">
        <v>2480.6</v>
      </c>
      <c r="F1195" s="6">
        <v>0</v>
      </c>
      <c r="G1195" s="6">
        <v>2480.6</v>
      </c>
      <c r="H1195" s="6">
        <v>0</v>
      </c>
      <c r="I1195" s="6">
        <v>2480.6</v>
      </c>
      <c r="J1195" s="6">
        <v>9200</v>
      </c>
      <c r="K1195" s="6">
        <v>0</v>
      </c>
      <c r="L1195" s="6">
        <v>9200</v>
      </c>
      <c r="M1195" s="6">
        <v>0</v>
      </c>
      <c r="N1195" s="6">
        <v>9200</v>
      </c>
    </row>
    <row r="1196" spans="1:14" x14ac:dyDescent="0.25">
      <c r="A1196" s="5" t="s">
        <v>1431</v>
      </c>
      <c r="B1196" s="5" t="s">
        <v>92</v>
      </c>
      <c r="C1196" s="5" t="s">
        <v>42</v>
      </c>
      <c r="D1196" s="5" t="s">
        <v>43</v>
      </c>
      <c r="E1196" s="6">
        <v>265.58</v>
      </c>
      <c r="F1196" s="6">
        <v>255.53465346534651</v>
      </c>
      <c r="G1196" s="6">
        <v>10.045346534653476</v>
      </c>
      <c r="H1196" s="6">
        <v>258.08999999999997</v>
      </c>
      <c r="I1196" s="6">
        <v>7.4900000000000091</v>
      </c>
      <c r="J1196" s="6">
        <v>3120</v>
      </c>
      <c r="K1196" s="6">
        <v>3002</v>
      </c>
      <c r="L1196" s="6">
        <v>118</v>
      </c>
      <c r="M1196" s="6">
        <v>3032.02</v>
      </c>
      <c r="N1196" s="6">
        <v>87.980000000000018</v>
      </c>
    </row>
    <row r="1197" spans="1:14" x14ac:dyDescent="0.25">
      <c r="A1197" s="5" t="s">
        <v>1431</v>
      </c>
      <c r="B1197" s="5" t="s">
        <v>179</v>
      </c>
      <c r="C1197" s="5" t="s">
        <v>42</v>
      </c>
      <c r="D1197" s="5" t="s">
        <v>43</v>
      </c>
      <c r="E1197" s="6">
        <v>574.54999999999995</v>
      </c>
      <c r="F1197" s="6">
        <v>571.88059701492534</v>
      </c>
      <c r="G1197" s="6">
        <v>2.6694029850746119</v>
      </c>
      <c r="H1197" s="6">
        <v>574.74</v>
      </c>
      <c r="I1197" s="6">
        <v>-0.19000000000005457</v>
      </c>
      <c r="J1197" s="6">
        <v>1508</v>
      </c>
      <c r="K1197" s="6">
        <v>1501</v>
      </c>
      <c r="L1197" s="6">
        <v>7</v>
      </c>
      <c r="M1197" s="6">
        <v>1508.5050000000001</v>
      </c>
      <c r="N1197" s="6">
        <v>-0.50500000000010914</v>
      </c>
    </row>
    <row r="1198" spans="1:14" x14ac:dyDescent="0.25">
      <c r="A1198" s="5" t="s">
        <v>1431</v>
      </c>
      <c r="B1198" s="5" t="s">
        <v>218</v>
      </c>
      <c r="C1198" s="5" t="s">
        <v>42</v>
      </c>
      <c r="D1198" s="5" t="s">
        <v>43</v>
      </c>
      <c r="E1198" s="6">
        <v>0</v>
      </c>
      <c r="F1198" s="6">
        <v>2428.2857142857142</v>
      </c>
      <c r="G1198" s="6">
        <v>-2428.2857142857142</v>
      </c>
      <c r="H1198" s="6">
        <v>2464.71</v>
      </c>
      <c r="I1198" s="6">
        <v>-2464.71</v>
      </c>
      <c r="J1198" s="6">
        <v>0</v>
      </c>
      <c r="K1198" s="6">
        <v>9006</v>
      </c>
      <c r="L1198" s="6">
        <v>-9006</v>
      </c>
      <c r="M1198" s="6">
        <v>9141.09</v>
      </c>
      <c r="N1198" s="6">
        <v>-9141.09</v>
      </c>
    </row>
    <row r="1199" spans="1:14" x14ac:dyDescent="0.25">
      <c r="A1199" s="5" t="s">
        <v>1431</v>
      </c>
      <c r="B1199" s="5" t="s">
        <v>194</v>
      </c>
      <c r="C1199" s="5" t="s">
        <v>42</v>
      </c>
      <c r="D1199" s="5" t="s">
        <v>43</v>
      </c>
      <c r="E1199" s="6">
        <v>9719.34</v>
      </c>
      <c r="F1199" s="6">
        <v>9514.3842364532011</v>
      </c>
      <c r="G1199" s="6">
        <v>204.95576354679906</v>
      </c>
      <c r="H1199" s="6">
        <v>9657.1</v>
      </c>
      <c r="I1199" s="6">
        <v>62.239999999999782</v>
      </c>
      <c r="J1199" s="6">
        <v>9200</v>
      </c>
      <c r="K1199" s="6">
        <v>9006</v>
      </c>
      <c r="L1199" s="6">
        <v>194</v>
      </c>
      <c r="M1199" s="6">
        <v>9141.09</v>
      </c>
      <c r="N1199" s="6">
        <v>58.909999999999854</v>
      </c>
    </row>
    <row r="1200" spans="1:14" x14ac:dyDescent="0.25">
      <c r="A1200" s="5" t="s">
        <v>1431</v>
      </c>
      <c r="B1200" s="5" t="s">
        <v>195</v>
      </c>
      <c r="C1200" s="5" t="s">
        <v>42</v>
      </c>
      <c r="D1200" s="5" t="s">
        <v>43</v>
      </c>
      <c r="E1200" s="6">
        <v>10686.08</v>
      </c>
      <c r="F1200" s="6">
        <v>10460.738916256158</v>
      </c>
      <c r="G1200" s="6">
        <v>225.34108374384232</v>
      </c>
      <c r="H1200" s="6">
        <v>10617.65</v>
      </c>
      <c r="I1200" s="6">
        <v>68.430000000000291</v>
      </c>
      <c r="J1200" s="6">
        <v>9200</v>
      </c>
      <c r="K1200" s="6">
        <v>9006</v>
      </c>
      <c r="L1200" s="6">
        <v>194</v>
      </c>
      <c r="M1200" s="6">
        <v>9141.09</v>
      </c>
      <c r="N1200" s="6">
        <v>58.909999999999854</v>
      </c>
    </row>
    <row r="1201" spans="1:14" x14ac:dyDescent="0.25">
      <c r="A1201" s="5" t="s">
        <v>1431</v>
      </c>
      <c r="B1201" s="5" t="s">
        <v>196</v>
      </c>
      <c r="C1201" s="5" t="s">
        <v>42</v>
      </c>
      <c r="D1201" s="5" t="s">
        <v>43</v>
      </c>
      <c r="E1201" s="6">
        <v>13701.69</v>
      </c>
      <c r="F1201" s="6">
        <v>13268.541871921183</v>
      </c>
      <c r="G1201" s="6">
        <v>433.14812807881754</v>
      </c>
      <c r="H1201" s="6">
        <v>13467.57</v>
      </c>
      <c r="I1201" s="6">
        <v>234.1200000000008</v>
      </c>
      <c r="J1201" s="6">
        <v>9300</v>
      </c>
      <c r="K1201" s="6">
        <v>9006</v>
      </c>
      <c r="L1201" s="6">
        <v>294</v>
      </c>
      <c r="M1201" s="6">
        <v>9141.09</v>
      </c>
      <c r="N1201" s="6">
        <v>158.90999999999985</v>
      </c>
    </row>
    <row r="1202" spans="1:14" x14ac:dyDescent="0.25">
      <c r="A1202" s="5" t="s">
        <v>1431</v>
      </c>
      <c r="B1202" s="5" t="s">
        <v>197</v>
      </c>
      <c r="C1202" s="5" t="s">
        <v>42</v>
      </c>
      <c r="D1202" s="5" t="s">
        <v>43</v>
      </c>
      <c r="E1202" s="6">
        <v>15070.5</v>
      </c>
      <c r="F1202" s="6">
        <v>14784.847290640395</v>
      </c>
      <c r="G1202" s="6">
        <v>285.65270935960507</v>
      </c>
      <c r="H1202" s="6">
        <v>15006.62</v>
      </c>
      <c r="I1202" s="6">
        <v>63.8799999999992</v>
      </c>
      <c r="J1202" s="6">
        <v>1530</v>
      </c>
      <c r="K1202" s="6">
        <v>1501</v>
      </c>
      <c r="L1202" s="6">
        <v>29</v>
      </c>
      <c r="M1202" s="6">
        <v>1523.5150000000001</v>
      </c>
      <c r="N1202" s="6">
        <v>6.4849999999999</v>
      </c>
    </row>
    <row r="1203" spans="1:14" x14ac:dyDescent="0.25">
      <c r="A1203" s="5" t="s">
        <v>1432</v>
      </c>
      <c r="B1203" s="5" t="s">
        <v>25</v>
      </c>
      <c r="C1203" s="5" t="s">
        <v>26</v>
      </c>
      <c r="D1203" s="5" t="s">
        <v>27</v>
      </c>
      <c r="E1203" s="6">
        <v>-8717.92</v>
      </c>
      <c r="F1203" s="6">
        <v>0</v>
      </c>
      <c r="G1203" s="6">
        <v>-8717.92</v>
      </c>
      <c r="H1203" s="6">
        <v>0</v>
      </c>
      <c r="I1203" s="6">
        <v>-8717.92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</row>
    <row r="1204" spans="1:14" x14ac:dyDescent="0.25">
      <c r="A1204" s="5" t="s">
        <v>1432</v>
      </c>
      <c r="B1204" s="5" t="s">
        <v>30</v>
      </c>
      <c r="C1204" s="5" t="s">
        <v>29</v>
      </c>
      <c r="D1204" s="5" t="s">
        <v>27</v>
      </c>
      <c r="E1204" s="6">
        <v>78.08</v>
      </c>
      <c r="F1204" s="6">
        <v>0</v>
      </c>
      <c r="G1204" s="6">
        <v>78.08</v>
      </c>
      <c r="H1204" s="6">
        <v>75.09</v>
      </c>
      <c r="I1204" s="6">
        <v>2.9899999999999949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</row>
    <row r="1205" spans="1:14" x14ac:dyDescent="0.25">
      <c r="A1205" s="5" t="s">
        <v>1432</v>
      </c>
      <c r="B1205" s="5" t="s">
        <v>31</v>
      </c>
      <c r="C1205" s="5" t="s">
        <v>29</v>
      </c>
      <c r="D1205" s="5" t="s">
        <v>27</v>
      </c>
      <c r="E1205" s="6">
        <v>350.21</v>
      </c>
      <c r="F1205" s="6">
        <v>0</v>
      </c>
      <c r="G1205" s="6">
        <v>350.21</v>
      </c>
      <c r="H1205" s="6">
        <v>336.81</v>
      </c>
      <c r="I1205" s="6">
        <v>13.399999999999977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</row>
    <row r="1206" spans="1:14" x14ac:dyDescent="0.25">
      <c r="A1206" s="5" t="s">
        <v>1432</v>
      </c>
      <c r="B1206" s="5" t="s">
        <v>32</v>
      </c>
      <c r="C1206" s="5" t="s">
        <v>33</v>
      </c>
      <c r="D1206" s="5" t="s">
        <v>27</v>
      </c>
      <c r="E1206" s="6">
        <v>2065.27</v>
      </c>
      <c r="F1206" s="6">
        <v>0</v>
      </c>
      <c r="G1206" s="6">
        <v>2065.27</v>
      </c>
      <c r="H1206" s="6">
        <v>1227.1600000000001</v>
      </c>
      <c r="I1206" s="6">
        <v>838.1099999999999</v>
      </c>
      <c r="J1206" s="6">
        <v>5.09</v>
      </c>
      <c r="K1206" s="6">
        <v>0</v>
      </c>
      <c r="L1206" s="6">
        <v>5.09</v>
      </c>
      <c r="M1206" s="6">
        <v>3.024</v>
      </c>
      <c r="N1206" s="6">
        <v>2.0659999999999998</v>
      </c>
    </row>
    <row r="1207" spans="1:14" x14ac:dyDescent="0.25">
      <c r="A1207" s="5" t="s">
        <v>1432</v>
      </c>
      <c r="B1207" s="5" t="s">
        <v>28</v>
      </c>
      <c r="C1207" s="5" t="s">
        <v>29</v>
      </c>
      <c r="D1207" s="5" t="s">
        <v>27</v>
      </c>
      <c r="E1207" s="6">
        <v>2495.1</v>
      </c>
      <c r="F1207" s="6">
        <v>0</v>
      </c>
      <c r="G1207" s="6">
        <v>2495.1</v>
      </c>
      <c r="H1207" s="6">
        <v>2399.64</v>
      </c>
      <c r="I1207" s="6">
        <v>95.460000000000036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</row>
    <row r="1208" spans="1:14" x14ac:dyDescent="0.25">
      <c r="A1208" s="5" t="s">
        <v>1432</v>
      </c>
      <c r="B1208" s="5" t="s">
        <v>36</v>
      </c>
      <c r="C1208" s="5" t="s">
        <v>29</v>
      </c>
      <c r="D1208" s="5" t="s">
        <v>27</v>
      </c>
      <c r="E1208" s="6">
        <v>4500.4799999999996</v>
      </c>
      <c r="F1208" s="6">
        <v>0</v>
      </c>
      <c r="G1208" s="6">
        <v>4500.4799999999996</v>
      </c>
      <c r="H1208" s="6">
        <v>4328.28</v>
      </c>
      <c r="I1208" s="6">
        <v>172.19999999999982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</row>
    <row r="1209" spans="1:14" x14ac:dyDescent="0.25">
      <c r="A1209" s="5" t="s">
        <v>1432</v>
      </c>
      <c r="B1209" s="5" t="s">
        <v>34</v>
      </c>
      <c r="C1209" s="5" t="s">
        <v>33</v>
      </c>
      <c r="D1209" s="5" t="s">
        <v>27</v>
      </c>
      <c r="E1209" s="6">
        <v>9233.26</v>
      </c>
      <c r="F1209" s="6">
        <v>0</v>
      </c>
      <c r="G1209" s="6">
        <v>9233.26</v>
      </c>
      <c r="H1209" s="6">
        <v>5486.29</v>
      </c>
      <c r="I1209" s="6">
        <v>3746.9700000000003</v>
      </c>
      <c r="J1209" s="6">
        <v>5.09</v>
      </c>
      <c r="K1209" s="6">
        <v>0</v>
      </c>
      <c r="L1209" s="6">
        <v>5.09</v>
      </c>
      <c r="M1209" s="6">
        <v>3.024</v>
      </c>
      <c r="N1209" s="6">
        <v>2.0659999999999998</v>
      </c>
    </row>
    <row r="1210" spans="1:14" x14ac:dyDescent="0.25">
      <c r="A1210" s="5" t="s">
        <v>1432</v>
      </c>
      <c r="B1210" s="5" t="s">
        <v>35</v>
      </c>
      <c r="C1210" s="5" t="s">
        <v>33</v>
      </c>
      <c r="D1210" s="5" t="s">
        <v>27</v>
      </c>
      <c r="E1210" s="6">
        <v>10873.92</v>
      </c>
      <c r="F1210" s="6">
        <v>0</v>
      </c>
      <c r="G1210" s="6">
        <v>10873.92</v>
      </c>
      <c r="H1210" s="6">
        <v>6461.2</v>
      </c>
      <c r="I1210" s="6">
        <v>4412.72</v>
      </c>
      <c r="J1210" s="6">
        <v>106.89</v>
      </c>
      <c r="K1210" s="6">
        <v>0</v>
      </c>
      <c r="L1210" s="6">
        <v>106.89</v>
      </c>
      <c r="M1210" s="6">
        <v>63.512999999999998</v>
      </c>
      <c r="N1210" s="6">
        <v>43.377000000000002</v>
      </c>
    </row>
    <row r="1211" spans="1:14" x14ac:dyDescent="0.25">
      <c r="A1211" s="5" t="s">
        <v>1432</v>
      </c>
      <c r="B1211" s="5" t="s">
        <v>37</v>
      </c>
      <c r="C1211" s="5" t="s">
        <v>29</v>
      </c>
      <c r="D1211" s="5" t="s">
        <v>27</v>
      </c>
      <c r="E1211" s="6">
        <v>9866.6200000000008</v>
      </c>
      <c r="F1211" s="6">
        <v>0</v>
      </c>
      <c r="G1211" s="6">
        <v>9866.6200000000008</v>
      </c>
      <c r="H1211" s="6">
        <v>9489.11</v>
      </c>
      <c r="I1211" s="6">
        <v>377.51000000000022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</row>
    <row r="1212" spans="1:14" x14ac:dyDescent="0.25">
      <c r="A1212" s="5" t="s">
        <v>1432</v>
      </c>
      <c r="B1212" s="5" t="s">
        <v>1297</v>
      </c>
      <c r="C1212" s="5" t="s">
        <v>39</v>
      </c>
      <c r="D1212" s="5" t="s">
        <v>40</v>
      </c>
      <c r="E1212" s="6">
        <v>-245542.64</v>
      </c>
      <c r="F1212" s="6">
        <v>0</v>
      </c>
      <c r="G1212" s="6">
        <v>-245542.64</v>
      </c>
      <c r="H1212" s="6">
        <v>-245542.56</v>
      </c>
      <c r="I1212" s="6">
        <v>-8.0000000016298145E-2</v>
      </c>
      <c r="J1212" s="6">
        <v>-2722</v>
      </c>
      <c r="K1212" s="6">
        <v>0</v>
      </c>
      <c r="L1212" s="6">
        <v>-2722</v>
      </c>
      <c r="M1212" s="6">
        <v>-2722</v>
      </c>
      <c r="N1212" s="6">
        <v>0</v>
      </c>
    </row>
    <row r="1213" spans="1:14" x14ac:dyDescent="0.25">
      <c r="A1213" s="5" t="s">
        <v>1432</v>
      </c>
      <c r="B1213" s="5" t="s">
        <v>1364</v>
      </c>
      <c r="C1213" s="5" t="s">
        <v>42</v>
      </c>
      <c r="D1213" s="5" t="s">
        <v>43</v>
      </c>
      <c r="E1213" s="6">
        <v>17339.02</v>
      </c>
      <c r="F1213" s="6">
        <v>0</v>
      </c>
      <c r="G1213" s="6">
        <v>17339.02</v>
      </c>
      <c r="H1213" s="6">
        <v>0</v>
      </c>
      <c r="I1213" s="6">
        <v>17339.02</v>
      </c>
      <c r="J1213" s="6">
        <v>16667</v>
      </c>
      <c r="K1213" s="6">
        <v>0</v>
      </c>
      <c r="L1213" s="6">
        <v>16667</v>
      </c>
      <c r="M1213" s="6">
        <v>0</v>
      </c>
      <c r="N1213" s="6">
        <v>16667</v>
      </c>
    </row>
    <row r="1214" spans="1:14" x14ac:dyDescent="0.25">
      <c r="A1214" s="5" t="s">
        <v>1432</v>
      </c>
      <c r="B1214" s="5" t="s">
        <v>92</v>
      </c>
      <c r="C1214" s="5" t="s">
        <v>42</v>
      </c>
      <c r="D1214" s="5" t="s">
        <v>43</v>
      </c>
      <c r="E1214" s="6">
        <v>268.63</v>
      </c>
      <c r="F1214" s="6">
        <v>231.69306930693068</v>
      </c>
      <c r="G1214" s="6">
        <v>36.936930693069314</v>
      </c>
      <c r="H1214" s="6">
        <v>234.01</v>
      </c>
      <c r="I1214" s="6">
        <v>34.620000000000005</v>
      </c>
      <c r="J1214" s="6">
        <v>3156</v>
      </c>
      <c r="K1214" s="6">
        <v>2722</v>
      </c>
      <c r="L1214" s="6">
        <v>434</v>
      </c>
      <c r="M1214" s="6">
        <v>2749.22</v>
      </c>
      <c r="N1214" s="6">
        <v>406.7800000000002</v>
      </c>
    </row>
    <row r="1215" spans="1:14" x14ac:dyDescent="0.25">
      <c r="A1215" s="5" t="s">
        <v>1432</v>
      </c>
      <c r="B1215" s="5" t="s">
        <v>235</v>
      </c>
      <c r="C1215" s="5" t="s">
        <v>42</v>
      </c>
      <c r="D1215" s="5" t="s">
        <v>43</v>
      </c>
      <c r="E1215" s="6">
        <v>955.31</v>
      </c>
      <c r="F1215" s="6">
        <v>939.09452736318406</v>
      </c>
      <c r="G1215" s="6">
        <v>16.215472636815889</v>
      </c>
      <c r="H1215" s="6">
        <v>943.79</v>
      </c>
      <c r="I1215" s="6">
        <v>11.519999999999982</v>
      </c>
      <c r="J1215" s="6">
        <v>2769</v>
      </c>
      <c r="K1215" s="6">
        <v>2722</v>
      </c>
      <c r="L1215" s="6">
        <v>47</v>
      </c>
      <c r="M1215" s="6">
        <v>2735.61</v>
      </c>
      <c r="N1215" s="6">
        <v>33.389999999999873</v>
      </c>
    </row>
    <row r="1216" spans="1:14" x14ac:dyDescent="0.25">
      <c r="A1216" s="5" t="s">
        <v>1432</v>
      </c>
      <c r="B1216" s="5" t="s">
        <v>713</v>
      </c>
      <c r="C1216" s="5" t="s">
        <v>42</v>
      </c>
      <c r="D1216" s="5" t="s">
        <v>43</v>
      </c>
      <c r="E1216" s="6">
        <v>2268.12</v>
      </c>
      <c r="F1216" s="6">
        <v>2211.5172413793102</v>
      </c>
      <c r="G1216" s="6">
        <v>56.602758620689656</v>
      </c>
      <c r="H1216" s="6">
        <v>2244.69</v>
      </c>
      <c r="I1216" s="6">
        <v>23.429999999999836</v>
      </c>
      <c r="J1216" s="6">
        <v>16750</v>
      </c>
      <c r="K1216" s="6">
        <v>16332</v>
      </c>
      <c r="L1216" s="6">
        <v>418</v>
      </c>
      <c r="M1216" s="6">
        <v>16576.98</v>
      </c>
      <c r="N1216" s="6">
        <v>173.02000000000044</v>
      </c>
    </row>
    <row r="1217" spans="1:14" x14ac:dyDescent="0.25">
      <c r="A1217" s="5" t="s">
        <v>1432</v>
      </c>
      <c r="B1217" s="5" t="s">
        <v>1298</v>
      </c>
      <c r="C1217" s="5" t="s">
        <v>42</v>
      </c>
      <c r="D1217" s="5" t="s">
        <v>43</v>
      </c>
      <c r="E1217" s="6">
        <v>3848.81</v>
      </c>
      <c r="F1217" s="6">
        <v>3719.4482758620688</v>
      </c>
      <c r="G1217" s="6">
        <v>129.36172413793111</v>
      </c>
      <c r="H1217" s="6">
        <v>3775.24</v>
      </c>
      <c r="I1217" s="6">
        <v>73.570000000000164</v>
      </c>
      <c r="J1217" s="6">
        <v>16900</v>
      </c>
      <c r="K1217" s="6">
        <v>16332</v>
      </c>
      <c r="L1217" s="6">
        <v>568</v>
      </c>
      <c r="M1217" s="6">
        <v>16576.98</v>
      </c>
      <c r="N1217" s="6">
        <v>323.02000000000044</v>
      </c>
    </row>
    <row r="1218" spans="1:14" x14ac:dyDescent="0.25">
      <c r="A1218" s="5" t="s">
        <v>1432</v>
      </c>
      <c r="B1218" s="5" t="s">
        <v>247</v>
      </c>
      <c r="C1218" s="5" t="s">
        <v>42</v>
      </c>
      <c r="D1218" s="5" t="s">
        <v>43</v>
      </c>
      <c r="E1218" s="6">
        <v>5323.12</v>
      </c>
      <c r="F1218" s="6">
        <v>4724.847290640394</v>
      </c>
      <c r="G1218" s="6">
        <v>598.27270935960587</v>
      </c>
      <c r="H1218" s="6">
        <v>4795.72</v>
      </c>
      <c r="I1218" s="6">
        <v>527.39999999999964</v>
      </c>
      <c r="J1218" s="6">
        <v>18400</v>
      </c>
      <c r="K1218" s="6">
        <v>16332</v>
      </c>
      <c r="L1218" s="6">
        <v>2068</v>
      </c>
      <c r="M1218" s="6">
        <v>16576.98</v>
      </c>
      <c r="N1218" s="6">
        <v>1823.0200000000004</v>
      </c>
    </row>
    <row r="1219" spans="1:14" x14ac:dyDescent="0.25">
      <c r="A1219" s="5" t="s">
        <v>1432</v>
      </c>
      <c r="B1219" s="5" t="s">
        <v>84</v>
      </c>
      <c r="C1219" s="5" t="s">
        <v>42</v>
      </c>
      <c r="D1219" s="5" t="s">
        <v>43</v>
      </c>
      <c r="E1219" s="6">
        <v>6525.66</v>
      </c>
      <c r="F1219" s="6">
        <v>6636.1862745098042</v>
      </c>
      <c r="G1219" s="6">
        <v>-110.52627450980435</v>
      </c>
      <c r="H1219" s="6">
        <v>6768.91</v>
      </c>
      <c r="I1219" s="6">
        <v>-243.25</v>
      </c>
      <c r="J1219" s="6">
        <v>16060</v>
      </c>
      <c r="K1219" s="6">
        <v>16332</v>
      </c>
      <c r="L1219" s="6">
        <v>-272</v>
      </c>
      <c r="M1219" s="6">
        <v>16658.64</v>
      </c>
      <c r="N1219" s="6">
        <v>-598.63999999999942</v>
      </c>
    </row>
    <row r="1220" spans="1:14" x14ac:dyDescent="0.25">
      <c r="A1220" s="5" t="s">
        <v>1432</v>
      </c>
      <c r="B1220" s="5" t="s">
        <v>248</v>
      </c>
      <c r="C1220" s="5" t="s">
        <v>42</v>
      </c>
      <c r="D1220" s="5" t="s">
        <v>43</v>
      </c>
      <c r="E1220" s="6">
        <v>10602.29</v>
      </c>
      <c r="F1220" s="6">
        <v>10427.980295566502</v>
      </c>
      <c r="G1220" s="6">
        <v>174.30970443349906</v>
      </c>
      <c r="H1220" s="6">
        <v>10584.4</v>
      </c>
      <c r="I1220" s="6">
        <v>17.890000000001237</v>
      </c>
      <c r="J1220" s="6">
        <v>16605</v>
      </c>
      <c r="K1220" s="6">
        <v>16332</v>
      </c>
      <c r="L1220" s="6">
        <v>273</v>
      </c>
      <c r="M1220" s="6">
        <v>16576.98</v>
      </c>
      <c r="N1220" s="6">
        <v>28.020000000000437</v>
      </c>
    </row>
    <row r="1221" spans="1:14" x14ac:dyDescent="0.25">
      <c r="A1221" s="5" t="s">
        <v>1432</v>
      </c>
      <c r="B1221" s="5" t="s">
        <v>249</v>
      </c>
      <c r="C1221" s="5" t="s">
        <v>42</v>
      </c>
      <c r="D1221" s="5" t="s">
        <v>43</v>
      </c>
      <c r="E1221" s="6">
        <v>11433</v>
      </c>
      <c r="F1221" s="6">
        <v>11214.64039408867</v>
      </c>
      <c r="G1221" s="6">
        <v>218.35960591132971</v>
      </c>
      <c r="H1221" s="6">
        <v>11382.86</v>
      </c>
      <c r="I1221" s="6">
        <v>50.139999999999418</v>
      </c>
      <c r="J1221" s="6">
        <v>2775</v>
      </c>
      <c r="K1221" s="6">
        <v>2722</v>
      </c>
      <c r="L1221" s="6">
        <v>53</v>
      </c>
      <c r="M1221" s="6">
        <v>2762.83</v>
      </c>
      <c r="N1221" s="6">
        <v>12.170000000000073</v>
      </c>
    </row>
    <row r="1222" spans="1:14" x14ac:dyDescent="0.25">
      <c r="A1222" s="5" t="s">
        <v>1432</v>
      </c>
      <c r="B1222" s="5" t="s">
        <v>50</v>
      </c>
      <c r="C1222" s="5" t="s">
        <v>42</v>
      </c>
      <c r="D1222" s="5" t="s">
        <v>43</v>
      </c>
      <c r="E1222" s="6">
        <v>0</v>
      </c>
      <c r="F1222" s="6">
        <v>20358.328358208953</v>
      </c>
      <c r="G1222" s="6">
        <v>-20358.328358208953</v>
      </c>
      <c r="H1222" s="6">
        <v>20460.12</v>
      </c>
      <c r="I1222" s="6">
        <v>-20460.12</v>
      </c>
      <c r="J1222" s="6">
        <v>0</v>
      </c>
      <c r="K1222" s="6">
        <v>16332</v>
      </c>
      <c r="L1222" s="6">
        <v>-16332</v>
      </c>
      <c r="M1222" s="6">
        <v>16413.66</v>
      </c>
      <c r="N1222" s="6">
        <v>-16413.66</v>
      </c>
    </row>
    <row r="1223" spans="1:14" x14ac:dyDescent="0.25">
      <c r="A1223" s="5" t="s">
        <v>1432</v>
      </c>
      <c r="B1223" s="5" t="s">
        <v>88</v>
      </c>
      <c r="C1223" s="5" t="s">
        <v>42</v>
      </c>
      <c r="D1223" s="5" t="s">
        <v>43</v>
      </c>
      <c r="E1223" s="6">
        <v>86652.57</v>
      </c>
      <c r="F1223" s="6">
        <v>86732.227722772281</v>
      </c>
      <c r="G1223" s="6">
        <v>-79.657722772273701</v>
      </c>
      <c r="H1223" s="6">
        <v>87599.55</v>
      </c>
      <c r="I1223" s="6">
        <v>-946.97999999999593</v>
      </c>
      <c r="J1223" s="6">
        <v>16317</v>
      </c>
      <c r="K1223" s="6">
        <v>16332</v>
      </c>
      <c r="L1223" s="6">
        <v>-15</v>
      </c>
      <c r="M1223" s="6">
        <v>16495.32</v>
      </c>
      <c r="N1223" s="6">
        <v>-178.31999999999971</v>
      </c>
    </row>
    <row r="1224" spans="1:14" x14ac:dyDescent="0.25">
      <c r="A1224" s="5" t="s">
        <v>1432</v>
      </c>
      <c r="B1224" s="5" t="s">
        <v>250</v>
      </c>
      <c r="C1224" s="5" t="s">
        <v>42</v>
      </c>
      <c r="D1224" s="5" t="s">
        <v>53</v>
      </c>
      <c r="E1224" s="6">
        <v>68756.479999999996</v>
      </c>
      <c r="F1224" s="6">
        <v>65796.119402985089</v>
      </c>
      <c r="G1224" s="6">
        <v>2960.3605970149074</v>
      </c>
      <c r="H1224" s="6">
        <v>66125.100000000006</v>
      </c>
      <c r="I1224" s="6">
        <v>2631.3799999999901</v>
      </c>
      <c r="J1224" s="6">
        <v>12800</v>
      </c>
      <c r="K1224" s="6">
        <v>12249</v>
      </c>
      <c r="L1224" s="6">
        <v>551</v>
      </c>
      <c r="M1224" s="6">
        <v>12310.245000000001</v>
      </c>
      <c r="N1224" s="6">
        <v>489.7549999999992</v>
      </c>
    </row>
    <row r="1225" spans="1:14" x14ac:dyDescent="0.25">
      <c r="A1225" s="5" t="s">
        <v>1432</v>
      </c>
      <c r="B1225" s="5" t="s">
        <v>54</v>
      </c>
      <c r="C1225" s="5" t="s">
        <v>42</v>
      </c>
      <c r="D1225" s="5" t="s">
        <v>55</v>
      </c>
      <c r="E1225" s="6">
        <v>824.61</v>
      </c>
      <c r="F1225" s="6">
        <v>808.43137254901956</v>
      </c>
      <c r="G1225" s="6">
        <v>16.178627450980457</v>
      </c>
      <c r="H1225" s="6">
        <v>824.6</v>
      </c>
      <c r="I1225" s="6">
        <v>9.9999999999909051E-3</v>
      </c>
      <c r="J1225" s="6">
        <v>149.928</v>
      </c>
      <c r="K1225" s="6">
        <v>146.98823529411763</v>
      </c>
      <c r="L1225" s="6">
        <v>2.9397647058823679</v>
      </c>
      <c r="M1225" s="6">
        <v>149.928</v>
      </c>
      <c r="N1225" s="6">
        <v>0</v>
      </c>
    </row>
    <row r="1226" spans="1:14" x14ac:dyDescent="0.25">
      <c r="A1226" s="5" t="s">
        <v>1433</v>
      </c>
      <c r="B1226" s="5" t="s">
        <v>25</v>
      </c>
      <c r="C1226" s="5" t="s">
        <v>26</v>
      </c>
      <c r="D1226" s="5" t="s">
        <v>27</v>
      </c>
      <c r="E1226" s="6">
        <v>8507.98</v>
      </c>
      <c r="F1226" s="6">
        <v>0</v>
      </c>
      <c r="G1226" s="6">
        <v>8507.98</v>
      </c>
      <c r="H1226" s="6">
        <v>0</v>
      </c>
      <c r="I1226" s="6">
        <v>8507.98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</row>
    <row r="1227" spans="1:14" x14ac:dyDescent="0.25">
      <c r="A1227" s="5" t="s">
        <v>1433</v>
      </c>
      <c r="B1227" s="5" t="s">
        <v>31</v>
      </c>
      <c r="C1227" s="5" t="s">
        <v>29</v>
      </c>
      <c r="D1227" s="5" t="s">
        <v>27</v>
      </c>
      <c r="E1227" s="6">
        <v>845.69</v>
      </c>
      <c r="F1227" s="6">
        <v>0</v>
      </c>
      <c r="G1227" s="6">
        <v>845.69</v>
      </c>
      <c r="H1227" s="6">
        <v>838.43</v>
      </c>
      <c r="I1227" s="6">
        <v>7.2600000000001046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</row>
    <row r="1228" spans="1:14" x14ac:dyDescent="0.25">
      <c r="A1228" s="5" t="s">
        <v>1433</v>
      </c>
      <c r="B1228" s="5" t="s">
        <v>32</v>
      </c>
      <c r="C1228" s="5" t="s">
        <v>33</v>
      </c>
      <c r="D1228" s="5" t="s">
        <v>27</v>
      </c>
      <c r="E1228" s="6">
        <v>1452.59</v>
      </c>
      <c r="F1228" s="6">
        <v>0</v>
      </c>
      <c r="G1228" s="6">
        <v>1452.59</v>
      </c>
      <c r="H1228" s="6">
        <v>2114.9499999999998</v>
      </c>
      <c r="I1228" s="6">
        <v>-662.3599999999999</v>
      </c>
      <c r="J1228" s="6">
        <v>3.58</v>
      </c>
      <c r="K1228" s="6">
        <v>0</v>
      </c>
      <c r="L1228" s="6">
        <v>3.58</v>
      </c>
      <c r="M1228" s="6">
        <v>5.2119999999999997</v>
      </c>
      <c r="N1228" s="6">
        <v>-1.6319999999999997</v>
      </c>
    </row>
    <row r="1229" spans="1:14" x14ac:dyDescent="0.25">
      <c r="A1229" s="5" t="s">
        <v>1433</v>
      </c>
      <c r="B1229" s="5" t="s">
        <v>28</v>
      </c>
      <c r="C1229" s="5" t="s">
        <v>29</v>
      </c>
      <c r="D1229" s="5" t="s">
        <v>27</v>
      </c>
      <c r="E1229" s="6">
        <v>6025.35</v>
      </c>
      <c r="F1229" s="6">
        <v>0</v>
      </c>
      <c r="G1229" s="6">
        <v>6025.35</v>
      </c>
      <c r="H1229" s="6">
        <v>5973.62</v>
      </c>
      <c r="I1229" s="6">
        <v>51.730000000000473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</row>
    <row r="1230" spans="1:14" x14ac:dyDescent="0.25">
      <c r="A1230" s="5" t="s">
        <v>1433</v>
      </c>
      <c r="B1230" s="5" t="s">
        <v>34</v>
      </c>
      <c r="C1230" s="5" t="s">
        <v>33</v>
      </c>
      <c r="D1230" s="5" t="s">
        <v>27</v>
      </c>
      <c r="E1230" s="6">
        <v>6494.12</v>
      </c>
      <c r="F1230" s="6">
        <v>0</v>
      </c>
      <c r="G1230" s="6">
        <v>6494.12</v>
      </c>
      <c r="H1230" s="6">
        <v>9455.36</v>
      </c>
      <c r="I1230" s="6">
        <v>-2961.2400000000007</v>
      </c>
      <c r="J1230" s="6">
        <v>3.58</v>
      </c>
      <c r="K1230" s="6">
        <v>0</v>
      </c>
      <c r="L1230" s="6">
        <v>3.58</v>
      </c>
      <c r="M1230" s="6">
        <v>5.2119999999999997</v>
      </c>
      <c r="N1230" s="6">
        <v>-1.6319999999999997</v>
      </c>
    </row>
    <row r="1231" spans="1:14" x14ac:dyDescent="0.25">
      <c r="A1231" s="5" t="s">
        <v>1433</v>
      </c>
      <c r="B1231" s="5" t="s">
        <v>35</v>
      </c>
      <c r="C1231" s="5" t="s">
        <v>33</v>
      </c>
      <c r="D1231" s="5" t="s">
        <v>27</v>
      </c>
      <c r="E1231" s="6">
        <v>7648.06</v>
      </c>
      <c r="F1231" s="6">
        <v>0</v>
      </c>
      <c r="G1231" s="6">
        <v>7648.06</v>
      </c>
      <c r="H1231" s="6">
        <v>11135.21</v>
      </c>
      <c r="I1231" s="6">
        <v>-3487.1499999999987</v>
      </c>
      <c r="J1231" s="6">
        <v>75.180000000000007</v>
      </c>
      <c r="K1231" s="6">
        <v>0</v>
      </c>
      <c r="L1231" s="6">
        <v>75.180000000000007</v>
      </c>
      <c r="M1231" s="6">
        <v>109.458</v>
      </c>
      <c r="N1231" s="6">
        <v>-34.277999999999992</v>
      </c>
    </row>
    <row r="1232" spans="1:14" x14ac:dyDescent="0.25">
      <c r="A1232" s="5" t="s">
        <v>1433</v>
      </c>
      <c r="B1232" s="5" t="s">
        <v>37</v>
      </c>
      <c r="C1232" s="5" t="s">
        <v>29</v>
      </c>
      <c r="D1232" s="5" t="s">
        <v>27</v>
      </c>
      <c r="E1232" s="6">
        <v>23826.080000000002</v>
      </c>
      <c r="F1232" s="6">
        <v>0</v>
      </c>
      <c r="G1232" s="6">
        <v>23826.080000000002</v>
      </c>
      <c r="H1232" s="6">
        <v>23621.54</v>
      </c>
      <c r="I1232" s="6">
        <v>204.54000000000087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</row>
    <row r="1233" spans="1:14" x14ac:dyDescent="0.25">
      <c r="A1233" s="5" t="s">
        <v>1433</v>
      </c>
      <c r="B1233" s="5" t="s">
        <v>335</v>
      </c>
      <c r="C1233" s="5" t="s">
        <v>39</v>
      </c>
      <c r="D1233" s="5" t="s">
        <v>40</v>
      </c>
      <c r="E1233" s="6">
        <v>-581704.01</v>
      </c>
      <c r="F1233" s="6">
        <v>0</v>
      </c>
      <c r="G1233" s="6">
        <v>-581704.01</v>
      </c>
      <c r="H1233" s="6">
        <v>-581704.07999999996</v>
      </c>
      <c r="I1233" s="6">
        <v>6.9999999948777258E-2</v>
      </c>
      <c r="J1233" s="6">
        <v>-3388</v>
      </c>
      <c r="K1233" s="6">
        <v>0</v>
      </c>
      <c r="L1233" s="6">
        <v>-3388</v>
      </c>
      <c r="M1233" s="6">
        <v>-3388</v>
      </c>
      <c r="N1233" s="6">
        <v>0</v>
      </c>
    </row>
    <row r="1234" spans="1:14" x14ac:dyDescent="0.25">
      <c r="A1234" s="5" t="s">
        <v>1433</v>
      </c>
      <c r="B1234" s="5" t="s">
        <v>336</v>
      </c>
      <c r="C1234" s="5" t="s">
        <v>42</v>
      </c>
      <c r="D1234" s="5" t="s">
        <v>43</v>
      </c>
      <c r="E1234" s="6">
        <v>2870.64</v>
      </c>
      <c r="F1234" s="6">
        <v>2881.694581280788</v>
      </c>
      <c r="G1234" s="6">
        <v>-11.05458128078817</v>
      </c>
      <c r="H1234" s="6">
        <v>2924.92</v>
      </c>
      <c r="I1234" s="6">
        <v>-54.2800000000002</v>
      </c>
      <c r="J1234" s="6">
        <v>40500</v>
      </c>
      <c r="K1234" s="6">
        <v>40655.999999999993</v>
      </c>
      <c r="L1234" s="6">
        <v>-155.99999999999272</v>
      </c>
      <c r="M1234" s="6">
        <v>41265.839999999997</v>
      </c>
      <c r="N1234" s="6">
        <v>-765.83999999999651</v>
      </c>
    </row>
    <row r="1235" spans="1:14" x14ac:dyDescent="0.25">
      <c r="A1235" s="5" t="s">
        <v>1433</v>
      </c>
      <c r="B1235" s="5" t="s">
        <v>80</v>
      </c>
      <c r="C1235" s="5" t="s">
        <v>42</v>
      </c>
      <c r="D1235" s="5" t="s">
        <v>43</v>
      </c>
      <c r="E1235" s="6">
        <v>3515.71</v>
      </c>
      <c r="F1235" s="6">
        <v>3493.0248756218907</v>
      </c>
      <c r="G1235" s="6">
        <v>22.685124378109322</v>
      </c>
      <c r="H1235" s="6">
        <v>3510.49</v>
      </c>
      <c r="I1235" s="6">
        <v>5.2200000000002547</v>
      </c>
      <c r="J1235" s="6">
        <v>3410</v>
      </c>
      <c r="K1235" s="6">
        <v>3388</v>
      </c>
      <c r="L1235" s="6">
        <v>22</v>
      </c>
      <c r="M1235" s="6">
        <v>3404.94</v>
      </c>
      <c r="N1235" s="6">
        <v>5.0599999999999454</v>
      </c>
    </row>
    <row r="1236" spans="1:14" x14ac:dyDescent="0.25">
      <c r="A1236" s="5" t="s">
        <v>1433</v>
      </c>
      <c r="B1236" s="5" t="s">
        <v>337</v>
      </c>
      <c r="C1236" s="5" t="s">
        <v>42</v>
      </c>
      <c r="D1236" s="5" t="s">
        <v>43</v>
      </c>
      <c r="E1236" s="6">
        <v>7289.36</v>
      </c>
      <c r="F1236" s="6">
        <v>7272.5418719211821</v>
      </c>
      <c r="G1236" s="6">
        <v>16.818128078817608</v>
      </c>
      <c r="H1236" s="6">
        <v>7381.63</v>
      </c>
      <c r="I1236" s="6">
        <v>-92.270000000000437</v>
      </c>
      <c r="J1236" s="6">
        <v>40750</v>
      </c>
      <c r="K1236" s="6">
        <v>40655.999999999993</v>
      </c>
      <c r="L1236" s="6">
        <v>94.000000000007276</v>
      </c>
      <c r="M1236" s="6">
        <v>41265.839999999997</v>
      </c>
      <c r="N1236" s="6">
        <v>-515.83999999999651</v>
      </c>
    </row>
    <row r="1237" spans="1:14" x14ac:dyDescent="0.25">
      <c r="A1237" s="5" t="s">
        <v>1433</v>
      </c>
      <c r="B1237" s="5" t="s">
        <v>338</v>
      </c>
      <c r="C1237" s="5" t="s">
        <v>42</v>
      </c>
      <c r="D1237" s="5" t="s">
        <v>43</v>
      </c>
      <c r="E1237" s="6">
        <v>11033.1</v>
      </c>
      <c r="F1237" s="6">
        <v>10940.524752475247</v>
      </c>
      <c r="G1237" s="6">
        <v>92.575247524753649</v>
      </c>
      <c r="H1237" s="6">
        <v>11049.93</v>
      </c>
      <c r="I1237" s="6">
        <v>-16.829999999999927</v>
      </c>
      <c r="J1237" s="6">
        <v>41000</v>
      </c>
      <c r="K1237" s="6">
        <v>40656</v>
      </c>
      <c r="L1237" s="6">
        <v>344</v>
      </c>
      <c r="M1237" s="6">
        <v>41062.559999999998</v>
      </c>
      <c r="N1237" s="6">
        <v>-62.559999999997672</v>
      </c>
    </row>
    <row r="1238" spans="1:14" x14ac:dyDescent="0.25">
      <c r="A1238" s="5" t="s">
        <v>1433</v>
      </c>
      <c r="B1238" s="5" t="s">
        <v>339</v>
      </c>
      <c r="C1238" s="5" t="s">
        <v>42</v>
      </c>
      <c r="D1238" s="5" t="s">
        <v>43</v>
      </c>
      <c r="E1238" s="6">
        <v>12012.3</v>
      </c>
      <c r="F1238" s="6">
        <v>12058.571428571429</v>
      </c>
      <c r="G1238" s="6">
        <v>-46.271428571430079</v>
      </c>
      <c r="H1238" s="6">
        <v>12239.45</v>
      </c>
      <c r="I1238" s="6">
        <v>-227.15000000000146</v>
      </c>
      <c r="J1238" s="6">
        <v>40500</v>
      </c>
      <c r="K1238" s="6">
        <v>40655.999999999993</v>
      </c>
      <c r="L1238" s="6">
        <v>-155.99999999999272</v>
      </c>
      <c r="M1238" s="6">
        <v>41265.839999999997</v>
      </c>
      <c r="N1238" s="6">
        <v>-765.83999999999651</v>
      </c>
    </row>
    <row r="1239" spans="1:14" x14ac:dyDescent="0.25">
      <c r="A1239" s="5" t="s">
        <v>1433</v>
      </c>
      <c r="B1239" s="5" t="s">
        <v>340</v>
      </c>
      <c r="C1239" s="5" t="s">
        <v>42</v>
      </c>
      <c r="D1239" s="5" t="s">
        <v>43</v>
      </c>
      <c r="E1239" s="6">
        <v>28138.37</v>
      </c>
      <c r="F1239" s="6">
        <v>27883.241379310344</v>
      </c>
      <c r="G1239" s="6">
        <v>255.12862068965478</v>
      </c>
      <c r="H1239" s="6">
        <v>28301.49</v>
      </c>
      <c r="I1239" s="6">
        <v>-163.12000000000262</v>
      </c>
      <c r="J1239" s="6">
        <v>3419</v>
      </c>
      <c r="K1239" s="6">
        <v>3388</v>
      </c>
      <c r="L1239" s="6">
        <v>31</v>
      </c>
      <c r="M1239" s="6">
        <v>3438.82</v>
      </c>
      <c r="N1239" s="6">
        <v>-19.820000000000164</v>
      </c>
    </row>
    <row r="1240" spans="1:14" x14ac:dyDescent="0.25">
      <c r="A1240" s="5" t="s">
        <v>1433</v>
      </c>
      <c r="B1240" s="5" t="s">
        <v>341</v>
      </c>
      <c r="C1240" s="5" t="s">
        <v>42</v>
      </c>
      <c r="D1240" s="5" t="s">
        <v>43</v>
      </c>
      <c r="E1240" s="6">
        <v>29344.14</v>
      </c>
      <c r="F1240" s="6">
        <v>29975.257425742573</v>
      </c>
      <c r="G1240" s="6">
        <v>-631.11742574257369</v>
      </c>
      <c r="H1240" s="6">
        <v>30275.01</v>
      </c>
      <c r="I1240" s="6">
        <v>-930.86999999999898</v>
      </c>
      <c r="J1240" s="6">
        <v>39800</v>
      </c>
      <c r="K1240" s="6">
        <v>40656</v>
      </c>
      <c r="L1240" s="6">
        <v>-856</v>
      </c>
      <c r="M1240" s="6">
        <v>41062.559999999998</v>
      </c>
      <c r="N1240" s="6">
        <v>-1262.5599999999977</v>
      </c>
    </row>
    <row r="1241" spans="1:14" x14ac:dyDescent="0.25">
      <c r="A1241" s="5" t="s">
        <v>1433</v>
      </c>
      <c r="B1241" s="5" t="s">
        <v>342</v>
      </c>
      <c r="C1241" s="5" t="s">
        <v>42</v>
      </c>
      <c r="D1241" s="5" t="s">
        <v>43</v>
      </c>
      <c r="E1241" s="6">
        <v>33454.699999999997</v>
      </c>
      <c r="F1241" s="6">
        <v>33105.369458128072</v>
      </c>
      <c r="G1241" s="6">
        <v>349.33054187192465</v>
      </c>
      <c r="H1241" s="6">
        <v>33601.949999999997</v>
      </c>
      <c r="I1241" s="6">
        <v>-147.25</v>
      </c>
      <c r="J1241" s="6">
        <v>41085</v>
      </c>
      <c r="K1241" s="6">
        <v>40655.999999999993</v>
      </c>
      <c r="L1241" s="6">
        <v>429.00000000000728</v>
      </c>
      <c r="M1241" s="6">
        <v>41265.839999999997</v>
      </c>
      <c r="N1241" s="6">
        <v>-180.83999999999651</v>
      </c>
    </row>
    <row r="1242" spans="1:14" x14ac:dyDescent="0.25">
      <c r="A1242" s="5" t="s">
        <v>1433</v>
      </c>
      <c r="B1242" s="5" t="s">
        <v>343</v>
      </c>
      <c r="C1242" s="5" t="s">
        <v>42</v>
      </c>
      <c r="D1242" s="5" t="s">
        <v>43</v>
      </c>
      <c r="E1242" s="6">
        <v>216480.07</v>
      </c>
      <c r="F1242" s="6">
        <v>215906.53465346535</v>
      </c>
      <c r="G1242" s="6">
        <v>573.53534653465613</v>
      </c>
      <c r="H1242" s="6">
        <v>218065.6</v>
      </c>
      <c r="I1242" s="6">
        <v>-1585.5299999999988</v>
      </c>
      <c r="J1242" s="6">
        <v>40764</v>
      </c>
      <c r="K1242" s="6">
        <v>40656</v>
      </c>
      <c r="L1242" s="6">
        <v>108</v>
      </c>
      <c r="M1242" s="6">
        <v>41062.559999999998</v>
      </c>
      <c r="N1242" s="6">
        <v>-298.55999999999767</v>
      </c>
    </row>
    <row r="1243" spans="1:14" x14ac:dyDescent="0.25">
      <c r="A1243" s="5" t="s">
        <v>1433</v>
      </c>
      <c r="B1243" s="5" t="s">
        <v>344</v>
      </c>
      <c r="C1243" s="5" t="s">
        <v>42</v>
      </c>
      <c r="D1243" s="5" t="s">
        <v>53</v>
      </c>
      <c r="E1243" s="6">
        <v>180713.03</v>
      </c>
      <c r="F1243" s="6">
        <v>178270.45771144278</v>
      </c>
      <c r="G1243" s="6">
        <v>2442.5722885572177</v>
      </c>
      <c r="H1243" s="6">
        <v>179161.81</v>
      </c>
      <c r="I1243" s="6">
        <v>1551.2200000000012</v>
      </c>
      <c r="J1243" s="6">
        <v>2457.33</v>
      </c>
      <c r="K1243" s="6">
        <v>2424.1144278606967</v>
      </c>
      <c r="L1243" s="6">
        <v>33.215572139303276</v>
      </c>
      <c r="M1243" s="6">
        <v>2436.2350000000001</v>
      </c>
      <c r="N1243" s="6">
        <v>21.0949999999998</v>
      </c>
    </row>
    <row r="1244" spans="1:14" x14ac:dyDescent="0.25">
      <c r="A1244" s="5" t="s">
        <v>1433</v>
      </c>
      <c r="B1244" s="5" t="s">
        <v>54</v>
      </c>
      <c r="C1244" s="5" t="s">
        <v>42</v>
      </c>
      <c r="D1244" s="5" t="s">
        <v>55</v>
      </c>
      <c r="E1244" s="6">
        <v>2052.7199999999998</v>
      </c>
      <c r="F1244" s="6">
        <v>2012.4705882352939</v>
      </c>
      <c r="G1244" s="6">
        <v>40.249411764705883</v>
      </c>
      <c r="H1244" s="6">
        <v>2052.7199999999998</v>
      </c>
      <c r="I1244" s="6">
        <v>0</v>
      </c>
      <c r="J1244" s="6">
        <v>373.22199999999998</v>
      </c>
      <c r="K1244" s="6">
        <v>365.90392156862742</v>
      </c>
      <c r="L1244" s="6">
        <v>7.3180784313725553</v>
      </c>
      <c r="M1244" s="6">
        <v>373.22199999999998</v>
      </c>
      <c r="N1244" s="6">
        <v>0</v>
      </c>
    </row>
    <row r="1245" spans="1:14" x14ac:dyDescent="0.25">
      <c r="A1245" s="5" t="s">
        <v>1434</v>
      </c>
      <c r="B1245" s="5" t="s">
        <v>25</v>
      </c>
      <c r="C1245" s="5" t="s">
        <v>26</v>
      </c>
      <c r="D1245" s="5" t="s">
        <v>27</v>
      </c>
      <c r="E1245" s="6">
        <v>2850.6</v>
      </c>
      <c r="F1245" s="6">
        <v>0</v>
      </c>
      <c r="G1245" s="6">
        <v>2850.6</v>
      </c>
      <c r="H1245" s="6">
        <v>0</v>
      </c>
      <c r="I1245" s="6">
        <v>2850.6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</row>
    <row r="1246" spans="1:14" x14ac:dyDescent="0.25">
      <c r="A1246" s="5" t="s">
        <v>1434</v>
      </c>
      <c r="B1246" s="5" t="s">
        <v>30</v>
      </c>
      <c r="C1246" s="5" t="s">
        <v>29</v>
      </c>
      <c r="D1246" s="5" t="s">
        <v>27</v>
      </c>
      <c r="E1246" s="6">
        <v>27.51</v>
      </c>
      <c r="F1246" s="6">
        <v>0</v>
      </c>
      <c r="G1246" s="6">
        <v>27.51</v>
      </c>
      <c r="H1246" s="6">
        <v>27.64</v>
      </c>
      <c r="I1246" s="6">
        <v>-0.12999999999999901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</row>
    <row r="1247" spans="1:14" x14ac:dyDescent="0.25">
      <c r="A1247" s="5" t="s">
        <v>1434</v>
      </c>
      <c r="B1247" s="5" t="s">
        <v>31</v>
      </c>
      <c r="C1247" s="5" t="s">
        <v>29</v>
      </c>
      <c r="D1247" s="5" t="s">
        <v>27</v>
      </c>
      <c r="E1247" s="6">
        <v>123.39</v>
      </c>
      <c r="F1247" s="6">
        <v>0</v>
      </c>
      <c r="G1247" s="6">
        <v>123.39</v>
      </c>
      <c r="H1247" s="6">
        <v>123.98</v>
      </c>
      <c r="I1247" s="6">
        <v>-0.59000000000000341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</row>
    <row r="1248" spans="1:14" x14ac:dyDescent="0.25">
      <c r="A1248" s="5" t="s">
        <v>1434</v>
      </c>
      <c r="B1248" s="5" t="s">
        <v>32</v>
      </c>
      <c r="C1248" s="5" t="s">
        <v>33</v>
      </c>
      <c r="D1248" s="5" t="s">
        <v>27</v>
      </c>
      <c r="E1248" s="6">
        <v>405.75</v>
      </c>
      <c r="F1248" s="6">
        <v>0</v>
      </c>
      <c r="G1248" s="6">
        <v>405.75</v>
      </c>
      <c r="H1248" s="6">
        <v>451.73</v>
      </c>
      <c r="I1248" s="6">
        <v>-45.980000000000018</v>
      </c>
      <c r="J1248" s="6">
        <v>1</v>
      </c>
      <c r="K1248" s="6">
        <v>0</v>
      </c>
      <c r="L1248" s="6">
        <v>1</v>
      </c>
      <c r="M1248" s="6">
        <v>1.113</v>
      </c>
      <c r="N1248" s="6">
        <v>-0.11299999999999999</v>
      </c>
    </row>
    <row r="1249" spans="1:14" x14ac:dyDescent="0.25">
      <c r="A1249" s="5" t="s">
        <v>1434</v>
      </c>
      <c r="B1249" s="5" t="s">
        <v>28</v>
      </c>
      <c r="C1249" s="5" t="s">
        <v>29</v>
      </c>
      <c r="D1249" s="5" t="s">
        <v>27</v>
      </c>
      <c r="E1249" s="6">
        <v>879.13</v>
      </c>
      <c r="F1249" s="6">
        <v>0</v>
      </c>
      <c r="G1249" s="6">
        <v>879.13</v>
      </c>
      <c r="H1249" s="6">
        <v>883.33</v>
      </c>
      <c r="I1249" s="6">
        <v>-4.2000000000000455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</row>
    <row r="1250" spans="1:14" x14ac:dyDescent="0.25">
      <c r="A1250" s="5" t="s">
        <v>1434</v>
      </c>
      <c r="B1250" s="5" t="s">
        <v>36</v>
      </c>
      <c r="C1250" s="5" t="s">
        <v>29</v>
      </c>
      <c r="D1250" s="5" t="s">
        <v>27</v>
      </c>
      <c r="E1250" s="6">
        <v>1585.72</v>
      </c>
      <c r="F1250" s="6">
        <v>0</v>
      </c>
      <c r="G1250" s="6">
        <v>1585.72</v>
      </c>
      <c r="H1250" s="6">
        <v>1593.29</v>
      </c>
      <c r="I1250" s="6">
        <v>-7.5699999999999363</v>
      </c>
      <c r="J1250" s="6">
        <v>0</v>
      </c>
      <c r="K1250" s="6">
        <v>0</v>
      </c>
      <c r="L1250" s="6">
        <v>0</v>
      </c>
      <c r="M1250" s="6">
        <v>0</v>
      </c>
      <c r="N1250" s="6">
        <v>0</v>
      </c>
    </row>
    <row r="1251" spans="1:14" x14ac:dyDescent="0.25">
      <c r="A1251" s="5" t="s">
        <v>1434</v>
      </c>
      <c r="B1251" s="5" t="s">
        <v>34</v>
      </c>
      <c r="C1251" s="5" t="s">
        <v>33</v>
      </c>
      <c r="D1251" s="5" t="s">
        <v>27</v>
      </c>
      <c r="E1251" s="6">
        <v>1814</v>
      </c>
      <c r="F1251" s="6">
        <v>0</v>
      </c>
      <c r="G1251" s="6">
        <v>1814</v>
      </c>
      <c r="H1251" s="6">
        <v>2019.57</v>
      </c>
      <c r="I1251" s="6">
        <v>-205.56999999999994</v>
      </c>
      <c r="J1251" s="6">
        <v>1</v>
      </c>
      <c r="K1251" s="6">
        <v>0</v>
      </c>
      <c r="L1251" s="6">
        <v>1</v>
      </c>
      <c r="M1251" s="6">
        <v>1.113</v>
      </c>
      <c r="N1251" s="6">
        <v>-0.11299999999999999</v>
      </c>
    </row>
    <row r="1252" spans="1:14" x14ac:dyDescent="0.25">
      <c r="A1252" s="5" t="s">
        <v>1434</v>
      </c>
      <c r="B1252" s="5" t="s">
        <v>35</v>
      </c>
      <c r="C1252" s="5" t="s">
        <v>33</v>
      </c>
      <c r="D1252" s="5" t="s">
        <v>27</v>
      </c>
      <c r="E1252" s="6">
        <v>2136.33</v>
      </c>
      <c r="F1252" s="6">
        <v>0</v>
      </c>
      <c r="G1252" s="6">
        <v>2136.33</v>
      </c>
      <c r="H1252" s="6">
        <v>2378.44</v>
      </c>
      <c r="I1252" s="6">
        <v>-242.11000000000013</v>
      </c>
      <c r="J1252" s="6">
        <v>21</v>
      </c>
      <c r="K1252" s="6">
        <v>0</v>
      </c>
      <c r="L1252" s="6">
        <v>21</v>
      </c>
      <c r="M1252" s="6">
        <v>23.38</v>
      </c>
      <c r="N1252" s="6">
        <v>-2.379999999999999</v>
      </c>
    </row>
    <row r="1253" spans="1:14" x14ac:dyDescent="0.25">
      <c r="A1253" s="5" t="s">
        <v>1434</v>
      </c>
      <c r="B1253" s="5" t="s">
        <v>37</v>
      </c>
      <c r="C1253" s="5" t="s">
        <v>29</v>
      </c>
      <c r="D1253" s="5" t="s">
        <v>27</v>
      </c>
      <c r="E1253" s="6">
        <v>3476.44</v>
      </c>
      <c r="F1253" s="6">
        <v>0</v>
      </c>
      <c r="G1253" s="6">
        <v>3476.44</v>
      </c>
      <c r="H1253" s="6">
        <v>3493.05</v>
      </c>
      <c r="I1253" s="6">
        <v>-16.610000000000127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</row>
    <row r="1254" spans="1:14" x14ac:dyDescent="0.25">
      <c r="A1254" s="5" t="s">
        <v>1434</v>
      </c>
      <c r="B1254" s="5" t="s">
        <v>842</v>
      </c>
      <c r="C1254" s="5" t="s">
        <v>39</v>
      </c>
      <c r="D1254" s="5" t="s">
        <v>40</v>
      </c>
      <c r="E1254" s="6">
        <v>-101283.16</v>
      </c>
      <c r="F1254" s="6">
        <v>0</v>
      </c>
      <c r="G1254" s="6">
        <v>-101283.16</v>
      </c>
      <c r="H1254" s="6">
        <v>-101283.2</v>
      </c>
      <c r="I1254" s="6">
        <v>3.9999999993597157E-2</v>
      </c>
      <c r="J1254" s="6">
        <v>-1002</v>
      </c>
      <c r="K1254" s="6">
        <v>0</v>
      </c>
      <c r="L1254" s="6">
        <v>-1002</v>
      </c>
      <c r="M1254" s="6">
        <v>-1002</v>
      </c>
      <c r="N1254" s="6">
        <v>0</v>
      </c>
    </row>
    <row r="1255" spans="1:14" x14ac:dyDescent="0.25">
      <c r="A1255" s="5" t="s">
        <v>1434</v>
      </c>
      <c r="B1255" s="5" t="s">
        <v>92</v>
      </c>
      <c r="C1255" s="5" t="s">
        <v>42</v>
      </c>
      <c r="D1255" s="5" t="s">
        <v>43</v>
      </c>
      <c r="E1255" s="6">
        <v>187.26</v>
      </c>
      <c r="F1255" s="6">
        <v>170.58415841584159</v>
      </c>
      <c r="G1255" s="6">
        <v>16.675841584158405</v>
      </c>
      <c r="H1255" s="6">
        <v>172.29</v>
      </c>
      <c r="I1255" s="6">
        <v>14.969999999999999</v>
      </c>
      <c r="J1255" s="6">
        <v>2200</v>
      </c>
      <c r="K1255" s="6">
        <v>2004</v>
      </c>
      <c r="L1255" s="6">
        <v>196</v>
      </c>
      <c r="M1255" s="6">
        <v>2024.04</v>
      </c>
      <c r="N1255" s="6">
        <v>175.96000000000004</v>
      </c>
    </row>
    <row r="1256" spans="1:14" x14ac:dyDescent="0.25">
      <c r="A1256" s="5" t="s">
        <v>1434</v>
      </c>
      <c r="B1256" s="5" t="s">
        <v>235</v>
      </c>
      <c r="C1256" s="5" t="s">
        <v>42</v>
      </c>
      <c r="D1256" s="5" t="s">
        <v>43</v>
      </c>
      <c r="E1256" s="6">
        <v>346.73</v>
      </c>
      <c r="F1256" s="6">
        <v>345.69154228855723</v>
      </c>
      <c r="G1256" s="6">
        <v>1.0384577114427884</v>
      </c>
      <c r="H1256" s="6">
        <v>347.42</v>
      </c>
      <c r="I1256" s="6">
        <v>-0.68999999999999773</v>
      </c>
      <c r="J1256" s="6">
        <v>1005</v>
      </c>
      <c r="K1256" s="6">
        <v>1002</v>
      </c>
      <c r="L1256" s="6">
        <v>3</v>
      </c>
      <c r="M1256" s="6">
        <v>1007.01</v>
      </c>
      <c r="N1256" s="6">
        <v>-2.0099999999999909</v>
      </c>
    </row>
    <row r="1257" spans="1:14" x14ac:dyDescent="0.25">
      <c r="A1257" s="5" t="s">
        <v>1434</v>
      </c>
      <c r="B1257" s="5" t="s">
        <v>843</v>
      </c>
      <c r="C1257" s="5" t="s">
        <v>42</v>
      </c>
      <c r="D1257" s="5" t="s">
        <v>43</v>
      </c>
      <c r="E1257" s="6">
        <v>1201.26</v>
      </c>
      <c r="F1257" s="6">
        <v>1203.6650246305419</v>
      </c>
      <c r="G1257" s="6">
        <v>-2.4050246305419023</v>
      </c>
      <c r="H1257" s="6">
        <v>1221.72</v>
      </c>
      <c r="I1257" s="6">
        <v>-20.460000000000036</v>
      </c>
      <c r="J1257" s="6">
        <v>6000</v>
      </c>
      <c r="K1257" s="6">
        <v>6012</v>
      </c>
      <c r="L1257" s="6">
        <v>-12</v>
      </c>
      <c r="M1257" s="6">
        <v>6102.18</v>
      </c>
      <c r="N1257" s="6">
        <v>-102.18000000000029</v>
      </c>
    </row>
    <row r="1258" spans="1:14" x14ac:dyDescent="0.25">
      <c r="A1258" s="5" t="s">
        <v>1434</v>
      </c>
      <c r="B1258" s="5" t="s">
        <v>221</v>
      </c>
      <c r="C1258" s="5" t="s">
        <v>42</v>
      </c>
      <c r="D1258" s="5" t="s">
        <v>43</v>
      </c>
      <c r="E1258" s="6">
        <v>2945.19</v>
      </c>
      <c r="F1258" s="6">
        <v>2893.2156862745096</v>
      </c>
      <c r="G1258" s="6">
        <v>51.974313725490447</v>
      </c>
      <c r="H1258" s="6">
        <v>2951.08</v>
      </c>
      <c r="I1258" s="6">
        <v>-5.8899999999998727</v>
      </c>
      <c r="J1258" s="6">
        <v>6120</v>
      </c>
      <c r="K1258" s="6">
        <v>6012</v>
      </c>
      <c r="L1258" s="6">
        <v>108</v>
      </c>
      <c r="M1258" s="6">
        <v>6132.24</v>
      </c>
      <c r="N1258" s="6">
        <v>-12.239999999999782</v>
      </c>
    </row>
    <row r="1259" spans="1:14" x14ac:dyDescent="0.25">
      <c r="A1259" s="5" t="s">
        <v>1434</v>
      </c>
      <c r="B1259" s="5" t="s">
        <v>225</v>
      </c>
      <c r="C1259" s="5" t="s">
        <v>42</v>
      </c>
      <c r="D1259" s="5" t="s">
        <v>43</v>
      </c>
      <c r="E1259" s="6">
        <v>2212.75</v>
      </c>
      <c r="F1259" s="6">
        <v>3402.3152709359606</v>
      </c>
      <c r="G1259" s="6">
        <v>-1189.5652709359606</v>
      </c>
      <c r="H1259" s="6">
        <v>3453.35</v>
      </c>
      <c r="I1259" s="6">
        <v>-1240.5999999999999</v>
      </c>
      <c r="J1259" s="6">
        <v>3910</v>
      </c>
      <c r="K1259" s="6">
        <v>6012</v>
      </c>
      <c r="L1259" s="6">
        <v>-2102</v>
      </c>
      <c r="M1259" s="6">
        <v>6102.18</v>
      </c>
      <c r="N1259" s="6">
        <v>-2192.1800000000003</v>
      </c>
    </row>
    <row r="1260" spans="1:14" x14ac:dyDescent="0.25">
      <c r="A1260" s="5" t="s">
        <v>1434</v>
      </c>
      <c r="B1260" s="5" t="s">
        <v>228</v>
      </c>
      <c r="C1260" s="5" t="s">
        <v>42</v>
      </c>
      <c r="D1260" s="5" t="s">
        <v>43</v>
      </c>
      <c r="E1260" s="6">
        <v>4958.96</v>
      </c>
      <c r="F1260" s="6">
        <v>4895.4482758620688</v>
      </c>
      <c r="G1260" s="6">
        <v>63.511724137931196</v>
      </c>
      <c r="H1260" s="6">
        <v>4968.88</v>
      </c>
      <c r="I1260" s="6">
        <v>-9.9200000000000728</v>
      </c>
      <c r="J1260" s="6">
        <v>6090</v>
      </c>
      <c r="K1260" s="6">
        <v>6012</v>
      </c>
      <c r="L1260" s="6">
        <v>78</v>
      </c>
      <c r="M1260" s="6">
        <v>6102.18</v>
      </c>
      <c r="N1260" s="6">
        <v>-12.180000000000291</v>
      </c>
    </row>
    <row r="1261" spans="1:14" x14ac:dyDescent="0.25">
      <c r="A1261" s="5" t="s">
        <v>1434</v>
      </c>
      <c r="B1261" s="5" t="s">
        <v>226</v>
      </c>
      <c r="C1261" s="5" t="s">
        <v>42</v>
      </c>
      <c r="D1261" s="5" t="s">
        <v>43</v>
      </c>
      <c r="E1261" s="6">
        <v>4158</v>
      </c>
      <c r="F1261" s="6">
        <v>4999.5763546798025</v>
      </c>
      <c r="G1261" s="6">
        <v>-841.57635467980253</v>
      </c>
      <c r="H1261" s="6">
        <v>5074.57</v>
      </c>
      <c r="I1261" s="6">
        <v>-916.56999999999971</v>
      </c>
      <c r="J1261" s="6">
        <v>5000</v>
      </c>
      <c r="K1261" s="6">
        <v>6012</v>
      </c>
      <c r="L1261" s="6">
        <v>-1012</v>
      </c>
      <c r="M1261" s="6">
        <v>6102.18</v>
      </c>
      <c r="N1261" s="6">
        <v>-1102.1800000000003</v>
      </c>
    </row>
    <row r="1262" spans="1:14" x14ac:dyDescent="0.25">
      <c r="A1262" s="5" t="s">
        <v>1434</v>
      </c>
      <c r="B1262" s="5" t="s">
        <v>233</v>
      </c>
      <c r="C1262" s="5" t="s">
        <v>42</v>
      </c>
      <c r="D1262" s="5" t="s">
        <v>43</v>
      </c>
      <c r="E1262" s="6">
        <v>6642</v>
      </c>
      <c r="F1262" s="6">
        <v>6492.9556650246304</v>
      </c>
      <c r="G1262" s="6">
        <v>149.04433497536957</v>
      </c>
      <c r="H1262" s="6">
        <v>6590.35</v>
      </c>
      <c r="I1262" s="6">
        <v>51.649999999999636</v>
      </c>
      <c r="J1262" s="6">
        <v>1025</v>
      </c>
      <c r="K1262" s="6">
        <v>1002</v>
      </c>
      <c r="L1262" s="6">
        <v>23</v>
      </c>
      <c r="M1262" s="6">
        <v>1017.03</v>
      </c>
      <c r="N1262" s="6">
        <v>7.9700000000000273</v>
      </c>
    </row>
    <row r="1263" spans="1:14" x14ac:dyDescent="0.25">
      <c r="A1263" s="5" t="s">
        <v>1434</v>
      </c>
      <c r="B1263" s="5" t="s">
        <v>229</v>
      </c>
      <c r="C1263" s="5" t="s">
        <v>42</v>
      </c>
      <c r="D1263" s="5" t="s">
        <v>43</v>
      </c>
      <c r="E1263" s="6">
        <v>7516.58</v>
      </c>
      <c r="F1263" s="6">
        <v>7494.1393034825869</v>
      </c>
      <c r="G1263" s="6">
        <v>22.440696517413016</v>
      </c>
      <c r="H1263" s="6">
        <v>7531.61</v>
      </c>
      <c r="I1263" s="6">
        <v>-15.029999999999745</v>
      </c>
      <c r="J1263" s="6">
        <v>6030</v>
      </c>
      <c r="K1263" s="6">
        <v>6012</v>
      </c>
      <c r="L1263" s="6">
        <v>18</v>
      </c>
      <c r="M1263" s="6">
        <v>6042.06</v>
      </c>
      <c r="N1263" s="6">
        <v>-12.0600000000004</v>
      </c>
    </row>
    <row r="1264" spans="1:14" x14ac:dyDescent="0.25">
      <c r="A1264" s="5" t="s">
        <v>1434</v>
      </c>
      <c r="B1264" s="5" t="s">
        <v>88</v>
      </c>
      <c r="C1264" s="5" t="s">
        <v>42</v>
      </c>
      <c r="D1264" s="5" t="s">
        <v>43</v>
      </c>
      <c r="E1264" s="6">
        <v>32182.05</v>
      </c>
      <c r="F1264" s="6">
        <v>31927.148514851484</v>
      </c>
      <c r="G1264" s="6">
        <v>254.90148514851535</v>
      </c>
      <c r="H1264" s="6">
        <v>32246.42</v>
      </c>
      <c r="I1264" s="6">
        <v>-64.369999999998981</v>
      </c>
      <c r="J1264" s="6">
        <v>6060</v>
      </c>
      <c r="K1264" s="6">
        <v>6012</v>
      </c>
      <c r="L1264" s="6">
        <v>48</v>
      </c>
      <c r="M1264" s="6">
        <v>6072.12</v>
      </c>
      <c r="N1264" s="6">
        <v>-12.119999999999891</v>
      </c>
    </row>
    <row r="1265" spans="1:14" x14ac:dyDescent="0.25">
      <c r="A1265" s="5" t="s">
        <v>1434</v>
      </c>
      <c r="B1265" s="5" t="s">
        <v>230</v>
      </c>
      <c r="C1265" s="5" t="s">
        <v>42</v>
      </c>
      <c r="D1265" s="5" t="s">
        <v>53</v>
      </c>
      <c r="E1265" s="6">
        <v>25329.96</v>
      </c>
      <c r="F1265" s="6">
        <v>25324.298507462685</v>
      </c>
      <c r="G1265" s="6">
        <v>5.6614925373141887</v>
      </c>
      <c r="H1265" s="6">
        <v>25450.92</v>
      </c>
      <c r="I1265" s="6">
        <v>-120.95999999999913</v>
      </c>
      <c r="J1265" s="6">
        <v>4510</v>
      </c>
      <c r="K1265" s="6">
        <v>4509</v>
      </c>
      <c r="L1265" s="6">
        <v>1</v>
      </c>
      <c r="M1265" s="6">
        <v>4531.5450000000001</v>
      </c>
      <c r="N1265" s="6">
        <v>-21.545000000000073</v>
      </c>
    </row>
    <row r="1266" spans="1:14" x14ac:dyDescent="0.25">
      <c r="A1266" s="5" t="s">
        <v>1434</v>
      </c>
      <c r="B1266" s="5" t="s">
        <v>54</v>
      </c>
      <c r="C1266" s="5" t="s">
        <v>42</v>
      </c>
      <c r="D1266" s="5" t="s">
        <v>55</v>
      </c>
      <c r="E1266" s="6">
        <v>303.55</v>
      </c>
      <c r="F1266" s="6">
        <v>297.5980392156863</v>
      </c>
      <c r="G1266" s="6">
        <v>5.9519607843137123</v>
      </c>
      <c r="H1266" s="6">
        <v>303.55</v>
      </c>
      <c r="I1266" s="6">
        <v>0</v>
      </c>
      <c r="J1266" s="6">
        <v>55.19</v>
      </c>
      <c r="K1266" s="6">
        <v>54.107843137254903</v>
      </c>
      <c r="L1266" s="6">
        <v>1.0821568627450944</v>
      </c>
      <c r="M1266" s="6">
        <v>55.19</v>
      </c>
      <c r="N1266" s="6">
        <v>0</v>
      </c>
    </row>
    <row r="1267" spans="1:14" x14ac:dyDescent="0.25">
      <c r="A1267" s="5" t="s">
        <v>1435</v>
      </c>
      <c r="B1267" s="5" t="s">
        <v>25</v>
      </c>
      <c r="C1267" s="5" t="s">
        <v>26</v>
      </c>
      <c r="D1267" s="5" t="s">
        <v>27</v>
      </c>
      <c r="E1267" s="6">
        <v>-23328.22</v>
      </c>
      <c r="F1267" s="6">
        <v>0</v>
      </c>
      <c r="G1267" s="6">
        <v>-23328.22</v>
      </c>
      <c r="H1267" s="6">
        <v>0</v>
      </c>
      <c r="I1267" s="6">
        <v>-23328.22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</row>
    <row r="1268" spans="1:14" x14ac:dyDescent="0.25">
      <c r="A1268" s="5" t="s">
        <v>1435</v>
      </c>
      <c r="B1268" s="5" t="s">
        <v>30</v>
      </c>
      <c r="C1268" s="5" t="s">
        <v>29</v>
      </c>
      <c r="D1268" s="5" t="s">
        <v>27</v>
      </c>
      <c r="E1268" s="6">
        <v>87.84</v>
      </c>
      <c r="F1268" s="6">
        <v>0</v>
      </c>
      <c r="G1268" s="6">
        <v>87.84</v>
      </c>
      <c r="H1268" s="6">
        <v>88.28</v>
      </c>
      <c r="I1268" s="6">
        <v>-0.43999999999999773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</row>
    <row r="1269" spans="1:14" x14ac:dyDescent="0.25">
      <c r="A1269" s="5" t="s">
        <v>1435</v>
      </c>
      <c r="B1269" s="5" t="s">
        <v>31</v>
      </c>
      <c r="C1269" s="5" t="s">
        <v>29</v>
      </c>
      <c r="D1269" s="5" t="s">
        <v>27</v>
      </c>
      <c r="E1269" s="6">
        <v>393.98</v>
      </c>
      <c r="F1269" s="6">
        <v>0</v>
      </c>
      <c r="G1269" s="6">
        <v>393.98</v>
      </c>
      <c r="H1269" s="6">
        <v>395.95</v>
      </c>
      <c r="I1269" s="6">
        <v>-1.9699999999999704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</row>
    <row r="1270" spans="1:14" x14ac:dyDescent="0.25">
      <c r="A1270" s="5" t="s">
        <v>1435</v>
      </c>
      <c r="B1270" s="5" t="s">
        <v>32</v>
      </c>
      <c r="C1270" s="5" t="s">
        <v>33</v>
      </c>
      <c r="D1270" s="5" t="s">
        <v>27</v>
      </c>
      <c r="E1270" s="6">
        <v>3323.1</v>
      </c>
      <c r="F1270" s="6">
        <v>0</v>
      </c>
      <c r="G1270" s="6">
        <v>3323.1</v>
      </c>
      <c r="H1270" s="6">
        <v>998.79</v>
      </c>
      <c r="I1270" s="6">
        <v>2324.31</v>
      </c>
      <c r="J1270" s="6">
        <v>8.19</v>
      </c>
      <c r="K1270" s="6">
        <v>0</v>
      </c>
      <c r="L1270" s="6">
        <v>8.19</v>
      </c>
      <c r="M1270" s="6">
        <v>2.4620000000000002</v>
      </c>
      <c r="N1270" s="6">
        <v>5.7279999999999998</v>
      </c>
    </row>
    <row r="1271" spans="1:14" x14ac:dyDescent="0.25">
      <c r="A1271" s="5" t="s">
        <v>1435</v>
      </c>
      <c r="B1271" s="5" t="s">
        <v>28</v>
      </c>
      <c r="C1271" s="5" t="s">
        <v>29</v>
      </c>
      <c r="D1271" s="5" t="s">
        <v>27</v>
      </c>
      <c r="E1271" s="6">
        <v>2806.99</v>
      </c>
      <c r="F1271" s="6">
        <v>0</v>
      </c>
      <c r="G1271" s="6">
        <v>2806.99</v>
      </c>
      <c r="H1271" s="6">
        <v>2821.03</v>
      </c>
      <c r="I1271" s="6">
        <v>-14.040000000000418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</row>
    <row r="1272" spans="1:14" x14ac:dyDescent="0.25">
      <c r="A1272" s="5" t="s">
        <v>1435</v>
      </c>
      <c r="B1272" s="5" t="s">
        <v>34</v>
      </c>
      <c r="C1272" s="5" t="s">
        <v>33</v>
      </c>
      <c r="D1272" s="5" t="s">
        <v>27</v>
      </c>
      <c r="E1272" s="6">
        <v>14856.66</v>
      </c>
      <c r="F1272" s="6">
        <v>0</v>
      </c>
      <c r="G1272" s="6">
        <v>14856.66</v>
      </c>
      <c r="H1272" s="6">
        <v>4465.34</v>
      </c>
      <c r="I1272" s="6">
        <v>10391.32</v>
      </c>
      <c r="J1272" s="6">
        <v>8.19</v>
      </c>
      <c r="K1272" s="6">
        <v>0</v>
      </c>
      <c r="L1272" s="6">
        <v>8.19</v>
      </c>
      <c r="M1272" s="6">
        <v>2.4620000000000002</v>
      </c>
      <c r="N1272" s="6">
        <v>5.7279999999999998</v>
      </c>
    </row>
    <row r="1273" spans="1:14" x14ac:dyDescent="0.25">
      <c r="A1273" s="5" t="s">
        <v>1435</v>
      </c>
      <c r="B1273" s="5" t="s">
        <v>36</v>
      </c>
      <c r="C1273" s="5" t="s">
        <v>29</v>
      </c>
      <c r="D1273" s="5" t="s">
        <v>27</v>
      </c>
      <c r="E1273" s="6">
        <v>5063.04</v>
      </c>
      <c r="F1273" s="6">
        <v>0</v>
      </c>
      <c r="G1273" s="6">
        <v>5063.04</v>
      </c>
      <c r="H1273" s="6">
        <v>5088.3599999999997</v>
      </c>
      <c r="I1273" s="6">
        <v>-25.319999999999709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</row>
    <row r="1274" spans="1:14" x14ac:dyDescent="0.25">
      <c r="A1274" s="5" t="s">
        <v>1435</v>
      </c>
      <c r="B1274" s="5" t="s">
        <v>35</v>
      </c>
      <c r="C1274" s="5" t="s">
        <v>33</v>
      </c>
      <c r="D1274" s="5" t="s">
        <v>27</v>
      </c>
      <c r="E1274" s="6">
        <v>17496.55</v>
      </c>
      <c r="F1274" s="6">
        <v>0</v>
      </c>
      <c r="G1274" s="6">
        <v>17496.55</v>
      </c>
      <c r="H1274" s="6">
        <v>5258.66</v>
      </c>
      <c r="I1274" s="6">
        <v>12237.89</v>
      </c>
      <c r="J1274" s="6">
        <v>171.99</v>
      </c>
      <c r="K1274" s="6">
        <v>0</v>
      </c>
      <c r="L1274" s="6">
        <v>171.99</v>
      </c>
      <c r="M1274" s="6">
        <v>51.692</v>
      </c>
      <c r="N1274" s="6">
        <v>120.298</v>
      </c>
    </row>
    <row r="1275" spans="1:14" x14ac:dyDescent="0.25">
      <c r="A1275" s="5" t="s">
        <v>1435</v>
      </c>
      <c r="B1275" s="5" t="s">
        <v>37</v>
      </c>
      <c r="C1275" s="5" t="s">
        <v>29</v>
      </c>
      <c r="D1275" s="5" t="s">
        <v>27</v>
      </c>
      <c r="E1275" s="6">
        <v>11099.95</v>
      </c>
      <c r="F1275" s="6">
        <v>0</v>
      </c>
      <c r="G1275" s="6">
        <v>11099.95</v>
      </c>
      <c r="H1275" s="6">
        <v>11155.45</v>
      </c>
      <c r="I1275" s="6">
        <v>-55.5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</row>
    <row r="1276" spans="1:14" x14ac:dyDescent="0.25">
      <c r="A1276" s="5" t="s">
        <v>1435</v>
      </c>
      <c r="B1276" s="5" t="s">
        <v>239</v>
      </c>
      <c r="C1276" s="5" t="s">
        <v>39</v>
      </c>
      <c r="D1276" s="5" t="s">
        <v>40</v>
      </c>
      <c r="E1276" s="6">
        <v>-314542.24</v>
      </c>
      <c r="F1276" s="6">
        <v>0</v>
      </c>
      <c r="G1276" s="6">
        <v>-314542.24</v>
      </c>
      <c r="H1276" s="6">
        <v>-314542.21999999997</v>
      </c>
      <c r="I1276" s="6">
        <v>-2.0000000018626451E-2</v>
      </c>
      <c r="J1276" s="6">
        <v>-1600</v>
      </c>
      <c r="K1276" s="6">
        <v>0</v>
      </c>
      <c r="L1276" s="6">
        <v>-1600</v>
      </c>
      <c r="M1276" s="6">
        <v>-1600</v>
      </c>
      <c r="N1276" s="6">
        <v>0</v>
      </c>
    </row>
    <row r="1277" spans="1:14" x14ac:dyDescent="0.25">
      <c r="A1277" s="5" t="s">
        <v>1435</v>
      </c>
      <c r="B1277" s="5" t="s">
        <v>92</v>
      </c>
      <c r="C1277" s="5" t="s">
        <v>42</v>
      </c>
      <c r="D1277" s="5" t="s">
        <v>43</v>
      </c>
      <c r="E1277" s="6">
        <v>153.22</v>
      </c>
      <c r="F1277" s="6">
        <v>136.1881188118812</v>
      </c>
      <c r="G1277" s="6">
        <v>17.031881188118803</v>
      </c>
      <c r="H1277" s="6">
        <v>137.55000000000001</v>
      </c>
      <c r="I1277" s="6">
        <v>15.669999999999987</v>
      </c>
      <c r="J1277" s="6">
        <v>1800</v>
      </c>
      <c r="K1277" s="6">
        <v>1600</v>
      </c>
      <c r="L1277" s="6">
        <v>200</v>
      </c>
      <c r="M1277" s="6">
        <v>1616</v>
      </c>
      <c r="N1277" s="6">
        <v>184</v>
      </c>
    </row>
    <row r="1278" spans="1:14" x14ac:dyDescent="0.25">
      <c r="A1278" s="5" t="s">
        <v>1435</v>
      </c>
      <c r="B1278" s="5" t="s">
        <v>80</v>
      </c>
      <c r="C1278" s="5" t="s">
        <v>42</v>
      </c>
      <c r="D1278" s="5" t="s">
        <v>43</v>
      </c>
      <c r="E1278" s="6">
        <v>1657.85</v>
      </c>
      <c r="F1278" s="6">
        <v>1649.6019900497513</v>
      </c>
      <c r="G1278" s="6">
        <v>8.2480099502486155</v>
      </c>
      <c r="H1278" s="6">
        <v>1657.85</v>
      </c>
      <c r="I1278" s="6">
        <v>0</v>
      </c>
      <c r="J1278" s="6">
        <v>1608</v>
      </c>
      <c r="K1278" s="6">
        <v>1600</v>
      </c>
      <c r="L1278" s="6">
        <v>8</v>
      </c>
      <c r="M1278" s="6">
        <v>1608</v>
      </c>
      <c r="N1278" s="6">
        <v>0</v>
      </c>
    </row>
    <row r="1279" spans="1:14" x14ac:dyDescent="0.25">
      <c r="A1279" s="5" t="s">
        <v>1435</v>
      </c>
      <c r="B1279" s="5" t="s">
        <v>241</v>
      </c>
      <c r="C1279" s="5" t="s">
        <v>42</v>
      </c>
      <c r="D1279" s="5" t="s">
        <v>43</v>
      </c>
      <c r="E1279" s="6">
        <v>3864.06</v>
      </c>
      <c r="F1279" s="6">
        <v>3844.0295566502464</v>
      </c>
      <c r="G1279" s="6">
        <v>20.030443349753568</v>
      </c>
      <c r="H1279" s="6">
        <v>3901.69</v>
      </c>
      <c r="I1279" s="6">
        <v>-37.630000000000109</v>
      </c>
      <c r="J1279" s="6">
        <v>19300</v>
      </c>
      <c r="K1279" s="6">
        <v>19200</v>
      </c>
      <c r="L1279" s="6">
        <v>100</v>
      </c>
      <c r="M1279" s="6">
        <v>19488</v>
      </c>
      <c r="N1279" s="6">
        <v>-188</v>
      </c>
    </row>
    <row r="1280" spans="1:14" x14ac:dyDescent="0.25">
      <c r="A1280" s="5" t="s">
        <v>1435</v>
      </c>
      <c r="B1280" s="5" t="s">
        <v>221</v>
      </c>
      <c r="C1280" s="5" t="s">
        <v>42</v>
      </c>
      <c r="D1280" s="5" t="s">
        <v>43</v>
      </c>
      <c r="E1280" s="6">
        <v>9424.6</v>
      </c>
      <c r="F1280" s="6">
        <v>9239.8039215686276</v>
      </c>
      <c r="G1280" s="6">
        <v>184.79607843137273</v>
      </c>
      <c r="H1280" s="6">
        <v>9424.6</v>
      </c>
      <c r="I1280" s="6">
        <v>0</v>
      </c>
      <c r="J1280" s="6">
        <v>19584</v>
      </c>
      <c r="K1280" s="6">
        <v>19200</v>
      </c>
      <c r="L1280" s="6">
        <v>384</v>
      </c>
      <c r="M1280" s="6">
        <v>19584</v>
      </c>
      <c r="N1280" s="6">
        <v>0</v>
      </c>
    </row>
    <row r="1281" spans="1:14" x14ac:dyDescent="0.25">
      <c r="A1281" s="5" t="s">
        <v>1435</v>
      </c>
      <c r="B1281" s="5" t="s">
        <v>225</v>
      </c>
      <c r="C1281" s="5" t="s">
        <v>42</v>
      </c>
      <c r="D1281" s="5" t="s">
        <v>43</v>
      </c>
      <c r="E1281" s="6">
        <v>10922.26</v>
      </c>
      <c r="F1281" s="6">
        <v>10865.665024630542</v>
      </c>
      <c r="G1281" s="6">
        <v>56.594975369458552</v>
      </c>
      <c r="H1281" s="6">
        <v>11028.65</v>
      </c>
      <c r="I1281" s="6">
        <v>-106.38999999999942</v>
      </c>
      <c r="J1281" s="6">
        <v>19300</v>
      </c>
      <c r="K1281" s="6">
        <v>19200</v>
      </c>
      <c r="L1281" s="6">
        <v>100</v>
      </c>
      <c r="M1281" s="6">
        <v>19488</v>
      </c>
      <c r="N1281" s="6">
        <v>-188</v>
      </c>
    </row>
    <row r="1282" spans="1:14" x14ac:dyDescent="0.25">
      <c r="A1282" s="5" t="s">
        <v>1435</v>
      </c>
      <c r="B1282" s="5" t="s">
        <v>228</v>
      </c>
      <c r="C1282" s="5" t="s">
        <v>42</v>
      </c>
      <c r="D1282" s="5" t="s">
        <v>43</v>
      </c>
      <c r="E1282" s="6">
        <v>15868.69</v>
      </c>
      <c r="F1282" s="6">
        <v>15634.177339901478</v>
      </c>
      <c r="G1282" s="6">
        <v>234.51266009852225</v>
      </c>
      <c r="H1282" s="6">
        <v>15868.69</v>
      </c>
      <c r="I1282" s="6">
        <v>0</v>
      </c>
      <c r="J1282" s="6">
        <v>19488</v>
      </c>
      <c r="K1282" s="6">
        <v>19200</v>
      </c>
      <c r="L1282" s="6">
        <v>288</v>
      </c>
      <c r="M1282" s="6">
        <v>19488</v>
      </c>
      <c r="N1282" s="6">
        <v>0</v>
      </c>
    </row>
    <row r="1283" spans="1:14" x14ac:dyDescent="0.25">
      <c r="A1283" s="5" t="s">
        <v>1435</v>
      </c>
      <c r="B1283" s="5" t="s">
        <v>226</v>
      </c>
      <c r="C1283" s="5" t="s">
        <v>42</v>
      </c>
      <c r="D1283" s="5" t="s">
        <v>43</v>
      </c>
      <c r="E1283" s="6">
        <v>16049.88</v>
      </c>
      <c r="F1283" s="6">
        <v>15966.719211822659</v>
      </c>
      <c r="G1283" s="6">
        <v>83.160788177339782</v>
      </c>
      <c r="H1283" s="6">
        <v>16206.22</v>
      </c>
      <c r="I1283" s="6">
        <v>-156.34000000000015</v>
      </c>
      <c r="J1283" s="6">
        <v>19300</v>
      </c>
      <c r="K1283" s="6">
        <v>19200</v>
      </c>
      <c r="L1283" s="6">
        <v>100</v>
      </c>
      <c r="M1283" s="6">
        <v>19488</v>
      </c>
      <c r="N1283" s="6">
        <v>-188</v>
      </c>
    </row>
    <row r="1284" spans="1:14" x14ac:dyDescent="0.25">
      <c r="A1284" s="5" t="s">
        <v>1435</v>
      </c>
      <c r="B1284" s="5" t="s">
        <v>227</v>
      </c>
      <c r="C1284" s="5" t="s">
        <v>42</v>
      </c>
      <c r="D1284" s="5" t="s">
        <v>43</v>
      </c>
      <c r="E1284" s="6">
        <v>16759.68</v>
      </c>
      <c r="F1284" s="6">
        <v>16512</v>
      </c>
      <c r="G1284" s="6">
        <v>247.68000000000029</v>
      </c>
      <c r="H1284" s="6">
        <v>16759.68</v>
      </c>
      <c r="I1284" s="6">
        <v>0</v>
      </c>
      <c r="J1284" s="6">
        <v>1624</v>
      </c>
      <c r="K1284" s="6">
        <v>1600</v>
      </c>
      <c r="L1284" s="6">
        <v>24</v>
      </c>
      <c r="M1284" s="6">
        <v>1624</v>
      </c>
      <c r="N1284" s="6">
        <v>0</v>
      </c>
    </row>
    <row r="1285" spans="1:14" x14ac:dyDescent="0.25">
      <c r="A1285" s="5" t="s">
        <v>1435</v>
      </c>
      <c r="B1285" s="5" t="s">
        <v>229</v>
      </c>
      <c r="C1285" s="5" t="s">
        <v>42</v>
      </c>
      <c r="D1285" s="5" t="s">
        <v>43</v>
      </c>
      <c r="E1285" s="6">
        <v>24053.040000000001</v>
      </c>
      <c r="F1285" s="6">
        <v>23933.373134328358</v>
      </c>
      <c r="G1285" s="6">
        <v>119.66686567164288</v>
      </c>
      <c r="H1285" s="6">
        <v>24053.040000000001</v>
      </c>
      <c r="I1285" s="6">
        <v>0</v>
      </c>
      <c r="J1285" s="6">
        <v>19296</v>
      </c>
      <c r="K1285" s="6">
        <v>19200</v>
      </c>
      <c r="L1285" s="6">
        <v>96</v>
      </c>
      <c r="M1285" s="6">
        <v>19296</v>
      </c>
      <c r="N1285" s="6">
        <v>0</v>
      </c>
    </row>
    <row r="1286" spans="1:14" x14ac:dyDescent="0.25">
      <c r="A1286" s="5" t="s">
        <v>1435</v>
      </c>
      <c r="B1286" s="5" t="s">
        <v>88</v>
      </c>
      <c r="C1286" s="5" t="s">
        <v>42</v>
      </c>
      <c r="D1286" s="5" t="s">
        <v>43</v>
      </c>
      <c r="E1286" s="6">
        <v>102143.5</v>
      </c>
      <c r="F1286" s="6">
        <v>101962.9405940594</v>
      </c>
      <c r="G1286" s="6">
        <v>180.55940594059939</v>
      </c>
      <c r="H1286" s="6">
        <v>102982.57</v>
      </c>
      <c r="I1286" s="6">
        <v>-839.07000000000698</v>
      </c>
      <c r="J1286" s="6">
        <v>19234</v>
      </c>
      <c r="K1286" s="6">
        <v>19200</v>
      </c>
      <c r="L1286" s="6">
        <v>34</v>
      </c>
      <c r="M1286" s="6">
        <v>19392</v>
      </c>
      <c r="N1286" s="6">
        <v>-158</v>
      </c>
    </row>
    <row r="1287" spans="1:14" x14ac:dyDescent="0.25">
      <c r="A1287" s="5" t="s">
        <v>1435</v>
      </c>
      <c r="B1287" s="5" t="s">
        <v>230</v>
      </c>
      <c r="C1287" s="5" t="s">
        <v>42</v>
      </c>
      <c r="D1287" s="5" t="s">
        <v>53</v>
      </c>
      <c r="E1287" s="6">
        <v>80876.160000000003</v>
      </c>
      <c r="F1287" s="6">
        <v>80876.0199004975</v>
      </c>
      <c r="G1287" s="6">
        <v>0.14009950250328984</v>
      </c>
      <c r="H1287" s="6">
        <v>81280.399999999994</v>
      </c>
      <c r="I1287" s="6">
        <v>-404.23999999999069</v>
      </c>
      <c r="J1287" s="6">
        <v>14400</v>
      </c>
      <c r="K1287" s="6">
        <v>14400</v>
      </c>
      <c r="L1287" s="6">
        <v>0</v>
      </c>
      <c r="M1287" s="6">
        <v>14472</v>
      </c>
      <c r="N1287" s="6">
        <v>-72</v>
      </c>
    </row>
    <row r="1288" spans="1:14" x14ac:dyDescent="0.25">
      <c r="A1288" s="5" t="s">
        <v>1435</v>
      </c>
      <c r="B1288" s="5" t="s">
        <v>54</v>
      </c>
      <c r="C1288" s="5" t="s">
        <v>42</v>
      </c>
      <c r="D1288" s="5" t="s">
        <v>55</v>
      </c>
      <c r="E1288" s="6">
        <v>969.41</v>
      </c>
      <c r="F1288" s="6">
        <v>950.4019607843137</v>
      </c>
      <c r="G1288" s="6">
        <v>19.008039215686267</v>
      </c>
      <c r="H1288" s="6">
        <v>969.41</v>
      </c>
      <c r="I1288" s="6">
        <v>0</v>
      </c>
      <c r="J1288" s="6">
        <v>176.256</v>
      </c>
      <c r="K1288" s="6">
        <v>172.79999999999998</v>
      </c>
      <c r="L1288" s="6">
        <v>3.4560000000000173</v>
      </c>
      <c r="M1288" s="6">
        <v>176.256</v>
      </c>
      <c r="N1288" s="6">
        <v>0</v>
      </c>
    </row>
    <row r="1289" spans="1:14" x14ac:dyDescent="0.25">
      <c r="A1289" s="5" t="s">
        <v>1436</v>
      </c>
      <c r="B1289" s="5" t="s">
        <v>25</v>
      </c>
      <c r="C1289" s="5" t="s">
        <v>26</v>
      </c>
      <c r="D1289" s="5" t="s">
        <v>27</v>
      </c>
      <c r="E1289" s="6">
        <v>-14705.47</v>
      </c>
      <c r="F1289" s="6">
        <v>0</v>
      </c>
      <c r="G1289" s="6">
        <v>-14705.47</v>
      </c>
      <c r="H1289" s="6">
        <v>0</v>
      </c>
      <c r="I1289" s="6">
        <v>-14705.47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</row>
    <row r="1290" spans="1:14" x14ac:dyDescent="0.25">
      <c r="A1290" s="5" t="s">
        <v>1436</v>
      </c>
      <c r="B1290" s="5" t="s">
        <v>30</v>
      </c>
      <c r="C1290" s="5" t="s">
        <v>29</v>
      </c>
      <c r="D1290" s="5" t="s">
        <v>27</v>
      </c>
      <c r="E1290" s="6">
        <v>68.260000000000005</v>
      </c>
      <c r="F1290" s="6">
        <v>0</v>
      </c>
      <c r="G1290" s="6">
        <v>68.260000000000005</v>
      </c>
      <c r="H1290" s="6">
        <v>61.96</v>
      </c>
      <c r="I1290" s="6">
        <v>6.3000000000000043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</row>
    <row r="1291" spans="1:14" x14ac:dyDescent="0.25">
      <c r="A1291" s="5" t="s">
        <v>1436</v>
      </c>
      <c r="B1291" s="5" t="s">
        <v>31</v>
      </c>
      <c r="C1291" s="5" t="s">
        <v>29</v>
      </c>
      <c r="D1291" s="5" t="s">
        <v>27</v>
      </c>
      <c r="E1291" s="6">
        <v>306.16000000000003</v>
      </c>
      <c r="F1291" s="6">
        <v>0</v>
      </c>
      <c r="G1291" s="6">
        <v>306.16000000000003</v>
      </c>
      <c r="H1291" s="6">
        <v>277.91000000000003</v>
      </c>
      <c r="I1291" s="6">
        <v>28.25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</row>
    <row r="1292" spans="1:14" x14ac:dyDescent="0.25">
      <c r="A1292" s="5" t="s">
        <v>1436</v>
      </c>
      <c r="B1292" s="5" t="s">
        <v>32</v>
      </c>
      <c r="C1292" s="5" t="s">
        <v>33</v>
      </c>
      <c r="D1292" s="5" t="s">
        <v>27</v>
      </c>
      <c r="E1292" s="6">
        <v>1010.32</v>
      </c>
      <c r="F1292" s="6">
        <v>0</v>
      </c>
      <c r="G1292" s="6">
        <v>1010.32</v>
      </c>
      <c r="H1292" s="6">
        <v>701.03</v>
      </c>
      <c r="I1292" s="6">
        <v>309.29000000000008</v>
      </c>
      <c r="J1292" s="6">
        <v>2.4900000000000002</v>
      </c>
      <c r="K1292" s="6">
        <v>0</v>
      </c>
      <c r="L1292" s="6">
        <v>2.4900000000000002</v>
      </c>
      <c r="M1292" s="6">
        <v>1.728</v>
      </c>
      <c r="N1292" s="6">
        <v>0.76200000000000023</v>
      </c>
    </row>
    <row r="1293" spans="1:14" x14ac:dyDescent="0.25">
      <c r="A1293" s="5" t="s">
        <v>1436</v>
      </c>
      <c r="B1293" s="5" t="s">
        <v>28</v>
      </c>
      <c r="C1293" s="5" t="s">
        <v>29</v>
      </c>
      <c r="D1293" s="5" t="s">
        <v>27</v>
      </c>
      <c r="E1293" s="6">
        <v>2181.27</v>
      </c>
      <c r="F1293" s="6">
        <v>0</v>
      </c>
      <c r="G1293" s="6">
        <v>2181.27</v>
      </c>
      <c r="H1293" s="6">
        <v>1980.01</v>
      </c>
      <c r="I1293" s="6">
        <v>201.26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</row>
    <row r="1294" spans="1:14" x14ac:dyDescent="0.25">
      <c r="A1294" s="5" t="s">
        <v>1436</v>
      </c>
      <c r="B1294" s="5" t="s">
        <v>34</v>
      </c>
      <c r="C1294" s="5" t="s">
        <v>33</v>
      </c>
      <c r="D1294" s="5" t="s">
        <v>27</v>
      </c>
      <c r="E1294" s="6">
        <v>4516.8599999999997</v>
      </c>
      <c r="F1294" s="6">
        <v>0</v>
      </c>
      <c r="G1294" s="6">
        <v>4516.8599999999997</v>
      </c>
      <c r="H1294" s="6">
        <v>3134.11</v>
      </c>
      <c r="I1294" s="6">
        <v>1382.7499999999995</v>
      </c>
      <c r="J1294" s="6">
        <v>2.4900000000000002</v>
      </c>
      <c r="K1294" s="6">
        <v>0</v>
      </c>
      <c r="L1294" s="6">
        <v>2.4900000000000002</v>
      </c>
      <c r="M1294" s="6">
        <v>1.728</v>
      </c>
      <c r="N1294" s="6">
        <v>0.76200000000000023</v>
      </c>
    </row>
    <row r="1295" spans="1:14" x14ac:dyDescent="0.25">
      <c r="A1295" s="5" t="s">
        <v>1436</v>
      </c>
      <c r="B1295" s="5" t="s">
        <v>36</v>
      </c>
      <c r="C1295" s="5" t="s">
        <v>29</v>
      </c>
      <c r="D1295" s="5" t="s">
        <v>27</v>
      </c>
      <c r="E1295" s="6">
        <v>3934.4</v>
      </c>
      <c r="F1295" s="6">
        <v>0</v>
      </c>
      <c r="G1295" s="6">
        <v>3934.4</v>
      </c>
      <c r="H1295" s="6">
        <v>3571.39</v>
      </c>
      <c r="I1295" s="6">
        <v>363.01000000000022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</row>
    <row r="1296" spans="1:14" x14ac:dyDescent="0.25">
      <c r="A1296" s="5" t="s">
        <v>1436</v>
      </c>
      <c r="B1296" s="5" t="s">
        <v>35</v>
      </c>
      <c r="C1296" s="5" t="s">
        <v>33</v>
      </c>
      <c r="D1296" s="5" t="s">
        <v>27</v>
      </c>
      <c r="E1296" s="6">
        <v>5319.46</v>
      </c>
      <c r="F1296" s="6">
        <v>0</v>
      </c>
      <c r="G1296" s="6">
        <v>5319.46</v>
      </c>
      <c r="H1296" s="6">
        <v>3690.92</v>
      </c>
      <c r="I1296" s="6">
        <v>1628.54</v>
      </c>
      <c r="J1296" s="6">
        <v>52.29</v>
      </c>
      <c r="K1296" s="6">
        <v>0</v>
      </c>
      <c r="L1296" s="6">
        <v>52.29</v>
      </c>
      <c r="M1296" s="6">
        <v>36.281999999999996</v>
      </c>
      <c r="N1296" s="6">
        <v>16.008000000000003</v>
      </c>
    </row>
    <row r="1297" spans="1:14" x14ac:dyDescent="0.25">
      <c r="A1297" s="5" t="s">
        <v>1436</v>
      </c>
      <c r="B1297" s="5" t="s">
        <v>37</v>
      </c>
      <c r="C1297" s="5" t="s">
        <v>29</v>
      </c>
      <c r="D1297" s="5" t="s">
        <v>27</v>
      </c>
      <c r="E1297" s="6">
        <v>8625.59</v>
      </c>
      <c r="F1297" s="6">
        <v>0</v>
      </c>
      <c r="G1297" s="6">
        <v>8625.59</v>
      </c>
      <c r="H1297" s="6">
        <v>7829.73</v>
      </c>
      <c r="I1297" s="6">
        <v>795.86000000000058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</row>
    <row r="1298" spans="1:14" x14ac:dyDescent="0.25">
      <c r="A1298" s="5" t="s">
        <v>1436</v>
      </c>
      <c r="B1298" s="5" t="s">
        <v>220</v>
      </c>
      <c r="C1298" s="5" t="s">
        <v>39</v>
      </c>
      <c r="D1298" s="5" t="s">
        <v>40</v>
      </c>
      <c r="E1298" s="6">
        <v>-220769.34</v>
      </c>
      <c r="F1298" s="6">
        <v>0</v>
      </c>
      <c r="G1298" s="6">
        <v>-220769.34</v>
      </c>
      <c r="H1298" s="6">
        <v>-220769.32</v>
      </c>
      <c r="I1298" s="6">
        <v>-1.9999999989522621E-2</v>
      </c>
      <c r="J1298" s="6">
        <v>-1123</v>
      </c>
      <c r="K1298" s="6">
        <v>0</v>
      </c>
      <c r="L1298" s="6">
        <v>-1123</v>
      </c>
      <c r="M1298" s="6">
        <v>-1123</v>
      </c>
      <c r="N1298" s="6">
        <v>0</v>
      </c>
    </row>
    <row r="1299" spans="1:14" x14ac:dyDescent="0.25">
      <c r="A1299" s="5" t="s">
        <v>1436</v>
      </c>
      <c r="B1299" s="5" t="s">
        <v>92</v>
      </c>
      <c r="C1299" s="5" t="s">
        <v>42</v>
      </c>
      <c r="D1299" s="5" t="s">
        <v>43</v>
      </c>
      <c r="E1299" s="6">
        <v>123.42</v>
      </c>
      <c r="F1299" s="6">
        <v>95.594059405940598</v>
      </c>
      <c r="G1299" s="6">
        <v>27.825940594059404</v>
      </c>
      <c r="H1299" s="6">
        <v>96.55</v>
      </c>
      <c r="I1299" s="6">
        <v>26.870000000000005</v>
      </c>
      <c r="J1299" s="6">
        <v>1450</v>
      </c>
      <c r="K1299" s="6">
        <v>1123</v>
      </c>
      <c r="L1299" s="6">
        <v>327</v>
      </c>
      <c r="M1299" s="6">
        <v>1134.23</v>
      </c>
      <c r="N1299" s="6">
        <v>315.77</v>
      </c>
    </row>
    <row r="1300" spans="1:14" x14ac:dyDescent="0.25">
      <c r="A1300" s="5" t="s">
        <v>1436</v>
      </c>
      <c r="B1300" s="5" t="s">
        <v>80</v>
      </c>
      <c r="C1300" s="5" t="s">
        <v>42</v>
      </c>
      <c r="D1300" s="5" t="s">
        <v>43</v>
      </c>
      <c r="E1300" s="6">
        <v>1161.94</v>
      </c>
      <c r="F1300" s="6">
        <v>1157.8109452736317</v>
      </c>
      <c r="G1300" s="6">
        <v>4.1290547263683948</v>
      </c>
      <c r="H1300" s="6">
        <v>1163.5999999999999</v>
      </c>
      <c r="I1300" s="6">
        <v>-1.6599999999998545</v>
      </c>
      <c r="J1300" s="6">
        <v>1127</v>
      </c>
      <c r="K1300" s="6">
        <v>1123</v>
      </c>
      <c r="L1300" s="6">
        <v>4</v>
      </c>
      <c r="M1300" s="6">
        <v>1128.615</v>
      </c>
      <c r="N1300" s="6">
        <v>-1.6150000000000091</v>
      </c>
    </row>
    <row r="1301" spans="1:14" x14ac:dyDescent="0.25">
      <c r="A1301" s="5" t="s">
        <v>1436</v>
      </c>
      <c r="B1301" s="5" t="s">
        <v>223</v>
      </c>
      <c r="C1301" s="5" t="s">
        <v>42</v>
      </c>
      <c r="D1301" s="5" t="s">
        <v>43</v>
      </c>
      <c r="E1301" s="6">
        <v>2702.83</v>
      </c>
      <c r="F1301" s="6">
        <v>2698.0295566502464</v>
      </c>
      <c r="G1301" s="6">
        <v>4.8004433497535501</v>
      </c>
      <c r="H1301" s="6">
        <v>2738.5</v>
      </c>
      <c r="I1301" s="6">
        <v>-35.670000000000073</v>
      </c>
      <c r="J1301" s="6">
        <v>13500</v>
      </c>
      <c r="K1301" s="6">
        <v>13476</v>
      </c>
      <c r="L1301" s="6">
        <v>24</v>
      </c>
      <c r="M1301" s="6">
        <v>13678.14</v>
      </c>
      <c r="N1301" s="6">
        <v>-178.13999999999942</v>
      </c>
    </row>
    <row r="1302" spans="1:14" x14ac:dyDescent="0.25">
      <c r="A1302" s="5" t="s">
        <v>1436</v>
      </c>
      <c r="B1302" s="5" t="s">
        <v>221</v>
      </c>
      <c r="C1302" s="5" t="s">
        <v>42</v>
      </c>
      <c r="D1302" s="5" t="s">
        <v>43</v>
      </c>
      <c r="E1302" s="6">
        <v>6514.06</v>
      </c>
      <c r="F1302" s="6">
        <v>6485.1862745098042</v>
      </c>
      <c r="G1302" s="6">
        <v>28.873725490196193</v>
      </c>
      <c r="H1302" s="6">
        <v>6614.89</v>
      </c>
      <c r="I1302" s="6">
        <v>-100.82999999999993</v>
      </c>
      <c r="J1302" s="6">
        <v>13536</v>
      </c>
      <c r="K1302" s="6">
        <v>13476</v>
      </c>
      <c r="L1302" s="6">
        <v>60</v>
      </c>
      <c r="M1302" s="6">
        <v>13745.52</v>
      </c>
      <c r="N1302" s="6">
        <v>-209.52000000000044</v>
      </c>
    </row>
    <row r="1303" spans="1:14" x14ac:dyDescent="0.25">
      <c r="A1303" s="5" t="s">
        <v>1436</v>
      </c>
      <c r="B1303" s="5" t="s">
        <v>225</v>
      </c>
      <c r="C1303" s="5" t="s">
        <v>42</v>
      </c>
      <c r="D1303" s="5" t="s">
        <v>43</v>
      </c>
      <c r="E1303" s="6">
        <v>8822.69</v>
      </c>
      <c r="F1303" s="6">
        <v>7626.3349753694583</v>
      </c>
      <c r="G1303" s="6">
        <v>1196.3550246305422</v>
      </c>
      <c r="H1303" s="6">
        <v>7740.73</v>
      </c>
      <c r="I1303" s="6">
        <v>1081.9600000000009</v>
      </c>
      <c r="J1303" s="6">
        <v>15590</v>
      </c>
      <c r="K1303" s="6">
        <v>13476</v>
      </c>
      <c r="L1303" s="6">
        <v>2114</v>
      </c>
      <c r="M1303" s="6">
        <v>13678.14</v>
      </c>
      <c r="N1303" s="6">
        <v>1911.8600000000006</v>
      </c>
    </row>
    <row r="1304" spans="1:14" x14ac:dyDescent="0.25">
      <c r="A1304" s="5" t="s">
        <v>1436</v>
      </c>
      <c r="B1304" s="5" t="s">
        <v>228</v>
      </c>
      <c r="C1304" s="5" t="s">
        <v>42</v>
      </c>
      <c r="D1304" s="5" t="s">
        <v>43</v>
      </c>
      <c r="E1304" s="6">
        <v>11462.62</v>
      </c>
      <c r="F1304" s="6">
        <v>10973.241379310344</v>
      </c>
      <c r="G1304" s="6">
        <v>489.3786206896566</v>
      </c>
      <c r="H1304" s="6">
        <v>11137.84</v>
      </c>
      <c r="I1304" s="6">
        <v>324.78000000000065</v>
      </c>
      <c r="J1304" s="6">
        <v>14077</v>
      </c>
      <c r="K1304" s="6">
        <v>13476</v>
      </c>
      <c r="L1304" s="6">
        <v>601</v>
      </c>
      <c r="M1304" s="6">
        <v>13678.14</v>
      </c>
      <c r="N1304" s="6">
        <v>398.86000000000058</v>
      </c>
    </row>
    <row r="1305" spans="1:14" x14ac:dyDescent="0.25">
      <c r="A1305" s="5" t="s">
        <v>1436</v>
      </c>
      <c r="B1305" s="5" t="s">
        <v>226</v>
      </c>
      <c r="C1305" s="5" t="s">
        <v>42</v>
      </c>
      <c r="D1305" s="5" t="s">
        <v>43</v>
      </c>
      <c r="E1305" s="6">
        <v>12058.2</v>
      </c>
      <c r="F1305" s="6">
        <v>11206.64039408867</v>
      </c>
      <c r="G1305" s="6">
        <v>851.55960591133044</v>
      </c>
      <c r="H1305" s="6">
        <v>11374.74</v>
      </c>
      <c r="I1305" s="6">
        <v>683.46000000000095</v>
      </c>
      <c r="J1305" s="6">
        <v>14500</v>
      </c>
      <c r="K1305" s="6">
        <v>13476</v>
      </c>
      <c r="L1305" s="6">
        <v>1024</v>
      </c>
      <c r="M1305" s="6">
        <v>13678.14</v>
      </c>
      <c r="N1305" s="6">
        <v>821.86000000000058</v>
      </c>
    </row>
    <row r="1306" spans="1:14" x14ac:dyDescent="0.25">
      <c r="A1306" s="5" t="s">
        <v>1436</v>
      </c>
      <c r="B1306" s="5" t="s">
        <v>227</v>
      </c>
      <c r="C1306" s="5" t="s">
        <v>42</v>
      </c>
      <c r="D1306" s="5" t="s">
        <v>43</v>
      </c>
      <c r="E1306" s="6">
        <v>12549.12</v>
      </c>
      <c r="F1306" s="6">
        <v>11589.35960591133</v>
      </c>
      <c r="G1306" s="6">
        <v>959.76039408867109</v>
      </c>
      <c r="H1306" s="6">
        <v>11763.2</v>
      </c>
      <c r="I1306" s="6">
        <v>785.92000000000007</v>
      </c>
      <c r="J1306" s="6">
        <v>1216</v>
      </c>
      <c r="K1306" s="6">
        <v>1123</v>
      </c>
      <c r="L1306" s="6">
        <v>93</v>
      </c>
      <c r="M1306" s="6">
        <v>1139.845</v>
      </c>
      <c r="N1306" s="6">
        <v>76.154999999999973</v>
      </c>
    </row>
    <row r="1307" spans="1:14" x14ac:dyDescent="0.25">
      <c r="A1307" s="5" t="s">
        <v>1436</v>
      </c>
      <c r="B1307" s="5" t="s">
        <v>229</v>
      </c>
      <c r="C1307" s="5" t="s">
        <v>42</v>
      </c>
      <c r="D1307" s="5" t="s">
        <v>43</v>
      </c>
      <c r="E1307" s="6">
        <v>18291.580000000002</v>
      </c>
      <c r="F1307" s="6">
        <v>16798.238805970148</v>
      </c>
      <c r="G1307" s="6">
        <v>1493.3411940298538</v>
      </c>
      <c r="H1307" s="6">
        <v>16882.23</v>
      </c>
      <c r="I1307" s="6">
        <v>1409.3500000000022</v>
      </c>
      <c r="J1307" s="6">
        <v>14674</v>
      </c>
      <c r="K1307" s="6">
        <v>13476</v>
      </c>
      <c r="L1307" s="6">
        <v>1198</v>
      </c>
      <c r="M1307" s="6">
        <v>13543.38</v>
      </c>
      <c r="N1307" s="6">
        <v>1130.6200000000008</v>
      </c>
    </row>
    <row r="1308" spans="1:14" x14ac:dyDescent="0.25">
      <c r="A1308" s="5" t="s">
        <v>1436</v>
      </c>
      <c r="B1308" s="5" t="s">
        <v>88</v>
      </c>
      <c r="C1308" s="5" t="s">
        <v>42</v>
      </c>
      <c r="D1308" s="5" t="s">
        <v>43</v>
      </c>
      <c r="E1308" s="6">
        <v>72298.100000000006</v>
      </c>
      <c r="F1308" s="6">
        <v>71565.237623762383</v>
      </c>
      <c r="G1308" s="6">
        <v>732.86237623762281</v>
      </c>
      <c r="H1308" s="6">
        <v>72280.89</v>
      </c>
      <c r="I1308" s="6">
        <v>17.210000000006403</v>
      </c>
      <c r="J1308" s="6">
        <v>13614</v>
      </c>
      <c r="K1308" s="6">
        <v>13476</v>
      </c>
      <c r="L1308" s="6">
        <v>138</v>
      </c>
      <c r="M1308" s="6">
        <v>13610.76</v>
      </c>
      <c r="N1308" s="6">
        <v>3.2399999999997817</v>
      </c>
    </row>
    <row r="1309" spans="1:14" x14ac:dyDescent="0.25">
      <c r="A1309" s="5" t="s">
        <v>1436</v>
      </c>
      <c r="B1309" s="5" t="s">
        <v>230</v>
      </c>
      <c r="C1309" s="5" t="s">
        <v>42</v>
      </c>
      <c r="D1309" s="5" t="s">
        <v>53</v>
      </c>
      <c r="E1309" s="6">
        <v>62847.519999999997</v>
      </c>
      <c r="F1309" s="6">
        <v>56764.855721393033</v>
      </c>
      <c r="G1309" s="6">
        <v>6082.6642786069642</v>
      </c>
      <c r="H1309" s="6">
        <v>57048.68</v>
      </c>
      <c r="I1309" s="6">
        <v>5798.8399999999965</v>
      </c>
      <c r="J1309" s="6">
        <v>11190</v>
      </c>
      <c r="K1309" s="6">
        <v>10107</v>
      </c>
      <c r="L1309" s="6">
        <v>1083</v>
      </c>
      <c r="M1309" s="6">
        <v>10157.535</v>
      </c>
      <c r="N1309" s="6">
        <v>1032.4650000000001</v>
      </c>
    </row>
    <row r="1310" spans="1:14" x14ac:dyDescent="0.25">
      <c r="A1310" s="5" t="s">
        <v>1436</v>
      </c>
      <c r="B1310" s="5" t="s">
        <v>54</v>
      </c>
      <c r="C1310" s="5" t="s">
        <v>42</v>
      </c>
      <c r="D1310" s="5" t="s">
        <v>55</v>
      </c>
      <c r="E1310" s="6">
        <v>680.41</v>
      </c>
      <c r="F1310" s="6">
        <v>667.06862745098044</v>
      </c>
      <c r="G1310" s="6">
        <v>13.341372549019525</v>
      </c>
      <c r="H1310" s="6">
        <v>680.41</v>
      </c>
      <c r="I1310" s="6">
        <v>0</v>
      </c>
      <c r="J1310" s="6">
        <v>123.71</v>
      </c>
      <c r="K1310" s="6">
        <v>121.28431372549019</v>
      </c>
      <c r="L1310" s="6">
        <v>2.4256862745098005</v>
      </c>
      <c r="M1310" s="6">
        <v>123.71</v>
      </c>
      <c r="N1310" s="6">
        <v>0</v>
      </c>
    </row>
    <row r="1311" spans="1:14" x14ac:dyDescent="0.25">
      <c r="A1311" s="5" t="s">
        <v>1437</v>
      </c>
      <c r="B1311" s="5" t="s">
        <v>25</v>
      </c>
      <c r="C1311" s="5" t="s">
        <v>26</v>
      </c>
      <c r="D1311" s="5" t="s">
        <v>27</v>
      </c>
      <c r="E1311" s="6">
        <v>7868.45</v>
      </c>
      <c r="F1311" s="6">
        <v>0</v>
      </c>
      <c r="G1311" s="6">
        <v>7868.45</v>
      </c>
      <c r="H1311" s="6">
        <v>0</v>
      </c>
      <c r="I1311" s="6">
        <v>7868.45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</row>
    <row r="1312" spans="1:14" x14ac:dyDescent="0.25">
      <c r="A1312" s="5" t="s">
        <v>1437</v>
      </c>
      <c r="B1312" s="5" t="s">
        <v>32</v>
      </c>
      <c r="C1312" s="5" t="s">
        <v>33</v>
      </c>
      <c r="D1312" s="5" t="s">
        <v>27</v>
      </c>
      <c r="E1312" s="6">
        <v>815.56</v>
      </c>
      <c r="F1312" s="6">
        <v>0</v>
      </c>
      <c r="G1312" s="6">
        <v>815.56</v>
      </c>
      <c r="H1312" s="6">
        <v>1471.74</v>
      </c>
      <c r="I1312" s="6">
        <v>-656.18000000000006</v>
      </c>
      <c r="J1312" s="6">
        <v>2.0099999999999998</v>
      </c>
      <c r="K1312" s="6">
        <v>0</v>
      </c>
      <c r="L1312" s="6">
        <v>2.0099999999999998</v>
      </c>
      <c r="M1312" s="6">
        <v>3.6269999999999998</v>
      </c>
      <c r="N1312" s="6">
        <v>-1.617</v>
      </c>
    </row>
    <row r="1313" spans="1:14" x14ac:dyDescent="0.25">
      <c r="A1313" s="5" t="s">
        <v>1437</v>
      </c>
      <c r="B1313" s="5" t="s">
        <v>34</v>
      </c>
      <c r="C1313" s="5" t="s">
        <v>33</v>
      </c>
      <c r="D1313" s="5" t="s">
        <v>27</v>
      </c>
      <c r="E1313" s="6">
        <v>3646.14</v>
      </c>
      <c r="F1313" s="6">
        <v>0</v>
      </c>
      <c r="G1313" s="6">
        <v>3646.14</v>
      </c>
      <c r="H1313" s="6">
        <v>6579.77</v>
      </c>
      <c r="I1313" s="6">
        <v>-2933.6300000000006</v>
      </c>
      <c r="J1313" s="6">
        <v>2.0099999999999998</v>
      </c>
      <c r="K1313" s="6">
        <v>0</v>
      </c>
      <c r="L1313" s="6">
        <v>2.0099999999999998</v>
      </c>
      <c r="M1313" s="6">
        <v>3.6269999999999998</v>
      </c>
      <c r="N1313" s="6">
        <v>-1.617</v>
      </c>
    </row>
    <row r="1314" spans="1:14" x14ac:dyDescent="0.25">
      <c r="A1314" s="5" t="s">
        <v>1437</v>
      </c>
      <c r="B1314" s="5" t="s">
        <v>35</v>
      </c>
      <c r="C1314" s="5" t="s">
        <v>33</v>
      </c>
      <c r="D1314" s="5" t="s">
        <v>27</v>
      </c>
      <c r="E1314" s="6">
        <v>4294.0200000000004</v>
      </c>
      <c r="F1314" s="6">
        <v>0</v>
      </c>
      <c r="G1314" s="6">
        <v>4294.0200000000004</v>
      </c>
      <c r="H1314" s="6">
        <v>7748.77</v>
      </c>
      <c r="I1314" s="6">
        <v>-3454.75</v>
      </c>
      <c r="J1314" s="6">
        <v>42.21</v>
      </c>
      <c r="K1314" s="6">
        <v>0</v>
      </c>
      <c r="L1314" s="6">
        <v>42.21</v>
      </c>
      <c r="M1314" s="6">
        <v>76.17</v>
      </c>
      <c r="N1314" s="6">
        <v>-33.96</v>
      </c>
    </row>
    <row r="1315" spans="1:14" x14ac:dyDescent="0.25">
      <c r="A1315" s="5" t="s">
        <v>1437</v>
      </c>
      <c r="B1315" s="5" t="s">
        <v>302</v>
      </c>
      <c r="C1315" s="5" t="s">
        <v>39</v>
      </c>
      <c r="D1315" s="5" t="s">
        <v>40</v>
      </c>
      <c r="E1315" s="6">
        <v>-404659.73</v>
      </c>
      <c r="F1315" s="6">
        <v>0</v>
      </c>
      <c r="G1315" s="6">
        <v>-404659.73</v>
      </c>
      <c r="H1315" s="6">
        <v>-404659.65</v>
      </c>
      <c r="I1315" s="6">
        <v>-7.9999999958090484E-2</v>
      </c>
      <c r="J1315" s="6">
        <v>-2539</v>
      </c>
      <c r="K1315" s="6">
        <v>0</v>
      </c>
      <c r="L1315" s="6">
        <v>-2539</v>
      </c>
      <c r="M1315" s="6">
        <v>-2539</v>
      </c>
      <c r="N1315" s="6">
        <v>0</v>
      </c>
    </row>
    <row r="1316" spans="1:14" x14ac:dyDescent="0.25">
      <c r="A1316" s="5" t="s">
        <v>1437</v>
      </c>
      <c r="B1316" s="5" t="s">
        <v>303</v>
      </c>
      <c r="C1316" s="5" t="s">
        <v>42</v>
      </c>
      <c r="D1316" s="5" t="s">
        <v>58</v>
      </c>
      <c r="E1316" s="6">
        <v>311333.65999999997</v>
      </c>
      <c r="F1316" s="6">
        <v>311048.52736318408</v>
      </c>
      <c r="G1316" s="6">
        <v>285.1326368158916</v>
      </c>
      <c r="H1316" s="6">
        <v>312603.77</v>
      </c>
      <c r="I1316" s="6">
        <v>-1270.1100000000442</v>
      </c>
      <c r="J1316" s="6">
        <v>15248</v>
      </c>
      <c r="K1316" s="6">
        <v>15234</v>
      </c>
      <c r="L1316" s="6">
        <v>14</v>
      </c>
      <c r="M1316" s="6">
        <v>15310.17</v>
      </c>
      <c r="N1316" s="6">
        <v>-62.170000000000073</v>
      </c>
    </row>
    <row r="1317" spans="1:14" x14ac:dyDescent="0.25">
      <c r="A1317" s="5" t="s">
        <v>1437</v>
      </c>
      <c r="B1317" s="5" t="s">
        <v>304</v>
      </c>
      <c r="C1317" s="5" t="s">
        <v>42</v>
      </c>
      <c r="D1317" s="5" t="s">
        <v>43</v>
      </c>
      <c r="E1317" s="6">
        <v>7198.35</v>
      </c>
      <c r="F1317" s="6">
        <v>0</v>
      </c>
      <c r="G1317" s="6">
        <v>7198.35</v>
      </c>
      <c r="H1317" s="6">
        <v>0</v>
      </c>
      <c r="I1317" s="6">
        <v>7198.35</v>
      </c>
      <c r="J1317" s="6">
        <v>15300</v>
      </c>
      <c r="K1317" s="6">
        <v>0</v>
      </c>
      <c r="L1317" s="6">
        <v>15300</v>
      </c>
      <c r="M1317" s="6">
        <v>0</v>
      </c>
      <c r="N1317" s="6">
        <v>15300</v>
      </c>
    </row>
    <row r="1318" spans="1:14" x14ac:dyDescent="0.25">
      <c r="A1318" s="5" t="s">
        <v>1437</v>
      </c>
      <c r="B1318" s="5" t="s">
        <v>94</v>
      </c>
      <c r="C1318" s="5" t="s">
        <v>42</v>
      </c>
      <c r="D1318" s="5" t="s">
        <v>43</v>
      </c>
      <c r="E1318" s="6">
        <v>1258.78</v>
      </c>
      <c r="F1318" s="6">
        <v>1256.8059701492537</v>
      </c>
      <c r="G1318" s="6">
        <v>1.9740298507463194</v>
      </c>
      <c r="H1318" s="6">
        <v>1263.0899999999999</v>
      </c>
      <c r="I1318" s="6">
        <v>-4.3099999999999454</v>
      </c>
      <c r="J1318" s="6">
        <v>2543</v>
      </c>
      <c r="K1318" s="6">
        <v>2539</v>
      </c>
      <c r="L1318" s="6">
        <v>4</v>
      </c>
      <c r="M1318" s="6">
        <v>2551.6950000000002</v>
      </c>
      <c r="N1318" s="6">
        <v>-8.6950000000001637</v>
      </c>
    </row>
    <row r="1319" spans="1:14" x14ac:dyDescent="0.25">
      <c r="A1319" s="5" t="s">
        <v>1437</v>
      </c>
      <c r="B1319" s="5" t="s">
        <v>305</v>
      </c>
      <c r="C1319" s="5" t="s">
        <v>42</v>
      </c>
      <c r="D1319" s="5" t="s">
        <v>43</v>
      </c>
      <c r="E1319" s="6">
        <v>0</v>
      </c>
      <c r="F1319" s="6">
        <v>7167.2906403940888</v>
      </c>
      <c r="G1319" s="6">
        <v>-7167.2906403940888</v>
      </c>
      <c r="H1319" s="6">
        <v>7274.8</v>
      </c>
      <c r="I1319" s="6">
        <v>-7274.8</v>
      </c>
      <c r="J1319" s="6">
        <v>0</v>
      </c>
      <c r="K1319" s="6">
        <v>15234</v>
      </c>
      <c r="L1319" s="6">
        <v>-15234</v>
      </c>
      <c r="M1319" s="6">
        <v>15462.51</v>
      </c>
      <c r="N1319" s="6">
        <v>-15462.51</v>
      </c>
    </row>
    <row r="1320" spans="1:14" x14ac:dyDescent="0.25">
      <c r="A1320" s="5" t="s">
        <v>1437</v>
      </c>
      <c r="B1320" s="5" t="s">
        <v>432</v>
      </c>
      <c r="C1320" s="5" t="s">
        <v>42</v>
      </c>
      <c r="D1320" s="5" t="s">
        <v>43</v>
      </c>
      <c r="E1320" s="6">
        <v>11655.67</v>
      </c>
      <c r="F1320" s="6">
        <v>10991.182266009851</v>
      </c>
      <c r="G1320" s="6">
        <v>664.48773399014863</v>
      </c>
      <c r="H1320" s="6">
        <v>11156.05</v>
      </c>
      <c r="I1320" s="6">
        <v>499.6200000000008</v>
      </c>
      <c r="J1320" s="6">
        <v>16155</v>
      </c>
      <c r="K1320" s="6">
        <v>15234</v>
      </c>
      <c r="L1320" s="6">
        <v>921</v>
      </c>
      <c r="M1320" s="6">
        <v>15462.51</v>
      </c>
      <c r="N1320" s="6">
        <v>692.48999999999978</v>
      </c>
    </row>
    <row r="1321" spans="1:14" x14ac:dyDescent="0.25">
      <c r="A1321" s="5" t="s">
        <v>1437</v>
      </c>
      <c r="B1321" s="5" t="s">
        <v>307</v>
      </c>
      <c r="C1321" s="5" t="s">
        <v>42</v>
      </c>
      <c r="D1321" s="5" t="s">
        <v>43</v>
      </c>
      <c r="E1321" s="6">
        <v>15063.98</v>
      </c>
      <c r="F1321" s="6">
        <v>14805.467980295567</v>
      </c>
      <c r="G1321" s="6">
        <v>258.51201970443253</v>
      </c>
      <c r="H1321" s="6">
        <v>15027.55</v>
      </c>
      <c r="I1321" s="6">
        <v>36.430000000000291</v>
      </c>
      <c r="J1321" s="6">
        <v>15500</v>
      </c>
      <c r="K1321" s="6">
        <v>15234</v>
      </c>
      <c r="L1321" s="6">
        <v>266</v>
      </c>
      <c r="M1321" s="6">
        <v>15462.51</v>
      </c>
      <c r="N1321" s="6">
        <v>37.489999999999782</v>
      </c>
    </row>
    <row r="1322" spans="1:14" x14ac:dyDescent="0.25">
      <c r="A1322" s="5" t="s">
        <v>1437</v>
      </c>
      <c r="B1322" s="5" t="s">
        <v>308</v>
      </c>
      <c r="C1322" s="5" t="s">
        <v>42</v>
      </c>
      <c r="D1322" s="5" t="s">
        <v>43</v>
      </c>
      <c r="E1322" s="6">
        <v>16559.64</v>
      </c>
      <c r="F1322" s="6">
        <v>16596.679802955667</v>
      </c>
      <c r="G1322" s="6">
        <v>-37.039802955667255</v>
      </c>
      <c r="H1322" s="6">
        <v>16845.63</v>
      </c>
      <c r="I1322" s="6">
        <v>-285.9900000000016</v>
      </c>
      <c r="J1322" s="6">
        <v>15200</v>
      </c>
      <c r="K1322" s="6">
        <v>15234</v>
      </c>
      <c r="L1322" s="6">
        <v>-34</v>
      </c>
      <c r="M1322" s="6">
        <v>15462.51</v>
      </c>
      <c r="N1322" s="6">
        <v>-262.51000000000022</v>
      </c>
    </row>
    <row r="1323" spans="1:14" x14ac:dyDescent="0.25">
      <c r="A1323" s="5" t="s">
        <v>1437</v>
      </c>
      <c r="B1323" s="5" t="s">
        <v>309</v>
      </c>
      <c r="C1323" s="5" t="s">
        <v>42</v>
      </c>
      <c r="D1323" s="5" t="s">
        <v>43</v>
      </c>
      <c r="E1323" s="6">
        <v>24965.48</v>
      </c>
      <c r="F1323" s="6">
        <v>24323.615763546797</v>
      </c>
      <c r="G1323" s="6">
        <v>641.86423645320247</v>
      </c>
      <c r="H1323" s="6">
        <v>24688.47</v>
      </c>
      <c r="I1323" s="6">
        <v>277.0099999999984</v>
      </c>
      <c r="J1323" s="6">
        <v>2606</v>
      </c>
      <c r="K1323" s="6">
        <v>2539</v>
      </c>
      <c r="L1323" s="6">
        <v>67</v>
      </c>
      <c r="M1323" s="6">
        <v>2577.085</v>
      </c>
      <c r="N1323" s="6">
        <v>28.914999999999964</v>
      </c>
    </row>
    <row r="1324" spans="1:14" x14ac:dyDescent="0.25">
      <c r="A1324" s="5" t="s">
        <v>1438</v>
      </c>
      <c r="B1324" s="5" t="s">
        <v>25</v>
      </c>
      <c r="C1324" s="5" t="s">
        <v>26</v>
      </c>
      <c r="D1324" s="5" t="s">
        <v>27</v>
      </c>
      <c r="E1324" s="6">
        <v>11223.4</v>
      </c>
      <c r="F1324" s="6">
        <v>0</v>
      </c>
      <c r="G1324" s="6">
        <v>11223.4</v>
      </c>
      <c r="H1324" s="6">
        <v>0</v>
      </c>
      <c r="I1324" s="6">
        <v>11223.4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</row>
    <row r="1325" spans="1:14" x14ac:dyDescent="0.25">
      <c r="A1325" s="5" t="s">
        <v>1438</v>
      </c>
      <c r="B1325" s="5" t="s">
        <v>30</v>
      </c>
      <c r="C1325" s="5" t="s">
        <v>29</v>
      </c>
      <c r="D1325" s="5" t="s">
        <v>27</v>
      </c>
      <c r="E1325" s="6">
        <v>83.88</v>
      </c>
      <c r="F1325" s="6">
        <v>0</v>
      </c>
      <c r="G1325" s="6">
        <v>83.88</v>
      </c>
      <c r="H1325" s="6">
        <v>85.68</v>
      </c>
      <c r="I1325" s="6">
        <v>-1.8000000000000114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</row>
    <row r="1326" spans="1:14" x14ac:dyDescent="0.25">
      <c r="A1326" s="5" t="s">
        <v>1438</v>
      </c>
      <c r="B1326" s="5" t="s">
        <v>31</v>
      </c>
      <c r="C1326" s="5" t="s">
        <v>29</v>
      </c>
      <c r="D1326" s="5" t="s">
        <v>27</v>
      </c>
      <c r="E1326" s="6">
        <v>376.2</v>
      </c>
      <c r="F1326" s="6">
        <v>0</v>
      </c>
      <c r="G1326" s="6">
        <v>376.2</v>
      </c>
      <c r="H1326" s="6">
        <v>384.28</v>
      </c>
      <c r="I1326" s="6">
        <v>-8.0799999999999841</v>
      </c>
      <c r="J1326" s="6">
        <v>0</v>
      </c>
      <c r="K1326" s="6">
        <v>0</v>
      </c>
      <c r="L1326" s="6">
        <v>0</v>
      </c>
      <c r="M1326" s="6">
        <v>0</v>
      </c>
      <c r="N1326" s="6">
        <v>0</v>
      </c>
    </row>
    <row r="1327" spans="1:14" x14ac:dyDescent="0.25">
      <c r="A1327" s="5" t="s">
        <v>1438</v>
      </c>
      <c r="B1327" s="5" t="s">
        <v>32</v>
      </c>
      <c r="C1327" s="5" t="s">
        <v>33</v>
      </c>
      <c r="D1327" s="5" t="s">
        <v>27</v>
      </c>
      <c r="E1327" s="6">
        <v>442.27</v>
      </c>
      <c r="F1327" s="6">
        <v>0</v>
      </c>
      <c r="G1327" s="6">
        <v>442.27</v>
      </c>
      <c r="H1327" s="6">
        <v>967.2</v>
      </c>
      <c r="I1327" s="6">
        <v>-524.93000000000006</v>
      </c>
      <c r="J1327" s="6">
        <v>1.0900000000000001</v>
      </c>
      <c r="K1327" s="6">
        <v>0</v>
      </c>
      <c r="L1327" s="6">
        <v>1.0900000000000001</v>
      </c>
      <c r="M1327" s="6">
        <v>2.3839999999999999</v>
      </c>
      <c r="N1327" s="6">
        <v>-1.2939999999999998</v>
      </c>
    </row>
    <row r="1328" spans="1:14" x14ac:dyDescent="0.25">
      <c r="A1328" s="5" t="s">
        <v>1438</v>
      </c>
      <c r="B1328" s="5" t="s">
        <v>28</v>
      </c>
      <c r="C1328" s="5" t="s">
        <v>29</v>
      </c>
      <c r="D1328" s="5" t="s">
        <v>27</v>
      </c>
      <c r="E1328" s="6">
        <v>2680.29</v>
      </c>
      <c r="F1328" s="6">
        <v>0</v>
      </c>
      <c r="G1328" s="6">
        <v>2680.29</v>
      </c>
      <c r="H1328" s="6">
        <v>2737.85</v>
      </c>
      <c r="I1328" s="6">
        <v>-57.559999999999945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</row>
    <row r="1329" spans="1:14" x14ac:dyDescent="0.25">
      <c r="A1329" s="5" t="s">
        <v>1438</v>
      </c>
      <c r="B1329" s="5" t="s">
        <v>34</v>
      </c>
      <c r="C1329" s="5" t="s">
        <v>33</v>
      </c>
      <c r="D1329" s="5" t="s">
        <v>27</v>
      </c>
      <c r="E1329" s="6">
        <v>1977.26</v>
      </c>
      <c r="F1329" s="6">
        <v>0</v>
      </c>
      <c r="G1329" s="6">
        <v>1977.26</v>
      </c>
      <c r="H1329" s="6">
        <v>4324.12</v>
      </c>
      <c r="I1329" s="6">
        <v>-2346.8599999999997</v>
      </c>
      <c r="J1329" s="6">
        <v>1.0900000000000001</v>
      </c>
      <c r="K1329" s="6">
        <v>0</v>
      </c>
      <c r="L1329" s="6">
        <v>1.0900000000000001</v>
      </c>
      <c r="M1329" s="6">
        <v>2.3839999999999999</v>
      </c>
      <c r="N1329" s="6">
        <v>-1.2939999999999998</v>
      </c>
    </row>
    <row r="1330" spans="1:14" x14ac:dyDescent="0.25">
      <c r="A1330" s="5" t="s">
        <v>1438</v>
      </c>
      <c r="B1330" s="5" t="s">
        <v>36</v>
      </c>
      <c r="C1330" s="5" t="s">
        <v>29</v>
      </c>
      <c r="D1330" s="5" t="s">
        <v>27</v>
      </c>
      <c r="E1330" s="6">
        <v>4834.5</v>
      </c>
      <c r="F1330" s="6">
        <v>0</v>
      </c>
      <c r="G1330" s="6">
        <v>4834.5</v>
      </c>
      <c r="H1330" s="6">
        <v>4938.32</v>
      </c>
      <c r="I1330" s="6">
        <v>-103.81999999999971</v>
      </c>
      <c r="J1330" s="6">
        <v>0</v>
      </c>
      <c r="K1330" s="6">
        <v>0</v>
      </c>
      <c r="L1330" s="6">
        <v>0</v>
      </c>
      <c r="M1330" s="6">
        <v>0</v>
      </c>
      <c r="N1330" s="6">
        <v>0</v>
      </c>
    </row>
    <row r="1331" spans="1:14" x14ac:dyDescent="0.25">
      <c r="A1331" s="5" t="s">
        <v>1438</v>
      </c>
      <c r="B1331" s="5" t="s">
        <v>35</v>
      </c>
      <c r="C1331" s="5" t="s">
        <v>33</v>
      </c>
      <c r="D1331" s="5" t="s">
        <v>27</v>
      </c>
      <c r="E1331" s="6">
        <v>2328.6</v>
      </c>
      <c r="F1331" s="6">
        <v>0</v>
      </c>
      <c r="G1331" s="6">
        <v>2328.6</v>
      </c>
      <c r="H1331" s="6">
        <v>5092.16</v>
      </c>
      <c r="I1331" s="6">
        <v>-2763.56</v>
      </c>
      <c r="J1331" s="6">
        <v>22.89</v>
      </c>
      <c r="K1331" s="6">
        <v>0</v>
      </c>
      <c r="L1331" s="6">
        <v>22.89</v>
      </c>
      <c r="M1331" s="6">
        <v>50.055999999999997</v>
      </c>
      <c r="N1331" s="6">
        <v>-27.165999999999997</v>
      </c>
    </row>
    <row r="1332" spans="1:14" x14ac:dyDescent="0.25">
      <c r="A1332" s="5" t="s">
        <v>1438</v>
      </c>
      <c r="B1332" s="5" t="s">
        <v>37</v>
      </c>
      <c r="C1332" s="5" t="s">
        <v>29</v>
      </c>
      <c r="D1332" s="5" t="s">
        <v>27</v>
      </c>
      <c r="E1332" s="6">
        <v>10598.91</v>
      </c>
      <c r="F1332" s="6">
        <v>0</v>
      </c>
      <c r="G1332" s="6">
        <v>10598.91</v>
      </c>
      <c r="H1332" s="6">
        <v>10826.52</v>
      </c>
      <c r="I1332" s="6">
        <v>-227.61000000000058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</row>
    <row r="1333" spans="1:14" x14ac:dyDescent="0.25">
      <c r="A1333" s="5" t="s">
        <v>1438</v>
      </c>
      <c r="B1333" s="5" t="s">
        <v>157</v>
      </c>
      <c r="C1333" s="5" t="s">
        <v>39</v>
      </c>
      <c r="D1333" s="5" t="s">
        <v>40</v>
      </c>
      <c r="E1333" s="6">
        <v>-250599.56</v>
      </c>
      <c r="F1333" s="6">
        <v>0</v>
      </c>
      <c r="G1333" s="6">
        <v>-250599.56</v>
      </c>
      <c r="H1333" s="6">
        <v>-250599.57</v>
      </c>
      <c r="I1333" s="6">
        <v>1.0000000009313226E-2</v>
      </c>
      <c r="J1333" s="6">
        <v>-3051</v>
      </c>
      <c r="K1333" s="6">
        <v>0</v>
      </c>
      <c r="L1333" s="6">
        <v>-3051</v>
      </c>
      <c r="M1333" s="6">
        <v>-3051</v>
      </c>
      <c r="N1333" s="6">
        <v>0</v>
      </c>
    </row>
    <row r="1334" spans="1:14" x14ac:dyDescent="0.25">
      <c r="A1334" s="5" t="s">
        <v>1438</v>
      </c>
      <c r="B1334" s="5" t="s">
        <v>1364</v>
      </c>
      <c r="C1334" s="5" t="s">
        <v>42</v>
      </c>
      <c r="D1334" s="5" t="s">
        <v>43</v>
      </c>
      <c r="E1334" s="6">
        <v>19245.919999999998</v>
      </c>
      <c r="F1334" s="6">
        <v>0</v>
      </c>
      <c r="G1334" s="6">
        <v>19245.919999999998</v>
      </c>
      <c r="H1334" s="6">
        <v>0</v>
      </c>
      <c r="I1334" s="6">
        <v>19245.919999999998</v>
      </c>
      <c r="J1334" s="6">
        <v>18500</v>
      </c>
      <c r="K1334" s="6">
        <v>0</v>
      </c>
      <c r="L1334" s="6">
        <v>18500</v>
      </c>
      <c r="M1334" s="6">
        <v>0</v>
      </c>
      <c r="N1334" s="6">
        <v>18500</v>
      </c>
    </row>
    <row r="1335" spans="1:14" x14ac:dyDescent="0.25">
      <c r="A1335" s="5" t="s">
        <v>1438</v>
      </c>
      <c r="B1335" s="5" t="s">
        <v>151</v>
      </c>
      <c r="C1335" s="5" t="s">
        <v>42</v>
      </c>
      <c r="D1335" s="5" t="s">
        <v>43</v>
      </c>
      <c r="E1335" s="6">
        <v>310.10000000000002</v>
      </c>
      <c r="F1335" s="6">
        <v>304.1274509803921</v>
      </c>
      <c r="G1335" s="6">
        <v>5.9725490196079249</v>
      </c>
      <c r="H1335" s="6">
        <v>310.20999999999998</v>
      </c>
      <c r="I1335" s="6">
        <v>-0.1099999999999568</v>
      </c>
      <c r="J1335" s="6">
        <v>3111</v>
      </c>
      <c r="K1335" s="6">
        <v>3051</v>
      </c>
      <c r="L1335" s="6">
        <v>60</v>
      </c>
      <c r="M1335" s="6">
        <v>3112.02</v>
      </c>
      <c r="N1335" s="6">
        <v>-1.0199999999999818</v>
      </c>
    </row>
    <row r="1336" spans="1:14" x14ac:dyDescent="0.25">
      <c r="A1336" s="5" t="s">
        <v>1438</v>
      </c>
      <c r="B1336" s="5" t="s">
        <v>152</v>
      </c>
      <c r="C1336" s="5" t="s">
        <v>42</v>
      </c>
      <c r="D1336" s="5" t="s">
        <v>43</v>
      </c>
      <c r="E1336" s="6">
        <v>1330.38</v>
      </c>
      <c r="F1336" s="6">
        <v>1327.1822660098521</v>
      </c>
      <c r="G1336" s="6">
        <v>3.1977339901479809</v>
      </c>
      <c r="H1336" s="6">
        <v>1347.09</v>
      </c>
      <c r="I1336" s="6">
        <v>-16.709999999999809</v>
      </c>
      <c r="J1336" s="6">
        <v>18350</v>
      </c>
      <c r="K1336" s="6">
        <v>18306</v>
      </c>
      <c r="L1336" s="6">
        <v>44</v>
      </c>
      <c r="M1336" s="6">
        <v>18580.59</v>
      </c>
      <c r="N1336" s="6">
        <v>-230.59000000000015</v>
      </c>
    </row>
    <row r="1337" spans="1:14" x14ac:dyDescent="0.25">
      <c r="A1337" s="5" t="s">
        <v>1438</v>
      </c>
      <c r="B1337" s="5" t="s">
        <v>94</v>
      </c>
      <c r="C1337" s="5" t="s">
        <v>42</v>
      </c>
      <c r="D1337" s="5" t="s">
        <v>43</v>
      </c>
      <c r="E1337" s="6">
        <v>1514.2</v>
      </c>
      <c r="F1337" s="6">
        <v>1510.2487562189056</v>
      </c>
      <c r="G1337" s="6">
        <v>3.9512437810944903</v>
      </c>
      <c r="H1337" s="6">
        <v>1517.8</v>
      </c>
      <c r="I1337" s="6">
        <v>-3.5999999999999091</v>
      </c>
      <c r="J1337" s="6">
        <v>3059</v>
      </c>
      <c r="K1337" s="6">
        <v>3051</v>
      </c>
      <c r="L1337" s="6">
        <v>8</v>
      </c>
      <c r="M1337" s="6">
        <v>3066.2550000000001</v>
      </c>
      <c r="N1337" s="6">
        <v>-7.2550000000001091</v>
      </c>
    </row>
    <row r="1338" spans="1:14" x14ac:dyDescent="0.25">
      <c r="A1338" s="5" t="s">
        <v>1438</v>
      </c>
      <c r="B1338" s="5" t="s">
        <v>153</v>
      </c>
      <c r="C1338" s="5" t="s">
        <v>42</v>
      </c>
      <c r="D1338" s="5" t="s">
        <v>43</v>
      </c>
      <c r="E1338" s="6">
        <v>2536.6999999999998</v>
      </c>
      <c r="F1338" s="6">
        <v>2530.6206896551726</v>
      </c>
      <c r="G1338" s="6">
        <v>6.0793103448272632</v>
      </c>
      <c r="H1338" s="6">
        <v>2568.58</v>
      </c>
      <c r="I1338" s="6">
        <v>-31.880000000000109</v>
      </c>
      <c r="J1338" s="6">
        <v>18350</v>
      </c>
      <c r="K1338" s="6">
        <v>18306</v>
      </c>
      <c r="L1338" s="6">
        <v>44</v>
      </c>
      <c r="M1338" s="6">
        <v>18580.59</v>
      </c>
      <c r="N1338" s="6">
        <v>-230.59000000000015</v>
      </c>
    </row>
    <row r="1339" spans="1:14" x14ac:dyDescent="0.25">
      <c r="A1339" s="5" t="s">
        <v>1438</v>
      </c>
      <c r="B1339" s="5" t="s">
        <v>154</v>
      </c>
      <c r="C1339" s="5" t="s">
        <v>42</v>
      </c>
      <c r="D1339" s="5" t="s">
        <v>43</v>
      </c>
      <c r="E1339" s="6">
        <v>3538.8</v>
      </c>
      <c r="F1339" s="6">
        <v>3530.3152709359606</v>
      </c>
      <c r="G1339" s="6">
        <v>8.484729064039584</v>
      </c>
      <c r="H1339" s="6">
        <v>3583.27</v>
      </c>
      <c r="I1339" s="6">
        <v>-44.4699999999998</v>
      </c>
      <c r="J1339" s="6">
        <v>18350</v>
      </c>
      <c r="K1339" s="6">
        <v>18306</v>
      </c>
      <c r="L1339" s="6">
        <v>44</v>
      </c>
      <c r="M1339" s="6">
        <v>18580.59</v>
      </c>
      <c r="N1339" s="6">
        <v>-230.59000000000015</v>
      </c>
    </row>
    <row r="1340" spans="1:14" x14ac:dyDescent="0.25">
      <c r="A1340" s="5" t="s">
        <v>1438</v>
      </c>
      <c r="B1340" s="5" t="s">
        <v>84</v>
      </c>
      <c r="C1340" s="5" t="s">
        <v>42</v>
      </c>
      <c r="D1340" s="5" t="s">
        <v>43</v>
      </c>
      <c r="E1340" s="6">
        <v>7584.56</v>
      </c>
      <c r="F1340" s="6">
        <v>7438.2745098039213</v>
      </c>
      <c r="G1340" s="6">
        <v>146.28549019607908</v>
      </c>
      <c r="H1340" s="6">
        <v>7587.04</v>
      </c>
      <c r="I1340" s="6">
        <v>-2.4799999999995634</v>
      </c>
      <c r="J1340" s="6">
        <v>18666</v>
      </c>
      <c r="K1340" s="6">
        <v>18306</v>
      </c>
      <c r="L1340" s="6">
        <v>360</v>
      </c>
      <c r="M1340" s="6">
        <v>18672.12</v>
      </c>
      <c r="N1340" s="6">
        <v>-6.1199999999989814</v>
      </c>
    </row>
    <row r="1341" spans="1:14" x14ac:dyDescent="0.25">
      <c r="A1341" s="5" t="s">
        <v>1438</v>
      </c>
      <c r="B1341" s="5" t="s">
        <v>136</v>
      </c>
      <c r="C1341" s="5" t="s">
        <v>42</v>
      </c>
      <c r="D1341" s="5" t="s">
        <v>43</v>
      </c>
      <c r="E1341" s="6">
        <v>10029.76</v>
      </c>
      <c r="F1341" s="6">
        <v>9884.5123152709366</v>
      </c>
      <c r="G1341" s="6">
        <v>145.24768472906362</v>
      </c>
      <c r="H1341" s="6">
        <v>10032.780000000001</v>
      </c>
      <c r="I1341" s="6">
        <v>-3.0200000000004366</v>
      </c>
      <c r="J1341" s="6">
        <v>18575</v>
      </c>
      <c r="K1341" s="6">
        <v>18306</v>
      </c>
      <c r="L1341" s="6">
        <v>269</v>
      </c>
      <c r="M1341" s="6">
        <v>18580.59</v>
      </c>
      <c r="N1341" s="6">
        <v>-5.5900000000001455</v>
      </c>
    </row>
    <row r="1342" spans="1:14" x14ac:dyDescent="0.25">
      <c r="A1342" s="5" t="s">
        <v>1438</v>
      </c>
      <c r="B1342" s="5" t="s">
        <v>145</v>
      </c>
      <c r="C1342" s="5" t="s">
        <v>42</v>
      </c>
      <c r="D1342" s="5" t="s">
        <v>43</v>
      </c>
      <c r="E1342" s="6">
        <v>13966.8</v>
      </c>
      <c r="F1342" s="6">
        <v>13790.522167487685</v>
      </c>
      <c r="G1342" s="6">
        <v>176.27783251231449</v>
      </c>
      <c r="H1342" s="6">
        <v>13997.38</v>
      </c>
      <c r="I1342" s="6">
        <v>-30.579999999999927</v>
      </c>
      <c r="J1342" s="6">
        <v>3090</v>
      </c>
      <c r="K1342" s="6">
        <v>3051</v>
      </c>
      <c r="L1342" s="6">
        <v>39</v>
      </c>
      <c r="M1342" s="6">
        <v>3096.7649999999999</v>
      </c>
      <c r="N1342" s="6">
        <v>-6.7649999999998727</v>
      </c>
    </row>
    <row r="1343" spans="1:14" x14ac:dyDescent="0.25">
      <c r="A1343" s="5" t="s">
        <v>1438</v>
      </c>
      <c r="B1343" s="5" t="s">
        <v>50</v>
      </c>
      <c r="C1343" s="5" t="s">
        <v>42</v>
      </c>
      <c r="D1343" s="5" t="s">
        <v>43</v>
      </c>
      <c r="E1343" s="6">
        <v>0</v>
      </c>
      <c r="F1343" s="6">
        <v>22818.97512437811</v>
      </c>
      <c r="G1343" s="6">
        <v>-22818.97512437811</v>
      </c>
      <c r="H1343" s="6">
        <v>22933.07</v>
      </c>
      <c r="I1343" s="6">
        <v>-22933.07</v>
      </c>
      <c r="J1343" s="6">
        <v>0</v>
      </c>
      <c r="K1343" s="6">
        <v>18306</v>
      </c>
      <c r="L1343" s="6">
        <v>-18306</v>
      </c>
      <c r="M1343" s="6">
        <v>18397.53</v>
      </c>
      <c r="N1343" s="6">
        <v>-18397.53</v>
      </c>
    </row>
    <row r="1344" spans="1:14" x14ac:dyDescent="0.25">
      <c r="A1344" s="5" t="s">
        <v>1438</v>
      </c>
      <c r="B1344" s="5" t="s">
        <v>103</v>
      </c>
      <c r="C1344" s="5" t="s">
        <v>42</v>
      </c>
      <c r="D1344" s="5" t="s">
        <v>43</v>
      </c>
      <c r="E1344" s="6">
        <v>92700.01</v>
      </c>
      <c r="F1344" s="6">
        <v>91812.277227722778</v>
      </c>
      <c r="G1344" s="6">
        <v>887.73277227721701</v>
      </c>
      <c r="H1344" s="6">
        <v>92730.4</v>
      </c>
      <c r="I1344" s="6">
        <v>-30.389999999999418</v>
      </c>
      <c r="J1344" s="6">
        <v>18483</v>
      </c>
      <c r="K1344" s="6">
        <v>18306</v>
      </c>
      <c r="L1344" s="6">
        <v>177</v>
      </c>
      <c r="M1344" s="6">
        <v>18489.060000000001</v>
      </c>
      <c r="N1344" s="6">
        <v>-6.0600000000013097</v>
      </c>
    </row>
    <row r="1345" spans="1:14" x14ac:dyDescent="0.25">
      <c r="A1345" s="5" t="s">
        <v>1438</v>
      </c>
      <c r="B1345" s="5" t="s">
        <v>155</v>
      </c>
      <c r="C1345" s="5" t="s">
        <v>42</v>
      </c>
      <c r="D1345" s="5" t="s">
        <v>53</v>
      </c>
      <c r="E1345" s="6">
        <v>62372.75</v>
      </c>
      <c r="F1345" s="6">
        <v>62279.139784946237</v>
      </c>
      <c r="G1345" s="6">
        <v>93.610215053762658</v>
      </c>
      <c r="H1345" s="6">
        <v>63711.56</v>
      </c>
      <c r="I1345" s="6">
        <v>-1338.8099999999977</v>
      </c>
      <c r="J1345" s="6">
        <v>13750</v>
      </c>
      <c r="K1345" s="6">
        <v>13729.499511241447</v>
      </c>
      <c r="L1345" s="6">
        <v>20.500488758552819</v>
      </c>
      <c r="M1345" s="6">
        <v>14045.278</v>
      </c>
      <c r="N1345" s="6">
        <v>-295.27800000000025</v>
      </c>
    </row>
    <row r="1346" spans="1:14" x14ac:dyDescent="0.25">
      <c r="A1346" s="5" t="s">
        <v>1438</v>
      </c>
      <c r="B1346" s="5" t="s">
        <v>54</v>
      </c>
      <c r="C1346" s="5" t="s">
        <v>42</v>
      </c>
      <c r="D1346" s="5" t="s">
        <v>55</v>
      </c>
      <c r="E1346" s="6">
        <v>924.27</v>
      </c>
      <c r="F1346" s="6">
        <v>906.14705882352939</v>
      </c>
      <c r="G1346" s="6">
        <v>18.12294117647059</v>
      </c>
      <c r="H1346" s="6">
        <v>924.27</v>
      </c>
      <c r="I1346" s="6">
        <v>0</v>
      </c>
      <c r="J1346" s="6">
        <v>168.04900000000001</v>
      </c>
      <c r="K1346" s="6">
        <v>164.75392156862748</v>
      </c>
      <c r="L1346" s="6">
        <v>3.2950784313725308</v>
      </c>
      <c r="M1346" s="6">
        <v>168.04900000000001</v>
      </c>
      <c r="N1346" s="6">
        <v>0</v>
      </c>
    </row>
    <row r="1347" spans="1:14" x14ac:dyDescent="0.25">
      <c r="A1347" s="5" t="s">
        <v>1439</v>
      </c>
      <c r="B1347" s="5" t="s">
        <v>25</v>
      </c>
      <c r="C1347" s="5" t="s">
        <v>26</v>
      </c>
      <c r="D1347" s="5" t="s">
        <v>27</v>
      </c>
      <c r="E1347" s="6">
        <v>16035.16</v>
      </c>
      <c r="F1347" s="6">
        <v>0</v>
      </c>
      <c r="G1347" s="6">
        <v>16035.16</v>
      </c>
      <c r="H1347" s="6">
        <v>0</v>
      </c>
      <c r="I1347" s="6">
        <v>16035.16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</row>
    <row r="1348" spans="1:14" x14ac:dyDescent="0.25">
      <c r="A1348" s="5" t="s">
        <v>1439</v>
      </c>
      <c r="B1348" s="5" t="s">
        <v>30</v>
      </c>
      <c r="C1348" s="5" t="s">
        <v>29</v>
      </c>
      <c r="D1348" s="5" t="s">
        <v>27</v>
      </c>
      <c r="E1348" s="6">
        <v>108.89</v>
      </c>
      <c r="F1348" s="6">
        <v>0</v>
      </c>
      <c r="G1348" s="6">
        <v>108.89</v>
      </c>
      <c r="H1348" s="6">
        <v>109.94</v>
      </c>
      <c r="I1348" s="6">
        <v>-1.0499999999999972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</row>
    <row r="1349" spans="1:14" x14ac:dyDescent="0.25">
      <c r="A1349" s="5" t="s">
        <v>1439</v>
      </c>
      <c r="B1349" s="5" t="s">
        <v>31</v>
      </c>
      <c r="C1349" s="5" t="s">
        <v>29</v>
      </c>
      <c r="D1349" s="5" t="s">
        <v>27</v>
      </c>
      <c r="E1349" s="6">
        <v>488.38</v>
      </c>
      <c r="F1349" s="6">
        <v>0</v>
      </c>
      <c r="G1349" s="6">
        <v>488.38</v>
      </c>
      <c r="H1349" s="6">
        <v>493.12</v>
      </c>
      <c r="I1349" s="6">
        <v>-4.7400000000000091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</row>
    <row r="1350" spans="1:14" x14ac:dyDescent="0.25">
      <c r="A1350" s="5" t="s">
        <v>1439</v>
      </c>
      <c r="B1350" s="5" t="s">
        <v>32</v>
      </c>
      <c r="C1350" s="5" t="s">
        <v>33</v>
      </c>
      <c r="D1350" s="5" t="s">
        <v>27</v>
      </c>
      <c r="E1350" s="6">
        <v>166.36</v>
      </c>
      <c r="F1350" s="6">
        <v>0</v>
      </c>
      <c r="G1350" s="6">
        <v>166.36</v>
      </c>
      <c r="H1350" s="6">
        <v>1103.19</v>
      </c>
      <c r="I1350" s="6">
        <v>-936.83</v>
      </c>
      <c r="J1350" s="6">
        <v>0.41</v>
      </c>
      <c r="K1350" s="6">
        <v>0</v>
      </c>
      <c r="L1350" s="6">
        <v>0.41</v>
      </c>
      <c r="M1350" s="6">
        <v>2.7189999999999999</v>
      </c>
      <c r="N1350" s="6">
        <v>-2.3089999999999997</v>
      </c>
    </row>
    <row r="1351" spans="1:14" x14ac:dyDescent="0.25">
      <c r="A1351" s="5" t="s">
        <v>1439</v>
      </c>
      <c r="B1351" s="5" t="s">
        <v>28</v>
      </c>
      <c r="C1351" s="5" t="s">
        <v>29</v>
      </c>
      <c r="D1351" s="5" t="s">
        <v>27</v>
      </c>
      <c r="E1351" s="6">
        <v>3479.5</v>
      </c>
      <c r="F1351" s="6">
        <v>0</v>
      </c>
      <c r="G1351" s="6">
        <v>3479.5</v>
      </c>
      <c r="H1351" s="6">
        <v>3513.31</v>
      </c>
      <c r="I1351" s="6">
        <v>-33.809999999999945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</row>
    <row r="1352" spans="1:14" x14ac:dyDescent="0.25">
      <c r="A1352" s="5" t="s">
        <v>1439</v>
      </c>
      <c r="B1352" s="5" t="s">
        <v>34</v>
      </c>
      <c r="C1352" s="5" t="s">
        <v>33</v>
      </c>
      <c r="D1352" s="5" t="s">
        <v>27</v>
      </c>
      <c r="E1352" s="6">
        <v>743.74</v>
      </c>
      <c r="F1352" s="6">
        <v>0</v>
      </c>
      <c r="G1352" s="6">
        <v>743.74</v>
      </c>
      <c r="H1352" s="6">
        <v>4932.0600000000004</v>
      </c>
      <c r="I1352" s="6">
        <v>-4188.3200000000006</v>
      </c>
      <c r="J1352" s="6">
        <v>0.41</v>
      </c>
      <c r="K1352" s="6">
        <v>0</v>
      </c>
      <c r="L1352" s="6">
        <v>0.41</v>
      </c>
      <c r="M1352" s="6">
        <v>2.7189999999999999</v>
      </c>
      <c r="N1352" s="6">
        <v>-2.3089999999999997</v>
      </c>
    </row>
    <row r="1353" spans="1:14" x14ac:dyDescent="0.25">
      <c r="A1353" s="5" t="s">
        <v>1439</v>
      </c>
      <c r="B1353" s="5" t="s">
        <v>35</v>
      </c>
      <c r="C1353" s="5" t="s">
        <v>33</v>
      </c>
      <c r="D1353" s="5" t="s">
        <v>27</v>
      </c>
      <c r="E1353" s="6">
        <v>875.9</v>
      </c>
      <c r="F1353" s="6">
        <v>0</v>
      </c>
      <c r="G1353" s="6">
        <v>875.9</v>
      </c>
      <c r="H1353" s="6">
        <v>5808.4</v>
      </c>
      <c r="I1353" s="6">
        <v>-4932.5</v>
      </c>
      <c r="J1353" s="6">
        <v>8.61</v>
      </c>
      <c r="K1353" s="6">
        <v>0</v>
      </c>
      <c r="L1353" s="6">
        <v>8.61</v>
      </c>
      <c r="M1353" s="6">
        <v>57.095999999999997</v>
      </c>
      <c r="N1353" s="6">
        <v>-48.485999999999997</v>
      </c>
    </row>
    <row r="1354" spans="1:14" x14ac:dyDescent="0.25">
      <c r="A1354" s="5" t="s">
        <v>1439</v>
      </c>
      <c r="B1354" s="5" t="s">
        <v>36</v>
      </c>
      <c r="C1354" s="5" t="s">
        <v>29</v>
      </c>
      <c r="D1354" s="5" t="s">
        <v>27</v>
      </c>
      <c r="E1354" s="6">
        <v>6276.06</v>
      </c>
      <c r="F1354" s="6">
        <v>0</v>
      </c>
      <c r="G1354" s="6">
        <v>6276.06</v>
      </c>
      <c r="H1354" s="6">
        <v>6337.05</v>
      </c>
      <c r="I1354" s="6">
        <v>-60.989999999999782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</row>
    <row r="1355" spans="1:14" x14ac:dyDescent="0.25">
      <c r="A1355" s="5" t="s">
        <v>1439</v>
      </c>
      <c r="B1355" s="5" t="s">
        <v>37</v>
      </c>
      <c r="C1355" s="5" t="s">
        <v>29</v>
      </c>
      <c r="D1355" s="5" t="s">
        <v>27</v>
      </c>
      <c r="E1355" s="6">
        <v>13759.32</v>
      </c>
      <c r="F1355" s="6">
        <v>0</v>
      </c>
      <c r="G1355" s="6">
        <v>13759.32</v>
      </c>
      <c r="H1355" s="6">
        <v>13893.03</v>
      </c>
      <c r="I1355" s="6">
        <v>-133.71000000000095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</row>
    <row r="1356" spans="1:14" x14ac:dyDescent="0.25">
      <c r="A1356" s="5" t="s">
        <v>1439</v>
      </c>
      <c r="B1356" s="5" t="s">
        <v>150</v>
      </c>
      <c r="C1356" s="5" t="s">
        <v>39</v>
      </c>
      <c r="D1356" s="5" t="s">
        <v>40</v>
      </c>
      <c r="E1356" s="6">
        <v>-317715.90000000002</v>
      </c>
      <c r="F1356" s="6">
        <v>0</v>
      </c>
      <c r="G1356" s="6">
        <v>-317715.90000000002</v>
      </c>
      <c r="H1356" s="6">
        <v>-317715.89</v>
      </c>
      <c r="I1356" s="6">
        <v>-1.0000000009313226E-2</v>
      </c>
      <c r="J1356" s="6">
        <v>-1957.5830000000001</v>
      </c>
      <c r="K1356" s="6">
        <v>0</v>
      </c>
      <c r="L1356" s="6">
        <v>-1957.5830000000001</v>
      </c>
      <c r="M1356" s="6">
        <v>-1957.5830000000001</v>
      </c>
      <c r="N1356" s="6">
        <v>0</v>
      </c>
    </row>
    <row r="1357" spans="1:14" x14ac:dyDescent="0.25">
      <c r="A1357" s="5" t="s">
        <v>1439</v>
      </c>
      <c r="B1357" s="5" t="s">
        <v>1364</v>
      </c>
      <c r="C1357" s="5" t="s">
        <v>42</v>
      </c>
      <c r="D1357" s="5" t="s">
        <v>43</v>
      </c>
      <c r="E1357" s="6">
        <v>24572.36</v>
      </c>
      <c r="F1357" s="6">
        <v>0</v>
      </c>
      <c r="G1357" s="6">
        <v>24572.36</v>
      </c>
      <c r="H1357" s="6">
        <v>0</v>
      </c>
      <c r="I1357" s="6">
        <v>24572.36</v>
      </c>
      <c r="J1357" s="6">
        <v>23620</v>
      </c>
      <c r="K1357" s="6">
        <v>0</v>
      </c>
      <c r="L1357" s="6">
        <v>23620</v>
      </c>
      <c r="M1357" s="6">
        <v>0</v>
      </c>
      <c r="N1357" s="6">
        <v>23620</v>
      </c>
    </row>
    <row r="1358" spans="1:14" x14ac:dyDescent="0.25">
      <c r="A1358" s="5" t="s">
        <v>1439</v>
      </c>
      <c r="B1358" s="5" t="s">
        <v>151</v>
      </c>
      <c r="C1358" s="5" t="s">
        <v>42</v>
      </c>
      <c r="D1358" s="5" t="s">
        <v>43</v>
      </c>
      <c r="E1358" s="6">
        <v>248.11</v>
      </c>
      <c r="F1358" s="6">
        <v>195.12745098039215</v>
      </c>
      <c r="G1358" s="6">
        <v>52.982549019607859</v>
      </c>
      <c r="H1358" s="6">
        <v>199.03</v>
      </c>
      <c r="I1358" s="6">
        <v>49.080000000000013</v>
      </c>
      <c r="J1358" s="6">
        <v>2489</v>
      </c>
      <c r="K1358" s="6">
        <v>1957.5833333333333</v>
      </c>
      <c r="L1358" s="6">
        <v>531.41666666666674</v>
      </c>
      <c r="M1358" s="6">
        <v>1996.7349999999999</v>
      </c>
      <c r="N1358" s="6">
        <v>492.2650000000001</v>
      </c>
    </row>
    <row r="1359" spans="1:14" x14ac:dyDescent="0.25">
      <c r="A1359" s="5" t="s">
        <v>1439</v>
      </c>
      <c r="B1359" s="5" t="s">
        <v>152</v>
      </c>
      <c r="C1359" s="5" t="s">
        <v>42</v>
      </c>
      <c r="D1359" s="5" t="s">
        <v>43</v>
      </c>
      <c r="E1359" s="6">
        <v>1747.25</v>
      </c>
      <c r="F1359" s="6">
        <v>1703.0935960591132</v>
      </c>
      <c r="G1359" s="6">
        <v>44.156403940886776</v>
      </c>
      <c r="H1359" s="6">
        <v>1728.64</v>
      </c>
      <c r="I1359" s="6">
        <v>18.6099999999999</v>
      </c>
      <c r="J1359" s="6">
        <v>24100</v>
      </c>
      <c r="K1359" s="6">
        <v>23490.996059113302</v>
      </c>
      <c r="L1359" s="6">
        <v>609.00394088669782</v>
      </c>
      <c r="M1359" s="6">
        <v>23843.361000000001</v>
      </c>
      <c r="N1359" s="6">
        <v>256.63899999999921</v>
      </c>
    </row>
    <row r="1360" spans="1:14" x14ac:dyDescent="0.25">
      <c r="A1360" s="5" t="s">
        <v>1439</v>
      </c>
      <c r="B1360" s="5" t="s">
        <v>44</v>
      </c>
      <c r="C1360" s="5" t="s">
        <v>42</v>
      </c>
      <c r="D1360" s="5" t="s">
        <v>43</v>
      </c>
      <c r="E1360" s="6">
        <v>1942.36</v>
      </c>
      <c r="F1360" s="6">
        <v>1939.960199004975</v>
      </c>
      <c r="G1360" s="6">
        <v>2.3998009950248615</v>
      </c>
      <c r="H1360" s="6">
        <v>1949.66</v>
      </c>
      <c r="I1360" s="6">
        <v>-7.3000000000001819</v>
      </c>
      <c r="J1360" s="6">
        <v>1960</v>
      </c>
      <c r="K1360" s="6">
        <v>1957.5830845771145</v>
      </c>
      <c r="L1360" s="6">
        <v>2.416915422885495</v>
      </c>
      <c r="M1360" s="6">
        <v>1967.3710000000001</v>
      </c>
      <c r="N1360" s="6">
        <v>-7.3710000000000946</v>
      </c>
    </row>
    <row r="1361" spans="1:14" x14ac:dyDescent="0.25">
      <c r="A1361" s="5" t="s">
        <v>1439</v>
      </c>
      <c r="B1361" s="5" t="s">
        <v>153</v>
      </c>
      <c r="C1361" s="5" t="s">
        <v>42</v>
      </c>
      <c r="D1361" s="5" t="s">
        <v>43</v>
      </c>
      <c r="E1361" s="6">
        <v>3303.94</v>
      </c>
      <c r="F1361" s="6">
        <v>3247.3990147783252</v>
      </c>
      <c r="G1361" s="6">
        <v>56.540985221674873</v>
      </c>
      <c r="H1361" s="6">
        <v>3296.11</v>
      </c>
      <c r="I1361" s="6">
        <v>7.8299999999999272</v>
      </c>
      <c r="J1361" s="6">
        <v>23900</v>
      </c>
      <c r="K1361" s="6">
        <v>23490.996059113302</v>
      </c>
      <c r="L1361" s="6">
        <v>409.00394088669782</v>
      </c>
      <c r="M1361" s="6">
        <v>23843.361000000001</v>
      </c>
      <c r="N1361" s="6">
        <v>56.638999999999214</v>
      </c>
    </row>
    <row r="1362" spans="1:14" x14ac:dyDescent="0.25">
      <c r="A1362" s="5" t="s">
        <v>1439</v>
      </c>
      <c r="B1362" s="5" t="s">
        <v>154</v>
      </c>
      <c r="C1362" s="5" t="s">
        <v>42</v>
      </c>
      <c r="D1362" s="5" t="s">
        <v>43</v>
      </c>
      <c r="E1362" s="6">
        <v>4599.47</v>
      </c>
      <c r="F1362" s="6">
        <v>4530.2364532019701</v>
      </c>
      <c r="G1362" s="6">
        <v>69.233546798030147</v>
      </c>
      <c r="H1362" s="6">
        <v>4598.1899999999996</v>
      </c>
      <c r="I1362" s="6">
        <v>1.2800000000006548</v>
      </c>
      <c r="J1362" s="6">
        <v>23850</v>
      </c>
      <c r="K1362" s="6">
        <v>23490.996059113302</v>
      </c>
      <c r="L1362" s="6">
        <v>359.00394088669782</v>
      </c>
      <c r="M1362" s="6">
        <v>23843.361000000001</v>
      </c>
      <c r="N1362" s="6">
        <v>6.6389999999992142</v>
      </c>
    </row>
    <row r="1363" spans="1:14" x14ac:dyDescent="0.25">
      <c r="A1363" s="5" t="s">
        <v>1439</v>
      </c>
      <c r="B1363" s="5" t="s">
        <v>84</v>
      </c>
      <c r="C1363" s="5" t="s">
        <v>42</v>
      </c>
      <c r="D1363" s="5" t="s">
        <v>43</v>
      </c>
      <c r="E1363" s="6">
        <v>9456.93</v>
      </c>
      <c r="F1363" s="6">
        <v>9545.0980392156871</v>
      </c>
      <c r="G1363" s="6">
        <v>-88.168039215686804</v>
      </c>
      <c r="H1363" s="6">
        <v>9736</v>
      </c>
      <c r="I1363" s="6">
        <v>-279.06999999999971</v>
      </c>
      <c r="J1363" s="6">
        <v>23274</v>
      </c>
      <c r="K1363" s="6">
        <v>23490.996078431373</v>
      </c>
      <c r="L1363" s="6">
        <v>-216.99607843137346</v>
      </c>
      <c r="M1363" s="6">
        <v>23960.815999999999</v>
      </c>
      <c r="N1363" s="6">
        <v>-686.81599999999889</v>
      </c>
    </row>
    <row r="1364" spans="1:14" x14ac:dyDescent="0.25">
      <c r="A1364" s="5" t="s">
        <v>1439</v>
      </c>
      <c r="B1364" s="5" t="s">
        <v>136</v>
      </c>
      <c r="C1364" s="5" t="s">
        <v>42</v>
      </c>
      <c r="D1364" s="5" t="s">
        <v>43</v>
      </c>
      <c r="E1364" s="6">
        <v>12810.56</v>
      </c>
      <c r="F1364" s="6">
        <v>12684.197044334975</v>
      </c>
      <c r="G1364" s="6">
        <v>126.36295566502486</v>
      </c>
      <c r="H1364" s="6">
        <v>12874.46</v>
      </c>
      <c r="I1364" s="6">
        <v>-63.899999999999636</v>
      </c>
      <c r="J1364" s="6">
        <v>23725</v>
      </c>
      <c r="K1364" s="6">
        <v>23490.996059113302</v>
      </c>
      <c r="L1364" s="6">
        <v>234.00394088669782</v>
      </c>
      <c r="M1364" s="6">
        <v>23843.361000000001</v>
      </c>
      <c r="N1364" s="6">
        <v>-118.36100000000079</v>
      </c>
    </row>
    <row r="1365" spans="1:14" x14ac:dyDescent="0.25">
      <c r="A1365" s="5" t="s">
        <v>1439</v>
      </c>
      <c r="B1365" s="5" t="s">
        <v>137</v>
      </c>
      <c r="C1365" s="5" t="s">
        <v>42</v>
      </c>
      <c r="D1365" s="5" t="s">
        <v>43</v>
      </c>
      <c r="E1365" s="6">
        <v>16038.8</v>
      </c>
      <c r="F1365" s="6">
        <v>15543.211822660098</v>
      </c>
      <c r="G1365" s="6">
        <v>495.58817733990145</v>
      </c>
      <c r="H1365" s="6">
        <v>15776.36</v>
      </c>
      <c r="I1365" s="6">
        <v>262.43999999999869</v>
      </c>
      <c r="J1365" s="6">
        <v>2020</v>
      </c>
      <c r="K1365" s="6">
        <v>1957.5832512315269</v>
      </c>
      <c r="L1365" s="6">
        <v>62.416748768473099</v>
      </c>
      <c r="M1365" s="6">
        <v>1986.9469999999999</v>
      </c>
      <c r="N1365" s="6">
        <v>33.053000000000111</v>
      </c>
    </row>
    <row r="1366" spans="1:14" x14ac:dyDescent="0.25">
      <c r="A1366" s="5" t="s">
        <v>1439</v>
      </c>
      <c r="B1366" s="5" t="s">
        <v>50</v>
      </c>
      <c r="C1366" s="5" t="s">
        <v>42</v>
      </c>
      <c r="D1366" s="5" t="s">
        <v>43</v>
      </c>
      <c r="E1366" s="6">
        <v>0</v>
      </c>
      <c r="F1366" s="6">
        <v>29282.228855721394</v>
      </c>
      <c r="G1366" s="6">
        <v>-29282.228855721394</v>
      </c>
      <c r="H1366" s="6">
        <v>29428.639999999999</v>
      </c>
      <c r="I1366" s="6">
        <v>-29428.639999999999</v>
      </c>
      <c r="J1366" s="6">
        <v>0</v>
      </c>
      <c r="K1366" s="6">
        <v>23490.9960199005</v>
      </c>
      <c r="L1366" s="6">
        <v>-23490.9960199005</v>
      </c>
      <c r="M1366" s="6">
        <v>23608.451000000001</v>
      </c>
      <c r="N1366" s="6">
        <v>-23608.451000000001</v>
      </c>
    </row>
    <row r="1367" spans="1:14" x14ac:dyDescent="0.25">
      <c r="A1367" s="5" t="s">
        <v>1439</v>
      </c>
      <c r="B1367" s="5" t="s">
        <v>103</v>
      </c>
      <c r="C1367" s="5" t="s">
        <v>42</v>
      </c>
      <c r="D1367" s="5" t="s">
        <v>43</v>
      </c>
      <c r="E1367" s="6">
        <v>118905.58</v>
      </c>
      <c r="F1367" s="6">
        <v>117817.20792079208</v>
      </c>
      <c r="G1367" s="6">
        <v>1088.3720792079257</v>
      </c>
      <c r="H1367" s="6">
        <v>118995.38</v>
      </c>
      <c r="I1367" s="6">
        <v>-89.80000000000291</v>
      </c>
      <c r="J1367" s="6">
        <v>23708</v>
      </c>
      <c r="K1367" s="6">
        <v>23490.996039603961</v>
      </c>
      <c r="L1367" s="6">
        <v>217.00396039603947</v>
      </c>
      <c r="M1367" s="6">
        <v>23725.905999999999</v>
      </c>
      <c r="N1367" s="6">
        <v>-17.90599999999904</v>
      </c>
    </row>
    <row r="1368" spans="1:14" x14ac:dyDescent="0.25">
      <c r="A1368" s="5" t="s">
        <v>1439</v>
      </c>
      <c r="B1368" s="5" t="s">
        <v>155</v>
      </c>
      <c r="C1368" s="5" t="s">
        <v>42</v>
      </c>
      <c r="D1368" s="5" t="s">
        <v>53</v>
      </c>
      <c r="E1368" s="6">
        <v>80971.17</v>
      </c>
      <c r="F1368" s="6">
        <v>79919.100684261983</v>
      </c>
      <c r="G1368" s="6">
        <v>1052.0693157380156</v>
      </c>
      <c r="H1368" s="6">
        <v>81757.240000000005</v>
      </c>
      <c r="I1368" s="6">
        <v>-786.07000000000698</v>
      </c>
      <c r="J1368" s="6">
        <v>17850</v>
      </c>
      <c r="K1368" s="6">
        <v>17618.247311827956</v>
      </c>
      <c r="L1368" s="6">
        <v>231.75268817204415</v>
      </c>
      <c r="M1368" s="6">
        <v>18023.467000000001</v>
      </c>
      <c r="N1368" s="6">
        <v>-173.46700000000055</v>
      </c>
    </row>
    <row r="1369" spans="1:14" x14ac:dyDescent="0.25">
      <c r="A1369" s="5" t="s">
        <v>1439</v>
      </c>
      <c r="B1369" s="5" t="s">
        <v>54</v>
      </c>
      <c r="C1369" s="5" t="s">
        <v>42</v>
      </c>
      <c r="D1369" s="5" t="s">
        <v>55</v>
      </c>
      <c r="E1369" s="6">
        <v>1186.06</v>
      </c>
      <c r="F1369" s="6">
        <v>1162.8039215686274</v>
      </c>
      <c r="G1369" s="6">
        <v>23.256078431372543</v>
      </c>
      <c r="H1369" s="6">
        <v>1186.06</v>
      </c>
      <c r="I1369" s="6">
        <v>0</v>
      </c>
      <c r="J1369" s="6">
        <v>215.64699999999999</v>
      </c>
      <c r="K1369" s="6">
        <v>211.41862745098041</v>
      </c>
      <c r="L1369" s="6">
        <v>4.228372549019582</v>
      </c>
      <c r="M1369" s="6">
        <v>215.64699999999999</v>
      </c>
      <c r="N1369" s="6">
        <v>0</v>
      </c>
    </row>
    <row r="1370" spans="1:14" x14ac:dyDescent="0.25">
      <c r="A1370" s="5" t="s">
        <v>1440</v>
      </c>
      <c r="B1370" s="5" t="s">
        <v>25</v>
      </c>
      <c r="C1370" s="5" t="s">
        <v>26</v>
      </c>
      <c r="D1370" s="5" t="s">
        <v>27</v>
      </c>
      <c r="E1370" s="6">
        <v>-2256.81</v>
      </c>
      <c r="F1370" s="6">
        <v>0</v>
      </c>
      <c r="G1370" s="6">
        <v>-2256.81</v>
      </c>
      <c r="H1370" s="6">
        <v>0</v>
      </c>
      <c r="I1370" s="6">
        <v>-2256.81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</row>
    <row r="1371" spans="1:14" x14ac:dyDescent="0.25">
      <c r="A1371" s="5" t="s">
        <v>1440</v>
      </c>
      <c r="B1371" s="5" t="s">
        <v>30</v>
      </c>
      <c r="C1371" s="5" t="s">
        <v>29</v>
      </c>
      <c r="D1371" s="5" t="s">
        <v>27</v>
      </c>
      <c r="E1371" s="6">
        <v>13.42</v>
      </c>
      <c r="F1371" s="6">
        <v>0</v>
      </c>
      <c r="G1371" s="6">
        <v>13.42</v>
      </c>
      <c r="H1371" s="6">
        <v>13.65</v>
      </c>
      <c r="I1371" s="6">
        <v>-0.23000000000000043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</row>
    <row r="1372" spans="1:14" x14ac:dyDescent="0.25">
      <c r="A1372" s="5" t="s">
        <v>1440</v>
      </c>
      <c r="B1372" s="5" t="s">
        <v>31</v>
      </c>
      <c r="C1372" s="5" t="s">
        <v>29</v>
      </c>
      <c r="D1372" s="5" t="s">
        <v>27</v>
      </c>
      <c r="E1372" s="6">
        <v>60.19</v>
      </c>
      <c r="F1372" s="6">
        <v>0</v>
      </c>
      <c r="G1372" s="6">
        <v>60.19</v>
      </c>
      <c r="H1372" s="6">
        <v>61.21</v>
      </c>
      <c r="I1372" s="6">
        <v>-1.0200000000000031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</row>
    <row r="1373" spans="1:14" x14ac:dyDescent="0.25">
      <c r="A1373" s="5" t="s">
        <v>1440</v>
      </c>
      <c r="B1373" s="5" t="s">
        <v>32</v>
      </c>
      <c r="C1373" s="5" t="s">
        <v>33</v>
      </c>
      <c r="D1373" s="5" t="s">
        <v>27</v>
      </c>
      <c r="E1373" s="6">
        <v>373.29</v>
      </c>
      <c r="F1373" s="6">
        <v>0</v>
      </c>
      <c r="G1373" s="6">
        <v>373.29</v>
      </c>
      <c r="H1373" s="6">
        <v>154.07</v>
      </c>
      <c r="I1373" s="6">
        <v>219.22000000000003</v>
      </c>
      <c r="J1373" s="6">
        <v>0.92</v>
      </c>
      <c r="K1373" s="6">
        <v>0</v>
      </c>
      <c r="L1373" s="6">
        <v>0.92</v>
      </c>
      <c r="M1373" s="6">
        <v>0.38</v>
      </c>
      <c r="N1373" s="6">
        <v>0.54</v>
      </c>
    </row>
    <row r="1374" spans="1:14" x14ac:dyDescent="0.25">
      <c r="A1374" s="5" t="s">
        <v>1440</v>
      </c>
      <c r="B1374" s="5" t="s">
        <v>28</v>
      </c>
      <c r="C1374" s="5" t="s">
        <v>29</v>
      </c>
      <c r="D1374" s="5" t="s">
        <v>27</v>
      </c>
      <c r="E1374" s="6">
        <v>428.85</v>
      </c>
      <c r="F1374" s="6">
        <v>0</v>
      </c>
      <c r="G1374" s="6">
        <v>428.85</v>
      </c>
      <c r="H1374" s="6">
        <v>436.12</v>
      </c>
      <c r="I1374" s="6">
        <v>-7.2699999999999818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</row>
    <row r="1375" spans="1:14" x14ac:dyDescent="0.25">
      <c r="A1375" s="5" t="s">
        <v>1440</v>
      </c>
      <c r="B1375" s="5" t="s">
        <v>34</v>
      </c>
      <c r="C1375" s="5" t="s">
        <v>33</v>
      </c>
      <c r="D1375" s="5" t="s">
        <v>27</v>
      </c>
      <c r="E1375" s="6">
        <v>1668.88</v>
      </c>
      <c r="F1375" s="6">
        <v>0</v>
      </c>
      <c r="G1375" s="6">
        <v>1668.88</v>
      </c>
      <c r="H1375" s="6">
        <v>688.8</v>
      </c>
      <c r="I1375" s="6">
        <v>980.08000000000015</v>
      </c>
      <c r="J1375" s="6">
        <v>0.92</v>
      </c>
      <c r="K1375" s="6">
        <v>0</v>
      </c>
      <c r="L1375" s="6">
        <v>0.92</v>
      </c>
      <c r="M1375" s="6">
        <v>0.38</v>
      </c>
      <c r="N1375" s="6">
        <v>0.54</v>
      </c>
    </row>
    <row r="1376" spans="1:14" x14ac:dyDescent="0.25">
      <c r="A1376" s="5" t="s">
        <v>1440</v>
      </c>
      <c r="B1376" s="5" t="s">
        <v>36</v>
      </c>
      <c r="C1376" s="5" t="s">
        <v>29</v>
      </c>
      <c r="D1376" s="5" t="s">
        <v>27</v>
      </c>
      <c r="E1376" s="6">
        <v>773.52</v>
      </c>
      <c r="F1376" s="6">
        <v>0</v>
      </c>
      <c r="G1376" s="6">
        <v>773.52</v>
      </c>
      <c r="H1376" s="6">
        <v>786.64</v>
      </c>
      <c r="I1376" s="6">
        <v>-13.120000000000005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</row>
    <row r="1377" spans="1:14" x14ac:dyDescent="0.25">
      <c r="A1377" s="5" t="s">
        <v>1440</v>
      </c>
      <c r="B1377" s="5" t="s">
        <v>35</v>
      </c>
      <c r="C1377" s="5" t="s">
        <v>33</v>
      </c>
      <c r="D1377" s="5" t="s">
        <v>27</v>
      </c>
      <c r="E1377" s="6">
        <v>1965.42</v>
      </c>
      <c r="F1377" s="6">
        <v>0</v>
      </c>
      <c r="G1377" s="6">
        <v>1965.42</v>
      </c>
      <c r="H1377" s="6">
        <v>811.14</v>
      </c>
      <c r="I1377" s="6">
        <v>1154.2800000000002</v>
      </c>
      <c r="J1377" s="6">
        <v>19.32</v>
      </c>
      <c r="K1377" s="6">
        <v>0</v>
      </c>
      <c r="L1377" s="6">
        <v>19.32</v>
      </c>
      <c r="M1377" s="6">
        <v>7.9729999999999999</v>
      </c>
      <c r="N1377" s="6">
        <v>11.347000000000001</v>
      </c>
    </row>
    <row r="1378" spans="1:14" x14ac:dyDescent="0.25">
      <c r="A1378" s="5" t="s">
        <v>1440</v>
      </c>
      <c r="B1378" s="5" t="s">
        <v>37</v>
      </c>
      <c r="C1378" s="5" t="s">
        <v>29</v>
      </c>
      <c r="D1378" s="5" t="s">
        <v>27</v>
      </c>
      <c r="E1378" s="6">
        <v>1695.83</v>
      </c>
      <c r="F1378" s="6">
        <v>0</v>
      </c>
      <c r="G1378" s="6">
        <v>1695.83</v>
      </c>
      <c r="H1378" s="6">
        <v>1724.58</v>
      </c>
      <c r="I1378" s="6">
        <v>-28.75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</row>
    <row r="1379" spans="1:14" x14ac:dyDescent="0.25">
      <c r="A1379" s="5" t="s">
        <v>1440</v>
      </c>
      <c r="B1379" s="5" t="s">
        <v>521</v>
      </c>
      <c r="C1379" s="5" t="s">
        <v>39</v>
      </c>
      <c r="D1379" s="5" t="s">
        <v>40</v>
      </c>
      <c r="E1379" s="6">
        <v>-39139.82</v>
      </c>
      <c r="F1379" s="6">
        <v>0</v>
      </c>
      <c r="G1379" s="6">
        <v>-39139.82</v>
      </c>
      <c r="H1379" s="6">
        <v>-39139.839999999997</v>
      </c>
      <c r="I1379" s="6">
        <v>1.9999999996798579E-2</v>
      </c>
      <c r="J1379" s="6">
        <v>-486</v>
      </c>
      <c r="K1379" s="6">
        <v>0</v>
      </c>
      <c r="L1379" s="6">
        <v>-486</v>
      </c>
      <c r="M1379" s="6">
        <v>-486</v>
      </c>
      <c r="N1379" s="6">
        <v>0</v>
      </c>
    </row>
    <row r="1380" spans="1:14" x14ac:dyDescent="0.25">
      <c r="A1380" s="5" t="s">
        <v>1440</v>
      </c>
      <c r="B1380" s="5" t="s">
        <v>1364</v>
      </c>
      <c r="C1380" s="5" t="s">
        <v>42</v>
      </c>
      <c r="D1380" s="5" t="s">
        <v>43</v>
      </c>
      <c r="E1380" s="6">
        <v>3137.61</v>
      </c>
      <c r="F1380" s="6">
        <v>0</v>
      </c>
      <c r="G1380" s="6">
        <v>3137.61</v>
      </c>
      <c r="H1380" s="6">
        <v>0</v>
      </c>
      <c r="I1380" s="6">
        <v>3137.61</v>
      </c>
      <c r="J1380" s="6">
        <v>3016</v>
      </c>
      <c r="K1380" s="6">
        <v>0</v>
      </c>
      <c r="L1380" s="6">
        <v>3016</v>
      </c>
      <c r="M1380" s="6">
        <v>0</v>
      </c>
      <c r="N1380" s="6">
        <v>3016</v>
      </c>
    </row>
    <row r="1381" spans="1:14" x14ac:dyDescent="0.25">
      <c r="A1381" s="5" t="s">
        <v>1440</v>
      </c>
      <c r="B1381" s="5" t="s">
        <v>522</v>
      </c>
      <c r="C1381" s="5" t="s">
        <v>42</v>
      </c>
      <c r="D1381" s="5" t="s">
        <v>43</v>
      </c>
      <c r="E1381" s="6">
        <v>212.01</v>
      </c>
      <c r="F1381" s="6">
        <v>0</v>
      </c>
      <c r="G1381" s="6">
        <v>212.01</v>
      </c>
      <c r="H1381" s="6">
        <v>0</v>
      </c>
      <c r="I1381" s="6">
        <v>212.01</v>
      </c>
      <c r="J1381" s="6">
        <v>3100</v>
      </c>
      <c r="K1381" s="6">
        <v>0</v>
      </c>
      <c r="L1381" s="6">
        <v>3100</v>
      </c>
      <c r="M1381" s="6">
        <v>0</v>
      </c>
      <c r="N1381" s="6">
        <v>3100</v>
      </c>
    </row>
    <row r="1382" spans="1:14" x14ac:dyDescent="0.25">
      <c r="A1382" s="5" t="s">
        <v>1440</v>
      </c>
      <c r="B1382" s="5" t="s">
        <v>132</v>
      </c>
      <c r="C1382" s="5" t="s">
        <v>42</v>
      </c>
      <c r="D1382" s="5" t="s">
        <v>43</v>
      </c>
      <c r="E1382" s="6">
        <v>50.34</v>
      </c>
      <c r="F1382" s="6">
        <v>48.445544554455445</v>
      </c>
      <c r="G1382" s="6">
        <v>1.8944554455445584</v>
      </c>
      <c r="H1382" s="6">
        <v>48.93</v>
      </c>
      <c r="I1382" s="6">
        <v>1.4100000000000037</v>
      </c>
      <c r="J1382" s="6">
        <v>505</v>
      </c>
      <c r="K1382" s="6">
        <v>486</v>
      </c>
      <c r="L1382" s="6">
        <v>19</v>
      </c>
      <c r="M1382" s="6">
        <v>490.86</v>
      </c>
      <c r="N1382" s="6">
        <v>14.139999999999986</v>
      </c>
    </row>
    <row r="1383" spans="1:14" x14ac:dyDescent="0.25">
      <c r="A1383" s="5" t="s">
        <v>1440</v>
      </c>
      <c r="B1383" s="5" t="s">
        <v>133</v>
      </c>
      <c r="C1383" s="5" t="s">
        <v>42</v>
      </c>
      <c r="D1383" s="5" t="s">
        <v>43</v>
      </c>
      <c r="E1383" s="6">
        <v>0</v>
      </c>
      <c r="F1383" s="6">
        <v>211.40886699507388</v>
      </c>
      <c r="G1383" s="6">
        <v>-211.40886699507388</v>
      </c>
      <c r="H1383" s="6">
        <v>214.58</v>
      </c>
      <c r="I1383" s="6">
        <v>-214.58</v>
      </c>
      <c r="J1383" s="6">
        <v>0</v>
      </c>
      <c r="K1383" s="6">
        <v>2916</v>
      </c>
      <c r="L1383" s="6">
        <v>-2916</v>
      </c>
      <c r="M1383" s="6">
        <v>2959.74</v>
      </c>
      <c r="N1383" s="6">
        <v>-2959.74</v>
      </c>
    </row>
    <row r="1384" spans="1:14" x14ac:dyDescent="0.25">
      <c r="A1384" s="5" t="s">
        <v>1440</v>
      </c>
      <c r="B1384" s="5" t="s">
        <v>94</v>
      </c>
      <c r="C1384" s="5" t="s">
        <v>42</v>
      </c>
      <c r="D1384" s="5" t="s">
        <v>43</v>
      </c>
      <c r="E1384" s="6">
        <v>248.98</v>
      </c>
      <c r="F1384" s="6">
        <v>240.56716417910448</v>
      </c>
      <c r="G1384" s="6">
        <v>8.4128358208955092</v>
      </c>
      <c r="H1384" s="6">
        <v>241.77</v>
      </c>
      <c r="I1384" s="6">
        <v>7.2099999999999795</v>
      </c>
      <c r="J1384" s="6">
        <v>503</v>
      </c>
      <c r="K1384" s="6">
        <v>486</v>
      </c>
      <c r="L1384" s="6">
        <v>17</v>
      </c>
      <c r="M1384" s="6">
        <v>488.43</v>
      </c>
      <c r="N1384" s="6">
        <v>14.569999999999993</v>
      </c>
    </row>
    <row r="1385" spans="1:14" x14ac:dyDescent="0.25">
      <c r="A1385" s="5" t="s">
        <v>1440</v>
      </c>
      <c r="B1385" s="5" t="s">
        <v>134</v>
      </c>
      <c r="C1385" s="5" t="s">
        <v>42</v>
      </c>
      <c r="D1385" s="5" t="s">
        <v>43</v>
      </c>
      <c r="E1385" s="6">
        <v>428.54</v>
      </c>
      <c r="F1385" s="6">
        <v>403.10344827586209</v>
      </c>
      <c r="G1385" s="6">
        <v>25.436551724137928</v>
      </c>
      <c r="H1385" s="6">
        <v>409.15</v>
      </c>
      <c r="I1385" s="6">
        <v>19.390000000000043</v>
      </c>
      <c r="J1385" s="6">
        <v>3100</v>
      </c>
      <c r="K1385" s="6">
        <v>2916</v>
      </c>
      <c r="L1385" s="6">
        <v>184</v>
      </c>
      <c r="M1385" s="6">
        <v>2959.74</v>
      </c>
      <c r="N1385" s="6">
        <v>140.26000000000022</v>
      </c>
    </row>
    <row r="1386" spans="1:14" x14ac:dyDescent="0.25">
      <c r="A1386" s="5" t="s">
        <v>1440</v>
      </c>
      <c r="B1386" s="5" t="s">
        <v>135</v>
      </c>
      <c r="C1386" s="5" t="s">
        <v>42</v>
      </c>
      <c r="D1386" s="5" t="s">
        <v>43</v>
      </c>
      <c r="E1386" s="6">
        <v>597.83000000000004</v>
      </c>
      <c r="F1386" s="6">
        <v>562.35467980295562</v>
      </c>
      <c r="G1386" s="6">
        <v>35.475320197044425</v>
      </c>
      <c r="H1386" s="6">
        <v>570.79</v>
      </c>
      <c r="I1386" s="6">
        <v>27.040000000000077</v>
      </c>
      <c r="J1386" s="6">
        <v>3100</v>
      </c>
      <c r="K1386" s="6">
        <v>2916</v>
      </c>
      <c r="L1386" s="6">
        <v>184</v>
      </c>
      <c r="M1386" s="6">
        <v>2959.74</v>
      </c>
      <c r="N1386" s="6">
        <v>140.26000000000022</v>
      </c>
    </row>
    <row r="1387" spans="1:14" x14ac:dyDescent="0.25">
      <c r="A1387" s="5" t="s">
        <v>1440</v>
      </c>
      <c r="B1387" s="5" t="s">
        <v>84</v>
      </c>
      <c r="C1387" s="5" t="s">
        <v>42</v>
      </c>
      <c r="D1387" s="5" t="s">
        <v>43</v>
      </c>
      <c r="E1387" s="6">
        <v>1243.3699999999999</v>
      </c>
      <c r="F1387" s="6">
        <v>1184.8627450980391</v>
      </c>
      <c r="G1387" s="6">
        <v>58.507254901960778</v>
      </c>
      <c r="H1387" s="6">
        <v>1208.56</v>
      </c>
      <c r="I1387" s="6">
        <v>34.809999999999945</v>
      </c>
      <c r="J1387" s="6">
        <v>3060</v>
      </c>
      <c r="K1387" s="6">
        <v>2916</v>
      </c>
      <c r="L1387" s="6">
        <v>144</v>
      </c>
      <c r="M1387" s="6">
        <v>2974.32</v>
      </c>
      <c r="N1387" s="6">
        <v>85.679999999999836</v>
      </c>
    </row>
    <row r="1388" spans="1:14" x14ac:dyDescent="0.25">
      <c r="A1388" s="5" t="s">
        <v>1440</v>
      </c>
      <c r="B1388" s="5" t="s">
        <v>136</v>
      </c>
      <c r="C1388" s="5" t="s">
        <v>42</v>
      </c>
      <c r="D1388" s="5" t="s">
        <v>43</v>
      </c>
      <c r="E1388" s="6">
        <v>1644.18</v>
      </c>
      <c r="F1388" s="6">
        <v>1574.5221674876848</v>
      </c>
      <c r="G1388" s="6">
        <v>69.657832512315281</v>
      </c>
      <c r="H1388" s="6">
        <v>1598.14</v>
      </c>
      <c r="I1388" s="6">
        <v>46.039999999999964</v>
      </c>
      <c r="J1388" s="6">
        <v>3045</v>
      </c>
      <c r="K1388" s="6">
        <v>2916</v>
      </c>
      <c r="L1388" s="6">
        <v>129</v>
      </c>
      <c r="M1388" s="6">
        <v>2959.74</v>
      </c>
      <c r="N1388" s="6">
        <v>85.260000000000218</v>
      </c>
    </row>
    <row r="1389" spans="1:14" x14ac:dyDescent="0.25">
      <c r="A1389" s="5" t="s">
        <v>1440</v>
      </c>
      <c r="B1389" s="5" t="s">
        <v>145</v>
      </c>
      <c r="C1389" s="5" t="s">
        <v>42</v>
      </c>
      <c r="D1389" s="5" t="s">
        <v>43</v>
      </c>
      <c r="E1389" s="6">
        <v>2296.16</v>
      </c>
      <c r="F1389" s="6">
        <v>2196.7192118226599</v>
      </c>
      <c r="G1389" s="6">
        <v>99.440788177339982</v>
      </c>
      <c r="H1389" s="6">
        <v>2229.67</v>
      </c>
      <c r="I1389" s="6">
        <v>66.489999999999782</v>
      </c>
      <c r="J1389" s="6">
        <v>508</v>
      </c>
      <c r="K1389" s="6">
        <v>486</v>
      </c>
      <c r="L1389" s="6">
        <v>22</v>
      </c>
      <c r="M1389" s="6">
        <v>493.29</v>
      </c>
      <c r="N1389" s="6">
        <v>14.70999999999998</v>
      </c>
    </row>
    <row r="1390" spans="1:14" x14ac:dyDescent="0.25">
      <c r="A1390" s="5" t="s">
        <v>1440</v>
      </c>
      <c r="B1390" s="5" t="s">
        <v>50</v>
      </c>
      <c r="C1390" s="5" t="s">
        <v>42</v>
      </c>
      <c r="D1390" s="5" t="s">
        <v>43</v>
      </c>
      <c r="E1390" s="6">
        <v>0</v>
      </c>
      <c r="F1390" s="6">
        <v>3634.8855721393033</v>
      </c>
      <c r="G1390" s="6">
        <v>-3634.8855721393033</v>
      </c>
      <c r="H1390" s="6">
        <v>3653.06</v>
      </c>
      <c r="I1390" s="6">
        <v>-3653.06</v>
      </c>
      <c r="J1390" s="6">
        <v>0</v>
      </c>
      <c r="K1390" s="6">
        <v>2916</v>
      </c>
      <c r="L1390" s="6">
        <v>-2916</v>
      </c>
      <c r="M1390" s="6">
        <v>2930.58</v>
      </c>
      <c r="N1390" s="6">
        <v>-2930.58</v>
      </c>
    </row>
    <row r="1391" spans="1:14" x14ac:dyDescent="0.25">
      <c r="A1391" s="5" t="s">
        <v>1440</v>
      </c>
      <c r="B1391" s="5" t="s">
        <v>103</v>
      </c>
      <c r="C1391" s="5" t="s">
        <v>42</v>
      </c>
      <c r="D1391" s="5" t="s">
        <v>43</v>
      </c>
      <c r="E1391" s="6">
        <v>15196.72</v>
      </c>
      <c r="F1391" s="6">
        <v>14624.960396039603</v>
      </c>
      <c r="G1391" s="6">
        <v>571.75960396039591</v>
      </c>
      <c r="H1391" s="6">
        <v>14771.21</v>
      </c>
      <c r="I1391" s="6">
        <v>425.51000000000022</v>
      </c>
      <c r="J1391" s="6">
        <v>3030</v>
      </c>
      <c r="K1391" s="6">
        <v>2916</v>
      </c>
      <c r="L1391" s="6">
        <v>114</v>
      </c>
      <c r="M1391" s="6">
        <v>2945.16</v>
      </c>
      <c r="N1391" s="6">
        <v>84.840000000000146</v>
      </c>
    </row>
    <row r="1392" spans="1:14" x14ac:dyDescent="0.25">
      <c r="A1392" s="5" t="s">
        <v>1440</v>
      </c>
      <c r="B1392" s="5" t="s">
        <v>138</v>
      </c>
      <c r="C1392" s="5" t="s">
        <v>42</v>
      </c>
      <c r="D1392" s="5" t="s">
        <v>53</v>
      </c>
      <c r="E1392" s="6">
        <v>9214.26</v>
      </c>
      <c r="F1392" s="6">
        <v>9159.8729227761469</v>
      </c>
      <c r="G1392" s="6">
        <v>54.387077223853339</v>
      </c>
      <c r="H1392" s="6">
        <v>9370.5499999999993</v>
      </c>
      <c r="I1392" s="6">
        <v>-156.28999999999905</v>
      </c>
      <c r="J1392" s="6">
        <v>2200</v>
      </c>
      <c r="K1392" s="6">
        <v>2187</v>
      </c>
      <c r="L1392" s="6">
        <v>13</v>
      </c>
      <c r="M1392" s="6">
        <v>2237.3009999999999</v>
      </c>
      <c r="N1392" s="6">
        <v>-37.300999999999931</v>
      </c>
    </row>
    <row r="1393" spans="1:14" x14ac:dyDescent="0.25">
      <c r="A1393" s="5" t="s">
        <v>1440</v>
      </c>
      <c r="B1393" s="5" t="s">
        <v>54</v>
      </c>
      <c r="C1393" s="5" t="s">
        <v>42</v>
      </c>
      <c r="D1393" s="5" t="s">
        <v>55</v>
      </c>
      <c r="E1393" s="6">
        <v>147.22999999999999</v>
      </c>
      <c r="F1393" s="6">
        <v>144.34313725490193</v>
      </c>
      <c r="G1393" s="6">
        <v>2.8868627450980568</v>
      </c>
      <c r="H1393" s="6">
        <v>147.22999999999999</v>
      </c>
      <c r="I1393" s="6">
        <v>0</v>
      </c>
      <c r="J1393" s="6">
        <v>26.768999999999998</v>
      </c>
      <c r="K1393" s="6">
        <v>26.244117647058818</v>
      </c>
      <c r="L1393" s="6">
        <v>0.52488235294118013</v>
      </c>
      <c r="M1393" s="6">
        <v>26.768999999999998</v>
      </c>
      <c r="N1393" s="6">
        <v>0</v>
      </c>
    </row>
    <row r="1394" spans="1:14" x14ac:dyDescent="0.25">
      <c r="A1394" s="5" t="s">
        <v>1441</v>
      </c>
      <c r="B1394" s="5" t="s">
        <v>25</v>
      </c>
      <c r="C1394" s="5" t="s">
        <v>26</v>
      </c>
      <c r="D1394" s="5" t="s">
        <v>27</v>
      </c>
      <c r="E1394" s="6">
        <v>13081.31</v>
      </c>
      <c r="F1394" s="6">
        <v>0</v>
      </c>
      <c r="G1394" s="6">
        <v>13081.31</v>
      </c>
      <c r="H1394" s="6">
        <v>0</v>
      </c>
      <c r="I1394" s="6">
        <v>13081.31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</row>
    <row r="1395" spans="1:14" x14ac:dyDescent="0.25">
      <c r="A1395" s="5" t="s">
        <v>1441</v>
      </c>
      <c r="B1395" s="5" t="s">
        <v>30</v>
      </c>
      <c r="C1395" s="5" t="s">
        <v>29</v>
      </c>
      <c r="D1395" s="5" t="s">
        <v>27</v>
      </c>
      <c r="E1395" s="6">
        <v>241.34</v>
      </c>
      <c r="F1395" s="6">
        <v>0</v>
      </c>
      <c r="G1395" s="6">
        <v>241.34</v>
      </c>
      <c r="H1395" s="6">
        <v>240.39</v>
      </c>
      <c r="I1395" s="6">
        <v>0.95000000000001705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</row>
    <row r="1396" spans="1:14" x14ac:dyDescent="0.25">
      <c r="A1396" s="5" t="s">
        <v>1441</v>
      </c>
      <c r="B1396" s="5" t="s">
        <v>31</v>
      </c>
      <c r="C1396" s="5" t="s">
        <v>29</v>
      </c>
      <c r="D1396" s="5" t="s">
        <v>27</v>
      </c>
      <c r="E1396" s="6">
        <v>1082.47</v>
      </c>
      <c r="F1396" s="6">
        <v>0</v>
      </c>
      <c r="G1396" s="6">
        <v>1082.47</v>
      </c>
      <c r="H1396" s="6">
        <v>1078.19</v>
      </c>
      <c r="I1396" s="6">
        <v>4.2799999999999727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</row>
    <row r="1397" spans="1:14" x14ac:dyDescent="0.25">
      <c r="A1397" s="5" t="s">
        <v>1441</v>
      </c>
      <c r="B1397" s="5" t="s">
        <v>32</v>
      </c>
      <c r="C1397" s="5" t="s">
        <v>33</v>
      </c>
      <c r="D1397" s="5" t="s">
        <v>27</v>
      </c>
      <c r="E1397" s="6">
        <v>2235.69</v>
      </c>
      <c r="F1397" s="6">
        <v>0</v>
      </c>
      <c r="G1397" s="6">
        <v>2235.69</v>
      </c>
      <c r="H1397" s="6">
        <v>2421.69</v>
      </c>
      <c r="I1397" s="6">
        <v>-186</v>
      </c>
      <c r="J1397" s="6">
        <v>5.51</v>
      </c>
      <c r="K1397" s="6">
        <v>0</v>
      </c>
      <c r="L1397" s="6">
        <v>5.51</v>
      </c>
      <c r="M1397" s="6">
        <v>5.968</v>
      </c>
      <c r="N1397" s="6">
        <v>-0.45800000000000018</v>
      </c>
    </row>
    <row r="1398" spans="1:14" x14ac:dyDescent="0.25">
      <c r="A1398" s="5" t="s">
        <v>1441</v>
      </c>
      <c r="B1398" s="5" t="s">
        <v>28</v>
      </c>
      <c r="C1398" s="5" t="s">
        <v>29</v>
      </c>
      <c r="D1398" s="5" t="s">
        <v>27</v>
      </c>
      <c r="E1398" s="6">
        <v>7712.21</v>
      </c>
      <c r="F1398" s="6">
        <v>0</v>
      </c>
      <c r="G1398" s="6">
        <v>7712.21</v>
      </c>
      <c r="H1398" s="6">
        <v>7681.71</v>
      </c>
      <c r="I1398" s="6">
        <v>30.5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</row>
    <row r="1399" spans="1:14" x14ac:dyDescent="0.25">
      <c r="A1399" s="5" t="s">
        <v>1441</v>
      </c>
      <c r="B1399" s="5" t="s">
        <v>34</v>
      </c>
      <c r="C1399" s="5" t="s">
        <v>33</v>
      </c>
      <c r="D1399" s="5" t="s">
        <v>27</v>
      </c>
      <c r="E1399" s="6">
        <v>9995.14</v>
      </c>
      <c r="F1399" s="6">
        <v>0</v>
      </c>
      <c r="G1399" s="6">
        <v>9995.14</v>
      </c>
      <c r="H1399" s="6">
        <v>10826.73</v>
      </c>
      <c r="I1399" s="6">
        <v>-831.59000000000015</v>
      </c>
      <c r="J1399" s="6">
        <v>5.51</v>
      </c>
      <c r="K1399" s="6">
        <v>0</v>
      </c>
      <c r="L1399" s="6">
        <v>5.51</v>
      </c>
      <c r="M1399" s="6">
        <v>5.968</v>
      </c>
      <c r="N1399" s="6">
        <v>-0.45800000000000018</v>
      </c>
    </row>
    <row r="1400" spans="1:14" x14ac:dyDescent="0.25">
      <c r="A1400" s="5" t="s">
        <v>1441</v>
      </c>
      <c r="B1400" s="5" t="s">
        <v>35</v>
      </c>
      <c r="C1400" s="5" t="s">
        <v>33</v>
      </c>
      <c r="D1400" s="5" t="s">
        <v>27</v>
      </c>
      <c r="E1400" s="6">
        <v>11771.18</v>
      </c>
      <c r="F1400" s="6">
        <v>0</v>
      </c>
      <c r="G1400" s="6">
        <v>11771.18</v>
      </c>
      <c r="H1400" s="6">
        <v>12750.17</v>
      </c>
      <c r="I1400" s="6">
        <v>-978.98999999999978</v>
      </c>
      <c r="J1400" s="6">
        <v>115.71</v>
      </c>
      <c r="K1400" s="6">
        <v>0</v>
      </c>
      <c r="L1400" s="6">
        <v>115.71</v>
      </c>
      <c r="M1400" s="6">
        <v>125.333</v>
      </c>
      <c r="N1400" s="6">
        <v>-9.6230000000000047</v>
      </c>
    </row>
    <row r="1401" spans="1:14" x14ac:dyDescent="0.25">
      <c r="A1401" s="5" t="s">
        <v>1441</v>
      </c>
      <c r="B1401" s="5" t="s">
        <v>36</v>
      </c>
      <c r="C1401" s="5" t="s">
        <v>29</v>
      </c>
      <c r="D1401" s="5" t="s">
        <v>27</v>
      </c>
      <c r="E1401" s="6">
        <v>13910.7</v>
      </c>
      <c r="F1401" s="6">
        <v>0</v>
      </c>
      <c r="G1401" s="6">
        <v>13910.7</v>
      </c>
      <c r="H1401" s="6">
        <v>13855.7</v>
      </c>
      <c r="I1401" s="6">
        <v>55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</row>
    <row r="1402" spans="1:14" x14ac:dyDescent="0.25">
      <c r="A1402" s="5" t="s">
        <v>1441</v>
      </c>
      <c r="B1402" s="5" t="s">
        <v>37</v>
      </c>
      <c r="C1402" s="5" t="s">
        <v>29</v>
      </c>
      <c r="D1402" s="5" t="s">
        <v>27</v>
      </c>
      <c r="E1402" s="6">
        <v>30497.119999999999</v>
      </c>
      <c r="F1402" s="6">
        <v>0</v>
      </c>
      <c r="G1402" s="6">
        <v>30497.119999999999</v>
      </c>
      <c r="H1402" s="6">
        <v>30376.52</v>
      </c>
      <c r="I1402" s="6">
        <v>120.59999999999854</v>
      </c>
      <c r="J1402" s="6">
        <v>0</v>
      </c>
      <c r="K1402" s="6">
        <v>0</v>
      </c>
      <c r="L1402" s="6">
        <v>0</v>
      </c>
      <c r="M1402" s="6">
        <v>0</v>
      </c>
      <c r="N1402" s="6">
        <v>0</v>
      </c>
    </row>
    <row r="1403" spans="1:14" x14ac:dyDescent="0.25">
      <c r="A1403" s="5" t="s">
        <v>1441</v>
      </c>
      <c r="B1403" s="5" t="s">
        <v>1180</v>
      </c>
      <c r="C1403" s="5" t="s">
        <v>39</v>
      </c>
      <c r="D1403" s="5" t="s">
        <v>40</v>
      </c>
      <c r="E1403" s="6">
        <v>-965959.98</v>
      </c>
      <c r="F1403" s="6">
        <v>0</v>
      </c>
      <c r="G1403" s="6">
        <v>-965959.98</v>
      </c>
      <c r="H1403" s="6">
        <v>-965959.78</v>
      </c>
      <c r="I1403" s="6">
        <v>-0.19999999995343387</v>
      </c>
      <c r="J1403" s="6">
        <v>-4356.8329999999996</v>
      </c>
      <c r="K1403" s="6">
        <v>0</v>
      </c>
      <c r="L1403" s="6">
        <v>-4356.8329999999996</v>
      </c>
      <c r="M1403" s="6">
        <v>-4356.8329999999996</v>
      </c>
      <c r="N1403" s="6">
        <v>0</v>
      </c>
    </row>
    <row r="1404" spans="1:14" x14ac:dyDescent="0.25">
      <c r="A1404" s="5" t="s">
        <v>1441</v>
      </c>
      <c r="B1404" s="5" t="s">
        <v>92</v>
      </c>
      <c r="C1404" s="5" t="s">
        <v>42</v>
      </c>
      <c r="D1404" s="5" t="s">
        <v>43</v>
      </c>
      <c r="E1404" s="6">
        <v>20.51</v>
      </c>
      <c r="F1404" s="6">
        <v>0</v>
      </c>
      <c r="G1404" s="6">
        <v>20.51</v>
      </c>
      <c r="H1404" s="6">
        <v>0</v>
      </c>
      <c r="I1404" s="6">
        <v>20.51</v>
      </c>
      <c r="J1404" s="6">
        <v>241</v>
      </c>
      <c r="K1404" s="6">
        <v>0</v>
      </c>
      <c r="L1404" s="6">
        <v>241</v>
      </c>
      <c r="M1404" s="6">
        <v>0</v>
      </c>
      <c r="N1404" s="6">
        <v>241</v>
      </c>
    </row>
    <row r="1405" spans="1:14" x14ac:dyDescent="0.25">
      <c r="A1405" s="5" t="s">
        <v>1441</v>
      </c>
      <c r="B1405" s="5" t="s">
        <v>1364</v>
      </c>
      <c r="C1405" s="5" t="s">
        <v>42</v>
      </c>
      <c r="D1405" s="5" t="s">
        <v>43</v>
      </c>
      <c r="E1405" s="6">
        <v>54928.9</v>
      </c>
      <c r="F1405" s="6">
        <v>0</v>
      </c>
      <c r="G1405" s="6">
        <v>54928.9</v>
      </c>
      <c r="H1405" s="6">
        <v>0</v>
      </c>
      <c r="I1405" s="6">
        <v>54928.9</v>
      </c>
      <c r="J1405" s="6">
        <v>52800</v>
      </c>
      <c r="K1405" s="6">
        <v>0</v>
      </c>
      <c r="L1405" s="6">
        <v>52800</v>
      </c>
      <c r="M1405" s="6">
        <v>0</v>
      </c>
      <c r="N1405" s="6">
        <v>52800</v>
      </c>
    </row>
    <row r="1406" spans="1:14" x14ac:dyDescent="0.25">
      <c r="A1406" s="5" t="s">
        <v>1441</v>
      </c>
      <c r="B1406" s="5" t="s">
        <v>114</v>
      </c>
      <c r="C1406" s="5" t="s">
        <v>42</v>
      </c>
      <c r="D1406" s="5" t="s">
        <v>43</v>
      </c>
      <c r="E1406" s="6">
        <v>3358.05</v>
      </c>
      <c r="F1406" s="6">
        <v>3331.4088669950738</v>
      </c>
      <c r="G1406" s="6">
        <v>26.64113300492636</v>
      </c>
      <c r="H1406" s="6">
        <v>3381.38</v>
      </c>
      <c r="I1406" s="6">
        <v>-23.329999999999927</v>
      </c>
      <c r="J1406" s="6">
        <v>52700</v>
      </c>
      <c r="K1406" s="6">
        <v>52281.996059113306</v>
      </c>
      <c r="L1406" s="6">
        <v>418.00394088669418</v>
      </c>
      <c r="M1406" s="6">
        <v>53066.226000000002</v>
      </c>
      <c r="N1406" s="6">
        <v>-366.22600000000239</v>
      </c>
    </row>
    <row r="1407" spans="1:14" x14ac:dyDescent="0.25">
      <c r="A1407" s="5" t="s">
        <v>1441</v>
      </c>
      <c r="B1407" s="5" t="s">
        <v>44</v>
      </c>
      <c r="C1407" s="5" t="s">
        <v>42</v>
      </c>
      <c r="D1407" s="5" t="s">
        <v>43</v>
      </c>
      <c r="E1407" s="6">
        <v>4323.7299999999996</v>
      </c>
      <c r="F1407" s="6">
        <v>4317.6218905472633</v>
      </c>
      <c r="G1407" s="6">
        <v>6.1081094527362438</v>
      </c>
      <c r="H1407" s="6">
        <v>4339.21</v>
      </c>
      <c r="I1407" s="6">
        <v>-15.480000000000473</v>
      </c>
      <c r="J1407" s="6">
        <v>4363</v>
      </c>
      <c r="K1407" s="6">
        <v>4356.8328358208955</v>
      </c>
      <c r="L1407" s="6">
        <v>6.1671641791044749</v>
      </c>
      <c r="M1407" s="6">
        <v>4378.6170000000002</v>
      </c>
      <c r="N1407" s="6">
        <v>-15.617000000000189</v>
      </c>
    </row>
    <row r="1408" spans="1:14" x14ac:dyDescent="0.25">
      <c r="A1408" s="5" t="s">
        <v>1441</v>
      </c>
      <c r="B1408" s="5" t="s">
        <v>115</v>
      </c>
      <c r="C1408" s="5" t="s">
        <v>42</v>
      </c>
      <c r="D1408" s="5" t="s">
        <v>43</v>
      </c>
      <c r="E1408" s="6">
        <v>12934.95</v>
      </c>
      <c r="F1408" s="6">
        <v>12881.241379310344</v>
      </c>
      <c r="G1408" s="6">
        <v>53.708620689656527</v>
      </c>
      <c r="H1408" s="6">
        <v>13074.46</v>
      </c>
      <c r="I1408" s="6">
        <v>-139.5099999999984</v>
      </c>
      <c r="J1408" s="6">
        <v>52500</v>
      </c>
      <c r="K1408" s="6">
        <v>52281.996059113306</v>
      </c>
      <c r="L1408" s="6">
        <v>218.00394088669418</v>
      </c>
      <c r="M1408" s="6">
        <v>53066.226000000002</v>
      </c>
      <c r="N1408" s="6">
        <v>-566.22600000000239</v>
      </c>
    </row>
    <row r="1409" spans="1:14" x14ac:dyDescent="0.25">
      <c r="A1409" s="5" t="s">
        <v>1441</v>
      </c>
      <c r="B1409" s="5" t="s">
        <v>1181</v>
      </c>
      <c r="C1409" s="5" t="s">
        <v>42</v>
      </c>
      <c r="D1409" s="5" t="s">
        <v>43</v>
      </c>
      <c r="E1409" s="6">
        <v>16800.96</v>
      </c>
      <c r="F1409" s="6">
        <v>16636.135922330097</v>
      </c>
      <c r="G1409" s="6">
        <v>164.82407766990218</v>
      </c>
      <c r="H1409" s="6">
        <v>17135.22</v>
      </c>
      <c r="I1409" s="6">
        <v>-334.26000000000204</v>
      </c>
      <c r="J1409" s="6">
        <v>52800</v>
      </c>
      <c r="K1409" s="6">
        <v>52281.996116504852</v>
      </c>
      <c r="L1409" s="6">
        <v>518.00388349514833</v>
      </c>
      <c r="M1409" s="6">
        <v>53850.455999999998</v>
      </c>
      <c r="N1409" s="6">
        <v>-1050.4559999999983</v>
      </c>
    </row>
    <row r="1410" spans="1:14" x14ac:dyDescent="0.25">
      <c r="A1410" s="5" t="s">
        <v>1441</v>
      </c>
      <c r="B1410" s="5" t="s">
        <v>47</v>
      </c>
      <c r="C1410" s="5" t="s">
        <v>42</v>
      </c>
      <c r="D1410" s="5" t="s">
        <v>43</v>
      </c>
      <c r="E1410" s="6">
        <v>24612.57</v>
      </c>
      <c r="F1410" s="6">
        <v>24582.470588235294</v>
      </c>
      <c r="G1410" s="6">
        <v>30.099411764706019</v>
      </c>
      <c r="H1410" s="6">
        <v>25074.12</v>
      </c>
      <c r="I1410" s="6">
        <v>-461.54999999999927</v>
      </c>
      <c r="J1410" s="6">
        <v>52346</v>
      </c>
      <c r="K1410" s="6">
        <v>52281.996078431366</v>
      </c>
      <c r="L1410" s="6">
        <v>64.003921568633814</v>
      </c>
      <c r="M1410" s="6">
        <v>53327.635999999999</v>
      </c>
      <c r="N1410" s="6">
        <v>-981.6359999999986</v>
      </c>
    </row>
    <row r="1411" spans="1:14" x14ac:dyDescent="0.25">
      <c r="A1411" s="5" t="s">
        <v>1441</v>
      </c>
      <c r="B1411" s="5" t="s">
        <v>117</v>
      </c>
      <c r="C1411" s="5" t="s">
        <v>42</v>
      </c>
      <c r="D1411" s="5" t="s">
        <v>43</v>
      </c>
      <c r="E1411" s="6">
        <v>52606.29</v>
      </c>
      <c r="F1411" s="6">
        <v>50386.985221674877</v>
      </c>
      <c r="G1411" s="6">
        <v>2219.3047783251241</v>
      </c>
      <c r="H1411" s="6">
        <v>51142.79</v>
      </c>
      <c r="I1411" s="6">
        <v>1463.5</v>
      </c>
      <c r="J1411" s="6">
        <v>54585</v>
      </c>
      <c r="K1411" s="6">
        <v>52281.996059113306</v>
      </c>
      <c r="L1411" s="6">
        <v>2303.0039408866942</v>
      </c>
      <c r="M1411" s="6">
        <v>53066.226000000002</v>
      </c>
      <c r="N1411" s="6">
        <v>1518.7739999999976</v>
      </c>
    </row>
    <row r="1412" spans="1:14" x14ac:dyDescent="0.25">
      <c r="A1412" s="5" t="s">
        <v>1441</v>
      </c>
      <c r="B1412" s="5" t="s">
        <v>118</v>
      </c>
      <c r="C1412" s="5" t="s">
        <v>42</v>
      </c>
      <c r="D1412" s="5" t="s">
        <v>43</v>
      </c>
      <c r="E1412" s="6">
        <v>59451.3</v>
      </c>
      <c r="F1412" s="6">
        <v>59340.059113300493</v>
      </c>
      <c r="G1412" s="6">
        <v>111.24088669951016</v>
      </c>
      <c r="H1412" s="6">
        <v>60230.16</v>
      </c>
      <c r="I1412" s="6">
        <v>-778.86000000000058</v>
      </c>
      <c r="J1412" s="6">
        <v>4365</v>
      </c>
      <c r="K1412" s="6">
        <v>4356.8325123152717</v>
      </c>
      <c r="L1412" s="6">
        <v>8.1674876847282576</v>
      </c>
      <c r="M1412" s="6">
        <v>4422.1850000000004</v>
      </c>
      <c r="N1412" s="6">
        <v>-57.1850000000004</v>
      </c>
    </row>
    <row r="1413" spans="1:14" x14ac:dyDescent="0.25">
      <c r="A1413" s="5" t="s">
        <v>1441</v>
      </c>
      <c r="B1413" s="5" t="s">
        <v>50</v>
      </c>
      <c r="C1413" s="5" t="s">
        <v>42</v>
      </c>
      <c r="D1413" s="5" t="s">
        <v>43</v>
      </c>
      <c r="E1413" s="6">
        <v>0</v>
      </c>
      <c r="F1413" s="6">
        <v>65171.074626865673</v>
      </c>
      <c r="G1413" s="6">
        <v>-65171.074626865673</v>
      </c>
      <c r="H1413" s="6">
        <v>65496.93</v>
      </c>
      <c r="I1413" s="6">
        <v>-65496.93</v>
      </c>
      <c r="J1413" s="6">
        <v>0</v>
      </c>
      <c r="K1413" s="6">
        <v>52281.9960199005</v>
      </c>
      <c r="L1413" s="6">
        <v>-52281.9960199005</v>
      </c>
      <c r="M1413" s="6">
        <v>52543.406000000003</v>
      </c>
      <c r="N1413" s="6">
        <v>-52543.406000000003</v>
      </c>
    </row>
    <row r="1414" spans="1:14" x14ac:dyDescent="0.25">
      <c r="A1414" s="5" t="s">
        <v>1441</v>
      </c>
      <c r="B1414" s="5" t="s">
        <v>103</v>
      </c>
      <c r="C1414" s="5" t="s">
        <v>42</v>
      </c>
      <c r="D1414" s="5" t="s">
        <v>43</v>
      </c>
      <c r="E1414" s="6">
        <v>262873.21000000002</v>
      </c>
      <c r="F1414" s="6">
        <v>262216.1683168317</v>
      </c>
      <c r="G1414" s="6">
        <v>657.04168316832511</v>
      </c>
      <c r="H1414" s="6">
        <v>264838.33</v>
      </c>
      <c r="I1414" s="6">
        <v>-1965.1199999999953</v>
      </c>
      <c r="J1414" s="6">
        <v>52413</v>
      </c>
      <c r="K1414" s="6">
        <v>52281.996039603953</v>
      </c>
      <c r="L1414" s="6">
        <v>131.00396039604675</v>
      </c>
      <c r="M1414" s="6">
        <v>52804.815999999999</v>
      </c>
      <c r="N1414" s="6">
        <v>-391.81599999999889</v>
      </c>
    </row>
    <row r="1415" spans="1:14" x14ac:dyDescent="0.25">
      <c r="A1415" s="5" t="s">
        <v>1441</v>
      </c>
      <c r="B1415" s="5" t="s">
        <v>119</v>
      </c>
      <c r="C1415" s="5" t="s">
        <v>42</v>
      </c>
      <c r="D1415" s="5" t="s">
        <v>53</v>
      </c>
      <c r="E1415" s="6">
        <v>380882.63</v>
      </c>
      <c r="F1415" s="6">
        <v>377488.91542288556</v>
      </c>
      <c r="G1415" s="6">
        <v>3393.7145771144424</v>
      </c>
      <c r="H1415" s="6">
        <v>379376.36</v>
      </c>
      <c r="I1415" s="6">
        <v>1506.2700000000186</v>
      </c>
      <c r="J1415" s="6">
        <v>39564</v>
      </c>
      <c r="K1415" s="6">
        <v>39211.496517412932</v>
      </c>
      <c r="L1415" s="6">
        <v>352.50348258706799</v>
      </c>
      <c r="M1415" s="6">
        <v>39407.553999999996</v>
      </c>
      <c r="N1415" s="6">
        <v>156.44600000000355</v>
      </c>
    </row>
    <row r="1416" spans="1:14" x14ac:dyDescent="0.25">
      <c r="A1416" s="5" t="s">
        <v>1441</v>
      </c>
      <c r="B1416" s="5" t="s">
        <v>54</v>
      </c>
      <c r="C1416" s="5" t="s">
        <v>42</v>
      </c>
      <c r="D1416" s="5" t="s">
        <v>55</v>
      </c>
      <c r="E1416" s="6">
        <v>2639.72</v>
      </c>
      <c r="F1416" s="6">
        <v>2587.9607843137255</v>
      </c>
      <c r="G1416" s="6">
        <v>51.759215686274274</v>
      </c>
      <c r="H1416" s="6">
        <v>2639.72</v>
      </c>
      <c r="I1416" s="6">
        <v>0</v>
      </c>
      <c r="J1416" s="6">
        <v>479.94900000000001</v>
      </c>
      <c r="K1416" s="6">
        <v>470.53823529411767</v>
      </c>
      <c r="L1416" s="6">
        <v>9.4107647058823432</v>
      </c>
      <c r="M1416" s="6">
        <v>479.94900000000001</v>
      </c>
      <c r="N1416" s="6">
        <v>0</v>
      </c>
    </row>
    <row r="1417" spans="1:14" x14ac:dyDescent="0.25">
      <c r="A1417" s="5" t="s">
        <v>1442</v>
      </c>
      <c r="B1417" s="5" t="s">
        <v>25</v>
      </c>
      <c r="C1417" s="5" t="s">
        <v>26</v>
      </c>
      <c r="D1417" s="5" t="s">
        <v>27</v>
      </c>
      <c r="E1417" s="6">
        <v>830.15</v>
      </c>
      <c r="F1417" s="6">
        <v>0</v>
      </c>
      <c r="G1417" s="6">
        <v>830.15</v>
      </c>
      <c r="H1417" s="6">
        <v>0</v>
      </c>
      <c r="I1417" s="6">
        <v>830.15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</row>
    <row r="1418" spans="1:14" x14ac:dyDescent="0.25">
      <c r="A1418" s="5" t="s">
        <v>1442</v>
      </c>
      <c r="B1418" s="5" t="s">
        <v>30</v>
      </c>
      <c r="C1418" s="5" t="s">
        <v>29</v>
      </c>
      <c r="D1418" s="5" t="s">
        <v>27</v>
      </c>
      <c r="E1418" s="6">
        <v>84.4</v>
      </c>
      <c r="F1418" s="6">
        <v>0</v>
      </c>
      <c r="G1418" s="6">
        <v>84.4</v>
      </c>
      <c r="H1418" s="6">
        <v>84.59</v>
      </c>
      <c r="I1418" s="6">
        <v>-0.18999999999999773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</row>
    <row r="1419" spans="1:14" x14ac:dyDescent="0.25">
      <c r="A1419" s="5" t="s">
        <v>1442</v>
      </c>
      <c r="B1419" s="5" t="s">
        <v>31</v>
      </c>
      <c r="C1419" s="5" t="s">
        <v>29</v>
      </c>
      <c r="D1419" s="5" t="s">
        <v>27</v>
      </c>
      <c r="E1419" s="6">
        <v>378.55</v>
      </c>
      <c r="F1419" s="6">
        <v>0</v>
      </c>
      <c r="G1419" s="6">
        <v>378.55</v>
      </c>
      <c r="H1419" s="6">
        <v>379.43</v>
      </c>
      <c r="I1419" s="6">
        <v>-0.87999999999999545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</row>
    <row r="1420" spans="1:14" x14ac:dyDescent="0.25">
      <c r="A1420" s="5" t="s">
        <v>1442</v>
      </c>
      <c r="B1420" s="5" t="s">
        <v>28</v>
      </c>
      <c r="C1420" s="5" t="s">
        <v>29</v>
      </c>
      <c r="D1420" s="5" t="s">
        <v>27</v>
      </c>
      <c r="E1420" s="6">
        <v>2697.05</v>
      </c>
      <c r="F1420" s="6">
        <v>0</v>
      </c>
      <c r="G1420" s="6">
        <v>2697.05</v>
      </c>
      <c r="H1420" s="6">
        <v>2703.27</v>
      </c>
      <c r="I1420" s="6">
        <v>-6.2199999999997999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</row>
    <row r="1421" spans="1:14" x14ac:dyDescent="0.25">
      <c r="A1421" s="5" t="s">
        <v>1442</v>
      </c>
      <c r="B1421" s="5" t="s">
        <v>32</v>
      </c>
      <c r="C1421" s="5" t="s">
        <v>33</v>
      </c>
      <c r="D1421" s="5" t="s">
        <v>27</v>
      </c>
      <c r="E1421" s="6">
        <v>4057.5</v>
      </c>
      <c r="F1421" s="6">
        <v>0</v>
      </c>
      <c r="G1421" s="6">
        <v>4057.5</v>
      </c>
      <c r="H1421" s="6">
        <v>3838.52</v>
      </c>
      <c r="I1421" s="6">
        <v>218.98000000000002</v>
      </c>
      <c r="J1421" s="6">
        <v>10</v>
      </c>
      <c r="K1421" s="6">
        <v>0</v>
      </c>
      <c r="L1421" s="6">
        <v>10</v>
      </c>
      <c r="M1421" s="6">
        <v>9.4600000000000009</v>
      </c>
      <c r="N1421" s="6">
        <v>0.53999999999999915</v>
      </c>
    </row>
    <row r="1422" spans="1:14" x14ac:dyDescent="0.25">
      <c r="A1422" s="5" t="s">
        <v>1442</v>
      </c>
      <c r="B1422" s="5" t="s">
        <v>36</v>
      </c>
      <c r="C1422" s="5" t="s">
        <v>29</v>
      </c>
      <c r="D1422" s="5" t="s">
        <v>27</v>
      </c>
      <c r="E1422" s="6">
        <v>4864.74</v>
      </c>
      <c r="F1422" s="6">
        <v>0</v>
      </c>
      <c r="G1422" s="6">
        <v>4864.74</v>
      </c>
      <c r="H1422" s="6">
        <v>4875.96</v>
      </c>
      <c r="I1422" s="6">
        <v>-11.220000000000255</v>
      </c>
      <c r="J1422" s="6">
        <v>0</v>
      </c>
      <c r="K1422" s="6">
        <v>0</v>
      </c>
      <c r="L1422" s="6">
        <v>0</v>
      </c>
      <c r="M1422" s="6">
        <v>0</v>
      </c>
      <c r="N1422" s="6">
        <v>0</v>
      </c>
    </row>
    <row r="1423" spans="1:14" x14ac:dyDescent="0.25">
      <c r="A1423" s="5" t="s">
        <v>1442</v>
      </c>
      <c r="B1423" s="5" t="s">
        <v>37</v>
      </c>
      <c r="C1423" s="5" t="s">
        <v>29</v>
      </c>
      <c r="D1423" s="5" t="s">
        <v>27</v>
      </c>
      <c r="E1423" s="6">
        <v>10665.2</v>
      </c>
      <c r="F1423" s="6">
        <v>0</v>
      </c>
      <c r="G1423" s="6">
        <v>10665.2</v>
      </c>
      <c r="H1423" s="6">
        <v>10689.8</v>
      </c>
      <c r="I1423" s="6">
        <v>-24.599999999998545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</row>
    <row r="1424" spans="1:14" x14ac:dyDescent="0.25">
      <c r="A1424" s="5" t="s">
        <v>1442</v>
      </c>
      <c r="B1424" s="5" t="s">
        <v>34</v>
      </c>
      <c r="C1424" s="5" t="s">
        <v>33</v>
      </c>
      <c r="D1424" s="5" t="s">
        <v>27</v>
      </c>
      <c r="E1424" s="6">
        <v>18140</v>
      </c>
      <c r="F1424" s="6">
        <v>0</v>
      </c>
      <c r="G1424" s="6">
        <v>18140</v>
      </c>
      <c r="H1424" s="6">
        <v>17161.009999999998</v>
      </c>
      <c r="I1424" s="6">
        <v>978.9900000000016</v>
      </c>
      <c r="J1424" s="6">
        <v>10</v>
      </c>
      <c r="K1424" s="6">
        <v>0</v>
      </c>
      <c r="L1424" s="6">
        <v>10</v>
      </c>
      <c r="M1424" s="6">
        <v>9.4600000000000009</v>
      </c>
      <c r="N1424" s="6">
        <v>0.53999999999999915</v>
      </c>
    </row>
    <row r="1425" spans="1:14" x14ac:dyDescent="0.25">
      <c r="A1425" s="5" t="s">
        <v>1442</v>
      </c>
      <c r="B1425" s="5" t="s">
        <v>35</v>
      </c>
      <c r="C1425" s="5" t="s">
        <v>33</v>
      </c>
      <c r="D1425" s="5" t="s">
        <v>27</v>
      </c>
      <c r="E1425" s="6">
        <v>21363.3</v>
      </c>
      <c r="F1425" s="6">
        <v>0</v>
      </c>
      <c r="G1425" s="6">
        <v>21363.3</v>
      </c>
      <c r="H1425" s="6">
        <v>20210.509999999998</v>
      </c>
      <c r="I1425" s="6">
        <v>1152.7900000000009</v>
      </c>
      <c r="J1425" s="6">
        <v>210</v>
      </c>
      <c r="K1425" s="6">
        <v>0</v>
      </c>
      <c r="L1425" s="6">
        <v>210</v>
      </c>
      <c r="M1425" s="6">
        <v>198.66800000000001</v>
      </c>
      <c r="N1425" s="6">
        <v>11.331999999999994</v>
      </c>
    </row>
    <row r="1426" spans="1:14" x14ac:dyDescent="0.25">
      <c r="A1426" s="5" t="s">
        <v>1442</v>
      </c>
      <c r="B1426" s="5" t="s">
        <v>1176</v>
      </c>
      <c r="C1426" s="5" t="s">
        <v>39</v>
      </c>
      <c r="D1426" s="5" t="s">
        <v>40</v>
      </c>
      <c r="E1426" s="6">
        <v>-530699.34</v>
      </c>
      <c r="F1426" s="6">
        <v>0</v>
      </c>
      <c r="G1426" s="6">
        <v>-530699.34</v>
      </c>
      <c r="H1426" s="6">
        <v>-530699.43000000005</v>
      </c>
      <c r="I1426" s="6">
        <v>9.0000000083819032E-2</v>
      </c>
      <c r="J1426" s="6">
        <v>-3074.625</v>
      </c>
      <c r="K1426" s="6">
        <v>0</v>
      </c>
      <c r="L1426" s="6">
        <v>-3074.625</v>
      </c>
      <c r="M1426" s="6">
        <v>-3074.625</v>
      </c>
      <c r="N1426" s="6">
        <v>0</v>
      </c>
    </row>
    <row r="1427" spans="1:14" x14ac:dyDescent="0.25">
      <c r="A1427" s="5" t="s">
        <v>1442</v>
      </c>
      <c r="B1427" s="5" t="s">
        <v>1177</v>
      </c>
      <c r="C1427" s="5" t="s">
        <v>42</v>
      </c>
      <c r="D1427" s="5" t="s">
        <v>43</v>
      </c>
      <c r="E1427" s="6">
        <v>2607.7600000000002</v>
      </c>
      <c r="F1427" s="6">
        <v>0</v>
      </c>
      <c r="G1427" s="6">
        <v>2607.7600000000002</v>
      </c>
      <c r="H1427" s="6">
        <v>0</v>
      </c>
      <c r="I1427" s="6">
        <v>2607.7600000000002</v>
      </c>
      <c r="J1427" s="6">
        <v>74000</v>
      </c>
      <c r="K1427" s="6">
        <v>0</v>
      </c>
      <c r="L1427" s="6">
        <v>74000</v>
      </c>
      <c r="M1427" s="6">
        <v>0</v>
      </c>
      <c r="N1427" s="6">
        <v>74000</v>
      </c>
    </row>
    <row r="1428" spans="1:14" x14ac:dyDescent="0.25">
      <c r="A1428" s="5" t="s">
        <v>1442</v>
      </c>
      <c r="B1428" s="5" t="s">
        <v>383</v>
      </c>
      <c r="C1428" s="5" t="s">
        <v>42</v>
      </c>
      <c r="D1428" s="5" t="s">
        <v>43</v>
      </c>
      <c r="E1428" s="6">
        <v>133.28</v>
      </c>
      <c r="F1428" s="6">
        <v>120.52941176470588</v>
      </c>
      <c r="G1428" s="6">
        <v>12.750588235294117</v>
      </c>
      <c r="H1428" s="6">
        <v>122.94</v>
      </c>
      <c r="I1428" s="6">
        <v>10.340000000000003</v>
      </c>
      <c r="J1428" s="6">
        <v>3400</v>
      </c>
      <c r="K1428" s="6">
        <v>3074.6254901960783</v>
      </c>
      <c r="L1428" s="6">
        <v>325.37450980392168</v>
      </c>
      <c r="M1428" s="6">
        <v>3136.1179999999999</v>
      </c>
      <c r="N1428" s="6">
        <v>263.88200000000006</v>
      </c>
    </row>
    <row r="1429" spans="1:14" x14ac:dyDescent="0.25">
      <c r="A1429" s="5" t="s">
        <v>1442</v>
      </c>
      <c r="B1429" s="5" t="s">
        <v>419</v>
      </c>
      <c r="C1429" s="5" t="s">
        <v>42</v>
      </c>
      <c r="D1429" s="5" t="s">
        <v>43</v>
      </c>
      <c r="E1429" s="6">
        <v>0</v>
      </c>
      <c r="F1429" s="6">
        <v>2193.8029556650245</v>
      </c>
      <c r="G1429" s="6">
        <v>-2193.8029556650245</v>
      </c>
      <c r="H1429" s="6">
        <v>2226.71</v>
      </c>
      <c r="I1429" s="6">
        <v>-2226.71</v>
      </c>
      <c r="J1429" s="6">
        <v>0</v>
      </c>
      <c r="K1429" s="6">
        <v>73791</v>
      </c>
      <c r="L1429" s="6">
        <v>-73791</v>
      </c>
      <c r="M1429" s="6">
        <v>74897.865000000005</v>
      </c>
      <c r="N1429" s="6">
        <v>-74897.865000000005</v>
      </c>
    </row>
    <row r="1430" spans="1:14" x14ac:dyDescent="0.25">
      <c r="A1430" s="5" t="s">
        <v>1442</v>
      </c>
      <c r="B1430" s="5" t="s">
        <v>385</v>
      </c>
      <c r="C1430" s="5" t="s">
        <v>42</v>
      </c>
      <c r="D1430" s="5" t="s">
        <v>43</v>
      </c>
      <c r="E1430" s="6">
        <v>3171.37</v>
      </c>
      <c r="F1430" s="6">
        <v>3154.5671641791046</v>
      </c>
      <c r="G1430" s="6">
        <v>16.802835820895325</v>
      </c>
      <c r="H1430" s="6">
        <v>3170.34</v>
      </c>
      <c r="I1430" s="6">
        <v>1.0299999999997453</v>
      </c>
      <c r="J1430" s="6">
        <v>3091</v>
      </c>
      <c r="K1430" s="6">
        <v>3074.6248756218906</v>
      </c>
      <c r="L1430" s="6">
        <v>16.375124378109376</v>
      </c>
      <c r="M1430" s="6">
        <v>3089.998</v>
      </c>
      <c r="N1430" s="6">
        <v>1.0019999999999527</v>
      </c>
    </row>
    <row r="1431" spans="1:14" x14ac:dyDescent="0.25">
      <c r="A1431" s="5" t="s">
        <v>1442</v>
      </c>
      <c r="B1431" s="5" t="s">
        <v>386</v>
      </c>
      <c r="C1431" s="5" t="s">
        <v>42</v>
      </c>
      <c r="D1431" s="5" t="s">
        <v>43</v>
      </c>
      <c r="E1431" s="6">
        <v>11691.19</v>
      </c>
      <c r="F1431" s="6">
        <v>11863.376237623763</v>
      </c>
      <c r="G1431" s="6">
        <v>-172.18623762376228</v>
      </c>
      <c r="H1431" s="6">
        <v>11982.01</v>
      </c>
      <c r="I1431" s="6">
        <v>-290.81999999999971</v>
      </c>
      <c r="J1431" s="6">
        <v>72720</v>
      </c>
      <c r="K1431" s="6">
        <v>73791</v>
      </c>
      <c r="L1431" s="6">
        <v>-1071</v>
      </c>
      <c r="M1431" s="6">
        <v>74528.91</v>
      </c>
      <c r="N1431" s="6">
        <v>-1808.9100000000035</v>
      </c>
    </row>
    <row r="1432" spans="1:14" x14ac:dyDescent="0.25">
      <c r="A1432" s="5" t="s">
        <v>1442</v>
      </c>
      <c r="B1432" s="5" t="s">
        <v>420</v>
      </c>
      <c r="C1432" s="5" t="s">
        <v>42</v>
      </c>
      <c r="D1432" s="5" t="s">
        <v>43</v>
      </c>
      <c r="E1432" s="6">
        <v>12849.74</v>
      </c>
      <c r="F1432" s="6">
        <v>12830.778325123152</v>
      </c>
      <c r="G1432" s="6">
        <v>18.96167487684761</v>
      </c>
      <c r="H1432" s="6">
        <v>13023.24</v>
      </c>
      <c r="I1432" s="6">
        <v>-173.5</v>
      </c>
      <c r="J1432" s="6">
        <v>73900</v>
      </c>
      <c r="K1432" s="6">
        <v>73791</v>
      </c>
      <c r="L1432" s="6">
        <v>109</v>
      </c>
      <c r="M1432" s="6">
        <v>74897.865000000005</v>
      </c>
      <c r="N1432" s="6">
        <v>-997.86500000000524</v>
      </c>
    </row>
    <row r="1433" spans="1:14" x14ac:dyDescent="0.25">
      <c r="A1433" s="5" t="s">
        <v>1442</v>
      </c>
      <c r="B1433" s="5" t="s">
        <v>388</v>
      </c>
      <c r="C1433" s="5" t="s">
        <v>42</v>
      </c>
      <c r="D1433" s="5" t="s">
        <v>43</v>
      </c>
      <c r="E1433" s="6">
        <v>21059.01</v>
      </c>
      <c r="F1433" s="6">
        <v>21457.683168316831</v>
      </c>
      <c r="G1433" s="6">
        <v>-398.67316831683274</v>
      </c>
      <c r="H1433" s="6">
        <v>21672.26</v>
      </c>
      <c r="I1433" s="6">
        <v>-613.25</v>
      </c>
      <c r="J1433" s="6">
        <v>72420</v>
      </c>
      <c r="K1433" s="6">
        <v>73791</v>
      </c>
      <c r="L1433" s="6">
        <v>-1371</v>
      </c>
      <c r="M1433" s="6">
        <v>74528.91</v>
      </c>
      <c r="N1433" s="6">
        <v>-2108.9100000000035</v>
      </c>
    </row>
    <row r="1434" spans="1:14" x14ac:dyDescent="0.25">
      <c r="A1434" s="5" t="s">
        <v>1442</v>
      </c>
      <c r="B1434" s="5" t="s">
        <v>389</v>
      </c>
      <c r="C1434" s="5" t="s">
        <v>42</v>
      </c>
      <c r="D1434" s="5" t="s">
        <v>43</v>
      </c>
      <c r="E1434" s="6">
        <v>24751.15</v>
      </c>
      <c r="F1434" s="6">
        <v>24197.300492610837</v>
      </c>
      <c r="G1434" s="6">
        <v>553.8495073891645</v>
      </c>
      <c r="H1434" s="6">
        <v>24560.26</v>
      </c>
      <c r="I1434" s="6">
        <v>190.89000000000306</v>
      </c>
      <c r="J1434" s="6">
        <v>3145</v>
      </c>
      <c r="K1434" s="6">
        <v>3074.6246305418722</v>
      </c>
      <c r="L1434" s="6">
        <v>70.375369458127807</v>
      </c>
      <c r="M1434" s="6">
        <v>3120.7440000000001</v>
      </c>
      <c r="N1434" s="6">
        <v>24.255999999999858</v>
      </c>
    </row>
    <row r="1435" spans="1:14" x14ac:dyDescent="0.25">
      <c r="A1435" s="5" t="s">
        <v>1442</v>
      </c>
      <c r="B1435" s="5" t="s">
        <v>1178</v>
      </c>
      <c r="C1435" s="5" t="s">
        <v>42</v>
      </c>
      <c r="D1435" s="5" t="s">
        <v>43</v>
      </c>
      <c r="E1435" s="6">
        <v>29500.84</v>
      </c>
      <c r="F1435" s="6">
        <v>29417.524271844661</v>
      </c>
      <c r="G1435" s="6">
        <v>83.315728155339457</v>
      </c>
      <c r="H1435" s="6">
        <v>30300.05</v>
      </c>
      <c r="I1435" s="6">
        <v>-799.20999999999913</v>
      </c>
      <c r="J1435" s="6">
        <v>74000</v>
      </c>
      <c r="K1435" s="6">
        <v>73791</v>
      </c>
      <c r="L1435" s="6">
        <v>209</v>
      </c>
      <c r="M1435" s="6">
        <v>76004.73</v>
      </c>
      <c r="N1435" s="6">
        <v>-2004.7299999999959</v>
      </c>
    </row>
    <row r="1436" spans="1:14" x14ac:dyDescent="0.25">
      <c r="A1436" s="5" t="s">
        <v>1442</v>
      </c>
      <c r="B1436" s="5" t="s">
        <v>422</v>
      </c>
      <c r="C1436" s="5" t="s">
        <v>42</v>
      </c>
      <c r="D1436" s="5" t="s">
        <v>43</v>
      </c>
      <c r="E1436" s="6">
        <v>41594.400000000001</v>
      </c>
      <c r="F1436" s="6">
        <v>39977.753694581283</v>
      </c>
      <c r="G1436" s="6">
        <v>1616.6463054187188</v>
      </c>
      <c r="H1436" s="6">
        <v>40577.42</v>
      </c>
      <c r="I1436" s="6">
        <v>1016.9800000000032</v>
      </c>
      <c r="J1436" s="6">
        <v>76775</v>
      </c>
      <c r="K1436" s="6">
        <v>73791</v>
      </c>
      <c r="L1436" s="6">
        <v>2984</v>
      </c>
      <c r="M1436" s="6">
        <v>74897.865000000005</v>
      </c>
      <c r="N1436" s="6">
        <v>1877.1349999999948</v>
      </c>
    </row>
    <row r="1437" spans="1:14" x14ac:dyDescent="0.25">
      <c r="A1437" s="5" t="s">
        <v>1442</v>
      </c>
      <c r="B1437" s="5" t="s">
        <v>392</v>
      </c>
      <c r="C1437" s="5" t="s">
        <v>42</v>
      </c>
      <c r="D1437" s="5" t="s">
        <v>43</v>
      </c>
      <c r="E1437" s="6">
        <v>186129.11</v>
      </c>
      <c r="F1437" s="6">
        <v>186815.19801980199</v>
      </c>
      <c r="G1437" s="6">
        <v>-686.08801980200224</v>
      </c>
      <c r="H1437" s="6">
        <v>188683.35</v>
      </c>
      <c r="I1437" s="6">
        <v>-2554.2400000000198</v>
      </c>
      <c r="J1437" s="6">
        <v>73520</v>
      </c>
      <c r="K1437" s="6">
        <v>73791</v>
      </c>
      <c r="L1437" s="6">
        <v>-271</v>
      </c>
      <c r="M1437" s="6">
        <v>74528.91</v>
      </c>
      <c r="N1437" s="6">
        <v>-1008.9100000000035</v>
      </c>
    </row>
    <row r="1438" spans="1:14" x14ac:dyDescent="0.25">
      <c r="A1438" s="5" t="s">
        <v>1442</v>
      </c>
      <c r="B1438" s="5" t="s">
        <v>119</v>
      </c>
      <c r="C1438" s="5" t="s">
        <v>42</v>
      </c>
      <c r="D1438" s="5" t="s">
        <v>53</v>
      </c>
      <c r="E1438" s="6">
        <v>133199.17000000001</v>
      </c>
      <c r="F1438" s="6">
        <v>132842.11940298506</v>
      </c>
      <c r="G1438" s="6">
        <v>357.05059701495338</v>
      </c>
      <c r="H1438" s="6">
        <v>133506.32999999999</v>
      </c>
      <c r="I1438" s="6">
        <v>-307.15999999997439</v>
      </c>
      <c r="J1438" s="6">
        <v>13836</v>
      </c>
      <c r="K1438" s="6">
        <v>13798.917412935323</v>
      </c>
      <c r="L1438" s="6">
        <v>37.082587064676773</v>
      </c>
      <c r="M1438" s="6">
        <v>13867.912</v>
      </c>
      <c r="N1438" s="6">
        <v>-31.912000000000262</v>
      </c>
    </row>
    <row r="1439" spans="1:14" x14ac:dyDescent="0.25">
      <c r="A1439" s="5" t="s">
        <v>1442</v>
      </c>
      <c r="B1439" s="5" t="s">
        <v>54</v>
      </c>
      <c r="C1439" s="5" t="s">
        <v>42</v>
      </c>
      <c r="D1439" s="5" t="s">
        <v>55</v>
      </c>
      <c r="E1439" s="6">
        <v>931.43</v>
      </c>
      <c r="F1439" s="6">
        <v>913.16666666666663</v>
      </c>
      <c r="G1439" s="6">
        <v>18.263333333333321</v>
      </c>
      <c r="H1439" s="6">
        <v>931.43</v>
      </c>
      <c r="I1439" s="6">
        <v>0</v>
      </c>
      <c r="J1439" s="6">
        <v>169.35</v>
      </c>
      <c r="K1439" s="6">
        <v>166.02941176470588</v>
      </c>
      <c r="L1439" s="6">
        <v>3.3205882352941103</v>
      </c>
      <c r="M1439" s="6">
        <v>169.35</v>
      </c>
      <c r="N1439" s="6">
        <v>0</v>
      </c>
    </row>
    <row r="1440" spans="1:14" x14ac:dyDescent="0.25">
      <c r="A1440" s="5" t="s">
        <v>1443</v>
      </c>
      <c r="B1440" s="5" t="s">
        <v>25</v>
      </c>
      <c r="C1440" s="5" t="s">
        <v>26</v>
      </c>
      <c r="D1440" s="5" t="s">
        <v>27</v>
      </c>
      <c r="E1440" s="6">
        <v>4076.84</v>
      </c>
      <c r="F1440" s="6">
        <v>0</v>
      </c>
      <c r="G1440" s="6">
        <v>4076.84</v>
      </c>
      <c r="H1440" s="6">
        <v>0</v>
      </c>
      <c r="I1440" s="6">
        <v>4076.84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</row>
    <row r="1441" spans="1:14" x14ac:dyDescent="0.25">
      <c r="A1441" s="5" t="s">
        <v>1443</v>
      </c>
      <c r="B1441" s="5" t="s">
        <v>30</v>
      </c>
      <c r="C1441" s="5" t="s">
        <v>29</v>
      </c>
      <c r="D1441" s="5" t="s">
        <v>27</v>
      </c>
      <c r="E1441" s="6">
        <v>104.92</v>
      </c>
      <c r="F1441" s="6">
        <v>0</v>
      </c>
      <c r="G1441" s="6">
        <v>104.92</v>
      </c>
      <c r="H1441" s="6">
        <v>105.43</v>
      </c>
      <c r="I1441" s="6">
        <v>-0.51000000000000512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</row>
    <row r="1442" spans="1:14" x14ac:dyDescent="0.25">
      <c r="A1442" s="5" t="s">
        <v>1443</v>
      </c>
      <c r="B1442" s="5" t="s">
        <v>31</v>
      </c>
      <c r="C1442" s="5" t="s">
        <v>29</v>
      </c>
      <c r="D1442" s="5" t="s">
        <v>27</v>
      </c>
      <c r="E1442" s="6">
        <v>470.59</v>
      </c>
      <c r="F1442" s="6">
        <v>0</v>
      </c>
      <c r="G1442" s="6">
        <v>470.59</v>
      </c>
      <c r="H1442" s="6">
        <v>472.89</v>
      </c>
      <c r="I1442" s="6">
        <v>-2.3000000000000114</v>
      </c>
      <c r="J1442" s="6">
        <v>0</v>
      </c>
      <c r="K1442" s="6">
        <v>0</v>
      </c>
      <c r="L1442" s="6">
        <v>0</v>
      </c>
      <c r="M1442" s="6">
        <v>0</v>
      </c>
      <c r="N1442" s="6">
        <v>0</v>
      </c>
    </row>
    <row r="1443" spans="1:14" x14ac:dyDescent="0.25">
      <c r="A1443" s="5" t="s">
        <v>1443</v>
      </c>
      <c r="B1443" s="5" t="s">
        <v>28</v>
      </c>
      <c r="C1443" s="5" t="s">
        <v>29</v>
      </c>
      <c r="D1443" s="5" t="s">
        <v>27</v>
      </c>
      <c r="E1443" s="6">
        <v>3352.8</v>
      </c>
      <c r="F1443" s="6">
        <v>0</v>
      </c>
      <c r="G1443" s="6">
        <v>3352.8</v>
      </c>
      <c r="H1443" s="6">
        <v>3369.17</v>
      </c>
      <c r="I1443" s="6">
        <v>-16.369999999999891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</row>
    <row r="1444" spans="1:14" x14ac:dyDescent="0.25">
      <c r="A1444" s="5" t="s">
        <v>1443</v>
      </c>
      <c r="B1444" s="5" t="s">
        <v>32</v>
      </c>
      <c r="C1444" s="5" t="s">
        <v>33</v>
      </c>
      <c r="D1444" s="5" t="s">
        <v>27</v>
      </c>
      <c r="E1444" s="6">
        <v>4361.8100000000004</v>
      </c>
      <c r="F1444" s="6">
        <v>0</v>
      </c>
      <c r="G1444" s="6">
        <v>4361.8100000000004</v>
      </c>
      <c r="H1444" s="6">
        <v>4784.07</v>
      </c>
      <c r="I1444" s="6">
        <v>-422.25999999999931</v>
      </c>
      <c r="J1444" s="6">
        <v>10.75</v>
      </c>
      <c r="K1444" s="6">
        <v>0</v>
      </c>
      <c r="L1444" s="6">
        <v>10.75</v>
      </c>
      <c r="M1444" s="6">
        <v>11.791</v>
      </c>
      <c r="N1444" s="6">
        <v>-1.0410000000000004</v>
      </c>
    </row>
    <row r="1445" spans="1:14" x14ac:dyDescent="0.25">
      <c r="A1445" s="5" t="s">
        <v>1443</v>
      </c>
      <c r="B1445" s="5" t="s">
        <v>36</v>
      </c>
      <c r="C1445" s="5" t="s">
        <v>29</v>
      </c>
      <c r="D1445" s="5" t="s">
        <v>27</v>
      </c>
      <c r="E1445" s="6">
        <v>6047.52</v>
      </c>
      <c r="F1445" s="6">
        <v>0</v>
      </c>
      <c r="G1445" s="6">
        <v>6047.52</v>
      </c>
      <c r="H1445" s="6">
        <v>6077.06</v>
      </c>
      <c r="I1445" s="6">
        <v>-29.539999999999964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</row>
    <row r="1446" spans="1:14" x14ac:dyDescent="0.25">
      <c r="A1446" s="5" t="s">
        <v>1443</v>
      </c>
      <c r="B1446" s="5" t="s">
        <v>37</v>
      </c>
      <c r="C1446" s="5" t="s">
        <v>29</v>
      </c>
      <c r="D1446" s="5" t="s">
        <v>27</v>
      </c>
      <c r="E1446" s="6">
        <v>13258.28</v>
      </c>
      <c r="F1446" s="6">
        <v>0</v>
      </c>
      <c r="G1446" s="6">
        <v>13258.28</v>
      </c>
      <c r="H1446" s="6">
        <v>13323.03</v>
      </c>
      <c r="I1446" s="6">
        <v>-64.75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</row>
    <row r="1447" spans="1:14" x14ac:dyDescent="0.25">
      <c r="A1447" s="5" t="s">
        <v>1443</v>
      </c>
      <c r="B1447" s="5" t="s">
        <v>34</v>
      </c>
      <c r="C1447" s="5" t="s">
        <v>33</v>
      </c>
      <c r="D1447" s="5" t="s">
        <v>27</v>
      </c>
      <c r="E1447" s="6">
        <v>19500.5</v>
      </c>
      <c r="F1447" s="6">
        <v>0</v>
      </c>
      <c r="G1447" s="6">
        <v>19500.5</v>
      </c>
      <c r="H1447" s="6">
        <v>21388.3</v>
      </c>
      <c r="I1447" s="6">
        <v>-1887.7999999999993</v>
      </c>
      <c r="J1447" s="6">
        <v>10.75</v>
      </c>
      <c r="K1447" s="6">
        <v>0</v>
      </c>
      <c r="L1447" s="6">
        <v>10.75</v>
      </c>
      <c r="M1447" s="6">
        <v>11.791</v>
      </c>
      <c r="N1447" s="6">
        <v>-1.0410000000000004</v>
      </c>
    </row>
    <row r="1448" spans="1:14" x14ac:dyDescent="0.25">
      <c r="A1448" s="5" t="s">
        <v>1443</v>
      </c>
      <c r="B1448" s="5" t="s">
        <v>35</v>
      </c>
      <c r="C1448" s="5" t="s">
        <v>33</v>
      </c>
      <c r="D1448" s="5" t="s">
        <v>27</v>
      </c>
      <c r="E1448" s="6">
        <v>22965.55</v>
      </c>
      <c r="F1448" s="6">
        <v>0</v>
      </c>
      <c r="G1448" s="6">
        <v>22965.55</v>
      </c>
      <c r="H1448" s="6">
        <v>25188.98</v>
      </c>
      <c r="I1448" s="6">
        <v>-2223.4300000000003</v>
      </c>
      <c r="J1448" s="6">
        <v>225.75</v>
      </c>
      <c r="K1448" s="6">
        <v>0</v>
      </c>
      <c r="L1448" s="6">
        <v>225.75</v>
      </c>
      <c r="M1448" s="6">
        <v>247.60599999999999</v>
      </c>
      <c r="N1448" s="6">
        <v>-21.855999999999995</v>
      </c>
    </row>
    <row r="1449" spans="1:14" x14ac:dyDescent="0.25">
      <c r="A1449" s="5" t="s">
        <v>1443</v>
      </c>
      <c r="B1449" s="5" t="s">
        <v>406</v>
      </c>
      <c r="C1449" s="5" t="s">
        <v>39</v>
      </c>
      <c r="D1449" s="5" t="s">
        <v>40</v>
      </c>
      <c r="E1449" s="6">
        <v>-578879.43000000005</v>
      </c>
      <c r="F1449" s="6">
        <v>0</v>
      </c>
      <c r="G1449" s="6">
        <v>-578879.43000000005</v>
      </c>
      <c r="H1449" s="6">
        <v>-578879.41</v>
      </c>
      <c r="I1449" s="6">
        <v>-2.0000000018626451E-2</v>
      </c>
      <c r="J1449" s="6">
        <v>-3832</v>
      </c>
      <c r="K1449" s="6">
        <v>0</v>
      </c>
      <c r="L1449" s="6">
        <v>-3832</v>
      </c>
      <c r="M1449" s="6">
        <v>-3832</v>
      </c>
      <c r="N1449" s="6">
        <v>0</v>
      </c>
    </row>
    <row r="1450" spans="1:14" x14ac:dyDescent="0.25">
      <c r="A1450" s="5" t="s">
        <v>1443</v>
      </c>
      <c r="B1450" s="5" t="s">
        <v>383</v>
      </c>
      <c r="C1450" s="5" t="s">
        <v>42</v>
      </c>
      <c r="D1450" s="5" t="s">
        <v>43</v>
      </c>
      <c r="E1450" s="6">
        <v>168.56</v>
      </c>
      <c r="F1450" s="6">
        <v>150.21568627450981</v>
      </c>
      <c r="G1450" s="6">
        <v>18.344313725490196</v>
      </c>
      <c r="H1450" s="6">
        <v>153.22</v>
      </c>
      <c r="I1450" s="6">
        <v>15.340000000000003</v>
      </c>
      <c r="J1450" s="6">
        <v>4300</v>
      </c>
      <c r="K1450" s="6">
        <v>3832</v>
      </c>
      <c r="L1450" s="6">
        <v>468</v>
      </c>
      <c r="M1450" s="6">
        <v>3908.64</v>
      </c>
      <c r="N1450" s="6">
        <v>391.36000000000013</v>
      </c>
    </row>
    <row r="1451" spans="1:14" x14ac:dyDescent="0.25">
      <c r="A1451" s="5" t="s">
        <v>1443</v>
      </c>
      <c r="B1451" s="5" t="s">
        <v>407</v>
      </c>
      <c r="C1451" s="5" t="s">
        <v>42</v>
      </c>
      <c r="D1451" s="5" t="s">
        <v>43</v>
      </c>
      <c r="E1451" s="6">
        <v>2701.67</v>
      </c>
      <c r="F1451" s="6">
        <v>2681.7832512315272</v>
      </c>
      <c r="G1451" s="6">
        <v>19.886748768472899</v>
      </c>
      <c r="H1451" s="6">
        <v>2722.01</v>
      </c>
      <c r="I1451" s="6">
        <v>-20.340000000000146</v>
      </c>
      <c r="J1451" s="6">
        <v>92650</v>
      </c>
      <c r="K1451" s="6">
        <v>91968</v>
      </c>
      <c r="L1451" s="6">
        <v>682</v>
      </c>
      <c r="M1451" s="6">
        <v>93347.520000000004</v>
      </c>
      <c r="N1451" s="6">
        <v>-697.52000000000407</v>
      </c>
    </row>
    <row r="1452" spans="1:14" x14ac:dyDescent="0.25">
      <c r="A1452" s="5" t="s">
        <v>1443</v>
      </c>
      <c r="B1452" s="5" t="s">
        <v>385</v>
      </c>
      <c r="C1452" s="5" t="s">
        <v>42</v>
      </c>
      <c r="D1452" s="5" t="s">
        <v>43</v>
      </c>
      <c r="E1452" s="6">
        <v>3934.71</v>
      </c>
      <c r="F1452" s="6">
        <v>3931.6318407960198</v>
      </c>
      <c r="G1452" s="6">
        <v>3.078159203980249</v>
      </c>
      <c r="H1452" s="6">
        <v>3951.29</v>
      </c>
      <c r="I1452" s="6">
        <v>-16.579999999999927</v>
      </c>
      <c r="J1452" s="6">
        <v>3835</v>
      </c>
      <c r="K1452" s="6">
        <v>3832</v>
      </c>
      <c r="L1452" s="6">
        <v>3</v>
      </c>
      <c r="M1452" s="6">
        <v>3851.16</v>
      </c>
      <c r="N1452" s="6">
        <v>-16.159999999999854</v>
      </c>
    </row>
    <row r="1453" spans="1:14" x14ac:dyDescent="0.25">
      <c r="A1453" s="5" t="s">
        <v>1443</v>
      </c>
      <c r="B1453" s="5" t="s">
        <v>408</v>
      </c>
      <c r="C1453" s="5" t="s">
        <v>42</v>
      </c>
      <c r="D1453" s="5" t="s">
        <v>43</v>
      </c>
      <c r="E1453" s="6">
        <v>11488.31</v>
      </c>
      <c r="F1453" s="6">
        <v>11397.596059113301</v>
      </c>
      <c r="G1453" s="6">
        <v>90.713940886698765</v>
      </c>
      <c r="H1453" s="6">
        <v>11568.56</v>
      </c>
      <c r="I1453" s="6">
        <v>-80.25</v>
      </c>
      <c r="J1453" s="6">
        <v>92700</v>
      </c>
      <c r="K1453" s="6">
        <v>91968</v>
      </c>
      <c r="L1453" s="6">
        <v>732</v>
      </c>
      <c r="M1453" s="6">
        <v>93347.520000000004</v>
      </c>
      <c r="N1453" s="6">
        <v>-647.52000000000407</v>
      </c>
    </row>
    <row r="1454" spans="1:14" x14ac:dyDescent="0.25">
      <c r="A1454" s="5" t="s">
        <v>1443</v>
      </c>
      <c r="B1454" s="5" t="s">
        <v>386</v>
      </c>
      <c r="C1454" s="5" t="s">
        <v>42</v>
      </c>
      <c r="D1454" s="5" t="s">
        <v>43</v>
      </c>
      <c r="E1454" s="6">
        <v>14951.61</v>
      </c>
      <c r="F1454" s="6">
        <v>14785.69306930693</v>
      </c>
      <c r="G1454" s="6">
        <v>165.91693069307075</v>
      </c>
      <c r="H1454" s="6">
        <v>14933.55</v>
      </c>
      <c r="I1454" s="6">
        <v>18.06000000000131</v>
      </c>
      <c r="J1454" s="6">
        <v>93000</v>
      </c>
      <c r="K1454" s="6">
        <v>91968</v>
      </c>
      <c r="L1454" s="6">
        <v>1032</v>
      </c>
      <c r="M1454" s="6">
        <v>92887.679999999993</v>
      </c>
      <c r="N1454" s="6">
        <v>112.32000000000698</v>
      </c>
    </row>
    <row r="1455" spans="1:14" x14ac:dyDescent="0.25">
      <c r="A1455" s="5" t="s">
        <v>1443</v>
      </c>
      <c r="B1455" s="5" t="s">
        <v>409</v>
      </c>
      <c r="C1455" s="5" t="s">
        <v>42</v>
      </c>
      <c r="D1455" s="5" t="s">
        <v>43</v>
      </c>
      <c r="E1455" s="6">
        <v>26598.37</v>
      </c>
      <c r="F1455" s="6">
        <v>26445.399014778326</v>
      </c>
      <c r="G1455" s="6">
        <v>152.97098522167289</v>
      </c>
      <c r="H1455" s="6">
        <v>26842.080000000002</v>
      </c>
      <c r="I1455" s="6">
        <v>-243.71000000000276</v>
      </c>
      <c r="J1455" s="6">
        <v>92500</v>
      </c>
      <c r="K1455" s="6">
        <v>91968</v>
      </c>
      <c r="L1455" s="6">
        <v>532</v>
      </c>
      <c r="M1455" s="6">
        <v>93347.520000000004</v>
      </c>
      <c r="N1455" s="6">
        <v>-847.52000000000407</v>
      </c>
    </row>
    <row r="1456" spans="1:14" x14ac:dyDescent="0.25">
      <c r="A1456" s="5" t="s">
        <v>1443</v>
      </c>
      <c r="B1456" s="5" t="s">
        <v>388</v>
      </c>
      <c r="C1456" s="5" t="s">
        <v>42</v>
      </c>
      <c r="D1456" s="5" t="s">
        <v>43</v>
      </c>
      <c r="E1456" s="6">
        <v>26752.69</v>
      </c>
      <c r="F1456" s="6">
        <v>26743.376237623761</v>
      </c>
      <c r="G1456" s="6">
        <v>9.3137623762377189</v>
      </c>
      <c r="H1456" s="6">
        <v>27010.81</v>
      </c>
      <c r="I1456" s="6">
        <v>-258.12000000000262</v>
      </c>
      <c r="J1456" s="6">
        <v>92000</v>
      </c>
      <c r="K1456" s="6">
        <v>91968</v>
      </c>
      <c r="L1456" s="6">
        <v>32</v>
      </c>
      <c r="M1456" s="6">
        <v>92887.679999999993</v>
      </c>
      <c r="N1456" s="6">
        <v>-887.67999999999302</v>
      </c>
    </row>
    <row r="1457" spans="1:14" x14ac:dyDescent="0.25">
      <c r="A1457" s="5" t="s">
        <v>1443</v>
      </c>
      <c r="B1457" s="5" t="s">
        <v>389</v>
      </c>
      <c r="C1457" s="5" t="s">
        <v>42</v>
      </c>
      <c r="D1457" s="5" t="s">
        <v>43</v>
      </c>
      <c r="E1457" s="6">
        <v>30299.5</v>
      </c>
      <c r="F1457" s="6">
        <v>30157.842364532018</v>
      </c>
      <c r="G1457" s="6">
        <v>141.65763546798189</v>
      </c>
      <c r="H1457" s="6">
        <v>30610.21</v>
      </c>
      <c r="I1457" s="6">
        <v>-310.70999999999913</v>
      </c>
      <c r="J1457" s="6">
        <v>3850</v>
      </c>
      <c r="K1457" s="6">
        <v>3832</v>
      </c>
      <c r="L1457" s="6">
        <v>18</v>
      </c>
      <c r="M1457" s="6">
        <v>3889.48</v>
      </c>
      <c r="N1457" s="6">
        <v>-39.480000000000018</v>
      </c>
    </row>
    <row r="1458" spans="1:14" x14ac:dyDescent="0.25">
      <c r="A1458" s="5" t="s">
        <v>1443</v>
      </c>
      <c r="B1458" s="5" t="s">
        <v>410</v>
      </c>
      <c r="C1458" s="5" t="s">
        <v>42</v>
      </c>
      <c r="D1458" s="5" t="s">
        <v>43</v>
      </c>
      <c r="E1458" s="6">
        <v>50538.31</v>
      </c>
      <c r="F1458" s="6">
        <v>48643.714285714283</v>
      </c>
      <c r="G1458" s="6">
        <v>1894.5957142857151</v>
      </c>
      <c r="H1458" s="6">
        <v>49373.37</v>
      </c>
      <c r="I1458" s="6">
        <v>1164.9399999999951</v>
      </c>
      <c r="J1458" s="6">
        <v>95550</v>
      </c>
      <c r="K1458" s="6">
        <v>91968</v>
      </c>
      <c r="L1458" s="6">
        <v>3582</v>
      </c>
      <c r="M1458" s="6">
        <v>93347.520000000004</v>
      </c>
      <c r="N1458" s="6">
        <v>2202.4799999999959</v>
      </c>
    </row>
    <row r="1459" spans="1:14" x14ac:dyDescent="0.25">
      <c r="A1459" s="5" t="s">
        <v>1443</v>
      </c>
      <c r="B1459" s="5" t="s">
        <v>392</v>
      </c>
      <c r="C1459" s="5" t="s">
        <v>42</v>
      </c>
      <c r="D1459" s="5" t="s">
        <v>43</v>
      </c>
      <c r="E1459" s="6">
        <v>235952.58</v>
      </c>
      <c r="F1459" s="6">
        <v>232833.54455445544</v>
      </c>
      <c r="G1459" s="6">
        <v>3119.0354455445486</v>
      </c>
      <c r="H1459" s="6">
        <v>235161.88</v>
      </c>
      <c r="I1459" s="6">
        <v>790.69999999998254</v>
      </c>
      <c r="J1459" s="6">
        <v>93200</v>
      </c>
      <c r="K1459" s="6">
        <v>91968</v>
      </c>
      <c r="L1459" s="6">
        <v>1232</v>
      </c>
      <c r="M1459" s="6">
        <v>92887.679999999993</v>
      </c>
      <c r="N1459" s="6">
        <v>312.32000000000698</v>
      </c>
    </row>
    <row r="1460" spans="1:14" x14ac:dyDescent="0.25">
      <c r="A1460" s="5" t="s">
        <v>1443</v>
      </c>
      <c r="B1460" s="5" t="s">
        <v>104</v>
      </c>
      <c r="C1460" s="5" t="s">
        <v>42</v>
      </c>
      <c r="D1460" s="5" t="s">
        <v>53</v>
      </c>
      <c r="E1460" s="6">
        <v>100193.44</v>
      </c>
      <c r="F1460" s="6">
        <v>100181.73134328358</v>
      </c>
      <c r="G1460" s="6">
        <v>11.708656716422411</v>
      </c>
      <c r="H1460" s="6">
        <v>100682.64</v>
      </c>
      <c r="I1460" s="6">
        <v>-489.19999999999709</v>
      </c>
      <c r="J1460" s="6">
        <v>17200</v>
      </c>
      <c r="K1460" s="6">
        <v>17198.015920398011</v>
      </c>
      <c r="L1460" s="6">
        <v>1.984079601988924</v>
      </c>
      <c r="M1460" s="6">
        <v>17284.006000000001</v>
      </c>
      <c r="N1460" s="6">
        <v>-84.006000000001222</v>
      </c>
    </row>
    <row r="1461" spans="1:14" x14ac:dyDescent="0.25">
      <c r="A1461" s="5" t="s">
        <v>1443</v>
      </c>
      <c r="B1461" s="5" t="s">
        <v>54</v>
      </c>
      <c r="C1461" s="5" t="s">
        <v>42</v>
      </c>
      <c r="D1461" s="5" t="s">
        <v>55</v>
      </c>
      <c r="E1461" s="6">
        <v>1160.8699999999999</v>
      </c>
      <c r="F1461" s="6">
        <v>1138.1078431372548</v>
      </c>
      <c r="G1461" s="6">
        <v>22.762156862745087</v>
      </c>
      <c r="H1461" s="6">
        <v>1160.8699999999999</v>
      </c>
      <c r="I1461" s="6">
        <v>0</v>
      </c>
      <c r="J1461" s="6">
        <v>211.066</v>
      </c>
      <c r="K1461" s="6">
        <v>206.92843137254903</v>
      </c>
      <c r="L1461" s="6">
        <v>4.1375686274509746</v>
      </c>
      <c r="M1461" s="6">
        <v>211.06700000000001</v>
      </c>
      <c r="N1461" s="6">
        <v>-1.0000000000047748E-3</v>
      </c>
    </row>
    <row r="1462" spans="1:14" x14ac:dyDescent="0.25">
      <c r="A1462" s="5" t="s">
        <v>1444</v>
      </c>
      <c r="B1462" s="5" t="s">
        <v>25</v>
      </c>
      <c r="C1462" s="5" t="s">
        <v>26</v>
      </c>
      <c r="D1462" s="5" t="s">
        <v>27</v>
      </c>
      <c r="E1462" s="6">
        <v>7543.77</v>
      </c>
      <c r="F1462" s="6">
        <v>0</v>
      </c>
      <c r="G1462" s="6">
        <v>7543.77</v>
      </c>
      <c r="H1462" s="6">
        <v>0</v>
      </c>
      <c r="I1462" s="6">
        <v>7543.77</v>
      </c>
      <c r="J1462" s="6">
        <v>0</v>
      </c>
      <c r="K1462" s="6">
        <v>0</v>
      </c>
      <c r="L1462" s="6">
        <v>0</v>
      </c>
      <c r="M1462" s="6">
        <v>0</v>
      </c>
      <c r="N1462" s="6">
        <v>0</v>
      </c>
    </row>
    <row r="1463" spans="1:14" x14ac:dyDescent="0.25">
      <c r="A1463" s="5" t="s">
        <v>1444</v>
      </c>
      <c r="B1463" s="5" t="s">
        <v>30</v>
      </c>
      <c r="C1463" s="5" t="s">
        <v>29</v>
      </c>
      <c r="D1463" s="5" t="s">
        <v>27</v>
      </c>
      <c r="E1463" s="6">
        <v>58.56</v>
      </c>
      <c r="F1463" s="6">
        <v>0</v>
      </c>
      <c r="G1463" s="6">
        <v>58.56</v>
      </c>
      <c r="H1463" s="6">
        <v>57.93</v>
      </c>
      <c r="I1463" s="6">
        <v>0.63000000000000256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</row>
    <row r="1464" spans="1:14" x14ac:dyDescent="0.25">
      <c r="A1464" s="5" t="s">
        <v>1444</v>
      </c>
      <c r="B1464" s="5" t="s">
        <v>31</v>
      </c>
      <c r="C1464" s="5" t="s">
        <v>29</v>
      </c>
      <c r="D1464" s="5" t="s">
        <v>27</v>
      </c>
      <c r="E1464" s="6">
        <v>262.66000000000003</v>
      </c>
      <c r="F1464" s="6">
        <v>0</v>
      </c>
      <c r="G1464" s="6">
        <v>262.66000000000003</v>
      </c>
      <c r="H1464" s="6">
        <v>259.83999999999997</v>
      </c>
      <c r="I1464" s="6">
        <v>2.82000000000005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</row>
    <row r="1465" spans="1:14" x14ac:dyDescent="0.25">
      <c r="A1465" s="5" t="s">
        <v>1444</v>
      </c>
      <c r="B1465" s="5" t="s">
        <v>32</v>
      </c>
      <c r="C1465" s="5" t="s">
        <v>33</v>
      </c>
      <c r="D1465" s="5" t="s">
        <v>27</v>
      </c>
      <c r="E1465" s="6">
        <v>36.520000000000003</v>
      </c>
      <c r="F1465" s="6">
        <v>0</v>
      </c>
      <c r="G1465" s="6">
        <v>36.520000000000003</v>
      </c>
      <c r="H1465" s="6">
        <v>583.63</v>
      </c>
      <c r="I1465" s="6">
        <v>-547.11</v>
      </c>
      <c r="J1465" s="6">
        <v>0.09</v>
      </c>
      <c r="K1465" s="6">
        <v>0</v>
      </c>
      <c r="L1465" s="6">
        <v>0.09</v>
      </c>
      <c r="M1465" s="6">
        <v>1.4379999999999999</v>
      </c>
      <c r="N1465" s="6">
        <v>-1.3479999999999999</v>
      </c>
    </row>
    <row r="1466" spans="1:14" x14ac:dyDescent="0.25">
      <c r="A1466" s="5" t="s">
        <v>1444</v>
      </c>
      <c r="B1466" s="5" t="s">
        <v>28</v>
      </c>
      <c r="C1466" s="5" t="s">
        <v>29</v>
      </c>
      <c r="D1466" s="5" t="s">
        <v>27</v>
      </c>
      <c r="E1466" s="6">
        <v>1871.33</v>
      </c>
      <c r="F1466" s="6">
        <v>0</v>
      </c>
      <c r="G1466" s="6">
        <v>1871.33</v>
      </c>
      <c r="H1466" s="6">
        <v>1851.3</v>
      </c>
      <c r="I1466" s="6">
        <v>20.029999999999973</v>
      </c>
      <c r="J1466" s="6">
        <v>0</v>
      </c>
      <c r="K1466" s="6">
        <v>0</v>
      </c>
      <c r="L1466" s="6">
        <v>0</v>
      </c>
      <c r="M1466" s="6">
        <v>0</v>
      </c>
      <c r="N1466" s="6">
        <v>0</v>
      </c>
    </row>
    <row r="1467" spans="1:14" x14ac:dyDescent="0.25">
      <c r="A1467" s="5" t="s">
        <v>1444</v>
      </c>
      <c r="B1467" s="5" t="s">
        <v>34</v>
      </c>
      <c r="C1467" s="5" t="s">
        <v>33</v>
      </c>
      <c r="D1467" s="5" t="s">
        <v>27</v>
      </c>
      <c r="E1467" s="6">
        <v>163.26</v>
      </c>
      <c r="F1467" s="6">
        <v>0</v>
      </c>
      <c r="G1467" s="6">
        <v>163.26</v>
      </c>
      <c r="H1467" s="6">
        <v>2609.25</v>
      </c>
      <c r="I1467" s="6">
        <v>-2445.9899999999998</v>
      </c>
      <c r="J1467" s="6">
        <v>0.09</v>
      </c>
      <c r="K1467" s="6">
        <v>0</v>
      </c>
      <c r="L1467" s="6">
        <v>0.09</v>
      </c>
      <c r="M1467" s="6">
        <v>1.4379999999999999</v>
      </c>
      <c r="N1467" s="6">
        <v>-1.3479999999999999</v>
      </c>
    </row>
    <row r="1468" spans="1:14" x14ac:dyDescent="0.25">
      <c r="A1468" s="5" t="s">
        <v>1444</v>
      </c>
      <c r="B1468" s="5" t="s">
        <v>35</v>
      </c>
      <c r="C1468" s="5" t="s">
        <v>33</v>
      </c>
      <c r="D1468" s="5" t="s">
        <v>27</v>
      </c>
      <c r="E1468" s="6">
        <v>192.27</v>
      </c>
      <c r="F1468" s="6">
        <v>0</v>
      </c>
      <c r="G1468" s="6">
        <v>192.27</v>
      </c>
      <c r="H1468" s="6">
        <v>3072.8</v>
      </c>
      <c r="I1468" s="6">
        <v>-2880.53</v>
      </c>
      <c r="J1468" s="6">
        <v>1.89</v>
      </c>
      <c r="K1468" s="6">
        <v>0</v>
      </c>
      <c r="L1468" s="6">
        <v>1.89</v>
      </c>
      <c r="M1468" s="6">
        <v>30.204999999999998</v>
      </c>
      <c r="N1468" s="6">
        <v>-28.314999999999998</v>
      </c>
    </row>
    <row r="1469" spans="1:14" x14ac:dyDescent="0.25">
      <c r="A1469" s="5" t="s">
        <v>1444</v>
      </c>
      <c r="B1469" s="5" t="s">
        <v>36</v>
      </c>
      <c r="C1469" s="5" t="s">
        <v>29</v>
      </c>
      <c r="D1469" s="5" t="s">
        <v>27</v>
      </c>
      <c r="E1469" s="6">
        <v>3375.36</v>
      </c>
      <c r="F1469" s="6">
        <v>0</v>
      </c>
      <c r="G1469" s="6">
        <v>3375.36</v>
      </c>
      <c r="H1469" s="6">
        <v>3339.23</v>
      </c>
      <c r="I1469" s="6">
        <v>36.130000000000109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</row>
    <row r="1470" spans="1:14" x14ac:dyDescent="0.25">
      <c r="A1470" s="5" t="s">
        <v>1444</v>
      </c>
      <c r="B1470" s="5" t="s">
        <v>37</v>
      </c>
      <c r="C1470" s="5" t="s">
        <v>29</v>
      </c>
      <c r="D1470" s="5" t="s">
        <v>27</v>
      </c>
      <c r="E1470" s="6">
        <v>7399.97</v>
      </c>
      <c r="F1470" s="6">
        <v>0</v>
      </c>
      <c r="G1470" s="6">
        <v>7399.97</v>
      </c>
      <c r="H1470" s="6">
        <v>7320.77</v>
      </c>
      <c r="I1470" s="6">
        <v>79.199999999999818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</row>
    <row r="1471" spans="1:14" x14ac:dyDescent="0.25">
      <c r="A1471" s="5" t="s">
        <v>1444</v>
      </c>
      <c r="B1471" s="5" t="s">
        <v>1194</v>
      </c>
      <c r="C1471" s="5" t="s">
        <v>39</v>
      </c>
      <c r="D1471" s="5" t="s">
        <v>40</v>
      </c>
      <c r="E1471" s="6">
        <v>-194267.01</v>
      </c>
      <c r="F1471" s="6">
        <v>0</v>
      </c>
      <c r="G1471" s="6">
        <v>-194267.01</v>
      </c>
      <c r="H1471" s="6">
        <v>-194267.02</v>
      </c>
      <c r="I1471" s="6">
        <v>9.9999999802093953E-3</v>
      </c>
      <c r="J1471" s="6">
        <v>-1050</v>
      </c>
      <c r="K1471" s="6">
        <v>0</v>
      </c>
      <c r="L1471" s="6">
        <v>-1050</v>
      </c>
      <c r="M1471" s="6">
        <v>-1050</v>
      </c>
      <c r="N1471" s="6">
        <v>0</v>
      </c>
    </row>
    <row r="1472" spans="1:14" x14ac:dyDescent="0.25">
      <c r="A1472" s="5" t="s">
        <v>1444</v>
      </c>
      <c r="B1472" s="5" t="s">
        <v>92</v>
      </c>
      <c r="C1472" s="5" t="s">
        <v>42</v>
      </c>
      <c r="D1472" s="5" t="s">
        <v>43</v>
      </c>
      <c r="E1472" s="6">
        <v>105.21</v>
      </c>
      <c r="F1472" s="6">
        <v>0</v>
      </c>
      <c r="G1472" s="6">
        <v>105.21</v>
      </c>
      <c r="H1472" s="6">
        <v>0</v>
      </c>
      <c r="I1472" s="6">
        <v>105.21</v>
      </c>
      <c r="J1472" s="6">
        <v>1236</v>
      </c>
      <c r="K1472" s="6">
        <v>0</v>
      </c>
      <c r="L1472" s="6">
        <v>1236</v>
      </c>
      <c r="M1472" s="6">
        <v>0</v>
      </c>
      <c r="N1472" s="6">
        <v>1236</v>
      </c>
    </row>
    <row r="1473" spans="1:14" x14ac:dyDescent="0.25">
      <c r="A1473" s="5" t="s">
        <v>1444</v>
      </c>
      <c r="B1473" s="5" t="s">
        <v>1364</v>
      </c>
      <c r="C1473" s="5" t="s">
        <v>42</v>
      </c>
      <c r="D1473" s="5" t="s">
        <v>43</v>
      </c>
      <c r="E1473" s="6">
        <v>13316.1</v>
      </c>
      <c r="F1473" s="6">
        <v>0</v>
      </c>
      <c r="G1473" s="6">
        <v>13316.1</v>
      </c>
      <c r="H1473" s="6">
        <v>0</v>
      </c>
      <c r="I1473" s="6">
        <v>13316.1</v>
      </c>
      <c r="J1473" s="6">
        <v>12800</v>
      </c>
      <c r="K1473" s="6">
        <v>0</v>
      </c>
      <c r="L1473" s="6">
        <v>12800</v>
      </c>
      <c r="M1473" s="6">
        <v>0</v>
      </c>
      <c r="N1473" s="6">
        <v>12800</v>
      </c>
    </row>
    <row r="1474" spans="1:14" x14ac:dyDescent="0.25">
      <c r="A1474" s="5" t="s">
        <v>1444</v>
      </c>
      <c r="B1474" s="5" t="s">
        <v>44</v>
      </c>
      <c r="C1474" s="5" t="s">
        <v>42</v>
      </c>
      <c r="D1474" s="5" t="s">
        <v>43</v>
      </c>
      <c r="E1474" s="6">
        <v>1046.5</v>
      </c>
      <c r="F1474" s="6">
        <v>1040.5472636815921</v>
      </c>
      <c r="G1474" s="6">
        <v>5.952736318407915</v>
      </c>
      <c r="H1474" s="6">
        <v>1045.75</v>
      </c>
      <c r="I1474" s="6">
        <v>0.75</v>
      </c>
      <c r="J1474" s="6">
        <v>1056</v>
      </c>
      <c r="K1474" s="6">
        <v>1050</v>
      </c>
      <c r="L1474" s="6">
        <v>6</v>
      </c>
      <c r="M1474" s="6">
        <v>1055.25</v>
      </c>
      <c r="N1474" s="6">
        <v>0.75</v>
      </c>
    </row>
    <row r="1475" spans="1:14" x14ac:dyDescent="0.25">
      <c r="A1475" s="5" t="s">
        <v>1444</v>
      </c>
      <c r="B1475" s="5" t="s">
        <v>1195</v>
      </c>
      <c r="C1475" s="5" t="s">
        <v>42</v>
      </c>
      <c r="D1475" s="5" t="s">
        <v>43</v>
      </c>
      <c r="E1475" s="6">
        <v>1323.59</v>
      </c>
      <c r="F1475" s="6">
        <v>1313.1724137931035</v>
      </c>
      <c r="G1475" s="6">
        <v>10.417586206896431</v>
      </c>
      <c r="H1475" s="6">
        <v>1332.87</v>
      </c>
      <c r="I1475" s="6">
        <v>-9.2799999999999727</v>
      </c>
      <c r="J1475" s="6">
        <v>12700</v>
      </c>
      <c r="K1475" s="6">
        <v>12600</v>
      </c>
      <c r="L1475" s="6">
        <v>100</v>
      </c>
      <c r="M1475" s="6">
        <v>12789</v>
      </c>
      <c r="N1475" s="6">
        <v>-89</v>
      </c>
    </row>
    <row r="1476" spans="1:14" x14ac:dyDescent="0.25">
      <c r="A1476" s="5" t="s">
        <v>1444</v>
      </c>
      <c r="B1476" s="5" t="s">
        <v>99</v>
      </c>
      <c r="C1476" s="5" t="s">
        <v>42</v>
      </c>
      <c r="D1476" s="5" t="s">
        <v>43</v>
      </c>
      <c r="E1476" s="6">
        <v>3024.38</v>
      </c>
      <c r="F1476" s="6">
        <v>3000.5615763546798</v>
      </c>
      <c r="G1476" s="6">
        <v>23.818423645320308</v>
      </c>
      <c r="H1476" s="6">
        <v>3045.57</v>
      </c>
      <c r="I1476" s="6">
        <v>-21.190000000000055</v>
      </c>
      <c r="J1476" s="6">
        <v>12700</v>
      </c>
      <c r="K1476" s="6">
        <v>12600</v>
      </c>
      <c r="L1476" s="6">
        <v>100</v>
      </c>
      <c r="M1476" s="6">
        <v>12789</v>
      </c>
      <c r="N1476" s="6">
        <v>-89</v>
      </c>
    </row>
    <row r="1477" spans="1:14" x14ac:dyDescent="0.25">
      <c r="A1477" s="5" t="s">
        <v>1444</v>
      </c>
      <c r="B1477" s="5" t="s">
        <v>100</v>
      </c>
      <c r="C1477" s="5" t="s">
        <v>42</v>
      </c>
      <c r="D1477" s="5" t="s">
        <v>43</v>
      </c>
      <c r="E1477" s="6">
        <v>3885.05</v>
      </c>
      <c r="F1477" s="6">
        <v>3854.463054187192</v>
      </c>
      <c r="G1477" s="6">
        <v>30.586945812808153</v>
      </c>
      <c r="H1477" s="6">
        <v>3912.28</v>
      </c>
      <c r="I1477" s="6">
        <v>-27.230000000000018</v>
      </c>
      <c r="J1477" s="6">
        <v>12700</v>
      </c>
      <c r="K1477" s="6">
        <v>12600</v>
      </c>
      <c r="L1477" s="6">
        <v>100</v>
      </c>
      <c r="M1477" s="6">
        <v>12789</v>
      </c>
      <c r="N1477" s="6">
        <v>-89</v>
      </c>
    </row>
    <row r="1478" spans="1:14" x14ac:dyDescent="0.25">
      <c r="A1478" s="5" t="s">
        <v>1444</v>
      </c>
      <c r="B1478" s="5" t="s">
        <v>47</v>
      </c>
      <c r="C1478" s="5" t="s">
        <v>42</v>
      </c>
      <c r="D1478" s="5" t="s">
        <v>43</v>
      </c>
      <c r="E1478" s="6">
        <v>6042.88</v>
      </c>
      <c r="F1478" s="6">
        <v>5924.3921568627447</v>
      </c>
      <c r="G1478" s="6">
        <v>118.48784313725537</v>
      </c>
      <c r="H1478" s="6">
        <v>6042.88</v>
      </c>
      <c r="I1478" s="6">
        <v>0</v>
      </c>
      <c r="J1478" s="6">
        <v>12852</v>
      </c>
      <c r="K1478" s="6">
        <v>12600</v>
      </c>
      <c r="L1478" s="6">
        <v>252</v>
      </c>
      <c r="M1478" s="6">
        <v>12852</v>
      </c>
      <c r="N1478" s="6">
        <v>0</v>
      </c>
    </row>
    <row r="1479" spans="1:14" x14ac:dyDescent="0.25">
      <c r="A1479" s="5" t="s">
        <v>1444</v>
      </c>
      <c r="B1479" s="5" t="s">
        <v>101</v>
      </c>
      <c r="C1479" s="5" t="s">
        <v>42</v>
      </c>
      <c r="D1479" s="5" t="s">
        <v>43</v>
      </c>
      <c r="E1479" s="6">
        <v>11496.57</v>
      </c>
      <c r="F1479" s="6">
        <v>11316.926108374384</v>
      </c>
      <c r="G1479" s="6">
        <v>179.64389162561565</v>
      </c>
      <c r="H1479" s="6">
        <v>11486.68</v>
      </c>
      <c r="I1479" s="6">
        <v>9.8899999999994179</v>
      </c>
      <c r="J1479" s="6">
        <v>12800</v>
      </c>
      <c r="K1479" s="6">
        <v>12600</v>
      </c>
      <c r="L1479" s="6">
        <v>200</v>
      </c>
      <c r="M1479" s="6">
        <v>12789</v>
      </c>
      <c r="N1479" s="6">
        <v>11</v>
      </c>
    </row>
    <row r="1480" spans="1:14" x14ac:dyDescent="0.25">
      <c r="A1480" s="5" t="s">
        <v>1444</v>
      </c>
      <c r="B1480" s="5" t="s">
        <v>109</v>
      </c>
      <c r="C1480" s="5" t="s">
        <v>42</v>
      </c>
      <c r="D1480" s="5" t="s">
        <v>43</v>
      </c>
      <c r="E1480" s="6">
        <v>12738.7</v>
      </c>
      <c r="F1480" s="6">
        <v>12547.497536945813</v>
      </c>
      <c r="G1480" s="6">
        <v>191.20246305418732</v>
      </c>
      <c r="H1480" s="6">
        <v>12735.71</v>
      </c>
      <c r="I1480" s="6">
        <v>2.9900000000016007</v>
      </c>
      <c r="J1480" s="6">
        <v>1066</v>
      </c>
      <c r="K1480" s="6">
        <v>1050</v>
      </c>
      <c r="L1480" s="6">
        <v>16</v>
      </c>
      <c r="M1480" s="6">
        <v>1065.75</v>
      </c>
      <c r="N1480" s="6">
        <v>0.25</v>
      </c>
    </row>
    <row r="1481" spans="1:14" x14ac:dyDescent="0.25">
      <c r="A1481" s="5" t="s">
        <v>1444</v>
      </c>
      <c r="B1481" s="5" t="s">
        <v>50</v>
      </c>
      <c r="C1481" s="5" t="s">
        <v>42</v>
      </c>
      <c r="D1481" s="5" t="s">
        <v>43</v>
      </c>
      <c r="E1481" s="6">
        <v>0</v>
      </c>
      <c r="F1481" s="6">
        <v>15706.278606965174</v>
      </c>
      <c r="G1481" s="6">
        <v>-15706.278606965174</v>
      </c>
      <c r="H1481" s="6">
        <v>15784.81</v>
      </c>
      <c r="I1481" s="6">
        <v>-15784.81</v>
      </c>
      <c r="J1481" s="6">
        <v>0</v>
      </c>
      <c r="K1481" s="6">
        <v>12600</v>
      </c>
      <c r="L1481" s="6">
        <v>-12600</v>
      </c>
      <c r="M1481" s="6">
        <v>12663</v>
      </c>
      <c r="N1481" s="6">
        <v>-12663</v>
      </c>
    </row>
    <row r="1482" spans="1:14" x14ac:dyDescent="0.25">
      <c r="A1482" s="5" t="s">
        <v>1444</v>
      </c>
      <c r="B1482" s="5" t="s">
        <v>103</v>
      </c>
      <c r="C1482" s="5" t="s">
        <v>42</v>
      </c>
      <c r="D1482" s="5" t="s">
        <v>43</v>
      </c>
      <c r="E1482" s="6">
        <v>63826.239999999998</v>
      </c>
      <c r="F1482" s="6">
        <v>63194.287128712873</v>
      </c>
      <c r="G1482" s="6">
        <v>631.95287128712516</v>
      </c>
      <c r="H1482" s="6">
        <v>63826.23</v>
      </c>
      <c r="I1482" s="6">
        <v>9.9999999947613105E-3</v>
      </c>
      <c r="J1482" s="6">
        <v>12726</v>
      </c>
      <c r="K1482" s="6">
        <v>12600</v>
      </c>
      <c r="L1482" s="6">
        <v>126</v>
      </c>
      <c r="M1482" s="6">
        <v>12726</v>
      </c>
      <c r="N1482" s="6">
        <v>0</v>
      </c>
    </row>
    <row r="1483" spans="1:14" x14ac:dyDescent="0.25">
      <c r="A1483" s="5" t="s">
        <v>1444</v>
      </c>
      <c r="B1483" s="5" t="s">
        <v>104</v>
      </c>
      <c r="C1483" s="5" t="s">
        <v>42</v>
      </c>
      <c r="D1483" s="5" t="s">
        <v>53</v>
      </c>
      <c r="E1483" s="6">
        <v>55921.919999999998</v>
      </c>
      <c r="F1483" s="6">
        <v>55048.059701492537</v>
      </c>
      <c r="G1483" s="6">
        <v>873.86029850746127</v>
      </c>
      <c r="H1483" s="6">
        <v>55323.3</v>
      </c>
      <c r="I1483" s="6">
        <v>598.61999999999534</v>
      </c>
      <c r="J1483" s="6">
        <v>9600</v>
      </c>
      <c r="K1483" s="6">
        <v>9450</v>
      </c>
      <c r="L1483" s="6">
        <v>150</v>
      </c>
      <c r="M1483" s="6">
        <v>9497.25</v>
      </c>
      <c r="N1483" s="6">
        <v>102.75</v>
      </c>
    </row>
    <row r="1484" spans="1:14" x14ac:dyDescent="0.25">
      <c r="A1484" s="5" t="s">
        <v>1444</v>
      </c>
      <c r="B1484" s="5" t="s">
        <v>54</v>
      </c>
      <c r="C1484" s="5" t="s">
        <v>42</v>
      </c>
      <c r="D1484" s="5" t="s">
        <v>55</v>
      </c>
      <c r="E1484" s="6">
        <v>636.16999999999996</v>
      </c>
      <c r="F1484" s="6">
        <v>623.69607843137248</v>
      </c>
      <c r="G1484" s="6">
        <v>12.473921568627475</v>
      </c>
      <c r="H1484" s="6">
        <v>636.16999999999996</v>
      </c>
      <c r="I1484" s="6">
        <v>0</v>
      </c>
      <c r="J1484" s="6">
        <v>115.66800000000001</v>
      </c>
      <c r="K1484" s="6">
        <v>113.4</v>
      </c>
      <c r="L1484" s="6">
        <v>2.2680000000000007</v>
      </c>
      <c r="M1484" s="6">
        <v>115.66800000000001</v>
      </c>
      <c r="N1484" s="6">
        <v>0</v>
      </c>
    </row>
    <row r="1485" spans="1:14" x14ac:dyDescent="0.25">
      <c r="A1485" s="5" t="s">
        <v>1445</v>
      </c>
      <c r="B1485" s="5" t="s">
        <v>25</v>
      </c>
      <c r="C1485" s="5" t="s">
        <v>26</v>
      </c>
      <c r="D1485" s="5" t="s">
        <v>27</v>
      </c>
      <c r="E1485" s="6">
        <v>-25790.94</v>
      </c>
      <c r="F1485" s="6">
        <v>0</v>
      </c>
      <c r="G1485" s="6">
        <v>-25790.94</v>
      </c>
      <c r="H1485" s="6">
        <v>0</v>
      </c>
      <c r="I1485" s="6">
        <v>-25790.94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</row>
    <row r="1486" spans="1:14" x14ac:dyDescent="0.25">
      <c r="A1486" s="5" t="s">
        <v>1445</v>
      </c>
      <c r="B1486" s="5" t="s">
        <v>30</v>
      </c>
      <c r="C1486" s="5" t="s">
        <v>29</v>
      </c>
      <c r="D1486" s="5" t="s">
        <v>27</v>
      </c>
      <c r="E1486" s="6">
        <v>243.18</v>
      </c>
      <c r="F1486" s="6">
        <v>0</v>
      </c>
      <c r="G1486" s="6">
        <v>243.18</v>
      </c>
      <c r="H1486" s="6">
        <v>240.56</v>
      </c>
      <c r="I1486" s="6">
        <v>2.6200000000000045</v>
      </c>
      <c r="J1486" s="6">
        <v>0</v>
      </c>
      <c r="K1486" s="6">
        <v>0</v>
      </c>
      <c r="L1486" s="6">
        <v>0</v>
      </c>
      <c r="M1486" s="6">
        <v>0</v>
      </c>
      <c r="N1486" s="6">
        <v>0</v>
      </c>
    </row>
    <row r="1487" spans="1:14" x14ac:dyDescent="0.25">
      <c r="A1487" s="5" t="s">
        <v>1445</v>
      </c>
      <c r="B1487" s="5" t="s">
        <v>31</v>
      </c>
      <c r="C1487" s="5" t="s">
        <v>29</v>
      </c>
      <c r="D1487" s="5" t="s">
        <v>27</v>
      </c>
      <c r="E1487" s="6">
        <v>1090.71</v>
      </c>
      <c r="F1487" s="6">
        <v>0</v>
      </c>
      <c r="G1487" s="6">
        <v>1090.71</v>
      </c>
      <c r="H1487" s="6">
        <v>1078.97</v>
      </c>
      <c r="I1487" s="6">
        <v>11.740000000000009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</row>
    <row r="1488" spans="1:14" x14ac:dyDescent="0.25">
      <c r="A1488" s="5" t="s">
        <v>1445</v>
      </c>
      <c r="B1488" s="5" t="s">
        <v>32</v>
      </c>
      <c r="C1488" s="5" t="s">
        <v>33</v>
      </c>
      <c r="D1488" s="5" t="s">
        <v>27</v>
      </c>
      <c r="E1488" s="6">
        <v>6406.8</v>
      </c>
      <c r="F1488" s="6">
        <v>0</v>
      </c>
      <c r="G1488" s="6">
        <v>6406.8</v>
      </c>
      <c r="H1488" s="6">
        <v>2423.4499999999998</v>
      </c>
      <c r="I1488" s="6">
        <v>3983.3500000000004</v>
      </c>
      <c r="J1488" s="6">
        <v>15.79</v>
      </c>
      <c r="K1488" s="6">
        <v>0</v>
      </c>
      <c r="L1488" s="6">
        <v>15.79</v>
      </c>
      <c r="M1488" s="6">
        <v>5.9729999999999999</v>
      </c>
      <c r="N1488" s="6">
        <v>9.8170000000000002</v>
      </c>
    </row>
    <row r="1489" spans="1:14" x14ac:dyDescent="0.25">
      <c r="A1489" s="5" t="s">
        <v>1445</v>
      </c>
      <c r="B1489" s="5" t="s">
        <v>28</v>
      </c>
      <c r="C1489" s="5" t="s">
        <v>29</v>
      </c>
      <c r="D1489" s="5" t="s">
        <v>27</v>
      </c>
      <c r="E1489" s="6">
        <v>7770.88</v>
      </c>
      <c r="F1489" s="6">
        <v>0</v>
      </c>
      <c r="G1489" s="6">
        <v>7770.88</v>
      </c>
      <c r="H1489" s="6">
        <v>7687.3</v>
      </c>
      <c r="I1489" s="6">
        <v>83.579999999999927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</row>
    <row r="1490" spans="1:14" x14ac:dyDescent="0.25">
      <c r="A1490" s="5" t="s">
        <v>1445</v>
      </c>
      <c r="B1490" s="5" t="s">
        <v>34</v>
      </c>
      <c r="C1490" s="5" t="s">
        <v>33</v>
      </c>
      <c r="D1490" s="5" t="s">
        <v>27</v>
      </c>
      <c r="E1490" s="6">
        <v>28643.06</v>
      </c>
      <c r="F1490" s="6">
        <v>0</v>
      </c>
      <c r="G1490" s="6">
        <v>28643.06</v>
      </c>
      <c r="H1490" s="6">
        <v>10834.6</v>
      </c>
      <c r="I1490" s="6">
        <v>17808.46</v>
      </c>
      <c r="J1490" s="6">
        <v>15.79</v>
      </c>
      <c r="K1490" s="6">
        <v>0</v>
      </c>
      <c r="L1490" s="6">
        <v>15.79</v>
      </c>
      <c r="M1490" s="6">
        <v>5.9729999999999999</v>
      </c>
      <c r="N1490" s="6">
        <v>9.8170000000000002</v>
      </c>
    </row>
    <row r="1491" spans="1:14" x14ac:dyDescent="0.25">
      <c r="A1491" s="5" t="s">
        <v>1445</v>
      </c>
      <c r="B1491" s="5" t="s">
        <v>35</v>
      </c>
      <c r="C1491" s="5" t="s">
        <v>33</v>
      </c>
      <c r="D1491" s="5" t="s">
        <v>27</v>
      </c>
      <c r="E1491" s="6">
        <v>33732.65</v>
      </c>
      <c r="F1491" s="6">
        <v>0</v>
      </c>
      <c r="G1491" s="6">
        <v>33732.65</v>
      </c>
      <c r="H1491" s="6">
        <v>12759.44</v>
      </c>
      <c r="I1491" s="6">
        <v>20973.21</v>
      </c>
      <c r="J1491" s="6">
        <v>331.59</v>
      </c>
      <c r="K1491" s="6">
        <v>0</v>
      </c>
      <c r="L1491" s="6">
        <v>331.59</v>
      </c>
      <c r="M1491" s="6">
        <v>125.425</v>
      </c>
      <c r="N1491" s="6">
        <v>206.16499999999996</v>
      </c>
    </row>
    <row r="1492" spans="1:14" x14ac:dyDescent="0.25">
      <c r="A1492" s="5" t="s">
        <v>1445</v>
      </c>
      <c r="B1492" s="5" t="s">
        <v>36</v>
      </c>
      <c r="C1492" s="5" t="s">
        <v>29</v>
      </c>
      <c r="D1492" s="5" t="s">
        <v>27</v>
      </c>
      <c r="E1492" s="6">
        <v>14016.53</v>
      </c>
      <c r="F1492" s="6">
        <v>0</v>
      </c>
      <c r="G1492" s="6">
        <v>14016.53</v>
      </c>
      <c r="H1492" s="6">
        <v>13865.77</v>
      </c>
      <c r="I1492" s="6">
        <v>150.76000000000022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</row>
    <row r="1493" spans="1:14" x14ac:dyDescent="0.25">
      <c r="A1493" s="5" t="s">
        <v>1445</v>
      </c>
      <c r="B1493" s="5" t="s">
        <v>37</v>
      </c>
      <c r="C1493" s="5" t="s">
        <v>29</v>
      </c>
      <c r="D1493" s="5" t="s">
        <v>27</v>
      </c>
      <c r="E1493" s="6">
        <v>30729.14</v>
      </c>
      <c r="F1493" s="6">
        <v>0</v>
      </c>
      <c r="G1493" s="6">
        <v>30729.14</v>
      </c>
      <c r="H1493" s="6">
        <v>30398.61</v>
      </c>
      <c r="I1493" s="6">
        <v>330.52999999999884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</row>
    <row r="1494" spans="1:14" x14ac:dyDescent="0.25">
      <c r="A1494" s="5" t="s">
        <v>1445</v>
      </c>
      <c r="B1494" s="5" t="s">
        <v>106</v>
      </c>
      <c r="C1494" s="5" t="s">
        <v>39</v>
      </c>
      <c r="D1494" s="5" t="s">
        <v>40</v>
      </c>
      <c r="E1494" s="6">
        <v>-804046.78</v>
      </c>
      <c r="F1494" s="6">
        <v>0</v>
      </c>
      <c r="G1494" s="6">
        <v>-804046.78</v>
      </c>
      <c r="H1494" s="6">
        <v>-804046.78</v>
      </c>
      <c r="I1494" s="6">
        <v>0</v>
      </c>
      <c r="J1494" s="6">
        <v>-4360</v>
      </c>
      <c r="K1494" s="6">
        <v>0</v>
      </c>
      <c r="L1494" s="6">
        <v>-4360</v>
      </c>
      <c r="M1494" s="6">
        <v>-4360</v>
      </c>
      <c r="N1494" s="6">
        <v>0</v>
      </c>
    </row>
    <row r="1495" spans="1:14" x14ac:dyDescent="0.25">
      <c r="A1495" s="5" t="s">
        <v>1445</v>
      </c>
      <c r="B1495" s="5" t="s">
        <v>1364</v>
      </c>
      <c r="C1495" s="5" t="s">
        <v>42</v>
      </c>
      <c r="D1495" s="5" t="s">
        <v>43</v>
      </c>
      <c r="E1495" s="6">
        <v>54720.83</v>
      </c>
      <c r="F1495" s="6">
        <v>0</v>
      </c>
      <c r="G1495" s="6">
        <v>54720.83</v>
      </c>
      <c r="H1495" s="6">
        <v>0</v>
      </c>
      <c r="I1495" s="6">
        <v>54720.83</v>
      </c>
      <c r="J1495" s="6">
        <v>52600</v>
      </c>
      <c r="K1495" s="6">
        <v>0</v>
      </c>
      <c r="L1495" s="6">
        <v>52600</v>
      </c>
      <c r="M1495" s="6">
        <v>0</v>
      </c>
      <c r="N1495" s="6">
        <v>52600</v>
      </c>
    </row>
    <row r="1496" spans="1:14" x14ac:dyDescent="0.25">
      <c r="A1496" s="5" t="s">
        <v>1445</v>
      </c>
      <c r="B1496" s="5" t="s">
        <v>107</v>
      </c>
      <c r="C1496" s="5" t="s">
        <v>42</v>
      </c>
      <c r="D1496" s="5" t="s">
        <v>43</v>
      </c>
      <c r="E1496" s="6">
        <v>2937.82</v>
      </c>
      <c r="F1496" s="6">
        <v>2867.655172413793</v>
      </c>
      <c r="G1496" s="6">
        <v>70.164827586207139</v>
      </c>
      <c r="H1496" s="6">
        <v>2910.67</v>
      </c>
      <c r="I1496" s="6">
        <v>27.150000000000091</v>
      </c>
      <c r="J1496" s="6">
        <v>53600</v>
      </c>
      <c r="K1496" s="6">
        <v>52320</v>
      </c>
      <c r="L1496" s="6">
        <v>1280</v>
      </c>
      <c r="M1496" s="6">
        <v>53104.800000000003</v>
      </c>
      <c r="N1496" s="6">
        <v>495.19999999999709</v>
      </c>
    </row>
    <row r="1497" spans="1:14" x14ac:dyDescent="0.25">
      <c r="A1497" s="5" t="s">
        <v>1445</v>
      </c>
      <c r="B1497" s="5" t="s">
        <v>44</v>
      </c>
      <c r="C1497" s="5" t="s">
        <v>42</v>
      </c>
      <c r="D1497" s="5" t="s">
        <v>43</v>
      </c>
      <c r="E1497" s="6">
        <v>4312.83</v>
      </c>
      <c r="F1497" s="6">
        <v>4320.7562189054725</v>
      </c>
      <c r="G1497" s="6">
        <v>-7.9262189054725241</v>
      </c>
      <c r="H1497" s="6">
        <v>4342.3599999999997</v>
      </c>
      <c r="I1497" s="6">
        <v>-29.529999999999745</v>
      </c>
      <c r="J1497" s="6">
        <v>4352</v>
      </c>
      <c r="K1497" s="6">
        <v>4360</v>
      </c>
      <c r="L1497" s="6">
        <v>-8</v>
      </c>
      <c r="M1497" s="6">
        <v>4381.8</v>
      </c>
      <c r="N1497" s="6">
        <v>-29.800000000000182</v>
      </c>
    </row>
    <row r="1498" spans="1:14" x14ac:dyDescent="0.25">
      <c r="A1498" s="5" t="s">
        <v>1445</v>
      </c>
      <c r="B1498" s="5" t="s">
        <v>99</v>
      </c>
      <c r="C1498" s="5" t="s">
        <v>42</v>
      </c>
      <c r="D1498" s="5" t="s">
        <v>43</v>
      </c>
      <c r="E1498" s="6">
        <v>12478.54</v>
      </c>
      <c r="F1498" s="6">
        <v>12459.487684729063</v>
      </c>
      <c r="G1498" s="6">
        <v>19.05231527093747</v>
      </c>
      <c r="H1498" s="6">
        <v>12646.38</v>
      </c>
      <c r="I1498" s="6">
        <v>-167.83999999999833</v>
      </c>
      <c r="J1498" s="6">
        <v>52400</v>
      </c>
      <c r="K1498" s="6">
        <v>52320</v>
      </c>
      <c r="L1498" s="6">
        <v>80</v>
      </c>
      <c r="M1498" s="6">
        <v>53104.800000000003</v>
      </c>
      <c r="N1498" s="6">
        <v>-704.80000000000291</v>
      </c>
    </row>
    <row r="1499" spans="1:14" x14ac:dyDescent="0.25">
      <c r="A1499" s="5" t="s">
        <v>1445</v>
      </c>
      <c r="B1499" s="5" t="s">
        <v>100</v>
      </c>
      <c r="C1499" s="5" t="s">
        <v>42</v>
      </c>
      <c r="D1499" s="5" t="s">
        <v>43</v>
      </c>
      <c r="E1499" s="6">
        <v>16060.27</v>
      </c>
      <c r="F1499" s="6">
        <v>16005.211822660098</v>
      </c>
      <c r="G1499" s="6">
        <v>55.058177339902613</v>
      </c>
      <c r="H1499" s="6">
        <v>16245.29</v>
      </c>
      <c r="I1499" s="6">
        <v>-185.02000000000044</v>
      </c>
      <c r="J1499" s="6">
        <v>52500</v>
      </c>
      <c r="K1499" s="6">
        <v>52320</v>
      </c>
      <c r="L1499" s="6">
        <v>180</v>
      </c>
      <c r="M1499" s="6">
        <v>53104.800000000003</v>
      </c>
      <c r="N1499" s="6">
        <v>-604.80000000000291</v>
      </c>
    </row>
    <row r="1500" spans="1:14" x14ac:dyDescent="0.25">
      <c r="A1500" s="5" t="s">
        <v>1445</v>
      </c>
      <c r="B1500" s="5" t="s">
        <v>47</v>
      </c>
      <c r="C1500" s="5" t="s">
        <v>42</v>
      </c>
      <c r="D1500" s="5" t="s">
        <v>43</v>
      </c>
      <c r="E1500" s="6">
        <v>24617.26</v>
      </c>
      <c r="F1500" s="6">
        <v>24600.343137254902</v>
      </c>
      <c r="G1500" s="6">
        <v>16.916862745096296</v>
      </c>
      <c r="H1500" s="6">
        <v>25092.35</v>
      </c>
      <c r="I1500" s="6">
        <v>-475.09000000000015</v>
      </c>
      <c r="J1500" s="6">
        <v>52356</v>
      </c>
      <c r="K1500" s="6">
        <v>52320</v>
      </c>
      <c r="L1500" s="6">
        <v>36</v>
      </c>
      <c r="M1500" s="6">
        <v>53366.400000000001</v>
      </c>
      <c r="N1500" s="6">
        <v>-1010.4000000000015</v>
      </c>
    </row>
    <row r="1501" spans="1:14" x14ac:dyDescent="0.25">
      <c r="A1501" s="5" t="s">
        <v>1445</v>
      </c>
      <c r="B1501" s="5" t="s">
        <v>101</v>
      </c>
      <c r="C1501" s="5" t="s">
        <v>42</v>
      </c>
      <c r="D1501" s="5" t="s">
        <v>43</v>
      </c>
      <c r="E1501" s="6">
        <v>44051.65</v>
      </c>
      <c r="F1501" s="6">
        <v>46992.206896551725</v>
      </c>
      <c r="G1501" s="6">
        <v>-2940.5568965517232</v>
      </c>
      <c r="H1501" s="6">
        <v>47697.09</v>
      </c>
      <c r="I1501" s="6">
        <v>-3645.4399999999951</v>
      </c>
      <c r="J1501" s="6">
        <v>49046</v>
      </c>
      <c r="K1501" s="6">
        <v>52320</v>
      </c>
      <c r="L1501" s="6">
        <v>-3274</v>
      </c>
      <c r="M1501" s="6">
        <v>53104.800000000003</v>
      </c>
      <c r="N1501" s="6">
        <v>-4058.8000000000029</v>
      </c>
    </row>
    <row r="1502" spans="1:14" x14ac:dyDescent="0.25">
      <c r="A1502" s="5" t="s">
        <v>1445</v>
      </c>
      <c r="B1502" s="5" t="s">
        <v>109</v>
      </c>
      <c r="C1502" s="5" t="s">
        <v>42</v>
      </c>
      <c r="D1502" s="5" t="s">
        <v>43</v>
      </c>
      <c r="E1502" s="6">
        <v>50213.9</v>
      </c>
      <c r="F1502" s="6">
        <v>52102</v>
      </c>
      <c r="G1502" s="6">
        <v>-1888.0999999999985</v>
      </c>
      <c r="H1502" s="6">
        <v>52883.53</v>
      </c>
      <c r="I1502" s="6">
        <v>-2669.6299999999974</v>
      </c>
      <c r="J1502" s="6">
        <v>4202</v>
      </c>
      <c r="K1502" s="6">
        <v>4359.9999999999991</v>
      </c>
      <c r="L1502" s="6">
        <v>-157.99999999999909</v>
      </c>
      <c r="M1502" s="6">
        <v>4425.3999999999996</v>
      </c>
      <c r="N1502" s="6">
        <v>-223.39999999999964</v>
      </c>
    </row>
    <row r="1503" spans="1:14" x14ac:dyDescent="0.25">
      <c r="A1503" s="5" t="s">
        <v>1445</v>
      </c>
      <c r="B1503" s="5" t="s">
        <v>50</v>
      </c>
      <c r="C1503" s="5" t="s">
        <v>42</v>
      </c>
      <c r="D1503" s="5" t="s">
        <v>43</v>
      </c>
      <c r="E1503" s="6">
        <v>0</v>
      </c>
      <c r="F1503" s="6">
        <v>65218.447761194024</v>
      </c>
      <c r="G1503" s="6">
        <v>-65218.447761194024</v>
      </c>
      <c r="H1503" s="6">
        <v>65544.539999999994</v>
      </c>
      <c r="I1503" s="6">
        <v>-65544.539999999994</v>
      </c>
      <c r="J1503" s="6">
        <v>0</v>
      </c>
      <c r="K1503" s="6">
        <v>52320</v>
      </c>
      <c r="L1503" s="6">
        <v>-52320</v>
      </c>
      <c r="M1503" s="6">
        <v>52581.599999999999</v>
      </c>
      <c r="N1503" s="6">
        <v>-52581.599999999999</v>
      </c>
    </row>
    <row r="1504" spans="1:14" x14ac:dyDescent="0.25">
      <c r="A1504" s="5" t="s">
        <v>1445</v>
      </c>
      <c r="B1504" s="5" t="s">
        <v>103</v>
      </c>
      <c r="C1504" s="5" t="s">
        <v>42</v>
      </c>
      <c r="D1504" s="5" t="s">
        <v>43</v>
      </c>
      <c r="E1504" s="6">
        <v>262948.44</v>
      </c>
      <c r="F1504" s="6">
        <v>262406.77227722778</v>
      </c>
      <c r="G1504" s="6">
        <v>541.66772277222481</v>
      </c>
      <c r="H1504" s="6">
        <v>265030.84000000003</v>
      </c>
      <c r="I1504" s="6">
        <v>-2082.4000000000233</v>
      </c>
      <c r="J1504" s="6">
        <v>52428</v>
      </c>
      <c r="K1504" s="6">
        <v>52320</v>
      </c>
      <c r="L1504" s="6">
        <v>108</v>
      </c>
      <c r="M1504" s="6">
        <v>52843.199999999997</v>
      </c>
      <c r="N1504" s="6">
        <v>-415.19999999999709</v>
      </c>
    </row>
    <row r="1505" spans="1:14" x14ac:dyDescent="0.25">
      <c r="A1505" s="5" t="s">
        <v>1445</v>
      </c>
      <c r="B1505" s="5" t="s">
        <v>104</v>
      </c>
      <c r="C1505" s="5" t="s">
        <v>42</v>
      </c>
      <c r="D1505" s="5" t="s">
        <v>53</v>
      </c>
      <c r="E1505" s="6">
        <v>232221.6</v>
      </c>
      <c r="F1505" s="6">
        <v>228580.49751243781</v>
      </c>
      <c r="G1505" s="6">
        <v>3641.1024875621952</v>
      </c>
      <c r="H1505" s="6">
        <v>229723.4</v>
      </c>
      <c r="I1505" s="6">
        <v>2498.2000000000116</v>
      </c>
      <c r="J1505" s="6">
        <v>39865</v>
      </c>
      <c r="K1505" s="6">
        <v>39239.999999999993</v>
      </c>
      <c r="L1505" s="6">
        <v>625.00000000000728</v>
      </c>
      <c r="M1505" s="6">
        <v>39436.199999999997</v>
      </c>
      <c r="N1505" s="6">
        <v>428.80000000000291</v>
      </c>
    </row>
    <row r="1506" spans="1:14" x14ac:dyDescent="0.25">
      <c r="A1506" s="5" t="s">
        <v>1445</v>
      </c>
      <c r="B1506" s="5" t="s">
        <v>54</v>
      </c>
      <c r="C1506" s="5" t="s">
        <v>42</v>
      </c>
      <c r="D1506" s="5" t="s">
        <v>55</v>
      </c>
      <c r="E1506" s="6">
        <v>2641.63</v>
      </c>
      <c r="F1506" s="6">
        <v>2589.8431372549021</v>
      </c>
      <c r="G1506" s="6">
        <v>51.786862745098006</v>
      </c>
      <c r="H1506" s="6">
        <v>2641.64</v>
      </c>
      <c r="I1506" s="6">
        <v>-9.9999999997635314E-3</v>
      </c>
      <c r="J1506" s="6">
        <v>480.29700000000003</v>
      </c>
      <c r="K1506" s="6">
        <v>470.8803921568628</v>
      </c>
      <c r="L1506" s="6">
        <v>9.4166078431372284</v>
      </c>
      <c r="M1506" s="6">
        <v>480.298</v>
      </c>
      <c r="N1506" s="6">
        <v>-9.9999999997635314E-4</v>
      </c>
    </row>
    <row r="1507" spans="1:14" x14ac:dyDescent="0.25">
      <c r="A1507" s="5" t="s">
        <v>1446</v>
      </c>
      <c r="B1507" s="5" t="s">
        <v>25</v>
      </c>
      <c r="C1507" s="5" t="s">
        <v>26</v>
      </c>
      <c r="D1507" s="5" t="s">
        <v>27</v>
      </c>
      <c r="E1507" s="6">
        <v>6862.81</v>
      </c>
      <c r="F1507" s="6">
        <v>0</v>
      </c>
      <c r="G1507" s="6">
        <v>6862.81</v>
      </c>
      <c r="H1507" s="6">
        <v>0</v>
      </c>
      <c r="I1507" s="6">
        <v>6862.81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</row>
    <row r="1508" spans="1:14" x14ac:dyDescent="0.25">
      <c r="A1508" s="5" t="s">
        <v>1446</v>
      </c>
      <c r="B1508" s="5" t="s">
        <v>30</v>
      </c>
      <c r="C1508" s="5" t="s">
        <v>29</v>
      </c>
      <c r="D1508" s="5" t="s">
        <v>27</v>
      </c>
      <c r="E1508" s="6">
        <v>41.85</v>
      </c>
      <c r="F1508" s="6">
        <v>0</v>
      </c>
      <c r="G1508" s="6">
        <v>41.85</v>
      </c>
      <c r="H1508" s="6">
        <v>41.38</v>
      </c>
      <c r="I1508" s="6">
        <v>0.46999999999999886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</row>
    <row r="1509" spans="1:14" x14ac:dyDescent="0.25">
      <c r="A1509" s="5" t="s">
        <v>1446</v>
      </c>
      <c r="B1509" s="5" t="s">
        <v>31</v>
      </c>
      <c r="C1509" s="5" t="s">
        <v>29</v>
      </c>
      <c r="D1509" s="5" t="s">
        <v>27</v>
      </c>
      <c r="E1509" s="6">
        <v>187.69</v>
      </c>
      <c r="F1509" s="6">
        <v>0</v>
      </c>
      <c r="G1509" s="6">
        <v>187.69</v>
      </c>
      <c r="H1509" s="6">
        <v>185.6</v>
      </c>
      <c r="I1509" s="6">
        <v>2.0900000000000034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</row>
    <row r="1510" spans="1:14" x14ac:dyDescent="0.25">
      <c r="A1510" s="5" t="s">
        <v>1446</v>
      </c>
      <c r="B1510" s="5" t="s">
        <v>32</v>
      </c>
      <c r="C1510" s="5" t="s">
        <v>33</v>
      </c>
      <c r="D1510" s="5" t="s">
        <v>27</v>
      </c>
      <c r="E1510" s="6">
        <v>101.44</v>
      </c>
      <c r="F1510" s="6">
        <v>0</v>
      </c>
      <c r="G1510" s="6">
        <v>101.44</v>
      </c>
      <c r="H1510" s="6">
        <v>608.63</v>
      </c>
      <c r="I1510" s="6">
        <v>-507.19</v>
      </c>
      <c r="J1510" s="6">
        <v>0.25</v>
      </c>
      <c r="K1510" s="6">
        <v>0</v>
      </c>
      <c r="L1510" s="6">
        <v>0.25</v>
      </c>
      <c r="M1510" s="6">
        <v>1.5</v>
      </c>
      <c r="N1510" s="6">
        <v>-1.25</v>
      </c>
    </row>
    <row r="1511" spans="1:14" x14ac:dyDescent="0.25">
      <c r="A1511" s="5" t="s">
        <v>1446</v>
      </c>
      <c r="B1511" s="5" t="s">
        <v>28</v>
      </c>
      <c r="C1511" s="5" t="s">
        <v>29</v>
      </c>
      <c r="D1511" s="5" t="s">
        <v>27</v>
      </c>
      <c r="E1511" s="6">
        <v>1337.22</v>
      </c>
      <c r="F1511" s="6">
        <v>0</v>
      </c>
      <c r="G1511" s="6">
        <v>1337.22</v>
      </c>
      <c r="H1511" s="6">
        <v>1322.36</v>
      </c>
      <c r="I1511" s="6">
        <v>14.860000000000127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</row>
    <row r="1512" spans="1:14" x14ac:dyDescent="0.25">
      <c r="A1512" s="5" t="s">
        <v>1446</v>
      </c>
      <c r="B1512" s="5" t="s">
        <v>36</v>
      </c>
      <c r="C1512" s="5" t="s">
        <v>29</v>
      </c>
      <c r="D1512" s="5" t="s">
        <v>27</v>
      </c>
      <c r="E1512" s="6">
        <v>2411.98</v>
      </c>
      <c r="F1512" s="6">
        <v>0</v>
      </c>
      <c r="G1512" s="6">
        <v>2411.98</v>
      </c>
      <c r="H1512" s="6">
        <v>2385.17</v>
      </c>
      <c r="I1512" s="6">
        <v>26.809999999999945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</row>
    <row r="1513" spans="1:14" x14ac:dyDescent="0.25">
      <c r="A1513" s="5" t="s">
        <v>1446</v>
      </c>
      <c r="B1513" s="5" t="s">
        <v>34</v>
      </c>
      <c r="C1513" s="5" t="s">
        <v>33</v>
      </c>
      <c r="D1513" s="5" t="s">
        <v>27</v>
      </c>
      <c r="E1513" s="6">
        <v>453.5</v>
      </c>
      <c r="F1513" s="6">
        <v>0</v>
      </c>
      <c r="G1513" s="6">
        <v>453.5</v>
      </c>
      <c r="H1513" s="6">
        <v>2721</v>
      </c>
      <c r="I1513" s="6">
        <v>-2267.5</v>
      </c>
      <c r="J1513" s="6">
        <v>0.25</v>
      </c>
      <c r="K1513" s="6">
        <v>0</v>
      </c>
      <c r="L1513" s="6">
        <v>0.25</v>
      </c>
      <c r="M1513" s="6">
        <v>1.5</v>
      </c>
      <c r="N1513" s="6">
        <v>-1.25</v>
      </c>
    </row>
    <row r="1514" spans="1:14" x14ac:dyDescent="0.25">
      <c r="A1514" s="5" t="s">
        <v>1446</v>
      </c>
      <c r="B1514" s="5" t="s">
        <v>35</v>
      </c>
      <c r="C1514" s="5" t="s">
        <v>33</v>
      </c>
      <c r="D1514" s="5" t="s">
        <v>27</v>
      </c>
      <c r="E1514" s="6">
        <v>534.08000000000004</v>
      </c>
      <c r="F1514" s="6">
        <v>0</v>
      </c>
      <c r="G1514" s="6">
        <v>534.08000000000004</v>
      </c>
      <c r="H1514" s="6">
        <v>3204.49</v>
      </c>
      <c r="I1514" s="6">
        <v>-2670.41</v>
      </c>
      <c r="J1514" s="6">
        <v>5.25</v>
      </c>
      <c r="K1514" s="6">
        <v>0</v>
      </c>
      <c r="L1514" s="6">
        <v>5.25</v>
      </c>
      <c r="M1514" s="6">
        <v>31.5</v>
      </c>
      <c r="N1514" s="6">
        <v>-26.25</v>
      </c>
    </row>
    <row r="1515" spans="1:14" x14ac:dyDescent="0.25">
      <c r="A1515" s="5" t="s">
        <v>1446</v>
      </c>
      <c r="B1515" s="5" t="s">
        <v>37</v>
      </c>
      <c r="C1515" s="5" t="s">
        <v>29</v>
      </c>
      <c r="D1515" s="5" t="s">
        <v>27</v>
      </c>
      <c r="E1515" s="6">
        <v>5287.89</v>
      </c>
      <c r="F1515" s="6">
        <v>0</v>
      </c>
      <c r="G1515" s="6">
        <v>5287.89</v>
      </c>
      <c r="H1515" s="6">
        <v>5229.12</v>
      </c>
      <c r="I1515" s="6">
        <v>58.770000000000437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</row>
    <row r="1516" spans="1:14" x14ac:dyDescent="0.25">
      <c r="A1516" s="5" t="s">
        <v>1446</v>
      </c>
      <c r="B1516" s="5" t="s">
        <v>97</v>
      </c>
      <c r="C1516" s="5" t="s">
        <v>39</v>
      </c>
      <c r="D1516" s="5" t="s">
        <v>40</v>
      </c>
      <c r="E1516" s="6">
        <v>-143786.85</v>
      </c>
      <c r="F1516" s="6">
        <v>0</v>
      </c>
      <c r="G1516" s="6">
        <v>-143786.85</v>
      </c>
      <c r="H1516" s="6">
        <v>-143786.88</v>
      </c>
      <c r="I1516" s="6">
        <v>2.9999999998835847E-2</v>
      </c>
      <c r="J1516" s="6">
        <v>-1500</v>
      </c>
      <c r="K1516" s="6">
        <v>0</v>
      </c>
      <c r="L1516" s="6">
        <v>-1500</v>
      </c>
      <c r="M1516" s="6">
        <v>-1500</v>
      </c>
      <c r="N1516" s="6">
        <v>0</v>
      </c>
    </row>
    <row r="1517" spans="1:14" x14ac:dyDescent="0.25">
      <c r="A1517" s="5" t="s">
        <v>1446</v>
      </c>
      <c r="B1517" s="5" t="s">
        <v>1364</v>
      </c>
      <c r="C1517" s="5" t="s">
        <v>42</v>
      </c>
      <c r="D1517" s="5" t="s">
        <v>43</v>
      </c>
      <c r="E1517" s="6">
        <v>9409.69</v>
      </c>
      <c r="F1517" s="6">
        <v>0</v>
      </c>
      <c r="G1517" s="6">
        <v>9409.69</v>
      </c>
      <c r="H1517" s="6">
        <v>0</v>
      </c>
      <c r="I1517" s="6">
        <v>9409.69</v>
      </c>
      <c r="J1517" s="6">
        <v>9045</v>
      </c>
      <c r="K1517" s="6">
        <v>0</v>
      </c>
      <c r="L1517" s="6">
        <v>9045</v>
      </c>
      <c r="M1517" s="6">
        <v>0</v>
      </c>
      <c r="N1517" s="6">
        <v>9045</v>
      </c>
    </row>
    <row r="1518" spans="1:14" x14ac:dyDescent="0.25">
      <c r="A1518" s="5" t="s">
        <v>1446</v>
      </c>
      <c r="B1518" s="5" t="s">
        <v>92</v>
      </c>
      <c r="C1518" s="5" t="s">
        <v>42</v>
      </c>
      <c r="D1518" s="5" t="s">
        <v>43</v>
      </c>
      <c r="E1518" s="6">
        <v>150.33000000000001</v>
      </c>
      <c r="F1518" s="6">
        <v>127.68316831683168</v>
      </c>
      <c r="G1518" s="6">
        <v>22.64683168316833</v>
      </c>
      <c r="H1518" s="6">
        <v>128.96</v>
      </c>
      <c r="I1518" s="6">
        <v>21.370000000000005</v>
      </c>
      <c r="J1518" s="6">
        <v>1766</v>
      </c>
      <c r="K1518" s="6">
        <v>1500</v>
      </c>
      <c r="L1518" s="6">
        <v>266</v>
      </c>
      <c r="M1518" s="6">
        <v>1515</v>
      </c>
      <c r="N1518" s="6">
        <v>251</v>
      </c>
    </row>
    <row r="1519" spans="1:14" x14ac:dyDescent="0.25">
      <c r="A1519" s="5" t="s">
        <v>1446</v>
      </c>
      <c r="B1519" s="5" t="s">
        <v>98</v>
      </c>
      <c r="C1519" s="5" t="s">
        <v>42</v>
      </c>
      <c r="D1519" s="5" t="s">
        <v>43</v>
      </c>
      <c r="E1519" s="6">
        <v>476.65</v>
      </c>
      <c r="F1519" s="6">
        <v>471.41871921182263</v>
      </c>
      <c r="G1519" s="6">
        <v>5.2312807881773438</v>
      </c>
      <c r="H1519" s="6">
        <v>478.49</v>
      </c>
      <c r="I1519" s="6">
        <v>-1.8400000000000318</v>
      </c>
      <c r="J1519" s="6">
        <v>9100</v>
      </c>
      <c r="K1519" s="6">
        <v>9000</v>
      </c>
      <c r="L1519" s="6">
        <v>100</v>
      </c>
      <c r="M1519" s="6">
        <v>9135</v>
      </c>
      <c r="N1519" s="6">
        <v>-35</v>
      </c>
    </row>
    <row r="1520" spans="1:14" x14ac:dyDescent="0.25">
      <c r="A1520" s="5" t="s">
        <v>1446</v>
      </c>
      <c r="B1520" s="5" t="s">
        <v>94</v>
      </c>
      <c r="C1520" s="5" t="s">
        <v>42</v>
      </c>
      <c r="D1520" s="5" t="s">
        <v>43</v>
      </c>
      <c r="E1520" s="6">
        <v>746.46</v>
      </c>
      <c r="F1520" s="6">
        <v>742.497512437811</v>
      </c>
      <c r="G1520" s="6">
        <v>3.9624875621890396</v>
      </c>
      <c r="H1520" s="6">
        <v>746.21</v>
      </c>
      <c r="I1520" s="6">
        <v>0.25</v>
      </c>
      <c r="J1520" s="6">
        <v>1508</v>
      </c>
      <c r="K1520" s="6">
        <v>1500</v>
      </c>
      <c r="L1520" s="6">
        <v>8</v>
      </c>
      <c r="M1520" s="6">
        <v>1507.5</v>
      </c>
      <c r="N1520" s="6">
        <v>0.5</v>
      </c>
    </row>
    <row r="1521" spans="1:14" x14ac:dyDescent="0.25">
      <c r="A1521" s="5" t="s">
        <v>1446</v>
      </c>
      <c r="B1521" s="5" t="s">
        <v>99</v>
      </c>
      <c r="C1521" s="5" t="s">
        <v>42</v>
      </c>
      <c r="D1521" s="5" t="s">
        <v>43</v>
      </c>
      <c r="E1521" s="6">
        <v>2167.0700000000002</v>
      </c>
      <c r="F1521" s="6">
        <v>2143.2610837438424</v>
      </c>
      <c r="G1521" s="6">
        <v>23.808916256157772</v>
      </c>
      <c r="H1521" s="6">
        <v>2175.41</v>
      </c>
      <c r="I1521" s="6">
        <v>-8.3399999999996908</v>
      </c>
      <c r="J1521" s="6">
        <v>9100</v>
      </c>
      <c r="K1521" s="6">
        <v>9000</v>
      </c>
      <c r="L1521" s="6">
        <v>100</v>
      </c>
      <c r="M1521" s="6">
        <v>9135</v>
      </c>
      <c r="N1521" s="6">
        <v>-35</v>
      </c>
    </row>
    <row r="1522" spans="1:14" x14ac:dyDescent="0.25">
      <c r="A1522" s="5" t="s">
        <v>1446</v>
      </c>
      <c r="B1522" s="5" t="s">
        <v>100</v>
      </c>
      <c r="C1522" s="5" t="s">
        <v>42</v>
      </c>
      <c r="D1522" s="5" t="s">
        <v>43</v>
      </c>
      <c r="E1522" s="6">
        <v>2783.79</v>
      </c>
      <c r="F1522" s="6">
        <v>2753.192118226601</v>
      </c>
      <c r="G1522" s="6">
        <v>30.597881773398967</v>
      </c>
      <c r="H1522" s="6">
        <v>2794.49</v>
      </c>
      <c r="I1522" s="6">
        <v>-10.699999999999818</v>
      </c>
      <c r="J1522" s="6">
        <v>9100</v>
      </c>
      <c r="K1522" s="6">
        <v>9000</v>
      </c>
      <c r="L1522" s="6">
        <v>100</v>
      </c>
      <c r="M1522" s="6">
        <v>9135</v>
      </c>
      <c r="N1522" s="6">
        <v>-35</v>
      </c>
    </row>
    <row r="1523" spans="1:14" x14ac:dyDescent="0.25">
      <c r="A1523" s="5" t="s">
        <v>1446</v>
      </c>
      <c r="B1523" s="5" t="s">
        <v>47</v>
      </c>
      <c r="C1523" s="5" t="s">
        <v>42</v>
      </c>
      <c r="D1523" s="5" t="s">
        <v>43</v>
      </c>
      <c r="E1523" s="6">
        <v>4316.34</v>
      </c>
      <c r="F1523" s="6">
        <v>4231.7058823529414</v>
      </c>
      <c r="G1523" s="6">
        <v>84.634117647058702</v>
      </c>
      <c r="H1523" s="6">
        <v>4316.34</v>
      </c>
      <c r="I1523" s="6">
        <v>0</v>
      </c>
      <c r="J1523" s="6">
        <v>9180</v>
      </c>
      <c r="K1523" s="6">
        <v>9000</v>
      </c>
      <c r="L1523" s="6">
        <v>180</v>
      </c>
      <c r="M1523" s="6">
        <v>9180</v>
      </c>
      <c r="N1523" s="6">
        <v>0</v>
      </c>
    </row>
    <row r="1524" spans="1:14" x14ac:dyDescent="0.25">
      <c r="A1524" s="5" t="s">
        <v>1446</v>
      </c>
      <c r="B1524" s="5" t="s">
        <v>101</v>
      </c>
      <c r="C1524" s="5" t="s">
        <v>42</v>
      </c>
      <c r="D1524" s="5" t="s">
        <v>43</v>
      </c>
      <c r="E1524" s="6">
        <v>8263.16</v>
      </c>
      <c r="F1524" s="6">
        <v>8083.5172413793107</v>
      </c>
      <c r="G1524" s="6">
        <v>179.64275862068916</v>
      </c>
      <c r="H1524" s="6">
        <v>8204.77</v>
      </c>
      <c r="I1524" s="6">
        <v>58.389999999999418</v>
      </c>
      <c r="J1524" s="6">
        <v>9200</v>
      </c>
      <c r="K1524" s="6">
        <v>9000</v>
      </c>
      <c r="L1524" s="6">
        <v>200</v>
      </c>
      <c r="M1524" s="6">
        <v>9135</v>
      </c>
      <c r="N1524" s="6">
        <v>65</v>
      </c>
    </row>
    <row r="1525" spans="1:14" x14ac:dyDescent="0.25">
      <c r="A1525" s="5" t="s">
        <v>1446</v>
      </c>
      <c r="B1525" s="5" t="s">
        <v>50</v>
      </c>
      <c r="C1525" s="5" t="s">
        <v>42</v>
      </c>
      <c r="D1525" s="5" t="s">
        <v>43</v>
      </c>
      <c r="E1525" s="6">
        <v>0</v>
      </c>
      <c r="F1525" s="6">
        <v>11218.766169154229</v>
      </c>
      <c r="G1525" s="6">
        <v>-11218.766169154229</v>
      </c>
      <c r="H1525" s="6">
        <v>11274.86</v>
      </c>
      <c r="I1525" s="6">
        <v>-11274.86</v>
      </c>
      <c r="J1525" s="6">
        <v>0</v>
      </c>
      <c r="K1525" s="6">
        <v>9000</v>
      </c>
      <c r="L1525" s="6">
        <v>-9000</v>
      </c>
      <c r="M1525" s="6">
        <v>9045</v>
      </c>
      <c r="N1525" s="6">
        <v>-9045</v>
      </c>
    </row>
    <row r="1526" spans="1:14" x14ac:dyDescent="0.25">
      <c r="A1526" s="5" t="s">
        <v>1446</v>
      </c>
      <c r="B1526" s="5" t="s">
        <v>102</v>
      </c>
      <c r="C1526" s="5" t="s">
        <v>42</v>
      </c>
      <c r="D1526" s="5" t="s">
        <v>43</v>
      </c>
      <c r="E1526" s="6">
        <v>12249.45</v>
      </c>
      <c r="F1526" s="6">
        <v>12225.004926108375</v>
      </c>
      <c r="G1526" s="6">
        <v>24.445073891625725</v>
      </c>
      <c r="H1526" s="6">
        <v>12408.38</v>
      </c>
      <c r="I1526" s="6">
        <v>-158.92999999999847</v>
      </c>
      <c r="J1526" s="6">
        <v>1503</v>
      </c>
      <c r="K1526" s="6">
        <v>1500</v>
      </c>
      <c r="L1526" s="6">
        <v>3</v>
      </c>
      <c r="M1526" s="6">
        <v>1522.5</v>
      </c>
      <c r="N1526" s="6">
        <v>-19.5</v>
      </c>
    </row>
    <row r="1527" spans="1:14" x14ac:dyDescent="0.25">
      <c r="A1527" s="5" t="s">
        <v>1446</v>
      </c>
      <c r="B1527" s="5" t="s">
        <v>103</v>
      </c>
      <c r="C1527" s="5" t="s">
        <v>42</v>
      </c>
      <c r="D1527" s="5" t="s">
        <v>43</v>
      </c>
      <c r="E1527" s="6">
        <v>45590.17</v>
      </c>
      <c r="F1527" s="6">
        <v>45138.782178217822</v>
      </c>
      <c r="G1527" s="6">
        <v>451.38782178217662</v>
      </c>
      <c r="H1527" s="6">
        <v>45590.17</v>
      </c>
      <c r="I1527" s="6">
        <v>0</v>
      </c>
      <c r="J1527" s="6">
        <v>9090</v>
      </c>
      <c r="K1527" s="6">
        <v>9000</v>
      </c>
      <c r="L1527" s="6">
        <v>90</v>
      </c>
      <c r="M1527" s="6">
        <v>9090</v>
      </c>
      <c r="N1527" s="6">
        <v>0</v>
      </c>
    </row>
    <row r="1528" spans="1:14" x14ac:dyDescent="0.25">
      <c r="A1528" s="5" t="s">
        <v>1446</v>
      </c>
      <c r="B1528" s="5" t="s">
        <v>104</v>
      </c>
      <c r="C1528" s="5" t="s">
        <v>42</v>
      </c>
      <c r="D1528" s="5" t="s">
        <v>53</v>
      </c>
      <c r="E1528" s="6">
        <v>39960.870000000003</v>
      </c>
      <c r="F1528" s="6">
        <v>39320.039800995022</v>
      </c>
      <c r="G1528" s="6">
        <v>640.83019900498039</v>
      </c>
      <c r="H1528" s="6">
        <v>39516.639999999999</v>
      </c>
      <c r="I1528" s="6">
        <v>444.2300000000032</v>
      </c>
      <c r="J1528" s="6">
        <v>6860</v>
      </c>
      <c r="K1528" s="6">
        <v>6750</v>
      </c>
      <c r="L1528" s="6">
        <v>110</v>
      </c>
      <c r="M1528" s="6">
        <v>6783.75</v>
      </c>
      <c r="N1528" s="6">
        <v>76.25</v>
      </c>
    </row>
    <row r="1529" spans="1:14" x14ac:dyDescent="0.25">
      <c r="A1529" s="5" t="s">
        <v>1446</v>
      </c>
      <c r="B1529" s="5" t="s">
        <v>54</v>
      </c>
      <c r="C1529" s="5" t="s">
        <v>42</v>
      </c>
      <c r="D1529" s="5" t="s">
        <v>55</v>
      </c>
      <c r="E1529" s="6">
        <v>454.41</v>
      </c>
      <c r="F1529" s="6">
        <v>445.5</v>
      </c>
      <c r="G1529" s="6">
        <v>8.910000000000025</v>
      </c>
      <c r="H1529" s="6">
        <v>454.41</v>
      </c>
      <c r="I1529" s="6">
        <v>0</v>
      </c>
      <c r="J1529" s="6">
        <v>82.62</v>
      </c>
      <c r="K1529" s="6">
        <v>81</v>
      </c>
      <c r="L1529" s="6">
        <v>1.6200000000000045</v>
      </c>
      <c r="M1529" s="6">
        <v>82.62</v>
      </c>
      <c r="N1529" s="6">
        <v>0</v>
      </c>
    </row>
    <row r="1530" spans="1:14" x14ac:dyDescent="0.25">
      <c r="A1530" s="5" t="s">
        <v>1447</v>
      </c>
      <c r="B1530" s="5" t="s">
        <v>25</v>
      </c>
      <c r="C1530" s="5" t="s">
        <v>26</v>
      </c>
      <c r="D1530" s="5" t="s">
        <v>27</v>
      </c>
      <c r="E1530" s="6">
        <v>24452.66</v>
      </c>
      <c r="F1530" s="6">
        <v>0</v>
      </c>
      <c r="G1530" s="6">
        <v>24452.66</v>
      </c>
      <c r="H1530" s="6">
        <v>0</v>
      </c>
      <c r="I1530" s="6">
        <v>24452.66</v>
      </c>
      <c r="J1530" s="6">
        <v>0</v>
      </c>
      <c r="K1530" s="6">
        <v>0</v>
      </c>
      <c r="L1530" s="6">
        <v>0</v>
      </c>
      <c r="M1530" s="6">
        <v>0</v>
      </c>
      <c r="N1530" s="6">
        <v>0</v>
      </c>
    </row>
    <row r="1531" spans="1:14" x14ac:dyDescent="0.25">
      <c r="A1531" s="5" t="s">
        <v>1447</v>
      </c>
      <c r="B1531" s="5" t="s">
        <v>30</v>
      </c>
      <c r="C1531" s="5" t="s">
        <v>29</v>
      </c>
      <c r="D1531" s="5" t="s">
        <v>27</v>
      </c>
      <c r="E1531" s="6">
        <v>404.43</v>
      </c>
      <c r="F1531" s="6">
        <v>0</v>
      </c>
      <c r="G1531" s="6">
        <v>404.43</v>
      </c>
      <c r="H1531" s="6">
        <v>407.15</v>
      </c>
      <c r="I1531" s="6">
        <v>-2.7199999999999704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</row>
    <row r="1532" spans="1:14" x14ac:dyDescent="0.25">
      <c r="A1532" s="5" t="s">
        <v>1447</v>
      </c>
      <c r="B1532" s="5" t="s">
        <v>31</v>
      </c>
      <c r="C1532" s="5" t="s">
        <v>29</v>
      </c>
      <c r="D1532" s="5" t="s">
        <v>27</v>
      </c>
      <c r="E1532" s="6">
        <v>1813.97</v>
      </c>
      <c r="F1532" s="6">
        <v>0</v>
      </c>
      <c r="G1532" s="6">
        <v>1813.97</v>
      </c>
      <c r="H1532" s="6">
        <v>1826.16</v>
      </c>
      <c r="I1532" s="6">
        <v>-12.190000000000055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</row>
    <row r="1533" spans="1:14" x14ac:dyDescent="0.25">
      <c r="A1533" s="5" t="s">
        <v>1447</v>
      </c>
      <c r="B1533" s="5" t="s">
        <v>32</v>
      </c>
      <c r="C1533" s="5" t="s">
        <v>33</v>
      </c>
      <c r="D1533" s="5" t="s">
        <v>27</v>
      </c>
      <c r="E1533" s="6">
        <v>3927.66</v>
      </c>
      <c r="F1533" s="6">
        <v>0</v>
      </c>
      <c r="G1533" s="6">
        <v>3927.66</v>
      </c>
      <c r="H1533" s="6">
        <v>4081.37</v>
      </c>
      <c r="I1533" s="6">
        <v>-153.71000000000004</v>
      </c>
      <c r="J1533" s="6">
        <v>9.68</v>
      </c>
      <c r="K1533" s="6">
        <v>0</v>
      </c>
      <c r="L1533" s="6">
        <v>9.68</v>
      </c>
      <c r="M1533" s="6">
        <v>10.058999999999999</v>
      </c>
      <c r="N1533" s="6">
        <v>-0.37899999999999956</v>
      </c>
    </row>
    <row r="1534" spans="1:14" x14ac:dyDescent="0.25">
      <c r="A1534" s="5" t="s">
        <v>1447</v>
      </c>
      <c r="B1534" s="5" t="s">
        <v>28</v>
      </c>
      <c r="C1534" s="5" t="s">
        <v>29</v>
      </c>
      <c r="D1534" s="5" t="s">
        <v>27</v>
      </c>
      <c r="E1534" s="6">
        <v>12923.86</v>
      </c>
      <c r="F1534" s="6">
        <v>0</v>
      </c>
      <c r="G1534" s="6">
        <v>12923.86</v>
      </c>
      <c r="H1534" s="6">
        <v>13010.72</v>
      </c>
      <c r="I1534" s="6">
        <v>-86.859999999998763</v>
      </c>
      <c r="J1534" s="6">
        <v>0</v>
      </c>
      <c r="K1534" s="6">
        <v>0</v>
      </c>
      <c r="L1534" s="6">
        <v>0</v>
      </c>
      <c r="M1534" s="6">
        <v>0</v>
      </c>
      <c r="N1534" s="6">
        <v>0</v>
      </c>
    </row>
    <row r="1535" spans="1:14" x14ac:dyDescent="0.25">
      <c r="A1535" s="5" t="s">
        <v>1447</v>
      </c>
      <c r="B1535" s="5" t="s">
        <v>34</v>
      </c>
      <c r="C1535" s="5" t="s">
        <v>33</v>
      </c>
      <c r="D1535" s="5" t="s">
        <v>27</v>
      </c>
      <c r="E1535" s="6">
        <v>17559.52</v>
      </c>
      <c r="F1535" s="6">
        <v>0</v>
      </c>
      <c r="G1535" s="6">
        <v>17559.52</v>
      </c>
      <c r="H1535" s="6">
        <v>18246.73</v>
      </c>
      <c r="I1535" s="6">
        <v>-687.20999999999913</v>
      </c>
      <c r="J1535" s="6">
        <v>9.68</v>
      </c>
      <c r="K1535" s="6">
        <v>0</v>
      </c>
      <c r="L1535" s="6">
        <v>9.68</v>
      </c>
      <c r="M1535" s="6">
        <v>10.058999999999999</v>
      </c>
      <c r="N1535" s="6">
        <v>-0.37899999999999956</v>
      </c>
    </row>
    <row r="1536" spans="1:14" x14ac:dyDescent="0.25">
      <c r="A1536" s="5" t="s">
        <v>1447</v>
      </c>
      <c r="B1536" s="5" t="s">
        <v>35</v>
      </c>
      <c r="C1536" s="5" t="s">
        <v>33</v>
      </c>
      <c r="D1536" s="5" t="s">
        <v>27</v>
      </c>
      <c r="E1536" s="6">
        <v>20679.669999999998</v>
      </c>
      <c r="F1536" s="6">
        <v>0</v>
      </c>
      <c r="G1536" s="6">
        <v>20679.669999999998</v>
      </c>
      <c r="H1536" s="6">
        <v>21488.39</v>
      </c>
      <c r="I1536" s="6">
        <v>-808.72000000000116</v>
      </c>
      <c r="J1536" s="6">
        <v>203.28</v>
      </c>
      <c r="K1536" s="6">
        <v>0</v>
      </c>
      <c r="L1536" s="6">
        <v>203.28</v>
      </c>
      <c r="M1536" s="6">
        <v>211.23</v>
      </c>
      <c r="N1536" s="6">
        <v>-7.9499999999999886</v>
      </c>
    </row>
    <row r="1537" spans="1:14" x14ac:dyDescent="0.25">
      <c r="A1537" s="5" t="s">
        <v>1447</v>
      </c>
      <c r="B1537" s="5" t="s">
        <v>36</v>
      </c>
      <c r="C1537" s="5" t="s">
        <v>29</v>
      </c>
      <c r="D1537" s="5" t="s">
        <v>27</v>
      </c>
      <c r="E1537" s="6">
        <v>23311.08</v>
      </c>
      <c r="F1537" s="6">
        <v>0</v>
      </c>
      <c r="G1537" s="6">
        <v>23311.08</v>
      </c>
      <c r="H1537" s="6">
        <v>23467.75</v>
      </c>
      <c r="I1537" s="6">
        <v>-156.66999999999825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</row>
    <row r="1538" spans="1:14" x14ac:dyDescent="0.25">
      <c r="A1538" s="5" t="s">
        <v>1447</v>
      </c>
      <c r="B1538" s="5" t="s">
        <v>37</v>
      </c>
      <c r="C1538" s="5" t="s">
        <v>29</v>
      </c>
      <c r="D1538" s="5" t="s">
        <v>27</v>
      </c>
      <c r="E1538" s="6">
        <v>51106.03</v>
      </c>
      <c r="F1538" s="6">
        <v>0</v>
      </c>
      <c r="G1538" s="6">
        <v>51106.03</v>
      </c>
      <c r="H1538" s="6">
        <v>51449.51</v>
      </c>
      <c r="I1538" s="6">
        <v>-343.4800000000032</v>
      </c>
      <c r="J1538" s="6">
        <v>0</v>
      </c>
      <c r="K1538" s="6">
        <v>0</v>
      </c>
      <c r="L1538" s="6">
        <v>0</v>
      </c>
      <c r="M1538" s="6">
        <v>0</v>
      </c>
      <c r="N1538" s="6">
        <v>0</v>
      </c>
    </row>
    <row r="1539" spans="1:14" x14ac:dyDescent="0.25">
      <c r="A1539" s="5" t="s">
        <v>1447</v>
      </c>
      <c r="B1539" s="5" t="s">
        <v>287</v>
      </c>
      <c r="C1539" s="5" t="s">
        <v>39</v>
      </c>
      <c r="D1539" s="5" t="s">
        <v>40</v>
      </c>
      <c r="E1539" s="6">
        <v>-1528046.1</v>
      </c>
      <c r="F1539" s="6">
        <v>0</v>
      </c>
      <c r="G1539" s="6">
        <v>-1528046.1</v>
      </c>
      <c r="H1539" s="6">
        <v>-1528046.39</v>
      </c>
      <c r="I1539" s="6">
        <v>0.28999999980442226</v>
      </c>
      <c r="J1539" s="6">
        <v>-7342.75</v>
      </c>
      <c r="K1539" s="6">
        <v>0</v>
      </c>
      <c r="L1539" s="6">
        <v>-7342.75</v>
      </c>
      <c r="M1539" s="6">
        <v>-7342.75</v>
      </c>
      <c r="N1539" s="6">
        <v>0</v>
      </c>
    </row>
    <row r="1540" spans="1:14" x14ac:dyDescent="0.25">
      <c r="A1540" s="5" t="s">
        <v>1447</v>
      </c>
      <c r="B1540" s="5" t="s">
        <v>605</v>
      </c>
      <c r="C1540" s="5" t="s">
        <v>42</v>
      </c>
      <c r="D1540" s="5" t="s">
        <v>43</v>
      </c>
      <c r="E1540" s="6">
        <v>1656.72</v>
      </c>
      <c r="F1540" s="6">
        <v>0</v>
      </c>
      <c r="G1540" s="6">
        <v>1656.72</v>
      </c>
      <c r="H1540" s="6">
        <v>0</v>
      </c>
      <c r="I1540" s="6">
        <v>1656.72</v>
      </c>
      <c r="J1540" s="6">
        <v>26000</v>
      </c>
      <c r="K1540" s="6">
        <v>0</v>
      </c>
      <c r="L1540" s="6">
        <v>26000</v>
      </c>
      <c r="M1540" s="6">
        <v>0</v>
      </c>
      <c r="N1540" s="6">
        <v>26000</v>
      </c>
    </row>
    <row r="1541" spans="1:14" x14ac:dyDescent="0.25">
      <c r="A1541" s="5" t="s">
        <v>1447</v>
      </c>
      <c r="B1541" s="5" t="s">
        <v>602</v>
      </c>
      <c r="C1541" s="5" t="s">
        <v>42</v>
      </c>
      <c r="D1541" s="5" t="s">
        <v>43</v>
      </c>
      <c r="E1541" s="6">
        <v>29339.16</v>
      </c>
      <c r="F1541" s="6">
        <v>0</v>
      </c>
      <c r="G1541" s="6">
        <v>29339.16</v>
      </c>
      <c r="H1541" s="6">
        <v>0</v>
      </c>
      <c r="I1541" s="6">
        <v>29339.16</v>
      </c>
      <c r="J1541" s="6">
        <v>88850</v>
      </c>
      <c r="K1541" s="6">
        <v>0</v>
      </c>
      <c r="L1541" s="6">
        <v>88850</v>
      </c>
      <c r="M1541" s="6">
        <v>0</v>
      </c>
      <c r="N1541" s="6">
        <v>88850</v>
      </c>
    </row>
    <row r="1542" spans="1:14" x14ac:dyDescent="0.25">
      <c r="A1542" s="5" t="s">
        <v>1447</v>
      </c>
      <c r="B1542" s="5" t="s">
        <v>1364</v>
      </c>
      <c r="C1542" s="5" t="s">
        <v>42</v>
      </c>
      <c r="D1542" s="5" t="s">
        <v>43</v>
      </c>
      <c r="E1542" s="6">
        <v>92457.4</v>
      </c>
      <c r="F1542" s="6">
        <v>0</v>
      </c>
      <c r="G1542" s="6">
        <v>92457.4</v>
      </c>
      <c r="H1542" s="6">
        <v>0</v>
      </c>
      <c r="I1542" s="6">
        <v>92457.4</v>
      </c>
      <c r="J1542" s="6">
        <v>88874</v>
      </c>
      <c r="K1542" s="6">
        <v>0</v>
      </c>
      <c r="L1542" s="6">
        <v>88874</v>
      </c>
      <c r="M1542" s="6">
        <v>0</v>
      </c>
      <c r="N1542" s="6">
        <v>88874</v>
      </c>
    </row>
    <row r="1543" spans="1:14" x14ac:dyDescent="0.25">
      <c r="A1543" s="5" t="s">
        <v>1447</v>
      </c>
      <c r="B1543" s="5" t="s">
        <v>601</v>
      </c>
      <c r="C1543" s="5" t="s">
        <v>42</v>
      </c>
      <c r="D1543" s="5" t="s">
        <v>43</v>
      </c>
      <c r="E1543" s="6">
        <v>24279.48</v>
      </c>
      <c r="F1543" s="6">
        <v>0</v>
      </c>
      <c r="G1543" s="6">
        <v>24279.48</v>
      </c>
      <c r="H1543" s="6">
        <v>0</v>
      </c>
      <c r="I1543" s="6">
        <v>24279.48</v>
      </c>
      <c r="J1543" s="6">
        <v>88900</v>
      </c>
      <c r="K1543" s="6">
        <v>0</v>
      </c>
      <c r="L1543" s="6">
        <v>88900</v>
      </c>
      <c r="M1543" s="6">
        <v>0</v>
      </c>
      <c r="N1543" s="6">
        <v>88900</v>
      </c>
    </row>
    <row r="1544" spans="1:14" x14ac:dyDescent="0.25">
      <c r="A1544" s="5" t="s">
        <v>1447</v>
      </c>
      <c r="B1544" s="5" t="s">
        <v>288</v>
      </c>
      <c r="C1544" s="5" t="s">
        <v>42</v>
      </c>
      <c r="D1544" s="5" t="s">
        <v>43</v>
      </c>
      <c r="E1544" s="6">
        <v>3766.5</v>
      </c>
      <c r="F1544" s="6">
        <v>5352.8669950738913</v>
      </c>
      <c r="G1544" s="6">
        <v>-1586.3669950738913</v>
      </c>
      <c r="H1544" s="6">
        <v>5433.16</v>
      </c>
      <c r="I1544" s="6">
        <v>-1666.6599999999999</v>
      </c>
      <c r="J1544" s="6">
        <v>62000</v>
      </c>
      <c r="K1544" s="6">
        <v>88113</v>
      </c>
      <c r="L1544" s="6">
        <v>-26113</v>
      </c>
      <c r="M1544" s="6">
        <v>89434.695000000007</v>
      </c>
      <c r="N1544" s="6">
        <v>-27434.695000000007</v>
      </c>
    </row>
    <row r="1545" spans="1:14" x14ac:dyDescent="0.25">
      <c r="A1545" s="5" t="s">
        <v>1447</v>
      </c>
      <c r="B1545" s="5" t="s">
        <v>44</v>
      </c>
      <c r="C1545" s="5" t="s">
        <v>42</v>
      </c>
      <c r="D1545" s="5" t="s">
        <v>43</v>
      </c>
      <c r="E1545" s="6">
        <v>7281.87</v>
      </c>
      <c r="F1545" s="6">
        <v>7276.666666666667</v>
      </c>
      <c r="G1545" s="6">
        <v>5.203333333332921</v>
      </c>
      <c r="H1545" s="6">
        <v>7313.05</v>
      </c>
      <c r="I1545" s="6">
        <v>-31.180000000000291</v>
      </c>
      <c r="J1545" s="6">
        <v>7348</v>
      </c>
      <c r="K1545" s="6">
        <v>7342.7502487562188</v>
      </c>
      <c r="L1545" s="6">
        <v>5.2497512437812475</v>
      </c>
      <c r="M1545" s="6">
        <v>7379.4639999999999</v>
      </c>
      <c r="N1545" s="6">
        <v>-31.463999999999942</v>
      </c>
    </row>
    <row r="1546" spans="1:14" x14ac:dyDescent="0.25">
      <c r="A1546" s="5" t="s">
        <v>1447</v>
      </c>
      <c r="B1546" s="5" t="s">
        <v>289</v>
      </c>
      <c r="C1546" s="5" t="s">
        <v>42</v>
      </c>
      <c r="D1546" s="5" t="s">
        <v>43</v>
      </c>
      <c r="E1546" s="6">
        <v>0</v>
      </c>
      <c r="F1546" s="6">
        <v>22957.842364532018</v>
      </c>
      <c r="G1546" s="6">
        <v>-22957.842364532018</v>
      </c>
      <c r="H1546" s="6">
        <v>23302.21</v>
      </c>
      <c r="I1546" s="6">
        <v>-23302.21</v>
      </c>
      <c r="J1546" s="6">
        <v>0</v>
      </c>
      <c r="K1546" s="6">
        <v>88113</v>
      </c>
      <c r="L1546" s="6">
        <v>-88113</v>
      </c>
      <c r="M1546" s="6">
        <v>89434.695000000007</v>
      </c>
      <c r="N1546" s="6">
        <v>-89434.695000000007</v>
      </c>
    </row>
    <row r="1547" spans="1:14" x14ac:dyDescent="0.25">
      <c r="A1547" s="5" t="s">
        <v>1447</v>
      </c>
      <c r="B1547" s="5" t="s">
        <v>290</v>
      </c>
      <c r="C1547" s="5" t="s">
        <v>42</v>
      </c>
      <c r="D1547" s="5" t="s">
        <v>43</v>
      </c>
      <c r="E1547" s="6">
        <v>0</v>
      </c>
      <c r="F1547" s="6">
        <v>27763.527093596058</v>
      </c>
      <c r="G1547" s="6">
        <v>-27763.527093596058</v>
      </c>
      <c r="H1547" s="6">
        <v>28179.98</v>
      </c>
      <c r="I1547" s="6">
        <v>-28179.98</v>
      </c>
      <c r="J1547" s="6">
        <v>0</v>
      </c>
      <c r="K1547" s="6">
        <v>88113</v>
      </c>
      <c r="L1547" s="6">
        <v>-88113</v>
      </c>
      <c r="M1547" s="6">
        <v>89434.695000000007</v>
      </c>
      <c r="N1547" s="6">
        <v>-89434.695000000007</v>
      </c>
    </row>
    <row r="1548" spans="1:14" x14ac:dyDescent="0.25">
      <c r="A1548" s="5" t="s">
        <v>1447</v>
      </c>
      <c r="B1548" s="5" t="s">
        <v>47</v>
      </c>
      <c r="C1548" s="5" t="s">
        <v>42</v>
      </c>
      <c r="D1548" s="5" t="s">
        <v>43</v>
      </c>
      <c r="E1548" s="6">
        <v>41572.800000000003</v>
      </c>
      <c r="F1548" s="6">
        <v>41429.852941176468</v>
      </c>
      <c r="G1548" s="6">
        <v>142.94705882353446</v>
      </c>
      <c r="H1548" s="6">
        <v>42258.45</v>
      </c>
      <c r="I1548" s="6">
        <v>-685.64999999999418</v>
      </c>
      <c r="J1548" s="6">
        <v>88417</v>
      </c>
      <c r="K1548" s="6">
        <v>88113</v>
      </c>
      <c r="L1548" s="6">
        <v>304</v>
      </c>
      <c r="M1548" s="6">
        <v>89875.26</v>
      </c>
      <c r="N1548" s="6">
        <v>-1458.2599999999948</v>
      </c>
    </row>
    <row r="1549" spans="1:14" x14ac:dyDescent="0.25">
      <c r="A1549" s="5" t="s">
        <v>1447</v>
      </c>
      <c r="B1549" s="5" t="s">
        <v>291</v>
      </c>
      <c r="C1549" s="5" t="s">
        <v>42</v>
      </c>
      <c r="D1549" s="5" t="s">
        <v>43</v>
      </c>
      <c r="E1549" s="6">
        <v>86332.800000000003</v>
      </c>
      <c r="F1549" s="6">
        <v>86130.453201970449</v>
      </c>
      <c r="G1549" s="6">
        <v>202.34679802955361</v>
      </c>
      <c r="H1549" s="6">
        <v>87422.41</v>
      </c>
      <c r="I1549" s="6">
        <v>-1089.6100000000006</v>
      </c>
      <c r="J1549" s="6">
        <v>7360</v>
      </c>
      <c r="K1549" s="6">
        <v>7342.7497536945812</v>
      </c>
      <c r="L1549" s="6">
        <v>17.250246305418841</v>
      </c>
      <c r="M1549" s="6">
        <v>7452.8909999999996</v>
      </c>
      <c r="N1549" s="6">
        <v>-92.890999999999622</v>
      </c>
    </row>
    <row r="1550" spans="1:14" x14ac:dyDescent="0.25">
      <c r="A1550" s="5" t="s">
        <v>1447</v>
      </c>
      <c r="B1550" s="5" t="s">
        <v>284</v>
      </c>
      <c r="C1550" s="5" t="s">
        <v>42</v>
      </c>
      <c r="D1550" s="5" t="s">
        <v>43</v>
      </c>
      <c r="E1550" s="6">
        <v>95129.39</v>
      </c>
      <c r="F1550" s="6">
        <v>91129.724137931029</v>
      </c>
      <c r="G1550" s="6">
        <v>3999.6658620689705</v>
      </c>
      <c r="H1550" s="6">
        <v>92496.67</v>
      </c>
      <c r="I1550" s="6">
        <v>2632.7200000000012</v>
      </c>
      <c r="J1550" s="6">
        <v>91980</v>
      </c>
      <c r="K1550" s="6">
        <v>88113</v>
      </c>
      <c r="L1550" s="6">
        <v>3867</v>
      </c>
      <c r="M1550" s="6">
        <v>89434.695000000007</v>
      </c>
      <c r="N1550" s="6">
        <v>2545.304999999993</v>
      </c>
    </row>
    <row r="1551" spans="1:14" x14ac:dyDescent="0.25">
      <c r="A1551" s="5" t="s">
        <v>1447</v>
      </c>
      <c r="B1551" s="5" t="s">
        <v>50</v>
      </c>
      <c r="C1551" s="5" t="s">
        <v>42</v>
      </c>
      <c r="D1551" s="5" t="s">
        <v>43</v>
      </c>
      <c r="E1551" s="6">
        <v>0</v>
      </c>
      <c r="F1551" s="6">
        <v>109835.50248756219</v>
      </c>
      <c r="G1551" s="6">
        <v>-109835.50248756219</v>
      </c>
      <c r="H1551" s="6">
        <v>110384.68</v>
      </c>
      <c r="I1551" s="6">
        <v>-110384.68</v>
      </c>
      <c r="J1551" s="6">
        <v>0</v>
      </c>
      <c r="K1551" s="6">
        <v>88113</v>
      </c>
      <c r="L1551" s="6">
        <v>-88113</v>
      </c>
      <c r="M1551" s="6">
        <v>88553.565000000002</v>
      </c>
      <c r="N1551" s="6">
        <v>-88553.565000000002</v>
      </c>
    </row>
    <row r="1552" spans="1:14" x14ac:dyDescent="0.25">
      <c r="A1552" s="5" t="s">
        <v>1447</v>
      </c>
      <c r="B1552" s="5" t="s">
        <v>51</v>
      </c>
      <c r="C1552" s="5" t="s">
        <v>42</v>
      </c>
      <c r="D1552" s="5" t="s">
        <v>43</v>
      </c>
      <c r="E1552" s="6">
        <v>498708.35</v>
      </c>
      <c r="F1552" s="6">
        <v>497686.00990099012</v>
      </c>
      <c r="G1552" s="6">
        <v>1022.3400990098598</v>
      </c>
      <c r="H1552" s="6">
        <v>502662.87</v>
      </c>
      <c r="I1552" s="6">
        <v>-3954.5200000000186</v>
      </c>
      <c r="J1552" s="6">
        <v>88294</v>
      </c>
      <c r="K1552" s="6">
        <v>88113</v>
      </c>
      <c r="L1552" s="6">
        <v>181</v>
      </c>
      <c r="M1552" s="6">
        <v>88994.13</v>
      </c>
      <c r="N1552" s="6">
        <v>-700.13000000000466</v>
      </c>
    </row>
    <row r="1553" spans="1:14" x14ac:dyDescent="0.25">
      <c r="A1553" s="5" t="s">
        <v>1447</v>
      </c>
      <c r="B1553" s="5" t="s">
        <v>292</v>
      </c>
      <c r="C1553" s="5" t="s">
        <v>42</v>
      </c>
      <c r="D1553" s="5" t="s">
        <v>53</v>
      </c>
      <c r="E1553" s="6">
        <v>486893.93</v>
      </c>
      <c r="F1553" s="6">
        <v>485313.18811881187</v>
      </c>
      <c r="G1553" s="6">
        <v>1580.7418811881216</v>
      </c>
      <c r="H1553" s="6">
        <v>490166.32</v>
      </c>
      <c r="I1553" s="6">
        <v>-3272.390000000014</v>
      </c>
      <c r="J1553" s="6">
        <v>66300</v>
      </c>
      <c r="K1553" s="6">
        <v>66084.750495049506</v>
      </c>
      <c r="L1553" s="6">
        <v>215.24950495049416</v>
      </c>
      <c r="M1553" s="6">
        <v>66745.597999999998</v>
      </c>
      <c r="N1553" s="6">
        <v>-445.59799999999814</v>
      </c>
    </row>
    <row r="1554" spans="1:14" x14ac:dyDescent="0.25">
      <c r="A1554" s="5" t="s">
        <v>1447</v>
      </c>
      <c r="B1554" s="5" t="s">
        <v>54</v>
      </c>
      <c r="C1554" s="5" t="s">
        <v>42</v>
      </c>
      <c r="D1554" s="5" t="s">
        <v>55</v>
      </c>
      <c r="E1554" s="6">
        <v>4448.82</v>
      </c>
      <c r="F1554" s="6">
        <v>4361.588235294118</v>
      </c>
      <c r="G1554" s="6">
        <v>87.231764705881687</v>
      </c>
      <c r="H1554" s="6">
        <v>4448.82</v>
      </c>
      <c r="I1554" s="6">
        <v>0</v>
      </c>
      <c r="J1554" s="6">
        <v>808.87699999999995</v>
      </c>
      <c r="K1554" s="6">
        <v>793.01666666666665</v>
      </c>
      <c r="L1554" s="6">
        <v>15.860333333333301</v>
      </c>
      <c r="M1554" s="6">
        <v>808.87699999999995</v>
      </c>
      <c r="N1554" s="6">
        <v>0</v>
      </c>
    </row>
    <row r="1555" spans="1:14" x14ac:dyDescent="0.25">
      <c r="A1555" s="5" t="s">
        <v>1448</v>
      </c>
      <c r="B1555" s="5" t="s">
        <v>25</v>
      </c>
      <c r="C1555" s="5" t="s">
        <v>26</v>
      </c>
      <c r="D1555" s="5" t="s">
        <v>27</v>
      </c>
      <c r="E1555" s="6">
        <v>3308.53</v>
      </c>
      <c r="F1555" s="6">
        <v>0</v>
      </c>
      <c r="G1555" s="6">
        <v>3308.53</v>
      </c>
      <c r="H1555" s="6">
        <v>0</v>
      </c>
      <c r="I1555" s="6">
        <v>3308.53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</row>
    <row r="1556" spans="1:14" x14ac:dyDescent="0.25">
      <c r="A1556" s="5" t="s">
        <v>1448</v>
      </c>
      <c r="B1556" s="5" t="s">
        <v>30</v>
      </c>
      <c r="C1556" s="5" t="s">
        <v>29</v>
      </c>
      <c r="D1556" s="5" t="s">
        <v>27</v>
      </c>
      <c r="E1556" s="6">
        <v>127.58</v>
      </c>
      <c r="F1556" s="6">
        <v>0</v>
      </c>
      <c r="G1556" s="6">
        <v>127.58</v>
      </c>
      <c r="H1556" s="6">
        <v>127.48</v>
      </c>
      <c r="I1556" s="6">
        <v>9.9999999999994316E-2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</row>
    <row r="1557" spans="1:14" x14ac:dyDescent="0.25">
      <c r="A1557" s="5" t="s">
        <v>1448</v>
      </c>
      <c r="B1557" s="5" t="s">
        <v>31</v>
      </c>
      <c r="C1557" s="5" t="s">
        <v>29</v>
      </c>
      <c r="D1557" s="5" t="s">
        <v>27</v>
      </c>
      <c r="E1557" s="6">
        <v>572.23</v>
      </c>
      <c r="F1557" s="6">
        <v>0</v>
      </c>
      <c r="G1557" s="6">
        <v>572.23</v>
      </c>
      <c r="H1557" s="6">
        <v>571.78</v>
      </c>
      <c r="I1557" s="6">
        <v>0.45000000000004547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</row>
    <row r="1558" spans="1:14" x14ac:dyDescent="0.25">
      <c r="A1558" s="5" t="s">
        <v>1448</v>
      </c>
      <c r="B1558" s="5" t="s">
        <v>32</v>
      </c>
      <c r="C1558" s="5" t="s">
        <v>33</v>
      </c>
      <c r="D1558" s="5" t="s">
        <v>27</v>
      </c>
      <c r="E1558" s="6">
        <v>1521.56</v>
      </c>
      <c r="F1558" s="6">
        <v>0</v>
      </c>
      <c r="G1558" s="6">
        <v>1521.56</v>
      </c>
      <c r="H1558" s="6">
        <v>1874.97</v>
      </c>
      <c r="I1558" s="6">
        <v>-353.41000000000008</v>
      </c>
      <c r="J1558" s="6">
        <v>3.75</v>
      </c>
      <c r="K1558" s="6">
        <v>0</v>
      </c>
      <c r="L1558" s="6">
        <v>3.75</v>
      </c>
      <c r="M1558" s="6">
        <v>4.6210000000000004</v>
      </c>
      <c r="N1558" s="6">
        <v>-0.87100000000000044</v>
      </c>
    </row>
    <row r="1559" spans="1:14" x14ac:dyDescent="0.25">
      <c r="A1559" s="5" t="s">
        <v>1448</v>
      </c>
      <c r="B1559" s="5" t="s">
        <v>28</v>
      </c>
      <c r="C1559" s="5" t="s">
        <v>29</v>
      </c>
      <c r="D1559" s="5" t="s">
        <v>27</v>
      </c>
      <c r="E1559" s="6">
        <v>4076.96</v>
      </c>
      <c r="F1559" s="6">
        <v>0</v>
      </c>
      <c r="G1559" s="6">
        <v>4076.96</v>
      </c>
      <c r="H1559" s="6">
        <v>4073.74</v>
      </c>
      <c r="I1559" s="6">
        <v>3.2200000000002547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</row>
    <row r="1560" spans="1:14" x14ac:dyDescent="0.25">
      <c r="A1560" s="5" t="s">
        <v>1448</v>
      </c>
      <c r="B1560" s="5" t="s">
        <v>36</v>
      </c>
      <c r="C1560" s="5" t="s">
        <v>29</v>
      </c>
      <c r="D1560" s="5" t="s">
        <v>27</v>
      </c>
      <c r="E1560" s="6">
        <v>7353.71</v>
      </c>
      <c r="F1560" s="6">
        <v>0</v>
      </c>
      <c r="G1560" s="6">
        <v>7353.71</v>
      </c>
      <c r="H1560" s="6">
        <v>7347.9</v>
      </c>
      <c r="I1560" s="6">
        <v>5.8100000000004002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</row>
    <row r="1561" spans="1:14" x14ac:dyDescent="0.25">
      <c r="A1561" s="5" t="s">
        <v>1448</v>
      </c>
      <c r="B1561" s="5" t="s">
        <v>34</v>
      </c>
      <c r="C1561" s="5" t="s">
        <v>33</v>
      </c>
      <c r="D1561" s="5" t="s">
        <v>27</v>
      </c>
      <c r="E1561" s="6">
        <v>6802.5</v>
      </c>
      <c r="F1561" s="6">
        <v>0</v>
      </c>
      <c r="G1561" s="6">
        <v>6802.5</v>
      </c>
      <c r="H1561" s="6">
        <v>8382.49</v>
      </c>
      <c r="I1561" s="6">
        <v>-1579.9899999999998</v>
      </c>
      <c r="J1561" s="6">
        <v>3.75</v>
      </c>
      <c r="K1561" s="6">
        <v>0</v>
      </c>
      <c r="L1561" s="6">
        <v>3.75</v>
      </c>
      <c r="M1561" s="6">
        <v>4.6210000000000004</v>
      </c>
      <c r="N1561" s="6">
        <v>-0.87100000000000044</v>
      </c>
    </row>
    <row r="1562" spans="1:14" x14ac:dyDescent="0.25">
      <c r="A1562" s="5" t="s">
        <v>1448</v>
      </c>
      <c r="B1562" s="5" t="s">
        <v>35</v>
      </c>
      <c r="C1562" s="5" t="s">
        <v>33</v>
      </c>
      <c r="D1562" s="5" t="s">
        <v>27</v>
      </c>
      <c r="E1562" s="6">
        <v>8011.24</v>
      </c>
      <c r="F1562" s="6">
        <v>0</v>
      </c>
      <c r="G1562" s="6">
        <v>8011.24</v>
      </c>
      <c r="H1562" s="6">
        <v>9871.98</v>
      </c>
      <c r="I1562" s="6">
        <v>-1860.7399999999998</v>
      </c>
      <c r="J1562" s="6">
        <v>78.75</v>
      </c>
      <c r="K1562" s="6">
        <v>0</v>
      </c>
      <c r="L1562" s="6">
        <v>78.75</v>
      </c>
      <c r="M1562" s="6">
        <v>97.040999999999997</v>
      </c>
      <c r="N1562" s="6">
        <v>-18.290999999999997</v>
      </c>
    </row>
    <row r="1563" spans="1:14" x14ac:dyDescent="0.25">
      <c r="A1563" s="5" t="s">
        <v>1448</v>
      </c>
      <c r="B1563" s="5" t="s">
        <v>37</v>
      </c>
      <c r="C1563" s="5" t="s">
        <v>29</v>
      </c>
      <c r="D1563" s="5" t="s">
        <v>27</v>
      </c>
      <c r="E1563" s="6">
        <v>16121.91</v>
      </c>
      <c r="F1563" s="6">
        <v>0</v>
      </c>
      <c r="G1563" s="6">
        <v>16121.91</v>
      </c>
      <c r="H1563" s="6">
        <v>16109.17</v>
      </c>
      <c r="I1563" s="6">
        <v>12.739999999999782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</row>
    <row r="1564" spans="1:14" x14ac:dyDescent="0.25">
      <c r="A1564" s="5" t="s">
        <v>1448</v>
      </c>
      <c r="B1564" s="5" t="s">
        <v>892</v>
      </c>
      <c r="C1564" s="5" t="s">
        <v>39</v>
      </c>
      <c r="D1564" s="5" t="s">
        <v>40</v>
      </c>
      <c r="E1564" s="6">
        <v>-444318.85</v>
      </c>
      <c r="F1564" s="6">
        <v>0</v>
      </c>
      <c r="G1564" s="6">
        <v>-444318.85</v>
      </c>
      <c r="H1564" s="6">
        <v>-444318.78</v>
      </c>
      <c r="I1564" s="6">
        <v>-6.9999999948777258E-2</v>
      </c>
      <c r="J1564" s="6">
        <v>-4621</v>
      </c>
      <c r="K1564" s="6">
        <v>0</v>
      </c>
      <c r="L1564" s="6">
        <v>-4621</v>
      </c>
      <c r="M1564" s="6">
        <v>-4621</v>
      </c>
      <c r="N1564" s="6">
        <v>0</v>
      </c>
    </row>
    <row r="1565" spans="1:14" x14ac:dyDescent="0.25">
      <c r="A1565" s="5" t="s">
        <v>1448</v>
      </c>
      <c r="B1565" s="5" t="s">
        <v>92</v>
      </c>
      <c r="C1565" s="5" t="s">
        <v>42</v>
      </c>
      <c r="D1565" s="5" t="s">
        <v>43</v>
      </c>
      <c r="E1565" s="6">
        <v>425.26</v>
      </c>
      <c r="F1565" s="6">
        <v>393.33663366336634</v>
      </c>
      <c r="G1565" s="6">
        <v>31.923366336633649</v>
      </c>
      <c r="H1565" s="6">
        <v>397.27</v>
      </c>
      <c r="I1565" s="6">
        <v>27.990000000000009</v>
      </c>
      <c r="J1565" s="6">
        <v>4996</v>
      </c>
      <c r="K1565" s="6">
        <v>4621</v>
      </c>
      <c r="L1565" s="6">
        <v>375</v>
      </c>
      <c r="M1565" s="6">
        <v>4667.21</v>
      </c>
      <c r="N1565" s="6">
        <v>328.78999999999996</v>
      </c>
    </row>
    <row r="1566" spans="1:14" x14ac:dyDescent="0.25">
      <c r="A1566" s="5" t="s">
        <v>1448</v>
      </c>
      <c r="B1566" s="5" t="s">
        <v>639</v>
      </c>
      <c r="C1566" s="5" t="s">
        <v>42</v>
      </c>
      <c r="D1566" s="5" t="s">
        <v>43</v>
      </c>
      <c r="E1566" s="6">
        <v>1611.68</v>
      </c>
      <c r="F1566" s="6">
        <v>1595.9113300492611</v>
      </c>
      <c r="G1566" s="6">
        <v>15.768669950738968</v>
      </c>
      <c r="H1566" s="6">
        <v>1619.85</v>
      </c>
      <c r="I1566" s="6">
        <v>-8.1699999999998454</v>
      </c>
      <c r="J1566" s="6">
        <v>28000</v>
      </c>
      <c r="K1566" s="6">
        <v>27726</v>
      </c>
      <c r="L1566" s="6">
        <v>274</v>
      </c>
      <c r="M1566" s="6">
        <v>28141.89</v>
      </c>
      <c r="N1566" s="6">
        <v>-141.88999999999942</v>
      </c>
    </row>
    <row r="1567" spans="1:14" x14ac:dyDescent="0.25">
      <c r="A1567" s="5" t="s">
        <v>1448</v>
      </c>
      <c r="B1567" s="5" t="s">
        <v>94</v>
      </c>
      <c r="C1567" s="5" t="s">
        <v>42</v>
      </c>
      <c r="D1567" s="5" t="s">
        <v>43</v>
      </c>
      <c r="E1567" s="6">
        <v>2288.88</v>
      </c>
      <c r="F1567" s="6">
        <v>2287.3930348258705</v>
      </c>
      <c r="G1567" s="6">
        <v>1.4869651741296366</v>
      </c>
      <c r="H1567" s="6">
        <v>2298.83</v>
      </c>
      <c r="I1567" s="6">
        <v>-9.9499999999998181</v>
      </c>
      <c r="J1567" s="6">
        <v>4624</v>
      </c>
      <c r="K1567" s="6">
        <v>4620.9999999999991</v>
      </c>
      <c r="L1567" s="6">
        <v>3.0000000000009095</v>
      </c>
      <c r="M1567" s="6">
        <v>4644.1049999999996</v>
      </c>
      <c r="N1567" s="6">
        <v>-20.104999999999563</v>
      </c>
    </row>
    <row r="1568" spans="1:14" x14ac:dyDescent="0.25">
      <c r="A1568" s="5" t="s">
        <v>1448</v>
      </c>
      <c r="B1568" s="5" t="s">
        <v>376</v>
      </c>
      <c r="C1568" s="5" t="s">
        <v>42</v>
      </c>
      <c r="D1568" s="5" t="s">
        <v>43</v>
      </c>
      <c r="E1568" s="6">
        <v>6535.76</v>
      </c>
      <c r="F1568" s="6">
        <v>6471.8029556650245</v>
      </c>
      <c r="G1568" s="6">
        <v>63.957044334975762</v>
      </c>
      <c r="H1568" s="6">
        <v>6568.88</v>
      </c>
      <c r="I1568" s="6">
        <v>-33.119999999999891</v>
      </c>
      <c r="J1568" s="6">
        <v>28000</v>
      </c>
      <c r="K1568" s="6">
        <v>27726</v>
      </c>
      <c r="L1568" s="6">
        <v>274</v>
      </c>
      <c r="M1568" s="6">
        <v>28141.89</v>
      </c>
      <c r="N1568" s="6">
        <v>-141.88999999999942</v>
      </c>
    </row>
    <row r="1569" spans="1:14" x14ac:dyDescent="0.25">
      <c r="A1569" s="5" t="s">
        <v>1448</v>
      </c>
      <c r="B1569" s="5" t="s">
        <v>500</v>
      </c>
      <c r="C1569" s="5" t="s">
        <v>42</v>
      </c>
      <c r="D1569" s="5" t="s">
        <v>43</v>
      </c>
      <c r="E1569" s="6">
        <v>8440.0400000000009</v>
      </c>
      <c r="F1569" s="6">
        <v>8357.4482758620688</v>
      </c>
      <c r="G1569" s="6">
        <v>82.591724137932033</v>
      </c>
      <c r="H1569" s="6">
        <v>8482.81</v>
      </c>
      <c r="I1569" s="6">
        <v>-42.769999999998618</v>
      </c>
      <c r="J1569" s="6">
        <v>28000</v>
      </c>
      <c r="K1569" s="6">
        <v>27726</v>
      </c>
      <c r="L1569" s="6">
        <v>274</v>
      </c>
      <c r="M1569" s="6">
        <v>28141.89</v>
      </c>
      <c r="N1569" s="6">
        <v>-141.88999999999942</v>
      </c>
    </row>
    <row r="1570" spans="1:14" x14ac:dyDescent="0.25">
      <c r="A1570" s="5" t="s">
        <v>1448</v>
      </c>
      <c r="B1570" s="5" t="s">
        <v>47</v>
      </c>
      <c r="C1570" s="5" t="s">
        <v>42</v>
      </c>
      <c r="D1570" s="5" t="s">
        <v>43</v>
      </c>
      <c r="E1570" s="6">
        <v>13294.62</v>
      </c>
      <c r="F1570" s="6">
        <v>13036.490196078432</v>
      </c>
      <c r="G1570" s="6">
        <v>258.12980392156896</v>
      </c>
      <c r="H1570" s="6">
        <v>13297.22</v>
      </c>
      <c r="I1570" s="6">
        <v>-2.5999999999985448</v>
      </c>
      <c r="J1570" s="6">
        <v>28275</v>
      </c>
      <c r="K1570" s="6">
        <v>27726</v>
      </c>
      <c r="L1570" s="6">
        <v>549</v>
      </c>
      <c r="M1570" s="6">
        <v>28280.52</v>
      </c>
      <c r="N1570" s="6">
        <v>-5.5200000000004366</v>
      </c>
    </row>
    <row r="1571" spans="1:14" x14ac:dyDescent="0.25">
      <c r="A1571" s="5" t="s">
        <v>1448</v>
      </c>
      <c r="B1571" s="5" t="s">
        <v>272</v>
      </c>
      <c r="C1571" s="5" t="s">
        <v>42</v>
      </c>
      <c r="D1571" s="5" t="s">
        <v>43</v>
      </c>
      <c r="E1571" s="6">
        <v>26218.03</v>
      </c>
      <c r="F1571" s="6">
        <v>25066.295566502464</v>
      </c>
      <c r="G1571" s="6">
        <v>1151.7344334975351</v>
      </c>
      <c r="H1571" s="6">
        <v>25442.29</v>
      </c>
      <c r="I1571" s="6">
        <v>775.73999999999796</v>
      </c>
      <c r="J1571" s="6">
        <v>29000</v>
      </c>
      <c r="K1571" s="6">
        <v>27726</v>
      </c>
      <c r="L1571" s="6">
        <v>1274</v>
      </c>
      <c r="M1571" s="6">
        <v>28141.89</v>
      </c>
      <c r="N1571" s="6">
        <v>858.11000000000058</v>
      </c>
    </row>
    <row r="1572" spans="1:14" x14ac:dyDescent="0.25">
      <c r="A1572" s="5" t="s">
        <v>1448</v>
      </c>
      <c r="B1572" s="5" t="s">
        <v>50</v>
      </c>
      <c r="C1572" s="5" t="s">
        <v>42</v>
      </c>
      <c r="D1572" s="5" t="s">
        <v>43</v>
      </c>
      <c r="E1572" s="6">
        <v>34902.839999999997</v>
      </c>
      <c r="F1572" s="6">
        <v>34561.293532338306</v>
      </c>
      <c r="G1572" s="6">
        <v>341.54646766169026</v>
      </c>
      <c r="H1572" s="6">
        <v>34734.1</v>
      </c>
      <c r="I1572" s="6">
        <v>168.73999999999796</v>
      </c>
      <c r="J1572" s="6">
        <v>28000</v>
      </c>
      <c r="K1572" s="6">
        <v>27726</v>
      </c>
      <c r="L1572" s="6">
        <v>274</v>
      </c>
      <c r="M1572" s="6">
        <v>27864.63</v>
      </c>
      <c r="N1572" s="6">
        <v>135.36999999999898</v>
      </c>
    </row>
    <row r="1573" spans="1:14" x14ac:dyDescent="0.25">
      <c r="A1573" s="5" t="s">
        <v>1448</v>
      </c>
      <c r="B1573" s="5" t="s">
        <v>642</v>
      </c>
      <c r="C1573" s="5" t="s">
        <v>42</v>
      </c>
      <c r="D1573" s="5" t="s">
        <v>43</v>
      </c>
      <c r="E1573" s="6">
        <v>37742.65</v>
      </c>
      <c r="F1573" s="6">
        <v>37661.152709359609</v>
      </c>
      <c r="G1573" s="6">
        <v>81.497290640392748</v>
      </c>
      <c r="H1573" s="6">
        <v>38226.07</v>
      </c>
      <c r="I1573" s="6">
        <v>-483.41999999999825</v>
      </c>
      <c r="J1573" s="6">
        <v>4631</v>
      </c>
      <c r="K1573" s="6">
        <v>4620.9999999999991</v>
      </c>
      <c r="L1573" s="6">
        <v>10.000000000000909</v>
      </c>
      <c r="M1573" s="6">
        <v>4690.3149999999996</v>
      </c>
      <c r="N1573" s="6">
        <v>-59.3149999999996</v>
      </c>
    </row>
    <row r="1574" spans="1:14" x14ac:dyDescent="0.25">
      <c r="A1574" s="5" t="s">
        <v>1448</v>
      </c>
      <c r="B1574" s="5" t="s">
        <v>103</v>
      </c>
      <c r="C1574" s="5" t="s">
        <v>42</v>
      </c>
      <c r="D1574" s="5" t="s">
        <v>43</v>
      </c>
      <c r="E1574" s="6">
        <v>140421.73000000001</v>
      </c>
      <c r="F1574" s="6">
        <v>139057.53465346532</v>
      </c>
      <c r="G1574" s="6">
        <v>1364.1953465346887</v>
      </c>
      <c r="H1574" s="6">
        <v>140448.10999999999</v>
      </c>
      <c r="I1574" s="6">
        <v>-26.379999999975553</v>
      </c>
      <c r="J1574" s="6">
        <v>27998</v>
      </c>
      <c r="K1574" s="6">
        <v>27726</v>
      </c>
      <c r="L1574" s="6">
        <v>272</v>
      </c>
      <c r="M1574" s="6">
        <v>28003.26</v>
      </c>
      <c r="N1574" s="6">
        <v>-5.2599999999983993</v>
      </c>
    </row>
    <row r="1575" spans="1:14" x14ac:dyDescent="0.25">
      <c r="A1575" s="5" t="s">
        <v>1448</v>
      </c>
      <c r="B1575" s="5" t="s">
        <v>379</v>
      </c>
      <c r="C1575" s="5" t="s">
        <v>42</v>
      </c>
      <c r="D1575" s="5" t="s">
        <v>53</v>
      </c>
      <c r="E1575" s="6">
        <v>123141.25</v>
      </c>
      <c r="F1575" s="6">
        <v>122431.78109452737</v>
      </c>
      <c r="G1575" s="6">
        <v>709.4689054726332</v>
      </c>
      <c r="H1575" s="6">
        <v>123043.94</v>
      </c>
      <c r="I1575" s="6">
        <v>97.309999999997672</v>
      </c>
      <c r="J1575" s="6">
        <v>20915</v>
      </c>
      <c r="K1575" s="6">
        <v>20794.500497512439</v>
      </c>
      <c r="L1575" s="6">
        <v>120.49950248756068</v>
      </c>
      <c r="M1575" s="6">
        <v>20898.473000000002</v>
      </c>
      <c r="N1575" s="6">
        <v>16.526999999998225</v>
      </c>
    </row>
    <row r="1576" spans="1:14" x14ac:dyDescent="0.25">
      <c r="A1576" s="5" t="s">
        <v>1448</v>
      </c>
      <c r="B1576" s="5" t="s">
        <v>54</v>
      </c>
      <c r="C1576" s="5" t="s">
        <v>42</v>
      </c>
      <c r="D1576" s="5" t="s">
        <v>55</v>
      </c>
      <c r="E1576" s="6">
        <v>1399.89</v>
      </c>
      <c r="F1576" s="6">
        <v>1372.4411764705883</v>
      </c>
      <c r="G1576" s="6">
        <v>27.448823529411811</v>
      </c>
      <c r="H1576" s="6">
        <v>1399.89</v>
      </c>
      <c r="I1576" s="6">
        <v>0</v>
      </c>
      <c r="J1576" s="6">
        <v>254.52500000000001</v>
      </c>
      <c r="K1576" s="6">
        <v>249.53431372549019</v>
      </c>
      <c r="L1576" s="6">
        <v>4.9906862745098124</v>
      </c>
      <c r="M1576" s="6">
        <v>254.52500000000001</v>
      </c>
      <c r="N1576" s="6">
        <v>0</v>
      </c>
    </row>
    <row r="1577" spans="1:14" x14ac:dyDescent="0.25">
      <c r="A1577" s="5" t="s">
        <v>1449</v>
      </c>
      <c r="B1577" s="5" t="s">
        <v>25</v>
      </c>
      <c r="C1577" s="5" t="s">
        <v>26</v>
      </c>
      <c r="D1577" s="5" t="s">
        <v>27</v>
      </c>
      <c r="E1577" s="6">
        <v>-5413.1</v>
      </c>
      <c r="F1577" s="6">
        <v>0</v>
      </c>
      <c r="G1577" s="6">
        <v>-5413.1</v>
      </c>
      <c r="H1577" s="6">
        <v>0</v>
      </c>
      <c r="I1577" s="6">
        <v>-5413.1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</row>
    <row r="1578" spans="1:14" x14ac:dyDescent="0.25">
      <c r="A1578" s="5" t="s">
        <v>1449</v>
      </c>
      <c r="B1578" s="5" t="s">
        <v>30</v>
      </c>
      <c r="C1578" s="5" t="s">
        <v>29</v>
      </c>
      <c r="D1578" s="5" t="s">
        <v>27</v>
      </c>
      <c r="E1578" s="6">
        <v>54.7</v>
      </c>
      <c r="F1578" s="6">
        <v>0</v>
      </c>
      <c r="G1578" s="6">
        <v>54.7</v>
      </c>
      <c r="H1578" s="6">
        <v>54.83</v>
      </c>
      <c r="I1578" s="6">
        <v>-0.12999999999999545</v>
      </c>
      <c r="J1578" s="6">
        <v>0</v>
      </c>
      <c r="K1578" s="6">
        <v>0</v>
      </c>
      <c r="L1578" s="6">
        <v>0</v>
      </c>
      <c r="M1578" s="6">
        <v>0</v>
      </c>
      <c r="N1578" s="6">
        <v>0</v>
      </c>
    </row>
    <row r="1579" spans="1:14" x14ac:dyDescent="0.25">
      <c r="A1579" s="5" t="s">
        <v>1449</v>
      </c>
      <c r="B1579" s="5" t="s">
        <v>31</v>
      </c>
      <c r="C1579" s="5" t="s">
        <v>29</v>
      </c>
      <c r="D1579" s="5" t="s">
        <v>27</v>
      </c>
      <c r="E1579" s="6">
        <v>245.36</v>
      </c>
      <c r="F1579" s="6">
        <v>0</v>
      </c>
      <c r="G1579" s="6">
        <v>245.36</v>
      </c>
      <c r="H1579" s="6">
        <v>245.92</v>
      </c>
      <c r="I1579" s="6">
        <v>-0.55999999999997385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</row>
    <row r="1580" spans="1:14" x14ac:dyDescent="0.25">
      <c r="A1580" s="5" t="s">
        <v>1449</v>
      </c>
      <c r="B1580" s="5" t="s">
        <v>28</v>
      </c>
      <c r="C1580" s="5" t="s">
        <v>29</v>
      </c>
      <c r="D1580" s="5" t="s">
        <v>27</v>
      </c>
      <c r="E1580" s="6">
        <v>1748.13</v>
      </c>
      <c r="F1580" s="6">
        <v>0</v>
      </c>
      <c r="G1580" s="6">
        <v>1748.13</v>
      </c>
      <c r="H1580" s="6">
        <v>1752.1</v>
      </c>
      <c r="I1580" s="6">
        <v>-3.9699999999997999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</row>
    <row r="1581" spans="1:14" x14ac:dyDescent="0.25">
      <c r="A1581" s="5" t="s">
        <v>1449</v>
      </c>
      <c r="B1581" s="5" t="s">
        <v>32</v>
      </c>
      <c r="C1581" s="5" t="s">
        <v>33</v>
      </c>
      <c r="D1581" s="5" t="s">
        <v>27</v>
      </c>
      <c r="E1581" s="6">
        <v>2775.34</v>
      </c>
      <c r="F1581" s="6">
        <v>0</v>
      </c>
      <c r="G1581" s="6">
        <v>2775.34</v>
      </c>
      <c r="H1581" s="6">
        <v>2487.9</v>
      </c>
      <c r="I1581" s="6">
        <v>287.44000000000005</v>
      </c>
      <c r="J1581" s="6">
        <v>6.84</v>
      </c>
      <c r="K1581" s="6">
        <v>0</v>
      </c>
      <c r="L1581" s="6">
        <v>6.84</v>
      </c>
      <c r="M1581" s="6">
        <v>6.1319999999999997</v>
      </c>
      <c r="N1581" s="6">
        <v>0.70800000000000018</v>
      </c>
    </row>
    <row r="1582" spans="1:14" x14ac:dyDescent="0.25">
      <c r="A1582" s="5" t="s">
        <v>1449</v>
      </c>
      <c r="B1582" s="5" t="s">
        <v>36</v>
      </c>
      <c r="C1582" s="5" t="s">
        <v>29</v>
      </c>
      <c r="D1582" s="5" t="s">
        <v>27</v>
      </c>
      <c r="E1582" s="6">
        <v>3153.15</v>
      </c>
      <c r="F1582" s="6">
        <v>0</v>
      </c>
      <c r="G1582" s="6">
        <v>3153.15</v>
      </c>
      <c r="H1582" s="6">
        <v>3160.31</v>
      </c>
      <c r="I1582" s="6">
        <v>-7.1599999999998545</v>
      </c>
      <c r="J1582" s="6">
        <v>0</v>
      </c>
      <c r="K1582" s="6">
        <v>0</v>
      </c>
      <c r="L1582" s="6">
        <v>0</v>
      </c>
      <c r="M1582" s="6">
        <v>0</v>
      </c>
      <c r="N1582" s="6">
        <v>0</v>
      </c>
    </row>
    <row r="1583" spans="1:14" x14ac:dyDescent="0.25">
      <c r="A1583" s="5" t="s">
        <v>1449</v>
      </c>
      <c r="B1583" s="5" t="s">
        <v>37</v>
      </c>
      <c r="C1583" s="5" t="s">
        <v>29</v>
      </c>
      <c r="D1583" s="5" t="s">
        <v>27</v>
      </c>
      <c r="E1583" s="6">
        <v>6912.8</v>
      </c>
      <c r="F1583" s="6">
        <v>0</v>
      </c>
      <c r="G1583" s="6">
        <v>6912.8</v>
      </c>
      <c r="H1583" s="6">
        <v>6928.5</v>
      </c>
      <c r="I1583" s="6">
        <v>-15.699999999999818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</row>
    <row r="1584" spans="1:14" x14ac:dyDescent="0.25">
      <c r="A1584" s="5" t="s">
        <v>1449</v>
      </c>
      <c r="B1584" s="5" t="s">
        <v>34</v>
      </c>
      <c r="C1584" s="5" t="s">
        <v>33</v>
      </c>
      <c r="D1584" s="5" t="s">
        <v>27</v>
      </c>
      <c r="E1584" s="6">
        <v>12407.76</v>
      </c>
      <c r="F1584" s="6">
        <v>0</v>
      </c>
      <c r="G1584" s="6">
        <v>12407.76</v>
      </c>
      <c r="H1584" s="6">
        <v>11122.76</v>
      </c>
      <c r="I1584" s="6">
        <v>1285</v>
      </c>
      <c r="J1584" s="6">
        <v>6.84</v>
      </c>
      <c r="K1584" s="6">
        <v>0</v>
      </c>
      <c r="L1584" s="6">
        <v>6.84</v>
      </c>
      <c r="M1584" s="6">
        <v>6.1319999999999997</v>
      </c>
      <c r="N1584" s="6">
        <v>0.70800000000000018</v>
      </c>
    </row>
    <row r="1585" spans="1:14" x14ac:dyDescent="0.25">
      <c r="A1585" s="5" t="s">
        <v>1449</v>
      </c>
      <c r="B1585" s="5" t="s">
        <v>35</v>
      </c>
      <c r="C1585" s="5" t="s">
        <v>33</v>
      </c>
      <c r="D1585" s="5" t="s">
        <v>27</v>
      </c>
      <c r="E1585" s="6">
        <v>14612.5</v>
      </c>
      <c r="F1585" s="6">
        <v>0</v>
      </c>
      <c r="G1585" s="6">
        <v>14612.5</v>
      </c>
      <c r="H1585" s="6">
        <v>13099.26</v>
      </c>
      <c r="I1585" s="6">
        <v>1513.2399999999998</v>
      </c>
      <c r="J1585" s="6">
        <v>143.63999999999999</v>
      </c>
      <c r="K1585" s="6">
        <v>0</v>
      </c>
      <c r="L1585" s="6">
        <v>143.63999999999999</v>
      </c>
      <c r="M1585" s="6">
        <v>128.76499999999999</v>
      </c>
      <c r="N1585" s="6">
        <v>14.875</v>
      </c>
    </row>
    <row r="1586" spans="1:14" x14ac:dyDescent="0.25">
      <c r="A1586" s="5" t="s">
        <v>1449</v>
      </c>
      <c r="B1586" s="5" t="s">
        <v>382</v>
      </c>
      <c r="C1586" s="5" t="s">
        <v>39</v>
      </c>
      <c r="D1586" s="5" t="s">
        <v>40</v>
      </c>
      <c r="E1586" s="6">
        <v>-309706.69</v>
      </c>
      <c r="F1586" s="6">
        <v>0</v>
      </c>
      <c r="G1586" s="6">
        <v>-309706.69</v>
      </c>
      <c r="H1586" s="6">
        <v>-309706.68</v>
      </c>
      <c r="I1586" s="6">
        <v>-1.0000000009313226E-2</v>
      </c>
      <c r="J1586" s="6">
        <v>-1992.7909999999999</v>
      </c>
      <c r="K1586" s="6">
        <v>0</v>
      </c>
      <c r="L1586" s="6">
        <v>-1992.7909999999999</v>
      </c>
      <c r="M1586" s="6">
        <v>-1992.7909999999999</v>
      </c>
      <c r="N1586" s="6">
        <v>0</v>
      </c>
    </row>
    <row r="1587" spans="1:14" x14ac:dyDescent="0.25">
      <c r="A1587" s="5" t="s">
        <v>1449</v>
      </c>
      <c r="B1587" s="5" t="s">
        <v>383</v>
      </c>
      <c r="C1587" s="5" t="s">
        <v>42</v>
      </c>
      <c r="D1587" s="5" t="s">
        <v>43</v>
      </c>
      <c r="E1587" s="6">
        <v>86.24</v>
      </c>
      <c r="F1587" s="6">
        <v>78.117647058823536</v>
      </c>
      <c r="G1587" s="6">
        <v>8.1223529411764588</v>
      </c>
      <c r="H1587" s="6">
        <v>79.680000000000007</v>
      </c>
      <c r="I1587" s="6">
        <v>6.5599999999999881</v>
      </c>
      <c r="J1587" s="6">
        <v>2200</v>
      </c>
      <c r="K1587" s="6">
        <v>1992.791176470588</v>
      </c>
      <c r="L1587" s="6">
        <v>207.20882352941203</v>
      </c>
      <c r="M1587" s="6">
        <v>2032.6469999999999</v>
      </c>
      <c r="N1587" s="6">
        <v>167.35300000000007</v>
      </c>
    </row>
    <row r="1588" spans="1:14" x14ac:dyDescent="0.25">
      <c r="A1588" s="5" t="s">
        <v>1449</v>
      </c>
      <c r="B1588" s="5" t="s">
        <v>384</v>
      </c>
      <c r="C1588" s="5" t="s">
        <v>42</v>
      </c>
      <c r="D1588" s="5" t="s">
        <v>43</v>
      </c>
      <c r="E1588" s="6">
        <v>1691.52</v>
      </c>
      <c r="F1588" s="6">
        <v>1685.4187192118227</v>
      </c>
      <c r="G1588" s="6">
        <v>6.1012807881772915</v>
      </c>
      <c r="H1588" s="6">
        <v>1710.7</v>
      </c>
      <c r="I1588" s="6">
        <v>-19.180000000000064</v>
      </c>
      <c r="J1588" s="6">
        <v>48000</v>
      </c>
      <c r="K1588" s="6">
        <v>47826.984236453209</v>
      </c>
      <c r="L1588" s="6">
        <v>173.01576354679128</v>
      </c>
      <c r="M1588" s="6">
        <v>48544.389000000003</v>
      </c>
      <c r="N1588" s="6">
        <v>-544.38900000000285</v>
      </c>
    </row>
    <row r="1589" spans="1:14" x14ac:dyDescent="0.25">
      <c r="A1589" s="5" t="s">
        <v>1449</v>
      </c>
      <c r="B1589" s="5" t="s">
        <v>385</v>
      </c>
      <c r="C1589" s="5" t="s">
        <v>42</v>
      </c>
      <c r="D1589" s="5" t="s">
        <v>43</v>
      </c>
      <c r="E1589" s="6">
        <v>2120.7399999999998</v>
      </c>
      <c r="F1589" s="6">
        <v>2044.6069651741293</v>
      </c>
      <c r="G1589" s="6">
        <v>76.133034825870482</v>
      </c>
      <c r="H1589" s="6">
        <v>2054.83</v>
      </c>
      <c r="I1589" s="6">
        <v>65.909999999999854</v>
      </c>
      <c r="J1589" s="6">
        <v>2067</v>
      </c>
      <c r="K1589" s="6">
        <v>1992.7910447761194</v>
      </c>
      <c r="L1589" s="6">
        <v>74.208955223880594</v>
      </c>
      <c r="M1589" s="6">
        <v>2002.7550000000001</v>
      </c>
      <c r="N1589" s="6">
        <v>64.244999999999891</v>
      </c>
    </row>
    <row r="1590" spans="1:14" x14ac:dyDescent="0.25">
      <c r="A1590" s="5" t="s">
        <v>1449</v>
      </c>
      <c r="B1590" s="5" t="s">
        <v>386</v>
      </c>
      <c r="C1590" s="5" t="s">
        <v>42</v>
      </c>
      <c r="D1590" s="5" t="s">
        <v>43</v>
      </c>
      <c r="E1590" s="6">
        <v>7922.75</v>
      </c>
      <c r="F1590" s="6">
        <v>7689.1485148514848</v>
      </c>
      <c r="G1590" s="6">
        <v>233.60148514851517</v>
      </c>
      <c r="H1590" s="6">
        <v>7766.04</v>
      </c>
      <c r="I1590" s="6">
        <v>156.71000000000004</v>
      </c>
      <c r="J1590" s="6">
        <v>49280</v>
      </c>
      <c r="K1590" s="6">
        <v>47826.984158415842</v>
      </c>
      <c r="L1590" s="6">
        <v>1453.0158415841579</v>
      </c>
      <c r="M1590" s="6">
        <v>48305.254000000001</v>
      </c>
      <c r="N1590" s="6">
        <v>974.74599999999919</v>
      </c>
    </row>
    <row r="1591" spans="1:14" x14ac:dyDescent="0.25">
      <c r="A1591" s="5" t="s">
        <v>1449</v>
      </c>
      <c r="B1591" s="5" t="s">
        <v>387</v>
      </c>
      <c r="C1591" s="5" t="s">
        <v>42</v>
      </c>
      <c r="D1591" s="5" t="s">
        <v>43</v>
      </c>
      <c r="E1591" s="6">
        <v>8346.24</v>
      </c>
      <c r="F1591" s="6">
        <v>8316.1576354679801</v>
      </c>
      <c r="G1591" s="6">
        <v>30.08236453201971</v>
      </c>
      <c r="H1591" s="6">
        <v>8440.9</v>
      </c>
      <c r="I1591" s="6">
        <v>-94.659999999999854</v>
      </c>
      <c r="J1591" s="6">
        <v>48000</v>
      </c>
      <c r="K1591" s="6">
        <v>47826.984236453209</v>
      </c>
      <c r="L1591" s="6">
        <v>173.01576354679128</v>
      </c>
      <c r="M1591" s="6">
        <v>48544.389000000003</v>
      </c>
      <c r="N1591" s="6">
        <v>-544.38900000000285</v>
      </c>
    </row>
    <row r="1592" spans="1:14" x14ac:dyDescent="0.25">
      <c r="A1592" s="5" t="s">
        <v>1449</v>
      </c>
      <c r="B1592" s="5" t="s">
        <v>388</v>
      </c>
      <c r="C1592" s="5" t="s">
        <v>42</v>
      </c>
      <c r="D1592" s="5" t="s">
        <v>43</v>
      </c>
      <c r="E1592" s="6">
        <v>14039.34</v>
      </c>
      <c r="F1592" s="6">
        <v>13907.60396039604</v>
      </c>
      <c r="G1592" s="6">
        <v>131.73603960396031</v>
      </c>
      <c r="H1592" s="6">
        <v>14046.68</v>
      </c>
      <c r="I1592" s="6">
        <v>-7.3400000000001455</v>
      </c>
      <c r="J1592" s="6">
        <v>48280</v>
      </c>
      <c r="K1592" s="6">
        <v>47826.984158415842</v>
      </c>
      <c r="L1592" s="6">
        <v>453.0158415841579</v>
      </c>
      <c r="M1592" s="6">
        <v>48305.254000000001</v>
      </c>
      <c r="N1592" s="6">
        <v>-25.254000000000815</v>
      </c>
    </row>
    <row r="1593" spans="1:14" x14ac:dyDescent="0.25">
      <c r="A1593" s="5" t="s">
        <v>1449</v>
      </c>
      <c r="B1593" s="5" t="s">
        <v>389</v>
      </c>
      <c r="C1593" s="5" t="s">
        <v>42</v>
      </c>
      <c r="D1593" s="5" t="s">
        <v>43</v>
      </c>
      <c r="E1593" s="6">
        <v>16298.77</v>
      </c>
      <c r="F1593" s="6">
        <v>15683.270935960591</v>
      </c>
      <c r="G1593" s="6">
        <v>615.49906403940986</v>
      </c>
      <c r="H1593" s="6">
        <v>15918.52</v>
      </c>
      <c r="I1593" s="6">
        <v>380.25</v>
      </c>
      <c r="J1593" s="6">
        <v>2071</v>
      </c>
      <c r="K1593" s="6">
        <v>1992.791133004926</v>
      </c>
      <c r="L1593" s="6">
        <v>78.208866995074004</v>
      </c>
      <c r="M1593" s="6">
        <v>2022.683</v>
      </c>
      <c r="N1593" s="6">
        <v>48.317000000000007</v>
      </c>
    </row>
    <row r="1594" spans="1:14" x14ac:dyDescent="0.25">
      <c r="A1594" s="5" t="s">
        <v>1449</v>
      </c>
      <c r="B1594" s="5" t="s">
        <v>390</v>
      </c>
      <c r="C1594" s="5" t="s">
        <v>42</v>
      </c>
      <c r="D1594" s="5" t="s">
        <v>43</v>
      </c>
      <c r="E1594" s="6">
        <v>19135.68</v>
      </c>
      <c r="F1594" s="6">
        <v>19066.709359605913</v>
      </c>
      <c r="G1594" s="6">
        <v>68.970640394087241</v>
      </c>
      <c r="H1594" s="6">
        <v>19352.71</v>
      </c>
      <c r="I1594" s="6">
        <v>-217.02999999999884</v>
      </c>
      <c r="J1594" s="6">
        <v>48000</v>
      </c>
      <c r="K1594" s="6">
        <v>47826.984236453209</v>
      </c>
      <c r="L1594" s="6">
        <v>173.01576354679128</v>
      </c>
      <c r="M1594" s="6">
        <v>48544.389000000003</v>
      </c>
      <c r="N1594" s="6">
        <v>-544.38900000000285</v>
      </c>
    </row>
    <row r="1595" spans="1:14" x14ac:dyDescent="0.25">
      <c r="A1595" s="5" t="s">
        <v>1449</v>
      </c>
      <c r="B1595" s="5" t="s">
        <v>391</v>
      </c>
      <c r="C1595" s="5" t="s">
        <v>42</v>
      </c>
      <c r="D1595" s="5" t="s">
        <v>43</v>
      </c>
      <c r="E1595" s="6">
        <v>25411.96</v>
      </c>
      <c r="F1595" s="6">
        <v>25296.65024630542</v>
      </c>
      <c r="G1595" s="6">
        <v>115.30975369457883</v>
      </c>
      <c r="H1595" s="6">
        <v>25676.1</v>
      </c>
      <c r="I1595" s="6">
        <v>-264.13999999999942</v>
      </c>
      <c r="J1595" s="6">
        <v>48045</v>
      </c>
      <c r="K1595" s="6">
        <v>47826.984236453209</v>
      </c>
      <c r="L1595" s="6">
        <v>218.01576354679128</v>
      </c>
      <c r="M1595" s="6">
        <v>48544.389000000003</v>
      </c>
      <c r="N1595" s="6">
        <v>-499.38900000000285</v>
      </c>
    </row>
    <row r="1596" spans="1:14" x14ac:dyDescent="0.25">
      <c r="A1596" s="5" t="s">
        <v>1449</v>
      </c>
      <c r="B1596" s="5" t="s">
        <v>392</v>
      </c>
      <c r="C1596" s="5" t="s">
        <v>42</v>
      </c>
      <c r="D1596" s="5" t="s">
        <v>43</v>
      </c>
      <c r="E1596" s="6">
        <v>124761.19</v>
      </c>
      <c r="F1596" s="6">
        <v>121082.62376237624</v>
      </c>
      <c r="G1596" s="6">
        <v>3678.5662376237597</v>
      </c>
      <c r="H1596" s="6">
        <v>122293.45</v>
      </c>
      <c r="I1596" s="6">
        <v>2467.7400000000052</v>
      </c>
      <c r="J1596" s="6">
        <v>49280</v>
      </c>
      <c r="K1596" s="6">
        <v>47826.984158415842</v>
      </c>
      <c r="L1596" s="6">
        <v>1453.0158415841579</v>
      </c>
      <c r="M1596" s="6">
        <v>48305.254000000001</v>
      </c>
      <c r="N1596" s="6">
        <v>974.74599999999919</v>
      </c>
    </row>
    <row r="1597" spans="1:14" x14ac:dyDescent="0.25">
      <c r="A1597" s="5" t="s">
        <v>1449</v>
      </c>
      <c r="B1597" s="5" t="s">
        <v>379</v>
      </c>
      <c r="C1597" s="5" t="s">
        <v>42</v>
      </c>
      <c r="D1597" s="5" t="s">
        <v>53</v>
      </c>
      <c r="E1597" s="6">
        <v>52791.92</v>
      </c>
      <c r="F1597" s="6">
        <v>52648.557213930348</v>
      </c>
      <c r="G1597" s="6">
        <v>143.36278606965061</v>
      </c>
      <c r="H1597" s="6">
        <v>52911.8</v>
      </c>
      <c r="I1597" s="6">
        <v>-119.88000000000466</v>
      </c>
      <c r="J1597" s="6">
        <v>8968</v>
      </c>
      <c r="K1597" s="6">
        <v>8943.6457711442781</v>
      </c>
      <c r="L1597" s="6">
        <v>24.354228855721885</v>
      </c>
      <c r="M1597" s="6">
        <v>8988.3639999999996</v>
      </c>
      <c r="N1597" s="6">
        <v>-20.363999999999578</v>
      </c>
    </row>
    <row r="1598" spans="1:14" x14ac:dyDescent="0.25">
      <c r="A1598" s="5" t="s">
        <v>1449</v>
      </c>
      <c r="B1598" s="5" t="s">
        <v>54</v>
      </c>
      <c r="C1598" s="5" t="s">
        <v>42</v>
      </c>
      <c r="D1598" s="5" t="s">
        <v>55</v>
      </c>
      <c r="E1598" s="6">
        <v>603.70000000000005</v>
      </c>
      <c r="F1598" s="6">
        <v>591.86274509803934</v>
      </c>
      <c r="G1598" s="6">
        <v>11.837254901960705</v>
      </c>
      <c r="H1598" s="6">
        <v>603.70000000000005</v>
      </c>
      <c r="I1598" s="6">
        <v>0</v>
      </c>
      <c r="J1598" s="6">
        <v>109.76300000000001</v>
      </c>
      <c r="K1598" s="6">
        <v>107.6107843137255</v>
      </c>
      <c r="L1598" s="6">
        <v>2.1522156862745021</v>
      </c>
      <c r="M1598" s="6">
        <v>109.76300000000001</v>
      </c>
      <c r="N1598" s="6">
        <v>0</v>
      </c>
    </row>
    <row r="1599" spans="1:14" x14ac:dyDescent="0.25">
      <c r="A1599" s="5" t="s">
        <v>1450</v>
      </c>
      <c r="B1599" s="5" t="s">
        <v>25</v>
      </c>
      <c r="C1599" s="5" t="s">
        <v>26</v>
      </c>
      <c r="D1599" s="5" t="s">
        <v>27</v>
      </c>
      <c r="E1599" s="6">
        <v>5804.45</v>
      </c>
      <c r="F1599" s="6">
        <v>0</v>
      </c>
      <c r="G1599" s="6">
        <v>5804.45</v>
      </c>
      <c r="H1599" s="6">
        <v>0</v>
      </c>
      <c r="I1599" s="6">
        <v>5804.45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</row>
    <row r="1600" spans="1:14" x14ac:dyDescent="0.25">
      <c r="A1600" s="5" t="s">
        <v>1450</v>
      </c>
      <c r="B1600" s="5" t="s">
        <v>30</v>
      </c>
      <c r="C1600" s="5" t="s">
        <v>29</v>
      </c>
      <c r="D1600" s="5" t="s">
        <v>27</v>
      </c>
      <c r="E1600" s="6">
        <v>184.22</v>
      </c>
      <c r="F1600" s="6">
        <v>0</v>
      </c>
      <c r="G1600" s="6">
        <v>184.22</v>
      </c>
      <c r="H1600" s="6">
        <v>183.46</v>
      </c>
      <c r="I1600" s="6">
        <v>0.75999999999999091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</row>
    <row r="1601" spans="1:14" x14ac:dyDescent="0.25">
      <c r="A1601" s="5" t="s">
        <v>1450</v>
      </c>
      <c r="B1601" s="5" t="s">
        <v>31</v>
      </c>
      <c r="C1601" s="5" t="s">
        <v>29</v>
      </c>
      <c r="D1601" s="5" t="s">
        <v>27</v>
      </c>
      <c r="E1601" s="6">
        <v>826.27</v>
      </c>
      <c r="F1601" s="6">
        <v>0</v>
      </c>
      <c r="G1601" s="6">
        <v>826.27</v>
      </c>
      <c r="H1601" s="6">
        <v>822.84</v>
      </c>
      <c r="I1601" s="6">
        <v>3.42999999999995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</row>
    <row r="1602" spans="1:14" x14ac:dyDescent="0.25">
      <c r="A1602" s="5" t="s">
        <v>1450</v>
      </c>
      <c r="B1602" s="5" t="s">
        <v>32</v>
      </c>
      <c r="C1602" s="5" t="s">
        <v>33</v>
      </c>
      <c r="D1602" s="5" t="s">
        <v>27</v>
      </c>
      <c r="E1602" s="6">
        <v>2097.73</v>
      </c>
      <c r="F1602" s="6">
        <v>0</v>
      </c>
      <c r="G1602" s="6">
        <v>2097.73</v>
      </c>
      <c r="H1602" s="6">
        <v>1848.16</v>
      </c>
      <c r="I1602" s="6">
        <v>249.56999999999994</v>
      </c>
      <c r="J1602" s="6">
        <v>5.17</v>
      </c>
      <c r="K1602" s="6">
        <v>0</v>
      </c>
      <c r="L1602" s="6">
        <v>5.17</v>
      </c>
      <c r="M1602" s="6">
        <v>4.5549999999999997</v>
      </c>
      <c r="N1602" s="6">
        <v>0.61500000000000021</v>
      </c>
    </row>
    <row r="1603" spans="1:14" x14ac:dyDescent="0.25">
      <c r="A1603" s="5" t="s">
        <v>1450</v>
      </c>
      <c r="B1603" s="5" t="s">
        <v>28</v>
      </c>
      <c r="C1603" s="5" t="s">
        <v>29</v>
      </c>
      <c r="D1603" s="5" t="s">
        <v>27</v>
      </c>
      <c r="E1603" s="6">
        <v>5886.89</v>
      </c>
      <c r="F1603" s="6">
        <v>0</v>
      </c>
      <c r="G1603" s="6">
        <v>5886.89</v>
      </c>
      <c r="H1603" s="6">
        <v>5862.45</v>
      </c>
      <c r="I1603" s="6">
        <v>24.440000000000509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</row>
    <row r="1604" spans="1:14" x14ac:dyDescent="0.25">
      <c r="A1604" s="5" t="s">
        <v>1450</v>
      </c>
      <c r="B1604" s="5" t="s">
        <v>34</v>
      </c>
      <c r="C1604" s="5" t="s">
        <v>33</v>
      </c>
      <c r="D1604" s="5" t="s">
        <v>27</v>
      </c>
      <c r="E1604" s="6">
        <v>9378.3799999999992</v>
      </c>
      <c r="F1604" s="6">
        <v>0</v>
      </c>
      <c r="G1604" s="6">
        <v>9378.3799999999992</v>
      </c>
      <c r="H1604" s="6">
        <v>8262.6200000000008</v>
      </c>
      <c r="I1604" s="6">
        <v>1115.7599999999984</v>
      </c>
      <c r="J1604" s="6">
        <v>5.17</v>
      </c>
      <c r="K1604" s="6">
        <v>0</v>
      </c>
      <c r="L1604" s="6">
        <v>5.17</v>
      </c>
      <c r="M1604" s="6">
        <v>4.5549999999999997</v>
      </c>
      <c r="N1604" s="6">
        <v>0.61500000000000021</v>
      </c>
    </row>
    <row r="1605" spans="1:14" x14ac:dyDescent="0.25">
      <c r="A1605" s="5" t="s">
        <v>1450</v>
      </c>
      <c r="B1605" s="5" t="s">
        <v>35</v>
      </c>
      <c r="C1605" s="5" t="s">
        <v>33</v>
      </c>
      <c r="D1605" s="5" t="s">
        <v>27</v>
      </c>
      <c r="E1605" s="6">
        <v>11044.82</v>
      </c>
      <c r="F1605" s="6">
        <v>0</v>
      </c>
      <c r="G1605" s="6">
        <v>11044.82</v>
      </c>
      <c r="H1605" s="6">
        <v>9730.5400000000009</v>
      </c>
      <c r="I1605" s="6">
        <v>1314.2799999999988</v>
      </c>
      <c r="J1605" s="6">
        <v>108.57</v>
      </c>
      <c r="K1605" s="6">
        <v>0</v>
      </c>
      <c r="L1605" s="6">
        <v>108.57</v>
      </c>
      <c r="M1605" s="6">
        <v>95.650999999999996</v>
      </c>
      <c r="N1605" s="6">
        <v>12.918999999999997</v>
      </c>
    </row>
    <row r="1606" spans="1:14" x14ac:dyDescent="0.25">
      <c r="A1606" s="5" t="s">
        <v>1450</v>
      </c>
      <c r="B1606" s="5" t="s">
        <v>36</v>
      </c>
      <c r="C1606" s="5" t="s">
        <v>29</v>
      </c>
      <c r="D1606" s="5" t="s">
        <v>27</v>
      </c>
      <c r="E1606" s="6">
        <v>10618.32</v>
      </c>
      <c r="F1606" s="6">
        <v>0</v>
      </c>
      <c r="G1606" s="6">
        <v>10618.32</v>
      </c>
      <c r="H1606" s="6">
        <v>10574.24</v>
      </c>
      <c r="I1606" s="6">
        <v>44.079999999999927</v>
      </c>
      <c r="J1606" s="6">
        <v>0</v>
      </c>
      <c r="K1606" s="6">
        <v>0</v>
      </c>
      <c r="L1606" s="6">
        <v>0</v>
      </c>
      <c r="M1606" s="6">
        <v>0</v>
      </c>
      <c r="N1606" s="6">
        <v>0</v>
      </c>
    </row>
    <row r="1607" spans="1:14" x14ac:dyDescent="0.25">
      <c r="A1607" s="5" t="s">
        <v>1450</v>
      </c>
      <c r="B1607" s="5" t="s">
        <v>37</v>
      </c>
      <c r="C1607" s="5" t="s">
        <v>29</v>
      </c>
      <c r="D1607" s="5" t="s">
        <v>27</v>
      </c>
      <c r="E1607" s="6">
        <v>23279.07</v>
      </c>
      <c r="F1607" s="6">
        <v>0</v>
      </c>
      <c r="G1607" s="6">
        <v>23279.07</v>
      </c>
      <c r="H1607" s="6">
        <v>23182.42</v>
      </c>
      <c r="I1607" s="6">
        <v>96.650000000001455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</row>
    <row r="1608" spans="1:14" x14ac:dyDescent="0.25">
      <c r="A1608" s="5" t="s">
        <v>1450</v>
      </c>
      <c r="B1608" s="5" t="s">
        <v>374</v>
      </c>
      <c r="C1608" s="5" t="s">
        <v>39</v>
      </c>
      <c r="D1608" s="5" t="s">
        <v>40</v>
      </c>
      <c r="E1608" s="6">
        <v>-616459.09</v>
      </c>
      <c r="F1608" s="6">
        <v>0</v>
      </c>
      <c r="G1608" s="6">
        <v>-616459.09</v>
      </c>
      <c r="H1608" s="6">
        <v>-616459.06999999995</v>
      </c>
      <c r="I1608" s="6">
        <v>-2.0000000018626451E-2</v>
      </c>
      <c r="J1608" s="6">
        <v>-3325</v>
      </c>
      <c r="K1608" s="6">
        <v>0</v>
      </c>
      <c r="L1608" s="6">
        <v>-3325</v>
      </c>
      <c r="M1608" s="6">
        <v>-3325</v>
      </c>
      <c r="N1608" s="6">
        <v>0</v>
      </c>
    </row>
    <row r="1609" spans="1:14" x14ac:dyDescent="0.25">
      <c r="A1609" s="5" t="s">
        <v>1450</v>
      </c>
      <c r="B1609" s="5" t="s">
        <v>1364</v>
      </c>
      <c r="C1609" s="5" t="s">
        <v>42</v>
      </c>
      <c r="D1609" s="5" t="s">
        <v>43</v>
      </c>
      <c r="E1609" s="6">
        <v>42029.97</v>
      </c>
      <c r="F1609" s="6">
        <v>0</v>
      </c>
      <c r="G1609" s="6">
        <v>42029.97</v>
      </c>
      <c r="H1609" s="6">
        <v>0</v>
      </c>
      <c r="I1609" s="6">
        <v>42029.97</v>
      </c>
      <c r="J1609" s="6">
        <v>40401</v>
      </c>
      <c r="K1609" s="6">
        <v>0</v>
      </c>
      <c r="L1609" s="6">
        <v>40401</v>
      </c>
      <c r="M1609" s="6">
        <v>0</v>
      </c>
      <c r="N1609" s="6">
        <v>40401</v>
      </c>
    </row>
    <row r="1610" spans="1:14" x14ac:dyDescent="0.25">
      <c r="A1610" s="5" t="s">
        <v>1450</v>
      </c>
      <c r="B1610" s="5" t="s">
        <v>375</v>
      </c>
      <c r="C1610" s="5" t="s">
        <v>42</v>
      </c>
      <c r="D1610" s="5" t="s">
        <v>43</v>
      </c>
      <c r="E1610" s="6">
        <v>2574.29</v>
      </c>
      <c r="F1610" s="6">
        <v>2542.423645320197</v>
      </c>
      <c r="G1610" s="6">
        <v>31.866354679802953</v>
      </c>
      <c r="H1610" s="6">
        <v>2580.56</v>
      </c>
      <c r="I1610" s="6">
        <v>-6.2699999999999818</v>
      </c>
      <c r="J1610" s="6">
        <v>40400</v>
      </c>
      <c r="K1610" s="6">
        <v>39900</v>
      </c>
      <c r="L1610" s="6">
        <v>500</v>
      </c>
      <c r="M1610" s="6">
        <v>40498.5</v>
      </c>
      <c r="N1610" s="6">
        <v>-98.5</v>
      </c>
    </row>
    <row r="1611" spans="1:14" x14ac:dyDescent="0.25">
      <c r="A1611" s="5" t="s">
        <v>1450</v>
      </c>
      <c r="B1611" s="5" t="s">
        <v>44</v>
      </c>
      <c r="C1611" s="5" t="s">
        <v>42</v>
      </c>
      <c r="D1611" s="5" t="s">
        <v>43</v>
      </c>
      <c r="E1611" s="6">
        <v>3294.09</v>
      </c>
      <c r="F1611" s="6">
        <v>3295.0746268656717</v>
      </c>
      <c r="G1611" s="6">
        <v>-0.98462686567154378</v>
      </c>
      <c r="H1611" s="6">
        <v>3311.55</v>
      </c>
      <c r="I1611" s="6">
        <v>-17.460000000000036</v>
      </c>
      <c r="J1611" s="6">
        <v>3324</v>
      </c>
      <c r="K1611" s="6">
        <v>3325</v>
      </c>
      <c r="L1611" s="6">
        <v>-1</v>
      </c>
      <c r="M1611" s="6">
        <v>3341.625</v>
      </c>
      <c r="N1611" s="6">
        <v>-17.625</v>
      </c>
    </row>
    <row r="1612" spans="1:14" x14ac:dyDescent="0.25">
      <c r="A1612" s="5" t="s">
        <v>1450</v>
      </c>
      <c r="B1612" s="5" t="s">
        <v>376</v>
      </c>
      <c r="C1612" s="5" t="s">
        <v>42</v>
      </c>
      <c r="D1612" s="5" t="s">
        <v>43</v>
      </c>
      <c r="E1612" s="6">
        <v>9830.56</v>
      </c>
      <c r="F1612" s="6">
        <v>9830.5615763546793</v>
      </c>
      <c r="G1612" s="6">
        <v>-1.5763546798552852E-3</v>
      </c>
      <c r="H1612" s="6">
        <v>9978.02</v>
      </c>
      <c r="I1612" s="6">
        <v>-147.46000000000095</v>
      </c>
      <c r="J1612" s="6">
        <v>39900</v>
      </c>
      <c r="K1612" s="6">
        <v>39900</v>
      </c>
      <c r="L1612" s="6">
        <v>0</v>
      </c>
      <c r="M1612" s="6">
        <v>40498.5</v>
      </c>
      <c r="N1612" s="6">
        <v>-598.5</v>
      </c>
    </row>
    <row r="1613" spans="1:14" x14ac:dyDescent="0.25">
      <c r="A1613" s="5" t="s">
        <v>1450</v>
      </c>
      <c r="B1613" s="5" t="s">
        <v>500</v>
      </c>
      <c r="C1613" s="5" t="s">
        <v>42</v>
      </c>
      <c r="D1613" s="5" t="s">
        <v>43</v>
      </c>
      <c r="E1613" s="6">
        <v>12600.72</v>
      </c>
      <c r="F1613" s="6">
        <v>12696.177339901478</v>
      </c>
      <c r="G1613" s="6">
        <v>-95.457339901478917</v>
      </c>
      <c r="H1613" s="6">
        <v>12886.62</v>
      </c>
      <c r="I1613" s="6">
        <v>-285.90000000000146</v>
      </c>
      <c r="J1613" s="6">
        <v>39600</v>
      </c>
      <c r="K1613" s="6">
        <v>39900</v>
      </c>
      <c r="L1613" s="6">
        <v>-300</v>
      </c>
      <c r="M1613" s="6">
        <v>40498.5</v>
      </c>
      <c r="N1613" s="6">
        <v>-898.5</v>
      </c>
    </row>
    <row r="1614" spans="1:14" x14ac:dyDescent="0.25">
      <c r="A1614" s="5" t="s">
        <v>1450</v>
      </c>
      <c r="B1614" s="5" t="s">
        <v>47</v>
      </c>
      <c r="C1614" s="5" t="s">
        <v>42</v>
      </c>
      <c r="D1614" s="5" t="s">
        <v>43</v>
      </c>
      <c r="E1614" s="6">
        <v>18809.48</v>
      </c>
      <c r="F1614" s="6">
        <v>18760.578431372549</v>
      </c>
      <c r="G1614" s="6">
        <v>48.901568627450615</v>
      </c>
      <c r="H1614" s="6">
        <v>19135.79</v>
      </c>
      <c r="I1614" s="6">
        <v>-326.31000000000131</v>
      </c>
      <c r="J1614" s="6">
        <v>40004</v>
      </c>
      <c r="K1614" s="6">
        <v>39900</v>
      </c>
      <c r="L1614" s="6">
        <v>104</v>
      </c>
      <c r="M1614" s="6">
        <v>40698</v>
      </c>
      <c r="N1614" s="6">
        <v>-694</v>
      </c>
    </row>
    <row r="1615" spans="1:14" x14ac:dyDescent="0.25">
      <c r="A1615" s="5" t="s">
        <v>1450</v>
      </c>
      <c r="B1615" s="5" t="s">
        <v>272</v>
      </c>
      <c r="C1615" s="5" t="s">
        <v>42</v>
      </c>
      <c r="D1615" s="5" t="s">
        <v>43</v>
      </c>
      <c r="E1615" s="6">
        <v>38097.51</v>
      </c>
      <c r="F1615" s="6">
        <v>36072.472906403942</v>
      </c>
      <c r="G1615" s="6">
        <v>2025.03709359606</v>
      </c>
      <c r="H1615" s="6">
        <v>36613.56</v>
      </c>
      <c r="I1615" s="6">
        <v>1483.9500000000044</v>
      </c>
      <c r="J1615" s="6">
        <v>42140</v>
      </c>
      <c r="K1615" s="6">
        <v>39900</v>
      </c>
      <c r="L1615" s="6">
        <v>2240</v>
      </c>
      <c r="M1615" s="6">
        <v>40498.5</v>
      </c>
      <c r="N1615" s="6">
        <v>1641.5</v>
      </c>
    </row>
    <row r="1616" spans="1:14" x14ac:dyDescent="0.25">
      <c r="A1616" s="5" t="s">
        <v>1450</v>
      </c>
      <c r="B1616" s="5" t="s">
        <v>378</v>
      </c>
      <c r="C1616" s="5" t="s">
        <v>42</v>
      </c>
      <c r="D1616" s="5" t="s">
        <v>43</v>
      </c>
      <c r="E1616" s="6">
        <v>40008.6</v>
      </c>
      <c r="F1616" s="6">
        <v>39733.753694581283</v>
      </c>
      <c r="G1616" s="6">
        <v>274.84630541871593</v>
      </c>
      <c r="H1616" s="6">
        <v>40329.760000000002</v>
      </c>
      <c r="I1616" s="6">
        <v>-321.16000000000349</v>
      </c>
      <c r="J1616" s="6">
        <v>3348</v>
      </c>
      <c r="K1616" s="6">
        <v>3325</v>
      </c>
      <c r="L1616" s="6">
        <v>23</v>
      </c>
      <c r="M1616" s="6">
        <v>3374.875</v>
      </c>
      <c r="N1616" s="6">
        <v>-26.875</v>
      </c>
    </row>
    <row r="1617" spans="1:14" x14ac:dyDescent="0.25">
      <c r="A1617" s="5" t="s">
        <v>1450</v>
      </c>
      <c r="B1617" s="5" t="s">
        <v>50</v>
      </c>
      <c r="C1617" s="5" t="s">
        <v>42</v>
      </c>
      <c r="D1617" s="5" t="s">
        <v>43</v>
      </c>
      <c r="E1617" s="6">
        <v>0</v>
      </c>
      <c r="F1617" s="6">
        <v>49736.54726368159</v>
      </c>
      <c r="G1617" s="6">
        <v>-49736.54726368159</v>
      </c>
      <c r="H1617" s="6">
        <v>49985.23</v>
      </c>
      <c r="I1617" s="6">
        <v>-49985.23</v>
      </c>
      <c r="J1617" s="6">
        <v>0</v>
      </c>
      <c r="K1617" s="6">
        <v>39900</v>
      </c>
      <c r="L1617" s="6">
        <v>-39900</v>
      </c>
      <c r="M1617" s="6">
        <v>40099.5</v>
      </c>
      <c r="N1617" s="6">
        <v>-40099.5</v>
      </c>
    </row>
    <row r="1618" spans="1:14" x14ac:dyDescent="0.25">
      <c r="A1618" s="5" t="s">
        <v>1450</v>
      </c>
      <c r="B1618" s="5" t="s">
        <v>103</v>
      </c>
      <c r="C1618" s="5" t="s">
        <v>42</v>
      </c>
      <c r="D1618" s="5" t="s">
        <v>43</v>
      </c>
      <c r="E1618" s="6">
        <v>200300.83</v>
      </c>
      <c r="F1618" s="6">
        <v>200115.25742574257</v>
      </c>
      <c r="G1618" s="6">
        <v>185.57257425741409</v>
      </c>
      <c r="H1618" s="6">
        <v>202116.41</v>
      </c>
      <c r="I1618" s="6">
        <v>-1815.5800000000163</v>
      </c>
      <c r="J1618" s="6">
        <v>39937</v>
      </c>
      <c r="K1618" s="6">
        <v>39900</v>
      </c>
      <c r="L1618" s="6">
        <v>37</v>
      </c>
      <c r="M1618" s="6">
        <v>40299</v>
      </c>
      <c r="N1618" s="6">
        <v>-362</v>
      </c>
    </row>
    <row r="1619" spans="1:14" x14ac:dyDescent="0.25">
      <c r="A1619" s="5" t="s">
        <v>1450</v>
      </c>
      <c r="B1619" s="5" t="s">
        <v>379</v>
      </c>
      <c r="C1619" s="5" t="s">
        <v>42</v>
      </c>
      <c r="D1619" s="5" t="s">
        <v>53</v>
      </c>
      <c r="E1619" s="6">
        <v>177778.34</v>
      </c>
      <c r="F1619" s="6">
        <v>176159.49253731343</v>
      </c>
      <c r="G1619" s="6">
        <v>1618.8474626865645</v>
      </c>
      <c r="H1619" s="6">
        <v>177040.29</v>
      </c>
      <c r="I1619" s="6">
        <v>738.04999999998836</v>
      </c>
      <c r="J1619" s="6">
        <v>30200</v>
      </c>
      <c r="K1619" s="6">
        <v>29925</v>
      </c>
      <c r="L1619" s="6">
        <v>275</v>
      </c>
      <c r="M1619" s="6">
        <v>30074.625</v>
      </c>
      <c r="N1619" s="6">
        <v>125.375</v>
      </c>
    </row>
    <row r="1620" spans="1:14" x14ac:dyDescent="0.25">
      <c r="A1620" s="5" t="s">
        <v>1450</v>
      </c>
      <c r="B1620" s="5" t="s">
        <v>54</v>
      </c>
      <c r="C1620" s="5" t="s">
        <v>42</v>
      </c>
      <c r="D1620" s="5" t="s">
        <v>55</v>
      </c>
      <c r="E1620" s="6">
        <v>2014.55</v>
      </c>
      <c r="F1620" s="6">
        <v>1975.0490196078431</v>
      </c>
      <c r="G1620" s="6">
        <v>39.500980392156862</v>
      </c>
      <c r="H1620" s="6">
        <v>2014.55</v>
      </c>
      <c r="I1620" s="6">
        <v>0</v>
      </c>
      <c r="J1620" s="6">
        <v>366.28199999999998</v>
      </c>
      <c r="K1620" s="6">
        <v>359.09999999999997</v>
      </c>
      <c r="L1620" s="6">
        <v>7.1820000000000164</v>
      </c>
      <c r="M1620" s="6">
        <v>366.28199999999998</v>
      </c>
      <c r="N1620" s="6">
        <v>0</v>
      </c>
    </row>
    <row r="1621" spans="1:14" x14ac:dyDescent="0.25">
      <c r="A1621" s="5" t="s">
        <v>1451</v>
      </c>
      <c r="B1621" s="5" t="s">
        <v>25</v>
      </c>
      <c r="C1621" s="5" t="s">
        <v>26</v>
      </c>
      <c r="D1621" s="5" t="s">
        <v>27</v>
      </c>
      <c r="E1621" s="6">
        <v>22743.23</v>
      </c>
      <c r="F1621" s="6">
        <v>0</v>
      </c>
      <c r="G1621" s="6">
        <v>22743.23</v>
      </c>
      <c r="H1621" s="6">
        <v>0</v>
      </c>
      <c r="I1621" s="6">
        <v>22743.23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</row>
    <row r="1622" spans="1:14" x14ac:dyDescent="0.25">
      <c r="A1622" s="5" t="s">
        <v>1451</v>
      </c>
      <c r="B1622" s="5" t="s">
        <v>30</v>
      </c>
      <c r="C1622" s="5" t="s">
        <v>29</v>
      </c>
      <c r="D1622" s="5" t="s">
        <v>27</v>
      </c>
      <c r="E1622" s="6">
        <v>283.04000000000002</v>
      </c>
      <c r="F1622" s="6">
        <v>0</v>
      </c>
      <c r="G1622" s="6">
        <v>283.04000000000002</v>
      </c>
      <c r="H1622" s="6">
        <v>283.37</v>
      </c>
      <c r="I1622" s="6">
        <v>-0.32999999999998408</v>
      </c>
      <c r="J1622" s="6">
        <v>0</v>
      </c>
      <c r="K1622" s="6">
        <v>0</v>
      </c>
      <c r="L1622" s="6">
        <v>0</v>
      </c>
      <c r="M1622" s="6">
        <v>0</v>
      </c>
      <c r="N1622" s="6">
        <v>0</v>
      </c>
    </row>
    <row r="1623" spans="1:14" x14ac:dyDescent="0.25">
      <c r="A1623" s="5" t="s">
        <v>1451</v>
      </c>
      <c r="B1623" s="5" t="s">
        <v>31</v>
      </c>
      <c r="C1623" s="5" t="s">
        <v>29</v>
      </c>
      <c r="D1623" s="5" t="s">
        <v>27</v>
      </c>
      <c r="E1623" s="6">
        <v>1269.5</v>
      </c>
      <c r="F1623" s="6">
        <v>0</v>
      </c>
      <c r="G1623" s="6">
        <v>1269.5</v>
      </c>
      <c r="H1623" s="6">
        <v>1270.97</v>
      </c>
      <c r="I1623" s="6">
        <v>-1.4700000000000273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</row>
    <row r="1624" spans="1:14" x14ac:dyDescent="0.25">
      <c r="A1624" s="5" t="s">
        <v>1451</v>
      </c>
      <c r="B1624" s="5" t="s">
        <v>32</v>
      </c>
      <c r="C1624" s="5" t="s">
        <v>33</v>
      </c>
      <c r="D1624" s="5" t="s">
        <v>27</v>
      </c>
      <c r="E1624" s="6">
        <v>2166.71</v>
      </c>
      <c r="F1624" s="6">
        <v>0</v>
      </c>
      <c r="G1624" s="6">
        <v>2166.71</v>
      </c>
      <c r="H1624" s="6">
        <v>2854.69</v>
      </c>
      <c r="I1624" s="6">
        <v>-687.98</v>
      </c>
      <c r="J1624" s="6">
        <v>5.34</v>
      </c>
      <c r="K1624" s="6">
        <v>0</v>
      </c>
      <c r="L1624" s="6">
        <v>5.34</v>
      </c>
      <c r="M1624" s="6">
        <v>7.0359999999999996</v>
      </c>
      <c r="N1624" s="6">
        <v>-1.6959999999999997</v>
      </c>
    </row>
    <row r="1625" spans="1:14" x14ac:dyDescent="0.25">
      <c r="A1625" s="5" t="s">
        <v>1451</v>
      </c>
      <c r="B1625" s="5" t="s">
        <v>28</v>
      </c>
      <c r="C1625" s="5" t="s">
        <v>29</v>
      </c>
      <c r="D1625" s="5" t="s">
        <v>27</v>
      </c>
      <c r="E1625" s="6">
        <v>9044.75</v>
      </c>
      <c r="F1625" s="6">
        <v>0</v>
      </c>
      <c r="G1625" s="6">
        <v>9044.75</v>
      </c>
      <c r="H1625" s="6">
        <v>9055.2000000000007</v>
      </c>
      <c r="I1625" s="6">
        <v>-10.450000000000728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</row>
    <row r="1626" spans="1:14" x14ac:dyDescent="0.25">
      <c r="A1626" s="5" t="s">
        <v>1451</v>
      </c>
      <c r="B1626" s="5" t="s">
        <v>34</v>
      </c>
      <c r="C1626" s="5" t="s">
        <v>33</v>
      </c>
      <c r="D1626" s="5" t="s">
        <v>27</v>
      </c>
      <c r="E1626" s="6">
        <v>9686.76</v>
      </c>
      <c r="F1626" s="6">
        <v>0</v>
      </c>
      <c r="G1626" s="6">
        <v>9686.76</v>
      </c>
      <c r="H1626" s="6">
        <v>12762.54</v>
      </c>
      <c r="I1626" s="6">
        <v>-3075.7800000000007</v>
      </c>
      <c r="J1626" s="6">
        <v>5.34</v>
      </c>
      <c r="K1626" s="6">
        <v>0</v>
      </c>
      <c r="L1626" s="6">
        <v>5.34</v>
      </c>
      <c r="M1626" s="6">
        <v>7.0359999999999996</v>
      </c>
      <c r="N1626" s="6">
        <v>-1.6959999999999997</v>
      </c>
    </row>
    <row r="1627" spans="1:14" x14ac:dyDescent="0.25">
      <c r="A1627" s="5" t="s">
        <v>1451</v>
      </c>
      <c r="B1627" s="5" t="s">
        <v>35</v>
      </c>
      <c r="C1627" s="5" t="s">
        <v>33</v>
      </c>
      <c r="D1627" s="5" t="s">
        <v>27</v>
      </c>
      <c r="E1627" s="6">
        <v>11408</v>
      </c>
      <c r="F1627" s="6">
        <v>0</v>
      </c>
      <c r="G1627" s="6">
        <v>11408</v>
      </c>
      <c r="H1627" s="6">
        <v>15029.9</v>
      </c>
      <c r="I1627" s="6">
        <v>-3621.8999999999996</v>
      </c>
      <c r="J1627" s="6">
        <v>112.14</v>
      </c>
      <c r="K1627" s="6">
        <v>0</v>
      </c>
      <c r="L1627" s="6">
        <v>112.14</v>
      </c>
      <c r="M1627" s="6">
        <v>147.74299999999999</v>
      </c>
      <c r="N1627" s="6">
        <v>-35.602999999999994</v>
      </c>
    </row>
    <row r="1628" spans="1:14" x14ac:dyDescent="0.25">
      <c r="A1628" s="5" t="s">
        <v>1451</v>
      </c>
      <c r="B1628" s="5" t="s">
        <v>36</v>
      </c>
      <c r="C1628" s="5" t="s">
        <v>29</v>
      </c>
      <c r="D1628" s="5" t="s">
        <v>27</v>
      </c>
      <c r="E1628" s="6">
        <v>16314.24</v>
      </c>
      <c r="F1628" s="6">
        <v>0</v>
      </c>
      <c r="G1628" s="6">
        <v>16314.24</v>
      </c>
      <c r="H1628" s="6">
        <v>16333.09</v>
      </c>
      <c r="I1628" s="6">
        <v>-18.850000000000364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</row>
    <row r="1629" spans="1:14" x14ac:dyDescent="0.25">
      <c r="A1629" s="5" t="s">
        <v>1451</v>
      </c>
      <c r="B1629" s="5" t="s">
        <v>37</v>
      </c>
      <c r="C1629" s="5" t="s">
        <v>29</v>
      </c>
      <c r="D1629" s="5" t="s">
        <v>27</v>
      </c>
      <c r="E1629" s="6">
        <v>35766.51</v>
      </c>
      <c r="F1629" s="6">
        <v>0</v>
      </c>
      <c r="G1629" s="6">
        <v>35766.51</v>
      </c>
      <c r="H1629" s="6">
        <v>35807.839999999997</v>
      </c>
      <c r="I1629" s="6">
        <v>-41.32999999999447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</row>
    <row r="1630" spans="1:14" x14ac:dyDescent="0.25">
      <c r="A1630" s="5" t="s">
        <v>1451</v>
      </c>
      <c r="B1630" s="5" t="s">
        <v>374</v>
      </c>
      <c r="C1630" s="5" t="s">
        <v>39</v>
      </c>
      <c r="D1630" s="5" t="s">
        <v>40</v>
      </c>
      <c r="E1630" s="6">
        <v>-952189.76</v>
      </c>
      <c r="F1630" s="6">
        <v>0</v>
      </c>
      <c r="G1630" s="6">
        <v>-952189.76</v>
      </c>
      <c r="H1630" s="6">
        <v>-952189.73</v>
      </c>
      <c r="I1630" s="6">
        <v>-3.0000000027939677E-2</v>
      </c>
      <c r="J1630" s="6">
        <v>-5135.8329999999996</v>
      </c>
      <c r="K1630" s="6">
        <v>0</v>
      </c>
      <c r="L1630" s="6">
        <v>-5135.8329999999996</v>
      </c>
      <c r="M1630" s="6">
        <v>-5135.8329999999996</v>
      </c>
      <c r="N1630" s="6">
        <v>0</v>
      </c>
    </row>
    <row r="1631" spans="1:14" x14ac:dyDescent="0.25">
      <c r="A1631" s="5" t="s">
        <v>1451</v>
      </c>
      <c r="B1631" s="5" t="s">
        <v>1364</v>
      </c>
      <c r="C1631" s="5" t="s">
        <v>42</v>
      </c>
      <c r="D1631" s="5" t="s">
        <v>43</v>
      </c>
      <c r="E1631" s="6">
        <v>64882.68</v>
      </c>
      <c r="F1631" s="6">
        <v>0</v>
      </c>
      <c r="G1631" s="6">
        <v>64882.68</v>
      </c>
      <c r="H1631" s="6">
        <v>0</v>
      </c>
      <c r="I1631" s="6">
        <v>64882.68</v>
      </c>
      <c r="J1631" s="6">
        <v>62368</v>
      </c>
      <c r="K1631" s="6">
        <v>0</v>
      </c>
      <c r="L1631" s="6">
        <v>62368</v>
      </c>
      <c r="M1631" s="6">
        <v>0</v>
      </c>
      <c r="N1631" s="6">
        <v>62368</v>
      </c>
    </row>
    <row r="1632" spans="1:14" x14ac:dyDescent="0.25">
      <c r="A1632" s="5" t="s">
        <v>1451</v>
      </c>
      <c r="B1632" s="5" t="s">
        <v>375</v>
      </c>
      <c r="C1632" s="5" t="s">
        <v>42</v>
      </c>
      <c r="D1632" s="5" t="s">
        <v>43</v>
      </c>
      <c r="E1632" s="6">
        <v>3944.27</v>
      </c>
      <c r="F1632" s="6">
        <v>3927.0640394088668</v>
      </c>
      <c r="G1632" s="6">
        <v>17.205960591133135</v>
      </c>
      <c r="H1632" s="6">
        <v>3985.97</v>
      </c>
      <c r="I1632" s="6">
        <v>-41.699999999999818</v>
      </c>
      <c r="J1632" s="6">
        <v>61900</v>
      </c>
      <c r="K1632" s="6">
        <v>61629.996059113306</v>
      </c>
      <c r="L1632" s="6">
        <v>270.00394088669418</v>
      </c>
      <c r="M1632" s="6">
        <v>62554.446000000004</v>
      </c>
      <c r="N1632" s="6">
        <v>-654.44600000000355</v>
      </c>
    </row>
    <row r="1633" spans="1:14" x14ac:dyDescent="0.25">
      <c r="A1633" s="5" t="s">
        <v>1451</v>
      </c>
      <c r="B1633" s="5" t="s">
        <v>44</v>
      </c>
      <c r="C1633" s="5" t="s">
        <v>42</v>
      </c>
      <c r="D1633" s="5" t="s">
        <v>43</v>
      </c>
      <c r="E1633" s="6">
        <v>5089.7700000000004</v>
      </c>
      <c r="F1633" s="6">
        <v>5089.6119402985078</v>
      </c>
      <c r="G1633" s="6">
        <v>0.15805970149267523</v>
      </c>
      <c r="H1633" s="6">
        <v>5115.0600000000004</v>
      </c>
      <c r="I1633" s="6">
        <v>-25.289999999999964</v>
      </c>
      <c r="J1633" s="6">
        <v>5136</v>
      </c>
      <c r="K1633" s="6">
        <v>5135.8328358208946</v>
      </c>
      <c r="L1633" s="6">
        <v>0.16716417910538439</v>
      </c>
      <c r="M1633" s="6">
        <v>5161.5119999999997</v>
      </c>
      <c r="N1633" s="6">
        <v>-25.511999999999716</v>
      </c>
    </row>
    <row r="1634" spans="1:14" x14ac:dyDescent="0.25">
      <c r="A1634" s="5" t="s">
        <v>1451</v>
      </c>
      <c r="B1634" s="5" t="s">
        <v>376</v>
      </c>
      <c r="C1634" s="5" t="s">
        <v>42</v>
      </c>
      <c r="D1634" s="5" t="s">
        <v>43</v>
      </c>
      <c r="E1634" s="6">
        <v>15201.65</v>
      </c>
      <c r="F1634" s="6">
        <v>15184.394088669951</v>
      </c>
      <c r="G1634" s="6">
        <v>17.255911330048548</v>
      </c>
      <c r="H1634" s="6">
        <v>15412.16</v>
      </c>
      <c r="I1634" s="6">
        <v>-210.51000000000022</v>
      </c>
      <c r="J1634" s="6">
        <v>61700</v>
      </c>
      <c r="K1634" s="6">
        <v>61629.996059113306</v>
      </c>
      <c r="L1634" s="6">
        <v>70.003940886694181</v>
      </c>
      <c r="M1634" s="6">
        <v>62554.446000000004</v>
      </c>
      <c r="N1634" s="6">
        <v>-854.44600000000355</v>
      </c>
    </row>
    <row r="1635" spans="1:14" x14ac:dyDescent="0.25">
      <c r="A1635" s="5" t="s">
        <v>1451</v>
      </c>
      <c r="B1635" s="5" t="s">
        <v>500</v>
      </c>
      <c r="C1635" s="5" t="s">
        <v>42</v>
      </c>
      <c r="D1635" s="5" t="s">
        <v>43</v>
      </c>
      <c r="E1635" s="6">
        <v>19728.400000000001</v>
      </c>
      <c r="F1635" s="6">
        <v>19610.660098522167</v>
      </c>
      <c r="G1635" s="6">
        <v>117.73990147783479</v>
      </c>
      <c r="H1635" s="6">
        <v>19904.82</v>
      </c>
      <c r="I1635" s="6">
        <v>-176.41999999999825</v>
      </c>
      <c r="J1635" s="6">
        <v>62000</v>
      </c>
      <c r="K1635" s="6">
        <v>61629.996059113306</v>
      </c>
      <c r="L1635" s="6">
        <v>370.00394088669418</v>
      </c>
      <c r="M1635" s="6">
        <v>62554.446000000004</v>
      </c>
      <c r="N1635" s="6">
        <v>-554.44600000000355</v>
      </c>
    </row>
    <row r="1636" spans="1:14" x14ac:dyDescent="0.25">
      <c r="A1636" s="5" t="s">
        <v>1451</v>
      </c>
      <c r="B1636" s="5" t="s">
        <v>47</v>
      </c>
      <c r="C1636" s="5" t="s">
        <v>42</v>
      </c>
      <c r="D1636" s="5" t="s">
        <v>43</v>
      </c>
      <c r="E1636" s="6">
        <v>28938.78</v>
      </c>
      <c r="F1636" s="6">
        <v>28977.803921568626</v>
      </c>
      <c r="G1636" s="6">
        <v>-39.023921568626974</v>
      </c>
      <c r="H1636" s="6">
        <v>29557.360000000001</v>
      </c>
      <c r="I1636" s="6">
        <v>-618.58000000000175</v>
      </c>
      <c r="J1636" s="6">
        <v>61547</v>
      </c>
      <c r="K1636" s="6">
        <v>61629.996078431366</v>
      </c>
      <c r="L1636" s="6">
        <v>-82.996078431366186</v>
      </c>
      <c r="M1636" s="6">
        <v>62862.595999999998</v>
      </c>
      <c r="N1636" s="6">
        <v>-1315.5959999999977</v>
      </c>
    </row>
    <row r="1637" spans="1:14" x14ac:dyDescent="0.25">
      <c r="A1637" s="5" t="s">
        <v>1451</v>
      </c>
      <c r="B1637" s="5" t="s">
        <v>272</v>
      </c>
      <c r="C1637" s="5" t="s">
        <v>42</v>
      </c>
      <c r="D1637" s="5" t="s">
        <v>43</v>
      </c>
      <c r="E1637" s="6">
        <v>58274.54</v>
      </c>
      <c r="F1637" s="6">
        <v>55717.950738916254</v>
      </c>
      <c r="G1637" s="6">
        <v>2556.5892610837473</v>
      </c>
      <c r="H1637" s="6">
        <v>56553.72</v>
      </c>
      <c r="I1637" s="6">
        <v>1720.8199999999997</v>
      </c>
      <c r="J1637" s="6">
        <v>64458</v>
      </c>
      <c r="K1637" s="6">
        <v>61629.996059113306</v>
      </c>
      <c r="L1637" s="6">
        <v>2828.0039408866942</v>
      </c>
      <c r="M1637" s="6">
        <v>62554.446000000004</v>
      </c>
      <c r="N1637" s="6">
        <v>1903.5539999999964</v>
      </c>
    </row>
    <row r="1638" spans="1:14" x14ac:dyDescent="0.25">
      <c r="A1638" s="5" t="s">
        <v>1451</v>
      </c>
      <c r="B1638" s="5" t="s">
        <v>378</v>
      </c>
      <c r="C1638" s="5" t="s">
        <v>42</v>
      </c>
      <c r="D1638" s="5" t="s">
        <v>43</v>
      </c>
      <c r="E1638" s="6">
        <v>61841.25</v>
      </c>
      <c r="F1638" s="6">
        <v>61373.201970443348</v>
      </c>
      <c r="G1638" s="6">
        <v>468.04802955665218</v>
      </c>
      <c r="H1638" s="6">
        <v>62293.8</v>
      </c>
      <c r="I1638" s="6">
        <v>-452.55000000000291</v>
      </c>
      <c r="J1638" s="6">
        <v>5175</v>
      </c>
      <c r="K1638" s="6">
        <v>5135.8325123152708</v>
      </c>
      <c r="L1638" s="6">
        <v>39.167487684729167</v>
      </c>
      <c r="M1638" s="6">
        <v>5212.87</v>
      </c>
      <c r="N1638" s="6">
        <v>-37.869999999999891</v>
      </c>
    </row>
    <row r="1639" spans="1:14" x14ac:dyDescent="0.25">
      <c r="A1639" s="5" t="s">
        <v>1451</v>
      </c>
      <c r="B1639" s="5" t="s">
        <v>50</v>
      </c>
      <c r="C1639" s="5" t="s">
        <v>42</v>
      </c>
      <c r="D1639" s="5" t="s">
        <v>43</v>
      </c>
      <c r="E1639" s="6">
        <v>0</v>
      </c>
      <c r="F1639" s="6">
        <v>76823.641791044764</v>
      </c>
      <c r="G1639" s="6">
        <v>-76823.641791044764</v>
      </c>
      <c r="H1639" s="6">
        <v>77207.759999999995</v>
      </c>
      <c r="I1639" s="6">
        <v>-77207.759999999995</v>
      </c>
      <c r="J1639" s="6">
        <v>0</v>
      </c>
      <c r="K1639" s="6">
        <v>61629.996019900493</v>
      </c>
      <c r="L1639" s="6">
        <v>-61629.996019900493</v>
      </c>
      <c r="M1639" s="6">
        <v>61938.146000000001</v>
      </c>
      <c r="N1639" s="6">
        <v>-61938.146000000001</v>
      </c>
    </row>
    <row r="1640" spans="1:14" x14ac:dyDescent="0.25">
      <c r="A1640" s="5" t="s">
        <v>1451</v>
      </c>
      <c r="B1640" s="5" t="s">
        <v>103</v>
      </c>
      <c r="C1640" s="5" t="s">
        <v>42</v>
      </c>
      <c r="D1640" s="5" t="s">
        <v>43</v>
      </c>
      <c r="E1640" s="6">
        <v>309351.11</v>
      </c>
      <c r="F1640" s="6">
        <v>309100.31683168316</v>
      </c>
      <c r="G1640" s="6">
        <v>250.79316831682809</v>
      </c>
      <c r="H1640" s="6">
        <v>312191.32</v>
      </c>
      <c r="I1640" s="6">
        <v>-2840.210000000021</v>
      </c>
      <c r="J1640" s="6">
        <v>61680</v>
      </c>
      <c r="K1640" s="6">
        <v>61629.996039603968</v>
      </c>
      <c r="L1640" s="6">
        <v>50.003960396032198</v>
      </c>
      <c r="M1640" s="6">
        <v>62246.296000000002</v>
      </c>
      <c r="N1640" s="6">
        <v>-566.2960000000021</v>
      </c>
    </row>
    <row r="1641" spans="1:14" x14ac:dyDescent="0.25">
      <c r="A1641" s="5" t="s">
        <v>1451</v>
      </c>
      <c r="B1641" s="5" t="s">
        <v>379</v>
      </c>
      <c r="C1641" s="5" t="s">
        <v>42</v>
      </c>
      <c r="D1641" s="5" t="s">
        <v>53</v>
      </c>
      <c r="E1641" s="6">
        <v>273142.87</v>
      </c>
      <c r="F1641" s="6">
        <v>272097.97014925379</v>
      </c>
      <c r="G1641" s="6">
        <v>1044.8998507462093</v>
      </c>
      <c r="H1641" s="6">
        <v>273458.46000000002</v>
      </c>
      <c r="I1641" s="6">
        <v>-315.59000000002561</v>
      </c>
      <c r="J1641" s="6">
        <v>46400</v>
      </c>
      <c r="K1641" s="6">
        <v>46222.496517412932</v>
      </c>
      <c r="L1641" s="6">
        <v>177.50348258706799</v>
      </c>
      <c r="M1641" s="6">
        <v>46453.608999999997</v>
      </c>
      <c r="N1641" s="6">
        <v>-53.60899999999674</v>
      </c>
    </row>
    <row r="1642" spans="1:14" x14ac:dyDescent="0.25">
      <c r="A1642" s="5" t="s">
        <v>1451</v>
      </c>
      <c r="B1642" s="5" t="s">
        <v>54</v>
      </c>
      <c r="C1642" s="5" t="s">
        <v>42</v>
      </c>
      <c r="D1642" s="5" t="s">
        <v>55</v>
      </c>
      <c r="E1642" s="6">
        <v>3111.7</v>
      </c>
      <c r="F1642" s="6">
        <v>3050.6862745098038</v>
      </c>
      <c r="G1642" s="6">
        <v>61.013725490196066</v>
      </c>
      <c r="H1642" s="6">
        <v>3111.7</v>
      </c>
      <c r="I1642" s="6">
        <v>0</v>
      </c>
      <c r="J1642" s="6">
        <v>565.76400000000001</v>
      </c>
      <c r="K1642" s="6">
        <v>554.66960784313733</v>
      </c>
      <c r="L1642" s="6">
        <v>11.094392156862682</v>
      </c>
      <c r="M1642" s="6">
        <v>565.76300000000003</v>
      </c>
      <c r="N1642" s="6">
        <v>9.9999999997635314E-4</v>
      </c>
    </row>
    <row r="1643" spans="1:14" x14ac:dyDescent="0.25">
      <c r="A1643" s="5" t="s">
        <v>1452</v>
      </c>
      <c r="B1643" s="5" t="s">
        <v>25</v>
      </c>
      <c r="C1643" s="5" t="s">
        <v>26</v>
      </c>
      <c r="D1643" s="5" t="s">
        <v>27</v>
      </c>
      <c r="E1643" s="6">
        <v>-713.51</v>
      </c>
      <c r="F1643" s="6">
        <v>0</v>
      </c>
      <c r="G1643" s="6">
        <v>-713.51</v>
      </c>
      <c r="H1643" s="6">
        <v>0</v>
      </c>
      <c r="I1643" s="6">
        <v>-713.51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</row>
    <row r="1644" spans="1:14" x14ac:dyDescent="0.25">
      <c r="A1644" s="5" t="s">
        <v>1452</v>
      </c>
      <c r="B1644" s="5" t="s">
        <v>30</v>
      </c>
      <c r="C1644" s="5" t="s">
        <v>29</v>
      </c>
      <c r="D1644" s="5" t="s">
        <v>27</v>
      </c>
      <c r="E1644" s="6">
        <v>50.63</v>
      </c>
      <c r="F1644" s="6">
        <v>0</v>
      </c>
      <c r="G1644" s="6">
        <v>50.63</v>
      </c>
      <c r="H1644" s="6">
        <v>49.13</v>
      </c>
      <c r="I1644" s="6">
        <v>1.5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</row>
    <row r="1645" spans="1:14" x14ac:dyDescent="0.25">
      <c r="A1645" s="5" t="s">
        <v>1452</v>
      </c>
      <c r="B1645" s="5" t="s">
        <v>31</v>
      </c>
      <c r="C1645" s="5" t="s">
        <v>29</v>
      </c>
      <c r="D1645" s="5" t="s">
        <v>27</v>
      </c>
      <c r="E1645" s="6">
        <v>227.09</v>
      </c>
      <c r="F1645" s="6">
        <v>0</v>
      </c>
      <c r="G1645" s="6">
        <v>227.09</v>
      </c>
      <c r="H1645" s="6">
        <v>220.37</v>
      </c>
      <c r="I1645" s="6">
        <v>6.7199999999999989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</row>
    <row r="1646" spans="1:14" x14ac:dyDescent="0.25">
      <c r="A1646" s="5" t="s">
        <v>1452</v>
      </c>
      <c r="B1646" s="5" t="s">
        <v>28</v>
      </c>
      <c r="C1646" s="5" t="s">
        <v>29</v>
      </c>
      <c r="D1646" s="5" t="s">
        <v>27</v>
      </c>
      <c r="E1646" s="6">
        <v>1617.92</v>
      </c>
      <c r="F1646" s="6">
        <v>0</v>
      </c>
      <c r="G1646" s="6">
        <v>1617.92</v>
      </c>
      <c r="H1646" s="6">
        <v>1570.07</v>
      </c>
      <c r="I1646" s="6">
        <v>47.850000000000136</v>
      </c>
      <c r="J1646" s="6">
        <v>0</v>
      </c>
      <c r="K1646" s="6">
        <v>0</v>
      </c>
      <c r="L1646" s="6">
        <v>0</v>
      </c>
      <c r="M1646" s="6">
        <v>0</v>
      </c>
      <c r="N1646" s="6">
        <v>0</v>
      </c>
    </row>
    <row r="1647" spans="1:14" x14ac:dyDescent="0.25">
      <c r="A1647" s="5" t="s">
        <v>1452</v>
      </c>
      <c r="B1647" s="5" t="s">
        <v>32</v>
      </c>
      <c r="C1647" s="5" t="s">
        <v>33</v>
      </c>
      <c r="D1647" s="5" t="s">
        <v>27</v>
      </c>
      <c r="E1647" s="6">
        <v>2134.25</v>
      </c>
      <c r="F1647" s="6">
        <v>0</v>
      </c>
      <c r="G1647" s="6">
        <v>2134.25</v>
      </c>
      <c r="H1647" s="6">
        <v>2218.39</v>
      </c>
      <c r="I1647" s="6">
        <v>-84.139999999999873</v>
      </c>
      <c r="J1647" s="6">
        <v>5.26</v>
      </c>
      <c r="K1647" s="6">
        <v>0</v>
      </c>
      <c r="L1647" s="6">
        <v>5.26</v>
      </c>
      <c r="M1647" s="6">
        <v>5.4669999999999996</v>
      </c>
      <c r="N1647" s="6">
        <v>-0.20699999999999985</v>
      </c>
    </row>
    <row r="1648" spans="1:14" x14ac:dyDescent="0.25">
      <c r="A1648" s="5" t="s">
        <v>1452</v>
      </c>
      <c r="B1648" s="5" t="s">
        <v>36</v>
      </c>
      <c r="C1648" s="5" t="s">
        <v>29</v>
      </c>
      <c r="D1648" s="5" t="s">
        <v>27</v>
      </c>
      <c r="E1648" s="6">
        <v>2918.28</v>
      </c>
      <c r="F1648" s="6">
        <v>0</v>
      </c>
      <c r="G1648" s="6">
        <v>2918.28</v>
      </c>
      <c r="H1648" s="6">
        <v>2831.98</v>
      </c>
      <c r="I1648" s="6">
        <v>86.300000000000182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</row>
    <row r="1649" spans="1:14" x14ac:dyDescent="0.25">
      <c r="A1649" s="5" t="s">
        <v>1452</v>
      </c>
      <c r="B1649" s="5" t="s">
        <v>37</v>
      </c>
      <c r="C1649" s="5" t="s">
        <v>29</v>
      </c>
      <c r="D1649" s="5" t="s">
        <v>27</v>
      </c>
      <c r="E1649" s="6">
        <v>6397.89</v>
      </c>
      <c r="F1649" s="6">
        <v>0</v>
      </c>
      <c r="G1649" s="6">
        <v>6397.89</v>
      </c>
      <c r="H1649" s="6">
        <v>6208.69</v>
      </c>
      <c r="I1649" s="6">
        <v>189.20000000000073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</row>
    <row r="1650" spans="1:14" x14ac:dyDescent="0.25">
      <c r="A1650" s="5" t="s">
        <v>1452</v>
      </c>
      <c r="B1650" s="5" t="s">
        <v>34</v>
      </c>
      <c r="C1650" s="5" t="s">
        <v>33</v>
      </c>
      <c r="D1650" s="5" t="s">
        <v>27</v>
      </c>
      <c r="E1650" s="6">
        <v>9541.64</v>
      </c>
      <c r="F1650" s="6">
        <v>0</v>
      </c>
      <c r="G1650" s="6">
        <v>9541.64</v>
      </c>
      <c r="H1650" s="6">
        <v>9917.85</v>
      </c>
      <c r="I1650" s="6">
        <v>-376.21000000000095</v>
      </c>
      <c r="J1650" s="6">
        <v>5.26</v>
      </c>
      <c r="K1650" s="6">
        <v>0</v>
      </c>
      <c r="L1650" s="6">
        <v>5.26</v>
      </c>
      <c r="M1650" s="6">
        <v>5.4669999999999996</v>
      </c>
      <c r="N1650" s="6">
        <v>-0.20699999999999985</v>
      </c>
    </row>
    <row r="1651" spans="1:14" x14ac:dyDescent="0.25">
      <c r="A1651" s="5" t="s">
        <v>1452</v>
      </c>
      <c r="B1651" s="5" t="s">
        <v>35</v>
      </c>
      <c r="C1651" s="5" t="s">
        <v>33</v>
      </c>
      <c r="D1651" s="5" t="s">
        <v>27</v>
      </c>
      <c r="E1651" s="6">
        <v>11237.1</v>
      </c>
      <c r="F1651" s="6">
        <v>0</v>
      </c>
      <c r="G1651" s="6">
        <v>11237.1</v>
      </c>
      <c r="H1651" s="6">
        <v>11680.25</v>
      </c>
      <c r="I1651" s="6">
        <v>-443.14999999999964</v>
      </c>
      <c r="J1651" s="6">
        <v>110.46</v>
      </c>
      <c r="K1651" s="6">
        <v>0</v>
      </c>
      <c r="L1651" s="6">
        <v>110.46</v>
      </c>
      <c r="M1651" s="6">
        <v>114.816</v>
      </c>
      <c r="N1651" s="6">
        <v>-4.3560000000000088</v>
      </c>
    </row>
    <row r="1652" spans="1:14" x14ac:dyDescent="0.25">
      <c r="A1652" s="5" t="s">
        <v>1452</v>
      </c>
      <c r="B1652" s="5" t="s">
        <v>394</v>
      </c>
      <c r="C1652" s="5" t="s">
        <v>39</v>
      </c>
      <c r="D1652" s="5" t="s">
        <v>40</v>
      </c>
      <c r="E1652" s="6">
        <v>-322033.86</v>
      </c>
      <c r="F1652" s="6">
        <v>0</v>
      </c>
      <c r="G1652" s="6">
        <v>-322033.86</v>
      </c>
      <c r="H1652" s="6">
        <v>-322033.90000000002</v>
      </c>
      <c r="I1652" s="6">
        <v>4.0000000037252903E-2</v>
      </c>
      <c r="J1652" s="6">
        <v>-1776.9159999999999</v>
      </c>
      <c r="K1652" s="6">
        <v>0</v>
      </c>
      <c r="L1652" s="6">
        <v>-1776.9159999999999</v>
      </c>
      <c r="M1652" s="6">
        <v>-1776.9159999999999</v>
      </c>
      <c r="N1652" s="6">
        <v>0</v>
      </c>
    </row>
    <row r="1653" spans="1:14" x14ac:dyDescent="0.25">
      <c r="A1653" s="5" t="s">
        <v>1452</v>
      </c>
      <c r="B1653" s="5" t="s">
        <v>395</v>
      </c>
      <c r="C1653" s="5" t="s">
        <v>42</v>
      </c>
      <c r="D1653" s="5" t="s">
        <v>43</v>
      </c>
      <c r="E1653" s="6">
        <v>1515.32</v>
      </c>
      <c r="F1653" s="6">
        <v>1502.847290640394</v>
      </c>
      <c r="G1653" s="6">
        <v>12.472709359605915</v>
      </c>
      <c r="H1653" s="6">
        <v>1525.39</v>
      </c>
      <c r="I1653" s="6">
        <v>-10.070000000000164</v>
      </c>
      <c r="J1653" s="6">
        <v>43000</v>
      </c>
      <c r="K1653" s="6">
        <v>42645.984236453209</v>
      </c>
      <c r="L1653" s="6">
        <v>354.01576354679128</v>
      </c>
      <c r="M1653" s="6">
        <v>43285.673999999999</v>
      </c>
      <c r="N1653" s="6">
        <v>-285.67399999999907</v>
      </c>
    </row>
    <row r="1654" spans="1:14" x14ac:dyDescent="0.25">
      <c r="A1654" s="5" t="s">
        <v>1452</v>
      </c>
      <c r="B1654" s="5" t="s">
        <v>385</v>
      </c>
      <c r="C1654" s="5" t="s">
        <v>42</v>
      </c>
      <c r="D1654" s="5" t="s">
        <v>43</v>
      </c>
      <c r="E1654" s="6">
        <v>1898.1</v>
      </c>
      <c r="F1654" s="6">
        <v>1823.1144278606964</v>
      </c>
      <c r="G1654" s="6">
        <v>74.985572139303486</v>
      </c>
      <c r="H1654" s="6">
        <v>1832.23</v>
      </c>
      <c r="I1654" s="6">
        <v>65.869999999999891</v>
      </c>
      <c r="J1654" s="6">
        <v>1850</v>
      </c>
      <c r="K1654" s="6">
        <v>1776.9164179104478</v>
      </c>
      <c r="L1654" s="6">
        <v>73.083582089552237</v>
      </c>
      <c r="M1654" s="6">
        <v>1785.8009999999999</v>
      </c>
      <c r="N1654" s="6">
        <v>64.199000000000069</v>
      </c>
    </row>
    <row r="1655" spans="1:14" x14ac:dyDescent="0.25">
      <c r="A1655" s="5" t="s">
        <v>1452</v>
      </c>
      <c r="B1655" s="5" t="s">
        <v>386</v>
      </c>
      <c r="C1655" s="5" t="s">
        <v>42</v>
      </c>
      <c r="D1655" s="5" t="s">
        <v>43</v>
      </c>
      <c r="E1655" s="6">
        <v>6913.11</v>
      </c>
      <c r="F1655" s="6">
        <v>6856.1980198019801</v>
      </c>
      <c r="G1655" s="6">
        <v>56.911980198019592</v>
      </c>
      <c r="H1655" s="6">
        <v>6924.76</v>
      </c>
      <c r="I1655" s="6">
        <v>-11.650000000000546</v>
      </c>
      <c r="J1655" s="6">
        <v>43000</v>
      </c>
      <c r="K1655" s="6">
        <v>42645.984158415842</v>
      </c>
      <c r="L1655" s="6">
        <v>354.0158415841579</v>
      </c>
      <c r="M1655" s="6">
        <v>43072.444000000003</v>
      </c>
      <c r="N1655" s="6">
        <v>-72.444000000003143</v>
      </c>
    </row>
    <row r="1656" spans="1:14" x14ac:dyDescent="0.25">
      <c r="A1656" s="5" t="s">
        <v>1452</v>
      </c>
      <c r="B1656" s="5" t="s">
        <v>396</v>
      </c>
      <c r="C1656" s="5" t="s">
        <v>42</v>
      </c>
      <c r="D1656" s="5" t="s">
        <v>43</v>
      </c>
      <c r="E1656" s="6">
        <v>8210.75</v>
      </c>
      <c r="F1656" s="6">
        <v>8181.2019704433496</v>
      </c>
      <c r="G1656" s="6">
        <v>29.548029556650363</v>
      </c>
      <c r="H1656" s="6">
        <v>8303.92</v>
      </c>
      <c r="I1656" s="6">
        <v>-93.170000000000073</v>
      </c>
      <c r="J1656" s="6">
        <v>42800</v>
      </c>
      <c r="K1656" s="6">
        <v>42645.984236453209</v>
      </c>
      <c r="L1656" s="6">
        <v>154.01576354679128</v>
      </c>
      <c r="M1656" s="6">
        <v>43285.673999999999</v>
      </c>
      <c r="N1656" s="6">
        <v>-485.67399999999907</v>
      </c>
    </row>
    <row r="1657" spans="1:14" x14ac:dyDescent="0.25">
      <c r="A1657" s="5" t="s">
        <v>1452</v>
      </c>
      <c r="B1657" s="5" t="s">
        <v>388</v>
      </c>
      <c r="C1657" s="5" t="s">
        <v>42</v>
      </c>
      <c r="D1657" s="5" t="s">
        <v>43</v>
      </c>
      <c r="E1657" s="6">
        <v>12445.81</v>
      </c>
      <c r="F1657" s="6">
        <v>12401.029702970298</v>
      </c>
      <c r="G1657" s="6">
        <v>44.780297029701615</v>
      </c>
      <c r="H1657" s="6">
        <v>12525.04</v>
      </c>
      <c r="I1657" s="6">
        <v>-79.230000000001382</v>
      </c>
      <c r="J1657" s="6">
        <v>42800</v>
      </c>
      <c r="K1657" s="6">
        <v>42645.984158415842</v>
      </c>
      <c r="L1657" s="6">
        <v>154.0158415841579</v>
      </c>
      <c r="M1657" s="6">
        <v>43072.444000000003</v>
      </c>
      <c r="N1657" s="6">
        <v>-272.44400000000314</v>
      </c>
    </row>
    <row r="1658" spans="1:14" x14ac:dyDescent="0.25">
      <c r="A1658" s="5" t="s">
        <v>1452</v>
      </c>
      <c r="B1658" s="5" t="s">
        <v>397</v>
      </c>
      <c r="C1658" s="5" t="s">
        <v>42</v>
      </c>
      <c r="D1658" s="5" t="s">
        <v>43</v>
      </c>
      <c r="E1658" s="6">
        <v>14333.85</v>
      </c>
      <c r="F1658" s="6">
        <v>14126.48275862069</v>
      </c>
      <c r="G1658" s="6">
        <v>207.36724137931014</v>
      </c>
      <c r="H1658" s="6">
        <v>14338.38</v>
      </c>
      <c r="I1658" s="6">
        <v>-4.5299999999988358</v>
      </c>
      <c r="J1658" s="6">
        <v>1803</v>
      </c>
      <c r="K1658" s="6">
        <v>1776.9162561576354</v>
      </c>
      <c r="L1658" s="6">
        <v>26.083743842364584</v>
      </c>
      <c r="M1658" s="6">
        <v>1803.57</v>
      </c>
      <c r="N1658" s="6">
        <v>-0.56999999999993634</v>
      </c>
    </row>
    <row r="1659" spans="1:14" x14ac:dyDescent="0.25">
      <c r="A1659" s="5" t="s">
        <v>1452</v>
      </c>
      <c r="B1659" s="5" t="s">
        <v>398</v>
      </c>
      <c r="C1659" s="5" t="s">
        <v>42</v>
      </c>
      <c r="D1659" s="5" t="s">
        <v>43</v>
      </c>
      <c r="E1659" s="6">
        <v>18907.099999999999</v>
      </c>
      <c r="F1659" s="6">
        <v>18751.438423645319</v>
      </c>
      <c r="G1659" s="6">
        <v>155.66157635467971</v>
      </c>
      <c r="H1659" s="6">
        <v>19032.71</v>
      </c>
      <c r="I1659" s="6">
        <v>-125.61000000000058</v>
      </c>
      <c r="J1659" s="6">
        <v>43000</v>
      </c>
      <c r="K1659" s="6">
        <v>42645.984236453209</v>
      </c>
      <c r="L1659" s="6">
        <v>354.01576354679128</v>
      </c>
      <c r="M1659" s="6">
        <v>43285.673999999999</v>
      </c>
      <c r="N1659" s="6">
        <v>-285.67399999999907</v>
      </c>
    </row>
    <row r="1660" spans="1:14" x14ac:dyDescent="0.25">
      <c r="A1660" s="5" t="s">
        <v>1452</v>
      </c>
      <c r="B1660" s="5" t="s">
        <v>399</v>
      </c>
      <c r="C1660" s="5" t="s">
        <v>42</v>
      </c>
      <c r="D1660" s="5" t="s">
        <v>43</v>
      </c>
      <c r="E1660" s="6">
        <v>23852.91</v>
      </c>
      <c r="F1660" s="6">
        <v>23845.073891625616</v>
      </c>
      <c r="G1660" s="6">
        <v>7.8361083743839117</v>
      </c>
      <c r="H1660" s="6">
        <v>24202.75</v>
      </c>
      <c r="I1660" s="6">
        <v>-349.84000000000015</v>
      </c>
      <c r="J1660" s="6">
        <v>42660</v>
      </c>
      <c r="K1660" s="6">
        <v>42645.984236453209</v>
      </c>
      <c r="L1660" s="6">
        <v>14.015763546791277</v>
      </c>
      <c r="M1660" s="6">
        <v>43285.673999999999</v>
      </c>
      <c r="N1660" s="6">
        <v>-625.67399999999907</v>
      </c>
    </row>
    <row r="1661" spans="1:14" x14ac:dyDescent="0.25">
      <c r="A1661" s="5" t="s">
        <v>1452</v>
      </c>
      <c r="B1661" s="5" t="s">
        <v>400</v>
      </c>
      <c r="C1661" s="5" t="s">
        <v>42</v>
      </c>
      <c r="D1661" s="5" t="s">
        <v>43</v>
      </c>
      <c r="E1661" s="6">
        <v>151052.26</v>
      </c>
      <c r="F1661" s="6">
        <v>149115.09900990099</v>
      </c>
      <c r="G1661" s="6">
        <v>1937.1609900990152</v>
      </c>
      <c r="H1661" s="6">
        <v>150606.25</v>
      </c>
      <c r="I1661" s="6">
        <v>446.01000000000931</v>
      </c>
      <c r="J1661" s="6">
        <v>43200</v>
      </c>
      <c r="K1661" s="6">
        <v>42645.984158415842</v>
      </c>
      <c r="L1661" s="6">
        <v>554.0158415841579</v>
      </c>
      <c r="M1661" s="6">
        <v>43072.444000000003</v>
      </c>
      <c r="N1661" s="6">
        <v>127.55599999999686</v>
      </c>
    </row>
    <row r="1662" spans="1:14" x14ac:dyDescent="0.25">
      <c r="A1662" s="5" t="s">
        <v>1452</v>
      </c>
      <c r="B1662" s="5" t="s">
        <v>52</v>
      </c>
      <c r="C1662" s="5" t="s">
        <v>42</v>
      </c>
      <c r="D1662" s="5" t="s">
        <v>53</v>
      </c>
      <c r="E1662" s="6">
        <v>48955.06</v>
      </c>
      <c r="F1662" s="6">
        <v>47037.069306930694</v>
      </c>
      <c r="G1662" s="6">
        <v>1917.9906930693032</v>
      </c>
      <c r="H1662" s="6">
        <v>47507.44</v>
      </c>
      <c r="I1662" s="6">
        <v>1447.6199999999953</v>
      </c>
      <c r="J1662" s="6">
        <v>8300</v>
      </c>
      <c r="K1662" s="6">
        <v>7974.7990099009894</v>
      </c>
      <c r="L1662" s="6">
        <v>325.2009900990106</v>
      </c>
      <c r="M1662" s="6">
        <v>8054.5469999999996</v>
      </c>
      <c r="N1662" s="6">
        <v>245.45300000000043</v>
      </c>
    </row>
    <row r="1663" spans="1:14" x14ac:dyDescent="0.25">
      <c r="A1663" s="5" t="s">
        <v>1452</v>
      </c>
      <c r="B1663" s="5" t="s">
        <v>54</v>
      </c>
      <c r="C1663" s="5" t="s">
        <v>42</v>
      </c>
      <c r="D1663" s="5" t="s">
        <v>55</v>
      </c>
      <c r="E1663" s="6">
        <v>538.29999999999995</v>
      </c>
      <c r="F1663" s="6">
        <v>527.74509803921558</v>
      </c>
      <c r="G1663" s="6">
        <v>10.554901960784377</v>
      </c>
      <c r="H1663" s="6">
        <v>538.29999999999995</v>
      </c>
      <c r="I1663" s="6">
        <v>0</v>
      </c>
      <c r="J1663" s="6">
        <v>97.873000000000005</v>
      </c>
      <c r="K1663" s="6">
        <v>95.953921568627464</v>
      </c>
      <c r="L1663" s="6">
        <v>1.9190784313725402</v>
      </c>
      <c r="M1663" s="6">
        <v>97.873000000000005</v>
      </c>
      <c r="N1663" s="6">
        <v>0</v>
      </c>
    </row>
    <row r="1664" spans="1:14" x14ac:dyDescent="0.25">
      <c r="A1664" s="5" t="s">
        <v>1453</v>
      </c>
      <c r="B1664" s="5" t="s">
        <v>25</v>
      </c>
      <c r="C1664" s="5" t="s">
        <v>26</v>
      </c>
      <c r="D1664" s="5" t="s">
        <v>27</v>
      </c>
      <c r="E1664" s="6">
        <v>2902.84</v>
      </c>
      <c r="F1664" s="6">
        <v>0</v>
      </c>
      <c r="G1664" s="6">
        <v>2902.84</v>
      </c>
      <c r="H1664" s="6">
        <v>0</v>
      </c>
      <c r="I1664" s="6">
        <v>2902.84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</row>
    <row r="1665" spans="1:14" x14ac:dyDescent="0.25">
      <c r="A1665" s="5" t="s">
        <v>1453</v>
      </c>
      <c r="B1665" s="5" t="s">
        <v>30</v>
      </c>
      <c r="C1665" s="5" t="s">
        <v>29</v>
      </c>
      <c r="D1665" s="5" t="s">
        <v>27</v>
      </c>
      <c r="E1665" s="6">
        <v>36.06</v>
      </c>
      <c r="F1665" s="6">
        <v>0</v>
      </c>
      <c r="G1665" s="6">
        <v>36.06</v>
      </c>
      <c r="H1665" s="6">
        <v>36.43</v>
      </c>
      <c r="I1665" s="6">
        <v>-0.36999999999999744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</row>
    <row r="1666" spans="1:14" x14ac:dyDescent="0.25">
      <c r="A1666" s="5" t="s">
        <v>1453</v>
      </c>
      <c r="B1666" s="5" t="s">
        <v>31</v>
      </c>
      <c r="C1666" s="5" t="s">
        <v>29</v>
      </c>
      <c r="D1666" s="5" t="s">
        <v>27</v>
      </c>
      <c r="E1666" s="6">
        <v>161.75</v>
      </c>
      <c r="F1666" s="6">
        <v>0</v>
      </c>
      <c r="G1666" s="6">
        <v>161.75</v>
      </c>
      <c r="H1666" s="6">
        <v>163.38</v>
      </c>
      <c r="I1666" s="6">
        <v>-1.6299999999999955</v>
      </c>
      <c r="J1666" s="6">
        <v>0</v>
      </c>
      <c r="K1666" s="6">
        <v>0</v>
      </c>
      <c r="L1666" s="6">
        <v>0</v>
      </c>
      <c r="M1666" s="6">
        <v>0</v>
      </c>
      <c r="N1666" s="6">
        <v>0</v>
      </c>
    </row>
    <row r="1667" spans="1:14" x14ac:dyDescent="0.25">
      <c r="A1667" s="5" t="s">
        <v>1453</v>
      </c>
      <c r="B1667" s="5" t="s">
        <v>32</v>
      </c>
      <c r="C1667" s="5" t="s">
        <v>33</v>
      </c>
      <c r="D1667" s="5" t="s">
        <v>27</v>
      </c>
      <c r="E1667" s="6">
        <v>373.29</v>
      </c>
      <c r="F1667" s="6">
        <v>0</v>
      </c>
      <c r="G1667" s="6">
        <v>373.29</v>
      </c>
      <c r="H1667" s="6">
        <v>533.09</v>
      </c>
      <c r="I1667" s="6">
        <v>-159.80000000000001</v>
      </c>
      <c r="J1667" s="6">
        <v>0.92</v>
      </c>
      <c r="K1667" s="6">
        <v>0</v>
      </c>
      <c r="L1667" s="6">
        <v>0.92</v>
      </c>
      <c r="M1667" s="6">
        <v>1.3140000000000001</v>
      </c>
      <c r="N1667" s="6">
        <v>-0.39400000000000002</v>
      </c>
    </row>
    <row r="1668" spans="1:14" x14ac:dyDescent="0.25">
      <c r="A1668" s="5" t="s">
        <v>1453</v>
      </c>
      <c r="B1668" s="5" t="s">
        <v>28</v>
      </c>
      <c r="C1668" s="5" t="s">
        <v>29</v>
      </c>
      <c r="D1668" s="5" t="s">
        <v>27</v>
      </c>
      <c r="E1668" s="6">
        <v>1152.43</v>
      </c>
      <c r="F1668" s="6">
        <v>0</v>
      </c>
      <c r="G1668" s="6">
        <v>1152.43</v>
      </c>
      <c r="H1668" s="6">
        <v>1164</v>
      </c>
      <c r="I1668" s="6">
        <v>-11.569999999999936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</row>
    <row r="1669" spans="1:14" x14ac:dyDescent="0.25">
      <c r="A1669" s="5" t="s">
        <v>1453</v>
      </c>
      <c r="B1669" s="5" t="s">
        <v>36</v>
      </c>
      <c r="C1669" s="5" t="s">
        <v>29</v>
      </c>
      <c r="D1669" s="5" t="s">
        <v>27</v>
      </c>
      <c r="E1669" s="6">
        <v>2078.66</v>
      </c>
      <c r="F1669" s="6">
        <v>0</v>
      </c>
      <c r="G1669" s="6">
        <v>2078.66</v>
      </c>
      <c r="H1669" s="6">
        <v>2099.5300000000002</v>
      </c>
      <c r="I1669" s="6">
        <v>-20.870000000000346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</row>
    <row r="1670" spans="1:14" x14ac:dyDescent="0.25">
      <c r="A1670" s="5" t="s">
        <v>1453</v>
      </c>
      <c r="B1670" s="5" t="s">
        <v>34</v>
      </c>
      <c r="C1670" s="5" t="s">
        <v>33</v>
      </c>
      <c r="D1670" s="5" t="s">
        <v>27</v>
      </c>
      <c r="E1670" s="6">
        <v>1668.88</v>
      </c>
      <c r="F1670" s="6">
        <v>0</v>
      </c>
      <c r="G1670" s="6">
        <v>1668.88</v>
      </c>
      <c r="H1670" s="6">
        <v>2383.29</v>
      </c>
      <c r="I1670" s="6">
        <v>-714.40999999999985</v>
      </c>
      <c r="J1670" s="6">
        <v>0.92</v>
      </c>
      <c r="K1670" s="6">
        <v>0</v>
      </c>
      <c r="L1670" s="6">
        <v>0.92</v>
      </c>
      <c r="M1670" s="6">
        <v>1.3140000000000001</v>
      </c>
      <c r="N1670" s="6">
        <v>-0.39400000000000002</v>
      </c>
    </row>
    <row r="1671" spans="1:14" x14ac:dyDescent="0.25">
      <c r="A1671" s="5" t="s">
        <v>1453</v>
      </c>
      <c r="B1671" s="5" t="s">
        <v>35</v>
      </c>
      <c r="C1671" s="5" t="s">
        <v>33</v>
      </c>
      <c r="D1671" s="5" t="s">
        <v>27</v>
      </c>
      <c r="E1671" s="6">
        <v>1965.42</v>
      </c>
      <c r="F1671" s="6">
        <v>0</v>
      </c>
      <c r="G1671" s="6">
        <v>1965.42</v>
      </c>
      <c r="H1671" s="6">
        <v>2806.78</v>
      </c>
      <c r="I1671" s="6">
        <v>-841.36000000000013</v>
      </c>
      <c r="J1671" s="6">
        <v>19.32</v>
      </c>
      <c r="K1671" s="6">
        <v>0</v>
      </c>
      <c r="L1671" s="6">
        <v>19.32</v>
      </c>
      <c r="M1671" s="6">
        <v>27.59</v>
      </c>
      <c r="N1671" s="6">
        <v>-8.27</v>
      </c>
    </row>
    <row r="1672" spans="1:14" x14ac:dyDescent="0.25">
      <c r="A1672" s="5" t="s">
        <v>1453</v>
      </c>
      <c r="B1672" s="5" t="s">
        <v>37</v>
      </c>
      <c r="C1672" s="5" t="s">
        <v>29</v>
      </c>
      <c r="D1672" s="5" t="s">
        <v>27</v>
      </c>
      <c r="E1672" s="6">
        <v>4557.1499999999996</v>
      </c>
      <c r="F1672" s="6">
        <v>0</v>
      </c>
      <c r="G1672" s="6">
        <v>4557.1499999999996</v>
      </c>
      <c r="H1672" s="6">
        <v>4602.91</v>
      </c>
      <c r="I1672" s="6">
        <v>-45.760000000000218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</row>
    <row r="1673" spans="1:14" x14ac:dyDescent="0.25">
      <c r="A1673" s="5" t="s">
        <v>1453</v>
      </c>
      <c r="B1673" s="5" t="s">
        <v>91</v>
      </c>
      <c r="C1673" s="5" t="s">
        <v>39</v>
      </c>
      <c r="D1673" s="5" t="s">
        <v>40</v>
      </c>
      <c r="E1673" s="6">
        <v>-133818.35999999999</v>
      </c>
      <c r="F1673" s="6">
        <v>0</v>
      </c>
      <c r="G1673" s="6">
        <v>-133818.35999999999</v>
      </c>
      <c r="H1673" s="6">
        <v>-133818.35999999999</v>
      </c>
      <c r="I1673" s="6">
        <v>0</v>
      </c>
      <c r="J1673" s="6">
        <v>-1313.8330000000001</v>
      </c>
      <c r="K1673" s="6">
        <v>0</v>
      </c>
      <c r="L1673" s="6">
        <v>-1313.8330000000001</v>
      </c>
      <c r="M1673" s="6">
        <v>-1313.8330000000001</v>
      </c>
      <c r="N1673" s="6">
        <v>0</v>
      </c>
    </row>
    <row r="1674" spans="1:14" x14ac:dyDescent="0.25">
      <c r="A1674" s="5" t="s">
        <v>1453</v>
      </c>
      <c r="B1674" s="5" t="s">
        <v>1364</v>
      </c>
      <c r="C1674" s="5" t="s">
        <v>42</v>
      </c>
      <c r="D1674" s="5" t="s">
        <v>43</v>
      </c>
      <c r="E1674" s="6">
        <v>8301.75</v>
      </c>
      <c r="F1674" s="6">
        <v>0</v>
      </c>
      <c r="G1674" s="6">
        <v>8301.75</v>
      </c>
      <c r="H1674" s="6">
        <v>0</v>
      </c>
      <c r="I1674" s="6">
        <v>8301.75</v>
      </c>
      <c r="J1674" s="6">
        <v>7980</v>
      </c>
      <c r="K1674" s="6">
        <v>0</v>
      </c>
      <c r="L1674" s="6">
        <v>7980</v>
      </c>
      <c r="M1674" s="6">
        <v>0</v>
      </c>
      <c r="N1674" s="6">
        <v>7980</v>
      </c>
    </row>
    <row r="1675" spans="1:14" x14ac:dyDescent="0.25">
      <c r="A1675" s="5" t="s">
        <v>1453</v>
      </c>
      <c r="B1675" s="5" t="s">
        <v>92</v>
      </c>
      <c r="C1675" s="5" t="s">
        <v>42</v>
      </c>
      <c r="D1675" s="5" t="s">
        <v>43</v>
      </c>
      <c r="E1675" s="6">
        <v>128.96</v>
      </c>
      <c r="F1675" s="6">
        <v>111.83168316831683</v>
      </c>
      <c r="G1675" s="6">
        <v>17.128316831683179</v>
      </c>
      <c r="H1675" s="6">
        <v>112.95</v>
      </c>
      <c r="I1675" s="6">
        <v>16.010000000000005</v>
      </c>
      <c r="J1675" s="6">
        <v>1515</v>
      </c>
      <c r="K1675" s="6">
        <v>1313.8326732673268</v>
      </c>
      <c r="L1675" s="6">
        <v>201.16732673267325</v>
      </c>
      <c r="M1675" s="6">
        <v>1326.971</v>
      </c>
      <c r="N1675" s="6">
        <v>188.029</v>
      </c>
    </row>
    <row r="1676" spans="1:14" x14ac:dyDescent="0.25">
      <c r="A1676" s="5" t="s">
        <v>1453</v>
      </c>
      <c r="B1676" s="5" t="s">
        <v>93</v>
      </c>
      <c r="C1676" s="5" t="s">
        <v>42</v>
      </c>
      <c r="D1676" s="5" t="s">
        <v>43</v>
      </c>
      <c r="E1676" s="6">
        <v>486</v>
      </c>
      <c r="F1676" s="6">
        <v>478.89655172413791</v>
      </c>
      <c r="G1676" s="6">
        <v>7.1034482758620925</v>
      </c>
      <c r="H1676" s="6">
        <v>486.08</v>
      </c>
      <c r="I1676" s="6">
        <v>-7.9999999999984084E-2</v>
      </c>
      <c r="J1676" s="6">
        <v>8000</v>
      </c>
      <c r="K1676" s="6">
        <v>7882.9980295566511</v>
      </c>
      <c r="L1676" s="6">
        <v>117.00197044334891</v>
      </c>
      <c r="M1676" s="6">
        <v>8001.2430000000004</v>
      </c>
      <c r="N1676" s="6">
        <v>-1.2430000000003929</v>
      </c>
    </row>
    <row r="1677" spans="1:14" x14ac:dyDescent="0.25">
      <c r="A1677" s="5" t="s">
        <v>1453</v>
      </c>
      <c r="B1677" s="5" t="s">
        <v>94</v>
      </c>
      <c r="C1677" s="5" t="s">
        <v>42</v>
      </c>
      <c r="D1677" s="5" t="s">
        <v>43</v>
      </c>
      <c r="E1677" s="6">
        <v>652.41</v>
      </c>
      <c r="F1677" s="6">
        <v>650.34825870646762</v>
      </c>
      <c r="G1677" s="6">
        <v>2.06174129353235</v>
      </c>
      <c r="H1677" s="6">
        <v>653.6</v>
      </c>
      <c r="I1677" s="6">
        <v>-1.1900000000000546</v>
      </c>
      <c r="J1677" s="6">
        <v>1318</v>
      </c>
      <c r="K1677" s="6">
        <v>1313.8328358208955</v>
      </c>
      <c r="L1677" s="6">
        <v>4.1671641791044749</v>
      </c>
      <c r="M1677" s="6">
        <v>1320.402</v>
      </c>
      <c r="N1677" s="6">
        <v>-2.4020000000000437</v>
      </c>
    </row>
    <row r="1678" spans="1:14" x14ac:dyDescent="0.25">
      <c r="A1678" s="5" t="s">
        <v>1453</v>
      </c>
      <c r="B1678" s="5" t="s">
        <v>45</v>
      </c>
      <c r="C1678" s="5" t="s">
        <v>42</v>
      </c>
      <c r="D1678" s="5" t="s">
        <v>43</v>
      </c>
      <c r="E1678" s="6">
        <v>2184.88</v>
      </c>
      <c r="F1678" s="6">
        <v>2152.9261083743841</v>
      </c>
      <c r="G1678" s="6">
        <v>31.953891625616052</v>
      </c>
      <c r="H1678" s="6">
        <v>2185.2199999999998</v>
      </c>
      <c r="I1678" s="6">
        <v>-0.33999999999969077</v>
      </c>
      <c r="J1678" s="6">
        <v>8000</v>
      </c>
      <c r="K1678" s="6">
        <v>7882.9980295566511</v>
      </c>
      <c r="L1678" s="6">
        <v>117.00197044334891</v>
      </c>
      <c r="M1678" s="6">
        <v>8001.2430000000004</v>
      </c>
      <c r="N1678" s="6">
        <v>-1.2430000000003929</v>
      </c>
    </row>
    <row r="1679" spans="1:14" x14ac:dyDescent="0.25">
      <c r="A1679" s="5" t="s">
        <v>1453</v>
      </c>
      <c r="B1679" s="5" t="s">
        <v>46</v>
      </c>
      <c r="C1679" s="5" t="s">
        <v>42</v>
      </c>
      <c r="D1679" s="5" t="s">
        <v>43</v>
      </c>
      <c r="E1679" s="6">
        <v>2641.67</v>
      </c>
      <c r="F1679" s="6">
        <v>2603.0443349753696</v>
      </c>
      <c r="G1679" s="6">
        <v>38.625665024630507</v>
      </c>
      <c r="H1679" s="6">
        <v>2642.09</v>
      </c>
      <c r="I1679" s="6">
        <v>-0.42000000000007276</v>
      </c>
      <c r="J1679" s="6">
        <v>8000</v>
      </c>
      <c r="K1679" s="6">
        <v>7882.9980295566511</v>
      </c>
      <c r="L1679" s="6">
        <v>117.00197044334891</v>
      </c>
      <c r="M1679" s="6">
        <v>8001.2430000000004</v>
      </c>
      <c r="N1679" s="6">
        <v>-1.2430000000003929</v>
      </c>
    </row>
    <row r="1680" spans="1:14" x14ac:dyDescent="0.25">
      <c r="A1680" s="5" t="s">
        <v>1453</v>
      </c>
      <c r="B1680" s="5" t="s">
        <v>47</v>
      </c>
      <c r="C1680" s="5" t="s">
        <v>42</v>
      </c>
      <c r="D1680" s="5" t="s">
        <v>43</v>
      </c>
      <c r="E1680" s="6">
        <v>3752.11</v>
      </c>
      <c r="F1680" s="6">
        <v>3706.5098039215686</v>
      </c>
      <c r="G1680" s="6">
        <v>45.600196078431509</v>
      </c>
      <c r="H1680" s="6">
        <v>3780.64</v>
      </c>
      <c r="I1680" s="6">
        <v>-28.529999999999745</v>
      </c>
      <c r="J1680" s="6">
        <v>7980</v>
      </c>
      <c r="K1680" s="6">
        <v>7882.9980392156867</v>
      </c>
      <c r="L1680" s="6">
        <v>97.001960784313269</v>
      </c>
      <c r="M1680" s="6">
        <v>8040.6580000000004</v>
      </c>
      <c r="N1680" s="6">
        <v>-60.658000000000357</v>
      </c>
    </row>
    <row r="1681" spans="1:14" x14ac:dyDescent="0.25">
      <c r="A1681" s="5" t="s">
        <v>1453</v>
      </c>
      <c r="B1681" s="5" t="s">
        <v>48</v>
      </c>
      <c r="C1681" s="5" t="s">
        <v>42</v>
      </c>
      <c r="D1681" s="5" t="s">
        <v>43</v>
      </c>
      <c r="E1681" s="6">
        <v>8650.15</v>
      </c>
      <c r="F1681" s="6">
        <v>7837.7931034482763</v>
      </c>
      <c r="G1681" s="6">
        <v>812.35689655172337</v>
      </c>
      <c r="H1681" s="6">
        <v>7955.36</v>
      </c>
      <c r="I1681" s="6">
        <v>694.79</v>
      </c>
      <c r="J1681" s="6">
        <v>8700</v>
      </c>
      <c r="K1681" s="6">
        <v>7882.9980295566511</v>
      </c>
      <c r="L1681" s="6">
        <v>817.00197044334891</v>
      </c>
      <c r="M1681" s="6">
        <v>8001.2430000000004</v>
      </c>
      <c r="N1681" s="6">
        <v>698.75699999999961</v>
      </c>
    </row>
    <row r="1682" spans="1:14" x14ac:dyDescent="0.25">
      <c r="A1682" s="5" t="s">
        <v>1453</v>
      </c>
      <c r="B1682" s="5" t="s">
        <v>50</v>
      </c>
      <c r="C1682" s="5" t="s">
        <v>42</v>
      </c>
      <c r="D1682" s="5" t="s">
        <v>43</v>
      </c>
      <c r="E1682" s="6">
        <v>0</v>
      </c>
      <c r="F1682" s="6">
        <v>9826.3980099502496</v>
      </c>
      <c r="G1682" s="6">
        <v>-9826.3980099502496</v>
      </c>
      <c r="H1682" s="6">
        <v>9875.5300000000007</v>
      </c>
      <c r="I1682" s="6">
        <v>-9875.5300000000007</v>
      </c>
      <c r="J1682" s="6">
        <v>0</v>
      </c>
      <c r="K1682" s="6">
        <v>7882.9980099502482</v>
      </c>
      <c r="L1682" s="6">
        <v>-7882.9980099502482</v>
      </c>
      <c r="M1682" s="6">
        <v>7922.4129999999996</v>
      </c>
      <c r="N1682" s="6">
        <v>-7922.4129999999996</v>
      </c>
    </row>
    <row r="1683" spans="1:14" x14ac:dyDescent="0.25">
      <c r="A1683" s="5" t="s">
        <v>1453</v>
      </c>
      <c r="B1683" s="5" t="s">
        <v>95</v>
      </c>
      <c r="C1683" s="5" t="s">
        <v>42</v>
      </c>
      <c r="D1683" s="5" t="s">
        <v>43</v>
      </c>
      <c r="E1683" s="6">
        <v>11726.11</v>
      </c>
      <c r="F1683" s="6">
        <v>11574.866995073891</v>
      </c>
      <c r="G1683" s="6">
        <v>151.24300492610928</v>
      </c>
      <c r="H1683" s="6">
        <v>11748.49</v>
      </c>
      <c r="I1683" s="6">
        <v>-22.3799999999992</v>
      </c>
      <c r="J1683" s="6">
        <v>1331</v>
      </c>
      <c r="K1683" s="6">
        <v>1313.8325123152708</v>
      </c>
      <c r="L1683" s="6">
        <v>17.167487684729167</v>
      </c>
      <c r="M1683" s="6">
        <v>1333.54</v>
      </c>
      <c r="N1683" s="6">
        <v>-2.5399999999999636</v>
      </c>
    </row>
    <row r="1684" spans="1:14" x14ac:dyDescent="0.25">
      <c r="A1684" s="5" t="s">
        <v>1453</v>
      </c>
      <c r="B1684" s="5" t="s">
        <v>51</v>
      </c>
      <c r="C1684" s="5" t="s">
        <v>42</v>
      </c>
      <c r="D1684" s="5" t="s">
        <v>43</v>
      </c>
      <c r="E1684" s="6">
        <v>45129.67</v>
      </c>
      <c r="F1684" s="6">
        <v>44525.297029702968</v>
      </c>
      <c r="G1684" s="6">
        <v>604.37297029703041</v>
      </c>
      <c r="H1684" s="6">
        <v>44970.55</v>
      </c>
      <c r="I1684" s="6">
        <v>159.11999999999534</v>
      </c>
      <c r="J1684" s="6">
        <v>7990</v>
      </c>
      <c r="K1684" s="6">
        <v>7882.9980198019803</v>
      </c>
      <c r="L1684" s="6">
        <v>107.00198019801974</v>
      </c>
      <c r="M1684" s="6">
        <v>7961.8280000000004</v>
      </c>
      <c r="N1684" s="6">
        <v>28.171999999999571</v>
      </c>
    </row>
    <row r="1685" spans="1:14" x14ac:dyDescent="0.25">
      <c r="A1685" s="5" t="s">
        <v>1453</v>
      </c>
      <c r="B1685" s="5" t="s">
        <v>52</v>
      </c>
      <c r="C1685" s="5" t="s">
        <v>42</v>
      </c>
      <c r="D1685" s="5" t="s">
        <v>53</v>
      </c>
      <c r="E1685" s="6">
        <v>34870.160000000003</v>
      </c>
      <c r="F1685" s="6">
        <v>34871.702970297032</v>
      </c>
      <c r="G1685" s="6">
        <v>-1.5429702970286598</v>
      </c>
      <c r="H1685" s="6">
        <v>35220.42</v>
      </c>
      <c r="I1685" s="6">
        <v>-350.25999999999476</v>
      </c>
      <c r="J1685" s="6">
        <v>5912</v>
      </c>
      <c r="K1685" s="6">
        <v>5912.2485148514852</v>
      </c>
      <c r="L1685" s="6">
        <v>-0.24851485148519714</v>
      </c>
      <c r="M1685" s="6">
        <v>5971.3710000000001</v>
      </c>
      <c r="N1685" s="6">
        <v>-59.371000000000095</v>
      </c>
    </row>
    <row r="1686" spans="1:14" x14ac:dyDescent="0.25">
      <c r="A1686" s="5" t="s">
        <v>1453</v>
      </c>
      <c r="B1686" s="5" t="s">
        <v>54</v>
      </c>
      <c r="C1686" s="5" t="s">
        <v>42</v>
      </c>
      <c r="D1686" s="5" t="s">
        <v>55</v>
      </c>
      <c r="E1686" s="6">
        <v>398.01</v>
      </c>
      <c r="F1686" s="6">
        <v>390.20588235294116</v>
      </c>
      <c r="G1686" s="6">
        <v>7.8041176470588312</v>
      </c>
      <c r="H1686" s="6">
        <v>398.01</v>
      </c>
      <c r="I1686" s="6">
        <v>0</v>
      </c>
      <c r="J1686" s="6">
        <v>72.366</v>
      </c>
      <c r="K1686" s="6">
        <v>70.947058823529417</v>
      </c>
      <c r="L1686" s="6">
        <v>1.4189411764705824</v>
      </c>
      <c r="M1686" s="6">
        <v>72.366</v>
      </c>
      <c r="N1686" s="6">
        <v>0</v>
      </c>
    </row>
    <row r="1687" spans="1:14" x14ac:dyDescent="0.25">
      <c r="A1687" s="5" t="s">
        <v>1454</v>
      </c>
      <c r="B1687" s="5" t="s">
        <v>25</v>
      </c>
      <c r="C1687" s="5" t="s">
        <v>26</v>
      </c>
      <c r="D1687" s="5" t="s">
        <v>27</v>
      </c>
      <c r="E1687" s="6">
        <v>8515.9699999999993</v>
      </c>
      <c r="F1687" s="6">
        <v>0</v>
      </c>
      <c r="G1687" s="6">
        <v>8515.9699999999993</v>
      </c>
      <c r="H1687" s="6">
        <v>0</v>
      </c>
      <c r="I1687" s="6">
        <v>8515.9699999999993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</row>
    <row r="1688" spans="1:14" x14ac:dyDescent="0.25">
      <c r="A1688" s="5" t="s">
        <v>1454</v>
      </c>
      <c r="B1688" s="5" t="s">
        <v>30</v>
      </c>
      <c r="C1688" s="5" t="s">
        <v>29</v>
      </c>
      <c r="D1688" s="5" t="s">
        <v>27</v>
      </c>
      <c r="E1688" s="6">
        <v>84.73</v>
      </c>
      <c r="F1688" s="6">
        <v>0</v>
      </c>
      <c r="G1688" s="6">
        <v>84.73</v>
      </c>
      <c r="H1688" s="6">
        <v>85.42</v>
      </c>
      <c r="I1688" s="6">
        <v>-0.68999999999999773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</row>
    <row r="1689" spans="1:14" x14ac:dyDescent="0.25">
      <c r="A1689" s="5" t="s">
        <v>1454</v>
      </c>
      <c r="B1689" s="5" t="s">
        <v>31</v>
      </c>
      <c r="C1689" s="5" t="s">
        <v>29</v>
      </c>
      <c r="D1689" s="5" t="s">
        <v>27</v>
      </c>
      <c r="E1689" s="6">
        <v>380.03</v>
      </c>
      <c r="F1689" s="6">
        <v>0</v>
      </c>
      <c r="G1689" s="6">
        <v>380.03</v>
      </c>
      <c r="H1689" s="6">
        <v>383.13</v>
      </c>
      <c r="I1689" s="6">
        <v>-3.1000000000000227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</row>
    <row r="1690" spans="1:14" x14ac:dyDescent="0.25">
      <c r="A1690" s="5" t="s">
        <v>1454</v>
      </c>
      <c r="B1690" s="5" t="s">
        <v>32</v>
      </c>
      <c r="C1690" s="5" t="s">
        <v>33</v>
      </c>
      <c r="D1690" s="5" t="s">
        <v>27</v>
      </c>
      <c r="E1690" s="6">
        <v>880.48</v>
      </c>
      <c r="F1690" s="6">
        <v>0</v>
      </c>
      <c r="G1690" s="6">
        <v>880.48</v>
      </c>
      <c r="H1690" s="6">
        <v>1250.1199999999999</v>
      </c>
      <c r="I1690" s="6">
        <v>-369.63999999999987</v>
      </c>
      <c r="J1690" s="6">
        <v>2.17</v>
      </c>
      <c r="K1690" s="6">
        <v>0</v>
      </c>
      <c r="L1690" s="6">
        <v>2.17</v>
      </c>
      <c r="M1690" s="6">
        <v>3.081</v>
      </c>
      <c r="N1690" s="6">
        <v>-0.91100000000000003</v>
      </c>
    </row>
    <row r="1691" spans="1:14" x14ac:dyDescent="0.25">
      <c r="A1691" s="5" t="s">
        <v>1454</v>
      </c>
      <c r="B1691" s="5" t="s">
        <v>28</v>
      </c>
      <c r="C1691" s="5" t="s">
        <v>29</v>
      </c>
      <c r="D1691" s="5" t="s">
        <v>27</v>
      </c>
      <c r="E1691" s="6">
        <v>2707.58</v>
      </c>
      <c r="F1691" s="6">
        <v>0</v>
      </c>
      <c r="G1691" s="6">
        <v>2707.58</v>
      </c>
      <c r="H1691" s="6">
        <v>2729.63</v>
      </c>
      <c r="I1691" s="6">
        <v>-22.050000000000182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</row>
    <row r="1692" spans="1:14" x14ac:dyDescent="0.25">
      <c r="A1692" s="5" t="s">
        <v>1454</v>
      </c>
      <c r="B1692" s="5" t="s">
        <v>36</v>
      </c>
      <c r="C1692" s="5" t="s">
        <v>29</v>
      </c>
      <c r="D1692" s="5" t="s">
        <v>27</v>
      </c>
      <c r="E1692" s="6">
        <v>4883.72</v>
      </c>
      <c r="F1692" s="6">
        <v>0</v>
      </c>
      <c r="G1692" s="6">
        <v>4883.72</v>
      </c>
      <c r="H1692" s="6">
        <v>4923.51</v>
      </c>
      <c r="I1692" s="6">
        <v>-39.789999999999964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</row>
    <row r="1693" spans="1:14" x14ac:dyDescent="0.25">
      <c r="A1693" s="5" t="s">
        <v>1454</v>
      </c>
      <c r="B1693" s="5" t="s">
        <v>34</v>
      </c>
      <c r="C1693" s="5" t="s">
        <v>33</v>
      </c>
      <c r="D1693" s="5" t="s">
        <v>27</v>
      </c>
      <c r="E1693" s="6">
        <v>3936.38</v>
      </c>
      <c r="F1693" s="6">
        <v>0</v>
      </c>
      <c r="G1693" s="6">
        <v>3936.38</v>
      </c>
      <c r="H1693" s="6">
        <v>5588.93</v>
      </c>
      <c r="I1693" s="6">
        <v>-1652.5500000000002</v>
      </c>
      <c r="J1693" s="6">
        <v>2.17</v>
      </c>
      <c r="K1693" s="6">
        <v>0</v>
      </c>
      <c r="L1693" s="6">
        <v>2.17</v>
      </c>
      <c r="M1693" s="6">
        <v>3.081</v>
      </c>
      <c r="N1693" s="6">
        <v>-0.91100000000000003</v>
      </c>
    </row>
    <row r="1694" spans="1:14" x14ac:dyDescent="0.25">
      <c r="A1694" s="5" t="s">
        <v>1454</v>
      </c>
      <c r="B1694" s="5" t="s">
        <v>35</v>
      </c>
      <c r="C1694" s="5" t="s">
        <v>33</v>
      </c>
      <c r="D1694" s="5" t="s">
        <v>27</v>
      </c>
      <c r="E1694" s="6">
        <v>4635.84</v>
      </c>
      <c r="F1694" s="6">
        <v>0</v>
      </c>
      <c r="G1694" s="6">
        <v>4635.84</v>
      </c>
      <c r="H1694" s="6">
        <v>6582.03</v>
      </c>
      <c r="I1694" s="6">
        <v>-1946.1899999999996</v>
      </c>
      <c r="J1694" s="6">
        <v>45.57</v>
      </c>
      <c r="K1694" s="6">
        <v>0</v>
      </c>
      <c r="L1694" s="6">
        <v>45.57</v>
      </c>
      <c r="M1694" s="6">
        <v>64.700999999999993</v>
      </c>
      <c r="N1694" s="6">
        <v>-19.130999999999993</v>
      </c>
    </row>
    <row r="1695" spans="1:14" x14ac:dyDescent="0.25">
      <c r="A1695" s="5" t="s">
        <v>1454</v>
      </c>
      <c r="B1695" s="5" t="s">
        <v>37</v>
      </c>
      <c r="C1695" s="5" t="s">
        <v>29</v>
      </c>
      <c r="D1695" s="5" t="s">
        <v>27</v>
      </c>
      <c r="E1695" s="6">
        <v>10706.83</v>
      </c>
      <c r="F1695" s="6">
        <v>0</v>
      </c>
      <c r="G1695" s="6">
        <v>10706.83</v>
      </c>
      <c r="H1695" s="6">
        <v>10794.04</v>
      </c>
      <c r="I1695" s="6">
        <v>-87.210000000000946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</row>
    <row r="1696" spans="1:14" x14ac:dyDescent="0.25">
      <c r="A1696" s="5" t="s">
        <v>1454</v>
      </c>
      <c r="B1696" s="5" t="s">
        <v>1043</v>
      </c>
      <c r="C1696" s="5" t="s">
        <v>39</v>
      </c>
      <c r="D1696" s="5" t="s">
        <v>40</v>
      </c>
      <c r="E1696" s="6">
        <v>-313095.21999999997</v>
      </c>
      <c r="F1696" s="6">
        <v>0</v>
      </c>
      <c r="G1696" s="6">
        <v>-313095.21999999997</v>
      </c>
      <c r="H1696" s="6">
        <v>-313095.08</v>
      </c>
      <c r="I1696" s="6">
        <v>-0.13999999995576218</v>
      </c>
      <c r="J1696" s="6">
        <v>-3081</v>
      </c>
      <c r="K1696" s="6">
        <v>0</v>
      </c>
      <c r="L1696" s="6">
        <v>-3081</v>
      </c>
      <c r="M1696" s="6">
        <v>-3081</v>
      </c>
      <c r="N1696" s="6">
        <v>0</v>
      </c>
    </row>
    <row r="1697" spans="1:14" x14ac:dyDescent="0.25">
      <c r="A1697" s="5" t="s">
        <v>1454</v>
      </c>
      <c r="B1697" s="5" t="s">
        <v>1364</v>
      </c>
      <c r="C1697" s="5" t="s">
        <v>42</v>
      </c>
      <c r="D1697" s="5" t="s">
        <v>43</v>
      </c>
      <c r="E1697" s="6">
        <v>19321.86</v>
      </c>
      <c r="F1697" s="6">
        <v>0</v>
      </c>
      <c r="G1697" s="6">
        <v>19321.86</v>
      </c>
      <c r="H1697" s="6">
        <v>0</v>
      </c>
      <c r="I1697" s="6">
        <v>19321.86</v>
      </c>
      <c r="J1697" s="6">
        <v>18573</v>
      </c>
      <c r="K1697" s="6">
        <v>0</v>
      </c>
      <c r="L1697" s="6">
        <v>18573</v>
      </c>
      <c r="M1697" s="6">
        <v>0</v>
      </c>
      <c r="N1697" s="6">
        <v>18573</v>
      </c>
    </row>
    <row r="1698" spans="1:14" x14ac:dyDescent="0.25">
      <c r="A1698" s="5" t="s">
        <v>1454</v>
      </c>
      <c r="B1698" s="5" t="s">
        <v>92</v>
      </c>
      <c r="C1698" s="5" t="s">
        <v>42</v>
      </c>
      <c r="D1698" s="5" t="s">
        <v>43</v>
      </c>
      <c r="E1698" s="6">
        <v>283.45</v>
      </c>
      <c r="F1698" s="6">
        <v>262.25742574257424</v>
      </c>
      <c r="G1698" s="6">
        <v>21.192574257425747</v>
      </c>
      <c r="H1698" s="6">
        <v>264.88</v>
      </c>
      <c r="I1698" s="6">
        <v>18.569999999999993</v>
      </c>
      <c r="J1698" s="6">
        <v>3330</v>
      </c>
      <c r="K1698" s="6">
        <v>3081</v>
      </c>
      <c r="L1698" s="6">
        <v>249</v>
      </c>
      <c r="M1698" s="6">
        <v>3111.81</v>
      </c>
      <c r="N1698" s="6">
        <v>218.19000000000005</v>
      </c>
    </row>
    <row r="1699" spans="1:14" x14ac:dyDescent="0.25">
      <c r="A1699" s="5" t="s">
        <v>1454</v>
      </c>
      <c r="B1699" s="5" t="s">
        <v>468</v>
      </c>
      <c r="C1699" s="5" t="s">
        <v>42</v>
      </c>
      <c r="D1699" s="5" t="s">
        <v>43</v>
      </c>
      <c r="E1699" s="6">
        <v>1076.3699999999999</v>
      </c>
      <c r="F1699" s="6">
        <v>1064.0492610837439</v>
      </c>
      <c r="G1699" s="6">
        <v>12.320738916256005</v>
      </c>
      <c r="H1699" s="6">
        <v>1080.01</v>
      </c>
      <c r="I1699" s="6">
        <v>-3.6400000000001</v>
      </c>
      <c r="J1699" s="6">
        <v>18700</v>
      </c>
      <c r="K1699" s="6">
        <v>18486</v>
      </c>
      <c r="L1699" s="6">
        <v>214</v>
      </c>
      <c r="M1699" s="6">
        <v>18763.29</v>
      </c>
      <c r="N1699" s="6">
        <v>-63.290000000000873</v>
      </c>
    </row>
    <row r="1700" spans="1:14" x14ac:dyDescent="0.25">
      <c r="A1700" s="5" t="s">
        <v>1454</v>
      </c>
      <c r="B1700" s="5" t="s">
        <v>94</v>
      </c>
      <c r="C1700" s="5" t="s">
        <v>42</v>
      </c>
      <c r="D1700" s="5" t="s">
        <v>43</v>
      </c>
      <c r="E1700" s="6">
        <v>1532.52</v>
      </c>
      <c r="F1700" s="6">
        <v>1525.0945273631842</v>
      </c>
      <c r="G1700" s="6">
        <v>7.4254726368158117</v>
      </c>
      <c r="H1700" s="6">
        <v>1532.72</v>
      </c>
      <c r="I1700" s="6">
        <v>-0.20000000000004547</v>
      </c>
      <c r="J1700" s="6">
        <v>3096</v>
      </c>
      <c r="K1700" s="6">
        <v>3081</v>
      </c>
      <c r="L1700" s="6">
        <v>15</v>
      </c>
      <c r="M1700" s="6">
        <v>3096.4050000000002</v>
      </c>
      <c r="N1700" s="6">
        <v>-0.40500000000020009</v>
      </c>
    </row>
    <row r="1701" spans="1:14" x14ac:dyDescent="0.25">
      <c r="A1701" s="5" t="s">
        <v>1454</v>
      </c>
      <c r="B1701" s="5" t="s">
        <v>45</v>
      </c>
      <c r="C1701" s="5" t="s">
        <v>42</v>
      </c>
      <c r="D1701" s="5" t="s">
        <v>43</v>
      </c>
      <c r="E1701" s="6">
        <v>4838.63</v>
      </c>
      <c r="F1701" s="6">
        <v>4783.2512315270933</v>
      </c>
      <c r="G1701" s="6">
        <v>55.378768472906813</v>
      </c>
      <c r="H1701" s="6">
        <v>4855</v>
      </c>
      <c r="I1701" s="6">
        <v>-16.369999999999891</v>
      </c>
      <c r="J1701" s="6">
        <v>18700</v>
      </c>
      <c r="K1701" s="6">
        <v>18486</v>
      </c>
      <c r="L1701" s="6">
        <v>214</v>
      </c>
      <c r="M1701" s="6">
        <v>18763.29</v>
      </c>
      <c r="N1701" s="6">
        <v>-63.290000000000873</v>
      </c>
    </row>
    <row r="1702" spans="1:14" x14ac:dyDescent="0.25">
      <c r="A1702" s="5" t="s">
        <v>1454</v>
      </c>
      <c r="B1702" s="5" t="s">
        <v>46</v>
      </c>
      <c r="C1702" s="5" t="s">
        <v>42</v>
      </c>
      <c r="D1702" s="5" t="s">
        <v>43</v>
      </c>
      <c r="E1702" s="6">
        <v>5850.86</v>
      </c>
      <c r="F1702" s="6">
        <v>5783.9014778325127</v>
      </c>
      <c r="G1702" s="6">
        <v>66.95852216748699</v>
      </c>
      <c r="H1702" s="6">
        <v>5870.66</v>
      </c>
      <c r="I1702" s="6">
        <v>-19.800000000000182</v>
      </c>
      <c r="J1702" s="6">
        <v>18700</v>
      </c>
      <c r="K1702" s="6">
        <v>18486</v>
      </c>
      <c r="L1702" s="6">
        <v>214</v>
      </c>
      <c r="M1702" s="6">
        <v>18763.29</v>
      </c>
      <c r="N1702" s="6">
        <v>-63.290000000000873</v>
      </c>
    </row>
    <row r="1703" spans="1:14" x14ac:dyDescent="0.25">
      <c r="A1703" s="5" t="s">
        <v>1454</v>
      </c>
      <c r="B1703" s="5" t="s">
        <v>47</v>
      </c>
      <c r="C1703" s="5" t="s">
        <v>42</v>
      </c>
      <c r="D1703" s="5" t="s">
        <v>43</v>
      </c>
      <c r="E1703" s="6">
        <v>8863.08</v>
      </c>
      <c r="F1703" s="6">
        <v>8691.9313725490192</v>
      </c>
      <c r="G1703" s="6">
        <v>171.14862745098071</v>
      </c>
      <c r="H1703" s="6">
        <v>8865.77</v>
      </c>
      <c r="I1703" s="6">
        <v>-2.6900000000005093</v>
      </c>
      <c r="J1703" s="6">
        <v>18850</v>
      </c>
      <c r="K1703" s="6">
        <v>18486</v>
      </c>
      <c r="L1703" s="6">
        <v>364</v>
      </c>
      <c r="M1703" s="6">
        <v>18855.72</v>
      </c>
      <c r="N1703" s="6">
        <v>-5.7200000000011642</v>
      </c>
    </row>
    <row r="1704" spans="1:14" x14ac:dyDescent="0.25">
      <c r="A1704" s="5" t="s">
        <v>1454</v>
      </c>
      <c r="B1704" s="5" t="s">
        <v>48</v>
      </c>
      <c r="C1704" s="5" t="s">
        <v>42</v>
      </c>
      <c r="D1704" s="5" t="s">
        <v>43</v>
      </c>
      <c r="E1704" s="6">
        <v>19388.259999999998</v>
      </c>
      <c r="F1704" s="6">
        <v>18380</v>
      </c>
      <c r="G1704" s="6">
        <v>1008.2599999999984</v>
      </c>
      <c r="H1704" s="6">
        <v>18655.7</v>
      </c>
      <c r="I1704" s="6">
        <v>732.55999999999767</v>
      </c>
      <c r="J1704" s="6">
        <v>19500</v>
      </c>
      <c r="K1704" s="6">
        <v>18486</v>
      </c>
      <c r="L1704" s="6">
        <v>1014</v>
      </c>
      <c r="M1704" s="6">
        <v>18763.29</v>
      </c>
      <c r="N1704" s="6">
        <v>736.70999999999913</v>
      </c>
    </row>
    <row r="1705" spans="1:14" x14ac:dyDescent="0.25">
      <c r="A1705" s="5" t="s">
        <v>1454</v>
      </c>
      <c r="B1705" s="5" t="s">
        <v>50</v>
      </c>
      <c r="C1705" s="5" t="s">
        <v>42</v>
      </c>
      <c r="D1705" s="5" t="s">
        <v>43</v>
      </c>
      <c r="E1705" s="6">
        <v>0</v>
      </c>
      <c r="F1705" s="6">
        <v>23043.353233830847</v>
      </c>
      <c r="G1705" s="6">
        <v>-23043.353233830847</v>
      </c>
      <c r="H1705" s="6">
        <v>23158.57</v>
      </c>
      <c r="I1705" s="6">
        <v>-23158.57</v>
      </c>
      <c r="J1705" s="6">
        <v>0</v>
      </c>
      <c r="K1705" s="6">
        <v>18486</v>
      </c>
      <c r="L1705" s="6">
        <v>-18486</v>
      </c>
      <c r="M1705" s="6">
        <v>18578.43</v>
      </c>
      <c r="N1705" s="6">
        <v>-18578.43</v>
      </c>
    </row>
    <row r="1706" spans="1:14" x14ac:dyDescent="0.25">
      <c r="A1706" s="5" t="s">
        <v>1454</v>
      </c>
      <c r="B1706" s="5" t="s">
        <v>95</v>
      </c>
      <c r="C1706" s="5" t="s">
        <v>42</v>
      </c>
      <c r="D1706" s="5" t="s">
        <v>43</v>
      </c>
      <c r="E1706" s="6">
        <v>27548.87</v>
      </c>
      <c r="F1706" s="6">
        <v>27143.605911330051</v>
      </c>
      <c r="G1706" s="6">
        <v>405.26408866994825</v>
      </c>
      <c r="H1706" s="6">
        <v>27550.76</v>
      </c>
      <c r="I1706" s="6">
        <v>-1.8899999999994179</v>
      </c>
      <c r="J1706" s="6">
        <v>3127</v>
      </c>
      <c r="K1706" s="6">
        <v>3081</v>
      </c>
      <c r="L1706" s="6">
        <v>46</v>
      </c>
      <c r="M1706" s="6">
        <v>3127.2150000000001</v>
      </c>
      <c r="N1706" s="6">
        <v>-0.21500000000014552</v>
      </c>
    </row>
    <row r="1707" spans="1:14" x14ac:dyDescent="0.25">
      <c r="A1707" s="5" t="s">
        <v>1454</v>
      </c>
      <c r="B1707" s="5" t="s">
        <v>51</v>
      </c>
      <c r="C1707" s="5" t="s">
        <v>42</v>
      </c>
      <c r="D1707" s="5" t="s">
        <v>43</v>
      </c>
      <c r="E1707" s="6">
        <v>104860.13</v>
      </c>
      <c r="F1707" s="6">
        <v>104413.92079207921</v>
      </c>
      <c r="G1707" s="6">
        <v>446.20920792079414</v>
      </c>
      <c r="H1707" s="6">
        <v>105458.06</v>
      </c>
      <c r="I1707" s="6">
        <v>-597.92999999999302</v>
      </c>
      <c r="J1707" s="6">
        <v>18565</v>
      </c>
      <c r="K1707" s="6">
        <v>18486</v>
      </c>
      <c r="L1707" s="6">
        <v>79</v>
      </c>
      <c r="M1707" s="6">
        <v>18670.86</v>
      </c>
      <c r="N1707" s="6">
        <v>-105.86000000000058</v>
      </c>
    </row>
    <row r="1708" spans="1:14" x14ac:dyDescent="0.25">
      <c r="A1708" s="5" t="s">
        <v>1454</v>
      </c>
      <c r="B1708" s="5" t="s">
        <v>52</v>
      </c>
      <c r="C1708" s="5" t="s">
        <v>42</v>
      </c>
      <c r="D1708" s="5" t="s">
        <v>53</v>
      </c>
      <c r="E1708" s="6">
        <v>81866.27</v>
      </c>
      <c r="F1708" s="6">
        <v>81715.61386138614</v>
      </c>
      <c r="G1708" s="6">
        <v>150.65613861386373</v>
      </c>
      <c r="H1708" s="6">
        <v>82532.77</v>
      </c>
      <c r="I1708" s="6">
        <v>-666.5</v>
      </c>
      <c r="J1708" s="6">
        <v>13890</v>
      </c>
      <c r="K1708" s="6">
        <v>13864.5</v>
      </c>
      <c r="L1708" s="6">
        <v>25.5</v>
      </c>
      <c r="M1708" s="6">
        <v>14003.145</v>
      </c>
      <c r="N1708" s="6">
        <v>-113.14500000000044</v>
      </c>
    </row>
    <row r="1709" spans="1:14" x14ac:dyDescent="0.25">
      <c r="A1709" s="5" t="s">
        <v>1454</v>
      </c>
      <c r="B1709" s="5" t="s">
        <v>54</v>
      </c>
      <c r="C1709" s="5" t="s">
        <v>42</v>
      </c>
      <c r="D1709" s="5" t="s">
        <v>55</v>
      </c>
      <c r="E1709" s="6">
        <v>933.36</v>
      </c>
      <c r="F1709" s="6">
        <v>915.05882352941171</v>
      </c>
      <c r="G1709" s="6">
        <v>18.301176470588302</v>
      </c>
      <c r="H1709" s="6">
        <v>933.36</v>
      </c>
      <c r="I1709" s="6">
        <v>0</v>
      </c>
      <c r="J1709" s="6">
        <v>169.702</v>
      </c>
      <c r="K1709" s="6">
        <v>166.37352941176468</v>
      </c>
      <c r="L1709" s="6">
        <v>3.3284705882353194</v>
      </c>
      <c r="M1709" s="6">
        <v>169.70099999999999</v>
      </c>
      <c r="N1709" s="6">
        <v>1.0000000000047748E-3</v>
      </c>
    </row>
    <row r="1710" spans="1:14" x14ac:dyDescent="0.25">
      <c r="A1710" s="5" t="s">
        <v>1455</v>
      </c>
      <c r="B1710" s="5" t="s">
        <v>25</v>
      </c>
      <c r="C1710" s="5" t="s">
        <v>26</v>
      </c>
      <c r="D1710" s="5" t="s">
        <v>27</v>
      </c>
      <c r="E1710" s="6">
        <v>15542.18</v>
      </c>
      <c r="F1710" s="6">
        <v>0</v>
      </c>
      <c r="G1710" s="6">
        <v>15542.18</v>
      </c>
      <c r="H1710" s="6">
        <v>0</v>
      </c>
      <c r="I1710" s="6">
        <v>15542.18</v>
      </c>
      <c r="J1710" s="6">
        <v>0</v>
      </c>
      <c r="K1710" s="6">
        <v>0</v>
      </c>
      <c r="L1710" s="6">
        <v>0</v>
      </c>
      <c r="M1710" s="6">
        <v>0</v>
      </c>
      <c r="N1710" s="6">
        <v>0</v>
      </c>
    </row>
    <row r="1711" spans="1:14" x14ac:dyDescent="0.25">
      <c r="A1711" s="5" t="s">
        <v>1455</v>
      </c>
      <c r="B1711" s="5" t="s">
        <v>30</v>
      </c>
      <c r="C1711" s="5" t="s">
        <v>29</v>
      </c>
      <c r="D1711" s="5" t="s">
        <v>27</v>
      </c>
      <c r="E1711" s="6">
        <v>240.58</v>
      </c>
      <c r="F1711" s="6">
        <v>0</v>
      </c>
      <c r="G1711" s="6">
        <v>240.58</v>
      </c>
      <c r="H1711" s="6">
        <v>242.12</v>
      </c>
      <c r="I1711" s="6">
        <v>-1.539999999999992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</row>
    <row r="1712" spans="1:14" x14ac:dyDescent="0.25">
      <c r="A1712" s="5" t="s">
        <v>1455</v>
      </c>
      <c r="B1712" s="5" t="s">
        <v>31</v>
      </c>
      <c r="C1712" s="5" t="s">
        <v>29</v>
      </c>
      <c r="D1712" s="5" t="s">
        <v>27</v>
      </c>
      <c r="E1712" s="6">
        <v>1079.08</v>
      </c>
      <c r="F1712" s="6">
        <v>0</v>
      </c>
      <c r="G1712" s="6">
        <v>1079.08</v>
      </c>
      <c r="H1712" s="6">
        <v>1085.98</v>
      </c>
      <c r="I1712" s="6">
        <v>-6.9000000000000909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</row>
    <row r="1713" spans="1:14" x14ac:dyDescent="0.25">
      <c r="A1713" s="5" t="s">
        <v>1455</v>
      </c>
      <c r="B1713" s="5" t="s">
        <v>32</v>
      </c>
      <c r="C1713" s="5" t="s">
        <v>33</v>
      </c>
      <c r="D1713" s="5" t="s">
        <v>27</v>
      </c>
      <c r="E1713" s="6">
        <v>2471.02</v>
      </c>
      <c r="F1713" s="6">
        <v>0</v>
      </c>
      <c r="G1713" s="6">
        <v>2471.02</v>
      </c>
      <c r="H1713" s="6">
        <v>2427.11</v>
      </c>
      <c r="I1713" s="6">
        <v>43.909999999999854</v>
      </c>
      <c r="J1713" s="6">
        <v>6.09</v>
      </c>
      <c r="K1713" s="6">
        <v>0</v>
      </c>
      <c r="L1713" s="6">
        <v>6.09</v>
      </c>
      <c r="M1713" s="6">
        <v>5.9820000000000002</v>
      </c>
      <c r="N1713" s="6">
        <v>0.10799999999999965</v>
      </c>
    </row>
    <row r="1714" spans="1:14" x14ac:dyDescent="0.25">
      <c r="A1714" s="5" t="s">
        <v>1455</v>
      </c>
      <c r="B1714" s="5" t="s">
        <v>28</v>
      </c>
      <c r="C1714" s="5" t="s">
        <v>29</v>
      </c>
      <c r="D1714" s="5" t="s">
        <v>27</v>
      </c>
      <c r="E1714" s="6">
        <v>7688.04</v>
      </c>
      <c r="F1714" s="6">
        <v>0</v>
      </c>
      <c r="G1714" s="6">
        <v>7688.04</v>
      </c>
      <c r="H1714" s="6">
        <v>7737.21</v>
      </c>
      <c r="I1714" s="6">
        <v>-49.170000000000073</v>
      </c>
      <c r="J1714" s="6">
        <v>0</v>
      </c>
      <c r="K1714" s="6">
        <v>0</v>
      </c>
      <c r="L1714" s="6">
        <v>0</v>
      </c>
      <c r="M1714" s="6">
        <v>0</v>
      </c>
      <c r="N1714" s="6">
        <v>0</v>
      </c>
    </row>
    <row r="1715" spans="1:14" x14ac:dyDescent="0.25">
      <c r="A1715" s="5" t="s">
        <v>1455</v>
      </c>
      <c r="B1715" s="5" t="s">
        <v>34</v>
      </c>
      <c r="C1715" s="5" t="s">
        <v>33</v>
      </c>
      <c r="D1715" s="5" t="s">
        <v>27</v>
      </c>
      <c r="E1715" s="6">
        <v>11047.26</v>
      </c>
      <c r="F1715" s="6">
        <v>0</v>
      </c>
      <c r="G1715" s="6">
        <v>11047.26</v>
      </c>
      <c r="H1715" s="6">
        <v>10850.95</v>
      </c>
      <c r="I1715" s="6">
        <v>196.30999999999949</v>
      </c>
      <c r="J1715" s="6">
        <v>6.09</v>
      </c>
      <c r="K1715" s="6">
        <v>0</v>
      </c>
      <c r="L1715" s="6">
        <v>6.09</v>
      </c>
      <c r="M1715" s="6">
        <v>5.9820000000000002</v>
      </c>
      <c r="N1715" s="6">
        <v>0.10799999999999965</v>
      </c>
    </row>
    <row r="1716" spans="1:14" x14ac:dyDescent="0.25">
      <c r="A1716" s="5" t="s">
        <v>1455</v>
      </c>
      <c r="B1716" s="5" t="s">
        <v>35</v>
      </c>
      <c r="C1716" s="5" t="s">
        <v>33</v>
      </c>
      <c r="D1716" s="5" t="s">
        <v>27</v>
      </c>
      <c r="E1716" s="6">
        <v>13010.25</v>
      </c>
      <c r="F1716" s="6">
        <v>0</v>
      </c>
      <c r="G1716" s="6">
        <v>13010.25</v>
      </c>
      <c r="H1716" s="6">
        <v>12778.7</v>
      </c>
      <c r="I1716" s="6">
        <v>231.54999999999927</v>
      </c>
      <c r="J1716" s="6">
        <v>127.89</v>
      </c>
      <c r="K1716" s="6">
        <v>0</v>
      </c>
      <c r="L1716" s="6">
        <v>127.89</v>
      </c>
      <c r="M1716" s="6">
        <v>125.614</v>
      </c>
      <c r="N1716" s="6">
        <v>2.2759999999999962</v>
      </c>
    </row>
    <row r="1717" spans="1:14" x14ac:dyDescent="0.25">
      <c r="A1717" s="5" t="s">
        <v>1455</v>
      </c>
      <c r="B1717" s="5" t="s">
        <v>36</v>
      </c>
      <c r="C1717" s="5" t="s">
        <v>29</v>
      </c>
      <c r="D1717" s="5" t="s">
        <v>27</v>
      </c>
      <c r="E1717" s="6">
        <v>13867.1</v>
      </c>
      <c r="F1717" s="6">
        <v>0</v>
      </c>
      <c r="G1717" s="6">
        <v>13867.1</v>
      </c>
      <c r="H1717" s="6">
        <v>13955.79</v>
      </c>
      <c r="I1717" s="6">
        <v>-88.690000000000509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</row>
    <row r="1718" spans="1:14" x14ac:dyDescent="0.25">
      <c r="A1718" s="5" t="s">
        <v>1455</v>
      </c>
      <c r="B1718" s="5" t="s">
        <v>37</v>
      </c>
      <c r="C1718" s="5" t="s">
        <v>29</v>
      </c>
      <c r="D1718" s="5" t="s">
        <v>27</v>
      </c>
      <c r="E1718" s="6">
        <v>30401.54</v>
      </c>
      <c r="F1718" s="6">
        <v>0</v>
      </c>
      <c r="G1718" s="6">
        <v>30401.54</v>
      </c>
      <c r="H1718" s="6">
        <v>30595.97</v>
      </c>
      <c r="I1718" s="6">
        <v>-194.43000000000029</v>
      </c>
      <c r="J1718" s="6">
        <v>0</v>
      </c>
      <c r="K1718" s="6">
        <v>0</v>
      </c>
      <c r="L1718" s="6">
        <v>0</v>
      </c>
      <c r="M1718" s="6">
        <v>0</v>
      </c>
      <c r="N1718" s="6">
        <v>0</v>
      </c>
    </row>
    <row r="1719" spans="1:14" x14ac:dyDescent="0.25">
      <c r="A1719" s="5" t="s">
        <v>1455</v>
      </c>
      <c r="B1719" s="5" t="s">
        <v>38</v>
      </c>
      <c r="C1719" s="5" t="s">
        <v>39</v>
      </c>
      <c r="D1719" s="5" t="s">
        <v>40</v>
      </c>
      <c r="E1719" s="6">
        <v>-860042.19</v>
      </c>
      <c r="F1719" s="6">
        <v>0</v>
      </c>
      <c r="G1719" s="6">
        <v>-860042.19</v>
      </c>
      <c r="H1719" s="6">
        <v>-860042.34</v>
      </c>
      <c r="I1719" s="6">
        <v>0.15000000002328306</v>
      </c>
      <c r="J1719" s="6">
        <v>-4366.5829999999996</v>
      </c>
      <c r="K1719" s="6">
        <v>0</v>
      </c>
      <c r="L1719" s="6">
        <v>-4366.5829999999996</v>
      </c>
      <c r="M1719" s="6">
        <v>-4366.5829999999996</v>
      </c>
      <c r="N1719" s="6">
        <v>0</v>
      </c>
    </row>
    <row r="1720" spans="1:14" x14ac:dyDescent="0.25">
      <c r="A1720" s="5" t="s">
        <v>1455</v>
      </c>
      <c r="B1720" s="5" t="s">
        <v>92</v>
      </c>
      <c r="C1720" s="5" t="s">
        <v>42</v>
      </c>
      <c r="D1720" s="5" t="s">
        <v>43</v>
      </c>
      <c r="E1720" s="6">
        <v>29.79</v>
      </c>
      <c r="F1720" s="6">
        <v>0</v>
      </c>
      <c r="G1720" s="6">
        <v>29.79</v>
      </c>
      <c r="H1720" s="6">
        <v>0</v>
      </c>
      <c r="I1720" s="6">
        <v>29.79</v>
      </c>
      <c r="J1720" s="6">
        <v>350</v>
      </c>
      <c r="K1720" s="6">
        <v>0</v>
      </c>
      <c r="L1720" s="6">
        <v>350</v>
      </c>
      <c r="M1720" s="6">
        <v>0</v>
      </c>
      <c r="N1720" s="6">
        <v>350</v>
      </c>
    </row>
    <row r="1721" spans="1:14" x14ac:dyDescent="0.25">
      <c r="A1721" s="5" t="s">
        <v>1455</v>
      </c>
      <c r="B1721" s="5" t="s">
        <v>1364</v>
      </c>
      <c r="C1721" s="5" t="s">
        <v>42</v>
      </c>
      <c r="D1721" s="5" t="s">
        <v>43</v>
      </c>
      <c r="E1721" s="6">
        <v>54577.27</v>
      </c>
      <c r="F1721" s="6">
        <v>0</v>
      </c>
      <c r="G1721" s="6">
        <v>54577.27</v>
      </c>
      <c r="H1721" s="6">
        <v>0</v>
      </c>
      <c r="I1721" s="6">
        <v>54577.27</v>
      </c>
      <c r="J1721" s="6">
        <v>52462</v>
      </c>
      <c r="K1721" s="6">
        <v>0</v>
      </c>
      <c r="L1721" s="6">
        <v>52462</v>
      </c>
      <c r="M1721" s="6">
        <v>0</v>
      </c>
      <c r="N1721" s="6">
        <v>52462</v>
      </c>
    </row>
    <row r="1722" spans="1:14" x14ac:dyDescent="0.25">
      <c r="A1722" s="5" t="s">
        <v>1455</v>
      </c>
      <c r="B1722" s="5" t="s">
        <v>41</v>
      </c>
      <c r="C1722" s="5" t="s">
        <v>42</v>
      </c>
      <c r="D1722" s="5" t="s">
        <v>43</v>
      </c>
      <c r="E1722" s="6">
        <v>3338.93</v>
      </c>
      <c r="F1722" s="6">
        <v>3338.8669950738918</v>
      </c>
      <c r="G1722" s="6">
        <v>6.3004926108078507E-2</v>
      </c>
      <c r="H1722" s="6">
        <v>3388.95</v>
      </c>
      <c r="I1722" s="6">
        <v>-50.019999999999982</v>
      </c>
      <c r="J1722" s="6">
        <v>52400</v>
      </c>
      <c r="K1722" s="6">
        <v>52398.996059113299</v>
      </c>
      <c r="L1722" s="6">
        <v>1.0039408867014572</v>
      </c>
      <c r="M1722" s="6">
        <v>53184.981</v>
      </c>
      <c r="N1722" s="6">
        <v>-784.98099999999977</v>
      </c>
    </row>
    <row r="1723" spans="1:14" x14ac:dyDescent="0.25">
      <c r="A1723" s="5" t="s">
        <v>1455</v>
      </c>
      <c r="B1723" s="5" t="s">
        <v>44</v>
      </c>
      <c r="C1723" s="5" t="s">
        <v>42</v>
      </c>
      <c r="D1723" s="5" t="s">
        <v>43</v>
      </c>
      <c r="E1723" s="6">
        <v>4332.6499999999996</v>
      </c>
      <c r="F1723" s="6">
        <v>4327.2835820895525</v>
      </c>
      <c r="G1723" s="6">
        <v>5.3664179104471259</v>
      </c>
      <c r="H1723" s="6">
        <v>4348.92</v>
      </c>
      <c r="I1723" s="6">
        <v>-16.270000000000437</v>
      </c>
      <c r="J1723" s="6">
        <v>4372</v>
      </c>
      <c r="K1723" s="6">
        <v>4366.5830845771152</v>
      </c>
      <c r="L1723" s="6">
        <v>5.4169154228848129</v>
      </c>
      <c r="M1723" s="6">
        <v>4388.4160000000002</v>
      </c>
      <c r="N1723" s="6">
        <v>-16.416000000000167</v>
      </c>
    </row>
    <row r="1724" spans="1:14" x14ac:dyDescent="0.25">
      <c r="A1724" s="5" t="s">
        <v>1455</v>
      </c>
      <c r="B1724" s="5" t="s">
        <v>45</v>
      </c>
      <c r="C1724" s="5" t="s">
        <v>42</v>
      </c>
      <c r="D1724" s="5" t="s">
        <v>43</v>
      </c>
      <c r="E1724" s="6">
        <v>14310.97</v>
      </c>
      <c r="F1724" s="6">
        <v>14310.689655172413</v>
      </c>
      <c r="G1724" s="6">
        <v>0.28034482758630475</v>
      </c>
      <c r="H1724" s="6">
        <v>14525.35</v>
      </c>
      <c r="I1724" s="6">
        <v>-214.38000000000102</v>
      </c>
      <c r="J1724" s="6">
        <v>52400</v>
      </c>
      <c r="K1724" s="6">
        <v>52398.996059113299</v>
      </c>
      <c r="L1724" s="6">
        <v>1.0039408867014572</v>
      </c>
      <c r="M1724" s="6">
        <v>53184.981</v>
      </c>
      <c r="N1724" s="6">
        <v>-784.98099999999977</v>
      </c>
    </row>
    <row r="1725" spans="1:14" x14ac:dyDescent="0.25">
      <c r="A1725" s="5" t="s">
        <v>1455</v>
      </c>
      <c r="B1725" s="5" t="s">
        <v>46</v>
      </c>
      <c r="C1725" s="5" t="s">
        <v>42</v>
      </c>
      <c r="D1725" s="5" t="s">
        <v>43</v>
      </c>
      <c r="E1725" s="6">
        <v>17269.990000000002</v>
      </c>
      <c r="F1725" s="6">
        <v>17302.669950738917</v>
      </c>
      <c r="G1725" s="6">
        <v>-32.679950738915068</v>
      </c>
      <c r="H1725" s="6">
        <v>17562.21</v>
      </c>
      <c r="I1725" s="6">
        <v>-292.21999999999753</v>
      </c>
      <c r="J1725" s="6">
        <v>52300</v>
      </c>
      <c r="K1725" s="6">
        <v>52398.996059113299</v>
      </c>
      <c r="L1725" s="6">
        <v>-98.996059113298543</v>
      </c>
      <c r="M1725" s="6">
        <v>53184.981</v>
      </c>
      <c r="N1725" s="6">
        <v>-884.98099999999977</v>
      </c>
    </row>
    <row r="1726" spans="1:14" x14ac:dyDescent="0.25">
      <c r="A1726" s="5" t="s">
        <v>1455</v>
      </c>
      <c r="B1726" s="5" t="s">
        <v>47</v>
      </c>
      <c r="C1726" s="5" t="s">
        <v>42</v>
      </c>
      <c r="D1726" s="5" t="s">
        <v>43</v>
      </c>
      <c r="E1726" s="6">
        <v>24617.74</v>
      </c>
      <c r="F1726" s="6">
        <v>24637.480392156864</v>
      </c>
      <c r="G1726" s="6">
        <v>-19.740392156862072</v>
      </c>
      <c r="H1726" s="6">
        <v>25130.23</v>
      </c>
      <c r="I1726" s="6">
        <v>-512.48999999999796</v>
      </c>
      <c r="J1726" s="6">
        <v>52357</v>
      </c>
      <c r="K1726" s="6">
        <v>52398.996078431381</v>
      </c>
      <c r="L1726" s="6">
        <v>-41.996078431380738</v>
      </c>
      <c r="M1726" s="6">
        <v>53446.976000000002</v>
      </c>
      <c r="N1726" s="6">
        <v>-1089.9760000000024</v>
      </c>
    </row>
    <row r="1727" spans="1:14" x14ac:dyDescent="0.25">
      <c r="A1727" s="5" t="s">
        <v>1455</v>
      </c>
      <c r="B1727" s="5" t="s">
        <v>48</v>
      </c>
      <c r="C1727" s="5" t="s">
        <v>42</v>
      </c>
      <c r="D1727" s="5" t="s">
        <v>43</v>
      </c>
      <c r="E1727" s="6">
        <v>53581.21</v>
      </c>
      <c r="F1727" s="6">
        <v>52098.541871921181</v>
      </c>
      <c r="G1727" s="6">
        <v>1482.668128078818</v>
      </c>
      <c r="H1727" s="6">
        <v>52880.02</v>
      </c>
      <c r="I1727" s="6">
        <v>701.19000000000233</v>
      </c>
      <c r="J1727" s="6">
        <v>53890</v>
      </c>
      <c r="K1727" s="6">
        <v>52398.996059113299</v>
      </c>
      <c r="L1727" s="6">
        <v>1491.0039408867015</v>
      </c>
      <c r="M1727" s="6">
        <v>53184.981</v>
      </c>
      <c r="N1727" s="6">
        <v>705.01900000000023</v>
      </c>
    </row>
    <row r="1728" spans="1:14" x14ac:dyDescent="0.25">
      <c r="A1728" s="5" t="s">
        <v>1455</v>
      </c>
      <c r="B1728" s="5" t="s">
        <v>49</v>
      </c>
      <c r="C1728" s="5" t="s">
        <v>42</v>
      </c>
      <c r="D1728" s="5" t="s">
        <v>43</v>
      </c>
      <c r="E1728" s="6">
        <v>60764</v>
      </c>
      <c r="F1728" s="6">
        <v>60302.512315270935</v>
      </c>
      <c r="G1728" s="6">
        <v>461.48768472906522</v>
      </c>
      <c r="H1728" s="6">
        <v>61207.05</v>
      </c>
      <c r="I1728" s="6">
        <v>-443.05000000000291</v>
      </c>
      <c r="J1728" s="6">
        <v>4400</v>
      </c>
      <c r="K1728" s="6">
        <v>4366.5832512315274</v>
      </c>
      <c r="L1728" s="6">
        <v>33.416748768472644</v>
      </c>
      <c r="M1728" s="6">
        <v>4432.0820000000003</v>
      </c>
      <c r="N1728" s="6">
        <v>-32.082000000000335</v>
      </c>
    </row>
    <row r="1729" spans="1:14" x14ac:dyDescent="0.25">
      <c r="A1729" s="5" t="s">
        <v>1455</v>
      </c>
      <c r="B1729" s="5" t="s">
        <v>50</v>
      </c>
      <c r="C1729" s="5" t="s">
        <v>42</v>
      </c>
      <c r="D1729" s="5" t="s">
        <v>43</v>
      </c>
      <c r="E1729" s="6">
        <v>0</v>
      </c>
      <c r="F1729" s="6">
        <v>65316.92537313432</v>
      </c>
      <c r="G1729" s="6">
        <v>-65316.92537313432</v>
      </c>
      <c r="H1729" s="6">
        <v>65643.509999999995</v>
      </c>
      <c r="I1729" s="6">
        <v>-65643.509999999995</v>
      </c>
      <c r="J1729" s="6">
        <v>0</v>
      </c>
      <c r="K1729" s="6">
        <v>52398.9960199005</v>
      </c>
      <c r="L1729" s="6">
        <v>-52398.9960199005</v>
      </c>
      <c r="M1729" s="6">
        <v>52660.991000000002</v>
      </c>
      <c r="N1729" s="6">
        <v>-52660.991000000002</v>
      </c>
    </row>
    <row r="1730" spans="1:14" x14ac:dyDescent="0.25">
      <c r="A1730" s="5" t="s">
        <v>1455</v>
      </c>
      <c r="B1730" s="5" t="s">
        <v>51</v>
      </c>
      <c r="C1730" s="5" t="s">
        <v>42</v>
      </c>
      <c r="D1730" s="5" t="s">
        <v>43</v>
      </c>
      <c r="E1730" s="6">
        <v>296601.95</v>
      </c>
      <c r="F1730" s="6">
        <v>295963.67326732673</v>
      </c>
      <c r="G1730" s="6">
        <v>638.27673267328646</v>
      </c>
      <c r="H1730" s="6">
        <v>298923.31</v>
      </c>
      <c r="I1730" s="6">
        <v>-2321.359999999986</v>
      </c>
      <c r="J1730" s="6">
        <v>52512</v>
      </c>
      <c r="K1730" s="6">
        <v>52398.996039603953</v>
      </c>
      <c r="L1730" s="6">
        <v>113.00396039604675</v>
      </c>
      <c r="M1730" s="6">
        <v>52922.985999999997</v>
      </c>
      <c r="N1730" s="6">
        <v>-410.98599999999715</v>
      </c>
    </row>
    <row r="1731" spans="1:14" x14ac:dyDescent="0.25">
      <c r="A1731" s="5" t="s">
        <v>1455</v>
      </c>
      <c r="B1731" s="5" t="s">
        <v>52</v>
      </c>
      <c r="C1731" s="5" t="s">
        <v>42</v>
      </c>
      <c r="D1731" s="5" t="s">
        <v>53</v>
      </c>
      <c r="E1731" s="6">
        <v>232625.01</v>
      </c>
      <c r="F1731" s="6">
        <v>231795.36633663366</v>
      </c>
      <c r="G1731" s="6">
        <v>829.6436633663543</v>
      </c>
      <c r="H1731" s="6">
        <v>234113.32</v>
      </c>
      <c r="I1731" s="6">
        <v>-1488.3099999999977</v>
      </c>
      <c r="J1731" s="6">
        <v>39440</v>
      </c>
      <c r="K1731" s="6">
        <v>39299.246534653466</v>
      </c>
      <c r="L1731" s="6">
        <v>140.75346534653363</v>
      </c>
      <c r="M1731" s="6">
        <v>39692.239000000001</v>
      </c>
      <c r="N1731" s="6">
        <v>-252.2390000000014</v>
      </c>
    </row>
    <row r="1732" spans="1:14" x14ac:dyDescent="0.25">
      <c r="A1732" s="5" t="s">
        <v>1455</v>
      </c>
      <c r="B1732" s="5" t="s">
        <v>54</v>
      </c>
      <c r="C1732" s="5" t="s">
        <v>42</v>
      </c>
      <c r="D1732" s="5" t="s">
        <v>55</v>
      </c>
      <c r="E1732" s="6">
        <v>2645.63</v>
      </c>
      <c r="F1732" s="6">
        <v>2593.7549019607845</v>
      </c>
      <c r="G1732" s="6">
        <v>51.875098039215572</v>
      </c>
      <c r="H1732" s="6">
        <v>2645.63</v>
      </c>
      <c r="I1732" s="6">
        <v>0</v>
      </c>
      <c r="J1732" s="6">
        <v>481.02300000000002</v>
      </c>
      <c r="K1732" s="6">
        <v>471.59117647058827</v>
      </c>
      <c r="L1732" s="6">
        <v>9.4318235294117585</v>
      </c>
      <c r="M1732" s="6">
        <v>481.02300000000002</v>
      </c>
      <c r="N1732" s="6">
        <v>0</v>
      </c>
    </row>
    <row r="1733" spans="1:14" x14ac:dyDescent="0.25">
      <c r="A1733" s="5" t="s">
        <v>1456</v>
      </c>
      <c r="B1733" s="5" t="s">
        <v>25</v>
      </c>
      <c r="C1733" s="5" t="s">
        <v>26</v>
      </c>
      <c r="D1733" s="5" t="s">
        <v>27</v>
      </c>
      <c r="E1733" s="6">
        <v>13846.19</v>
      </c>
      <c r="F1733" s="6">
        <v>0</v>
      </c>
      <c r="G1733" s="6">
        <v>13846.19</v>
      </c>
      <c r="H1733" s="6">
        <v>0</v>
      </c>
      <c r="I1733" s="6">
        <v>13846.19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</row>
    <row r="1734" spans="1:14" x14ac:dyDescent="0.25">
      <c r="A1734" s="5" t="s">
        <v>1456</v>
      </c>
      <c r="B1734" s="5" t="s">
        <v>30</v>
      </c>
      <c r="C1734" s="5" t="s">
        <v>29</v>
      </c>
      <c r="D1734" s="5" t="s">
        <v>27</v>
      </c>
      <c r="E1734" s="6">
        <v>195.74</v>
      </c>
      <c r="F1734" s="6">
        <v>0</v>
      </c>
      <c r="G1734" s="6">
        <v>195.74</v>
      </c>
      <c r="H1734" s="6">
        <v>196.79</v>
      </c>
      <c r="I1734" s="6">
        <v>-1.0499999999999829</v>
      </c>
      <c r="J1734" s="6">
        <v>0</v>
      </c>
      <c r="K1734" s="6">
        <v>0</v>
      </c>
      <c r="L1734" s="6">
        <v>0</v>
      </c>
      <c r="M1734" s="6">
        <v>0</v>
      </c>
      <c r="N1734" s="6">
        <v>0</v>
      </c>
    </row>
    <row r="1735" spans="1:14" x14ac:dyDescent="0.25">
      <c r="A1735" s="5" t="s">
        <v>1456</v>
      </c>
      <c r="B1735" s="5" t="s">
        <v>31</v>
      </c>
      <c r="C1735" s="5" t="s">
        <v>29</v>
      </c>
      <c r="D1735" s="5" t="s">
        <v>27</v>
      </c>
      <c r="E1735" s="6">
        <v>877.93</v>
      </c>
      <c r="F1735" s="6">
        <v>0</v>
      </c>
      <c r="G1735" s="6">
        <v>877.93</v>
      </c>
      <c r="H1735" s="6">
        <v>882.64</v>
      </c>
      <c r="I1735" s="6">
        <v>-4.7100000000000364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</row>
    <row r="1736" spans="1:14" x14ac:dyDescent="0.25">
      <c r="A1736" s="5" t="s">
        <v>1456</v>
      </c>
      <c r="B1736" s="5" t="s">
        <v>32</v>
      </c>
      <c r="C1736" s="5" t="s">
        <v>33</v>
      </c>
      <c r="D1736" s="5" t="s">
        <v>27</v>
      </c>
      <c r="E1736" s="6">
        <v>1829.93</v>
      </c>
      <c r="F1736" s="6">
        <v>0</v>
      </c>
      <c r="G1736" s="6">
        <v>1829.93</v>
      </c>
      <c r="H1736" s="6">
        <v>1972.67</v>
      </c>
      <c r="I1736" s="6">
        <v>-142.74</v>
      </c>
      <c r="J1736" s="6">
        <v>4.51</v>
      </c>
      <c r="K1736" s="6">
        <v>0</v>
      </c>
      <c r="L1736" s="6">
        <v>4.51</v>
      </c>
      <c r="M1736" s="6">
        <v>4.8620000000000001</v>
      </c>
      <c r="N1736" s="6">
        <v>-0.35200000000000031</v>
      </c>
    </row>
    <row r="1737" spans="1:14" x14ac:dyDescent="0.25">
      <c r="A1737" s="5" t="s">
        <v>1456</v>
      </c>
      <c r="B1737" s="5" t="s">
        <v>28</v>
      </c>
      <c r="C1737" s="5" t="s">
        <v>29</v>
      </c>
      <c r="D1737" s="5" t="s">
        <v>27</v>
      </c>
      <c r="E1737" s="6">
        <v>6254.91</v>
      </c>
      <c r="F1737" s="6">
        <v>0</v>
      </c>
      <c r="G1737" s="6">
        <v>6254.91</v>
      </c>
      <c r="H1737" s="6">
        <v>6288.52</v>
      </c>
      <c r="I1737" s="6">
        <v>-33.610000000000582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</row>
    <row r="1738" spans="1:14" x14ac:dyDescent="0.25">
      <c r="A1738" s="5" t="s">
        <v>1456</v>
      </c>
      <c r="B1738" s="5" t="s">
        <v>34</v>
      </c>
      <c r="C1738" s="5" t="s">
        <v>33</v>
      </c>
      <c r="D1738" s="5" t="s">
        <v>27</v>
      </c>
      <c r="E1738" s="6">
        <v>8181.14</v>
      </c>
      <c r="F1738" s="6">
        <v>0</v>
      </c>
      <c r="G1738" s="6">
        <v>8181.14</v>
      </c>
      <c r="H1738" s="6">
        <v>8819.26</v>
      </c>
      <c r="I1738" s="6">
        <v>-638.11999999999989</v>
      </c>
      <c r="J1738" s="6">
        <v>4.51</v>
      </c>
      <c r="K1738" s="6">
        <v>0</v>
      </c>
      <c r="L1738" s="6">
        <v>4.51</v>
      </c>
      <c r="M1738" s="6">
        <v>4.8620000000000001</v>
      </c>
      <c r="N1738" s="6">
        <v>-0.35200000000000031</v>
      </c>
    </row>
    <row r="1739" spans="1:14" x14ac:dyDescent="0.25">
      <c r="A1739" s="5" t="s">
        <v>1456</v>
      </c>
      <c r="B1739" s="5" t="s">
        <v>35</v>
      </c>
      <c r="C1739" s="5" t="s">
        <v>33</v>
      </c>
      <c r="D1739" s="5" t="s">
        <v>27</v>
      </c>
      <c r="E1739" s="6">
        <v>9634.85</v>
      </c>
      <c r="F1739" s="6">
        <v>0</v>
      </c>
      <c r="G1739" s="6">
        <v>9634.85</v>
      </c>
      <c r="H1739" s="6">
        <v>10386.07</v>
      </c>
      <c r="I1739" s="6">
        <v>-751.21999999999935</v>
      </c>
      <c r="J1739" s="6">
        <v>94.71</v>
      </c>
      <c r="K1739" s="6">
        <v>0</v>
      </c>
      <c r="L1739" s="6">
        <v>94.71</v>
      </c>
      <c r="M1739" s="6">
        <v>102.09399999999999</v>
      </c>
      <c r="N1739" s="6">
        <v>-7.3840000000000003</v>
      </c>
    </row>
    <row r="1740" spans="1:14" x14ac:dyDescent="0.25">
      <c r="A1740" s="5" t="s">
        <v>1456</v>
      </c>
      <c r="B1740" s="5" t="s">
        <v>36</v>
      </c>
      <c r="C1740" s="5" t="s">
        <v>29</v>
      </c>
      <c r="D1740" s="5" t="s">
        <v>27</v>
      </c>
      <c r="E1740" s="6">
        <v>11282.14</v>
      </c>
      <c r="F1740" s="6">
        <v>0</v>
      </c>
      <c r="G1740" s="6">
        <v>11282.14</v>
      </c>
      <c r="H1740" s="6">
        <v>11342.76</v>
      </c>
      <c r="I1740" s="6">
        <v>-60.6200000000008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</row>
    <row r="1741" spans="1:14" x14ac:dyDescent="0.25">
      <c r="A1741" s="5" t="s">
        <v>1456</v>
      </c>
      <c r="B1741" s="5" t="s">
        <v>37</v>
      </c>
      <c r="C1741" s="5" t="s">
        <v>29</v>
      </c>
      <c r="D1741" s="5" t="s">
        <v>27</v>
      </c>
      <c r="E1741" s="6">
        <v>24734.39</v>
      </c>
      <c r="F1741" s="6">
        <v>0</v>
      </c>
      <c r="G1741" s="6">
        <v>24734.39</v>
      </c>
      <c r="H1741" s="6">
        <v>24867.29</v>
      </c>
      <c r="I1741" s="6">
        <v>-132.90000000000146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</row>
    <row r="1742" spans="1:14" x14ac:dyDescent="0.25">
      <c r="A1742" s="5" t="s">
        <v>1456</v>
      </c>
      <c r="B1742" s="5" t="s">
        <v>38</v>
      </c>
      <c r="C1742" s="5" t="s">
        <v>39</v>
      </c>
      <c r="D1742" s="5" t="s">
        <v>40</v>
      </c>
      <c r="E1742" s="6">
        <v>-699011.04</v>
      </c>
      <c r="F1742" s="6">
        <v>0</v>
      </c>
      <c r="G1742" s="6">
        <v>-699011.04</v>
      </c>
      <c r="H1742" s="6">
        <v>-699011.16</v>
      </c>
      <c r="I1742" s="6">
        <v>0.11999999999534339</v>
      </c>
      <c r="J1742" s="6">
        <v>-3549</v>
      </c>
      <c r="K1742" s="6">
        <v>0</v>
      </c>
      <c r="L1742" s="6">
        <v>-3549</v>
      </c>
      <c r="M1742" s="6">
        <v>-3549</v>
      </c>
      <c r="N1742" s="6">
        <v>0</v>
      </c>
    </row>
    <row r="1743" spans="1:14" x14ac:dyDescent="0.25">
      <c r="A1743" s="5" t="s">
        <v>1456</v>
      </c>
      <c r="B1743" s="5" t="s">
        <v>1364</v>
      </c>
      <c r="C1743" s="5" t="s">
        <v>42</v>
      </c>
      <c r="D1743" s="5" t="s">
        <v>43</v>
      </c>
      <c r="E1743" s="6">
        <v>44837.79</v>
      </c>
      <c r="F1743" s="6">
        <v>0</v>
      </c>
      <c r="G1743" s="6">
        <v>44837.79</v>
      </c>
      <c r="H1743" s="6">
        <v>0</v>
      </c>
      <c r="I1743" s="6">
        <v>44837.79</v>
      </c>
      <c r="J1743" s="6">
        <v>43100</v>
      </c>
      <c r="K1743" s="6">
        <v>0</v>
      </c>
      <c r="L1743" s="6">
        <v>43100</v>
      </c>
      <c r="M1743" s="6">
        <v>0</v>
      </c>
      <c r="N1743" s="6">
        <v>43100</v>
      </c>
    </row>
    <row r="1744" spans="1:14" x14ac:dyDescent="0.25">
      <c r="A1744" s="5" t="s">
        <v>1456</v>
      </c>
      <c r="B1744" s="5" t="s">
        <v>41</v>
      </c>
      <c r="C1744" s="5" t="s">
        <v>42</v>
      </c>
      <c r="D1744" s="5" t="s">
        <v>43</v>
      </c>
      <c r="E1744" s="6">
        <v>2733.59</v>
      </c>
      <c r="F1744" s="6">
        <v>2713.7044334975371</v>
      </c>
      <c r="G1744" s="6">
        <v>19.885566502463007</v>
      </c>
      <c r="H1744" s="6">
        <v>2754.41</v>
      </c>
      <c r="I1744" s="6">
        <v>-20.819999999999709</v>
      </c>
      <c r="J1744" s="6">
        <v>42900</v>
      </c>
      <c r="K1744" s="6">
        <v>42588</v>
      </c>
      <c r="L1744" s="6">
        <v>312</v>
      </c>
      <c r="M1744" s="6">
        <v>43226.82</v>
      </c>
      <c r="N1744" s="6">
        <v>-326.81999999999971</v>
      </c>
    </row>
    <row r="1745" spans="1:14" x14ac:dyDescent="0.25">
      <c r="A1745" s="5" t="s">
        <v>1456</v>
      </c>
      <c r="B1745" s="5" t="s">
        <v>44</v>
      </c>
      <c r="C1745" s="5" t="s">
        <v>42</v>
      </c>
      <c r="D1745" s="5" t="s">
        <v>43</v>
      </c>
      <c r="E1745" s="6">
        <v>3314.9</v>
      </c>
      <c r="F1745" s="6">
        <v>3517.0547263681592</v>
      </c>
      <c r="G1745" s="6">
        <v>-202.15472636815912</v>
      </c>
      <c r="H1745" s="6">
        <v>3534.64</v>
      </c>
      <c r="I1745" s="6">
        <v>-219.73999999999978</v>
      </c>
      <c r="J1745" s="6">
        <v>3345</v>
      </c>
      <c r="K1745" s="6">
        <v>3549</v>
      </c>
      <c r="L1745" s="6">
        <v>-204</v>
      </c>
      <c r="M1745" s="6">
        <v>3566.7449999999999</v>
      </c>
      <c r="N1745" s="6">
        <v>-221.74499999999989</v>
      </c>
    </row>
    <row r="1746" spans="1:14" x14ac:dyDescent="0.25">
      <c r="A1746" s="5" t="s">
        <v>1456</v>
      </c>
      <c r="B1746" s="5" t="s">
        <v>45</v>
      </c>
      <c r="C1746" s="5" t="s">
        <v>42</v>
      </c>
      <c r="D1746" s="5" t="s">
        <v>43</v>
      </c>
      <c r="E1746" s="6">
        <v>11607.17</v>
      </c>
      <c r="F1746" s="6">
        <v>11631.211822660098</v>
      </c>
      <c r="G1746" s="6">
        <v>-24.04182266009775</v>
      </c>
      <c r="H1746" s="6">
        <v>11805.68</v>
      </c>
      <c r="I1746" s="6">
        <v>-198.51000000000022</v>
      </c>
      <c r="J1746" s="6">
        <v>42500</v>
      </c>
      <c r="K1746" s="6">
        <v>42588</v>
      </c>
      <c r="L1746" s="6">
        <v>-88</v>
      </c>
      <c r="M1746" s="6">
        <v>43226.82</v>
      </c>
      <c r="N1746" s="6">
        <v>-726.81999999999971</v>
      </c>
    </row>
    <row r="1747" spans="1:14" x14ac:dyDescent="0.25">
      <c r="A1747" s="5" t="s">
        <v>1456</v>
      </c>
      <c r="B1747" s="5" t="s">
        <v>46</v>
      </c>
      <c r="C1747" s="5" t="s">
        <v>42</v>
      </c>
      <c r="D1747" s="5" t="s">
        <v>43</v>
      </c>
      <c r="E1747" s="6">
        <v>14033.92</v>
      </c>
      <c r="F1747" s="6">
        <v>14062.985221674877</v>
      </c>
      <c r="G1747" s="6">
        <v>-29.065221674876739</v>
      </c>
      <c r="H1747" s="6">
        <v>14273.93</v>
      </c>
      <c r="I1747" s="6">
        <v>-240.01000000000022</v>
      </c>
      <c r="J1747" s="6">
        <v>42500</v>
      </c>
      <c r="K1747" s="6">
        <v>42588</v>
      </c>
      <c r="L1747" s="6">
        <v>-88</v>
      </c>
      <c r="M1747" s="6">
        <v>43226.82</v>
      </c>
      <c r="N1747" s="6">
        <v>-726.81999999999971</v>
      </c>
    </row>
    <row r="1748" spans="1:14" x14ac:dyDescent="0.25">
      <c r="A1748" s="5" t="s">
        <v>1456</v>
      </c>
      <c r="B1748" s="5" t="s">
        <v>47</v>
      </c>
      <c r="C1748" s="5" t="s">
        <v>42</v>
      </c>
      <c r="D1748" s="5" t="s">
        <v>43</v>
      </c>
      <c r="E1748" s="6">
        <v>20195.599999999999</v>
      </c>
      <c r="F1748" s="6">
        <v>20024.450980392154</v>
      </c>
      <c r="G1748" s="6">
        <v>171.14901960784482</v>
      </c>
      <c r="H1748" s="6">
        <v>20424.939999999999</v>
      </c>
      <c r="I1748" s="6">
        <v>-229.34000000000015</v>
      </c>
      <c r="J1748" s="6">
        <v>42952</v>
      </c>
      <c r="K1748" s="6">
        <v>42588</v>
      </c>
      <c r="L1748" s="6">
        <v>364</v>
      </c>
      <c r="M1748" s="6">
        <v>43439.76</v>
      </c>
      <c r="N1748" s="6">
        <v>-487.76000000000204</v>
      </c>
    </row>
    <row r="1749" spans="1:14" x14ac:dyDescent="0.25">
      <c r="A1749" s="5" t="s">
        <v>1456</v>
      </c>
      <c r="B1749" s="5" t="s">
        <v>48</v>
      </c>
      <c r="C1749" s="5" t="s">
        <v>42</v>
      </c>
      <c r="D1749" s="5" t="s">
        <v>43</v>
      </c>
      <c r="E1749" s="6">
        <v>42937.55</v>
      </c>
      <c r="F1749" s="6">
        <v>42343.802955665022</v>
      </c>
      <c r="G1749" s="6">
        <v>593.74704433498118</v>
      </c>
      <c r="H1749" s="6">
        <v>42978.96</v>
      </c>
      <c r="I1749" s="6">
        <v>-41.409999999996217</v>
      </c>
      <c r="J1749" s="6">
        <v>43185</v>
      </c>
      <c r="K1749" s="6">
        <v>42588</v>
      </c>
      <c r="L1749" s="6">
        <v>597</v>
      </c>
      <c r="M1749" s="6">
        <v>43226.82</v>
      </c>
      <c r="N1749" s="6">
        <v>-41.819999999999709</v>
      </c>
    </row>
    <row r="1750" spans="1:14" x14ac:dyDescent="0.25">
      <c r="A1750" s="5" t="s">
        <v>1456</v>
      </c>
      <c r="B1750" s="5" t="s">
        <v>49</v>
      </c>
      <c r="C1750" s="5" t="s">
        <v>42</v>
      </c>
      <c r="D1750" s="5" t="s">
        <v>43</v>
      </c>
      <c r="E1750" s="6">
        <v>49163.6</v>
      </c>
      <c r="F1750" s="6">
        <v>49011.69458128079</v>
      </c>
      <c r="G1750" s="6">
        <v>151.90541871920868</v>
      </c>
      <c r="H1750" s="6">
        <v>49746.87</v>
      </c>
      <c r="I1750" s="6">
        <v>-583.27000000000407</v>
      </c>
      <c r="J1750" s="6">
        <v>3560</v>
      </c>
      <c r="K1750" s="6">
        <v>3549</v>
      </c>
      <c r="L1750" s="6">
        <v>11</v>
      </c>
      <c r="M1750" s="6">
        <v>3602.2350000000001</v>
      </c>
      <c r="N1750" s="6">
        <v>-42.235000000000127</v>
      </c>
    </row>
    <row r="1751" spans="1:14" x14ac:dyDescent="0.25">
      <c r="A1751" s="5" t="s">
        <v>1456</v>
      </c>
      <c r="B1751" s="5" t="s">
        <v>50</v>
      </c>
      <c r="C1751" s="5" t="s">
        <v>42</v>
      </c>
      <c r="D1751" s="5" t="s">
        <v>43</v>
      </c>
      <c r="E1751" s="6">
        <v>0</v>
      </c>
      <c r="F1751" s="6">
        <v>53087.223880597012</v>
      </c>
      <c r="G1751" s="6">
        <v>-53087.223880597012</v>
      </c>
      <c r="H1751" s="6">
        <v>53352.66</v>
      </c>
      <c r="I1751" s="6">
        <v>-53352.66</v>
      </c>
      <c r="J1751" s="6">
        <v>0</v>
      </c>
      <c r="K1751" s="6">
        <v>42588</v>
      </c>
      <c r="L1751" s="6">
        <v>-42588</v>
      </c>
      <c r="M1751" s="6">
        <v>42800.94</v>
      </c>
      <c r="N1751" s="6">
        <v>-42800.94</v>
      </c>
    </row>
    <row r="1752" spans="1:14" x14ac:dyDescent="0.25">
      <c r="A1752" s="5" t="s">
        <v>1456</v>
      </c>
      <c r="B1752" s="5" t="s">
        <v>51</v>
      </c>
      <c r="C1752" s="5" t="s">
        <v>42</v>
      </c>
      <c r="D1752" s="5" t="s">
        <v>43</v>
      </c>
      <c r="E1752" s="6">
        <v>241937.99</v>
      </c>
      <c r="F1752" s="6">
        <v>240548.52475247523</v>
      </c>
      <c r="G1752" s="6">
        <v>1389.4652475247567</v>
      </c>
      <c r="H1752" s="6">
        <v>242954.01</v>
      </c>
      <c r="I1752" s="6">
        <v>-1016.0200000000186</v>
      </c>
      <c r="J1752" s="6">
        <v>42834</v>
      </c>
      <c r="K1752" s="6">
        <v>42588</v>
      </c>
      <c r="L1752" s="6">
        <v>246</v>
      </c>
      <c r="M1752" s="6">
        <v>43013.88</v>
      </c>
      <c r="N1752" s="6">
        <v>-179.87999999999738</v>
      </c>
    </row>
    <row r="1753" spans="1:14" x14ac:dyDescent="0.25">
      <c r="A1753" s="5" t="s">
        <v>1456</v>
      </c>
      <c r="B1753" s="5" t="s">
        <v>52</v>
      </c>
      <c r="C1753" s="5" t="s">
        <v>42</v>
      </c>
      <c r="D1753" s="5" t="s">
        <v>53</v>
      </c>
      <c r="E1753" s="6">
        <v>189261.44</v>
      </c>
      <c r="F1753" s="6">
        <v>188394.85148514851</v>
      </c>
      <c r="G1753" s="6">
        <v>866.58851485149353</v>
      </c>
      <c r="H1753" s="6">
        <v>190278.8</v>
      </c>
      <c r="I1753" s="6">
        <v>-1017.359999999986</v>
      </c>
      <c r="J1753" s="6">
        <v>32088</v>
      </c>
      <c r="K1753" s="6">
        <v>31941</v>
      </c>
      <c r="L1753" s="6">
        <v>147</v>
      </c>
      <c r="M1753" s="6">
        <v>32260.41</v>
      </c>
      <c r="N1753" s="6">
        <v>-172.40999999999985</v>
      </c>
    </row>
    <row r="1754" spans="1:14" x14ac:dyDescent="0.25">
      <c r="A1754" s="5" t="s">
        <v>1456</v>
      </c>
      <c r="B1754" s="5" t="s">
        <v>54</v>
      </c>
      <c r="C1754" s="5" t="s">
        <v>42</v>
      </c>
      <c r="D1754" s="5" t="s">
        <v>55</v>
      </c>
      <c r="E1754" s="6">
        <v>2150.27</v>
      </c>
      <c r="F1754" s="6">
        <v>2108.1078431372548</v>
      </c>
      <c r="G1754" s="6">
        <v>42.162156862745178</v>
      </c>
      <c r="H1754" s="6">
        <v>2150.27</v>
      </c>
      <c r="I1754" s="6">
        <v>0</v>
      </c>
      <c r="J1754" s="6">
        <v>390.95800000000003</v>
      </c>
      <c r="K1754" s="6">
        <v>383.29215686274512</v>
      </c>
      <c r="L1754" s="6">
        <v>7.6658431372549103</v>
      </c>
      <c r="M1754" s="6">
        <v>390.95800000000003</v>
      </c>
      <c r="N1754" s="6">
        <v>0</v>
      </c>
    </row>
    <row r="1755" spans="1:14" x14ac:dyDescent="0.25">
      <c r="A1755" s="5" t="s">
        <v>1457</v>
      </c>
      <c r="B1755" s="5" t="s">
        <v>25</v>
      </c>
      <c r="C1755" s="5" t="s">
        <v>26</v>
      </c>
      <c r="D1755" s="5" t="s">
        <v>27</v>
      </c>
      <c r="E1755" s="6">
        <v>7528.16</v>
      </c>
      <c r="F1755" s="6">
        <v>0</v>
      </c>
      <c r="G1755" s="6">
        <v>7528.16</v>
      </c>
      <c r="H1755" s="6">
        <v>0</v>
      </c>
      <c r="I1755" s="6">
        <v>7528.16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</row>
    <row r="1756" spans="1:14" x14ac:dyDescent="0.25">
      <c r="A1756" s="5" t="s">
        <v>1457</v>
      </c>
      <c r="B1756" s="5" t="s">
        <v>30</v>
      </c>
      <c r="C1756" s="5" t="s">
        <v>29</v>
      </c>
      <c r="D1756" s="5" t="s">
        <v>27</v>
      </c>
      <c r="E1756" s="6">
        <v>161.65</v>
      </c>
      <c r="F1756" s="6">
        <v>0</v>
      </c>
      <c r="G1756" s="6">
        <v>161.65</v>
      </c>
      <c r="H1756" s="6">
        <v>160.36000000000001</v>
      </c>
      <c r="I1756" s="6">
        <v>1.289999999999992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</row>
    <row r="1757" spans="1:14" x14ac:dyDescent="0.25">
      <c r="A1757" s="5" t="s">
        <v>1457</v>
      </c>
      <c r="B1757" s="5" t="s">
        <v>31</v>
      </c>
      <c r="C1757" s="5" t="s">
        <v>29</v>
      </c>
      <c r="D1757" s="5" t="s">
        <v>27</v>
      </c>
      <c r="E1757" s="6">
        <v>725.04</v>
      </c>
      <c r="F1757" s="6">
        <v>0</v>
      </c>
      <c r="G1757" s="6">
        <v>725.04</v>
      </c>
      <c r="H1757" s="6">
        <v>719.28</v>
      </c>
      <c r="I1757" s="6">
        <v>5.7599999999999909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</row>
    <row r="1758" spans="1:14" x14ac:dyDescent="0.25">
      <c r="A1758" s="5" t="s">
        <v>1457</v>
      </c>
      <c r="B1758" s="5" t="s">
        <v>32</v>
      </c>
      <c r="C1758" s="5" t="s">
        <v>33</v>
      </c>
      <c r="D1758" s="5" t="s">
        <v>27</v>
      </c>
      <c r="E1758" s="6">
        <v>2568.4</v>
      </c>
      <c r="F1758" s="6">
        <v>0</v>
      </c>
      <c r="G1758" s="6">
        <v>2568.4</v>
      </c>
      <c r="H1758" s="6">
        <v>2620.67</v>
      </c>
      <c r="I1758" s="6">
        <v>-52.269999999999982</v>
      </c>
      <c r="J1758" s="6">
        <v>6.33</v>
      </c>
      <c r="K1758" s="6">
        <v>0</v>
      </c>
      <c r="L1758" s="6">
        <v>6.33</v>
      </c>
      <c r="M1758" s="6">
        <v>6.4589999999999996</v>
      </c>
      <c r="N1758" s="6">
        <v>-0.12899999999999956</v>
      </c>
    </row>
    <row r="1759" spans="1:14" x14ac:dyDescent="0.25">
      <c r="A1759" s="5" t="s">
        <v>1457</v>
      </c>
      <c r="B1759" s="5" t="s">
        <v>28</v>
      </c>
      <c r="C1759" s="5" t="s">
        <v>29</v>
      </c>
      <c r="D1759" s="5" t="s">
        <v>27</v>
      </c>
      <c r="E1759" s="6">
        <v>5165.6499999999996</v>
      </c>
      <c r="F1759" s="6">
        <v>0</v>
      </c>
      <c r="G1759" s="6">
        <v>5165.6499999999996</v>
      </c>
      <c r="H1759" s="6">
        <v>5124.57</v>
      </c>
      <c r="I1759" s="6">
        <v>41.079999999999927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</row>
    <row r="1760" spans="1:14" x14ac:dyDescent="0.25">
      <c r="A1760" s="5" t="s">
        <v>1457</v>
      </c>
      <c r="B1760" s="5" t="s">
        <v>36</v>
      </c>
      <c r="C1760" s="5" t="s">
        <v>29</v>
      </c>
      <c r="D1760" s="5" t="s">
        <v>27</v>
      </c>
      <c r="E1760" s="6">
        <v>9317.4</v>
      </c>
      <c r="F1760" s="6">
        <v>0</v>
      </c>
      <c r="G1760" s="6">
        <v>9317.4</v>
      </c>
      <c r="H1760" s="6">
        <v>9243.32</v>
      </c>
      <c r="I1760" s="6">
        <v>74.079999999999927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</row>
    <row r="1761" spans="1:14" x14ac:dyDescent="0.25">
      <c r="A1761" s="5" t="s">
        <v>1457</v>
      </c>
      <c r="B1761" s="5" t="s">
        <v>34</v>
      </c>
      <c r="C1761" s="5" t="s">
        <v>33</v>
      </c>
      <c r="D1761" s="5" t="s">
        <v>27</v>
      </c>
      <c r="E1761" s="6">
        <v>11482.62</v>
      </c>
      <c r="F1761" s="6">
        <v>0</v>
      </c>
      <c r="G1761" s="6">
        <v>11482.62</v>
      </c>
      <c r="H1761" s="6">
        <v>11716.3</v>
      </c>
      <c r="I1761" s="6">
        <v>-233.67999999999847</v>
      </c>
      <c r="J1761" s="6">
        <v>6.33</v>
      </c>
      <c r="K1761" s="6">
        <v>0</v>
      </c>
      <c r="L1761" s="6">
        <v>6.33</v>
      </c>
      <c r="M1761" s="6">
        <v>6.4589999999999996</v>
      </c>
      <c r="N1761" s="6">
        <v>-0.12899999999999956</v>
      </c>
    </row>
    <row r="1762" spans="1:14" x14ac:dyDescent="0.25">
      <c r="A1762" s="5" t="s">
        <v>1457</v>
      </c>
      <c r="B1762" s="5" t="s">
        <v>35</v>
      </c>
      <c r="C1762" s="5" t="s">
        <v>33</v>
      </c>
      <c r="D1762" s="5" t="s">
        <v>27</v>
      </c>
      <c r="E1762" s="6">
        <v>13522.97</v>
      </c>
      <c r="F1762" s="6">
        <v>0</v>
      </c>
      <c r="G1762" s="6">
        <v>13522.97</v>
      </c>
      <c r="H1762" s="6">
        <v>13798.3</v>
      </c>
      <c r="I1762" s="6">
        <v>-275.32999999999993</v>
      </c>
      <c r="J1762" s="6">
        <v>132.93</v>
      </c>
      <c r="K1762" s="6">
        <v>0</v>
      </c>
      <c r="L1762" s="6">
        <v>132.93</v>
      </c>
      <c r="M1762" s="6">
        <v>135.636</v>
      </c>
      <c r="N1762" s="6">
        <v>-2.7059999999999889</v>
      </c>
    </row>
    <row r="1763" spans="1:14" x14ac:dyDescent="0.25">
      <c r="A1763" s="5" t="s">
        <v>1457</v>
      </c>
      <c r="B1763" s="5" t="s">
        <v>37</v>
      </c>
      <c r="C1763" s="5" t="s">
        <v>29</v>
      </c>
      <c r="D1763" s="5" t="s">
        <v>27</v>
      </c>
      <c r="E1763" s="6">
        <v>20427</v>
      </c>
      <c r="F1763" s="6">
        <v>0</v>
      </c>
      <c r="G1763" s="6">
        <v>20427</v>
      </c>
      <c r="H1763" s="6">
        <v>20264.580000000002</v>
      </c>
      <c r="I1763" s="6">
        <v>162.41999999999825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</row>
    <row r="1764" spans="1:14" x14ac:dyDescent="0.25">
      <c r="A1764" s="5" t="s">
        <v>1457</v>
      </c>
      <c r="B1764" s="5" t="s">
        <v>1297</v>
      </c>
      <c r="C1764" s="5" t="s">
        <v>39</v>
      </c>
      <c r="D1764" s="5" t="s">
        <v>40</v>
      </c>
      <c r="E1764" s="6">
        <v>-524033.81</v>
      </c>
      <c r="F1764" s="6">
        <v>0</v>
      </c>
      <c r="G1764" s="6">
        <v>-524033.81</v>
      </c>
      <c r="H1764" s="6">
        <v>-524033.78</v>
      </c>
      <c r="I1764" s="6">
        <v>-2.9999999969732016E-2</v>
      </c>
      <c r="J1764" s="6">
        <v>-5813</v>
      </c>
      <c r="K1764" s="6">
        <v>0</v>
      </c>
      <c r="L1764" s="6">
        <v>-5813</v>
      </c>
      <c r="M1764" s="6">
        <v>-5813</v>
      </c>
      <c r="N1764" s="6">
        <v>0</v>
      </c>
    </row>
    <row r="1765" spans="1:14" x14ac:dyDescent="0.25">
      <c r="A1765" s="5" t="s">
        <v>1457</v>
      </c>
      <c r="B1765" s="5" t="s">
        <v>1364</v>
      </c>
      <c r="C1765" s="5" t="s">
        <v>42</v>
      </c>
      <c r="D1765" s="5" t="s">
        <v>43</v>
      </c>
      <c r="E1765" s="6">
        <v>36600.54</v>
      </c>
      <c r="F1765" s="6">
        <v>0</v>
      </c>
      <c r="G1765" s="6">
        <v>36600.54</v>
      </c>
      <c r="H1765" s="6">
        <v>0</v>
      </c>
      <c r="I1765" s="6">
        <v>36600.54</v>
      </c>
      <c r="J1765" s="6">
        <v>35182</v>
      </c>
      <c r="K1765" s="6">
        <v>0</v>
      </c>
      <c r="L1765" s="6">
        <v>35182</v>
      </c>
      <c r="M1765" s="6">
        <v>0</v>
      </c>
      <c r="N1765" s="6">
        <v>35182</v>
      </c>
    </row>
    <row r="1766" spans="1:14" x14ac:dyDescent="0.25">
      <c r="A1766" s="5" t="s">
        <v>1457</v>
      </c>
      <c r="B1766" s="5" t="s">
        <v>92</v>
      </c>
      <c r="C1766" s="5" t="s">
        <v>42</v>
      </c>
      <c r="D1766" s="5" t="s">
        <v>43</v>
      </c>
      <c r="E1766" s="6">
        <v>546.47</v>
      </c>
      <c r="F1766" s="6">
        <v>494.80198019801981</v>
      </c>
      <c r="G1766" s="6">
        <v>51.668019801980222</v>
      </c>
      <c r="H1766" s="6">
        <v>499.75</v>
      </c>
      <c r="I1766" s="6">
        <v>46.720000000000027</v>
      </c>
      <c r="J1766" s="6">
        <v>6420</v>
      </c>
      <c r="K1766" s="6">
        <v>5813</v>
      </c>
      <c r="L1766" s="6">
        <v>607</v>
      </c>
      <c r="M1766" s="6">
        <v>5871.13</v>
      </c>
      <c r="N1766" s="6">
        <v>548.86999999999989</v>
      </c>
    </row>
    <row r="1767" spans="1:14" x14ac:dyDescent="0.25">
      <c r="A1767" s="5" t="s">
        <v>1457</v>
      </c>
      <c r="B1767" s="5" t="s">
        <v>235</v>
      </c>
      <c r="C1767" s="5" t="s">
        <v>42</v>
      </c>
      <c r="D1767" s="5" t="s">
        <v>43</v>
      </c>
      <c r="E1767" s="6">
        <v>2007.9</v>
      </c>
      <c r="F1767" s="6">
        <v>2005.4825870646766</v>
      </c>
      <c r="G1767" s="6">
        <v>2.4174129353234548</v>
      </c>
      <c r="H1767" s="6">
        <v>2015.51</v>
      </c>
      <c r="I1767" s="6">
        <v>-7.6099999999999</v>
      </c>
      <c r="J1767" s="6">
        <v>5820</v>
      </c>
      <c r="K1767" s="6">
        <v>5813</v>
      </c>
      <c r="L1767" s="6">
        <v>7</v>
      </c>
      <c r="M1767" s="6">
        <v>5842.0649999999996</v>
      </c>
      <c r="N1767" s="6">
        <v>-22.0649999999996</v>
      </c>
    </row>
    <row r="1768" spans="1:14" x14ac:dyDescent="0.25">
      <c r="A1768" s="5" t="s">
        <v>1457</v>
      </c>
      <c r="B1768" s="5" t="s">
        <v>713</v>
      </c>
      <c r="C1768" s="5" t="s">
        <v>42</v>
      </c>
      <c r="D1768" s="5" t="s">
        <v>43</v>
      </c>
      <c r="E1768" s="6">
        <v>4813.4399999999996</v>
      </c>
      <c r="F1768" s="6">
        <v>4729.1034482758623</v>
      </c>
      <c r="G1768" s="6">
        <v>84.33655172413728</v>
      </c>
      <c r="H1768" s="6">
        <v>4800.04</v>
      </c>
      <c r="I1768" s="6">
        <v>13.399999999999636</v>
      </c>
      <c r="J1768" s="6">
        <v>35500</v>
      </c>
      <c r="K1768" s="6">
        <v>34878</v>
      </c>
      <c r="L1768" s="6">
        <v>622</v>
      </c>
      <c r="M1768" s="6">
        <v>35401.17</v>
      </c>
      <c r="N1768" s="6">
        <v>98.830000000001746</v>
      </c>
    </row>
    <row r="1769" spans="1:14" x14ac:dyDescent="0.25">
      <c r="A1769" s="5" t="s">
        <v>1457</v>
      </c>
      <c r="B1769" s="5" t="s">
        <v>1298</v>
      </c>
      <c r="C1769" s="5" t="s">
        <v>42</v>
      </c>
      <c r="D1769" s="5" t="s">
        <v>43</v>
      </c>
      <c r="E1769" s="6">
        <v>7935.79</v>
      </c>
      <c r="F1769" s="6">
        <v>7953.5763546798025</v>
      </c>
      <c r="G1769" s="6">
        <v>-17.786354679802571</v>
      </c>
      <c r="H1769" s="6">
        <v>8072.88</v>
      </c>
      <c r="I1769" s="6">
        <v>-137.09000000000015</v>
      </c>
      <c r="J1769" s="6">
        <v>34800</v>
      </c>
      <c r="K1769" s="6">
        <v>34878</v>
      </c>
      <c r="L1769" s="6">
        <v>-78</v>
      </c>
      <c r="M1769" s="6">
        <v>35401.17</v>
      </c>
      <c r="N1769" s="6">
        <v>-601.16999999999825</v>
      </c>
    </row>
    <row r="1770" spans="1:14" x14ac:dyDescent="0.25">
      <c r="A1770" s="5" t="s">
        <v>1457</v>
      </c>
      <c r="B1770" s="5" t="s">
        <v>247</v>
      </c>
      <c r="C1770" s="5" t="s">
        <v>42</v>
      </c>
      <c r="D1770" s="5" t="s">
        <v>43</v>
      </c>
      <c r="E1770" s="6">
        <v>10167.77</v>
      </c>
      <c r="F1770" s="6">
        <v>10103.458128078817</v>
      </c>
      <c r="G1770" s="6">
        <v>64.31187192118341</v>
      </c>
      <c r="H1770" s="6">
        <v>10255.01</v>
      </c>
      <c r="I1770" s="6">
        <v>-87.239999999999782</v>
      </c>
      <c r="J1770" s="6">
        <v>35100</v>
      </c>
      <c r="K1770" s="6">
        <v>34878</v>
      </c>
      <c r="L1770" s="6">
        <v>222</v>
      </c>
      <c r="M1770" s="6">
        <v>35401.17</v>
      </c>
      <c r="N1770" s="6">
        <v>-301.16999999999825</v>
      </c>
    </row>
    <row r="1771" spans="1:14" x14ac:dyDescent="0.25">
      <c r="A1771" s="5" t="s">
        <v>1457</v>
      </c>
      <c r="B1771" s="5" t="s">
        <v>84</v>
      </c>
      <c r="C1771" s="5" t="s">
        <v>42</v>
      </c>
      <c r="D1771" s="5" t="s">
        <v>43</v>
      </c>
      <c r="E1771" s="6">
        <v>14310.93</v>
      </c>
      <c r="F1771" s="6">
        <v>14171.980392156862</v>
      </c>
      <c r="G1771" s="6">
        <v>138.94960784313844</v>
      </c>
      <c r="H1771" s="6">
        <v>14455.42</v>
      </c>
      <c r="I1771" s="6">
        <v>-144.48999999999978</v>
      </c>
      <c r="J1771" s="6">
        <v>35220</v>
      </c>
      <c r="K1771" s="6">
        <v>34878</v>
      </c>
      <c r="L1771" s="6">
        <v>342</v>
      </c>
      <c r="M1771" s="6">
        <v>35575.56</v>
      </c>
      <c r="N1771" s="6">
        <v>-355.55999999999767</v>
      </c>
    </row>
    <row r="1772" spans="1:14" x14ac:dyDescent="0.25">
      <c r="A1772" s="5" t="s">
        <v>1457</v>
      </c>
      <c r="B1772" s="5" t="s">
        <v>248</v>
      </c>
      <c r="C1772" s="5" t="s">
        <v>42</v>
      </c>
      <c r="D1772" s="5" t="s">
        <v>43</v>
      </c>
      <c r="E1772" s="6">
        <v>22583.75</v>
      </c>
      <c r="F1772" s="6">
        <v>22269.605911330051</v>
      </c>
      <c r="G1772" s="6">
        <v>314.14408866994927</v>
      </c>
      <c r="H1772" s="6">
        <v>22603.65</v>
      </c>
      <c r="I1772" s="6">
        <v>-19.900000000001455</v>
      </c>
      <c r="J1772" s="6">
        <v>35370</v>
      </c>
      <c r="K1772" s="6">
        <v>34878</v>
      </c>
      <c r="L1772" s="6">
        <v>492</v>
      </c>
      <c r="M1772" s="6">
        <v>35401.17</v>
      </c>
      <c r="N1772" s="6">
        <v>-31.169999999998254</v>
      </c>
    </row>
    <row r="1773" spans="1:14" x14ac:dyDescent="0.25">
      <c r="A1773" s="5" t="s">
        <v>1457</v>
      </c>
      <c r="B1773" s="5" t="s">
        <v>249</v>
      </c>
      <c r="C1773" s="5" t="s">
        <v>42</v>
      </c>
      <c r="D1773" s="5" t="s">
        <v>43</v>
      </c>
      <c r="E1773" s="6">
        <v>24369.8</v>
      </c>
      <c r="F1773" s="6">
        <v>23949.556650246304</v>
      </c>
      <c r="G1773" s="6">
        <v>420.24334975369493</v>
      </c>
      <c r="H1773" s="6">
        <v>24308.799999999999</v>
      </c>
      <c r="I1773" s="6">
        <v>61</v>
      </c>
      <c r="J1773" s="6">
        <v>5915</v>
      </c>
      <c r="K1773" s="6">
        <v>5813</v>
      </c>
      <c r="L1773" s="6">
        <v>102</v>
      </c>
      <c r="M1773" s="6">
        <v>5900.1949999999997</v>
      </c>
      <c r="N1773" s="6">
        <v>14.805000000000291</v>
      </c>
    </row>
    <row r="1774" spans="1:14" x14ac:dyDescent="0.25">
      <c r="A1774" s="5" t="s">
        <v>1457</v>
      </c>
      <c r="B1774" s="5" t="s">
        <v>50</v>
      </c>
      <c r="C1774" s="5" t="s">
        <v>42</v>
      </c>
      <c r="D1774" s="5" t="s">
        <v>43</v>
      </c>
      <c r="E1774" s="6">
        <v>0</v>
      </c>
      <c r="F1774" s="6">
        <v>43476.477611940296</v>
      </c>
      <c r="G1774" s="6">
        <v>-43476.477611940296</v>
      </c>
      <c r="H1774" s="6">
        <v>43693.86</v>
      </c>
      <c r="I1774" s="6">
        <v>-43693.86</v>
      </c>
      <c r="J1774" s="6">
        <v>0</v>
      </c>
      <c r="K1774" s="6">
        <v>34878</v>
      </c>
      <c r="L1774" s="6">
        <v>-34878</v>
      </c>
      <c r="M1774" s="6">
        <v>35052.39</v>
      </c>
      <c r="N1774" s="6">
        <v>-35052.39</v>
      </c>
    </row>
    <row r="1775" spans="1:14" x14ac:dyDescent="0.25">
      <c r="A1775" s="5" t="s">
        <v>1457</v>
      </c>
      <c r="B1775" s="5" t="s">
        <v>88</v>
      </c>
      <c r="C1775" s="5" t="s">
        <v>42</v>
      </c>
      <c r="D1775" s="5" t="s">
        <v>43</v>
      </c>
      <c r="E1775" s="6">
        <v>186061.14</v>
      </c>
      <c r="F1775" s="6">
        <v>185222.05940594058</v>
      </c>
      <c r="G1775" s="6">
        <v>839.08059405942913</v>
      </c>
      <c r="H1775" s="6">
        <v>187074.28</v>
      </c>
      <c r="I1775" s="6">
        <v>-1013.1399999999849</v>
      </c>
      <c r="J1775" s="6">
        <v>35036</v>
      </c>
      <c r="K1775" s="6">
        <v>34878</v>
      </c>
      <c r="L1775" s="6">
        <v>158</v>
      </c>
      <c r="M1775" s="6">
        <v>35226.78</v>
      </c>
      <c r="N1775" s="6">
        <v>-190.77999999999884</v>
      </c>
    </row>
    <row r="1776" spans="1:14" x14ac:dyDescent="0.25">
      <c r="A1776" s="5" t="s">
        <v>1457</v>
      </c>
      <c r="B1776" s="5" t="s">
        <v>250</v>
      </c>
      <c r="C1776" s="5" t="s">
        <v>42</v>
      </c>
      <c r="D1776" s="5" t="s">
        <v>53</v>
      </c>
      <c r="E1776" s="6">
        <v>141976.4</v>
      </c>
      <c r="F1776" s="6">
        <v>140145.47263681595</v>
      </c>
      <c r="G1776" s="6">
        <v>1830.9273631840479</v>
      </c>
      <c r="H1776" s="6">
        <v>140846.20000000001</v>
      </c>
      <c r="I1776" s="6">
        <v>1130.1999999999825</v>
      </c>
      <c r="J1776" s="6">
        <v>26500</v>
      </c>
      <c r="K1776" s="6">
        <v>26158.500497512439</v>
      </c>
      <c r="L1776" s="6">
        <v>341.49950248756068</v>
      </c>
      <c r="M1776" s="6">
        <v>26289.293000000001</v>
      </c>
      <c r="N1776" s="6">
        <v>210.70699999999852</v>
      </c>
    </row>
    <row r="1777" spans="1:14" x14ac:dyDescent="0.25">
      <c r="A1777" s="5" t="s">
        <v>1457</v>
      </c>
      <c r="B1777" s="5" t="s">
        <v>54</v>
      </c>
      <c r="C1777" s="5" t="s">
        <v>42</v>
      </c>
      <c r="D1777" s="5" t="s">
        <v>55</v>
      </c>
      <c r="E1777" s="6">
        <v>1760.99</v>
      </c>
      <c r="F1777" s="6">
        <v>1726.4607843137255</v>
      </c>
      <c r="G1777" s="6">
        <v>34.529215686274483</v>
      </c>
      <c r="H1777" s="6">
        <v>1760.99</v>
      </c>
      <c r="I1777" s="6">
        <v>0</v>
      </c>
      <c r="J1777" s="6">
        <v>320.18</v>
      </c>
      <c r="K1777" s="6">
        <v>313.9019607843137</v>
      </c>
      <c r="L1777" s="6">
        <v>6.2780392156863059</v>
      </c>
      <c r="M1777" s="6">
        <v>320.18</v>
      </c>
      <c r="N1777" s="6">
        <v>0</v>
      </c>
    </row>
    <row r="1778" spans="1:14" x14ac:dyDescent="0.25">
      <c r="A1778" s="5" t="s">
        <v>1458</v>
      </c>
      <c r="B1778" s="5" t="s">
        <v>25</v>
      </c>
      <c r="C1778" s="5" t="s">
        <v>26</v>
      </c>
      <c r="D1778" s="5" t="s">
        <v>27</v>
      </c>
      <c r="E1778" s="6">
        <v>820.17</v>
      </c>
      <c r="F1778" s="6">
        <v>0</v>
      </c>
      <c r="G1778" s="6">
        <v>820.17</v>
      </c>
      <c r="H1778" s="6">
        <v>0</v>
      </c>
      <c r="I1778" s="6">
        <v>820.17</v>
      </c>
      <c r="J1778" s="6">
        <v>0</v>
      </c>
      <c r="K1778" s="6">
        <v>0</v>
      </c>
      <c r="L1778" s="6">
        <v>0</v>
      </c>
      <c r="M1778" s="6">
        <v>0</v>
      </c>
      <c r="N1778" s="6">
        <v>0</v>
      </c>
    </row>
    <row r="1779" spans="1:14" x14ac:dyDescent="0.25">
      <c r="A1779" s="5" t="s">
        <v>1458</v>
      </c>
      <c r="B1779" s="5" t="s">
        <v>30</v>
      </c>
      <c r="C1779" s="5" t="s">
        <v>29</v>
      </c>
      <c r="D1779" s="5" t="s">
        <v>27</v>
      </c>
      <c r="E1779" s="6">
        <v>0</v>
      </c>
      <c r="F1779" s="6">
        <v>0</v>
      </c>
      <c r="G1779" s="6">
        <v>0</v>
      </c>
      <c r="H1779" s="6">
        <v>0.42</v>
      </c>
      <c r="I1779" s="6">
        <v>-0.42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</row>
    <row r="1780" spans="1:14" x14ac:dyDescent="0.25">
      <c r="A1780" s="5" t="s">
        <v>1458</v>
      </c>
      <c r="B1780" s="5" t="s">
        <v>31</v>
      </c>
      <c r="C1780" s="5" t="s">
        <v>29</v>
      </c>
      <c r="D1780" s="5" t="s">
        <v>27</v>
      </c>
      <c r="E1780" s="6">
        <v>0</v>
      </c>
      <c r="F1780" s="6">
        <v>0</v>
      </c>
      <c r="G1780" s="6">
        <v>0</v>
      </c>
      <c r="H1780" s="6">
        <v>1.89</v>
      </c>
      <c r="I1780" s="6">
        <v>-1.89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</row>
    <row r="1781" spans="1:14" x14ac:dyDescent="0.25">
      <c r="A1781" s="5" t="s">
        <v>1458</v>
      </c>
      <c r="B1781" s="5" t="s">
        <v>28</v>
      </c>
      <c r="C1781" s="5" t="s">
        <v>29</v>
      </c>
      <c r="D1781" s="5" t="s">
        <v>27</v>
      </c>
      <c r="E1781" s="6">
        <v>0</v>
      </c>
      <c r="F1781" s="6">
        <v>0</v>
      </c>
      <c r="G1781" s="6">
        <v>0</v>
      </c>
      <c r="H1781" s="6">
        <v>13.5</v>
      </c>
      <c r="I1781" s="6">
        <v>-13.5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</row>
    <row r="1782" spans="1:14" x14ac:dyDescent="0.25">
      <c r="A1782" s="5" t="s">
        <v>1458</v>
      </c>
      <c r="B1782" s="5" t="s">
        <v>36</v>
      </c>
      <c r="C1782" s="5" t="s">
        <v>29</v>
      </c>
      <c r="D1782" s="5" t="s">
        <v>27</v>
      </c>
      <c r="E1782" s="6">
        <v>0</v>
      </c>
      <c r="F1782" s="6">
        <v>0</v>
      </c>
      <c r="G1782" s="6">
        <v>0</v>
      </c>
      <c r="H1782" s="6">
        <v>24.34</v>
      </c>
      <c r="I1782" s="6">
        <v>-24.34</v>
      </c>
      <c r="J1782" s="6">
        <v>0</v>
      </c>
      <c r="K1782" s="6">
        <v>0</v>
      </c>
      <c r="L1782" s="6">
        <v>0</v>
      </c>
      <c r="M1782" s="6">
        <v>0</v>
      </c>
      <c r="N1782" s="6">
        <v>0</v>
      </c>
    </row>
    <row r="1783" spans="1:14" x14ac:dyDescent="0.25">
      <c r="A1783" s="5" t="s">
        <v>1458</v>
      </c>
      <c r="B1783" s="5" t="s">
        <v>37</v>
      </c>
      <c r="C1783" s="5" t="s">
        <v>29</v>
      </c>
      <c r="D1783" s="5" t="s">
        <v>27</v>
      </c>
      <c r="E1783" s="6">
        <v>0</v>
      </c>
      <c r="F1783" s="6">
        <v>0</v>
      </c>
      <c r="G1783" s="6">
        <v>0</v>
      </c>
      <c r="H1783" s="6">
        <v>53.37</v>
      </c>
      <c r="I1783" s="6">
        <v>-53.37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</row>
    <row r="1784" spans="1:14" x14ac:dyDescent="0.25">
      <c r="A1784" s="5" t="s">
        <v>1458</v>
      </c>
      <c r="B1784" s="5" t="s">
        <v>346</v>
      </c>
      <c r="C1784" s="5" t="s">
        <v>33</v>
      </c>
      <c r="D1784" s="5" t="s">
        <v>27</v>
      </c>
      <c r="E1784" s="6">
        <v>441.9</v>
      </c>
      <c r="F1784" s="6">
        <v>0</v>
      </c>
      <c r="G1784" s="6">
        <v>441.9</v>
      </c>
      <c r="H1784" s="6">
        <v>639.02</v>
      </c>
      <c r="I1784" s="6">
        <v>-197.12</v>
      </c>
      <c r="J1784" s="6">
        <v>1.5</v>
      </c>
      <c r="K1784" s="6">
        <v>0</v>
      </c>
      <c r="L1784" s="6">
        <v>1.5</v>
      </c>
      <c r="M1784" s="6">
        <v>2.169</v>
      </c>
      <c r="N1784" s="6">
        <v>-0.66900000000000004</v>
      </c>
    </row>
    <row r="1785" spans="1:14" x14ac:dyDescent="0.25">
      <c r="A1785" s="5" t="s">
        <v>1458</v>
      </c>
      <c r="B1785" s="5" t="s">
        <v>347</v>
      </c>
      <c r="C1785" s="5" t="s">
        <v>33</v>
      </c>
      <c r="D1785" s="5" t="s">
        <v>27</v>
      </c>
      <c r="E1785" s="6">
        <v>591.32000000000005</v>
      </c>
      <c r="F1785" s="6">
        <v>0</v>
      </c>
      <c r="G1785" s="6">
        <v>591.32000000000005</v>
      </c>
      <c r="H1785" s="6">
        <v>855.1</v>
      </c>
      <c r="I1785" s="6">
        <v>-263.77999999999997</v>
      </c>
      <c r="J1785" s="6">
        <v>1.5</v>
      </c>
      <c r="K1785" s="6">
        <v>0</v>
      </c>
      <c r="L1785" s="6">
        <v>1.5</v>
      </c>
      <c r="M1785" s="6">
        <v>2.169</v>
      </c>
      <c r="N1785" s="6">
        <v>-0.66900000000000004</v>
      </c>
    </row>
    <row r="1786" spans="1:14" x14ac:dyDescent="0.25">
      <c r="A1786" s="5" t="s">
        <v>1458</v>
      </c>
      <c r="B1786" s="5" t="s">
        <v>348</v>
      </c>
      <c r="C1786" s="5" t="s">
        <v>33</v>
      </c>
      <c r="D1786" s="5" t="s">
        <v>27</v>
      </c>
      <c r="E1786" s="6">
        <v>712.24</v>
      </c>
      <c r="F1786" s="6">
        <v>0</v>
      </c>
      <c r="G1786" s="6">
        <v>712.24</v>
      </c>
      <c r="H1786" s="6">
        <v>1029.98</v>
      </c>
      <c r="I1786" s="6">
        <v>-317.74</v>
      </c>
      <c r="J1786" s="6">
        <v>9</v>
      </c>
      <c r="K1786" s="6">
        <v>0</v>
      </c>
      <c r="L1786" s="6">
        <v>9</v>
      </c>
      <c r="M1786" s="6">
        <v>13.015000000000001</v>
      </c>
      <c r="N1786" s="6">
        <v>-4.0150000000000006</v>
      </c>
    </row>
    <row r="1787" spans="1:14" x14ac:dyDescent="0.25">
      <c r="A1787" s="5" t="s">
        <v>1458</v>
      </c>
      <c r="B1787" s="5" t="s">
        <v>425</v>
      </c>
      <c r="C1787" s="5" t="s">
        <v>39</v>
      </c>
      <c r="D1787" s="5" t="s">
        <v>58</v>
      </c>
      <c r="E1787" s="6">
        <v>-41680.230000000003</v>
      </c>
      <c r="F1787" s="6">
        <v>0</v>
      </c>
      <c r="G1787" s="6">
        <v>-41680.230000000003</v>
      </c>
      <c r="H1787" s="6">
        <v>-41680.19</v>
      </c>
      <c r="I1787" s="6">
        <v>-4.0000000000873115E-2</v>
      </c>
      <c r="J1787" s="6">
        <v>-1731</v>
      </c>
      <c r="K1787" s="6">
        <v>0</v>
      </c>
      <c r="L1787" s="6">
        <v>-1731</v>
      </c>
      <c r="M1787" s="6">
        <v>-1731</v>
      </c>
      <c r="N1787" s="6">
        <v>0</v>
      </c>
    </row>
    <row r="1788" spans="1:14" x14ac:dyDescent="0.25">
      <c r="A1788" s="5" t="s">
        <v>1458</v>
      </c>
      <c r="B1788" s="5" t="s">
        <v>446</v>
      </c>
      <c r="C1788" s="5" t="s">
        <v>42</v>
      </c>
      <c r="D1788" s="5" t="s">
        <v>58</v>
      </c>
      <c r="E1788" s="6">
        <v>34723.980000000003</v>
      </c>
      <c r="F1788" s="6">
        <v>34255.300000000003</v>
      </c>
      <c r="G1788" s="6">
        <v>468.68000000000029</v>
      </c>
      <c r="H1788" s="6">
        <v>34255.300000000003</v>
      </c>
      <c r="I1788" s="6">
        <v>468.68000000000029</v>
      </c>
      <c r="J1788" s="6">
        <v>1781</v>
      </c>
      <c r="K1788" s="6">
        <v>1756.9649999999999</v>
      </c>
      <c r="L1788" s="6">
        <v>24.035000000000082</v>
      </c>
      <c r="M1788" s="6">
        <v>1756.9649999999999</v>
      </c>
      <c r="N1788" s="6">
        <v>24.035000000000082</v>
      </c>
    </row>
    <row r="1789" spans="1:14" x14ac:dyDescent="0.25">
      <c r="A1789" s="5" t="s">
        <v>1458</v>
      </c>
      <c r="B1789" s="5" t="s">
        <v>441</v>
      </c>
      <c r="C1789" s="5" t="s">
        <v>42</v>
      </c>
      <c r="D1789" s="5" t="s">
        <v>43</v>
      </c>
      <c r="E1789" s="6">
        <v>1080.23</v>
      </c>
      <c r="F1789" s="6">
        <v>1038.8235294117646</v>
      </c>
      <c r="G1789" s="6">
        <v>41.406470588235379</v>
      </c>
      <c r="H1789" s="6">
        <v>1059.5999999999999</v>
      </c>
      <c r="I1789" s="6">
        <v>20.630000000000109</v>
      </c>
      <c r="J1789" s="6">
        <v>1800</v>
      </c>
      <c r="K1789" s="6">
        <v>1731</v>
      </c>
      <c r="L1789" s="6">
        <v>69</v>
      </c>
      <c r="M1789" s="6">
        <v>1765.62</v>
      </c>
      <c r="N1789" s="6">
        <v>34.380000000000109</v>
      </c>
    </row>
    <row r="1790" spans="1:14" x14ac:dyDescent="0.25">
      <c r="A1790" s="5" t="s">
        <v>1458</v>
      </c>
      <c r="B1790" s="5" t="s">
        <v>443</v>
      </c>
      <c r="C1790" s="5" t="s">
        <v>42</v>
      </c>
      <c r="D1790" s="5" t="s">
        <v>43</v>
      </c>
      <c r="E1790" s="6">
        <v>2901.71</v>
      </c>
      <c r="F1790" s="6">
        <v>2790.4776119402986</v>
      </c>
      <c r="G1790" s="6">
        <v>111.23238805970141</v>
      </c>
      <c r="H1790" s="6">
        <v>2804.43</v>
      </c>
      <c r="I1790" s="6">
        <v>97.2800000000002</v>
      </c>
      <c r="J1790" s="6">
        <v>1800</v>
      </c>
      <c r="K1790" s="6">
        <v>1731</v>
      </c>
      <c r="L1790" s="6">
        <v>69</v>
      </c>
      <c r="M1790" s="6">
        <v>1739.655</v>
      </c>
      <c r="N1790" s="6">
        <v>60.345000000000027</v>
      </c>
    </row>
    <row r="1791" spans="1:14" x14ac:dyDescent="0.25">
      <c r="A1791" s="5" t="s">
        <v>1458</v>
      </c>
      <c r="B1791" s="5" t="s">
        <v>355</v>
      </c>
      <c r="C1791" s="5" t="s">
        <v>42</v>
      </c>
      <c r="D1791" s="5" t="s">
        <v>53</v>
      </c>
      <c r="E1791" s="6">
        <v>408.68</v>
      </c>
      <c r="F1791" s="6">
        <v>943.23</v>
      </c>
      <c r="G1791" s="6">
        <v>-534.54999999999995</v>
      </c>
      <c r="H1791" s="6">
        <v>943.23</v>
      </c>
      <c r="I1791" s="6">
        <v>-534.54999999999995</v>
      </c>
      <c r="J1791" s="6">
        <v>30</v>
      </c>
      <c r="K1791" s="6">
        <v>69.239999999999995</v>
      </c>
      <c r="L1791" s="6">
        <v>-39.239999999999995</v>
      </c>
      <c r="M1791" s="6">
        <v>69.239999999999995</v>
      </c>
      <c r="N1791" s="6">
        <v>-39.239999999999995</v>
      </c>
    </row>
    <row r="1792" spans="1:14" x14ac:dyDescent="0.25">
      <c r="A1792" s="5" t="s">
        <v>1459</v>
      </c>
      <c r="B1792" s="5" t="s">
        <v>25</v>
      </c>
      <c r="C1792" s="5" t="s">
        <v>26</v>
      </c>
      <c r="D1792" s="5" t="s">
        <v>27</v>
      </c>
      <c r="E1792" s="6">
        <v>20669.5</v>
      </c>
      <c r="F1792" s="6">
        <v>0</v>
      </c>
      <c r="G1792" s="6">
        <v>20669.5</v>
      </c>
      <c r="H1792" s="6">
        <v>0</v>
      </c>
      <c r="I1792" s="6">
        <v>20669.5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</row>
    <row r="1793" spans="1:14" x14ac:dyDescent="0.25">
      <c r="A1793" s="5" t="s">
        <v>1459</v>
      </c>
      <c r="B1793" s="5" t="s">
        <v>30</v>
      </c>
      <c r="C1793" s="5" t="s">
        <v>29</v>
      </c>
      <c r="D1793" s="5" t="s">
        <v>27</v>
      </c>
      <c r="E1793" s="6">
        <v>0</v>
      </c>
      <c r="F1793" s="6">
        <v>0</v>
      </c>
      <c r="G1793" s="6">
        <v>0</v>
      </c>
      <c r="H1793" s="6">
        <v>1.52</v>
      </c>
      <c r="I1793" s="6">
        <v>-1.52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</row>
    <row r="1794" spans="1:14" x14ac:dyDescent="0.25">
      <c r="A1794" s="5" t="s">
        <v>1459</v>
      </c>
      <c r="B1794" s="5" t="s">
        <v>31</v>
      </c>
      <c r="C1794" s="5" t="s">
        <v>29</v>
      </c>
      <c r="D1794" s="5" t="s">
        <v>27</v>
      </c>
      <c r="E1794" s="6">
        <v>0</v>
      </c>
      <c r="F1794" s="6">
        <v>0</v>
      </c>
      <c r="G1794" s="6">
        <v>0</v>
      </c>
      <c r="H1794" s="6">
        <v>6.81</v>
      </c>
      <c r="I1794" s="6">
        <v>-6.81</v>
      </c>
      <c r="J1794" s="6">
        <v>0</v>
      </c>
      <c r="K1794" s="6">
        <v>0</v>
      </c>
      <c r="L1794" s="6">
        <v>0</v>
      </c>
      <c r="M1794" s="6">
        <v>0</v>
      </c>
      <c r="N1794" s="6">
        <v>0</v>
      </c>
    </row>
    <row r="1795" spans="1:14" x14ac:dyDescent="0.25">
      <c r="A1795" s="5" t="s">
        <v>1459</v>
      </c>
      <c r="B1795" s="5" t="s">
        <v>28</v>
      </c>
      <c r="C1795" s="5" t="s">
        <v>29</v>
      </c>
      <c r="D1795" s="5" t="s">
        <v>27</v>
      </c>
      <c r="E1795" s="6">
        <v>0</v>
      </c>
      <c r="F1795" s="6">
        <v>0</v>
      </c>
      <c r="G1795" s="6">
        <v>0</v>
      </c>
      <c r="H1795" s="6">
        <v>48.51</v>
      </c>
      <c r="I1795" s="6">
        <v>-48.51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</row>
    <row r="1796" spans="1:14" x14ac:dyDescent="0.25">
      <c r="A1796" s="5" t="s">
        <v>1459</v>
      </c>
      <c r="B1796" s="5" t="s">
        <v>36</v>
      </c>
      <c r="C1796" s="5" t="s">
        <v>29</v>
      </c>
      <c r="D1796" s="5" t="s">
        <v>27</v>
      </c>
      <c r="E1796" s="6">
        <v>0</v>
      </c>
      <c r="F1796" s="6">
        <v>0</v>
      </c>
      <c r="G1796" s="6">
        <v>0</v>
      </c>
      <c r="H1796" s="6">
        <v>87.5</v>
      </c>
      <c r="I1796" s="6">
        <v>-87.5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</row>
    <row r="1797" spans="1:14" x14ac:dyDescent="0.25">
      <c r="A1797" s="5" t="s">
        <v>1459</v>
      </c>
      <c r="B1797" s="5" t="s">
        <v>37</v>
      </c>
      <c r="C1797" s="5" t="s">
        <v>29</v>
      </c>
      <c r="D1797" s="5" t="s">
        <v>27</v>
      </c>
      <c r="E1797" s="6">
        <v>0</v>
      </c>
      <c r="F1797" s="6">
        <v>0</v>
      </c>
      <c r="G1797" s="6">
        <v>0</v>
      </c>
      <c r="H1797" s="6">
        <v>191.83</v>
      </c>
      <c r="I1797" s="6">
        <v>-191.83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</row>
    <row r="1798" spans="1:14" x14ac:dyDescent="0.25">
      <c r="A1798" s="5" t="s">
        <v>1459</v>
      </c>
      <c r="B1798" s="5" t="s">
        <v>346</v>
      </c>
      <c r="C1798" s="5" t="s">
        <v>33</v>
      </c>
      <c r="D1798" s="5" t="s">
        <v>27</v>
      </c>
      <c r="E1798" s="6">
        <v>6333.88</v>
      </c>
      <c r="F1798" s="6">
        <v>0</v>
      </c>
      <c r="G1798" s="6">
        <v>6333.88</v>
      </c>
      <c r="H1798" s="6">
        <v>7331.39</v>
      </c>
      <c r="I1798" s="6">
        <v>-997.51000000000022</v>
      </c>
      <c r="J1798" s="6">
        <v>21.5</v>
      </c>
      <c r="K1798" s="6">
        <v>0</v>
      </c>
      <c r="L1798" s="6">
        <v>21.5</v>
      </c>
      <c r="M1798" s="6">
        <v>24.885999999999999</v>
      </c>
      <c r="N1798" s="6">
        <v>-3.3859999999999992</v>
      </c>
    </row>
    <row r="1799" spans="1:14" x14ac:dyDescent="0.25">
      <c r="A1799" s="5" t="s">
        <v>1459</v>
      </c>
      <c r="B1799" s="5" t="s">
        <v>347</v>
      </c>
      <c r="C1799" s="5" t="s">
        <v>33</v>
      </c>
      <c r="D1799" s="5" t="s">
        <v>27</v>
      </c>
      <c r="E1799" s="6">
        <v>8475.64</v>
      </c>
      <c r="F1799" s="6">
        <v>0</v>
      </c>
      <c r="G1799" s="6">
        <v>8475.64</v>
      </c>
      <c r="H1799" s="6">
        <v>9810.4599999999991</v>
      </c>
      <c r="I1799" s="6">
        <v>-1334.8199999999997</v>
      </c>
      <c r="J1799" s="6">
        <v>21.5</v>
      </c>
      <c r="K1799" s="6">
        <v>0</v>
      </c>
      <c r="L1799" s="6">
        <v>21.5</v>
      </c>
      <c r="M1799" s="6">
        <v>24.885999999999999</v>
      </c>
      <c r="N1799" s="6">
        <v>-3.3859999999999992</v>
      </c>
    </row>
    <row r="1800" spans="1:14" x14ac:dyDescent="0.25">
      <c r="A1800" s="5" t="s">
        <v>1459</v>
      </c>
      <c r="B1800" s="5" t="s">
        <v>348</v>
      </c>
      <c r="C1800" s="5" t="s">
        <v>33</v>
      </c>
      <c r="D1800" s="5" t="s">
        <v>27</v>
      </c>
      <c r="E1800" s="6">
        <v>10208.790000000001</v>
      </c>
      <c r="F1800" s="6">
        <v>0</v>
      </c>
      <c r="G1800" s="6">
        <v>10208.790000000001</v>
      </c>
      <c r="H1800" s="6">
        <v>11816.54</v>
      </c>
      <c r="I1800" s="6">
        <v>-1607.75</v>
      </c>
      <c r="J1800" s="6">
        <v>129</v>
      </c>
      <c r="K1800" s="6">
        <v>0</v>
      </c>
      <c r="L1800" s="6">
        <v>129</v>
      </c>
      <c r="M1800" s="6">
        <v>149.316</v>
      </c>
      <c r="N1800" s="6">
        <v>-20.316000000000003</v>
      </c>
    </row>
    <row r="1801" spans="1:14" x14ac:dyDescent="0.25">
      <c r="A1801" s="5" t="s">
        <v>1459</v>
      </c>
      <c r="B1801" s="5" t="s">
        <v>177</v>
      </c>
      <c r="C1801" s="5" t="s">
        <v>39</v>
      </c>
      <c r="D1801" s="5" t="s">
        <v>58</v>
      </c>
      <c r="E1801" s="6">
        <v>-601706.15</v>
      </c>
      <c r="F1801" s="6">
        <v>0</v>
      </c>
      <c r="G1801" s="6">
        <v>-601706.15</v>
      </c>
      <c r="H1801" s="6">
        <v>-601706.25</v>
      </c>
      <c r="I1801" s="6">
        <v>9.9999999976716936E-2</v>
      </c>
      <c r="J1801" s="6">
        <v>-24886</v>
      </c>
      <c r="K1801" s="6">
        <v>0</v>
      </c>
      <c r="L1801" s="6">
        <v>-24886</v>
      </c>
      <c r="M1801" s="6">
        <v>-24886</v>
      </c>
      <c r="N1801" s="6">
        <v>0</v>
      </c>
    </row>
    <row r="1802" spans="1:14" x14ac:dyDescent="0.25">
      <c r="A1802" s="5" t="s">
        <v>1459</v>
      </c>
      <c r="B1802" s="5" t="s">
        <v>75</v>
      </c>
      <c r="C1802" s="5" t="s">
        <v>42</v>
      </c>
      <c r="D1802" s="5" t="s">
        <v>58</v>
      </c>
      <c r="E1802" s="6">
        <v>495641.43</v>
      </c>
      <c r="F1802" s="6">
        <v>512583.34</v>
      </c>
      <c r="G1802" s="6">
        <v>-16941.910000000033</v>
      </c>
      <c r="H1802" s="6">
        <v>512583.34</v>
      </c>
      <c r="I1802" s="6">
        <v>-16941.910000000033</v>
      </c>
      <c r="J1802" s="6">
        <v>25026</v>
      </c>
      <c r="K1802" s="6">
        <v>25881.439999999999</v>
      </c>
      <c r="L1802" s="6">
        <v>-855.43999999999869</v>
      </c>
      <c r="M1802" s="6">
        <v>25881.439999999999</v>
      </c>
      <c r="N1802" s="6">
        <v>-855.43999999999869</v>
      </c>
    </row>
    <row r="1803" spans="1:14" x14ac:dyDescent="0.25">
      <c r="A1803" s="5" t="s">
        <v>1459</v>
      </c>
      <c r="B1803" s="5" t="s">
        <v>763</v>
      </c>
      <c r="C1803" s="5" t="s">
        <v>42</v>
      </c>
      <c r="D1803" s="5" t="s">
        <v>43</v>
      </c>
      <c r="E1803" s="6">
        <v>12737.98</v>
      </c>
      <c r="F1803" s="6">
        <v>12519.64705882353</v>
      </c>
      <c r="G1803" s="6">
        <v>218.33294117646983</v>
      </c>
      <c r="H1803" s="6">
        <v>12770.04</v>
      </c>
      <c r="I1803" s="6">
        <v>-32.06000000000131</v>
      </c>
      <c r="J1803" s="6">
        <v>25320</v>
      </c>
      <c r="K1803" s="6">
        <v>24886</v>
      </c>
      <c r="L1803" s="6">
        <v>434</v>
      </c>
      <c r="M1803" s="6">
        <v>25383.72</v>
      </c>
      <c r="N1803" s="6">
        <v>-63.720000000001164</v>
      </c>
    </row>
    <row r="1804" spans="1:14" x14ac:dyDescent="0.25">
      <c r="A1804" s="5" t="s">
        <v>1459</v>
      </c>
      <c r="B1804" s="5" t="s">
        <v>350</v>
      </c>
      <c r="C1804" s="5" t="s">
        <v>42</v>
      </c>
      <c r="D1804" s="5" t="s">
        <v>43</v>
      </c>
      <c r="E1804" s="6">
        <v>43824.6</v>
      </c>
      <c r="F1804" s="6">
        <v>43450.955223880599</v>
      </c>
      <c r="G1804" s="6">
        <v>373.64477611939947</v>
      </c>
      <c r="H1804" s="6">
        <v>43668.21</v>
      </c>
      <c r="I1804" s="6">
        <v>156.38999999999942</v>
      </c>
      <c r="J1804" s="6">
        <v>25100</v>
      </c>
      <c r="K1804" s="6">
        <v>24886</v>
      </c>
      <c r="L1804" s="6">
        <v>214</v>
      </c>
      <c r="M1804" s="6">
        <v>25010.43</v>
      </c>
      <c r="N1804" s="6">
        <v>89.569999999999709</v>
      </c>
    </row>
    <row r="1805" spans="1:14" x14ac:dyDescent="0.25">
      <c r="A1805" s="5" t="s">
        <v>1459</v>
      </c>
      <c r="B1805" s="5" t="s">
        <v>355</v>
      </c>
      <c r="C1805" s="5" t="s">
        <v>42</v>
      </c>
      <c r="D1805" s="5" t="s">
        <v>53</v>
      </c>
      <c r="E1805" s="6">
        <v>3814.33</v>
      </c>
      <c r="F1805" s="6">
        <v>3390.11</v>
      </c>
      <c r="G1805" s="6">
        <v>424.2199999999998</v>
      </c>
      <c r="H1805" s="6">
        <v>3390.11</v>
      </c>
      <c r="I1805" s="6">
        <v>424.2199999999998</v>
      </c>
      <c r="J1805" s="6">
        <v>280</v>
      </c>
      <c r="K1805" s="6">
        <v>248.86</v>
      </c>
      <c r="L1805" s="6">
        <v>31.139999999999986</v>
      </c>
      <c r="M1805" s="6">
        <v>248.86</v>
      </c>
      <c r="N1805" s="6">
        <v>31.139999999999986</v>
      </c>
    </row>
    <row r="1806" spans="1:14" x14ac:dyDescent="0.25">
      <c r="A1806" s="5" t="s">
        <v>1460</v>
      </c>
      <c r="B1806" s="5" t="s">
        <v>25</v>
      </c>
      <c r="C1806" s="5" t="s">
        <v>26</v>
      </c>
      <c r="D1806" s="5" t="s">
        <v>27</v>
      </c>
      <c r="E1806" s="6">
        <v>3868.89</v>
      </c>
      <c r="F1806" s="6">
        <v>0</v>
      </c>
      <c r="G1806" s="6">
        <v>3868.89</v>
      </c>
      <c r="H1806" s="6">
        <v>0</v>
      </c>
      <c r="I1806" s="6">
        <v>3868.89</v>
      </c>
      <c r="J1806" s="6">
        <v>0</v>
      </c>
      <c r="K1806" s="6">
        <v>0</v>
      </c>
      <c r="L1806" s="6">
        <v>0</v>
      </c>
      <c r="M1806" s="6">
        <v>0</v>
      </c>
      <c r="N1806" s="6">
        <v>0</v>
      </c>
    </row>
    <row r="1807" spans="1:14" x14ac:dyDescent="0.25">
      <c r="A1807" s="5" t="s">
        <v>1460</v>
      </c>
      <c r="B1807" s="5" t="s">
        <v>30</v>
      </c>
      <c r="C1807" s="5" t="s">
        <v>29</v>
      </c>
      <c r="D1807" s="5" t="s">
        <v>27</v>
      </c>
      <c r="E1807" s="6">
        <v>2.0099999999999998</v>
      </c>
      <c r="F1807" s="6">
        <v>0</v>
      </c>
      <c r="G1807" s="6">
        <v>2.0099999999999998</v>
      </c>
      <c r="H1807" s="6">
        <v>2.48</v>
      </c>
      <c r="I1807" s="6">
        <v>-0.4700000000000002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</row>
    <row r="1808" spans="1:14" x14ac:dyDescent="0.25">
      <c r="A1808" s="5" t="s">
        <v>1460</v>
      </c>
      <c r="B1808" s="5" t="s">
        <v>31</v>
      </c>
      <c r="C1808" s="5" t="s">
        <v>29</v>
      </c>
      <c r="D1808" s="5" t="s">
        <v>27</v>
      </c>
      <c r="E1808" s="6">
        <v>9.0299999999999994</v>
      </c>
      <c r="F1808" s="6">
        <v>0</v>
      </c>
      <c r="G1808" s="6">
        <v>9.0299999999999994</v>
      </c>
      <c r="H1808" s="6">
        <v>11.13</v>
      </c>
      <c r="I1808" s="6">
        <v>-2.1000000000000014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</row>
    <row r="1809" spans="1:14" x14ac:dyDescent="0.25">
      <c r="A1809" s="5" t="s">
        <v>1460</v>
      </c>
      <c r="B1809" s="5" t="s">
        <v>28</v>
      </c>
      <c r="C1809" s="5" t="s">
        <v>29</v>
      </c>
      <c r="D1809" s="5" t="s">
        <v>27</v>
      </c>
      <c r="E1809" s="6">
        <v>64.33</v>
      </c>
      <c r="F1809" s="6">
        <v>0</v>
      </c>
      <c r="G1809" s="6">
        <v>64.33</v>
      </c>
      <c r="H1809" s="6">
        <v>79.290000000000006</v>
      </c>
      <c r="I1809" s="6">
        <v>-14.960000000000008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</row>
    <row r="1810" spans="1:14" x14ac:dyDescent="0.25">
      <c r="A1810" s="5" t="s">
        <v>1460</v>
      </c>
      <c r="B1810" s="5" t="s">
        <v>36</v>
      </c>
      <c r="C1810" s="5" t="s">
        <v>29</v>
      </c>
      <c r="D1810" s="5" t="s">
        <v>27</v>
      </c>
      <c r="E1810" s="6">
        <v>116.03</v>
      </c>
      <c r="F1810" s="6">
        <v>0</v>
      </c>
      <c r="G1810" s="6">
        <v>116.03</v>
      </c>
      <c r="H1810" s="6">
        <v>143.02000000000001</v>
      </c>
      <c r="I1810" s="6">
        <v>-26.990000000000009</v>
      </c>
      <c r="J1810" s="6">
        <v>0</v>
      </c>
      <c r="K1810" s="6">
        <v>0</v>
      </c>
      <c r="L1810" s="6">
        <v>0</v>
      </c>
      <c r="M1810" s="6">
        <v>0</v>
      </c>
      <c r="N1810" s="6">
        <v>0</v>
      </c>
    </row>
    <row r="1811" spans="1:14" x14ac:dyDescent="0.25">
      <c r="A1811" s="5" t="s">
        <v>1460</v>
      </c>
      <c r="B1811" s="5" t="s">
        <v>37</v>
      </c>
      <c r="C1811" s="5" t="s">
        <v>29</v>
      </c>
      <c r="D1811" s="5" t="s">
        <v>27</v>
      </c>
      <c r="E1811" s="6">
        <v>254.37</v>
      </c>
      <c r="F1811" s="6">
        <v>0</v>
      </c>
      <c r="G1811" s="6">
        <v>254.37</v>
      </c>
      <c r="H1811" s="6">
        <v>313.56</v>
      </c>
      <c r="I1811" s="6">
        <v>-59.19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</row>
    <row r="1812" spans="1:14" x14ac:dyDescent="0.25">
      <c r="A1812" s="5" t="s">
        <v>1460</v>
      </c>
      <c r="B1812" s="5" t="s">
        <v>346</v>
      </c>
      <c r="C1812" s="5" t="s">
        <v>33</v>
      </c>
      <c r="D1812" s="5" t="s">
        <v>27</v>
      </c>
      <c r="E1812" s="6">
        <v>9427.17</v>
      </c>
      <c r="F1812" s="6">
        <v>0</v>
      </c>
      <c r="G1812" s="6">
        <v>9427.17</v>
      </c>
      <c r="H1812" s="6">
        <v>11983.7</v>
      </c>
      <c r="I1812" s="6">
        <v>-2556.5300000000007</v>
      </c>
      <c r="J1812" s="6">
        <v>32</v>
      </c>
      <c r="K1812" s="6">
        <v>0</v>
      </c>
      <c r="L1812" s="6">
        <v>32</v>
      </c>
      <c r="M1812" s="6">
        <v>40.677999999999997</v>
      </c>
      <c r="N1812" s="6">
        <v>-8.6779999999999973</v>
      </c>
    </row>
    <row r="1813" spans="1:14" x14ac:dyDescent="0.25">
      <c r="A1813" s="5" t="s">
        <v>1460</v>
      </c>
      <c r="B1813" s="5" t="s">
        <v>347</v>
      </c>
      <c r="C1813" s="5" t="s">
        <v>33</v>
      </c>
      <c r="D1813" s="5" t="s">
        <v>27</v>
      </c>
      <c r="E1813" s="6">
        <v>12614.9</v>
      </c>
      <c r="F1813" s="6">
        <v>0</v>
      </c>
      <c r="G1813" s="6">
        <v>12614.9</v>
      </c>
      <c r="H1813" s="6">
        <v>16035.92</v>
      </c>
      <c r="I1813" s="6">
        <v>-3421.0200000000004</v>
      </c>
      <c r="J1813" s="6">
        <v>32</v>
      </c>
      <c r="K1813" s="6">
        <v>0</v>
      </c>
      <c r="L1813" s="6">
        <v>32</v>
      </c>
      <c r="M1813" s="6">
        <v>40.677999999999997</v>
      </c>
      <c r="N1813" s="6">
        <v>-8.6779999999999973</v>
      </c>
    </row>
    <row r="1814" spans="1:14" x14ac:dyDescent="0.25">
      <c r="A1814" s="5" t="s">
        <v>1460</v>
      </c>
      <c r="B1814" s="5" t="s">
        <v>348</v>
      </c>
      <c r="C1814" s="5" t="s">
        <v>33</v>
      </c>
      <c r="D1814" s="5" t="s">
        <v>27</v>
      </c>
      <c r="E1814" s="6">
        <v>15194.48</v>
      </c>
      <c r="F1814" s="6">
        <v>0</v>
      </c>
      <c r="G1814" s="6">
        <v>15194.48</v>
      </c>
      <c r="H1814" s="6">
        <v>19315.009999999998</v>
      </c>
      <c r="I1814" s="6">
        <v>-4120.5299999999988</v>
      </c>
      <c r="J1814" s="6">
        <v>192</v>
      </c>
      <c r="K1814" s="6">
        <v>0</v>
      </c>
      <c r="L1814" s="6">
        <v>192</v>
      </c>
      <c r="M1814" s="6">
        <v>244.06800000000001</v>
      </c>
      <c r="N1814" s="6">
        <v>-52.068000000000012</v>
      </c>
    </row>
    <row r="1815" spans="1:14" x14ac:dyDescent="0.25">
      <c r="A1815" s="5" t="s">
        <v>1460</v>
      </c>
      <c r="B1815" s="5" t="s">
        <v>177</v>
      </c>
      <c r="C1815" s="5" t="s">
        <v>39</v>
      </c>
      <c r="D1815" s="5" t="s">
        <v>58</v>
      </c>
      <c r="E1815" s="6">
        <v>-984258.72</v>
      </c>
      <c r="F1815" s="6">
        <v>0</v>
      </c>
      <c r="G1815" s="6">
        <v>-984258.72</v>
      </c>
      <c r="H1815" s="6">
        <v>-984258.6</v>
      </c>
      <c r="I1815" s="6">
        <v>-0.11999999999534339</v>
      </c>
      <c r="J1815" s="6">
        <v>-40678</v>
      </c>
      <c r="K1815" s="6">
        <v>0</v>
      </c>
      <c r="L1815" s="6">
        <v>-40678</v>
      </c>
      <c r="M1815" s="6">
        <v>-40678</v>
      </c>
      <c r="N1815" s="6">
        <v>0</v>
      </c>
    </row>
    <row r="1816" spans="1:14" x14ac:dyDescent="0.25">
      <c r="A1816" s="5" t="s">
        <v>1460</v>
      </c>
      <c r="B1816" s="5" t="s">
        <v>75</v>
      </c>
      <c r="C1816" s="5" t="s">
        <v>42</v>
      </c>
      <c r="D1816" s="5" t="s">
        <v>58</v>
      </c>
      <c r="E1816" s="6">
        <v>846329.08</v>
      </c>
      <c r="F1816" s="6">
        <v>838580.93</v>
      </c>
      <c r="G1816" s="6">
        <v>7748.1499999999069</v>
      </c>
      <c r="H1816" s="6">
        <v>838580.93</v>
      </c>
      <c r="I1816" s="6">
        <v>7748.1499999999069</v>
      </c>
      <c r="J1816" s="6">
        <v>42696</v>
      </c>
      <c r="K1816" s="6">
        <v>42305.120000000003</v>
      </c>
      <c r="L1816" s="6">
        <v>390.87999999999738</v>
      </c>
      <c r="M1816" s="6">
        <v>42305.120000000003</v>
      </c>
      <c r="N1816" s="6">
        <v>390.87999999999738</v>
      </c>
    </row>
    <row r="1817" spans="1:14" x14ac:dyDescent="0.25">
      <c r="A1817" s="5" t="s">
        <v>1460</v>
      </c>
      <c r="B1817" s="5" t="s">
        <v>763</v>
      </c>
      <c r="C1817" s="5" t="s">
        <v>42</v>
      </c>
      <c r="D1817" s="5" t="s">
        <v>43</v>
      </c>
      <c r="E1817" s="6">
        <v>20646.400000000001</v>
      </c>
      <c r="F1817" s="6">
        <v>20464.284313725489</v>
      </c>
      <c r="G1817" s="6">
        <v>182.11568627451197</v>
      </c>
      <c r="H1817" s="6">
        <v>20873.57</v>
      </c>
      <c r="I1817" s="6">
        <v>-227.16999999999825</v>
      </c>
      <c r="J1817" s="6">
        <v>41040</v>
      </c>
      <c r="K1817" s="6">
        <v>40678</v>
      </c>
      <c r="L1817" s="6">
        <v>362</v>
      </c>
      <c r="M1817" s="6">
        <v>41491.56</v>
      </c>
      <c r="N1817" s="6">
        <v>-451.55999999999767</v>
      </c>
    </row>
    <row r="1818" spans="1:14" x14ac:dyDescent="0.25">
      <c r="A1818" s="5" t="s">
        <v>1460</v>
      </c>
      <c r="B1818" s="5" t="s">
        <v>350</v>
      </c>
      <c r="C1818" s="5" t="s">
        <v>42</v>
      </c>
      <c r="D1818" s="5" t="s">
        <v>43</v>
      </c>
      <c r="E1818" s="6">
        <v>71236.800000000003</v>
      </c>
      <c r="F1818" s="6">
        <v>71023.791044776124</v>
      </c>
      <c r="G1818" s="6">
        <v>213.00895522387873</v>
      </c>
      <c r="H1818" s="6">
        <v>71378.91</v>
      </c>
      <c r="I1818" s="6">
        <v>-142.11000000000058</v>
      </c>
      <c r="J1818" s="6">
        <v>40800</v>
      </c>
      <c r="K1818" s="6">
        <v>40678</v>
      </c>
      <c r="L1818" s="6">
        <v>122</v>
      </c>
      <c r="M1818" s="6">
        <v>40881.39</v>
      </c>
      <c r="N1818" s="6">
        <v>-81.389999999999418</v>
      </c>
    </row>
    <row r="1819" spans="1:14" x14ac:dyDescent="0.25">
      <c r="A1819" s="5" t="s">
        <v>1460</v>
      </c>
      <c r="B1819" s="5" t="s">
        <v>355</v>
      </c>
      <c r="C1819" s="5" t="s">
        <v>42</v>
      </c>
      <c r="D1819" s="5" t="s">
        <v>53</v>
      </c>
      <c r="E1819" s="6">
        <v>4495.2299999999996</v>
      </c>
      <c r="F1819" s="6">
        <v>5541.11</v>
      </c>
      <c r="G1819" s="6">
        <v>-1045.8800000000001</v>
      </c>
      <c r="H1819" s="6">
        <v>5541.11</v>
      </c>
      <c r="I1819" s="6">
        <v>-1045.8800000000001</v>
      </c>
      <c r="J1819" s="6">
        <v>330</v>
      </c>
      <c r="K1819" s="6">
        <v>406.78</v>
      </c>
      <c r="L1819" s="6">
        <v>-76.779999999999973</v>
      </c>
      <c r="M1819" s="6">
        <v>406.78</v>
      </c>
      <c r="N1819" s="6">
        <v>-76.779999999999973</v>
      </c>
    </row>
    <row r="1820" spans="1:14" x14ac:dyDescent="0.25">
      <c r="A1820" s="5" t="s">
        <v>1461</v>
      </c>
      <c r="B1820" s="5" t="s">
        <v>25</v>
      </c>
      <c r="C1820" s="5" t="s">
        <v>26</v>
      </c>
      <c r="D1820" s="5" t="s">
        <v>27</v>
      </c>
      <c r="E1820" s="6">
        <v>9206.4599999999991</v>
      </c>
      <c r="F1820" s="6">
        <v>0</v>
      </c>
      <c r="G1820" s="6">
        <v>9206.4599999999991</v>
      </c>
      <c r="H1820" s="6">
        <v>0</v>
      </c>
      <c r="I1820" s="6">
        <v>9206.4599999999991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</row>
    <row r="1821" spans="1:14" x14ac:dyDescent="0.25">
      <c r="A1821" s="5" t="s">
        <v>1461</v>
      </c>
      <c r="B1821" s="5" t="s">
        <v>30</v>
      </c>
      <c r="C1821" s="5" t="s">
        <v>29</v>
      </c>
      <c r="D1821" s="5" t="s">
        <v>27</v>
      </c>
      <c r="E1821" s="6">
        <v>0.79</v>
      </c>
      <c r="F1821" s="6">
        <v>0</v>
      </c>
      <c r="G1821" s="6">
        <v>0.79</v>
      </c>
      <c r="H1821" s="6">
        <v>0.77</v>
      </c>
      <c r="I1821" s="6">
        <v>2.0000000000000018E-2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</row>
    <row r="1822" spans="1:14" x14ac:dyDescent="0.25">
      <c r="A1822" s="5" t="s">
        <v>1461</v>
      </c>
      <c r="B1822" s="5" t="s">
        <v>31</v>
      </c>
      <c r="C1822" s="5" t="s">
        <v>29</v>
      </c>
      <c r="D1822" s="5" t="s">
        <v>27</v>
      </c>
      <c r="E1822" s="6">
        <v>3.56</v>
      </c>
      <c r="F1822" s="6">
        <v>0</v>
      </c>
      <c r="G1822" s="6">
        <v>3.56</v>
      </c>
      <c r="H1822" s="6">
        <v>3.46</v>
      </c>
      <c r="I1822" s="6">
        <v>0.10000000000000009</v>
      </c>
      <c r="J1822" s="6">
        <v>0</v>
      </c>
      <c r="K1822" s="6">
        <v>0</v>
      </c>
      <c r="L1822" s="6">
        <v>0</v>
      </c>
      <c r="M1822" s="6">
        <v>0</v>
      </c>
      <c r="N1822" s="6">
        <v>0</v>
      </c>
    </row>
    <row r="1823" spans="1:14" x14ac:dyDescent="0.25">
      <c r="A1823" s="5" t="s">
        <v>1461</v>
      </c>
      <c r="B1823" s="5" t="s">
        <v>28</v>
      </c>
      <c r="C1823" s="5" t="s">
        <v>29</v>
      </c>
      <c r="D1823" s="5" t="s">
        <v>27</v>
      </c>
      <c r="E1823" s="6">
        <v>25.34</v>
      </c>
      <c r="F1823" s="6">
        <v>0</v>
      </c>
      <c r="G1823" s="6">
        <v>25.34</v>
      </c>
      <c r="H1823" s="6">
        <v>24.64</v>
      </c>
      <c r="I1823" s="6">
        <v>0.69999999999999929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</row>
    <row r="1824" spans="1:14" x14ac:dyDescent="0.25">
      <c r="A1824" s="5" t="s">
        <v>1461</v>
      </c>
      <c r="B1824" s="5" t="s">
        <v>36</v>
      </c>
      <c r="C1824" s="5" t="s">
        <v>29</v>
      </c>
      <c r="D1824" s="5" t="s">
        <v>27</v>
      </c>
      <c r="E1824" s="6">
        <v>45.71</v>
      </c>
      <c r="F1824" s="6">
        <v>0</v>
      </c>
      <c r="G1824" s="6">
        <v>45.71</v>
      </c>
      <c r="H1824" s="6">
        <v>44.45</v>
      </c>
      <c r="I1824" s="6">
        <v>1.259999999999998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</row>
    <row r="1825" spans="1:14" x14ac:dyDescent="0.25">
      <c r="A1825" s="5" t="s">
        <v>1461</v>
      </c>
      <c r="B1825" s="5" t="s">
        <v>37</v>
      </c>
      <c r="C1825" s="5" t="s">
        <v>29</v>
      </c>
      <c r="D1825" s="5" t="s">
        <v>27</v>
      </c>
      <c r="E1825" s="6">
        <v>100.21</v>
      </c>
      <c r="F1825" s="6">
        <v>0</v>
      </c>
      <c r="G1825" s="6">
        <v>100.21</v>
      </c>
      <c r="H1825" s="6">
        <v>97.45</v>
      </c>
      <c r="I1825" s="6">
        <v>2.7599999999999909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</row>
    <row r="1826" spans="1:14" x14ac:dyDescent="0.25">
      <c r="A1826" s="5" t="s">
        <v>1461</v>
      </c>
      <c r="B1826" s="5" t="s">
        <v>346</v>
      </c>
      <c r="C1826" s="5" t="s">
        <v>33</v>
      </c>
      <c r="D1826" s="5" t="s">
        <v>27</v>
      </c>
      <c r="E1826" s="6">
        <v>2945.99</v>
      </c>
      <c r="F1826" s="6">
        <v>0</v>
      </c>
      <c r="G1826" s="6">
        <v>2945.99</v>
      </c>
      <c r="H1826" s="6">
        <v>3724.32</v>
      </c>
      <c r="I1826" s="6">
        <v>-778.33000000000038</v>
      </c>
      <c r="J1826" s="6">
        <v>10</v>
      </c>
      <c r="K1826" s="6">
        <v>0</v>
      </c>
      <c r="L1826" s="6">
        <v>10</v>
      </c>
      <c r="M1826" s="6">
        <v>12.641999999999999</v>
      </c>
      <c r="N1826" s="6">
        <v>-2.6419999999999995</v>
      </c>
    </row>
    <row r="1827" spans="1:14" x14ac:dyDescent="0.25">
      <c r="A1827" s="5" t="s">
        <v>1461</v>
      </c>
      <c r="B1827" s="5" t="s">
        <v>347</v>
      </c>
      <c r="C1827" s="5" t="s">
        <v>33</v>
      </c>
      <c r="D1827" s="5" t="s">
        <v>27</v>
      </c>
      <c r="E1827" s="6">
        <v>3942.16</v>
      </c>
      <c r="F1827" s="6">
        <v>0</v>
      </c>
      <c r="G1827" s="6">
        <v>3942.16</v>
      </c>
      <c r="H1827" s="6">
        <v>4983.68</v>
      </c>
      <c r="I1827" s="6">
        <v>-1041.5200000000004</v>
      </c>
      <c r="J1827" s="6">
        <v>10</v>
      </c>
      <c r="K1827" s="6">
        <v>0</v>
      </c>
      <c r="L1827" s="6">
        <v>10</v>
      </c>
      <c r="M1827" s="6">
        <v>12.641999999999999</v>
      </c>
      <c r="N1827" s="6">
        <v>-2.6419999999999995</v>
      </c>
    </row>
    <row r="1828" spans="1:14" x14ac:dyDescent="0.25">
      <c r="A1828" s="5" t="s">
        <v>1461</v>
      </c>
      <c r="B1828" s="5" t="s">
        <v>348</v>
      </c>
      <c r="C1828" s="5" t="s">
        <v>33</v>
      </c>
      <c r="D1828" s="5" t="s">
        <v>27</v>
      </c>
      <c r="E1828" s="6">
        <v>4748.2700000000004</v>
      </c>
      <c r="F1828" s="6">
        <v>0</v>
      </c>
      <c r="G1828" s="6">
        <v>4748.2700000000004</v>
      </c>
      <c r="H1828" s="6">
        <v>6002.76</v>
      </c>
      <c r="I1828" s="6">
        <v>-1254.4899999999998</v>
      </c>
      <c r="J1828" s="6">
        <v>60</v>
      </c>
      <c r="K1828" s="6">
        <v>0</v>
      </c>
      <c r="L1828" s="6">
        <v>60</v>
      </c>
      <c r="M1828" s="6">
        <v>75.852000000000004</v>
      </c>
      <c r="N1828" s="6">
        <v>-15.852000000000004</v>
      </c>
    </row>
    <row r="1829" spans="1:14" x14ac:dyDescent="0.25">
      <c r="A1829" s="5" t="s">
        <v>1461</v>
      </c>
      <c r="B1829" s="5" t="s">
        <v>177</v>
      </c>
      <c r="C1829" s="5" t="s">
        <v>39</v>
      </c>
      <c r="D1829" s="5" t="s">
        <v>58</v>
      </c>
      <c r="E1829" s="6">
        <v>-305890.13</v>
      </c>
      <c r="F1829" s="6">
        <v>0</v>
      </c>
      <c r="G1829" s="6">
        <v>-305890.13</v>
      </c>
      <c r="H1829" s="6">
        <v>-305890.09000000003</v>
      </c>
      <c r="I1829" s="6">
        <v>-3.9999999979045242E-2</v>
      </c>
      <c r="J1829" s="6">
        <v>-12642</v>
      </c>
      <c r="K1829" s="6">
        <v>0</v>
      </c>
      <c r="L1829" s="6">
        <v>-12642</v>
      </c>
      <c r="M1829" s="6">
        <v>-12642</v>
      </c>
      <c r="N1829" s="6">
        <v>0</v>
      </c>
    </row>
    <row r="1830" spans="1:14" x14ac:dyDescent="0.25">
      <c r="A1830" s="5" t="s">
        <v>1461</v>
      </c>
      <c r="B1830" s="5" t="s">
        <v>75</v>
      </c>
      <c r="C1830" s="5" t="s">
        <v>42</v>
      </c>
      <c r="D1830" s="5" t="s">
        <v>58</v>
      </c>
      <c r="E1830" s="6">
        <v>253882.87</v>
      </c>
      <c r="F1830" s="6">
        <v>260616.06</v>
      </c>
      <c r="G1830" s="6">
        <v>-6733.1900000000023</v>
      </c>
      <c r="H1830" s="6">
        <v>260616.06</v>
      </c>
      <c r="I1830" s="6">
        <v>-6733.1900000000023</v>
      </c>
      <c r="J1830" s="6">
        <v>12808</v>
      </c>
      <c r="K1830" s="6">
        <v>13147.68</v>
      </c>
      <c r="L1830" s="6">
        <v>-339.68000000000029</v>
      </c>
      <c r="M1830" s="6">
        <v>13147.68</v>
      </c>
      <c r="N1830" s="6">
        <v>-339.68000000000029</v>
      </c>
    </row>
    <row r="1831" spans="1:14" x14ac:dyDescent="0.25">
      <c r="A1831" s="5" t="s">
        <v>1461</v>
      </c>
      <c r="B1831" s="5" t="s">
        <v>763</v>
      </c>
      <c r="C1831" s="5" t="s">
        <v>42</v>
      </c>
      <c r="D1831" s="5" t="s">
        <v>43</v>
      </c>
      <c r="E1831" s="6">
        <v>6519.92</v>
      </c>
      <c r="F1831" s="6">
        <v>6359.9411764705883</v>
      </c>
      <c r="G1831" s="6">
        <v>159.97882352941178</v>
      </c>
      <c r="H1831" s="6">
        <v>6487.14</v>
      </c>
      <c r="I1831" s="6">
        <v>32.779999999999745</v>
      </c>
      <c r="J1831" s="6">
        <v>12960</v>
      </c>
      <c r="K1831" s="6">
        <v>12642</v>
      </c>
      <c r="L1831" s="6">
        <v>318</v>
      </c>
      <c r="M1831" s="6">
        <v>12894.84</v>
      </c>
      <c r="N1831" s="6">
        <v>65.159999999999854</v>
      </c>
    </row>
    <row r="1832" spans="1:14" x14ac:dyDescent="0.25">
      <c r="A1832" s="5" t="s">
        <v>1461</v>
      </c>
      <c r="B1832" s="5" t="s">
        <v>350</v>
      </c>
      <c r="C1832" s="5" t="s">
        <v>42</v>
      </c>
      <c r="D1832" s="5" t="s">
        <v>43</v>
      </c>
      <c r="E1832" s="6">
        <v>22698</v>
      </c>
      <c r="F1832" s="6">
        <v>22072.935323383084</v>
      </c>
      <c r="G1832" s="6">
        <v>625.06467661691568</v>
      </c>
      <c r="H1832" s="6">
        <v>22183.3</v>
      </c>
      <c r="I1832" s="6">
        <v>514.70000000000073</v>
      </c>
      <c r="J1832" s="6">
        <v>13000</v>
      </c>
      <c r="K1832" s="6">
        <v>12642</v>
      </c>
      <c r="L1832" s="6">
        <v>358</v>
      </c>
      <c r="M1832" s="6">
        <v>12705.21</v>
      </c>
      <c r="N1832" s="6">
        <v>294.79000000000087</v>
      </c>
    </row>
    <row r="1833" spans="1:14" x14ac:dyDescent="0.25">
      <c r="A1833" s="5" t="s">
        <v>1461</v>
      </c>
      <c r="B1833" s="5" t="s">
        <v>355</v>
      </c>
      <c r="C1833" s="5" t="s">
        <v>42</v>
      </c>
      <c r="D1833" s="5" t="s">
        <v>53</v>
      </c>
      <c r="E1833" s="6">
        <v>1770.85</v>
      </c>
      <c r="F1833" s="6">
        <v>1722.08</v>
      </c>
      <c r="G1833" s="6">
        <v>48.769999999999982</v>
      </c>
      <c r="H1833" s="6">
        <v>1722.08</v>
      </c>
      <c r="I1833" s="6">
        <v>48.769999999999982</v>
      </c>
      <c r="J1833" s="6">
        <v>130</v>
      </c>
      <c r="K1833" s="6">
        <v>126.42</v>
      </c>
      <c r="L1833" s="6">
        <v>3.5799999999999983</v>
      </c>
      <c r="M1833" s="6">
        <v>126.42</v>
      </c>
      <c r="N1833" s="6">
        <v>3.5799999999999983</v>
      </c>
    </row>
    <row r="1834" spans="1:14" x14ac:dyDescent="0.25">
      <c r="A1834" s="5" t="s">
        <v>1462</v>
      </c>
      <c r="B1834" s="5" t="s">
        <v>25</v>
      </c>
      <c r="C1834" s="5" t="s">
        <v>26</v>
      </c>
      <c r="D1834" s="5" t="s">
        <v>27</v>
      </c>
      <c r="E1834" s="6">
        <v>10761.12</v>
      </c>
      <c r="F1834" s="6">
        <v>0</v>
      </c>
      <c r="G1834" s="6">
        <v>10761.12</v>
      </c>
      <c r="H1834" s="6">
        <v>0</v>
      </c>
      <c r="I1834" s="6">
        <v>10761.12</v>
      </c>
      <c r="J1834" s="6">
        <v>0</v>
      </c>
      <c r="K1834" s="6">
        <v>0</v>
      </c>
      <c r="L1834" s="6">
        <v>0</v>
      </c>
      <c r="M1834" s="6">
        <v>0</v>
      </c>
      <c r="N1834" s="6">
        <v>0</v>
      </c>
    </row>
    <row r="1835" spans="1:14" x14ac:dyDescent="0.25">
      <c r="A1835" s="5" t="s">
        <v>1462</v>
      </c>
      <c r="B1835" s="5" t="s">
        <v>30</v>
      </c>
      <c r="C1835" s="5" t="s">
        <v>29</v>
      </c>
      <c r="D1835" s="5" t="s">
        <v>27</v>
      </c>
      <c r="E1835" s="6">
        <v>3.78</v>
      </c>
      <c r="F1835" s="6">
        <v>0</v>
      </c>
      <c r="G1835" s="6">
        <v>3.78</v>
      </c>
      <c r="H1835" s="6">
        <v>3.72</v>
      </c>
      <c r="I1835" s="6">
        <v>5.9999999999999609E-2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</row>
    <row r="1836" spans="1:14" x14ac:dyDescent="0.25">
      <c r="A1836" s="5" t="s">
        <v>1462</v>
      </c>
      <c r="B1836" s="5" t="s">
        <v>31</v>
      </c>
      <c r="C1836" s="5" t="s">
        <v>29</v>
      </c>
      <c r="D1836" s="5" t="s">
        <v>27</v>
      </c>
      <c r="E1836" s="6">
        <v>16.96</v>
      </c>
      <c r="F1836" s="6">
        <v>0</v>
      </c>
      <c r="G1836" s="6">
        <v>16.96</v>
      </c>
      <c r="H1836" s="6">
        <v>16.7</v>
      </c>
      <c r="I1836" s="6">
        <v>0.26000000000000156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</row>
    <row r="1837" spans="1:14" x14ac:dyDescent="0.25">
      <c r="A1837" s="5" t="s">
        <v>1462</v>
      </c>
      <c r="B1837" s="5" t="s">
        <v>28</v>
      </c>
      <c r="C1837" s="5" t="s">
        <v>29</v>
      </c>
      <c r="D1837" s="5" t="s">
        <v>27</v>
      </c>
      <c r="E1837" s="6">
        <v>120.86</v>
      </c>
      <c r="F1837" s="6">
        <v>0</v>
      </c>
      <c r="G1837" s="6">
        <v>120.86</v>
      </c>
      <c r="H1837" s="6">
        <v>118.95</v>
      </c>
      <c r="I1837" s="6">
        <v>1.9099999999999966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</row>
    <row r="1838" spans="1:14" x14ac:dyDescent="0.25">
      <c r="A1838" s="5" t="s">
        <v>1462</v>
      </c>
      <c r="B1838" s="5" t="s">
        <v>36</v>
      </c>
      <c r="C1838" s="5" t="s">
        <v>29</v>
      </c>
      <c r="D1838" s="5" t="s">
        <v>27</v>
      </c>
      <c r="E1838" s="6">
        <v>217.99</v>
      </c>
      <c r="F1838" s="6">
        <v>0</v>
      </c>
      <c r="G1838" s="6">
        <v>217.99</v>
      </c>
      <c r="H1838" s="6">
        <v>214.56</v>
      </c>
      <c r="I1838" s="6">
        <v>3.4300000000000068</v>
      </c>
      <c r="J1838" s="6">
        <v>0</v>
      </c>
      <c r="K1838" s="6">
        <v>0</v>
      </c>
      <c r="L1838" s="6">
        <v>0</v>
      </c>
      <c r="M1838" s="6">
        <v>0</v>
      </c>
      <c r="N1838" s="6">
        <v>0</v>
      </c>
    </row>
    <row r="1839" spans="1:14" x14ac:dyDescent="0.25">
      <c r="A1839" s="5" t="s">
        <v>1462</v>
      </c>
      <c r="B1839" s="5" t="s">
        <v>37</v>
      </c>
      <c r="C1839" s="5" t="s">
        <v>29</v>
      </c>
      <c r="D1839" s="5" t="s">
        <v>27</v>
      </c>
      <c r="E1839" s="6">
        <v>477.91</v>
      </c>
      <c r="F1839" s="6">
        <v>0</v>
      </c>
      <c r="G1839" s="6">
        <v>477.91</v>
      </c>
      <c r="H1839" s="6">
        <v>470.39</v>
      </c>
      <c r="I1839" s="6">
        <v>7.5200000000000387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</row>
    <row r="1840" spans="1:14" x14ac:dyDescent="0.25">
      <c r="A1840" s="5" t="s">
        <v>1462</v>
      </c>
      <c r="B1840" s="5" t="s">
        <v>346</v>
      </c>
      <c r="C1840" s="5" t="s">
        <v>33</v>
      </c>
      <c r="D1840" s="5" t="s">
        <v>27</v>
      </c>
      <c r="E1840" s="6">
        <v>2062.19</v>
      </c>
      <c r="F1840" s="6">
        <v>0</v>
      </c>
      <c r="G1840" s="6">
        <v>2062.19</v>
      </c>
      <c r="H1840" s="6">
        <v>4494.3999999999996</v>
      </c>
      <c r="I1840" s="6">
        <v>-2432.2099999999996</v>
      </c>
      <c r="J1840" s="6">
        <v>7</v>
      </c>
      <c r="K1840" s="6">
        <v>0</v>
      </c>
      <c r="L1840" s="6">
        <v>7</v>
      </c>
      <c r="M1840" s="6">
        <v>15.256</v>
      </c>
      <c r="N1840" s="6">
        <v>-8.2560000000000002</v>
      </c>
    </row>
    <row r="1841" spans="1:14" x14ac:dyDescent="0.25">
      <c r="A1841" s="5" t="s">
        <v>1462</v>
      </c>
      <c r="B1841" s="5" t="s">
        <v>347</v>
      </c>
      <c r="C1841" s="5" t="s">
        <v>33</v>
      </c>
      <c r="D1841" s="5" t="s">
        <v>27</v>
      </c>
      <c r="E1841" s="6">
        <v>2759.51</v>
      </c>
      <c r="F1841" s="6">
        <v>0</v>
      </c>
      <c r="G1841" s="6">
        <v>2759.51</v>
      </c>
      <c r="H1841" s="6">
        <v>6014.16</v>
      </c>
      <c r="I1841" s="6">
        <v>-3254.6499999999996</v>
      </c>
      <c r="J1841" s="6">
        <v>7</v>
      </c>
      <c r="K1841" s="6">
        <v>0</v>
      </c>
      <c r="L1841" s="6">
        <v>7</v>
      </c>
      <c r="M1841" s="6">
        <v>15.256</v>
      </c>
      <c r="N1841" s="6">
        <v>-8.2560000000000002</v>
      </c>
    </row>
    <row r="1842" spans="1:14" x14ac:dyDescent="0.25">
      <c r="A1842" s="5" t="s">
        <v>1462</v>
      </c>
      <c r="B1842" s="5" t="s">
        <v>348</v>
      </c>
      <c r="C1842" s="5" t="s">
        <v>33</v>
      </c>
      <c r="D1842" s="5" t="s">
        <v>27</v>
      </c>
      <c r="E1842" s="6">
        <v>3323.79</v>
      </c>
      <c r="F1842" s="6">
        <v>0</v>
      </c>
      <c r="G1842" s="6">
        <v>3323.79</v>
      </c>
      <c r="H1842" s="6">
        <v>7243.96</v>
      </c>
      <c r="I1842" s="6">
        <v>-3920.17</v>
      </c>
      <c r="J1842" s="6">
        <v>42</v>
      </c>
      <c r="K1842" s="6">
        <v>0</v>
      </c>
      <c r="L1842" s="6">
        <v>42</v>
      </c>
      <c r="M1842" s="6">
        <v>91.536000000000001</v>
      </c>
      <c r="N1842" s="6">
        <v>-49.536000000000001</v>
      </c>
    </row>
    <row r="1843" spans="1:14" x14ac:dyDescent="0.25">
      <c r="A1843" s="5" t="s">
        <v>1462</v>
      </c>
      <c r="B1843" s="5" t="s">
        <v>303</v>
      </c>
      <c r="C1843" s="5" t="s">
        <v>39</v>
      </c>
      <c r="D1843" s="5" t="s">
        <v>58</v>
      </c>
      <c r="E1843" s="6">
        <v>-311497.01</v>
      </c>
      <c r="F1843" s="6">
        <v>0</v>
      </c>
      <c r="G1843" s="6">
        <v>-311497.01</v>
      </c>
      <c r="H1843" s="6">
        <v>-311497.73</v>
      </c>
      <c r="I1843" s="6">
        <v>0.71999999997206032</v>
      </c>
      <c r="J1843" s="6">
        <v>-15256</v>
      </c>
      <c r="K1843" s="6">
        <v>0</v>
      </c>
      <c r="L1843" s="6">
        <v>-15256</v>
      </c>
      <c r="M1843" s="6">
        <v>-15256</v>
      </c>
      <c r="N1843" s="6">
        <v>0</v>
      </c>
    </row>
    <row r="1844" spans="1:14" x14ac:dyDescent="0.25">
      <c r="A1844" s="5" t="s">
        <v>1462</v>
      </c>
      <c r="B1844" s="5" t="s">
        <v>64</v>
      </c>
      <c r="C1844" s="5" t="s">
        <v>42</v>
      </c>
      <c r="D1844" s="5" t="s">
        <v>58</v>
      </c>
      <c r="E1844" s="6">
        <v>248836.55</v>
      </c>
      <c r="F1844" s="6">
        <v>249931.79</v>
      </c>
      <c r="G1844" s="6">
        <v>-1095.2400000000198</v>
      </c>
      <c r="H1844" s="6">
        <v>249931.79</v>
      </c>
      <c r="I1844" s="6">
        <v>-1095.2400000000198</v>
      </c>
      <c r="J1844" s="6">
        <v>15417</v>
      </c>
      <c r="K1844" s="6">
        <v>15484.84</v>
      </c>
      <c r="L1844" s="6">
        <v>-67.840000000000146</v>
      </c>
      <c r="M1844" s="6">
        <v>15484.84</v>
      </c>
      <c r="N1844" s="6">
        <v>-67.840000000000146</v>
      </c>
    </row>
    <row r="1845" spans="1:14" x14ac:dyDescent="0.25">
      <c r="A1845" s="5" t="s">
        <v>1462</v>
      </c>
      <c r="B1845" s="5" t="s">
        <v>441</v>
      </c>
      <c r="C1845" s="5" t="s">
        <v>42</v>
      </c>
      <c r="D1845" s="5" t="s">
        <v>43</v>
      </c>
      <c r="E1845" s="6">
        <v>9013.9599999999991</v>
      </c>
      <c r="F1845" s="6">
        <v>9155.5784313725489</v>
      </c>
      <c r="G1845" s="6">
        <v>-141.61843137254982</v>
      </c>
      <c r="H1845" s="6">
        <v>9338.69</v>
      </c>
      <c r="I1845" s="6">
        <v>-324.73000000000138</v>
      </c>
      <c r="J1845" s="6">
        <v>15020</v>
      </c>
      <c r="K1845" s="6">
        <v>15256</v>
      </c>
      <c r="L1845" s="6">
        <v>-236</v>
      </c>
      <c r="M1845" s="6">
        <v>15561.12</v>
      </c>
      <c r="N1845" s="6">
        <v>-541.1200000000008</v>
      </c>
    </row>
    <row r="1846" spans="1:14" x14ac:dyDescent="0.25">
      <c r="A1846" s="5" t="s">
        <v>1462</v>
      </c>
      <c r="B1846" s="5" t="s">
        <v>443</v>
      </c>
      <c r="C1846" s="5" t="s">
        <v>42</v>
      </c>
      <c r="D1846" s="5" t="s">
        <v>43</v>
      </c>
      <c r="E1846" s="6">
        <v>24825.72</v>
      </c>
      <c r="F1846" s="6">
        <v>24593.592039800995</v>
      </c>
      <c r="G1846" s="6">
        <v>232.12796019900634</v>
      </c>
      <c r="H1846" s="6">
        <v>24716.560000000001</v>
      </c>
      <c r="I1846" s="6">
        <v>109.15999999999985</v>
      </c>
      <c r="J1846" s="6">
        <v>15400</v>
      </c>
      <c r="K1846" s="6">
        <v>15256</v>
      </c>
      <c r="L1846" s="6">
        <v>144</v>
      </c>
      <c r="M1846" s="6">
        <v>15332.28</v>
      </c>
      <c r="N1846" s="6">
        <v>67.719999999999345</v>
      </c>
    </row>
    <row r="1847" spans="1:14" x14ac:dyDescent="0.25">
      <c r="A1847" s="5" t="s">
        <v>1462</v>
      </c>
      <c r="B1847" s="5" t="s">
        <v>450</v>
      </c>
      <c r="C1847" s="5" t="s">
        <v>42</v>
      </c>
      <c r="D1847" s="5" t="s">
        <v>53</v>
      </c>
      <c r="E1847" s="6">
        <v>9076.67</v>
      </c>
      <c r="F1847" s="6">
        <v>8933.82</v>
      </c>
      <c r="G1847" s="6">
        <v>142.85000000000036</v>
      </c>
      <c r="H1847" s="6">
        <v>8933.82</v>
      </c>
      <c r="I1847" s="6">
        <v>142.85000000000036</v>
      </c>
      <c r="J1847" s="6">
        <v>620</v>
      </c>
      <c r="K1847" s="6">
        <v>610.24</v>
      </c>
      <c r="L1847" s="6">
        <v>9.7599999999999909</v>
      </c>
      <c r="M1847" s="6">
        <v>610.24</v>
      </c>
      <c r="N1847" s="6">
        <v>9.7599999999999909</v>
      </c>
    </row>
    <row r="1848" spans="1:14" x14ac:dyDescent="0.25">
      <c r="A1848" s="5" t="s">
        <v>1463</v>
      </c>
      <c r="B1848" s="5" t="s">
        <v>25</v>
      </c>
      <c r="C1848" s="5" t="s">
        <v>26</v>
      </c>
      <c r="D1848" s="5" t="s">
        <v>27</v>
      </c>
      <c r="E1848" s="6">
        <v>11582.83</v>
      </c>
      <c r="F1848" s="6">
        <v>0</v>
      </c>
      <c r="G1848" s="6">
        <v>11582.83</v>
      </c>
      <c r="H1848" s="6">
        <v>0</v>
      </c>
      <c r="I1848" s="6">
        <v>11582.83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</row>
    <row r="1849" spans="1:14" x14ac:dyDescent="0.25">
      <c r="A1849" s="5" t="s">
        <v>1463</v>
      </c>
      <c r="B1849" s="5" t="s">
        <v>30</v>
      </c>
      <c r="C1849" s="5" t="s">
        <v>29</v>
      </c>
      <c r="D1849" s="5" t="s">
        <v>27</v>
      </c>
      <c r="E1849" s="6">
        <v>1.04</v>
      </c>
      <c r="F1849" s="6">
        <v>0</v>
      </c>
      <c r="G1849" s="6">
        <v>1.04</v>
      </c>
      <c r="H1849" s="6">
        <v>2.3199999999999998</v>
      </c>
      <c r="I1849" s="6">
        <v>-1.2799999999999998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</row>
    <row r="1850" spans="1:14" x14ac:dyDescent="0.25">
      <c r="A1850" s="5" t="s">
        <v>1463</v>
      </c>
      <c r="B1850" s="5" t="s">
        <v>31</v>
      </c>
      <c r="C1850" s="5" t="s">
        <v>29</v>
      </c>
      <c r="D1850" s="5" t="s">
        <v>27</v>
      </c>
      <c r="E1850" s="6">
        <v>4.6500000000000004</v>
      </c>
      <c r="F1850" s="6">
        <v>0</v>
      </c>
      <c r="G1850" s="6">
        <v>4.6500000000000004</v>
      </c>
      <c r="H1850" s="6">
        <v>10.42</v>
      </c>
      <c r="I1850" s="6">
        <v>-5.77</v>
      </c>
      <c r="J1850" s="6">
        <v>0</v>
      </c>
      <c r="K1850" s="6">
        <v>0</v>
      </c>
      <c r="L1850" s="6">
        <v>0</v>
      </c>
      <c r="M1850" s="6">
        <v>0</v>
      </c>
      <c r="N1850" s="6">
        <v>0</v>
      </c>
    </row>
    <row r="1851" spans="1:14" x14ac:dyDescent="0.25">
      <c r="A1851" s="5" t="s">
        <v>1463</v>
      </c>
      <c r="B1851" s="5" t="s">
        <v>28</v>
      </c>
      <c r="C1851" s="5" t="s">
        <v>29</v>
      </c>
      <c r="D1851" s="5" t="s">
        <v>27</v>
      </c>
      <c r="E1851" s="6">
        <v>33.14</v>
      </c>
      <c r="F1851" s="6">
        <v>0</v>
      </c>
      <c r="G1851" s="6">
        <v>33.14</v>
      </c>
      <c r="H1851" s="6">
        <v>74.23</v>
      </c>
      <c r="I1851" s="6">
        <v>-41.09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</row>
    <row r="1852" spans="1:14" x14ac:dyDescent="0.25">
      <c r="A1852" s="5" t="s">
        <v>1463</v>
      </c>
      <c r="B1852" s="5" t="s">
        <v>36</v>
      </c>
      <c r="C1852" s="5" t="s">
        <v>29</v>
      </c>
      <c r="D1852" s="5" t="s">
        <v>27</v>
      </c>
      <c r="E1852" s="6">
        <v>59.77</v>
      </c>
      <c r="F1852" s="6">
        <v>0</v>
      </c>
      <c r="G1852" s="6">
        <v>59.77</v>
      </c>
      <c r="H1852" s="6">
        <v>133.88999999999999</v>
      </c>
      <c r="I1852" s="6">
        <v>-74.119999999999976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</row>
    <row r="1853" spans="1:14" x14ac:dyDescent="0.25">
      <c r="A1853" s="5" t="s">
        <v>1463</v>
      </c>
      <c r="B1853" s="5" t="s">
        <v>37</v>
      </c>
      <c r="C1853" s="5" t="s">
        <v>29</v>
      </c>
      <c r="D1853" s="5" t="s">
        <v>27</v>
      </c>
      <c r="E1853" s="6">
        <v>131.04</v>
      </c>
      <c r="F1853" s="6">
        <v>0</v>
      </c>
      <c r="G1853" s="6">
        <v>131.04</v>
      </c>
      <c r="H1853" s="6">
        <v>293.52999999999997</v>
      </c>
      <c r="I1853" s="6">
        <v>-162.48999999999998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</row>
    <row r="1854" spans="1:14" x14ac:dyDescent="0.25">
      <c r="A1854" s="5" t="s">
        <v>1463</v>
      </c>
      <c r="B1854" s="5" t="s">
        <v>346</v>
      </c>
      <c r="C1854" s="5" t="s">
        <v>33</v>
      </c>
      <c r="D1854" s="5" t="s">
        <v>27</v>
      </c>
      <c r="E1854" s="6">
        <v>2062.19</v>
      </c>
      <c r="F1854" s="6">
        <v>0</v>
      </c>
      <c r="G1854" s="6">
        <v>2062.19</v>
      </c>
      <c r="H1854" s="6">
        <v>3514.42</v>
      </c>
      <c r="I1854" s="6">
        <v>-1452.23</v>
      </c>
      <c r="J1854" s="6">
        <v>7</v>
      </c>
      <c r="K1854" s="6">
        <v>0</v>
      </c>
      <c r="L1854" s="6">
        <v>7</v>
      </c>
      <c r="M1854" s="6">
        <v>11.93</v>
      </c>
      <c r="N1854" s="6">
        <v>-4.93</v>
      </c>
    </row>
    <row r="1855" spans="1:14" x14ac:dyDescent="0.25">
      <c r="A1855" s="5" t="s">
        <v>1463</v>
      </c>
      <c r="B1855" s="5" t="s">
        <v>347</v>
      </c>
      <c r="C1855" s="5" t="s">
        <v>33</v>
      </c>
      <c r="D1855" s="5" t="s">
        <v>27</v>
      </c>
      <c r="E1855" s="6">
        <v>2759.51</v>
      </c>
      <c r="F1855" s="6">
        <v>0</v>
      </c>
      <c r="G1855" s="6">
        <v>2759.51</v>
      </c>
      <c r="H1855" s="6">
        <v>4702.8</v>
      </c>
      <c r="I1855" s="6">
        <v>-1943.29</v>
      </c>
      <c r="J1855" s="6">
        <v>7</v>
      </c>
      <c r="K1855" s="6">
        <v>0</v>
      </c>
      <c r="L1855" s="6">
        <v>7</v>
      </c>
      <c r="M1855" s="6">
        <v>11.93</v>
      </c>
      <c r="N1855" s="6">
        <v>-4.93</v>
      </c>
    </row>
    <row r="1856" spans="1:14" x14ac:dyDescent="0.25">
      <c r="A1856" s="5" t="s">
        <v>1463</v>
      </c>
      <c r="B1856" s="5" t="s">
        <v>348</v>
      </c>
      <c r="C1856" s="5" t="s">
        <v>33</v>
      </c>
      <c r="D1856" s="5" t="s">
        <v>27</v>
      </c>
      <c r="E1856" s="6">
        <v>3323.79</v>
      </c>
      <c r="F1856" s="6">
        <v>0</v>
      </c>
      <c r="G1856" s="6">
        <v>3323.79</v>
      </c>
      <c r="H1856" s="6">
        <v>5664.61</v>
      </c>
      <c r="I1856" s="6">
        <v>-2340.8199999999997</v>
      </c>
      <c r="J1856" s="6">
        <v>42</v>
      </c>
      <c r="K1856" s="6">
        <v>0</v>
      </c>
      <c r="L1856" s="6">
        <v>42</v>
      </c>
      <c r="M1856" s="6">
        <v>71.578999999999994</v>
      </c>
      <c r="N1856" s="6">
        <v>-29.578999999999994</v>
      </c>
    </row>
    <row r="1857" spans="1:14" x14ac:dyDescent="0.25">
      <c r="A1857" s="5" t="s">
        <v>1463</v>
      </c>
      <c r="B1857" s="5" t="s">
        <v>425</v>
      </c>
      <c r="C1857" s="5" t="s">
        <v>39</v>
      </c>
      <c r="D1857" s="5" t="s">
        <v>58</v>
      </c>
      <c r="E1857" s="6">
        <v>-229223.51</v>
      </c>
      <c r="F1857" s="6">
        <v>0</v>
      </c>
      <c r="G1857" s="6">
        <v>-229223.51</v>
      </c>
      <c r="H1857" s="6">
        <v>-229223.28</v>
      </c>
      <c r="I1857" s="6">
        <v>-0.23000000001047738</v>
      </c>
      <c r="J1857" s="6">
        <v>-9520</v>
      </c>
      <c r="K1857" s="6">
        <v>0</v>
      </c>
      <c r="L1857" s="6">
        <v>-9520</v>
      </c>
      <c r="M1857" s="6">
        <v>-9520</v>
      </c>
      <c r="N1857" s="6">
        <v>0</v>
      </c>
    </row>
    <row r="1858" spans="1:14" x14ac:dyDescent="0.25">
      <c r="A1858" s="5" t="s">
        <v>1463</v>
      </c>
      <c r="B1858" s="5" t="s">
        <v>446</v>
      </c>
      <c r="C1858" s="5" t="s">
        <v>42</v>
      </c>
      <c r="D1858" s="5" t="s">
        <v>58</v>
      </c>
      <c r="E1858" s="6">
        <v>185604.78</v>
      </c>
      <c r="F1858" s="6">
        <v>188388.79</v>
      </c>
      <c r="G1858" s="6">
        <v>-2784.0100000000093</v>
      </c>
      <c r="H1858" s="6">
        <v>188388.79</v>
      </c>
      <c r="I1858" s="6">
        <v>-2784.0100000000093</v>
      </c>
      <c r="J1858" s="6">
        <v>9520</v>
      </c>
      <c r="K1858" s="6">
        <v>9662.7999999999993</v>
      </c>
      <c r="L1858" s="6">
        <v>-142.79999999999927</v>
      </c>
      <c r="M1858" s="6">
        <v>9662.7999999999993</v>
      </c>
      <c r="N1858" s="6">
        <v>-142.79999999999927</v>
      </c>
    </row>
    <row r="1859" spans="1:14" x14ac:dyDescent="0.25">
      <c r="A1859" s="5" t="s">
        <v>1463</v>
      </c>
      <c r="B1859" s="5" t="s">
        <v>441</v>
      </c>
      <c r="C1859" s="5" t="s">
        <v>42</v>
      </c>
      <c r="D1859" s="5" t="s">
        <v>43</v>
      </c>
      <c r="E1859" s="6">
        <v>5869.27</v>
      </c>
      <c r="F1859" s="6">
        <v>5713.2352941176468</v>
      </c>
      <c r="G1859" s="6">
        <v>156.03470588235359</v>
      </c>
      <c r="H1859" s="6">
        <v>5827.5</v>
      </c>
      <c r="I1859" s="6">
        <v>41.770000000000437</v>
      </c>
      <c r="J1859" s="6">
        <v>9780</v>
      </c>
      <c r="K1859" s="6">
        <v>9520</v>
      </c>
      <c r="L1859" s="6">
        <v>260</v>
      </c>
      <c r="M1859" s="6">
        <v>9710.4</v>
      </c>
      <c r="N1859" s="6">
        <v>69.600000000000364</v>
      </c>
    </row>
    <row r="1860" spans="1:14" x14ac:dyDescent="0.25">
      <c r="A1860" s="5" t="s">
        <v>1463</v>
      </c>
      <c r="B1860" s="5" t="s">
        <v>443</v>
      </c>
      <c r="C1860" s="5" t="s">
        <v>42</v>
      </c>
      <c r="D1860" s="5" t="s">
        <v>43</v>
      </c>
      <c r="E1860" s="6">
        <v>15475.78</v>
      </c>
      <c r="F1860" s="6">
        <v>15346.81592039801</v>
      </c>
      <c r="G1860" s="6">
        <v>128.96407960199031</v>
      </c>
      <c r="H1860" s="6">
        <v>15423.55</v>
      </c>
      <c r="I1860" s="6">
        <v>52.230000000001382</v>
      </c>
      <c r="J1860" s="6">
        <v>9600</v>
      </c>
      <c r="K1860" s="6">
        <v>9520</v>
      </c>
      <c r="L1860" s="6">
        <v>80</v>
      </c>
      <c r="M1860" s="6">
        <v>9567.6</v>
      </c>
      <c r="N1860" s="6">
        <v>32.399999999999636</v>
      </c>
    </row>
    <row r="1861" spans="1:14" x14ac:dyDescent="0.25">
      <c r="A1861" s="5" t="s">
        <v>1463</v>
      </c>
      <c r="B1861" s="5" t="s">
        <v>355</v>
      </c>
      <c r="C1861" s="5" t="s">
        <v>42</v>
      </c>
      <c r="D1861" s="5" t="s">
        <v>53</v>
      </c>
      <c r="E1861" s="6">
        <v>2315.7199999999998</v>
      </c>
      <c r="F1861" s="6">
        <v>5187.21</v>
      </c>
      <c r="G1861" s="6">
        <v>-2871.4900000000002</v>
      </c>
      <c r="H1861" s="6">
        <v>5187.21</v>
      </c>
      <c r="I1861" s="6">
        <v>-2871.4900000000002</v>
      </c>
      <c r="J1861" s="6">
        <v>170</v>
      </c>
      <c r="K1861" s="6">
        <v>380.8</v>
      </c>
      <c r="L1861" s="6">
        <v>-210.8</v>
      </c>
      <c r="M1861" s="6">
        <v>380.8</v>
      </c>
      <c r="N1861" s="6">
        <v>-210.8</v>
      </c>
    </row>
    <row r="1862" spans="1:14" x14ac:dyDescent="0.25">
      <c r="A1862" s="5" t="s">
        <v>1464</v>
      </c>
      <c r="B1862" s="5" t="s">
        <v>25</v>
      </c>
      <c r="C1862" s="5" t="s">
        <v>26</v>
      </c>
      <c r="D1862" s="5" t="s">
        <v>27</v>
      </c>
      <c r="E1862" s="6">
        <v>13097.84</v>
      </c>
      <c r="F1862" s="6">
        <v>0</v>
      </c>
      <c r="G1862" s="6">
        <v>13097.84</v>
      </c>
      <c r="H1862" s="6">
        <v>0</v>
      </c>
      <c r="I1862" s="6">
        <v>13097.84</v>
      </c>
      <c r="J1862" s="6">
        <v>0</v>
      </c>
      <c r="K1862" s="6">
        <v>0</v>
      </c>
      <c r="L1862" s="6">
        <v>0</v>
      </c>
      <c r="M1862" s="6">
        <v>0</v>
      </c>
      <c r="N1862" s="6">
        <v>0</v>
      </c>
    </row>
    <row r="1863" spans="1:14" x14ac:dyDescent="0.25">
      <c r="A1863" s="5" t="s">
        <v>1464</v>
      </c>
      <c r="B1863" s="5" t="s">
        <v>30</v>
      </c>
      <c r="C1863" s="5" t="s">
        <v>29</v>
      </c>
      <c r="D1863" s="5" t="s">
        <v>27</v>
      </c>
      <c r="E1863" s="6">
        <v>2.2599999999999998</v>
      </c>
      <c r="F1863" s="6">
        <v>0</v>
      </c>
      <c r="G1863" s="6">
        <v>2.2599999999999998</v>
      </c>
      <c r="H1863" s="6">
        <v>1.65</v>
      </c>
      <c r="I1863" s="6">
        <v>0.60999999999999988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</row>
    <row r="1864" spans="1:14" x14ac:dyDescent="0.25">
      <c r="A1864" s="5" t="s">
        <v>1464</v>
      </c>
      <c r="B1864" s="5" t="s">
        <v>31</v>
      </c>
      <c r="C1864" s="5" t="s">
        <v>29</v>
      </c>
      <c r="D1864" s="5" t="s">
        <v>27</v>
      </c>
      <c r="E1864" s="6">
        <v>10.119999999999999</v>
      </c>
      <c r="F1864" s="6">
        <v>0</v>
      </c>
      <c r="G1864" s="6">
        <v>10.119999999999999</v>
      </c>
      <c r="H1864" s="6">
        <v>7.41</v>
      </c>
      <c r="I1864" s="6">
        <v>2.7099999999999991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</row>
    <row r="1865" spans="1:14" x14ac:dyDescent="0.25">
      <c r="A1865" s="5" t="s">
        <v>1464</v>
      </c>
      <c r="B1865" s="5" t="s">
        <v>28</v>
      </c>
      <c r="C1865" s="5" t="s">
        <v>29</v>
      </c>
      <c r="D1865" s="5" t="s">
        <v>27</v>
      </c>
      <c r="E1865" s="6">
        <v>72.12</v>
      </c>
      <c r="F1865" s="6">
        <v>0</v>
      </c>
      <c r="G1865" s="6">
        <v>72.12</v>
      </c>
      <c r="H1865" s="6">
        <v>52.81</v>
      </c>
      <c r="I1865" s="6">
        <v>19.310000000000002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</row>
    <row r="1866" spans="1:14" x14ac:dyDescent="0.25">
      <c r="A1866" s="5" t="s">
        <v>1464</v>
      </c>
      <c r="B1866" s="5" t="s">
        <v>36</v>
      </c>
      <c r="C1866" s="5" t="s">
        <v>29</v>
      </c>
      <c r="D1866" s="5" t="s">
        <v>27</v>
      </c>
      <c r="E1866" s="6">
        <v>130.09</v>
      </c>
      <c r="F1866" s="6">
        <v>0</v>
      </c>
      <c r="G1866" s="6">
        <v>130.09</v>
      </c>
      <c r="H1866" s="6">
        <v>95.25</v>
      </c>
      <c r="I1866" s="6">
        <v>34.840000000000003</v>
      </c>
      <c r="J1866" s="6">
        <v>0</v>
      </c>
      <c r="K1866" s="6">
        <v>0</v>
      </c>
      <c r="L1866" s="6">
        <v>0</v>
      </c>
      <c r="M1866" s="6">
        <v>0</v>
      </c>
      <c r="N1866" s="6">
        <v>0</v>
      </c>
    </row>
    <row r="1867" spans="1:14" x14ac:dyDescent="0.25">
      <c r="A1867" s="5" t="s">
        <v>1464</v>
      </c>
      <c r="B1867" s="5" t="s">
        <v>37</v>
      </c>
      <c r="C1867" s="5" t="s">
        <v>29</v>
      </c>
      <c r="D1867" s="5" t="s">
        <v>27</v>
      </c>
      <c r="E1867" s="6">
        <v>285.20999999999998</v>
      </c>
      <c r="F1867" s="6">
        <v>0</v>
      </c>
      <c r="G1867" s="6">
        <v>285.20999999999998</v>
      </c>
      <c r="H1867" s="6">
        <v>208.82</v>
      </c>
      <c r="I1867" s="6">
        <v>76.389999999999986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</row>
    <row r="1868" spans="1:14" x14ac:dyDescent="0.25">
      <c r="A1868" s="5" t="s">
        <v>1464</v>
      </c>
      <c r="B1868" s="5" t="s">
        <v>346</v>
      </c>
      <c r="C1868" s="5" t="s">
        <v>33</v>
      </c>
      <c r="D1868" s="5" t="s">
        <v>27</v>
      </c>
      <c r="E1868" s="6">
        <v>6628.48</v>
      </c>
      <c r="F1868" s="6">
        <v>0</v>
      </c>
      <c r="G1868" s="6">
        <v>6628.48</v>
      </c>
      <c r="H1868" s="6">
        <v>7980.69</v>
      </c>
      <c r="I1868" s="6">
        <v>-1352.21</v>
      </c>
      <c r="J1868" s="6">
        <v>22.5</v>
      </c>
      <c r="K1868" s="6">
        <v>0</v>
      </c>
      <c r="L1868" s="6">
        <v>22.5</v>
      </c>
      <c r="M1868" s="6">
        <v>27.09</v>
      </c>
      <c r="N1868" s="6">
        <v>-4.59</v>
      </c>
    </row>
    <row r="1869" spans="1:14" x14ac:dyDescent="0.25">
      <c r="A1869" s="5" t="s">
        <v>1464</v>
      </c>
      <c r="B1869" s="5" t="s">
        <v>347</v>
      </c>
      <c r="C1869" s="5" t="s">
        <v>33</v>
      </c>
      <c r="D1869" s="5" t="s">
        <v>27</v>
      </c>
      <c r="E1869" s="6">
        <v>8869.85</v>
      </c>
      <c r="F1869" s="6">
        <v>0</v>
      </c>
      <c r="G1869" s="6">
        <v>8869.85</v>
      </c>
      <c r="H1869" s="6">
        <v>10679.31</v>
      </c>
      <c r="I1869" s="6">
        <v>-1809.4599999999991</v>
      </c>
      <c r="J1869" s="6">
        <v>22.5</v>
      </c>
      <c r="K1869" s="6">
        <v>0</v>
      </c>
      <c r="L1869" s="6">
        <v>22.5</v>
      </c>
      <c r="M1869" s="6">
        <v>27.09</v>
      </c>
      <c r="N1869" s="6">
        <v>-4.59</v>
      </c>
    </row>
    <row r="1870" spans="1:14" x14ac:dyDescent="0.25">
      <c r="A1870" s="5" t="s">
        <v>1464</v>
      </c>
      <c r="B1870" s="5" t="s">
        <v>348</v>
      </c>
      <c r="C1870" s="5" t="s">
        <v>33</v>
      </c>
      <c r="D1870" s="5" t="s">
        <v>27</v>
      </c>
      <c r="E1870" s="6">
        <v>10683.62</v>
      </c>
      <c r="F1870" s="6">
        <v>0</v>
      </c>
      <c r="G1870" s="6">
        <v>10683.62</v>
      </c>
      <c r="H1870" s="6">
        <v>12863.06</v>
      </c>
      <c r="I1870" s="6">
        <v>-2179.4399999999987</v>
      </c>
      <c r="J1870" s="6">
        <v>135</v>
      </c>
      <c r="K1870" s="6">
        <v>0</v>
      </c>
      <c r="L1870" s="6">
        <v>135</v>
      </c>
      <c r="M1870" s="6">
        <v>162.54</v>
      </c>
      <c r="N1870" s="6">
        <v>-27.539999999999992</v>
      </c>
    </row>
    <row r="1871" spans="1:14" x14ac:dyDescent="0.25">
      <c r="A1871" s="5" t="s">
        <v>1464</v>
      </c>
      <c r="B1871" s="5" t="s">
        <v>177</v>
      </c>
      <c r="C1871" s="5" t="s">
        <v>39</v>
      </c>
      <c r="D1871" s="5" t="s">
        <v>58</v>
      </c>
      <c r="E1871" s="6">
        <v>-655478.85</v>
      </c>
      <c r="F1871" s="6">
        <v>0</v>
      </c>
      <c r="G1871" s="6">
        <v>-655478.85</v>
      </c>
      <c r="H1871" s="6">
        <v>-655478.77</v>
      </c>
      <c r="I1871" s="6">
        <v>-7.9999999958090484E-2</v>
      </c>
      <c r="J1871" s="6">
        <v>-27090</v>
      </c>
      <c r="K1871" s="6">
        <v>0</v>
      </c>
      <c r="L1871" s="6">
        <v>-27090</v>
      </c>
      <c r="M1871" s="6">
        <v>-27090</v>
      </c>
      <c r="N1871" s="6">
        <v>0</v>
      </c>
    </row>
    <row r="1872" spans="1:14" x14ac:dyDescent="0.25">
      <c r="A1872" s="5" t="s">
        <v>1464</v>
      </c>
      <c r="B1872" s="5" t="s">
        <v>75</v>
      </c>
      <c r="C1872" s="5" t="s">
        <v>42</v>
      </c>
      <c r="D1872" s="5" t="s">
        <v>58</v>
      </c>
      <c r="E1872" s="6">
        <v>549114.86</v>
      </c>
      <c r="F1872" s="6">
        <v>558462.99</v>
      </c>
      <c r="G1872" s="6">
        <v>-9348.1300000000047</v>
      </c>
      <c r="H1872" s="6">
        <v>558462.99</v>
      </c>
      <c r="I1872" s="6">
        <v>-9348.1300000000047</v>
      </c>
      <c r="J1872" s="6">
        <v>27702</v>
      </c>
      <c r="K1872" s="6">
        <v>28173.599999999999</v>
      </c>
      <c r="L1872" s="6">
        <v>-471.59999999999854</v>
      </c>
      <c r="M1872" s="6">
        <v>28173.599999999999</v>
      </c>
      <c r="N1872" s="6">
        <v>-471.59999999999854</v>
      </c>
    </row>
    <row r="1873" spans="1:14" x14ac:dyDescent="0.25">
      <c r="A1873" s="5" t="s">
        <v>1464</v>
      </c>
      <c r="B1873" s="5" t="s">
        <v>763</v>
      </c>
      <c r="C1873" s="5" t="s">
        <v>42</v>
      </c>
      <c r="D1873" s="5" t="s">
        <v>43</v>
      </c>
      <c r="E1873" s="6">
        <v>13703.9</v>
      </c>
      <c r="F1873" s="6">
        <v>13628.441176470587</v>
      </c>
      <c r="G1873" s="6">
        <v>75.458823529412257</v>
      </c>
      <c r="H1873" s="6">
        <v>13901.01</v>
      </c>
      <c r="I1873" s="6">
        <v>-197.11000000000058</v>
      </c>
      <c r="J1873" s="6">
        <v>27240</v>
      </c>
      <c r="K1873" s="6">
        <v>27090</v>
      </c>
      <c r="L1873" s="6">
        <v>150</v>
      </c>
      <c r="M1873" s="6">
        <v>27631.8</v>
      </c>
      <c r="N1873" s="6">
        <v>-391.79999999999927</v>
      </c>
    </row>
    <row r="1874" spans="1:14" x14ac:dyDescent="0.25">
      <c r="A1874" s="5" t="s">
        <v>1464</v>
      </c>
      <c r="B1874" s="5" t="s">
        <v>350</v>
      </c>
      <c r="C1874" s="5" t="s">
        <v>42</v>
      </c>
      <c r="D1874" s="5" t="s">
        <v>43</v>
      </c>
      <c r="E1874" s="6">
        <v>47840.4</v>
      </c>
      <c r="F1874" s="6">
        <v>47299.144278606967</v>
      </c>
      <c r="G1874" s="6">
        <v>541.25572139303404</v>
      </c>
      <c r="H1874" s="6">
        <v>47535.64</v>
      </c>
      <c r="I1874" s="6">
        <v>304.76000000000204</v>
      </c>
      <c r="J1874" s="6">
        <v>27400</v>
      </c>
      <c r="K1874" s="6">
        <v>27090</v>
      </c>
      <c r="L1874" s="6">
        <v>310</v>
      </c>
      <c r="M1874" s="6">
        <v>27225.45</v>
      </c>
      <c r="N1874" s="6">
        <v>174.54999999999927</v>
      </c>
    </row>
    <row r="1875" spans="1:14" x14ac:dyDescent="0.25">
      <c r="A1875" s="5" t="s">
        <v>1464</v>
      </c>
      <c r="B1875" s="5" t="s">
        <v>355</v>
      </c>
      <c r="C1875" s="5" t="s">
        <v>42</v>
      </c>
      <c r="D1875" s="5" t="s">
        <v>53</v>
      </c>
      <c r="E1875" s="6">
        <v>5040.1000000000004</v>
      </c>
      <c r="F1875" s="6">
        <v>3690.17</v>
      </c>
      <c r="G1875" s="6">
        <v>1349.9300000000003</v>
      </c>
      <c r="H1875" s="6">
        <v>3690.17</v>
      </c>
      <c r="I1875" s="6">
        <v>1349.9300000000003</v>
      </c>
      <c r="J1875" s="6">
        <v>370</v>
      </c>
      <c r="K1875" s="6">
        <v>270.89999999999998</v>
      </c>
      <c r="L1875" s="6">
        <v>99.100000000000023</v>
      </c>
      <c r="M1875" s="6">
        <v>270.89999999999998</v>
      </c>
      <c r="N1875" s="6">
        <v>99.100000000000023</v>
      </c>
    </row>
    <row r="1876" spans="1:14" x14ac:dyDescent="0.25">
      <c r="A1876" s="5" t="s">
        <v>1465</v>
      </c>
      <c r="B1876" s="5" t="s">
        <v>25</v>
      </c>
      <c r="C1876" s="5" t="s">
        <v>26</v>
      </c>
      <c r="D1876" s="5" t="s">
        <v>27</v>
      </c>
      <c r="E1876" s="6">
        <v>-3846.05</v>
      </c>
      <c r="F1876" s="6">
        <v>0</v>
      </c>
      <c r="G1876" s="6">
        <v>-3846.05</v>
      </c>
      <c r="H1876" s="6">
        <v>0</v>
      </c>
      <c r="I1876" s="6">
        <v>-3846.05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</row>
    <row r="1877" spans="1:14" x14ac:dyDescent="0.25">
      <c r="A1877" s="5" t="s">
        <v>1465</v>
      </c>
      <c r="B1877" s="5" t="s">
        <v>30</v>
      </c>
      <c r="C1877" s="5" t="s">
        <v>29</v>
      </c>
      <c r="D1877" s="5" t="s">
        <v>27</v>
      </c>
      <c r="E1877" s="6">
        <v>0</v>
      </c>
      <c r="F1877" s="6">
        <v>0</v>
      </c>
      <c r="G1877" s="6">
        <v>0</v>
      </c>
      <c r="H1877" s="6">
        <v>0.3</v>
      </c>
      <c r="I1877" s="6">
        <v>-0.3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</row>
    <row r="1878" spans="1:14" x14ac:dyDescent="0.25">
      <c r="A1878" s="5" t="s">
        <v>1465</v>
      </c>
      <c r="B1878" s="5" t="s">
        <v>31</v>
      </c>
      <c r="C1878" s="5" t="s">
        <v>29</v>
      </c>
      <c r="D1878" s="5" t="s">
        <v>27</v>
      </c>
      <c r="E1878" s="6">
        <v>0</v>
      </c>
      <c r="F1878" s="6">
        <v>0</v>
      </c>
      <c r="G1878" s="6">
        <v>0</v>
      </c>
      <c r="H1878" s="6">
        <v>1.35</v>
      </c>
      <c r="I1878" s="6">
        <v>-1.35</v>
      </c>
      <c r="J1878" s="6">
        <v>0</v>
      </c>
      <c r="K1878" s="6">
        <v>0</v>
      </c>
      <c r="L1878" s="6">
        <v>0</v>
      </c>
      <c r="M1878" s="6">
        <v>0</v>
      </c>
      <c r="N1878" s="6">
        <v>0</v>
      </c>
    </row>
    <row r="1879" spans="1:14" x14ac:dyDescent="0.25">
      <c r="A1879" s="5" t="s">
        <v>1465</v>
      </c>
      <c r="B1879" s="5" t="s">
        <v>28</v>
      </c>
      <c r="C1879" s="5" t="s">
        <v>29</v>
      </c>
      <c r="D1879" s="5" t="s">
        <v>27</v>
      </c>
      <c r="E1879" s="6">
        <v>0</v>
      </c>
      <c r="F1879" s="6">
        <v>0</v>
      </c>
      <c r="G1879" s="6">
        <v>0</v>
      </c>
      <c r="H1879" s="6">
        <v>9.59</v>
      </c>
      <c r="I1879" s="6">
        <v>-9.59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</row>
    <row r="1880" spans="1:14" x14ac:dyDescent="0.25">
      <c r="A1880" s="5" t="s">
        <v>1465</v>
      </c>
      <c r="B1880" s="5" t="s">
        <v>36</v>
      </c>
      <c r="C1880" s="5" t="s">
        <v>29</v>
      </c>
      <c r="D1880" s="5" t="s">
        <v>27</v>
      </c>
      <c r="E1880" s="6">
        <v>0</v>
      </c>
      <c r="F1880" s="6">
        <v>0</v>
      </c>
      <c r="G1880" s="6">
        <v>0</v>
      </c>
      <c r="H1880" s="6">
        <v>17.29</v>
      </c>
      <c r="I1880" s="6">
        <v>-17.29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</row>
    <row r="1881" spans="1:14" x14ac:dyDescent="0.25">
      <c r="A1881" s="5" t="s">
        <v>1465</v>
      </c>
      <c r="B1881" s="5" t="s">
        <v>37</v>
      </c>
      <c r="C1881" s="5" t="s">
        <v>29</v>
      </c>
      <c r="D1881" s="5" t="s">
        <v>27</v>
      </c>
      <c r="E1881" s="6">
        <v>0</v>
      </c>
      <c r="F1881" s="6">
        <v>0</v>
      </c>
      <c r="G1881" s="6">
        <v>0</v>
      </c>
      <c r="H1881" s="6">
        <v>37.909999999999997</v>
      </c>
      <c r="I1881" s="6">
        <v>-37.909999999999997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</row>
    <row r="1882" spans="1:14" x14ac:dyDescent="0.25">
      <c r="A1882" s="5" t="s">
        <v>1465</v>
      </c>
      <c r="B1882" s="5" t="s">
        <v>346</v>
      </c>
      <c r="C1882" s="5" t="s">
        <v>33</v>
      </c>
      <c r="D1882" s="5" t="s">
        <v>27</v>
      </c>
      <c r="E1882" s="6">
        <v>1767.6</v>
      </c>
      <c r="F1882" s="6">
        <v>0</v>
      </c>
      <c r="G1882" s="6">
        <v>1767.6</v>
      </c>
      <c r="H1882" s="6">
        <v>1815.54</v>
      </c>
      <c r="I1882" s="6">
        <v>-47.940000000000055</v>
      </c>
      <c r="J1882" s="6">
        <v>6</v>
      </c>
      <c r="K1882" s="6">
        <v>0</v>
      </c>
      <c r="L1882" s="6">
        <v>6</v>
      </c>
      <c r="M1882" s="6">
        <v>6.1630000000000003</v>
      </c>
      <c r="N1882" s="6">
        <v>-0.16300000000000026</v>
      </c>
    </row>
    <row r="1883" spans="1:14" x14ac:dyDescent="0.25">
      <c r="A1883" s="5" t="s">
        <v>1465</v>
      </c>
      <c r="B1883" s="5" t="s">
        <v>347</v>
      </c>
      <c r="C1883" s="5" t="s">
        <v>33</v>
      </c>
      <c r="D1883" s="5" t="s">
        <v>27</v>
      </c>
      <c r="E1883" s="6">
        <v>2365.29</v>
      </c>
      <c r="F1883" s="6">
        <v>0</v>
      </c>
      <c r="G1883" s="6">
        <v>2365.29</v>
      </c>
      <c r="H1883" s="6">
        <v>2429.4499999999998</v>
      </c>
      <c r="I1883" s="6">
        <v>-64.159999999999854</v>
      </c>
      <c r="J1883" s="6">
        <v>6</v>
      </c>
      <c r="K1883" s="6">
        <v>0</v>
      </c>
      <c r="L1883" s="6">
        <v>6</v>
      </c>
      <c r="M1883" s="6">
        <v>6.1630000000000003</v>
      </c>
      <c r="N1883" s="6">
        <v>-0.16300000000000026</v>
      </c>
    </row>
    <row r="1884" spans="1:14" x14ac:dyDescent="0.25">
      <c r="A1884" s="5" t="s">
        <v>1465</v>
      </c>
      <c r="B1884" s="5" t="s">
        <v>348</v>
      </c>
      <c r="C1884" s="5" t="s">
        <v>33</v>
      </c>
      <c r="D1884" s="5" t="s">
        <v>27</v>
      </c>
      <c r="E1884" s="6">
        <v>2848.96</v>
      </c>
      <c r="F1884" s="6">
        <v>0</v>
      </c>
      <c r="G1884" s="6">
        <v>2848.96</v>
      </c>
      <c r="H1884" s="6">
        <v>2926.32</v>
      </c>
      <c r="I1884" s="6">
        <v>-77.360000000000127</v>
      </c>
      <c r="J1884" s="6">
        <v>36</v>
      </c>
      <c r="K1884" s="6">
        <v>0</v>
      </c>
      <c r="L1884" s="6">
        <v>36</v>
      </c>
      <c r="M1884" s="6">
        <v>36.976999999999997</v>
      </c>
      <c r="N1884" s="6">
        <v>-0.97699999999999676</v>
      </c>
    </row>
    <row r="1885" spans="1:14" x14ac:dyDescent="0.25">
      <c r="A1885" s="5" t="s">
        <v>1465</v>
      </c>
      <c r="B1885" s="5" t="s">
        <v>1466</v>
      </c>
      <c r="C1885" s="5" t="s">
        <v>39</v>
      </c>
      <c r="D1885" s="5" t="s">
        <v>58</v>
      </c>
      <c r="E1885" s="6">
        <v>-180012.57</v>
      </c>
      <c r="F1885" s="6">
        <v>0</v>
      </c>
      <c r="G1885" s="6">
        <v>-180012.57</v>
      </c>
      <c r="H1885" s="6">
        <v>-180012.5</v>
      </c>
      <c r="I1885" s="6">
        <v>-7.0000000006984919E-2</v>
      </c>
      <c r="J1885" s="6">
        <v>-4918</v>
      </c>
      <c r="K1885" s="6">
        <v>0</v>
      </c>
      <c r="L1885" s="6">
        <v>-4918</v>
      </c>
      <c r="M1885" s="6">
        <v>-4918</v>
      </c>
      <c r="N1885" s="6">
        <v>0</v>
      </c>
    </row>
    <row r="1886" spans="1:14" x14ac:dyDescent="0.25">
      <c r="A1886" s="5" t="s">
        <v>1465</v>
      </c>
      <c r="B1886" s="5" t="s">
        <v>1467</v>
      </c>
      <c r="C1886" s="5" t="s">
        <v>42</v>
      </c>
      <c r="D1886" s="5" t="s">
        <v>58</v>
      </c>
      <c r="E1886" s="6">
        <v>165877.04</v>
      </c>
      <c r="F1886" s="6">
        <v>161126.57999999999</v>
      </c>
      <c r="G1886" s="6">
        <v>4750.460000000021</v>
      </c>
      <c r="H1886" s="6">
        <v>161126.57999999999</v>
      </c>
      <c r="I1886" s="6">
        <v>4750.460000000021</v>
      </c>
      <c r="J1886" s="6">
        <v>5063</v>
      </c>
      <c r="K1886" s="6">
        <v>4918</v>
      </c>
      <c r="L1886" s="6">
        <v>145</v>
      </c>
      <c r="M1886" s="6">
        <v>4918</v>
      </c>
      <c r="N1886" s="6">
        <v>145</v>
      </c>
    </row>
    <row r="1887" spans="1:14" x14ac:dyDescent="0.25">
      <c r="A1887" s="5" t="s">
        <v>1465</v>
      </c>
      <c r="B1887" s="5" t="s">
        <v>441</v>
      </c>
      <c r="C1887" s="5" t="s">
        <v>42</v>
      </c>
      <c r="D1887" s="5" t="s">
        <v>43</v>
      </c>
      <c r="E1887" s="6">
        <v>2666.98</v>
      </c>
      <c r="F1887" s="6">
        <v>2951.4411764705883</v>
      </c>
      <c r="G1887" s="6">
        <v>-284.46117647058827</v>
      </c>
      <c r="H1887" s="6">
        <v>3010.47</v>
      </c>
      <c r="I1887" s="6">
        <v>-343.48999999999978</v>
      </c>
      <c r="J1887" s="6">
        <v>4444</v>
      </c>
      <c r="K1887" s="6">
        <v>4917.9999999999991</v>
      </c>
      <c r="L1887" s="6">
        <v>-473.99999999999909</v>
      </c>
      <c r="M1887" s="6">
        <v>5016.3599999999997</v>
      </c>
      <c r="N1887" s="6">
        <v>-572.35999999999967</v>
      </c>
    </row>
    <row r="1888" spans="1:14" x14ac:dyDescent="0.25">
      <c r="A1888" s="5" t="s">
        <v>1465</v>
      </c>
      <c r="B1888" s="5" t="s">
        <v>443</v>
      </c>
      <c r="C1888" s="5" t="s">
        <v>42</v>
      </c>
      <c r="D1888" s="5" t="s">
        <v>43</v>
      </c>
      <c r="E1888" s="6">
        <v>8060.3</v>
      </c>
      <c r="F1888" s="6">
        <v>7928.1094527363184</v>
      </c>
      <c r="G1888" s="6">
        <v>132.19054726368176</v>
      </c>
      <c r="H1888" s="6">
        <v>7967.75</v>
      </c>
      <c r="I1888" s="6">
        <v>92.550000000000182</v>
      </c>
      <c r="J1888" s="6">
        <v>5000</v>
      </c>
      <c r="K1888" s="6">
        <v>4918</v>
      </c>
      <c r="L1888" s="6">
        <v>82</v>
      </c>
      <c r="M1888" s="6">
        <v>4942.59</v>
      </c>
      <c r="N1888" s="6">
        <v>57.409999999999854</v>
      </c>
    </row>
    <row r="1889" spans="1:14" x14ac:dyDescent="0.25">
      <c r="A1889" s="5" t="s">
        <v>1465</v>
      </c>
      <c r="B1889" s="5" t="s">
        <v>355</v>
      </c>
      <c r="C1889" s="5" t="s">
        <v>42</v>
      </c>
      <c r="D1889" s="5" t="s">
        <v>53</v>
      </c>
      <c r="E1889" s="6">
        <v>272.45</v>
      </c>
      <c r="F1889" s="6">
        <v>669.96</v>
      </c>
      <c r="G1889" s="6">
        <v>-397.51000000000005</v>
      </c>
      <c r="H1889" s="6">
        <v>669.96</v>
      </c>
      <c r="I1889" s="6">
        <v>-397.51000000000005</v>
      </c>
      <c r="J1889" s="6">
        <v>20</v>
      </c>
      <c r="K1889" s="6">
        <v>49.18</v>
      </c>
      <c r="L1889" s="6">
        <v>-29.18</v>
      </c>
      <c r="M1889" s="6">
        <v>49.18</v>
      </c>
      <c r="N1889" s="6">
        <v>-29.18</v>
      </c>
    </row>
    <row r="1890" spans="1:14" x14ac:dyDescent="0.25">
      <c r="A1890" s="5" t="s">
        <v>1468</v>
      </c>
      <c r="B1890" s="5" t="s">
        <v>25</v>
      </c>
      <c r="C1890" s="5" t="s">
        <v>26</v>
      </c>
      <c r="D1890" s="5" t="s">
        <v>27</v>
      </c>
      <c r="E1890" s="6">
        <v>1099.1300000000001</v>
      </c>
      <c r="F1890" s="6">
        <v>0</v>
      </c>
      <c r="G1890" s="6">
        <v>1099.1300000000001</v>
      </c>
      <c r="H1890" s="6">
        <v>0</v>
      </c>
      <c r="I1890" s="6">
        <v>1099.1300000000001</v>
      </c>
      <c r="J1890" s="6">
        <v>0</v>
      </c>
      <c r="K1890" s="6">
        <v>0</v>
      </c>
      <c r="L1890" s="6">
        <v>0</v>
      </c>
      <c r="M1890" s="6">
        <v>0</v>
      </c>
      <c r="N1890" s="6">
        <v>0</v>
      </c>
    </row>
    <row r="1891" spans="1:14" x14ac:dyDescent="0.25">
      <c r="A1891" s="5" t="s">
        <v>1468</v>
      </c>
      <c r="B1891" s="5" t="s">
        <v>258</v>
      </c>
      <c r="C1891" s="5" t="s">
        <v>33</v>
      </c>
      <c r="D1891" s="5" t="s">
        <v>27</v>
      </c>
      <c r="E1891" s="6">
        <v>95.8</v>
      </c>
      <c r="F1891" s="6">
        <v>0</v>
      </c>
      <c r="G1891" s="6">
        <v>95.8</v>
      </c>
      <c r="H1891" s="6">
        <v>102.72</v>
      </c>
      <c r="I1891" s="6">
        <v>-6.9200000000000017</v>
      </c>
      <c r="J1891" s="6">
        <v>8.16</v>
      </c>
      <c r="K1891" s="6">
        <v>0</v>
      </c>
      <c r="L1891" s="6">
        <v>8.16</v>
      </c>
      <c r="M1891" s="6">
        <v>8.75</v>
      </c>
      <c r="N1891" s="6">
        <v>-0.58999999999999986</v>
      </c>
    </row>
    <row r="1892" spans="1:14" x14ac:dyDescent="0.25">
      <c r="A1892" s="5" t="s">
        <v>1468</v>
      </c>
      <c r="B1892" s="5" t="s">
        <v>259</v>
      </c>
      <c r="C1892" s="5" t="s">
        <v>33</v>
      </c>
      <c r="D1892" s="5" t="s">
        <v>27</v>
      </c>
      <c r="E1892" s="6">
        <v>245.94</v>
      </c>
      <c r="F1892" s="6">
        <v>0</v>
      </c>
      <c r="G1892" s="6">
        <v>245.94</v>
      </c>
      <c r="H1892" s="6">
        <v>263.73</v>
      </c>
      <c r="I1892" s="6">
        <v>-17.79000000000002</v>
      </c>
      <c r="J1892" s="6">
        <v>8.16</v>
      </c>
      <c r="K1892" s="6">
        <v>0</v>
      </c>
      <c r="L1892" s="6">
        <v>8.16</v>
      </c>
      <c r="M1892" s="6">
        <v>8.75</v>
      </c>
      <c r="N1892" s="6">
        <v>-0.58999999999999986</v>
      </c>
    </row>
    <row r="1893" spans="1:14" x14ac:dyDescent="0.25">
      <c r="A1893" s="5" t="s">
        <v>1468</v>
      </c>
      <c r="B1893" s="5" t="s">
        <v>260</v>
      </c>
      <c r="C1893" s="5" t="s">
        <v>33</v>
      </c>
      <c r="D1893" s="5" t="s">
        <v>27</v>
      </c>
      <c r="E1893" s="6">
        <v>8196.7199999999993</v>
      </c>
      <c r="F1893" s="6">
        <v>0</v>
      </c>
      <c r="G1893" s="6">
        <v>8196.7199999999993</v>
      </c>
      <c r="H1893" s="6">
        <v>8787.61</v>
      </c>
      <c r="I1893" s="6">
        <v>-590.89000000000124</v>
      </c>
      <c r="J1893" s="6">
        <v>81.599999999999994</v>
      </c>
      <c r="K1893" s="6">
        <v>0</v>
      </c>
      <c r="L1893" s="6">
        <v>81.599999999999994</v>
      </c>
      <c r="M1893" s="6">
        <v>87.481999999999999</v>
      </c>
      <c r="N1893" s="6">
        <v>-5.882000000000005</v>
      </c>
    </row>
    <row r="1894" spans="1:14" x14ac:dyDescent="0.25">
      <c r="A1894" s="5" t="s">
        <v>1468</v>
      </c>
      <c r="B1894" s="5" t="s">
        <v>284</v>
      </c>
      <c r="C1894" s="5" t="s">
        <v>39</v>
      </c>
      <c r="D1894" s="5" t="s">
        <v>43</v>
      </c>
      <c r="E1894" s="6">
        <v>-42072.88</v>
      </c>
      <c r="F1894" s="6">
        <v>0</v>
      </c>
      <c r="G1894" s="6">
        <v>-42072.88</v>
      </c>
      <c r="H1894" s="6">
        <v>-42072.76</v>
      </c>
      <c r="I1894" s="6">
        <v>-0.11999999999534339</v>
      </c>
      <c r="J1894" s="6">
        <v>-40680</v>
      </c>
      <c r="K1894" s="6">
        <v>0</v>
      </c>
      <c r="L1894" s="6">
        <v>-40680</v>
      </c>
      <c r="M1894" s="6">
        <v>-40680</v>
      </c>
      <c r="N1894" s="6">
        <v>0</v>
      </c>
    </row>
    <row r="1895" spans="1:14" x14ac:dyDescent="0.25">
      <c r="A1895" s="5" t="s">
        <v>1468</v>
      </c>
      <c r="B1895" s="5" t="s">
        <v>266</v>
      </c>
      <c r="C1895" s="5" t="s">
        <v>42</v>
      </c>
      <c r="D1895" s="5" t="s">
        <v>43</v>
      </c>
      <c r="E1895" s="6">
        <v>3241.29</v>
      </c>
      <c r="F1895" s="6">
        <v>3241.3905325443784</v>
      </c>
      <c r="G1895" s="6">
        <v>-0.10053254437843862</v>
      </c>
      <c r="H1895" s="6">
        <v>3286.77</v>
      </c>
      <c r="I1895" s="6">
        <v>-45.480000000000018</v>
      </c>
      <c r="J1895" s="6">
        <v>6712</v>
      </c>
      <c r="K1895" s="6">
        <v>6712.2001972386579</v>
      </c>
      <c r="L1895" s="6">
        <v>-0.20019723865789274</v>
      </c>
      <c r="M1895" s="6">
        <v>6806.1710000000003</v>
      </c>
      <c r="N1895" s="6">
        <v>-94.171000000000276</v>
      </c>
    </row>
    <row r="1896" spans="1:14" x14ac:dyDescent="0.25">
      <c r="A1896" s="5" t="s">
        <v>1468</v>
      </c>
      <c r="B1896" s="5" t="s">
        <v>456</v>
      </c>
      <c r="C1896" s="5" t="s">
        <v>42</v>
      </c>
      <c r="D1896" s="5" t="s">
        <v>43</v>
      </c>
      <c r="E1896" s="6">
        <v>29194</v>
      </c>
      <c r="F1896" s="6">
        <v>29194</v>
      </c>
      <c r="G1896" s="6">
        <v>0</v>
      </c>
      <c r="H1896" s="6">
        <v>29631.91</v>
      </c>
      <c r="I1896" s="6">
        <v>-437.90999999999985</v>
      </c>
      <c r="J1896" s="6">
        <v>40680</v>
      </c>
      <c r="K1896" s="6">
        <v>40679.999999999993</v>
      </c>
      <c r="L1896" s="6">
        <v>7.2759576141834259E-12</v>
      </c>
      <c r="M1896" s="6">
        <v>41290.199999999997</v>
      </c>
      <c r="N1896" s="6">
        <v>-610.19999999999709</v>
      </c>
    </row>
    <row r="1897" spans="1:14" x14ac:dyDescent="0.25">
      <c r="A1897" s="5" t="s">
        <v>1469</v>
      </c>
      <c r="B1897" s="5" t="s">
        <v>25</v>
      </c>
      <c r="C1897" s="5" t="s">
        <v>26</v>
      </c>
      <c r="D1897" s="5" t="s">
        <v>27</v>
      </c>
      <c r="E1897" s="6">
        <v>408.4</v>
      </c>
      <c r="F1897" s="6">
        <v>0</v>
      </c>
      <c r="G1897" s="6">
        <v>408.4</v>
      </c>
      <c r="H1897" s="6">
        <v>0</v>
      </c>
      <c r="I1897" s="6">
        <v>408.4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</row>
    <row r="1898" spans="1:14" x14ac:dyDescent="0.25">
      <c r="A1898" s="5" t="s">
        <v>1469</v>
      </c>
      <c r="B1898" s="5" t="s">
        <v>258</v>
      </c>
      <c r="C1898" s="5" t="s">
        <v>33</v>
      </c>
      <c r="D1898" s="5" t="s">
        <v>27</v>
      </c>
      <c r="E1898" s="6">
        <v>86.41</v>
      </c>
      <c r="F1898" s="6">
        <v>0</v>
      </c>
      <c r="G1898" s="6">
        <v>86.41</v>
      </c>
      <c r="H1898" s="6">
        <v>90.9</v>
      </c>
      <c r="I1898" s="6">
        <v>-4.4900000000000091</v>
      </c>
      <c r="J1898" s="6">
        <v>7.36</v>
      </c>
      <c r="K1898" s="6">
        <v>0</v>
      </c>
      <c r="L1898" s="6">
        <v>7.36</v>
      </c>
      <c r="M1898" s="6">
        <v>7.7439999999999998</v>
      </c>
      <c r="N1898" s="6">
        <v>-0.38399999999999945</v>
      </c>
    </row>
    <row r="1899" spans="1:14" x14ac:dyDescent="0.25">
      <c r="A1899" s="5" t="s">
        <v>1469</v>
      </c>
      <c r="B1899" s="5" t="s">
        <v>259</v>
      </c>
      <c r="C1899" s="5" t="s">
        <v>33</v>
      </c>
      <c r="D1899" s="5" t="s">
        <v>27</v>
      </c>
      <c r="E1899" s="6">
        <v>221.83</v>
      </c>
      <c r="F1899" s="6">
        <v>0</v>
      </c>
      <c r="G1899" s="6">
        <v>221.83</v>
      </c>
      <c r="H1899" s="6">
        <v>233.39</v>
      </c>
      <c r="I1899" s="6">
        <v>-11.559999999999974</v>
      </c>
      <c r="J1899" s="6">
        <v>7.36</v>
      </c>
      <c r="K1899" s="6">
        <v>0</v>
      </c>
      <c r="L1899" s="6">
        <v>7.36</v>
      </c>
      <c r="M1899" s="6">
        <v>7.7439999999999998</v>
      </c>
      <c r="N1899" s="6">
        <v>-0.38399999999999945</v>
      </c>
    </row>
    <row r="1900" spans="1:14" x14ac:dyDescent="0.25">
      <c r="A1900" s="5" t="s">
        <v>1469</v>
      </c>
      <c r="B1900" s="5" t="s">
        <v>260</v>
      </c>
      <c r="C1900" s="5" t="s">
        <v>33</v>
      </c>
      <c r="D1900" s="5" t="s">
        <v>27</v>
      </c>
      <c r="E1900" s="6">
        <v>7393.12</v>
      </c>
      <c r="F1900" s="6">
        <v>0</v>
      </c>
      <c r="G1900" s="6">
        <v>7393.12</v>
      </c>
      <c r="H1900" s="6">
        <v>7776.65</v>
      </c>
      <c r="I1900" s="6">
        <v>-383.52999999999975</v>
      </c>
      <c r="J1900" s="6">
        <v>73.599999999999994</v>
      </c>
      <c r="K1900" s="6">
        <v>0</v>
      </c>
      <c r="L1900" s="6">
        <v>73.599999999999994</v>
      </c>
      <c r="M1900" s="6">
        <v>77.418000000000006</v>
      </c>
      <c r="N1900" s="6">
        <v>-3.8180000000000121</v>
      </c>
    </row>
    <row r="1901" spans="1:14" x14ac:dyDescent="0.25">
      <c r="A1901" s="5" t="s">
        <v>1469</v>
      </c>
      <c r="B1901" s="5" t="s">
        <v>117</v>
      </c>
      <c r="C1901" s="5" t="s">
        <v>39</v>
      </c>
      <c r="D1901" s="5" t="s">
        <v>43</v>
      </c>
      <c r="E1901" s="6">
        <v>-34695</v>
      </c>
      <c r="F1901" s="6">
        <v>0</v>
      </c>
      <c r="G1901" s="6">
        <v>-34695</v>
      </c>
      <c r="H1901" s="6">
        <v>-34695.14</v>
      </c>
      <c r="I1901" s="6">
        <v>0.13999999999941792</v>
      </c>
      <c r="J1901" s="6">
        <v>-36000</v>
      </c>
      <c r="K1901" s="6">
        <v>0</v>
      </c>
      <c r="L1901" s="6">
        <v>-36000</v>
      </c>
      <c r="M1901" s="6">
        <v>-36000</v>
      </c>
      <c r="N1901" s="6">
        <v>0</v>
      </c>
    </row>
    <row r="1902" spans="1:14" x14ac:dyDescent="0.25">
      <c r="A1902" s="5" t="s">
        <v>1469</v>
      </c>
      <c r="B1902" s="5" t="s">
        <v>269</v>
      </c>
      <c r="C1902" s="5" t="s">
        <v>42</v>
      </c>
      <c r="D1902" s="5" t="s">
        <v>43</v>
      </c>
      <c r="E1902" s="6">
        <v>3599.24</v>
      </c>
      <c r="F1902" s="6">
        <v>3218.353057199211</v>
      </c>
      <c r="G1902" s="6">
        <v>380.8869428007888</v>
      </c>
      <c r="H1902" s="6">
        <v>3263.41</v>
      </c>
      <c r="I1902" s="6">
        <v>335.82999999999993</v>
      </c>
      <c r="J1902" s="6">
        <v>6643</v>
      </c>
      <c r="K1902" s="6">
        <v>5940</v>
      </c>
      <c r="L1902" s="6">
        <v>703</v>
      </c>
      <c r="M1902" s="6">
        <v>6023.16</v>
      </c>
      <c r="N1902" s="6">
        <v>619.84000000000015</v>
      </c>
    </row>
    <row r="1903" spans="1:14" x14ac:dyDescent="0.25">
      <c r="A1903" s="5" t="s">
        <v>1469</v>
      </c>
      <c r="B1903" s="5" t="s">
        <v>270</v>
      </c>
      <c r="C1903" s="5" t="s">
        <v>42</v>
      </c>
      <c r="D1903" s="5" t="s">
        <v>43</v>
      </c>
      <c r="E1903" s="6">
        <v>22986</v>
      </c>
      <c r="F1903" s="6">
        <v>22986</v>
      </c>
      <c r="G1903" s="6">
        <v>0</v>
      </c>
      <c r="H1903" s="6">
        <v>23330.79</v>
      </c>
      <c r="I1903" s="6">
        <v>-344.79000000000087</v>
      </c>
      <c r="J1903" s="6">
        <v>36000</v>
      </c>
      <c r="K1903" s="6">
        <v>36000</v>
      </c>
      <c r="L1903" s="6">
        <v>0</v>
      </c>
      <c r="M1903" s="6">
        <v>36540</v>
      </c>
      <c r="N1903" s="6">
        <v>-540</v>
      </c>
    </row>
    <row r="1904" spans="1:14" x14ac:dyDescent="0.25">
      <c r="A1904" s="5" t="s">
        <v>1470</v>
      </c>
      <c r="B1904" s="5" t="s">
        <v>25</v>
      </c>
      <c r="C1904" s="5" t="s">
        <v>26</v>
      </c>
      <c r="D1904" s="5" t="s">
        <v>27</v>
      </c>
      <c r="E1904" s="6">
        <v>151.9</v>
      </c>
      <c r="F1904" s="6">
        <v>0</v>
      </c>
      <c r="G1904" s="6">
        <v>151.9</v>
      </c>
      <c r="H1904" s="6">
        <v>0</v>
      </c>
      <c r="I1904" s="6">
        <v>151.9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</row>
    <row r="1905" spans="1:14" x14ac:dyDescent="0.25">
      <c r="A1905" s="5" t="s">
        <v>1470</v>
      </c>
      <c r="B1905" s="5" t="s">
        <v>258</v>
      </c>
      <c r="C1905" s="5" t="s">
        <v>33</v>
      </c>
      <c r="D1905" s="5" t="s">
        <v>27</v>
      </c>
      <c r="E1905" s="6">
        <v>132.66</v>
      </c>
      <c r="F1905" s="6">
        <v>0</v>
      </c>
      <c r="G1905" s="6">
        <v>132.66</v>
      </c>
      <c r="H1905" s="6">
        <v>135.78</v>
      </c>
      <c r="I1905" s="6">
        <v>-3.1200000000000045</v>
      </c>
      <c r="J1905" s="6">
        <v>11.3</v>
      </c>
      <c r="K1905" s="6">
        <v>0</v>
      </c>
      <c r="L1905" s="6">
        <v>11.3</v>
      </c>
      <c r="M1905" s="6">
        <v>11.567</v>
      </c>
      <c r="N1905" s="6">
        <v>-0.26699999999999946</v>
      </c>
    </row>
    <row r="1906" spans="1:14" x14ac:dyDescent="0.25">
      <c r="A1906" s="5" t="s">
        <v>1470</v>
      </c>
      <c r="B1906" s="5" t="s">
        <v>259</v>
      </c>
      <c r="C1906" s="5" t="s">
        <v>33</v>
      </c>
      <c r="D1906" s="5" t="s">
        <v>27</v>
      </c>
      <c r="E1906" s="6">
        <v>340.58</v>
      </c>
      <c r="F1906" s="6">
        <v>0</v>
      </c>
      <c r="G1906" s="6">
        <v>340.58</v>
      </c>
      <c r="H1906" s="6">
        <v>348.62</v>
      </c>
      <c r="I1906" s="6">
        <v>-8.0400000000000205</v>
      </c>
      <c r="J1906" s="6">
        <v>11.3</v>
      </c>
      <c r="K1906" s="6">
        <v>0</v>
      </c>
      <c r="L1906" s="6">
        <v>11.3</v>
      </c>
      <c r="M1906" s="6">
        <v>11.567</v>
      </c>
      <c r="N1906" s="6">
        <v>-0.26699999999999946</v>
      </c>
    </row>
    <row r="1907" spans="1:14" x14ac:dyDescent="0.25">
      <c r="A1907" s="5" t="s">
        <v>1470</v>
      </c>
      <c r="B1907" s="5" t="s">
        <v>260</v>
      </c>
      <c r="C1907" s="5" t="s">
        <v>33</v>
      </c>
      <c r="D1907" s="5" t="s">
        <v>27</v>
      </c>
      <c r="E1907" s="6">
        <v>11350.85</v>
      </c>
      <c r="F1907" s="6">
        <v>0</v>
      </c>
      <c r="G1907" s="6">
        <v>11350.85</v>
      </c>
      <c r="H1907" s="6">
        <v>11616.37</v>
      </c>
      <c r="I1907" s="6">
        <v>-265.52000000000044</v>
      </c>
      <c r="J1907" s="6">
        <v>113</v>
      </c>
      <c r="K1907" s="6">
        <v>0</v>
      </c>
      <c r="L1907" s="6">
        <v>113</v>
      </c>
      <c r="M1907" s="6">
        <v>115.643</v>
      </c>
      <c r="N1907" s="6">
        <v>-2.6430000000000007</v>
      </c>
    </row>
    <row r="1908" spans="1:14" x14ac:dyDescent="0.25">
      <c r="A1908" s="5" t="s">
        <v>1470</v>
      </c>
      <c r="B1908" s="5" t="s">
        <v>48</v>
      </c>
      <c r="C1908" s="5" t="s">
        <v>39</v>
      </c>
      <c r="D1908" s="5" t="s">
        <v>43</v>
      </c>
      <c r="E1908" s="6">
        <v>-53466.87</v>
      </c>
      <c r="F1908" s="6">
        <v>0</v>
      </c>
      <c r="G1908" s="6">
        <v>-53466.87</v>
      </c>
      <c r="H1908" s="6">
        <v>-53466.65</v>
      </c>
      <c r="I1908" s="6">
        <v>-0.22000000000116415</v>
      </c>
      <c r="J1908" s="6">
        <v>-53775</v>
      </c>
      <c r="K1908" s="6">
        <v>0</v>
      </c>
      <c r="L1908" s="6">
        <v>-53775</v>
      </c>
      <c r="M1908" s="6">
        <v>-53775</v>
      </c>
      <c r="N1908" s="6">
        <v>0</v>
      </c>
    </row>
    <row r="1909" spans="1:14" x14ac:dyDescent="0.25">
      <c r="A1909" s="5" t="s">
        <v>1470</v>
      </c>
      <c r="B1909" s="5" t="s">
        <v>266</v>
      </c>
      <c r="C1909" s="5" t="s">
        <v>42</v>
      </c>
      <c r="D1909" s="5" t="s">
        <v>43</v>
      </c>
      <c r="E1909" s="6">
        <v>4284.38</v>
      </c>
      <c r="F1909" s="6">
        <v>4284.8027613412223</v>
      </c>
      <c r="G1909" s="6">
        <v>-0.42276134122221265</v>
      </c>
      <c r="H1909" s="6">
        <v>4344.79</v>
      </c>
      <c r="I1909" s="6">
        <v>-60.409999999999854</v>
      </c>
      <c r="J1909" s="6">
        <v>8872</v>
      </c>
      <c r="K1909" s="6">
        <v>8872.8747534516751</v>
      </c>
      <c r="L1909" s="6">
        <v>-0.87475345167513296</v>
      </c>
      <c r="M1909" s="6">
        <v>8997.0949999999993</v>
      </c>
      <c r="N1909" s="6">
        <v>-125.09499999999935</v>
      </c>
    </row>
    <row r="1910" spans="1:14" x14ac:dyDescent="0.25">
      <c r="A1910" s="5" t="s">
        <v>1470</v>
      </c>
      <c r="B1910" s="5" t="s">
        <v>267</v>
      </c>
      <c r="C1910" s="5" t="s">
        <v>42</v>
      </c>
      <c r="D1910" s="5" t="s">
        <v>43</v>
      </c>
      <c r="E1910" s="6">
        <v>37206.5</v>
      </c>
      <c r="F1910" s="6">
        <v>36473.970443349754</v>
      </c>
      <c r="G1910" s="6">
        <v>732.52955665024638</v>
      </c>
      <c r="H1910" s="6">
        <v>37021.08</v>
      </c>
      <c r="I1910" s="6">
        <v>185.41999999999825</v>
      </c>
      <c r="J1910" s="6">
        <v>54855</v>
      </c>
      <c r="K1910" s="6">
        <v>53775</v>
      </c>
      <c r="L1910" s="6">
        <v>1080</v>
      </c>
      <c r="M1910" s="6">
        <v>54581.625</v>
      </c>
      <c r="N1910" s="6">
        <v>273.375</v>
      </c>
    </row>
    <row r="1911" spans="1:14" x14ac:dyDescent="0.25">
      <c r="A1911" s="5" t="s">
        <v>1471</v>
      </c>
      <c r="B1911" s="5" t="s">
        <v>25</v>
      </c>
      <c r="C1911" s="5" t="s">
        <v>26</v>
      </c>
      <c r="D1911" s="5" t="s">
        <v>27</v>
      </c>
      <c r="E1911" s="6">
        <v>-9288.1</v>
      </c>
      <c r="F1911" s="6">
        <v>0</v>
      </c>
      <c r="G1911" s="6">
        <v>-9288.1</v>
      </c>
      <c r="H1911" s="6">
        <v>0</v>
      </c>
      <c r="I1911" s="6">
        <v>-9288.1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</row>
    <row r="1912" spans="1:14" x14ac:dyDescent="0.25">
      <c r="A1912" s="5" t="s">
        <v>1471</v>
      </c>
      <c r="B1912" s="5" t="s">
        <v>30</v>
      </c>
      <c r="C1912" s="5" t="s">
        <v>29</v>
      </c>
      <c r="D1912" s="5" t="s">
        <v>27</v>
      </c>
      <c r="E1912" s="6">
        <v>87.06</v>
      </c>
      <c r="F1912" s="6">
        <v>0</v>
      </c>
      <c r="G1912" s="6">
        <v>87.06</v>
      </c>
      <c r="H1912" s="6">
        <v>87.5</v>
      </c>
      <c r="I1912" s="6">
        <v>-0.43999999999999773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</row>
    <row r="1913" spans="1:14" x14ac:dyDescent="0.25">
      <c r="A1913" s="5" t="s">
        <v>1471</v>
      </c>
      <c r="B1913" s="5" t="s">
        <v>31</v>
      </c>
      <c r="C1913" s="5" t="s">
        <v>29</v>
      </c>
      <c r="D1913" s="5" t="s">
        <v>27</v>
      </c>
      <c r="E1913" s="6">
        <v>390.48</v>
      </c>
      <c r="F1913" s="6">
        <v>0</v>
      </c>
      <c r="G1913" s="6">
        <v>390.48</v>
      </c>
      <c r="H1913" s="6">
        <v>392.45</v>
      </c>
      <c r="I1913" s="6">
        <v>-1.9699999999999704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</row>
    <row r="1914" spans="1:14" x14ac:dyDescent="0.25">
      <c r="A1914" s="5" t="s">
        <v>1471</v>
      </c>
      <c r="B1914" s="5" t="s">
        <v>32</v>
      </c>
      <c r="C1914" s="5" t="s">
        <v>33</v>
      </c>
      <c r="D1914" s="5" t="s">
        <v>27</v>
      </c>
      <c r="E1914" s="6">
        <v>1456.64</v>
      </c>
      <c r="F1914" s="6">
        <v>0</v>
      </c>
      <c r="G1914" s="6">
        <v>1456.64</v>
      </c>
      <c r="H1914" s="6">
        <v>919.23</v>
      </c>
      <c r="I1914" s="6">
        <v>537.41000000000008</v>
      </c>
      <c r="J1914" s="6">
        <v>3.59</v>
      </c>
      <c r="K1914" s="6">
        <v>0</v>
      </c>
      <c r="L1914" s="6">
        <v>3.59</v>
      </c>
      <c r="M1914" s="6">
        <v>2.266</v>
      </c>
      <c r="N1914" s="6">
        <v>1.3239999999999998</v>
      </c>
    </row>
    <row r="1915" spans="1:14" x14ac:dyDescent="0.25">
      <c r="A1915" s="5" t="s">
        <v>1471</v>
      </c>
      <c r="B1915" s="5" t="s">
        <v>28</v>
      </c>
      <c r="C1915" s="5" t="s">
        <v>29</v>
      </c>
      <c r="D1915" s="5" t="s">
        <v>27</v>
      </c>
      <c r="E1915" s="6">
        <v>2782.04</v>
      </c>
      <c r="F1915" s="6">
        <v>0</v>
      </c>
      <c r="G1915" s="6">
        <v>2782.04</v>
      </c>
      <c r="H1915" s="6">
        <v>2796.05</v>
      </c>
      <c r="I1915" s="6">
        <v>-14.010000000000218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</row>
    <row r="1916" spans="1:14" x14ac:dyDescent="0.25">
      <c r="A1916" s="5" t="s">
        <v>1471</v>
      </c>
      <c r="B1916" s="5" t="s">
        <v>34</v>
      </c>
      <c r="C1916" s="5" t="s">
        <v>33</v>
      </c>
      <c r="D1916" s="5" t="s">
        <v>27</v>
      </c>
      <c r="E1916" s="6">
        <v>6512.26</v>
      </c>
      <c r="F1916" s="6">
        <v>0</v>
      </c>
      <c r="G1916" s="6">
        <v>6512.26</v>
      </c>
      <c r="H1916" s="6">
        <v>4109.6499999999996</v>
      </c>
      <c r="I1916" s="6">
        <v>2402.6100000000006</v>
      </c>
      <c r="J1916" s="6">
        <v>3.59</v>
      </c>
      <c r="K1916" s="6">
        <v>0</v>
      </c>
      <c r="L1916" s="6">
        <v>3.59</v>
      </c>
      <c r="M1916" s="6">
        <v>2.266</v>
      </c>
      <c r="N1916" s="6">
        <v>1.3239999999999998</v>
      </c>
    </row>
    <row r="1917" spans="1:14" x14ac:dyDescent="0.25">
      <c r="A1917" s="5" t="s">
        <v>1471</v>
      </c>
      <c r="B1917" s="5" t="s">
        <v>35</v>
      </c>
      <c r="C1917" s="5" t="s">
        <v>33</v>
      </c>
      <c r="D1917" s="5" t="s">
        <v>27</v>
      </c>
      <c r="E1917" s="6">
        <v>7669.42</v>
      </c>
      <c r="F1917" s="6">
        <v>0</v>
      </c>
      <c r="G1917" s="6">
        <v>7669.42</v>
      </c>
      <c r="H1917" s="6">
        <v>4839.8</v>
      </c>
      <c r="I1917" s="6">
        <v>2829.62</v>
      </c>
      <c r="J1917" s="6">
        <v>75.39</v>
      </c>
      <c r="K1917" s="6">
        <v>0</v>
      </c>
      <c r="L1917" s="6">
        <v>75.39</v>
      </c>
      <c r="M1917" s="6">
        <v>47.575000000000003</v>
      </c>
      <c r="N1917" s="6">
        <v>27.814999999999998</v>
      </c>
    </row>
    <row r="1918" spans="1:14" x14ac:dyDescent="0.25">
      <c r="A1918" s="5" t="s">
        <v>1471</v>
      </c>
      <c r="B1918" s="5" t="s">
        <v>36</v>
      </c>
      <c r="C1918" s="5" t="s">
        <v>29</v>
      </c>
      <c r="D1918" s="5" t="s">
        <v>27</v>
      </c>
      <c r="E1918" s="6">
        <v>5018.04</v>
      </c>
      <c r="F1918" s="6">
        <v>0</v>
      </c>
      <c r="G1918" s="6">
        <v>5018.04</v>
      </c>
      <c r="H1918" s="6">
        <v>5043.3</v>
      </c>
      <c r="I1918" s="6">
        <v>-25.260000000000218</v>
      </c>
      <c r="J1918" s="6">
        <v>0</v>
      </c>
      <c r="K1918" s="6">
        <v>0</v>
      </c>
      <c r="L1918" s="6">
        <v>0</v>
      </c>
      <c r="M1918" s="6">
        <v>0</v>
      </c>
      <c r="N1918" s="6">
        <v>0</v>
      </c>
    </row>
    <row r="1919" spans="1:14" x14ac:dyDescent="0.25">
      <c r="A1919" s="5" t="s">
        <v>1471</v>
      </c>
      <c r="B1919" s="5" t="s">
        <v>37</v>
      </c>
      <c r="C1919" s="5" t="s">
        <v>29</v>
      </c>
      <c r="D1919" s="5" t="s">
        <v>27</v>
      </c>
      <c r="E1919" s="6">
        <v>11001.29</v>
      </c>
      <c r="F1919" s="6">
        <v>0</v>
      </c>
      <c r="G1919" s="6">
        <v>11001.29</v>
      </c>
      <c r="H1919" s="6">
        <v>11056.68</v>
      </c>
      <c r="I1919" s="6">
        <v>-55.389999999999418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</row>
    <row r="1920" spans="1:14" x14ac:dyDescent="0.25">
      <c r="A1920" s="5" t="s">
        <v>1471</v>
      </c>
      <c r="B1920" s="5" t="s">
        <v>549</v>
      </c>
      <c r="C1920" s="5" t="s">
        <v>39</v>
      </c>
      <c r="D1920" s="5" t="s">
        <v>40</v>
      </c>
      <c r="E1920" s="6">
        <v>-359152.32</v>
      </c>
      <c r="F1920" s="6">
        <v>0</v>
      </c>
      <c r="G1920" s="6">
        <v>-359152.32</v>
      </c>
      <c r="H1920" s="6">
        <v>-359152.35</v>
      </c>
      <c r="I1920" s="6">
        <v>2.9999999969732016E-2</v>
      </c>
      <c r="J1920" s="6">
        <v>-1585.8330000000001</v>
      </c>
      <c r="K1920" s="6">
        <v>0</v>
      </c>
      <c r="L1920" s="6">
        <v>-1585.8330000000001</v>
      </c>
      <c r="M1920" s="6">
        <v>-1585.8330000000001</v>
      </c>
      <c r="N1920" s="6">
        <v>0</v>
      </c>
    </row>
    <row r="1921" spans="1:14" x14ac:dyDescent="0.25">
      <c r="A1921" s="5" t="s">
        <v>1471</v>
      </c>
      <c r="B1921" s="5" t="s">
        <v>533</v>
      </c>
      <c r="C1921" s="5" t="s">
        <v>42</v>
      </c>
      <c r="D1921" s="5" t="s">
        <v>43</v>
      </c>
      <c r="E1921" s="6">
        <v>2617.85</v>
      </c>
      <c r="F1921" s="6">
        <v>0</v>
      </c>
      <c r="G1921" s="6">
        <v>2617.85</v>
      </c>
      <c r="H1921" s="6">
        <v>0</v>
      </c>
      <c r="I1921" s="6">
        <v>2617.85</v>
      </c>
      <c r="J1921" s="6">
        <v>138</v>
      </c>
      <c r="K1921" s="6">
        <v>0</v>
      </c>
      <c r="L1921" s="6">
        <v>138</v>
      </c>
      <c r="M1921" s="6">
        <v>0</v>
      </c>
      <c r="N1921" s="6">
        <v>138</v>
      </c>
    </row>
    <row r="1922" spans="1:14" x14ac:dyDescent="0.25">
      <c r="A1922" s="5" t="s">
        <v>1471</v>
      </c>
      <c r="B1922" s="5" t="s">
        <v>1364</v>
      </c>
      <c r="C1922" s="5" t="s">
        <v>42</v>
      </c>
      <c r="D1922" s="5" t="s">
        <v>43</v>
      </c>
      <c r="E1922" s="6">
        <v>10087.98</v>
      </c>
      <c r="F1922" s="6">
        <v>0</v>
      </c>
      <c r="G1922" s="6">
        <v>10087.98</v>
      </c>
      <c r="H1922" s="6">
        <v>0</v>
      </c>
      <c r="I1922" s="6">
        <v>10087.98</v>
      </c>
      <c r="J1922" s="6">
        <v>9697</v>
      </c>
      <c r="K1922" s="6">
        <v>0</v>
      </c>
      <c r="L1922" s="6">
        <v>9697</v>
      </c>
      <c r="M1922" s="6">
        <v>0</v>
      </c>
      <c r="N1922" s="6">
        <v>9697</v>
      </c>
    </row>
    <row r="1923" spans="1:14" x14ac:dyDescent="0.25">
      <c r="A1923" s="5" t="s">
        <v>1471</v>
      </c>
      <c r="B1923" s="5" t="s">
        <v>92</v>
      </c>
      <c r="C1923" s="5" t="s">
        <v>42</v>
      </c>
      <c r="D1923" s="5" t="s">
        <v>43</v>
      </c>
      <c r="E1923" s="6">
        <v>153.22</v>
      </c>
      <c r="F1923" s="6">
        <v>134.990099009901</v>
      </c>
      <c r="G1923" s="6">
        <v>18.229900990098997</v>
      </c>
      <c r="H1923" s="6">
        <v>136.34</v>
      </c>
      <c r="I1923" s="6">
        <v>16.879999999999995</v>
      </c>
      <c r="J1923" s="6">
        <v>1800</v>
      </c>
      <c r="K1923" s="6">
        <v>1585.8326732673268</v>
      </c>
      <c r="L1923" s="6">
        <v>214.16732673267325</v>
      </c>
      <c r="M1923" s="6">
        <v>1601.691</v>
      </c>
      <c r="N1923" s="6">
        <v>198.30899999999997</v>
      </c>
    </row>
    <row r="1924" spans="1:14" x14ac:dyDescent="0.25">
      <c r="A1924" s="5" t="s">
        <v>1471</v>
      </c>
      <c r="B1924" s="5" t="s">
        <v>550</v>
      </c>
      <c r="C1924" s="5" t="s">
        <v>42</v>
      </c>
      <c r="D1924" s="5" t="s">
        <v>43</v>
      </c>
      <c r="E1924" s="6">
        <v>720.47</v>
      </c>
      <c r="F1924" s="6">
        <v>710.39408866995075</v>
      </c>
      <c r="G1924" s="6">
        <v>10.07591133004928</v>
      </c>
      <c r="H1924" s="6">
        <v>721.05</v>
      </c>
      <c r="I1924" s="6">
        <v>-0.57999999999992724</v>
      </c>
      <c r="J1924" s="6">
        <v>9650</v>
      </c>
      <c r="K1924" s="6">
        <v>9514.9980295566511</v>
      </c>
      <c r="L1924" s="6">
        <v>135.00197044334891</v>
      </c>
      <c r="M1924" s="6">
        <v>9657.723</v>
      </c>
      <c r="N1924" s="6">
        <v>-7.7229999999999563</v>
      </c>
    </row>
    <row r="1925" spans="1:14" x14ac:dyDescent="0.25">
      <c r="A1925" s="5" t="s">
        <v>1471</v>
      </c>
      <c r="B1925" s="5" t="s">
        <v>528</v>
      </c>
      <c r="C1925" s="5" t="s">
        <v>42</v>
      </c>
      <c r="D1925" s="5" t="s">
        <v>43</v>
      </c>
      <c r="E1925" s="6">
        <v>864.49</v>
      </c>
      <c r="F1925" s="6">
        <v>859.52238805970148</v>
      </c>
      <c r="G1925" s="6">
        <v>4.967611940298525</v>
      </c>
      <c r="H1925" s="6">
        <v>863.82</v>
      </c>
      <c r="I1925" s="6">
        <v>0.66999999999995907</v>
      </c>
      <c r="J1925" s="6">
        <v>1595</v>
      </c>
      <c r="K1925" s="6">
        <v>1585.8328358208953</v>
      </c>
      <c r="L1925" s="6">
        <v>9.1671641791047023</v>
      </c>
      <c r="M1925" s="6">
        <v>1593.7619999999999</v>
      </c>
      <c r="N1925" s="6">
        <v>1.2380000000000564</v>
      </c>
    </row>
    <row r="1926" spans="1:14" x14ac:dyDescent="0.25">
      <c r="A1926" s="5" t="s">
        <v>1471</v>
      </c>
      <c r="B1926" s="5" t="s">
        <v>543</v>
      </c>
      <c r="C1926" s="5" t="s">
        <v>42</v>
      </c>
      <c r="D1926" s="5" t="s">
        <v>43</v>
      </c>
      <c r="E1926" s="6">
        <v>3733.51</v>
      </c>
      <c r="F1926" s="6">
        <v>3624.9261083743841</v>
      </c>
      <c r="G1926" s="6">
        <v>108.58389162561616</v>
      </c>
      <c r="H1926" s="6">
        <v>3679.3</v>
      </c>
      <c r="I1926" s="6">
        <v>54.210000000000036</v>
      </c>
      <c r="J1926" s="6">
        <v>9800</v>
      </c>
      <c r="K1926" s="6">
        <v>9514.9980295566511</v>
      </c>
      <c r="L1926" s="6">
        <v>285.00197044334891</v>
      </c>
      <c r="M1926" s="6">
        <v>9657.723</v>
      </c>
      <c r="N1926" s="6">
        <v>142.27700000000004</v>
      </c>
    </row>
    <row r="1927" spans="1:14" x14ac:dyDescent="0.25">
      <c r="A1927" s="5" t="s">
        <v>1471</v>
      </c>
      <c r="B1927" s="5" t="s">
        <v>47</v>
      </c>
      <c r="C1927" s="5" t="s">
        <v>42</v>
      </c>
      <c r="D1927" s="5" t="s">
        <v>43</v>
      </c>
      <c r="E1927" s="6">
        <v>4627.1400000000003</v>
      </c>
      <c r="F1927" s="6">
        <v>4473.8529411764703</v>
      </c>
      <c r="G1927" s="6">
        <v>153.28705882353006</v>
      </c>
      <c r="H1927" s="6">
        <v>4563.33</v>
      </c>
      <c r="I1927" s="6">
        <v>63.8100000000004</v>
      </c>
      <c r="J1927" s="6">
        <v>9841</v>
      </c>
      <c r="K1927" s="6">
        <v>9514.9980392156867</v>
      </c>
      <c r="L1927" s="6">
        <v>326.00196078431327</v>
      </c>
      <c r="M1927" s="6">
        <v>9705.2980000000007</v>
      </c>
      <c r="N1927" s="6">
        <v>135.70199999999932</v>
      </c>
    </row>
    <row r="1928" spans="1:14" x14ac:dyDescent="0.25">
      <c r="A1928" s="5" t="s">
        <v>1471</v>
      </c>
      <c r="B1928" s="5" t="s">
        <v>544</v>
      </c>
      <c r="C1928" s="5" t="s">
        <v>42</v>
      </c>
      <c r="D1928" s="5" t="s">
        <v>43</v>
      </c>
      <c r="E1928" s="6">
        <v>4739.87</v>
      </c>
      <c r="F1928" s="6">
        <v>4625.6256157635471</v>
      </c>
      <c r="G1928" s="6">
        <v>114.24438423645279</v>
      </c>
      <c r="H1928" s="6">
        <v>4695.01</v>
      </c>
      <c r="I1928" s="6">
        <v>44.859999999999673</v>
      </c>
      <c r="J1928" s="6">
        <v>9750</v>
      </c>
      <c r="K1928" s="6">
        <v>9514.9980295566511</v>
      </c>
      <c r="L1928" s="6">
        <v>235.00197044334891</v>
      </c>
      <c r="M1928" s="6">
        <v>9657.723</v>
      </c>
      <c r="N1928" s="6">
        <v>92.277000000000044</v>
      </c>
    </row>
    <row r="1929" spans="1:14" x14ac:dyDescent="0.25">
      <c r="A1929" s="5" t="s">
        <v>1471</v>
      </c>
      <c r="B1929" s="5" t="s">
        <v>545</v>
      </c>
      <c r="C1929" s="5" t="s">
        <v>42</v>
      </c>
      <c r="D1929" s="5" t="s">
        <v>43</v>
      </c>
      <c r="E1929" s="6">
        <v>11407.58</v>
      </c>
      <c r="F1929" s="6">
        <v>10182.285714285714</v>
      </c>
      <c r="G1929" s="6">
        <v>1225.2942857142862</v>
      </c>
      <c r="H1929" s="6">
        <v>10335.02</v>
      </c>
      <c r="I1929" s="6">
        <v>1072.5599999999995</v>
      </c>
      <c r="J1929" s="6">
        <v>10660</v>
      </c>
      <c r="K1929" s="6">
        <v>9514.9980295566511</v>
      </c>
      <c r="L1929" s="6">
        <v>1145.0019704433489</v>
      </c>
      <c r="M1929" s="6">
        <v>9657.723</v>
      </c>
      <c r="N1929" s="6">
        <v>1002.277</v>
      </c>
    </row>
    <row r="1930" spans="1:14" x14ac:dyDescent="0.25">
      <c r="A1930" s="5" t="s">
        <v>1471</v>
      </c>
      <c r="B1930" s="5" t="s">
        <v>50</v>
      </c>
      <c r="C1930" s="5" t="s">
        <v>42</v>
      </c>
      <c r="D1930" s="5" t="s">
        <v>43</v>
      </c>
      <c r="E1930" s="6">
        <v>0</v>
      </c>
      <c r="F1930" s="6">
        <v>11860.726368159205</v>
      </c>
      <c r="G1930" s="6">
        <v>-11860.726368159205</v>
      </c>
      <c r="H1930" s="6">
        <v>11920.03</v>
      </c>
      <c r="I1930" s="6">
        <v>-11920.03</v>
      </c>
      <c r="J1930" s="6">
        <v>0</v>
      </c>
      <c r="K1930" s="6">
        <v>9514.99800995025</v>
      </c>
      <c r="L1930" s="6">
        <v>-9514.99800995025</v>
      </c>
      <c r="M1930" s="6">
        <v>9562.5730000000003</v>
      </c>
      <c r="N1930" s="6">
        <v>-9562.5730000000003</v>
      </c>
    </row>
    <row r="1931" spans="1:14" x14ac:dyDescent="0.25">
      <c r="A1931" s="5" t="s">
        <v>1471</v>
      </c>
      <c r="B1931" s="5" t="s">
        <v>546</v>
      </c>
      <c r="C1931" s="5" t="s">
        <v>42</v>
      </c>
      <c r="D1931" s="5" t="s">
        <v>43</v>
      </c>
      <c r="E1931" s="6">
        <v>18709.349999999999</v>
      </c>
      <c r="F1931" s="6">
        <v>18601.812807881772</v>
      </c>
      <c r="G1931" s="6">
        <v>107.53719211822681</v>
      </c>
      <c r="H1931" s="6">
        <v>18880.84</v>
      </c>
      <c r="I1931" s="6">
        <v>-171.4900000000016</v>
      </c>
      <c r="J1931" s="6">
        <v>1595</v>
      </c>
      <c r="K1931" s="6">
        <v>1585.8325123152708</v>
      </c>
      <c r="L1931" s="6">
        <v>9.1674876847291671</v>
      </c>
      <c r="M1931" s="6">
        <v>1609.62</v>
      </c>
      <c r="N1931" s="6">
        <v>-14.619999999999891</v>
      </c>
    </row>
    <row r="1932" spans="1:14" x14ac:dyDescent="0.25">
      <c r="A1932" s="5" t="s">
        <v>1471</v>
      </c>
      <c r="B1932" s="5" t="s">
        <v>547</v>
      </c>
      <c r="C1932" s="5" t="s">
        <v>42</v>
      </c>
      <c r="D1932" s="5" t="s">
        <v>43</v>
      </c>
      <c r="E1932" s="6">
        <v>191763.65</v>
      </c>
      <c r="F1932" s="6">
        <v>187719.20792079208</v>
      </c>
      <c r="G1932" s="6">
        <v>4044.4420792079181</v>
      </c>
      <c r="H1932" s="6">
        <v>189596.4</v>
      </c>
      <c r="I1932" s="6">
        <v>2167.25</v>
      </c>
      <c r="J1932" s="6">
        <v>9720</v>
      </c>
      <c r="K1932" s="6">
        <v>9514.9980198019803</v>
      </c>
      <c r="L1932" s="6">
        <v>205.00198019801974</v>
      </c>
      <c r="M1932" s="6">
        <v>9610.1479999999992</v>
      </c>
      <c r="N1932" s="6">
        <v>109.85200000000077</v>
      </c>
    </row>
    <row r="1933" spans="1:14" x14ac:dyDescent="0.25">
      <c r="A1933" s="5" t="s">
        <v>1471</v>
      </c>
      <c r="B1933" s="5" t="s">
        <v>104</v>
      </c>
      <c r="C1933" s="5" t="s">
        <v>42</v>
      </c>
      <c r="D1933" s="5" t="s">
        <v>53</v>
      </c>
      <c r="E1933" s="6">
        <v>83137.25</v>
      </c>
      <c r="F1933" s="6">
        <v>83140.019900497515</v>
      </c>
      <c r="G1933" s="6">
        <v>-2.7699004975147545</v>
      </c>
      <c r="H1933" s="6">
        <v>83555.72</v>
      </c>
      <c r="I1933" s="6">
        <v>-418.47000000000116</v>
      </c>
      <c r="J1933" s="6">
        <v>14272</v>
      </c>
      <c r="K1933" s="6">
        <v>14272.496517412937</v>
      </c>
      <c r="L1933" s="6">
        <v>-0.49651741293746454</v>
      </c>
      <c r="M1933" s="6">
        <v>14343.859</v>
      </c>
      <c r="N1933" s="6">
        <v>-71.859000000000378</v>
      </c>
    </row>
    <row r="1934" spans="1:14" x14ac:dyDescent="0.25">
      <c r="A1934" s="5" t="s">
        <v>1471</v>
      </c>
      <c r="B1934" s="5" t="s">
        <v>54</v>
      </c>
      <c r="C1934" s="5" t="s">
        <v>42</v>
      </c>
      <c r="D1934" s="5" t="s">
        <v>55</v>
      </c>
      <c r="E1934" s="6">
        <v>960.83</v>
      </c>
      <c r="F1934" s="6">
        <v>941.98039215686276</v>
      </c>
      <c r="G1934" s="6">
        <v>18.849607843137278</v>
      </c>
      <c r="H1934" s="6">
        <v>960.82</v>
      </c>
      <c r="I1934" s="6">
        <v>9.9999999999909051E-3</v>
      </c>
      <c r="J1934" s="6">
        <v>174.696</v>
      </c>
      <c r="K1934" s="6">
        <v>171.26960784313727</v>
      </c>
      <c r="L1934" s="6">
        <v>3.4263921568627325</v>
      </c>
      <c r="M1934" s="6">
        <v>174.69499999999999</v>
      </c>
      <c r="N1934" s="6">
        <v>1.0000000000047748E-3</v>
      </c>
    </row>
    <row r="1935" spans="1:14" x14ac:dyDescent="0.25">
      <c r="A1935" s="5" t="s">
        <v>1472</v>
      </c>
      <c r="B1935" s="5" t="s">
        <v>25</v>
      </c>
      <c r="C1935" s="5" t="s">
        <v>26</v>
      </c>
      <c r="D1935" s="5" t="s">
        <v>27</v>
      </c>
      <c r="E1935" s="6">
        <v>1374.76</v>
      </c>
      <c r="F1935" s="6">
        <v>0</v>
      </c>
      <c r="G1935" s="6">
        <v>1374.76</v>
      </c>
      <c r="H1935" s="6">
        <v>0</v>
      </c>
      <c r="I1935" s="6">
        <v>1374.76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</row>
    <row r="1936" spans="1:14" x14ac:dyDescent="0.25">
      <c r="A1936" s="5" t="s">
        <v>1472</v>
      </c>
      <c r="B1936" s="5" t="s">
        <v>30</v>
      </c>
      <c r="C1936" s="5" t="s">
        <v>29</v>
      </c>
      <c r="D1936" s="5" t="s">
        <v>27</v>
      </c>
      <c r="E1936" s="6">
        <v>26.6</v>
      </c>
      <c r="F1936" s="6">
        <v>0</v>
      </c>
      <c r="G1936" s="6">
        <v>26.6</v>
      </c>
      <c r="H1936" s="6">
        <v>26.99</v>
      </c>
      <c r="I1936" s="6">
        <v>-0.38999999999999702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</row>
    <row r="1937" spans="1:14" x14ac:dyDescent="0.25">
      <c r="A1937" s="5" t="s">
        <v>1472</v>
      </c>
      <c r="B1937" s="5" t="s">
        <v>31</v>
      </c>
      <c r="C1937" s="5" t="s">
        <v>29</v>
      </c>
      <c r="D1937" s="5" t="s">
        <v>27</v>
      </c>
      <c r="E1937" s="6">
        <v>119.29</v>
      </c>
      <c r="F1937" s="6">
        <v>0</v>
      </c>
      <c r="G1937" s="6">
        <v>119.29</v>
      </c>
      <c r="H1937" s="6">
        <v>121.04</v>
      </c>
      <c r="I1937" s="6">
        <v>-1.75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</row>
    <row r="1938" spans="1:14" x14ac:dyDescent="0.25">
      <c r="A1938" s="5" t="s">
        <v>1472</v>
      </c>
      <c r="B1938" s="5" t="s">
        <v>32</v>
      </c>
      <c r="C1938" s="5" t="s">
        <v>33</v>
      </c>
      <c r="D1938" s="5" t="s">
        <v>27</v>
      </c>
      <c r="E1938" s="6">
        <v>336.77</v>
      </c>
      <c r="F1938" s="6">
        <v>0</v>
      </c>
      <c r="G1938" s="6">
        <v>336.77</v>
      </c>
      <c r="H1938" s="6">
        <v>304.64999999999998</v>
      </c>
      <c r="I1938" s="6">
        <v>32.120000000000005</v>
      </c>
      <c r="J1938" s="6">
        <v>0.83</v>
      </c>
      <c r="K1938" s="6">
        <v>0</v>
      </c>
      <c r="L1938" s="6">
        <v>0.83</v>
      </c>
      <c r="M1938" s="6">
        <v>0.751</v>
      </c>
      <c r="N1938" s="6">
        <v>7.8999999999999959E-2</v>
      </c>
    </row>
    <row r="1939" spans="1:14" x14ac:dyDescent="0.25">
      <c r="A1939" s="5" t="s">
        <v>1472</v>
      </c>
      <c r="B1939" s="5" t="s">
        <v>28</v>
      </c>
      <c r="C1939" s="5" t="s">
        <v>29</v>
      </c>
      <c r="D1939" s="5" t="s">
        <v>27</v>
      </c>
      <c r="E1939" s="6">
        <v>849.89</v>
      </c>
      <c r="F1939" s="6">
        <v>0</v>
      </c>
      <c r="G1939" s="6">
        <v>849.89</v>
      </c>
      <c r="H1939" s="6">
        <v>862.36</v>
      </c>
      <c r="I1939" s="6">
        <v>-12.470000000000027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</row>
    <row r="1940" spans="1:14" x14ac:dyDescent="0.25">
      <c r="A1940" s="5" t="s">
        <v>1472</v>
      </c>
      <c r="B1940" s="5" t="s">
        <v>34</v>
      </c>
      <c r="C1940" s="5" t="s">
        <v>33</v>
      </c>
      <c r="D1940" s="5" t="s">
        <v>27</v>
      </c>
      <c r="E1940" s="6">
        <v>1505.62</v>
      </c>
      <c r="F1940" s="6">
        <v>0</v>
      </c>
      <c r="G1940" s="6">
        <v>1505.62</v>
      </c>
      <c r="H1940" s="6">
        <v>1362</v>
      </c>
      <c r="I1940" s="6">
        <v>143.61999999999989</v>
      </c>
      <c r="J1940" s="6">
        <v>0.83</v>
      </c>
      <c r="K1940" s="6">
        <v>0</v>
      </c>
      <c r="L1940" s="6">
        <v>0.83</v>
      </c>
      <c r="M1940" s="6">
        <v>0.751</v>
      </c>
      <c r="N1940" s="6">
        <v>7.8999999999999959E-2</v>
      </c>
    </row>
    <row r="1941" spans="1:14" x14ac:dyDescent="0.25">
      <c r="A1941" s="5" t="s">
        <v>1472</v>
      </c>
      <c r="B1941" s="5" t="s">
        <v>36</v>
      </c>
      <c r="C1941" s="5" t="s">
        <v>29</v>
      </c>
      <c r="D1941" s="5" t="s">
        <v>27</v>
      </c>
      <c r="E1941" s="6">
        <v>1532.98</v>
      </c>
      <c r="F1941" s="6">
        <v>0</v>
      </c>
      <c r="G1941" s="6">
        <v>1532.98</v>
      </c>
      <c r="H1941" s="6">
        <v>1555.47</v>
      </c>
      <c r="I1941" s="6">
        <v>-22.490000000000009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</row>
    <row r="1942" spans="1:14" x14ac:dyDescent="0.25">
      <c r="A1942" s="5" t="s">
        <v>1472</v>
      </c>
      <c r="B1942" s="5" t="s">
        <v>35</v>
      </c>
      <c r="C1942" s="5" t="s">
        <v>33</v>
      </c>
      <c r="D1942" s="5" t="s">
        <v>27</v>
      </c>
      <c r="E1942" s="6">
        <v>1773.15</v>
      </c>
      <c r="F1942" s="6">
        <v>0</v>
      </c>
      <c r="G1942" s="6">
        <v>1773.15</v>
      </c>
      <c r="H1942" s="6">
        <v>1603.92</v>
      </c>
      <c r="I1942" s="6">
        <v>169.23000000000002</v>
      </c>
      <c r="J1942" s="6">
        <v>17.43</v>
      </c>
      <c r="K1942" s="6">
        <v>0</v>
      </c>
      <c r="L1942" s="6">
        <v>17.43</v>
      </c>
      <c r="M1942" s="6">
        <v>15.766</v>
      </c>
      <c r="N1942" s="6">
        <v>1.6639999999999997</v>
      </c>
    </row>
    <row r="1943" spans="1:14" x14ac:dyDescent="0.25">
      <c r="A1943" s="5" t="s">
        <v>1472</v>
      </c>
      <c r="B1943" s="5" t="s">
        <v>37</v>
      </c>
      <c r="C1943" s="5" t="s">
        <v>29</v>
      </c>
      <c r="D1943" s="5" t="s">
        <v>27</v>
      </c>
      <c r="E1943" s="6">
        <v>3360.82</v>
      </c>
      <c r="F1943" s="6">
        <v>0</v>
      </c>
      <c r="G1943" s="6">
        <v>3360.82</v>
      </c>
      <c r="H1943" s="6">
        <v>3410.12</v>
      </c>
      <c r="I1943" s="6">
        <v>-49.299999999999727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</row>
    <row r="1944" spans="1:14" x14ac:dyDescent="0.25">
      <c r="A1944" s="5" t="s">
        <v>1472</v>
      </c>
      <c r="B1944" s="5" t="s">
        <v>521</v>
      </c>
      <c r="C1944" s="5" t="s">
        <v>39</v>
      </c>
      <c r="D1944" s="5" t="s">
        <v>40</v>
      </c>
      <c r="E1944" s="6">
        <v>-77947.28</v>
      </c>
      <c r="F1944" s="6">
        <v>0</v>
      </c>
      <c r="G1944" s="6">
        <v>-77947.28</v>
      </c>
      <c r="H1944" s="6">
        <v>-77947.289999999994</v>
      </c>
      <c r="I1944" s="6">
        <v>9.9999999947613105E-3</v>
      </c>
      <c r="J1944" s="6">
        <v>-961</v>
      </c>
      <c r="K1944" s="6">
        <v>0</v>
      </c>
      <c r="L1944" s="6">
        <v>-961</v>
      </c>
      <c r="M1944" s="6">
        <v>-961</v>
      </c>
      <c r="N1944" s="6">
        <v>0</v>
      </c>
    </row>
    <row r="1945" spans="1:14" x14ac:dyDescent="0.25">
      <c r="A1945" s="5" t="s">
        <v>1472</v>
      </c>
      <c r="B1945" s="5" t="s">
        <v>92</v>
      </c>
      <c r="C1945" s="5" t="s">
        <v>42</v>
      </c>
      <c r="D1945" s="5" t="s">
        <v>43</v>
      </c>
      <c r="E1945" s="6">
        <v>3.75</v>
      </c>
      <c r="F1945" s="6">
        <v>0</v>
      </c>
      <c r="G1945" s="6">
        <v>3.75</v>
      </c>
      <c r="H1945" s="6">
        <v>0</v>
      </c>
      <c r="I1945" s="6">
        <v>3.75</v>
      </c>
      <c r="J1945" s="6">
        <v>44</v>
      </c>
      <c r="K1945" s="6">
        <v>0</v>
      </c>
      <c r="L1945" s="6">
        <v>44</v>
      </c>
      <c r="M1945" s="6">
        <v>0</v>
      </c>
      <c r="N1945" s="6">
        <v>44</v>
      </c>
    </row>
    <row r="1946" spans="1:14" x14ac:dyDescent="0.25">
      <c r="A1946" s="5" t="s">
        <v>1472</v>
      </c>
      <c r="B1946" s="5" t="s">
        <v>1364</v>
      </c>
      <c r="C1946" s="5" t="s">
        <v>42</v>
      </c>
      <c r="D1946" s="5" t="s">
        <v>43</v>
      </c>
      <c r="E1946" s="6">
        <v>6003.69</v>
      </c>
      <c r="F1946" s="6">
        <v>0</v>
      </c>
      <c r="G1946" s="6">
        <v>6003.69</v>
      </c>
      <c r="H1946" s="6">
        <v>0</v>
      </c>
      <c r="I1946" s="6">
        <v>6003.69</v>
      </c>
      <c r="J1946" s="6">
        <v>5771</v>
      </c>
      <c r="K1946" s="6">
        <v>0</v>
      </c>
      <c r="L1946" s="6">
        <v>5771</v>
      </c>
      <c r="M1946" s="6">
        <v>0</v>
      </c>
      <c r="N1946" s="6">
        <v>5771</v>
      </c>
    </row>
    <row r="1947" spans="1:14" x14ac:dyDescent="0.25">
      <c r="A1947" s="5" t="s">
        <v>1472</v>
      </c>
      <c r="B1947" s="5" t="s">
        <v>522</v>
      </c>
      <c r="C1947" s="5" t="s">
        <v>42</v>
      </c>
      <c r="D1947" s="5" t="s">
        <v>43</v>
      </c>
      <c r="E1947" s="6">
        <v>403.5</v>
      </c>
      <c r="F1947" s="6">
        <v>0</v>
      </c>
      <c r="G1947" s="6">
        <v>403.5</v>
      </c>
      <c r="H1947" s="6">
        <v>0</v>
      </c>
      <c r="I1947" s="6">
        <v>403.5</v>
      </c>
      <c r="J1947" s="6">
        <v>5900</v>
      </c>
      <c r="K1947" s="6">
        <v>0</v>
      </c>
      <c r="L1947" s="6">
        <v>5900</v>
      </c>
      <c r="M1947" s="6">
        <v>0</v>
      </c>
      <c r="N1947" s="6">
        <v>5900</v>
      </c>
    </row>
    <row r="1948" spans="1:14" x14ac:dyDescent="0.25">
      <c r="A1948" s="5" t="s">
        <v>1472</v>
      </c>
      <c r="B1948" s="5" t="s">
        <v>132</v>
      </c>
      <c r="C1948" s="5" t="s">
        <v>42</v>
      </c>
      <c r="D1948" s="5" t="s">
        <v>43</v>
      </c>
      <c r="E1948" s="6">
        <v>96.39</v>
      </c>
      <c r="F1948" s="6">
        <v>95.792079207920793</v>
      </c>
      <c r="G1948" s="6">
        <v>0.59792079207920779</v>
      </c>
      <c r="H1948" s="6">
        <v>96.75</v>
      </c>
      <c r="I1948" s="6">
        <v>-0.35999999999999943</v>
      </c>
      <c r="J1948" s="6">
        <v>967</v>
      </c>
      <c r="K1948" s="6">
        <v>961</v>
      </c>
      <c r="L1948" s="6">
        <v>6</v>
      </c>
      <c r="M1948" s="6">
        <v>970.61</v>
      </c>
      <c r="N1948" s="6">
        <v>-3.6100000000000136</v>
      </c>
    </row>
    <row r="1949" spans="1:14" x14ac:dyDescent="0.25">
      <c r="A1949" s="5" t="s">
        <v>1472</v>
      </c>
      <c r="B1949" s="5" t="s">
        <v>133</v>
      </c>
      <c r="C1949" s="5" t="s">
        <v>42</v>
      </c>
      <c r="D1949" s="5" t="s">
        <v>43</v>
      </c>
      <c r="E1949" s="6">
        <v>0</v>
      </c>
      <c r="F1949" s="6">
        <v>394.33497536945811</v>
      </c>
      <c r="G1949" s="6">
        <v>-394.33497536945811</v>
      </c>
      <c r="H1949" s="6">
        <v>400.25</v>
      </c>
      <c r="I1949" s="6">
        <v>-400.25</v>
      </c>
      <c r="J1949" s="6">
        <v>0</v>
      </c>
      <c r="K1949" s="6">
        <v>5766</v>
      </c>
      <c r="L1949" s="6">
        <v>-5766</v>
      </c>
      <c r="M1949" s="6">
        <v>5852.49</v>
      </c>
      <c r="N1949" s="6">
        <v>-5852.49</v>
      </c>
    </row>
    <row r="1950" spans="1:14" x14ac:dyDescent="0.25">
      <c r="A1950" s="5" t="s">
        <v>1472</v>
      </c>
      <c r="B1950" s="5" t="s">
        <v>94</v>
      </c>
      <c r="C1950" s="5" t="s">
        <v>42</v>
      </c>
      <c r="D1950" s="5" t="s">
        <v>43</v>
      </c>
      <c r="E1950" s="6">
        <v>476.19</v>
      </c>
      <c r="F1950" s="6">
        <v>475.69154228855723</v>
      </c>
      <c r="G1950" s="6">
        <v>0.49845771144276796</v>
      </c>
      <c r="H1950" s="6">
        <v>478.07</v>
      </c>
      <c r="I1950" s="6">
        <v>-1.8799999999999955</v>
      </c>
      <c r="J1950" s="6">
        <v>962</v>
      </c>
      <c r="K1950" s="6">
        <v>961</v>
      </c>
      <c r="L1950" s="6">
        <v>1</v>
      </c>
      <c r="M1950" s="6">
        <v>965.80499999999995</v>
      </c>
      <c r="N1950" s="6">
        <v>-3.80499999999995</v>
      </c>
    </row>
    <row r="1951" spans="1:14" x14ac:dyDescent="0.25">
      <c r="A1951" s="5" t="s">
        <v>1472</v>
      </c>
      <c r="B1951" s="5" t="s">
        <v>134</v>
      </c>
      <c r="C1951" s="5" t="s">
        <v>42</v>
      </c>
      <c r="D1951" s="5" t="s">
        <v>43</v>
      </c>
      <c r="E1951" s="6">
        <v>769.01</v>
      </c>
      <c r="F1951" s="6">
        <v>751.53694581280786</v>
      </c>
      <c r="G1951" s="6">
        <v>17.473054187192133</v>
      </c>
      <c r="H1951" s="6">
        <v>762.81</v>
      </c>
      <c r="I1951" s="6">
        <v>6.2000000000000455</v>
      </c>
      <c r="J1951" s="6">
        <v>5900</v>
      </c>
      <c r="K1951" s="6">
        <v>5766</v>
      </c>
      <c r="L1951" s="6">
        <v>134</v>
      </c>
      <c r="M1951" s="6">
        <v>5852.49</v>
      </c>
      <c r="N1951" s="6">
        <v>47.510000000000218</v>
      </c>
    </row>
    <row r="1952" spans="1:14" x14ac:dyDescent="0.25">
      <c r="A1952" s="5" t="s">
        <v>1472</v>
      </c>
      <c r="B1952" s="5" t="s">
        <v>135</v>
      </c>
      <c r="C1952" s="5" t="s">
        <v>42</v>
      </c>
      <c r="D1952" s="5" t="s">
        <v>43</v>
      </c>
      <c r="E1952" s="6">
        <v>1137.81</v>
      </c>
      <c r="F1952" s="6">
        <v>1111.9704433497539</v>
      </c>
      <c r="G1952" s="6">
        <v>25.839556650246095</v>
      </c>
      <c r="H1952" s="6">
        <v>1128.6500000000001</v>
      </c>
      <c r="I1952" s="6">
        <v>9.1599999999998545</v>
      </c>
      <c r="J1952" s="6">
        <v>5900</v>
      </c>
      <c r="K1952" s="6">
        <v>5766</v>
      </c>
      <c r="L1952" s="6">
        <v>134</v>
      </c>
      <c r="M1952" s="6">
        <v>5852.49</v>
      </c>
      <c r="N1952" s="6">
        <v>47.510000000000218</v>
      </c>
    </row>
    <row r="1953" spans="1:14" x14ac:dyDescent="0.25">
      <c r="A1953" s="5" t="s">
        <v>1472</v>
      </c>
      <c r="B1953" s="5" t="s">
        <v>84</v>
      </c>
      <c r="C1953" s="5" t="s">
        <v>42</v>
      </c>
      <c r="D1953" s="5" t="s">
        <v>43</v>
      </c>
      <c r="E1953" s="6">
        <v>2379.87</v>
      </c>
      <c r="F1953" s="6">
        <v>2342.9019607843138</v>
      </c>
      <c r="G1953" s="6">
        <v>36.968039215686076</v>
      </c>
      <c r="H1953" s="6">
        <v>2389.7600000000002</v>
      </c>
      <c r="I1953" s="6">
        <v>-9.8900000000003274</v>
      </c>
      <c r="J1953" s="6">
        <v>5857</v>
      </c>
      <c r="K1953" s="6">
        <v>5766</v>
      </c>
      <c r="L1953" s="6">
        <v>91</v>
      </c>
      <c r="M1953" s="6">
        <v>5881.32</v>
      </c>
      <c r="N1953" s="6">
        <v>-24.319999999999709</v>
      </c>
    </row>
    <row r="1954" spans="1:14" x14ac:dyDescent="0.25">
      <c r="A1954" s="5" t="s">
        <v>1472</v>
      </c>
      <c r="B1954" s="5" t="s">
        <v>136</v>
      </c>
      <c r="C1954" s="5" t="s">
        <v>42</v>
      </c>
      <c r="D1954" s="5" t="s">
        <v>43</v>
      </c>
      <c r="E1954" s="6">
        <v>3147.43</v>
      </c>
      <c r="F1954" s="6">
        <v>3113.4088669950738</v>
      </c>
      <c r="G1954" s="6">
        <v>34.021133004926014</v>
      </c>
      <c r="H1954" s="6">
        <v>3160.11</v>
      </c>
      <c r="I1954" s="6">
        <v>-12.680000000000291</v>
      </c>
      <c r="J1954" s="6">
        <v>5829</v>
      </c>
      <c r="K1954" s="6">
        <v>5766</v>
      </c>
      <c r="L1954" s="6">
        <v>63</v>
      </c>
      <c r="M1954" s="6">
        <v>5852.49</v>
      </c>
      <c r="N1954" s="6">
        <v>-23.489999999999782</v>
      </c>
    </row>
    <row r="1955" spans="1:14" x14ac:dyDescent="0.25">
      <c r="A1955" s="5" t="s">
        <v>1472</v>
      </c>
      <c r="B1955" s="5" t="s">
        <v>145</v>
      </c>
      <c r="C1955" s="5" t="s">
        <v>42</v>
      </c>
      <c r="D1955" s="5" t="s">
        <v>43</v>
      </c>
      <c r="E1955" s="6">
        <v>4393.4399999999996</v>
      </c>
      <c r="F1955" s="6">
        <v>4343.7241379310344</v>
      </c>
      <c r="G1955" s="6">
        <v>49.71586206896518</v>
      </c>
      <c r="H1955" s="6">
        <v>4408.88</v>
      </c>
      <c r="I1955" s="6">
        <v>-15.440000000000509</v>
      </c>
      <c r="J1955" s="6">
        <v>972</v>
      </c>
      <c r="K1955" s="6">
        <v>961</v>
      </c>
      <c r="L1955" s="6">
        <v>11</v>
      </c>
      <c r="M1955" s="6">
        <v>975.41499999999996</v>
      </c>
      <c r="N1955" s="6">
        <v>-3.4149999999999636</v>
      </c>
    </row>
    <row r="1956" spans="1:14" x14ac:dyDescent="0.25">
      <c r="A1956" s="5" t="s">
        <v>1472</v>
      </c>
      <c r="B1956" s="5" t="s">
        <v>50</v>
      </c>
      <c r="C1956" s="5" t="s">
        <v>42</v>
      </c>
      <c r="D1956" s="5" t="s">
        <v>43</v>
      </c>
      <c r="E1956" s="6">
        <v>0</v>
      </c>
      <c r="F1956" s="6">
        <v>7187.4925373134329</v>
      </c>
      <c r="G1956" s="6">
        <v>-7187.4925373134329</v>
      </c>
      <c r="H1956" s="6">
        <v>7223.43</v>
      </c>
      <c r="I1956" s="6">
        <v>-7223.43</v>
      </c>
      <c r="J1956" s="6">
        <v>0</v>
      </c>
      <c r="K1956" s="6">
        <v>5766</v>
      </c>
      <c r="L1956" s="6">
        <v>-5766</v>
      </c>
      <c r="M1956" s="6">
        <v>5794.83</v>
      </c>
      <c r="N1956" s="6">
        <v>-5794.83</v>
      </c>
    </row>
    <row r="1957" spans="1:14" x14ac:dyDescent="0.25">
      <c r="A1957" s="5" t="s">
        <v>1472</v>
      </c>
      <c r="B1957" s="5" t="s">
        <v>103</v>
      </c>
      <c r="C1957" s="5" t="s">
        <v>42</v>
      </c>
      <c r="D1957" s="5" t="s">
        <v>43</v>
      </c>
      <c r="E1957" s="6">
        <v>29089.439999999999</v>
      </c>
      <c r="F1957" s="6">
        <v>28918.910891089108</v>
      </c>
      <c r="G1957" s="6">
        <v>170.5291089108905</v>
      </c>
      <c r="H1957" s="6">
        <v>29208.1</v>
      </c>
      <c r="I1957" s="6">
        <v>-118.65999999999985</v>
      </c>
      <c r="J1957" s="6">
        <v>5800</v>
      </c>
      <c r="K1957" s="6">
        <v>5766</v>
      </c>
      <c r="L1957" s="6">
        <v>34</v>
      </c>
      <c r="M1957" s="6">
        <v>5823.66</v>
      </c>
      <c r="N1957" s="6">
        <v>-23.659999999999854</v>
      </c>
    </row>
    <row r="1958" spans="1:14" x14ac:dyDescent="0.25">
      <c r="A1958" s="5" t="s">
        <v>1472</v>
      </c>
      <c r="B1958" s="5" t="s">
        <v>138</v>
      </c>
      <c r="C1958" s="5" t="s">
        <v>42</v>
      </c>
      <c r="D1958" s="5" t="s">
        <v>53</v>
      </c>
      <c r="E1958" s="6">
        <v>18875.75</v>
      </c>
      <c r="F1958" s="6">
        <v>18722.179863147605</v>
      </c>
      <c r="G1958" s="6">
        <v>153.57013685239508</v>
      </c>
      <c r="H1958" s="6">
        <v>19152.79</v>
      </c>
      <c r="I1958" s="6">
        <v>-277.04000000000087</v>
      </c>
      <c r="J1958" s="6">
        <v>4360</v>
      </c>
      <c r="K1958" s="6">
        <v>4324.4995112414472</v>
      </c>
      <c r="L1958" s="6">
        <v>35.500488758552819</v>
      </c>
      <c r="M1958" s="6">
        <v>4423.9629999999997</v>
      </c>
      <c r="N1958" s="6">
        <v>-63.962999999999738</v>
      </c>
    </row>
    <row r="1959" spans="1:14" x14ac:dyDescent="0.25">
      <c r="A1959" s="5" t="s">
        <v>1472</v>
      </c>
      <c r="B1959" s="5" t="s">
        <v>54</v>
      </c>
      <c r="C1959" s="5" t="s">
        <v>42</v>
      </c>
      <c r="D1959" s="5" t="s">
        <v>55</v>
      </c>
      <c r="E1959" s="6">
        <v>291.13</v>
      </c>
      <c r="F1959" s="6">
        <v>285.42156862745099</v>
      </c>
      <c r="G1959" s="6">
        <v>5.7084313725490006</v>
      </c>
      <c r="H1959" s="6">
        <v>291.13</v>
      </c>
      <c r="I1959" s="6">
        <v>0</v>
      </c>
      <c r="J1959" s="6">
        <v>52.932000000000002</v>
      </c>
      <c r="K1959" s="6">
        <v>51.89411764705882</v>
      </c>
      <c r="L1959" s="6">
        <v>1.0378823529411818</v>
      </c>
      <c r="M1959" s="6">
        <v>52.932000000000002</v>
      </c>
      <c r="N1959" s="6">
        <v>0</v>
      </c>
    </row>
    <row r="1960" spans="1:14" x14ac:dyDescent="0.25">
      <c r="A1960" s="5" t="s">
        <v>1473</v>
      </c>
      <c r="B1960" s="5" t="s">
        <v>25</v>
      </c>
      <c r="C1960" s="5" t="s">
        <v>26</v>
      </c>
      <c r="D1960" s="5" t="s">
        <v>27</v>
      </c>
      <c r="E1960" s="6">
        <v>1065.28</v>
      </c>
      <c r="F1960" s="6">
        <v>0</v>
      </c>
      <c r="G1960" s="6">
        <v>1065.28</v>
      </c>
      <c r="H1960" s="6">
        <v>0</v>
      </c>
      <c r="I1960" s="6">
        <v>1065.28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</row>
    <row r="1961" spans="1:14" x14ac:dyDescent="0.25">
      <c r="A1961" s="5" t="s">
        <v>1473</v>
      </c>
      <c r="B1961" s="5" t="s">
        <v>32</v>
      </c>
      <c r="C1961" s="5" t="s">
        <v>33</v>
      </c>
      <c r="D1961" s="5" t="s">
        <v>27</v>
      </c>
      <c r="E1961" s="6">
        <v>405.75</v>
      </c>
      <c r="F1961" s="6">
        <v>0</v>
      </c>
      <c r="G1961" s="6">
        <v>405.75</v>
      </c>
      <c r="H1961" s="6">
        <v>484.98</v>
      </c>
      <c r="I1961" s="6">
        <v>-79.230000000000018</v>
      </c>
      <c r="J1961" s="6">
        <v>1</v>
      </c>
      <c r="K1961" s="6">
        <v>0</v>
      </c>
      <c r="L1961" s="6">
        <v>1</v>
      </c>
      <c r="M1961" s="6">
        <v>1.1950000000000001</v>
      </c>
      <c r="N1961" s="6">
        <v>-0.19500000000000006</v>
      </c>
    </row>
    <row r="1962" spans="1:14" x14ac:dyDescent="0.25">
      <c r="A1962" s="5" t="s">
        <v>1473</v>
      </c>
      <c r="B1962" s="5" t="s">
        <v>34</v>
      </c>
      <c r="C1962" s="5" t="s">
        <v>33</v>
      </c>
      <c r="D1962" s="5" t="s">
        <v>27</v>
      </c>
      <c r="E1962" s="6">
        <v>1814</v>
      </c>
      <c r="F1962" s="6">
        <v>0</v>
      </c>
      <c r="G1962" s="6">
        <v>1814</v>
      </c>
      <c r="H1962" s="6">
        <v>2168.1999999999998</v>
      </c>
      <c r="I1962" s="6">
        <v>-354.19999999999982</v>
      </c>
      <c r="J1962" s="6">
        <v>1</v>
      </c>
      <c r="K1962" s="6">
        <v>0</v>
      </c>
      <c r="L1962" s="6">
        <v>1</v>
      </c>
      <c r="M1962" s="6">
        <v>1.1950000000000001</v>
      </c>
      <c r="N1962" s="6">
        <v>-0.19500000000000006</v>
      </c>
    </row>
    <row r="1963" spans="1:14" x14ac:dyDescent="0.25">
      <c r="A1963" s="5" t="s">
        <v>1473</v>
      </c>
      <c r="B1963" s="5" t="s">
        <v>35</v>
      </c>
      <c r="C1963" s="5" t="s">
        <v>33</v>
      </c>
      <c r="D1963" s="5" t="s">
        <v>27</v>
      </c>
      <c r="E1963" s="6">
        <v>2136.33</v>
      </c>
      <c r="F1963" s="6">
        <v>0</v>
      </c>
      <c r="G1963" s="6">
        <v>2136.33</v>
      </c>
      <c r="H1963" s="6">
        <v>2553.42</v>
      </c>
      <c r="I1963" s="6">
        <v>-417.09000000000015</v>
      </c>
      <c r="J1963" s="6">
        <v>21</v>
      </c>
      <c r="K1963" s="6">
        <v>0</v>
      </c>
      <c r="L1963" s="6">
        <v>21</v>
      </c>
      <c r="M1963" s="6">
        <v>25.1</v>
      </c>
      <c r="N1963" s="6">
        <v>-4.1000000000000014</v>
      </c>
    </row>
    <row r="1964" spans="1:14" x14ac:dyDescent="0.25">
      <c r="A1964" s="5" t="s">
        <v>1473</v>
      </c>
      <c r="B1964" s="5" t="s">
        <v>311</v>
      </c>
      <c r="C1964" s="5" t="s">
        <v>39</v>
      </c>
      <c r="D1964" s="5" t="s">
        <v>40</v>
      </c>
      <c r="E1964" s="6">
        <v>-132993.82999999999</v>
      </c>
      <c r="F1964" s="6">
        <v>0</v>
      </c>
      <c r="G1964" s="6">
        <v>-132993.82999999999</v>
      </c>
      <c r="H1964" s="6">
        <v>-132993.85999999999</v>
      </c>
      <c r="I1964" s="6">
        <v>2.9999999998835847E-2</v>
      </c>
      <c r="J1964" s="6">
        <v>-836.66600000000005</v>
      </c>
      <c r="K1964" s="6">
        <v>0</v>
      </c>
      <c r="L1964" s="6">
        <v>-836.66600000000005</v>
      </c>
      <c r="M1964" s="6">
        <v>-836.66600000000005</v>
      </c>
      <c r="N1964" s="6">
        <v>0</v>
      </c>
    </row>
    <row r="1965" spans="1:14" x14ac:dyDescent="0.25">
      <c r="A1965" s="5" t="s">
        <v>1473</v>
      </c>
      <c r="B1965" s="5" t="s">
        <v>312</v>
      </c>
      <c r="C1965" s="5" t="s">
        <v>42</v>
      </c>
      <c r="D1965" s="5" t="s">
        <v>58</v>
      </c>
      <c r="E1965" s="6">
        <v>102064.13</v>
      </c>
      <c r="F1965" s="6">
        <v>102063.83084577114</v>
      </c>
      <c r="G1965" s="6">
        <v>0.29915422886551823</v>
      </c>
      <c r="H1965" s="6">
        <v>102574.15</v>
      </c>
      <c r="I1965" s="6">
        <v>-510.01999999998952</v>
      </c>
      <c r="J1965" s="6">
        <v>5020</v>
      </c>
      <c r="K1965" s="6">
        <v>5019.9960199004972</v>
      </c>
      <c r="L1965" s="6">
        <v>3.9800995027690078E-3</v>
      </c>
      <c r="M1965" s="6">
        <v>5045.0959999999995</v>
      </c>
      <c r="N1965" s="6">
        <v>-25.095999999999549</v>
      </c>
    </row>
    <row r="1966" spans="1:14" x14ac:dyDescent="0.25">
      <c r="A1966" s="5" t="s">
        <v>1473</v>
      </c>
      <c r="B1966" s="5" t="s">
        <v>313</v>
      </c>
      <c r="C1966" s="5" t="s">
        <v>42</v>
      </c>
      <c r="D1966" s="5" t="s">
        <v>43</v>
      </c>
      <c r="E1966" s="6">
        <v>2399.4499999999998</v>
      </c>
      <c r="F1966" s="6">
        <v>0</v>
      </c>
      <c r="G1966" s="6">
        <v>2399.4499999999998</v>
      </c>
      <c r="H1966" s="6">
        <v>0</v>
      </c>
      <c r="I1966" s="6">
        <v>2399.4499999999998</v>
      </c>
      <c r="J1966" s="6">
        <v>5100</v>
      </c>
      <c r="K1966" s="6">
        <v>0</v>
      </c>
      <c r="L1966" s="6">
        <v>5100</v>
      </c>
      <c r="M1966" s="6">
        <v>0</v>
      </c>
      <c r="N1966" s="6">
        <v>5100</v>
      </c>
    </row>
    <row r="1967" spans="1:14" x14ac:dyDescent="0.25">
      <c r="A1967" s="5" t="s">
        <v>1473</v>
      </c>
      <c r="B1967" s="5" t="s">
        <v>94</v>
      </c>
      <c r="C1967" s="5" t="s">
        <v>42</v>
      </c>
      <c r="D1967" s="5" t="s">
        <v>43</v>
      </c>
      <c r="E1967" s="6">
        <v>418.28</v>
      </c>
      <c r="F1967" s="6">
        <v>414.14925373134326</v>
      </c>
      <c r="G1967" s="6">
        <v>4.1307462686567078</v>
      </c>
      <c r="H1967" s="6">
        <v>416.22</v>
      </c>
      <c r="I1967" s="6">
        <v>2.0599999999999454</v>
      </c>
      <c r="J1967" s="6">
        <v>845</v>
      </c>
      <c r="K1967" s="6">
        <v>836.66567164179116</v>
      </c>
      <c r="L1967" s="6">
        <v>8.3343283582088361</v>
      </c>
      <c r="M1967" s="6">
        <v>840.84900000000005</v>
      </c>
      <c r="N1967" s="6">
        <v>4.1509999999999536</v>
      </c>
    </row>
    <row r="1968" spans="1:14" x14ac:dyDescent="0.25">
      <c r="A1968" s="5" t="s">
        <v>1473</v>
      </c>
      <c r="B1968" s="5" t="s">
        <v>314</v>
      </c>
      <c r="C1968" s="5" t="s">
        <v>42</v>
      </c>
      <c r="D1968" s="5" t="s">
        <v>43</v>
      </c>
      <c r="E1968" s="6">
        <v>0</v>
      </c>
      <c r="F1968" s="6">
        <v>2361.8029556650245</v>
      </c>
      <c r="G1968" s="6">
        <v>-2361.8029556650245</v>
      </c>
      <c r="H1968" s="6">
        <v>2397.23</v>
      </c>
      <c r="I1968" s="6">
        <v>-2397.23</v>
      </c>
      <c r="J1968" s="6">
        <v>0</v>
      </c>
      <c r="K1968" s="6">
        <v>5019.9960591133013</v>
      </c>
      <c r="L1968" s="6">
        <v>-5019.9960591133013</v>
      </c>
      <c r="M1968" s="6">
        <v>5095.2960000000003</v>
      </c>
      <c r="N1968" s="6">
        <v>-5095.2960000000003</v>
      </c>
    </row>
    <row r="1969" spans="1:14" x14ac:dyDescent="0.25">
      <c r="A1969" s="5" t="s">
        <v>1473</v>
      </c>
      <c r="B1969" s="5" t="s">
        <v>315</v>
      </c>
      <c r="C1969" s="5" t="s">
        <v>42</v>
      </c>
      <c r="D1969" s="5" t="s">
        <v>43</v>
      </c>
      <c r="E1969" s="6">
        <v>3665.17</v>
      </c>
      <c r="F1969" s="6">
        <v>3621.8817733990149</v>
      </c>
      <c r="G1969" s="6">
        <v>43.288226600985126</v>
      </c>
      <c r="H1969" s="6">
        <v>3676.21</v>
      </c>
      <c r="I1969" s="6">
        <v>-11.039999999999964</v>
      </c>
      <c r="J1969" s="6">
        <v>5080</v>
      </c>
      <c r="K1969" s="6">
        <v>5019.9960591133013</v>
      </c>
      <c r="L1969" s="6">
        <v>60.003940886698729</v>
      </c>
      <c r="M1969" s="6">
        <v>5095.2960000000003</v>
      </c>
      <c r="N1969" s="6">
        <v>-15.296000000000276</v>
      </c>
    </row>
    <row r="1970" spans="1:14" x14ac:dyDescent="0.25">
      <c r="A1970" s="5" t="s">
        <v>1473</v>
      </c>
      <c r="B1970" s="5" t="s">
        <v>316</v>
      </c>
      <c r="C1970" s="5" t="s">
        <v>42</v>
      </c>
      <c r="D1970" s="5" t="s">
        <v>43</v>
      </c>
      <c r="E1970" s="6">
        <v>5053.72</v>
      </c>
      <c r="F1970" s="6">
        <v>4878.7881773399013</v>
      </c>
      <c r="G1970" s="6">
        <v>174.93182266009899</v>
      </c>
      <c r="H1970" s="6">
        <v>4951.97</v>
      </c>
      <c r="I1970" s="6">
        <v>101.75</v>
      </c>
      <c r="J1970" s="6">
        <v>5200</v>
      </c>
      <c r="K1970" s="6">
        <v>5019.9960591133013</v>
      </c>
      <c r="L1970" s="6">
        <v>180.00394088669873</v>
      </c>
      <c r="M1970" s="6">
        <v>5095.2960000000003</v>
      </c>
      <c r="N1970" s="6">
        <v>104.70399999999972</v>
      </c>
    </row>
    <row r="1971" spans="1:14" x14ac:dyDescent="0.25">
      <c r="A1971" s="5" t="s">
        <v>1473</v>
      </c>
      <c r="B1971" s="5" t="s">
        <v>317</v>
      </c>
      <c r="C1971" s="5" t="s">
        <v>42</v>
      </c>
      <c r="D1971" s="5" t="s">
        <v>43</v>
      </c>
      <c r="E1971" s="6">
        <v>5501.72</v>
      </c>
      <c r="F1971" s="6">
        <v>5469.0344827586205</v>
      </c>
      <c r="G1971" s="6">
        <v>32.685517241379785</v>
      </c>
      <c r="H1971" s="6">
        <v>5551.07</v>
      </c>
      <c r="I1971" s="6">
        <v>-49.349999999999454</v>
      </c>
      <c r="J1971" s="6">
        <v>5050</v>
      </c>
      <c r="K1971" s="6">
        <v>5019.9960591133013</v>
      </c>
      <c r="L1971" s="6">
        <v>30.003940886698729</v>
      </c>
      <c r="M1971" s="6">
        <v>5095.2960000000003</v>
      </c>
      <c r="N1971" s="6">
        <v>-45.296000000000276</v>
      </c>
    </row>
    <row r="1972" spans="1:14" x14ac:dyDescent="0.25">
      <c r="A1972" s="5" t="s">
        <v>1473</v>
      </c>
      <c r="B1972" s="5" t="s">
        <v>318</v>
      </c>
      <c r="C1972" s="5" t="s">
        <v>42</v>
      </c>
      <c r="D1972" s="5" t="s">
        <v>43</v>
      </c>
      <c r="E1972" s="6">
        <v>8470</v>
      </c>
      <c r="F1972" s="6">
        <v>8098.9261083743841</v>
      </c>
      <c r="G1972" s="6">
        <v>371.07389162561594</v>
      </c>
      <c r="H1972" s="6">
        <v>8220.41</v>
      </c>
      <c r="I1972" s="6">
        <v>249.59000000000015</v>
      </c>
      <c r="J1972" s="6">
        <v>875</v>
      </c>
      <c r="K1972" s="6">
        <v>836.6660098522168</v>
      </c>
      <c r="L1972" s="6">
        <v>38.333990147783197</v>
      </c>
      <c r="M1972" s="6">
        <v>849.21600000000001</v>
      </c>
      <c r="N1972" s="6">
        <v>25.783999999999992</v>
      </c>
    </row>
    <row r="1973" spans="1:14" x14ac:dyDescent="0.25">
      <c r="A1973" s="5" t="s">
        <v>1474</v>
      </c>
      <c r="B1973" s="5" t="s">
        <v>25</v>
      </c>
      <c r="C1973" s="5" t="s">
        <v>26</v>
      </c>
      <c r="D1973" s="5" t="s">
        <v>27</v>
      </c>
      <c r="E1973" s="6">
        <v>464.07</v>
      </c>
      <c r="F1973" s="6">
        <v>0</v>
      </c>
      <c r="G1973" s="6">
        <v>464.07</v>
      </c>
      <c r="H1973" s="6">
        <v>0</v>
      </c>
      <c r="I1973" s="6">
        <v>464.07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</row>
    <row r="1974" spans="1:14" x14ac:dyDescent="0.25">
      <c r="A1974" s="5" t="s">
        <v>1474</v>
      </c>
      <c r="B1974" s="5" t="s">
        <v>258</v>
      </c>
      <c r="C1974" s="5" t="s">
        <v>33</v>
      </c>
      <c r="D1974" s="5" t="s">
        <v>27</v>
      </c>
      <c r="E1974" s="6">
        <v>122.57</v>
      </c>
      <c r="F1974" s="6">
        <v>0</v>
      </c>
      <c r="G1974" s="6">
        <v>122.57</v>
      </c>
      <c r="H1974" s="6">
        <v>122.37</v>
      </c>
      <c r="I1974" s="6">
        <v>0.19999999999998863</v>
      </c>
      <c r="J1974" s="6">
        <v>10.44</v>
      </c>
      <c r="K1974" s="6">
        <v>0</v>
      </c>
      <c r="L1974" s="6">
        <v>10.44</v>
      </c>
      <c r="M1974" s="6">
        <v>10.425000000000001</v>
      </c>
      <c r="N1974" s="6">
        <v>1.4999999999998792E-2</v>
      </c>
    </row>
    <row r="1975" spans="1:14" x14ac:dyDescent="0.25">
      <c r="A1975" s="5" t="s">
        <v>1474</v>
      </c>
      <c r="B1975" s="5" t="s">
        <v>259</v>
      </c>
      <c r="C1975" s="5" t="s">
        <v>33</v>
      </c>
      <c r="D1975" s="5" t="s">
        <v>27</v>
      </c>
      <c r="E1975" s="6">
        <v>314.66000000000003</v>
      </c>
      <c r="F1975" s="6">
        <v>0</v>
      </c>
      <c r="G1975" s="6">
        <v>314.66000000000003</v>
      </c>
      <c r="H1975" s="6">
        <v>314.2</v>
      </c>
      <c r="I1975" s="6">
        <v>0.46000000000003638</v>
      </c>
      <c r="J1975" s="6">
        <v>10.44</v>
      </c>
      <c r="K1975" s="6">
        <v>0</v>
      </c>
      <c r="L1975" s="6">
        <v>10.44</v>
      </c>
      <c r="M1975" s="6">
        <v>10.425000000000001</v>
      </c>
      <c r="N1975" s="6">
        <v>1.4999999999998792E-2</v>
      </c>
    </row>
    <row r="1976" spans="1:14" x14ac:dyDescent="0.25">
      <c r="A1976" s="5" t="s">
        <v>1474</v>
      </c>
      <c r="B1976" s="5" t="s">
        <v>260</v>
      </c>
      <c r="C1976" s="5" t="s">
        <v>33</v>
      </c>
      <c r="D1976" s="5" t="s">
        <v>27</v>
      </c>
      <c r="E1976" s="6">
        <v>10486.98</v>
      </c>
      <c r="F1976" s="6">
        <v>0</v>
      </c>
      <c r="G1976" s="6">
        <v>10486.98</v>
      </c>
      <c r="H1976" s="6">
        <v>10469.31</v>
      </c>
      <c r="I1976" s="6">
        <v>17.670000000000073</v>
      </c>
      <c r="J1976" s="6">
        <v>104.4</v>
      </c>
      <c r="K1976" s="6">
        <v>0</v>
      </c>
      <c r="L1976" s="6">
        <v>104.4</v>
      </c>
      <c r="M1976" s="6">
        <v>104.224</v>
      </c>
      <c r="N1976" s="6">
        <v>0.17600000000000193</v>
      </c>
    </row>
    <row r="1977" spans="1:14" x14ac:dyDescent="0.25">
      <c r="A1977" s="5" t="s">
        <v>1474</v>
      </c>
      <c r="B1977" s="5" t="s">
        <v>272</v>
      </c>
      <c r="C1977" s="5" t="s">
        <v>39</v>
      </c>
      <c r="D1977" s="5" t="s">
        <v>43</v>
      </c>
      <c r="E1977" s="6">
        <v>-43815.75</v>
      </c>
      <c r="F1977" s="6">
        <v>0</v>
      </c>
      <c r="G1977" s="6">
        <v>-43815.75</v>
      </c>
      <c r="H1977" s="6">
        <v>-43815.85</v>
      </c>
      <c r="I1977" s="6">
        <v>9.9999999998544808E-2</v>
      </c>
      <c r="J1977" s="6">
        <v>-48465</v>
      </c>
      <c r="K1977" s="6">
        <v>0</v>
      </c>
      <c r="L1977" s="6">
        <v>-48465</v>
      </c>
      <c r="M1977" s="6">
        <v>-48465</v>
      </c>
      <c r="N1977" s="6">
        <v>0</v>
      </c>
    </row>
    <row r="1978" spans="1:14" x14ac:dyDescent="0.25">
      <c r="A1978" s="5" t="s">
        <v>1474</v>
      </c>
      <c r="B1978" s="5" t="s">
        <v>269</v>
      </c>
      <c r="C1978" s="5" t="s">
        <v>42</v>
      </c>
      <c r="D1978" s="5" t="s">
        <v>43</v>
      </c>
      <c r="E1978" s="6">
        <v>4332.3100000000004</v>
      </c>
      <c r="F1978" s="6">
        <v>4332.7021696252459</v>
      </c>
      <c r="G1978" s="6">
        <v>-0.39216962524551491</v>
      </c>
      <c r="H1978" s="6">
        <v>4393.3599999999997</v>
      </c>
      <c r="I1978" s="6">
        <v>-61.049999999999272</v>
      </c>
      <c r="J1978" s="6">
        <v>7996</v>
      </c>
      <c r="K1978" s="6">
        <v>7996.7248520710054</v>
      </c>
      <c r="L1978" s="6">
        <v>-0.72485207100544358</v>
      </c>
      <c r="M1978" s="6">
        <v>8108.6790000000001</v>
      </c>
      <c r="N1978" s="6">
        <v>-112.67900000000009</v>
      </c>
    </row>
    <row r="1979" spans="1:14" x14ac:dyDescent="0.25">
      <c r="A1979" s="5" t="s">
        <v>1474</v>
      </c>
      <c r="B1979" s="5" t="s">
        <v>325</v>
      </c>
      <c r="C1979" s="5" t="s">
        <v>42</v>
      </c>
      <c r="D1979" s="5" t="s">
        <v>43</v>
      </c>
      <c r="E1979" s="6">
        <v>28095.16</v>
      </c>
      <c r="F1979" s="6">
        <v>28095.162561576355</v>
      </c>
      <c r="G1979" s="6">
        <v>-2.5615763552195858E-3</v>
      </c>
      <c r="H1979" s="6">
        <v>28516.59</v>
      </c>
      <c r="I1979" s="6">
        <v>-421.43000000000029</v>
      </c>
      <c r="J1979" s="6">
        <v>48465</v>
      </c>
      <c r="K1979" s="6">
        <v>48465</v>
      </c>
      <c r="L1979" s="6">
        <v>0</v>
      </c>
      <c r="M1979" s="6">
        <v>49191.974999999999</v>
      </c>
      <c r="N1979" s="6">
        <v>-726.97499999999854</v>
      </c>
    </row>
    <row r="1980" spans="1:14" x14ac:dyDescent="0.25">
      <c r="A1980" s="5" t="s">
        <v>1475</v>
      </c>
      <c r="B1980" s="5" t="s">
        <v>25</v>
      </c>
      <c r="C1980" s="5" t="s">
        <v>26</v>
      </c>
      <c r="D1980" s="5" t="s">
        <v>27</v>
      </c>
      <c r="E1980" s="6">
        <v>1035.74</v>
      </c>
      <c r="F1980" s="6">
        <v>0</v>
      </c>
      <c r="G1980" s="6">
        <v>1035.74</v>
      </c>
      <c r="H1980" s="6">
        <v>0</v>
      </c>
      <c r="I1980" s="6">
        <v>1035.74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</row>
    <row r="1981" spans="1:14" x14ac:dyDescent="0.25">
      <c r="A1981" s="5" t="s">
        <v>1475</v>
      </c>
      <c r="B1981" s="5" t="s">
        <v>258</v>
      </c>
      <c r="C1981" s="5" t="s">
        <v>33</v>
      </c>
      <c r="D1981" s="5" t="s">
        <v>27</v>
      </c>
      <c r="E1981" s="6">
        <v>143.69999999999999</v>
      </c>
      <c r="F1981" s="6">
        <v>0</v>
      </c>
      <c r="G1981" s="6">
        <v>143.69999999999999</v>
      </c>
      <c r="H1981" s="6">
        <v>154.08000000000001</v>
      </c>
      <c r="I1981" s="6">
        <v>-10.380000000000024</v>
      </c>
      <c r="J1981" s="6">
        <v>12.24</v>
      </c>
      <c r="K1981" s="6">
        <v>0</v>
      </c>
      <c r="L1981" s="6">
        <v>12.24</v>
      </c>
      <c r="M1981" s="6">
        <v>13.125</v>
      </c>
      <c r="N1981" s="6">
        <v>-0.88499999999999979</v>
      </c>
    </row>
    <row r="1982" spans="1:14" x14ac:dyDescent="0.25">
      <c r="A1982" s="5" t="s">
        <v>1475</v>
      </c>
      <c r="B1982" s="5" t="s">
        <v>259</v>
      </c>
      <c r="C1982" s="5" t="s">
        <v>33</v>
      </c>
      <c r="D1982" s="5" t="s">
        <v>27</v>
      </c>
      <c r="E1982" s="6">
        <v>368.91</v>
      </c>
      <c r="F1982" s="6">
        <v>0</v>
      </c>
      <c r="G1982" s="6">
        <v>368.91</v>
      </c>
      <c r="H1982" s="6">
        <v>395.59</v>
      </c>
      <c r="I1982" s="6">
        <v>-26.67999999999995</v>
      </c>
      <c r="J1982" s="6">
        <v>12.24</v>
      </c>
      <c r="K1982" s="6">
        <v>0</v>
      </c>
      <c r="L1982" s="6">
        <v>12.24</v>
      </c>
      <c r="M1982" s="6">
        <v>13.125</v>
      </c>
      <c r="N1982" s="6">
        <v>-0.88499999999999979</v>
      </c>
    </row>
    <row r="1983" spans="1:14" x14ac:dyDescent="0.25">
      <c r="A1983" s="5" t="s">
        <v>1475</v>
      </c>
      <c r="B1983" s="5" t="s">
        <v>260</v>
      </c>
      <c r="C1983" s="5" t="s">
        <v>33</v>
      </c>
      <c r="D1983" s="5" t="s">
        <v>27</v>
      </c>
      <c r="E1983" s="6">
        <v>12295.08</v>
      </c>
      <c r="F1983" s="6">
        <v>0</v>
      </c>
      <c r="G1983" s="6">
        <v>12295.08</v>
      </c>
      <c r="H1983" s="6">
        <v>13181.42</v>
      </c>
      <c r="I1983" s="6">
        <v>-886.34000000000015</v>
      </c>
      <c r="J1983" s="6">
        <v>122.4</v>
      </c>
      <c r="K1983" s="6">
        <v>0</v>
      </c>
      <c r="L1983" s="6">
        <v>122.4</v>
      </c>
      <c r="M1983" s="6">
        <v>131.22399999999999</v>
      </c>
      <c r="N1983" s="6">
        <v>-8.8239999999999839</v>
      </c>
    </row>
    <row r="1984" spans="1:14" x14ac:dyDescent="0.25">
      <c r="A1984" s="5" t="s">
        <v>1475</v>
      </c>
      <c r="B1984" s="5" t="s">
        <v>101</v>
      </c>
      <c r="C1984" s="5" t="s">
        <v>39</v>
      </c>
      <c r="D1984" s="5" t="s">
        <v>43</v>
      </c>
      <c r="E1984" s="6">
        <v>-54806.33</v>
      </c>
      <c r="F1984" s="6">
        <v>0</v>
      </c>
      <c r="G1984" s="6">
        <v>-54806.33</v>
      </c>
      <c r="H1984" s="6">
        <v>-54806.27</v>
      </c>
      <c r="I1984" s="6">
        <v>-6.0000000004947651E-2</v>
      </c>
      <c r="J1984" s="6">
        <v>-61020</v>
      </c>
      <c r="K1984" s="6">
        <v>0</v>
      </c>
      <c r="L1984" s="6">
        <v>-61020</v>
      </c>
      <c r="M1984" s="6">
        <v>-61020</v>
      </c>
      <c r="N1984" s="6">
        <v>0</v>
      </c>
    </row>
    <row r="1985" spans="1:14" x14ac:dyDescent="0.25">
      <c r="A1985" s="5" t="s">
        <v>1475</v>
      </c>
      <c r="B1985" s="5" t="s">
        <v>262</v>
      </c>
      <c r="C1985" s="5" t="s">
        <v>42</v>
      </c>
      <c r="D1985" s="5" t="s">
        <v>43</v>
      </c>
      <c r="E1985" s="6">
        <v>5099.1400000000003</v>
      </c>
      <c r="F1985" s="6">
        <v>5099.289940828402</v>
      </c>
      <c r="G1985" s="6">
        <v>-0.14994082840166811</v>
      </c>
      <c r="H1985" s="6">
        <v>5170.68</v>
      </c>
      <c r="I1985" s="6">
        <v>-71.539999999999964</v>
      </c>
      <c r="J1985" s="6">
        <v>10068</v>
      </c>
      <c r="K1985" s="6">
        <v>10068.299802761341</v>
      </c>
      <c r="L1985" s="6">
        <v>-0.29980276134119777</v>
      </c>
      <c r="M1985" s="6">
        <v>10209.255999999999</v>
      </c>
      <c r="N1985" s="6">
        <v>-141.2559999999994</v>
      </c>
    </row>
    <row r="1986" spans="1:14" x14ac:dyDescent="0.25">
      <c r="A1986" s="5" t="s">
        <v>1475</v>
      </c>
      <c r="B1986" s="5" t="s">
        <v>261</v>
      </c>
      <c r="C1986" s="5" t="s">
        <v>42</v>
      </c>
      <c r="D1986" s="5" t="s">
        <v>43</v>
      </c>
      <c r="E1986" s="6">
        <v>35863.760000000002</v>
      </c>
      <c r="F1986" s="6">
        <v>35373.901477832515</v>
      </c>
      <c r="G1986" s="6">
        <v>489.85852216748754</v>
      </c>
      <c r="H1986" s="6">
        <v>35904.51</v>
      </c>
      <c r="I1986" s="6">
        <v>-40.75</v>
      </c>
      <c r="J1986" s="6">
        <v>61865</v>
      </c>
      <c r="K1986" s="6">
        <v>61020</v>
      </c>
      <c r="L1986" s="6">
        <v>845</v>
      </c>
      <c r="M1986" s="6">
        <v>61935.3</v>
      </c>
      <c r="N1986" s="6">
        <v>-70.30000000000291</v>
      </c>
    </row>
    <row r="1987" spans="1:14" x14ac:dyDescent="0.25">
      <c r="A1987" s="5" t="s">
        <v>1476</v>
      </c>
      <c r="B1987" s="5" t="s">
        <v>25</v>
      </c>
      <c r="C1987" s="5" t="s">
        <v>26</v>
      </c>
      <c r="D1987" s="5" t="s">
        <v>27</v>
      </c>
      <c r="E1987" s="6">
        <v>3943.44</v>
      </c>
      <c r="F1987" s="6">
        <v>0</v>
      </c>
      <c r="G1987" s="6">
        <v>3943.44</v>
      </c>
      <c r="H1987" s="6">
        <v>0</v>
      </c>
      <c r="I1987" s="6">
        <v>3943.44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</row>
    <row r="1988" spans="1:14" x14ac:dyDescent="0.25">
      <c r="A1988" s="5" t="s">
        <v>1476</v>
      </c>
      <c r="B1988" s="5" t="s">
        <v>32</v>
      </c>
      <c r="C1988" s="5" t="s">
        <v>33</v>
      </c>
      <c r="D1988" s="5" t="s">
        <v>27</v>
      </c>
      <c r="E1988" s="6">
        <v>527.48</v>
      </c>
      <c r="F1988" s="6">
        <v>0</v>
      </c>
      <c r="G1988" s="6">
        <v>527.48</v>
      </c>
      <c r="H1988" s="6">
        <v>812.56</v>
      </c>
      <c r="I1988" s="6">
        <v>-285.07999999999993</v>
      </c>
      <c r="J1988" s="6">
        <v>1.3</v>
      </c>
      <c r="K1988" s="6">
        <v>0</v>
      </c>
      <c r="L1988" s="6">
        <v>1.3</v>
      </c>
      <c r="M1988" s="6">
        <v>2.0030000000000001</v>
      </c>
      <c r="N1988" s="6">
        <v>-0.70300000000000007</v>
      </c>
    </row>
    <row r="1989" spans="1:14" x14ac:dyDescent="0.25">
      <c r="A1989" s="5" t="s">
        <v>1476</v>
      </c>
      <c r="B1989" s="5" t="s">
        <v>34</v>
      </c>
      <c r="C1989" s="5" t="s">
        <v>33</v>
      </c>
      <c r="D1989" s="5" t="s">
        <v>27</v>
      </c>
      <c r="E1989" s="6">
        <v>2358.1999999999998</v>
      </c>
      <c r="F1989" s="6">
        <v>0</v>
      </c>
      <c r="G1989" s="6">
        <v>2358.1999999999998</v>
      </c>
      <c r="H1989" s="6">
        <v>3632.75</v>
      </c>
      <c r="I1989" s="6">
        <v>-1274.5500000000002</v>
      </c>
      <c r="J1989" s="6">
        <v>1.3</v>
      </c>
      <c r="K1989" s="6">
        <v>0</v>
      </c>
      <c r="L1989" s="6">
        <v>1.3</v>
      </c>
      <c r="M1989" s="6">
        <v>2.0030000000000001</v>
      </c>
      <c r="N1989" s="6">
        <v>-0.70300000000000007</v>
      </c>
    </row>
    <row r="1990" spans="1:14" x14ac:dyDescent="0.25">
      <c r="A1990" s="5" t="s">
        <v>1476</v>
      </c>
      <c r="B1990" s="5" t="s">
        <v>35</v>
      </c>
      <c r="C1990" s="5" t="s">
        <v>33</v>
      </c>
      <c r="D1990" s="5" t="s">
        <v>27</v>
      </c>
      <c r="E1990" s="6">
        <v>2777.23</v>
      </c>
      <c r="F1990" s="6">
        <v>0</v>
      </c>
      <c r="G1990" s="6">
        <v>2777.23</v>
      </c>
      <c r="H1990" s="6">
        <v>4278.3599999999997</v>
      </c>
      <c r="I1990" s="6">
        <v>-1501.1299999999997</v>
      </c>
      <c r="J1990" s="6">
        <v>27.3</v>
      </c>
      <c r="K1990" s="6">
        <v>0</v>
      </c>
      <c r="L1990" s="6">
        <v>27.3</v>
      </c>
      <c r="M1990" s="6">
        <v>42.055999999999997</v>
      </c>
      <c r="N1990" s="6">
        <v>-14.755999999999997</v>
      </c>
    </row>
    <row r="1991" spans="1:14" x14ac:dyDescent="0.25">
      <c r="A1991" s="5" t="s">
        <v>1476</v>
      </c>
      <c r="B1991" s="5" t="s">
        <v>176</v>
      </c>
      <c r="C1991" s="5" t="s">
        <v>39</v>
      </c>
      <c r="D1991" s="5" t="s">
        <v>40</v>
      </c>
      <c r="E1991" s="6">
        <v>-265989.36</v>
      </c>
      <c r="F1991" s="6">
        <v>0</v>
      </c>
      <c r="G1991" s="6">
        <v>-265989.36</v>
      </c>
      <c r="H1991" s="6">
        <v>-265989.34999999998</v>
      </c>
      <c r="I1991" s="6">
        <v>-1.0000000009313226E-2</v>
      </c>
      <c r="J1991" s="6">
        <v>-1502</v>
      </c>
      <c r="K1991" s="6">
        <v>0</v>
      </c>
      <c r="L1991" s="6">
        <v>-1502</v>
      </c>
      <c r="M1991" s="6">
        <v>-1502</v>
      </c>
      <c r="N1991" s="6">
        <v>0</v>
      </c>
    </row>
    <row r="1992" spans="1:14" x14ac:dyDescent="0.25">
      <c r="A1992" s="5" t="s">
        <v>1476</v>
      </c>
      <c r="B1992" s="5" t="s">
        <v>177</v>
      </c>
      <c r="C1992" s="5" t="s">
        <v>42</v>
      </c>
      <c r="D1992" s="5" t="s">
        <v>58</v>
      </c>
      <c r="E1992" s="6">
        <v>218186.78</v>
      </c>
      <c r="F1992" s="6">
        <v>217896.67661691541</v>
      </c>
      <c r="G1992" s="6">
        <v>290.10338308458449</v>
      </c>
      <c r="H1992" s="6">
        <v>218986.16</v>
      </c>
      <c r="I1992" s="6">
        <v>-799.38000000000466</v>
      </c>
      <c r="J1992" s="6">
        <v>9024</v>
      </c>
      <c r="K1992" s="6">
        <v>9012</v>
      </c>
      <c r="L1992" s="6">
        <v>12</v>
      </c>
      <c r="M1992" s="6">
        <v>9057.06</v>
      </c>
      <c r="N1992" s="6">
        <v>-33.059999999999491</v>
      </c>
    </row>
    <row r="1993" spans="1:14" x14ac:dyDescent="0.25">
      <c r="A1993" s="5" t="s">
        <v>1476</v>
      </c>
      <c r="B1993" s="5" t="s">
        <v>178</v>
      </c>
      <c r="C1993" s="5" t="s">
        <v>42</v>
      </c>
      <c r="D1993" s="5" t="s">
        <v>43</v>
      </c>
      <c r="E1993" s="6">
        <v>923.58</v>
      </c>
      <c r="F1993" s="6">
        <v>0</v>
      </c>
      <c r="G1993" s="6">
        <v>923.58</v>
      </c>
      <c r="H1993" s="6">
        <v>0</v>
      </c>
      <c r="I1993" s="6">
        <v>923.58</v>
      </c>
      <c r="J1993" s="6">
        <v>9000</v>
      </c>
      <c r="K1993" s="6">
        <v>0</v>
      </c>
      <c r="L1993" s="6">
        <v>9000</v>
      </c>
      <c r="M1993" s="6">
        <v>0</v>
      </c>
      <c r="N1993" s="6">
        <v>9000</v>
      </c>
    </row>
    <row r="1994" spans="1:14" x14ac:dyDescent="0.25">
      <c r="A1994" s="5" t="s">
        <v>1476</v>
      </c>
      <c r="B1994" s="5" t="s">
        <v>92</v>
      </c>
      <c r="C1994" s="5" t="s">
        <v>42</v>
      </c>
      <c r="D1994" s="5" t="s">
        <v>43</v>
      </c>
      <c r="E1994" s="6">
        <v>278.77</v>
      </c>
      <c r="F1994" s="6">
        <v>255.70297029702971</v>
      </c>
      <c r="G1994" s="6">
        <v>23.067029702970274</v>
      </c>
      <c r="H1994" s="6">
        <v>258.26</v>
      </c>
      <c r="I1994" s="6">
        <v>20.509999999999991</v>
      </c>
      <c r="J1994" s="6">
        <v>3275</v>
      </c>
      <c r="K1994" s="6">
        <v>3004</v>
      </c>
      <c r="L1994" s="6">
        <v>271</v>
      </c>
      <c r="M1994" s="6">
        <v>3034.04</v>
      </c>
      <c r="N1994" s="6">
        <v>240.96000000000004</v>
      </c>
    </row>
    <row r="1995" spans="1:14" x14ac:dyDescent="0.25">
      <c r="A1995" s="5" t="s">
        <v>1476</v>
      </c>
      <c r="B1995" s="5" t="s">
        <v>179</v>
      </c>
      <c r="C1995" s="5" t="s">
        <v>42</v>
      </c>
      <c r="D1995" s="5" t="s">
        <v>43</v>
      </c>
      <c r="E1995" s="6">
        <v>574.54999999999995</v>
      </c>
      <c r="F1995" s="6">
        <v>572.25870646766168</v>
      </c>
      <c r="G1995" s="6">
        <v>2.2912935323382726</v>
      </c>
      <c r="H1995" s="6">
        <v>575.12</v>
      </c>
      <c r="I1995" s="6">
        <v>-0.57000000000005002</v>
      </c>
      <c r="J1995" s="6">
        <v>1508</v>
      </c>
      <c r="K1995" s="6">
        <v>1502</v>
      </c>
      <c r="L1995" s="6">
        <v>6</v>
      </c>
      <c r="M1995" s="6">
        <v>1509.51</v>
      </c>
      <c r="N1995" s="6">
        <v>-1.5099999999999909</v>
      </c>
    </row>
    <row r="1996" spans="1:14" x14ac:dyDescent="0.25">
      <c r="A1996" s="5" t="s">
        <v>1476</v>
      </c>
      <c r="B1996" s="5" t="s">
        <v>180</v>
      </c>
      <c r="C1996" s="5" t="s">
        <v>42</v>
      </c>
      <c r="D1996" s="5" t="s">
        <v>43</v>
      </c>
      <c r="E1996" s="6">
        <v>0</v>
      </c>
      <c r="F1996" s="6">
        <v>924.807881773399</v>
      </c>
      <c r="G1996" s="6">
        <v>-924.807881773399</v>
      </c>
      <c r="H1996" s="6">
        <v>938.68</v>
      </c>
      <c r="I1996" s="6">
        <v>-938.68</v>
      </c>
      <c r="J1996" s="6">
        <v>0</v>
      </c>
      <c r="K1996" s="6">
        <v>9012</v>
      </c>
      <c r="L1996" s="6">
        <v>-9012</v>
      </c>
      <c r="M1996" s="6">
        <v>9147.18</v>
      </c>
      <c r="N1996" s="6">
        <v>-9147.18</v>
      </c>
    </row>
    <row r="1997" spans="1:14" x14ac:dyDescent="0.25">
      <c r="A1997" s="5" t="s">
        <v>1476</v>
      </c>
      <c r="B1997" s="5" t="s">
        <v>181</v>
      </c>
      <c r="C1997" s="5" t="s">
        <v>42</v>
      </c>
      <c r="D1997" s="5" t="s">
        <v>43</v>
      </c>
      <c r="E1997" s="6">
        <v>4266.17</v>
      </c>
      <c r="F1997" s="6">
        <v>4224.9162561576359</v>
      </c>
      <c r="G1997" s="6">
        <v>41.253743842364202</v>
      </c>
      <c r="H1997" s="6">
        <v>4288.29</v>
      </c>
      <c r="I1997" s="6">
        <v>-22.119999999999891</v>
      </c>
      <c r="J1997" s="6">
        <v>9100</v>
      </c>
      <c r="K1997" s="6">
        <v>9012</v>
      </c>
      <c r="L1997" s="6">
        <v>88</v>
      </c>
      <c r="M1997" s="6">
        <v>9147.18</v>
      </c>
      <c r="N1997" s="6">
        <v>-47.180000000000291</v>
      </c>
    </row>
    <row r="1998" spans="1:14" x14ac:dyDescent="0.25">
      <c r="A1998" s="5" t="s">
        <v>1476</v>
      </c>
      <c r="B1998" s="5" t="s">
        <v>182</v>
      </c>
      <c r="C1998" s="5" t="s">
        <v>42</v>
      </c>
      <c r="D1998" s="5" t="s">
        <v>43</v>
      </c>
      <c r="E1998" s="6">
        <v>7301.29</v>
      </c>
      <c r="F1998" s="6">
        <v>7230.6896551724139</v>
      </c>
      <c r="G1998" s="6">
        <v>70.600344827586014</v>
      </c>
      <c r="H1998" s="6">
        <v>7339.15</v>
      </c>
      <c r="I1998" s="6">
        <v>-37.859999999999673</v>
      </c>
      <c r="J1998" s="6">
        <v>9100</v>
      </c>
      <c r="K1998" s="6">
        <v>9012</v>
      </c>
      <c r="L1998" s="6">
        <v>88</v>
      </c>
      <c r="M1998" s="6">
        <v>9147.18</v>
      </c>
      <c r="N1998" s="6">
        <v>-47.180000000000291</v>
      </c>
    </row>
    <row r="1999" spans="1:14" x14ac:dyDescent="0.25">
      <c r="A1999" s="5" t="s">
        <v>1476</v>
      </c>
      <c r="B1999" s="5" t="s">
        <v>183</v>
      </c>
      <c r="C1999" s="5" t="s">
        <v>42</v>
      </c>
      <c r="D1999" s="5" t="s">
        <v>43</v>
      </c>
      <c r="E1999" s="6">
        <v>9713.25</v>
      </c>
      <c r="F1999" s="6">
        <v>9582.4630541871938</v>
      </c>
      <c r="G1999" s="6">
        <v>130.78694581280615</v>
      </c>
      <c r="H1999" s="6">
        <v>9726.2000000000007</v>
      </c>
      <c r="I1999" s="6">
        <v>-12.950000000000728</v>
      </c>
      <c r="J1999" s="6">
        <v>9135</v>
      </c>
      <c r="K1999" s="6">
        <v>9012</v>
      </c>
      <c r="L1999" s="6">
        <v>123</v>
      </c>
      <c r="M1999" s="6">
        <v>9147.18</v>
      </c>
      <c r="N1999" s="6">
        <v>-12.180000000000291</v>
      </c>
    </row>
    <row r="2000" spans="1:14" x14ac:dyDescent="0.25">
      <c r="A2000" s="5" t="s">
        <v>1476</v>
      </c>
      <c r="B2000" s="5" t="s">
        <v>184</v>
      </c>
      <c r="C2000" s="5" t="s">
        <v>42</v>
      </c>
      <c r="D2000" s="5" t="s">
        <v>43</v>
      </c>
      <c r="E2000" s="6">
        <v>15138.62</v>
      </c>
      <c r="F2000" s="6">
        <v>14929.881773399014</v>
      </c>
      <c r="G2000" s="6">
        <v>208.73822660098631</v>
      </c>
      <c r="H2000" s="6">
        <v>15153.83</v>
      </c>
      <c r="I2000" s="6">
        <v>-15.209999999999127</v>
      </c>
      <c r="J2000" s="6">
        <v>1523</v>
      </c>
      <c r="K2000" s="6">
        <v>1502</v>
      </c>
      <c r="L2000" s="6">
        <v>21</v>
      </c>
      <c r="M2000" s="6">
        <v>1524.53</v>
      </c>
      <c r="N2000" s="6">
        <v>-1.5299999999999727</v>
      </c>
    </row>
    <row r="2001" spans="1:14" x14ac:dyDescent="0.25">
      <c r="A2001" s="5" t="s">
        <v>1477</v>
      </c>
      <c r="B2001" s="5" t="s">
        <v>25</v>
      </c>
      <c r="C2001" s="5" t="s">
        <v>26</v>
      </c>
      <c r="D2001" s="5" t="s">
        <v>27</v>
      </c>
      <c r="E2001" s="6">
        <v>1210.1199999999999</v>
      </c>
      <c r="F2001" s="6">
        <v>0</v>
      </c>
      <c r="G2001" s="6">
        <v>1210.1199999999999</v>
      </c>
      <c r="H2001" s="6">
        <v>0</v>
      </c>
      <c r="I2001" s="6">
        <v>1210.1199999999999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</row>
    <row r="2002" spans="1:14" x14ac:dyDescent="0.25">
      <c r="A2002" s="5" t="s">
        <v>1477</v>
      </c>
      <c r="B2002" s="5" t="s">
        <v>32</v>
      </c>
      <c r="C2002" s="5" t="s">
        <v>33</v>
      </c>
      <c r="D2002" s="5" t="s">
        <v>27</v>
      </c>
      <c r="E2002" s="6">
        <v>202.88</v>
      </c>
      <c r="F2002" s="6">
        <v>0</v>
      </c>
      <c r="G2002" s="6">
        <v>202.88</v>
      </c>
      <c r="H2002" s="6">
        <v>450.39</v>
      </c>
      <c r="I2002" s="6">
        <v>-247.51</v>
      </c>
      <c r="J2002" s="6">
        <v>0.5</v>
      </c>
      <c r="K2002" s="6">
        <v>0</v>
      </c>
      <c r="L2002" s="6">
        <v>0.5</v>
      </c>
      <c r="M2002" s="6">
        <v>1.1100000000000001</v>
      </c>
      <c r="N2002" s="6">
        <v>-0.6100000000000001</v>
      </c>
    </row>
    <row r="2003" spans="1:14" x14ac:dyDescent="0.25">
      <c r="A2003" s="5" t="s">
        <v>1477</v>
      </c>
      <c r="B2003" s="5" t="s">
        <v>34</v>
      </c>
      <c r="C2003" s="5" t="s">
        <v>33</v>
      </c>
      <c r="D2003" s="5" t="s">
        <v>27</v>
      </c>
      <c r="E2003" s="6">
        <v>907</v>
      </c>
      <c r="F2003" s="6">
        <v>0</v>
      </c>
      <c r="G2003" s="6">
        <v>907</v>
      </c>
      <c r="H2003" s="6">
        <v>2013.58</v>
      </c>
      <c r="I2003" s="6">
        <v>-1106.58</v>
      </c>
      <c r="J2003" s="6">
        <v>0.5</v>
      </c>
      <c r="K2003" s="6">
        <v>0</v>
      </c>
      <c r="L2003" s="6">
        <v>0.5</v>
      </c>
      <c r="M2003" s="6">
        <v>1.1100000000000001</v>
      </c>
      <c r="N2003" s="6">
        <v>-0.6100000000000001</v>
      </c>
    </row>
    <row r="2004" spans="1:14" x14ac:dyDescent="0.25">
      <c r="A2004" s="5" t="s">
        <v>1477</v>
      </c>
      <c r="B2004" s="5" t="s">
        <v>35</v>
      </c>
      <c r="C2004" s="5" t="s">
        <v>33</v>
      </c>
      <c r="D2004" s="5" t="s">
        <v>27</v>
      </c>
      <c r="E2004" s="6">
        <v>1068.17</v>
      </c>
      <c r="F2004" s="6">
        <v>0</v>
      </c>
      <c r="G2004" s="6">
        <v>1068.17</v>
      </c>
      <c r="H2004" s="6">
        <v>2371.33</v>
      </c>
      <c r="I2004" s="6">
        <v>-1303.1599999999999</v>
      </c>
      <c r="J2004" s="6">
        <v>10.5</v>
      </c>
      <c r="K2004" s="6">
        <v>0</v>
      </c>
      <c r="L2004" s="6">
        <v>10.5</v>
      </c>
      <c r="M2004" s="6">
        <v>23.31</v>
      </c>
      <c r="N2004" s="6">
        <v>-12.809999999999999</v>
      </c>
    </row>
    <row r="2005" spans="1:14" x14ac:dyDescent="0.25">
      <c r="A2005" s="5" t="s">
        <v>1477</v>
      </c>
      <c r="B2005" s="5" t="s">
        <v>424</v>
      </c>
      <c r="C2005" s="5" t="s">
        <v>39</v>
      </c>
      <c r="D2005" s="5" t="s">
        <v>40</v>
      </c>
      <c r="E2005" s="6">
        <v>-141915.32</v>
      </c>
      <c r="F2005" s="6">
        <v>0</v>
      </c>
      <c r="G2005" s="6">
        <v>-141915.32</v>
      </c>
      <c r="H2005" s="6">
        <v>-141915.35</v>
      </c>
      <c r="I2005" s="6">
        <v>2.9999999998835847E-2</v>
      </c>
      <c r="J2005" s="6">
        <v>-777</v>
      </c>
      <c r="K2005" s="6">
        <v>0</v>
      </c>
      <c r="L2005" s="6">
        <v>-777</v>
      </c>
      <c r="M2005" s="6">
        <v>-777</v>
      </c>
      <c r="N2005" s="6">
        <v>0</v>
      </c>
    </row>
    <row r="2006" spans="1:14" x14ac:dyDescent="0.25">
      <c r="A2006" s="5" t="s">
        <v>1477</v>
      </c>
      <c r="B2006" s="5" t="s">
        <v>425</v>
      </c>
      <c r="C2006" s="5" t="s">
        <v>42</v>
      </c>
      <c r="D2006" s="5" t="s">
        <v>58</v>
      </c>
      <c r="E2006" s="6">
        <v>112372.5</v>
      </c>
      <c r="F2006" s="6">
        <v>112251.99004975124</v>
      </c>
      <c r="G2006" s="6">
        <v>120.50995024875738</v>
      </c>
      <c r="H2006" s="6">
        <v>112813.25</v>
      </c>
      <c r="I2006" s="6">
        <v>-440.75</v>
      </c>
      <c r="J2006" s="6">
        <v>4667</v>
      </c>
      <c r="K2006" s="6">
        <v>4662</v>
      </c>
      <c r="L2006" s="6">
        <v>5</v>
      </c>
      <c r="M2006" s="6">
        <v>4685.3100000000004</v>
      </c>
      <c r="N2006" s="6">
        <v>-18.3100000000004</v>
      </c>
    </row>
    <row r="2007" spans="1:14" x14ac:dyDescent="0.25">
      <c r="A2007" s="5" t="s">
        <v>1477</v>
      </c>
      <c r="B2007" s="5" t="s">
        <v>1478</v>
      </c>
      <c r="C2007" s="5" t="s">
        <v>42</v>
      </c>
      <c r="D2007" s="5" t="s">
        <v>43</v>
      </c>
      <c r="E2007" s="6">
        <v>2187.73</v>
      </c>
      <c r="F2007" s="6">
        <v>0</v>
      </c>
      <c r="G2007" s="6">
        <v>2187.73</v>
      </c>
      <c r="H2007" s="6">
        <v>0</v>
      </c>
      <c r="I2007" s="6">
        <v>2187.73</v>
      </c>
      <c r="J2007" s="6">
        <v>4650</v>
      </c>
      <c r="K2007" s="6">
        <v>0</v>
      </c>
      <c r="L2007" s="6">
        <v>4650</v>
      </c>
      <c r="M2007" s="6">
        <v>0</v>
      </c>
      <c r="N2007" s="6">
        <v>4650</v>
      </c>
    </row>
    <row r="2008" spans="1:14" x14ac:dyDescent="0.25">
      <c r="A2008" s="5" t="s">
        <v>1477</v>
      </c>
      <c r="B2008" s="5" t="s">
        <v>94</v>
      </c>
      <c r="C2008" s="5" t="s">
        <v>42</v>
      </c>
      <c r="D2008" s="5" t="s">
        <v>43</v>
      </c>
      <c r="E2008" s="6">
        <v>389.57</v>
      </c>
      <c r="F2008" s="6">
        <v>384.6169154228856</v>
      </c>
      <c r="G2008" s="6">
        <v>4.9530845771143959</v>
      </c>
      <c r="H2008" s="6">
        <v>386.54</v>
      </c>
      <c r="I2008" s="6">
        <v>3.0299999999999727</v>
      </c>
      <c r="J2008" s="6">
        <v>787</v>
      </c>
      <c r="K2008" s="6">
        <v>777</v>
      </c>
      <c r="L2008" s="6">
        <v>10</v>
      </c>
      <c r="M2008" s="6">
        <v>780.88499999999999</v>
      </c>
      <c r="N2008" s="6">
        <v>6.1150000000000091</v>
      </c>
    </row>
    <row r="2009" spans="1:14" x14ac:dyDescent="0.25">
      <c r="A2009" s="5" t="s">
        <v>1477</v>
      </c>
      <c r="B2009" s="5" t="s">
        <v>426</v>
      </c>
      <c r="C2009" s="5" t="s">
        <v>42</v>
      </c>
      <c r="D2009" s="5" t="s">
        <v>43</v>
      </c>
      <c r="E2009" s="6">
        <v>0</v>
      </c>
      <c r="F2009" s="6">
        <v>2193.3793103448279</v>
      </c>
      <c r="G2009" s="6">
        <v>-2193.3793103448279</v>
      </c>
      <c r="H2009" s="6">
        <v>2226.2800000000002</v>
      </c>
      <c r="I2009" s="6">
        <v>-2226.2800000000002</v>
      </c>
      <c r="J2009" s="6">
        <v>0</v>
      </c>
      <c r="K2009" s="6">
        <v>4662</v>
      </c>
      <c r="L2009" s="6">
        <v>-4662</v>
      </c>
      <c r="M2009" s="6">
        <v>4731.93</v>
      </c>
      <c r="N2009" s="6">
        <v>-4731.93</v>
      </c>
    </row>
    <row r="2010" spans="1:14" x14ac:dyDescent="0.25">
      <c r="A2010" s="5" t="s">
        <v>1477</v>
      </c>
      <c r="B2010" s="5" t="s">
        <v>427</v>
      </c>
      <c r="C2010" s="5" t="s">
        <v>42</v>
      </c>
      <c r="D2010" s="5" t="s">
        <v>43</v>
      </c>
      <c r="E2010" s="6">
        <v>3362.86</v>
      </c>
      <c r="F2010" s="6">
        <v>3363.5862068965516</v>
      </c>
      <c r="G2010" s="6">
        <v>-0.72620689655150272</v>
      </c>
      <c r="H2010" s="6">
        <v>3414.04</v>
      </c>
      <c r="I2010" s="6">
        <v>-51.179999999999836</v>
      </c>
      <c r="J2010" s="6">
        <v>4661</v>
      </c>
      <c r="K2010" s="6">
        <v>4662</v>
      </c>
      <c r="L2010" s="6">
        <v>-1</v>
      </c>
      <c r="M2010" s="6">
        <v>4731.93</v>
      </c>
      <c r="N2010" s="6">
        <v>-70.930000000000291</v>
      </c>
    </row>
    <row r="2011" spans="1:14" x14ac:dyDescent="0.25">
      <c r="A2011" s="5" t="s">
        <v>1477</v>
      </c>
      <c r="B2011" s="5" t="s">
        <v>428</v>
      </c>
      <c r="C2011" s="5" t="s">
        <v>42</v>
      </c>
      <c r="D2011" s="5" t="s">
        <v>43</v>
      </c>
      <c r="E2011" s="6">
        <v>4470.6000000000004</v>
      </c>
      <c r="F2011" s="6">
        <v>4530.8571428571431</v>
      </c>
      <c r="G2011" s="6">
        <v>-60.257142857142753</v>
      </c>
      <c r="H2011" s="6">
        <v>4598.82</v>
      </c>
      <c r="I2011" s="6">
        <v>-128.21999999999935</v>
      </c>
      <c r="J2011" s="6">
        <v>4600</v>
      </c>
      <c r="K2011" s="6">
        <v>4662</v>
      </c>
      <c r="L2011" s="6">
        <v>-62</v>
      </c>
      <c r="M2011" s="6">
        <v>4731.93</v>
      </c>
      <c r="N2011" s="6">
        <v>-131.93000000000029</v>
      </c>
    </row>
    <row r="2012" spans="1:14" x14ac:dyDescent="0.25">
      <c r="A2012" s="5" t="s">
        <v>1477</v>
      </c>
      <c r="B2012" s="5" t="s">
        <v>429</v>
      </c>
      <c r="C2012" s="5" t="s">
        <v>42</v>
      </c>
      <c r="D2012" s="5" t="s">
        <v>43</v>
      </c>
      <c r="E2012" s="6">
        <v>5392.77</v>
      </c>
      <c r="F2012" s="6">
        <v>5079.0147783251232</v>
      </c>
      <c r="G2012" s="6">
        <v>313.75522167487725</v>
      </c>
      <c r="H2012" s="6">
        <v>5155.2</v>
      </c>
      <c r="I2012" s="6">
        <v>237.57000000000062</v>
      </c>
      <c r="J2012" s="6">
        <v>4950</v>
      </c>
      <c r="K2012" s="6">
        <v>4662</v>
      </c>
      <c r="L2012" s="6">
        <v>288</v>
      </c>
      <c r="M2012" s="6">
        <v>4731.93</v>
      </c>
      <c r="N2012" s="6">
        <v>218.06999999999971</v>
      </c>
    </row>
    <row r="2013" spans="1:14" x14ac:dyDescent="0.25">
      <c r="A2013" s="5" t="s">
        <v>1477</v>
      </c>
      <c r="B2013" s="5" t="s">
        <v>430</v>
      </c>
      <c r="C2013" s="5" t="s">
        <v>42</v>
      </c>
      <c r="D2013" s="5" t="s">
        <v>43</v>
      </c>
      <c r="E2013" s="6">
        <v>10351.120000000001</v>
      </c>
      <c r="F2013" s="6">
        <v>8360.5221674876848</v>
      </c>
      <c r="G2013" s="6">
        <v>1990.597832512316</v>
      </c>
      <c r="H2013" s="6">
        <v>8485.93</v>
      </c>
      <c r="I2013" s="6">
        <v>1865.1900000000005</v>
      </c>
      <c r="J2013" s="6">
        <v>962</v>
      </c>
      <c r="K2013" s="6">
        <v>777</v>
      </c>
      <c r="L2013" s="6">
        <v>185</v>
      </c>
      <c r="M2013" s="6">
        <v>788.65499999999997</v>
      </c>
      <c r="N2013" s="6">
        <v>173.34500000000003</v>
      </c>
    </row>
    <row r="2014" spans="1:14" x14ac:dyDescent="0.25">
      <c r="A2014" s="5" t="s">
        <v>1479</v>
      </c>
      <c r="B2014" s="5" t="s">
        <v>25</v>
      </c>
      <c r="C2014" s="5" t="s">
        <v>26</v>
      </c>
      <c r="D2014" s="5" t="s">
        <v>27</v>
      </c>
      <c r="E2014" s="6">
        <v>2419.7199999999998</v>
      </c>
      <c r="F2014" s="6">
        <v>0</v>
      </c>
      <c r="G2014" s="6">
        <v>2419.7199999999998</v>
      </c>
      <c r="H2014" s="6">
        <v>0</v>
      </c>
      <c r="I2014" s="6">
        <v>2419.7199999999998</v>
      </c>
      <c r="J2014" s="6">
        <v>0</v>
      </c>
      <c r="K2014" s="6">
        <v>0</v>
      </c>
      <c r="L2014" s="6">
        <v>0</v>
      </c>
      <c r="M2014" s="6">
        <v>0</v>
      </c>
      <c r="N2014" s="6">
        <v>0</v>
      </c>
    </row>
    <row r="2015" spans="1:14" x14ac:dyDescent="0.25">
      <c r="A2015" s="5" t="s">
        <v>1479</v>
      </c>
      <c r="B2015" s="5" t="s">
        <v>32</v>
      </c>
      <c r="C2015" s="5" t="s">
        <v>33</v>
      </c>
      <c r="D2015" s="5" t="s">
        <v>27</v>
      </c>
      <c r="E2015" s="6">
        <v>1290.29</v>
      </c>
      <c r="F2015" s="6">
        <v>0</v>
      </c>
      <c r="G2015" s="6">
        <v>1290.29</v>
      </c>
      <c r="H2015" s="6">
        <v>1449.52</v>
      </c>
      <c r="I2015" s="6">
        <v>-159.23000000000002</v>
      </c>
      <c r="J2015" s="6">
        <v>3.18</v>
      </c>
      <c r="K2015" s="6">
        <v>0</v>
      </c>
      <c r="L2015" s="6">
        <v>3.18</v>
      </c>
      <c r="M2015" s="6">
        <v>3.5720000000000001</v>
      </c>
      <c r="N2015" s="6">
        <v>-0.3919999999999999</v>
      </c>
    </row>
    <row r="2016" spans="1:14" x14ac:dyDescent="0.25">
      <c r="A2016" s="5" t="s">
        <v>1479</v>
      </c>
      <c r="B2016" s="5" t="s">
        <v>34</v>
      </c>
      <c r="C2016" s="5" t="s">
        <v>33</v>
      </c>
      <c r="D2016" s="5" t="s">
        <v>27</v>
      </c>
      <c r="E2016" s="6">
        <v>5768.52</v>
      </c>
      <c r="F2016" s="6">
        <v>0</v>
      </c>
      <c r="G2016" s="6">
        <v>5768.52</v>
      </c>
      <c r="H2016" s="6">
        <v>6480.43</v>
      </c>
      <c r="I2016" s="6">
        <v>-711.90999999999985</v>
      </c>
      <c r="J2016" s="6">
        <v>3.18</v>
      </c>
      <c r="K2016" s="6">
        <v>0</v>
      </c>
      <c r="L2016" s="6">
        <v>3.18</v>
      </c>
      <c r="M2016" s="6">
        <v>3.5720000000000001</v>
      </c>
      <c r="N2016" s="6">
        <v>-0.3919999999999999</v>
      </c>
    </row>
    <row r="2017" spans="1:14" x14ac:dyDescent="0.25">
      <c r="A2017" s="5" t="s">
        <v>1479</v>
      </c>
      <c r="B2017" s="5" t="s">
        <v>35</v>
      </c>
      <c r="C2017" s="5" t="s">
        <v>33</v>
      </c>
      <c r="D2017" s="5" t="s">
        <v>27</v>
      </c>
      <c r="E2017" s="6">
        <v>6793.53</v>
      </c>
      <c r="F2017" s="6">
        <v>0</v>
      </c>
      <c r="G2017" s="6">
        <v>6793.53</v>
      </c>
      <c r="H2017" s="6">
        <v>7631.78</v>
      </c>
      <c r="I2017" s="6">
        <v>-838.25</v>
      </c>
      <c r="J2017" s="6">
        <v>66.78</v>
      </c>
      <c r="K2017" s="6">
        <v>0</v>
      </c>
      <c r="L2017" s="6">
        <v>66.78</v>
      </c>
      <c r="M2017" s="6">
        <v>75.02</v>
      </c>
      <c r="N2017" s="6">
        <v>-8.2399999999999949</v>
      </c>
    </row>
    <row r="2018" spans="1:14" x14ac:dyDescent="0.25">
      <c r="A2018" s="5" t="s">
        <v>1479</v>
      </c>
      <c r="B2018" s="5" t="s">
        <v>424</v>
      </c>
      <c r="C2018" s="5" t="s">
        <v>39</v>
      </c>
      <c r="D2018" s="5" t="s">
        <v>40</v>
      </c>
      <c r="E2018" s="6">
        <v>-456734.64</v>
      </c>
      <c r="F2018" s="6">
        <v>0</v>
      </c>
      <c r="G2018" s="6">
        <v>-456734.64</v>
      </c>
      <c r="H2018" s="6">
        <v>-456734.75</v>
      </c>
      <c r="I2018" s="6">
        <v>0.10999999998603016</v>
      </c>
      <c r="J2018" s="6">
        <v>-2500.6660000000002</v>
      </c>
      <c r="K2018" s="6">
        <v>0</v>
      </c>
      <c r="L2018" s="6">
        <v>-2500.6660000000002</v>
      </c>
      <c r="M2018" s="6">
        <v>-2500.6660000000002</v>
      </c>
      <c r="N2018" s="6">
        <v>0</v>
      </c>
    </row>
    <row r="2019" spans="1:14" x14ac:dyDescent="0.25">
      <c r="A2019" s="5" t="s">
        <v>1479</v>
      </c>
      <c r="B2019" s="5" t="s">
        <v>425</v>
      </c>
      <c r="C2019" s="5" t="s">
        <v>42</v>
      </c>
      <c r="D2019" s="5" t="s">
        <v>58</v>
      </c>
      <c r="E2019" s="6">
        <v>361484.52</v>
      </c>
      <c r="F2019" s="6">
        <v>361267.35323383083</v>
      </c>
      <c r="G2019" s="6">
        <v>217.16676616918994</v>
      </c>
      <c r="H2019" s="6">
        <v>363073.69</v>
      </c>
      <c r="I2019" s="6">
        <v>-1589.1699999999837</v>
      </c>
      <c r="J2019" s="6">
        <v>15013</v>
      </c>
      <c r="K2019" s="6">
        <v>15003.996019900496</v>
      </c>
      <c r="L2019" s="6">
        <v>9.0039800995036785</v>
      </c>
      <c r="M2019" s="6">
        <v>15079.016</v>
      </c>
      <c r="N2019" s="6">
        <v>-66.015999999999622</v>
      </c>
    </row>
    <row r="2020" spans="1:14" x14ac:dyDescent="0.25">
      <c r="A2020" s="5" t="s">
        <v>1479</v>
      </c>
      <c r="B2020" s="5" t="s">
        <v>1478</v>
      </c>
      <c r="C2020" s="5" t="s">
        <v>42</v>
      </c>
      <c r="D2020" s="5" t="s">
        <v>43</v>
      </c>
      <c r="E2020" s="6">
        <v>7151.3</v>
      </c>
      <c r="F2020" s="6">
        <v>0</v>
      </c>
      <c r="G2020" s="6">
        <v>7151.3</v>
      </c>
      <c r="H2020" s="6">
        <v>0</v>
      </c>
      <c r="I2020" s="6">
        <v>7151.3</v>
      </c>
      <c r="J2020" s="6">
        <v>15200</v>
      </c>
      <c r="K2020" s="6">
        <v>0</v>
      </c>
      <c r="L2020" s="6">
        <v>15200</v>
      </c>
      <c r="M2020" s="6">
        <v>0</v>
      </c>
      <c r="N2020" s="6">
        <v>15200</v>
      </c>
    </row>
    <row r="2021" spans="1:14" x14ac:dyDescent="0.25">
      <c r="A2021" s="5" t="s">
        <v>1479</v>
      </c>
      <c r="B2021" s="5" t="s">
        <v>94</v>
      </c>
      <c r="C2021" s="5" t="s">
        <v>42</v>
      </c>
      <c r="D2021" s="5" t="s">
        <v>43</v>
      </c>
      <c r="E2021" s="6">
        <v>1237.5</v>
      </c>
      <c r="F2021" s="6">
        <v>1237.8308457711444</v>
      </c>
      <c r="G2021" s="6">
        <v>-0.33084577114436797</v>
      </c>
      <c r="H2021" s="6">
        <v>1244.02</v>
      </c>
      <c r="I2021" s="6">
        <v>-6.5199999999999818</v>
      </c>
      <c r="J2021" s="6">
        <v>2500</v>
      </c>
      <c r="K2021" s="6">
        <v>2500.6656716417911</v>
      </c>
      <c r="L2021" s="6">
        <v>-0.66567164179105021</v>
      </c>
      <c r="M2021" s="6">
        <v>2513.1689999999999</v>
      </c>
      <c r="N2021" s="6">
        <v>-13.168999999999869</v>
      </c>
    </row>
    <row r="2022" spans="1:14" x14ac:dyDescent="0.25">
      <c r="A2022" s="5" t="s">
        <v>1479</v>
      </c>
      <c r="B2022" s="5" t="s">
        <v>426</v>
      </c>
      <c r="C2022" s="5" t="s">
        <v>42</v>
      </c>
      <c r="D2022" s="5" t="s">
        <v>43</v>
      </c>
      <c r="E2022" s="6">
        <v>0</v>
      </c>
      <c r="F2022" s="6">
        <v>7059.0837438423641</v>
      </c>
      <c r="G2022" s="6">
        <v>-7059.0837438423641</v>
      </c>
      <c r="H2022" s="6">
        <v>7164.97</v>
      </c>
      <c r="I2022" s="6">
        <v>-7164.97</v>
      </c>
      <c r="J2022" s="6">
        <v>0</v>
      </c>
      <c r="K2022" s="6">
        <v>15003.996059113302</v>
      </c>
      <c r="L2022" s="6">
        <v>-15003.996059113302</v>
      </c>
      <c r="M2022" s="6">
        <v>15229.056</v>
      </c>
      <c r="N2022" s="6">
        <v>-15229.056</v>
      </c>
    </row>
    <row r="2023" spans="1:14" x14ac:dyDescent="0.25">
      <c r="A2023" s="5" t="s">
        <v>1479</v>
      </c>
      <c r="B2023" s="5" t="s">
        <v>427</v>
      </c>
      <c r="C2023" s="5" t="s">
        <v>42</v>
      </c>
      <c r="D2023" s="5" t="s">
        <v>43</v>
      </c>
      <c r="E2023" s="6">
        <v>11644.86</v>
      </c>
      <c r="F2023" s="6">
        <v>10825.231527093596</v>
      </c>
      <c r="G2023" s="6">
        <v>819.62847290640457</v>
      </c>
      <c r="H2023" s="6">
        <v>10987.61</v>
      </c>
      <c r="I2023" s="6">
        <v>657.25</v>
      </c>
      <c r="J2023" s="6">
        <v>16140</v>
      </c>
      <c r="K2023" s="6">
        <v>15003.996059113302</v>
      </c>
      <c r="L2023" s="6">
        <v>1136.0039408866978</v>
      </c>
      <c r="M2023" s="6">
        <v>15229.056</v>
      </c>
      <c r="N2023" s="6">
        <v>910.94399999999951</v>
      </c>
    </row>
    <row r="2024" spans="1:14" x14ac:dyDescent="0.25">
      <c r="A2024" s="5" t="s">
        <v>1479</v>
      </c>
      <c r="B2024" s="5" t="s">
        <v>428</v>
      </c>
      <c r="C2024" s="5" t="s">
        <v>42</v>
      </c>
      <c r="D2024" s="5" t="s">
        <v>43</v>
      </c>
      <c r="E2024" s="6">
        <v>14626.64</v>
      </c>
      <c r="F2024" s="6">
        <v>14581.931034482759</v>
      </c>
      <c r="G2024" s="6">
        <v>44.708965517240358</v>
      </c>
      <c r="H2024" s="6">
        <v>14800.66</v>
      </c>
      <c r="I2024" s="6">
        <v>-174.02000000000044</v>
      </c>
      <c r="J2024" s="6">
        <v>15050</v>
      </c>
      <c r="K2024" s="6">
        <v>15003.996059113302</v>
      </c>
      <c r="L2024" s="6">
        <v>46.003940886697819</v>
      </c>
      <c r="M2024" s="6">
        <v>15229.056</v>
      </c>
      <c r="N2024" s="6">
        <v>-179.05600000000049</v>
      </c>
    </row>
    <row r="2025" spans="1:14" x14ac:dyDescent="0.25">
      <c r="A2025" s="5" t="s">
        <v>1479</v>
      </c>
      <c r="B2025" s="5" t="s">
        <v>429</v>
      </c>
      <c r="C2025" s="5" t="s">
        <v>42</v>
      </c>
      <c r="D2025" s="5" t="s">
        <v>43</v>
      </c>
      <c r="E2025" s="6">
        <v>16341.76</v>
      </c>
      <c r="F2025" s="6">
        <v>16346.108374384237</v>
      </c>
      <c r="G2025" s="6">
        <v>-4.3483743842371041</v>
      </c>
      <c r="H2025" s="6">
        <v>16591.3</v>
      </c>
      <c r="I2025" s="6">
        <v>-249.53999999999905</v>
      </c>
      <c r="J2025" s="6">
        <v>15000</v>
      </c>
      <c r="K2025" s="6">
        <v>15003.996059113302</v>
      </c>
      <c r="L2025" s="6">
        <v>-3.9960591133021808</v>
      </c>
      <c r="M2025" s="6">
        <v>15229.056</v>
      </c>
      <c r="N2025" s="6">
        <v>-229.05600000000049</v>
      </c>
    </row>
    <row r="2026" spans="1:14" x14ac:dyDescent="0.25">
      <c r="A2026" s="5" t="s">
        <v>1479</v>
      </c>
      <c r="B2026" s="5" t="s">
        <v>430</v>
      </c>
      <c r="C2026" s="5" t="s">
        <v>42</v>
      </c>
      <c r="D2026" s="5" t="s">
        <v>43</v>
      </c>
      <c r="E2026" s="6">
        <v>27976</v>
      </c>
      <c r="F2026" s="6">
        <v>26907.162561576355</v>
      </c>
      <c r="G2026" s="6">
        <v>1068.8374384236449</v>
      </c>
      <c r="H2026" s="6">
        <v>27310.77</v>
      </c>
      <c r="I2026" s="6">
        <v>665.22999999999956</v>
      </c>
      <c r="J2026" s="6">
        <v>2600</v>
      </c>
      <c r="K2026" s="6">
        <v>2500.666009852217</v>
      </c>
      <c r="L2026" s="6">
        <v>99.33399014778297</v>
      </c>
      <c r="M2026" s="6">
        <v>2538.1759999999999</v>
      </c>
      <c r="N2026" s="6">
        <v>61.824000000000069</v>
      </c>
    </row>
    <row r="2027" spans="1:14" x14ac:dyDescent="0.25">
      <c r="A2027" s="5" t="s">
        <v>1480</v>
      </c>
      <c r="B2027" s="5" t="s">
        <v>25</v>
      </c>
      <c r="C2027" s="5" t="s">
        <v>26</v>
      </c>
      <c r="D2027" s="5" t="s">
        <v>27</v>
      </c>
      <c r="E2027" s="6">
        <v>1171.6199999999999</v>
      </c>
      <c r="F2027" s="6">
        <v>0</v>
      </c>
      <c r="G2027" s="6">
        <v>1171.6199999999999</v>
      </c>
      <c r="H2027" s="6">
        <v>0</v>
      </c>
      <c r="I2027" s="6">
        <v>1171.6199999999999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</row>
    <row r="2028" spans="1:14" x14ac:dyDescent="0.25">
      <c r="A2028" s="5" t="s">
        <v>1480</v>
      </c>
      <c r="B2028" s="5" t="s">
        <v>30</v>
      </c>
      <c r="C2028" s="5" t="s">
        <v>29</v>
      </c>
      <c r="D2028" s="5" t="s">
        <v>27</v>
      </c>
      <c r="E2028" s="6">
        <v>13.73</v>
      </c>
      <c r="F2028" s="6">
        <v>0</v>
      </c>
      <c r="G2028" s="6">
        <v>13.73</v>
      </c>
      <c r="H2028" s="6">
        <v>14.04</v>
      </c>
      <c r="I2028" s="6">
        <v>-0.30999999999999872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</row>
    <row r="2029" spans="1:14" x14ac:dyDescent="0.25">
      <c r="A2029" s="5" t="s">
        <v>1480</v>
      </c>
      <c r="B2029" s="5" t="s">
        <v>31</v>
      </c>
      <c r="C2029" s="5" t="s">
        <v>29</v>
      </c>
      <c r="D2029" s="5" t="s">
        <v>27</v>
      </c>
      <c r="E2029" s="6">
        <v>61.56</v>
      </c>
      <c r="F2029" s="6">
        <v>0</v>
      </c>
      <c r="G2029" s="6">
        <v>61.56</v>
      </c>
      <c r="H2029" s="6">
        <v>62.98</v>
      </c>
      <c r="I2029" s="6">
        <v>-1.4199999999999946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</row>
    <row r="2030" spans="1:14" x14ac:dyDescent="0.25">
      <c r="A2030" s="5" t="s">
        <v>1480</v>
      </c>
      <c r="B2030" s="5" t="s">
        <v>32</v>
      </c>
      <c r="C2030" s="5" t="s">
        <v>33</v>
      </c>
      <c r="D2030" s="5" t="s">
        <v>27</v>
      </c>
      <c r="E2030" s="6">
        <v>133.9</v>
      </c>
      <c r="F2030" s="6">
        <v>0</v>
      </c>
      <c r="G2030" s="6">
        <v>133.9</v>
      </c>
      <c r="H2030" s="6">
        <v>158.51</v>
      </c>
      <c r="I2030" s="6">
        <v>-24.609999999999985</v>
      </c>
      <c r="J2030" s="6">
        <v>0.33</v>
      </c>
      <c r="K2030" s="6">
        <v>0</v>
      </c>
      <c r="L2030" s="6">
        <v>0.33</v>
      </c>
      <c r="M2030" s="6">
        <v>0.39100000000000001</v>
      </c>
      <c r="N2030" s="6">
        <v>-6.0999999999999999E-2</v>
      </c>
    </row>
    <row r="2031" spans="1:14" x14ac:dyDescent="0.25">
      <c r="A2031" s="5" t="s">
        <v>1480</v>
      </c>
      <c r="B2031" s="5" t="s">
        <v>28</v>
      </c>
      <c r="C2031" s="5" t="s">
        <v>29</v>
      </c>
      <c r="D2031" s="5" t="s">
        <v>27</v>
      </c>
      <c r="E2031" s="6">
        <v>438.59</v>
      </c>
      <c r="F2031" s="6">
        <v>0</v>
      </c>
      <c r="G2031" s="6">
        <v>438.59</v>
      </c>
      <c r="H2031" s="6">
        <v>448.68</v>
      </c>
      <c r="I2031" s="6">
        <v>-10.090000000000032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</row>
    <row r="2032" spans="1:14" x14ac:dyDescent="0.25">
      <c r="A2032" s="5" t="s">
        <v>1480</v>
      </c>
      <c r="B2032" s="5" t="s">
        <v>34</v>
      </c>
      <c r="C2032" s="5" t="s">
        <v>33</v>
      </c>
      <c r="D2032" s="5" t="s">
        <v>27</v>
      </c>
      <c r="E2032" s="6">
        <v>598.62</v>
      </c>
      <c r="F2032" s="6">
        <v>0</v>
      </c>
      <c r="G2032" s="6">
        <v>598.62</v>
      </c>
      <c r="H2032" s="6">
        <v>708.64</v>
      </c>
      <c r="I2032" s="6">
        <v>-110.01999999999998</v>
      </c>
      <c r="J2032" s="6">
        <v>0.33</v>
      </c>
      <c r="K2032" s="6">
        <v>0</v>
      </c>
      <c r="L2032" s="6">
        <v>0.33</v>
      </c>
      <c r="M2032" s="6">
        <v>0.39100000000000001</v>
      </c>
      <c r="N2032" s="6">
        <v>-6.0999999999999999E-2</v>
      </c>
    </row>
    <row r="2033" spans="1:14" x14ac:dyDescent="0.25">
      <c r="A2033" s="5" t="s">
        <v>1480</v>
      </c>
      <c r="B2033" s="5" t="s">
        <v>36</v>
      </c>
      <c r="C2033" s="5" t="s">
        <v>29</v>
      </c>
      <c r="D2033" s="5" t="s">
        <v>27</v>
      </c>
      <c r="E2033" s="6">
        <v>791.1</v>
      </c>
      <c r="F2033" s="6">
        <v>0</v>
      </c>
      <c r="G2033" s="6">
        <v>791.1</v>
      </c>
      <c r="H2033" s="6">
        <v>809.3</v>
      </c>
      <c r="I2033" s="6">
        <v>-18.199999999999932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</row>
    <row r="2034" spans="1:14" x14ac:dyDescent="0.25">
      <c r="A2034" s="5" t="s">
        <v>1480</v>
      </c>
      <c r="B2034" s="5" t="s">
        <v>35</v>
      </c>
      <c r="C2034" s="5" t="s">
        <v>33</v>
      </c>
      <c r="D2034" s="5" t="s">
        <v>27</v>
      </c>
      <c r="E2034" s="6">
        <v>704.99</v>
      </c>
      <c r="F2034" s="6">
        <v>0</v>
      </c>
      <c r="G2034" s="6">
        <v>704.99</v>
      </c>
      <c r="H2034" s="6">
        <v>834.51</v>
      </c>
      <c r="I2034" s="6">
        <v>-129.51999999999998</v>
      </c>
      <c r="J2034" s="6">
        <v>6.93</v>
      </c>
      <c r="K2034" s="6">
        <v>0</v>
      </c>
      <c r="L2034" s="6">
        <v>6.93</v>
      </c>
      <c r="M2034" s="6">
        <v>8.2029999999999994</v>
      </c>
      <c r="N2034" s="6">
        <v>-1.2729999999999997</v>
      </c>
    </row>
    <row r="2035" spans="1:14" x14ac:dyDescent="0.25">
      <c r="A2035" s="5" t="s">
        <v>1480</v>
      </c>
      <c r="B2035" s="5" t="s">
        <v>37</v>
      </c>
      <c r="C2035" s="5" t="s">
        <v>29</v>
      </c>
      <c r="D2035" s="5" t="s">
        <v>27</v>
      </c>
      <c r="E2035" s="6">
        <v>1734.37</v>
      </c>
      <c r="F2035" s="6">
        <v>0</v>
      </c>
      <c r="G2035" s="6">
        <v>1734.37</v>
      </c>
      <c r="H2035" s="6">
        <v>1774.26</v>
      </c>
      <c r="I2035" s="6">
        <v>-39.8900000000001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</row>
    <row r="2036" spans="1:14" x14ac:dyDescent="0.25">
      <c r="A2036" s="5" t="s">
        <v>1480</v>
      </c>
      <c r="B2036" s="5" t="s">
        <v>559</v>
      </c>
      <c r="C2036" s="5" t="s">
        <v>39</v>
      </c>
      <c r="D2036" s="5" t="s">
        <v>40</v>
      </c>
      <c r="E2036" s="6">
        <v>-41356.400000000001</v>
      </c>
      <c r="F2036" s="6">
        <v>0</v>
      </c>
      <c r="G2036" s="6">
        <v>-41356.400000000001</v>
      </c>
      <c r="H2036" s="6">
        <v>-41356.410000000003</v>
      </c>
      <c r="I2036" s="6">
        <v>1.0000000002037268E-2</v>
      </c>
      <c r="J2036" s="6">
        <v>-500</v>
      </c>
      <c r="K2036" s="6">
        <v>0</v>
      </c>
      <c r="L2036" s="6">
        <v>-500</v>
      </c>
      <c r="M2036" s="6">
        <v>-500</v>
      </c>
      <c r="N2036" s="6">
        <v>0</v>
      </c>
    </row>
    <row r="2037" spans="1:14" x14ac:dyDescent="0.25">
      <c r="A2037" s="5" t="s">
        <v>1480</v>
      </c>
      <c r="B2037" s="5" t="s">
        <v>92</v>
      </c>
      <c r="C2037" s="5" t="s">
        <v>42</v>
      </c>
      <c r="D2037" s="5" t="s">
        <v>43</v>
      </c>
      <c r="E2037" s="6">
        <v>2.04</v>
      </c>
      <c r="F2037" s="6">
        <v>0</v>
      </c>
      <c r="G2037" s="6">
        <v>2.04</v>
      </c>
      <c r="H2037" s="6">
        <v>0</v>
      </c>
      <c r="I2037" s="6">
        <v>2.04</v>
      </c>
      <c r="J2037" s="6">
        <v>24</v>
      </c>
      <c r="K2037" s="6">
        <v>0</v>
      </c>
      <c r="L2037" s="6">
        <v>24</v>
      </c>
      <c r="M2037" s="6">
        <v>0</v>
      </c>
      <c r="N2037" s="6">
        <v>24</v>
      </c>
    </row>
    <row r="2038" spans="1:14" x14ac:dyDescent="0.25">
      <c r="A2038" s="5" t="s">
        <v>1480</v>
      </c>
      <c r="B2038" s="5" t="s">
        <v>1364</v>
      </c>
      <c r="C2038" s="5" t="s">
        <v>42</v>
      </c>
      <c r="D2038" s="5" t="s">
        <v>43</v>
      </c>
      <c r="E2038" s="6">
        <v>3136.56</v>
      </c>
      <c r="F2038" s="6">
        <v>0</v>
      </c>
      <c r="G2038" s="6">
        <v>3136.56</v>
      </c>
      <c r="H2038" s="6">
        <v>0</v>
      </c>
      <c r="I2038" s="6">
        <v>3136.56</v>
      </c>
      <c r="J2038" s="6">
        <v>3015</v>
      </c>
      <c r="K2038" s="6">
        <v>0</v>
      </c>
      <c r="L2038" s="6">
        <v>3015</v>
      </c>
      <c r="M2038" s="6">
        <v>0</v>
      </c>
      <c r="N2038" s="6">
        <v>3015</v>
      </c>
    </row>
    <row r="2039" spans="1:14" x14ac:dyDescent="0.25">
      <c r="A2039" s="5" t="s">
        <v>1480</v>
      </c>
      <c r="B2039" s="5" t="s">
        <v>560</v>
      </c>
      <c r="C2039" s="5" t="s">
        <v>42</v>
      </c>
      <c r="D2039" s="5" t="s">
        <v>43</v>
      </c>
      <c r="E2039" s="6">
        <v>212.01</v>
      </c>
      <c r="F2039" s="6">
        <v>0</v>
      </c>
      <c r="G2039" s="6">
        <v>212.01</v>
      </c>
      <c r="H2039" s="6">
        <v>0</v>
      </c>
      <c r="I2039" s="6">
        <v>212.01</v>
      </c>
      <c r="J2039" s="6">
        <v>3100</v>
      </c>
      <c r="K2039" s="6">
        <v>0</v>
      </c>
      <c r="L2039" s="6">
        <v>3100</v>
      </c>
      <c r="M2039" s="6">
        <v>0</v>
      </c>
      <c r="N2039" s="6">
        <v>3100</v>
      </c>
    </row>
    <row r="2040" spans="1:14" x14ac:dyDescent="0.25">
      <c r="A2040" s="5" t="s">
        <v>1480</v>
      </c>
      <c r="B2040" s="5" t="s">
        <v>151</v>
      </c>
      <c r="C2040" s="5" t="s">
        <v>42</v>
      </c>
      <c r="D2040" s="5" t="s">
        <v>43</v>
      </c>
      <c r="E2040" s="6">
        <v>50.84</v>
      </c>
      <c r="F2040" s="6">
        <v>49.843137254901961</v>
      </c>
      <c r="G2040" s="6">
        <v>0.99686274509804207</v>
      </c>
      <c r="H2040" s="6">
        <v>50.84</v>
      </c>
      <c r="I2040" s="6">
        <v>0</v>
      </c>
      <c r="J2040" s="6">
        <v>510</v>
      </c>
      <c r="K2040" s="6">
        <v>500</v>
      </c>
      <c r="L2040" s="6">
        <v>10</v>
      </c>
      <c r="M2040" s="6">
        <v>510</v>
      </c>
      <c r="N2040" s="6">
        <v>0</v>
      </c>
    </row>
    <row r="2041" spans="1:14" x14ac:dyDescent="0.25">
      <c r="A2041" s="5" t="s">
        <v>1480</v>
      </c>
      <c r="B2041" s="5" t="s">
        <v>152</v>
      </c>
      <c r="C2041" s="5" t="s">
        <v>42</v>
      </c>
      <c r="D2041" s="5" t="s">
        <v>43</v>
      </c>
      <c r="E2041" s="6">
        <v>0</v>
      </c>
      <c r="F2041" s="6">
        <v>205.17241379310346</v>
      </c>
      <c r="G2041" s="6">
        <v>-205.17241379310346</v>
      </c>
      <c r="H2041" s="6">
        <v>208.25</v>
      </c>
      <c r="I2041" s="6">
        <v>-208.25</v>
      </c>
      <c r="J2041" s="6">
        <v>0</v>
      </c>
      <c r="K2041" s="6">
        <v>3000</v>
      </c>
      <c r="L2041" s="6">
        <v>-3000</v>
      </c>
      <c r="M2041" s="6">
        <v>3045</v>
      </c>
      <c r="N2041" s="6">
        <v>-3045</v>
      </c>
    </row>
    <row r="2042" spans="1:14" x14ac:dyDescent="0.25">
      <c r="A2042" s="5" t="s">
        <v>1480</v>
      </c>
      <c r="B2042" s="5" t="s">
        <v>94</v>
      </c>
      <c r="C2042" s="5" t="s">
        <v>42</v>
      </c>
      <c r="D2042" s="5" t="s">
        <v>43</v>
      </c>
      <c r="E2042" s="6">
        <v>248.99</v>
      </c>
      <c r="F2042" s="6">
        <v>247.50248756218906</v>
      </c>
      <c r="G2042" s="6">
        <v>1.487512437810949</v>
      </c>
      <c r="H2042" s="6">
        <v>248.74</v>
      </c>
      <c r="I2042" s="6">
        <v>0.25</v>
      </c>
      <c r="J2042" s="6">
        <v>503</v>
      </c>
      <c r="K2042" s="6">
        <v>500</v>
      </c>
      <c r="L2042" s="6">
        <v>3</v>
      </c>
      <c r="M2042" s="6">
        <v>502.5</v>
      </c>
      <c r="N2042" s="6">
        <v>0.5</v>
      </c>
    </row>
    <row r="2043" spans="1:14" x14ac:dyDescent="0.25">
      <c r="A2043" s="5" t="s">
        <v>1480</v>
      </c>
      <c r="B2043" s="5" t="s">
        <v>153</v>
      </c>
      <c r="C2043" s="5" t="s">
        <v>42</v>
      </c>
      <c r="D2043" s="5" t="s">
        <v>43</v>
      </c>
      <c r="E2043" s="6">
        <v>404.05</v>
      </c>
      <c r="F2043" s="6">
        <v>391.02463054187194</v>
      </c>
      <c r="G2043" s="6">
        <v>13.025369458128068</v>
      </c>
      <c r="H2043" s="6">
        <v>396.89</v>
      </c>
      <c r="I2043" s="6">
        <v>7.160000000000025</v>
      </c>
      <c r="J2043" s="6">
        <v>3100</v>
      </c>
      <c r="K2043" s="6">
        <v>3000</v>
      </c>
      <c r="L2043" s="6">
        <v>100</v>
      </c>
      <c r="M2043" s="6">
        <v>3045</v>
      </c>
      <c r="N2043" s="6">
        <v>55</v>
      </c>
    </row>
    <row r="2044" spans="1:14" x14ac:dyDescent="0.25">
      <c r="A2044" s="5" t="s">
        <v>1480</v>
      </c>
      <c r="B2044" s="5" t="s">
        <v>154</v>
      </c>
      <c r="C2044" s="5" t="s">
        <v>42</v>
      </c>
      <c r="D2044" s="5" t="s">
        <v>43</v>
      </c>
      <c r="E2044" s="6">
        <v>597.83000000000004</v>
      </c>
      <c r="F2044" s="6">
        <v>578.55172413793105</v>
      </c>
      <c r="G2044" s="6">
        <v>19.278275862068995</v>
      </c>
      <c r="H2044" s="6">
        <v>587.23</v>
      </c>
      <c r="I2044" s="6">
        <v>10.600000000000023</v>
      </c>
      <c r="J2044" s="6">
        <v>3100</v>
      </c>
      <c r="K2044" s="6">
        <v>3000</v>
      </c>
      <c r="L2044" s="6">
        <v>100</v>
      </c>
      <c r="M2044" s="6">
        <v>3045</v>
      </c>
      <c r="N2044" s="6">
        <v>55</v>
      </c>
    </row>
    <row r="2045" spans="1:14" x14ac:dyDescent="0.25">
      <c r="A2045" s="5" t="s">
        <v>1480</v>
      </c>
      <c r="B2045" s="5" t="s">
        <v>84</v>
      </c>
      <c r="C2045" s="5" t="s">
        <v>42</v>
      </c>
      <c r="D2045" s="5" t="s">
        <v>43</v>
      </c>
      <c r="E2045" s="6">
        <v>1243.3699999999999</v>
      </c>
      <c r="F2045" s="6">
        <v>1218.9901960784312</v>
      </c>
      <c r="G2045" s="6">
        <v>24.379803921568737</v>
      </c>
      <c r="H2045" s="6">
        <v>1243.3699999999999</v>
      </c>
      <c r="I2045" s="6">
        <v>0</v>
      </c>
      <c r="J2045" s="6">
        <v>3060</v>
      </c>
      <c r="K2045" s="6">
        <v>3000</v>
      </c>
      <c r="L2045" s="6">
        <v>60</v>
      </c>
      <c r="M2045" s="6">
        <v>3060</v>
      </c>
      <c r="N2045" s="6">
        <v>0</v>
      </c>
    </row>
    <row r="2046" spans="1:14" x14ac:dyDescent="0.25">
      <c r="A2046" s="5" t="s">
        <v>1480</v>
      </c>
      <c r="B2046" s="5" t="s">
        <v>136</v>
      </c>
      <c r="C2046" s="5" t="s">
        <v>42</v>
      </c>
      <c r="D2046" s="5" t="s">
        <v>43</v>
      </c>
      <c r="E2046" s="6">
        <v>1644.18</v>
      </c>
      <c r="F2046" s="6">
        <v>1619.8817733990147</v>
      </c>
      <c r="G2046" s="6">
        <v>24.298226600985345</v>
      </c>
      <c r="H2046" s="6">
        <v>1644.18</v>
      </c>
      <c r="I2046" s="6">
        <v>0</v>
      </c>
      <c r="J2046" s="6">
        <v>3045</v>
      </c>
      <c r="K2046" s="6">
        <v>3000</v>
      </c>
      <c r="L2046" s="6">
        <v>45</v>
      </c>
      <c r="M2046" s="6">
        <v>3045</v>
      </c>
      <c r="N2046" s="6">
        <v>0</v>
      </c>
    </row>
    <row r="2047" spans="1:14" x14ac:dyDescent="0.25">
      <c r="A2047" s="5" t="s">
        <v>1480</v>
      </c>
      <c r="B2047" s="5" t="s">
        <v>145</v>
      </c>
      <c r="C2047" s="5" t="s">
        <v>42</v>
      </c>
      <c r="D2047" s="5" t="s">
        <v>43</v>
      </c>
      <c r="E2047" s="6">
        <v>2296.16</v>
      </c>
      <c r="F2047" s="6">
        <v>2260</v>
      </c>
      <c r="G2047" s="6">
        <v>36.159999999999854</v>
      </c>
      <c r="H2047" s="6">
        <v>2293.9</v>
      </c>
      <c r="I2047" s="6">
        <v>2.2599999999997635</v>
      </c>
      <c r="J2047" s="6">
        <v>508</v>
      </c>
      <c r="K2047" s="6">
        <v>500</v>
      </c>
      <c r="L2047" s="6">
        <v>8</v>
      </c>
      <c r="M2047" s="6">
        <v>507.5</v>
      </c>
      <c r="N2047" s="6">
        <v>0.5</v>
      </c>
    </row>
    <row r="2048" spans="1:14" x14ac:dyDescent="0.25">
      <c r="A2048" s="5" t="s">
        <v>1480</v>
      </c>
      <c r="B2048" s="5" t="s">
        <v>50</v>
      </c>
      <c r="C2048" s="5" t="s">
        <v>42</v>
      </c>
      <c r="D2048" s="5" t="s">
        <v>43</v>
      </c>
      <c r="E2048" s="6">
        <v>0</v>
      </c>
      <c r="F2048" s="6">
        <v>3739.5920398009948</v>
      </c>
      <c r="G2048" s="6">
        <v>-3739.5920398009948</v>
      </c>
      <c r="H2048" s="6">
        <v>3758.29</v>
      </c>
      <c r="I2048" s="6">
        <v>-3758.29</v>
      </c>
      <c r="J2048" s="6">
        <v>0</v>
      </c>
      <c r="K2048" s="6">
        <v>3000</v>
      </c>
      <c r="L2048" s="6">
        <v>-3000</v>
      </c>
      <c r="M2048" s="6">
        <v>3015</v>
      </c>
      <c r="N2048" s="6">
        <v>-3015</v>
      </c>
    </row>
    <row r="2049" spans="1:14" x14ac:dyDescent="0.25">
      <c r="A2049" s="5" t="s">
        <v>1480</v>
      </c>
      <c r="B2049" s="5" t="s">
        <v>103</v>
      </c>
      <c r="C2049" s="5" t="s">
        <v>42</v>
      </c>
      <c r="D2049" s="5" t="s">
        <v>43</v>
      </c>
      <c r="E2049" s="6">
        <v>15196.72</v>
      </c>
      <c r="F2049" s="6">
        <v>15046.257425742575</v>
      </c>
      <c r="G2049" s="6">
        <v>150.46257425742442</v>
      </c>
      <c r="H2049" s="6">
        <v>15196.72</v>
      </c>
      <c r="I2049" s="6">
        <v>0</v>
      </c>
      <c r="J2049" s="6">
        <v>3030</v>
      </c>
      <c r="K2049" s="6">
        <v>3000</v>
      </c>
      <c r="L2049" s="6">
        <v>30</v>
      </c>
      <c r="M2049" s="6">
        <v>3030</v>
      </c>
      <c r="N2049" s="6">
        <v>0</v>
      </c>
    </row>
    <row r="2050" spans="1:14" x14ac:dyDescent="0.25">
      <c r="A2050" s="5" t="s">
        <v>1480</v>
      </c>
      <c r="B2050" s="5" t="s">
        <v>155</v>
      </c>
      <c r="C2050" s="5" t="s">
        <v>42</v>
      </c>
      <c r="D2050" s="5" t="s">
        <v>53</v>
      </c>
      <c r="E2050" s="6">
        <v>10523.7</v>
      </c>
      <c r="F2050" s="6">
        <v>10523.597262952102</v>
      </c>
      <c r="G2050" s="6">
        <v>0.10273704789869953</v>
      </c>
      <c r="H2050" s="6">
        <v>10765.64</v>
      </c>
      <c r="I2050" s="6">
        <v>-241.93999999999869</v>
      </c>
      <c r="J2050" s="6">
        <v>2250</v>
      </c>
      <c r="K2050" s="6">
        <v>2250</v>
      </c>
      <c r="L2050" s="6">
        <v>0</v>
      </c>
      <c r="M2050" s="6">
        <v>2301.75</v>
      </c>
      <c r="N2050" s="6">
        <v>-51.75</v>
      </c>
    </row>
    <row r="2051" spans="1:14" x14ac:dyDescent="0.25">
      <c r="A2051" s="5" t="s">
        <v>1480</v>
      </c>
      <c r="B2051" s="5" t="s">
        <v>54</v>
      </c>
      <c r="C2051" s="5" t="s">
        <v>42</v>
      </c>
      <c r="D2051" s="5" t="s">
        <v>55</v>
      </c>
      <c r="E2051" s="6">
        <v>151.47</v>
      </c>
      <c r="F2051" s="6">
        <v>148.5</v>
      </c>
      <c r="G2051" s="6">
        <v>2.9699999999999989</v>
      </c>
      <c r="H2051" s="6">
        <v>151.47</v>
      </c>
      <c r="I2051" s="6">
        <v>0</v>
      </c>
      <c r="J2051" s="6">
        <v>27.54</v>
      </c>
      <c r="K2051" s="6">
        <v>27</v>
      </c>
      <c r="L2051" s="6">
        <v>0.53999999999999915</v>
      </c>
      <c r="M2051" s="6">
        <v>27.54</v>
      </c>
      <c r="N2051" s="6">
        <v>0</v>
      </c>
    </row>
    <row r="2052" spans="1:14" x14ac:dyDescent="0.25">
      <c r="A2052" s="5" t="s">
        <v>1481</v>
      </c>
      <c r="B2052" s="5" t="s">
        <v>25</v>
      </c>
      <c r="C2052" s="5" t="s">
        <v>26</v>
      </c>
      <c r="D2052" s="5" t="s">
        <v>27</v>
      </c>
      <c r="E2052" s="6">
        <v>-750.58</v>
      </c>
      <c r="F2052" s="6">
        <v>0</v>
      </c>
      <c r="G2052" s="6">
        <v>-750.58</v>
      </c>
      <c r="H2052" s="6">
        <v>0</v>
      </c>
      <c r="I2052" s="6">
        <v>-750.58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</row>
    <row r="2053" spans="1:14" x14ac:dyDescent="0.25">
      <c r="A2053" s="5" t="s">
        <v>1481</v>
      </c>
      <c r="B2053" s="5" t="s">
        <v>32</v>
      </c>
      <c r="C2053" s="5" t="s">
        <v>33</v>
      </c>
      <c r="D2053" s="5" t="s">
        <v>27</v>
      </c>
      <c r="E2053" s="6">
        <v>641.09</v>
      </c>
      <c r="F2053" s="6">
        <v>0</v>
      </c>
      <c r="G2053" s="6">
        <v>641.09</v>
      </c>
      <c r="H2053" s="6">
        <v>616.28</v>
      </c>
      <c r="I2053" s="6">
        <v>24.810000000000059</v>
      </c>
      <c r="J2053" s="6">
        <v>1.58</v>
      </c>
      <c r="K2053" s="6">
        <v>0</v>
      </c>
      <c r="L2053" s="6">
        <v>1.58</v>
      </c>
      <c r="M2053" s="6">
        <v>1.5189999999999999</v>
      </c>
      <c r="N2053" s="6">
        <v>6.1000000000000165E-2</v>
      </c>
    </row>
    <row r="2054" spans="1:14" x14ac:dyDescent="0.25">
      <c r="A2054" s="5" t="s">
        <v>1481</v>
      </c>
      <c r="B2054" s="5" t="s">
        <v>34</v>
      </c>
      <c r="C2054" s="5" t="s">
        <v>33</v>
      </c>
      <c r="D2054" s="5" t="s">
        <v>27</v>
      </c>
      <c r="E2054" s="6">
        <v>2866.12</v>
      </c>
      <c r="F2054" s="6">
        <v>0</v>
      </c>
      <c r="G2054" s="6">
        <v>2866.12</v>
      </c>
      <c r="H2054" s="6">
        <v>2755.24</v>
      </c>
      <c r="I2054" s="6">
        <v>110.88000000000011</v>
      </c>
      <c r="J2054" s="6">
        <v>1.58</v>
      </c>
      <c r="K2054" s="6">
        <v>0</v>
      </c>
      <c r="L2054" s="6">
        <v>1.58</v>
      </c>
      <c r="M2054" s="6">
        <v>1.5189999999999999</v>
      </c>
      <c r="N2054" s="6">
        <v>6.1000000000000165E-2</v>
      </c>
    </row>
    <row r="2055" spans="1:14" x14ac:dyDescent="0.25">
      <c r="A2055" s="5" t="s">
        <v>1481</v>
      </c>
      <c r="B2055" s="5" t="s">
        <v>35</v>
      </c>
      <c r="C2055" s="5" t="s">
        <v>33</v>
      </c>
      <c r="D2055" s="5" t="s">
        <v>27</v>
      </c>
      <c r="E2055" s="6">
        <v>3375.4</v>
      </c>
      <c r="F2055" s="6">
        <v>0</v>
      </c>
      <c r="G2055" s="6">
        <v>3375.4</v>
      </c>
      <c r="H2055" s="6">
        <v>3244.85</v>
      </c>
      <c r="I2055" s="6">
        <v>130.55000000000018</v>
      </c>
      <c r="J2055" s="6">
        <v>33.18</v>
      </c>
      <c r="K2055" s="6">
        <v>0</v>
      </c>
      <c r="L2055" s="6">
        <v>33.18</v>
      </c>
      <c r="M2055" s="6">
        <v>31.896999999999998</v>
      </c>
      <c r="N2055" s="6">
        <v>1.2830000000000013</v>
      </c>
    </row>
    <row r="2056" spans="1:14" x14ac:dyDescent="0.25">
      <c r="A2056" s="5" t="s">
        <v>1481</v>
      </c>
      <c r="B2056" s="5" t="s">
        <v>199</v>
      </c>
      <c r="C2056" s="5" t="s">
        <v>39</v>
      </c>
      <c r="D2056" s="5" t="s">
        <v>40</v>
      </c>
      <c r="E2056" s="6">
        <v>-237606.79</v>
      </c>
      <c r="F2056" s="6">
        <v>0</v>
      </c>
      <c r="G2056" s="6">
        <v>-237606.79</v>
      </c>
      <c r="H2056" s="6">
        <v>-237606.79</v>
      </c>
      <c r="I2056" s="6">
        <v>0</v>
      </c>
      <c r="J2056" s="6">
        <v>-683.5</v>
      </c>
      <c r="K2056" s="6">
        <v>0</v>
      </c>
      <c r="L2056" s="6">
        <v>-683.5</v>
      </c>
      <c r="M2056" s="6">
        <v>-683.5</v>
      </c>
      <c r="N2056" s="6">
        <v>0</v>
      </c>
    </row>
    <row r="2057" spans="1:14" x14ac:dyDescent="0.25">
      <c r="A2057" s="5" t="s">
        <v>1481</v>
      </c>
      <c r="B2057" s="5" t="s">
        <v>200</v>
      </c>
      <c r="C2057" s="5" t="s">
        <v>42</v>
      </c>
      <c r="D2057" s="5" t="s">
        <v>58</v>
      </c>
      <c r="E2057" s="6">
        <v>202686.62</v>
      </c>
      <c r="F2057" s="6">
        <v>202119.85074626867</v>
      </c>
      <c r="G2057" s="6">
        <v>566.7692537313269</v>
      </c>
      <c r="H2057" s="6">
        <v>203130.45</v>
      </c>
      <c r="I2057" s="6">
        <v>-443.8300000000163</v>
      </c>
      <c r="J2057" s="6">
        <v>8225</v>
      </c>
      <c r="K2057" s="6">
        <v>8202</v>
      </c>
      <c r="L2057" s="6">
        <v>23</v>
      </c>
      <c r="M2057" s="6">
        <v>8243.01</v>
      </c>
      <c r="N2057" s="6">
        <v>-18.010000000000218</v>
      </c>
    </row>
    <row r="2058" spans="1:14" x14ac:dyDescent="0.25">
      <c r="A2058" s="5" t="s">
        <v>1481</v>
      </c>
      <c r="B2058" s="5" t="s">
        <v>201</v>
      </c>
      <c r="C2058" s="5" t="s">
        <v>42</v>
      </c>
      <c r="D2058" s="5" t="s">
        <v>43</v>
      </c>
      <c r="E2058" s="6">
        <v>345.88</v>
      </c>
      <c r="F2058" s="6">
        <v>343.11442786069654</v>
      </c>
      <c r="G2058" s="6">
        <v>2.7655721393034582</v>
      </c>
      <c r="H2058" s="6">
        <v>344.83</v>
      </c>
      <c r="I2058" s="6">
        <v>1.0500000000000114</v>
      </c>
      <c r="J2058" s="6">
        <v>689</v>
      </c>
      <c r="K2058" s="6">
        <v>683.49950248756215</v>
      </c>
      <c r="L2058" s="6">
        <v>5.5004975124378461</v>
      </c>
      <c r="M2058" s="6">
        <v>686.91700000000003</v>
      </c>
      <c r="N2058" s="6">
        <v>2.08299999999997</v>
      </c>
    </row>
    <row r="2059" spans="1:14" x14ac:dyDescent="0.25">
      <c r="A2059" s="5" t="s">
        <v>1481</v>
      </c>
      <c r="B2059" s="5" t="s">
        <v>202</v>
      </c>
      <c r="C2059" s="5" t="s">
        <v>42</v>
      </c>
      <c r="D2059" s="5" t="s">
        <v>43</v>
      </c>
      <c r="E2059" s="6">
        <v>725.92</v>
      </c>
      <c r="F2059" s="6">
        <v>717.3497536945813</v>
      </c>
      <c r="G2059" s="6">
        <v>8.5702463054186637</v>
      </c>
      <c r="H2059" s="6">
        <v>728.11</v>
      </c>
      <c r="I2059" s="6">
        <v>-2.1900000000000546</v>
      </c>
      <c r="J2059" s="6">
        <v>8300</v>
      </c>
      <c r="K2059" s="6">
        <v>8202</v>
      </c>
      <c r="L2059" s="6">
        <v>98</v>
      </c>
      <c r="M2059" s="6">
        <v>8325.0300000000007</v>
      </c>
      <c r="N2059" s="6">
        <v>-25.030000000000655</v>
      </c>
    </row>
    <row r="2060" spans="1:14" x14ac:dyDescent="0.25">
      <c r="A2060" s="5" t="s">
        <v>1481</v>
      </c>
      <c r="B2060" s="5" t="s">
        <v>203</v>
      </c>
      <c r="C2060" s="5" t="s">
        <v>42</v>
      </c>
      <c r="D2060" s="5" t="s">
        <v>43</v>
      </c>
      <c r="E2060" s="6">
        <v>3350.26</v>
      </c>
      <c r="F2060" s="6">
        <v>3271.2807881773401</v>
      </c>
      <c r="G2060" s="6">
        <v>78.979211822660091</v>
      </c>
      <c r="H2060" s="6">
        <v>3320.35</v>
      </c>
      <c r="I2060" s="6">
        <v>29.910000000000309</v>
      </c>
      <c r="J2060" s="6">
        <v>8400</v>
      </c>
      <c r="K2060" s="6">
        <v>8202</v>
      </c>
      <c r="L2060" s="6">
        <v>198</v>
      </c>
      <c r="M2060" s="6">
        <v>8325.0300000000007</v>
      </c>
      <c r="N2060" s="6">
        <v>74.969999999999345</v>
      </c>
    </row>
    <row r="2061" spans="1:14" x14ac:dyDescent="0.25">
      <c r="A2061" s="5" t="s">
        <v>1481</v>
      </c>
      <c r="B2061" s="5" t="s">
        <v>204</v>
      </c>
      <c r="C2061" s="5" t="s">
        <v>42</v>
      </c>
      <c r="D2061" s="5" t="s">
        <v>43</v>
      </c>
      <c r="E2061" s="6">
        <v>4637.3999999999996</v>
      </c>
      <c r="F2061" s="6">
        <v>4610.4236453201975</v>
      </c>
      <c r="G2061" s="6">
        <v>26.976354679802171</v>
      </c>
      <c r="H2061" s="6">
        <v>4679.58</v>
      </c>
      <c r="I2061" s="6">
        <v>-42.180000000000291</v>
      </c>
      <c r="J2061" s="6">
        <v>8250</v>
      </c>
      <c r="K2061" s="6">
        <v>8202</v>
      </c>
      <c r="L2061" s="6">
        <v>48</v>
      </c>
      <c r="M2061" s="6">
        <v>8325.0300000000007</v>
      </c>
      <c r="N2061" s="6">
        <v>-75.030000000000655</v>
      </c>
    </row>
    <row r="2062" spans="1:14" x14ac:dyDescent="0.25">
      <c r="A2062" s="5" t="s">
        <v>1481</v>
      </c>
      <c r="B2062" s="5" t="s">
        <v>205</v>
      </c>
      <c r="C2062" s="5" t="s">
        <v>42</v>
      </c>
      <c r="D2062" s="5" t="s">
        <v>43</v>
      </c>
      <c r="E2062" s="6">
        <v>7530.81</v>
      </c>
      <c r="F2062" s="6">
        <v>6746.1379310344828</v>
      </c>
      <c r="G2062" s="6">
        <v>784.67206896551761</v>
      </c>
      <c r="H2062" s="6">
        <v>6847.33</v>
      </c>
      <c r="I2062" s="6">
        <v>683.48000000000047</v>
      </c>
      <c r="J2062" s="6">
        <v>763</v>
      </c>
      <c r="K2062" s="6">
        <v>683.49950738916255</v>
      </c>
      <c r="L2062" s="6">
        <v>79.500492610837455</v>
      </c>
      <c r="M2062" s="6">
        <v>693.75199999999995</v>
      </c>
      <c r="N2062" s="6">
        <v>69.248000000000047</v>
      </c>
    </row>
    <row r="2063" spans="1:14" x14ac:dyDescent="0.25">
      <c r="A2063" s="5" t="s">
        <v>1481</v>
      </c>
      <c r="B2063" s="5" t="s">
        <v>206</v>
      </c>
      <c r="C2063" s="5" t="s">
        <v>42</v>
      </c>
      <c r="D2063" s="5" t="s">
        <v>43</v>
      </c>
      <c r="E2063" s="6">
        <v>12197.87</v>
      </c>
      <c r="F2063" s="6">
        <v>11763.310344827587</v>
      </c>
      <c r="G2063" s="6">
        <v>434.55965517241384</v>
      </c>
      <c r="H2063" s="6">
        <v>11939.76</v>
      </c>
      <c r="I2063" s="6">
        <v>258.11000000000058</v>
      </c>
      <c r="J2063" s="6">
        <v>8505</v>
      </c>
      <c r="K2063" s="6">
        <v>8202</v>
      </c>
      <c r="L2063" s="6">
        <v>303</v>
      </c>
      <c r="M2063" s="6">
        <v>8325.0300000000007</v>
      </c>
      <c r="N2063" s="6">
        <v>179.96999999999935</v>
      </c>
    </row>
    <row r="2064" spans="1:14" x14ac:dyDescent="0.25">
      <c r="A2064" s="5" t="s">
        <v>1482</v>
      </c>
      <c r="B2064" s="5" t="s">
        <v>25</v>
      </c>
      <c r="C2064" s="5" t="s">
        <v>26</v>
      </c>
      <c r="D2064" s="5" t="s">
        <v>27</v>
      </c>
      <c r="E2064" s="6">
        <v>863.44</v>
      </c>
      <c r="F2064" s="6">
        <v>0</v>
      </c>
      <c r="G2064" s="6">
        <v>863.44</v>
      </c>
      <c r="H2064" s="6">
        <v>0</v>
      </c>
      <c r="I2064" s="6">
        <v>863.44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</row>
    <row r="2065" spans="1:14" x14ac:dyDescent="0.25">
      <c r="A2065" s="5" t="s">
        <v>1482</v>
      </c>
      <c r="B2065" s="5" t="s">
        <v>258</v>
      </c>
      <c r="C2065" s="5" t="s">
        <v>33</v>
      </c>
      <c r="D2065" s="5" t="s">
        <v>27</v>
      </c>
      <c r="E2065" s="6">
        <v>95.8</v>
      </c>
      <c r="F2065" s="6">
        <v>0</v>
      </c>
      <c r="G2065" s="6">
        <v>95.8</v>
      </c>
      <c r="H2065" s="6">
        <v>102.72</v>
      </c>
      <c r="I2065" s="6">
        <v>-6.9200000000000017</v>
      </c>
      <c r="J2065" s="6">
        <v>8.16</v>
      </c>
      <c r="K2065" s="6">
        <v>0</v>
      </c>
      <c r="L2065" s="6">
        <v>8.16</v>
      </c>
      <c r="M2065" s="6">
        <v>8.75</v>
      </c>
      <c r="N2065" s="6">
        <v>-0.58999999999999986</v>
      </c>
    </row>
    <row r="2066" spans="1:14" x14ac:dyDescent="0.25">
      <c r="A2066" s="5" t="s">
        <v>1482</v>
      </c>
      <c r="B2066" s="5" t="s">
        <v>259</v>
      </c>
      <c r="C2066" s="5" t="s">
        <v>33</v>
      </c>
      <c r="D2066" s="5" t="s">
        <v>27</v>
      </c>
      <c r="E2066" s="6">
        <v>245.94</v>
      </c>
      <c r="F2066" s="6">
        <v>0</v>
      </c>
      <c r="G2066" s="6">
        <v>245.94</v>
      </c>
      <c r="H2066" s="6">
        <v>263.73</v>
      </c>
      <c r="I2066" s="6">
        <v>-17.79000000000002</v>
      </c>
      <c r="J2066" s="6">
        <v>8.16</v>
      </c>
      <c r="K2066" s="6">
        <v>0</v>
      </c>
      <c r="L2066" s="6">
        <v>8.16</v>
      </c>
      <c r="M2066" s="6">
        <v>8.75</v>
      </c>
      <c r="N2066" s="6">
        <v>-0.58999999999999986</v>
      </c>
    </row>
    <row r="2067" spans="1:14" x14ac:dyDescent="0.25">
      <c r="A2067" s="5" t="s">
        <v>1482</v>
      </c>
      <c r="B2067" s="5" t="s">
        <v>260</v>
      </c>
      <c r="C2067" s="5" t="s">
        <v>33</v>
      </c>
      <c r="D2067" s="5" t="s">
        <v>27</v>
      </c>
      <c r="E2067" s="6">
        <v>8196.7199999999993</v>
      </c>
      <c r="F2067" s="6">
        <v>0</v>
      </c>
      <c r="G2067" s="6">
        <v>8196.7199999999993</v>
      </c>
      <c r="H2067" s="6">
        <v>8787.61</v>
      </c>
      <c r="I2067" s="6">
        <v>-590.89000000000124</v>
      </c>
      <c r="J2067" s="6">
        <v>81.599999999999994</v>
      </c>
      <c r="K2067" s="6">
        <v>0</v>
      </c>
      <c r="L2067" s="6">
        <v>81.599999999999994</v>
      </c>
      <c r="M2067" s="6">
        <v>87.481999999999999</v>
      </c>
      <c r="N2067" s="6">
        <v>-5.882000000000005</v>
      </c>
    </row>
    <row r="2068" spans="1:14" x14ac:dyDescent="0.25">
      <c r="A2068" s="5" t="s">
        <v>1482</v>
      </c>
      <c r="B2068" s="5" t="s">
        <v>101</v>
      </c>
      <c r="C2068" s="5" t="s">
        <v>39</v>
      </c>
      <c r="D2068" s="5" t="s">
        <v>43</v>
      </c>
      <c r="E2068" s="6">
        <v>-36537.56</v>
      </c>
      <c r="F2068" s="6">
        <v>0</v>
      </c>
      <c r="G2068" s="6">
        <v>-36537.56</v>
      </c>
      <c r="H2068" s="6">
        <v>-36537.51</v>
      </c>
      <c r="I2068" s="6">
        <v>-4.9999999995634425E-2</v>
      </c>
      <c r="J2068" s="6">
        <v>-40680</v>
      </c>
      <c r="K2068" s="6">
        <v>0</v>
      </c>
      <c r="L2068" s="6">
        <v>-40680</v>
      </c>
      <c r="M2068" s="6">
        <v>-40680</v>
      </c>
      <c r="N2068" s="6">
        <v>0</v>
      </c>
    </row>
    <row r="2069" spans="1:14" x14ac:dyDescent="0.25">
      <c r="A2069" s="5" t="s">
        <v>1482</v>
      </c>
      <c r="B2069" s="5" t="s">
        <v>262</v>
      </c>
      <c r="C2069" s="5" t="s">
        <v>42</v>
      </c>
      <c r="D2069" s="5" t="s">
        <v>43</v>
      </c>
      <c r="E2069" s="6">
        <v>3399.43</v>
      </c>
      <c r="F2069" s="6">
        <v>3399.5266272189347</v>
      </c>
      <c r="G2069" s="6">
        <v>-9.6627218934827397E-2</v>
      </c>
      <c r="H2069" s="6">
        <v>3447.12</v>
      </c>
      <c r="I2069" s="6">
        <v>-47.690000000000055</v>
      </c>
      <c r="J2069" s="6">
        <v>6712</v>
      </c>
      <c r="K2069" s="6">
        <v>6712.2001972386579</v>
      </c>
      <c r="L2069" s="6">
        <v>-0.20019723865789274</v>
      </c>
      <c r="M2069" s="6">
        <v>6806.1710000000003</v>
      </c>
      <c r="N2069" s="6">
        <v>-94.171000000000276</v>
      </c>
    </row>
    <row r="2070" spans="1:14" x14ac:dyDescent="0.25">
      <c r="A2070" s="5" t="s">
        <v>1482</v>
      </c>
      <c r="B2070" s="5" t="s">
        <v>261</v>
      </c>
      <c r="C2070" s="5" t="s">
        <v>42</v>
      </c>
      <c r="D2070" s="5" t="s">
        <v>43</v>
      </c>
      <c r="E2070" s="6">
        <v>23736.23</v>
      </c>
      <c r="F2070" s="6">
        <v>23582.600985221674</v>
      </c>
      <c r="G2070" s="6">
        <v>153.62901477832565</v>
      </c>
      <c r="H2070" s="6">
        <v>23936.34</v>
      </c>
      <c r="I2070" s="6">
        <v>-200.11000000000058</v>
      </c>
      <c r="J2070" s="6">
        <v>40945</v>
      </c>
      <c r="K2070" s="6">
        <v>40679.999999999993</v>
      </c>
      <c r="L2070" s="6">
        <v>265.00000000000728</v>
      </c>
      <c r="M2070" s="6">
        <v>41290.199999999997</v>
      </c>
      <c r="N2070" s="6">
        <v>-345.19999999999709</v>
      </c>
    </row>
    <row r="2071" spans="1:14" x14ac:dyDescent="0.25">
      <c r="A2071" s="5" t="s">
        <v>1483</v>
      </c>
      <c r="B2071" s="5" t="s">
        <v>25</v>
      </c>
      <c r="C2071" s="5" t="s">
        <v>26</v>
      </c>
      <c r="D2071" s="5" t="s">
        <v>27</v>
      </c>
      <c r="E2071" s="6">
        <v>461.67</v>
      </c>
      <c r="F2071" s="6">
        <v>0</v>
      </c>
      <c r="G2071" s="6">
        <v>461.67</v>
      </c>
      <c r="H2071" s="6">
        <v>0</v>
      </c>
      <c r="I2071" s="6">
        <v>461.67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</row>
    <row r="2072" spans="1:14" x14ac:dyDescent="0.25">
      <c r="A2072" s="5" t="s">
        <v>1483</v>
      </c>
      <c r="B2072" s="5" t="s">
        <v>258</v>
      </c>
      <c r="C2072" s="5" t="s">
        <v>33</v>
      </c>
      <c r="D2072" s="5" t="s">
        <v>27</v>
      </c>
      <c r="E2072" s="6">
        <v>42.55</v>
      </c>
      <c r="F2072" s="6">
        <v>0</v>
      </c>
      <c r="G2072" s="6">
        <v>42.55</v>
      </c>
      <c r="H2072" s="6">
        <v>45.45</v>
      </c>
      <c r="I2072" s="6">
        <v>-2.9000000000000057</v>
      </c>
      <c r="J2072" s="6">
        <v>3.6240000000000001</v>
      </c>
      <c r="K2072" s="6">
        <v>0</v>
      </c>
      <c r="L2072" s="6">
        <v>3.6240000000000001</v>
      </c>
      <c r="M2072" s="6">
        <v>3.8719999999999999</v>
      </c>
      <c r="N2072" s="6">
        <v>-0.24799999999999978</v>
      </c>
    </row>
    <row r="2073" spans="1:14" x14ac:dyDescent="0.25">
      <c r="A2073" s="5" t="s">
        <v>1483</v>
      </c>
      <c r="B2073" s="5" t="s">
        <v>259</v>
      </c>
      <c r="C2073" s="5" t="s">
        <v>33</v>
      </c>
      <c r="D2073" s="5" t="s">
        <v>27</v>
      </c>
      <c r="E2073" s="6">
        <v>109.23</v>
      </c>
      <c r="F2073" s="6">
        <v>0</v>
      </c>
      <c r="G2073" s="6">
        <v>109.23</v>
      </c>
      <c r="H2073" s="6">
        <v>116.69</v>
      </c>
      <c r="I2073" s="6">
        <v>-7.4599999999999937</v>
      </c>
      <c r="J2073" s="6">
        <v>3.6240000000000001</v>
      </c>
      <c r="K2073" s="6">
        <v>0</v>
      </c>
      <c r="L2073" s="6">
        <v>3.6240000000000001</v>
      </c>
      <c r="M2073" s="6">
        <v>3.8719999999999999</v>
      </c>
      <c r="N2073" s="6">
        <v>-0.24799999999999978</v>
      </c>
    </row>
    <row r="2074" spans="1:14" x14ac:dyDescent="0.25">
      <c r="A2074" s="5" t="s">
        <v>1483</v>
      </c>
      <c r="B2074" s="5" t="s">
        <v>260</v>
      </c>
      <c r="C2074" s="5" t="s">
        <v>33</v>
      </c>
      <c r="D2074" s="5" t="s">
        <v>27</v>
      </c>
      <c r="E2074" s="6">
        <v>3640.31</v>
      </c>
      <c r="F2074" s="6">
        <v>0</v>
      </c>
      <c r="G2074" s="6">
        <v>3640.31</v>
      </c>
      <c r="H2074" s="6">
        <v>3888.32</v>
      </c>
      <c r="I2074" s="6">
        <v>-248.01000000000022</v>
      </c>
      <c r="J2074" s="6">
        <v>36.24</v>
      </c>
      <c r="K2074" s="6">
        <v>0</v>
      </c>
      <c r="L2074" s="6">
        <v>36.24</v>
      </c>
      <c r="M2074" s="6">
        <v>38.709000000000003</v>
      </c>
      <c r="N2074" s="6">
        <v>-2.4690000000000012</v>
      </c>
    </row>
    <row r="2075" spans="1:14" x14ac:dyDescent="0.25">
      <c r="A2075" s="5" t="s">
        <v>1483</v>
      </c>
      <c r="B2075" s="5" t="s">
        <v>48</v>
      </c>
      <c r="C2075" s="5" t="s">
        <v>39</v>
      </c>
      <c r="D2075" s="5" t="s">
        <v>43</v>
      </c>
      <c r="E2075" s="6">
        <v>-17896.86</v>
      </c>
      <c r="F2075" s="6">
        <v>0</v>
      </c>
      <c r="G2075" s="6">
        <v>-17896.86</v>
      </c>
      <c r="H2075" s="6">
        <v>-17896.79</v>
      </c>
      <c r="I2075" s="6">
        <v>-6.9999999999708962E-2</v>
      </c>
      <c r="J2075" s="6">
        <v>-18000</v>
      </c>
      <c r="K2075" s="6">
        <v>0</v>
      </c>
      <c r="L2075" s="6">
        <v>-18000</v>
      </c>
      <c r="M2075" s="6">
        <v>-18000</v>
      </c>
      <c r="N2075" s="6">
        <v>0</v>
      </c>
    </row>
    <row r="2076" spans="1:14" x14ac:dyDescent="0.25">
      <c r="A2076" s="5" t="s">
        <v>1483</v>
      </c>
      <c r="B2076" s="5" t="s">
        <v>266</v>
      </c>
      <c r="C2076" s="5" t="s">
        <v>42</v>
      </c>
      <c r="D2076" s="5" t="s">
        <v>43</v>
      </c>
      <c r="E2076" s="6">
        <v>1434.24</v>
      </c>
      <c r="F2076" s="6">
        <v>1434.240631163708</v>
      </c>
      <c r="G2076" s="6">
        <v>-6.3116370802163146E-4</v>
      </c>
      <c r="H2076" s="6">
        <v>1454.32</v>
      </c>
      <c r="I2076" s="6">
        <v>-20.079999999999927</v>
      </c>
      <c r="J2076" s="6">
        <v>2970</v>
      </c>
      <c r="K2076" s="6">
        <v>2970</v>
      </c>
      <c r="L2076" s="6">
        <v>0</v>
      </c>
      <c r="M2076" s="6">
        <v>3011.58</v>
      </c>
      <c r="N2076" s="6">
        <v>-41.579999999999927</v>
      </c>
    </row>
    <row r="2077" spans="1:14" x14ac:dyDescent="0.25">
      <c r="A2077" s="5" t="s">
        <v>1483</v>
      </c>
      <c r="B2077" s="5" t="s">
        <v>267</v>
      </c>
      <c r="C2077" s="5" t="s">
        <v>42</v>
      </c>
      <c r="D2077" s="5" t="s">
        <v>43</v>
      </c>
      <c r="E2077" s="6">
        <v>12208.86</v>
      </c>
      <c r="F2077" s="6">
        <v>12208.857142857143</v>
      </c>
      <c r="G2077" s="6">
        <v>2.8571428574650781E-3</v>
      </c>
      <c r="H2077" s="6">
        <v>12391.99</v>
      </c>
      <c r="I2077" s="6">
        <v>-183.1299999999992</v>
      </c>
      <c r="J2077" s="6">
        <v>18000</v>
      </c>
      <c r="K2077" s="6">
        <v>18000</v>
      </c>
      <c r="L2077" s="6">
        <v>0</v>
      </c>
      <c r="M2077" s="6">
        <v>18270</v>
      </c>
      <c r="N2077" s="6">
        <v>-270</v>
      </c>
    </row>
    <row r="2078" spans="1:14" x14ac:dyDescent="0.25">
      <c r="A2078" s="5" t="s">
        <v>1484</v>
      </c>
      <c r="B2078" s="5" t="s">
        <v>25</v>
      </c>
      <c r="C2078" s="5" t="s">
        <v>26</v>
      </c>
      <c r="D2078" s="5" t="s">
        <v>27</v>
      </c>
      <c r="E2078" s="6">
        <v>1537.63</v>
      </c>
      <c r="F2078" s="6">
        <v>0</v>
      </c>
      <c r="G2078" s="6">
        <v>1537.63</v>
      </c>
      <c r="H2078" s="6">
        <v>0</v>
      </c>
      <c r="I2078" s="6">
        <v>1537.63</v>
      </c>
      <c r="J2078" s="6">
        <v>0</v>
      </c>
      <c r="K2078" s="6">
        <v>0</v>
      </c>
      <c r="L2078" s="6">
        <v>0</v>
      </c>
      <c r="M2078" s="6">
        <v>0</v>
      </c>
      <c r="N2078" s="6">
        <v>0</v>
      </c>
    </row>
    <row r="2079" spans="1:14" x14ac:dyDescent="0.25">
      <c r="A2079" s="5" t="s">
        <v>1484</v>
      </c>
      <c r="B2079" s="5" t="s">
        <v>258</v>
      </c>
      <c r="C2079" s="5" t="s">
        <v>33</v>
      </c>
      <c r="D2079" s="5" t="s">
        <v>27</v>
      </c>
      <c r="E2079" s="6">
        <v>467.02</v>
      </c>
      <c r="F2079" s="6">
        <v>0</v>
      </c>
      <c r="G2079" s="6">
        <v>467.02</v>
      </c>
      <c r="H2079" s="6">
        <v>470.07</v>
      </c>
      <c r="I2079" s="6">
        <v>-3.0500000000000114</v>
      </c>
      <c r="J2079" s="6">
        <v>39.78</v>
      </c>
      <c r="K2079" s="6">
        <v>0</v>
      </c>
      <c r="L2079" s="6">
        <v>39.78</v>
      </c>
      <c r="M2079" s="6">
        <v>40.043999999999997</v>
      </c>
      <c r="N2079" s="6">
        <v>-0.26399999999999579</v>
      </c>
    </row>
    <row r="2080" spans="1:14" x14ac:dyDescent="0.25">
      <c r="A2080" s="5" t="s">
        <v>1484</v>
      </c>
      <c r="B2080" s="5" t="s">
        <v>259</v>
      </c>
      <c r="C2080" s="5" t="s">
        <v>33</v>
      </c>
      <c r="D2080" s="5" t="s">
        <v>27</v>
      </c>
      <c r="E2080" s="6">
        <v>1198.97</v>
      </c>
      <c r="F2080" s="6">
        <v>0</v>
      </c>
      <c r="G2080" s="6">
        <v>1198.97</v>
      </c>
      <c r="H2080" s="6">
        <v>1206.9100000000001</v>
      </c>
      <c r="I2080" s="6">
        <v>-7.9400000000000546</v>
      </c>
      <c r="J2080" s="6">
        <v>39.78</v>
      </c>
      <c r="K2080" s="6">
        <v>0</v>
      </c>
      <c r="L2080" s="6">
        <v>39.78</v>
      </c>
      <c r="M2080" s="6">
        <v>40.043999999999997</v>
      </c>
      <c r="N2080" s="6">
        <v>-0.26399999999999579</v>
      </c>
    </row>
    <row r="2081" spans="1:14" x14ac:dyDescent="0.25">
      <c r="A2081" s="5" t="s">
        <v>1484</v>
      </c>
      <c r="B2081" s="5" t="s">
        <v>260</v>
      </c>
      <c r="C2081" s="5" t="s">
        <v>33</v>
      </c>
      <c r="D2081" s="5" t="s">
        <v>27</v>
      </c>
      <c r="E2081" s="6">
        <v>39959.01</v>
      </c>
      <c r="F2081" s="6">
        <v>0</v>
      </c>
      <c r="G2081" s="6">
        <v>39959.01</v>
      </c>
      <c r="H2081" s="6">
        <v>40214.99</v>
      </c>
      <c r="I2081" s="6">
        <v>-255.97999999999593</v>
      </c>
      <c r="J2081" s="6">
        <v>397.8</v>
      </c>
      <c r="K2081" s="6">
        <v>0</v>
      </c>
      <c r="L2081" s="6">
        <v>397.8</v>
      </c>
      <c r="M2081" s="6">
        <v>400.34800000000001</v>
      </c>
      <c r="N2081" s="6">
        <v>-2.5480000000000018</v>
      </c>
    </row>
    <row r="2082" spans="1:14" x14ac:dyDescent="0.25">
      <c r="A2082" s="5" t="s">
        <v>1484</v>
      </c>
      <c r="B2082" s="5" t="s">
        <v>101</v>
      </c>
      <c r="C2082" s="5" t="s">
        <v>39</v>
      </c>
      <c r="D2082" s="5" t="s">
        <v>43</v>
      </c>
      <c r="E2082" s="6">
        <v>-167207.82</v>
      </c>
      <c r="F2082" s="6">
        <v>0</v>
      </c>
      <c r="G2082" s="6">
        <v>-167207.82</v>
      </c>
      <c r="H2082" s="6">
        <v>-167207.63</v>
      </c>
      <c r="I2082" s="6">
        <v>-0.19000000000232831</v>
      </c>
      <c r="J2082" s="6">
        <v>-186165</v>
      </c>
      <c r="K2082" s="6">
        <v>0</v>
      </c>
      <c r="L2082" s="6">
        <v>-186165</v>
      </c>
      <c r="M2082" s="6">
        <v>-186165</v>
      </c>
      <c r="N2082" s="6">
        <v>0</v>
      </c>
    </row>
    <row r="2083" spans="1:14" x14ac:dyDescent="0.25">
      <c r="A2083" s="5" t="s">
        <v>1484</v>
      </c>
      <c r="B2083" s="5" t="s">
        <v>262</v>
      </c>
      <c r="C2083" s="5" t="s">
        <v>42</v>
      </c>
      <c r="D2083" s="5" t="s">
        <v>43</v>
      </c>
      <c r="E2083" s="6">
        <v>15558.25</v>
      </c>
      <c r="F2083" s="6">
        <v>15557.357001972387</v>
      </c>
      <c r="G2083" s="6">
        <v>0.89299802761343017</v>
      </c>
      <c r="H2083" s="6">
        <v>15775.16</v>
      </c>
      <c r="I2083" s="6">
        <v>-216.90999999999985</v>
      </c>
      <c r="J2083" s="6">
        <v>30719</v>
      </c>
      <c r="K2083" s="6">
        <v>30717.224852071005</v>
      </c>
      <c r="L2083" s="6">
        <v>1.7751479289945564</v>
      </c>
      <c r="M2083" s="6">
        <v>31147.266</v>
      </c>
      <c r="N2083" s="6">
        <v>-428.26599999999962</v>
      </c>
    </row>
    <row r="2084" spans="1:14" x14ac:dyDescent="0.25">
      <c r="A2084" s="5" t="s">
        <v>1484</v>
      </c>
      <c r="B2084" s="5" t="s">
        <v>261</v>
      </c>
      <c r="C2084" s="5" t="s">
        <v>42</v>
      </c>
      <c r="D2084" s="5" t="s">
        <v>43</v>
      </c>
      <c r="E2084" s="6">
        <v>108486.94</v>
      </c>
      <c r="F2084" s="6">
        <v>107921.71428571429</v>
      </c>
      <c r="G2084" s="6">
        <v>565.22571428571246</v>
      </c>
      <c r="H2084" s="6">
        <v>109540.54</v>
      </c>
      <c r="I2084" s="6">
        <v>-1053.5999999999913</v>
      </c>
      <c r="J2084" s="6">
        <v>187140</v>
      </c>
      <c r="K2084" s="6">
        <v>186165</v>
      </c>
      <c r="L2084" s="6">
        <v>975</v>
      </c>
      <c r="M2084" s="6">
        <v>188957.47500000001</v>
      </c>
      <c r="N2084" s="6">
        <v>-1817.4750000000058</v>
      </c>
    </row>
    <row r="2085" spans="1:14" x14ac:dyDescent="0.25">
      <c r="A2085" s="5" t="s">
        <v>1485</v>
      </c>
      <c r="B2085" s="5" t="s">
        <v>25</v>
      </c>
      <c r="C2085" s="5" t="s">
        <v>26</v>
      </c>
      <c r="D2085" s="5" t="s">
        <v>27</v>
      </c>
      <c r="E2085" s="6">
        <v>1919.67</v>
      </c>
      <c r="F2085" s="6">
        <v>0</v>
      </c>
      <c r="G2085" s="6">
        <v>1919.67</v>
      </c>
      <c r="H2085" s="6">
        <v>0</v>
      </c>
      <c r="I2085" s="6">
        <v>1919.67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</row>
    <row r="2086" spans="1:14" x14ac:dyDescent="0.25">
      <c r="A2086" s="5" t="s">
        <v>1485</v>
      </c>
      <c r="B2086" s="5" t="s">
        <v>30</v>
      </c>
      <c r="C2086" s="5" t="s">
        <v>29</v>
      </c>
      <c r="D2086" s="5" t="s">
        <v>27</v>
      </c>
      <c r="E2086" s="6">
        <v>21.17</v>
      </c>
      <c r="F2086" s="6">
        <v>0</v>
      </c>
      <c r="G2086" s="6">
        <v>21.17</v>
      </c>
      <c r="H2086" s="6">
        <v>21.38</v>
      </c>
      <c r="I2086" s="6">
        <v>-0.2099999999999973</v>
      </c>
      <c r="J2086" s="6">
        <v>0</v>
      </c>
      <c r="K2086" s="6">
        <v>0</v>
      </c>
      <c r="L2086" s="6">
        <v>0</v>
      </c>
      <c r="M2086" s="6">
        <v>0</v>
      </c>
      <c r="N2086" s="6">
        <v>0</v>
      </c>
    </row>
    <row r="2087" spans="1:14" x14ac:dyDescent="0.25">
      <c r="A2087" s="5" t="s">
        <v>1485</v>
      </c>
      <c r="B2087" s="5" t="s">
        <v>31</v>
      </c>
      <c r="C2087" s="5" t="s">
        <v>29</v>
      </c>
      <c r="D2087" s="5" t="s">
        <v>27</v>
      </c>
      <c r="E2087" s="6">
        <v>94.94</v>
      </c>
      <c r="F2087" s="6">
        <v>0</v>
      </c>
      <c r="G2087" s="6">
        <v>94.94</v>
      </c>
      <c r="H2087" s="6">
        <v>95.87</v>
      </c>
      <c r="I2087" s="6">
        <v>-0.93000000000000682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</row>
    <row r="2088" spans="1:14" x14ac:dyDescent="0.25">
      <c r="A2088" s="5" t="s">
        <v>1485</v>
      </c>
      <c r="B2088" s="5" t="s">
        <v>32</v>
      </c>
      <c r="C2088" s="5" t="s">
        <v>33</v>
      </c>
      <c r="D2088" s="5" t="s">
        <v>27</v>
      </c>
      <c r="E2088" s="6">
        <v>170.42</v>
      </c>
      <c r="F2088" s="6">
        <v>0</v>
      </c>
      <c r="G2088" s="6">
        <v>170.42</v>
      </c>
      <c r="H2088" s="6">
        <v>312.83</v>
      </c>
      <c r="I2088" s="6">
        <v>-142.41</v>
      </c>
      <c r="J2088" s="6">
        <v>0.42</v>
      </c>
      <c r="K2088" s="6">
        <v>0</v>
      </c>
      <c r="L2088" s="6">
        <v>0.42</v>
      </c>
      <c r="M2088" s="6">
        <v>0.77100000000000002</v>
      </c>
      <c r="N2088" s="6">
        <v>-0.35100000000000003</v>
      </c>
    </row>
    <row r="2089" spans="1:14" x14ac:dyDescent="0.25">
      <c r="A2089" s="5" t="s">
        <v>1485</v>
      </c>
      <c r="B2089" s="5" t="s">
        <v>28</v>
      </c>
      <c r="C2089" s="5" t="s">
        <v>29</v>
      </c>
      <c r="D2089" s="5" t="s">
        <v>27</v>
      </c>
      <c r="E2089" s="6">
        <v>676.41</v>
      </c>
      <c r="F2089" s="6">
        <v>0</v>
      </c>
      <c r="G2089" s="6">
        <v>676.41</v>
      </c>
      <c r="H2089" s="6">
        <v>683.07</v>
      </c>
      <c r="I2089" s="6">
        <v>-6.6600000000000819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</row>
    <row r="2090" spans="1:14" x14ac:dyDescent="0.25">
      <c r="A2090" s="5" t="s">
        <v>1485</v>
      </c>
      <c r="B2090" s="5" t="s">
        <v>36</v>
      </c>
      <c r="C2090" s="5" t="s">
        <v>29</v>
      </c>
      <c r="D2090" s="5" t="s">
        <v>27</v>
      </c>
      <c r="E2090" s="6">
        <v>1220.05</v>
      </c>
      <c r="F2090" s="6">
        <v>0</v>
      </c>
      <c r="G2090" s="6">
        <v>1220.05</v>
      </c>
      <c r="H2090" s="6">
        <v>1232.07</v>
      </c>
      <c r="I2090" s="6">
        <v>-12.019999999999982</v>
      </c>
      <c r="J2090" s="6">
        <v>0</v>
      </c>
      <c r="K2090" s="6">
        <v>0</v>
      </c>
      <c r="L2090" s="6">
        <v>0</v>
      </c>
      <c r="M2090" s="6">
        <v>0</v>
      </c>
      <c r="N2090" s="6">
        <v>0</v>
      </c>
    </row>
    <row r="2091" spans="1:14" x14ac:dyDescent="0.25">
      <c r="A2091" s="5" t="s">
        <v>1485</v>
      </c>
      <c r="B2091" s="5" t="s">
        <v>34</v>
      </c>
      <c r="C2091" s="5" t="s">
        <v>33</v>
      </c>
      <c r="D2091" s="5" t="s">
        <v>27</v>
      </c>
      <c r="E2091" s="6">
        <v>761.88</v>
      </c>
      <c r="F2091" s="6">
        <v>0</v>
      </c>
      <c r="G2091" s="6">
        <v>761.88</v>
      </c>
      <c r="H2091" s="6">
        <v>1398.59</v>
      </c>
      <c r="I2091" s="6">
        <v>-636.70999999999992</v>
      </c>
      <c r="J2091" s="6">
        <v>0.42</v>
      </c>
      <c r="K2091" s="6">
        <v>0</v>
      </c>
      <c r="L2091" s="6">
        <v>0.42</v>
      </c>
      <c r="M2091" s="6">
        <v>0.77100000000000002</v>
      </c>
      <c r="N2091" s="6">
        <v>-0.35100000000000003</v>
      </c>
    </row>
    <row r="2092" spans="1:14" x14ac:dyDescent="0.25">
      <c r="A2092" s="5" t="s">
        <v>1485</v>
      </c>
      <c r="B2092" s="5" t="s">
        <v>35</v>
      </c>
      <c r="C2092" s="5" t="s">
        <v>33</v>
      </c>
      <c r="D2092" s="5" t="s">
        <v>27</v>
      </c>
      <c r="E2092" s="6">
        <v>897.26</v>
      </c>
      <c r="F2092" s="6">
        <v>0</v>
      </c>
      <c r="G2092" s="6">
        <v>897.26</v>
      </c>
      <c r="H2092" s="6">
        <v>1647.11</v>
      </c>
      <c r="I2092" s="6">
        <v>-749.84999999999991</v>
      </c>
      <c r="J2092" s="6">
        <v>8.82</v>
      </c>
      <c r="K2092" s="6">
        <v>0</v>
      </c>
      <c r="L2092" s="6">
        <v>8.82</v>
      </c>
      <c r="M2092" s="6">
        <v>16.190999999999999</v>
      </c>
      <c r="N2092" s="6">
        <v>-7.3709999999999987</v>
      </c>
    </row>
    <row r="2093" spans="1:14" x14ac:dyDescent="0.25">
      <c r="A2093" s="5" t="s">
        <v>1485</v>
      </c>
      <c r="B2093" s="5" t="s">
        <v>37</v>
      </c>
      <c r="C2093" s="5" t="s">
        <v>29</v>
      </c>
      <c r="D2093" s="5" t="s">
        <v>27</v>
      </c>
      <c r="E2093" s="6">
        <v>2674.78</v>
      </c>
      <c r="F2093" s="6">
        <v>0</v>
      </c>
      <c r="G2093" s="6">
        <v>2674.78</v>
      </c>
      <c r="H2093" s="6">
        <v>2701.14</v>
      </c>
      <c r="I2093" s="6">
        <v>-26.359999999999673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</row>
    <row r="2094" spans="1:14" x14ac:dyDescent="0.25">
      <c r="A2094" s="5" t="s">
        <v>1485</v>
      </c>
      <c r="B2094" s="5" t="s">
        <v>1100</v>
      </c>
      <c r="C2094" s="5" t="s">
        <v>39</v>
      </c>
      <c r="D2094" s="5" t="s">
        <v>40</v>
      </c>
      <c r="E2094" s="6">
        <v>-78362.98</v>
      </c>
      <c r="F2094" s="6">
        <v>0</v>
      </c>
      <c r="G2094" s="6">
        <v>-78362.98</v>
      </c>
      <c r="H2094" s="6">
        <v>-78362.95</v>
      </c>
      <c r="I2094" s="6">
        <v>-2.9999999998835847E-2</v>
      </c>
      <c r="J2094" s="6">
        <v>-771</v>
      </c>
      <c r="K2094" s="6">
        <v>0</v>
      </c>
      <c r="L2094" s="6">
        <v>-771</v>
      </c>
      <c r="M2094" s="6">
        <v>-771</v>
      </c>
      <c r="N2094" s="6">
        <v>0</v>
      </c>
    </row>
    <row r="2095" spans="1:14" x14ac:dyDescent="0.25">
      <c r="A2095" s="5" t="s">
        <v>1485</v>
      </c>
      <c r="B2095" s="5" t="s">
        <v>1364</v>
      </c>
      <c r="C2095" s="5" t="s">
        <v>42</v>
      </c>
      <c r="D2095" s="5" t="s">
        <v>43</v>
      </c>
      <c r="E2095" s="6">
        <v>4831.25</v>
      </c>
      <c r="F2095" s="6">
        <v>0</v>
      </c>
      <c r="G2095" s="6">
        <v>4831.25</v>
      </c>
      <c r="H2095" s="6">
        <v>0</v>
      </c>
      <c r="I2095" s="6">
        <v>4831.25</v>
      </c>
      <c r="J2095" s="6">
        <v>4644</v>
      </c>
      <c r="K2095" s="6">
        <v>0</v>
      </c>
      <c r="L2095" s="6">
        <v>4644</v>
      </c>
      <c r="M2095" s="6">
        <v>0</v>
      </c>
      <c r="N2095" s="6">
        <v>4644</v>
      </c>
    </row>
    <row r="2096" spans="1:14" x14ac:dyDescent="0.25">
      <c r="A2096" s="5" t="s">
        <v>1485</v>
      </c>
      <c r="B2096" s="5" t="s">
        <v>92</v>
      </c>
      <c r="C2096" s="5" t="s">
        <v>42</v>
      </c>
      <c r="D2096" s="5" t="s">
        <v>43</v>
      </c>
      <c r="E2096" s="6">
        <v>66.22</v>
      </c>
      <c r="F2096" s="6">
        <v>65.623762376237622</v>
      </c>
      <c r="G2096" s="6">
        <v>0.59623762376237721</v>
      </c>
      <c r="H2096" s="6">
        <v>66.28</v>
      </c>
      <c r="I2096" s="6">
        <v>-6.0000000000002274E-2</v>
      </c>
      <c r="J2096" s="6">
        <v>778</v>
      </c>
      <c r="K2096" s="6">
        <v>771</v>
      </c>
      <c r="L2096" s="6">
        <v>7</v>
      </c>
      <c r="M2096" s="6">
        <v>778.71</v>
      </c>
      <c r="N2096" s="6">
        <v>-0.71000000000003638</v>
      </c>
    </row>
    <row r="2097" spans="1:14" x14ac:dyDescent="0.25">
      <c r="A2097" s="5" t="s">
        <v>1485</v>
      </c>
      <c r="B2097" s="5" t="s">
        <v>41</v>
      </c>
      <c r="C2097" s="5" t="s">
        <v>42</v>
      </c>
      <c r="D2097" s="5" t="s">
        <v>43</v>
      </c>
      <c r="E2097" s="6">
        <v>283.5</v>
      </c>
      <c r="F2097" s="6">
        <v>279.04433497536945</v>
      </c>
      <c r="G2097" s="6">
        <v>4.455665024630548</v>
      </c>
      <c r="H2097" s="6">
        <v>283.23</v>
      </c>
      <c r="I2097" s="6">
        <v>0.26999999999998181</v>
      </c>
      <c r="J2097" s="6">
        <v>4700</v>
      </c>
      <c r="K2097" s="6">
        <v>4626</v>
      </c>
      <c r="L2097" s="6">
        <v>74</v>
      </c>
      <c r="M2097" s="6">
        <v>4695.3900000000003</v>
      </c>
      <c r="N2097" s="6">
        <v>4.6099999999996726</v>
      </c>
    </row>
    <row r="2098" spans="1:14" x14ac:dyDescent="0.25">
      <c r="A2098" s="5" t="s">
        <v>1485</v>
      </c>
      <c r="B2098" s="5" t="s">
        <v>94</v>
      </c>
      <c r="C2098" s="5" t="s">
        <v>42</v>
      </c>
      <c r="D2098" s="5" t="s">
        <v>43</v>
      </c>
      <c r="E2098" s="6">
        <v>386.1</v>
      </c>
      <c r="F2098" s="6">
        <v>381.64179104477614</v>
      </c>
      <c r="G2098" s="6">
        <v>4.4582089552238813</v>
      </c>
      <c r="H2098" s="6">
        <v>383.55</v>
      </c>
      <c r="I2098" s="6">
        <v>2.5500000000000114</v>
      </c>
      <c r="J2098" s="6">
        <v>780</v>
      </c>
      <c r="K2098" s="6">
        <v>771</v>
      </c>
      <c r="L2098" s="6">
        <v>9</v>
      </c>
      <c r="M2098" s="6">
        <v>774.85500000000002</v>
      </c>
      <c r="N2098" s="6">
        <v>5.1449999999999818</v>
      </c>
    </row>
    <row r="2099" spans="1:14" x14ac:dyDescent="0.25">
      <c r="A2099" s="5" t="s">
        <v>1485</v>
      </c>
      <c r="B2099" s="5" t="s">
        <v>45</v>
      </c>
      <c r="C2099" s="5" t="s">
        <v>42</v>
      </c>
      <c r="D2099" s="5" t="s">
        <v>43</v>
      </c>
      <c r="E2099" s="6">
        <v>1216.1300000000001</v>
      </c>
      <c r="F2099" s="6">
        <v>1196.9753694581282</v>
      </c>
      <c r="G2099" s="6">
        <v>19.154630541871938</v>
      </c>
      <c r="H2099" s="6">
        <v>1214.93</v>
      </c>
      <c r="I2099" s="6">
        <v>1.2000000000000455</v>
      </c>
      <c r="J2099" s="6">
        <v>4700</v>
      </c>
      <c r="K2099" s="6">
        <v>4626</v>
      </c>
      <c r="L2099" s="6">
        <v>74</v>
      </c>
      <c r="M2099" s="6">
        <v>4695.3900000000003</v>
      </c>
      <c r="N2099" s="6">
        <v>4.6099999999996726</v>
      </c>
    </row>
    <row r="2100" spans="1:14" x14ac:dyDescent="0.25">
      <c r="A2100" s="5" t="s">
        <v>1485</v>
      </c>
      <c r="B2100" s="5" t="s">
        <v>46</v>
      </c>
      <c r="C2100" s="5" t="s">
        <v>42</v>
      </c>
      <c r="D2100" s="5" t="s">
        <v>43</v>
      </c>
      <c r="E2100" s="6">
        <v>1470.54</v>
      </c>
      <c r="F2100" s="6">
        <v>1447.3793103448277</v>
      </c>
      <c r="G2100" s="6">
        <v>23.160689655172291</v>
      </c>
      <c r="H2100" s="6">
        <v>1469.09</v>
      </c>
      <c r="I2100" s="6">
        <v>1.4500000000000455</v>
      </c>
      <c r="J2100" s="6">
        <v>4700</v>
      </c>
      <c r="K2100" s="6">
        <v>4626</v>
      </c>
      <c r="L2100" s="6">
        <v>74</v>
      </c>
      <c r="M2100" s="6">
        <v>4695.3900000000003</v>
      </c>
      <c r="N2100" s="6">
        <v>4.6099999999996726</v>
      </c>
    </row>
    <row r="2101" spans="1:14" x14ac:dyDescent="0.25">
      <c r="A2101" s="5" t="s">
        <v>1485</v>
      </c>
      <c r="B2101" s="5" t="s">
        <v>47</v>
      </c>
      <c r="C2101" s="5" t="s">
        <v>42</v>
      </c>
      <c r="D2101" s="5" t="s">
        <v>43</v>
      </c>
      <c r="E2101" s="6">
        <v>2216.0100000000002</v>
      </c>
      <c r="F2101" s="6">
        <v>2175.0980392156862</v>
      </c>
      <c r="G2101" s="6">
        <v>40.911960784314033</v>
      </c>
      <c r="H2101" s="6">
        <v>2218.6</v>
      </c>
      <c r="I2101" s="6">
        <v>-2.5899999999996908</v>
      </c>
      <c r="J2101" s="6">
        <v>4713</v>
      </c>
      <c r="K2101" s="6">
        <v>4626</v>
      </c>
      <c r="L2101" s="6">
        <v>87</v>
      </c>
      <c r="M2101" s="6">
        <v>4718.5200000000004</v>
      </c>
      <c r="N2101" s="6">
        <v>-5.5200000000004366</v>
      </c>
    </row>
    <row r="2102" spans="1:14" x14ac:dyDescent="0.25">
      <c r="A2102" s="5" t="s">
        <v>1485</v>
      </c>
      <c r="B2102" s="5" t="s">
        <v>48</v>
      </c>
      <c r="C2102" s="5" t="s">
        <v>42</v>
      </c>
      <c r="D2102" s="5" t="s">
        <v>43</v>
      </c>
      <c r="E2102" s="6">
        <v>5468.49</v>
      </c>
      <c r="F2102" s="6">
        <v>4599.4778325123152</v>
      </c>
      <c r="G2102" s="6">
        <v>869.01216748768456</v>
      </c>
      <c r="H2102" s="6">
        <v>4668.47</v>
      </c>
      <c r="I2102" s="6">
        <v>800.01999999999953</v>
      </c>
      <c r="J2102" s="6">
        <v>5500</v>
      </c>
      <c r="K2102" s="6">
        <v>4626</v>
      </c>
      <c r="L2102" s="6">
        <v>874</v>
      </c>
      <c r="M2102" s="6">
        <v>4695.3900000000003</v>
      </c>
      <c r="N2102" s="6">
        <v>804.60999999999967</v>
      </c>
    </row>
    <row r="2103" spans="1:14" x14ac:dyDescent="0.25">
      <c r="A2103" s="5" t="s">
        <v>1485</v>
      </c>
      <c r="B2103" s="5" t="s">
        <v>50</v>
      </c>
      <c r="C2103" s="5" t="s">
        <v>42</v>
      </c>
      <c r="D2103" s="5" t="s">
        <v>43</v>
      </c>
      <c r="E2103" s="6">
        <v>0</v>
      </c>
      <c r="F2103" s="6">
        <v>5766.4477611940301</v>
      </c>
      <c r="G2103" s="6">
        <v>-5766.4477611940301</v>
      </c>
      <c r="H2103" s="6">
        <v>5795.28</v>
      </c>
      <c r="I2103" s="6">
        <v>-5795.28</v>
      </c>
      <c r="J2103" s="6">
        <v>0</v>
      </c>
      <c r="K2103" s="6">
        <v>4626</v>
      </c>
      <c r="L2103" s="6">
        <v>-4626</v>
      </c>
      <c r="M2103" s="6">
        <v>4649.13</v>
      </c>
      <c r="N2103" s="6">
        <v>-4649.13</v>
      </c>
    </row>
    <row r="2104" spans="1:14" x14ac:dyDescent="0.25">
      <c r="A2104" s="5" t="s">
        <v>1485</v>
      </c>
      <c r="B2104" s="5" t="s">
        <v>95</v>
      </c>
      <c r="C2104" s="5" t="s">
        <v>42</v>
      </c>
      <c r="D2104" s="5" t="s">
        <v>43</v>
      </c>
      <c r="E2104" s="6">
        <v>6942.28</v>
      </c>
      <c r="F2104" s="6">
        <v>6792.5123152709357</v>
      </c>
      <c r="G2104" s="6">
        <v>149.76768472906406</v>
      </c>
      <c r="H2104" s="6">
        <v>6894.4</v>
      </c>
      <c r="I2104" s="6">
        <v>47.880000000000109</v>
      </c>
      <c r="J2104" s="6">
        <v>788</v>
      </c>
      <c r="K2104" s="6">
        <v>771</v>
      </c>
      <c r="L2104" s="6">
        <v>17</v>
      </c>
      <c r="M2104" s="6">
        <v>782.56500000000005</v>
      </c>
      <c r="N2104" s="6">
        <v>5.4349999999999454</v>
      </c>
    </row>
    <row r="2105" spans="1:14" x14ac:dyDescent="0.25">
      <c r="A2105" s="5" t="s">
        <v>1485</v>
      </c>
      <c r="B2105" s="5" t="s">
        <v>51</v>
      </c>
      <c r="C2105" s="5" t="s">
        <v>42</v>
      </c>
      <c r="D2105" s="5" t="s">
        <v>43</v>
      </c>
      <c r="E2105" s="6">
        <v>26360.48</v>
      </c>
      <c r="F2105" s="6">
        <v>26128.90099009901</v>
      </c>
      <c r="G2105" s="6">
        <v>231.57900990099006</v>
      </c>
      <c r="H2105" s="6">
        <v>26390.19</v>
      </c>
      <c r="I2105" s="6">
        <v>-29.709999999999127</v>
      </c>
      <c r="J2105" s="6">
        <v>4667</v>
      </c>
      <c r="K2105" s="6">
        <v>4626</v>
      </c>
      <c r="L2105" s="6">
        <v>41</v>
      </c>
      <c r="M2105" s="6">
        <v>4672.26</v>
      </c>
      <c r="N2105" s="6">
        <v>-5.2600000000002183</v>
      </c>
    </row>
    <row r="2106" spans="1:14" x14ac:dyDescent="0.25">
      <c r="A2106" s="5" t="s">
        <v>1485</v>
      </c>
      <c r="B2106" s="5" t="s">
        <v>52</v>
      </c>
      <c r="C2106" s="5" t="s">
        <v>42</v>
      </c>
      <c r="D2106" s="5" t="s">
        <v>53</v>
      </c>
      <c r="E2106" s="6">
        <v>20451.830000000002</v>
      </c>
      <c r="F2106" s="6">
        <v>20448.79207920792</v>
      </c>
      <c r="G2106" s="6">
        <v>3.0379207920814224</v>
      </c>
      <c r="H2106" s="6">
        <v>20653.28</v>
      </c>
      <c r="I2106" s="6">
        <v>-201.44999999999709</v>
      </c>
      <c r="J2106" s="6">
        <v>3470</v>
      </c>
      <c r="K2106" s="6">
        <v>3469.5</v>
      </c>
      <c r="L2106" s="6">
        <v>0.5</v>
      </c>
      <c r="M2106" s="6">
        <v>3504.1950000000002</v>
      </c>
      <c r="N2106" s="6">
        <v>-34.195000000000164</v>
      </c>
    </row>
    <row r="2107" spans="1:14" x14ac:dyDescent="0.25">
      <c r="A2107" s="5" t="s">
        <v>1485</v>
      </c>
      <c r="B2107" s="5" t="s">
        <v>54</v>
      </c>
      <c r="C2107" s="5" t="s">
        <v>42</v>
      </c>
      <c r="D2107" s="5" t="s">
        <v>55</v>
      </c>
      <c r="E2107" s="6">
        <v>233.57</v>
      </c>
      <c r="F2107" s="6">
        <v>228.99019607843138</v>
      </c>
      <c r="G2107" s="6">
        <v>4.5798039215686117</v>
      </c>
      <c r="H2107" s="6">
        <v>233.57</v>
      </c>
      <c r="I2107" s="6">
        <v>0</v>
      </c>
      <c r="J2107" s="6">
        <v>42.466999999999999</v>
      </c>
      <c r="K2107" s="6">
        <v>41.634313725490195</v>
      </c>
      <c r="L2107" s="6">
        <v>0.83268627450980404</v>
      </c>
      <c r="M2107" s="6">
        <v>42.466999999999999</v>
      </c>
      <c r="N2107" s="6">
        <v>0</v>
      </c>
    </row>
    <row r="2108" spans="1:14" x14ac:dyDescent="0.25">
      <c r="A2108" s="5" t="s">
        <v>1486</v>
      </c>
      <c r="B2108" s="5" t="s">
        <v>25</v>
      </c>
      <c r="C2108" s="5" t="s">
        <v>26</v>
      </c>
      <c r="D2108" s="5" t="s">
        <v>27</v>
      </c>
      <c r="E2108" s="6">
        <v>1833.19</v>
      </c>
      <c r="F2108" s="6">
        <v>0</v>
      </c>
      <c r="G2108" s="6">
        <v>1833.19</v>
      </c>
      <c r="H2108" s="6">
        <v>0</v>
      </c>
      <c r="I2108" s="6">
        <v>1833.19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</row>
    <row r="2109" spans="1:14" x14ac:dyDescent="0.25">
      <c r="A2109" s="5" t="s">
        <v>1486</v>
      </c>
      <c r="B2109" s="5" t="s">
        <v>30</v>
      </c>
      <c r="C2109" s="5" t="s">
        <v>29</v>
      </c>
      <c r="D2109" s="5" t="s">
        <v>27</v>
      </c>
      <c r="E2109" s="6">
        <v>27.5</v>
      </c>
      <c r="F2109" s="6">
        <v>0</v>
      </c>
      <c r="G2109" s="6">
        <v>27.5</v>
      </c>
      <c r="H2109" s="6">
        <v>27.64</v>
      </c>
      <c r="I2109" s="6">
        <v>-0.14000000000000057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</row>
    <row r="2110" spans="1:14" x14ac:dyDescent="0.25">
      <c r="A2110" s="5" t="s">
        <v>1486</v>
      </c>
      <c r="B2110" s="5" t="s">
        <v>31</v>
      </c>
      <c r="C2110" s="5" t="s">
        <v>29</v>
      </c>
      <c r="D2110" s="5" t="s">
        <v>27</v>
      </c>
      <c r="E2110" s="6">
        <v>123.37</v>
      </c>
      <c r="F2110" s="6">
        <v>0</v>
      </c>
      <c r="G2110" s="6">
        <v>123.37</v>
      </c>
      <c r="H2110" s="6">
        <v>123.98</v>
      </c>
      <c r="I2110" s="6">
        <v>-0.60999999999999943</v>
      </c>
      <c r="J2110" s="6">
        <v>0</v>
      </c>
      <c r="K2110" s="6">
        <v>0</v>
      </c>
      <c r="L2110" s="6">
        <v>0</v>
      </c>
      <c r="M2110" s="6">
        <v>0</v>
      </c>
      <c r="N2110" s="6">
        <v>0</v>
      </c>
    </row>
    <row r="2111" spans="1:14" x14ac:dyDescent="0.25">
      <c r="A2111" s="5" t="s">
        <v>1486</v>
      </c>
      <c r="B2111" s="5" t="s">
        <v>32</v>
      </c>
      <c r="C2111" s="5" t="s">
        <v>33</v>
      </c>
      <c r="D2111" s="5" t="s">
        <v>27</v>
      </c>
      <c r="E2111" s="6">
        <v>202.88</v>
      </c>
      <c r="F2111" s="6">
        <v>0</v>
      </c>
      <c r="G2111" s="6">
        <v>202.88</v>
      </c>
      <c r="H2111" s="6">
        <v>278.47000000000003</v>
      </c>
      <c r="I2111" s="6">
        <v>-75.590000000000032</v>
      </c>
      <c r="J2111" s="6">
        <v>0.5</v>
      </c>
      <c r="K2111" s="6">
        <v>0</v>
      </c>
      <c r="L2111" s="6">
        <v>0.5</v>
      </c>
      <c r="M2111" s="6">
        <v>0.68600000000000005</v>
      </c>
      <c r="N2111" s="6">
        <v>-0.18600000000000005</v>
      </c>
    </row>
    <row r="2112" spans="1:14" x14ac:dyDescent="0.25">
      <c r="A2112" s="5" t="s">
        <v>1486</v>
      </c>
      <c r="B2112" s="5" t="s">
        <v>28</v>
      </c>
      <c r="C2112" s="5" t="s">
        <v>29</v>
      </c>
      <c r="D2112" s="5" t="s">
        <v>27</v>
      </c>
      <c r="E2112" s="6">
        <v>878.94</v>
      </c>
      <c r="F2112" s="6">
        <v>0</v>
      </c>
      <c r="G2112" s="6">
        <v>878.94</v>
      </c>
      <c r="H2112" s="6">
        <v>883.33</v>
      </c>
      <c r="I2112" s="6">
        <v>-4.3899999999999864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</row>
    <row r="2113" spans="1:14" x14ac:dyDescent="0.25">
      <c r="A2113" s="5" t="s">
        <v>1486</v>
      </c>
      <c r="B2113" s="5" t="s">
        <v>34</v>
      </c>
      <c r="C2113" s="5" t="s">
        <v>33</v>
      </c>
      <c r="D2113" s="5" t="s">
        <v>27</v>
      </c>
      <c r="E2113" s="6">
        <v>907</v>
      </c>
      <c r="F2113" s="6">
        <v>0</v>
      </c>
      <c r="G2113" s="6">
        <v>907</v>
      </c>
      <c r="H2113" s="6">
        <v>1244.98</v>
      </c>
      <c r="I2113" s="6">
        <v>-337.98</v>
      </c>
      <c r="J2113" s="6">
        <v>0.5</v>
      </c>
      <c r="K2113" s="6">
        <v>0</v>
      </c>
      <c r="L2113" s="6">
        <v>0.5</v>
      </c>
      <c r="M2113" s="6">
        <v>0.68600000000000005</v>
      </c>
      <c r="N2113" s="6">
        <v>-0.18600000000000005</v>
      </c>
    </row>
    <row r="2114" spans="1:14" x14ac:dyDescent="0.25">
      <c r="A2114" s="5" t="s">
        <v>1486</v>
      </c>
      <c r="B2114" s="5" t="s">
        <v>35</v>
      </c>
      <c r="C2114" s="5" t="s">
        <v>33</v>
      </c>
      <c r="D2114" s="5" t="s">
        <v>27</v>
      </c>
      <c r="E2114" s="6">
        <v>1068.17</v>
      </c>
      <c r="F2114" s="6">
        <v>0</v>
      </c>
      <c r="G2114" s="6">
        <v>1068.17</v>
      </c>
      <c r="H2114" s="6">
        <v>1466.16</v>
      </c>
      <c r="I2114" s="6">
        <v>-397.99</v>
      </c>
      <c r="J2114" s="6">
        <v>10.5</v>
      </c>
      <c r="K2114" s="6">
        <v>0</v>
      </c>
      <c r="L2114" s="6">
        <v>10.5</v>
      </c>
      <c r="M2114" s="6">
        <v>14.412000000000001</v>
      </c>
      <c r="N2114" s="6">
        <v>-3.9120000000000008</v>
      </c>
    </row>
    <row r="2115" spans="1:14" x14ac:dyDescent="0.25">
      <c r="A2115" s="5" t="s">
        <v>1486</v>
      </c>
      <c r="B2115" s="5" t="s">
        <v>36</v>
      </c>
      <c r="C2115" s="5" t="s">
        <v>29</v>
      </c>
      <c r="D2115" s="5" t="s">
        <v>27</v>
      </c>
      <c r="E2115" s="6">
        <v>1585.36</v>
      </c>
      <c r="F2115" s="6">
        <v>0</v>
      </c>
      <c r="G2115" s="6">
        <v>1585.36</v>
      </c>
      <c r="H2115" s="6">
        <v>1593.29</v>
      </c>
      <c r="I2115" s="6">
        <v>-7.9300000000000637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</row>
    <row r="2116" spans="1:14" x14ac:dyDescent="0.25">
      <c r="A2116" s="5" t="s">
        <v>1486</v>
      </c>
      <c r="B2116" s="5" t="s">
        <v>37</v>
      </c>
      <c r="C2116" s="5" t="s">
        <v>29</v>
      </c>
      <c r="D2116" s="5" t="s">
        <v>27</v>
      </c>
      <c r="E2116" s="6">
        <v>3475.67</v>
      </c>
      <c r="F2116" s="6">
        <v>0</v>
      </c>
      <c r="G2116" s="6">
        <v>3475.67</v>
      </c>
      <c r="H2116" s="6">
        <v>3493.05</v>
      </c>
      <c r="I2116" s="6">
        <v>-17.380000000000109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</row>
    <row r="2117" spans="1:14" x14ac:dyDescent="0.25">
      <c r="A2117" s="5" t="s">
        <v>1486</v>
      </c>
      <c r="B2117" s="5" t="s">
        <v>1194</v>
      </c>
      <c r="C2117" s="5" t="s">
        <v>39</v>
      </c>
      <c r="D2117" s="5" t="s">
        <v>40</v>
      </c>
      <c r="E2117" s="6">
        <v>-92458.15</v>
      </c>
      <c r="F2117" s="6">
        <v>0</v>
      </c>
      <c r="G2117" s="6">
        <v>-92458.15</v>
      </c>
      <c r="H2117" s="6">
        <v>-92458.17</v>
      </c>
      <c r="I2117" s="6">
        <v>2.0000000004074536E-2</v>
      </c>
      <c r="J2117" s="6">
        <v>-501</v>
      </c>
      <c r="K2117" s="6">
        <v>0</v>
      </c>
      <c r="L2117" s="6">
        <v>-501</v>
      </c>
      <c r="M2117" s="6">
        <v>-501</v>
      </c>
      <c r="N2117" s="6">
        <v>0</v>
      </c>
    </row>
    <row r="2118" spans="1:14" x14ac:dyDescent="0.25">
      <c r="A2118" s="5" t="s">
        <v>1486</v>
      </c>
      <c r="B2118" s="5" t="s">
        <v>92</v>
      </c>
      <c r="C2118" s="5" t="s">
        <v>42</v>
      </c>
      <c r="D2118" s="5" t="s">
        <v>43</v>
      </c>
      <c r="E2118" s="6">
        <v>54.48</v>
      </c>
      <c r="F2118" s="6">
        <v>0</v>
      </c>
      <c r="G2118" s="6">
        <v>54.48</v>
      </c>
      <c r="H2118" s="6">
        <v>0</v>
      </c>
      <c r="I2118" s="6">
        <v>54.48</v>
      </c>
      <c r="J2118" s="6">
        <v>640</v>
      </c>
      <c r="K2118" s="6">
        <v>0</v>
      </c>
      <c r="L2118" s="6">
        <v>640</v>
      </c>
      <c r="M2118" s="6">
        <v>0</v>
      </c>
      <c r="N2118" s="6">
        <v>640</v>
      </c>
    </row>
    <row r="2119" spans="1:14" x14ac:dyDescent="0.25">
      <c r="A2119" s="5" t="s">
        <v>1486</v>
      </c>
      <c r="B2119" s="5" t="s">
        <v>1364</v>
      </c>
      <c r="C2119" s="5" t="s">
        <v>42</v>
      </c>
      <c r="D2119" s="5" t="s">
        <v>43</v>
      </c>
      <c r="E2119" s="6">
        <v>6273.13</v>
      </c>
      <c r="F2119" s="6">
        <v>0</v>
      </c>
      <c r="G2119" s="6">
        <v>6273.13</v>
      </c>
      <c r="H2119" s="6">
        <v>0</v>
      </c>
      <c r="I2119" s="6">
        <v>6273.13</v>
      </c>
      <c r="J2119" s="6">
        <v>6030</v>
      </c>
      <c r="K2119" s="6">
        <v>0</v>
      </c>
      <c r="L2119" s="6">
        <v>6030</v>
      </c>
      <c r="M2119" s="6">
        <v>0</v>
      </c>
      <c r="N2119" s="6">
        <v>6030</v>
      </c>
    </row>
    <row r="2120" spans="1:14" x14ac:dyDescent="0.25">
      <c r="A2120" s="5" t="s">
        <v>1486</v>
      </c>
      <c r="B2120" s="5" t="s">
        <v>44</v>
      </c>
      <c r="C2120" s="5" t="s">
        <v>42</v>
      </c>
      <c r="D2120" s="5" t="s">
        <v>43</v>
      </c>
      <c r="E2120" s="6">
        <v>498.47</v>
      </c>
      <c r="F2120" s="6">
        <v>496.4875621890547</v>
      </c>
      <c r="G2120" s="6">
        <v>1.9824378109453278</v>
      </c>
      <c r="H2120" s="6">
        <v>498.97</v>
      </c>
      <c r="I2120" s="6">
        <v>-0.5</v>
      </c>
      <c r="J2120" s="6">
        <v>503</v>
      </c>
      <c r="K2120" s="6">
        <v>501</v>
      </c>
      <c r="L2120" s="6">
        <v>2</v>
      </c>
      <c r="M2120" s="6">
        <v>503.505</v>
      </c>
      <c r="N2120" s="6">
        <v>-0.50499999999999545</v>
      </c>
    </row>
    <row r="2121" spans="1:14" x14ac:dyDescent="0.25">
      <c r="A2121" s="5" t="s">
        <v>1486</v>
      </c>
      <c r="B2121" s="5" t="s">
        <v>1195</v>
      </c>
      <c r="C2121" s="5" t="s">
        <v>42</v>
      </c>
      <c r="D2121" s="5" t="s">
        <v>43</v>
      </c>
      <c r="E2121" s="6">
        <v>612.55999999999995</v>
      </c>
      <c r="F2121" s="6">
        <v>593.99014778325125</v>
      </c>
      <c r="G2121" s="6">
        <v>18.5698522167487</v>
      </c>
      <c r="H2121" s="6">
        <v>602.9</v>
      </c>
      <c r="I2121" s="6">
        <v>9.6599999999999682</v>
      </c>
      <c r="J2121" s="6">
        <v>6200</v>
      </c>
      <c r="K2121" s="6">
        <v>6012</v>
      </c>
      <c r="L2121" s="6">
        <v>188</v>
      </c>
      <c r="M2121" s="6">
        <v>6102.18</v>
      </c>
      <c r="N2121" s="6">
        <v>97.819999999999709</v>
      </c>
    </row>
    <row r="2122" spans="1:14" x14ac:dyDescent="0.25">
      <c r="A2122" s="5" t="s">
        <v>1486</v>
      </c>
      <c r="B2122" s="5" t="s">
        <v>99</v>
      </c>
      <c r="C2122" s="5" t="s">
        <v>42</v>
      </c>
      <c r="D2122" s="5" t="s">
        <v>43</v>
      </c>
      <c r="E2122" s="6">
        <v>1398.66</v>
      </c>
      <c r="F2122" s="6">
        <v>1356.2463054187192</v>
      </c>
      <c r="G2122" s="6">
        <v>42.413694581280879</v>
      </c>
      <c r="H2122" s="6">
        <v>1376.59</v>
      </c>
      <c r="I2122" s="6">
        <v>22.070000000000164</v>
      </c>
      <c r="J2122" s="6">
        <v>6200</v>
      </c>
      <c r="K2122" s="6">
        <v>6012</v>
      </c>
      <c r="L2122" s="6">
        <v>188</v>
      </c>
      <c r="M2122" s="6">
        <v>6102.18</v>
      </c>
      <c r="N2122" s="6">
        <v>97.819999999999709</v>
      </c>
    </row>
    <row r="2123" spans="1:14" x14ac:dyDescent="0.25">
      <c r="A2123" s="5" t="s">
        <v>1486</v>
      </c>
      <c r="B2123" s="5" t="s">
        <v>100</v>
      </c>
      <c r="C2123" s="5" t="s">
        <v>42</v>
      </c>
      <c r="D2123" s="5" t="s">
        <v>43</v>
      </c>
      <c r="E2123" s="6">
        <v>1797.19</v>
      </c>
      <c r="F2123" s="6">
        <v>1742.6995073891626</v>
      </c>
      <c r="G2123" s="6">
        <v>54.490492610837464</v>
      </c>
      <c r="H2123" s="6">
        <v>1768.84</v>
      </c>
      <c r="I2123" s="6">
        <v>28.350000000000136</v>
      </c>
      <c r="J2123" s="6">
        <v>6200</v>
      </c>
      <c r="K2123" s="6">
        <v>6012</v>
      </c>
      <c r="L2123" s="6">
        <v>188</v>
      </c>
      <c r="M2123" s="6">
        <v>6102.18</v>
      </c>
      <c r="N2123" s="6">
        <v>97.819999999999709</v>
      </c>
    </row>
    <row r="2124" spans="1:14" x14ac:dyDescent="0.25">
      <c r="A2124" s="5" t="s">
        <v>1486</v>
      </c>
      <c r="B2124" s="5" t="s">
        <v>47</v>
      </c>
      <c r="C2124" s="5" t="s">
        <v>42</v>
      </c>
      <c r="D2124" s="5" t="s">
        <v>43</v>
      </c>
      <c r="E2124" s="6">
        <v>2877.56</v>
      </c>
      <c r="F2124" s="6">
        <v>2826.7843137254904</v>
      </c>
      <c r="G2124" s="6">
        <v>50.775686274509553</v>
      </c>
      <c r="H2124" s="6">
        <v>2883.32</v>
      </c>
      <c r="I2124" s="6">
        <v>-5.7600000000002183</v>
      </c>
      <c r="J2124" s="6">
        <v>6120</v>
      </c>
      <c r="K2124" s="6">
        <v>6012</v>
      </c>
      <c r="L2124" s="6">
        <v>108</v>
      </c>
      <c r="M2124" s="6">
        <v>6132.24</v>
      </c>
      <c r="N2124" s="6">
        <v>-12.239999999999782</v>
      </c>
    </row>
    <row r="2125" spans="1:14" x14ac:dyDescent="0.25">
      <c r="A2125" s="5" t="s">
        <v>1486</v>
      </c>
      <c r="B2125" s="5" t="s">
        <v>101</v>
      </c>
      <c r="C2125" s="5" t="s">
        <v>42</v>
      </c>
      <c r="D2125" s="5" t="s">
        <v>43</v>
      </c>
      <c r="E2125" s="6">
        <v>5838.1</v>
      </c>
      <c r="F2125" s="6">
        <v>5399.7931034482763</v>
      </c>
      <c r="G2125" s="6">
        <v>438.30689655172409</v>
      </c>
      <c r="H2125" s="6">
        <v>5480.79</v>
      </c>
      <c r="I2125" s="6">
        <v>357.3100000000004</v>
      </c>
      <c r="J2125" s="6">
        <v>6500</v>
      </c>
      <c r="K2125" s="6">
        <v>6012</v>
      </c>
      <c r="L2125" s="6">
        <v>488</v>
      </c>
      <c r="M2125" s="6">
        <v>6102.18</v>
      </c>
      <c r="N2125" s="6">
        <v>397.81999999999971</v>
      </c>
    </row>
    <row r="2126" spans="1:14" x14ac:dyDescent="0.25">
      <c r="A2126" s="5" t="s">
        <v>1486</v>
      </c>
      <c r="B2126" s="5" t="s">
        <v>109</v>
      </c>
      <c r="C2126" s="5" t="s">
        <v>42</v>
      </c>
      <c r="D2126" s="5" t="s">
        <v>43</v>
      </c>
      <c r="E2126" s="6">
        <v>6070.6</v>
      </c>
      <c r="F2126" s="6">
        <v>5986.9458128078813</v>
      </c>
      <c r="G2126" s="6">
        <v>83.654187192119025</v>
      </c>
      <c r="H2126" s="6">
        <v>6076.75</v>
      </c>
      <c r="I2126" s="6">
        <v>-6.1499999999996362</v>
      </c>
      <c r="J2126" s="6">
        <v>508</v>
      </c>
      <c r="K2126" s="6">
        <v>501</v>
      </c>
      <c r="L2126" s="6">
        <v>7</v>
      </c>
      <c r="M2126" s="6">
        <v>508.51499999999999</v>
      </c>
      <c r="N2126" s="6">
        <v>-0.51499999999998636</v>
      </c>
    </row>
    <row r="2127" spans="1:14" x14ac:dyDescent="0.25">
      <c r="A2127" s="5" t="s">
        <v>1486</v>
      </c>
      <c r="B2127" s="5" t="s">
        <v>50</v>
      </c>
      <c r="C2127" s="5" t="s">
        <v>42</v>
      </c>
      <c r="D2127" s="5" t="s">
        <v>43</v>
      </c>
      <c r="E2127" s="6">
        <v>0</v>
      </c>
      <c r="F2127" s="6">
        <v>7494.1393034825869</v>
      </c>
      <c r="G2127" s="6">
        <v>-7494.1393034825869</v>
      </c>
      <c r="H2127" s="6">
        <v>7531.61</v>
      </c>
      <c r="I2127" s="6">
        <v>-7531.61</v>
      </c>
      <c r="J2127" s="6">
        <v>0</v>
      </c>
      <c r="K2127" s="6">
        <v>6012</v>
      </c>
      <c r="L2127" s="6">
        <v>-6012</v>
      </c>
      <c r="M2127" s="6">
        <v>6042.06</v>
      </c>
      <c r="N2127" s="6">
        <v>-6042.06</v>
      </c>
    </row>
    <row r="2128" spans="1:14" x14ac:dyDescent="0.25">
      <c r="A2128" s="5" t="s">
        <v>1486</v>
      </c>
      <c r="B2128" s="5" t="s">
        <v>103</v>
      </c>
      <c r="C2128" s="5" t="s">
        <v>42</v>
      </c>
      <c r="D2128" s="5" t="s">
        <v>43</v>
      </c>
      <c r="E2128" s="6">
        <v>30393.45</v>
      </c>
      <c r="F2128" s="6">
        <v>30152.702970297029</v>
      </c>
      <c r="G2128" s="6">
        <v>240.74702970297221</v>
      </c>
      <c r="H2128" s="6">
        <v>30454.23</v>
      </c>
      <c r="I2128" s="6">
        <v>-60.779999999998836</v>
      </c>
      <c r="J2128" s="6">
        <v>6060</v>
      </c>
      <c r="K2128" s="6">
        <v>6012</v>
      </c>
      <c r="L2128" s="6">
        <v>48</v>
      </c>
      <c r="M2128" s="6">
        <v>6072.12</v>
      </c>
      <c r="N2128" s="6">
        <v>-12.119999999999891</v>
      </c>
    </row>
    <row r="2129" spans="1:14" x14ac:dyDescent="0.25">
      <c r="A2129" s="5" t="s">
        <v>1486</v>
      </c>
      <c r="B2129" s="5" t="s">
        <v>104</v>
      </c>
      <c r="C2129" s="5" t="s">
        <v>42</v>
      </c>
      <c r="D2129" s="5" t="s">
        <v>53</v>
      </c>
      <c r="E2129" s="6">
        <v>26238.32</v>
      </c>
      <c r="F2129" s="6">
        <v>26238.507462686568</v>
      </c>
      <c r="G2129" s="6">
        <v>-0.18746268656832399</v>
      </c>
      <c r="H2129" s="6">
        <v>26369.7</v>
      </c>
      <c r="I2129" s="6">
        <v>-131.38000000000102</v>
      </c>
      <c r="J2129" s="6">
        <v>4509</v>
      </c>
      <c r="K2129" s="6">
        <v>4509</v>
      </c>
      <c r="L2129" s="6">
        <v>0</v>
      </c>
      <c r="M2129" s="6">
        <v>4531.5450000000001</v>
      </c>
      <c r="N2129" s="6">
        <v>-22.545000000000073</v>
      </c>
    </row>
    <row r="2130" spans="1:14" x14ac:dyDescent="0.25">
      <c r="A2130" s="5" t="s">
        <v>1486</v>
      </c>
      <c r="B2130" s="5" t="s">
        <v>54</v>
      </c>
      <c r="C2130" s="5" t="s">
        <v>42</v>
      </c>
      <c r="D2130" s="5" t="s">
        <v>55</v>
      </c>
      <c r="E2130" s="6">
        <v>303.55</v>
      </c>
      <c r="F2130" s="6">
        <v>297.5980392156863</v>
      </c>
      <c r="G2130" s="6">
        <v>5.9519607843137123</v>
      </c>
      <c r="H2130" s="6">
        <v>303.55</v>
      </c>
      <c r="I2130" s="6">
        <v>0</v>
      </c>
      <c r="J2130" s="6">
        <v>55.19</v>
      </c>
      <c r="K2130" s="6">
        <v>54.107843137254903</v>
      </c>
      <c r="L2130" s="6">
        <v>1.0821568627450944</v>
      </c>
      <c r="M2130" s="6">
        <v>55.19</v>
      </c>
      <c r="N2130" s="6">
        <v>0</v>
      </c>
    </row>
    <row r="2131" spans="1:14" x14ac:dyDescent="0.25">
      <c r="A2131" s="5" t="s">
        <v>1487</v>
      </c>
      <c r="B2131" s="5" t="s">
        <v>25</v>
      </c>
      <c r="C2131" s="5" t="s">
        <v>26</v>
      </c>
      <c r="D2131" s="5" t="s">
        <v>27</v>
      </c>
      <c r="E2131" s="6">
        <v>181.89</v>
      </c>
      <c r="F2131" s="6">
        <v>0</v>
      </c>
      <c r="G2131" s="6">
        <v>181.89</v>
      </c>
      <c r="H2131" s="6">
        <v>0</v>
      </c>
      <c r="I2131" s="6">
        <v>181.89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</row>
    <row r="2132" spans="1:14" x14ac:dyDescent="0.25">
      <c r="A2132" s="5" t="s">
        <v>1487</v>
      </c>
      <c r="B2132" s="5" t="s">
        <v>30</v>
      </c>
      <c r="C2132" s="5" t="s">
        <v>29</v>
      </c>
      <c r="D2132" s="5" t="s">
        <v>27</v>
      </c>
      <c r="E2132" s="6">
        <v>42.27</v>
      </c>
      <c r="F2132" s="6">
        <v>0</v>
      </c>
      <c r="G2132" s="6">
        <v>42.27</v>
      </c>
      <c r="H2132" s="6">
        <v>42.48</v>
      </c>
      <c r="I2132" s="6">
        <v>-0.20999999999999375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</row>
    <row r="2133" spans="1:14" x14ac:dyDescent="0.25">
      <c r="A2133" s="5" t="s">
        <v>1487</v>
      </c>
      <c r="B2133" s="5" t="s">
        <v>31</v>
      </c>
      <c r="C2133" s="5" t="s">
        <v>29</v>
      </c>
      <c r="D2133" s="5" t="s">
        <v>27</v>
      </c>
      <c r="E2133" s="6">
        <v>189.6</v>
      </c>
      <c r="F2133" s="6">
        <v>0</v>
      </c>
      <c r="G2133" s="6">
        <v>189.6</v>
      </c>
      <c r="H2133" s="6">
        <v>190.55</v>
      </c>
      <c r="I2133" s="6">
        <v>-0.95000000000001705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</row>
    <row r="2134" spans="1:14" x14ac:dyDescent="0.25">
      <c r="A2134" s="5" t="s">
        <v>1487</v>
      </c>
      <c r="B2134" s="5" t="s">
        <v>32</v>
      </c>
      <c r="C2134" s="5" t="s">
        <v>33</v>
      </c>
      <c r="D2134" s="5" t="s">
        <v>27</v>
      </c>
      <c r="E2134" s="6">
        <v>742.52</v>
      </c>
      <c r="F2134" s="6">
        <v>0</v>
      </c>
      <c r="G2134" s="6">
        <v>742.52</v>
      </c>
      <c r="H2134" s="6">
        <v>624.86</v>
      </c>
      <c r="I2134" s="6">
        <v>117.65999999999997</v>
      </c>
      <c r="J2134" s="6">
        <v>1.83</v>
      </c>
      <c r="K2134" s="6">
        <v>0</v>
      </c>
      <c r="L2134" s="6">
        <v>1.83</v>
      </c>
      <c r="M2134" s="6">
        <v>1.54</v>
      </c>
      <c r="N2134" s="6">
        <v>0.29000000000000004</v>
      </c>
    </row>
    <row r="2135" spans="1:14" x14ac:dyDescent="0.25">
      <c r="A2135" s="5" t="s">
        <v>1487</v>
      </c>
      <c r="B2135" s="5" t="s">
        <v>28</v>
      </c>
      <c r="C2135" s="5" t="s">
        <v>29</v>
      </c>
      <c r="D2135" s="5" t="s">
        <v>27</v>
      </c>
      <c r="E2135" s="6">
        <v>1350.86</v>
      </c>
      <c r="F2135" s="6">
        <v>0</v>
      </c>
      <c r="G2135" s="6">
        <v>1350.86</v>
      </c>
      <c r="H2135" s="6">
        <v>1357.62</v>
      </c>
      <c r="I2135" s="6">
        <v>-6.7599999999999909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</row>
    <row r="2136" spans="1:14" x14ac:dyDescent="0.25">
      <c r="A2136" s="5" t="s">
        <v>1487</v>
      </c>
      <c r="B2136" s="5" t="s">
        <v>36</v>
      </c>
      <c r="C2136" s="5" t="s">
        <v>29</v>
      </c>
      <c r="D2136" s="5" t="s">
        <v>27</v>
      </c>
      <c r="E2136" s="6">
        <v>2436.59</v>
      </c>
      <c r="F2136" s="6">
        <v>0</v>
      </c>
      <c r="G2136" s="6">
        <v>2436.59</v>
      </c>
      <c r="H2136" s="6">
        <v>2448.77</v>
      </c>
      <c r="I2136" s="6">
        <v>-12.179999999999836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</row>
    <row r="2137" spans="1:14" x14ac:dyDescent="0.25">
      <c r="A2137" s="5" t="s">
        <v>1487</v>
      </c>
      <c r="B2137" s="5" t="s">
        <v>34</v>
      </c>
      <c r="C2137" s="5" t="s">
        <v>33</v>
      </c>
      <c r="D2137" s="5" t="s">
        <v>27</v>
      </c>
      <c r="E2137" s="6">
        <v>3319.62</v>
      </c>
      <c r="F2137" s="6">
        <v>0</v>
      </c>
      <c r="G2137" s="6">
        <v>3319.62</v>
      </c>
      <c r="H2137" s="6">
        <v>2793.56</v>
      </c>
      <c r="I2137" s="6">
        <v>526.05999999999995</v>
      </c>
      <c r="J2137" s="6">
        <v>1.83</v>
      </c>
      <c r="K2137" s="6">
        <v>0</v>
      </c>
      <c r="L2137" s="6">
        <v>1.83</v>
      </c>
      <c r="M2137" s="6">
        <v>1.54</v>
      </c>
      <c r="N2137" s="6">
        <v>0.29000000000000004</v>
      </c>
    </row>
    <row r="2138" spans="1:14" x14ac:dyDescent="0.25">
      <c r="A2138" s="5" t="s">
        <v>1487</v>
      </c>
      <c r="B2138" s="5" t="s">
        <v>35</v>
      </c>
      <c r="C2138" s="5" t="s">
        <v>33</v>
      </c>
      <c r="D2138" s="5" t="s">
        <v>27</v>
      </c>
      <c r="E2138" s="6">
        <v>3909.48</v>
      </c>
      <c r="F2138" s="6">
        <v>0</v>
      </c>
      <c r="G2138" s="6">
        <v>3909.48</v>
      </c>
      <c r="H2138" s="6">
        <v>3289.95</v>
      </c>
      <c r="I2138" s="6">
        <v>619.5300000000002</v>
      </c>
      <c r="J2138" s="6">
        <v>38.43</v>
      </c>
      <c r="K2138" s="6">
        <v>0</v>
      </c>
      <c r="L2138" s="6">
        <v>38.43</v>
      </c>
      <c r="M2138" s="6">
        <v>32.340000000000003</v>
      </c>
      <c r="N2138" s="6">
        <v>6.0899999999999963</v>
      </c>
    </row>
    <row r="2139" spans="1:14" x14ac:dyDescent="0.25">
      <c r="A2139" s="5" t="s">
        <v>1487</v>
      </c>
      <c r="B2139" s="5" t="s">
        <v>37</v>
      </c>
      <c r="C2139" s="5" t="s">
        <v>29</v>
      </c>
      <c r="D2139" s="5" t="s">
        <v>27</v>
      </c>
      <c r="E2139" s="6">
        <v>5341.85</v>
      </c>
      <c r="F2139" s="6">
        <v>0</v>
      </c>
      <c r="G2139" s="6">
        <v>5341.85</v>
      </c>
      <c r="H2139" s="6">
        <v>5368.56</v>
      </c>
      <c r="I2139" s="6">
        <v>-26.710000000000036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</row>
    <row r="2140" spans="1:14" x14ac:dyDescent="0.25">
      <c r="A2140" s="5" t="s">
        <v>1487</v>
      </c>
      <c r="B2140" s="5" t="s">
        <v>1096</v>
      </c>
      <c r="C2140" s="5" t="s">
        <v>39</v>
      </c>
      <c r="D2140" s="5" t="s">
        <v>40</v>
      </c>
      <c r="E2140" s="6">
        <v>-147307.16</v>
      </c>
      <c r="F2140" s="6">
        <v>0</v>
      </c>
      <c r="G2140" s="6">
        <v>-147307.16</v>
      </c>
      <c r="H2140" s="6">
        <v>-147307.17000000001</v>
      </c>
      <c r="I2140" s="6">
        <v>1.0000000009313226E-2</v>
      </c>
      <c r="J2140" s="6">
        <v>-1540</v>
      </c>
      <c r="K2140" s="6">
        <v>0</v>
      </c>
      <c r="L2140" s="6">
        <v>-1540</v>
      </c>
      <c r="M2140" s="6">
        <v>-1540</v>
      </c>
      <c r="N2140" s="6">
        <v>0</v>
      </c>
    </row>
    <row r="2141" spans="1:14" x14ac:dyDescent="0.25">
      <c r="A2141" s="5" t="s">
        <v>1487</v>
      </c>
      <c r="B2141" s="5" t="s">
        <v>1364</v>
      </c>
      <c r="C2141" s="5" t="s">
        <v>42</v>
      </c>
      <c r="D2141" s="5" t="s">
        <v>43</v>
      </c>
      <c r="E2141" s="6">
        <v>9661.4500000000007</v>
      </c>
      <c r="F2141" s="6">
        <v>0</v>
      </c>
      <c r="G2141" s="6">
        <v>9661.4500000000007</v>
      </c>
      <c r="H2141" s="6">
        <v>0</v>
      </c>
      <c r="I2141" s="6">
        <v>9661.4500000000007</v>
      </c>
      <c r="J2141" s="6">
        <v>9287</v>
      </c>
      <c r="K2141" s="6">
        <v>0</v>
      </c>
      <c r="L2141" s="6">
        <v>9287</v>
      </c>
      <c r="M2141" s="6">
        <v>0</v>
      </c>
      <c r="N2141" s="6">
        <v>9287</v>
      </c>
    </row>
    <row r="2142" spans="1:14" x14ac:dyDescent="0.25">
      <c r="A2142" s="5" t="s">
        <v>1487</v>
      </c>
      <c r="B2142" s="5" t="s">
        <v>92</v>
      </c>
      <c r="C2142" s="5" t="s">
        <v>42</v>
      </c>
      <c r="D2142" s="5" t="s">
        <v>43</v>
      </c>
      <c r="E2142" s="6">
        <v>150.83000000000001</v>
      </c>
      <c r="F2142" s="6">
        <v>131.0891089108911</v>
      </c>
      <c r="G2142" s="6">
        <v>19.740891089108914</v>
      </c>
      <c r="H2142" s="6">
        <v>132.4</v>
      </c>
      <c r="I2142" s="6">
        <v>18.430000000000007</v>
      </c>
      <c r="J2142" s="6">
        <v>1772</v>
      </c>
      <c r="K2142" s="6">
        <v>1540</v>
      </c>
      <c r="L2142" s="6">
        <v>232</v>
      </c>
      <c r="M2142" s="6">
        <v>1555.4</v>
      </c>
      <c r="N2142" s="6">
        <v>216.59999999999991</v>
      </c>
    </row>
    <row r="2143" spans="1:14" x14ac:dyDescent="0.25">
      <c r="A2143" s="5" t="s">
        <v>1487</v>
      </c>
      <c r="B2143" s="5" t="s">
        <v>107</v>
      </c>
      <c r="C2143" s="5" t="s">
        <v>42</v>
      </c>
      <c r="D2143" s="5" t="s">
        <v>43</v>
      </c>
      <c r="E2143" s="6">
        <v>483.41</v>
      </c>
      <c r="F2143" s="6">
        <v>480.29556650246303</v>
      </c>
      <c r="G2143" s="6">
        <v>3.1144334975369929</v>
      </c>
      <c r="H2143" s="6">
        <v>487.5</v>
      </c>
      <c r="I2143" s="6">
        <v>-4.089999999999975</v>
      </c>
      <c r="J2143" s="6">
        <v>9300</v>
      </c>
      <c r="K2143" s="6">
        <v>9240</v>
      </c>
      <c r="L2143" s="6">
        <v>60</v>
      </c>
      <c r="M2143" s="6">
        <v>9378.6</v>
      </c>
      <c r="N2143" s="6">
        <v>-78.600000000000364</v>
      </c>
    </row>
    <row r="2144" spans="1:14" x14ac:dyDescent="0.25">
      <c r="A2144" s="5" t="s">
        <v>1487</v>
      </c>
      <c r="B2144" s="5" t="s">
        <v>94</v>
      </c>
      <c r="C2144" s="5" t="s">
        <v>42</v>
      </c>
      <c r="D2144" s="5" t="s">
        <v>43</v>
      </c>
      <c r="E2144" s="6">
        <v>770.71</v>
      </c>
      <c r="F2144" s="6">
        <v>762.29850746268653</v>
      </c>
      <c r="G2144" s="6">
        <v>8.4114925373135065</v>
      </c>
      <c r="H2144" s="6">
        <v>766.11</v>
      </c>
      <c r="I2144" s="6">
        <v>4.6000000000000227</v>
      </c>
      <c r="J2144" s="6">
        <v>1557</v>
      </c>
      <c r="K2144" s="6">
        <v>1540</v>
      </c>
      <c r="L2144" s="6">
        <v>17</v>
      </c>
      <c r="M2144" s="6">
        <v>1547.7</v>
      </c>
      <c r="N2144" s="6">
        <v>9.2999999999999545</v>
      </c>
    </row>
    <row r="2145" spans="1:14" x14ac:dyDescent="0.25">
      <c r="A2145" s="5" t="s">
        <v>1487</v>
      </c>
      <c r="B2145" s="5" t="s">
        <v>99</v>
      </c>
      <c r="C2145" s="5" t="s">
        <v>42</v>
      </c>
      <c r="D2145" s="5" t="s">
        <v>43</v>
      </c>
      <c r="E2145" s="6">
        <v>2097.9899999999998</v>
      </c>
      <c r="F2145" s="6">
        <v>2084.4532019704429</v>
      </c>
      <c r="G2145" s="6">
        <v>13.536798029556849</v>
      </c>
      <c r="H2145" s="6">
        <v>2115.7199999999998</v>
      </c>
      <c r="I2145" s="6">
        <v>-17.730000000000018</v>
      </c>
      <c r="J2145" s="6">
        <v>9300</v>
      </c>
      <c r="K2145" s="6">
        <v>9240</v>
      </c>
      <c r="L2145" s="6">
        <v>60</v>
      </c>
      <c r="M2145" s="6">
        <v>9378.6</v>
      </c>
      <c r="N2145" s="6">
        <v>-78.600000000000364</v>
      </c>
    </row>
    <row r="2146" spans="1:14" x14ac:dyDescent="0.25">
      <c r="A2146" s="5" t="s">
        <v>1487</v>
      </c>
      <c r="B2146" s="5" t="s">
        <v>100</v>
      </c>
      <c r="C2146" s="5" t="s">
        <v>42</v>
      </c>
      <c r="D2146" s="5" t="s">
        <v>43</v>
      </c>
      <c r="E2146" s="6">
        <v>2695.79</v>
      </c>
      <c r="F2146" s="6">
        <v>2678.3940886699506</v>
      </c>
      <c r="G2146" s="6">
        <v>17.39591133004933</v>
      </c>
      <c r="H2146" s="6">
        <v>2718.57</v>
      </c>
      <c r="I2146" s="6">
        <v>-22.7800000000002</v>
      </c>
      <c r="J2146" s="6">
        <v>9300</v>
      </c>
      <c r="K2146" s="6">
        <v>9240</v>
      </c>
      <c r="L2146" s="6">
        <v>60</v>
      </c>
      <c r="M2146" s="6">
        <v>9378.6</v>
      </c>
      <c r="N2146" s="6">
        <v>-78.600000000000364</v>
      </c>
    </row>
    <row r="2147" spans="1:14" x14ac:dyDescent="0.25">
      <c r="A2147" s="5" t="s">
        <v>1487</v>
      </c>
      <c r="B2147" s="5" t="s">
        <v>47</v>
      </c>
      <c r="C2147" s="5" t="s">
        <v>42</v>
      </c>
      <c r="D2147" s="5" t="s">
        <v>43</v>
      </c>
      <c r="E2147" s="6">
        <v>4431.54</v>
      </c>
      <c r="F2147" s="6">
        <v>4344.5588235294117</v>
      </c>
      <c r="G2147" s="6">
        <v>86.981176470588252</v>
      </c>
      <c r="H2147" s="6">
        <v>4431.45</v>
      </c>
      <c r="I2147" s="6">
        <v>9.0000000000145519E-2</v>
      </c>
      <c r="J2147" s="6">
        <v>9425</v>
      </c>
      <c r="K2147" s="6">
        <v>9239.9999999999982</v>
      </c>
      <c r="L2147" s="6">
        <v>185.00000000000182</v>
      </c>
      <c r="M2147" s="6">
        <v>9424.7999999999993</v>
      </c>
      <c r="N2147" s="6">
        <v>0.2000000000007276</v>
      </c>
    </row>
    <row r="2148" spans="1:14" x14ac:dyDescent="0.25">
      <c r="A2148" s="5" t="s">
        <v>1487</v>
      </c>
      <c r="B2148" s="5" t="s">
        <v>101</v>
      </c>
      <c r="C2148" s="5" t="s">
        <v>42</v>
      </c>
      <c r="D2148" s="5" t="s">
        <v>43</v>
      </c>
      <c r="E2148" s="6">
        <v>8712.25</v>
      </c>
      <c r="F2148" s="6">
        <v>8299.0837438423641</v>
      </c>
      <c r="G2148" s="6">
        <v>413.16625615763587</v>
      </c>
      <c r="H2148" s="6">
        <v>8423.57</v>
      </c>
      <c r="I2148" s="6">
        <v>288.68000000000029</v>
      </c>
      <c r="J2148" s="6">
        <v>9700</v>
      </c>
      <c r="K2148" s="6">
        <v>9240</v>
      </c>
      <c r="L2148" s="6">
        <v>460</v>
      </c>
      <c r="M2148" s="6">
        <v>9378.6</v>
      </c>
      <c r="N2148" s="6">
        <v>321.39999999999964</v>
      </c>
    </row>
    <row r="2149" spans="1:14" x14ac:dyDescent="0.25">
      <c r="A2149" s="5" t="s">
        <v>1487</v>
      </c>
      <c r="B2149" s="5" t="s">
        <v>50</v>
      </c>
      <c r="C2149" s="5" t="s">
        <v>42</v>
      </c>
      <c r="D2149" s="5" t="s">
        <v>43</v>
      </c>
      <c r="E2149" s="6">
        <v>0</v>
      </c>
      <c r="F2149" s="6">
        <v>11517.940298507463</v>
      </c>
      <c r="G2149" s="6">
        <v>-11517.940298507463</v>
      </c>
      <c r="H2149" s="6">
        <v>11575.53</v>
      </c>
      <c r="I2149" s="6">
        <v>-11575.53</v>
      </c>
      <c r="J2149" s="6">
        <v>0</v>
      </c>
      <c r="K2149" s="6">
        <v>9240</v>
      </c>
      <c r="L2149" s="6">
        <v>-9240</v>
      </c>
      <c r="M2149" s="6">
        <v>9286.2000000000007</v>
      </c>
      <c r="N2149" s="6">
        <v>-9286.2000000000007</v>
      </c>
    </row>
    <row r="2150" spans="1:14" x14ac:dyDescent="0.25">
      <c r="A2150" s="5" t="s">
        <v>1487</v>
      </c>
      <c r="B2150" s="5" t="s">
        <v>102</v>
      </c>
      <c r="C2150" s="5" t="s">
        <v>42</v>
      </c>
      <c r="D2150" s="5" t="s">
        <v>43</v>
      </c>
      <c r="E2150" s="6">
        <v>13186.7</v>
      </c>
      <c r="F2150" s="6">
        <v>12551.004926108375</v>
      </c>
      <c r="G2150" s="6">
        <v>635.69507389162573</v>
      </c>
      <c r="H2150" s="6">
        <v>12739.27</v>
      </c>
      <c r="I2150" s="6">
        <v>447.43000000000029</v>
      </c>
      <c r="J2150" s="6">
        <v>1618</v>
      </c>
      <c r="K2150" s="6">
        <v>1540</v>
      </c>
      <c r="L2150" s="6">
        <v>78</v>
      </c>
      <c r="M2150" s="6">
        <v>1563.1</v>
      </c>
      <c r="N2150" s="6">
        <v>54.900000000000091</v>
      </c>
    </row>
    <row r="2151" spans="1:14" x14ac:dyDescent="0.25">
      <c r="A2151" s="5" t="s">
        <v>1487</v>
      </c>
      <c r="B2151" s="5" t="s">
        <v>103</v>
      </c>
      <c r="C2151" s="5" t="s">
        <v>42</v>
      </c>
      <c r="D2151" s="5" t="s">
        <v>43</v>
      </c>
      <c r="E2151" s="6">
        <v>46808.92</v>
      </c>
      <c r="F2151" s="6">
        <v>46342.485148514854</v>
      </c>
      <c r="G2151" s="6">
        <v>466.43485148514446</v>
      </c>
      <c r="H2151" s="6">
        <v>46805.91</v>
      </c>
      <c r="I2151" s="6">
        <v>3.0099999999947613</v>
      </c>
      <c r="J2151" s="6">
        <v>9333</v>
      </c>
      <c r="K2151" s="6">
        <v>9240</v>
      </c>
      <c r="L2151" s="6">
        <v>93</v>
      </c>
      <c r="M2151" s="6">
        <v>9332.4</v>
      </c>
      <c r="N2151" s="6">
        <v>0.6000000000003638</v>
      </c>
    </row>
    <row r="2152" spans="1:14" x14ac:dyDescent="0.25">
      <c r="A2152" s="5" t="s">
        <v>1487</v>
      </c>
      <c r="B2152" s="5" t="s">
        <v>104</v>
      </c>
      <c r="C2152" s="5" t="s">
        <v>42</v>
      </c>
      <c r="D2152" s="5" t="s">
        <v>53</v>
      </c>
      <c r="E2152" s="6">
        <v>40326.36</v>
      </c>
      <c r="F2152" s="6">
        <v>40326.646766169157</v>
      </c>
      <c r="G2152" s="6">
        <v>-0.28676616915618069</v>
      </c>
      <c r="H2152" s="6">
        <v>40528.28</v>
      </c>
      <c r="I2152" s="6">
        <v>-201.91999999999825</v>
      </c>
      <c r="J2152" s="6">
        <v>6930</v>
      </c>
      <c r="K2152" s="6">
        <v>6930</v>
      </c>
      <c r="L2152" s="6">
        <v>0</v>
      </c>
      <c r="M2152" s="6">
        <v>6964.65</v>
      </c>
      <c r="N2152" s="6">
        <v>-34.649999999999636</v>
      </c>
    </row>
    <row r="2153" spans="1:14" x14ac:dyDescent="0.25">
      <c r="A2153" s="5" t="s">
        <v>1487</v>
      </c>
      <c r="B2153" s="5" t="s">
        <v>54</v>
      </c>
      <c r="C2153" s="5" t="s">
        <v>42</v>
      </c>
      <c r="D2153" s="5" t="s">
        <v>55</v>
      </c>
      <c r="E2153" s="6">
        <v>466.53</v>
      </c>
      <c r="F2153" s="6">
        <v>457.38235294117646</v>
      </c>
      <c r="G2153" s="6">
        <v>9.1476470588235088</v>
      </c>
      <c r="H2153" s="6">
        <v>466.53</v>
      </c>
      <c r="I2153" s="6">
        <v>0</v>
      </c>
      <c r="J2153" s="6">
        <v>84.823999999999998</v>
      </c>
      <c r="K2153" s="6">
        <v>83.159803921568624</v>
      </c>
      <c r="L2153" s="6">
        <v>1.6641960784313738</v>
      </c>
      <c r="M2153" s="6">
        <v>84.822999999999993</v>
      </c>
      <c r="N2153" s="6">
        <v>1.0000000000047748E-3</v>
      </c>
    </row>
    <row r="2154" spans="1:14" x14ac:dyDescent="0.25">
      <c r="A2154" s="5" t="s">
        <v>1488</v>
      </c>
      <c r="B2154" s="5" t="s">
        <v>25</v>
      </c>
      <c r="C2154" s="5" t="s">
        <v>26</v>
      </c>
      <c r="D2154" s="5" t="s">
        <v>27</v>
      </c>
      <c r="E2154" s="6">
        <v>-1352.3</v>
      </c>
      <c r="F2154" s="6">
        <v>0</v>
      </c>
      <c r="G2154" s="6">
        <v>-1352.3</v>
      </c>
      <c r="H2154" s="6">
        <v>0</v>
      </c>
      <c r="I2154" s="6">
        <v>-1352.3</v>
      </c>
      <c r="J2154" s="6">
        <v>0</v>
      </c>
      <c r="K2154" s="6">
        <v>0</v>
      </c>
      <c r="L2154" s="6">
        <v>0</v>
      </c>
      <c r="M2154" s="6">
        <v>0</v>
      </c>
      <c r="N2154" s="6">
        <v>0</v>
      </c>
    </row>
    <row r="2155" spans="1:14" x14ac:dyDescent="0.25">
      <c r="A2155" s="5" t="s">
        <v>1488</v>
      </c>
      <c r="B2155" s="5" t="s">
        <v>32</v>
      </c>
      <c r="C2155" s="5" t="s">
        <v>33</v>
      </c>
      <c r="D2155" s="5" t="s">
        <v>27</v>
      </c>
      <c r="E2155" s="6">
        <v>170.42</v>
      </c>
      <c r="F2155" s="6">
        <v>0</v>
      </c>
      <c r="G2155" s="6">
        <v>170.42</v>
      </c>
      <c r="H2155" s="6">
        <v>108.5</v>
      </c>
      <c r="I2155" s="6">
        <v>61.919999999999987</v>
      </c>
      <c r="J2155" s="6">
        <v>0.42</v>
      </c>
      <c r="K2155" s="6">
        <v>0</v>
      </c>
      <c r="L2155" s="6">
        <v>0.42</v>
      </c>
      <c r="M2155" s="6">
        <v>0.26700000000000002</v>
      </c>
      <c r="N2155" s="6">
        <v>0.15299999999999997</v>
      </c>
    </row>
    <row r="2156" spans="1:14" x14ac:dyDescent="0.25">
      <c r="A2156" s="5" t="s">
        <v>1488</v>
      </c>
      <c r="B2156" s="5" t="s">
        <v>34</v>
      </c>
      <c r="C2156" s="5" t="s">
        <v>33</v>
      </c>
      <c r="D2156" s="5" t="s">
        <v>27</v>
      </c>
      <c r="E2156" s="6">
        <v>761.88</v>
      </c>
      <c r="F2156" s="6">
        <v>0</v>
      </c>
      <c r="G2156" s="6">
        <v>761.88</v>
      </c>
      <c r="H2156" s="6">
        <v>485.07</v>
      </c>
      <c r="I2156" s="6">
        <v>276.81</v>
      </c>
      <c r="J2156" s="6">
        <v>0.42</v>
      </c>
      <c r="K2156" s="6">
        <v>0</v>
      </c>
      <c r="L2156" s="6">
        <v>0.42</v>
      </c>
      <c r="M2156" s="6">
        <v>0.26700000000000002</v>
      </c>
      <c r="N2156" s="6">
        <v>0.15299999999999997</v>
      </c>
    </row>
    <row r="2157" spans="1:14" x14ac:dyDescent="0.25">
      <c r="A2157" s="5" t="s">
        <v>1488</v>
      </c>
      <c r="B2157" s="5" t="s">
        <v>35</v>
      </c>
      <c r="C2157" s="5" t="s">
        <v>33</v>
      </c>
      <c r="D2157" s="5" t="s">
        <v>27</v>
      </c>
      <c r="E2157" s="6">
        <v>897.26</v>
      </c>
      <c r="F2157" s="6">
        <v>0</v>
      </c>
      <c r="G2157" s="6">
        <v>897.26</v>
      </c>
      <c r="H2157" s="6">
        <v>571.27</v>
      </c>
      <c r="I2157" s="6">
        <v>325.99</v>
      </c>
      <c r="J2157" s="6">
        <v>8.82</v>
      </c>
      <c r="K2157" s="6">
        <v>0</v>
      </c>
      <c r="L2157" s="6">
        <v>8.82</v>
      </c>
      <c r="M2157" s="6">
        <v>5.6159999999999997</v>
      </c>
      <c r="N2157" s="6">
        <v>3.2040000000000006</v>
      </c>
    </row>
    <row r="2158" spans="1:14" x14ac:dyDescent="0.25">
      <c r="A2158" s="5" t="s">
        <v>1488</v>
      </c>
      <c r="B2158" s="5" t="s">
        <v>208</v>
      </c>
      <c r="C2158" s="5" t="s">
        <v>39</v>
      </c>
      <c r="D2158" s="5" t="s">
        <v>40</v>
      </c>
      <c r="E2158" s="6">
        <v>-42749.66</v>
      </c>
      <c r="F2158" s="6">
        <v>0</v>
      </c>
      <c r="G2158" s="6">
        <v>-42749.66</v>
      </c>
      <c r="H2158" s="6">
        <v>-42749.65</v>
      </c>
      <c r="I2158" s="6">
        <v>-1.0000000002037268E-2</v>
      </c>
      <c r="J2158" s="6">
        <v>-120.333</v>
      </c>
      <c r="K2158" s="6">
        <v>0</v>
      </c>
      <c r="L2158" s="6">
        <v>-120.333</v>
      </c>
      <c r="M2158" s="6">
        <v>-120.333</v>
      </c>
      <c r="N2158" s="6">
        <v>0</v>
      </c>
    </row>
    <row r="2159" spans="1:14" x14ac:dyDescent="0.25">
      <c r="A2159" s="5" t="s">
        <v>1488</v>
      </c>
      <c r="B2159" s="5" t="s">
        <v>209</v>
      </c>
      <c r="C2159" s="5" t="s">
        <v>42</v>
      </c>
      <c r="D2159" s="5" t="s">
        <v>58</v>
      </c>
      <c r="E2159" s="6">
        <v>36292.129999999997</v>
      </c>
      <c r="F2159" s="6">
        <v>35698.696517412936</v>
      </c>
      <c r="G2159" s="6">
        <v>593.43348258706101</v>
      </c>
      <c r="H2159" s="6">
        <v>35877.19</v>
      </c>
      <c r="I2159" s="6">
        <v>414.93999999999505</v>
      </c>
      <c r="J2159" s="6">
        <v>1468</v>
      </c>
      <c r="K2159" s="6">
        <v>1443.9960199004972</v>
      </c>
      <c r="L2159" s="6">
        <v>24.003980099502769</v>
      </c>
      <c r="M2159" s="6">
        <v>1451.2159999999999</v>
      </c>
      <c r="N2159" s="6">
        <v>16.784000000000106</v>
      </c>
    </row>
    <row r="2160" spans="1:14" x14ac:dyDescent="0.25">
      <c r="A2160" s="5" t="s">
        <v>1488</v>
      </c>
      <c r="B2160" s="5" t="s">
        <v>710</v>
      </c>
      <c r="C2160" s="5" t="s">
        <v>42</v>
      </c>
      <c r="D2160" s="5" t="s">
        <v>43</v>
      </c>
      <c r="E2160" s="6">
        <v>2129.79</v>
      </c>
      <c r="F2160" s="6">
        <v>0</v>
      </c>
      <c r="G2160" s="6">
        <v>2129.79</v>
      </c>
      <c r="H2160" s="6">
        <v>0</v>
      </c>
      <c r="I2160" s="6">
        <v>2129.79</v>
      </c>
      <c r="J2160" s="6">
        <v>1485</v>
      </c>
      <c r="K2160" s="6">
        <v>0</v>
      </c>
      <c r="L2160" s="6">
        <v>1485</v>
      </c>
      <c r="M2160" s="6">
        <v>0</v>
      </c>
      <c r="N2160" s="6">
        <v>1485</v>
      </c>
    </row>
    <row r="2161" spans="1:14" x14ac:dyDescent="0.25">
      <c r="A2161" s="5" t="s">
        <v>1488</v>
      </c>
      <c r="B2161" s="5" t="s">
        <v>770</v>
      </c>
      <c r="C2161" s="5" t="s">
        <v>42</v>
      </c>
      <c r="D2161" s="5" t="s">
        <v>43</v>
      </c>
      <c r="E2161" s="6">
        <v>1219.26</v>
      </c>
      <c r="F2161" s="6">
        <v>0</v>
      </c>
      <c r="G2161" s="6">
        <v>1219.26</v>
      </c>
      <c r="H2161" s="6">
        <v>0</v>
      </c>
      <c r="I2161" s="6">
        <v>1219.26</v>
      </c>
      <c r="J2161" s="6">
        <v>1500</v>
      </c>
      <c r="K2161" s="6">
        <v>0</v>
      </c>
      <c r="L2161" s="6">
        <v>1500</v>
      </c>
      <c r="M2161" s="6">
        <v>0</v>
      </c>
      <c r="N2161" s="6">
        <v>1500</v>
      </c>
    </row>
    <row r="2162" spans="1:14" x14ac:dyDescent="0.25">
      <c r="A2162" s="5" t="s">
        <v>1488</v>
      </c>
      <c r="B2162" s="5" t="s">
        <v>201</v>
      </c>
      <c r="C2162" s="5" t="s">
        <v>42</v>
      </c>
      <c r="D2162" s="5" t="s">
        <v>43</v>
      </c>
      <c r="E2162" s="6">
        <v>58.23</v>
      </c>
      <c r="F2162" s="6">
        <v>60.407960199004975</v>
      </c>
      <c r="G2162" s="6">
        <v>-2.1779601990049784</v>
      </c>
      <c r="H2162" s="6">
        <v>60.71</v>
      </c>
      <c r="I2162" s="6">
        <v>-2.480000000000004</v>
      </c>
      <c r="J2162" s="6">
        <v>116</v>
      </c>
      <c r="K2162" s="6">
        <v>120.33333333333333</v>
      </c>
      <c r="L2162" s="6">
        <v>-4.3333333333333286</v>
      </c>
      <c r="M2162" s="6">
        <v>120.935</v>
      </c>
      <c r="N2162" s="6">
        <v>-4.9350000000000023</v>
      </c>
    </row>
    <row r="2163" spans="1:14" x14ac:dyDescent="0.25">
      <c r="A2163" s="5" t="s">
        <v>1488</v>
      </c>
      <c r="B2163" s="5" t="s">
        <v>210</v>
      </c>
      <c r="C2163" s="5" t="s">
        <v>42</v>
      </c>
      <c r="D2163" s="5" t="s">
        <v>43</v>
      </c>
      <c r="E2163" s="6">
        <v>273.95</v>
      </c>
      <c r="F2163" s="6">
        <v>272.81773399014781</v>
      </c>
      <c r="G2163" s="6">
        <v>1.1322660098521737</v>
      </c>
      <c r="H2163" s="6">
        <v>276.91000000000003</v>
      </c>
      <c r="I2163" s="6">
        <v>-2.9600000000000364</v>
      </c>
      <c r="J2163" s="6">
        <v>1450</v>
      </c>
      <c r="K2163" s="6">
        <v>1443.9960591133006</v>
      </c>
      <c r="L2163" s="6">
        <v>6.0039408866994108</v>
      </c>
      <c r="M2163" s="6">
        <v>1465.6559999999999</v>
      </c>
      <c r="N2163" s="6">
        <v>-15.655999999999949</v>
      </c>
    </row>
    <row r="2164" spans="1:14" x14ac:dyDescent="0.25">
      <c r="A2164" s="5" t="s">
        <v>1488</v>
      </c>
      <c r="B2164" s="5" t="s">
        <v>211</v>
      </c>
      <c r="C2164" s="5" t="s">
        <v>42</v>
      </c>
      <c r="D2164" s="5" t="s">
        <v>43</v>
      </c>
      <c r="E2164" s="6">
        <v>0</v>
      </c>
      <c r="F2164" s="6">
        <v>1006.4630541871921</v>
      </c>
      <c r="G2164" s="6">
        <v>-1006.4630541871921</v>
      </c>
      <c r="H2164" s="6">
        <v>1021.56</v>
      </c>
      <c r="I2164" s="6">
        <v>-1021.56</v>
      </c>
      <c r="J2164" s="6">
        <v>0</v>
      </c>
      <c r="K2164" s="6">
        <v>1443.9960591133006</v>
      </c>
      <c r="L2164" s="6">
        <v>-1443.9960591133006</v>
      </c>
      <c r="M2164" s="6">
        <v>1465.6559999999999</v>
      </c>
      <c r="N2164" s="6">
        <v>-1465.6559999999999</v>
      </c>
    </row>
    <row r="2165" spans="1:14" x14ac:dyDescent="0.25">
      <c r="A2165" s="5" t="s">
        <v>1488</v>
      </c>
      <c r="B2165" s="5" t="s">
        <v>212</v>
      </c>
      <c r="C2165" s="5" t="s">
        <v>42</v>
      </c>
      <c r="D2165" s="5" t="s">
        <v>43</v>
      </c>
      <c r="E2165" s="6">
        <v>1109.04</v>
      </c>
      <c r="F2165" s="6">
        <v>1067.6354679802957</v>
      </c>
      <c r="G2165" s="6">
        <v>41.40453201970422</v>
      </c>
      <c r="H2165" s="6">
        <v>1083.6500000000001</v>
      </c>
      <c r="I2165" s="6">
        <v>25.389999999999873</v>
      </c>
      <c r="J2165" s="6">
        <v>1500</v>
      </c>
      <c r="K2165" s="6">
        <v>1443.9960591133006</v>
      </c>
      <c r="L2165" s="6">
        <v>56.003940886699411</v>
      </c>
      <c r="M2165" s="6">
        <v>1465.6559999999999</v>
      </c>
      <c r="N2165" s="6">
        <v>34.344000000000051</v>
      </c>
    </row>
    <row r="2166" spans="1:14" x14ac:dyDescent="0.25">
      <c r="A2166" s="5" t="s">
        <v>1488</v>
      </c>
      <c r="B2166" s="5" t="s">
        <v>213</v>
      </c>
      <c r="C2166" s="5" t="s">
        <v>42</v>
      </c>
      <c r="D2166" s="5" t="s">
        <v>43</v>
      </c>
      <c r="E2166" s="6">
        <v>1190</v>
      </c>
      <c r="F2166" s="6">
        <v>1145.5665024630541</v>
      </c>
      <c r="G2166" s="6">
        <v>44.433497536945879</v>
      </c>
      <c r="H2166" s="6">
        <v>1162.75</v>
      </c>
      <c r="I2166" s="6">
        <v>27.25</v>
      </c>
      <c r="J2166" s="6">
        <v>125</v>
      </c>
      <c r="K2166" s="6">
        <v>120.33300492610839</v>
      </c>
      <c r="L2166" s="6">
        <v>4.6669950738916128</v>
      </c>
      <c r="M2166" s="6">
        <v>122.13800000000001</v>
      </c>
      <c r="N2166" s="6">
        <v>2.8619999999999948</v>
      </c>
    </row>
    <row r="2167" spans="1:14" x14ac:dyDescent="0.25">
      <c r="A2167" s="5" t="s">
        <v>1488</v>
      </c>
      <c r="B2167" s="5" t="s">
        <v>214</v>
      </c>
      <c r="C2167" s="5" t="s">
        <v>42</v>
      </c>
      <c r="D2167" s="5" t="s">
        <v>43</v>
      </c>
      <c r="E2167" s="6">
        <v>0</v>
      </c>
      <c r="F2167" s="6">
        <v>2070.9753694581282</v>
      </c>
      <c r="G2167" s="6">
        <v>-2070.9753694581282</v>
      </c>
      <c r="H2167" s="6">
        <v>2102.04</v>
      </c>
      <c r="I2167" s="6">
        <v>-2102.04</v>
      </c>
      <c r="J2167" s="6">
        <v>0</v>
      </c>
      <c r="K2167" s="6">
        <v>1443.9960591133006</v>
      </c>
      <c r="L2167" s="6">
        <v>-1443.9960591133006</v>
      </c>
      <c r="M2167" s="6">
        <v>1465.6559999999999</v>
      </c>
      <c r="N2167" s="6">
        <v>-1465.6559999999999</v>
      </c>
    </row>
    <row r="2168" spans="1:14" x14ac:dyDescent="0.25">
      <c r="A2168" s="5" t="s">
        <v>1489</v>
      </c>
      <c r="B2168" s="5" t="s">
        <v>25</v>
      </c>
      <c r="C2168" s="5" t="s">
        <v>26</v>
      </c>
      <c r="D2168" s="5" t="s">
        <v>27</v>
      </c>
      <c r="E2168" s="6">
        <v>2812.45</v>
      </c>
      <c r="F2168" s="6">
        <v>0</v>
      </c>
      <c r="G2168" s="6">
        <v>2812.45</v>
      </c>
      <c r="H2168" s="6">
        <v>0</v>
      </c>
      <c r="I2168" s="6">
        <v>2812.45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</row>
    <row r="2169" spans="1:14" x14ac:dyDescent="0.25">
      <c r="A2169" s="5" t="s">
        <v>1489</v>
      </c>
      <c r="B2169" s="5" t="s">
        <v>30</v>
      </c>
      <c r="C2169" s="5" t="s">
        <v>29</v>
      </c>
      <c r="D2169" s="5" t="s">
        <v>27</v>
      </c>
      <c r="E2169" s="6">
        <v>21.14</v>
      </c>
      <c r="F2169" s="6">
        <v>0</v>
      </c>
      <c r="G2169" s="6">
        <v>21.14</v>
      </c>
      <c r="H2169" s="6">
        <v>21.24</v>
      </c>
      <c r="I2169" s="6">
        <v>-9.9999999999997868E-2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</row>
    <row r="2170" spans="1:14" x14ac:dyDescent="0.25">
      <c r="A2170" s="5" t="s">
        <v>1489</v>
      </c>
      <c r="B2170" s="5" t="s">
        <v>31</v>
      </c>
      <c r="C2170" s="5" t="s">
        <v>29</v>
      </c>
      <c r="D2170" s="5" t="s">
        <v>27</v>
      </c>
      <c r="E2170" s="6">
        <v>94.8</v>
      </c>
      <c r="F2170" s="6">
        <v>0</v>
      </c>
      <c r="G2170" s="6">
        <v>94.8</v>
      </c>
      <c r="H2170" s="6">
        <v>95.28</v>
      </c>
      <c r="I2170" s="6">
        <v>-0.48000000000000398</v>
      </c>
      <c r="J2170" s="6">
        <v>0</v>
      </c>
      <c r="K2170" s="6">
        <v>0</v>
      </c>
      <c r="L2170" s="6">
        <v>0</v>
      </c>
      <c r="M2170" s="6">
        <v>0</v>
      </c>
      <c r="N2170" s="6">
        <v>0</v>
      </c>
    </row>
    <row r="2171" spans="1:14" x14ac:dyDescent="0.25">
      <c r="A2171" s="5" t="s">
        <v>1489</v>
      </c>
      <c r="B2171" s="5" t="s">
        <v>32</v>
      </c>
      <c r="C2171" s="5" t="s">
        <v>33</v>
      </c>
      <c r="D2171" s="5" t="s">
        <v>27</v>
      </c>
      <c r="E2171" s="6">
        <v>133.9</v>
      </c>
      <c r="F2171" s="6">
        <v>0</v>
      </c>
      <c r="G2171" s="6">
        <v>133.9</v>
      </c>
      <c r="H2171" s="6">
        <v>312.43</v>
      </c>
      <c r="I2171" s="6">
        <v>-178.53</v>
      </c>
      <c r="J2171" s="6">
        <v>0.33</v>
      </c>
      <c r="K2171" s="6">
        <v>0</v>
      </c>
      <c r="L2171" s="6">
        <v>0.33</v>
      </c>
      <c r="M2171" s="6">
        <v>0.77</v>
      </c>
      <c r="N2171" s="6">
        <v>-0.44</v>
      </c>
    </row>
    <row r="2172" spans="1:14" x14ac:dyDescent="0.25">
      <c r="A2172" s="5" t="s">
        <v>1489</v>
      </c>
      <c r="B2172" s="5" t="s">
        <v>28</v>
      </c>
      <c r="C2172" s="5" t="s">
        <v>29</v>
      </c>
      <c r="D2172" s="5" t="s">
        <v>27</v>
      </c>
      <c r="E2172" s="6">
        <v>675.43</v>
      </c>
      <c r="F2172" s="6">
        <v>0</v>
      </c>
      <c r="G2172" s="6">
        <v>675.43</v>
      </c>
      <c r="H2172" s="6">
        <v>678.81</v>
      </c>
      <c r="I2172" s="6">
        <v>-3.3799999999999955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</row>
    <row r="2173" spans="1:14" x14ac:dyDescent="0.25">
      <c r="A2173" s="5" t="s">
        <v>1489</v>
      </c>
      <c r="B2173" s="5" t="s">
        <v>36</v>
      </c>
      <c r="C2173" s="5" t="s">
        <v>29</v>
      </c>
      <c r="D2173" s="5" t="s">
        <v>27</v>
      </c>
      <c r="E2173" s="6">
        <v>1218.29</v>
      </c>
      <c r="F2173" s="6">
        <v>0</v>
      </c>
      <c r="G2173" s="6">
        <v>1218.29</v>
      </c>
      <c r="H2173" s="6">
        <v>1224.3900000000001</v>
      </c>
      <c r="I2173" s="6">
        <v>-6.1000000000001364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</row>
    <row r="2174" spans="1:14" x14ac:dyDescent="0.25">
      <c r="A2174" s="5" t="s">
        <v>1489</v>
      </c>
      <c r="B2174" s="5" t="s">
        <v>34</v>
      </c>
      <c r="C2174" s="5" t="s">
        <v>33</v>
      </c>
      <c r="D2174" s="5" t="s">
        <v>27</v>
      </c>
      <c r="E2174" s="6">
        <v>598.62</v>
      </c>
      <c r="F2174" s="6">
        <v>0</v>
      </c>
      <c r="G2174" s="6">
        <v>598.62</v>
      </c>
      <c r="H2174" s="6">
        <v>1396.78</v>
      </c>
      <c r="I2174" s="6">
        <v>-798.16</v>
      </c>
      <c r="J2174" s="6">
        <v>0.33</v>
      </c>
      <c r="K2174" s="6">
        <v>0</v>
      </c>
      <c r="L2174" s="6">
        <v>0.33</v>
      </c>
      <c r="M2174" s="6">
        <v>0.77</v>
      </c>
      <c r="N2174" s="6">
        <v>-0.44</v>
      </c>
    </row>
    <row r="2175" spans="1:14" x14ac:dyDescent="0.25">
      <c r="A2175" s="5" t="s">
        <v>1489</v>
      </c>
      <c r="B2175" s="5" t="s">
        <v>35</v>
      </c>
      <c r="C2175" s="5" t="s">
        <v>33</v>
      </c>
      <c r="D2175" s="5" t="s">
        <v>27</v>
      </c>
      <c r="E2175" s="6">
        <v>704.99</v>
      </c>
      <c r="F2175" s="6">
        <v>0</v>
      </c>
      <c r="G2175" s="6">
        <v>704.99</v>
      </c>
      <c r="H2175" s="6">
        <v>1644.97</v>
      </c>
      <c r="I2175" s="6">
        <v>-939.98</v>
      </c>
      <c r="J2175" s="6">
        <v>6.93</v>
      </c>
      <c r="K2175" s="6">
        <v>0</v>
      </c>
      <c r="L2175" s="6">
        <v>6.93</v>
      </c>
      <c r="M2175" s="6">
        <v>16.170000000000002</v>
      </c>
      <c r="N2175" s="6">
        <v>-9.240000000000002</v>
      </c>
    </row>
    <row r="2176" spans="1:14" x14ac:dyDescent="0.25">
      <c r="A2176" s="5" t="s">
        <v>1489</v>
      </c>
      <c r="B2176" s="5" t="s">
        <v>37</v>
      </c>
      <c r="C2176" s="5" t="s">
        <v>29</v>
      </c>
      <c r="D2176" s="5" t="s">
        <v>27</v>
      </c>
      <c r="E2176" s="6">
        <v>2670.93</v>
      </c>
      <c r="F2176" s="6">
        <v>0</v>
      </c>
      <c r="G2176" s="6">
        <v>2670.93</v>
      </c>
      <c r="H2176" s="6">
        <v>2684.28</v>
      </c>
      <c r="I2176" s="6">
        <v>-13.350000000000364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</row>
    <row r="2177" spans="1:14" x14ac:dyDescent="0.25">
      <c r="A2177" s="5" t="s">
        <v>1489</v>
      </c>
      <c r="B2177" s="5" t="s">
        <v>1098</v>
      </c>
      <c r="C2177" s="5" t="s">
        <v>39</v>
      </c>
      <c r="D2177" s="5" t="s">
        <v>40</v>
      </c>
      <c r="E2177" s="6">
        <v>-74135.75</v>
      </c>
      <c r="F2177" s="6">
        <v>0</v>
      </c>
      <c r="G2177" s="6">
        <v>-74135.75</v>
      </c>
      <c r="H2177" s="6">
        <v>-74135.72</v>
      </c>
      <c r="I2177" s="6">
        <v>-2.9999999998835847E-2</v>
      </c>
      <c r="J2177" s="6">
        <v>-770</v>
      </c>
      <c r="K2177" s="6">
        <v>0</v>
      </c>
      <c r="L2177" s="6">
        <v>-770</v>
      </c>
      <c r="M2177" s="6">
        <v>-770</v>
      </c>
      <c r="N2177" s="6">
        <v>0</v>
      </c>
    </row>
    <row r="2178" spans="1:14" x14ac:dyDescent="0.25">
      <c r="A2178" s="5" t="s">
        <v>1489</v>
      </c>
      <c r="B2178" s="5" t="s">
        <v>1364</v>
      </c>
      <c r="C2178" s="5" t="s">
        <v>42</v>
      </c>
      <c r="D2178" s="5" t="s">
        <v>43</v>
      </c>
      <c r="E2178" s="6">
        <v>4831.25</v>
      </c>
      <c r="F2178" s="6">
        <v>0</v>
      </c>
      <c r="G2178" s="6">
        <v>4831.25</v>
      </c>
      <c r="H2178" s="6">
        <v>0</v>
      </c>
      <c r="I2178" s="6">
        <v>4831.25</v>
      </c>
      <c r="J2178" s="6">
        <v>4644</v>
      </c>
      <c r="K2178" s="6">
        <v>0</v>
      </c>
      <c r="L2178" s="6">
        <v>4644</v>
      </c>
      <c r="M2178" s="6">
        <v>0</v>
      </c>
      <c r="N2178" s="6">
        <v>4644</v>
      </c>
    </row>
    <row r="2179" spans="1:14" x14ac:dyDescent="0.25">
      <c r="A2179" s="5" t="s">
        <v>1489</v>
      </c>
      <c r="B2179" s="5" t="s">
        <v>375</v>
      </c>
      <c r="C2179" s="5" t="s">
        <v>42</v>
      </c>
      <c r="D2179" s="5" t="s">
        <v>43</v>
      </c>
      <c r="E2179" s="6">
        <v>299.48</v>
      </c>
      <c r="F2179" s="6">
        <v>294.38423645320199</v>
      </c>
      <c r="G2179" s="6">
        <v>5.0957635467980253</v>
      </c>
      <c r="H2179" s="6">
        <v>298.8</v>
      </c>
      <c r="I2179" s="6">
        <v>0.68000000000000682</v>
      </c>
      <c r="J2179" s="6">
        <v>4700</v>
      </c>
      <c r="K2179" s="6">
        <v>4620</v>
      </c>
      <c r="L2179" s="6">
        <v>80</v>
      </c>
      <c r="M2179" s="6">
        <v>4689.3</v>
      </c>
      <c r="N2179" s="6">
        <v>10.699999999999818</v>
      </c>
    </row>
    <row r="2180" spans="1:14" x14ac:dyDescent="0.25">
      <c r="A2180" s="5" t="s">
        <v>1489</v>
      </c>
      <c r="B2180" s="5" t="s">
        <v>94</v>
      </c>
      <c r="C2180" s="5" t="s">
        <v>42</v>
      </c>
      <c r="D2180" s="5" t="s">
        <v>43</v>
      </c>
      <c r="E2180" s="6">
        <v>383.13</v>
      </c>
      <c r="F2180" s="6">
        <v>381.15422885572139</v>
      </c>
      <c r="G2180" s="6">
        <v>1.9757711442786103</v>
      </c>
      <c r="H2180" s="6">
        <v>383.06</v>
      </c>
      <c r="I2180" s="6">
        <v>6.9999999999993179E-2</v>
      </c>
      <c r="J2180" s="6">
        <v>774</v>
      </c>
      <c r="K2180" s="6">
        <v>770</v>
      </c>
      <c r="L2180" s="6">
        <v>4</v>
      </c>
      <c r="M2180" s="6">
        <v>773.85</v>
      </c>
      <c r="N2180" s="6">
        <v>0.14999999999997726</v>
      </c>
    </row>
    <row r="2181" spans="1:14" x14ac:dyDescent="0.25">
      <c r="A2181" s="5" t="s">
        <v>1489</v>
      </c>
      <c r="B2181" s="5" t="s">
        <v>376</v>
      </c>
      <c r="C2181" s="5" t="s">
        <v>42</v>
      </c>
      <c r="D2181" s="5" t="s">
        <v>43</v>
      </c>
      <c r="E2181" s="6">
        <v>1157.99</v>
      </c>
      <c r="F2181" s="6">
        <v>1138.2758620689654</v>
      </c>
      <c r="G2181" s="6">
        <v>19.714137931034657</v>
      </c>
      <c r="H2181" s="6">
        <v>1155.3499999999999</v>
      </c>
      <c r="I2181" s="6">
        <v>2.6400000000001</v>
      </c>
      <c r="J2181" s="6">
        <v>4700</v>
      </c>
      <c r="K2181" s="6">
        <v>4620</v>
      </c>
      <c r="L2181" s="6">
        <v>80</v>
      </c>
      <c r="M2181" s="6">
        <v>4689.3</v>
      </c>
      <c r="N2181" s="6">
        <v>10.699999999999818</v>
      </c>
    </row>
    <row r="2182" spans="1:14" x14ac:dyDescent="0.25">
      <c r="A2182" s="5" t="s">
        <v>1489</v>
      </c>
      <c r="B2182" s="5" t="s">
        <v>500</v>
      </c>
      <c r="C2182" s="5" t="s">
        <v>42</v>
      </c>
      <c r="D2182" s="5" t="s">
        <v>43</v>
      </c>
      <c r="E2182" s="6">
        <v>1495.54</v>
      </c>
      <c r="F2182" s="6">
        <v>1470.0886699507389</v>
      </c>
      <c r="G2182" s="6">
        <v>25.45133004926106</v>
      </c>
      <c r="H2182" s="6">
        <v>1492.14</v>
      </c>
      <c r="I2182" s="6">
        <v>3.3999999999998636</v>
      </c>
      <c r="J2182" s="6">
        <v>4700</v>
      </c>
      <c r="K2182" s="6">
        <v>4620</v>
      </c>
      <c r="L2182" s="6">
        <v>80</v>
      </c>
      <c r="M2182" s="6">
        <v>4689.3</v>
      </c>
      <c r="N2182" s="6">
        <v>10.699999999999818</v>
      </c>
    </row>
    <row r="2183" spans="1:14" x14ac:dyDescent="0.25">
      <c r="A2183" s="5" t="s">
        <v>1489</v>
      </c>
      <c r="B2183" s="5" t="s">
        <v>47</v>
      </c>
      <c r="C2183" s="5" t="s">
        <v>42</v>
      </c>
      <c r="D2183" s="5" t="s">
        <v>43</v>
      </c>
      <c r="E2183" s="6">
        <v>2216.0100000000002</v>
      </c>
      <c r="F2183" s="6">
        <v>2172.2745098039213</v>
      </c>
      <c r="G2183" s="6">
        <v>43.735490196078899</v>
      </c>
      <c r="H2183" s="6">
        <v>2215.7199999999998</v>
      </c>
      <c r="I2183" s="6">
        <v>0.29000000000041837</v>
      </c>
      <c r="J2183" s="6">
        <v>4713</v>
      </c>
      <c r="K2183" s="6">
        <v>4619.9999999999991</v>
      </c>
      <c r="L2183" s="6">
        <v>93.000000000000909</v>
      </c>
      <c r="M2183" s="6">
        <v>4712.3999999999996</v>
      </c>
      <c r="N2183" s="6">
        <v>0.6000000000003638</v>
      </c>
    </row>
    <row r="2184" spans="1:14" x14ac:dyDescent="0.25">
      <c r="A2184" s="5" t="s">
        <v>1489</v>
      </c>
      <c r="B2184" s="5" t="s">
        <v>272</v>
      </c>
      <c r="C2184" s="5" t="s">
        <v>42</v>
      </c>
      <c r="D2184" s="5" t="s">
        <v>43</v>
      </c>
      <c r="E2184" s="6">
        <v>4484.1899999999996</v>
      </c>
      <c r="F2184" s="6">
        <v>4176.8078817733995</v>
      </c>
      <c r="G2184" s="6">
        <v>307.38211822660014</v>
      </c>
      <c r="H2184" s="6">
        <v>4239.46</v>
      </c>
      <c r="I2184" s="6">
        <v>244.72999999999956</v>
      </c>
      <c r="J2184" s="6">
        <v>4960</v>
      </c>
      <c r="K2184" s="6">
        <v>4620</v>
      </c>
      <c r="L2184" s="6">
        <v>340</v>
      </c>
      <c r="M2184" s="6">
        <v>4689.3</v>
      </c>
      <c r="N2184" s="6">
        <v>270.69999999999982</v>
      </c>
    </row>
    <row r="2185" spans="1:14" x14ac:dyDescent="0.25">
      <c r="A2185" s="5" t="s">
        <v>1489</v>
      </c>
      <c r="B2185" s="5" t="s">
        <v>50</v>
      </c>
      <c r="C2185" s="5" t="s">
        <v>42</v>
      </c>
      <c r="D2185" s="5" t="s">
        <v>43</v>
      </c>
      <c r="E2185" s="6">
        <v>0</v>
      </c>
      <c r="F2185" s="6">
        <v>5758.9651741293528</v>
      </c>
      <c r="G2185" s="6">
        <v>-5758.9651741293528</v>
      </c>
      <c r="H2185" s="6">
        <v>5787.76</v>
      </c>
      <c r="I2185" s="6">
        <v>-5787.76</v>
      </c>
      <c r="J2185" s="6">
        <v>0</v>
      </c>
      <c r="K2185" s="6">
        <v>4620</v>
      </c>
      <c r="L2185" s="6">
        <v>-4620</v>
      </c>
      <c r="M2185" s="6">
        <v>4643.1000000000004</v>
      </c>
      <c r="N2185" s="6">
        <v>-4643.1000000000004</v>
      </c>
    </row>
    <row r="2186" spans="1:14" x14ac:dyDescent="0.25">
      <c r="A2186" s="5" t="s">
        <v>1489</v>
      </c>
      <c r="B2186" s="5" t="s">
        <v>642</v>
      </c>
      <c r="C2186" s="5" t="s">
        <v>42</v>
      </c>
      <c r="D2186" s="5" t="s">
        <v>43</v>
      </c>
      <c r="E2186" s="6">
        <v>6299.95</v>
      </c>
      <c r="F2186" s="6">
        <v>6275.4975369458125</v>
      </c>
      <c r="G2186" s="6">
        <v>24.452463054187319</v>
      </c>
      <c r="H2186" s="6">
        <v>6369.63</v>
      </c>
      <c r="I2186" s="6">
        <v>-69.680000000000291</v>
      </c>
      <c r="J2186" s="6">
        <v>773</v>
      </c>
      <c r="K2186" s="6">
        <v>770</v>
      </c>
      <c r="L2186" s="6">
        <v>3</v>
      </c>
      <c r="M2186" s="6">
        <v>781.55</v>
      </c>
      <c r="N2186" s="6">
        <v>-8.5499999999999545</v>
      </c>
    </row>
    <row r="2187" spans="1:14" x14ac:dyDescent="0.25">
      <c r="A2187" s="5" t="s">
        <v>1489</v>
      </c>
      <c r="B2187" s="5" t="s">
        <v>103</v>
      </c>
      <c r="C2187" s="5" t="s">
        <v>42</v>
      </c>
      <c r="D2187" s="5" t="s">
        <v>43</v>
      </c>
      <c r="E2187" s="6">
        <v>23406.97</v>
      </c>
      <c r="F2187" s="6">
        <v>23171.237623762376</v>
      </c>
      <c r="G2187" s="6">
        <v>235.73237623762543</v>
      </c>
      <c r="H2187" s="6">
        <v>23402.95</v>
      </c>
      <c r="I2187" s="6">
        <v>4.0200000000004366</v>
      </c>
      <c r="J2187" s="6">
        <v>4667</v>
      </c>
      <c r="K2187" s="6">
        <v>4620</v>
      </c>
      <c r="L2187" s="6">
        <v>47</v>
      </c>
      <c r="M2187" s="6">
        <v>4666.2</v>
      </c>
      <c r="N2187" s="6">
        <v>0.8000000000001819</v>
      </c>
    </row>
    <row r="2188" spans="1:14" x14ac:dyDescent="0.25">
      <c r="A2188" s="5" t="s">
        <v>1489</v>
      </c>
      <c r="B2188" s="5" t="s">
        <v>379</v>
      </c>
      <c r="C2188" s="5" t="s">
        <v>42</v>
      </c>
      <c r="D2188" s="5" t="s">
        <v>53</v>
      </c>
      <c r="E2188" s="6">
        <v>20397.419999999998</v>
      </c>
      <c r="F2188" s="6">
        <v>20397.412935323384</v>
      </c>
      <c r="G2188" s="6">
        <v>7.064676614390919E-3</v>
      </c>
      <c r="H2188" s="6">
        <v>20499.400000000001</v>
      </c>
      <c r="I2188" s="6">
        <v>-101.9800000000032</v>
      </c>
      <c r="J2188" s="6">
        <v>3465</v>
      </c>
      <c r="K2188" s="6">
        <v>3465</v>
      </c>
      <c r="L2188" s="6">
        <v>0</v>
      </c>
      <c r="M2188" s="6">
        <v>3482.3249999999998</v>
      </c>
      <c r="N2188" s="6">
        <v>-17.324999999999818</v>
      </c>
    </row>
    <row r="2189" spans="1:14" x14ac:dyDescent="0.25">
      <c r="A2189" s="5" t="s">
        <v>1489</v>
      </c>
      <c r="B2189" s="5" t="s">
        <v>54</v>
      </c>
      <c r="C2189" s="5" t="s">
        <v>42</v>
      </c>
      <c r="D2189" s="5" t="s">
        <v>55</v>
      </c>
      <c r="E2189" s="6">
        <v>233.27</v>
      </c>
      <c r="F2189" s="6">
        <v>228.69607843137254</v>
      </c>
      <c r="G2189" s="6">
        <v>4.573921568627469</v>
      </c>
      <c r="H2189" s="6">
        <v>233.27</v>
      </c>
      <c r="I2189" s="6">
        <v>0</v>
      </c>
      <c r="J2189" s="6">
        <v>42.411999999999999</v>
      </c>
      <c r="K2189" s="6">
        <v>41.580392156862743</v>
      </c>
      <c r="L2189" s="6">
        <v>0.831607843137256</v>
      </c>
      <c r="M2189" s="6">
        <v>42.411999999999999</v>
      </c>
      <c r="N2189" s="6">
        <v>0</v>
      </c>
    </row>
    <row r="2190" spans="1:14" x14ac:dyDescent="0.25">
      <c r="A2190" s="5" t="s">
        <v>1490</v>
      </c>
      <c r="B2190" s="5" t="s">
        <v>25</v>
      </c>
      <c r="C2190" s="5" t="s">
        <v>26</v>
      </c>
      <c r="D2190" s="5" t="s">
        <v>27</v>
      </c>
      <c r="E2190" s="6">
        <v>-563.1</v>
      </c>
      <c r="F2190" s="6">
        <v>0</v>
      </c>
      <c r="G2190" s="6">
        <v>-563.1</v>
      </c>
      <c r="H2190" s="6">
        <v>0</v>
      </c>
      <c r="I2190" s="6">
        <v>-563.1</v>
      </c>
      <c r="J2190" s="6">
        <v>0</v>
      </c>
      <c r="K2190" s="6">
        <v>0</v>
      </c>
      <c r="L2190" s="6">
        <v>0</v>
      </c>
      <c r="M2190" s="6">
        <v>0</v>
      </c>
      <c r="N2190" s="6">
        <v>0</v>
      </c>
    </row>
    <row r="2191" spans="1:14" x14ac:dyDescent="0.25">
      <c r="A2191" s="5" t="s">
        <v>1490</v>
      </c>
      <c r="B2191" s="5" t="s">
        <v>30</v>
      </c>
      <c r="C2191" s="5" t="s">
        <v>29</v>
      </c>
      <c r="D2191" s="5" t="s">
        <v>27</v>
      </c>
      <c r="E2191" s="6">
        <v>21.5</v>
      </c>
      <c r="F2191" s="6">
        <v>0</v>
      </c>
      <c r="G2191" s="6">
        <v>21.5</v>
      </c>
      <c r="H2191" s="6">
        <v>21.27</v>
      </c>
      <c r="I2191" s="6">
        <v>0.23000000000000043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</row>
    <row r="2192" spans="1:14" x14ac:dyDescent="0.25">
      <c r="A2192" s="5" t="s">
        <v>1490</v>
      </c>
      <c r="B2192" s="5" t="s">
        <v>31</v>
      </c>
      <c r="C2192" s="5" t="s">
        <v>29</v>
      </c>
      <c r="D2192" s="5" t="s">
        <v>27</v>
      </c>
      <c r="E2192" s="6">
        <v>96.44</v>
      </c>
      <c r="F2192" s="6">
        <v>0</v>
      </c>
      <c r="G2192" s="6">
        <v>96.44</v>
      </c>
      <c r="H2192" s="6">
        <v>95.4</v>
      </c>
      <c r="I2192" s="6">
        <v>1.039999999999992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</row>
    <row r="2193" spans="1:14" x14ac:dyDescent="0.25">
      <c r="A2193" s="5" t="s">
        <v>1490</v>
      </c>
      <c r="B2193" s="5" t="s">
        <v>32</v>
      </c>
      <c r="C2193" s="5" t="s">
        <v>33</v>
      </c>
      <c r="D2193" s="5" t="s">
        <v>27</v>
      </c>
      <c r="E2193" s="6">
        <v>405.75</v>
      </c>
      <c r="F2193" s="6">
        <v>0</v>
      </c>
      <c r="G2193" s="6">
        <v>405.75</v>
      </c>
      <c r="H2193" s="6">
        <v>312.83</v>
      </c>
      <c r="I2193" s="6">
        <v>92.920000000000016</v>
      </c>
      <c r="J2193" s="6">
        <v>1</v>
      </c>
      <c r="K2193" s="6">
        <v>0</v>
      </c>
      <c r="L2193" s="6">
        <v>1</v>
      </c>
      <c r="M2193" s="6">
        <v>0.77100000000000002</v>
      </c>
      <c r="N2193" s="6">
        <v>0.22899999999999998</v>
      </c>
    </row>
    <row r="2194" spans="1:14" x14ac:dyDescent="0.25">
      <c r="A2194" s="5" t="s">
        <v>1490</v>
      </c>
      <c r="B2194" s="5" t="s">
        <v>28</v>
      </c>
      <c r="C2194" s="5" t="s">
        <v>29</v>
      </c>
      <c r="D2194" s="5" t="s">
        <v>27</v>
      </c>
      <c r="E2194" s="6">
        <v>687.13</v>
      </c>
      <c r="F2194" s="6">
        <v>0</v>
      </c>
      <c r="G2194" s="6">
        <v>687.13</v>
      </c>
      <c r="H2194" s="6">
        <v>679.69</v>
      </c>
      <c r="I2194" s="6">
        <v>7.4399999999999409</v>
      </c>
      <c r="J2194" s="6">
        <v>0</v>
      </c>
      <c r="K2194" s="6">
        <v>0</v>
      </c>
      <c r="L2194" s="6">
        <v>0</v>
      </c>
      <c r="M2194" s="6">
        <v>0</v>
      </c>
      <c r="N2194" s="6">
        <v>0</v>
      </c>
    </row>
    <row r="2195" spans="1:14" x14ac:dyDescent="0.25">
      <c r="A2195" s="5" t="s">
        <v>1490</v>
      </c>
      <c r="B2195" s="5" t="s">
        <v>36</v>
      </c>
      <c r="C2195" s="5" t="s">
        <v>29</v>
      </c>
      <c r="D2195" s="5" t="s">
        <v>27</v>
      </c>
      <c r="E2195" s="6">
        <v>1239.3900000000001</v>
      </c>
      <c r="F2195" s="6">
        <v>0</v>
      </c>
      <c r="G2195" s="6">
        <v>1239.3900000000001</v>
      </c>
      <c r="H2195" s="6">
        <v>1225.98</v>
      </c>
      <c r="I2195" s="6">
        <v>13.410000000000082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</row>
    <row r="2196" spans="1:14" x14ac:dyDescent="0.25">
      <c r="A2196" s="5" t="s">
        <v>1490</v>
      </c>
      <c r="B2196" s="5" t="s">
        <v>34</v>
      </c>
      <c r="C2196" s="5" t="s">
        <v>33</v>
      </c>
      <c r="D2196" s="5" t="s">
        <v>27</v>
      </c>
      <c r="E2196" s="6">
        <v>1814</v>
      </c>
      <c r="F2196" s="6">
        <v>0</v>
      </c>
      <c r="G2196" s="6">
        <v>1814</v>
      </c>
      <c r="H2196" s="6">
        <v>1398.59</v>
      </c>
      <c r="I2196" s="6">
        <v>415.41000000000008</v>
      </c>
      <c r="J2196" s="6">
        <v>1</v>
      </c>
      <c r="K2196" s="6">
        <v>0</v>
      </c>
      <c r="L2196" s="6">
        <v>1</v>
      </c>
      <c r="M2196" s="6">
        <v>0.77100000000000002</v>
      </c>
      <c r="N2196" s="6">
        <v>0.22899999999999998</v>
      </c>
    </row>
    <row r="2197" spans="1:14" x14ac:dyDescent="0.25">
      <c r="A2197" s="5" t="s">
        <v>1490</v>
      </c>
      <c r="B2197" s="5" t="s">
        <v>35</v>
      </c>
      <c r="C2197" s="5" t="s">
        <v>33</v>
      </c>
      <c r="D2197" s="5" t="s">
        <v>27</v>
      </c>
      <c r="E2197" s="6">
        <v>2136.33</v>
      </c>
      <c r="F2197" s="6">
        <v>0</v>
      </c>
      <c r="G2197" s="6">
        <v>2136.33</v>
      </c>
      <c r="H2197" s="6">
        <v>1647.11</v>
      </c>
      <c r="I2197" s="6">
        <v>489.22</v>
      </c>
      <c r="J2197" s="6">
        <v>21</v>
      </c>
      <c r="K2197" s="6">
        <v>0</v>
      </c>
      <c r="L2197" s="6">
        <v>21</v>
      </c>
      <c r="M2197" s="6">
        <v>16.190999999999999</v>
      </c>
      <c r="N2197" s="6">
        <v>4.8090000000000011</v>
      </c>
    </row>
    <row r="2198" spans="1:14" x14ac:dyDescent="0.25">
      <c r="A2198" s="5" t="s">
        <v>1490</v>
      </c>
      <c r="B2198" s="5" t="s">
        <v>37</v>
      </c>
      <c r="C2198" s="5" t="s">
        <v>29</v>
      </c>
      <c r="D2198" s="5" t="s">
        <v>27</v>
      </c>
      <c r="E2198" s="6">
        <v>2717.18</v>
      </c>
      <c r="F2198" s="6">
        <v>0</v>
      </c>
      <c r="G2198" s="6">
        <v>2717.18</v>
      </c>
      <c r="H2198" s="6">
        <v>2687.77</v>
      </c>
      <c r="I2198" s="6">
        <v>29.409999999999854</v>
      </c>
      <c r="J2198" s="6">
        <v>0</v>
      </c>
      <c r="K2198" s="6">
        <v>0</v>
      </c>
      <c r="L2198" s="6">
        <v>0</v>
      </c>
      <c r="M2198" s="6">
        <v>0</v>
      </c>
      <c r="N2198" s="6">
        <v>0</v>
      </c>
    </row>
    <row r="2199" spans="1:14" x14ac:dyDescent="0.25">
      <c r="A2199" s="5" t="s">
        <v>1490</v>
      </c>
      <c r="B2199" s="5" t="s">
        <v>1096</v>
      </c>
      <c r="C2199" s="5" t="s">
        <v>39</v>
      </c>
      <c r="D2199" s="5" t="s">
        <v>40</v>
      </c>
      <c r="E2199" s="6">
        <v>-73917.850000000006</v>
      </c>
      <c r="F2199" s="6">
        <v>0</v>
      </c>
      <c r="G2199" s="6">
        <v>-73917.850000000006</v>
      </c>
      <c r="H2199" s="6">
        <v>-73917.87</v>
      </c>
      <c r="I2199" s="6">
        <v>1.9999999989522621E-2</v>
      </c>
      <c r="J2199" s="6">
        <v>-771</v>
      </c>
      <c r="K2199" s="6">
        <v>0</v>
      </c>
      <c r="L2199" s="6">
        <v>-771</v>
      </c>
      <c r="M2199" s="6">
        <v>-771</v>
      </c>
      <c r="N2199" s="6">
        <v>0</v>
      </c>
    </row>
    <row r="2200" spans="1:14" x14ac:dyDescent="0.25">
      <c r="A2200" s="5" t="s">
        <v>1490</v>
      </c>
      <c r="B2200" s="5" t="s">
        <v>1364</v>
      </c>
      <c r="C2200" s="5" t="s">
        <v>42</v>
      </c>
      <c r="D2200" s="5" t="s">
        <v>43</v>
      </c>
      <c r="E2200" s="6">
        <v>4831.25</v>
      </c>
      <c r="F2200" s="6">
        <v>0</v>
      </c>
      <c r="G2200" s="6">
        <v>4831.25</v>
      </c>
      <c r="H2200" s="6">
        <v>0</v>
      </c>
      <c r="I2200" s="6">
        <v>4831.25</v>
      </c>
      <c r="J2200" s="6">
        <v>4644</v>
      </c>
      <c r="K2200" s="6">
        <v>0</v>
      </c>
      <c r="L2200" s="6">
        <v>4644</v>
      </c>
      <c r="M2200" s="6">
        <v>0</v>
      </c>
      <c r="N2200" s="6">
        <v>4644</v>
      </c>
    </row>
    <row r="2201" spans="1:14" x14ac:dyDescent="0.25">
      <c r="A2201" s="5" t="s">
        <v>1490</v>
      </c>
      <c r="B2201" s="5" t="s">
        <v>92</v>
      </c>
      <c r="C2201" s="5" t="s">
        <v>42</v>
      </c>
      <c r="D2201" s="5" t="s">
        <v>43</v>
      </c>
      <c r="E2201" s="6">
        <v>79.67</v>
      </c>
      <c r="F2201" s="6">
        <v>65.623762376237622</v>
      </c>
      <c r="G2201" s="6">
        <v>14.04623762376238</v>
      </c>
      <c r="H2201" s="6">
        <v>66.28</v>
      </c>
      <c r="I2201" s="6">
        <v>13.39</v>
      </c>
      <c r="J2201" s="6">
        <v>936</v>
      </c>
      <c r="K2201" s="6">
        <v>771</v>
      </c>
      <c r="L2201" s="6">
        <v>165</v>
      </c>
      <c r="M2201" s="6">
        <v>778.71</v>
      </c>
      <c r="N2201" s="6">
        <v>157.28999999999996</v>
      </c>
    </row>
    <row r="2202" spans="1:14" x14ac:dyDescent="0.25">
      <c r="A2202" s="5" t="s">
        <v>1490</v>
      </c>
      <c r="B2202" s="5" t="s">
        <v>107</v>
      </c>
      <c r="C2202" s="5" t="s">
        <v>42</v>
      </c>
      <c r="D2202" s="5" t="s">
        <v>43</v>
      </c>
      <c r="E2202" s="6">
        <v>257.61</v>
      </c>
      <c r="F2202" s="6">
        <v>253.5467980295567</v>
      </c>
      <c r="G2202" s="6">
        <v>4.0632019704433162</v>
      </c>
      <c r="H2202" s="6">
        <v>257.35000000000002</v>
      </c>
      <c r="I2202" s="6">
        <v>0.25999999999999091</v>
      </c>
      <c r="J2202" s="6">
        <v>4700</v>
      </c>
      <c r="K2202" s="6">
        <v>4626</v>
      </c>
      <c r="L2202" s="6">
        <v>74</v>
      </c>
      <c r="M2202" s="6">
        <v>4695.3900000000003</v>
      </c>
      <c r="N2202" s="6">
        <v>4.6099999999996726</v>
      </c>
    </row>
    <row r="2203" spans="1:14" x14ac:dyDescent="0.25">
      <c r="A2203" s="5" t="s">
        <v>1490</v>
      </c>
      <c r="B2203" s="5" t="s">
        <v>94</v>
      </c>
      <c r="C2203" s="5" t="s">
        <v>42</v>
      </c>
      <c r="D2203" s="5" t="s">
        <v>43</v>
      </c>
      <c r="E2203" s="6">
        <v>383.13</v>
      </c>
      <c r="F2203" s="6">
        <v>381.64179104477614</v>
      </c>
      <c r="G2203" s="6">
        <v>1.488208955223854</v>
      </c>
      <c r="H2203" s="6">
        <v>383.55</v>
      </c>
      <c r="I2203" s="6">
        <v>-0.42000000000001592</v>
      </c>
      <c r="J2203" s="6">
        <v>774</v>
      </c>
      <c r="K2203" s="6">
        <v>771</v>
      </c>
      <c r="L2203" s="6">
        <v>3</v>
      </c>
      <c r="M2203" s="6">
        <v>774.85500000000002</v>
      </c>
      <c r="N2203" s="6">
        <v>-0.85500000000001819</v>
      </c>
    </row>
    <row r="2204" spans="1:14" x14ac:dyDescent="0.25">
      <c r="A2204" s="5" t="s">
        <v>1490</v>
      </c>
      <c r="B2204" s="5" t="s">
        <v>99</v>
      </c>
      <c r="C2204" s="5" t="s">
        <v>42</v>
      </c>
      <c r="D2204" s="5" t="s">
        <v>43</v>
      </c>
      <c r="E2204" s="6">
        <v>1119.26</v>
      </c>
      <c r="F2204" s="6">
        <v>1101.6354679802957</v>
      </c>
      <c r="G2204" s="6">
        <v>17.624532019704247</v>
      </c>
      <c r="H2204" s="6">
        <v>1118.1600000000001</v>
      </c>
      <c r="I2204" s="6">
        <v>1.0999999999999091</v>
      </c>
      <c r="J2204" s="6">
        <v>4700</v>
      </c>
      <c r="K2204" s="6">
        <v>4626</v>
      </c>
      <c r="L2204" s="6">
        <v>74</v>
      </c>
      <c r="M2204" s="6">
        <v>4695.3900000000003</v>
      </c>
      <c r="N2204" s="6">
        <v>4.6099999999996726</v>
      </c>
    </row>
    <row r="2205" spans="1:14" x14ac:dyDescent="0.25">
      <c r="A2205" s="5" t="s">
        <v>1490</v>
      </c>
      <c r="B2205" s="5" t="s">
        <v>100</v>
      </c>
      <c r="C2205" s="5" t="s">
        <v>42</v>
      </c>
      <c r="D2205" s="5" t="s">
        <v>43</v>
      </c>
      <c r="E2205" s="6">
        <v>1437.78</v>
      </c>
      <c r="F2205" s="6">
        <v>1415.1428571428571</v>
      </c>
      <c r="G2205" s="6">
        <v>22.637142857142862</v>
      </c>
      <c r="H2205" s="6">
        <v>1436.37</v>
      </c>
      <c r="I2205" s="6">
        <v>1.4100000000000819</v>
      </c>
      <c r="J2205" s="6">
        <v>4700</v>
      </c>
      <c r="K2205" s="6">
        <v>4626</v>
      </c>
      <c r="L2205" s="6">
        <v>74</v>
      </c>
      <c r="M2205" s="6">
        <v>4695.3900000000003</v>
      </c>
      <c r="N2205" s="6">
        <v>4.6099999999996726</v>
      </c>
    </row>
    <row r="2206" spans="1:14" x14ac:dyDescent="0.25">
      <c r="A2206" s="5" t="s">
        <v>1490</v>
      </c>
      <c r="B2206" s="5" t="s">
        <v>47</v>
      </c>
      <c r="C2206" s="5" t="s">
        <v>42</v>
      </c>
      <c r="D2206" s="5" t="s">
        <v>43</v>
      </c>
      <c r="E2206" s="6">
        <v>2216.0100000000002</v>
      </c>
      <c r="F2206" s="6">
        <v>2175.0980392156862</v>
      </c>
      <c r="G2206" s="6">
        <v>40.911960784314033</v>
      </c>
      <c r="H2206" s="6">
        <v>2218.6</v>
      </c>
      <c r="I2206" s="6">
        <v>-2.5899999999996908</v>
      </c>
      <c r="J2206" s="6">
        <v>4713</v>
      </c>
      <c r="K2206" s="6">
        <v>4626</v>
      </c>
      <c r="L2206" s="6">
        <v>87</v>
      </c>
      <c r="M2206" s="6">
        <v>4718.5200000000004</v>
      </c>
      <c r="N2206" s="6">
        <v>-5.5200000000004366</v>
      </c>
    </row>
    <row r="2207" spans="1:14" x14ac:dyDescent="0.25">
      <c r="A2207" s="5" t="s">
        <v>1490</v>
      </c>
      <c r="B2207" s="5" t="s">
        <v>101</v>
      </c>
      <c r="C2207" s="5" t="s">
        <v>42</v>
      </c>
      <c r="D2207" s="5" t="s">
        <v>43</v>
      </c>
      <c r="E2207" s="6">
        <v>4490.8500000000004</v>
      </c>
      <c r="F2207" s="6">
        <v>4154.9261083743841</v>
      </c>
      <c r="G2207" s="6">
        <v>335.92389162561631</v>
      </c>
      <c r="H2207" s="6">
        <v>4217.25</v>
      </c>
      <c r="I2207" s="6">
        <v>273.60000000000036</v>
      </c>
      <c r="J2207" s="6">
        <v>5000</v>
      </c>
      <c r="K2207" s="6">
        <v>4626</v>
      </c>
      <c r="L2207" s="6">
        <v>374</v>
      </c>
      <c r="M2207" s="6">
        <v>4695.3900000000003</v>
      </c>
      <c r="N2207" s="6">
        <v>304.60999999999967</v>
      </c>
    </row>
    <row r="2208" spans="1:14" x14ac:dyDescent="0.25">
      <c r="A2208" s="5" t="s">
        <v>1490</v>
      </c>
      <c r="B2208" s="5" t="s">
        <v>50</v>
      </c>
      <c r="C2208" s="5" t="s">
        <v>42</v>
      </c>
      <c r="D2208" s="5" t="s">
        <v>43</v>
      </c>
      <c r="E2208" s="6">
        <v>0</v>
      </c>
      <c r="F2208" s="6">
        <v>5766.4477611940301</v>
      </c>
      <c r="G2208" s="6">
        <v>-5766.4477611940301</v>
      </c>
      <c r="H2208" s="6">
        <v>5795.28</v>
      </c>
      <c r="I2208" s="6">
        <v>-5795.28</v>
      </c>
      <c r="J2208" s="6">
        <v>0</v>
      </c>
      <c r="K2208" s="6">
        <v>4626</v>
      </c>
      <c r="L2208" s="6">
        <v>-4626</v>
      </c>
      <c r="M2208" s="6">
        <v>4649.13</v>
      </c>
      <c r="N2208" s="6">
        <v>-4649.13</v>
      </c>
    </row>
    <row r="2209" spans="1:14" x14ac:dyDescent="0.25">
      <c r="A2209" s="5" t="s">
        <v>1490</v>
      </c>
      <c r="B2209" s="5" t="s">
        <v>102</v>
      </c>
      <c r="C2209" s="5" t="s">
        <v>42</v>
      </c>
      <c r="D2209" s="5" t="s">
        <v>43</v>
      </c>
      <c r="E2209" s="6">
        <v>6373.3</v>
      </c>
      <c r="F2209" s="6">
        <v>6283.6453201970444</v>
      </c>
      <c r="G2209" s="6">
        <v>89.654679802955798</v>
      </c>
      <c r="H2209" s="6">
        <v>6377.9</v>
      </c>
      <c r="I2209" s="6">
        <v>-4.5999999999994543</v>
      </c>
      <c r="J2209" s="6">
        <v>782</v>
      </c>
      <c r="K2209" s="6">
        <v>771</v>
      </c>
      <c r="L2209" s="6">
        <v>11</v>
      </c>
      <c r="M2209" s="6">
        <v>782.56500000000005</v>
      </c>
      <c r="N2209" s="6">
        <v>-0.56500000000005457</v>
      </c>
    </row>
    <row r="2210" spans="1:14" x14ac:dyDescent="0.25">
      <c r="A2210" s="5" t="s">
        <v>1490</v>
      </c>
      <c r="B2210" s="5" t="s">
        <v>103</v>
      </c>
      <c r="C2210" s="5" t="s">
        <v>42</v>
      </c>
      <c r="D2210" s="5" t="s">
        <v>43</v>
      </c>
      <c r="E2210" s="6">
        <v>23406.97</v>
      </c>
      <c r="F2210" s="6">
        <v>23201.336633663366</v>
      </c>
      <c r="G2210" s="6">
        <v>205.63336633663494</v>
      </c>
      <c r="H2210" s="6">
        <v>23433.35</v>
      </c>
      <c r="I2210" s="6">
        <v>-26.379999999997381</v>
      </c>
      <c r="J2210" s="6">
        <v>4667</v>
      </c>
      <c r="K2210" s="6">
        <v>4626</v>
      </c>
      <c r="L2210" s="6">
        <v>41</v>
      </c>
      <c r="M2210" s="6">
        <v>4672.26</v>
      </c>
      <c r="N2210" s="6">
        <v>-5.2600000000002183</v>
      </c>
    </row>
    <row r="2211" spans="1:14" x14ac:dyDescent="0.25">
      <c r="A2211" s="5" t="s">
        <v>1490</v>
      </c>
      <c r="B2211" s="5" t="s">
        <v>104</v>
      </c>
      <c r="C2211" s="5" t="s">
        <v>42</v>
      </c>
      <c r="D2211" s="5" t="s">
        <v>53</v>
      </c>
      <c r="E2211" s="6">
        <v>20533.830000000002</v>
      </c>
      <c r="F2211" s="6">
        <v>20210.507462686568</v>
      </c>
      <c r="G2211" s="6">
        <v>323.32253731343371</v>
      </c>
      <c r="H2211" s="6">
        <v>20311.560000000001</v>
      </c>
      <c r="I2211" s="6">
        <v>222.27000000000044</v>
      </c>
      <c r="J2211" s="6">
        <v>3525</v>
      </c>
      <c r="K2211" s="6">
        <v>3469.5004975124375</v>
      </c>
      <c r="L2211" s="6">
        <v>55.499502487562495</v>
      </c>
      <c r="M2211" s="6">
        <v>3486.848</v>
      </c>
      <c r="N2211" s="6">
        <v>38.152000000000044</v>
      </c>
    </row>
    <row r="2212" spans="1:14" x14ac:dyDescent="0.25">
      <c r="A2212" s="5" t="s">
        <v>1490</v>
      </c>
      <c r="B2212" s="5" t="s">
        <v>54</v>
      </c>
      <c r="C2212" s="5" t="s">
        <v>42</v>
      </c>
      <c r="D2212" s="5" t="s">
        <v>55</v>
      </c>
      <c r="E2212" s="6">
        <v>233.57</v>
      </c>
      <c r="F2212" s="6">
        <v>228.99019607843138</v>
      </c>
      <c r="G2212" s="6">
        <v>4.5798039215686117</v>
      </c>
      <c r="H2212" s="6">
        <v>233.57</v>
      </c>
      <c r="I2212" s="6">
        <v>0</v>
      </c>
      <c r="J2212" s="6">
        <v>42.466999999999999</v>
      </c>
      <c r="K2212" s="6">
        <v>41.634313725490195</v>
      </c>
      <c r="L2212" s="6">
        <v>0.83268627450980404</v>
      </c>
      <c r="M2212" s="6">
        <v>42.466999999999999</v>
      </c>
      <c r="N2212" s="6">
        <v>0</v>
      </c>
    </row>
    <row r="2213" spans="1:14" x14ac:dyDescent="0.25">
      <c r="A2213" s="5" t="s">
        <v>1491</v>
      </c>
      <c r="B2213" s="5" t="s">
        <v>25</v>
      </c>
      <c r="C2213" s="5" t="s">
        <v>26</v>
      </c>
      <c r="D2213" s="5" t="s">
        <v>27</v>
      </c>
      <c r="E2213" s="6">
        <v>2424.08</v>
      </c>
      <c r="F2213" s="6">
        <v>0</v>
      </c>
      <c r="G2213" s="6">
        <v>2424.08</v>
      </c>
      <c r="H2213" s="6">
        <v>0</v>
      </c>
      <c r="I2213" s="6">
        <v>2424.08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</row>
    <row r="2214" spans="1:14" x14ac:dyDescent="0.25">
      <c r="A2214" s="5" t="s">
        <v>1491</v>
      </c>
      <c r="B2214" s="5" t="s">
        <v>30</v>
      </c>
      <c r="C2214" s="5" t="s">
        <v>29</v>
      </c>
      <c r="D2214" s="5" t="s">
        <v>27</v>
      </c>
      <c r="E2214" s="6">
        <v>0</v>
      </c>
      <c r="F2214" s="6">
        <v>0</v>
      </c>
      <c r="G2214" s="6">
        <v>0</v>
      </c>
      <c r="H2214" s="6">
        <v>1.24</v>
      </c>
      <c r="I2214" s="6">
        <v>-1.24</v>
      </c>
      <c r="J2214" s="6">
        <v>0</v>
      </c>
      <c r="K2214" s="6">
        <v>0</v>
      </c>
      <c r="L2214" s="6">
        <v>0</v>
      </c>
      <c r="M2214" s="6">
        <v>0</v>
      </c>
      <c r="N2214" s="6">
        <v>0</v>
      </c>
    </row>
    <row r="2215" spans="1:14" x14ac:dyDescent="0.25">
      <c r="A2215" s="5" t="s">
        <v>1491</v>
      </c>
      <c r="B2215" s="5" t="s">
        <v>31</v>
      </c>
      <c r="C2215" s="5" t="s">
        <v>29</v>
      </c>
      <c r="D2215" s="5" t="s">
        <v>27</v>
      </c>
      <c r="E2215" s="6">
        <v>0</v>
      </c>
      <c r="F2215" s="6">
        <v>0</v>
      </c>
      <c r="G2215" s="6">
        <v>0</v>
      </c>
      <c r="H2215" s="6">
        <v>5.58</v>
      </c>
      <c r="I2215" s="6">
        <v>-5.58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</row>
    <row r="2216" spans="1:14" x14ac:dyDescent="0.25">
      <c r="A2216" s="5" t="s">
        <v>1491</v>
      </c>
      <c r="B2216" s="5" t="s">
        <v>28</v>
      </c>
      <c r="C2216" s="5" t="s">
        <v>29</v>
      </c>
      <c r="D2216" s="5" t="s">
        <v>27</v>
      </c>
      <c r="E2216" s="6">
        <v>0</v>
      </c>
      <c r="F2216" s="6">
        <v>0</v>
      </c>
      <c r="G2216" s="6">
        <v>0</v>
      </c>
      <c r="H2216" s="6">
        <v>39.78</v>
      </c>
      <c r="I2216" s="6">
        <v>-39.78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</row>
    <row r="2217" spans="1:14" x14ac:dyDescent="0.25">
      <c r="A2217" s="5" t="s">
        <v>1491</v>
      </c>
      <c r="B2217" s="5" t="s">
        <v>36</v>
      </c>
      <c r="C2217" s="5" t="s">
        <v>29</v>
      </c>
      <c r="D2217" s="5" t="s">
        <v>27</v>
      </c>
      <c r="E2217" s="6">
        <v>0</v>
      </c>
      <c r="F2217" s="6">
        <v>0</v>
      </c>
      <c r="G2217" s="6">
        <v>0</v>
      </c>
      <c r="H2217" s="6">
        <v>71.75</v>
      </c>
      <c r="I2217" s="6">
        <v>-71.75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</row>
    <row r="2218" spans="1:14" x14ac:dyDescent="0.25">
      <c r="A2218" s="5" t="s">
        <v>1491</v>
      </c>
      <c r="B2218" s="5" t="s">
        <v>37</v>
      </c>
      <c r="C2218" s="5" t="s">
        <v>29</v>
      </c>
      <c r="D2218" s="5" t="s">
        <v>27</v>
      </c>
      <c r="E2218" s="6">
        <v>0</v>
      </c>
      <c r="F2218" s="6">
        <v>0</v>
      </c>
      <c r="G2218" s="6">
        <v>0</v>
      </c>
      <c r="H2218" s="6">
        <v>157.31</v>
      </c>
      <c r="I2218" s="6">
        <v>-157.31</v>
      </c>
      <c r="J2218" s="6">
        <v>0</v>
      </c>
      <c r="K2218" s="6">
        <v>0</v>
      </c>
      <c r="L2218" s="6">
        <v>0</v>
      </c>
      <c r="M2218" s="6">
        <v>0</v>
      </c>
      <c r="N2218" s="6">
        <v>0</v>
      </c>
    </row>
    <row r="2219" spans="1:14" x14ac:dyDescent="0.25">
      <c r="A2219" s="5" t="s">
        <v>1491</v>
      </c>
      <c r="B2219" s="5" t="s">
        <v>346</v>
      </c>
      <c r="C2219" s="5" t="s">
        <v>33</v>
      </c>
      <c r="D2219" s="5" t="s">
        <v>27</v>
      </c>
      <c r="E2219" s="6">
        <v>1473</v>
      </c>
      <c r="F2219" s="6">
        <v>0</v>
      </c>
      <c r="G2219" s="6">
        <v>1473</v>
      </c>
      <c r="H2219" s="6">
        <v>1883.46</v>
      </c>
      <c r="I2219" s="6">
        <v>-410.46000000000004</v>
      </c>
      <c r="J2219" s="6">
        <v>5</v>
      </c>
      <c r="K2219" s="6">
        <v>0</v>
      </c>
      <c r="L2219" s="6">
        <v>5</v>
      </c>
      <c r="M2219" s="6">
        <v>6.3929999999999998</v>
      </c>
      <c r="N2219" s="6">
        <v>-1.3929999999999998</v>
      </c>
    </row>
    <row r="2220" spans="1:14" x14ac:dyDescent="0.25">
      <c r="A2220" s="5" t="s">
        <v>1491</v>
      </c>
      <c r="B2220" s="5" t="s">
        <v>347</v>
      </c>
      <c r="C2220" s="5" t="s">
        <v>33</v>
      </c>
      <c r="D2220" s="5" t="s">
        <v>27</v>
      </c>
      <c r="E2220" s="6">
        <v>1971.08</v>
      </c>
      <c r="F2220" s="6">
        <v>0</v>
      </c>
      <c r="G2220" s="6">
        <v>1971.08</v>
      </c>
      <c r="H2220" s="6">
        <v>2520.35</v>
      </c>
      <c r="I2220" s="6">
        <v>-549.27</v>
      </c>
      <c r="J2220" s="6">
        <v>5</v>
      </c>
      <c r="K2220" s="6">
        <v>0</v>
      </c>
      <c r="L2220" s="6">
        <v>5</v>
      </c>
      <c r="M2220" s="6">
        <v>6.3929999999999998</v>
      </c>
      <c r="N2220" s="6">
        <v>-1.3929999999999998</v>
      </c>
    </row>
    <row r="2221" spans="1:14" x14ac:dyDescent="0.25">
      <c r="A2221" s="5" t="s">
        <v>1491</v>
      </c>
      <c r="B2221" s="5" t="s">
        <v>348</v>
      </c>
      <c r="C2221" s="5" t="s">
        <v>33</v>
      </c>
      <c r="D2221" s="5" t="s">
        <v>27</v>
      </c>
      <c r="E2221" s="6">
        <v>2374.14</v>
      </c>
      <c r="F2221" s="6">
        <v>0</v>
      </c>
      <c r="G2221" s="6">
        <v>2374.14</v>
      </c>
      <c r="H2221" s="6">
        <v>3035.8</v>
      </c>
      <c r="I2221" s="6">
        <v>-661.66000000000031</v>
      </c>
      <c r="J2221" s="6">
        <v>30</v>
      </c>
      <c r="K2221" s="6">
        <v>0</v>
      </c>
      <c r="L2221" s="6">
        <v>30</v>
      </c>
      <c r="M2221" s="6">
        <v>38.360999999999997</v>
      </c>
      <c r="N2221" s="6">
        <v>-8.3609999999999971</v>
      </c>
    </row>
    <row r="2222" spans="1:14" x14ac:dyDescent="0.25">
      <c r="A2222" s="5" t="s">
        <v>1491</v>
      </c>
      <c r="B2222" s="5" t="s">
        <v>425</v>
      </c>
      <c r="C2222" s="5" t="s">
        <v>39</v>
      </c>
      <c r="D2222" s="5" t="s">
        <v>58</v>
      </c>
      <c r="E2222" s="6">
        <v>-122849.53</v>
      </c>
      <c r="F2222" s="6">
        <v>0</v>
      </c>
      <c r="G2222" s="6">
        <v>-122849.53</v>
      </c>
      <c r="H2222" s="6">
        <v>-122849.42</v>
      </c>
      <c r="I2222" s="6">
        <v>-0.11000000000058208</v>
      </c>
      <c r="J2222" s="6">
        <v>-5102</v>
      </c>
      <c r="K2222" s="6">
        <v>0</v>
      </c>
      <c r="L2222" s="6">
        <v>-5102</v>
      </c>
      <c r="M2222" s="6">
        <v>-5102</v>
      </c>
      <c r="N2222" s="6">
        <v>0</v>
      </c>
    </row>
    <row r="2223" spans="1:14" x14ac:dyDescent="0.25">
      <c r="A2223" s="5" t="s">
        <v>1491</v>
      </c>
      <c r="B2223" s="5" t="s">
        <v>446</v>
      </c>
      <c r="C2223" s="5" t="s">
        <v>42</v>
      </c>
      <c r="D2223" s="5" t="s">
        <v>58</v>
      </c>
      <c r="E2223" s="6">
        <v>101520.36</v>
      </c>
      <c r="F2223" s="6">
        <v>100965.08</v>
      </c>
      <c r="G2223" s="6">
        <v>555.27999999999884</v>
      </c>
      <c r="H2223" s="6">
        <v>100965.08</v>
      </c>
      <c r="I2223" s="6">
        <v>555.27999999999884</v>
      </c>
      <c r="J2223" s="6">
        <v>5207</v>
      </c>
      <c r="K2223" s="6">
        <v>5178.53</v>
      </c>
      <c r="L2223" s="6">
        <v>28.470000000000255</v>
      </c>
      <c r="M2223" s="6">
        <v>5178.53</v>
      </c>
      <c r="N2223" s="6">
        <v>28.470000000000255</v>
      </c>
    </row>
    <row r="2224" spans="1:14" x14ac:dyDescent="0.25">
      <c r="A2224" s="5" t="s">
        <v>1491</v>
      </c>
      <c r="B2224" s="5" t="s">
        <v>441</v>
      </c>
      <c r="C2224" s="5" t="s">
        <v>42</v>
      </c>
      <c r="D2224" s="5" t="s">
        <v>43</v>
      </c>
      <c r="E2224" s="6">
        <v>3180.69</v>
      </c>
      <c r="F2224" s="6">
        <v>3061.8627450980393</v>
      </c>
      <c r="G2224" s="6">
        <v>118.82725490196071</v>
      </c>
      <c r="H2224" s="6">
        <v>3123.1</v>
      </c>
      <c r="I2224" s="6">
        <v>57.590000000000146</v>
      </c>
      <c r="J2224" s="6">
        <v>5300</v>
      </c>
      <c r="K2224" s="6">
        <v>5102</v>
      </c>
      <c r="L2224" s="6">
        <v>198</v>
      </c>
      <c r="M2224" s="6">
        <v>5204.04</v>
      </c>
      <c r="N2224" s="6">
        <v>95.960000000000036</v>
      </c>
    </row>
    <row r="2225" spans="1:14" x14ac:dyDescent="0.25">
      <c r="A2225" s="5" t="s">
        <v>1491</v>
      </c>
      <c r="B2225" s="5" t="s">
        <v>443</v>
      </c>
      <c r="C2225" s="5" t="s">
        <v>42</v>
      </c>
      <c r="D2225" s="5" t="s">
        <v>43</v>
      </c>
      <c r="E2225" s="6">
        <v>8543.92</v>
      </c>
      <c r="F2225" s="6">
        <v>8224.7263681592049</v>
      </c>
      <c r="G2225" s="6">
        <v>319.19363184079521</v>
      </c>
      <c r="H2225" s="6">
        <v>8265.85</v>
      </c>
      <c r="I2225" s="6">
        <v>278.06999999999971</v>
      </c>
      <c r="J2225" s="6">
        <v>5300</v>
      </c>
      <c r="K2225" s="6">
        <v>5102</v>
      </c>
      <c r="L2225" s="6">
        <v>198</v>
      </c>
      <c r="M2225" s="6">
        <v>5127.51</v>
      </c>
      <c r="N2225" s="6">
        <v>172.48999999999978</v>
      </c>
    </row>
    <row r="2226" spans="1:14" x14ac:dyDescent="0.25">
      <c r="A2226" s="5" t="s">
        <v>1491</v>
      </c>
      <c r="B2226" s="5" t="s">
        <v>355</v>
      </c>
      <c r="C2226" s="5" t="s">
        <v>42</v>
      </c>
      <c r="D2226" s="5" t="s">
        <v>53</v>
      </c>
      <c r="E2226" s="6">
        <v>1362.26</v>
      </c>
      <c r="F2226" s="6">
        <v>2780.09</v>
      </c>
      <c r="G2226" s="6">
        <v>-1417.8300000000002</v>
      </c>
      <c r="H2226" s="6">
        <v>2780.09</v>
      </c>
      <c r="I2226" s="6">
        <v>-1417.8300000000002</v>
      </c>
      <c r="J2226" s="6">
        <v>100</v>
      </c>
      <c r="K2226" s="6">
        <v>204.08</v>
      </c>
      <c r="L2226" s="6">
        <v>-104.08000000000001</v>
      </c>
      <c r="M2226" s="6">
        <v>204.08</v>
      </c>
      <c r="N2226" s="6">
        <v>-104.08000000000001</v>
      </c>
    </row>
    <row r="2227" spans="1:14" x14ac:dyDescent="0.25">
      <c r="A2227" s="5" t="s">
        <v>1492</v>
      </c>
      <c r="B2227" s="5" t="s">
        <v>25</v>
      </c>
      <c r="C2227" s="5" t="s">
        <v>26</v>
      </c>
      <c r="D2227" s="5" t="s">
        <v>27</v>
      </c>
      <c r="E2227" s="6">
        <v>10996.77</v>
      </c>
      <c r="F2227" s="6">
        <v>0</v>
      </c>
      <c r="G2227" s="6">
        <v>10996.77</v>
      </c>
      <c r="H2227" s="6">
        <v>0</v>
      </c>
      <c r="I2227" s="6">
        <v>10996.77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</row>
    <row r="2228" spans="1:14" x14ac:dyDescent="0.25">
      <c r="A2228" s="5" t="s">
        <v>1492</v>
      </c>
      <c r="B2228" s="5" t="s">
        <v>30</v>
      </c>
      <c r="C2228" s="5" t="s">
        <v>29</v>
      </c>
      <c r="D2228" s="5" t="s">
        <v>27</v>
      </c>
      <c r="E2228" s="6">
        <v>2.14</v>
      </c>
      <c r="F2228" s="6">
        <v>0</v>
      </c>
      <c r="G2228" s="6">
        <v>2.14</v>
      </c>
      <c r="H2228" s="6">
        <v>3.66</v>
      </c>
      <c r="I2228" s="6">
        <v>-1.52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</row>
    <row r="2229" spans="1:14" x14ac:dyDescent="0.25">
      <c r="A2229" s="5" t="s">
        <v>1492</v>
      </c>
      <c r="B2229" s="5" t="s">
        <v>31</v>
      </c>
      <c r="C2229" s="5" t="s">
        <v>29</v>
      </c>
      <c r="D2229" s="5" t="s">
        <v>27</v>
      </c>
      <c r="E2229" s="6">
        <v>9.58</v>
      </c>
      <c r="F2229" s="6">
        <v>0</v>
      </c>
      <c r="G2229" s="6">
        <v>9.58</v>
      </c>
      <c r="H2229" s="6">
        <v>16.43</v>
      </c>
      <c r="I2229" s="6">
        <v>-6.85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</row>
    <row r="2230" spans="1:14" x14ac:dyDescent="0.25">
      <c r="A2230" s="5" t="s">
        <v>1492</v>
      </c>
      <c r="B2230" s="5" t="s">
        <v>28</v>
      </c>
      <c r="C2230" s="5" t="s">
        <v>29</v>
      </c>
      <c r="D2230" s="5" t="s">
        <v>27</v>
      </c>
      <c r="E2230" s="6">
        <v>68.23</v>
      </c>
      <c r="F2230" s="6">
        <v>0</v>
      </c>
      <c r="G2230" s="6">
        <v>68.23</v>
      </c>
      <c r="H2230" s="6">
        <v>117.06</v>
      </c>
      <c r="I2230" s="6">
        <v>-48.83</v>
      </c>
      <c r="J2230" s="6">
        <v>0</v>
      </c>
      <c r="K2230" s="6">
        <v>0</v>
      </c>
      <c r="L2230" s="6">
        <v>0</v>
      </c>
      <c r="M2230" s="6">
        <v>0</v>
      </c>
      <c r="N2230" s="6">
        <v>0</v>
      </c>
    </row>
    <row r="2231" spans="1:14" x14ac:dyDescent="0.25">
      <c r="A2231" s="5" t="s">
        <v>1492</v>
      </c>
      <c r="B2231" s="5" t="s">
        <v>36</v>
      </c>
      <c r="C2231" s="5" t="s">
        <v>29</v>
      </c>
      <c r="D2231" s="5" t="s">
        <v>27</v>
      </c>
      <c r="E2231" s="6">
        <v>123.06</v>
      </c>
      <c r="F2231" s="6">
        <v>0</v>
      </c>
      <c r="G2231" s="6">
        <v>123.06</v>
      </c>
      <c r="H2231" s="6">
        <v>211.14</v>
      </c>
      <c r="I2231" s="6">
        <v>-88.079999999999984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</row>
    <row r="2232" spans="1:14" x14ac:dyDescent="0.25">
      <c r="A2232" s="5" t="s">
        <v>1492</v>
      </c>
      <c r="B2232" s="5" t="s">
        <v>37</v>
      </c>
      <c r="C2232" s="5" t="s">
        <v>29</v>
      </c>
      <c r="D2232" s="5" t="s">
        <v>27</v>
      </c>
      <c r="E2232" s="6">
        <v>269.79000000000002</v>
      </c>
      <c r="F2232" s="6">
        <v>0</v>
      </c>
      <c r="G2232" s="6">
        <v>269.79000000000002</v>
      </c>
      <c r="H2232" s="6">
        <v>462.9</v>
      </c>
      <c r="I2232" s="6">
        <v>-193.10999999999996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</row>
    <row r="2233" spans="1:14" x14ac:dyDescent="0.25">
      <c r="A2233" s="5" t="s">
        <v>1492</v>
      </c>
      <c r="B2233" s="5" t="s">
        <v>346</v>
      </c>
      <c r="C2233" s="5" t="s">
        <v>33</v>
      </c>
      <c r="D2233" s="5" t="s">
        <v>27</v>
      </c>
      <c r="E2233" s="6">
        <v>3682.49</v>
      </c>
      <c r="F2233" s="6">
        <v>0</v>
      </c>
      <c r="G2233" s="6">
        <v>3682.49</v>
      </c>
      <c r="H2233" s="6">
        <v>5542.23</v>
      </c>
      <c r="I2233" s="6">
        <v>-1859.7399999999998</v>
      </c>
      <c r="J2233" s="6">
        <v>12.5</v>
      </c>
      <c r="K2233" s="6">
        <v>0</v>
      </c>
      <c r="L2233" s="6">
        <v>12.5</v>
      </c>
      <c r="M2233" s="6">
        <v>18.812999999999999</v>
      </c>
      <c r="N2233" s="6">
        <v>-6.3129999999999988</v>
      </c>
    </row>
    <row r="2234" spans="1:14" x14ac:dyDescent="0.25">
      <c r="A2234" s="5" t="s">
        <v>1492</v>
      </c>
      <c r="B2234" s="5" t="s">
        <v>347</v>
      </c>
      <c r="C2234" s="5" t="s">
        <v>33</v>
      </c>
      <c r="D2234" s="5" t="s">
        <v>27</v>
      </c>
      <c r="E2234" s="6">
        <v>4927.7</v>
      </c>
      <c r="F2234" s="6">
        <v>0</v>
      </c>
      <c r="G2234" s="6">
        <v>4927.7</v>
      </c>
      <c r="H2234" s="6">
        <v>7416.3</v>
      </c>
      <c r="I2234" s="6">
        <v>-2488.6000000000004</v>
      </c>
      <c r="J2234" s="6">
        <v>12.5</v>
      </c>
      <c r="K2234" s="6">
        <v>0</v>
      </c>
      <c r="L2234" s="6">
        <v>12.5</v>
      </c>
      <c r="M2234" s="6">
        <v>18.812999999999999</v>
      </c>
      <c r="N2234" s="6">
        <v>-6.3129999999999988</v>
      </c>
    </row>
    <row r="2235" spans="1:14" x14ac:dyDescent="0.25">
      <c r="A2235" s="5" t="s">
        <v>1492</v>
      </c>
      <c r="B2235" s="5" t="s">
        <v>348</v>
      </c>
      <c r="C2235" s="5" t="s">
        <v>33</v>
      </c>
      <c r="D2235" s="5" t="s">
        <v>27</v>
      </c>
      <c r="E2235" s="6">
        <v>5935.34</v>
      </c>
      <c r="F2235" s="6">
        <v>0</v>
      </c>
      <c r="G2235" s="6">
        <v>5935.34</v>
      </c>
      <c r="H2235" s="6">
        <v>8933.07</v>
      </c>
      <c r="I2235" s="6">
        <v>-2997.7299999999996</v>
      </c>
      <c r="J2235" s="6">
        <v>75</v>
      </c>
      <c r="K2235" s="6">
        <v>0</v>
      </c>
      <c r="L2235" s="6">
        <v>75</v>
      </c>
      <c r="M2235" s="6">
        <v>112.88</v>
      </c>
      <c r="N2235" s="6">
        <v>-37.879999999999995</v>
      </c>
    </row>
    <row r="2236" spans="1:14" x14ac:dyDescent="0.25">
      <c r="A2236" s="5" t="s">
        <v>1492</v>
      </c>
      <c r="B2236" s="5" t="s">
        <v>425</v>
      </c>
      <c r="C2236" s="5" t="s">
        <v>39</v>
      </c>
      <c r="D2236" s="5" t="s">
        <v>58</v>
      </c>
      <c r="E2236" s="6">
        <v>-361484.52</v>
      </c>
      <c r="F2236" s="6">
        <v>0</v>
      </c>
      <c r="G2236" s="6">
        <v>-361484.52</v>
      </c>
      <c r="H2236" s="6">
        <v>-361484.15</v>
      </c>
      <c r="I2236" s="6">
        <v>-0.36999999999534339</v>
      </c>
      <c r="J2236" s="6">
        <v>-15013</v>
      </c>
      <c r="K2236" s="6">
        <v>0</v>
      </c>
      <c r="L2236" s="6">
        <v>-15013</v>
      </c>
      <c r="M2236" s="6">
        <v>-15013</v>
      </c>
      <c r="N2236" s="6">
        <v>0</v>
      </c>
    </row>
    <row r="2237" spans="1:14" x14ac:dyDescent="0.25">
      <c r="A2237" s="5" t="s">
        <v>1492</v>
      </c>
      <c r="B2237" s="5" t="s">
        <v>446</v>
      </c>
      <c r="C2237" s="5" t="s">
        <v>42</v>
      </c>
      <c r="D2237" s="5" t="s">
        <v>58</v>
      </c>
      <c r="E2237" s="6">
        <v>297786.49</v>
      </c>
      <c r="F2237" s="6">
        <v>297088.33</v>
      </c>
      <c r="G2237" s="6">
        <v>698.15999999997439</v>
      </c>
      <c r="H2237" s="6">
        <v>297088.33</v>
      </c>
      <c r="I2237" s="6">
        <v>698.15999999997439</v>
      </c>
      <c r="J2237" s="6">
        <v>15274</v>
      </c>
      <c r="K2237" s="6">
        <v>15238.195</v>
      </c>
      <c r="L2237" s="6">
        <v>35.805000000000291</v>
      </c>
      <c r="M2237" s="6">
        <v>15238.195</v>
      </c>
      <c r="N2237" s="6">
        <v>35.805000000000291</v>
      </c>
    </row>
    <row r="2238" spans="1:14" x14ac:dyDescent="0.25">
      <c r="A2238" s="5" t="s">
        <v>1492</v>
      </c>
      <c r="B2238" s="5" t="s">
        <v>441</v>
      </c>
      <c r="C2238" s="5" t="s">
        <v>42</v>
      </c>
      <c r="D2238" s="5" t="s">
        <v>43</v>
      </c>
      <c r="E2238" s="6">
        <v>9218</v>
      </c>
      <c r="F2238" s="6">
        <v>9009.754901960785</v>
      </c>
      <c r="G2238" s="6">
        <v>208.24509803921501</v>
      </c>
      <c r="H2238" s="6">
        <v>9189.9500000000007</v>
      </c>
      <c r="I2238" s="6">
        <v>28.049999999999272</v>
      </c>
      <c r="J2238" s="6">
        <v>15360</v>
      </c>
      <c r="K2238" s="6">
        <v>15013</v>
      </c>
      <c r="L2238" s="6">
        <v>347</v>
      </c>
      <c r="M2238" s="6">
        <v>15313.26</v>
      </c>
      <c r="N2238" s="6">
        <v>46.739999999999782</v>
      </c>
    </row>
    <row r="2239" spans="1:14" x14ac:dyDescent="0.25">
      <c r="A2239" s="5" t="s">
        <v>1492</v>
      </c>
      <c r="B2239" s="5" t="s">
        <v>443</v>
      </c>
      <c r="C2239" s="5" t="s">
        <v>42</v>
      </c>
      <c r="D2239" s="5" t="s">
        <v>43</v>
      </c>
      <c r="E2239" s="6">
        <v>23697.27</v>
      </c>
      <c r="F2239" s="6">
        <v>24201.860696517411</v>
      </c>
      <c r="G2239" s="6">
        <v>-504.59069651741083</v>
      </c>
      <c r="H2239" s="6">
        <v>24322.87</v>
      </c>
      <c r="I2239" s="6">
        <v>-625.59999999999854</v>
      </c>
      <c r="J2239" s="6">
        <v>14700</v>
      </c>
      <c r="K2239" s="6">
        <v>15013</v>
      </c>
      <c r="L2239" s="6">
        <v>-313</v>
      </c>
      <c r="M2239" s="6">
        <v>15088.065000000001</v>
      </c>
      <c r="N2239" s="6">
        <v>-388.06500000000051</v>
      </c>
    </row>
    <row r="2240" spans="1:14" x14ac:dyDescent="0.25">
      <c r="A2240" s="5" t="s">
        <v>1492</v>
      </c>
      <c r="B2240" s="5" t="s">
        <v>355</v>
      </c>
      <c r="C2240" s="5" t="s">
        <v>42</v>
      </c>
      <c r="D2240" s="5" t="s">
        <v>53</v>
      </c>
      <c r="E2240" s="6">
        <v>4767.66</v>
      </c>
      <c r="F2240" s="6">
        <v>8180.21</v>
      </c>
      <c r="G2240" s="6">
        <v>-3412.55</v>
      </c>
      <c r="H2240" s="6">
        <v>8180.21</v>
      </c>
      <c r="I2240" s="6">
        <v>-3412.55</v>
      </c>
      <c r="J2240" s="6">
        <v>350</v>
      </c>
      <c r="K2240" s="6">
        <v>600.52</v>
      </c>
      <c r="L2240" s="6">
        <v>-250.51999999999998</v>
      </c>
      <c r="M2240" s="6">
        <v>600.52</v>
      </c>
      <c r="N2240" s="6">
        <v>-250.51999999999998</v>
      </c>
    </row>
    <row r="2241" spans="1:14" x14ac:dyDescent="0.25">
      <c r="A2241" s="5" t="s">
        <v>1493</v>
      </c>
      <c r="B2241" s="5" t="s">
        <v>25</v>
      </c>
      <c r="C2241" s="5" t="s">
        <v>26</v>
      </c>
      <c r="D2241" s="5" t="s">
        <v>27</v>
      </c>
      <c r="E2241" s="6">
        <v>18088.849999999999</v>
      </c>
      <c r="F2241" s="6">
        <v>0</v>
      </c>
      <c r="G2241" s="6">
        <v>18088.849999999999</v>
      </c>
      <c r="H2241" s="6">
        <v>0</v>
      </c>
      <c r="I2241" s="6">
        <v>18088.849999999999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</row>
    <row r="2242" spans="1:14" x14ac:dyDescent="0.25">
      <c r="A2242" s="5" t="s">
        <v>1493</v>
      </c>
      <c r="B2242" s="5" t="s">
        <v>30</v>
      </c>
      <c r="C2242" s="5" t="s">
        <v>29</v>
      </c>
      <c r="D2242" s="5" t="s">
        <v>27</v>
      </c>
      <c r="E2242" s="6">
        <v>2.5</v>
      </c>
      <c r="F2242" s="6">
        <v>0</v>
      </c>
      <c r="G2242" s="6">
        <v>2.5</v>
      </c>
      <c r="H2242" s="6">
        <v>2.12</v>
      </c>
      <c r="I2242" s="6">
        <v>0.37999999999999989</v>
      </c>
      <c r="J2242" s="6">
        <v>0</v>
      </c>
      <c r="K2242" s="6">
        <v>0</v>
      </c>
      <c r="L2242" s="6">
        <v>0</v>
      </c>
      <c r="M2242" s="6">
        <v>0</v>
      </c>
      <c r="N2242" s="6">
        <v>0</v>
      </c>
    </row>
    <row r="2243" spans="1:14" x14ac:dyDescent="0.25">
      <c r="A2243" s="5" t="s">
        <v>1493</v>
      </c>
      <c r="B2243" s="5" t="s">
        <v>31</v>
      </c>
      <c r="C2243" s="5" t="s">
        <v>29</v>
      </c>
      <c r="D2243" s="5" t="s">
        <v>27</v>
      </c>
      <c r="E2243" s="6">
        <v>11.22</v>
      </c>
      <c r="F2243" s="6">
        <v>0</v>
      </c>
      <c r="G2243" s="6">
        <v>11.22</v>
      </c>
      <c r="H2243" s="6">
        <v>9.5299999999999994</v>
      </c>
      <c r="I2243" s="6">
        <v>1.6900000000000013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</row>
    <row r="2244" spans="1:14" x14ac:dyDescent="0.25">
      <c r="A2244" s="5" t="s">
        <v>1493</v>
      </c>
      <c r="B2244" s="5" t="s">
        <v>28</v>
      </c>
      <c r="C2244" s="5" t="s">
        <v>29</v>
      </c>
      <c r="D2244" s="5" t="s">
        <v>27</v>
      </c>
      <c r="E2244" s="6">
        <v>79.92</v>
      </c>
      <c r="F2244" s="6">
        <v>0</v>
      </c>
      <c r="G2244" s="6">
        <v>79.92</v>
      </c>
      <c r="H2244" s="6">
        <v>67.89</v>
      </c>
      <c r="I2244" s="6">
        <v>12.030000000000001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</row>
    <row r="2245" spans="1:14" x14ac:dyDescent="0.25">
      <c r="A2245" s="5" t="s">
        <v>1493</v>
      </c>
      <c r="B2245" s="5" t="s">
        <v>36</v>
      </c>
      <c r="C2245" s="5" t="s">
        <v>29</v>
      </c>
      <c r="D2245" s="5" t="s">
        <v>27</v>
      </c>
      <c r="E2245" s="6">
        <v>144.16</v>
      </c>
      <c r="F2245" s="6">
        <v>0</v>
      </c>
      <c r="G2245" s="6">
        <v>144.16</v>
      </c>
      <c r="H2245" s="6">
        <v>122.46</v>
      </c>
      <c r="I2245" s="6">
        <v>21.700000000000003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</row>
    <row r="2246" spans="1:14" x14ac:dyDescent="0.25">
      <c r="A2246" s="5" t="s">
        <v>1493</v>
      </c>
      <c r="B2246" s="5" t="s">
        <v>37</v>
      </c>
      <c r="C2246" s="5" t="s">
        <v>29</v>
      </c>
      <c r="D2246" s="5" t="s">
        <v>27</v>
      </c>
      <c r="E2246" s="6">
        <v>316.04000000000002</v>
      </c>
      <c r="F2246" s="6">
        <v>0</v>
      </c>
      <c r="G2246" s="6">
        <v>316.04000000000002</v>
      </c>
      <c r="H2246" s="6">
        <v>268.48</v>
      </c>
      <c r="I2246" s="6">
        <v>47.56</v>
      </c>
      <c r="J2246" s="6">
        <v>0</v>
      </c>
      <c r="K2246" s="6">
        <v>0</v>
      </c>
      <c r="L2246" s="6">
        <v>0</v>
      </c>
      <c r="M2246" s="6">
        <v>0</v>
      </c>
      <c r="N2246" s="6">
        <v>0</v>
      </c>
    </row>
    <row r="2247" spans="1:14" x14ac:dyDescent="0.25">
      <c r="A2247" s="5" t="s">
        <v>1493</v>
      </c>
      <c r="B2247" s="5" t="s">
        <v>346</v>
      </c>
      <c r="C2247" s="5" t="s">
        <v>33</v>
      </c>
      <c r="D2247" s="5" t="s">
        <v>27</v>
      </c>
      <c r="E2247" s="6">
        <v>8543.3799999999992</v>
      </c>
      <c r="F2247" s="6">
        <v>0</v>
      </c>
      <c r="G2247" s="6">
        <v>8543.3799999999992</v>
      </c>
      <c r="H2247" s="6">
        <v>10260.879999999999</v>
      </c>
      <c r="I2247" s="6">
        <v>-1717.5</v>
      </c>
      <c r="J2247" s="6">
        <v>29</v>
      </c>
      <c r="K2247" s="6">
        <v>0</v>
      </c>
      <c r="L2247" s="6">
        <v>29</v>
      </c>
      <c r="M2247" s="6">
        <v>34.83</v>
      </c>
      <c r="N2247" s="6">
        <v>-5.8299999999999983</v>
      </c>
    </row>
    <row r="2248" spans="1:14" x14ac:dyDescent="0.25">
      <c r="A2248" s="5" t="s">
        <v>1493</v>
      </c>
      <c r="B2248" s="5" t="s">
        <v>347</v>
      </c>
      <c r="C2248" s="5" t="s">
        <v>33</v>
      </c>
      <c r="D2248" s="5" t="s">
        <v>27</v>
      </c>
      <c r="E2248" s="6">
        <v>11432.26</v>
      </c>
      <c r="F2248" s="6">
        <v>0</v>
      </c>
      <c r="G2248" s="6">
        <v>11432.26</v>
      </c>
      <c r="H2248" s="6">
        <v>13730.54</v>
      </c>
      <c r="I2248" s="6">
        <v>-2298.2800000000007</v>
      </c>
      <c r="J2248" s="6">
        <v>29</v>
      </c>
      <c r="K2248" s="6">
        <v>0</v>
      </c>
      <c r="L2248" s="6">
        <v>29</v>
      </c>
      <c r="M2248" s="6">
        <v>34.83</v>
      </c>
      <c r="N2248" s="6">
        <v>-5.8299999999999983</v>
      </c>
    </row>
    <row r="2249" spans="1:14" x14ac:dyDescent="0.25">
      <c r="A2249" s="5" t="s">
        <v>1493</v>
      </c>
      <c r="B2249" s="5" t="s">
        <v>348</v>
      </c>
      <c r="C2249" s="5" t="s">
        <v>33</v>
      </c>
      <c r="D2249" s="5" t="s">
        <v>27</v>
      </c>
      <c r="E2249" s="6">
        <v>13769.99</v>
      </c>
      <c r="F2249" s="6">
        <v>0</v>
      </c>
      <c r="G2249" s="6">
        <v>13769.99</v>
      </c>
      <c r="H2249" s="6">
        <v>16538.22</v>
      </c>
      <c r="I2249" s="6">
        <v>-2768.2300000000014</v>
      </c>
      <c r="J2249" s="6">
        <v>174</v>
      </c>
      <c r="K2249" s="6">
        <v>0</v>
      </c>
      <c r="L2249" s="6">
        <v>174</v>
      </c>
      <c r="M2249" s="6">
        <v>208.98</v>
      </c>
      <c r="N2249" s="6">
        <v>-34.97999999999999</v>
      </c>
    </row>
    <row r="2250" spans="1:14" x14ac:dyDescent="0.25">
      <c r="A2250" s="5" t="s">
        <v>1493</v>
      </c>
      <c r="B2250" s="5" t="s">
        <v>177</v>
      </c>
      <c r="C2250" s="5" t="s">
        <v>39</v>
      </c>
      <c r="D2250" s="5" t="s">
        <v>58</v>
      </c>
      <c r="E2250" s="6">
        <v>-842758.52</v>
      </c>
      <c r="F2250" s="6">
        <v>0</v>
      </c>
      <c r="G2250" s="6">
        <v>-842758.52</v>
      </c>
      <c r="H2250" s="6">
        <v>-842758.42</v>
      </c>
      <c r="I2250" s="6">
        <v>-9.9999999976716936E-2</v>
      </c>
      <c r="J2250" s="6">
        <v>-34830</v>
      </c>
      <c r="K2250" s="6">
        <v>0</v>
      </c>
      <c r="L2250" s="6">
        <v>-34830</v>
      </c>
      <c r="M2250" s="6">
        <v>-34830</v>
      </c>
      <c r="N2250" s="6">
        <v>0</v>
      </c>
    </row>
    <row r="2251" spans="1:14" x14ac:dyDescent="0.25">
      <c r="A2251" s="5" t="s">
        <v>1493</v>
      </c>
      <c r="B2251" s="5" t="s">
        <v>75</v>
      </c>
      <c r="C2251" s="5" t="s">
        <v>42</v>
      </c>
      <c r="D2251" s="5" t="s">
        <v>58</v>
      </c>
      <c r="E2251" s="6">
        <v>706047.3</v>
      </c>
      <c r="F2251" s="6">
        <v>718023.84</v>
      </c>
      <c r="G2251" s="6">
        <v>-11976.539999999921</v>
      </c>
      <c r="H2251" s="6">
        <v>718023.84</v>
      </c>
      <c r="I2251" s="6">
        <v>-11976.539999999921</v>
      </c>
      <c r="J2251" s="6">
        <v>35619</v>
      </c>
      <c r="K2251" s="6">
        <v>36223.199999999997</v>
      </c>
      <c r="L2251" s="6">
        <v>-604.19999999999709</v>
      </c>
      <c r="M2251" s="6">
        <v>36223.199999999997</v>
      </c>
      <c r="N2251" s="6">
        <v>-604.19999999999709</v>
      </c>
    </row>
    <row r="2252" spans="1:14" x14ac:dyDescent="0.25">
      <c r="A2252" s="5" t="s">
        <v>1493</v>
      </c>
      <c r="B2252" s="5" t="s">
        <v>763</v>
      </c>
      <c r="C2252" s="5" t="s">
        <v>42</v>
      </c>
      <c r="D2252" s="5" t="s">
        <v>43</v>
      </c>
      <c r="E2252" s="6">
        <v>17627.919999999998</v>
      </c>
      <c r="F2252" s="6">
        <v>17522.274509803923</v>
      </c>
      <c r="G2252" s="6">
        <v>105.64549019607512</v>
      </c>
      <c r="H2252" s="6">
        <v>17872.72</v>
      </c>
      <c r="I2252" s="6">
        <v>-244.80000000000291</v>
      </c>
      <c r="J2252" s="6">
        <v>35040</v>
      </c>
      <c r="K2252" s="6">
        <v>34830</v>
      </c>
      <c r="L2252" s="6">
        <v>210</v>
      </c>
      <c r="M2252" s="6">
        <v>35526.6</v>
      </c>
      <c r="N2252" s="6">
        <v>-486.59999999999854</v>
      </c>
    </row>
    <row r="2253" spans="1:14" x14ac:dyDescent="0.25">
      <c r="A2253" s="5" t="s">
        <v>1493</v>
      </c>
      <c r="B2253" s="5" t="s">
        <v>350</v>
      </c>
      <c r="C2253" s="5" t="s">
        <v>42</v>
      </c>
      <c r="D2253" s="5" t="s">
        <v>43</v>
      </c>
      <c r="E2253" s="6">
        <v>61110</v>
      </c>
      <c r="F2253" s="6">
        <v>60813.18407960199</v>
      </c>
      <c r="G2253" s="6">
        <v>296.81592039801035</v>
      </c>
      <c r="H2253" s="6">
        <v>61117.25</v>
      </c>
      <c r="I2253" s="6">
        <v>-7.25</v>
      </c>
      <c r="J2253" s="6">
        <v>35000</v>
      </c>
      <c r="K2253" s="6">
        <v>34830</v>
      </c>
      <c r="L2253" s="6">
        <v>170</v>
      </c>
      <c r="M2253" s="6">
        <v>35004.15</v>
      </c>
      <c r="N2253" s="6">
        <v>-4.1500000000014552</v>
      </c>
    </row>
    <row r="2254" spans="1:14" x14ac:dyDescent="0.25">
      <c r="A2254" s="5" t="s">
        <v>1493</v>
      </c>
      <c r="B2254" s="5" t="s">
        <v>355</v>
      </c>
      <c r="C2254" s="5" t="s">
        <v>42</v>
      </c>
      <c r="D2254" s="5" t="s">
        <v>53</v>
      </c>
      <c r="E2254" s="6">
        <v>5584.98</v>
      </c>
      <c r="F2254" s="6">
        <v>4744.5</v>
      </c>
      <c r="G2254" s="6">
        <v>840.47999999999956</v>
      </c>
      <c r="H2254" s="6">
        <v>4744.5</v>
      </c>
      <c r="I2254" s="6">
        <v>840.47999999999956</v>
      </c>
      <c r="J2254" s="6">
        <v>410</v>
      </c>
      <c r="K2254" s="6">
        <v>348.3</v>
      </c>
      <c r="L2254" s="6">
        <v>61.699999999999989</v>
      </c>
      <c r="M2254" s="6">
        <v>348.3</v>
      </c>
      <c r="N2254" s="6">
        <v>61.699999999999989</v>
      </c>
    </row>
    <row r="2255" spans="1:14" x14ac:dyDescent="0.25">
      <c r="A2255" s="5" t="s">
        <v>1494</v>
      </c>
      <c r="B2255" s="5" t="s">
        <v>25</v>
      </c>
      <c r="C2255" s="5" t="s">
        <v>26</v>
      </c>
      <c r="D2255" s="5" t="s">
        <v>27</v>
      </c>
      <c r="E2255" s="6">
        <v>346.38</v>
      </c>
      <c r="F2255" s="6">
        <v>0</v>
      </c>
      <c r="G2255" s="6">
        <v>346.38</v>
      </c>
      <c r="H2255" s="6">
        <v>0</v>
      </c>
      <c r="I2255" s="6">
        <v>346.38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</row>
    <row r="2256" spans="1:14" x14ac:dyDescent="0.25">
      <c r="A2256" s="5" t="s">
        <v>1494</v>
      </c>
      <c r="B2256" s="5" t="s">
        <v>30</v>
      </c>
      <c r="C2256" s="5" t="s">
        <v>29</v>
      </c>
      <c r="D2256" s="5" t="s">
        <v>27</v>
      </c>
      <c r="E2256" s="6">
        <v>11.69</v>
      </c>
      <c r="F2256" s="6">
        <v>0</v>
      </c>
      <c r="G2256" s="6">
        <v>11.69</v>
      </c>
      <c r="H2256" s="6">
        <v>11.81</v>
      </c>
      <c r="I2256" s="6">
        <v>-0.12000000000000099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</row>
    <row r="2257" spans="1:14" x14ac:dyDescent="0.25">
      <c r="A2257" s="5" t="s">
        <v>1494</v>
      </c>
      <c r="B2257" s="5" t="s">
        <v>31</v>
      </c>
      <c r="C2257" s="5" t="s">
        <v>29</v>
      </c>
      <c r="D2257" s="5" t="s">
        <v>27</v>
      </c>
      <c r="E2257" s="6">
        <v>52.45</v>
      </c>
      <c r="F2257" s="6">
        <v>0</v>
      </c>
      <c r="G2257" s="6">
        <v>52.45</v>
      </c>
      <c r="H2257" s="6">
        <v>52.97</v>
      </c>
      <c r="I2257" s="6">
        <v>-0.51999999999999602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</row>
    <row r="2258" spans="1:14" x14ac:dyDescent="0.25">
      <c r="A2258" s="5" t="s">
        <v>1494</v>
      </c>
      <c r="B2258" s="5" t="s">
        <v>32</v>
      </c>
      <c r="C2258" s="5" t="s">
        <v>33</v>
      </c>
      <c r="D2258" s="5" t="s">
        <v>27</v>
      </c>
      <c r="E2258" s="6">
        <v>118.48</v>
      </c>
      <c r="F2258" s="6">
        <v>0</v>
      </c>
      <c r="G2258" s="6">
        <v>118.48</v>
      </c>
      <c r="H2258" s="6">
        <v>118.39</v>
      </c>
      <c r="I2258" s="6">
        <v>9.0000000000003411E-2</v>
      </c>
      <c r="J2258" s="6">
        <v>0.29199999999999998</v>
      </c>
      <c r="K2258" s="6">
        <v>0</v>
      </c>
      <c r="L2258" s="6">
        <v>0.29199999999999998</v>
      </c>
      <c r="M2258" s="6">
        <v>0.29199999999999998</v>
      </c>
      <c r="N2258" s="6">
        <v>0</v>
      </c>
    </row>
    <row r="2259" spans="1:14" x14ac:dyDescent="0.25">
      <c r="A2259" s="5" t="s">
        <v>1494</v>
      </c>
      <c r="B2259" s="5" t="s">
        <v>28</v>
      </c>
      <c r="C2259" s="5" t="s">
        <v>29</v>
      </c>
      <c r="D2259" s="5" t="s">
        <v>27</v>
      </c>
      <c r="E2259" s="6">
        <v>373.68</v>
      </c>
      <c r="F2259" s="6">
        <v>0</v>
      </c>
      <c r="G2259" s="6">
        <v>373.68</v>
      </c>
      <c r="H2259" s="6">
        <v>377.42</v>
      </c>
      <c r="I2259" s="6">
        <v>-3.7400000000000091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</row>
    <row r="2260" spans="1:14" x14ac:dyDescent="0.25">
      <c r="A2260" s="5" t="s">
        <v>1494</v>
      </c>
      <c r="B2260" s="5" t="s">
        <v>34</v>
      </c>
      <c r="C2260" s="5" t="s">
        <v>33</v>
      </c>
      <c r="D2260" s="5" t="s">
        <v>27</v>
      </c>
      <c r="E2260" s="6">
        <v>529.69000000000005</v>
      </c>
      <c r="F2260" s="6">
        <v>0</v>
      </c>
      <c r="G2260" s="6">
        <v>529.69000000000005</v>
      </c>
      <c r="H2260" s="6">
        <v>529.29999999999995</v>
      </c>
      <c r="I2260" s="6">
        <v>0.39000000000010004</v>
      </c>
      <c r="J2260" s="6">
        <v>0.29199999999999998</v>
      </c>
      <c r="K2260" s="6">
        <v>0</v>
      </c>
      <c r="L2260" s="6">
        <v>0.29199999999999998</v>
      </c>
      <c r="M2260" s="6">
        <v>0.29199999999999998</v>
      </c>
      <c r="N2260" s="6">
        <v>0</v>
      </c>
    </row>
    <row r="2261" spans="1:14" x14ac:dyDescent="0.25">
      <c r="A2261" s="5" t="s">
        <v>1494</v>
      </c>
      <c r="B2261" s="5" t="s">
        <v>35</v>
      </c>
      <c r="C2261" s="5" t="s">
        <v>33</v>
      </c>
      <c r="D2261" s="5" t="s">
        <v>27</v>
      </c>
      <c r="E2261" s="6">
        <v>623.80999999999995</v>
      </c>
      <c r="F2261" s="6">
        <v>0</v>
      </c>
      <c r="G2261" s="6">
        <v>623.80999999999995</v>
      </c>
      <c r="H2261" s="6">
        <v>623.34</v>
      </c>
      <c r="I2261" s="6">
        <v>0.4699999999999136</v>
      </c>
      <c r="J2261" s="6">
        <v>6.1319999999999997</v>
      </c>
      <c r="K2261" s="6">
        <v>0</v>
      </c>
      <c r="L2261" s="6">
        <v>6.1319999999999997</v>
      </c>
      <c r="M2261" s="6">
        <v>6.1269999999999998</v>
      </c>
      <c r="N2261" s="6">
        <v>4.9999999999998934E-3</v>
      </c>
    </row>
    <row r="2262" spans="1:14" x14ac:dyDescent="0.25">
      <c r="A2262" s="5" t="s">
        <v>1494</v>
      </c>
      <c r="B2262" s="5" t="s">
        <v>36</v>
      </c>
      <c r="C2262" s="5" t="s">
        <v>29</v>
      </c>
      <c r="D2262" s="5" t="s">
        <v>27</v>
      </c>
      <c r="E2262" s="6">
        <v>674.02</v>
      </c>
      <c r="F2262" s="6">
        <v>0</v>
      </c>
      <c r="G2262" s="6">
        <v>674.02</v>
      </c>
      <c r="H2262" s="6">
        <v>680.76</v>
      </c>
      <c r="I2262" s="6">
        <v>-6.7400000000000091</v>
      </c>
      <c r="J2262" s="6">
        <v>0</v>
      </c>
      <c r="K2262" s="6">
        <v>0</v>
      </c>
      <c r="L2262" s="6">
        <v>0</v>
      </c>
      <c r="M2262" s="6">
        <v>0</v>
      </c>
      <c r="N2262" s="6">
        <v>0</v>
      </c>
    </row>
    <row r="2263" spans="1:14" x14ac:dyDescent="0.25">
      <c r="A2263" s="5" t="s">
        <v>1494</v>
      </c>
      <c r="B2263" s="5" t="s">
        <v>37</v>
      </c>
      <c r="C2263" s="5" t="s">
        <v>29</v>
      </c>
      <c r="D2263" s="5" t="s">
        <v>27</v>
      </c>
      <c r="E2263" s="6">
        <v>1477.68</v>
      </c>
      <c r="F2263" s="6">
        <v>0</v>
      </c>
      <c r="G2263" s="6">
        <v>1477.68</v>
      </c>
      <c r="H2263" s="6">
        <v>1492.46</v>
      </c>
      <c r="I2263" s="6">
        <v>-14.779999999999973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</row>
    <row r="2264" spans="1:14" x14ac:dyDescent="0.25">
      <c r="A2264" s="5" t="s">
        <v>1494</v>
      </c>
      <c r="B2264" s="5" t="s">
        <v>1413</v>
      </c>
      <c r="C2264" s="5" t="s">
        <v>39</v>
      </c>
      <c r="D2264" s="5" t="s">
        <v>58</v>
      </c>
      <c r="E2264" s="6">
        <v>-33851.199999999997</v>
      </c>
      <c r="F2264" s="6">
        <v>0</v>
      </c>
      <c r="G2264" s="6">
        <v>-33851.199999999997</v>
      </c>
      <c r="H2264" s="6">
        <v>-33851.199999999997</v>
      </c>
      <c r="I2264" s="6">
        <v>0</v>
      </c>
      <c r="J2264" s="6">
        <v>-213</v>
      </c>
      <c r="K2264" s="6">
        <v>0</v>
      </c>
      <c r="L2264" s="6">
        <v>-213</v>
      </c>
      <c r="M2264" s="6">
        <v>-213</v>
      </c>
      <c r="N2264" s="6">
        <v>0</v>
      </c>
    </row>
    <row r="2265" spans="1:14" x14ac:dyDescent="0.25">
      <c r="A2265" s="5" t="s">
        <v>1494</v>
      </c>
      <c r="B2265" s="5" t="s">
        <v>44</v>
      </c>
      <c r="C2265" s="5" t="s">
        <v>42</v>
      </c>
      <c r="D2265" s="5" t="s">
        <v>43</v>
      </c>
      <c r="E2265" s="6">
        <v>213.07</v>
      </c>
      <c r="F2265" s="6">
        <v>211.08457711442787</v>
      </c>
      <c r="G2265" s="6">
        <v>1.9854228855721203</v>
      </c>
      <c r="H2265" s="6">
        <v>212.14</v>
      </c>
      <c r="I2265" s="6">
        <v>0.93000000000000682</v>
      </c>
      <c r="J2265" s="6">
        <v>215</v>
      </c>
      <c r="K2265" s="6">
        <v>213</v>
      </c>
      <c r="L2265" s="6">
        <v>2</v>
      </c>
      <c r="M2265" s="6">
        <v>214.065</v>
      </c>
      <c r="N2265" s="6">
        <v>0.93500000000000227</v>
      </c>
    </row>
    <row r="2266" spans="1:14" x14ac:dyDescent="0.25">
      <c r="A2266" s="5" t="s">
        <v>1494</v>
      </c>
      <c r="B2266" s="5" t="s">
        <v>47</v>
      </c>
      <c r="C2266" s="5" t="s">
        <v>42</v>
      </c>
      <c r="D2266" s="5" t="s">
        <v>43</v>
      </c>
      <c r="E2266" s="6">
        <v>1226.26</v>
      </c>
      <c r="F2266" s="6">
        <v>1201.8039215686274</v>
      </c>
      <c r="G2266" s="6">
        <v>24.456078431372589</v>
      </c>
      <c r="H2266" s="6">
        <v>1225.8399999999999</v>
      </c>
      <c r="I2266" s="6">
        <v>0.42000000000007276</v>
      </c>
      <c r="J2266" s="6">
        <v>2608</v>
      </c>
      <c r="K2266" s="6">
        <v>2556</v>
      </c>
      <c r="L2266" s="6">
        <v>52</v>
      </c>
      <c r="M2266" s="6">
        <v>2607.12</v>
      </c>
      <c r="N2266" s="6">
        <v>0.88000000000010914</v>
      </c>
    </row>
    <row r="2267" spans="1:14" x14ac:dyDescent="0.25">
      <c r="A2267" s="5" t="s">
        <v>1494</v>
      </c>
      <c r="B2267" s="5" t="s">
        <v>766</v>
      </c>
      <c r="C2267" s="5" t="s">
        <v>42</v>
      </c>
      <c r="D2267" s="5" t="s">
        <v>43</v>
      </c>
      <c r="E2267" s="6">
        <v>1316.88</v>
      </c>
      <c r="F2267" s="6">
        <v>1508.039408866995</v>
      </c>
      <c r="G2267" s="6">
        <v>-191.15940886699491</v>
      </c>
      <c r="H2267" s="6">
        <v>1530.66</v>
      </c>
      <c r="I2267" s="6">
        <v>-213.77999999999997</v>
      </c>
      <c r="J2267" s="6">
        <v>186</v>
      </c>
      <c r="K2267" s="6">
        <v>213</v>
      </c>
      <c r="L2267" s="6">
        <v>-27</v>
      </c>
      <c r="M2267" s="6">
        <v>216.19499999999999</v>
      </c>
      <c r="N2267" s="6">
        <v>-30.194999999999993</v>
      </c>
    </row>
    <row r="2268" spans="1:14" x14ac:dyDescent="0.25">
      <c r="A2268" s="5" t="s">
        <v>1494</v>
      </c>
      <c r="B2268" s="5" t="s">
        <v>1364</v>
      </c>
      <c r="C2268" s="5" t="s">
        <v>42</v>
      </c>
      <c r="D2268" s="5" t="s">
        <v>43</v>
      </c>
      <c r="E2268" s="6">
        <v>2672.58</v>
      </c>
      <c r="F2268" s="6">
        <v>2659.0547263681592</v>
      </c>
      <c r="G2268" s="6">
        <v>13.525273631840719</v>
      </c>
      <c r="H2268" s="6">
        <v>2672.35</v>
      </c>
      <c r="I2268" s="6">
        <v>0.23000000000001819</v>
      </c>
      <c r="J2268" s="6">
        <v>2569</v>
      </c>
      <c r="K2268" s="6">
        <v>2556</v>
      </c>
      <c r="L2268" s="6">
        <v>13</v>
      </c>
      <c r="M2268" s="6">
        <v>2568.7800000000002</v>
      </c>
      <c r="N2268" s="6">
        <v>0.21999999999979991</v>
      </c>
    </row>
    <row r="2269" spans="1:14" x14ac:dyDescent="0.25">
      <c r="A2269" s="5" t="s">
        <v>1494</v>
      </c>
      <c r="B2269" s="5" t="s">
        <v>103</v>
      </c>
      <c r="C2269" s="5" t="s">
        <v>42</v>
      </c>
      <c r="D2269" s="5" t="s">
        <v>43</v>
      </c>
      <c r="E2269" s="6">
        <v>12949.81</v>
      </c>
      <c r="F2269" s="6">
        <v>12819.415841584158</v>
      </c>
      <c r="G2269" s="6">
        <v>130.39415841584196</v>
      </c>
      <c r="H2269" s="6">
        <v>12947.61</v>
      </c>
      <c r="I2269" s="6">
        <v>2.1999999999989086</v>
      </c>
      <c r="J2269" s="6">
        <v>2582</v>
      </c>
      <c r="K2269" s="6">
        <v>2556</v>
      </c>
      <c r="L2269" s="6">
        <v>26</v>
      </c>
      <c r="M2269" s="6">
        <v>2581.56</v>
      </c>
      <c r="N2269" s="6">
        <v>0.44000000000005457</v>
      </c>
    </row>
    <row r="2270" spans="1:14" x14ac:dyDescent="0.25">
      <c r="A2270" s="5" t="s">
        <v>1494</v>
      </c>
      <c r="B2270" s="5" t="s">
        <v>300</v>
      </c>
      <c r="C2270" s="5" t="s">
        <v>42</v>
      </c>
      <c r="D2270" s="5" t="s">
        <v>53</v>
      </c>
      <c r="E2270" s="6">
        <v>11135.66</v>
      </c>
      <c r="F2270" s="6">
        <v>11135.732673267326</v>
      </c>
      <c r="G2270" s="6">
        <v>-7.2673267326536006E-2</v>
      </c>
      <c r="H2270" s="6">
        <v>11247.09</v>
      </c>
      <c r="I2270" s="6">
        <v>-111.43000000000029</v>
      </c>
      <c r="J2270" s="6">
        <v>1917</v>
      </c>
      <c r="K2270" s="6">
        <v>1917</v>
      </c>
      <c r="L2270" s="6">
        <v>0</v>
      </c>
      <c r="M2270" s="6">
        <v>1936.17</v>
      </c>
      <c r="N2270" s="6">
        <v>-19.170000000000073</v>
      </c>
    </row>
    <row r="2271" spans="1:14" x14ac:dyDescent="0.25">
      <c r="A2271" s="5" t="s">
        <v>1494</v>
      </c>
      <c r="B2271" s="5" t="s">
        <v>54</v>
      </c>
      <c r="C2271" s="5" t="s">
        <v>42</v>
      </c>
      <c r="D2271" s="5" t="s">
        <v>55</v>
      </c>
      <c r="E2271" s="6">
        <v>129.06</v>
      </c>
      <c r="F2271" s="6">
        <v>126.51960784313728</v>
      </c>
      <c r="G2271" s="6">
        <v>2.5403921568627226</v>
      </c>
      <c r="H2271" s="6">
        <v>129.05000000000001</v>
      </c>
      <c r="I2271" s="6">
        <v>9.9999999999909051E-3</v>
      </c>
      <c r="J2271" s="6">
        <v>23.465</v>
      </c>
      <c r="K2271" s="6">
        <v>23.003921568627447</v>
      </c>
      <c r="L2271" s="6">
        <v>0.46107843137255244</v>
      </c>
      <c r="M2271" s="6">
        <v>23.463999999999999</v>
      </c>
      <c r="N2271" s="6">
        <v>1.0000000000012221E-3</v>
      </c>
    </row>
    <row r="2272" spans="1:14" x14ac:dyDescent="0.25">
      <c r="A2272" s="5" t="s">
        <v>1495</v>
      </c>
      <c r="B2272" s="5" t="s">
        <v>25</v>
      </c>
      <c r="C2272" s="5" t="s">
        <v>26</v>
      </c>
      <c r="D2272" s="5" t="s">
        <v>27</v>
      </c>
      <c r="E2272" s="6">
        <v>3356.44</v>
      </c>
      <c r="F2272" s="6">
        <v>0</v>
      </c>
      <c r="G2272" s="6">
        <v>3356.44</v>
      </c>
      <c r="H2272" s="6">
        <v>0</v>
      </c>
      <c r="I2272" s="6">
        <v>3356.44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</row>
    <row r="2273" spans="1:14" x14ac:dyDescent="0.25">
      <c r="A2273" s="5" t="s">
        <v>1495</v>
      </c>
      <c r="B2273" s="5" t="s">
        <v>30</v>
      </c>
      <c r="C2273" s="5" t="s">
        <v>29</v>
      </c>
      <c r="D2273" s="5" t="s">
        <v>27</v>
      </c>
      <c r="E2273" s="6">
        <v>42.46</v>
      </c>
      <c r="F2273" s="6">
        <v>0</v>
      </c>
      <c r="G2273" s="6">
        <v>42.46</v>
      </c>
      <c r="H2273" s="6">
        <v>42.72</v>
      </c>
      <c r="I2273" s="6">
        <v>-0.25999999999999801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</row>
    <row r="2274" spans="1:14" x14ac:dyDescent="0.25">
      <c r="A2274" s="5" t="s">
        <v>1495</v>
      </c>
      <c r="B2274" s="5" t="s">
        <v>31</v>
      </c>
      <c r="C2274" s="5" t="s">
        <v>29</v>
      </c>
      <c r="D2274" s="5" t="s">
        <v>27</v>
      </c>
      <c r="E2274" s="6">
        <v>190.43</v>
      </c>
      <c r="F2274" s="6">
        <v>0</v>
      </c>
      <c r="G2274" s="6">
        <v>190.43</v>
      </c>
      <c r="H2274" s="6">
        <v>191.63</v>
      </c>
      <c r="I2274" s="6">
        <v>-1.1999999999999886</v>
      </c>
      <c r="J2274" s="6">
        <v>0</v>
      </c>
      <c r="K2274" s="6">
        <v>0</v>
      </c>
      <c r="L2274" s="6">
        <v>0</v>
      </c>
      <c r="M2274" s="6">
        <v>0</v>
      </c>
      <c r="N2274" s="6">
        <v>0</v>
      </c>
    </row>
    <row r="2275" spans="1:14" x14ac:dyDescent="0.25">
      <c r="A2275" s="5" t="s">
        <v>1495</v>
      </c>
      <c r="B2275" s="5" t="s">
        <v>32</v>
      </c>
      <c r="C2275" s="5" t="s">
        <v>33</v>
      </c>
      <c r="D2275" s="5" t="s">
        <v>27</v>
      </c>
      <c r="E2275" s="6">
        <v>474.73</v>
      </c>
      <c r="F2275" s="6">
        <v>0</v>
      </c>
      <c r="G2275" s="6">
        <v>474.73</v>
      </c>
      <c r="H2275" s="6">
        <v>625.26</v>
      </c>
      <c r="I2275" s="6">
        <v>-150.52999999999997</v>
      </c>
      <c r="J2275" s="6">
        <v>1.17</v>
      </c>
      <c r="K2275" s="6">
        <v>0</v>
      </c>
      <c r="L2275" s="6">
        <v>1.17</v>
      </c>
      <c r="M2275" s="6">
        <v>1.5409999999999999</v>
      </c>
      <c r="N2275" s="6">
        <v>-0.371</v>
      </c>
    </row>
    <row r="2276" spans="1:14" x14ac:dyDescent="0.25">
      <c r="A2276" s="5" t="s">
        <v>1495</v>
      </c>
      <c r="B2276" s="5" t="s">
        <v>28</v>
      </c>
      <c r="C2276" s="5" t="s">
        <v>29</v>
      </c>
      <c r="D2276" s="5" t="s">
        <v>27</v>
      </c>
      <c r="E2276" s="6">
        <v>1356.71</v>
      </c>
      <c r="F2276" s="6">
        <v>0</v>
      </c>
      <c r="G2276" s="6">
        <v>1356.71</v>
      </c>
      <c r="H2276" s="6">
        <v>1365.26</v>
      </c>
      <c r="I2276" s="6">
        <v>-8.5499999999999545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</row>
    <row r="2277" spans="1:14" x14ac:dyDescent="0.25">
      <c r="A2277" s="5" t="s">
        <v>1495</v>
      </c>
      <c r="B2277" s="5" t="s">
        <v>36</v>
      </c>
      <c r="C2277" s="5" t="s">
        <v>29</v>
      </c>
      <c r="D2277" s="5" t="s">
        <v>27</v>
      </c>
      <c r="E2277" s="6">
        <v>2447.14</v>
      </c>
      <c r="F2277" s="6">
        <v>0</v>
      </c>
      <c r="G2277" s="6">
        <v>2447.14</v>
      </c>
      <c r="H2277" s="6">
        <v>2462.5500000000002</v>
      </c>
      <c r="I2277" s="6">
        <v>-15.410000000000309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</row>
    <row r="2278" spans="1:14" x14ac:dyDescent="0.25">
      <c r="A2278" s="5" t="s">
        <v>1495</v>
      </c>
      <c r="B2278" s="5" t="s">
        <v>34</v>
      </c>
      <c r="C2278" s="5" t="s">
        <v>33</v>
      </c>
      <c r="D2278" s="5" t="s">
        <v>27</v>
      </c>
      <c r="E2278" s="6">
        <v>2122.38</v>
      </c>
      <c r="F2278" s="6">
        <v>0</v>
      </c>
      <c r="G2278" s="6">
        <v>2122.38</v>
      </c>
      <c r="H2278" s="6">
        <v>2795.37</v>
      </c>
      <c r="I2278" s="6">
        <v>-672.98999999999978</v>
      </c>
      <c r="J2278" s="6">
        <v>1.17</v>
      </c>
      <c r="K2278" s="6">
        <v>0</v>
      </c>
      <c r="L2278" s="6">
        <v>1.17</v>
      </c>
      <c r="M2278" s="6">
        <v>1.5409999999999999</v>
      </c>
      <c r="N2278" s="6">
        <v>-0.371</v>
      </c>
    </row>
    <row r="2279" spans="1:14" x14ac:dyDescent="0.25">
      <c r="A2279" s="5" t="s">
        <v>1495</v>
      </c>
      <c r="B2279" s="5" t="s">
        <v>35</v>
      </c>
      <c r="C2279" s="5" t="s">
        <v>33</v>
      </c>
      <c r="D2279" s="5" t="s">
        <v>27</v>
      </c>
      <c r="E2279" s="6">
        <v>2499.5100000000002</v>
      </c>
      <c r="F2279" s="6">
        <v>0</v>
      </c>
      <c r="G2279" s="6">
        <v>2499.5100000000002</v>
      </c>
      <c r="H2279" s="6">
        <v>3292.08</v>
      </c>
      <c r="I2279" s="6">
        <v>-792.56999999999971</v>
      </c>
      <c r="J2279" s="6">
        <v>24.57</v>
      </c>
      <c r="K2279" s="6">
        <v>0</v>
      </c>
      <c r="L2279" s="6">
        <v>24.57</v>
      </c>
      <c r="M2279" s="6">
        <v>32.360999999999997</v>
      </c>
      <c r="N2279" s="6">
        <v>-7.7909999999999968</v>
      </c>
    </row>
    <row r="2280" spans="1:14" x14ac:dyDescent="0.25">
      <c r="A2280" s="5" t="s">
        <v>1495</v>
      </c>
      <c r="B2280" s="5" t="s">
        <v>37</v>
      </c>
      <c r="C2280" s="5" t="s">
        <v>29</v>
      </c>
      <c r="D2280" s="5" t="s">
        <v>27</v>
      </c>
      <c r="E2280" s="6">
        <v>5364.98</v>
      </c>
      <c r="F2280" s="6">
        <v>0</v>
      </c>
      <c r="G2280" s="6">
        <v>5364.98</v>
      </c>
      <c r="H2280" s="6">
        <v>5398.77</v>
      </c>
      <c r="I2280" s="6">
        <v>-33.790000000000873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</row>
    <row r="2281" spans="1:14" x14ac:dyDescent="0.25">
      <c r="A2281" s="5" t="s">
        <v>1495</v>
      </c>
      <c r="B2281" s="5" t="s">
        <v>1100</v>
      </c>
      <c r="C2281" s="5" t="s">
        <v>39</v>
      </c>
      <c r="D2281" s="5" t="s">
        <v>40</v>
      </c>
      <c r="E2281" s="6">
        <v>-156983.98000000001</v>
      </c>
      <c r="F2281" s="6">
        <v>0</v>
      </c>
      <c r="G2281" s="6">
        <v>-156983.98000000001</v>
      </c>
      <c r="H2281" s="6">
        <v>-156983.96</v>
      </c>
      <c r="I2281" s="6">
        <v>-2.0000000018626451E-2</v>
      </c>
      <c r="J2281" s="6">
        <v>-1541</v>
      </c>
      <c r="K2281" s="6">
        <v>0</v>
      </c>
      <c r="L2281" s="6">
        <v>-1541</v>
      </c>
      <c r="M2281" s="6">
        <v>-1541</v>
      </c>
      <c r="N2281" s="6">
        <v>0</v>
      </c>
    </row>
    <row r="2282" spans="1:14" x14ac:dyDescent="0.25">
      <c r="A2282" s="5" t="s">
        <v>1495</v>
      </c>
      <c r="B2282" s="5" t="s">
        <v>1364</v>
      </c>
      <c r="C2282" s="5" t="s">
        <v>42</v>
      </c>
      <c r="D2282" s="5" t="s">
        <v>43</v>
      </c>
      <c r="E2282" s="6">
        <v>9661.4500000000007</v>
      </c>
      <c r="F2282" s="6">
        <v>0</v>
      </c>
      <c r="G2282" s="6">
        <v>9661.4500000000007</v>
      </c>
      <c r="H2282" s="6">
        <v>0</v>
      </c>
      <c r="I2282" s="6">
        <v>9661.4500000000007</v>
      </c>
      <c r="J2282" s="6">
        <v>9287</v>
      </c>
      <c r="K2282" s="6">
        <v>0</v>
      </c>
      <c r="L2282" s="6">
        <v>9287</v>
      </c>
      <c r="M2282" s="6">
        <v>0</v>
      </c>
      <c r="N2282" s="6">
        <v>9287</v>
      </c>
    </row>
    <row r="2283" spans="1:14" x14ac:dyDescent="0.25">
      <c r="A2283" s="5" t="s">
        <v>1495</v>
      </c>
      <c r="B2283" s="5" t="s">
        <v>92</v>
      </c>
      <c r="C2283" s="5" t="s">
        <v>42</v>
      </c>
      <c r="D2283" s="5" t="s">
        <v>43</v>
      </c>
      <c r="E2283" s="6">
        <v>146.58000000000001</v>
      </c>
      <c r="F2283" s="6">
        <v>131.16831683168314</v>
      </c>
      <c r="G2283" s="6">
        <v>15.41168316831687</v>
      </c>
      <c r="H2283" s="6">
        <v>132.47999999999999</v>
      </c>
      <c r="I2283" s="6">
        <v>14.100000000000023</v>
      </c>
      <c r="J2283" s="6">
        <v>1722</v>
      </c>
      <c r="K2283" s="6">
        <v>1541</v>
      </c>
      <c r="L2283" s="6">
        <v>181</v>
      </c>
      <c r="M2283" s="6">
        <v>1556.41</v>
      </c>
      <c r="N2283" s="6">
        <v>165.58999999999992</v>
      </c>
    </row>
    <row r="2284" spans="1:14" x14ac:dyDescent="0.25">
      <c r="A2284" s="5" t="s">
        <v>1495</v>
      </c>
      <c r="B2284" s="5" t="s">
        <v>41</v>
      </c>
      <c r="C2284" s="5" t="s">
        <v>42</v>
      </c>
      <c r="D2284" s="5" t="s">
        <v>43</v>
      </c>
      <c r="E2284" s="6">
        <v>592.59</v>
      </c>
      <c r="F2284" s="6">
        <v>589.15270935960586</v>
      </c>
      <c r="G2284" s="6">
        <v>3.437290640394167</v>
      </c>
      <c r="H2284" s="6">
        <v>597.99</v>
      </c>
      <c r="I2284" s="6">
        <v>-5.3999999999999773</v>
      </c>
      <c r="J2284" s="6">
        <v>9300</v>
      </c>
      <c r="K2284" s="6">
        <v>9246</v>
      </c>
      <c r="L2284" s="6">
        <v>54</v>
      </c>
      <c r="M2284" s="6">
        <v>9384.69</v>
      </c>
      <c r="N2284" s="6">
        <v>-84.690000000000509</v>
      </c>
    </row>
    <row r="2285" spans="1:14" x14ac:dyDescent="0.25">
      <c r="A2285" s="5" t="s">
        <v>1495</v>
      </c>
      <c r="B2285" s="5" t="s">
        <v>94</v>
      </c>
      <c r="C2285" s="5" t="s">
        <v>42</v>
      </c>
      <c r="D2285" s="5" t="s">
        <v>43</v>
      </c>
      <c r="E2285" s="6">
        <v>766.26</v>
      </c>
      <c r="F2285" s="6">
        <v>762.79601990049753</v>
      </c>
      <c r="G2285" s="6">
        <v>3.4639800995024643</v>
      </c>
      <c r="H2285" s="6">
        <v>766.61</v>
      </c>
      <c r="I2285" s="6">
        <v>-0.35000000000002274</v>
      </c>
      <c r="J2285" s="6">
        <v>1548</v>
      </c>
      <c r="K2285" s="6">
        <v>1541</v>
      </c>
      <c r="L2285" s="6">
        <v>7</v>
      </c>
      <c r="M2285" s="6">
        <v>1548.7049999999999</v>
      </c>
      <c r="N2285" s="6">
        <v>-0.70499999999992724</v>
      </c>
    </row>
    <row r="2286" spans="1:14" x14ac:dyDescent="0.25">
      <c r="A2286" s="5" t="s">
        <v>1495</v>
      </c>
      <c r="B2286" s="5" t="s">
        <v>45</v>
      </c>
      <c r="C2286" s="5" t="s">
        <v>42</v>
      </c>
      <c r="D2286" s="5" t="s">
        <v>43</v>
      </c>
      <c r="E2286" s="6">
        <v>2539.92</v>
      </c>
      <c r="F2286" s="6">
        <v>2525.1724137931037</v>
      </c>
      <c r="G2286" s="6">
        <v>14.747586206896358</v>
      </c>
      <c r="H2286" s="6">
        <v>2563.0500000000002</v>
      </c>
      <c r="I2286" s="6">
        <v>-23.130000000000109</v>
      </c>
      <c r="J2286" s="6">
        <v>9300</v>
      </c>
      <c r="K2286" s="6">
        <v>9246</v>
      </c>
      <c r="L2286" s="6">
        <v>54</v>
      </c>
      <c r="M2286" s="6">
        <v>9384.69</v>
      </c>
      <c r="N2286" s="6">
        <v>-84.690000000000509</v>
      </c>
    </row>
    <row r="2287" spans="1:14" x14ac:dyDescent="0.25">
      <c r="A2287" s="5" t="s">
        <v>1495</v>
      </c>
      <c r="B2287" s="5" t="s">
        <v>46</v>
      </c>
      <c r="C2287" s="5" t="s">
        <v>42</v>
      </c>
      <c r="D2287" s="5" t="s">
        <v>43</v>
      </c>
      <c r="E2287" s="6">
        <v>3070.96</v>
      </c>
      <c r="F2287" s="6">
        <v>3053.1231527093596</v>
      </c>
      <c r="G2287" s="6">
        <v>17.836847290640435</v>
      </c>
      <c r="H2287" s="6">
        <v>3098.92</v>
      </c>
      <c r="I2287" s="6">
        <v>-27.960000000000036</v>
      </c>
      <c r="J2287" s="6">
        <v>9300</v>
      </c>
      <c r="K2287" s="6">
        <v>9246</v>
      </c>
      <c r="L2287" s="6">
        <v>54</v>
      </c>
      <c r="M2287" s="6">
        <v>9384.69</v>
      </c>
      <c r="N2287" s="6">
        <v>-84.690000000000509</v>
      </c>
    </row>
    <row r="2288" spans="1:14" x14ac:dyDescent="0.25">
      <c r="A2288" s="5" t="s">
        <v>1495</v>
      </c>
      <c r="B2288" s="5" t="s">
        <v>47</v>
      </c>
      <c r="C2288" s="5" t="s">
        <v>42</v>
      </c>
      <c r="D2288" s="5" t="s">
        <v>43</v>
      </c>
      <c r="E2288" s="6">
        <v>4431.54</v>
      </c>
      <c r="F2288" s="6">
        <v>4347.3725490196075</v>
      </c>
      <c r="G2288" s="6">
        <v>84.167450980392459</v>
      </c>
      <c r="H2288" s="6">
        <v>4434.32</v>
      </c>
      <c r="I2288" s="6">
        <v>-2.7799999999997453</v>
      </c>
      <c r="J2288" s="6">
        <v>9425</v>
      </c>
      <c r="K2288" s="6">
        <v>9246</v>
      </c>
      <c r="L2288" s="6">
        <v>179</v>
      </c>
      <c r="M2288" s="6">
        <v>9430.92</v>
      </c>
      <c r="N2288" s="6">
        <v>-5.9200000000000728</v>
      </c>
    </row>
    <row r="2289" spans="1:14" x14ac:dyDescent="0.25">
      <c r="A2289" s="5" t="s">
        <v>1495</v>
      </c>
      <c r="B2289" s="5" t="s">
        <v>48</v>
      </c>
      <c r="C2289" s="5" t="s">
        <v>42</v>
      </c>
      <c r="D2289" s="5" t="s">
        <v>43</v>
      </c>
      <c r="E2289" s="6">
        <v>9942.7000000000007</v>
      </c>
      <c r="F2289" s="6">
        <v>9192.985221674875</v>
      </c>
      <c r="G2289" s="6">
        <v>749.71477832512574</v>
      </c>
      <c r="H2289" s="6">
        <v>9330.8799999999992</v>
      </c>
      <c r="I2289" s="6">
        <v>611.82000000000153</v>
      </c>
      <c r="J2289" s="6">
        <v>10000</v>
      </c>
      <c r="K2289" s="6">
        <v>9246</v>
      </c>
      <c r="L2289" s="6">
        <v>754</v>
      </c>
      <c r="M2289" s="6">
        <v>9384.69</v>
      </c>
      <c r="N2289" s="6">
        <v>615.30999999999949</v>
      </c>
    </row>
    <row r="2290" spans="1:14" x14ac:dyDescent="0.25">
      <c r="A2290" s="5" t="s">
        <v>1495</v>
      </c>
      <c r="B2290" s="5" t="s">
        <v>50</v>
      </c>
      <c r="C2290" s="5" t="s">
        <v>42</v>
      </c>
      <c r="D2290" s="5" t="s">
        <v>43</v>
      </c>
      <c r="E2290" s="6">
        <v>0</v>
      </c>
      <c r="F2290" s="6">
        <v>11525.412935323384</v>
      </c>
      <c r="G2290" s="6">
        <v>-11525.412935323384</v>
      </c>
      <c r="H2290" s="6">
        <v>11583.04</v>
      </c>
      <c r="I2290" s="6">
        <v>-11583.04</v>
      </c>
      <c r="J2290" s="6">
        <v>0</v>
      </c>
      <c r="K2290" s="6">
        <v>9246</v>
      </c>
      <c r="L2290" s="6">
        <v>-9246</v>
      </c>
      <c r="M2290" s="6">
        <v>9292.23</v>
      </c>
      <c r="N2290" s="6">
        <v>-9292.23</v>
      </c>
    </row>
    <row r="2291" spans="1:14" x14ac:dyDescent="0.25">
      <c r="A2291" s="5" t="s">
        <v>1495</v>
      </c>
      <c r="B2291" s="5" t="s">
        <v>95</v>
      </c>
      <c r="C2291" s="5" t="s">
        <v>42</v>
      </c>
      <c r="D2291" s="5" t="s">
        <v>43</v>
      </c>
      <c r="E2291" s="6">
        <v>13743.6</v>
      </c>
      <c r="F2291" s="6">
        <v>13576.206896551725</v>
      </c>
      <c r="G2291" s="6">
        <v>167.39310344827572</v>
      </c>
      <c r="H2291" s="6">
        <v>13779.85</v>
      </c>
      <c r="I2291" s="6">
        <v>-36.25</v>
      </c>
      <c r="J2291" s="6">
        <v>1560</v>
      </c>
      <c r="K2291" s="6">
        <v>1541</v>
      </c>
      <c r="L2291" s="6">
        <v>19</v>
      </c>
      <c r="M2291" s="6">
        <v>1564.115</v>
      </c>
      <c r="N2291" s="6">
        <v>-4.1150000000000091</v>
      </c>
    </row>
    <row r="2292" spans="1:14" x14ac:dyDescent="0.25">
      <c r="A2292" s="5" t="s">
        <v>1495</v>
      </c>
      <c r="B2292" s="5" t="s">
        <v>51</v>
      </c>
      <c r="C2292" s="5" t="s">
        <v>42</v>
      </c>
      <c r="D2292" s="5" t="s">
        <v>43</v>
      </c>
      <c r="E2292" s="6">
        <v>52715.3</v>
      </c>
      <c r="F2292" s="6">
        <v>52223.900990099013</v>
      </c>
      <c r="G2292" s="6">
        <v>491.39900990098977</v>
      </c>
      <c r="H2292" s="6">
        <v>52746.14</v>
      </c>
      <c r="I2292" s="6">
        <v>-30.839999999996508</v>
      </c>
      <c r="J2292" s="6">
        <v>9333</v>
      </c>
      <c r="K2292" s="6">
        <v>9245.9999999999982</v>
      </c>
      <c r="L2292" s="6">
        <v>87.000000000001819</v>
      </c>
      <c r="M2292" s="6">
        <v>9338.4599999999991</v>
      </c>
      <c r="N2292" s="6">
        <v>-5.4599999999991269</v>
      </c>
    </row>
    <row r="2293" spans="1:14" x14ac:dyDescent="0.25">
      <c r="A2293" s="5" t="s">
        <v>1495</v>
      </c>
      <c r="B2293" s="5" t="s">
        <v>52</v>
      </c>
      <c r="C2293" s="5" t="s">
        <v>42</v>
      </c>
      <c r="D2293" s="5" t="s">
        <v>53</v>
      </c>
      <c r="E2293" s="6">
        <v>41051.47</v>
      </c>
      <c r="F2293" s="6">
        <v>40901.168316831681</v>
      </c>
      <c r="G2293" s="6">
        <v>150.30168316831987</v>
      </c>
      <c r="H2293" s="6">
        <v>41310.18</v>
      </c>
      <c r="I2293" s="6">
        <v>-258.70999999999913</v>
      </c>
      <c r="J2293" s="6">
        <v>6960</v>
      </c>
      <c r="K2293" s="6">
        <v>6934.5</v>
      </c>
      <c r="L2293" s="6">
        <v>25.5</v>
      </c>
      <c r="M2293" s="6">
        <v>7003.8450000000003</v>
      </c>
      <c r="N2293" s="6">
        <v>-43.845000000000255</v>
      </c>
    </row>
    <row r="2294" spans="1:14" x14ac:dyDescent="0.25">
      <c r="A2294" s="5" t="s">
        <v>1495</v>
      </c>
      <c r="B2294" s="5" t="s">
        <v>54</v>
      </c>
      <c r="C2294" s="5" t="s">
        <v>42</v>
      </c>
      <c r="D2294" s="5" t="s">
        <v>55</v>
      </c>
      <c r="E2294" s="6">
        <v>466.83</v>
      </c>
      <c r="F2294" s="6">
        <v>457.6764705882353</v>
      </c>
      <c r="G2294" s="6">
        <v>9.1535294117646799</v>
      </c>
      <c r="H2294" s="6">
        <v>466.83</v>
      </c>
      <c r="I2294" s="6">
        <v>0</v>
      </c>
      <c r="J2294" s="6">
        <v>84.879000000000005</v>
      </c>
      <c r="K2294" s="6">
        <v>83.213725490196069</v>
      </c>
      <c r="L2294" s="6">
        <v>1.6652745098039361</v>
      </c>
      <c r="M2294" s="6">
        <v>84.878</v>
      </c>
      <c r="N2294" s="6">
        <v>1.0000000000047748E-3</v>
      </c>
    </row>
    <row r="2295" spans="1:14" x14ac:dyDescent="0.25">
      <c r="A2295" s="5" t="s">
        <v>1496</v>
      </c>
      <c r="B2295" s="5" t="s">
        <v>25</v>
      </c>
      <c r="C2295" s="5" t="s">
        <v>26</v>
      </c>
      <c r="D2295" s="5" t="s">
        <v>27</v>
      </c>
      <c r="E2295" s="6">
        <v>2650.47</v>
      </c>
      <c r="F2295" s="6">
        <v>0</v>
      </c>
      <c r="G2295" s="6">
        <v>2650.47</v>
      </c>
      <c r="H2295" s="6">
        <v>0</v>
      </c>
      <c r="I2295" s="6">
        <v>2650.47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</row>
    <row r="2296" spans="1:14" x14ac:dyDescent="0.25">
      <c r="A2296" s="5" t="s">
        <v>1496</v>
      </c>
      <c r="B2296" s="5" t="s">
        <v>30</v>
      </c>
      <c r="C2296" s="5" t="s">
        <v>29</v>
      </c>
      <c r="D2296" s="5" t="s">
        <v>27</v>
      </c>
      <c r="E2296" s="6">
        <v>21.15</v>
      </c>
      <c r="F2296" s="6">
        <v>0</v>
      </c>
      <c r="G2296" s="6">
        <v>21.15</v>
      </c>
      <c r="H2296" s="6">
        <v>21.27</v>
      </c>
      <c r="I2296" s="6">
        <v>-0.12000000000000099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</row>
    <row r="2297" spans="1:14" x14ac:dyDescent="0.25">
      <c r="A2297" s="5" t="s">
        <v>1496</v>
      </c>
      <c r="B2297" s="5" t="s">
        <v>31</v>
      </c>
      <c r="C2297" s="5" t="s">
        <v>29</v>
      </c>
      <c r="D2297" s="5" t="s">
        <v>27</v>
      </c>
      <c r="E2297" s="6">
        <v>94.86</v>
      </c>
      <c r="F2297" s="6">
        <v>0</v>
      </c>
      <c r="G2297" s="6">
        <v>94.86</v>
      </c>
      <c r="H2297" s="6">
        <v>95.4</v>
      </c>
      <c r="I2297" s="6">
        <v>-0.54000000000000625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</row>
    <row r="2298" spans="1:14" x14ac:dyDescent="0.25">
      <c r="A2298" s="5" t="s">
        <v>1496</v>
      </c>
      <c r="B2298" s="5" t="s">
        <v>32</v>
      </c>
      <c r="C2298" s="5" t="s">
        <v>33</v>
      </c>
      <c r="D2298" s="5" t="s">
        <v>27</v>
      </c>
      <c r="E2298" s="6">
        <v>137.96</v>
      </c>
      <c r="F2298" s="6">
        <v>0</v>
      </c>
      <c r="G2298" s="6">
        <v>137.96</v>
      </c>
      <c r="H2298" s="6">
        <v>312.83</v>
      </c>
      <c r="I2298" s="6">
        <v>-174.86999999999998</v>
      </c>
      <c r="J2298" s="6">
        <v>0.34</v>
      </c>
      <c r="K2298" s="6">
        <v>0</v>
      </c>
      <c r="L2298" s="6">
        <v>0.34</v>
      </c>
      <c r="M2298" s="6">
        <v>0.77100000000000002</v>
      </c>
      <c r="N2298" s="6">
        <v>-0.43099999999999999</v>
      </c>
    </row>
    <row r="2299" spans="1:14" x14ac:dyDescent="0.25">
      <c r="A2299" s="5" t="s">
        <v>1496</v>
      </c>
      <c r="B2299" s="5" t="s">
        <v>28</v>
      </c>
      <c r="C2299" s="5" t="s">
        <v>29</v>
      </c>
      <c r="D2299" s="5" t="s">
        <v>27</v>
      </c>
      <c r="E2299" s="6">
        <v>675.82</v>
      </c>
      <c r="F2299" s="6">
        <v>0</v>
      </c>
      <c r="G2299" s="6">
        <v>675.82</v>
      </c>
      <c r="H2299" s="6">
        <v>679.69</v>
      </c>
      <c r="I2299" s="6">
        <v>-3.8700000000000045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</row>
    <row r="2300" spans="1:14" x14ac:dyDescent="0.25">
      <c r="A2300" s="5" t="s">
        <v>1496</v>
      </c>
      <c r="B2300" s="5" t="s">
        <v>36</v>
      </c>
      <c r="C2300" s="5" t="s">
        <v>29</v>
      </c>
      <c r="D2300" s="5" t="s">
        <v>27</v>
      </c>
      <c r="E2300" s="6">
        <v>1219</v>
      </c>
      <c r="F2300" s="6">
        <v>0</v>
      </c>
      <c r="G2300" s="6">
        <v>1219</v>
      </c>
      <c r="H2300" s="6">
        <v>1225.98</v>
      </c>
      <c r="I2300" s="6">
        <v>-6.9800000000000182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</row>
    <row r="2301" spans="1:14" x14ac:dyDescent="0.25">
      <c r="A2301" s="5" t="s">
        <v>1496</v>
      </c>
      <c r="B2301" s="5" t="s">
        <v>34</v>
      </c>
      <c r="C2301" s="5" t="s">
        <v>33</v>
      </c>
      <c r="D2301" s="5" t="s">
        <v>27</v>
      </c>
      <c r="E2301" s="6">
        <v>616.76</v>
      </c>
      <c r="F2301" s="6">
        <v>0</v>
      </c>
      <c r="G2301" s="6">
        <v>616.76</v>
      </c>
      <c r="H2301" s="6">
        <v>1398.59</v>
      </c>
      <c r="I2301" s="6">
        <v>-781.82999999999993</v>
      </c>
      <c r="J2301" s="6">
        <v>0.34</v>
      </c>
      <c r="K2301" s="6">
        <v>0</v>
      </c>
      <c r="L2301" s="6">
        <v>0.34</v>
      </c>
      <c r="M2301" s="6">
        <v>0.77100000000000002</v>
      </c>
      <c r="N2301" s="6">
        <v>-0.43099999999999999</v>
      </c>
    </row>
    <row r="2302" spans="1:14" x14ac:dyDescent="0.25">
      <c r="A2302" s="5" t="s">
        <v>1496</v>
      </c>
      <c r="B2302" s="5" t="s">
        <v>35</v>
      </c>
      <c r="C2302" s="5" t="s">
        <v>33</v>
      </c>
      <c r="D2302" s="5" t="s">
        <v>27</v>
      </c>
      <c r="E2302" s="6">
        <v>726.35</v>
      </c>
      <c r="F2302" s="6">
        <v>0</v>
      </c>
      <c r="G2302" s="6">
        <v>726.35</v>
      </c>
      <c r="H2302" s="6">
        <v>1647.11</v>
      </c>
      <c r="I2302" s="6">
        <v>-920.75999999999988</v>
      </c>
      <c r="J2302" s="6">
        <v>7.14</v>
      </c>
      <c r="K2302" s="6">
        <v>0</v>
      </c>
      <c r="L2302" s="6">
        <v>7.14</v>
      </c>
      <c r="M2302" s="6">
        <v>16.190999999999999</v>
      </c>
      <c r="N2302" s="6">
        <v>-9.0509999999999984</v>
      </c>
    </row>
    <row r="2303" spans="1:14" x14ac:dyDescent="0.25">
      <c r="A2303" s="5" t="s">
        <v>1496</v>
      </c>
      <c r="B2303" s="5" t="s">
        <v>37</v>
      </c>
      <c r="C2303" s="5" t="s">
        <v>29</v>
      </c>
      <c r="D2303" s="5" t="s">
        <v>27</v>
      </c>
      <c r="E2303" s="6">
        <v>2672.47</v>
      </c>
      <c r="F2303" s="6">
        <v>0</v>
      </c>
      <c r="G2303" s="6">
        <v>2672.47</v>
      </c>
      <c r="H2303" s="6">
        <v>2687.77</v>
      </c>
      <c r="I2303" s="6">
        <v>-15.300000000000182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</row>
    <row r="2304" spans="1:14" x14ac:dyDescent="0.25">
      <c r="A2304" s="5" t="s">
        <v>1496</v>
      </c>
      <c r="B2304" s="5" t="s">
        <v>1098</v>
      </c>
      <c r="C2304" s="5" t="s">
        <v>39</v>
      </c>
      <c r="D2304" s="5" t="s">
        <v>40</v>
      </c>
      <c r="E2304" s="6">
        <v>-74232.03</v>
      </c>
      <c r="F2304" s="6">
        <v>0</v>
      </c>
      <c r="G2304" s="6">
        <v>-74232.03</v>
      </c>
      <c r="H2304" s="6">
        <v>-74232</v>
      </c>
      <c r="I2304" s="6">
        <v>-2.9999999998835847E-2</v>
      </c>
      <c r="J2304" s="6">
        <v>-771</v>
      </c>
      <c r="K2304" s="6">
        <v>0</v>
      </c>
      <c r="L2304" s="6">
        <v>-771</v>
      </c>
      <c r="M2304" s="6">
        <v>-771</v>
      </c>
      <c r="N2304" s="6">
        <v>0</v>
      </c>
    </row>
    <row r="2305" spans="1:14" x14ac:dyDescent="0.25">
      <c r="A2305" s="5" t="s">
        <v>1496</v>
      </c>
      <c r="B2305" s="5" t="s">
        <v>1364</v>
      </c>
      <c r="C2305" s="5" t="s">
        <v>42</v>
      </c>
      <c r="D2305" s="5" t="s">
        <v>43</v>
      </c>
      <c r="E2305" s="6">
        <v>4831.25</v>
      </c>
      <c r="F2305" s="6">
        <v>0</v>
      </c>
      <c r="G2305" s="6">
        <v>4831.25</v>
      </c>
      <c r="H2305" s="6">
        <v>0</v>
      </c>
      <c r="I2305" s="6">
        <v>4831.25</v>
      </c>
      <c r="J2305" s="6">
        <v>4644</v>
      </c>
      <c r="K2305" s="6">
        <v>0</v>
      </c>
      <c r="L2305" s="6">
        <v>4644</v>
      </c>
      <c r="M2305" s="6">
        <v>0</v>
      </c>
      <c r="N2305" s="6">
        <v>4644</v>
      </c>
    </row>
    <row r="2306" spans="1:14" x14ac:dyDescent="0.25">
      <c r="A2306" s="5" t="s">
        <v>1496</v>
      </c>
      <c r="B2306" s="5" t="s">
        <v>375</v>
      </c>
      <c r="C2306" s="5" t="s">
        <v>42</v>
      </c>
      <c r="D2306" s="5" t="s">
        <v>43</v>
      </c>
      <c r="E2306" s="6">
        <v>299.48</v>
      </c>
      <c r="F2306" s="6">
        <v>294.76847290640393</v>
      </c>
      <c r="G2306" s="6">
        <v>4.7115270935960893</v>
      </c>
      <c r="H2306" s="6">
        <v>299.19</v>
      </c>
      <c r="I2306" s="6">
        <v>0.29000000000002046</v>
      </c>
      <c r="J2306" s="6">
        <v>4700</v>
      </c>
      <c r="K2306" s="6">
        <v>4626</v>
      </c>
      <c r="L2306" s="6">
        <v>74</v>
      </c>
      <c r="M2306" s="6">
        <v>4695.3900000000003</v>
      </c>
      <c r="N2306" s="6">
        <v>4.6099999999996726</v>
      </c>
    </row>
    <row r="2307" spans="1:14" x14ac:dyDescent="0.25">
      <c r="A2307" s="5" t="s">
        <v>1496</v>
      </c>
      <c r="B2307" s="5" t="s">
        <v>94</v>
      </c>
      <c r="C2307" s="5" t="s">
        <v>42</v>
      </c>
      <c r="D2307" s="5" t="s">
        <v>43</v>
      </c>
      <c r="E2307" s="6">
        <v>383.13</v>
      </c>
      <c r="F2307" s="6">
        <v>381.64179104477614</v>
      </c>
      <c r="G2307" s="6">
        <v>1.488208955223854</v>
      </c>
      <c r="H2307" s="6">
        <v>383.55</v>
      </c>
      <c r="I2307" s="6">
        <v>-0.42000000000001592</v>
      </c>
      <c r="J2307" s="6">
        <v>774</v>
      </c>
      <c r="K2307" s="6">
        <v>771</v>
      </c>
      <c r="L2307" s="6">
        <v>3</v>
      </c>
      <c r="M2307" s="6">
        <v>774.85500000000002</v>
      </c>
      <c r="N2307" s="6">
        <v>-0.85500000000001819</v>
      </c>
    </row>
    <row r="2308" spans="1:14" x14ac:dyDescent="0.25">
      <c r="A2308" s="5" t="s">
        <v>1496</v>
      </c>
      <c r="B2308" s="5" t="s">
        <v>376</v>
      </c>
      <c r="C2308" s="5" t="s">
        <v>42</v>
      </c>
      <c r="D2308" s="5" t="s">
        <v>43</v>
      </c>
      <c r="E2308" s="6">
        <v>1157.99</v>
      </c>
      <c r="F2308" s="6">
        <v>1139.7536945812806</v>
      </c>
      <c r="G2308" s="6">
        <v>18.236305418719439</v>
      </c>
      <c r="H2308" s="6">
        <v>1156.8499999999999</v>
      </c>
      <c r="I2308" s="6">
        <v>1.1400000000001</v>
      </c>
      <c r="J2308" s="6">
        <v>4700</v>
      </c>
      <c r="K2308" s="6">
        <v>4626</v>
      </c>
      <c r="L2308" s="6">
        <v>74</v>
      </c>
      <c r="M2308" s="6">
        <v>4695.3900000000003</v>
      </c>
      <c r="N2308" s="6">
        <v>4.6099999999996726</v>
      </c>
    </row>
    <row r="2309" spans="1:14" x14ac:dyDescent="0.25">
      <c r="A2309" s="5" t="s">
        <v>1496</v>
      </c>
      <c r="B2309" s="5" t="s">
        <v>500</v>
      </c>
      <c r="C2309" s="5" t="s">
        <v>42</v>
      </c>
      <c r="D2309" s="5" t="s">
        <v>43</v>
      </c>
      <c r="E2309" s="6">
        <v>1495.54</v>
      </c>
      <c r="F2309" s="6">
        <v>1471.9901477832511</v>
      </c>
      <c r="G2309" s="6">
        <v>23.549852216748832</v>
      </c>
      <c r="H2309" s="6">
        <v>1494.07</v>
      </c>
      <c r="I2309" s="6">
        <v>1.4700000000000273</v>
      </c>
      <c r="J2309" s="6">
        <v>4700</v>
      </c>
      <c r="K2309" s="6">
        <v>4626</v>
      </c>
      <c r="L2309" s="6">
        <v>74</v>
      </c>
      <c r="M2309" s="6">
        <v>4695.3900000000003</v>
      </c>
      <c r="N2309" s="6">
        <v>4.6099999999996726</v>
      </c>
    </row>
    <row r="2310" spans="1:14" x14ac:dyDescent="0.25">
      <c r="A2310" s="5" t="s">
        <v>1496</v>
      </c>
      <c r="B2310" s="5" t="s">
        <v>47</v>
      </c>
      <c r="C2310" s="5" t="s">
        <v>42</v>
      </c>
      <c r="D2310" s="5" t="s">
        <v>43</v>
      </c>
      <c r="E2310" s="6">
        <v>2216.0100000000002</v>
      </c>
      <c r="F2310" s="6">
        <v>2175.0980392156862</v>
      </c>
      <c r="G2310" s="6">
        <v>40.911960784314033</v>
      </c>
      <c r="H2310" s="6">
        <v>2218.6</v>
      </c>
      <c r="I2310" s="6">
        <v>-2.5899999999996908</v>
      </c>
      <c r="J2310" s="6">
        <v>4713</v>
      </c>
      <c r="K2310" s="6">
        <v>4626</v>
      </c>
      <c r="L2310" s="6">
        <v>87</v>
      </c>
      <c r="M2310" s="6">
        <v>4718.5200000000004</v>
      </c>
      <c r="N2310" s="6">
        <v>-5.5200000000004366</v>
      </c>
    </row>
    <row r="2311" spans="1:14" x14ac:dyDescent="0.25">
      <c r="A2311" s="5" t="s">
        <v>1496</v>
      </c>
      <c r="B2311" s="5" t="s">
        <v>272</v>
      </c>
      <c r="C2311" s="5" t="s">
        <v>42</v>
      </c>
      <c r="D2311" s="5" t="s">
        <v>43</v>
      </c>
      <c r="E2311" s="6">
        <v>4610.76</v>
      </c>
      <c r="F2311" s="6">
        <v>4182.2364532019701</v>
      </c>
      <c r="G2311" s="6">
        <v>428.52354679803011</v>
      </c>
      <c r="H2311" s="6">
        <v>4244.97</v>
      </c>
      <c r="I2311" s="6">
        <v>365.78999999999996</v>
      </c>
      <c r="J2311" s="6">
        <v>5100</v>
      </c>
      <c r="K2311" s="6">
        <v>4626</v>
      </c>
      <c r="L2311" s="6">
        <v>474</v>
      </c>
      <c r="M2311" s="6">
        <v>4695.3900000000003</v>
      </c>
      <c r="N2311" s="6">
        <v>404.60999999999967</v>
      </c>
    </row>
    <row r="2312" spans="1:14" x14ac:dyDescent="0.25">
      <c r="A2312" s="5" t="s">
        <v>1496</v>
      </c>
      <c r="B2312" s="5" t="s">
        <v>50</v>
      </c>
      <c r="C2312" s="5" t="s">
        <v>42</v>
      </c>
      <c r="D2312" s="5" t="s">
        <v>43</v>
      </c>
      <c r="E2312" s="6">
        <v>0</v>
      </c>
      <c r="F2312" s="6">
        <v>5766.4477611940301</v>
      </c>
      <c r="G2312" s="6">
        <v>-5766.4477611940301</v>
      </c>
      <c r="H2312" s="6">
        <v>5795.28</v>
      </c>
      <c r="I2312" s="6">
        <v>-5795.28</v>
      </c>
      <c r="J2312" s="6">
        <v>0</v>
      </c>
      <c r="K2312" s="6">
        <v>4626</v>
      </c>
      <c r="L2312" s="6">
        <v>-4626</v>
      </c>
      <c r="M2312" s="6">
        <v>4649.13</v>
      </c>
      <c r="N2312" s="6">
        <v>-4649.13</v>
      </c>
    </row>
    <row r="2313" spans="1:14" x14ac:dyDescent="0.25">
      <c r="A2313" s="5" t="s">
        <v>1496</v>
      </c>
      <c r="B2313" s="5" t="s">
        <v>642</v>
      </c>
      <c r="C2313" s="5" t="s">
        <v>42</v>
      </c>
      <c r="D2313" s="5" t="s">
        <v>43</v>
      </c>
      <c r="E2313" s="6">
        <v>6373.3</v>
      </c>
      <c r="F2313" s="6">
        <v>6283.6453201970444</v>
      </c>
      <c r="G2313" s="6">
        <v>89.654679802955798</v>
      </c>
      <c r="H2313" s="6">
        <v>6377.9</v>
      </c>
      <c r="I2313" s="6">
        <v>-4.5999999999994543</v>
      </c>
      <c r="J2313" s="6">
        <v>782</v>
      </c>
      <c r="K2313" s="6">
        <v>771</v>
      </c>
      <c r="L2313" s="6">
        <v>11</v>
      </c>
      <c r="M2313" s="6">
        <v>782.56500000000005</v>
      </c>
      <c r="N2313" s="6">
        <v>-0.56500000000005457</v>
      </c>
    </row>
    <row r="2314" spans="1:14" x14ac:dyDescent="0.25">
      <c r="A2314" s="5" t="s">
        <v>1496</v>
      </c>
      <c r="B2314" s="5" t="s">
        <v>103</v>
      </c>
      <c r="C2314" s="5" t="s">
        <v>42</v>
      </c>
      <c r="D2314" s="5" t="s">
        <v>43</v>
      </c>
      <c r="E2314" s="6">
        <v>23406.97</v>
      </c>
      <c r="F2314" s="6">
        <v>23201.336633663366</v>
      </c>
      <c r="G2314" s="6">
        <v>205.63336633663494</v>
      </c>
      <c r="H2314" s="6">
        <v>23433.35</v>
      </c>
      <c r="I2314" s="6">
        <v>-26.379999999997381</v>
      </c>
      <c r="J2314" s="6">
        <v>4667</v>
      </c>
      <c r="K2314" s="6">
        <v>4626</v>
      </c>
      <c r="L2314" s="6">
        <v>41</v>
      </c>
      <c r="M2314" s="6">
        <v>4672.26</v>
      </c>
      <c r="N2314" s="6">
        <v>-5.2600000000002183</v>
      </c>
    </row>
    <row r="2315" spans="1:14" x14ac:dyDescent="0.25">
      <c r="A2315" s="5" t="s">
        <v>1496</v>
      </c>
      <c r="B2315" s="5" t="s">
        <v>379</v>
      </c>
      <c r="C2315" s="5" t="s">
        <v>42</v>
      </c>
      <c r="D2315" s="5" t="s">
        <v>53</v>
      </c>
      <c r="E2315" s="6">
        <v>20409.189999999999</v>
      </c>
      <c r="F2315" s="6">
        <v>20423.910447761195</v>
      </c>
      <c r="G2315" s="6">
        <v>-14.720447761195828</v>
      </c>
      <c r="H2315" s="6">
        <v>20526.03</v>
      </c>
      <c r="I2315" s="6">
        <v>-116.84000000000015</v>
      </c>
      <c r="J2315" s="6">
        <v>3467</v>
      </c>
      <c r="K2315" s="6">
        <v>3469.5004975124375</v>
      </c>
      <c r="L2315" s="6">
        <v>-2.5004975124375051</v>
      </c>
      <c r="M2315" s="6">
        <v>3486.848</v>
      </c>
      <c r="N2315" s="6">
        <v>-19.847999999999956</v>
      </c>
    </row>
    <row r="2316" spans="1:14" x14ac:dyDescent="0.25">
      <c r="A2316" s="5" t="s">
        <v>1496</v>
      </c>
      <c r="B2316" s="5" t="s">
        <v>54</v>
      </c>
      <c r="C2316" s="5" t="s">
        <v>42</v>
      </c>
      <c r="D2316" s="5" t="s">
        <v>55</v>
      </c>
      <c r="E2316" s="6">
        <v>233.57</v>
      </c>
      <c r="F2316" s="6">
        <v>228.99019607843138</v>
      </c>
      <c r="G2316" s="6">
        <v>4.5798039215686117</v>
      </c>
      <c r="H2316" s="6">
        <v>233.57</v>
      </c>
      <c r="I2316" s="6">
        <v>0</v>
      </c>
      <c r="J2316" s="6">
        <v>42.466999999999999</v>
      </c>
      <c r="K2316" s="6">
        <v>41.634313725490195</v>
      </c>
      <c r="L2316" s="6">
        <v>0.83268627450980404</v>
      </c>
      <c r="M2316" s="6">
        <v>42.466999999999999</v>
      </c>
      <c r="N2316" s="6">
        <v>0</v>
      </c>
    </row>
    <row r="2317" spans="1:14" x14ac:dyDescent="0.25">
      <c r="A2317" s="5" t="s">
        <v>1497</v>
      </c>
      <c r="B2317" s="5" t="s">
        <v>25</v>
      </c>
      <c r="C2317" s="5" t="s">
        <v>26</v>
      </c>
      <c r="D2317" s="5" t="s">
        <v>27</v>
      </c>
      <c r="E2317" s="6">
        <v>13753.16</v>
      </c>
      <c r="F2317" s="6">
        <v>0</v>
      </c>
      <c r="G2317" s="6">
        <v>13753.16</v>
      </c>
      <c r="H2317" s="6">
        <v>0</v>
      </c>
      <c r="I2317" s="6">
        <v>13753.16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</row>
    <row r="2318" spans="1:14" x14ac:dyDescent="0.25">
      <c r="A2318" s="5" t="s">
        <v>1497</v>
      </c>
      <c r="B2318" s="5" t="s">
        <v>30</v>
      </c>
      <c r="C2318" s="5" t="s">
        <v>29</v>
      </c>
      <c r="D2318" s="5" t="s">
        <v>27</v>
      </c>
      <c r="E2318" s="6">
        <v>164.7</v>
      </c>
      <c r="F2318" s="6">
        <v>0</v>
      </c>
      <c r="G2318" s="6">
        <v>164.7</v>
      </c>
      <c r="H2318" s="6">
        <v>164.7</v>
      </c>
      <c r="I2318" s="6">
        <v>0</v>
      </c>
      <c r="J2318" s="6">
        <v>0</v>
      </c>
      <c r="K2318" s="6">
        <v>0</v>
      </c>
      <c r="L2318" s="6">
        <v>0</v>
      </c>
      <c r="M2318" s="6">
        <v>0</v>
      </c>
      <c r="N2318" s="6">
        <v>0</v>
      </c>
    </row>
    <row r="2319" spans="1:14" x14ac:dyDescent="0.25">
      <c r="A2319" s="5" t="s">
        <v>1497</v>
      </c>
      <c r="B2319" s="5" t="s">
        <v>31</v>
      </c>
      <c r="C2319" s="5" t="s">
        <v>29</v>
      </c>
      <c r="D2319" s="5" t="s">
        <v>27</v>
      </c>
      <c r="E2319" s="6">
        <v>738.72</v>
      </c>
      <c r="F2319" s="6">
        <v>0</v>
      </c>
      <c r="G2319" s="6">
        <v>738.72</v>
      </c>
      <c r="H2319" s="6">
        <v>738.7</v>
      </c>
      <c r="I2319" s="6">
        <v>1.999999999998181E-2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</row>
    <row r="2320" spans="1:14" x14ac:dyDescent="0.25">
      <c r="A2320" s="5" t="s">
        <v>1497</v>
      </c>
      <c r="B2320" s="5" t="s">
        <v>32</v>
      </c>
      <c r="C2320" s="5" t="s">
        <v>33</v>
      </c>
      <c r="D2320" s="5" t="s">
        <v>27</v>
      </c>
      <c r="E2320" s="6">
        <v>1420.13</v>
      </c>
      <c r="F2320" s="6">
        <v>0</v>
      </c>
      <c r="G2320" s="6">
        <v>1420.13</v>
      </c>
      <c r="H2320" s="6">
        <v>1863.37</v>
      </c>
      <c r="I2320" s="6">
        <v>-443.23999999999978</v>
      </c>
      <c r="J2320" s="6">
        <v>3.5</v>
      </c>
      <c r="K2320" s="6">
        <v>0</v>
      </c>
      <c r="L2320" s="6">
        <v>3.5</v>
      </c>
      <c r="M2320" s="6">
        <v>4.5919999999999996</v>
      </c>
      <c r="N2320" s="6">
        <v>-1.0919999999999996</v>
      </c>
    </row>
    <row r="2321" spans="1:14" x14ac:dyDescent="0.25">
      <c r="A2321" s="5" t="s">
        <v>1497</v>
      </c>
      <c r="B2321" s="5" t="s">
        <v>28</v>
      </c>
      <c r="C2321" s="5" t="s">
        <v>29</v>
      </c>
      <c r="D2321" s="5" t="s">
        <v>27</v>
      </c>
      <c r="E2321" s="6">
        <v>5263.11</v>
      </c>
      <c r="F2321" s="6">
        <v>0</v>
      </c>
      <c r="G2321" s="6">
        <v>5263.11</v>
      </c>
      <c r="H2321" s="6">
        <v>5262.98</v>
      </c>
      <c r="I2321" s="6">
        <v>0.13000000000010914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</row>
    <row r="2322" spans="1:14" x14ac:dyDescent="0.25">
      <c r="A2322" s="5" t="s">
        <v>1497</v>
      </c>
      <c r="B2322" s="5" t="s">
        <v>34</v>
      </c>
      <c r="C2322" s="5" t="s">
        <v>33</v>
      </c>
      <c r="D2322" s="5" t="s">
        <v>27</v>
      </c>
      <c r="E2322" s="6">
        <v>6349</v>
      </c>
      <c r="F2322" s="6">
        <v>0</v>
      </c>
      <c r="G2322" s="6">
        <v>6349</v>
      </c>
      <c r="H2322" s="6">
        <v>8330.65</v>
      </c>
      <c r="I2322" s="6">
        <v>-1981.6499999999996</v>
      </c>
      <c r="J2322" s="6">
        <v>3.5</v>
      </c>
      <c r="K2322" s="6">
        <v>0</v>
      </c>
      <c r="L2322" s="6">
        <v>3.5</v>
      </c>
      <c r="M2322" s="6">
        <v>4.5919999999999996</v>
      </c>
      <c r="N2322" s="6">
        <v>-1.0919999999999996</v>
      </c>
    </row>
    <row r="2323" spans="1:14" x14ac:dyDescent="0.25">
      <c r="A2323" s="5" t="s">
        <v>1497</v>
      </c>
      <c r="B2323" s="5" t="s">
        <v>36</v>
      </c>
      <c r="C2323" s="5" t="s">
        <v>29</v>
      </c>
      <c r="D2323" s="5" t="s">
        <v>27</v>
      </c>
      <c r="E2323" s="6">
        <v>9493.2000000000007</v>
      </c>
      <c r="F2323" s="6">
        <v>0</v>
      </c>
      <c r="G2323" s="6">
        <v>9493.2000000000007</v>
      </c>
      <c r="H2323" s="6">
        <v>9492.9599999999991</v>
      </c>
      <c r="I2323" s="6">
        <v>0.24000000000160071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</row>
    <row r="2324" spans="1:14" x14ac:dyDescent="0.25">
      <c r="A2324" s="5" t="s">
        <v>1497</v>
      </c>
      <c r="B2324" s="5" t="s">
        <v>35</v>
      </c>
      <c r="C2324" s="5" t="s">
        <v>33</v>
      </c>
      <c r="D2324" s="5" t="s">
        <v>27</v>
      </c>
      <c r="E2324" s="6">
        <v>7477.16</v>
      </c>
      <c r="F2324" s="6">
        <v>0</v>
      </c>
      <c r="G2324" s="6">
        <v>7477.16</v>
      </c>
      <c r="H2324" s="6">
        <v>9810.69</v>
      </c>
      <c r="I2324" s="6">
        <v>-2333.5300000000007</v>
      </c>
      <c r="J2324" s="6">
        <v>73.5</v>
      </c>
      <c r="K2324" s="6">
        <v>0</v>
      </c>
      <c r="L2324" s="6">
        <v>73.5</v>
      </c>
      <c r="M2324" s="6">
        <v>96.438000000000002</v>
      </c>
      <c r="N2324" s="6">
        <v>-22.938000000000002</v>
      </c>
    </row>
    <row r="2325" spans="1:14" x14ac:dyDescent="0.25">
      <c r="A2325" s="5" t="s">
        <v>1497</v>
      </c>
      <c r="B2325" s="5" t="s">
        <v>37</v>
      </c>
      <c r="C2325" s="5" t="s">
        <v>29</v>
      </c>
      <c r="D2325" s="5" t="s">
        <v>27</v>
      </c>
      <c r="E2325" s="6">
        <v>20812.41</v>
      </c>
      <c r="F2325" s="6">
        <v>0</v>
      </c>
      <c r="G2325" s="6">
        <v>20812.41</v>
      </c>
      <c r="H2325" s="6">
        <v>20811.89</v>
      </c>
      <c r="I2325" s="6">
        <v>0.52000000000043656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</row>
    <row r="2326" spans="1:14" x14ac:dyDescent="0.25">
      <c r="A2326" s="5" t="s">
        <v>1497</v>
      </c>
      <c r="B2326" s="5" t="s">
        <v>79</v>
      </c>
      <c r="C2326" s="5" t="s">
        <v>39</v>
      </c>
      <c r="D2326" s="5" t="s">
        <v>40</v>
      </c>
      <c r="E2326" s="6">
        <v>-528689.17000000004</v>
      </c>
      <c r="F2326" s="6">
        <v>0</v>
      </c>
      <c r="G2326" s="6">
        <v>-528689.17000000004</v>
      </c>
      <c r="H2326" s="6">
        <v>-528689.30000000005</v>
      </c>
      <c r="I2326" s="6">
        <v>0.13000000000465661</v>
      </c>
      <c r="J2326" s="6">
        <v>-2985</v>
      </c>
      <c r="K2326" s="6">
        <v>0</v>
      </c>
      <c r="L2326" s="6">
        <v>-2985</v>
      </c>
      <c r="M2326" s="6">
        <v>-2985</v>
      </c>
      <c r="N2326" s="6">
        <v>0</v>
      </c>
    </row>
    <row r="2327" spans="1:14" x14ac:dyDescent="0.25">
      <c r="A2327" s="5" t="s">
        <v>1497</v>
      </c>
      <c r="B2327" s="5" t="s">
        <v>92</v>
      </c>
      <c r="C2327" s="5" t="s">
        <v>42</v>
      </c>
      <c r="D2327" s="5" t="s">
        <v>43</v>
      </c>
      <c r="E2327" s="6">
        <v>25.54</v>
      </c>
      <c r="F2327" s="6">
        <v>0</v>
      </c>
      <c r="G2327" s="6">
        <v>25.54</v>
      </c>
      <c r="H2327" s="6">
        <v>0</v>
      </c>
      <c r="I2327" s="6">
        <v>25.54</v>
      </c>
      <c r="J2327" s="6">
        <v>300</v>
      </c>
      <c r="K2327" s="6">
        <v>0</v>
      </c>
      <c r="L2327" s="6">
        <v>300</v>
      </c>
      <c r="M2327" s="6">
        <v>0</v>
      </c>
      <c r="N2327" s="6">
        <v>300</v>
      </c>
    </row>
    <row r="2328" spans="1:14" x14ac:dyDescent="0.25">
      <c r="A2328" s="5" t="s">
        <v>1497</v>
      </c>
      <c r="B2328" s="5" t="s">
        <v>1364</v>
      </c>
      <c r="C2328" s="5" t="s">
        <v>42</v>
      </c>
      <c r="D2328" s="5" t="s">
        <v>43</v>
      </c>
      <c r="E2328" s="6">
        <v>37638.78</v>
      </c>
      <c r="F2328" s="6">
        <v>0</v>
      </c>
      <c r="G2328" s="6">
        <v>37638.78</v>
      </c>
      <c r="H2328" s="6">
        <v>0</v>
      </c>
      <c r="I2328" s="6">
        <v>37638.78</v>
      </c>
      <c r="J2328" s="6">
        <v>36180</v>
      </c>
      <c r="K2328" s="6">
        <v>0</v>
      </c>
      <c r="L2328" s="6">
        <v>36180</v>
      </c>
      <c r="M2328" s="6">
        <v>0</v>
      </c>
      <c r="N2328" s="6">
        <v>36180</v>
      </c>
    </row>
    <row r="2329" spans="1:14" x14ac:dyDescent="0.25">
      <c r="A2329" s="5" t="s">
        <v>1497</v>
      </c>
      <c r="B2329" s="5" t="s">
        <v>80</v>
      </c>
      <c r="C2329" s="5" t="s">
        <v>42</v>
      </c>
      <c r="D2329" s="5" t="s">
        <v>43</v>
      </c>
      <c r="E2329" s="6">
        <v>3108.46</v>
      </c>
      <c r="F2329" s="6">
        <v>3077.5323383084578</v>
      </c>
      <c r="G2329" s="6">
        <v>30.927661691542198</v>
      </c>
      <c r="H2329" s="6">
        <v>3092.92</v>
      </c>
      <c r="I2329" s="6">
        <v>15.539999999999964</v>
      </c>
      <c r="J2329" s="6">
        <v>3015</v>
      </c>
      <c r="K2329" s="6">
        <v>2985</v>
      </c>
      <c r="L2329" s="6">
        <v>30</v>
      </c>
      <c r="M2329" s="6">
        <v>2999.9250000000002</v>
      </c>
      <c r="N2329" s="6">
        <v>15.074999999999818</v>
      </c>
    </row>
    <row r="2330" spans="1:14" x14ac:dyDescent="0.25">
      <c r="A2330" s="5" t="s">
        <v>1497</v>
      </c>
      <c r="B2330" s="5" t="s">
        <v>81</v>
      </c>
      <c r="C2330" s="5" t="s">
        <v>42</v>
      </c>
      <c r="D2330" s="5" t="s">
        <v>43</v>
      </c>
      <c r="E2330" s="6">
        <v>3830.31</v>
      </c>
      <c r="F2330" s="6">
        <v>3805.8719211822659</v>
      </c>
      <c r="G2330" s="6">
        <v>24.438078817734095</v>
      </c>
      <c r="H2330" s="6">
        <v>3862.96</v>
      </c>
      <c r="I2330" s="6">
        <v>-32.650000000000091</v>
      </c>
      <c r="J2330" s="6">
        <v>36050</v>
      </c>
      <c r="K2330" s="6">
        <v>35820</v>
      </c>
      <c r="L2330" s="6">
        <v>230</v>
      </c>
      <c r="M2330" s="6">
        <v>36357.300000000003</v>
      </c>
      <c r="N2330" s="6">
        <v>-307.30000000000291</v>
      </c>
    </row>
    <row r="2331" spans="1:14" x14ac:dyDescent="0.25">
      <c r="A2331" s="5" t="s">
        <v>1497</v>
      </c>
      <c r="B2331" s="5" t="s">
        <v>82</v>
      </c>
      <c r="C2331" s="5" t="s">
        <v>42</v>
      </c>
      <c r="D2331" s="5" t="s">
        <v>43</v>
      </c>
      <c r="E2331" s="6">
        <v>6199.09</v>
      </c>
      <c r="F2331" s="6">
        <v>6151.0147783251232</v>
      </c>
      <c r="G2331" s="6">
        <v>48.075221674876957</v>
      </c>
      <c r="H2331" s="6">
        <v>6243.28</v>
      </c>
      <c r="I2331" s="6">
        <v>-44.1899999999996</v>
      </c>
      <c r="J2331" s="6">
        <v>36100</v>
      </c>
      <c r="K2331" s="6">
        <v>35820</v>
      </c>
      <c r="L2331" s="6">
        <v>280</v>
      </c>
      <c r="M2331" s="6">
        <v>36357.300000000003</v>
      </c>
      <c r="N2331" s="6">
        <v>-257.30000000000291</v>
      </c>
    </row>
    <row r="2332" spans="1:14" x14ac:dyDescent="0.25">
      <c r="A2332" s="5" t="s">
        <v>1497</v>
      </c>
      <c r="B2332" s="5" t="s">
        <v>83</v>
      </c>
      <c r="C2332" s="5" t="s">
        <v>42</v>
      </c>
      <c r="D2332" s="5" t="s">
        <v>43</v>
      </c>
      <c r="E2332" s="6">
        <v>11212.2</v>
      </c>
      <c r="F2332" s="6">
        <v>11156.137931034482</v>
      </c>
      <c r="G2332" s="6">
        <v>56.062068965518847</v>
      </c>
      <c r="H2332" s="6">
        <v>11323.48</v>
      </c>
      <c r="I2332" s="6">
        <v>-111.27999999999884</v>
      </c>
      <c r="J2332" s="6">
        <v>36000</v>
      </c>
      <c r="K2332" s="6">
        <v>35820</v>
      </c>
      <c r="L2332" s="6">
        <v>180</v>
      </c>
      <c r="M2332" s="6">
        <v>36357.300000000003</v>
      </c>
      <c r="N2332" s="6">
        <v>-357.30000000000291</v>
      </c>
    </row>
    <row r="2333" spans="1:14" x14ac:dyDescent="0.25">
      <c r="A2333" s="5" t="s">
        <v>1497</v>
      </c>
      <c r="B2333" s="5" t="s">
        <v>84</v>
      </c>
      <c r="C2333" s="5" t="s">
        <v>42</v>
      </c>
      <c r="D2333" s="5" t="s">
        <v>43</v>
      </c>
      <c r="E2333" s="6">
        <v>14627.88</v>
      </c>
      <c r="F2333" s="6">
        <v>14554.745098039215</v>
      </c>
      <c r="G2333" s="6">
        <v>73.134901960784191</v>
      </c>
      <c r="H2333" s="6">
        <v>14845.84</v>
      </c>
      <c r="I2333" s="6">
        <v>-217.96000000000095</v>
      </c>
      <c r="J2333" s="6">
        <v>36000</v>
      </c>
      <c r="K2333" s="6">
        <v>35820</v>
      </c>
      <c r="L2333" s="6">
        <v>180</v>
      </c>
      <c r="M2333" s="6">
        <v>36536.400000000001</v>
      </c>
      <c r="N2333" s="6">
        <v>-536.40000000000146</v>
      </c>
    </row>
    <row r="2334" spans="1:14" x14ac:dyDescent="0.25">
      <c r="A2334" s="5" t="s">
        <v>1497</v>
      </c>
      <c r="B2334" s="5" t="s">
        <v>85</v>
      </c>
      <c r="C2334" s="5" t="s">
        <v>42</v>
      </c>
      <c r="D2334" s="5" t="s">
        <v>43</v>
      </c>
      <c r="E2334" s="6">
        <v>23112.7</v>
      </c>
      <c r="F2334" s="6">
        <v>23074.049261083743</v>
      </c>
      <c r="G2334" s="6">
        <v>38.650738916257978</v>
      </c>
      <c r="H2334" s="6">
        <v>23420.16</v>
      </c>
      <c r="I2334" s="6">
        <v>-307.45999999999913</v>
      </c>
      <c r="J2334" s="6">
        <v>2990</v>
      </c>
      <c r="K2334" s="6">
        <v>2985</v>
      </c>
      <c r="L2334" s="6">
        <v>5</v>
      </c>
      <c r="M2334" s="6">
        <v>3029.7750000000001</v>
      </c>
      <c r="N2334" s="6">
        <v>-39.775000000000091</v>
      </c>
    </row>
    <row r="2335" spans="1:14" x14ac:dyDescent="0.25">
      <c r="A2335" s="5" t="s">
        <v>1497</v>
      </c>
      <c r="B2335" s="5" t="s">
        <v>86</v>
      </c>
      <c r="C2335" s="5" t="s">
        <v>42</v>
      </c>
      <c r="D2335" s="5" t="s">
        <v>43</v>
      </c>
      <c r="E2335" s="6">
        <v>29460.65</v>
      </c>
      <c r="F2335" s="6">
        <v>29167.507389162562</v>
      </c>
      <c r="G2335" s="6">
        <v>293.14261083743986</v>
      </c>
      <c r="H2335" s="6">
        <v>29605.02</v>
      </c>
      <c r="I2335" s="6">
        <v>-144.36999999999898</v>
      </c>
      <c r="J2335" s="6">
        <v>36180</v>
      </c>
      <c r="K2335" s="6">
        <v>35820</v>
      </c>
      <c r="L2335" s="6">
        <v>360</v>
      </c>
      <c r="M2335" s="6">
        <v>36357.300000000003</v>
      </c>
      <c r="N2335" s="6">
        <v>-177.30000000000291</v>
      </c>
    </row>
    <row r="2336" spans="1:14" x14ac:dyDescent="0.25">
      <c r="A2336" s="5" t="s">
        <v>1497</v>
      </c>
      <c r="B2336" s="5" t="s">
        <v>87</v>
      </c>
      <c r="C2336" s="5" t="s">
        <v>42</v>
      </c>
      <c r="D2336" s="5" t="s">
        <v>43</v>
      </c>
      <c r="E2336" s="6">
        <v>0</v>
      </c>
      <c r="F2336" s="6">
        <v>44650.706467661694</v>
      </c>
      <c r="G2336" s="6">
        <v>-44650.706467661694</v>
      </c>
      <c r="H2336" s="6">
        <v>44873.96</v>
      </c>
      <c r="I2336" s="6">
        <v>-44873.96</v>
      </c>
      <c r="J2336" s="6">
        <v>0</v>
      </c>
      <c r="K2336" s="6">
        <v>35820</v>
      </c>
      <c r="L2336" s="6">
        <v>-35820</v>
      </c>
      <c r="M2336" s="6">
        <v>35999.1</v>
      </c>
      <c r="N2336" s="6">
        <v>-35999.1</v>
      </c>
    </row>
    <row r="2337" spans="1:14" x14ac:dyDescent="0.25">
      <c r="A2337" s="5" t="s">
        <v>1497</v>
      </c>
      <c r="B2337" s="5" t="s">
        <v>88</v>
      </c>
      <c r="C2337" s="5" t="s">
        <v>42</v>
      </c>
      <c r="D2337" s="5" t="s">
        <v>43</v>
      </c>
      <c r="E2337" s="6">
        <v>191180.52</v>
      </c>
      <c r="F2337" s="6">
        <v>190224.61386138614</v>
      </c>
      <c r="G2337" s="6">
        <v>955.90613861384918</v>
      </c>
      <c r="H2337" s="6">
        <v>192126.86</v>
      </c>
      <c r="I2337" s="6">
        <v>-946.33999999999651</v>
      </c>
      <c r="J2337" s="6">
        <v>36000</v>
      </c>
      <c r="K2337" s="6">
        <v>35819.999999999993</v>
      </c>
      <c r="L2337" s="6">
        <v>180.00000000000728</v>
      </c>
      <c r="M2337" s="6">
        <v>36178.199999999997</v>
      </c>
      <c r="N2337" s="6">
        <v>-178.19999999999709</v>
      </c>
    </row>
    <row r="2338" spans="1:14" x14ac:dyDescent="0.25">
      <c r="A2338" s="5" t="s">
        <v>1497</v>
      </c>
      <c r="B2338" s="5" t="s">
        <v>89</v>
      </c>
      <c r="C2338" s="5" t="s">
        <v>42</v>
      </c>
      <c r="D2338" s="5" t="s">
        <v>53</v>
      </c>
      <c r="E2338" s="6">
        <v>141012.9</v>
      </c>
      <c r="F2338" s="6">
        <v>140308.77611940299</v>
      </c>
      <c r="G2338" s="6">
        <v>704.12388059700606</v>
      </c>
      <c r="H2338" s="6">
        <v>141010.32</v>
      </c>
      <c r="I2338" s="6">
        <v>2.5799999999871943</v>
      </c>
      <c r="J2338" s="6">
        <v>27000</v>
      </c>
      <c r="K2338" s="6">
        <v>26865</v>
      </c>
      <c r="L2338" s="6">
        <v>135</v>
      </c>
      <c r="M2338" s="6">
        <v>26999.325000000001</v>
      </c>
      <c r="N2338" s="6">
        <v>0.6749999999992724</v>
      </c>
    </row>
    <row r="2339" spans="1:14" x14ac:dyDescent="0.25">
      <c r="A2339" s="5" t="s">
        <v>1497</v>
      </c>
      <c r="B2339" s="5" t="s">
        <v>54</v>
      </c>
      <c r="C2339" s="5" t="s">
        <v>42</v>
      </c>
      <c r="D2339" s="5" t="s">
        <v>55</v>
      </c>
      <c r="E2339" s="6">
        <v>1808.55</v>
      </c>
      <c r="F2339" s="6">
        <v>1773.0882352941176</v>
      </c>
      <c r="G2339" s="6">
        <v>35.461764705882388</v>
      </c>
      <c r="H2339" s="6">
        <v>1808.55</v>
      </c>
      <c r="I2339" s="6">
        <v>0</v>
      </c>
      <c r="J2339" s="6">
        <v>328.82799999999997</v>
      </c>
      <c r="K2339" s="6">
        <v>322.38039215686268</v>
      </c>
      <c r="L2339" s="6">
        <v>6.4476078431372912</v>
      </c>
      <c r="M2339" s="6">
        <v>328.82799999999997</v>
      </c>
      <c r="N2339" s="6">
        <v>0</v>
      </c>
    </row>
    <row r="2340" spans="1:14" x14ac:dyDescent="0.25">
      <c r="A2340" s="5" t="s">
        <v>1498</v>
      </c>
      <c r="B2340" s="5" t="s">
        <v>25</v>
      </c>
      <c r="C2340" s="5" t="s">
        <v>26</v>
      </c>
      <c r="D2340" s="5" t="s">
        <v>27</v>
      </c>
      <c r="E2340" s="6">
        <v>8057.54</v>
      </c>
      <c r="F2340" s="6">
        <v>0</v>
      </c>
      <c r="G2340" s="6">
        <v>8057.54</v>
      </c>
      <c r="H2340" s="6">
        <v>0</v>
      </c>
      <c r="I2340" s="6">
        <v>8057.54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</row>
    <row r="2341" spans="1:14" x14ac:dyDescent="0.25">
      <c r="A2341" s="5" t="s">
        <v>1498</v>
      </c>
      <c r="B2341" s="5" t="s">
        <v>30</v>
      </c>
      <c r="C2341" s="5" t="s">
        <v>29</v>
      </c>
      <c r="D2341" s="5" t="s">
        <v>27</v>
      </c>
      <c r="E2341" s="6">
        <v>165.31</v>
      </c>
      <c r="F2341" s="6">
        <v>0</v>
      </c>
      <c r="G2341" s="6">
        <v>165.31</v>
      </c>
      <c r="H2341" s="6">
        <v>164.33</v>
      </c>
      <c r="I2341" s="6">
        <v>0.97999999999998977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</row>
    <row r="2342" spans="1:14" x14ac:dyDescent="0.25">
      <c r="A2342" s="5" t="s">
        <v>1498</v>
      </c>
      <c r="B2342" s="5" t="s">
        <v>31</v>
      </c>
      <c r="C2342" s="5" t="s">
        <v>29</v>
      </c>
      <c r="D2342" s="5" t="s">
        <v>27</v>
      </c>
      <c r="E2342" s="6">
        <v>741.46</v>
      </c>
      <c r="F2342" s="6">
        <v>0</v>
      </c>
      <c r="G2342" s="6">
        <v>741.46</v>
      </c>
      <c r="H2342" s="6">
        <v>737.05</v>
      </c>
      <c r="I2342" s="6">
        <v>4.4100000000000819</v>
      </c>
      <c r="J2342" s="6">
        <v>0</v>
      </c>
      <c r="K2342" s="6">
        <v>0</v>
      </c>
      <c r="L2342" s="6">
        <v>0</v>
      </c>
      <c r="M2342" s="6">
        <v>0</v>
      </c>
      <c r="N2342" s="6">
        <v>0</v>
      </c>
    </row>
    <row r="2343" spans="1:14" x14ac:dyDescent="0.25">
      <c r="A2343" s="5" t="s">
        <v>1498</v>
      </c>
      <c r="B2343" s="5" t="s">
        <v>32</v>
      </c>
      <c r="C2343" s="5" t="s">
        <v>33</v>
      </c>
      <c r="D2343" s="5" t="s">
        <v>27</v>
      </c>
      <c r="E2343" s="6">
        <v>1723.23</v>
      </c>
      <c r="F2343" s="6">
        <v>0</v>
      </c>
      <c r="G2343" s="6">
        <v>1723.23</v>
      </c>
      <c r="H2343" s="6">
        <v>1859.21</v>
      </c>
      <c r="I2343" s="6">
        <v>-135.98000000000002</v>
      </c>
      <c r="J2343" s="6">
        <v>4.2469999999999999</v>
      </c>
      <c r="K2343" s="6">
        <v>0</v>
      </c>
      <c r="L2343" s="6">
        <v>4.2469999999999999</v>
      </c>
      <c r="M2343" s="6">
        <v>4.5819999999999999</v>
      </c>
      <c r="N2343" s="6">
        <v>-0.33499999999999996</v>
      </c>
    </row>
    <row r="2344" spans="1:14" x14ac:dyDescent="0.25">
      <c r="A2344" s="5" t="s">
        <v>1498</v>
      </c>
      <c r="B2344" s="5" t="s">
        <v>28</v>
      </c>
      <c r="C2344" s="5" t="s">
        <v>29</v>
      </c>
      <c r="D2344" s="5" t="s">
        <v>27</v>
      </c>
      <c r="E2344" s="6">
        <v>5282.6</v>
      </c>
      <c r="F2344" s="6">
        <v>0</v>
      </c>
      <c r="G2344" s="6">
        <v>5282.6</v>
      </c>
      <c r="H2344" s="6">
        <v>5251.22</v>
      </c>
      <c r="I2344" s="6">
        <v>31.380000000000109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</row>
    <row r="2345" spans="1:14" x14ac:dyDescent="0.25">
      <c r="A2345" s="5" t="s">
        <v>1498</v>
      </c>
      <c r="B2345" s="5" t="s">
        <v>34</v>
      </c>
      <c r="C2345" s="5" t="s">
        <v>33</v>
      </c>
      <c r="D2345" s="5" t="s">
        <v>27</v>
      </c>
      <c r="E2345" s="6">
        <v>7704.06</v>
      </c>
      <c r="F2345" s="6">
        <v>0</v>
      </c>
      <c r="G2345" s="6">
        <v>7704.06</v>
      </c>
      <c r="H2345" s="6">
        <v>8312.0499999999993</v>
      </c>
      <c r="I2345" s="6">
        <v>-607.98999999999887</v>
      </c>
      <c r="J2345" s="6">
        <v>4.2469999999999999</v>
      </c>
      <c r="K2345" s="6">
        <v>0</v>
      </c>
      <c r="L2345" s="6">
        <v>4.2469999999999999</v>
      </c>
      <c r="M2345" s="6">
        <v>4.5819999999999999</v>
      </c>
      <c r="N2345" s="6">
        <v>-0.33499999999999996</v>
      </c>
    </row>
    <row r="2346" spans="1:14" x14ac:dyDescent="0.25">
      <c r="A2346" s="5" t="s">
        <v>1498</v>
      </c>
      <c r="B2346" s="5" t="s">
        <v>36</v>
      </c>
      <c r="C2346" s="5" t="s">
        <v>29</v>
      </c>
      <c r="D2346" s="5" t="s">
        <v>27</v>
      </c>
      <c r="E2346" s="6">
        <v>9528.36</v>
      </c>
      <c r="F2346" s="6">
        <v>0</v>
      </c>
      <c r="G2346" s="6">
        <v>9528.36</v>
      </c>
      <c r="H2346" s="6">
        <v>9471.76</v>
      </c>
      <c r="I2346" s="6">
        <v>56.600000000000364</v>
      </c>
      <c r="J2346" s="6">
        <v>0</v>
      </c>
      <c r="K2346" s="6">
        <v>0</v>
      </c>
      <c r="L2346" s="6">
        <v>0</v>
      </c>
      <c r="M2346" s="6">
        <v>0</v>
      </c>
      <c r="N2346" s="6">
        <v>0</v>
      </c>
    </row>
    <row r="2347" spans="1:14" x14ac:dyDescent="0.25">
      <c r="A2347" s="5" t="s">
        <v>1498</v>
      </c>
      <c r="B2347" s="5" t="s">
        <v>35</v>
      </c>
      <c r="C2347" s="5" t="s">
        <v>33</v>
      </c>
      <c r="D2347" s="5" t="s">
        <v>27</v>
      </c>
      <c r="E2347" s="6">
        <v>9072.2800000000007</v>
      </c>
      <c r="F2347" s="6">
        <v>0</v>
      </c>
      <c r="G2347" s="6">
        <v>9072.2800000000007</v>
      </c>
      <c r="H2347" s="6">
        <v>9788.77</v>
      </c>
      <c r="I2347" s="6">
        <v>-716.48999999999978</v>
      </c>
      <c r="J2347" s="6">
        <v>89.18</v>
      </c>
      <c r="K2347" s="6">
        <v>0</v>
      </c>
      <c r="L2347" s="6">
        <v>89.18</v>
      </c>
      <c r="M2347" s="6">
        <v>96.222999999999999</v>
      </c>
      <c r="N2347" s="6">
        <v>-7.0429999999999922</v>
      </c>
    </row>
    <row r="2348" spans="1:14" x14ac:dyDescent="0.25">
      <c r="A2348" s="5" t="s">
        <v>1498</v>
      </c>
      <c r="B2348" s="5" t="s">
        <v>37</v>
      </c>
      <c r="C2348" s="5" t="s">
        <v>29</v>
      </c>
      <c r="D2348" s="5" t="s">
        <v>27</v>
      </c>
      <c r="E2348" s="6">
        <v>20889.490000000002</v>
      </c>
      <c r="F2348" s="6">
        <v>0</v>
      </c>
      <c r="G2348" s="6">
        <v>20889.490000000002</v>
      </c>
      <c r="H2348" s="6">
        <v>20765.41</v>
      </c>
      <c r="I2348" s="6">
        <v>124.08000000000175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</row>
    <row r="2349" spans="1:14" x14ac:dyDescent="0.25">
      <c r="A2349" s="5" t="s">
        <v>1498</v>
      </c>
      <c r="B2349" s="5" t="s">
        <v>327</v>
      </c>
      <c r="C2349" s="5" t="s">
        <v>39</v>
      </c>
      <c r="D2349" s="5" t="s">
        <v>40</v>
      </c>
      <c r="E2349" s="6">
        <v>-518553.38</v>
      </c>
      <c r="F2349" s="6">
        <v>0</v>
      </c>
      <c r="G2349" s="6">
        <v>-518553.38</v>
      </c>
      <c r="H2349" s="6">
        <v>-518553.39</v>
      </c>
      <c r="I2349" s="6">
        <v>1.0000000009313226E-2</v>
      </c>
      <c r="J2349" s="6">
        <v>-2978.3330000000001</v>
      </c>
      <c r="K2349" s="6">
        <v>0</v>
      </c>
      <c r="L2349" s="6">
        <v>-2978.3330000000001</v>
      </c>
      <c r="M2349" s="6">
        <v>-2978.3330000000001</v>
      </c>
      <c r="N2349" s="6">
        <v>0</v>
      </c>
    </row>
    <row r="2350" spans="1:14" x14ac:dyDescent="0.25">
      <c r="A2350" s="5" t="s">
        <v>1498</v>
      </c>
      <c r="B2350" s="5" t="s">
        <v>1364</v>
      </c>
      <c r="C2350" s="5" t="s">
        <v>42</v>
      </c>
      <c r="D2350" s="5" t="s">
        <v>43</v>
      </c>
      <c r="E2350" s="6">
        <v>30356.54</v>
      </c>
      <c r="F2350" s="6">
        <v>0</v>
      </c>
      <c r="G2350" s="6">
        <v>30356.54</v>
      </c>
      <c r="H2350" s="6">
        <v>0</v>
      </c>
      <c r="I2350" s="6">
        <v>30356.54</v>
      </c>
      <c r="J2350" s="6">
        <v>29180</v>
      </c>
      <c r="K2350" s="6">
        <v>0</v>
      </c>
      <c r="L2350" s="6">
        <v>29180</v>
      </c>
      <c r="M2350" s="6">
        <v>0</v>
      </c>
      <c r="N2350" s="6">
        <v>29180</v>
      </c>
    </row>
    <row r="2351" spans="1:14" x14ac:dyDescent="0.25">
      <c r="A2351" s="5" t="s">
        <v>1498</v>
      </c>
      <c r="B2351" s="5" t="s">
        <v>92</v>
      </c>
      <c r="C2351" s="5" t="s">
        <v>42</v>
      </c>
      <c r="D2351" s="5" t="s">
        <v>43</v>
      </c>
      <c r="E2351" s="6">
        <v>25.54</v>
      </c>
      <c r="F2351" s="6">
        <v>253.51485148514851</v>
      </c>
      <c r="G2351" s="6">
        <v>-227.97485148514852</v>
      </c>
      <c r="H2351" s="6">
        <v>256.05</v>
      </c>
      <c r="I2351" s="6">
        <v>-230.51000000000002</v>
      </c>
      <c r="J2351" s="6">
        <v>300</v>
      </c>
      <c r="K2351" s="6">
        <v>2978.3326732673263</v>
      </c>
      <c r="L2351" s="6">
        <v>-2678.3326732673263</v>
      </c>
      <c r="M2351" s="6">
        <v>3008.116</v>
      </c>
      <c r="N2351" s="6">
        <v>-2708.116</v>
      </c>
    </row>
    <row r="2352" spans="1:14" x14ac:dyDescent="0.25">
      <c r="A2352" s="5" t="s">
        <v>1498</v>
      </c>
      <c r="B2352" s="5" t="s">
        <v>328</v>
      </c>
      <c r="C2352" s="5" t="s">
        <v>42</v>
      </c>
      <c r="D2352" s="5" t="s">
        <v>43</v>
      </c>
      <c r="E2352" s="6">
        <v>2652.91</v>
      </c>
      <c r="F2352" s="6">
        <v>2663.3399014778324</v>
      </c>
      <c r="G2352" s="6">
        <v>-10.429901477832573</v>
      </c>
      <c r="H2352" s="6">
        <v>2703.29</v>
      </c>
      <c r="I2352" s="6">
        <v>-50.380000000000109</v>
      </c>
      <c r="J2352" s="6">
        <v>35600</v>
      </c>
      <c r="K2352" s="6">
        <v>35739.996059113299</v>
      </c>
      <c r="L2352" s="6">
        <v>-139.99605911329854</v>
      </c>
      <c r="M2352" s="6">
        <v>36276.095999999998</v>
      </c>
      <c r="N2352" s="6">
        <v>-676.09599999999773</v>
      </c>
    </row>
    <row r="2353" spans="1:14" x14ac:dyDescent="0.25">
      <c r="A2353" s="5" t="s">
        <v>1498</v>
      </c>
      <c r="B2353" s="5" t="s">
        <v>80</v>
      </c>
      <c r="C2353" s="5" t="s">
        <v>42</v>
      </c>
      <c r="D2353" s="5" t="s">
        <v>43</v>
      </c>
      <c r="E2353" s="6">
        <v>3077.53</v>
      </c>
      <c r="F2353" s="6">
        <v>3070.6567164179105</v>
      </c>
      <c r="G2353" s="6">
        <v>6.873283582089698</v>
      </c>
      <c r="H2353" s="6">
        <v>3086.01</v>
      </c>
      <c r="I2353" s="6">
        <v>-8.4800000000000182</v>
      </c>
      <c r="J2353" s="6">
        <v>2985</v>
      </c>
      <c r="K2353" s="6">
        <v>2978.3333333333335</v>
      </c>
      <c r="L2353" s="6">
        <v>6.6666666666665151</v>
      </c>
      <c r="M2353" s="6">
        <v>2993.2249999999999</v>
      </c>
      <c r="N2353" s="6">
        <v>-8.2249999999999091</v>
      </c>
    </row>
    <row r="2354" spans="1:14" x14ac:dyDescent="0.25">
      <c r="A2354" s="5" t="s">
        <v>1498</v>
      </c>
      <c r="B2354" s="5" t="s">
        <v>329</v>
      </c>
      <c r="C2354" s="5" t="s">
        <v>42</v>
      </c>
      <c r="D2354" s="5" t="s">
        <v>43</v>
      </c>
      <c r="E2354" s="6">
        <v>6094.01</v>
      </c>
      <c r="F2354" s="6">
        <v>6117.9704433497536</v>
      </c>
      <c r="G2354" s="6">
        <v>-23.960443349753405</v>
      </c>
      <c r="H2354" s="6">
        <v>6209.74</v>
      </c>
      <c r="I2354" s="6">
        <v>-115.72999999999956</v>
      </c>
      <c r="J2354" s="6">
        <v>35600</v>
      </c>
      <c r="K2354" s="6">
        <v>35739.996059113299</v>
      </c>
      <c r="L2354" s="6">
        <v>-139.99605911329854</v>
      </c>
      <c r="M2354" s="6">
        <v>36276.095999999998</v>
      </c>
      <c r="N2354" s="6">
        <v>-676.09599999999773</v>
      </c>
    </row>
    <row r="2355" spans="1:14" x14ac:dyDescent="0.25">
      <c r="A2355" s="5" t="s">
        <v>1498</v>
      </c>
      <c r="B2355" s="5" t="s">
        <v>330</v>
      </c>
      <c r="C2355" s="5" t="s">
        <v>42</v>
      </c>
      <c r="D2355" s="5" t="s">
        <v>43</v>
      </c>
      <c r="E2355" s="6">
        <v>11077.65</v>
      </c>
      <c r="F2355" s="6">
        <v>10967.172413793103</v>
      </c>
      <c r="G2355" s="6">
        <v>110.47758620689638</v>
      </c>
      <c r="H2355" s="6">
        <v>11131.68</v>
      </c>
      <c r="I2355" s="6">
        <v>-54.030000000000655</v>
      </c>
      <c r="J2355" s="6">
        <v>36100</v>
      </c>
      <c r="K2355" s="6">
        <v>35739.996059113299</v>
      </c>
      <c r="L2355" s="6">
        <v>360.00394088670146</v>
      </c>
      <c r="M2355" s="6">
        <v>36276.095999999998</v>
      </c>
      <c r="N2355" s="6">
        <v>-176.09599999999773</v>
      </c>
    </row>
    <row r="2356" spans="1:14" x14ac:dyDescent="0.25">
      <c r="A2356" s="5" t="s">
        <v>1498</v>
      </c>
      <c r="B2356" s="5" t="s">
        <v>84</v>
      </c>
      <c r="C2356" s="5" t="s">
        <v>42</v>
      </c>
      <c r="D2356" s="5" t="s">
        <v>43</v>
      </c>
      <c r="E2356" s="6">
        <v>14627.88</v>
      </c>
      <c r="F2356" s="6">
        <v>14522.235294117647</v>
      </c>
      <c r="G2356" s="6">
        <v>105.64470588235235</v>
      </c>
      <c r="H2356" s="6">
        <v>14812.68</v>
      </c>
      <c r="I2356" s="6">
        <v>-184.80000000000109</v>
      </c>
      <c r="J2356" s="6">
        <v>36000</v>
      </c>
      <c r="K2356" s="6">
        <v>35739.996078431373</v>
      </c>
      <c r="L2356" s="6">
        <v>260.00392156862654</v>
      </c>
      <c r="M2356" s="6">
        <v>36454.796000000002</v>
      </c>
      <c r="N2356" s="6">
        <v>-454.7960000000021</v>
      </c>
    </row>
    <row r="2357" spans="1:14" x14ac:dyDescent="0.25">
      <c r="A2357" s="5" t="s">
        <v>1498</v>
      </c>
      <c r="B2357" s="5" t="s">
        <v>331</v>
      </c>
      <c r="C2357" s="5" t="s">
        <v>42</v>
      </c>
      <c r="D2357" s="5" t="s">
        <v>43</v>
      </c>
      <c r="E2357" s="6">
        <v>23159.08</v>
      </c>
      <c r="F2357" s="6">
        <v>23022.512315270935</v>
      </c>
      <c r="G2357" s="6">
        <v>136.56768472906697</v>
      </c>
      <c r="H2357" s="6">
        <v>23367.85</v>
      </c>
      <c r="I2357" s="6">
        <v>-208.7699999999968</v>
      </c>
      <c r="J2357" s="6">
        <v>2996</v>
      </c>
      <c r="K2357" s="6">
        <v>2978.3330049261081</v>
      </c>
      <c r="L2357" s="6">
        <v>17.66699507389194</v>
      </c>
      <c r="M2357" s="6">
        <v>3023.0079999999998</v>
      </c>
      <c r="N2357" s="6">
        <v>-27.007999999999811</v>
      </c>
    </row>
    <row r="2358" spans="1:14" x14ac:dyDescent="0.25">
      <c r="A2358" s="5" t="s">
        <v>1498</v>
      </c>
      <c r="B2358" s="5" t="s">
        <v>332</v>
      </c>
      <c r="C2358" s="5" t="s">
        <v>42</v>
      </c>
      <c r="D2358" s="5" t="s">
        <v>43</v>
      </c>
      <c r="E2358" s="6">
        <v>25163.99</v>
      </c>
      <c r="F2358" s="6">
        <v>24833.940886699507</v>
      </c>
      <c r="G2358" s="6">
        <v>330.04911330049435</v>
      </c>
      <c r="H2358" s="6">
        <v>25206.45</v>
      </c>
      <c r="I2358" s="6">
        <v>-42.459999999999127</v>
      </c>
      <c r="J2358" s="6">
        <v>36215</v>
      </c>
      <c r="K2358" s="6">
        <v>35739.996059113299</v>
      </c>
      <c r="L2358" s="6">
        <v>475.00394088670146</v>
      </c>
      <c r="M2358" s="6">
        <v>36276.095999999998</v>
      </c>
      <c r="N2358" s="6">
        <v>-61.09599999999773</v>
      </c>
    </row>
    <row r="2359" spans="1:14" x14ac:dyDescent="0.25">
      <c r="A2359" s="5" t="s">
        <v>1498</v>
      </c>
      <c r="B2359" s="5" t="s">
        <v>87</v>
      </c>
      <c r="C2359" s="5" t="s">
        <v>42</v>
      </c>
      <c r="D2359" s="5" t="s">
        <v>43</v>
      </c>
      <c r="E2359" s="6">
        <v>8725.7099999999991</v>
      </c>
      <c r="F2359" s="6">
        <v>44550.975124378107</v>
      </c>
      <c r="G2359" s="6">
        <v>-35825.265124378107</v>
      </c>
      <c r="H2359" s="6">
        <v>44773.73</v>
      </c>
      <c r="I2359" s="6">
        <v>-36048.020000000004</v>
      </c>
      <c r="J2359" s="6">
        <v>7000</v>
      </c>
      <c r="K2359" s="6">
        <v>35739.9960199005</v>
      </c>
      <c r="L2359" s="6">
        <v>-28739.9960199005</v>
      </c>
      <c r="M2359" s="6">
        <v>35918.696000000004</v>
      </c>
      <c r="N2359" s="6">
        <v>-28918.696000000004</v>
      </c>
    </row>
    <row r="2360" spans="1:14" x14ac:dyDescent="0.25">
      <c r="A2360" s="5" t="s">
        <v>1498</v>
      </c>
      <c r="B2360" s="5" t="s">
        <v>88</v>
      </c>
      <c r="C2360" s="5" t="s">
        <v>42</v>
      </c>
      <c r="D2360" s="5" t="s">
        <v>43</v>
      </c>
      <c r="E2360" s="6">
        <v>190649.47</v>
      </c>
      <c r="F2360" s="6">
        <v>189799.75247524751</v>
      </c>
      <c r="G2360" s="6">
        <v>849.7175247524865</v>
      </c>
      <c r="H2360" s="6">
        <v>191697.75</v>
      </c>
      <c r="I2360" s="6">
        <v>-1048.2799999999988</v>
      </c>
      <c r="J2360" s="6">
        <v>35900</v>
      </c>
      <c r="K2360" s="6">
        <v>35739.996039603961</v>
      </c>
      <c r="L2360" s="6">
        <v>160.00396039603947</v>
      </c>
      <c r="M2360" s="6">
        <v>36097.396000000001</v>
      </c>
      <c r="N2360" s="6">
        <v>-197.39600000000064</v>
      </c>
    </row>
    <row r="2361" spans="1:14" x14ac:dyDescent="0.25">
      <c r="A2361" s="5" t="s">
        <v>1498</v>
      </c>
      <c r="B2361" s="5" t="s">
        <v>333</v>
      </c>
      <c r="C2361" s="5" t="s">
        <v>42</v>
      </c>
      <c r="D2361" s="5" t="s">
        <v>53</v>
      </c>
      <c r="E2361" s="6">
        <v>137974.23000000001</v>
      </c>
      <c r="F2361" s="6">
        <v>136471.47263681589</v>
      </c>
      <c r="G2361" s="6">
        <v>1502.7573631841224</v>
      </c>
      <c r="H2361" s="6">
        <v>137153.82999999999</v>
      </c>
      <c r="I2361" s="6">
        <v>820.40000000002328</v>
      </c>
      <c r="J2361" s="6">
        <v>27100</v>
      </c>
      <c r="K2361" s="6">
        <v>26804.997014925375</v>
      </c>
      <c r="L2361" s="6">
        <v>295.00298507462503</v>
      </c>
      <c r="M2361" s="6">
        <v>26939.022000000001</v>
      </c>
      <c r="N2361" s="6">
        <v>160.97799999999916</v>
      </c>
    </row>
    <row r="2362" spans="1:14" x14ac:dyDescent="0.25">
      <c r="A2362" s="5" t="s">
        <v>1498</v>
      </c>
      <c r="B2362" s="5" t="s">
        <v>54</v>
      </c>
      <c r="C2362" s="5" t="s">
        <v>42</v>
      </c>
      <c r="D2362" s="5" t="s">
        <v>55</v>
      </c>
      <c r="E2362" s="6">
        <v>1804.51</v>
      </c>
      <c r="F2362" s="6">
        <v>1769.1274509803923</v>
      </c>
      <c r="G2362" s="6">
        <v>35.382549019607723</v>
      </c>
      <c r="H2362" s="6">
        <v>1804.51</v>
      </c>
      <c r="I2362" s="6">
        <v>0</v>
      </c>
      <c r="J2362" s="6">
        <v>328.09300000000002</v>
      </c>
      <c r="K2362" s="6">
        <v>321.65980392156865</v>
      </c>
      <c r="L2362" s="6">
        <v>6.4331960784313651</v>
      </c>
      <c r="M2362" s="6">
        <v>328.09300000000002</v>
      </c>
      <c r="N2362" s="6">
        <v>0</v>
      </c>
    </row>
    <row r="2363" spans="1:14" x14ac:dyDescent="0.25">
      <c r="A2363" s="5" t="s">
        <v>1499</v>
      </c>
      <c r="B2363" s="5" t="s">
        <v>25</v>
      </c>
      <c r="C2363" s="5" t="s">
        <v>26</v>
      </c>
      <c r="D2363" s="5" t="s">
        <v>27</v>
      </c>
      <c r="E2363" s="6">
        <v>42270.8</v>
      </c>
      <c r="F2363" s="6">
        <v>0</v>
      </c>
      <c r="G2363" s="6">
        <v>42270.8</v>
      </c>
      <c r="H2363" s="6">
        <v>0</v>
      </c>
      <c r="I2363" s="6">
        <v>42270.8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</row>
    <row r="2364" spans="1:14" x14ac:dyDescent="0.25">
      <c r="A2364" s="5" t="s">
        <v>1499</v>
      </c>
      <c r="B2364" s="5" t="s">
        <v>30</v>
      </c>
      <c r="C2364" s="5" t="s">
        <v>29</v>
      </c>
      <c r="D2364" s="5" t="s">
        <v>27</v>
      </c>
      <c r="E2364" s="6">
        <v>670.55</v>
      </c>
      <c r="F2364" s="6">
        <v>0</v>
      </c>
      <c r="G2364" s="6">
        <v>670.55</v>
      </c>
      <c r="H2364" s="6">
        <v>676.14</v>
      </c>
      <c r="I2364" s="6">
        <v>-5.5900000000000318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</row>
    <row r="2365" spans="1:14" x14ac:dyDescent="0.25">
      <c r="A2365" s="5" t="s">
        <v>1499</v>
      </c>
      <c r="B2365" s="5" t="s">
        <v>31</v>
      </c>
      <c r="C2365" s="5" t="s">
        <v>29</v>
      </c>
      <c r="D2365" s="5" t="s">
        <v>27</v>
      </c>
      <c r="E2365" s="6">
        <v>3007.6</v>
      </c>
      <c r="F2365" s="6">
        <v>0</v>
      </c>
      <c r="G2365" s="6">
        <v>3007.6</v>
      </c>
      <c r="H2365" s="6">
        <v>3032.64</v>
      </c>
      <c r="I2365" s="6">
        <v>-25.039999999999964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</row>
    <row r="2366" spans="1:14" x14ac:dyDescent="0.25">
      <c r="A2366" s="5" t="s">
        <v>1499</v>
      </c>
      <c r="B2366" s="5" t="s">
        <v>32</v>
      </c>
      <c r="C2366" s="5" t="s">
        <v>33</v>
      </c>
      <c r="D2366" s="5" t="s">
        <v>27</v>
      </c>
      <c r="E2366" s="6">
        <v>6796.32</v>
      </c>
      <c r="F2366" s="6">
        <v>0</v>
      </c>
      <c r="G2366" s="6">
        <v>6796.32</v>
      </c>
      <c r="H2366" s="6">
        <v>6777.78</v>
      </c>
      <c r="I2366" s="6">
        <v>18.539999999999964</v>
      </c>
      <c r="J2366" s="6">
        <v>16.75</v>
      </c>
      <c r="K2366" s="6">
        <v>0</v>
      </c>
      <c r="L2366" s="6">
        <v>16.75</v>
      </c>
      <c r="M2366" s="6">
        <v>16.704000000000001</v>
      </c>
      <c r="N2366" s="6">
        <v>4.5999999999999375E-2</v>
      </c>
    </row>
    <row r="2367" spans="1:14" x14ac:dyDescent="0.25">
      <c r="A2367" s="5" t="s">
        <v>1499</v>
      </c>
      <c r="B2367" s="5" t="s">
        <v>28</v>
      </c>
      <c r="C2367" s="5" t="s">
        <v>29</v>
      </c>
      <c r="D2367" s="5" t="s">
        <v>27</v>
      </c>
      <c r="E2367" s="6">
        <v>21428.07</v>
      </c>
      <c r="F2367" s="6">
        <v>0</v>
      </c>
      <c r="G2367" s="6">
        <v>21428.07</v>
      </c>
      <c r="H2367" s="6">
        <v>21606.42</v>
      </c>
      <c r="I2367" s="6">
        <v>-178.34999999999854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</row>
    <row r="2368" spans="1:14" x14ac:dyDescent="0.25">
      <c r="A2368" s="5" t="s">
        <v>1499</v>
      </c>
      <c r="B2368" s="5" t="s">
        <v>34</v>
      </c>
      <c r="C2368" s="5" t="s">
        <v>33</v>
      </c>
      <c r="D2368" s="5" t="s">
        <v>27</v>
      </c>
      <c r="E2368" s="6">
        <v>30384.5</v>
      </c>
      <c r="F2368" s="6">
        <v>0</v>
      </c>
      <c r="G2368" s="6">
        <v>30384.5</v>
      </c>
      <c r="H2368" s="6">
        <v>30301.66</v>
      </c>
      <c r="I2368" s="6">
        <v>82.840000000000146</v>
      </c>
      <c r="J2368" s="6">
        <v>16.75</v>
      </c>
      <c r="K2368" s="6">
        <v>0</v>
      </c>
      <c r="L2368" s="6">
        <v>16.75</v>
      </c>
      <c r="M2368" s="6">
        <v>16.704000000000001</v>
      </c>
      <c r="N2368" s="6">
        <v>4.5999999999999375E-2</v>
      </c>
    </row>
    <row r="2369" spans="1:14" x14ac:dyDescent="0.25">
      <c r="A2369" s="5" t="s">
        <v>1499</v>
      </c>
      <c r="B2369" s="5" t="s">
        <v>35</v>
      </c>
      <c r="C2369" s="5" t="s">
        <v>33</v>
      </c>
      <c r="D2369" s="5" t="s">
        <v>27</v>
      </c>
      <c r="E2369" s="6">
        <v>35783.53</v>
      </c>
      <c r="F2369" s="6">
        <v>0</v>
      </c>
      <c r="G2369" s="6">
        <v>35783.53</v>
      </c>
      <c r="H2369" s="6">
        <v>35684.97</v>
      </c>
      <c r="I2369" s="6">
        <v>98.559999999997672</v>
      </c>
      <c r="J2369" s="6">
        <v>351.75</v>
      </c>
      <c r="K2369" s="6">
        <v>0</v>
      </c>
      <c r="L2369" s="6">
        <v>351.75</v>
      </c>
      <c r="M2369" s="6">
        <v>350.78100000000001</v>
      </c>
      <c r="N2369" s="6">
        <v>0.96899999999999409</v>
      </c>
    </row>
    <row r="2370" spans="1:14" x14ac:dyDescent="0.25">
      <c r="A2370" s="5" t="s">
        <v>1499</v>
      </c>
      <c r="B2370" s="5" t="s">
        <v>36</v>
      </c>
      <c r="C2370" s="5" t="s">
        <v>29</v>
      </c>
      <c r="D2370" s="5" t="s">
        <v>27</v>
      </c>
      <c r="E2370" s="6">
        <v>38650.33</v>
      </c>
      <c r="F2370" s="6">
        <v>0</v>
      </c>
      <c r="G2370" s="6">
        <v>38650.33</v>
      </c>
      <c r="H2370" s="6">
        <v>38972.03</v>
      </c>
      <c r="I2370" s="6">
        <v>-321.69999999999709</v>
      </c>
      <c r="J2370" s="6">
        <v>0</v>
      </c>
      <c r="K2370" s="6">
        <v>0</v>
      </c>
      <c r="L2370" s="6">
        <v>0</v>
      </c>
      <c r="M2370" s="6">
        <v>0</v>
      </c>
      <c r="N2370" s="6">
        <v>0</v>
      </c>
    </row>
    <row r="2371" spans="1:14" x14ac:dyDescent="0.25">
      <c r="A2371" s="5" t="s">
        <v>1499</v>
      </c>
      <c r="B2371" s="5" t="s">
        <v>37</v>
      </c>
      <c r="C2371" s="5" t="s">
        <v>29</v>
      </c>
      <c r="D2371" s="5" t="s">
        <v>27</v>
      </c>
      <c r="E2371" s="6">
        <v>84735.03</v>
      </c>
      <c r="F2371" s="6">
        <v>0</v>
      </c>
      <c r="G2371" s="6">
        <v>84735.03</v>
      </c>
      <c r="H2371" s="6">
        <v>85440.29</v>
      </c>
      <c r="I2371" s="6">
        <v>-705.25999999999476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</row>
    <row r="2372" spans="1:14" x14ac:dyDescent="0.25">
      <c r="A2372" s="5" t="s">
        <v>1499</v>
      </c>
      <c r="B2372" s="5" t="s">
        <v>294</v>
      </c>
      <c r="C2372" s="5" t="s">
        <v>39</v>
      </c>
      <c r="D2372" s="5" t="s">
        <v>40</v>
      </c>
      <c r="E2372" s="6">
        <v>-2269586.31</v>
      </c>
      <c r="F2372" s="6">
        <v>0</v>
      </c>
      <c r="G2372" s="6">
        <v>-2269586.31</v>
      </c>
      <c r="H2372" s="6">
        <v>-2269586.2599999998</v>
      </c>
      <c r="I2372" s="6">
        <v>-5.0000000279396772E-2</v>
      </c>
      <c r="J2372" s="6">
        <v>-12193.833000000001</v>
      </c>
      <c r="K2372" s="6">
        <v>0</v>
      </c>
      <c r="L2372" s="6">
        <v>-12193.833000000001</v>
      </c>
      <c r="M2372" s="6">
        <v>-12193.833000000001</v>
      </c>
      <c r="N2372" s="6">
        <v>0</v>
      </c>
    </row>
    <row r="2373" spans="1:14" x14ac:dyDescent="0.25">
      <c r="A2373" s="5" t="s">
        <v>1499</v>
      </c>
      <c r="B2373" s="5" t="s">
        <v>92</v>
      </c>
      <c r="C2373" s="5" t="s">
        <v>42</v>
      </c>
      <c r="D2373" s="5" t="s">
        <v>43</v>
      </c>
      <c r="E2373" s="6">
        <v>85.12</v>
      </c>
      <c r="F2373" s="6">
        <v>0</v>
      </c>
      <c r="G2373" s="6">
        <v>85.12</v>
      </c>
      <c r="H2373" s="6">
        <v>0</v>
      </c>
      <c r="I2373" s="6">
        <v>85.12</v>
      </c>
      <c r="J2373" s="6">
        <v>1000</v>
      </c>
      <c r="K2373" s="6">
        <v>0</v>
      </c>
      <c r="L2373" s="6">
        <v>1000</v>
      </c>
      <c r="M2373" s="6">
        <v>0</v>
      </c>
      <c r="N2373" s="6">
        <v>1000</v>
      </c>
    </row>
    <row r="2374" spans="1:14" x14ac:dyDescent="0.25">
      <c r="A2374" s="5" t="s">
        <v>1499</v>
      </c>
      <c r="B2374" s="5" t="s">
        <v>1364</v>
      </c>
      <c r="C2374" s="5" t="s">
        <v>42</v>
      </c>
      <c r="D2374" s="5" t="s">
        <v>43</v>
      </c>
      <c r="E2374" s="6">
        <v>152927.04000000001</v>
      </c>
      <c r="F2374" s="6">
        <v>0</v>
      </c>
      <c r="G2374" s="6">
        <v>152927.04000000001</v>
      </c>
      <c r="H2374" s="6">
        <v>0</v>
      </c>
      <c r="I2374" s="6">
        <v>152927.04000000001</v>
      </c>
      <c r="J2374" s="6">
        <v>147000</v>
      </c>
      <c r="K2374" s="6">
        <v>0</v>
      </c>
      <c r="L2374" s="6">
        <v>147000</v>
      </c>
      <c r="M2374" s="6">
        <v>0</v>
      </c>
      <c r="N2374" s="6">
        <v>147000</v>
      </c>
    </row>
    <row r="2375" spans="1:14" x14ac:dyDescent="0.25">
      <c r="A2375" s="5" t="s">
        <v>1499</v>
      </c>
      <c r="B2375" s="5" t="s">
        <v>739</v>
      </c>
      <c r="C2375" s="5" t="s">
        <v>42</v>
      </c>
      <c r="D2375" s="5" t="s">
        <v>43</v>
      </c>
      <c r="E2375" s="6">
        <v>8018.7</v>
      </c>
      <c r="F2375" s="6">
        <v>8020.1280788177337</v>
      </c>
      <c r="G2375" s="6">
        <v>-1.4280788177338763</v>
      </c>
      <c r="H2375" s="6">
        <v>8140.43</v>
      </c>
      <c r="I2375" s="6">
        <v>-121.73000000000047</v>
      </c>
      <c r="J2375" s="6">
        <v>146300</v>
      </c>
      <c r="K2375" s="6">
        <v>146325.9960591133</v>
      </c>
      <c r="L2375" s="6">
        <v>-25.996059113298543</v>
      </c>
      <c r="M2375" s="6">
        <v>148520.886</v>
      </c>
      <c r="N2375" s="6">
        <v>-2220.8859999999986</v>
      </c>
    </row>
    <row r="2376" spans="1:14" x14ac:dyDescent="0.25">
      <c r="A2376" s="5" t="s">
        <v>1499</v>
      </c>
      <c r="B2376" s="5" t="s">
        <v>44</v>
      </c>
      <c r="C2376" s="5" t="s">
        <v>42</v>
      </c>
      <c r="D2376" s="5" t="s">
        <v>43</v>
      </c>
      <c r="E2376" s="6">
        <v>12090.2</v>
      </c>
      <c r="F2376" s="6">
        <v>12084.089552238805</v>
      </c>
      <c r="G2376" s="6">
        <v>6.1104477611952461</v>
      </c>
      <c r="H2376" s="6">
        <v>12144.51</v>
      </c>
      <c r="I2376" s="6">
        <v>-54.309999999999491</v>
      </c>
      <c r="J2376" s="6">
        <v>12200</v>
      </c>
      <c r="K2376" s="6">
        <v>12193.832835820895</v>
      </c>
      <c r="L2376" s="6">
        <v>6.1671641791053844</v>
      </c>
      <c r="M2376" s="6">
        <v>12254.802</v>
      </c>
      <c r="N2376" s="6">
        <v>-54.80199999999968</v>
      </c>
    </row>
    <row r="2377" spans="1:14" x14ac:dyDescent="0.25">
      <c r="A2377" s="5" t="s">
        <v>1499</v>
      </c>
      <c r="B2377" s="5" t="s">
        <v>798</v>
      </c>
      <c r="C2377" s="5" t="s">
        <v>42</v>
      </c>
      <c r="D2377" s="5" t="s">
        <v>43</v>
      </c>
      <c r="E2377" s="6">
        <v>35676.53</v>
      </c>
      <c r="F2377" s="6">
        <v>35201.645320197043</v>
      </c>
      <c r="G2377" s="6">
        <v>474.88467980295536</v>
      </c>
      <c r="H2377" s="6">
        <v>35729.67</v>
      </c>
      <c r="I2377" s="6">
        <v>-53.139999999999418</v>
      </c>
      <c r="J2377" s="6">
        <v>148300</v>
      </c>
      <c r="K2377" s="6">
        <v>146325.9960591133</v>
      </c>
      <c r="L2377" s="6">
        <v>1974.0039408867015</v>
      </c>
      <c r="M2377" s="6">
        <v>148520.886</v>
      </c>
      <c r="N2377" s="6">
        <v>-220.8859999999986</v>
      </c>
    </row>
    <row r="2378" spans="1:14" x14ac:dyDescent="0.25">
      <c r="A2378" s="5" t="s">
        <v>1499</v>
      </c>
      <c r="B2378" s="5" t="s">
        <v>799</v>
      </c>
      <c r="C2378" s="5" t="s">
        <v>42</v>
      </c>
      <c r="D2378" s="5" t="s">
        <v>43</v>
      </c>
      <c r="E2378" s="6">
        <v>45412.34</v>
      </c>
      <c r="F2378" s="6">
        <v>44762.581280788174</v>
      </c>
      <c r="G2378" s="6">
        <v>649.75871921182261</v>
      </c>
      <c r="H2378" s="6">
        <v>45434.02</v>
      </c>
      <c r="I2378" s="6">
        <v>-21.680000000000291</v>
      </c>
      <c r="J2378" s="6">
        <v>148450</v>
      </c>
      <c r="K2378" s="6">
        <v>146325.9960591133</v>
      </c>
      <c r="L2378" s="6">
        <v>2124.0039408867015</v>
      </c>
      <c r="M2378" s="6">
        <v>148520.886</v>
      </c>
      <c r="N2378" s="6">
        <v>-70.885999999998603</v>
      </c>
    </row>
    <row r="2379" spans="1:14" x14ac:dyDescent="0.25">
      <c r="A2379" s="5" t="s">
        <v>1499</v>
      </c>
      <c r="B2379" s="5" t="s">
        <v>47</v>
      </c>
      <c r="C2379" s="5" t="s">
        <v>42</v>
      </c>
      <c r="D2379" s="5" t="s">
        <v>43</v>
      </c>
      <c r="E2379" s="6">
        <v>68898.820000000007</v>
      </c>
      <c r="F2379" s="6">
        <v>68801.019607843133</v>
      </c>
      <c r="G2379" s="6">
        <v>97.800392156874295</v>
      </c>
      <c r="H2379" s="6">
        <v>70177.039999999994</v>
      </c>
      <c r="I2379" s="6">
        <v>-1278.2199999999866</v>
      </c>
      <c r="J2379" s="6">
        <v>146534</v>
      </c>
      <c r="K2379" s="6">
        <v>146325.99607843137</v>
      </c>
      <c r="L2379" s="6">
        <v>208.00392156862654</v>
      </c>
      <c r="M2379" s="6">
        <v>149252.516</v>
      </c>
      <c r="N2379" s="6">
        <v>-2718.5160000000033</v>
      </c>
    </row>
    <row r="2380" spans="1:14" x14ac:dyDescent="0.25">
      <c r="A2380" s="5" t="s">
        <v>1499</v>
      </c>
      <c r="B2380" s="5" t="s">
        <v>299</v>
      </c>
      <c r="C2380" s="5" t="s">
        <v>42</v>
      </c>
      <c r="D2380" s="5" t="s">
        <v>43</v>
      </c>
      <c r="E2380" s="6">
        <v>145087.35999999999</v>
      </c>
      <c r="F2380" s="6">
        <v>144374.97536945812</v>
      </c>
      <c r="G2380" s="6">
        <v>712.38463054187014</v>
      </c>
      <c r="H2380" s="6">
        <v>146540.6</v>
      </c>
      <c r="I2380" s="6">
        <v>-1453.2400000000198</v>
      </c>
      <c r="J2380" s="6">
        <v>12254</v>
      </c>
      <c r="K2380" s="6">
        <v>12193.832512315272</v>
      </c>
      <c r="L2380" s="6">
        <v>60.167487684728258</v>
      </c>
      <c r="M2380" s="6">
        <v>12376.74</v>
      </c>
      <c r="N2380" s="6">
        <v>-122.73999999999978</v>
      </c>
    </row>
    <row r="2381" spans="1:14" x14ac:dyDescent="0.25">
      <c r="A2381" s="5" t="s">
        <v>1499</v>
      </c>
      <c r="B2381" s="5" t="s">
        <v>298</v>
      </c>
      <c r="C2381" s="5" t="s">
        <v>42</v>
      </c>
      <c r="D2381" s="5" t="s">
        <v>43</v>
      </c>
      <c r="E2381" s="6">
        <v>153602.44</v>
      </c>
      <c r="F2381" s="6">
        <v>147075.03448275861</v>
      </c>
      <c r="G2381" s="6">
        <v>6527.4055172413937</v>
      </c>
      <c r="H2381" s="6">
        <v>149281.16</v>
      </c>
      <c r="I2381" s="6">
        <v>4321.2799999999988</v>
      </c>
      <c r="J2381" s="6">
        <v>152820</v>
      </c>
      <c r="K2381" s="6">
        <v>146325.9960591133</v>
      </c>
      <c r="L2381" s="6">
        <v>6494.0039408867015</v>
      </c>
      <c r="M2381" s="6">
        <v>148520.886</v>
      </c>
      <c r="N2381" s="6">
        <v>4299.1140000000014</v>
      </c>
    </row>
    <row r="2382" spans="1:14" x14ac:dyDescent="0.25">
      <c r="A2382" s="5" t="s">
        <v>1499</v>
      </c>
      <c r="B2382" s="5" t="s">
        <v>50</v>
      </c>
      <c r="C2382" s="5" t="s">
        <v>42</v>
      </c>
      <c r="D2382" s="5" t="s">
        <v>43</v>
      </c>
      <c r="E2382" s="6">
        <v>0</v>
      </c>
      <c r="F2382" s="6">
        <v>182399.74129353234</v>
      </c>
      <c r="G2382" s="6">
        <v>-182399.74129353234</v>
      </c>
      <c r="H2382" s="6">
        <v>183311.74</v>
      </c>
      <c r="I2382" s="6">
        <v>-183311.74</v>
      </c>
      <c r="J2382" s="6">
        <v>0</v>
      </c>
      <c r="K2382" s="6">
        <v>146325.99601990049</v>
      </c>
      <c r="L2382" s="6">
        <v>-146325.99601990049</v>
      </c>
      <c r="M2382" s="6">
        <v>147057.62599999999</v>
      </c>
      <c r="N2382" s="6">
        <v>-147057.62599999999</v>
      </c>
    </row>
    <row r="2383" spans="1:14" x14ac:dyDescent="0.25">
      <c r="A2383" s="5" t="s">
        <v>1499</v>
      </c>
      <c r="B2383" s="5" t="s">
        <v>103</v>
      </c>
      <c r="C2383" s="5" t="s">
        <v>42</v>
      </c>
      <c r="D2383" s="5" t="s">
        <v>43</v>
      </c>
      <c r="E2383" s="6">
        <v>734292.61</v>
      </c>
      <c r="F2383" s="6">
        <v>733886.32673267322</v>
      </c>
      <c r="G2383" s="6">
        <v>406.28326732676942</v>
      </c>
      <c r="H2383" s="6">
        <v>741225.19</v>
      </c>
      <c r="I2383" s="6">
        <v>-6932.5799999999581</v>
      </c>
      <c r="J2383" s="6">
        <v>146407</v>
      </c>
      <c r="K2383" s="6">
        <v>146325.99603960395</v>
      </c>
      <c r="L2383" s="6">
        <v>81.00396039604675</v>
      </c>
      <c r="M2383" s="6">
        <v>147789.25599999999</v>
      </c>
      <c r="N2383" s="6">
        <v>-1382.2559999999939</v>
      </c>
    </row>
    <row r="2384" spans="1:14" x14ac:dyDescent="0.25">
      <c r="A2384" s="5" t="s">
        <v>1499</v>
      </c>
      <c r="B2384" s="5" t="s">
        <v>300</v>
      </c>
      <c r="C2384" s="5" t="s">
        <v>42</v>
      </c>
      <c r="D2384" s="5" t="s">
        <v>53</v>
      </c>
      <c r="E2384" s="6">
        <v>642380.41</v>
      </c>
      <c r="F2384" s="6">
        <v>641308.87128712866</v>
      </c>
      <c r="G2384" s="6">
        <v>1071.5387128713774</v>
      </c>
      <c r="H2384" s="6">
        <v>647721.96</v>
      </c>
      <c r="I2384" s="6">
        <v>-5341.5499999999302</v>
      </c>
      <c r="J2384" s="6">
        <v>109927</v>
      </c>
      <c r="K2384" s="6">
        <v>109744.49702970296</v>
      </c>
      <c r="L2384" s="6">
        <v>182.50297029703506</v>
      </c>
      <c r="M2384" s="6">
        <v>110841.942</v>
      </c>
      <c r="N2384" s="6">
        <v>-914.94199999999546</v>
      </c>
    </row>
    <row r="2385" spans="1:14" x14ac:dyDescent="0.25">
      <c r="A2385" s="5" t="s">
        <v>1499</v>
      </c>
      <c r="B2385" s="5" t="s">
        <v>54</v>
      </c>
      <c r="C2385" s="5" t="s">
        <v>42</v>
      </c>
      <c r="D2385" s="5" t="s">
        <v>55</v>
      </c>
      <c r="E2385" s="6">
        <v>7388.01</v>
      </c>
      <c r="F2385" s="6">
        <v>7243.1372549019607</v>
      </c>
      <c r="G2385" s="6">
        <v>144.87274509803956</v>
      </c>
      <c r="H2385" s="6">
        <v>7388</v>
      </c>
      <c r="I2385" s="6">
        <v>1.0000000000218279E-2</v>
      </c>
      <c r="J2385" s="6">
        <v>1343.2739999999999</v>
      </c>
      <c r="K2385" s="6">
        <v>1316.93431372549</v>
      </c>
      <c r="L2385" s="6">
        <v>26.339686274509859</v>
      </c>
      <c r="M2385" s="6">
        <v>1343.2729999999999</v>
      </c>
      <c r="N2385" s="6">
        <v>9.9999999997635314E-4</v>
      </c>
    </row>
    <row r="2386" spans="1:14" x14ac:dyDescent="0.25">
      <c r="A2386" s="5" t="s">
        <v>1500</v>
      </c>
      <c r="B2386" s="5" t="s">
        <v>25</v>
      </c>
      <c r="C2386" s="5" t="s">
        <v>26</v>
      </c>
      <c r="D2386" s="5" t="s">
        <v>27</v>
      </c>
      <c r="E2386" s="6">
        <v>526.5</v>
      </c>
      <c r="F2386" s="6">
        <v>0</v>
      </c>
      <c r="G2386" s="6">
        <v>526.5</v>
      </c>
      <c r="H2386" s="6">
        <v>0</v>
      </c>
      <c r="I2386" s="6">
        <v>526.5</v>
      </c>
      <c r="J2386" s="6">
        <v>0</v>
      </c>
      <c r="K2386" s="6">
        <v>0</v>
      </c>
      <c r="L2386" s="6">
        <v>0</v>
      </c>
      <c r="M2386" s="6">
        <v>0</v>
      </c>
      <c r="N2386" s="6">
        <v>0</v>
      </c>
    </row>
    <row r="2387" spans="1:14" x14ac:dyDescent="0.25">
      <c r="A2387" s="5" t="s">
        <v>1500</v>
      </c>
      <c r="B2387" s="5" t="s">
        <v>258</v>
      </c>
      <c r="C2387" s="5" t="s">
        <v>33</v>
      </c>
      <c r="D2387" s="5" t="s">
        <v>27</v>
      </c>
      <c r="E2387" s="6">
        <v>55.88</v>
      </c>
      <c r="F2387" s="6">
        <v>0</v>
      </c>
      <c r="G2387" s="6">
        <v>55.88</v>
      </c>
      <c r="H2387" s="6">
        <v>59.2</v>
      </c>
      <c r="I2387" s="6">
        <v>-3.3200000000000003</v>
      </c>
      <c r="J2387" s="6">
        <v>4.76</v>
      </c>
      <c r="K2387" s="6">
        <v>0</v>
      </c>
      <c r="L2387" s="6">
        <v>4.76</v>
      </c>
      <c r="M2387" s="6">
        <v>5.0430000000000001</v>
      </c>
      <c r="N2387" s="6">
        <v>-0.28300000000000036</v>
      </c>
    </row>
    <row r="2388" spans="1:14" x14ac:dyDescent="0.25">
      <c r="A2388" s="5" t="s">
        <v>1500</v>
      </c>
      <c r="B2388" s="5" t="s">
        <v>259</v>
      </c>
      <c r="C2388" s="5" t="s">
        <v>33</v>
      </c>
      <c r="D2388" s="5" t="s">
        <v>27</v>
      </c>
      <c r="E2388" s="6">
        <v>143.47</v>
      </c>
      <c r="F2388" s="6">
        <v>0</v>
      </c>
      <c r="G2388" s="6">
        <v>143.47</v>
      </c>
      <c r="H2388" s="6">
        <v>151.99</v>
      </c>
      <c r="I2388" s="6">
        <v>-8.5200000000000102</v>
      </c>
      <c r="J2388" s="6">
        <v>4.76</v>
      </c>
      <c r="K2388" s="6">
        <v>0</v>
      </c>
      <c r="L2388" s="6">
        <v>4.76</v>
      </c>
      <c r="M2388" s="6">
        <v>5.0430000000000001</v>
      </c>
      <c r="N2388" s="6">
        <v>-0.28300000000000036</v>
      </c>
    </row>
    <row r="2389" spans="1:14" x14ac:dyDescent="0.25">
      <c r="A2389" s="5" t="s">
        <v>1500</v>
      </c>
      <c r="B2389" s="5" t="s">
        <v>260</v>
      </c>
      <c r="C2389" s="5" t="s">
        <v>33</v>
      </c>
      <c r="D2389" s="5" t="s">
        <v>27</v>
      </c>
      <c r="E2389" s="6">
        <v>4781.42</v>
      </c>
      <c r="F2389" s="6">
        <v>0</v>
      </c>
      <c r="G2389" s="6">
        <v>4781.42</v>
      </c>
      <c r="H2389" s="6">
        <v>5064.54</v>
      </c>
      <c r="I2389" s="6">
        <v>-283.11999999999989</v>
      </c>
      <c r="J2389" s="6">
        <v>47.6</v>
      </c>
      <c r="K2389" s="6">
        <v>0</v>
      </c>
      <c r="L2389" s="6">
        <v>47.6</v>
      </c>
      <c r="M2389" s="6">
        <v>50.417999999999999</v>
      </c>
      <c r="N2389" s="6">
        <v>-2.8179999999999978</v>
      </c>
    </row>
    <row r="2390" spans="1:14" x14ac:dyDescent="0.25">
      <c r="A2390" s="5" t="s">
        <v>1500</v>
      </c>
      <c r="B2390" s="5" t="s">
        <v>101</v>
      </c>
      <c r="C2390" s="5" t="s">
        <v>39</v>
      </c>
      <c r="D2390" s="5" t="s">
        <v>43</v>
      </c>
      <c r="E2390" s="6">
        <v>-21057.599999999999</v>
      </c>
      <c r="F2390" s="6">
        <v>0</v>
      </c>
      <c r="G2390" s="6">
        <v>-21057.599999999999</v>
      </c>
      <c r="H2390" s="6">
        <v>-21057.57</v>
      </c>
      <c r="I2390" s="6">
        <v>-2.9999999998835847E-2</v>
      </c>
      <c r="J2390" s="6">
        <v>-23445</v>
      </c>
      <c r="K2390" s="6">
        <v>0</v>
      </c>
      <c r="L2390" s="6">
        <v>-23445</v>
      </c>
      <c r="M2390" s="6">
        <v>-23445</v>
      </c>
      <c r="N2390" s="6">
        <v>0</v>
      </c>
    </row>
    <row r="2391" spans="1:14" x14ac:dyDescent="0.25">
      <c r="A2391" s="5" t="s">
        <v>1500</v>
      </c>
      <c r="B2391" s="5" t="s">
        <v>262</v>
      </c>
      <c r="C2391" s="5" t="s">
        <v>42</v>
      </c>
      <c r="D2391" s="5" t="s">
        <v>43</v>
      </c>
      <c r="E2391" s="6">
        <v>1959.03</v>
      </c>
      <c r="F2391" s="6">
        <v>1959.240631163708</v>
      </c>
      <c r="G2391" s="6">
        <v>-0.21063116370805801</v>
      </c>
      <c r="H2391" s="6">
        <v>1986.67</v>
      </c>
      <c r="I2391" s="6">
        <v>-27.6400000000001</v>
      </c>
      <c r="J2391" s="6">
        <v>3868</v>
      </c>
      <c r="K2391" s="6">
        <v>3868.4250493096642</v>
      </c>
      <c r="L2391" s="6">
        <v>-0.42504930966424581</v>
      </c>
      <c r="M2391" s="6">
        <v>3922.5830000000001</v>
      </c>
      <c r="N2391" s="6">
        <v>-54.583000000000084</v>
      </c>
    </row>
    <row r="2392" spans="1:14" x14ac:dyDescent="0.25">
      <c r="A2392" s="5" t="s">
        <v>1500</v>
      </c>
      <c r="B2392" s="5" t="s">
        <v>261</v>
      </c>
      <c r="C2392" s="5" t="s">
        <v>42</v>
      </c>
      <c r="D2392" s="5" t="s">
        <v>43</v>
      </c>
      <c r="E2392" s="6">
        <v>13591.3</v>
      </c>
      <c r="F2392" s="6">
        <v>13591.300492610837</v>
      </c>
      <c r="G2392" s="6">
        <v>-4.926108376821503E-4</v>
      </c>
      <c r="H2392" s="6">
        <v>13795.17</v>
      </c>
      <c r="I2392" s="6">
        <v>-203.8700000000008</v>
      </c>
      <c r="J2392" s="6">
        <v>23445</v>
      </c>
      <c r="K2392" s="6">
        <v>23445</v>
      </c>
      <c r="L2392" s="6">
        <v>0</v>
      </c>
      <c r="M2392" s="6">
        <v>23796.674999999999</v>
      </c>
      <c r="N2392" s="6">
        <v>-351.67499999999927</v>
      </c>
    </row>
    <row r="2393" spans="1:14" x14ac:dyDescent="0.25">
      <c r="A2393" s="5" t="s">
        <v>1501</v>
      </c>
      <c r="B2393" s="5" t="s">
        <v>25</v>
      </c>
      <c r="C2393" s="5" t="s">
        <v>26</v>
      </c>
      <c r="D2393" s="5" t="s">
        <v>27</v>
      </c>
      <c r="E2393" s="6">
        <v>3741.96</v>
      </c>
      <c r="F2393" s="6">
        <v>0</v>
      </c>
      <c r="G2393" s="6">
        <v>3741.96</v>
      </c>
      <c r="H2393" s="6">
        <v>0</v>
      </c>
      <c r="I2393" s="6">
        <v>3741.96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</row>
    <row r="2394" spans="1:14" x14ac:dyDescent="0.25">
      <c r="A2394" s="5" t="s">
        <v>1501</v>
      </c>
      <c r="B2394" s="5" t="s">
        <v>346</v>
      </c>
      <c r="C2394" s="5" t="s">
        <v>33</v>
      </c>
      <c r="D2394" s="5" t="s">
        <v>27</v>
      </c>
      <c r="E2394" s="6">
        <v>2798.69</v>
      </c>
      <c r="F2394" s="6">
        <v>0</v>
      </c>
      <c r="G2394" s="6">
        <v>2798.69</v>
      </c>
      <c r="H2394" s="6">
        <v>2856.94</v>
      </c>
      <c r="I2394" s="6">
        <v>-58.25</v>
      </c>
      <c r="J2394" s="6">
        <v>9.5</v>
      </c>
      <c r="K2394" s="6">
        <v>0</v>
      </c>
      <c r="L2394" s="6">
        <v>9.5</v>
      </c>
      <c r="M2394" s="6">
        <v>9.6980000000000004</v>
      </c>
      <c r="N2394" s="6">
        <v>-0.1980000000000004</v>
      </c>
    </row>
    <row r="2395" spans="1:14" x14ac:dyDescent="0.25">
      <c r="A2395" s="5" t="s">
        <v>1501</v>
      </c>
      <c r="B2395" s="5" t="s">
        <v>347</v>
      </c>
      <c r="C2395" s="5" t="s">
        <v>33</v>
      </c>
      <c r="D2395" s="5" t="s">
        <v>27</v>
      </c>
      <c r="E2395" s="6">
        <v>3745.05</v>
      </c>
      <c r="F2395" s="6">
        <v>0</v>
      </c>
      <c r="G2395" s="6">
        <v>3745.05</v>
      </c>
      <c r="H2395" s="6">
        <v>3823</v>
      </c>
      <c r="I2395" s="6">
        <v>-77.949999999999818</v>
      </c>
      <c r="J2395" s="6">
        <v>9.5</v>
      </c>
      <c r="K2395" s="6">
        <v>0</v>
      </c>
      <c r="L2395" s="6">
        <v>9.5</v>
      </c>
      <c r="M2395" s="6">
        <v>9.6980000000000004</v>
      </c>
      <c r="N2395" s="6">
        <v>-0.1980000000000004</v>
      </c>
    </row>
    <row r="2396" spans="1:14" x14ac:dyDescent="0.25">
      <c r="A2396" s="5" t="s">
        <v>1501</v>
      </c>
      <c r="B2396" s="5" t="s">
        <v>348</v>
      </c>
      <c r="C2396" s="5" t="s">
        <v>33</v>
      </c>
      <c r="D2396" s="5" t="s">
        <v>27</v>
      </c>
      <c r="E2396" s="6">
        <v>4510.8599999999997</v>
      </c>
      <c r="F2396" s="6">
        <v>0</v>
      </c>
      <c r="G2396" s="6">
        <v>4510.8599999999997</v>
      </c>
      <c r="H2396" s="6">
        <v>4604.88</v>
      </c>
      <c r="I2396" s="6">
        <v>-94.020000000000437</v>
      </c>
      <c r="J2396" s="6">
        <v>57</v>
      </c>
      <c r="K2396" s="6">
        <v>0</v>
      </c>
      <c r="L2396" s="6">
        <v>57</v>
      </c>
      <c r="M2396" s="6">
        <v>58.188000000000002</v>
      </c>
      <c r="N2396" s="6">
        <v>-1.1880000000000024</v>
      </c>
    </row>
    <row r="2397" spans="1:14" x14ac:dyDescent="0.25">
      <c r="A2397" s="5" t="s">
        <v>1501</v>
      </c>
      <c r="B2397" s="5" t="s">
        <v>200</v>
      </c>
      <c r="C2397" s="5" t="s">
        <v>39</v>
      </c>
      <c r="D2397" s="5" t="s">
        <v>58</v>
      </c>
      <c r="E2397" s="6">
        <v>-190710.24</v>
      </c>
      <c r="F2397" s="6">
        <v>0</v>
      </c>
      <c r="G2397" s="6">
        <v>-190710.24</v>
      </c>
      <c r="H2397" s="6">
        <v>-190710.26</v>
      </c>
      <c r="I2397" s="6">
        <v>2.0000000018626451E-2</v>
      </c>
      <c r="J2397" s="6">
        <v>-7739</v>
      </c>
      <c r="K2397" s="6">
        <v>0</v>
      </c>
      <c r="L2397" s="6">
        <v>-7739</v>
      </c>
      <c r="M2397" s="6">
        <v>-7739</v>
      </c>
      <c r="N2397" s="6">
        <v>0</v>
      </c>
    </row>
    <row r="2398" spans="1:14" x14ac:dyDescent="0.25">
      <c r="A2398" s="5" t="s">
        <v>1501</v>
      </c>
      <c r="B2398" s="5" t="s">
        <v>363</v>
      </c>
      <c r="C2398" s="5" t="s">
        <v>42</v>
      </c>
      <c r="D2398" s="5" t="s">
        <v>58</v>
      </c>
      <c r="E2398" s="6">
        <v>157659.54</v>
      </c>
      <c r="F2398" s="6">
        <v>161874.38</v>
      </c>
      <c r="G2398" s="6">
        <v>-4214.8399999999965</v>
      </c>
      <c r="H2398" s="6">
        <v>161874.38</v>
      </c>
      <c r="I2398" s="6">
        <v>-4214.8399999999965</v>
      </c>
      <c r="J2398" s="6">
        <v>7839</v>
      </c>
      <c r="K2398" s="6">
        <v>8048.56</v>
      </c>
      <c r="L2398" s="6">
        <v>-209.5600000000004</v>
      </c>
      <c r="M2398" s="6">
        <v>8048.56</v>
      </c>
      <c r="N2398" s="6">
        <v>-209.5600000000004</v>
      </c>
    </row>
    <row r="2399" spans="1:14" x14ac:dyDescent="0.25">
      <c r="A2399" s="5" t="s">
        <v>1501</v>
      </c>
      <c r="B2399" s="5" t="s">
        <v>763</v>
      </c>
      <c r="C2399" s="5" t="s">
        <v>42</v>
      </c>
      <c r="D2399" s="5" t="s">
        <v>43</v>
      </c>
      <c r="E2399" s="6">
        <v>3954.21</v>
      </c>
      <c r="F2399" s="6">
        <v>3893.3333333333335</v>
      </c>
      <c r="G2399" s="6">
        <v>60.876666666666551</v>
      </c>
      <c r="H2399" s="6">
        <v>3971.2</v>
      </c>
      <c r="I2399" s="6">
        <v>-16.989999999999782</v>
      </c>
      <c r="J2399" s="6">
        <v>7860</v>
      </c>
      <c r="K2399" s="6">
        <v>7739</v>
      </c>
      <c r="L2399" s="6">
        <v>121</v>
      </c>
      <c r="M2399" s="6">
        <v>7893.78</v>
      </c>
      <c r="N2399" s="6">
        <v>-33.779999999999745</v>
      </c>
    </row>
    <row r="2400" spans="1:14" x14ac:dyDescent="0.25">
      <c r="A2400" s="5" t="s">
        <v>1501</v>
      </c>
      <c r="B2400" s="5" t="s">
        <v>350</v>
      </c>
      <c r="C2400" s="5" t="s">
        <v>42</v>
      </c>
      <c r="D2400" s="5" t="s">
        <v>43</v>
      </c>
      <c r="E2400" s="6">
        <v>13618.8</v>
      </c>
      <c r="F2400" s="6">
        <v>13512.298507462687</v>
      </c>
      <c r="G2400" s="6">
        <v>106.50149253731252</v>
      </c>
      <c r="H2400" s="6">
        <v>13579.86</v>
      </c>
      <c r="I2400" s="6">
        <v>38.93999999999869</v>
      </c>
      <c r="J2400" s="6">
        <v>7800</v>
      </c>
      <c r="K2400" s="6">
        <v>7739</v>
      </c>
      <c r="L2400" s="6">
        <v>61</v>
      </c>
      <c r="M2400" s="6">
        <v>7777.6949999999997</v>
      </c>
      <c r="N2400" s="6">
        <v>22.305000000000291</v>
      </c>
    </row>
    <row r="2401" spans="1:14" x14ac:dyDescent="0.25">
      <c r="A2401" s="5" t="s">
        <v>1501</v>
      </c>
      <c r="B2401" s="5" t="s">
        <v>355</v>
      </c>
      <c r="C2401" s="5" t="s">
        <v>42</v>
      </c>
      <c r="D2401" s="5" t="s">
        <v>53</v>
      </c>
      <c r="E2401" s="6">
        <v>681.13</v>
      </c>
      <c r="F2401" s="6">
        <v>0</v>
      </c>
      <c r="G2401" s="6">
        <v>681.13</v>
      </c>
      <c r="H2401" s="6">
        <v>0</v>
      </c>
      <c r="I2401" s="6">
        <v>681.13</v>
      </c>
      <c r="J2401" s="6">
        <v>50</v>
      </c>
      <c r="K2401" s="6">
        <v>0</v>
      </c>
      <c r="L2401" s="6">
        <v>50</v>
      </c>
      <c r="M2401" s="6">
        <v>0</v>
      </c>
      <c r="N2401" s="6">
        <v>50</v>
      </c>
    </row>
    <row r="2402" spans="1:14" x14ac:dyDescent="0.25">
      <c r="A2402" s="5" t="s">
        <v>1502</v>
      </c>
      <c r="B2402" s="5" t="s">
        <v>25</v>
      </c>
      <c r="C2402" s="5" t="s">
        <v>26</v>
      </c>
      <c r="D2402" s="5" t="s">
        <v>27</v>
      </c>
      <c r="E2402" s="6">
        <v>-2779.31</v>
      </c>
      <c r="F2402" s="6">
        <v>0</v>
      </c>
      <c r="G2402" s="6">
        <v>-2779.31</v>
      </c>
      <c r="H2402" s="6">
        <v>0</v>
      </c>
      <c r="I2402" s="6">
        <v>-2779.31</v>
      </c>
      <c r="J2402" s="6">
        <v>0</v>
      </c>
      <c r="K2402" s="6">
        <v>0</v>
      </c>
      <c r="L2402" s="6">
        <v>0</v>
      </c>
      <c r="M2402" s="6">
        <v>0</v>
      </c>
      <c r="N2402" s="6">
        <v>0</v>
      </c>
    </row>
    <row r="2403" spans="1:14" x14ac:dyDescent="0.25">
      <c r="A2403" s="5" t="s">
        <v>1502</v>
      </c>
      <c r="B2403" s="5" t="s">
        <v>30</v>
      </c>
      <c r="C2403" s="5" t="s">
        <v>29</v>
      </c>
      <c r="D2403" s="5" t="s">
        <v>27</v>
      </c>
      <c r="E2403" s="6">
        <v>0</v>
      </c>
      <c r="F2403" s="6">
        <v>0</v>
      </c>
      <c r="G2403" s="6">
        <v>0</v>
      </c>
      <c r="H2403" s="6">
        <v>0.03</v>
      </c>
      <c r="I2403" s="6">
        <v>-0.03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</row>
    <row r="2404" spans="1:14" x14ac:dyDescent="0.25">
      <c r="A2404" s="5" t="s">
        <v>1502</v>
      </c>
      <c r="B2404" s="5" t="s">
        <v>31</v>
      </c>
      <c r="C2404" s="5" t="s">
        <v>29</v>
      </c>
      <c r="D2404" s="5" t="s">
        <v>27</v>
      </c>
      <c r="E2404" s="6">
        <v>0</v>
      </c>
      <c r="F2404" s="6">
        <v>0</v>
      </c>
      <c r="G2404" s="6">
        <v>0</v>
      </c>
      <c r="H2404" s="6">
        <v>0.15</v>
      </c>
      <c r="I2404" s="6">
        <v>-0.15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</row>
    <row r="2405" spans="1:14" x14ac:dyDescent="0.25">
      <c r="A2405" s="5" t="s">
        <v>1502</v>
      </c>
      <c r="B2405" s="5" t="s">
        <v>28</v>
      </c>
      <c r="C2405" s="5" t="s">
        <v>29</v>
      </c>
      <c r="D2405" s="5" t="s">
        <v>27</v>
      </c>
      <c r="E2405" s="6">
        <v>0</v>
      </c>
      <c r="F2405" s="6">
        <v>0</v>
      </c>
      <c r="G2405" s="6">
        <v>0</v>
      </c>
      <c r="H2405" s="6">
        <v>1.06</v>
      </c>
      <c r="I2405" s="6">
        <v>-1.06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</row>
    <row r="2406" spans="1:14" x14ac:dyDescent="0.25">
      <c r="A2406" s="5" t="s">
        <v>1502</v>
      </c>
      <c r="B2406" s="5" t="s">
        <v>36</v>
      </c>
      <c r="C2406" s="5" t="s">
        <v>29</v>
      </c>
      <c r="D2406" s="5" t="s">
        <v>27</v>
      </c>
      <c r="E2406" s="6">
        <v>0</v>
      </c>
      <c r="F2406" s="6">
        <v>0</v>
      </c>
      <c r="G2406" s="6">
        <v>0</v>
      </c>
      <c r="H2406" s="6">
        <v>1.92</v>
      </c>
      <c r="I2406" s="6">
        <v>-1.92</v>
      </c>
      <c r="J2406" s="6">
        <v>0</v>
      </c>
      <c r="K2406" s="6">
        <v>0</v>
      </c>
      <c r="L2406" s="6">
        <v>0</v>
      </c>
      <c r="M2406" s="6">
        <v>0</v>
      </c>
      <c r="N2406" s="6">
        <v>0</v>
      </c>
    </row>
    <row r="2407" spans="1:14" x14ac:dyDescent="0.25">
      <c r="A2407" s="5" t="s">
        <v>1502</v>
      </c>
      <c r="B2407" s="5" t="s">
        <v>37</v>
      </c>
      <c r="C2407" s="5" t="s">
        <v>29</v>
      </c>
      <c r="D2407" s="5" t="s">
        <v>27</v>
      </c>
      <c r="E2407" s="6">
        <v>0</v>
      </c>
      <c r="F2407" s="6">
        <v>0</v>
      </c>
      <c r="G2407" s="6">
        <v>0</v>
      </c>
      <c r="H2407" s="6">
        <v>4.2</v>
      </c>
      <c r="I2407" s="6">
        <v>-4.2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</row>
    <row r="2408" spans="1:14" x14ac:dyDescent="0.25">
      <c r="A2408" s="5" t="s">
        <v>1502</v>
      </c>
      <c r="B2408" s="5" t="s">
        <v>346</v>
      </c>
      <c r="C2408" s="5" t="s">
        <v>33</v>
      </c>
      <c r="D2408" s="5" t="s">
        <v>27</v>
      </c>
      <c r="E2408" s="6">
        <v>1031.0999999999999</v>
      </c>
      <c r="F2408" s="6">
        <v>0</v>
      </c>
      <c r="G2408" s="6">
        <v>1031.0999999999999</v>
      </c>
      <c r="H2408" s="6">
        <v>402.39</v>
      </c>
      <c r="I2408" s="6">
        <v>628.70999999999992</v>
      </c>
      <c r="J2408" s="6">
        <v>3.5</v>
      </c>
      <c r="K2408" s="6">
        <v>0</v>
      </c>
      <c r="L2408" s="6">
        <v>3.5</v>
      </c>
      <c r="M2408" s="6">
        <v>1.3660000000000001</v>
      </c>
      <c r="N2408" s="6">
        <v>2.1339999999999999</v>
      </c>
    </row>
    <row r="2409" spans="1:14" x14ac:dyDescent="0.25">
      <c r="A2409" s="5" t="s">
        <v>1502</v>
      </c>
      <c r="B2409" s="5" t="s">
        <v>347</v>
      </c>
      <c r="C2409" s="5" t="s">
        <v>33</v>
      </c>
      <c r="D2409" s="5" t="s">
        <v>27</v>
      </c>
      <c r="E2409" s="6">
        <v>1379.75</v>
      </c>
      <c r="F2409" s="6">
        <v>0</v>
      </c>
      <c r="G2409" s="6">
        <v>1379.75</v>
      </c>
      <c r="H2409" s="6">
        <v>538.45000000000005</v>
      </c>
      <c r="I2409" s="6">
        <v>841.3</v>
      </c>
      <c r="J2409" s="6">
        <v>3.5</v>
      </c>
      <c r="K2409" s="6">
        <v>0</v>
      </c>
      <c r="L2409" s="6">
        <v>3.5</v>
      </c>
      <c r="M2409" s="6">
        <v>1.3660000000000001</v>
      </c>
      <c r="N2409" s="6">
        <v>2.1339999999999999</v>
      </c>
    </row>
    <row r="2410" spans="1:14" x14ac:dyDescent="0.25">
      <c r="A2410" s="5" t="s">
        <v>1502</v>
      </c>
      <c r="B2410" s="5" t="s">
        <v>348</v>
      </c>
      <c r="C2410" s="5" t="s">
        <v>33</v>
      </c>
      <c r="D2410" s="5" t="s">
        <v>27</v>
      </c>
      <c r="E2410" s="6">
        <v>1661.9</v>
      </c>
      <c r="F2410" s="6">
        <v>0</v>
      </c>
      <c r="G2410" s="6">
        <v>1661.9</v>
      </c>
      <c r="H2410" s="6">
        <v>648.57000000000005</v>
      </c>
      <c r="I2410" s="6">
        <v>1013.33</v>
      </c>
      <c r="J2410" s="6">
        <v>21</v>
      </c>
      <c r="K2410" s="6">
        <v>0</v>
      </c>
      <c r="L2410" s="6">
        <v>21</v>
      </c>
      <c r="M2410" s="6">
        <v>8.1950000000000003</v>
      </c>
      <c r="N2410" s="6">
        <v>12.805</v>
      </c>
    </row>
    <row r="2411" spans="1:14" x14ac:dyDescent="0.25">
      <c r="A2411" s="5" t="s">
        <v>1502</v>
      </c>
      <c r="B2411" s="5" t="s">
        <v>209</v>
      </c>
      <c r="C2411" s="5" t="s">
        <v>39</v>
      </c>
      <c r="D2411" s="5" t="s">
        <v>58</v>
      </c>
      <c r="E2411" s="6">
        <v>-26947.15</v>
      </c>
      <c r="F2411" s="6">
        <v>0</v>
      </c>
      <c r="G2411" s="6">
        <v>-26947.15</v>
      </c>
      <c r="H2411" s="6">
        <v>-26947.15</v>
      </c>
      <c r="I2411" s="6">
        <v>0</v>
      </c>
      <c r="J2411" s="6">
        <v>-1090</v>
      </c>
      <c r="K2411" s="6">
        <v>0</v>
      </c>
      <c r="L2411" s="6">
        <v>-1090</v>
      </c>
      <c r="M2411" s="6">
        <v>-1090</v>
      </c>
      <c r="N2411" s="6">
        <v>0</v>
      </c>
    </row>
    <row r="2412" spans="1:14" x14ac:dyDescent="0.25">
      <c r="A2412" s="5" t="s">
        <v>1502</v>
      </c>
      <c r="B2412" s="5" t="s">
        <v>363</v>
      </c>
      <c r="C2412" s="5" t="s">
        <v>42</v>
      </c>
      <c r="D2412" s="5" t="s">
        <v>58</v>
      </c>
      <c r="E2412" s="6">
        <v>22948.02</v>
      </c>
      <c r="F2412" s="6">
        <v>22799.21</v>
      </c>
      <c r="G2412" s="6">
        <v>148.81000000000131</v>
      </c>
      <c r="H2412" s="6">
        <v>22799.21</v>
      </c>
      <c r="I2412" s="6">
        <v>148.81000000000131</v>
      </c>
      <c r="J2412" s="6">
        <v>1141</v>
      </c>
      <c r="K2412" s="6">
        <v>1133.5999999999999</v>
      </c>
      <c r="L2412" s="6">
        <v>7.4000000000000909</v>
      </c>
      <c r="M2412" s="6">
        <v>1133.5999999999999</v>
      </c>
      <c r="N2412" s="6">
        <v>7.4000000000000909</v>
      </c>
    </row>
    <row r="2413" spans="1:14" x14ac:dyDescent="0.25">
      <c r="A2413" s="5" t="s">
        <v>1502</v>
      </c>
      <c r="B2413" s="5" t="s">
        <v>437</v>
      </c>
      <c r="C2413" s="5" t="s">
        <v>42</v>
      </c>
      <c r="D2413" s="5" t="s">
        <v>43</v>
      </c>
      <c r="E2413" s="6">
        <v>575.14</v>
      </c>
      <c r="F2413" s="6">
        <v>569.9019607843137</v>
      </c>
      <c r="G2413" s="6">
        <v>5.2380392156862854</v>
      </c>
      <c r="H2413" s="6">
        <v>581.29999999999995</v>
      </c>
      <c r="I2413" s="6">
        <v>-6.1599999999999682</v>
      </c>
      <c r="J2413" s="6">
        <v>1100</v>
      </c>
      <c r="K2413" s="6">
        <v>1090</v>
      </c>
      <c r="L2413" s="6">
        <v>10</v>
      </c>
      <c r="M2413" s="6">
        <v>1111.8</v>
      </c>
      <c r="N2413" s="6">
        <v>-11.799999999999955</v>
      </c>
    </row>
    <row r="2414" spans="1:14" x14ac:dyDescent="0.25">
      <c r="A2414" s="5" t="s">
        <v>1502</v>
      </c>
      <c r="B2414" s="5" t="s">
        <v>350</v>
      </c>
      <c r="C2414" s="5" t="s">
        <v>42</v>
      </c>
      <c r="D2414" s="5" t="s">
        <v>43</v>
      </c>
      <c r="E2414" s="6">
        <v>1920.6</v>
      </c>
      <c r="F2414" s="6">
        <v>1903.1442786069651</v>
      </c>
      <c r="G2414" s="6">
        <v>17.455721393034764</v>
      </c>
      <c r="H2414" s="6">
        <v>1912.66</v>
      </c>
      <c r="I2414" s="6">
        <v>7.9399999999998272</v>
      </c>
      <c r="J2414" s="6">
        <v>1100</v>
      </c>
      <c r="K2414" s="6">
        <v>1090</v>
      </c>
      <c r="L2414" s="6">
        <v>10</v>
      </c>
      <c r="M2414" s="6">
        <v>1095.45</v>
      </c>
      <c r="N2414" s="6">
        <v>4.5499999999999545</v>
      </c>
    </row>
    <row r="2415" spans="1:14" x14ac:dyDescent="0.25">
      <c r="A2415" s="5" t="s">
        <v>1502</v>
      </c>
      <c r="B2415" s="5" t="s">
        <v>351</v>
      </c>
      <c r="C2415" s="5" t="s">
        <v>42</v>
      </c>
      <c r="D2415" s="5" t="s">
        <v>53</v>
      </c>
      <c r="E2415" s="6">
        <v>209.95</v>
      </c>
      <c r="F2415" s="6">
        <v>57.21</v>
      </c>
      <c r="G2415" s="6">
        <v>152.73999999999998</v>
      </c>
      <c r="H2415" s="6">
        <v>57.21</v>
      </c>
      <c r="I2415" s="6">
        <v>152.73999999999998</v>
      </c>
      <c r="J2415" s="6">
        <v>20</v>
      </c>
      <c r="K2415" s="6">
        <v>5.45</v>
      </c>
      <c r="L2415" s="6">
        <v>14.55</v>
      </c>
      <c r="M2415" s="6">
        <v>5.45</v>
      </c>
      <c r="N2415" s="6">
        <v>14.55</v>
      </c>
    </row>
    <row r="2416" spans="1:14" x14ac:dyDescent="0.25">
      <c r="A2416" s="5" t="s">
        <v>1503</v>
      </c>
      <c r="B2416" s="5" t="s">
        <v>25</v>
      </c>
      <c r="C2416" s="5" t="s">
        <v>26</v>
      </c>
      <c r="D2416" s="5" t="s">
        <v>27</v>
      </c>
      <c r="E2416" s="6">
        <v>15443.71</v>
      </c>
      <c r="F2416" s="6">
        <v>0</v>
      </c>
      <c r="G2416" s="6">
        <v>15443.71</v>
      </c>
      <c r="H2416" s="6">
        <v>0</v>
      </c>
      <c r="I2416" s="6">
        <v>15443.71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</row>
    <row r="2417" spans="1:14" x14ac:dyDescent="0.25">
      <c r="A2417" s="5" t="s">
        <v>1503</v>
      </c>
      <c r="B2417" s="5" t="s">
        <v>30</v>
      </c>
      <c r="C2417" s="5" t="s">
        <v>29</v>
      </c>
      <c r="D2417" s="5" t="s">
        <v>27</v>
      </c>
      <c r="E2417" s="6">
        <v>278.79000000000002</v>
      </c>
      <c r="F2417" s="6">
        <v>0</v>
      </c>
      <c r="G2417" s="6">
        <v>278.79000000000002</v>
      </c>
      <c r="H2417" s="6">
        <v>280.33999999999997</v>
      </c>
      <c r="I2417" s="6">
        <v>-1.5499999999999545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</row>
    <row r="2418" spans="1:14" x14ac:dyDescent="0.25">
      <c r="A2418" s="5" t="s">
        <v>1503</v>
      </c>
      <c r="B2418" s="5" t="s">
        <v>31</v>
      </c>
      <c r="C2418" s="5" t="s">
        <v>29</v>
      </c>
      <c r="D2418" s="5" t="s">
        <v>27</v>
      </c>
      <c r="E2418" s="6">
        <v>1250.43</v>
      </c>
      <c r="F2418" s="6">
        <v>0</v>
      </c>
      <c r="G2418" s="6">
        <v>1250.43</v>
      </c>
      <c r="H2418" s="6">
        <v>1257.4000000000001</v>
      </c>
      <c r="I2418" s="6">
        <v>-6.9700000000000273</v>
      </c>
      <c r="J2418" s="6">
        <v>0</v>
      </c>
      <c r="K2418" s="6">
        <v>0</v>
      </c>
      <c r="L2418" s="6">
        <v>0</v>
      </c>
      <c r="M2418" s="6">
        <v>0</v>
      </c>
      <c r="N2418" s="6">
        <v>0</v>
      </c>
    </row>
    <row r="2419" spans="1:14" x14ac:dyDescent="0.25">
      <c r="A2419" s="5" t="s">
        <v>1503</v>
      </c>
      <c r="B2419" s="5" t="s">
        <v>32</v>
      </c>
      <c r="C2419" s="5" t="s">
        <v>33</v>
      </c>
      <c r="D2419" s="5" t="s">
        <v>27</v>
      </c>
      <c r="E2419" s="6">
        <v>2503.48</v>
      </c>
      <c r="F2419" s="6">
        <v>0</v>
      </c>
      <c r="G2419" s="6">
        <v>2503.48</v>
      </c>
      <c r="H2419" s="6">
        <v>2824.21</v>
      </c>
      <c r="I2419" s="6">
        <v>-320.73</v>
      </c>
      <c r="J2419" s="6">
        <v>6.17</v>
      </c>
      <c r="K2419" s="6">
        <v>0</v>
      </c>
      <c r="L2419" s="6">
        <v>6.17</v>
      </c>
      <c r="M2419" s="6">
        <v>6.96</v>
      </c>
      <c r="N2419" s="6">
        <v>-0.79</v>
      </c>
    </row>
    <row r="2420" spans="1:14" x14ac:dyDescent="0.25">
      <c r="A2420" s="5" t="s">
        <v>1503</v>
      </c>
      <c r="B2420" s="5" t="s">
        <v>28</v>
      </c>
      <c r="C2420" s="5" t="s">
        <v>29</v>
      </c>
      <c r="D2420" s="5" t="s">
        <v>27</v>
      </c>
      <c r="E2420" s="6">
        <v>8908.89</v>
      </c>
      <c r="F2420" s="6">
        <v>0</v>
      </c>
      <c r="G2420" s="6">
        <v>8908.89</v>
      </c>
      <c r="H2420" s="6">
        <v>8958.52</v>
      </c>
      <c r="I2420" s="6">
        <v>-49.630000000001019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</row>
    <row r="2421" spans="1:14" x14ac:dyDescent="0.25">
      <c r="A2421" s="5" t="s">
        <v>1503</v>
      </c>
      <c r="B2421" s="5" t="s">
        <v>34</v>
      </c>
      <c r="C2421" s="5" t="s">
        <v>33</v>
      </c>
      <c r="D2421" s="5" t="s">
        <v>27</v>
      </c>
      <c r="E2421" s="6">
        <v>11192.38</v>
      </c>
      <c r="F2421" s="6">
        <v>0</v>
      </c>
      <c r="G2421" s="6">
        <v>11192.38</v>
      </c>
      <c r="H2421" s="6">
        <v>12626.28</v>
      </c>
      <c r="I2421" s="6">
        <v>-1433.9000000000015</v>
      </c>
      <c r="J2421" s="6">
        <v>6.17</v>
      </c>
      <c r="K2421" s="6">
        <v>0</v>
      </c>
      <c r="L2421" s="6">
        <v>6.17</v>
      </c>
      <c r="M2421" s="6">
        <v>6.96</v>
      </c>
      <c r="N2421" s="6">
        <v>-0.79</v>
      </c>
    </row>
    <row r="2422" spans="1:14" x14ac:dyDescent="0.25">
      <c r="A2422" s="5" t="s">
        <v>1503</v>
      </c>
      <c r="B2422" s="5" t="s">
        <v>35</v>
      </c>
      <c r="C2422" s="5" t="s">
        <v>33</v>
      </c>
      <c r="D2422" s="5" t="s">
        <v>27</v>
      </c>
      <c r="E2422" s="6">
        <v>13181.16</v>
      </c>
      <c r="F2422" s="6">
        <v>0</v>
      </c>
      <c r="G2422" s="6">
        <v>13181.16</v>
      </c>
      <c r="H2422" s="6">
        <v>14869.43</v>
      </c>
      <c r="I2422" s="6">
        <v>-1688.2700000000004</v>
      </c>
      <c r="J2422" s="6">
        <v>129.57</v>
      </c>
      <c r="K2422" s="6">
        <v>0</v>
      </c>
      <c r="L2422" s="6">
        <v>129.57</v>
      </c>
      <c r="M2422" s="6">
        <v>146.166</v>
      </c>
      <c r="N2422" s="6">
        <v>-16.596000000000004</v>
      </c>
    </row>
    <row r="2423" spans="1:14" x14ac:dyDescent="0.25">
      <c r="A2423" s="5" t="s">
        <v>1503</v>
      </c>
      <c r="B2423" s="5" t="s">
        <v>36</v>
      </c>
      <c r="C2423" s="5" t="s">
        <v>29</v>
      </c>
      <c r="D2423" s="5" t="s">
        <v>27</v>
      </c>
      <c r="E2423" s="6">
        <v>16069.17</v>
      </c>
      <c r="F2423" s="6">
        <v>0</v>
      </c>
      <c r="G2423" s="6">
        <v>16069.17</v>
      </c>
      <c r="H2423" s="6">
        <v>16158.71</v>
      </c>
      <c r="I2423" s="6">
        <v>-89.539999999999054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</row>
    <row r="2424" spans="1:14" x14ac:dyDescent="0.25">
      <c r="A2424" s="5" t="s">
        <v>1503</v>
      </c>
      <c r="B2424" s="5" t="s">
        <v>37</v>
      </c>
      <c r="C2424" s="5" t="s">
        <v>29</v>
      </c>
      <c r="D2424" s="5" t="s">
        <v>27</v>
      </c>
      <c r="E2424" s="6">
        <v>35229.24</v>
      </c>
      <c r="F2424" s="6">
        <v>0</v>
      </c>
      <c r="G2424" s="6">
        <v>35229.24</v>
      </c>
      <c r="H2424" s="6">
        <v>35425.53</v>
      </c>
      <c r="I2424" s="6">
        <v>-196.29000000000087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</row>
    <row r="2425" spans="1:14" x14ac:dyDescent="0.25">
      <c r="A2425" s="5" t="s">
        <v>1503</v>
      </c>
      <c r="B2425" s="5" t="s">
        <v>1504</v>
      </c>
      <c r="C2425" s="5" t="s">
        <v>39</v>
      </c>
      <c r="D2425" s="5" t="s">
        <v>40</v>
      </c>
      <c r="E2425" s="6">
        <v>-926196.69</v>
      </c>
      <c r="F2425" s="6">
        <v>0</v>
      </c>
      <c r="G2425" s="6">
        <v>-926196.69</v>
      </c>
      <c r="H2425" s="6">
        <v>-926196.7</v>
      </c>
      <c r="I2425" s="6">
        <v>1.0000000009313226E-2</v>
      </c>
      <c r="J2425" s="6">
        <v>-5081</v>
      </c>
      <c r="K2425" s="6">
        <v>0</v>
      </c>
      <c r="L2425" s="6">
        <v>-5081</v>
      </c>
      <c r="M2425" s="6">
        <v>-5081</v>
      </c>
      <c r="N2425" s="6">
        <v>0</v>
      </c>
    </row>
    <row r="2426" spans="1:14" x14ac:dyDescent="0.25">
      <c r="A2426" s="5" t="s">
        <v>1503</v>
      </c>
      <c r="B2426" s="5" t="s">
        <v>1301</v>
      </c>
      <c r="C2426" s="5" t="s">
        <v>42</v>
      </c>
      <c r="D2426" s="5" t="s">
        <v>43</v>
      </c>
      <c r="E2426" s="6">
        <v>0</v>
      </c>
      <c r="F2426" s="6">
        <v>2489.6862745098038</v>
      </c>
      <c r="G2426" s="6">
        <v>-2489.6862745098038</v>
      </c>
      <c r="H2426" s="6">
        <v>2539.48</v>
      </c>
      <c r="I2426" s="6">
        <v>-2539.48</v>
      </c>
      <c r="J2426" s="6">
        <v>0</v>
      </c>
      <c r="K2426" s="6">
        <v>10162</v>
      </c>
      <c r="L2426" s="6">
        <v>-10162</v>
      </c>
      <c r="M2426" s="6">
        <v>10365.24</v>
      </c>
      <c r="N2426" s="6">
        <v>-10365.24</v>
      </c>
    </row>
    <row r="2427" spans="1:14" x14ac:dyDescent="0.25">
      <c r="A2427" s="5" t="s">
        <v>1503</v>
      </c>
      <c r="B2427" s="5" t="s">
        <v>375</v>
      </c>
      <c r="C2427" s="5" t="s">
        <v>42</v>
      </c>
      <c r="D2427" s="5" t="s">
        <v>43</v>
      </c>
      <c r="E2427" s="6">
        <v>3893.29</v>
      </c>
      <c r="F2427" s="6">
        <v>3885.1330049261082</v>
      </c>
      <c r="G2427" s="6">
        <v>8.1569950738917214</v>
      </c>
      <c r="H2427" s="6">
        <v>3943.41</v>
      </c>
      <c r="I2427" s="6">
        <v>-50.119999999999891</v>
      </c>
      <c r="J2427" s="6">
        <v>61100</v>
      </c>
      <c r="K2427" s="6">
        <v>60972</v>
      </c>
      <c r="L2427" s="6">
        <v>128</v>
      </c>
      <c r="M2427" s="6">
        <v>61886.58</v>
      </c>
      <c r="N2427" s="6">
        <v>-786.58000000000175</v>
      </c>
    </row>
    <row r="2428" spans="1:14" x14ac:dyDescent="0.25">
      <c r="A2428" s="5" t="s">
        <v>1503</v>
      </c>
      <c r="B2428" s="5" t="s">
        <v>44</v>
      </c>
      <c r="C2428" s="5" t="s">
        <v>42</v>
      </c>
      <c r="D2428" s="5" t="s">
        <v>43</v>
      </c>
      <c r="E2428" s="6">
        <v>5044.1899999999996</v>
      </c>
      <c r="F2428" s="6">
        <v>5035.273631840796</v>
      </c>
      <c r="G2428" s="6">
        <v>8.9163681592035573</v>
      </c>
      <c r="H2428" s="6">
        <v>5060.45</v>
      </c>
      <c r="I2428" s="6">
        <v>-16.260000000000218</v>
      </c>
      <c r="J2428" s="6">
        <v>5090</v>
      </c>
      <c r="K2428" s="6">
        <v>5081</v>
      </c>
      <c r="L2428" s="6">
        <v>9</v>
      </c>
      <c r="M2428" s="6">
        <v>5106.4049999999997</v>
      </c>
      <c r="N2428" s="6">
        <v>-16.404999999999745</v>
      </c>
    </row>
    <row r="2429" spans="1:14" x14ac:dyDescent="0.25">
      <c r="A2429" s="5" t="s">
        <v>1503</v>
      </c>
      <c r="B2429" s="5" t="s">
        <v>376</v>
      </c>
      <c r="C2429" s="5" t="s">
        <v>42</v>
      </c>
      <c r="D2429" s="5" t="s">
        <v>43</v>
      </c>
      <c r="E2429" s="6">
        <v>15053.82</v>
      </c>
      <c r="F2429" s="6">
        <v>15022.285714285714</v>
      </c>
      <c r="G2429" s="6">
        <v>31.534285714285943</v>
      </c>
      <c r="H2429" s="6">
        <v>15247.62</v>
      </c>
      <c r="I2429" s="6">
        <v>-193.80000000000109</v>
      </c>
      <c r="J2429" s="6">
        <v>61100</v>
      </c>
      <c r="K2429" s="6">
        <v>60972</v>
      </c>
      <c r="L2429" s="6">
        <v>128</v>
      </c>
      <c r="M2429" s="6">
        <v>61886.58</v>
      </c>
      <c r="N2429" s="6">
        <v>-786.58000000000175</v>
      </c>
    </row>
    <row r="2430" spans="1:14" x14ac:dyDescent="0.25">
      <c r="A2430" s="5" t="s">
        <v>1503</v>
      </c>
      <c r="B2430" s="5" t="s">
        <v>1505</v>
      </c>
      <c r="C2430" s="5" t="s">
        <v>42</v>
      </c>
      <c r="D2430" s="5" t="s">
        <v>43</v>
      </c>
      <c r="E2430" s="6">
        <v>17404.34</v>
      </c>
      <c r="F2430" s="6">
        <v>17367.871921182264</v>
      </c>
      <c r="G2430" s="6">
        <v>36.468078817735659</v>
      </c>
      <c r="H2430" s="6">
        <v>17628.39</v>
      </c>
      <c r="I2430" s="6">
        <v>-224.04999999999927</v>
      </c>
      <c r="J2430" s="6">
        <v>61100</v>
      </c>
      <c r="K2430" s="6">
        <v>60972</v>
      </c>
      <c r="L2430" s="6">
        <v>128</v>
      </c>
      <c r="M2430" s="6">
        <v>61886.58</v>
      </c>
      <c r="N2430" s="6">
        <v>-786.58000000000175</v>
      </c>
    </row>
    <row r="2431" spans="1:14" x14ac:dyDescent="0.25">
      <c r="A2431" s="5" t="s">
        <v>1503</v>
      </c>
      <c r="B2431" s="5" t="s">
        <v>47</v>
      </c>
      <c r="C2431" s="5" t="s">
        <v>42</v>
      </c>
      <c r="D2431" s="5" t="s">
        <v>43</v>
      </c>
      <c r="E2431" s="6">
        <v>28258.42</v>
      </c>
      <c r="F2431" s="6">
        <v>28668.421568627451</v>
      </c>
      <c r="G2431" s="6">
        <v>-410.0015686274528</v>
      </c>
      <c r="H2431" s="6">
        <v>29241.79</v>
      </c>
      <c r="I2431" s="6">
        <v>-983.37000000000262</v>
      </c>
      <c r="J2431" s="6">
        <v>60100</v>
      </c>
      <c r="K2431" s="6">
        <v>60972</v>
      </c>
      <c r="L2431" s="6">
        <v>-872</v>
      </c>
      <c r="M2431" s="6">
        <v>62191.44</v>
      </c>
      <c r="N2431" s="6">
        <v>-2091.4400000000023</v>
      </c>
    </row>
    <row r="2432" spans="1:14" x14ac:dyDescent="0.25">
      <c r="A2432" s="5" t="s">
        <v>1503</v>
      </c>
      <c r="B2432" s="5" t="s">
        <v>1506</v>
      </c>
      <c r="C2432" s="5" t="s">
        <v>42</v>
      </c>
      <c r="D2432" s="5" t="s">
        <v>43</v>
      </c>
      <c r="E2432" s="6">
        <v>32279.200000000001</v>
      </c>
      <c r="F2432" s="6">
        <v>31908.679802955667</v>
      </c>
      <c r="G2432" s="6">
        <v>370.52019704433405</v>
      </c>
      <c r="H2432" s="6">
        <v>32387.31</v>
      </c>
      <c r="I2432" s="6">
        <v>-108.11000000000058</v>
      </c>
      <c r="J2432" s="6">
        <v>5140</v>
      </c>
      <c r="K2432" s="6">
        <v>5081</v>
      </c>
      <c r="L2432" s="6">
        <v>59</v>
      </c>
      <c r="M2432" s="6">
        <v>5157.2150000000001</v>
      </c>
      <c r="N2432" s="6">
        <v>-17.215000000000146</v>
      </c>
    </row>
    <row r="2433" spans="1:14" x14ac:dyDescent="0.25">
      <c r="A2433" s="5" t="s">
        <v>1503</v>
      </c>
      <c r="B2433" s="5" t="s">
        <v>1364</v>
      </c>
      <c r="C2433" s="5" t="s">
        <v>42</v>
      </c>
      <c r="D2433" s="5" t="s">
        <v>43</v>
      </c>
      <c r="E2433" s="6">
        <v>62523.23</v>
      </c>
      <c r="F2433" s="6">
        <v>63430.388059701494</v>
      </c>
      <c r="G2433" s="6">
        <v>-907.15805970149086</v>
      </c>
      <c r="H2433" s="6">
        <v>63747.54</v>
      </c>
      <c r="I2433" s="6">
        <v>-1224.3099999999977</v>
      </c>
      <c r="J2433" s="6">
        <v>60100</v>
      </c>
      <c r="K2433" s="6">
        <v>60972</v>
      </c>
      <c r="L2433" s="6">
        <v>-872</v>
      </c>
      <c r="M2433" s="6">
        <v>61276.86</v>
      </c>
      <c r="N2433" s="6">
        <v>-1176.8600000000006</v>
      </c>
    </row>
    <row r="2434" spans="1:14" x14ac:dyDescent="0.25">
      <c r="A2434" s="5" t="s">
        <v>1503</v>
      </c>
      <c r="B2434" s="5" t="s">
        <v>1507</v>
      </c>
      <c r="C2434" s="5" t="s">
        <v>42</v>
      </c>
      <c r="D2434" s="5" t="s">
        <v>43</v>
      </c>
      <c r="E2434" s="6">
        <v>84137.87</v>
      </c>
      <c r="F2434" s="6">
        <v>80319.940886699522</v>
      </c>
      <c r="G2434" s="6">
        <v>3817.9291133004735</v>
      </c>
      <c r="H2434" s="6">
        <v>81524.740000000005</v>
      </c>
      <c r="I2434" s="6">
        <v>2613.1299999999901</v>
      </c>
      <c r="J2434" s="6">
        <v>63870</v>
      </c>
      <c r="K2434" s="6">
        <v>60972</v>
      </c>
      <c r="L2434" s="6">
        <v>2898</v>
      </c>
      <c r="M2434" s="6">
        <v>61886.58</v>
      </c>
      <c r="N2434" s="6">
        <v>1983.4199999999983</v>
      </c>
    </row>
    <row r="2435" spans="1:14" x14ac:dyDescent="0.25">
      <c r="A2435" s="5" t="s">
        <v>1503</v>
      </c>
      <c r="B2435" s="5" t="s">
        <v>103</v>
      </c>
      <c r="C2435" s="5" t="s">
        <v>42</v>
      </c>
      <c r="D2435" s="5" t="s">
        <v>43</v>
      </c>
      <c r="E2435" s="6">
        <v>301426.75</v>
      </c>
      <c r="F2435" s="6">
        <v>305800.18811881187</v>
      </c>
      <c r="G2435" s="6">
        <v>-4373.4381188118714</v>
      </c>
      <c r="H2435" s="6">
        <v>308858.19</v>
      </c>
      <c r="I2435" s="6">
        <v>-7431.4400000000023</v>
      </c>
      <c r="J2435" s="6">
        <v>60100</v>
      </c>
      <c r="K2435" s="6">
        <v>60972</v>
      </c>
      <c r="L2435" s="6">
        <v>-872</v>
      </c>
      <c r="M2435" s="6">
        <v>61581.72</v>
      </c>
      <c r="N2435" s="6">
        <v>-1481.7200000000012</v>
      </c>
    </row>
    <row r="2436" spans="1:14" x14ac:dyDescent="0.25">
      <c r="A2436" s="5" t="s">
        <v>1503</v>
      </c>
      <c r="B2436" s="5" t="s">
        <v>379</v>
      </c>
      <c r="C2436" s="5" t="s">
        <v>42</v>
      </c>
      <c r="D2436" s="5" t="s">
        <v>53</v>
      </c>
      <c r="E2436" s="6">
        <v>269039.84999999998</v>
      </c>
      <c r="F2436" s="6">
        <v>269192.9054726368</v>
      </c>
      <c r="G2436" s="6">
        <v>-153.0554726368282</v>
      </c>
      <c r="H2436" s="6">
        <v>270538.87</v>
      </c>
      <c r="I2436" s="6">
        <v>-1499.0200000000186</v>
      </c>
      <c r="J2436" s="6">
        <v>45703</v>
      </c>
      <c r="K2436" s="6">
        <v>45729</v>
      </c>
      <c r="L2436" s="6">
        <v>-26</v>
      </c>
      <c r="M2436" s="6">
        <v>45957.644999999997</v>
      </c>
      <c r="N2436" s="6">
        <v>-254.6449999999968</v>
      </c>
    </row>
    <row r="2437" spans="1:14" x14ac:dyDescent="0.25">
      <c r="A2437" s="5" t="s">
        <v>1503</v>
      </c>
      <c r="B2437" s="5" t="s">
        <v>54</v>
      </c>
      <c r="C2437" s="5" t="s">
        <v>42</v>
      </c>
      <c r="D2437" s="5" t="s">
        <v>55</v>
      </c>
      <c r="E2437" s="6">
        <v>3078.48</v>
      </c>
      <c r="F2437" s="6">
        <v>3018.1176470588234</v>
      </c>
      <c r="G2437" s="6">
        <v>60.362352941176596</v>
      </c>
      <c r="H2437" s="6">
        <v>3078.48</v>
      </c>
      <c r="I2437" s="6">
        <v>0</v>
      </c>
      <c r="J2437" s="6">
        <v>559.72299999999996</v>
      </c>
      <c r="K2437" s="6">
        <v>548.74803921568628</v>
      </c>
      <c r="L2437" s="6">
        <v>10.97496078431368</v>
      </c>
      <c r="M2437" s="6">
        <v>559.72299999999996</v>
      </c>
      <c r="N2437" s="6">
        <v>0</v>
      </c>
    </row>
    <row r="2438" spans="1:14" x14ac:dyDescent="0.25">
      <c r="A2438" s="5" t="s">
        <v>1508</v>
      </c>
      <c r="B2438" s="5" t="s">
        <v>25</v>
      </c>
      <c r="C2438" s="5" t="s">
        <v>26</v>
      </c>
      <c r="D2438" s="5" t="s">
        <v>27</v>
      </c>
      <c r="E2438" s="6">
        <v>4619.82</v>
      </c>
      <c r="F2438" s="6">
        <v>0</v>
      </c>
      <c r="G2438" s="6">
        <v>4619.82</v>
      </c>
      <c r="H2438" s="6">
        <v>0</v>
      </c>
      <c r="I2438" s="6">
        <v>4619.82</v>
      </c>
      <c r="J2438" s="6">
        <v>0</v>
      </c>
      <c r="K2438" s="6">
        <v>0</v>
      </c>
      <c r="L2438" s="6">
        <v>0</v>
      </c>
      <c r="M2438" s="6">
        <v>0</v>
      </c>
      <c r="N2438" s="6">
        <v>0</v>
      </c>
    </row>
    <row r="2439" spans="1:14" x14ac:dyDescent="0.25">
      <c r="A2439" s="5" t="s">
        <v>1508</v>
      </c>
      <c r="B2439" s="5" t="s">
        <v>30</v>
      </c>
      <c r="C2439" s="5" t="s">
        <v>29</v>
      </c>
      <c r="D2439" s="5" t="s">
        <v>27</v>
      </c>
      <c r="E2439" s="6">
        <v>285.20999999999998</v>
      </c>
      <c r="F2439" s="6">
        <v>0</v>
      </c>
      <c r="G2439" s="6">
        <v>285.20999999999998</v>
      </c>
      <c r="H2439" s="6">
        <v>286.02</v>
      </c>
      <c r="I2439" s="6">
        <v>-0.81000000000000227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</row>
    <row r="2440" spans="1:14" x14ac:dyDescent="0.25">
      <c r="A2440" s="5" t="s">
        <v>1508</v>
      </c>
      <c r="B2440" s="5" t="s">
        <v>31</v>
      </c>
      <c r="C2440" s="5" t="s">
        <v>29</v>
      </c>
      <c r="D2440" s="5" t="s">
        <v>27</v>
      </c>
      <c r="E2440" s="6">
        <v>1279.22</v>
      </c>
      <c r="F2440" s="6">
        <v>0</v>
      </c>
      <c r="G2440" s="6">
        <v>1279.22</v>
      </c>
      <c r="H2440" s="6">
        <v>1282.8900000000001</v>
      </c>
      <c r="I2440" s="6">
        <v>-3.6700000000000728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</row>
    <row r="2441" spans="1:14" x14ac:dyDescent="0.25">
      <c r="A2441" s="5" t="s">
        <v>1508</v>
      </c>
      <c r="B2441" s="5" t="s">
        <v>32</v>
      </c>
      <c r="C2441" s="5" t="s">
        <v>33</v>
      </c>
      <c r="D2441" s="5" t="s">
        <v>27</v>
      </c>
      <c r="E2441" s="6">
        <v>2568.4</v>
      </c>
      <c r="F2441" s="6">
        <v>0</v>
      </c>
      <c r="G2441" s="6">
        <v>2568.4</v>
      </c>
      <c r="H2441" s="6">
        <v>2881.46</v>
      </c>
      <c r="I2441" s="6">
        <v>-313.05999999999995</v>
      </c>
      <c r="J2441" s="6">
        <v>6.33</v>
      </c>
      <c r="K2441" s="6">
        <v>0</v>
      </c>
      <c r="L2441" s="6">
        <v>6.33</v>
      </c>
      <c r="M2441" s="6">
        <v>7.1020000000000003</v>
      </c>
      <c r="N2441" s="6">
        <v>-0.77200000000000024</v>
      </c>
    </row>
    <row r="2442" spans="1:14" x14ac:dyDescent="0.25">
      <c r="A2442" s="5" t="s">
        <v>1508</v>
      </c>
      <c r="B2442" s="5" t="s">
        <v>28</v>
      </c>
      <c r="C2442" s="5" t="s">
        <v>29</v>
      </c>
      <c r="D2442" s="5" t="s">
        <v>27</v>
      </c>
      <c r="E2442" s="6">
        <v>9113.9500000000007</v>
      </c>
      <c r="F2442" s="6">
        <v>0</v>
      </c>
      <c r="G2442" s="6">
        <v>9113.9500000000007</v>
      </c>
      <c r="H2442" s="6">
        <v>9140.1299999999992</v>
      </c>
      <c r="I2442" s="6">
        <v>-26.179999999998472</v>
      </c>
      <c r="J2442" s="6">
        <v>0</v>
      </c>
      <c r="K2442" s="6">
        <v>0</v>
      </c>
      <c r="L2442" s="6">
        <v>0</v>
      </c>
      <c r="M2442" s="6">
        <v>0</v>
      </c>
      <c r="N2442" s="6">
        <v>0</v>
      </c>
    </row>
    <row r="2443" spans="1:14" x14ac:dyDescent="0.25">
      <c r="A2443" s="5" t="s">
        <v>1508</v>
      </c>
      <c r="B2443" s="5" t="s">
        <v>34</v>
      </c>
      <c r="C2443" s="5" t="s">
        <v>33</v>
      </c>
      <c r="D2443" s="5" t="s">
        <v>27</v>
      </c>
      <c r="E2443" s="6">
        <v>11482.62</v>
      </c>
      <c r="F2443" s="6">
        <v>0</v>
      </c>
      <c r="G2443" s="6">
        <v>11482.62</v>
      </c>
      <c r="H2443" s="6">
        <v>12882.23</v>
      </c>
      <c r="I2443" s="6">
        <v>-1399.6099999999988</v>
      </c>
      <c r="J2443" s="6">
        <v>6.33</v>
      </c>
      <c r="K2443" s="6">
        <v>0</v>
      </c>
      <c r="L2443" s="6">
        <v>6.33</v>
      </c>
      <c r="M2443" s="6">
        <v>7.1020000000000003</v>
      </c>
      <c r="N2443" s="6">
        <v>-0.77200000000000024</v>
      </c>
    </row>
    <row r="2444" spans="1:14" x14ac:dyDescent="0.25">
      <c r="A2444" s="5" t="s">
        <v>1508</v>
      </c>
      <c r="B2444" s="5" t="s">
        <v>35</v>
      </c>
      <c r="C2444" s="5" t="s">
        <v>33</v>
      </c>
      <c r="D2444" s="5" t="s">
        <v>27</v>
      </c>
      <c r="E2444" s="6">
        <v>13522.97</v>
      </c>
      <c r="F2444" s="6">
        <v>0</v>
      </c>
      <c r="G2444" s="6">
        <v>13522.97</v>
      </c>
      <c r="H2444" s="6">
        <v>15170.86</v>
      </c>
      <c r="I2444" s="6">
        <v>-1647.8900000000012</v>
      </c>
      <c r="J2444" s="6">
        <v>132.93</v>
      </c>
      <c r="K2444" s="6">
        <v>0</v>
      </c>
      <c r="L2444" s="6">
        <v>132.93</v>
      </c>
      <c r="M2444" s="6">
        <v>149.12899999999999</v>
      </c>
      <c r="N2444" s="6">
        <v>-16.198999999999984</v>
      </c>
    </row>
    <row r="2445" spans="1:14" x14ac:dyDescent="0.25">
      <c r="A2445" s="5" t="s">
        <v>1508</v>
      </c>
      <c r="B2445" s="5" t="s">
        <v>36</v>
      </c>
      <c r="C2445" s="5" t="s">
        <v>29</v>
      </c>
      <c r="D2445" s="5" t="s">
        <v>27</v>
      </c>
      <c r="E2445" s="6">
        <v>16439.060000000001</v>
      </c>
      <c r="F2445" s="6">
        <v>0</v>
      </c>
      <c r="G2445" s="6">
        <v>16439.060000000001</v>
      </c>
      <c r="H2445" s="6">
        <v>16486.27</v>
      </c>
      <c r="I2445" s="6">
        <v>-47.209999999999127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</row>
    <row r="2446" spans="1:14" x14ac:dyDescent="0.25">
      <c r="A2446" s="5" t="s">
        <v>1508</v>
      </c>
      <c r="B2446" s="5" t="s">
        <v>37</v>
      </c>
      <c r="C2446" s="5" t="s">
        <v>29</v>
      </c>
      <c r="D2446" s="5" t="s">
        <v>27</v>
      </c>
      <c r="E2446" s="6">
        <v>36040.160000000003</v>
      </c>
      <c r="F2446" s="6">
        <v>0</v>
      </c>
      <c r="G2446" s="6">
        <v>36040.160000000003</v>
      </c>
      <c r="H2446" s="6">
        <v>36143.660000000003</v>
      </c>
      <c r="I2446" s="6">
        <v>-103.5</v>
      </c>
      <c r="J2446" s="6">
        <v>0</v>
      </c>
      <c r="K2446" s="6">
        <v>0</v>
      </c>
      <c r="L2446" s="6">
        <v>0</v>
      </c>
      <c r="M2446" s="6">
        <v>0</v>
      </c>
      <c r="N2446" s="6">
        <v>0</v>
      </c>
    </row>
    <row r="2447" spans="1:14" x14ac:dyDescent="0.25">
      <c r="A2447" s="5" t="s">
        <v>1508</v>
      </c>
      <c r="B2447" s="5" t="s">
        <v>1504</v>
      </c>
      <c r="C2447" s="5" t="s">
        <v>39</v>
      </c>
      <c r="D2447" s="5" t="s">
        <v>40</v>
      </c>
      <c r="E2447" s="6">
        <v>-947009.18</v>
      </c>
      <c r="F2447" s="6">
        <v>0</v>
      </c>
      <c r="G2447" s="6">
        <v>-947009.18</v>
      </c>
      <c r="H2447" s="6">
        <v>-947009.17</v>
      </c>
      <c r="I2447" s="6">
        <v>-1.0000000009313226E-2</v>
      </c>
      <c r="J2447" s="6">
        <v>-5184</v>
      </c>
      <c r="K2447" s="6">
        <v>0</v>
      </c>
      <c r="L2447" s="6">
        <v>-5184</v>
      </c>
      <c r="M2447" s="6">
        <v>-5184</v>
      </c>
      <c r="N2447" s="6">
        <v>0</v>
      </c>
    </row>
    <row r="2448" spans="1:14" x14ac:dyDescent="0.25">
      <c r="A2448" s="5" t="s">
        <v>1508</v>
      </c>
      <c r="B2448" s="5" t="s">
        <v>92</v>
      </c>
      <c r="C2448" s="5" t="s">
        <v>42</v>
      </c>
      <c r="D2448" s="5" t="s">
        <v>43</v>
      </c>
      <c r="E2448" s="6">
        <v>0</v>
      </c>
      <c r="F2448" s="6">
        <v>441.25742574257424</v>
      </c>
      <c r="G2448" s="6">
        <v>-441.25742574257424</v>
      </c>
      <c r="H2448" s="6">
        <v>445.67</v>
      </c>
      <c r="I2448" s="6">
        <v>-445.67</v>
      </c>
      <c r="J2448" s="6">
        <v>0</v>
      </c>
      <c r="K2448" s="6">
        <v>5184</v>
      </c>
      <c r="L2448" s="6">
        <v>-5184</v>
      </c>
      <c r="M2448" s="6">
        <v>5235.84</v>
      </c>
      <c r="N2448" s="6">
        <v>-5235.84</v>
      </c>
    </row>
    <row r="2449" spans="1:14" x14ac:dyDescent="0.25">
      <c r="A2449" s="5" t="s">
        <v>1508</v>
      </c>
      <c r="B2449" s="5" t="s">
        <v>375</v>
      </c>
      <c r="C2449" s="5" t="s">
        <v>42</v>
      </c>
      <c r="D2449" s="5" t="s">
        <v>43</v>
      </c>
      <c r="E2449" s="6">
        <v>3982.5</v>
      </c>
      <c r="F2449" s="6">
        <v>3963.8916256157636</v>
      </c>
      <c r="G2449" s="6">
        <v>18.608374384236413</v>
      </c>
      <c r="H2449" s="6">
        <v>4023.35</v>
      </c>
      <c r="I2449" s="6">
        <v>-40.849999999999909</v>
      </c>
      <c r="J2449" s="6">
        <v>62500</v>
      </c>
      <c r="K2449" s="6">
        <v>62208</v>
      </c>
      <c r="L2449" s="6">
        <v>292</v>
      </c>
      <c r="M2449" s="6">
        <v>63141.120000000003</v>
      </c>
      <c r="N2449" s="6">
        <v>-641.12000000000262</v>
      </c>
    </row>
    <row r="2450" spans="1:14" x14ac:dyDescent="0.25">
      <c r="A2450" s="5" t="s">
        <v>1508</v>
      </c>
      <c r="B2450" s="5" t="s">
        <v>44</v>
      </c>
      <c r="C2450" s="5" t="s">
        <v>42</v>
      </c>
      <c r="D2450" s="5" t="s">
        <v>43</v>
      </c>
      <c r="E2450" s="6">
        <v>5376.84</v>
      </c>
      <c r="F2450" s="6">
        <v>5370.626865671642</v>
      </c>
      <c r="G2450" s="6">
        <v>6.2131343283581373</v>
      </c>
      <c r="H2450" s="6">
        <v>5397.48</v>
      </c>
      <c r="I2450" s="6">
        <v>-20.639999999999418</v>
      </c>
      <c r="J2450" s="6">
        <v>5190</v>
      </c>
      <c r="K2450" s="6">
        <v>5184</v>
      </c>
      <c r="L2450" s="6">
        <v>6</v>
      </c>
      <c r="M2450" s="6">
        <v>5209.92</v>
      </c>
      <c r="N2450" s="6">
        <v>-19.920000000000073</v>
      </c>
    </row>
    <row r="2451" spans="1:14" x14ac:dyDescent="0.25">
      <c r="A2451" s="5" t="s">
        <v>1508</v>
      </c>
      <c r="B2451" s="5" t="s">
        <v>376</v>
      </c>
      <c r="C2451" s="5" t="s">
        <v>42</v>
      </c>
      <c r="D2451" s="5" t="s">
        <v>43</v>
      </c>
      <c r="E2451" s="6">
        <v>15398.75</v>
      </c>
      <c r="F2451" s="6">
        <v>15326.807881773399</v>
      </c>
      <c r="G2451" s="6">
        <v>71.942118226601451</v>
      </c>
      <c r="H2451" s="6">
        <v>15556.71</v>
      </c>
      <c r="I2451" s="6">
        <v>-157.95999999999913</v>
      </c>
      <c r="J2451" s="6">
        <v>62500</v>
      </c>
      <c r="K2451" s="6">
        <v>62208</v>
      </c>
      <c r="L2451" s="6">
        <v>292</v>
      </c>
      <c r="M2451" s="6">
        <v>63141.120000000003</v>
      </c>
      <c r="N2451" s="6">
        <v>-641.12000000000262</v>
      </c>
    </row>
    <row r="2452" spans="1:14" x14ac:dyDescent="0.25">
      <c r="A2452" s="5" t="s">
        <v>1508</v>
      </c>
      <c r="B2452" s="5" t="s">
        <v>1505</v>
      </c>
      <c r="C2452" s="5" t="s">
        <v>42</v>
      </c>
      <c r="D2452" s="5" t="s">
        <v>43</v>
      </c>
      <c r="E2452" s="6">
        <v>17860.09</v>
      </c>
      <c r="F2452" s="6">
        <v>17719.950738916257</v>
      </c>
      <c r="G2452" s="6">
        <v>140.13926108374289</v>
      </c>
      <c r="H2452" s="6">
        <v>17985.75</v>
      </c>
      <c r="I2452" s="6">
        <v>-125.65999999999985</v>
      </c>
      <c r="J2452" s="6">
        <v>62700</v>
      </c>
      <c r="K2452" s="6">
        <v>62208</v>
      </c>
      <c r="L2452" s="6">
        <v>492</v>
      </c>
      <c r="M2452" s="6">
        <v>63141.120000000003</v>
      </c>
      <c r="N2452" s="6">
        <v>-441.12000000000262</v>
      </c>
    </row>
    <row r="2453" spans="1:14" x14ac:dyDescent="0.25">
      <c r="A2453" s="5" t="s">
        <v>1508</v>
      </c>
      <c r="B2453" s="5" t="s">
        <v>47</v>
      </c>
      <c r="C2453" s="5" t="s">
        <v>42</v>
      </c>
      <c r="D2453" s="5" t="s">
        <v>43</v>
      </c>
      <c r="E2453" s="6">
        <v>29408.97</v>
      </c>
      <c r="F2453" s="6">
        <v>29249.578431372549</v>
      </c>
      <c r="G2453" s="6">
        <v>159.39156862745222</v>
      </c>
      <c r="H2453" s="6">
        <v>29834.57</v>
      </c>
      <c r="I2453" s="6">
        <v>-425.59999999999854</v>
      </c>
      <c r="J2453" s="6">
        <v>62547</v>
      </c>
      <c r="K2453" s="6">
        <v>62208</v>
      </c>
      <c r="L2453" s="6">
        <v>339</v>
      </c>
      <c r="M2453" s="6">
        <v>63452.160000000003</v>
      </c>
      <c r="N2453" s="6">
        <v>-905.16000000000349</v>
      </c>
    </row>
    <row r="2454" spans="1:14" x14ac:dyDescent="0.25">
      <c r="A2454" s="5" t="s">
        <v>1508</v>
      </c>
      <c r="B2454" s="5" t="s">
        <v>1506</v>
      </c>
      <c r="C2454" s="5" t="s">
        <v>42</v>
      </c>
      <c r="D2454" s="5" t="s">
        <v>43</v>
      </c>
      <c r="E2454" s="6">
        <v>32838.120000000003</v>
      </c>
      <c r="F2454" s="6">
        <v>32555.517241379312</v>
      </c>
      <c r="G2454" s="6">
        <v>282.60275862069102</v>
      </c>
      <c r="H2454" s="6">
        <v>33043.85</v>
      </c>
      <c r="I2454" s="6">
        <v>-205.72999999999593</v>
      </c>
      <c r="J2454" s="6">
        <v>5229</v>
      </c>
      <c r="K2454" s="6">
        <v>5184</v>
      </c>
      <c r="L2454" s="6">
        <v>45</v>
      </c>
      <c r="M2454" s="6">
        <v>5261.76</v>
      </c>
      <c r="N2454" s="6">
        <v>-32.760000000000218</v>
      </c>
    </row>
    <row r="2455" spans="1:14" x14ac:dyDescent="0.25">
      <c r="A2455" s="5" t="s">
        <v>1508</v>
      </c>
      <c r="B2455" s="5" t="s">
        <v>1364</v>
      </c>
      <c r="C2455" s="5" t="s">
        <v>42</v>
      </c>
      <c r="D2455" s="5" t="s">
        <v>43</v>
      </c>
      <c r="E2455" s="6">
        <v>65228.07</v>
      </c>
      <c r="F2455" s="6">
        <v>64716.228855721391</v>
      </c>
      <c r="G2455" s="6">
        <v>511.84114427860914</v>
      </c>
      <c r="H2455" s="6">
        <v>65039.81</v>
      </c>
      <c r="I2455" s="6">
        <v>188.26000000000204</v>
      </c>
      <c r="J2455" s="6">
        <v>62700</v>
      </c>
      <c r="K2455" s="6">
        <v>62208</v>
      </c>
      <c r="L2455" s="6">
        <v>492</v>
      </c>
      <c r="M2455" s="6">
        <v>62519.040000000001</v>
      </c>
      <c r="N2455" s="6">
        <v>180.95999999999913</v>
      </c>
    </row>
    <row r="2456" spans="1:14" x14ac:dyDescent="0.25">
      <c r="A2456" s="5" t="s">
        <v>1508</v>
      </c>
      <c r="B2456" s="5" t="s">
        <v>1507</v>
      </c>
      <c r="C2456" s="5" t="s">
        <v>42</v>
      </c>
      <c r="D2456" s="5" t="s">
        <v>43</v>
      </c>
      <c r="E2456" s="6">
        <v>90835.53</v>
      </c>
      <c r="F2456" s="6">
        <v>85837.645320197043</v>
      </c>
      <c r="G2456" s="6">
        <v>4997.8846798029554</v>
      </c>
      <c r="H2456" s="6">
        <v>87125.21</v>
      </c>
      <c r="I2456" s="6">
        <v>3710.3199999999924</v>
      </c>
      <c r="J2456" s="6">
        <v>65830</v>
      </c>
      <c r="K2456" s="6">
        <v>62208</v>
      </c>
      <c r="L2456" s="6">
        <v>3622</v>
      </c>
      <c r="M2456" s="6">
        <v>63141.120000000003</v>
      </c>
      <c r="N2456" s="6">
        <v>2688.8799999999974</v>
      </c>
    </row>
    <row r="2457" spans="1:14" x14ac:dyDescent="0.25">
      <c r="A2457" s="5" t="s">
        <v>1508</v>
      </c>
      <c r="B2457" s="5" t="s">
        <v>103</v>
      </c>
      <c r="C2457" s="5" t="s">
        <v>42</v>
      </c>
      <c r="D2457" s="5" t="s">
        <v>43</v>
      </c>
      <c r="E2457" s="6">
        <v>312355.34999999998</v>
      </c>
      <c r="F2457" s="6">
        <v>311999.24752475246</v>
      </c>
      <c r="G2457" s="6">
        <v>356.10247524752049</v>
      </c>
      <c r="H2457" s="6">
        <v>315119.24</v>
      </c>
      <c r="I2457" s="6">
        <v>-2763.890000000014</v>
      </c>
      <c r="J2457" s="6">
        <v>62279</v>
      </c>
      <c r="K2457" s="6">
        <v>62208</v>
      </c>
      <c r="L2457" s="6">
        <v>71</v>
      </c>
      <c r="M2457" s="6">
        <v>62830.080000000002</v>
      </c>
      <c r="N2457" s="6">
        <v>-551.08000000000175</v>
      </c>
    </row>
    <row r="2458" spans="1:14" x14ac:dyDescent="0.25">
      <c r="A2458" s="5" t="s">
        <v>1508</v>
      </c>
      <c r="B2458" s="5" t="s">
        <v>379</v>
      </c>
      <c r="C2458" s="5" t="s">
        <v>42</v>
      </c>
      <c r="D2458" s="5" t="s">
        <v>53</v>
      </c>
      <c r="E2458" s="6">
        <v>275232.65999999997</v>
      </c>
      <c r="F2458" s="6">
        <v>274649.87064676615</v>
      </c>
      <c r="G2458" s="6">
        <v>582.78935323382029</v>
      </c>
      <c r="H2458" s="6">
        <v>276023.12</v>
      </c>
      <c r="I2458" s="6">
        <v>-790.46000000002095</v>
      </c>
      <c r="J2458" s="6">
        <v>46755</v>
      </c>
      <c r="K2458" s="6">
        <v>46656</v>
      </c>
      <c r="L2458" s="6">
        <v>99</v>
      </c>
      <c r="M2458" s="6">
        <v>46889.279999999999</v>
      </c>
      <c r="N2458" s="6">
        <v>-134.27999999999884</v>
      </c>
    </row>
    <row r="2459" spans="1:14" x14ac:dyDescent="0.25">
      <c r="A2459" s="5" t="s">
        <v>1508</v>
      </c>
      <c r="B2459" s="5" t="s">
        <v>54</v>
      </c>
      <c r="C2459" s="5" t="s">
        <v>42</v>
      </c>
      <c r="D2459" s="5" t="s">
        <v>55</v>
      </c>
      <c r="E2459" s="6">
        <v>3140.89</v>
      </c>
      <c r="F2459" s="6">
        <v>3079.294117647059</v>
      </c>
      <c r="G2459" s="6">
        <v>61.595882352940862</v>
      </c>
      <c r="H2459" s="6">
        <v>3140.88</v>
      </c>
      <c r="I2459" s="6">
        <v>9.9999999997635314E-3</v>
      </c>
      <c r="J2459" s="6">
        <v>571.07000000000005</v>
      </c>
      <c r="K2459" s="6">
        <v>559.87156862745087</v>
      </c>
      <c r="L2459" s="6">
        <v>11.19843137254918</v>
      </c>
      <c r="M2459" s="6">
        <v>571.06899999999996</v>
      </c>
      <c r="N2459" s="6">
        <v>1.00000000009004E-3</v>
      </c>
    </row>
    <row r="2460" spans="1:14" x14ac:dyDescent="0.25">
      <c r="A2460" s="5" t="s">
        <v>1509</v>
      </c>
      <c r="B2460" s="5" t="s">
        <v>25</v>
      </c>
      <c r="C2460" s="5" t="s">
        <v>26</v>
      </c>
      <c r="D2460" s="5" t="s">
        <v>27</v>
      </c>
      <c r="E2460" s="6">
        <v>5372.7</v>
      </c>
      <c r="F2460" s="6">
        <v>0</v>
      </c>
      <c r="G2460" s="6">
        <v>5372.7</v>
      </c>
      <c r="H2460" s="6">
        <v>0</v>
      </c>
      <c r="I2460" s="6">
        <v>5372.7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</row>
    <row r="2461" spans="1:14" x14ac:dyDescent="0.25">
      <c r="A2461" s="5" t="s">
        <v>1509</v>
      </c>
      <c r="B2461" s="5" t="s">
        <v>30</v>
      </c>
      <c r="C2461" s="5" t="s">
        <v>29</v>
      </c>
      <c r="D2461" s="5" t="s">
        <v>27</v>
      </c>
      <c r="E2461" s="6">
        <v>84.88</v>
      </c>
      <c r="F2461" s="6">
        <v>0</v>
      </c>
      <c r="G2461" s="6">
        <v>84.88</v>
      </c>
      <c r="H2461" s="6">
        <v>85</v>
      </c>
      <c r="I2461" s="6">
        <v>-0.12000000000000455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</row>
    <row r="2462" spans="1:14" x14ac:dyDescent="0.25">
      <c r="A2462" s="5" t="s">
        <v>1509</v>
      </c>
      <c r="B2462" s="5" t="s">
        <v>31</v>
      </c>
      <c r="C2462" s="5" t="s">
        <v>29</v>
      </c>
      <c r="D2462" s="5" t="s">
        <v>27</v>
      </c>
      <c r="E2462" s="6">
        <v>380.69</v>
      </c>
      <c r="F2462" s="6">
        <v>0</v>
      </c>
      <c r="G2462" s="6">
        <v>380.69</v>
      </c>
      <c r="H2462" s="6">
        <v>381.23</v>
      </c>
      <c r="I2462" s="6">
        <v>-0.54000000000002046</v>
      </c>
      <c r="J2462" s="6">
        <v>0</v>
      </c>
      <c r="K2462" s="6">
        <v>0</v>
      </c>
      <c r="L2462" s="6">
        <v>0</v>
      </c>
      <c r="M2462" s="6">
        <v>0</v>
      </c>
      <c r="N2462" s="6">
        <v>0</v>
      </c>
    </row>
    <row r="2463" spans="1:14" x14ac:dyDescent="0.25">
      <c r="A2463" s="5" t="s">
        <v>1509</v>
      </c>
      <c r="B2463" s="5" t="s">
        <v>32</v>
      </c>
      <c r="C2463" s="5" t="s">
        <v>33</v>
      </c>
      <c r="D2463" s="5" t="s">
        <v>27</v>
      </c>
      <c r="E2463" s="6">
        <v>843.96</v>
      </c>
      <c r="F2463" s="6">
        <v>0</v>
      </c>
      <c r="G2463" s="6">
        <v>843.96</v>
      </c>
      <c r="H2463" s="6">
        <v>1250.1199999999999</v>
      </c>
      <c r="I2463" s="6">
        <v>-406.15999999999985</v>
      </c>
      <c r="J2463" s="6">
        <v>2.08</v>
      </c>
      <c r="K2463" s="6">
        <v>0</v>
      </c>
      <c r="L2463" s="6">
        <v>2.08</v>
      </c>
      <c r="M2463" s="6">
        <v>3.081</v>
      </c>
      <c r="N2463" s="6">
        <v>-1.0009999999999999</v>
      </c>
    </row>
    <row r="2464" spans="1:14" x14ac:dyDescent="0.25">
      <c r="A2464" s="5" t="s">
        <v>1509</v>
      </c>
      <c r="B2464" s="5" t="s">
        <v>28</v>
      </c>
      <c r="C2464" s="5" t="s">
        <v>29</v>
      </c>
      <c r="D2464" s="5" t="s">
        <v>27</v>
      </c>
      <c r="E2464" s="6">
        <v>2712.26</v>
      </c>
      <c r="F2464" s="6">
        <v>0</v>
      </c>
      <c r="G2464" s="6">
        <v>2712.26</v>
      </c>
      <c r="H2464" s="6">
        <v>2716.12</v>
      </c>
      <c r="I2464" s="6">
        <v>-3.8599999999996726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</row>
    <row r="2465" spans="1:14" x14ac:dyDescent="0.25">
      <c r="A2465" s="5" t="s">
        <v>1509</v>
      </c>
      <c r="B2465" s="5" t="s">
        <v>36</v>
      </c>
      <c r="C2465" s="5" t="s">
        <v>29</v>
      </c>
      <c r="D2465" s="5" t="s">
        <v>27</v>
      </c>
      <c r="E2465" s="6">
        <v>4892.16</v>
      </c>
      <c r="F2465" s="6">
        <v>0</v>
      </c>
      <c r="G2465" s="6">
        <v>4892.16</v>
      </c>
      <c r="H2465" s="6">
        <v>4899.13</v>
      </c>
      <c r="I2465" s="6">
        <v>-6.9700000000002547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</row>
    <row r="2466" spans="1:14" x14ac:dyDescent="0.25">
      <c r="A2466" s="5" t="s">
        <v>1509</v>
      </c>
      <c r="B2466" s="5" t="s">
        <v>34</v>
      </c>
      <c r="C2466" s="5" t="s">
        <v>33</v>
      </c>
      <c r="D2466" s="5" t="s">
        <v>27</v>
      </c>
      <c r="E2466" s="6">
        <v>3773.12</v>
      </c>
      <c r="F2466" s="6">
        <v>0</v>
      </c>
      <c r="G2466" s="6">
        <v>3773.12</v>
      </c>
      <c r="H2466" s="6">
        <v>5588.93</v>
      </c>
      <c r="I2466" s="6">
        <v>-1815.8100000000004</v>
      </c>
      <c r="J2466" s="6">
        <v>2.08</v>
      </c>
      <c r="K2466" s="6">
        <v>0</v>
      </c>
      <c r="L2466" s="6">
        <v>2.08</v>
      </c>
      <c r="M2466" s="6">
        <v>3.081</v>
      </c>
      <c r="N2466" s="6">
        <v>-1.0009999999999999</v>
      </c>
    </row>
    <row r="2467" spans="1:14" x14ac:dyDescent="0.25">
      <c r="A2467" s="5" t="s">
        <v>1509</v>
      </c>
      <c r="B2467" s="5" t="s">
        <v>35</v>
      </c>
      <c r="C2467" s="5" t="s">
        <v>33</v>
      </c>
      <c r="D2467" s="5" t="s">
        <v>27</v>
      </c>
      <c r="E2467" s="6">
        <v>4443.57</v>
      </c>
      <c r="F2467" s="6">
        <v>0</v>
      </c>
      <c r="G2467" s="6">
        <v>4443.57</v>
      </c>
      <c r="H2467" s="6">
        <v>6582.03</v>
      </c>
      <c r="I2467" s="6">
        <v>-2138.46</v>
      </c>
      <c r="J2467" s="6">
        <v>43.68</v>
      </c>
      <c r="K2467" s="6">
        <v>0</v>
      </c>
      <c r="L2467" s="6">
        <v>43.68</v>
      </c>
      <c r="M2467" s="6">
        <v>64.700999999999993</v>
      </c>
      <c r="N2467" s="6">
        <v>-21.020999999999994</v>
      </c>
    </row>
    <row r="2468" spans="1:14" x14ac:dyDescent="0.25">
      <c r="A2468" s="5" t="s">
        <v>1509</v>
      </c>
      <c r="B2468" s="5" t="s">
        <v>37</v>
      </c>
      <c r="C2468" s="5" t="s">
        <v>29</v>
      </c>
      <c r="D2468" s="5" t="s">
        <v>27</v>
      </c>
      <c r="E2468" s="6">
        <v>10725.33</v>
      </c>
      <c r="F2468" s="6">
        <v>0</v>
      </c>
      <c r="G2468" s="6">
        <v>10725.33</v>
      </c>
      <c r="H2468" s="6">
        <v>10740.61</v>
      </c>
      <c r="I2468" s="6">
        <v>-15.280000000000655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</row>
    <row r="2469" spans="1:14" x14ac:dyDescent="0.25">
      <c r="A2469" s="5" t="s">
        <v>1509</v>
      </c>
      <c r="B2469" s="5" t="s">
        <v>1510</v>
      </c>
      <c r="C2469" s="5" t="s">
        <v>39</v>
      </c>
      <c r="D2469" s="5" t="s">
        <v>40</v>
      </c>
      <c r="E2469" s="6">
        <v>-288688.15999999997</v>
      </c>
      <c r="F2469" s="6">
        <v>0</v>
      </c>
      <c r="G2469" s="6">
        <v>-288688.15999999997</v>
      </c>
      <c r="H2469" s="6">
        <v>-288688.17</v>
      </c>
      <c r="I2469" s="6">
        <v>1.0000000009313226E-2</v>
      </c>
      <c r="J2469" s="6">
        <v>-3081</v>
      </c>
      <c r="K2469" s="6">
        <v>0</v>
      </c>
      <c r="L2469" s="6">
        <v>-3081</v>
      </c>
      <c r="M2469" s="6">
        <v>-3081</v>
      </c>
      <c r="N2469" s="6">
        <v>0</v>
      </c>
    </row>
    <row r="2470" spans="1:14" x14ac:dyDescent="0.25">
      <c r="A2470" s="5" t="s">
        <v>1509</v>
      </c>
      <c r="B2470" s="5" t="s">
        <v>92</v>
      </c>
      <c r="C2470" s="5" t="s">
        <v>42</v>
      </c>
      <c r="D2470" s="5" t="s">
        <v>43</v>
      </c>
      <c r="E2470" s="6">
        <v>267.45</v>
      </c>
      <c r="F2470" s="6">
        <v>0</v>
      </c>
      <c r="G2470" s="6">
        <v>267.45</v>
      </c>
      <c r="H2470" s="6">
        <v>0</v>
      </c>
      <c r="I2470" s="6">
        <v>267.45</v>
      </c>
      <c r="J2470" s="6">
        <v>3142</v>
      </c>
      <c r="K2470" s="6">
        <v>0</v>
      </c>
      <c r="L2470" s="6">
        <v>3142</v>
      </c>
      <c r="M2470" s="6">
        <v>0</v>
      </c>
      <c r="N2470" s="6">
        <v>3142</v>
      </c>
    </row>
    <row r="2471" spans="1:14" x14ac:dyDescent="0.25">
      <c r="A2471" s="5" t="s">
        <v>1509</v>
      </c>
      <c r="B2471" s="5" t="s">
        <v>639</v>
      </c>
      <c r="C2471" s="5" t="s">
        <v>42</v>
      </c>
      <c r="D2471" s="5" t="s">
        <v>43</v>
      </c>
      <c r="E2471" s="6">
        <v>1123.8800000000001</v>
      </c>
      <c r="F2471" s="6">
        <v>0</v>
      </c>
      <c r="G2471" s="6">
        <v>1123.8800000000001</v>
      </c>
      <c r="H2471" s="6">
        <v>0</v>
      </c>
      <c r="I2471" s="6">
        <v>1123.8800000000001</v>
      </c>
      <c r="J2471" s="6">
        <v>18500</v>
      </c>
      <c r="K2471" s="6">
        <v>0</v>
      </c>
      <c r="L2471" s="6">
        <v>18500</v>
      </c>
      <c r="M2471" s="6">
        <v>0</v>
      </c>
      <c r="N2471" s="6">
        <v>18500</v>
      </c>
    </row>
    <row r="2472" spans="1:14" x14ac:dyDescent="0.25">
      <c r="A2472" s="5" t="s">
        <v>1509</v>
      </c>
      <c r="B2472" s="5" t="s">
        <v>1505</v>
      </c>
      <c r="C2472" s="5" t="s">
        <v>42</v>
      </c>
      <c r="D2472" s="5" t="s">
        <v>43</v>
      </c>
      <c r="E2472" s="6">
        <v>5269.72</v>
      </c>
      <c r="F2472" s="6">
        <v>0</v>
      </c>
      <c r="G2472" s="6">
        <v>5269.72</v>
      </c>
      <c r="H2472" s="6">
        <v>0</v>
      </c>
      <c r="I2472" s="6">
        <v>5269.72</v>
      </c>
      <c r="J2472" s="6">
        <v>18500</v>
      </c>
      <c r="K2472" s="6">
        <v>0</v>
      </c>
      <c r="L2472" s="6">
        <v>18500</v>
      </c>
      <c r="M2472" s="6">
        <v>0</v>
      </c>
      <c r="N2472" s="6">
        <v>18500</v>
      </c>
    </row>
    <row r="2473" spans="1:14" x14ac:dyDescent="0.25">
      <c r="A2473" s="5" t="s">
        <v>1509</v>
      </c>
      <c r="B2473" s="5" t="s">
        <v>1301</v>
      </c>
      <c r="C2473" s="5" t="s">
        <v>42</v>
      </c>
      <c r="D2473" s="5" t="s">
        <v>43</v>
      </c>
      <c r="E2473" s="6">
        <v>0</v>
      </c>
      <c r="F2473" s="6">
        <v>754.84313725490199</v>
      </c>
      <c r="G2473" s="6">
        <v>-754.84313725490199</v>
      </c>
      <c r="H2473" s="6">
        <v>769.94</v>
      </c>
      <c r="I2473" s="6">
        <v>-769.94</v>
      </c>
      <c r="J2473" s="6">
        <v>0</v>
      </c>
      <c r="K2473" s="6">
        <v>3081</v>
      </c>
      <c r="L2473" s="6">
        <v>-3081</v>
      </c>
      <c r="M2473" s="6">
        <v>3142.62</v>
      </c>
      <c r="N2473" s="6">
        <v>-3142.62</v>
      </c>
    </row>
    <row r="2474" spans="1:14" x14ac:dyDescent="0.25">
      <c r="A2474" s="5" t="s">
        <v>1509</v>
      </c>
      <c r="B2474" s="5" t="s">
        <v>641</v>
      </c>
      <c r="C2474" s="5" t="s">
        <v>42</v>
      </c>
      <c r="D2474" s="5" t="s">
        <v>43</v>
      </c>
      <c r="E2474" s="6">
        <v>0</v>
      </c>
      <c r="F2474" s="6">
        <v>1177.9310344827584</v>
      </c>
      <c r="G2474" s="6">
        <v>-1177.9310344827584</v>
      </c>
      <c r="H2474" s="6">
        <v>1195.5999999999999</v>
      </c>
      <c r="I2474" s="6">
        <v>-1195.5999999999999</v>
      </c>
      <c r="J2474" s="6">
        <v>0</v>
      </c>
      <c r="K2474" s="6">
        <v>18486</v>
      </c>
      <c r="L2474" s="6">
        <v>-18486</v>
      </c>
      <c r="M2474" s="6">
        <v>18763.29</v>
      </c>
      <c r="N2474" s="6">
        <v>-18763.29</v>
      </c>
    </row>
    <row r="2475" spans="1:14" x14ac:dyDescent="0.25">
      <c r="A2475" s="5" t="s">
        <v>1509</v>
      </c>
      <c r="B2475" s="5" t="s">
        <v>94</v>
      </c>
      <c r="C2475" s="5" t="s">
        <v>42</v>
      </c>
      <c r="D2475" s="5" t="s">
        <v>43</v>
      </c>
      <c r="E2475" s="6">
        <v>1597.53</v>
      </c>
      <c r="F2475" s="6">
        <v>1592.8756218905473</v>
      </c>
      <c r="G2475" s="6">
        <v>4.6543781094526366</v>
      </c>
      <c r="H2475" s="6">
        <v>1600.84</v>
      </c>
      <c r="I2475" s="6">
        <v>-3.3099999999999454</v>
      </c>
      <c r="J2475" s="6">
        <v>3090</v>
      </c>
      <c r="K2475" s="6">
        <v>3081</v>
      </c>
      <c r="L2475" s="6">
        <v>9</v>
      </c>
      <c r="M2475" s="6">
        <v>3096.4050000000002</v>
      </c>
      <c r="N2475" s="6">
        <v>-6.4050000000002001</v>
      </c>
    </row>
    <row r="2476" spans="1:14" x14ac:dyDescent="0.25">
      <c r="A2476" s="5" t="s">
        <v>1509</v>
      </c>
      <c r="B2476" s="5" t="s">
        <v>376</v>
      </c>
      <c r="C2476" s="5" t="s">
        <v>42</v>
      </c>
      <c r="D2476" s="5" t="s">
        <v>43</v>
      </c>
      <c r="E2476" s="6">
        <v>4558.03</v>
      </c>
      <c r="F2476" s="6">
        <v>4554.5812807881766</v>
      </c>
      <c r="G2476" s="6">
        <v>3.4487192118231178</v>
      </c>
      <c r="H2476" s="6">
        <v>4622.8999999999996</v>
      </c>
      <c r="I2476" s="6">
        <v>-64.869999999999891</v>
      </c>
      <c r="J2476" s="6">
        <v>18500</v>
      </c>
      <c r="K2476" s="6">
        <v>18486</v>
      </c>
      <c r="L2476" s="6">
        <v>14</v>
      </c>
      <c r="M2476" s="6">
        <v>18763.29</v>
      </c>
      <c r="N2476" s="6">
        <v>-263.29000000000087</v>
      </c>
    </row>
    <row r="2477" spans="1:14" x14ac:dyDescent="0.25">
      <c r="A2477" s="5" t="s">
        <v>1509</v>
      </c>
      <c r="B2477" s="5" t="s">
        <v>1511</v>
      </c>
      <c r="C2477" s="5" t="s">
        <v>42</v>
      </c>
      <c r="D2477" s="5" t="s">
        <v>43</v>
      </c>
      <c r="E2477" s="6">
        <v>0</v>
      </c>
      <c r="F2477" s="6">
        <v>5265.7339901477835</v>
      </c>
      <c r="G2477" s="6">
        <v>-5265.7339901477835</v>
      </c>
      <c r="H2477" s="6">
        <v>5344.72</v>
      </c>
      <c r="I2477" s="6">
        <v>-5344.72</v>
      </c>
      <c r="J2477" s="6">
        <v>0</v>
      </c>
      <c r="K2477" s="6">
        <v>18486</v>
      </c>
      <c r="L2477" s="6">
        <v>-18486</v>
      </c>
      <c r="M2477" s="6">
        <v>18763.29</v>
      </c>
      <c r="N2477" s="6">
        <v>-18763.29</v>
      </c>
    </row>
    <row r="2478" spans="1:14" x14ac:dyDescent="0.25">
      <c r="A2478" s="5" t="s">
        <v>1509</v>
      </c>
      <c r="B2478" s="5" t="s">
        <v>47</v>
      </c>
      <c r="C2478" s="5" t="s">
        <v>42</v>
      </c>
      <c r="D2478" s="5" t="s">
        <v>43</v>
      </c>
      <c r="E2478" s="6">
        <v>8863.08</v>
      </c>
      <c r="F2478" s="6">
        <v>8691.9313725490192</v>
      </c>
      <c r="G2478" s="6">
        <v>171.14862745098071</v>
      </c>
      <c r="H2478" s="6">
        <v>8865.77</v>
      </c>
      <c r="I2478" s="6">
        <v>-2.6900000000005093</v>
      </c>
      <c r="J2478" s="6">
        <v>18850</v>
      </c>
      <c r="K2478" s="6">
        <v>18486</v>
      </c>
      <c r="L2478" s="6">
        <v>364</v>
      </c>
      <c r="M2478" s="6">
        <v>18855.72</v>
      </c>
      <c r="N2478" s="6">
        <v>-5.7200000000011642</v>
      </c>
    </row>
    <row r="2479" spans="1:14" x14ac:dyDescent="0.25">
      <c r="A2479" s="5" t="s">
        <v>1509</v>
      </c>
      <c r="B2479" s="5" t="s">
        <v>1512</v>
      </c>
      <c r="C2479" s="5" t="s">
        <v>42</v>
      </c>
      <c r="D2479" s="5" t="s">
        <v>43</v>
      </c>
      <c r="E2479" s="6">
        <v>12121</v>
      </c>
      <c r="F2479" s="6">
        <v>12046.709359605911</v>
      </c>
      <c r="G2479" s="6">
        <v>74.290640394088769</v>
      </c>
      <c r="H2479" s="6">
        <v>12227.41</v>
      </c>
      <c r="I2479" s="6">
        <v>-106.40999999999985</v>
      </c>
      <c r="J2479" s="6">
        <v>3100</v>
      </c>
      <c r="K2479" s="6">
        <v>3081</v>
      </c>
      <c r="L2479" s="6">
        <v>19</v>
      </c>
      <c r="M2479" s="6">
        <v>3127.2150000000001</v>
      </c>
      <c r="N2479" s="6">
        <v>-27.215000000000146</v>
      </c>
    </row>
    <row r="2480" spans="1:14" x14ac:dyDescent="0.25">
      <c r="A2480" s="5" t="s">
        <v>1509</v>
      </c>
      <c r="B2480" s="5" t="s">
        <v>1364</v>
      </c>
      <c r="C2480" s="5" t="s">
        <v>42</v>
      </c>
      <c r="D2480" s="5" t="s">
        <v>43</v>
      </c>
      <c r="E2480" s="6">
        <v>19321.86</v>
      </c>
      <c r="F2480" s="6">
        <v>19231.353233830843</v>
      </c>
      <c r="G2480" s="6">
        <v>90.506766169157345</v>
      </c>
      <c r="H2480" s="6">
        <v>19327.509999999998</v>
      </c>
      <c r="I2480" s="6">
        <v>-5.6499999999978172</v>
      </c>
      <c r="J2480" s="6">
        <v>18573</v>
      </c>
      <c r="K2480" s="6">
        <v>18486</v>
      </c>
      <c r="L2480" s="6">
        <v>87</v>
      </c>
      <c r="M2480" s="6">
        <v>18578.43</v>
      </c>
      <c r="N2480" s="6">
        <v>-5.430000000000291</v>
      </c>
    </row>
    <row r="2481" spans="1:14" x14ac:dyDescent="0.25">
      <c r="A2481" s="5" t="s">
        <v>1509</v>
      </c>
      <c r="B2481" s="5" t="s">
        <v>1507</v>
      </c>
      <c r="C2481" s="5" t="s">
        <v>42</v>
      </c>
      <c r="D2481" s="5" t="s">
        <v>43</v>
      </c>
      <c r="E2481" s="6">
        <v>25883.23</v>
      </c>
      <c r="F2481" s="6">
        <v>25507.891625615764</v>
      </c>
      <c r="G2481" s="6">
        <v>375.33837438423507</v>
      </c>
      <c r="H2481" s="6">
        <v>25890.51</v>
      </c>
      <c r="I2481" s="6">
        <v>-7.2799999999988358</v>
      </c>
      <c r="J2481" s="6">
        <v>18758</v>
      </c>
      <c r="K2481" s="6">
        <v>18486</v>
      </c>
      <c r="L2481" s="6">
        <v>272</v>
      </c>
      <c r="M2481" s="6">
        <v>18763.29</v>
      </c>
      <c r="N2481" s="6">
        <v>-5.2900000000008731</v>
      </c>
    </row>
    <row r="2482" spans="1:14" x14ac:dyDescent="0.25">
      <c r="A2482" s="5" t="s">
        <v>1509</v>
      </c>
      <c r="B2482" s="5" t="s">
        <v>103</v>
      </c>
      <c r="C2482" s="5" t="s">
        <v>42</v>
      </c>
      <c r="D2482" s="5" t="s">
        <v>43</v>
      </c>
      <c r="E2482" s="6">
        <v>93612.81</v>
      </c>
      <c r="F2482" s="6">
        <v>92715.049504950497</v>
      </c>
      <c r="G2482" s="6">
        <v>897.76049504950061</v>
      </c>
      <c r="H2482" s="6">
        <v>93642.2</v>
      </c>
      <c r="I2482" s="6">
        <v>-29.389999999999418</v>
      </c>
      <c r="J2482" s="6">
        <v>18665</v>
      </c>
      <c r="K2482" s="6">
        <v>18486</v>
      </c>
      <c r="L2482" s="6">
        <v>179</v>
      </c>
      <c r="M2482" s="6">
        <v>18670.86</v>
      </c>
      <c r="N2482" s="6">
        <v>-5.8600000000005821</v>
      </c>
    </row>
    <row r="2483" spans="1:14" x14ac:dyDescent="0.25">
      <c r="A2483" s="5" t="s">
        <v>1509</v>
      </c>
      <c r="B2483" s="5" t="s">
        <v>379</v>
      </c>
      <c r="C2483" s="5" t="s">
        <v>42</v>
      </c>
      <c r="D2483" s="5" t="s">
        <v>53</v>
      </c>
      <c r="E2483" s="6">
        <v>81907.539999999994</v>
      </c>
      <c r="F2483" s="6">
        <v>81616.159203980103</v>
      </c>
      <c r="G2483" s="6">
        <v>291.38079601989011</v>
      </c>
      <c r="H2483" s="6">
        <v>82024.240000000005</v>
      </c>
      <c r="I2483" s="6">
        <v>-116.70000000001164</v>
      </c>
      <c r="J2483" s="6">
        <v>13914</v>
      </c>
      <c r="K2483" s="6">
        <v>13864.500497512438</v>
      </c>
      <c r="L2483" s="6">
        <v>49.499502487562495</v>
      </c>
      <c r="M2483" s="6">
        <v>13933.823</v>
      </c>
      <c r="N2483" s="6">
        <v>-19.82300000000032</v>
      </c>
    </row>
    <row r="2484" spans="1:14" x14ac:dyDescent="0.25">
      <c r="A2484" s="5" t="s">
        <v>1509</v>
      </c>
      <c r="B2484" s="5" t="s">
        <v>54</v>
      </c>
      <c r="C2484" s="5" t="s">
        <v>42</v>
      </c>
      <c r="D2484" s="5" t="s">
        <v>55</v>
      </c>
      <c r="E2484" s="6">
        <v>933.36</v>
      </c>
      <c r="F2484" s="6">
        <v>915.05882352941171</v>
      </c>
      <c r="G2484" s="6">
        <v>18.301176470588302</v>
      </c>
      <c r="H2484" s="6">
        <v>933.36</v>
      </c>
      <c r="I2484" s="6">
        <v>0</v>
      </c>
      <c r="J2484" s="6">
        <v>169.702</v>
      </c>
      <c r="K2484" s="6">
        <v>166.37352941176468</v>
      </c>
      <c r="L2484" s="6">
        <v>3.3284705882353194</v>
      </c>
      <c r="M2484" s="6">
        <v>169.70099999999999</v>
      </c>
      <c r="N2484" s="6">
        <v>1.0000000000047748E-3</v>
      </c>
    </row>
    <row r="2485" spans="1:14" x14ac:dyDescent="0.25">
      <c r="A2485" s="5" t="s">
        <v>1513</v>
      </c>
      <c r="B2485" s="5" t="s">
        <v>25</v>
      </c>
      <c r="C2485" s="5" t="s">
        <v>26</v>
      </c>
      <c r="D2485" s="5" t="s">
        <v>27</v>
      </c>
      <c r="E2485" s="6">
        <v>5340.58</v>
      </c>
      <c r="F2485" s="6">
        <v>0</v>
      </c>
      <c r="G2485" s="6">
        <v>5340.58</v>
      </c>
      <c r="H2485" s="6">
        <v>0</v>
      </c>
      <c r="I2485" s="6">
        <v>5340.58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</row>
    <row r="2486" spans="1:14" x14ac:dyDescent="0.25">
      <c r="A2486" s="5" t="s">
        <v>1513</v>
      </c>
      <c r="B2486" s="5" t="s">
        <v>30</v>
      </c>
      <c r="C2486" s="5" t="s">
        <v>29</v>
      </c>
      <c r="D2486" s="5" t="s">
        <v>27</v>
      </c>
      <c r="E2486" s="6">
        <v>126.82</v>
      </c>
      <c r="F2486" s="6">
        <v>0</v>
      </c>
      <c r="G2486" s="6">
        <v>126.82</v>
      </c>
      <c r="H2486" s="6">
        <v>128.09</v>
      </c>
      <c r="I2486" s="6">
        <v>-1.2700000000000102</v>
      </c>
      <c r="J2486" s="6">
        <v>0</v>
      </c>
      <c r="K2486" s="6">
        <v>0</v>
      </c>
      <c r="L2486" s="6">
        <v>0</v>
      </c>
      <c r="M2486" s="6">
        <v>0</v>
      </c>
      <c r="N2486" s="6">
        <v>0</v>
      </c>
    </row>
    <row r="2487" spans="1:14" x14ac:dyDescent="0.25">
      <c r="A2487" s="5" t="s">
        <v>1513</v>
      </c>
      <c r="B2487" s="5" t="s">
        <v>31</v>
      </c>
      <c r="C2487" s="5" t="s">
        <v>29</v>
      </c>
      <c r="D2487" s="5" t="s">
        <v>27</v>
      </c>
      <c r="E2487" s="6">
        <v>568.80999999999995</v>
      </c>
      <c r="F2487" s="6">
        <v>0</v>
      </c>
      <c r="G2487" s="6">
        <v>568.80999999999995</v>
      </c>
      <c r="H2487" s="6">
        <v>574.5</v>
      </c>
      <c r="I2487" s="6">
        <v>-5.6900000000000546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</row>
    <row r="2488" spans="1:14" x14ac:dyDescent="0.25">
      <c r="A2488" s="5" t="s">
        <v>1513</v>
      </c>
      <c r="B2488" s="5" t="s">
        <v>32</v>
      </c>
      <c r="C2488" s="5" t="s">
        <v>33</v>
      </c>
      <c r="D2488" s="5" t="s">
        <v>27</v>
      </c>
      <c r="E2488" s="6">
        <v>1387.67</v>
      </c>
      <c r="F2488" s="6">
        <v>0</v>
      </c>
      <c r="G2488" s="6">
        <v>1387.67</v>
      </c>
      <c r="H2488" s="6">
        <v>1874.57</v>
      </c>
      <c r="I2488" s="6">
        <v>-486.89999999999986</v>
      </c>
      <c r="J2488" s="6">
        <v>3.42</v>
      </c>
      <c r="K2488" s="6">
        <v>0</v>
      </c>
      <c r="L2488" s="6">
        <v>3.42</v>
      </c>
      <c r="M2488" s="6">
        <v>4.62</v>
      </c>
      <c r="N2488" s="6">
        <v>-1.2000000000000002</v>
      </c>
    </row>
    <row r="2489" spans="1:14" x14ac:dyDescent="0.25">
      <c r="A2489" s="5" t="s">
        <v>1513</v>
      </c>
      <c r="B2489" s="5" t="s">
        <v>28</v>
      </c>
      <c r="C2489" s="5" t="s">
        <v>29</v>
      </c>
      <c r="D2489" s="5" t="s">
        <v>27</v>
      </c>
      <c r="E2489" s="6">
        <v>4052.59</v>
      </c>
      <c r="F2489" s="6">
        <v>0</v>
      </c>
      <c r="G2489" s="6">
        <v>4052.59</v>
      </c>
      <c r="H2489" s="6">
        <v>4093.12</v>
      </c>
      <c r="I2489" s="6">
        <v>-40.529999999999745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</row>
    <row r="2490" spans="1:14" x14ac:dyDescent="0.25">
      <c r="A2490" s="5" t="s">
        <v>1513</v>
      </c>
      <c r="B2490" s="5" t="s">
        <v>36</v>
      </c>
      <c r="C2490" s="5" t="s">
        <v>29</v>
      </c>
      <c r="D2490" s="5" t="s">
        <v>27</v>
      </c>
      <c r="E2490" s="6">
        <v>7309.76</v>
      </c>
      <c r="F2490" s="6">
        <v>0</v>
      </c>
      <c r="G2490" s="6">
        <v>7309.76</v>
      </c>
      <c r="H2490" s="6">
        <v>7382.86</v>
      </c>
      <c r="I2490" s="6">
        <v>-73.099999999999454</v>
      </c>
      <c r="J2490" s="6">
        <v>0</v>
      </c>
      <c r="K2490" s="6">
        <v>0</v>
      </c>
      <c r="L2490" s="6">
        <v>0</v>
      </c>
      <c r="M2490" s="6">
        <v>0</v>
      </c>
      <c r="N2490" s="6">
        <v>0</v>
      </c>
    </row>
    <row r="2491" spans="1:14" x14ac:dyDescent="0.25">
      <c r="A2491" s="5" t="s">
        <v>1513</v>
      </c>
      <c r="B2491" s="5" t="s">
        <v>34</v>
      </c>
      <c r="C2491" s="5" t="s">
        <v>33</v>
      </c>
      <c r="D2491" s="5" t="s">
        <v>27</v>
      </c>
      <c r="E2491" s="6">
        <v>6203.88</v>
      </c>
      <c r="F2491" s="6">
        <v>0</v>
      </c>
      <c r="G2491" s="6">
        <v>6203.88</v>
      </c>
      <c r="H2491" s="6">
        <v>8380.68</v>
      </c>
      <c r="I2491" s="6">
        <v>-2176.8000000000002</v>
      </c>
      <c r="J2491" s="6">
        <v>3.42</v>
      </c>
      <c r="K2491" s="6">
        <v>0</v>
      </c>
      <c r="L2491" s="6">
        <v>3.42</v>
      </c>
      <c r="M2491" s="6">
        <v>4.62</v>
      </c>
      <c r="N2491" s="6">
        <v>-1.2000000000000002</v>
      </c>
    </row>
    <row r="2492" spans="1:14" x14ac:dyDescent="0.25">
      <c r="A2492" s="5" t="s">
        <v>1513</v>
      </c>
      <c r="B2492" s="5" t="s">
        <v>35</v>
      </c>
      <c r="C2492" s="5" t="s">
        <v>33</v>
      </c>
      <c r="D2492" s="5" t="s">
        <v>27</v>
      </c>
      <c r="E2492" s="6">
        <v>7306.25</v>
      </c>
      <c r="F2492" s="6">
        <v>0</v>
      </c>
      <c r="G2492" s="6">
        <v>7306.25</v>
      </c>
      <c r="H2492" s="6">
        <v>9869.84</v>
      </c>
      <c r="I2492" s="6">
        <v>-2563.59</v>
      </c>
      <c r="J2492" s="6">
        <v>71.819999999999993</v>
      </c>
      <c r="K2492" s="6">
        <v>0</v>
      </c>
      <c r="L2492" s="6">
        <v>71.819999999999993</v>
      </c>
      <c r="M2492" s="6">
        <v>97.02</v>
      </c>
      <c r="N2492" s="6">
        <v>-25.200000000000003</v>
      </c>
    </row>
    <row r="2493" spans="1:14" x14ac:dyDescent="0.25">
      <c r="A2493" s="5" t="s">
        <v>1513</v>
      </c>
      <c r="B2493" s="5" t="s">
        <v>37</v>
      </c>
      <c r="C2493" s="5" t="s">
        <v>29</v>
      </c>
      <c r="D2493" s="5" t="s">
        <v>27</v>
      </c>
      <c r="E2493" s="6">
        <v>16025.56</v>
      </c>
      <c r="F2493" s="6">
        <v>0</v>
      </c>
      <c r="G2493" s="6">
        <v>16025.56</v>
      </c>
      <c r="H2493" s="6">
        <v>16185.81</v>
      </c>
      <c r="I2493" s="6">
        <v>-160.25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</row>
    <row r="2494" spans="1:14" x14ac:dyDescent="0.25">
      <c r="A2494" s="5" t="s">
        <v>1513</v>
      </c>
      <c r="B2494" s="5" t="s">
        <v>1514</v>
      </c>
      <c r="C2494" s="5" t="s">
        <v>39</v>
      </c>
      <c r="D2494" s="5" t="s">
        <v>40</v>
      </c>
      <c r="E2494" s="6">
        <v>-452355.75</v>
      </c>
      <c r="F2494" s="6">
        <v>0</v>
      </c>
      <c r="G2494" s="6">
        <v>-452355.75</v>
      </c>
      <c r="H2494" s="6">
        <v>-452355.92</v>
      </c>
      <c r="I2494" s="6">
        <v>0.16999999998370185</v>
      </c>
      <c r="J2494" s="6">
        <v>-4620</v>
      </c>
      <c r="K2494" s="6">
        <v>0</v>
      </c>
      <c r="L2494" s="6">
        <v>-4620</v>
      </c>
      <c r="M2494" s="6">
        <v>-4620</v>
      </c>
      <c r="N2494" s="6">
        <v>0</v>
      </c>
    </row>
    <row r="2495" spans="1:14" x14ac:dyDescent="0.25">
      <c r="A2495" s="5" t="s">
        <v>1513</v>
      </c>
      <c r="B2495" s="5" t="s">
        <v>92</v>
      </c>
      <c r="C2495" s="5" t="s">
        <v>42</v>
      </c>
      <c r="D2495" s="5" t="s">
        <v>43</v>
      </c>
      <c r="E2495" s="6">
        <v>426.11</v>
      </c>
      <c r="F2495" s="6">
        <v>0</v>
      </c>
      <c r="G2495" s="6">
        <v>426.11</v>
      </c>
      <c r="H2495" s="6">
        <v>0</v>
      </c>
      <c r="I2495" s="6">
        <v>426.11</v>
      </c>
      <c r="J2495" s="6">
        <v>5006</v>
      </c>
      <c r="K2495" s="6">
        <v>0</v>
      </c>
      <c r="L2495" s="6">
        <v>5006</v>
      </c>
      <c r="M2495" s="6">
        <v>0</v>
      </c>
      <c r="N2495" s="6">
        <v>5006</v>
      </c>
    </row>
    <row r="2496" spans="1:14" x14ac:dyDescent="0.25">
      <c r="A2496" s="5" t="s">
        <v>1513</v>
      </c>
      <c r="B2496" s="5" t="s">
        <v>1301</v>
      </c>
      <c r="C2496" s="5" t="s">
        <v>42</v>
      </c>
      <c r="D2496" s="5" t="s">
        <v>43</v>
      </c>
      <c r="E2496" s="6">
        <v>0</v>
      </c>
      <c r="F2496" s="6">
        <v>1131.9019607843138</v>
      </c>
      <c r="G2496" s="6">
        <v>-1131.9019607843138</v>
      </c>
      <c r="H2496" s="6">
        <v>1154.54</v>
      </c>
      <c r="I2496" s="6">
        <v>-1154.54</v>
      </c>
      <c r="J2496" s="6">
        <v>0</v>
      </c>
      <c r="K2496" s="6">
        <v>4619.9999999999991</v>
      </c>
      <c r="L2496" s="6">
        <v>-4619.9999999999991</v>
      </c>
      <c r="M2496" s="6">
        <v>4712.3999999999996</v>
      </c>
      <c r="N2496" s="6">
        <v>-4712.3999999999996</v>
      </c>
    </row>
    <row r="2497" spans="1:14" x14ac:dyDescent="0.25">
      <c r="A2497" s="5" t="s">
        <v>1513</v>
      </c>
      <c r="B2497" s="5" t="s">
        <v>469</v>
      </c>
      <c r="C2497" s="5" t="s">
        <v>42</v>
      </c>
      <c r="D2497" s="5" t="s">
        <v>43</v>
      </c>
      <c r="E2497" s="6">
        <v>1768.23</v>
      </c>
      <c r="F2497" s="6">
        <v>1766.3152709359606</v>
      </c>
      <c r="G2497" s="6">
        <v>1.9147290640394203</v>
      </c>
      <c r="H2497" s="6">
        <v>1792.81</v>
      </c>
      <c r="I2497" s="6">
        <v>-24.579999999999927</v>
      </c>
      <c r="J2497" s="6">
        <v>27750</v>
      </c>
      <c r="K2497" s="6">
        <v>27720</v>
      </c>
      <c r="L2497" s="6">
        <v>30</v>
      </c>
      <c r="M2497" s="6">
        <v>28135.8</v>
      </c>
      <c r="N2497" s="6">
        <v>-385.79999999999927</v>
      </c>
    </row>
    <row r="2498" spans="1:14" x14ac:dyDescent="0.25">
      <c r="A2498" s="5" t="s">
        <v>1513</v>
      </c>
      <c r="B2498" s="5" t="s">
        <v>94</v>
      </c>
      <c r="C2498" s="5" t="s">
        <v>42</v>
      </c>
      <c r="D2498" s="5" t="s">
        <v>43</v>
      </c>
      <c r="E2498" s="6">
        <v>2394.23</v>
      </c>
      <c r="F2498" s="6">
        <v>2388.5373134328356</v>
      </c>
      <c r="G2498" s="6">
        <v>5.6926865671644009</v>
      </c>
      <c r="H2498" s="6">
        <v>2400.48</v>
      </c>
      <c r="I2498" s="6">
        <v>-6.25</v>
      </c>
      <c r="J2498" s="6">
        <v>4631</v>
      </c>
      <c r="K2498" s="6">
        <v>4620</v>
      </c>
      <c r="L2498" s="6">
        <v>11</v>
      </c>
      <c r="M2498" s="6">
        <v>4643.1000000000004</v>
      </c>
      <c r="N2498" s="6">
        <v>-12.100000000000364</v>
      </c>
    </row>
    <row r="2499" spans="1:14" x14ac:dyDescent="0.25">
      <c r="A2499" s="5" t="s">
        <v>1513</v>
      </c>
      <c r="B2499" s="5" t="s">
        <v>45</v>
      </c>
      <c r="C2499" s="5" t="s">
        <v>42</v>
      </c>
      <c r="D2499" s="5" t="s">
        <v>43</v>
      </c>
      <c r="E2499" s="6">
        <v>7578.8</v>
      </c>
      <c r="F2499" s="6">
        <v>7570.6108374384239</v>
      </c>
      <c r="G2499" s="6">
        <v>8.1891625615762678</v>
      </c>
      <c r="H2499" s="6">
        <v>7684.17</v>
      </c>
      <c r="I2499" s="6">
        <v>-105.36999999999989</v>
      </c>
      <c r="J2499" s="6">
        <v>27750</v>
      </c>
      <c r="K2499" s="6">
        <v>27720</v>
      </c>
      <c r="L2499" s="6">
        <v>30</v>
      </c>
      <c r="M2499" s="6">
        <v>28135.8</v>
      </c>
      <c r="N2499" s="6">
        <v>-385.79999999999927</v>
      </c>
    </row>
    <row r="2500" spans="1:14" x14ac:dyDescent="0.25">
      <c r="A2500" s="5" t="s">
        <v>1513</v>
      </c>
      <c r="B2500" s="5" t="s">
        <v>1511</v>
      </c>
      <c r="C2500" s="5" t="s">
        <v>42</v>
      </c>
      <c r="D2500" s="5" t="s">
        <v>43</v>
      </c>
      <c r="E2500" s="6">
        <v>8331.86</v>
      </c>
      <c r="F2500" s="6">
        <v>7896.0394088669955</v>
      </c>
      <c r="G2500" s="6">
        <v>435.82059113300511</v>
      </c>
      <c r="H2500" s="6">
        <v>8014.48</v>
      </c>
      <c r="I2500" s="6">
        <v>317.38000000000102</v>
      </c>
      <c r="J2500" s="6">
        <v>29250</v>
      </c>
      <c r="K2500" s="6">
        <v>27720</v>
      </c>
      <c r="L2500" s="6">
        <v>1530</v>
      </c>
      <c r="M2500" s="6">
        <v>28135.8</v>
      </c>
      <c r="N2500" s="6">
        <v>1114.2000000000007</v>
      </c>
    </row>
    <row r="2501" spans="1:14" x14ac:dyDescent="0.25">
      <c r="A2501" s="5" t="s">
        <v>1513</v>
      </c>
      <c r="B2501" s="5" t="s">
        <v>47</v>
      </c>
      <c r="C2501" s="5" t="s">
        <v>42</v>
      </c>
      <c r="D2501" s="5" t="s">
        <v>43</v>
      </c>
      <c r="E2501" s="6">
        <v>13294.62</v>
      </c>
      <c r="F2501" s="6">
        <v>13033.666666666666</v>
      </c>
      <c r="G2501" s="6">
        <v>260.95333333333474</v>
      </c>
      <c r="H2501" s="6">
        <v>13294.34</v>
      </c>
      <c r="I2501" s="6">
        <v>0.28000000000065484</v>
      </c>
      <c r="J2501" s="6">
        <v>28275</v>
      </c>
      <c r="K2501" s="6">
        <v>27720</v>
      </c>
      <c r="L2501" s="6">
        <v>555</v>
      </c>
      <c r="M2501" s="6">
        <v>28274.400000000001</v>
      </c>
      <c r="N2501" s="6">
        <v>0.59999999999854481</v>
      </c>
    </row>
    <row r="2502" spans="1:14" x14ac:dyDescent="0.25">
      <c r="A2502" s="5" t="s">
        <v>1513</v>
      </c>
      <c r="B2502" s="5" t="s">
        <v>1515</v>
      </c>
      <c r="C2502" s="5" t="s">
        <v>42</v>
      </c>
      <c r="D2502" s="5" t="s">
        <v>43</v>
      </c>
      <c r="E2502" s="6">
        <v>18388.73</v>
      </c>
      <c r="F2502" s="6">
        <v>18064.197044334975</v>
      </c>
      <c r="G2502" s="6">
        <v>324.53295566502493</v>
      </c>
      <c r="H2502" s="6">
        <v>18335.16</v>
      </c>
      <c r="I2502" s="6">
        <v>53.569999999999709</v>
      </c>
      <c r="J2502" s="6">
        <v>4703</v>
      </c>
      <c r="K2502" s="6">
        <v>4620</v>
      </c>
      <c r="L2502" s="6">
        <v>83</v>
      </c>
      <c r="M2502" s="6">
        <v>4689.3</v>
      </c>
      <c r="N2502" s="6">
        <v>13.699999999999818</v>
      </c>
    </row>
    <row r="2503" spans="1:14" x14ac:dyDescent="0.25">
      <c r="A2503" s="5" t="s">
        <v>1513</v>
      </c>
      <c r="B2503" s="5" t="s">
        <v>1364</v>
      </c>
      <c r="C2503" s="5" t="s">
        <v>42</v>
      </c>
      <c r="D2503" s="5" t="s">
        <v>43</v>
      </c>
      <c r="E2503" s="6">
        <v>28982.27</v>
      </c>
      <c r="F2503" s="6">
        <v>28837.671641791047</v>
      </c>
      <c r="G2503" s="6">
        <v>144.59835820895387</v>
      </c>
      <c r="H2503" s="6">
        <v>28981.86</v>
      </c>
      <c r="I2503" s="6">
        <v>0.40999999999985448</v>
      </c>
      <c r="J2503" s="6">
        <v>27859</v>
      </c>
      <c r="K2503" s="6">
        <v>27720</v>
      </c>
      <c r="L2503" s="6">
        <v>139</v>
      </c>
      <c r="M2503" s="6">
        <v>27858.6</v>
      </c>
      <c r="N2503" s="6">
        <v>0.40000000000145519</v>
      </c>
    </row>
    <row r="2504" spans="1:14" x14ac:dyDescent="0.25">
      <c r="A2504" s="5" t="s">
        <v>1513</v>
      </c>
      <c r="B2504" s="5" t="s">
        <v>1516</v>
      </c>
      <c r="C2504" s="5" t="s">
        <v>42</v>
      </c>
      <c r="D2504" s="5" t="s">
        <v>43</v>
      </c>
      <c r="E2504" s="6">
        <v>40705.57</v>
      </c>
      <c r="F2504" s="6">
        <v>38249.418719211826</v>
      </c>
      <c r="G2504" s="6">
        <v>2456.1512807881736</v>
      </c>
      <c r="H2504" s="6">
        <v>38823.160000000003</v>
      </c>
      <c r="I2504" s="6">
        <v>1882.4099999999962</v>
      </c>
      <c r="J2504" s="6">
        <v>29500</v>
      </c>
      <c r="K2504" s="6">
        <v>27720</v>
      </c>
      <c r="L2504" s="6">
        <v>1780</v>
      </c>
      <c r="M2504" s="6">
        <v>28135.8</v>
      </c>
      <c r="N2504" s="6">
        <v>1364.2000000000007</v>
      </c>
    </row>
    <row r="2505" spans="1:14" x14ac:dyDescent="0.25">
      <c r="A2505" s="5" t="s">
        <v>1513</v>
      </c>
      <c r="B2505" s="5" t="s">
        <v>51</v>
      </c>
      <c r="C2505" s="5" t="s">
        <v>42</v>
      </c>
      <c r="D2505" s="5" t="s">
        <v>43</v>
      </c>
      <c r="E2505" s="6">
        <v>158140.26</v>
      </c>
      <c r="F2505" s="6">
        <v>156570.03960396041</v>
      </c>
      <c r="G2505" s="6">
        <v>1570.2203960396</v>
      </c>
      <c r="H2505" s="6">
        <v>158135.74</v>
      </c>
      <c r="I2505" s="6">
        <v>4.5200000000186265</v>
      </c>
      <c r="J2505" s="6">
        <v>27998</v>
      </c>
      <c r="K2505" s="6">
        <v>27720</v>
      </c>
      <c r="L2505" s="6">
        <v>278</v>
      </c>
      <c r="M2505" s="6">
        <v>27997.200000000001</v>
      </c>
      <c r="N2505" s="6">
        <v>0.7999999999992724</v>
      </c>
    </row>
    <row r="2506" spans="1:14" x14ac:dyDescent="0.25">
      <c r="A2506" s="5" t="s">
        <v>1513</v>
      </c>
      <c r="B2506" s="5" t="s">
        <v>52</v>
      </c>
      <c r="C2506" s="5" t="s">
        <v>42</v>
      </c>
      <c r="D2506" s="5" t="s">
        <v>53</v>
      </c>
      <c r="E2506" s="6">
        <v>122623.57</v>
      </c>
      <c r="F2506" s="6">
        <v>122623.87128712871</v>
      </c>
      <c r="G2506" s="6">
        <v>-0.30128712870646268</v>
      </c>
      <c r="H2506" s="6">
        <v>123850.11</v>
      </c>
      <c r="I2506" s="6">
        <v>-1226.5399999999936</v>
      </c>
      <c r="J2506" s="6">
        <v>20790</v>
      </c>
      <c r="K2506" s="6">
        <v>20790</v>
      </c>
      <c r="L2506" s="6">
        <v>0</v>
      </c>
      <c r="M2506" s="6">
        <v>20997.9</v>
      </c>
      <c r="N2506" s="6">
        <v>-207.90000000000146</v>
      </c>
    </row>
    <row r="2507" spans="1:14" x14ac:dyDescent="0.25">
      <c r="A2507" s="5" t="s">
        <v>1513</v>
      </c>
      <c r="B2507" s="5" t="s">
        <v>54</v>
      </c>
      <c r="C2507" s="5" t="s">
        <v>42</v>
      </c>
      <c r="D2507" s="5" t="s">
        <v>55</v>
      </c>
      <c r="E2507" s="6">
        <v>1399.58</v>
      </c>
      <c r="F2507" s="6">
        <v>1372.1470588235295</v>
      </c>
      <c r="G2507" s="6">
        <v>27.432941176470422</v>
      </c>
      <c r="H2507" s="6">
        <v>1399.59</v>
      </c>
      <c r="I2507" s="6">
        <v>-9.9999999999909051E-3</v>
      </c>
      <c r="J2507" s="6">
        <v>254.47</v>
      </c>
      <c r="K2507" s="6">
        <v>249.48039215686273</v>
      </c>
      <c r="L2507" s="6">
        <v>4.9896078431372644</v>
      </c>
      <c r="M2507" s="6">
        <v>254.47</v>
      </c>
      <c r="N2507" s="6">
        <v>0</v>
      </c>
    </row>
    <row r="2508" spans="1:14" x14ac:dyDescent="0.25">
      <c r="A2508" s="5" t="s">
        <v>1517</v>
      </c>
      <c r="B2508" s="5" t="s">
        <v>25</v>
      </c>
      <c r="C2508" s="5" t="s">
        <v>26</v>
      </c>
      <c r="D2508" s="5" t="s">
        <v>27</v>
      </c>
      <c r="E2508" s="6">
        <v>12057.35</v>
      </c>
      <c r="F2508" s="6">
        <v>0</v>
      </c>
      <c r="G2508" s="6">
        <v>12057.35</v>
      </c>
      <c r="H2508" s="6">
        <v>0</v>
      </c>
      <c r="I2508" s="6">
        <v>12057.35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</row>
    <row r="2509" spans="1:14" x14ac:dyDescent="0.25">
      <c r="A2509" s="5" t="s">
        <v>1517</v>
      </c>
      <c r="B2509" s="5" t="s">
        <v>30</v>
      </c>
      <c r="C2509" s="5" t="s">
        <v>29</v>
      </c>
      <c r="D2509" s="5" t="s">
        <v>27</v>
      </c>
      <c r="E2509" s="6">
        <v>232.05</v>
      </c>
      <c r="F2509" s="6">
        <v>0</v>
      </c>
      <c r="G2509" s="6">
        <v>232.05</v>
      </c>
      <c r="H2509" s="6">
        <v>234.68</v>
      </c>
      <c r="I2509" s="6">
        <v>-2.6299999999999955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</row>
    <row r="2510" spans="1:14" x14ac:dyDescent="0.25">
      <c r="A2510" s="5" t="s">
        <v>1517</v>
      </c>
      <c r="B2510" s="5" t="s">
        <v>31</v>
      </c>
      <c r="C2510" s="5" t="s">
        <v>29</v>
      </c>
      <c r="D2510" s="5" t="s">
        <v>27</v>
      </c>
      <c r="E2510" s="6">
        <v>1040.8</v>
      </c>
      <c r="F2510" s="6">
        <v>0</v>
      </c>
      <c r="G2510" s="6">
        <v>1040.8</v>
      </c>
      <c r="H2510" s="6">
        <v>1052.6099999999999</v>
      </c>
      <c r="I2510" s="6">
        <v>-11.809999999999945</v>
      </c>
      <c r="J2510" s="6">
        <v>0</v>
      </c>
      <c r="K2510" s="6">
        <v>0</v>
      </c>
      <c r="L2510" s="6">
        <v>0</v>
      </c>
      <c r="M2510" s="6">
        <v>0</v>
      </c>
      <c r="N2510" s="6">
        <v>0</v>
      </c>
    </row>
    <row r="2511" spans="1:14" x14ac:dyDescent="0.25">
      <c r="A2511" s="5" t="s">
        <v>1517</v>
      </c>
      <c r="B2511" s="5" t="s">
        <v>32</v>
      </c>
      <c r="C2511" s="5" t="s">
        <v>33</v>
      </c>
      <c r="D2511" s="5" t="s">
        <v>27</v>
      </c>
      <c r="E2511" s="6">
        <v>1793.42</v>
      </c>
      <c r="F2511" s="6">
        <v>0</v>
      </c>
      <c r="G2511" s="6">
        <v>1793.42</v>
      </c>
      <c r="H2511" s="6">
        <v>2352.5300000000002</v>
      </c>
      <c r="I2511" s="6">
        <v>-559.11000000000013</v>
      </c>
      <c r="J2511" s="6">
        <v>4.42</v>
      </c>
      <c r="K2511" s="6">
        <v>0</v>
      </c>
      <c r="L2511" s="6">
        <v>4.42</v>
      </c>
      <c r="M2511" s="6">
        <v>5.798</v>
      </c>
      <c r="N2511" s="6">
        <v>-1.3780000000000001</v>
      </c>
    </row>
    <row r="2512" spans="1:14" x14ac:dyDescent="0.25">
      <c r="A2512" s="5" t="s">
        <v>1517</v>
      </c>
      <c r="B2512" s="5" t="s">
        <v>28</v>
      </c>
      <c r="C2512" s="5" t="s">
        <v>29</v>
      </c>
      <c r="D2512" s="5" t="s">
        <v>27</v>
      </c>
      <c r="E2512" s="6">
        <v>7415.33</v>
      </c>
      <c r="F2512" s="6">
        <v>0</v>
      </c>
      <c r="G2512" s="6">
        <v>7415.33</v>
      </c>
      <c r="H2512" s="6">
        <v>7499.48</v>
      </c>
      <c r="I2512" s="6">
        <v>-84.149999999999636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</row>
    <row r="2513" spans="1:14" x14ac:dyDescent="0.25">
      <c r="A2513" s="5" t="s">
        <v>1517</v>
      </c>
      <c r="B2513" s="5" t="s">
        <v>34</v>
      </c>
      <c r="C2513" s="5" t="s">
        <v>33</v>
      </c>
      <c r="D2513" s="5" t="s">
        <v>27</v>
      </c>
      <c r="E2513" s="6">
        <v>8017.88</v>
      </c>
      <c r="F2513" s="6">
        <v>0</v>
      </c>
      <c r="G2513" s="6">
        <v>8017.88</v>
      </c>
      <c r="H2513" s="6">
        <v>10517.55</v>
      </c>
      <c r="I2513" s="6">
        <v>-2499.6699999999992</v>
      </c>
      <c r="J2513" s="6">
        <v>4.42</v>
      </c>
      <c r="K2513" s="6">
        <v>0</v>
      </c>
      <c r="L2513" s="6">
        <v>4.42</v>
      </c>
      <c r="M2513" s="6">
        <v>5.798</v>
      </c>
      <c r="N2513" s="6">
        <v>-1.3780000000000001</v>
      </c>
    </row>
    <row r="2514" spans="1:14" x14ac:dyDescent="0.25">
      <c r="A2514" s="5" t="s">
        <v>1517</v>
      </c>
      <c r="B2514" s="5" t="s">
        <v>35</v>
      </c>
      <c r="C2514" s="5" t="s">
        <v>33</v>
      </c>
      <c r="D2514" s="5" t="s">
        <v>27</v>
      </c>
      <c r="E2514" s="6">
        <v>9442.58</v>
      </c>
      <c r="F2514" s="6">
        <v>0</v>
      </c>
      <c r="G2514" s="6">
        <v>9442.58</v>
      </c>
      <c r="H2514" s="6">
        <v>12386.07</v>
      </c>
      <c r="I2514" s="6">
        <v>-2943.49</v>
      </c>
      <c r="J2514" s="6">
        <v>92.82</v>
      </c>
      <c r="K2514" s="6">
        <v>0</v>
      </c>
      <c r="L2514" s="6">
        <v>92.82</v>
      </c>
      <c r="M2514" s="6">
        <v>121.754</v>
      </c>
      <c r="N2514" s="6">
        <v>-28.934000000000012</v>
      </c>
    </row>
    <row r="2515" spans="1:14" x14ac:dyDescent="0.25">
      <c r="A2515" s="5" t="s">
        <v>1517</v>
      </c>
      <c r="B2515" s="5" t="s">
        <v>36</v>
      </c>
      <c r="C2515" s="5" t="s">
        <v>29</v>
      </c>
      <c r="D2515" s="5" t="s">
        <v>27</v>
      </c>
      <c r="E2515" s="6">
        <v>13375.22</v>
      </c>
      <c r="F2515" s="6">
        <v>0</v>
      </c>
      <c r="G2515" s="6">
        <v>13375.22</v>
      </c>
      <c r="H2515" s="6">
        <v>13526.99</v>
      </c>
      <c r="I2515" s="6">
        <v>-151.77000000000044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</row>
    <row r="2516" spans="1:14" x14ac:dyDescent="0.25">
      <c r="A2516" s="5" t="s">
        <v>1517</v>
      </c>
      <c r="B2516" s="5" t="s">
        <v>37</v>
      </c>
      <c r="C2516" s="5" t="s">
        <v>29</v>
      </c>
      <c r="D2516" s="5" t="s">
        <v>27</v>
      </c>
      <c r="E2516" s="6">
        <v>29323.14</v>
      </c>
      <c r="F2516" s="6">
        <v>0</v>
      </c>
      <c r="G2516" s="6">
        <v>29323.14</v>
      </c>
      <c r="H2516" s="6">
        <v>29655.88</v>
      </c>
      <c r="I2516" s="6">
        <v>-332.7400000000016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</row>
    <row r="2517" spans="1:14" x14ac:dyDescent="0.25">
      <c r="A2517" s="5" t="s">
        <v>1517</v>
      </c>
      <c r="B2517" s="5" t="s">
        <v>1518</v>
      </c>
      <c r="C2517" s="5" t="s">
        <v>39</v>
      </c>
      <c r="D2517" s="5" t="s">
        <v>40</v>
      </c>
      <c r="E2517" s="6">
        <v>-807174.21</v>
      </c>
      <c r="F2517" s="6">
        <v>0</v>
      </c>
      <c r="G2517" s="6">
        <v>-807174.21</v>
      </c>
      <c r="H2517" s="6">
        <v>-807174.07</v>
      </c>
      <c r="I2517" s="6">
        <v>-0.14000000001396984</v>
      </c>
      <c r="J2517" s="6">
        <v>-4232.4160000000002</v>
      </c>
      <c r="K2517" s="6">
        <v>0</v>
      </c>
      <c r="L2517" s="6">
        <v>-4232.4160000000002</v>
      </c>
      <c r="M2517" s="6">
        <v>-4232.4160000000002</v>
      </c>
      <c r="N2517" s="6">
        <v>0</v>
      </c>
    </row>
    <row r="2518" spans="1:14" x14ac:dyDescent="0.25">
      <c r="A2518" s="5" t="s">
        <v>1517</v>
      </c>
      <c r="B2518" s="5" t="s">
        <v>1301</v>
      </c>
      <c r="C2518" s="5" t="s">
        <v>42</v>
      </c>
      <c r="D2518" s="5" t="s">
        <v>43</v>
      </c>
      <c r="E2518" s="6">
        <v>0</v>
      </c>
      <c r="F2518" s="6">
        <v>2073.8823529411766</v>
      </c>
      <c r="G2518" s="6">
        <v>-2073.8823529411766</v>
      </c>
      <c r="H2518" s="6">
        <v>2115.36</v>
      </c>
      <c r="I2518" s="6">
        <v>-2115.36</v>
      </c>
      <c r="J2518" s="6">
        <v>0</v>
      </c>
      <c r="K2518" s="6">
        <v>8464.8323529411773</v>
      </c>
      <c r="L2518" s="6">
        <v>-8464.8323529411773</v>
      </c>
      <c r="M2518" s="6">
        <v>8634.1290000000008</v>
      </c>
      <c r="N2518" s="6">
        <v>-8634.1290000000008</v>
      </c>
    </row>
    <row r="2519" spans="1:14" x14ac:dyDescent="0.25">
      <c r="A2519" s="5" t="s">
        <v>1517</v>
      </c>
      <c r="B2519" s="5" t="s">
        <v>41</v>
      </c>
      <c r="C2519" s="5" t="s">
        <v>42</v>
      </c>
      <c r="D2519" s="5" t="s">
        <v>43</v>
      </c>
      <c r="E2519" s="6">
        <v>3249.72</v>
      </c>
      <c r="F2519" s="6">
        <v>3236.2758620689656</v>
      </c>
      <c r="G2519" s="6">
        <v>13.44413793103422</v>
      </c>
      <c r="H2519" s="6">
        <v>3284.82</v>
      </c>
      <c r="I2519" s="6">
        <v>-35.100000000000364</v>
      </c>
      <c r="J2519" s="6">
        <v>51000</v>
      </c>
      <c r="K2519" s="6">
        <v>50788.992118226604</v>
      </c>
      <c r="L2519" s="6">
        <v>211.00788177339564</v>
      </c>
      <c r="M2519" s="6">
        <v>51550.826999999997</v>
      </c>
      <c r="N2519" s="6">
        <v>-550.8269999999975</v>
      </c>
    </row>
    <row r="2520" spans="1:14" x14ac:dyDescent="0.25">
      <c r="A2520" s="5" t="s">
        <v>1517</v>
      </c>
      <c r="B2520" s="5" t="s">
        <v>44</v>
      </c>
      <c r="C2520" s="5" t="s">
        <v>42</v>
      </c>
      <c r="D2520" s="5" t="s">
        <v>43</v>
      </c>
      <c r="E2520" s="6">
        <v>4203.82</v>
      </c>
      <c r="F2520" s="6">
        <v>4194.3283582089553</v>
      </c>
      <c r="G2520" s="6">
        <v>9.4916417910444579</v>
      </c>
      <c r="H2520" s="6">
        <v>4215.3</v>
      </c>
      <c r="I2520" s="6">
        <v>-11.480000000000473</v>
      </c>
      <c r="J2520" s="6">
        <v>4242</v>
      </c>
      <c r="K2520" s="6">
        <v>4232.4159203980107</v>
      </c>
      <c r="L2520" s="6">
        <v>9.5840796019892878</v>
      </c>
      <c r="M2520" s="6">
        <v>4253.5780000000004</v>
      </c>
      <c r="N2520" s="6">
        <v>-11.578000000000429</v>
      </c>
    </row>
    <row r="2521" spans="1:14" x14ac:dyDescent="0.25">
      <c r="A2521" s="5" t="s">
        <v>1517</v>
      </c>
      <c r="B2521" s="5" t="s">
        <v>45</v>
      </c>
      <c r="C2521" s="5" t="s">
        <v>42</v>
      </c>
      <c r="D2521" s="5" t="s">
        <v>43</v>
      </c>
      <c r="E2521" s="6">
        <v>14037.85</v>
      </c>
      <c r="F2521" s="6">
        <v>13870.985221674877</v>
      </c>
      <c r="G2521" s="6">
        <v>166.86477832512355</v>
      </c>
      <c r="H2521" s="6">
        <v>14079.05</v>
      </c>
      <c r="I2521" s="6">
        <v>-41.199999999998909</v>
      </c>
      <c r="J2521" s="6">
        <v>51400</v>
      </c>
      <c r="K2521" s="6">
        <v>50788.992118226604</v>
      </c>
      <c r="L2521" s="6">
        <v>611.00788177339564</v>
      </c>
      <c r="M2521" s="6">
        <v>51550.826999999997</v>
      </c>
      <c r="N2521" s="6">
        <v>-150.8269999999975</v>
      </c>
    </row>
    <row r="2522" spans="1:14" x14ac:dyDescent="0.25">
      <c r="A2522" s="5" t="s">
        <v>1517</v>
      </c>
      <c r="B2522" s="5" t="s">
        <v>1511</v>
      </c>
      <c r="C2522" s="5" t="s">
        <v>42</v>
      </c>
      <c r="D2522" s="5" t="s">
        <v>43</v>
      </c>
      <c r="E2522" s="6">
        <v>14655.54</v>
      </c>
      <c r="F2522" s="6">
        <v>14467.241379310344</v>
      </c>
      <c r="G2522" s="6">
        <v>188.29862068965667</v>
      </c>
      <c r="H2522" s="6">
        <v>14684.25</v>
      </c>
      <c r="I2522" s="6">
        <v>-28.709999999999127</v>
      </c>
      <c r="J2522" s="6">
        <v>51450</v>
      </c>
      <c r="K2522" s="6">
        <v>50788.992118226604</v>
      </c>
      <c r="L2522" s="6">
        <v>661.00788177339564</v>
      </c>
      <c r="M2522" s="6">
        <v>51550.826999999997</v>
      </c>
      <c r="N2522" s="6">
        <v>-100.8269999999975</v>
      </c>
    </row>
    <row r="2523" spans="1:14" x14ac:dyDescent="0.25">
      <c r="A2523" s="5" t="s">
        <v>1517</v>
      </c>
      <c r="B2523" s="5" t="s">
        <v>47</v>
      </c>
      <c r="C2523" s="5" t="s">
        <v>42</v>
      </c>
      <c r="D2523" s="5" t="s">
        <v>43</v>
      </c>
      <c r="E2523" s="6">
        <v>23989.09</v>
      </c>
      <c r="F2523" s="6">
        <v>23880.480392156864</v>
      </c>
      <c r="G2523" s="6">
        <v>108.60960784313647</v>
      </c>
      <c r="H2523" s="6">
        <v>24358.09</v>
      </c>
      <c r="I2523" s="6">
        <v>-369</v>
      </c>
      <c r="J2523" s="6">
        <v>51020</v>
      </c>
      <c r="K2523" s="6">
        <v>50788.99215686274</v>
      </c>
      <c r="L2523" s="6">
        <v>231.00784313726035</v>
      </c>
      <c r="M2523" s="6">
        <v>51804.771999999997</v>
      </c>
      <c r="N2523" s="6">
        <v>-784.77199999999721</v>
      </c>
    </row>
    <row r="2524" spans="1:14" x14ac:dyDescent="0.25">
      <c r="A2524" s="5" t="s">
        <v>1517</v>
      </c>
      <c r="B2524" s="5" t="s">
        <v>1519</v>
      </c>
      <c r="C2524" s="5" t="s">
        <v>42</v>
      </c>
      <c r="D2524" s="5" t="s">
        <v>43</v>
      </c>
      <c r="E2524" s="6">
        <v>27280.32</v>
      </c>
      <c r="F2524" s="6">
        <v>26579.566502463054</v>
      </c>
      <c r="G2524" s="6">
        <v>700.75349753694536</v>
      </c>
      <c r="H2524" s="6">
        <v>26978.26</v>
      </c>
      <c r="I2524" s="6">
        <v>302.06000000000131</v>
      </c>
      <c r="J2524" s="6">
        <v>4344</v>
      </c>
      <c r="K2524" s="6">
        <v>4232.4157635467982</v>
      </c>
      <c r="L2524" s="6">
        <v>111.58423645320181</v>
      </c>
      <c r="M2524" s="6">
        <v>4295.902</v>
      </c>
      <c r="N2524" s="6">
        <v>48.097999999999956</v>
      </c>
    </row>
    <row r="2525" spans="1:14" x14ac:dyDescent="0.25">
      <c r="A2525" s="5" t="s">
        <v>1517</v>
      </c>
      <c r="B2525" s="5" t="s">
        <v>1364</v>
      </c>
      <c r="C2525" s="5" t="s">
        <v>42</v>
      </c>
      <c r="D2525" s="5" t="s">
        <v>43</v>
      </c>
      <c r="E2525" s="6">
        <v>53056.32</v>
      </c>
      <c r="F2525" s="6">
        <v>52836.805970149253</v>
      </c>
      <c r="G2525" s="6">
        <v>219.51402985074674</v>
      </c>
      <c r="H2525" s="6">
        <v>53100.99</v>
      </c>
      <c r="I2525" s="6">
        <v>-44.669999999998254</v>
      </c>
      <c r="J2525" s="6">
        <v>51000</v>
      </c>
      <c r="K2525" s="6">
        <v>50788.992039801</v>
      </c>
      <c r="L2525" s="6">
        <v>211.00796019900008</v>
      </c>
      <c r="M2525" s="6">
        <v>51042.936999999998</v>
      </c>
      <c r="N2525" s="6">
        <v>-42.936999999998079</v>
      </c>
    </row>
    <row r="2526" spans="1:14" x14ac:dyDescent="0.25">
      <c r="A2526" s="5" t="s">
        <v>1517</v>
      </c>
      <c r="B2526" s="5" t="s">
        <v>1516</v>
      </c>
      <c r="C2526" s="5" t="s">
        <v>42</v>
      </c>
      <c r="D2526" s="5" t="s">
        <v>43</v>
      </c>
      <c r="E2526" s="6">
        <v>69693.34</v>
      </c>
      <c r="F2526" s="6">
        <v>66905.605911330043</v>
      </c>
      <c r="G2526" s="6">
        <v>2787.7340886699531</v>
      </c>
      <c r="H2526" s="6">
        <v>67909.19</v>
      </c>
      <c r="I2526" s="6">
        <v>1784.1499999999942</v>
      </c>
      <c r="J2526" s="6">
        <v>52905</v>
      </c>
      <c r="K2526" s="6">
        <v>50788.992118226604</v>
      </c>
      <c r="L2526" s="6">
        <v>2116.0078817733956</v>
      </c>
      <c r="M2526" s="6">
        <v>51550.826999999997</v>
      </c>
      <c r="N2526" s="6">
        <v>1354.1730000000025</v>
      </c>
    </row>
    <row r="2527" spans="1:14" x14ac:dyDescent="0.25">
      <c r="A2527" s="5" t="s">
        <v>1517</v>
      </c>
      <c r="B2527" s="5" t="s">
        <v>51</v>
      </c>
      <c r="C2527" s="5" t="s">
        <v>42</v>
      </c>
      <c r="D2527" s="5" t="s">
        <v>43</v>
      </c>
      <c r="E2527" s="6">
        <v>287372.67</v>
      </c>
      <c r="F2527" s="6">
        <v>286869.94059405942</v>
      </c>
      <c r="G2527" s="6">
        <v>502.72940594056854</v>
      </c>
      <c r="H2527" s="6">
        <v>289738.64</v>
      </c>
      <c r="I2527" s="6">
        <v>-2365.9700000000303</v>
      </c>
      <c r="J2527" s="6">
        <v>50878</v>
      </c>
      <c r="K2527" s="6">
        <v>50788.992079207921</v>
      </c>
      <c r="L2527" s="6">
        <v>89.007920792078949</v>
      </c>
      <c r="M2527" s="6">
        <v>51296.881999999998</v>
      </c>
      <c r="N2527" s="6">
        <v>-418.88199999999779</v>
      </c>
    </row>
    <row r="2528" spans="1:14" x14ac:dyDescent="0.25">
      <c r="A2528" s="5" t="s">
        <v>1517</v>
      </c>
      <c r="B2528" s="5" t="s">
        <v>52</v>
      </c>
      <c r="C2528" s="5" t="s">
        <v>42</v>
      </c>
      <c r="D2528" s="5" t="s">
        <v>53</v>
      </c>
      <c r="E2528" s="6">
        <v>224373.43</v>
      </c>
      <c r="F2528" s="6">
        <v>224673.25742574257</v>
      </c>
      <c r="G2528" s="6">
        <v>-299.82742574258009</v>
      </c>
      <c r="H2528" s="6">
        <v>226919.99</v>
      </c>
      <c r="I2528" s="6">
        <v>-2546.5599999999977</v>
      </c>
      <c r="J2528" s="6">
        <v>38041</v>
      </c>
      <c r="K2528" s="6">
        <v>38091.743564356439</v>
      </c>
      <c r="L2528" s="6">
        <v>-50.743564356438583</v>
      </c>
      <c r="M2528" s="6">
        <v>38472.661</v>
      </c>
      <c r="N2528" s="6">
        <v>-431.66100000000006</v>
      </c>
    </row>
    <row r="2529" spans="1:14" x14ac:dyDescent="0.25">
      <c r="A2529" s="5" t="s">
        <v>1517</v>
      </c>
      <c r="B2529" s="5" t="s">
        <v>54</v>
      </c>
      <c r="C2529" s="5" t="s">
        <v>42</v>
      </c>
      <c r="D2529" s="5" t="s">
        <v>55</v>
      </c>
      <c r="E2529" s="6">
        <v>2564.34</v>
      </c>
      <c r="F2529" s="6">
        <v>2514.0588235294117</v>
      </c>
      <c r="G2529" s="6">
        <v>50.281176470588434</v>
      </c>
      <c r="H2529" s="6">
        <v>2564.34</v>
      </c>
      <c r="I2529" s="6">
        <v>0</v>
      </c>
      <c r="J2529" s="6">
        <v>466.24299999999999</v>
      </c>
      <c r="K2529" s="6">
        <v>457.10098039215688</v>
      </c>
      <c r="L2529" s="6">
        <v>9.1420196078431104</v>
      </c>
      <c r="M2529" s="6">
        <v>466.24299999999999</v>
      </c>
      <c r="N2529" s="6">
        <v>0</v>
      </c>
    </row>
    <row r="2530" spans="1:14" x14ac:dyDescent="0.25">
      <c r="A2530" s="5" t="s">
        <v>1520</v>
      </c>
      <c r="B2530" s="5" t="s">
        <v>25</v>
      </c>
      <c r="C2530" s="5" t="s">
        <v>26</v>
      </c>
      <c r="D2530" s="5" t="s">
        <v>27</v>
      </c>
      <c r="E2530" s="6">
        <v>2098.61</v>
      </c>
      <c r="F2530" s="6">
        <v>0</v>
      </c>
      <c r="G2530" s="6">
        <v>2098.61</v>
      </c>
      <c r="H2530" s="6">
        <v>0</v>
      </c>
      <c r="I2530" s="6">
        <v>2098.61</v>
      </c>
      <c r="J2530" s="6">
        <v>0</v>
      </c>
      <c r="K2530" s="6">
        <v>0</v>
      </c>
      <c r="L2530" s="6">
        <v>0</v>
      </c>
      <c r="M2530" s="6">
        <v>0</v>
      </c>
      <c r="N2530" s="6">
        <v>0</v>
      </c>
    </row>
    <row r="2531" spans="1:14" x14ac:dyDescent="0.25">
      <c r="A2531" s="5" t="s">
        <v>1520</v>
      </c>
      <c r="B2531" s="5" t="s">
        <v>30</v>
      </c>
      <c r="C2531" s="5" t="s">
        <v>29</v>
      </c>
      <c r="D2531" s="5" t="s">
        <v>27</v>
      </c>
      <c r="E2531" s="6">
        <v>536.80999999999995</v>
      </c>
      <c r="F2531" s="6">
        <v>0</v>
      </c>
      <c r="G2531" s="6">
        <v>536.80999999999995</v>
      </c>
      <c r="H2531" s="6">
        <v>542.17999999999995</v>
      </c>
      <c r="I2531" s="6">
        <v>-5.3700000000000045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</row>
    <row r="2532" spans="1:14" x14ac:dyDescent="0.25">
      <c r="A2532" s="5" t="s">
        <v>1520</v>
      </c>
      <c r="B2532" s="5" t="s">
        <v>31</v>
      </c>
      <c r="C2532" s="5" t="s">
        <v>29</v>
      </c>
      <c r="D2532" s="5" t="s">
        <v>27</v>
      </c>
      <c r="E2532" s="6">
        <v>2407.73</v>
      </c>
      <c r="F2532" s="6">
        <v>0</v>
      </c>
      <c r="G2532" s="6">
        <v>2407.73</v>
      </c>
      <c r="H2532" s="6">
        <v>2431.81</v>
      </c>
      <c r="I2532" s="6">
        <v>-24.079999999999927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</row>
    <row r="2533" spans="1:14" x14ac:dyDescent="0.25">
      <c r="A2533" s="5" t="s">
        <v>1520</v>
      </c>
      <c r="B2533" s="5" t="s">
        <v>32</v>
      </c>
      <c r="C2533" s="5" t="s">
        <v>33</v>
      </c>
      <c r="D2533" s="5" t="s">
        <v>27</v>
      </c>
      <c r="E2533" s="6">
        <v>5579.06</v>
      </c>
      <c r="F2533" s="6">
        <v>0</v>
      </c>
      <c r="G2533" s="6">
        <v>5579.06</v>
      </c>
      <c r="H2533" s="6">
        <v>5434.97</v>
      </c>
      <c r="I2533" s="6">
        <v>144.09000000000015</v>
      </c>
      <c r="J2533" s="6">
        <v>13.75</v>
      </c>
      <c r="K2533" s="6">
        <v>0</v>
      </c>
      <c r="L2533" s="6">
        <v>13.75</v>
      </c>
      <c r="M2533" s="6">
        <v>13.395</v>
      </c>
      <c r="N2533" s="6">
        <v>0.35500000000000043</v>
      </c>
    </row>
    <row r="2534" spans="1:14" x14ac:dyDescent="0.25">
      <c r="A2534" s="5" t="s">
        <v>1520</v>
      </c>
      <c r="B2534" s="5" t="s">
        <v>28</v>
      </c>
      <c r="C2534" s="5" t="s">
        <v>29</v>
      </c>
      <c r="D2534" s="5" t="s">
        <v>27</v>
      </c>
      <c r="E2534" s="6">
        <v>17154.23</v>
      </c>
      <c r="F2534" s="6">
        <v>0</v>
      </c>
      <c r="G2534" s="6">
        <v>17154.23</v>
      </c>
      <c r="H2534" s="6">
        <v>17325.77</v>
      </c>
      <c r="I2534" s="6">
        <v>-171.54000000000087</v>
      </c>
      <c r="J2534" s="6">
        <v>0</v>
      </c>
      <c r="K2534" s="6">
        <v>0</v>
      </c>
      <c r="L2534" s="6">
        <v>0</v>
      </c>
      <c r="M2534" s="6">
        <v>0</v>
      </c>
      <c r="N2534" s="6">
        <v>0</v>
      </c>
    </row>
    <row r="2535" spans="1:14" x14ac:dyDescent="0.25">
      <c r="A2535" s="5" t="s">
        <v>1520</v>
      </c>
      <c r="B2535" s="5" t="s">
        <v>34</v>
      </c>
      <c r="C2535" s="5" t="s">
        <v>33</v>
      </c>
      <c r="D2535" s="5" t="s">
        <v>27</v>
      </c>
      <c r="E2535" s="6">
        <v>24942.5</v>
      </c>
      <c r="F2535" s="6">
        <v>0</v>
      </c>
      <c r="G2535" s="6">
        <v>24942.5</v>
      </c>
      <c r="H2535" s="6">
        <v>24298.32</v>
      </c>
      <c r="I2535" s="6">
        <v>644.18000000000029</v>
      </c>
      <c r="J2535" s="6">
        <v>13.75</v>
      </c>
      <c r="K2535" s="6">
        <v>0</v>
      </c>
      <c r="L2535" s="6">
        <v>13.75</v>
      </c>
      <c r="M2535" s="6">
        <v>13.395</v>
      </c>
      <c r="N2535" s="6">
        <v>0.35500000000000043</v>
      </c>
    </row>
    <row r="2536" spans="1:14" x14ac:dyDescent="0.25">
      <c r="A2536" s="5" t="s">
        <v>1520</v>
      </c>
      <c r="B2536" s="5" t="s">
        <v>35</v>
      </c>
      <c r="C2536" s="5" t="s">
        <v>33</v>
      </c>
      <c r="D2536" s="5" t="s">
        <v>27</v>
      </c>
      <c r="E2536" s="6">
        <v>29374.54</v>
      </c>
      <c r="F2536" s="6">
        <v>0</v>
      </c>
      <c r="G2536" s="6">
        <v>29374.54</v>
      </c>
      <c r="H2536" s="6">
        <v>28615.09</v>
      </c>
      <c r="I2536" s="6">
        <v>759.45000000000073</v>
      </c>
      <c r="J2536" s="6">
        <v>288.75</v>
      </c>
      <c r="K2536" s="6">
        <v>0</v>
      </c>
      <c r="L2536" s="6">
        <v>288.75</v>
      </c>
      <c r="M2536" s="6">
        <v>281.28500000000003</v>
      </c>
      <c r="N2536" s="6">
        <v>7.464999999999975</v>
      </c>
    </row>
    <row r="2537" spans="1:14" x14ac:dyDescent="0.25">
      <c r="A2537" s="5" t="s">
        <v>1520</v>
      </c>
      <c r="B2537" s="5" t="s">
        <v>36</v>
      </c>
      <c r="C2537" s="5" t="s">
        <v>29</v>
      </c>
      <c r="D2537" s="5" t="s">
        <v>27</v>
      </c>
      <c r="E2537" s="6">
        <v>30941.5</v>
      </c>
      <c r="F2537" s="6">
        <v>0</v>
      </c>
      <c r="G2537" s="6">
        <v>30941.5</v>
      </c>
      <c r="H2537" s="6">
        <v>31250.92</v>
      </c>
      <c r="I2537" s="6">
        <v>-309.41999999999825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</row>
    <row r="2538" spans="1:14" x14ac:dyDescent="0.25">
      <c r="A2538" s="5" t="s">
        <v>1520</v>
      </c>
      <c r="B2538" s="5" t="s">
        <v>37</v>
      </c>
      <c r="C2538" s="5" t="s">
        <v>29</v>
      </c>
      <c r="D2538" s="5" t="s">
        <v>27</v>
      </c>
      <c r="E2538" s="6">
        <v>67834.58</v>
      </c>
      <c r="F2538" s="6">
        <v>0</v>
      </c>
      <c r="G2538" s="6">
        <v>67834.58</v>
      </c>
      <c r="H2538" s="6">
        <v>68512.929999999993</v>
      </c>
      <c r="I2538" s="6">
        <v>-678.34999999999127</v>
      </c>
      <c r="J2538" s="6">
        <v>0</v>
      </c>
      <c r="K2538" s="6">
        <v>0</v>
      </c>
      <c r="L2538" s="6">
        <v>0</v>
      </c>
      <c r="M2538" s="6">
        <v>0</v>
      </c>
      <c r="N2538" s="6">
        <v>0</v>
      </c>
    </row>
    <row r="2539" spans="1:14" x14ac:dyDescent="0.25">
      <c r="A2539" s="5" t="s">
        <v>1520</v>
      </c>
      <c r="B2539" s="5" t="s">
        <v>1518</v>
      </c>
      <c r="C2539" s="5" t="s">
        <v>39</v>
      </c>
      <c r="D2539" s="5" t="s">
        <v>40</v>
      </c>
      <c r="E2539" s="6">
        <v>-1868627.63</v>
      </c>
      <c r="F2539" s="6">
        <v>0</v>
      </c>
      <c r="G2539" s="6">
        <v>-1868627.63</v>
      </c>
      <c r="H2539" s="6">
        <v>-1868627.65</v>
      </c>
      <c r="I2539" s="6">
        <v>2.0000000018626451E-2</v>
      </c>
      <c r="J2539" s="6">
        <v>-9778</v>
      </c>
      <c r="K2539" s="6">
        <v>0</v>
      </c>
      <c r="L2539" s="6">
        <v>-9778</v>
      </c>
      <c r="M2539" s="6">
        <v>-9778</v>
      </c>
      <c r="N2539" s="6">
        <v>0</v>
      </c>
    </row>
    <row r="2540" spans="1:14" x14ac:dyDescent="0.25">
      <c r="A2540" s="5" t="s">
        <v>1520</v>
      </c>
      <c r="B2540" s="5" t="s">
        <v>92</v>
      </c>
      <c r="C2540" s="5" t="s">
        <v>42</v>
      </c>
      <c r="D2540" s="5" t="s">
        <v>43</v>
      </c>
      <c r="E2540" s="6">
        <v>0</v>
      </c>
      <c r="F2540" s="6">
        <v>832.30693069306926</v>
      </c>
      <c r="G2540" s="6">
        <v>-832.30693069306926</v>
      </c>
      <c r="H2540" s="6">
        <v>840.63</v>
      </c>
      <c r="I2540" s="6">
        <v>-840.63</v>
      </c>
      <c r="J2540" s="6">
        <v>0</v>
      </c>
      <c r="K2540" s="6">
        <v>9778</v>
      </c>
      <c r="L2540" s="6">
        <v>-9778</v>
      </c>
      <c r="M2540" s="6">
        <v>9875.7800000000007</v>
      </c>
      <c r="N2540" s="6">
        <v>-9875.7800000000007</v>
      </c>
    </row>
    <row r="2541" spans="1:14" x14ac:dyDescent="0.25">
      <c r="A2541" s="5" t="s">
        <v>1520</v>
      </c>
      <c r="B2541" s="5" t="s">
        <v>41</v>
      </c>
      <c r="C2541" s="5" t="s">
        <v>42</v>
      </c>
      <c r="D2541" s="5" t="s">
        <v>43</v>
      </c>
      <c r="E2541" s="6">
        <v>7518.96</v>
      </c>
      <c r="F2541" s="6">
        <v>7476.6502463054185</v>
      </c>
      <c r="G2541" s="6">
        <v>42.309753694581559</v>
      </c>
      <c r="H2541" s="6">
        <v>7588.8</v>
      </c>
      <c r="I2541" s="6">
        <v>-69.840000000000146</v>
      </c>
      <c r="J2541" s="6">
        <v>118000</v>
      </c>
      <c r="K2541" s="6">
        <v>117336</v>
      </c>
      <c r="L2541" s="6">
        <v>664</v>
      </c>
      <c r="M2541" s="6">
        <v>119096.04</v>
      </c>
      <c r="N2541" s="6">
        <v>-1096.0399999999936</v>
      </c>
    </row>
    <row r="2542" spans="1:14" x14ac:dyDescent="0.25">
      <c r="A2542" s="5" t="s">
        <v>1520</v>
      </c>
      <c r="B2542" s="5" t="s">
        <v>44</v>
      </c>
      <c r="C2542" s="5" t="s">
        <v>42</v>
      </c>
      <c r="D2542" s="5" t="s">
        <v>43</v>
      </c>
      <c r="E2542" s="6">
        <v>10133.120000000001</v>
      </c>
      <c r="F2542" s="6">
        <v>10130.009950248756</v>
      </c>
      <c r="G2542" s="6">
        <v>3.1100497512452421</v>
      </c>
      <c r="H2542" s="6">
        <v>10180.66</v>
      </c>
      <c r="I2542" s="6">
        <v>-47.539999999999054</v>
      </c>
      <c r="J2542" s="6">
        <v>9781</v>
      </c>
      <c r="K2542" s="6">
        <v>9778</v>
      </c>
      <c r="L2542" s="6">
        <v>3</v>
      </c>
      <c r="M2542" s="6">
        <v>9826.89</v>
      </c>
      <c r="N2542" s="6">
        <v>-45.889999999999418</v>
      </c>
    </row>
    <row r="2543" spans="1:14" x14ac:dyDescent="0.25">
      <c r="A2543" s="5" t="s">
        <v>1520</v>
      </c>
      <c r="B2543" s="5" t="s">
        <v>45</v>
      </c>
      <c r="C2543" s="5" t="s">
        <v>42</v>
      </c>
      <c r="D2543" s="5" t="s">
        <v>43</v>
      </c>
      <c r="E2543" s="6">
        <v>32145.05</v>
      </c>
      <c r="F2543" s="6">
        <v>32045.635467980297</v>
      </c>
      <c r="G2543" s="6">
        <v>99.414532019702165</v>
      </c>
      <c r="H2543" s="6">
        <v>32526.32</v>
      </c>
      <c r="I2543" s="6">
        <v>-381.27000000000044</v>
      </c>
      <c r="J2543" s="6">
        <v>117700</v>
      </c>
      <c r="K2543" s="6">
        <v>117336</v>
      </c>
      <c r="L2543" s="6">
        <v>364</v>
      </c>
      <c r="M2543" s="6">
        <v>119096.04</v>
      </c>
      <c r="N2543" s="6">
        <v>-1396.0399999999936</v>
      </c>
    </row>
    <row r="2544" spans="1:14" x14ac:dyDescent="0.25">
      <c r="A2544" s="5" t="s">
        <v>1520</v>
      </c>
      <c r="B2544" s="5" t="s">
        <v>1511</v>
      </c>
      <c r="C2544" s="5" t="s">
        <v>42</v>
      </c>
      <c r="D2544" s="5" t="s">
        <v>43</v>
      </c>
      <c r="E2544" s="6">
        <v>34683.339999999997</v>
      </c>
      <c r="F2544" s="6">
        <v>33423.162561576355</v>
      </c>
      <c r="G2544" s="6">
        <v>1260.1774384236414</v>
      </c>
      <c r="H2544" s="6">
        <v>33924.51</v>
      </c>
      <c r="I2544" s="6">
        <v>758.82999999999447</v>
      </c>
      <c r="J2544" s="6">
        <v>121760</v>
      </c>
      <c r="K2544" s="6">
        <v>117336</v>
      </c>
      <c r="L2544" s="6">
        <v>4424</v>
      </c>
      <c r="M2544" s="6">
        <v>119096.04</v>
      </c>
      <c r="N2544" s="6">
        <v>2663.9600000000064</v>
      </c>
    </row>
    <row r="2545" spans="1:14" x14ac:dyDescent="0.25">
      <c r="A2545" s="5" t="s">
        <v>1520</v>
      </c>
      <c r="B2545" s="5" t="s">
        <v>47</v>
      </c>
      <c r="C2545" s="5" t="s">
        <v>42</v>
      </c>
      <c r="D2545" s="5" t="s">
        <v>43</v>
      </c>
      <c r="E2545" s="6">
        <v>55410.95</v>
      </c>
      <c r="F2545" s="6">
        <v>55170.215686274511</v>
      </c>
      <c r="G2545" s="6">
        <v>240.73431372548657</v>
      </c>
      <c r="H2545" s="6">
        <v>56273.62</v>
      </c>
      <c r="I2545" s="6">
        <v>-862.67000000000553</v>
      </c>
      <c r="J2545" s="6">
        <v>117848</v>
      </c>
      <c r="K2545" s="6">
        <v>117336</v>
      </c>
      <c r="L2545" s="6">
        <v>512</v>
      </c>
      <c r="M2545" s="6">
        <v>119682.72</v>
      </c>
      <c r="N2545" s="6">
        <v>-1834.7200000000012</v>
      </c>
    </row>
    <row r="2546" spans="1:14" x14ac:dyDescent="0.25">
      <c r="A2546" s="5" t="s">
        <v>1520</v>
      </c>
      <c r="B2546" s="5" t="s">
        <v>1519</v>
      </c>
      <c r="C2546" s="5" t="s">
        <v>42</v>
      </c>
      <c r="D2546" s="5" t="s">
        <v>43</v>
      </c>
      <c r="E2546" s="6">
        <v>61732.4</v>
      </c>
      <c r="F2546" s="6">
        <v>61405.842364532022</v>
      </c>
      <c r="G2546" s="6">
        <v>326.55763546797971</v>
      </c>
      <c r="H2546" s="6">
        <v>62326.93</v>
      </c>
      <c r="I2546" s="6">
        <v>-594.52999999999884</v>
      </c>
      <c r="J2546" s="6">
        <v>9830</v>
      </c>
      <c r="K2546" s="6">
        <v>9778</v>
      </c>
      <c r="L2546" s="6">
        <v>52</v>
      </c>
      <c r="M2546" s="6">
        <v>9924.67</v>
      </c>
      <c r="N2546" s="6">
        <v>-94.670000000000073</v>
      </c>
    </row>
    <row r="2547" spans="1:14" x14ac:dyDescent="0.25">
      <c r="A2547" s="5" t="s">
        <v>1520</v>
      </c>
      <c r="B2547" s="5" t="s">
        <v>1364</v>
      </c>
      <c r="C2547" s="5" t="s">
        <v>42</v>
      </c>
      <c r="D2547" s="5" t="s">
        <v>43</v>
      </c>
      <c r="E2547" s="6">
        <v>122757.75999999999</v>
      </c>
      <c r="F2547" s="6">
        <v>122066.98507462686</v>
      </c>
      <c r="G2547" s="6">
        <v>690.77492537313083</v>
      </c>
      <c r="H2547" s="6">
        <v>122677.32</v>
      </c>
      <c r="I2547" s="6">
        <v>80.439999999987776</v>
      </c>
      <c r="J2547" s="6">
        <v>118000</v>
      </c>
      <c r="K2547" s="6">
        <v>117336</v>
      </c>
      <c r="L2547" s="6">
        <v>664</v>
      </c>
      <c r="M2547" s="6">
        <v>117922.68</v>
      </c>
      <c r="N2547" s="6">
        <v>77.320000000006985</v>
      </c>
    </row>
    <row r="2548" spans="1:14" x14ac:dyDescent="0.25">
      <c r="A2548" s="5" t="s">
        <v>1520</v>
      </c>
      <c r="B2548" s="5" t="s">
        <v>1516</v>
      </c>
      <c r="C2548" s="5" t="s">
        <v>42</v>
      </c>
      <c r="D2548" s="5" t="s">
        <v>43</v>
      </c>
      <c r="E2548" s="6">
        <v>174026.69</v>
      </c>
      <c r="F2548" s="6">
        <v>161905.96059113299</v>
      </c>
      <c r="G2548" s="6">
        <v>12120.729408867017</v>
      </c>
      <c r="H2548" s="6">
        <v>164334.54999999999</v>
      </c>
      <c r="I2548" s="6">
        <v>9692.140000000014</v>
      </c>
      <c r="J2548" s="6">
        <v>126120</v>
      </c>
      <c r="K2548" s="6">
        <v>117336</v>
      </c>
      <c r="L2548" s="6">
        <v>8784</v>
      </c>
      <c r="M2548" s="6">
        <v>119096.04</v>
      </c>
      <c r="N2548" s="6">
        <v>7023.9600000000064</v>
      </c>
    </row>
    <row r="2549" spans="1:14" x14ac:dyDescent="0.25">
      <c r="A2549" s="5" t="s">
        <v>1520</v>
      </c>
      <c r="B2549" s="5" t="s">
        <v>51</v>
      </c>
      <c r="C2549" s="5" t="s">
        <v>42</v>
      </c>
      <c r="D2549" s="5" t="s">
        <v>43</v>
      </c>
      <c r="E2549" s="6">
        <v>664372.1</v>
      </c>
      <c r="F2549" s="6">
        <v>662745.40594059404</v>
      </c>
      <c r="G2549" s="6">
        <v>1626.6940594059415</v>
      </c>
      <c r="H2549" s="6">
        <v>669372.86</v>
      </c>
      <c r="I2549" s="6">
        <v>-5000.7600000000093</v>
      </c>
      <c r="J2549" s="6">
        <v>117624</v>
      </c>
      <c r="K2549" s="6">
        <v>117336</v>
      </c>
      <c r="L2549" s="6">
        <v>288</v>
      </c>
      <c r="M2549" s="6">
        <v>118509.36</v>
      </c>
      <c r="N2549" s="6">
        <v>-885.36000000000058</v>
      </c>
    </row>
    <row r="2550" spans="1:14" x14ac:dyDescent="0.25">
      <c r="A2550" s="5" t="s">
        <v>1520</v>
      </c>
      <c r="B2550" s="5" t="s">
        <v>52</v>
      </c>
      <c r="C2550" s="5" t="s">
        <v>42</v>
      </c>
      <c r="D2550" s="5" t="s">
        <v>53</v>
      </c>
      <c r="E2550" s="6">
        <v>519053.4</v>
      </c>
      <c r="F2550" s="6">
        <v>519054.62376237626</v>
      </c>
      <c r="G2550" s="6">
        <v>-1.2237623762339354</v>
      </c>
      <c r="H2550" s="6">
        <v>524245.17</v>
      </c>
      <c r="I2550" s="6">
        <v>-5191.7699999999604</v>
      </c>
      <c r="J2550" s="6">
        <v>88002</v>
      </c>
      <c r="K2550" s="6">
        <v>88002</v>
      </c>
      <c r="L2550" s="6">
        <v>0</v>
      </c>
      <c r="M2550" s="6">
        <v>88882.02</v>
      </c>
      <c r="N2550" s="6">
        <v>-880.02000000000407</v>
      </c>
    </row>
    <row r="2551" spans="1:14" x14ac:dyDescent="0.25">
      <c r="A2551" s="5" t="s">
        <v>1520</v>
      </c>
      <c r="B2551" s="5" t="s">
        <v>54</v>
      </c>
      <c r="C2551" s="5" t="s">
        <v>42</v>
      </c>
      <c r="D2551" s="5" t="s">
        <v>55</v>
      </c>
      <c r="E2551" s="6">
        <v>5924.3</v>
      </c>
      <c r="F2551" s="6">
        <v>5808.1274509803925</v>
      </c>
      <c r="G2551" s="6">
        <v>116.17254901960769</v>
      </c>
      <c r="H2551" s="6">
        <v>5924.29</v>
      </c>
      <c r="I2551" s="6">
        <v>1.0000000000218279E-2</v>
      </c>
      <c r="J2551" s="6">
        <v>1077.145</v>
      </c>
      <c r="K2551" s="6">
        <v>1056.0235294117647</v>
      </c>
      <c r="L2551" s="6">
        <v>21.121470588235297</v>
      </c>
      <c r="M2551" s="6">
        <v>1077.144</v>
      </c>
      <c r="N2551" s="6">
        <v>9.9999999997635314E-4</v>
      </c>
    </row>
    <row r="2552" spans="1:14" x14ac:dyDescent="0.25">
      <c r="A2552" s="5" t="s">
        <v>1521</v>
      </c>
      <c r="B2552" s="5" t="s">
        <v>25</v>
      </c>
      <c r="C2552" s="5" t="s">
        <v>26</v>
      </c>
      <c r="D2552" s="5" t="s">
        <v>27</v>
      </c>
      <c r="E2552" s="6">
        <v>430.5</v>
      </c>
      <c r="F2552" s="6">
        <v>0</v>
      </c>
      <c r="G2552" s="6">
        <v>430.5</v>
      </c>
      <c r="H2552" s="6">
        <v>0</v>
      </c>
      <c r="I2552" s="6">
        <v>430.5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</row>
    <row r="2553" spans="1:14" x14ac:dyDescent="0.25">
      <c r="A2553" s="5" t="s">
        <v>1521</v>
      </c>
      <c r="B2553" s="5" t="s">
        <v>30</v>
      </c>
      <c r="C2553" s="5" t="s">
        <v>29</v>
      </c>
      <c r="D2553" s="5" t="s">
        <v>27</v>
      </c>
      <c r="E2553" s="6">
        <v>46.72</v>
      </c>
      <c r="F2553" s="6">
        <v>0</v>
      </c>
      <c r="G2553" s="6">
        <v>46.72</v>
      </c>
      <c r="H2553" s="6">
        <v>47.19</v>
      </c>
      <c r="I2553" s="6">
        <v>-0.46999999999999886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</row>
    <row r="2554" spans="1:14" x14ac:dyDescent="0.25">
      <c r="A2554" s="5" t="s">
        <v>1521</v>
      </c>
      <c r="B2554" s="5" t="s">
        <v>31</v>
      </c>
      <c r="C2554" s="5" t="s">
        <v>29</v>
      </c>
      <c r="D2554" s="5" t="s">
        <v>27</v>
      </c>
      <c r="E2554" s="6">
        <v>209.55</v>
      </c>
      <c r="F2554" s="6">
        <v>0</v>
      </c>
      <c r="G2554" s="6">
        <v>209.55</v>
      </c>
      <c r="H2554" s="6">
        <v>211.65</v>
      </c>
      <c r="I2554" s="6">
        <v>-2.0999999999999943</v>
      </c>
      <c r="J2554" s="6">
        <v>0</v>
      </c>
      <c r="K2554" s="6">
        <v>0</v>
      </c>
      <c r="L2554" s="6">
        <v>0</v>
      </c>
      <c r="M2554" s="6">
        <v>0</v>
      </c>
      <c r="N2554" s="6">
        <v>0</v>
      </c>
    </row>
    <row r="2555" spans="1:14" x14ac:dyDescent="0.25">
      <c r="A2555" s="5" t="s">
        <v>1521</v>
      </c>
      <c r="B2555" s="5" t="s">
        <v>32</v>
      </c>
      <c r="C2555" s="5" t="s">
        <v>33</v>
      </c>
      <c r="D2555" s="5" t="s">
        <v>27</v>
      </c>
      <c r="E2555" s="6">
        <v>608.63</v>
      </c>
      <c r="F2555" s="6">
        <v>0</v>
      </c>
      <c r="G2555" s="6">
        <v>608.63</v>
      </c>
      <c r="H2555" s="6">
        <v>473.02</v>
      </c>
      <c r="I2555" s="6">
        <v>135.61000000000001</v>
      </c>
      <c r="J2555" s="6">
        <v>1.5</v>
      </c>
      <c r="K2555" s="6">
        <v>0</v>
      </c>
      <c r="L2555" s="6">
        <v>1.5</v>
      </c>
      <c r="M2555" s="6">
        <v>1.1659999999999999</v>
      </c>
      <c r="N2555" s="6">
        <v>0.33400000000000007</v>
      </c>
    </row>
    <row r="2556" spans="1:14" x14ac:dyDescent="0.25">
      <c r="A2556" s="5" t="s">
        <v>1521</v>
      </c>
      <c r="B2556" s="5" t="s">
        <v>28</v>
      </c>
      <c r="C2556" s="5" t="s">
        <v>29</v>
      </c>
      <c r="D2556" s="5" t="s">
        <v>27</v>
      </c>
      <c r="E2556" s="6">
        <v>1492.97</v>
      </c>
      <c r="F2556" s="6">
        <v>0</v>
      </c>
      <c r="G2556" s="6">
        <v>1492.97</v>
      </c>
      <c r="H2556" s="6">
        <v>1507.9</v>
      </c>
      <c r="I2556" s="6">
        <v>-14.930000000000064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</row>
    <row r="2557" spans="1:14" x14ac:dyDescent="0.25">
      <c r="A2557" s="5" t="s">
        <v>1521</v>
      </c>
      <c r="B2557" s="5" t="s">
        <v>34</v>
      </c>
      <c r="C2557" s="5" t="s">
        <v>33</v>
      </c>
      <c r="D2557" s="5" t="s">
        <v>27</v>
      </c>
      <c r="E2557" s="6">
        <v>2721</v>
      </c>
      <c r="F2557" s="6">
        <v>0</v>
      </c>
      <c r="G2557" s="6">
        <v>2721</v>
      </c>
      <c r="H2557" s="6">
        <v>2114.73</v>
      </c>
      <c r="I2557" s="6">
        <v>606.27</v>
      </c>
      <c r="J2557" s="6">
        <v>1.5</v>
      </c>
      <c r="K2557" s="6">
        <v>0</v>
      </c>
      <c r="L2557" s="6">
        <v>1.5</v>
      </c>
      <c r="M2557" s="6">
        <v>1.1659999999999999</v>
      </c>
      <c r="N2557" s="6">
        <v>0.33400000000000007</v>
      </c>
    </row>
    <row r="2558" spans="1:14" x14ac:dyDescent="0.25">
      <c r="A2558" s="5" t="s">
        <v>1521</v>
      </c>
      <c r="B2558" s="5" t="s">
        <v>35</v>
      </c>
      <c r="C2558" s="5" t="s">
        <v>33</v>
      </c>
      <c r="D2558" s="5" t="s">
        <v>27</v>
      </c>
      <c r="E2558" s="6">
        <v>3204.5</v>
      </c>
      <c r="F2558" s="6">
        <v>0</v>
      </c>
      <c r="G2558" s="6">
        <v>3204.5</v>
      </c>
      <c r="H2558" s="6">
        <v>2490.4299999999998</v>
      </c>
      <c r="I2558" s="6">
        <v>714.07000000000016</v>
      </c>
      <c r="J2558" s="6">
        <v>31.5</v>
      </c>
      <c r="K2558" s="6">
        <v>0</v>
      </c>
      <c r="L2558" s="6">
        <v>31.5</v>
      </c>
      <c r="M2558" s="6">
        <v>24.481000000000002</v>
      </c>
      <c r="N2558" s="6">
        <v>7.0189999999999984</v>
      </c>
    </row>
    <row r="2559" spans="1:14" x14ac:dyDescent="0.25">
      <c r="A2559" s="5" t="s">
        <v>1521</v>
      </c>
      <c r="B2559" s="5" t="s">
        <v>36</v>
      </c>
      <c r="C2559" s="5" t="s">
        <v>29</v>
      </c>
      <c r="D2559" s="5" t="s">
        <v>27</v>
      </c>
      <c r="E2559" s="6">
        <v>2692.9</v>
      </c>
      <c r="F2559" s="6">
        <v>0</v>
      </c>
      <c r="G2559" s="6">
        <v>2692.9</v>
      </c>
      <c r="H2559" s="6">
        <v>2719.83</v>
      </c>
      <c r="I2559" s="6">
        <v>-26.929999999999836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</row>
    <row r="2560" spans="1:14" x14ac:dyDescent="0.25">
      <c r="A2560" s="5" t="s">
        <v>1521</v>
      </c>
      <c r="B2560" s="5" t="s">
        <v>37</v>
      </c>
      <c r="C2560" s="5" t="s">
        <v>29</v>
      </c>
      <c r="D2560" s="5" t="s">
        <v>27</v>
      </c>
      <c r="E2560" s="6">
        <v>5903.79</v>
      </c>
      <c r="F2560" s="6">
        <v>0</v>
      </c>
      <c r="G2560" s="6">
        <v>5903.79</v>
      </c>
      <c r="H2560" s="6">
        <v>5962.82</v>
      </c>
      <c r="I2560" s="6">
        <v>-59.029999999999745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</row>
    <row r="2561" spans="1:14" x14ac:dyDescent="0.25">
      <c r="A2561" s="5" t="s">
        <v>1521</v>
      </c>
      <c r="B2561" s="5" t="s">
        <v>1522</v>
      </c>
      <c r="C2561" s="5" t="s">
        <v>39</v>
      </c>
      <c r="D2561" s="5" t="s">
        <v>40</v>
      </c>
      <c r="E2561" s="6">
        <v>-165058.43</v>
      </c>
      <c r="F2561" s="6">
        <v>0</v>
      </c>
      <c r="G2561" s="6">
        <v>-165058.43</v>
      </c>
      <c r="H2561" s="6">
        <v>-165058.44</v>
      </c>
      <c r="I2561" s="6">
        <v>1.0000000009313226E-2</v>
      </c>
      <c r="J2561" s="6">
        <v>-851</v>
      </c>
      <c r="K2561" s="6">
        <v>0</v>
      </c>
      <c r="L2561" s="6">
        <v>-851</v>
      </c>
      <c r="M2561" s="6">
        <v>-851</v>
      </c>
      <c r="N2561" s="6">
        <v>0</v>
      </c>
    </row>
    <row r="2562" spans="1:14" x14ac:dyDescent="0.25">
      <c r="A2562" s="5" t="s">
        <v>1521</v>
      </c>
      <c r="B2562" s="5" t="s">
        <v>92</v>
      </c>
      <c r="C2562" s="5" t="s">
        <v>42</v>
      </c>
      <c r="D2562" s="5" t="s">
        <v>43</v>
      </c>
      <c r="E2562" s="6">
        <v>76.61</v>
      </c>
      <c r="F2562" s="6">
        <v>0</v>
      </c>
      <c r="G2562" s="6">
        <v>76.61</v>
      </c>
      <c r="H2562" s="6">
        <v>0</v>
      </c>
      <c r="I2562" s="6">
        <v>76.61</v>
      </c>
      <c r="J2562" s="6">
        <v>900</v>
      </c>
      <c r="K2562" s="6">
        <v>0</v>
      </c>
      <c r="L2562" s="6">
        <v>900</v>
      </c>
      <c r="M2562" s="6">
        <v>0</v>
      </c>
      <c r="N2562" s="6">
        <v>900</v>
      </c>
    </row>
    <row r="2563" spans="1:14" x14ac:dyDescent="0.25">
      <c r="A2563" s="5" t="s">
        <v>1521</v>
      </c>
      <c r="B2563" s="5" t="s">
        <v>1263</v>
      </c>
      <c r="C2563" s="5" t="s">
        <v>42</v>
      </c>
      <c r="D2563" s="5" t="s">
        <v>43</v>
      </c>
      <c r="E2563" s="6">
        <v>1073.47</v>
      </c>
      <c r="F2563" s="6">
        <v>0</v>
      </c>
      <c r="G2563" s="6">
        <v>1073.47</v>
      </c>
      <c r="H2563" s="6">
        <v>0</v>
      </c>
      <c r="I2563" s="6">
        <v>1073.47</v>
      </c>
      <c r="J2563" s="6">
        <v>10300</v>
      </c>
      <c r="K2563" s="6">
        <v>0</v>
      </c>
      <c r="L2563" s="6">
        <v>10300</v>
      </c>
      <c r="M2563" s="6">
        <v>0</v>
      </c>
      <c r="N2563" s="6">
        <v>10300</v>
      </c>
    </row>
    <row r="2564" spans="1:14" x14ac:dyDescent="0.25">
      <c r="A2564" s="5" t="s">
        <v>1521</v>
      </c>
      <c r="B2564" s="5" t="s">
        <v>1301</v>
      </c>
      <c r="C2564" s="5" t="s">
        <v>42</v>
      </c>
      <c r="D2564" s="5" t="s">
        <v>43</v>
      </c>
      <c r="E2564" s="6">
        <v>0</v>
      </c>
      <c r="F2564" s="6">
        <v>416.99019607843138</v>
      </c>
      <c r="G2564" s="6">
        <v>-416.99019607843138</v>
      </c>
      <c r="H2564" s="6">
        <v>425.33</v>
      </c>
      <c r="I2564" s="6">
        <v>-425.33</v>
      </c>
      <c r="J2564" s="6">
        <v>0</v>
      </c>
      <c r="K2564" s="6">
        <v>1702</v>
      </c>
      <c r="L2564" s="6">
        <v>-1702</v>
      </c>
      <c r="M2564" s="6">
        <v>1736.04</v>
      </c>
      <c r="N2564" s="6">
        <v>-1736.04</v>
      </c>
    </row>
    <row r="2565" spans="1:14" x14ac:dyDescent="0.25">
      <c r="A2565" s="5" t="s">
        <v>1521</v>
      </c>
      <c r="B2565" s="5" t="s">
        <v>44</v>
      </c>
      <c r="C2565" s="5" t="s">
        <v>42</v>
      </c>
      <c r="D2565" s="5" t="s">
        <v>43</v>
      </c>
      <c r="E2565" s="6">
        <v>847.31</v>
      </c>
      <c r="F2565" s="6">
        <v>843.3432835820895</v>
      </c>
      <c r="G2565" s="6">
        <v>3.9667164179104475</v>
      </c>
      <c r="H2565" s="6">
        <v>847.56</v>
      </c>
      <c r="I2565" s="6">
        <v>-0.25</v>
      </c>
      <c r="J2565" s="6">
        <v>855</v>
      </c>
      <c r="K2565" s="6">
        <v>851</v>
      </c>
      <c r="L2565" s="6">
        <v>4</v>
      </c>
      <c r="M2565" s="6">
        <v>855.255</v>
      </c>
      <c r="N2565" s="6">
        <v>-0.25499999999999545</v>
      </c>
    </row>
    <row r="2566" spans="1:14" x14ac:dyDescent="0.25">
      <c r="A2566" s="5" t="s">
        <v>1521</v>
      </c>
      <c r="B2566" s="5" t="s">
        <v>45</v>
      </c>
      <c r="C2566" s="5" t="s">
        <v>42</v>
      </c>
      <c r="D2566" s="5" t="s">
        <v>43</v>
      </c>
      <c r="E2566" s="6">
        <v>2813.03</v>
      </c>
      <c r="F2566" s="6">
        <v>2788.9950738916255</v>
      </c>
      <c r="G2566" s="6">
        <v>24.034926108374748</v>
      </c>
      <c r="H2566" s="6">
        <v>2830.83</v>
      </c>
      <c r="I2566" s="6">
        <v>-17.799999999999727</v>
      </c>
      <c r="J2566" s="6">
        <v>10300</v>
      </c>
      <c r="K2566" s="6">
        <v>10212</v>
      </c>
      <c r="L2566" s="6">
        <v>88</v>
      </c>
      <c r="M2566" s="6">
        <v>10365.18</v>
      </c>
      <c r="N2566" s="6">
        <v>-65.180000000000291</v>
      </c>
    </row>
    <row r="2567" spans="1:14" x14ac:dyDescent="0.25">
      <c r="A2567" s="5" t="s">
        <v>1521</v>
      </c>
      <c r="B2567" s="5" t="s">
        <v>1511</v>
      </c>
      <c r="C2567" s="5" t="s">
        <v>42</v>
      </c>
      <c r="D2567" s="5" t="s">
        <v>43</v>
      </c>
      <c r="E2567" s="6">
        <v>2933.95</v>
      </c>
      <c r="F2567" s="6">
        <v>2908.886699507389</v>
      </c>
      <c r="G2567" s="6">
        <v>25.063300492610779</v>
      </c>
      <c r="H2567" s="6">
        <v>2952.52</v>
      </c>
      <c r="I2567" s="6">
        <v>-18.570000000000164</v>
      </c>
      <c r="J2567" s="6">
        <v>10300</v>
      </c>
      <c r="K2567" s="6">
        <v>10212</v>
      </c>
      <c r="L2567" s="6">
        <v>88</v>
      </c>
      <c r="M2567" s="6">
        <v>10365.18</v>
      </c>
      <c r="N2567" s="6">
        <v>-65.180000000000291</v>
      </c>
    </row>
    <row r="2568" spans="1:14" x14ac:dyDescent="0.25">
      <c r="A2568" s="5" t="s">
        <v>1521</v>
      </c>
      <c r="B2568" s="5" t="s">
        <v>46</v>
      </c>
      <c r="C2568" s="5" t="s">
        <v>42</v>
      </c>
      <c r="D2568" s="5" t="s">
        <v>43</v>
      </c>
      <c r="E2568" s="6">
        <v>0</v>
      </c>
      <c r="F2568" s="6">
        <v>3372.1083743842364</v>
      </c>
      <c r="G2568" s="6">
        <v>-3372.1083743842364</v>
      </c>
      <c r="H2568" s="6">
        <v>3422.69</v>
      </c>
      <c r="I2568" s="6">
        <v>-3422.69</v>
      </c>
      <c r="J2568" s="6">
        <v>0</v>
      </c>
      <c r="K2568" s="6">
        <v>10212</v>
      </c>
      <c r="L2568" s="6">
        <v>-10212</v>
      </c>
      <c r="M2568" s="6">
        <v>10365.18</v>
      </c>
      <c r="N2568" s="6">
        <v>-10365.18</v>
      </c>
    </row>
    <row r="2569" spans="1:14" x14ac:dyDescent="0.25">
      <c r="A2569" s="5" t="s">
        <v>1521</v>
      </c>
      <c r="B2569" s="5" t="s">
        <v>47</v>
      </c>
      <c r="C2569" s="5" t="s">
        <v>42</v>
      </c>
      <c r="D2569" s="5" t="s">
        <v>43</v>
      </c>
      <c r="E2569" s="6">
        <v>4891.8599999999997</v>
      </c>
      <c r="F2569" s="6">
        <v>4801.578431372548</v>
      </c>
      <c r="G2569" s="6">
        <v>90.281568627451634</v>
      </c>
      <c r="H2569" s="6">
        <v>4897.6099999999997</v>
      </c>
      <c r="I2569" s="6">
        <v>-5.75</v>
      </c>
      <c r="J2569" s="6">
        <v>10404</v>
      </c>
      <c r="K2569" s="6">
        <v>10212</v>
      </c>
      <c r="L2569" s="6">
        <v>192</v>
      </c>
      <c r="M2569" s="6">
        <v>10416.24</v>
      </c>
      <c r="N2569" s="6">
        <v>-12.239999999999782</v>
      </c>
    </row>
    <row r="2570" spans="1:14" x14ac:dyDescent="0.25">
      <c r="A2570" s="5" t="s">
        <v>1521</v>
      </c>
      <c r="B2570" s="5" t="s">
        <v>1519</v>
      </c>
      <c r="C2570" s="5" t="s">
        <v>42</v>
      </c>
      <c r="D2570" s="5" t="s">
        <v>43</v>
      </c>
      <c r="E2570" s="6">
        <v>5419.64</v>
      </c>
      <c r="F2570" s="6">
        <v>5344.2758620689656</v>
      </c>
      <c r="G2570" s="6">
        <v>75.364137931034747</v>
      </c>
      <c r="H2570" s="6">
        <v>5424.44</v>
      </c>
      <c r="I2570" s="6">
        <v>-4.7999999999992724</v>
      </c>
      <c r="J2570" s="6">
        <v>863</v>
      </c>
      <c r="K2570" s="6">
        <v>851</v>
      </c>
      <c r="L2570" s="6">
        <v>12</v>
      </c>
      <c r="M2570" s="6">
        <v>863.76499999999999</v>
      </c>
      <c r="N2570" s="6">
        <v>-0.76499999999998636</v>
      </c>
    </row>
    <row r="2571" spans="1:14" x14ac:dyDescent="0.25">
      <c r="A2571" s="5" t="s">
        <v>1521</v>
      </c>
      <c r="B2571" s="5" t="s">
        <v>1364</v>
      </c>
      <c r="C2571" s="5" t="s">
        <v>42</v>
      </c>
      <c r="D2571" s="5" t="s">
        <v>43</v>
      </c>
      <c r="E2571" s="6">
        <v>10664.32</v>
      </c>
      <c r="F2571" s="6">
        <v>10623.751243781095</v>
      </c>
      <c r="G2571" s="6">
        <v>40.568756218905037</v>
      </c>
      <c r="H2571" s="6">
        <v>10676.87</v>
      </c>
      <c r="I2571" s="6">
        <v>-12.550000000001091</v>
      </c>
      <c r="J2571" s="6">
        <v>10251</v>
      </c>
      <c r="K2571" s="6">
        <v>10212</v>
      </c>
      <c r="L2571" s="6">
        <v>39</v>
      </c>
      <c r="M2571" s="6">
        <v>10263.06</v>
      </c>
      <c r="N2571" s="6">
        <v>-12.059999999999491</v>
      </c>
    </row>
    <row r="2572" spans="1:14" x14ac:dyDescent="0.25">
      <c r="A2572" s="5" t="s">
        <v>1521</v>
      </c>
      <c r="B2572" s="5" t="s">
        <v>1516</v>
      </c>
      <c r="C2572" s="5" t="s">
        <v>42</v>
      </c>
      <c r="D2572" s="5" t="s">
        <v>43</v>
      </c>
      <c r="E2572" s="6">
        <v>15149.29</v>
      </c>
      <c r="F2572" s="6">
        <v>13452.522167487685</v>
      </c>
      <c r="G2572" s="6">
        <v>1696.7678325123161</v>
      </c>
      <c r="H2572" s="6">
        <v>13654.31</v>
      </c>
      <c r="I2572" s="6">
        <v>1494.9800000000014</v>
      </c>
      <c r="J2572" s="6">
        <v>11500</v>
      </c>
      <c r="K2572" s="6">
        <v>10212</v>
      </c>
      <c r="L2572" s="6">
        <v>1288</v>
      </c>
      <c r="M2572" s="6">
        <v>10365.18</v>
      </c>
      <c r="N2572" s="6">
        <v>1134.8199999999997</v>
      </c>
    </row>
    <row r="2573" spans="1:14" x14ac:dyDescent="0.25">
      <c r="A2573" s="5" t="s">
        <v>1521</v>
      </c>
      <c r="B2573" s="5" t="s">
        <v>51</v>
      </c>
      <c r="C2573" s="5" t="s">
        <v>42</v>
      </c>
      <c r="D2573" s="5" t="s">
        <v>43</v>
      </c>
      <c r="E2573" s="6">
        <v>58188.480000000003</v>
      </c>
      <c r="F2573" s="6">
        <v>57680.128712871287</v>
      </c>
      <c r="G2573" s="6">
        <v>508.35128712871665</v>
      </c>
      <c r="H2573" s="6">
        <v>58256.93</v>
      </c>
      <c r="I2573" s="6">
        <v>-68.44999999999709</v>
      </c>
      <c r="J2573" s="6">
        <v>10302</v>
      </c>
      <c r="K2573" s="6">
        <v>10212</v>
      </c>
      <c r="L2573" s="6">
        <v>90</v>
      </c>
      <c r="M2573" s="6">
        <v>10314.120000000001</v>
      </c>
      <c r="N2573" s="6">
        <v>-12.1200000000008</v>
      </c>
    </row>
    <row r="2574" spans="1:14" x14ac:dyDescent="0.25">
      <c r="A2574" s="5" t="s">
        <v>1521</v>
      </c>
      <c r="B2574" s="5" t="s">
        <v>52</v>
      </c>
      <c r="C2574" s="5" t="s">
        <v>42</v>
      </c>
      <c r="D2574" s="5" t="s">
        <v>53</v>
      </c>
      <c r="E2574" s="6">
        <v>45174.31</v>
      </c>
      <c r="F2574" s="6">
        <v>45174.425742574254</v>
      </c>
      <c r="G2574" s="6">
        <v>-0.1157425742567284</v>
      </c>
      <c r="H2574" s="6">
        <v>45626.17</v>
      </c>
      <c r="I2574" s="6">
        <v>-451.86000000000058</v>
      </c>
      <c r="J2574" s="6">
        <v>7659</v>
      </c>
      <c r="K2574" s="6">
        <v>7659</v>
      </c>
      <c r="L2574" s="6">
        <v>0</v>
      </c>
      <c r="M2574" s="6">
        <v>7735.59</v>
      </c>
      <c r="N2574" s="6">
        <v>-76.590000000000146</v>
      </c>
    </row>
    <row r="2575" spans="1:14" x14ac:dyDescent="0.25">
      <c r="A2575" s="5" t="s">
        <v>1521</v>
      </c>
      <c r="B2575" s="5" t="s">
        <v>54</v>
      </c>
      <c r="C2575" s="5" t="s">
        <v>42</v>
      </c>
      <c r="D2575" s="5" t="s">
        <v>55</v>
      </c>
      <c r="E2575" s="6">
        <v>515.6</v>
      </c>
      <c r="F2575" s="6">
        <v>505.49019607843138</v>
      </c>
      <c r="G2575" s="6">
        <v>10.109803921568641</v>
      </c>
      <c r="H2575" s="6">
        <v>515.6</v>
      </c>
      <c r="I2575" s="6">
        <v>0</v>
      </c>
      <c r="J2575" s="6">
        <v>93.745999999999995</v>
      </c>
      <c r="K2575" s="6">
        <v>91.907843137254901</v>
      </c>
      <c r="L2575" s="6">
        <v>1.8381568627450946</v>
      </c>
      <c r="M2575" s="6">
        <v>93.745999999999995</v>
      </c>
      <c r="N2575" s="6">
        <v>0</v>
      </c>
    </row>
    <row r="2576" spans="1:14" x14ac:dyDescent="0.25">
      <c r="A2576" s="5" t="s">
        <v>1523</v>
      </c>
      <c r="B2576" s="5" t="s">
        <v>25</v>
      </c>
      <c r="C2576" s="5" t="s">
        <v>26</v>
      </c>
      <c r="D2576" s="5" t="s">
        <v>27</v>
      </c>
      <c r="E2576" s="6">
        <v>9205.5300000000007</v>
      </c>
      <c r="F2576" s="6">
        <v>0</v>
      </c>
      <c r="G2576" s="6">
        <v>9205.5300000000007</v>
      </c>
      <c r="H2576" s="6">
        <v>0</v>
      </c>
      <c r="I2576" s="6">
        <v>9205.5300000000007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</row>
    <row r="2577" spans="1:14" x14ac:dyDescent="0.25">
      <c r="A2577" s="5" t="s">
        <v>1523</v>
      </c>
      <c r="B2577" s="5" t="s">
        <v>30</v>
      </c>
      <c r="C2577" s="5" t="s">
        <v>29</v>
      </c>
      <c r="D2577" s="5" t="s">
        <v>27</v>
      </c>
      <c r="E2577" s="6">
        <v>330.62</v>
      </c>
      <c r="F2577" s="6">
        <v>0</v>
      </c>
      <c r="G2577" s="6">
        <v>330.62</v>
      </c>
      <c r="H2577" s="6">
        <v>331.49</v>
      </c>
      <c r="I2577" s="6">
        <v>-0.87000000000000455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</row>
    <row r="2578" spans="1:14" x14ac:dyDescent="0.25">
      <c r="A2578" s="5" t="s">
        <v>1523</v>
      </c>
      <c r="B2578" s="5" t="s">
        <v>31</v>
      </c>
      <c r="C2578" s="5" t="s">
        <v>29</v>
      </c>
      <c r="D2578" s="5" t="s">
        <v>27</v>
      </c>
      <c r="E2578" s="6">
        <v>1482.91</v>
      </c>
      <c r="F2578" s="6">
        <v>0</v>
      </c>
      <c r="G2578" s="6">
        <v>1482.91</v>
      </c>
      <c r="H2578" s="6">
        <v>1486.81</v>
      </c>
      <c r="I2578" s="6">
        <v>-3.8999999999998636</v>
      </c>
      <c r="J2578" s="6">
        <v>0</v>
      </c>
      <c r="K2578" s="6">
        <v>0</v>
      </c>
      <c r="L2578" s="6">
        <v>0</v>
      </c>
      <c r="M2578" s="6">
        <v>0</v>
      </c>
      <c r="N2578" s="6">
        <v>0</v>
      </c>
    </row>
    <row r="2579" spans="1:14" x14ac:dyDescent="0.25">
      <c r="A2579" s="5" t="s">
        <v>1523</v>
      </c>
      <c r="B2579" s="5" t="s">
        <v>32</v>
      </c>
      <c r="C2579" s="5" t="s">
        <v>33</v>
      </c>
      <c r="D2579" s="5" t="s">
        <v>27</v>
      </c>
      <c r="E2579" s="6">
        <v>2974.15</v>
      </c>
      <c r="F2579" s="6">
        <v>0</v>
      </c>
      <c r="G2579" s="6">
        <v>2974.15</v>
      </c>
      <c r="H2579" s="6">
        <v>3339.47</v>
      </c>
      <c r="I2579" s="6">
        <v>-365.31999999999971</v>
      </c>
      <c r="J2579" s="6">
        <v>7.33</v>
      </c>
      <c r="K2579" s="6">
        <v>0</v>
      </c>
      <c r="L2579" s="6">
        <v>7.33</v>
      </c>
      <c r="M2579" s="6">
        <v>8.23</v>
      </c>
      <c r="N2579" s="6">
        <v>-0.90000000000000036</v>
      </c>
    </row>
    <row r="2580" spans="1:14" x14ac:dyDescent="0.25">
      <c r="A2580" s="5" t="s">
        <v>1523</v>
      </c>
      <c r="B2580" s="5" t="s">
        <v>28</v>
      </c>
      <c r="C2580" s="5" t="s">
        <v>29</v>
      </c>
      <c r="D2580" s="5" t="s">
        <v>27</v>
      </c>
      <c r="E2580" s="6">
        <v>10565.21</v>
      </c>
      <c r="F2580" s="6">
        <v>0</v>
      </c>
      <c r="G2580" s="6">
        <v>10565.21</v>
      </c>
      <c r="H2580" s="6">
        <v>10592.96</v>
      </c>
      <c r="I2580" s="6">
        <v>-27.75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</row>
    <row r="2581" spans="1:14" x14ac:dyDescent="0.25">
      <c r="A2581" s="5" t="s">
        <v>1523</v>
      </c>
      <c r="B2581" s="5" t="s">
        <v>34</v>
      </c>
      <c r="C2581" s="5" t="s">
        <v>33</v>
      </c>
      <c r="D2581" s="5" t="s">
        <v>27</v>
      </c>
      <c r="E2581" s="6">
        <v>13296.62</v>
      </c>
      <c r="F2581" s="6">
        <v>0</v>
      </c>
      <c r="G2581" s="6">
        <v>13296.62</v>
      </c>
      <c r="H2581" s="6">
        <v>14929.87</v>
      </c>
      <c r="I2581" s="6">
        <v>-1633.25</v>
      </c>
      <c r="J2581" s="6">
        <v>7.33</v>
      </c>
      <c r="K2581" s="6">
        <v>0</v>
      </c>
      <c r="L2581" s="6">
        <v>7.33</v>
      </c>
      <c r="M2581" s="6">
        <v>8.23</v>
      </c>
      <c r="N2581" s="6">
        <v>-0.90000000000000036</v>
      </c>
    </row>
    <row r="2582" spans="1:14" x14ac:dyDescent="0.25">
      <c r="A2582" s="5" t="s">
        <v>1523</v>
      </c>
      <c r="B2582" s="5" t="s">
        <v>35</v>
      </c>
      <c r="C2582" s="5" t="s">
        <v>33</v>
      </c>
      <c r="D2582" s="5" t="s">
        <v>27</v>
      </c>
      <c r="E2582" s="6">
        <v>15659.3</v>
      </c>
      <c r="F2582" s="6">
        <v>0</v>
      </c>
      <c r="G2582" s="6">
        <v>15659.3</v>
      </c>
      <c r="H2582" s="6">
        <v>17582.27</v>
      </c>
      <c r="I2582" s="6">
        <v>-1922.9700000000012</v>
      </c>
      <c r="J2582" s="6">
        <v>153.93</v>
      </c>
      <c r="K2582" s="6">
        <v>0</v>
      </c>
      <c r="L2582" s="6">
        <v>153.93</v>
      </c>
      <c r="M2582" s="6">
        <v>172.833</v>
      </c>
      <c r="N2582" s="6">
        <v>-18.902999999999992</v>
      </c>
    </row>
    <row r="2583" spans="1:14" x14ac:dyDescent="0.25">
      <c r="A2583" s="5" t="s">
        <v>1523</v>
      </c>
      <c r="B2583" s="5" t="s">
        <v>36</v>
      </c>
      <c r="C2583" s="5" t="s">
        <v>29</v>
      </c>
      <c r="D2583" s="5" t="s">
        <v>27</v>
      </c>
      <c r="E2583" s="6">
        <v>19056.72</v>
      </c>
      <c r="F2583" s="6">
        <v>0</v>
      </c>
      <c r="G2583" s="6">
        <v>19056.72</v>
      </c>
      <c r="H2583" s="6">
        <v>19106.77</v>
      </c>
      <c r="I2583" s="6">
        <v>-50.049999999999272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</row>
    <row r="2584" spans="1:14" x14ac:dyDescent="0.25">
      <c r="A2584" s="5" t="s">
        <v>1523</v>
      </c>
      <c r="B2584" s="5" t="s">
        <v>37</v>
      </c>
      <c r="C2584" s="5" t="s">
        <v>29</v>
      </c>
      <c r="D2584" s="5" t="s">
        <v>27</v>
      </c>
      <c r="E2584" s="6">
        <v>41778.99</v>
      </c>
      <c r="F2584" s="6">
        <v>0</v>
      </c>
      <c r="G2584" s="6">
        <v>41778.99</v>
      </c>
      <c r="H2584" s="6">
        <v>41888.720000000001</v>
      </c>
      <c r="I2584" s="6">
        <v>-109.7300000000032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</row>
    <row r="2585" spans="1:14" x14ac:dyDescent="0.25">
      <c r="A2585" s="5" t="s">
        <v>1523</v>
      </c>
      <c r="B2585" s="5" t="s">
        <v>1524</v>
      </c>
      <c r="C2585" s="5" t="s">
        <v>39</v>
      </c>
      <c r="D2585" s="5" t="s">
        <v>40</v>
      </c>
      <c r="E2585" s="6">
        <v>-1304058.03</v>
      </c>
      <c r="F2585" s="6">
        <v>0</v>
      </c>
      <c r="G2585" s="6">
        <v>-1304058.03</v>
      </c>
      <c r="H2585" s="6">
        <v>-1304058.1399999999</v>
      </c>
      <c r="I2585" s="6">
        <v>0.10999999986961484</v>
      </c>
      <c r="J2585" s="6">
        <v>-6008</v>
      </c>
      <c r="K2585" s="6">
        <v>0</v>
      </c>
      <c r="L2585" s="6">
        <v>-6008</v>
      </c>
      <c r="M2585" s="6">
        <v>-6008</v>
      </c>
      <c r="N2585" s="6">
        <v>0</v>
      </c>
    </row>
    <row r="2586" spans="1:14" x14ac:dyDescent="0.25">
      <c r="A2586" s="5" t="s">
        <v>1523</v>
      </c>
      <c r="B2586" s="5" t="s">
        <v>1301</v>
      </c>
      <c r="C2586" s="5" t="s">
        <v>42</v>
      </c>
      <c r="D2586" s="5" t="s">
        <v>43</v>
      </c>
      <c r="E2586" s="6">
        <v>0</v>
      </c>
      <c r="F2586" s="6">
        <v>2943.9215686274511</v>
      </c>
      <c r="G2586" s="6">
        <v>-2943.9215686274511</v>
      </c>
      <c r="H2586" s="6">
        <v>3002.8</v>
      </c>
      <c r="I2586" s="6">
        <v>-3002.8</v>
      </c>
      <c r="J2586" s="6">
        <v>0</v>
      </c>
      <c r="K2586" s="6">
        <v>12016</v>
      </c>
      <c r="L2586" s="6">
        <v>-12016</v>
      </c>
      <c r="M2586" s="6">
        <v>12256.32</v>
      </c>
      <c r="N2586" s="6">
        <v>-12256.32</v>
      </c>
    </row>
    <row r="2587" spans="1:14" x14ac:dyDescent="0.25">
      <c r="A2587" s="5" t="s">
        <v>1523</v>
      </c>
      <c r="B2587" s="5" t="s">
        <v>114</v>
      </c>
      <c r="C2587" s="5" t="s">
        <v>42</v>
      </c>
      <c r="D2587" s="5" t="s">
        <v>43</v>
      </c>
      <c r="E2587" s="6">
        <v>4606.96</v>
      </c>
      <c r="F2587" s="6">
        <v>4593.9605911330045</v>
      </c>
      <c r="G2587" s="6">
        <v>12.999408866995509</v>
      </c>
      <c r="H2587" s="6">
        <v>4662.87</v>
      </c>
      <c r="I2587" s="6">
        <v>-55.909999999999854</v>
      </c>
      <c r="J2587" s="6">
        <v>72300</v>
      </c>
      <c r="K2587" s="6">
        <v>72096</v>
      </c>
      <c r="L2587" s="6">
        <v>204</v>
      </c>
      <c r="M2587" s="6">
        <v>73177.440000000002</v>
      </c>
      <c r="N2587" s="6">
        <v>-877.44000000000233</v>
      </c>
    </row>
    <row r="2588" spans="1:14" x14ac:dyDescent="0.25">
      <c r="A2588" s="5" t="s">
        <v>1523</v>
      </c>
      <c r="B2588" s="5" t="s">
        <v>44</v>
      </c>
      <c r="C2588" s="5" t="s">
        <v>42</v>
      </c>
      <c r="D2588" s="5" t="s">
        <v>43</v>
      </c>
      <c r="E2588" s="6">
        <v>5960.86</v>
      </c>
      <c r="F2588" s="6">
        <v>5953.9303482587065</v>
      </c>
      <c r="G2588" s="6">
        <v>6.929651741293128</v>
      </c>
      <c r="H2588" s="6">
        <v>5983.7</v>
      </c>
      <c r="I2588" s="6">
        <v>-22.840000000000146</v>
      </c>
      <c r="J2588" s="6">
        <v>6015</v>
      </c>
      <c r="K2588" s="6">
        <v>6008</v>
      </c>
      <c r="L2588" s="6">
        <v>7</v>
      </c>
      <c r="M2588" s="6">
        <v>6038.04</v>
      </c>
      <c r="N2588" s="6">
        <v>-23.039999999999964</v>
      </c>
    </row>
    <row r="2589" spans="1:14" x14ac:dyDescent="0.25">
      <c r="A2589" s="5" t="s">
        <v>1523</v>
      </c>
      <c r="B2589" s="5" t="s">
        <v>115</v>
      </c>
      <c r="C2589" s="5" t="s">
        <v>42</v>
      </c>
      <c r="D2589" s="5" t="s">
        <v>43</v>
      </c>
      <c r="E2589" s="6">
        <v>17739.36</v>
      </c>
      <c r="F2589" s="6">
        <v>17763.014778325123</v>
      </c>
      <c r="G2589" s="6">
        <v>-23.654778325122606</v>
      </c>
      <c r="H2589" s="6">
        <v>18029.46</v>
      </c>
      <c r="I2589" s="6">
        <v>-290.09999999999854</v>
      </c>
      <c r="J2589" s="6">
        <v>72000</v>
      </c>
      <c r="K2589" s="6">
        <v>72096</v>
      </c>
      <c r="L2589" s="6">
        <v>-96</v>
      </c>
      <c r="M2589" s="6">
        <v>73177.440000000002</v>
      </c>
      <c r="N2589" s="6">
        <v>-1177.4400000000023</v>
      </c>
    </row>
    <row r="2590" spans="1:14" x14ac:dyDescent="0.25">
      <c r="A2590" s="5" t="s">
        <v>1523</v>
      </c>
      <c r="B2590" s="5" t="s">
        <v>1525</v>
      </c>
      <c r="C2590" s="5" t="s">
        <v>42</v>
      </c>
      <c r="D2590" s="5" t="s">
        <v>43</v>
      </c>
      <c r="E2590" s="6">
        <v>20580.41</v>
      </c>
      <c r="F2590" s="6">
        <v>20536.543689320388</v>
      </c>
      <c r="G2590" s="6">
        <v>43.86631067961207</v>
      </c>
      <c r="H2590" s="6">
        <v>21152.639999999999</v>
      </c>
      <c r="I2590" s="6">
        <v>-572.22999999999956</v>
      </c>
      <c r="J2590" s="6">
        <v>72250</v>
      </c>
      <c r="K2590" s="6">
        <v>72096</v>
      </c>
      <c r="L2590" s="6">
        <v>154</v>
      </c>
      <c r="M2590" s="6">
        <v>74258.880000000005</v>
      </c>
      <c r="N2590" s="6">
        <v>-2008.8800000000047</v>
      </c>
    </row>
    <row r="2591" spans="1:14" x14ac:dyDescent="0.25">
      <c r="A2591" s="5" t="s">
        <v>1523</v>
      </c>
      <c r="B2591" s="5" t="s">
        <v>47</v>
      </c>
      <c r="C2591" s="5" t="s">
        <v>42</v>
      </c>
      <c r="D2591" s="5" t="s">
        <v>43</v>
      </c>
      <c r="E2591" s="6">
        <v>33955.24</v>
      </c>
      <c r="F2591" s="6">
        <v>33898.813725490196</v>
      </c>
      <c r="G2591" s="6">
        <v>56.42627450980217</v>
      </c>
      <c r="H2591" s="6">
        <v>34576.79</v>
      </c>
      <c r="I2591" s="6">
        <v>-621.55000000000291</v>
      </c>
      <c r="J2591" s="6">
        <v>72216</v>
      </c>
      <c r="K2591" s="6">
        <v>72096</v>
      </c>
      <c r="L2591" s="6">
        <v>120</v>
      </c>
      <c r="M2591" s="6">
        <v>73537.919999999998</v>
      </c>
      <c r="N2591" s="6">
        <v>-1321.9199999999983</v>
      </c>
    </row>
    <row r="2592" spans="1:14" x14ac:dyDescent="0.25">
      <c r="A2592" s="5" t="s">
        <v>1523</v>
      </c>
      <c r="B2592" s="5" t="s">
        <v>1526</v>
      </c>
      <c r="C2592" s="5" t="s">
        <v>42</v>
      </c>
      <c r="D2592" s="5" t="s">
        <v>43</v>
      </c>
      <c r="E2592" s="6">
        <v>38207.050000000003</v>
      </c>
      <c r="F2592" s="6">
        <v>37910.482758620688</v>
      </c>
      <c r="G2592" s="6">
        <v>296.56724137931451</v>
      </c>
      <c r="H2592" s="6">
        <v>38479.14</v>
      </c>
      <c r="I2592" s="6">
        <v>-272.08999999999651</v>
      </c>
      <c r="J2592" s="6">
        <v>6055</v>
      </c>
      <c r="K2592" s="6">
        <v>6008</v>
      </c>
      <c r="L2592" s="6">
        <v>47</v>
      </c>
      <c r="M2592" s="6">
        <v>6098.12</v>
      </c>
      <c r="N2592" s="6">
        <v>-43.119999999999891</v>
      </c>
    </row>
    <row r="2593" spans="1:14" x14ac:dyDescent="0.25">
      <c r="A2593" s="5" t="s">
        <v>1523</v>
      </c>
      <c r="B2593" s="5" t="s">
        <v>1364</v>
      </c>
      <c r="C2593" s="5" t="s">
        <v>42</v>
      </c>
      <c r="D2593" s="5" t="s">
        <v>43</v>
      </c>
      <c r="E2593" s="6">
        <v>75527.23</v>
      </c>
      <c r="F2593" s="6">
        <v>75002.915422885562</v>
      </c>
      <c r="G2593" s="6">
        <v>524.31457711443363</v>
      </c>
      <c r="H2593" s="6">
        <v>75377.929999999993</v>
      </c>
      <c r="I2593" s="6">
        <v>149.30000000000291</v>
      </c>
      <c r="J2593" s="6">
        <v>72600</v>
      </c>
      <c r="K2593" s="6">
        <v>72096</v>
      </c>
      <c r="L2593" s="6">
        <v>504</v>
      </c>
      <c r="M2593" s="6">
        <v>72456.479999999996</v>
      </c>
      <c r="N2593" s="6">
        <v>143.52000000000407</v>
      </c>
    </row>
    <row r="2594" spans="1:14" x14ac:dyDescent="0.25">
      <c r="A2594" s="5" t="s">
        <v>1523</v>
      </c>
      <c r="B2594" s="5" t="s">
        <v>1527</v>
      </c>
      <c r="C2594" s="5" t="s">
        <v>42</v>
      </c>
      <c r="D2594" s="5" t="s">
        <v>43</v>
      </c>
      <c r="E2594" s="6">
        <v>104876.41</v>
      </c>
      <c r="F2594" s="6">
        <v>99364.512315270942</v>
      </c>
      <c r="G2594" s="6">
        <v>5511.8976847290614</v>
      </c>
      <c r="H2594" s="6">
        <v>100854.98</v>
      </c>
      <c r="I2594" s="6">
        <v>4021.4300000000076</v>
      </c>
      <c r="J2594" s="6">
        <v>76095</v>
      </c>
      <c r="K2594" s="6">
        <v>72096</v>
      </c>
      <c r="L2594" s="6">
        <v>3999</v>
      </c>
      <c r="M2594" s="6">
        <v>73177.440000000002</v>
      </c>
      <c r="N2594" s="6">
        <v>2917.5599999999977</v>
      </c>
    </row>
    <row r="2595" spans="1:14" x14ac:dyDescent="0.25">
      <c r="A2595" s="5" t="s">
        <v>1523</v>
      </c>
      <c r="B2595" s="5" t="s">
        <v>103</v>
      </c>
      <c r="C2595" s="5" t="s">
        <v>42</v>
      </c>
      <c r="D2595" s="5" t="s">
        <v>43</v>
      </c>
      <c r="E2595" s="6">
        <v>362153.44</v>
      </c>
      <c r="F2595" s="6">
        <v>361591.72277227725</v>
      </c>
      <c r="G2595" s="6">
        <v>561.71722772275098</v>
      </c>
      <c r="H2595" s="6">
        <v>365207.64</v>
      </c>
      <c r="I2595" s="6">
        <v>-3054.2000000000116</v>
      </c>
      <c r="J2595" s="6">
        <v>72208</v>
      </c>
      <c r="K2595" s="6">
        <v>72096</v>
      </c>
      <c r="L2595" s="6">
        <v>112</v>
      </c>
      <c r="M2595" s="6">
        <v>72816.960000000006</v>
      </c>
      <c r="N2595" s="6">
        <v>-608.9600000000064</v>
      </c>
    </row>
    <row r="2596" spans="1:14" x14ac:dyDescent="0.25">
      <c r="A2596" s="5" t="s">
        <v>1523</v>
      </c>
      <c r="B2596" s="5" t="s">
        <v>119</v>
      </c>
      <c r="C2596" s="5" t="s">
        <v>42</v>
      </c>
      <c r="D2596" s="5" t="s">
        <v>53</v>
      </c>
      <c r="E2596" s="6">
        <v>522460.9</v>
      </c>
      <c r="F2596" s="6">
        <v>521225.58208955225</v>
      </c>
      <c r="G2596" s="6">
        <v>1235.3179104477749</v>
      </c>
      <c r="H2596" s="6">
        <v>523831.71</v>
      </c>
      <c r="I2596" s="6">
        <v>-1370.8099999999977</v>
      </c>
      <c r="J2596" s="6">
        <v>54200</v>
      </c>
      <c r="K2596" s="6">
        <v>54072</v>
      </c>
      <c r="L2596" s="6">
        <v>128</v>
      </c>
      <c r="M2596" s="6">
        <v>54342.36</v>
      </c>
      <c r="N2596" s="6">
        <v>-142.36000000000058</v>
      </c>
    </row>
    <row r="2597" spans="1:14" x14ac:dyDescent="0.25">
      <c r="A2597" s="5" t="s">
        <v>1523</v>
      </c>
      <c r="B2597" s="5" t="s">
        <v>54</v>
      </c>
      <c r="C2597" s="5" t="s">
        <v>42</v>
      </c>
      <c r="D2597" s="5" t="s">
        <v>55</v>
      </c>
      <c r="E2597" s="6">
        <v>3640.12</v>
      </c>
      <c r="F2597" s="6">
        <v>3568.7549019607845</v>
      </c>
      <c r="G2597" s="6">
        <v>71.365098039215354</v>
      </c>
      <c r="H2597" s="6">
        <v>3640.13</v>
      </c>
      <c r="I2597" s="6">
        <v>-1.0000000000218279E-2</v>
      </c>
      <c r="J2597" s="6">
        <v>661.84100000000001</v>
      </c>
      <c r="K2597" s="6">
        <v>648.86372549019609</v>
      </c>
      <c r="L2597" s="6">
        <v>12.977274509803919</v>
      </c>
      <c r="M2597" s="6">
        <v>661.84100000000001</v>
      </c>
      <c r="N2597" s="6">
        <v>0</v>
      </c>
    </row>
    <row r="2598" spans="1:14" x14ac:dyDescent="0.25">
      <c r="A2598" s="5" t="s">
        <v>1528</v>
      </c>
      <c r="B2598" s="5" t="s">
        <v>25</v>
      </c>
      <c r="C2598" s="5" t="s">
        <v>26</v>
      </c>
      <c r="D2598" s="5" t="s">
        <v>27</v>
      </c>
      <c r="E2598" s="6">
        <v>-10783.72</v>
      </c>
      <c r="F2598" s="6">
        <v>0</v>
      </c>
      <c r="G2598" s="6">
        <v>-10783.72</v>
      </c>
      <c r="H2598" s="6">
        <v>0</v>
      </c>
      <c r="I2598" s="6">
        <v>-10783.72</v>
      </c>
      <c r="J2598" s="6">
        <v>0</v>
      </c>
      <c r="K2598" s="6">
        <v>0</v>
      </c>
      <c r="L2598" s="6">
        <v>0</v>
      </c>
      <c r="M2598" s="6">
        <v>0</v>
      </c>
      <c r="N2598" s="6">
        <v>0</v>
      </c>
    </row>
    <row r="2599" spans="1:14" x14ac:dyDescent="0.25">
      <c r="A2599" s="5" t="s">
        <v>1528</v>
      </c>
      <c r="B2599" s="5" t="s">
        <v>30</v>
      </c>
      <c r="C2599" s="5" t="s">
        <v>29</v>
      </c>
      <c r="D2599" s="5" t="s">
        <v>27</v>
      </c>
      <c r="E2599" s="6">
        <v>6.84</v>
      </c>
      <c r="F2599" s="6">
        <v>0</v>
      </c>
      <c r="G2599" s="6">
        <v>6.84</v>
      </c>
      <c r="H2599" s="6">
        <v>6.88</v>
      </c>
      <c r="I2599" s="6">
        <v>-4.0000000000000036E-2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</row>
    <row r="2600" spans="1:14" x14ac:dyDescent="0.25">
      <c r="A2600" s="5" t="s">
        <v>1528</v>
      </c>
      <c r="B2600" s="5" t="s">
        <v>31</v>
      </c>
      <c r="C2600" s="5" t="s">
        <v>29</v>
      </c>
      <c r="D2600" s="5" t="s">
        <v>27</v>
      </c>
      <c r="E2600" s="6">
        <v>30.7</v>
      </c>
      <c r="F2600" s="6">
        <v>0</v>
      </c>
      <c r="G2600" s="6">
        <v>30.7</v>
      </c>
      <c r="H2600" s="6">
        <v>30.86</v>
      </c>
      <c r="I2600" s="6">
        <v>-0.16000000000000014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</row>
    <row r="2601" spans="1:14" x14ac:dyDescent="0.25">
      <c r="A2601" s="5" t="s">
        <v>1528</v>
      </c>
      <c r="B2601" s="5" t="s">
        <v>28</v>
      </c>
      <c r="C2601" s="5" t="s">
        <v>29</v>
      </c>
      <c r="D2601" s="5" t="s">
        <v>27</v>
      </c>
      <c r="E2601" s="6">
        <v>218.71</v>
      </c>
      <c r="F2601" s="6">
        <v>0</v>
      </c>
      <c r="G2601" s="6">
        <v>218.71</v>
      </c>
      <c r="H2601" s="6">
        <v>219.88</v>
      </c>
      <c r="I2601" s="6">
        <v>-1.1699999999999875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</row>
    <row r="2602" spans="1:14" x14ac:dyDescent="0.25">
      <c r="A2602" s="5" t="s">
        <v>1528</v>
      </c>
      <c r="B2602" s="5" t="s">
        <v>32</v>
      </c>
      <c r="C2602" s="5" t="s">
        <v>33</v>
      </c>
      <c r="D2602" s="5" t="s">
        <v>27</v>
      </c>
      <c r="E2602" s="6">
        <v>848.02</v>
      </c>
      <c r="F2602" s="6">
        <v>0</v>
      </c>
      <c r="G2602" s="6">
        <v>848.02</v>
      </c>
      <c r="H2602" s="6">
        <v>220.78</v>
      </c>
      <c r="I2602" s="6">
        <v>627.24</v>
      </c>
      <c r="J2602" s="6">
        <v>2.09</v>
      </c>
      <c r="K2602" s="6">
        <v>0</v>
      </c>
      <c r="L2602" s="6">
        <v>2.09</v>
      </c>
      <c r="M2602" s="6">
        <v>0.54400000000000004</v>
      </c>
      <c r="N2602" s="6">
        <v>1.5459999999999998</v>
      </c>
    </row>
    <row r="2603" spans="1:14" x14ac:dyDescent="0.25">
      <c r="A2603" s="5" t="s">
        <v>1528</v>
      </c>
      <c r="B2603" s="5" t="s">
        <v>36</v>
      </c>
      <c r="C2603" s="5" t="s">
        <v>29</v>
      </c>
      <c r="D2603" s="5" t="s">
        <v>27</v>
      </c>
      <c r="E2603" s="6">
        <v>394.5</v>
      </c>
      <c r="F2603" s="6">
        <v>0</v>
      </c>
      <c r="G2603" s="6">
        <v>394.5</v>
      </c>
      <c r="H2603" s="6">
        <v>396.6</v>
      </c>
      <c r="I2603" s="6">
        <v>-2.1000000000000227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</row>
    <row r="2604" spans="1:14" x14ac:dyDescent="0.25">
      <c r="A2604" s="5" t="s">
        <v>1528</v>
      </c>
      <c r="B2604" s="5" t="s">
        <v>37</v>
      </c>
      <c r="C2604" s="5" t="s">
        <v>29</v>
      </c>
      <c r="D2604" s="5" t="s">
        <v>27</v>
      </c>
      <c r="E2604" s="6">
        <v>864.87</v>
      </c>
      <c r="F2604" s="6">
        <v>0</v>
      </c>
      <c r="G2604" s="6">
        <v>864.87</v>
      </c>
      <c r="H2604" s="6">
        <v>869.49</v>
      </c>
      <c r="I2604" s="6">
        <v>-4.6200000000000045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</row>
    <row r="2605" spans="1:14" x14ac:dyDescent="0.25">
      <c r="A2605" s="5" t="s">
        <v>1528</v>
      </c>
      <c r="B2605" s="5" t="s">
        <v>34</v>
      </c>
      <c r="C2605" s="5" t="s">
        <v>33</v>
      </c>
      <c r="D2605" s="5" t="s">
        <v>27</v>
      </c>
      <c r="E2605" s="6">
        <v>3791.26</v>
      </c>
      <c r="F2605" s="6">
        <v>0</v>
      </c>
      <c r="G2605" s="6">
        <v>3791.26</v>
      </c>
      <c r="H2605" s="6">
        <v>987.05</v>
      </c>
      <c r="I2605" s="6">
        <v>2804.21</v>
      </c>
      <c r="J2605" s="6">
        <v>2.09</v>
      </c>
      <c r="K2605" s="6">
        <v>0</v>
      </c>
      <c r="L2605" s="6">
        <v>2.09</v>
      </c>
      <c r="M2605" s="6">
        <v>0.54400000000000004</v>
      </c>
      <c r="N2605" s="6">
        <v>1.5459999999999998</v>
      </c>
    </row>
    <row r="2606" spans="1:14" x14ac:dyDescent="0.25">
      <c r="A2606" s="5" t="s">
        <v>1528</v>
      </c>
      <c r="B2606" s="5" t="s">
        <v>35</v>
      </c>
      <c r="C2606" s="5" t="s">
        <v>33</v>
      </c>
      <c r="D2606" s="5" t="s">
        <v>27</v>
      </c>
      <c r="E2606" s="6">
        <v>3827.08</v>
      </c>
      <c r="F2606" s="6">
        <v>0</v>
      </c>
      <c r="G2606" s="6">
        <v>3827.08</v>
      </c>
      <c r="H2606" s="6">
        <v>996.47</v>
      </c>
      <c r="I2606" s="6">
        <v>2830.6099999999997</v>
      </c>
      <c r="J2606" s="6">
        <v>37.619999999999997</v>
      </c>
      <c r="K2606" s="6">
        <v>0</v>
      </c>
      <c r="L2606" s="6">
        <v>37.619999999999997</v>
      </c>
      <c r="M2606" s="6">
        <v>9.7949999999999999</v>
      </c>
      <c r="N2606" s="6">
        <v>27.824999999999996</v>
      </c>
    </row>
    <row r="2607" spans="1:14" x14ac:dyDescent="0.25">
      <c r="A2607" s="5" t="s">
        <v>1528</v>
      </c>
      <c r="B2607" s="5" t="s">
        <v>363</v>
      </c>
      <c r="C2607" s="5" t="s">
        <v>39</v>
      </c>
      <c r="D2607" s="5" t="s">
        <v>58</v>
      </c>
      <c r="E2607" s="6">
        <v>-60221.56</v>
      </c>
      <c r="F2607" s="6">
        <v>0</v>
      </c>
      <c r="G2607" s="6">
        <v>-60221.56</v>
      </c>
      <c r="H2607" s="6">
        <v>-60221.54</v>
      </c>
      <c r="I2607" s="6">
        <v>-1.9999999996798579E-2</v>
      </c>
      <c r="J2607" s="6">
        <v>-2993</v>
      </c>
      <c r="K2607" s="6">
        <v>0</v>
      </c>
      <c r="L2607" s="6">
        <v>-2993</v>
      </c>
      <c r="M2607" s="6">
        <v>-2993</v>
      </c>
      <c r="N2607" s="6">
        <v>0</v>
      </c>
    </row>
    <row r="2608" spans="1:14" x14ac:dyDescent="0.25">
      <c r="A2608" s="5" t="s">
        <v>1528</v>
      </c>
      <c r="B2608" s="5" t="s">
        <v>59</v>
      </c>
      <c r="C2608" s="5" t="s">
        <v>42</v>
      </c>
      <c r="D2608" s="5" t="s">
        <v>43</v>
      </c>
      <c r="E2608" s="6">
        <v>185.41</v>
      </c>
      <c r="F2608" s="6">
        <v>182.34</v>
      </c>
      <c r="G2608" s="6">
        <v>3.0699999999999932</v>
      </c>
      <c r="H2608" s="6">
        <v>182.34</v>
      </c>
      <c r="I2608" s="6">
        <v>3.0699999999999932</v>
      </c>
      <c r="J2608" s="6">
        <v>70</v>
      </c>
      <c r="K2608" s="6">
        <v>68.838999999999999</v>
      </c>
      <c r="L2608" s="6">
        <v>1.1610000000000014</v>
      </c>
      <c r="M2608" s="6">
        <v>68.838999999999999</v>
      </c>
      <c r="N2608" s="6">
        <v>1.1610000000000014</v>
      </c>
    </row>
    <row r="2609" spans="1:14" x14ac:dyDescent="0.25">
      <c r="A2609" s="5" t="s">
        <v>1528</v>
      </c>
      <c r="B2609" s="5" t="s">
        <v>60</v>
      </c>
      <c r="C2609" s="5" t="s">
        <v>42</v>
      </c>
      <c r="D2609" s="5" t="s">
        <v>43</v>
      </c>
      <c r="E2609" s="6">
        <v>1022.55</v>
      </c>
      <c r="F2609" s="6">
        <v>1014.4179104477612</v>
      </c>
      <c r="G2609" s="6">
        <v>8.1320895522387673</v>
      </c>
      <c r="H2609" s="6">
        <v>1019.49</v>
      </c>
      <c r="I2609" s="6">
        <v>3.0599999999999454</v>
      </c>
      <c r="J2609" s="6">
        <v>3017</v>
      </c>
      <c r="K2609" s="6">
        <v>2993</v>
      </c>
      <c r="L2609" s="6">
        <v>24</v>
      </c>
      <c r="M2609" s="6">
        <v>3007.9650000000001</v>
      </c>
      <c r="N2609" s="6">
        <v>9.0349999999998545</v>
      </c>
    </row>
    <row r="2610" spans="1:14" x14ac:dyDescent="0.25">
      <c r="A2610" s="5" t="s">
        <v>1528</v>
      </c>
      <c r="B2610" s="5" t="s">
        <v>1529</v>
      </c>
      <c r="C2610" s="5" t="s">
        <v>42</v>
      </c>
      <c r="D2610" s="5" t="s">
        <v>43</v>
      </c>
      <c r="E2610" s="6">
        <v>45377</v>
      </c>
      <c r="F2610" s="6">
        <v>40372.574257425746</v>
      </c>
      <c r="G2610" s="6">
        <v>5004.4257425742544</v>
      </c>
      <c r="H2610" s="6">
        <v>40776.300000000003</v>
      </c>
      <c r="I2610" s="6">
        <v>4600.6999999999971</v>
      </c>
      <c r="J2610" s="6">
        <v>3364</v>
      </c>
      <c r="K2610" s="6">
        <v>2993</v>
      </c>
      <c r="L2610" s="6">
        <v>371</v>
      </c>
      <c r="M2610" s="6">
        <v>3022.93</v>
      </c>
      <c r="N2610" s="6">
        <v>341.07000000000016</v>
      </c>
    </row>
    <row r="2611" spans="1:14" x14ac:dyDescent="0.25">
      <c r="A2611" s="5" t="s">
        <v>1528</v>
      </c>
      <c r="B2611" s="5" t="s">
        <v>62</v>
      </c>
      <c r="C2611" s="5" t="s">
        <v>42</v>
      </c>
      <c r="D2611" s="5" t="s">
        <v>53</v>
      </c>
      <c r="E2611" s="6">
        <v>14438.34</v>
      </c>
      <c r="F2611" s="6">
        <v>14443.194029850747</v>
      </c>
      <c r="G2611" s="6">
        <v>-4.8540298507468833</v>
      </c>
      <c r="H2611" s="6">
        <v>14515.41</v>
      </c>
      <c r="I2611" s="6">
        <v>-77.069999999999709</v>
      </c>
      <c r="J2611" s="6">
        <v>1122</v>
      </c>
      <c r="K2611" s="6">
        <v>1122.3751243781096</v>
      </c>
      <c r="L2611" s="6">
        <v>-0.37512437810960364</v>
      </c>
      <c r="M2611" s="6">
        <v>1127.9870000000001</v>
      </c>
      <c r="N2611" s="6">
        <v>-5.98700000000008</v>
      </c>
    </row>
    <row r="2612" spans="1:14" x14ac:dyDescent="0.25">
      <c r="A2612" s="5" t="s">
        <v>1530</v>
      </c>
      <c r="B2612" s="5" t="s">
        <v>25</v>
      </c>
      <c r="C2612" s="5" t="s">
        <v>26</v>
      </c>
      <c r="D2612" s="5" t="s">
        <v>27</v>
      </c>
      <c r="E2612" s="6">
        <v>-313.19</v>
      </c>
      <c r="F2612" s="6">
        <v>0</v>
      </c>
      <c r="G2612" s="6">
        <v>-313.19</v>
      </c>
      <c r="H2612" s="6">
        <v>0</v>
      </c>
      <c r="I2612" s="6">
        <v>-313.19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</row>
    <row r="2613" spans="1:14" x14ac:dyDescent="0.25">
      <c r="A2613" s="5" t="s">
        <v>1530</v>
      </c>
      <c r="B2613" s="5" t="s">
        <v>258</v>
      </c>
      <c r="C2613" s="5" t="s">
        <v>33</v>
      </c>
      <c r="D2613" s="5" t="s">
        <v>27</v>
      </c>
      <c r="E2613" s="6">
        <v>47.9</v>
      </c>
      <c r="F2613" s="6">
        <v>0</v>
      </c>
      <c r="G2613" s="6">
        <v>47.9</v>
      </c>
      <c r="H2613" s="6">
        <v>42.27</v>
      </c>
      <c r="I2613" s="6">
        <v>5.6299999999999955</v>
      </c>
      <c r="J2613" s="6">
        <v>4.08</v>
      </c>
      <c r="K2613" s="6">
        <v>0</v>
      </c>
      <c r="L2613" s="6">
        <v>4.08</v>
      </c>
      <c r="M2613" s="6">
        <v>3.601</v>
      </c>
      <c r="N2613" s="6">
        <v>0.47900000000000009</v>
      </c>
    </row>
    <row r="2614" spans="1:14" x14ac:dyDescent="0.25">
      <c r="A2614" s="5" t="s">
        <v>1530</v>
      </c>
      <c r="B2614" s="5" t="s">
        <v>259</v>
      </c>
      <c r="C2614" s="5" t="s">
        <v>33</v>
      </c>
      <c r="D2614" s="5" t="s">
        <v>27</v>
      </c>
      <c r="E2614" s="6">
        <v>122.97</v>
      </c>
      <c r="F2614" s="6">
        <v>0</v>
      </c>
      <c r="G2614" s="6">
        <v>122.97</v>
      </c>
      <c r="H2614" s="6">
        <v>108.53</v>
      </c>
      <c r="I2614" s="6">
        <v>14.439999999999998</v>
      </c>
      <c r="J2614" s="6">
        <v>4.08</v>
      </c>
      <c r="K2614" s="6">
        <v>0</v>
      </c>
      <c r="L2614" s="6">
        <v>4.08</v>
      </c>
      <c r="M2614" s="6">
        <v>3.601</v>
      </c>
      <c r="N2614" s="6">
        <v>0.47900000000000009</v>
      </c>
    </row>
    <row r="2615" spans="1:14" x14ac:dyDescent="0.25">
      <c r="A2615" s="5" t="s">
        <v>1530</v>
      </c>
      <c r="B2615" s="5" t="s">
        <v>260</v>
      </c>
      <c r="C2615" s="5" t="s">
        <v>33</v>
      </c>
      <c r="D2615" s="5" t="s">
        <v>27</v>
      </c>
      <c r="E2615" s="6">
        <v>4098.3599999999997</v>
      </c>
      <c r="F2615" s="6">
        <v>0</v>
      </c>
      <c r="G2615" s="6">
        <v>4098.3599999999997</v>
      </c>
      <c r="H2615" s="6">
        <v>3616.14</v>
      </c>
      <c r="I2615" s="6">
        <v>482.2199999999998</v>
      </c>
      <c r="J2615" s="6">
        <v>40.799999999999997</v>
      </c>
      <c r="K2615" s="6">
        <v>0</v>
      </c>
      <c r="L2615" s="6">
        <v>40.799999999999997</v>
      </c>
      <c r="M2615" s="6">
        <v>35.999000000000002</v>
      </c>
      <c r="N2615" s="6">
        <v>4.8009999999999948</v>
      </c>
    </row>
    <row r="2616" spans="1:14" x14ac:dyDescent="0.25">
      <c r="A2616" s="5" t="s">
        <v>1530</v>
      </c>
      <c r="B2616" s="5" t="s">
        <v>48</v>
      </c>
      <c r="C2616" s="5" t="s">
        <v>39</v>
      </c>
      <c r="D2616" s="5" t="s">
        <v>43</v>
      </c>
      <c r="E2616" s="6">
        <v>-16644.080000000002</v>
      </c>
      <c r="F2616" s="6">
        <v>0</v>
      </c>
      <c r="G2616" s="6">
        <v>-16644.080000000002</v>
      </c>
      <c r="H2616" s="6">
        <v>-16644.009999999998</v>
      </c>
      <c r="I2616" s="6">
        <v>-7.0000000003346941E-2</v>
      </c>
      <c r="J2616" s="6">
        <v>-16740</v>
      </c>
      <c r="K2616" s="6">
        <v>0</v>
      </c>
      <c r="L2616" s="6">
        <v>-16740</v>
      </c>
      <c r="M2616" s="6">
        <v>-16740</v>
      </c>
      <c r="N2616" s="6">
        <v>0</v>
      </c>
    </row>
    <row r="2617" spans="1:14" x14ac:dyDescent="0.25">
      <c r="A2617" s="5" t="s">
        <v>1530</v>
      </c>
      <c r="B2617" s="5" t="s">
        <v>266</v>
      </c>
      <c r="C2617" s="5" t="s">
        <v>42</v>
      </c>
      <c r="D2617" s="5" t="s">
        <v>43</v>
      </c>
      <c r="E2617" s="6">
        <v>1333.8</v>
      </c>
      <c r="F2617" s="6">
        <v>1333.8461538461538</v>
      </c>
      <c r="G2617" s="6">
        <v>-4.6153846153856648E-2</v>
      </c>
      <c r="H2617" s="6">
        <v>1352.52</v>
      </c>
      <c r="I2617" s="6">
        <v>-18.720000000000027</v>
      </c>
      <c r="J2617" s="6">
        <v>2762</v>
      </c>
      <c r="K2617" s="6">
        <v>2762.0996055226819</v>
      </c>
      <c r="L2617" s="6">
        <v>-9.9605522681940784E-2</v>
      </c>
      <c r="M2617" s="6">
        <v>2800.7689999999998</v>
      </c>
      <c r="N2617" s="6">
        <v>-38.768999999999778</v>
      </c>
    </row>
    <row r="2618" spans="1:14" x14ac:dyDescent="0.25">
      <c r="A2618" s="5" t="s">
        <v>1530</v>
      </c>
      <c r="B2618" s="5" t="s">
        <v>267</v>
      </c>
      <c r="C2618" s="5" t="s">
        <v>42</v>
      </c>
      <c r="D2618" s="5" t="s">
        <v>43</v>
      </c>
      <c r="E2618" s="6">
        <v>11354.24</v>
      </c>
      <c r="F2618" s="6">
        <v>11354.236453201971</v>
      </c>
      <c r="G2618" s="6">
        <v>3.546798028764897E-3</v>
      </c>
      <c r="H2618" s="6">
        <v>11524.55</v>
      </c>
      <c r="I2618" s="6">
        <v>-170.30999999999949</v>
      </c>
      <c r="J2618" s="6">
        <v>16740</v>
      </c>
      <c r="K2618" s="6">
        <v>16739.999999999996</v>
      </c>
      <c r="L2618" s="6">
        <v>3.637978807091713E-12</v>
      </c>
      <c r="M2618" s="6">
        <v>16991.099999999999</v>
      </c>
      <c r="N2618" s="6">
        <v>-251.09999999999854</v>
      </c>
    </row>
    <row r="2619" spans="1:14" x14ac:dyDescent="0.25">
      <c r="A2619" s="5" t="s">
        <v>1531</v>
      </c>
      <c r="B2619" s="5" t="s">
        <v>25</v>
      </c>
      <c r="C2619" s="5" t="s">
        <v>26</v>
      </c>
      <c r="D2619" s="5" t="s">
        <v>27</v>
      </c>
      <c r="E2619" s="6">
        <v>512.14</v>
      </c>
      <c r="F2619" s="6">
        <v>0</v>
      </c>
      <c r="G2619" s="6">
        <v>512.14</v>
      </c>
      <c r="H2619" s="6">
        <v>0</v>
      </c>
      <c r="I2619" s="6">
        <v>512.14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</row>
    <row r="2620" spans="1:14" x14ac:dyDescent="0.25">
      <c r="A2620" s="5" t="s">
        <v>1531</v>
      </c>
      <c r="B2620" s="5" t="s">
        <v>258</v>
      </c>
      <c r="C2620" s="5" t="s">
        <v>33</v>
      </c>
      <c r="D2620" s="5" t="s">
        <v>27</v>
      </c>
      <c r="E2620" s="6">
        <v>38.51</v>
      </c>
      <c r="F2620" s="6">
        <v>0</v>
      </c>
      <c r="G2620" s="6">
        <v>38.51</v>
      </c>
      <c r="H2620" s="6">
        <v>42.38</v>
      </c>
      <c r="I2620" s="6">
        <v>-3.8700000000000045</v>
      </c>
      <c r="J2620" s="6">
        <v>3.28</v>
      </c>
      <c r="K2620" s="6">
        <v>0</v>
      </c>
      <c r="L2620" s="6">
        <v>3.28</v>
      </c>
      <c r="M2620" s="6">
        <v>3.61</v>
      </c>
      <c r="N2620" s="6">
        <v>-0.33000000000000007</v>
      </c>
    </row>
    <row r="2621" spans="1:14" x14ac:dyDescent="0.25">
      <c r="A2621" s="5" t="s">
        <v>1531</v>
      </c>
      <c r="B2621" s="5" t="s">
        <v>259</v>
      </c>
      <c r="C2621" s="5" t="s">
        <v>33</v>
      </c>
      <c r="D2621" s="5" t="s">
        <v>27</v>
      </c>
      <c r="E2621" s="6">
        <v>98.86</v>
      </c>
      <c r="F2621" s="6">
        <v>0</v>
      </c>
      <c r="G2621" s="6">
        <v>98.86</v>
      </c>
      <c r="H2621" s="6">
        <v>108.82</v>
      </c>
      <c r="I2621" s="6">
        <v>-9.9599999999999937</v>
      </c>
      <c r="J2621" s="6">
        <v>3.28</v>
      </c>
      <c r="K2621" s="6">
        <v>0</v>
      </c>
      <c r="L2621" s="6">
        <v>3.28</v>
      </c>
      <c r="M2621" s="6">
        <v>3.61</v>
      </c>
      <c r="N2621" s="6">
        <v>-0.33000000000000007</v>
      </c>
    </row>
    <row r="2622" spans="1:14" x14ac:dyDescent="0.25">
      <c r="A2622" s="5" t="s">
        <v>1531</v>
      </c>
      <c r="B2622" s="5" t="s">
        <v>260</v>
      </c>
      <c r="C2622" s="5" t="s">
        <v>33</v>
      </c>
      <c r="D2622" s="5" t="s">
        <v>27</v>
      </c>
      <c r="E2622" s="6">
        <v>3294.76</v>
      </c>
      <c r="F2622" s="6">
        <v>0</v>
      </c>
      <c r="G2622" s="6">
        <v>3294.76</v>
      </c>
      <c r="H2622" s="6">
        <v>3625.86</v>
      </c>
      <c r="I2622" s="6">
        <v>-331.09999999999991</v>
      </c>
      <c r="J2622" s="6">
        <v>32.799999999999997</v>
      </c>
      <c r="K2622" s="6">
        <v>0</v>
      </c>
      <c r="L2622" s="6">
        <v>32.799999999999997</v>
      </c>
      <c r="M2622" s="6">
        <v>36.095999999999997</v>
      </c>
      <c r="N2622" s="6">
        <v>-3.2959999999999994</v>
      </c>
    </row>
    <row r="2623" spans="1:14" x14ac:dyDescent="0.25">
      <c r="A2623" s="5" t="s">
        <v>1531</v>
      </c>
      <c r="B2623" s="5" t="s">
        <v>272</v>
      </c>
      <c r="C2623" s="5" t="s">
        <v>39</v>
      </c>
      <c r="D2623" s="5" t="s">
        <v>43</v>
      </c>
      <c r="E2623" s="6">
        <v>-15174.81</v>
      </c>
      <c r="F2623" s="6">
        <v>0</v>
      </c>
      <c r="G2623" s="6">
        <v>-15174.81</v>
      </c>
      <c r="H2623" s="6">
        <v>-15174.85</v>
      </c>
      <c r="I2623" s="6">
        <v>4.0000000000873115E-2</v>
      </c>
      <c r="J2623" s="6">
        <v>-16785</v>
      </c>
      <c r="K2623" s="6">
        <v>0</v>
      </c>
      <c r="L2623" s="6">
        <v>-16785</v>
      </c>
      <c r="M2623" s="6">
        <v>-16785</v>
      </c>
      <c r="N2623" s="6">
        <v>0</v>
      </c>
    </row>
    <row r="2624" spans="1:14" x14ac:dyDescent="0.25">
      <c r="A2624" s="5" t="s">
        <v>1531</v>
      </c>
      <c r="B2624" s="5" t="s">
        <v>269</v>
      </c>
      <c r="C2624" s="5" t="s">
        <v>42</v>
      </c>
      <c r="D2624" s="5" t="s">
        <v>43</v>
      </c>
      <c r="E2624" s="6">
        <v>1500.27</v>
      </c>
      <c r="F2624" s="6">
        <v>1500.5522682445758</v>
      </c>
      <c r="G2624" s="6">
        <v>-0.28226824457578914</v>
      </c>
      <c r="H2624" s="6">
        <v>1521.56</v>
      </c>
      <c r="I2624" s="6">
        <v>-21.289999999999964</v>
      </c>
      <c r="J2624" s="6">
        <v>2769</v>
      </c>
      <c r="K2624" s="6">
        <v>2769.5246548323471</v>
      </c>
      <c r="L2624" s="6">
        <v>-0.52465483234709609</v>
      </c>
      <c r="M2624" s="6">
        <v>2808.2979999999998</v>
      </c>
      <c r="N2624" s="6">
        <v>-39.297999999999774</v>
      </c>
    </row>
    <row r="2625" spans="1:14" x14ac:dyDescent="0.25">
      <c r="A2625" s="5" t="s">
        <v>1531</v>
      </c>
      <c r="B2625" s="5" t="s">
        <v>325</v>
      </c>
      <c r="C2625" s="5" t="s">
        <v>42</v>
      </c>
      <c r="D2625" s="5" t="s">
        <v>43</v>
      </c>
      <c r="E2625" s="6">
        <v>9730.27</v>
      </c>
      <c r="F2625" s="6">
        <v>9730.2660098522156</v>
      </c>
      <c r="G2625" s="6">
        <v>3.9901477848616196E-3</v>
      </c>
      <c r="H2625" s="6">
        <v>9876.2199999999993</v>
      </c>
      <c r="I2625" s="6">
        <v>-145.94999999999891</v>
      </c>
      <c r="J2625" s="6">
        <v>16785</v>
      </c>
      <c r="K2625" s="6">
        <v>16785</v>
      </c>
      <c r="L2625" s="6">
        <v>0</v>
      </c>
      <c r="M2625" s="6">
        <v>17036.775000000001</v>
      </c>
      <c r="N2625" s="6">
        <v>-251.77500000000146</v>
      </c>
    </row>
    <row r="2626" spans="1:14" x14ac:dyDescent="0.25">
      <c r="A2626" s="5" t="s">
        <v>1532</v>
      </c>
      <c r="B2626" s="5" t="s">
        <v>25</v>
      </c>
      <c r="C2626" s="5" t="s">
        <v>26</v>
      </c>
      <c r="D2626" s="5" t="s">
        <v>27</v>
      </c>
      <c r="E2626" s="6">
        <v>29504.3</v>
      </c>
      <c r="F2626" s="6">
        <v>0</v>
      </c>
      <c r="G2626" s="6">
        <v>29504.3</v>
      </c>
      <c r="H2626" s="6">
        <v>0</v>
      </c>
      <c r="I2626" s="6">
        <v>29504.3</v>
      </c>
      <c r="J2626" s="6">
        <v>0</v>
      </c>
      <c r="K2626" s="6">
        <v>0</v>
      </c>
      <c r="L2626" s="6">
        <v>0</v>
      </c>
      <c r="M2626" s="6">
        <v>0</v>
      </c>
      <c r="N2626" s="6">
        <v>0</v>
      </c>
    </row>
    <row r="2627" spans="1:14" x14ac:dyDescent="0.25">
      <c r="A2627" s="5" t="s">
        <v>1532</v>
      </c>
      <c r="B2627" s="5" t="s">
        <v>30</v>
      </c>
      <c r="C2627" s="5" t="s">
        <v>29</v>
      </c>
      <c r="D2627" s="5" t="s">
        <v>27</v>
      </c>
      <c r="E2627" s="6">
        <v>1121.79</v>
      </c>
      <c r="F2627" s="6">
        <v>0</v>
      </c>
      <c r="G2627" s="6">
        <v>1121.79</v>
      </c>
      <c r="H2627" s="6">
        <v>1127.82</v>
      </c>
      <c r="I2627" s="6">
        <v>-6.0299999999999727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</row>
    <row r="2628" spans="1:14" x14ac:dyDescent="0.25">
      <c r="A2628" s="5" t="s">
        <v>1532</v>
      </c>
      <c r="B2628" s="5" t="s">
        <v>31</v>
      </c>
      <c r="C2628" s="5" t="s">
        <v>29</v>
      </c>
      <c r="D2628" s="5" t="s">
        <v>27</v>
      </c>
      <c r="E2628" s="6">
        <v>5031.5</v>
      </c>
      <c r="F2628" s="6">
        <v>0</v>
      </c>
      <c r="G2628" s="6">
        <v>5031.5</v>
      </c>
      <c r="H2628" s="6">
        <v>5058.5600000000004</v>
      </c>
      <c r="I2628" s="6">
        <v>-27.0600000000004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</row>
    <row r="2629" spans="1:14" x14ac:dyDescent="0.25">
      <c r="A2629" s="5" t="s">
        <v>1532</v>
      </c>
      <c r="B2629" s="5" t="s">
        <v>32</v>
      </c>
      <c r="C2629" s="5" t="s">
        <v>33</v>
      </c>
      <c r="D2629" s="5" t="s">
        <v>27</v>
      </c>
      <c r="E2629" s="6">
        <v>10825.42</v>
      </c>
      <c r="F2629" s="6">
        <v>0</v>
      </c>
      <c r="G2629" s="6">
        <v>10825.42</v>
      </c>
      <c r="H2629" s="6">
        <v>11361.86</v>
      </c>
      <c r="I2629" s="6">
        <v>-536.44000000000051</v>
      </c>
      <c r="J2629" s="6">
        <v>26.68</v>
      </c>
      <c r="K2629" s="6">
        <v>0</v>
      </c>
      <c r="L2629" s="6">
        <v>26.68</v>
      </c>
      <c r="M2629" s="6">
        <v>28.001999999999999</v>
      </c>
      <c r="N2629" s="6">
        <v>-1.3219999999999992</v>
      </c>
    </row>
    <row r="2630" spans="1:14" x14ac:dyDescent="0.25">
      <c r="A2630" s="5" t="s">
        <v>1532</v>
      </c>
      <c r="B2630" s="5" t="s">
        <v>28</v>
      </c>
      <c r="C2630" s="5" t="s">
        <v>29</v>
      </c>
      <c r="D2630" s="5" t="s">
        <v>27</v>
      </c>
      <c r="E2630" s="6">
        <v>35847.629999999997</v>
      </c>
      <c r="F2630" s="6">
        <v>0</v>
      </c>
      <c r="G2630" s="6">
        <v>35847.629999999997</v>
      </c>
      <c r="H2630" s="6">
        <v>36040.379999999997</v>
      </c>
      <c r="I2630" s="6">
        <v>-192.75</v>
      </c>
      <c r="J2630" s="6">
        <v>0</v>
      </c>
      <c r="K2630" s="6">
        <v>0</v>
      </c>
      <c r="L2630" s="6">
        <v>0</v>
      </c>
      <c r="M2630" s="6">
        <v>0</v>
      </c>
      <c r="N2630" s="6">
        <v>0</v>
      </c>
    </row>
    <row r="2631" spans="1:14" x14ac:dyDescent="0.25">
      <c r="A2631" s="5" t="s">
        <v>1532</v>
      </c>
      <c r="B2631" s="5" t="s">
        <v>34</v>
      </c>
      <c r="C2631" s="5" t="s">
        <v>33</v>
      </c>
      <c r="D2631" s="5" t="s">
        <v>27</v>
      </c>
      <c r="E2631" s="6">
        <v>48397.52</v>
      </c>
      <c r="F2631" s="6">
        <v>0</v>
      </c>
      <c r="G2631" s="6">
        <v>48397.52</v>
      </c>
      <c r="H2631" s="6">
        <v>50795.86</v>
      </c>
      <c r="I2631" s="6">
        <v>-2398.3400000000038</v>
      </c>
      <c r="J2631" s="6">
        <v>26.68</v>
      </c>
      <c r="K2631" s="6">
        <v>0</v>
      </c>
      <c r="L2631" s="6">
        <v>26.68</v>
      </c>
      <c r="M2631" s="6">
        <v>28.001999999999999</v>
      </c>
      <c r="N2631" s="6">
        <v>-1.3219999999999992</v>
      </c>
    </row>
    <row r="2632" spans="1:14" x14ac:dyDescent="0.25">
      <c r="A2632" s="5" t="s">
        <v>1532</v>
      </c>
      <c r="B2632" s="5" t="s">
        <v>35</v>
      </c>
      <c r="C2632" s="5" t="s">
        <v>33</v>
      </c>
      <c r="D2632" s="5" t="s">
        <v>27</v>
      </c>
      <c r="E2632" s="6">
        <v>56997.279999999999</v>
      </c>
      <c r="F2632" s="6">
        <v>0</v>
      </c>
      <c r="G2632" s="6">
        <v>56997.279999999999</v>
      </c>
      <c r="H2632" s="6">
        <v>59820.12</v>
      </c>
      <c r="I2632" s="6">
        <v>-2822.8400000000038</v>
      </c>
      <c r="J2632" s="6">
        <v>560.28</v>
      </c>
      <c r="K2632" s="6">
        <v>0</v>
      </c>
      <c r="L2632" s="6">
        <v>560.28</v>
      </c>
      <c r="M2632" s="6">
        <v>588.02800000000002</v>
      </c>
      <c r="N2632" s="6">
        <v>-27.748000000000047</v>
      </c>
    </row>
    <row r="2633" spans="1:14" x14ac:dyDescent="0.25">
      <c r="A2633" s="5" t="s">
        <v>1532</v>
      </c>
      <c r="B2633" s="5" t="s">
        <v>36</v>
      </c>
      <c r="C2633" s="5" t="s">
        <v>29</v>
      </c>
      <c r="D2633" s="5" t="s">
        <v>27</v>
      </c>
      <c r="E2633" s="6">
        <v>64659.24</v>
      </c>
      <c r="F2633" s="6">
        <v>0</v>
      </c>
      <c r="G2633" s="6">
        <v>64659.24</v>
      </c>
      <c r="H2633" s="6">
        <v>65006.92</v>
      </c>
      <c r="I2633" s="6">
        <v>-347.68000000000029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</row>
    <row r="2634" spans="1:14" x14ac:dyDescent="0.25">
      <c r="A2634" s="5" t="s">
        <v>1532</v>
      </c>
      <c r="B2634" s="5" t="s">
        <v>37</v>
      </c>
      <c r="C2634" s="5" t="s">
        <v>29</v>
      </c>
      <c r="D2634" s="5" t="s">
        <v>27</v>
      </c>
      <c r="E2634" s="6">
        <v>141755.64000000001</v>
      </c>
      <c r="F2634" s="6">
        <v>0</v>
      </c>
      <c r="G2634" s="6">
        <v>141755.64000000001</v>
      </c>
      <c r="H2634" s="6">
        <v>142517.87</v>
      </c>
      <c r="I2634" s="6">
        <v>-762.22999999998137</v>
      </c>
      <c r="J2634" s="6">
        <v>0</v>
      </c>
      <c r="K2634" s="6">
        <v>0</v>
      </c>
      <c r="L2634" s="6">
        <v>0</v>
      </c>
      <c r="M2634" s="6">
        <v>0</v>
      </c>
      <c r="N2634" s="6">
        <v>0</v>
      </c>
    </row>
    <row r="2635" spans="1:14" x14ac:dyDescent="0.25">
      <c r="A2635" s="5" t="s">
        <v>1532</v>
      </c>
      <c r="B2635" s="5" t="s">
        <v>1533</v>
      </c>
      <c r="C2635" s="5" t="s">
        <v>39</v>
      </c>
      <c r="D2635" s="5" t="s">
        <v>40</v>
      </c>
      <c r="E2635" s="6">
        <v>-3710472.8</v>
      </c>
      <c r="F2635" s="6">
        <v>0</v>
      </c>
      <c r="G2635" s="6">
        <v>-3710472.8</v>
      </c>
      <c r="H2635" s="6">
        <v>-3710472.09</v>
      </c>
      <c r="I2635" s="6">
        <v>-0.7099999999627471</v>
      </c>
      <c r="J2635" s="6">
        <v>-20441</v>
      </c>
      <c r="K2635" s="6">
        <v>0</v>
      </c>
      <c r="L2635" s="6">
        <v>-20441</v>
      </c>
      <c r="M2635" s="6">
        <v>-20441</v>
      </c>
      <c r="N2635" s="6">
        <v>0</v>
      </c>
    </row>
    <row r="2636" spans="1:14" x14ac:dyDescent="0.25">
      <c r="A2636" s="5" t="s">
        <v>1532</v>
      </c>
      <c r="B2636" s="5" t="s">
        <v>92</v>
      </c>
      <c r="C2636" s="5" t="s">
        <v>42</v>
      </c>
      <c r="D2636" s="5" t="s">
        <v>43</v>
      </c>
      <c r="E2636" s="6">
        <v>1893.92</v>
      </c>
      <c r="F2636" s="6">
        <v>0</v>
      </c>
      <c r="G2636" s="6">
        <v>1893.92</v>
      </c>
      <c r="H2636" s="6">
        <v>0</v>
      </c>
      <c r="I2636" s="6">
        <v>1893.92</v>
      </c>
      <c r="J2636" s="6">
        <v>22250</v>
      </c>
      <c r="K2636" s="6">
        <v>0</v>
      </c>
      <c r="L2636" s="6">
        <v>22250</v>
      </c>
      <c r="M2636" s="6">
        <v>0</v>
      </c>
      <c r="N2636" s="6">
        <v>22250</v>
      </c>
    </row>
    <row r="2637" spans="1:14" x14ac:dyDescent="0.25">
      <c r="A2637" s="5" t="s">
        <v>1532</v>
      </c>
      <c r="B2637" s="5" t="s">
        <v>1301</v>
      </c>
      <c r="C2637" s="5" t="s">
        <v>42</v>
      </c>
      <c r="D2637" s="5" t="s">
        <v>43</v>
      </c>
      <c r="E2637" s="6">
        <v>0</v>
      </c>
      <c r="F2637" s="6">
        <v>10016.088235294117</v>
      </c>
      <c r="G2637" s="6">
        <v>-10016.088235294117</v>
      </c>
      <c r="H2637" s="6">
        <v>10216.41</v>
      </c>
      <c r="I2637" s="6">
        <v>-10216.41</v>
      </c>
      <c r="J2637" s="6">
        <v>0</v>
      </c>
      <c r="K2637" s="6">
        <v>40882</v>
      </c>
      <c r="L2637" s="6">
        <v>-40882</v>
      </c>
      <c r="M2637" s="6">
        <v>41699.64</v>
      </c>
      <c r="N2637" s="6">
        <v>-41699.64</v>
      </c>
    </row>
    <row r="2638" spans="1:14" x14ac:dyDescent="0.25">
      <c r="A2638" s="5" t="s">
        <v>1532</v>
      </c>
      <c r="B2638" s="5" t="s">
        <v>482</v>
      </c>
      <c r="C2638" s="5" t="s">
        <v>42</v>
      </c>
      <c r="D2638" s="5" t="s">
        <v>43</v>
      </c>
      <c r="E2638" s="6">
        <v>13236.62</v>
      </c>
      <c r="F2638" s="6">
        <v>13444.453201970444</v>
      </c>
      <c r="G2638" s="6">
        <v>-207.83320197044304</v>
      </c>
      <c r="H2638" s="6">
        <v>13646.12</v>
      </c>
      <c r="I2638" s="6">
        <v>-409.5</v>
      </c>
      <c r="J2638" s="6">
        <v>241500</v>
      </c>
      <c r="K2638" s="6">
        <v>245292</v>
      </c>
      <c r="L2638" s="6">
        <v>-3792</v>
      </c>
      <c r="M2638" s="6">
        <v>248971.38</v>
      </c>
      <c r="N2638" s="6">
        <v>-7471.3800000000047</v>
      </c>
    </row>
    <row r="2639" spans="1:14" x14ac:dyDescent="0.25">
      <c r="A2639" s="5" t="s">
        <v>1532</v>
      </c>
      <c r="B2639" s="5" t="s">
        <v>44</v>
      </c>
      <c r="C2639" s="5" t="s">
        <v>42</v>
      </c>
      <c r="D2639" s="5" t="s">
        <v>43</v>
      </c>
      <c r="E2639" s="6">
        <v>20263.97</v>
      </c>
      <c r="F2639" s="6">
        <v>20257.034825870647</v>
      </c>
      <c r="G2639" s="6">
        <v>6.9351741293539817</v>
      </c>
      <c r="H2639" s="6">
        <v>20358.32</v>
      </c>
      <c r="I2639" s="6">
        <v>-94.349999999998545</v>
      </c>
      <c r="J2639" s="6">
        <v>20448</v>
      </c>
      <c r="K2639" s="6">
        <v>20441</v>
      </c>
      <c r="L2639" s="6">
        <v>7</v>
      </c>
      <c r="M2639" s="6">
        <v>20543.205000000002</v>
      </c>
      <c r="N2639" s="6">
        <v>-95.205000000001746</v>
      </c>
    </row>
    <row r="2640" spans="1:14" x14ac:dyDescent="0.25">
      <c r="A2640" s="5" t="s">
        <v>1532</v>
      </c>
      <c r="B2640" s="5" t="s">
        <v>99</v>
      </c>
      <c r="C2640" s="5" t="s">
        <v>42</v>
      </c>
      <c r="D2640" s="5" t="s">
        <v>43</v>
      </c>
      <c r="E2640" s="6">
        <v>58463.37</v>
      </c>
      <c r="F2640" s="6">
        <v>58413.832512315268</v>
      </c>
      <c r="G2640" s="6">
        <v>49.537487684734515</v>
      </c>
      <c r="H2640" s="6">
        <v>59290.04</v>
      </c>
      <c r="I2640" s="6">
        <v>-826.66999999999825</v>
      </c>
      <c r="J2640" s="6">
        <v>245500</v>
      </c>
      <c r="K2640" s="6">
        <v>245292</v>
      </c>
      <c r="L2640" s="6">
        <v>208</v>
      </c>
      <c r="M2640" s="6">
        <v>248971.38</v>
      </c>
      <c r="N2640" s="6">
        <v>-3471.3800000000047</v>
      </c>
    </row>
    <row r="2641" spans="1:14" x14ac:dyDescent="0.25">
      <c r="A2641" s="5" t="s">
        <v>1532</v>
      </c>
      <c r="B2641" s="5" t="s">
        <v>1505</v>
      </c>
      <c r="C2641" s="5" t="s">
        <v>42</v>
      </c>
      <c r="D2641" s="5" t="s">
        <v>43</v>
      </c>
      <c r="E2641" s="6">
        <v>69503.399999999994</v>
      </c>
      <c r="F2641" s="6">
        <v>69871.428571428565</v>
      </c>
      <c r="G2641" s="6">
        <v>-368.02857142857101</v>
      </c>
      <c r="H2641" s="6">
        <v>70919.5</v>
      </c>
      <c r="I2641" s="6">
        <v>-1416.1000000000058</v>
      </c>
      <c r="J2641" s="6">
        <v>244000</v>
      </c>
      <c r="K2641" s="6">
        <v>245292</v>
      </c>
      <c r="L2641" s="6">
        <v>-1292</v>
      </c>
      <c r="M2641" s="6">
        <v>248971.38</v>
      </c>
      <c r="N2641" s="6">
        <v>-4971.3800000000047</v>
      </c>
    </row>
    <row r="2642" spans="1:14" x14ac:dyDescent="0.25">
      <c r="A2642" s="5" t="s">
        <v>1532</v>
      </c>
      <c r="B2642" s="5" t="s">
        <v>47</v>
      </c>
      <c r="C2642" s="5" t="s">
        <v>42</v>
      </c>
      <c r="D2642" s="5" t="s">
        <v>43</v>
      </c>
      <c r="E2642" s="6">
        <v>115754.2</v>
      </c>
      <c r="F2642" s="6">
        <v>115333.84313725489</v>
      </c>
      <c r="G2642" s="6">
        <v>420.35686274510226</v>
      </c>
      <c r="H2642" s="6">
        <v>117640.52</v>
      </c>
      <c r="I2642" s="6">
        <v>-1886.320000000007</v>
      </c>
      <c r="J2642" s="6">
        <v>246186</v>
      </c>
      <c r="K2642" s="6">
        <v>245292</v>
      </c>
      <c r="L2642" s="6">
        <v>894</v>
      </c>
      <c r="M2642" s="6">
        <v>250197.84</v>
      </c>
      <c r="N2642" s="6">
        <v>-4011.8399999999965</v>
      </c>
    </row>
    <row r="2643" spans="1:14" x14ac:dyDescent="0.25">
      <c r="A2643" s="5" t="s">
        <v>1532</v>
      </c>
      <c r="B2643" s="5" t="s">
        <v>1534</v>
      </c>
      <c r="C2643" s="5" t="s">
        <v>42</v>
      </c>
      <c r="D2643" s="5" t="s">
        <v>43</v>
      </c>
      <c r="E2643" s="6">
        <v>129468.48</v>
      </c>
      <c r="F2643" s="6">
        <v>128369.47783251232</v>
      </c>
      <c r="G2643" s="6">
        <v>1099.0021674876771</v>
      </c>
      <c r="H2643" s="6">
        <v>130295.02</v>
      </c>
      <c r="I2643" s="6">
        <v>-826.54000000000815</v>
      </c>
      <c r="J2643" s="6">
        <v>20616</v>
      </c>
      <c r="K2643" s="6">
        <v>20441</v>
      </c>
      <c r="L2643" s="6">
        <v>175</v>
      </c>
      <c r="M2643" s="6">
        <v>20747.615000000002</v>
      </c>
      <c r="N2643" s="6">
        <v>-131.6150000000016</v>
      </c>
    </row>
    <row r="2644" spans="1:14" x14ac:dyDescent="0.25">
      <c r="A2644" s="5" t="s">
        <v>1532</v>
      </c>
      <c r="B2644" s="5" t="s">
        <v>1364</v>
      </c>
      <c r="C2644" s="5" t="s">
        <v>42</v>
      </c>
      <c r="D2644" s="5" t="s">
        <v>43</v>
      </c>
      <c r="E2644" s="6">
        <v>258311.46</v>
      </c>
      <c r="F2644" s="6">
        <v>255182.16915422885</v>
      </c>
      <c r="G2644" s="6">
        <v>3129.2908457711455</v>
      </c>
      <c r="H2644" s="6">
        <v>256458.08</v>
      </c>
      <c r="I2644" s="6">
        <v>1853.3800000000047</v>
      </c>
      <c r="J2644" s="6">
        <v>248300</v>
      </c>
      <c r="K2644" s="6">
        <v>245292</v>
      </c>
      <c r="L2644" s="6">
        <v>3008</v>
      </c>
      <c r="M2644" s="6">
        <v>246518.46</v>
      </c>
      <c r="N2644" s="6">
        <v>1781.5400000000081</v>
      </c>
    </row>
    <row r="2645" spans="1:14" x14ac:dyDescent="0.25">
      <c r="A2645" s="5" t="s">
        <v>1532</v>
      </c>
      <c r="B2645" s="5" t="s">
        <v>1535</v>
      </c>
      <c r="C2645" s="5" t="s">
        <v>42</v>
      </c>
      <c r="D2645" s="5" t="s">
        <v>43</v>
      </c>
      <c r="E2645" s="6">
        <v>333343.77</v>
      </c>
      <c r="F2645" s="6">
        <v>323129.28078817728</v>
      </c>
      <c r="G2645" s="6">
        <v>10214.489211822744</v>
      </c>
      <c r="H2645" s="6">
        <v>327976.21999999997</v>
      </c>
      <c r="I2645" s="6">
        <v>5367.5500000000466</v>
      </c>
      <c r="J2645" s="6">
        <v>253045</v>
      </c>
      <c r="K2645" s="6">
        <v>245292</v>
      </c>
      <c r="L2645" s="6">
        <v>7753</v>
      </c>
      <c r="M2645" s="6">
        <v>248971.38</v>
      </c>
      <c r="N2645" s="6">
        <v>4073.6199999999953</v>
      </c>
    </row>
    <row r="2646" spans="1:14" x14ac:dyDescent="0.25">
      <c r="A2646" s="5" t="s">
        <v>1532</v>
      </c>
      <c r="B2646" s="5" t="s">
        <v>103</v>
      </c>
      <c r="C2646" s="5" t="s">
        <v>42</v>
      </c>
      <c r="D2646" s="5" t="s">
        <v>43</v>
      </c>
      <c r="E2646" s="6">
        <v>1232454.21</v>
      </c>
      <c r="F2646" s="6">
        <v>1230242.4059405942</v>
      </c>
      <c r="G2646" s="6">
        <v>2211.8040594058111</v>
      </c>
      <c r="H2646" s="6">
        <v>1242544.83</v>
      </c>
      <c r="I2646" s="6">
        <v>-10090.620000000112</v>
      </c>
      <c r="J2646" s="6">
        <v>245733</v>
      </c>
      <c r="K2646" s="6">
        <v>245292</v>
      </c>
      <c r="L2646" s="6">
        <v>441</v>
      </c>
      <c r="M2646" s="6">
        <v>247744.92</v>
      </c>
      <c r="N2646" s="6">
        <v>-2011.9200000000128</v>
      </c>
    </row>
    <row r="2647" spans="1:14" x14ac:dyDescent="0.25">
      <c r="A2647" s="5" t="s">
        <v>1532</v>
      </c>
      <c r="B2647" s="5" t="s">
        <v>104</v>
      </c>
      <c r="C2647" s="5" t="s">
        <v>42</v>
      </c>
      <c r="D2647" s="5" t="s">
        <v>53</v>
      </c>
      <c r="E2647" s="6">
        <v>1071254.28</v>
      </c>
      <c r="F2647" s="6">
        <v>1071654.5671641792</v>
      </c>
      <c r="G2647" s="6">
        <v>-400.28716417914256</v>
      </c>
      <c r="H2647" s="6">
        <v>1077012.8400000001</v>
      </c>
      <c r="I2647" s="6">
        <v>-5758.5600000000559</v>
      </c>
      <c r="J2647" s="6">
        <v>183900</v>
      </c>
      <c r="K2647" s="6">
        <v>183969</v>
      </c>
      <c r="L2647" s="6">
        <v>-69</v>
      </c>
      <c r="M2647" s="6">
        <v>184888.845</v>
      </c>
      <c r="N2647" s="6">
        <v>-988.84500000000116</v>
      </c>
    </row>
    <row r="2648" spans="1:14" x14ac:dyDescent="0.25">
      <c r="A2648" s="5" t="s">
        <v>1532</v>
      </c>
      <c r="B2648" s="5" t="s">
        <v>54</v>
      </c>
      <c r="C2648" s="5" t="s">
        <v>42</v>
      </c>
      <c r="D2648" s="5" t="s">
        <v>55</v>
      </c>
      <c r="E2648" s="6">
        <v>12384.8</v>
      </c>
      <c r="F2648" s="6">
        <v>12141.960784313726</v>
      </c>
      <c r="G2648" s="6">
        <v>242.83921568627375</v>
      </c>
      <c r="H2648" s="6">
        <v>12384.8</v>
      </c>
      <c r="I2648" s="6">
        <v>0</v>
      </c>
      <c r="J2648" s="6">
        <v>2251.7809999999999</v>
      </c>
      <c r="K2648" s="6">
        <v>2207.6284313725491</v>
      </c>
      <c r="L2648" s="6">
        <v>44.152568627450819</v>
      </c>
      <c r="M2648" s="6">
        <v>2251.7809999999999</v>
      </c>
      <c r="N2648" s="6">
        <v>0</v>
      </c>
    </row>
    <row r="2649" spans="1:14" x14ac:dyDescent="0.25">
      <c r="A2649" s="5" t="s">
        <v>1536</v>
      </c>
      <c r="B2649" s="5" t="s">
        <v>25</v>
      </c>
      <c r="C2649" s="5" t="s">
        <v>26</v>
      </c>
      <c r="D2649" s="5" t="s">
        <v>27</v>
      </c>
      <c r="E2649" s="6">
        <v>29335.94</v>
      </c>
      <c r="F2649" s="6">
        <v>0</v>
      </c>
      <c r="G2649" s="6">
        <v>29335.94</v>
      </c>
      <c r="H2649" s="6">
        <v>0</v>
      </c>
      <c r="I2649" s="6">
        <v>29335.94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</row>
    <row r="2650" spans="1:14" x14ac:dyDescent="0.25">
      <c r="A2650" s="5" t="s">
        <v>1536</v>
      </c>
      <c r="B2650" s="5" t="s">
        <v>30</v>
      </c>
      <c r="C2650" s="5" t="s">
        <v>29</v>
      </c>
      <c r="D2650" s="5" t="s">
        <v>27</v>
      </c>
      <c r="E2650" s="6">
        <v>1124.19</v>
      </c>
      <c r="F2650" s="6">
        <v>0</v>
      </c>
      <c r="G2650" s="6">
        <v>1124.19</v>
      </c>
      <c r="H2650" s="6">
        <v>1128.54</v>
      </c>
      <c r="I2650" s="6">
        <v>-4.3499999999999091</v>
      </c>
      <c r="J2650" s="6">
        <v>0</v>
      </c>
      <c r="K2650" s="6">
        <v>0</v>
      </c>
      <c r="L2650" s="6">
        <v>0</v>
      </c>
      <c r="M2650" s="6">
        <v>0</v>
      </c>
      <c r="N2650" s="6">
        <v>0</v>
      </c>
    </row>
    <row r="2651" spans="1:14" x14ac:dyDescent="0.25">
      <c r="A2651" s="5" t="s">
        <v>1536</v>
      </c>
      <c r="B2651" s="5" t="s">
        <v>31</v>
      </c>
      <c r="C2651" s="5" t="s">
        <v>29</v>
      </c>
      <c r="D2651" s="5" t="s">
        <v>27</v>
      </c>
      <c r="E2651" s="6">
        <v>5042.26</v>
      </c>
      <c r="F2651" s="6">
        <v>0</v>
      </c>
      <c r="G2651" s="6">
        <v>5042.26</v>
      </c>
      <c r="H2651" s="6">
        <v>5061.78</v>
      </c>
      <c r="I2651" s="6">
        <v>-19.519999999999527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</row>
    <row r="2652" spans="1:14" x14ac:dyDescent="0.25">
      <c r="A2652" s="5" t="s">
        <v>1536</v>
      </c>
      <c r="B2652" s="5" t="s">
        <v>32</v>
      </c>
      <c r="C2652" s="5" t="s">
        <v>33</v>
      </c>
      <c r="D2652" s="5" t="s">
        <v>27</v>
      </c>
      <c r="E2652" s="6">
        <v>10549.51</v>
      </c>
      <c r="F2652" s="6">
        <v>0</v>
      </c>
      <c r="G2652" s="6">
        <v>10549.51</v>
      </c>
      <c r="H2652" s="6">
        <v>11369.09</v>
      </c>
      <c r="I2652" s="6">
        <v>-819.57999999999993</v>
      </c>
      <c r="J2652" s="6">
        <v>26</v>
      </c>
      <c r="K2652" s="6">
        <v>0</v>
      </c>
      <c r="L2652" s="6">
        <v>26</v>
      </c>
      <c r="M2652" s="6">
        <v>28.02</v>
      </c>
      <c r="N2652" s="6">
        <v>-2.0199999999999996</v>
      </c>
    </row>
    <row r="2653" spans="1:14" x14ac:dyDescent="0.25">
      <c r="A2653" s="5" t="s">
        <v>1536</v>
      </c>
      <c r="B2653" s="5" t="s">
        <v>28</v>
      </c>
      <c r="C2653" s="5" t="s">
        <v>29</v>
      </c>
      <c r="D2653" s="5" t="s">
        <v>27</v>
      </c>
      <c r="E2653" s="6">
        <v>35924.230000000003</v>
      </c>
      <c r="F2653" s="6">
        <v>0</v>
      </c>
      <c r="G2653" s="6">
        <v>35924.230000000003</v>
      </c>
      <c r="H2653" s="6">
        <v>36063.300000000003</v>
      </c>
      <c r="I2653" s="6">
        <v>-139.06999999999971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</row>
    <row r="2654" spans="1:14" x14ac:dyDescent="0.25">
      <c r="A2654" s="5" t="s">
        <v>1536</v>
      </c>
      <c r="B2654" s="5" t="s">
        <v>34</v>
      </c>
      <c r="C2654" s="5" t="s">
        <v>33</v>
      </c>
      <c r="D2654" s="5" t="s">
        <v>27</v>
      </c>
      <c r="E2654" s="6">
        <v>47164</v>
      </c>
      <c r="F2654" s="6">
        <v>0</v>
      </c>
      <c r="G2654" s="6">
        <v>47164</v>
      </c>
      <c r="H2654" s="6">
        <v>50828.17</v>
      </c>
      <c r="I2654" s="6">
        <v>-3664.1699999999983</v>
      </c>
      <c r="J2654" s="6">
        <v>26</v>
      </c>
      <c r="K2654" s="6">
        <v>0</v>
      </c>
      <c r="L2654" s="6">
        <v>26</v>
      </c>
      <c r="M2654" s="6">
        <v>28.02</v>
      </c>
      <c r="N2654" s="6">
        <v>-2.0199999999999996</v>
      </c>
    </row>
    <row r="2655" spans="1:14" x14ac:dyDescent="0.25">
      <c r="A2655" s="5" t="s">
        <v>1536</v>
      </c>
      <c r="B2655" s="5" t="s">
        <v>35</v>
      </c>
      <c r="C2655" s="5" t="s">
        <v>33</v>
      </c>
      <c r="D2655" s="5" t="s">
        <v>27</v>
      </c>
      <c r="E2655" s="6">
        <v>55544.59</v>
      </c>
      <c r="F2655" s="6">
        <v>0</v>
      </c>
      <c r="G2655" s="6">
        <v>55544.59</v>
      </c>
      <c r="H2655" s="6">
        <v>59858.16</v>
      </c>
      <c r="I2655" s="6">
        <v>-4313.570000000007</v>
      </c>
      <c r="J2655" s="6">
        <v>546</v>
      </c>
      <c r="K2655" s="6">
        <v>0</v>
      </c>
      <c r="L2655" s="6">
        <v>546</v>
      </c>
      <c r="M2655" s="6">
        <v>588.40200000000004</v>
      </c>
      <c r="N2655" s="6">
        <v>-42.402000000000044</v>
      </c>
    </row>
    <row r="2656" spans="1:14" x14ac:dyDescent="0.25">
      <c r="A2656" s="5" t="s">
        <v>1536</v>
      </c>
      <c r="B2656" s="5" t="s">
        <v>36</v>
      </c>
      <c r="C2656" s="5" t="s">
        <v>29</v>
      </c>
      <c r="D2656" s="5" t="s">
        <v>27</v>
      </c>
      <c r="E2656" s="6">
        <v>64797.42</v>
      </c>
      <c r="F2656" s="6">
        <v>0</v>
      </c>
      <c r="G2656" s="6">
        <v>64797.42</v>
      </c>
      <c r="H2656" s="6">
        <v>65048.26</v>
      </c>
      <c r="I2656" s="6">
        <v>-250.84000000000378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</row>
    <row r="2657" spans="1:14" x14ac:dyDescent="0.25">
      <c r="A2657" s="5" t="s">
        <v>1536</v>
      </c>
      <c r="B2657" s="5" t="s">
        <v>37</v>
      </c>
      <c r="C2657" s="5" t="s">
        <v>29</v>
      </c>
      <c r="D2657" s="5" t="s">
        <v>27</v>
      </c>
      <c r="E2657" s="6">
        <v>142058.57</v>
      </c>
      <c r="F2657" s="6">
        <v>0</v>
      </c>
      <c r="G2657" s="6">
        <v>142058.57</v>
      </c>
      <c r="H2657" s="6">
        <v>142608.51</v>
      </c>
      <c r="I2657" s="6">
        <v>-549.94000000000233</v>
      </c>
      <c r="J2657" s="6">
        <v>0</v>
      </c>
      <c r="K2657" s="6">
        <v>0</v>
      </c>
      <c r="L2657" s="6">
        <v>0</v>
      </c>
      <c r="M2657" s="6">
        <v>0</v>
      </c>
      <c r="N2657" s="6">
        <v>0</v>
      </c>
    </row>
    <row r="2658" spans="1:14" x14ac:dyDescent="0.25">
      <c r="A2658" s="5" t="s">
        <v>1536</v>
      </c>
      <c r="B2658" s="5" t="s">
        <v>1533</v>
      </c>
      <c r="C2658" s="5" t="s">
        <v>39</v>
      </c>
      <c r="D2658" s="5" t="s">
        <v>40</v>
      </c>
      <c r="E2658" s="6">
        <v>-3712832.58</v>
      </c>
      <c r="F2658" s="6">
        <v>0</v>
      </c>
      <c r="G2658" s="6">
        <v>-3712832.58</v>
      </c>
      <c r="H2658" s="6">
        <v>-3712831.86</v>
      </c>
      <c r="I2658" s="6">
        <v>-0.72000000020489097</v>
      </c>
      <c r="J2658" s="6">
        <v>-20454</v>
      </c>
      <c r="K2658" s="6">
        <v>0</v>
      </c>
      <c r="L2658" s="6">
        <v>-20454</v>
      </c>
      <c r="M2658" s="6">
        <v>-20454</v>
      </c>
      <c r="N2658" s="6">
        <v>0</v>
      </c>
    </row>
    <row r="2659" spans="1:14" x14ac:dyDescent="0.25">
      <c r="A2659" s="5" t="s">
        <v>1536</v>
      </c>
      <c r="B2659" s="5" t="s">
        <v>92</v>
      </c>
      <c r="C2659" s="5" t="s">
        <v>42</v>
      </c>
      <c r="D2659" s="5" t="s">
        <v>43</v>
      </c>
      <c r="E2659" s="6">
        <v>1957.76</v>
      </c>
      <c r="F2659" s="6">
        <v>0</v>
      </c>
      <c r="G2659" s="6">
        <v>1957.76</v>
      </c>
      <c r="H2659" s="6">
        <v>0</v>
      </c>
      <c r="I2659" s="6">
        <v>1957.76</v>
      </c>
      <c r="J2659" s="6">
        <v>23000</v>
      </c>
      <c r="K2659" s="6">
        <v>0</v>
      </c>
      <c r="L2659" s="6">
        <v>23000</v>
      </c>
      <c r="M2659" s="6">
        <v>0</v>
      </c>
      <c r="N2659" s="6">
        <v>23000</v>
      </c>
    </row>
    <row r="2660" spans="1:14" x14ac:dyDescent="0.25">
      <c r="A2660" s="5" t="s">
        <v>1536</v>
      </c>
      <c r="B2660" s="5" t="s">
        <v>1301</v>
      </c>
      <c r="C2660" s="5" t="s">
        <v>42</v>
      </c>
      <c r="D2660" s="5" t="s">
        <v>43</v>
      </c>
      <c r="E2660" s="6">
        <v>0</v>
      </c>
      <c r="F2660" s="6">
        <v>10022.460784313726</v>
      </c>
      <c r="G2660" s="6">
        <v>-10022.460784313726</v>
      </c>
      <c r="H2660" s="6">
        <v>10222.91</v>
      </c>
      <c r="I2660" s="6">
        <v>-10222.91</v>
      </c>
      <c r="J2660" s="6">
        <v>0</v>
      </c>
      <c r="K2660" s="6">
        <v>40908</v>
      </c>
      <c r="L2660" s="6">
        <v>-40908</v>
      </c>
      <c r="M2660" s="6">
        <v>41726.160000000003</v>
      </c>
      <c r="N2660" s="6">
        <v>-41726.160000000003</v>
      </c>
    </row>
    <row r="2661" spans="1:14" x14ac:dyDescent="0.25">
      <c r="A2661" s="5" t="s">
        <v>1536</v>
      </c>
      <c r="B2661" s="5" t="s">
        <v>482</v>
      </c>
      <c r="C2661" s="5" t="s">
        <v>42</v>
      </c>
      <c r="D2661" s="5" t="s">
        <v>43</v>
      </c>
      <c r="E2661" s="6">
        <v>13483.26</v>
      </c>
      <c r="F2661" s="6">
        <v>13453.004926108375</v>
      </c>
      <c r="G2661" s="6">
        <v>30.255073891625216</v>
      </c>
      <c r="H2661" s="6">
        <v>13654.8</v>
      </c>
      <c r="I2661" s="6">
        <v>-171.53999999999905</v>
      </c>
      <c r="J2661" s="6">
        <v>246000</v>
      </c>
      <c r="K2661" s="6">
        <v>245448</v>
      </c>
      <c r="L2661" s="6">
        <v>552</v>
      </c>
      <c r="M2661" s="6">
        <v>249129.72</v>
      </c>
      <c r="N2661" s="6">
        <v>-3129.7200000000012</v>
      </c>
    </row>
    <row r="2662" spans="1:14" x14ac:dyDescent="0.25">
      <c r="A2662" s="5" t="s">
        <v>1536</v>
      </c>
      <c r="B2662" s="5" t="s">
        <v>44</v>
      </c>
      <c r="C2662" s="5" t="s">
        <v>42</v>
      </c>
      <c r="D2662" s="5" t="s">
        <v>43</v>
      </c>
      <c r="E2662" s="6">
        <v>20278.82</v>
      </c>
      <c r="F2662" s="6">
        <v>20269.910447761191</v>
      </c>
      <c r="G2662" s="6">
        <v>8.9095522388088284</v>
      </c>
      <c r="H2662" s="6">
        <v>20371.259999999998</v>
      </c>
      <c r="I2662" s="6">
        <v>-92.43999999999869</v>
      </c>
      <c r="J2662" s="6">
        <v>20463</v>
      </c>
      <c r="K2662" s="6">
        <v>20454</v>
      </c>
      <c r="L2662" s="6">
        <v>9</v>
      </c>
      <c r="M2662" s="6">
        <v>20556.27</v>
      </c>
      <c r="N2662" s="6">
        <v>-93.270000000000437</v>
      </c>
    </row>
    <row r="2663" spans="1:14" x14ac:dyDescent="0.25">
      <c r="A2663" s="5" t="s">
        <v>1536</v>
      </c>
      <c r="B2663" s="5" t="s">
        <v>99</v>
      </c>
      <c r="C2663" s="5" t="s">
        <v>42</v>
      </c>
      <c r="D2663" s="5" t="s">
        <v>43</v>
      </c>
      <c r="E2663" s="6">
        <v>58582.44</v>
      </c>
      <c r="F2663" s="6">
        <v>58450.985221674877</v>
      </c>
      <c r="G2663" s="6">
        <v>131.45477832512552</v>
      </c>
      <c r="H2663" s="6">
        <v>59327.75</v>
      </c>
      <c r="I2663" s="6">
        <v>-745.30999999999767</v>
      </c>
      <c r="J2663" s="6">
        <v>246000</v>
      </c>
      <c r="K2663" s="6">
        <v>245448</v>
      </c>
      <c r="L2663" s="6">
        <v>552</v>
      </c>
      <c r="M2663" s="6">
        <v>249129.72</v>
      </c>
      <c r="N2663" s="6">
        <v>-3129.7200000000012</v>
      </c>
    </row>
    <row r="2664" spans="1:14" x14ac:dyDescent="0.25">
      <c r="A2664" s="5" t="s">
        <v>1536</v>
      </c>
      <c r="B2664" s="5" t="s">
        <v>1505</v>
      </c>
      <c r="C2664" s="5" t="s">
        <v>42</v>
      </c>
      <c r="D2664" s="5" t="s">
        <v>43</v>
      </c>
      <c r="E2664" s="6">
        <v>70357.95</v>
      </c>
      <c r="F2664" s="6">
        <v>69915.862068965522</v>
      </c>
      <c r="G2664" s="6">
        <v>442.08793103447533</v>
      </c>
      <c r="H2664" s="6">
        <v>70964.600000000006</v>
      </c>
      <c r="I2664" s="6">
        <v>-606.65000000000873</v>
      </c>
      <c r="J2664" s="6">
        <v>247000</v>
      </c>
      <c r="K2664" s="6">
        <v>245448</v>
      </c>
      <c r="L2664" s="6">
        <v>1552</v>
      </c>
      <c r="M2664" s="6">
        <v>249129.72</v>
      </c>
      <c r="N2664" s="6">
        <v>-2129.7200000000012</v>
      </c>
    </row>
    <row r="2665" spans="1:14" x14ac:dyDescent="0.25">
      <c r="A2665" s="5" t="s">
        <v>1536</v>
      </c>
      <c r="B2665" s="5" t="s">
        <v>47</v>
      </c>
      <c r="C2665" s="5" t="s">
        <v>42</v>
      </c>
      <c r="D2665" s="5" t="s">
        <v>43</v>
      </c>
      <c r="E2665" s="6">
        <v>115754.2</v>
      </c>
      <c r="F2665" s="6">
        <v>115407.19607843137</v>
      </c>
      <c r="G2665" s="6">
        <v>347.00392156862654</v>
      </c>
      <c r="H2665" s="6">
        <v>117715.34</v>
      </c>
      <c r="I2665" s="6">
        <v>-1961.1399999999994</v>
      </c>
      <c r="J2665" s="6">
        <v>246186</v>
      </c>
      <c r="K2665" s="6">
        <v>245448</v>
      </c>
      <c r="L2665" s="6">
        <v>738</v>
      </c>
      <c r="M2665" s="6">
        <v>250356.96</v>
      </c>
      <c r="N2665" s="6">
        <v>-4170.9599999999919</v>
      </c>
    </row>
    <row r="2666" spans="1:14" x14ac:dyDescent="0.25">
      <c r="A2666" s="5" t="s">
        <v>1536</v>
      </c>
      <c r="B2666" s="5" t="s">
        <v>1534</v>
      </c>
      <c r="C2666" s="5" t="s">
        <v>42</v>
      </c>
      <c r="D2666" s="5" t="s">
        <v>43</v>
      </c>
      <c r="E2666" s="6">
        <v>128922.12</v>
      </c>
      <c r="F2666" s="6">
        <v>128451.12315270936</v>
      </c>
      <c r="G2666" s="6">
        <v>470.99684729063301</v>
      </c>
      <c r="H2666" s="6">
        <v>130377.89</v>
      </c>
      <c r="I2666" s="6">
        <v>-1455.7700000000041</v>
      </c>
      <c r="J2666" s="6">
        <v>20529</v>
      </c>
      <c r="K2666" s="6">
        <v>20454</v>
      </c>
      <c r="L2666" s="6">
        <v>75</v>
      </c>
      <c r="M2666" s="6">
        <v>20760.810000000001</v>
      </c>
      <c r="N2666" s="6">
        <v>-231.81000000000131</v>
      </c>
    </row>
    <row r="2667" spans="1:14" x14ac:dyDescent="0.25">
      <c r="A2667" s="5" t="s">
        <v>1536</v>
      </c>
      <c r="B2667" s="5" t="s">
        <v>1364</v>
      </c>
      <c r="C2667" s="5" t="s">
        <v>42</v>
      </c>
      <c r="D2667" s="5" t="s">
        <v>43</v>
      </c>
      <c r="E2667" s="6">
        <v>257999.35999999999</v>
      </c>
      <c r="F2667" s="6">
        <v>255344.46766169154</v>
      </c>
      <c r="G2667" s="6">
        <v>2654.8923383084475</v>
      </c>
      <c r="H2667" s="6">
        <v>256621.19</v>
      </c>
      <c r="I2667" s="6">
        <v>1378.1699999999837</v>
      </c>
      <c r="J2667" s="6">
        <v>248000</v>
      </c>
      <c r="K2667" s="6">
        <v>245448</v>
      </c>
      <c r="L2667" s="6">
        <v>2552</v>
      </c>
      <c r="M2667" s="6">
        <v>246675.24</v>
      </c>
      <c r="N2667" s="6">
        <v>1324.7600000000093</v>
      </c>
    </row>
    <row r="2668" spans="1:14" x14ac:dyDescent="0.25">
      <c r="A2668" s="5" t="s">
        <v>1536</v>
      </c>
      <c r="B2668" s="5" t="s">
        <v>1535</v>
      </c>
      <c r="C2668" s="5" t="s">
        <v>42</v>
      </c>
      <c r="D2668" s="5" t="s">
        <v>43</v>
      </c>
      <c r="E2668" s="6">
        <v>334226.38</v>
      </c>
      <c r="F2668" s="6">
        <v>323334.78817733988</v>
      </c>
      <c r="G2668" s="6">
        <v>10891.591822660121</v>
      </c>
      <c r="H2668" s="6">
        <v>328184.81</v>
      </c>
      <c r="I2668" s="6">
        <v>6041.570000000007</v>
      </c>
      <c r="J2668" s="6">
        <v>253715</v>
      </c>
      <c r="K2668" s="6">
        <v>245448</v>
      </c>
      <c r="L2668" s="6">
        <v>8267</v>
      </c>
      <c r="M2668" s="6">
        <v>249129.72</v>
      </c>
      <c r="N2668" s="6">
        <v>4585.2799999999988</v>
      </c>
    </row>
    <row r="2669" spans="1:14" x14ac:dyDescent="0.25">
      <c r="A2669" s="5" t="s">
        <v>1536</v>
      </c>
      <c r="B2669" s="5" t="s">
        <v>103</v>
      </c>
      <c r="C2669" s="5" t="s">
        <v>42</v>
      </c>
      <c r="D2669" s="5" t="s">
        <v>43</v>
      </c>
      <c r="E2669" s="6">
        <v>1233793.33</v>
      </c>
      <c r="F2669" s="6">
        <v>1231024.8118811881</v>
      </c>
      <c r="G2669" s="6">
        <v>2768.5181188120041</v>
      </c>
      <c r="H2669" s="6">
        <v>1243335.06</v>
      </c>
      <c r="I2669" s="6">
        <v>-9541.7299999999814</v>
      </c>
      <c r="J2669" s="6">
        <v>246000</v>
      </c>
      <c r="K2669" s="6">
        <v>245448</v>
      </c>
      <c r="L2669" s="6">
        <v>552</v>
      </c>
      <c r="M2669" s="6">
        <v>247902.48</v>
      </c>
      <c r="N2669" s="6">
        <v>-1902.4800000000105</v>
      </c>
    </row>
    <row r="2670" spans="1:14" x14ac:dyDescent="0.25">
      <c r="A2670" s="5" t="s">
        <v>1536</v>
      </c>
      <c r="B2670" s="5" t="s">
        <v>104</v>
      </c>
      <c r="C2670" s="5" t="s">
        <v>42</v>
      </c>
      <c r="D2670" s="5" t="s">
        <v>53</v>
      </c>
      <c r="E2670" s="6">
        <v>1073543.58</v>
      </c>
      <c r="F2670" s="6">
        <v>1072336.1094527363</v>
      </c>
      <c r="G2670" s="6">
        <v>1207.4705472637434</v>
      </c>
      <c r="H2670" s="6">
        <v>1077697.79</v>
      </c>
      <c r="I2670" s="6">
        <v>-4154.2099999999627</v>
      </c>
      <c r="J2670" s="6">
        <v>184293</v>
      </c>
      <c r="K2670" s="6">
        <v>184086</v>
      </c>
      <c r="L2670" s="6">
        <v>207</v>
      </c>
      <c r="M2670" s="6">
        <v>185006.43</v>
      </c>
      <c r="N2670" s="6">
        <v>-713.42999999999302</v>
      </c>
    </row>
    <row r="2671" spans="1:14" x14ac:dyDescent="0.25">
      <c r="A2671" s="5" t="s">
        <v>1536</v>
      </c>
      <c r="B2671" s="5" t="s">
        <v>54</v>
      </c>
      <c r="C2671" s="5" t="s">
        <v>42</v>
      </c>
      <c r="D2671" s="5" t="s">
        <v>55</v>
      </c>
      <c r="E2671" s="6">
        <v>12392.67</v>
      </c>
      <c r="F2671" s="6">
        <v>12149.676470588236</v>
      </c>
      <c r="G2671" s="6">
        <v>242.99352941176403</v>
      </c>
      <c r="H2671" s="6">
        <v>12392.67</v>
      </c>
      <c r="I2671" s="6">
        <v>0</v>
      </c>
      <c r="J2671" s="6">
        <v>2253.2130000000002</v>
      </c>
      <c r="K2671" s="6">
        <v>2209.0323529411767</v>
      </c>
      <c r="L2671" s="6">
        <v>44.180647058823524</v>
      </c>
      <c r="M2671" s="6">
        <v>2253.2130000000002</v>
      </c>
      <c r="N2671" s="6">
        <v>0</v>
      </c>
    </row>
    <row r="2672" spans="1:14" x14ac:dyDescent="0.25">
      <c r="A2672" s="5" t="s">
        <v>1537</v>
      </c>
      <c r="B2672" s="5" t="s">
        <v>25</v>
      </c>
      <c r="C2672" s="5" t="s">
        <v>26</v>
      </c>
      <c r="D2672" s="5" t="s">
        <v>27</v>
      </c>
      <c r="E2672" s="6">
        <v>12910</v>
      </c>
      <c r="F2672" s="6">
        <v>0</v>
      </c>
      <c r="G2672" s="6">
        <v>12910</v>
      </c>
      <c r="H2672" s="6">
        <v>0</v>
      </c>
      <c r="I2672" s="6">
        <v>12910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</row>
    <row r="2673" spans="1:14" x14ac:dyDescent="0.25">
      <c r="A2673" s="5" t="s">
        <v>1537</v>
      </c>
      <c r="B2673" s="5" t="s">
        <v>30</v>
      </c>
      <c r="C2673" s="5" t="s">
        <v>29</v>
      </c>
      <c r="D2673" s="5" t="s">
        <v>27</v>
      </c>
      <c r="E2673" s="6">
        <v>1122.08</v>
      </c>
      <c r="F2673" s="6">
        <v>0</v>
      </c>
      <c r="G2673" s="6">
        <v>1122.08</v>
      </c>
      <c r="H2673" s="6">
        <v>1127.82</v>
      </c>
      <c r="I2673" s="6">
        <v>-5.7400000000000091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</row>
    <row r="2674" spans="1:14" x14ac:dyDescent="0.25">
      <c r="A2674" s="5" t="s">
        <v>1537</v>
      </c>
      <c r="B2674" s="5" t="s">
        <v>31</v>
      </c>
      <c r="C2674" s="5" t="s">
        <v>29</v>
      </c>
      <c r="D2674" s="5" t="s">
        <v>27</v>
      </c>
      <c r="E2674" s="6">
        <v>5032.79</v>
      </c>
      <c r="F2674" s="6">
        <v>0</v>
      </c>
      <c r="G2674" s="6">
        <v>5032.79</v>
      </c>
      <c r="H2674" s="6">
        <v>5058.5600000000004</v>
      </c>
      <c r="I2674" s="6">
        <v>-25.770000000000437</v>
      </c>
      <c r="J2674" s="6">
        <v>0</v>
      </c>
      <c r="K2674" s="6">
        <v>0</v>
      </c>
      <c r="L2674" s="6">
        <v>0</v>
      </c>
      <c r="M2674" s="6">
        <v>0</v>
      </c>
      <c r="N2674" s="6">
        <v>0</v>
      </c>
    </row>
    <row r="2675" spans="1:14" x14ac:dyDescent="0.25">
      <c r="A2675" s="5" t="s">
        <v>1537</v>
      </c>
      <c r="B2675" s="5" t="s">
        <v>32</v>
      </c>
      <c r="C2675" s="5" t="s">
        <v>33</v>
      </c>
      <c r="D2675" s="5" t="s">
        <v>27</v>
      </c>
      <c r="E2675" s="6">
        <v>10314.17</v>
      </c>
      <c r="F2675" s="6">
        <v>0</v>
      </c>
      <c r="G2675" s="6">
        <v>10314.17</v>
      </c>
      <c r="H2675" s="6">
        <v>11361.86</v>
      </c>
      <c r="I2675" s="6">
        <v>-1047.6900000000005</v>
      </c>
      <c r="J2675" s="6">
        <v>25.42</v>
      </c>
      <c r="K2675" s="6">
        <v>0</v>
      </c>
      <c r="L2675" s="6">
        <v>25.42</v>
      </c>
      <c r="M2675" s="6">
        <v>28.001999999999999</v>
      </c>
      <c r="N2675" s="6">
        <v>-2.5819999999999972</v>
      </c>
    </row>
    <row r="2676" spans="1:14" x14ac:dyDescent="0.25">
      <c r="A2676" s="5" t="s">
        <v>1537</v>
      </c>
      <c r="B2676" s="5" t="s">
        <v>28</v>
      </c>
      <c r="C2676" s="5" t="s">
        <v>29</v>
      </c>
      <c r="D2676" s="5" t="s">
        <v>27</v>
      </c>
      <c r="E2676" s="6">
        <v>35856.79</v>
      </c>
      <c r="F2676" s="6">
        <v>0</v>
      </c>
      <c r="G2676" s="6">
        <v>35856.79</v>
      </c>
      <c r="H2676" s="6">
        <v>36040.379999999997</v>
      </c>
      <c r="I2676" s="6">
        <v>-183.58999999999651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</row>
    <row r="2677" spans="1:14" x14ac:dyDescent="0.25">
      <c r="A2677" s="5" t="s">
        <v>1537</v>
      </c>
      <c r="B2677" s="5" t="s">
        <v>34</v>
      </c>
      <c r="C2677" s="5" t="s">
        <v>33</v>
      </c>
      <c r="D2677" s="5" t="s">
        <v>27</v>
      </c>
      <c r="E2677" s="6">
        <v>46111.88</v>
      </c>
      <c r="F2677" s="6">
        <v>0</v>
      </c>
      <c r="G2677" s="6">
        <v>46111.88</v>
      </c>
      <c r="H2677" s="6">
        <v>50795.86</v>
      </c>
      <c r="I2677" s="6">
        <v>-4683.9800000000032</v>
      </c>
      <c r="J2677" s="6">
        <v>25.42</v>
      </c>
      <c r="K2677" s="6">
        <v>0</v>
      </c>
      <c r="L2677" s="6">
        <v>25.42</v>
      </c>
      <c r="M2677" s="6">
        <v>28.001999999999999</v>
      </c>
      <c r="N2677" s="6">
        <v>-2.5819999999999972</v>
      </c>
    </row>
    <row r="2678" spans="1:14" x14ac:dyDescent="0.25">
      <c r="A2678" s="5" t="s">
        <v>1537</v>
      </c>
      <c r="B2678" s="5" t="s">
        <v>35</v>
      </c>
      <c r="C2678" s="5" t="s">
        <v>33</v>
      </c>
      <c r="D2678" s="5" t="s">
        <v>27</v>
      </c>
      <c r="E2678" s="6">
        <v>54305.52</v>
      </c>
      <c r="F2678" s="6">
        <v>0</v>
      </c>
      <c r="G2678" s="6">
        <v>54305.52</v>
      </c>
      <c r="H2678" s="6">
        <v>59820.12</v>
      </c>
      <c r="I2678" s="6">
        <v>-5514.6000000000058</v>
      </c>
      <c r="J2678" s="6">
        <v>533.82000000000005</v>
      </c>
      <c r="K2678" s="6">
        <v>0</v>
      </c>
      <c r="L2678" s="6">
        <v>533.82000000000005</v>
      </c>
      <c r="M2678" s="6">
        <v>588.02800000000002</v>
      </c>
      <c r="N2678" s="6">
        <v>-54.20799999999997</v>
      </c>
    </row>
    <row r="2679" spans="1:14" x14ac:dyDescent="0.25">
      <c r="A2679" s="5" t="s">
        <v>1537</v>
      </c>
      <c r="B2679" s="5" t="s">
        <v>36</v>
      </c>
      <c r="C2679" s="5" t="s">
        <v>29</v>
      </c>
      <c r="D2679" s="5" t="s">
        <v>27</v>
      </c>
      <c r="E2679" s="6">
        <v>64675.77</v>
      </c>
      <c r="F2679" s="6">
        <v>0</v>
      </c>
      <c r="G2679" s="6">
        <v>64675.77</v>
      </c>
      <c r="H2679" s="6">
        <v>65006.92</v>
      </c>
      <c r="I2679" s="6">
        <v>-331.15000000000146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</row>
    <row r="2680" spans="1:14" x14ac:dyDescent="0.25">
      <c r="A2680" s="5" t="s">
        <v>1537</v>
      </c>
      <c r="B2680" s="5" t="s">
        <v>37</v>
      </c>
      <c r="C2680" s="5" t="s">
        <v>29</v>
      </c>
      <c r="D2680" s="5" t="s">
        <v>27</v>
      </c>
      <c r="E2680" s="6">
        <v>141791.87</v>
      </c>
      <c r="F2680" s="6">
        <v>0</v>
      </c>
      <c r="G2680" s="6">
        <v>141791.87</v>
      </c>
      <c r="H2680" s="6">
        <v>142517.87</v>
      </c>
      <c r="I2680" s="6">
        <v>-726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</row>
    <row r="2681" spans="1:14" x14ac:dyDescent="0.25">
      <c r="A2681" s="5" t="s">
        <v>1537</v>
      </c>
      <c r="B2681" s="5" t="s">
        <v>1533</v>
      </c>
      <c r="C2681" s="5" t="s">
        <v>39</v>
      </c>
      <c r="D2681" s="5" t="s">
        <v>40</v>
      </c>
      <c r="E2681" s="6">
        <v>-3710472.8</v>
      </c>
      <c r="F2681" s="6">
        <v>0</v>
      </c>
      <c r="G2681" s="6">
        <v>-3710472.8</v>
      </c>
      <c r="H2681" s="6">
        <v>-3710472.09</v>
      </c>
      <c r="I2681" s="6">
        <v>-0.7099999999627471</v>
      </c>
      <c r="J2681" s="6">
        <v>-20441</v>
      </c>
      <c r="K2681" s="6">
        <v>0</v>
      </c>
      <c r="L2681" s="6">
        <v>-20441</v>
      </c>
      <c r="M2681" s="6">
        <v>-20441</v>
      </c>
      <c r="N2681" s="6">
        <v>0</v>
      </c>
    </row>
    <row r="2682" spans="1:14" x14ac:dyDescent="0.25">
      <c r="A2682" s="5" t="s">
        <v>1537</v>
      </c>
      <c r="B2682" s="5" t="s">
        <v>92</v>
      </c>
      <c r="C2682" s="5" t="s">
        <v>42</v>
      </c>
      <c r="D2682" s="5" t="s">
        <v>43</v>
      </c>
      <c r="E2682" s="6">
        <v>2350.59</v>
      </c>
      <c r="F2682" s="6">
        <v>0</v>
      </c>
      <c r="G2682" s="6">
        <v>2350.59</v>
      </c>
      <c r="H2682" s="6">
        <v>0</v>
      </c>
      <c r="I2682" s="6">
        <v>2350.59</v>
      </c>
      <c r="J2682" s="6">
        <v>27615</v>
      </c>
      <c r="K2682" s="6">
        <v>0</v>
      </c>
      <c r="L2682" s="6">
        <v>27615</v>
      </c>
      <c r="M2682" s="6">
        <v>0</v>
      </c>
      <c r="N2682" s="6">
        <v>27615</v>
      </c>
    </row>
    <row r="2683" spans="1:14" x14ac:dyDescent="0.25">
      <c r="A2683" s="5" t="s">
        <v>1537</v>
      </c>
      <c r="B2683" s="5" t="s">
        <v>1301</v>
      </c>
      <c r="C2683" s="5" t="s">
        <v>42</v>
      </c>
      <c r="D2683" s="5" t="s">
        <v>43</v>
      </c>
      <c r="E2683" s="6">
        <v>0</v>
      </c>
      <c r="F2683" s="6">
        <v>10016.088235294117</v>
      </c>
      <c r="G2683" s="6">
        <v>-10016.088235294117</v>
      </c>
      <c r="H2683" s="6">
        <v>10216.41</v>
      </c>
      <c r="I2683" s="6">
        <v>-10216.41</v>
      </c>
      <c r="J2683" s="6">
        <v>0</v>
      </c>
      <c r="K2683" s="6">
        <v>40882</v>
      </c>
      <c r="L2683" s="6">
        <v>-40882</v>
      </c>
      <c r="M2683" s="6">
        <v>41699.64</v>
      </c>
      <c r="N2683" s="6">
        <v>-41699.64</v>
      </c>
    </row>
    <row r="2684" spans="1:14" x14ac:dyDescent="0.25">
      <c r="A2684" s="5" t="s">
        <v>1537</v>
      </c>
      <c r="B2684" s="5" t="s">
        <v>482</v>
      </c>
      <c r="C2684" s="5" t="s">
        <v>42</v>
      </c>
      <c r="D2684" s="5" t="s">
        <v>43</v>
      </c>
      <c r="E2684" s="6">
        <v>13702.5</v>
      </c>
      <c r="F2684" s="6">
        <v>13444.453201970444</v>
      </c>
      <c r="G2684" s="6">
        <v>258.04679802955616</v>
      </c>
      <c r="H2684" s="6">
        <v>13646.12</v>
      </c>
      <c r="I2684" s="6">
        <v>56.3799999999992</v>
      </c>
      <c r="J2684" s="6">
        <v>250000</v>
      </c>
      <c r="K2684" s="6">
        <v>245292</v>
      </c>
      <c r="L2684" s="6">
        <v>4708</v>
      </c>
      <c r="M2684" s="6">
        <v>248971.38</v>
      </c>
      <c r="N2684" s="6">
        <v>1028.6199999999953</v>
      </c>
    </row>
    <row r="2685" spans="1:14" x14ac:dyDescent="0.25">
      <c r="A2685" s="5" t="s">
        <v>1537</v>
      </c>
      <c r="B2685" s="5" t="s">
        <v>44</v>
      </c>
      <c r="C2685" s="5" t="s">
        <v>42</v>
      </c>
      <c r="D2685" s="5" t="s">
        <v>43</v>
      </c>
      <c r="E2685" s="6">
        <v>20358.11</v>
      </c>
      <c r="F2685" s="6">
        <v>20257.034825870647</v>
      </c>
      <c r="G2685" s="6">
        <v>101.0751741293534</v>
      </c>
      <c r="H2685" s="6">
        <v>20358.32</v>
      </c>
      <c r="I2685" s="6">
        <v>-0.20999999999912689</v>
      </c>
      <c r="J2685" s="6">
        <v>20543</v>
      </c>
      <c r="K2685" s="6">
        <v>20441</v>
      </c>
      <c r="L2685" s="6">
        <v>102</v>
      </c>
      <c r="M2685" s="6">
        <v>20543.205000000002</v>
      </c>
      <c r="N2685" s="6">
        <v>-0.20500000000174623</v>
      </c>
    </row>
    <row r="2686" spans="1:14" x14ac:dyDescent="0.25">
      <c r="A2686" s="5" t="s">
        <v>1537</v>
      </c>
      <c r="B2686" s="5" t="s">
        <v>99</v>
      </c>
      <c r="C2686" s="5" t="s">
        <v>42</v>
      </c>
      <c r="D2686" s="5" t="s">
        <v>43</v>
      </c>
      <c r="E2686" s="6">
        <v>59535</v>
      </c>
      <c r="F2686" s="6">
        <v>58413.832512315268</v>
      </c>
      <c r="G2686" s="6">
        <v>1121.1674876847319</v>
      </c>
      <c r="H2686" s="6">
        <v>59290.04</v>
      </c>
      <c r="I2686" s="6">
        <v>244.95999999999913</v>
      </c>
      <c r="J2686" s="6">
        <v>250000</v>
      </c>
      <c r="K2686" s="6">
        <v>245292</v>
      </c>
      <c r="L2686" s="6">
        <v>4708</v>
      </c>
      <c r="M2686" s="6">
        <v>248971.38</v>
      </c>
      <c r="N2686" s="6">
        <v>1028.6199999999953</v>
      </c>
    </row>
    <row r="2687" spans="1:14" x14ac:dyDescent="0.25">
      <c r="A2687" s="5" t="s">
        <v>1537</v>
      </c>
      <c r="B2687" s="5" t="s">
        <v>1505</v>
      </c>
      <c r="C2687" s="5" t="s">
        <v>42</v>
      </c>
      <c r="D2687" s="5" t="s">
        <v>43</v>
      </c>
      <c r="E2687" s="6">
        <v>71212.509999999995</v>
      </c>
      <c r="F2687" s="6">
        <v>69871.428571428565</v>
      </c>
      <c r="G2687" s="6">
        <v>1341.0814285714296</v>
      </c>
      <c r="H2687" s="6">
        <v>70919.5</v>
      </c>
      <c r="I2687" s="6">
        <v>293.00999999999476</v>
      </c>
      <c r="J2687" s="6">
        <v>250000</v>
      </c>
      <c r="K2687" s="6">
        <v>245292</v>
      </c>
      <c r="L2687" s="6">
        <v>4708</v>
      </c>
      <c r="M2687" s="6">
        <v>248971.38</v>
      </c>
      <c r="N2687" s="6">
        <v>1028.6199999999953</v>
      </c>
    </row>
    <row r="2688" spans="1:14" x14ac:dyDescent="0.25">
      <c r="A2688" s="5" t="s">
        <v>1537</v>
      </c>
      <c r="B2688" s="5" t="s">
        <v>47</v>
      </c>
      <c r="C2688" s="5" t="s">
        <v>42</v>
      </c>
      <c r="D2688" s="5" t="s">
        <v>43</v>
      </c>
      <c r="E2688" s="6">
        <v>117634.95</v>
      </c>
      <c r="F2688" s="6">
        <v>115333.84313725489</v>
      </c>
      <c r="G2688" s="6">
        <v>2301.1068627451023</v>
      </c>
      <c r="H2688" s="6">
        <v>117640.52</v>
      </c>
      <c r="I2688" s="6">
        <v>-5.5700000000069849</v>
      </c>
      <c r="J2688" s="6">
        <v>250186</v>
      </c>
      <c r="K2688" s="6">
        <v>245292</v>
      </c>
      <c r="L2688" s="6">
        <v>4894</v>
      </c>
      <c r="M2688" s="6">
        <v>250197.84</v>
      </c>
      <c r="N2688" s="6">
        <v>-11.839999999996508</v>
      </c>
    </row>
    <row r="2689" spans="1:14" x14ac:dyDescent="0.25">
      <c r="A2689" s="5" t="s">
        <v>1537</v>
      </c>
      <c r="B2689" s="5" t="s">
        <v>1534</v>
      </c>
      <c r="C2689" s="5" t="s">
        <v>42</v>
      </c>
      <c r="D2689" s="5" t="s">
        <v>43</v>
      </c>
      <c r="E2689" s="6">
        <v>130429.32</v>
      </c>
      <c r="F2689" s="6">
        <v>128369.47783251232</v>
      </c>
      <c r="G2689" s="6">
        <v>2059.8421674876881</v>
      </c>
      <c r="H2689" s="6">
        <v>130295.02</v>
      </c>
      <c r="I2689" s="6">
        <v>134.30000000000291</v>
      </c>
      <c r="J2689" s="6">
        <v>20769</v>
      </c>
      <c r="K2689" s="6">
        <v>20441</v>
      </c>
      <c r="L2689" s="6">
        <v>328</v>
      </c>
      <c r="M2689" s="6">
        <v>20747.615000000002</v>
      </c>
      <c r="N2689" s="6">
        <v>21.384999999998399</v>
      </c>
    </row>
    <row r="2690" spans="1:14" x14ac:dyDescent="0.25">
      <c r="A2690" s="5" t="s">
        <v>1537</v>
      </c>
      <c r="B2690" s="5" t="s">
        <v>1364</v>
      </c>
      <c r="C2690" s="5" t="s">
        <v>42</v>
      </c>
      <c r="D2690" s="5" t="s">
        <v>43</v>
      </c>
      <c r="E2690" s="6">
        <v>257999.35999999999</v>
      </c>
      <c r="F2690" s="6">
        <v>255182.16915422885</v>
      </c>
      <c r="G2690" s="6">
        <v>2817.1908457711397</v>
      </c>
      <c r="H2690" s="6">
        <v>256458.08</v>
      </c>
      <c r="I2690" s="6">
        <v>1541.2799999999988</v>
      </c>
      <c r="J2690" s="6">
        <v>248000</v>
      </c>
      <c r="K2690" s="6">
        <v>245292</v>
      </c>
      <c r="L2690" s="6">
        <v>2708</v>
      </c>
      <c r="M2690" s="6">
        <v>246518.46</v>
      </c>
      <c r="N2690" s="6">
        <v>1481.5400000000081</v>
      </c>
    </row>
    <row r="2691" spans="1:14" x14ac:dyDescent="0.25">
      <c r="A2691" s="5" t="s">
        <v>1537</v>
      </c>
      <c r="B2691" s="5" t="s">
        <v>1535</v>
      </c>
      <c r="C2691" s="5" t="s">
        <v>42</v>
      </c>
      <c r="D2691" s="5" t="s">
        <v>43</v>
      </c>
      <c r="E2691" s="6">
        <v>338731.65</v>
      </c>
      <c r="F2691" s="6">
        <v>323129.28078817728</v>
      </c>
      <c r="G2691" s="6">
        <v>15602.369211822748</v>
      </c>
      <c r="H2691" s="6">
        <v>327976.21999999997</v>
      </c>
      <c r="I2691" s="6">
        <v>10755.430000000051</v>
      </c>
      <c r="J2691" s="6">
        <v>257135</v>
      </c>
      <c r="K2691" s="6">
        <v>245292</v>
      </c>
      <c r="L2691" s="6">
        <v>11843</v>
      </c>
      <c r="M2691" s="6">
        <v>248971.38</v>
      </c>
      <c r="N2691" s="6">
        <v>8163.6199999999953</v>
      </c>
    </row>
    <row r="2692" spans="1:14" x14ac:dyDescent="0.25">
      <c r="A2692" s="5" t="s">
        <v>1537</v>
      </c>
      <c r="B2692" s="5" t="s">
        <v>103</v>
      </c>
      <c r="C2692" s="5" t="s">
        <v>42</v>
      </c>
      <c r="D2692" s="5" t="s">
        <v>43</v>
      </c>
      <c r="E2692" s="6">
        <v>1242485.06</v>
      </c>
      <c r="F2692" s="6">
        <v>1230242.4059405942</v>
      </c>
      <c r="G2692" s="6">
        <v>12242.654059405904</v>
      </c>
      <c r="H2692" s="6">
        <v>1242544.83</v>
      </c>
      <c r="I2692" s="6">
        <v>-59.770000000018626</v>
      </c>
      <c r="J2692" s="6">
        <v>247733</v>
      </c>
      <c r="K2692" s="6">
        <v>245292</v>
      </c>
      <c r="L2692" s="6">
        <v>2441</v>
      </c>
      <c r="M2692" s="6">
        <v>247744.92</v>
      </c>
      <c r="N2692" s="6">
        <v>-11.920000000012806</v>
      </c>
    </row>
    <row r="2693" spans="1:14" x14ac:dyDescent="0.25">
      <c r="A2693" s="5" t="s">
        <v>1537</v>
      </c>
      <c r="B2693" s="5" t="s">
        <v>104</v>
      </c>
      <c r="C2693" s="5" t="s">
        <v>42</v>
      </c>
      <c r="D2693" s="5" t="s">
        <v>53</v>
      </c>
      <c r="E2693" s="6">
        <v>1071528.07</v>
      </c>
      <c r="F2693" s="6">
        <v>1071654.5671641792</v>
      </c>
      <c r="G2693" s="6">
        <v>-126.49716417910531</v>
      </c>
      <c r="H2693" s="6">
        <v>1077012.8400000001</v>
      </c>
      <c r="I2693" s="6">
        <v>-5484.7700000000186</v>
      </c>
      <c r="J2693" s="6">
        <v>183947</v>
      </c>
      <c r="K2693" s="6">
        <v>183969</v>
      </c>
      <c r="L2693" s="6">
        <v>-22</v>
      </c>
      <c r="M2693" s="6">
        <v>184888.845</v>
      </c>
      <c r="N2693" s="6">
        <v>-941.84500000000116</v>
      </c>
    </row>
    <row r="2694" spans="1:14" x14ac:dyDescent="0.25">
      <c r="A2694" s="5" t="s">
        <v>1537</v>
      </c>
      <c r="B2694" s="5" t="s">
        <v>54</v>
      </c>
      <c r="C2694" s="5" t="s">
        <v>42</v>
      </c>
      <c r="D2694" s="5" t="s">
        <v>55</v>
      </c>
      <c r="E2694" s="6">
        <v>12384.81</v>
      </c>
      <c r="F2694" s="6">
        <v>12141.960784313726</v>
      </c>
      <c r="G2694" s="6">
        <v>242.84921568627396</v>
      </c>
      <c r="H2694" s="6">
        <v>12384.8</v>
      </c>
      <c r="I2694" s="6">
        <v>1.0000000000218279E-2</v>
      </c>
      <c r="J2694" s="6">
        <v>2251.7820000000002</v>
      </c>
      <c r="K2694" s="6">
        <v>2207.6284313725491</v>
      </c>
      <c r="L2694" s="6">
        <v>44.153568627451023</v>
      </c>
      <c r="M2694" s="6">
        <v>2251.7809999999999</v>
      </c>
      <c r="N2694" s="6">
        <v>1.0000000002037268E-3</v>
      </c>
    </row>
    <row r="2695" spans="1:14" x14ac:dyDescent="0.25">
      <c r="A2695" s="5" t="s">
        <v>1538</v>
      </c>
      <c r="B2695" s="5" t="s">
        <v>25</v>
      </c>
      <c r="C2695" s="5" t="s">
        <v>26</v>
      </c>
      <c r="D2695" s="5" t="s">
        <v>27</v>
      </c>
      <c r="E2695" s="6">
        <v>23764.29</v>
      </c>
      <c r="F2695" s="6">
        <v>0</v>
      </c>
      <c r="G2695" s="6">
        <v>23764.29</v>
      </c>
      <c r="H2695" s="6">
        <v>0</v>
      </c>
      <c r="I2695" s="6">
        <v>23764.29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</row>
    <row r="2696" spans="1:14" x14ac:dyDescent="0.25">
      <c r="A2696" s="5" t="s">
        <v>1538</v>
      </c>
      <c r="B2696" s="5" t="s">
        <v>30</v>
      </c>
      <c r="C2696" s="5" t="s">
        <v>29</v>
      </c>
      <c r="D2696" s="5" t="s">
        <v>27</v>
      </c>
      <c r="E2696" s="6">
        <v>195.28</v>
      </c>
      <c r="F2696" s="6">
        <v>0</v>
      </c>
      <c r="G2696" s="6">
        <v>195.28</v>
      </c>
      <c r="H2696" s="6">
        <v>196.26</v>
      </c>
      <c r="I2696" s="6">
        <v>-0.97999999999998977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</row>
    <row r="2697" spans="1:14" x14ac:dyDescent="0.25">
      <c r="A2697" s="5" t="s">
        <v>1538</v>
      </c>
      <c r="B2697" s="5" t="s">
        <v>31</v>
      </c>
      <c r="C2697" s="5" t="s">
        <v>29</v>
      </c>
      <c r="D2697" s="5" t="s">
        <v>27</v>
      </c>
      <c r="E2697" s="6">
        <v>875.88</v>
      </c>
      <c r="F2697" s="6">
        <v>0</v>
      </c>
      <c r="G2697" s="6">
        <v>875.88</v>
      </c>
      <c r="H2697" s="6">
        <v>880.26</v>
      </c>
      <c r="I2697" s="6">
        <v>-4.3799999999999955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</row>
    <row r="2698" spans="1:14" x14ac:dyDescent="0.25">
      <c r="A2698" s="5" t="s">
        <v>1538</v>
      </c>
      <c r="B2698" s="5" t="s">
        <v>32</v>
      </c>
      <c r="C2698" s="5" t="s">
        <v>33</v>
      </c>
      <c r="D2698" s="5" t="s">
        <v>27</v>
      </c>
      <c r="E2698" s="6">
        <v>1623</v>
      </c>
      <c r="F2698" s="6">
        <v>0</v>
      </c>
      <c r="G2698" s="6">
        <v>1623</v>
      </c>
      <c r="H2698" s="6">
        <v>1977.11</v>
      </c>
      <c r="I2698" s="6">
        <v>-354.1099999999999</v>
      </c>
      <c r="J2698" s="6">
        <v>4</v>
      </c>
      <c r="K2698" s="6">
        <v>0</v>
      </c>
      <c r="L2698" s="6">
        <v>4</v>
      </c>
      <c r="M2698" s="6">
        <v>4.8730000000000002</v>
      </c>
      <c r="N2698" s="6">
        <v>-0.87300000000000022</v>
      </c>
    </row>
    <row r="2699" spans="1:14" x14ac:dyDescent="0.25">
      <c r="A2699" s="5" t="s">
        <v>1538</v>
      </c>
      <c r="B2699" s="5" t="s">
        <v>28</v>
      </c>
      <c r="C2699" s="5" t="s">
        <v>29</v>
      </c>
      <c r="D2699" s="5" t="s">
        <v>27</v>
      </c>
      <c r="E2699" s="6">
        <v>6240.29</v>
      </c>
      <c r="F2699" s="6">
        <v>0</v>
      </c>
      <c r="G2699" s="6">
        <v>6240.29</v>
      </c>
      <c r="H2699" s="6">
        <v>6271.5</v>
      </c>
      <c r="I2699" s="6">
        <v>-31.210000000000036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</row>
    <row r="2700" spans="1:14" x14ac:dyDescent="0.25">
      <c r="A2700" s="5" t="s">
        <v>1538</v>
      </c>
      <c r="B2700" s="5" t="s">
        <v>34</v>
      </c>
      <c r="C2700" s="5" t="s">
        <v>33</v>
      </c>
      <c r="D2700" s="5" t="s">
        <v>27</v>
      </c>
      <c r="E2700" s="6">
        <v>7256</v>
      </c>
      <c r="F2700" s="6">
        <v>0</v>
      </c>
      <c r="G2700" s="6">
        <v>7256</v>
      </c>
      <c r="H2700" s="6">
        <v>8839.14</v>
      </c>
      <c r="I2700" s="6">
        <v>-1583.1399999999994</v>
      </c>
      <c r="J2700" s="6">
        <v>4</v>
      </c>
      <c r="K2700" s="6">
        <v>0</v>
      </c>
      <c r="L2700" s="6">
        <v>4</v>
      </c>
      <c r="M2700" s="6">
        <v>4.8730000000000002</v>
      </c>
      <c r="N2700" s="6">
        <v>-0.87300000000000022</v>
      </c>
    </row>
    <row r="2701" spans="1:14" x14ac:dyDescent="0.25">
      <c r="A2701" s="5" t="s">
        <v>1538</v>
      </c>
      <c r="B2701" s="5" t="s">
        <v>35</v>
      </c>
      <c r="C2701" s="5" t="s">
        <v>33</v>
      </c>
      <c r="D2701" s="5" t="s">
        <v>27</v>
      </c>
      <c r="E2701" s="6">
        <v>8545.32</v>
      </c>
      <c r="F2701" s="6">
        <v>0</v>
      </c>
      <c r="G2701" s="6">
        <v>8545.32</v>
      </c>
      <c r="H2701" s="6">
        <v>10409.48</v>
      </c>
      <c r="I2701" s="6">
        <v>-1864.1599999999999</v>
      </c>
      <c r="J2701" s="6">
        <v>84</v>
      </c>
      <c r="K2701" s="6">
        <v>0</v>
      </c>
      <c r="L2701" s="6">
        <v>84</v>
      </c>
      <c r="M2701" s="6">
        <v>102.325</v>
      </c>
      <c r="N2701" s="6">
        <v>-18.325000000000003</v>
      </c>
    </row>
    <row r="2702" spans="1:14" x14ac:dyDescent="0.25">
      <c r="A2702" s="5" t="s">
        <v>1538</v>
      </c>
      <c r="B2702" s="5" t="s">
        <v>36</v>
      </c>
      <c r="C2702" s="5" t="s">
        <v>29</v>
      </c>
      <c r="D2702" s="5" t="s">
        <v>27</v>
      </c>
      <c r="E2702" s="6">
        <v>11255.77</v>
      </c>
      <c r="F2702" s="6">
        <v>0</v>
      </c>
      <c r="G2702" s="6">
        <v>11255.77</v>
      </c>
      <c r="H2702" s="6">
        <v>11312.05</v>
      </c>
      <c r="I2702" s="6">
        <v>-56.279999999998836</v>
      </c>
      <c r="J2702" s="6">
        <v>0</v>
      </c>
      <c r="K2702" s="6">
        <v>0</v>
      </c>
      <c r="L2702" s="6">
        <v>0</v>
      </c>
      <c r="M2702" s="6">
        <v>0</v>
      </c>
      <c r="N2702" s="6">
        <v>0</v>
      </c>
    </row>
    <row r="2703" spans="1:14" x14ac:dyDescent="0.25">
      <c r="A2703" s="5" t="s">
        <v>1538</v>
      </c>
      <c r="B2703" s="5" t="s">
        <v>37</v>
      </c>
      <c r="C2703" s="5" t="s">
        <v>29</v>
      </c>
      <c r="D2703" s="5" t="s">
        <v>27</v>
      </c>
      <c r="E2703" s="6">
        <v>24676.58</v>
      </c>
      <c r="F2703" s="6">
        <v>0</v>
      </c>
      <c r="G2703" s="6">
        <v>24676.58</v>
      </c>
      <c r="H2703" s="6">
        <v>24799.96</v>
      </c>
      <c r="I2703" s="6">
        <v>-123.37999999999738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</row>
    <row r="2704" spans="1:14" x14ac:dyDescent="0.25">
      <c r="A2704" s="5" t="s">
        <v>1538</v>
      </c>
      <c r="B2704" s="5" t="s">
        <v>1539</v>
      </c>
      <c r="C2704" s="5" t="s">
        <v>39</v>
      </c>
      <c r="D2704" s="5" t="s">
        <v>40</v>
      </c>
      <c r="E2704" s="6">
        <v>-645670.56000000006</v>
      </c>
      <c r="F2704" s="6">
        <v>0</v>
      </c>
      <c r="G2704" s="6">
        <v>-645670.56000000006</v>
      </c>
      <c r="H2704" s="6">
        <v>-645670.43000000005</v>
      </c>
      <c r="I2704" s="6">
        <v>-0.13000000000465661</v>
      </c>
      <c r="J2704" s="6">
        <v>-3557</v>
      </c>
      <c r="K2704" s="6">
        <v>0</v>
      </c>
      <c r="L2704" s="6">
        <v>-3557</v>
      </c>
      <c r="M2704" s="6">
        <v>-3557</v>
      </c>
      <c r="N2704" s="6">
        <v>0</v>
      </c>
    </row>
    <row r="2705" spans="1:14" x14ac:dyDescent="0.25">
      <c r="A2705" s="5" t="s">
        <v>1538</v>
      </c>
      <c r="B2705" s="5" t="s">
        <v>1301</v>
      </c>
      <c r="C2705" s="5" t="s">
        <v>42</v>
      </c>
      <c r="D2705" s="5" t="s">
        <v>43</v>
      </c>
      <c r="E2705" s="6">
        <v>0</v>
      </c>
      <c r="F2705" s="6">
        <v>1742.9313725490197</v>
      </c>
      <c r="G2705" s="6">
        <v>-1742.9313725490197</v>
      </c>
      <c r="H2705" s="6">
        <v>1777.79</v>
      </c>
      <c r="I2705" s="6">
        <v>-1777.79</v>
      </c>
      <c r="J2705" s="6">
        <v>0</v>
      </c>
      <c r="K2705" s="6">
        <v>7114</v>
      </c>
      <c r="L2705" s="6">
        <v>-7114</v>
      </c>
      <c r="M2705" s="6">
        <v>7256.28</v>
      </c>
      <c r="N2705" s="6">
        <v>-7256.28</v>
      </c>
    </row>
    <row r="2706" spans="1:14" x14ac:dyDescent="0.25">
      <c r="A2706" s="5" t="s">
        <v>1538</v>
      </c>
      <c r="B2706" s="5" t="s">
        <v>107</v>
      </c>
      <c r="C2706" s="5" t="s">
        <v>42</v>
      </c>
      <c r="D2706" s="5" t="s">
        <v>43</v>
      </c>
      <c r="E2706" s="6">
        <v>2296.54</v>
      </c>
      <c r="F2706" s="6">
        <v>2339.5073891625616</v>
      </c>
      <c r="G2706" s="6">
        <v>-42.967389162561631</v>
      </c>
      <c r="H2706" s="6">
        <v>2374.6</v>
      </c>
      <c r="I2706" s="6">
        <v>-78.059999999999945</v>
      </c>
      <c r="J2706" s="6">
        <v>41900</v>
      </c>
      <c r="K2706" s="6">
        <v>42684</v>
      </c>
      <c r="L2706" s="6">
        <v>-784</v>
      </c>
      <c r="M2706" s="6">
        <v>43324.26</v>
      </c>
      <c r="N2706" s="6">
        <v>-1424.260000000002</v>
      </c>
    </row>
    <row r="2707" spans="1:14" x14ac:dyDescent="0.25">
      <c r="A2707" s="5" t="s">
        <v>1538</v>
      </c>
      <c r="B2707" s="5" t="s">
        <v>44</v>
      </c>
      <c r="C2707" s="5" t="s">
        <v>42</v>
      </c>
      <c r="D2707" s="5" t="s">
        <v>43</v>
      </c>
      <c r="E2707" s="6">
        <v>3530.93</v>
      </c>
      <c r="F2707" s="6">
        <v>3524.9850746268658</v>
      </c>
      <c r="G2707" s="6">
        <v>5.9449253731340832</v>
      </c>
      <c r="H2707" s="6">
        <v>3542.61</v>
      </c>
      <c r="I2707" s="6">
        <v>-11.680000000000291</v>
      </c>
      <c r="J2707" s="6">
        <v>3563</v>
      </c>
      <c r="K2707" s="6">
        <v>3557</v>
      </c>
      <c r="L2707" s="6">
        <v>6</v>
      </c>
      <c r="M2707" s="6">
        <v>3574.7849999999999</v>
      </c>
      <c r="N2707" s="6">
        <v>-11.784999999999854</v>
      </c>
    </row>
    <row r="2708" spans="1:14" x14ac:dyDescent="0.25">
      <c r="A2708" s="5" t="s">
        <v>1538</v>
      </c>
      <c r="B2708" s="5" t="s">
        <v>99</v>
      </c>
      <c r="C2708" s="5" t="s">
        <v>42</v>
      </c>
      <c r="D2708" s="5" t="s">
        <v>43</v>
      </c>
      <c r="E2708" s="6">
        <v>9978.07</v>
      </c>
      <c r="F2708" s="6">
        <v>10164.768472906404</v>
      </c>
      <c r="G2708" s="6">
        <v>-186.69847290640428</v>
      </c>
      <c r="H2708" s="6">
        <v>10317.24</v>
      </c>
      <c r="I2708" s="6">
        <v>-339.17000000000007</v>
      </c>
      <c r="J2708" s="6">
        <v>41900</v>
      </c>
      <c r="K2708" s="6">
        <v>42684</v>
      </c>
      <c r="L2708" s="6">
        <v>-784</v>
      </c>
      <c r="M2708" s="6">
        <v>43324.26</v>
      </c>
      <c r="N2708" s="6">
        <v>-1424.260000000002</v>
      </c>
    </row>
    <row r="2709" spans="1:14" x14ac:dyDescent="0.25">
      <c r="A2709" s="5" t="s">
        <v>1538</v>
      </c>
      <c r="B2709" s="5" t="s">
        <v>1505</v>
      </c>
      <c r="C2709" s="5" t="s">
        <v>42</v>
      </c>
      <c r="D2709" s="5" t="s">
        <v>43</v>
      </c>
      <c r="E2709" s="6">
        <v>11935.21</v>
      </c>
      <c r="F2709" s="6">
        <v>12158.541871921183</v>
      </c>
      <c r="G2709" s="6">
        <v>-223.33187192118385</v>
      </c>
      <c r="H2709" s="6">
        <v>12340.92</v>
      </c>
      <c r="I2709" s="6">
        <v>-405.71000000000095</v>
      </c>
      <c r="J2709" s="6">
        <v>41900</v>
      </c>
      <c r="K2709" s="6">
        <v>42684</v>
      </c>
      <c r="L2709" s="6">
        <v>-784</v>
      </c>
      <c r="M2709" s="6">
        <v>43324.26</v>
      </c>
      <c r="N2709" s="6">
        <v>-1424.260000000002</v>
      </c>
    </row>
    <row r="2710" spans="1:14" x14ac:dyDescent="0.25">
      <c r="A2710" s="5" t="s">
        <v>1538</v>
      </c>
      <c r="B2710" s="5" t="s">
        <v>47</v>
      </c>
      <c r="C2710" s="5" t="s">
        <v>42</v>
      </c>
      <c r="D2710" s="5" t="s">
        <v>43</v>
      </c>
      <c r="E2710" s="6">
        <v>19020.13</v>
      </c>
      <c r="F2710" s="6">
        <v>20069.588235294119</v>
      </c>
      <c r="G2710" s="6">
        <v>-1049.4582352941179</v>
      </c>
      <c r="H2710" s="6">
        <v>20470.98</v>
      </c>
      <c r="I2710" s="6">
        <v>-1450.8499999999985</v>
      </c>
      <c r="J2710" s="6">
        <v>40452</v>
      </c>
      <c r="K2710" s="6">
        <v>42684</v>
      </c>
      <c r="L2710" s="6">
        <v>-2232</v>
      </c>
      <c r="M2710" s="6">
        <v>43537.68</v>
      </c>
      <c r="N2710" s="6">
        <v>-3085.6800000000003</v>
      </c>
    </row>
    <row r="2711" spans="1:14" x14ac:dyDescent="0.25">
      <c r="A2711" s="5" t="s">
        <v>1538</v>
      </c>
      <c r="B2711" s="5" t="s">
        <v>1534</v>
      </c>
      <c r="C2711" s="5" t="s">
        <v>42</v>
      </c>
      <c r="D2711" s="5" t="s">
        <v>43</v>
      </c>
      <c r="E2711" s="6">
        <v>22476.12</v>
      </c>
      <c r="F2711" s="6">
        <v>22337.960591133004</v>
      </c>
      <c r="G2711" s="6">
        <v>138.15940886699536</v>
      </c>
      <c r="H2711" s="6">
        <v>22673.03</v>
      </c>
      <c r="I2711" s="6">
        <v>-196.90999999999985</v>
      </c>
      <c r="J2711" s="6">
        <v>3579</v>
      </c>
      <c r="K2711" s="6">
        <v>3557</v>
      </c>
      <c r="L2711" s="6">
        <v>22</v>
      </c>
      <c r="M2711" s="6">
        <v>3610.355</v>
      </c>
      <c r="N2711" s="6">
        <v>-31.355000000000018</v>
      </c>
    </row>
    <row r="2712" spans="1:14" x14ac:dyDescent="0.25">
      <c r="A2712" s="5" t="s">
        <v>1538</v>
      </c>
      <c r="B2712" s="5" t="s">
        <v>1364</v>
      </c>
      <c r="C2712" s="5" t="s">
        <v>42</v>
      </c>
      <c r="D2712" s="5" t="s">
        <v>43</v>
      </c>
      <c r="E2712" s="6">
        <v>42146.48</v>
      </c>
      <c r="F2712" s="6">
        <v>44405.014925373136</v>
      </c>
      <c r="G2712" s="6">
        <v>-2258.5349253731329</v>
      </c>
      <c r="H2712" s="6">
        <v>44627.040000000001</v>
      </c>
      <c r="I2712" s="6">
        <v>-2480.5599999999977</v>
      </c>
      <c r="J2712" s="6">
        <v>40513</v>
      </c>
      <c r="K2712" s="6">
        <v>42684</v>
      </c>
      <c r="L2712" s="6">
        <v>-2171</v>
      </c>
      <c r="M2712" s="6">
        <v>42897.42</v>
      </c>
      <c r="N2712" s="6">
        <v>-2384.4199999999983</v>
      </c>
    </row>
    <row r="2713" spans="1:14" x14ac:dyDescent="0.25">
      <c r="A2713" s="5" t="s">
        <v>1538</v>
      </c>
      <c r="B2713" s="5" t="s">
        <v>1535</v>
      </c>
      <c r="C2713" s="5" t="s">
        <v>42</v>
      </c>
      <c r="D2713" s="5" t="s">
        <v>43</v>
      </c>
      <c r="E2713" s="6">
        <v>57962.52</v>
      </c>
      <c r="F2713" s="6">
        <v>56228.699507389159</v>
      </c>
      <c r="G2713" s="6">
        <v>1733.8204926108374</v>
      </c>
      <c r="H2713" s="6">
        <v>57072.13</v>
      </c>
      <c r="I2713" s="6">
        <v>890.38999999999942</v>
      </c>
      <c r="J2713" s="6">
        <v>44000</v>
      </c>
      <c r="K2713" s="6">
        <v>42684</v>
      </c>
      <c r="L2713" s="6">
        <v>1316</v>
      </c>
      <c r="M2713" s="6">
        <v>43324.26</v>
      </c>
      <c r="N2713" s="6">
        <v>675.73999999999796</v>
      </c>
    </row>
    <row r="2714" spans="1:14" x14ac:dyDescent="0.25">
      <c r="A2714" s="5" t="s">
        <v>1538</v>
      </c>
      <c r="B2714" s="5" t="s">
        <v>103</v>
      </c>
      <c r="C2714" s="5" t="s">
        <v>42</v>
      </c>
      <c r="D2714" s="5" t="s">
        <v>43</v>
      </c>
      <c r="E2714" s="6">
        <v>203254.91</v>
      </c>
      <c r="F2714" s="6">
        <v>214078.18811881187</v>
      </c>
      <c r="G2714" s="6">
        <v>-10823.278118811868</v>
      </c>
      <c r="H2714" s="6">
        <v>216218.97</v>
      </c>
      <c r="I2714" s="6">
        <v>-12964.059999999998</v>
      </c>
      <c r="J2714" s="6">
        <v>40526</v>
      </c>
      <c r="K2714" s="6">
        <v>42684</v>
      </c>
      <c r="L2714" s="6">
        <v>-2158</v>
      </c>
      <c r="M2714" s="6">
        <v>43110.84</v>
      </c>
      <c r="N2714" s="6">
        <v>-2584.8399999999965</v>
      </c>
    </row>
    <row r="2715" spans="1:14" x14ac:dyDescent="0.25">
      <c r="A2715" s="5" t="s">
        <v>1538</v>
      </c>
      <c r="B2715" s="5" t="s">
        <v>104</v>
      </c>
      <c r="C2715" s="5" t="s">
        <v>42</v>
      </c>
      <c r="D2715" s="5" t="s">
        <v>53</v>
      </c>
      <c r="E2715" s="6">
        <v>186482.13</v>
      </c>
      <c r="F2715" s="6">
        <v>186481.84079601991</v>
      </c>
      <c r="G2715" s="6">
        <v>0.28920398009358905</v>
      </c>
      <c r="H2715" s="6">
        <v>187414.25</v>
      </c>
      <c r="I2715" s="6">
        <v>-932.11999999999534</v>
      </c>
      <c r="J2715" s="6">
        <v>32013</v>
      </c>
      <c r="K2715" s="6">
        <v>32013</v>
      </c>
      <c r="L2715" s="6">
        <v>0</v>
      </c>
      <c r="M2715" s="6">
        <v>32173.064999999999</v>
      </c>
      <c r="N2715" s="6">
        <v>-160.06499999999869</v>
      </c>
    </row>
    <row r="2716" spans="1:14" x14ac:dyDescent="0.25">
      <c r="A2716" s="5" t="s">
        <v>1538</v>
      </c>
      <c r="B2716" s="5" t="s">
        <v>54</v>
      </c>
      <c r="C2716" s="5" t="s">
        <v>42</v>
      </c>
      <c r="D2716" s="5" t="s">
        <v>55</v>
      </c>
      <c r="E2716" s="6">
        <v>2155.11</v>
      </c>
      <c r="F2716" s="6">
        <v>2112.8529411764707</v>
      </c>
      <c r="G2716" s="6">
        <v>42.257058823529405</v>
      </c>
      <c r="H2716" s="6">
        <v>2155.11</v>
      </c>
      <c r="I2716" s="6">
        <v>0</v>
      </c>
      <c r="J2716" s="6">
        <v>391.839</v>
      </c>
      <c r="K2716" s="6">
        <v>384.15588235294121</v>
      </c>
      <c r="L2716" s="6">
        <v>7.6831176470587934</v>
      </c>
      <c r="M2716" s="6">
        <v>391.839</v>
      </c>
      <c r="N2716" s="6">
        <v>0</v>
      </c>
    </row>
    <row r="2717" spans="1:14" x14ac:dyDescent="0.25">
      <c r="A2717" s="5" t="s">
        <v>1540</v>
      </c>
      <c r="B2717" s="5" t="s">
        <v>25</v>
      </c>
      <c r="C2717" s="5" t="s">
        <v>26</v>
      </c>
      <c r="D2717" s="5" t="s">
        <v>27</v>
      </c>
      <c r="E2717" s="6">
        <v>9599.31</v>
      </c>
      <c r="F2717" s="6">
        <v>0</v>
      </c>
      <c r="G2717" s="6">
        <v>9599.31</v>
      </c>
      <c r="H2717" s="6">
        <v>0</v>
      </c>
      <c r="I2717" s="6">
        <v>9599.31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</row>
    <row r="2718" spans="1:14" x14ac:dyDescent="0.25">
      <c r="A2718" s="5" t="s">
        <v>1540</v>
      </c>
      <c r="B2718" s="5" t="s">
        <v>30</v>
      </c>
      <c r="C2718" s="5" t="s">
        <v>29</v>
      </c>
      <c r="D2718" s="5" t="s">
        <v>27</v>
      </c>
      <c r="E2718" s="6">
        <v>267.2</v>
      </c>
      <c r="F2718" s="6">
        <v>0</v>
      </c>
      <c r="G2718" s="6">
        <v>267.2</v>
      </c>
      <c r="H2718" s="6">
        <v>268.52999999999997</v>
      </c>
      <c r="I2718" s="6">
        <v>-1.3299999999999841</v>
      </c>
      <c r="J2718" s="6">
        <v>0</v>
      </c>
      <c r="K2718" s="6">
        <v>0</v>
      </c>
      <c r="L2718" s="6">
        <v>0</v>
      </c>
      <c r="M2718" s="6">
        <v>0</v>
      </c>
      <c r="N2718" s="6">
        <v>0</v>
      </c>
    </row>
    <row r="2719" spans="1:14" x14ac:dyDescent="0.25">
      <c r="A2719" s="5" t="s">
        <v>1540</v>
      </c>
      <c r="B2719" s="5" t="s">
        <v>31</v>
      </c>
      <c r="C2719" s="5" t="s">
        <v>29</v>
      </c>
      <c r="D2719" s="5" t="s">
        <v>27</v>
      </c>
      <c r="E2719" s="6">
        <v>1198.45</v>
      </c>
      <c r="F2719" s="6">
        <v>0</v>
      </c>
      <c r="G2719" s="6">
        <v>1198.45</v>
      </c>
      <c r="H2719" s="6">
        <v>1204.44</v>
      </c>
      <c r="I2719" s="6">
        <v>-5.9900000000000091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</row>
    <row r="2720" spans="1:14" x14ac:dyDescent="0.25">
      <c r="A2720" s="5" t="s">
        <v>1540</v>
      </c>
      <c r="B2720" s="5" t="s">
        <v>32</v>
      </c>
      <c r="C2720" s="5" t="s">
        <v>33</v>
      </c>
      <c r="D2720" s="5" t="s">
        <v>27</v>
      </c>
      <c r="E2720" s="6">
        <v>2166.71</v>
      </c>
      <c r="F2720" s="6">
        <v>0</v>
      </c>
      <c r="G2720" s="6">
        <v>2166.71</v>
      </c>
      <c r="H2720" s="6">
        <v>2705.26</v>
      </c>
      <c r="I2720" s="6">
        <v>-538.55000000000018</v>
      </c>
      <c r="J2720" s="6">
        <v>5.34</v>
      </c>
      <c r="K2720" s="6">
        <v>0</v>
      </c>
      <c r="L2720" s="6">
        <v>5.34</v>
      </c>
      <c r="M2720" s="6">
        <v>6.6669999999999998</v>
      </c>
      <c r="N2720" s="6">
        <v>-1.327</v>
      </c>
    </row>
    <row r="2721" spans="1:14" x14ac:dyDescent="0.25">
      <c r="A2721" s="5" t="s">
        <v>1540</v>
      </c>
      <c r="B2721" s="5" t="s">
        <v>28</v>
      </c>
      <c r="C2721" s="5" t="s">
        <v>29</v>
      </c>
      <c r="D2721" s="5" t="s">
        <v>27</v>
      </c>
      <c r="E2721" s="6">
        <v>8538.52</v>
      </c>
      <c r="F2721" s="6">
        <v>0</v>
      </c>
      <c r="G2721" s="6">
        <v>8538.52</v>
      </c>
      <c r="H2721" s="6">
        <v>8581.2099999999991</v>
      </c>
      <c r="I2721" s="6">
        <v>-42.68999999999869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</row>
    <row r="2722" spans="1:14" x14ac:dyDescent="0.25">
      <c r="A2722" s="5" t="s">
        <v>1540</v>
      </c>
      <c r="B2722" s="5" t="s">
        <v>34</v>
      </c>
      <c r="C2722" s="5" t="s">
        <v>33</v>
      </c>
      <c r="D2722" s="5" t="s">
        <v>27</v>
      </c>
      <c r="E2722" s="6">
        <v>9686.76</v>
      </c>
      <c r="F2722" s="6">
        <v>0</v>
      </c>
      <c r="G2722" s="6">
        <v>9686.76</v>
      </c>
      <c r="H2722" s="6">
        <v>12094.49</v>
      </c>
      <c r="I2722" s="6">
        <v>-2407.7299999999996</v>
      </c>
      <c r="J2722" s="6">
        <v>5.34</v>
      </c>
      <c r="K2722" s="6">
        <v>0</v>
      </c>
      <c r="L2722" s="6">
        <v>5.34</v>
      </c>
      <c r="M2722" s="6">
        <v>6.6669999999999998</v>
      </c>
      <c r="N2722" s="6">
        <v>-1.327</v>
      </c>
    </row>
    <row r="2723" spans="1:14" x14ac:dyDescent="0.25">
      <c r="A2723" s="5" t="s">
        <v>1540</v>
      </c>
      <c r="B2723" s="5" t="s">
        <v>35</v>
      </c>
      <c r="C2723" s="5" t="s">
        <v>33</v>
      </c>
      <c r="D2723" s="5" t="s">
        <v>27</v>
      </c>
      <c r="E2723" s="6">
        <v>11408</v>
      </c>
      <c r="F2723" s="6">
        <v>0</v>
      </c>
      <c r="G2723" s="6">
        <v>11408</v>
      </c>
      <c r="H2723" s="6">
        <v>14243.16</v>
      </c>
      <c r="I2723" s="6">
        <v>-2835.16</v>
      </c>
      <c r="J2723" s="6">
        <v>112.14</v>
      </c>
      <c r="K2723" s="6">
        <v>0</v>
      </c>
      <c r="L2723" s="6">
        <v>112.14</v>
      </c>
      <c r="M2723" s="6">
        <v>140.00899999999999</v>
      </c>
      <c r="N2723" s="6">
        <v>-27.868999999999986</v>
      </c>
    </row>
    <row r="2724" spans="1:14" x14ac:dyDescent="0.25">
      <c r="A2724" s="5" t="s">
        <v>1540</v>
      </c>
      <c r="B2724" s="5" t="s">
        <v>36</v>
      </c>
      <c r="C2724" s="5" t="s">
        <v>29</v>
      </c>
      <c r="D2724" s="5" t="s">
        <v>27</v>
      </c>
      <c r="E2724" s="6">
        <v>15401.13</v>
      </c>
      <c r="F2724" s="6">
        <v>0</v>
      </c>
      <c r="G2724" s="6">
        <v>15401.13</v>
      </c>
      <c r="H2724" s="6">
        <v>15478.14</v>
      </c>
      <c r="I2724" s="6">
        <v>-77.010000000000218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</row>
    <row r="2725" spans="1:14" x14ac:dyDescent="0.25">
      <c r="A2725" s="5" t="s">
        <v>1540</v>
      </c>
      <c r="B2725" s="5" t="s">
        <v>37</v>
      </c>
      <c r="C2725" s="5" t="s">
        <v>29</v>
      </c>
      <c r="D2725" s="5" t="s">
        <v>27</v>
      </c>
      <c r="E2725" s="6">
        <v>33764.67</v>
      </c>
      <c r="F2725" s="6">
        <v>0</v>
      </c>
      <c r="G2725" s="6">
        <v>33764.67</v>
      </c>
      <c r="H2725" s="6">
        <v>33933.49</v>
      </c>
      <c r="I2725" s="6">
        <v>-168.81999999999971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</row>
    <row r="2726" spans="1:14" x14ac:dyDescent="0.25">
      <c r="A2726" s="5" t="s">
        <v>1540</v>
      </c>
      <c r="B2726" s="5" t="s">
        <v>1541</v>
      </c>
      <c r="C2726" s="5" t="s">
        <v>39</v>
      </c>
      <c r="D2726" s="5" t="s">
        <v>40</v>
      </c>
      <c r="E2726" s="6">
        <v>-886392.16</v>
      </c>
      <c r="F2726" s="6">
        <v>0</v>
      </c>
      <c r="G2726" s="6">
        <v>-886392.16</v>
      </c>
      <c r="H2726" s="6">
        <v>-886392.05</v>
      </c>
      <c r="I2726" s="6">
        <v>-0.10999999998603016</v>
      </c>
      <c r="J2726" s="6">
        <v>-4867</v>
      </c>
      <c r="K2726" s="6">
        <v>0</v>
      </c>
      <c r="L2726" s="6">
        <v>-4867</v>
      </c>
      <c r="M2726" s="6">
        <v>-4867</v>
      </c>
      <c r="N2726" s="6">
        <v>0</v>
      </c>
    </row>
    <row r="2727" spans="1:14" x14ac:dyDescent="0.25">
      <c r="A2727" s="5" t="s">
        <v>1540</v>
      </c>
      <c r="B2727" s="5" t="s">
        <v>92</v>
      </c>
      <c r="C2727" s="5" t="s">
        <v>42</v>
      </c>
      <c r="D2727" s="5" t="s">
        <v>43</v>
      </c>
      <c r="E2727" s="6">
        <v>468.16</v>
      </c>
      <c r="F2727" s="6">
        <v>0</v>
      </c>
      <c r="G2727" s="6">
        <v>468.16</v>
      </c>
      <c r="H2727" s="6">
        <v>0</v>
      </c>
      <c r="I2727" s="6">
        <v>468.16</v>
      </c>
      <c r="J2727" s="6">
        <v>5500</v>
      </c>
      <c r="K2727" s="6">
        <v>0</v>
      </c>
      <c r="L2727" s="6">
        <v>5500</v>
      </c>
      <c r="M2727" s="6">
        <v>0</v>
      </c>
      <c r="N2727" s="6">
        <v>5500</v>
      </c>
    </row>
    <row r="2728" spans="1:14" x14ac:dyDescent="0.25">
      <c r="A2728" s="5" t="s">
        <v>1540</v>
      </c>
      <c r="B2728" s="5" t="s">
        <v>1301</v>
      </c>
      <c r="C2728" s="5" t="s">
        <v>42</v>
      </c>
      <c r="D2728" s="5" t="s">
        <v>43</v>
      </c>
      <c r="E2728" s="6">
        <v>0</v>
      </c>
      <c r="F2728" s="6">
        <v>2384.8333333333335</v>
      </c>
      <c r="G2728" s="6">
        <v>-2384.8333333333335</v>
      </c>
      <c r="H2728" s="6">
        <v>2432.5300000000002</v>
      </c>
      <c r="I2728" s="6">
        <v>-2432.5300000000002</v>
      </c>
      <c r="J2728" s="6">
        <v>0</v>
      </c>
      <c r="K2728" s="6">
        <v>9734</v>
      </c>
      <c r="L2728" s="6">
        <v>-9734</v>
      </c>
      <c r="M2728" s="6">
        <v>9928.68</v>
      </c>
      <c r="N2728" s="6">
        <v>-9928.68</v>
      </c>
    </row>
    <row r="2729" spans="1:14" x14ac:dyDescent="0.25">
      <c r="A2729" s="5" t="s">
        <v>1540</v>
      </c>
      <c r="B2729" s="5" t="s">
        <v>44</v>
      </c>
      <c r="C2729" s="5" t="s">
        <v>42</v>
      </c>
      <c r="D2729" s="5" t="s">
        <v>43</v>
      </c>
      <c r="E2729" s="6">
        <v>4832.12</v>
      </c>
      <c r="F2729" s="6">
        <v>4823.194029850747</v>
      </c>
      <c r="G2729" s="6">
        <v>8.925970149252862</v>
      </c>
      <c r="H2729" s="6">
        <v>4847.3100000000004</v>
      </c>
      <c r="I2729" s="6">
        <v>-15.190000000000509</v>
      </c>
      <c r="J2729" s="6">
        <v>4876</v>
      </c>
      <c r="K2729" s="6">
        <v>4867</v>
      </c>
      <c r="L2729" s="6">
        <v>9</v>
      </c>
      <c r="M2729" s="6">
        <v>4891.335</v>
      </c>
      <c r="N2729" s="6">
        <v>-15.335000000000036</v>
      </c>
    </row>
    <row r="2730" spans="1:14" x14ac:dyDescent="0.25">
      <c r="A2730" s="5" t="s">
        <v>1540</v>
      </c>
      <c r="B2730" s="5" t="s">
        <v>1195</v>
      </c>
      <c r="C2730" s="5" t="s">
        <v>42</v>
      </c>
      <c r="D2730" s="5" t="s">
        <v>43</v>
      </c>
      <c r="E2730" s="6">
        <v>6107.29</v>
      </c>
      <c r="F2730" s="6">
        <v>6086.8669950738913</v>
      </c>
      <c r="G2730" s="6">
        <v>20.423004926108661</v>
      </c>
      <c r="H2730" s="6">
        <v>6178.17</v>
      </c>
      <c r="I2730" s="6">
        <v>-70.880000000000109</v>
      </c>
      <c r="J2730" s="6">
        <v>58600</v>
      </c>
      <c r="K2730" s="6">
        <v>58404</v>
      </c>
      <c r="L2730" s="6">
        <v>196</v>
      </c>
      <c r="M2730" s="6">
        <v>59280.06</v>
      </c>
      <c r="N2730" s="6">
        <v>-680.05999999999767</v>
      </c>
    </row>
    <row r="2731" spans="1:14" x14ac:dyDescent="0.25">
      <c r="A2731" s="5" t="s">
        <v>1540</v>
      </c>
      <c r="B2731" s="5" t="s">
        <v>99</v>
      </c>
      <c r="C2731" s="5" t="s">
        <v>42</v>
      </c>
      <c r="D2731" s="5" t="s">
        <v>43</v>
      </c>
      <c r="E2731" s="6">
        <v>13955</v>
      </c>
      <c r="F2731" s="6">
        <v>13908.32512315271</v>
      </c>
      <c r="G2731" s="6">
        <v>46.674876847289852</v>
      </c>
      <c r="H2731" s="6">
        <v>14116.95</v>
      </c>
      <c r="I2731" s="6">
        <v>-161.95000000000073</v>
      </c>
      <c r="J2731" s="6">
        <v>58600</v>
      </c>
      <c r="K2731" s="6">
        <v>58404</v>
      </c>
      <c r="L2731" s="6">
        <v>196</v>
      </c>
      <c r="M2731" s="6">
        <v>59280.06</v>
      </c>
      <c r="N2731" s="6">
        <v>-680.05999999999767</v>
      </c>
    </row>
    <row r="2732" spans="1:14" x14ac:dyDescent="0.25">
      <c r="A2732" s="5" t="s">
        <v>1540</v>
      </c>
      <c r="B2732" s="5" t="s">
        <v>1505</v>
      </c>
      <c r="C2732" s="5" t="s">
        <v>42</v>
      </c>
      <c r="D2732" s="5" t="s">
        <v>43</v>
      </c>
      <c r="E2732" s="6">
        <v>16692.21</v>
      </c>
      <c r="F2732" s="6">
        <v>16636.384236453203</v>
      </c>
      <c r="G2732" s="6">
        <v>55.825763546796225</v>
      </c>
      <c r="H2732" s="6">
        <v>16885.93</v>
      </c>
      <c r="I2732" s="6">
        <v>-193.72000000000116</v>
      </c>
      <c r="J2732" s="6">
        <v>58600</v>
      </c>
      <c r="K2732" s="6">
        <v>58404</v>
      </c>
      <c r="L2732" s="6">
        <v>196</v>
      </c>
      <c r="M2732" s="6">
        <v>59280.06</v>
      </c>
      <c r="N2732" s="6">
        <v>-680.05999999999767</v>
      </c>
    </row>
    <row r="2733" spans="1:14" x14ac:dyDescent="0.25">
      <c r="A2733" s="5" t="s">
        <v>1540</v>
      </c>
      <c r="B2733" s="5" t="s">
        <v>47</v>
      </c>
      <c r="C2733" s="5" t="s">
        <v>42</v>
      </c>
      <c r="D2733" s="5" t="s">
        <v>43</v>
      </c>
      <c r="E2733" s="6">
        <v>27528.21</v>
      </c>
      <c r="F2733" s="6">
        <v>27460.980392156864</v>
      </c>
      <c r="G2733" s="6">
        <v>67.229607843135454</v>
      </c>
      <c r="H2733" s="6">
        <v>28010.2</v>
      </c>
      <c r="I2733" s="6">
        <v>-481.9900000000016</v>
      </c>
      <c r="J2733" s="6">
        <v>58547</v>
      </c>
      <c r="K2733" s="6">
        <v>58404</v>
      </c>
      <c r="L2733" s="6">
        <v>143</v>
      </c>
      <c r="M2733" s="6">
        <v>59572.08</v>
      </c>
      <c r="N2733" s="6">
        <v>-1025.0800000000017</v>
      </c>
    </row>
    <row r="2734" spans="1:14" x14ac:dyDescent="0.25">
      <c r="A2734" s="5" t="s">
        <v>1540</v>
      </c>
      <c r="B2734" s="5" t="s">
        <v>1534</v>
      </c>
      <c r="C2734" s="5" t="s">
        <v>42</v>
      </c>
      <c r="D2734" s="5" t="s">
        <v>43</v>
      </c>
      <c r="E2734" s="6">
        <v>30690.36</v>
      </c>
      <c r="F2734" s="6">
        <v>30564.758620689656</v>
      </c>
      <c r="G2734" s="6">
        <v>125.60137931034478</v>
      </c>
      <c r="H2734" s="6">
        <v>31023.23</v>
      </c>
      <c r="I2734" s="6">
        <v>-332.86999999999898</v>
      </c>
      <c r="J2734" s="6">
        <v>4887</v>
      </c>
      <c r="K2734" s="6">
        <v>4867</v>
      </c>
      <c r="L2734" s="6">
        <v>20</v>
      </c>
      <c r="M2734" s="6">
        <v>4940.0050000000001</v>
      </c>
      <c r="N2734" s="6">
        <v>-53.005000000000109</v>
      </c>
    </row>
    <row r="2735" spans="1:14" x14ac:dyDescent="0.25">
      <c r="A2735" s="5" t="s">
        <v>1540</v>
      </c>
      <c r="B2735" s="5" t="s">
        <v>1364</v>
      </c>
      <c r="C2735" s="5" t="s">
        <v>42</v>
      </c>
      <c r="D2735" s="5" t="s">
        <v>43</v>
      </c>
      <c r="E2735" s="6">
        <v>61066.78</v>
      </c>
      <c r="F2735" s="6">
        <v>60758.845771144275</v>
      </c>
      <c r="G2735" s="6">
        <v>307.93422885572363</v>
      </c>
      <c r="H2735" s="6">
        <v>61062.64</v>
      </c>
      <c r="I2735" s="6">
        <v>4.1399999999994179</v>
      </c>
      <c r="J2735" s="6">
        <v>58700</v>
      </c>
      <c r="K2735" s="6">
        <v>58404</v>
      </c>
      <c r="L2735" s="6">
        <v>296</v>
      </c>
      <c r="M2735" s="6">
        <v>58696.02</v>
      </c>
      <c r="N2735" s="6">
        <v>3.9800000000032014</v>
      </c>
    </row>
    <row r="2736" spans="1:14" x14ac:dyDescent="0.25">
      <c r="A2736" s="5" t="s">
        <v>1540</v>
      </c>
      <c r="B2736" s="5" t="s">
        <v>1535</v>
      </c>
      <c r="C2736" s="5" t="s">
        <v>42</v>
      </c>
      <c r="D2736" s="5" t="s">
        <v>43</v>
      </c>
      <c r="E2736" s="6">
        <v>81990.62</v>
      </c>
      <c r="F2736" s="6">
        <v>76937.054187192116</v>
      </c>
      <c r="G2736" s="6">
        <v>5053.5658128078794</v>
      </c>
      <c r="H2736" s="6">
        <v>78091.11</v>
      </c>
      <c r="I2736" s="6">
        <v>3899.5099999999948</v>
      </c>
      <c r="J2736" s="6">
        <v>62240</v>
      </c>
      <c r="K2736" s="6">
        <v>58404</v>
      </c>
      <c r="L2736" s="6">
        <v>3836</v>
      </c>
      <c r="M2736" s="6">
        <v>59280.06</v>
      </c>
      <c r="N2736" s="6">
        <v>2959.9400000000023</v>
      </c>
    </row>
    <row r="2737" spans="1:14" x14ac:dyDescent="0.25">
      <c r="A2737" s="5" t="s">
        <v>1540</v>
      </c>
      <c r="B2737" s="5" t="s">
        <v>103</v>
      </c>
      <c r="C2737" s="5" t="s">
        <v>42</v>
      </c>
      <c r="D2737" s="5" t="s">
        <v>43</v>
      </c>
      <c r="E2737" s="6">
        <v>292920.59999999998</v>
      </c>
      <c r="F2737" s="6">
        <v>292920.59405940596</v>
      </c>
      <c r="G2737" s="6">
        <v>5.9405940119177103E-3</v>
      </c>
      <c r="H2737" s="6">
        <v>295849.8</v>
      </c>
      <c r="I2737" s="6">
        <v>-2929.2000000000116</v>
      </c>
      <c r="J2737" s="6">
        <v>58404</v>
      </c>
      <c r="K2737" s="6">
        <v>58404</v>
      </c>
      <c r="L2737" s="6">
        <v>0</v>
      </c>
      <c r="M2737" s="6">
        <v>58988.04</v>
      </c>
      <c r="N2737" s="6">
        <v>-584.04000000000087</v>
      </c>
    </row>
    <row r="2738" spans="1:14" x14ac:dyDescent="0.25">
      <c r="A2738" s="5" t="s">
        <v>1540</v>
      </c>
      <c r="B2738" s="5" t="s">
        <v>104</v>
      </c>
      <c r="C2738" s="5" t="s">
        <v>42</v>
      </c>
      <c r="D2738" s="5" t="s">
        <v>53</v>
      </c>
      <c r="E2738" s="6">
        <v>255161.24</v>
      </c>
      <c r="F2738" s="6">
        <v>255160.84577114429</v>
      </c>
      <c r="G2738" s="6">
        <v>0.39422885570093058</v>
      </c>
      <c r="H2738" s="6">
        <v>256436.65</v>
      </c>
      <c r="I2738" s="6">
        <v>-1275.4100000000035</v>
      </c>
      <c r="J2738" s="6">
        <v>43803</v>
      </c>
      <c r="K2738" s="6">
        <v>43803</v>
      </c>
      <c r="L2738" s="6">
        <v>0</v>
      </c>
      <c r="M2738" s="6">
        <v>44022.014999999999</v>
      </c>
      <c r="N2738" s="6">
        <v>-219.01499999999942</v>
      </c>
    </row>
    <row r="2739" spans="1:14" x14ac:dyDescent="0.25">
      <c r="A2739" s="5" t="s">
        <v>1540</v>
      </c>
      <c r="B2739" s="5" t="s">
        <v>54</v>
      </c>
      <c r="C2739" s="5" t="s">
        <v>42</v>
      </c>
      <c r="D2739" s="5" t="s">
        <v>55</v>
      </c>
      <c r="E2739" s="6">
        <v>2948.82</v>
      </c>
      <c r="F2739" s="6">
        <v>2891</v>
      </c>
      <c r="G2739" s="6">
        <v>57.820000000000164</v>
      </c>
      <c r="H2739" s="6">
        <v>2948.82</v>
      </c>
      <c r="I2739" s="6">
        <v>0</v>
      </c>
      <c r="J2739" s="6">
        <v>536.149</v>
      </c>
      <c r="K2739" s="6">
        <v>525.63627450980391</v>
      </c>
      <c r="L2739" s="6">
        <v>10.51272549019609</v>
      </c>
      <c r="M2739" s="6">
        <v>536.149</v>
      </c>
      <c r="N2739" s="6">
        <v>0</v>
      </c>
    </row>
    <row r="2740" spans="1:14" x14ac:dyDescent="0.25">
      <c r="A2740" s="5" t="s">
        <v>1542</v>
      </c>
      <c r="B2740" s="5" t="s">
        <v>25</v>
      </c>
      <c r="C2740" s="5" t="s">
        <v>26</v>
      </c>
      <c r="D2740" s="5" t="s">
        <v>27</v>
      </c>
      <c r="E2740" s="6">
        <v>-342.64</v>
      </c>
      <c r="F2740" s="6">
        <v>0</v>
      </c>
      <c r="G2740" s="6">
        <v>-342.64</v>
      </c>
      <c r="H2740" s="6">
        <v>0</v>
      </c>
      <c r="I2740" s="6">
        <v>-342.64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</row>
    <row r="2741" spans="1:14" x14ac:dyDescent="0.25">
      <c r="A2741" s="5" t="s">
        <v>1542</v>
      </c>
      <c r="B2741" s="5" t="s">
        <v>30</v>
      </c>
      <c r="C2741" s="5" t="s">
        <v>29</v>
      </c>
      <c r="D2741" s="5" t="s">
        <v>27</v>
      </c>
      <c r="E2741" s="6">
        <v>51.94</v>
      </c>
      <c r="F2741" s="6">
        <v>0</v>
      </c>
      <c r="G2741" s="6">
        <v>51.94</v>
      </c>
      <c r="H2741" s="6">
        <v>52.2</v>
      </c>
      <c r="I2741" s="6">
        <v>-0.26000000000000512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</row>
    <row r="2742" spans="1:14" x14ac:dyDescent="0.25">
      <c r="A2742" s="5" t="s">
        <v>1542</v>
      </c>
      <c r="B2742" s="5" t="s">
        <v>31</v>
      </c>
      <c r="C2742" s="5" t="s">
        <v>29</v>
      </c>
      <c r="D2742" s="5" t="s">
        <v>27</v>
      </c>
      <c r="E2742" s="6">
        <v>232.94</v>
      </c>
      <c r="F2742" s="6">
        <v>0</v>
      </c>
      <c r="G2742" s="6">
        <v>232.94</v>
      </c>
      <c r="H2742" s="6">
        <v>234.11</v>
      </c>
      <c r="I2742" s="6">
        <v>-1.1700000000000159</v>
      </c>
      <c r="J2742" s="6">
        <v>0</v>
      </c>
      <c r="K2742" s="6">
        <v>0</v>
      </c>
      <c r="L2742" s="6">
        <v>0</v>
      </c>
      <c r="M2742" s="6">
        <v>0</v>
      </c>
      <c r="N2742" s="6">
        <v>0</v>
      </c>
    </row>
    <row r="2743" spans="1:14" x14ac:dyDescent="0.25">
      <c r="A2743" s="5" t="s">
        <v>1542</v>
      </c>
      <c r="B2743" s="5" t="s">
        <v>32</v>
      </c>
      <c r="C2743" s="5" t="s">
        <v>33</v>
      </c>
      <c r="D2743" s="5" t="s">
        <v>27</v>
      </c>
      <c r="E2743" s="6">
        <v>608.63</v>
      </c>
      <c r="F2743" s="6">
        <v>0</v>
      </c>
      <c r="G2743" s="6">
        <v>608.63</v>
      </c>
      <c r="H2743" s="6">
        <v>525.82000000000005</v>
      </c>
      <c r="I2743" s="6">
        <v>82.809999999999945</v>
      </c>
      <c r="J2743" s="6">
        <v>1.5</v>
      </c>
      <c r="K2743" s="6">
        <v>0</v>
      </c>
      <c r="L2743" s="6">
        <v>1.5</v>
      </c>
      <c r="M2743" s="6">
        <v>1.296</v>
      </c>
      <c r="N2743" s="6">
        <v>0.20399999999999996</v>
      </c>
    </row>
    <row r="2744" spans="1:14" x14ac:dyDescent="0.25">
      <c r="A2744" s="5" t="s">
        <v>1542</v>
      </c>
      <c r="B2744" s="5" t="s">
        <v>28</v>
      </c>
      <c r="C2744" s="5" t="s">
        <v>29</v>
      </c>
      <c r="D2744" s="5" t="s">
        <v>27</v>
      </c>
      <c r="E2744" s="6">
        <v>1659.63</v>
      </c>
      <c r="F2744" s="6">
        <v>0</v>
      </c>
      <c r="G2744" s="6">
        <v>1659.63</v>
      </c>
      <c r="H2744" s="6">
        <v>1667.93</v>
      </c>
      <c r="I2744" s="6">
        <v>-8.2999999999999545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</row>
    <row r="2745" spans="1:14" x14ac:dyDescent="0.25">
      <c r="A2745" s="5" t="s">
        <v>1542</v>
      </c>
      <c r="B2745" s="5" t="s">
        <v>34</v>
      </c>
      <c r="C2745" s="5" t="s">
        <v>33</v>
      </c>
      <c r="D2745" s="5" t="s">
        <v>27</v>
      </c>
      <c r="E2745" s="6">
        <v>2721</v>
      </c>
      <c r="F2745" s="6">
        <v>0</v>
      </c>
      <c r="G2745" s="6">
        <v>2721</v>
      </c>
      <c r="H2745" s="6">
        <v>2350.81</v>
      </c>
      <c r="I2745" s="6">
        <v>370.19000000000005</v>
      </c>
      <c r="J2745" s="6">
        <v>1.5</v>
      </c>
      <c r="K2745" s="6">
        <v>0</v>
      </c>
      <c r="L2745" s="6">
        <v>1.5</v>
      </c>
      <c r="M2745" s="6">
        <v>1.296</v>
      </c>
      <c r="N2745" s="6">
        <v>0.20399999999999996</v>
      </c>
    </row>
    <row r="2746" spans="1:14" x14ac:dyDescent="0.25">
      <c r="A2746" s="5" t="s">
        <v>1542</v>
      </c>
      <c r="B2746" s="5" t="s">
        <v>35</v>
      </c>
      <c r="C2746" s="5" t="s">
        <v>33</v>
      </c>
      <c r="D2746" s="5" t="s">
        <v>27</v>
      </c>
      <c r="E2746" s="6">
        <v>3204.5</v>
      </c>
      <c r="F2746" s="6">
        <v>0</v>
      </c>
      <c r="G2746" s="6">
        <v>3204.5</v>
      </c>
      <c r="H2746" s="6">
        <v>2768.45</v>
      </c>
      <c r="I2746" s="6">
        <v>436.05000000000018</v>
      </c>
      <c r="J2746" s="6">
        <v>31.5</v>
      </c>
      <c r="K2746" s="6">
        <v>0</v>
      </c>
      <c r="L2746" s="6">
        <v>31.5</v>
      </c>
      <c r="M2746" s="6">
        <v>27.213999999999999</v>
      </c>
      <c r="N2746" s="6">
        <v>4.2860000000000014</v>
      </c>
    </row>
    <row r="2747" spans="1:14" x14ac:dyDescent="0.25">
      <c r="A2747" s="5" t="s">
        <v>1542</v>
      </c>
      <c r="B2747" s="5" t="s">
        <v>36</v>
      </c>
      <c r="C2747" s="5" t="s">
        <v>29</v>
      </c>
      <c r="D2747" s="5" t="s">
        <v>27</v>
      </c>
      <c r="E2747" s="6">
        <v>2993.52</v>
      </c>
      <c r="F2747" s="6">
        <v>0</v>
      </c>
      <c r="G2747" s="6">
        <v>2993.52</v>
      </c>
      <c r="H2747" s="6">
        <v>3008.49</v>
      </c>
      <c r="I2747" s="6">
        <v>-14.9699999999998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</row>
    <row r="2748" spans="1:14" x14ac:dyDescent="0.25">
      <c r="A2748" s="5" t="s">
        <v>1542</v>
      </c>
      <c r="B2748" s="5" t="s">
        <v>37</v>
      </c>
      <c r="C2748" s="5" t="s">
        <v>29</v>
      </c>
      <c r="D2748" s="5" t="s">
        <v>27</v>
      </c>
      <c r="E2748" s="6">
        <v>6562.85</v>
      </c>
      <c r="F2748" s="6">
        <v>0</v>
      </c>
      <c r="G2748" s="6">
        <v>6562.85</v>
      </c>
      <c r="H2748" s="6">
        <v>6595.66</v>
      </c>
      <c r="I2748" s="6">
        <v>-32.809999999999491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</row>
    <row r="2749" spans="1:14" x14ac:dyDescent="0.25">
      <c r="A2749" s="5" t="s">
        <v>1542</v>
      </c>
      <c r="B2749" s="5" t="s">
        <v>1541</v>
      </c>
      <c r="C2749" s="5" t="s">
        <v>39</v>
      </c>
      <c r="D2749" s="5" t="s">
        <v>40</v>
      </c>
      <c r="E2749" s="6">
        <v>-173051.4</v>
      </c>
      <c r="F2749" s="6">
        <v>0</v>
      </c>
      <c r="G2749" s="6">
        <v>-173051.4</v>
      </c>
      <c r="H2749" s="6">
        <v>-173051.45</v>
      </c>
      <c r="I2749" s="6">
        <v>5.0000000017462298E-2</v>
      </c>
      <c r="J2749" s="6">
        <v>-946</v>
      </c>
      <c r="K2749" s="6">
        <v>0</v>
      </c>
      <c r="L2749" s="6">
        <v>-946</v>
      </c>
      <c r="M2749" s="6">
        <v>-946</v>
      </c>
      <c r="N2749" s="6">
        <v>0</v>
      </c>
    </row>
    <row r="2750" spans="1:14" x14ac:dyDescent="0.25">
      <c r="A2750" s="5" t="s">
        <v>1542</v>
      </c>
      <c r="B2750" s="5" t="s">
        <v>92</v>
      </c>
      <c r="C2750" s="5" t="s">
        <v>42</v>
      </c>
      <c r="D2750" s="5" t="s">
        <v>43</v>
      </c>
      <c r="E2750" s="6">
        <v>108.95</v>
      </c>
      <c r="F2750" s="6">
        <v>0</v>
      </c>
      <c r="G2750" s="6">
        <v>108.95</v>
      </c>
      <c r="H2750" s="6">
        <v>0</v>
      </c>
      <c r="I2750" s="6">
        <v>108.95</v>
      </c>
      <c r="J2750" s="6">
        <v>1280</v>
      </c>
      <c r="K2750" s="6">
        <v>0</v>
      </c>
      <c r="L2750" s="6">
        <v>1280</v>
      </c>
      <c r="M2750" s="6">
        <v>0</v>
      </c>
      <c r="N2750" s="6">
        <v>1280</v>
      </c>
    </row>
    <row r="2751" spans="1:14" x14ac:dyDescent="0.25">
      <c r="A2751" s="5" t="s">
        <v>1542</v>
      </c>
      <c r="B2751" s="5" t="s">
        <v>1301</v>
      </c>
      <c r="C2751" s="5" t="s">
        <v>42</v>
      </c>
      <c r="D2751" s="5" t="s">
        <v>43</v>
      </c>
      <c r="E2751" s="6">
        <v>0</v>
      </c>
      <c r="F2751" s="6">
        <v>463.53921568627453</v>
      </c>
      <c r="G2751" s="6">
        <v>-463.53921568627453</v>
      </c>
      <c r="H2751" s="6">
        <v>472.81</v>
      </c>
      <c r="I2751" s="6">
        <v>-472.81</v>
      </c>
      <c r="J2751" s="6">
        <v>0</v>
      </c>
      <c r="K2751" s="6">
        <v>1892</v>
      </c>
      <c r="L2751" s="6">
        <v>-1892</v>
      </c>
      <c r="M2751" s="6">
        <v>1929.84</v>
      </c>
      <c r="N2751" s="6">
        <v>-1929.84</v>
      </c>
    </row>
    <row r="2752" spans="1:14" x14ac:dyDescent="0.25">
      <c r="A2752" s="5" t="s">
        <v>1542</v>
      </c>
      <c r="B2752" s="5" t="s">
        <v>44</v>
      </c>
      <c r="C2752" s="5" t="s">
        <v>42</v>
      </c>
      <c r="D2752" s="5" t="s">
        <v>43</v>
      </c>
      <c r="E2752" s="6">
        <v>984.2</v>
      </c>
      <c r="F2752" s="6">
        <v>980.05970149253733</v>
      </c>
      <c r="G2752" s="6">
        <v>4.1402985074627168</v>
      </c>
      <c r="H2752" s="6">
        <v>984.96</v>
      </c>
      <c r="I2752" s="6">
        <v>-0.75999999999999091</v>
      </c>
      <c r="J2752" s="6">
        <v>950</v>
      </c>
      <c r="K2752" s="6">
        <v>946</v>
      </c>
      <c r="L2752" s="6">
        <v>4</v>
      </c>
      <c r="M2752" s="6">
        <v>950.73</v>
      </c>
      <c r="N2752" s="6">
        <v>-0.73000000000001819</v>
      </c>
    </row>
    <row r="2753" spans="1:14" x14ac:dyDescent="0.25">
      <c r="A2753" s="5" t="s">
        <v>1542</v>
      </c>
      <c r="B2753" s="5" t="s">
        <v>1195</v>
      </c>
      <c r="C2753" s="5" t="s">
        <v>42</v>
      </c>
      <c r="D2753" s="5" t="s">
        <v>43</v>
      </c>
      <c r="E2753" s="6">
        <v>1198.53</v>
      </c>
      <c r="F2753" s="6">
        <v>1183.1034482758619</v>
      </c>
      <c r="G2753" s="6">
        <v>15.426551724138108</v>
      </c>
      <c r="H2753" s="6">
        <v>1200.8499999999999</v>
      </c>
      <c r="I2753" s="6">
        <v>-2.3199999999999363</v>
      </c>
      <c r="J2753" s="6">
        <v>11500</v>
      </c>
      <c r="K2753" s="6">
        <v>11352</v>
      </c>
      <c r="L2753" s="6">
        <v>148</v>
      </c>
      <c r="M2753" s="6">
        <v>11522.28</v>
      </c>
      <c r="N2753" s="6">
        <v>-22.280000000000655</v>
      </c>
    </row>
    <row r="2754" spans="1:14" x14ac:dyDescent="0.25">
      <c r="A2754" s="5" t="s">
        <v>1542</v>
      </c>
      <c r="B2754" s="5" t="s">
        <v>99</v>
      </c>
      <c r="C2754" s="5" t="s">
        <v>42</v>
      </c>
      <c r="D2754" s="5" t="s">
        <v>43</v>
      </c>
      <c r="E2754" s="6">
        <v>2738.61</v>
      </c>
      <c r="F2754" s="6">
        <v>2703.3694581280788</v>
      </c>
      <c r="G2754" s="6">
        <v>35.240541871921323</v>
      </c>
      <c r="H2754" s="6">
        <v>2743.92</v>
      </c>
      <c r="I2754" s="6">
        <v>-5.3099999999999454</v>
      </c>
      <c r="J2754" s="6">
        <v>11500</v>
      </c>
      <c r="K2754" s="6">
        <v>11352</v>
      </c>
      <c r="L2754" s="6">
        <v>148</v>
      </c>
      <c r="M2754" s="6">
        <v>11522.28</v>
      </c>
      <c r="N2754" s="6">
        <v>-22.280000000000655</v>
      </c>
    </row>
    <row r="2755" spans="1:14" x14ac:dyDescent="0.25">
      <c r="A2755" s="5" t="s">
        <v>1542</v>
      </c>
      <c r="B2755" s="5" t="s">
        <v>1505</v>
      </c>
      <c r="C2755" s="5" t="s">
        <v>42</v>
      </c>
      <c r="D2755" s="5" t="s">
        <v>43</v>
      </c>
      <c r="E2755" s="6">
        <v>3275.78</v>
      </c>
      <c r="F2755" s="6">
        <v>3233.615763546798</v>
      </c>
      <c r="G2755" s="6">
        <v>42.164236453202193</v>
      </c>
      <c r="H2755" s="6">
        <v>3282.12</v>
      </c>
      <c r="I2755" s="6">
        <v>-6.3399999999996908</v>
      </c>
      <c r="J2755" s="6">
        <v>11500</v>
      </c>
      <c r="K2755" s="6">
        <v>11352</v>
      </c>
      <c r="L2755" s="6">
        <v>148</v>
      </c>
      <c r="M2755" s="6">
        <v>11522.28</v>
      </c>
      <c r="N2755" s="6">
        <v>-22.280000000000655</v>
      </c>
    </row>
    <row r="2756" spans="1:14" x14ac:dyDescent="0.25">
      <c r="A2756" s="5" t="s">
        <v>1542</v>
      </c>
      <c r="B2756" s="5" t="s">
        <v>47</v>
      </c>
      <c r="C2756" s="5" t="s">
        <v>42</v>
      </c>
      <c r="D2756" s="5" t="s">
        <v>43</v>
      </c>
      <c r="E2756" s="6">
        <v>5438.69</v>
      </c>
      <c r="F2756" s="6">
        <v>5337.5980392156862</v>
      </c>
      <c r="G2756" s="6">
        <v>101.09196078431341</v>
      </c>
      <c r="H2756" s="6">
        <v>5444.35</v>
      </c>
      <c r="I2756" s="6">
        <v>-5.660000000000764</v>
      </c>
      <c r="J2756" s="6">
        <v>11567</v>
      </c>
      <c r="K2756" s="6">
        <v>11352</v>
      </c>
      <c r="L2756" s="6">
        <v>215</v>
      </c>
      <c r="M2756" s="6">
        <v>11579.04</v>
      </c>
      <c r="N2756" s="6">
        <v>-12.040000000000873</v>
      </c>
    </row>
    <row r="2757" spans="1:14" x14ac:dyDescent="0.25">
      <c r="A2757" s="5" t="s">
        <v>1542</v>
      </c>
      <c r="B2757" s="5" t="s">
        <v>1534</v>
      </c>
      <c r="C2757" s="5" t="s">
        <v>42</v>
      </c>
      <c r="D2757" s="5" t="s">
        <v>43</v>
      </c>
      <c r="E2757" s="6">
        <v>6028.8</v>
      </c>
      <c r="F2757" s="6">
        <v>5940.8768472906404</v>
      </c>
      <c r="G2757" s="6">
        <v>87.923152709359783</v>
      </c>
      <c r="H2757" s="6">
        <v>6029.99</v>
      </c>
      <c r="I2757" s="6">
        <v>-1.1899999999995998</v>
      </c>
      <c r="J2757" s="6">
        <v>960</v>
      </c>
      <c r="K2757" s="6">
        <v>946</v>
      </c>
      <c r="L2757" s="6">
        <v>14</v>
      </c>
      <c r="M2757" s="6">
        <v>960.19</v>
      </c>
      <c r="N2757" s="6">
        <v>-0.19000000000005457</v>
      </c>
    </row>
    <row r="2758" spans="1:14" x14ac:dyDescent="0.25">
      <c r="A2758" s="5" t="s">
        <v>1542</v>
      </c>
      <c r="B2758" s="5" t="s">
        <v>1364</v>
      </c>
      <c r="C2758" s="5" t="s">
        <v>42</v>
      </c>
      <c r="D2758" s="5" t="s">
        <v>43</v>
      </c>
      <c r="E2758" s="6">
        <v>11963.68</v>
      </c>
      <c r="F2758" s="6">
        <v>11809.711442786069</v>
      </c>
      <c r="G2758" s="6">
        <v>153.96855721393149</v>
      </c>
      <c r="H2758" s="6">
        <v>11868.76</v>
      </c>
      <c r="I2758" s="6">
        <v>94.920000000000073</v>
      </c>
      <c r="J2758" s="6">
        <v>11500</v>
      </c>
      <c r="K2758" s="6">
        <v>11352</v>
      </c>
      <c r="L2758" s="6">
        <v>148</v>
      </c>
      <c r="M2758" s="6">
        <v>11408.76</v>
      </c>
      <c r="N2758" s="6">
        <v>91.239999999999782</v>
      </c>
    </row>
    <row r="2759" spans="1:14" x14ac:dyDescent="0.25">
      <c r="A2759" s="5" t="s">
        <v>1542</v>
      </c>
      <c r="B2759" s="5" t="s">
        <v>1535</v>
      </c>
      <c r="C2759" s="5" t="s">
        <v>42</v>
      </c>
      <c r="D2759" s="5" t="s">
        <v>43</v>
      </c>
      <c r="E2759" s="6">
        <v>16006.25</v>
      </c>
      <c r="F2759" s="6">
        <v>15664.049261083745</v>
      </c>
      <c r="G2759" s="6">
        <v>342.20073891625543</v>
      </c>
      <c r="H2759" s="6">
        <v>15899.01</v>
      </c>
      <c r="I2759" s="6">
        <v>107.23999999999978</v>
      </c>
      <c r="J2759" s="6">
        <v>11600</v>
      </c>
      <c r="K2759" s="6">
        <v>11352</v>
      </c>
      <c r="L2759" s="6">
        <v>248</v>
      </c>
      <c r="M2759" s="6">
        <v>11522.28</v>
      </c>
      <c r="N2759" s="6">
        <v>77.719999999999345</v>
      </c>
    </row>
    <row r="2760" spans="1:14" x14ac:dyDescent="0.25">
      <c r="A2760" s="5" t="s">
        <v>1542</v>
      </c>
      <c r="B2760" s="5" t="s">
        <v>103</v>
      </c>
      <c r="C2760" s="5" t="s">
        <v>42</v>
      </c>
      <c r="D2760" s="5" t="s">
        <v>43</v>
      </c>
      <c r="E2760" s="6">
        <v>57446.62</v>
      </c>
      <c r="F2760" s="6">
        <v>56935.049504950497</v>
      </c>
      <c r="G2760" s="6">
        <v>511.57049504950555</v>
      </c>
      <c r="H2760" s="6">
        <v>57504.4</v>
      </c>
      <c r="I2760" s="6">
        <v>-57.779999999998836</v>
      </c>
      <c r="J2760" s="6">
        <v>11454</v>
      </c>
      <c r="K2760" s="6">
        <v>11352</v>
      </c>
      <c r="L2760" s="6">
        <v>102</v>
      </c>
      <c r="M2760" s="6">
        <v>11465.52</v>
      </c>
      <c r="N2760" s="6">
        <v>-11.520000000000437</v>
      </c>
    </row>
    <row r="2761" spans="1:14" x14ac:dyDescent="0.25">
      <c r="A2761" s="5" t="s">
        <v>1542</v>
      </c>
      <c r="B2761" s="5" t="s">
        <v>104</v>
      </c>
      <c r="C2761" s="5" t="s">
        <v>42</v>
      </c>
      <c r="D2761" s="5" t="s">
        <v>53</v>
      </c>
      <c r="E2761" s="6">
        <v>49595.75</v>
      </c>
      <c r="F2761" s="6">
        <v>49595.671641791043</v>
      </c>
      <c r="G2761" s="6">
        <v>7.8358208957070019E-2</v>
      </c>
      <c r="H2761" s="6">
        <v>49843.65</v>
      </c>
      <c r="I2761" s="6">
        <v>-247.90000000000146</v>
      </c>
      <c r="J2761" s="6">
        <v>8514</v>
      </c>
      <c r="K2761" s="6">
        <v>8514</v>
      </c>
      <c r="L2761" s="6">
        <v>0</v>
      </c>
      <c r="M2761" s="6">
        <v>8556.57</v>
      </c>
      <c r="N2761" s="6">
        <v>-42.569999999999709</v>
      </c>
    </row>
    <row r="2762" spans="1:14" x14ac:dyDescent="0.25">
      <c r="A2762" s="5" t="s">
        <v>1542</v>
      </c>
      <c r="B2762" s="5" t="s">
        <v>54</v>
      </c>
      <c r="C2762" s="5" t="s">
        <v>42</v>
      </c>
      <c r="D2762" s="5" t="s">
        <v>55</v>
      </c>
      <c r="E2762" s="6">
        <v>573.16999999999996</v>
      </c>
      <c r="F2762" s="6">
        <v>561.92156862745094</v>
      </c>
      <c r="G2762" s="6">
        <v>11.248431372549021</v>
      </c>
      <c r="H2762" s="6">
        <v>573.16</v>
      </c>
      <c r="I2762" s="6">
        <v>9.9999999999909051E-3</v>
      </c>
      <c r="J2762" s="6">
        <v>104.212</v>
      </c>
      <c r="K2762" s="6">
        <v>102.16764705882353</v>
      </c>
      <c r="L2762" s="6">
        <v>2.04435294117647</v>
      </c>
      <c r="M2762" s="6">
        <v>104.211</v>
      </c>
      <c r="N2762" s="6">
        <v>1.0000000000047748E-3</v>
      </c>
    </row>
    <row r="2763" spans="1:14" x14ac:dyDescent="0.25">
      <c r="A2763" s="5" t="s">
        <v>1543</v>
      </c>
      <c r="B2763" s="5" t="s">
        <v>25</v>
      </c>
      <c r="C2763" s="5" t="s">
        <v>26</v>
      </c>
      <c r="D2763" s="5" t="s">
        <v>27</v>
      </c>
      <c r="E2763" s="6">
        <v>12314.26</v>
      </c>
      <c r="F2763" s="6">
        <v>0</v>
      </c>
      <c r="G2763" s="6">
        <v>12314.26</v>
      </c>
      <c r="H2763" s="6">
        <v>0</v>
      </c>
      <c r="I2763" s="6">
        <v>12314.26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</row>
    <row r="2764" spans="1:14" x14ac:dyDescent="0.25">
      <c r="A2764" s="5" t="s">
        <v>1543</v>
      </c>
      <c r="B2764" s="5" t="s">
        <v>30</v>
      </c>
      <c r="C2764" s="5" t="s">
        <v>29</v>
      </c>
      <c r="D2764" s="5" t="s">
        <v>27</v>
      </c>
      <c r="E2764" s="6">
        <v>355.59</v>
      </c>
      <c r="F2764" s="6">
        <v>0</v>
      </c>
      <c r="G2764" s="6">
        <v>355.59</v>
      </c>
      <c r="H2764" s="6">
        <v>357.37</v>
      </c>
      <c r="I2764" s="6">
        <v>-1.7800000000000296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</row>
    <row r="2765" spans="1:14" x14ac:dyDescent="0.25">
      <c r="A2765" s="5" t="s">
        <v>1543</v>
      </c>
      <c r="B2765" s="5" t="s">
        <v>31</v>
      </c>
      <c r="C2765" s="5" t="s">
        <v>29</v>
      </c>
      <c r="D2765" s="5" t="s">
        <v>27</v>
      </c>
      <c r="E2765" s="6">
        <v>1594.9</v>
      </c>
      <c r="F2765" s="6">
        <v>0</v>
      </c>
      <c r="G2765" s="6">
        <v>1594.9</v>
      </c>
      <c r="H2765" s="6">
        <v>1602.87</v>
      </c>
      <c r="I2765" s="6">
        <v>-7.9699999999997999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</row>
    <row r="2766" spans="1:14" x14ac:dyDescent="0.25">
      <c r="A2766" s="5" t="s">
        <v>1543</v>
      </c>
      <c r="B2766" s="5" t="s">
        <v>32</v>
      </c>
      <c r="C2766" s="5" t="s">
        <v>33</v>
      </c>
      <c r="D2766" s="5" t="s">
        <v>27</v>
      </c>
      <c r="E2766" s="6">
        <v>3244.79</v>
      </c>
      <c r="F2766" s="6">
        <v>0</v>
      </c>
      <c r="G2766" s="6">
        <v>3244.79</v>
      </c>
      <c r="H2766" s="6">
        <v>3600.16</v>
      </c>
      <c r="I2766" s="6">
        <v>-355.36999999999989</v>
      </c>
      <c r="J2766" s="6">
        <v>7.9969999999999999</v>
      </c>
      <c r="K2766" s="6">
        <v>0</v>
      </c>
      <c r="L2766" s="6">
        <v>7.9969999999999999</v>
      </c>
      <c r="M2766" s="6">
        <v>8.8729999999999993</v>
      </c>
      <c r="N2766" s="6">
        <v>-0.87599999999999945</v>
      </c>
    </row>
    <row r="2767" spans="1:14" x14ac:dyDescent="0.25">
      <c r="A2767" s="5" t="s">
        <v>1543</v>
      </c>
      <c r="B2767" s="5" t="s">
        <v>28</v>
      </c>
      <c r="C2767" s="5" t="s">
        <v>29</v>
      </c>
      <c r="D2767" s="5" t="s">
        <v>27</v>
      </c>
      <c r="E2767" s="6">
        <v>11363.05</v>
      </c>
      <c r="F2767" s="6">
        <v>0</v>
      </c>
      <c r="G2767" s="6">
        <v>11363.05</v>
      </c>
      <c r="H2767" s="6">
        <v>11419.87</v>
      </c>
      <c r="I2767" s="6">
        <v>-56.820000000001528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</row>
    <row r="2768" spans="1:14" x14ac:dyDescent="0.25">
      <c r="A2768" s="5" t="s">
        <v>1543</v>
      </c>
      <c r="B2768" s="5" t="s">
        <v>34</v>
      </c>
      <c r="C2768" s="5" t="s">
        <v>33</v>
      </c>
      <c r="D2768" s="5" t="s">
        <v>27</v>
      </c>
      <c r="E2768" s="6">
        <v>14506.56</v>
      </c>
      <c r="F2768" s="6">
        <v>0</v>
      </c>
      <c r="G2768" s="6">
        <v>14506.56</v>
      </c>
      <c r="H2768" s="6">
        <v>16095.34</v>
      </c>
      <c r="I2768" s="6">
        <v>-1588.7800000000007</v>
      </c>
      <c r="J2768" s="6">
        <v>7.9969999999999999</v>
      </c>
      <c r="K2768" s="6">
        <v>0</v>
      </c>
      <c r="L2768" s="6">
        <v>7.9969999999999999</v>
      </c>
      <c r="M2768" s="6">
        <v>8.8729999999999993</v>
      </c>
      <c r="N2768" s="6">
        <v>-0.87599999999999945</v>
      </c>
    </row>
    <row r="2769" spans="1:14" x14ac:dyDescent="0.25">
      <c r="A2769" s="5" t="s">
        <v>1543</v>
      </c>
      <c r="B2769" s="5" t="s">
        <v>35</v>
      </c>
      <c r="C2769" s="5" t="s">
        <v>33</v>
      </c>
      <c r="D2769" s="5" t="s">
        <v>27</v>
      </c>
      <c r="E2769" s="6">
        <v>17084.23</v>
      </c>
      <c r="F2769" s="6">
        <v>0</v>
      </c>
      <c r="G2769" s="6">
        <v>17084.23</v>
      </c>
      <c r="H2769" s="6">
        <v>18954.79</v>
      </c>
      <c r="I2769" s="6">
        <v>-1870.5600000000013</v>
      </c>
      <c r="J2769" s="6">
        <v>167.93700000000001</v>
      </c>
      <c r="K2769" s="6">
        <v>0</v>
      </c>
      <c r="L2769" s="6">
        <v>167.93700000000001</v>
      </c>
      <c r="M2769" s="6">
        <v>186.32499999999999</v>
      </c>
      <c r="N2769" s="6">
        <v>-18.387999999999977</v>
      </c>
    </row>
    <row r="2770" spans="1:14" x14ac:dyDescent="0.25">
      <c r="A2770" s="5" t="s">
        <v>1543</v>
      </c>
      <c r="B2770" s="5" t="s">
        <v>36</v>
      </c>
      <c r="C2770" s="5" t="s">
        <v>29</v>
      </c>
      <c r="D2770" s="5" t="s">
        <v>27</v>
      </c>
      <c r="E2770" s="6">
        <v>20495.82</v>
      </c>
      <c r="F2770" s="6">
        <v>0</v>
      </c>
      <c r="G2770" s="6">
        <v>20495.82</v>
      </c>
      <c r="H2770" s="6">
        <v>20598.3</v>
      </c>
      <c r="I2770" s="6">
        <v>-102.47999999999956</v>
      </c>
      <c r="J2770" s="6">
        <v>0</v>
      </c>
      <c r="K2770" s="6">
        <v>0</v>
      </c>
      <c r="L2770" s="6">
        <v>0</v>
      </c>
      <c r="M2770" s="6">
        <v>0</v>
      </c>
      <c r="N2770" s="6">
        <v>0</v>
      </c>
    </row>
    <row r="2771" spans="1:14" x14ac:dyDescent="0.25">
      <c r="A2771" s="5" t="s">
        <v>1543</v>
      </c>
      <c r="B2771" s="5" t="s">
        <v>37</v>
      </c>
      <c r="C2771" s="5" t="s">
        <v>29</v>
      </c>
      <c r="D2771" s="5" t="s">
        <v>27</v>
      </c>
      <c r="E2771" s="6">
        <v>44933.99</v>
      </c>
      <c r="F2771" s="6">
        <v>0</v>
      </c>
      <c r="G2771" s="6">
        <v>44933.99</v>
      </c>
      <c r="H2771" s="6">
        <v>45158.66</v>
      </c>
      <c r="I2771" s="6">
        <v>-224.67000000000553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</row>
    <row r="2772" spans="1:14" x14ac:dyDescent="0.25">
      <c r="A2772" s="5" t="s">
        <v>1543</v>
      </c>
      <c r="B2772" s="5" t="s">
        <v>1539</v>
      </c>
      <c r="C2772" s="5" t="s">
        <v>39</v>
      </c>
      <c r="D2772" s="5" t="s">
        <v>40</v>
      </c>
      <c r="E2772" s="6">
        <v>-1175712.1599999999</v>
      </c>
      <c r="F2772" s="6">
        <v>0</v>
      </c>
      <c r="G2772" s="6">
        <v>-1175712.1599999999</v>
      </c>
      <c r="H2772" s="6">
        <v>-1175711.94</v>
      </c>
      <c r="I2772" s="6">
        <v>-0.21999999997206032</v>
      </c>
      <c r="J2772" s="6">
        <v>-6477</v>
      </c>
      <c r="K2772" s="6">
        <v>0</v>
      </c>
      <c r="L2772" s="6">
        <v>-6477</v>
      </c>
      <c r="M2772" s="6">
        <v>-6477</v>
      </c>
      <c r="N2772" s="6">
        <v>0</v>
      </c>
    </row>
    <row r="2773" spans="1:14" x14ac:dyDescent="0.25">
      <c r="A2773" s="5" t="s">
        <v>1543</v>
      </c>
      <c r="B2773" s="5" t="s">
        <v>92</v>
      </c>
      <c r="C2773" s="5" t="s">
        <v>42</v>
      </c>
      <c r="D2773" s="5" t="s">
        <v>43</v>
      </c>
      <c r="E2773" s="6">
        <v>42.56</v>
      </c>
      <c r="F2773" s="6">
        <v>0</v>
      </c>
      <c r="G2773" s="6">
        <v>42.56</v>
      </c>
      <c r="H2773" s="6">
        <v>0</v>
      </c>
      <c r="I2773" s="6">
        <v>42.56</v>
      </c>
      <c r="J2773" s="6">
        <v>500</v>
      </c>
      <c r="K2773" s="6">
        <v>0</v>
      </c>
      <c r="L2773" s="6">
        <v>500</v>
      </c>
      <c r="M2773" s="6">
        <v>0</v>
      </c>
      <c r="N2773" s="6">
        <v>500</v>
      </c>
    </row>
    <row r="2774" spans="1:14" x14ac:dyDescent="0.25">
      <c r="A2774" s="5" t="s">
        <v>1543</v>
      </c>
      <c r="B2774" s="5" t="s">
        <v>1301</v>
      </c>
      <c r="C2774" s="5" t="s">
        <v>42</v>
      </c>
      <c r="D2774" s="5" t="s">
        <v>43</v>
      </c>
      <c r="E2774" s="6">
        <v>0</v>
      </c>
      <c r="F2774" s="6">
        <v>3173.7254901960782</v>
      </c>
      <c r="G2774" s="6">
        <v>-3173.7254901960782</v>
      </c>
      <c r="H2774" s="6">
        <v>3237.2</v>
      </c>
      <c r="I2774" s="6">
        <v>-3237.2</v>
      </c>
      <c r="J2774" s="6">
        <v>0</v>
      </c>
      <c r="K2774" s="6">
        <v>12954</v>
      </c>
      <c r="L2774" s="6">
        <v>-12954</v>
      </c>
      <c r="M2774" s="6">
        <v>13213.08</v>
      </c>
      <c r="N2774" s="6">
        <v>-13213.08</v>
      </c>
    </row>
    <row r="2775" spans="1:14" x14ac:dyDescent="0.25">
      <c r="A2775" s="5" t="s">
        <v>1543</v>
      </c>
      <c r="B2775" s="5" t="s">
        <v>107</v>
      </c>
      <c r="C2775" s="5" t="s">
        <v>42</v>
      </c>
      <c r="D2775" s="5" t="s">
        <v>43</v>
      </c>
      <c r="E2775" s="6">
        <v>4297.1000000000004</v>
      </c>
      <c r="F2775" s="6">
        <v>4260.0492610837437</v>
      </c>
      <c r="G2775" s="6">
        <v>37.050738916256705</v>
      </c>
      <c r="H2775" s="6">
        <v>4323.95</v>
      </c>
      <c r="I2775" s="6">
        <v>-26.849999999999454</v>
      </c>
      <c r="J2775" s="6">
        <v>78400</v>
      </c>
      <c r="K2775" s="6">
        <v>77724</v>
      </c>
      <c r="L2775" s="6">
        <v>676</v>
      </c>
      <c r="M2775" s="6">
        <v>78889.86</v>
      </c>
      <c r="N2775" s="6">
        <v>-489.86000000000058</v>
      </c>
    </row>
    <row r="2776" spans="1:14" x14ac:dyDescent="0.25">
      <c r="A2776" s="5" t="s">
        <v>1543</v>
      </c>
      <c r="B2776" s="5" t="s">
        <v>44</v>
      </c>
      <c r="C2776" s="5" t="s">
        <v>42</v>
      </c>
      <c r="D2776" s="5" t="s">
        <v>43</v>
      </c>
      <c r="E2776" s="6">
        <v>6426.64</v>
      </c>
      <c r="F2776" s="6">
        <v>6418.7064676616919</v>
      </c>
      <c r="G2776" s="6">
        <v>7.933532338308396</v>
      </c>
      <c r="H2776" s="6">
        <v>6450.8</v>
      </c>
      <c r="I2776" s="6">
        <v>-24.159999999999854</v>
      </c>
      <c r="J2776" s="6">
        <v>6485</v>
      </c>
      <c r="K2776" s="6">
        <v>6477</v>
      </c>
      <c r="L2776" s="6">
        <v>8</v>
      </c>
      <c r="M2776" s="6">
        <v>6509.3850000000002</v>
      </c>
      <c r="N2776" s="6">
        <v>-24.385000000000218</v>
      </c>
    </row>
    <row r="2777" spans="1:14" x14ac:dyDescent="0.25">
      <c r="A2777" s="5" t="s">
        <v>1543</v>
      </c>
      <c r="B2777" s="5" t="s">
        <v>99</v>
      </c>
      <c r="C2777" s="5" t="s">
        <v>42</v>
      </c>
      <c r="D2777" s="5" t="s">
        <v>43</v>
      </c>
      <c r="E2777" s="6">
        <v>18670.18</v>
      </c>
      <c r="F2777" s="6">
        <v>18509.192118226605</v>
      </c>
      <c r="G2777" s="6">
        <v>160.9878817733952</v>
      </c>
      <c r="H2777" s="6">
        <v>18786.830000000002</v>
      </c>
      <c r="I2777" s="6">
        <v>-116.65000000000146</v>
      </c>
      <c r="J2777" s="6">
        <v>78400</v>
      </c>
      <c r="K2777" s="6">
        <v>77724</v>
      </c>
      <c r="L2777" s="6">
        <v>676</v>
      </c>
      <c r="M2777" s="6">
        <v>78889.86</v>
      </c>
      <c r="N2777" s="6">
        <v>-489.86000000000058</v>
      </c>
    </row>
    <row r="2778" spans="1:14" x14ac:dyDescent="0.25">
      <c r="A2778" s="5" t="s">
        <v>1543</v>
      </c>
      <c r="B2778" s="5" t="s">
        <v>1505</v>
      </c>
      <c r="C2778" s="5" t="s">
        <v>42</v>
      </c>
      <c r="D2778" s="5" t="s">
        <v>43</v>
      </c>
      <c r="E2778" s="6">
        <v>22332.240000000002</v>
      </c>
      <c r="F2778" s="6">
        <v>22139.68472906404</v>
      </c>
      <c r="G2778" s="6">
        <v>192.55527093596174</v>
      </c>
      <c r="H2778" s="6">
        <v>22471.78</v>
      </c>
      <c r="I2778" s="6">
        <v>-139.53999999999724</v>
      </c>
      <c r="J2778" s="6">
        <v>78400</v>
      </c>
      <c r="K2778" s="6">
        <v>77724</v>
      </c>
      <c r="L2778" s="6">
        <v>676</v>
      </c>
      <c r="M2778" s="6">
        <v>78889.86</v>
      </c>
      <c r="N2778" s="6">
        <v>-489.86000000000058</v>
      </c>
    </row>
    <row r="2779" spans="1:14" x14ac:dyDescent="0.25">
      <c r="A2779" s="5" t="s">
        <v>1543</v>
      </c>
      <c r="B2779" s="5" t="s">
        <v>47</v>
      </c>
      <c r="C2779" s="5" t="s">
        <v>42</v>
      </c>
      <c r="D2779" s="5" t="s">
        <v>43</v>
      </c>
      <c r="E2779" s="6">
        <v>36585.96</v>
      </c>
      <c r="F2779" s="6">
        <v>36545.049019607839</v>
      </c>
      <c r="G2779" s="6">
        <v>40.910980392160127</v>
      </c>
      <c r="H2779" s="6">
        <v>37275.949999999997</v>
      </c>
      <c r="I2779" s="6">
        <v>-689.98999999999796</v>
      </c>
      <c r="J2779" s="6">
        <v>77811</v>
      </c>
      <c r="K2779" s="6">
        <v>77724</v>
      </c>
      <c r="L2779" s="6">
        <v>87</v>
      </c>
      <c r="M2779" s="6">
        <v>79278.48</v>
      </c>
      <c r="N2779" s="6">
        <v>-1467.4799999999959</v>
      </c>
    </row>
    <row r="2780" spans="1:14" x14ac:dyDescent="0.25">
      <c r="A2780" s="5" t="s">
        <v>1543</v>
      </c>
      <c r="B2780" s="5" t="s">
        <v>1534</v>
      </c>
      <c r="C2780" s="5" t="s">
        <v>42</v>
      </c>
      <c r="D2780" s="5" t="s">
        <v>43</v>
      </c>
      <c r="E2780" s="6">
        <v>40851.4</v>
      </c>
      <c r="F2780" s="6">
        <v>40675.556650246304</v>
      </c>
      <c r="G2780" s="6">
        <v>175.84334975369711</v>
      </c>
      <c r="H2780" s="6">
        <v>41285.69</v>
      </c>
      <c r="I2780" s="6">
        <v>-434.29000000000087</v>
      </c>
      <c r="J2780" s="6">
        <v>6505</v>
      </c>
      <c r="K2780" s="6">
        <v>6477</v>
      </c>
      <c r="L2780" s="6">
        <v>28</v>
      </c>
      <c r="M2780" s="6">
        <v>6574.1549999999997</v>
      </c>
      <c r="N2780" s="6">
        <v>-69.154999999999745</v>
      </c>
    </row>
    <row r="2781" spans="1:14" x14ac:dyDescent="0.25">
      <c r="A2781" s="5" t="s">
        <v>1543</v>
      </c>
      <c r="B2781" s="5" t="s">
        <v>1364</v>
      </c>
      <c r="C2781" s="5" t="s">
        <v>42</v>
      </c>
      <c r="D2781" s="5" t="s">
        <v>43</v>
      </c>
      <c r="E2781" s="6">
        <v>81032.600000000006</v>
      </c>
      <c r="F2781" s="6">
        <v>80857.830845771139</v>
      </c>
      <c r="G2781" s="6">
        <v>174.76915422886668</v>
      </c>
      <c r="H2781" s="6">
        <v>81262.12</v>
      </c>
      <c r="I2781" s="6">
        <v>-229.51999999998952</v>
      </c>
      <c r="J2781" s="6">
        <v>77892</v>
      </c>
      <c r="K2781" s="6">
        <v>77724</v>
      </c>
      <c r="L2781" s="6">
        <v>168</v>
      </c>
      <c r="M2781" s="6">
        <v>78112.62</v>
      </c>
      <c r="N2781" s="6">
        <v>-220.61999999999534</v>
      </c>
    </row>
    <row r="2782" spans="1:14" x14ac:dyDescent="0.25">
      <c r="A2782" s="5" t="s">
        <v>1543</v>
      </c>
      <c r="B2782" s="5" t="s">
        <v>1535</v>
      </c>
      <c r="C2782" s="5" t="s">
        <v>42</v>
      </c>
      <c r="D2782" s="5" t="s">
        <v>43</v>
      </c>
      <c r="E2782" s="6">
        <v>105386.4</v>
      </c>
      <c r="F2782" s="6">
        <v>102387.76354679803</v>
      </c>
      <c r="G2782" s="6">
        <v>2998.6364532019652</v>
      </c>
      <c r="H2782" s="6">
        <v>103923.58</v>
      </c>
      <c r="I2782" s="6">
        <v>1462.8199999999924</v>
      </c>
      <c r="J2782" s="6">
        <v>80000</v>
      </c>
      <c r="K2782" s="6">
        <v>77724</v>
      </c>
      <c r="L2782" s="6">
        <v>2276</v>
      </c>
      <c r="M2782" s="6">
        <v>78889.86</v>
      </c>
      <c r="N2782" s="6">
        <v>1110.1399999999994</v>
      </c>
    </row>
    <row r="2783" spans="1:14" x14ac:dyDescent="0.25">
      <c r="A2783" s="5" t="s">
        <v>1543</v>
      </c>
      <c r="B2783" s="5" t="s">
        <v>103</v>
      </c>
      <c r="C2783" s="5" t="s">
        <v>42</v>
      </c>
      <c r="D2783" s="5" t="s">
        <v>43</v>
      </c>
      <c r="E2783" s="6">
        <v>390701.22</v>
      </c>
      <c r="F2783" s="6">
        <v>389818.50495049503</v>
      </c>
      <c r="G2783" s="6">
        <v>882.71504950494273</v>
      </c>
      <c r="H2783" s="6">
        <v>393716.69</v>
      </c>
      <c r="I2783" s="6">
        <v>-3015.4700000000303</v>
      </c>
      <c r="J2783" s="6">
        <v>77900</v>
      </c>
      <c r="K2783" s="6">
        <v>77724</v>
      </c>
      <c r="L2783" s="6">
        <v>176</v>
      </c>
      <c r="M2783" s="6">
        <v>78501.240000000005</v>
      </c>
      <c r="N2783" s="6">
        <v>-601.24000000000524</v>
      </c>
    </row>
    <row r="2784" spans="1:14" x14ac:dyDescent="0.25">
      <c r="A2784" s="5" t="s">
        <v>1543</v>
      </c>
      <c r="B2784" s="5" t="s">
        <v>104</v>
      </c>
      <c r="C2784" s="5" t="s">
        <v>42</v>
      </c>
      <c r="D2784" s="5" t="s">
        <v>53</v>
      </c>
      <c r="E2784" s="6">
        <v>339568.39</v>
      </c>
      <c r="F2784" s="6">
        <v>339567.8606965174</v>
      </c>
      <c r="G2784" s="6">
        <v>0.52930348261725157</v>
      </c>
      <c r="H2784" s="6">
        <v>341265.7</v>
      </c>
      <c r="I2784" s="6">
        <v>-1697.3099999999977</v>
      </c>
      <c r="J2784" s="6">
        <v>58293</v>
      </c>
      <c r="K2784" s="6">
        <v>58293</v>
      </c>
      <c r="L2784" s="6">
        <v>0</v>
      </c>
      <c r="M2784" s="6">
        <v>58584.464999999997</v>
      </c>
      <c r="N2784" s="6">
        <v>-291.46499999999651</v>
      </c>
    </row>
    <row r="2785" spans="1:14" x14ac:dyDescent="0.25">
      <c r="A2785" s="5" t="s">
        <v>1543</v>
      </c>
      <c r="B2785" s="5" t="s">
        <v>54</v>
      </c>
      <c r="C2785" s="5" t="s">
        <v>42</v>
      </c>
      <c r="D2785" s="5" t="s">
        <v>55</v>
      </c>
      <c r="E2785" s="6">
        <v>3924.28</v>
      </c>
      <c r="F2785" s="6">
        <v>3847.3333333333335</v>
      </c>
      <c r="G2785" s="6">
        <v>76.946666666666715</v>
      </c>
      <c r="H2785" s="6">
        <v>3924.28</v>
      </c>
      <c r="I2785" s="6">
        <v>0</v>
      </c>
      <c r="J2785" s="6">
        <v>713.50599999999997</v>
      </c>
      <c r="K2785" s="6">
        <v>699.51568627450968</v>
      </c>
      <c r="L2785" s="6">
        <v>13.990313725490296</v>
      </c>
      <c r="M2785" s="6">
        <v>713.50599999999997</v>
      </c>
      <c r="N2785" s="6">
        <v>0</v>
      </c>
    </row>
    <row r="2786" spans="1:14" x14ac:dyDescent="0.25">
      <c r="A2786" s="5" t="s">
        <v>1544</v>
      </c>
      <c r="B2786" s="5" t="s">
        <v>25</v>
      </c>
      <c r="C2786" s="5" t="s">
        <v>26</v>
      </c>
      <c r="D2786" s="5" t="s">
        <v>27</v>
      </c>
      <c r="E2786" s="6">
        <v>-10448.540000000001</v>
      </c>
      <c r="F2786" s="6">
        <v>0</v>
      </c>
      <c r="G2786" s="6">
        <v>-10448.540000000001</v>
      </c>
      <c r="H2786" s="6">
        <v>0</v>
      </c>
      <c r="I2786" s="6">
        <v>-10448.540000000001</v>
      </c>
      <c r="J2786" s="6">
        <v>0</v>
      </c>
      <c r="K2786" s="6">
        <v>0</v>
      </c>
      <c r="L2786" s="6">
        <v>0</v>
      </c>
      <c r="M2786" s="6">
        <v>0</v>
      </c>
      <c r="N2786" s="6">
        <v>0</v>
      </c>
    </row>
    <row r="2787" spans="1:14" x14ac:dyDescent="0.25">
      <c r="A2787" s="5" t="s">
        <v>1544</v>
      </c>
      <c r="B2787" s="5" t="s">
        <v>30</v>
      </c>
      <c r="C2787" s="5" t="s">
        <v>29</v>
      </c>
      <c r="D2787" s="5" t="s">
        <v>27</v>
      </c>
      <c r="E2787" s="6">
        <v>166.4</v>
      </c>
      <c r="F2787" s="6">
        <v>0</v>
      </c>
      <c r="G2787" s="6">
        <v>166.4</v>
      </c>
      <c r="H2787" s="6">
        <v>167.23</v>
      </c>
      <c r="I2787" s="6">
        <v>-0.82999999999998408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</row>
    <row r="2788" spans="1:14" x14ac:dyDescent="0.25">
      <c r="A2788" s="5" t="s">
        <v>1544</v>
      </c>
      <c r="B2788" s="5" t="s">
        <v>31</v>
      </c>
      <c r="C2788" s="5" t="s">
        <v>29</v>
      </c>
      <c r="D2788" s="5" t="s">
        <v>27</v>
      </c>
      <c r="E2788" s="6">
        <v>746.35</v>
      </c>
      <c r="F2788" s="6">
        <v>0</v>
      </c>
      <c r="G2788" s="6">
        <v>746.35</v>
      </c>
      <c r="H2788" s="6">
        <v>750.09</v>
      </c>
      <c r="I2788" s="6">
        <v>-3.7400000000000091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</row>
    <row r="2789" spans="1:14" x14ac:dyDescent="0.25">
      <c r="A2789" s="5" t="s">
        <v>1544</v>
      </c>
      <c r="B2789" s="5" t="s">
        <v>32</v>
      </c>
      <c r="C2789" s="5" t="s">
        <v>33</v>
      </c>
      <c r="D2789" s="5" t="s">
        <v>27</v>
      </c>
      <c r="E2789" s="6">
        <v>2909.23</v>
      </c>
      <c r="F2789" s="6">
        <v>0</v>
      </c>
      <c r="G2789" s="6">
        <v>2909.23</v>
      </c>
      <c r="H2789" s="6">
        <v>1684.74</v>
      </c>
      <c r="I2789" s="6">
        <v>1224.49</v>
      </c>
      <c r="J2789" s="6">
        <v>7.17</v>
      </c>
      <c r="K2789" s="6">
        <v>0</v>
      </c>
      <c r="L2789" s="6">
        <v>7.17</v>
      </c>
      <c r="M2789" s="6">
        <v>4.1520000000000001</v>
      </c>
      <c r="N2789" s="6">
        <v>3.0179999999999998</v>
      </c>
    </row>
    <row r="2790" spans="1:14" x14ac:dyDescent="0.25">
      <c r="A2790" s="5" t="s">
        <v>1544</v>
      </c>
      <c r="B2790" s="5" t="s">
        <v>28</v>
      </c>
      <c r="C2790" s="5" t="s">
        <v>29</v>
      </c>
      <c r="D2790" s="5" t="s">
        <v>27</v>
      </c>
      <c r="E2790" s="6">
        <v>5317.5</v>
      </c>
      <c r="F2790" s="6">
        <v>0</v>
      </c>
      <c r="G2790" s="6">
        <v>5317.5</v>
      </c>
      <c r="H2790" s="6">
        <v>5344.08</v>
      </c>
      <c r="I2790" s="6">
        <v>-26.579999999999927</v>
      </c>
      <c r="J2790" s="6">
        <v>0</v>
      </c>
      <c r="K2790" s="6">
        <v>0</v>
      </c>
      <c r="L2790" s="6">
        <v>0</v>
      </c>
      <c r="M2790" s="6">
        <v>0</v>
      </c>
      <c r="N2790" s="6">
        <v>0</v>
      </c>
    </row>
    <row r="2791" spans="1:14" x14ac:dyDescent="0.25">
      <c r="A2791" s="5" t="s">
        <v>1544</v>
      </c>
      <c r="B2791" s="5" t="s">
        <v>34</v>
      </c>
      <c r="C2791" s="5" t="s">
        <v>33</v>
      </c>
      <c r="D2791" s="5" t="s">
        <v>27</v>
      </c>
      <c r="E2791" s="6">
        <v>13006.38</v>
      </c>
      <c r="F2791" s="6">
        <v>0</v>
      </c>
      <c r="G2791" s="6">
        <v>13006.38</v>
      </c>
      <c r="H2791" s="6">
        <v>7532.03</v>
      </c>
      <c r="I2791" s="6">
        <v>5474.3499999999995</v>
      </c>
      <c r="J2791" s="6">
        <v>7.17</v>
      </c>
      <c r="K2791" s="6">
        <v>0</v>
      </c>
      <c r="L2791" s="6">
        <v>7.17</v>
      </c>
      <c r="M2791" s="6">
        <v>4.1520000000000001</v>
      </c>
      <c r="N2791" s="6">
        <v>3.0179999999999998</v>
      </c>
    </row>
    <row r="2792" spans="1:14" x14ac:dyDescent="0.25">
      <c r="A2792" s="5" t="s">
        <v>1544</v>
      </c>
      <c r="B2792" s="5" t="s">
        <v>35</v>
      </c>
      <c r="C2792" s="5" t="s">
        <v>33</v>
      </c>
      <c r="D2792" s="5" t="s">
        <v>27</v>
      </c>
      <c r="E2792" s="6">
        <v>15317.48</v>
      </c>
      <c r="F2792" s="6">
        <v>0</v>
      </c>
      <c r="G2792" s="6">
        <v>15317.48</v>
      </c>
      <c r="H2792" s="6">
        <v>8870.15</v>
      </c>
      <c r="I2792" s="6">
        <v>6447.33</v>
      </c>
      <c r="J2792" s="6">
        <v>150.57</v>
      </c>
      <c r="K2792" s="6">
        <v>0</v>
      </c>
      <c r="L2792" s="6">
        <v>150.57</v>
      </c>
      <c r="M2792" s="6">
        <v>87.192999999999998</v>
      </c>
      <c r="N2792" s="6">
        <v>63.376999999999995</v>
      </c>
    </row>
    <row r="2793" spans="1:14" x14ac:dyDescent="0.25">
      <c r="A2793" s="5" t="s">
        <v>1544</v>
      </c>
      <c r="B2793" s="5" t="s">
        <v>36</v>
      </c>
      <c r="C2793" s="5" t="s">
        <v>29</v>
      </c>
      <c r="D2793" s="5" t="s">
        <v>27</v>
      </c>
      <c r="E2793" s="6">
        <v>9591.2999999999993</v>
      </c>
      <c r="F2793" s="6">
        <v>0</v>
      </c>
      <c r="G2793" s="6">
        <v>9591.2999999999993</v>
      </c>
      <c r="H2793" s="6">
        <v>9639.25</v>
      </c>
      <c r="I2793" s="6">
        <v>-47.950000000000728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</row>
    <row r="2794" spans="1:14" x14ac:dyDescent="0.25">
      <c r="A2794" s="5" t="s">
        <v>1544</v>
      </c>
      <c r="B2794" s="5" t="s">
        <v>37</v>
      </c>
      <c r="C2794" s="5" t="s">
        <v>29</v>
      </c>
      <c r="D2794" s="5" t="s">
        <v>27</v>
      </c>
      <c r="E2794" s="6">
        <v>21027.47</v>
      </c>
      <c r="F2794" s="6">
        <v>0</v>
      </c>
      <c r="G2794" s="6">
        <v>21027.47</v>
      </c>
      <c r="H2794" s="6">
        <v>21132.61</v>
      </c>
      <c r="I2794" s="6">
        <v>-105.13999999999942</v>
      </c>
      <c r="J2794" s="6">
        <v>0</v>
      </c>
      <c r="K2794" s="6">
        <v>0</v>
      </c>
      <c r="L2794" s="6">
        <v>0</v>
      </c>
      <c r="M2794" s="6">
        <v>0</v>
      </c>
      <c r="N2794" s="6">
        <v>0</v>
      </c>
    </row>
    <row r="2795" spans="1:14" x14ac:dyDescent="0.25">
      <c r="A2795" s="5" t="s">
        <v>1544</v>
      </c>
      <c r="B2795" s="5" t="s">
        <v>1539</v>
      </c>
      <c r="C2795" s="5" t="s">
        <v>39</v>
      </c>
      <c r="D2795" s="5" t="s">
        <v>40</v>
      </c>
      <c r="E2795" s="6">
        <v>-550190.46</v>
      </c>
      <c r="F2795" s="6">
        <v>0</v>
      </c>
      <c r="G2795" s="6">
        <v>-550190.46</v>
      </c>
      <c r="H2795" s="6">
        <v>-550190.35</v>
      </c>
      <c r="I2795" s="6">
        <v>-0.10999999998603016</v>
      </c>
      <c r="J2795" s="6">
        <v>-3031</v>
      </c>
      <c r="K2795" s="6">
        <v>0</v>
      </c>
      <c r="L2795" s="6">
        <v>-3031</v>
      </c>
      <c r="M2795" s="6">
        <v>-3031</v>
      </c>
      <c r="N2795" s="6">
        <v>0</v>
      </c>
    </row>
    <row r="2796" spans="1:14" x14ac:dyDescent="0.25">
      <c r="A2796" s="5" t="s">
        <v>1544</v>
      </c>
      <c r="B2796" s="5" t="s">
        <v>1301</v>
      </c>
      <c r="C2796" s="5" t="s">
        <v>42</v>
      </c>
      <c r="D2796" s="5" t="s">
        <v>43</v>
      </c>
      <c r="E2796" s="6">
        <v>0</v>
      </c>
      <c r="F2796" s="6">
        <v>1485.186274509804</v>
      </c>
      <c r="G2796" s="6">
        <v>-1485.186274509804</v>
      </c>
      <c r="H2796" s="6">
        <v>1514.89</v>
      </c>
      <c r="I2796" s="6">
        <v>-1514.89</v>
      </c>
      <c r="J2796" s="6">
        <v>0</v>
      </c>
      <c r="K2796" s="6">
        <v>6062</v>
      </c>
      <c r="L2796" s="6">
        <v>-6062</v>
      </c>
      <c r="M2796" s="6">
        <v>6183.24</v>
      </c>
      <c r="N2796" s="6">
        <v>-6183.24</v>
      </c>
    </row>
    <row r="2797" spans="1:14" x14ac:dyDescent="0.25">
      <c r="A2797" s="5" t="s">
        <v>1544</v>
      </c>
      <c r="B2797" s="5" t="s">
        <v>107</v>
      </c>
      <c r="C2797" s="5" t="s">
        <v>42</v>
      </c>
      <c r="D2797" s="5" t="s">
        <v>43</v>
      </c>
      <c r="E2797" s="6">
        <v>2008.79</v>
      </c>
      <c r="F2797" s="6">
        <v>1993.5467980295566</v>
      </c>
      <c r="G2797" s="6">
        <v>15.243201970443351</v>
      </c>
      <c r="H2797" s="6">
        <v>2023.45</v>
      </c>
      <c r="I2797" s="6">
        <v>-14.660000000000082</v>
      </c>
      <c r="J2797" s="6">
        <v>36650</v>
      </c>
      <c r="K2797" s="6">
        <v>36372</v>
      </c>
      <c r="L2797" s="6">
        <v>278</v>
      </c>
      <c r="M2797" s="6">
        <v>36917.58</v>
      </c>
      <c r="N2797" s="6">
        <v>-267.58000000000175</v>
      </c>
    </row>
    <row r="2798" spans="1:14" x14ac:dyDescent="0.25">
      <c r="A2798" s="5" t="s">
        <v>1544</v>
      </c>
      <c r="B2798" s="5" t="s">
        <v>44</v>
      </c>
      <c r="C2798" s="5" t="s">
        <v>42</v>
      </c>
      <c r="D2798" s="5" t="s">
        <v>43</v>
      </c>
      <c r="E2798" s="6">
        <v>3012.64</v>
      </c>
      <c r="F2798" s="6">
        <v>3003.7213930348257</v>
      </c>
      <c r="G2798" s="6">
        <v>8.9186069651741491</v>
      </c>
      <c r="H2798" s="6">
        <v>3018.74</v>
      </c>
      <c r="I2798" s="6">
        <v>-6.0999999999999091</v>
      </c>
      <c r="J2798" s="6">
        <v>3040</v>
      </c>
      <c r="K2798" s="6">
        <v>3031</v>
      </c>
      <c r="L2798" s="6">
        <v>9</v>
      </c>
      <c r="M2798" s="6">
        <v>3046.1550000000002</v>
      </c>
      <c r="N2798" s="6">
        <v>-6.1550000000002001</v>
      </c>
    </row>
    <row r="2799" spans="1:14" x14ac:dyDescent="0.25">
      <c r="A2799" s="5" t="s">
        <v>1544</v>
      </c>
      <c r="B2799" s="5" t="s">
        <v>99</v>
      </c>
      <c r="C2799" s="5" t="s">
        <v>42</v>
      </c>
      <c r="D2799" s="5" t="s">
        <v>43</v>
      </c>
      <c r="E2799" s="6">
        <v>8727.83</v>
      </c>
      <c r="F2799" s="6">
        <v>8661.6256157635453</v>
      </c>
      <c r="G2799" s="6">
        <v>66.204384236454644</v>
      </c>
      <c r="H2799" s="6">
        <v>8791.5499999999993</v>
      </c>
      <c r="I2799" s="6">
        <v>-63.719999999999345</v>
      </c>
      <c r="J2799" s="6">
        <v>36650</v>
      </c>
      <c r="K2799" s="6">
        <v>36372</v>
      </c>
      <c r="L2799" s="6">
        <v>278</v>
      </c>
      <c r="M2799" s="6">
        <v>36917.58</v>
      </c>
      <c r="N2799" s="6">
        <v>-267.58000000000175</v>
      </c>
    </row>
    <row r="2800" spans="1:14" x14ac:dyDescent="0.25">
      <c r="A2800" s="5" t="s">
        <v>1544</v>
      </c>
      <c r="B2800" s="5" t="s">
        <v>1505</v>
      </c>
      <c r="C2800" s="5" t="s">
        <v>42</v>
      </c>
      <c r="D2800" s="5" t="s">
        <v>43</v>
      </c>
      <c r="E2800" s="6">
        <v>10439.75</v>
      </c>
      <c r="F2800" s="6">
        <v>10360.561576354679</v>
      </c>
      <c r="G2800" s="6">
        <v>79.188423645320654</v>
      </c>
      <c r="H2800" s="6">
        <v>10515.97</v>
      </c>
      <c r="I2800" s="6">
        <v>-76.219999999999345</v>
      </c>
      <c r="J2800" s="6">
        <v>36650</v>
      </c>
      <c r="K2800" s="6">
        <v>36372</v>
      </c>
      <c r="L2800" s="6">
        <v>278</v>
      </c>
      <c r="M2800" s="6">
        <v>36917.58</v>
      </c>
      <c r="N2800" s="6">
        <v>-267.58000000000175</v>
      </c>
    </row>
    <row r="2801" spans="1:14" x14ac:dyDescent="0.25">
      <c r="A2801" s="5" t="s">
        <v>1544</v>
      </c>
      <c r="B2801" s="5" t="s">
        <v>47</v>
      </c>
      <c r="C2801" s="5" t="s">
        <v>42</v>
      </c>
      <c r="D2801" s="5" t="s">
        <v>43</v>
      </c>
      <c r="E2801" s="6">
        <v>16456.650000000001</v>
      </c>
      <c r="F2801" s="6">
        <v>17101.754901960783</v>
      </c>
      <c r="G2801" s="6">
        <v>-645.10490196078172</v>
      </c>
      <c r="H2801" s="6">
        <v>17443.79</v>
      </c>
      <c r="I2801" s="6">
        <v>-987.13999999999942</v>
      </c>
      <c r="J2801" s="6">
        <v>35000</v>
      </c>
      <c r="K2801" s="6">
        <v>36372</v>
      </c>
      <c r="L2801" s="6">
        <v>-1372</v>
      </c>
      <c r="M2801" s="6">
        <v>37099.440000000002</v>
      </c>
      <c r="N2801" s="6">
        <v>-2099.4400000000023</v>
      </c>
    </row>
    <row r="2802" spans="1:14" x14ac:dyDescent="0.25">
      <c r="A2802" s="5" t="s">
        <v>1544</v>
      </c>
      <c r="B2802" s="5" t="s">
        <v>1534</v>
      </c>
      <c r="C2802" s="5" t="s">
        <v>42</v>
      </c>
      <c r="D2802" s="5" t="s">
        <v>43</v>
      </c>
      <c r="E2802" s="6">
        <v>19154</v>
      </c>
      <c r="F2802" s="6">
        <v>19034.679802955667</v>
      </c>
      <c r="G2802" s="6">
        <v>119.32019704433333</v>
      </c>
      <c r="H2802" s="6">
        <v>19320.2</v>
      </c>
      <c r="I2802" s="6">
        <v>-166.20000000000073</v>
      </c>
      <c r="J2802" s="6">
        <v>3050</v>
      </c>
      <c r="K2802" s="6">
        <v>3031</v>
      </c>
      <c r="L2802" s="6">
        <v>19</v>
      </c>
      <c r="M2802" s="6">
        <v>3076.4650000000001</v>
      </c>
      <c r="N2802" s="6">
        <v>-26.465000000000146</v>
      </c>
    </row>
    <row r="2803" spans="1:14" x14ac:dyDescent="0.25">
      <c r="A2803" s="5" t="s">
        <v>1544</v>
      </c>
      <c r="B2803" s="5" t="s">
        <v>1364</v>
      </c>
      <c r="C2803" s="5" t="s">
        <v>42</v>
      </c>
      <c r="D2803" s="5" t="s">
        <v>43</v>
      </c>
      <c r="E2803" s="6">
        <v>37971.68</v>
      </c>
      <c r="F2803" s="6">
        <v>37838.517412935325</v>
      </c>
      <c r="G2803" s="6">
        <v>133.16258706467488</v>
      </c>
      <c r="H2803" s="6">
        <v>38027.71</v>
      </c>
      <c r="I2803" s="6">
        <v>-56.029999999998836</v>
      </c>
      <c r="J2803" s="6">
        <v>36500</v>
      </c>
      <c r="K2803" s="6">
        <v>36372</v>
      </c>
      <c r="L2803" s="6">
        <v>128</v>
      </c>
      <c r="M2803" s="6">
        <v>36553.86</v>
      </c>
      <c r="N2803" s="6">
        <v>-53.860000000000582</v>
      </c>
    </row>
    <row r="2804" spans="1:14" x14ac:dyDescent="0.25">
      <c r="A2804" s="5" t="s">
        <v>1544</v>
      </c>
      <c r="B2804" s="5" t="s">
        <v>1535</v>
      </c>
      <c r="C2804" s="5" t="s">
        <v>42</v>
      </c>
      <c r="D2804" s="5" t="s">
        <v>43</v>
      </c>
      <c r="E2804" s="6">
        <v>50980.67</v>
      </c>
      <c r="F2804" s="6">
        <v>47913.743842364529</v>
      </c>
      <c r="G2804" s="6">
        <v>3066.9261576354693</v>
      </c>
      <c r="H2804" s="6">
        <v>48632.45</v>
      </c>
      <c r="I2804" s="6">
        <v>2348.2200000000012</v>
      </c>
      <c r="J2804" s="6">
        <v>38700</v>
      </c>
      <c r="K2804" s="6">
        <v>36372</v>
      </c>
      <c r="L2804" s="6">
        <v>2328</v>
      </c>
      <c r="M2804" s="6">
        <v>36917.58</v>
      </c>
      <c r="N2804" s="6">
        <v>1782.4199999999983</v>
      </c>
    </row>
    <row r="2805" spans="1:14" x14ac:dyDescent="0.25">
      <c r="A2805" s="5" t="s">
        <v>1544</v>
      </c>
      <c r="B2805" s="5" t="s">
        <v>103</v>
      </c>
      <c r="C2805" s="5" t="s">
        <v>42</v>
      </c>
      <c r="D2805" s="5" t="s">
        <v>43</v>
      </c>
      <c r="E2805" s="6">
        <v>183062.83</v>
      </c>
      <c r="F2805" s="6">
        <v>182420.85148514851</v>
      </c>
      <c r="G2805" s="6">
        <v>641.97851485147839</v>
      </c>
      <c r="H2805" s="6">
        <v>184245.06</v>
      </c>
      <c r="I2805" s="6">
        <v>-1182.2300000000105</v>
      </c>
      <c r="J2805" s="6">
        <v>36500</v>
      </c>
      <c r="K2805" s="6">
        <v>36372</v>
      </c>
      <c r="L2805" s="6">
        <v>128</v>
      </c>
      <c r="M2805" s="6">
        <v>36735.72</v>
      </c>
      <c r="N2805" s="6">
        <v>-235.72000000000116</v>
      </c>
    </row>
    <row r="2806" spans="1:14" x14ac:dyDescent="0.25">
      <c r="A2806" s="5" t="s">
        <v>1544</v>
      </c>
      <c r="B2806" s="5" t="s">
        <v>104</v>
      </c>
      <c r="C2806" s="5" t="s">
        <v>42</v>
      </c>
      <c r="D2806" s="5" t="s">
        <v>53</v>
      </c>
      <c r="E2806" s="6">
        <v>158905.63</v>
      </c>
      <c r="F2806" s="6">
        <v>158905.3830845771</v>
      </c>
      <c r="G2806" s="6">
        <v>0.2469154229038395</v>
      </c>
      <c r="H2806" s="6">
        <v>159699.91</v>
      </c>
      <c r="I2806" s="6">
        <v>-794.27999999999884</v>
      </c>
      <c r="J2806" s="6">
        <v>27279</v>
      </c>
      <c r="K2806" s="6">
        <v>27279</v>
      </c>
      <c r="L2806" s="6">
        <v>0</v>
      </c>
      <c r="M2806" s="6">
        <v>27415.395</v>
      </c>
      <c r="N2806" s="6">
        <v>-136.39500000000044</v>
      </c>
    </row>
    <row r="2807" spans="1:14" x14ac:dyDescent="0.25">
      <c r="A2807" s="5" t="s">
        <v>1544</v>
      </c>
      <c r="B2807" s="5" t="s">
        <v>54</v>
      </c>
      <c r="C2807" s="5" t="s">
        <v>42</v>
      </c>
      <c r="D2807" s="5" t="s">
        <v>55</v>
      </c>
      <c r="E2807" s="6">
        <v>1836.42</v>
      </c>
      <c r="F2807" s="6">
        <v>1800.4117647058824</v>
      </c>
      <c r="G2807" s="6">
        <v>36.00823529411764</v>
      </c>
      <c r="H2807" s="6">
        <v>1836.42</v>
      </c>
      <c r="I2807" s="6">
        <v>0</v>
      </c>
      <c r="J2807" s="6">
        <v>333.89600000000002</v>
      </c>
      <c r="K2807" s="6">
        <v>327.3480392156863</v>
      </c>
      <c r="L2807" s="6">
        <v>6.547960784313716</v>
      </c>
      <c r="M2807" s="6">
        <v>333.89499999999998</v>
      </c>
      <c r="N2807" s="6">
        <v>1.0000000000331966E-3</v>
      </c>
    </row>
    <row r="2808" spans="1:14" x14ac:dyDescent="0.25">
      <c r="A2808" s="5" t="s">
        <v>1545</v>
      </c>
      <c r="B2808" s="5" t="s">
        <v>25</v>
      </c>
      <c r="C2808" s="5" t="s">
        <v>26</v>
      </c>
      <c r="D2808" s="5" t="s">
        <v>27</v>
      </c>
      <c r="E2808" s="6">
        <v>17438.259999999998</v>
      </c>
      <c r="F2808" s="6">
        <v>0</v>
      </c>
      <c r="G2808" s="6">
        <v>17438.259999999998</v>
      </c>
      <c r="H2808" s="6">
        <v>0</v>
      </c>
      <c r="I2808" s="6">
        <v>17438.259999999998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</row>
    <row r="2809" spans="1:14" x14ac:dyDescent="0.25">
      <c r="A2809" s="5" t="s">
        <v>1545</v>
      </c>
      <c r="B2809" s="5" t="s">
        <v>30</v>
      </c>
      <c r="C2809" s="5" t="s">
        <v>29</v>
      </c>
      <c r="D2809" s="5" t="s">
        <v>27</v>
      </c>
      <c r="E2809" s="6">
        <v>531.41999999999996</v>
      </c>
      <c r="F2809" s="6">
        <v>0</v>
      </c>
      <c r="G2809" s="6">
        <v>531.41999999999996</v>
      </c>
      <c r="H2809" s="6">
        <v>534.08000000000004</v>
      </c>
      <c r="I2809" s="6">
        <v>-2.6600000000000819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</row>
    <row r="2810" spans="1:14" x14ac:dyDescent="0.25">
      <c r="A2810" s="5" t="s">
        <v>1545</v>
      </c>
      <c r="B2810" s="5" t="s">
        <v>31</v>
      </c>
      <c r="C2810" s="5" t="s">
        <v>29</v>
      </c>
      <c r="D2810" s="5" t="s">
        <v>27</v>
      </c>
      <c r="E2810" s="6">
        <v>2383.5500000000002</v>
      </c>
      <c r="F2810" s="6">
        <v>0</v>
      </c>
      <c r="G2810" s="6">
        <v>2383.5500000000002</v>
      </c>
      <c r="H2810" s="6">
        <v>2395.46</v>
      </c>
      <c r="I2810" s="6">
        <v>-11.909999999999854</v>
      </c>
      <c r="J2810" s="6">
        <v>0</v>
      </c>
      <c r="K2810" s="6">
        <v>0</v>
      </c>
      <c r="L2810" s="6">
        <v>0</v>
      </c>
      <c r="M2810" s="6">
        <v>0</v>
      </c>
      <c r="N2810" s="6">
        <v>0</v>
      </c>
    </row>
    <row r="2811" spans="1:14" x14ac:dyDescent="0.25">
      <c r="A2811" s="5" t="s">
        <v>1545</v>
      </c>
      <c r="B2811" s="5" t="s">
        <v>32</v>
      </c>
      <c r="C2811" s="5" t="s">
        <v>33</v>
      </c>
      <c r="D2811" s="5" t="s">
        <v>27</v>
      </c>
      <c r="E2811" s="6">
        <v>4804.08</v>
      </c>
      <c r="F2811" s="6">
        <v>0</v>
      </c>
      <c r="G2811" s="6">
        <v>4804.08</v>
      </c>
      <c r="H2811" s="6">
        <v>5380.36</v>
      </c>
      <c r="I2811" s="6">
        <v>-576.27999999999975</v>
      </c>
      <c r="J2811" s="6">
        <v>11.84</v>
      </c>
      <c r="K2811" s="6">
        <v>0</v>
      </c>
      <c r="L2811" s="6">
        <v>11.84</v>
      </c>
      <c r="M2811" s="6">
        <v>13.26</v>
      </c>
      <c r="N2811" s="6">
        <v>-1.42</v>
      </c>
    </row>
    <row r="2812" spans="1:14" x14ac:dyDescent="0.25">
      <c r="A2812" s="5" t="s">
        <v>1545</v>
      </c>
      <c r="B2812" s="5" t="s">
        <v>28</v>
      </c>
      <c r="C2812" s="5" t="s">
        <v>29</v>
      </c>
      <c r="D2812" s="5" t="s">
        <v>27</v>
      </c>
      <c r="E2812" s="6">
        <v>16981.91</v>
      </c>
      <c r="F2812" s="6">
        <v>0</v>
      </c>
      <c r="G2812" s="6">
        <v>16981.91</v>
      </c>
      <c r="H2812" s="6">
        <v>17066.77</v>
      </c>
      <c r="I2812" s="6">
        <v>-84.860000000000582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</row>
    <row r="2813" spans="1:14" x14ac:dyDescent="0.25">
      <c r="A2813" s="5" t="s">
        <v>1545</v>
      </c>
      <c r="B2813" s="5" t="s">
        <v>34</v>
      </c>
      <c r="C2813" s="5" t="s">
        <v>33</v>
      </c>
      <c r="D2813" s="5" t="s">
        <v>27</v>
      </c>
      <c r="E2813" s="6">
        <v>21477.759999999998</v>
      </c>
      <c r="F2813" s="6">
        <v>0</v>
      </c>
      <c r="G2813" s="6">
        <v>21477.759999999998</v>
      </c>
      <c r="H2813" s="6">
        <v>24054.17</v>
      </c>
      <c r="I2813" s="6">
        <v>-2576.41</v>
      </c>
      <c r="J2813" s="6">
        <v>11.84</v>
      </c>
      <c r="K2813" s="6">
        <v>0</v>
      </c>
      <c r="L2813" s="6">
        <v>11.84</v>
      </c>
      <c r="M2813" s="6">
        <v>13.26</v>
      </c>
      <c r="N2813" s="6">
        <v>-1.42</v>
      </c>
    </row>
    <row r="2814" spans="1:14" x14ac:dyDescent="0.25">
      <c r="A2814" s="5" t="s">
        <v>1545</v>
      </c>
      <c r="B2814" s="5" t="s">
        <v>35</v>
      </c>
      <c r="C2814" s="5" t="s">
        <v>33</v>
      </c>
      <c r="D2814" s="5" t="s">
        <v>27</v>
      </c>
      <c r="E2814" s="6">
        <v>25294.15</v>
      </c>
      <c r="F2814" s="6">
        <v>0</v>
      </c>
      <c r="G2814" s="6">
        <v>25294.15</v>
      </c>
      <c r="H2814" s="6">
        <v>28327.57</v>
      </c>
      <c r="I2814" s="6">
        <v>-3033.4199999999983</v>
      </c>
      <c r="J2814" s="6">
        <v>248.64</v>
      </c>
      <c r="K2814" s="6">
        <v>0</v>
      </c>
      <c r="L2814" s="6">
        <v>248.64</v>
      </c>
      <c r="M2814" s="6">
        <v>278.45800000000003</v>
      </c>
      <c r="N2814" s="6">
        <v>-29.81800000000004</v>
      </c>
    </row>
    <row r="2815" spans="1:14" x14ac:dyDescent="0.25">
      <c r="A2815" s="5" t="s">
        <v>1545</v>
      </c>
      <c r="B2815" s="5" t="s">
        <v>36</v>
      </c>
      <c r="C2815" s="5" t="s">
        <v>29</v>
      </c>
      <c r="D2815" s="5" t="s">
        <v>27</v>
      </c>
      <c r="E2815" s="6">
        <v>30630.69</v>
      </c>
      <c r="F2815" s="6">
        <v>0</v>
      </c>
      <c r="G2815" s="6">
        <v>30630.69</v>
      </c>
      <c r="H2815" s="6">
        <v>30783.75</v>
      </c>
      <c r="I2815" s="6">
        <v>-153.06000000000131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</row>
    <row r="2816" spans="1:14" x14ac:dyDescent="0.25">
      <c r="A2816" s="5" t="s">
        <v>1545</v>
      </c>
      <c r="B2816" s="5" t="s">
        <v>37</v>
      </c>
      <c r="C2816" s="5" t="s">
        <v>29</v>
      </c>
      <c r="D2816" s="5" t="s">
        <v>27</v>
      </c>
      <c r="E2816" s="6">
        <v>67153.17</v>
      </c>
      <c r="F2816" s="6">
        <v>0</v>
      </c>
      <c r="G2816" s="6">
        <v>67153.17</v>
      </c>
      <c r="H2816" s="6">
        <v>67488.740000000005</v>
      </c>
      <c r="I2816" s="6">
        <v>-335.57000000000698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</row>
    <row r="2817" spans="1:14" x14ac:dyDescent="0.25">
      <c r="A2817" s="5" t="s">
        <v>1545</v>
      </c>
      <c r="B2817" s="5" t="s">
        <v>1539</v>
      </c>
      <c r="C2817" s="5" t="s">
        <v>39</v>
      </c>
      <c r="D2817" s="5" t="s">
        <v>40</v>
      </c>
      <c r="E2817" s="6">
        <v>-1760882.04</v>
      </c>
      <c r="F2817" s="6">
        <v>0</v>
      </c>
      <c r="G2817" s="6">
        <v>-1760882.04</v>
      </c>
      <c r="H2817" s="6">
        <v>-1760882.07</v>
      </c>
      <c r="I2817" s="6">
        <v>3.0000000027939677E-2</v>
      </c>
      <c r="J2817" s="6">
        <v>-9679.75</v>
      </c>
      <c r="K2817" s="6">
        <v>0</v>
      </c>
      <c r="L2817" s="6">
        <v>-9679.75</v>
      </c>
      <c r="M2817" s="6">
        <v>-9679.75</v>
      </c>
      <c r="N2817" s="6">
        <v>0</v>
      </c>
    </row>
    <row r="2818" spans="1:14" x14ac:dyDescent="0.25">
      <c r="A2818" s="5" t="s">
        <v>1545</v>
      </c>
      <c r="B2818" s="5" t="s">
        <v>92</v>
      </c>
      <c r="C2818" s="5" t="s">
        <v>42</v>
      </c>
      <c r="D2818" s="5" t="s">
        <v>43</v>
      </c>
      <c r="E2818" s="6">
        <v>59.58</v>
      </c>
      <c r="F2818" s="6">
        <v>823.94059405940595</v>
      </c>
      <c r="G2818" s="6">
        <v>-764.36059405940591</v>
      </c>
      <c r="H2818" s="6">
        <v>832.18</v>
      </c>
      <c r="I2818" s="6">
        <v>-772.59999999999991</v>
      </c>
      <c r="J2818" s="6">
        <v>700</v>
      </c>
      <c r="K2818" s="6">
        <v>9679.7504950495058</v>
      </c>
      <c r="L2818" s="6">
        <v>-8979.7504950495058</v>
      </c>
      <c r="M2818" s="6">
        <v>9776.5480000000007</v>
      </c>
      <c r="N2818" s="6">
        <v>-9076.5480000000007</v>
      </c>
    </row>
    <row r="2819" spans="1:14" x14ac:dyDescent="0.25">
      <c r="A2819" s="5" t="s">
        <v>1545</v>
      </c>
      <c r="B2819" s="5" t="s">
        <v>107</v>
      </c>
      <c r="C2819" s="5" t="s">
        <v>42</v>
      </c>
      <c r="D2819" s="5" t="s">
        <v>43</v>
      </c>
      <c r="E2819" s="6">
        <v>6519.65</v>
      </c>
      <c r="F2819" s="6">
        <v>6366.5615763546803</v>
      </c>
      <c r="G2819" s="6">
        <v>153.08842364531938</v>
      </c>
      <c r="H2819" s="6">
        <v>6462.06</v>
      </c>
      <c r="I2819" s="6">
        <v>57.589999999999236</v>
      </c>
      <c r="J2819" s="6">
        <v>118950</v>
      </c>
      <c r="K2819" s="6">
        <v>116157</v>
      </c>
      <c r="L2819" s="6">
        <v>2793</v>
      </c>
      <c r="M2819" s="6">
        <v>117899.355</v>
      </c>
      <c r="N2819" s="6">
        <v>1050.6450000000041</v>
      </c>
    </row>
    <row r="2820" spans="1:14" x14ac:dyDescent="0.25">
      <c r="A2820" s="5" t="s">
        <v>1545</v>
      </c>
      <c r="B2820" s="5" t="s">
        <v>44</v>
      </c>
      <c r="C2820" s="5" t="s">
        <v>42</v>
      </c>
      <c r="D2820" s="5" t="s">
        <v>43</v>
      </c>
      <c r="E2820" s="6">
        <v>10033.66</v>
      </c>
      <c r="F2820" s="6">
        <v>10028.218905472637</v>
      </c>
      <c r="G2820" s="6">
        <v>5.4410945273630205</v>
      </c>
      <c r="H2820" s="6">
        <v>10078.36</v>
      </c>
      <c r="I2820" s="6">
        <v>-44.700000000000728</v>
      </c>
      <c r="J2820" s="6">
        <v>9685</v>
      </c>
      <c r="K2820" s="6">
        <v>9679.7502487562178</v>
      </c>
      <c r="L2820" s="6">
        <v>5.249751243782157</v>
      </c>
      <c r="M2820" s="6">
        <v>9728.1489999999994</v>
      </c>
      <c r="N2820" s="6">
        <v>-43.148999999999432</v>
      </c>
    </row>
    <row r="2821" spans="1:14" x14ac:dyDescent="0.25">
      <c r="A2821" s="5" t="s">
        <v>1545</v>
      </c>
      <c r="B2821" s="5" t="s">
        <v>99</v>
      </c>
      <c r="C2821" s="5" t="s">
        <v>42</v>
      </c>
      <c r="D2821" s="5" t="s">
        <v>43</v>
      </c>
      <c r="E2821" s="6">
        <v>27695.68</v>
      </c>
      <c r="F2821" s="6">
        <v>27661.625615763547</v>
      </c>
      <c r="G2821" s="6">
        <v>34.054384236453188</v>
      </c>
      <c r="H2821" s="6">
        <v>28076.55</v>
      </c>
      <c r="I2821" s="6">
        <v>-380.86999999999898</v>
      </c>
      <c r="J2821" s="6">
        <v>116300</v>
      </c>
      <c r="K2821" s="6">
        <v>116157</v>
      </c>
      <c r="L2821" s="6">
        <v>143</v>
      </c>
      <c r="M2821" s="6">
        <v>117899.355</v>
      </c>
      <c r="N2821" s="6">
        <v>-1599.3549999999959</v>
      </c>
    </row>
    <row r="2822" spans="1:14" x14ac:dyDescent="0.25">
      <c r="A2822" s="5" t="s">
        <v>1545</v>
      </c>
      <c r="B2822" s="5" t="s">
        <v>1505</v>
      </c>
      <c r="C2822" s="5" t="s">
        <v>42</v>
      </c>
      <c r="D2822" s="5" t="s">
        <v>43</v>
      </c>
      <c r="E2822" s="6">
        <v>33128.06</v>
      </c>
      <c r="F2822" s="6">
        <v>33087.320197044333</v>
      </c>
      <c r="G2822" s="6">
        <v>40.739802955664345</v>
      </c>
      <c r="H2822" s="6">
        <v>33583.629999999997</v>
      </c>
      <c r="I2822" s="6">
        <v>-455.56999999999971</v>
      </c>
      <c r="J2822" s="6">
        <v>116300</v>
      </c>
      <c r="K2822" s="6">
        <v>116157</v>
      </c>
      <c r="L2822" s="6">
        <v>143</v>
      </c>
      <c r="M2822" s="6">
        <v>117899.355</v>
      </c>
      <c r="N2822" s="6">
        <v>-1599.3549999999959</v>
      </c>
    </row>
    <row r="2823" spans="1:14" x14ac:dyDescent="0.25">
      <c r="A2823" s="5" t="s">
        <v>1545</v>
      </c>
      <c r="B2823" s="5" t="s">
        <v>47</v>
      </c>
      <c r="C2823" s="5" t="s">
        <v>42</v>
      </c>
      <c r="D2823" s="5" t="s">
        <v>43</v>
      </c>
      <c r="E2823" s="6">
        <v>54658.65</v>
      </c>
      <c r="F2823" s="6">
        <v>54615.862745098042</v>
      </c>
      <c r="G2823" s="6">
        <v>42.787254901959386</v>
      </c>
      <c r="H2823" s="6">
        <v>55708.18</v>
      </c>
      <c r="I2823" s="6">
        <v>-1049.5299999999988</v>
      </c>
      <c r="J2823" s="6">
        <v>116248</v>
      </c>
      <c r="K2823" s="6">
        <v>116157</v>
      </c>
      <c r="L2823" s="6">
        <v>91</v>
      </c>
      <c r="M2823" s="6">
        <v>118480.14</v>
      </c>
      <c r="N2823" s="6">
        <v>-2232.1399999999994</v>
      </c>
    </row>
    <row r="2824" spans="1:14" x14ac:dyDescent="0.25">
      <c r="A2824" s="5" t="s">
        <v>1545</v>
      </c>
      <c r="B2824" s="5" t="s">
        <v>1534</v>
      </c>
      <c r="C2824" s="5" t="s">
        <v>42</v>
      </c>
      <c r="D2824" s="5" t="s">
        <v>43</v>
      </c>
      <c r="E2824" s="6">
        <v>60978.8</v>
      </c>
      <c r="F2824" s="6">
        <v>60788.827586206899</v>
      </c>
      <c r="G2824" s="6">
        <v>189.97241379310435</v>
      </c>
      <c r="H2824" s="6">
        <v>61700.66</v>
      </c>
      <c r="I2824" s="6">
        <v>-721.86000000000058</v>
      </c>
      <c r="J2824" s="6">
        <v>9710</v>
      </c>
      <c r="K2824" s="6">
        <v>9679.7497536945812</v>
      </c>
      <c r="L2824" s="6">
        <v>30.250246305418841</v>
      </c>
      <c r="M2824" s="6">
        <v>9824.9459999999999</v>
      </c>
      <c r="N2824" s="6">
        <v>-114.94599999999991</v>
      </c>
    </row>
    <row r="2825" spans="1:14" x14ac:dyDescent="0.25">
      <c r="A2825" s="5" t="s">
        <v>1545</v>
      </c>
      <c r="B2825" s="5" t="s">
        <v>1364</v>
      </c>
      <c r="C2825" s="5" t="s">
        <v>42</v>
      </c>
      <c r="D2825" s="5" t="s">
        <v>43</v>
      </c>
      <c r="E2825" s="6">
        <v>121093.25</v>
      </c>
      <c r="F2825" s="6">
        <v>120840.44776119402</v>
      </c>
      <c r="G2825" s="6">
        <v>252.80223880597623</v>
      </c>
      <c r="H2825" s="6">
        <v>121444.65</v>
      </c>
      <c r="I2825" s="6">
        <v>-351.39999999999418</v>
      </c>
      <c r="J2825" s="6">
        <v>116400</v>
      </c>
      <c r="K2825" s="6">
        <v>116157</v>
      </c>
      <c r="L2825" s="6">
        <v>243</v>
      </c>
      <c r="M2825" s="6">
        <v>116737.785</v>
      </c>
      <c r="N2825" s="6">
        <v>-337.78500000000349</v>
      </c>
    </row>
    <row r="2826" spans="1:14" x14ac:dyDescent="0.25">
      <c r="A2826" s="5" t="s">
        <v>1545</v>
      </c>
      <c r="B2826" s="5" t="s">
        <v>1535</v>
      </c>
      <c r="C2826" s="5" t="s">
        <v>42</v>
      </c>
      <c r="D2826" s="5" t="s">
        <v>43</v>
      </c>
      <c r="E2826" s="6">
        <v>163512.23000000001</v>
      </c>
      <c r="F2826" s="6">
        <v>160279.12315270936</v>
      </c>
      <c r="G2826" s="6">
        <v>3233.1068472906481</v>
      </c>
      <c r="H2826" s="6">
        <v>162683.31</v>
      </c>
      <c r="I2826" s="6">
        <v>828.92000000001281</v>
      </c>
      <c r="J2826" s="6">
        <v>118500</v>
      </c>
      <c r="K2826" s="6">
        <v>116157</v>
      </c>
      <c r="L2826" s="6">
        <v>2343</v>
      </c>
      <c r="M2826" s="6">
        <v>117899.355</v>
      </c>
      <c r="N2826" s="6">
        <v>600.64500000000407</v>
      </c>
    </row>
    <row r="2827" spans="1:14" x14ac:dyDescent="0.25">
      <c r="A2827" s="5" t="s">
        <v>1545</v>
      </c>
      <c r="B2827" s="5" t="s">
        <v>103</v>
      </c>
      <c r="C2827" s="5" t="s">
        <v>42</v>
      </c>
      <c r="D2827" s="5" t="s">
        <v>43</v>
      </c>
      <c r="E2827" s="6">
        <v>583162.94999999995</v>
      </c>
      <c r="F2827" s="6">
        <v>582576.1386138614</v>
      </c>
      <c r="G2827" s="6">
        <v>586.81138613855001</v>
      </c>
      <c r="H2827" s="6">
        <v>588401.9</v>
      </c>
      <c r="I2827" s="6">
        <v>-5238.9500000000698</v>
      </c>
      <c r="J2827" s="6">
        <v>116274</v>
      </c>
      <c r="K2827" s="6">
        <v>116157</v>
      </c>
      <c r="L2827" s="6">
        <v>117</v>
      </c>
      <c r="M2827" s="6">
        <v>117318.57</v>
      </c>
      <c r="N2827" s="6">
        <v>-1044.570000000007</v>
      </c>
    </row>
    <row r="2828" spans="1:14" x14ac:dyDescent="0.25">
      <c r="A2828" s="5" t="s">
        <v>1545</v>
      </c>
      <c r="B2828" s="5" t="s">
        <v>104</v>
      </c>
      <c r="C2828" s="5" t="s">
        <v>42</v>
      </c>
      <c r="D2828" s="5" t="s">
        <v>53</v>
      </c>
      <c r="E2828" s="6">
        <v>507479.78</v>
      </c>
      <c r="F2828" s="6">
        <v>507477.53233830846</v>
      </c>
      <c r="G2828" s="6">
        <v>2.2476616915664636</v>
      </c>
      <c r="H2828" s="6">
        <v>510014.92</v>
      </c>
      <c r="I2828" s="6">
        <v>-2535.1399999999558</v>
      </c>
      <c r="J2828" s="6">
        <v>87118</v>
      </c>
      <c r="K2828" s="6">
        <v>87117.750248756216</v>
      </c>
      <c r="L2828" s="6">
        <v>0.24975124378397595</v>
      </c>
      <c r="M2828" s="6">
        <v>87553.339000000007</v>
      </c>
      <c r="N2828" s="6">
        <v>-435.33900000000722</v>
      </c>
    </row>
    <row r="2829" spans="1:14" x14ac:dyDescent="0.25">
      <c r="A2829" s="5" t="s">
        <v>1545</v>
      </c>
      <c r="B2829" s="5" t="s">
        <v>54</v>
      </c>
      <c r="C2829" s="5" t="s">
        <v>42</v>
      </c>
      <c r="D2829" s="5" t="s">
        <v>55</v>
      </c>
      <c r="E2829" s="6">
        <v>5864.76</v>
      </c>
      <c r="F2829" s="6">
        <v>5749.7745098039213</v>
      </c>
      <c r="G2829" s="6">
        <v>114.9854901960789</v>
      </c>
      <c r="H2829" s="6">
        <v>5864.77</v>
      </c>
      <c r="I2829" s="6">
        <v>-1.0000000000218279E-2</v>
      </c>
      <c r="J2829" s="6">
        <v>1066.3209999999999</v>
      </c>
      <c r="K2829" s="6">
        <v>1045.4127450980391</v>
      </c>
      <c r="L2829" s="6">
        <v>20.908254901960845</v>
      </c>
      <c r="M2829" s="6">
        <v>1066.3209999999999</v>
      </c>
      <c r="N2829" s="6">
        <v>0</v>
      </c>
    </row>
    <row r="2830" spans="1:14" x14ac:dyDescent="0.25">
      <c r="A2830" s="5" t="s">
        <v>1546</v>
      </c>
      <c r="B2830" s="5" t="s">
        <v>25</v>
      </c>
      <c r="C2830" s="5" t="s">
        <v>26</v>
      </c>
      <c r="D2830" s="5" t="s">
        <v>27</v>
      </c>
      <c r="E2830" s="6">
        <v>-6.14</v>
      </c>
      <c r="F2830" s="6">
        <v>0</v>
      </c>
      <c r="G2830" s="6">
        <v>-6.14</v>
      </c>
      <c r="H2830" s="6">
        <v>0</v>
      </c>
      <c r="I2830" s="6">
        <v>-6.14</v>
      </c>
      <c r="J2830" s="6">
        <v>0</v>
      </c>
      <c r="K2830" s="6">
        <v>0</v>
      </c>
      <c r="L2830" s="6">
        <v>0</v>
      </c>
      <c r="M2830" s="6">
        <v>0</v>
      </c>
      <c r="N2830" s="6">
        <v>0</v>
      </c>
    </row>
    <row r="2831" spans="1:14" x14ac:dyDescent="0.25">
      <c r="A2831" s="5" t="s">
        <v>1546</v>
      </c>
      <c r="B2831" s="5" t="s">
        <v>258</v>
      </c>
      <c r="C2831" s="5" t="s">
        <v>33</v>
      </c>
      <c r="D2831" s="5" t="s">
        <v>27</v>
      </c>
      <c r="E2831" s="6">
        <v>19.96</v>
      </c>
      <c r="F2831" s="6">
        <v>0</v>
      </c>
      <c r="G2831" s="6">
        <v>19.96</v>
      </c>
      <c r="H2831" s="6">
        <v>20.57</v>
      </c>
      <c r="I2831" s="6">
        <v>-0.60999999999999943</v>
      </c>
      <c r="J2831" s="6">
        <v>1.7</v>
      </c>
      <c r="K2831" s="6">
        <v>0</v>
      </c>
      <c r="L2831" s="6">
        <v>1.7</v>
      </c>
      <c r="M2831" s="6">
        <v>1.752</v>
      </c>
      <c r="N2831" s="6">
        <v>-5.2000000000000046E-2</v>
      </c>
    </row>
    <row r="2832" spans="1:14" x14ac:dyDescent="0.25">
      <c r="A2832" s="5" t="s">
        <v>1546</v>
      </c>
      <c r="B2832" s="5" t="s">
        <v>259</v>
      </c>
      <c r="C2832" s="5" t="s">
        <v>33</v>
      </c>
      <c r="D2832" s="5" t="s">
        <v>27</v>
      </c>
      <c r="E2832" s="6">
        <v>51.24</v>
      </c>
      <c r="F2832" s="6">
        <v>0</v>
      </c>
      <c r="G2832" s="6">
        <v>51.24</v>
      </c>
      <c r="H2832" s="6">
        <v>52.8</v>
      </c>
      <c r="I2832" s="6">
        <v>-1.5599999999999952</v>
      </c>
      <c r="J2832" s="6">
        <v>1.7</v>
      </c>
      <c r="K2832" s="6">
        <v>0</v>
      </c>
      <c r="L2832" s="6">
        <v>1.7</v>
      </c>
      <c r="M2832" s="6">
        <v>1.752</v>
      </c>
      <c r="N2832" s="6">
        <v>-5.2000000000000046E-2</v>
      </c>
    </row>
    <row r="2833" spans="1:14" x14ac:dyDescent="0.25">
      <c r="A2833" s="5" t="s">
        <v>1546</v>
      </c>
      <c r="B2833" s="5" t="s">
        <v>260</v>
      </c>
      <c r="C2833" s="5" t="s">
        <v>33</v>
      </c>
      <c r="D2833" s="5" t="s">
        <v>27</v>
      </c>
      <c r="E2833" s="6">
        <v>1707.65</v>
      </c>
      <c r="F2833" s="6">
        <v>0</v>
      </c>
      <c r="G2833" s="6">
        <v>1707.65</v>
      </c>
      <c r="H2833" s="6">
        <v>1759.47</v>
      </c>
      <c r="I2833" s="6">
        <v>-51.819999999999936</v>
      </c>
      <c r="J2833" s="6">
        <v>17</v>
      </c>
      <c r="K2833" s="6">
        <v>0</v>
      </c>
      <c r="L2833" s="6">
        <v>17</v>
      </c>
      <c r="M2833" s="6">
        <v>17.515999999999998</v>
      </c>
      <c r="N2833" s="6">
        <v>-0.51599999999999824</v>
      </c>
    </row>
    <row r="2834" spans="1:14" x14ac:dyDescent="0.25">
      <c r="A2834" s="5" t="s">
        <v>1546</v>
      </c>
      <c r="B2834" s="5" t="s">
        <v>117</v>
      </c>
      <c r="C2834" s="5" t="s">
        <v>39</v>
      </c>
      <c r="D2834" s="5" t="s">
        <v>43</v>
      </c>
      <c r="E2834" s="6">
        <v>-8219.2800000000007</v>
      </c>
      <c r="F2834" s="6">
        <v>0</v>
      </c>
      <c r="G2834" s="6">
        <v>-8219.2800000000007</v>
      </c>
      <c r="H2834" s="6">
        <v>-8219.31</v>
      </c>
      <c r="I2834" s="6">
        <v>2.9999999998835847E-2</v>
      </c>
      <c r="J2834" s="6">
        <v>-8145</v>
      </c>
      <c r="K2834" s="6">
        <v>0</v>
      </c>
      <c r="L2834" s="6">
        <v>-8145</v>
      </c>
      <c r="M2834" s="6">
        <v>-8145</v>
      </c>
      <c r="N2834" s="6">
        <v>0</v>
      </c>
    </row>
    <row r="2835" spans="1:14" x14ac:dyDescent="0.25">
      <c r="A2835" s="5" t="s">
        <v>1546</v>
      </c>
      <c r="B2835" s="5" t="s">
        <v>269</v>
      </c>
      <c r="C2835" s="5" t="s">
        <v>42</v>
      </c>
      <c r="D2835" s="5" t="s">
        <v>43</v>
      </c>
      <c r="E2835" s="6">
        <v>728.19</v>
      </c>
      <c r="F2835" s="6">
        <v>728.15581854043387</v>
      </c>
      <c r="G2835" s="6">
        <v>3.4181459566184458E-2</v>
      </c>
      <c r="H2835" s="6">
        <v>738.35</v>
      </c>
      <c r="I2835" s="6">
        <v>-10.159999999999968</v>
      </c>
      <c r="J2835" s="6">
        <v>1344</v>
      </c>
      <c r="K2835" s="6">
        <v>1343.9250493096647</v>
      </c>
      <c r="L2835" s="6">
        <v>7.4950690335299441E-2</v>
      </c>
      <c r="M2835" s="6">
        <v>1362.74</v>
      </c>
      <c r="N2835" s="6">
        <v>-18.740000000000009</v>
      </c>
    </row>
    <row r="2836" spans="1:14" x14ac:dyDescent="0.25">
      <c r="A2836" s="5" t="s">
        <v>1546</v>
      </c>
      <c r="B2836" s="5" t="s">
        <v>270</v>
      </c>
      <c r="C2836" s="5" t="s">
        <v>42</v>
      </c>
      <c r="D2836" s="5" t="s">
        <v>43</v>
      </c>
      <c r="E2836" s="6">
        <v>5718.38</v>
      </c>
      <c r="F2836" s="6">
        <v>5564.6600985221676</v>
      </c>
      <c r="G2836" s="6">
        <v>153.71990147783254</v>
      </c>
      <c r="H2836" s="6">
        <v>5648.13</v>
      </c>
      <c r="I2836" s="6">
        <v>70.25</v>
      </c>
      <c r="J2836" s="6">
        <v>8370</v>
      </c>
      <c r="K2836" s="6">
        <v>8144.9999999999991</v>
      </c>
      <c r="L2836" s="6">
        <v>225.00000000000091</v>
      </c>
      <c r="M2836" s="6">
        <v>8267.1749999999993</v>
      </c>
      <c r="N2836" s="6">
        <v>102.82500000000073</v>
      </c>
    </row>
    <row r="2837" spans="1:14" x14ac:dyDescent="0.25">
      <c r="A2837" s="5" t="s">
        <v>1547</v>
      </c>
      <c r="B2837" s="5" t="s">
        <v>25</v>
      </c>
      <c r="C2837" s="5" t="s">
        <v>26</v>
      </c>
      <c r="D2837" s="5" t="s">
        <v>27</v>
      </c>
      <c r="E2837" s="6">
        <v>754.12</v>
      </c>
      <c r="F2837" s="6">
        <v>0</v>
      </c>
      <c r="G2837" s="6">
        <v>754.12</v>
      </c>
      <c r="H2837" s="6">
        <v>0</v>
      </c>
      <c r="I2837" s="6">
        <v>754.12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</row>
    <row r="2838" spans="1:14" x14ac:dyDescent="0.25">
      <c r="A2838" s="5" t="s">
        <v>1547</v>
      </c>
      <c r="B2838" s="5" t="s">
        <v>258</v>
      </c>
      <c r="C2838" s="5" t="s">
        <v>33</v>
      </c>
      <c r="D2838" s="5" t="s">
        <v>27</v>
      </c>
      <c r="E2838" s="6">
        <v>98.15</v>
      </c>
      <c r="F2838" s="6">
        <v>0</v>
      </c>
      <c r="G2838" s="6">
        <v>98.15</v>
      </c>
      <c r="H2838" s="6">
        <v>104.76</v>
      </c>
      <c r="I2838" s="6">
        <v>-6.6099999999999994</v>
      </c>
      <c r="J2838" s="6">
        <v>8.36</v>
      </c>
      <c r="K2838" s="6">
        <v>0</v>
      </c>
      <c r="L2838" s="6">
        <v>8.36</v>
      </c>
      <c r="M2838" s="6">
        <v>8.9239999999999995</v>
      </c>
      <c r="N2838" s="6">
        <v>-0.56400000000000006</v>
      </c>
    </row>
    <row r="2839" spans="1:14" x14ac:dyDescent="0.25">
      <c r="A2839" s="5" t="s">
        <v>1547</v>
      </c>
      <c r="B2839" s="5" t="s">
        <v>259</v>
      </c>
      <c r="C2839" s="5" t="s">
        <v>33</v>
      </c>
      <c r="D2839" s="5" t="s">
        <v>27</v>
      </c>
      <c r="E2839" s="6">
        <v>251.97</v>
      </c>
      <c r="F2839" s="6">
        <v>0</v>
      </c>
      <c r="G2839" s="6">
        <v>251.97</v>
      </c>
      <c r="H2839" s="6">
        <v>268.98</v>
      </c>
      <c r="I2839" s="6">
        <v>-17.010000000000019</v>
      </c>
      <c r="J2839" s="6">
        <v>8.36</v>
      </c>
      <c r="K2839" s="6">
        <v>0</v>
      </c>
      <c r="L2839" s="6">
        <v>8.36</v>
      </c>
      <c r="M2839" s="6">
        <v>8.9239999999999995</v>
      </c>
      <c r="N2839" s="6">
        <v>-0.56400000000000006</v>
      </c>
    </row>
    <row r="2840" spans="1:14" x14ac:dyDescent="0.25">
      <c r="A2840" s="5" t="s">
        <v>1547</v>
      </c>
      <c r="B2840" s="5" t="s">
        <v>260</v>
      </c>
      <c r="C2840" s="5" t="s">
        <v>33</v>
      </c>
      <c r="D2840" s="5" t="s">
        <v>27</v>
      </c>
      <c r="E2840" s="6">
        <v>8397.6200000000008</v>
      </c>
      <c r="F2840" s="6">
        <v>0</v>
      </c>
      <c r="G2840" s="6">
        <v>8397.6200000000008</v>
      </c>
      <c r="H2840" s="6">
        <v>8962.59</v>
      </c>
      <c r="I2840" s="6">
        <v>-564.96999999999935</v>
      </c>
      <c r="J2840" s="6">
        <v>83.6</v>
      </c>
      <c r="K2840" s="6">
        <v>0</v>
      </c>
      <c r="L2840" s="6">
        <v>83.6</v>
      </c>
      <c r="M2840" s="6">
        <v>89.224000000000004</v>
      </c>
      <c r="N2840" s="6">
        <v>-5.6240000000000094</v>
      </c>
    </row>
    <row r="2841" spans="1:14" x14ac:dyDescent="0.25">
      <c r="A2841" s="5" t="s">
        <v>1547</v>
      </c>
      <c r="B2841" s="5" t="s">
        <v>298</v>
      </c>
      <c r="C2841" s="5" t="s">
        <v>39</v>
      </c>
      <c r="D2841" s="5" t="s">
        <v>43</v>
      </c>
      <c r="E2841" s="6">
        <v>-41702.43</v>
      </c>
      <c r="F2841" s="6">
        <v>0</v>
      </c>
      <c r="G2841" s="6">
        <v>-41702.43</v>
      </c>
      <c r="H2841" s="6">
        <v>-41702.39</v>
      </c>
      <c r="I2841" s="6">
        <v>-4.0000000000873115E-2</v>
      </c>
      <c r="J2841" s="6">
        <v>-41490</v>
      </c>
      <c r="K2841" s="6">
        <v>0</v>
      </c>
      <c r="L2841" s="6">
        <v>-41490</v>
      </c>
      <c r="M2841" s="6">
        <v>-41490</v>
      </c>
      <c r="N2841" s="6">
        <v>0</v>
      </c>
    </row>
    <row r="2842" spans="1:14" x14ac:dyDescent="0.25">
      <c r="A2842" s="5" t="s">
        <v>1547</v>
      </c>
      <c r="B2842" s="5" t="s">
        <v>262</v>
      </c>
      <c r="C2842" s="5" t="s">
        <v>42</v>
      </c>
      <c r="D2842" s="5" t="s">
        <v>43</v>
      </c>
      <c r="E2842" s="6">
        <v>3468.31</v>
      </c>
      <c r="F2842" s="6">
        <v>3467.2189349112423</v>
      </c>
      <c r="G2842" s="6">
        <v>1.0910650887576594</v>
      </c>
      <c r="H2842" s="6">
        <v>3515.76</v>
      </c>
      <c r="I2842" s="6">
        <v>-47.450000000000273</v>
      </c>
      <c r="J2842" s="6">
        <v>6848</v>
      </c>
      <c r="K2842" s="6">
        <v>6845.8500986193285</v>
      </c>
      <c r="L2842" s="6">
        <v>2.1499013806715084</v>
      </c>
      <c r="M2842" s="6">
        <v>6941.692</v>
      </c>
      <c r="N2842" s="6">
        <v>-93.692000000000007</v>
      </c>
    </row>
    <row r="2843" spans="1:14" x14ac:dyDescent="0.25">
      <c r="A2843" s="5" t="s">
        <v>1547</v>
      </c>
      <c r="B2843" s="5" t="s">
        <v>323</v>
      </c>
      <c r="C2843" s="5" t="s">
        <v>42</v>
      </c>
      <c r="D2843" s="5" t="s">
        <v>43</v>
      </c>
      <c r="E2843" s="6">
        <v>28732.26</v>
      </c>
      <c r="F2843" s="6">
        <v>28423.970443349754</v>
      </c>
      <c r="G2843" s="6">
        <v>308.28955665024478</v>
      </c>
      <c r="H2843" s="6">
        <v>28850.33</v>
      </c>
      <c r="I2843" s="6">
        <v>-118.07000000000335</v>
      </c>
      <c r="J2843" s="6">
        <v>41940</v>
      </c>
      <c r="K2843" s="6">
        <v>41490</v>
      </c>
      <c r="L2843" s="6">
        <v>450</v>
      </c>
      <c r="M2843" s="6">
        <v>42112.35</v>
      </c>
      <c r="N2843" s="6">
        <v>-172.34999999999854</v>
      </c>
    </row>
    <row r="2844" spans="1:14" x14ac:dyDescent="0.25">
      <c r="A2844" s="5" t="s">
        <v>1548</v>
      </c>
      <c r="B2844" s="5" t="s">
        <v>25</v>
      </c>
      <c r="C2844" s="5" t="s">
        <v>26</v>
      </c>
      <c r="D2844" s="5" t="s">
        <v>27</v>
      </c>
      <c r="E2844" s="6">
        <v>569.87</v>
      </c>
      <c r="F2844" s="6">
        <v>0</v>
      </c>
      <c r="G2844" s="6">
        <v>569.87</v>
      </c>
      <c r="H2844" s="6">
        <v>0</v>
      </c>
      <c r="I2844" s="6">
        <v>569.87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</row>
    <row r="2845" spans="1:14" x14ac:dyDescent="0.25">
      <c r="A2845" s="5" t="s">
        <v>1548</v>
      </c>
      <c r="B2845" s="5" t="s">
        <v>258</v>
      </c>
      <c r="C2845" s="5" t="s">
        <v>33</v>
      </c>
      <c r="D2845" s="5" t="s">
        <v>27</v>
      </c>
      <c r="E2845" s="6">
        <v>215.78</v>
      </c>
      <c r="F2845" s="6">
        <v>0</v>
      </c>
      <c r="G2845" s="6">
        <v>215.78</v>
      </c>
      <c r="H2845" s="6">
        <v>218.39</v>
      </c>
      <c r="I2845" s="6">
        <v>-2.6099999999999852</v>
      </c>
      <c r="J2845" s="6">
        <v>18.38</v>
      </c>
      <c r="K2845" s="6">
        <v>0</v>
      </c>
      <c r="L2845" s="6">
        <v>18.38</v>
      </c>
      <c r="M2845" s="6">
        <v>18.603999999999999</v>
      </c>
      <c r="N2845" s="6">
        <v>-0.2240000000000002</v>
      </c>
    </row>
    <row r="2846" spans="1:14" x14ac:dyDescent="0.25">
      <c r="A2846" s="5" t="s">
        <v>1548</v>
      </c>
      <c r="B2846" s="5" t="s">
        <v>259</v>
      </c>
      <c r="C2846" s="5" t="s">
        <v>33</v>
      </c>
      <c r="D2846" s="5" t="s">
        <v>27</v>
      </c>
      <c r="E2846" s="6">
        <v>553.97</v>
      </c>
      <c r="F2846" s="6">
        <v>0</v>
      </c>
      <c r="G2846" s="6">
        <v>553.97</v>
      </c>
      <c r="H2846" s="6">
        <v>560.71</v>
      </c>
      <c r="I2846" s="6">
        <v>-6.7400000000000091</v>
      </c>
      <c r="J2846" s="6">
        <v>18.38</v>
      </c>
      <c r="K2846" s="6">
        <v>0</v>
      </c>
      <c r="L2846" s="6">
        <v>18.38</v>
      </c>
      <c r="M2846" s="6">
        <v>18.603999999999999</v>
      </c>
      <c r="N2846" s="6">
        <v>-0.2240000000000002</v>
      </c>
    </row>
    <row r="2847" spans="1:14" x14ac:dyDescent="0.25">
      <c r="A2847" s="5" t="s">
        <v>1548</v>
      </c>
      <c r="B2847" s="5" t="s">
        <v>260</v>
      </c>
      <c r="C2847" s="5" t="s">
        <v>33</v>
      </c>
      <c r="D2847" s="5" t="s">
        <v>27</v>
      </c>
      <c r="E2847" s="6">
        <v>18462.71</v>
      </c>
      <c r="F2847" s="6">
        <v>0</v>
      </c>
      <c r="G2847" s="6">
        <v>18462.71</v>
      </c>
      <c r="H2847" s="6">
        <v>18683.400000000001</v>
      </c>
      <c r="I2847" s="6">
        <v>-220.69000000000233</v>
      </c>
      <c r="J2847" s="6">
        <v>183.8</v>
      </c>
      <c r="K2847" s="6">
        <v>0</v>
      </c>
      <c r="L2847" s="6">
        <v>183.8</v>
      </c>
      <c r="M2847" s="6">
        <v>185.99700000000001</v>
      </c>
      <c r="N2847" s="6">
        <v>-2.1970000000000027</v>
      </c>
    </row>
    <row r="2848" spans="1:14" x14ac:dyDescent="0.25">
      <c r="A2848" s="5" t="s">
        <v>1548</v>
      </c>
      <c r="B2848" s="5" t="s">
        <v>298</v>
      </c>
      <c r="C2848" s="5" t="s">
        <v>39</v>
      </c>
      <c r="D2848" s="5" t="s">
        <v>43</v>
      </c>
      <c r="E2848" s="6">
        <v>-86932.83</v>
      </c>
      <c r="F2848" s="6">
        <v>0</v>
      </c>
      <c r="G2848" s="6">
        <v>-86932.83</v>
      </c>
      <c r="H2848" s="6">
        <v>-86932.74</v>
      </c>
      <c r="I2848" s="6">
        <v>-8.999999999650754E-2</v>
      </c>
      <c r="J2848" s="6">
        <v>-86490</v>
      </c>
      <c r="K2848" s="6">
        <v>0</v>
      </c>
      <c r="L2848" s="6">
        <v>-86490</v>
      </c>
      <c r="M2848" s="6">
        <v>-86490</v>
      </c>
      <c r="N2848" s="6">
        <v>0</v>
      </c>
    </row>
    <row r="2849" spans="1:14" x14ac:dyDescent="0.25">
      <c r="A2849" s="5" t="s">
        <v>1548</v>
      </c>
      <c r="B2849" s="5" t="s">
        <v>262</v>
      </c>
      <c r="C2849" s="5" t="s">
        <v>42</v>
      </c>
      <c r="D2849" s="5" t="s">
        <v>43</v>
      </c>
      <c r="E2849" s="6">
        <v>7597.05</v>
      </c>
      <c r="F2849" s="6">
        <v>7227.7613412228793</v>
      </c>
      <c r="G2849" s="6">
        <v>369.28865877712087</v>
      </c>
      <c r="H2849" s="6">
        <v>7328.95</v>
      </c>
      <c r="I2849" s="6">
        <v>268.10000000000036</v>
      </c>
      <c r="J2849" s="6">
        <v>15000</v>
      </c>
      <c r="K2849" s="6">
        <v>14270.850098619328</v>
      </c>
      <c r="L2849" s="6">
        <v>729.14990138067151</v>
      </c>
      <c r="M2849" s="6">
        <v>14470.642</v>
      </c>
      <c r="N2849" s="6">
        <v>529.35800000000017</v>
      </c>
    </row>
    <row r="2850" spans="1:14" x14ac:dyDescent="0.25">
      <c r="A2850" s="5" t="s">
        <v>1548</v>
      </c>
      <c r="B2850" s="5" t="s">
        <v>323</v>
      </c>
      <c r="C2850" s="5" t="s">
        <v>42</v>
      </c>
      <c r="D2850" s="5" t="s">
        <v>43</v>
      </c>
      <c r="E2850" s="6">
        <v>59533.45</v>
      </c>
      <c r="F2850" s="6">
        <v>59252.571428571428</v>
      </c>
      <c r="G2850" s="6">
        <v>280.87857142856956</v>
      </c>
      <c r="H2850" s="6">
        <v>60141.36</v>
      </c>
      <c r="I2850" s="6">
        <v>-607.91000000000349</v>
      </c>
      <c r="J2850" s="6">
        <v>86900</v>
      </c>
      <c r="K2850" s="6">
        <v>86490</v>
      </c>
      <c r="L2850" s="6">
        <v>410</v>
      </c>
      <c r="M2850" s="6">
        <v>87787.35</v>
      </c>
      <c r="N2850" s="6">
        <v>-887.35000000000582</v>
      </c>
    </row>
    <row r="2851" spans="1:14" x14ac:dyDescent="0.25">
      <c r="A2851" s="5" t="s">
        <v>1549</v>
      </c>
      <c r="B2851" s="5" t="s">
        <v>25</v>
      </c>
      <c r="C2851" s="5" t="s">
        <v>26</v>
      </c>
      <c r="D2851" s="5" t="s">
        <v>27</v>
      </c>
      <c r="E2851" s="6">
        <v>2282.44</v>
      </c>
      <c r="F2851" s="6">
        <v>0</v>
      </c>
      <c r="G2851" s="6">
        <v>2282.44</v>
      </c>
      <c r="H2851" s="6">
        <v>0</v>
      </c>
      <c r="I2851" s="6">
        <v>2282.44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</row>
    <row r="2852" spans="1:14" x14ac:dyDescent="0.25">
      <c r="A2852" s="5" t="s">
        <v>1549</v>
      </c>
      <c r="B2852" s="5" t="s">
        <v>258</v>
      </c>
      <c r="C2852" s="5" t="s">
        <v>33</v>
      </c>
      <c r="D2852" s="5" t="s">
        <v>27</v>
      </c>
      <c r="E2852" s="6">
        <v>226.82</v>
      </c>
      <c r="F2852" s="6">
        <v>0</v>
      </c>
      <c r="G2852" s="6">
        <v>226.82</v>
      </c>
      <c r="H2852" s="6">
        <v>239.52</v>
      </c>
      <c r="I2852" s="6">
        <v>-12.700000000000017</v>
      </c>
      <c r="J2852" s="6">
        <v>19.32</v>
      </c>
      <c r="K2852" s="6">
        <v>0</v>
      </c>
      <c r="L2852" s="6">
        <v>19.32</v>
      </c>
      <c r="M2852" s="6">
        <v>20.404</v>
      </c>
      <c r="N2852" s="6">
        <v>-1.0839999999999996</v>
      </c>
    </row>
    <row r="2853" spans="1:14" x14ac:dyDescent="0.25">
      <c r="A2853" s="5" t="s">
        <v>1549</v>
      </c>
      <c r="B2853" s="5" t="s">
        <v>259</v>
      </c>
      <c r="C2853" s="5" t="s">
        <v>33</v>
      </c>
      <c r="D2853" s="5" t="s">
        <v>27</v>
      </c>
      <c r="E2853" s="6">
        <v>582.29999999999995</v>
      </c>
      <c r="F2853" s="6">
        <v>0</v>
      </c>
      <c r="G2853" s="6">
        <v>582.29999999999995</v>
      </c>
      <c r="H2853" s="6">
        <v>614.98</v>
      </c>
      <c r="I2853" s="6">
        <v>-32.680000000000064</v>
      </c>
      <c r="J2853" s="6">
        <v>19.32</v>
      </c>
      <c r="K2853" s="6">
        <v>0</v>
      </c>
      <c r="L2853" s="6">
        <v>19.32</v>
      </c>
      <c r="M2853" s="6">
        <v>20.404</v>
      </c>
      <c r="N2853" s="6">
        <v>-1.0839999999999996</v>
      </c>
    </row>
    <row r="2854" spans="1:14" x14ac:dyDescent="0.25">
      <c r="A2854" s="5" t="s">
        <v>1549</v>
      </c>
      <c r="B2854" s="5" t="s">
        <v>260</v>
      </c>
      <c r="C2854" s="5" t="s">
        <v>33</v>
      </c>
      <c r="D2854" s="5" t="s">
        <v>27</v>
      </c>
      <c r="E2854" s="6">
        <v>19406.939999999999</v>
      </c>
      <c r="F2854" s="6">
        <v>0</v>
      </c>
      <c r="G2854" s="6">
        <v>19406.939999999999</v>
      </c>
      <c r="H2854" s="6">
        <v>20491.47</v>
      </c>
      <c r="I2854" s="6">
        <v>-1084.5300000000025</v>
      </c>
      <c r="J2854" s="6">
        <v>193.2</v>
      </c>
      <c r="K2854" s="6">
        <v>0</v>
      </c>
      <c r="L2854" s="6">
        <v>193.2</v>
      </c>
      <c r="M2854" s="6">
        <v>203.99600000000001</v>
      </c>
      <c r="N2854" s="6">
        <v>-10.796000000000021</v>
      </c>
    </row>
    <row r="2855" spans="1:14" x14ac:dyDescent="0.25">
      <c r="A2855" s="5" t="s">
        <v>1549</v>
      </c>
      <c r="B2855" s="5" t="s">
        <v>298</v>
      </c>
      <c r="C2855" s="5" t="s">
        <v>39</v>
      </c>
      <c r="D2855" s="5" t="s">
        <v>43</v>
      </c>
      <c r="E2855" s="6">
        <v>-99962.52</v>
      </c>
      <c r="F2855" s="6">
        <v>0</v>
      </c>
      <c r="G2855" s="6">
        <v>-99962.52</v>
      </c>
      <c r="H2855" s="6">
        <v>-99962.33</v>
      </c>
      <c r="I2855" s="6">
        <v>-0.19000000000232831</v>
      </c>
      <c r="J2855" s="6">
        <v>-94860</v>
      </c>
      <c r="K2855" s="6">
        <v>0</v>
      </c>
      <c r="L2855" s="6">
        <v>-94860</v>
      </c>
      <c r="M2855" s="6">
        <v>-94860</v>
      </c>
      <c r="N2855" s="6">
        <v>0</v>
      </c>
    </row>
    <row r="2856" spans="1:14" x14ac:dyDescent="0.25">
      <c r="A2856" s="5" t="s">
        <v>1549</v>
      </c>
      <c r="B2856" s="5" t="s">
        <v>262</v>
      </c>
      <c r="C2856" s="5" t="s">
        <v>42</v>
      </c>
      <c r="D2856" s="5" t="s">
        <v>43</v>
      </c>
      <c r="E2856" s="6">
        <v>7928.79</v>
      </c>
      <c r="F2856" s="6">
        <v>7927.2189349112423</v>
      </c>
      <c r="G2856" s="6">
        <v>1.5710650887576776</v>
      </c>
      <c r="H2856" s="6">
        <v>8038.2</v>
      </c>
      <c r="I2856" s="6">
        <v>-109.40999999999985</v>
      </c>
      <c r="J2856" s="6">
        <v>15655</v>
      </c>
      <c r="K2856" s="6">
        <v>15651.900394477316</v>
      </c>
      <c r="L2856" s="6">
        <v>3.0996055226842145</v>
      </c>
      <c r="M2856" s="6">
        <v>15871.027</v>
      </c>
      <c r="N2856" s="6">
        <v>-216.02700000000004</v>
      </c>
    </row>
    <row r="2857" spans="1:14" x14ac:dyDescent="0.25">
      <c r="A2857" s="5" t="s">
        <v>1549</v>
      </c>
      <c r="B2857" s="5" t="s">
        <v>323</v>
      </c>
      <c r="C2857" s="5" t="s">
        <v>42</v>
      </c>
      <c r="D2857" s="5" t="s">
        <v>43</v>
      </c>
      <c r="E2857" s="6">
        <v>69535.23</v>
      </c>
      <c r="F2857" s="6">
        <v>69535.221674876841</v>
      </c>
      <c r="G2857" s="6">
        <v>8.3251231553731486E-3</v>
      </c>
      <c r="H2857" s="6">
        <v>70578.25</v>
      </c>
      <c r="I2857" s="6">
        <v>-1043.0200000000041</v>
      </c>
      <c r="J2857" s="6">
        <v>94860</v>
      </c>
      <c r="K2857" s="6">
        <v>94860</v>
      </c>
      <c r="L2857" s="6">
        <v>0</v>
      </c>
      <c r="M2857" s="6">
        <v>96282.9</v>
      </c>
      <c r="N2857" s="6">
        <v>-1422.8999999999942</v>
      </c>
    </row>
    <row r="2858" spans="1:14" x14ac:dyDescent="0.25">
      <c r="A2858" s="5" t="s">
        <v>1550</v>
      </c>
      <c r="B2858" s="5" t="s">
        <v>25</v>
      </c>
      <c r="C2858" s="5" t="s">
        <v>26</v>
      </c>
      <c r="D2858" s="5" t="s">
        <v>27</v>
      </c>
      <c r="E2858" s="6">
        <v>854.73</v>
      </c>
      <c r="F2858" s="6">
        <v>0</v>
      </c>
      <c r="G2858" s="6">
        <v>854.73</v>
      </c>
      <c r="H2858" s="6">
        <v>0</v>
      </c>
      <c r="I2858" s="6">
        <v>854.73</v>
      </c>
      <c r="J2858" s="6">
        <v>0</v>
      </c>
      <c r="K2858" s="6">
        <v>0</v>
      </c>
      <c r="L2858" s="6">
        <v>0</v>
      </c>
      <c r="M2858" s="6">
        <v>0</v>
      </c>
      <c r="N2858" s="6">
        <v>0</v>
      </c>
    </row>
    <row r="2859" spans="1:14" x14ac:dyDescent="0.25">
      <c r="A2859" s="5" t="s">
        <v>1550</v>
      </c>
      <c r="B2859" s="5" t="s">
        <v>258</v>
      </c>
      <c r="C2859" s="5" t="s">
        <v>33</v>
      </c>
      <c r="D2859" s="5" t="s">
        <v>27</v>
      </c>
      <c r="E2859" s="6">
        <v>74.55</v>
      </c>
      <c r="F2859" s="6">
        <v>0</v>
      </c>
      <c r="G2859" s="6">
        <v>74.55</v>
      </c>
      <c r="H2859" s="6">
        <v>80.900000000000006</v>
      </c>
      <c r="I2859" s="6">
        <v>-6.3500000000000085</v>
      </c>
      <c r="J2859" s="6">
        <v>6.35</v>
      </c>
      <c r="K2859" s="6">
        <v>0</v>
      </c>
      <c r="L2859" s="6">
        <v>6.35</v>
      </c>
      <c r="M2859" s="6">
        <v>6.8920000000000003</v>
      </c>
      <c r="N2859" s="6">
        <v>-0.5420000000000007</v>
      </c>
    </row>
    <row r="2860" spans="1:14" x14ac:dyDescent="0.25">
      <c r="A2860" s="5" t="s">
        <v>1550</v>
      </c>
      <c r="B2860" s="5" t="s">
        <v>259</v>
      </c>
      <c r="C2860" s="5" t="s">
        <v>33</v>
      </c>
      <c r="D2860" s="5" t="s">
        <v>27</v>
      </c>
      <c r="E2860" s="6">
        <v>191.39</v>
      </c>
      <c r="F2860" s="6">
        <v>0</v>
      </c>
      <c r="G2860" s="6">
        <v>191.39</v>
      </c>
      <c r="H2860" s="6">
        <v>207.72</v>
      </c>
      <c r="I2860" s="6">
        <v>-16.330000000000013</v>
      </c>
      <c r="J2860" s="6">
        <v>6.35</v>
      </c>
      <c r="K2860" s="6">
        <v>0</v>
      </c>
      <c r="L2860" s="6">
        <v>6.35</v>
      </c>
      <c r="M2860" s="6">
        <v>6.8920000000000003</v>
      </c>
      <c r="N2860" s="6">
        <v>-0.5420000000000007</v>
      </c>
    </row>
    <row r="2861" spans="1:14" x14ac:dyDescent="0.25">
      <c r="A2861" s="5" t="s">
        <v>1550</v>
      </c>
      <c r="B2861" s="5" t="s">
        <v>260</v>
      </c>
      <c r="C2861" s="5" t="s">
        <v>33</v>
      </c>
      <c r="D2861" s="5" t="s">
        <v>27</v>
      </c>
      <c r="E2861" s="6">
        <v>6378.58</v>
      </c>
      <c r="F2861" s="6">
        <v>0</v>
      </c>
      <c r="G2861" s="6">
        <v>6378.58</v>
      </c>
      <c r="H2861" s="6">
        <v>6921.22</v>
      </c>
      <c r="I2861" s="6">
        <v>-542.64000000000033</v>
      </c>
      <c r="J2861" s="6">
        <v>63.5</v>
      </c>
      <c r="K2861" s="6">
        <v>0</v>
      </c>
      <c r="L2861" s="6">
        <v>63.5</v>
      </c>
      <c r="M2861" s="6">
        <v>68.902000000000001</v>
      </c>
      <c r="N2861" s="6">
        <v>-5.402000000000001</v>
      </c>
    </row>
    <row r="2862" spans="1:14" x14ac:dyDescent="0.25">
      <c r="A2862" s="5" t="s">
        <v>1550</v>
      </c>
      <c r="B2862" s="5" t="s">
        <v>284</v>
      </c>
      <c r="C2862" s="5" t="s">
        <v>39</v>
      </c>
      <c r="D2862" s="5" t="s">
        <v>43</v>
      </c>
      <c r="E2862" s="6">
        <v>-33137.050000000003</v>
      </c>
      <c r="F2862" s="6">
        <v>0</v>
      </c>
      <c r="G2862" s="6">
        <v>-33137.050000000003</v>
      </c>
      <c r="H2862" s="6">
        <v>-33136.949999999997</v>
      </c>
      <c r="I2862" s="6">
        <v>-0.10000000000582077</v>
      </c>
      <c r="J2862" s="6">
        <v>-32040</v>
      </c>
      <c r="K2862" s="6">
        <v>0</v>
      </c>
      <c r="L2862" s="6">
        <v>-32040</v>
      </c>
      <c r="M2862" s="6">
        <v>-32040</v>
      </c>
      <c r="N2862" s="6">
        <v>0</v>
      </c>
    </row>
    <row r="2863" spans="1:14" x14ac:dyDescent="0.25">
      <c r="A2863" s="5" t="s">
        <v>1550</v>
      </c>
      <c r="B2863" s="5" t="s">
        <v>266</v>
      </c>
      <c r="C2863" s="5" t="s">
        <v>42</v>
      </c>
      <c r="D2863" s="5" t="s">
        <v>43</v>
      </c>
      <c r="E2863" s="6">
        <v>2554.59</v>
      </c>
      <c r="F2863" s="6">
        <v>2552.9487179487178</v>
      </c>
      <c r="G2863" s="6">
        <v>1.64128205128236</v>
      </c>
      <c r="H2863" s="6">
        <v>2588.69</v>
      </c>
      <c r="I2863" s="6">
        <v>-34.099999999999909</v>
      </c>
      <c r="J2863" s="6">
        <v>5290</v>
      </c>
      <c r="K2863" s="6">
        <v>5286.5996055226815</v>
      </c>
      <c r="L2863" s="6">
        <v>3.400394477318514</v>
      </c>
      <c r="M2863" s="6">
        <v>5360.6120000000001</v>
      </c>
      <c r="N2863" s="6">
        <v>-70.61200000000008</v>
      </c>
    </row>
    <row r="2864" spans="1:14" x14ac:dyDescent="0.25">
      <c r="A2864" s="5" t="s">
        <v>1550</v>
      </c>
      <c r="B2864" s="5" t="s">
        <v>456</v>
      </c>
      <c r="C2864" s="5" t="s">
        <v>42</v>
      </c>
      <c r="D2864" s="5" t="s">
        <v>43</v>
      </c>
      <c r="E2864" s="6">
        <v>23083.21</v>
      </c>
      <c r="F2864" s="6">
        <v>22993.507389162562</v>
      </c>
      <c r="G2864" s="6">
        <v>89.702610837437533</v>
      </c>
      <c r="H2864" s="6">
        <v>23338.41</v>
      </c>
      <c r="I2864" s="6">
        <v>-255.20000000000073</v>
      </c>
      <c r="J2864" s="6">
        <v>32165</v>
      </c>
      <c r="K2864" s="6">
        <v>32040</v>
      </c>
      <c r="L2864" s="6">
        <v>125</v>
      </c>
      <c r="M2864" s="6">
        <v>32520.6</v>
      </c>
      <c r="N2864" s="6">
        <v>-355.59999999999854</v>
      </c>
    </row>
    <row r="2865" spans="1:14" x14ac:dyDescent="0.25">
      <c r="A2865" s="5" t="s">
        <v>1551</v>
      </c>
      <c r="B2865" s="5" t="s">
        <v>25</v>
      </c>
      <c r="C2865" s="5" t="s">
        <v>26</v>
      </c>
      <c r="D2865" s="5" t="s">
        <v>27</v>
      </c>
      <c r="E2865" s="6">
        <v>668.91</v>
      </c>
      <c r="F2865" s="6">
        <v>0</v>
      </c>
      <c r="G2865" s="6">
        <v>668.91</v>
      </c>
      <c r="H2865" s="6">
        <v>0</v>
      </c>
      <c r="I2865" s="6">
        <v>668.91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</row>
    <row r="2866" spans="1:14" x14ac:dyDescent="0.25">
      <c r="A2866" s="5" t="s">
        <v>1551</v>
      </c>
      <c r="B2866" s="5" t="s">
        <v>258</v>
      </c>
      <c r="C2866" s="5" t="s">
        <v>33</v>
      </c>
      <c r="D2866" s="5" t="s">
        <v>27</v>
      </c>
      <c r="E2866" s="6">
        <v>59.87</v>
      </c>
      <c r="F2866" s="6">
        <v>0</v>
      </c>
      <c r="G2866" s="6">
        <v>59.87</v>
      </c>
      <c r="H2866" s="6">
        <v>62.72</v>
      </c>
      <c r="I2866" s="6">
        <v>-2.8500000000000014</v>
      </c>
      <c r="J2866" s="6">
        <v>5.0999999999999996</v>
      </c>
      <c r="K2866" s="6">
        <v>0</v>
      </c>
      <c r="L2866" s="6">
        <v>5.0999999999999996</v>
      </c>
      <c r="M2866" s="6">
        <v>5.343</v>
      </c>
      <c r="N2866" s="6">
        <v>-0.24300000000000033</v>
      </c>
    </row>
    <row r="2867" spans="1:14" x14ac:dyDescent="0.25">
      <c r="A2867" s="5" t="s">
        <v>1551</v>
      </c>
      <c r="B2867" s="5" t="s">
        <v>259</v>
      </c>
      <c r="C2867" s="5" t="s">
        <v>33</v>
      </c>
      <c r="D2867" s="5" t="s">
        <v>27</v>
      </c>
      <c r="E2867" s="6">
        <v>153.71</v>
      </c>
      <c r="F2867" s="6">
        <v>0</v>
      </c>
      <c r="G2867" s="6">
        <v>153.71</v>
      </c>
      <c r="H2867" s="6">
        <v>161.04</v>
      </c>
      <c r="I2867" s="6">
        <v>-7.3299999999999841</v>
      </c>
      <c r="J2867" s="6">
        <v>5.0999999999999996</v>
      </c>
      <c r="K2867" s="6">
        <v>0</v>
      </c>
      <c r="L2867" s="6">
        <v>5.0999999999999996</v>
      </c>
      <c r="M2867" s="6">
        <v>5.343</v>
      </c>
      <c r="N2867" s="6">
        <v>-0.24300000000000033</v>
      </c>
    </row>
    <row r="2868" spans="1:14" x14ac:dyDescent="0.25">
      <c r="A2868" s="5" t="s">
        <v>1551</v>
      </c>
      <c r="B2868" s="5" t="s">
        <v>260</v>
      </c>
      <c r="C2868" s="5" t="s">
        <v>33</v>
      </c>
      <c r="D2868" s="5" t="s">
        <v>27</v>
      </c>
      <c r="E2868" s="6">
        <v>5122.95</v>
      </c>
      <c r="F2868" s="6">
        <v>0</v>
      </c>
      <c r="G2868" s="6">
        <v>5122.95</v>
      </c>
      <c r="H2868" s="6">
        <v>5365.89</v>
      </c>
      <c r="I2868" s="6">
        <v>-242.94000000000051</v>
      </c>
      <c r="J2868" s="6">
        <v>51</v>
      </c>
      <c r="K2868" s="6">
        <v>0</v>
      </c>
      <c r="L2868" s="6">
        <v>51</v>
      </c>
      <c r="M2868" s="6">
        <v>53.417999999999999</v>
      </c>
      <c r="N2868" s="6">
        <v>-2.4179999999999993</v>
      </c>
    </row>
    <row r="2869" spans="1:14" x14ac:dyDescent="0.25">
      <c r="A2869" s="5" t="s">
        <v>1551</v>
      </c>
      <c r="B2869" s="5" t="s">
        <v>1527</v>
      </c>
      <c r="C2869" s="5" t="s">
        <v>39</v>
      </c>
      <c r="D2869" s="5" t="s">
        <v>43</v>
      </c>
      <c r="E2869" s="6">
        <v>-34235.230000000003</v>
      </c>
      <c r="F2869" s="6">
        <v>0</v>
      </c>
      <c r="G2869" s="6">
        <v>-34235.230000000003</v>
      </c>
      <c r="H2869" s="6">
        <v>-34235.11</v>
      </c>
      <c r="I2869" s="6">
        <v>-0.12000000000261934</v>
      </c>
      <c r="J2869" s="6">
        <v>-24840</v>
      </c>
      <c r="K2869" s="6">
        <v>0</v>
      </c>
      <c r="L2869" s="6">
        <v>-24840</v>
      </c>
      <c r="M2869" s="6">
        <v>-24840</v>
      </c>
      <c r="N2869" s="6">
        <v>0</v>
      </c>
    </row>
    <row r="2870" spans="1:14" x14ac:dyDescent="0.25">
      <c r="A2870" s="5" t="s">
        <v>1551</v>
      </c>
      <c r="B2870" s="5" t="s">
        <v>1552</v>
      </c>
      <c r="C2870" s="5" t="s">
        <v>42</v>
      </c>
      <c r="D2870" s="5" t="s">
        <v>43</v>
      </c>
      <c r="E2870" s="6">
        <v>4880.1899999999996</v>
      </c>
      <c r="F2870" s="6">
        <v>4877.3372781065082</v>
      </c>
      <c r="G2870" s="6">
        <v>2.8527218934914345</v>
      </c>
      <c r="H2870" s="6">
        <v>4945.62</v>
      </c>
      <c r="I2870" s="6">
        <v>-65.430000000000291</v>
      </c>
      <c r="J2870" s="6">
        <v>4101</v>
      </c>
      <c r="K2870" s="6">
        <v>4098.5996055226815</v>
      </c>
      <c r="L2870" s="6">
        <v>2.400394477318514</v>
      </c>
      <c r="M2870" s="6">
        <v>4155.9799999999996</v>
      </c>
      <c r="N2870" s="6">
        <v>-54.979999999999563</v>
      </c>
    </row>
    <row r="2871" spans="1:14" x14ac:dyDescent="0.25">
      <c r="A2871" s="5" t="s">
        <v>1551</v>
      </c>
      <c r="B2871" s="5" t="s">
        <v>1553</v>
      </c>
      <c r="C2871" s="5" t="s">
        <v>42</v>
      </c>
      <c r="D2871" s="5" t="s">
        <v>43</v>
      </c>
      <c r="E2871" s="6">
        <v>23349.599999999999</v>
      </c>
      <c r="F2871" s="6">
        <v>23349.596059113301</v>
      </c>
      <c r="G2871" s="6">
        <v>3.9408866978192236E-3</v>
      </c>
      <c r="H2871" s="6">
        <v>23699.84</v>
      </c>
      <c r="I2871" s="6">
        <v>-350.2400000000016</v>
      </c>
      <c r="J2871" s="6">
        <v>24840</v>
      </c>
      <c r="K2871" s="6">
        <v>24840</v>
      </c>
      <c r="L2871" s="6">
        <v>0</v>
      </c>
      <c r="M2871" s="6">
        <v>25212.6</v>
      </c>
      <c r="N2871" s="6">
        <v>-372.59999999999854</v>
      </c>
    </row>
    <row r="2872" spans="1:14" x14ac:dyDescent="0.25">
      <c r="A2872" s="5" t="s">
        <v>1554</v>
      </c>
      <c r="B2872" s="5" t="s">
        <v>25</v>
      </c>
      <c r="C2872" s="5" t="s">
        <v>26</v>
      </c>
      <c r="D2872" s="5" t="s">
        <v>27</v>
      </c>
      <c r="E2872" s="6">
        <v>536.41</v>
      </c>
      <c r="F2872" s="6">
        <v>0</v>
      </c>
      <c r="G2872" s="6">
        <v>536.41</v>
      </c>
      <c r="H2872" s="6">
        <v>0</v>
      </c>
      <c r="I2872" s="6">
        <v>536.41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</row>
    <row r="2873" spans="1:14" x14ac:dyDescent="0.25">
      <c r="A2873" s="5" t="s">
        <v>1554</v>
      </c>
      <c r="B2873" s="5" t="s">
        <v>258</v>
      </c>
      <c r="C2873" s="5" t="s">
        <v>33</v>
      </c>
      <c r="D2873" s="5" t="s">
        <v>27</v>
      </c>
      <c r="E2873" s="6">
        <v>47.55</v>
      </c>
      <c r="F2873" s="6">
        <v>0</v>
      </c>
      <c r="G2873" s="6">
        <v>47.55</v>
      </c>
      <c r="H2873" s="6">
        <v>49.88</v>
      </c>
      <c r="I2873" s="6">
        <v>-2.3300000000000054</v>
      </c>
      <c r="J2873" s="6">
        <v>4.05</v>
      </c>
      <c r="K2873" s="6">
        <v>0</v>
      </c>
      <c r="L2873" s="6">
        <v>4.05</v>
      </c>
      <c r="M2873" s="6">
        <v>4.2489999999999997</v>
      </c>
      <c r="N2873" s="6">
        <v>-0.19899999999999984</v>
      </c>
    </row>
    <row r="2874" spans="1:14" x14ac:dyDescent="0.25">
      <c r="A2874" s="5" t="s">
        <v>1554</v>
      </c>
      <c r="B2874" s="5" t="s">
        <v>259</v>
      </c>
      <c r="C2874" s="5" t="s">
        <v>33</v>
      </c>
      <c r="D2874" s="5" t="s">
        <v>27</v>
      </c>
      <c r="E2874" s="6">
        <v>122.07</v>
      </c>
      <c r="F2874" s="6">
        <v>0</v>
      </c>
      <c r="G2874" s="6">
        <v>122.07</v>
      </c>
      <c r="H2874" s="6">
        <v>128.07</v>
      </c>
      <c r="I2874" s="6">
        <v>-6</v>
      </c>
      <c r="J2874" s="6">
        <v>4.05</v>
      </c>
      <c r="K2874" s="6">
        <v>0</v>
      </c>
      <c r="L2874" s="6">
        <v>4.05</v>
      </c>
      <c r="M2874" s="6">
        <v>4.2489999999999997</v>
      </c>
      <c r="N2874" s="6">
        <v>-0.19899999999999984</v>
      </c>
    </row>
    <row r="2875" spans="1:14" x14ac:dyDescent="0.25">
      <c r="A2875" s="5" t="s">
        <v>1554</v>
      </c>
      <c r="B2875" s="5" t="s">
        <v>260</v>
      </c>
      <c r="C2875" s="5" t="s">
        <v>33</v>
      </c>
      <c r="D2875" s="5" t="s">
        <v>27</v>
      </c>
      <c r="E2875" s="6">
        <v>4068.23</v>
      </c>
      <c r="F2875" s="6">
        <v>0</v>
      </c>
      <c r="G2875" s="6">
        <v>4068.23</v>
      </c>
      <c r="H2875" s="6">
        <v>4267.4399999999996</v>
      </c>
      <c r="I2875" s="6">
        <v>-199.20999999999958</v>
      </c>
      <c r="J2875" s="6">
        <v>40.5</v>
      </c>
      <c r="K2875" s="6">
        <v>0</v>
      </c>
      <c r="L2875" s="6">
        <v>40.5</v>
      </c>
      <c r="M2875" s="6">
        <v>42.482999999999997</v>
      </c>
      <c r="N2875" s="6">
        <v>-1.982999999999997</v>
      </c>
    </row>
    <row r="2876" spans="1:14" x14ac:dyDescent="0.25">
      <c r="A2876" s="5" t="s">
        <v>1554</v>
      </c>
      <c r="B2876" s="5" t="s">
        <v>1527</v>
      </c>
      <c r="C2876" s="5" t="s">
        <v>39</v>
      </c>
      <c r="D2876" s="5" t="s">
        <v>43</v>
      </c>
      <c r="E2876" s="6">
        <v>-27226.93</v>
      </c>
      <c r="F2876" s="6">
        <v>0</v>
      </c>
      <c r="G2876" s="6">
        <v>-27226.93</v>
      </c>
      <c r="H2876" s="6">
        <v>-27226.83</v>
      </c>
      <c r="I2876" s="6">
        <v>-9.9999999998544808E-2</v>
      </c>
      <c r="J2876" s="6">
        <v>-19755</v>
      </c>
      <c r="K2876" s="6">
        <v>0</v>
      </c>
      <c r="L2876" s="6">
        <v>-19755</v>
      </c>
      <c r="M2876" s="6">
        <v>-19755</v>
      </c>
      <c r="N2876" s="6">
        <v>0</v>
      </c>
    </row>
    <row r="2877" spans="1:14" x14ac:dyDescent="0.25">
      <c r="A2877" s="5" t="s">
        <v>1554</v>
      </c>
      <c r="B2877" s="5" t="s">
        <v>1552</v>
      </c>
      <c r="C2877" s="5" t="s">
        <v>42</v>
      </c>
      <c r="D2877" s="5" t="s">
        <v>43</v>
      </c>
      <c r="E2877" s="6">
        <v>3882.97</v>
      </c>
      <c r="F2877" s="6">
        <v>3878.895463510848</v>
      </c>
      <c r="G2877" s="6">
        <v>4.0745364891517966</v>
      </c>
      <c r="H2877" s="6">
        <v>3933.2</v>
      </c>
      <c r="I2877" s="6">
        <v>-50.230000000000018</v>
      </c>
      <c r="J2877" s="6">
        <v>3263</v>
      </c>
      <c r="K2877" s="6">
        <v>3259.5749506903348</v>
      </c>
      <c r="L2877" s="6">
        <v>3.4250493096651553</v>
      </c>
      <c r="M2877" s="6">
        <v>3305.2089999999998</v>
      </c>
      <c r="N2877" s="6">
        <v>-42.208999999999833</v>
      </c>
    </row>
    <row r="2878" spans="1:14" x14ac:dyDescent="0.25">
      <c r="A2878" s="5" t="s">
        <v>1554</v>
      </c>
      <c r="B2878" s="5" t="s">
        <v>1553</v>
      </c>
      <c r="C2878" s="5" t="s">
        <v>42</v>
      </c>
      <c r="D2878" s="5" t="s">
        <v>43</v>
      </c>
      <c r="E2878" s="6">
        <v>18569.7</v>
      </c>
      <c r="F2878" s="6">
        <v>18569.704433497536</v>
      </c>
      <c r="G2878" s="6">
        <v>-4.4334975355013739E-3</v>
      </c>
      <c r="H2878" s="6">
        <v>18848.25</v>
      </c>
      <c r="I2878" s="6">
        <v>-278.54999999999927</v>
      </c>
      <c r="J2878" s="6">
        <v>19755</v>
      </c>
      <c r="K2878" s="6">
        <v>19755</v>
      </c>
      <c r="L2878" s="6">
        <v>0</v>
      </c>
      <c r="M2878" s="6">
        <v>20051.325000000001</v>
      </c>
      <c r="N2878" s="6">
        <v>-296.32500000000073</v>
      </c>
    </row>
    <row r="2879" spans="1:14" x14ac:dyDescent="0.25">
      <c r="A2879" s="5" t="s">
        <v>1555</v>
      </c>
      <c r="B2879" s="5" t="s">
        <v>25</v>
      </c>
      <c r="C2879" s="5" t="s">
        <v>26</v>
      </c>
      <c r="D2879" s="5" t="s">
        <v>27</v>
      </c>
      <c r="E2879" s="6">
        <v>335.32</v>
      </c>
      <c r="F2879" s="6">
        <v>0</v>
      </c>
      <c r="G2879" s="6">
        <v>335.32</v>
      </c>
      <c r="H2879" s="6">
        <v>0</v>
      </c>
      <c r="I2879" s="6">
        <v>335.32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</row>
    <row r="2880" spans="1:14" x14ac:dyDescent="0.25">
      <c r="A2880" s="5" t="s">
        <v>1555</v>
      </c>
      <c r="B2880" s="5" t="s">
        <v>258</v>
      </c>
      <c r="C2880" s="5" t="s">
        <v>33</v>
      </c>
      <c r="D2880" s="5" t="s">
        <v>27</v>
      </c>
      <c r="E2880" s="6">
        <v>23.95</v>
      </c>
      <c r="F2880" s="6">
        <v>0</v>
      </c>
      <c r="G2880" s="6">
        <v>23.95</v>
      </c>
      <c r="H2880" s="6">
        <v>25.68</v>
      </c>
      <c r="I2880" s="6">
        <v>-1.7300000000000004</v>
      </c>
      <c r="J2880" s="6">
        <v>2.04</v>
      </c>
      <c r="K2880" s="6">
        <v>0</v>
      </c>
      <c r="L2880" s="6">
        <v>2.04</v>
      </c>
      <c r="M2880" s="6">
        <v>2.1880000000000002</v>
      </c>
      <c r="N2880" s="6">
        <v>-0.14800000000000013</v>
      </c>
    </row>
    <row r="2881" spans="1:14" x14ac:dyDescent="0.25">
      <c r="A2881" s="5" t="s">
        <v>1555</v>
      </c>
      <c r="B2881" s="5" t="s">
        <v>259</v>
      </c>
      <c r="C2881" s="5" t="s">
        <v>33</v>
      </c>
      <c r="D2881" s="5" t="s">
        <v>27</v>
      </c>
      <c r="E2881" s="6">
        <v>61.49</v>
      </c>
      <c r="F2881" s="6">
        <v>0</v>
      </c>
      <c r="G2881" s="6">
        <v>61.49</v>
      </c>
      <c r="H2881" s="6">
        <v>65.930000000000007</v>
      </c>
      <c r="I2881" s="6">
        <v>-4.4400000000000048</v>
      </c>
      <c r="J2881" s="6">
        <v>2.04</v>
      </c>
      <c r="K2881" s="6">
        <v>0</v>
      </c>
      <c r="L2881" s="6">
        <v>2.04</v>
      </c>
      <c r="M2881" s="6">
        <v>2.1880000000000002</v>
      </c>
      <c r="N2881" s="6">
        <v>-0.14800000000000013</v>
      </c>
    </row>
    <row r="2882" spans="1:14" x14ac:dyDescent="0.25">
      <c r="A2882" s="5" t="s">
        <v>1555</v>
      </c>
      <c r="B2882" s="5" t="s">
        <v>260</v>
      </c>
      <c r="C2882" s="5" t="s">
        <v>33</v>
      </c>
      <c r="D2882" s="5" t="s">
        <v>27</v>
      </c>
      <c r="E2882" s="6">
        <v>2049.1799999999998</v>
      </c>
      <c r="F2882" s="6">
        <v>0</v>
      </c>
      <c r="G2882" s="6">
        <v>2049.1799999999998</v>
      </c>
      <c r="H2882" s="6">
        <v>2196.9</v>
      </c>
      <c r="I2882" s="6">
        <v>-147.72000000000025</v>
      </c>
      <c r="J2882" s="6">
        <v>20.399999999999999</v>
      </c>
      <c r="K2882" s="6">
        <v>0</v>
      </c>
      <c r="L2882" s="6">
        <v>20.399999999999999</v>
      </c>
      <c r="M2882" s="6">
        <v>21.870999999999999</v>
      </c>
      <c r="N2882" s="6">
        <v>-1.4710000000000001</v>
      </c>
    </row>
    <row r="2883" spans="1:14" x14ac:dyDescent="0.25">
      <c r="A2883" s="5" t="s">
        <v>1555</v>
      </c>
      <c r="B2883" s="5" t="s">
        <v>1527</v>
      </c>
      <c r="C2883" s="5" t="s">
        <v>39</v>
      </c>
      <c r="D2883" s="5" t="s">
        <v>43</v>
      </c>
      <c r="E2883" s="6">
        <v>-14695.75</v>
      </c>
      <c r="F2883" s="6">
        <v>0</v>
      </c>
      <c r="G2883" s="6">
        <v>-14695.75</v>
      </c>
      <c r="H2883" s="6">
        <v>-14695.77</v>
      </c>
      <c r="I2883" s="6">
        <v>2.0000000000436557E-2</v>
      </c>
      <c r="J2883" s="6">
        <v>-10170</v>
      </c>
      <c r="K2883" s="6">
        <v>0</v>
      </c>
      <c r="L2883" s="6">
        <v>-10170</v>
      </c>
      <c r="M2883" s="6">
        <v>-10170</v>
      </c>
      <c r="N2883" s="6">
        <v>0</v>
      </c>
    </row>
    <row r="2884" spans="1:14" x14ac:dyDescent="0.25">
      <c r="A2884" s="5" t="s">
        <v>1555</v>
      </c>
      <c r="B2884" s="5" t="s">
        <v>1552</v>
      </c>
      <c r="C2884" s="5" t="s">
        <v>42</v>
      </c>
      <c r="D2884" s="5" t="s">
        <v>43</v>
      </c>
      <c r="E2884" s="6">
        <v>1996.82</v>
      </c>
      <c r="F2884" s="6">
        <v>1996.8836291913215</v>
      </c>
      <c r="G2884" s="6">
        <v>-6.3629191321524559E-2</v>
      </c>
      <c r="H2884" s="6">
        <v>2024.84</v>
      </c>
      <c r="I2884" s="6">
        <v>-28.019999999999982</v>
      </c>
      <c r="J2884" s="6">
        <v>1678</v>
      </c>
      <c r="K2884" s="6">
        <v>1678.050295857988</v>
      </c>
      <c r="L2884" s="6">
        <v>-5.0295857987975978E-2</v>
      </c>
      <c r="M2884" s="6">
        <v>1701.5429999999999</v>
      </c>
      <c r="N2884" s="6">
        <v>-23.542999999999893</v>
      </c>
    </row>
    <row r="2885" spans="1:14" x14ac:dyDescent="0.25">
      <c r="A2885" s="5" t="s">
        <v>1555</v>
      </c>
      <c r="B2885" s="5" t="s">
        <v>1553</v>
      </c>
      <c r="C2885" s="5" t="s">
        <v>42</v>
      </c>
      <c r="D2885" s="5" t="s">
        <v>43</v>
      </c>
      <c r="E2885" s="6">
        <v>10228.99</v>
      </c>
      <c r="F2885" s="6">
        <v>10228.985221674877</v>
      </c>
      <c r="G2885" s="6">
        <v>4.7783251229702728E-3</v>
      </c>
      <c r="H2885" s="6">
        <v>10382.42</v>
      </c>
      <c r="I2885" s="6">
        <v>-153.43000000000029</v>
      </c>
      <c r="J2885" s="6">
        <v>10170</v>
      </c>
      <c r="K2885" s="6">
        <v>10169.999999999998</v>
      </c>
      <c r="L2885" s="6">
        <v>1.8189894035458565E-12</v>
      </c>
      <c r="M2885" s="6">
        <v>10322.549999999999</v>
      </c>
      <c r="N2885" s="6">
        <v>-152.54999999999927</v>
      </c>
    </row>
    <row r="2886" spans="1:14" x14ac:dyDescent="0.25">
      <c r="A2886" s="5" t="s">
        <v>1556</v>
      </c>
      <c r="B2886" s="5" t="s">
        <v>25</v>
      </c>
      <c r="C2886" s="5" t="s">
        <v>26</v>
      </c>
      <c r="D2886" s="5" t="s">
        <v>27</v>
      </c>
      <c r="E2886" s="6">
        <v>443.43</v>
      </c>
      <c r="F2886" s="6">
        <v>0</v>
      </c>
      <c r="G2886" s="6">
        <v>443.43</v>
      </c>
      <c r="H2886" s="6">
        <v>0</v>
      </c>
      <c r="I2886" s="6">
        <v>443.43</v>
      </c>
      <c r="J2886" s="6">
        <v>0</v>
      </c>
      <c r="K2886" s="6">
        <v>0</v>
      </c>
      <c r="L2886" s="6">
        <v>0</v>
      </c>
      <c r="M2886" s="6">
        <v>0</v>
      </c>
      <c r="N2886" s="6">
        <v>0</v>
      </c>
    </row>
    <row r="2887" spans="1:14" x14ac:dyDescent="0.25">
      <c r="A2887" s="5" t="s">
        <v>1556</v>
      </c>
      <c r="B2887" s="5" t="s">
        <v>258</v>
      </c>
      <c r="C2887" s="5" t="s">
        <v>33</v>
      </c>
      <c r="D2887" s="5" t="s">
        <v>27</v>
      </c>
      <c r="E2887" s="6">
        <v>42.85</v>
      </c>
      <c r="F2887" s="6">
        <v>0</v>
      </c>
      <c r="G2887" s="6">
        <v>42.85</v>
      </c>
      <c r="H2887" s="6">
        <v>44.65</v>
      </c>
      <c r="I2887" s="6">
        <v>-1.7999999999999972</v>
      </c>
      <c r="J2887" s="6">
        <v>3.65</v>
      </c>
      <c r="K2887" s="6">
        <v>0</v>
      </c>
      <c r="L2887" s="6">
        <v>3.65</v>
      </c>
      <c r="M2887" s="6">
        <v>3.8039999999999998</v>
      </c>
      <c r="N2887" s="6">
        <v>-0.15399999999999991</v>
      </c>
    </row>
    <row r="2888" spans="1:14" x14ac:dyDescent="0.25">
      <c r="A2888" s="5" t="s">
        <v>1556</v>
      </c>
      <c r="B2888" s="5" t="s">
        <v>259</v>
      </c>
      <c r="C2888" s="5" t="s">
        <v>33</v>
      </c>
      <c r="D2888" s="5" t="s">
        <v>27</v>
      </c>
      <c r="E2888" s="6">
        <v>110.01</v>
      </c>
      <c r="F2888" s="6">
        <v>0</v>
      </c>
      <c r="G2888" s="6">
        <v>110.01</v>
      </c>
      <c r="H2888" s="6">
        <v>114.65</v>
      </c>
      <c r="I2888" s="6">
        <v>-4.6400000000000006</v>
      </c>
      <c r="J2888" s="6">
        <v>3.65</v>
      </c>
      <c r="K2888" s="6">
        <v>0</v>
      </c>
      <c r="L2888" s="6">
        <v>3.65</v>
      </c>
      <c r="M2888" s="6">
        <v>3.8039999999999998</v>
      </c>
      <c r="N2888" s="6">
        <v>-0.15399999999999991</v>
      </c>
    </row>
    <row r="2889" spans="1:14" x14ac:dyDescent="0.25">
      <c r="A2889" s="5" t="s">
        <v>1556</v>
      </c>
      <c r="B2889" s="5" t="s">
        <v>260</v>
      </c>
      <c r="C2889" s="5" t="s">
        <v>33</v>
      </c>
      <c r="D2889" s="5" t="s">
        <v>27</v>
      </c>
      <c r="E2889" s="6">
        <v>3666.43</v>
      </c>
      <c r="F2889" s="6">
        <v>0</v>
      </c>
      <c r="G2889" s="6">
        <v>3666.43</v>
      </c>
      <c r="H2889" s="6">
        <v>3820.28</v>
      </c>
      <c r="I2889" s="6">
        <v>-153.85000000000036</v>
      </c>
      <c r="J2889" s="6">
        <v>36.5</v>
      </c>
      <c r="K2889" s="6">
        <v>0</v>
      </c>
      <c r="L2889" s="6">
        <v>36.5</v>
      </c>
      <c r="M2889" s="6">
        <v>38.031999999999996</v>
      </c>
      <c r="N2889" s="6">
        <v>-1.5319999999999965</v>
      </c>
    </row>
    <row r="2890" spans="1:14" x14ac:dyDescent="0.25">
      <c r="A2890" s="5" t="s">
        <v>1556</v>
      </c>
      <c r="B2890" s="5" t="s">
        <v>1507</v>
      </c>
      <c r="C2890" s="5" t="s">
        <v>39</v>
      </c>
      <c r="D2890" s="5" t="s">
        <v>43</v>
      </c>
      <c r="E2890" s="6">
        <v>-24402.65</v>
      </c>
      <c r="F2890" s="6">
        <v>0</v>
      </c>
      <c r="G2890" s="6">
        <v>-24402.65</v>
      </c>
      <c r="H2890" s="6">
        <v>-24402.63</v>
      </c>
      <c r="I2890" s="6">
        <v>-2.0000000000436557E-2</v>
      </c>
      <c r="J2890" s="6">
        <v>-17685</v>
      </c>
      <c r="K2890" s="6">
        <v>0</v>
      </c>
      <c r="L2890" s="6">
        <v>-17685</v>
      </c>
      <c r="M2890" s="6">
        <v>-17685</v>
      </c>
      <c r="N2890" s="6">
        <v>0</v>
      </c>
    </row>
    <row r="2891" spans="1:14" x14ac:dyDescent="0.25">
      <c r="A2891" s="5" t="s">
        <v>1556</v>
      </c>
      <c r="B2891" s="5" t="s">
        <v>1557</v>
      </c>
      <c r="C2891" s="5" t="s">
        <v>42</v>
      </c>
      <c r="D2891" s="5" t="s">
        <v>43</v>
      </c>
      <c r="E2891" s="6">
        <v>3473.61</v>
      </c>
      <c r="F2891" s="6">
        <v>3472.4457593688362</v>
      </c>
      <c r="G2891" s="6">
        <v>1.1642406311639206</v>
      </c>
      <c r="H2891" s="6">
        <v>3521.06</v>
      </c>
      <c r="I2891" s="6">
        <v>-47.449999999999818</v>
      </c>
      <c r="J2891" s="6">
        <v>2919</v>
      </c>
      <c r="K2891" s="6">
        <v>2918.0246548323471</v>
      </c>
      <c r="L2891" s="6">
        <v>0.97534516765290391</v>
      </c>
      <c r="M2891" s="6">
        <v>2958.877</v>
      </c>
      <c r="N2891" s="6">
        <v>-39.876999999999953</v>
      </c>
    </row>
    <row r="2892" spans="1:14" x14ac:dyDescent="0.25">
      <c r="A2892" s="5" t="s">
        <v>1556</v>
      </c>
      <c r="B2892" s="5" t="s">
        <v>1558</v>
      </c>
      <c r="C2892" s="5" t="s">
        <v>42</v>
      </c>
      <c r="D2892" s="5" t="s">
        <v>43</v>
      </c>
      <c r="E2892" s="6">
        <v>16666.32</v>
      </c>
      <c r="F2892" s="6">
        <v>16652.197044334975</v>
      </c>
      <c r="G2892" s="6">
        <v>14.122955665025074</v>
      </c>
      <c r="H2892" s="6">
        <v>16901.98</v>
      </c>
      <c r="I2892" s="6">
        <v>-235.65999999999985</v>
      </c>
      <c r="J2892" s="6">
        <v>17700</v>
      </c>
      <c r="K2892" s="6">
        <v>17685</v>
      </c>
      <c r="L2892" s="6">
        <v>15</v>
      </c>
      <c r="M2892" s="6">
        <v>17950.275000000001</v>
      </c>
      <c r="N2892" s="6">
        <v>-250.27500000000146</v>
      </c>
    </row>
    <row r="2893" spans="1:14" x14ac:dyDescent="0.25">
      <c r="A2893" s="5" t="s">
        <v>1559</v>
      </c>
      <c r="B2893" s="5" t="s">
        <v>25</v>
      </c>
      <c r="C2893" s="5" t="s">
        <v>26</v>
      </c>
      <c r="D2893" s="5" t="s">
        <v>27</v>
      </c>
      <c r="E2893" s="6">
        <v>926.99</v>
      </c>
      <c r="F2893" s="6">
        <v>0</v>
      </c>
      <c r="G2893" s="6">
        <v>926.99</v>
      </c>
      <c r="H2893" s="6">
        <v>0</v>
      </c>
      <c r="I2893" s="6">
        <v>926.99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</row>
    <row r="2894" spans="1:14" x14ac:dyDescent="0.25">
      <c r="A2894" s="5" t="s">
        <v>1559</v>
      </c>
      <c r="B2894" s="5" t="s">
        <v>258</v>
      </c>
      <c r="C2894" s="5" t="s">
        <v>33</v>
      </c>
      <c r="D2894" s="5" t="s">
        <v>27</v>
      </c>
      <c r="E2894" s="6">
        <v>94.51</v>
      </c>
      <c r="F2894" s="6">
        <v>0</v>
      </c>
      <c r="G2894" s="6">
        <v>94.51</v>
      </c>
      <c r="H2894" s="6">
        <v>99.65</v>
      </c>
      <c r="I2894" s="6">
        <v>-5.1400000000000006</v>
      </c>
      <c r="J2894" s="6">
        <v>8.0500000000000007</v>
      </c>
      <c r="K2894" s="6">
        <v>0</v>
      </c>
      <c r="L2894" s="6">
        <v>8.0500000000000007</v>
      </c>
      <c r="M2894" s="6">
        <v>8.4890000000000008</v>
      </c>
      <c r="N2894" s="6">
        <v>-0.43900000000000006</v>
      </c>
    </row>
    <row r="2895" spans="1:14" x14ac:dyDescent="0.25">
      <c r="A2895" s="5" t="s">
        <v>1559</v>
      </c>
      <c r="B2895" s="5" t="s">
        <v>259</v>
      </c>
      <c r="C2895" s="5" t="s">
        <v>33</v>
      </c>
      <c r="D2895" s="5" t="s">
        <v>27</v>
      </c>
      <c r="E2895" s="6">
        <v>242.63</v>
      </c>
      <c r="F2895" s="6">
        <v>0</v>
      </c>
      <c r="G2895" s="6">
        <v>242.63</v>
      </c>
      <c r="H2895" s="6">
        <v>255.85</v>
      </c>
      <c r="I2895" s="6">
        <v>-13.219999999999999</v>
      </c>
      <c r="J2895" s="6">
        <v>8.0500000000000007</v>
      </c>
      <c r="K2895" s="6">
        <v>0</v>
      </c>
      <c r="L2895" s="6">
        <v>8.0500000000000007</v>
      </c>
      <c r="M2895" s="6">
        <v>8.4890000000000008</v>
      </c>
      <c r="N2895" s="6">
        <v>-0.43900000000000006</v>
      </c>
    </row>
    <row r="2896" spans="1:14" x14ac:dyDescent="0.25">
      <c r="A2896" s="5" t="s">
        <v>1559</v>
      </c>
      <c r="B2896" s="5" t="s">
        <v>260</v>
      </c>
      <c r="C2896" s="5" t="s">
        <v>33</v>
      </c>
      <c r="D2896" s="5" t="s">
        <v>27</v>
      </c>
      <c r="E2896" s="6">
        <v>8086.23</v>
      </c>
      <c r="F2896" s="6">
        <v>0</v>
      </c>
      <c r="G2896" s="6">
        <v>8086.23</v>
      </c>
      <c r="H2896" s="6">
        <v>8525.15</v>
      </c>
      <c r="I2896" s="6">
        <v>-438.92000000000007</v>
      </c>
      <c r="J2896" s="6">
        <v>80.5</v>
      </c>
      <c r="K2896" s="6">
        <v>0</v>
      </c>
      <c r="L2896" s="6">
        <v>80.5</v>
      </c>
      <c r="M2896" s="6">
        <v>84.869</v>
      </c>
      <c r="N2896" s="6">
        <v>-4.3689999999999998</v>
      </c>
    </row>
    <row r="2897" spans="1:14" x14ac:dyDescent="0.25">
      <c r="A2897" s="5" t="s">
        <v>1559</v>
      </c>
      <c r="B2897" s="5" t="s">
        <v>1507</v>
      </c>
      <c r="C2897" s="5" t="s">
        <v>39</v>
      </c>
      <c r="D2897" s="5" t="s">
        <v>43</v>
      </c>
      <c r="E2897" s="6">
        <v>-51988.43</v>
      </c>
      <c r="F2897" s="6">
        <v>0</v>
      </c>
      <c r="G2897" s="6">
        <v>-51988.43</v>
      </c>
      <c r="H2897" s="6">
        <v>-51988.23</v>
      </c>
      <c r="I2897" s="6">
        <v>-0.19999999999708962</v>
      </c>
      <c r="J2897" s="6">
        <v>-39465</v>
      </c>
      <c r="K2897" s="6">
        <v>0</v>
      </c>
      <c r="L2897" s="6">
        <v>-39465</v>
      </c>
      <c r="M2897" s="6">
        <v>-39465</v>
      </c>
      <c r="N2897" s="6">
        <v>0</v>
      </c>
    </row>
    <row r="2898" spans="1:14" x14ac:dyDescent="0.25">
      <c r="A2898" s="5" t="s">
        <v>1559</v>
      </c>
      <c r="B2898" s="5" t="s">
        <v>1557</v>
      </c>
      <c r="C2898" s="5" t="s">
        <v>42</v>
      </c>
      <c r="D2898" s="5" t="s">
        <v>43</v>
      </c>
      <c r="E2898" s="6">
        <v>7750.47</v>
      </c>
      <c r="F2898" s="6">
        <v>7748.9546351084809</v>
      </c>
      <c r="G2898" s="6">
        <v>1.5153648915193116</v>
      </c>
      <c r="H2898" s="6">
        <v>7857.44</v>
      </c>
      <c r="I2898" s="6">
        <v>-106.96999999999935</v>
      </c>
      <c r="J2898" s="6">
        <v>6513</v>
      </c>
      <c r="K2898" s="6">
        <v>6511.7248520710054</v>
      </c>
      <c r="L2898" s="6">
        <v>1.2751479289945564</v>
      </c>
      <c r="M2898" s="6">
        <v>6602.8890000000001</v>
      </c>
      <c r="N2898" s="6">
        <v>-89.889000000000124</v>
      </c>
    </row>
    <row r="2899" spans="1:14" x14ac:dyDescent="0.25">
      <c r="A2899" s="5" t="s">
        <v>1559</v>
      </c>
      <c r="B2899" s="5" t="s">
        <v>1558</v>
      </c>
      <c r="C2899" s="5" t="s">
        <v>42</v>
      </c>
      <c r="D2899" s="5" t="s">
        <v>43</v>
      </c>
      <c r="E2899" s="6">
        <v>34887.599999999999</v>
      </c>
      <c r="F2899" s="6">
        <v>34729.201970443348</v>
      </c>
      <c r="G2899" s="6">
        <v>158.39802955665073</v>
      </c>
      <c r="H2899" s="6">
        <v>35250.14</v>
      </c>
      <c r="I2899" s="6">
        <v>-362.54000000000087</v>
      </c>
      <c r="J2899" s="6">
        <v>39645</v>
      </c>
      <c r="K2899" s="6">
        <v>39465</v>
      </c>
      <c r="L2899" s="6">
        <v>180</v>
      </c>
      <c r="M2899" s="6">
        <v>40056.974999999999</v>
      </c>
      <c r="N2899" s="6">
        <v>-411.97499999999854</v>
      </c>
    </row>
    <row r="2900" spans="1:14" x14ac:dyDescent="0.25">
      <c r="A2900" s="5" t="s">
        <v>1560</v>
      </c>
      <c r="B2900" s="5" t="s">
        <v>25</v>
      </c>
      <c r="C2900" s="5" t="s">
        <v>26</v>
      </c>
      <c r="D2900" s="5" t="s">
        <v>27</v>
      </c>
      <c r="E2900" s="6">
        <v>460.65</v>
      </c>
      <c r="F2900" s="6">
        <v>0</v>
      </c>
      <c r="G2900" s="6">
        <v>460.65</v>
      </c>
      <c r="H2900" s="6">
        <v>0</v>
      </c>
      <c r="I2900" s="6">
        <v>460.65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</row>
    <row r="2901" spans="1:14" x14ac:dyDescent="0.25">
      <c r="A2901" s="5" t="s">
        <v>1560</v>
      </c>
      <c r="B2901" s="5" t="s">
        <v>258</v>
      </c>
      <c r="C2901" s="5" t="s">
        <v>33</v>
      </c>
      <c r="D2901" s="5" t="s">
        <v>27</v>
      </c>
      <c r="E2901" s="6">
        <v>192.65</v>
      </c>
      <c r="F2901" s="6">
        <v>0</v>
      </c>
      <c r="G2901" s="6">
        <v>192.65</v>
      </c>
      <c r="H2901" s="6">
        <v>197.59</v>
      </c>
      <c r="I2901" s="6">
        <v>-4.9399999999999977</v>
      </c>
      <c r="J2901" s="6">
        <v>16.41</v>
      </c>
      <c r="K2901" s="6">
        <v>0</v>
      </c>
      <c r="L2901" s="6">
        <v>16.41</v>
      </c>
      <c r="M2901" s="6">
        <v>16.832999999999998</v>
      </c>
      <c r="N2901" s="6">
        <v>-0.42299999999999827</v>
      </c>
    </row>
    <row r="2902" spans="1:14" x14ac:dyDescent="0.25">
      <c r="A2902" s="5" t="s">
        <v>1560</v>
      </c>
      <c r="B2902" s="5" t="s">
        <v>259</v>
      </c>
      <c r="C2902" s="5" t="s">
        <v>33</v>
      </c>
      <c r="D2902" s="5" t="s">
        <v>27</v>
      </c>
      <c r="E2902" s="6">
        <v>494.6</v>
      </c>
      <c r="F2902" s="6">
        <v>0</v>
      </c>
      <c r="G2902" s="6">
        <v>494.6</v>
      </c>
      <c r="H2902" s="6">
        <v>507.33</v>
      </c>
      <c r="I2902" s="6">
        <v>-12.729999999999961</v>
      </c>
      <c r="J2902" s="6">
        <v>16.41</v>
      </c>
      <c r="K2902" s="6">
        <v>0</v>
      </c>
      <c r="L2902" s="6">
        <v>16.41</v>
      </c>
      <c r="M2902" s="6">
        <v>16.832999999999998</v>
      </c>
      <c r="N2902" s="6">
        <v>-0.42299999999999827</v>
      </c>
    </row>
    <row r="2903" spans="1:14" x14ac:dyDescent="0.25">
      <c r="A2903" s="5" t="s">
        <v>1560</v>
      </c>
      <c r="B2903" s="5" t="s">
        <v>260</v>
      </c>
      <c r="C2903" s="5" t="s">
        <v>33</v>
      </c>
      <c r="D2903" s="5" t="s">
        <v>27</v>
      </c>
      <c r="E2903" s="6">
        <v>16483.849999999999</v>
      </c>
      <c r="F2903" s="6">
        <v>0</v>
      </c>
      <c r="G2903" s="6">
        <v>16483.849999999999</v>
      </c>
      <c r="H2903" s="6">
        <v>16904.490000000002</v>
      </c>
      <c r="I2903" s="6">
        <v>-420.64000000000306</v>
      </c>
      <c r="J2903" s="6">
        <v>164.1</v>
      </c>
      <c r="K2903" s="6">
        <v>0</v>
      </c>
      <c r="L2903" s="6">
        <v>164.1</v>
      </c>
      <c r="M2903" s="6">
        <v>168.28700000000001</v>
      </c>
      <c r="N2903" s="6">
        <v>-4.1870000000000118</v>
      </c>
    </row>
    <row r="2904" spans="1:14" x14ac:dyDescent="0.25">
      <c r="A2904" s="5" t="s">
        <v>1560</v>
      </c>
      <c r="B2904" s="5" t="s">
        <v>1507</v>
      </c>
      <c r="C2904" s="5" t="s">
        <v>39</v>
      </c>
      <c r="D2904" s="5" t="s">
        <v>43</v>
      </c>
      <c r="E2904" s="6">
        <v>-107980.17</v>
      </c>
      <c r="F2904" s="6">
        <v>0</v>
      </c>
      <c r="G2904" s="6">
        <v>-107980.17</v>
      </c>
      <c r="H2904" s="6">
        <v>-107980.08</v>
      </c>
      <c r="I2904" s="6">
        <v>-8.999999999650754E-2</v>
      </c>
      <c r="J2904" s="6">
        <v>-78255</v>
      </c>
      <c r="K2904" s="6">
        <v>0</v>
      </c>
      <c r="L2904" s="6">
        <v>-78255</v>
      </c>
      <c r="M2904" s="6">
        <v>-78255</v>
      </c>
      <c r="N2904" s="6">
        <v>0</v>
      </c>
    </row>
    <row r="2905" spans="1:14" x14ac:dyDescent="0.25">
      <c r="A2905" s="5" t="s">
        <v>1560</v>
      </c>
      <c r="B2905" s="5" t="s">
        <v>1557</v>
      </c>
      <c r="C2905" s="5" t="s">
        <v>42</v>
      </c>
      <c r="D2905" s="5" t="s">
        <v>43</v>
      </c>
      <c r="E2905" s="6">
        <v>16550.52</v>
      </c>
      <c r="F2905" s="6">
        <v>15365.364891518737</v>
      </c>
      <c r="G2905" s="6">
        <v>1185.1551084812636</v>
      </c>
      <c r="H2905" s="6">
        <v>15580.48</v>
      </c>
      <c r="I2905" s="6">
        <v>970.04000000000087</v>
      </c>
      <c r="J2905" s="6">
        <v>13908</v>
      </c>
      <c r="K2905" s="6">
        <v>12912.074950690334</v>
      </c>
      <c r="L2905" s="6">
        <v>995.92504930966606</v>
      </c>
      <c r="M2905" s="6">
        <v>13092.843999999999</v>
      </c>
      <c r="N2905" s="6">
        <v>815.15600000000086</v>
      </c>
    </row>
    <row r="2906" spans="1:14" x14ac:dyDescent="0.25">
      <c r="A2906" s="5" t="s">
        <v>1560</v>
      </c>
      <c r="B2906" s="5" t="s">
        <v>1558</v>
      </c>
      <c r="C2906" s="5" t="s">
        <v>42</v>
      </c>
      <c r="D2906" s="5" t="s">
        <v>43</v>
      </c>
      <c r="E2906" s="6">
        <v>73797.899999999994</v>
      </c>
      <c r="F2906" s="6">
        <v>73684.906403940884</v>
      </c>
      <c r="G2906" s="6">
        <v>112.99359605911013</v>
      </c>
      <c r="H2906" s="6">
        <v>74790.179999999993</v>
      </c>
      <c r="I2906" s="6">
        <v>-992.27999999999884</v>
      </c>
      <c r="J2906" s="6">
        <v>78375</v>
      </c>
      <c r="K2906" s="6">
        <v>78255</v>
      </c>
      <c r="L2906" s="6">
        <v>120</v>
      </c>
      <c r="M2906" s="6">
        <v>79428.824999999997</v>
      </c>
      <c r="N2906" s="6">
        <v>-1053.8249999999971</v>
      </c>
    </row>
    <row r="2907" spans="1:14" x14ac:dyDescent="0.25">
      <c r="A2907" s="5" t="s">
        <v>1561</v>
      </c>
      <c r="B2907" s="5" t="s">
        <v>25</v>
      </c>
      <c r="C2907" s="5" t="s">
        <v>26</v>
      </c>
      <c r="D2907" s="5" t="s">
        <v>27</v>
      </c>
      <c r="E2907" s="6">
        <v>238.26</v>
      </c>
      <c r="F2907" s="6">
        <v>0</v>
      </c>
      <c r="G2907" s="6">
        <v>238.26</v>
      </c>
      <c r="H2907" s="6">
        <v>0</v>
      </c>
      <c r="I2907" s="6">
        <v>238.26</v>
      </c>
      <c r="J2907" s="6">
        <v>0</v>
      </c>
      <c r="K2907" s="6">
        <v>0</v>
      </c>
      <c r="L2907" s="6">
        <v>0</v>
      </c>
      <c r="M2907" s="6">
        <v>0</v>
      </c>
      <c r="N2907" s="6">
        <v>0</v>
      </c>
    </row>
    <row r="2908" spans="1:14" x14ac:dyDescent="0.25">
      <c r="A2908" s="5" t="s">
        <v>1561</v>
      </c>
      <c r="B2908" s="5" t="s">
        <v>258</v>
      </c>
      <c r="C2908" s="5" t="s">
        <v>33</v>
      </c>
      <c r="D2908" s="5" t="s">
        <v>27</v>
      </c>
      <c r="E2908" s="6">
        <v>35.92</v>
      </c>
      <c r="F2908" s="6">
        <v>0</v>
      </c>
      <c r="G2908" s="6">
        <v>35.92</v>
      </c>
      <c r="H2908" s="6">
        <v>35.909999999999997</v>
      </c>
      <c r="I2908" s="6">
        <v>1.0000000000005116E-2</v>
      </c>
      <c r="J2908" s="6">
        <v>3.06</v>
      </c>
      <c r="K2908" s="6">
        <v>0</v>
      </c>
      <c r="L2908" s="6">
        <v>3.06</v>
      </c>
      <c r="M2908" s="6">
        <v>3.0590000000000002</v>
      </c>
      <c r="N2908" s="6">
        <v>9.9999999999988987E-4</v>
      </c>
    </row>
    <row r="2909" spans="1:14" x14ac:dyDescent="0.25">
      <c r="A2909" s="5" t="s">
        <v>1561</v>
      </c>
      <c r="B2909" s="5" t="s">
        <v>259</v>
      </c>
      <c r="C2909" s="5" t="s">
        <v>33</v>
      </c>
      <c r="D2909" s="5" t="s">
        <v>27</v>
      </c>
      <c r="E2909" s="6">
        <v>92.23</v>
      </c>
      <c r="F2909" s="6">
        <v>0</v>
      </c>
      <c r="G2909" s="6">
        <v>92.23</v>
      </c>
      <c r="H2909" s="6">
        <v>92.19</v>
      </c>
      <c r="I2909" s="6">
        <v>4.0000000000006253E-2</v>
      </c>
      <c r="J2909" s="6">
        <v>3.06</v>
      </c>
      <c r="K2909" s="6">
        <v>0</v>
      </c>
      <c r="L2909" s="6">
        <v>3.06</v>
      </c>
      <c r="M2909" s="6">
        <v>3.0590000000000002</v>
      </c>
      <c r="N2909" s="6">
        <v>9.9999999999988987E-4</v>
      </c>
    </row>
    <row r="2910" spans="1:14" x14ac:dyDescent="0.25">
      <c r="A2910" s="5" t="s">
        <v>1561</v>
      </c>
      <c r="B2910" s="5" t="s">
        <v>260</v>
      </c>
      <c r="C2910" s="5" t="s">
        <v>33</v>
      </c>
      <c r="D2910" s="5" t="s">
        <v>27</v>
      </c>
      <c r="E2910" s="6">
        <v>3073.77</v>
      </c>
      <c r="F2910" s="6">
        <v>0</v>
      </c>
      <c r="G2910" s="6">
        <v>3073.77</v>
      </c>
      <c r="H2910" s="6">
        <v>3071.78</v>
      </c>
      <c r="I2910" s="6">
        <v>1.9899999999997817</v>
      </c>
      <c r="J2910" s="6">
        <v>30.6</v>
      </c>
      <c r="K2910" s="6">
        <v>0</v>
      </c>
      <c r="L2910" s="6">
        <v>30.6</v>
      </c>
      <c r="M2910" s="6">
        <v>30.58</v>
      </c>
      <c r="N2910" s="6">
        <v>2.0000000000003126E-2</v>
      </c>
    </row>
    <row r="2911" spans="1:14" x14ac:dyDescent="0.25">
      <c r="A2911" s="5" t="s">
        <v>1561</v>
      </c>
      <c r="B2911" s="5" t="s">
        <v>1507</v>
      </c>
      <c r="C2911" s="5" t="s">
        <v>39</v>
      </c>
      <c r="D2911" s="5" t="s">
        <v>43</v>
      </c>
      <c r="E2911" s="6">
        <v>-19621.47</v>
      </c>
      <c r="F2911" s="6">
        <v>0</v>
      </c>
      <c r="G2911" s="6">
        <v>-19621.47</v>
      </c>
      <c r="H2911" s="6">
        <v>-19621.45</v>
      </c>
      <c r="I2911" s="6">
        <v>-2.0000000000436557E-2</v>
      </c>
      <c r="J2911" s="6">
        <v>-14220</v>
      </c>
      <c r="K2911" s="6">
        <v>0</v>
      </c>
      <c r="L2911" s="6">
        <v>-14220</v>
      </c>
      <c r="M2911" s="6">
        <v>-14220</v>
      </c>
      <c r="N2911" s="6">
        <v>0</v>
      </c>
    </row>
    <row r="2912" spans="1:14" x14ac:dyDescent="0.25">
      <c r="A2912" s="5" t="s">
        <v>1561</v>
      </c>
      <c r="B2912" s="5" t="s">
        <v>1557</v>
      </c>
      <c r="C2912" s="5" t="s">
        <v>42</v>
      </c>
      <c r="D2912" s="5" t="s">
        <v>43</v>
      </c>
      <c r="E2912" s="6">
        <v>2791.74</v>
      </c>
      <c r="F2912" s="6">
        <v>2792.100591715976</v>
      </c>
      <c r="G2912" s="6">
        <v>-0.36059171597617024</v>
      </c>
      <c r="H2912" s="6">
        <v>2831.19</v>
      </c>
      <c r="I2912" s="6">
        <v>-39.450000000000273</v>
      </c>
      <c r="J2912" s="6">
        <v>2346</v>
      </c>
      <c r="K2912" s="6">
        <v>2346.2998027613412</v>
      </c>
      <c r="L2912" s="6">
        <v>-0.29980276134119777</v>
      </c>
      <c r="M2912" s="6">
        <v>2379.1480000000001</v>
      </c>
      <c r="N2912" s="6">
        <v>-33.148000000000138</v>
      </c>
    </row>
    <row r="2913" spans="1:14" x14ac:dyDescent="0.25">
      <c r="A2913" s="5" t="s">
        <v>1561</v>
      </c>
      <c r="B2913" s="5" t="s">
        <v>1558</v>
      </c>
      <c r="C2913" s="5" t="s">
        <v>42</v>
      </c>
      <c r="D2913" s="5" t="s">
        <v>43</v>
      </c>
      <c r="E2913" s="6">
        <v>13389.55</v>
      </c>
      <c r="F2913" s="6">
        <v>13389.556650246306</v>
      </c>
      <c r="G2913" s="6">
        <v>-6.6502463068900397E-3</v>
      </c>
      <c r="H2913" s="6">
        <v>13590.4</v>
      </c>
      <c r="I2913" s="6">
        <v>-200.85000000000036</v>
      </c>
      <c r="J2913" s="6">
        <v>14220</v>
      </c>
      <c r="K2913" s="6">
        <v>14220</v>
      </c>
      <c r="L2913" s="6">
        <v>0</v>
      </c>
      <c r="M2913" s="6">
        <v>14433.3</v>
      </c>
      <c r="N2913" s="6">
        <v>-213.29999999999927</v>
      </c>
    </row>
    <row r="2914" spans="1:14" x14ac:dyDescent="0.25">
      <c r="A2914" s="5" t="s">
        <v>1562</v>
      </c>
      <c r="B2914" s="5" t="s">
        <v>25</v>
      </c>
      <c r="C2914" s="5" t="s">
        <v>26</v>
      </c>
      <c r="D2914" s="5" t="s">
        <v>27</v>
      </c>
      <c r="E2914" s="6">
        <v>-620.63</v>
      </c>
      <c r="F2914" s="6">
        <v>0</v>
      </c>
      <c r="G2914" s="6">
        <v>-620.63</v>
      </c>
      <c r="H2914" s="6">
        <v>0</v>
      </c>
      <c r="I2914" s="6">
        <v>-620.63</v>
      </c>
      <c r="J2914" s="6">
        <v>0</v>
      </c>
      <c r="K2914" s="6">
        <v>0</v>
      </c>
      <c r="L2914" s="6">
        <v>0</v>
      </c>
      <c r="M2914" s="6">
        <v>0</v>
      </c>
      <c r="N2914" s="6">
        <v>0</v>
      </c>
    </row>
    <row r="2915" spans="1:14" x14ac:dyDescent="0.25">
      <c r="A2915" s="5" t="s">
        <v>1562</v>
      </c>
      <c r="B2915" s="5" t="s">
        <v>258</v>
      </c>
      <c r="C2915" s="5" t="s">
        <v>33</v>
      </c>
      <c r="D2915" s="5" t="s">
        <v>27</v>
      </c>
      <c r="E2915" s="6">
        <v>119.75</v>
      </c>
      <c r="F2915" s="6">
        <v>0</v>
      </c>
      <c r="G2915" s="6">
        <v>119.75</v>
      </c>
      <c r="H2915" s="6">
        <v>105.33</v>
      </c>
      <c r="I2915" s="6">
        <v>14.420000000000002</v>
      </c>
      <c r="J2915" s="6">
        <v>10.199999999999999</v>
      </c>
      <c r="K2915" s="6">
        <v>0</v>
      </c>
      <c r="L2915" s="6">
        <v>10.199999999999999</v>
      </c>
      <c r="M2915" s="6">
        <v>8.9730000000000008</v>
      </c>
      <c r="N2915" s="6">
        <v>1.2269999999999985</v>
      </c>
    </row>
    <row r="2916" spans="1:14" x14ac:dyDescent="0.25">
      <c r="A2916" s="5" t="s">
        <v>1562</v>
      </c>
      <c r="B2916" s="5" t="s">
        <v>259</v>
      </c>
      <c r="C2916" s="5" t="s">
        <v>33</v>
      </c>
      <c r="D2916" s="5" t="s">
        <v>27</v>
      </c>
      <c r="E2916" s="6">
        <v>307.43</v>
      </c>
      <c r="F2916" s="6">
        <v>0</v>
      </c>
      <c r="G2916" s="6">
        <v>307.43</v>
      </c>
      <c r="H2916" s="6">
        <v>270.44</v>
      </c>
      <c r="I2916" s="6">
        <v>36.990000000000009</v>
      </c>
      <c r="J2916" s="6">
        <v>10.199999999999999</v>
      </c>
      <c r="K2916" s="6">
        <v>0</v>
      </c>
      <c r="L2916" s="6">
        <v>10.199999999999999</v>
      </c>
      <c r="M2916" s="6">
        <v>8.9730000000000008</v>
      </c>
      <c r="N2916" s="6">
        <v>1.2269999999999985</v>
      </c>
    </row>
    <row r="2917" spans="1:14" x14ac:dyDescent="0.25">
      <c r="A2917" s="5" t="s">
        <v>1562</v>
      </c>
      <c r="B2917" s="5" t="s">
        <v>260</v>
      </c>
      <c r="C2917" s="5" t="s">
        <v>33</v>
      </c>
      <c r="D2917" s="5" t="s">
        <v>27</v>
      </c>
      <c r="E2917" s="6">
        <v>10245.9</v>
      </c>
      <c r="F2917" s="6">
        <v>0</v>
      </c>
      <c r="G2917" s="6">
        <v>10245.9</v>
      </c>
      <c r="H2917" s="6">
        <v>9011.19</v>
      </c>
      <c r="I2917" s="6">
        <v>1234.7099999999991</v>
      </c>
      <c r="J2917" s="6">
        <v>102</v>
      </c>
      <c r="K2917" s="6">
        <v>0</v>
      </c>
      <c r="L2917" s="6">
        <v>102</v>
      </c>
      <c r="M2917" s="6">
        <v>89.707999999999998</v>
      </c>
      <c r="N2917" s="6">
        <v>12.292000000000002</v>
      </c>
    </row>
    <row r="2918" spans="1:14" x14ac:dyDescent="0.25">
      <c r="A2918" s="5" t="s">
        <v>1562</v>
      </c>
      <c r="B2918" s="5" t="s">
        <v>1516</v>
      </c>
      <c r="C2918" s="5" t="s">
        <v>39</v>
      </c>
      <c r="D2918" s="5" t="s">
        <v>43</v>
      </c>
      <c r="E2918" s="6">
        <v>-54952.42</v>
      </c>
      <c r="F2918" s="6">
        <v>0</v>
      </c>
      <c r="G2918" s="6">
        <v>-54952.42</v>
      </c>
      <c r="H2918" s="6">
        <v>-54952.21</v>
      </c>
      <c r="I2918" s="6">
        <v>-0.20999999999912689</v>
      </c>
      <c r="J2918" s="6">
        <v>-41715</v>
      </c>
      <c r="K2918" s="6">
        <v>0</v>
      </c>
      <c r="L2918" s="6">
        <v>-41715</v>
      </c>
      <c r="M2918" s="6">
        <v>-41715</v>
      </c>
      <c r="N2918" s="6">
        <v>0</v>
      </c>
    </row>
    <row r="2919" spans="1:14" x14ac:dyDescent="0.25">
      <c r="A2919" s="5" t="s">
        <v>1562</v>
      </c>
      <c r="B2919" s="5" t="s">
        <v>1563</v>
      </c>
      <c r="C2919" s="5" t="s">
        <v>42</v>
      </c>
      <c r="D2919" s="5" t="s">
        <v>43</v>
      </c>
      <c r="E2919" s="6">
        <v>8190.77</v>
      </c>
      <c r="F2919" s="6">
        <v>8190.7396449704138</v>
      </c>
      <c r="G2919" s="6">
        <v>3.0355029586644378E-2</v>
      </c>
      <c r="H2919" s="6">
        <v>8305.41</v>
      </c>
      <c r="I2919" s="6">
        <v>-114.63999999999942</v>
      </c>
      <c r="J2919" s="6">
        <v>6883</v>
      </c>
      <c r="K2919" s="6">
        <v>6882.9753451676534</v>
      </c>
      <c r="L2919" s="6">
        <v>2.4654832346641342E-2</v>
      </c>
      <c r="M2919" s="6">
        <v>6979.3370000000004</v>
      </c>
      <c r="N2919" s="6">
        <v>-96.337000000000444</v>
      </c>
    </row>
    <row r="2920" spans="1:14" x14ac:dyDescent="0.25">
      <c r="A2920" s="5" t="s">
        <v>1562</v>
      </c>
      <c r="B2920" s="5" t="s">
        <v>1564</v>
      </c>
      <c r="C2920" s="5" t="s">
        <v>42</v>
      </c>
      <c r="D2920" s="5" t="s">
        <v>43</v>
      </c>
      <c r="E2920" s="6">
        <v>36709.199999999997</v>
      </c>
      <c r="F2920" s="6">
        <v>36709.201970443348</v>
      </c>
      <c r="G2920" s="6">
        <v>-1.9704433507286012E-3</v>
      </c>
      <c r="H2920" s="6">
        <v>37259.839999999997</v>
      </c>
      <c r="I2920" s="6">
        <v>-550.63999999999942</v>
      </c>
      <c r="J2920" s="6">
        <v>41715</v>
      </c>
      <c r="K2920" s="6">
        <v>41715</v>
      </c>
      <c r="L2920" s="6">
        <v>0</v>
      </c>
      <c r="M2920" s="6">
        <v>42340.724999999999</v>
      </c>
      <c r="N2920" s="6">
        <v>-625.72499999999854</v>
      </c>
    </row>
    <row r="2921" spans="1:14" x14ac:dyDescent="0.25">
      <c r="A2921" s="5" t="s">
        <v>1565</v>
      </c>
      <c r="B2921" s="5" t="s">
        <v>25</v>
      </c>
      <c r="C2921" s="5" t="s">
        <v>26</v>
      </c>
      <c r="D2921" s="5" t="s">
        <v>27</v>
      </c>
      <c r="E2921" s="6">
        <v>232.37</v>
      </c>
      <c r="F2921" s="6">
        <v>0</v>
      </c>
      <c r="G2921" s="6">
        <v>232.37</v>
      </c>
      <c r="H2921" s="6">
        <v>0</v>
      </c>
      <c r="I2921" s="6">
        <v>232.37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</row>
    <row r="2922" spans="1:14" x14ac:dyDescent="0.25">
      <c r="A2922" s="5" t="s">
        <v>1565</v>
      </c>
      <c r="B2922" s="5" t="s">
        <v>258</v>
      </c>
      <c r="C2922" s="5" t="s">
        <v>33</v>
      </c>
      <c r="D2922" s="5" t="s">
        <v>27</v>
      </c>
      <c r="E2922" s="6">
        <v>155.66999999999999</v>
      </c>
      <c r="F2922" s="6">
        <v>0</v>
      </c>
      <c r="G2922" s="6">
        <v>155.66999999999999</v>
      </c>
      <c r="H2922" s="6">
        <v>147.26</v>
      </c>
      <c r="I2922" s="6">
        <v>8.4099999999999966</v>
      </c>
      <c r="J2922" s="6">
        <v>13.26</v>
      </c>
      <c r="K2922" s="6">
        <v>0</v>
      </c>
      <c r="L2922" s="6">
        <v>13.26</v>
      </c>
      <c r="M2922" s="6">
        <v>12.545</v>
      </c>
      <c r="N2922" s="6">
        <v>0.71499999999999986</v>
      </c>
    </row>
    <row r="2923" spans="1:14" x14ac:dyDescent="0.25">
      <c r="A2923" s="5" t="s">
        <v>1565</v>
      </c>
      <c r="B2923" s="5" t="s">
        <v>259</v>
      </c>
      <c r="C2923" s="5" t="s">
        <v>33</v>
      </c>
      <c r="D2923" s="5" t="s">
        <v>27</v>
      </c>
      <c r="E2923" s="6">
        <v>399.66</v>
      </c>
      <c r="F2923" s="6">
        <v>0</v>
      </c>
      <c r="G2923" s="6">
        <v>399.66</v>
      </c>
      <c r="H2923" s="6">
        <v>378.09</v>
      </c>
      <c r="I2923" s="6">
        <v>21.57000000000005</v>
      </c>
      <c r="J2923" s="6">
        <v>13.26</v>
      </c>
      <c r="K2923" s="6">
        <v>0</v>
      </c>
      <c r="L2923" s="6">
        <v>13.26</v>
      </c>
      <c r="M2923" s="6">
        <v>12.545</v>
      </c>
      <c r="N2923" s="6">
        <v>0.71499999999999986</v>
      </c>
    </row>
    <row r="2924" spans="1:14" x14ac:dyDescent="0.25">
      <c r="A2924" s="5" t="s">
        <v>1565</v>
      </c>
      <c r="B2924" s="5" t="s">
        <v>260</v>
      </c>
      <c r="C2924" s="5" t="s">
        <v>33</v>
      </c>
      <c r="D2924" s="5" t="s">
        <v>27</v>
      </c>
      <c r="E2924" s="6">
        <v>13319.67</v>
      </c>
      <c r="F2924" s="6">
        <v>0</v>
      </c>
      <c r="G2924" s="6">
        <v>13319.67</v>
      </c>
      <c r="H2924" s="6">
        <v>12598.17</v>
      </c>
      <c r="I2924" s="6">
        <v>721.5</v>
      </c>
      <c r="J2924" s="6">
        <v>132.6</v>
      </c>
      <c r="K2924" s="6">
        <v>0</v>
      </c>
      <c r="L2924" s="6">
        <v>132.6</v>
      </c>
      <c r="M2924" s="6">
        <v>125.417</v>
      </c>
      <c r="N2924" s="6">
        <v>7.1829999999999927</v>
      </c>
    </row>
    <row r="2925" spans="1:14" x14ac:dyDescent="0.25">
      <c r="A2925" s="5" t="s">
        <v>1565</v>
      </c>
      <c r="B2925" s="5" t="s">
        <v>1516</v>
      </c>
      <c r="C2925" s="5" t="s">
        <v>39</v>
      </c>
      <c r="D2925" s="5" t="s">
        <v>43</v>
      </c>
      <c r="E2925" s="6">
        <v>-80472.850000000006</v>
      </c>
      <c r="F2925" s="6">
        <v>0</v>
      </c>
      <c r="G2925" s="6">
        <v>-80472.850000000006</v>
      </c>
      <c r="H2925" s="6">
        <v>-80472.789999999994</v>
      </c>
      <c r="I2925" s="6">
        <v>-6.0000000012223609E-2</v>
      </c>
      <c r="J2925" s="6">
        <v>-58320</v>
      </c>
      <c r="K2925" s="6">
        <v>0</v>
      </c>
      <c r="L2925" s="6">
        <v>-58320</v>
      </c>
      <c r="M2925" s="6">
        <v>-58320</v>
      </c>
      <c r="N2925" s="6">
        <v>0</v>
      </c>
    </row>
    <row r="2926" spans="1:14" x14ac:dyDescent="0.25">
      <c r="A2926" s="5" t="s">
        <v>1565</v>
      </c>
      <c r="B2926" s="5" t="s">
        <v>1563</v>
      </c>
      <c r="C2926" s="5" t="s">
        <v>42</v>
      </c>
      <c r="D2926" s="5" t="s">
        <v>43</v>
      </c>
      <c r="E2926" s="6">
        <v>11451.37</v>
      </c>
      <c r="F2926" s="6">
        <v>11451.134122287967</v>
      </c>
      <c r="G2926" s="6">
        <v>0.23587771203347074</v>
      </c>
      <c r="H2926" s="6">
        <v>11611.45</v>
      </c>
      <c r="I2926" s="6">
        <v>-160.07999999999993</v>
      </c>
      <c r="J2926" s="6">
        <v>9623</v>
      </c>
      <c r="K2926" s="6">
        <v>9622.7998027613412</v>
      </c>
      <c r="L2926" s="6">
        <v>0.20019723865880223</v>
      </c>
      <c r="M2926" s="6">
        <v>9757.5190000000002</v>
      </c>
      <c r="N2926" s="6">
        <v>-134.51900000000023</v>
      </c>
    </row>
    <row r="2927" spans="1:14" x14ac:dyDescent="0.25">
      <c r="A2927" s="5" t="s">
        <v>1565</v>
      </c>
      <c r="B2927" s="5" t="s">
        <v>1564</v>
      </c>
      <c r="C2927" s="5" t="s">
        <v>42</v>
      </c>
      <c r="D2927" s="5" t="s">
        <v>43</v>
      </c>
      <c r="E2927" s="6">
        <v>54914.11</v>
      </c>
      <c r="F2927" s="6">
        <v>54914.108374384239</v>
      </c>
      <c r="G2927" s="6">
        <v>1.625615761440713E-3</v>
      </c>
      <c r="H2927" s="6">
        <v>55737.82</v>
      </c>
      <c r="I2927" s="6">
        <v>-823.70999999999913</v>
      </c>
      <c r="J2927" s="6">
        <v>58320</v>
      </c>
      <c r="K2927" s="6">
        <v>58320</v>
      </c>
      <c r="L2927" s="6">
        <v>0</v>
      </c>
      <c r="M2927" s="6">
        <v>59194.8</v>
      </c>
      <c r="N2927" s="6">
        <v>-874.80000000000291</v>
      </c>
    </row>
    <row r="2928" spans="1:14" x14ac:dyDescent="0.25">
      <c r="A2928" s="5" t="s">
        <v>1566</v>
      </c>
      <c r="B2928" s="5" t="s">
        <v>25</v>
      </c>
      <c r="C2928" s="5" t="s">
        <v>26</v>
      </c>
      <c r="D2928" s="5" t="s">
        <v>27</v>
      </c>
      <c r="E2928" s="6">
        <v>-2718.83</v>
      </c>
      <c r="F2928" s="6">
        <v>0</v>
      </c>
      <c r="G2928" s="6">
        <v>-2718.83</v>
      </c>
      <c r="H2928" s="6">
        <v>0</v>
      </c>
      <c r="I2928" s="6">
        <v>-2718.83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</row>
    <row r="2929" spans="1:14" x14ac:dyDescent="0.25">
      <c r="A2929" s="5" t="s">
        <v>1566</v>
      </c>
      <c r="B2929" s="5" t="s">
        <v>258</v>
      </c>
      <c r="C2929" s="5" t="s">
        <v>33</v>
      </c>
      <c r="D2929" s="5" t="s">
        <v>27</v>
      </c>
      <c r="E2929" s="6">
        <v>389.53</v>
      </c>
      <c r="F2929" s="6">
        <v>0</v>
      </c>
      <c r="G2929" s="6">
        <v>389.53</v>
      </c>
      <c r="H2929" s="6">
        <v>337.73</v>
      </c>
      <c r="I2929" s="6">
        <v>51.799999999999955</v>
      </c>
      <c r="J2929" s="6">
        <v>33.18</v>
      </c>
      <c r="K2929" s="6">
        <v>0</v>
      </c>
      <c r="L2929" s="6">
        <v>33.18</v>
      </c>
      <c r="M2929" s="6">
        <v>28.771000000000001</v>
      </c>
      <c r="N2929" s="6">
        <v>4.4089999999999989</v>
      </c>
    </row>
    <row r="2930" spans="1:14" x14ac:dyDescent="0.25">
      <c r="A2930" s="5" t="s">
        <v>1566</v>
      </c>
      <c r="B2930" s="5" t="s">
        <v>259</v>
      </c>
      <c r="C2930" s="5" t="s">
        <v>33</v>
      </c>
      <c r="D2930" s="5" t="s">
        <v>27</v>
      </c>
      <c r="E2930" s="6">
        <v>1000.05</v>
      </c>
      <c r="F2930" s="6">
        <v>0</v>
      </c>
      <c r="G2930" s="6">
        <v>1000.05</v>
      </c>
      <c r="H2930" s="6">
        <v>867.13</v>
      </c>
      <c r="I2930" s="6">
        <v>132.91999999999996</v>
      </c>
      <c r="J2930" s="6">
        <v>33.18</v>
      </c>
      <c r="K2930" s="6">
        <v>0</v>
      </c>
      <c r="L2930" s="6">
        <v>33.18</v>
      </c>
      <c r="M2930" s="6">
        <v>28.771000000000001</v>
      </c>
      <c r="N2930" s="6">
        <v>4.4089999999999989</v>
      </c>
    </row>
    <row r="2931" spans="1:14" x14ac:dyDescent="0.25">
      <c r="A2931" s="5" t="s">
        <v>1566</v>
      </c>
      <c r="B2931" s="5" t="s">
        <v>260</v>
      </c>
      <c r="C2931" s="5" t="s">
        <v>33</v>
      </c>
      <c r="D2931" s="5" t="s">
        <v>27</v>
      </c>
      <c r="E2931" s="6">
        <v>33329.31</v>
      </c>
      <c r="F2931" s="6">
        <v>0</v>
      </c>
      <c r="G2931" s="6">
        <v>33329.31</v>
      </c>
      <c r="H2931" s="6">
        <v>28893.49</v>
      </c>
      <c r="I2931" s="6">
        <v>4435.8199999999961</v>
      </c>
      <c r="J2931" s="6">
        <v>331.8</v>
      </c>
      <c r="K2931" s="6">
        <v>0</v>
      </c>
      <c r="L2931" s="6">
        <v>331.8</v>
      </c>
      <c r="M2931" s="6">
        <v>287.64</v>
      </c>
      <c r="N2931" s="6">
        <v>44.160000000000025</v>
      </c>
    </row>
    <row r="2932" spans="1:14" x14ac:dyDescent="0.25">
      <c r="A2932" s="5" t="s">
        <v>1566</v>
      </c>
      <c r="B2932" s="5" t="s">
        <v>1516</v>
      </c>
      <c r="C2932" s="5" t="s">
        <v>39</v>
      </c>
      <c r="D2932" s="5" t="s">
        <v>43</v>
      </c>
      <c r="E2932" s="6">
        <v>-176199.47</v>
      </c>
      <c r="F2932" s="6">
        <v>0</v>
      </c>
      <c r="G2932" s="6">
        <v>-176199.47</v>
      </c>
      <c r="H2932" s="6">
        <v>-176198.81</v>
      </c>
      <c r="I2932" s="6">
        <v>-0.66000000000349246</v>
      </c>
      <c r="J2932" s="6">
        <v>-133755</v>
      </c>
      <c r="K2932" s="6">
        <v>0</v>
      </c>
      <c r="L2932" s="6">
        <v>-133755</v>
      </c>
      <c r="M2932" s="6">
        <v>-133755</v>
      </c>
      <c r="N2932" s="6">
        <v>0</v>
      </c>
    </row>
    <row r="2933" spans="1:14" x14ac:dyDescent="0.25">
      <c r="A2933" s="5" t="s">
        <v>1566</v>
      </c>
      <c r="B2933" s="5" t="s">
        <v>1567</v>
      </c>
      <c r="C2933" s="5" t="s">
        <v>42</v>
      </c>
      <c r="D2933" s="5" t="s">
        <v>43</v>
      </c>
      <c r="E2933" s="6">
        <v>199.36</v>
      </c>
      <c r="F2933" s="6">
        <v>0</v>
      </c>
      <c r="G2933" s="6">
        <v>199.36</v>
      </c>
      <c r="H2933" s="6">
        <v>0</v>
      </c>
      <c r="I2933" s="6">
        <v>199.36</v>
      </c>
      <c r="J2933" s="6">
        <v>2000</v>
      </c>
      <c r="K2933" s="6">
        <v>0</v>
      </c>
      <c r="L2933" s="6">
        <v>2000</v>
      </c>
      <c r="M2933" s="6">
        <v>0</v>
      </c>
      <c r="N2933" s="6">
        <v>2000</v>
      </c>
    </row>
    <row r="2934" spans="1:14" x14ac:dyDescent="0.25">
      <c r="A2934" s="5" t="s">
        <v>1566</v>
      </c>
      <c r="B2934" s="5" t="s">
        <v>1563</v>
      </c>
      <c r="C2934" s="5" t="s">
        <v>42</v>
      </c>
      <c r="D2934" s="5" t="s">
        <v>43</v>
      </c>
      <c r="E2934" s="6">
        <v>26269.25</v>
      </c>
      <c r="F2934" s="6">
        <v>26262.790927021695</v>
      </c>
      <c r="G2934" s="6">
        <v>6.4590729783049028</v>
      </c>
      <c r="H2934" s="6">
        <v>26630.47</v>
      </c>
      <c r="I2934" s="6">
        <v>-361.22000000000116</v>
      </c>
      <c r="J2934" s="6">
        <v>22075</v>
      </c>
      <c r="K2934" s="6">
        <v>22069.574950690334</v>
      </c>
      <c r="L2934" s="6">
        <v>5.4250493096660648</v>
      </c>
      <c r="M2934" s="6">
        <v>22378.548999999999</v>
      </c>
      <c r="N2934" s="6">
        <v>-303.54899999999907</v>
      </c>
    </row>
    <row r="2935" spans="1:14" x14ac:dyDescent="0.25">
      <c r="A2935" s="5" t="s">
        <v>1566</v>
      </c>
      <c r="B2935" s="5" t="s">
        <v>1564</v>
      </c>
      <c r="C2935" s="5" t="s">
        <v>42</v>
      </c>
      <c r="D2935" s="5" t="s">
        <v>43</v>
      </c>
      <c r="E2935" s="6">
        <v>117730.8</v>
      </c>
      <c r="F2935" s="6">
        <v>117704.4039408867</v>
      </c>
      <c r="G2935" s="6">
        <v>26.396059113307274</v>
      </c>
      <c r="H2935" s="6">
        <v>119469.97</v>
      </c>
      <c r="I2935" s="6">
        <v>-1739.1699999999983</v>
      </c>
      <c r="J2935" s="6">
        <v>133785</v>
      </c>
      <c r="K2935" s="6">
        <v>133755</v>
      </c>
      <c r="L2935" s="6">
        <v>30</v>
      </c>
      <c r="M2935" s="6">
        <v>135761.32500000001</v>
      </c>
      <c r="N2935" s="6">
        <v>-1976.3250000000116</v>
      </c>
    </row>
    <row r="2936" spans="1:14" x14ac:dyDescent="0.25">
      <c r="A2936" s="5" t="s">
        <v>1568</v>
      </c>
      <c r="B2936" s="5" t="s">
        <v>25</v>
      </c>
      <c r="C2936" s="5" t="s">
        <v>26</v>
      </c>
      <c r="D2936" s="5" t="s">
        <v>27</v>
      </c>
      <c r="E2936" s="6">
        <v>198.16</v>
      </c>
      <c r="F2936" s="6">
        <v>0</v>
      </c>
      <c r="G2936" s="6">
        <v>198.16</v>
      </c>
      <c r="H2936" s="6">
        <v>0</v>
      </c>
      <c r="I2936" s="6">
        <v>198.16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</row>
    <row r="2937" spans="1:14" x14ac:dyDescent="0.25">
      <c r="A2937" s="5" t="s">
        <v>1568</v>
      </c>
      <c r="B2937" s="5" t="s">
        <v>258</v>
      </c>
      <c r="C2937" s="5" t="s">
        <v>33</v>
      </c>
      <c r="D2937" s="5" t="s">
        <v>27</v>
      </c>
      <c r="E2937" s="6">
        <v>124.68</v>
      </c>
      <c r="F2937" s="6">
        <v>0</v>
      </c>
      <c r="G2937" s="6">
        <v>124.68</v>
      </c>
      <c r="H2937" s="6">
        <v>118.06</v>
      </c>
      <c r="I2937" s="6">
        <v>6.6200000000000045</v>
      </c>
      <c r="J2937" s="6">
        <v>10.62</v>
      </c>
      <c r="K2937" s="6">
        <v>0</v>
      </c>
      <c r="L2937" s="6">
        <v>10.62</v>
      </c>
      <c r="M2937" s="6">
        <v>10.057</v>
      </c>
      <c r="N2937" s="6">
        <v>0.56299999999999883</v>
      </c>
    </row>
    <row r="2938" spans="1:14" x14ac:dyDescent="0.25">
      <c r="A2938" s="5" t="s">
        <v>1568</v>
      </c>
      <c r="B2938" s="5" t="s">
        <v>259</v>
      </c>
      <c r="C2938" s="5" t="s">
        <v>33</v>
      </c>
      <c r="D2938" s="5" t="s">
        <v>27</v>
      </c>
      <c r="E2938" s="6">
        <v>320.08999999999997</v>
      </c>
      <c r="F2938" s="6">
        <v>0</v>
      </c>
      <c r="G2938" s="6">
        <v>320.08999999999997</v>
      </c>
      <c r="H2938" s="6">
        <v>303.11</v>
      </c>
      <c r="I2938" s="6">
        <v>16.979999999999961</v>
      </c>
      <c r="J2938" s="6">
        <v>10.62</v>
      </c>
      <c r="K2938" s="6">
        <v>0</v>
      </c>
      <c r="L2938" s="6">
        <v>10.62</v>
      </c>
      <c r="M2938" s="6">
        <v>10.057</v>
      </c>
      <c r="N2938" s="6">
        <v>0.56299999999999883</v>
      </c>
    </row>
    <row r="2939" spans="1:14" x14ac:dyDescent="0.25">
      <c r="A2939" s="5" t="s">
        <v>1568</v>
      </c>
      <c r="B2939" s="5" t="s">
        <v>260</v>
      </c>
      <c r="C2939" s="5" t="s">
        <v>33</v>
      </c>
      <c r="D2939" s="5" t="s">
        <v>27</v>
      </c>
      <c r="E2939" s="6">
        <v>10667.79</v>
      </c>
      <c r="F2939" s="6">
        <v>0</v>
      </c>
      <c r="G2939" s="6">
        <v>10667.79</v>
      </c>
      <c r="H2939" s="6">
        <v>10099.92</v>
      </c>
      <c r="I2939" s="6">
        <v>567.8700000000008</v>
      </c>
      <c r="J2939" s="6">
        <v>106.2</v>
      </c>
      <c r="K2939" s="6">
        <v>0</v>
      </c>
      <c r="L2939" s="6">
        <v>106.2</v>
      </c>
      <c r="M2939" s="6">
        <v>100.547</v>
      </c>
      <c r="N2939" s="6">
        <v>5.6530000000000058</v>
      </c>
    </row>
    <row r="2940" spans="1:14" x14ac:dyDescent="0.25">
      <c r="A2940" s="5" t="s">
        <v>1568</v>
      </c>
      <c r="B2940" s="5" t="s">
        <v>1516</v>
      </c>
      <c r="C2940" s="5" t="s">
        <v>39</v>
      </c>
      <c r="D2940" s="5" t="s">
        <v>43</v>
      </c>
      <c r="E2940" s="6">
        <v>-64514.89</v>
      </c>
      <c r="F2940" s="6">
        <v>0</v>
      </c>
      <c r="G2940" s="6">
        <v>-64514.89</v>
      </c>
      <c r="H2940" s="6">
        <v>-64514.84</v>
      </c>
      <c r="I2940" s="6">
        <v>-5.0000000002910383E-2</v>
      </c>
      <c r="J2940" s="6">
        <v>-46755</v>
      </c>
      <c r="K2940" s="6">
        <v>0</v>
      </c>
      <c r="L2940" s="6">
        <v>-46755</v>
      </c>
      <c r="M2940" s="6">
        <v>-46755</v>
      </c>
      <c r="N2940" s="6">
        <v>0</v>
      </c>
    </row>
    <row r="2941" spans="1:14" x14ac:dyDescent="0.25">
      <c r="A2941" s="5" t="s">
        <v>1568</v>
      </c>
      <c r="B2941" s="5" t="s">
        <v>1563</v>
      </c>
      <c r="C2941" s="5" t="s">
        <v>42</v>
      </c>
      <c r="D2941" s="5" t="s">
        <v>43</v>
      </c>
      <c r="E2941" s="6">
        <v>9179.66</v>
      </c>
      <c r="F2941" s="6">
        <v>9180.3451676528603</v>
      </c>
      <c r="G2941" s="6">
        <v>-0.68516765286040027</v>
      </c>
      <c r="H2941" s="6">
        <v>9308.8700000000008</v>
      </c>
      <c r="I2941" s="6">
        <v>-129.21000000000095</v>
      </c>
      <c r="J2941" s="6">
        <v>7714</v>
      </c>
      <c r="K2941" s="6">
        <v>7714.5749506903348</v>
      </c>
      <c r="L2941" s="6">
        <v>-0.57495069033484469</v>
      </c>
      <c r="M2941" s="6">
        <v>7822.5789999999997</v>
      </c>
      <c r="N2941" s="6">
        <v>-108.57899999999972</v>
      </c>
    </row>
    <row r="2942" spans="1:14" x14ac:dyDescent="0.25">
      <c r="A2942" s="5" t="s">
        <v>1568</v>
      </c>
      <c r="B2942" s="5" t="s">
        <v>1564</v>
      </c>
      <c r="C2942" s="5" t="s">
        <v>42</v>
      </c>
      <c r="D2942" s="5" t="s">
        <v>43</v>
      </c>
      <c r="E2942" s="6">
        <v>44024.51</v>
      </c>
      <c r="F2942" s="6">
        <v>44024.512315270935</v>
      </c>
      <c r="G2942" s="6">
        <v>-2.3152709327405319E-3</v>
      </c>
      <c r="H2942" s="6">
        <v>44684.88</v>
      </c>
      <c r="I2942" s="6">
        <v>-660.36999999999534</v>
      </c>
      <c r="J2942" s="6">
        <v>46755</v>
      </c>
      <c r="K2942" s="6">
        <v>46755</v>
      </c>
      <c r="L2942" s="6">
        <v>0</v>
      </c>
      <c r="M2942" s="6">
        <v>47456.324999999997</v>
      </c>
      <c r="N2942" s="6">
        <v>-701.32499999999709</v>
      </c>
    </row>
    <row r="2943" spans="1:14" x14ac:dyDescent="0.25">
      <c r="A2943" s="5" t="s">
        <v>1569</v>
      </c>
      <c r="B2943" s="5" t="s">
        <v>25</v>
      </c>
      <c r="C2943" s="5" t="s">
        <v>26</v>
      </c>
      <c r="D2943" s="5" t="s">
        <v>27</v>
      </c>
      <c r="E2943" s="6">
        <v>411.99</v>
      </c>
      <c r="F2943" s="6">
        <v>0</v>
      </c>
      <c r="G2943" s="6">
        <v>411.99</v>
      </c>
      <c r="H2943" s="6">
        <v>0</v>
      </c>
      <c r="I2943" s="6">
        <v>411.99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</row>
    <row r="2944" spans="1:14" x14ac:dyDescent="0.25">
      <c r="A2944" s="5" t="s">
        <v>1569</v>
      </c>
      <c r="B2944" s="5" t="s">
        <v>258</v>
      </c>
      <c r="C2944" s="5" t="s">
        <v>33</v>
      </c>
      <c r="D2944" s="5" t="s">
        <v>27</v>
      </c>
      <c r="E2944" s="6">
        <v>103.14</v>
      </c>
      <c r="F2944" s="6">
        <v>0</v>
      </c>
      <c r="G2944" s="6">
        <v>103.14</v>
      </c>
      <c r="H2944" s="6">
        <v>108.85</v>
      </c>
      <c r="I2944" s="6">
        <v>-5.7099999999999937</v>
      </c>
      <c r="J2944" s="6">
        <v>8.7850000000000001</v>
      </c>
      <c r="K2944" s="6">
        <v>0</v>
      </c>
      <c r="L2944" s="6">
        <v>8.7850000000000001</v>
      </c>
      <c r="M2944" s="6">
        <v>9.2729999999999997</v>
      </c>
      <c r="N2944" s="6">
        <v>-0.48799999999999955</v>
      </c>
    </row>
    <row r="2945" spans="1:14" x14ac:dyDescent="0.25">
      <c r="A2945" s="5" t="s">
        <v>1569</v>
      </c>
      <c r="B2945" s="5" t="s">
        <v>259</v>
      </c>
      <c r="C2945" s="5" t="s">
        <v>33</v>
      </c>
      <c r="D2945" s="5" t="s">
        <v>27</v>
      </c>
      <c r="E2945" s="6">
        <v>264.77999999999997</v>
      </c>
      <c r="F2945" s="6">
        <v>0</v>
      </c>
      <c r="G2945" s="6">
        <v>264.77999999999997</v>
      </c>
      <c r="H2945" s="6">
        <v>279.48</v>
      </c>
      <c r="I2945" s="6">
        <v>-14.700000000000045</v>
      </c>
      <c r="J2945" s="6">
        <v>8.7850000000000001</v>
      </c>
      <c r="K2945" s="6">
        <v>0</v>
      </c>
      <c r="L2945" s="6">
        <v>8.7850000000000001</v>
      </c>
      <c r="M2945" s="6">
        <v>9.2729999999999997</v>
      </c>
      <c r="N2945" s="6">
        <v>-0.48799999999999955</v>
      </c>
    </row>
    <row r="2946" spans="1:14" x14ac:dyDescent="0.25">
      <c r="A2946" s="5" t="s">
        <v>1569</v>
      </c>
      <c r="B2946" s="5" t="s">
        <v>260</v>
      </c>
      <c r="C2946" s="5" t="s">
        <v>33</v>
      </c>
      <c r="D2946" s="5" t="s">
        <v>27</v>
      </c>
      <c r="E2946" s="6">
        <v>8824.5300000000007</v>
      </c>
      <c r="F2946" s="6">
        <v>0</v>
      </c>
      <c r="G2946" s="6">
        <v>8824.5300000000007</v>
      </c>
      <c r="H2946" s="6">
        <v>9312.5400000000009</v>
      </c>
      <c r="I2946" s="6">
        <v>-488.01000000000022</v>
      </c>
      <c r="J2946" s="6">
        <v>87.85</v>
      </c>
      <c r="K2946" s="6">
        <v>0</v>
      </c>
      <c r="L2946" s="6">
        <v>87.85</v>
      </c>
      <c r="M2946" s="6">
        <v>92.707999999999998</v>
      </c>
      <c r="N2946" s="6">
        <v>-4.8580000000000041</v>
      </c>
    </row>
    <row r="2947" spans="1:14" x14ac:dyDescent="0.25">
      <c r="A2947" s="5" t="s">
        <v>1569</v>
      </c>
      <c r="B2947" s="5" t="s">
        <v>1535</v>
      </c>
      <c r="C2947" s="5" t="s">
        <v>39</v>
      </c>
      <c r="D2947" s="5" t="s">
        <v>43</v>
      </c>
      <c r="E2947" s="6">
        <v>-56790.1</v>
      </c>
      <c r="F2947" s="6">
        <v>0</v>
      </c>
      <c r="G2947" s="6">
        <v>-56790.1</v>
      </c>
      <c r="H2947" s="6">
        <v>-56789.88</v>
      </c>
      <c r="I2947" s="6">
        <v>-0.22000000000116415</v>
      </c>
      <c r="J2947" s="6">
        <v>-43110</v>
      </c>
      <c r="K2947" s="6">
        <v>0</v>
      </c>
      <c r="L2947" s="6">
        <v>-43110</v>
      </c>
      <c r="M2947" s="6">
        <v>-43110</v>
      </c>
      <c r="N2947" s="6">
        <v>0</v>
      </c>
    </row>
    <row r="2948" spans="1:14" x14ac:dyDescent="0.25">
      <c r="A2948" s="5" t="s">
        <v>1569</v>
      </c>
      <c r="B2948" s="5" t="s">
        <v>1570</v>
      </c>
      <c r="C2948" s="5" t="s">
        <v>42</v>
      </c>
      <c r="D2948" s="5" t="s">
        <v>43</v>
      </c>
      <c r="E2948" s="6">
        <v>8465.66</v>
      </c>
      <c r="F2948" s="6">
        <v>8464.6449704142015</v>
      </c>
      <c r="G2948" s="6">
        <v>1.015029585798402</v>
      </c>
      <c r="H2948" s="6">
        <v>8583.15</v>
      </c>
      <c r="I2948" s="6">
        <v>-117.48999999999978</v>
      </c>
      <c r="J2948" s="6">
        <v>7114</v>
      </c>
      <c r="K2948" s="6">
        <v>7113.1499013806706</v>
      </c>
      <c r="L2948" s="6">
        <v>0.85009861932940112</v>
      </c>
      <c r="M2948" s="6">
        <v>7212.7340000000004</v>
      </c>
      <c r="N2948" s="6">
        <v>-98.734000000000378</v>
      </c>
    </row>
    <row r="2949" spans="1:14" x14ac:dyDescent="0.25">
      <c r="A2949" s="5" t="s">
        <v>1569</v>
      </c>
      <c r="B2949" s="5" t="s">
        <v>1571</v>
      </c>
      <c r="C2949" s="5" t="s">
        <v>42</v>
      </c>
      <c r="D2949" s="5" t="s">
        <v>43</v>
      </c>
      <c r="E2949" s="6">
        <v>38720</v>
      </c>
      <c r="F2949" s="6">
        <v>37936.798029556652</v>
      </c>
      <c r="G2949" s="6">
        <v>783.20197044334782</v>
      </c>
      <c r="H2949" s="6">
        <v>38505.85</v>
      </c>
      <c r="I2949" s="6">
        <v>214.15000000000146</v>
      </c>
      <c r="J2949" s="6">
        <v>44000</v>
      </c>
      <c r="K2949" s="6">
        <v>43110</v>
      </c>
      <c r="L2949" s="6">
        <v>890</v>
      </c>
      <c r="M2949" s="6">
        <v>43756.65</v>
      </c>
      <c r="N2949" s="6">
        <v>243.34999999999854</v>
      </c>
    </row>
    <row r="2950" spans="1:14" x14ac:dyDescent="0.25">
      <c r="A2950" s="5" t="s">
        <v>1572</v>
      </c>
      <c r="B2950" s="5" t="s">
        <v>25</v>
      </c>
      <c r="C2950" s="5" t="s">
        <v>26</v>
      </c>
      <c r="D2950" s="5" t="s">
        <v>27</v>
      </c>
      <c r="E2950" s="6">
        <v>996.13</v>
      </c>
      <c r="F2950" s="6">
        <v>0</v>
      </c>
      <c r="G2950" s="6">
        <v>996.13</v>
      </c>
      <c r="H2950" s="6">
        <v>0</v>
      </c>
      <c r="I2950" s="6">
        <v>996.13</v>
      </c>
      <c r="J2950" s="6">
        <v>0</v>
      </c>
      <c r="K2950" s="6">
        <v>0</v>
      </c>
      <c r="L2950" s="6">
        <v>0</v>
      </c>
      <c r="M2950" s="6">
        <v>0</v>
      </c>
      <c r="N2950" s="6">
        <v>0</v>
      </c>
    </row>
    <row r="2951" spans="1:14" x14ac:dyDescent="0.25">
      <c r="A2951" s="5" t="s">
        <v>1572</v>
      </c>
      <c r="B2951" s="5" t="s">
        <v>258</v>
      </c>
      <c r="C2951" s="5" t="s">
        <v>33</v>
      </c>
      <c r="D2951" s="5" t="s">
        <v>27</v>
      </c>
      <c r="E2951" s="6">
        <v>152.56</v>
      </c>
      <c r="F2951" s="6">
        <v>0</v>
      </c>
      <c r="G2951" s="6">
        <v>152.56</v>
      </c>
      <c r="H2951" s="6">
        <v>152.94</v>
      </c>
      <c r="I2951" s="6">
        <v>-0.37999999999999545</v>
      </c>
      <c r="J2951" s="6">
        <v>12.994999999999999</v>
      </c>
      <c r="K2951" s="6">
        <v>0</v>
      </c>
      <c r="L2951" s="6">
        <v>12.994999999999999</v>
      </c>
      <c r="M2951" s="6">
        <v>13.029</v>
      </c>
      <c r="N2951" s="6">
        <v>-3.4000000000000696E-2</v>
      </c>
    </row>
    <row r="2952" spans="1:14" x14ac:dyDescent="0.25">
      <c r="A2952" s="5" t="s">
        <v>1572</v>
      </c>
      <c r="B2952" s="5" t="s">
        <v>259</v>
      </c>
      <c r="C2952" s="5" t="s">
        <v>33</v>
      </c>
      <c r="D2952" s="5" t="s">
        <v>27</v>
      </c>
      <c r="E2952" s="6">
        <v>391.67</v>
      </c>
      <c r="F2952" s="6">
        <v>0</v>
      </c>
      <c r="G2952" s="6">
        <v>391.67</v>
      </c>
      <c r="H2952" s="6">
        <v>392.68</v>
      </c>
      <c r="I2952" s="6">
        <v>-1.0099999999999909</v>
      </c>
      <c r="J2952" s="6">
        <v>12.994999999999999</v>
      </c>
      <c r="K2952" s="6">
        <v>0</v>
      </c>
      <c r="L2952" s="6">
        <v>12.994999999999999</v>
      </c>
      <c r="M2952" s="6">
        <v>13.029</v>
      </c>
      <c r="N2952" s="6">
        <v>-3.4000000000000696E-2</v>
      </c>
    </row>
    <row r="2953" spans="1:14" x14ac:dyDescent="0.25">
      <c r="A2953" s="5" t="s">
        <v>1572</v>
      </c>
      <c r="B2953" s="5" t="s">
        <v>260</v>
      </c>
      <c r="C2953" s="5" t="s">
        <v>33</v>
      </c>
      <c r="D2953" s="5" t="s">
        <v>27</v>
      </c>
      <c r="E2953" s="6">
        <v>13053.48</v>
      </c>
      <c r="F2953" s="6">
        <v>0</v>
      </c>
      <c r="G2953" s="6">
        <v>13053.48</v>
      </c>
      <c r="H2953" s="6">
        <v>13084.21</v>
      </c>
      <c r="I2953" s="6">
        <v>-30.729999999999563</v>
      </c>
      <c r="J2953" s="6">
        <v>129.94999999999999</v>
      </c>
      <c r="K2953" s="6">
        <v>0</v>
      </c>
      <c r="L2953" s="6">
        <v>129.94999999999999</v>
      </c>
      <c r="M2953" s="6">
        <v>130.256</v>
      </c>
      <c r="N2953" s="6">
        <v>-0.3060000000000116</v>
      </c>
    </row>
    <row r="2954" spans="1:14" x14ac:dyDescent="0.25">
      <c r="A2954" s="5" t="s">
        <v>1572</v>
      </c>
      <c r="B2954" s="5" t="s">
        <v>1535</v>
      </c>
      <c r="C2954" s="5" t="s">
        <v>39</v>
      </c>
      <c r="D2954" s="5" t="s">
        <v>43</v>
      </c>
      <c r="E2954" s="6">
        <v>-79790.679999999993</v>
      </c>
      <c r="F2954" s="6">
        <v>0</v>
      </c>
      <c r="G2954" s="6">
        <v>-79790.679999999993</v>
      </c>
      <c r="H2954" s="6">
        <v>-79790.38</v>
      </c>
      <c r="I2954" s="6">
        <v>-0.29999999998835847</v>
      </c>
      <c r="J2954" s="6">
        <v>-60570</v>
      </c>
      <c r="K2954" s="6">
        <v>0</v>
      </c>
      <c r="L2954" s="6">
        <v>-60570</v>
      </c>
      <c r="M2954" s="6">
        <v>-60570</v>
      </c>
      <c r="N2954" s="6">
        <v>0</v>
      </c>
    </row>
    <row r="2955" spans="1:14" x14ac:dyDescent="0.25">
      <c r="A2955" s="5" t="s">
        <v>1572</v>
      </c>
      <c r="B2955" s="5" t="s">
        <v>1570</v>
      </c>
      <c r="C2955" s="5" t="s">
        <v>42</v>
      </c>
      <c r="D2955" s="5" t="s">
        <v>43</v>
      </c>
      <c r="E2955" s="6">
        <v>11895.24</v>
      </c>
      <c r="F2955" s="6">
        <v>11892.9191321499</v>
      </c>
      <c r="G2955" s="6">
        <v>2.3208678500996029</v>
      </c>
      <c r="H2955" s="6">
        <v>12059.42</v>
      </c>
      <c r="I2955" s="6">
        <v>-164.18000000000029</v>
      </c>
      <c r="J2955" s="6">
        <v>9996</v>
      </c>
      <c r="K2955" s="6">
        <v>9994.0502958579891</v>
      </c>
      <c r="L2955" s="6">
        <v>1.9497041420108872</v>
      </c>
      <c r="M2955" s="6">
        <v>10133.967000000001</v>
      </c>
      <c r="N2955" s="6">
        <v>-137.96700000000055</v>
      </c>
    </row>
    <row r="2956" spans="1:14" x14ac:dyDescent="0.25">
      <c r="A2956" s="5" t="s">
        <v>1572</v>
      </c>
      <c r="B2956" s="5" t="s">
        <v>1571</v>
      </c>
      <c r="C2956" s="5" t="s">
        <v>42</v>
      </c>
      <c r="D2956" s="5" t="s">
        <v>43</v>
      </c>
      <c r="E2956" s="6">
        <v>53301.599999999999</v>
      </c>
      <c r="F2956" s="6">
        <v>53301.596059113297</v>
      </c>
      <c r="G2956" s="6">
        <v>3.9408867014572024E-3</v>
      </c>
      <c r="H2956" s="6">
        <v>54101.120000000003</v>
      </c>
      <c r="I2956" s="6">
        <v>-799.52000000000407</v>
      </c>
      <c r="J2956" s="6">
        <v>60570</v>
      </c>
      <c r="K2956" s="6">
        <v>60570</v>
      </c>
      <c r="L2956" s="6">
        <v>0</v>
      </c>
      <c r="M2956" s="6">
        <v>61478.55</v>
      </c>
      <c r="N2956" s="6">
        <v>-908.55000000000291</v>
      </c>
    </row>
    <row r="2957" spans="1:14" x14ac:dyDescent="0.25">
      <c r="A2957" s="5" t="s">
        <v>1573</v>
      </c>
      <c r="B2957" s="5" t="s">
        <v>25</v>
      </c>
      <c r="C2957" s="5" t="s">
        <v>26</v>
      </c>
      <c r="D2957" s="5" t="s">
        <v>27</v>
      </c>
      <c r="E2957" s="6">
        <v>5555.36</v>
      </c>
      <c r="F2957" s="6">
        <v>0</v>
      </c>
      <c r="G2957" s="6">
        <v>5555.36</v>
      </c>
      <c r="H2957" s="6">
        <v>0</v>
      </c>
      <c r="I2957" s="6">
        <v>5555.36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</row>
    <row r="2958" spans="1:14" x14ac:dyDescent="0.25">
      <c r="A2958" s="5" t="s">
        <v>1573</v>
      </c>
      <c r="B2958" s="5" t="s">
        <v>258</v>
      </c>
      <c r="C2958" s="5" t="s">
        <v>33</v>
      </c>
      <c r="D2958" s="5" t="s">
        <v>27</v>
      </c>
      <c r="E2958" s="6">
        <v>473.47</v>
      </c>
      <c r="F2958" s="6">
        <v>0</v>
      </c>
      <c r="G2958" s="6">
        <v>473.47</v>
      </c>
      <c r="H2958" s="6">
        <v>500.4</v>
      </c>
      <c r="I2958" s="6">
        <v>-26.92999999999995</v>
      </c>
      <c r="J2958" s="6">
        <v>40.33</v>
      </c>
      <c r="K2958" s="6">
        <v>0</v>
      </c>
      <c r="L2958" s="6">
        <v>40.33</v>
      </c>
      <c r="M2958" s="6">
        <v>42.628999999999998</v>
      </c>
      <c r="N2958" s="6">
        <v>-2.2989999999999995</v>
      </c>
    </row>
    <row r="2959" spans="1:14" x14ac:dyDescent="0.25">
      <c r="A2959" s="5" t="s">
        <v>1573</v>
      </c>
      <c r="B2959" s="5" t="s">
        <v>259</v>
      </c>
      <c r="C2959" s="5" t="s">
        <v>33</v>
      </c>
      <c r="D2959" s="5" t="s">
        <v>27</v>
      </c>
      <c r="E2959" s="6">
        <v>1215.55</v>
      </c>
      <c r="F2959" s="6">
        <v>0</v>
      </c>
      <c r="G2959" s="6">
        <v>1215.55</v>
      </c>
      <c r="H2959" s="6">
        <v>1284.8</v>
      </c>
      <c r="I2959" s="6">
        <v>-69.25</v>
      </c>
      <c r="J2959" s="6">
        <v>40.33</v>
      </c>
      <c r="K2959" s="6">
        <v>0</v>
      </c>
      <c r="L2959" s="6">
        <v>40.33</v>
      </c>
      <c r="M2959" s="6">
        <v>42.628999999999998</v>
      </c>
      <c r="N2959" s="6">
        <v>-2.2989999999999995</v>
      </c>
    </row>
    <row r="2960" spans="1:14" x14ac:dyDescent="0.25">
      <c r="A2960" s="5" t="s">
        <v>1573</v>
      </c>
      <c r="B2960" s="5" t="s">
        <v>260</v>
      </c>
      <c r="C2960" s="5" t="s">
        <v>33</v>
      </c>
      <c r="D2960" s="5" t="s">
        <v>27</v>
      </c>
      <c r="E2960" s="6">
        <v>40511.49</v>
      </c>
      <c r="F2960" s="6">
        <v>0</v>
      </c>
      <c r="G2960" s="6">
        <v>40511.49</v>
      </c>
      <c r="H2960" s="6">
        <v>42810.45</v>
      </c>
      <c r="I2960" s="6">
        <v>-2298.9599999999991</v>
      </c>
      <c r="J2960" s="6">
        <v>403.3</v>
      </c>
      <c r="K2960" s="6">
        <v>0</v>
      </c>
      <c r="L2960" s="6">
        <v>403.3</v>
      </c>
      <c r="M2960" s="6">
        <v>426.18599999999998</v>
      </c>
      <c r="N2960" s="6">
        <v>-22.885999999999967</v>
      </c>
    </row>
    <row r="2961" spans="1:14" x14ac:dyDescent="0.25">
      <c r="A2961" s="5" t="s">
        <v>1573</v>
      </c>
      <c r="B2961" s="5" t="s">
        <v>1535</v>
      </c>
      <c r="C2961" s="5" t="s">
        <v>39</v>
      </c>
      <c r="D2961" s="5" t="s">
        <v>43</v>
      </c>
      <c r="E2961" s="6">
        <v>-261068.46</v>
      </c>
      <c r="F2961" s="6">
        <v>0</v>
      </c>
      <c r="G2961" s="6">
        <v>-261068.46</v>
      </c>
      <c r="H2961" s="6">
        <v>-261067.47</v>
      </c>
      <c r="I2961" s="6">
        <v>-0.98999999999068677</v>
      </c>
      <c r="J2961" s="6">
        <v>-198180</v>
      </c>
      <c r="K2961" s="6">
        <v>0</v>
      </c>
      <c r="L2961" s="6">
        <v>-198180</v>
      </c>
      <c r="M2961" s="6">
        <v>-198180</v>
      </c>
      <c r="N2961" s="6">
        <v>0</v>
      </c>
    </row>
    <row r="2962" spans="1:14" x14ac:dyDescent="0.25">
      <c r="A2962" s="5" t="s">
        <v>1573</v>
      </c>
      <c r="B2962" s="5" t="s">
        <v>1570</v>
      </c>
      <c r="C2962" s="5" t="s">
        <v>42</v>
      </c>
      <c r="D2962" s="5" t="s">
        <v>43</v>
      </c>
      <c r="E2962" s="6">
        <v>38914.19</v>
      </c>
      <c r="F2962" s="6">
        <v>38912.642998027608</v>
      </c>
      <c r="G2962" s="6">
        <v>1.5470019723943551</v>
      </c>
      <c r="H2962" s="6">
        <v>39457.42</v>
      </c>
      <c r="I2962" s="6">
        <v>-543.22999999999593</v>
      </c>
      <c r="J2962" s="6">
        <v>32701</v>
      </c>
      <c r="K2962" s="6">
        <v>32699.700197238657</v>
      </c>
      <c r="L2962" s="6">
        <v>1.2998027613430168</v>
      </c>
      <c r="M2962" s="6">
        <v>33157.495999999999</v>
      </c>
      <c r="N2962" s="6">
        <v>-456.49599999999919</v>
      </c>
    </row>
    <row r="2963" spans="1:14" x14ac:dyDescent="0.25">
      <c r="A2963" s="5" t="s">
        <v>1573</v>
      </c>
      <c r="B2963" s="5" t="s">
        <v>1571</v>
      </c>
      <c r="C2963" s="5" t="s">
        <v>42</v>
      </c>
      <c r="D2963" s="5" t="s">
        <v>43</v>
      </c>
      <c r="E2963" s="6">
        <v>174398.4</v>
      </c>
      <c r="F2963" s="6">
        <v>174398.4039408867</v>
      </c>
      <c r="G2963" s="6">
        <v>-3.9408867014572024E-3</v>
      </c>
      <c r="H2963" s="6">
        <v>177014.38</v>
      </c>
      <c r="I2963" s="6">
        <v>-2615.9800000000105</v>
      </c>
      <c r="J2963" s="6">
        <v>198180</v>
      </c>
      <c r="K2963" s="6">
        <v>198180</v>
      </c>
      <c r="L2963" s="6">
        <v>0</v>
      </c>
      <c r="M2963" s="6">
        <v>201152.7</v>
      </c>
      <c r="N2963" s="6">
        <v>-2972.7000000000116</v>
      </c>
    </row>
    <row r="2964" spans="1:14" x14ac:dyDescent="0.25">
      <c r="A2964" s="5" t="s">
        <v>1574</v>
      </c>
      <c r="B2964" s="5" t="s">
        <v>25</v>
      </c>
      <c r="C2964" s="5" t="s">
        <v>26</v>
      </c>
      <c r="D2964" s="5" t="s">
        <v>27</v>
      </c>
      <c r="E2964" s="6">
        <v>1254.74</v>
      </c>
      <c r="F2964" s="6">
        <v>0</v>
      </c>
      <c r="G2964" s="6">
        <v>1254.74</v>
      </c>
      <c r="H2964" s="6">
        <v>0</v>
      </c>
      <c r="I2964" s="6">
        <v>1254.74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</row>
    <row r="2965" spans="1:14" x14ac:dyDescent="0.25">
      <c r="A2965" s="5" t="s">
        <v>1574</v>
      </c>
      <c r="B2965" s="5" t="s">
        <v>258</v>
      </c>
      <c r="C2965" s="5" t="s">
        <v>33</v>
      </c>
      <c r="D2965" s="5" t="s">
        <v>27</v>
      </c>
      <c r="E2965" s="6">
        <v>455.28</v>
      </c>
      <c r="F2965" s="6">
        <v>0</v>
      </c>
      <c r="G2965" s="6">
        <v>455.28</v>
      </c>
      <c r="H2965" s="6">
        <v>464.6</v>
      </c>
      <c r="I2965" s="6">
        <v>-9.32000000000005</v>
      </c>
      <c r="J2965" s="6">
        <v>38.78</v>
      </c>
      <c r="K2965" s="6">
        <v>0</v>
      </c>
      <c r="L2965" s="6">
        <v>38.78</v>
      </c>
      <c r="M2965" s="6">
        <v>39.578000000000003</v>
      </c>
      <c r="N2965" s="6">
        <v>-0.79800000000000182</v>
      </c>
    </row>
    <row r="2966" spans="1:14" x14ac:dyDescent="0.25">
      <c r="A2966" s="5" t="s">
        <v>1574</v>
      </c>
      <c r="B2966" s="5" t="s">
        <v>259</v>
      </c>
      <c r="C2966" s="5" t="s">
        <v>33</v>
      </c>
      <c r="D2966" s="5" t="s">
        <v>27</v>
      </c>
      <c r="E2966" s="6">
        <v>1168.83</v>
      </c>
      <c r="F2966" s="6">
        <v>0</v>
      </c>
      <c r="G2966" s="6">
        <v>1168.83</v>
      </c>
      <c r="H2966" s="6">
        <v>1192.8699999999999</v>
      </c>
      <c r="I2966" s="6">
        <v>-24.039999999999964</v>
      </c>
      <c r="J2966" s="6">
        <v>38.78</v>
      </c>
      <c r="K2966" s="6">
        <v>0</v>
      </c>
      <c r="L2966" s="6">
        <v>38.78</v>
      </c>
      <c r="M2966" s="6">
        <v>39.578000000000003</v>
      </c>
      <c r="N2966" s="6">
        <v>-0.79800000000000182</v>
      </c>
    </row>
    <row r="2967" spans="1:14" x14ac:dyDescent="0.25">
      <c r="A2967" s="5" t="s">
        <v>1574</v>
      </c>
      <c r="B2967" s="5" t="s">
        <v>260</v>
      </c>
      <c r="C2967" s="5" t="s">
        <v>33</v>
      </c>
      <c r="D2967" s="5" t="s">
        <v>27</v>
      </c>
      <c r="E2967" s="6">
        <v>38954.51</v>
      </c>
      <c r="F2967" s="6">
        <v>0</v>
      </c>
      <c r="G2967" s="6">
        <v>38954.51</v>
      </c>
      <c r="H2967" s="6">
        <v>39747.31</v>
      </c>
      <c r="I2967" s="6">
        <v>-792.79999999999563</v>
      </c>
      <c r="J2967" s="6">
        <v>387.8</v>
      </c>
      <c r="K2967" s="6">
        <v>0</v>
      </c>
      <c r="L2967" s="6">
        <v>387.8</v>
      </c>
      <c r="M2967" s="6">
        <v>395.69200000000001</v>
      </c>
      <c r="N2967" s="6">
        <v>-7.8919999999999959</v>
      </c>
    </row>
    <row r="2968" spans="1:14" x14ac:dyDescent="0.25">
      <c r="A2968" s="5" t="s">
        <v>1574</v>
      </c>
      <c r="B2968" s="5" t="s">
        <v>1535</v>
      </c>
      <c r="C2968" s="5" t="s">
        <v>39</v>
      </c>
      <c r="D2968" s="5" t="s">
        <v>43</v>
      </c>
      <c r="E2968" s="6">
        <v>-242388.72</v>
      </c>
      <c r="F2968" s="6">
        <v>0</v>
      </c>
      <c r="G2968" s="6">
        <v>-242388.72</v>
      </c>
      <c r="H2968" s="6">
        <v>-242387.8</v>
      </c>
      <c r="I2968" s="6">
        <v>-0.92000000001280569</v>
      </c>
      <c r="J2968" s="6">
        <v>-184000</v>
      </c>
      <c r="K2968" s="6">
        <v>0</v>
      </c>
      <c r="L2968" s="6">
        <v>-184000</v>
      </c>
      <c r="M2968" s="6">
        <v>-184000</v>
      </c>
      <c r="N2968" s="6">
        <v>0</v>
      </c>
    </row>
    <row r="2969" spans="1:14" x14ac:dyDescent="0.25">
      <c r="A2969" s="5" t="s">
        <v>1574</v>
      </c>
      <c r="B2969" s="5" t="s">
        <v>1570</v>
      </c>
      <c r="C2969" s="5" t="s">
        <v>42</v>
      </c>
      <c r="D2969" s="5" t="s">
        <v>43</v>
      </c>
      <c r="E2969" s="6">
        <v>38441.760000000002</v>
      </c>
      <c r="F2969" s="6">
        <v>36128.402366863898</v>
      </c>
      <c r="G2969" s="6">
        <v>2313.3576331361037</v>
      </c>
      <c r="H2969" s="6">
        <v>36634.199999999997</v>
      </c>
      <c r="I2969" s="6">
        <v>1807.5600000000049</v>
      </c>
      <c r="J2969" s="6">
        <v>32304</v>
      </c>
      <c r="K2969" s="6">
        <v>30360</v>
      </c>
      <c r="L2969" s="6">
        <v>1944</v>
      </c>
      <c r="M2969" s="6">
        <v>30785.040000000001</v>
      </c>
      <c r="N2969" s="6">
        <v>1518.9599999999991</v>
      </c>
    </row>
    <row r="2970" spans="1:14" x14ac:dyDescent="0.25">
      <c r="A2970" s="5" t="s">
        <v>1574</v>
      </c>
      <c r="B2970" s="5" t="s">
        <v>1571</v>
      </c>
      <c r="C2970" s="5" t="s">
        <v>42</v>
      </c>
      <c r="D2970" s="5" t="s">
        <v>43</v>
      </c>
      <c r="E2970" s="6">
        <v>162113.60000000001</v>
      </c>
      <c r="F2970" s="6">
        <v>161919.99999999997</v>
      </c>
      <c r="G2970" s="6">
        <v>193.60000000003492</v>
      </c>
      <c r="H2970" s="6">
        <v>164348.79999999999</v>
      </c>
      <c r="I2970" s="6">
        <v>-2235.1999999999825</v>
      </c>
      <c r="J2970" s="6">
        <v>184220</v>
      </c>
      <c r="K2970" s="6">
        <v>184000</v>
      </c>
      <c r="L2970" s="6">
        <v>220</v>
      </c>
      <c r="M2970" s="6">
        <v>186760</v>
      </c>
      <c r="N2970" s="6">
        <v>-2540</v>
      </c>
    </row>
    <row r="2971" spans="1:14" x14ac:dyDescent="0.25">
      <c r="A2971" s="5" t="s">
        <v>1575</v>
      </c>
      <c r="B2971" s="5" t="s">
        <v>25</v>
      </c>
      <c r="C2971" s="5" t="s">
        <v>26</v>
      </c>
      <c r="D2971" s="5" t="s">
        <v>27</v>
      </c>
      <c r="E2971" s="6">
        <v>8547.7099999999991</v>
      </c>
      <c r="F2971" s="6">
        <v>0</v>
      </c>
      <c r="G2971" s="6">
        <v>8547.7099999999991</v>
      </c>
      <c r="H2971" s="6">
        <v>0</v>
      </c>
      <c r="I2971" s="6">
        <v>8547.7099999999991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</row>
    <row r="2972" spans="1:14" x14ac:dyDescent="0.25">
      <c r="A2972" s="5" t="s">
        <v>1575</v>
      </c>
      <c r="B2972" s="5" t="s">
        <v>258</v>
      </c>
      <c r="C2972" s="5" t="s">
        <v>33</v>
      </c>
      <c r="D2972" s="5" t="s">
        <v>27</v>
      </c>
      <c r="E2972" s="6">
        <v>833.66</v>
      </c>
      <c r="F2972" s="6">
        <v>0</v>
      </c>
      <c r="G2972" s="6">
        <v>833.66</v>
      </c>
      <c r="H2972" s="6">
        <v>872.87</v>
      </c>
      <c r="I2972" s="6">
        <v>-39.210000000000036</v>
      </c>
      <c r="J2972" s="6">
        <v>71.010000000000005</v>
      </c>
      <c r="K2972" s="6">
        <v>0</v>
      </c>
      <c r="L2972" s="6">
        <v>71.010000000000005</v>
      </c>
      <c r="M2972" s="6">
        <v>74.358000000000004</v>
      </c>
      <c r="N2972" s="6">
        <v>-3.347999999999999</v>
      </c>
    </row>
    <row r="2973" spans="1:14" x14ac:dyDescent="0.25">
      <c r="A2973" s="5" t="s">
        <v>1575</v>
      </c>
      <c r="B2973" s="5" t="s">
        <v>259</v>
      </c>
      <c r="C2973" s="5" t="s">
        <v>33</v>
      </c>
      <c r="D2973" s="5" t="s">
        <v>27</v>
      </c>
      <c r="E2973" s="6">
        <v>2140.2399999999998</v>
      </c>
      <c r="F2973" s="6">
        <v>0</v>
      </c>
      <c r="G2973" s="6">
        <v>2140.2399999999998</v>
      </c>
      <c r="H2973" s="6">
        <v>2241.11</v>
      </c>
      <c r="I2973" s="6">
        <v>-100.87000000000035</v>
      </c>
      <c r="J2973" s="6">
        <v>71.010000000000005</v>
      </c>
      <c r="K2973" s="6">
        <v>0</v>
      </c>
      <c r="L2973" s="6">
        <v>71.010000000000005</v>
      </c>
      <c r="M2973" s="6">
        <v>74.358000000000004</v>
      </c>
      <c r="N2973" s="6">
        <v>-3.347999999999999</v>
      </c>
    </row>
    <row r="2974" spans="1:14" x14ac:dyDescent="0.25">
      <c r="A2974" s="5" t="s">
        <v>1575</v>
      </c>
      <c r="B2974" s="5" t="s">
        <v>260</v>
      </c>
      <c r="C2974" s="5" t="s">
        <v>33</v>
      </c>
      <c r="D2974" s="5" t="s">
        <v>27</v>
      </c>
      <c r="E2974" s="6">
        <v>71329.55</v>
      </c>
      <c r="F2974" s="6">
        <v>0</v>
      </c>
      <c r="G2974" s="6">
        <v>71329.55</v>
      </c>
      <c r="H2974" s="6">
        <v>74675.259999999995</v>
      </c>
      <c r="I2974" s="6">
        <v>-3345.7099999999919</v>
      </c>
      <c r="J2974" s="6">
        <v>710.1</v>
      </c>
      <c r="K2974" s="6">
        <v>0</v>
      </c>
      <c r="L2974" s="6">
        <v>710.1</v>
      </c>
      <c r="M2974" s="6">
        <v>743.40599999999995</v>
      </c>
      <c r="N2974" s="6">
        <v>-33.305999999999926</v>
      </c>
    </row>
    <row r="2975" spans="1:14" x14ac:dyDescent="0.25">
      <c r="A2975" s="5" t="s">
        <v>1575</v>
      </c>
      <c r="B2975" s="5" t="s">
        <v>1535</v>
      </c>
      <c r="C2975" s="5" t="s">
        <v>39</v>
      </c>
      <c r="D2975" s="5" t="s">
        <v>43</v>
      </c>
      <c r="E2975" s="6">
        <v>-477000.35</v>
      </c>
      <c r="F2975" s="6">
        <v>0</v>
      </c>
      <c r="G2975" s="6">
        <v>-477000.35</v>
      </c>
      <c r="H2975" s="6">
        <v>-477000</v>
      </c>
      <c r="I2975" s="6">
        <v>-0.34999999997671694</v>
      </c>
      <c r="J2975" s="6">
        <v>-345690</v>
      </c>
      <c r="K2975" s="6">
        <v>0</v>
      </c>
      <c r="L2975" s="6">
        <v>-345690</v>
      </c>
      <c r="M2975" s="6">
        <v>-345690</v>
      </c>
      <c r="N2975" s="6">
        <v>0</v>
      </c>
    </row>
    <row r="2976" spans="1:14" x14ac:dyDescent="0.25">
      <c r="A2976" s="5" t="s">
        <v>1575</v>
      </c>
      <c r="B2976" s="5" t="s">
        <v>1570</v>
      </c>
      <c r="C2976" s="5" t="s">
        <v>42</v>
      </c>
      <c r="D2976" s="5" t="s">
        <v>43</v>
      </c>
      <c r="E2976" s="6">
        <v>67889.5</v>
      </c>
      <c r="F2976" s="6">
        <v>67876.23274161735</v>
      </c>
      <c r="G2976" s="6">
        <v>13.267258382649743</v>
      </c>
      <c r="H2976" s="6">
        <v>68826.5</v>
      </c>
      <c r="I2976" s="6">
        <v>-937</v>
      </c>
      <c r="J2976" s="6">
        <v>57050</v>
      </c>
      <c r="K2976" s="6">
        <v>57038.850098619332</v>
      </c>
      <c r="L2976" s="6">
        <v>11.14990138066787</v>
      </c>
      <c r="M2976" s="6">
        <v>57837.394</v>
      </c>
      <c r="N2976" s="6">
        <v>-787.39400000000023</v>
      </c>
    </row>
    <row r="2977" spans="1:14" x14ac:dyDescent="0.25">
      <c r="A2977" s="5" t="s">
        <v>1575</v>
      </c>
      <c r="B2977" s="5" t="s">
        <v>1571</v>
      </c>
      <c r="C2977" s="5" t="s">
        <v>42</v>
      </c>
      <c r="D2977" s="5" t="s">
        <v>43</v>
      </c>
      <c r="E2977" s="6">
        <v>326259.69</v>
      </c>
      <c r="F2977" s="6">
        <v>325501.70443349757</v>
      </c>
      <c r="G2977" s="6">
        <v>757.985566502437</v>
      </c>
      <c r="H2977" s="6">
        <v>330384.23</v>
      </c>
      <c r="I2977" s="6">
        <v>-4124.539999999979</v>
      </c>
      <c r="J2977" s="6">
        <v>346495</v>
      </c>
      <c r="K2977" s="6">
        <v>345690</v>
      </c>
      <c r="L2977" s="6">
        <v>805</v>
      </c>
      <c r="M2977" s="6">
        <v>350875.35</v>
      </c>
      <c r="N2977" s="6">
        <v>-4380.3499999999767</v>
      </c>
    </row>
    <row r="2978" spans="1:14" x14ac:dyDescent="0.25">
      <c r="A2978" s="5" t="s">
        <v>1576</v>
      </c>
      <c r="B2978" s="5" t="s">
        <v>25</v>
      </c>
      <c r="C2978" s="5" t="s">
        <v>26</v>
      </c>
      <c r="D2978" s="5" t="s">
        <v>27</v>
      </c>
      <c r="E2978" s="6">
        <v>-759.76</v>
      </c>
      <c r="F2978" s="6">
        <v>0</v>
      </c>
      <c r="G2978" s="6">
        <v>-759.76</v>
      </c>
      <c r="H2978" s="6">
        <v>0</v>
      </c>
      <c r="I2978" s="6">
        <v>-759.76</v>
      </c>
      <c r="J2978" s="6">
        <v>0</v>
      </c>
      <c r="K2978" s="6">
        <v>0</v>
      </c>
      <c r="L2978" s="6">
        <v>0</v>
      </c>
      <c r="M2978" s="6">
        <v>0</v>
      </c>
      <c r="N2978" s="6">
        <v>0</v>
      </c>
    </row>
    <row r="2979" spans="1:14" x14ac:dyDescent="0.25">
      <c r="A2979" s="5" t="s">
        <v>1576</v>
      </c>
      <c r="B2979" s="5" t="s">
        <v>258</v>
      </c>
      <c r="C2979" s="5" t="s">
        <v>33</v>
      </c>
      <c r="D2979" s="5" t="s">
        <v>27</v>
      </c>
      <c r="E2979" s="6">
        <v>289.51</v>
      </c>
      <c r="F2979" s="6">
        <v>0</v>
      </c>
      <c r="G2979" s="6">
        <v>289.51</v>
      </c>
      <c r="H2979" s="6">
        <v>294.29000000000002</v>
      </c>
      <c r="I2979" s="6">
        <v>-4.7800000000000296</v>
      </c>
      <c r="J2979" s="6">
        <v>24.66</v>
      </c>
      <c r="K2979" s="6">
        <v>0</v>
      </c>
      <c r="L2979" s="6">
        <v>24.66</v>
      </c>
      <c r="M2979" s="6">
        <v>25.07</v>
      </c>
      <c r="N2979" s="6">
        <v>-0.41000000000000014</v>
      </c>
    </row>
    <row r="2980" spans="1:14" x14ac:dyDescent="0.25">
      <c r="A2980" s="5" t="s">
        <v>1576</v>
      </c>
      <c r="B2980" s="5" t="s">
        <v>259</v>
      </c>
      <c r="C2980" s="5" t="s">
        <v>33</v>
      </c>
      <c r="D2980" s="5" t="s">
        <v>27</v>
      </c>
      <c r="E2980" s="6">
        <v>743.25</v>
      </c>
      <c r="F2980" s="6">
        <v>0</v>
      </c>
      <c r="G2980" s="6">
        <v>743.25</v>
      </c>
      <c r="H2980" s="6">
        <v>755.59</v>
      </c>
      <c r="I2980" s="6">
        <v>-12.340000000000032</v>
      </c>
      <c r="J2980" s="6">
        <v>24.66</v>
      </c>
      <c r="K2980" s="6">
        <v>0</v>
      </c>
      <c r="L2980" s="6">
        <v>24.66</v>
      </c>
      <c r="M2980" s="6">
        <v>25.07</v>
      </c>
      <c r="N2980" s="6">
        <v>-0.41000000000000014</v>
      </c>
    </row>
    <row r="2981" spans="1:14" x14ac:dyDescent="0.25">
      <c r="A2981" s="5" t="s">
        <v>1576</v>
      </c>
      <c r="B2981" s="5" t="s">
        <v>260</v>
      </c>
      <c r="C2981" s="5" t="s">
        <v>33</v>
      </c>
      <c r="D2981" s="5" t="s">
        <v>27</v>
      </c>
      <c r="E2981" s="6">
        <v>24770.97</v>
      </c>
      <c r="F2981" s="6">
        <v>0</v>
      </c>
      <c r="G2981" s="6">
        <v>24770.97</v>
      </c>
      <c r="H2981" s="6">
        <v>25176.9</v>
      </c>
      <c r="I2981" s="6">
        <v>-405.93000000000029</v>
      </c>
      <c r="J2981" s="6">
        <v>246.6</v>
      </c>
      <c r="K2981" s="6">
        <v>0</v>
      </c>
      <c r="L2981" s="6">
        <v>246.6</v>
      </c>
      <c r="M2981" s="6">
        <v>250.64099999999999</v>
      </c>
      <c r="N2981" s="6">
        <v>-4.0409999999999968</v>
      </c>
    </row>
    <row r="2982" spans="1:14" x14ac:dyDescent="0.25">
      <c r="A2982" s="5" t="s">
        <v>1576</v>
      </c>
      <c r="B2982" s="5" t="s">
        <v>1535</v>
      </c>
      <c r="C2982" s="5" t="s">
        <v>39</v>
      </c>
      <c r="D2982" s="5" t="s">
        <v>43</v>
      </c>
      <c r="E2982" s="6">
        <v>-153534.81</v>
      </c>
      <c r="F2982" s="6">
        <v>0</v>
      </c>
      <c r="G2982" s="6">
        <v>-153534.81</v>
      </c>
      <c r="H2982" s="6">
        <v>-153534.23000000001</v>
      </c>
      <c r="I2982" s="6">
        <v>-0.57999999998719431</v>
      </c>
      <c r="J2982" s="6">
        <v>-116550</v>
      </c>
      <c r="K2982" s="6">
        <v>0</v>
      </c>
      <c r="L2982" s="6">
        <v>-116550</v>
      </c>
      <c r="M2982" s="6">
        <v>-116550</v>
      </c>
      <c r="N2982" s="6">
        <v>0</v>
      </c>
    </row>
    <row r="2983" spans="1:14" x14ac:dyDescent="0.25">
      <c r="A2983" s="5" t="s">
        <v>1576</v>
      </c>
      <c r="B2983" s="5" t="s">
        <v>1570</v>
      </c>
      <c r="C2983" s="5" t="s">
        <v>42</v>
      </c>
      <c r="D2983" s="5" t="s">
        <v>43</v>
      </c>
      <c r="E2983" s="6">
        <v>22890.84</v>
      </c>
      <c r="F2983" s="6">
        <v>22884.595660749506</v>
      </c>
      <c r="G2983" s="6">
        <v>6.2443392504937947</v>
      </c>
      <c r="H2983" s="6">
        <v>23204.98</v>
      </c>
      <c r="I2983" s="6">
        <v>-314.13999999999942</v>
      </c>
      <c r="J2983" s="6">
        <v>19236</v>
      </c>
      <c r="K2983" s="6">
        <v>19230.74950690335</v>
      </c>
      <c r="L2983" s="6">
        <v>5.2504930966497341</v>
      </c>
      <c r="M2983" s="6">
        <v>19499.98</v>
      </c>
      <c r="N2983" s="6">
        <v>-263.97999999999956</v>
      </c>
    </row>
    <row r="2984" spans="1:14" x14ac:dyDescent="0.25">
      <c r="A2984" s="5" t="s">
        <v>1576</v>
      </c>
      <c r="B2984" s="5" t="s">
        <v>1571</v>
      </c>
      <c r="C2984" s="5" t="s">
        <v>42</v>
      </c>
      <c r="D2984" s="5" t="s">
        <v>43</v>
      </c>
      <c r="E2984" s="6">
        <v>105600</v>
      </c>
      <c r="F2984" s="6">
        <v>102564</v>
      </c>
      <c r="G2984" s="6">
        <v>3036</v>
      </c>
      <c r="H2984" s="6">
        <v>104102.46</v>
      </c>
      <c r="I2984" s="6">
        <v>1497.5399999999936</v>
      </c>
      <c r="J2984" s="6">
        <v>120000</v>
      </c>
      <c r="K2984" s="6">
        <v>116550</v>
      </c>
      <c r="L2984" s="6">
        <v>3450</v>
      </c>
      <c r="M2984" s="6">
        <v>118298.25</v>
      </c>
      <c r="N2984" s="6">
        <v>1701.75</v>
      </c>
    </row>
    <row r="2985" spans="1:14" x14ac:dyDescent="0.25">
      <c r="A2985" s="5" t="s">
        <v>1577</v>
      </c>
      <c r="B2985" s="5" t="s">
        <v>25</v>
      </c>
      <c r="C2985" s="5" t="s">
        <v>26</v>
      </c>
      <c r="D2985" s="5" t="s">
        <v>27</v>
      </c>
      <c r="E2985" s="6">
        <v>12802.34</v>
      </c>
      <c r="F2985" s="6">
        <v>0</v>
      </c>
      <c r="G2985" s="6">
        <v>12802.34</v>
      </c>
      <c r="H2985" s="6">
        <v>0</v>
      </c>
      <c r="I2985" s="6">
        <v>12802.34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</row>
    <row r="2986" spans="1:14" x14ac:dyDescent="0.25">
      <c r="A2986" s="5" t="s">
        <v>1577</v>
      </c>
      <c r="B2986" s="5" t="s">
        <v>30</v>
      </c>
      <c r="C2986" s="5" t="s">
        <v>29</v>
      </c>
      <c r="D2986" s="5" t="s">
        <v>27</v>
      </c>
      <c r="E2986" s="6">
        <v>84.12</v>
      </c>
      <c r="F2986" s="6">
        <v>0</v>
      </c>
      <c r="G2986" s="6">
        <v>84.12</v>
      </c>
      <c r="H2986" s="6">
        <v>84.55</v>
      </c>
      <c r="I2986" s="6">
        <v>-0.42999999999999261</v>
      </c>
      <c r="J2986" s="6">
        <v>0</v>
      </c>
      <c r="K2986" s="6">
        <v>0</v>
      </c>
      <c r="L2986" s="6">
        <v>0</v>
      </c>
      <c r="M2986" s="6">
        <v>0</v>
      </c>
      <c r="N2986" s="6">
        <v>0</v>
      </c>
    </row>
    <row r="2987" spans="1:14" x14ac:dyDescent="0.25">
      <c r="A2987" s="5" t="s">
        <v>1577</v>
      </c>
      <c r="B2987" s="5" t="s">
        <v>31</v>
      </c>
      <c r="C2987" s="5" t="s">
        <v>29</v>
      </c>
      <c r="D2987" s="5" t="s">
        <v>27</v>
      </c>
      <c r="E2987" s="6">
        <v>377.29</v>
      </c>
      <c r="F2987" s="6">
        <v>0</v>
      </c>
      <c r="G2987" s="6">
        <v>377.29</v>
      </c>
      <c r="H2987" s="6">
        <v>379.21</v>
      </c>
      <c r="I2987" s="6">
        <v>-1.9199999999999591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</row>
    <row r="2988" spans="1:14" x14ac:dyDescent="0.25">
      <c r="A2988" s="5" t="s">
        <v>1577</v>
      </c>
      <c r="B2988" s="5" t="s">
        <v>32</v>
      </c>
      <c r="C2988" s="5" t="s">
        <v>33</v>
      </c>
      <c r="D2988" s="5" t="s">
        <v>27</v>
      </c>
      <c r="E2988" s="6">
        <v>880.48</v>
      </c>
      <c r="F2988" s="6">
        <v>0</v>
      </c>
      <c r="G2988" s="6">
        <v>880.48</v>
      </c>
      <c r="H2988" s="6">
        <v>1243.49</v>
      </c>
      <c r="I2988" s="6">
        <v>-363.01</v>
      </c>
      <c r="J2988" s="6">
        <v>2.17</v>
      </c>
      <c r="K2988" s="6">
        <v>0</v>
      </c>
      <c r="L2988" s="6">
        <v>2.17</v>
      </c>
      <c r="M2988" s="6">
        <v>3.0649999999999999</v>
      </c>
      <c r="N2988" s="6">
        <v>-0.89500000000000002</v>
      </c>
    </row>
    <row r="2989" spans="1:14" x14ac:dyDescent="0.25">
      <c r="A2989" s="5" t="s">
        <v>1577</v>
      </c>
      <c r="B2989" s="5" t="s">
        <v>28</v>
      </c>
      <c r="C2989" s="5" t="s">
        <v>29</v>
      </c>
      <c r="D2989" s="5" t="s">
        <v>27</v>
      </c>
      <c r="E2989" s="6">
        <v>2688.08</v>
      </c>
      <c r="F2989" s="6">
        <v>0</v>
      </c>
      <c r="G2989" s="6">
        <v>2688.08</v>
      </c>
      <c r="H2989" s="6">
        <v>2701.72</v>
      </c>
      <c r="I2989" s="6">
        <v>-13.639999999999873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</row>
    <row r="2990" spans="1:14" x14ac:dyDescent="0.25">
      <c r="A2990" s="5" t="s">
        <v>1577</v>
      </c>
      <c r="B2990" s="5" t="s">
        <v>36</v>
      </c>
      <c r="C2990" s="5" t="s">
        <v>29</v>
      </c>
      <c r="D2990" s="5" t="s">
        <v>27</v>
      </c>
      <c r="E2990" s="6">
        <v>4848.5600000000004</v>
      </c>
      <c r="F2990" s="6">
        <v>0</v>
      </c>
      <c r="G2990" s="6">
        <v>4848.5600000000004</v>
      </c>
      <c r="H2990" s="6">
        <v>4873.16</v>
      </c>
      <c r="I2990" s="6">
        <v>-24.599999999999454</v>
      </c>
      <c r="J2990" s="6">
        <v>0</v>
      </c>
      <c r="K2990" s="6">
        <v>0</v>
      </c>
      <c r="L2990" s="6">
        <v>0</v>
      </c>
      <c r="M2990" s="6">
        <v>0</v>
      </c>
      <c r="N2990" s="6">
        <v>0</v>
      </c>
    </row>
    <row r="2991" spans="1:14" x14ac:dyDescent="0.25">
      <c r="A2991" s="5" t="s">
        <v>1577</v>
      </c>
      <c r="B2991" s="5" t="s">
        <v>34</v>
      </c>
      <c r="C2991" s="5" t="s">
        <v>33</v>
      </c>
      <c r="D2991" s="5" t="s">
        <v>27</v>
      </c>
      <c r="E2991" s="6">
        <v>3936.38</v>
      </c>
      <c r="F2991" s="6">
        <v>0</v>
      </c>
      <c r="G2991" s="6">
        <v>3936.38</v>
      </c>
      <c r="H2991" s="6">
        <v>5559.3</v>
      </c>
      <c r="I2991" s="6">
        <v>-1622.92</v>
      </c>
      <c r="J2991" s="6">
        <v>2.17</v>
      </c>
      <c r="K2991" s="6">
        <v>0</v>
      </c>
      <c r="L2991" s="6">
        <v>2.17</v>
      </c>
      <c r="M2991" s="6">
        <v>3.0649999999999999</v>
      </c>
      <c r="N2991" s="6">
        <v>-0.89500000000000002</v>
      </c>
    </row>
    <row r="2992" spans="1:14" x14ac:dyDescent="0.25">
      <c r="A2992" s="5" t="s">
        <v>1577</v>
      </c>
      <c r="B2992" s="5" t="s">
        <v>35</v>
      </c>
      <c r="C2992" s="5" t="s">
        <v>33</v>
      </c>
      <c r="D2992" s="5" t="s">
        <v>27</v>
      </c>
      <c r="E2992" s="6">
        <v>4635.84</v>
      </c>
      <c r="F2992" s="6">
        <v>0</v>
      </c>
      <c r="G2992" s="6">
        <v>4635.84</v>
      </c>
      <c r="H2992" s="6">
        <v>6547.14</v>
      </c>
      <c r="I2992" s="6">
        <v>-1911.3000000000002</v>
      </c>
      <c r="J2992" s="6">
        <v>45.57</v>
      </c>
      <c r="K2992" s="6">
        <v>0</v>
      </c>
      <c r="L2992" s="6">
        <v>45.57</v>
      </c>
      <c r="M2992" s="6">
        <v>64.358000000000004</v>
      </c>
      <c r="N2992" s="6">
        <v>-18.788000000000004</v>
      </c>
    </row>
    <row r="2993" spans="1:14" x14ac:dyDescent="0.25">
      <c r="A2993" s="5" t="s">
        <v>1577</v>
      </c>
      <c r="B2993" s="5" t="s">
        <v>37</v>
      </c>
      <c r="C2993" s="5" t="s">
        <v>29</v>
      </c>
      <c r="D2993" s="5" t="s">
        <v>27</v>
      </c>
      <c r="E2993" s="6">
        <v>10629.75</v>
      </c>
      <c r="F2993" s="6">
        <v>0</v>
      </c>
      <c r="G2993" s="6">
        <v>10629.75</v>
      </c>
      <c r="H2993" s="6">
        <v>10683.67</v>
      </c>
      <c r="I2993" s="6">
        <v>-53.920000000000073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</row>
    <row r="2994" spans="1:14" x14ac:dyDescent="0.25">
      <c r="A2994" s="5" t="s">
        <v>1577</v>
      </c>
      <c r="B2994" s="5" t="s">
        <v>97</v>
      </c>
      <c r="C2994" s="5" t="s">
        <v>39</v>
      </c>
      <c r="D2994" s="5" t="s">
        <v>40</v>
      </c>
      <c r="E2994" s="6">
        <v>-293772.45</v>
      </c>
      <c r="F2994" s="6">
        <v>0</v>
      </c>
      <c r="G2994" s="6">
        <v>-293772.45</v>
      </c>
      <c r="H2994" s="6">
        <v>-293772.51</v>
      </c>
      <c r="I2994" s="6">
        <v>5.9999999997671694E-2</v>
      </c>
      <c r="J2994" s="6">
        <v>-3064.6660000000002</v>
      </c>
      <c r="K2994" s="6">
        <v>0</v>
      </c>
      <c r="L2994" s="6">
        <v>-3064.6660000000002</v>
      </c>
      <c r="M2994" s="6">
        <v>-3064.6660000000002</v>
      </c>
      <c r="N2994" s="6">
        <v>0</v>
      </c>
    </row>
    <row r="2995" spans="1:14" x14ac:dyDescent="0.25">
      <c r="A2995" s="5" t="s">
        <v>1577</v>
      </c>
      <c r="B2995" s="5" t="s">
        <v>1578</v>
      </c>
      <c r="C2995" s="5" t="s">
        <v>42</v>
      </c>
      <c r="D2995" s="5" t="s">
        <v>43</v>
      </c>
      <c r="E2995" s="6">
        <v>586.47</v>
      </c>
      <c r="F2995" s="6">
        <v>0</v>
      </c>
      <c r="G2995" s="6">
        <v>586.47</v>
      </c>
      <c r="H2995" s="6">
        <v>0</v>
      </c>
      <c r="I2995" s="6">
        <v>586.47</v>
      </c>
      <c r="J2995" s="6">
        <v>10700</v>
      </c>
      <c r="K2995" s="6">
        <v>0</v>
      </c>
      <c r="L2995" s="6">
        <v>10700</v>
      </c>
      <c r="M2995" s="6">
        <v>0</v>
      </c>
      <c r="N2995" s="6">
        <v>10700</v>
      </c>
    </row>
    <row r="2996" spans="1:14" x14ac:dyDescent="0.25">
      <c r="A2996" s="5" t="s">
        <v>1577</v>
      </c>
      <c r="B2996" s="5" t="s">
        <v>1364</v>
      </c>
      <c r="C2996" s="5" t="s">
        <v>42</v>
      </c>
      <c r="D2996" s="5" t="s">
        <v>43</v>
      </c>
      <c r="E2996" s="6">
        <v>19235.52</v>
      </c>
      <c r="F2996" s="6">
        <v>0</v>
      </c>
      <c r="G2996" s="6">
        <v>19235.52</v>
      </c>
      <c r="H2996" s="6">
        <v>0</v>
      </c>
      <c r="I2996" s="6">
        <v>19235.52</v>
      </c>
      <c r="J2996" s="6">
        <v>18490</v>
      </c>
      <c r="K2996" s="6">
        <v>0</v>
      </c>
      <c r="L2996" s="6">
        <v>18490</v>
      </c>
      <c r="M2996" s="6">
        <v>0</v>
      </c>
      <c r="N2996" s="6">
        <v>18490</v>
      </c>
    </row>
    <row r="2997" spans="1:14" x14ac:dyDescent="0.25">
      <c r="A2997" s="5" t="s">
        <v>1577</v>
      </c>
      <c r="B2997" s="5" t="s">
        <v>92</v>
      </c>
      <c r="C2997" s="5" t="s">
        <v>42</v>
      </c>
      <c r="D2997" s="5" t="s">
        <v>43</v>
      </c>
      <c r="E2997" s="6">
        <v>297.92</v>
      </c>
      <c r="F2997" s="6">
        <v>260.86138613861391</v>
      </c>
      <c r="G2997" s="6">
        <v>37.058613861386107</v>
      </c>
      <c r="H2997" s="6">
        <v>263.47000000000003</v>
      </c>
      <c r="I2997" s="6">
        <v>34.449999999999989</v>
      </c>
      <c r="J2997" s="6">
        <v>3500</v>
      </c>
      <c r="K2997" s="6">
        <v>3064.6663366336634</v>
      </c>
      <c r="L2997" s="6">
        <v>435.33366336633662</v>
      </c>
      <c r="M2997" s="6">
        <v>3095.3130000000001</v>
      </c>
      <c r="N2997" s="6">
        <v>404.6869999999999</v>
      </c>
    </row>
    <row r="2998" spans="1:14" x14ac:dyDescent="0.25">
      <c r="A2998" s="5" t="s">
        <v>1577</v>
      </c>
      <c r="B2998" s="5" t="s">
        <v>98</v>
      </c>
      <c r="C2998" s="5" t="s">
        <v>42</v>
      </c>
      <c r="D2998" s="5" t="s">
        <v>43</v>
      </c>
      <c r="E2998" s="6">
        <v>403.33</v>
      </c>
      <c r="F2998" s="6">
        <v>963.16256157635473</v>
      </c>
      <c r="G2998" s="6">
        <v>-559.83256157635469</v>
      </c>
      <c r="H2998" s="6">
        <v>977.61</v>
      </c>
      <c r="I2998" s="6">
        <v>-574.28</v>
      </c>
      <c r="J2998" s="6">
        <v>7700</v>
      </c>
      <c r="K2998" s="6">
        <v>18387.996059113299</v>
      </c>
      <c r="L2998" s="6">
        <v>-10687.996059113299</v>
      </c>
      <c r="M2998" s="6">
        <v>18663.815999999999</v>
      </c>
      <c r="N2998" s="6">
        <v>-10963.815999999999</v>
      </c>
    </row>
    <row r="2999" spans="1:14" x14ac:dyDescent="0.25">
      <c r="A2999" s="5" t="s">
        <v>1577</v>
      </c>
      <c r="B2999" s="5" t="s">
        <v>94</v>
      </c>
      <c r="C2999" s="5" t="s">
        <v>42</v>
      </c>
      <c r="D2999" s="5" t="s">
        <v>43</v>
      </c>
      <c r="E2999" s="6">
        <v>1517.18</v>
      </c>
      <c r="F2999" s="6">
        <v>1517.004975124378</v>
      </c>
      <c r="G2999" s="6">
        <v>0.17502487562205715</v>
      </c>
      <c r="H2999" s="6">
        <v>1524.59</v>
      </c>
      <c r="I2999" s="6">
        <v>-7.4099999999998545</v>
      </c>
      <c r="J2999" s="6">
        <v>3065</v>
      </c>
      <c r="K2999" s="6">
        <v>3064.6656716417911</v>
      </c>
      <c r="L2999" s="6">
        <v>0.33432835820894979</v>
      </c>
      <c r="M2999" s="6">
        <v>3079.989</v>
      </c>
      <c r="N2999" s="6">
        <v>-14.989000000000033</v>
      </c>
    </row>
    <row r="3000" spans="1:14" x14ac:dyDescent="0.25">
      <c r="A3000" s="5" t="s">
        <v>1577</v>
      </c>
      <c r="B3000" s="5" t="s">
        <v>99</v>
      </c>
      <c r="C3000" s="5" t="s">
        <v>42</v>
      </c>
      <c r="D3000" s="5" t="s">
        <v>43</v>
      </c>
      <c r="E3000" s="6">
        <v>3786.43</v>
      </c>
      <c r="F3000" s="6">
        <v>4378.9162561576359</v>
      </c>
      <c r="G3000" s="6">
        <v>-592.48625615763603</v>
      </c>
      <c r="H3000" s="6">
        <v>4444.6000000000004</v>
      </c>
      <c r="I3000" s="6">
        <v>-658.17000000000053</v>
      </c>
      <c r="J3000" s="6">
        <v>15900</v>
      </c>
      <c r="K3000" s="6">
        <v>18387.996059113299</v>
      </c>
      <c r="L3000" s="6">
        <v>-2487.9960591132985</v>
      </c>
      <c r="M3000" s="6">
        <v>18663.815999999999</v>
      </c>
      <c r="N3000" s="6">
        <v>-2763.8159999999989</v>
      </c>
    </row>
    <row r="3001" spans="1:14" x14ac:dyDescent="0.25">
      <c r="A3001" s="5" t="s">
        <v>1577</v>
      </c>
      <c r="B3001" s="5" t="s">
        <v>100</v>
      </c>
      <c r="C3001" s="5" t="s">
        <v>42</v>
      </c>
      <c r="D3001" s="5" t="s">
        <v>43</v>
      </c>
      <c r="E3001" s="6">
        <v>3487.37</v>
      </c>
      <c r="F3001" s="6">
        <v>5625.0738916256159</v>
      </c>
      <c r="G3001" s="6">
        <v>-2137.7038916256161</v>
      </c>
      <c r="H3001" s="6">
        <v>5709.45</v>
      </c>
      <c r="I3001" s="6">
        <v>-2222.08</v>
      </c>
      <c r="J3001" s="6">
        <v>11400</v>
      </c>
      <c r="K3001" s="6">
        <v>18387.996059113299</v>
      </c>
      <c r="L3001" s="6">
        <v>-6987.9960591132985</v>
      </c>
      <c r="M3001" s="6">
        <v>18663.815999999999</v>
      </c>
      <c r="N3001" s="6">
        <v>-7263.8159999999989</v>
      </c>
    </row>
    <row r="3002" spans="1:14" x14ac:dyDescent="0.25">
      <c r="A3002" s="5" t="s">
        <v>1577</v>
      </c>
      <c r="B3002" s="5" t="s">
        <v>47</v>
      </c>
      <c r="C3002" s="5" t="s">
        <v>42</v>
      </c>
      <c r="D3002" s="5" t="s">
        <v>43</v>
      </c>
      <c r="E3002" s="6">
        <v>8726.73</v>
      </c>
      <c r="F3002" s="6">
        <v>8645.8529411764703</v>
      </c>
      <c r="G3002" s="6">
        <v>80.877058823529296</v>
      </c>
      <c r="H3002" s="6">
        <v>8818.77</v>
      </c>
      <c r="I3002" s="6">
        <v>-92.040000000000873</v>
      </c>
      <c r="J3002" s="6">
        <v>18560</v>
      </c>
      <c r="K3002" s="6">
        <v>18387.996078431373</v>
      </c>
      <c r="L3002" s="6">
        <v>172.00392156862654</v>
      </c>
      <c r="M3002" s="6">
        <v>18755.756000000001</v>
      </c>
      <c r="N3002" s="6">
        <v>-195.75600000000122</v>
      </c>
    </row>
    <row r="3003" spans="1:14" x14ac:dyDescent="0.25">
      <c r="A3003" s="5" t="s">
        <v>1577</v>
      </c>
      <c r="B3003" s="5" t="s">
        <v>101</v>
      </c>
      <c r="C3003" s="5" t="s">
        <v>42</v>
      </c>
      <c r="D3003" s="5" t="s">
        <v>43</v>
      </c>
      <c r="E3003" s="6">
        <v>17006.849999999999</v>
      </c>
      <c r="F3003" s="6">
        <v>16515.527093596058</v>
      </c>
      <c r="G3003" s="6">
        <v>491.32290640394058</v>
      </c>
      <c r="H3003" s="6">
        <v>16763.259999999998</v>
      </c>
      <c r="I3003" s="6">
        <v>243.59000000000015</v>
      </c>
      <c r="J3003" s="6">
        <v>18935</v>
      </c>
      <c r="K3003" s="6">
        <v>18387.996059113299</v>
      </c>
      <c r="L3003" s="6">
        <v>547.00394088670146</v>
      </c>
      <c r="M3003" s="6">
        <v>18663.815999999999</v>
      </c>
      <c r="N3003" s="6">
        <v>271.18400000000111</v>
      </c>
    </row>
    <row r="3004" spans="1:14" x14ac:dyDescent="0.25">
      <c r="A3004" s="5" t="s">
        <v>1577</v>
      </c>
      <c r="B3004" s="5" t="s">
        <v>50</v>
      </c>
      <c r="C3004" s="5" t="s">
        <v>42</v>
      </c>
      <c r="D3004" s="5" t="s">
        <v>43</v>
      </c>
      <c r="E3004" s="6">
        <v>0</v>
      </c>
      <c r="F3004" s="6">
        <v>22921.18407960199</v>
      </c>
      <c r="G3004" s="6">
        <v>-22921.18407960199</v>
      </c>
      <c r="H3004" s="6">
        <v>23035.79</v>
      </c>
      <c r="I3004" s="6">
        <v>-23035.79</v>
      </c>
      <c r="J3004" s="6">
        <v>0</v>
      </c>
      <c r="K3004" s="6">
        <v>18387.9960199005</v>
      </c>
      <c r="L3004" s="6">
        <v>-18387.9960199005</v>
      </c>
      <c r="M3004" s="6">
        <v>18479.936000000002</v>
      </c>
      <c r="N3004" s="6">
        <v>-18479.936000000002</v>
      </c>
    </row>
    <row r="3005" spans="1:14" x14ac:dyDescent="0.25">
      <c r="A3005" s="5" t="s">
        <v>1577</v>
      </c>
      <c r="B3005" s="5" t="s">
        <v>102</v>
      </c>
      <c r="C3005" s="5" t="s">
        <v>42</v>
      </c>
      <c r="D3005" s="5" t="s">
        <v>43</v>
      </c>
      <c r="E3005" s="6">
        <v>25403.55</v>
      </c>
      <c r="F3005" s="6">
        <v>24977.024630541873</v>
      </c>
      <c r="G3005" s="6">
        <v>426.52536945812608</v>
      </c>
      <c r="H3005" s="6">
        <v>25351.68</v>
      </c>
      <c r="I3005" s="6">
        <v>51.869999999998981</v>
      </c>
      <c r="J3005" s="6">
        <v>3117</v>
      </c>
      <c r="K3005" s="6">
        <v>3064.6660098522166</v>
      </c>
      <c r="L3005" s="6">
        <v>52.333990147783425</v>
      </c>
      <c r="M3005" s="6">
        <v>3110.636</v>
      </c>
      <c r="N3005" s="6">
        <v>6.3640000000000327</v>
      </c>
    </row>
    <row r="3006" spans="1:14" x14ac:dyDescent="0.25">
      <c r="A3006" s="5" t="s">
        <v>1577</v>
      </c>
      <c r="B3006" s="5" t="s">
        <v>103</v>
      </c>
      <c r="C3006" s="5" t="s">
        <v>42</v>
      </c>
      <c r="D3006" s="5" t="s">
        <v>43</v>
      </c>
      <c r="E3006" s="6">
        <v>91180.34</v>
      </c>
      <c r="F3006" s="6">
        <v>92223.524752475249</v>
      </c>
      <c r="G3006" s="6">
        <v>-1043.184752475252</v>
      </c>
      <c r="H3006" s="6">
        <v>93145.76</v>
      </c>
      <c r="I3006" s="6">
        <v>-1965.4199999999983</v>
      </c>
      <c r="J3006" s="6">
        <v>18180</v>
      </c>
      <c r="K3006" s="6">
        <v>18387.996039603961</v>
      </c>
      <c r="L3006" s="6">
        <v>-207.99603960396053</v>
      </c>
      <c r="M3006" s="6">
        <v>18571.876</v>
      </c>
      <c r="N3006" s="6">
        <v>-391.8760000000002</v>
      </c>
    </row>
    <row r="3007" spans="1:14" x14ac:dyDescent="0.25">
      <c r="A3007" s="5" t="s">
        <v>1577</v>
      </c>
      <c r="B3007" s="5" t="s">
        <v>104</v>
      </c>
      <c r="C3007" s="5" t="s">
        <v>42</v>
      </c>
      <c r="D3007" s="5" t="s">
        <v>53</v>
      </c>
      <c r="E3007" s="6">
        <v>80329.509999999995</v>
      </c>
      <c r="F3007" s="6">
        <v>80335.19402985074</v>
      </c>
      <c r="G3007" s="6">
        <v>-5.6840298507449916</v>
      </c>
      <c r="H3007" s="6">
        <v>80736.87</v>
      </c>
      <c r="I3007" s="6">
        <v>-407.36000000000058</v>
      </c>
      <c r="J3007" s="6">
        <v>13790</v>
      </c>
      <c r="K3007" s="6">
        <v>13790.997014925373</v>
      </c>
      <c r="L3007" s="6">
        <v>-0.99701492537315062</v>
      </c>
      <c r="M3007" s="6">
        <v>13859.951999999999</v>
      </c>
      <c r="N3007" s="6">
        <v>-69.951999999999316</v>
      </c>
    </row>
    <row r="3008" spans="1:14" x14ac:dyDescent="0.25">
      <c r="A3008" s="5" t="s">
        <v>1577</v>
      </c>
      <c r="B3008" s="5" t="s">
        <v>54</v>
      </c>
      <c r="C3008" s="5" t="s">
        <v>42</v>
      </c>
      <c r="D3008" s="5" t="s">
        <v>55</v>
      </c>
      <c r="E3008" s="6">
        <v>928.41</v>
      </c>
      <c r="F3008" s="6">
        <v>910.20588235294122</v>
      </c>
      <c r="G3008" s="6">
        <v>18.204117647058752</v>
      </c>
      <c r="H3008" s="6">
        <v>928.41</v>
      </c>
      <c r="I3008" s="6">
        <v>0</v>
      </c>
      <c r="J3008" s="6">
        <v>168.80199999999999</v>
      </c>
      <c r="K3008" s="6">
        <v>165.49215686274511</v>
      </c>
      <c r="L3008" s="6">
        <v>3.3098431372548873</v>
      </c>
      <c r="M3008" s="6">
        <v>168.80199999999999</v>
      </c>
      <c r="N3008" s="6">
        <v>0</v>
      </c>
    </row>
    <row r="3009" spans="1:14" x14ac:dyDescent="0.25">
      <c r="A3009" s="5" t="s">
        <v>1579</v>
      </c>
      <c r="B3009" s="5" t="s">
        <v>25</v>
      </c>
      <c r="C3009" s="5" t="s">
        <v>26</v>
      </c>
      <c r="D3009" s="5" t="s">
        <v>27</v>
      </c>
      <c r="E3009" s="6">
        <v>5728.51</v>
      </c>
      <c r="F3009" s="6">
        <v>0</v>
      </c>
      <c r="G3009" s="6">
        <v>5728.51</v>
      </c>
      <c r="H3009" s="6">
        <v>0</v>
      </c>
      <c r="I3009" s="6">
        <v>5728.51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</row>
    <row r="3010" spans="1:14" x14ac:dyDescent="0.25">
      <c r="A3010" s="5" t="s">
        <v>1579</v>
      </c>
      <c r="B3010" s="5" t="s">
        <v>30</v>
      </c>
      <c r="C3010" s="5" t="s">
        <v>29</v>
      </c>
      <c r="D3010" s="5" t="s">
        <v>27</v>
      </c>
      <c r="E3010" s="6">
        <v>82.96</v>
      </c>
      <c r="F3010" s="6">
        <v>0</v>
      </c>
      <c r="G3010" s="6">
        <v>82.96</v>
      </c>
      <c r="H3010" s="6">
        <v>84.24</v>
      </c>
      <c r="I3010" s="6">
        <v>-1.2800000000000011</v>
      </c>
      <c r="J3010" s="6">
        <v>0</v>
      </c>
      <c r="K3010" s="6">
        <v>0</v>
      </c>
      <c r="L3010" s="6">
        <v>0</v>
      </c>
      <c r="M3010" s="6">
        <v>0</v>
      </c>
      <c r="N3010" s="6">
        <v>0</v>
      </c>
    </row>
    <row r="3011" spans="1:14" x14ac:dyDescent="0.25">
      <c r="A3011" s="5" t="s">
        <v>1579</v>
      </c>
      <c r="B3011" s="5" t="s">
        <v>31</v>
      </c>
      <c r="C3011" s="5" t="s">
        <v>29</v>
      </c>
      <c r="D3011" s="5" t="s">
        <v>27</v>
      </c>
      <c r="E3011" s="6">
        <v>372.1</v>
      </c>
      <c r="F3011" s="6">
        <v>0</v>
      </c>
      <c r="G3011" s="6">
        <v>372.1</v>
      </c>
      <c r="H3011" s="6">
        <v>377.86</v>
      </c>
      <c r="I3011" s="6">
        <v>-5.7599999999999909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</row>
    <row r="3012" spans="1:14" x14ac:dyDescent="0.25">
      <c r="A3012" s="5" t="s">
        <v>1579</v>
      </c>
      <c r="B3012" s="5" t="s">
        <v>32</v>
      </c>
      <c r="C3012" s="5" t="s">
        <v>33</v>
      </c>
      <c r="D3012" s="5" t="s">
        <v>27</v>
      </c>
      <c r="E3012" s="6">
        <v>779.04</v>
      </c>
      <c r="F3012" s="6">
        <v>0</v>
      </c>
      <c r="G3012" s="6">
        <v>779.04</v>
      </c>
      <c r="H3012" s="6">
        <v>845.32</v>
      </c>
      <c r="I3012" s="6">
        <v>-66.280000000000086</v>
      </c>
      <c r="J3012" s="6">
        <v>1.92</v>
      </c>
      <c r="K3012" s="6">
        <v>0</v>
      </c>
      <c r="L3012" s="6">
        <v>1.92</v>
      </c>
      <c r="M3012" s="6">
        <v>2.0830000000000002</v>
      </c>
      <c r="N3012" s="6">
        <v>-0.16300000000000026</v>
      </c>
    </row>
    <row r="3013" spans="1:14" x14ac:dyDescent="0.25">
      <c r="A3013" s="5" t="s">
        <v>1579</v>
      </c>
      <c r="B3013" s="5" t="s">
        <v>28</v>
      </c>
      <c r="C3013" s="5" t="s">
        <v>29</v>
      </c>
      <c r="D3013" s="5" t="s">
        <v>27</v>
      </c>
      <c r="E3013" s="6">
        <v>2651.05</v>
      </c>
      <c r="F3013" s="6">
        <v>0</v>
      </c>
      <c r="G3013" s="6">
        <v>2651.05</v>
      </c>
      <c r="H3013" s="6">
        <v>2692.08</v>
      </c>
      <c r="I3013" s="6">
        <v>-41.029999999999745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</row>
    <row r="3014" spans="1:14" x14ac:dyDescent="0.25">
      <c r="A3014" s="5" t="s">
        <v>1579</v>
      </c>
      <c r="B3014" s="5" t="s">
        <v>34</v>
      </c>
      <c r="C3014" s="5" t="s">
        <v>33</v>
      </c>
      <c r="D3014" s="5" t="s">
        <v>27</v>
      </c>
      <c r="E3014" s="6">
        <v>3482.88</v>
      </c>
      <c r="F3014" s="6">
        <v>0</v>
      </c>
      <c r="G3014" s="6">
        <v>3482.88</v>
      </c>
      <c r="H3014" s="6">
        <v>3779.2</v>
      </c>
      <c r="I3014" s="6">
        <v>-296.31999999999971</v>
      </c>
      <c r="J3014" s="6">
        <v>1.92</v>
      </c>
      <c r="K3014" s="6">
        <v>0</v>
      </c>
      <c r="L3014" s="6">
        <v>1.92</v>
      </c>
      <c r="M3014" s="6">
        <v>2.0830000000000002</v>
      </c>
      <c r="N3014" s="6">
        <v>-0.16300000000000026</v>
      </c>
    </row>
    <row r="3015" spans="1:14" x14ac:dyDescent="0.25">
      <c r="A3015" s="5" t="s">
        <v>1579</v>
      </c>
      <c r="B3015" s="5" t="s">
        <v>35</v>
      </c>
      <c r="C3015" s="5" t="s">
        <v>33</v>
      </c>
      <c r="D3015" s="5" t="s">
        <v>27</v>
      </c>
      <c r="E3015" s="6">
        <v>4101.75</v>
      </c>
      <c r="F3015" s="6">
        <v>0</v>
      </c>
      <c r="G3015" s="6">
        <v>4101.75</v>
      </c>
      <c r="H3015" s="6">
        <v>4450.6899999999996</v>
      </c>
      <c r="I3015" s="6">
        <v>-348.9399999999996</v>
      </c>
      <c r="J3015" s="6">
        <v>40.32</v>
      </c>
      <c r="K3015" s="6">
        <v>0</v>
      </c>
      <c r="L3015" s="6">
        <v>40.32</v>
      </c>
      <c r="M3015" s="6">
        <v>43.75</v>
      </c>
      <c r="N3015" s="6">
        <v>-3.4299999999999997</v>
      </c>
    </row>
    <row r="3016" spans="1:14" x14ac:dyDescent="0.25">
      <c r="A3016" s="5" t="s">
        <v>1579</v>
      </c>
      <c r="B3016" s="5" t="s">
        <v>36</v>
      </c>
      <c r="C3016" s="5" t="s">
        <v>29</v>
      </c>
      <c r="D3016" s="5" t="s">
        <v>27</v>
      </c>
      <c r="E3016" s="6">
        <v>4781.76</v>
      </c>
      <c r="F3016" s="6">
        <v>0</v>
      </c>
      <c r="G3016" s="6">
        <v>4781.76</v>
      </c>
      <c r="H3016" s="6">
        <v>4855.7700000000004</v>
      </c>
      <c r="I3016" s="6">
        <v>-74.010000000000218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</row>
    <row r="3017" spans="1:14" x14ac:dyDescent="0.25">
      <c r="A3017" s="5" t="s">
        <v>1579</v>
      </c>
      <c r="B3017" s="5" t="s">
        <v>37</v>
      </c>
      <c r="C3017" s="5" t="s">
        <v>29</v>
      </c>
      <c r="D3017" s="5" t="s">
        <v>27</v>
      </c>
      <c r="E3017" s="6">
        <v>10483.290000000001</v>
      </c>
      <c r="F3017" s="6">
        <v>0</v>
      </c>
      <c r="G3017" s="6">
        <v>10483.290000000001</v>
      </c>
      <c r="H3017" s="6">
        <v>10645.55</v>
      </c>
      <c r="I3017" s="6">
        <v>-162.2599999999984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</row>
    <row r="3018" spans="1:14" x14ac:dyDescent="0.25">
      <c r="A3018" s="5" t="s">
        <v>1579</v>
      </c>
      <c r="B3018" s="5" t="s">
        <v>131</v>
      </c>
      <c r="C3018" s="5" t="s">
        <v>39</v>
      </c>
      <c r="D3018" s="5" t="s">
        <v>40</v>
      </c>
      <c r="E3018" s="6">
        <v>-238644.99</v>
      </c>
      <c r="F3018" s="6">
        <v>0</v>
      </c>
      <c r="G3018" s="6">
        <v>-238644.99</v>
      </c>
      <c r="H3018" s="6">
        <v>-238644.99</v>
      </c>
      <c r="I3018" s="6">
        <v>0</v>
      </c>
      <c r="J3018" s="6">
        <v>-1500</v>
      </c>
      <c r="K3018" s="6">
        <v>0</v>
      </c>
      <c r="L3018" s="6">
        <v>-1500</v>
      </c>
      <c r="M3018" s="6">
        <v>-1500</v>
      </c>
      <c r="N3018" s="6">
        <v>0</v>
      </c>
    </row>
    <row r="3019" spans="1:14" x14ac:dyDescent="0.25">
      <c r="A3019" s="5" t="s">
        <v>1579</v>
      </c>
      <c r="B3019" s="5" t="s">
        <v>1364</v>
      </c>
      <c r="C3019" s="5" t="s">
        <v>42</v>
      </c>
      <c r="D3019" s="5" t="s">
        <v>43</v>
      </c>
      <c r="E3019" s="6">
        <v>18819.39</v>
      </c>
      <c r="F3019" s="6">
        <v>0</v>
      </c>
      <c r="G3019" s="6">
        <v>18819.39</v>
      </c>
      <c r="H3019" s="6">
        <v>0</v>
      </c>
      <c r="I3019" s="6">
        <v>18819.39</v>
      </c>
      <c r="J3019" s="6">
        <v>18090</v>
      </c>
      <c r="K3019" s="6">
        <v>0</v>
      </c>
      <c r="L3019" s="6">
        <v>18090</v>
      </c>
      <c r="M3019" s="6">
        <v>0</v>
      </c>
      <c r="N3019" s="6">
        <v>18090</v>
      </c>
    </row>
    <row r="3020" spans="1:14" x14ac:dyDescent="0.25">
      <c r="A3020" s="5" t="s">
        <v>1579</v>
      </c>
      <c r="B3020" s="5" t="s">
        <v>132</v>
      </c>
      <c r="C3020" s="5" t="s">
        <v>42</v>
      </c>
      <c r="D3020" s="5" t="s">
        <v>43</v>
      </c>
      <c r="E3020" s="6">
        <v>151.01</v>
      </c>
      <c r="F3020" s="6">
        <v>149.52475247524754</v>
      </c>
      <c r="G3020" s="6">
        <v>1.4852475247524524</v>
      </c>
      <c r="H3020" s="6">
        <v>151.02000000000001</v>
      </c>
      <c r="I3020" s="6">
        <v>-1.0000000000019327E-2</v>
      </c>
      <c r="J3020" s="6">
        <v>1515</v>
      </c>
      <c r="K3020" s="6">
        <v>1500</v>
      </c>
      <c r="L3020" s="6">
        <v>15</v>
      </c>
      <c r="M3020" s="6">
        <v>1515</v>
      </c>
      <c r="N3020" s="6">
        <v>0</v>
      </c>
    </row>
    <row r="3021" spans="1:14" x14ac:dyDescent="0.25">
      <c r="A3021" s="5" t="s">
        <v>1579</v>
      </c>
      <c r="B3021" s="5" t="s">
        <v>133</v>
      </c>
      <c r="C3021" s="5" t="s">
        <v>42</v>
      </c>
      <c r="D3021" s="5" t="s">
        <v>43</v>
      </c>
      <c r="E3021" s="6">
        <v>1306.45</v>
      </c>
      <c r="F3021" s="6">
        <v>1305.0049261083743</v>
      </c>
      <c r="G3021" s="6">
        <v>1.4450738916257251</v>
      </c>
      <c r="H3021" s="6">
        <v>1324.58</v>
      </c>
      <c r="I3021" s="6">
        <v>-18.129999999999882</v>
      </c>
      <c r="J3021" s="6">
        <v>18020</v>
      </c>
      <c r="K3021" s="6">
        <v>18000</v>
      </c>
      <c r="L3021" s="6">
        <v>20</v>
      </c>
      <c r="M3021" s="6">
        <v>18270</v>
      </c>
      <c r="N3021" s="6">
        <v>-250</v>
      </c>
    </row>
    <row r="3022" spans="1:14" x14ac:dyDescent="0.25">
      <c r="A3022" s="5" t="s">
        <v>1579</v>
      </c>
      <c r="B3022" s="5" t="s">
        <v>44</v>
      </c>
      <c r="C3022" s="5" t="s">
        <v>42</v>
      </c>
      <c r="D3022" s="5" t="s">
        <v>43</v>
      </c>
      <c r="E3022" s="6">
        <v>1494.43</v>
      </c>
      <c r="F3022" s="6">
        <v>1486.4975124378109</v>
      </c>
      <c r="G3022" s="6">
        <v>7.9324875621891806</v>
      </c>
      <c r="H3022" s="6">
        <v>1493.93</v>
      </c>
      <c r="I3022" s="6">
        <v>0.5</v>
      </c>
      <c r="J3022" s="6">
        <v>1508</v>
      </c>
      <c r="K3022" s="6">
        <v>1500</v>
      </c>
      <c r="L3022" s="6">
        <v>8</v>
      </c>
      <c r="M3022" s="6">
        <v>1507.5</v>
      </c>
      <c r="N3022" s="6">
        <v>0.5</v>
      </c>
    </row>
    <row r="3023" spans="1:14" x14ac:dyDescent="0.25">
      <c r="A3023" s="5" t="s">
        <v>1579</v>
      </c>
      <c r="B3023" s="5" t="s">
        <v>134</v>
      </c>
      <c r="C3023" s="5" t="s">
        <v>42</v>
      </c>
      <c r="D3023" s="5" t="s">
        <v>43</v>
      </c>
      <c r="E3023" s="6">
        <v>2491.08</v>
      </c>
      <c r="F3023" s="6">
        <v>2488.3152709359606</v>
      </c>
      <c r="G3023" s="6">
        <v>2.7647290640393294</v>
      </c>
      <c r="H3023" s="6">
        <v>2525.64</v>
      </c>
      <c r="I3023" s="6">
        <v>-34.559999999999945</v>
      </c>
      <c r="J3023" s="6">
        <v>18020</v>
      </c>
      <c r="K3023" s="6">
        <v>18000</v>
      </c>
      <c r="L3023" s="6">
        <v>20</v>
      </c>
      <c r="M3023" s="6">
        <v>18270</v>
      </c>
      <c r="N3023" s="6">
        <v>-250</v>
      </c>
    </row>
    <row r="3024" spans="1:14" x14ac:dyDescent="0.25">
      <c r="A3024" s="5" t="s">
        <v>1579</v>
      </c>
      <c r="B3024" s="5" t="s">
        <v>135</v>
      </c>
      <c r="C3024" s="5" t="s">
        <v>42</v>
      </c>
      <c r="D3024" s="5" t="s">
        <v>43</v>
      </c>
      <c r="E3024" s="6">
        <v>3475.16</v>
      </c>
      <c r="F3024" s="6">
        <v>3471.3004926108374</v>
      </c>
      <c r="G3024" s="6">
        <v>3.8595073891624452</v>
      </c>
      <c r="H3024" s="6">
        <v>3523.37</v>
      </c>
      <c r="I3024" s="6">
        <v>-48.210000000000036</v>
      </c>
      <c r="J3024" s="6">
        <v>18020</v>
      </c>
      <c r="K3024" s="6">
        <v>18000</v>
      </c>
      <c r="L3024" s="6">
        <v>20</v>
      </c>
      <c r="M3024" s="6">
        <v>18270</v>
      </c>
      <c r="N3024" s="6">
        <v>-250</v>
      </c>
    </row>
    <row r="3025" spans="1:14" x14ac:dyDescent="0.25">
      <c r="A3025" s="5" t="s">
        <v>1579</v>
      </c>
      <c r="B3025" s="5" t="s">
        <v>84</v>
      </c>
      <c r="C3025" s="5" t="s">
        <v>42</v>
      </c>
      <c r="D3025" s="5" t="s">
        <v>43</v>
      </c>
      <c r="E3025" s="6">
        <v>7460.22</v>
      </c>
      <c r="F3025" s="6">
        <v>7313.9411764705883</v>
      </c>
      <c r="G3025" s="6">
        <v>146.27882352941197</v>
      </c>
      <c r="H3025" s="6">
        <v>7460.22</v>
      </c>
      <c r="I3025" s="6">
        <v>0</v>
      </c>
      <c r="J3025" s="6">
        <v>18360</v>
      </c>
      <c r="K3025" s="6">
        <v>18000</v>
      </c>
      <c r="L3025" s="6">
        <v>360</v>
      </c>
      <c r="M3025" s="6">
        <v>18360</v>
      </c>
      <c r="N3025" s="6">
        <v>0</v>
      </c>
    </row>
    <row r="3026" spans="1:14" x14ac:dyDescent="0.25">
      <c r="A3026" s="5" t="s">
        <v>1579</v>
      </c>
      <c r="B3026" s="5" t="s">
        <v>136</v>
      </c>
      <c r="C3026" s="5" t="s">
        <v>42</v>
      </c>
      <c r="D3026" s="5" t="s">
        <v>43</v>
      </c>
      <c r="E3026" s="6">
        <v>9865.07</v>
      </c>
      <c r="F3026" s="6">
        <v>9719.2807881773406</v>
      </c>
      <c r="G3026" s="6">
        <v>145.78921182265913</v>
      </c>
      <c r="H3026" s="6">
        <v>9865.07</v>
      </c>
      <c r="I3026" s="6">
        <v>0</v>
      </c>
      <c r="J3026" s="6">
        <v>18270</v>
      </c>
      <c r="K3026" s="6">
        <v>18000</v>
      </c>
      <c r="L3026" s="6">
        <v>270</v>
      </c>
      <c r="M3026" s="6">
        <v>18270</v>
      </c>
      <c r="N3026" s="6">
        <v>0</v>
      </c>
    </row>
    <row r="3027" spans="1:14" x14ac:dyDescent="0.25">
      <c r="A3027" s="5" t="s">
        <v>1579</v>
      </c>
      <c r="B3027" s="5" t="s">
        <v>137</v>
      </c>
      <c r="C3027" s="5" t="s">
        <v>42</v>
      </c>
      <c r="D3027" s="5" t="s">
        <v>43</v>
      </c>
      <c r="E3027" s="6">
        <v>12068.8</v>
      </c>
      <c r="F3027" s="6">
        <v>11910</v>
      </c>
      <c r="G3027" s="6">
        <v>158.79999999999927</v>
      </c>
      <c r="H3027" s="6">
        <v>12088.65</v>
      </c>
      <c r="I3027" s="6">
        <v>-19.850000000000364</v>
      </c>
      <c r="J3027" s="6">
        <v>1520</v>
      </c>
      <c r="K3027" s="6">
        <v>1500</v>
      </c>
      <c r="L3027" s="6">
        <v>20</v>
      </c>
      <c r="M3027" s="6">
        <v>1522.5</v>
      </c>
      <c r="N3027" s="6">
        <v>-2.5</v>
      </c>
    </row>
    <row r="3028" spans="1:14" x14ac:dyDescent="0.25">
      <c r="A3028" s="5" t="s">
        <v>1579</v>
      </c>
      <c r="B3028" s="5" t="s">
        <v>50</v>
      </c>
      <c r="C3028" s="5" t="s">
        <v>42</v>
      </c>
      <c r="D3028" s="5" t="s">
        <v>43</v>
      </c>
      <c r="E3028" s="6">
        <v>0</v>
      </c>
      <c r="F3028" s="6">
        <v>22437.542288557215</v>
      </c>
      <c r="G3028" s="6">
        <v>-22437.542288557215</v>
      </c>
      <c r="H3028" s="6">
        <v>22549.73</v>
      </c>
      <c r="I3028" s="6">
        <v>-22549.73</v>
      </c>
      <c r="J3028" s="6">
        <v>0</v>
      </c>
      <c r="K3028" s="6">
        <v>18000</v>
      </c>
      <c r="L3028" s="6">
        <v>-18000</v>
      </c>
      <c r="M3028" s="6">
        <v>18090</v>
      </c>
      <c r="N3028" s="6">
        <v>-18090</v>
      </c>
    </row>
    <row r="3029" spans="1:14" x14ac:dyDescent="0.25">
      <c r="A3029" s="5" t="s">
        <v>1579</v>
      </c>
      <c r="B3029" s="5" t="s">
        <v>103</v>
      </c>
      <c r="C3029" s="5" t="s">
        <v>42</v>
      </c>
      <c r="D3029" s="5" t="s">
        <v>43</v>
      </c>
      <c r="E3029" s="6">
        <v>91180.34</v>
      </c>
      <c r="F3029" s="6">
        <v>90277.564356435643</v>
      </c>
      <c r="G3029" s="6">
        <v>902.77564356435323</v>
      </c>
      <c r="H3029" s="6">
        <v>91180.34</v>
      </c>
      <c r="I3029" s="6">
        <v>0</v>
      </c>
      <c r="J3029" s="6">
        <v>18180</v>
      </c>
      <c r="K3029" s="6">
        <v>18000</v>
      </c>
      <c r="L3029" s="6">
        <v>180</v>
      </c>
      <c r="M3029" s="6">
        <v>18180</v>
      </c>
      <c r="N3029" s="6">
        <v>0</v>
      </c>
    </row>
    <row r="3030" spans="1:14" x14ac:dyDescent="0.25">
      <c r="A3030" s="5" t="s">
        <v>1579</v>
      </c>
      <c r="B3030" s="5" t="s">
        <v>138</v>
      </c>
      <c r="C3030" s="5" t="s">
        <v>42</v>
      </c>
      <c r="D3030" s="5" t="s">
        <v>53</v>
      </c>
      <c r="E3030" s="6">
        <v>56960.88</v>
      </c>
      <c r="F3030" s="6">
        <v>56542.443792766375</v>
      </c>
      <c r="G3030" s="6">
        <v>418.43620723362255</v>
      </c>
      <c r="H3030" s="6">
        <v>57842.92</v>
      </c>
      <c r="I3030" s="6">
        <v>-882.04000000000087</v>
      </c>
      <c r="J3030" s="6">
        <v>13600</v>
      </c>
      <c r="K3030" s="6">
        <v>13500</v>
      </c>
      <c r="L3030" s="6">
        <v>100</v>
      </c>
      <c r="M3030" s="6">
        <v>13810.5</v>
      </c>
      <c r="N3030" s="6">
        <v>-210.5</v>
      </c>
    </row>
    <row r="3031" spans="1:14" x14ac:dyDescent="0.25">
      <c r="A3031" s="5" t="s">
        <v>1579</v>
      </c>
      <c r="B3031" s="5" t="s">
        <v>54</v>
      </c>
      <c r="C3031" s="5" t="s">
        <v>42</v>
      </c>
      <c r="D3031" s="5" t="s">
        <v>55</v>
      </c>
      <c r="E3031" s="6">
        <v>908.82</v>
      </c>
      <c r="F3031" s="6">
        <v>891</v>
      </c>
      <c r="G3031" s="6">
        <v>17.82000000000005</v>
      </c>
      <c r="H3031" s="6">
        <v>908.82</v>
      </c>
      <c r="I3031" s="6">
        <v>0</v>
      </c>
      <c r="J3031" s="6">
        <v>165.24</v>
      </c>
      <c r="K3031" s="6">
        <v>162</v>
      </c>
      <c r="L3031" s="6">
        <v>3.2400000000000091</v>
      </c>
      <c r="M3031" s="6">
        <v>165.24</v>
      </c>
      <c r="N3031" s="6">
        <v>0</v>
      </c>
    </row>
    <row r="3032" spans="1:14" x14ac:dyDescent="0.25">
      <c r="A3032" s="5" t="s">
        <v>1580</v>
      </c>
      <c r="B3032" s="5" t="s">
        <v>25</v>
      </c>
      <c r="C3032" s="5" t="s">
        <v>26</v>
      </c>
      <c r="D3032" s="5" t="s">
        <v>27</v>
      </c>
      <c r="E3032" s="6">
        <v>29619.71</v>
      </c>
      <c r="F3032" s="6">
        <v>0</v>
      </c>
      <c r="G3032" s="6">
        <v>29619.71</v>
      </c>
      <c r="H3032" s="6">
        <v>0</v>
      </c>
      <c r="I3032" s="6">
        <v>29619.71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</row>
    <row r="3033" spans="1:14" x14ac:dyDescent="0.25">
      <c r="A3033" s="5" t="s">
        <v>1580</v>
      </c>
      <c r="B3033" s="5" t="s">
        <v>30</v>
      </c>
      <c r="C3033" s="5" t="s">
        <v>29</v>
      </c>
      <c r="D3033" s="5" t="s">
        <v>27</v>
      </c>
      <c r="E3033" s="6">
        <v>272.67</v>
      </c>
      <c r="F3033" s="6">
        <v>0</v>
      </c>
      <c r="G3033" s="6">
        <v>272.67</v>
      </c>
      <c r="H3033" s="6">
        <v>276.49</v>
      </c>
      <c r="I3033" s="6">
        <v>-3.8199999999999932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</row>
    <row r="3034" spans="1:14" x14ac:dyDescent="0.25">
      <c r="A3034" s="5" t="s">
        <v>1580</v>
      </c>
      <c r="B3034" s="5" t="s">
        <v>31</v>
      </c>
      <c r="C3034" s="5" t="s">
        <v>29</v>
      </c>
      <c r="D3034" s="5" t="s">
        <v>27</v>
      </c>
      <c r="E3034" s="6">
        <v>1222.99</v>
      </c>
      <c r="F3034" s="6">
        <v>0</v>
      </c>
      <c r="G3034" s="6">
        <v>1222.99</v>
      </c>
      <c r="H3034" s="6">
        <v>1240.1199999999999</v>
      </c>
      <c r="I3034" s="6">
        <v>-17.129999999999882</v>
      </c>
      <c r="J3034" s="6">
        <v>0</v>
      </c>
      <c r="K3034" s="6">
        <v>0</v>
      </c>
      <c r="L3034" s="6">
        <v>0</v>
      </c>
      <c r="M3034" s="6">
        <v>0</v>
      </c>
      <c r="N3034" s="6">
        <v>0</v>
      </c>
    </row>
    <row r="3035" spans="1:14" x14ac:dyDescent="0.25">
      <c r="A3035" s="5" t="s">
        <v>1580</v>
      </c>
      <c r="B3035" s="5" t="s">
        <v>32</v>
      </c>
      <c r="C3035" s="5" t="s">
        <v>33</v>
      </c>
      <c r="D3035" s="5" t="s">
        <v>27</v>
      </c>
      <c r="E3035" s="6">
        <v>2296.5500000000002</v>
      </c>
      <c r="F3035" s="6">
        <v>0</v>
      </c>
      <c r="G3035" s="6">
        <v>2296.5500000000002</v>
      </c>
      <c r="H3035" s="6">
        <v>3121.3</v>
      </c>
      <c r="I3035" s="6">
        <v>-824.75</v>
      </c>
      <c r="J3035" s="6">
        <v>5.66</v>
      </c>
      <c r="K3035" s="6">
        <v>0</v>
      </c>
      <c r="L3035" s="6">
        <v>5.66</v>
      </c>
      <c r="M3035" s="6">
        <v>7.6929999999999996</v>
      </c>
      <c r="N3035" s="6">
        <v>-2.0329999999999995</v>
      </c>
    </row>
    <row r="3036" spans="1:14" x14ac:dyDescent="0.25">
      <c r="A3036" s="5" t="s">
        <v>1580</v>
      </c>
      <c r="B3036" s="5" t="s">
        <v>28</v>
      </c>
      <c r="C3036" s="5" t="s">
        <v>29</v>
      </c>
      <c r="D3036" s="5" t="s">
        <v>27</v>
      </c>
      <c r="E3036" s="6">
        <v>8713.3700000000008</v>
      </c>
      <c r="F3036" s="6">
        <v>0</v>
      </c>
      <c r="G3036" s="6">
        <v>8713.3700000000008</v>
      </c>
      <c r="H3036" s="6">
        <v>8835.41</v>
      </c>
      <c r="I3036" s="6">
        <v>-122.03999999999905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</row>
    <row r="3037" spans="1:14" x14ac:dyDescent="0.25">
      <c r="A3037" s="5" t="s">
        <v>1580</v>
      </c>
      <c r="B3037" s="5" t="s">
        <v>34</v>
      </c>
      <c r="C3037" s="5" t="s">
        <v>33</v>
      </c>
      <c r="D3037" s="5" t="s">
        <v>27</v>
      </c>
      <c r="E3037" s="6">
        <v>10267.24</v>
      </c>
      <c r="F3037" s="6">
        <v>0</v>
      </c>
      <c r="G3037" s="6">
        <v>10267.24</v>
      </c>
      <c r="H3037" s="6">
        <v>13954.52</v>
      </c>
      <c r="I3037" s="6">
        <v>-3687.2800000000007</v>
      </c>
      <c r="J3037" s="6">
        <v>5.66</v>
      </c>
      <c r="K3037" s="6">
        <v>0</v>
      </c>
      <c r="L3037" s="6">
        <v>5.66</v>
      </c>
      <c r="M3037" s="6">
        <v>7.6929999999999996</v>
      </c>
      <c r="N3037" s="6">
        <v>-2.0329999999999995</v>
      </c>
    </row>
    <row r="3038" spans="1:14" x14ac:dyDescent="0.25">
      <c r="A3038" s="5" t="s">
        <v>1580</v>
      </c>
      <c r="B3038" s="5" t="s">
        <v>36</v>
      </c>
      <c r="C3038" s="5" t="s">
        <v>29</v>
      </c>
      <c r="D3038" s="5" t="s">
        <v>27</v>
      </c>
      <c r="E3038" s="6">
        <v>15716.52</v>
      </c>
      <c r="F3038" s="6">
        <v>0</v>
      </c>
      <c r="G3038" s="6">
        <v>15716.52</v>
      </c>
      <c r="H3038" s="6">
        <v>15936.64</v>
      </c>
      <c r="I3038" s="6">
        <v>-220.11999999999898</v>
      </c>
      <c r="J3038" s="6">
        <v>0</v>
      </c>
      <c r="K3038" s="6">
        <v>0</v>
      </c>
      <c r="L3038" s="6">
        <v>0</v>
      </c>
      <c r="M3038" s="6">
        <v>0</v>
      </c>
      <c r="N3038" s="6">
        <v>0</v>
      </c>
    </row>
    <row r="3039" spans="1:14" x14ac:dyDescent="0.25">
      <c r="A3039" s="5" t="s">
        <v>1580</v>
      </c>
      <c r="B3039" s="5" t="s">
        <v>35</v>
      </c>
      <c r="C3039" s="5" t="s">
        <v>33</v>
      </c>
      <c r="D3039" s="5" t="s">
        <v>27</v>
      </c>
      <c r="E3039" s="6">
        <v>12091.63</v>
      </c>
      <c r="F3039" s="6">
        <v>0</v>
      </c>
      <c r="G3039" s="6">
        <v>12091.63</v>
      </c>
      <c r="H3039" s="6">
        <v>16433.099999999999</v>
      </c>
      <c r="I3039" s="6">
        <v>-4341.4699999999993</v>
      </c>
      <c r="J3039" s="6">
        <v>118.86</v>
      </c>
      <c r="K3039" s="6">
        <v>0</v>
      </c>
      <c r="L3039" s="6">
        <v>118.86</v>
      </c>
      <c r="M3039" s="6">
        <v>161.536</v>
      </c>
      <c r="N3039" s="6">
        <v>-42.676000000000002</v>
      </c>
    </row>
    <row r="3040" spans="1:14" x14ac:dyDescent="0.25">
      <c r="A3040" s="5" t="s">
        <v>1580</v>
      </c>
      <c r="B3040" s="5" t="s">
        <v>37</v>
      </c>
      <c r="C3040" s="5" t="s">
        <v>29</v>
      </c>
      <c r="D3040" s="5" t="s">
        <v>27</v>
      </c>
      <c r="E3040" s="6">
        <v>34456.1</v>
      </c>
      <c r="F3040" s="6">
        <v>0</v>
      </c>
      <c r="G3040" s="6">
        <v>34456.1</v>
      </c>
      <c r="H3040" s="6">
        <v>34938.69</v>
      </c>
      <c r="I3040" s="6">
        <v>-482.59000000000378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</row>
    <row r="3041" spans="1:14" x14ac:dyDescent="0.25">
      <c r="A3041" s="5" t="s">
        <v>1580</v>
      </c>
      <c r="B3041" s="5" t="s">
        <v>275</v>
      </c>
      <c r="C3041" s="5" t="s">
        <v>39</v>
      </c>
      <c r="D3041" s="5" t="s">
        <v>40</v>
      </c>
      <c r="E3041" s="6">
        <v>-792944.17</v>
      </c>
      <c r="F3041" s="6">
        <v>0</v>
      </c>
      <c r="G3041" s="6">
        <v>-792944.17</v>
      </c>
      <c r="H3041" s="6">
        <v>-792944.15</v>
      </c>
      <c r="I3041" s="6">
        <v>-2.0000000018626451E-2</v>
      </c>
      <c r="J3041" s="6">
        <v>-9846</v>
      </c>
      <c r="K3041" s="6">
        <v>0</v>
      </c>
      <c r="L3041" s="6">
        <v>-9846</v>
      </c>
      <c r="M3041" s="6">
        <v>-9846</v>
      </c>
      <c r="N3041" s="6">
        <v>0</v>
      </c>
    </row>
    <row r="3042" spans="1:14" x14ac:dyDescent="0.25">
      <c r="A3042" s="5" t="s">
        <v>1580</v>
      </c>
      <c r="B3042" s="5" t="s">
        <v>92</v>
      </c>
      <c r="C3042" s="5" t="s">
        <v>42</v>
      </c>
      <c r="D3042" s="5" t="s">
        <v>43</v>
      </c>
      <c r="E3042" s="6">
        <v>34.049999999999997</v>
      </c>
      <c r="F3042" s="6">
        <v>0</v>
      </c>
      <c r="G3042" s="6">
        <v>34.049999999999997</v>
      </c>
      <c r="H3042" s="6">
        <v>0</v>
      </c>
      <c r="I3042" s="6">
        <v>34.049999999999997</v>
      </c>
      <c r="J3042" s="6">
        <v>400</v>
      </c>
      <c r="K3042" s="6">
        <v>0</v>
      </c>
      <c r="L3042" s="6">
        <v>400</v>
      </c>
      <c r="M3042" s="6">
        <v>0</v>
      </c>
      <c r="N3042" s="6">
        <v>400</v>
      </c>
    </row>
    <row r="3043" spans="1:14" x14ac:dyDescent="0.25">
      <c r="A3043" s="5" t="s">
        <v>1580</v>
      </c>
      <c r="B3043" s="5" t="s">
        <v>1364</v>
      </c>
      <c r="C3043" s="5" t="s">
        <v>42</v>
      </c>
      <c r="D3043" s="5" t="s">
        <v>43</v>
      </c>
      <c r="E3043" s="6">
        <v>61694.1</v>
      </c>
      <c r="F3043" s="6">
        <v>0</v>
      </c>
      <c r="G3043" s="6">
        <v>61694.1</v>
      </c>
      <c r="H3043" s="6">
        <v>0</v>
      </c>
      <c r="I3043" s="6">
        <v>61694.1</v>
      </c>
      <c r="J3043" s="6">
        <v>59303</v>
      </c>
      <c r="K3043" s="6">
        <v>0</v>
      </c>
      <c r="L3043" s="6">
        <v>59303</v>
      </c>
      <c r="M3043" s="6">
        <v>0</v>
      </c>
      <c r="N3043" s="6">
        <v>59303</v>
      </c>
    </row>
    <row r="3044" spans="1:14" x14ac:dyDescent="0.25">
      <c r="A3044" s="5" t="s">
        <v>1580</v>
      </c>
      <c r="B3044" s="5" t="s">
        <v>132</v>
      </c>
      <c r="C3044" s="5" t="s">
        <v>42</v>
      </c>
      <c r="D3044" s="5" t="s">
        <v>43</v>
      </c>
      <c r="E3044" s="6">
        <v>1006.77</v>
      </c>
      <c r="F3044" s="6">
        <v>981.44554455445541</v>
      </c>
      <c r="G3044" s="6">
        <v>25.324455445544572</v>
      </c>
      <c r="H3044" s="6">
        <v>991.26</v>
      </c>
      <c r="I3044" s="6">
        <v>15.509999999999991</v>
      </c>
      <c r="J3044" s="6">
        <v>10100</v>
      </c>
      <c r="K3044" s="6">
        <v>9845.9999999999982</v>
      </c>
      <c r="L3044" s="6">
        <v>254.00000000000182</v>
      </c>
      <c r="M3044" s="6">
        <v>9944.4599999999991</v>
      </c>
      <c r="N3044" s="6">
        <v>155.54000000000087</v>
      </c>
    </row>
    <row r="3045" spans="1:14" x14ac:dyDescent="0.25">
      <c r="A3045" s="5" t="s">
        <v>1580</v>
      </c>
      <c r="B3045" s="5" t="s">
        <v>133</v>
      </c>
      <c r="C3045" s="5" t="s">
        <v>42</v>
      </c>
      <c r="D3045" s="5" t="s">
        <v>43</v>
      </c>
      <c r="E3045" s="6">
        <v>4326.8</v>
      </c>
      <c r="F3045" s="6">
        <v>4283.0147783251232</v>
      </c>
      <c r="G3045" s="6">
        <v>43.785221674876993</v>
      </c>
      <c r="H3045" s="6">
        <v>4347.26</v>
      </c>
      <c r="I3045" s="6">
        <v>-20.460000000000036</v>
      </c>
      <c r="J3045" s="6">
        <v>59680</v>
      </c>
      <c r="K3045" s="6">
        <v>59076</v>
      </c>
      <c r="L3045" s="6">
        <v>604</v>
      </c>
      <c r="M3045" s="6">
        <v>59962.14</v>
      </c>
      <c r="N3045" s="6">
        <v>-282.13999999999942</v>
      </c>
    </row>
    <row r="3046" spans="1:14" x14ac:dyDescent="0.25">
      <c r="A3046" s="5" t="s">
        <v>1580</v>
      </c>
      <c r="B3046" s="5" t="s">
        <v>94</v>
      </c>
      <c r="C3046" s="5" t="s">
        <v>42</v>
      </c>
      <c r="D3046" s="5" t="s">
        <v>43</v>
      </c>
      <c r="E3046" s="6">
        <v>4875.75</v>
      </c>
      <c r="F3046" s="6">
        <v>4873.7711442786076</v>
      </c>
      <c r="G3046" s="6">
        <v>1.9788557213923923</v>
      </c>
      <c r="H3046" s="6">
        <v>4898.1400000000003</v>
      </c>
      <c r="I3046" s="6">
        <v>-22.390000000000327</v>
      </c>
      <c r="J3046" s="6">
        <v>9850</v>
      </c>
      <c r="K3046" s="6">
        <v>9846</v>
      </c>
      <c r="L3046" s="6">
        <v>4</v>
      </c>
      <c r="M3046" s="6">
        <v>9895.23</v>
      </c>
      <c r="N3046" s="6">
        <v>-45.229999999999563</v>
      </c>
    </row>
    <row r="3047" spans="1:14" x14ac:dyDescent="0.25">
      <c r="A3047" s="5" t="s">
        <v>1580</v>
      </c>
      <c r="B3047" s="5" t="s">
        <v>134</v>
      </c>
      <c r="C3047" s="5" t="s">
        <v>42</v>
      </c>
      <c r="D3047" s="5" t="s">
        <v>43</v>
      </c>
      <c r="E3047" s="6">
        <v>7814.71</v>
      </c>
      <c r="F3047" s="6">
        <v>8166.6699507389167</v>
      </c>
      <c r="G3047" s="6">
        <v>-351.95995073891663</v>
      </c>
      <c r="H3047" s="6">
        <v>8289.17</v>
      </c>
      <c r="I3047" s="6">
        <v>-474.46000000000004</v>
      </c>
      <c r="J3047" s="6">
        <v>56530</v>
      </c>
      <c r="K3047" s="6">
        <v>59076</v>
      </c>
      <c r="L3047" s="6">
        <v>-2546</v>
      </c>
      <c r="M3047" s="6">
        <v>59962.14</v>
      </c>
      <c r="N3047" s="6">
        <v>-3432.1399999999994</v>
      </c>
    </row>
    <row r="3048" spans="1:14" x14ac:dyDescent="0.25">
      <c r="A3048" s="5" t="s">
        <v>1580</v>
      </c>
      <c r="B3048" s="5" t="s">
        <v>135</v>
      </c>
      <c r="C3048" s="5" t="s">
        <v>42</v>
      </c>
      <c r="D3048" s="5" t="s">
        <v>43</v>
      </c>
      <c r="E3048" s="6">
        <v>11345.37</v>
      </c>
      <c r="F3048" s="6">
        <v>11392.807881773399</v>
      </c>
      <c r="G3048" s="6">
        <v>-47.437881773397748</v>
      </c>
      <c r="H3048" s="6">
        <v>11563.7</v>
      </c>
      <c r="I3048" s="6">
        <v>-218.32999999999993</v>
      </c>
      <c r="J3048" s="6">
        <v>58830</v>
      </c>
      <c r="K3048" s="6">
        <v>59076</v>
      </c>
      <c r="L3048" s="6">
        <v>-246</v>
      </c>
      <c r="M3048" s="6">
        <v>59962.14</v>
      </c>
      <c r="N3048" s="6">
        <v>-1132.1399999999994</v>
      </c>
    </row>
    <row r="3049" spans="1:14" x14ac:dyDescent="0.25">
      <c r="A3049" s="5" t="s">
        <v>1580</v>
      </c>
      <c r="B3049" s="5" t="s">
        <v>84</v>
      </c>
      <c r="C3049" s="5" t="s">
        <v>42</v>
      </c>
      <c r="D3049" s="5" t="s">
        <v>43</v>
      </c>
      <c r="E3049" s="6">
        <v>24054.73</v>
      </c>
      <c r="F3049" s="6">
        <v>24004.352941176472</v>
      </c>
      <c r="G3049" s="6">
        <v>50.377058823527477</v>
      </c>
      <c r="H3049" s="6">
        <v>24484.44</v>
      </c>
      <c r="I3049" s="6">
        <v>-429.70999999999913</v>
      </c>
      <c r="J3049" s="6">
        <v>59200</v>
      </c>
      <c r="K3049" s="6">
        <v>59076</v>
      </c>
      <c r="L3049" s="6">
        <v>124</v>
      </c>
      <c r="M3049" s="6">
        <v>60257.52</v>
      </c>
      <c r="N3049" s="6">
        <v>-1057.5199999999968</v>
      </c>
    </row>
    <row r="3050" spans="1:14" x14ac:dyDescent="0.25">
      <c r="A3050" s="5" t="s">
        <v>1580</v>
      </c>
      <c r="B3050" s="5" t="s">
        <v>136</v>
      </c>
      <c r="C3050" s="5" t="s">
        <v>42</v>
      </c>
      <c r="D3050" s="5" t="s">
        <v>43</v>
      </c>
      <c r="E3050" s="6">
        <v>31911.63</v>
      </c>
      <c r="F3050" s="6">
        <v>31898.679802955667</v>
      </c>
      <c r="G3050" s="6">
        <v>12.950197044334345</v>
      </c>
      <c r="H3050" s="6">
        <v>32377.16</v>
      </c>
      <c r="I3050" s="6">
        <v>-465.52999999999884</v>
      </c>
      <c r="J3050" s="6">
        <v>59100</v>
      </c>
      <c r="K3050" s="6">
        <v>59076</v>
      </c>
      <c r="L3050" s="6">
        <v>24</v>
      </c>
      <c r="M3050" s="6">
        <v>59962.14</v>
      </c>
      <c r="N3050" s="6">
        <v>-862.13999999999942</v>
      </c>
    </row>
    <row r="3051" spans="1:14" x14ac:dyDescent="0.25">
      <c r="A3051" s="5" t="s">
        <v>1580</v>
      </c>
      <c r="B3051" s="5" t="s">
        <v>145</v>
      </c>
      <c r="C3051" s="5" t="s">
        <v>42</v>
      </c>
      <c r="D3051" s="5" t="s">
        <v>43</v>
      </c>
      <c r="E3051" s="6">
        <v>44612.4</v>
      </c>
      <c r="F3051" s="6">
        <v>44503.921182266007</v>
      </c>
      <c r="G3051" s="6">
        <v>108.47881773399422</v>
      </c>
      <c r="H3051" s="6">
        <v>45171.48</v>
      </c>
      <c r="I3051" s="6">
        <v>-559.08000000000175</v>
      </c>
      <c r="J3051" s="6">
        <v>9870</v>
      </c>
      <c r="K3051" s="6">
        <v>9846</v>
      </c>
      <c r="L3051" s="6">
        <v>24</v>
      </c>
      <c r="M3051" s="6">
        <v>9993.69</v>
      </c>
      <c r="N3051" s="6">
        <v>-123.69000000000051</v>
      </c>
    </row>
    <row r="3052" spans="1:14" x14ac:dyDescent="0.25">
      <c r="A3052" s="5" t="s">
        <v>1580</v>
      </c>
      <c r="B3052" s="5" t="s">
        <v>50</v>
      </c>
      <c r="C3052" s="5" t="s">
        <v>42</v>
      </c>
      <c r="D3052" s="5" t="s">
        <v>43</v>
      </c>
      <c r="E3052" s="6">
        <v>0</v>
      </c>
      <c r="F3052" s="6">
        <v>73640.009950248772</v>
      </c>
      <c r="G3052" s="6">
        <v>-73640.009950248772</v>
      </c>
      <c r="H3052" s="6">
        <v>74008.210000000006</v>
      </c>
      <c r="I3052" s="6">
        <v>-74008.210000000006</v>
      </c>
      <c r="J3052" s="6">
        <v>0</v>
      </c>
      <c r="K3052" s="6">
        <v>59076</v>
      </c>
      <c r="L3052" s="6">
        <v>-59076</v>
      </c>
      <c r="M3052" s="6">
        <v>59371.38</v>
      </c>
      <c r="N3052" s="6">
        <v>-59371.38</v>
      </c>
    </row>
    <row r="3053" spans="1:14" x14ac:dyDescent="0.25">
      <c r="A3053" s="5" t="s">
        <v>1580</v>
      </c>
      <c r="B3053" s="5" t="s">
        <v>103</v>
      </c>
      <c r="C3053" s="5" t="s">
        <v>42</v>
      </c>
      <c r="D3053" s="5" t="s">
        <v>43</v>
      </c>
      <c r="E3053" s="6">
        <v>296411.32</v>
      </c>
      <c r="F3053" s="6">
        <v>296290.95049504953</v>
      </c>
      <c r="G3053" s="6">
        <v>120.36950495047495</v>
      </c>
      <c r="H3053" s="6">
        <v>299253.86</v>
      </c>
      <c r="I3053" s="6">
        <v>-2842.539999999979</v>
      </c>
      <c r="J3053" s="6">
        <v>59100</v>
      </c>
      <c r="K3053" s="6">
        <v>59076</v>
      </c>
      <c r="L3053" s="6">
        <v>24</v>
      </c>
      <c r="M3053" s="6">
        <v>59666.76</v>
      </c>
      <c r="N3053" s="6">
        <v>-566.76000000000204</v>
      </c>
    </row>
    <row r="3054" spans="1:14" x14ac:dyDescent="0.25">
      <c r="A3054" s="5" t="s">
        <v>1580</v>
      </c>
      <c r="B3054" s="5" t="s">
        <v>138</v>
      </c>
      <c r="C3054" s="5" t="s">
        <v>42</v>
      </c>
      <c r="D3054" s="5" t="s">
        <v>53</v>
      </c>
      <c r="E3054" s="6">
        <v>187217.01</v>
      </c>
      <c r="F3054" s="6">
        <v>185572.29716520041</v>
      </c>
      <c r="G3054" s="6">
        <v>1644.712834799604</v>
      </c>
      <c r="H3054" s="6">
        <v>189840.46</v>
      </c>
      <c r="I3054" s="6">
        <v>-2623.4499999999825</v>
      </c>
      <c r="J3054" s="6">
        <v>44700</v>
      </c>
      <c r="K3054" s="6">
        <v>44307</v>
      </c>
      <c r="L3054" s="6">
        <v>393</v>
      </c>
      <c r="M3054" s="6">
        <v>45326.061000000002</v>
      </c>
      <c r="N3054" s="6">
        <v>-626.06100000000151</v>
      </c>
    </row>
    <row r="3055" spans="1:14" x14ac:dyDescent="0.25">
      <c r="A3055" s="5" t="s">
        <v>1580</v>
      </c>
      <c r="B3055" s="5" t="s">
        <v>54</v>
      </c>
      <c r="C3055" s="5" t="s">
        <v>42</v>
      </c>
      <c r="D3055" s="5" t="s">
        <v>55</v>
      </c>
      <c r="E3055" s="6">
        <v>2982.75</v>
      </c>
      <c r="F3055" s="6">
        <v>2924.2647058823532</v>
      </c>
      <c r="G3055" s="6">
        <v>58.485294117646845</v>
      </c>
      <c r="H3055" s="6">
        <v>2982.75</v>
      </c>
      <c r="I3055" s="6">
        <v>0</v>
      </c>
      <c r="J3055" s="6">
        <v>542.31799999999998</v>
      </c>
      <c r="K3055" s="6">
        <v>531.68431372549014</v>
      </c>
      <c r="L3055" s="6">
        <v>10.633686274509841</v>
      </c>
      <c r="M3055" s="6">
        <v>542.31799999999998</v>
      </c>
      <c r="N3055" s="6">
        <v>0</v>
      </c>
    </row>
    <row r="3056" spans="1:14" x14ac:dyDescent="0.25">
      <c r="A3056" s="5" t="s">
        <v>1581</v>
      </c>
      <c r="B3056" s="5" t="s">
        <v>25</v>
      </c>
      <c r="C3056" s="5" t="s">
        <v>26</v>
      </c>
      <c r="D3056" s="5" t="s">
        <v>27</v>
      </c>
      <c r="E3056" s="6">
        <v>29501.14</v>
      </c>
      <c r="F3056" s="6">
        <v>0</v>
      </c>
      <c r="G3056" s="6">
        <v>29501.14</v>
      </c>
      <c r="H3056" s="6">
        <v>0</v>
      </c>
      <c r="I3056" s="6">
        <v>29501.14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</row>
    <row r="3057" spans="1:14" x14ac:dyDescent="0.25">
      <c r="A3057" s="5" t="s">
        <v>1581</v>
      </c>
      <c r="B3057" s="5" t="s">
        <v>30</v>
      </c>
      <c r="C3057" s="5" t="s">
        <v>29</v>
      </c>
      <c r="D3057" s="5" t="s">
        <v>27</v>
      </c>
      <c r="E3057" s="6">
        <v>329.4</v>
      </c>
      <c r="F3057" s="6">
        <v>0</v>
      </c>
      <c r="G3057" s="6">
        <v>329.4</v>
      </c>
      <c r="H3057" s="6">
        <v>336.98</v>
      </c>
      <c r="I3057" s="6">
        <v>-7.5800000000000409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</row>
    <row r="3058" spans="1:14" x14ac:dyDescent="0.25">
      <c r="A3058" s="5" t="s">
        <v>1581</v>
      </c>
      <c r="B3058" s="5" t="s">
        <v>31</v>
      </c>
      <c r="C3058" s="5" t="s">
        <v>29</v>
      </c>
      <c r="D3058" s="5" t="s">
        <v>27</v>
      </c>
      <c r="E3058" s="6">
        <v>1477.44</v>
      </c>
      <c r="F3058" s="6">
        <v>0</v>
      </c>
      <c r="G3058" s="6">
        <v>1477.44</v>
      </c>
      <c r="H3058" s="6">
        <v>1511.42</v>
      </c>
      <c r="I3058" s="6">
        <v>-33.980000000000018</v>
      </c>
      <c r="J3058" s="6">
        <v>0</v>
      </c>
      <c r="K3058" s="6">
        <v>0</v>
      </c>
      <c r="L3058" s="6">
        <v>0</v>
      </c>
      <c r="M3058" s="6">
        <v>0</v>
      </c>
      <c r="N3058" s="6">
        <v>0</v>
      </c>
    </row>
    <row r="3059" spans="1:14" x14ac:dyDescent="0.25">
      <c r="A3059" s="5" t="s">
        <v>1581</v>
      </c>
      <c r="B3059" s="5" t="s">
        <v>32</v>
      </c>
      <c r="C3059" s="5" t="s">
        <v>33</v>
      </c>
      <c r="D3059" s="5" t="s">
        <v>27</v>
      </c>
      <c r="E3059" s="6">
        <v>2975.77</v>
      </c>
      <c r="F3059" s="6">
        <v>0</v>
      </c>
      <c r="G3059" s="6">
        <v>2975.77</v>
      </c>
      <c r="H3059" s="6">
        <v>3381.28</v>
      </c>
      <c r="I3059" s="6">
        <v>-405.51000000000022</v>
      </c>
      <c r="J3059" s="6">
        <v>7.3339999999999996</v>
      </c>
      <c r="K3059" s="6">
        <v>0</v>
      </c>
      <c r="L3059" s="6">
        <v>7.3339999999999996</v>
      </c>
      <c r="M3059" s="6">
        <v>8.3330000000000002</v>
      </c>
      <c r="N3059" s="6">
        <v>-0.99900000000000055</v>
      </c>
    </row>
    <row r="3060" spans="1:14" x14ac:dyDescent="0.25">
      <c r="A3060" s="5" t="s">
        <v>1581</v>
      </c>
      <c r="B3060" s="5" t="s">
        <v>28</v>
      </c>
      <c r="C3060" s="5" t="s">
        <v>29</v>
      </c>
      <c r="D3060" s="5" t="s">
        <v>27</v>
      </c>
      <c r="E3060" s="6">
        <v>10526.22</v>
      </c>
      <c r="F3060" s="6">
        <v>0</v>
      </c>
      <c r="G3060" s="6">
        <v>10526.22</v>
      </c>
      <c r="H3060" s="6">
        <v>10768.32</v>
      </c>
      <c r="I3060" s="6">
        <v>-242.10000000000036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</row>
    <row r="3061" spans="1:14" x14ac:dyDescent="0.25">
      <c r="A3061" s="5" t="s">
        <v>1581</v>
      </c>
      <c r="B3061" s="5" t="s">
        <v>34</v>
      </c>
      <c r="C3061" s="5" t="s">
        <v>33</v>
      </c>
      <c r="D3061" s="5" t="s">
        <v>27</v>
      </c>
      <c r="E3061" s="6">
        <v>13303.88</v>
      </c>
      <c r="F3061" s="6">
        <v>0</v>
      </c>
      <c r="G3061" s="6">
        <v>13303.88</v>
      </c>
      <c r="H3061" s="6">
        <v>15116.79</v>
      </c>
      <c r="I3061" s="6">
        <v>-1812.9100000000017</v>
      </c>
      <c r="J3061" s="6">
        <v>7.3339999999999996</v>
      </c>
      <c r="K3061" s="6">
        <v>0</v>
      </c>
      <c r="L3061" s="6">
        <v>7.3339999999999996</v>
      </c>
      <c r="M3061" s="6">
        <v>8.3330000000000002</v>
      </c>
      <c r="N3061" s="6">
        <v>-0.99900000000000055</v>
      </c>
    </row>
    <row r="3062" spans="1:14" x14ac:dyDescent="0.25">
      <c r="A3062" s="5" t="s">
        <v>1581</v>
      </c>
      <c r="B3062" s="5" t="s">
        <v>35</v>
      </c>
      <c r="C3062" s="5" t="s">
        <v>33</v>
      </c>
      <c r="D3062" s="5" t="s">
        <v>27</v>
      </c>
      <c r="E3062" s="6">
        <v>15667.85</v>
      </c>
      <c r="F3062" s="6">
        <v>0</v>
      </c>
      <c r="G3062" s="6">
        <v>15667.85</v>
      </c>
      <c r="H3062" s="6">
        <v>17802.77</v>
      </c>
      <c r="I3062" s="6">
        <v>-2134.92</v>
      </c>
      <c r="J3062" s="6">
        <v>154.01400000000001</v>
      </c>
      <c r="K3062" s="6">
        <v>0</v>
      </c>
      <c r="L3062" s="6">
        <v>154.01400000000001</v>
      </c>
      <c r="M3062" s="6">
        <v>175</v>
      </c>
      <c r="N3062" s="6">
        <v>-20.98599999999999</v>
      </c>
    </row>
    <row r="3063" spans="1:14" x14ac:dyDescent="0.25">
      <c r="A3063" s="5" t="s">
        <v>1581</v>
      </c>
      <c r="B3063" s="5" t="s">
        <v>36</v>
      </c>
      <c r="C3063" s="5" t="s">
        <v>29</v>
      </c>
      <c r="D3063" s="5" t="s">
        <v>27</v>
      </c>
      <c r="E3063" s="6">
        <v>18986.400000000001</v>
      </c>
      <c r="F3063" s="6">
        <v>0</v>
      </c>
      <c r="G3063" s="6">
        <v>18986.400000000001</v>
      </c>
      <c r="H3063" s="6">
        <v>19423.09</v>
      </c>
      <c r="I3063" s="6">
        <v>-436.68999999999869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</row>
    <row r="3064" spans="1:14" x14ac:dyDescent="0.25">
      <c r="A3064" s="5" t="s">
        <v>1581</v>
      </c>
      <c r="B3064" s="5" t="s">
        <v>37</v>
      </c>
      <c r="C3064" s="5" t="s">
        <v>29</v>
      </c>
      <c r="D3064" s="5" t="s">
        <v>27</v>
      </c>
      <c r="E3064" s="6">
        <v>41624.82</v>
      </c>
      <c r="F3064" s="6">
        <v>0</v>
      </c>
      <c r="G3064" s="6">
        <v>41624.82</v>
      </c>
      <c r="H3064" s="6">
        <v>42582.19</v>
      </c>
      <c r="I3064" s="6">
        <v>-957.37000000000262</v>
      </c>
      <c r="J3064" s="6">
        <v>0</v>
      </c>
      <c r="K3064" s="6">
        <v>0</v>
      </c>
      <c r="L3064" s="6">
        <v>0</v>
      </c>
      <c r="M3064" s="6">
        <v>0</v>
      </c>
      <c r="N3064" s="6">
        <v>0</v>
      </c>
    </row>
    <row r="3065" spans="1:14" x14ac:dyDescent="0.25">
      <c r="A3065" s="5" t="s">
        <v>1581</v>
      </c>
      <c r="B3065" s="5" t="s">
        <v>148</v>
      </c>
      <c r="C3065" s="5" t="s">
        <v>39</v>
      </c>
      <c r="D3065" s="5" t="s">
        <v>40</v>
      </c>
      <c r="E3065" s="6">
        <v>-974920.74</v>
      </c>
      <c r="F3065" s="6">
        <v>0</v>
      </c>
      <c r="G3065" s="6">
        <v>-974920.74</v>
      </c>
      <c r="H3065" s="6">
        <v>-974920.73</v>
      </c>
      <c r="I3065" s="6">
        <v>-1.0000000009313226E-2</v>
      </c>
      <c r="J3065" s="6">
        <v>-6000</v>
      </c>
      <c r="K3065" s="6">
        <v>0</v>
      </c>
      <c r="L3065" s="6">
        <v>-6000</v>
      </c>
      <c r="M3065" s="6">
        <v>-6000</v>
      </c>
      <c r="N3065" s="6">
        <v>0</v>
      </c>
    </row>
    <row r="3066" spans="1:14" x14ac:dyDescent="0.25">
      <c r="A3066" s="5" t="s">
        <v>1581</v>
      </c>
      <c r="B3066" s="5" t="s">
        <v>1364</v>
      </c>
      <c r="C3066" s="5" t="s">
        <v>42</v>
      </c>
      <c r="D3066" s="5" t="s">
        <v>43</v>
      </c>
      <c r="E3066" s="6">
        <v>75277.56</v>
      </c>
      <c r="F3066" s="6">
        <v>0</v>
      </c>
      <c r="G3066" s="6">
        <v>75277.56</v>
      </c>
      <c r="H3066" s="6">
        <v>0</v>
      </c>
      <c r="I3066" s="6">
        <v>75277.56</v>
      </c>
      <c r="J3066" s="6">
        <v>72360</v>
      </c>
      <c r="K3066" s="6">
        <v>0</v>
      </c>
      <c r="L3066" s="6">
        <v>72360</v>
      </c>
      <c r="M3066" s="6">
        <v>0</v>
      </c>
      <c r="N3066" s="6">
        <v>72360</v>
      </c>
    </row>
    <row r="3067" spans="1:14" x14ac:dyDescent="0.25">
      <c r="A3067" s="5" t="s">
        <v>1581</v>
      </c>
      <c r="B3067" s="5" t="s">
        <v>141</v>
      </c>
      <c r="C3067" s="5" t="s">
        <v>42</v>
      </c>
      <c r="D3067" s="5" t="s">
        <v>43</v>
      </c>
      <c r="E3067" s="6">
        <v>604.05999999999995</v>
      </c>
      <c r="F3067" s="6">
        <v>598.07920792079199</v>
      </c>
      <c r="G3067" s="6">
        <v>5.9807920792079585</v>
      </c>
      <c r="H3067" s="6">
        <v>604.05999999999995</v>
      </c>
      <c r="I3067" s="6">
        <v>0</v>
      </c>
      <c r="J3067" s="6">
        <v>6060</v>
      </c>
      <c r="K3067" s="6">
        <v>6000</v>
      </c>
      <c r="L3067" s="6">
        <v>60</v>
      </c>
      <c r="M3067" s="6">
        <v>6060</v>
      </c>
      <c r="N3067" s="6">
        <v>0</v>
      </c>
    </row>
    <row r="3068" spans="1:14" x14ac:dyDescent="0.25">
      <c r="A3068" s="5" t="s">
        <v>1581</v>
      </c>
      <c r="B3068" s="5" t="s">
        <v>142</v>
      </c>
      <c r="C3068" s="5" t="s">
        <v>42</v>
      </c>
      <c r="D3068" s="5" t="s">
        <v>43</v>
      </c>
      <c r="E3068" s="6">
        <v>5227.25</v>
      </c>
      <c r="F3068" s="6">
        <v>5220</v>
      </c>
      <c r="G3068" s="6">
        <v>7.25</v>
      </c>
      <c r="H3068" s="6">
        <v>5298.3</v>
      </c>
      <c r="I3068" s="6">
        <v>-71.050000000000182</v>
      </c>
      <c r="J3068" s="6">
        <v>72100</v>
      </c>
      <c r="K3068" s="6">
        <v>72000</v>
      </c>
      <c r="L3068" s="6">
        <v>100</v>
      </c>
      <c r="M3068" s="6">
        <v>73080</v>
      </c>
      <c r="N3068" s="6">
        <v>-980</v>
      </c>
    </row>
    <row r="3069" spans="1:14" x14ac:dyDescent="0.25">
      <c r="A3069" s="5" t="s">
        <v>1581</v>
      </c>
      <c r="B3069" s="5" t="s">
        <v>44</v>
      </c>
      <c r="C3069" s="5" t="s">
        <v>42</v>
      </c>
      <c r="D3069" s="5" t="s">
        <v>43</v>
      </c>
      <c r="E3069" s="6">
        <v>5975.73</v>
      </c>
      <c r="F3069" s="6">
        <v>5946</v>
      </c>
      <c r="G3069" s="6">
        <v>29.729999999999563</v>
      </c>
      <c r="H3069" s="6">
        <v>5975.73</v>
      </c>
      <c r="I3069" s="6">
        <v>0</v>
      </c>
      <c r="J3069" s="6">
        <v>6030</v>
      </c>
      <c r="K3069" s="6">
        <v>6000</v>
      </c>
      <c r="L3069" s="6">
        <v>30</v>
      </c>
      <c r="M3069" s="6">
        <v>6030</v>
      </c>
      <c r="N3069" s="6">
        <v>0</v>
      </c>
    </row>
    <row r="3070" spans="1:14" x14ac:dyDescent="0.25">
      <c r="A3070" s="5" t="s">
        <v>1581</v>
      </c>
      <c r="B3070" s="5" t="s">
        <v>143</v>
      </c>
      <c r="C3070" s="5" t="s">
        <v>42</v>
      </c>
      <c r="D3070" s="5" t="s">
        <v>43</v>
      </c>
      <c r="E3070" s="6">
        <v>9967.1</v>
      </c>
      <c r="F3070" s="6">
        <v>9953.2807881773406</v>
      </c>
      <c r="G3070" s="6">
        <v>13.819211822659781</v>
      </c>
      <c r="H3070" s="6">
        <v>10102.58</v>
      </c>
      <c r="I3070" s="6">
        <v>-135.47999999999956</v>
      </c>
      <c r="J3070" s="6">
        <v>72100</v>
      </c>
      <c r="K3070" s="6">
        <v>72000</v>
      </c>
      <c r="L3070" s="6">
        <v>100</v>
      </c>
      <c r="M3070" s="6">
        <v>73080</v>
      </c>
      <c r="N3070" s="6">
        <v>-980</v>
      </c>
    </row>
    <row r="3071" spans="1:14" x14ac:dyDescent="0.25">
      <c r="A3071" s="5" t="s">
        <v>1581</v>
      </c>
      <c r="B3071" s="5" t="s">
        <v>144</v>
      </c>
      <c r="C3071" s="5" t="s">
        <v>42</v>
      </c>
      <c r="D3071" s="5" t="s">
        <v>43</v>
      </c>
      <c r="E3071" s="6">
        <v>13890.06</v>
      </c>
      <c r="F3071" s="6">
        <v>13870.79802955665</v>
      </c>
      <c r="G3071" s="6">
        <v>19.261970443349128</v>
      </c>
      <c r="H3071" s="6">
        <v>14078.86</v>
      </c>
      <c r="I3071" s="6">
        <v>-188.80000000000109</v>
      </c>
      <c r="J3071" s="6">
        <v>72100</v>
      </c>
      <c r="K3071" s="6">
        <v>72000</v>
      </c>
      <c r="L3071" s="6">
        <v>100</v>
      </c>
      <c r="M3071" s="6">
        <v>73080</v>
      </c>
      <c r="N3071" s="6">
        <v>-980</v>
      </c>
    </row>
    <row r="3072" spans="1:14" x14ac:dyDescent="0.25">
      <c r="A3072" s="5" t="s">
        <v>1581</v>
      </c>
      <c r="B3072" s="5" t="s">
        <v>84</v>
      </c>
      <c r="C3072" s="5" t="s">
        <v>42</v>
      </c>
      <c r="D3072" s="5" t="s">
        <v>43</v>
      </c>
      <c r="E3072" s="6">
        <v>29840.880000000001</v>
      </c>
      <c r="F3072" s="6">
        <v>29255.764705882353</v>
      </c>
      <c r="G3072" s="6">
        <v>585.11529411764786</v>
      </c>
      <c r="H3072" s="6">
        <v>29840.880000000001</v>
      </c>
      <c r="I3072" s="6">
        <v>0</v>
      </c>
      <c r="J3072" s="6">
        <v>73440</v>
      </c>
      <c r="K3072" s="6">
        <v>72000</v>
      </c>
      <c r="L3072" s="6">
        <v>1440</v>
      </c>
      <c r="M3072" s="6">
        <v>73440</v>
      </c>
      <c r="N3072" s="6">
        <v>0</v>
      </c>
    </row>
    <row r="3073" spans="1:14" x14ac:dyDescent="0.25">
      <c r="A3073" s="5" t="s">
        <v>1581</v>
      </c>
      <c r="B3073" s="5" t="s">
        <v>136</v>
      </c>
      <c r="C3073" s="5" t="s">
        <v>42</v>
      </c>
      <c r="D3073" s="5" t="s">
        <v>43</v>
      </c>
      <c r="E3073" s="6">
        <v>39460.28</v>
      </c>
      <c r="F3073" s="6">
        <v>38877.123152709362</v>
      </c>
      <c r="G3073" s="6">
        <v>583.15684729063651</v>
      </c>
      <c r="H3073" s="6">
        <v>39460.28</v>
      </c>
      <c r="I3073" s="6">
        <v>0</v>
      </c>
      <c r="J3073" s="6">
        <v>73080</v>
      </c>
      <c r="K3073" s="6">
        <v>72000</v>
      </c>
      <c r="L3073" s="6">
        <v>1080</v>
      </c>
      <c r="M3073" s="6">
        <v>73080</v>
      </c>
      <c r="N3073" s="6">
        <v>0</v>
      </c>
    </row>
    <row r="3074" spans="1:14" x14ac:dyDescent="0.25">
      <c r="A3074" s="5" t="s">
        <v>1581</v>
      </c>
      <c r="B3074" s="5" t="s">
        <v>137</v>
      </c>
      <c r="C3074" s="5" t="s">
        <v>42</v>
      </c>
      <c r="D3074" s="5" t="s">
        <v>43</v>
      </c>
      <c r="E3074" s="6">
        <v>48529.279999999999</v>
      </c>
      <c r="F3074" s="6">
        <v>47640</v>
      </c>
      <c r="G3074" s="6">
        <v>889.27999999999884</v>
      </c>
      <c r="H3074" s="6">
        <v>48354.6</v>
      </c>
      <c r="I3074" s="6">
        <v>174.68000000000029</v>
      </c>
      <c r="J3074" s="6">
        <v>6112</v>
      </c>
      <c r="K3074" s="6">
        <v>6000</v>
      </c>
      <c r="L3074" s="6">
        <v>112</v>
      </c>
      <c r="M3074" s="6">
        <v>6090</v>
      </c>
      <c r="N3074" s="6">
        <v>22</v>
      </c>
    </row>
    <row r="3075" spans="1:14" x14ac:dyDescent="0.25">
      <c r="A3075" s="5" t="s">
        <v>1581</v>
      </c>
      <c r="B3075" s="5" t="s">
        <v>50</v>
      </c>
      <c r="C3075" s="5" t="s">
        <v>42</v>
      </c>
      <c r="D3075" s="5" t="s">
        <v>43</v>
      </c>
      <c r="E3075" s="6">
        <v>0</v>
      </c>
      <c r="F3075" s="6">
        <v>89750.159203980103</v>
      </c>
      <c r="G3075" s="6">
        <v>-89750.159203980103</v>
      </c>
      <c r="H3075" s="6">
        <v>90198.91</v>
      </c>
      <c r="I3075" s="6">
        <v>-90198.91</v>
      </c>
      <c r="J3075" s="6">
        <v>0</v>
      </c>
      <c r="K3075" s="6">
        <v>72000</v>
      </c>
      <c r="L3075" s="6">
        <v>-72000</v>
      </c>
      <c r="M3075" s="6">
        <v>72360</v>
      </c>
      <c r="N3075" s="6">
        <v>-72360</v>
      </c>
    </row>
    <row r="3076" spans="1:14" x14ac:dyDescent="0.25">
      <c r="A3076" s="5" t="s">
        <v>1581</v>
      </c>
      <c r="B3076" s="5" t="s">
        <v>103</v>
      </c>
      <c r="C3076" s="5" t="s">
        <v>42</v>
      </c>
      <c r="D3076" s="5" t="s">
        <v>43</v>
      </c>
      <c r="E3076" s="6">
        <v>362053.15</v>
      </c>
      <c r="F3076" s="6">
        <v>361110.2376237624</v>
      </c>
      <c r="G3076" s="6">
        <v>942.91237623762572</v>
      </c>
      <c r="H3076" s="6">
        <v>364721.34</v>
      </c>
      <c r="I3076" s="6">
        <v>-2668.1900000000023</v>
      </c>
      <c r="J3076" s="6">
        <v>72188</v>
      </c>
      <c r="K3076" s="6">
        <v>72000</v>
      </c>
      <c r="L3076" s="6">
        <v>188</v>
      </c>
      <c r="M3076" s="6">
        <v>72720</v>
      </c>
      <c r="N3076" s="6">
        <v>-532</v>
      </c>
    </row>
    <row r="3077" spans="1:14" x14ac:dyDescent="0.25">
      <c r="A3077" s="5" t="s">
        <v>1581</v>
      </c>
      <c r="B3077" s="5" t="s">
        <v>146</v>
      </c>
      <c r="C3077" s="5" t="s">
        <v>42</v>
      </c>
      <c r="D3077" s="5" t="s">
        <v>53</v>
      </c>
      <c r="E3077" s="6">
        <v>246067.19</v>
      </c>
      <c r="F3077" s="6">
        <v>246067.52688172043</v>
      </c>
      <c r="G3077" s="6">
        <v>-0.3368817204318475</v>
      </c>
      <c r="H3077" s="6">
        <v>251727.08</v>
      </c>
      <c r="I3077" s="6">
        <v>-5659.8899999999849</v>
      </c>
      <c r="J3077" s="6">
        <v>54000</v>
      </c>
      <c r="K3077" s="6">
        <v>54000</v>
      </c>
      <c r="L3077" s="6">
        <v>0</v>
      </c>
      <c r="M3077" s="6">
        <v>55242</v>
      </c>
      <c r="N3077" s="6">
        <v>-1242</v>
      </c>
    </row>
    <row r="3078" spans="1:14" x14ac:dyDescent="0.25">
      <c r="A3078" s="5" t="s">
        <v>1581</v>
      </c>
      <c r="B3078" s="5" t="s">
        <v>54</v>
      </c>
      <c r="C3078" s="5" t="s">
        <v>42</v>
      </c>
      <c r="D3078" s="5" t="s">
        <v>55</v>
      </c>
      <c r="E3078" s="6">
        <v>3635.28</v>
      </c>
      <c r="F3078" s="6">
        <v>3564</v>
      </c>
      <c r="G3078" s="6">
        <v>71.2800000000002</v>
      </c>
      <c r="H3078" s="6">
        <v>3635.28</v>
      </c>
      <c r="I3078" s="6">
        <v>0</v>
      </c>
      <c r="J3078" s="6">
        <v>660.96</v>
      </c>
      <c r="K3078" s="6">
        <v>648</v>
      </c>
      <c r="L3078" s="6">
        <v>12.960000000000036</v>
      </c>
      <c r="M3078" s="6">
        <v>660.96</v>
      </c>
      <c r="N3078" s="6">
        <v>0</v>
      </c>
    </row>
    <row r="3079" spans="1:14" x14ac:dyDescent="0.25">
      <c r="A3079" s="5" t="s">
        <v>1582</v>
      </c>
      <c r="B3079" s="5" t="s">
        <v>25</v>
      </c>
      <c r="C3079" s="5" t="s">
        <v>26</v>
      </c>
      <c r="D3079" s="5" t="s">
        <v>27</v>
      </c>
      <c r="E3079" s="6">
        <v>96364.64</v>
      </c>
      <c r="F3079" s="6">
        <v>0</v>
      </c>
      <c r="G3079" s="6">
        <v>96364.64</v>
      </c>
      <c r="H3079" s="6">
        <v>0</v>
      </c>
      <c r="I3079" s="6">
        <v>96364.64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</row>
    <row r="3080" spans="1:14" x14ac:dyDescent="0.25">
      <c r="A3080" s="5" t="s">
        <v>1582</v>
      </c>
      <c r="B3080" s="5" t="s">
        <v>30</v>
      </c>
      <c r="C3080" s="5" t="s">
        <v>29</v>
      </c>
      <c r="D3080" s="5" t="s">
        <v>27</v>
      </c>
      <c r="E3080" s="6">
        <v>878.52</v>
      </c>
      <c r="F3080" s="6">
        <v>0</v>
      </c>
      <c r="G3080" s="6">
        <v>878.52</v>
      </c>
      <c r="H3080" s="6">
        <v>906.72</v>
      </c>
      <c r="I3080" s="6">
        <v>-28.200000000000045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</row>
    <row r="3081" spans="1:14" x14ac:dyDescent="0.25">
      <c r="A3081" s="5" t="s">
        <v>1582</v>
      </c>
      <c r="B3081" s="5" t="s">
        <v>31</v>
      </c>
      <c r="C3081" s="5" t="s">
        <v>29</v>
      </c>
      <c r="D3081" s="5" t="s">
        <v>27</v>
      </c>
      <c r="E3081" s="6">
        <v>3940.39</v>
      </c>
      <c r="F3081" s="6">
        <v>0</v>
      </c>
      <c r="G3081" s="6">
        <v>3940.39</v>
      </c>
      <c r="H3081" s="6">
        <v>4066.86</v>
      </c>
      <c r="I3081" s="6">
        <v>-126.47000000000025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</row>
    <row r="3082" spans="1:14" x14ac:dyDescent="0.25">
      <c r="A3082" s="5" t="s">
        <v>1582</v>
      </c>
      <c r="B3082" s="5" t="s">
        <v>32</v>
      </c>
      <c r="C3082" s="5" t="s">
        <v>33</v>
      </c>
      <c r="D3082" s="5" t="s">
        <v>27</v>
      </c>
      <c r="E3082" s="6">
        <v>8786.1200000000008</v>
      </c>
      <c r="F3082" s="6">
        <v>0</v>
      </c>
      <c r="G3082" s="6">
        <v>8786.1200000000008</v>
      </c>
      <c r="H3082" s="6">
        <v>10236</v>
      </c>
      <c r="I3082" s="6">
        <v>-1449.8799999999992</v>
      </c>
      <c r="J3082" s="6">
        <v>21.654</v>
      </c>
      <c r="K3082" s="6">
        <v>0</v>
      </c>
      <c r="L3082" s="6">
        <v>21.654</v>
      </c>
      <c r="M3082" s="6">
        <v>25.227</v>
      </c>
      <c r="N3082" s="6">
        <v>-3.5730000000000004</v>
      </c>
    </row>
    <row r="3083" spans="1:14" x14ac:dyDescent="0.25">
      <c r="A3083" s="5" t="s">
        <v>1582</v>
      </c>
      <c r="B3083" s="5" t="s">
        <v>28</v>
      </c>
      <c r="C3083" s="5" t="s">
        <v>29</v>
      </c>
      <c r="D3083" s="5" t="s">
        <v>27</v>
      </c>
      <c r="E3083" s="6">
        <v>28073.82</v>
      </c>
      <c r="F3083" s="6">
        <v>0</v>
      </c>
      <c r="G3083" s="6">
        <v>28073.82</v>
      </c>
      <c r="H3083" s="6">
        <v>28974.87</v>
      </c>
      <c r="I3083" s="6">
        <v>-901.04999999999927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</row>
    <row r="3084" spans="1:14" x14ac:dyDescent="0.25">
      <c r="A3084" s="5" t="s">
        <v>1582</v>
      </c>
      <c r="B3084" s="5" t="s">
        <v>34</v>
      </c>
      <c r="C3084" s="5" t="s">
        <v>33</v>
      </c>
      <c r="D3084" s="5" t="s">
        <v>27</v>
      </c>
      <c r="E3084" s="6">
        <v>39280.36</v>
      </c>
      <c r="F3084" s="6">
        <v>0</v>
      </c>
      <c r="G3084" s="6">
        <v>39280.36</v>
      </c>
      <c r="H3084" s="6">
        <v>45762.49</v>
      </c>
      <c r="I3084" s="6">
        <v>-6482.1299999999974</v>
      </c>
      <c r="J3084" s="6">
        <v>21.654</v>
      </c>
      <c r="K3084" s="6">
        <v>0</v>
      </c>
      <c r="L3084" s="6">
        <v>21.654</v>
      </c>
      <c r="M3084" s="6">
        <v>25.227</v>
      </c>
      <c r="N3084" s="6">
        <v>-3.5730000000000004</v>
      </c>
    </row>
    <row r="3085" spans="1:14" x14ac:dyDescent="0.25">
      <c r="A3085" s="5" t="s">
        <v>1582</v>
      </c>
      <c r="B3085" s="5" t="s">
        <v>36</v>
      </c>
      <c r="C3085" s="5" t="s">
        <v>29</v>
      </c>
      <c r="D3085" s="5" t="s">
        <v>27</v>
      </c>
      <c r="E3085" s="6">
        <v>50637.43</v>
      </c>
      <c r="F3085" s="6">
        <v>0</v>
      </c>
      <c r="G3085" s="6">
        <v>50637.43</v>
      </c>
      <c r="H3085" s="6">
        <v>52262.67</v>
      </c>
      <c r="I3085" s="6">
        <v>-1625.239999999998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</row>
    <row r="3086" spans="1:14" x14ac:dyDescent="0.25">
      <c r="A3086" s="5" t="s">
        <v>1582</v>
      </c>
      <c r="B3086" s="5" t="s">
        <v>35</v>
      </c>
      <c r="C3086" s="5" t="s">
        <v>33</v>
      </c>
      <c r="D3086" s="5" t="s">
        <v>27</v>
      </c>
      <c r="E3086" s="6">
        <v>46260.1</v>
      </c>
      <c r="F3086" s="6">
        <v>0</v>
      </c>
      <c r="G3086" s="6">
        <v>46260.1</v>
      </c>
      <c r="H3086" s="6">
        <v>53890.76</v>
      </c>
      <c r="I3086" s="6">
        <v>-7630.6600000000035</v>
      </c>
      <c r="J3086" s="6">
        <v>454.73399999999998</v>
      </c>
      <c r="K3086" s="6">
        <v>0</v>
      </c>
      <c r="L3086" s="6">
        <v>454.73399999999998</v>
      </c>
      <c r="M3086" s="6">
        <v>529.74300000000005</v>
      </c>
      <c r="N3086" s="6">
        <v>-75.009000000000071</v>
      </c>
    </row>
    <row r="3087" spans="1:14" x14ac:dyDescent="0.25">
      <c r="A3087" s="5" t="s">
        <v>1582</v>
      </c>
      <c r="B3087" s="5" t="s">
        <v>37</v>
      </c>
      <c r="C3087" s="5" t="s">
        <v>29</v>
      </c>
      <c r="D3087" s="5" t="s">
        <v>27</v>
      </c>
      <c r="E3087" s="6">
        <v>111014.94</v>
      </c>
      <c r="F3087" s="6">
        <v>0</v>
      </c>
      <c r="G3087" s="6">
        <v>111014.94</v>
      </c>
      <c r="H3087" s="6">
        <v>114578.03</v>
      </c>
      <c r="I3087" s="6">
        <v>-3563.0899999999965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</row>
    <row r="3088" spans="1:14" x14ac:dyDescent="0.25">
      <c r="A3088" s="5" t="s">
        <v>1582</v>
      </c>
      <c r="B3088" s="5" t="s">
        <v>140</v>
      </c>
      <c r="C3088" s="5" t="s">
        <v>39</v>
      </c>
      <c r="D3088" s="5" t="s">
        <v>40</v>
      </c>
      <c r="E3088" s="6">
        <v>-2655115.42</v>
      </c>
      <c r="F3088" s="6">
        <v>0</v>
      </c>
      <c r="G3088" s="6">
        <v>-2655115.42</v>
      </c>
      <c r="H3088" s="6">
        <v>-2655115.27</v>
      </c>
      <c r="I3088" s="6">
        <v>-0.14999999990686774</v>
      </c>
      <c r="J3088" s="6">
        <v>-32289</v>
      </c>
      <c r="K3088" s="6">
        <v>0</v>
      </c>
      <c r="L3088" s="6">
        <v>-32289</v>
      </c>
      <c r="M3088" s="6">
        <v>-32289</v>
      </c>
      <c r="N3088" s="6">
        <v>0</v>
      </c>
    </row>
    <row r="3089" spans="1:14" x14ac:dyDescent="0.25">
      <c r="A3089" s="5" t="s">
        <v>1582</v>
      </c>
      <c r="B3089" s="5" t="s">
        <v>92</v>
      </c>
      <c r="C3089" s="5" t="s">
        <v>42</v>
      </c>
      <c r="D3089" s="5" t="s">
        <v>43</v>
      </c>
      <c r="E3089" s="6">
        <v>127.68</v>
      </c>
      <c r="F3089" s="6">
        <v>0</v>
      </c>
      <c r="G3089" s="6">
        <v>127.68</v>
      </c>
      <c r="H3089" s="6">
        <v>0</v>
      </c>
      <c r="I3089" s="6">
        <v>127.68</v>
      </c>
      <c r="J3089" s="6">
        <v>1500</v>
      </c>
      <c r="K3089" s="6">
        <v>0</v>
      </c>
      <c r="L3089" s="6">
        <v>1500</v>
      </c>
      <c r="M3089" s="6">
        <v>0</v>
      </c>
      <c r="N3089" s="6">
        <v>1500</v>
      </c>
    </row>
    <row r="3090" spans="1:14" x14ac:dyDescent="0.25">
      <c r="A3090" s="5" t="s">
        <v>1582</v>
      </c>
      <c r="B3090" s="5" t="s">
        <v>1364</v>
      </c>
      <c r="C3090" s="5" t="s">
        <v>42</v>
      </c>
      <c r="D3090" s="5" t="s">
        <v>43</v>
      </c>
      <c r="E3090" s="6">
        <v>202862.4</v>
      </c>
      <c r="F3090" s="6">
        <v>0</v>
      </c>
      <c r="G3090" s="6">
        <v>202862.4</v>
      </c>
      <c r="H3090" s="6">
        <v>0</v>
      </c>
      <c r="I3090" s="6">
        <v>202862.4</v>
      </c>
      <c r="J3090" s="6">
        <v>195000</v>
      </c>
      <c r="K3090" s="6">
        <v>0</v>
      </c>
      <c r="L3090" s="6">
        <v>195000</v>
      </c>
      <c r="M3090" s="6">
        <v>0</v>
      </c>
      <c r="N3090" s="6">
        <v>195000</v>
      </c>
    </row>
    <row r="3091" spans="1:14" x14ac:dyDescent="0.25">
      <c r="A3091" s="5" t="s">
        <v>1582</v>
      </c>
      <c r="B3091" s="5" t="s">
        <v>141</v>
      </c>
      <c r="C3091" s="5" t="s">
        <v>42</v>
      </c>
      <c r="D3091" s="5" t="s">
        <v>43</v>
      </c>
      <c r="E3091" s="6">
        <v>3325.32</v>
      </c>
      <c r="F3091" s="6">
        <v>3218.5643564356437</v>
      </c>
      <c r="G3091" s="6">
        <v>106.75564356435643</v>
      </c>
      <c r="H3091" s="6">
        <v>3250.75</v>
      </c>
      <c r="I3091" s="6">
        <v>74.570000000000164</v>
      </c>
      <c r="J3091" s="6">
        <v>33360</v>
      </c>
      <c r="K3091" s="6">
        <v>32289</v>
      </c>
      <c r="L3091" s="6">
        <v>1071</v>
      </c>
      <c r="M3091" s="6">
        <v>32611.89</v>
      </c>
      <c r="N3091" s="6">
        <v>748.11000000000058</v>
      </c>
    </row>
    <row r="3092" spans="1:14" x14ac:dyDescent="0.25">
      <c r="A3092" s="5" t="s">
        <v>1582</v>
      </c>
      <c r="B3092" s="5" t="s">
        <v>142</v>
      </c>
      <c r="C3092" s="5" t="s">
        <v>42</v>
      </c>
      <c r="D3092" s="5" t="s">
        <v>43</v>
      </c>
      <c r="E3092" s="6">
        <v>14075.87</v>
      </c>
      <c r="F3092" s="6">
        <v>14045.714285714286</v>
      </c>
      <c r="G3092" s="6">
        <v>30.155714285714566</v>
      </c>
      <c r="H3092" s="6">
        <v>14256.4</v>
      </c>
      <c r="I3092" s="6">
        <v>-180.52999999999884</v>
      </c>
      <c r="J3092" s="6">
        <v>194150</v>
      </c>
      <c r="K3092" s="6">
        <v>193734</v>
      </c>
      <c r="L3092" s="6">
        <v>416</v>
      </c>
      <c r="M3092" s="6">
        <v>196640.01</v>
      </c>
      <c r="N3092" s="6">
        <v>-2490.0100000000093</v>
      </c>
    </row>
    <row r="3093" spans="1:14" x14ac:dyDescent="0.25">
      <c r="A3093" s="5" t="s">
        <v>1582</v>
      </c>
      <c r="B3093" s="5" t="s">
        <v>94</v>
      </c>
      <c r="C3093" s="5" t="s">
        <v>42</v>
      </c>
      <c r="D3093" s="5" t="s">
        <v>43</v>
      </c>
      <c r="E3093" s="6">
        <v>15988.5</v>
      </c>
      <c r="F3093" s="6">
        <v>15983.054726368158</v>
      </c>
      <c r="G3093" s="6">
        <v>5.445273631841701</v>
      </c>
      <c r="H3093" s="6">
        <v>16062.97</v>
      </c>
      <c r="I3093" s="6">
        <v>-74.469999999999345</v>
      </c>
      <c r="J3093" s="6">
        <v>32300</v>
      </c>
      <c r="K3093" s="6">
        <v>32289</v>
      </c>
      <c r="L3093" s="6">
        <v>11</v>
      </c>
      <c r="M3093" s="6">
        <v>32450.445</v>
      </c>
      <c r="N3093" s="6">
        <v>-150.44499999999971</v>
      </c>
    </row>
    <row r="3094" spans="1:14" x14ac:dyDescent="0.25">
      <c r="A3094" s="5" t="s">
        <v>1582</v>
      </c>
      <c r="B3094" s="5" t="s">
        <v>143</v>
      </c>
      <c r="C3094" s="5" t="s">
        <v>42</v>
      </c>
      <c r="D3094" s="5" t="s">
        <v>43</v>
      </c>
      <c r="E3094" s="6">
        <v>26818.560000000001</v>
      </c>
      <c r="F3094" s="6">
        <v>26781.783251231525</v>
      </c>
      <c r="G3094" s="6">
        <v>36.776748768475954</v>
      </c>
      <c r="H3094" s="6">
        <v>27183.51</v>
      </c>
      <c r="I3094" s="6">
        <v>-364.94999999999709</v>
      </c>
      <c r="J3094" s="6">
        <v>194000</v>
      </c>
      <c r="K3094" s="6">
        <v>193734</v>
      </c>
      <c r="L3094" s="6">
        <v>266</v>
      </c>
      <c r="M3094" s="6">
        <v>196640.01</v>
      </c>
      <c r="N3094" s="6">
        <v>-2640.0100000000093</v>
      </c>
    </row>
    <row r="3095" spans="1:14" x14ac:dyDescent="0.25">
      <c r="A3095" s="5" t="s">
        <v>1582</v>
      </c>
      <c r="B3095" s="5" t="s">
        <v>144</v>
      </c>
      <c r="C3095" s="5" t="s">
        <v>42</v>
      </c>
      <c r="D3095" s="5" t="s">
        <v>43</v>
      </c>
      <c r="E3095" s="6">
        <v>37759.4</v>
      </c>
      <c r="F3095" s="6">
        <v>37322.857142857138</v>
      </c>
      <c r="G3095" s="6">
        <v>436.5428571428638</v>
      </c>
      <c r="H3095" s="6">
        <v>37882.699999999997</v>
      </c>
      <c r="I3095" s="6">
        <v>-123.29999999999563</v>
      </c>
      <c r="J3095" s="6">
        <v>196000</v>
      </c>
      <c r="K3095" s="6">
        <v>193734</v>
      </c>
      <c r="L3095" s="6">
        <v>2266</v>
      </c>
      <c r="M3095" s="6">
        <v>196640.01</v>
      </c>
      <c r="N3095" s="6">
        <v>-640.01000000000931</v>
      </c>
    </row>
    <row r="3096" spans="1:14" x14ac:dyDescent="0.25">
      <c r="A3096" s="5" t="s">
        <v>1582</v>
      </c>
      <c r="B3096" s="5" t="s">
        <v>84</v>
      </c>
      <c r="C3096" s="5" t="s">
        <v>42</v>
      </c>
      <c r="D3096" s="5" t="s">
        <v>43</v>
      </c>
      <c r="E3096" s="6">
        <v>78723.59</v>
      </c>
      <c r="F3096" s="6">
        <v>78719.931372549021</v>
      </c>
      <c r="G3096" s="6">
        <v>3.658627450975473</v>
      </c>
      <c r="H3096" s="6">
        <v>80294.33</v>
      </c>
      <c r="I3096" s="6">
        <v>-1570.7400000000052</v>
      </c>
      <c r="J3096" s="6">
        <v>193743</v>
      </c>
      <c r="K3096" s="6">
        <v>193734</v>
      </c>
      <c r="L3096" s="6">
        <v>9</v>
      </c>
      <c r="M3096" s="6">
        <v>197608.68</v>
      </c>
      <c r="N3096" s="6">
        <v>-3865.679999999993</v>
      </c>
    </row>
    <row r="3097" spans="1:14" x14ac:dyDescent="0.25">
      <c r="A3097" s="5" t="s">
        <v>1582</v>
      </c>
      <c r="B3097" s="5" t="s">
        <v>136</v>
      </c>
      <c r="C3097" s="5" t="s">
        <v>42</v>
      </c>
      <c r="D3097" s="5" t="s">
        <v>43</v>
      </c>
      <c r="E3097" s="6">
        <v>104741.45</v>
      </c>
      <c r="F3097" s="6">
        <v>104608.61083743842</v>
      </c>
      <c r="G3097" s="6">
        <v>132.83916256157681</v>
      </c>
      <c r="H3097" s="6">
        <v>106177.74</v>
      </c>
      <c r="I3097" s="6">
        <v>-1436.2900000000081</v>
      </c>
      <c r="J3097" s="6">
        <v>193980</v>
      </c>
      <c r="K3097" s="6">
        <v>193734</v>
      </c>
      <c r="L3097" s="6">
        <v>246</v>
      </c>
      <c r="M3097" s="6">
        <v>196640.01</v>
      </c>
      <c r="N3097" s="6">
        <v>-2660.0100000000093</v>
      </c>
    </row>
    <row r="3098" spans="1:14" x14ac:dyDescent="0.25">
      <c r="A3098" s="5" t="s">
        <v>1582</v>
      </c>
      <c r="B3098" s="5" t="s">
        <v>145</v>
      </c>
      <c r="C3098" s="5" t="s">
        <v>42</v>
      </c>
      <c r="D3098" s="5" t="s">
        <v>43</v>
      </c>
      <c r="E3098" s="6">
        <v>146814.12</v>
      </c>
      <c r="F3098" s="6">
        <v>145946.27586206896</v>
      </c>
      <c r="G3098" s="6">
        <v>867.84413793103886</v>
      </c>
      <c r="H3098" s="6">
        <v>148135.47</v>
      </c>
      <c r="I3098" s="6">
        <v>-1321.3500000000058</v>
      </c>
      <c r="J3098" s="6">
        <v>32481</v>
      </c>
      <c r="K3098" s="6">
        <v>32289</v>
      </c>
      <c r="L3098" s="6">
        <v>192</v>
      </c>
      <c r="M3098" s="6">
        <v>32773.334999999999</v>
      </c>
      <c r="N3098" s="6">
        <v>-292.33499999999913</v>
      </c>
    </row>
    <row r="3099" spans="1:14" x14ac:dyDescent="0.25">
      <c r="A3099" s="5" t="s">
        <v>1582</v>
      </c>
      <c r="B3099" s="5" t="s">
        <v>50</v>
      </c>
      <c r="C3099" s="5" t="s">
        <v>42</v>
      </c>
      <c r="D3099" s="5" t="s">
        <v>43</v>
      </c>
      <c r="E3099" s="6">
        <v>0</v>
      </c>
      <c r="F3099" s="6">
        <v>241495.24378109453</v>
      </c>
      <c r="G3099" s="6">
        <v>-241495.24378109453</v>
      </c>
      <c r="H3099" s="6">
        <v>242702.72</v>
      </c>
      <c r="I3099" s="6">
        <v>-242702.72</v>
      </c>
      <c r="J3099" s="6">
        <v>0</v>
      </c>
      <c r="K3099" s="6">
        <v>193734</v>
      </c>
      <c r="L3099" s="6">
        <v>-193734</v>
      </c>
      <c r="M3099" s="6">
        <v>194702.67</v>
      </c>
      <c r="N3099" s="6">
        <v>-194702.67</v>
      </c>
    </row>
    <row r="3100" spans="1:14" x14ac:dyDescent="0.25">
      <c r="A3100" s="5" t="s">
        <v>1582</v>
      </c>
      <c r="B3100" s="5" t="s">
        <v>103</v>
      </c>
      <c r="C3100" s="5" t="s">
        <v>42</v>
      </c>
      <c r="D3100" s="5" t="s">
        <v>43</v>
      </c>
      <c r="E3100" s="6">
        <v>972590.25</v>
      </c>
      <c r="F3100" s="6">
        <v>971657.37623762374</v>
      </c>
      <c r="G3100" s="6">
        <v>932.87376237625722</v>
      </c>
      <c r="H3100" s="6">
        <v>981373.95</v>
      </c>
      <c r="I3100" s="6">
        <v>-8783.6999999999534</v>
      </c>
      <c r="J3100" s="6">
        <v>193920</v>
      </c>
      <c r="K3100" s="6">
        <v>193734</v>
      </c>
      <c r="L3100" s="6">
        <v>186</v>
      </c>
      <c r="M3100" s="6">
        <v>195671.34</v>
      </c>
      <c r="N3100" s="6">
        <v>-1751.3399999999965</v>
      </c>
    </row>
    <row r="3101" spans="1:14" x14ac:dyDescent="0.25">
      <c r="A3101" s="5" t="s">
        <v>1582</v>
      </c>
      <c r="B3101" s="5" t="s">
        <v>146</v>
      </c>
      <c r="C3101" s="5" t="s">
        <v>42</v>
      </c>
      <c r="D3101" s="5" t="s">
        <v>53</v>
      </c>
      <c r="E3101" s="6">
        <v>656270.34</v>
      </c>
      <c r="F3101" s="6">
        <v>662106.18768328452</v>
      </c>
      <c r="G3101" s="6">
        <v>-5835.8476832845481</v>
      </c>
      <c r="H3101" s="6">
        <v>677334.63</v>
      </c>
      <c r="I3101" s="6">
        <v>-21064.290000000037</v>
      </c>
      <c r="J3101" s="6">
        <v>144020</v>
      </c>
      <c r="K3101" s="6">
        <v>145300.49951124145</v>
      </c>
      <c r="L3101" s="6">
        <v>-1280.4995112414472</v>
      </c>
      <c r="M3101" s="6">
        <v>148642.41099999999</v>
      </c>
      <c r="N3101" s="6">
        <v>-4622.4109999999928</v>
      </c>
    </row>
    <row r="3102" spans="1:14" x14ac:dyDescent="0.25">
      <c r="A3102" s="5" t="s">
        <v>1582</v>
      </c>
      <c r="B3102" s="5" t="s">
        <v>54</v>
      </c>
      <c r="C3102" s="5" t="s">
        <v>42</v>
      </c>
      <c r="D3102" s="5" t="s">
        <v>55</v>
      </c>
      <c r="E3102" s="6">
        <v>9781.6200000000008</v>
      </c>
      <c r="F3102" s="6">
        <v>9589.8333333333321</v>
      </c>
      <c r="G3102" s="6">
        <v>191.78666666666868</v>
      </c>
      <c r="H3102" s="6">
        <v>9781.6299999999992</v>
      </c>
      <c r="I3102" s="6">
        <v>-9.9999999983992893E-3</v>
      </c>
      <c r="J3102" s="6">
        <v>1778.4780000000001</v>
      </c>
      <c r="K3102" s="6">
        <v>1743.6058823529413</v>
      </c>
      <c r="L3102" s="6">
        <v>34.872117647058758</v>
      </c>
      <c r="M3102" s="6">
        <v>1778.4780000000001</v>
      </c>
      <c r="N3102" s="6">
        <v>0</v>
      </c>
    </row>
    <row r="3103" spans="1:14" x14ac:dyDescent="0.25">
      <c r="A3103" s="5" t="s">
        <v>1583</v>
      </c>
      <c r="B3103" s="5" t="s">
        <v>25</v>
      </c>
      <c r="C3103" s="5" t="s">
        <v>26</v>
      </c>
      <c r="D3103" s="5" t="s">
        <v>27</v>
      </c>
      <c r="E3103" s="6">
        <v>5899.71</v>
      </c>
      <c r="F3103" s="6">
        <v>0</v>
      </c>
      <c r="G3103" s="6">
        <v>5899.71</v>
      </c>
      <c r="H3103" s="6">
        <v>0</v>
      </c>
      <c r="I3103" s="6">
        <v>5899.71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</row>
    <row r="3104" spans="1:14" x14ac:dyDescent="0.25">
      <c r="A3104" s="5" t="s">
        <v>1583</v>
      </c>
      <c r="B3104" s="5" t="s">
        <v>30</v>
      </c>
      <c r="C3104" s="5" t="s">
        <v>29</v>
      </c>
      <c r="D3104" s="5" t="s">
        <v>27</v>
      </c>
      <c r="E3104" s="6">
        <v>78.010000000000005</v>
      </c>
      <c r="F3104" s="6">
        <v>0</v>
      </c>
      <c r="G3104" s="6">
        <v>78.010000000000005</v>
      </c>
      <c r="H3104" s="6">
        <v>78.87</v>
      </c>
      <c r="I3104" s="6">
        <v>-0.85999999999999943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</row>
    <row r="3105" spans="1:14" x14ac:dyDescent="0.25">
      <c r="A3105" s="5" t="s">
        <v>1583</v>
      </c>
      <c r="B3105" s="5" t="s">
        <v>31</v>
      </c>
      <c r="C3105" s="5" t="s">
        <v>29</v>
      </c>
      <c r="D3105" s="5" t="s">
        <v>27</v>
      </c>
      <c r="E3105" s="6">
        <v>349.88</v>
      </c>
      <c r="F3105" s="6">
        <v>0</v>
      </c>
      <c r="G3105" s="6">
        <v>349.88</v>
      </c>
      <c r="H3105" s="6">
        <v>353.74</v>
      </c>
      <c r="I3105" s="6">
        <v>-3.8600000000000136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</row>
    <row r="3106" spans="1:14" x14ac:dyDescent="0.25">
      <c r="A3106" s="5" t="s">
        <v>1583</v>
      </c>
      <c r="B3106" s="5" t="s">
        <v>32</v>
      </c>
      <c r="C3106" s="5" t="s">
        <v>33</v>
      </c>
      <c r="D3106" s="5" t="s">
        <v>27</v>
      </c>
      <c r="E3106" s="6">
        <v>710.06</v>
      </c>
      <c r="F3106" s="6">
        <v>0</v>
      </c>
      <c r="G3106" s="6">
        <v>710.06</v>
      </c>
      <c r="H3106" s="6">
        <v>791.36</v>
      </c>
      <c r="I3106" s="6">
        <v>-81.300000000000068</v>
      </c>
      <c r="J3106" s="6">
        <v>1.75</v>
      </c>
      <c r="K3106" s="6">
        <v>0</v>
      </c>
      <c r="L3106" s="6">
        <v>1.75</v>
      </c>
      <c r="M3106" s="6">
        <v>1.95</v>
      </c>
      <c r="N3106" s="6">
        <v>-0.19999999999999996</v>
      </c>
    </row>
    <row r="3107" spans="1:14" x14ac:dyDescent="0.25">
      <c r="A3107" s="5" t="s">
        <v>1583</v>
      </c>
      <c r="B3107" s="5" t="s">
        <v>28</v>
      </c>
      <c r="C3107" s="5" t="s">
        <v>29</v>
      </c>
      <c r="D3107" s="5" t="s">
        <v>27</v>
      </c>
      <c r="E3107" s="6">
        <v>2492.7600000000002</v>
      </c>
      <c r="F3107" s="6">
        <v>0</v>
      </c>
      <c r="G3107" s="6">
        <v>2492.7600000000002</v>
      </c>
      <c r="H3107" s="6">
        <v>2520.2399999999998</v>
      </c>
      <c r="I3107" s="6">
        <v>-27.479999999999563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</row>
    <row r="3108" spans="1:14" x14ac:dyDescent="0.25">
      <c r="A3108" s="5" t="s">
        <v>1583</v>
      </c>
      <c r="B3108" s="5" t="s">
        <v>34</v>
      </c>
      <c r="C3108" s="5" t="s">
        <v>33</v>
      </c>
      <c r="D3108" s="5" t="s">
        <v>27</v>
      </c>
      <c r="E3108" s="6">
        <v>3174.5</v>
      </c>
      <c r="F3108" s="6">
        <v>0</v>
      </c>
      <c r="G3108" s="6">
        <v>3174.5</v>
      </c>
      <c r="H3108" s="6">
        <v>3537.96</v>
      </c>
      <c r="I3108" s="6">
        <v>-363.46000000000004</v>
      </c>
      <c r="J3108" s="6">
        <v>1.75</v>
      </c>
      <c r="K3108" s="6">
        <v>0</v>
      </c>
      <c r="L3108" s="6">
        <v>1.75</v>
      </c>
      <c r="M3108" s="6">
        <v>1.95</v>
      </c>
      <c r="N3108" s="6">
        <v>-0.19999999999999996</v>
      </c>
    </row>
    <row r="3109" spans="1:14" x14ac:dyDescent="0.25">
      <c r="A3109" s="5" t="s">
        <v>1583</v>
      </c>
      <c r="B3109" s="5" t="s">
        <v>35</v>
      </c>
      <c r="C3109" s="5" t="s">
        <v>33</v>
      </c>
      <c r="D3109" s="5" t="s">
        <v>27</v>
      </c>
      <c r="E3109" s="6">
        <v>3738.58</v>
      </c>
      <c r="F3109" s="6">
        <v>0</v>
      </c>
      <c r="G3109" s="6">
        <v>3738.58</v>
      </c>
      <c r="H3109" s="6">
        <v>4166.59</v>
      </c>
      <c r="I3109" s="6">
        <v>-428.01000000000022</v>
      </c>
      <c r="J3109" s="6">
        <v>36.75</v>
      </c>
      <c r="K3109" s="6">
        <v>0</v>
      </c>
      <c r="L3109" s="6">
        <v>36.75</v>
      </c>
      <c r="M3109" s="6">
        <v>40.957000000000001</v>
      </c>
      <c r="N3109" s="6">
        <v>-4.2070000000000007</v>
      </c>
    </row>
    <row r="3110" spans="1:14" x14ac:dyDescent="0.25">
      <c r="A3110" s="5" t="s">
        <v>1583</v>
      </c>
      <c r="B3110" s="5" t="s">
        <v>36</v>
      </c>
      <c r="C3110" s="5" t="s">
        <v>29</v>
      </c>
      <c r="D3110" s="5" t="s">
        <v>27</v>
      </c>
      <c r="E3110" s="6">
        <v>4496.26</v>
      </c>
      <c r="F3110" s="6">
        <v>0</v>
      </c>
      <c r="G3110" s="6">
        <v>4496.26</v>
      </c>
      <c r="H3110" s="6">
        <v>4545.8100000000004</v>
      </c>
      <c r="I3110" s="6">
        <v>-49.550000000000182</v>
      </c>
      <c r="J3110" s="6">
        <v>0</v>
      </c>
      <c r="K3110" s="6">
        <v>0</v>
      </c>
      <c r="L3110" s="6">
        <v>0</v>
      </c>
      <c r="M3110" s="6">
        <v>0</v>
      </c>
      <c r="N3110" s="6">
        <v>0</v>
      </c>
    </row>
    <row r="3111" spans="1:14" x14ac:dyDescent="0.25">
      <c r="A3111" s="5" t="s">
        <v>1583</v>
      </c>
      <c r="B3111" s="5" t="s">
        <v>37</v>
      </c>
      <c r="C3111" s="5" t="s">
        <v>29</v>
      </c>
      <c r="D3111" s="5" t="s">
        <v>27</v>
      </c>
      <c r="E3111" s="6">
        <v>9857.3700000000008</v>
      </c>
      <c r="F3111" s="6">
        <v>0</v>
      </c>
      <c r="G3111" s="6">
        <v>9857.3700000000008</v>
      </c>
      <c r="H3111" s="6">
        <v>9966.01</v>
      </c>
      <c r="I3111" s="6">
        <v>-108.63999999999942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</row>
    <row r="3112" spans="1:14" x14ac:dyDescent="0.25">
      <c r="A3112" s="5" t="s">
        <v>1583</v>
      </c>
      <c r="B3112" s="5" t="s">
        <v>150</v>
      </c>
      <c r="C3112" s="5" t="s">
        <v>39</v>
      </c>
      <c r="D3112" s="5" t="s">
        <v>40</v>
      </c>
      <c r="E3112" s="6">
        <v>-227909.91</v>
      </c>
      <c r="F3112" s="6">
        <v>0</v>
      </c>
      <c r="G3112" s="6">
        <v>-227909.91</v>
      </c>
      <c r="H3112" s="6">
        <v>-227909.9</v>
      </c>
      <c r="I3112" s="6">
        <v>-1.0000000009313226E-2</v>
      </c>
      <c r="J3112" s="6">
        <v>-1404.25</v>
      </c>
      <c r="K3112" s="6">
        <v>0</v>
      </c>
      <c r="L3112" s="6">
        <v>-1404.25</v>
      </c>
      <c r="M3112" s="6">
        <v>-1404.25</v>
      </c>
      <c r="N3112" s="6">
        <v>0</v>
      </c>
    </row>
    <row r="3113" spans="1:14" x14ac:dyDescent="0.25">
      <c r="A3113" s="5" t="s">
        <v>1583</v>
      </c>
      <c r="B3113" s="5" t="s">
        <v>1364</v>
      </c>
      <c r="C3113" s="5" t="s">
        <v>42</v>
      </c>
      <c r="D3113" s="5" t="s">
        <v>43</v>
      </c>
      <c r="E3113" s="6">
        <v>17581.400000000001</v>
      </c>
      <c r="F3113" s="6">
        <v>0</v>
      </c>
      <c r="G3113" s="6">
        <v>17581.400000000001</v>
      </c>
      <c r="H3113" s="6">
        <v>0</v>
      </c>
      <c r="I3113" s="6">
        <v>17581.400000000001</v>
      </c>
      <c r="J3113" s="6">
        <v>16900</v>
      </c>
      <c r="K3113" s="6">
        <v>0</v>
      </c>
      <c r="L3113" s="6">
        <v>16900</v>
      </c>
      <c r="M3113" s="6">
        <v>0</v>
      </c>
      <c r="N3113" s="6">
        <v>16900</v>
      </c>
    </row>
    <row r="3114" spans="1:14" x14ac:dyDescent="0.25">
      <c r="A3114" s="5" t="s">
        <v>1583</v>
      </c>
      <c r="B3114" s="5" t="s">
        <v>151</v>
      </c>
      <c r="C3114" s="5" t="s">
        <v>42</v>
      </c>
      <c r="D3114" s="5" t="s">
        <v>43</v>
      </c>
      <c r="E3114" s="6">
        <v>152.51</v>
      </c>
      <c r="F3114" s="6">
        <v>139.98039215686273</v>
      </c>
      <c r="G3114" s="6">
        <v>12.529607843137256</v>
      </c>
      <c r="H3114" s="6">
        <v>142.78</v>
      </c>
      <c r="I3114" s="6">
        <v>9.7299999999999898</v>
      </c>
      <c r="J3114" s="6">
        <v>1530</v>
      </c>
      <c r="K3114" s="6">
        <v>1404.25</v>
      </c>
      <c r="L3114" s="6">
        <v>125.75</v>
      </c>
      <c r="M3114" s="6">
        <v>1432.335</v>
      </c>
      <c r="N3114" s="6">
        <v>97.664999999999964</v>
      </c>
    </row>
    <row r="3115" spans="1:14" x14ac:dyDescent="0.25">
      <c r="A3115" s="5" t="s">
        <v>1583</v>
      </c>
      <c r="B3115" s="5" t="s">
        <v>152</v>
      </c>
      <c r="C3115" s="5" t="s">
        <v>42</v>
      </c>
      <c r="D3115" s="5" t="s">
        <v>43</v>
      </c>
      <c r="E3115" s="6">
        <v>1261.5</v>
      </c>
      <c r="F3115" s="6">
        <v>1221.6945812807883</v>
      </c>
      <c r="G3115" s="6">
        <v>39.80541871921173</v>
      </c>
      <c r="H3115" s="6">
        <v>1240.02</v>
      </c>
      <c r="I3115" s="6">
        <v>21.480000000000018</v>
      </c>
      <c r="J3115" s="6">
        <v>17400</v>
      </c>
      <c r="K3115" s="6">
        <v>16851</v>
      </c>
      <c r="L3115" s="6">
        <v>549</v>
      </c>
      <c r="M3115" s="6">
        <v>17103.764999999999</v>
      </c>
      <c r="N3115" s="6">
        <v>296.23500000000058</v>
      </c>
    </row>
    <row r="3116" spans="1:14" x14ac:dyDescent="0.25">
      <c r="A3116" s="5" t="s">
        <v>1583</v>
      </c>
      <c r="B3116" s="5" t="s">
        <v>44</v>
      </c>
      <c r="C3116" s="5" t="s">
        <v>42</v>
      </c>
      <c r="D3116" s="5" t="s">
        <v>43</v>
      </c>
      <c r="E3116" s="6">
        <v>1395.33</v>
      </c>
      <c r="F3116" s="6">
        <v>1391.6119402985075</v>
      </c>
      <c r="G3116" s="6">
        <v>3.7180597014923933</v>
      </c>
      <c r="H3116" s="6">
        <v>1398.57</v>
      </c>
      <c r="I3116" s="6">
        <v>-3.2400000000000091</v>
      </c>
      <c r="J3116" s="6">
        <v>1408</v>
      </c>
      <c r="K3116" s="6">
        <v>1404.2497512437812</v>
      </c>
      <c r="L3116" s="6">
        <v>3.7502487562187525</v>
      </c>
      <c r="M3116" s="6">
        <v>1411.271</v>
      </c>
      <c r="N3116" s="6">
        <v>-3.2709999999999582</v>
      </c>
    </row>
    <row r="3117" spans="1:14" x14ac:dyDescent="0.25">
      <c r="A3117" s="5" t="s">
        <v>1583</v>
      </c>
      <c r="B3117" s="5" t="s">
        <v>153</v>
      </c>
      <c r="C3117" s="5" t="s">
        <v>42</v>
      </c>
      <c r="D3117" s="5" t="s">
        <v>43</v>
      </c>
      <c r="E3117" s="6">
        <v>2377.73</v>
      </c>
      <c r="F3117" s="6">
        <v>2329.4778325123152</v>
      </c>
      <c r="G3117" s="6">
        <v>48.252167487684801</v>
      </c>
      <c r="H3117" s="6">
        <v>2364.42</v>
      </c>
      <c r="I3117" s="6">
        <v>13.309999999999945</v>
      </c>
      <c r="J3117" s="6">
        <v>17200</v>
      </c>
      <c r="K3117" s="6">
        <v>16851</v>
      </c>
      <c r="L3117" s="6">
        <v>349</v>
      </c>
      <c r="M3117" s="6">
        <v>17103.764999999999</v>
      </c>
      <c r="N3117" s="6">
        <v>96.235000000000582</v>
      </c>
    </row>
    <row r="3118" spans="1:14" x14ac:dyDescent="0.25">
      <c r="A3118" s="5" t="s">
        <v>1583</v>
      </c>
      <c r="B3118" s="5" t="s">
        <v>154</v>
      </c>
      <c r="C3118" s="5" t="s">
        <v>42</v>
      </c>
      <c r="D3118" s="5" t="s">
        <v>43</v>
      </c>
      <c r="E3118" s="6">
        <v>3326.67</v>
      </c>
      <c r="F3118" s="6">
        <v>3249.7142857142858</v>
      </c>
      <c r="G3118" s="6">
        <v>76.955714285714294</v>
      </c>
      <c r="H3118" s="6">
        <v>3298.46</v>
      </c>
      <c r="I3118" s="6">
        <v>28.210000000000036</v>
      </c>
      <c r="J3118" s="6">
        <v>17250</v>
      </c>
      <c r="K3118" s="6">
        <v>16851</v>
      </c>
      <c r="L3118" s="6">
        <v>399</v>
      </c>
      <c r="M3118" s="6">
        <v>17103.764999999999</v>
      </c>
      <c r="N3118" s="6">
        <v>146.23500000000058</v>
      </c>
    </row>
    <row r="3119" spans="1:14" x14ac:dyDescent="0.25">
      <c r="A3119" s="5" t="s">
        <v>1583</v>
      </c>
      <c r="B3119" s="5" t="s">
        <v>84</v>
      </c>
      <c r="C3119" s="5" t="s">
        <v>42</v>
      </c>
      <c r="D3119" s="5" t="s">
        <v>43</v>
      </c>
      <c r="E3119" s="6">
        <v>6891.36</v>
      </c>
      <c r="F3119" s="6">
        <v>6847.0686274509808</v>
      </c>
      <c r="G3119" s="6">
        <v>44.291372549018888</v>
      </c>
      <c r="H3119" s="6">
        <v>6984.01</v>
      </c>
      <c r="I3119" s="6">
        <v>-92.650000000000546</v>
      </c>
      <c r="J3119" s="6">
        <v>16960</v>
      </c>
      <c r="K3119" s="6">
        <v>16851</v>
      </c>
      <c r="L3119" s="6">
        <v>109</v>
      </c>
      <c r="M3119" s="6">
        <v>17188.02</v>
      </c>
      <c r="N3119" s="6">
        <v>-228.02000000000044</v>
      </c>
    </row>
    <row r="3120" spans="1:14" x14ac:dyDescent="0.25">
      <c r="A3120" s="5" t="s">
        <v>1583</v>
      </c>
      <c r="B3120" s="5" t="s">
        <v>136</v>
      </c>
      <c r="C3120" s="5" t="s">
        <v>42</v>
      </c>
      <c r="D3120" s="5" t="s">
        <v>43</v>
      </c>
      <c r="E3120" s="6">
        <v>9109.1299999999992</v>
      </c>
      <c r="F3120" s="6">
        <v>9098.8669950738913</v>
      </c>
      <c r="G3120" s="6">
        <v>10.263004926107897</v>
      </c>
      <c r="H3120" s="6">
        <v>9235.35</v>
      </c>
      <c r="I3120" s="6">
        <v>-126.22000000000116</v>
      </c>
      <c r="J3120" s="6">
        <v>16870</v>
      </c>
      <c r="K3120" s="6">
        <v>16851</v>
      </c>
      <c r="L3120" s="6">
        <v>19</v>
      </c>
      <c r="M3120" s="6">
        <v>17103.764999999999</v>
      </c>
      <c r="N3120" s="6">
        <v>-233.76499999999942</v>
      </c>
    </row>
    <row r="3121" spans="1:14" x14ac:dyDescent="0.25">
      <c r="A3121" s="5" t="s">
        <v>1583</v>
      </c>
      <c r="B3121" s="5" t="s">
        <v>137</v>
      </c>
      <c r="C3121" s="5" t="s">
        <v>42</v>
      </c>
      <c r="D3121" s="5" t="s">
        <v>43</v>
      </c>
      <c r="E3121" s="6">
        <v>11497.12</v>
      </c>
      <c r="F3121" s="6">
        <v>11149.743842364533</v>
      </c>
      <c r="G3121" s="6">
        <v>347.37615763546819</v>
      </c>
      <c r="H3121" s="6">
        <v>11316.99</v>
      </c>
      <c r="I3121" s="6">
        <v>180.13000000000102</v>
      </c>
      <c r="J3121" s="6">
        <v>1448</v>
      </c>
      <c r="K3121" s="6">
        <v>1404.2502463054186</v>
      </c>
      <c r="L3121" s="6">
        <v>43.749753694581386</v>
      </c>
      <c r="M3121" s="6">
        <v>1425.3140000000001</v>
      </c>
      <c r="N3121" s="6">
        <v>22.685999999999922</v>
      </c>
    </row>
    <row r="3122" spans="1:14" x14ac:dyDescent="0.25">
      <c r="A3122" s="5" t="s">
        <v>1583</v>
      </c>
      <c r="B3122" s="5" t="s">
        <v>50</v>
      </c>
      <c r="C3122" s="5" t="s">
        <v>42</v>
      </c>
      <c r="D3122" s="5" t="s">
        <v>43</v>
      </c>
      <c r="E3122" s="6">
        <v>0</v>
      </c>
      <c r="F3122" s="6">
        <v>21005.273631840795</v>
      </c>
      <c r="G3122" s="6">
        <v>-21005.273631840795</v>
      </c>
      <c r="H3122" s="6">
        <v>21110.3</v>
      </c>
      <c r="I3122" s="6">
        <v>-21110.3</v>
      </c>
      <c r="J3122" s="6">
        <v>0</v>
      </c>
      <c r="K3122" s="6">
        <v>16851</v>
      </c>
      <c r="L3122" s="6">
        <v>-16851</v>
      </c>
      <c r="M3122" s="6">
        <v>16935.255000000001</v>
      </c>
      <c r="N3122" s="6">
        <v>-16935.255000000001</v>
      </c>
    </row>
    <row r="3123" spans="1:14" x14ac:dyDescent="0.25">
      <c r="A3123" s="5" t="s">
        <v>1583</v>
      </c>
      <c r="B3123" s="5" t="s">
        <v>103</v>
      </c>
      <c r="C3123" s="5" t="s">
        <v>42</v>
      </c>
      <c r="D3123" s="5" t="s">
        <v>43</v>
      </c>
      <c r="E3123" s="6">
        <v>84660.29</v>
      </c>
      <c r="F3123" s="6">
        <v>84514.841584158421</v>
      </c>
      <c r="G3123" s="6">
        <v>145.44841584157257</v>
      </c>
      <c r="H3123" s="6">
        <v>85359.99</v>
      </c>
      <c r="I3123" s="6">
        <v>-699.70000000001164</v>
      </c>
      <c r="J3123" s="6">
        <v>16880</v>
      </c>
      <c r="K3123" s="6">
        <v>16850.999999999996</v>
      </c>
      <c r="L3123" s="6">
        <v>29.000000000003638</v>
      </c>
      <c r="M3123" s="6">
        <v>17019.509999999998</v>
      </c>
      <c r="N3123" s="6">
        <v>-139.5099999999984</v>
      </c>
    </row>
    <row r="3124" spans="1:14" x14ac:dyDescent="0.25">
      <c r="A3124" s="5" t="s">
        <v>1583</v>
      </c>
      <c r="B3124" s="5" t="s">
        <v>155</v>
      </c>
      <c r="C3124" s="5" t="s">
        <v>42</v>
      </c>
      <c r="D3124" s="5" t="s">
        <v>53</v>
      </c>
      <c r="E3124" s="6">
        <v>58008.93</v>
      </c>
      <c r="F3124" s="6">
        <v>57329.061583577713</v>
      </c>
      <c r="G3124" s="6">
        <v>679.86841642228683</v>
      </c>
      <c r="H3124" s="6">
        <v>58647.63</v>
      </c>
      <c r="I3124" s="6">
        <v>-638.69999999999709</v>
      </c>
      <c r="J3124" s="6">
        <v>12788</v>
      </c>
      <c r="K3124" s="6">
        <v>12638.250244379276</v>
      </c>
      <c r="L3124" s="6">
        <v>149.74975562072359</v>
      </c>
      <c r="M3124" s="6">
        <v>12928.93</v>
      </c>
      <c r="N3124" s="6">
        <v>-140.93000000000029</v>
      </c>
    </row>
    <row r="3125" spans="1:14" x14ac:dyDescent="0.25">
      <c r="A3125" s="5" t="s">
        <v>1583</v>
      </c>
      <c r="B3125" s="5" t="s">
        <v>54</v>
      </c>
      <c r="C3125" s="5" t="s">
        <v>42</v>
      </c>
      <c r="D3125" s="5" t="s">
        <v>55</v>
      </c>
      <c r="E3125" s="6">
        <v>850.81</v>
      </c>
      <c r="F3125" s="6">
        <v>834.12745098039215</v>
      </c>
      <c r="G3125" s="6">
        <v>16.682549019607791</v>
      </c>
      <c r="H3125" s="6">
        <v>850.81</v>
      </c>
      <c r="I3125" s="6">
        <v>0</v>
      </c>
      <c r="J3125" s="6">
        <v>154.69200000000001</v>
      </c>
      <c r="K3125" s="6">
        <v>151.65882352941176</v>
      </c>
      <c r="L3125" s="6">
        <v>3.0331764705882449</v>
      </c>
      <c r="M3125" s="6">
        <v>154.69200000000001</v>
      </c>
      <c r="N3125" s="6">
        <v>0</v>
      </c>
    </row>
    <row r="3126" spans="1:14" x14ac:dyDescent="0.25">
      <c r="A3126" s="5" t="s">
        <v>1584</v>
      </c>
      <c r="B3126" s="5" t="s">
        <v>25</v>
      </c>
      <c r="C3126" s="5" t="s">
        <v>26</v>
      </c>
      <c r="D3126" s="5" t="s">
        <v>27</v>
      </c>
      <c r="E3126" s="6">
        <v>19012.79</v>
      </c>
      <c r="F3126" s="6">
        <v>0</v>
      </c>
      <c r="G3126" s="6">
        <v>19012.79</v>
      </c>
      <c r="H3126" s="6">
        <v>0</v>
      </c>
      <c r="I3126" s="6">
        <v>19012.79</v>
      </c>
      <c r="J3126" s="6">
        <v>0</v>
      </c>
      <c r="K3126" s="6">
        <v>0</v>
      </c>
      <c r="L3126" s="6">
        <v>0</v>
      </c>
      <c r="M3126" s="6">
        <v>0</v>
      </c>
      <c r="N3126" s="6">
        <v>0</v>
      </c>
    </row>
    <row r="3127" spans="1:14" x14ac:dyDescent="0.25">
      <c r="A3127" s="5" t="s">
        <v>1584</v>
      </c>
      <c r="B3127" s="5" t="s">
        <v>30</v>
      </c>
      <c r="C3127" s="5" t="s">
        <v>29</v>
      </c>
      <c r="D3127" s="5" t="s">
        <v>27</v>
      </c>
      <c r="E3127" s="6">
        <v>236.14</v>
      </c>
      <c r="F3127" s="6">
        <v>0</v>
      </c>
      <c r="G3127" s="6">
        <v>236.14</v>
      </c>
      <c r="H3127" s="6">
        <v>238.72</v>
      </c>
      <c r="I3127" s="6">
        <v>-2.5800000000000125</v>
      </c>
      <c r="J3127" s="6">
        <v>0</v>
      </c>
      <c r="K3127" s="6">
        <v>0</v>
      </c>
      <c r="L3127" s="6">
        <v>0</v>
      </c>
      <c r="M3127" s="6">
        <v>0</v>
      </c>
      <c r="N3127" s="6">
        <v>0</v>
      </c>
    </row>
    <row r="3128" spans="1:14" x14ac:dyDescent="0.25">
      <c r="A3128" s="5" t="s">
        <v>1584</v>
      </c>
      <c r="B3128" s="5" t="s">
        <v>31</v>
      </c>
      <c r="C3128" s="5" t="s">
        <v>29</v>
      </c>
      <c r="D3128" s="5" t="s">
        <v>27</v>
      </c>
      <c r="E3128" s="6">
        <v>1059.1600000000001</v>
      </c>
      <c r="F3128" s="6">
        <v>0</v>
      </c>
      <c r="G3128" s="6">
        <v>1059.1600000000001</v>
      </c>
      <c r="H3128" s="6">
        <v>1070.72</v>
      </c>
      <c r="I3128" s="6">
        <v>-11.559999999999945</v>
      </c>
      <c r="J3128" s="6">
        <v>0</v>
      </c>
      <c r="K3128" s="6">
        <v>0</v>
      </c>
      <c r="L3128" s="6">
        <v>0</v>
      </c>
      <c r="M3128" s="6">
        <v>0</v>
      </c>
      <c r="N3128" s="6">
        <v>0</v>
      </c>
    </row>
    <row r="3129" spans="1:14" x14ac:dyDescent="0.25">
      <c r="A3129" s="5" t="s">
        <v>1584</v>
      </c>
      <c r="B3129" s="5" t="s">
        <v>32</v>
      </c>
      <c r="C3129" s="5" t="s">
        <v>33</v>
      </c>
      <c r="D3129" s="5" t="s">
        <v>27</v>
      </c>
      <c r="E3129" s="6">
        <v>2300.6</v>
      </c>
      <c r="F3129" s="6">
        <v>0</v>
      </c>
      <c r="G3129" s="6">
        <v>2300.6</v>
      </c>
      <c r="H3129" s="6">
        <v>2694.92</v>
      </c>
      <c r="I3129" s="6">
        <v>-394.32000000000016</v>
      </c>
      <c r="J3129" s="6">
        <v>5.67</v>
      </c>
      <c r="K3129" s="6">
        <v>0</v>
      </c>
      <c r="L3129" s="6">
        <v>5.67</v>
      </c>
      <c r="M3129" s="6">
        <v>6.6420000000000003</v>
      </c>
      <c r="N3129" s="6">
        <v>-0.97200000000000042</v>
      </c>
    </row>
    <row r="3130" spans="1:14" x14ac:dyDescent="0.25">
      <c r="A3130" s="5" t="s">
        <v>1584</v>
      </c>
      <c r="B3130" s="5" t="s">
        <v>28</v>
      </c>
      <c r="C3130" s="5" t="s">
        <v>29</v>
      </c>
      <c r="D3130" s="5" t="s">
        <v>27</v>
      </c>
      <c r="E3130" s="6">
        <v>7546.13</v>
      </c>
      <c r="F3130" s="6">
        <v>0</v>
      </c>
      <c r="G3130" s="6">
        <v>7546.13</v>
      </c>
      <c r="H3130" s="6">
        <v>7628.46</v>
      </c>
      <c r="I3130" s="6">
        <v>-82.329999999999927</v>
      </c>
      <c r="J3130" s="6">
        <v>0</v>
      </c>
      <c r="K3130" s="6">
        <v>0</v>
      </c>
      <c r="L3130" s="6">
        <v>0</v>
      </c>
      <c r="M3130" s="6">
        <v>0</v>
      </c>
      <c r="N3130" s="6">
        <v>0</v>
      </c>
    </row>
    <row r="3131" spans="1:14" x14ac:dyDescent="0.25">
      <c r="A3131" s="5" t="s">
        <v>1584</v>
      </c>
      <c r="B3131" s="5" t="s">
        <v>34</v>
      </c>
      <c r="C3131" s="5" t="s">
        <v>33</v>
      </c>
      <c r="D3131" s="5" t="s">
        <v>27</v>
      </c>
      <c r="E3131" s="6">
        <v>10285.379999999999</v>
      </c>
      <c r="F3131" s="6">
        <v>0</v>
      </c>
      <c r="G3131" s="6">
        <v>10285.379999999999</v>
      </c>
      <c r="H3131" s="6">
        <v>12048.28</v>
      </c>
      <c r="I3131" s="6">
        <v>-1762.9000000000015</v>
      </c>
      <c r="J3131" s="6">
        <v>5.67</v>
      </c>
      <c r="K3131" s="6">
        <v>0</v>
      </c>
      <c r="L3131" s="6">
        <v>5.67</v>
      </c>
      <c r="M3131" s="6">
        <v>6.6420000000000003</v>
      </c>
      <c r="N3131" s="6">
        <v>-0.97200000000000042</v>
      </c>
    </row>
    <row r="3132" spans="1:14" x14ac:dyDescent="0.25">
      <c r="A3132" s="5" t="s">
        <v>1584</v>
      </c>
      <c r="B3132" s="5" t="s">
        <v>36</v>
      </c>
      <c r="C3132" s="5" t="s">
        <v>29</v>
      </c>
      <c r="D3132" s="5" t="s">
        <v>27</v>
      </c>
      <c r="E3132" s="6">
        <v>13611.14</v>
      </c>
      <c r="F3132" s="6">
        <v>0</v>
      </c>
      <c r="G3132" s="6">
        <v>13611.14</v>
      </c>
      <c r="H3132" s="6">
        <v>13759.64</v>
      </c>
      <c r="I3132" s="6">
        <v>-148.5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</row>
    <row r="3133" spans="1:14" x14ac:dyDescent="0.25">
      <c r="A3133" s="5" t="s">
        <v>1584</v>
      </c>
      <c r="B3133" s="5" t="s">
        <v>35</v>
      </c>
      <c r="C3133" s="5" t="s">
        <v>33</v>
      </c>
      <c r="D3133" s="5" t="s">
        <v>27</v>
      </c>
      <c r="E3133" s="6">
        <v>12112.99</v>
      </c>
      <c r="F3133" s="6">
        <v>0</v>
      </c>
      <c r="G3133" s="6">
        <v>12112.99</v>
      </c>
      <c r="H3133" s="6">
        <v>14188.28</v>
      </c>
      <c r="I3133" s="6">
        <v>-2075.2900000000009</v>
      </c>
      <c r="J3133" s="6">
        <v>119.07</v>
      </c>
      <c r="K3133" s="6">
        <v>0</v>
      </c>
      <c r="L3133" s="6">
        <v>119.07</v>
      </c>
      <c r="M3133" s="6">
        <v>139.47</v>
      </c>
      <c r="N3133" s="6">
        <v>-20.400000000000006</v>
      </c>
    </row>
    <row r="3134" spans="1:14" x14ac:dyDescent="0.25">
      <c r="A3134" s="5" t="s">
        <v>1584</v>
      </c>
      <c r="B3134" s="5" t="s">
        <v>37</v>
      </c>
      <c r="C3134" s="5" t="s">
        <v>29</v>
      </c>
      <c r="D3134" s="5" t="s">
        <v>27</v>
      </c>
      <c r="E3134" s="6">
        <v>29840.37</v>
      </c>
      <c r="F3134" s="6">
        <v>0</v>
      </c>
      <c r="G3134" s="6">
        <v>29840.37</v>
      </c>
      <c r="H3134" s="6">
        <v>30165.93</v>
      </c>
      <c r="I3134" s="6">
        <v>-325.56000000000131</v>
      </c>
      <c r="J3134" s="6">
        <v>0</v>
      </c>
      <c r="K3134" s="6">
        <v>0</v>
      </c>
      <c r="L3134" s="6">
        <v>0</v>
      </c>
      <c r="M3134" s="6">
        <v>0</v>
      </c>
      <c r="N3134" s="6">
        <v>0</v>
      </c>
    </row>
    <row r="3135" spans="1:14" x14ac:dyDescent="0.25">
      <c r="A3135" s="5" t="s">
        <v>1584</v>
      </c>
      <c r="B3135" s="5" t="s">
        <v>157</v>
      </c>
      <c r="C3135" s="5" t="s">
        <v>39</v>
      </c>
      <c r="D3135" s="5" t="s">
        <v>40</v>
      </c>
      <c r="E3135" s="6">
        <v>-698245.45</v>
      </c>
      <c r="F3135" s="6">
        <v>0</v>
      </c>
      <c r="G3135" s="6">
        <v>-698245.45</v>
      </c>
      <c r="H3135" s="6">
        <v>-698245.47</v>
      </c>
      <c r="I3135" s="6">
        <v>2.0000000018626451E-2</v>
      </c>
      <c r="J3135" s="6">
        <v>-8501</v>
      </c>
      <c r="K3135" s="6">
        <v>0</v>
      </c>
      <c r="L3135" s="6">
        <v>-8501</v>
      </c>
      <c r="M3135" s="6">
        <v>-8501</v>
      </c>
      <c r="N3135" s="6">
        <v>0</v>
      </c>
    </row>
    <row r="3136" spans="1:14" x14ac:dyDescent="0.25">
      <c r="A3136" s="5" t="s">
        <v>1584</v>
      </c>
      <c r="B3136" s="5" t="s">
        <v>1364</v>
      </c>
      <c r="C3136" s="5" t="s">
        <v>42</v>
      </c>
      <c r="D3136" s="5" t="s">
        <v>43</v>
      </c>
      <c r="E3136" s="6">
        <v>53576.480000000003</v>
      </c>
      <c r="F3136" s="6">
        <v>0</v>
      </c>
      <c r="G3136" s="6">
        <v>53576.480000000003</v>
      </c>
      <c r="H3136" s="6">
        <v>0</v>
      </c>
      <c r="I3136" s="6">
        <v>53576.480000000003</v>
      </c>
      <c r="J3136" s="6">
        <v>51500</v>
      </c>
      <c r="K3136" s="6">
        <v>0</v>
      </c>
      <c r="L3136" s="6">
        <v>51500</v>
      </c>
      <c r="M3136" s="6">
        <v>0</v>
      </c>
      <c r="N3136" s="6">
        <v>51500</v>
      </c>
    </row>
    <row r="3137" spans="1:14" x14ac:dyDescent="0.25">
      <c r="A3137" s="5" t="s">
        <v>1584</v>
      </c>
      <c r="B3137" s="5" t="s">
        <v>151</v>
      </c>
      <c r="C3137" s="5" t="s">
        <v>42</v>
      </c>
      <c r="D3137" s="5" t="s">
        <v>43</v>
      </c>
      <c r="E3137" s="6">
        <v>879.18</v>
      </c>
      <c r="F3137" s="6">
        <v>847.38235294117646</v>
      </c>
      <c r="G3137" s="6">
        <v>31.797647058823486</v>
      </c>
      <c r="H3137" s="6">
        <v>864.33</v>
      </c>
      <c r="I3137" s="6">
        <v>14.849999999999909</v>
      </c>
      <c r="J3137" s="6">
        <v>8820</v>
      </c>
      <c r="K3137" s="6">
        <v>8501</v>
      </c>
      <c r="L3137" s="6">
        <v>319</v>
      </c>
      <c r="M3137" s="6">
        <v>8671.02</v>
      </c>
      <c r="N3137" s="6">
        <v>148.97999999999956</v>
      </c>
    </row>
    <row r="3138" spans="1:14" x14ac:dyDescent="0.25">
      <c r="A3138" s="5" t="s">
        <v>1584</v>
      </c>
      <c r="B3138" s="5" t="s">
        <v>152</v>
      </c>
      <c r="C3138" s="5" t="s">
        <v>42</v>
      </c>
      <c r="D3138" s="5" t="s">
        <v>43</v>
      </c>
      <c r="E3138" s="6">
        <v>3701.12</v>
      </c>
      <c r="F3138" s="6">
        <v>3697.9310344827586</v>
      </c>
      <c r="G3138" s="6">
        <v>3.1889655172412859</v>
      </c>
      <c r="H3138" s="6">
        <v>3753.4</v>
      </c>
      <c r="I3138" s="6">
        <v>-52.2800000000002</v>
      </c>
      <c r="J3138" s="6">
        <v>51050</v>
      </c>
      <c r="K3138" s="6">
        <v>51006</v>
      </c>
      <c r="L3138" s="6">
        <v>44</v>
      </c>
      <c r="M3138" s="6">
        <v>51771.09</v>
      </c>
      <c r="N3138" s="6">
        <v>-721.08999999999651</v>
      </c>
    </row>
    <row r="3139" spans="1:14" x14ac:dyDescent="0.25">
      <c r="A3139" s="5" t="s">
        <v>1584</v>
      </c>
      <c r="B3139" s="5" t="s">
        <v>94</v>
      </c>
      <c r="C3139" s="5" t="s">
        <v>42</v>
      </c>
      <c r="D3139" s="5" t="s">
        <v>43</v>
      </c>
      <c r="E3139" s="6">
        <v>4211.46</v>
      </c>
      <c r="F3139" s="6">
        <v>4207.9900497512435</v>
      </c>
      <c r="G3139" s="6">
        <v>3.4699502487565042</v>
      </c>
      <c r="H3139" s="6">
        <v>4229.03</v>
      </c>
      <c r="I3139" s="6">
        <v>-17.569999999999709</v>
      </c>
      <c r="J3139" s="6">
        <v>8508</v>
      </c>
      <c r="K3139" s="6">
        <v>8500.9999999999982</v>
      </c>
      <c r="L3139" s="6">
        <v>7.000000000001819</v>
      </c>
      <c r="M3139" s="6">
        <v>8543.5049999999992</v>
      </c>
      <c r="N3139" s="6">
        <v>-35.5049999999992</v>
      </c>
    </row>
    <row r="3140" spans="1:14" x14ac:dyDescent="0.25">
      <c r="A3140" s="5" t="s">
        <v>1584</v>
      </c>
      <c r="B3140" s="5" t="s">
        <v>153</v>
      </c>
      <c r="C3140" s="5" t="s">
        <v>42</v>
      </c>
      <c r="D3140" s="5" t="s">
        <v>43</v>
      </c>
      <c r="E3140" s="6">
        <v>7057.15</v>
      </c>
      <c r="F3140" s="6">
        <v>7051.0738916256159</v>
      </c>
      <c r="G3140" s="6">
        <v>6.0761083743836934</v>
      </c>
      <c r="H3140" s="6">
        <v>7156.84</v>
      </c>
      <c r="I3140" s="6">
        <v>-99.690000000000509</v>
      </c>
      <c r="J3140" s="6">
        <v>51050</v>
      </c>
      <c r="K3140" s="6">
        <v>51006</v>
      </c>
      <c r="L3140" s="6">
        <v>44</v>
      </c>
      <c r="M3140" s="6">
        <v>51771.09</v>
      </c>
      <c r="N3140" s="6">
        <v>-721.08999999999651</v>
      </c>
    </row>
    <row r="3141" spans="1:14" x14ac:dyDescent="0.25">
      <c r="A3141" s="5" t="s">
        <v>1584</v>
      </c>
      <c r="B3141" s="5" t="s">
        <v>154</v>
      </c>
      <c r="C3141" s="5" t="s">
        <v>42</v>
      </c>
      <c r="D3141" s="5" t="s">
        <v>43</v>
      </c>
      <c r="E3141" s="6">
        <v>9844.99</v>
      </c>
      <c r="F3141" s="6">
        <v>9836.5024630541866</v>
      </c>
      <c r="G3141" s="6">
        <v>8.48753694581319</v>
      </c>
      <c r="H3141" s="6">
        <v>9984.0499999999993</v>
      </c>
      <c r="I3141" s="6">
        <v>-139.05999999999949</v>
      </c>
      <c r="J3141" s="6">
        <v>51050</v>
      </c>
      <c r="K3141" s="6">
        <v>51006</v>
      </c>
      <c r="L3141" s="6">
        <v>44</v>
      </c>
      <c r="M3141" s="6">
        <v>51771.09</v>
      </c>
      <c r="N3141" s="6">
        <v>-721.08999999999651</v>
      </c>
    </row>
    <row r="3142" spans="1:14" x14ac:dyDescent="0.25">
      <c r="A3142" s="5" t="s">
        <v>1584</v>
      </c>
      <c r="B3142" s="5" t="s">
        <v>84</v>
      </c>
      <c r="C3142" s="5" t="s">
        <v>42</v>
      </c>
      <c r="D3142" s="5" t="s">
        <v>43</v>
      </c>
      <c r="E3142" s="6">
        <v>21137.29</v>
      </c>
      <c r="F3142" s="6">
        <v>20725.264705882353</v>
      </c>
      <c r="G3142" s="6">
        <v>412.02529411764772</v>
      </c>
      <c r="H3142" s="6">
        <v>21139.77</v>
      </c>
      <c r="I3142" s="6">
        <v>-2.4799999999995634</v>
      </c>
      <c r="J3142" s="6">
        <v>52020</v>
      </c>
      <c r="K3142" s="6">
        <v>51006</v>
      </c>
      <c r="L3142" s="6">
        <v>1014</v>
      </c>
      <c r="M3142" s="6">
        <v>52026.12</v>
      </c>
      <c r="N3142" s="6">
        <v>-6.1200000000026193</v>
      </c>
    </row>
    <row r="3143" spans="1:14" x14ac:dyDescent="0.25">
      <c r="A3143" s="5" t="s">
        <v>1584</v>
      </c>
      <c r="B3143" s="5" t="s">
        <v>136</v>
      </c>
      <c r="C3143" s="5" t="s">
        <v>42</v>
      </c>
      <c r="D3143" s="5" t="s">
        <v>43</v>
      </c>
      <c r="E3143" s="6">
        <v>27951.03</v>
      </c>
      <c r="F3143" s="6">
        <v>27541.201970443351</v>
      </c>
      <c r="G3143" s="6">
        <v>409.82802955664738</v>
      </c>
      <c r="H3143" s="6">
        <v>27954.32</v>
      </c>
      <c r="I3143" s="6">
        <v>-3.2900000000008731</v>
      </c>
      <c r="J3143" s="6">
        <v>51765</v>
      </c>
      <c r="K3143" s="6">
        <v>51006</v>
      </c>
      <c r="L3143" s="6">
        <v>759</v>
      </c>
      <c r="M3143" s="6">
        <v>51771.09</v>
      </c>
      <c r="N3143" s="6">
        <v>-6.0899999999965075</v>
      </c>
    </row>
    <row r="3144" spans="1:14" x14ac:dyDescent="0.25">
      <c r="A3144" s="5" t="s">
        <v>1584</v>
      </c>
      <c r="B3144" s="5" t="s">
        <v>145</v>
      </c>
      <c r="C3144" s="5" t="s">
        <v>42</v>
      </c>
      <c r="D3144" s="5" t="s">
        <v>43</v>
      </c>
      <c r="E3144" s="6">
        <v>38691.199999999997</v>
      </c>
      <c r="F3144" s="6">
        <v>38424.522167487681</v>
      </c>
      <c r="G3144" s="6">
        <v>266.67783251231594</v>
      </c>
      <c r="H3144" s="6">
        <v>39000.89</v>
      </c>
      <c r="I3144" s="6">
        <v>-309.69000000000233</v>
      </c>
      <c r="J3144" s="6">
        <v>8560</v>
      </c>
      <c r="K3144" s="6">
        <v>8501</v>
      </c>
      <c r="L3144" s="6">
        <v>59</v>
      </c>
      <c r="M3144" s="6">
        <v>8628.5149999999994</v>
      </c>
      <c r="N3144" s="6">
        <v>-68.514999999999418</v>
      </c>
    </row>
    <row r="3145" spans="1:14" x14ac:dyDescent="0.25">
      <c r="A3145" s="5" t="s">
        <v>1584</v>
      </c>
      <c r="B3145" s="5" t="s">
        <v>50</v>
      </c>
      <c r="C3145" s="5" t="s">
        <v>42</v>
      </c>
      <c r="D3145" s="5" t="s">
        <v>43</v>
      </c>
      <c r="E3145" s="6">
        <v>0</v>
      </c>
      <c r="F3145" s="6">
        <v>63580.507462686568</v>
      </c>
      <c r="G3145" s="6">
        <v>-63580.507462686568</v>
      </c>
      <c r="H3145" s="6">
        <v>63898.41</v>
      </c>
      <c r="I3145" s="6">
        <v>-63898.41</v>
      </c>
      <c r="J3145" s="6">
        <v>0</v>
      </c>
      <c r="K3145" s="6">
        <v>51006</v>
      </c>
      <c r="L3145" s="6">
        <v>-51006</v>
      </c>
      <c r="M3145" s="6">
        <v>51261.03</v>
      </c>
      <c r="N3145" s="6">
        <v>-51261.03</v>
      </c>
    </row>
    <row r="3146" spans="1:14" x14ac:dyDescent="0.25">
      <c r="A3146" s="5" t="s">
        <v>1584</v>
      </c>
      <c r="B3146" s="5" t="s">
        <v>103</v>
      </c>
      <c r="C3146" s="5" t="s">
        <v>42</v>
      </c>
      <c r="D3146" s="5" t="s">
        <v>43</v>
      </c>
      <c r="E3146" s="6">
        <v>257010.19</v>
      </c>
      <c r="F3146" s="6">
        <v>255816.51485148515</v>
      </c>
      <c r="G3146" s="6">
        <v>1193.6751485148561</v>
      </c>
      <c r="H3146" s="6">
        <v>258374.68</v>
      </c>
      <c r="I3146" s="6">
        <v>-1364.4899999999907</v>
      </c>
      <c r="J3146" s="6">
        <v>51244</v>
      </c>
      <c r="K3146" s="6">
        <v>51006</v>
      </c>
      <c r="L3146" s="6">
        <v>238</v>
      </c>
      <c r="M3146" s="6">
        <v>51516.06</v>
      </c>
      <c r="N3146" s="6">
        <v>-272.05999999999767</v>
      </c>
    </row>
    <row r="3147" spans="1:14" x14ac:dyDescent="0.25">
      <c r="A3147" s="5" t="s">
        <v>1584</v>
      </c>
      <c r="B3147" s="5" t="s">
        <v>155</v>
      </c>
      <c r="C3147" s="5" t="s">
        <v>42</v>
      </c>
      <c r="D3147" s="5" t="s">
        <v>53</v>
      </c>
      <c r="E3147" s="6">
        <v>175605.37</v>
      </c>
      <c r="F3147" s="6">
        <v>173528.33822091887</v>
      </c>
      <c r="G3147" s="6">
        <v>2077.0317790811241</v>
      </c>
      <c r="H3147" s="6">
        <v>177519.49</v>
      </c>
      <c r="I3147" s="6">
        <v>-1914.1199999999953</v>
      </c>
      <c r="J3147" s="6">
        <v>38712</v>
      </c>
      <c r="K3147" s="6">
        <v>38254.499511241447</v>
      </c>
      <c r="L3147" s="6">
        <v>457.50048875855282</v>
      </c>
      <c r="M3147" s="6">
        <v>39134.353000000003</v>
      </c>
      <c r="N3147" s="6">
        <v>-422.35300000000279</v>
      </c>
    </row>
    <row r="3148" spans="1:14" x14ac:dyDescent="0.25">
      <c r="A3148" s="5" t="s">
        <v>1584</v>
      </c>
      <c r="B3148" s="5" t="s">
        <v>54</v>
      </c>
      <c r="C3148" s="5" t="s">
        <v>42</v>
      </c>
      <c r="D3148" s="5" t="s">
        <v>55</v>
      </c>
      <c r="E3148" s="6">
        <v>2575.29</v>
      </c>
      <c r="F3148" s="6">
        <v>2524.794117647059</v>
      </c>
      <c r="G3148" s="6">
        <v>50.495882352940953</v>
      </c>
      <c r="H3148" s="6">
        <v>2575.29</v>
      </c>
      <c r="I3148" s="6">
        <v>0</v>
      </c>
      <c r="J3148" s="6">
        <v>468.23500000000001</v>
      </c>
      <c r="K3148" s="6">
        <v>459.05392156862746</v>
      </c>
      <c r="L3148" s="6">
        <v>9.1810784313725549</v>
      </c>
      <c r="M3148" s="6">
        <v>468.23500000000001</v>
      </c>
      <c r="N3148" s="6">
        <v>0</v>
      </c>
    </row>
    <row r="3149" spans="1:14" x14ac:dyDescent="0.25">
      <c r="A3149" s="5" t="s">
        <v>1585</v>
      </c>
      <c r="B3149" s="5" t="s">
        <v>25</v>
      </c>
      <c r="C3149" s="5" t="s">
        <v>26</v>
      </c>
      <c r="D3149" s="5" t="s">
        <v>27</v>
      </c>
      <c r="E3149" s="6">
        <v>3665.75</v>
      </c>
      <c r="F3149" s="6">
        <v>0</v>
      </c>
      <c r="G3149" s="6">
        <v>3665.75</v>
      </c>
      <c r="H3149" s="6">
        <v>0</v>
      </c>
      <c r="I3149" s="6">
        <v>3665.75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</row>
    <row r="3150" spans="1:14" x14ac:dyDescent="0.25">
      <c r="A3150" s="5" t="s">
        <v>1585</v>
      </c>
      <c r="B3150" s="5" t="s">
        <v>32</v>
      </c>
      <c r="C3150" s="5" t="s">
        <v>33</v>
      </c>
      <c r="D3150" s="5" t="s">
        <v>27</v>
      </c>
      <c r="E3150" s="6">
        <v>645.14</v>
      </c>
      <c r="F3150" s="6">
        <v>0</v>
      </c>
      <c r="G3150" s="6">
        <v>645.14</v>
      </c>
      <c r="H3150" s="6">
        <v>920.2</v>
      </c>
      <c r="I3150" s="6">
        <v>-275.06000000000006</v>
      </c>
      <c r="J3150" s="6">
        <v>1.59</v>
      </c>
      <c r="K3150" s="6">
        <v>0</v>
      </c>
      <c r="L3150" s="6">
        <v>1.59</v>
      </c>
      <c r="M3150" s="6">
        <v>2.2679999999999998</v>
      </c>
      <c r="N3150" s="6">
        <v>-0.67799999999999971</v>
      </c>
    </row>
    <row r="3151" spans="1:14" x14ac:dyDescent="0.25">
      <c r="A3151" s="5" t="s">
        <v>1585</v>
      </c>
      <c r="B3151" s="5" t="s">
        <v>34</v>
      </c>
      <c r="C3151" s="5" t="s">
        <v>33</v>
      </c>
      <c r="D3151" s="5" t="s">
        <v>27</v>
      </c>
      <c r="E3151" s="6">
        <v>3319.62</v>
      </c>
      <c r="F3151" s="6">
        <v>0</v>
      </c>
      <c r="G3151" s="6">
        <v>3319.62</v>
      </c>
      <c r="H3151" s="6">
        <v>4113.97</v>
      </c>
      <c r="I3151" s="6">
        <v>-794.35000000000036</v>
      </c>
      <c r="J3151" s="6">
        <v>1.83</v>
      </c>
      <c r="K3151" s="6">
        <v>0</v>
      </c>
      <c r="L3151" s="6">
        <v>1.83</v>
      </c>
      <c r="M3151" s="6">
        <v>2.2679999999999998</v>
      </c>
      <c r="N3151" s="6">
        <v>-0.43799999999999972</v>
      </c>
    </row>
    <row r="3152" spans="1:14" x14ac:dyDescent="0.25">
      <c r="A3152" s="5" t="s">
        <v>1585</v>
      </c>
      <c r="B3152" s="5" t="s">
        <v>35</v>
      </c>
      <c r="C3152" s="5" t="s">
        <v>33</v>
      </c>
      <c r="D3152" s="5" t="s">
        <v>27</v>
      </c>
      <c r="E3152" s="6">
        <v>3396.76</v>
      </c>
      <c r="F3152" s="6">
        <v>0</v>
      </c>
      <c r="G3152" s="6">
        <v>3396.76</v>
      </c>
      <c r="H3152" s="6">
        <v>4844.8900000000003</v>
      </c>
      <c r="I3152" s="6">
        <v>-1448.13</v>
      </c>
      <c r="J3152" s="6">
        <v>33.39</v>
      </c>
      <c r="K3152" s="6">
        <v>0</v>
      </c>
      <c r="L3152" s="6">
        <v>33.39</v>
      </c>
      <c r="M3152" s="6">
        <v>47.625</v>
      </c>
      <c r="N3152" s="6">
        <v>-14.234999999999999</v>
      </c>
    </row>
    <row r="3153" spans="1:14" x14ac:dyDescent="0.25">
      <c r="A3153" s="5" t="s">
        <v>1585</v>
      </c>
      <c r="B3153" s="5" t="s">
        <v>424</v>
      </c>
      <c r="C3153" s="5" t="s">
        <v>39</v>
      </c>
      <c r="D3153" s="5" t="s">
        <v>40</v>
      </c>
      <c r="E3153" s="6">
        <v>-289949.26</v>
      </c>
      <c r="F3153" s="6">
        <v>0</v>
      </c>
      <c r="G3153" s="6">
        <v>-289949.26</v>
      </c>
      <c r="H3153" s="6">
        <v>-289949.32</v>
      </c>
      <c r="I3153" s="6">
        <v>5.9999999997671694E-2</v>
      </c>
      <c r="J3153" s="6">
        <v>-1587.5</v>
      </c>
      <c r="K3153" s="6">
        <v>0</v>
      </c>
      <c r="L3153" s="6">
        <v>-1587.5</v>
      </c>
      <c r="M3153" s="6">
        <v>-1587.5</v>
      </c>
      <c r="N3153" s="6">
        <v>0</v>
      </c>
    </row>
    <row r="3154" spans="1:14" x14ac:dyDescent="0.25">
      <c r="A3154" s="5" t="s">
        <v>1585</v>
      </c>
      <c r="B3154" s="5" t="s">
        <v>425</v>
      </c>
      <c r="C3154" s="5" t="s">
        <v>42</v>
      </c>
      <c r="D3154" s="5" t="s">
        <v>58</v>
      </c>
      <c r="E3154" s="6">
        <v>229223.51</v>
      </c>
      <c r="F3154" s="6">
        <v>229343.67164179104</v>
      </c>
      <c r="G3154" s="6">
        <v>-120.16164179102634</v>
      </c>
      <c r="H3154" s="6">
        <v>230490.39</v>
      </c>
      <c r="I3154" s="6">
        <v>-1266.8800000000047</v>
      </c>
      <c r="J3154" s="6">
        <v>9520</v>
      </c>
      <c r="K3154" s="6">
        <v>9525</v>
      </c>
      <c r="L3154" s="6">
        <v>-5</v>
      </c>
      <c r="M3154" s="6">
        <v>9572.625</v>
      </c>
      <c r="N3154" s="6">
        <v>-52.625</v>
      </c>
    </row>
    <row r="3155" spans="1:14" x14ac:dyDescent="0.25">
      <c r="A3155" s="5" t="s">
        <v>1585</v>
      </c>
      <c r="B3155" s="5" t="s">
        <v>1478</v>
      </c>
      <c r="C3155" s="5" t="s">
        <v>42</v>
      </c>
      <c r="D3155" s="5" t="s">
        <v>43</v>
      </c>
      <c r="E3155" s="6">
        <v>4563.66</v>
      </c>
      <c r="F3155" s="6">
        <v>0</v>
      </c>
      <c r="G3155" s="6">
        <v>4563.66</v>
      </c>
      <c r="H3155" s="6">
        <v>0</v>
      </c>
      <c r="I3155" s="6">
        <v>4563.66</v>
      </c>
      <c r="J3155" s="6">
        <v>9700</v>
      </c>
      <c r="K3155" s="6">
        <v>0</v>
      </c>
      <c r="L3155" s="6">
        <v>9700</v>
      </c>
      <c r="M3155" s="6">
        <v>0</v>
      </c>
      <c r="N3155" s="6">
        <v>9700</v>
      </c>
    </row>
    <row r="3156" spans="1:14" x14ac:dyDescent="0.25">
      <c r="A3156" s="5" t="s">
        <v>1585</v>
      </c>
      <c r="B3156" s="5" t="s">
        <v>94</v>
      </c>
      <c r="C3156" s="5" t="s">
        <v>42</v>
      </c>
      <c r="D3156" s="5" t="s">
        <v>43</v>
      </c>
      <c r="E3156" s="6">
        <v>787.05</v>
      </c>
      <c r="F3156" s="6">
        <v>785.81094527363189</v>
      </c>
      <c r="G3156" s="6">
        <v>1.2390547263680673</v>
      </c>
      <c r="H3156" s="6">
        <v>789.74</v>
      </c>
      <c r="I3156" s="6">
        <v>-2.6900000000000546</v>
      </c>
      <c r="J3156" s="6">
        <v>1590</v>
      </c>
      <c r="K3156" s="6">
        <v>1587.500497512438</v>
      </c>
      <c r="L3156" s="6">
        <v>2.4995024875620402</v>
      </c>
      <c r="M3156" s="6">
        <v>1595.4380000000001</v>
      </c>
      <c r="N3156" s="6">
        <v>-5.4380000000001019</v>
      </c>
    </row>
    <row r="3157" spans="1:14" x14ac:dyDescent="0.25">
      <c r="A3157" s="5" t="s">
        <v>1585</v>
      </c>
      <c r="B3157" s="5" t="s">
        <v>426</v>
      </c>
      <c r="C3157" s="5" t="s">
        <v>42</v>
      </c>
      <c r="D3157" s="5" t="s">
        <v>43</v>
      </c>
      <c r="E3157" s="6">
        <v>0</v>
      </c>
      <c r="F3157" s="6">
        <v>4481.3201970443351</v>
      </c>
      <c r="G3157" s="6">
        <v>-4481.3201970443351</v>
      </c>
      <c r="H3157" s="6">
        <v>4548.54</v>
      </c>
      <c r="I3157" s="6">
        <v>-4548.54</v>
      </c>
      <c r="J3157" s="6">
        <v>0</v>
      </c>
      <c r="K3157" s="6">
        <v>9525</v>
      </c>
      <c r="L3157" s="6">
        <v>-9525</v>
      </c>
      <c r="M3157" s="6">
        <v>9667.875</v>
      </c>
      <c r="N3157" s="6">
        <v>-9667.875</v>
      </c>
    </row>
    <row r="3158" spans="1:14" x14ac:dyDescent="0.25">
      <c r="A3158" s="5" t="s">
        <v>1585</v>
      </c>
      <c r="B3158" s="5" t="s">
        <v>427</v>
      </c>
      <c r="C3158" s="5" t="s">
        <v>42</v>
      </c>
      <c r="D3158" s="5" t="s">
        <v>43</v>
      </c>
      <c r="E3158" s="6">
        <v>6933.52</v>
      </c>
      <c r="F3158" s="6">
        <v>6872.1970443349755</v>
      </c>
      <c r="G3158" s="6">
        <v>61.322955665024892</v>
      </c>
      <c r="H3158" s="6">
        <v>6975.28</v>
      </c>
      <c r="I3158" s="6">
        <v>-41.759999999999309</v>
      </c>
      <c r="J3158" s="6">
        <v>9610</v>
      </c>
      <c r="K3158" s="6">
        <v>9525</v>
      </c>
      <c r="L3158" s="6">
        <v>85</v>
      </c>
      <c r="M3158" s="6">
        <v>9667.875</v>
      </c>
      <c r="N3158" s="6">
        <v>-57.875</v>
      </c>
    </row>
    <row r="3159" spans="1:14" x14ac:dyDescent="0.25">
      <c r="A3159" s="5" t="s">
        <v>1585</v>
      </c>
      <c r="B3159" s="5" t="s">
        <v>428</v>
      </c>
      <c r="C3159" s="5" t="s">
        <v>42</v>
      </c>
      <c r="D3159" s="5" t="s">
        <v>43</v>
      </c>
      <c r="E3159" s="6">
        <v>9524.33</v>
      </c>
      <c r="F3159" s="6">
        <v>9257.0640394088678</v>
      </c>
      <c r="G3159" s="6">
        <v>267.26596059113217</v>
      </c>
      <c r="H3159" s="6">
        <v>9395.92</v>
      </c>
      <c r="I3159" s="6">
        <v>128.40999999999985</v>
      </c>
      <c r="J3159" s="6">
        <v>9800</v>
      </c>
      <c r="K3159" s="6">
        <v>9525</v>
      </c>
      <c r="L3159" s="6">
        <v>275</v>
      </c>
      <c r="M3159" s="6">
        <v>9667.875</v>
      </c>
      <c r="N3159" s="6">
        <v>132.125</v>
      </c>
    </row>
    <row r="3160" spans="1:14" x14ac:dyDescent="0.25">
      <c r="A3160" s="5" t="s">
        <v>1585</v>
      </c>
      <c r="B3160" s="5" t="s">
        <v>429</v>
      </c>
      <c r="C3160" s="5" t="s">
        <v>42</v>
      </c>
      <c r="D3160" s="5" t="s">
        <v>43</v>
      </c>
      <c r="E3160" s="6">
        <v>10458.719999999999</v>
      </c>
      <c r="F3160" s="6">
        <v>10377.014778325123</v>
      </c>
      <c r="G3160" s="6">
        <v>81.705221674876157</v>
      </c>
      <c r="H3160" s="6">
        <v>10532.67</v>
      </c>
      <c r="I3160" s="6">
        <v>-73.950000000000728</v>
      </c>
      <c r="J3160" s="6">
        <v>9600</v>
      </c>
      <c r="K3160" s="6">
        <v>9525</v>
      </c>
      <c r="L3160" s="6">
        <v>75</v>
      </c>
      <c r="M3160" s="6">
        <v>9667.875</v>
      </c>
      <c r="N3160" s="6">
        <v>-67.875</v>
      </c>
    </row>
    <row r="3161" spans="1:14" x14ac:dyDescent="0.25">
      <c r="A3161" s="5" t="s">
        <v>1585</v>
      </c>
      <c r="B3161" s="5" t="s">
        <v>430</v>
      </c>
      <c r="C3161" s="5" t="s">
        <v>42</v>
      </c>
      <c r="D3161" s="5" t="s">
        <v>43</v>
      </c>
      <c r="E3161" s="6">
        <v>17431.2</v>
      </c>
      <c r="F3161" s="6">
        <v>17081.507389162562</v>
      </c>
      <c r="G3161" s="6">
        <v>349.69261083743913</v>
      </c>
      <c r="H3161" s="6">
        <v>17337.73</v>
      </c>
      <c r="I3161" s="6">
        <v>93.470000000001164</v>
      </c>
      <c r="J3161" s="6">
        <v>1620</v>
      </c>
      <c r="K3161" s="6">
        <v>1587.5004926108377</v>
      </c>
      <c r="L3161" s="6">
        <v>32.499507389162318</v>
      </c>
      <c r="M3161" s="6">
        <v>1611.3130000000001</v>
      </c>
      <c r="N3161" s="6">
        <v>8.6869999999998981</v>
      </c>
    </row>
    <row r="3162" spans="1:14" x14ac:dyDescent="0.25">
      <c r="A3162" s="5" t="s">
        <v>1586</v>
      </c>
      <c r="B3162" s="5" t="s">
        <v>25</v>
      </c>
      <c r="C3162" s="5" t="s">
        <v>26</v>
      </c>
      <c r="D3162" s="5" t="s">
        <v>27</v>
      </c>
      <c r="E3162" s="6">
        <v>5058.79</v>
      </c>
      <c r="F3162" s="6">
        <v>0</v>
      </c>
      <c r="G3162" s="6">
        <v>5058.79</v>
      </c>
      <c r="H3162" s="6">
        <v>0</v>
      </c>
      <c r="I3162" s="6">
        <v>5058.79</v>
      </c>
      <c r="J3162" s="6">
        <v>0</v>
      </c>
      <c r="K3162" s="6">
        <v>0</v>
      </c>
      <c r="L3162" s="6">
        <v>0</v>
      </c>
      <c r="M3162" s="6">
        <v>0</v>
      </c>
      <c r="N3162" s="6">
        <v>0</v>
      </c>
    </row>
    <row r="3163" spans="1:14" x14ac:dyDescent="0.25">
      <c r="A3163" s="5" t="s">
        <v>1586</v>
      </c>
      <c r="B3163" s="5" t="s">
        <v>32</v>
      </c>
      <c r="C3163" s="5" t="s">
        <v>33</v>
      </c>
      <c r="D3163" s="5" t="s">
        <v>27</v>
      </c>
      <c r="E3163" s="6">
        <v>1148.27</v>
      </c>
      <c r="F3163" s="6">
        <v>0</v>
      </c>
      <c r="G3163" s="6">
        <v>1148.27</v>
      </c>
      <c r="H3163" s="6">
        <v>1476.67</v>
      </c>
      <c r="I3163" s="6">
        <v>-328.40000000000009</v>
      </c>
      <c r="J3163" s="6">
        <v>2.83</v>
      </c>
      <c r="K3163" s="6">
        <v>0</v>
      </c>
      <c r="L3163" s="6">
        <v>2.83</v>
      </c>
      <c r="M3163" s="6">
        <v>3.6389999999999998</v>
      </c>
      <c r="N3163" s="6">
        <v>-0.80899999999999972</v>
      </c>
    </row>
    <row r="3164" spans="1:14" x14ac:dyDescent="0.25">
      <c r="A3164" s="5" t="s">
        <v>1586</v>
      </c>
      <c r="B3164" s="5" t="s">
        <v>34</v>
      </c>
      <c r="C3164" s="5" t="s">
        <v>33</v>
      </c>
      <c r="D3164" s="5" t="s">
        <v>27</v>
      </c>
      <c r="E3164" s="6">
        <v>5133.62</v>
      </c>
      <c r="F3164" s="6">
        <v>0</v>
      </c>
      <c r="G3164" s="6">
        <v>5133.62</v>
      </c>
      <c r="H3164" s="6">
        <v>6601.8</v>
      </c>
      <c r="I3164" s="6">
        <v>-1468.1800000000003</v>
      </c>
      <c r="J3164" s="6">
        <v>2.83</v>
      </c>
      <c r="K3164" s="6">
        <v>0</v>
      </c>
      <c r="L3164" s="6">
        <v>2.83</v>
      </c>
      <c r="M3164" s="6">
        <v>3.6389999999999998</v>
      </c>
      <c r="N3164" s="6">
        <v>-0.80899999999999972</v>
      </c>
    </row>
    <row r="3165" spans="1:14" x14ac:dyDescent="0.25">
      <c r="A3165" s="5" t="s">
        <v>1586</v>
      </c>
      <c r="B3165" s="5" t="s">
        <v>35</v>
      </c>
      <c r="C3165" s="5" t="s">
        <v>33</v>
      </c>
      <c r="D3165" s="5" t="s">
        <v>27</v>
      </c>
      <c r="E3165" s="6">
        <v>6045.81</v>
      </c>
      <c r="F3165" s="6">
        <v>0</v>
      </c>
      <c r="G3165" s="6">
        <v>6045.81</v>
      </c>
      <c r="H3165" s="6">
        <v>7774.72</v>
      </c>
      <c r="I3165" s="6">
        <v>-1728.9099999999999</v>
      </c>
      <c r="J3165" s="6">
        <v>59.43</v>
      </c>
      <c r="K3165" s="6">
        <v>0</v>
      </c>
      <c r="L3165" s="6">
        <v>59.43</v>
      </c>
      <c r="M3165" s="6">
        <v>76.424999999999997</v>
      </c>
      <c r="N3165" s="6">
        <v>-16.994999999999997</v>
      </c>
    </row>
    <row r="3166" spans="1:14" x14ac:dyDescent="0.25">
      <c r="A3166" s="5" t="s">
        <v>1586</v>
      </c>
      <c r="B3166" s="5" t="s">
        <v>302</v>
      </c>
      <c r="C3166" s="5" t="s">
        <v>39</v>
      </c>
      <c r="D3166" s="5" t="s">
        <v>40</v>
      </c>
      <c r="E3166" s="6">
        <v>-406014.44</v>
      </c>
      <c r="F3166" s="6">
        <v>0</v>
      </c>
      <c r="G3166" s="6">
        <v>-406014.44</v>
      </c>
      <c r="H3166" s="6">
        <v>-406014.36</v>
      </c>
      <c r="I3166" s="6">
        <v>-8.0000000016298145E-2</v>
      </c>
      <c r="J3166" s="6">
        <v>-2547.5</v>
      </c>
      <c r="K3166" s="6">
        <v>0</v>
      </c>
      <c r="L3166" s="6">
        <v>-2547.5</v>
      </c>
      <c r="M3166" s="6">
        <v>-2547.5</v>
      </c>
      <c r="N3166" s="6">
        <v>0</v>
      </c>
    </row>
    <row r="3167" spans="1:14" x14ac:dyDescent="0.25">
      <c r="A3167" s="5" t="s">
        <v>1586</v>
      </c>
      <c r="B3167" s="5" t="s">
        <v>303</v>
      </c>
      <c r="C3167" s="5" t="s">
        <v>42</v>
      </c>
      <c r="D3167" s="5" t="s">
        <v>58</v>
      </c>
      <c r="E3167" s="6">
        <v>312293.32</v>
      </c>
      <c r="F3167" s="6">
        <v>312089.85074626864</v>
      </c>
      <c r="G3167" s="6">
        <v>203.46925373136764</v>
      </c>
      <c r="H3167" s="6">
        <v>313650.3</v>
      </c>
      <c r="I3167" s="6">
        <v>-1356.9799999999814</v>
      </c>
      <c r="J3167" s="6">
        <v>15295</v>
      </c>
      <c r="K3167" s="6">
        <v>15285</v>
      </c>
      <c r="L3167" s="6">
        <v>10</v>
      </c>
      <c r="M3167" s="6">
        <v>15361.424999999999</v>
      </c>
      <c r="N3167" s="6">
        <v>-66.424999999999272</v>
      </c>
    </row>
    <row r="3168" spans="1:14" x14ac:dyDescent="0.25">
      <c r="A3168" s="5" t="s">
        <v>1586</v>
      </c>
      <c r="B3168" s="5" t="s">
        <v>304</v>
      </c>
      <c r="C3168" s="5" t="s">
        <v>42</v>
      </c>
      <c r="D3168" s="5" t="s">
        <v>43</v>
      </c>
      <c r="E3168" s="6">
        <v>7292.44</v>
      </c>
      <c r="F3168" s="6">
        <v>0</v>
      </c>
      <c r="G3168" s="6">
        <v>7292.44</v>
      </c>
      <c r="H3168" s="6">
        <v>0</v>
      </c>
      <c r="I3168" s="6">
        <v>7292.44</v>
      </c>
      <c r="J3168" s="6">
        <v>15500</v>
      </c>
      <c r="K3168" s="6">
        <v>0</v>
      </c>
      <c r="L3168" s="6">
        <v>15500</v>
      </c>
      <c r="M3168" s="6">
        <v>0</v>
      </c>
      <c r="N3168" s="6">
        <v>15500</v>
      </c>
    </row>
    <row r="3169" spans="1:14" x14ac:dyDescent="0.25">
      <c r="A3169" s="5" t="s">
        <v>1586</v>
      </c>
      <c r="B3169" s="5" t="s">
        <v>94</v>
      </c>
      <c r="C3169" s="5" t="s">
        <v>42</v>
      </c>
      <c r="D3169" s="5" t="s">
        <v>43</v>
      </c>
      <c r="E3169" s="6">
        <v>1261.26</v>
      </c>
      <c r="F3169" s="6">
        <v>1261.0149253731342</v>
      </c>
      <c r="G3169" s="6">
        <v>0.24507462686574399</v>
      </c>
      <c r="H3169" s="6">
        <v>1267.32</v>
      </c>
      <c r="I3169" s="6">
        <v>-6.0599999999999454</v>
      </c>
      <c r="J3169" s="6">
        <v>2548</v>
      </c>
      <c r="K3169" s="6">
        <v>2547.4995024875625</v>
      </c>
      <c r="L3169" s="6">
        <v>0.50049751243750507</v>
      </c>
      <c r="M3169" s="6">
        <v>2560.2370000000001</v>
      </c>
      <c r="N3169" s="6">
        <v>-12.23700000000008</v>
      </c>
    </row>
    <row r="3170" spans="1:14" x14ac:dyDescent="0.25">
      <c r="A3170" s="5" t="s">
        <v>1586</v>
      </c>
      <c r="B3170" s="5" t="s">
        <v>305</v>
      </c>
      <c r="C3170" s="5" t="s">
        <v>42</v>
      </c>
      <c r="D3170" s="5" t="s">
        <v>43</v>
      </c>
      <c r="E3170" s="6">
        <v>0</v>
      </c>
      <c r="F3170" s="6">
        <v>7191.2906403940888</v>
      </c>
      <c r="G3170" s="6">
        <v>-7191.2906403940888</v>
      </c>
      <c r="H3170" s="6">
        <v>7299.16</v>
      </c>
      <c r="I3170" s="6">
        <v>-7299.16</v>
      </c>
      <c r="J3170" s="6">
        <v>0</v>
      </c>
      <c r="K3170" s="6">
        <v>15285</v>
      </c>
      <c r="L3170" s="6">
        <v>-15285</v>
      </c>
      <c r="M3170" s="6">
        <v>15514.275</v>
      </c>
      <c r="N3170" s="6">
        <v>-15514.275</v>
      </c>
    </row>
    <row r="3171" spans="1:14" x14ac:dyDescent="0.25">
      <c r="A3171" s="5" t="s">
        <v>1586</v>
      </c>
      <c r="B3171" s="5" t="s">
        <v>432</v>
      </c>
      <c r="C3171" s="5" t="s">
        <v>42</v>
      </c>
      <c r="D3171" s="5" t="s">
        <v>43</v>
      </c>
      <c r="E3171" s="6">
        <v>11706.18</v>
      </c>
      <c r="F3171" s="6">
        <v>11027.970443349754</v>
      </c>
      <c r="G3171" s="6">
        <v>678.20955665024667</v>
      </c>
      <c r="H3171" s="6">
        <v>11193.39</v>
      </c>
      <c r="I3171" s="6">
        <v>512.79000000000087</v>
      </c>
      <c r="J3171" s="6">
        <v>16225</v>
      </c>
      <c r="K3171" s="6">
        <v>15285</v>
      </c>
      <c r="L3171" s="6">
        <v>940</v>
      </c>
      <c r="M3171" s="6">
        <v>15514.275</v>
      </c>
      <c r="N3171" s="6">
        <v>710.72500000000036</v>
      </c>
    </row>
    <row r="3172" spans="1:14" x14ac:dyDescent="0.25">
      <c r="A3172" s="5" t="s">
        <v>1586</v>
      </c>
      <c r="B3172" s="5" t="s">
        <v>307</v>
      </c>
      <c r="C3172" s="5" t="s">
        <v>42</v>
      </c>
      <c r="D3172" s="5" t="s">
        <v>43</v>
      </c>
      <c r="E3172" s="6">
        <v>14772.42</v>
      </c>
      <c r="F3172" s="6">
        <v>14855.034482758621</v>
      </c>
      <c r="G3172" s="6">
        <v>-82.614482758621307</v>
      </c>
      <c r="H3172" s="6">
        <v>15077.86</v>
      </c>
      <c r="I3172" s="6">
        <v>-305.44000000000051</v>
      </c>
      <c r="J3172" s="6">
        <v>15200</v>
      </c>
      <c r="K3172" s="6">
        <v>15285</v>
      </c>
      <c r="L3172" s="6">
        <v>-85</v>
      </c>
      <c r="M3172" s="6">
        <v>15514.275</v>
      </c>
      <c r="N3172" s="6">
        <v>-314.27499999999964</v>
      </c>
    </row>
    <row r="3173" spans="1:14" x14ac:dyDescent="0.25">
      <c r="A3173" s="5" t="s">
        <v>1586</v>
      </c>
      <c r="B3173" s="5" t="s">
        <v>308</v>
      </c>
      <c r="C3173" s="5" t="s">
        <v>42</v>
      </c>
      <c r="D3173" s="5" t="s">
        <v>43</v>
      </c>
      <c r="E3173" s="6">
        <v>16777.53</v>
      </c>
      <c r="F3173" s="6">
        <v>16652.246305418721</v>
      </c>
      <c r="G3173" s="6">
        <v>125.28369458127781</v>
      </c>
      <c r="H3173" s="6">
        <v>16902.03</v>
      </c>
      <c r="I3173" s="6">
        <v>-124.5</v>
      </c>
      <c r="J3173" s="6">
        <v>15400</v>
      </c>
      <c r="K3173" s="6">
        <v>15285</v>
      </c>
      <c r="L3173" s="6">
        <v>115</v>
      </c>
      <c r="M3173" s="6">
        <v>15514.275</v>
      </c>
      <c r="N3173" s="6">
        <v>-114.27499999999964</v>
      </c>
    </row>
    <row r="3174" spans="1:14" x14ac:dyDescent="0.25">
      <c r="A3174" s="5" t="s">
        <v>1586</v>
      </c>
      <c r="B3174" s="5" t="s">
        <v>309</v>
      </c>
      <c r="C3174" s="5" t="s">
        <v>42</v>
      </c>
      <c r="D3174" s="5" t="s">
        <v>43</v>
      </c>
      <c r="E3174" s="6">
        <v>24524.799999999999</v>
      </c>
      <c r="F3174" s="6">
        <v>24405.04433497537</v>
      </c>
      <c r="G3174" s="6">
        <v>119.75566502462971</v>
      </c>
      <c r="H3174" s="6">
        <v>24771.119999999999</v>
      </c>
      <c r="I3174" s="6">
        <v>-246.31999999999971</v>
      </c>
      <c r="J3174" s="6">
        <v>2560</v>
      </c>
      <c r="K3174" s="6">
        <v>2547.4995073891628</v>
      </c>
      <c r="L3174" s="6">
        <v>12.500492610837227</v>
      </c>
      <c r="M3174" s="6">
        <v>2585.712</v>
      </c>
      <c r="N3174" s="6">
        <v>-25.711999999999989</v>
      </c>
    </row>
    <row r="3175" spans="1:14" x14ac:dyDescent="0.25">
      <c r="A3175" s="5" t="s">
        <v>1587</v>
      </c>
      <c r="B3175" s="5" t="s">
        <v>25</v>
      </c>
      <c r="C3175" s="5" t="s">
        <v>26</v>
      </c>
      <c r="D3175" s="5" t="s">
        <v>27</v>
      </c>
      <c r="E3175" s="6">
        <v>2796.96</v>
      </c>
      <c r="F3175" s="6">
        <v>0</v>
      </c>
      <c r="G3175" s="6">
        <v>2796.96</v>
      </c>
      <c r="H3175" s="6">
        <v>0</v>
      </c>
      <c r="I3175" s="6">
        <v>2796.96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</row>
    <row r="3176" spans="1:14" x14ac:dyDescent="0.25">
      <c r="A3176" s="5" t="s">
        <v>1587</v>
      </c>
      <c r="B3176" s="5" t="s">
        <v>32</v>
      </c>
      <c r="C3176" s="5" t="s">
        <v>33</v>
      </c>
      <c r="D3176" s="5" t="s">
        <v>27</v>
      </c>
      <c r="E3176" s="6">
        <v>507.19</v>
      </c>
      <c r="F3176" s="6">
        <v>0</v>
      </c>
      <c r="G3176" s="6">
        <v>507.19</v>
      </c>
      <c r="H3176" s="6">
        <v>752.97</v>
      </c>
      <c r="I3176" s="6">
        <v>-245.78000000000003</v>
      </c>
      <c r="J3176" s="6">
        <v>1.25</v>
      </c>
      <c r="K3176" s="6">
        <v>0</v>
      </c>
      <c r="L3176" s="6">
        <v>1.25</v>
      </c>
      <c r="M3176" s="6">
        <v>1.8560000000000001</v>
      </c>
      <c r="N3176" s="6">
        <v>-0.60600000000000009</v>
      </c>
    </row>
    <row r="3177" spans="1:14" x14ac:dyDescent="0.25">
      <c r="A3177" s="5" t="s">
        <v>1587</v>
      </c>
      <c r="B3177" s="5" t="s">
        <v>34</v>
      </c>
      <c r="C3177" s="5" t="s">
        <v>33</v>
      </c>
      <c r="D3177" s="5" t="s">
        <v>27</v>
      </c>
      <c r="E3177" s="6">
        <v>2267.5</v>
      </c>
      <c r="F3177" s="6">
        <v>0</v>
      </c>
      <c r="G3177" s="6">
        <v>2267.5</v>
      </c>
      <c r="H3177" s="6">
        <v>3366.33</v>
      </c>
      <c r="I3177" s="6">
        <v>-1098.83</v>
      </c>
      <c r="J3177" s="6">
        <v>1.25</v>
      </c>
      <c r="K3177" s="6">
        <v>0</v>
      </c>
      <c r="L3177" s="6">
        <v>1.25</v>
      </c>
      <c r="M3177" s="6">
        <v>1.8560000000000001</v>
      </c>
      <c r="N3177" s="6">
        <v>-0.60600000000000009</v>
      </c>
    </row>
    <row r="3178" spans="1:14" x14ac:dyDescent="0.25">
      <c r="A3178" s="5" t="s">
        <v>1587</v>
      </c>
      <c r="B3178" s="5" t="s">
        <v>35</v>
      </c>
      <c r="C3178" s="5" t="s">
        <v>33</v>
      </c>
      <c r="D3178" s="5" t="s">
        <v>27</v>
      </c>
      <c r="E3178" s="6">
        <v>2670.41</v>
      </c>
      <c r="F3178" s="6">
        <v>0</v>
      </c>
      <c r="G3178" s="6">
        <v>2670.41</v>
      </c>
      <c r="H3178" s="6">
        <v>3964.42</v>
      </c>
      <c r="I3178" s="6">
        <v>-1294.0100000000002</v>
      </c>
      <c r="J3178" s="6">
        <v>26.25</v>
      </c>
      <c r="K3178" s="6">
        <v>0</v>
      </c>
      <c r="L3178" s="6">
        <v>26.25</v>
      </c>
      <c r="M3178" s="6">
        <v>38.97</v>
      </c>
      <c r="N3178" s="6">
        <v>-12.719999999999999</v>
      </c>
    </row>
    <row r="3179" spans="1:14" x14ac:dyDescent="0.25">
      <c r="A3179" s="5" t="s">
        <v>1587</v>
      </c>
      <c r="B3179" s="5" t="s">
        <v>311</v>
      </c>
      <c r="C3179" s="5" t="s">
        <v>39</v>
      </c>
      <c r="D3179" s="5" t="s">
        <v>40</v>
      </c>
      <c r="E3179" s="6">
        <v>-206485.01</v>
      </c>
      <c r="F3179" s="6">
        <v>0</v>
      </c>
      <c r="G3179" s="6">
        <v>-206485.01</v>
      </c>
      <c r="H3179" s="6">
        <v>-206485.05</v>
      </c>
      <c r="I3179" s="6">
        <v>3.9999999979045242E-2</v>
      </c>
      <c r="J3179" s="6">
        <v>-1299</v>
      </c>
      <c r="K3179" s="6">
        <v>0</v>
      </c>
      <c r="L3179" s="6">
        <v>-1299</v>
      </c>
      <c r="M3179" s="6">
        <v>-1299</v>
      </c>
      <c r="N3179" s="6">
        <v>0</v>
      </c>
    </row>
    <row r="3180" spans="1:14" x14ac:dyDescent="0.25">
      <c r="A3180" s="5" t="s">
        <v>1587</v>
      </c>
      <c r="B3180" s="5" t="s">
        <v>312</v>
      </c>
      <c r="C3180" s="5" t="s">
        <v>42</v>
      </c>
      <c r="D3180" s="5" t="s">
        <v>58</v>
      </c>
      <c r="E3180" s="6">
        <v>159032.99</v>
      </c>
      <c r="F3180" s="6">
        <v>158463.36318407962</v>
      </c>
      <c r="G3180" s="6">
        <v>569.62681592037552</v>
      </c>
      <c r="H3180" s="6">
        <v>159255.67999999999</v>
      </c>
      <c r="I3180" s="6">
        <v>-222.69000000000233</v>
      </c>
      <c r="J3180" s="6">
        <v>7822</v>
      </c>
      <c r="K3180" s="6">
        <v>7794</v>
      </c>
      <c r="L3180" s="6">
        <v>28</v>
      </c>
      <c r="M3180" s="6">
        <v>7832.97</v>
      </c>
      <c r="N3180" s="6">
        <v>-10.970000000000255</v>
      </c>
    </row>
    <row r="3181" spans="1:14" x14ac:dyDescent="0.25">
      <c r="A3181" s="5" t="s">
        <v>1587</v>
      </c>
      <c r="B3181" s="5" t="s">
        <v>313</v>
      </c>
      <c r="C3181" s="5" t="s">
        <v>42</v>
      </c>
      <c r="D3181" s="5" t="s">
        <v>43</v>
      </c>
      <c r="E3181" s="6">
        <v>3763.84</v>
      </c>
      <c r="F3181" s="6">
        <v>0</v>
      </c>
      <c r="G3181" s="6">
        <v>3763.84</v>
      </c>
      <c r="H3181" s="6">
        <v>0</v>
      </c>
      <c r="I3181" s="6">
        <v>3763.84</v>
      </c>
      <c r="J3181" s="6">
        <v>8000</v>
      </c>
      <c r="K3181" s="6">
        <v>0</v>
      </c>
      <c r="L3181" s="6">
        <v>8000</v>
      </c>
      <c r="M3181" s="6">
        <v>0</v>
      </c>
      <c r="N3181" s="6">
        <v>8000</v>
      </c>
    </row>
    <row r="3182" spans="1:14" x14ac:dyDescent="0.25">
      <c r="A3182" s="5" t="s">
        <v>1587</v>
      </c>
      <c r="B3182" s="5" t="s">
        <v>94</v>
      </c>
      <c r="C3182" s="5" t="s">
        <v>42</v>
      </c>
      <c r="D3182" s="5" t="s">
        <v>43</v>
      </c>
      <c r="E3182" s="6">
        <v>645.97</v>
      </c>
      <c r="F3182" s="6">
        <v>643.00497512437812</v>
      </c>
      <c r="G3182" s="6">
        <v>2.9650248756219071</v>
      </c>
      <c r="H3182" s="6">
        <v>646.22</v>
      </c>
      <c r="I3182" s="6">
        <v>-0.25</v>
      </c>
      <c r="J3182" s="6">
        <v>1305</v>
      </c>
      <c r="K3182" s="6">
        <v>1298.9999999999998</v>
      </c>
      <c r="L3182" s="6">
        <v>6.0000000000002274</v>
      </c>
      <c r="M3182" s="6">
        <v>1305.4949999999999</v>
      </c>
      <c r="N3182" s="6">
        <v>-0.49499999999989086</v>
      </c>
    </row>
    <row r="3183" spans="1:14" x14ac:dyDescent="0.25">
      <c r="A3183" s="5" t="s">
        <v>1587</v>
      </c>
      <c r="B3183" s="5" t="s">
        <v>314</v>
      </c>
      <c r="C3183" s="5" t="s">
        <v>42</v>
      </c>
      <c r="D3183" s="5" t="s">
        <v>43</v>
      </c>
      <c r="E3183" s="6">
        <v>0</v>
      </c>
      <c r="F3183" s="6">
        <v>3666.9162561576354</v>
      </c>
      <c r="G3183" s="6">
        <v>-3666.9162561576354</v>
      </c>
      <c r="H3183" s="6">
        <v>3721.92</v>
      </c>
      <c r="I3183" s="6">
        <v>-3721.92</v>
      </c>
      <c r="J3183" s="6">
        <v>0</v>
      </c>
      <c r="K3183" s="6">
        <v>7794</v>
      </c>
      <c r="L3183" s="6">
        <v>-7794</v>
      </c>
      <c r="M3183" s="6">
        <v>7910.91</v>
      </c>
      <c r="N3183" s="6">
        <v>-7910.91</v>
      </c>
    </row>
    <row r="3184" spans="1:14" x14ac:dyDescent="0.25">
      <c r="A3184" s="5" t="s">
        <v>1587</v>
      </c>
      <c r="B3184" s="5" t="s">
        <v>315</v>
      </c>
      <c r="C3184" s="5" t="s">
        <v>42</v>
      </c>
      <c r="D3184" s="5" t="s">
        <v>43</v>
      </c>
      <c r="E3184" s="6">
        <v>5732.24</v>
      </c>
      <c r="F3184" s="6">
        <v>5623.2906403940888</v>
      </c>
      <c r="G3184" s="6">
        <v>108.94935960591101</v>
      </c>
      <c r="H3184" s="6">
        <v>5707.64</v>
      </c>
      <c r="I3184" s="6">
        <v>24.599999999999454</v>
      </c>
      <c r="J3184" s="6">
        <v>7945</v>
      </c>
      <c r="K3184" s="6">
        <v>7794</v>
      </c>
      <c r="L3184" s="6">
        <v>151</v>
      </c>
      <c r="M3184" s="6">
        <v>7910.91</v>
      </c>
      <c r="N3184" s="6">
        <v>34.090000000000146</v>
      </c>
    </row>
    <row r="3185" spans="1:14" x14ac:dyDescent="0.25">
      <c r="A3185" s="5" t="s">
        <v>1587</v>
      </c>
      <c r="B3185" s="5" t="s">
        <v>316</v>
      </c>
      <c r="C3185" s="5" t="s">
        <v>42</v>
      </c>
      <c r="D3185" s="5" t="s">
        <v>43</v>
      </c>
      <c r="E3185" s="6">
        <v>7629.18</v>
      </c>
      <c r="F3185" s="6">
        <v>7574.7586206896549</v>
      </c>
      <c r="G3185" s="6">
        <v>54.421379310345401</v>
      </c>
      <c r="H3185" s="6">
        <v>7688.38</v>
      </c>
      <c r="I3185" s="6">
        <v>-59.199999999999818</v>
      </c>
      <c r="J3185" s="6">
        <v>7850</v>
      </c>
      <c r="K3185" s="6">
        <v>7794</v>
      </c>
      <c r="L3185" s="6">
        <v>56</v>
      </c>
      <c r="M3185" s="6">
        <v>7910.91</v>
      </c>
      <c r="N3185" s="6">
        <v>-60.909999999999854</v>
      </c>
    </row>
    <row r="3186" spans="1:14" x14ac:dyDescent="0.25">
      <c r="A3186" s="5" t="s">
        <v>1587</v>
      </c>
      <c r="B3186" s="5" t="s">
        <v>317</v>
      </c>
      <c r="C3186" s="5" t="s">
        <v>42</v>
      </c>
      <c r="D3186" s="5" t="s">
        <v>43</v>
      </c>
      <c r="E3186" s="6">
        <v>8661.1299999999992</v>
      </c>
      <c r="F3186" s="6">
        <v>8491.1724137931051</v>
      </c>
      <c r="G3186" s="6">
        <v>169.95758620689412</v>
      </c>
      <c r="H3186" s="6">
        <v>8618.5400000000009</v>
      </c>
      <c r="I3186" s="6">
        <v>42.589999999998327</v>
      </c>
      <c r="J3186" s="6">
        <v>7950</v>
      </c>
      <c r="K3186" s="6">
        <v>7794</v>
      </c>
      <c r="L3186" s="6">
        <v>156</v>
      </c>
      <c r="M3186" s="6">
        <v>7910.91</v>
      </c>
      <c r="N3186" s="6">
        <v>39.090000000000146</v>
      </c>
    </row>
    <row r="3187" spans="1:14" x14ac:dyDescent="0.25">
      <c r="A3187" s="5" t="s">
        <v>1587</v>
      </c>
      <c r="B3187" s="5" t="s">
        <v>318</v>
      </c>
      <c r="C3187" s="5" t="s">
        <v>42</v>
      </c>
      <c r="D3187" s="5" t="s">
        <v>43</v>
      </c>
      <c r="E3187" s="6">
        <v>12777.6</v>
      </c>
      <c r="F3187" s="6">
        <v>12574.31527093596</v>
      </c>
      <c r="G3187" s="6">
        <v>203.28472906404022</v>
      </c>
      <c r="H3187" s="6">
        <v>12762.93</v>
      </c>
      <c r="I3187" s="6">
        <v>14.670000000000073</v>
      </c>
      <c r="J3187" s="6">
        <v>1320</v>
      </c>
      <c r="K3187" s="6">
        <v>1299</v>
      </c>
      <c r="L3187" s="6">
        <v>21</v>
      </c>
      <c r="M3187" s="6">
        <v>1318.4849999999999</v>
      </c>
      <c r="N3187" s="6">
        <v>1.5150000000001</v>
      </c>
    </row>
    <row r="3188" spans="1:14" x14ac:dyDescent="0.25">
      <c r="A3188" s="5" t="s">
        <v>1588</v>
      </c>
      <c r="B3188" s="5" t="s">
        <v>25</v>
      </c>
      <c r="C3188" s="5" t="s">
        <v>26</v>
      </c>
      <c r="D3188" s="5" t="s">
        <v>27</v>
      </c>
      <c r="E3188" s="6">
        <v>6466.9</v>
      </c>
      <c r="F3188" s="6">
        <v>0</v>
      </c>
      <c r="G3188" s="6">
        <v>6466.9</v>
      </c>
      <c r="H3188" s="6">
        <v>0</v>
      </c>
      <c r="I3188" s="6">
        <v>6466.9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</row>
    <row r="3189" spans="1:14" x14ac:dyDescent="0.25">
      <c r="A3189" s="5" t="s">
        <v>1588</v>
      </c>
      <c r="B3189" s="5" t="s">
        <v>32</v>
      </c>
      <c r="C3189" s="5" t="s">
        <v>33</v>
      </c>
      <c r="D3189" s="5" t="s">
        <v>27</v>
      </c>
      <c r="E3189" s="6">
        <v>1862.39</v>
      </c>
      <c r="F3189" s="6">
        <v>0</v>
      </c>
      <c r="G3189" s="6">
        <v>1862.39</v>
      </c>
      <c r="H3189" s="6">
        <v>2157.9899999999998</v>
      </c>
      <c r="I3189" s="6">
        <v>-295.59999999999968</v>
      </c>
      <c r="J3189" s="6">
        <v>4.59</v>
      </c>
      <c r="K3189" s="6">
        <v>0</v>
      </c>
      <c r="L3189" s="6">
        <v>4.59</v>
      </c>
      <c r="M3189" s="6">
        <v>5.319</v>
      </c>
      <c r="N3189" s="6">
        <v>-0.72900000000000009</v>
      </c>
    </row>
    <row r="3190" spans="1:14" x14ac:dyDescent="0.25">
      <c r="A3190" s="5" t="s">
        <v>1588</v>
      </c>
      <c r="B3190" s="5" t="s">
        <v>34</v>
      </c>
      <c r="C3190" s="5" t="s">
        <v>33</v>
      </c>
      <c r="D3190" s="5" t="s">
        <v>27</v>
      </c>
      <c r="E3190" s="6">
        <v>8326.26</v>
      </c>
      <c r="F3190" s="6">
        <v>0</v>
      </c>
      <c r="G3190" s="6">
        <v>8326.26</v>
      </c>
      <c r="H3190" s="6">
        <v>9647.82</v>
      </c>
      <c r="I3190" s="6">
        <v>-1321.5599999999995</v>
      </c>
      <c r="J3190" s="6">
        <v>4.59</v>
      </c>
      <c r="K3190" s="6">
        <v>0</v>
      </c>
      <c r="L3190" s="6">
        <v>4.59</v>
      </c>
      <c r="M3190" s="6">
        <v>5.319</v>
      </c>
      <c r="N3190" s="6">
        <v>-0.72900000000000009</v>
      </c>
    </row>
    <row r="3191" spans="1:14" x14ac:dyDescent="0.25">
      <c r="A3191" s="5" t="s">
        <v>1588</v>
      </c>
      <c r="B3191" s="5" t="s">
        <v>35</v>
      </c>
      <c r="C3191" s="5" t="s">
        <v>33</v>
      </c>
      <c r="D3191" s="5" t="s">
        <v>27</v>
      </c>
      <c r="E3191" s="6">
        <v>9805.75</v>
      </c>
      <c r="F3191" s="6">
        <v>0</v>
      </c>
      <c r="G3191" s="6">
        <v>9805.75</v>
      </c>
      <c r="H3191" s="6">
        <v>11362.43</v>
      </c>
      <c r="I3191" s="6">
        <v>-1556.6800000000003</v>
      </c>
      <c r="J3191" s="6">
        <v>96.39</v>
      </c>
      <c r="K3191" s="6">
        <v>0</v>
      </c>
      <c r="L3191" s="6">
        <v>96.39</v>
      </c>
      <c r="M3191" s="6">
        <v>111.69199999999999</v>
      </c>
      <c r="N3191" s="6">
        <v>-15.301999999999992</v>
      </c>
    </row>
    <row r="3192" spans="1:14" x14ac:dyDescent="0.25">
      <c r="A3192" s="5" t="s">
        <v>1588</v>
      </c>
      <c r="B3192" s="5" t="s">
        <v>176</v>
      </c>
      <c r="C3192" s="5" t="s">
        <v>39</v>
      </c>
      <c r="D3192" s="5" t="s">
        <v>40</v>
      </c>
      <c r="E3192" s="6">
        <v>-719679.3</v>
      </c>
      <c r="F3192" s="6">
        <v>0</v>
      </c>
      <c r="G3192" s="6">
        <v>-719679.3</v>
      </c>
      <c r="H3192" s="6">
        <v>-719679.3</v>
      </c>
      <c r="I3192" s="6">
        <v>0</v>
      </c>
      <c r="J3192" s="6">
        <v>-3989</v>
      </c>
      <c r="K3192" s="6">
        <v>0</v>
      </c>
      <c r="L3192" s="6">
        <v>-3989</v>
      </c>
      <c r="M3192" s="6">
        <v>-3989</v>
      </c>
      <c r="N3192" s="6">
        <v>0</v>
      </c>
    </row>
    <row r="3193" spans="1:14" x14ac:dyDescent="0.25">
      <c r="A3193" s="5" t="s">
        <v>1588</v>
      </c>
      <c r="B3193" s="5" t="s">
        <v>177</v>
      </c>
      <c r="C3193" s="5" t="s">
        <v>42</v>
      </c>
      <c r="D3193" s="5" t="s">
        <v>58</v>
      </c>
      <c r="E3193" s="6">
        <v>579526.54</v>
      </c>
      <c r="F3193" s="6">
        <v>579115.13432835822</v>
      </c>
      <c r="G3193" s="6">
        <v>411.40567164181266</v>
      </c>
      <c r="H3193" s="6">
        <v>582010.71</v>
      </c>
      <c r="I3193" s="6">
        <v>-2484.1699999999255</v>
      </c>
      <c r="J3193" s="6">
        <v>23951</v>
      </c>
      <c r="K3193" s="6">
        <v>23934</v>
      </c>
      <c r="L3193" s="6">
        <v>17</v>
      </c>
      <c r="M3193" s="6">
        <v>24053.67</v>
      </c>
      <c r="N3193" s="6">
        <v>-102.66999999999825</v>
      </c>
    </row>
    <row r="3194" spans="1:14" x14ac:dyDescent="0.25">
      <c r="A3194" s="5" t="s">
        <v>1588</v>
      </c>
      <c r="B3194" s="5" t="s">
        <v>178</v>
      </c>
      <c r="C3194" s="5" t="s">
        <v>42</v>
      </c>
      <c r="D3194" s="5" t="s">
        <v>43</v>
      </c>
      <c r="E3194" s="6">
        <v>2621.2800000000002</v>
      </c>
      <c r="F3194" s="6">
        <v>0</v>
      </c>
      <c r="G3194" s="6">
        <v>2621.2800000000002</v>
      </c>
      <c r="H3194" s="6">
        <v>0</v>
      </c>
      <c r="I3194" s="6">
        <v>2621.2800000000002</v>
      </c>
      <c r="J3194" s="6">
        <v>24000</v>
      </c>
      <c r="K3194" s="6">
        <v>0</v>
      </c>
      <c r="L3194" s="6">
        <v>24000</v>
      </c>
      <c r="M3194" s="6">
        <v>0</v>
      </c>
      <c r="N3194" s="6">
        <v>24000</v>
      </c>
    </row>
    <row r="3195" spans="1:14" x14ac:dyDescent="0.25">
      <c r="A3195" s="5" t="s">
        <v>1588</v>
      </c>
      <c r="B3195" s="5" t="s">
        <v>92</v>
      </c>
      <c r="C3195" s="5" t="s">
        <v>42</v>
      </c>
      <c r="D3195" s="5" t="s">
        <v>43</v>
      </c>
      <c r="E3195" s="6">
        <v>697.98</v>
      </c>
      <c r="F3195" s="6">
        <v>679.08910891089113</v>
      </c>
      <c r="G3195" s="6">
        <v>18.890891089108891</v>
      </c>
      <c r="H3195" s="6">
        <v>685.88</v>
      </c>
      <c r="I3195" s="6">
        <v>12.100000000000023</v>
      </c>
      <c r="J3195" s="6">
        <v>8200</v>
      </c>
      <c r="K3195" s="6">
        <v>7978</v>
      </c>
      <c r="L3195" s="6">
        <v>222</v>
      </c>
      <c r="M3195" s="6">
        <v>8057.78</v>
      </c>
      <c r="N3195" s="6">
        <v>142.22000000000025</v>
      </c>
    </row>
    <row r="3196" spans="1:14" x14ac:dyDescent="0.25">
      <c r="A3196" s="5" t="s">
        <v>1588</v>
      </c>
      <c r="B3196" s="5" t="s">
        <v>179</v>
      </c>
      <c r="C3196" s="5" t="s">
        <v>42</v>
      </c>
      <c r="D3196" s="5" t="s">
        <v>43</v>
      </c>
      <c r="E3196" s="6">
        <v>1522.09</v>
      </c>
      <c r="F3196" s="6">
        <v>1519.8109452736319</v>
      </c>
      <c r="G3196" s="6">
        <v>2.279054726368031</v>
      </c>
      <c r="H3196" s="6">
        <v>1527.41</v>
      </c>
      <c r="I3196" s="6">
        <v>-5.3200000000001637</v>
      </c>
      <c r="J3196" s="6">
        <v>3995</v>
      </c>
      <c r="K3196" s="6">
        <v>3989</v>
      </c>
      <c r="L3196" s="6">
        <v>6</v>
      </c>
      <c r="M3196" s="6">
        <v>4008.9450000000002</v>
      </c>
      <c r="N3196" s="6">
        <v>-13.945000000000164</v>
      </c>
    </row>
    <row r="3197" spans="1:14" x14ac:dyDescent="0.25">
      <c r="A3197" s="5" t="s">
        <v>1588</v>
      </c>
      <c r="B3197" s="5" t="s">
        <v>180</v>
      </c>
      <c r="C3197" s="5" t="s">
        <v>42</v>
      </c>
      <c r="D3197" s="5" t="s">
        <v>43</v>
      </c>
      <c r="E3197" s="6">
        <v>0</v>
      </c>
      <c r="F3197" s="6">
        <v>2614.0689655172414</v>
      </c>
      <c r="G3197" s="6">
        <v>-2614.0689655172414</v>
      </c>
      <c r="H3197" s="6">
        <v>2653.28</v>
      </c>
      <c r="I3197" s="6">
        <v>-2653.28</v>
      </c>
      <c r="J3197" s="6">
        <v>0</v>
      </c>
      <c r="K3197" s="6">
        <v>23934</v>
      </c>
      <c r="L3197" s="6">
        <v>-23934</v>
      </c>
      <c r="M3197" s="6">
        <v>24293.01</v>
      </c>
      <c r="N3197" s="6">
        <v>-24293.01</v>
      </c>
    </row>
    <row r="3198" spans="1:14" x14ac:dyDescent="0.25">
      <c r="A3198" s="5" t="s">
        <v>1588</v>
      </c>
      <c r="B3198" s="5" t="s">
        <v>181</v>
      </c>
      <c r="C3198" s="5" t="s">
        <v>42</v>
      </c>
      <c r="D3198" s="5" t="s">
        <v>43</v>
      </c>
      <c r="E3198" s="6">
        <v>11978.4</v>
      </c>
      <c r="F3198" s="6">
        <v>11945.458128078817</v>
      </c>
      <c r="G3198" s="6">
        <v>32.94187192118261</v>
      </c>
      <c r="H3198" s="6">
        <v>12124.64</v>
      </c>
      <c r="I3198" s="6">
        <v>-146.23999999999978</v>
      </c>
      <c r="J3198" s="6">
        <v>24000</v>
      </c>
      <c r="K3198" s="6">
        <v>23934</v>
      </c>
      <c r="L3198" s="6">
        <v>66</v>
      </c>
      <c r="M3198" s="6">
        <v>24293.01</v>
      </c>
      <c r="N3198" s="6">
        <v>-293.0099999999984</v>
      </c>
    </row>
    <row r="3199" spans="1:14" x14ac:dyDescent="0.25">
      <c r="A3199" s="5" t="s">
        <v>1588</v>
      </c>
      <c r="B3199" s="5" t="s">
        <v>182</v>
      </c>
      <c r="C3199" s="5" t="s">
        <v>42</v>
      </c>
      <c r="D3199" s="5" t="s">
        <v>43</v>
      </c>
      <c r="E3199" s="6">
        <v>20502.72</v>
      </c>
      <c r="F3199" s="6">
        <v>20446.334975369457</v>
      </c>
      <c r="G3199" s="6">
        <v>56.385024630544649</v>
      </c>
      <c r="H3199" s="6">
        <v>20753.03</v>
      </c>
      <c r="I3199" s="6">
        <v>-250.30999999999767</v>
      </c>
      <c r="J3199" s="6">
        <v>24000</v>
      </c>
      <c r="K3199" s="6">
        <v>23934</v>
      </c>
      <c r="L3199" s="6">
        <v>66</v>
      </c>
      <c r="M3199" s="6">
        <v>24293.01</v>
      </c>
      <c r="N3199" s="6">
        <v>-293.0099999999984</v>
      </c>
    </row>
    <row r="3200" spans="1:14" x14ac:dyDescent="0.25">
      <c r="A3200" s="5" t="s">
        <v>1588</v>
      </c>
      <c r="B3200" s="5" t="s">
        <v>183</v>
      </c>
      <c r="C3200" s="5" t="s">
        <v>42</v>
      </c>
      <c r="D3200" s="5" t="s">
        <v>43</v>
      </c>
      <c r="E3200" s="6">
        <v>36310.79</v>
      </c>
      <c r="F3200" s="6">
        <v>35971.123152709362</v>
      </c>
      <c r="G3200" s="6">
        <v>339.66684729063854</v>
      </c>
      <c r="H3200" s="6">
        <v>36510.69</v>
      </c>
      <c r="I3200" s="6">
        <v>-199.90000000000146</v>
      </c>
      <c r="J3200" s="6">
        <v>24160</v>
      </c>
      <c r="K3200" s="6">
        <v>23934</v>
      </c>
      <c r="L3200" s="6">
        <v>226</v>
      </c>
      <c r="M3200" s="6">
        <v>24293.01</v>
      </c>
      <c r="N3200" s="6">
        <v>-133.0099999999984</v>
      </c>
    </row>
    <row r="3201" spans="1:14" x14ac:dyDescent="0.25">
      <c r="A3201" s="5" t="s">
        <v>1588</v>
      </c>
      <c r="B3201" s="5" t="s">
        <v>184</v>
      </c>
      <c r="C3201" s="5" t="s">
        <v>42</v>
      </c>
      <c r="D3201" s="5" t="s">
        <v>43</v>
      </c>
      <c r="E3201" s="6">
        <v>40058.199999999997</v>
      </c>
      <c r="F3201" s="6">
        <v>39650.660098522167</v>
      </c>
      <c r="G3201" s="6">
        <v>407.53990147783043</v>
      </c>
      <c r="H3201" s="6">
        <v>40245.42</v>
      </c>
      <c r="I3201" s="6">
        <v>-187.22000000000116</v>
      </c>
      <c r="J3201" s="6">
        <v>4030</v>
      </c>
      <c r="K3201" s="6">
        <v>3989</v>
      </c>
      <c r="L3201" s="6">
        <v>41</v>
      </c>
      <c r="M3201" s="6">
        <v>4048.835</v>
      </c>
      <c r="N3201" s="6">
        <v>-18.835000000000036</v>
      </c>
    </row>
    <row r="3202" spans="1:14" x14ac:dyDescent="0.25">
      <c r="A3202" s="5" t="s">
        <v>1589</v>
      </c>
      <c r="B3202" s="5" t="s">
        <v>25</v>
      </c>
      <c r="C3202" s="5" t="s">
        <v>26</v>
      </c>
      <c r="D3202" s="5" t="s">
        <v>27</v>
      </c>
      <c r="E3202" s="6">
        <v>9159.85</v>
      </c>
      <c r="F3202" s="6">
        <v>0</v>
      </c>
      <c r="G3202" s="6">
        <v>9159.85</v>
      </c>
      <c r="H3202" s="6">
        <v>0</v>
      </c>
      <c r="I3202" s="6">
        <v>9159.85</v>
      </c>
      <c r="J3202" s="6">
        <v>0</v>
      </c>
      <c r="K3202" s="6">
        <v>0</v>
      </c>
      <c r="L3202" s="6">
        <v>0</v>
      </c>
      <c r="M3202" s="6">
        <v>0</v>
      </c>
      <c r="N3202" s="6">
        <v>0</v>
      </c>
    </row>
    <row r="3203" spans="1:14" x14ac:dyDescent="0.25">
      <c r="A3203" s="5" t="s">
        <v>1589</v>
      </c>
      <c r="B3203" s="5" t="s">
        <v>32</v>
      </c>
      <c r="C3203" s="5" t="s">
        <v>33</v>
      </c>
      <c r="D3203" s="5" t="s">
        <v>27</v>
      </c>
      <c r="E3203" s="6">
        <v>3213.54</v>
      </c>
      <c r="F3203" s="6">
        <v>0</v>
      </c>
      <c r="G3203" s="6">
        <v>3213.54</v>
      </c>
      <c r="H3203" s="6">
        <v>3616.49</v>
      </c>
      <c r="I3203" s="6">
        <v>-402.94999999999982</v>
      </c>
      <c r="J3203" s="6">
        <v>7.92</v>
      </c>
      <c r="K3203" s="6">
        <v>0</v>
      </c>
      <c r="L3203" s="6">
        <v>7.92</v>
      </c>
      <c r="M3203" s="6">
        <v>8.9130000000000003</v>
      </c>
      <c r="N3203" s="6">
        <v>-0.99300000000000033</v>
      </c>
    </row>
    <row r="3204" spans="1:14" x14ac:dyDescent="0.25">
      <c r="A3204" s="5" t="s">
        <v>1589</v>
      </c>
      <c r="B3204" s="5" t="s">
        <v>34</v>
      </c>
      <c r="C3204" s="5" t="s">
        <v>33</v>
      </c>
      <c r="D3204" s="5" t="s">
        <v>27</v>
      </c>
      <c r="E3204" s="6">
        <v>14366.88</v>
      </c>
      <c r="F3204" s="6">
        <v>0</v>
      </c>
      <c r="G3204" s="6">
        <v>14366.88</v>
      </c>
      <c r="H3204" s="6">
        <v>16168.38</v>
      </c>
      <c r="I3204" s="6">
        <v>-1801.5</v>
      </c>
      <c r="J3204" s="6">
        <v>7.92</v>
      </c>
      <c r="K3204" s="6">
        <v>0</v>
      </c>
      <c r="L3204" s="6">
        <v>7.92</v>
      </c>
      <c r="M3204" s="6">
        <v>8.9130000000000003</v>
      </c>
      <c r="N3204" s="6">
        <v>-0.99300000000000033</v>
      </c>
    </row>
    <row r="3205" spans="1:14" x14ac:dyDescent="0.25">
      <c r="A3205" s="5" t="s">
        <v>1589</v>
      </c>
      <c r="B3205" s="5" t="s">
        <v>35</v>
      </c>
      <c r="C3205" s="5" t="s">
        <v>33</v>
      </c>
      <c r="D3205" s="5" t="s">
        <v>27</v>
      </c>
      <c r="E3205" s="6">
        <v>16919.740000000002</v>
      </c>
      <c r="F3205" s="6">
        <v>0</v>
      </c>
      <c r="G3205" s="6">
        <v>16919.740000000002</v>
      </c>
      <c r="H3205" s="6">
        <v>19041.82</v>
      </c>
      <c r="I3205" s="6">
        <v>-2122.0799999999981</v>
      </c>
      <c r="J3205" s="6">
        <v>166.32</v>
      </c>
      <c r="K3205" s="6">
        <v>0</v>
      </c>
      <c r="L3205" s="6">
        <v>166.32</v>
      </c>
      <c r="M3205" s="6">
        <v>187.18</v>
      </c>
      <c r="N3205" s="6">
        <v>-20.860000000000014</v>
      </c>
    </row>
    <row r="3206" spans="1:14" x14ac:dyDescent="0.25">
      <c r="A3206" s="5" t="s">
        <v>1589</v>
      </c>
      <c r="B3206" s="5" t="s">
        <v>186</v>
      </c>
      <c r="C3206" s="5" t="s">
        <v>39</v>
      </c>
      <c r="D3206" s="5" t="s">
        <v>40</v>
      </c>
      <c r="E3206" s="6">
        <v>-1205506.05</v>
      </c>
      <c r="F3206" s="6">
        <v>0</v>
      </c>
      <c r="G3206" s="6">
        <v>-1205506.05</v>
      </c>
      <c r="H3206" s="6">
        <v>-1205506.04</v>
      </c>
      <c r="I3206" s="6">
        <v>-1.0000000009313226E-2</v>
      </c>
      <c r="J3206" s="6">
        <v>-6685</v>
      </c>
      <c r="K3206" s="6">
        <v>0</v>
      </c>
      <c r="L3206" s="6">
        <v>-6685</v>
      </c>
      <c r="M3206" s="6">
        <v>-6685</v>
      </c>
      <c r="N3206" s="6">
        <v>0</v>
      </c>
    </row>
    <row r="3207" spans="1:14" x14ac:dyDescent="0.25">
      <c r="A3207" s="5" t="s">
        <v>1589</v>
      </c>
      <c r="B3207" s="5" t="s">
        <v>177</v>
      </c>
      <c r="C3207" s="5" t="s">
        <v>42</v>
      </c>
      <c r="D3207" s="5" t="s">
        <v>58</v>
      </c>
      <c r="E3207" s="6">
        <v>971604.03</v>
      </c>
      <c r="F3207" s="6">
        <v>970515.07462686568</v>
      </c>
      <c r="G3207" s="6">
        <v>1088.9553731343476</v>
      </c>
      <c r="H3207" s="6">
        <v>975367.65</v>
      </c>
      <c r="I3207" s="6">
        <v>-3763.6199999999953</v>
      </c>
      <c r="J3207" s="6">
        <v>40155</v>
      </c>
      <c r="K3207" s="6">
        <v>40110</v>
      </c>
      <c r="L3207" s="6">
        <v>45</v>
      </c>
      <c r="M3207" s="6">
        <v>40310.550000000003</v>
      </c>
      <c r="N3207" s="6">
        <v>-155.55000000000291</v>
      </c>
    </row>
    <row r="3208" spans="1:14" x14ac:dyDescent="0.25">
      <c r="A3208" s="5" t="s">
        <v>1589</v>
      </c>
      <c r="B3208" s="5" t="s">
        <v>187</v>
      </c>
      <c r="C3208" s="5" t="s">
        <v>42</v>
      </c>
      <c r="D3208" s="5" t="s">
        <v>43</v>
      </c>
      <c r="E3208" s="6">
        <v>4407.03</v>
      </c>
      <c r="F3208" s="6">
        <v>0</v>
      </c>
      <c r="G3208" s="6">
        <v>4407.03</v>
      </c>
      <c r="H3208" s="6">
        <v>0</v>
      </c>
      <c r="I3208" s="6">
        <v>4407.03</v>
      </c>
      <c r="J3208" s="6">
        <v>40350</v>
      </c>
      <c r="K3208" s="6">
        <v>0</v>
      </c>
      <c r="L3208" s="6">
        <v>40350</v>
      </c>
      <c r="M3208" s="6">
        <v>0</v>
      </c>
      <c r="N3208" s="6">
        <v>40350</v>
      </c>
    </row>
    <row r="3209" spans="1:14" x14ac:dyDescent="0.25">
      <c r="A3209" s="5" t="s">
        <v>1589</v>
      </c>
      <c r="B3209" s="5" t="s">
        <v>92</v>
      </c>
      <c r="C3209" s="5" t="s">
        <v>42</v>
      </c>
      <c r="D3209" s="5" t="s">
        <v>43</v>
      </c>
      <c r="E3209" s="6">
        <v>612.86</v>
      </c>
      <c r="F3209" s="6">
        <v>569.02970297029708</v>
      </c>
      <c r="G3209" s="6">
        <v>43.830297029702933</v>
      </c>
      <c r="H3209" s="6">
        <v>574.72</v>
      </c>
      <c r="I3209" s="6">
        <v>38.139999999999986</v>
      </c>
      <c r="J3209" s="6">
        <v>7200</v>
      </c>
      <c r="K3209" s="6">
        <v>6685</v>
      </c>
      <c r="L3209" s="6">
        <v>515</v>
      </c>
      <c r="M3209" s="6">
        <v>6751.85</v>
      </c>
      <c r="N3209" s="6">
        <v>448.14999999999964</v>
      </c>
    </row>
    <row r="3210" spans="1:14" x14ac:dyDescent="0.25">
      <c r="A3210" s="5" t="s">
        <v>1589</v>
      </c>
      <c r="B3210" s="5" t="s">
        <v>179</v>
      </c>
      <c r="C3210" s="5" t="s">
        <v>42</v>
      </c>
      <c r="D3210" s="5" t="s">
        <v>43</v>
      </c>
      <c r="E3210" s="6">
        <v>2541.27</v>
      </c>
      <c r="F3210" s="6">
        <v>2546.9850746268653</v>
      </c>
      <c r="G3210" s="6">
        <v>-5.7150746268653165</v>
      </c>
      <c r="H3210" s="6">
        <v>2559.7199999999998</v>
      </c>
      <c r="I3210" s="6">
        <v>-18.449999999999818</v>
      </c>
      <c r="J3210" s="6">
        <v>6670</v>
      </c>
      <c r="K3210" s="6">
        <v>6685</v>
      </c>
      <c r="L3210" s="6">
        <v>-15</v>
      </c>
      <c r="M3210" s="6">
        <v>6718.4250000000002</v>
      </c>
      <c r="N3210" s="6">
        <v>-48.425000000000182</v>
      </c>
    </row>
    <row r="3211" spans="1:14" x14ac:dyDescent="0.25">
      <c r="A3211" s="5" t="s">
        <v>1589</v>
      </c>
      <c r="B3211" s="5" t="s">
        <v>188</v>
      </c>
      <c r="C3211" s="5" t="s">
        <v>42</v>
      </c>
      <c r="D3211" s="5" t="s">
        <v>43</v>
      </c>
      <c r="E3211" s="6">
        <v>0</v>
      </c>
      <c r="F3211" s="6">
        <v>4380.8177339901476</v>
      </c>
      <c r="G3211" s="6">
        <v>-4380.8177339901476</v>
      </c>
      <c r="H3211" s="6">
        <v>4446.53</v>
      </c>
      <c r="I3211" s="6">
        <v>-4446.53</v>
      </c>
      <c r="J3211" s="6">
        <v>0</v>
      </c>
      <c r="K3211" s="6">
        <v>40110</v>
      </c>
      <c r="L3211" s="6">
        <v>-40110</v>
      </c>
      <c r="M3211" s="6">
        <v>40711.65</v>
      </c>
      <c r="N3211" s="6">
        <v>-40711.65</v>
      </c>
    </row>
    <row r="3212" spans="1:14" x14ac:dyDescent="0.25">
      <c r="A3212" s="5" t="s">
        <v>1589</v>
      </c>
      <c r="B3212" s="5" t="s">
        <v>181</v>
      </c>
      <c r="C3212" s="5" t="s">
        <v>42</v>
      </c>
      <c r="D3212" s="5" t="s">
        <v>43</v>
      </c>
      <c r="E3212" s="6">
        <v>20088.78</v>
      </c>
      <c r="F3212" s="6">
        <v>20018.896551724138</v>
      </c>
      <c r="G3212" s="6">
        <v>69.883448275861156</v>
      </c>
      <c r="H3212" s="6">
        <v>20319.18</v>
      </c>
      <c r="I3212" s="6">
        <v>-230.40000000000146</v>
      </c>
      <c r="J3212" s="6">
        <v>40250</v>
      </c>
      <c r="K3212" s="6">
        <v>40110</v>
      </c>
      <c r="L3212" s="6">
        <v>140</v>
      </c>
      <c r="M3212" s="6">
        <v>40711.65</v>
      </c>
      <c r="N3212" s="6">
        <v>-461.65000000000146</v>
      </c>
    </row>
    <row r="3213" spans="1:14" x14ac:dyDescent="0.25">
      <c r="A3213" s="5" t="s">
        <v>1589</v>
      </c>
      <c r="B3213" s="5" t="s">
        <v>182</v>
      </c>
      <c r="C3213" s="5" t="s">
        <v>42</v>
      </c>
      <c r="D3213" s="5" t="s">
        <v>43</v>
      </c>
      <c r="E3213" s="6">
        <v>33744.06</v>
      </c>
      <c r="F3213" s="6">
        <v>34265.172413793101</v>
      </c>
      <c r="G3213" s="6">
        <v>-521.11241379310377</v>
      </c>
      <c r="H3213" s="6">
        <v>34779.15</v>
      </c>
      <c r="I3213" s="6">
        <v>-1035.0900000000038</v>
      </c>
      <c r="J3213" s="6">
        <v>39500</v>
      </c>
      <c r="K3213" s="6">
        <v>40110</v>
      </c>
      <c r="L3213" s="6">
        <v>-610</v>
      </c>
      <c r="M3213" s="6">
        <v>40711.65</v>
      </c>
      <c r="N3213" s="6">
        <v>-1211.6500000000015</v>
      </c>
    </row>
    <row r="3214" spans="1:14" x14ac:dyDescent="0.25">
      <c r="A3214" s="5" t="s">
        <v>1589</v>
      </c>
      <c r="B3214" s="5" t="s">
        <v>183</v>
      </c>
      <c r="C3214" s="5" t="s">
        <v>42</v>
      </c>
      <c r="D3214" s="5" t="s">
        <v>43</v>
      </c>
      <c r="E3214" s="6">
        <v>61454.81</v>
      </c>
      <c r="F3214" s="6">
        <v>60282.522167487681</v>
      </c>
      <c r="G3214" s="6">
        <v>1172.2878325123165</v>
      </c>
      <c r="H3214" s="6">
        <v>61186.76</v>
      </c>
      <c r="I3214" s="6">
        <v>268.04999999999563</v>
      </c>
      <c r="J3214" s="6">
        <v>40890</v>
      </c>
      <c r="K3214" s="6">
        <v>40110</v>
      </c>
      <c r="L3214" s="6">
        <v>780</v>
      </c>
      <c r="M3214" s="6">
        <v>40711.65</v>
      </c>
      <c r="N3214" s="6">
        <v>178.34999999999854</v>
      </c>
    </row>
    <row r="3215" spans="1:14" x14ac:dyDescent="0.25">
      <c r="A3215" s="5" t="s">
        <v>1589</v>
      </c>
      <c r="B3215" s="5" t="s">
        <v>184</v>
      </c>
      <c r="C3215" s="5" t="s">
        <v>42</v>
      </c>
      <c r="D3215" s="5" t="s">
        <v>43</v>
      </c>
      <c r="E3215" s="6">
        <v>67393.2</v>
      </c>
      <c r="F3215" s="6">
        <v>66448.896551724145</v>
      </c>
      <c r="G3215" s="6">
        <v>944.30344827585213</v>
      </c>
      <c r="H3215" s="6">
        <v>67445.63</v>
      </c>
      <c r="I3215" s="6">
        <v>-52.430000000007567</v>
      </c>
      <c r="J3215" s="6">
        <v>6780</v>
      </c>
      <c r="K3215" s="6">
        <v>6685</v>
      </c>
      <c r="L3215" s="6">
        <v>95</v>
      </c>
      <c r="M3215" s="6">
        <v>6785.2749999999996</v>
      </c>
      <c r="N3215" s="6">
        <v>-5.2749999999996362</v>
      </c>
    </row>
    <row r="3216" spans="1:14" x14ac:dyDescent="0.25">
      <c r="A3216" s="5" t="s">
        <v>1590</v>
      </c>
      <c r="B3216" s="5" t="s">
        <v>25</v>
      </c>
      <c r="C3216" s="5" t="s">
        <v>26</v>
      </c>
      <c r="D3216" s="5" t="s">
        <v>27</v>
      </c>
      <c r="E3216" s="6">
        <v>589.92999999999995</v>
      </c>
      <c r="F3216" s="6">
        <v>0</v>
      </c>
      <c r="G3216" s="6">
        <v>589.92999999999995</v>
      </c>
      <c r="H3216" s="6">
        <v>0</v>
      </c>
      <c r="I3216" s="6">
        <v>589.92999999999995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</row>
    <row r="3217" spans="1:14" x14ac:dyDescent="0.25">
      <c r="A3217" s="5" t="s">
        <v>1590</v>
      </c>
      <c r="B3217" s="5" t="s">
        <v>32</v>
      </c>
      <c r="C3217" s="5" t="s">
        <v>33</v>
      </c>
      <c r="D3217" s="5" t="s">
        <v>27</v>
      </c>
      <c r="E3217" s="6">
        <v>36.520000000000003</v>
      </c>
      <c r="F3217" s="6">
        <v>0</v>
      </c>
      <c r="G3217" s="6">
        <v>36.520000000000003</v>
      </c>
      <c r="H3217" s="6">
        <v>92.51</v>
      </c>
      <c r="I3217" s="6">
        <v>-55.99</v>
      </c>
      <c r="J3217" s="6">
        <v>0.09</v>
      </c>
      <c r="K3217" s="6">
        <v>0</v>
      </c>
      <c r="L3217" s="6">
        <v>0.09</v>
      </c>
      <c r="M3217" s="6">
        <v>0.22800000000000001</v>
      </c>
      <c r="N3217" s="6">
        <v>-0.13800000000000001</v>
      </c>
    </row>
    <row r="3218" spans="1:14" x14ac:dyDescent="0.25">
      <c r="A3218" s="5" t="s">
        <v>1590</v>
      </c>
      <c r="B3218" s="5" t="s">
        <v>34</v>
      </c>
      <c r="C3218" s="5" t="s">
        <v>33</v>
      </c>
      <c r="D3218" s="5" t="s">
        <v>27</v>
      </c>
      <c r="E3218" s="6">
        <v>163.26</v>
      </c>
      <c r="F3218" s="6">
        <v>0</v>
      </c>
      <c r="G3218" s="6">
        <v>163.26</v>
      </c>
      <c r="H3218" s="6">
        <v>413.58</v>
      </c>
      <c r="I3218" s="6">
        <v>-250.32</v>
      </c>
      <c r="J3218" s="6">
        <v>0.09</v>
      </c>
      <c r="K3218" s="6">
        <v>0</v>
      </c>
      <c r="L3218" s="6">
        <v>0.09</v>
      </c>
      <c r="M3218" s="6">
        <v>0.22800000000000001</v>
      </c>
      <c r="N3218" s="6">
        <v>-0.13800000000000001</v>
      </c>
    </row>
    <row r="3219" spans="1:14" x14ac:dyDescent="0.25">
      <c r="A3219" s="5" t="s">
        <v>1590</v>
      </c>
      <c r="B3219" s="5" t="s">
        <v>35</v>
      </c>
      <c r="C3219" s="5" t="s">
        <v>33</v>
      </c>
      <c r="D3219" s="5" t="s">
        <v>27</v>
      </c>
      <c r="E3219" s="6">
        <v>192.27</v>
      </c>
      <c r="F3219" s="6">
        <v>0</v>
      </c>
      <c r="G3219" s="6">
        <v>192.27</v>
      </c>
      <c r="H3219" s="6">
        <v>487.08</v>
      </c>
      <c r="I3219" s="6">
        <v>-294.80999999999995</v>
      </c>
      <c r="J3219" s="6">
        <v>1.89</v>
      </c>
      <c r="K3219" s="6">
        <v>0</v>
      </c>
      <c r="L3219" s="6">
        <v>1.89</v>
      </c>
      <c r="M3219" s="6">
        <v>4.7880000000000003</v>
      </c>
      <c r="N3219" s="6">
        <v>-2.8980000000000006</v>
      </c>
    </row>
    <row r="3220" spans="1:14" x14ac:dyDescent="0.25">
      <c r="A3220" s="5" t="s">
        <v>1590</v>
      </c>
      <c r="B3220" s="5" t="s">
        <v>216</v>
      </c>
      <c r="C3220" s="5" t="s">
        <v>39</v>
      </c>
      <c r="D3220" s="5" t="s">
        <v>40</v>
      </c>
      <c r="E3220" s="6">
        <v>-32028.13</v>
      </c>
      <c r="F3220" s="6">
        <v>0</v>
      </c>
      <c r="G3220" s="6">
        <v>-32028.13</v>
      </c>
      <c r="H3220" s="6">
        <v>-32028.13</v>
      </c>
      <c r="I3220" s="6">
        <v>0</v>
      </c>
      <c r="J3220" s="6">
        <v>-171</v>
      </c>
      <c r="K3220" s="6">
        <v>0</v>
      </c>
      <c r="L3220" s="6">
        <v>-171</v>
      </c>
      <c r="M3220" s="6">
        <v>-171</v>
      </c>
      <c r="N3220" s="6">
        <v>0</v>
      </c>
    </row>
    <row r="3221" spans="1:14" x14ac:dyDescent="0.25">
      <c r="A3221" s="5" t="s">
        <v>1590</v>
      </c>
      <c r="B3221" s="5" t="s">
        <v>191</v>
      </c>
      <c r="C3221" s="5" t="s">
        <v>42</v>
      </c>
      <c r="D3221" s="5" t="s">
        <v>58</v>
      </c>
      <c r="E3221" s="6">
        <v>24765.7</v>
      </c>
      <c r="F3221" s="6">
        <v>24814.059701492537</v>
      </c>
      <c r="G3221" s="6">
        <v>-48.35970149253626</v>
      </c>
      <c r="H3221" s="6">
        <v>24938.13</v>
      </c>
      <c r="I3221" s="6">
        <v>-172.43000000000029</v>
      </c>
      <c r="J3221" s="6">
        <v>1024</v>
      </c>
      <c r="K3221" s="6">
        <v>1026</v>
      </c>
      <c r="L3221" s="6">
        <v>-2</v>
      </c>
      <c r="M3221" s="6">
        <v>1031.1300000000001</v>
      </c>
      <c r="N3221" s="6">
        <v>-7.1300000000001091</v>
      </c>
    </row>
    <row r="3222" spans="1:14" x14ac:dyDescent="0.25">
      <c r="A3222" s="5" t="s">
        <v>1590</v>
      </c>
      <c r="B3222" s="5" t="s">
        <v>217</v>
      </c>
      <c r="C3222" s="5" t="s">
        <v>42</v>
      </c>
      <c r="D3222" s="5" t="s">
        <v>43</v>
      </c>
      <c r="E3222" s="6">
        <v>315.70999999999998</v>
      </c>
      <c r="F3222" s="6">
        <v>0</v>
      </c>
      <c r="G3222" s="6">
        <v>315.70999999999998</v>
      </c>
      <c r="H3222" s="6">
        <v>0</v>
      </c>
      <c r="I3222" s="6">
        <v>315.70999999999998</v>
      </c>
      <c r="J3222" s="6">
        <v>1100</v>
      </c>
      <c r="K3222" s="6">
        <v>0</v>
      </c>
      <c r="L3222" s="6">
        <v>1100</v>
      </c>
      <c r="M3222" s="6">
        <v>0</v>
      </c>
      <c r="N3222" s="6">
        <v>1100</v>
      </c>
    </row>
    <row r="3223" spans="1:14" x14ac:dyDescent="0.25">
      <c r="A3223" s="5" t="s">
        <v>1590</v>
      </c>
      <c r="B3223" s="5" t="s">
        <v>92</v>
      </c>
      <c r="C3223" s="5" t="s">
        <v>42</v>
      </c>
      <c r="D3223" s="5" t="s">
        <v>43</v>
      </c>
      <c r="E3223" s="6">
        <v>29.79</v>
      </c>
      <c r="F3223" s="6">
        <v>29.10891089108911</v>
      </c>
      <c r="G3223" s="6">
        <v>0.68108910891088925</v>
      </c>
      <c r="H3223" s="6">
        <v>29.4</v>
      </c>
      <c r="I3223" s="6">
        <v>0.39000000000000057</v>
      </c>
      <c r="J3223" s="6">
        <v>350</v>
      </c>
      <c r="K3223" s="6">
        <v>342</v>
      </c>
      <c r="L3223" s="6">
        <v>8</v>
      </c>
      <c r="M3223" s="6">
        <v>345.42</v>
      </c>
      <c r="N3223" s="6">
        <v>4.5799999999999841</v>
      </c>
    </row>
    <row r="3224" spans="1:14" x14ac:dyDescent="0.25">
      <c r="A3224" s="5" t="s">
        <v>1590</v>
      </c>
      <c r="B3224" s="5" t="s">
        <v>179</v>
      </c>
      <c r="C3224" s="5" t="s">
        <v>42</v>
      </c>
      <c r="D3224" s="5" t="s">
        <v>43</v>
      </c>
      <c r="E3224" s="6">
        <v>66.680000000000007</v>
      </c>
      <c r="F3224" s="6">
        <v>65.154228855721399</v>
      </c>
      <c r="G3224" s="6">
        <v>1.5257711442786075</v>
      </c>
      <c r="H3224" s="6">
        <v>65.48</v>
      </c>
      <c r="I3224" s="6">
        <v>1.2000000000000028</v>
      </c>
      <c r="J3224" s="6">
        <v>175</v>
      </c>
      <c r="K3224" s="6">
        <v>171</v>
      </c>
      <c r="L3224" s="6">
        <v>4</v>
      </c>
      <c r="M3224" s="6">
        <v>171.85499999999999</v>
      </c>
      <c r="N3224" s="6">
        <v>3.1450000000000102</v>
      </c>
    </row>
    <row r="3225" spans="1:14" x14ac:dyDescent="0.25">
      <c r="A3225" s="5" t="s">
        <v>1590</v>
      </c>
      <c r="B3225" s="5" t="s">
        <v>218</v>
      </c>
      <c r="C3225" s="5" t="s">
        <v>42</v>
      </c>
      <c r="D3225" s="5" t="s">
        <v>43</v>
      </c>
      <c r="E3225" s="6">
        <v>0</v>
      </c>
      <c r="F3225" s="6">
        <v>294.4729064039409</v>
      </c>
      <c r="G3225" s="6">
        <v>-294.4729064039409</v>
      </c>
      <c r="H3225" s="6">
        <v>298.89</v>
      </c>
      <c r="I3225" s="6">
        <v>-298.89</v>
      </c>
      <c r="J3225" s="6">
        <v>0</v>
      </c>
      <c r="K3225" s="6">
        <v>1026</v>
      </c>
      <c r="L3225" s="6">
        <v>-1026</v>
      </c>
      <c r="M3225" s="6">
        <v>1041.3900000000001</v>
      </c>
      <c r="N3225" s="6">
        <v>-1041.3900000000001</v>
      </c>
    </row>
    <row r="3226" spans="1:14" x14ac:dyDescent="0.25">
      <c r="A3226" s="5" t="s">
        <v>1590</v>
      </c>
      <c r="B3226" s="5" t="s">
        <v>194</v>
      </c>
      <c r="C3226" s="5" t="s">
        <v>42</v>
      </c>
      <c r="D3226" s="5" t="s">
        <v>43</v>
      </c>
      <c r="E3226" s="6">
        <v>1237.3</v>
      </c>
      <c r="F3226" s="6">
        <v>1154.0689655172416</v>
      </c>
      <c r="G3226" s="6">
        <v>83.231034482758332</v>
      </c>
      <c r="H3226" s="6">
        <v>1171.3800000000001</v>
      </c>
      <c r="I3226" s="6">
        <v>65.919999999999845</v>
      </c>
      <c r="J3226" s="6">
        <v>1100</v>
      </c>
      <c r="K3226" s="6">
        <v>1026</v>
      </c>
      <c r="L3226" s="6">
        <v>74</v>
      </c>
      <c r="M3226" s="6">
        <v>1041.3900000000001</v>
      </c>
      <c r="N3226" s="6">
        <v>58.6099999999999</v>
      </c>
    </row>
    <row r="3227" spans="1:14" x14ac:dyDescent="0.25">
      <c r="A3227" s="5" t="s">
        <v>1590</v>
      </c>
      <c r="B3227" s="5" t="s">
        <v>195</v>
      </c>
      <c r="C3227" s="5" t="s">
        <v>42</v>
      </c>
      <c r="D3227" s="5" t="s">
        <v>43</v>
      </c>
      <c r="E3227" s="6">
        <v>1360.26</v>
      </c>
      <c r="F3227" s="6">
        <v>1268.7487684729065</v>
      </c>
      <c r="G3227" s="6">
        <v>91.511231527093514</v>
      </c>
      <c r="H3227" s="6">
        <v>1287.78</v>
      </c>
      <c r="I3227" s="6">
        <v>72.480000000000018</v>
      </c>
      <c r="J3227" s="6">
        <v>1100</v>
      </c>
      <c r="K3227" s="6">
        <v>1026</v>
      </c>
      <c r="L3227" s="6">
        <v>74</v>
      </c>
      <c r="M3227" s="6">
        <v>1041.3900000000001</v>
      </c>
      <c r="N3227" s="6">
        <v>58.6099999999999</v>
      </c>
    </row>
    <row r="3228" spans="1:14" x14ac:dyDescent="0.25">
      <c r="A3228" s="5" t="s">
        <v>1590</v>
      </c>
      <c r="B3228" s="5" t="s">
        <v>196</v>
      </c>
      <c r="C3228" s="5" t="s">
        <v>42</v>
      </c>
      <c r="D3228" s="5" t="s">
        <v>43</v>
      </c>
      <c r="E3228" s="6">
        <v>1546.96</v>
      </c>
      <c r="F3228" s="6">
        <v>1511.6059113300494</v>
      </c>
      <c r="G3228" s="6">
        <v>35.35408866995067</v>
      </c>
      <c r="H3228" s="6">
        <v>1534.28</v>
      </c>
      <c r="I3228" s="6">
        <v>12.680000000000064</v>
      </c>
      <c r="J3228" s="6">
        <v>1050</v>
      </c>
      <c r="K3228" s="6">
        <v>1026</v>
      </c>
      <c r="L3228" s="6">
        <v>24</v>
      </c>
      <c r="M3228" s="6">
        <v>1041.3900000000001</v>
      </c>
      <c r="N3228" s="6">
        <v>8.6099999999999</v>
      </c>
    </row>
    <row r="3229" spans="1:14" x14ac:dyDescent="0.25">
      <c r="A3229" s="5" t="s">
        <v>1590</v>
      </c>
      <c r="B3229" s="5" t="s">
        <v>197</v>
      </c>
      <c r="C3229" s="5" t="s">
        <v>42</v>
      </c>
      <c r="D3229" s="5" t="s">
        <v>43</v>
      </c>
      <c r="E3229" s="6">
        <v>1723.75</v>
      </c>
      <c r="F3229" s="6">
        <v>1684.3546798029556</v>
      </c>
      <c r="G3229" s="6">
        <v>39.395320197044384</v>
      </c>
      <c r="H3229" s="6">
        <v>1709.62</v>
      </c>
      <c r="I3229" s="6">
        <v>14.130000000000109</v>
      </c>
      <c r="J3229" s="6">
        <v>175</v>
      </c>
      <c r="K3229" s="6">
        <v>171</v>
      </c>
      <c r="L3229" s="6">
        <v>4</v>
      </c>
      <c r="M3229" s="6">
        <v>173.565</v>
      </c>
      <c r="N3229" s="6">
        <v>1.4350000000000023</v>
      </c>
    </row>
    <row r="3230" spans="1:14" x14ac:dyDescent="0.25">
      <c r="A3230" s="5" t="s">
        <v>1591</v>
      </c>
      <c r="B3230" s="5" t="s">
        <v>25</v>
      </c>
      <c r="C3230" s="5" t="s">
        <v>26</v>
      </c>
      <c r="D3230" s="5" t="s">
        <v>27</v>
      </c>
      <c r="E3230" s="6">
        <v>-2767.43</v>
      </c>
      <c r="F3230" s="6">
        <v>0</v>
      </c>
      <c r="G3230" s="6">
        <v>-2767.43</v>
      </c>
      <c r="H3230" s="6">
        <v>0</v>
      </c>
      <c r="I3230" s="6">
        <v>-2767.43</v>
      </c>
      <c r="J3230" s="6">
        <v>0</v>
      </c>
      <c r="K3230" s="6">
        <v>0</v>
      </c>
      <c r="L3230" s="6">
        <v>0</v>
      </c>
      <c r="M3230" s="6">
        <v>0</v>
      </c>
      <c r="N3230" s="6">
        <v>0</v>
      </c>
    </row>
    <row r="3231" spans="1:14" x14ac:dyDescent="0.25">
      <c r="A3231" s="5" t="s">
        <v>1591</v>
      </c>
      <c r="B3231" s="5" t="s">
        <v>30</v>
      </c>
      <c r="C3231" s="5" t="s">
        <v>29</v>
      </c>
      <c r="D3231" s="5" t="s">
        <v>27</v>
      </c>
      <c r="E3231" s="6">
        <v>69.87</v>
      </c>
      <c r="F3231" s="6">
        <v>0</v>
      </c>
      <c r="G3231" s="6">
        <v>69.87</v>
      </c>
      <c r="H3231" s="6">
        <v>68.97</v>
      </c>
      <c r="I3231" s="6">
        <v>0.90000000000000568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</row>
    <row r="3232" spans="1:14" x14ac:dyDescent="0.25">
      <c r="A3232" s="5" t="s">
        <v>1591</v>
      </c>
      <c r="B3232" s="5" t="s">
        <v>31</v>
      </c>
      <c r="C3232" s="5" t="s">
        <v>29</v>
      </c>
      <c r="D3232" s="5" t="s">
        <v>27</v>
      </c>
      <c r="E3232" s="6">
        <v>313.38</v>
      </c>
      <c r="F3232" s="6">
        <v>0</v>
      </c>
      <c r="G3232" s="6">
        <v>313.38</v>
      </c>
      <c r="H3232" s="6">
        <v>309.33999999999997</v>
      </c>
      <c r="I3232" s="6">
        <v>4.0400000000000205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</row>
    <row r="3233" spans="1:14" x14ac:dyDescent="0.25">
      <c r="A3233" s="5" t="s">
        <v>1591</v>
      </c>
      <c r="B3233" s="5" t="s">
        <v>32</v>
      </c>
      <c r="C3233" s="5" t="s">
        <v>33</v>
      </c>
      <c r="D3233" s="5" t="s">
        <v>27</v>
      </c>
      <c r="E3233" s="6">
        <v>1048.46</v>
      </c>
      <c r="F3233" s="6">
        <v>0</v>
      </c>
      <c r="G3233" s="6">
        <v>1048.46</v>
      </c>
      <c r="H3233" s="6">
        <v>780.31</v>
      </c>
      <c r="I3233" s="6">
        <v>268.15000000000009</v>
      </c>
      <c r="J3233" s="6">
        <v>2.5840000000000001</v>
      </c>
      <c r="K3233" s="6">
        <v>0</v>
      </c>
      <c r="L3233" s="6">
        <v>2.5840000000000001</v>
      </c>
      <c r="M3233" s="6">
        <v>1.923</v>
      </c>
      <c r="N3233" s="6">
        <v>0.66100000000000003</v>
      </c>
    </row>
    <row r="3234" spans="1:14" x14ac:dyDescent="0.25">
      <c r="A3234" s="5" t="s">
        <v>1591</v>
      </c>
      <c r="B3234" s="5" t="s">
        <v>28</v>
      </c>
      <c r="C3234" s="5" t="s">
        <v>29</v>
      </c>
      <c r="D3234" s="5" t="s">
        <v>27</v>
      </c>
      <c r="E3234" s="6">
        <v>2232.73</v>
      </c>
      <c r="F3234" s="6">
        <v>0</v>
      </c>
      <c r="G3234" s="6">
        <v>2232.73</v>
      </c>
      <c r="H3234" s="6">
        <v>2203.9299999999998</v>
      </c>
      <c r="I3234" s="6">
        <v>28.800000000000182</v>
      </c>
      <c r="J3234" s="6">
        <v>0</v>
      </c>
      <c r="K3234" s="6">
        <v>0</v>
      </c>
      <c r="L3234" s="6">
        <v>0</v>
      </c>
      <c r="M3234" s="6">
        <v>0</v>
      </c>
      <c r="N3234" s="6">
        <v>0</v>
      </c>
    </row>
    <row r="3235" spans="1:14" x14ac:dyDescent="0.25">
      <c r="A3235" s="5" t="s">
        <v>1591</v>
      </c>
      <c r="B3235" s="5" t="s">
        <v>34</v>
      </c>
      <c r="C3235" s="5" t="s">
        <v>33</v>
      </c>
      <c r="D3235" s="5" t="s">
        <v>27</v>
      </c>
      <c r="E3235" s="6">
        <v>4687.38</v>
      </c>
      <c r="F3235" s="6">
        <v>0</v>
      </c>
      <c r="G3235" s="6">
        <v>4687.38</v>
      </c>
      <c r="H3235" s="6">
        <v>3488.55</v>
      </c>
      <c r="I3235" s="6">
        <v>1198.83</v>
      </c>
      <c r="J3235" s="6">
        <v>2.5840000000000001</v>
      </c>
      <c r="K3235" s="6">
        <v>0</v>
      </c>
      <c r="L3235" s="6">
        <v>2.5840000000000001</v>
      </c>
      <c r="M3235" s="6">
        <v>1.923</v>
      </c>
      <c r="N3235" s="6">
        <v>0.66100000000000003</v>
      </c>
    </row>
    <row r="3236" spans="1:14" x14ac:dyDescent="0.25">
      <c r="A3236" s="5" t="s">
        <v>1591</v>
      </c>
      <c r="B3236" s="5" t="s">
        <v>36</v>
      </c>
      <c r="C3236" s="5" t="s">
        <v>29</v>
      </c>
      <c r="D3236" s="5" t="s">
        <v>27</v>
      </c>
      <c r="E3236" s="6">
        <v>4027.23</v>
      </c>
      <c r="F3236" s="6">
        <v>0</v>
      </c>
      <c r="G3236" s="6">
        <v>4027.23</v>
      </c>
      <c r="H3236" s="6">
        <v>3975.28</v>
      </c>
      <c r="I3236" s="6">
        <v>51.949999999999818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</row>
    <row r="3237" spans="1:14" x14ac:dyDescent="0.25">
      <c r="A3237" s="5" t="s">
        <v>1591</v>
      </c>
      <c r="B3237" s="5" t="s">
        <v>35</v>
      </c>
      <c r="C3237" s="5" t="s">
        <v>33</v>
      </c>
      <c r="D3237" s="5" t="s">
        <v>27</v>
      </c>
      <c r="E3237" s="6">
        <v>5520.28</v>
      </c>
      <c r="F3237" s="6">
        <v>0</v>
      </c>
      <c r="G3237" s="6">
        <v>5520.28</v>
      </c>
      <c r="H3237" s="6">
        <v>4108.33</v>
      </c>
      <c r="I3237" s="6">
        <v>1411.9499999999998</v>
      </c>
      <c r="J3237" s="6">
        <v>54.264000000000003</v>
      </c>
      <c r="K3237" s="6">
        <v>0</v>
      </c>
      <c r="L3237" s="6">
        <v>54.264000000000003</v>
      </c>
      <c r="M3237" s="6">
        <v>40.384999999999998</v>
      </c>
      <c r="N3237" s="6">
        <v>13.879000000000005</v>
      </c>
    </row>
    <row r="3238" spans="1:14" x14ac:dyDescent="0.25">
      <c r="A3238" s="5" t="s">
        <v>1591</v>
      </c>
      <c r="B3238" s="5" t="s">
        <v>37</v>
      </c>
      <c r="C3238" s="5" t="s">
        <v>29</v>
      </c>
      <c r="D3238" s="5" t="s">
        <v>27</v>
      </c>
      <c r="E3238" s="6">
        <v>8829.09</v>
      </c>
      <c r="F3238" s="6">
        <v>0</v>
      </c>
      <c r="G3238" s="6">
        <v>8829.09</v>
      </c>
      <c r="H3238" s="6">
        <v>8715.2000000000007</v>
      </c>
      <c r="I3238" s="6">
        <v>113.88999999999942</v>
      </c>
      <c r="J3238" s="6">
        <v>0</v>
      </c>
      <c r="K3238" s="6">
        <v>0</v>
      </c>
      <c r="L3238" s="6">
        <v>0</v>
      </c>
      <c r="M3238" s="6">
        <v>0</v>
      </c>
      <c r="N3238" s="6">
        <v>0</v>
      </c>
    </row>
    <row r="3239" spans="1:14" x14ac:dyDescent="0.25">
      <c r="A3239" s="5" t="s">
        <v>1591</v>
      </c>
      <c r="B3239" s="5" t="s">
        <v>220</v>
      </c>
      <c r="C3239" s="5" t="s">
        <v>39</v>
      </c>
      <c r="D3239" s="5" t="s">
        <v>40</v>
      </c>
      <c r="E3239" s="6">
        <v>-245736.13</v>
      </c>
      <c r="F3239" s="6">
        <v>0</v>
      </c>
      <c r="G3239" s="6">
        <v>-245736.13</v>
      </c>
      <c r="H3239" s="6">
        <v>-245736.11</v>
      </c>
      <c r="I3239" s="6">
        <v>-2.0000000018626451E-2</v>
      </c>
      <c r="J3239" s="6">
        <v>-1250</v>
      </c>
      <c r="K3239" s="6">
        <v>0</v>
      </c>
      <c r="L3239" s="6">
        <v>-1250</v>
      </c>
      <c r="M3239" s="6">
        <v>-1250</v>
      </c>
      <c r="N3239" s="6">
        <v>0</v>
      </c>
    </row>
    <row r="3240" spans="1:14" x14ac:dyDescent="0.25">
      <c r="A3240" s="5" t="s">
        <v>1591</v>
      </c>
      <c r="B3240" s="5" t="s">
        <v>92</v>
      </c>
      <c r="C3240" s="5" t="s">
        <v>42</v>
      </c>
      <c r="D3240" s="5" t="s">
        <v>43</v>
      </c>
      <c r="E3240" s="6">
        <v>119.17</v>
      </c>
      <c r="F3240" s="6">
        <v>106.39603960396039</v>
      </c>
      <c r="G3240" s="6">
        <v>12.773960396039612</v>
      </c>
      <c r="H3240" s="6">
        <v>107.46</v>
      </c>
      <c r="I3240" s="6">
        <v>11.710000000000008</v>
      </c>
      <c r="J3240" s="6">
        <v>1400</v>
      </c>
      <c r="K3240" s="6">
        <v>1250</v>
      </c>
      <c r="L3240" s="6">
        <v>150</v>
      </c>
      <c r="M3240" s="6">
        <v>1262.5</v>
      </c>
      <c r="N3240" s="6">
        <v>137.5</v>
      </c>
    </row>
    <row r="3241" spans="1:14" x14ac:dyDescent="0.25">
      <c r="A3241" s="5" t="s">
        <v>1591</v>
      </c>
      <c r="B3241" s="5" t="s">
        <v>80</v>
      </c>
      <c r="C3241" s="5" t="s">
        <v>42</v>
      </c>
      <c r="D3241" s="5" t="s">
        <v>43</v>
      </c>
      <c r="E3241" s="6">
        <v>1295.97</v>
      </c>
      <c r="F3241" s="6">
        <v>1288.7462686567164</v>
      </c>
      <c r="G3241" s="6">
        <v>7.223731343283589</v>
      </c>
      <c r="H3241" s="6">
        <v>1295.19</v>
      </c>
      <c r="I3241" s="6">
        <v>0.77999999999997272</v>
      </c>
      <c r="J3241" s="6">
        <v>1257</v>
      </c>
      <c r="K3241" s="6">
        <v>1250</v>
      </c>
      <c r="L3241" s="6">
        <v>7</v>
      </c>
      <c r="M3241" s="6">
        <v>1256.25</v>
      </c>
      <c r="N3241" s="6">
        <v>0.75</v>
      </c>
    </row>
    <row r="3242" spans="1:14" x14ac:dyDescent="0.25">
      <c r="A3242" s="5" t="s">
        <v>1591</v>
      </c>
      <c r="B3242" s="5" t="s">
        <v>223</v>
      </c>
      <c r="C3242" s="5" t="s">
        <v>42</v>
      </c>
      <c r="D3242" s="5" t="s">
        <v>43</v>
      </c>
      <c r="E3242" s="6">
        <v>3003.15</v>
      </c>
      <c r="F3242" s="6">
        <v>3003.152709359606</v>
      </c>
      <c r="G3242" s="6">
        <v>-2.7093596058875846E-3</v>
      </c>
      <c r="H3242" s="6">
        <v>3048.2</v>
      </c>
      <c r="I3242" s="6">
        <v>-45.049999999999727</v>
      </c>
      <c r="J3242" s="6">
        <v>15000</v>
      </c>
      <c r="K3242" s="6">
        <v>15000</v>
      </c>
      <c r="L3242" s="6">
        <v>0</v>
      </c>
      <c r="M3242" s="6">
        <v>15225</v>
      </c>
      <c r="N3242" s="6">
        <v>-225</v>
      </c>
    </row>
    <row r="3243" spans="1:14" x14ac:dyDescent="0.25">
      <c r="A3243" s="5" t="s">
        <v>1591</v>
      </c>
      <c r="B3243" s="5" t="s">
        <v>221</v>
      </c>
      <c r="C3243" s="5" t="s">
        <v>42</v>
      </c>
      <c r="D3243" s="5" t="s">
        <v>43</v>
      </c>
      <c r="E3243" s="6">
        <v>7362.97</v>
      </c>
      <c r="F3243" s="6">
        <v>7218.5980392156862</v>
      </c>
      <c r="G3243" s="6">
        <v>144.37196078431407</v>
      </c>
      <c r="H3243" s="6">
        <v>7362.97</v>
      </c>
      <c r="I3243" s="6">
        <v>0</v>
      </c>
      <c r="J3243" s="6">
        <v>15300</v>
      </c>
      <c r="K3243" s="6">
        <v>15000</v>
      </c>
      <c r="L3243" s="6">
        <v>300</v>
      </c>
      <c r="M3243" s="6">
        <v>15300</v>
      </c>
      <c r="N3243" s="6">
        <v>0</v>
      </c>
    </row>
    <row r="3244" spans="1:14" x14ac:dyDescent="0.25">
      <c r="A3244" s="5" t="s">
        <v>1591</v>
      </c>
      <c r="B3244" s="5" t="s">
        <v>225</v>
      </c>
      <c r="C3244" s="5" t="s">
        <v>42</v>
      </c>
      <c r="D3244" s="5" t="s">
        <v>43</v>
      </c>
      <c r="E3244" s="6">
        <v>8488.7999999999993</v>
      </c>
      <c r="F3244" s="6">
        <v>8488.7980295566485</v>
      </c>
      <c r="G3244" s="6">
        <v>1.9704433507286012E-3</v>
      </c>
      <c r="H3244" s="6">
        <v>8616.1299999999992</v>
      </c>
      <c r="I3244" s="6">
        <v>-127.32999999999993</v>
      </c>
      <c r="J3244" s="6">
        <v>15000</v>
      </c>
      <c r="K3244" s="6">
        <v>15000</v>
      </c>
      <c r="L3244" s="6">
        <v>0</v>
      </c>
      <c r="M3244" s="6">
        <v>15225</v>
      </c>
      <c r="N3244" s="6">
        <v>-225</v>
      </c>
    </row>
    <row r="3245" spans="1:14" x14ac:dyDescent="0.25">
      <c r="A3245" s="5" t="s">
        <v>1591</v>
      </c>
      <c r="B3245" s="5" t="s">
        <v>228</v>
      </c>
      <c r="C3245" s="5" t="s">
        <v>42</v>
      </c>
      <c r="D3245" s="5" t="s">
        <v>43</v>
      </c>
      <c r="E3245" s="6">
        <v>12397.41</v>
      </c>
      <c r="F3245" s="6">
        <v>12214.197044334975</v>
      </c>
      <c r="G3245" s="6">
        <v>183.21295566502522</v>
      </c>
      <c r="H3245" s="6">
        <v>12397.41</v>
      </c>
      <c r="I3245" s="6">
        <v>0</v>
      </c>
      <c r="J3245" s="6">
        <v>15225</v>
      </c>
      <c r="K3245" s="6">
        <v>15000</v>
      </c>
      <c r="L3245" s="6">
        <v>225</v>
      </c>
      <c r="M3245" s="6">
        <v>15225</v>
      </c>
      <c r="N3245" s="6">
        <v>0</v>
      </c>
    </row>
    <row r="3246" spans="1:14" x14ac:dyDescent="0.25">
      <c r="A3246" s="5" t="s">
        <v>1591</v>
      </c>
      <c r="B3246" s="5" t="s">
        <v>226</v>
      </c>
      <c r="C3246" s="5" t="s">
        <v>42</v>
      </c>
      <c r="D3246" s="5" t="s">
        <v>43</v>
      </c>
      <c r="E3246" s="6">
        <v>12474</v>
      </c>
      <c r="F3246" s="6">
        <v>12474</v>
      </c>
      <c r="G3246" s="6">
        <v>0</v>
      </c>
      <c r="H3246" s="6">
        <v>12661.11</v>
      </c>
      <c r="I3246" s="6">
        <v>-187.11000000000058</v>
      </c>
      <c r="J3246" s="6">
        <v>15000</v>
      </c>
      <c r="K3246" s="6">
        <v>15000</v>
      </c>
      <c r="L3246" s="6">
        <v>0</v>
      </c>
      <c r="M3246" s="6">
        <v>15225</v>
      </c>
      <c r="N3246" s="6">
        <v>-225</v>
      </c>
    </row>
    <row r="3247" spans="1:14" x14ac:dyDescent="0.25">
      <c r="A3247" s="5" t="s">
        <v>1591</v>
      </c>
      <c r="B3247" s="5" t="s">
        <v>227</v>
      </c>
      <c r="C3247" s="5" t="s">
        <v>42</v>
      </c>
      <c r="D3247" s="5" t="s">
        <v>43</v>
      </c>
      <c r="E3247" s="6">
        <v>13096.08</v>
      </c>
      <c r="F3247" s="6">
        <v>12900</v>
      </c>
      <c r="G3247" s="6">
        <v>196.07999999999993</v>
      </c>
      <c r="H3247" s="6">
        <v>13093.5</v>
      </c>
      <c r="I3247" s="6">
        <v>2.5799999999999272</v>
      </c>
      <c r="J3247" s="6">
        <v>1269</v>
      </c>
      <c r="K3247" s="6">
        <v>1250</v>
      </c>
      <c r="L3247" s="6">
        <v>19</v>
      </c>
      <c r="M3247" s="6">
        <v>1268.75</v>
      </c>
      <c r="N3247" s="6">
        <v>0.25</v>
      </c>
    </row>
    <row r="3248" spans="1:14" x14ac:dyDescent="0.25">
      <c r="A3248" s="5" t="s">
        <v>1591</v>
      </c>
      <c r="B3248" s="5" t="s">
        <v>229</v>
      </c>
      <c r="C3248" s="5" t="s">
        <v>42</v>
      </c>
      <c r="D3248" s="5" t="s">
        <v>43</v>
      </c>
      <c r="E3248" s="6">
        <v>18791.439999999999</v>
      </c>
      <c r="F3248" s="6">
        <v>18697.950248756217</v>
      </c>
      <c r="G3248" s="6">
        <v>93.489751243781939</v>
      </c>
      <c r="H3248" s="6">
        <v>18791.439999999999</v>
      </c>
      <c r="I3248" s="6">
        <v>0</v>
      </c>
      <c r="J3248" s="6">
        <v>15075</v>
      </c>
      <c r="K3248" s="6">
        <v>15000</v>
      </c>
      <c r="L3248" s="6">
        <v>75</v>
      </c>
      <c r="M3248" s="6">
        <v>15075</v>
      </c>
      <c r="N3248" s="6">
        <v>0</v>
      </c>
    </row>
    <row r="3249" spans="1:14" x14ac:dyDescent="0.25">
      <c r="A3249" s="5" t="s">
        <v>1591</v>
      </c>
      <c r="B3249" s="5" t="s">
        <v>88</v>
      </c>
      <c r="C3249" s="5" t="s">
        <v>42</v>
      </c>
      <c r="D3249" s="5" t="s">
        <v>43</v>
      </c>
      <c r="E3249" s="6">
        <v>79658.55</v>
      </c>
      <c r="F3249" s="6">
        <v>79658.554455445541</v>
      </c>
      <c r="G3249" s="6">
        <v>-4.4554455380421132E-3</v>
      </c>
      <c r="H3249" s="6">
        <v>80455.14</v>
      </c>
      <c r="I3249" s="6">
        <v>-796.58999999999651</v>
      </c>
      <c r="J3249" s="6">
        <v>15000</v>
      </c>
      <c r="K3249" s="6">
        <v>15000</v>
      </c>
      <c r="L3249" s="6">
        <v>0</v>
      </c>
      <c r="M3249" s="6">
        <v>15150</v>
      </c>
      <c r="N3249" s="6">
        <v>-150</v>
      </c>
    </row>
    <row r="3250" spans="1:14" x14ac:dyDescent="0.25">
      <c r="A3250" s="5" t="s">
        <v>1591</v>
      </c>
      <c r="B3250" s="5" t="s">
        <v>230</v>
      </c>
      <c r="C3250" s="5" t="s">
        <v>42</v>
      </c>
      <c r="D3250" s="5" t="s">
        <v>53</v>
      </c>
      <c r="E3250" s="6">
        <v>64330.25</v>
      </c>
      <c r="F3250" s="6">
        <v>63184.388059701494</v>
      </c>
      <c r="G3250" s="6">
        <v>1145.8619402985059</v>
      </c>
      <c r="H3250" s="6">
        <v>63500.31</v>
      </c>
      <c r="I3250" s="6">
        <v>829.94000000000233</v>
      </c>
      <c r="J3250" s="6">
        <v>11454</v>
      </c>
      <c r="K3250" s="6">
        <v>11250</v>
      </c>
      <c r="L3250" s="6">
        <v>204</v>
      </c>
      <c r="M3250" s="6">
        <v>11306.25</v>
      </c>
      <c r="N3250" s="6">
        <v>147.75</v>
      </c>
    </row>
    <row r="3251" spans="1:14" x14ac:dyDescent="0.25">
      <c r="A3251" s="5" t="s">
        <v>1591</v>
      </c>
      <c r="B3251" s="5" t="s">
        <v>54</v>
      </c>
      <c r="C3251" s="5" t="s">
        <v>42</v>
      </c>
      <c r="D3251" s="5" t="s">
        <v>55</v>
      </c>
      <c r="E3251" s="6">
        <v>757.35</v>
      </c>
      <c r="F3251" s="6">
        <v>742.5</v>
      </c>
      <c r="G3251" s="6">
        <v>14.850000000000023</v>
      </c>
      <c r="H3251" s="6">
        <v>757.35</v>
      </c>
      <c r="I3251" s="6">
        <v>0</v>
      </c>
      <c r="J3251" s="6">
        <v>137.69999999999999</v>
      </c>
      <c r="K3251" s="6">
        <v>134.99999999999997</v>
      </c>
      <c r="L3251" s="6">
        <v>2.7000000000000171</v>
      </c>
      <c r="M3251" s="6">
        <v>137.69999999999999</v>
      </c>
      <c r="N3251" s="6">
        <v>0</v>
      </c>
    </row>
    <row r="3252" spans="1:14" x14ac:dyDescent="0.25">
      <c r="A3252" s="5" t="s">
        <v>1592</v>
      </c>
      <c r="B3252" s="5" t="s">
        <v>25</v>
      </c>
      <c r="C3252" s="5" t="s">
        <v>26</v>
      </c>
      <c r="D3252" s="5" t="s">
        <v>27</v>
      </c>
      <c r="E3252" s="6">
        <v>-1758.04</v>
      </c>
      <c r="F3252" s="6">
        <v>0</v>
      </c>
      <c r="G3252" s="6">
        <v>-1758.04</v>
      </c>
      <c r="H3252" s="6">
        <v>0</v>
      </c>
      <c r="I3252" s="6">
        <v>-1758.04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</row>
    <row r="3253" spans="1:14" x14ac:dyDescent="0.25">
      <c r="A3253" s="5" t="s">
        <v>1592</v>
      </c>
      <c r="B3253" s="5" t="s">
        <v>30</v>
      </c>
      <c r="C3253" s="5" t="s">
        <v>29</v>
      </c>
      <c r="D3253" s="5" t="s">
        <v>27</v>
      </c>
      <c r="E3253" s="6">
        <v>67.040000000000006</v>
      </c>
      <c r="F3253" s="6">
        <v>0</v>
      </c>
      <c r="G3253" s="6">
        <v>67.040000000000006</v>
      </c>
      <c r="H3253" s="6">
        <v>66.209999999999994</v>
      </c>
      <c r="I3253" s="6">
        <v>0.83000000000001251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</row>
    <row r="3254" spans="1:14" x14ac:dyDescent="0.25">
      <c r="A3254" s="5" t="s">
        <v>1592</v>
      </c>
      <c r="B3254" s="5" t="s">
        <v>31</v>
      </c>
      <c r="C3254" s="5" t="s">
        <v>29</v>
      </c>
      <c r="D3254" s="5" t="s">
        <v>27</v>
      </c>
      <c r="E3254" s="6">
        <v>300.69</v>
      </c>
      <c r="F3254" s="6">
        <v>0</v>
      </c>
      <c r="G3254" s="6">
        <v>300.69</v>
      </c>
      <c r="H3254" s="6">
        <v>296.97000000000003</v>
      </c>
      <c r="I3254" s="6">
        <v>3.7199999999999704</v>
      </c>
      <c r="J3254" s="6">
        <v>0</v>
      </c>
      <c r="K3254" s="6">
        <v>0</v>
      </c>
      <c r="L3254" s="6">
        <v>0</v>
      </c>
      <c r="M3254" s="6">
        <v>0</v>
      </c>
      <c r="N3254" s="6">
        <v>0</v>
      </c>
    </row>
    <row r="3255" spans="1:14" x14ac:dyDescent="0.25">
      <c r="A3255" s="5" t="s">
        <v>1592</v>
      </c>
      <c r="B3255" s="5" t="s">
        <v>32</v>
      </c>
      <c r="C3255" s="5" t="s">
        <v>33</v>
      </c>
      <c r="D3255" s="5" t="s">
        <v>27</v>
      </c>
      <c r="E3255" s="6">
        <v>912.94</v>
      </c>
      <c r="F3255" s="6">
        <v>0</v>
      </c>
      <c r="G3255" s="6">
        <v>912.94</v>
      </c>
      <c r="H3255" s="6">
        <v>749.1</v>
      </c>
      <c r="I3255" s="6">
        <v>163.84000000000003</v>
      </c>
      <c r="J3255" s="6">
        <v>2.25</v>
      </c>
      <c r="K3255" s="6">
        <v>0</v>
      </c>
      <c r="L3255" s="6">
        <v>2.25</v>
      </c>
      <c r="M3255" s="6">
        <v>1.8460000000000001</v>
      </c>
      <c r="N3255" s="6">
        <v>0.40399999999999991</v>
      </c>
    </row>
    <row r="3256" spans="1:14" x14ac:dyDescent="0.25">
      <c r="A3256" s="5" t="s">
        <v>1592</v>
      </c>
      <c r="B3256" s="5" t="s">
        <v>28</v>
      </c>
      <c r="C3256" s="5" t="s">
        <v>29</v>
      </c>
      <c r="D3256" s="5" t="s">
        <v>27</v>
      </c>
      <c r="E3256" s="6">
        <v>2142.2800000000002</v>
      </c>
      <c r="F3256" s="6">
        <v>0</v>
      </c>
      <c r="G3256" s="6">
        <v>2142.2800000000002</v>
      </c>
      <c r="H3256" s="6">
        <v>2115.77</v>
      </c>
      <c r="I3256" s="6">
        <v>26.510000000000218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</row>
    <row r="3257" spans="1:14" x14ac:dyDescent="0.25">
      <c r="A3257" s="5" t="s">
        <v>1592</v>
      </c>
      <c r="B3257" s="5" t="s">
        <v>34</v>
      </c>
      <c r="C3257" s="5" t="s">
        <v>33</v>
      </c>
      <c r="D3257" s="5" t="s">
        <v>27</v>
      </c>
      <c r="E3257" s="6">
        <v>4081.5</v>
      </c>
      <c r="F3257" s="6">
        <v>0</v>
      </c>
      <c r="G3257" s="6">
        <v>4081.5</v>
      </c>
      <c r="H3257" s="6">
        <v>3349.01</v>
      </c>
      <c r="I3257" s="6">
        <v>732.48999999999978</v>
      </c>
      <c r="J3257" s="6">
        <v>2.25</v>
      </c>
      <c r="K3257" s="6">
        <v>0</v>
      </c>
      <c r="L3257" s="6">
        <v>2.25</v>
      </c>
      <c r="M3257" s="6">
        <v>1.8460000000000001</v>
      </c>
      <c r="N3257" s="6">
        <v>0.40399999999999991</v>
      </c>
    </row>
    <row r="3258" spans="1:14" x14ac:dyDescent="0.25">
      <c r="A3258" s="5" t="s">
        <v>1592</v>
      </c>
      <c r="B3258" s="5" t="s">
        <v>36</v>
      </c>
      <c r="C3258" s="5" t="s">
        <v>29</v>
      </c>
      <c r="D3258" s="5" t="s">
        <v>27</v>
      </c>
      <c r="E3258" s="6">
        <v>3864.08</v>
      </c>
      <c r="F3258" s="6">
        <v>0</v>
      </c>
      <c r="G3258" s="6">
        <v>3864.08</v>
      </c>
      <c r="H3258" s="6">
        <v>3816.27</v>
      </c>
      <c r="I3258" s="6">
        <v>47.809999999999945</v>
      </c>
      <c r="J3258" s="6">
        <v>0</v>
      </c>
      <c r="K3258" s="6">
        <v>0</v>
      </c>
      <c r="L3258" s="6">
        <v>0</v>
      </c>
      <c r="M3258" s="6">
        <v>0</v>
      </c>
      <c r="N3258" s="6">
        <v>0</v>
      </c>
    </row>
    <row r="3259" spans="1:14" x14ac:dyDescent="0.25">
      <c r="A3259" s="5" t="s">
        <v>1592</v>
      </c>
      <c r="B3259" s="5" t="s">
        <v>35</v>
      </c>
      <c r="C3259" s="5" t="s">
        <v>33</v>
      </c>
      <c r="D3259" s="5" t="s">
        <v>27</v>
      </c>
      <c r="E3259" s="6">
        <v>4806.74</v>
      </c>
      <c r="F3259" s="6">
        <v>0</v>
      </c>
      <c r="G3259" s="6">
        <v>4806.74</v>
      </c>
      <c r="H3259" s="6">
        <v>3943.99</v>
      </c>
      <c r="I3259" s="6">
        <v>862.75</v>
      </c>
      <c r="J3259" s="6">
        <v>47.25</v>
      </c>
      <c r="K3259" s="6">
        <v>0</v>
      </c>
      <c r="L3259" s="6">
        <v>47.25</v>
      </c>
      <c r="M3259" s="6">
        <v>38.768999999999998</v>
      </c>
      <c r="N3259" s="6">
        <v>8.4810000000000016</v>
      </c>
    </row>
    <row r="3260" spans="1:14" x14ac:dyDescent="0.25">
      <c r="A3260" s="5" t="s">
        <v>1592</v>
      </c>
      <c r="B3260" s="5" t="s">
        <v>37</v>
      </c>
      <c r="C3260" s="5" t="s">
        <v>29</v>
      </c>
      <c r="D3260" s="5" t="s">
        <v>27</v>
      </c>
      <c r="E3260" s="6">
        <v>8471.42</v>
      </c>
      <c r="F3260" s="6">
        <v>0</v>
      </c>
      <c r="G3260" s="6">
        <v>8471.42</v>
      </c>
      <c r="H3260" s="6">
        <v>8366.59</v>
      </c>
      <c r="I3260" s="6">
        <v>104.82999999999993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</row>
    <row r="3261" spans="1:14" x14ac:dyDescent="0.25">
      <c r="A3261" s="5" t="s">
        <v>1592</v>
      </c>
      <c r="B3261" s="5" t="s">
        <v>239</v>
      </c>
      <c r="C3261" s="5" t="s">
        <v>39</v>
      </c>
      <c r="D3261" s="5" t="s">
        <v>40</v>
      </c>
      <c r="E3261" s="6">
        <v>-235906.68</v>
      </c>
      <c r="F3261" s="6">
        <v>0</v>
      </c>
      <c r="G3261" s="6">
        <v>-235906.68</v>
      </c>
      <c r="H3261" s="6">
        <v>-235906.67</v>
      </c>
      <c r="I3261" s="6">
        <v>-9.9999999802093953E-3</v>
      </c>
      <c r="J3261" s="6">
        <v>-1200</v>
      </c>
      <c r="K3261" s="6">
        <v>0</v>
      </c>
      <c r="L3261" s="6">
        <v>-1200</v>
      </c>
      <c r="M3261" s="6">
        <v>-1200</v>
      </c>
      <c r="N3261" s="6">
        <v>0</v>
      </c>
    </row>
    <row r="3262" spans="1:14" x14ac:dyDescent="0.25">
      <c r="A3262" s="5" t="s">
        <v>1592</v>
      </c>
      <c r="B3262" s="5" t="s">
        <v>92</v>
      </c>
      <c r="C3262" s="5" t="s">
        <v>42</v>
      </c>
      <c r="D3262" s="5" t="s">
        <v>43</v>
      </c>
      <c r="E3262" s="6">
        <v>119.17</v>
      </c>
      <c r="F3262" s="6">
        <v>102.14851485148515</v>
      </c>
      <c r="G3262" s="6">
        <v>17.021485148514856</v>
      </c>
      <c r="H3262" s="6">
        <v>103.17</v>
      </c>
      <c r="I3262" s="6">
        <v>16</v>
      </c>
      <c r="J3262" s="6">
        <v>1400</v>
      </c>
      <c r="K3262" s="6">
        <v>1200</v>
      </c>
      <c r="L3262" s="6">
        <v>200</v>
      </c>
      <c r="M3262" s="6">
        <v>1212</v>
      </c>
      <c r="N3262" s="6">
        <v>188</v>
      </c>
    </row>
    <row r="3263" spans="1:14" x14ac:dyDescent="0.25">
      <c r="A3263" s="5" t="s">
        <v>1592</v>
      </c>
      <c r="B3263" s="5" t="s">
        <v>80</v>
      </c>
      <c r="C3263" s="5" t="s">
        <v>42</v>
      </c>
      <c r="D3263" s="5" t="s">
        <v>43</v>
      </c>
      <c r="E3263" s="6">
        <v>1234.1099999999999</v>
      </c>
      <c r="F3263" s="6">
        <v>1237.2039800995026</v>
      </c>
      <c r="G3263" s="6">
        <v>-3.0939800995026872</v>
      </c>
      <c r="H3263" s="6">
        <v>1243.3900000000001</v>
      </c>
      <c r="I3263" s="6">
        <v>-9.2800000000002001</v>
      </c>
      <c r="J3263" s="6">
        <v>1197</v>
      </c>
      <c r="K3263" s="6">
        <v>1200</v>
      </c>
      <c r="L3263" s="6">
        <v>-3</v>
      </c>
      <c r="M3263" s="6">
        <v>1206</v>
      </c>
      <c r="N3263" s="6">
        <v>-9</v>
      </c>
    </row>
    <row r="3264" spans="1:14" x14ac:dyDescent="0.25">
      <c r="A3264" s="5" t="s">
        <v>1592</v>
      </c>
      <c r="B3264" s="5" t="s">
        <v>241</v>
      </c>
      <c r="C3264" s="5" t="s">
        <v>42</v>
      </c>
      <c r="D3264" s="5" t="s">
        <v>43</v>
      </c>
      <c r="E3264" s="6">
        <v>2923.07</v>
      </c>
      <c r="F3264" s="6">
        <v>2883.0246305418718</v>
      </c>
      <c r="G3264" s="6">
        <v>40.045369458128334</v>
      </c>
      <c r="H3264" s="6">
        <v>2926.27</v>
      </c>
      <c r="I3264" s="6">
        <v>-3.1999999999998181</v>
      </c>
      <c r="J3264" s="6">
        <v>14600</v>
      </c>
      <c r="K3264" s="6">
        <v>14400</v>
      </c>
      <c r="L3264" s="6">
        <v>200</v>
      </c>
      <c r="M3264" s="6">
        <v>14616</v>
      </c>
      <c r="N3264" s="6">
        <v>-16</v>
      </c>
    </row>
    <row r="3265" spans="1:14" x14ac:dyDescent="0.25">
      <c r="A3265" s="5" t="s">
        <v>1592</v>
      </c>
      <c r="B3265" s="5" t="s">
        <v>221</v>
      </c>
      <c r="C3265" s="5" t="s">
        <v>42</v>
      </c>
      <c r="D3265" s="5" t="s">
        <v>43</v>
      </c>
      <c r="E3265" s="6">
        <v>7068.45</v>
      </c>
      <c r="F3265" s="6">
        <v>6929.8529411764703</v>
      </c>
      <c r="G3265" s="6">
        <v>138.59705882352955</v>
      </c>
      <c r="H3265" s="6">
        <v>7068.45</v>
      </c>
      <c r="I3265" s="6">
        <v>0</v>
      </c>
      <c r="J3265" s="6">
        <v>14688</v>
      </c>
      <c r="K3265" s="6">
        <v>14400</v>
      </c>
      <c r="L3265" s="6">
        <v>288</v>
      </c>
      <c r="M3265" s="6">
        <v>14688</v>
      </c>
      <c r="N3265" s="6">
        <v>0</v>
      </c>
    </row>
    <row r="3266" spans="1:14" x14ac:dyDescent="0.25">
      <c r="A3266" s="5" t="s">
        <v>1592</v>
      </c>
      <c r="B3266" s="5" t="s">
        <v>225</v>
      </c>
      <c r="C3266" s="5" t="s">
        <v>42</v>
      </c>
      <c r="D3266" s="5" t="s">
        <v>43</v>
      </c>
      <c r="E3266" s="6">
        <v>8262.43</v>
      </c>
      <c r="F3266" s="6">
        <v>8149.2512315270933</v>
      </c>
      <c r="G3266" s="6">
        <v>113.178768472907</v>
      </c>
      <c r="H3266" s="6">
        <v>8271.49</v>
      </c>
      <c r="I3266" s="6">
        <v>-9.0599999999994907</v>
      </c>
      <c r="J3266" s="6">
        <v>14600</v>
      </c>
      <c r="K3266" s="6">
        <v>14400</v>
      </c>
      <c r="L3266" s="6">
        <v>200</v>
      </c>
      <c r="M3266" s="6">
        <v>14616</v>
      </c>
      <c r="N3266" s="6">
        <v>-16</v>
      </c>
    </row>
    <row r="3267" spans="1:14" x14ac:dyDescent="0.25">
      <c r="A3267" s="5" t="s">
        <v>1592</v>
      </c>
      <c r="B3267" s="5" t="s">
        <v>228</v>
      </c>
      <c r="C3267" s="5" t="s">
        <v>42</v>
      </c>
      <c r="D3267" s="5" t="s">
        <v>43</v>
      </c>
      <c r="E3267" s="6">
        <v>11901.52</v>
      </c>
      <c r="F3267" s="6">
        <v>11725.635467980295</v>
      </c>
      <c r="G3267" s="6">
        <v>175.88453201970515</v>
      </c>
      <c r="H3267" s="6">
        <v>11901.52</v>
      </c>
      <c r="I3267" s="6">
        <v>0</v>
      </c>
      <c r="J3267" s="6">
        <v>14616</v>
      </c>
      <c r="K3267" s="6">
        <v>14400</v>
      </c>
      <c r="L3267" s="6">
        <v>216</v>
      </c>
      <c r="M3267" s="6">
        <v>14616</v>
      </c>
      <c r="N3267" s="6">
        <v>0</v>
      </c>
    </row>
    <row r="3268" spans="1:14" x14ac:dyDescent="0.25">
      <c r="A3268" s="5" t="s">
        <v>1592</v>
      </c>
      <c r="B3268" s="5" t="s">
        <v>226</v>
      </c>
      <c r="C3268" s="5" t="s">
        <v>42</v>
      </c>
      <c r="D3268" s="5" t="s">
        <v>43</v>
      </c>
      <c r="E3268" s="6">
        <v>12141.36</v>
      </c>
      <c r="F3268" s="6">
        <v>11975.04433497537</v>
      </c>
      <c r="G3268" s="6">
        <v>166.31566502463102</v>
      </c>
      <c r="H3268" s="6">
        <v>12154.67</v>
      </c>
      <c r="I3268" s="6">
        <v>-13.309999999999491</v>
      </c>
      <c r="J3268" s="6">
        <v>14600</v>
      </c>
      <c r="K3268" s="6">
        <v>14400</v>
      </c>
      <c r="L3268" s="6">
        <v>200</v>
      </c>
      <c r="M3268" s="6">
        <v>14616</v>
      </c>
      <c r="N3268" s="6">
        <v>-16</v>
      </c>
    </row>
    <row r="3269" spans="1:14" x14ac:dyDescent="0.25">
      <c r="A3269" s="5" t="s">
        <v>1592</v>
      </c>
      <c r="B3269" s="5" t="s">
        <v>227</v>
      </c>
      <c r="C3269" s="5" t="s">
        <v>42</v>
      </c>
      <c r="D3269" s="5" t="s">
        <v>43</v>
      </c>
      <c r="E3269" s="6">
        <v>12404.64</v>
      </c>
      <c r="F3269" s="6">
        <v>12384</v>
      </c>
      <c r="G3269" s="6">
        <v>20.639999999999418</v>
      </c>
      <c r="H3269" s="6">
        <v>12569.76</v>
      </c>
      <c r="I3269" s="6">
        <v>-165.1200000000008</v>
      </c>
      <c r="J3269" s="6">
        <v>1202</v>
      </c>
      <c r="K3269" s="6">
        <v>1200</v>
      </c>
      <c r="L3269" s="6">
        <v>2</v>
      </c>
      <c r="M3269" s="6">
        <v>1218</v>
      </c>
      <c r="N3269" s="6">
        <v>-16</v>
      </c>
    </row>
    <row r="3270" spans="1:14" x14ac:dyDescent="0.25">
      <c r="A3270" s="5" t="s">
        <v>1592</v>
      </c>
      <c r="B3270" s="5" t="s">
        <v>229</v>
      </c>
      <c r="C3270" s="5" t="s">
        <v>42</v>
      </c>
      <c r="D3270" s="5" t="s">
        <v>43</v>
      </c>
      <c r="E3270" s="6">
        <v>18039.78</v>
      </c>
      <c r="F3270" s="6">
        <v>17950.029850746268</v>
      </c>
      <c r="G3270" s="6">
        <v>89.750149253730342</v>
      </c>
      <c r="H3270" s="6">
        <v>18039.78</v>
      </c>
      <c r="I3270" s="6">
        <v>0</v>
      </c>
      <c r="J3270" s="6">
        <v>14472</v>
      </c>
      <c r="K3270" s="6">
        <v>14400</v>
      </c>
      <c r="L3270" s="6">
        <v>72</v>
      </c>
      <c r="M3270" s="6">
        <v>14472</v>
      </c>
      <c r="N3270" s="6">
        <v>0</v>
      </c>
    </row>
    <row r="3271" spans="1:14" x14ac:dyDescent="0.25">
      <c r="A3271" s="5" t="s">
        <v>1592</v>
      </c>
      <c r="B3271" s="5" t="s">
        <v>88</v>
      </c>
      <c r="C3271" s="5" t="s">
        <v>42</v>
      </c>
      <c r="D3271" s="5" t="s">
        <v>43</v>
      </c>
      <c r="E3271" s="6">
        <v>76472.210000000006</v>
      </c>
      <c r="F3271" s="6">
        <v>76472.207920792076</v>
      </c>
      <c r="G3271" s="6">
        <v>2.079207930364646E-3</v>
      </c>
      <c r="H3271" s="6">
        <v>77236.929999999993</v>
      </c>
      <c r="I3271" s="6">
        <v>-764.71999999998661</v>
      </c>
      <c r="J3271" s="6">
        <v>14400</v>
      </c>
      <c r="K3271" s="6">
        <v>14400</v>
      </c>
      <c r="L3271" s="6">
        <v>0</v>
      </c>
      <c r="M3271" s="6">
        <v>14544</v>
      </c>
      <c r="N3271" s="6">
        <v>-144</v>
      </c>
    </row>
    <row r="3272" spans="1:14" x14ac:dyDescent="0.25">
      <c r="A3272" s="5" t="s">
        <v>1592</v>
      </c>
      <c r="B3272" s="5" t="s">
        <v>230</v>
      </c>
      <c r="C3272" s="5" t="s">
        <v>42</v>
      </c>
      <c r="D3272" s="5" t="s">
        <v>53</v>
      </c>
      <c r="E3272" s="6">
        <v>61724.23</v>
      </c>
      <c r="F3272" s="6">
        <v>60657.014925373136</v>
      </c>
      <c r="G3272" s="6">
        <v>1067.2150746268671</v>
      </c>
      <c r="H3272" s="6">
        <v>60960.3</v>
      </c>
      <c r="I3272" s="6">
        <v>763.93000000000029</v>
      </c>
      <c r="J3272" s="6">
        <v>10990</v>
      </c>
      <c r="K3272" s="6">
        <v>10800</v>
      </c>
      <c r="L3272" s="6">
        <v>190</v>
      </c>
      <c r="M3272" s="6">
        <v>10854</v>
      </c>
      <c r="N3272" s="6">
        <v>136</v>
      </c>
    </row>
    <row r="3273" spans="1:14" x14ac:dyDescent="0.25">
      <c r="A3273" s="5" t="s">
        <v>1592</v>
      </c>
      <c r="B3273" s="5" t="s">
        <v>54</v>
      </c>
      <c r="C3273" s="5" t="s">
        <v>42</v>
      </c>
      <c r="D3273" s="5" t="s">
        <v>55</v>
      </c>
      <c r="E3273" s="6">
        <v>727.06</v>
      </c>
      <c r="F3273" s="6">
        <v>712.8039215686274</v>
      </c>
      <c r="G3273" s="6">
        <v>14.256078431372543</v>
      </c>
      <c r="H3273" s="6">
        <v>727.06</v>
      </c>
      <c r="I3273" s="6">
        <v>0</v>
      </c>
      <c r="J3273" s="6">
        <v>132.19200000000001</v>
      </c>
      <c r="K3273" s="6">
        <v>129.6</v>
      </c>
      <c r="L3273" s="6">
        <v>2.592000000000013</v>
      </c>
      <c r="M3273" s="6">
        <v>132.19200000000001</v>
      </c>
      <c r="N3273" s="6">
        <v>0</v>
      </c>
    </row>
    <row r="3274" spans="1:14" x14ac:dyDescent="0.25">
      <c r="A3274" s="5" t="s">
        <v>1593</v>
      </c>
      <c r="B3274" s="5" t="s">
        <v>25</v>
      </c>
      <c r="C3274" s="5" t="s">
        <v>26</v>
      </c>
      <c r="D3274" s="5" t="s">
        <v>27</v>
      </c>
      <c r="E3274" s="6">
        <v>-8221.49</v>
      </c>
      <c r="F3274" s="6">
        <v>0</v>
      </c>
      <c r="G3274" s="6">
        <v>-8221.49</v>
      </c>
      <c r="H3274" s="6">
        <v>0</v>
      </c>
      <c r="I3274" s="6">
        <v>-8221.49</v>
      </c>
      <c r="J3274" s="6">
        <v>0</v>
      </c>
      <c r="K3274" s="6">
        <v>0</v>
      </c>
      <c r="L3274" s="6">
        <v>0</v>
      </c>
      <c r="M3274" s="6">
        <v>0</v>
      </c>
      <c r="N3274" s="6">
        <v>0</v>
      </c>
    </row>
    <row r="3275" spans="1:14" x14ac:dyDescent="0.25">
      <c r="A3275" s="5" t="s">
        <v>1593</v>
      </c>
      <c r="B3275" s="5" t="s">
        <v>30</v>
      </c>
      <c r="C3275" s="5" t="s">
        <v>29</v>
      </c>
      <c r="D3275" s="5" t="s">
        <v>27</v>
      </c>
      <c r="E3275" s="6">
        <v>36.33</v>
      </c>
      <c r="F3275" s="6">
        <v>0</v>
      </c>
      <c r="G3275" s="6">
        <v>36.33</v>
      </c>
      <c r="H3275" s="6">
        <v>35.89</v>
      </c>
      <c r="I3275" s="6">
        <v>0.43999999999999773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</row>
    <row r="3276" spans="1:14" x14ac:dyDescent="0.25">
      <c r="A3276" s="5" t="s">
        <v>1593</v>
      </c>
      <c r="B3276" s="5" t="s">
        <v>31</v>
      </c>
      <c r="C3276" s="5" t="s">
        <v>29</v>
      </c>
      <c r="D3276" s="5" t="s">
        <v>27</v>
      </c>
      <c r="E3276" s="6">
        <v>162.96</v>
      </c>
      <c r="F3276" s="6">
        <v>0</v>
      </c>
      <c r="G3276" s="6">
        <v>162.96</v>
      </c>
      <c r="H3276" s="6">
        <v>160.97999999999999</v>
      </c>
      <c r="I3276" s="6">
        <v>1.9800000000000182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</row>
    <row r="3277" spans="1:14" x14ac:dyDescent="0.25">
      <c r="A3277" s="5" t="s">
        <v>1593</v>
      </c>
      <c r="B3277" s="5" t="s">
        <v>32</v>
      </c>
      <c r="C3277" s="5" t="s">
        <v>33</v>
      </c>
      <c r="D3277" s="5" t="s">
        <v>27</v>
      </c>
      <c r="E3277" s="6">
        <v>1351.15</v>
      </c>
      <c r="F3277" s="6">
        <v>0</v>
      </c>
      <c r="G3277" s="6">
        <v>1351.15</v>
      </c>
      <c r="H3277" s="6">
        <v>586.53</v>
      </c>
      <c r="I3277" s="6">
        <v>764.62000000000012</v>
      </c>
      <c r="J3277" s="6">
        <v>3.33</v>
      </c>
      <c r="K3277" s="6">
        <v>0</v>
      </c>
      <c r="L3277" s="6">
        <v>3.33</v>
      </c>
      <c r="M3277" s="6">
        <v>1.446</v>
      </c>
      <c r="N3277" s="6">
        <v>1.8840000000000001</v>
      </c>
    </row>
    <row r="3278" spans="1:14" x14ac:dyDescent="0.25">
      <c r="A3278" s="5" t="s">
        <v>1593</v>
      </c>
      <c r="B3278" s="5" t="s">
        <v>28</v>
      </c>
      <c r="C3278" s="5" t="s">
        <v>29</v>
      </c>
      <c r="D3278" s="5" t="s">
        <v>27</v>
      </c>
      <c r="E3278" s="6">
        <v>1161</v>
      </c>
      <c r="F3278" s="6">
        <v>0</v>
      </c>
      <c r="G3278" s="6">
        <v>1161</v>
      </c>
      <c r="H3278" s="6">
        <v>1146.92</v>
      </c>
      <c r="I3278" s="6">
        <v>14.079999999999927</v>
      </c>
      <c r="J3278" s="6">
        <v>0</v>
      </c>
      <c r="K3278" s="6">
        <v>0</v>
      </c>
      <c r="L3278" s="6">
        <v>0</v>
      </c>
      <c r="M3278" s="6">
        <v>0</v>
      </c>
      <c r="N3278" s="6">
        <v>0</v>
      </c>
    </row>
    <row r="3279" spans="1:14" x14ac:dyDescent="0.25">
      <c r="A3279" s="5" t="s">
        <v>1593</v>
      </c>
      <c r="B3279" s="5" t="s">
        <v>36</v>
      </c>
      <c r="C3279" s="5" t="s">
        <v>29</v>
      </c>
      <c r="D3279" s="5" t="s">
        <v>27</v>
      </c>
      <c r="E3279" s="6">
        <v>2094.13</v>
      </c>
      <c r="F3279" s="6">
        <v>0</v>
      </c>
      <c r="G3279" s="6">
        <v>2094.13</v>
      </c>
      <c r="H3279" s="6">
        <v>2068.73</v>
      </c>
      <c r="I3279" s="6">
        <v>25.400000000000091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</row>
    <row r="3280" spans="1:14" x14ac:dyDescent="0.25">
      <c r="A3280" s="5" t="s">
        <v>1593</v>
      </c>
      <c r="B3280" s="5" t="s">
        <v>34</v>
      </c>
      <c r="C3280" s="5" t="s">
        <v>33</v>
      </c>
      <c r="D3280" s="5" t="s">
        <v>27</v>
      </c>
      <c r="E3280" s="6">
        <v>6040.62</v>
      </c>
      <c r="F3280" s="6">
        <v>0</v>
      </c>
      <c r="G3280" s="6">
        <v>6040.62</v>
      </c>
      <c r="H3280" s="6">
        <v>2622.21</v>
      </c>
      <c r="I3280" s="6">
        <v>3418.41</v>
      </c>
      <c r="J3280" s="6">
        <v>3.33</v>
      </c>
      <c r="K3280" s="6">
        <v>0</v>
      </c>
      <c r="L3280" s="6">
        <v>3.33</v>
      </c>
      <c r="M3280" s="6">
        <v>1.446</v>
      </c>
      <c r="N3280" s="6">
        <v>1.8840000000000001</v>
      </c>
    </row>
    <row r="3281" spans="1:14" x14ac:dyDescent="0.25">
      <c r="A3281" s="5" t="s">
        <v>1593</v>
      </c>
      <c r="B3281" s="5" t="s">
        <v>35</v>
      </c>
      <c r="C3281" s="5" t="s">
        <v>33</v>
      </c>
      <c r="D3281" s="5" t="s">
        <v>27</v>
      </c>
      <c r="E3281" s="6">
        <v>7113.98</v>
      </c>
      <c r="F3281" s="6">
        <v>0</v>
      </c>
      <c r="G3281" s="6">
        <v>7113.98</v>
      </c>
      <c r="H3281" s="6">
        <v>3088.18</v>
      </c>
      <c r="I3281" s="6">
        <v>4025.7999999999997</v>
      </c>
      <c r="J3281" s="6">
        <v>69.930000000000007</v>
      </c>
      <c r="K3281" s="6">
        <v>0</v>
      </c>
      <c r="L3281" s="6">
        <v>69.930000000000007</v>
      </c>
      <c r="M3281" s="6">
        <v>30.356999999999999</v>
      </c>
      <c r="N3281" s="6">
        <v>39.573000000000008</v>
      </c>
    </row>
    <row r="3282" spans="1:14" x14ac:dyDescent="0.25">
      <c r="A3282" s="5" t="s">
        <v>1593</v>
      </c>
      <c r="B3282" s="5" t="s">
        <v>37</v>
      </c>
      <c r="C3282" s="5" t="s">
        <v>29</v>
      </c>
      <c r="D3282" s="5" t="s">
        <v>27</v>
      </c>
      <c r="E3282" s="6">
        <v>4591.0600000000004</v>
      </c>
      <c r="F3282" s="6">
        <v>0</v>
      </c>
      <c r="G3282" s="6">
        <v>4591.0600000000004</v>
      </c>
      <c r="H3282" s="6">
        <v>4535.3900000000003</v>
      </c>
      <c r="I3282" s="6">
        <v>55.670000000000073</v>
      </c>
      <c r="J3282" s="6">
        <v>0</v>
      </c>
      <c r="K3282" s="6">
        <v>0</v>
      </c>
      <c r="L3282" s="6">
        <v>0</v>
      </c>
      <c r="M3282" s="6">
        <v>0</v>
      </c>
      <c r="N3282" s="6">
        <v>0</v>
      </c>
    </row>
    <row r="3283" spans="1:14" x14ac:dyDescent="0.25">
      <c r="A3283" s="5" t="s">
        <v>1593</v>
      </c>
      <c r="B3283" s="5" t="s">
        <v>842</v>
      </c>
      <c r="C3283" s="5" t="s">
        <v>39</v>
      </c>
      <c r="D3283" s="5" t="s">
        <v>40</v>
      </c>
      <c r="E3283" s="6">
        <v>-131506.38</v>
      </c>
      <c r="F3283" s="6">
        <v>0</v>
      </c>
      <c r="G3283" s="6">
        <v>-131506.38</v>
      </c>
      <c r="H3283" s="6">
        <v>-131506.43</v>
      </c>
      <c r="I3283" s="6">
        <v>4.9999999988358468E-2</v>
      </c>
      <c r="J3283" s="6">
        <v>-1301</v>
      </c>
      <c r="K3283" s="6">
        <v>0</v>
      </c>
      <c r="L3283" s="6">
        <v>-1301</v>
      </c>
      <c r="M3283" s="6">
        <v>-1301</v>
      </c>
      <c r="N3283" s="6">
        <v>0</v>
      </c>
    </row>
    <row r="3284" spans="1:14" x14ac:dyDescent="0.25">
      <c r="A3284" s="5" t="s">
        <v>1593</v>
      </c>
      <c r="B3284" s="5" t="s">
        <v>92</v>
      </c>
      <c r="C3284" s="5" t="s">
        <v>42</v>
      </c>
      <c r="D3284" s="5" t="s">
        <v>43</v>
      </c>
      <c r="E3284" s="6">
        <v>255.36</v>
      </c>
      <c r="F3284" s="6">
        <v>221.48514851485149</v>
      </c>
      <c r="G3284" s="6">
        <v>33.874851485148525</v>
      </c>
      <c r="H3284" s="6">
        <v>223.7</v>
      </c>
      <c r="I3284" s="6">
        <v>31.660000000000025</v>
      </c>
      <c r="J3284" s="6">
        <v>3000</v>
      </c>
      <c r="K3284" s="6">
        <v>2602</v>
      </c>
      <c r="L3284" s="6">
        <v>398</v>
      </c>
      <c r="M3284" s="6">
        <v>2628.02</v>
      </c>
      <c r="N3284" s="6">
        <v>371.98</v>
      </c>
    </row>
    <row r="3285" spans="1:14" x14ac:dyDescent="0.25">
      <c r="A3285" s="5" t="s">
        <v>1593</v>
      </c>
      <c r="B3285" s="5" t="s">
        <v>235</v>
      </c>
      <c r="C3285" s="5" t="s">
        <v>42</v>
      </c>
      <c r="D3285" s="5" t="s">
        <v>43</v>
      </c>
      <c r="E3285" s="6">
        <v>455.4</v>
      </c>
      <c r="F3285" s="6">
        <v>448.84577114427861</v>
      </c>
      <c r="G3285" s="6">
        <v>6.5542288557213624</v>
      </c>
      <c r="H3285" s="6">
        <v>451.09</v>
      </c>
      <c r="I3285" s="6">
        <v>4.3100000000000023</v>
      </c>
      <c r="J3285" s="6">
        <v>1320</v>
      </c>
      <c r="K3285" s="6">
        <v>1301</v>
      </c>
      <c r="L3285" s="6">
        <v>19</v>
      </c>
      <c r="M3285" s="6">
        <v>1307.5050000000001</v>
      </c>
      <c r="N3285" s="6">
        <v>12.494999999999891</v>
      </c>
    </row>
    <row r="3286" spans="1:14" x14ac:dyDescent="0.25">
      <c r="A3286" s="5" t="s">
        <v>1593</v>
      </c>
      <c r="B3286" s="5" t="s">
        <v>843</v>
      </c>
      <c r="C3286" s="5" t="s">
        <v>42</v>
      </c>
      <c r="D3286" s="5" t="s">
        <v>43</v>
      </c>
      <c r="E3286" s="6">
        <v>1401.47</v>
      </c>
      <c r="F3286" s="6">
        <v>1562.8374384236454</v>
      </c>
      <c r="G3286" s="6">
        <v>-161.36743842364535</v>
      </c>
      <c r="H3286" s="6">
        <v>1586.28</v>
      </c>
      <c r="I3286" s="6">
        <v>-184.80999999999995</v>
      </c>
      <c r="J3286" s="6">
        <v>7000</v>
      </c>
      <c r="K3286" s="6">
        <v>7806</v>
      </c>
      <c r="L3286" s="6">
        <v>-806</v>
      </c>
      <c r="M3286" s="6">
        <v>7923.09</v>
      </c>
      <c r="N3286" s="6">
        <v>-923.09000000000015</v>
      </c>
    </row>
    <row r="3287" spans="1:14" x14ac:dyDescent="0.25">
      <c r="A3287" s="5" t="s">
        <v>1593</v>
      </c>
      <c r="B3287" s="5" t="s">
        <v>221</v>
      </c>
      <c r="C3287" s="5" t="s">
        <v>42</v>
      </c>
      <c r="D3287" s="5" t="s">
        <v>43</v>
      </c>
      <c r="E3287" s="6">
        <v>3531.34</v>
      </c>
      <c r="F3287" s="6">
        <v>3756.5588235294117</v>
      </c>
      <c r="G3287" s="6">
        <v>-225.21882352941157</v>
      </c>
      <c r="H3287" s="6">
        <v>3831.69</v>
      </c>
      <c r="I3287" s="6">
        <v>-300.34999999999991</v>
      </c>
      <c r="J3287" s="6">
        <v>7338</v>
      </c>
      <c r="K3287" s="6">
        <v>7806</v>
      </c>
      <c r="L3287" s="6">
        <v>-468</v>
      </c>
      <c r="M3287" s="6">
        <v>7962.12</v>
      </c>
      <c r="N3287" s="6">
        <v>-624.11999999999989</v>
      </c>
    </row>
    <row r="3288" spans="1:14" x14ac:dyDescent="0.25">
      <c r="A3288" s="5" t="s">
        <v>1593</v>
      </c>
      <c r="B3288" s="5" t="s">
        <v>225</v>
      </c>
      <c r="C3288" s="5" t="s">
        <v>42</v>
      </c>
      <c r="D3288" s="5" t="s">
        <v>43</v>
      </c>
      <c r="E3288" s="6">
        <v>4583.95</v>
      </c>
      <c r="F3288" s="6">
        <v>4417.5763546798025</v>
      </c>
      <c r="G3288" s="6">
        <v>166.37364532019728</v>
      </c>
      <c r="H3288" s="6">
        <v>4483.84</v>
      </c>
      <c r="I3288" s="6">
        <v>100.10999999999967</v>
      </c>
      <c r="J3288" s="6">
        <v>8100</v>
      </c>
      <c r="K3288" s="6">
        <v>7806</v>
      </c>
      <c r="L3288" s="6">
        <v>294</v>
      </c>
      <c r="M3288" s="6">
        <v>7923.09</v>
      </c>
      <c r="N3288" s="6">
        <v>176.90999999999985</v>
      </c>
    </row>
    <row r="3289" spans="1:14" x14ac:dyDescent="0.25">
      <c r="A3289" s="5" t="s">
        <v>1593</v>
      </c>
      <c r="B3289" s="5" t="s">
        <v>228</v>
      </c>
      <c r="C3289" s="5" t="s">
        <v>42</v>
      </c>
      <c r="D3289" s="5" t="s">
        <v>43</v>
      </c>
      <c r="E3289" s="6">
        <v>7349.7</v>
      </c>
      <c r="F3289" s="6">
        <v>6356.2660098522165</v>
      </c>
      <c r="G3289" s="6">
        <v>993.43399014778333</v>
      </c>
      <c r="H3289" s="6">
        <v>6451.61</v>
      </c>
      <c r="I3289" s="6">
        <v>898.09000000000015</v>
      </c>
      <c r="J3289" s="6">
        <v>9026</v>
      </c>
      <c r="K3289" s="6">
        <v>7806</v>
      </c>
      <c r="L3289" s="6">
        <v>1220</v>
      </c>
      <c r="M3289" s="6">
        <v>7923.09</v>
      </c>
      <c r="N3289" s="6">
        <v>1102.9099999999999</v>
      </c>
    </row>
    <row r="3290" spans="1:14" x14ac:dyDescent="0.25">
      <c r="A3290" s="5" t="s">
        <v>1593</v>
      </c>
      <c r="B3290" s="5" t="s">
        <v>226</v>
      </c>
      <c r="C3290" s="5" t="s">
        <v>42</v>
      </c>
      <c r="D3290" s="5" t="s">
        <v>43</v>
      </c>
      <c r="E3290" s="6">
        <v>6777.54</v>
      </c>
      <c r="F3290" s="6">
        <v>6491.4679802955661</v>
      </c>
      <c r="G3290" s="6">
        <v>286.07201970443384</v>
      </c>
      <c r="H3290" s="6">
        <v>6588.84</v>
      </c>
      <c r="I3290" s="6">
        <v>188.69999999999982</v>
      </c>
      <c r="J3290" s="6">
        <v>8150</v>
      </c>
      <c r="K3290" s="6">
        <v>7806</v>
      </c>
      <c r="L3290" s="6">
        <v>344</v>
      </c>
      <c r="M3290" s="6">
        <v>7923.09</v>
      </c>
      <c r="N3290" s="6">
        <v>226.90999999999985</v>
      </c>
    </row>
    <row r="3291" spans="1:14" x14ac:dyDescent="0.25">
      <c r="A3291" s="5" t="s">
        <v>1593</v>
      </c>
      <c r="B3291" s="5" t="s">
        <v>233</v>
      </c>
      <c r="C3291" s="5" t="s">
        <v>42</v>
      </c>
      <c r="D3291" s="5" t="s">
        <v>43</v>
      </c>
      <c r="E3291" s="6">
        <v>8586</v>
      </c>
      <c r="F3291" s="6">
        <v>8430.4827586206902</v>
      </c>
      <c r="G3291" s="6">
        <v>155.51724137930978</v>
      </c>
      <c r="H3291" s="6">
        <v>8556.94</v>
      </c>
      <c r="I3291" s="6">
        <v>29.059999999999491</v>
      </c>
      <c r="J3291" s="6">
        <v>1325</v>
      </c>
      <c r="K3291" s="6">
        <v>1301</v>
      </c>
      <c r="L3291" s="6">
        <v>24</v>
      </c>
      <c r="M3291" s="6">
        <v>1320.5150000000001</v>
      </c>
      <c r="N3291" s="6">
        <v>4.4849999999999</v>
      </c>
    </row>
    <row r="3292" spans="1:14" x14ac:dyDescent="0.25">
      <c r="A3292" s="5" t="s">
        <v>1593</v>
      </c>
      <c r="B3292" s="5" t="s">
        <v>229</v>
      </c>
      <c r="C3292" s="5" t="s">
        <v>42</v>
      </c>
      <c r="D3292" s="5" t="s">
        <v>43</v>
      </c>
      <c r="E3292" s="6">
        <v>9408.81</v>
      </c>
      <c r="F3292" s="6">
        <v>9730.4179104477607</v>
      </c>
      <c r="G3292" s="6">
        <v>-321.60791044776124</v>
      </c>
      <c r="H3292" s="6">
        <v>9779.07</v>
      </c>
      <c r="I3292" s="6">
        <v>-370.26000000000022</v>
      </c>
      <c r="J3292" s="6">
        <v>7548</v>
      </c>
      <c r="K3292" s="6">
        <v>7806</v>
      </c>
      <c r="L3292" s="6">
        <v>-258</v>
      </c>
      <c r="M3292" s="6">
        <v>7845.03</v>
      </c>
      <c r="N3292" s="6">
        <v>-297.02999999999975</v>
      </c>
    </row>
    <row r="3293" spans="1:14" x14ac:dyDescent="0.25">
      <c r="A3293" s="5" t="s">
        <v>1593</v>
      </c>
      <c r="B3293" s="5" t="s">
        <v>88</v>
      </c>
      <c r="C3293" s="5" t="s">
        <v>42</v>
      </c>
      <c r="D3293" s="5" t="s">
        <v>43</v>
      </c>
      <c r="E3293" s="6">
        <v>40981.67</v>
      </c>
      <c r="F3293" s="6">
        <v>41454.30693069307</v>
      </c>
      <c r="G3293" s="6">
        <v>-472.63693069307192</v>
      </c>
      <c r="H3293" s="6">
        <v>41868.85</v>
      </c>
      <c r="I3293" s="6">
        <v>-887.18000000000029</v>
      </c>
      <c r="J3293" s="6">
        <v>7717</v>
      </c>
      <c r="K3293" s="6">
        <v>7806</v>
      </c>
      <c r="L3293" s="6">
        <v>-89</v>
      </c>
      <c r="M3293" s="6">
        <v>7884.06</v>
      </c>
      <c r="N3293" s="6">
        <v>-167.0600000000004</v>
      </c>
    </row>
    <row r="3294" spans="1:14" x14ac:dyDescent="0.25">
      <c r="A3294" s="5" t="s">
        <v>1593</v>
      </c>
      <c r="B3294" s="5" t="s">
        <v>230</v>
      </c>
      <c r="C3294" s="5" t="s">
        <v>42</v>
      </c>
      <c r="D3294" s="5" t="s">
        <v>53</v>
      </c>
      <c r="E3294" s="6">
        <v>33451.279999999999</v>
      </c>
      <c r="F3294" s="6">
        <v>32881.154228855725</v>
      </c>
      <c r="G3294" s="6">
        <v>570.12577114427404</v>
      </c>
      <c r="H3294" s="6">
        <v>33045.56</v>
      </c>
      <c r="I3294" s="6">
        <v>405.72000000000116</v>
      </c>
      <c r="J3294" s="6">
        <v>5956</v>
      </c>
      <c r="K3294" s="6">
        <v>5854.5004975124384</v>
      </c>
      <c r="L3294" s="6">
        <v>101.49950248756159</v>
      </c>
      <c r="M3294" s="6">
        <v>5883.7730000000001</v>
      </c>
      <c r="N3294" s="6">
        <v>72.226999999999862</v>
      </c>
    </row>
    <row r="3295" spans="1:14" x14ac:dyDescent="0.25">
      <c r="A3295" s="5" t="s">
        <v>1593</v>
      </c>
      <c r="B3295" s="5" t="s">
        <v>54</v>
      </c>
      <c r="C3295" s="5" t="s">
        <v>42</v>
      </c>
      <c r="D3295" s="5" t="s">
        <v>55</v>
      </c>
      <c r="E3295" s="6">
        <v>394.12</v>
      </c>
      <c r="F3295" s="6">
        <v>386.39215686274508</v>
      </c>
      <c r="G3295" s="6">
        <v>7.7278431372549221</v>
      </c>
      <c r="H3295" s="6">
        <v>394.12</v>
      </c>
      <c r="I3295" s="6">
        <v>0</v>
      </c>
      <c r="J3295" s="6">
        <v>71.659000000000006</v>
      </c>
      <c r="K3295" s="6">
        <v>70.253921568627462</v>
      </c>
      <c r="L3295" s="6">
        <v>1.4050784313725444</v>
      </c>
      <c r="M3295" s="6">
        <v>71.659000000000006</v>
      </c>
      <c r="N3295" s="6">
        <v>0</v>
      </c>
    </row>
    <row r="3296" spans="1:14" x14ac:dyDescent="0.25">
      <c r="A3296" s="5" t="s">
        <v>1594</v>
      </c>
      <c r="B3296" s="5" t="s">
        <v>25</v>
      </c>
      <c r="C3296" s="5" t="s">
        <v>26</v>
      </c>
      <c r="D3296" s="5" t="s">
        <v>27</v>
      </c>
      <c r="E3296" s="6">
        <v>-8879.86</v>
      </c>
      <c r="F3296" s="6">
        <v>0</v>
      </c>
      <c r="G3296" s="6">
        <v>-8879.86</v>
      </c>
      <c r="H3296" s="6">
        <v>0</v>
      </c>
      <c r="I3296" s="6">
        <v>-8879.86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</row>
    <row r="3297" spans="1:14" x14ac:dyDescent="0.25">
      <c r="A3297" s="5" t="s">
        <v>1594</v>
      </c>
      <c r="B3297" s="5" t="s">
        <v>31</v>
      </c>
      <c r="C3297" s="5" t="s">
        <v>29</v>
      </c>
      <c r="D3297" s="5" t="s">
        <v>27</v>
      </c>
      <c r="E3297" s="6">
        <v>850.52</v>
      </c>
      <c r="F3297" s="6">
        <v>0</v>
      </c>
      <c r="G3297" s="6">
        <v>850.52</v>
      </c>
      <c r="H3297" s="6">
        <v>818.14</v>
      </c>
      <c r="I3297" s="6">
        <v>32.379999999999995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</row>
    <row r="3298" spans="1:14" x14ac:dyDescent="0.25">
      <c r="A3298" s="5" t="s">
        <v>1594</v>
      </c>
      <c r="B3298" s="5" t="s">
        <v>32</v>
      </c>
      <c r="C3298" s="5" t="s">
        <v>33</v>
      </c>
      <c r="D3298" s="5" t="s">
        <v>27</v>
      </c>
      <c r="E3298" s="6">
        <v>2166.71</v>
      </c>
      <c r="F3298" s="6">
        <v>0</v>
      </c>
      <c r="G3298" s="6">
        <v>2166.71</v>
      </c>
      <c r="H3298" s="6">
        <v>2063.7600000000002</v>
      </c>
      <c r="I3298" s="6">
        <v>102.94999999999982</v>
      </c>
      <c r="J3298" s="6">
        <v>5.34</v>
      </c>
      <c r="K3298" s="6">
        <v>0</v>
      </c>
      <c r="L3298" s="6">
        <v>5.34</v>
      </c>
      <c r="M3298" s="6">
        <v>5.0860000000000003</v>
      </c>
      <c r="N3298" s="6">
        <v>0.25399999999999956</v>
      </c>
    </row>
    <row r="3299" spans="1:14" x14ac:dyDescent="0.25">
      <c r="A3299" s="5" t="s">
        <v>1594</v>
      </c>
      <c r="B3299" s="5" t="s">
        <v>28</v>
      </c>
      <c r="C3299" s="5" t="s">
        <v>29</v>
      </c>
      <c r="D3299" s="5" t="s">
        <v>27</v>
      </c>
      <c r="E3299" s="6">
        <v>6059.75</v>
      </c>
      <c r="F3299" s="6">
        <v>0</v>
      </c>
      <c r="G3299" s="6">
        <v>6059.75</v>
      </c>
      <c r="H3299" s="6">
        <v>5829.04</v>
      </c>
      <c r="I3299" s="6">
        <v>230.71000000000004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</row>
    <row r="3300" spans="1:14" x14ac:dyDescent="0.25">
      <c r="A3300" s="5" t="s">
        <v>1594</v>
      </c>
      <c r="B3300" s="5" t="s">
        <v>34</v>
      </c>
      <c r="C3300" s="5" t="s">
        <v>33</v>
      </c>
      <c r="D3300" s="5" t="s">
        <v>27</v>
      </c>
      <c r="E3300" s="6">
        <v>9686.76</v>
      </c>
      <c r="F3300" s="6">
        <v>0</v>
      </c>
      <c r="G3300" s="6">
        <v>9686.76</v>
      </c>
      <c r="H3300" s="6">
        <v>9226.51</v>
      </c>
      <c r="I3300" s="6">
        <v>460.25</v>
      </c>
      <c r="J3300" s="6">
        <v>5.34</v>
      </c>
      <c r="K3300" s="6">
        <v>0</v>
      </c>
      <c r="L3300" s="6">
        <v>5.34</v>
      </c>
      <c r="M3300" s="6">
        <v>5.0860000000000003</v>
      </c>
      <c r="N3300" s="6">
        <v>0.25399999999999956</v>
      </c>
    </row>
    <row r="3301" spans="1:14" x14ac:dyDescent="0.25">
      <c r="A3301" s="5" t="s">
        <v>1594</v>
      </c>
      <c r="B3301" s="5" t="s">
        <v>35</v>
      </c>
      <c r="C3301" s="5" t="s">
        <v>33</v>
      </c>
      <c r="D3301" s="5" t="s">
        <v>27</v>
      </c>
      <c r="E3301" s="6">
        <v>11408</v>
      </c>
      <c r="F3301" s="6">
        <v>0</v>
      </c>
      <c r="G3301" s="6">
        <v>11408</v>
      </c>
      <c r="H3301" s="6">
        <v>10865.7</v>
      </c>
      <c r="I3301" s="6">
        <v>542.29999999999927</v>
      </c>
      <c r="J3301" s="6">
        <v>112.14</v>
      </c>
      <c r="K3301" s="6">
        <v>0</v>
      </c>
      <c r="L3301" s="6">
        <v>112.14</v>
      </c>
      <c r="M3301" s="6">
        <v>106.809</v>
      </c>
      <c r="N3301" s="6">
        <v>5.3310000000000031</v>
      </c>
    </row>
    <row r="3302" spans="1:14" x14ac:dyDescent="0.25">
      <c r="A3302" s="5" t="s">
        <v>1594</v>
      </c>
      <c r="B3302" s="5" t="s">
        <v>37</v>
      </c>
      <c r="C3302" s="5" t="s">
        <v>29</v>
      </c>
      <c r="D3302" s="5" t="s">
        <v>27</v>
      </c>
      <c r="E3302" s="6">
        <v>23962.11</v>
      </c>
      <c r="F3302" s="6">
        <v>0</v>
      </c>
      <c r="G3302" s="6">
        <v>23962.11</v>
      </c>
      <c r="H3302" s="6">
        <v>23049.82</v>
      </c>
      <c r="I3302" s="6">
        <v>912.29000000000087</v>
      </c>
      <c r="J3302" s="6">
        <v>0</v>
      </c>
      <c r="K3302" s="6">
        <v>0</v>
      </c>
      <c r="L3302" s="6">
        <v>0</v>
      </c>
      <c r="M3302" s="6">
        <v>0</v>
      </c>
      <c r="N3302" s="6">
        <v>0</v>
      </c>
    </row>
    <row r="3303" spans="1:14" x14ac:dyDescent="0.25">
      <c r="A3303" s="5" t="s">
        <v>1594</v>
      </c>
      <c r="B3303" s="5" t="s">
        <v>335</v>
      </c>
      <c r="C3303" s="5" t="s">
        <v>39</v>
      </c>
      <c r="D3303" s="5" t="s">
        <v>40</v>
      </c>
      <c r="E3303" s="6">
        <v>-567230.57999999996</v>
      </c>
      <c r="F3303" s="6">
        <v>0</v>
      </c>
      <c r="G3303" s="6">
        <v>-567230.57999999996</v>
      </c>
      <c r="H3303" s="6">
        <v>-567230.42000000004</v>
      </c>
      <c r="I3303" s="6">
        <v>-0.15999999991618097</v>
      </c>
      <c r="J3303" s="6">
        <v>-3306</v>
      </c>
      <c r="K3303" s="6">
        <v>0</v>
      </c>
      <c r="L3303" s="6">
        <v>-3306</v>
      </c>
      <c r="M3303" s="6">
        <v>-3306</v>
      </c>
      <c r="N3303" s="6">
        <v>0</v>
      </c>
    </row>
    <row r="3304" spans="1:14" x14ac:dyDescent="0.25">
      <c r="A3304" s="5" t="s">
        <v>1594</v>
      </c>
      <c r="B3304" s="5" t="s">
        <v>92</v>
      </c>
      <c r="C3304" s="5" t="s">
        <v>42</v>
      </c>
      <c r="D3304" s="5" t="s">
        <v>43</v>
      </c>
      <c r="E3304" s="6">
        <v>25.54</v>
      </c>
      <c r="F3304" s="6">
        <v>0</v>
      </c>
      <c r="G3304" s="6">
        <v>25.54</v>
      </c>
      <c r="H3304" s="6">
        <v>0</v>
      </c>
      <c r="I3304" s="6">
        <v>25.54</v>
      </c>
      <c r="J3304" s="6">
        <v>300</v>
      </c>
      <c r="K3304" s="6">
        <v>0</v>
      </c>
      <c r="L3304" s="6">
        <v>300</v>
      </c>
      <c r="M3304" s="6">
        <v>0</v>
      </c>
      <c r="N3304" s="6">
        <v>300</v>
      </c>
    </row>
    <row r="3305" spans="1:14" x14ac:dyDescent="0.25">
      <c r="A3305" s="5" t="s">
        <v>1594</v>
      </c>
      <c r="B3305" s="5" t="s">
        <v>336</v>
      </c>
      <c r="C3305" s="5" t="s">
        <v>42</v>
      </c>
      <c r="D3305" s="5" t="s">
        <v>43</v>
      </c>
      <c r="E3305" s="6">
        <v>2828.11</v>
      </c>
      <c r="F3305" s="6">
        <v>2811.9507389162563</v>
      </c>
      <c r="G3305" s="6">
        <v>16.159261083743786</v>
      </c>
      <c r="H3305" s="6">
        <v>2854.13</v>
      </c>
      <c r="I3305" s="6">
        <v>-26.019999999999982</v>
      </c>
      <c r="J3305" s="6">
        <v>39900</v>
      </c>
      <c r="K3305" s="6">
        <v>39672</v>
      </c>
      <c r="L3305" s="6">
        <v>228</v>
      </c>
      <c r="M3305" s="6">
        <v>40267.08</v>
      </c>
      <c r="N3305" s="6">
        <v>-367.08000000000175</v>
      </c>
    </row>
    <row r="3306" spans="1:14" x14ac:dyDescent="0.25">
      <c r="A3306" s="5" t="s">
        <v>1594</v>
      </c>
      <c r="B3306" s="5" t="s">
        <v>80</v>
      </c>
      <c r="C3306" s="5" t="s">
        <v>42</v>
      </c>
      <c r="D3306" s="5" t="s">
        <v>43</v>
      </c>
      <c r="E3306" s="6">
        <v>3418.8</v>
      </c>
      <c r="F3306" s="6">
        <v>3408.4875621890546</v>
      </c>
      <c r="G3306" s="6">
        <v>10.312437810945539</v>
      </c>
      <c r="H3306" s="6">
        <v>3425.53</v>
      </c>
      <c r="I3306" s="6">
        <v>-6.7300000000000182</v>
      </c>
      <c r="J3306" s="6">
        <v>3316</v>
      </c>
      <c r="K3306" s="6">
        <v>3306</v>
      </c>
      <c r="L3306" s="6">
        <v>10</v>
      </c>
      <c r="M3306" s="6">
        <v>3322.53</v>
      </c>
      <c r="N3306" s="6">
        <v>-6.5300000000002001</v>
      </c>
    </row>
    <row r="3307" spans="1:14" x14ac:dyDescent="0.25">
      <c r="A3307" s="5" t="s">
        <v>1594</v>
      </c>
      <c r="B3307" s="5" t="s">
        <v>337</v>
      </c>
      <c r="C3307" s="5" t="s">
        <v>42</v>
      </c>
      <c r="D3307" s="5" t="s">
        <v>43</v>
      </c>
      <c r="E3307" s="6">
        <v>7110.48</v>
      </c>
      <c r="F3307" s="6">
        <v>7096.5320197044339</v>
      </c>
      <c r="G3307" s="6">
        <v>13.947980295565685</v>
      </c>
      <c r="H3307" s="6">
        <v>7202.98</v>
      </c>
      <c r="I3307" s="6">
        <v>-92.5</v>
      </c>
      <c r="J3307" s="6">
        <v>39750</v>
      </c>
      <c r="K3307" s="6">
        <v>39672</v>
      </c>
      <c r="L3307" s="6">
        <v>78</v>
      </c>
      <c r="M3307" s="6">
        <v>40267.08</v>
      </c>
      <c r="N3307" s="6">
        <v>-517.08000000000175</v>
      </c>
    </row>
    <row r="3308" spans="1:14" x14ac:dyDescent="0.25">
      <c r="A3308" s="5" t="s">
        <v>1594</v>
      </c>
      <c r="B3308" s="5" t="s">
        <v>338</v>
      </c>
      <c r="C3308" s="5" t="s">
        <v>42</v>
      </c>
      <c r="D3308" s="5" t="s">
        <v>43</v>
      </c>
      <c r="E3308" s="6">
        <v>10629.45</v>
      </c>
      <c r="F3308" s="6">
        <v>10675.732673267326</v>
      </c>
      <c r="G3308" s="6">
        <v>-46.282673267325663</v>
      </c>
      <c r="H3308" s="6">
        <v>10782.49</v>
      </c>
      <c r="I3308" s="6">
        <v>-153.03999999999905</v>
      </c>
      <c r="J3308" s="6">
        <v>39500</v>
      </c>
      <c r="K3308" s="6">
        <v>39672</v>
      </c>
      <c r="L3308" s="6">
        <v>-172</v>
      </c>
      <c r="M3308" s="6">
        <v>40068.720000000001</v>
      </c>
      <c r="N3308" s="6">
        <v>-568.72000000000116</v>
      </c>
    </row>
    <row r="3309" spans="1:14" x14ac:dyDescent="0.25">
      <c r="A3309" s="5" t="s">
        <v>1594</v>
      </c>
      <c r="B3309" s="5" t="s">
        <v>339</v>
      </c>
      <c r="C3309" s="5" t="s">
        <v>42</v>
      </c>
      <c r="D3309" s="5" t="s">
        <v>43</v>
      </c>
      <c r="E3309" s="6">
        <v>11775.02</v>
      </c>
      <c r="F3309" s="6">
        <v>11766.719211822659</v>
      </c>
      <c r="G3309" s="6">
        <v>8.300788177341019</v>
      </c>
      <c r="H3309" s="6">
        <v>11943.22</v>
      </c>
      <c r="I3309" s="6">
        <v>-168.19999999999891</v>
      </c>
      <c r="J3309" s="6">
        <v>39700</v>
      </c>
      <c r="K3309" s="6">
        <v>39672</v>
      </c>
      <c r="L3309" s="6">
        <v>28</v>
      </c>
      <c r="M3309" s="6">
        <v>40267.08</v>
      </c>
      <c r="N3309" s="6">
        <v>-567.08000000000175</v>
      </c>
    </row>
    <row r="3310" spans="1:14" x14ac:dyDescent="0.25">
      <c r="A3310" s="5" t="s">
        <v>1594</v>
      </c>
      <c r="B3310" s="5" t="s">
        <v>340</v>
      </c>
      <c r="C3310" s="5" t="s">
        <v>42</v>
      </c>
      <c r="D3310" s="5" t="s">
        <v>43</v>
      </c>
      <c r="E3310" s="6">
        <v>27776.25</v>
      </c>
      <c r="F3310" s="6">
        <v>27208.384236453203</v>
      </c>
      <c r="G3310" s="6">
        <v>567.8657635467971</v>
      </c>
      <c r="H3310" s="6">
        <v>27616.51</v>
      </c>
      <c r="I3310" s="6">
        <v>159.7400000000016</v>
      </c>
      <c r="J3310" s="6">
        <v>3375</v>
      </c>
      <c r="K3310" s="6">
        <v>3306</v>
      </c>
      <c r="L3310" s="6">
        <v>69</v>
      </c>
      <c r="M3310" s="6">
        <v>3355.59</v>
      </c>
      <c r="N3310" s="6">
        <v>19.409999999999854</v>
      </c>
    </row>
    <row r="3311" spans="1:14" x14ac:dyDescent="0.25">
      <c r="A3311" s="5" t="s">
        <v>1594</v>
      </c>
      <c r="B3311" s="5" t="s">
        <v>341</v>
      </c>
      <c r="C3311" s="5" t="s">
        <v>42</v>
      </c>
      <c r="D3311" s="5" t="s">
        <v>43</v>
      </c>
      <c r="E3311" s="6">
        <v>29270.41</v>
      </c>
      <c r="F3311" s="6">
        <v>29249.772277227723</v>
      </c>
      <c r="G3311" s="6">
        <v>20.637722772276902</v>
      </c>
      <c r="H3311" s="6">
        <v>29542.27</v>
      </c>
      <c r="I3311" s="6">
        <v>-271.86000000000058</v>
      </c>
      <c r="J3311" s="6">
        <v>39700</v>
      </c>
      <c r="K3311" s="6">
        <v>39672</v>
      </c>
      <c r="L3311" s="6">
        <v>28</v>
      </c>
      <c r="M3311" s="6">
        <v>40068.720000000001</v>
      </c>
      <c r="N3311" s="6">
        <v>-368.72000000000116</v>
      </c>
    </row>
    <row r="3312" spans="1:14" x14ac:dyDescent="0.25">
      <c r="A3312" s="5" t="s">
        <v>1594</v>
      </c>
      <c r="B3312" s="5" t="s">
        <v>342</v>
      </c>
      <c r="C3312" s="5" t="s">
        <v>42</v>
      </c>
      <c r="D3312" s="5" t="s">
        <v>43</v>
      </c>
      <c r="E3312" s="6">
        <v>32681.13</v>
      </c>
      <c r="F3312" s="6">
        <v>32304.118226600986</v>
      </c>
      <c r="G3312" s="6">
        <v>377.01177339901551</v>
      </c>
      <c r="H3312" s="6">
        <v>32788.68</v>
      </c>
      <c r="I3312" s="6">
        <v>-107.54999999999927</v>
      </c>
      <c r="J3312" s="6">
        <v>40135</v>
      </c>
      <c r="K3312" s="6">
        <v>39672</v>
      </c>
      <c r="L3312" s="6">
        <v>463</v>
      </c>
      <c r="M3312" s="6">
        <v>40267.08</v>
      </c>
      <c r="N3312" s="6">
        <v>-132.08000000000175</v>
      </c>
    </row>
    <row r="3313" spans="1:14" x14ac:dyDescent="0.25">
      <c r="A3313" s="5" t="s">
        <v>1594</v>
      </c>
      <c r="B3313" s="5" t="s">
        <v>343</v>
      </c>
      <c r="C3313" s="5" t="s">
        <v>42</v>
      </c>
      <c r="D3313" s="5" t="s">
        <v>43</v>
      </c>
      <c r="E3313" s="6">
        <v>213123.8</v>
      </c>
      <c r="F3313" s="6">
        <v>210680.9306930693</v>
      </c>
      <c r="G3313" s="6">
        <v>2442.8693069306901</v>
      </c>
      <c r="H3313" s="6">
        <v>212787.74</v>
      </c>
      <c r="I3313" s="6">
        <v>336.05999999999767</v>
      </c>
      <c r="J3313" s="6">
        <v>40132</v>
      </c>
      <c r="K3313" s="6">
        <v>39672</v>
      </c>
      <c r="L3313" s="6">
        <v>460</v>
      </c>
      <c r="M3313" s="6">
        <v>40068.720000000001</v>
      </c>
      <c r="N3313" s="6">
        <v>63.279999999998836</v>
      </c>
    </row>
    <row r="3314" spans="1:14" x14ac:dyDescent="0.25">
      <c r="A3314" s="5" t="s">
        <v>1594</v>
      </c>
      <c r="B3314" s="5" t="s">
        <v>344</v>
      </c>
      <c r="C3314" s="5" t="s">
        <v>42</v>
      </c>
      <c r="D3314" s="5" t="s">
        <v>53</v>
      </c>
      <c r="E3314" s="6">
        <v>181334.56</v>
      </c>
      <c r="F3314" s="6">
        <v>173563.04477611941</v>
      </c>
      <c r="G3314" s="6">
        <v>7771.5152238805895</v>
      </c>
      <c r="H3314" s="6">
        <v>174430.86</v>
      </c>
      <c r="I3314" s="6">
        <v>6903.7000000000116</v>
      </c>
      <c r="J3314" s="6">
        <v>2471.36</v>
      </c>
      <c r="K3314" s="6">
        <v>2365.4427860696519</v>
      </c>
      <c r="L3314" s="6">
        <v>105.91721393034823</v>
      </c>
      <c r="M3314" s="6">
        <v>2377.27</v>
      </c>
      <c r="N3314" s="6">
        <v>94.090000000000146</v>
      </c>
    </row>
    <row r="3315" spans="1:14" x14ac:dyDescent="0.25">
      <c r="A3315" s="5" t="s">
        <v>1594</v>
      </c>
      <c r="B3315" s="5" t="s">
        <v>54</v>
      </c>
      <c r="C3315" s="5" t="s">
        <v>42</v>
      </c>
      <c r="D3315" s="5" t="s">
        <v>55</v>
      </c>
      <c r="E3315" s="6">
        <v>2003.04</v>
      </c>
      <c r="F3315" s="6">
        <v>1963.7647058823529</v>
      </c>
      <c r="G3315" s="6">
        <v>39.275294117647036</v>
      </c>
      <c r="H3315" s="6">
        <v>2003.04</v>
      </c>
      <c r="I3315" s="6">
        <v>0</v>
      </c>
      <c r="J3315" s="6">
        <v>364.18900000000002</v>
      </c>
      <c r="K3315" s="6">
        <v>357.04803921568629</v>
      </c>
      <c r="L3315" s="6">
        <v>7.1409607843137337</v>
      </c>
      <c r="M3315" s="6">
        <v>364.18900000000002</v>
      </c>
      <c r="N3315" s="6">
        <v>0</v>
      </c>
    </row>
    <row r="3316" spans="1:14" x14ac:dyDescent="0.25">
      <c r="A3316" s="5" t="s">
        <v>1595</v>
      </c>
      <c r="B3316" s="5" t="s">
        <v>25</v>
      </c>
      <c r="C3316" s="5" t="s">
        <v>26</v>
      </c>
      <c r="D3316" s="5" t="s">
        <v>27</v>
      </c>
      <c r="E3316" s="6">
        <v>64426.1</v>
      </c>
      <c r="F3316" s="6">
        <v>0</v>
      </c>
      <c r="G3316" s="6">
        <v>64426.1</v>
      </c>
      <c r="H3316" s="6">
        <v>0</v>
      </c>
      <c r="I3316" s="6">
        <v>64426.1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</row>
    <row r="3317" spans="1:14" x14ac:dyDescent="0.25">
      <c r="A3317" s="5" t="s">
        <v>1595</v>
      </c>
      <c r="B3317" s="5" t="s">
        <v>30</v>
      </c>
      <c r="C3317" s="5" t="s">
        <v>29</v>
      </c>
      <c r="D3317" s="5" t="s">
        <v>27</v>
      </c>
      <c r="E3317" s="6">
        <v>655.14</v>
      </c>
      <c r="F3317" s="6">
        <v>0</v>
      </c>
      <c r="G3317" s="6">
        <v>655.14</v>
      </c>
      <c r="H3317" s="6">
        <v>670.47</v>
      </c>
      <c r="I3317" s="6">
        <v>-15.330000000000041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</row>
    <row r="3318" spans="1:14" x14ac:dyDescent="0.25">
      <c r="A3318" s="5" t="s">
        <v>1595</v>
      </c>
      <c r="B3318" s="5" t="s">
        <v>31</v>
      </c>
      <c r="C3318" s="5" t="s">
        <v>29</v>
      </c>
      <c r="D3318" s="5" t="s">
        <v>27</v>
      </c>
      <c r="E3318" s="6">
        <v>2938.46</v>
      </c>
      <c r="F3318" s="6">
        <v>0</v>
      </c>
      <c r="G3318" s="6">
        <v>2938.46</v>
      </c>
      <c r="H3318" s="6">
        <v>3007.22</v>
      </c>
      <c r="I3318" s="6">
        <v>-68.759999999999764</v>
      </c>
      <c r="J3318" s="6">
        <v>0</v>
      </c>
      <c r="K3318" s="6">
        <v>0</v>
      </c>
      <c r="L3318" s="6">
        <v>0</v>
      </c>
      <c r="M3318" s="6">
        <v>0</v>
      </c>
      <c r="N3318" s="6">
        <v>0</v>
      </c>
    </row>
    <row r="3319" spans="1:14" x14ac:dyDescent="0.25">
      <c r="A3319" s="5" t="s">
        <v>1595</v>
      </c>
      <c r="B3319" s="5" t="s">
        <v>32</v>
      </c>
      <c r="C3319" s="5" t="s">
        <v>33</v>
      </c>
      <c r="D3319" s="5" t="s">
        <v>27</v>
      </c>
      <c r="E3319" s="6">
        <v>6496.06</v>
      </c>
      <c r="F3319" s="6">
        <v>0</v>
      </c>
      <c r="G3319" s="6">
        <v>6496.06</v>
      </c>
      <c r="H3319" s="6">
        <v>7568.98</v>
      </c>
      <c r="I3319" s="6">
        <v>-1072.9199999999992</v>
      </c>
      <c r="J3319" s="6">
        <v>16.010000000000002</v>
      </c>
      <c r="K3319" s="6">
        <v>0</v>
      </c>
      <c r="L3319" s="6">
        <v>16.010000000000002</v>
      </c>
      <c r="M3319" s="6">
        <v>18.654</v>
      </c>
      <c r="N3319" s="6">
        <v>-2.6439999999999984</v>
      </c>
    </row>
    <row r="3320" spans="1:14" x14ac:dyDescent="0.25">
      <c r="A3320" s="5" t="s">
        <v>1595</v>
      </c>
      <c r="B3320" s="5" t="s">
        <v>28</v>
      </c>
      <c r="C3320" s="5" t="s">
        <v>29</v>
      </c>
      <c r="D3320" s="5" t="s">
        <v>27</v>
      </c>
      <c r="E3320" s="6">
        <v>20935.48</v>
      </c>
      <c r="F3320" s="6">
        <v>0</v>
      </c>
      <c r="G3320" s="6">
        <v>20935.48</v>
      </c>
      <c r="H3320" s="6">
        <v>21425.37</v>
      </c>
      <c r="I3320" s="6">
        <v>-489.88999999999942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</row>
    <row r="3321" spans="1:14" x14ac:dyDescent="0.25">
      <c r="A3321" s="5" t="s">
        <v>1595</v>
      </c>
      <c r="B3321" s="5" t="s">
        <v>34</v>
      </c>
      <c r="C3321" s="5" t="s">
        <v>33</v>
      </c>
      <c r="D3321" s="5" t="s">
        <v>27</v>
      </c>
      <c r="E3321" s="6">
        <v>29042.14</v>
      </c>
      <c r="F3321" s="6">
        <v>0</v>
      </c>
      <c r="G3321" s="6">
        <v>29042.14</v>
      </c>
      <c r="H3321" s="6">
        <v>33838.93</v>
      </c>
      <c r="I3321" s="6">
        <v>-4796.7900000000009</v>
      </c>
      <c r="J3321" s="6">
        <v>16.010000000000002</v>
      </c>
      <c r="K3321" s="6">
        <v>0</v>
      </c>
      <c r="L3321" s="6">
        <v>16.010000000000002</v>
      </c>
      <c r="M3321" s="6">
        <v>18.654</v>
      </c>
      <c r="N3321" s="6">
        <v>-2.6439999999999984</v>
      </c>
    </row>
    <row r="3322" spans="1:14" x14ac:dyDescent="0.25">
      <c r="A3322" s="5" t="s">
        <v>1595</v>
      </c>
      <c r="B3322" s="5" t="s">
        <v>36</v>
      </c>
      <c r="C3322" s="5" t="s">
        <v>29</v>
      </c>
      <c r="D3322" s="5" t="s">
        <v>27</v>
      </c>
      <c r="E3322" s="6">
        <v>37761.839999999997</v>
      </c>
      <c r="F3322" s="6">
        <v>0</v>
      </c>
      <c r="G3322" s="6">
        <v>37761.839999999997</v>
      </c>
      <c r="H3322" s="6">
        <v>38645.47</v>
      </c>
      <c r="I3322" s="6">
        <v>-883.63000000000466</v>
      </c>
      <c r="J3322" s="6">
        <v>0</v>
      </c>
      <c r="K3322" s="6">
        <v>0</v>
      </c>
      <c r="L3322" s="6">
        <v>0</v>
      </c>
      <c r="M3322" s="6">
        <v>0</v>
      </c>
      <c r="N3322" s="6">
        <v>0</v>
      </c>
    </row>
    <row r="3323" spans="1:14" x14ac:dyDescent="0.25">
      <c r="A3323" s="5" t="s">
        <v>1595</v>
      </c>
      <c r="B3323" s="5" t="s">
        <v>35</v>
      </c>
      <c r="C3323" s="5" t="s">
        <v>33</v>
      </c>
      <c r="D3323" s="5" t="s">
        <v>27</v>
      </c>
      <c r="E3323" s="6">
        <v>34202.639999999999</v>
      </c>
      <c r="F3323" s="6">
        <v>0</v>
      </c>
      <c r="G3323" s="6">
        <v>34202.639999999999</v>
      </c>
      <c r="H3323" s="6">
        <v>39849.35</v>
      </c>
      <c r="I3323" s="6">
        <v>-5646.7099999999991</v>
      </c>
      <c r="J3323" s="6">
        <v>336.21</v>
      </c>
      <c r="K3323" s="6">
        <v>0</v>
      </c>
      <c r="L3323" s="6">
        <v>336.21</v>
      </c>
      <c r="M3323" s="6">
        <v>391.71699999999998</v>
      </c>
      <c r="N3323" s="6">
        <v>-55.507000000000005</v>
      </c>
    </row>
    <row r="3324" spans="1:14" x14ac:dyDescent="0.25">
      <c r="A3324" s="5" t="s">
        <v>1595</v>
      </c>
      <c r="B3324" s="5" t="s">
        <v>37</v>
      </c>
      <c r="C3324" s="5" t="s">
        <v>29</v>
      </c>
      <c r="D3324" s="5" t="s">
        <v>27</v>
      </c>
      <c r="E3324" s="6">
        <v>82787.14</v>
      </c>
      <c r="F3324" s="6">
        <v>0</v>
      </c>
      <c r="G3324" s="6">
        <v>82787.14</v>
      </c>
      <c r="H3324" s="6">
        <v>84724.37</v>
      </c>
      <c r="I3324" s="6">
        <v>-1937.2299999999959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</row>
    <row r="3325" spans="1:14" x14ac:dyDescent="0.25">
      <c r="A3325" s="5" t="s">
        <v>1595</v>
      </c>
      <c r="B3325" s="5" t="s">
        <v>140</v>
      </c>
      <c r="C3325" s="5" t="s">
        <v>39</v>
      </c>
      <c r="D3325" s="5" t="s">
        <v>40</v>
      </c>
      <c r="E3325" s="6">
        <v>-1963316.8</v>
      </c>
      <c r="F3325" s="6">
        <v>0</v>
      </c>
      <c r="G3325" s="6">
        <v>-1963316.8</v>
      </c>
      <c r="H3325" s="6">
        <v>-1963316.68</v>
      </c>
      <c r="I3325" s="6">
        <v>-0.12000000011175871</v>
      </c>
      <c r="J3325" s="6">
        <v>-23876</v>
      </c>
      <c r="K3325" s="6">
        <v>0</v>
      </c>
      <c r="L3325" s="6">
        <v>-23876</v>
      </c>
      <c r="M3325" s="6">
        <v>-23876</v>
      </c>
      <c r="N3325" s="6">
        <v>0</v>
      </c>
    </row>
    <row r="3326" spans="1:14" x14ac:dyDescent="0.25">
      <c r="A3326" s="5" t="s">
        <v>1595</v>
      </c>
      <c r="B3326" s="5" t="s">
        <v>1364</v>
      </c>
      <c r="C3326" s="5" t="s">
        <v>42</v>
      </c>
      <c r="D3326" s="5" t="s">
        <v>43</v>
      </c>
      <c r="E3326" s="6">
        <v>149806.07999999999</v>
      </c>
      <c r="F3326" s="6">
        <v>0</v>
      </c>
      <c r="G3326" s="6">
        <v>149806.07999999999</v>
      </c>
      <c r="H3326" s="6">
        <v>0</v>
      </c>
      <c r="I3326" s="6">
        <v>149806.07999999999</v>
      </c>
      <c r="J3326" s="6">
        <v>144000</v>
      </c>
      <c r="K3326" s="6">
        <v>0</v>
      </c>
      <c r="L3326" s="6">
        <v>144000</v>
      </c>
      <c r="M3326" s="6">
        <v>0</v>
      </c>
      <c r="N3326" s="6">
        <v>144000</v>
      </c>
    </row>
    <row r="3327" spans="1:14" x14ac:dyDescent="0.25">
      <c r="A3327" s="5" t="s">
        <v>1595</v>
      </c>
      <c r="B3327" s="5" t="s">
        <v>141</v>
      </c>
      <c r="C3327" s="5" t="s">
        <v>42</v>
      </c>
      <c r="D3327" s="5" t="s">
        <v>43</v>
      </c>
      <c r="E3327" s="6">
        <v>2380.36</v>
      </c>
      <c r="F3327" s="6">
        <v>2379.9603960396043</v>
      </c>
      <c r="G3327" s="6">
        <v>0.39960396039577972</v>
      </c>
      <c r="H3327" s="6">
        <v>2403.7600000000002</v>
      </c>
      <c r="I3327" s="6">
        <v>-23.400000000000091</v>
      </c>
      <c r="J3327" s="6">
        <v>23880</v>
      </c>
      <c r="K3327" s="6">
        <v>23876</v>
      </c>
      <c r="L3327" s="6">
        <v>4</v>
      </c>
      <c r="M3327" s="6">
        <v>24114.76</v>
      </c>
      <c r="N3327" s="6">
        <v>-234.7599999999984</v>
      </c>
    </row>
    <row r="3328" spans="1:14" x14ac:dyDescent="0.25">
      <c r="A3328" s="5" t="s">
        <v>1595</v>
      </c>
      <c r="B3328" s="5" t="s">
        <v>142</v>
      </c>
      <c r="C3328" s="5" t="s">
        <v>42</v>
      </c>
      <c r="D3328" s="5" t="s">
        <v>43</v>
      </c>
      <c r="E3328" s="6">
        <v>10385.620000000001</v>
      </c>
      <c r="F3328" s="6">
        <v>10386.059113300493</v>
      </c>
      <c r="G3328" s="6">
        <v>-0.43911330049195385</v>
      </c>
      <c r="H3328" s="6">
        <v>10541.85</v>
      </c>
      <c r="I3328" s="6">
        <v>-156.22999999999956</v>
      </c>
      <c r="J3328" s="6">
        <v>143250</v>
      </c>
      <c r="K3328" s="6">
        <v>143256</v>
      </c>
      <c r="L3328" s="6">
        <v>-6</v>
      </c>
      <c r="M3328" s="6">
        <v>145404.84</v>
      </c>
      <c r="N3328" s="6">
        <v>-2154.8399999999965</v>
      </c>
    </row>
    <row r="3329" spans="1:14" x14ac:dyDescent="0.25">
      <c r="A3329" s="5" t="s">
        <v>1595</v>
      </c>
      <c r="B3329" s="5" t="s">
        <v>94</v>
      </c>
      <c r="C3329" s="5" t="s">
        <v>42</v>
      </c>
      <c r="D3329" s="5" t="s">
        <v>43</v>
      </c>
      <c r="E3329" s="6">
        <v>11821.59</v>
      </c>
      <c r="F3329" s="6">
        <v>11818.616915422886</v>
      </c>
      <c r="G3329" s="6">
        <v>2.9730845771136956</v>
      </c>
      <c r="H3329" s="6">
        <v>11877.71</v>
      </c>
      <c r="I3329" s="6">
        <v>-56.119999999998981</v>
      </c>
      <c r="J3329" s="6">
        <v>23882</v>
      </c>
      <c r="K3329" s="6">
        <v>23876</v>
      </c>
      <c r="L3329" s="6">
        <v>6</v>
      </c>
      <c r="M3329" s="6">
        <v>23995.38</v>
      </c>
      <c r="N3329" s="6">
        <v>-113.38000000000102</v>
      </c>
    </row>
    <row r="3330" spans="1:14" x14ac:dyDescent="0.25">
      <c r="A3330" s="5" t="s">
        <v>1595</v>
      </c>
      <c r="B3330" s="5" t="s">
        <v>143</v>
      </c>
      <c r="C3330" s="5" t="s">
        <v>42</v>
      </c>
      <c r="D3330" s="5" t="s">
        <v>43</v>
      </c>
      <c r="E3330" s="6">
        <v>19906.560000000001</v>
      </c>
      <c r="F3330" s="6">
        <v>19803.714285714286</v>
      </c>
      <c r="G3330" s="6">
        <v>102.84571428571508</v>
      </c>
      <c r="H3330" s="6">
        <v>20100.77</v>
      </c>
      <c r="I3330" s="6">
        <v>-194.20999999999913</v>
      </c>
      <c r="J3330" s="6">
        <v>144000</v>
      </c>
      <c r="K3330" s="6">
        <v>143256</v>
      </c>
      <c r="L3330" s="6">
        <v>744</v>
      </c>
      <c r="M3330" s="6">
        <v>145404.84</v>
      </c>
      <c r="N3330" s="6">
        <v>-1404.8399999999965</v>
      </c>
    </row>
    <row r="3331" spans="1:14" x14ac:dyDescent="0.25">
      <c r="A3331" s="5" t="s">
        <v>1595</v>
      </c>
      <c r="B3331" s="5" t="s">
        <v>144</v>
      </c>
      <c r="C3331" s="5" t="s">
        <v>42</v>
      </c>
      <c r="D3331" s="5" t="s">
        <v>43</v>
      </c>
      <c r="E3331" s="6">
        <v>27847.57</v>
      </c>
      <c r="F3331" s="6">
        <v>27598.266009852217</v>
      </c>
      <c r="G3331" s="6">
        <v>249.30399014778232</v>
      </c>
      <c r="H3331" s="6">
        <v>28012.240000000002</v>
      </c>
      <c r="I3331" s="6">
        <v>-164.67000000000189</v>
      </c>
      <c r="J3331" s="6">
        <v>144550</v>
      </c>
      <c r="K3331" s="6">
        <v>143256</v>
      </c>
      <c r="L3331" s="6">
        <v>1294</v>
      </c>
      <c r="M3331" s="6">
        <v>145404.84</v>
      </c>
      <c r="N3331" s="6">
        <v>-854.83999999999651</v>
      </c>
    </row>
    <row r="3332" spans="1:14" x14ac:dyDescent="0.25">
      <c r="A3332" s="5" t="s">
        <v>1595</v>
      </c>
      <c r="B3332" s="5" t="s">
        <v>84</v>
      </c>
      <c r="C3332" s="5" t="s">
        <v>42</v>
      </c>
      <c r="D3332" s="5" t="s">
        <v>43</v>
      </c>
      <c r="E3332" s="6">
        <v>58714.68</v>
      </c>
      <c r="F3332" s="6">
        <v>58209.205882352944</v>
      </c>
      <c r="G3332" s="6">
        <v>505.47411764705612</v>
      </c>
      <c r="H3332" s="6">
        <v>59373.39</v>
      </c>
      <c r="I3332" s="6">
        <v>-658.70999999999913</v>
      </c>
      <c r="J3332" s="6">
        <v>144500</v>
      </c>
      <c r="K3332" s="6">
        <v>143256</v>
      </c>
      <c r="L3332" s="6">
        <v>1244</v>
      </c>
      <c r="M3332" s="6">
        <v>146121.12</v>
      </c>
      <c r="N3332" s="6">
        <v>-1621.1199999999953</v>
      </c>
    </row>
    <row r="3333" spans="1:14" x14ac:dyDescent="0.25">
      <c r="A3333" s="5" t="s">
        <v>1595</v>
      </c>
      <c r="B3333" s="5" t="s">
        <v>136</v>
      </c>
      <c r="C3333" s="5" t="s">
        <v>42</v>
      </c>
      <c r="D3333" s="5" t="s">
        <v>43</v>
      </c>
      <c r="E3333" s="6">
        <v>78060.39</v>
      </c>
      <c r="F3333" s="6">
        <v>77352.512315270942</v>
      </c>
      <c r="G3333" s="6">
        <v>707.87768472905736</v>
      </c>
      <c r="H3333" s="6">
        <v>78512.800000000003</v>
      </c>
      <c r="I3333" s="6">
        <v>-452.41000000000349</v>
      </c>
      <c r="J3333" s="6">
        <v>144567</v>
      </c>
      <c r="K3333" s="6">
        <v>143256</v>
      </c>
      <c r="L3333" s="6">
        <v>1311</v>
      </c>
      <c r="M3333" s="6">
        <v>145404.84</v>
      </c>
      <c r="N3333" s="6">
        <v>-837.83999999999651</v>
      </c>
    </row>
    <row r="3334" spans="1:14" x14ac:dyDescent="0.25">
      <c r="A3334" s="5" t="s">
        <v>1595</v>
      </c>
      <c r="B3334" s="5" t="s">
        <v>145</v>
      </c>
      <c r="C3334" s="5" t="s">
        <v>42</v>
      </c>
      <c r="D3334" s="5" t="s">
        <v>43</v>
      </c>
      <c r="E3334" s="6">
        <v>109103.76</v>
      </c>
      <c r="F3334" s="6">
        <v>107919.5172413793</v>
      </c>
      <c r="G3334" s="6">
        <v>1184.2427586206904</v>
      </c>
      <c r="H3334" s="6">
        <v>109538.31</v>
      </c>
      <c r="I3334" s="6">
        <v>-434.55000000000291</v>
      </c>
      <c r="J3334" s="6">
        <v>24138</v>
      </c>
      <c r="K3334" s="6">
        <v>23876</v>
      </c>
      <c r="L3334" s="6">
        <v>262</v>
      </c>
      <c r="M3334" s="6">
        <v>24234.14</v>
      </c>
      <c r="N3334" s="6">
        <v>-96.139999999999418</v>
      </c>
    </row>
    <row r="3335" spans="1:14" x14ac:dyDescent="0.25">
      <c r="A3335" s="5" t="s">
        <v>1595</v>
      </c>
      <c r="B3335" s="5" t="s">
        <v>50</v>
      </c>
      <c r="C3335" s="5" t="s">
        <v>42</v>
      </c>
      <c r="D3335" s="5" t="s">
        <v>43</v>
      </c>
      <c r="E3335" s="6">
        <v>0</v>
      </c>
      <c r="F3335" s="6">
        <v>178572.9054726368</v>
      </c>
      <c r="G3335" s="6">
        <v>-178572.9054726368</v>
      </c>
      <c r="H3335" s="6">
        <v>179465.77</v>
      </c>
      <c r="I3335" s="6">
        <v>-179465.77</v>
      </c>
      <c r="J3335" s="6">
        <v>0</v>
      </c>
      <c r="K3335" s="6">
        <v>143256</v>
      </c>
      <c r="L3335" s="6">
        <v>-143256</v>
      </c>
      <c r="M3335" s="6">
        <v>143972.28</v>
      </c>
      <c r="N3335" s="6">
        <v>-143972.28</v>
      </c>
    </row>
    <row r="3336" spans="1:14" x14ac:dyDescent="0.25">
      <c r="A3336" s="5" t="s">
        <v>1595</v>
      </c>
      <c r="B3336" s="5" t="s">
        <v>103</v>
      </c>
      <c r="C3336" s="5" t="s">
        <v>42</v>
      </c>
      <c r="D3336" s="5" t="s">
        <v>43</v>
      </c>
      <c r="E3336" s="6">
        <v>719411.86</v>
      </c>
      <c r="F3336" s="6">
        <v>718489.00990099006</v>
      </c>
      <c r="G3336" s="6">
        <v>922.85009900992736</v>
      </c>
      <c r="H3336" s="6">
        <v>725673.9</v>
      </c>
      <c r="I3336" s="6">
        <v>-6262.0400000000373</v>
      </c>
      <c r="J3336" s="6">
        <v>143440</v>
      </c>
      <c r="K3336" s="6">
        <v>143256</v>
      </c>
      <c r="L3336" s="6">
        <v>184</v>
      </c>
      <c r="M3336" s="6">
        <v>144688.56</v>
      </c>
      <c r="N3336" s="6">
        <v>-1248.5599999999977</v>
      </c>
    </row>
    <row r="3337" spans="1:14" x14ac:dyDescent="0.25">
      <c r="A3337" s="5" t="s">
        <v>1595</v>
      </c>
      <c r="B3337" s="5" t="s">
        <v>146</v>
      </c>
      <c r="C3337" s="5" t="s">
        <v>42</v>
      </c>
      <c r="D3337" s="5" t="s">
        <v>53</v>
      </c>
      <c r="E3337" s="6">
        <v>489400.33</v>
      </c>
      <c r="F3337" s="6">
        <v>489592.34604105575</v>
      </c>
      <c r="G3337" s="6">
        <v>-192.01604105572915</v>
      </c>
      <c r="H3337" s="6">
        <v>500852.97</v>
      </c>
      <c r="I3337" s="6">
        <v>-11452.639999999956</v>
      </c>
      <c r="J3337" s="6">
        <v>107400</v>
      </c>
      <c r="K3337" s="6">
        <v>107442</v>
      </c>
      <c r="L3337" s="6">
        <v>-42</v>
      </c>
      <c r="M3337" s="6">
        <v>109913.166</v>
      </c>
      <c r="N3337" s="6">
        <v>-2513.1659999999974</v>
      </c>
    </row>
    <row r="3338" spans="1:14" x14ac:dyDescent="0.25">
      <c r="A3338" s="5" t="s">
        <v>1595</v>
      </c>
      <c r="B3338" s="5" t="s">
        <v>54</v>
      </c>
      <c r="C3338" s="5" t="s">
        <v>42</v>
      </c>
      <c r="D3338" s="5" t="s">
        <v>55</v>
      </c>
      <c r="E3338" s="6">
        <v>7233</v>
      </c>
      <c r="F3338" s="6">
        <v>7091.1764705882351</v>
      </c>
      <c r="G3338" s="6">
        <v>141.82352941176487</v>
      </c>
      <c r="H3338" s="6">
        <v>7233</v>
      </c>
      <c r="I3338" s="6">
        <v>0</v>
      </c>
      <c r="J3338" s="6">
        <v>1315.09</v>
      </c>
      <c r="K3338" s="6">
        <v>1289.3039215686274</v>
      </c>
      <c r="L3338" s="6">
        <v>25.786078431372516</v>
      </c>
      <c r="M3338" s="6">
        <v>1315.09</v>
      </c>
      <c r="N3338" s="6">
        <v>0</v>
      </c>
    </row>
    <row r="3339" spans="1:14" x14ac:dyDescent="0.25">
      <c r="A3339" s="5" t="s">
        <v>1596</v>
      </c>
      <c r="B3339" s="5" t="s">
        <v>25</v>
      </c>
      <c r="C3339" s="5" t="s">
        <v>26</v>
      </c>
      <c r="D3339" s="5" t="s">
        <v>27</v>
      </c>
      <c r="E3339" s="6">
        <v>1797.69</v>
      </c>
      <c r="F3339" s="6">
        <v>0</v>
      </c>
      <c r="G3339" s="6">
        <v>1797.69</v>
      </c>
      <c r="H3339" s="6">
        <v>0</v>
      </c>
      <c r="I3339" s="6">
        <v>1797.69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</row>
    <row r="3340" spans="1:14" x14ac:dyDescent="0.25">
      <c r="A3340" s="5" t="s">
        <v>1596</v>
      </c>
      <c r="B3340" s="5" t="s">
        <v>258</v>
      </c>
      <c r="C3340" s="5" t="s">
        <v>33</v>
      </c>
      <c r="D3340" s="5" t="s">
        <v>27</v>
      </c>
      <c r="E3340" s="6">
        <v>562.82000000000005</v>
      </c>
      <c r="F3340" s="6">
        <v>0</v>
      </c>
      <c r="G3340" s="6">
        <v>562.82000000000005</v>
      </c>
      <c r="H3340" s="6">
        <v>566.08000000000004</v>
      </c>
      <c r="I3340" s="6">
        <v>-3.2599999999999909</v>
      </c>
      <c r="J3340" s="6">
        <v>47.94</v>
      </c>
      <c r="K3340" s="6">
        <v>0</v>
      </c>
      <c r="L3340" s="6">
        <v>47.94</v>
      </c>
      <c r="M3340" s="6">
        <v>48.222999999999999</v>
      </c>
      <c r="N3340" s="6">
        <v>-0.28300000000000125</v>
      </c>
    </row>
    <row r="3341" spans="1:14" x14ac:dyDescent="0.25">
      <c r="A3341" s="5" t="s">
        <v>1596</v>
      </c>
      <c r="B3341" s="5" t="s">
        <v>259</v>
      </c>
      <c r="C3341" s="5" t="s">
        <v>33</v>
      </c>
      <c r="D3341" s="5" t="s">
        <v>27</v>
      </c>
      <c r="E3341" s="6">
        <v>1444.91</v>
      </c>
      <c r="F3341" s="6">
        <v>0</v>
      </c>
      <c r="G3341" s="6">
        <v>1444.91</v>
      </c>
      <c r="H3341" s="6">
        <v>1453.42</v>
      </c>
      <c r="I3341" s="6">
        <v>-8.5099999999999909</v>
      </c>
      <c r="J3341" s="6">
        <v>47.94</v>
      </c>
      <c r="K3341" s="6">
        <v>0</v>
      </c>
      <c r="L3341" s="6">
        <v>47.94</v>
      </c>
      <c r="M3341" s="6">
        <v>48.222999999999999</v>
      </c>
      <c r="N3341" s="6">
        <v>-0.28300000000000125</v>
      </c>
    </row>
    <row r="3342" spans="1:14" x14ac:dyDescent="0.25">
      <c r="A3342" s="5" t="s">
        <v>1596</v>
      </c>
      <c r="B3342" s="5" t="s">
        <v>260</v>
      </c>
      <c r="C3342" s="5" t="s">
        <v>33</v>
      </c>
      <c r="D3342" s="5" t="s">
        <v>27</v>
      </c>
      <c r="E3342" s="6">
        <v>48155.73</v>
      </c>
      <c r="F3342" s="6">
        <v>0</v>
      </c>
      <c r="G3342" s="6">
        <v>48155.73</v>
      </c>
      <c r="H3342" s="6">
        <v>48429.08</v>
      </c>
      <c r="I3342" s="6">
        <v>-273.34999999999854</v>
      </c>
      <c r="J3342" s="6">
        <v>479.4</v>
      </c>
      <c r="K3342" s="6">
        <v>0</v>
      </c>
      <c r="L3342" s="6">
        <v>479.4</v>
      </c>
      <c r="M3342" s="6">
        <v>482.12099999999998</v>
      </c>
      <c r="N3342" s="6">
        <v>-2.7210000000000036</v>
      </c>
    </row>
    <row r="3343" spans="1:14" x14ac:dyDescent="0.25">
      <c r="A3343" s="5" t="s">
        <v>1596</v>
      </c>
      <c r="B3343" s="5" t="s">
        <v>101</v>
      </c>
      <c r="C3343" s="5" t="s">
        <v>39</v>
      </c>
      <c r="D3343" s="5" t="s">
        <v>43</v>
      </c>
      <c r="E3343" s="6">
        <v>-201360.73</v>
      </c>
      <c r="F3343" s="6">
        <v>0</v>
      </c>
      <c r="G3343" s="6">
        <v>-201360.73</v>
      </c>
      <c r="H3343" s="6">
        <v>-201360.51</v>
      </c>
      <c r="I3343" s="6">
        <v>-0.22000000000116415</v>
      </c>
      <c r="J3343" s="6">
        <v>-224190</v>
      </c>
      <c r="K3343" s="6">
        <v>0</v>
      </c>
      <c r="L3343" s="6">
        <v>-224190</v>
      </c>
      <c r="M3343" s="6">
        <v>-224190</v>
      </c>
      <c r="N3343" s="6">
        <v>0</v>
      </c>
    </row>
    <row r="3344" spans="1:14" x14ac:dyDescent="0.25">
      <c r="A3344" s="5" t="s">
        <v>1596</v>
      </c>
      <c r="B3344" s="5" t="s">
        <v>262</v>
      </c>
      <c r="C3344" s="5" t="s">
        <v>42</v>
      </c>
      <c r="D3344" s="5" t="s">
        <v>43</v>
      </c>
      <c r="E3344" s="6">
        <v>18735.84</v>
      </c>
      <c r="F3344" s="6">
        <v>18735.009861932936</v>
      </c>
      <c r="G3344" s="6">
        <v>0.83013806706367177</v>
      </c>
      <c r="H3344" s="6">
        <v>18997.3</v>
      </c>
      <c r="I3344" s="6">
        <v>-261.45999999999913</v>
      </c>
      <c r="J3344" s="6">
        <v>36993</v>
      </c>
      <c r="K3344" s="6">
        <v>36991.350098619325</v>
      </c>
      <c r="L3344" s="6">
        <v>1.6499013806751464</v>
      </c>
      <c r="M3344" s="6">
        <v>37509.228999999999</v>
      </c>
      <c r="N3344" s="6">
        <v>-516.22899999999936</v>
      </c>
    </row>
    <row r="3345" spans="1:14" x14ac:dyDescent="0.25">
      <c r="A3345" s="5" t="s">
        <v>1596</v>
      </c>
      <c r="B3345" s="5" t="s">
        <v>261</v>
      </c>
      <c r="C3345" s="5" t="s">
        <v>42</v>
      </c>
      <c r="D3345" s="5" t="s">
        <v>43</v>
      </c>
      <c r="E3345" s="6">
        <v>130663.74</v>
      </c>
      <c r="F3345" s="6">
        <v>129965.18226600986</v>
      </c>
      <c r="G3345" s="6">
        <v>698.55773399015015</v>
      </c>
      <c r="H3345" s="6">
        <v>131914.66</v>
      </c>
      <c r="I3345" s="6">
        <v>-1250.9199999999983</v>
      </c>
      <c r="J3345" s="6">
        <v>225395</v>
      </c>
      <c r="K3345" s="6">
        <v>224190</v>
      </c>
      <c r="L3345" s="6">
        <v>1205</v>
      </c>
      <c r="M3345" s="6">
        <v>227552.85</v>
      </c>
      <c r="N3345" s="6">
        <v>-2157.8500000000058</v>
      </c>
    </row>
    <row r="3346" spans="1:14" x14ac:dyDescent="0.25">
      <c r="A3346" s="5" t="s">
        <v>1597</v>
      </c>
      <c r="B3346" s="5" t="s">
        <v>25</v>
      </c>
      <c r="C3346" s="5" t="s">
        <v>26</v>
      </c>
      <c r="D3346" s="5" t="s">
        <v>27</v>
      </c>
      <c r="E3346" s="6">
        <v>851.95</v>
      </c>
      <c r="F3346" s="6">
        <v>0</v>
      </c>
      <c r="G3346" s="6">
        <v>851.95</v>
      </c>
      <c r="H3346" s="6">
        <v>0</v>
      </c>
      <c r="I3346" s="6">
        <v>851.95</v>
      </c>
      <c r="J3346" s="6">
        <v>0</v>
      </c>
      <c r="K3346" s="6">
        <v>0</v>
      </c>
      <c r="L3346" s="6">
        <v>0</v>
      </c>
      <c r="M3346" s="6">
        <v>0</v>
      </c>
      <c r="N3346" s="6">
        <v>0</v>
      </c>
    </row>
    <row r="3347" spans="1:14" x14ac:dyDescent="0.25">
      <c r="A3347" s="5" t="s">
        <v>1597</v>
      </c>
      <c r="B3347" s="5" t="s">
        <v>258</v>
      </c>
      <c r="C3347" s="5" t="s">
        <v>33</v>
      </c>
      <c r="D3347" s="5" t="s">
        <v>27</v>
      </c>
      <c r="E3347" s="6">
        <v>111.06</v>
      </c>
      <c r="F3347" s="6">
        <v>0</v>
      </c>
      <c r="G3347" s="6">
        <v>111.06</v>
      </c>
      <c r="H3347" s="6">
        <v>115.67</v>
      </c>
      <c r="I3347" s="6">
        <v>-4.6099999999999994</v>
      </c>
      <c r="J3347" s="6">
        <v>9.4600000000000009</v>
      </c>
      <c r="K3347" s="6">
        <v>0</v>
      </c>
      <c r="L3347" s="6">
        <v>9.4600000000000009</v>
      </c>
      <c r="M3347" s="6">
        <v>9.8539999999999992</v>
      </c>
      <c r="N3347" s="6">
        <v>-0.39399999999999835</v>
      </c>
    </row>
    <row r="3348" spans="1:14" x14ac:dyDescent="0.25">
      <c r="A3348" s="5" t="s">
        <v>1597</v>
      </c>
      <c r="B3348" s="5" t="s">
        <v>259</v>
      </c>
      <c r="C3348" s="5" t="s">
        <v>33</v>
      </c>
      <c r="D3348" s="5" t="s">
        <v>27</v>
      </c>
      <c r="E3348" s="6">
        <v>285.12</v>
      </c>
      <c r="F3348" s="6">
        <v>0</v>
      </c>
      <c r="G3348" s="6">
        <v>285.12</v>
      </c>
      <c r="H3348" s="6">
        <v>296.99</v>
      </c>
      <c r="I3348" s="6">
        <v>-11.870000000000005</v>
      </c>
      <c r="J3348" s="6">
        <v>9.4600000000000009</v>
      </c>
      <c r="K3348" s="6">
        <v>0</v>
      </c>
      <c r="L3348" s="6">
        <v>9.4600000000000009</v>
      </c>
      <c r="M3348" s="6">
        <v>9.8539999999999992</v>
      </c>
      <c r="N3348" s="6">
        <v>-0.39399999999999835</v>
      </c>
    </row>
    <row r="3349" spans="1:14" x14ac:dyDescent="0.25">
      <c r="A3349" s="5" t="s">
        <v>1597</v>
      </c>
      <c r="B3349" s="5" t="s">
        <v>260</v>
      </c>
      <c r="C3349" s="5" t="s">
        <v>33</v>
      </c>
      <c r="D3349" s="5" t="s">
        <v>27</v>
      </c>
      <c r="E3349" s="6">
        <v>9511.61</v>
      </c>
      <c r="F3349" s="6">
        <v>0</v>
      </c>
      <c r="G3349" s="6">
        <v>9511.61</v>
      </c>
      <c r="H3349" s="6">
        <v>9895.7800000000007</v>
      </c>
      <c r="I3349" s="6">
        <v>-384.17000000000007</v>
      </c>
      <c r="J3349" s="6">
        <v>94.69</v>
      </c>
      <c r="K3349" s="6">
        <v>0</v>
      </c>
      <c r="L3349" s="6">
        <v>94.69</v>
      </c>
      <c r="M3349" s="6">
        <v>98.513999999999996</v>
      </c>
      <c r="N3349" s="6">
        <v>-3.8239999999999981</v>
      </c>
    </row>
    <row r="3350" spans="1:14" x14ac:dyDescent="0.25">
      <c r="A3350" s="5" t="s">
        <v>1597</v>
      </c>
      <c r="B3350" s="5" t="s">
        <v>101</v>
      </c>
      <c r="C3350" s="5" t="s">
        <v>39</v>
      </c>
      <c r="D3350" s="5" t="s">
        <v>43</v>
      </c>
      <c r="E3350" s="6">
        <v>-41145.17</v>
      </c>
      <c r="F3350" s="6">
        <v>0</v>
      </c>
      <c r="G3350" s="6">
        <v>-41145.17</v>
      </c>
      <c r="H3350" s="6">
        <v>-41145.120000000003</v>
      </c>
      <c r="I3350" s="6">
        <v>-4.9999999995634425E-2</v>
      </c>
      <c r="J3350" s="6">
        <v>-45810</v>
      </c>
      <c r="K3350" s="6">
        <v>0</v>
      </c>
      <c r="L3350" s="6">
        <v>-45810</v>
      </c>
      <c r="M3350" s="6">
        <v>-45810</v>
      </c>
      <c r="N3350" s="6">
        <v>0</v>
      </c>
    </row>
    <row r="3351" spans="1:14" x14ac:dyDescent="0.25">
      <c r="A3351" s="5" t="s">
        <v>1597</v>
      </c>
      <c r="B3351" s="5" t="s">
        <v>262</v>
      </c>
      <c r="C3351" s="5" t="s">
        <v>42</v>
      </c>
      <c r="D3351" s="5" t="s">
        <v>43</v>
      </c>
      <c r="E3351" s="6">
        <v>3828.91</v>
      </c>
      <c r="F3351" s="6">
        <v>3828.2248520710059</v>
      </c>
      <c r="G3351" s="6">
        <v>0.68514792899395616</v>
      </c>
      <c r="H3351" s="6">
        <v>3881.82</v>
      </c>
      <c r="I3351" s="6">
        <v>-52.910000000000309</v>
      </c>
      <c r="J3351" s="6">
        <v>7560</v>
      </c>
      <c r="K3351" s="6">
        <v>7558.6499013806697</v>
      </c>
      <c r="L3351" s="6">
        <v>1.3500986193303106</v>
      </c>
      <c r="M3351" s="6">
        <v>7664.4709999999995</v>
      </c>
      <c r="N3351" s="6">
        <v>-104.47099999999955</v>
      </c>
    </row>
    <row r="3352" spans="1:14" x14ac:dyDescent="0.25">
      <c r="A3352" s="5" t="s">
        <v>1597</v>
      </c>
      <c r="B3352" s="5" t="s">
        <v>261</v>
      </c>
      <c r="C3352" s="5" t="s">
        <v>42</v>
      </c>
      <c r="D3352" s="5" t="s">
        <v>43</v>
      </c>
      <c r="E3352" s="6">
        <v>26556.52</v>
      </c>
      <c r="F3352" s="6">
        <v>26556.512315270935</v>
      </c>
      <c r="G3352" s="6">
        <v>7.6847290656587575E-3</v>
      </c>
      <c r="H3352" s="6">
        <v>26954.86</v>
      </c>
      <c r="I3352" s="6">
        <v>-398.34000000000015</v>
      </c>
      <c r="J3352" s="6">
        <v>45810</v>
      </c>
      <c r="K3352" s="6">
        <v>45810</v>
      </c>
      <c r="L3352" s="6">
        <v>0</v>
      </c>
      <c r="M3352" s="6">
        <v>46497.15</v>
      </c>
      <c r="N3352" s="6">
        <v>-687.15000000000146</v>
      </c>
    </row>
    <row r="3353" spans="1:14" x14ac:dyDescent="0.25">
      <c r="A3353" s="5" t="s">
        <v>1598</v>
      </c>
      <c r="B3353" s="5" t="s">
        <v>25</v>
      </c>
      <c r="C3353" s="5" t="s">
        <v>26</v>
      </c>
      <c r="D3353" s="5" t="s">
        <v>27</v>
      </c>
      <c r="E3353" s="6">
        <v>1021.85</v>
      </c>
      <c r="F3353" s="6">
        <v>0</v>
      </c>
      <c r="G3353" s="6">
        <v>1021.85</v>
      </c>
      <c r="H3353" s="6">
        <v>0</v>
      </c>
      <c r="I3353" s="6">
        <v>1021.85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</row>
    <row r="3354" spans="1:14" x14ac:dyDescent="0.25">
      <c r="A3354" s="5" t="s">
        <v>1598</v>
      </c>
      <c r="B3354" s="5" t="s">
        <v>258</v>
      </c>
      <c r="C3354" s="5" t="s">
        <v>33</v>
      </c>
      <c r="D3354" s="5" t="s">
        <v>27</v>
      </c>
      <c r="E3354" s="6">
        <v>264.14999999999998</v>
      </c>
      <c r="F3354" s="6">
        <v>0</v>
      </c>
      <c r="G3354" s="6">
        <v>264.14999999999998</v>
      </c>
      <c r="H3354" s="6">
        <v>278.72000000000003</v>
      </c>
      <c r="I3354" s="6">
        <v>-14.57000000000005</v>
      </c>
      <c r="J3354" s="6">
        <v>22.5</v>
      </c>
      <c r="K3354" s="6">
        <v>0</v>
      </c>
      <c r="L3354" s="6">
        <v>22.5</v>
      </c>
      <c r="M3354" s="6">
        <v>23.744</v>
      </c>
      <c r="N3354" s="6">
        <v>-1.2439999999999998</v>
      </c>
    </row>
    <row r="3355" spans="1:14" x14ac:dyDescent="0.25">
      <c r="A3355" s="5" t="s">
        <v>1598</v>
      </c>
      <c r="B3355" s="5" t="s">
        <v>259</v>
      </c>
      <c r="C3355" s="5" t="s">
        <v>33</v>
      </c>
      <c r="D3355" s="5" t="s">
        <v>27</v>
      </c>
      <c r="E3355" s="6">
        <v>678.15</v>
      </c>
      <c r="F3355" s="6">
        <v>0</v>
      </c>
      <c r="G3355" s="6">
        <v>678.15</v>
      </c>
      <c r="H3355" s="6">
        <v>715.63</v>
      </c>
      <c r="I3355" s="6">
        <v>-37.480000000000018</v>
      </c>
      <c r="J3355" s="6">
        <v>22.5</v>
      </c>
      <c r="K3355" s="6">
        <v>0</v>
      </c>
      <c r="L3355" s="6">
        <v>22.5</v>
      </c>
      <c r="M3355" s="6">
        <v>23.744</v>
      </c>
      <c r="N3355" s="6">
        <v>-1.2439999999999998</v>
      </c>
    </row>
    <row r="3356" spans="1:14" x14ac:dyDescent="0.25">
      <c r="A3356" s="5" t="s">
        <v>1598</v>
      </c>
      <c r="B3356" s="5" t="s">
        <v>260</v>
      </c>
      <c r="C3356" s="5" t="s">
        <v>33</v>
      </c>
      <c r="D3356" s="5" t="s">
        <v>27</v>
      </c>
      <c r="E3356" s="6">
        <v>22601.25</v>
      </c>
      <c r="F3356" s="6">
        <v>0</v>
      </c>
      <c r="G3356" s="6">
        <v>22601.25</v>
      </c>
      <c r="H3356" s="6">
        <v>23845.15</v>
      </c>
      <c r="I3356" s="6">
        <v>-1243.9000000000015</v>
      </c>
      <c r="J3356" s="6">
        <v>225</v>
      </c>
      <c r="K3356" s="6">
        <v>0</v>
      </c>
      <c r="L3356" s="6">
        <v>225</v>
      </c>
      <c r="M3356" s="6">
        <v>237.38300000000001</v>
      </c>
      <c r="N3356" s="6">
        <v>-12.38300000000001</v>
      </c>
    </row>
    <row r="3357" spans="1:14" x14ac:dyDescent="0.25">
      <c r="A3357" s="5" t="s">
        <v>1598</v>
      </c>
      <c r="B3357" s="5" t="s">
        <v>1535</v>
      </c>
      <c r="C3357" s="5" t="s">
        <v>39</v>
      </c>
      <c r="D3357" s="5" t="s">
        <v>43</v>
      </c>
      <c r="E3357" s="6">
        <v>-145413.47</v>
      </c>
      <c r="F3357" s="6">
        <v>0</v>
      </c>
      <c r="G3357" s="6">
        <v>-145413.47</v>
      </c>
      <c r="H3357" s="6">
        <v>-145412.92000000001</v>
      </c>
      <c r="I3357" s="6">
        <v>-0.54999999998835847</v>
      </c>
      <c r="J3357" s="6">
        <v>-110385</v>
      </c>
      <c r="K3357" s="6">
        <v>0</v>
      </c>
      <c r="L3357" s="6">
        <v>-110385</v>
      </c>
      <c r="M3357" s="6">
        <v>-110385</v>
      </c>
      <c r="N3357" s="6">
        <v>0</v>
      </c>
    </row>
    <row r="3358" spans="1:14" x14ac:dyDescent="0.25">
      <c r="A3358" s="5" t="s">
        <v>1598</v>
      </c>
      <c r="B3358" s="5" t="s">
        <v>1570</v>
      </c>
      <c r="C3358" s="5" t="s">
        <v>42</v>
      </c>
      <c r="D3358" s="5" t="s">
        <v>43</v>
      </c>
      <c r="E3358" s="6">
        <v>23458.47</v>
      </c>
      <c r="F3358" s="6">
        <v>21674.092702169622</v>
      </c>
      <c r="G3358" s="6">
        <v>1784.3772978303787</v>
      </c>
      <c r="H3358" s="6">
        <v>21977.53</v>
      </c>
      <c r="I3358" s="6">
        <v>1480.9400000000023</v>
      </c>
      <c r="J3358" s="6">
        <v>19713</v>
      </c>
      <c r="K3358" s="6">
        <v>18213.524654832345</v>
      </c>
      <c r="L3358" s="6">
        <v>1499.4753451676552</v>
      </c>
      <c r="M3358" s="6">
        <v>18468.513999999999</v>
      </c>
      <c r="N3358" s="6">
        <v>1244.4860000000008</v>
      </c>
    </row>
    <row r="3359" spans="1:14" x14ac:dyDescent="0.25">
      <c r="A3359" s="5" t="s">
        <v>1598</v>
      </c>
      <c r="B3359" s="5" t="s">
        <v>1571</v>
      </c>
      <c r="C3359" s="5" t="s">
        <v>42</v>
      </c>
      <c r="D3359" s="5" t="s">
        <v>43</v>
      </c>
      <c r="E3359" s="6">
        <v>97389.6</v>
      </c>
      <c r="F3359" s="6">
        <v>97138.798029556652</v>
      </c>
      <c r="G3359" s="6">
        <v>250.80197044335364</v>
      </c>
      <c r="H3359" s="6">
        <v>98595.88</v>
      </c>
      <c r="I3359" s="6">
        <v>-1206.2799999999988</v>
      </c>
      <c r="J3359" s="6">
        <v>110670</v>
      </c>
      <c r="K3359" s="6">
        <v>110385</v>
      </c>
      <c r="L3359" s="6">
        <v>285</v>
      </c>
      <c r="M3359" s="6">
        <v>112040.77499999999</v>
      </c>
      <c r="N3359" s="6">
        <v>-1370.7749999999942</v>
      </c>
    </row>
    <row r="3360" spans="1:14" x14ac:dyDescent="0.25">
      <c r="A3360" s="5" t="s">
        <v>1599</v>
      </c>
      <c r="B3360" s="5" t="s">
        <v>25</v>
      </c>
      <c r="C3360" s="5" t="s">
        <v>26</v>
      </c>
      <c r="D3360" s="5" t="s">
        <v>27</v>
      </c>
      <c r="E3360" s="6">
        <v>4053.77</v>
      </c>
      <c r="F3360" s="6">
        <v>0</v>
      </c>
      <c r="G3360" s="6">
        <v>4053.77</v>
      </c>
      <c r="H3360" s="6">
        <v>0</v>
      </c>
      <c r="I3360" s="6">
        <v>4053.77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</row>
    <row r="3361" spans="1:14" x14ac:dyDescent="0.25">
      <c r="A3361" s="5" t="s">
        <v>1599</v>
      </c>
      <c r="B3361" s="5" t="s">
        <v>258</v>
      </c>
      <c r="C3361" s="5" t="s">
        <v>33</v>
      </c>
      <c r="D3361" s="5" t="s">
        <v>27</v>
      </c>
      <c r="E3361" s="6">
        <v>314.39999999999998</v>
      </c>
      <c r="F3361" s="6">
        <v>0</v>
      </c>
      <c r="G3361" s="6">
        <v>314.39999999999998</v>
      </c>
      <c r="H3361" s="6">
        <v>335.42</v>
      </c>
      <c r="I3361" s="6">
        <v>-21.020000000000039</v>
      </c>
      <c r="J3361" s="6">
        <v>26.78</v>
      </c>
      <c r="K3361" s="6">
        <v>0</v>
      </c>
      <c r="L3361" s="6">
        <v>26.78</v>
      </c>
      <c r="M3361" s="6">
        <v>28.574000000000002</v>
      </c>
      <c r="N3361" s="6">
        <v>-1.7940000000000005</v>
      </c>
    </row>
    <row r="3362" spans="1:14" x14ac:dyDescent="0.25">
      <c r="A3362" s="5" t="s">
        <v>1599</v>
      </c>
      <c r="B3362" s="5" t="s">
        <v>259</v>
      </c>
      <c r="C3362" s="5" t="s">
        <v>33</v>
      </c>
      <c r="D3362" s="5" t="s">
        <v>27</v>
      </c>
      <c r="E3362" s="6">
        <v>807.15</v>
      </c>
      <c r="F3362" s="6">
        <v>0</v>
      </c>
      <c r="G3362" s="6">
        <v>807.15</v>
      </c>
      <c r="H3362" s="6">
        <v>861.2</v>
      </c>
      <c r="I3362" s="6">
        <v>-54.050000000000068</v>
      </c>
      <c r="J3362" s="6">
        <v>26.78</v>
      </c>
      <c r="K3362" s="6">
        <v>0</v>
      </c>
      <c r="L3362" s="6">
        <v>26.78</v>
      </c>
      <c r="M3362" s="6">
        <v>28.574000000000002</v>
      </c>
      <c r="N3362" s="6">
        <v>-1.7940000000000005</v>
      </c>
    </row>
    <row r="3363" spans="1:14" x14ac:dyDescent="0.25">
      <c r="A3363" s="5" t="s">
        <v>1599</v>
      </c>
      <c r="B3363" s="5" t="s">
        <v>260</v>
      </c>
      <c r="C3363" s="5" t="s">
        <v>33</v>
      </c>
      <c r="D3363" s="5" t="s">
        <v>27</v>
      </c>
      <c r="E3363" s="6">
        <v>26900.51</v>
      </c>
      <c r="F3363" s="6">
        <v>0</v>
      </c>
      <c r="G3363" s="6">
        <v>26900.51</v>
      </c>
      <c r="H3363" s="6">
        <v>28695.83</v>
      </c>
      <c r="I3363" s="6">
        <v>-1795.3200000000033</v>
      </c>
      <c r="J3363" s="6">
        <v>267.8</v>
      </c>
      <c r="K3363" s="6">
        <v>0</v>
      </c>
      <c r="L3363" s="6">
        <v>267.8</v>
      </c>
      <c r="M3363" s="6">
        <v>285.67200000000003</v>
      </c>
      <c r="N3363" s="6">
        <v>-17.872000000000014</v>
      </c>
    </row>
    <row r="3364" spans="1:14" x14ac:dyDescent="0.25">
      <c r="A3364" s="5" t="s">
        <v>1599</v>
      </c>
      <c r="B3364" s="5" t="s">
        <v>1535</v>
      </c>
      <c r="C3364" s="5" t="s">
        <v>39</v>
      </c>
      <c r="D3364" s="5" t="s">
        <v>43</v>
      </c>
      <c r="E3364" s="6">
        <v>-183299.27</v>
      </c>
      <c r="F3364" s="6">
        <v>0</v>
      </c>
      <c r="G3364" s="6">
        <v>-183299.27</v>
      </c>
      <c r="H3364" s="6">
        <v>-183299.14</v>
      </c>
      <c r="I3364" s="6">
        <v>-0.12999999997555278</v>
      </c>
      <c r="J3364" s="6">
        <v>-132840</v>
      </c>
      <c r="K3364" s="6">
        <v>0</v>
      </c>
      <c r="L3364" s="6">
        <v>-132840</v>
      </c>
      <c r="M3364" s="6">
        <v>-132840</v>
      </c>
      <c r="N3364" s="6">
        <v>0</v>
      </c>
    </row>
    <row r="3365" spans="1:14" x14ac:dyDescent="0.25">
      <c r="A3365" s="5" t="s">
        <v>1599</v>
      </c>
      <c r="B3365" s="5" t="s">
        <v>1570</v>
      </c>
      <c r="C3365" s="5" t="s">
        <v>42</v>
      </c>
      <c r="D3365" s="5" t="s">
        <v>43</v>
      </c>
      <c r="E3365" s="6">
        <v>26084.799999999999</v>
      </c>
      <c r="F3365" s="6">
        <v>26083.136094674555</v>
      </c>
      <c r="G3365" s="6">
        <v>1.6639053254439204</v>
      </c>
      <c r="H3365" s="6">
        <v>26448.3</v>
      </c>
      <c r="I3365" s="6">
        <v>-363.5</v>
      </c>
      <c r="J3365" s="6">
        <v>21920</v>
      </c>
      <c r="K3365" s="6">
        <v>21918.599605522682</v>
      </c>
      <c r="L3365" s="6">
        <v>1.4003944773176045</v>
      </c>
      <c r="M3365" s="6">
        <v>22225.46</v>
      </c>
      <c r="N3365" s="6">
        <v>-305.45999999999913</v>
      </c>
    </row>
    <row r="3366" spans="1:14" x14ac:dyDescent="0.25">
      <c r="A3366" s="5" t="s">
        <v>1599</v>
      </c>
      <c r="B3366" s="5" t="s">
        <v>1571</v>
      </c>
      <c r="C3366" s="5" t="s">
        <v>42</v>
      </c>
      <c r="D3366" s="5" t="s">
        <v>43</v>
      </c>
      <c r="E3366" s="6">
        <v>125138.64</v>
      </c>
      <c r="F3366" s="6">
        <v>125082.14778325123</v>
      </c>
      <c r="G3366" s="6">
        <v>56.492216748767532</v>
      </c>
      <c r="H3366" s="6">
        <v>126958.38</v>
      </c>
      <c r="I3366" s="6">
        <v>-1819.7400000000052</v>
      </c>
      <c r="J3366" s="6">
        <v>132900</v>
      </c>
      <c r="K3366" s="6">
        <v>132840</v>
      </c>
      <c r="L3366" s="6">
        <v>60</v>
      </c>
      <c r="M3366" s="6">
        <v>134832.6</v>
      </c>
      <c r="N3366" s="6">
        <v>-1932.6000000000058</v>
      </c>
    </row>
    <row r="3367" spans="1:14" x14ac:dyDescent="0.25">
      <c r="A3367" s="5" t="s">
        <v>1600</v>
      </c>
      <c r="B3367" s="5" t="s">
        <v>25</v>
      </c>
      <c r="C3367" s="5" t="s">
        <v>26</v>
      </c>
      <c r="D3367" s="5" t="s">
        <v>27</v>
      </c>
      <c r="E3367" s="6">
        <v>19462.080000000002</v>
      </c>
      <c r="F3367" s="6">
        <v>0</v>
      </c>
      <c r="G3367" s="6">
        <v>19462.080000000002</v>
      </c>
      <c r="H3367" s="6">
        <v>0</v>
      </c>
      <c r="I3367" s="6">
        <v>19462.080000000002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</row>
    <row r="3368" spans="1:14" x14ac:dyDescent="0.25">
      <c r="A3368" s="5" t="s">
        <v>1600</v>
      </c>
      <c r="B3368" s="5" t="s">
        <v>30</v>
      </c>
      <c r="C3368" s="5" t="s">
        <v>29</v>
      </c>
      <c r="D3368" s="5" t="s">
        <v>27</v>
      </c>
      <c r="E3368" s="6">
        <v>282.41000000000003</v>
      </c>
      <c r="F3368" s="6">
        <v>0</v>
      </c>
      <c r="G3368" s="6">
        <v>282.41000000000003</v>
      </c>
      <c r="H3368" s="6">
        <v>283.98</v>
      </c>
      <c r="I3368" s="6">
        <v>-1.5699999999999932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</row>
    <row r="3369" spans="1:14" x14ac:dyDescent="0.25">
      <c r="A3369" s="5" t="s">
        <v>1600</v>
      </c>
      <c r="B3369" s="5" t="s">
        <v>31</v>
      </c>
      <c r="C3369" s="5" t="s">
        <v>29</v>
      </c>
      <c r="D3369" s="5" t="s">
        <v>27</v>
      </c>
      <c r="E3369" s="6">
        <v>1266.69</v>
      </c>
      <c r="F3369" s="6">
        <v>0</v>
      </c>
      <c r="G3369" s="6">
        <v>1266.69</v>
      </c>
      <c r="H3369" s="6">
        <v>1273.73</v>
      </c>
      <c r="I3369" s="6">
        <v>-7.0399999999999636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</row>
    <row r="3370" spans="1:14" x14ac:dyDescent="0.25">
      <c r="A3370" s="5" t="s">
        <v>1600</v>
      </c>
      <c r="B3370" s="5" t="s">
        <v>32</v>
      </c>
      <c r="C3370" s="5" t="s">
        <v>33</v>
      </c>
      <c r="D3370" s="5" t="s">
        <v>27</v>
      </c>
      <c r="E3370" s="6">
        <v>2643.05</v>
      </c>
      <c r="F3370" s="6">
        <v>0</v>
      </c>
      <c r="G3370" s="6">
        <v>2643.05</v>
      </c>
      <c r="H3370" s="6">
        <v>2860.89</v>
      </c>
      <c r="I3370" s="6">
        <v>-217.83999999999969</v>
      </c>
      <c r="J3370" s="6">
        <v>6.5140000000000002</v>
      </c>
      <c r="K3370" s="6">
        <v>0</v>
      </c>
      <c r="L3370" s="6">
        <v>6.5140000000000002</v>
      </c>
      <c r="M3370" s="6">
        <v>7.0510000000000002</v>
      </c>
      <c r="N3370" s="6">
        <v>-0.53699999999999992</v>
      </c>
    </row>
    <row r="3371" spans="1:14" x14ac:dyDescent="0.25">
      <c r="A3371" s="5" t="s">
        <v>1600</v>
      </c>
      <c r="B3371" s="5" t="s">
        <v>28</v>
      </c>
      <c r="C3371" s="5" t="s">
        <v>29</v>
      </c>
      <c r="D3371" s="5" t="s">
        <v>27</v>
      </c>
      <c r="E3371" s="6">
        <v>9024.67</v>
      </c>
      <c r="F3371" s="6">
        <v>0</v>
      </c>
      <c r="G3371" s="6">
        <v>9024.67</v>
      </c>
      <c r="H3371" s="6">
        <v>9074.89</v>
      </c>
      <c r="I3371" s="6">
        <v>-50.219999999999345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</row>
    <row r="3372" spans="1:14" x14ac:dyDescent="0.25">
      <c r="A3372" s="5" t="s">
        <v>1600</v>
      </c>
      <c r="B3372" s="5" t="s">
        <v>34</v>
      </c>
      <c r="C3372" s="5" t="s">
        <v>33</v>
      </c>
      <c r="D3372" s="5" t="s">
        <v>27</v>
      </c>
      <c r="E3372" s="6">
        <v>11816.4</v>
      </c>
      <c r="F3372" s="6">
        <v>0</v>
      </c>
      <c r="G3372" s="6">
        <v>11816.4</v>
      </c>
      <c r="H3372" s="6">
        <v>12790.29</v>
      </c>
      <c r="I3372" s="6">
        <v>-973.89000000000124</v>
      </c>
      <c r="J3372" s="6">
        <v>6.5140000000000002</v>
      </c>
      <c r="K3372" s="6">
        <v>0</v>
      </c>
      <c r="L3372" s="6">
        <v>6.5140000000000002</v>
      </c>
      <c r="M3372" s="6">
        <v>7.0510000000000002</v>
      </c>
      <c r="N3372" s="6">
        <v>-0.53699999999999992</v>
      </c>
    </row>
    <row r="3373" spans="1:14" x14ac:dyDescent="0.25">
      <c r="A3373" s="5" t="s">
        <v>1600</v>
      </c>
      <c r="B3373" s="5" t="s">
        <v>35</v>
      </c>
      <c r="C3373" s="5" t="s">
        <v>33</v>
      </c>
      <c r="D3373" s="5" t="s">
        <v>27</v>
      </c>
      <c r="E3373" s="6">
        <v>13915.64</v>
      </c>
      <c r="F3373" s="6">
        <v>0</v>
      </c>
      <c r="G3373" s="6">
        <v>13915.64</v>
      </c>
      <c r="H3373" s="6">
        <v>15062.58</v>
      </c>
      <c r="I3373" s="6">
        <v>-1146.9400000000005</v>
      </c>
      <c r="J3373" s="6">
        <v>136.79</v>
      </c>
      <c r="K3373" s="6">
        <v>0</v>
      </c>
      <c r="L3373" s="6">
        <v>136.79</v>
      </c>
      <c r="M3373" s="6">
        <v>148.06399999999999</v>
      </c>
      <c r="N3373" s="6">
        <v>-11.274000000000001</v>
      </c>
    </row>
    <row r="3374" spans="1:14" x14ac:dyDescent="0.25">
      <c r="A3374" s="5" t="s">
        <v>1600</v>
      </c>
      <c r="B3374" s="5" t="s">
        <v>36</v>
      </c>
      <c r="C3374" s="5" t="s">
        <v>29</v>
      </c>
      <c r="D3374" s="5" t="s">
        <v>27</v>
      </c>
      <c r="E3374" s="6">
        <v>16278.03</v>
      </c>
      <c r="F3374" s="6">
        <v>0</v>
      </c>
      <c r="G3374" s="6">
        <v>16278.03</v>
      </c>
      <c r="H3374" s="6">
        <v>16368.6</v>
      </c>
      <c r="I3374" s="6">
        <v>-90.569999999999709</v>
      </c>
      <c r="J3374" s="6">
        <v>0</v>
      </c>
      <c r="K3374" s="6">
        <v>0</v>
      </c>
      <c r="L3374" s="6">
        <v>0</v>
      </c>
      <c r="M3374" s="6">
        <v>0</v>
      </c>
      <c r="N3374" s="6">
        <v>0</v>
      </c>
    </row>
    <row r="3375" spans="1:14" x14ac:dyDescent="0.25">
      <c r="A3375" s="5" t="s">
        <v>1600</v>
      </c>
      <c r="B3375" s="5" t="s">
        <v>37</v>
      </c>
      <c r="C3375" s="5" t="s">
        <v>29</v>
      </c>
      <c r="D3375" s="5" t="s">
        <v>27</v>
      </c>
      <c r="E3375" s="6">
        <v>35687.120000000003</v>
      </c>
      <c r="F3375" s="6">
        <v>0</v>
      </c>
      <c r="G3375" s="6">
        <v>35687.120000000003</v>
      </c>
      <c r="H3375" s="6">
        <v>35885.69</v>
      </c>
      <c r="I3375" s="6">
        <v>-198.56999999999971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</row>
    <row r="3376" spans="1:14" x14ac:dyDescent="0.25">
      <c r="A3376" s="5" t="s">
        <v>1600</v>
      </c>
      <c r="B3376" s="5" t="s">
        <v>374</v>
      </c>
      <c r="C3376" s="5" t="s">
        <v>39</v>
      </c>
      <c r="D3376" s="5" t="s">
        <v>40</v>
      </c>
      <c r="E3376" s="6">
        <v>-954260.13</v>
      </c>
      <c r="F3376" s="6">
        <v>0</v>
      </c>
      <c r="G3376" s="6">
        <v>-954260.13</v>
      </c>
      <c r="H3376" s="6">
        <v>-954260.11</v>
      </c>
      <c r="I3376" s="6">
        <v>-2.0000000018626451E-2</v>
      </c>
      <c r="J3376" s="6">
        <v>-5147</v>
      </c>
      <c r="K3376" s="6">
        <v>0</v>
      </c>
      <c r="L3376" s="6">
        <v>-5147</v>
      </c>
      <c r="M3376" s="6">
        <v>-5147</v>
      </c>
      <c r="N3376" s="6">
        <v>0</v>
      </c>
    </row>
    <row r="3377" spans="1:14" x14ac:dyDescent="0.25">
      <c r="A3377" s="5" t="s">
        <v>1600</v>
      </c>
      <c r="B3377" s="5" t="s">
        <v>1364</v>
      </c>
      <c r="C3377" s="5" t="s">
        <v>42</v>
      </c>
      <c r="D3377" s="5" t="s">
        <v>43</v>
      </c>
      <c r="E3377" s="6">
        <v>64499.839999999997</v>
      </c>
      <c r="F3377" s="6">
        <v>0</v>
      </c>
      <c r="G3377" s="6">
        <v>64499.839999999997</v>
      </c>
      <c r="H3377" s="6">
        <v>0</v>
      </c>
      <c r="I3377" s="6">
        <v>64499.839999999997</v>
      </c>
      <c r="J3377" s="6">
        <v>62000</v>
      </c>
      <c r="K3377" s="6">
        <v>0</v>
      </c>
      <c r="L3377" s="6">
        <v>62000</v>
      </c>
      <c r="M3377" s="6">
        <v>0</v>
      </c>
      <c r="N3377" s="6">
        <v>62000</v>
      </c>
    </row>
    <row r="3378" spans="1:14" x14ac:dyDescent="0.25">
      <c r="A3378" s="5" t="s">
        <v>1600</v>
      </c>
      <c r="B3378" s="5" t="s">
        <v>375</v>
      </c>
      <c r="C3378" s="5" t="s">
        <v>42</v>
      </c>
      <c r="D3378" s="5" t="s">
        <v>43</v>
      </c>
      <c r="E3378" s="6">
        <v>4027.1</v>
      </c>
      <c r="F3378" s="6">
        <v>3935.6059113300494</v>
      </c>
      <c r="G3378" s="6">
        <v>91.494088669950543</v>
      </c>
      <c r="H3378" s="6">
        <v>3994.64</v>
      </c>
      <c r="I3378" s="6">
        <v>32.460000000000036</v>
      </c>
      <c r="J3378" s="6">
        <v>63200</v>
      </c>
      <c r="K3378" s="6">
        <v>61764</v>
      </c>
      <c r="L3378" s="6">
        <v>1436</v>
      </c>
      <c r="M3378" s="6">
        <v>62690.46</v>
      </c>
      <c r="N3378" s="6">
        <v>509.54000000000087</v>
      </c>
    </row>
    <row r="3379" spans="1:14" x14ac:dyDescent="0.25">
      <c r="A3379" s="5" t="s">
        <v>1600</v>
      </c>
      <c r="B3379" s="5" t="s">
        <v>44</v>
      </c>
      <c r="C3379" s="5" t="s">
        <v>42</v>
      </c>
      <c r="D3379" s="5" t="s">
        <v>43</v>
      </c>
      <c r="E3379" s="6">
        <v>5109.6000000000004</v>
      </c>
      <c r="F3379" s="6">
        <v>5100.6766169154225</v>
      </c>
      <c r="G3379" s="6">
        <v>8.9233830845778357</v>
      </c>
      <c r="H3379" s="6">
        <v>5126.18</v>
      </c>
      <c r="I3379" s="6">
        <v>-16.579999999999927</v>
      </c>
      <c r="J3379" s="6">
        <v>5156</v>
      </c>
      <c r="K3379" s="6">
        <v>5146.9999999999991</v>
      </c>
      <c r="L3379" s="6">
        <v>9.0000000000009095</v>
      </c>
      <c r="M3379" s="6">
        <v>5172.7349999999997</v>
      </c>
      <c r="N3379" s="6">
        <v>-16.734999999999673</v>
      </c>
    </row>
    <row r="3380" spans="1:14" x14ac:dyDescent="0.25">
      <c r="A3380" s="5" t="s">
        <v>1600</v>
      </c>
      <c r="B3380" s="5" t="s">
        <v>376</v>
      </c>
      <c r="C3380" s="5" t="s">
        <v>42</v>
      </c>
      <c r="D3380" s="5" t="s">
        <v>43</v>
      </c>
      <c r="E3380" s="6">
        <v>15250.92</v>
      </c>
      <c r="F3380" s="6">
        <v>15217.418719211822</v>
      </c>
      <c r="G3380" s="6">
        <v>33.50128078817761</v>
      </c>
      <c r="H3380" s="6">
        <v>15445.68</v>
      </c>
      <c r="I3380" s="6">
        <v>-194.76000000000022</v>
      </c>
      <c r="J3380" s="6">
        <v>61900</v>
      </c>
      <c r="K3380" s="6">
        <v>61764</v>
      </c>
      <c r="L3380" s="6">
        <v>136</v>
      </c>
      <c r="M3380" s="6">
        <v>62690.46</v>
      </c>
      <c r="N3380" s="6">
        <v>-790.45999999999913</v>
      </c>
    </row>
    <row r="3381" spans="1:14" x14ac:dyDescent="0.25">
      <c r="A3381" s="5" t="s">
        <v>1600</v>
      </c>
      <c r="B3381" s="5" t="s">
        <v>500</v>
      </c>
      <c r="C3381" s="5" t="s">
        <v>42</v>
      </c>
      <c r="D3381" s="5" t="s">
        <v>43</v>
      </c>
      <c r="E3381" s="6">
        <v>19728.400000000001</v>
      </c>
      <c r="F3381" s="6">
        <v>19653.300492610837</v>
      </c>
      <c r="G3381" s="6">
        <v>75.099507389164501</v>
      </c>
      <c r="H3381" s="6">
        <v>19948.099999999999</v>
      </c>
      <c r="I3381" s="6">
        <v>-219.69999999999709</v>
      </c>
      <c r="J3381" s="6">
        <v>62000</v>
      </c>
      <c r="K3381" s="6">
        <v>61764</v>
      </c>
      <c r="L3381" s="6">
        <v>236</v>
      </c>
      <c r="M3381" s="6">
        <v>62690.46</v>
      </c>
      <c r="N3381" s="6">
        <v>-690.45999999999913</v>
      </c>
    </row>
    <row r="3382" spans="1:14" x14ac:dyDescent="0.25">
      <c r="A3382" s="5" t="s">
        <v>1600</v>
      </c>
      <c r="B3382" s="5" t="s">
        <v>47</v>
      </c>
      <c r="C3382" s="5" t="s">
        <v>42</v>
      </c>
      <c r="D3382" s="5" t="s">
        <v>43</v>
      </c>
      <c r="E3382" s="6">
        <v>29151.78</v>
      </c>
      <c r="F3382" s="6">
        <v>29040.813725490196</v>
      </c>
      <c r="G3382" s="6">
        <v>110.96627450980304</v>
      </c>
      <c r="H3382" s="6">
        <v>29621.63</v>
      </c>
      <c r="I3382" s="6">
        <v>-469.85000000000218</v>
      </c>
      <c r="J3382" s="6">
        <v>62000</v>
      </c>
      <c r="K3382" s="6">
        <v>61764</v>
      </c>
      <c r="L3382" s="6">
        <v>236</v>
      </c>
      <c r="M3382" s="6">
        <v>62999.28</v>
      </c>
      <c r="N3382" s="6">
        <v>-999.27999999999884</v>
      </c>
    </row>
    <row r="3383" spans="1:14" x14ac:dyDescent="0.25">
      <c r="A3383" s="5" t="s">
        <v>1600</v>
      </c>
      <c r="B3383" s="5" t="s">
        <v>272</v>
      </c>
      <c r="C3383" s="5" t="s">
        <v>42</v>
      </c>
      <c r="D3383" s="5" t="s">
        <v>43</v>
      </c>
      <c r="E3383" s="6">
        <v>58054.86</v>
      </c>
      <c r="F3383" s="6">
        <v>55839.103448275862</v>
      </c>
      <c r="G3383" s="6">
        <v>2215.7565517241383</v>
      </c>
      <c r="H3383" s="6">
        <v>56676.69</v>
      </c>
      <c r="I3383" s="6">
        <v>1378.1699999999983</v>
      </c>
      <c r="J3383" s="6">
        <v>64215</v>
      </c>
      <c r="K3383" s="6">
        <v>61764</v>
      </c>
      <c r="L3383" s="6">
        <v>2451</v>
      </c>
      <c r="M3383" s="6">
        <v>62690.46</v>
      </c>
      <c r="N3383" s="6">
        <v>1524.5400000000009</v>
      </c>
    </row>
    <row r="3384" spans="1:14" x14ac:dyDescent="0.25">
      <c r="A3384" s="5" t="s">
        <v>1600</v>
      </c>
      <c r="B3384" s="5" t="s">
        <v>378</v>
      </c>
      <c r="C3384" s="5" t="s">
        <v>42</v>
      </c>
      <c r="D3384" s="5" t="s">
        <v>43</v>
      </c>
      <c r="E3384" s="6">
        <v>61781.5</v>
      </c>
      <c r="F3384" s="6">
        <v>61506.65024630542</v>
      </c>
      <c r="G3384" s="6">
        <v>274.8497536945797</v>
      </c>
      <c r="H3384" s="6">
        <v>62429.25</v>
      </c>
      <c r="I3384" s="6">
        <v>-647.75</v>
      </c>
      <c r="J3384" s="6">
        <v>5170</v>
      </c>
      <c r="K3384" s="6">
        <v>5147</v>
      </c>
      <c r="L3384" s="6">
        <v>23</v>
      </c>
      <c r="M3384" s="6">
        <v>5224.2049999999999</v>
      </c>
      <c r="N3384" s="6">
        <v>-54.204999999999927</v>
      </c>
    </row>
    <row r="3385" spans="1:14" x14ac:dyDescent="0.25">
      <c r="A3385" s="5" t="s">
        <v>1600</v>
      </c>
      <c r="B3385" s="5" t="s">
        <v>50</v>
      </c>
      <c r="C3385" s="5" t="s">
        <v>42</v>
      </c>
      <c r="D3385" s="5" t="s">
        <v>43</v>
      </c>
      <c r="E3385" s="6">
        <v>0</v>
      </c>
      <c r="F3385" s="6">
        <v>76990.676616915429</v>
      </c>
      <c r="G3385" s="6">
        <v>-76990.676616915429</v>
      </c>
      <c r="H3385" s="6">
        <v>77375.63</v>
      </c>
      <c r="I3385" s="6">
        <v>-77375.63</v>
      </c>
      <c r="J3385" s="6">
        <v>0</v>
      </c>
      <c r="K3385" s="6">
        <v>61764</v>
      </c>
      <c r="L3385" s="6">
        <v>-61764</v>
      </c>
      <c r="M3385" s="6">
        <v>62072.82</v>
      </c>
      <c r="N3385" s="6">
        <v>-62072.82</v>
      </c>
    </row>
    <row r="3386" spans="1:14" x14ac:dyDescent="0.25">
      <c r="A3386" s="5" t="s">
        <v>1600</v>
      </c>
      <c r="B3386" s="5" t="s">
        <v>103</v>
      </c>
      <c r="C3386" s="5" t="s">
        <v>42</v>
      </c>
      <c r="D3386" s="5" t="s">
        <v>43</v>
      </c>
      <c r="E3386" s="6">
        <v>310625.02</v>
      </c>
      <c r="F3386" s="6">
        <v>309772.39603960398</v>
      </c>
      <c r="G3386" s="6">
        <v>852.62396039604209</v>
      </c>
      <c r="H3386" s="6">
        <v>312870.12</v>
      </c>
      <c r="I3386" s="6">
        <v>-2245.0999999999767</v>
      </c>
      <c r="J3386" s="6">
        <v>61934</v>
      </c>
      <c r="K3386" s="6">
        <v>61764</v>
      </c>
      <c r="L3386" s="6">
        <v>170</v>
      </c>
      <c r="M3386" s="6">
        <v>62381.64</v>
      </c>
      <c r="N3386" s="6">
        <v>-447.63999999999942</v>
      </c>
    </row>
    <row r="3387" spans="1:14" x14ac:dyDescent="0.25">
      <c r="A3387" s="5" t="s">
        <v>1600</v>
      </c>
      <c r="B3387" s="5" t="s">
        <v>379</v>
      </c>
      <c r="C3387" s="5" t="s">
        <v>42</v>
      </c>
      <c r="D3387" s="5" t="s">
        <v>53</v>
      </c>
      <c r="E3387" s="6">
        <v>272536.55</v>
      </c>
      <c r="F3387" s="6">
        <v>272689.60199004976</v>
      </c>
      <c r="G3387" s="6">
        <v>-153.05199004977476</v>
      </c>
      <c r="H3387" s="6">
        <v>274053.05</v>
      </c>
      <c r="I3387" s="6">
        <v>-1516.5</v>
      </c>
      <c r="J3387" s="6">
        <v>46297</v>
      </c>
      <c r="K3387" s="6">
        <v>46323</v>
      </c>
      <c r="L3387" s="6">
        <v>-26</v>
      </c>
      <c r="M3387" s="6">
        <v>46554.614999999998</v>
      </c>
      <c r="N3387" s="6">
        <v>-257.61499999999796</v>
      </c>
    </row>
    <row r="3388" spans="1:14" x14ac:dyDescent="0.25">
      <c r="A3388" s="5" t="s">
        <v>1600</v>
      </c>
      <c r="B3388" s="5" t="s">
        <v>54</v>
      </c>
      <c r="C3388" s="5" t="s">
        <v>42</v>
      </c>
      <c r="D3388" s="5" t="s">
        <v>55</v>
      </c>
      <c r="E3388" s="6">
        <v>3118.47</v>
      </c>
      <c r="F3388" s="6">
        <v>3057.3235294117649</v>
      </c>
      <c r="G3388" s="6">
        <v>61.146470588234934</v>
      </c>
      <c r="H3388" s="6">
        <v>3118.47</v>
      </c>
      <c r="I3388" s="6">
        <v>0</v>
      </c>
      <c r="J3388" s="6">
        <v>566.99400000000003</v>
      </c>
      <c r="K3388" s="6">
        <v>555.87647058823529</v>
      </c>
      <c r="L3388" s="6">
        <v>11.117529411764735</v>
      </c>
      <c r="M3388" s="6">
        <v>566.99400000000003</v>
      </c>
      <c r="N3388" s="6">
        <v>0</v>
      </c>
    </row>
    <row r="3389" spans="1:14" x14ac:dyDescent="0.25">
      <c r="A3389" s="5" t="s">
        <v>1601</v>
      </c>
      <c r="B3389" s="5" t="s">
        <v>25</v>
      </c>
      <c r="C3389" s="5" t="s">
        <v>26</v>
      </c>
      <c r="D3389" s="5" t="s">
        <v>27</v>
      </c>
      <c r="E3389" s="6">
        <v>20092.2</v>
      </c>
      <c r="F3389" s="6">
        <v>0</v>
      </c>
      <c r="G3389" s="6">
        <v>20092.2</v>
      </c>
      <c r="H3389" s="6">
        <v>0</v>
      </c>
      <c r="I3389" s="6">
        <v>20092.2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</row>
    <row r="3390" spans="1:14" x14ac:dyDescent="0.25">
      <c r="A3390" s="5" t="s">
        <v>1601</v>
      </c>
      <c r="B3390" s="5" t="s">
        <v>30</v>
      </c>
      <c r="C3390" s="5" t="s">
        <v>29</v>
      </c>
      <c r="D3390" s="5" t="s">
        <v>27</v>
      </c>
      <c r="E3390" s="6">
        <v>281.48</v>
      </c>
      <c r="F3390" s="6">
        <v>0</v>
      </c>
      <c r="G3390" s="6">
        <v>281.48</v>
      </c>
      <c r="H3390" s="6">
        <v>283.33999999999997</v>
      </c>
      <c r="I3390" s="6">
        <v>-1.8599999999999568</v>
      </c>
      <c r="J3390" s="6">
        <v>0</v>
      </c>
      <c r="K3390" s="6">
        <v>0</v>
      </c>
      <c r="L3390" s="6">
        <v>0</v>
      </c>
      <c r="M3390" s="6">
        <v>0</v>
      </c>
      <c r="N3390" s="6">
        <v>0</v>
      </c>
    </row>
    <row r="3391" spans="1:14" x14ac:dyDescent="0.25">
      <c r="A3391" s="5" t="s">
        <v>1601</v>
      </c>
      <c r="B3391" s="5" t="s">
        <v>31</v>
      </c>
      <c r="C3391" s="5" t="s">
        <v>29</v>
      </c>
      <c r="D3391" s="5" t="s">
        <v>27</v>
      </c>
      <c r="E3391" s="6">
        <v>1262.5</v>
      </c>
      <c r="F3391" s="6">
        <v>0</v>
      </c>
      <c r="G3391" s="6">
        <v>1262.5</v>
      </c>
      <c r="H3391" s="6">
        <v>1270.8699999999999</v>
      </c>
      <c r="I3391" s="6">
        <v>-8.3699999999998909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</row>
    <row r="3392" spans="1:14" x14ac:dyDescent="0.25">
      <c r="A3392" s="5" t="s">
        <v>1601</v>
      </c>
      <c r="B3392" s="5" t="s">
        <v>32</v>
      </c>
      <c r="C3392" s="5" t="s">
        <v>33</v>
      </c>
      <c r="D3392" s="5" t="s">
        <v>27</v>
      </c>
      <c r="E3392" s="6">
        <v>2710.41</v>
      </c>
      <c r="F3392" s="6">
        <v>0</v>
      </c>
      <c r="G3392" s="6">
        <v>2710.41</v>
      </c>
      <c r="H3392" s="6">
        <v>2840.33</v>
      </c>
      <c r="I3392" s="6">
        <v>-129.92000000000007</v>
      </c>
      <c r="J3392" s="6">
        <v>6.68</v>
      </c>
      <c r="K3392" s="6">
        <v>0</v>
      </c>
      <c r="L3392" s="6">
        <v>6.68</v>
      </c>
      <c r="M3392" s="6">
        <v>7</v>
      </c>
      <c r="N3392" s="6">
        <v>-0.32000000000000028</v>
      </c>
    </row>
    <row r="3393" spans="1:14" x14ac:dyDescent="0.25">
      <c r="A3393" s="5" t="s">
        <v>1601</v>
      </c>
      <c r="B3393" s="5" t="s">
        <v>28</v>
      </c>
      <c r="C3393" s="5" t="s">
        <v>29</v>
      </c>
      <c r="D3393" s="5" t="s">
        <v>27</v>
      </c>
      <c r="E3393" s="6">
        <v>8994.85</v>
      </c>
      <c r="F3393" s="6">
        <v>0</v>
      </c>
      <c r="G3393" s="6">
        <v>8994.85</v>
      </c>
      <c r="H3393" s="6">
        <v>9054.48</v>
      </c>
      <c r="I3393" s="6">
        <v>-59.6299999999992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</row>
    <row r="3394" spans="1:14" x14ac:dyDescent="0.25">
      <c r="A3394" s="5" t="s">
        <v>1601</v>
      </c>
      <c r="B3394" s="5" t="s">
        <v>34</v>
      </c>
      <c r="C3394" s="5" t="s">
        <v>33</v>
      </c>
      <c r="D3394" s="5" t="s">
        <v>27</v>
      </c>
      <c r="E3394" s="6">
        <v>12117.52</v>
      </c>
      <c r="F3394" s="6">
        <v>0</v>
      </c>
      <c r="G3394" s="6">
        <v>12117.52</v>
      </c>
      <c r="H3394" s="6">
        <v>12698.34</v>
      </c>
      <c r="I3394" s="6">
        <v>-580.81999999999971</v>
      </c>
      <c r="J3394" s="6">
        <v>6.68</v>
      </c>
      <c r="K3394" s="6">
        <v>0</v>
      </c>
      <c r="L3394" s="6">
        <v>6.68</v>
      </c>
      <c r="M3394" s="6">
        <v>7</v>
      </c>
      <c r="N3394" s="6">
        <v>-0.32000000000000028</v>
      </c>
    </row>
    <row r="3395" spans="1:14" x14ac:dyDescent="0.25">
      <c r="A3395" s="5" t="s">
        <v>1601</v>
      </c>
      <c r="B3395" s="5" t="s">
        <v>35</v>
      </c>
      <c r="C3395" s="5" t="s">
        <v>33</v>
      </c>
      <c r="D3395" s="5" t="s">
        <v>27</v>
      </c>
      <c r="E3395" s="6">
        <v>14270.68</v>
      </c>
      <c r="F3395" s="6">
        <v>0</v>
      </c>
      <c r="G3395" s="6">
        <v>14270.68</v>
      </c>
      <c r="H3395" s="6">
        <v>14954.3</v>
      </c>
      <c r="I3395" s="6">
        <v>-683.61999999999898</v>
      </c>
      <c r="J3395" s="6">
        <v>140.28</v>
      </c>
      <c r="K3395" s="6">
        <v>0</v>
      </c>
      <c r="L3395" s="6">
        <v>140.28</v>
      </c>
      <c r="M3395" s="6">
        <v>147</v>
      </c>
      <c r="N3395" s="6">
        <v>-6.7199999999999989</v>
      </c>
    </row>
    <row r="3396" spans="1:14" x14ac:dyDescent="0.25">
      <c r="A3396" s="5" t="s">
        <v>1601</v>
      </c>
      <c r="B3396" s="5" t="s">
        <v>36</v>
      </c>
      <c r="C3396" s="5" t="s">
        <v>29</v>
      </c>
      <c r="D3396" s="5" t="s">
        <v>27</v>
      </c>
      <c r="E3396" s="6">
        <v>16224.23</v>
      </c>
      <c r="F3396" s="6">
        <v>0</v>
      </c>
      <c r="G3396" s="6">
        <v>16224.23</v>
      </c>
      <c r="H3396" s="6">
        <v>16331.78</v>
      </c>
      <c r="I3396" s="6">
        <v>-107.55000000000109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</row>
    <row r="3397" spans="1:14" x14ac:dyDescent="0.25">
      <c r="A3397" s="5" t="s">
        <v>1601</v>
      </c>
      <c r="B3397" s="5" t="s">
        <v>37</v>
      </c>
      <c r="C3397" s="5" t="s">
        <v>29</v>
      </c>
      <c r="D3397" s="5" t="s">
        <v>27</v>
      </c>
      <c r="E3397" s="6">
        <v>35569.18</v>
      </c>
      <c r="F3397" s="6">
        <v>0</v>
      </c>
      <c r="G3397" s="6">
        <v>35569.18</v>
      </c>
      <c r="H3397" s="6">
        <v>35804.980000000003</v>
      </c>
      <c r="I3397" s="6">
        <v>-235.80000000000291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</row>
    <row r="3398" spans="1:14" x14ac:dyDescent="0.25">
      <c r="A3398" s="5" t="s">
        <v>1601</v>
      </c>
      <c r="B3398" s="5" t="s">
        <v>38</v>
      </c>
      <c r="C3398" s="5" t="s">
        <v>39</v>
      </c>
      <c r="D3398" s="5" t="s">
        <v>40</v>
      </c>
      <c r="E3398" s="6">
        <v>-1006465.6</v>
      </c>
      <c r="F3398" s="6">
        <v>0</v>
      </c>
      <c r="G3398" s="6">
        <v>-1006465.6</v>
      </c>
      <c r="H3398" s="6">
        <v>-1006465.77</v>
      </c>
      <c r="I3398" s="6">
        <v>0.17000000004190952</v>
      </c>
      <c r="J3398" s="6">
        <v>-5110</v>
      </c>
      <c r="K3398" s="6">
        <v>0</v>
      </c>
      <c r="L3398" s="6">
        <v>-5110</v>
      </c>
      <c r="M3398" s="6">
        <v>-5110</v>
      </c>
      <c r="N3398" s="6">
        <v>0</v>
      </c>
    </row>
    <row r="3399" spans="1:14" x14ac:dyDescent="0.25">
      <c r="A3399" s="5" t="s">
        <v>1601</v>
      </c>
      <c r="B3399" s="5" t="s">
        <v>92</v>
      </c>
      <c r="C3399" s="5" t="s">
        <v>42</v>
      </c>
      <c r="D3399" s="5" t="s">
        <v>43</v>
      </c>
      <c r="E3399" s="6">
        <v>34.049999999999997</v>
      </c>
      <c r="F3399" s="6">
        <v>0</v>
      </c>
      <c r="G3399" s="6">
        <v>34.049999999999997</v>
      </c>
      <c r="H3399" s="6">
        <v>0</v>
      </c>
      <c r="I3399" s="6">
        <v>34.049999999999997</v>
      </c>
      <c r="J3399" s="6">
        <v>400</v>
      </c>
      <c r="K3399" s="6">
        <v>0</v>
      </c>
      <c r="L3399" s="6">
        <v>400</v>
      </c>
      <c r="M3399" s="6">
        <v>0</v>
      </c>
      <c r="N3399" s="6">
        <v>400</v>
      </c>
    </row>
    <row r="3400" spans="1:14" x14ac:dyDescent="0.25">
      <c r="A3400" s="5" t="s">
        <v>1601</v>
      </c>
      <c r="B3400" s="5" t="s">
        <v>1364</v>
      </c>
      <c r="C3400" s="5" t="s">
        <v>42</v>
      </c>
      <c r="D3400" s="5" t="s">
        <v>43</v>
      </c>
      <c r="E3400" s="6">
        <v>64499.839999999997</v>
      </c>
      <c r="F3400" s="6">
        <v>0</v>
      </c>
      <c r="G3400" s="6">
        <v>64499.839999999997</v>
      </c>
      <c r="H3400" s="6">
        <v>0</v>
      </c>
      <c r="I3400" s="6">
        <v>64499.839999999997</v>
      </c>
      <c r="J3400" s="6">
        <v>62000</v>
      </c>
      <c r="K3400" s="6">
        <v>0</v>
      </c>
      <c r="L3400" s="6">
        <v>62000</v>
      </c>
      <c r="M3400" s="6">
        <v>0</v>
      </c>
      <c r="N3400" s="6">
        <v>62000</v>
      </c>
    </row>
    <row r="3401" spans="1:14" x14ac:dyDescent="0.25">
      <c r="A3401" s="5" t="s">
        <v>1601</v>
      </c>
      <c r="B3401" s="5" t="s">
        <v>41</v>
      </c>
      <c r="C3401" s="5" t="s">
        <v>42</v>
      </c>
      <c r="D3401" s="5" t="s">
        <v>43</v>
      </c>
      <c r="E3401" s="6">
        <v>3912.41</v>
      </c>
      <c r="F3401" s="6">
        <v>3907.3103448275861</v>
      </c>
      <c r="G3401" s="6">
        <v>5.0996551724138044</v>
      </c>
      <c r="H3401" s="6">
        <v>3965.92</v>
      </c>
      <c r="I3401" s="6">
        <v>-53.510000000000218</v>
      </c>
      <c r="J3401" s="6">
        <v>61400</v>
      </c>
      <c r="K3401" s="6">
        <v>61320</v>
      </c>
      <c r="L3401" s="6">
        <v>80</v>
      </c>
      <c r="M3401" s="6">
        <v>62239.8</v>
      </c>
      <c r="N3401" s="6">
        <v>-839.80000000000291</v>
      </c>
    </row>
    <row r="3402" spans="1:14" x14ac:dyDescent="0.25">
      <c r="A3402" s="5" t="s">
        <v>1601</v>
      </c>
      <c r="B3402" s="5" t="s">
        <v>44</v>
      </c>
      <c r="C3402" s="5" t="s">
        <v>42</v>
      </c>
      <c r="D3402" s="5" t="s">
        <v>43</v>
      </c>
      <c r="E3402" s="6">
        <v>5068.97</v>
      </c>
      <c r="F3402" s="6">
        <v>5064.0099502487565</v>
      </c>
      <c r="G3402" s="6">
        <v>4.9600497512437869</v>
      </c>
      <c r="H3402" s="6">
        <v>5089.33</v>
      </c>
      <c r="I3402" s="6">
        <v>-20.359999999999673</v>
      </c>
      <c r="J3402" s="6">
        <v>5115</v>
      </c>
      <c r="K3402" s="6">
        <v>5110</v>
      </c>
      <c r="L3402" s="6">
        <v>5</v>
      </c>
      <c r="M3402" s="6">
        <v>5135.55</v>
      </c>
      <c r="N3402" s="6">
        <v>-20.550000000000182</v>
      </c>
    </row>
    <row r="3403" spans="1:14" x14ac:dyDescent="0.25">
      <c r="A3403" s="5" t="s">
        <v>1601</v>
      </c>
      <c r="B3403" s="5" t="s">
        <v>45</v>
      </c>
      <c r="C3403" s="5" t="s">
        <v>42</v>
      </c>
      <c r="D3403" s="5" t="s">
        <v>43</v>
      </c>
      <c r="E3403" s="6">
        <v>16768.95</v>
      </c>
      <c r="F3403" s="6">
        <v>16747.103448275866</v>
      </c>
      <c r="G3403" s="6">
        <v>21.84655172413477</v>
      </c>
      <c r="H3403" s="6">
        <v>16998.310000000001</v>
      </c>
      <c r="I3403" s="6">
        <v>-229.36000000000058</v>
      </c>
      <c r="J3403" s="6">
        <v>61400</v>
      </c>
      <c r="K3403" s="6">
        <v>61320</v>
      </c>
      <c r="L3403" s="6">
        <v>80</v>
      </c>
      <c r="M3403" s="6">
        <v>62239.8</v>
      </c>
      <c r="N3403" s="6">
        <v>-839.80000000000291</v>
      </c>
    </row>
    <row r="3404" spans="1:14" x14ac:dyDescent="0.25">
      <c r="A3404" s="5" t="s">
        <v>1601</v>
      </c>
      <c r="B3404" s="5" t="s">
        <v>46</v>
      </c>
      <c r="C3404" s="5" t="s">
        <v>42</v>
      </c>
      <c r="D3404" s="5" t="s">
        <v>43</v>
      </c>
      <c r="E3404" s="6">
        <v>20307.919999999998</v>
      </c>
      <c r="F3404" s="6">
        <v>20248.472906403942</v>
      </c>
      <c r="G3404" s="6">
        <v>59.44709359605622</v>
      </c>
      <c r="H3404" s="6">
        <v>20552.2</v>
      </c>
      <c r="I3404" s="6">
        <v>-244.28000000000247</v>
      </c>
      <c r="J3404" s="6">
        <v>61500</v>
      </c>
      <c r="K3404" s="6">
        <v>61320</v>
      </c>
      <c r="L3404" s="6">
        <v>180</v>
      </c>
      <c r="M3404" s="6">
        <v>62239.8</v>
      </c>
      <c r="N3404" s="6">
        <v>-739.80000000000291</v>
      </c>
    </row>
    <row r="3405" spans="1:14" x14ac:dyDescent="0.25">
      <c r="A3405" s="5" t="s">
        <v>1601</v>
      </c>
      <c r="B3405" s="5" t="s">
        <v>47</v>
      </c>
      <c r="C3405" s="5" t="s">
        <v>42</v>
      </c>
      <c r="D3405" s="5" t="s">
        <v>43</v>
      </c>
      <c r="E3405" s="6">
        <v>29151.78</v>
      </c>
      <c r="F3405" s="6">
        <v>28832.049019607843</v>
      </c>
      <c r="G3405" s="6">
        <v>319.7309803921562</v>
      </c>
      <c r="H3405" s="6">
        <v>29408.69</v>
      </c>
      <c r="I3405" s="6">
        <v>-256.90999999999985</v>
      </c>
      <c r="J3405" s="6">
        <v>62000</v>
      </c>
      <c r="K3405" s="6">
        <v>61320</v>
      </c>
      <c r="L3405" s="6">
        <v>680</v>
      </c>
      <c r="M3405" s="6">
        <v>62546.400000000001</v>
      </c>
      <c r="N3405" s="6">
        <v>-546.40000000000146</v>
      </c>
    </row>
    <row r="3406" spans="1:14" x14ac:dyDescent="0.25">
      <c r="A3406" s="5" t="s">
        <v>1601</v>
      </c>
      <c r="B3406" s="5" t="s">
        <v>48</v>
      </c>
      <c r="C3406" s="5" t="s">
        <v>42</v>
      </c>
      <c r="D3406" s="5" t="s">
        <v>43</v>
      </c>
      <c r="E3406" s="6">
        <v>62007.65</v>
      </c>
      <c r="F3406" s="6">
        <v>60968.394088669949</v>
      </c>
      <c r="G3406" s="6">
        <v>1039.2559113300522</v>
      </c>
      <c r="H3406" s="6">
        <v>61882.92</v>
      </c>
      <c r="I3406" s="6">
        <v>124.7300000000032</v>
      </c>
      <c r="J3406" s="6">
        <v>62365</v>
      </c>
      <c r="K3406" s="6">
        <v>61320</v>
      </c>
      <c r="L3406" s="6">
        <v>1045</v>
      </c>
      <c r="M3406" s="6">
        <v>62239.8</v>
      </c>
      <c r="N3406" s="6">
        <v>125.19999999999709</v>
      </c>
    </row>
    <row r="3407" spans="1:14" x14ac:dyDescent="0.25">
      <c r="A3407" s="5" t="s">
        <v>1601</v>
      </c>
      <c r="B3407" s="5" t="s">
        <v>49</v>
      </c>
      <c r="C3407" s="5" t="s">
        <v>42</v>
      </c>
      <c r="D3407" s="5" t="s">
        <v>43</v>
      </c>
      <c r="E3407" s="6">
        <v>70983.399999999994</v>
      </c>
      <c r="F3407" s="6">
        <v>70569.103448275855</v>
      </c>
      <c r="G3407" s="6">
        <v>414.29655172413914</v>
      </c>
      <c r="H3407" s="6">
        <v>71627.64</v>
      </c>
      <c r="I3407" s="6">
        <v>-644.24000000000524</v>
      </c>
      <c r="J3407" s="6">
        <v>5140</v>
      </c>
      <c r="K3407" s="6">
        <v>5109.9999999999991</v>
      </c>
      <c r="L3407" s="6">
        <v>30.000000000000909</v>
      </c>
      <c r="M3407" s="6">
        <v>5186.6499999999996</v>
      </c>
      <c r="N3407" s="6">
        <v>-46.649999999999636</v>
      </c>
    </row>
    <row r="3408" spans="1:14" x14ac:dyDescent="0.25">
      <c r="A3408" s="5" t="s">
        <v>1601</v>
      </c>
      <c r="B3408" s="5" t="s">
        <v>50</v>
      </c>
      <c r="C3408" s="5" t="s">
        <v>42</v>
      </c>
      <c r="D3408" s="5" t="s">
        <v>43</v>
      </c>
      <c r="E3408" s="6">
        <v>0</v>
      </c>
      <c r="F3408" s="6">
        <v>76437.223880597012</v>
      </c>
      <c r="G3408" s="6">
        <v>-76437.223880597012</v>
      </c>
      <c r="H3408" s="6">
        <v>76819.41</v>
      </c>
      <c r="I3408" s="6">
        <v>-76819.41</v>
      </c>
      <c r="J3408" s="6">
        <v>0</v>
      </c>
      <c r="K3408" s="6">
        <v>61320</v>
      </c>
      <c r="L3408" s="6">
        <v>-61320</v>
      </c>
      <c r="M3408" s="6">
        <v>61626.6</v>
      </c>
      <c r="N3408" s="6">
        <v>-61626.6</v>
      </c>
    </row>
    <row r="3409" spans="1:14" x14ac:dyDescent="0.25">
      <c r="A3409" s="5" t="s">
        <v>1601</v>
      </c>
      <c r="B3409" s="5" t="s">
        <v>51</v>
      </c>
      <c r="C3409" s="5" t="s">
        <v>42</v>
      </c>
      <c r="D3409" s="5" t="s">
        <v>43</v>
      </c>
      <c r="E3409" s="6">
        <v>346944.99</v>
      </c>
      <c r="F3409" s="6">
        <v>346351.92079207918</v>
      </c>
      <c r="G3409" s="6">
        <v>593.06920792080928</v>
      </c>
      <c r="H3409" s="6">
        <v>349815.44</v>
      </c>
      <c r="I3409" s="6">
        <v>-2870.4500000000116</v>
      </c>
      <c r="J3409" s="6">
        <v>61425</v>
      </c>
      <c r="K3409" s="6">
        <v>61320</v>
      </c>
      <c r="L3409" s="6">
        <v>105</v>
      </c>
      <c r="M3409" s="6">
        <v>61933.2</v>
      </c>
      <c r="N3409" s="6">
        <v>-508.19999999999709</v>
      </c>
    </row>
    <row r="3410" spans="1:14" x14ac:dyDescent="0.25">
      <c r="A3410" s="5" t="s">
        <v>1601</v>
      </c>
      <c r="B3410" s="5" t="s">
        <v>52</v>
      </c>
      <c r="C3410" s="5" t="s">
        <v>42</v>
      </c>
      <c r="D3410" s="5" t="s">
        <v>53</v>
      </c>
      <c r="E3410" s="6">
        <v>272166.53999999998</v>
      </c>
      <c r="F3410" s="6">
        <v>271258.8613861386</v>
      </c>
      <c r="G3410" s="6">
        <v>907.67861386138247</v>
      </c>
      <c r="H3410" s="6">
        <v>273971.45</v>
      </c>
      <c r="I3410" s="6">
        <v>-1804.9100000000326</v>
      </c>
      <c r="J3410" s="6">
        <v>46144</v>
      </c>
      <c r="K3410" s="6">
        <v>45990</v>
      </c>
      <c r="L3410" s="6">
        <v>154</v>
      </c>
      <c r="M3410" s="6">
        <v>46449.9</v>
      </c>
      <c r="N3410" s="6">
        <v>-305.90000000000146</v>
      </c>
    </row>
    <row r="3411" spans="1:14" x14ac:dyDescent="0.25">
      <c r="A3411" s="5" t="s">
        <v>1601</v>
      </c>
      <c r="B3411" s="5" t="s">
        <v>54</v>
      </c>
      <c r="C3411" s="5" t="s">
        <v>42</v>
      </c>
      <c r="D3411" s="5" t="s">
        <v>55</v>
      </c>
      <c r="E3411" s="6">
        <v>3096.05</v>
      </c>
      <c r="F3411" s="6">
        <v>3035.3431372549021</v>
      </c>
      <c r="G3411" s="6">
        <v>60.706862745098078</v>
      </c>
      <c r="H3411" s="6">
        <v>3096.05</v>
      </c>
      <c r="I3411" s="6">
        <v>0</v>
      </c>
      <c r="J3411" s="6">
        <v>562.91800000000001</v>
      </c>
      <c r="K3411" s="6">
        <v>551.88039215686274</v>
      </c>
      <c r="L3411" s="6">
        <v>11.037607843137266</v>
      </c>
      <c r="M3411" s="6">
        <v>562.91800000000001</v>
      </c>
      <c r="N3411" s="6">
        <v>0</v>
      </c>
    </row>
    <row r="3412" spans="1:14" x14ac:dyDescent="0.25">
      <c r="A3412" s="5" t="s">
        <v>1602</v>
      </c>
      <c r="B3412" s="5" t="s">
        <v>25</v>
      </c>
      <c r="C3412" s="5" t="s">
        <v>26</v>
      </c>
      <c r="D3412" s="5" t="s">
        <v>27</v>
      </c>
      <c r="E3412" s="6">
        <v>-44.08</v>
      </c>
      <c r="F3412" s="6">
        <v>0</v>
      </c>
      <c r="G3412" s="6">
        <v>-44.08</v>
      </c>
      <c r="H3412" s="6">
        <v>0</v>
      </c>
      <c r="I3412" s="6">
        <v>-44.08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</row>
    <row r="3413" spans="1:14" x14ac:dyDescent="0.25">
      <c r="A3413" s="5" t="s">
        <v>1602</v>
      </c>
      <c r="B3413" s="5" t="s">
        <v>30</v>
      </c>
      <c r="C3413" s="5" t="s">
        <v>29</v>
      </c>
      <c r="D3413" s="5" t="s">
        <v>27</v>
      </c>
      <c r="E3413" s="6">
        <v>17.57</v>
      </c>
      <c r="F3413" s="6">
        <v>0</v>
      </c>
      <c r="G3413" s="6">
        <v>17.57</v>
      </c>
      <c r="H3413" s="6">
        <v>17.97</v>
      </c>
      <c r="I3413" s="6">
        <v>-0.39999999999999858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</row>
    <row r="3414" spans="1:14" x14ac:dyDescent="0.25">
      <c r="A3414" s="5" t="s">
        <v>1602</v>
      </c>
      <c r="B3414" s="5" t="s">
        <v>31</v>
      </c>
      <c r="C3414" s="5" t="s">
        <v>29</v>
      </c>
      <c r="D3414" s="5" t="s">
        <v>27</v>
      </c>
      <c r="E3414" s="6">
        <v>78.8</v>
      </c>
      <c r="F3414" s="6">
        <v>0</v>
      </c>
      <c r="G3414" s="6">
        <v>78.8</v>
      </c>
      <c r="H3414" s="6">
        <v>80.61</v>
      </c>
      <c r="I3414" s="6">
        <v>-1.8100000000000023</v>
      </c>
      <c r="J3414" s="6">
        <v>0</v>
      </c>
      <c r="K3414" s="6">
        <v>0</v>
      </c>
      <c r="L3414" s="6">
        <v>0</v>
      </c>
      <c r="M3414" s="6">
        <v>0</v>
      </c>
      <c r="N3414" s="6">
        <v>0</v>
      </c>
    </row>
    <row r="3415" spans="1:14" x14ac:dyDescent="0.25">
      <c r="A3415" s="5" t="s">
        <v>1602</v>
      </c>
      <c r="B3415" s="5" t="s">
        <v>32</v>
      </c>
      <c r="C3415" s="5" t="s">
        <v>33</v>
      </c>
      <c r="D3415" s="5" t="s">
        <v>27</v>
      </c>
      <c r="E3415" s="6">
        <v>304.31</v>
      </c>
      <c r="F3415" s="6">
        <v>0</v>
      </c>
      <c r="G3415" s="6">
        <v>304.31</v>
      </c>
      <c r="H3415" s="6">
        <v>202.89</v>
      </c>
      <c r="I3415" s="6">
        <v>101.42000000000002</v>
      </c>
      <c r="J3415" s="6">
        <v>0.75</v>
      </c>
      <c r="K3415" s="6">
        <v>0</v>
      </c>
      <c r="L3415" s="6">
        <v>0.75</v>
      </c>
      <c r="M3415" s="6">
        <v>0.5</v>
      </c>
      <c r="N3415" s="6">
        <v>0.25</v>
      </c>
    </row>
    <row r="3416" spans="1:14" x14ac:dyDescent="0.25">
      <c r="A3416" s="5" t="s">
        <v>1602</v>
      </c>
      <c r="B3416" s="5" t="s">
        <v>28</v>
      </c>
      <c r="C3416" s="5" t="s">
        <v>29</v>
      </c>
      <c r="D3416" s="5" t="s">
        <v>27</v>
      </c>
      <c r="E3416" s="6">
        <v>561.4</v>
      </c>
      <c r="F3416" s="6">
        <v>0</v>
      </c>
      <c r="G3416" s="6">
        <v>561.4</v>
      </c>
      <c r="H3416" s="6">
        <v>574.30999999999995</v>
      </c>
      <c r="I3416" s="6">
        <v>-12.909999999999968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</row>
    <row r="3417" spans="1:14" x14ac:dyDescent="0.25">
      <c r="A3417" s="5" t="s">
        <v>1602</v>
      </c>
      <c r="B3417" s="5" t="s">
        <v>34</v>
      </c>
      <c r="C3417" s="5" t="s">
        <v>33</v>
      </c>
      <c r="D3417" s="5" t="s">
        <v>27</v>
      </c>
      <c r="E3417" s="6">
        <v>1360.5</v>
      </c>
      <c r="F3417" s="6">
        <v>0</v>
      </c>
      <c r="G3417" s="6">
        <v>1360.5</v>
      </c>
      <c r="H3417" s="6">
        <v>907.06</v>
      </c>
      <c r="I3417" s="6">
        <v>453.44000000000005</v>
      </c>
      <c r="J3417" s="6">
        <v>0.75</v>
      </c>
      <c r="K3417" s="6">
        <v>0</v>
      </c>
      <c r="L3417" s="6">
        <v>0.75</v>
      </c>
      <c r="M3417" s="6">
        <v>0.5</v>
      </c>
      <c r="N3417" s="6">
        <v>0.25</v>
      </c>
    </row>
    <row r="3418" spans="1:14" x14ac:dyDescent="0.25">
      <c r="A3418" s="5" t="s">
        <v>1602</v>
      </c>
      <c r="B3418" s="5" t="s">
        <v>36</v>
      </c>
      <c r="C3418" s="5" t="s">
        <v>29</v>
      </c>
      <c r="D3418" s="5" t="s">
        <v>27</v>
      </c>
      <c r="E3418" s="6">
        <v>1012.61</v>
      </c>
      <c r="F3418" s="6">
        <v>0</v>
      </c>
      <c r="G3418" s="6">
        <v>1012.61</v>
      </c>
      <c r="H3418" s="6">
        <v>1035.9000000000001</v>
      </c>
      <c r="I3418" s="6">
        <v>-23.290000000000077</v>
      </c>
      <c r="J3418" s="6">
        <v>0</v>
      </c>
      <c r="K3418" s="6">
        <v>0</v>
      </c>
      <c r="L3418" s="6">
        <v>0</v>
      </c>
      <c r="M3418" s="6">
        <v>0</v>
      </c>
      <c r="N3418" s="6">
        <v>0</v>
      </c>
    </row>
    <row r="3419" spans="1:14" x14ac:dyDescent="0.25">
      <c r="A3419" s="5" t="s">
        <v>1602</v>
      </c>
      <c r="B3419" s="5" t="s">
        <v>35</v>
      </c>
      <c r="C3419" s="5" t="s">
        <v>33</v>
      </c>
      <c r="D3419" s="5" t="s">
        <v>27</v>
      </c>
      <c r="E3419" s="6">
        <v>1602.25</v>
      </c>
      <c r="F3419" s="6">
        <v>0</v>
      </c>
      <c r="G3419" s="6">
        <v>1602.25</v>
      </c>
      <c r="H3419" s="6">
        <v>1068.17</v>
      </c>
      <c r="I3419" s="6">
        <v>534.07999999999993</v>
      </c>
      <c r="J3419" s="6">
        <v>15.75</v>
      </c>
      <c r="K3419" s="6">
        <v>0</v>
      </c>
      <c r="L3419" s="6">
        <v>15.75</v>
      </c>
      <c r="M3419" s="6">
        <v>10.5</v>
      </c>
      <c r="N3419" s="6">
        <v>5.25</v>
      </c>
    </row>
    <row r="3420" spans="1:14" x14ac:dyDescent="0.25">
      <c r="A3420" s="5" t="s">
        <v>1602</v>
      </c>
      <c r="B3420" s="5" t="s">
        <v>37</v>
      </c>
      <c r="C3420" s="5" t="s">
        <v>29</v>
      </c>
      <c r="D3420" s="5" t="s">
        <v>27</v>
      </c>
      <c r="E3420" s="6">
        <v>2219.9899999999998</v>
      </c>
      <c r="F3420" s="6">
        <v>0</v>
      </c>
      <c r="G3420" s="6">
        <v>2219.9899999999998</v>
      </c>
      <c r="H3420" s="6">
        <v>2271.0500000000002</v>
      </c>
      <c r="I3420" s="6">
        <v>-51.0600000000004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</row>
    <row r="3421" spans="1:14" x14ac:dyDescent="0.25">
      <c r="A3421" s="5" t="s">
        <v>1602</v>
      </c>
      <c r="B3421" s="5" t="s">
        <v>367</v>
      </c>
      <c r="C3421" s="5" t="s">
        <v>39</v>
      </c>
      <c r="D3421" s="5" t="s">
        <v>40</v>
      </c>
      <c r="E3421" s="6">
        <v>-52627.01</v>
      </c>
      <c r="F3421" s="6">
        <v>0</v>
      </c>
      <c r="G3421" s="6">
        <v>-52627.01</v>
      </c>
      <c r="H3421" s="6">
        <v>-52627.02</v>
      </c>
      <c r="I3421" s="6">
        <v>9.9999999947613105E-3</v>
      </c>
      <c r="J3421" s="6">
        <v>-640</v>
      </c>
      <c r="K3421" s="6">
        <v>0</v>
      </c>
      <c r="L3421" s="6">
        <v>-640</v>
      </c>
      <c r="M3421" s="6">
        <v>-640</v>
      </c>
      <c r="N3421" s="6">
        <v>0</v>
      </c>
    </row>
    <row r="3422" spans="1:14" x14ac:dyDescent="0.25">
      <c r="A3422" s="5" t="s">
        <v>1602</v>
      </c>
      <c r="B3422" s="5" t="s">
        <v>368</v>
      </c>
      <c r="C3422" s="5" t="s">
        <v>42</v>
      </c>
      <c r="D3422" s="5" t="s">
        <v>43</v>
      </c>
      <c r="E3422" s="6">
        <v>266.72000000000003</v>
      </c>
      <c r="F3422" s="6">
        <v>0</v>
      </c>
      <c r="G3422" s="6">
        <v>266.72000000000003</v>
      </c>
      <c r="H3422" s="6">
        <v>0</v>
      </c>
      <c r="I3422" s="6">
        <v>266.72000000000003</v>
      </c>
      <c r="J3422" s="6">
        <v>3900</v>
      </c>
      <c r="K3422" s="6">
        <v>0</v>
      </c>
      <c r="L3422" s="6">
        <v>3900</v>
      </c>
      <c r="M3422" s="6">
        <v>0</v>
      </c>
      <c r="N3422" s="6">
        <v>3900</v>
      </c>
    </row>
    <row r="3423" spans="1:14" x14ac:dyDescent="0.25">
      <c r="A3423" s="5" t="s">
        <v>1602</v>
      </c>
      <c r="B3423" s="5" t="s">
        <v>1364</v>
      </c>
      <c r="C3423" s="5" t="s">
        <v>42</v>
      </c>
      <c r="D3423" s="5" t="s">
        <v>43</v>
      </c>
      <c r="E3423" s="6">
        <v>4161.28</v>
      </c>
      <c r="F3423" s="6">
        <v>0</v>
      </c>
      <c r="G3423" s="6">
        <v>4161.28</v>
      </c>
      <c r="H3423" s="6">
        <v>0</v>
      </c>
      <c r="I3423" s="6">
        <v>4161.28</v>
      </c>
      <c r="J3423" s="6">
        <v>4000</v>
      </c>
      <c r="K3423" s="6">
        <v>0</v>
      </c>
      <c r="L3423" s="6">
        <v>4000</v>
      </c>
      <c r="M3423" s="6">
        <v>0</v>
      </c>
      <c r="N3423" s="6">
        <v>4000</v>
      </c>
    </row>
    <row r="3424" spans="1:14" x14ac:dyDescent="0.25">
      <c r="A3424" s="5" t="s">
        <v>1602</v>
      </c>
      <c r="B3424" s="5" t="s">
        <v>141</v>
      </c>
      <c r="C3424" s="5" t="s">
        <v>42</v>
      </c>
      <c r="D3424" s="5" t="s">
        <v>43</v>
      </c>
      <c r="E3424" s="6">
        <v>69.78</v>
      </c>
      <c r="F3424" s="6">
        <v>63.7920792079208</v>
      </c>
      <c r="G3424" s="6">
        <v>5.9879207920792012</v>
      </c>
      <c r="H3424" s="6">
        <v>64.430000000000007</v>
      </c>
      <c r="I3424" s="6">
        <v>5.3499999999999943</v>
      </c>
      <c r="J3424" s="6">
        <v>700</v>
      </c>
      <c r="K3424" s="6">
        <v>640</v>
      </c>
      <c r="L3424" s="6">
        <v>60</v>
      </c>
      <c r="M3424" s="6">
        <v>646.4</v>
      </c>
      <c r="N3424" s="6">
        <v>53.600000000000023</v>
      </c>
    </row>
    <row r="3425" spans="1:14" x14ac:dyDescent="0.25">
      <c r="A3425" s="5" t="s">
        <v>1602</v>
      </c>
      <c r="B3425" s="5" t="s">
        <v>142</v>
      </c>
      <c r="C3425" s="5" t="s">
        <v>42</v>
      </c>
      <c r="D3425" s="5" t="s">
        <v>43</v>
      </c>
      <c r="E3425" s="6">
        <v>0</v>
      </c>
      <c r="F3425" s="6">
        <v>278.4039408866995</v>
      </c>
      <c r="G3425" s="6">
        <v>-278.4039408866995</v>
      </c>
      <c r="H3425" s="6">
        <v>282.58</v>
      </c>
      <c r="I3425" s="6">
        <v>-282.58</v>
      </c>
      <c r="J3425" s="6">
        <v>0</v>
      </c>
      <c r="K3425" s="6">
        <v>3840</v>
      </c>
      <c r="L3425" s="6">
        <v>-3840</v>
      </c>
      <c r="M3425" s="6">
        <v>3897.6</v>
      </c>
      <c r="N3425" s="6">
        <v>-3897.6</v>
      </c>
    </row>
    <row r="3426" spans="1:14" x14ac:dyDescent="0.25">
      <c r="A3426" s="5" t="s">
        <v>1602</v>
      </c>
      <c r="B3426" s="5" t="s">
        <v>94</v>
      </c>
      <c r="C3426" s="5" t="s">
        <v>42</v>
      </c>
      <c r="D3426" s="5" t="s">
        <v>43</v>
      </c>
      <c r="E3426" s="6">
        <v>318.77999999999997</v>
      </c>
      <c r="F3426" s="6">
        <v>316.79601990049753</v>
      </c>
      <c r="G3426" s="6">
        <v>1.9839800995024461</v>
      </c>
      <c r="H3426" s="6">
        <v>318.38</v>
      </c>
      <c r="I3426" s="6">
        <v>0.39999999999997726</v>
      </c>
      <c r="J3426" s="6">
        <v>644</v>
      </c>
      <c r="K3426" s="6">
        <v>640</v>
      </c>
      <c r="L3426" s="6">
        <v>4</v>
      </c>
      <c r="M3426" s="6">
        <v>643.20000000000005</v>
      </c>
      <c r="N3426" s="6">
        <v>0.79999999999995453</v>
      </c>
    </row>
    <row r="3427" spans="1:14" x14ac:dyDescent="0.25">
      <c r="A3427" s="5" t="s">
        <v>1602</v>
      </c>
      <c r="B3427" s="5" t="s">
        <v>143</v>
      </c>
      <c r="C3427" s="5" t="s">
        <v>42</v>
      </c>
      <c r="D3427" s="5" t="s">
        <v>43</v>
      </c>
      <c r="E3427" s="6">
        <v>539.14</v>
      </c>
      <c r="F3427" s="6">
        <v>530.83743842364527</v>
      </c>
      <c r="G3427" s="6">
        <v>8.3025615763547194</v>
      </c>
      <c r="H3427" s="6">
        <v>538.79999999999995</v>
      </c>
      <c r="I3427" s="6">
        <v>0.34000000000003183</v>
      </c>
      <c r="J3427" s="6">
        <v>3900</v>
      </c>
      <c r="K3427" s="6">
        <v>3840</v>
      </c>
      <c r="L3427" s="6">
        <v>60</v>
      </c>
      <c r="M3427" s="6">
        <v>3897.6</v>
      </c>
      <c r="N3427" s="6">
        <v>2.4000000000000909</v>
      </c>
    </row>
    <row r="3428" spans="1:14" x14ac:dyDescent="0.25">
      <c r="A3428" s="5" t="s">
        <v>1602</v>
      </c>
      <c r="B3428" s="5" t="s">
        <v>144</v>
      </c>
      <c r="C3428" s="5" t="s">
        <v>42</v>
      </c>
      <c r="D3428" s="5" t="s">
        <v>43</v>
      </c>
      <c r="E3428" s="6">
        <v>751.33</v>
      </c>
      <c r="F3428" s="6">
        <v>739.77339901477831</v>
      </c>
      <c r="G3428" s="6">
        <v>11.556600985221735</v>
      </c>
      <c r="H3428" s="6">
        <v>750.87</v>
      </c>
      <c r="I3428" s="6">
        <v>0.46000000000003638</v>
      </c>
      <c r="J3428" s="6">
        <v>3900</v>
      </c>
      <c r="K3428" s="6">
        <v>3840</v>
      </c>
      <c r="L3428" s="6">
        <v>60</v>
      </c>
      <c r="M3428" s="6">
        <v>3897.6</v>
      </c>
      <c r="N3428" s="6">
        <v>2.4000000000000909</v>
      </c>
    </row>
    <row r="3429" spans="1:14" x14ac:dyDescent="0.25">
      <c r="A3429" s="5" t="s">
        <v>1602</v>
      </c>
      <c r="B3429" s="5" t="s">
        <v>84</v>
      </c>
      <c r="C3429" s="5" t="s">
        <v>42</v>
      </c>
      <c r="D3429" s="5" t="s">
        <v>43</v>
      </c>
      <c r="E3429" s="6">
        <v>1591.59</v>
      </c>
      <c r="F3429" s="6">
        <v>1560.3039215686274</v>
      </c>
      <c r="G3429" s="6">
        <v>31.286078431372516</v>
      </c>
      <c r="H3429" s="6">
        <v>1591.51</v>
      </c>
      <c r="I3429" s="6">
        <v>7.999999999992724E-2</v>
      </c>
      <c r="J3429" s="6">
        <v>3917</v>
      </c>
      <c r="K3429" s="6">
        <v>3840</v>
      </c>
      <c r="L3429" s="6">
        <v>77</v>
      </c>
      <c r="M3429" s="6">
        <v>3916.8</v>
      </c>
      <c r="N3429" s="6">
        <v>0.1999999999998181</v>
      </c>
    </row>
    <row r="3430" spans="1:14" x14ac:dyDescent="0.25">
      <c r="A3430" s="5" t="s">
        <v>1602</v>
      </c>
      <c r="B3430" s="5" t="s">
        <v>136</v>
      </c>
      <c r="C3430" s="5" t="s">
        <v>42</v>
      </c>
      <c r="D3430" s="5" t="s">
        <v>43</v>
      </c>
      <c r="E3430" s="6">
        <v>2104.7600000000002</v>
      </c>
      <c r="F3430" s="6">
        <v>2073.4482758620693</v>
      </c>
      <c r="G3430" s="6">
        <v>31.311724137930923</v>
      </c>
      <c r="H3430" s="6">
        <v>2104.5500000000002</v>
      </c>
      <c r="I3430" s="6">
        <v>0.21000000000003638</v>
      </c>
      <c r="J3430" s="6">
        <v>3898</v>
      </c>
      <c r="K3430" s="6">
        <v>3840</v>
      </c>
      <c r="L3430" s="6">
        <v>58</v>
      </c>
      <c r="M3430" s="6">
        <v>3897.6</v>
      </c>
      <c r="N3430" s="6">
        <v>0.40000000000009095</v>
      </c>
    </row>
    <row r="3431" spans="1:14" x14ac:dyDescent="0.25">
      <c r="A3431" s="5" t="s">
        <v>1602</v>
      </c>
      <c r="B3431" s="5" t="s">
        <v>145</v>
      </c>
      <c r="C3431" s="5" t="s">
        <v>42</v>
      </c>
      <c r="D3431" s="5" t="s">
        <v>43</v>
      </c>
      <c r="E3431" s="6">
        <v>2938</v>
      </c>
      <c r="F3431" s="6">
        <v>2892.7980295566504</v>
      </c>
      <c r="G3431" s="6">
        <v>45.201970443349637</v>
      </c>
      <c r="H3431" s="6">
        <v>2936.19</v>
      </c>
      <c r="I3431" s="6">
        <v>1.8099999999999454</v>
      </c>
      <c r="J3431" s="6">
        <v>650</v>
      </c>
      <c r="K3431" s="6">
        <v>640</v>
      </c>
      <c r="L3431" s="6">
        <v>10</v>
      </c>
      <c r="M3431" s="6">
        <v>649.6</v>
      </c>
      <c r="N3431" s="6">
        <v>0.39999999999997726</v>
      </c>
    </row>
    <row r="3432" spans="1:14" x14ac:dyDescent="0.25">
      <c r="A3432" s="5" t="s">
        <v>1602</v>
      </c>
      <c r="B3432" s="5" t="s">
        <v>50</v>
      </c>
      <c r="C3432" s="5" t="s">
        <v>42</v>
      </c>
      <c r="D3432" s="5" t="s">
        <v>43</v>
      </c>
      <c r="E3432" s="6">
        <v>0</v>
      </c>
      <c r="F3432" s="6">
        <v>4786.6766169154225</v>
      </c>
      <c r="G3432" s="6">
        <v>-4786.6766169154225</v>
      </c>
      <c r="H3432" s="6">
        <v>4810.6099999999997</v>
      </c>
      <c r="I3432" s="6">
        <v>-4810.6099999999997</v>
      </c>
      <c r="J3432" s="6">
        <v>0</v>
      </c>
      <c r="K3432" s="6">
        <v>3840</v>
      </c>
      <c r="L3432" s="6">
        <v>-3840</v>
      </c>
      <c r="M3432" s="6">
        <v>3859.2</v>
      </c>
      <c r="N3432" s="6">
        <v>-3859.2</v>
      </c>
    </row>
    <row r="3433" spans="1:14" x14ac:dyDescent="0.25">
      <c r="A3433" s="5" t="s">
        <v>1602</v>
      </c>
      <c r="B3433" s="5" t="s">
        <v>103</v>
      </c>
      <c r="C3433" s="5" t="s">
        <v>42</v>
      </c>
      <c r="D3433" s="5" t="s">
        <v>43</v>
      </c>
      <c r="E3433" s="6">
        <v>19454.810000000001</v>
      </c>
      <c r="F3433" s="6">
        <v>19259.20792079208</v>
      </c>
      <c r="G3433" s="6">
        <v>195.60207920792163</v>
      </c>
      <c r="H3433" s="6">
        <v>19451.8</v>
      </c>
      <c r="I3433" s="6">
        <v>3.0100000000020373</v>
      </c>
      <c r="J3433" s="6">
        <v>3879</v>
      </c>
      <c r="K3433" s="6">
        <v>3840</v>
      </c>
      <c r="L3433" s="6">
        <v>39</v>
      </c>
      <c r="M3433" s="6">
        <v>3878.4</v>
      </c>
      <c r="N3433" s="6">
        <v>0.59999999999990905</v>
      </c>
    </row>
    <row r="3434" spans="1:14" x14ac:dyDescent="0.25">
      <c r="A3434" s="5" t="s">
        <v>1602</v>
      </c>
      <c r="B3434" s="5" t="s">
        <v>146</v>
      </c>
      <c r="C3434" s="5" t="s">
        <v>42</v>
      </c>
      <c r="D3434" s="5" t="s">
        <v>53</v>
      </c>
      <c r="E3434" s="6">
        <v>13123.58</v>
      </c>
      <c r="F3434" s="6">
        <v>13123.597262952102</v>
      </c>
      <c r="G3434" s="6">
        <v>-1.7262952102100826E-2</v>
      </c>
      <c r="H3434" s="6">
        <v>13425.44</v>
      </c>
      <c r="I3434" s="6">
        <v>-301.86000000000058</v>
      </c>
      <c r="J3434" s="6">
        <v>2880</v>
      </c>
      <c r="K3434" s="6">
        <v>2880</v>
      </c>
      <c r="L3434" s="6">
        <v>0</v>
      </c>
      <c r="M3434" s="6">
        <v>2946.24</v>
      </c>
      <c r="N3434" s="6">
        <v>-66.239999999999782</v>
      </c>
    </row>
    <row r="3435" spans="1:14" x14ac:dyDescent="0.25">
      <c r="A3435" s="5" t="s">
        <v>1602</v>
      </c>
      <c r="B3435" s="5" t="s">
        <v>54</v>
      </c>
      <c r="C3435" s="5" t="s">
        <v>42</v>
      </c>
      <c r="D3435" s="5" t="s">
        <v>55</v>
      </c>
      <c r="E3435" s="6">
        <v>193.89</v>
      </c>
      <c r="F3435" s="6">
        <v>190.07843137254903</v>
      </c>
      <c r="G3435" s="6">
        <v>3.8115686274509528</v>
      </c>
      <c r="H3435" s="6">
        <v>193.88</v>
      </c>
      <c r="I3435" s="6">
        <v>9.9999999999909051E-3</v>
      </c>
      <c r="J3435" s="6">
        <v>35.252000000000002</v>
      </c>
      <c r="K3435" s="6">
        <v>34.55980392156863</v>
      </c>
      <c r="L3435" s="6">
        <v>0.69219607843137254</v>
      </c>
      <c r="M3435" s="6">
        <v>35.250999999999998</v>
      </c>
      <c r="N3435" s="6">
        <v>1.0000000000047748E-3</v>
      </c>
    </row>
    <row r="3436" spans="1:14" x14ac:dyDescent="0.25">
      <c r="A3436" s="5" t="s">
        <v>1603</v>
      </c>
      <c r="B3436" s="5" t="s">
        <v>25</v>
      </c>
      <c r="C3436" s="5" t="s">
        <v>26</v>
      </c>
      <c r="D3436" s="5" t="s">
        <v>27</v>
      </c>
      <c r="E3436" s="6">
        <v>-302.86</v>
      </c>
      <c r="F3436" s="6">
        <v>0</v>
      </c>
      <c r="G3436" s="6">
        <v>-302.86</v>
      </c>
      <c r="H3436" s="6">
        <v>0</v>
      </c>
      <c r="I3436" s="6">
        <v>-302.86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</row>
    <row r="3437" spans="1:14" x14ac:dyDescent="0.25">
      <c r="A3437" s="5" t="s">
        <v>1603</v>
      </c>
      <c r="B3437" s="5" t="s">
        <v>258</v>
      </c>
      <c r="C3437" s="5" t="s">
        <v>33</v>
      </c>
      <c r="D3437" s="5" t="s">
        <v>27</v>
      </c>
      <c r="E3437" s="6">
        <v>24.72</v>
      </c>
      <c r="F3437" s="6">
        <v>0</v>
      </c>
      <c r="G3437" s="6">
        <v>24.72</v>
      </c>
      <c r="H3437" s="6">
        <v>22.73</v>
      </c>
      <c r="I3437" s="6">
        <v>1.9899999999999984</v>
      </c>
      <c r="J3437" s="6">
        <v>2.1059999999999999</v>
      </c>
      <c r="K3437" s="6">
        <v>0</v>
      </c>
      <c r="L3437" s="6">
        <v>2.1059999999999999</v>
      </c>
      <c r="M3437" s="6">
        <v>1.9359999999999999</v>
      </c>
      <c r="N3437" s="6">
        <v>0.16999999999999993</v>
      </c>
    </row>
    <row r="3438" spans="1:14" x14ac:dyDescent="0.25">
      <c r="A3438" s="5" t="s">
        <v>1603</v>
      </c>
      <c r="B3438" s="5" t="s">
        <v>259</v>
      </c>
      <c r="C3438" s="5" t="s">
        <v>33</v>
      </c>
      <c r="D3438" s="5" t="s">
        <v>27</v>
      </c>
      <c r="E3438" s="6">
        <v>63.47</v>
      </c>
      <c r="F3438" s="6">
        <v>0</v>
      </c>
      <c r="G3438" s="6">
        <v>63.47</v>
      </c>
      <c r="H3438" s="6">
        <v>58.35</v>
      </c>
      <c r="I3438" s="6">
        <v>5.1199999999999974</v>
      </c>
      <c r="J3438" s="6">
        <v>2.1059999999999999</v>
      </c>
      <c r="K3438" s="6">
        <v>0</v>
      </c>
      <c r="L3438" s="6">
        <v>2.1059999999999999</v>
      </c>
      <c r="M3438" s="6">
        <v>1.9359999999999999</v>
      </c>
      <c r="N3438" s="6">
        <v>0.16999999999999993</v>
      </c>
    </row>
    <row r="3439" spans="1:14" x14ac:dyDescent="0.25">
      <c r="A3439" s="5" t="s">
        <v>1603</v>
      </c>
      <c r="B3439" s="5" t="s">
        <v>260</v>
      </c>
      <c r="C3439" s="5" t="s">
        <v>33</v>
      </c>
      <c r="D3439" s="5" t="s">
        <v>27</v>
      </c>
      <c r="E3439" s="6">
        <v>2115.48</v>
      </c>
      <c r="F3439" s="6">
        <v>0</v>
      </c>
      <c r="G3439" s="6">
        <v>2115.48</v>
      </c>
      <c r="H3439" s="6">
        <v>1944.16</v>
      </c>
      <c r="I3439" s="6">
        <v>171.31999999999994</v>
      </c>
      <c r="J3439" s="6">
        <v>21.06</v>
      </c>
      <c r="K3439" s="6">
        <v>0</v>
      </c>
      <c r="L3439" s="6">
        <v>21.06</v>
      </c>
      <c r="M3439" s="6">
        <v>19.353999999999999</v>
      </c>
      <c r="N3439" s="6">
        <v>1.7059999999999995</v>
      </c>
    </row>
    <row r="3440" spans="1:14" x14ac:dyDescent="0.25">
      <c r="A3440" s="5" t="s">
        <v>1603</v>
      </c>
      <c r="B3440" s="5" t="s">
        <v>545</v>
      </c>
      <c r="C3440" s="5" t="s">
        <v>39</v>
      </c>
      <c r="D3440" s="5" t="s">
        <v>43</v>
      </c>
      <c r="E3440" s="6">
        <v>-9631.17</v>
      </c>
      <c r="F3440" s="6">
        <v>0</v>
      </c>
      <c r="G3440" s="6">
        <v>-9631.17</v>
      </c>
      <c r="H3440" s="6">
        <v>-9631.17</v>
      </c>
      <c r="I3440" s="6">
        <v>0</v>
      </c>
      <c r="J3440" s="6">
        <v>-9000</v>
      </c>
      <c r="K3440" s="6">
        <v>0</v>
      </c>
      <c r="L3440" s="6">
        <v>-9000</v>
      </c>
      <c r="M3440" s="6">
        <v>-9000</v>
      </c>
      <c r="N3440" s="6">
        <v>0</v>
      </c>
    </row>
    <row r="3441" spans="1:14" x14ac:dyDescent="0.25">
      <c r="A3441" s="5" t="s">
        <v>1603</v>
      </c>
      <c r="B3441" s="5" t="s">
        <v>262</v>
      </c>
      <c r="C3441" s="5" t="s">
        <v>42</v>
      </c>
      <c r="D3441" s="5" t="s">
        <v>43</v>
      </c>
      <c r="E3441" s="6">
        <v>759.71</v>
      </c>
      <c r="F3441" s="6">
        <v>752.11045364891515</v>
      </c>
      <c r="G3441" s="6">
        <v>7.5995463510848822</v>
      </c>
      <c r="H3441" s="6">
        <v>762.64</v>
      </c>
      <c r="I3441" s="6">
        <v>-2.92999999999995</v>
      </c>
      <c r="J3441" s="6">
        <v>1500</v>
      </c>
      <c r="K3441" s="6">
        <v>1485</v>
      </c>
      <c r="L3441" s="6">
        <v>15</v>
      </c>
      <c r="M3441" s="6">
        <v>1505.79</v>
      </c>
      <c r="N3441" s="6">
        <v>-5.7899999999999636</v>
      </c>
    </row>
    <row r="3442" spans="1:14" x14ac:dyDescent="0.25">
      <c r="A3442" s="5" t="s">
        <v>1603</v>
      </c>
      <c r="B3442" s="5" t="s">
        <v>649</v>
      </c>
      <c r="C3442" s="5" t="s">
        <v>42</v>
      </c>
      <c r="D3442" s="5" t="s">
        <v>43</v>
      </c>
      <c r="E3442" s="6">
        <v>6970.65</v>
      </c>
      <c r="F3442" s="6">
        <v>6742.1674876847292</v>
      </c>
      <c r="G3442" s="6">
        <v>228.48251231527047</v>
      </c>
      <c r="H3442" s="6">
        <v>6843.3</v>
      </c>
      <c r="I3442" s="6">
        <v>127.34999999999945</v>
      </c>
      <c r="J3442" s="6">
        <v>9305</v>
      </c>
      <c r="K3442" s="6">
        <v>9000</v>
      </c>
      <c r="L3442" s="6">
        <v>305</v>
      </c>
      <c r="M3442" s="6">
        <v>9135</v>
      </c>
      <c r="N3442" s="6">
        <v>170</v>
      </c>
    </row>
    <row r="3443" spans="1:14" x14ac:dyDescent="0.25">
      <c r="A3443" s="5" t="s">
        <v>1604</v>
      </c>
      <c r="B3443" s="5" t="s">
        <v>25</v>
      </c>
      <c r="C3443" s="5" t="s">
        <v>26</v>
      </c>
      <c r="D3443" s="5" t="s">
        <v>27</v>
      </c>
      <c r="E3443" s="6">
        <v>18049.82</v>
      </c>
      <c r="F3443" s="6">
        <v>0</v>
      </c>
      <c r="G3443" s="6">
        <v>18049.82</v>
      </c>
      <c r="H3443" s="6">
        <v>0</v>
      </c>
      <c r="I3443" s="6">
        <v>18049.82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</row>
    <row r="3444" spans="1:14" x14ac:dyDescent="0.25">
      <c r="A3444" s="5" t="s">
        <v>1604</v>
      </c>
      <c r="B3444" s="5" t="s">
        <v>30</v>
      </c>
      <c r="C3444" s="5" t="s">
        <v>29</v>
      </c>
      <c r="D3444" s="5" t="s">
        <v>27</v>
      </c>
      <c r="E3444" s="6">
        <v>243.39</v>
      </c>
      <c r="F3444" s="6">
        <v>0</v>
      </c>
      <c r="G3444" s="6">
        <v>243.39</v>
      </c>
      <c r="H3444" s="6">
        <v>243.6</v>
      </c>
      <c r="I3444" s="6">
        <v>-0.21000000000000796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</row>
    <row r="3445" spans="1:14" x14ac:dyDescent="0.25">
      <c r="A3445" s="5" t="s">
        <v>1604</v>
      </c>
      <c r="B3445" s="5" t="s">
        <v>31</v>
      </c>
      <c r="C3445" s="5" t="s">
        <v>29</v>
      </c>
      <c r="D3445" s="5" t="s">
        <v>27</v>
      </c>
      <c r="E3445" s="6">
        <v>1091.6600000000001</v>
      </c>
      <c r="F3445" s="6">
        <v>0</v>
      </c>
      <c r="G3445" s="6">
        <v>1091.6600000000001</v>
      </c>
      <c r="H3445" s="6">
        <v>1092.5899999999999</v>
      </c>
      <c r="I3445" s="6">
        <v>-0.92999999999983629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</row>
    <row r="3446" spans="1:14" x14ac:dyDescent="0.25">
      <c r="A3446" s="5" t="s">
        <v>1604</v>
      </c>
      <c r="B3446" s="5" t="s">
        <v>32</v>
      </c>
      <c r="C3446" s="5" t="s">
        <v>33</v>
      </c>
      <c r="D3446" s="5" t="s">
        <v>27</v>
      </c>
      <c r="E3446" s="6">
        <v>2199.17</v>
      </c>
      <c r="F3446" s="6">
        <v>0</v>
      </c>
      <c r="G3446" s="6">
        <v>2199.17</v>
      </c>
      <c r="H3446" s="6">
        <v>2454.02</v>
      </c>
      <c r="I3446" s="6">
        <v>-254.84999999999991</v>
      </c>
      <c r="J3446" s="6">
        <v>5.42</v>
      </c>
      <c r="K3446" s="6">
        <v>0</v>
      </c>
      <c r="L3446" s="6">
        <v>5.42</v>
      </c>
      <c r="M3446" s="6">
        <v>6.048</v>
      </c>
      <c r="N3446" s="6">
        <v>-0.62800000000000011</v>
      </c>
    </row>
    <row r="3447" spans="1:14" x14ac:dyDescent="0.25">
      <c r="A3447" s="5" t="s">
        <v>1604</v>
      </c>
      <c r="B3447" s="5" t="s">
        <v>28</v>
      </c>
      <c r="C3447" s="5" t="s">
        <v>29</v>
      </c>
      <c r="D3447" s="5" t="s">
        <v>27</v>
      </c>
      <c r="E3447" s="6">
        <v>7777.71</v>
      </c>
      <c r="F3447" s="6">
        <v>0</v>
      </c>
      <c r="G3447" s="6">
        <v>7777.71</v>
      </c>
      <c r="H3447" s="6">
        <v>7784.27</v>
      </c>
      <c r="I3447" s="6">
        <v>-6.5600000000004002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</row>
    <row r="3448" spans="1:14" x14ac:dyDescent="0.25">
      <c r="A3448" s="5" t="s">
        <v>1604</v>
      </c>
      <c r="B3448" s="5" t="s">
        <v>34</v>
      </c>
      <c r="C3448" s="5" t="s">
        <v>33</v>
      </c>
      <c r="D3448" s="5" t="s">
        <v>27</v>
      </c>
      <c r="E3448" s="6">
        <v>9831.8799999999992</v>
      </c>
      <c r="F3448" s="6">
        <v>0</v>
      </c>
      <c r="G3448" s="6">
        <v>9831.8799999999992</v>
      </c>
      <c r="H3448" s="6">
        <v>10971.27</v>
      </c>
      <c r="I3448" s="6">
        <v>-1139.3900000000012</v>
      </c>
      <c r="J3448" s="6">
        <v>5.42</v>
      </c>
      <c r="K3448" s="6">
        <v>0</v>
      </c>
      <c r="L3448" s="6">
        <v>5.42</v>
      </c>
      <c r="M3448" s="6">
        <v>6.048</v>
      </c>
      <c r="N3448" s="6">
        <v>-0.62800000000000011</v>
      </c>
    </row>
    <row r="3449" spans="1:14" x14ac:dyDescent="0.25">
      <c r="A3449" s="5" t="s">
        <v>1604</v>
      </c>
      <c r="B3449" s="5" t="s">
        <v>35</v>
      </c>
      <c r="C3449" s="5" t="s">
        <v>33</v>
      </c>
      <c r="D3449" s="5" t="s">
        <v>27</v>
      </c>
      <c r="E3449" s="6">
        <v>11578.91</v>
      </c>
      <c r="F3449" s="6">
        <v>0</v>
      </c>
      <c r="G3449" s="6">
        <v>11578.91</v>
      </c>
      <c r="H3449" s="6">
        <v>12920.4</v>
      </c>
      <c r="I3449" s="6">
        <v>-1341.4899999999998</v>
      </c>
      <c r="J3449" s="6">
        <v>113.82</v>
      </c>
      <c r="K3449" s="6">
        <v>0</v>
      </c>
      <c r="L3449" s="6">
        <v>113.82</v>
      </c>
      <c r="M3449" s="6">
        <v>127.00700000000001</v>
      </c>
      <c r="N3449" s="6">
        <v>-13.187000000000012</v>
      </c>
    </row>
    <row r="3450" spans="1:14" x14ac:dyDescent="0.25">
      <c r="A3450" s="5" t="s">
        <v>1604</v>
      </c>
      <c r="B3450" s="5" t="s">
        <v>36</v>
      </c>
      <c r="C3450" s="5" t="s">
        <v>29</v>
      </c>
      <c r="D3450" s="5" t="s">
        <v>27</v>
      </c>
      <c r="E3450" s="6">
        <v>14028.84</v>
      </c>
      <c r="F3450" s="6">
        <v>0</v>
      </c>
      <c r="G3450" s="6">
        <v>14028.84</v>
      </c>
      <c r="H3450" s="6">
        <v>14040.68</v>
      </c>
      <c r="I3450" s="6">
        <v>-11.840000000000146</v>
      </c>
      <c r="J3450" s="6">
        <v>0</v>
      </c>
      <c r="K3450" s="6">
        <v>0</v>
      </c>
      <c r="L3450" s="6">
        <v>0</v>
      </c>
      <c r="M3450" s="6">
        <v>0</v>
      </c>
      <c r="N3450" s="6">
        <v>0</v>
      </c>
    </row>
    <row r="3451" spans="1:14" x14ac:dyDescent="0.25">
      <c r="A3451" s="5" t="s">
        <v>1604</v>
      </c>
      <c r="B3451" s="5" t="s">
        <v>37</v>
      </c>
      <c r="C3451" s="5" t="s">
        <v>29</v>
      </c>
      <c r="D3451" s="5" t="s">
        <v>27</v>
      </c>
      <c r="E3451" s="6">
        <v>30756.12</v>
      </c>
      <c r="F3451" s="6">
        <v>0</v>
      </c>
      <c r="G3451" s="6">
        <v>30756.12</v>
      </c>
      <c r="H3451" s="6">
        <v>30782.07</v>
      </c>
      <c r="I3451" s="6">
        <v>-25.950000000000728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</row>
    <row r="3452" spans="1:14" x14ac:dyDescent="0.25">
      <c r="A3452" s="5" t="s">
        <v>1604</v>
      </c>
      <c r="B3452" s="5" t="s">
        <v>1180</v>
      </c>
      <c r="C3452" s="5" t="s">
        <v>39</v>
      </c>
      <c r="D3452" s="5" t="s">
        <v>40</v>
      </c>
      <c r="E3452" s="6">
        <v>-979354.28</v>
      </c>
      <c r="F3452" s="6">
        <v>0</v>
      </c>
      <c r="G3452" s="6">
        <v>-979354.28</v>
      </c>
      <c r="H3452" s="6">
        <v>-979354.33</v>
      </c>
      <c r="I3452" s="6">
        <v>4.9999999930150807E-2</v>
      </c>
      <c r="J3452" s="6">
        <v>-4415</v>
      </c>
      <c r="K3452" s="6">
        <v>0</v>
      </c>
      <c r="L3452" s="6">
        <v>-4415</v>
      </c>
      <c r="M3452" s="6">
        <v>-4415</v>
      </c>
      <c r="N3452" s="6">
        <v>0</v>
      </c>
    </row>
    <row r="3453" spans="1:14" x14ac:dyDescent="0.25">
      <c r="A3453" s="5" t="s">
        <v>1604</v>
      </c>
      <c r="B3453" s="5" t="s">
        <v>92</v>
      </c>
      <c r="C3453" s="5" t="s">
        <v>42</v>
      </c>
      <c r="D3453" s="5" t="s">
        <v>43</v>
      </c>
      <c r="E3453" s="6">
        <v>29.79</v>
      </c>
      <c r="F3453" s="6">
        <v>0</v>
      </c>
      <c r="G3453" s="6">
        <v>29.79</v>
      </c>
      <c r="H3453" s="6">
        <v>0</v>
      </c>
      <c r="I3453" s="6">
        <v>29.79</v>
      </c>
      <c r="J3453" s="6">
        <v>350</v>
      </c>
      <c r="K3453" s="6">
        <v>0</v>
      </c>
      <c r="L3453" s="6">
        <v>350</v>
      </c>
      <c r="M3453" s="6">
        <v>0</v>
      </c>
      <c r="N3453" s="6">
        <v>350</v>
      </c>
    </row>
    <row r="3454" spans="1:14" x14ac:dyDescent="0.25">
      <c r="A3454" s="5" t="s">
        <v>1604</v>
      </c>
      <c r="B3454" s="5" t="s">
        <v>1364</v>
      </c>
      <c r="C3454" s="5" t="s">
        <v>42</v>
      </c>
      <c r="D3454" s="5" t="s">
        <v>43</v>
      </c>
      <c r="E3454" s="6">
        <v>55081.83</v>
      </c>
      <c r="F3454" s="6">
        <v>0</v>
      </c>
      <c r="G3454" s="6">
        <v>55081.83</v>
      </c>
      <c r="H3454" s="6">
        <v>0</v>
      </c>
      <c r="I3454" s="6">
        <v>55081.83</v>
      </c>
      <c r="J3454" s="6">
        <v>52947</v>
      </c>
      <c r="K3454" s="6">
        <v>0</v>
      </c>
      <c r="L3454" s="6">
        <v>52947</v>
      </c>
      <c r="M3454" s="6">
        <v>0</v>
      </c>
      <c r="N3454" s="6">
        <v>52947</v>
      </c>
    </row>
    <row r="3455" spans="1:14" x14ac:dyDescent="0.25">
      <c r="A3455" s="5" t="s">
        <v>1604</v>
      </c>
      <c r="B3455" s="5" t="s">
        <v>114</v>
      </c>
      <c r="C3455" s="5" t="s">
        <v>42</v>
      </c>
      <c r="D3455" s="5" t="s">
        <v>43</v>
      </c>
      <c r="E3455" s="6">
        <v>3396.27</v>
      </c>
      <c r="F3455" s="6">
        <v>3375.8817733990149</v>
      </c>
      <c r="G3455" s="6">
        <v>20.388226600985035</v>
      </c>
      <c r="H3455" s="6">
        <v>3426.52</v>
      </c>
      <c r="I3455" s="6">
        <v>-30.25</v>
      </c>
      <c r="J3455" s="6">
        <v>53300</v>
      </c>
      <c r="K3455" s="6">
        <v>52980</v>
      </c>
      <c r="L3455" s="6">
        <v>320</v>
      </c>
      <c r="M3455" s="6">
        <v>53774.7</v>
      </c>
      <c r="N3455" s="6">
        <v>-474.69999999999709</v>
      </c>
    </row>
    <row r="3456" spans="1:14" x14ac:dyDescent="0.25">
      <c r="A3456" s="5" t="s">
        <v>1604</v>
      </c>
      <c r="B3456" s="5" t="s">
        <v>44</v>
      </c>
      <c r="C3456" s="5" t="s">
        <v>42</v>
      </c>
      <c r="D3456" s="5" t="s">
        <v>43</v>
      </c>
      <c r="E3456" s="6">
        <v>4383.1899999999996</v>
      </c>
      <c r="F3456" s="6">
        <v>4375.2636815920405</v>
      </c>
      <c r="G3456" s="6">
        <v>7.9263184079591156</v>
      </c>
      <c r="H3456" s="6">
        <v>4397.1400000000003</v>
      </c>
      <c r="I3456" s="6">
        <v>-13.950000000000728</v>
      </c>
      <c r="J3456" s="6">
        <v>4423</v>
      </c>
      <c r="K3456" s="6">
        <v>4415</v>
      </c>
      <c r="L3456" s="6">
        <v>8</v>
      </c>
      <c r="M3456" s="6">
        <v>4437.0749999999998</v>
      </c>
      <c r="N3456" s="6">
        <v>-14.074999999999818</v>
      </c>
    </row>
    <row r="3457" spans="1:14" x14ac:dyDescent="0.25">
      <c r="A3457" s="5" t="s">
        <v>1604</v>
      </c>
      <c r="B3457" s="5" t="s">
        <v>115</v>
      </c>
      <c r="C3457" s="5" t="s">
        <v>42</v>
      </c>
      <c r="D3457" s="5" t="s">
        <v>43</v>
      </c>
      <c r="E3457" s="6">
        <v>13058.14</v>
      </c>
      <c r="F3457" s="6">
        <v>13053.211822660098</v>
      </c>
      <c r="G3457" s="6">
        <v>4.9281773399015947</v>
      </c>
      <c r="H3457" s="6">
        <v>13249.01</v>
      </c>
      <c r="I3457" s="6">
        <v>-190.8700000000008</v>
      </c>
      <c r="J3457" s="6">
        <v>53000</v>
      </c>
      <c r="K3457" s="6">
        <v>52980</v>
      </c>
      <c r="L3457" s="6">
        <v>20</v>
      </c>
      <c r="M3457" s="6">
        <v>53774.7</v>
      </c>
      <c r="N3457" s="6">
        <v>-774.69999999999709</v>
      </c>
    </row>
    <row r="3458" spans="1:14" x14ac:dyDescent="0.25">
      <c r="A3458" s="5" t="s">
        <v>1604</v>
      </c>
      <c r="B3458" s="5" t="s">
        <v>1181</v>
      </c>
      <c r="C3458" s="5" t="s">
        <v>42</v>
      </c>
      <c r="D3458" s="5" t="s">
        <v>43</v>
      </c>
      <c r="E3458" s="6">
        <v>16944.150000000001</v>
      </c>
      <c r="F3458" s="6">
        <v>16858.233009708736</v>
      </c>
      <c r="G3458" s="6">
        <v>85.916990291265392</v>
      </c>
      <c r="H3458" s="6">
        <v>17363.98</v>
      </c>
      <c r="I3458" s="6">
        <v>-419.82999999999811</v>
      </c>
      <c r="J3458" s="6">
        <v>53250</v>
      </c>
      <c r="K3458" s="6">
        <v>52980</v>
      </c>
      <c r="L3458" s="6">
        <v>270</v>
      </c>
      <c r="M3458" s="6">
        <v>54569.4</v>
      </c>
      <c r="N3458" s="6">
        <v>-1319.4000000000015</v>
      </c>
    </row>
    <row r="3459" spans="1:14" x14ac:dyDescent="0.25">
      <c r="A3459" s="5" t="s">
        <v>1604</v>
      </c>
      <c r="B3459" s="5" t="s">
        <v>47</v>
      </c>
      <c r="C3459" s="5" t="s">
        <v>42</v>
      </c>
      <c r="D3459" s="5" t="s">
        <v>43</v>
      </c>
      <c r="E3459" s="6">
        <v>25270.84</v>
      </c>
      <c r="F3459" s="6">
        <v>24910.666666666668</v>
      </c>
      <c r="G3459" s="6">
        <v>360.17333333333227</v>
      </c>
      <c r="H3459" s="6">
        <v>25408.880000000001</v>
      </c>
      <c r="I3459" s="6">
        <v>-138.04000000000087</v>
      </c>
      <c r="J3459" s="6">
        <v>53746</v>
      </c>
      <c r="K3459" s="6">
        <v>52980</v>
      </c>
      <c r="L3459" s="6">
        <v>766</v>
      </c>
      <c r="M3459" s="6">
        <v>54039.6</v>
      </c>
      <c r="N3459" s="6">
        <v>-293.59999999999854</v>
      </c>
    </row>
    <row r="3460" spans="1:14" x14ac:dyDescent="0.25">
      <c r="A3460" s="5" t="s">
        <v>1604</v>
      </c>
      <c r="B3460" s="5" t="s">
        <v>117</v>
      </c>
      <c r="C3460" s="5" t="s">
        <v>42</v>
      </c>
      <c r="D3460" s="5" t="s">
        <v>43</v>
      </c>
      <c r="E3460" s="6">
        <v>50437.86</v>
      </c>
      <c r="F3460" s="6">
        <v>51059.684729064036</v>
      </c>
      <c r="G3460" s="6">
        <v>-621.82472906403564</v>
      </c>
      <c r="H3460" s="6">
        <v>51825.58</v>
      </c>
      <c r="I3460" s="6">
        <v>-1387.7200000000012</v>
      </c>
      <c r="J3460" s="6">
        <v>52335</v>
      </c>
      <c r="K3460" s="6">
        <v>52980</v>
      </c>
      <c r="L3460" s="6">
        <v>-645</v>
      </c>
      <c r="M3460" s="6">
        <v>53774.7</v>
      </c>
      <c r="N3460" s="6">
        <v>-1439.6999999999971</v>
      </c>
    </row>
    <row r="3461" spans="1:14" x14ac:dyDescent="0.25">
      <c r="A3461" s="5" t="s">
        <v>1604</v>
      </c>
      <c r="B3461" s="5" t="s">
        <v>118</v>
      </c>
      <c r="C3461" s="5" t="s">
        <v>42</v>
      </c>
      <c r="D3461" s="5" t="s">
        <v>43</v>
      </c>
      <c r="E3461" s="6">
        <v>60677.1</v>
      </c>
      <c r="F3461" s="6">
        <v>60132.295566502464</v>
      </c>
      <c r="G3461" s="6">
        <v>544.80443349753477</v>
      </c>
      <c r="H3461" s="6">
        <v>61034.28</v>
      </c>
      <c r="I3461" s="6">
        <v>-357.18000000000029</v>
      </c>
      <c r="J3461" s="6">
        <v>4455</v>
      </c>
      <c r="K3461" s="6">
        <v>4415</v>
      </c>
      <c r="L3461" s="6">
        <v>40</v>
      </c>
      <c r="M3461" s="6">
        <v>4481.2250000000004</v>
      </c>
      <c r="N3461" s="6">
        <v>-26.225000000000364</v>
      </c>
    </row>
    <row r="3462" spans="1:14" x14ac:dyDescent="0.25">
      <c r="A3462" s="5" t="s">
        <v>1604</v>
      </c>
      <c r="B3462" s="5" t="s">
        <v>50</v>
      </c>
      <c r="C3462" s="5" t="s">
        <v>42</v>
      </c>
      <c r="D3462" s="5" t="s">
        <v>43</v>
      </c>
      <c r="E3462" s="6">
        <v>0</v>
      </c>
      <c r="F3462" s="6">
        <v>66041.164179104482</v>
      </c>
      <c r="G3462" s="6">
        <v>-66041.164179104482</v>
      </c>
      <c r="H3462" s="6">
        <v>66371.37</v>
      </c>
      <c r="I3462" s="6">
        <v>-66371.37</v>
      </c>
      <c r="J3462" s="6">
        <v>0</v>
      </c>
      <c r="K3462" s="6">
        <v>52980</v>
      </c>
      <c r="L3462" s="6">
        <v>-52980</v>
      </c>
      <c r="M3462" s="6">
        <v>53244.9</v>
      </c>
      <c r="N3462" s="6">
        <v>-53244.9</v>
      </c>
    </row>
    <row r="3463" spans="1:14" x14ac:dyDescent="0.25">
      <c r="A3463" s="5" t="s">
        <v>1604</v>
      </c>
      <c r="B3463" s="5" t="s">
        <v>103</v>
      </c>
      <c r="C3463" s="5" t="s">
        <v>42</v>
      </c>
      <c r="D3463" s="5" t="s">
        <v>43</v>
      </c>
      <c r="E3463" s="6">
        <v>267226.59999999998</v>
      </c>
      <c r="F3463" s="6">
        <v>265716.95049504953</v>
      </c>
      <c r="G3463" s="6">
        <v>1509.6495049504447</v>
      </c>
      <c r="H3463" s="6">
        <v>268374.12</v>
      </c>
      <c r="I3463" s="6">
        <v>-1147.5200000000186</v>
      </c>
      <c r="J3463" s="6">
        <v>53281</v>
      </c>
      <c r="K3463" s="6">
        <v>52980</v>
      </c>
      <c r="L3463" s="6">
        <v>301</v>
      </c>
      <c r="M3463" s="6">
        <v>53509.8</v>
      </c>
      <c r="N3463" s="6">
        <v>-228.80000000000291</v>
      </c>
    </row>
    <row r="3464" spans="1:14" x14ac:dyDescent="0.25">
      <c r="A3464" s="5" t="s">
        <v>1604</v>
      </c>
      <c r="B3464" s="5" t="s">
        <v>119</v>
      </c>
      <c r="C3464" s="5" t="s">
        <v>42</v>
      </c>
      <c r="D3464" s="5" t="s">
        <v>53</v>
      </c>
      <c r="E3464" s="6">
        <v>384616.05</v>
      </c>
      <c r="F3464" s="6">
        <v>383024.45771144278</v>
      </c>
      <c r="G3464" s="6">
        <v>1591.5922885572072</v>
      </c>
      <c r="H3464" s="6">
        <v>384939.58</v>
      </c>
      <c r="I3464" s="6">
        <v>-323.53000000002794</v>
      </c>
      <c r="J3464" s="6">
        <v>39900</v>
      </c>
      <c r="K3464" s="6">
        <v>39735</v>
      </c>
      <c r="L3464" s="6">
        <v>165</v>
      </c>
      <c r="M3464" s="6">
        <v>39933.675000000003</v>
      </c>
      <c r="N3464" s="6">
        <v>-33.67500000000291</v>
      </c>
    </row>
    <row r="3465" spans="1:14" x14ac:dyDescent="0.25">
      <c r="A3465" s="5" t="s">
        <v>1604</v>
      </c>
      <c r="B3465" s="5" t="s">
        <v>54</v>
      </c>
      <c r="C3465" s="5" t="s">
        <v>42</v>
      </c>
      <c r="D3465" s="5" t="s">
        <v>55</v>
      </c>
      <c r="E3465" s="6">
        <v>2674.96</v>
      </c>
      <c r="F3465" s="6">
        <v>2622.5098039215686</v>
      </c>
      <c r="G3465" s="6">
        <v>52.450196078431418</v>
      </c>
      <c r="H3465" s="6">
        <v>2674.96</v>
      </c>
      <c r="I3465" s="6">
        <v>0</v>
      </c>
      <c r="J3465" s="6">
        <v>486.35700000000003</v>
      </c>
      <c r="K3465" s="6">
        <v>476.81960784313725</v>
      </c>
      <c r="L3465" s="6">
        <v>9.5373921568627793</v>
      </c>
      <c r="M3465" s="6">
        <v>486.35599999999999</v>
      </c>
      <c r="N3465" s="6">
        <v>1.0000000000331966E-3</v>
      </c>
    </row>
    <row r="3466" spans="1:14" x14ac:dyDescent="0.25">
      <c r="A3466" s="5" t="s">
        <v>1605</v>
      </c>
      <c r="B3466" s="5" t="s">
        <v>25</v>
      </c>
      <c r="C3466" s="5" t="s">
        <v>26</v>
      </c>
      <c r="D3466" s="5" t="s">
        <v>27</v>
      </c>
      <c r="E3466" s="6">
        <v>11975.26</v>
      </c>
      <c r="F3466" s="6">
        <v>0</v>
      </c>
      <c r="G3466" s="6">
        <v>11975.26</v>
      </c>
      <c r="H3466" s="6">
        <v>0</v>
      </c>
      <c r="I3466" s="6">
        <v>11975.26</v>
      </c>
      <c r="J3466" s="6">
        <v>0</v>
      </c>
      <c r="K3466" s="6">
        <v>0</v>
      </c>
      <c r="L3466" s="6">
        <v>0</v>
      </c>
      <c r="M3466" s="6">
        <v>0</v>
      </c>
      <c r="N3466" s="6">
        <v>0</v>
      </c>
    </row>
    <row r="3467" spans="1:14" x14ac:dyDescent="0.25">
      <c r="A3467" s="5" t="s">
        <v>1605</v>
      </c>
      <c r="B3467" s="5" t="s">
        <v>30</v>
      </c>
      <c r="C3467" s="5" t="s">
        <v>29</v>
      </c>
      <c r="D3467" s="5" t="s">
        <v>27</v>
      </c>
      <c r="E3467" s="6">
        <v>182.54</v>
      </c>
      <c r="F3467" s="6">
        <v>0</v>
      </c>
      <c r="G3467" s="6">
        <v>182.54</v>
      </c>
      <c r="H3467" s="6">
        <v>180.59</v>
      </c>
      <c r="I3467" s="6">
        <v>1.9499999999999886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</row>
    <row r="3468" spans="1:14" x14ac:dyDescent="0.25">
      <c r="A3468" s="5" t="s">
        <v>1605</v>
      </c>
      <c r="B3468" s="5" t="s">
        <v>31</v>
      </c>
      <c r="C3468" s="5" t="s">
        <v>29</v>
      </c>
      <c r="D3468" s="5" t="s">
        <v>27</v>
      </c>
      <c r="E3468" s="6">
        <v>818.75</v>
      </c>
      <c r="F3468" s="6">
        <v>0</v>
      </c>
      <c r="G3468" s="6">
        <v>818.75</v>
      </c>
      <c r="H3468" s="6">
        <v>809.97</v>
      </c>
      <c r="I3468" s="6">
        <v>8.7799999999999727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</row>
    <row r="3469" spans="1:14" x14ac:dyDescent="0.25">
      <c r="A3469" s="5" t="s">
        <v>1605</v>
      </c>
      <c r="B3469" s="5" t="s">
        <v>32</v>
      </c>
      <c r="C3469" s="5" t="s">
        <v>33</v>
      </c>
      <c r="D3469" s="5" t="s">
        <v>27</v>
      </c>
      <c r="E3469" s="6">
        <v>1318.69</v>
      </c>
      <c r="F3469" s="6">
        <v>0</v>
      </c>
      <c r="G3469" s="6">
        <v>1318.69</v>
      </c>
      <c r="H3469" s="6">
        <v>1819.25</v>
      </c>
      <c r="I3469" s="6">
        <v>-500.55999999999995</v>
      </c>
      <c r="J3469" s="6">
        <v>3.25</v>
      </c>
      <c r="K3469" s="6">
        <v>0</v>
      </c>
      <c r="L3469" s="6">
        <v>3.25</v>
      </c>
      <c r="M3469" s="6">
        <v>4.484</v>
      </c>
      <c r="N3469" s="6">
        <v>-1.234</v>
      </c>
    </row>
    <row r="3470" spans="1:14" x14ac:dyDescent="0.25">
      <c r="A3470" s="5" t="s">
        <v>1605</v>
      </c>
      <c r="B3470" s="5" t="s">
        <v>28</v>
      </c>
      <c r="C3470" s="5" t="s">
        <v>29</v>
      </c>
      <c r="D3470" s="5" t="s">
        <v>27</v>
      </c>
      <c r="E3470" s="6">
        <v>5833.28</v>
      </c>
      <c r="F3470" s="6">
        <v>0</v>
      </c>
      <c r="G3470" s="6">
        <v>5833.28</v>
      </c>
      <c r="H3470" s="6">
        <v>5770.76</v>
      </c>
      <c r="I3470" s="6">
        <v>62.519999999999527</v>
      </c>
      <c r="J3470" s="6">
        <v>0</v>
      </c>
      <c r="K3470" s="6">
        <v>0</v>
      </c>
      <c r="L3470" s="6">
        <v>0</v>
      </c>
      <c r="M3470" s="6">
        <v>0</v>
      </c>
      <c r="N3470" s="6">
        <v>0</v>
      </c>
    </row>
    <row r="3471" spans="1:14" x14ac:dyDescent="0.25">
      <c r="A3471" s="5" t="s">
        <v>1605</v>
      </c>
      <c r="B3471" s="5" t="s">
        <v>34</v>
      </c>
      <c r="C3471" s="5" t="s">
        <v>33</v>
      </c>
      <c r="D3471" s="5" t="s">
        <v>27</v>
      </c>
      <c r="E3471" s="6">
        <v>5895.5</v>
      </c>
      <c r="F3471" s="6">
        <v>0</v>
      </c>
      <c r="G3471" s="6">
        <v>5895.5</v>
      </c>
      <c r="H3471" s="6">
        <v>8133.4</v>
      </c>
      <c r="I3471" s="6">
        <v>-2237.8999999999996</v>
      </c>
      <c r="J3471" s="6">
        <v>3.25</v>
      </c>
      <c r="K3471" s="6">
        <v>0</v>
      </c>
      <c r="L3471" s="6">
        <v>3.25</v>
      </c>
      <c r="M3471" s="6">
        <v>4.484</v>
      </c>
      <c r="N3471" s="6">
        <v>-1.234</v>
      </c>
    </row>
    <row r="3472" spans="1:14" x14ac:dyDescent="0.25">
      <c r="A3472" s="5" t="s">
        <v>1605</v>
      </c>
      <c r="B3472" s="5" t="s">
        <v>35</v>
      </c>
      <c r="C3472" s="5" t="s">
        <v>33</v>
      </c>
      <c r="D3472" s="5" t="s">
        <v>27</v>
      </c>
      <c r="E3472" s="6">
        <v>6943.07</v>
      </c>
      <c r="F3472" s="6">
        <v>0</v>
      </c>
      <c r="G3472" s="6">
        <v>6943.07</v>
      </c>
      <c r="H3472" s="6">
        <v>9578.36</v>
      </c>
      <c r="I3472" s="6">
        <v>-2635.2900000000009</v>
      </c>
      <c r="J3472" s="6">
        <v>68.25</v>
      </c>
      <c r="K3472" s="6">
        <v>0</v>
      </c>
      <c r="L3472" s="6">
        <v>68.25</v>
      </c>
      <c r="M3472" s="6">
        <v>94.155000000000001</v>
      </c>
      <c r="N3472" s="6">
        <v>-25.905000000000001</v>
      </c>
    </row>
    <row r="3473" spans="1:14" x14ac:dyDescent="0.25">
      <c r="A3473" s="5" t="s">
        <v>1605</v>
      </c>
      <c r="B3473" s="5" t="s">
        <v>36</v>
      </c>
      <c r="C3473" s="5" t="s">
        <v>29</v>
      </c>
      <c r="D3473" s="5" t="s">
        <v>27</v>
      </c>
      <c r="E3473" s="6">
        <v>10521.63</v>
      </c>
      <c r="F3473" s="6">
        <v>0</v>
      </c>
      <c r="G3473" s="6">
        <v>10521.63</v>
      </c>
      <c r="H3473" s="6">
        <v>10408.870000000001</v>
      </c>
      <c r="I3473" s="6">
        <v>112.7599999999984</v>
      </c>
      <c r="J3473" s="6">
        <v>0</v>
      </c>
      <c r="K3473" s="6">
        <v>0</v>
      </c>
      <c r="L3473" s="6">
        <v>0</v>
      </c>
      <c r="M3473" s="6">
        <v>0</v>
      </c>
      <c r="N3473" s="6">
        <v>0</v>
      </c>
    </row>
    <row r="3474" spans="1:14" x14ac:dyDescent="0.25">
      <c r="A3474" s="5" t="s">
        <v>1605</v>
      </c>
      <c r="B3474" s="5" t="s">
        <v>37</v>
      </c>
      <c r="C3474" s="5" t="s">
        <v>29</v>
      </c>
      <c r="D3474" s="5" t="s">
        <v>27</v>
      </c>
      <c r="E3474" s="6">
        <v>23067.09</v>
      </c>
      <c r="F3474" s="6">
        <v>0</v>
      </c>
      <c r="G3474" s="6">
        <v>23067.09</v>
      </c>
      <c r="H3474" s="6">
        <v>22819.87</v>
      </c>
      <c r="I3474" s="6">
        <v>247.22000000000116</v>
      </c>
      <c r="J3474" s="6">
        <v>0</v>
      </c>
      <c r="K3474" s="6">
        <v>0</v>
      </c>
      <c r="L3474" s="6">
        <v>0</v>
      </c>
      <c r="M3474" s="6">
        <v>0</v>
      </c>
      <c r="N3474" s="6">
        <v>0</v>
      </c>
    </row>
    <row r="3475" spans="1:14" x14ac:dyDescent="0.25">
      <c r="A3475" s="5" t="s">
        <v>1605</v>
      </c>
      <c r="B3475" s="5" t="s">
        <v>106</v>
      </c>
      <c r="C3475" s="5" t="s">
        <v>39</v>
      </c>
      <c r="D3475" s="5" t="s">
        <v>40</v>
      </c>
      <c r="E3475" s="6">
        <v>-603588.32999999996</v>
      </c>
      <c r="F3475" s="6">
        <v>0</v>
      </c>
      <c r="G3475" s="6">
        <v>-603588.32999999996</v>
      </c>
      <c r="H3475" s="6">
        <v>-603588.32999999996</v>
      </c>
      <c r="I3475" s="6">
        <v>0</v>
      </c>
      <c r="J3475" s="6">
        <v>-3273</v>
      </c>
      <c r="K3475" s="6">
        <v>0</v>
      </c>
      <c r="L3475" s="6">
        <v>-3273</v>
      </c>
      <c r="M3475" s="6">
        <v>-3273</v>
      </c>
      <c r="N3475" s="6">
        <v>0</v>
      </c>
    </row>
    <row r="3476" spans="1:14" x14ac:dyDescent="0.25">
      <c r="A3476" s="5" t="s">
        <v>1605</v>
      </c>
      <c r="B3476" s="5" t="s">
        <v>92</v>
      </c>
      <c r="C3476" s="5" t="s">
        <v>42</v>
      </c>
      <c r="D3476" s="5" t="s">
        <v>43</v>
      </c>
      <c r="E3476" s="6">
        <v>25.54</v>
      </c>
      <c r="F3476" s="6">
        <v>0</v>
      </c>
      <c r="G3476" s="6">
        <v>25.54</v>
      </c>
      <c r="H3476" s="6">
        <v>0</v>
      </c>
      <c r="I3476" s="6">
        <v>25.54</v>
      </c>
      <c r="J3476" s="6">
        <v>300</v>
      </c>
      <c r="K3476" s="6">
        <v>0</v>
      </c>
      <c r="L3476" s="6">
        <v>300</v>
      </c>
      <c r="M3476" s="6">
        <v>0</v>
      </c>
      <c r="N3476" s="6">
        <v>300</v>
      </c>
    </row>
    <row r="3477" spans="1:14" x14ac:dyDescent="0.25">
      <c r="A3477" s="5" t="s">
        <v>1605</v>
      </c>
      <c r="B3477" s="5" t="s">
        <v>1364</v>
      </c>
      <c r="C3477" s="5" t="s">
        <v>42</v>
      </c>
      <c r="D3477" s="5" t="s">
        <v>43</v>
      </c>
      <c r="E3477" s="6">
        <v>41968.59</v>
      </c>
      <c r="F3477" s="6">
        <v>0</v>
      </c>
      <c r="G3477" s="6">
        <v>41968.59</v>
      </c>
      <c r="H3477" s="6">
        <v>0</v>
      </c>
      <c r="I3477" s="6">
        <v>41968.59</v>
      </c>
      <c r="J3477" s="6">
        <v>40342</v>
      </c>
      <c r="K3477" s="6">
        <v>0</v>
      </c>
      <c r="L3477" s="6">
        <v>40342</v>
      </c>
      <c r="M3477" s="6">
        <v>0</v>
      </c>
      <c r="N3477" s="6">
        <v>40342</v>
      </c>
    </row>
    <row r="3478" spans="1:14" x14ac:dyDescent="0.25">
      <c r="A3478" s="5" t="s">
        <v>1605</v>
      </c>
      <c r="B3478" s="5" t="s">
        <v>107</v>
      </c>
      <c r="C3478" s="5" t="s">
        <v>42</v>
      </c>
      <c r="D3478" s="5" t="s">
        <v>43</v>
      </c>
      <c r="E3478" s="6">
        <v>2159.5100000000002</v>
      </c>
      <c r="F3478" s="6">
        <v>2152.7192118226603</v>
      </c>
      <c r="G3478" s="6">
        <v>6.7907881773398913</v>
      </c>
      <c r="H3478" s="6">
        <v>2185.0100000000002</v>
      </c>
      <c r="I3478" s="6">
        <v>-25.5</v>
      </c>
      <c r="J3478" s="6">
        <v>39400</v>
      </c>
      <c r="K3478" s="6">
        <v>39276</v>
      </c>
      <c r="L3478" s="6">
        <v>124</v>
      </c>
      <c r="M3478" s="6">
        <v>39865.14</v>
      </c>
      <c r="N3478" s="6">
        <v>-465.13999999999942</v>
      </c>
    </row>
    <row r="3479" spans="1:14" x14ac:dyDescent="0.25">
      <c r="A3479" s="5" t="s">
        <v>1605</v>
      </c>
      <c r="B3479" s="5" t="s">
        <v>44</v>
      </c>
      <c r="C3479" s="5" t="s">
        <v>42</v>
      </c>
      <c r="D3479" s="5" t="s">
        <v>43</v>
      </c>
      <c r="E3479" s="6">
        <v>3248.5</v>
      </c>
      <c r="F3479" s="6">
        <v>3243.5422885572139</v>
      </c>
      <c r="G3479" s="6">
        <v>4.9577114427861488</v>
      </c>
      <c r="H3479" s="6">
        <v>3259.76</v>
      </c>
      <c r="I3479" s="6">
        <v>-11.260000000000218</v>
      </c>
      <c r="J3479" s="6">
        <v>3278</v>
      </c>
      <c r="K3479" s="6">
        <v>3273</v>
      </c>
      <c r="L3479" s="6">
        <v>5</v>
      </c>
      <c r="M3479" s="6">
        <v>3289.3649999999998</v>
      </c>
      <c r="N3479" s="6">
        <v>-11.364999999999782</v>
      </c>
    </row>
    <row r="3480" spans="1:14" x14ac:dyDescent="0.25">
      <c r="A3480" s="5" t="s">
        <v>1605</v>
      </c>
      <c r="B3480" s="5" t="s">
        <v>99</v>
      </c>
      <c r="C3480" s="5" t="s">
        <v>42</v>
      </c>
      <c r="D3480" s="5" t="s">
        <v>43</v>
      </c>
      <c r="E3480" s="6">
        <v>9358.9</v>
      </c>
      <c r="F3480" s="6">
        <v>9353.1822660098514</v>
      </c>
      <c r="G3480" s="6">
        <v>5.7177339901481901</v>
      </c>
      <c r="H3480" s="6">
        <v>9493.48</v>
      </c>
      <c r="I3480" s="6">
        <v>-134.57999999999993</v>
      </c>
      <c r="J3480" s="6">
        <v>39300</v>
      </c>
      <c r="K3480" s="6">
        <v>39276</v>
      </c>
      <c r="L3480" s="6">
        <v>24</v>
      </c>
      <c r="M3480" s="6">
        <v>39865.14</v>
      </c>
      <c r="N3480" s="6">
        <v>-565.13999999999942</v>
      </c>
    </row>
    <row r="3481" spans="1:14" x14ac:dyDescent="0.25">
      <c r="A3481" s="5" t="s">
        <v>1605</v>
      </c>
      <c r="B3481" s="5" t="s">
        <v>100</v>
      </c>
      <c r="C3481" s="5" t="s">
        <v>42</v>
      </c>
      <c r="D3481" s="5" t="s">
        <v>43</v>
      </c>
      <c r="E3481" s="6">
        <v>12052.85</v>
      </c>
      <c r="F3481" s="6">
        <v>12014.916256157636</v>
      </c>
      <c r="G3481" s="6">
        <v>37.933743842364493</v>
      </c>
      <c r="H3481" s="6">
        <v>12195.14</v>
      </c>
      <c r="I3481" s="6">
        <v>-142.28999999999905</v>
      </c>
      <c r="J3481" s="6">
        <v>39400</v>
      </c>
      <c r="K3481" s="6">
        <v>39276</v>
      </c>
      <c r="L3481" s="6">
        <v>124</v>
      </c>
      <c r="M3481" s="6">
        <v>39865.14</v>
      </c>
      <c r="N3481" s="6">
        <v>-465.13999999999942</v>
      </c>
    </row>
    <row r="3482" spans="1:14" x14ac:dyDescent="0.25">
      <c r="A3482" s="5" t="s">
        <v>1605</v>
      </c>
      <c r="B3482" s="5" t="s">
        <v>47</v>
      </c>
      <c r="C3482" s="5" t="s">
        <v>42</v>
      </c>
      <c r="D3482" s="5" t="s">
        <v>43</v>
      </c>
      <c r="E3482" s="6">
        <v>18538.650000000001</v>
      </c>
      <c r="F3482" s="6">
        <v>18467.186274509804</v>
      </c>
      <c r="G3482" s="6">
        <v>71.463725490197248</v>
      </c>
      <c r="H3482" s="6">
        <v>18836.53</v>
      </c>
      <c r="I3482" s="6">
        <v>-297.87999999999738</v>
      </c>
      <c r="J3482" s="6">
        <v>39428</v>
      </c>
      <c r="K3482" s="6">
        <v>39275.999999999993</v>
      </c>
      <c r="L3482" s="6">
        <v>152.00000000000728</v>
      </c>
      <c r="M3482" s="6">
        <v>40061.519999999997</v>
      </c>
      <c r="N3482" s="6">
        <v>-633.5199999999968</v>
      </c>
    </row>
    <row r="3483" spans="1:14" x14ac:dyDescent="0.25">
      <c r="A3483" s="5" t="s">
        <v>1605</v>
      </c>
      <c r="B3483" s="5" t="s">
        <v>101</v>
      </c>
      <c r="C3483" s="5" t="s">
        <v>42</v>
      </c>
      <c r="D3483" s="5" t="s">
        <v>43</v>
      </c>
      <c r="E3483" s="6">
        <v>36241.160000000003</v>
      </c>
      <c r="F3483" s="6">
        <v>35276.482758620688</v>
      </c>
      <c r="G3483" s="6">
        <v>964.67724137931509</v>
      </c>
      <c r="H3483" s="6">
        <v>35805.629999999997</v>
      </c>
      <c r="I3483" s="6">
        <v>435.53000000000611</v>
      </c>
      <c r="J3483" s="6">
        <v>40350</v>
      </c>
      <c r="K3483" s="6">
        <v>39276</v>
      </c>
      <c r="L3483" s="6">
        <v>1074</v>
      </c>
      <c r="M3483" s="6">
        <v>39865.14</v>
      </c>
      <c r="N3483" s="6">
        <v>484.86000000000058</v>
      </c>
    </row>
    <row r="3484" spans="1:14" x14ac:dyDescent="0.25">
      <c r="A3484" s="5" t="s">
        <v>1605</v>
      </c>
      <c r="B3484" s="5" t="s">
        <v>109</v>
      </c>
      <c r="C3484" s="5" t="s">
        <v>42</v>
      </c>
      <c r="D3484" s="5" t="s">
        <v>43</v>
      </c>
      <c r="E3484" s="6">
        <v>39458.9</v>
      </c>
      <c r="F3484" s="6">
        <v>39112.354679802957</v>
      </c>
      <c r="G3484" s="6">
        <v>346.54532019704493</v>
      </c>
      <c r="H3484" s="6">
        <v>39699.040000000001</v>
      </c>
      <c r="I3484" s="6">
        <v>-240.13999999999942</v>
      </c>
      <c r="J3484" s="6">
        <v>3302</v>
      </c>
      <c r="K3484" s="6">
        <v>3273</v>
      </c>
      <c r="L3484" s="6">
        <v>29</v>
      </c>
      <c r="M3484" s="6">
        <v>3322.0949999999998</v>
      </c>
      <c r="N3484" s="6">
        <v>-20.0949999999998</v>
      </c>
    </row>
    <row r="3485" spans="1:14" x14ac:dyDescent="0.25">
      <c r="A3485" s="5" t="s">
        <v>1605</v>
      </c>
      <c r="B3485" s="5" t="s">
        <v>50</v>
      </c>
      <c r="C3485" s="5" t="s">
        <v>42</v>
      </c>
      <c r="D3485" s="5" t="s">
        <v>43</v>
      </c>
      <c r="E3485" s="6">
        <v>0</v>
      </c>
      <c r="F3485" s="6">
        <v>48958.716417910451</v>
      </c>
      <c r="G3485" s="6">
        <v>-48958.716417910451</v>
      </c>
      <c r="H3485" s="6">
        <v>49203.51</v>
      </c>
      <c r="I3485" s="6">
        <v>-49203.51</v>
      </c>
      <c r="J3485" s="6">
        <v>0</v>
      </c>
      <c r="K3485" s="6">
        <v>39275.999999999993</v>
      </c>
      <c r="L3485" s="6">
        <v>-39275.999999999993</v>
      </c>
      <c r="M3485" s="6">
        <v>39472.379999999997</v>
      </c>
      <c r="N3485" s="6">
        <v>-39472.379999999997</v>
      </c>
    </row>
    <row r="3486" spans="1:14" x14ac:dyDescent="0.25">
      <c r="A3486" s="5" t="s">
        <v>1605</v>
      </c>
      <c r="B3486" s="5" t="s">
        <v>103</v>
      </c>
      <c r="C3486" s="5" t="s">
        <v>42</v>
      </c>
      <c r="D3486" s="5" t="s">
        <v>43</v>
      </c>
      <c r="E3486" s="6">
        <v>197677.76</v>
      </c>
      <c r="F3486" s="6">
        <v>196985.63366336634</v>
      </c>
      <c r="G3486" s="6">
        <v>692.12633663366432</v>
      </c>
      <c r="H3486" s="6">
        <v>198955.49</v>
      </c>
      <c r="I3486" s="6">
        <v>-1277.7299999999814</v>
      </c>
      <c r="J3486" s="6">
        <v>39414</v>
      </c>
      <c r="K3486" s="6">
        <v>39276</v>
      </c>
      <c r="L3486" s="6">
        <v>138</v>
      </c>
      <c r="M3486" s="6">
        <v>39668.76</v>
      </c>
      <c r="N3486" s="6">
        <v>-254.76000000000204</v>
      </c>
    </row>
    <row r="3487" spans="1:14" x14ac:dyDescent="0.25">
      <c r="A3487" s="5" t="s">
        <v>1605</v>
      </c>
      <c r="B3487" s="5" t="s">
        <v>104</v>
      </c>
      <c r="C3487" s="5" t="s">
        <v>42</v>
      </c>
      <c r="D3487" s="5" t="s">
        <v>53</v>
      </c>
      <c r="E3487" s="6">
        <v>174319.11</v>
      </c>
      <c r="F3487" s="6">
        <v>171592.64676616914</v>
      </c>
      <c r="G3487" s="6">
        <v>2726.4632338308438</v>
      </c>
      <c r="H3487" s="6">
        <v>172450.61</v>
      </c>
      <c r="I3487" s="6">
        <v>1868.5</v>
      </c>
      <c r="J3487" s="6">
        <v>29925</v>
      </c>
      <c r="K3487" s="6">
        <v>29457</v>
      </c>
      <c r="L3487" s="6">
        <v>468</v>
      </c>
      <c r="M3487" s="6">
        <v>29604.285</v>
      </c>
      <c r="N3487" s="6">
        <v>320.71500000000015</v>
      </c>
    </row>
    <row r="3488" spans="1:14" x14ac:dyDescent="0.25">
      <c r="A3488" s="5" t="s">
        <v>1605</v>
      </c>
      <c r="B3488" s="5" t="s">
        <v>54</v>
      </c>
      <c r="C3488" s="5" t="s">
        <v>42</v>
      </c>
      <c r="D3488" s="5" t="s">
        <v>55</v>
      </c>
      <c r="E3488" s="6">
        <v>1983.05</v>
      </c>
      <c r="F3488" s="6">
        <v>1944.1666666666667</v>
      </c>
      <c r="G3488" s="6">
        <v>38.883333333333212</v>
      </c>
      <c r="H3488" s="6">
        <v>1983.05</v>
      </c>
      <c r="I3488" s="6">
        <v>0</v>
      </c>
      <c r="J3488" s="6">
        <v>360.55399999999997</v>
      </c>
      <c r="K3488" s="6">
        <v>353.48431372549015</v>
      </c>
      <c r="L3488" s="6">
        <v>7.0696862745098201</v>
      </c>
      <c r="M3488" s="6">
        <v>360.55399999999997</v>
      </c>
      <c r="N3488" s="6">
        <v>0</v>
      </c>
    </row>
    <row r="3489" spans="1:14" x14ac:dyDescent="0.25">
      <c r="A3489" s="5" t="s">
        <v>1606</v>
      </c>
      <c r="B3489" s="5" t="s">
        <v>25</v>
      </c>
      <c r="C3489" s="5" t="s">
        <v>26</v>
      </c>
      <c r="D3489" s="5" t="s">
        <v>27</v>
      </c>
      <c r="E3489" s="6">
        <v>390.39</v>
      </c>
      <c r="F3489" s="6">
        <v>0</v>
      </c>
      <c r="G3489" s="6">
        <v>390.39</v>
      </c>
      <c r="H3489" s="6">
        <v>0</v>
      </c>
      <c r="I3489" s="6">
        <v>390.39</v>
      </c>
      <c r="J3489" s="6">
        <v>0</v>
      </c>
      <c r="K3489" s="6">
        <v>0</v>
      </c>
      <c r="L3489" s="6">
        <v>0</v>
      </c>
      <c r="M3489" s="6">
        <v>0</v>
      </c>
      <c r="N3489" s="6">
        <v>0</v>
      </c>
    </row>
    <row r="3490" spans="1:14" x14ac:dyDescent="0.25">
      <c r="A3490" s="5" t="s">
        <v>1606</v>
      </c>
      <c r="B3490" s="5" t="s">
        <v>258</v>
      </c>
      <c r="C3490" s="5" t="s">
        <v>33</v>
      </c>
      <c r="D3490" s="5" t="s">
        <v>27</v>
      </c>
      <c r="E3490" s="6">
        <v>106.25</v>
      </c>
      <c r="F3490" s="6">
        <v>0</v>
      </c>
      <c r="G3490" s="6">
        <v>106.25</v>
      </c>
      <c r="H3490" s="6">
        <v>111.58</v>
      </c>
      <c r="I3490" s="6">
        <v>-5.3299999999999983</v>
      </c>
      <c r="J3490" s="6">
        <v>9.0500000000000007</v>
      </c>
      <c r="K3490" s="6">
        <v>0</v>
      </c>
      <c r="L3490" s="6">
        <v>9.0500000000000007</v>
      </c>
      <c r="M3490" s="6">
        <v>9.5050000000000008</v>
      </c>
      <c r="N3490" s="6">
        <v>-0.45500000000000007</v>
      </c>
    </row>
    <row r="3491" spans="1:14" x14ac:dyDescent="0.25">
      <c r="A3491" s="5" t="s">
        <v>1606</v>
      </c>
      <c r="B3491" s="5" t="s">
        <v>259</v>
      </c>
      <c r="C3491" s="5" t="s">
        <v>33</v>
      </c>
      <c r="D3491" s="5" t="s">
        <v>27</v>
      </c>
      <c r="E3491" s="6">
        <v>272.77</v>
      </c>
      <c r="F3491" s="6">
        <v>0</v>
      </c>
      <c r="G3491" s="6">
        <v>272.77</v>
      </c>
      <c r="H3491" s="6">
        <v>286.48</v>
      </c>
      <c r="I3491" s="6">
        <v>-13.710000000000036</v>
      </c>
      <c r="J3491" s="6">
        <v>9.0500000000000007</v>
      </c>
      <c r="K3491" s="6">
        <v>0</v>
      </c>
      <c r="L3491" s="6">
        <v>9.0500000000000007</v>
      </c>
      <c r="M3491" s="6">
        <v>9.5050000000000008</v>
      </c>
      <c r="N3491" s="6">
        <v>-0.45500000000000007</v>
      </c>
    </row>
    <row r="3492" spans="1:14" x14ac:dyDescent="0.25">
      <c r="A3492" s="5" t="s">
        <v>1606</v>
      </c>
      <c r="B3492" s="5" t="s">
        <v>260</v>
      </c>
      <c r="C3492" s="5" t="s">
        <v>33</v>
      </c>
      <c r="D3492" s="5" t="s">
        <v>27</v>
      </c>
      <c r="E3492" s="6">
        <v>9090.73</v>
      </c>
      <c r="F3492" s="6">
        <v>0</v>
      </c>
      <c r="G3492" s="6">
        <v>9090.73</v>
      </c>
      <c r="H3492" s="6">
        <v>9545.84</v>
      </c>
      <c r="I3492" s="6">
        <v>-455.11000000000058</v>
      </c>
      <c r="J3492" s="6">
        <v>90.5</v>
      </c>
      <c r="K3492" s="6">
        <v>0</v>
      </c>
      <c r="L3492" s="6">
        <v>90.5</v>
      </c>
      <c r="M3492" s="6">
        <v>95.031000000000006</v>
      </c>
      <c r="N3492" s="6">
        <v>-4.5310000000000059</v>
      </c>
    </row>
    <row r="3493" spans="1:14" x14ac:dyDescent="0.25">
      <c r="A3493" s="5" t="s">
        <v>1606</v>
      </c>
      <c r="B3493" s="5" t="s">
        <v>272</v>
      </c>
      <c r="C3493" s="5" t="s">
        <v>39</v>
      </c>
      <c r="D3493" s="5" t="s">
        <v>43</v>
      </c>
      <c r="E3493" s="6">
        <v>-39950.85</v>
      </c>
      <c r="F3493" s="6">
        <v>0</v>
      </c>
      <c r="G3493" s="6">
        <v>-39950.85</v>
      </c>
      <c r="H3493" s="6">
        <v>-39950.94</v>
      </c>
      <c r="I3493" s="6">
        <v>9.0000000003783498E-2</v>
      </c>
      <c r="J3493" s="6">
        <v>-44190</v>
      </c>
      <c r="K3493" s="6">
        <v>0</v>
      </c>
      <c r="L3493" s="6">
        <v>-44190</v>
      </c>
      <c r="M3493" s="6">
        <v>-44190</v>
      </c>
      <c r="N3493" s="6">
        <v>0</v>
      </c>
    </row>
    <row r="3494" spans="1:14" x14ac:dyDescent="0.25">
      <c r="A3494" s="5" t="s">
        <v>1606</v>
      </c>
      <c r="B3494" s="5" t="s">
        <v>269</v>
      </c>
      <c r="C3494" s="5" t="s">
        <v>42</v>
      </c>
      <c r="D3494" s="5" t="s">
        <v>43</v>
      </c>
      <c r="E3494" s="6">
        <v>3950.88</v>
      </c>
      <c r="F3494" s="6">
        <v>3950.5226824457591</v>
      </c>
      <c r="G3494" s="6">
        <v>0.3573175542410354</v>
      </c>
      <c r="H3494" s="6">
        <v>4005.83</v>
      </c>
      <c r="I3494" s="6">
        <v>-54.949999999999818</v>
      </c>
      <c r="J3494" s="6">
        <v>7292</v>
      </c>
      <c r="K3494" s="6">
        <v>7291.3500986193294</v>
      </c>
      <c r="L3494" s="6">
        <v>0.64990138067059888</v>
      </c>
      <c r="M3494" s="6">
        <v>7393.4290000000001</v>
      </c>
      <c r="N3494" s="6">
        <v>-101.42900000000009</v>
      </c>
    </row>
    <row r="3495" spans="1:14" x14ac:dyDescent="0.25">
      <c r="A3495" s="5" t="s">
        <v>1606</v>
      </c>
      <c r="B3495" s="5" t="s">
        <v>325</v>
      </c>
      <c r="C3495" s="5" t="s">
        <v>42</v>
      </c>
      <c r="D3495" s="5" t="s">
        <v>43</v>
      </c>
      <c r="E3495" s="6">
        <v>26139.83</v>
      </c>
      <c r="F3495" s="6">
        <v>25616.94581280788</v>
      </c>
      <c r="G3495" s="6">
        <v>522.88418719212132</v>
      </c>
      <c r="H3495" s="6">
        <v>26001.200000000001</v>
      </c>
      <c r="I3495" s="6">
        <v>138.63000000000102</v>
      </c>
      <c r="J3495" s="6">
        <v>45092</v>
      </c>
      <c r="K3495" s="6">
        <v>44190</v>
      </c>
      <c r="L3495" s="6">
        <v>902</v>
      </c>
      <c r="M3495" s="6">
        <v>44852.85</v>
      </c>
      <c r="N3495" s="6">
        <v>239.15000000000146</v>
      </c>
    </row>
    <row r="3496" spans="1:14" x14ac:dyDescent="0.25">
      <c r="A3496" s="5" t="s">
        <v>1607</v>
      </c>
      <c r="B3496" s="5" t="s">
        <v>25</v>
      </c>
      <c r="C3496" s="5" t="s">
        <v>26</v>
      </c>
      <c r="D3496" s="5" t="s">
        <v>27</v>
      </c>
      <c r="E3496" s="6">
        <v>5721.4</v>
      </c>
      <c r="F3496" s="6">
        <v>0</v>
      </c>
      <c r="G3496" s="6">
        <v>5721.4</v>
      </c>
      <c r="H3496" s="6">
        <v>0</v>
      </c>
      <c r="I3496" s="6">
        <v>5721.4</v>
      </c>
      <c r="J3496" s="6">
        <v>0</v>
      </c>
      <c r="K3496" s="6">
        <v>0</v>
      </c>
      <c r="L3496" s="6">
        <v>0</v>
      </c>
      <c r="M3496" s="6">
        <v>0</v>
      </c>
      <c r="N3496" s="6">
        <v>0</v>
      </c>
    </row>
    <row r="3497" spans="1:14" x14ac:dyDescent="0.25">
      <c r="A3497" s="5" t="s">
        <v>1607</v>
      </c>
      <c r="B3497" s="5" t="s">
        <v>30</v>
      </c>
      <c r="C3497" s="5" t="s">
        <v>29</v>
      </c>
      <c r="D3497" s="5" t="s">
        <v>27</v>
      </c>
      <c r="E3497" s="6">
        <v>1.59</v>
      </c>
      <c r="F3497" s="6">
        <v>0</v>
      </c>
      <c r="G3497" s="6">
        <v>1.59</v>
      </c>
      <c r="H3497" s="6">
        <v>1.4</v>
      </c>
      <c r="I3497" s="6">
        <v>0.19000000000000017</v>
      </c>
      <c r="J3497" s="6">
        <v>0</v>
      </c>
      <c r="K3497" s="6">
        <v>0</v>
      </c>
      <c r="L3497" s="6">
        <v>0</v>
      </c>
      <c r="M3497" s="6">
        <v>0</v>
      </c>
      <c r="N3497" s="6">
        <v>0</v>
      </c>
    </row>
    <row r="3498" spans="1:14" x14ac:dyDescent="0.25">
      <c r="A3498" s="5" t="s">
        <v>1607</v>
      </c>
      <c r="B3498" s="5" t="s">
        <v>31</v>
      </c>
      <c r="C3498" s="5" t="s">
        <v>29</v>
      </c>
      <c r="D3498" s="5" t="s">
        <v>27</v>
      </c>
      <c r="E3498" s="6">
        <v>7.11</v>
      </c>
      <c r="F3498" s="6">
        <v>0</v>
      </c>
      <c r="G3498" s="6">
        <v>7.11</v>
      </c>
      <c r="H3498" s="6">
        <v>6.28</v>
      </c>
      <c r="I3498" s="6">
        <v>0.83000000000000007</v>
      </c>
      <c r="J3498" s="6">
        <v>0</v>
      </c>
      <c r="K3498" s="6">
        <v>0</v>
      </c>
      <c r="L3498" s="6">
        <v>0</v>
      </c>
      <c r="M3498" s="6">
        <v>0</v>
      </c>
      <c r="N3498" s="6">
        <v>0</v>
      </c>
    </row>
    <row r="3499" spans="1:14" x14ac:dyDescent="0.25">
      <c r="A3499" s="5" t="s">
        <v>1607</v>
      </c>
      <c r="B3499" s="5" t="s">
        <v>28</v>
      </c>
      <c r="C3499" s="5" t="s">
        <v>29</v>
      </c>
      <c r="D3499" s="5" t="s">
        <v>27</v>
      </c>
      <c r="E3499" s="6">
        <v>50.68</v>
      </c>
      <c r="F3499" s="6">
        <v>0</v>
      </c>
      <c r="G3499" s="6">
        <v>50.68</v>
      </c>
      <c r="H3499" s="6">
        <v>44.76</v>
      </c>
      <c r="I3499" s="6">
        <v>5.9200000000000017</v>
      </c>
      <c r="J3499" s="6">
        <v>0</v>
      </c>
      <c r="K3499" s="6">
        <v>0</v>
      </c>
      <c r="L3499" s="6">
        <v>0</v>
      </c>
      <c r="M3499" s="6">
        <v>0</v>
      </c>
      <c r="N3499" s="6">
        <v>0</v>
      </c>
    </row>
    <row r="3500" spans="1:14" x14ac:dyDescent="0.25">
      <c r="A3500" s="5" t="s">
        <v>1607</v>
      </c>
      <c r="B3500" s="5" t="s">
        <v>36</v>
      </c>
      <c r="C3500" s="5" t="s">
        <v>29</v>
      </c>
      <c r="D3500" s="5" t="s">
        <v>27</v>
      </c>
      <c r="E3500" s="6">
        <v>91.42</v>
      </c>
      <c r="F3500" s="6">
        <v>0</v>
      </c>
      <c r="G3500" s="6">
        <v>91.42</v>
      </c>
      <c r="H3500" s="6">
        <v>80.73</v>
      </c>
      <c r="I3500" s="6">
        <v>10.689999999999998</v>
      </c>
      <c r="J3500" s="6">
        <v>0</v>
      </c>
      <c r="K3500" s="6">
        <v>0</v>
      </c>
      <c r="L3500" s="6">
        <v>0</v>
      </c>
      <c r="M3500" s="6">
        <v>0</v>
      </c>
      <c r="N3500" s="6">
        <v>0</v>
      </c>
    </row>
    <row r="3501" spans="1:14" x14ac:dyDescent="0.25">
      <c r="A3501" s="5" t="s">
        <v>1607</v>
      </c>
      <c r="B3501" s="5" t="s">
        <v>37</v>
      </c>
      <c r="C3501" s="5" t="s">
        <v>29</v>
      </c>
      <c r="D3501" s="5" t="s">
        <v>27</v>
      </c>
      <c r="E3501" s="6">
        <v>200.42</v>
      </c>
      <c r="F3501" s="6">
        <v>0</v>
      </c>
      <c r="G3501" s="6">
        <v>200.42</v>
      </c>
      <c r="H3501" s="6">
        <v>177</v>
      </c>
      <c r="I3501" s="6">
        <v>23.419999999999987</v>
      </c>
      <c r="J3501" s="6">
        <v>0</v>
      </c>
      <c r="K3501" s="6">
        <v>0</v>
      </c>
      <c r="L3501" s="6">
        <v>0</v>
      </c>
      <c r="M3501" s="6">
        <v>0</v>
      </c>
      <c r="N3501" s="6">
        <v>0</v>
      </c>
    </row>
    <row r="3502" spans="1:14" x14ac:dyDescent="0.25">
      <c r="A3502" s="5" t="s">
        <v>1607</v>
      </c>
      <c r="B3502" s="5" t="s">
        <v>346</v>
      </c>
      <c r="C3502" s="5" t="s">
        <v>33</v>
      </c>
      <c r="D3502" s="5" t="s">
        <v>27</v>
      </c>
      <c r="E3502" s="6">
        <v>5891.98</v>
      </c>
      <c r="F3502" s="6">
        <v>0</v>
      </c>
      <c r="G3502" s="6">
        <v>5891.98</v>
      </c>
      <c r="H3502" s="6">
        <v>6764.58</v>
      </c>
      <c r="I3502" s="6">
        <v>-872.60000000000036</v>
      </c>
      <c r="J3502" s="6">
        <v>20</v>
      </c>
      <c r="K3502" s="6">
        <v>0</v>
      </c>
      <c r="L3502" s="6">
        <v>20</v>
      </c>
      <c r="M3502" s="6">
        <v>22.962</v>
      </c>
      <c r="N3502" s="6">
        <v>-2.9619999999999997</v>
      </c>
    </row>
    <row r="3503" spans="1:14" x14ac:dyDescent="0.25">
      <c r="A3503" s="5" t="s">
        <v>1607</v>
      </c>
      <c r="B3503" s="5" t="s">
        <v>347</v>
      </c>
      <c r="C3503" s="5" t="s">
        <v>33</v>
      </c>
      <c r="D3503" s="5" t="s">
        <v>27</v>
      </c>
      <c r="E3503" s="6">
        <v>7884.31</v>
      </c>
      <c r="F3503" s="6">
        <v>0</v>
      </c>
      <c r="G3503" s="6">
        <v>7884.31</v>
      </c>
      <c r="H3503" s="6">
        <v>9051.99</v>
      </c>
      <c r="I3503" s="6">
        <v>-1167.6799999999994</v>
      </c>
      <c r="J3503" s="6">
        <v>20</v>
      </c>
      <c r="K3503" s="6">
        <v>0</v>
      </c>
      <c r="L3503" s="6">
        <v>20</v>
      </c>
      <c r="M3503" s="6">
        <v>22.962</v>
      </c>
      <c r="N3503" s="6">
        <v>-2.9619999999999997</v>
      </c>
    </row>
    <row r="3504" spans="1:14" x14ac:dyDescent="0.25">
      <c r="A3504" s="5" t="s">
        <v>1607</v>
      </c>
      <c r="B3504" s="5" t="s">
        <v>348</v>
      </c>
      <c r="C3504" s="5" t="s">
        <v>33</v>
      </c>
      <c r="D3504" s="5" t="s">
        <v>27</v>
      </c>
      <c r="E3504" s="6">
        <v>9496.5499999999993</v>
      </c>
      <c r="F3504" s="6">
        <v>0</v>
      </c>
      <c r="G3504" s="6">
        <v>9496.5499999999993</v>
      </c>
      <c r="H3504" s="6">
        <v>10902.98</v>
      </c>
      <c r="I3504" s="6">
        <v>-1406.4300000000003</v>
      </c>
      <c r="J3504" s="6">
        <v>120</v>
      </c>
      <c r="K3504" s="6">
        <v>0</v>
      </c>
      <c r="L3504" s="6">
        <v>120</v>
      </c>
      <c r="M3504" s="6">
        <v>137.77199999999999</v>
      </c>
      <c r="N3504" s="6">
        <v>-17.771999999999991</v>
      </c>
    </row>
    <row r="3505" spans="1:14" x14ac:dyDescent="0.25">
      <c r="A3505" s="5" t="s">
        <v>1607</v>
      </c>
      <c r="B3505" s="5" t="s">
        <v>177</v>
      </c>
      <c r="C3505" s="5" t="s">
        <v>39</v>
      </c>
      <c r="D3505" s="5" t="s">
        <v>58</v>
      </c>
      <c r="E3505" s="6">
        <v>-555596.36</v>
      </c>
      <c r="F3505" s="6">
        <v>0</v>
      </c>
      <c r="G3505" s="6">
        <v>-555596.36</v>
      </c>
      <c r="H3505" s="6">
        <v>-555596.29</v>
      </c>
      <c r="I3505" s="6">
        <v>-6.9999999948777258E-2</v>
      </c>
      <c r="J3505" s="6">
        <v>-22962</v>
      </c>
      <c r="K3505" s="6">
        <v>0</v>
      </c>
      <c r="L3505" s="6">
        <v>-22962</v>
      </c>
      <c r="M3505" s="6">
        <v>-22962</v>
      </c>
      <c r="N3505" s="6">
        <v>0</v>
      </c>
    </row>
    <row r="3506" spans="1:14" x14ac:dyDescent="0.25">
      <c r="A3506" s="5" t="s">
        <v>1607</v>
      </c>
      <c r="B3506" s="5" t="s">
        <v>75</v>
      </c>
      <c r="C3506" s="5" t="s">
        <v>42</v>
      </c>
      <c r="D3506" s="5" t="s">
        <v>58</v>
      </c>
      <c r="E3506" s="6">
        <v>469033.13</v>
      </c>
      <c r="F3506" s="6">
        <v>473363.87</v>
      </c>
      <c r="G3506" s="6">
        <v>-4330.7399999999907</v>
      </c>
      <c r="H3506" s="6">
        <v>473363.87</v>
      </c>
      <c r="I3506" s="6">
        <v>-4330.7399999999907</v>
      </c>
      <c r="J3506" s="6">
        <v>23662</v>
      </c>
      <c r="K3506" s="6">
        <v>23880.48</v>
      </c>
      <c r="L3506" s="6">
        <v>-218.47999999999956</v>
      </c>
      <c r="M3506" s="6">
        <v>23880.48</v>
      </c>
      <c r="N3506" s="6">
        <v>-218.47999999999956</v>
      </c>
    </row>
    <row r="3507" spans="1:14" x14ac:dyDescent="0.25">
      <c r="A3507" s="5" t="s">
        <v>1607</v>
      </c>
      <c r="B3507" s="5" t="s">
        <v>763</v>
      </c>
      <c r="C3507" s="5" t="s">
        <v>42</v>
      </c>
      <c r="D3507" s="5" t="s">
        <v>43</v>
      </c>
      <c r="E3507" s="6">
        <v>11772.07</v>
      </c>
      <c r="F3507" s="6">
        <v>11551.725490196079</v>
      </c>
      <c r="G3507" s="6">
        <v>220.34450980392103</v>
      </c>
      <c r="H3507" s="6">
        <v>11782.76</v>
      </c>
      <c r="I3507" s="6">
        <v>-10.690000000000509</v>
      </c>
      <c r="J3507" s="6">
        <v>23400</v>
      </c>
      <c r="K3507" s="6">
        <v>22962</v>
      </c>
      <c r="L3507" s="6">
        <v>438</v>
      </c>
      <c r="M3507" s="6">
        <v>23421.24</v>
      </c>
      <c r="N3507" s="6">
        <v>-21.240000000001601</v>
      </c>
    </row>
    <row r="3508" spans="1:14" x14ac:dyDescent="0.25">
      <c r="A3508" s="5" t="s">
        <v>1607</v>
      </c>
      <c r="B3508" s="5" t="s">
        <v>350</v>
      </c>
      <c r="C3508" s="5" t="s">
        <v>42</v>
      </c>
      <c r="D3508" s="5" t="s">
        <v>43</v>
      </c>
      <c r="E3508" s="6">
        <v>41904</v>
      </c>
      <c r="F3508" s="6">
        <v>40091.651741293535</v>
      </c>
      <c r="G3508" s="6">
        <v>1812.3482587064645</v>
      </c>
      <c r="H3508" s="6">
        <v>40292.11</v>
      </c>
      <c r="I3508" s="6">
        <v>1611.8899999999994</v>
      </c>
      <c r="J3508" s="6">
        <v>24000</v>
      </c>
      <c r="K3508" s="6">
        <v>22962</v>
      </c>
      <c r="L3508" s="6">
        <v>1038</v>
      </c>
      <c r="M3508" s="6">
        <v>23076.81</v>
      </c>
      <c r="N3508" s="6">
        <v>923.18999999999869</v>
      </c>
    </row>
    <row r="3509" spans="1:14" x14ac:dyDescent="0.25">
      <c r="A3509" s="5" t="s">
        <v>1607</v>
      </c>
      <c r="B3509" s="5" t="s">
        <v>355</v>
      </c>
      <c r="C3509" s="5" t="s">
        <v>42</v>
      </c>
      <c r="D3509" s="5" t="s">
        <v>53</v>
      </c>
      <c r="E3509" s="6">
        <v>3541.7</v>
      </c>
      <c r="F3509" s="6">
        <v>3127.86</v>
      </c>
      <c r="G3509" s="6">
        <v>413.83999999999969</v>
      </c>
      <c r="H3509" s="6">
        <v>3127.86</v>
      </c>
      <c r="I3509" s="6">
        <v>413.83999999999969</v>
      </c>
      <c r="J3509" s="6">
        <v>260</v>
      </c>
      <c r="K3509" s="6">
        <v>229.62</v>
      </c>
      <c r="L3509" s="6">
        <v>30.379999999999995</v>
      </c>
      <c r="M3509" s="6">
        <v>229.62</v>
      </c>
      <c r="N3509" s="6">
        <v>30.379999999999995</v>
      </c>
    </row>
    <row r="3510" spans="1:14" x14ac:dyDescent="0.25">
      <c r="A3510" s="5" t="s">
        <v>1608</v>
      </c>
      <c r="B3510" s="5" t="s">
        <v>25</v>
      </c>
      <c r="C3510" s="5" t="s">
        <v>26</v>
      </c>
      <c r="D3510" s="5" t="s">
        <v>27</v>
      </c>
      <c r="E3510" s="6">
        <v>16565.509999999998</v>
      </c>
      <c r="F3510" s="6">
        <v>0</v>
      </c>
      <c r="G3510" s="6">
        <v>16565.509999999998</v>
      </c>
      <c r="H3510" s="6">
        <v>0</v>
      </c>
      <c r="I3510" s="6">
        <v>16565.509999999998</v>
      </c>
      <c r="J3510" s="6">
        <v>0</v>
      </c>
      <c r="K3510" s="6">
        <v>0</v>
      </c>
      <c r="L3510" s="6">
        <v>0</v>
      </c>
      <c r="M3510" s="6">
        <v>0</v>
      </c>
      <c r="N3510" s="6">
        <v>0</v>
      </c>
    </row>
    <row r="3511" spans="1:14" x14ac:dyDescent="0.25">
      <c r="A3511" s="5" t="s">
        <v>1608</v>
      </c>
      <c r="B3511" s="5" t="s">
        <v>30</v>
      </c>
      <c r="C3511" s="5" t="s">
        <v>29</v>
      </c>
      <c r="D3511" s="5" t="s">
        <v>27</v>
      </c>
      <c r="E3511" s="6">
        <v>639.69000000000005</v>
      </c>
      <c r="F3511" s="6">
        <v>0</v>
      </c>
      <c r="G3511" s="6">
        <v>639.69000000000005</v>
      </c>
      <c r="H3511" s="6">
        <v>647.87</v>
      </c>
      <c r="I3511" s="6">
        <v>-8.17999999999995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</row>
    <row r="3512" spans="1:14" x14ac:dyDescent="0.25">
      <c r="A3512" s="5" t="s">
        <v>1608</v>
      </c>
      <c r="B3512" s="5" t="s">
        <v>31</v>
      </c>
      <c r="C3512" s="5" t="s">
        <v>29</v>
      </c>
      <c r="D3512" s="5" t="s">
        <v>27</v>
      </c>
      <c r="E3512" s="6">
        <v>2869.16</v>
      </c>
      <c r="F3512" s="6">
        <v>0</v>
      </c>
      <c r="G3512" s="6">
        <v>2869.16</v>
      </c>
      <c r="H3512" s="6">
        <v>2905.84</v>
      </c>
      <c r="I3512" s="6">
        <v>-36.680000000000291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</row>
    <row r="3513" spans="1:14" x14ac:dyDescent="0.25">
      <c r="A3513" s="5" t="s">
        <v>1608</v>
      </c>
      <c r="B3513" s="5" t="s">
        <v>32</v>
      </c>
      <c r="C3513" s="5" t="s">
        <v>33</v>
      </c>
      <c r="D3513" s="5" t="s">
        <v>27</v>
      </c>
      <c r="E3513" s="6">
        <v>6021.33</v>
      </c>
      <c r="F3513" s="6">
        <v>0</v>
      </c>
      <c r="G3513" s="6">
        <v>6021.33</v>
      </c>
      <c r="H3513" s="6">
        <v>6494.4</v>
      </c>
      <c r="I3513" s="6">
        <v>-473.06999999999971</v>
      </c>
      <c r="J3513" s="6">
        <v>14.84</v>
      </c>
      <c r="K3513" s="6">
        <v>0</v>
      </c>
      <c r="L3513" s="6">
        <v>14.84</v>
      </c>
      <c r="M3513" s="6">
        <v>16.006</v>
      </c>
      <c r="N3513" s="6">
        <v>-1.1660000000000004</v>
      </c>
    </row>
    <row r="3514" spans="1:14" x14ac:dyDescent="0.25">
      <c r="A3514" s="5" t="s">
        <v>1608</v>
      </c>
      <c r="B3514" s="5" t="s">
        <v>28</v>
      </c>
      <c r="C3514" s="5" t="s">
        <v>29</v>
      </c>
      <c r="D3514" s="5" t="s">
        <v>27</v>
      </c>
      <c r="E3514" s="6">
        <v>20441.72</v>
      </c>
      <c r="F3514" s="6">
        <v>0</v>
      </c>
      <c r="G3514" s="6">
        <v>20441.72</v>
      </c>
      <c r="H3514" s="6">
        <v>20703.04</v>
      </c>
      <c r="I3514" s="6">
        <v>-261.31999999999971</v>
      </c>
      <c r="J3514" s="6">
        <v>0</v>
      </c>
      <c r="K3514" s="6">
        <v>0</v>
      </c>
      <c r="L3514" s="6">
        <v>0</v>
      </c>
      <c r="M3514" s="6">
        <v>0</v>
      </c>
      <c r="N3514" s="6">
        <v>0</v>
      </c>
    </row>
    <row r="3515" spans="1:14" x14ac:dyDescent="0.25">
      <c r="A3515" s="5" t="s">
        <v>1608</v>
      </c>
      <c r="B3515" s="5" t="s">
        <v>34</v>
      </c>
      <c r="C3515" s="5" t="s">
        <v>33</v>
      </c>
      <c r="D3515" s="5" t="s">
        <v>27</v>
      </c>
      <c r="E3515" s="6">
        <v>26919.759999999998</v>
      </c>
      <c r="F3515" s="6">
        <v>0</v>
      </c>
      <c r="G3515" s="6">
        <v>26919.759999999998</v>
      </c>
      <c r="H3515" s="6">
        <v>29034.73</v>
      </c>
      <c r="I3515" s="6">
        <v>-2114.9700000000012</v>
      </c>
      <c r="J3515" s="6">
        <v>14.84</v>
      </c>
      <c r="K3515" s="6">
        <v>0</v>
      </c>
      <c r="L3515" s="6">
        <v>14.84</v>
      </c>
      <c r="M3515" s="6">
        <v>16.006</v>
      </c>
      <c r="N3515" s="6">
        <v>-1.1660000000000004</v>
      </c>
    </row>
    <row r="3516" spans="1:14" x14ac:dyDescent="0.25">
      <c r="A3516" s="5" t="s">
        <v>1608</v>
      </c>
      <c r="B3516" s="5" t="s">
        <v>35</v>
      </c>
      <c r="C3516" s="5" t="s">
        <v>33</v>
      </c>
      <c r="D3516" s="5" t="s">
        <v>27</v>
      </c>
      <c r="E3516" s="6">
        <v>31703.13</v>
      </c>
      <c r="F3516" s="6">
        <v>0</v>
      </c>
      <c r="G3516" s="6">
        <v>31703.13</v>
      </c>
      <c r="H3516" s="6">
        <v>34192.959999999999</v>
      </c>
      <c r="I3516" s="6">
        <v>-2489.8299999999981</v>
      </c>
      <c r="J3516" s="6">
        <v>311.64</v>
      </c>
      <c r="K3516" s="6">
        <v>0</v>
      </c>
      <c r="L3516" s="6">
        <v>311.64</v>
      </c>
      <c r="M3516" s="6">
        <v>336.11500000000001</v>
      </c>
      <c r="N3516" s="6">
        <v>-24.475000000000023</v>
      </c>
    </row>
    <row r="3517" spans="1:14" x14ac:dyDescent="0.25">
      <c r="A3517" s="5" t="s">
        <v>1608</v>
      </c>
      <c r="B3517" s="5" t="s">
        <v>36</v>
      </c>
      <c r="C3517" s="5" t="s">
        <v>29</v>
      </c>
      <c r="D3517" s="5" t="s">
        <v>27</v>
      </c>
      <c r="E3517" s="6">
        <v>36871.24</v>
      </c>
      <c r="F3517" s="6">
        <v>0</v>
      </c>
      <c r="G3517" s="6">
        <v>36871.24</v>
      </c>
      <c r="H3517" s="6">
        <v>37342.58</v>
      </c>
      <c r="I3517" s="6">
        <v>-471.34000000000378</v>
      </c>
      <c r="J3517" s="6">
        <v>0</v>
      </c>
      <c r="K3517" s="6">
        <v>0</v>
      </c>
      <c r="L3517" s="6">
        <v>0</v>
      </c>
      <c r="M3517" s="6">
        <v>0</v>
      </c>
      <c r="N3517" s="6">
        <v>0</v>
      </c>
    </row>
    <row r="3518" spans="1:14" x14ac:dyDescent="0.25">
      <c r="A3518" s="5" t="s">
        <v>1608</v>
      </c>
      <c r="B3518" s="5" t="s">
        <v>37</v>
      </c>
      <c r="C3518" s="5" t="s">
        <v>29</v>
      </c>
      <c r="D3518" s="5" t="s">
        <v>27</v>
      </c>
      <c r="E3518" s="6">
        <v>80834.63</v>
      </c>
      <c r="F3518" s="6">
        <v>0</v>
      </c>
      <c r="G3518" s="6">
        <v>80834.63</v>
      </c>
      <c r="H3518" s="6">
        <v>81867.97</v>
      </c>
      <c r="I3518" s="6">
        <v>-1033.3399999999965</v>
      </c>
      <c r="J3518" s="6">
        <v>0</v>
      </c>
      <c r="K3518" s="6">
        <v>0</v>
      </c>
      <c r="L3518" s="6">
        <v>0</v>
      </c>
      <c r="M3518" s="6">
        <v>0</v>
      </c>
      <c r="N3518" s="6">
        <v>0</v>
      </c>
    </row>
    <row r="3519" spans="1:14" x14ac:dyDescent="0.25">
      <c r="A3519" s="5" t="s">
        <v>1608</v>
      </c>
      <c r="B3519" s="5" t="s">
        <v>287</v>
      </c>
      <c r="C3519" s="5" t="s">
        <v>39</v>
      </c>
      <c r="D3519" s="5" t="s">
        <v>40</v>
      </c>
      <c r="E3519" s="6">
        <v>-2413621.13</v>
      </c>
      <c r="F3519" s="6">
        <v>0</v>
      </c>
      <c r="G3519" s="6">
        <v>-2413621.13</v>
      </c>
      <c r="H3519" s="6">
        <v>-2413620.89</v>
      </c>
      <c r="I3519" s="6">
        <v>-0.23999999975785613</v>
      </c>
      <c r="J3519" s="6">
        <v>-11684</v>
      </c>
      <c r="K3519" s="6">
        <v>0</v>
      </c>
      <c r="L3519" s="6">
        <v>-11684</v>
      </c>
      <c r="M3519" s="6">
        <v>-11684</v>
      </c>
      <c r="N3519" s="6">
        <v>0</v>
      </c>
    </row>
    <row r="3520" spans="1:14" x14ac:dyDescent="0.25">
      <c r="A3520" s="5" t="s">
        <v>1608</v>
      </c>
      <c r="B3520" s="5" t="s">
        <v>92</v>
      </c>
      <c r="C3520" s="5" t="s">
        <v>42</v>
      </c>
      <c r="D3520" s="5" t="s">
        <v>43</v>
      </c>
      <c r="E3520" s="6">
        <v>85.12</v>
      </c>
      <c r="F3520" s="6">
        <v>0</v>
      </c>
      <c r="G3520" s="6">
        <v>85.12</v>
      </c>
      <c r="H3520" s="6">
        <v>0</v>
      </c>
      <c r="I3520" s="6">
        <v>85.12</v>
      </c>
      <c r="J3520" s="6">
        <v>1000</v>
      </c>
      <c r="K3520" s="6">
        <v>0</v>
      </c>
      <c r="L3520" s="6">
        <v>1000</v>
      </c>
      <c r="M3520" s="6">
        <v>0</v>
      </c>
      <c r="N3520" s="6">
        <v>1000</v>
      </c>
    </row>
    <row r="3521" spans="1:14" x14ac:dyDescent="0.25">
      <c r="A3521" s="5" t="s">
        <v>1608</v>
      </c>
      <c r="B3521" s="5" t="s">
        <v>605</v>
      </c>
      <c r="C3521" s="5" t="s">
        <v>42</v>
      </c>
      <c r="D3521" s="5" t="s">
        <v>43</v>
      </c>
      <c r="E3521" s="6">
        <v>8411.0400000000009</v>
      </c>
      <c r="F3521" s="6">
        <v>0</v>
      </c>
      <c r="G3521" s="6">
        <v>8411.0400000000009</v>
      </c>
      <c r="H3521" s="6">
        <v>0</v>
      </c>
      <c r="I3521" s="6">
        <v>8411.0400000000009</v>
      </c>
      <c r="J3521" s="6">
        <v>132000</v>
      </c>
      <c r="K3521" s="6">
        <v>0</v>
      </c>
      <c r="L3521" s="6">
        <v>132000</v>
      </c>
      <c r="M3521" s="6">
        <v>0</v>
      </c>
      <c r="N3521" s="6">
        <v>132000</v>
      </c>
    </row>
    <row r="3522" spans="1:14" x14ac:dyDescent="0.25">
      <c r="A3522" s="5" t="s">
        <v>1608</v>
      </c>
      <c r="B3522" s="5" t="s">
        <v>601</v>
      </c>
      <c r="C3522" s="5" t="s">
        <v>42</v>
      </c>
      <c r="D3522" s="5" t="s">
        <v>43</v>
      </c>
      <c r="E3522" s="6">
        <v>38890.86</v>
      </c>
      <c r="F3522" s="6">
        <v>0</v>
      </c>
      <c r="G3522" s="6">
        <v>38890.86</v>
      </c>
      <c r="H3522" s="6">
        <v>0</v>
      </c>
      <c r="I3522" s="6">
        <v>38890.86</v>
      </c>
      <c r="J3522" s="6">
        <v>142400</v>
      </c>
      <c r="K3522" s="6">
        <v>0</v>
      </c>
      <c r="L3522" s="6">
        <v>142400</v>
      </c>
      <c r="M3522" s="6">
        <v>0</v>
      </c>
      <c r="N3522" s="6">
        <v>142400</v>
      </c>
    </row>
    <row r="3523" spans="1:14" x14ac:dyDescent="0.25">
      <c r="A3523" s="5" t="s">
        <v>1608</v>
      </c>
      <c r="B3523" s="5" t="s">
        <v>602</v>
      </c>
      <c r="C3523" s="5" t="s">
        <v>42</v>
      </c>
      <c r="D3523" s="5" t="s">
        <v>43</v>
      </c>
      <c r="E3523" s="6">
        <v>47021.9</v>
      </c>
      <c r="F3523" s="6">
        <v>0</v>
      </c>
      <c r="G3523" s="6">
        <v>47021.9</v>
      </c>
      <c r="H3523" s="6">
        <v>0</v>
      </c>
      <c r="I3523" s="6">
        <v>47021.9</v>
      </c>
      <c r="J3523" s="6">
        <v>142400</v>
      </c>
      <c r="K3523" s="6">
        <v>0</v>
      </c>
      <c r="L3523" s="6">
        <v>142400</v>
      </c>
      <c r="M3523" s="6">
        <v>0</v>
      </c>
      <c r="N3523" s="6">
        <v>142400</v>
      </c>
    </row>
    <row r="3524" spans="1:14" x14ac:dyDescent="0.25">
      <c r="A3524" s="5" t="s">
        <v>1608</v>
      </c>
      <c r="B3524" s="5" t="s">
        <v>1609</v>
      </c>
      <c r="C3524" s="5" t="s">
        <v>42</v>
      </c>
      <c r="D3524" s="5" t="s">
        <v>43</v>
      </c>
      <c r="E3524" s="6">
        <v>516.38</v>
      </c>
      <c r="F3524" s="6">
        <v>8517.6354679802953</v>
      </c>
      <c r="G3524" s="6">
        <v>-8001.2554679802952</v>
      </c>
      <c r="H3524" s="6">
        <v>8645.4</v>
      </c>
      <c r="I3524" s="6">
        <v>-8129.0199999999995</v>
      </c>
      <c r="J3524" s="6">
        <v>8500</v>
      </c>
      <c r="K3524" s="6">
        <v>140208</v>
      </c>
      <c r="L3524" s="6">
        <v>-131708</v>
      </c>
      <c r="M3524" s="6">
        <v>142311.12</v>
      </c>
      <c r="N3524" s="6">
        <v>-133811.12</v>
      </c>
    </row>
    <row r="3525" spans="1:14" x14ac:dyDescent="0.25">
      <c r="A3525" s="5" t="s">
        <v>1608</v>
      </c>
      <c r="B3525" s="5" t="s">
        <v>44</v>
      </c>
      <c r="C3525" s="5" t="s">
        <v>42</v>
      </c>
      <c r="D3525" s="5" t="s">
        <v>43</v>
      </c>
      <c r="E3525" s="6">
        <v>12110.84</v>
      </c>
      <c r="F3525" s="6">
        <v>12104.626865671642</v>
      </c>
      <c r="G3525" s="6">
        <v>6.2131343283581373</v>
      </c>
      <c r="H3525" s="6">
        <v>12165.15</v>
      </c>
      <c r="I3525" s="6">
        <v>-54.309999999999491</v>
      </c>
      <c r="J3525" s="6">
        <v>11690</v>
      </c>
      <c r="K3525" s="6">
        <v>11684</v>
      </c>
      <c r="L3525" s="6">
        <v>6</v>
      </c>
      <c r="M3525" s="6">
        <v>11742.42</v>
      </c>
      <c r="N3525" s="6">
        <v>-52.420000000000073</v>
      </c>
    </row>
    <row r="3526" spans="1:14" x14ac:dyDescent="0.25">
      <c r="A3526" s="5" t="s">
        <v>1608</v>
      </c>
      <c r="B3526" s="5" t="s">
        <v>1610</v>
      </c>
      <c r="C3526" s="5" t="s">
        <v>42</v>
      </c>
      <c r="D3526" s="5" t="s">
        <v>43</v>
      </c>
      <c r="E3526" s="6">
        <v>0</v>
      </c>
      <c r="F3526" s="6">
        <v>36531.192118226609</v>
      </c>
      <c r="G3526" s="6">
        <v>-36531.192118226609</v>
      </c>
      <c r="H3526" s="6">
        <v>37079.160000000003</v>
      </c>
      <c r="I3526" s="6">
        <v>-37079.160000000003</v>
      </c>
      <c r="J3526" s="6">
        <v>0</v>
      </c>
      <c r="K3526" s="6">
        <v>140208</v>
      </c>
      <c r="L3526" s="6">
        <v>-140208</v>
      </c>
      <c r="M3526" s="6">
        <v>142311.12</v>
      </c>
      <c r="N3526" s="6">
        <v>-142311.12</v>
      </c>
    </row>
    <row r="3527" spans="1:14" x14ac:dyDescent="0.25">
      <c r="A3527" s="5" t="s">
        <v>1608</v>
      </c>
      <c r="B3527" s="5" t="s">
        <v>1611</v>
      </c>
      <c r="C3527" s="5" t="s">
        <v>42</v>
      </c>
      <c r="D3527" s="5" t="s">
        <v>43</v>
      </c>
      <c r="E3527" s="6">
        <v>0</v>
      </c>
      <c r="F3527" s="6">
        <v>44178.137931034486</v>
      </c>
      <c r="G3527" s="6">
        <v>-44178.137931034486</v>
      </c>
      <c r="H3527" s="6">
        <v>44840.81</v>
      </c>
      <c r="I3527" s="6">
        <v>-44840.81</v>
      </c>
      <c r="J3527" s="6">
        <v>0</v>
      </c>
      <c r="K3527" s="6">
        <v>140208</v>
      </c>
      <c r="L3527" s="6">
        <v>-140208</v>
      </c>
      <c r="M3527" s="6">
        <v>142311.12</v>
      </c>
      <c r="N3527" s="6">
        <v>-142311.12</v>
      </c>
    </row>
    <row r="3528" spans="1:14" x14ac:dyDescent="0.25">
      <c r="A3528" s="5" t="s">
        <v>1608</v>
      </c>
      <c r="B3528" s="5" t="s">
        <v>47</v>
      </c>
      <c r="C3528" s="5" t="s">
        <v>42</v>
      </c>
      <c r="D3528" s="5" t="s">
        <v>43</v>
      </c>
      <c r="E3528" s="6">
        <v>66077.679999999993</v>
      </c>
      <c r="F3528" s="6">
        <v>65924.401960784307</v>
      </c>
      <c r="G3528" s="6">
        <v>153.27803921568557</v>
      </c>
      <c r="H3528" s="6">
        <v>67242.89</v>
      </c>
      <c r="I3528" s="6">
        <v>-1165.2100000000064</v>
      </c>
      <c r="J3528" s="6">
        <v>140534</v>
      </c>
      <c r="K3528" s="6">
        <v>140208</v>
      </c>
      <c r="L3528" s="6">
        <v>326</v>
      </c>
      <c r="M3528" s="6">
        <v>143012.16</v>
      </c>
      <c r="N3528" s="6">
        <v>-2478.1600000000035</v>
      </c>
    </row>
    <row r="3529" spans="1:14" x14ac:dyDescent="0.25">
      <c r="A3529" s="5" t="s">
        <v>1608</v>
      </c>
      <c r="B3529" s="5" t="s">
        <v>291</v>
      </c>
      <c r="C3529" s="5" t="s">
        <v>42</v>
      </c>
      <c r="D3529" s="5" t="s">
        <v>43</v>
      </c>
      <c r="E3529" s="6">
        <v>137416.95000000001</v>
      </c>
      <c r="F3529" s="6">
        <v>137053.32019704435</v>
      </c>
      <c r="G3529" s="6">
        <v>363.62980295566376</v>
      </c>
      <c r="H3529" s="6">
        <v>139109.12</v>
      </c>
      <c r="I3529" s="6">
        <v>-1692.1699999999837</v>
      </c>
      <c r="J3529" s="6">
        <v>11715</v>
      </c>
      <c r="K3529" s="6">
        <v>11684</v>
      </c>
      <c r="L3529" s="6">
        <v>31</v>
      </c>
      <c r="M3529" s="6">
        <v>11859.26</v>
      </c>
      <c r="N3529" s="6">
        <v>-144.26000000000022</v>
      </c>
    </row>
    <row r="3530" spans="1:14" x14ac:dyDescent="0.25">
      <c r="A3530" s="5" t="s">
        <v>1608</v>
      </c>
      <c r="B3530" s="5" t="s">
        <v>1364</v>
      </c>
      <c r="C3530" s="5" t="s">
        <v>42</v>
      </c>
      <c r="D3530" s="5" t="s">
        <v>43</v>
      </c>
      <c r="E3530" s="6">
        <v>146164.96</v>
      </c>
      <c r="F3530" s="6">
        <v>145861.18407960198</v>
      </c>
      <c r="G3530" s="6">
        <v>303.77592039800948</v>
      </c>
      <c r="H3530" s="6">
        <v>146590.49</v>
      </c>
      <c r="I3530" s="6">
        <v>-425.52999999999884</v>
      </c>
      <c r="J3530" s="6">
        <v>140500</v>
      </c>
      <c r="K3530" s="6">
        <v>140208</v>
      </c>
      <c r="L3530" s="6">
        <v>292</v>
      </c>
      <c r="M3530" s="6">
        <v>140909.04</v>
      </c>
      <c r="N3530" s="6">
        <v>-409.04000000000815</v>
      </c>
    </row>
    <row r="3531" spans="1:14" x14ac:dyDescent="0.25">
      <c r="A3531" s="5" t="s">
        <v>1608</v>
      </c>
      <c r="B3531" s="5" t="s">
        <v>284</v>
      </c>
      <c r="C3531" s="5" t="s">
        <v>42</v>
      </c>
      <c r="D3531" s="5" t="s">
        <v>43</v>
      </c>
      <c r="E3531" s="6">
        <v>158859.93</v>
      </c>
      <c r="F3531" s="6">
        <v>152156.52216748768</v>
      </c>
      <c r="G3531" s="6">
        <v>6703.4078325123119</v>
      </c>
      <c r="H3531" s="6">
        <v>154438.87</v>
      </c>
      <c r="I3531" s="6">
        <v>4421.0599999999977</v>
      </c>
      <c r="J3531" s="6">
        <v>146385</v>
      </c>
      <c r="K3531" s="6">
        <v>140208</v>
      </c>
      <c r="L3531" s="6">
        <v>6177</v>
      </c>
      <c r="M3531" s="6">
        <v>142311.12</v>
      </c>
      <c r="N3531" s="6">
        <v>4073.8800000000047</v>
      </c>
    </row>
    <row r="3532" spans="1:14" x14ac:dyDescent="0.25">
      <c r="A3532" s="5" t="s">
        <v>1608</v>
      </c>
      <c r="B3532" s="5" t="s">
        <v>51</v>
      </c>
      <c r="C3532" s="5" t="s">
        <v>42</v>
      </c>
      <c r="D3532" s="5" t="s">
        <v>43</v>
      </c>
      <c r="E3532" s="6">
        <v>794621.2</v>
      </c>
      <c r="F3532" s="6">
        <v>791932.64356435649</v>
      </c>
      <c r="G3532" s="6">
        <v>2688.5564356434625</v>
      </c>
      <c r="H3532" s="6">
        <v>799851.97</v>
      </c>
      <c r="I3532" s="6">
        <v>-5230.7700000000186</v>
      </c>
      <c r="J3532" s="6">
        <v>140684</v>
      </c>
      <c r="K3532" s="6">
        <v>140207.99999999997</v>
      </c>
      <c r="L3532" s="6">
        <v>476.0000000000291</v>
      </c>
      <c r="M3532" s="6">
        <v>141610.07999999999</v>
      </c>
      <c r="N3532" s="6">
        <v>-926.07999999998719</v>
      </c>
    </row>
    <row r="3533" spans="1:14" x14ac:dyDescent="0.25">
      <c r="A3533" s="5" t="s">
        <v>1608</v>
      </c>
      <c r="B3533" s="5" t="s">
        <v>292</v>
      </c>
      <c r="C3533" s="5" t="s">
        <v>42</v>
      </c>
      <c r="D3533" s="5" t="s">
        <v>53</v>
      </c>
      <c r="E3533" s="6">
        <v>773498.99</v>
      </c>
      <c r="F3533" s="6">
        <v>775632.23762376234</v>
      </c>
      <c r="G3533" s="6">
        <v>-2133.2476237623487</v>
      </c>
      <c r="H3533" s="6">
        <v>783388.56</v>
      </c>
      <c r="I3533" s="6">
        <v>-9889.5700000000652</v>
      </c>
      <c r="J3533" s="6">
        <v>104867</v>
      </c>
      <c r="K3533" s="6">
        <v>105156</v>
      </c>
      <c r="L3533" s="6">
        <v>-289</v>
      </c>
      <c r="M3533" s="6">
        <v>106207.56</v>
      </c>
      <c r="N3533" s="6">
        <v>-1340.5599999999977</v>
      </c>
    </row>
    <row r="3534" spans="1:14" x14ac:dyDescent="0.25">
      <c r="A3534" s="5" t="s">
        <v>1608</v>
      </c>
      <c r="B3534" s="5" t="s">
        <v>54</v>
      </c>
      <c r="C3534" s="5" t="s">
        <v>42</v>
      </c>
      <c r="D3534" s="5" t="s">
        <v>55</v>
      </c>
      <c r="E3534" s="6">
        <v>7079.11</v>
      </c>
      <c r="F3534" s="6">
        <v>6940.2941176470586</v>
      </c>
      <c r="G3534" s="6">
        <v>138.81588235294112</v>
      </c>
      <c r="H3534" s="6">
        <v>7079.1</v>
      </c>
      <c r="I3534" s="6">
        <v>9.999999999308784E-3</v>
      </c>
      <c r="J3534" s="6">
        <v>1287.1099999999999</v>
      </c>
      <c r="K3534" s="6">
        <v>1261.8715686274509</v>
      </c>
      <c r="L3534" s="6">
        <v>25.23843137254903</v>
      </c>
      <c r="M3534" s="6">
        <v>1287.1089999999999</v>
      </c>
      <c r="N3534" s="6">
        <v>9.9999999997635314E-4</v>
      </c>
    </row>
    <row r="3535" spans="1:14" x14ac:dyDescent="0.25">
      <c r="A3535" s="5" t="s">
        <v>1612</v>
      </c>
      <c r="B3535" s="5" t="s">
        <v>25</v>
      </c>
      <c r="C3535" s="5" t="s">
        <v>26</v>
      </c>
      <c r="D3535" s="5" t="s">
        <v>27</v>
      </c>
      <c r="E3535" s="6">
        <v>670.47</v>
      </c>
      <c r="F3535" s="6">
        <v>0</v>
      </c>
      <c r="G3535" s="6">
        <v>670.47</v>
      </c>
      <c r="H3535" s="6">
        <v>0</v>
      </c>
      <c r="I3535" s="6">
        <v>670.47</v>
      </c>
      <c r="J3535" s="6">
        <v>0</v>
      </c>
      <c r="K3535" s="6">
        <v>0</v>
      </c>
      <c r="L3535" s="6">
        <v>0</v>
      </c>
      <c r="M3535" s="6">
        <v>0</v>
      </c>
      <c r="N3535" s="6">
        <v>0</v>
      </c>
    </row>
    <row r="3536" spans="1:14" x14ac:dyDescent="0.25">
      <c r="A3536" s="5" t="s">
        <v>1612</v>
      </c>
      <c r="B3536" s="5" t="s">
        <v>258</v>
      </c>
      <c r="C3536" s="5" t="s">
        <v>33</v>
      </c>
      <c r="D3536" s="5" t="s">
        <v>27</v>
      </c>
      <c r="E3536" s="6">
        <v>63.61</v>
      </c>
      <c r="F3536" s="6">
        <v>0</v>
      </c>
      <c r="G3536" s="6">
        <v>63.61</v>
      </c>
      <c r="H3536" s="6">
        <v>68.06</v>
      </c>
      <c r="I3536" s="6">
        <v>-4.4500000000000028</v>
      </c>
      <c r="J3536" s="6">
        <v>5.4180000000000001</v>
      </c>
      <c r="K3536" s="6">
        <v>0</v>
      </c>
      <c r="L3536" s="6">
        <v>5.4180000000000001</v>
      </c>
      <c r="M3536" s="6">
        <v>5.798</v>
      </c>
      <c r="N3536" s="6">
        <v>-0.37999999999999989</v>
      </c>
    </row>
    <row r="3537" spans="1:14" x14ac:dyDescent="0.25">
      <c r="A3537" s="5" t="s">
        <v>1612</v>
      </c>
      <c r="B3537" s="5" t="s">
        <v>259</v>
      </c>
      <c r="C3537" s="5" t="s">
        <v>33</v>
      </c>
      <c r="D3537" s="5" t="s">
        <v>27</v>
      </c>
      <c r="E3537" s="6">
        <v>163.30000000000001</v>
      </c>
      <c r="F3537" s="6">
        <v>0</v>
      </c>
      <c r="G3537" s="6">
        <v>163.30000000000001</v>
      </c>
      <c r="H3537" s="6">
        <v>174.75</v>
      </c>
      <c r="I3537" s="6">
        <v>-11.449999999999989</v>
      </c>
      <c r="J3537" s="6">
        <v>5.4180000000000001</v>
      </c>
      <c r="K3537" s="6">
        <v>0</v>
      </c>
      <c r="L3537" s="6">
        <v>5.4180000000000001</v>
      </c>
      <c r="M3537" s="6">
        <v>5.798</v>
      </c>
      <c r="N3537" s="6">
        <v>-0.37999999999999989</v>
      </c>
    </row>
    <row r="3538" spans="1:14" x14ac:dyDescent="0.25">
      <c r="A3538" s="5" t="s">
        <v>1612</v>
      </c>
      <c r="B3538" s="5" t="s">
        <v>260</v>
      </c>
      <c r="C3538" s="5" t="s">
        <v>33</v>
      </c>
      <c r="D3538" s="5" t="s">
        <v>27</v>
      </c>
      <c r="E3538" s="6">
        <v>5442.38</v>
      </c>
      <c r="F3538" s="6">
        <v>0</v>
      </c>
      <c r="G3538" s="6">
        <v>5442.38</v>
      </c>
      <c r="H3538" s="6">
        <v>5822.77</v>
      </c>
      <c r="I3538" s="6">
        <v>-380.39000000000033</v>
      </c>
      <c r="J3538" s="6">
        <v>54.18</v>
      </c>
      <c r="K3538" s="6">
        <v>0</v>
      </c>
      <c r="L3538" s="6">
        <v>54.18</v>
      </c>
      <c r="M3538" s="6">
        <v>57.966999999999999</v>
      </c>
      <c r="N3538" s="6">
        <v>-3.786999999999999</v>
      </c>
    </row>
    <row r="3539" spans="1:14" x14ac:dyDescent="0.25">
      <c r="A3539" s="5" t="s">
        <v>1612</v>
      </c>
      <c r="B3539" s="5" t="s">
        <v>48</v>
      </c>
      <c r="C3539" s="5" t="s">
        <v>39</v>
      </c>
      <c r="D3539" s="5" t="s">
        <v>43</v>
      </c>
      <c r="E3539" s="6">
        <v>-26800.55</v>
      </c>
      <c r="F3539" s="6">
        <v>0</v>
      </c>
      <c r="G3539" s="6">
        <v>-26800.55</v>
      </c>
      <c r="H3539" s="6">
        <v>-26800.44</v>
      </c>
      <c r="I3539" s="6">
        <v>-0.11000000000058208</v>
      </c>
      <c r="J3539" s="6">
        <v>-26955</v>
      </c>
      <c r="K3539" s="6">
        <v>0</v>
      </c>
      <c r="L3539" s="6">
        <v>-26955</v>
      </c>
      <c r="M3539" s="6">
        <v>-26955</v>
      </c>
      <c r="N3539" s="6">
        <v>0</v>
      </c>
    </row>
    <row r="3540" spans="1:14" x14ac:dyDescent="0.25">
      <c r="A3540" s="5" t="s">
        <v>1612</v>
      </c>
      <c r="B3540" s="5" t="s">
        <v>266</v>
      </c>
      <c r="C3540" s="5" t="s">
        <v>42</v>
      </c>
      <c r="D3540" s="5" t="s">
        <v>43</v>
      </c>
      <c r="E3540" s="6">
        <v>2147.5</v>
      </c>
      <c r="F3540" s="6">
        <v>2147.7810650887573</v>
      </c>
      <c r="G3540" s="6">
        <v>-0.28106508875725922</v>
      </c>
      <c r="H3540" s="6">
        <v>2177.85</v>
      </c>
      <c r="I3540" s="6">
        <v>-30.349999999999909</v>
      </c>
      <c r="J3540" s="6">
        <v>4447</v>
      </c>
      <c r="K3540" s="6">
        <v>4447.5749506903358</v>
      </c>
      <c r="L3540" s="6">
        <v>-0.57495069033575419</v>
      </c>
      <c r="M3540" s="6">
        <v>4509.8410000000003</v>
      </c>
      <c r="N3540" s="6">
        <v>-62.841000000000349</v>
      </c>
    </row>
    <row r="3541" spans="1:14" x14ac:dyDescent="0.25">
      <c r="A3541" s="5" t="s">
        <v>1612</v>
      </c>
      <c r="B3541" s="5" t="s">
        <v>267</v>
      </c>
      <c r="C3541" s="5" t="s">
        <v>42</v>
      </c>
      <c r="D3541" s="5" t="s">
        <v>43</v>
      </c>
      <c r="E3541" s="6">
        <v>18313.29</v>
      </c>
      <c r="F3541" s="6">
        <v>18282.768472906402</v>
      </c>
      <c r="G3541" s="6">
        <v>30.521527093598706</v>
      </c>
      <c r="H3541" s="6">
        <v>18557.009999999998</v>
      </c>
      <c r="I3541" s="6">
        <v>-243.71999999999753</v>
      </c>
      <c r="J3541" s="6">
        <v>27000</v>
      </c>
      <c r="K3541" s="6">
        <v>26955</v>
      </c>
      <c r="L3541" s="6">
        <v>45</v>
      </c>
      <c r="M3541" s="6">
        <v>27359.325000000001</v>
      </c>
      <c r="N3541" s="6">
        <v>-359.32500000000073</v>
      </c>
    </row>
    <row r="3542" spans="1:14" x14ac:dyDescent="0.25">
      <c r="A3542" s="5" t="s">
        <v>1613</v>
      </c>
      <c r="B3542" s="5" t="s">
        <v>25</v>
      </c>
      <c r="C3542" s="5" t="s">
        <v>26</v>
      </c>
      <c r="D3542" s="5" t="s">
        <v>27</v>
      </c>
      <c r="E3542" s="6">
        <v>-543.17999999999995</v>
      </c>
      <c r="F3542" s="6">
        <v>0</v>
      </c>
      <c r="G3542" s="6">
        <v>-543.17999999999995</v>
      </c>
      <c r="H3542" s="6">
        <v>0</v>
      </c>
      <c r="I3542" s="6">
        <v>-543.17999999999995</v>
      </c>
      <c r="J3542" s="6">
        <v>0</v>
      </c>
      <c r="K3542" s="6">
        <v>0</v>
      </c>
      <c r="L3542" s="6">
        <v>0</v>
      </c>
      <c r="M3542" s="6">
        <v>0</v>
      </c>
      <c r="N3542" s="6">
        <v>0</v>
      </c>
    </row>
    <row r="3543" spans="1:14" x14ac:dyDescent="0.25">
      <c r="A3543" s="5" t="s">
        <v>1613</v>
      </c>
      <c r="B3543" s="5" t="s">
        <v>258</v>
      </c>
      <c r="C3543" s="5" t="s">
        <v>33</v>
      </c>
      <c r="D3543" s="5" t="s">
        <v>27</v>
      </c>
      <c r="E3543" s="6">
        <v>104.37</v>
      </c>
      <c r="F3543" s="6">
        <v>0</v>
      </c>
      <c r="G3543" s="6">
        <v>104.37</v>
      </c>
      <c r="H3543" s="6">
        <v>112.49</v>
      </c>
      <c r="I3543" s="6">
        <v>-8.1199999999999903</v>
      </c>
      <c r="J3543" s="6">
        <v>8.89</v>
      </c>
      <c r="K3543" s="6">
        <v>0</v>
      </c>
      <c r="L3543" s="6">
        <v>8.89</v>
      </c>
      <c r="M3543" s="6">
        <v>9.5830000000000002</v>
      </c>
      <c r="N3543" s="6">
        <v>-0.69299999999999962</v>
      </c>
    </row>
    <row r="3544" spans="1:14" x14ac:dyDescent="0.25">
      <c r="A3544" s="5" t="s">
        <v>1613</v>
      </c>
      <c r="B3544" s="5" t="s">
        <v>259</v>
      </c>
      <c r="C3544" s="5" t="s">
        <v>33</v>
      </c>
      <c r="D3544" s="5" t="s">
        <v>27</v>
      </c>
      <c r="E3544" s="6">
        <v>267.94</v>
      </c>
      <c r="F3544" s="6">
        <v>0</v>
      </c>
      <c r="G3544" s="6">
        <v>267.94</v>
      </c>
      <c r="H3544" s="6">
        <v>288.82</v>
      </c>
      <c r="I3544" s="6">
        <v>-20.879999999999995</v>
      </c>
      <c r="J3544" s="6">
        <v>8.89</v>
      </c>
      <c r="K3544" s="6">
        <v>0</v>
      </c>
      <c r="L3544" s="6">
        <v>8.89</v>
      </c>
      <c r="M3544" s="6">
        <v>9.5830000000000002</v>
      </c>
      <c r="N3544" s="6">
        <v>-0.69299999999999962</v>
      </c>
    </row>
    <row r="3545" spans="1:14" x14ac:dyDescent="0.25">
      <c r="A3545" s="5" t="s">
        <v>1613</v>
      </c>
      <c r="B3545" s="5" t="s">
        <v>260</v>
      </c>
      <c r="C3545" s="5" t="s">
        <v>33</v>
      </c>
      <c r="D3545" s="5" t="s">
        <v>27</v>
      </c>
      <c r="E3545" s="6">
        <v>8930.01</v>
      </c>
      <c r="F3545" s="6">
        <v>0</v>
      </c>
      <c r="G3545" s="6">
        <v>8930.01</v>
      </c>
      <c r="H3545" s="6">
        <v>9623.6</v>
      </c>
      <c r="I3545" s="6">
        <v>-693.59000000000015</v>
      </c>
      <c r="J3545" s="6">
        <v>88.9</v>
      </c>
      <c r="K3545" s="6">
        <v>0</v>
      </c>
      <c r="L3545" s="6">
        <v>88.9</v>
      </c>
      <c r="M3545" s="6">
        <v>95.805000000000007</v>
      </c>
      <c r="N3545" s="6">
        <v>-6.9050000000000011</v>
      </c>
    </row>
    <row r="3546" spans="1:14" x14ac:dyDescent="0.25">
      <c r="A3546" s="5" t="s">
        <v>1613</v>
      </c>
      <c r="B3546" s="5" t="s">
        <v>117</v>
      </c>
      <c r="C3546" s="5" t="s">
        <v>39</v>
      </c>
      <c r="D3546" s="5" t="s">
        <v>43</v>
      </c>
      <c r="E3546" s="6">
        <v>-42935.06</v>
      </c>
      <c r="F3546" s="6">
        <v>0</v>
      </c>
      <c r="G3546" s="6">
        <v>-42935.06</v>
      </c>
      <c r="H3546" s="6">
        <v>-42935.24</v>
      </c>
      <c r="I3546" s="6">
        <v>0.18000000000029104</v>
      </c>
      <c r="J3546" s="6">
        <v>-44550</v>
      </c>
      <c r="K3546" s="6">
        <v>0</v>
      </c>
      <c r="L3546" s="6">
        <v>-44550</v>
      </c>
      <c r="M3546" s="6">
        <v>-44550</v>
      </c>
      <c r="N3546" s="6">
        <v>0</v>
      </c>
    </row>
    <row r="3547" spans="1:14" x14ac:dyDescent="0.25">
      <c r="A3547" s="5" t="s">
        <v>1613</v>
      </c>
      <c r="B3547" s="5" t="s">
        <v>269</v>
      </c>
      <c r="C3547" s="5" t="s">
        <v>42</v>
      </c>
      <c r="D3547" s="5" t="s">
        <v>43</v>
      </c>
      <c r="E3547" s="6">
        <v>4456.93</v>
      </c>
      <c r="F3547" s="6">
        <v>3982.7120315581851</v>
      </c>
      <c r="G3547" s="6">
        <v>474.21796844181517</v>
      </c>
      <c r="H3547" s="6">
        <v>4038.47</v>
      </c>
      <c r="I3547" s="6">
        <v>418.46000000000049</v>
      </c>
      <c r="J3547" s="6">
        <v>8226</v>
      </c>
      <c r="K3547" s="6">
        <v>7350.7504930966461</v>
      </c>
      <c r="L3547" s="6">
        <v>875.2495069033539</v>
      </c>
      <c r="M3547" s="6">
        <v>7453.6610000000001</v>
      </c>
      <c r="N3547" s="6">
        <v>772.33899999999994</v>
      </c>
    </row>
    <row r="3548" spans="1:14" x14ac:dyDescent="0.25">
      <c r="A3548" s="5" t="s">
        <v>1613</v>
      </c>
      <c r="B3548" s="5" t="s">
        <v>270</v>
      </c>
      <c r="C3548" s="5" t="s">
        <v>42</v>
      </c>
      <c r="D3548" s="5" t="s">
        <v>43</v>
      </c>
      <c r="E3548" s="6">
        <v>29718.99</v>
      </c>
      <c r="F3548" s="6">
        <v>28445.172413793105</v>
      </c>
      <c r="G3548" s="6">
        <v>1273.8175862068965</v>
      </c>
      <c r="H3548" s="6">
        <v>28871.85</v>
      </c>
      <c r="I3548" s="6">
        <v>847.14000000000306</v>
      </c>
      <c r="J3548" s="6">
        <v>46545</v>
      </c>
      <c r="K3548" s="6">
        <v>44550</v>
      </c>
      <c r="L3548" s="6">
        <v>1995</v>
      </c>
      <c r="M3548" s="6">
        <v>45218.25</v>
      </c>
      <c r="N3548" s="6">
        <v>1326.75</v>
      </c>
    </row>
    <row r="3549" spans="1:14" x14ac:dyDescent="0.25">
      <c r="A3549" s="5" t="s">
        <v>1614</v>
      </c>
      <c r="B3549" s="5" t="s">
        <v>25</v>
      </c>
      <c r="C3549" s="5" t="s">
        <v>26</v>
      </c>
      <c r="D3549" s="5" t="s">
        <v>27</v>
      </c>
      <c r="E3549" s="6">
        <v>786.25</v>
      </c>
      <c r="F3549" s="6">
        <v>0</v>
      </c>
      <c r="G3549" s="6">
        <v>786.25</v>
      </c>
      <c r="H3549" s="6">
        <v>0</v>
      </c>
      <c r="I3549" s="6">
        <v>786.25</v>
      </c>
      <c r="J3549" s="6">
        <v>0</v>
      </c>
      <c r="K3549" s="6">
        <v>0</v>
      </c>
      <c r="L3549" s="6">
        <v>0</v>
      </c>
      <c r="M3549" s="6">
        <v>0</v>
      </c>
      <c r="N3549" s="6">
        <v>0</v>
      </c>
    </row>
    <row r="3550" spans="1:14" x14ac:dyDescent="0.25">
      <c r="A3550" s="5" t="s">
        <v>1614</v>
      </c>
      <c r="B3550" s="5" t="s">
        <v>258</v>
      </c>
      <c r="C3550" s="5" t="s">
        <v>33</v>
      </c>
      <c r="D3550" s="5" t="s">
        <v>27</v>
      </c>
      <c r="E3550" s="6">
        <v>118.34</v>
      </c>
      <c r="F3550" s="6">
        <v>0</v>
      </c>
      <c r="G3550" s="6">
        <v>118.34</v>
      </c>
      <c r="H3550" s="6">
        <v>124.76</v>
      </c>
      <c r="I3550" s="6">
        <v>-6.4200000000000017</v>
      </c>
      <c r="J3550" s="6">
        <v>10.08</v>
      </c>
      <c r="K3550" s="6">
        <v>0</v>
      </c>
      <c r="L3550" s="6">
        <v>10.08</v>
      </c>
      <c r="M3550" s="6">
        <v>10.628</v>
      </c>
      <c r="N3550" s="6">
        <v>-0.54800000000000004</v>
      </c>
    </row>
    <row r="3551" spans="1:14" x14ac:dyDescent="0.25">
      <c r="A3551" s="5" t="s">
        <v>1614</v>
      </c>
      <c r="B3551" s="5" t="s">
        <v>259</v>
      </c>
      <c r="C3551" s="5" t="s">
        <v>33</v>
      </c>
      <c r="D3551" s="5" t="s">
        <v>27</v>
      </c>
      <c r="E3551" s="6">
        <v>303.81</v>
      </c>
      <c r="F3551" s="6">
        <v>0</v>
      </c>
      <c r="G3551" s="6">
        <v>303.81</v>
      </c>
      <c r="H3551" s="6">
        <v>320.33</v>
      </c>
      <c r="I3551" s="6">
        <v>-16.519999999999982</v>
      </c>
      <c r="J3551" s="6">
        <v>10.08</v>
      </c>
      <c r="K3551" s="6">
        <v>0</v>
      </c>
      <c r="L3551" s="6">
        <v>10.08</v>
      </c>
      <c r="M3551" s="6">
        <v>10.628</v>
      </c>
      <c r="N3551" s="6">
        <v>-0.54800000000000004</v>
      </c>
    </row>
    <row r="3552" spans="1:14" x14ac:dyDescent="0.25">
      <c r="A3552" s="5" t="s">
        <v>1614</v>
      </c>
      <c r="B3552" s="5" t="s">
        <v>260</v>
      </c>
      <c r="C3552" s="5" t="s">
        <v>33</v>
      </c>
      <c r="D3552" s="5" t="s">
        <v>27</v>
      </c>
      <c r="E3552" s="6">
        <v>10125.36</v>
      </c>
      <c r="F3552" s="6">
        <v>0</v>
      </c>
      <c r="G3552" s="6">
        <v>10125.36</v>
      </c>
      <c r="H3552" s="6">
        <v>10673.45</v>
      </c>
      <c r="I3552" s="6">
        <v>-548.09000000000015</v>
      </c>
      <c r="J3552" s="6">
        <v>100.8</v>
      </c>
      <c r="K3552" s="6">
        <v>0</v>
      </c>
      <c r="L3552" s="6">
        <v>100.8</v>
      </c>
      <c r="M3552" s="6">
        <v>106.256</v>
      </c>
      <c r="N3552" s="6">
        <v>-5.4560000000000031</v>
      </c>
    </row>
    <row r="3553" spans="1:14" x14ac:dyDescent="0.25">
      <c r="A3553" s="5" t="s">
        <v>1614</v>
      </c>
      <c r="B3553" s="5" t="s">
        <v>272</v>
      </c>
      <c r="C3553" s="5" t="s">
        <v>39</v>
      </c>
      <c r="D3553" s="5" t="s">
        <v>43</v>
      </c>
      <c r="E3553" s="6">
        <v>-44670.1</v>
      </c>
      <c r="F3553" s="6">
        <v>0</v>
      </c>
      <c r="G3553" s="6">
        <v>-44670.1</v>
      </c>
      <c r="H3553" s="6">
        <v>-44670.2</v>
      </c>
      <c r="I3553" s="6">
        <v>9.9999999998544808E-2</v>
      </c>
      <c r="J3553" s="6">
        <v>-49410</v>
      </c>
      <c r="K3553" s="6">
        <v>0</v>
      </c>
      <c r="L3553" s="6">
        <v>-49410</v>
      </c>
      <c r="M3553" s="6">
        <v>-49410</v>
      </c>
      <c r="N3553" s="6">
        <v>0</v>
      </c>
    </row>
    <row r="3554" spans="1:14" x14ac:dyDescent="0.25">
      <c r="A3554" s="5" t="s">
        <v>1614</v>
      </c>
      <c r="B3554" s="5" t="s">
        <v>269</v>
      </c>
      <c r="C3554" s="5" t="s">
        <v>42</v>
      </c>
      <c r="D3554" s="5" t="s">
        <v>43</v>
      </c>
      <c r="E3554" s="6">
        <v>4416.84</v>
      </c>
      <c r="F3554" s="6">
        <v>4417.1893491124256</v>
      </c>
      <c r="G3554" s="6">
        <v>-0.34934911242544331</v>
      </c>
      <c r="H3554" s="6">
        <v>4479.03</v>
      </c>
      <c r="I3554" s="6">
        <v>-62.1899999999996</v>
      </c>
      <c r="J3554" s="6">
        <v>8152</v>
      </c>
      <c r="K3554" s="6">
        <v>8152.6499013806706</v>
      </c>
      <c r="L3554" s="6">
        <v>-0.64990138067059888</v>
      </c>
      <c r="M3554" s="6">
        <v>8266.7870000000003</v>
      </c>
      <c r="N3554" s="6">
        <v>-114.78700000000026</v>
      </c>
    </row>
    <row r="3555" spans="1:14" x14ac:dyDescent="0.25">
      <c r="A3555" s="5" t="s">
        <v>1614</v>
      </c>
      <c r="B3555" s="5" t="s">
        <v>325</v>
      </c>
      <c r="C3555" s="5" t="s">
        <v>42</v>
      </c>
      <c r="D3555" s="5" t="s">
        <v>43</v>
      </c>
      <c r="E3555" s="6">
        <v>28919.5</v>
      </c>
      <c r="F3555" s="6">
        <v>28642.975369458127</v>
      </c>
      <c r="G3555" s="6">
        <v>276.52463054187319</v>
      </c>
      <c r="H3555" s="6">
        <v>29072.62</v>
      </c>
      <c r="I3555" s="6">
        <v>-153.11999999999898</v>
      </c>
      <c r="J3555" s="6">
        <v>49887</v>
      </c>
      <c r="K3555" s="6">
        <v>49410</v>
      </c>
      <c r="L3555" s="6">
        <v>477</v>
      </c>
      <c r="M3555" s="6">
        <v>50151.15</v>
      </c>
      <c r="N3555" s="6">
        <v>-264.15000000000146</v>
      </c>
    </row>
    <row r="3556" spans="1:14" x14ac:dyDescent="0.25">
      <c r="A3556" s="5" t="s">
        <v>1615</v>
      </c>
      <c r="B3556" s="5" t="s">
        <v>25</v>
      </c>
      <c r="C3556" s="5" t="s">
        <v>26</v>
      </c>
      <c r="D3556" s="5" t="s">
        <v>27</v>
      </c>
      <c r="E3556" s="6">
        <v>366.2</v>
      </c>
      <c r="F3556" s="6">
        <v>0</v>
      </c>
      <c r="G3556" s="6">
        <v>366.2</v>
      </c>
      <c r="H3556" s="6">
        <v>0</v>
      </c>
      <c r="I3556" s="6">
        <v>366.2</v>
      </c>
      <c r="J3556" s="6">
        <v>0</v>
      </c>
      <c r="K3556" s="6">
        <v>0</v>
      </c>
      <c r="L3556" s="6">
        <v>0</v>
      </c>
      <c r="M3556" s="6">
        <v>0</v>
      </c>
      <c r="N3556" s="6">
        <v>0</v>
      </c>
    </row>
    <row r="3557" spans="1:14" x14ac:dyDescent="0.25">
      <c r="A3557" s="5" t="s">
        <v>1615</v>
      </c>
      <c r="B3557" s="5" t="s">
        <v>258</v>
      </c>
      <c r="C3557" s="5" t="s">
        <v>33</v>
      </c>
      <c r="D3557" s="5" t="s">
        <v>27</v>
      </c>
      <c r="E3557" s="6">
        <v>32.869999999999997</v>
      </c>
      <c r="F3557" s="6">
        <v>0</v>
      </c>
      <c r="G3557" s="6">
        <v>32.869999999999997</v>
      </c>
      <c r="H3557" s="6">
        <v>35.22</v>
      </c>
      <c r="I3557" s="6">
        <v>-2.3500000000000014</v>
      </c>
      <c r="J3557" s="6">
        <v>2.8</v>
      </c>
      <c r="K3557" s="6">
        <v>0</v>
      </c>
      <c r="L3557" s="6">
        <v>2.8</v>
      </c>
      <c r="M3557" s="6">
        <v>3.0009999999999999</v>
      </c>
      <c r="N3557" s="6">
        <v>-0.20100000000000007</v>
      </c>
    </row>
    <row r="3558" spans="1:14" x14ac:dyDescent="0.25">
      <c r="A3558" s="5" t="s">
        <v>1615</v>
      </c>
      <c r="B3558" s="5" t="s">
        <v>259</v>
      </c>
      <c r="C3558" s="5" t="s">
        <v>33</v>
      </c>
      <c r="D3558" s="5" t="s">
        <v>27</v>
      </c>
      <c r="E3558" s="6">
        <v>84.39</v>
      </c>
      <c r="F3558" s="6">
        <v>0</v>
      </c>
      <c r="G3558" s="6">
        <v>84.39</v>
      </c>
      <c r="H3558" s="6">
        <v>90.44</v>
      </c>
      <c r="I3558" s="6">
        <v>-6.0499999999999972</v>
      </c>
      <c r="J3558" s="6">
        <v>2.8</v>
      </c>
      <c r="K3558" s="6">
        <v>0</v>
      </c>
      <c r="L3558" s="6">
        <v>2.8</v>
      </c>
      <c r="M3558" s="6">
        <v>3.0009999999999999</v>
      </c>
      <c r="N3558" s="6">
        <v>-0.20100000000000007</v>
      </c>
    </row>
    <row r="3559" spans="1:14" x14ac:dyDescent="0.25">
      <c r="A3559" s="5" t="s">
        <v>1615</v>
      </c>
      <c r="B3559" s="5" t="s">
        <v>260</v>
      </c>
      <c r="C3559" s="5" t="s">
        <v>33</v>
      </c>
      <c r="D3559" s="5" t="s">
        <v>27</v>
      </c>
      <c r="E3559" s="6">
        <v>2812.6</v>
      </c>
      <c r="F3559" s="6">
        <v>0</v>
      </c>
      <c r="G3559" s="6">
        <v>2812.6</v>
      </c>
      <c r="H3559" s="6">
        <v>3013.45</v>
      </c>
      <c r="I3559" s="6">
        <v>-200.84999999999991</v>
      </c>
      <c r="J3559" s="6">
        <v>28</v>
      </c>
      <c r="K3559" s="6">
        <v>0</v>
      </c>
      <c r="L3559" s="6">
        <v>28</v>
      </c>
      <c r="M3559" s="6">
        <v>29.998999999999999</v>
      </c>
      <c r="N3559" s="6">
        <v>-1.9989999999999988</v>
      </c>
    </row>
    <row r="3560" spans="1:14" x14ac:dyDescent="0.25">
      <c r="A3560" s="5" t="s">
        <v>1615</v>
      </c>
      <c r="B3560" s="5" t="s">
        <v>48</v>
      </c>
      <c r="C3560" s="5" t="s">
        <v>39</v>
      </c>
      <c r="D3560" s="5" t="s">
        <v>43</v>
      </c>
      <c r="E3560" s="6">
        <v>-13870.07</v>
      </c>
      <c r="F3560" s="6">
        <v>0</v>
      </c>
      <c r="G3560" s="6">
        <v>-13870.07</v>
      </c>
      <c r="H3560" s="6">
        <v>-13870.01</v>
      </c>
      <c r="I3560" s="6">
        <v>-5.9999999999490683E-2</v>
      </c>
      <c r="J3560" s="6">
        <v>-13950</v>
      </c>
      <c r="K3560" s="6">
        <v>0</v>
      </c>
      <c r="L3560" s="6">
        <v>-13950</v>
      </c>
      <c r="M3560" s="6">
        <v>-13950</v>
      </c>
      <c r="N3560" s="6">
        <v>0</v>
      </c>
    </row>
    <row r="3561" spans="1:14" x14ac:dyDescent="0.25">
      <c r="A3561" s="5" t="s">
        <v>1615</v>
      </c>
      <c r="B3561" s="5" t="s">
        <v>266</v>
      </c>
      <c r="C3561" s="5" t="s">
        <v>42</v>
      </c>
      <c r="D3561" s="5" t="s">
        <v>43</v>
      </c>
      <c r="E3561" s="6">
        <v>1112.1400000000001</v>
      </c>
      <c r="F3561" s="6">
        <v>1111.5384615384614</v>
      </c>
      <c r="G3561" s="6">
        <v>0.60153846153866652</v>
      </c>
      <c r="H3561" s="6">
        <v>1127.0999999999999</v>
      </c>
      <c r="I3561" s="6">
        <v>-14.959999999999809</v>
      </c>
      <c r="J3561" s="6">
        <v>2303</v>
      </c>
      <c r="K3561" s="6">
        <v>2301.749506903353</v>
      </c>
      <c r="L3561" s="6">
        <v>1.2504930966470056</v>
      </c>
      <c r="M3561" s="6">
        <v>2333.9740000000002</v>
      </c>
      <c r="N3561" s="6">
        <v>-30.97400000000016</v>
      </c>
    </row>
    <row r="3562" spans="1:14" x14ac:dyDescent="0.25">
      <c r="A3562" s="5" t="s">
        <v>1615</v>
      </c>
      <c r="B3562" s="5" t="s">
        <v>267</v>
      </c>
      <c r="C3562" s="5" t="s">
        <v>42</v>
      </c>
      <c r="D3562" s="5" t="s">
        <v>43</v>
      </c>
      <c r="E3562" s="6">
        <v>9461.8700000000008</v>
      </c>
      <c r="F3562" s="6">
        <v>9461.8620689655181</v>
      </c>
      <c r="G3562" s="6">
        <v>7.9310344826808432E-3</v>
      </c>
      <c r="H3562" s="6">
        <v>9603.7900000000009</v>
      </c>
      <c r="I3562" s="6">
        <v>-141.92000000000007</v>
      </c>
      <c r="J3562" s="6">
        <v>13950</v>
      </c>
      <c r="K3562" s="6">
        <v>13950</v>
      </c>
      <c r="L3562" s="6">
        <v>0</v>
      </c>
      <c r="M3562" s="6">
        <v>14159.25</v>
      </c>
      <c r="N3562" s="6">
        <v>-209.25</v>
      </c>
    </row>
    <row r="3563" spans="1:14" x14ac:dyDescent="0.25">
      <c r="A3563" s="5" t="s">
        <v>1616</v>
      </c>
      <c r="B3563" s="5" t="s">
        <v>25</v>
      </c>
      <c r="C3563" s="5" t="s">
        <v>26</v>
      </c>
      <c r="D3563" s="5" t="s">
        <v>27</v>
      </c>
      <c r="E3563" s="6">
        <v>358.36</v>
      </c>
      <c r="F3563" s="6">
        <v>0</v>
      </c>
      <c r="G3563" s="6">
        <v>358.36</v>
      </c>
      <c r="H3563" s="6">
        <v>0</v>
      </c>
      <c r="I3563" s="6">
        <v>358.36</v>
      </c>
      <c r="J3563" s="6">
        <v>0</v>
      </c>
      <c r="K3563" s="6">
        <v>0</v>
      </c>
      <c r="L3563" s="6">
        <v>0</v>
      </c>
      <c r="M3563" s="6">
        <v>0</v>
      </c>
      <c r="N3563" s="6">
        <v>0</v>
      </c>
    </row>
    <row r="3564" spans="1:14" x14ac:dyDescent="0.25">
      <c r="A3564" s="5" t="s">
        <v>1616</v>
      </c>
      <c r="B3564" s="5" t="s">
        <v>258</v>
      </c>
      <c r="C3564" s="5" t="s">
        <v>33</v>
      </c>
      <c r="D3564" s="5" t="s">
        <v>27</v>
      </c>
      <c r="E3564" s="6">
        <v>95.8</v>
      </c>
      <c r="F3564" s="6">
        <v>0</v>
      </c>
      <c r="G3564" s="6">
        <v>95.8</v>
      </c>
      <c r="H3564" s="6">
        <v>102.15</v>
      </c>
      <c r="I3564" s="6">
        <v>-6.3500000000000085</v>
      </c>
      <c r="J3564" s="6">
        <v>8.16</v>
      </c>
      <c r="K3564" s="6">
        <v>0</v>
      </c>
      <c r="L3564" s="6">
        <v>8.16</v>
      </c>
      <c r="M3564" s="6">
        <v>8.702</v>
      </c>
      <c r="N3564" s="6">
        <v>-0.54199999999999982</v>
      </c>
    </row>
    <row r="3565" spans="1:14" x14ac:dyDescent="0.25">
      <c r="A3565" s="5" t="s">
        <v>1616</v>
      </c>
      <c r="B3565" s="5" t="s">
        <v>259</v>
      </c>
      <c r="C3565" s="5" t="s">
        <v>33</v>
      </c>
      <c r="D3565" s="5" t="s">
        <v>27</v>
      </c>
      <c r="E3565" s="6">
        <v>245.94</v>
      </c>
      <c r="F3565" s="6">
        <v>0</v>
      </c>
      <c r="G3565" s="6">
        <v>245.94</v>
      </c>
      <c r="H3565" s="6">
        <v>262.27</v>
      </c>
      <c r="I3565" s="6">
        <v>-16.329999999999984</v>
      </c>
      <c r="J3565" s="6">
        <v>8.16</v>
      </c>
      <c r="K3565" s="6">
        <v>0</v>
      </c>
      <c r="L3565" s="6">
        <v>8.16</v>
      </c>
      <c r="M3565" s="6">
        <v>8.702</v>
      </c>
      <c r="N3565" s="6">
        <v>-0.54199999999999982</v>
      </c>
    </row>
    <row r="3566" spans="1:14" x14ac:dyDescent="0.25">
      <c r="A3566" s="5" t="s">
        <v>1616</v>
      </c>
      <c r="B3566" s="5" t="s">
        <v>260</v>
      </c>
      <c r="C3566" s="5" t="s">
        <v>33</v>
      </c>
      <c r="D3566" s="5" t="s">
        <v>27</v>
      </c>
      <c r="E3566" s="6">
        <v>8196.7199999999993</v>
      </c>
      <c r="F3566" s="6">
        <v>0</v>
      </c>
      <c r="G3566" s="6">
        <v>8196.7199999999993</v>
      </c>
      <c r="H3566" s="6">
        <v>8739.01</v>
      </c>
      <c r="I3566" s="6">
        <v>-542.29000000000087</v>
      </c>
      <c r="J3566" s="6">
        <v>81.599999999999994</v>
      </c>
      <c r="K3566" s="6">
        <v>0</v>
      </c>
      <c r="L3566" s="6">
        <v>81.599999999999994</v>
      </c>
      <c r="M3566" s="6">
        <v>86.998000000000005</v>
      </c>
      <c r="N3566" s="6">
        <v>-5.3980000000000103</v>
      </c>
    </row>
    <row r="3567" spans="1:14" x14ac:dyDescent="0.25">
      <c r="A3567" s="5" t="s">
        <v>1616</v>
      </c>
      <c r="B3567" s="5" t="s">
        <v>101</v>
      </c>
      <c r="C3567" s="5" t="s">
        <v>39</v>
      </c>
      <c r="D3567" s="5" t="s">
        <v>43</v>
      </c>
      <c r="E3567" s="6">
        <v>-36335.47</v>
      </c>
      <c r="F3567" s="6">
        <v>0</v>
      </c>
      <c r="G3567" s="6">
        <v>-36335.47</v>
      </c>
      <c r="H3567" s="6">
        <v>-36335.43</v>
      </c>
      <c r="I3567" s="6">
        <v>-4.0000000000873115E-2</v>
      </c>
      <c r="J3567" s="6">
        <v>-40455</v>
      </c>
      <c r="K3567" s="6">
        <v>0</v>
      </c>
      <c r="L3567" s="6">
        <v>-40455</v>
      </c>
      <c r="M3567" s="6">
        <v>-40455</v>
      </c>
      <c r="N3567" s="6">
        <v>0</v>
      </c>
    </row>
    <row r="3568" spans="1:14" x14ac:dyDescent="0.25">
      <c r="A3568" s="5" t="s">
        <v>1616</v>
      </c>
      <c r="B3568" s="5" t="s">
        <v>262</v>
      </c>
      <c r="C3568" s="5" t="s">
        <v>42</v>
      </c>
      <c r="D3568" s="5" t="s">
        <v>43</v>
      </c>
      <c r="E3568" s="6">
        <v>3380.69</v>
      </c>
      <c r="F3568" s="6">
        <v>3380.729783037475</v>
      </c>
      <c r="G3568" s="6">
        <v>-3.9783037474990124E-2</v>
      </c>
      <c r="H3568" s="6">
        <v>3428.06</v>
      </c>
      <c r="I3568" s="6">
        <v>-47.369999999999891</v>
      </c>
      <c r="J3568" s="6">
        <v>6675</v>
      </c>
      <c r="K3568" s="6">
        <v>6675.0749506903348</v>
      </c>
      <c r="L3568" s="6">
        <v>-7.4950690334844694E-2</v>
      </c>
      <c r="M3568" s="6">
        <v>6768.5259999999998</v>
      </c>
      <c r="N3568" s="6">
        <v>-93.52599999999984</v>
      </c>
    </row>
    <row r="3569" spans="1:14" x14ac:dyDescent="0.25">
      <c r="A3569" s="5" t="s">
        <v>1616</v>
      </c>
      <c r="B3569" s="5" t="s">
        <v>261</v>
      </c>
      <c r="C3569" s="5" t="s">
        <v>42</v>
      </c>
      <c r="D3569" s="5" t="s">
        <v>43</v>
      </c>
      <c r="E3569" s="6">
        <v>24057.96</v>
      </c>
      <c r="F3569" s="6">
        <v>23452.167487684728</v>
      </c>
      <c r="G3569" s="6">
        <v>605.79251231527087</v>
      </c>
      <c r="H3569" s="6">
        <v>23803.95</v>
      </c>
      <c r="I3569" s="6">
        <v>254.0099999999984</v>
      </c>
      <c r="J3569" s="6">
        <v>41500</v>
      </c>
      <c r="K3569" s="6">
        <v>40454.999999999993</v>
      </c>
      <c r="L3569" s="6">
        <v>1045.0000000000073</v>
      </c>
      <c r="M3569" s="6">
        <v>41061.824999999997</v>
      </c>
      <c r="N3569" s="6">
        <v>438.17500000000291</v>
      </c>
    </row>
    <row r="3570" spans="1:14" x14ac:dyDescent="0.25">
      <c r="A3570" s="5" t="s">
        <v>1617</v>
      </c>
      <c r="B3570" s="5" t="s">
        <v>25</v>
      </c>
      <c r="C3570" s="5" t="s">
        <v>26</v>
      </c>
      <c r="D3570" s="5" t="s">
        <v>27</v>
      </c>
      <c r="E3570" s="6">
        <v>-47.55</v>
      </c>
      <c r="F3570" s="6">
        <v>0</v>
      </c>
      <c r="G3570" s="6">
        <v>-47.55</v>
      </c>
      <c r="H3570" s="6">
        <v>0</v>
      </c>
      <c r="I3570" s="6">
        <v>-47.55</v>
      </c>
      <c r="J3570" s="6">
        <v>0</v>
      </c>
      <c r="K3570" s="6">
        <v>0</v>
      </c>
      <c r="L3570" s="6">
        <v>0</v>
      </c>
      <c r="M3570" s="6">
        <v>0</v>
      </c>
      <c r="N3570" s="6">
        <v>0</v>
      </c>
    </row>
    <row r="3571" spans="1:14" x14ac:dyDescent="0.25">
      <c r="A3571" s="5" t="s">
        <v>1617</v>
      </c>
      <c r="B3571" s="5" t="s">
        <v>32</v>
      </c>
      <c r="C3571" s="5" t="s">
        <v>33</v>
      </c>
      <c r="D3571" s="5" t="s">
        <v>27</v>
      </c>
      <c r="E3571" s="6">
        <v>40.58</v>
      </c>
      <c r="F3571" s="6">
        <v>0</v>
      </c>
      <c r="G3571" s="6">
        <v>40.58</v>
      </c>
      <c r="H3571" s="6">
        <v>41.74</v>
      </c>
      <c r="I3571" s="6">
        <v>-1.1600000000000037</v>
      </c>
      <c r="J3571" s="6">
        <v>0.1</v>
      </c>
      <c r="K3571" s="6">
        <v>0</v>
      </c>
      <c r="L3571" s="6">
        <v>0.1</v>
      </c>
      <c r="M3571" s="6">
        <v>0.10299999999999999</v>
      </c>
      <c r="N3571" s="6">
        <v>-2.9999999999999888E-3</v>
      </c>
    </row>
    <row r="3572" spans="1:14" x14ac:dyDescent="0.25">
      <c r="A3572" s="5" t="s">
        <v>1617</v>
      </c>
      <c r="B3572" s="5" t="s">
        <v>34</v>
      </c>
      <c r="C3572" s="5" t="s">
        <v>33</v>
      </c>
      <c r="D3572" s="5" t="s">
        <v>27</v>
      </c>
      <c r="E3572" s="6">
        <v>181.4</v>
      </c>
      <c r="F3572" s="6">
        <v>0</v>
      </c>
      <c r="G3572" s="6">
        <v>181.4</v>
      </c>
      <c r="H3572" s="6">
        <v>186.59</v>
      </c>
      <c r="I3572" s="6">
        <v>-5.1899999999999977</v>
      </c>
      <c r="J3572" s="6">
        <v>0.1</v>
      </c>
      <c r="K3572" s="6">
        <v>0</v>
      </c>
      <c r="L3572" s="6">
        <v>0.1</v>
      </c>
      <c r="M3572" s="6">
        <v>0.10299999999999999</v>
      </c>
      <c r="N3572" s="6">
        <v>-2.9999999999999888E-3</v>
      </c>
    </row>
    <row r="3573" spans="1:14" x14ac:dyDescent="0.25">
      <c r="A3573" s="5" t="s">
        <v>1617</v>
      </c>
      <c r="B3573" s="5" t="s">
        <v>35</v>
      </c>
      <c r="C3573" s="5" t="s">
        <v>33</v>
      </c>
      <c r="D3573" s="5" t="s">
        <v>27</v>
      </c>
      <c r="E3573" s="6">
        <v>213.63</v>
      </c>
      <c r="F3573" s="6">
        <v>0</v>
      </c>
      <c r="G3573" s="6">
        <v>213.63</v>
      </c>
      <c r="H3573" s="6">
        <v>219.74</v>
      </c>
      <c r="I3573" s="6">
        <v>-6.1100000000000136</v>
      </c>
      <c r="J3573" s="6">
        <v>2.1</v>
      </c>
      <c r="K3573" s="6">
        <v>0</v>
      </c>
      <c r="L3573" s="6">
        <v>2.1</v>
      </c>
      <c r="M3573" s="6">
        <v>2.16</v>
      </c>
      <c r="N3573" s="6">
        <v>-6.0000000000000053E-2</v>
      </c>
    </row>
    <row r="3574" spans="1:14" x14ac:dyDescent="0.25">
      <c r="A3574" s="5" t="s">
        <v>1617</v>
      </c>
      <c r="B3574" s="5" t="s">
        <v>424</v>
      </c>
      <c r="C3574" s="5" t="s">
        <v>39</v>
      </c>
      <c r="D3574" s="5" t="s">
        <v>40</v>
      </c>
      <c r="E3574" s="6">
        <v>-13150.45</v>
      </c>
      <c r="F3574" s="6">
        <v>0</v>
      </c>
      <c r="G3574" s="6">
        <v>-13150.45</v>
      </c>
      <c r="H3574" s="6">
        <v>-13150.46</v>
      </c>
      <c r="I3574" s="6">
        <v>9.9999999983992893E-3</v>
      </c>
      <c r="J3574" s="6">
        <v>-72</v>
      </c>
      <c r="K3574" s="6">
        <v>0</v>
      </c>
      <c r="L3574" s="6">
        <v>-72</v>
      </c>
      <c r="M3574" s="6">
        <v>-72</v>
      </c>
      <c r="N3574" s="6">
        <v>0</v>
      </c>
    </row>
    <row r="3575" spans="1:14" x14ac:dyDescent="0.25">
      <c r="A3575" s="5" t="s">
        <v>1617</v>
      </c>
      <c r="B3575" s="5" t="s">
        <v>425</v>
      </c>
      <c r="C3575" s="5" t="s">
        <v>42</v>
      </c>
      <c r="D3575" s="5" t="s">
        <v>58</v>
      </c>
      <c r="E3575" s="6">
        <v>10473.969999999999</v>
      </c>
      <c r="F3575" s="6">
        <v>10401.731343283582</v>
      </c>
      <c r="G3575" s="6">
        <v>72.238656716417609</v>
      </c>
      <c r="H3575" s="6">
        <v>10453.74</v>
      </c>
      <c r="I3575" s="6">
        <v>20.229999999999563</v>
      </c>
      <c r="J3575" s="6">
        <v>435</v>
      </c>
      <c r="K3575" s="6">
        <v>432</v>
      </c>
      <c r="L3575" s="6">
        <v>3</v>
      </c>
      <c r="M3575" s="6">
        <v>434.16</v>
      </c>
      <c r="N3575" s="6">
        <v>0.83999999999997499</v>
      </c>
    </row>
    <row r="3576" spans="1:14" x14ac:dyDescent="0.25">
      <c r="A3576" s="5" t="s">
        <v>1617</v>
      </c>
      <c r="B3576" s="5" t="s">
        <v>1478</v>
      </c>
      <c r="C3576" s="5" t="s">
        <v>42</v>
      </c>
      <c r="D3576" s="5" t="s">
        <v>43</v>
      </c>
      <c r="E3576" s="6">
        <v>211.72</v>
      </c>
      <c r="F3576" s="6">
        <v>0</v>
      </c>
      <c r="G3576" s="6">
        <v>211.72</v>
      </c>
      <c r="H3576" s="6">
        <v>0</v>
      </c>
      <c r="I3576" s="6">
        <v>211.72</v>
      </c>
      <c r="J3576" s="6">
        <v>450</v>
      </c>
      <c r="K3576" s="6">
        <v>0</v>
      </c>
      <c r="L3576" s="6">
        <v>450</v>
      </c>
      <c r="M3576" s="6">
        <v>0</v>
      </c>
      <c r="N3576" s="6">
        <v>450</v>
      </c>
    </row>
    <row r="3577" spans="1:14" x14ac:dyDescent="0.25">
      <c r="A3577" s="5" t="s">
        <v>1617</v>
      </c>
      <c r="B3577" s="5" t="s">
        <v>94</v>
      </c>
      <c r="C3577" s="5" t="s">
        <v>42</v>
      </c>
      <c r="D3577" s="5" t="s">
        <v>43</v>
      </c>
      <c r="E3577" s="6">
        <v>36.14</v>
      </c>
      <c r="F3577" s="6">
        <v>35.64179104477612</v>
      </c>
      <c r="G3577" s="6">
        <v>0.49820895522388042</v>
      </c>
      <c r="H3577" s="6">
        <v>35.82</v>
      </c>
      <c r="I3577" s="6">
        <v>0.32000000000000028</v>
      </c>
      <c r="J3577" s="6">
        <v>73</v>
      </c>
      <c r="K3577" s="6">
        <v>72</v>
      </c>
      <c r="L3577" s="6">
        <v>1</v>
      </c>
      <c r="M3577" s="6">
        <v>72.36</v>
      </c>
      <c r="N3577" s="6">
        <v>0.64000000000000057</v>
      </c>
    </row>
    <row r="3578" spans="1:14" x14ac:dyDescent="0.25">
      <c r="A3578" s="5" t="s">
        <v>1617</v>
      </c>
      <c r="B3578" s="5" t="s">
        <v>426</v>
      </c>
      <c r="C3578" s="5" t="s">
        <v>42</v>
      </c>
      <c r="D3578" s="5" t="s">
        <v>43</v>
      </c>
      <c r="E3578" s="6">
        <v>0</v>
      </c>
      <c r="F3578" s="6">
        <v>203.25123152709361</v>
      </c>
      <c r="G3578" s="6">
        <v>-203.25123152709361</v>
      </c>
      <c r="H3578" s="6">
        <v>206.3</v>
      </c>
      <c r="I3578" s="6">
        <v>-206.3</v>
      </c>
      <c r="J3578" s="6">
        <v>0</v>
      </c>
      <c r="K3578" s="6">
        <v>432</v>
      </c>
      <c r="L3578" s="6">
        <v>-432</v>
      </c>
      <c r="M3578" s="6">
        <v>438.48</v>
      </c>
      <c r="N3578" s="6">
        <v>-438.48</v>
      </c>
    </row>
    <row r="3579" spans="1:14" x14ac:dyDescent="0.25">
      <c r="A3579" s="5" t="s">
        <v>1617</v>
      </c>
      <c r="B3579" s="5" t="s">
        <v>427</v>
      </c>
      <c r="C3579" s="5" t="s">
        <v>42</v>
      </c>
      <c r="D3579" s="5" t="s">
        <v>43</v>
      </c>
      <c r="E3579" s="6">
        <v>316.73</v>
      </c>
      <c r="F3579" s="6">
        <v>311.6847290640394</v>
      </c>
      <c r="G3579" s="6">
        <v>5.045270935960616</v>
      </c>
      <c r="H3579" s="6">
        <v>316.36</v>
      </c>
      <c r="I3579" s="6">
        <v>0.37000000000000455</v>
      </c>
      <c r="J3579" s="6">
        <v>439</v>
      </c>
      <c r="K3579" s="6">
        <v>432</v>
      </c>
      <c r="L3579" s="6">
        <v>7</v>
      </c>
      <c r="M3579" s="6">
        <v>438.48</v>
      </c>
      <c r="N3579" s="6">
        <v>0.51999999999998181</v>
      </c>
    </row>
    <row r="3580" spans="1:14" x14ac:dyDescent="0.25">
      <c r="A3580" s="5" t="s">
        <v>1617</v>
      </c>
      <c r="B3580" s="5" t="s">
        <v>428</v>
      </c>
      <c r="C3580" s="5" t="s">
        <v>42</v>
      </c>
      <c r="D3580" s="5" t="s">
        <v>43</v>
      </c>
      <c r="E3580" s="6">
        <v>437.34</v>
      </c>
      <c r="F3580" s="6">
        <v>419.85221674876846</v>
      </c>
      <c r="G3580" s="6">
        <v>17.487783251231519</v>
      </c>
      <c r="H3580" s="6">
        <v>426.15</v>
      </c>
      <c r="I3580" s="6">
        <v>11.189999999999998</v>
      </c>
      <c r="J3580" s="6">
        <v>450</v>
      </c>
      <c r="K3580" s="6">
        <v>432</v>
      </c>
      <c r="L3580" s="6">
        <v>18</v>
      </c>
      <c r="M3580" s="6">
        <v>438.48</v>
      </c>
      <c r="N3580" s="6">
        <v>11.519999999999982</v>
      </c>
    </row>
    <row r="3581" spans="1:14" x14ac:dyDescent="0.25">
      <c r="A3581" s="5" t="s">
        <v>1617</v>
      </c>
      <c r="B3581" s="5" t="s">
        <v>429</v>
      </c>
      <c r="C3581" s="5" t="s">
        <v>42</v>
      </c>
      <c r="D3581" s="5" t="s">
        <v>43</v>
      </c>
      <c r="E3581" s="6">
        <v>490.25</v>
      </c>
      <c r="F3581" s="6">
        <v>470.64039408866995</v>
      </c>
      <c r="G3581" s="6">
        <v>19.60960591133005</v>
      </c>
      <c r="H3581" s="6">
        <v>477.7</v>
      </c>
      <c r="I3581" s="6">
        <v>12.550000000000011</v>
      </c>
      <c r="J3581" s="6">
        <v>450</v>
      </c>
      <c r="K3581" s="6">
        <v>432</v>
      </c>
      <c r="L3581" s="6">
        <v>18</v>
      </c>
      <c r="M3581" s="6">
        <v>438.48</v>
      </c>
      <c r="N3581" s="6">
        <v>11.519999999999982</v>
      </c>
    </row>
    <row r="3582" spans="1:14" x14ac:dyDescent="0.25">
      <c r="A3582" s="5" t="s">
        <v>1617</v>
      </c>
      <c r="B3582" s="5" t="s">
        <v>430</v>
      </c>
      <c r="C3582" s="5" t="s">
        <v>42</v>
      </c>
      <c r="D3582" s="5" t="s">
        <v>43</v>
      </c>
      <c r="E3582" s="6">
        <v>796.24</v>
      </c>
      <c r="F3582" s="6">
        <v>774.7192118226601</v>
      </c>
      <c r="G3582" s="6">
        <v>21.520788177339909</v>
      </c>
      <c r="H3582" s="6">
        <v>786.34</v>
      </c>
      <c r="I3582" s="6">
        <v>9.8999999999999773</v>
      </c>
      <c r="J3582" s="6">
        <v>74</v>
      </c>
      <c r="K3582" s="6">
        <v>72</v>
      </c>
      <c r="L3582" s="6">
        <v>2</v>
      </c>
      <c r="M3582" s="6">
        <v>73.08</v>
      </c>
      <c r="N3582" s="6">
        <v>0.92000000000000171</v>
      </c>
    </row>
    <row r="3583" spans="1:14" x14ac:dyDescent="0.25">
      <c r="A3583" s="5" t="s">
        <v>1618</v>
      </c>
      <c r="B3583" s="5" t="s">
        <v>25</v>
      </c>
      <c r="C3583" s="5" t="s">
        <v>26</v>
      </c>
      <c r="D3583" s="5" t="s">
        <v>27</v>
      </c>
      <c r="E3583" s="6">
        <v>529.05999999999995</v>
      </c>
      <c r="F3583" s="6">
        <v>0</v>
      </c>
      <c r="G3583" s="6">
        <v>529.05999999999995</v>
      </c>
      <c r="H3583" s="6">
        <v>0</v>
      </c>
      <c r="I3583" s="6">
        <v>529.05999999999995</v>
      </c>
      <c r="J3583" s="6">
        <v>0</v>
      </c>
      <c r="K3583" s="6">
        <v>0</v>
      </c>
      <c r="L3583" s="6">
        <v>0</v>
      </c>
      <c r="M3583" s="6">
        <v>0</v>
      </c>
      <c r="N3583" s="6">
        <v>0</v>
      </c>
    </row>
    <row r="3584" spans="1:14" x14ac:dyDescent="0.25">
      <c r="A3584" s="5" t="s">
        <v>1618</v>
      </c>
      <c r="B3584" s="5" t="s">
        <v>258</v>
      </c>
      <c r="C3584" s="5" t="s">
        <v>33</v>
      </c>
      <c r="D3584" s="5" t="s">
        <v>27</v>
      </c>
      <c r="E3584" s="6">
        <v>42.8</v>
      </c>
      <c r="F3584" s="6">
        <v>0</v>
      </c>
      <c r="G3584" s="6">
        <v>42.8</v>
      </c>
      <c r="H3584" s="6">
        <v>46.7</v>
      </c>
      <c r="I3584" s="6">
        <v>-3.9000000000000057</v>
      </c>
      <c r="J3584" s="6">
        <v>3.6459999999999999</v>
      </c>
      <c r="K3584" s="6">
        <v>0</v>
      </c>
      <c r="L3584" s="6">
        <v>3.6459999999999999</v>
      </c>
      <c r="M3584" s="6">
        <v>3.9780000000000002</v>
      </c>
      <c r="N3584" s="6">
        <v>-0.33200000000000029</v>
      </c>
    </row>
    <row r="3585" spans="1:14" x14ac:dyDescent="0.25">
      <c r="A3585" s="5" t="s">
        <v>1618</v>
      </c>
      <c r="B3585" s="5" t="s">
        <v>259</v>
      </c>
      <c r="C3585" s="5" t="s">
        <v>33</v>
      </c>
      <c r="D3585" s="5" t="s">
        <v>27</v>
      </c>
      <c r="E3585" s="6">
        <v>109.89</v>
      </c>
      <c r="F3585" s="6">
        <v>0</v>
      </c>
      <c r="G3585" s="6">
        <v>109.89</v>
      </c>
      <c r="H3585" s="6">
        <v>119.9</v>
      </c>
      <c r="I3585" s="6">
        <v>-10.010000000000005</v>
      </c>
      <c r="J3585" s="6">
        <v>3.6459999999999999</v>
      </c>
      <c r="K3585" s="6">
        <v>0</v>
      </c>
      <c r="L3585" s="6">
        <v>3.6459999999999999</v>
      </c>
      <c r="M3585" s="6">
        <v>3.9780000000000002</v>
      </c>
      <c r="N3585" s="6">
        <v>-0.33200000000000029</v>
      </c>
    </row>
    <row r="3586" spans="1:14" x14ac:dyDescent="0.25">
      <c r="A3586" s="5" t="s">
        <v>1618</v>
      </c>
      <c r="B3586" s="5" t="s">
        <v>260</v>
      </c>
      <c r="C3586" s="5" t="s">
        <v>33</v>
      </c>
      <c r="D3586" s="5" t="s">
        <v>27</v>
      </c>
      <c r="E3586" s="6">
        <v>3662.41</v>
      </c>
      <c r="F3586" s="6">
        <v>0</v>
      </c>
      <c r="G3586" s="6">
        <v>3662.41</v>
      </c>
      <c r="H3586" s="6">
        <v>3995.25</v>
      </c>
      <c r="I3586" s="6">
        <v>-332.84000000000015</v>
      </c>
      <c r="J3586" s="6">
        <v>36.46</v>
      </c>
      <c r="K3586" s="6">
        <v>0</v>
      </c>
      <c r="L3586" s="6">
        <v>36.46</v>
      </c>
      <c r="M3586" s="6">
        <v>39.773000000000003</v>
      </c>
      <c r="N3586" s="6">
        <v>-3.3130000000000024</v>
      </c>
    </row>
    <row r="3587" spans="1:14" x14ac:dyDescent="0.25">
      <c r="A3587" s="5" t="s">
        <v>1618</v>
      </c>
      <c r="B3587" s="5" t="s">
        <v>101</v>
      </c>
      <c r="C3587" s="5" t="s">
        <v>39</v>
      </c>
      <c r="D3587" s="5" t="s">
        <v>43</v>
      </c>
      <c r="E3587" s="6">
        <v>-16611.650000000001</v>
      </c>
      <c r="F3587" s="6">
        <v>0</v>
      </c>
      <c r="G3587" s="6">
        <v>-16611.650000000001</v>
      </c>
      <c r="H3587" s="6">
        <v>-16611.64</v>
      </c>
      <c r="I3587" s="6">
        <v>-1.0000000002037268E-2</v>
      </c>
      <c r="J3587" s="6">
        <v>-18495</v>
      </c>
      <c r="K3587" s="6">
        <v>0</v>
      </c>
      <c r="L3587" s="6">
        <v>-18495</v>
      </c>
      <c r="M3587" s="6">
        <v>-18495</v>
      </c>
      <c r="N3587" s="6">
        <v>0</v>
      </c>
    </row>
    <row r="3588" spans="1:14" x14ac:dyDescent="0.25">
      <c r="A3588" s="5" t="s">
        <v>1618</v>
      </c>
      <c r="B3588" s="5" t="s">
        <v>262</v>
      </c>
      <c r="C3588" s="5" t="s">
        <v>42</v>
      </c>
      <c r="D3588" s="5" t="s">
        <v>43</v>
      </c>
      <c r="E3588" s="6">
        <v>1545.75</v>
      </c>
      <c r="F3588" s="6">
        <v>1545.5818540433925</v>
      </c>
      <c r="G3588" s="6">
        <v>0.16814595660753184</v>
      </c>
      <c r="H3588" s="6">
        <v>1567.22</v>
      </c>
      <c r="I3588" s="6">
        <v>-21.470000000000027</v>
      </c>
      <c r="J3588" s="6">
        <v>3052</v>
      </c>
      <c r="K3588" s="6">
        <v>3051.6745562130172</v>
      </c>
      <c r="L3588" s="6">
        <v>0.32544378698275978</v>
      </c>
      <c r="M3588" s="6">
        <v>3094.3980000000001</v>
      </c>
      <c r="N3588" s="6">
        <v>-42.398000000000138</v>
      </c>
    </row>
    <row r="3589" spans="1:14" x14ac:dyDescent="0.25">
      <c r="A3589" s="5" t="s">
        <v>1618</v>
      </c>
      <c r="B3589" s="5" t="s">
        <v>261</v>
      </c>
      <c r="C3589" s="5" t="s">
        <v>42</v>
      </c>
      <c r="D3589" s="5" t="s">
        <v>43</v>
      </c>
      <c r="E3589" s="6">
        <v>10721.74</v>
      </c>
      <c r="F3589" s="6">
        <v>10721.733990147783</v>
      </c>
      <c r="G3589" s="6">
        <v>6.0098522171756485E-3</v>
      </c>
      <c r="H3589" s="6">
        <v>10882.56</v>
      </c>
      <c r="I3589" s="6">
        <v>-160.81999999999971</v>
      </c>
      <c r="J3589" s="6">
        <v>18495</v>
      </c>
      <c r="K3589" s="6">
        <v>18495</v>
      </c>
      <c r="L3589" s="6">
        <v>0</v>
      </c>
      <c r="M3589" s="6">
        <v>18772.424999999999</v>
      </c>
      <c r="N3589" s="6">
        <v>-277.42499999999927</v>
      </c>
    </row>
    <row r="3590" spans="1:14" x14ac:dyDescent="0.25">
      <c r="A3590" s="5" t="s">
        <v>1619</v>
      </c>
      <c r="B3590" s="5" t="s">
        <v>25</v>
      </c>
      <c r="C3590" s="5" t="s">
        <v>26</v>
      </c>
      <c r="D3590" s="5" t="s">
        <v>27</v>
      </c>
      <c r="E3590" s="6">
        <v>1738.13</v>
      </c>
      <c r="F3590" s="6">
        <v>0</v>
      </c>
      <c r="G3590" s="6">
        <v>1738.13</v>
      </c>
      <c r="H3590" s="6">
        <v>0</v>
      </c>
      <c r="I3590" s="6">
        <v>1738.13</v>
      </c>
      <c r="J3590" s="6">
        <v>0</v>
      </c>
      <c r="K3590" s="6">
        <v>0</v>
      </c>
      <c r="L3590" s="6">
        <v>0</v>
      </c>
      <c r="M3590" s="6">
        <v>0</v>
      </c>
      <c r="N3590" s="6">
        <v>0</v>
      </c>
    </row>
    <row r="3591" spans="1:14" x14ac:dyDescent="0.25">
      <c r="A3591" s="5" t="s">
        <v>1619</v>
      </c>
      <c r="B3591" s="5" t="s">
        <v>30</v>
      </c>
      <c r="C3591" s="5" t="s">
        <v>29</v>
      </c>
      <c r="D3591" s="5" t="s">
        <v>27</v>
      </c>
      <c r="E3591" s="6">
        <v>8.91</v>
      </c>
      <c r="F3591" s="6">
        <v>0</v>
      </c>
      <c r="G3591" s="6">
        <v>8.91</v>
      </c>
      <c r="H3591" s="6">
        <v>8.83</v>
      </c>
      <c r="I3591" s="6">
        <v>8.0000000000000071E-2</v>
      </c>
      <c r="J3591" s="6">
        <v>0</v>
      </c>
      <c r="K3591" s="6">
        <v>0</v>
      </c>
      <c r="L3591" s="6">
        <v>0</v>
      </c>
      <c r="M3591" s="6">
        <v>0</v>
      </c>
      <c r="N3591" s="6">
        <v>0</v>
      </c>
    </row>
    <row r="3592" spans="1:14" x14ac:dyDescent="0.25">
      <c r="A3592" s="5" t="s">
        <v>1619</v>
      </c>
      <c r="B3592" s="5" t="s">
        <v>31</v>
      </c>
      <c r="C3592" s="5" t="s">
        <v>29</v>
      </c>
      <c r="D3592" s="5" t="s">
        <v>27</v>
      </c>
      <c r="E3592" s="6">
        <v>39.950000000000003</v>
      </c>
      <c r="F3592" s="6">
        <v>0</v>
      </c>
      <c r="G3592" s="6">
        <v>39.950000000000003</v>
      </c>
      <c r="H3592" s="6">
        <v>39.6</v>
      </c>
      <c r="I3592" s="6">
        <v>0.35000000000000142</v>
      </c>
      <c r="J3592" s="6">
        <v>0</v>
      </c>
      <c r="K3592" s="6">
        <v>0</v>
      </c>
      <c r="L3592" s="6">
        <v>0</v>
      </c>
      <c r="M3592" s="6">
        <v>0</v>
      </c>
      <c r="N3592" s="6">
        <v>0</v>
      </c>
    </row>
    <row r="3593" spans="1:14" x14ac:dyDescent="0.25">
      <c r="A3593" s="5" t="s">
        <v>1619</v>
      </c>
      <c r="B3593" s="5" t="s">
        <v>32</v>
      </c>
      <c r="C3593" s="5" t="s">
        <v>33</v>
      </c>
      <c r="D3593" s="5" t="s">
        <v>27</v>
      </c>
      <c r="E3593" s="6">
        <v>239.39</v>
      </c>
      <c r="F3593" s="6">
        <v>0</v>
      </c>
      <c r="G3593" s="6">
        <v>239.39</v>
      </c>
      <c r="H3593" s="6">
        <v>129.84</v>
      </c>
      <c r="I3593" s="6">
        <v>109.54999999999998</v>
      </c>
      <c r="J3593" s="6">
        <v>0.59</v>
      </c>
      <c r="K3593" s="6">
        <v>0</v>
      </c>
      <c r="L3593" s="6">
        <v>0.59</v>
      </c>
      <c r="M3593" s="6">
        <v>0.32</v>
      </c>
      <c r="N3593" s="6">
        <v>0.26999999999999996</v>
      </c>
    </row>
    <row r="3594" spans="1:14" x14ac:dyDescent="0.25">
      <c r="A3594" s="5" t="s">
        <v>1619</v>
      </c>
      <c r="B3594" s="5" t="s">
        <v>28</v>
      </c>
      <c r="C3594" s="5" t="s">
        <v>29</v>
      </c>
      <c r="D3594" s="5" t="s">
        <v>27</v>
      </c>
      <c r="E3594" s="6">
        <v>284.60000000000002</v>
      </c>
      <c r="F3594" s="6">
        <v>0</v>
      </c>
      <c r="G3594" s="6">
        <v>284.60000000000002</v>
      </c>
      <c r="H3594" s="6">
        <v>282.10000000000002</v>
      </c>
      <c r="I3594" s="6">
        <v>2.5</v>
      </c>
      <c r="J3594" s="6">
        <v>0</v>
      </c>
      <c r="K3594" s="6">
        <v>0</v>
      </c>
      <c r="L3594" s="6">
        <v>0</v>
      </c>
      <c r="M3594" s="6">
        <v>0</v>
      </c>
      <c r="N3594" s="6">
        <v>0</v>
      </c>
    </row>
    <row r="3595" spans="1:14" x14ac:dyDescent="0.25">
      <c r="A3595" s="5" t="s">
        <v>1619</v>
      </c>
      <c r="B3595" s="5" t="s">
        <v>36</v>
      </c>
      <c r="C3595" s="5" t="s">
        <v>29</v>
      </c>
      <c r="D3595" s="5" t="s">
        <v>27</v>
      </c>
      <c r="E3595" s="6">
        <v>513.34</v>
      </c>
      <c r="F3595" s="6">
        <v>0</v>
      </c>
      <c r="G3595" s="6">
        <v>513.34</v>
      </c>
      <c r="H3595" s="6">
        <v>508.84</v>
      </c>
      <c r="I3595" s="6">
        <v>4.5000000000000568</v>
      </c>
      <c r="J3595" s="6">
        <v>0</v>
      </c>
      <c r="K3595" s="6">
        <v>0</v>
      </c>
      <c r="L3595" s="6">
        <v>0</v>
      </c>
      <c r="M3595" s="6">
        <v>0</v>
      </c>
      <c r="N3595" s="6">
        <v>0</v>
      </c>
    </row>
    <row r="3596" spans="1:14" x14ac:dyDescent="0.25">
      <c r="A3596" s="5" t="s">
        <v>1619</v>
      </c>
      <c r="B3596" s="5" t="s">
        <v>34</v>
      </c>
      <c r="C3596" s="5" t="s">
        <v>33</v>
      </c>
      <c r="D3596" s="5" t="s">
        <v>27</v>
      </c>
      <c r="E3596" s="6">
        <v>1070.26</v>
      </c>
      <c r="F3596" s="6">
        <v>0</v>
      </c>
      <c r="G3596" s="6">
        <v>1070.26</v>
      </c>
      <c r="H3596" s="6">
        <v>580.48</v>
      </c>
      <c r="I3596" s="6">
        <v>489.78</v>
      </c>
      <c r="J3596" s="6">
        <v>0.59</v>
      </c>
      <c r="K3596" s="6">
        <v>0</v>
      </c>
      <c r="L3596" s="6">
        <v>0.59</v>
      </c>
      <c r="M3596" s="6">
        <v>0.32</v>
      </c>
      <c r="N3596" s="6">
        <v>0.26999999999999996</v>
      </c>
    </row>
    <row r="3597" spans="1:14" x14ac:dyDescent="0.25">
      <c r="A3597" s="5" t="s">
        <v>1619</v>
      </c>
      <c r="B3597" s="5" t="s">
        <v>35</v>
      </c>
      <c r="C3597" s="5" t="s">
        <v>33</v>
      </c>
      <c r="D3597" s="5" t="s">
        <v>27</v>
      </c>
      <c r="E3597" s="6">
        <v>1260.43</v>
      </c>
      <c r="F3597" s="6">
        <v>0</v>
      </c>
      <c r="G3597" s="6">
        <v>1260.43</v>
      </c>
      <c r="H3597" s="6">
        <v>683.63</v>
      </c>
      <c r="I3597" s="6">
        <v>576.80000000000007</v>
      </c>
      <c r="J3597" s="6">
        <v>12.39</v>
      </c>
      <c r="K3597" s="6">
        <v>0</v>
      </c>
      <c r="L3597" s="6">
        <v>12.39</v>
      </c>
      <c r="M3597" s="6">
        <v>6.72</v>
      </c>
      <c r="N3597" s="6">
        <v>5.6700000000000008</v>
      </c>
    </row>
    <row r="3598" spans="1:14" x14ac:dyDescent="0.25">
      <c r="A3598" s="5" t="s">
        <v>1619</v>
      </c>
      <c r="B3598" s="5" t="s">
        <v>37</v>
      </c>
      <c r="C3598" s="5" t="s">
        <v>29</v>
      </c>
      <c r="D3598" s="5" t="s">
        <v>27</v>
      </c>
      <c r="E3598" s="6">
        <v>1125.4100000000001</v>
      </c>
      <c r="F3598" s="6">
        <v>0</v>
      </c>
      <c r="G3598" s="6">
        <v>1125.4100000000001</v>
      </c>
      <c r="H3598" s="6">
        <v>1115.55</v>
      </c>
      <c r="I3598" s="6">
        <v>9.8600000000001273</v>
      </c>
      <c r="J3598" s="6">
        <v>0</v>
      </c>
      <c r="K3598" s="6">
        <v>0</v>
      </c>
      <c r="L3598" s="6">
        <v>0</v>
      </c>
      <c r="M3598" s="6">
        <v>0</v>
      </c>
      <c r="N3598" s="6">
        <v>0</v>
      </c>
    </row>
    <row r="3599" spans="1:14" x14ac:dyDescent="0.25">
      <c r="A3599" s="5" t="s">
        <v>1619</v>
      </c>
      <c r="B3599" s="5" t="s">
        <v>1096</v>
      </c>
      <c r="C3599" s="5" t="s">
        <v>39</v>
      </c>
      <c r="D3599" s="5" t="s">
        <v>40</v>
      </c>
      <c r="E3599" s="6">
        <v>-30679.26</v>
      </c>
      <c r="F3599" s="6">
        <v>0</v>
      </c>
      <c r="G3599" s="6">
        <v>-30679.26</v>
      </c>
      <c r="H3599" s="6">
        <v>-30679.27</v>
      </c>
      <c r="I3599" s="6">
        <v>1.0000000002037268E-2</v>
      </c>
      <c r="J3599" s="6">
        <v>-320</v>
      </c>
      <c r="K3599" s="6">
        <v>0</v>
      </c>
      <c r="L3599" s="6">
        <v>-320</v>
      </c>
      <c r="M3599" s="6">
        <v>-320</v>
      </c>
      <c r="N3599" s="6">
        <v>0</v>
      </c>
    </row>
    <row r="3600" spans="1:14" x14ac:dyDescent="0.25">
      <c r="A3600" s="5" t="s">
        <v>1619</v>
      </c>
      <c r="B3600" s="5" t="s">
        <v>1364</v>
      </c>
      <c r="C3600" s="5" t="s">
        <v>42</v>
      </c>
      <c r="D3600" s="5" t="s">
        <v>43</v>
      </c>
      <c r="E3600" s="6">
        <v>2007.82</v>
      </c>
      <c r="F3600" s="6">
        <v>0</v>
      </c>
      <c r="G3600" s="6">
        <v>2007.82</v>
      </c>
      <c r="H3600" s="6">
        <v>0</v>
      </c>
      <c r="I3600" s="6">
        <v>2007.82</v>
      </c>
      <c r="J3600" s="6">
        <v>1930</v>
      </c>
      <c r="K3600" s="6">
        <v>0</v>
      </c>
      <c r="L3600" s="6">
        <v>1930</v>
      </c>
      <c r="M3600" s="6">
        <v>0</v>
      </c>
      <c r="N3600" s="6">
        <v>1930</v>
      </c>
    </row>
    <row r="3601" spans="1:14" x14ac:dyDescent="0.25">
      <c r="A3601" s="5" t="s">
        <v>1619</v>
      </c>
      <c r="B3601" s="5" t="s">
        <v>92</v>
      </c>
      <c r="C3601" s="5" t="s">
        <v>42</v>
      </c>
      <c r="D3601" s="5" t="s">
        <v>43</v>
      </c>
      <c r="E3601" s="6">
        <v>30.64</v>
      </c>
      <c r="F3601" s="6">
        <v>27.237623762376238</v>
      </c>
      <c r="G3601" s="6">
        <v>3.4023762376237627</v>
      </c>
      <c r="H3601" s="6">
        <v>27.51</v>
      </c>
      <c r="I3601" s="6">
        <v>3.129999999999999</v>
      </c>
      <c r="J3601" s="6">
        <v>360</v>
      </c>
      <c r="K3601" s="6">
        <v>320</v>
      </c>
      <c r="L3601" s="6">
        <v>40</v>
      </c>
      <c r="M3601" s="6">
        <v>323.2</v>
      </c>
      <c r="N3601" s="6">
        <v>36.800000000000011</v>
      </c>
    </row>
    <row r="3602" spans="1:14" x14ac:dyDescent="0.25">
      <c r="A3602" s="5" t="s">
        <v>1619</v>
      </c>
      <c r="B3602" s="5" t="s">
        <v>107</v>
      </c>
      <c r="C3602" s="5" t="s">
        <v>42</v>
      </c>
      <c r="D3602" s="5" t="s">
        <v>43</v>
      </c>
      <c r="E3602" s="6">
        <v>109.62</v>
      </c>
      <c r="F3602" s="6">
        <v>105.23152709359606</v>
      </c>
      <c r="G3602" s="6">
        <v>4.3884729064039476</v>
      </c>
      <c r="H3602" s="6">
        <v>106.81</v>
      </c>
      <c r="I3602" s="6">
        <v>2.8100000000000023</v>
      </c>
      <c r="J3602" s="6">
        <v>2000</v>
      </c>
      <c r="K3602" s="6">
        <v>1920</v>
      </c>
      <c r="L3602" s="6">
        <v>80</v>
      </c>
      <c r="M3602" s="6">
        <v>1948.8</v>
      </c>
      <c r="N3602" s="6">
        <v>51.200000000000045</v>
      </c>
    </row>
    <row r="3603" spans="1:14" x14ac:dyDescent="0.25">
      <c r="A3603" s="5" t="s">
        <v>1619</v>
      </c>
      <c r="B3603" s="5" t="s">
        <v>94</v>
      </c>
      <c r="C3603" s="5" t="s">
        <v>42</v>
      </c>
      <c r="D3603" s="5" t="s">
        <v>43</v>
      </c>
      <c r="E3603" s="6">
        <v>159.38999999999999</v>
      </c>
      <c r="F3603" s="6">
        <v>158.39800995024876</v>
      </c>
      <c r="G3603" s="6">
        <v>0.99199004975122307</v>
      </c>
      <c r="H3603" s="6">
        <v>159.19</v>
      </c>
      <c r="I3603" s="6">
        <v>0.19999999999998863</v>
      </c>
      <c r="J3603" s="6">
        <v>322</v>
      </c>
      <c r="K3603" s="6">
        <v>320</v>
      </c>
      <c r="L3603" s="6">
        <v>2</v>
      </c>
      <c r="M3603" s="6">
        <v>321.60000000000002</v>
      </c>
      <c r="N3603" s="6">
        <v>0.39999999999997726</v>
      </c>
    </row>
    <row r="3604" spans="1:14" x14ac:dyDescent="0.25">
      <c r="A3604" s="5" t="s">
        <v>1619</v>
      </c>
      <c r="B3604" s="5" t="s">
        <v>99</v>
      </c>
      <c r="C3604" s="5" t="s">
        <v>42</v>
      </c>
      <c r="D3604" s="5" t="s">
        <v>43</v>
      </c>
      <c r="E3604" s="6">
        <v>476.28</v>
      </c>
      <c r="F3604" s="6">
        <v>457.23152709359607</v>
      </c>
      <c r="G3604" s="6">
        <v>19.048472906403902</v>
      </c>
      <c r="H3604" s="6">
        <v>464.09</v>
      </c>
      <c r="I3604" s="6">
        <v>12.189999999999998</v>
      </c>
      <c r="J3604" s="6">
        <v>2000</v>
      </c>
      <c r="K3604" s="6">
        <v>1920</v>
      </c>
      <c r="L3604" s="6">
        <v>80</v>
      </c>
      <c r="M3604" s="6">
        <v>1948.8</v>
      </c>
      <c r="N3604" s="6">
        <v>51.200000000000045</v>
      </c>
    </row>
    <row r="3605" spans="1:14" x14ac:dyDescent="0.25">
      <c r="A3605" s="5" t="s">
        <v>1619</v>
      </c>
      <c r="B3605" s="5" t="s">
        <v>100</v>
      </c>
      <c r="C3605" s="5" t="s">
        <v>42</v>
      </c>
      <c r="D3605" s="5" t="s">
        <v>43</v>
      </c>
      <c r="E3605" s="6">
        <v>611.82000000000005</v>
      </c>
      <c r="F3605" s="6">
        <v>587.3497536945813</v>
      </c>
      <c r="G3605" s="6">
        <v>24.470246305418755</v>
      </c>
      <c r="H3605" s="6">
        <v>596.16</v>
      </c>
      <c r="I3605" s="6">
        <v>15.660000000000082</v>
      </c>
      <c r="J3605" s="6">
        <v>2000</v>
      </c>
      <c r="K3605" s="6">
        <v>1920</v>
      </c>
      <c r="L3605" s="6">
        <v>80</v>
      </c>
      <c r="M3605" s="6">
        <v>1948.8</v>
      </c>
      <c r="N3605" s="6">
        <v>51.200000000000045</v>
      </c>
    </row>
    <row r="3606" spans="1:14" x14ac:dyDescent="0.25">
      <c r="A3606" s="5" t="s">
        <v>1619</v>
      </c>
      <c r="B3606" s="5" t="s">
        <v>47</v>
      </c>
      <c r="C3606" s="5" t="s">
        <v>42</v>
      </c>
      <c r="D3606" s="5" t="s">
        <v>43</v>
      </c>
      <c r="E3606" s="6">
        <v>921.1</v>
      </c>
      <c r="F3606" s="6">
        <v>902.76470588235293</v>
      </c>
      <c r="G3606" s="6">
        <v>18.335294117647095</v>
      </c>
      <c r="H3606" s="6">
        <v>920.82</v>
      </c>
      <c r="I3606" s="6">
        <v>0.27999999999997272</v>
      </c>
      <c r="J3606" s="6">
        <v>1959</v>
      </c>
      <c r="K3606" s="6">
        <v>1920</v>
      </c>
      <c r="L3606" s="6">
        <v>39</v>
      </c>
      <c r="M3606" s="6">
        <v>1958.4</v>
      </c>
      <c r="N3606" s="6">
        <v>0.59999999999990905</v>
      </c>
    </row>
    <row r="3607" spans="1:14" x14ac:dyDescent="0.25">
      <c r="A3607" s="5" t="s">
        <v>1619</v>
      </c>
      <c r="B3607" s="5" t="s">
        <v>101</v>
      </c>
      <c r="C3607" s="5" t="s">
        <v>42</v>
      </c>
      <c r="D3607" s="5" t="s">
        <v>43</v>
      </c>
      <c r="E3607" s="6">
        <v>1750.53</v>
      </c>
      <c r="F3607" s="6">
        <v>1724.4827586206898</v>
      </c>
      <c r="G3607" s="6">
        <v>26.047241379310208</v>
      </c>
      <c r="H3607" s="6">
        <v>1750.35</v>
      </c>
      <c r="I3607" s="6">
        <v>0.18000000000006366</v>
      </c>
      <c r="J3607" s="6">
        <v>1949</v>
      </c>
      <c r="K3607" s="6">
        <v>1920</v>
      </c>
      <c r="L3607" s="6">
        <v>29</v>
      </c>
      <c r="M3607" s="6">
        <v>1948.8</v>
      </c>
      <c r="N3607" s="6">
        <v>0.20000000000004547</v>
      </c>
    </row>
    <row r="3608" spans="1:14" x14ac:dyDescent="0.25">
      <c r="A3608" s="5" t="s">
        <v>1619</v>
      </c>
      <c r="B3608" s="5" t="s">
        <v>50</v>
      </c>
      <c r="C3608" s="5" t="s">
        <v>42</v>
      </c>
      <c r="D3608" s="5" t="s">
        <v>43</v>
      </c>
      <c r="E3608" s="6">
        <v>0</v>
      </c>
      <c r="F3608" s="6">
        <v>2393.3333333333335</v>
      </c>
      <c r="G3608" s="6">
        <v>-2393.3333333333335</v>
      </c>
      <c r="H3608" s="6">
        <v>2405.3000000000002</v>
      </c>
      <c r="I3608" s="6">
        <v>-2405.3000000000002</v>
      </c>
      <c r="J3608" s="6">
        <v>0</v>
      </c>
      <c r="K3608" s="6">
        <v>1920</v>
      </c>
      <c r="L3608" s="6">
        <v>-1920</v>
      </c>
      <c r="M3608" s="6">
        <v>1929.6</v>
      </c>
      <c r="N3608" s="6">
        <v>-1929.6</v>
      </c>
    </row>
    <row r="3609" spans="1:14" x14ac:dyDescent="0.25">
      <c r="A3609" s="5" t="s">
        <v>1619</v>
      </c>
      <c r="B3609" s="5" t="s">
        <v>102</v>
      </c>
      <c r="C3609" s="5" t="s">
        <v>42</v>
      </c>
      <c r="D3609" s="5" t="s">
        <v>43</v>
      </c>
      <c r="E3609" s="6">
        <v>0</v>
      </c>
      <c r="F3609" s="6">
        <v>2608</v>
      </c>
      <c r="G3609" s="6">
        <v>-2608</v>
      </c>
      <c r="H3609" s="6">
        <v>2647.12</v>
      </c>
      <c r="I3609" s="6">
        <v>-2647.12</v>
      </c>
      <c r="J3609" s="6">
        <v>0</v>
      </c>
      <c r="K3609" s="6">
        <v>320</v>
      </c>
      <c r="L3609" s="6">
        <v>-320</v>
      </c>
      <c r="M3609" s="6">
        <v>324.8</v>
      </c>
      <c r="N3609" s="6">
        <v>-324.8</v>
      </c>
    </row>
    <row r="3610" spans="1:14" x14ac:dyDescent="0.25">
      <c r="A3610" s="5" t="s">
        <v>1619</v>
      </c>
      <c r="B3610" s="5" t="s">
        <v>103</v>
      </c>
      <c r="C3610" s="5" t="s">
        <v>42</v>
      </c>
      <c r="D3610" s="5" t="s">
        <v>43</v>
      </c>
      <c r="E3610" s="6">
        <v>9729.91</v>
      </c>
      <c r="F3610" s="6">
        <v>9629.6039603960398</v>
      </c>
      <c r="G3610" s="6">
        <v>100.30603960396002</v>
      </c>
      <c r="H3610" s="6">
        <v>9725.9</v>
      </c>
      <c r="I3610" s="6">
        <v>4.0100000000002183</v>
      </c>
      <c r="J3610" s="6">
        <v>1940</v>
      </c>
      <c r="K3610" s="6">
        <v>1920</v>
      </c>
      <c r="L3610" s="6">
        <v>20</v>
      </c>
      <c r="M3610" s="6">
        <v>1939.2</v>
      </c>
      <c r="N3610" s="6">
        <v>0.79999999999995453</v>
      </c>
    </row>
    <row r="3611" spans="1:14" x14ac:dyDescent="0.25">
      <c r="A3611" s="5" t="s">
        <v>1619</v>
      </c>
      <c r="B3611" s="5" t="s">
        <v>104</v>
      </c>
      <c r="C3611" s="5" t="s">
        <v>42</v>
      </c>
      <c r="D3611" s="5" t="s">
        <v>53</v>
      </c>
      <c r="E3611" s="6">
        <v>8504.7900000000009</v>
      </c>
      <c r="F3611" s="6">
        <v>8388.2786069651738</v>
      </c>
      <c r="G3611" s="6">
        <v>116.51139303482705</v>
      </c>
      <c r="H3611" s="6">
        <v>8430.2199999999993</v>
      </c>
      <c r="I3611" s="6">
        <v>74.570000000001528</v>
      </c>
      <c r="J3611" s="6">
        <v>1460</v>
      </c>
      <c r="K3611" s="6">
        <v>1440</v>
      </c>
      <c r="L3611" s="6">
        <v>20</v>
      </c>
      <c r="M3611" s="6">
        <v>1447.2</v>
      </c>
      <c r="N3611" s="6">
        <v>12.799999999999955</v>
      </c>
    </row>
    <row r="3612" spans="1:14" x14ac:dyDescent="0.25">
      <c r="A3612" s="5" t="s">
        <v>1619</v>
      </c>
      <c r="B3612" s="5" t="s">
        <v>54</v>
      </c>
      <c r="C3612" s="5" t="s">
        <v>42</v>
      </c>
      <c r="D3612" s="5" t="s">
        <v>55</v>
      </c>
      <c r="E3612" s="6">
        <v>96.94</v>
      </c>
      <c r="F3612" s="6">
        <v>95.039215686274517</v>
      </c>
      <c r="G3612" s="6">
        <v>1.900784313725481</v>
      </c>
      <c r="H3612" s="6">
        <v>96.94</v>
      </c>
      <c r="I3612" s="6">
        <v>0</v>
      </c>
      <c r="J3612" s="6">
        <v>17.626000000000001</v>
      </c>
      <c r="K3612" s="6">
        <v>17.280392156862746</v>
      </c>
      <c r="L3612" s="6">
        <v>0.34560784313725534</v>
      </c>
      <c r="M3612" s="6">
        <v>17.626000000000001</v>
      </c>
      <c r="N3612" s="6">
        <v>0</v>
      </c>
    </row>
    <row r="3613" spans="1:14" x14ac:dyDescent="0.25">
      <c r="A3613" s="5" t="s">
        <v>1620</v>
      </c>
      <c r="B3613" s="5" t="s">
        <v>25</v>
      </c>
      <c r="C3613" s="5" t="s">
        <v>26</v>
      </c>
      <c r="D3613" s="5" t="s">
        <v>27</v>
      </c>
      <c r="E3613" s="6">
        <v>2554.66</v>
      </c>
      <c r="F3613" s="6">
        <v>0</v>
      </c>
      <c r="G3613" s="6">
        <v>2554.66</v>
      </c>
      <c r="H3613" s="6">
        <v>0</v>
      </c>
      <c r="I3613" s="6">
        <v>2554.66</v>
      </c>
      <c r="J3613" s="6">
        <v>0</v>
      </c>
      <c r="K3613" s="6">
        <v>0</v>
      </c>
      <c r="L3613" s="6">
        <v>0</v>
      </c>
      <c r="M3613" s="6">
        <v>0</v>
      </c>
      <c r="N3613" s="6">
        <v>0</v>
      </c>
    </row>
    <row r="3614" spans="1:14" x14ac:dyDescent="0.25">
      <c r="A3614" s="5" t="s">
        <v>1620</v>
      </c>
      <c r="B3614" s="5" t="s">
        <v>30</v>
      </c>
      <c r="C3614" s="5" t="s">
        <v>29</v>
      </c>
      <c r="D3614" s="5" t="s">
        <v>27</v>
      </c>
      <c r="E3614" s="6">
        <v>105.74</v>
      </c>
      <c r="F3614" s="6">
        <v>0</v>
      </c>
      <c r="G3614" s="6">
        <v>105.74</v>
      </c>
      <c r="H3614" s="6">
        <v>104.61</v>
      </c>
      <c r="I3614" s="6">
        <v>1.1299999999999955</v>
      </c>
      <c r="J3614" s="6">
        <v>0</v>
      </c>
      <c r="K3614" s="6">
        <v>0</v>
      </c>
      <c r="L3614" s="6">
        <v>0</v>
      </c>
      <c r="M3614" s="6">
        <v>0</v>
      </c>
      <c r="N3614" s="6">
        <v>0</v>
      </c>
    </row>
    <row r="3615" spans="1:14" x14ac:dyDescent="0.25">
      <c r="A3615" s="5" t="s">
        <v>1620</v>
      </c>
      <c r="B3615" s="5" t="s">
        <v>31</v>
      </c>
      <c r="C3615" s="5" t="s">
        <v>29</v>
      </c>
      <c r="D3615" s="5" t="s">
        <v>27</v>
      </c>
      <c r="E3615" s="6">
        <v>474.29</v>
      </c>
      <c r="F3615" s="6">
        <v>0</v>
      </c>
      <c r="G3615" s="6">
        <v>474.29</v>
      </c>
      <c r="H3615" s="6">
        <v>469.21</v>
      </c>
      <c r="I3615" s="6">
        <v>5.0800000000000409</v>
      </c>
      <c r="J3615" s="6">
        <v>0</v>
      </c>
      <c r="K3615" s="6">
        <v>0</v>
      </c>
      <c r="L3615" s="6">
        <v>0</v>
      </c>
      <c r="M3615" s="6">
        <v>0</v>
      </c>
      <c r="N3615" s="6">
        <v>0</v>
      </c>
    </row>
    <row r="3616" spans="1:14" x14ac:dyDescent="0.25">
      <c r="A3616" s="5" t="s">
        <v>1620</v>
      </c>
      <c r="B3616" s="5" t="s">
        <v>32</v>
      </c>
      <c r="C3616" s="5" t="s">
        <v>33</v>
      </c>
      <c r="D3616" s="5" t="s">
        <v>27</v>
      </c>
      <c r="E3616" s="6">
        <v>1221.31</v>
      </c>
      <c r="F3616" s="6">
        <v>0</v>
      </c>
      <c r="G3616" s="6">
        <v>1221.31</v>
      </c>
      <c r="H3616" s="6">
        <v>1053.8699999999999</v>
      </c>
      <c r="I3616" s="6">
        <v>167.44000000000005</v>
      </c>
      <c r="J3616" s="6">
        <v>3.01</v>
      </c>
      <c r="K3616" s="6">
        <v>0</v>
      </c>
      <c r="L3616" s="6">
        <v>3.01</v>
      </c>
      <c r="M3616" s="6">
        <v>2.597</v>
      </c>
      <c r="N3616" s="6">
        <v>0.41299999999999981</v>
      </c>
    </row>
    <row r="3617" spans="1:14" x14ac:dyDescent="0.25">
      <c r="A3617" s="5" t="s">
        <v>1620</v>
      </c>
      <c r="B3617" s="5" t="s">
        <v>28</v>
      </c>
      <c r="C3617" s="5" t="s">
        <v>29</v>
      </c>
      <c r="D3617" s="5" t="s">
        <v>27</v>
      </c>
      <c r="E3617" s="6">
        <v>3379.11</v>
      </c>
      <c r="F3617" s="6">
        <v>0</v>
      </c>
      <c r="G3617" s="6">
        <v>3379.11</v>
      </c>
      <c r="H3617" s="6">
        <v>3342.92</v>
      </c>
      <c r="I3617" s="6">
        <v>36.190000000000055</v>
      </c>
      <c r="J3617" s="6">
        <v>0</v>
      </c>
      <c r="K3617" s="6">
        <v>0</v>
      </c>
      <c r="L3617" s="6">
        <v>0</v>
      </c>
      <c r="M3617" s="6">
        <v>0</v>
      </c>
      <c r="N3617" s="6">
        <v>0</v>
      </c>
    </row>
    <row r="3618" spans="1:14" x14ac:dyDescent="0.25">
      <c r="A3618" s="5" t="s">
        <v>1620</v>
      </c>
      <c r="B3618" s="5" t="s">
        <v>34</v>
      </c>
      <c r="C3618" s="5" t="s">
        <v>33</v>
      </c>
      <c r="D3618" s="5" t="s">
        <v>27</v>
      </c>
      <c r="E3618" s="6">
        <v>5460.14</v>
      </c>
      <c r="F3618" s="6">
        <v>0</v>
      </c>
      <c r="G3618" s="6">
        <v>5460.14</v>
      </c>
      <c r="H3618" s="6">
        <v>4711.5600000000004</v>
      </c>
      <c r="I3618" s="6">
        <v>748.57999999999993</v>
      </c>
      <c r="J3618" s="6">
        <v>3.01</v>
      </c>
      <c r="K3618" s="6">
        <v>0</v>
      </c>
      <c r="L3618" s="6">
        <v>3.01</v>
      </c>
      <c r="M3618" s="6">
        <v>2.597</v>
      </c>
      <c r="N3618" s="6">
        <v>0.41299999999999981</v>
      </c>
    </row>
    <row r="3619" spans="1:14" x14ac:dyDescent="0.25">
      <c r="A3619" s="5" t="s">
        <v>1620</v>
      </c>
      <c r="B3619" s="5" t="s">
        <v>35</v>
      </c>
      <c r="C3619" s="5" t="s">
        <v>33</v>
      </c>
      <c r="D3619" s="5" t="s">
        <v>27</v>
      </c>
      <c r="E3619" s="6">
        <v>6430.36</v>
      </c>
      <c r="F3619" s="6">
        <v>0</v>
      </c>
      <c r="G3619" s="6">
        <v>6430.36</v>
      </c>
      <c r="H3619" s="6">
        <v>5548.6</v>
      </c>
      <c r="I3619" s="6">
        <v>881.75999999999931</v>
      </c>
      <c r="J3619" s="6">
        <v>63.21</v>
      </c>
      <c r="K3619" s="6">
        <v>0</v>
      </c>
      <c r="L3619" s="6">
        <v>63.21</v>
      </c>
      <c r="M3619" s="6">
        <v>54.542000000000002</v>
      </c>
      <c r="N3619" s="6">
        <v>8.6679999999999993</v>
      </c>
    </row>
    <row r="3620" spans="1:14" x14ac:dyDescent="0.25">
      <c r="A3620" s="5" t="s">
        <v>1620</v>
      </c>
      <c r="B3620" s="5" t="s">
        <v>36</v>
      </c>
      <c r="C3620" s="5" t="s">
        <v>29</v>
      </c>
      <c r="D3620" s="5" t="s">
        <v>27</v>
      </c>
      <c r="E3620" s="6">
        <v>6094.99</v>
      </c>
      <c r="F3620" s="6">
        <v>0</v>
      </c>
      <c r="G3620" s="6">
        <v>6094.99</v>
      </c>
      <c r="H3620" s="6">
        <v>6029.7</v>
      </c>
      <c r="I3620" s="6">
        <v>65.289999999999964</v>
      </c>
      <c r="J3620" s="6">
        <v>0</v>
      </c>
      <c r="K3620" s="6">
        <v>0</v>
      </c>
      <c r="L3620" s="6">
        <v>0</v>
      </c>
      <c r="M3620" s="6">
        <v>0</v>
      </c>
      <c r="N3620" s="6">
        <v>0</v>
      </c>
    </row>
    <row r="3621" spans="1:14" x14ac:dyDescent="0.25">
      <c r="A3621" s="5" t="s">
        <v>1620</v>
      </c>
      <c r="B3621" s="5" t="s">
        <v>37</v>
      </c>
      <c r="C3621" s="5" t="s">
        <v>29</v>
      </c>
      <c r="D3621" s="5" t="s">
        <v>27</v>
      </c>
      <c r="E3621" s="6">
        <v>13362.34</v>
      </c>
      <c r="F3621" s="6">
        <v>0</v>
      </c>
      <c r="G3621" s="6">
        <v>13362.34</v>
      </c>
      <c r="H3621" s="6">
        <v>13219.21</v>
      </c>
      <c r="I3621" s="6">
        <v>143.13000000000102</v>
      </c>
      <c r="J3621" s="6">
        <v>0</v>
      </c>
      <c r="K3621" s="6">
        <v>0</v>
      </c>
      <c r="L3621" s="6">
        <v>0</v>
      </c>
      <c r="M3621" s="6">
        <v>0</v>
      </c>
      <c r="N3621" s="6">
        <v>0</v>
      </c>
    </row>
    <row r="3622" spans="1:14" x14ac:dyDescent="0.25">
      <c r="A3622" s="5" t="s">
        <v>1620</v>
      </c>
      <c r="B3622" s="5" t="s">
        <v>106</v>
      </c>
      <c r="C3622" s="5" t="s">
        <v>39</v>
      </c>
      <c r="D3622" s="5" t="s">
        <v>40</v>
      </c>
      <c r="E3622" s="6">
        <v>-349649.7</v>
      </c>
      <c r="F3622" s="6">
        <v>0</v>
      </c>
      <c r="G3622" s="6">
        <v>-349649.7</v>
      </c>
      <c r="H3622" s="6">
        <v>-349649.7</v>
      </c>
      <c r="I3622" s="6">
        <v>0</v>
      </c>
      <c r="J3622" s="6">
        <v>-1896</v>
      </c>
      <c r="K3622" s="6">
        <v>0</v>
      </c>
      <c r="L3622" s="6">
        <v>-1896</v>
      </c>
      <c r="M3622" s="6">
        <v>-1896</v>
      </c>
      <c r="N3622" s="6">
        <v>0</v>
      </c>
    </row>
    <row r="3623" spans="1:14" x14ac:dyDescent="0.25">
      <c r="A3623" s="5" t="s">
        <v>1620</v>
      </c>
      <c r="B3623" s="5" t="s">
        <v>92</v>
      </c>
      <c r="C3623" s="5" t="s">
        <v>42</v>
      </c>
      <c r="D3623" s="5" t="s">
        <v>43</v>
      </c>
      <c r="E3623" s="6">
        <v>14.47</v>
      </c>
      <c r="F3623" s="6">
        <v>0</v>
      </c>
      <c r="G3623" s="6">
        <v>14.47</v>
      </c>
      <c r="H3623" s="6">
        <v>0</v>
      </c>
      <c r="I3623" s="6">
        <v>14.47</v>
      </c>
      <c r="J3623" s="6">
        <v>170</v>
      </c>
      <c r="K3623" s="6">
        <v>0</v>
      </c>
      <c r="L3623" s="6">
        <v>170</v>
      </c>
      <c r="M3623" s="6">
        <v>0</v>
      </c>
      <c r="N3623" s="6">
        <v>170</v>
      </c>
    </row>
    <row r="3624" spans="1:14" x14ac:dyDescent="0.25">
      <c r="A3624" s="5" t="s">
        <v>1620</v>
      </c>
      <c r="B3624" s="5" t="s">
        <v>1364</v>
      </c>
      <c r="C3624" s="5" t="s">
        <v>42</v>
      </c>
      <c r="D3624" s="5" t="s">
        <v>43</v>
      </c>
      <c r="E3624" s="6">
        <v>23927.360000000001</v>
      </c>
      <c r="F3624" s="6">
        <v>0</v>
      </c>
      <c r="G3624" s="6">
        <v>23927.360000000001</v>
      </c>
      <c r="H3624" s="6">
        <v>0</v>
      </c>
      <c r="I3624" s="6">
        <v>23927.360000000001</v>
      </c>
      <c r="J3624" s="6">
        <v>23000</v>
      </c>
      <c r="K3624" s="6">
        <v>0</v>
      </c>
      <c r="L3624" s="6">
        <v>23000</v>
      </c>
      <c r="M3624" s="6">
        <v>0</v>
      </c>
      <c r="N3624" s="6">
        <v>23000</v>
      </c>
    </row>
    <row r="3625" spans="1:14" x14ac:dyDescent="0.25">
      <c r="A3625" s="5" t="s">
        <v>1620</v>
      </c>
      <c r="B3625" s="5" t="s">
        <v>107</v>
      </c>
      <c r="C3625" s="5" t="s">
        <v>42</v>
      </c>
      <c r="D3625" s="5" t="s">
        <v>43</v>
      </c>
      <c r="E3625" s="6">
        <v>1249.67</v>
      </c>
      <c r="F3625" s="6">
        <v>1247.0344827586207</v>
      </c>
      <c r="G3625" s="6">
        <v>2.6355172413793753</v>
      </c>
      <c r="H3625" s="6">
        <v>1265.74</v>
      </c>
      <c r="I3625" s="6">
        <v>-16.069999999999936</v>
      </c>
      <c r="J3625" s="6">
        <v>22800</v>
      </c>
      <c r="K3625" s="6">
        <v>22752</v>
      </c>
      <c r="L3625" s="6">
        <v>48</v>
      </c>
      <c r="M3625" s="6">
        <v>23093.279999999999</v>
      </c>
      <c r="N3625" s="6">
        <v>-293.27999999999884</v>
      </c>
    </row>
    <row r="3626" spans="1:14" x14ac:dyDescent="0.25">
      <c r="A3626" s="5" t="s">
        <v>1620</v>
      </c>
      <c r="B3626" s="5" t="s">
        <v>44</v>
      </c>
      <c r="C3626" s="5" t="s">
        <v>42</v>
      </c>
      <c r="D3626" s="5" t="s">
        <v>43</v>
      </c>
      <c r="E3626" s="6">
        <v>1882.9</v>
      </c>
      <c r="F3626" s="6">
        <v>1878.9353233830846</v>
      </c>
      <c r="G3626" s="6">
        <v>3.9646766169155399</v>
      </c>
      <c r="H3626" s="6">
        <v>1888.33</v>
      </c>
      <c r="I3626" s="6">
        <v>-5.4299999999998363</v>
      </c>
      <c r="J3626" s="6">
        <v>1900</v>
      </c>
      <c r="K3626" s="6">
        <v>1896</v>
      </c>
      <c r="L3626" s="6">
        <v>4</v>
      </c>
      <c r="M3626" s="6">
        <v>1905.48</v>
      </c>
      <c r="N3626" s="6">
        <v>-5.4800000000000182</v>
      </c>
    </row>
    <row r="3627" spans="1:14" x14ac:dyDescent="0.25">
      <c r="A3627" s="5" t="s">
        <v>1620</v>
      </c>
      <c r="B3627" s="5" t="s">
        <v>99</v>
      </c>
      <c r="C3627" s="5" t="s">
        <v>42</v>
      </c>
      <c r="D3627" s="5" t="s">
        <v>43</v>
      </c>
      <c r="E3627" s="6">
        <v>5429.59</v>
      </c>
      <c r="F3627" s="6">
        <v>5418.1576354679801</v>
      </c>
      <c r="G3627" s="6">
        <v>11.432364532020074</v>
      </c>
      <c r="H3627" s="6">
        <v>5499.43</v>
      </c>
      <c r="I3627" s="6">
        <v>-69.840000000000146</v>
      </c>
      <c r="J3627" s="6">
        <v>22800</v>
      </c>
      <c r="K3627" s="6">
        <v>22752</v>
      </c>
      <c r="L3627" s="6">
        <v>48</v>
      </c>
      <c r="M3627" s="6">
        <v>23093.279999999999</v>
      </c>
      <c r="N3627" s="6">
        <v>-293.27999999999884</v>
      </c>
    </row>
    <row r="3628" spans="1:14" x14ac:dyDescent="0.25">
      <c r="A3628" s="5" t="s">
        <v>1620</v>
      </c>
      <c r="B3628" s="5" t="s">
        <v>100</v>
      </c>
      <c r="C3628" s="5" t="s">
        <v>42</v>
      </c>
      <c r="D3628" s="5" t="s">
        <v>43</v>
      </c>
      <c r="E3628" s="6">
        <v>6974.75</v>
      </c>
      <c r="F3628" s="6">
        <v>6960.0689655172409</v>
      </c>
      <c r="G3628" s="6">
        <v>14.68103448275906</v>
      </c>
      <c r="H3628" s="6">
        <v>7064.47</v>
      </c>
      <c r="I3628" s="6">
        <v>-89.720000000000255</v>
      </c>
      <c r="J3628" s="6">
        <v>22800</v>
      </c>
      <c r="K3628" s="6">
        <v>22752</v>
      </c>
      <c r="L3628" s="6">
        <v>48</v>
      </c>
      <c r="M3628" s="6">
        <v>23093.279999999999</v>
      </c>
      <c r="N3628" s="6">
        <v>-293.27999999999884</v>
      </c>
    </row>
    <row r="3629" spans="1:14" x14ac:dyDescent="0.25">
      <c r="A3629" s="5" t="s">
        <v>1620</v>
      </c>
      <c r="B3629" s="5" t="s">
        <v>47</v>
      </c>
      <c r="C3629" s="5" t="s">
        <v>42</v>
      </c>
      <c r="D3629" s="5" t="s">
        <v>43</v>
      </c>
      <c r="E3629" s="6">
        <v>10804.96</v>
      </c>
      <c r="F3629" s="6">
        <v>10697.764705882353</v>
      </c>
      <c r="G3629" s="6">
        <v>107.19529411764597</v>
      </c>
      <c r="H3629" s="6">
        <v>10911.72</v>
      </c>
      <c r="I3629" s="6">
        <v>-106.76000000000022</v>
      </c>
      <c r="J3629" s="6">
        <v>22980</v>
      </c>
      <c r="K3629" s="6">
        <v>22752</v>
      </c>
      <c r="L3629" s="6">
        <v>228</v>
      </c>
      <c r="M3629" s="6">
        <v>23207.040000000001</v>
      </c>
      <c r="N3629" s="6">
        <v>-227.04000000000087</v>
      </c>
    </row>
    <row r="3630" spans="1:14" x14ac:dyDescent="0.25">
      <c r="A3630" s="5" t="s">
        <v>1620</v>
      </c>
      <c r="B3630" s="5" t="s">
        <v>101</v>
      </c>
      <c r="C3630" s="5" t="s">
        <v>42</v>
      </c>
      <c r="D3630" s="5" t="s">
        <v>43</v>
      </c>
      <c r="E3630" s="6">
        <v>20837.54</v>
      </c>
      <c r="F3630" s="6">
        <v>20435.142857142855</v>
      </c>
      <c r="G3630" s="6">
        <v>402.39714285714581</v>
      </c>
      <c r="H3630" s="6">
        <v>20741.669999999998</v>
      </c>
      <c r="I3630" s="6">
        <v>95.870000000002619</v>
      </c>
      <c r="J3630" s="6">
        <v>23200</v>
      </c>
      <c r="K3630" s="6">
        <v>22752</v>
      </c>
      <c r="L3630" s="6">
        <v>448</v>
      </c>
      <c r="M3630" s="6">
        <v>23093.279999999999</v>
      </c>
      <c r="N3630" s="6">
        <v>106.72000000000116</v>
      </c>
    </row>
    <row r="3631" spans="1:14" x14ac:dyDescent="0.25">
      <c r="A3631" s="5" t="s">
        <v>1620</v>
      </c>
      <c r="B3631" s="5" t="s">
        <v>109</v>
      </c>
      <c r="C3631" s="5" t="s">
        <v>42</v>
      </c>
      <c r="D3631" s="5" t="s">
        <v>43</v>
      </c>
      <c r="E3631" s="6">
        <v>22764.75</v>
      </c>
      <c r="F3631" s="6">
        <v>22657.201970443351</v>
      </c>
      <c r="G3631" s="6">
        <v>107.54802955664854</v>
      </c>
      <c r="H3631" s="6">
        <v>22997.06</v>
      </c>
      <c r="I3631" s="6">
        <v>-232.31000000000131</v>
      </c>
      <c r="J3631" s="6">
        <v>1905</v>
      </c>
      <c r="K3631" s="6">
        <v>1896</v>
      </c>
      <c r="L3631" s="6">
        <v>9</v>
      </c>
      <c r="M3631" s="6">
        <v>1924.44</v>
      </c>
      <c r="N3631" s="6">
        <v>-19.440000000000055</v>
      </c>
    </row>
    <row r="3632" spans="1:14" x14ac:dyDescent="0.25">
      <c r="A3632" s="5" t="s">
        <v>1620</v>
      </c>
      <c r="B3632" s="5" t="s">
        <v>50</v>
      </c>
      <c r="C3632" s="5" t="s">
        <v>42</v>
      </c>
      <c r="D3632" s="5" t="s">
        <v>43</v>
      </c>
      <c r="E3632" s="6">
        <v>0</v>
      </c>
      <c r="F3632" s="6">
        <v>28361.054726368158</v>
      </c>
      <c r="G3632" s="6">
        <v>-28361.054726368158</v>
      </c>
      <c r="H3632" s="6">
        <v>28502.86</v>
      </c>
      <c r="I3632" s="6">
        <v>-28502.86</v>
      </c>
      <c r="J3632" s="6">
        <v>0</v>
      </c>
      <c r="K3632" s="6">
        <v>22752</v>
      </c>
      <c r="L3632" s="6">
        <v>-22752</v>
      </c>
      <c r="M3632" s="6">
        <v>22865.759999999998</v>
      </c>
      <c r="N3632" s="6">
        <v>-22865.759999999998</v>
      </c>
    </row>
    <row r="3633" spans="1:14" x14ac:dyDescent="0.25">
      <c r="A3633" s="5" t="s">
        <v>1620</v>
      </c>
      <c r="B3633" s="5" t="s">
        <v>103</v>
      </c>
      <c r="C3633" s="5" t="s">
        <v>42</v>
      </c>
      <c r="D3633" s="5" t="s">
        <v>43</v>
      </c>
      <c r="E3633" s="6">
        <v>114552.19</v>
      </c>
      <c r="F3633" s="6">
        <v>114110.83168316832</v>
      </c>
      <c r="G3633" s="6">
        <v>441.35831683168362</v>
      </c>
      <c r="H3633" s="6">
        <v>115251.94</v>
      </c>
      <c r="I3633" s="6">
        <v>-699.75</v>
      </c>
      <c r="J3633" s="6">
        <v>22840</v>
      </c>
      <c r="K3633" s="6">
        <v>22752</v>
      </c>
      <c r="L3633" s="6">
        <v>88</v>
      </c>
      <c r="M3633" s="6">
        <v>22979.52</v>
      </c>
      <c r="N3633" s="6">
        <v>-139.52000000000044</v>
      </c>
    </row>
    <row r="3634" spans="1:14" x14ac:dyDescent="0.25">
      <c r="A3634" s="5" t="s">
        <v>1620</v>
      </c>
      <c r="B3634" s="5" t="s">
        <v>104</v>
      </c>
      <c r="C3634" s="5" t="s">
        <v>42</v>
      </c>
      <c r="D3634" s="5" t="s">
        <v>53</v>
      </c>
      <c r="E3634" s="6">
        <v>100979.84</v>
      </c>
      <c r="F3634" s="6">
        <v>99401.054726368166</v>
      </c>
      <c r="G3634" s="6">
        <v>1578.7852736318309</v>
      </c>
      <c r="H3634" s="6">
        <v>99898.06</v>
      </c>
      <c r="I3634" s="6">
        <v>1081.7799999999988</v>
      </c>
      <c r="J3634" s="6">
        <v>17335</v>
      </c>
      <c r="K3634" s="6">
        <v>17064</v>
      </c>
      <c r="L3634" s="6">
        <v>271</v>
      </c>
      <c r="M3634" s="6">
        <v>17149.32</v>
      </c>
      <c r="N3634" s="6">
        <v>185.68000000000029</v>
      </c>
    </row>
    <row r="3635" spans="1:14" x14ac:dyDescent="0.25">
      <c r="A3635" s="5" t="s">
        <v>1620</v>
      </c>
      <c r="B3635" s="5" t="s">
        <v>54</v>
      </c>
      <c r="C3635" s="5" t="s">
        <v>42</v>
      </c>
      <c r="D3635" s="5" t="s">
        <v>55</v>
      </c>
      <c r="E3635" s="6">
        <v>1148.74</v>
      </c>
      <c r="F3635" s="6">
        <v>1126.2254901960785</v>
      </c>
      <c r="G3635" s="6">
        <v>22.514509803921555</v>
      </c>
      <c r="H3635" s="6">
        <v>1148.75</v>
      </c>
      <c r="I3635" s="6">
        <v>-9.9999999999909051E-3</v>
      </c>
      <c r="J3635" s="6">
        <v>208.863</v>
      </c>
      <c r="K3635" s="6">
        <v>204.76764705882351</v>
      </c>
      <c r="L3635" s="6">
        <v>4.0953529411764862</v>
      </c>
      <c r="M3635" s="6">
        <v>208.863</v>
      </c>
      <c r="N3635" s="6">
        <v>0</v>
      </c>
    </row>
    <row r="3636" spans="1:14" x14ac:dyDescent="0.25">
      <c r="A3636" s="5" t="s">
        <v>1621</v>
      </c>
      <c r="B3636" s="5" t="s">
        <v>25</v>
      </c>
      <c r="C3636" s="5" t="s">
        <v>26</v>
      </c>
      <c r="D3636" s="5" t="s">
        <v>27</v>
      </c>
      <c r="E3636" s="6">
        <v>539.66</v>
      </c>
      <c r="F3636" s="6">
        <v>0</v>
      </c>
      <c r="G3636" s="6">
        <v>539.66</v>
      </c>
      <c r="H3636" s="6">
        <v>0</v>
      </c>
      <c r="I3636" s="6">
        <v>539.66</v>
      </c>
      <c r="J3636" s="6">
        <v>0</v>
      </c>
      <c r="K3636" s="6">
        <v>0</v>
      </c>
      <c r="L3636" s="6">
        <v>0</v>
      </c>
      <c r="M3636" s="6">
        <v>0</v>
      </c>
      <c r="N3636" s="6">
        <v>0</v>
      </c>
    </row>
    <row r="3637" spans="1:14" x14ac:dyDescent="0.25">
      <c r="A3637" s="5" t="s">
        <v>1621</v>
      </c>
      <c r="B3637" s="5" t="s">
        <v>258</v>
      </c>
      <c r="C3637" s="5" t="s">
        <v>33</v>
      </c>
      <c r="D3637" s="5" t="s">
        <v>27</v>
      </c>
      <c r="E3637" s="6">
        <v>47.9</v>
      </c>
      <c r="F3637" s="6">
        <v>0</v>
      </c>
      <c r="G3637" s="6">
        <v>47.9</v>
      </c>
      <c r="H3637" s="6">
        <v>51.36</v>
      </c>
      <c r="I3637" s="6">
        <v>-3.4600000000000009</v>
      </c>
      <c r="J3637" s="6">
        <v>4.08</v>
      </c>
      <c r="K3637" s="6">
        <v>0</v>
      </c>
      <c r="L3637" s="6">
        <v>4.08</v>
      </c>
      <c r="M3637" s="6">
        <v>4.375</v>
      </c>
      <c r="N3637" s="6">
        <v>-0.29499999999999993</v>
      </c>
    </row>
    <row r="3638" spans="1:14" x14ac:dyDescent="0.25">
      <c r="A3638" s="5" t="s">
        <v>1621</v>
      </c>
      <c r="B3638" s="5" t="s">
        <v>259</v>
      </c>
      <c r="C3638" s="5" t="s">
        <v>33</v>
      </c>
      <c r="D3638" s="5" t="s">
        <v>27</v>
      </c>
      <c r="E3638" s="6">
        <v>122.97</v>
      </c>
      <c r="F3638" s="6">
        <v>0</v>
      </c>
      <c r="G3638" s="6">
        <v>122.97</v>
      </c>
      <c r="H3638" s="6">
        <v>131.86000000000001</v>
      </c>
      <c r="I3638" s="6">
        <v>-8.8900000000000148</v>
      </c>
      <c r="J3638" s="6">
        <v>4.08</v>
      </c>
      <c r="K3638" s="6">
        <v>0</v>
      </c>
      <c r="L3638" s="6">
        <v>4.08</v>
      </c>
      <c r="M3638" s="6">
        <v>4.375</v>
      </c>
      <c r="N3638" s="6">
        <v>-0.29499999999999993</v>
      </c>
    </row>
    <row r="3639" spans="1:14" x14ac:dyDescent="0.25">
      <c r="A3639" s="5" t="s">
        <v>1621</v>
      </c>
      <c r="B3639" s="5" t="s">
        <v>260</v>
      </c>
      <c r="C3639" s="5" t="s">
        <v>33</v>
      </c>
      <c r="D3639" s="5" t="s">
        <v>27</v>
      </c>
      <c r="E3639" s="6">
        <v>4098.3599999999997</v>
      </c>
      <c r="F3639" s="6">
        <v>0</v>
      </c>
      <c r="G3639" s="6">
        <v>4098.3599999999997</v>
      </c>
      <c r="H3639" s="6">
        <v>4393.8100000000004</v>
      </c>
      <c r="I3639" s="6">
        <v>-295.45000000000073</v>
      </c>
      <c r="J3639" s="6">
        <v>40.799999999999997</v>
      </c>
      <c r="K3639" s="6">
        <v>0</v>
      </c>
      <c r="L3639" s="6">
        <v>40.799999999999997</v>
      </c>
      <c r="M3639" s="6">
        <v>43.741</v>
      </c>
      <c r="N3639" s="6">
        <v>-2.9410000000000025</v>
      </c>
    </row>
    <row r="3640" spans="1:14" x14ac:dyDescent="0.25">
      <c r="A3640" s="5" t="s">
        <v>1621</v>
      </c>
      <c r="B3640" s="5" t="s">
        <v>298</v>
      </c>
      <c r="C3640" s="5" t="s">
        <v>39</v>
      </c>
      <c r="D3640" s="5" t="s">
        <v>43</v>
      </c>
      <c r="E3640" s="6">
        <v>-20444.14</v>
      </c>
      <c r="F3640" s="6">
        <v>0</v>
      </c>
      <c r="G3640" s="6">
        <v>-20444.14</v>
      </c>
      <c r="H3640" s="6">
        <v>-20444.12</v>
      </c>
      <c r="I3640" s="6">
        <v>-2.0000000000436557E-2</v>
      </c>
      <c r="J3640" s="6">
        <v>-20340</v>
      </c>
      <c r="K3640" s="6">
        <v>0</v>
      </c>
      <c r="L3640" s="6">
        <v>-20340</v>
      </c>
      <c r="M3640" s="6">
        <v>-20340</v>
      </c>
      <c r="N3640" s="6">
        <v>0</v>
      </c>
    </row>
    <row r="3641" spans="1:14" x14ac:dyDescent="0.25">
      <c r="A3641" s="5" t="s">
        <v>1621</v>
      </c>
      <c r="B3641" s="5" t="s">
        <v>262</v>
      </c>
      <c r="C3641" s="5" t="s">
        <v>42</v>
      </c>
      <c r="D3641" s="5" t="s">
        <v>43</v>
      </c>
      <c r="E3641" s="6">
        <v>1700.73</v>
      </c>
      <c r="F3641" s="6">
        <v>1699.7633136094673</v>
      </c>
      <c r="G3641" s="6">
        <v>0.96668639053268635</v>
      </c>
      <c r="H3641" s="6">
        <v>1723.56</v>
      </c>
      <c r="I3641" s="6">
        <v>-22.829999999999927</v>
      </c>
      <c r="J3641" s="6">
        <v>3358</v>
      </c>
      <c r="K3641" s="6">
        <v>3356.0996055226824</v>
      </c>
      <c r="L3641" s="6">
        <v>1.9003944773176045</v>
      </c>
      <c r="M3641" s="6">
        <v>3403.085</v>
      </c>
      <c r="N3641" s="6">
        <v>-45.085000000000036</v>
      </c>
    </row>
    <row r="3642" spans="1:14" x14ac:dyDescent="0.25">
      <c r="A3642" s="5" t="s">
        <v>1621</v>
      </c>
      <c r="B3642" s="5" t="s">
        <v>323</v>
      </c>
      <c r="C3642" s="5" t="s">
        <v>42</v>
      </c>
      <c r="D3642" s="5" t="s">
        <v>43</v>
      </c>
      <c r="E3642" s="6">
        <v>13934.52</v>
      </c>
      <c r="F3642" s="6">
        <v>13934.532019704433</v>
      </c>
      <c r="G3642" s="6">
        <v>-1.2019704432532308E-2</v>
      </c>
      <c r="H3642" s="6">
        <v>14143.55</v>
      </c>
      <c r="I3642" s="6">
        <v>-209.02999999999884</v>
      </c>
      <c r="J3642" s="6">
        <v>20340</v>
      </c>
      <c r="K3642" s="6">
        <v>20339.999999999996</v>
      </c>
      <c r="L3642" s="6">
        <v>3.637978807091713E-12</v>
      </c>
      <c r="M3642" s="6">
        <v>20645.099999999999</v>
      </c>
      <c r="N3642" s="6">
        <v>-305.09999999999854</v>
      </c>
    </row>
    <row r="3643" spans="1:14" x14ac:dyDescent="0.25">
      <c r="A3643" s="5" t="s">
        <v>1622</v>
      </c>
      <c r="B3643" s="5" t="s">
        <v>25</v>
      </c>
      <c r="C3643" s="5" t="s">
        <v>26</v>
      </c>
      <c r="D3643" s="5" t="s">
        <v>27</v>
      </c>
      <c r="E3643" s="6">
        <v>274.77999999999997</v>
      </c>
      <c r="F3643" s="6">
        <v>0</v>
      </c>
      <c r="G3643" s="6">
        <v>274.77999999999997</v>
      </c>
      <c r="H3643" s="6">
        <v>0</v>
      </c>
      <c r="I3643" s="6">
        <v>274.77999999999997</v>
      </c>
      <c r="J3643" s="6">
        <v>0</v>
      </c>
      <c r="K3643" s="6">
        <v>0</v>
      </c>
      <c r="L3643" s="6">
        <v>0</v>
      </c>
      <c r="M3643" s="6">
        <v>0</v>
      </c>
      <c r="N3643" s="6">
        <v>0</v>
      </c>
    </row>
    <row r="3644" spans="1:14" x14ac:dyDescent="0.25">
      <c r="A3644" s="5" t="s">
        <v>1622</v>
      </c>
      <c r="B3644" s="5" t="s">
        <v>258</v>
      </c>
      <c r="C3644" s="5" t="s">
        <v>33</v>
      </c>
      <c r="D3644" s="5" t="s">
        <v>27</v>
      </c>
      <c r="E3644" s="6">
        <v>23.95</v>
      </c>
      <c r="F3644" s="6">
        <v>0</v>
      </c>
      <c r="G3644" s="6">
        <v>23.95</v>
      </c>
      <c r="H3644" s="6">
        <v>25.68</v>
      </c>
      <c r="I3644" s="6">
        <v>-1.7300000000000004</v>
      </c>
      <c r="J3644" s="6">
        <v>2.04</v>
      </c>
      <c r="K3644" s="6">
        <v>0</v>
      </c>
      <c r="L3644" s="6">
        <v>2.04</v>
      </c>
      <c r="M3644" s="6">
        <v>2.1880000000000002</v>
      </c>
      <c r="N3644" s="6">
        <v>-0.14800000000000013</v>
      </c>
    </row>
    <row r="3645" spans="1:14" x14ac:dyDescent="0.25">
      <c r="A3645" s="5" t="s">
        <v>1622</v>
      </c>
      <c r="B3645" s="5" t="s">
        <v>259</v>
      </c>
      <c r="C3645" s="5" t="s">
        <v>33</v>
      </c>
      <c r="D3645" s="5" t="s">
        <v>27</v>
      </c>
      <c r="E3645" s="6">
        <v>61.49</v>
      </c>
      <c r="F3645" s="6">
        <v>0</v>
      </c>
      <c r="G3645" s="6">
        <v>61.49</v>
      </c>
      <c r="H3645" s="6">
        <v>65.930000000000007</v>
      </c>
      <c r="I3645" s="6">
        <v>-4.4400000000000048</v>
      </c>
      <c r="J3645" s="6">
        <v>2.04</v>
      </c>
      <c r="K3645" s="6">
        <v>0</v>
      </c>
      <c r="L3645" s="6">
        <v>2.04</v>
      </c>
      <c r="M3645" s="6">
        <v>2.1880000000000002</v>
      </c>
      <c r="N3645" s="6">
        <v>-0.14800000000000013</v>
      </c>
    </row>
    <row r="3646" spans="1:14" x14ac:dyDescent="0.25">
      <c r="A3646" s="5" t="s">
        <v>1622</v>
      </c>
      <c r="B3646" s="5" t="s">
        <v>260</v>
      </c>
      <c r="C3646" s="5" t="s">
        <v>33</v>
      </c>
      <c r="D3646" s="5" t="s">
        <v>27</v>
      </c>
      <c r="E3646" s="6">
        <v>2049.1799999999998</v>
      </c>
      <c r="F3646" s="6">
        <v>0</v>
      </c>
      <c r="G3646" s="6">
        <v>2049.1799999999998</v>
      </c>
      <c r="H3646" s="6">
        <v>2196.9</v>
      </c>
      <c r="I3646" s="6">
        <v>-147.72000000000025</v>
      </c>
      <c r="J3646" s="6">
        <v>20.399999999999999</v>
      </c>
      <c r="K3646" s="6">
        <v>0</v>
      </c>
      <c r="L3646" s="6">
        <v>20.399999999999999</v>
      </c>
      <c r="M3646" s="6">
        <v>21.870999999999999</v>
      </c>
      <c r="N3646" s="6">
        <v>-1.4710000000000001</v>
      </c>
    </row>
    <row r="3647" spans="1:14" x14ac:dyDescent="0.25">
      <c r="A3647" s="5" t="s">
        <v>1622</v>
      </c>
      <c r="B3647" s="5" t="s">
        <v>284</v>
      </c>
      <c r="C3647" s="5" t="s">
        <v>39</v>
      </c>
      <c r="D3647" s="5" t="s">
        <v>43</v>
      </c>
      <c r="E3647" s="6">
        <v>-10518.22</v>
      </c>
      <c r="F3647" s="6">
        <v>0</v>
      </c>
      <c r="G3647" s="6">
        <v>-10518.22</v>
      </c>
      <c r="H3647" s="6">
        <v>-10518.19</v>
      </c>
      <c r="I3647" s="6">
        <v>-2.9999999998835847E-2</v>
      </c>
      <c r="J3647" s="6">
        <v>-10170</v>
      </c>
      <c r="K3647" s="6">
        <v>0</v>
      </c>
      <c r="L3647" s="6">
        <v>-10170</v>
      </c>
      <c r="M3647" s="6">
        <v>-10170</v>
      </c>
      <c r="N3647" s="6">
        <v>0</v>
      </c>
    </row>
    <row r="3648" spans="1:14" x14ac:dyDescent="0.25">
      <c r="A3648" s="5" t="s">
        <v>1622</v>
      </c>
      <c r="B3648" s="5" t="s">
        <v>266</v>
      </c>
      <c r="C3648" s="5" t="s">
        <v>42</v>
      </c>
      <c r="D3648" s="5" t="s">
        <v>43</v>
      </c>
      <c r="E3648" s="6">
        <v>810.32</v>
      </c>
      <c r="F3648" s="6">
        <v>810.34516765285991</v>
      </c>
      <c r="G3648" s="6">
        <v>-2.5167652859863665E-2</v>
      </c>
      <c r="H3648" s="6">
        <v>821.69</v>
      </c>
      <c r="I3648" s="6">
        <v>-11.370000000000005</v>
      </c>
      <c r="J3648" s="6">
        <v>1678</v>
      </c>
      <c r="K3648" s="6">
        <v>1678.050295857988</v>
      </c>
      <c r="L3648" s="6">
        <v>-5.0295857987975978E-2</v>
      </c>
      <c r="M3648" s="6">
        <v>1701.5429999999999</v>
      </c>
      <c r="N3648" s="6">
        <v>-23.542999999999893</v>
      </c>
    </row>
    <row r="3649" spans="1:14" x14ac:dyDescent="0.25">
      <c r="A3649" s="5" t="s">
        <v>1622</v>
      </c>
      <c r="B3649" s="5" t="s">
        <v>456</v>
      </c>
      <c r="C3649" s="5" t="s">
        <v>42</v>
      </c>
      <c r="D3649" s="5" t="s">
        <v>43</v>
      </c>
      <c r="E3649" s="6">
        <v>7298.5</v>
      </c>
      <c r="F3649" s="6">
        <v>7298.5024630541875</v>
      </c>
      <c r="G3649" s="6">
        <v>-2.4630541875012568E-3</v>
      </c>
      <c r="H3649" s="6">
        <v>7407.98</v>
      </c>
      <c r="I3649" s="6">
        <v>-109.47999999999956</v>
      </c>
      <c r="J3649" s="6">
        <v>10170</v>
      </c>
      <c r="K3649" s="6">
        <v>10169.999999999998</v>
      </c>
      <c r="L3649" s="6">
        <v>1.8189894035458565E-12</v>
      </c>
      <c r="M3649" s="6">
        <v>10322.549999999999</v>
      </c>
      <c r="N3649" s="6">
        <v>-152.54999999999927</v>
      </c>
    </row>
    <row r="3650" spans="1:14" x14ac:dyDescent="0.25">
      <c r="A3650" s="5" t="s">
        <v>1623</v>
      </c>
      <c r="B3650" s="5" t="s">
        <v>25</v>
      </c>
      <c r="C3650" s="5" t="s">
        <v>26</v>
      </c>
      <c r="D3650" s="5" t="s">
        <v>27</v>
      </c>
      <c r="E3650" s="6">
        <v>471.91</v>
      </c>
      <c r="F3650" s="6">
        <v>0</v>
      </c>
      <c r="G3650" s="6">
        <v>471.91</v>
      </c>
      <c r="H3650" s="6">
        <v>0</v>
      </c>
      <c r="I3650" s="6">
        <v>471.91</v>
      </c>
      <c r="J3650" s="6">
        <v>0</v>
      </c>
      <c r="K3650" s="6">
        <v>0</v>
      </c>
      <c r="L3650" s="6">
        <v>0</v>
      </c>
      <c r="M3650" s="6">
        <v>0</v>
      </c>
      <c r="N3650" s="6">
        <v>0</v>
      </c>
    </row>
    <row r="3651" spans="1:14" x14ac:dyDescent="0.25">
      <c r="A3651" s="5" t="s">
        <v>1623</v>
      </c>
      <c r="B3651" s="5" t="s">
        <v>258</v>
      </c>
      <c r="C3651" s="5" t="s">
        <v>33</v>
      </c>
      <c r="D3651" s="5" t="s">
        <v>27</v>
      </c>
      <c r="E3651" s="6">
        <v>41.44</v>
      </c>
      <c r="F3651" s="6">
        <v>0</v>
      </c>
      <c r="G3651" s="6">
        <v>41.44</v>
      </c>
      <c r="H3651" s="6">
        <v>45.22</v>
      </c>
      <c r="I3651" s="6">
        <v>-3.7800000000000011</v>
      </c>
      <c r="J3651" s="6">
        <v>3.53</v>
      </c>
      <c r="K3651" s="6">
        <v>0</v>
      </c>
      <c r="L3651" s="6">
        <v>3.53</v>
      </c>
      <c r="M3651" s="6">
        <v>3.8519999999999999</v>
      </c>
      <c r="N3651" s="6">
        <v>-0.32200000000000006</v>
      </c>
    </row>
    <row r="3652" spans="1:14" x14ac:dyDescent="0.25">
      <c r="A3652" s="5" t="s">
        <v>1623</v>
      </c>
      <c r="B3652" s="5" t="s">
        <v>259</v>
      </c>
      <c r="C3652" s="5" t="s">
        <v>33</v>
      </c>
      <c r="D3652" s="5" t="s">
        <v>27</v>
      </c>
      <c r="E3652" s="6">
        <v>106.39</v>
      </c>
      <c r="F3652" s="6">
        <v>0</v>
      </c>
      <c r="G3652" s="6">
        <v>106.39</v>
      </c>
      <c r="H3652" s="6">
        <v>116.11</v>
      </c>
      <c r="I3652" s="6">
        <v>-9.7199999999999989</v>
      </c>
      <c r="J3652" s="6">
        <v>3.53</v>
      </c>
      <c r="K3652" s="6">
        <v>0</v>
      </c>
      <c r="L3652" s="6">
        <v>3.53</v>
      </c>
      <c r="M3652" s="6">
        <v>3.8519999999999999</v>
      </c>
      <c r="N3652" s="6">
        <v>-0.32200000000000006</v>
      </c>
    </row>
    <row r="3653" spans="1:14" x14ac:dyDescent="0.25">
      <c r="A3653" s="5" t="s">
        <v>1623</v>
      </c>
      <c r="B3653" s="5" t="s">
        <v>260</v>
      </c>
      <c r="C3653" s="5" t="s">
        <v>33</v>
      </c>
      <c r="D3653" s="5" t="s">
        <v>27</v>
      </c>
      <c r="E3653" s="6">
        <v>3545.89</v>
      </c>
      <c r="F3653" s="6">
        <v>0</v>
      </c>
      <c r="G3653" s="6">
        <v>3545.89</v>
      </c>
      <c r="H3653" s="6">
        <v>3868.88</v>
      </c>
      <c r="I3653" s="6">
        <v>-322.99000000000024</v>
      </c>
      <c r="J3653" s="6">
        <v>35.299999999999997</v>
      </c>
      <c r="K3653" s="6">
        <v>0</v>
      </c>
      <c r="L3653" s="6">
        <v>35.299999999999997</v>
      </c>
      <c r="M3653" s="6">
        <v>38.515000000000001</v>
      </c>
      <c r="N3653" s="6">
        <v>-3.2150000000000034</v>
      </c>
    </row>
    <row r="3654" spans="1:14" x14ac:dyDescent="0.25">
      <c r="A3654" s="5" t="s">
        <v>1623</v>
      </c>
      <c r="B3654" s="5" t="s">
        <v>117</v>
      </c>
      <c r="C3654" s="5" t="s">
        <v>39</v>
      </c>
      <c r="D3654" s="5" t="s">
        <v>43</v>
      </c>
      <c r="E3654" s="6">
        <v>-17260.759999999998</v>
      </c>
      <c r="F3654" s="6">
        <v>0</v>
      </c>
      <c r="G3654" s="6">
        <v>-17260.759999999998</v>
      </c>
      <c r="H3654" s="6">
        <v>-17260.830000000002</v>
      </c>
      <c r="I3654" s="6">
        <v>7.0000000003346941E-2</v>
      </c>
      <c r="J3654" s="6">
        <v>-17910</v>
      </c>
      <c r="K3654" s="6">
        <v>0</v>
      </c>
      <c r="L3654" s="6">
        <v>-17910</v>
      </c>
      <c r="M3654" s="6">
        <v>-17910</v>
      </c>
      <c r="N3654" s="6">
        <v>0</v>
      </c>
    </row>
    <row r="3655" spans="1:14" x14ac:dyDescent="0.25">
      <c r="A3655" s="5" t="s">
        <v>1623</v>
      </c>
      <c r="B3655" s="5" t="s">
        <v>269</v>
      </c>
      <c r="C3655" s="5" t="s">
        <v>42</v>
      </c>
      <c r="D3655" s="5" t="s">
        <v>43</v>
      </c>
      <c r="E3655" s="6">
        <v>1602.13</v>
      </c>
      <c r="F3655" s="6">
        <v>1601.1341222879682</v>
      </c>
      <c r="G3655" s="6">
        <v>0.99587771203187003</v>
      </c>
      <c r="H3655" s="6">
        <v>1623.55</v>
      </c>
      <c r="I3655" s="6">
        <v>-21.419999999999845</v>
      </c>
      <c r="J3655" s="6">
        <v>2957</v>
      </c>
      <c r="K3655" s="6">
        <v>2955.1499013806706</v>
      </c>
      <c r="L3655" s="6">
        <v>1.8500986193294011</v>
      </c>
      <c r="M3655" s="6">
        <v>2996.5219999999999</v>
      </c>
      <c r="N3655" s="6">
        <v>-39.521999999999935</v>
      </c>
    </row>
    <row r="3656" spans="1:14" x14ac:dyDescent="0.25">
      <c r="A3656" s="5" t="s">
        <v>1623</v>
      </c>
      <c r="B3656" s="5" t="s">
        <v>270</v>
      </c>
      <c r="C3656" s="5" t="s">
        <v>42</v>
      </c>
      <c r="D3656" s="5" t="s">
        <v>43</v>
      </c>
      <c r="E3656" s="6">
        <v>11493</v>
      </c>
      <c r="F3656" s="6">
        <v>11435.536945812808</v>
      </c>
      <c r="G3656" s="6">
        <v>57.463054187192029</v>
      </c>
      <c r="H3656" s="6">
        <v>11607.07</v>
      </c>
      <c r="I3656" s="6">
        <v>-114.06999999999971</v>
      </c>
      <c r="J3656" s="6">
        <v>18000</v>
      </c>
      <c r="K3656" s="6">
        <v>17910</v>
      </c>
      <c r="L3656" s="6">
        <v>90</v>
      </c>
      <c r="M3656" s="6">
        <v>18178.650000000001</v>
      </c>
      <c r="N3656" s="6">
        <v>-178.65000000000146</v>
      </c>
    </row>
    <row r="3657" spans="1:14" x14ac:dyDescent="0.25">
      <c r="A3657" s="5" t="s">
        <v>1624</v>
      </c>
      <c r="B3657" s="5" t="s">
        <v>25</v>
      </c>
      <c r="C3657" s="5" t="s">
        <v>26</v>
      </c>
      <c r="D3657" s="5" t="s">
        <v>27</v>
      </c>
      <c r="E3657" s="6">
        <v>-268.76</v>
      </c>
      <c r="F3657" s="6">
        <v>0</v>
      </c>
      <c r="G3657" s="6">
        <v>-268.76</v>
      </c>
      <c r="H3657" s="6">
        <v>0</v>
      </c>
      <c r="I3657" s="6">
        <v>-268.76</v>
      </c>
      <c r="J3657" s="6">
        <v>0</v>
      </c>
      <c r="K3657" s="6">
        <v>0</v>
      </c>
      <c r="L3657" s="6">
        <v>0</v>
      </c>
      <c r="M3657" s="6">
        <v>0</v>
      </c>
      <c r="N3657" s="6">
        <v>0</v>
      </c>
    </row>
    <row r="3658" spans="1:14" x14ac:dyDescent="0.25">
      <c r="A3658" s="5" t="s">
        <v>1624</v>
      </c>
      <c r="B3658" s="5" t="s">
        <v>258</v>
      </c>
      <c r="C3658" s="5" t="s">
        <v>33</v>
      </c>
      <c r="D3658" s="5" t="s">
        <v>27</v>
      </c>
      <c r="E3658" s="6">
        <v>167.65</v>
      </c>
      <c r="F3658" s="6">
        <v>0</v>
      </c>
      <c r="G3658" s="6">
        <v>167.65</v>
      </c>
      <c r="H3658" s="6">
        <v>165.67</v>
      </c>
      <c r="I3658" s="6">
        <v>1.9800000000000182</v>
      </c>
      <c r="J3658" s="6">
        <v>14.28</v>
      </c>
      <c r="K3658" s="6">
        <v>0</v>
      </c>
      <c r="L3658" s="6">
        <v>14.28</v>
      </c>
      <c r="M3658" s="6">
        <v>14.113</v>
      </c>
      <c r="N3658" s="6">
        <v>0.16699999999999982</v>
      </c>
    </row>
    <row r="3659" spans="1:14" x14ac:dyDescent="0.25">
      <c r="A3659" s="5" t="s">
        <v>1624</v>
      </c>
      <c r="B3659" s="5" t="s">
        <v>259</v>
      </c>
      <c r="C3659" s="5" t="s">
        <v>33</v>
      </c>
      <c r="D3659" s="5" t="s">
        <v>27</v>
      </c>
      <c r="E3659" s="6">
        <v>430.4</v>
      </c>
      <c r="F3659" s="6">
        <v>0</v>
      </c>
      <c r="G3659" s="6">
        <v>430.4</v>
      </c>
      <c r="H3659" s="6">
        <v>425.35</v>
      </c>
      <c r="I3659" s="6">
        <v>5.0499999999999545</v>
      </c>
      <c r="J3659" s="6">
        <v>14.28</v>
      </c>
      <c r="K3659" s="6">
        <v>0</v>
      </c>
      <c r="L3659" s="6">
        <v>14.28</v>
      </c>
      <c r="M3659" s="6">
        <v>14.113</v>
      </c>
      <c r="N3659" s="6">
        <v>0.16699999999999982</v>
      </c>
    </row>
    <row r="3660" spans="1:14" x14ac:dyDescent="0.25">
      <c r="A3660" s="5" t="s">
        <v>1624</v>
      </c>
      <c r="B3660" s="5" t="s">
        <v>260</v>
      </c>
      <c r="C3660" s="5" t="s">
        <v>33</v>
      </c>
      <c r="D3660" s="5" t="s">
        <v>27</v>
      </c>
      <c r="E3660" s="6">
        <v>14344.26</v>
      </c>
      <c r="F3660" s="6">
        <v>0</v>
      </c>
      <c r="G3660" s="6">
        <v>14344.26</v>
      </c>
      <c r="H3660" s="6">
        <v>14172.94</v>
      </c>
      <c r="I3660" s="6">
        <v>171.31999999999971</v>
      </c>
      <c r="J3660" s="6">
        <v>142.80000000000001</v>
      </c>
      <c r="K3660" s="6">
        <v>0</v>
      </c>
      <c r="L3660" s="6">
        <v>142.80000000000001</v>
      </c>
      <c r="M3660" s="6">
        <v>141.09399999999999</v>
      </c>
      <c r="N3660" s="6">
        <v>1.7060000000000173</v>
      </c>
    </row>
    <row r="3661" spans="1:14" x14ac:dyDescent="0.25">
      <c r="A3661" s="5" t="s">
        <v>1624</v>
      </c>
      <c r="B3661" s="5" t="s">
        <v>298</v>
      </c>
      <c r="C3661" s="5" t="s">
        <v>39</v>
      </c>
      <c r="D3661" s="5" t="s">
        <v>43</v>
      </c>
      <c r="E3661" s="6">
        <v>-65945.919999999998</v>
      </c>
      <c r="F3661" s="6">
        <v>0</v>
      </c>
      <c r="G3661" s="6">
        <v>-65945.919999999998</v>
      </c>
      <c r="H3661" s="6">
        <v>-65945.86</v>
      </c>
      <c r="I3661" s="6">
        <v>-5.9999999997671694E-2</v>
      </c>
      <c r="J3661" s="6">
        <v>-65610</v>
      </c>
      <c r="K3661" s="6">
        <v>0</v>
      </c>
      <c r="L3661" s="6">
        <v>-65610</v>
      </c>
      <c r="M3661" s="6">
        <v>-65610</v>
      </c>
      <c r="N3661" s="6">
        <v>0</v>
      </c>
    </row>
    <row r="3662" spans="1:14" x14ac:dyDescent="0.25">
      <c r="A3662" s="5" t="s">
        <v>1624</v>
      </c>
      <c r="B3662" s="5" t="s">
        <v>262</v>
      </c>
      <c r="C3662" s="5" t="s">
        <v>42</v>
      </c>
      <c r="D3662" s="5" t="s">
        <v>43</v>
      </c>
      <c r="E3662" s="6">
        <v>6077.64</v>
      </c>
      <c r="F3662" s="6">
        <v>5482.8698224852069</v>
      </c>
      <c r="G3662" s="6">
        <v>594.77017751479343</v>
      </c>
      <c r="H3662" s="6">
        <v>5559.63</v>
      </c>
      <c r="I3662" s="6">
        <v>518.01000000000022</v>
      </c>
      <c r="J3662" s="6">
        <v>12000</v>
      </c>
      <c r="K3662" s="6">
        <v>10825.649901380672</v>
      </c>
      <c r="L3662" s="6">
        <v>1174.3500986193285</v>
      </c>
      <c r="M3662" s="6">
        <v>10977.209000000001</v>
      </c>
      <c r="N3662" s="6">
        <v>1022.7909999999993</v>
      </c>
    </row>
    <row r="3663" spans="1:14" x14ac:dyDescent="0.25">
      <c r="A3663" s="5" t="s">
        <v>1624</v>
      </c>
      <c r="B3663" s="5" t="s">
        <v>323</v>
      </c>
      <c r="C3663" s="5" t="s">
        <v>42</v>
      </c>
      <c r="D3663" s="5" t="s">
        <v>43</v>
      </c>
      <c r="E3663" s="6">
        <v>45194.73</v>
      </c>
      <c r="F3663" s="6">
        <v>44948.098522167485</v>
      </c>
      <c r="G3663" s="6">
        <v>246.6314778325177</v>
      </c>
      <c r="H3663" s="6">
        <v>45622.32</v>
      </c>
      <c r="I3663" s="6">
        <v>-427.58999999999651</v>
      </c>
      <c r="J3663" s="6">
        <v>65970</v>
      </c>
      <c r="K3663" s="6">
        <v>65609.999999999985</v>
      </c>
      <c r="L3663" s="6">
        <v>360.00000000001455</v>
      </c>
      <c r="M3663" s="6">
        <v>66594.149999999994</v>
      </c>
      <c r="N3663" s="6">
        <v>-624.14999999999418</v>
      </c>
    </row>
    <row r="3664" spans="1:14" x14ac:dyDescent="0.25">
      <c r="A3664" s="5" t="s">
        <v>1625</v>
      </c>
      <c r="B3664" s="5" t="s">
        <v>25</v>
      </c>
      <c r="C3664" s="5" t="s">
        <v>26</v>
      </c>
      <c r="D3664" s="5" t="s">
        <v>27</v>
      </c>
      <c r="E3664" s="6">
        <v>711.52</v>
      </c>
      <c r="F3664" s="6">
        <v>0</v>
      </c>
      <c r="G3664" s="6">
        <v>711.52</v>
      </c>
      <c r="H3664" s="6">
        <v>0</v>
      </c>
      <c r="I3664" s="6">
        <v>711.52</v>
      </c>
      <c r="J3664" s="6">
        <v>0</v>
      </c>
      <c r="K3664" s="6">
        <v>0</v>
      </c>
      <c r="L3664" s="6">
        <v>0</v>
      </c>
      <c r="M3664" s="6">
        <v>0</v>
      </c>
      <c r="N3664" s="6">
        <v>0</v>
      </c>
    </row>
    <row r="3665" spans="1:14" x14ac:dyDescent="0.25">
      <c r="A3665" s="5" t="s">
        <v>1625</v>
      </c>
      <c r="B3665" s="5" t="s">
        <v>258</v>
      </c>
      <c r="C3665" s="5" t="s">
        <v>33</v>
      </c>
      <c r="D3665" s="5" t="s">
        <v>27</v>
      </c>
      <c r="E3665" s="6">
        <v>79.069999999999993</v>
      </c>
      <c r="F3665" s="6">
        <v>0</v>
      </c>
      <c r="G3665" s="6">
        <v>79.069999999999993</v>
      </c>
      <c r="H3665" s="6">
        <v>83.74</v>
      </c>
      <c r="I3665" s="6">
        <v>-4.6700000000000017</v>
      </c>
      <c r="J3665" s="6">
        <v>6.7350000000000003</v>
      </c>
      <c r="K3665" s="6">
        <v>0</v>
      </c>
      <c r="L3665" s="6">
        <v>6.7350000000000003</v>
      </c>
      <c r="M3665" s="6">
        <v>7.1340000000000003</v>
      </c>
      <c r="N3665" s="6">
        <v>-0.39900000000000002</v>
      </c>
    </row>
    <row r="3666" spans="1:14" x14ac:dyDescent="0.25">
      <c r="A3666" s="5" t="s">
        <v>1625</v>
      </c>
      <c r="B3666" s="5" t="s">
        <v>259</v>
      </c>
      <c r="C3666" s="5" t="s">
        <v>33</v>
      </c>
      <c r="D3666" s="5" t="s">
        <v>27</v>
      </c>
      <c r="E3666" s="6">
        <v>202.99</v>
      </c>
      <c r="F3666" s="6">
        <v>0</v>
      </c>
      <c r="G3666" s="6">
        <v>202.99</v>
      </c>
      <c r="H3666" s="6">
        <v>215.01</v>
      </c>
      <c r="I3666" s="6">
        <v>-12.019999999999982</v>
      </c>
      <c r="J3666" s="6">
        <v>6.7350000000000003</v>
      </c>
      <c r="K3666" s="6">
        <v>0</v>
      </c>
      <c r="L3666" s="6">
        <v>6.7350000000000003</v>
      </c>
      <c r="M3666" s="6">
        <v>7.1340000000000003</v>
      </c>
      <c r="N3666" s="6">
        <v>-0.39900000000000002</v>
      </c>
    </row>
    <row r="3667" spans="1:14" x14ac:dyDescent="0.25">
      <c r="A3667" s="5" t="s">
        <v>1625</v>
      </c>
      <c r="B3667" s="5" t="s">
        <v>260</v>
      </c>
      <c r="C3667" s="5" t="s">
        <v>33</v>
      </c>
      <c r="D3667" s="5" t="s">
        <v>27</v>
      </c>
      <c r="E3667" s="6">
        <v>6765.31</v>
      </c>
      <c r="F3667" s="6">
        <v>0</v>
      </c>
      <c r="G3667" s="6">
        <v>6765.31</v>
      </c>
      <c r="H3667" s="6">
        <v>7164.24</v>
      </c>
      <c r="I3667" s="6">
        <v>-398.92999999999938</v>
      </c>
      <c r="J3667" s="6">
        <v>67.349999999999994</v>
      </c>
      <c r="K3667" s="6">
        <v>0</v>
      </c>
      <c r="L3667" s="6">
        <v>67.349999999999994</v>
      </c>
      <c r="M3667" s="6">
        <v>71.320999999999998</v>
      </c>
      <c r="N3667" s="6">
        <v>-3.9710000000000036</v>
      </c>
    </row>
    <row r="3668" spans="1:14" x14ac:dyDescent="0.25">
      <c r="A3668" s="5" t="s">
        <v>1625</v>
      </c>
      <c r="B3668" s="5" t="s">
        <v>284</v>
      </c>
      <c r="C3668" s="5" t="s">
        <v>39</v>
      </c>
      <c r="D3668" s="5" t="s">
        <v>43</v>
      </c>
      <c r="E3668" s="6">
        <v>-34300.57</v>
      </c>
      <c r="F3668" s="6">
        <v>0</v>
      </c>
      <c r="G3668" s="6">
        <v>-34300.57</v>
      </c>
      <c r="H3668" s="6">
        <v>-34300.47</v>
      </c>
      <c r="I3668" s="6">
        <v>-9.9999999998544808E-2</v>
      </c>
      <c r="J3668" s="6">
        <v>-33165</v>
      </c>
      <c r="K3668" s="6">
        <v>0</v>
      </c>
      <c r="L3668" s="6">
        <v>-33165</v>
      </c>
      <c r="M3668" s="6">
        <v>-33165</v>
      </c>
      <c r="N3668" s="6">
        <v>0</v>
      </c>
    </row>
    <row r="3669" spans="1:14" x14ac:dyDescent="0.25">
      <c r="A3669" s="5" t="s">
        <v>1625</v>
      </c>
      <c r="B3669" s="5" t="s">
        <v>266</v>
      </c>
      <c r="C3669" s="5" t="s">
        <v>42</v>
      </c>
      <c r="D3669" s="5" t="s">
        <v>43</v>
      </c>
      <c r="E3669" s="6">
        <v>2643.93</v>
      </c>
      <c r="F3669" s="6">
        <v>2642.5936883629188</v>
      </c>
      <c r="G3669" s="6">
        <v>1.336311637081053</v>
      </c>
      <c r="H3669" s="6">
        <v>2679.59</v>
      </c>
      <c r="I3669" s="6">
        <v>-35.660000000000309</v>
      </c>
      <c r="J3669" s="6">
        <v>5475</v>
      </c>
      <c r="K3669" s="6">
        <v>5472.2248520710054</v>
      </c>
      <c r="L3669" s="6">
        <v>2.7751479289945564</v>
      </c>
      <c r="M3669" s="6">
        <v>5548.8360000000002</v>
      </c>
      <c r="N3669" s="6">
        <v>-73.83600000000024</v>
      </c>
    </row>
    <row r="3670" spans="1:14" x14ac:dyDescent="0.25">
      <c r="A3670" s="5" t="s">
        <v>1625</v>
      </c>
      <c r="B3670" s="5" t="s">
        <v>456</v>
      </c>
      <c r="C3670" s="5" t="s">
        <v>42</v>
      </c>
      <c r="D3670" s="5" t="s">
        <v>43</v>
      </c>
      <c r="E3670" s="6">
        <v>23897.75</v>
      </c>
      <c r="F3670" s="6">
        <v>23800.866995073891</v>
      </c>
      <c r="G3670" s="6">
        <v>96.883004926108697</v>
      </c>
      <c r="H3670" s="6">
        <v>24157.88</v>
      </c>
      <c r="I3670" s="6">
        <v>-260.13000000000102</v>
      </c>
      <c r="J3670" s="6">
        <v>33300</v>
      </c>
      <c r="K3670" s="6">
        <v>33165</v>
      </c>
      <c r="L3670" s="6">
        <v>135</v>
      </c>
      <c r="M3670" s="6">
        <v>33662.474999999999</v>
      </c>
      <c r="N3670" s="6">
        <v>-362.47499999999854</v>
      </c>
    </row>
    <row r="3671" spans="1:14" x14ac:dyDescent="0.25">
      <c r="A3671" s="5" t="s">
        <v>1626</v>
      </c>
      <c r="B3671" s="5" t="s">
        <v>25</v>
      </c>
      <c r="C3671" s="5" t="s">
        <v>26</v>
      </c>
      <c r="D3671" s="5" t="s">
        <v>27</v>
      </c>
      <c r="E3671" s="6">
        <v>101.98</v>
      </c>
      <c r="F3671" s="6">
        <v>0</v>
      </c>
      <c r="G3671" s="6">
        <v>101.98</v>
      </c>
      <c r="H3671" s="6">
        <v>0</v>
      </c>
      <c r="I3671" s="6">
        <v>101.98</v>
      </c>
      <c r="J3671" s="6">
        <v>0</v>
      </c>
      <c r="K3671" s="6">
        <v>0</v>
      </c>
      <c r="L3671" s="6">
        <v>0</v>
      </c>
      <c r="M3671" s="6">
        <v>0</v>
      </c>
      <c r="N3671" s="6">
        <v>0</v>
      </c>
    </row>
    <row r="3672" spans="1:14" x14ac:dyDescent="0.25">
      <c r="A3672" s="5" t="s">
        <v>1626</v>
      </c>
      <c r="B3672" s="5" t="s">
        <v>30</v>
      </c>
      <c r="C3672" s="5" t="s">
        <v>29</v>
      </c>
      <c r="D3672" s="5" t="s">
        <v>27</v>
      </c>
      <c r="E3672" s="6">
        <v>4.45</v>
      </c>
      <c r="F3672" s="6">
        <v>0</v>
      </c>
      <c r="G3672" s="6">
        <v>4.45</v>
      </c>
      <c r="H3672" s="6">
        <v>4.41</v>
      </c>
      <c r="I3672" s="6">
        <v>4.0000000000000036E-2</v>
      </c>
      <c r="J3672" s="6">
        <v>0</v>
      </c>
      <c r="K3672" s="6">
        <v>0</v>
      </c>
      <c r="L3672" s="6">
        <v>0</v>
      </c>
      <c r="M3672" s="6">
        <v>0</v>
      </c>
      <c r="N3672" s="6">
        <v>0</v>
      </c>
    </row>
    <row r="3673" spans="1:14" x14ac:dyDescent="0.25">
      <c r="A3673" s="5" t="s">
        <v>1626</v>
      </c>
      <c r="B3673" s="5" t="s">
        <v>31</v>
      </c>
      <c r="C3673" s="5" t="s">
        <v>29</v>
      </c>
      <c r="D3673" s="5" t="s">
        <v>27</v>
      </c>
      <c r="E3673" s="6">
        <v>19.97</v>
      </c>
      <c r="F3673" s="6">
        <v>0</v>
      </c>
      <c r="G3673" s="6">
        <v>19.97</v>
      </c>
      <c r="H3673" s="6">
        <v>19.78</v>
      </c>
      <c r="I3673" s="6">
        <v>0.18999999999999773</v>
      </c>
      <c r="J3673" s="6">
        <v>0</v>
      </c>
      <c r="K3673" s="6">
        <v>0</v>
      </c>
      <c r="L3673" s="6">
        <v>0</v>
      </c>
      <c r="M3673" s="6">
        <v>0</v>
      </c>
      <c r="N3673" s="6">
        <v>0</v>
      </c>
    </row>
    <row r="3674" spans="1:14" x14ac:dyDescent="0.25">
      <c r="A3674" s="5" t="s">
        <v>1626</v>
      </c>
      <c r="B3674" s="5" t="s">
        <v>32</v>
      </c>
      <c r="C3674" s="5" t="s">
        <v>33</v>
      </c>
      <c r="D3674" s="5" t="s">
        <v>27</v>
      </c>
      <c r="E3674" s="6">
        <v>64.92</v>
      </c>
      <c r="F3674" s="6">
        <v>0</v>
      </c>
      <c r="G3674" s="6">
        <v>64.92</v>
      </c>
      <c r="H3674" s="6">
        <v>64.849999999999994</v>
      </c>
      <c r="I3674" s="6">
        <v>7.000000000000739E-2</v>
      </c>
      <c r="J3674" s="6">
        <v>0.16</v>
      </c>
      <c r="K3674" s="6">
        <v>0</v>
      </c>
      <c r="L3674" s="6">
        <v>0.16</v>
      </c>
      <c r="M3674" s="6">
        <v>0.16</v>
      </c>
      <c r="N3674" s="6">
        <v>0</v>
      </c>
    </row>
    <row r="3675" spans="1:14" x14ac:dyDescent="0.25">
      <c r="A3675" s="5" t="s">
        <v>1626</v>
      </c>
      <c r="B3675" s="5" t="s">
        <v>28</v>
      </c>
      <c r="C3675" s="5" t="s">
        <v>29</v>
      </c>
      <c r="D3675" s="5" t="s">
        <v>27</v>
      </c>
      <c r="E3675" s="6">
        <v>142.30000000000001</v>
      </c>
      <c r="F3675" s="6">
        <v>0</v>
      </c>
      <c r="G3675" s="6">
        <v>142.30000000000001</v>
      </c>
      <c r="H3675" s="6">
        <v>140.9</v>
      </c>
      <c r="I3675" s="6">
        <v>1.4000000000000057</v>
      </c>
      <c r="J3675" s="6">
        <v>0</v>
      </c>
      <c r="K3675" s="6">
        <v>0</v>
      </c>
      <c r="L3675" s="6">
        <v>0</v>
      </c>
      <c r="M3675" s="6">
        <v>0</v>
      </c>
      <c r="N3675" s="6">
        <v>0</v>
      </c>
    </row>
    <row r="3676" spans="1:14" x14ac:dyDescent="0.25">
      <c r="A3676" s="5" t="s">
        <v>1626</v>
      </c>
      <c r="B3676" s="5" t="s">
        <v>36</v>
      </c>
      <c r="C3676" s="5" t="s">
        <v>29</v>
      </c>
      <c r="D3676" s="5" t="s">
        <v>27</v>
      </c>
      <c r="E3676" s="6">
        <v>256.67</v>
      </c>
      <c r="F3676" s="6">
        <v>0</v>
      </c>
      <c r="G3676" s="6">
        <v>256.67</v>
      </c>
      <c r="H3676" s="6">
        <v>254.15</v>
      </c>
      <c r="I3676" s="6">
        <v>2.5200000000000102</v>
      </c>
      <c r="J3676" s="6">
        <v>0</v>
      </c>
      <c r="K3676" s="6">
        <v>0</v>
      </c>
      <c r="L3676" s="6">
        <v>0</v>
      </c>
      <c r="M3676" s="6">
        <v>0</v>
      </c>
      <c r="N3676" s="6">
        <v>0</v>
      </c>
    </row>
    <row r="3677" spans="1:14" x14ac:dyDescent="0.25">
      <c r="A3677" s="5" t="s">
        <v>1626</v>
      </c>
      <c r="B3677" s="5" t="s">
        <v>34</v>
      </c>
      <c r="C3677" s="5" t="s">
        <v>33</v>
      </c>
      <c r="D3677" s="5" t="s">
        <v>27</v>
      </c>
      <c r="E3677" s="6">
        <v>290.24</v>
      </c>
      <c r="F3677" s="6">
        <v>0</v>
      </c>
      <c r="G3677" s="6">
        <v>290.24</v>
      </c>
      <c r="H3677" s="6">
        <v>289.94</v>
      </c>
      <c r="I3677" s="6">
        <v>0.30000000000001137</v>
      </c>
      <c r="J3677" s="6">
        <v>0.16</v>
      </c>
      <c r="K3677" s="6">
        <v>0</v>
      </c>
      <c r="L3677" s="6">
        <v>0.16</v>
      </c>
      <c r="M3677" s="6">
        <v>0.16</v>
      </c>
      <c r="N3677" s="6">
        <v>0</v>
      </c>
    </row>
    <row r="3678" spans="1:14" x14ac:dyDescent="0.25">
      <c r="A3678" s="5" t="s">
        <v>1626</v>
      </c>
      <c r="B3678" s="5" t="s">
        <v>35</v>
      </c>
      <c r="C3678" s="5" t="s">
        <v>33</v>
      </c>
      <c r="D3678" s="5" t="s">
        <v>27</v>
      </c>
      <c r="E3678" s="6">
        <v>340.8</v>
      </c>
      <c r="F3678" s="6">
        <v>0</v>
      </c>
      <c r="G3678" s="6">
        <v>340.8</v>
      </c>
      <c r="H3678" s="6">
        <v>341.46</v>
      </c>
      <c r="I3678" s="6">
        <v>-0.65999999999996817</v>
      </c>
      <c r="J3678" s="6">
        <v>3.35</v>
      </c>
      <c r="K3678" s="6">
        <v>0</v>
      </c>
      <c r="L3678" s="6">
        <v>3.35</v>
      </c>
      <c r="M3678" s="6">
        <v>3.3559999999999999</v>
      </c>
      <c r="N3678" s="6">
        <v>-5.9999999999997833E-3</v>
      </c>
    </row>
    <row r="3679" spans="1:14" x14ac:dyDescent="0.25">
      <c r="A3679" s="5" t="s">
        <v>1626</v>
      </c>
      <c r="B3679" s="5" t="s">
        <v>37</v>
      </c>
      <c r="C3679" s="5" t="s">
        <v>29</v>
      </c>
      <c r="D3679" s="5" t="s">
        <v>27</v>
      </c>
      <c r="E3679" s="6">
        <v>562.71</v>
      </c>
      <c r="F3679" s="6">
        <v>0</v>
      </c>
      <c r="G3679" s="6">
        <v>562.71</v>
      </c>
      <c r="H3679" s="6">
        <v>557.19000000000005</v>
      </c>
      <c r="I3679" s="6">
        <v>5.5199999999999818</v>
      </c>
      <c r="J3679" s="6">
        <v>0</v>
      </c>
      <c r="K3679" s="6">
        <v>0</v>
      </c>
      <c r="L3679" s="6">
        <v>0</v>
      </c>
      <c r="M3679" s="6">
        <v>0</v>
      </c>
      <c r="N3679" s="6">
        <v>0</v>
      </c>
    </row>
    <row r="3680" spans="1:14" x14ac:dyDescent="0.25">
      <c r="A3680" s="5" t="s">
        <v>1626</v>
      </c>
      <c r="B3680" s="5" t="s">
        <v>97</v>
      </c>
      <c r="C3680" s="5" t="s">
        <v>39</v>
      </c>
      <c r="D3680" s="5" t="s">
        <v>40</v>
      </c>
      <c r="E3680" s="6">
        <v>-15321.25</v>
      </c>
      <c r="F3680" s="6">
        <v>0</v>
      </c>
      <c r="G3680" s="6">
        <v>-15321.25</v>
      </c>
      <c r="H3680" s="6">
        <v>-15321.26</v>
      </c>
      <c r="I3680" s="6">
        <v>1.0000000000218279E-2</v>
      </c>
      <c r="J3680" s="6">
        <v>-159.833</v>
      </c>
      <c r="K3680" s="6">
        <v>0</v>
      </c>
      <c r="L3680" s="6">
        <v>-159.833</v>
      </c>
      <c r="M3680" s="6">
        <v>-159.833</v>
      </c>
      <c r="N3680" s="6">
        <v>0</v>
      </c>
    </row>
    <row r="3681" spans="1:14" x14ac:dyDescent="0.25">
      <c r="A3681" s="5" t="s">
        <v>1626</v>
      </c>
      <c r="B3681" s="5" t="s">
        <v>1364</v>
      </c>
      <c r="C3681" s="5" t="s">
        <v>42</v>
      </c>
      <c r="D3681" s="5" t="s">
        <v>43</v>
      </c>
      <c r="E3681" s="6">
        <v>1009.11</v>
      </c>
      <c r="F3681" s="6">
        <v>0</v>
      </c>
      <c r="G3681" s="6">
        <v>1009.11</v>
      </c>
      <c r="H3681" s="6">
        <v>0</v>
      </c>
      <c r="I3681" s="6">
        <v>1009.11</v>
      </c>
      <c r="J3681" s="6">
        <v>970</v>
      </c>
      <c r="K3681" s="6">
        <v>0</v>
      </c>
      <c r="L3681" s="6">
        <v>970</v>
      </c>
      <c r="M3681" s="6">
        <v>0</v>
      </c>
      <c r="N3681" s="6">
        <v>970</v>
      </c>
    </row>
    <row r="3682" spans="1:14" x14ac:dyDescent="0.25">
      <c r="A3682" s="5" t="s">
        <v>1626</v>
      </c>
      <c r="B3682" s="5" t="s">
        <v>92</v>
      </c>
      <c r="C3682" s="5" t="s">
        <v>42</v>
      </c>
      <c r="D3682" s="5" t="s">
        <v>43</v>
      </c>
      <c r="E3682" s="6">
        <v>14.64</v>
      </c>
      <c r="F3682" s="6">
        <v>13.603960396039604</v>
      </c>
      <c r="G3682" s="6">
        <v>1.036039603960397</v>
      </c>
      <c r="H3682" s="6">
        <v>13.74</v>
      </c>
      <c r="I3682" s="6">
        <v>0.90000000000000036</v>
      </c>
      <c r="J3682" s="6">
        <v>172</v>
      </c>
      <c r="K3682" s="6">
        <v>159.83267326732673</v>
      </c>
      <c r="L3682" s="6">
        <v>12.167326732673274</v>
      </c>
      <c r="M3682" s="6">
        <v>161.43100000000001</v>
      </c>
      <c r="N3682" s="6">
        <v>10.568999999999988</v>
      </c>
    </row>
    <row r="3683" spans="1:14" x14ac:dyDescent="0.25">
      <c r="A3683" s="5" t="s">
        <v>1626</v>
      </c>
      <c r="B3683" s="5" t="s">
        <v>98</v>
      </c>
      <c r="C3683" s="5" t="s">
        <v>42</v>
      </c>
      <c r="D3683" s="5" t="s">
        <v>43</v>
      </c>
      <c r="E3683" s="6">
        <v>52.38</v>
      </c>
      <c r="F3683" s="6">
        <v>50.236453201970441</v>
      </c>
      <c r="G3683" s="6">
        <v>2.1435467980295613</v>
      </c>
      <c r="H3683" s="6">
        <v>50.99</v>
      </c>
      <c r="I3683" s="6">
        <v>1.3900000000000006</v>
      </c>
      <c r="J3683" s="6">
        <v>1000</v>
      </c>
      <c r="K3683" s="6">
        <v>958.99802955665029</v>
      </c>
      <c r="L3683" s="6">
        <v>41.001970443349705</v>
      </c>
      <c r="M3683" s="6">
        <v>973.38300000000004</v>
      </c>
      <c r="N3683" s="6">
        <v>26.616999999999962</v>
      </c>
    </row>
    <row r="3684" spans="1:14" x14ac:dyDescent="0.25">
      <c r="A3684" s="5" t="s">
        <v>1626</v>
      </c>
      <c r="B3684" s="5" t="s">
        <v>94</v>
      </c>
      <c r="C3684" s="5" t="s">
        <v>42</v>
      </c>
      <c r="D3684" s="5" t="s">
        <v>43</v>
      </c>
      <c r="E3684" s="6">
        <v>79.2</v>
      </c>
      <c r="F3684" s="6">
        <v>79.114427860696523</v>
      </c>
      <c r="G3684" s="6">
        <v>8.5572139303479844E-2</v>
      </c>
      <c r="H3684" s="6">
        <v>79.510000000000005</v>
      </c>
      <c r="I3684" s="6">
        <v>-0.31000000000000227</v>
      </c>
      <c r="J3684" s="6">
        <v>160</v>
      </c>
      <c r="K3684" s="6">
        <v>159.83283582089553</v>
      </c>
      <c r="L3684" s="6">
        <v>0.1671641791044749</v>
      </c>
      <c r="M3684" s="6">
        <v>160.63200000000001</v>
      </c>
      <c r="N3684" s="6">
        <v>-0.632000000000005</v>
      </c>
    </row>
    <row r="3685" spans="1:14" x14ac:dyDescent="0.25">
      <c r="A3685" s="5" t="s">
        <v>1626</v>
      </c>
      <c r="B3685" s="5" t="s">
        <v>99</v>
      </c>
      <c r="C3685" s="5" t="s">
        <v>42</v>
      </c>
      <c r="D3685" s="5" t="s">
        <v>43</v>
      </c>
      <c r="E3685" s="6">
        <v>238.14</v>
      </c>
      <c r="F3685" s="6">
        <v>228.37438423645321</v>
      </c>
      <c r="G3685" s="6">
        <v>9.7656157635467764</v>
      </c>
      <c r="H3685" s="6">
        <v>231.8</v>
      </c>
      <c r="I3685" s="6">
        <v>6.339999999999975</v>
      </c>
      <c r="J3685" s="6">
        <v>1000</v>
      </c>
      <c r="K3685" s="6">
        <v>958.99802955665029</v>
      </c>
      <c r="L3685" s="6">
        <v>41.001970443349705</v>
      </c>
      <c r="M3685" s="6">
        <v>973.38300000000004</v>
      </c>
      <c r="N3685" s="6">
        <v>26.616999999999962</v>
      </c>
    </row>
    <row r="3686" spans="1:14" x14ac:dyDescent="0.25">
      <c r="A3686" s="5" t="s">
        <v>1626</v>
      </c>
      <c r="B3686" s="5" t="s">
        <v>100</v>
      </c>
      <c r="C3686" s="5" t="s">
        <v>42</v>
      </c>
      <c r="D3686" s="5" t="s">
        <v>43</v>
      </c>
      <c r="E3686" s="6">
        <v>305.91000000000003</v>
      </c>
      <c r="F3686" s="6">
        <v>293.3694581280788</v>
      </c>
      <c r="G3686" s="6">
        <v>12.540541871921221</v>
      </c>
      <c r="H3686" s="6">
        <v>297.77</v>
      </c>
      <c r="I3686" s="6">
        <v>8.1400000000000432</v>
      </c>
      <c r="J3686" s="6">
        <v>1000</v>
      </c>
      <c r="K3686" s="6">
        <v>958.99802955665029</v>
      </c>
      <c r="L3686" s="6">
        <v>41.001970443349705</v>
      </c>
      <c r="M3686" s="6">
        <v>973.38300000000004</v>
      </c>
      <c r="N3686" s="6">
        <v>26.616999999999962</v>
      </c>
    </row>
    <row r="3687" spans="1:14" x14ac:dyDescent="0.25">
      <c r="A3687" s="5" t="s">
        <v>1626</v>
      </c>
      <c r="B3687" s="5" t="s">
        <v>47</v>
      </c>
      <c r="C3687" s="5" t="s">
        <v>42</v>
      </c>
      <c r="D3687" s="5" t="s">
        <v>43</v>
      </c>
      <c r="E3687" s="6">
        <v>456.08</v>
      </c>
      <c r="F3687" s="6">
        <v>450.91176470588238</v>
      </c>
      <c r="G3687" s="6">
        <v>5.1682352941176077</v>
      </c>
      <c r="H3687" s="6">
        <v>459.93</v>
      </c>
      <c r="I3687" s="6">
        <v>-3.8500000000000227</v>
      </c>
      <c r="J3687" s="6">
        <v>970</v>
      </c>
      <c r="K3687" s="6">
        <v>958.99803921568628</v>
      </c>
      <c r="L3687" s="6">
        <v>11.001960784313724</v>
      </c>
      <c r="M3687" s="6">
        <v>978.178</v>
      </c>
      <c r="N3687" s="6">
        <v>-8.1779999999999973</v>
      </c>
    </row>
    <row r="3688" spans="1:14" x14ac:dyDescent="0.25">
      <c r="A3688" s="5" t="s">
        <v>1626</v>
      </c>
      <c r="B3688" s="5" t="s">
        <v>101</v>
      </c>
      <c r="C3688" s="5" t="s">
        <v>42</v>
      </c>
      <c r="D3688" s="5" t="s">
        <v>43</v>
      </c>
      <c r="E3688" s="6">
        <v>871.22</v>
      </c>
      <c r="F3688" s="6">
        <v>861.33990147783254</v>
      </c>
      <c r="G3688" s="6">
        <v>9.8800985221674864</v>
      </c>
      <c r="H3688" s="6">
        <v>874.26</v>
      </c>
      <c r="I3688" s="6">
        <v>-3.0399999999999636</v>
      </c>
      <c r="J3688" s="6">
        <v>970</v>
      </c>
      <c r="K3688" s="6">
        <v>958.99802955665029</v>
      </c>
      <c r="L3688" s="6">
        <v>11.001970443349705</v>
      </c>
      <c r="M3688" s="6">
        <v>973.38300000000004</v>
      </c>
      <c r="N3688" s="6">
        <v>-3.3830000000000382</v>
      </c>
    </row>
    <row r="3689" spans="1:14" x14ac:dyDescent="0.25">
      <c r="A3689" s="5" t="s">
        <v>1626</v>
      </c>
      <c r="B3689" s="5" t="s">
        <v>50</v>
      </c>
      <c r="C3689" s="5" t="s">
        <v>42</v>
      </c>
      <c r="D3689" s="5" t="s">
        <v>43</v>
      </c>
      <c r="E3689" s="6">
        <v>0</v>
      </c>
      <c r="F3689" s="6">
        <v>1195.4228855721394</v>
      </c>
      <c r="G3689" s="6">
        <v>-1195.4228855721394</v>
      </c>
      <c r="H3689" s="6">
        <v>1201.4000000000001</v>
      </c>
      <c r="I3689" s="6">
        <v>-1201.4000000000001</v>
      </c>
      <c r="J3689" s="6">
        <v>0</v>
      </c>
      <c r="K3689" s="6">
        <v>958.99800995024873</v>
      </c>
      <c r="L3689" s="6">
        <v>-958.99800995024873</v>
      </c>
      <c r="M3689" s="6">
        <v>963.79300000000001</v>
      </c>
      <c r="N3689" s="6">
        <v>-963.79300000000001</v>
      </c>
    </row>
    <row r="3690" spans="1:14" x14ac:dyDescent="0.25">
      <c r="A3690" s="5" t="s">
        <v>1626</v>
      </c>
      <c r="B3690" s="5" t="s">
        <v>102</v>
      </c>
      <c r="C3690" s="5" t="s">
        <v>42</v>
      </c>
      <c r="D3690" s="5" t="s">
        <v>43</v>
      </c>
      <c r="E3690" s="6">
        <v>1344.75</v>
      </c>
      <c r="F3690" s="6">
        <v>1302.6305418719212</v>
      </c>
      <c r="G3690" s="6">
        <v>42.119458128078804</v>
      </c>
      <c r="H3690" s="6">
        <v>1322.17</v>
      </c>
      <c r="I3690" s="6">
        <v>22.579999999999927</v>
      </c>
      <c r="J3690" s="6">
        <v>165</v>
      </c>
      <c r="K3690" s="6">
        <v>159.83251231527092</v>
      </c>
      <c r="L3690" s="6">
        <v>5.1674876847290818</v>
      </c>
      <c r="M3690" s="6">
        <v>162.22999999999999</v>
      </c>
      <c r="N3690" s="6">
        <v>2.7700000000000102</v>
      </c>
    </row>
    <row r="3691" spans="1:14" x14ac:dyDescent="0.25">
      <c r="A3691" s="5" t="s">
        <v>1626</v>
      </c>
      <c r="B3691" s="5" t="s">
        <v>103</v>
      </c>
      <c r="C3691" s="5" t="s">
        <v>42</v>
      </c>
      <c r="D3691" s="5" t="s">
        <v>43</v>
      </c>
      <c r="E3691" s="6">
        <v>4864.96</v>
      </c>
      <c r="F3691" s="6">
        <v>4809.7821782178216</v>
      </c>
      <c r="G3691" s="6">
        <v>55.177821782178398</v>
      </c>
      <c r="H3691" s="6">
        <v>4857.88</v>
      </c>
      <c r="I3691" s="6">
        <v>7.0799999999999272</v>
      </c>
      <c r="J3691" s="6">
        <v>970</v>
      </c>
      <c r="K3691" s="6">
        <v>958.99801980198026</v>
      </c>
      <c r="L3691" s="6">
        <v>11.001980198019737</v>
      </c>
      <c r="M3691" s="6">
        <v>968.58799999999997</v>
      </c>
      <c r="N3691" s="6">
        <v>1.4120000000000346</v>
      </c>
    </row>
    <row r="3692" spans="1:14" x14ac:dyDescent="0.25">
      <c r="A3692" s="5" t="s">
        <v>1626</v>
      </c>
      <c r="B3692" s="5" t="s">
        <v>104</v>
      </c>
      <c r="C3692" s="5" t="s">
        <v>42</v>
      </c>
      <c r="D3692" s="5" t="s">
        <v>53</v>
      </c>
      <c r="E3692" s="6">
        <v>4252.3999999999996</v>
      </c>
      <c r="F3692" s="6">
        <v>4189.7611940298511</v>
      </c>
      <c r="G3692" s="6">
        <v>62.638805970148496</v>
      </c>
      <c r="H3692" s="6">
        <v>4210.71</v>
      </c>
      <c r="I3692" s="6">
        <v>41.6899999999996</v>
      </c>
      <c r="J3692" s="6">
        <v>730</v>
      </c>
      <c r="K3692" s="6">
        <v>719.24875621890544</v>
      </c>
      <c r="L3692" s="6">
        <v>10.751243781094558</v>
      </c>
      <c r="M3692" s="6">
        <v>722.84500000000003</v>
      </c>
      <c r="N3692" s="6">
        <v>7.1549999999999727</v>
      </c>
    </row>
    <row r="3693" spans="1:14" x14ac:dyDescent="0.25">
      <c r="A3693" s="5" t="s">
        <v>1626</v>
      </c>
      <c r="B3693" s="5" t="s">
        <v>54</v>
      </c>
      <c r="C3693" s="5" t="s">
        <v>42</v>
      </c>
      <c r="D3693" s="5" t="s">
        <v>55</v>
      </c>
      <c r="E3693" s="6">
        <v>48.42</v>
      </c>
      <c r="F3693" s="6">
        <v>47.470588235294116</v>
      </c>
      <c r="G3693" s="6">
        <v>0.94941176470588573</v>
      </c>
      <c r="H3693" s="6">
        <v>48.42</v>
      </c>
      <c r="I3693" s="6">
        <v>0</v>
      </c>
      <c r="J3693" s="6">
        <v>8.8040000000000003</v>
      </c>
      <c r="K3693" s="6">
        <v>8.6313725490196074</v>
      </c>
      <c r="L3693" s="6">
        <v>0.17262745098039289</v>
      </c>
      <c r="M3693" s="6">
        <v>8.8040000000000003</v>
      </c>
      <c r="N3693" s="6">
        <v>0</v>
      </c>
    </row>
    <row r="3694" spans="1:14" x14ac:dyDescent="0.25">
      <c r="A3694" s="5" t="s">
        <v>1627</v>
      </c>
      <c r="B3694" s="5" t="s">
        <v>25</v>
      </c>
      <c r="C3694" s="5" t="s">
        <v>26</v>
      </c>
      <c r="D3694" s="5" t="s">
        <v>27</v>
      </c>
      <c r="E3694" s="6">
        <v>508.03</v>
      </c>
      <c r="F3694" s="6">
        <v>0</v>
      </c>
      <c r="G3694" s="6">
        <v>508.03</v>
      </c>
      <c r="H3694" s="6">
        <v>0</v>
      </c>
      <c r="I3694" s="6">
        <v>508.03</v>
      </c>
      <c r="J3694" s="6">
        <v>0</v>
      </c>
      <c r="K3694" s="6">
        <v>0</v>
      </c>
      <c r="L3694" s="6">
        <v>0</v>
      </c>
      <c r="M3694" s="6">
        <v>0</v>
      </c>
      <c r="N3694" s="6">
        <v>0</v>
      </c>
    </row>
    <row r="3695" spans="1:14" x14ac:dyDescent="0.25">
      <c r="A3695" s="5" t="s">
        <v>1627</v>
      </c>
      <c r="B3695" s="5" t="s">
        <v>258</v>
      </c>
      <c r="C3695" s="5" t="s">
        <v>33</v>
      </c>
      <c r="D3695" s="5" t="s">
        <v>27</v>
      </c>
      <c r="E3695" s="6">
        <v>61.28</v>
      </c>
      <c r="F3695" s="6">
        <v>0</v>
      </c>
      <c r="G3695" s="6">
        <v>61.28</v>
      </c>
      <c r="H3695" s="6">
        <v>63.63</v>
      </c>
      <c r="I3695" s="6">
        <v>-2.3500000000000014</v>
      </c>
      <c r="J3695" s="6">
        <v>5.22</v>
      </c>
      <c r="K3695" s="6">
        <v>0</v>
      </c>
      <c r="L3695" s="6">
        <v>5.22</v>
      </c>
      <c r="M3695" s="6">
        <v>5.4210000000000003</v>
      </c>
      <c r="N3695" s="6">
        <v>-0.20100000000000051</v>
      </c>
    </row>
    <row r="3696" spans="1:14" x14ac:dyDescent="0.25">
      <c r="A3696" s="5" t="s">
        <v>1627</v>
      </c>
      <c r="B3696" s="5" t="s">
        <v>259</v>
      </c>
      <c r="C3696" s="5" t="s">
        <v>33</v>
      </c>
      <c r="D3696" s="5" t="s">
        <v>27</v>
      </c>
      <c r="E3696" s="6">
        <v>157.33000000000001</v>
      </c>
      <c r="F3696" s="6">
        <v>0</v>
      </c>
      <c r="G3696" s="6">
        <v>157.33000000000001</v>
      </c>
      <c r="H3696" s="6">
        <v>163.37</v>
      </c>
      <c r="I3696" s="6">
        <v>-6.039999999999992</v>
      </c>
      <c r="J3696" s="6">
        <v>5.22</v>
      </c>
      <c r="K3696" s="6">
        <v>0</v>
      </c>
      <c r="L3696" s="6">
        <v>5.22</v>
      </c>
      <c r="M3696" s="6">
        <v>5.4210000000000003</v>
      </c>
      <c r="N3696" s="6">
        <v>-0.20100000000000051</v>
      </c>
    </row>
    <row r="3697" spans="1:14" x14ac:dyDescent="0.25">
      <c r="A3697" s="5" t="s">
        <v>1627</v>
      </c>
      <c r="B3697" s="5" t="s">
        <v>260</v>
      </c>
      <c r="C3697" s="5" t="s">
        <v>33</v>
      </c>
      <c r="D3697" s="5" t="s">
        <v>27</v>
      </c>
      <c r="E3697" s="6">
        <v>5243.49</v>
      </c>
      <c r="F3697" s="6">
        <v>0</v>
      </c>
      <c r="G3697" s="6">
        <v>5243.49</v>
      </c>
      <c r="H3697" s="6">
        <v>5443.65</v>
      </c>
      <c r="I3697" s="6">
        <v>-200.15999999999985</v>
      </c>
      <c r="J3697" s="6">
        <v>52.2</v>
      </c>
      <c r="K3697" s="6">
        <v>0</v>
      </c>
      <c r="L3697" s="6">
        <v>52.2</v>
      </c>
      <c r="M3697" s="6">
        <v>54.192999999999998</v>
      </c>
      <c r="N3697" s="6">
        <v>-1.992999999999995</v>
      </c>
    </row>
    <row r="3698" spans="1:14" x14ac:dyDescent="0.25">
      <c r="A3698" s="5" t="s">
        <v>1627</v>
      </c>
      <c r="B3698" s="5" t="s">
        <v>284</v>
      </c>
      <c r="C3698" s="5" t="s">
        <v>39</v>
      </c>
      <c r="D3698" s="5" t="s">
        <v>43</v>
      </c>
      <c r="E3698" s="6">
        <v>-26062.85</v>
      </c>
      <c r="F3698" s="6">
        <v>0</v>
      </c>
      <c r="G3698" s="6">
        <v>-26062.85</v>
      </c>
      <c r="H3698" s="6">
        <v>-26062.77</v>
      </c>
      <c r="I3698" s="6">
        <v>-7.9999999998108251E-2</v>
      </c>
      <c r="J3698" s="6">
        <v>-25200</v>
      </c>
      <c r="K3698" s="6">
        <v>0</v>
      </c>
      <c r="L3698" s="6">
        <v>-25200</v>
      </c>
      <c r="M3698" s="6">
        <v>-25200</v>
      </c>
      <c r="N3698" s="6">
        <v>0</v>
      </c>
    </row>
    <row r="3699" spans="1:14" x14ac:dyDescent="0.25">
      <c r="A3699" s="5" t="s">
        <v>1627</v>
      </c>
      <c r="B3699" s="5" t="s">
        <v>266</v>
      </c>
      <c r="C3699" s="5" t="s">
        <v>42</v>
      </c>
      <c r="D3699" s="5" t="s">
        <v>43</v>
      </c>
      <c r="E3699" s="6">
        <v>2007.94</v>
      </c>
      <c r="F3699" s="6">
        <v>2007.938856015779</v>
      </c>
      <c r="G3699" s="6">
        <v>1.1439842210165807E-3</v>
      </c>
      <c r="H3699" s="6">
        <v>2036.05</v>
      </c>
      <c r="I3699" s="6">
        <v>-28.1099999999999</v>
      </c>
      <c r="J3699" s="6">
        <v>4158</v>
      </c>
      <c r="K3699" s="6">
        <v>4158</v>
      </c>
      <c r="L3699" s="6">
        <v>0</v>
      </c>
      <c r="M3699" s="6">
        <v>4216.2120000000004</v>
      </c>
      <c r="N3699" s="6">
        <v>-58.212000000000444</v>
      </c>
    </row>
    <row r="3700" spans="1:14" x14ac:dyDescent="0.25">
      <c r="A3700" s="5" t="s">
        <v>1627</v>
      </c>
      <c r="B3700" s="5" t="s">
        <v>456</v>
      </c>
      <c r="C3700" s="5" t="s">
        <v>42</v>
      </c>
      <c r="D3700" s="5" t="s">
        <v>43</v>
      </c>
      <c r="E3700" s="6">
        <v>18084.78</v>
      </c>
      <c r="F3700" s="6">
        <v>18084.778325123152</v>
      </c>
      <c r="G3700" s="6">
        <v>1.6748768466641195E-3</v>
      </c>
      <c r="H3700" s="6">
        <v>18356.05</v>
      </c>
      <c r="I3700" s="6">
        <v>-271.27000000000044</v>
      </c>
      <c r="J3700" s="6">
        <v>25200</v>
      </c>
      <c r="K3700" s="6">
        <v>25200</v>
      </c>
      <c r="L3700" s="6">
        <v>0</v>
      </c>
      <c r="M3700" s="6">
        <v>25578</v>
      </c>
      <c r="N3700" s="6">
        <v>-378</v>
      </c>
    </row>
    <row r="3701" spans="1:14" x14ac:dyDescent="0.25">
      <c r="A3701" s="5" t="s">
        <v>1628</v>
      </c>
      <c r="B3701" s="5" t="s">
        <v>25</v>
      </c>
      <c r="C3701" s="5" t="s">
        <v>26</v>
      </c>
      <c r="D3701" s="5" t="s">
        <v>27</v>
      </c>
      <c r="E3701" s="6">
        <v>1364.8</v>
      </c>
      <c r="F3701" s="6">
        <v>0</v>
      </c>
      <c r="G3701" s="6">
        <v>1364.8</v>
      </c>
      <c r="H3701" s="6">
        <v>0</v>
      </c>
      <c r="I3701" s="6">
        <v>1364.8</v>
      </c>
      <c r="J3701" s="6">
        <v>0</v>
      </c>
      <c r="K3701" s="6">
        <v>0</v>
      </c>
      <c r="L3701" s="6">
        <v>0</v>
      </c>
      <c r="M3701" s="6">
        <v>0</v>
      </c>
      <c r="N3701" s="6">
        <v>0</v>
      </c>
    </row>
    <row r="3702" spans="1:14" x14ac:dyDescent="0.25">
      <c r="A3702" s="5" t="s">
        <v>1628</v>
      </c>
      <c r="B3702" s="5" t="s">
        <v>258</v>
      </c>
      <c r="C3702" s="5" t="s">
        <v>33</v>
      </c>
      <c r="D3702" s="5" t="s">
        <v>27</v>
      </c>
      <c r="E3702" s="6">
        <v>125.62</v>
      </c>
      <c r="F3702" s="6">
        <v>0</v>
      </c>
      <c r="G3702" s="6">
        <v>125.62</v>
      </c>
      <c r="H3702" s="6">
        <v>133.46</v>
      </c>
      <c r="I3702" s="6">
        <v>-7.8400000000000034</v>
      </c>
      <c r="J3702" s="6">
        <v>10.7</v>
      </c>
      <c r="K3702" s="6">
        <v>0</v>
      </c>
      <c r="L3702" s="6">
        <v>10.7</v>
      </c>
      <c r="M3702" s="6">
        <v>11.369</v>
      </c>
      <c r="N3702" s="6">
        <v>-0.66900000000000048</v>
      </c>
    </row>
    <row r="3703" spans="1:14" x14ac:dyDescent="0.25">
      <c r="A3703" s="5" t="s">
        <v>1628</v>
      </c>
      <c r="B3703" s="5" t="s">
        <v>259</v>
      </c>
      <c r="C3703" s="5" t="s">
        <v>33</v>
      </c>
      <c r="D3703" s="5" t="s">
        <v>27</v>
      </c>
      <c r="E3703" s="6">
        <v>322.5</v>
      </c>
      <c r="F3703" s="6">
        <v>0</v>
      </c>
      <c r="G3703" s="6">
        <v>322.5</v>
      </c>
      <c r="H3703" s="6">
        <v>342.66</v>
      </c>
      <c r="I3703" s="6">
        <v>-20.160000000000025</v>
      </c>
      <c r="J3703" s="6">
        <v>10.7</v>
      </c>
      <c r="K3703" s="6">
        <v>0</v>
      </c>
      <c r="L3703" s="6">
        <v>10.7</v>
      </c>
      <c r="M3703" s="6">
        <v>11.369</v>
      </c>
      <c r="N3703" s="6">
        <v>-0.66900000000000048</v>
      </c>
    </row>
    <row r="3704" spans="1:14" x14ac:dyDescent="0.25">
      <c r="A3704" s="5" t="s">
        <v>1628</v>
      </c>
      <c r="B3704" s="5" t="s">
        <v>260</v>
      </c>
      <c r="C3704" s="5" t="s">
        <v>33</v>
      </c>
      <c r="D3704" s="5" t="s">
        <v>27</v>
      </c>
      <c r="E3704" s="6">
        <v>10748.15</v>
      </c>
      <c r="F3704" s="6">
        <v>0</v>
      </c>
      <c r="G3704" s="6">
        <v>10748.15</v>
      </c>
      <c r="H3704" s="6">
        <v>11417.63</v>
      </c>
      <c r="I3704" s="6">
        <v>-669.47999999999956</v>
      </c>
      <c r="J3704" s="6">
        <v>107</v>
      </c>
      <c r="K3704" s="6">
        <v>0</v>
      </c>
      <c r="L3704" s="6">
        <v>107</v>
      </c>
      <c r="M3704" s="6">
        <v>113.66500000000001</v>
      </c>
      <c r="N3704" s="6">
        <v>-6.6650000000000063</v>
      </c>
    </row>
    <row r="3705" spans="1:14" x14ac:dyDescent="0.25">
      <c r="A3705" s="5" t="s">
        <v>1628</v>
      </c>
      <c r="B3705" s="5" t="s">
        <v>284</v>
      </c>
      <c r="C3705" s="5" t="s">
        <v>39</v>
      </c>
      <c r="D3705" s="5" t="s">
        <v>43</v>
      </c>
      <c r="E3705" s="6">
        <v>-57359.31</v>
      </c>
      <c r="F3705" s="6">
        <v>0</v>
      </c>
      <c r="G3705" s="6">
        <v>-57359.31</v>
      </c>
      <c r="H3705" s="6">
        <v>-57359.3</v>
      </c>
      <c r="I3705" s="6">
        <v>-9.9999999947613105E-3</v>
      </c>
      <c r="J3705" s="6">
        <v>-52855</v>
      </c>
      <c r="K3705" s="6">
        <v>0</v>
      </c>
      <c r="L3705" s="6">
        <v>-52855</v>
      </c>
      <c r="M3705" s="6">
        <v>-52855</v>
      </c>
      <c r="N3705" s="6">
        <v>0</v>
      </c>
    </row>
    <row r="3706" spans="1:14" x14ac:dyDescent="0.25">
      <c r="A3706" s="5" t="s">
        <v>1628</v>
      </c>
      <c r="B3706" s="5" t="s">
        <v>266</v>
      </c>
      <c r="C3706" s="5" t="s">
        <v>42</v>
      </c>
      <c r="D3706" s="5" t="s">
        <v>43</v>
      </c>
      <c r="E3706" s="6">
        <v>4211.9399999999996</v>
      </c>
      <c r="F3706" s="6">
        <v>4211.499013806706</v>
      </c>
      <c r="G3706" s="6">
        <v>0.440986193293611</v>
      </c>
      <c r="H3706" s="6">
        <v>4270.46</v>
      </c>
      <c r="I3706" s="6">
        <v>-58.520000000000437</v>
      </c>
      <c r="J3706" s="6">
        <v>8722</v>
      </c>
      <c r="K3706" s="6">
        <v>8721.0749506903339</v>
      </c>
      <c r="L3706" s="6">
        <v>0.9250493096660648</v>
      </c>
      <c r="M3706" s="6">
        <v>8843.17</v>
      </c>
      <c r="N3706" s="6">
        <v>-121.17000000000007</v>
      </c>
    </row>
    <row r="3707" spans="1:14" x14ac:dyDescent="0.25">
      <c r="A3707" s="5" t="s">
        <v>1628</v>
      </c>
      <c r="B3707" s="5" t="s">
        <v>456</v>
      </c>
      <c r="C3707" s="5" t="s">
        <v>42</v>
      </c>
      <c r="D3707" s="5" t="s">
        <v>43</v>
      </c>
      <c r="E3707" s="6">
        <v>40586.300000000003</v>
      </c>
      <c r="F3707" s="6">
        <v>40586.295566502456</v>
      </c>
      <c r="G3707" s="6">
        <v>4.4334975464153104E-3</v>
      </c>
      <c r="H3707" s="6">
        <v>41195.089999999997</v>
      </c>
      <c r="I3707" s="6">
        <v>-608.7899999999936</v>
      </c>
      <c r="J3707" s="6">
        <v>52855</v>
      </c>
      <c r="K3707" s="6">
        <v>52855</v>
      </c>
      <c r="L3707" s="6">
        <v>0</v>
      </c>
      <c r="M3707" s="6">
        <v>53647.824999999997</v>
      </c>
      <c r="N3707" s="6">
        <v>-792.82499999999709</v>
      </c>
    </row>
    <row r="3708" spans="1:14" x14ac:dyDescent="0.25">
      <c r="A3708" s="5" t="s">
        <v>1629</v>
      </c>
      <c r="B3708" s="5" t="s">
        <v>25</v>
      </c>
      <c r="C3708" s="5" t="s">
        <v>26</v>
      </c>
      <c r="D3708" s="5" t="s">
        <v>27</v>
      </c>
      <c r="E3708" s="6">
        <v>25863.13</v>
      </c>
      <c r="F3708" s="6">
        <v>0</v>
      </c>
      <c r="G3708" s="6">
        <v>25863.13</v>
      </c>
      <c r="H3708" s="6">
        <v>0</v>
      </c>
      <c r="I3708" s="6">
        <v>25863.13</v>
      </c>
      <c r="J3708" s="6">
        <v>0</v>
      </c>
      <c r="K3708" s="6">
        <v>0</v>
      </c>
      <c r="L3708" s="6">
        <v>0</v>
      </c>
      <c r="M3708" s="6">
        <v>0</v>
      </c>
      <c r="N3708" s="6">
        <v>0</v>
      </c>
    </row>
    <row r="3709" spans="1:14" x14ac:dyDescent="0.25">
      <c r="A3709" s="5" t="s">
        <v>1629</v>
      </c>
      <c r="B3709" s="5" t="s">
        <v>31</v>
      </c>
      <c r="C3709" s="5" t="s">
        <v>29</v>
      </c>
      <c r="D3709" s="5" t="s">
        <v>27</v>
      </c>
      <c r="E3709" s="6">
        <v>1644.54</v>
      </c>
      <c r="F3709" s="6">
        <v>0</v>
      </c>
      <c r="G3709" s="6">
        <v>1644.54</v>
      </c>
      <c r="H3709" s="6">
        <v>1690.41</v>
      </c>
      <c r="I3709" s="6">
        <v>-45.870000000000118</v>
      </c>
      <c r="J3709" s="6">
        <v>0</v>
      </c>
      <c r="K3709" s="6">
        <v>0</v>
      </c>
      <c r="L3709" s="6">
        <v>0</v>
      </c>
      <c r="M3709" s="6">
        <v>0</v>
      </c>
      <c r="N3709" s="6">
        <v>0</v>
      </c>
    </row>
    <row r="3710" spans="1:14" x14ac:dyDescent="0.25">
      <c r="A3710" s="5" t="s">
        <v>1629</v>
      </c>
      <c r="B3710" s="5" t="s">
        <v>32</v>
      </c>
      <c r="C3710" s="5" t="s">
        <v>33</v>
      </c>
      <c r="D3710" s="5" t="s">
        <v>27</v>
      </c>
      <c r="E3710" s="6">
        <v>3351.5</v>
      </c>
      <c r="F3710" s="6">
        <v>0</v>
      </c>
      <c r="G3710" s="6">
        <v>3351.5</v>
      </c>
      <c r="H3710" s="6">
        <v>4264.07</v>
      </c>
      <c r="I3710" s="6">
        <v>-912.56999999999971</v>
      </c>
      <c r="J3710" s="6">
        <v>8.26</v>
      </c>
      <c r="K3710" s="6">
        <v>0</v>
      </c>
      <c r="L3710" s="6">
        <v>8.26</v>
      </c>
      <c r="M3710" s="6">
        <v>10.509</v>
      </c>
      <c r="N3710" s="6">
        <v>-2.2490000000000006</v>
      </c>
    </row>
    <row r="3711" spans="1:14" x14ac:dyDescent="0.25">
      <c r="A3711" s="5" t="s">
        <v>1629</v>
      </c>
      <c r="B3711" s="5" t="s">
        <v>28</v>
      </c>
      <c r="C3711" s="5" t="s">
        <v>29</v>
      </c>
      <c r="D3711" s="5" t="s">
        <v>27</v>
      </c>
      <c r="E3711" s="6">
        <v>11716.96</v>
      </c>
      <c r="F3711" s="6">
        <v>0</v>
      </c>
      <c r="G3711" s="6">
        <v>11716.96</v>
      </c>
      <c r="H3711" s="6">
        <v>12043.78</v>
      </c>
      <c r="I3711" s="6">
        <v>-326.82000000000153</v>
      </c>
      <c r="J3711" s="6">
        <v>0</v>
      </c>
      <c r="K3711" s="6">
        <v>0</v>
      </c>
      <c r="L3711" s="6">
        <v>0</v>
      </c>
      <c r="M3711" s="6">
        <v>0</v>
      </c>
      <c r="N3711" s="6">
        <v>0</v>
      </c>
    </row>
    <row r="3712" spans="1:14" x14ac:dyDescent="0.25">
      <c r="A3712" s="5" t="s">
        <v>1629</v>
      </c>
      <c r="B3712" s="5" t="s">
        <v>34</v>
      </c>
      <c r="C3712" s="5" t="s">
        <v>33</v>
      </c>
      <c r="D3712" s="5" t="s">
        <v>27</v>
      </c>
      <c r="E3712" s="6">
        <v>14983.64</v>
      </c>
      <c r="F3712" s="6">
        <v>0</v>
      </c>
      <c r="G3712" s="6">
        <v>14983.64</v>
      </c>
      <c r="H3712" s="6">
        <v>19063.52</v>
      </c>
      <c r="I3712" s="6">
        <v>-4079.880000000001</v>
      </c>
      <c r="J3712" s="6">
        <v>8.26</v>
      </c>
      <c r="K3712" s="6">
        <v>0</v>
      </c>
      <c r="L3712" s="6">
        <v>8.26</v>
      </c>
      <c r="M3712" s="6">
        <v>10.509</v>
      </c>
      <c r="N3712" s="6">
        <v>-2.2490000000000006</v>
      </c>
    </row>
    <row r="3713" spans="1:14" x14ac:dyDescent="0.25">
      <c r="A3713" s="5" t="s">
        <v>1629</v>
      </c>
      <c r="B3713" s="5" t="s">
        <v>35</v>
      </c>
      <c r="C3713" s="5" t="s">
        <v>33</v>
      </c>
      <c r="D3713" s="5" t="s">
        <v>27</v>
      </c>
      <c r="E3713" s="6">
        <v>17646.080000000002</v>
      </c>
      <c r="F3713" s="6">
        <v>0</v>
      </c>
      <c r="G3713" s="6">
        <v>17646.080000000002</v>
      </c>
      <c r="H3713" s="6">
        <v>22450.37</v>
      </c>
      <c r="I3713" s="6">
        <v>-4804.2899999999972</v>
      </c>
      <c r="J3713" s="6">
        <v>173.46</v>
      </c>
      <c r="K3713" s="6">
        <v>0</v>
      </c>
      <c r="L3713" s="6">
        <v>173.46</v>
      </c>
      <c r="M3713" s="6">
        <v>220.68600000000001</v>
      </c>
      <c r="N3713" s="6">
        <v>-47.225999999999999</v>
      </c>
    </row>
    <row r="3714" spans="1:14" x14ac:dyDescent="0.25">
      <c r="A3714" s="5" t="s">
        <v>1629</v>
      </c>
      <c r="B3714" s="5" t="s">
        <v>37</v>
      </c>
      <c r="C3714" s="5" t="s">
        <v>29</v>
      </c>
      <c r="D3714" s="5" t="s">
        <v>27</v>
      </c>
      <c r="E3714" s="6">
        <v>46332.44</v>
      </c>
      <c r="F3714" s="6">
        <v>0</v>
      </c>
      <c r="G3714" s="6">
        <v>46332.44</v>
      </c>
      <c r="H3714" s="6">
        <v>47624.800000000003</v>
      </c>
      <c r="I3714" s="6">
        <v>-1292.3600000000006</v>
      </c>
      <c r="J3714" s="6">
        <v>0</v>
      </c>
      <c r="K3714" s="6">
        <v>0</v>
      </c>
      <c r="L3714" s="6">
        <v>0</v>
      </c>
      <c r="M3714" s="6">
        <v>0</v>
      </c>
      <c r="N3714" s="6">
        <v>0</v>
      </c>
    </row>
    <row r="3715" spans="1:14" x14ac:dyDescent="0.25">
      <c r="A3715" s="5" t="s">
        <v>1629</v>
      </c>
      <c r="B3715" s="5" t="s">
        <v>335</v>
      </c>
      <c r="C3715" s="5" t="s">
        <v>39</v>
      </c>
      <c r="D3715" s="5" t="s">
        <v>40</v>
      </c>
      <c r="E3715" s="6">
        <v>-1177050.24</v>
      </c>
      <c r="F3715" s="6">
        <v>0</v>
      </c>
      <c r="G3715" s="6">
        <v>-1177050.24</v>
      </c>
      <c r="H3715" s="6">
        <v>-1177050.3799999999</v>
      </c>
      <c r="I3715" s="6">
        <v>0.13999999989755452</v>
      </c>
      <c r="J3715" s="6">
        <v>-6830.75</v>
      </c>
      <c r="K3715" s="6">
        <v>0</v>
      </c>
      <c r="L3715" s="6">
        <v>-6830.75</v>
      </c>
      <c r="M3715" s="6">
        <v>-6830.75</v>
      </c>
      <c r="N3715" s="6">
        <v>0</v>
      </c>
    </row>
    <row r="3716" spans="1:14" x14ac:dyDescent="0.25">
      <c r="A3716" s="5" t="s">
        <v>1629</v>
      </c>
      <c r="B3716" s="5" t="s">
        <v>92</v>
      </c>
      <c r="C3716" s="5" t="s">
        <v>42</v>
      </c>
      <c r="D3716" s="5" t="s">
        <v>43</v>
      </c>
      <c r="E3716" s="6">
        <v>51.07</v>
      </c>
      <c r="F3716" s="6">
        <v>0</v>
      </c>
      <c r="G3716" s="6">
        <v>51.07</v>
      </c>
      <c r="H3716" s="6">
        <v>0</v>
      </c>
      <c r="I3716" s="6">
        <v>51.07</v>
      </c>
      <c r="J3716" s="6">
        <v>600</v>
      </c>
      <c r="K3716" s="6">
        <v>0</v>
      </c>
      <c r="L3716" s="6">
        <v>600</v>
      </c>
      <c r="M3716" s="6">
        <v>0</v>
      </c>
      <c r="N3716" s="6">
        <v>600</v>
      </c>
    </row>
    <row r="3717" spans="1:14" x14ac:dyDescent="0.25">
      <c r="A3717" s="5" t="s">
        <v>1629</v>
      </c>
      <c r="B3717" s="5" t="s">
        <v>336</v>
      </c>
      <c r="C3717" s="5" t="s">
        <v>42</v>
      </c>
      <c r="D3717" s="5" t="s">
        <v>43</v>
      </c>
      <c r="E3717" s="6">
        <v>5812.16</v>
      </c>
      <c r="F3717" s="6">
        <v>5809.9605911330045</v>
      </c>
      <c r="G3717" s="6">
        <v>2.1994088669953271</v>
      </c>
      <c r="H3717" s="6">
        <v>5897.11</v>
      </c>
      <c r="I3717" s="6">
        <v>-84.949999999999818</v>
      </c>
      <c r="J3717" s="6">
        <v>82000</v>
      </c>
      <c r="K3717" s="6">
        <v>81969</v>
      </c>
      <c r="L3717" s="6">
        <v>31</v>
      </c>
      <c r="M3717" s="6">
        <v>83198.535000000003</v>
      </c>
      <c r="N3717" s="6">
        <v>-1198.5350000000035</v>
      </c>
    </row>
    <row r="3718" spans="1:14" x14ac:dyDescent="0.25">
      <c r="A3718" s="5" t="s">
        <v>1629</v>
      </c>
      <c r="B3718" s="5" t="s">
        <v>80</v>
      </c>
      <c r="C3718" s="5" t="s">
        <v>42</v>
      </c>
      <c r="D3718" s="5" t="s">
        <v>43</v>
      </c>
      <c r="E3718" s="6">
        <v>7395.76</v>
      </c>
      <c r="F3718" s="6">
        <v>7356.7164179104475</v>
      </c>
      <c r="G3718" s="6">
        <v>39.043582089552729</v>
      </c>
      <c r="H3718" s="6">
        <v>7393.5</v>
      </c>
      <c r="I3718" s="6">
        <v>2.2600000000002183</v>
      </c>
      <c r="J3718" s="6">
        <v>6867</v>
      </c>
      <c r="K3718" s="6">
        <v>6830.7502487562188</v>
      </c>
      <c r="L3718" s="6">
        <v>36.249751243781247</v>
      </c>
      <c r="M3718" s="6">
        <v>6864.9040000000005</v>
      </c>
      <c r="N3718" s="6">
        <v>2.0959999999995489</v>
      </c>
    </row>
    <row r="3719" spans="1:14" x14ac:dyDescent="0.25">
      <c r="A3719" s="5" t="s">
        <v>1629</v>
      </c>
      <c r="B3719" s="5" t="s">
        <v>337</v>
      </c>
      <c r="C3719" s="5" t="s">
        <v>42</v>
      </c>
      <c r="D3719" s="5" t="s">
        <v>43</v>
      </c>
      <c r="E3719" s="6">
        <v>14668.16</v>
      </c>
      <c r="F3719" s="6">
        <v>14662.610837438424</v>
      </c>
      <c r="G3719" s="6">
        <v>5.5491625615759403</v>
      </c>
      <c r="H3719" s="6">
        <v>14882.55</v>
      </c>
      <c r="I3719" s="6">
        <v>-214.38999999999942</v>
      </c>
      <c r="J3719" s="6">
        <v>82000</v>
      </c>
      <c r="K3719" s="6">
        <v>81969</v>
      </c>
      <c r="L3719" s="6">
        <v>31</v>
      </c>
      <c r="M3719" s="6">
        <v>83198.535000000003</v>
      </c>
      <c r="N3719" s="6">
        <v>-1198.5350000000035</v>
      </c>
    </row>
    <row r="3720" spans="1:14" x14ac:dyDescent="0.25">
      <c r="A3720" s="5" t="s">
        <v>1629</v>
      </c>
      <c r="B3720" s="5" t="s">
        <v>338</v>
      </c>
      <c r="C3720" s="5" t="s">
        <v>42</v>
      </c>
      <c r="D3720" s="5" t="s">
        <v>43</v>
      </c>
      <c r="E3720" s="6">
        <v>22335.3</v>
      </c>
      <c r="F3720" s="6">
        <v>22057.861386138615</v>
      </c>
      <c r="G3720" s="6">
        <v>277.43861386138451</v>
      </c>
      <c r="H3720" s="6">
        <v>22278.44</v>
      </c>
      <c r="I3720" s="6">
        <v>56.860000000000582</v>
      </c>
      <c r="J3720" s="6">
        <v>83000</v>
      </c>
      <c r="K3720" s="6">
        <v>81969</v>
      </c>
      <c r="L3720" s="6">
        <v>1031</v>
      </c>
      <c r="M3720" s="6">
        <v>82788.69</v>
      </c>
      <c r="N3720" s="6">
        <v>211.30999999999767</v>
      </c>
    </row>
    <row r="3721" spans="1:14" x14ac:dyDescent="0.25">
      <c r="A3721" s="5" t="s">
        <v>1629</v>
      </c>
      <c r="B3721" s="5" t="s">
        <v>339</v>
      </c>
      <c r="C3721" s="5" t="s">
        <v>42</v>
      </c>
      <c r="D3721" s="5" t="s">
        <v>43</v>
      </c>
      <c r="E3721" s="6">
        <v>24321.200000000001</v>
      </c>
      <c r="F3721" s="6">
        <v>24312.00985221675</v>
      </c>
      <c r="G3721" s="6">
        <v>9.1901477832507226</v>
      </c>
      <c r="H3721" s="6">
        <v>24676.69</v>
      </c>
      <c r="I3721" s="6">
        <v>-355.48999999999796</v>
      </c>
      <c r="J3721" s="6">
        <v>82000</v>
      </c>
      <c r="K3721" s="6">
        <v>81969</v>
      </c>
      <c r="L3721" s="6">
        <v>31</v>
      </c>
      <c r="M3721" s="6">
        <v>83198.535000000003</v>
      </c>
      <c r="N3721" s="6">
        <v>-1198.5350000000035</v>
      </c>
    </row>
    <row r="3722" spans="1:14" x14ac:dyDescent="0.25">
      <c r="A3722" s="5" t="s">
        <v>1629</v>
      </c>
      <c r="B3722" s="5" t="s">
        <v>340</v>
      </c>
      <c r="C3722" s="5" t="s">
        <v>42</v>
      </c>
      <c r="D3722" s="5" t="s">
        <v>43</v>
      </c>
      <c r="E3722" s="6">
        <v>56581.25</v>
      </c>
      <c r="F3722" s="6">
        <v>56217.073891625616</v>
      </c>
      <c r="G3722" s="6">
        <v>364.17610837438406</v>
      </c>
      <c r="H3722" s="6">
        <v>57060.33</v>
      </c>
      <c r="I3722" s="6">
        <v>-479.08000000000175</v>
      </c>
      <c r="J3722" s="6">
        <v>6875</v>
      </c>
      <c r="K3722" s="6">
        <v>6830.7497536945812</v>
      </c>
      <c r="L3722" s="6">
        <v>44.250246305418841</v>
      </c>
      <c r="M3722" s="6">
        <v>6933.2110000000002</v>
      </c>
      <c r="N3722" s="6">
        <v>-58.21100000000024</v>
      </c>
    </row>
    <row r="3723" spans="1:14" x14ac:dyDescent="0.25">
      <c r="A3723" s="5" t="s">
        <v>1629</v>
      </c>
      <c r="B3723" s="5" t="s">
        <v>341</v>
      </c>
      <c r="C3723" s="5" t="s">
        <v>42</v>
      </c>
      <c r="D3723" s="5" t="s">
        <v>43</v>
      </c>
      <c r="E3723" s="6">
        <v>60310.32</v>
      </c>
      <c r="F3723" s="6">
        <v>60434.920792079211</v>
      </c>
      <c r="G3723" s="6">
        <v>-124.60079207921081</v>
      </c>
      <c r="H3723" s="6">
        <v>61039.27</v>
      </c>
      <c r="I3723" s="6">
        <v>-728.94999999999709</v>
      </c>
      <c r="J3723" s="6">
        <v>81800</v>
      </c>
      <c r="K3723" s="6">
        <v>81969</v>
      </c>
      <c r="L3723" s="6">
        <v>-169</v>
      </c>
      <c r="M3723" s="6">
        <v>82788.69</v>
      </c>
      <c r="N3723" s="6">
        <v>-988.69000000000233</v>
      </c>
    </row>
    <row r="3724" spans="1:14" x14ac:dyDescent="0.25">
      <c r="A3724" s="5" t="s">
        <v>1629</v>
      </c>
      <c r="B3724" s="5" t="s">
        <v>342</v>
      </c>
      <c r="C3724" s="5" t="s">
        <v>42</v>
      </c>
      <c r="D3724" s="5" t="s">
        <v>43</v>
      </c>
      <c r="E3724" s="6">
        <v>72119.37</v>
      </c>
      <c r="F3724" s="6">
        <v>71417.133004926101</v>
      </c>
      <c r="G3724" s="6">
        <v>702.23699507389392</v>
      </c>
      <c r="H3724" s="6">
        <v>72488.39</v>
      </c>
      <c r="I3724" s="6">
        <v>-369.02000000000407</v>
      </c>
      <c r="J3724" s="6">
        <v>82775</v>
      </c>
      <c r="K3724" s="6">
        <v>81969</v>
      </c>
      <c r="L3724" s="6">
        <v>806</v>
      </c>
      <c r="M3724" s="6">
        <v>83198.535000000003</v>
      </c>
      <c r="N3724" s="6">
        <v>-423.53500000000349</v>
      </c>
    </row>
    <row r="3725" spans="1:14" x14ac:dyDescent="0.25">
      <c r="A3725" s="5" t="s">
        <v>1629</v>
      </c>
      <c r="B3725" s="5" t="s">
        <v>343</v>
      </c>
      <c r="C3725" s="5" t="s">
        <v>42</v>
      </c>
      <c r="D3725" s="5" t="s">
        <v>43</v>
      </c>
      <c r="E3725" s="6">
        <v>437155.51</v>
      </c>
      <c r="F3725" s="6">
        <v>435302.10891089111</v>
      </c>
      <c r="G3725" s="6">
        <v>1853.4010891088983</v>
      </c>
      <c r="H3725" s="6">
        <v>439655.13</v>
      </c>
      <c r="I3725" s="6">
        <v>-2499.6199999999953</v>
      </c>
      <c r="J3725" s="6">
        <v>82318</v>
      </c>
      <c r="K3725" s="6">
        <v>81969</v>
      </c>
      <c r="L3725" s="6">
        <v>349</v>
      </c>
      <c r="M3725" s="6">
        <v>82788.69</v>
      </c>
      <c r="N3725" s="6">
        <v>-470.69000000000233</v>
      </c>
    </row>
    <row r="3726" spans="1:14" x14ac:dyDescent="0.25">
      <c r="A3726" s="5" t="s">
        <v>1629</v>
      </c>
      <c r="B3726" s="5" t="s">
        <v>344</v>
      </c>
      <c r="C3726" s="5" t="s">
        <v>42</v>
      </c>
      <c r="D3726" s="5" t="s">
        <v>53</v>
      </c>
      <c r="E3726" s="6">
        <v>350623.23</v>
      </c>
      <c r="F3726" s="6">
        <v>358610.38805970148</v>
      </c>
      <c r="G3726" s="6">
        <v>-7987.1580597014981</v>
      </c>
      <c r="H3726" s="6">
        <v>360403.44</v>
      </c>
      <c r="I3726" s="6">
        <v>-9780.210000000021</v>
      </c>
      <c r="J3726" s="6">
        <v>4778.55</v>
      </c>
      <c r="K3726" s="6">
        <v>4887.4019900497515</v>
      </c>
      <c r="L3726" s="6">
        <v>-108.85199004975129</v>
      </c>
      <c r="M3726" s="6">
        <v>4911.8389999999999</v>
      </c>
      <c r="N3726" s="6">
        <v>-133.28899999999976</v>
      </c>
    </row>
    <row r="3727" spans="1:14" x14ac:dyDescent="0.25">
      <c r="A3727" s="5" t="s">
        <v>1629</v>
      </c>
      <c r="B3727" s="5" t="s">
        <v>54</v>
      </c>
      <c r="C3727" s="5" t="s">
        <v>42</v>
      </c>
      <c r="D3727" s="5" t="s">
        <v>55</v>
      </c>
      <c r="E3727" s="6">
        <v>4138.62</v>
      </c>
      <c r="F3727" s="6">
        <v>4057.4607843137251</v>
      </c>
      <c r="G3727" s="6">
        <v>81.15921568627482</v>
      </c>
      <c r="H3727" s="6">
        <v>4138.6099999999997</v>
      </c>
      <c r="I3727" s="6">
        <v>1.0000000000218279E-2</v>
      </c>
      <c r="J3727" s="6">
        <v>752.476</v>
      </c>
      <c r="K3727" s="6">
        <v>737.72058823529414</v>
      </c>
      <c r="L3727" s="6">
        <v>14.755411764705855</v>
      </c>
      <c r="M3727" s="6">
        <v>752.47500000000002</v>
      </c>
      <c r="N3727" s="6">
        <v>9.9999999997635314E-4</v>
      </c>
    </row>
    <row r="3728" spans="1:14" x14ac:dyDescent="0.25">
      <c r="A3728" s="5" t="s">
        <v>1630</v>
      </c>
      <c r="B3728" s="5" t="s">
        <v>25</v>
      </c>
      <c r="C3728" s="5" t="s">
        <v>26</v>
      </c>
      <c r="D3728" s="5" t="s">
        <v>27</v>
      </c>
      <c r="E3728" s="6">
        <v>-745.63</v>
      </c>
      <c r="F3728" s="6">
        <v>0</v>
      </c>
      <c r="G3728" s="6">
        <v>-745.63</v>
      </c>
      <c r="H3728" s="6">
        <v>0</v>
      </c>
      <c r="I3728" s="6">
        <v>-745.63</v>
      </c>
      <c r="J3728" s="6">
        <v>0</v>
      </c>
      <c r="K3728" s="6">
        <v>0</v>
      </c>
      <c r="L3728" s="6">
        <v>0</v>
      </c>
      <c r="M3728" s="6">
        <v>0</v>
      </c>
      <c r="N3728" s="6">
        <v>0</v>
      </c>
    </row>
    <row r="3729" spans="1:14" x14ac:dyDescent="0.25">
      <c r="A3729" s="5" t="s">
        <v>1630</v>
      </c>
      <c r="B3729" s="5" t="s">
        <v>30</v>
      </c>
      <c r="C3729" s="5" t="s">
        <v>29</v>
      </c>
      <c r="D3729" s="5" t="s">
        <v>27</v>
      </c>
      <c r="E3729" s="6">
        <v>99.36</v>
      </c>
      <c r="F3729" s="6">
        <v>0</v>
      </c>
      <c r="G3729" s="6">
        <v>99.36</v>
      </c>
      <c r="H3729" s="6">
        <v>99.31</v>
      </c>
      <c r="I3729" s="6">
        <v>4.9999999999997158E-2</v>
      </c>
      <c r="J3729" s="6">
        <v>0</v>
      </c>
      <c r="K3729" s="6">
        <v>0</v>
      </c>
      <c r="L3729" s="6">
        <v>0</v>
      </c>
      <c r="M3729" s="6">
        <v>0</v>
      </c>
      <c r="N3729" s="6">
        <v>0</v>
      </c>
    </row>
    <row r="3730" spans="1:14" x14ac:dyDescent="0.25">
      <c r="A3730" s="5" t="s">
        <v>1630</v>
      </c>
      <c r="B3730" s="5" t="s">
        <v>31</v>
      </c>
      <c r="C3730" s="5" t="s">
        <v>29</v>
      </c>
      <c r="D3730" s="5" t="s">
        <v>27</v>
      </c>
      <c r="E3730" s="6">
        <v>445.67</v>
      </c>
      <c r="F3730" s="6">
        <v>0</v>
      </c>
      <c r="G3730" s="6">
        <v>445.67</v>
      </c>
      <c r="H3730" s="6">
        <v>445.45</v>
      </c>
      <c r="I3730" s="6">
        <v>0.22000000000002728</v>
      </c>
      <c r="J3730" s="6">
        <v>0</v>
      </c>
      <c r="K3730" s="6">
        <v>0</v>
      </c>
      <c r="L3730" s="6">
        <v>0</v>
      </c>
      <c r="M3730" s="6">
        <v>0</v>
      </c>
      <c r="N3730" s="6">
        <v>0</v>
      </c>
    </row>
    <row r="3731" spans="1:14" x14ac:dyDescent="0.25">
      <c r="A3731" s="5" t="s">
        <v>1630</v>
      </c>
      <c r="B3731" s="5" t="s">
        <v>32</v>
      </c>
      <c r="C3731" s="5" t="s">
        <v>33</v>
      </c>
      <c r="D3731" s="5" t="s">
        <v>27</v>
      </c>
      <c r="E3731" s="6">
        <v>1217.25</v>
      </c>
      <c r="F3731" s="6">
        <v>0</v>
      </c>
      <c r="G3731" s="6">
        <v>1217.25</v>
      </c>
      <c r="H3731" s="6">
        <v>1123.6400000000001</v>
      </c>
      <c r="I3731" s="6">
        <v>93.6099999999999</v>
      </c>
      <c r="J3731" s="6">
        <v>3</v>
      </c>
      <c r="K3731" s="6">
        <v>0</v>
      </c>
      <c r="L3731" s="6">
        <v>3</v>
      </c>
      <c r="M3731" s="6">
        <v>2.7690000000000001</v>
      </c>
      <c r="N3731" s="6">
        <v>0.23099999999999987</v>
      </c>
    </row>
    <row r="3732" spans="1:14" x14ac:dyDescent="0.25">
      <c r="A3732" s="5" t="s">
        <v>1630</v>
      </c>
      <c r="B3732" s="5" t="s">
        <v>28</v>
      </c>
      <c r="C3732" s="5" t="s">
        <v>29</v>
      </c>
      <c r="D3732" s="5" t="s">
        <v>27</v>
      </c>
      <c r="E3732" s="6">
        <v>3175.21</v>
      </c>
      <c r="F3732" s="6">
        <v>0</v>
      </c>
      <c r="G3732" s="6">
        <v>3175.21</v>
      </c>
      <c r="H3732" s="6">
        <v>3173.66</v>
      </c>
      <c r="I3732" s="6">
        <v>1.5500000000001819</v>
      </c>
      <c r="J3732" s="6">
        <v>0</v>
      </c>
      <c r="K3732" s="6">
        <v>0</v>
      </c>
      <c r="L3732" s="6">
        <v>0</v>
      </c>
      <c r="M3732" s="6">
        <v>0</v>
      </c>
      <c r="N3732" s="6">
        <v>0</v>
      </c>
    </row>
    <row r="3733" spans="1:14" x14ac:dyDescent="0.25">
      <c r="A3733" s="5" t="s">
        <v>1630</v>
      </c>
      <c r="B3733" s="5" t="s">
        <v>34</v>
      </c>
      <c r="C3733" s="5" t="s">
        <v>33</v>
      </c>
      <c r="D3733" s="5" t="s">
        <v>27</v>
      </c>
      <c r="E3733" s="6">
        <v>5442</v>
      </c>
      <c r="F3733" s="6">
        <v>0</v>
      </c>
      <c r="G3733" s="6">
        <v>5442</v>
      </c>
      <c r="H3733" s="6">
        <v>5023.51</v>
      </c>
      <c r="I3733" s="6">
        <v>418.48999999999978</v>
      </c>
      <c r="J3733" s="6">
        <v>3</v>
      </c>
      <c r="K3733" s="6">
        <v>0</v>
      </c>
      <c r="L3733" s="6">
        <v>3</v>
      </c>
      <c r="M3733" s="6">
        <v>2.7690000000000001</v>
      </c>
      <c r="N3733" s="6">
        <v>0.23099999999999987</v>
      </c>
    </row>
    <row r="3734" spans="1:14" x14ac:dyDescent="0.25">
      <c r="A3734" s="5" t="s">
        <v>1630</v>
      </c>
      <c r="B3734" s="5" t="s">
        <v>36</v>
      </c>
      <c r="C3734" s="5" t="s">
        <v>29</v>
      </c>
      <c r="D3734" s="5" t="s">
        <v>27</v>
      </c>
      <c r="E3734" s="6">
        <v>5727.21</v>
      </c>
      <c r="F3734" s="6">
        <v>0</v>
      </c>
      <c r="G3734" s="6">
        <v>5727.21</v>
      </c>
      <c r="H3734" s="6">
        <v>5724.4</v>
      </c>
      <c r="I3734" s="6">
        <v>2.8100000000004002</v>
      </c>
      <c r="J3734" s="6">
        <v>0</v>
      </c>
      <c r="K3734" s="6">
        <v>0</v>
      </c>
      <c r="L3734" s="6">
        <v>0</v>
      </c>
      <c r="M3734" s="6">
        <v>0</v>
      </c>
      <c r="N3734" s="6">
        <v>0</v>
      </c>
    </row>
    <row r="3735" spans="1:14" x14ac:dyDescent="0.25">
      <c r="A3735" s="5" t="s">
        <v>1630</v>
      </c>
      <c r="B3735" s="5" t="s">
        <v>35</v>
      </c>
      <c r="C3735" s="5" t="s">
        <v>33</v>
      </c>
      <c r="D3735" s="5" t="s">
        <v>27</v>
      </c>
      <c r="E3735" s="6">
        <v>6408.99</v>
      </c>
      <c r="F3735" s="6">
        <v>0</v>
      </c>
      <c r="G3735" s="6">
        <v>6408.99</v>
      </c>
      <c r="H3735" s="6">
        <v>5915.99</v>
      </c>
      <c r="I3735" s="6">
        <v>493</v>
      </c>
      <c r="J3735" s="6">
        <v>63</v>
      </c>
      <c r="K3735" s="6">
        <v>0</v>
      </c>
      <c r="L3735" s="6">
        <v>63</v>
      </c>
      <c r="M3735" s="6">
        <v>58.154000000000003</v>
      </c>
      <c r="N3735" s="6">
        <v>4.8459999999999965</v>
      </c>
    </row>
    <row r="3736" spans="1:14" x14ac:dyDescent="0.25">
      <c r="A3736" s="5" t="s">
        <v>1630</v>
      </c>
      <c r="B3736" s="5" t="s">
        <v>37</v>
      </c>
      <c r="C3736" s="5" t="s">
        <v>29</v>
      </c>
      <c r="D3736" s="5" t="s">
        <v>27</v>
      </c>
      <c r="E3736" s="6">
        <v>12556.05</v>
      </c>
      <c r="F3736" s="6">
        <v>0</v>
      </c>
      <c r="G3736" s="6">
        <v>12556.05</v>
      </c>
      <c r="H3736" s="6">
        <v>12549.88</v>
      </c>
      <c r="I3736" s="6">
        <v>6.1700000000000728</v>
      </c>
      <c r="J3736" s="6">
        <v>0</v>
      </c>
      <c r="K3736" s="6">
        <v>0</v>
      </c>
      <c r="L3736" s="6">
        <v>0</v>
      </c>
      <c r="M3736" s="6">
        <v>0</v>
      </c>
      <c r="N3736" s="6">
        <v>0</v>
      </c>
    </row>
    <row r="3737" spans="1:14" x14ac:dyDescent="0.25">
      <c r="A3737" s="5" t="s">
        <v>1630</v>
      </c>
      <c r="B3737" s="5" t="s">
        <v>239</v>
      </c>
      <c r="C3737" s="5" t="s">
        <v>39</v>
      </c>
      <c r="D3737" s="5" t="s">
        <v>40</v>
      </c>
      <c r="E3737" s="6">
        <v>-355192.74</v>
      </c>
      <c r="F3737" s="6">
        <v>0</v>
      </c>
      <c r="G3737" s="6">
        <v>-355192.74</v>
      </c>
      <c r="H3737" s="6">
        <v>-355192.66</v>
      </c>
      <c r="I3737" s="6">
        <v>-8.0000000016298145E-2</v>
      </c>
      <c r="J3737" s="6">
        <v>-1800</v>
      </c>
      <c r="K3737" s="6">
        <v>0</v>
      </c>
      <c r="L3737" s="6">
        <v>-1800</v>
      </c>
      <c r="M3737" s="6">
        <v>-1800</v>
      </c>
      <c r="N3737" s="6">
        <v>0</v>
      </c>
    </row>
    <row r="3738" spans="1:14" x14ac:dyDescent="0.25">
      <c r="A3738" s="5" t="s">
        <v>1630</v>
      </c>
      <c r="B3738" s="5" t="s">
        <v>92</v>
      </c>
      <c r="C3738" s="5" t="s">
        <v>42</v>
      </c>
      <c r="D3738" s="5" t="s">
        <v>43</v>
      </c>
      <c r="E3738" s="6">
        <v>154.75</v>
      </c>
      <c r="F3738" s="6">
        <v>153.21782178217822</v>
      </c>
      <c r="G3738" s="6">
        <v>1.5321782178217802</v>
      </c>
      <c r="H3738" s="6">
        <v>154.75</v>
      </c>
      <c r="I3738" s="6">
        <v>0</v>
      </c>
      <c r="J3738" s="6">
        <v>1818</v>
      </c>
      <c r="K3738" s="6">
        <v>1800</v>
      </c>
      <c r="L3738" s="6">
        <v>18</v>
      </c>
      <c r="M3738" s="6">
        <v>1818</v>
      </c>
      <c r="N3738" s="6">
        <v>0</v>
      </c>
    </row>
    <row r="3739" spans="1:14" x14ac:dyDescent="0.25">
      <c r="A3739" s="5" t="s">
        <v>1630</v>
      </c>
      <c r="B3739" s="5" t="s">
        <v>80</v>
      </c>
      <c r="C3739" s="5" t="s">
        <v>42</v>
      </c>
      <c r="D3739" s="5" t="s">
        <v>43</v>
      </c>
      <c r="E3739" s="6">
        <v>1948.29</v>
      </c>
      <c r="F3739" s="6">
        <v>1938.5970149253731</v>
      </c>
      <c r="G3739" s="6">
        <v>9.692985074626904</v>
      </c>
      <c r="H3739" s="6">
        <v>1948.29</v>
      </c>
      <c r="I3739" s="6">
        <v>0</v>
      </c>
      <c r="J3739" s="6">
        <v>1809</v>
      </c>
      <c r="K3739" s="6">
        <v>1800</v>
      </c>
      <c r="L3739" s="6">
        <v>9</v>
      </c>
      <c r="M3739" s="6">
        <v>1809</v>
      </c>
      <c r="N3739" s="6">
        <v>0</v>
      </c>
    </row>
    <row r="3740" spans="1:14" x14ac:dyDescent="0.25">
      <c r="A3740" s="5" t="s">
        <v>1630</v>
      </c>
      <c r="B3740" s="5" t="s">
        <v>241</v>
      </c>
      <c r="C3740" s="5" t="s">
        <v>42</v>
      </c>
      <c r="D3740" s="5" t="s">
        <v>43</v>
      </c>
      <c r="E3740" s="6">
        <v>4364.58</v>
      </c>
      <c r="F3740" s="6">
        <v>4324.532019704433</v>
      </c>
      <c r="G3740" s="6">
        <v>40.047980295566958</v>
      </c>
      <c r="H3740" s="6">
        <v>4389.3999999999996</v>
      </c>
      <c r="I3740" s="6">
        <v>-24.819999999999709</v>
      </c>
      <c r="J3740" s="6">
        <v>21800</v>
      </c>
      <c r="K3740" s="6">
        <v>21600</v>
      </c>
      <c r="L3740" s="6">
        <v>200</v>
      </c>
      <c r="M3740" s="6">
        <v>21924</v>
      </c>
      <c r="N3740" s="6">
        <v>-124</v>
      </c>
    </row>
    <row r="3741" spans="1:14" x14ac:dyDescent="0.25">
      <c r="A3741" s="5" t="s">
        <v>1630</v>
      </c>
      <c r="B3741" s="5" t="s">
        <v>221</v>
      </c>
      <c r="C3741" s="5" t="s">
        <v>42</v>
      </c>
      <c r="D3741" s="5" t="s">
        <v>43</v>
      </c>
      <c r="E3741" s="6">
        <v>10410.19</v>
      </c>
      <c r="F3741" s="6">
        <v>10394.784313725489</v>
      </c>
      <c r="G3741" s="6">
        <v>15.405686274511027</v>
      </c>
      <c r="H3741" s="6">
        <v>10602.68</v>
      </c>
      <c r="I3741" s="6">
        <v>-192.48999999999978</v>
      </c>
      <c r="J3741" s="6">
        <v>21632</v>
      </c>
      <c r="K3741" s="6">
        <v>21600</v>
      </c>
      <c r="L3741" s="6">
        <v>32</v>
      </c>
      <c r="M3741" s="6">
        <v>22032</v>
      </c>
      <c r="N3741" s="6">
        <v>-400</v>
      </c>
    </row>
    <row r="3742" spans="1:14" x14ac:dyDescent="0.25">
      <c r="A3742" s="5" t="s">
        <v>1630</v>
      </c>
      <c r="B3742" s="5" t="s">
        <v>225</v>
      </c>
      <c r="C3742" s="5" t="s">
        <v>42</v>
      </c>
      <c r="D3742" s="5" t="s">
        <v>43</v>
      </c>
      <c r="E3742" s="6">
        <v>12337.06</v>
      </c>
      <c r="F3742" s="6">
        <v>12223.871921182266</v>
      </c>
      <c r="G3742" s="6">
        <v>113.18807881773319</v>
      </c>
      <c r="H3742" s="6">
        <v>12407.23</v>
      </c>
      <c r="I3742" s="6">
        <v>-70.170000000000073</v>
      </c>
      <c r="J3742" s="6">
        <v>21800</v>
      </c>
      <c r="K3742" s="6">
        <v>21600</v>
      </c>
      <c r="L3742" s="6">
        <v>200</v>
      </c>
      <c r="M3742" s="6">
        <v>21924</v>
      </c>
      <c r="N3742" s="6">
        <v>-124</v>
      </c>
    </row>
    <row r="3743" spans="1:14" x14ac:dyDescent="0.25">
      <c r="A3743" s="5" t="s">
        <v>1630</v>
      </c>
      <c r="B3743" s="5" t="s">
        <v>226</v>
      </c>
      <c r="C3743" s="5" t="s">
        <v>42</v>
      </c>
      <c r="D3743" s="5" t="s">
        <v>43</v>
      </c>
      <c r="E3743" s="6">
        <v>18128.88</v>
      </c>
      <c r="F3743" s="6">
        <v>17962.561576354681</v>
      </c>
      <c r="G3743" s="6">
        <v>166.31842364531985</v>
      </c>
      <c r="H3743" s="6">
        <v>18232</v>
      </c>
      <c r="I3743" s="6">
        <v>-103.11999999999898</v>
      </c>
      <c r="J3743" s="6">
        <v>21800</v>
      </c>
      <c r="K3743" s="6">
        <v>21600</v>
      </c>
      <c r="L3743" s="6">
        <v>200</v>
      </c>
      <c r="M3743" s="6">
        <v>21924</v>
      </c>
      <c r="N3743" s="6">
        <v>-124</v>
      </c>
    </row>
    <row r="3744" spans="1:14" x14ac:dyDescent="0.25">
      <c r="A3744" s="5" t="s">
        <v>1630</v>
      </c>
      <c r="B3744" s="5" t="s">
        <v>227</v>
      </c>
      <c r="C3744" s="5" t="s">
        <v>42</v>
      </c>
      <c r="D3744" s="5" t="s">
        <v>43</v>
      </c>
      <c r="E3744" s="6">
        <v>18854.64</v>
      </c>
      <c r="F3744" s="6">
        <v>18576</v>
      </c>
      <c r="G3744" s="6">
        <v>278.63999999999942</v>
      </c>
      <c r="H3744" s="6">
        <v>18854.64</v>
      </c>
      <c r="I3744" s="6">
        <v>0</v>
      </c>
      <c r="J3744" s="6">
        <v>1827</v>
      </c>
      <c r="K3744" s="6">
        <v>1800</v>
      </c>
      <c r="L3744" s="6">
        <v>27</v>
      </c>
      <c r="M3744" s="6">
        <v>1827</v>
      </c>
      <c r="N3744" s="6">
        <v>0</v>
      </c>
    </row>
    <row r="3745" spans="1:14" x14ac:dyDescent="0.25">
      <c r="A3745" s="5" t="s">
        <v>1630</v>
      </c>
      <c r="B3745" s="5" t="s">
        <v>228</v>
      </c>
      <c r="C3745" s="5" t="s">
        <v>42</v>
      </c>
      <c r="D3745" s="5" t="s">
        <v>43</v>
      </c>
      <c r="E3745" s="6">
        <v>18906.560000000001</v>
      </c>
      <c r="F3745" s="6">
        <v>18819.428571428572</v>
      </c>
      <c r="G3745" s="6">
        <v>87.131428571428842</v>
      </c>
      <c r="H3745" s="6">
        <v>19101.72</v>
      </c>
      <c r="I3745" s="6">
        <v>-195.15999999999985</v>
      </c>
      <c r="J3745" s="6">
        <v>21700</v>
      </c>
      <c r="K3745" s="6">
        <v>21600</v>
      </c>
      <c r="L3745" s="6">
        <v>100</v>
      </c>
      <c r="M3745" s="6">
        <v>21924</v>
      </c>
      <c r="N3745" s="6">
        <v>-224</v>
      </c>
    </row>
    <row r="3746" spans="1:14" x14ac:dyDescent="0.25">
      <c r="A3746" s="5" t="s">
        <v>1630</v>
      </c>
      <c r="B3746" s="5" t="s">
        <v>229</v>
      </c>
      <c r="C3746" s="5" t="s">
        <v>42</v>
      </c>
      <c r="D3746" s="5" t="s">
        <v>43</v>
      </c>
      <c r="E3746" s="6">
        <v>27330.17</v>
      </c>
      <c r="F3746" s="6">
        <v>26925.044776119405</v>
      </c>
      <c r="G3746" s="6">
        <v>405.12522388059369</v>
      </c>
      <c r="H3746" s="6">
        <v>27059.67</v>
      </c>
      <c r="I3746" s="6">
        <v>270.5</v>
      </c>
      <c r="J3746" s="6">
        <v>21925</v>
      </c>
      <c r="K3746" s="6">
        <v>21600</v>
      </c>
      <c r="L3746" s="6">
        <v>325</v>
      </c>
      <c r="M3746" s="6">
        <v>21708</v>
      </c>
      <c r="N3746" s="6">
        <v>217</v>
      </c>
    </row>
    <row r="3747" spans="1:14" x14ac:dyDescent="0.25">
      <c r="A3747" s="5" t="s">
        <v>1630</v>
      </c>
      <c r="B3747" s="5" t="s">
        <v>88</v>
      </c>
      <c r="C3747" s="5" t="s">
        <v>42</v>
      </c>
      <c r="D3747" s="5" t="s">
        <v>43</v>
      </c>
      <c r="E3747" s="6">
        <v>115855.39</v>
      </c>
      <c r="F3747" s="6">
        <v>114708.31683168317</v>
      </c>
      <c r="G3747" s="6">
        <v>1147.0731683168269</v>
      </c>
      <c r="H3747" s="6">
        <v>115855.4</v>
      </c>
      <c r="I3747" s="6">
        <v>-9.9999999947613105E-3</v>
      </c>
      <c r="J3747" s="6">
        <v>21816</v>
      </c>
      <c r="K3747" s="6">
        <v>21600</v>
      </c>
      <c r="L3747" s="6">
        <v>216</v>
      </c>
      <c r="M3747" s="6">
        <v>21816</v>
      </c>
      <c r="N3747" s="6">
        <v>0</v>
      </c>
    </row>
    <row r="3748" spans="1:14" x14ac:dyDescent="0.25">
      <c r="A3748" s="5" t="s">
        <v>1630</v>
      </c>
      <c r="B3748" s="5" t="s">
        <v>230</v>
      </c>
      <c r="C3748" s="5" t="s">
        <v>42</v>
      </c>
      <c r="D3748" s="5" t="s">
        <v>53</v>
      </c>
      <c r="E3748" s="6">
        <v>91485.54</v>
      </c>
      <c r="F3748" s="6">
        <v>90985.522388059704</v>
      </c>
      <c r="G3748" s="6">
        <v>500.0176119402895</v>
      </c>
      <c r="H3748" s="6">
        <v>91440.45</v>
      </c>
      <c r="I3748" s="6">
        <v>45.089999999996508</v>
      </c>
      <c r="J3748" s="6">
        <v>16289</v>
      </c>
      <c r="K3748" s="6">
        <v>16200</v>
      </c>
      <c r="L3748" s="6">
        <v>89</v>
      </c>
      <c r="M3748" s="6">
        <v>16281</v>
      </c>
      <c r="N3748" s="6">
        <v>8</v>
      </c>
    </row>
    <row r="3749" spans="1:14" x14ac:dyDescent="0.25">
      <c r="A3749" s="5" t="s">
        <v>1630</v>
      </c>
      <c r="B3749" s="5" t="s">
        <v>54</v>
      </c>
      <c r="C3749" s="5" t="s">
        <v>42</v>
      </c>
      <c r="D3749" s="5" t="s">
        <v>55</v>
      </c>
      <c r="E3749" s="6">
        <v>1090.58</v>
      </c>
      <c r="F3749" s="6">
        <v>1069.1960784313726</v>
      </c>
      <c r="G3749" s="6">
        <v>21.383921568627329</v>
      </c>
      <c r="H3749" s="6">
        <v>1090.58</v>
      </c>
      <c r="I3749" s="6">
        <v>0</v>
      </c>
      <c r="J3749" s="6">
        <v>198.28800000000001</v>
      </c>
      <c r="K3749" s="6">
        <v>194.40000000000003</v>
      </c>
      <c r="L3749" s="6">
        <v>3.8879999999999768</v>
      </c>
      <c r="M3749" s="6">
        <v>198.28800000000001</v>
      </c>
      <c r="N3749" s="6">
        <v>0</v>
      </c>
    </row>
    <row r="3750" spans="1:14" x14ac:dyDescent="0.25">
      <c r="A3750" s="5" t="s">
        <v>1631</v>
      </c>
      <c r="B3750" s="5" t="s">
        <v>25</v>
      </c>
      <c r="C3750" s="5" t="s">
        <v>26</v>
      </c>
      <c r="D3750" s="5" t="s">
        <v>27</v>
      </c>
      <c r="E3750" s="6">
        <v>1896.15</v>
      </c>
      <c r="F3750" s="6">
        <v>0</v>
      </c>
      <c r="G3750" s="6">
        <v>1896.15</v>
      </c>
      <c r="H3750" s="6">
        <v>0</v>
      </c>
      <c r="I3750" s="6">
        <v>1896.15</v>
      </c>
      <c r="J3750" s="6">
        <v>0</v>
      </c>
      <c r="K3750" s="6">
        <v>0</v>
      </c>
      <c r="L3750" s="6">
        <v>0</v>
      </c>
      <c r="M3750" s="6">
        <v>0</v>
      </c>
      <c r="N3750" s="6">
        <v>0</v>
      </c>
    </row>
    <row r="3751" spans="1:14" x14ac:dyDescent="0.25">
      <c r="A3751" s="5" t="s">
        <v>1631</v>
      </c>
      <c r="B3751" s="5" t="s">
        <v>30</v>
      </c>
      <c r="C3751" s="5" t="s">
        <v>29</v>
      </c>
      <c r="D3751" s="5" t="s">
        <v>27</v>
      </c>
      <c r="E3751" s="6">
        <v>70.900000000000006</v>
      </c>
      <c r="F3751" s="6">
        <v>0</v>
      </c>
      <c r="G3751" s="6">
        <v>70.900000000000006</v>
      </c>
      <c r="H3751" s="6">
        <v>70.87</v>
      </c>
      <c r="I3751" s="6">
        <v>3.0000000000001137E-2</v>
      </c>
      <c r="J3751" s="6">
        <v>0</v>
      </c>
      <c r="K3751" s="6">
        <v>0</v>
      </c>
      <c r="L3751" s="6">
        <v>0</v>
      </c>
      <c r="M3751" s="6">
        <v>0</v>
      </c>
      <c r="N3751" s="6">
        <v>0</v>
      </c>
    </row>
    <row r="3752" spans="1:14" x14ac:dyDescent="0.25">
      <c r="A3752" s="5" t="s">
        <v>1631</v>
      </c>
      <c r="B3752" s="5" t="s">
        <v>31</v>
      </c>
      <c r="C3752" s="5" t="s">
        <v>29</v>
      </c>
      <c r="D3752" s="5" t="s">
        <v>27</v>
      </c>
      <c r="E3752" s="6">
        <v>318.01</v>
      </c>
      <c r="F3752" s="6">
        <v>0</v>
      </c>
      <c r="G3752" s="6">
        <v>318.01</v>
      </c>
      <c r="H3752" s="6">
        <v>317.86</v>
      </c>
      <c r="I3752" s="6">
        <v>0.14999999999997726</v>
      </c>
      <c r="J3752" s="6">
        <v>0</v>
      </c>
      <c r="K3752" s="6">
        <v>0</v>
      </c>
      <c r="L3752" s="6">
        <v>0</v>
      </c>
      <c r="M3752" s="6">
        <v>0</v>
      </c>
      <c r="N3752" s="6">
        <v>0</v>
      </c>
    </row>
    <row r="3753" spans="1:14" x14ac:dyDescent="0.25">
      <c r="A3753" s="5" t="s">
        <v>1631</v>
      </c>
      <c r="B3753" s="5" t="s">
        <v>32</v>
      </c>
      <c r="C3753" s="5" t="s">
        <v>33</v>
      </c>
      <c r="D3753" s="5" t="s">
        <v>27</v>
      </c>
      <c r="E3753" s="6">
        <v>710.06</v>
      </c>
      <c r="F3753" s="6">
        <v>0</v>
      </c>
      <c r="G3753" s="6">
        <v>710.06</v>
      </c>
      <c r="H3753" s="6">
        <v>801.79</v>
      </c>
      <c r="I3753" s="6">
        <v>-91.730000000000018</v>
      </c>
      <c r="J3753" s="6">
        <v>1.75</v>
      </c>
      <c r="K3753" s="6">
        <v>0</v>
      </c>
      <c r="L3753" s="6">
        <v>1.75</v>
      </c>
      <c r="M3753" s="6">
        <v>1.976</v>
      </c>
      <c r="N3753" s="6">
        <v>-0.22599999999999998</v>
      </c>
    </row>
    <row r="3754" spans="1:14" x14ac:dyDescent="0.25">
      <c r="A3754" s="5" t="s">
        <v>1631</v>
      </c>
      <c r="B3754" s="5" t="s">
        <v>28</v>
      </c>
      <c r="C3754" s="5" t="s">
        <v>29</v>
      </c>
      <c r="D3754" s="5" t="s">
        <v>27</v>
      </c>
      <c r="E3754" s="6">
        <v>2265.67</v>
      </c>
      <c r="F3754" s="6">
        <v>0</v>
      </c>
      <c r="G3754" s="6">
        <v>2265.67</v>
      </c>
      <c r="H3754" s="6">
        <v>2264.61</v>
      </c>
      <c r="I3754" s="6">
        <v>1.0599999999999454</v>
      </c>
      <c r="J3754" s="6">
        <v>0</v>
      </c>
      <c r="K3754" s="6">
        <v>0</v>
      </c>
      <c r="L3754" s="6">
        <v>0</v>
      </c>
      <c r="M3754" s="6">
        <v>0</v>
      </c>
      <c r="N3754" s="6">
        <v>0</v>
      </c>
    </row>
    <row r="3755" spans="1:14" x14ac:dyDescent="0.25">
      <c r="A3755" s="5" t="s">
        <v>1631</v>
      </c>
      <c r="B3755" s="5" t="s">
        <v>34</v>
      </c>
      <c r="C3755" s="5" t="s">
        <v>33</v>
      </c>
      <c r="D3755" s="5" t="s">
        <v>27</v>
      </c>
      <c r="E3755" s="6">
        <v>3174.5</v>
      </c>
      <c r="F3755" s="6">
        <v>0</v>
      </c>
      <c r="G3755" s="6">
        <v>3174.5</v>
      </c>
      <c r="H3755" s="6">
        <v>3584.6</v>
      </c>
      <c r="I3755" s="6">
        <v>-410.09999999999991</v>
      </c>
      <c r="J3755" s="6">
        <v>1.75</v>
      </c>
      <c r="K3755" s="6">
        <v>0</v>
      </c>
      <c r="L3755" s="6">
        <v>1.75</v>
      </c>
      <c r="M3755" s="6">
        <v>1.976</v>
      </c>
      <c r="N3755" s="6">
        <v>-0.22599999999999998</v>
      </c>
    </row>
    <row r="3756" spans="1:14" x14ac:dyDescent="0.25">
      <c r="A3756" s="5" t="s">
        <v>1631</v>
      </c>
      <c r="B3756" s="5" t="s">
        <v>36</v>
      </c>
      <c r="C3756" s="5" t="s">
        <v>29</v>
      </c>
      <c r="D3756" s="5" t="s">
        <v>27</v>
      </c>
      <c r="E3756" s="6">
        <v>4086.65</v>
      </c>
      <c r="F3756" s="6">
        <v>0</v>
      </c>
      <c r="G3756" s="6">
        <v>4086.65</v>
      </c>
      <c r="H3756" s="6">
        <v>4084.73</v>
      </c>
      <c r="I3756" s="6">
        <v>1.9200000000000728</v>
      </c>
      <c r="J3756" s="6">
        <v>0</v>
      </c>
      <c r="K3756" s="6">
        <v>0</v>
      </c>
      <c r="L3756" s="6">
        <v>0</v>
      </c>
      <c r="M3756" s="6">
        <v>0</v>
      </c>
      <c r="N3756" s="6">
        <v>0</v>
      </c>
    </row>
    <row r="3757" spans="1:14" x14ac:dyDescent="0.25">
      <c r="A3757" s="5" t="s">
        <v>1631</v>
      </c>
      <c r="B3757" s="5" t="s">
        <v>35</v>
      </c>
      <c r="C3757" s="5" t="s">
        <v>33</v>
      </c>
      <c r="D3757" s="5" t="s">
        <v>27</v>
      </c>
      <c r="E3757" s="6">
        <v>3738.58</v>
      </c>
      <c r="F3757" s="6">
        <v>0</v>
      </c>
      <c r="G3757" s="6">
        <v>3738.58</v>
      </c>
      <c r="H3757" s="6">
        <v>4221.4399999999996</v>
      </c>
      <c r="I3757" s="6">
        <v>-482.85999999999967</v>
      </c>
      <c r="J3757" s="6">
        <v>36.75</v>
      </c>
      <c r="K3757" s="6">
        <v>0</v>
      </c>
      <c r="L3757" s="6">
        <v>36.75</v>
      </c>
      <c r="M3757" s="6">
        <v>41.497</v>
      </c>
      <c r="N3757" s="6">
        <v>-4.7469999999999999</v>
      </c>
    </row>
    <row r="3758" spans="1:14" x14ac:dyDescent="0.25">
      <c r="A3758" s="5" t="s">
        <v>1631</v>
      </c>
      <c r="B3758" s="5" t="s">
        <v>37</v>
      </c>
      <c r="C3758" s="5" t="s">
        <v>29</v>
      </c>
      <c r="D3758" s="5" t="s">
        <v>27</v>
      </c>
      <c r="E3758" s="6">
        <v>8959.36</v>
      </c>
      <c r="F3758" s="6">
        <v>0</v>
      </c>
      <c r="G3758" s="6">
        <v>8959.36</v>
      </c>
      <c r="H3758" s="6">
        <v>8955.15</v>
      </c>
      <c r="I3758" s="6">
        <v>4.2100000000009459</v>
      </c>
      <c r="J3758" s="6">
        <v>0</v>
      </c>
      <c r="K3758" s="6">
        <v>0</v>
      </c>
      <c r="L3758" s="6">
        <v>0</v>
      </c>
      <c r="M3758" s="6">
        <v>0</v>
      </c>
      <c r="N3758" s="6">
        <v>0</v>
      </c>
    </row>
    <row r="3759" spans="1:14" x14ac:dyDescent="0.25">
      <c r="A3759" s="5" t="s">
        <v>1631</v>
      </c>
      <c r="B3759" s="5" t="s">
        <v>220</v>
      </c>
      <c r="C3759" s="5" t="s">
        <v>39</v>
      </c>
      <c r="D3759" s="5" t="s">
        <v>40</v>
      </c>
      <c r="E3759" s="6">
        <v>-253452.91</v>
      </c>
      <c r="F3759" s="6">
        <v>0</v>
      </c>
      <c r="G3759" s="6">
        <v>-253452.91</v>
      </c>
      <c r="H3759" s="6">
        <v>-253452.86</v>
      </c>
      <c r="I3759" s="6">
        <v>-5.0000000017462298E-2</v>
      </c>
      <c r="J3759" s="6">
        <v>-1284.4159999999999</v>
      </c>
      <c r="K3759" s="6">
        <v>0</v>
      </c>
      <c r="L3759" s="6">
        <v>-1284.4159999999999</v>
      </c>
      <c r="M3759" s="6">
        <v>-1284.4159999999999</v>
      </c>
      <c r="N3759" s="6">
        <v>0</v>
      </c>
    </row>
    <row r="3760" spans="1:14" x14ac:dyDescent="0.25">
      <c r="A3760" s="5" t="s">
        <v>1631</v>
      </c>
      <c r="B3760" s="5" t="s">
        <v>92</v>
      </c>
      <c r="C3760" s="5" t="s">
        <v>42</v>
      </c>
      <c r="D3760" s="5" t="s">
        <v>43</v>
      </c>
      <c r="E3760" s="6">
        <v>109.63</v>
      </c>
      <c r="F3760" s="6">
        <v>109.32673267326733</v>
      </c>
      <c r="G3760" s="6">
        <v>0.30326732673266577</v>
      </c>
      <c r="H3760" s="6">
        <v>110.42</v>
      </c>
      <c r="I3760" s="6">
        <v>-0.79000000000000625</v>
      </c>
      <c r="J3760" s="6">
        <v>1288</v>
      </c>
      <c r="K3760" s="6">
        <v>1284.4158415841584</v>
      </c>
      <c r="L3760" s="6">
        <v>3.5841584158415571</v>
      </c>
      <c r="M3760" s="6">
        <v>1297.26</v>
      </c>
      <c r="N3760" s="6">
        <v>-9.2599999999999909</v>
      </c>
    </row>
    <row r="3761" spans="1:14" x14ac:dyDescent="0.25">
      <c r="A3761" s="5" t="s">
        <v>1631</v>
      </c>
      <c r="B3761" s="5" t="s">
        <v>80</v>
      </c>
      <c r="C3761" s="5" t="s">
        <v>42</v>
      </c>
      <c r="D3761" s="5" t="s">
        <v>43</v>
      </c>
      <c r="E3761" s="6">
        <v>1380.72</v>
      </c>
      <c r="F3761" s="6">
        <v>1383.313432835821</v>
      </c>
      <c r="G3761" s="6">
        <v>-2.5934328358209768</v>
      </c>
      <c r="H3761" s="6">
        <v>1390.23</v>
      </c>
      <c r="I3761" s="6">
        <v>-9.5099999999999909</v>
      </c>
      <c r="J3761" s="6">
        <v>1282</v>
      </c>
      <c r="K3761" s="6">
        <v>1284.41592039801</v>
      </c>
      <c r="L3761" s="6">
        <v>-2.4159203980100301</v>
      </c>
      <c r="M3761" s="6">
        <v>1290.838</v>
      </c>
      <c r="N3761" s="6">
        <v>-8.8379999999999654</v>
      </c>
    </row>
    <row r="3762" spans="1:14" x14ac:dyDescent="0.25">
      <c r="A3762" s="5" t="s">
        <v>1631</v>
      </c>
      <c r="B3762" s="5" t="s">
        <v>223</v>
      </c>
      <c r="C3762" s="5" t="s">
        <v>42</v>
      </c>
      <c r="D3762" s="5" t="s">
        <v>43</v>
      </c>
      <c r="E3762" s="6">
        <v>3103.25</v>
      </c>
      <c r="F3762" s="6">
        <v>3085.8325123152708</v>
      </c>
      <c r="G3762" s="6">
        <v>17.417487684729167</v>
      </c>
      <c r="H3762" s="6">
        <v>3132.12</v>
      </c>
      <c r="I3762" s="6">
        <v>-28.869999999999891</v>
      </c>
      <c r="J3762" s="6">
        <v>15500</v>
      </c>
      <c r="K3762" s="6">
        <v>15412.992118226601</v>
      </c>
      <c r="L3762" s="6">
        <v>87.007881773399276</v>
      </c>
      <c r="M3762" s="6">
        <v>15644.187</v>
      </c>
      <c r="N3762" s="6">
        <v>-144.1869999999999</v>
      </c>
    </row>
    <row r="3763" spans="1:14" x14ac:dyDescent="0.25">
      <c r="A3763" s="5" t="s">
        <v>1631</v>
      </c>
      <c r="B3763" s="5" t="s">
        <v>221</v>
      </c>
      <c r="C3763" s="5" t="s">
        <v>42</v>
      </c>
      <c r="D3763" s="5" t="s">
        <v>43</v>
      </c>
      <c r="E3763" s="6">
        <v>7517.93</v>
      </c>
      <c r="F3763" s="6">
        <v>7417.3529411764703</v>
      </c>
      <c r="G3763" s="6">
        <v>100.57705882353002</v>
      </c>
      <c r="H3763" s="6">
        <v>7565.7</v>
      </c>
      <c r="I3763" s="6">
        <v>-47.769999999999527</v>
      </c>
      <c r="J3763" s="6">
        <v>15622</v>
      </c>
      <c r="K3763" s="6">
        <v>15412.992156862745</v>
      </c>
      <c r="L3763" s="6">
        <v>209.00784313725489</v>
      </c>
      <c r="M3763" s="6">
        <v>15721.252</v>
      </c>
      <c r="N3763" s="6">
        <v>-99.252000000000407</v>
      </c>
    </row>
    <row r="3764" spans="1:14" x14ac:dyDescent="0.25">
      <c r="A3764" s="5" t="s">
        <v>1631</v>
      </c>
      <c r="B3764" s="5" t="s">
        <v>225</v>
      </c>
      <c r="C3764" s="5" t="s">
        <v>42</v>
      </c>
      <c r="D3764" s="5" t="s">
        <v>43</v>
      </c>
      <c r="E3764" s="6">
        <v>8969.83</v>
      </c>
      <c r="F3764" s="6">
        <v>8722.5221674876848</v>
      </c>
      <c r="G3764" s="6">
        <v>247.30783251231514</v>
      </c>
      <c r="H3764" s="6">
        <v>8853.36</v>
      </c>
      <c r="I3764" s="6">
        <v>116.46999999999935</v>
      </c>
      <c r="J3764" s="6">
        <v>15850</v>
      </c>
      <c r="K3764" s="6">
        <v>15412.992118226601</v>
      </c>
      <c r="L3764" s="6">
        <v>437.00788177339928</v>
      </c>
      <c r="M3764" s="6">
        <v>15644.187</v>
      </c>
      <c r="N3764" s="6">
        <v>205.8130000000001</v>
      </c>
    </row>
    <row r="3765" spans="1:14" x14ac:dyDescent="0.25">
      <c r="A3765" s="5" t="s">
        <v>1631</v>
      </c>
      <c r="B3765" s="5" t="s">
        <v>226</v>
      </c>
      <c r="C3765" s="5" t="s">
        <v>42</v>
      </c>
      <c r="D3765" s="5" t="s">
        <v>43</v>
      </c>
      <c r="E3765" s="6">
        <v>13180.86</v>
      </c>
      <c r="F3765" s="6">
        <v>12817.448275862069</v>
      </c>
      <c r="G3765" s="6">
        <v>363.41172413793174</v>
      </c>
      <c r="H3765" s="6">
        <v>13009.71</v>
      </c>
      <c r="I3765" s="6">
        <v>171.15000000000146</v>
      </c>
      <c r="J3765" s="6">
        <v>15850</v>
      </c>
      <c r="K3765" s="6">
        <v>15412.992118226601</v>
      </c>
      <c r="L3765" s="6">
        <v>437.00788177339928</v>
      </c>
      <c r="M3765" s="6">
        <v>15644.187</v>
      </c>
      <c r="N3765" s="6">
        <v>205.8130000000001</v>
      </c>
    </row>
    <row r="3766" spans="1:14" x14ac:dyDescent="0.25">
      <c r="A3766" s="5" t="s">
        <v>1631</v>
      </c>
      <c r="B3766" s="5" t="s">
        <v>227</v>
      </c>
      <c r="C3766" s="5" t="s">
        <v>42</v>
      </c>
      <c r="D3766" s="5" t="s">
        <v>43</v>
      </c>
      <c r="E3766" s="6">
        <v>13281.84</v>
      </c>
      <c r="F3766" s="6">
        <v>13255.172413793103</v>
      </c>
      <c r="G3766" s="6">
        <v>26.667586206896885</v>
      </c>
      <c r="H3766" s="6">
        <v>13454</v>
      </c>
      <c r="I3766" s="6">
        <v>-172.15999999999985</v>
      </c>
      <c r="J3766" s="6">
        <v>1287</v>
      </c>
      <c r="K3766" s="6">
        <v>1284.415763546798</v>
      </c>
      <c r="L3766" s="6">
        <v>2.5842364532020383</v>
      </c>
      <c r="M3766" s="6">
        <v>1303.682</v>
      </c>
      <c r="N3766" s="6">
        <v>-16.682000000000016</v>
      </c>
    </row>
    <row r="3767" spans="1:14" x14ac:dyDescent="0.25">
      <c r="A3767" s="5" t="s">
        <v>1631</v>
      </c>
      <c r="B3767" s="5" t="s">
        <v>228</v>
      </c>
      <c r="C3767" s="5" t="s">
        <v>42</v>
      </c>
      <c r="D3767" s="5" t="s">
        <v>43</v>
      </c>
      <c r="E3767" s="6">
        <v>13173.6</v>
      </c>
      <c r="F3767" s="6">
        <v>13428.876847290639</v>
      </c>
      <c r="G3767" s="6">
        <v>-255.27684729063913</v>
      </c>
      <c r="H3767" s="6">
        <v>13630.31</v>
      </c>
      <c r="I3767" s="6">
        <v>-456.70999999999913</v>
      </c>
      <c r="J3767" s="6">
        <v>15120</v>
      </c>
      <c r="K3767" s="6">
        <v>15412.992118226601</v>
      </c>
      <c r="L3767" s="6">
        <v>-292.99211822660072</v>
      </c>
      <c r="M3767" s="6">
        <v>15644.187</v>
      </c>
      <c r="N3767" s="6">
        <v>-524.1869999999999</v>
      </c>
    </row>
    <row r="3768" spans="1:14" x14ac:dyDescent="0.25">
      <c r="A3768" s="5" t="s">
        <v>1631</v>
      </c>
      <c r="B3768" s="5" t="s">
        <v>229</v>
      </c>
      <c r="C3768" s="5" t="s">
        <v>42</v>
      </c>
      <c r="D3768" s="5" t="s">
        <v>43</v>
      </c>
      <c r="E3768" s="6">
        <v>19393.509999999998</v>
      </c>
      <c r="F3768" s="6">
        <v>19212.756218905473</v>
      </c>
      <c r="G3768" s="6">
        <v>180.75378109452504</v>
      </c>
      <c r="H3768" s="6">
        <v>19308.82</v>
      </c>
      <c r="I3768" s="6">
        <v>84.68999999999869</v>
      </c>
      <c r="J3768" s="6">
        <v>15558</v>
      </c>
      <c r="K3768" s="6">
        <v>15412.992039800996</v>
      </c>
      <c r="L3768" s="6">
        <v>145.00796019900372</v>
      </c>
      <c r="M3768" s="6">
        <v>15490.057000000001</v>
      </c>
      <c r="N3768" s="6">
        <v>67.942999999999302</v>
      </c>
    </row>
    <row r="3769" spans="1:14" x14ac:dyDescent="0.25">
      <c r="A3769" s="5" t="s">
        <v>1631</v>
      </c>
      <c r="B3769" s="5" t="s">
        <v>88</v>
      </c>
      <c r="C3769" s="5" t="s">
        <v>42</v>
      </c>
      <c r="D3769" s="5" t="s">
        <v>43</v>
      </c>
      <c r="E3769" s="6">
        <v>82064.240000000005</v>
      </c>
      <c r="F3769" s="6">
        <v>81851.772277227719</v>
      </c>
      <c r="G3769" s="6">
        <v>212.46772277228592</v>
      </c>
      <c r="H3769" s="6">
        <v>82670.289999999994</v>
      </c>
      <c r="I3769" s="6">
        <v>-606.04999999998836</v>
      </c>
      <c r="J3769" s="6">
        <v>15453</v>
      </c>
      <c r="K3769" s="6">
        <v>15412.992079207921</v>
      </c>
      <c r="L3769" s="6">
        <v>40.007920792078949</v>
      </c>
      <c r="M3769" s="6">
        <v>15567.121999999999</v>
      </c>
      <c r="N3769" s="6">
        <v>-114.12199999999939</v>
      </c>
    </row>
    <row r="3770" spans="1:14" x14ac:dyDescent="0.25">
      <c r="A3770" s="5" t="s">
        <v>1631</v>
      </c>
      <c r="B3770" s="5" t="s">
        <v>230</v>
      </c>
      <c r="C3770" s="5" t="s">
        <v>42</v>
      </c>
      <c r="D3770" s="5" t="s">
        <v>53</v>
      </c>
      <c r="E3770" s="6">
        <v>65279.42</v>
      </c>
      <c r="F3770" s="6">
        <v>64924.029850746272</v>
      </c>
      <c r="G3770" s="6">
        <v>355.39014925372612</v>
      </c>
      <c r="H3770" s="6">
        <v>65248.65</v>
      </c>
      <c r="I3770" s="6">
        <v>30.769999999996799</v>
      </c>
      <c r="J3770" s="6">
        <v>11623</v>
      </c>
      <c r="K3770" s="6">
        <v>11559.744278606966</v>
      </c>
      <c r="L3770" s="6">
        <v>63.255721393034037</v>
      </c>
      <c r="M3770" s="6">
        <v>11617.543</v>
      </c>
      <c r="N3770" s="6">
        <v>5.4570000000003347</v>
      </c>
    </row>
    <row r="3771" spans="1:14" x14ac:dyDescent="0.25">
      <c r="A3771" s="5" t="s">
        <v>1631</v>
      </c>
      <c r="B3771" s="5" t="s">
        <v>54</v>
      </c>
      <c r="C3771" s="5" t="s">
        <v>42</v>
      </c>
      <c r="D3771" s="5" t="s">
        <v>55</v>
      </c>
      <c r="E3771" s="6">
        <v>778.2</v>
      </c>
      <c r="F3771" s="6">
        <v>762.94117647058829</v>
      </c>
      <c r="G3771" s="6">
        <v>15.258823529411757</v>
      </c>
      <c r="H3771" s="6">
        <v>778.2</v>
      </c>
      <c r="I3771" s="6">
        <v>0</v>
      </c>
      <c r="J3771" s="6">
        <v>141.49100000000001</v>
      </c>
      <c r="K3771" s="6">
        <v>138.7166666666667</v>
      </c>
      <c r="L3771" s="6">
        <v>2.7743333333333169</v>
      </c>
      <c r="M3771" s="6">
        <v>141.49100000000001</v>
      </c>
      <c r="N3771" s="6">
        <v>0</v>
      </c>
    </row>
    <row r="3772" spans="1:14" x14ac:dyDescent="0.25">
      <c r="A3772" s="5" t="s">
        <v>1632</v>
      </c>
      <c r="B3772" s="5" t="s">
        <v>25</v>
      </c>
      <c r="C3772" s="5" t="s">
        <v>26</v>
      </c>
      <c r="D3772" s="5" t="s">
        <v>27</v>
      </c>
      <c r="E3772" s="6">
        <v>3396.9</v>
      </c>
      <c r="F3772" s="6">
        <v>0</v>
      </c>
      <c r="G3772" s="6">
        <v>3396.9</v>
      </c>
      <c r="H3772" s="6">
        <v>0</v>
      </c>
      <c r="I3772" s="6">
        <v>3396.9</v>
      </c>
      <c r="J3772" s="6">
        <v>0</v>
      </c>
      <c r="K3772" s="6">
        <v>0</v>
      </c>
      <c r="L3772" s="6">
        <v>0</v>
      </c>
      <c r="M3772" s="6">
        <v>0</v>
      </c>
      <c r="N3772" s="6">
        <v>0</v>
      </c>
    </row>
    <row r="3773" spans="1:14" x14ac:dyDescent="0.25">
      <c r="A3773" s="5" t="s">
        <v>1632</v>
      </c>
      <c r="B3773" s="5" t="s">
        <v>32</v>
      </c>
      <c r="C3773" s="5" t="s">
        <v>33</v>
      </c>
      <c r="D3773" s="5" t="s">
        <v>27</v>
      </c>
      <c r="E3773" s="6">
        <v>1184.79</v>
      </c>
      <c r="F3773" s="6">
        <v>0</v>
      </c>
      <c r="G3773" s="6">
        <v>1184.79</v>
      </c>
      <c r="H3773" s="6">
        <v>1352.46</v>
      </c>
      <c r="I3773" s="6">
        <v>-167.67000000000007</v>
      </c>
      <c r="J3773" s="6">
        <v>2.92</v>
      </c>
      <c r="K3773" s="6">
        <v>0</v>
      </c>
      <c r="L3773" s="6">
        <v>2.92</v>
      </c>
      <c r="M3773" s="6">
        <v>3.3330000000000002</v>
      </c>
      <c r="N3773" s="6">
        <v>-0.41300000000000026</v>
      </c>
    </row>
    <row r="3774" spans="1:14" x14ac:dyDescent="0.25">
      <c r="A3774" s="5" t="s">
        <v>1632</v>
      </c>
      <c r="B3774" s="5" t="s">
        <v>34</v>
      </c>
      <c r="C3774" s="5" t="s">
        <v>33</v>
      </c>
      <c r="D3774" s="5" t="s">
        <v>27</v>
      </c>
      <c r="E3774" s="6">
        <v>5296.88</v>
      </c>
      <c r="F3774" s="6">
        <v>0</v>
      </c>
      <c r="G3774" s="6">
        <v>5296.88</v>
      </c>
      <c r="H3774" s="6">
        <v>6046.52</v>
      </c>
      <c r="I3774" s="6">
        <v>-749.64000000000033</v>
      </c>
      <c r="J3774" s="6">
        <v>2.92</v>
      </c>
      <c r="K3774" s="6">
        <v>0</v>
      </c>
      <c r="L3774" s="6">
        <v>2.92</v>
      </c>
      <c r="M3774" s="6">
        <v>3.3330000000000002</v>
      </c>
      <c r="N3774" s="6">
        <v>-0.41300000000000026</v>
      </c>
    </row>
    <row r="3775" spans="1:14" x14ac:dyDescent="0.25">
      <c r="A3775" s="5" t="s">
        <v>1632</v>
      </c>
      <c r="B3775" s="5" t="s">
        <v>35</v>
      </c>
      <c r="C3775" s="5" t="s">
        <v>33</v>
      </c>
      <c r="D3775" s="5" t="s">
        <v>27</v>
      </c>
      <c r="E3775" s="6">
        <v>6238.08</v>
      </c>
      <c r="F3775" s="6">
        <v>0</v>
      </c>
      <c r="G3775" s="6">
        <v>6238.08</v>
      </c>
      <c r="H3775" s="6">
        <v>7121.1</v>
      </c>
      <c r="I3775" s="6">
        <v>-883.02000000000044</v>
      </c>
      <c r="J3775" s="6">
        <v>61.32</v>
      </c>
      <c r="K3775" s="6">
        <v>0</v>
      </c>
      <c r="L3775" s="6">
        <v>61.32</v>
      </c>
      <c r="M3775" s="6">
        <v>70</v>
      </c>
      <c r="N3775" s="6">
        <v>-8.68</v>
      </c>
    </row>
    <row r="3776" spans="1:14" x14ac:dyDescent="0.25">
      <c r="A3776" s="5" t="s">
        <v>1632</v>
      </c>
      <c r="B3776" s="5" t="s">
        <v>176</v>
      </c>
      <c r="C3776" s="5" t="s">
        <v>39</v>
      </c>
      <c r="D3776" s="5" t="s">
        <v>40</v>
      </c>
      <c r="E3776" s="6">
        <v>-451082.63</v>
      </c>
      <c r="F3776" s="6">
        <v>0</v>
      </c>
      <c r="G3776" s="6">
        <v>-451082.63</v>
      </c>
      <c r="H3776" s="6">
        <v>-451082.64</v>
      </c>
      <c r="I3776" s="6">
        <v>1.0000000009313226E-2</v>
      </c>
      <c r="J3776" s="6">
        <v>-2500</v>
      </c>
      <c r="K3776" s="6">
        <v>0</v>
      </c>
      <c r="L3776" s="6">
        <v>-2500</v>
      </c>
      <c r="M3776" s="6">
        <v>-2500</v>
      </c>
      <c r="N3776" s="6">
        <v>0</v>
      </c>
    </row>
    <row r="3777" spans="1:14" x14ac:dyDescent="0.25">
      <c r="A3777" s="5" t="s">
        <v>1632</v>
      </c>
      <c r="B3777" s="5" t="s">
        <v>177</v>
      </c>
      <c r="C3777" s="5" t="s">
        <v>42</v>
      </c>
      <c r="D3777" s="5" t="s">
        <v>58</v>
      </c>
      <c r="E3777" s="6">
        <v>363235.46</v>
      </c>
      <c r="F3777" s="6">
        <v>362945.05472636817</v>
      </c>
      <c r="G3777" s="6">
        <v>290.40527363185538</v>
      </c>
      <c r="H3777" s="6">
        <v>364759.78</v>
      </c>
      <c r="I3777" s="6">
        <v>-1524.320000000007</v>
      </c>
      <c r="J3777" s="6">
        <v>15012</v>
      </c>
      <c r="K3777" s="6">
        <v>15000</v>
      </c>
      <c r="L3777" s="6">
        <v>12</v>
      </c>
      <c r="M3777" s="6">
        <v>15075</v>
      </c>
      <c r="N3777" s="6">
        <v>-63</v>
      </c>
    </row>
    <row r="3778" spans="1:14" x14ac:dyDescent="0.25">
      <c r="A3778" s="5" t="s">
        <v>1632</v>
      </c>
      <c r="B3778" s="5" t="s">
        <v>92</v>
      </c>
      <c r="C3778" s="5" t="s">
        <v>42</v>
      </c>
      <c r="D3778" s="5" t="s">
        <v>43</v>
      </c>
      <c r="E3778" s="6">
        <v>452.58</v>
      </c>
      <c r="F3778" s="6">
        <v>425.60396039603961</v>
      </c>
      <c r="G3778" s="6">
        <v>26.976039603960373</v>
      </c>
      <c r="H3778" s="6">
        <v>429.86</v>
      </c>
      <c r="I3778" s="6">
        <v>22.71999999999997</v>
      </c>
      <c r="J3778" s="6">
        <v>5317</v>
      </c>
      <c r="K3778" s="6">
        <v>5000</v>
      </c>
      <c r="L3778" s="6">
        <v>317</v>
      </c>
      <c r="M3778" s="6">
        <v>5050</v>
      </c>
      <c r="N3778" s="6">
        <v>267</v>
      </c>
    </row>
    <row r="3779" spans="1:14" x14ac:dyDescent="0.25">
      <c r="A3779" s="5" t="s">
        <v>1632</v>
      </c>
      <c r="B3779" s="5" t="s">
        <v>179</v>
      </c>
      <c r="C3779" s="5" t="s">
        <v>42</v>
      </c>
      <c r="D3779" s="5" t="s">
        <v>43</v>
      </c>
      <c r="E3779" s="6">
        <v>1000.17</v>
      </c>
      <c r="F3779" s="6">
        <v>995.00497512437812</v>
      </c>
      <c r="G3779" s="6">
        <v>5.1650248756218389</v>
      </c>
      <c r="H3779" s="6">
        <v>999.98</v>
      </c>
      <c r="I3779" s="6">
        <v>0.18999999999994088</v>
      </c>
      <c r="J3779" s="6">
        <v>2513</v>
      </c>
      <c r="K3779" s="6">
        <v>2500</v>
      </c>
      <c r="L3779" s="6">
        <v>13</v>
      </c>
      <c r="M3779" s="6">
        <v>2512.5</v>
      </c>
      <c r="N3779" s="6">
        <v>0.5</v>
      </c>
    </row>
    <row r="3780" spans="1:14" x14ac:dyDescent="0.25">
      <c r="A3780" s="5" t="s">
        <v>1632</v>
      </c>
      <c r="B3780" s="5" t="s">
        <v>180</v>
      </c>
      <c r="C3780" s="5" t="s">
        <v>42</v>
      </c>
      <c r="D3780" s="5" t="s">
        <v>43</v>
      </c>
      <c r="E3780" s="6">
        <v>1681.99</v>
      </c>
      <c r="F3780" s="6">
        <v>1638.2955665024631</v>
      </c>
      <c r="G3780" s="6">
        <v>43.69443349753692</v>
      </c>
      <c r="H3780" s="6">
        <v>1662.87</v>
      </c>
      <c r="I3780" s="6">
        <v>19.120000000000118</v>
      </c>
      <c r="J3780" s="6">
        <v>15400</v>
      </c>
      <c r="K3780" s="6">
        <v>15000</v>
      </c>
      <c r="L3780" s="6">
        <v>400</v>
      </c>
      <c r="M3780" s="6">
        <v>15225</v>
      </c>
      <c r="N3780" s="6">
        <v>175</v>
      </c>
    </row>
    <row r="3781" spans="1:14" x14ac:dyDescent="0.25">
      <c r="A3781" s="5" t="s">
        <v>1632</v>
      </c>
      <c r="B3781" s="5" t="s">
        <v>181</v>
      </c>
      <c r="C3781" s="5" t="s">
        <v>42</v>
      </c>
      <c r="D3781" s="5" t="s">
        <v>43</v>
      </c>
      <c r="E3781" s="6">
        <v>7586.32</v>
      </c>
      <c r="F3781" s="6">
        <v>7486.5024630541875</v>
      </c>
      <c r="G3781" s="6">
        <v>99.817536945812208</v>
      </c>
      <c r="H3781" s="6">
        <v>7598.8</v>
      </c>
      <c r="I3781" s="6">
        <v>-12.480000000000473</v>
      </c>
      <c r="J3781" s="6">
        <v>15200</v>
      </c>
      <c r="K3781" s="6">
        <v>15000</v>
      </c>
      <c r="L3781" s="6">
        <v>200</v>
      </c>
      <c r="M3781" s="6">
        <v>15225</v>
      </c>
      <c r="N3781" s="6">
        <v>-25</v>
      </c>
    </row>
    <row r="3782" spans="1:14" x14ac:dyDescent="0.25">
      <c r="A3782" s="5" t="s">
        <v>1632</v>
      </c>
      <c r="B3782" s="5" t="s">
        <v>182</v>
      </c>
      <c r="C3782" s="5" t="s">
        <v>42</v>
      </c>
      <c r="D3782" s="5" t="s">
        <v>43</v>
      </c>
      <c r="E3782" s="6">
        <v>12899.63</v>
      </c>
      <c r="F3782" s="6">
        <v>12814.197044334975</v>
      </c>
      <c r="G3782" s="6">
        <v>85.432955665024565</v>
      </c>
      <c r="H3782" s="6">
        <v>13006.41</v>
      </c>
      <c r="I3782" s="6">
        <v>-106.78000000000065</v>
      </c>
      <c r="J3782" s="6">
        <v>15100</v>
      </c>
      <c r="K3782" s="6">
        <v>15000</v>
      </c>
      <c r="L3782" s="6">
        <v>100</v>
      </c>
      <c r="M3782" s="6">
        <v>15225</v>
      </c>
      <c r="N3782" s="6">
        <v>-125</v>
      </c>
    </row>
    <row r="3783" spans="1:14" x14ac:dyDescent="0.25">
      <c r="A3783" s="5" t="s">
        <v>1632</v>
      </c>
      <c r="B3783" s="5" t="s">
        <v>183</v>
      </c>
      <c r="C3783" s="5" t="s">
        <v>42</v>
      </c>
      <c r="D3783" s="5" t="s">
        <v>43</v>
      </c>
      <c r="E3783" s="6">
        <v>22882.11</v>
      </c>
      <c r="F3783" s="6">
        <v>22543.950738916257</v>
      </c>
      <c r="G3783" s="6">
        <v>338.15926108374333</v>
      </c>
      <c r="H3783" s="6">
        <v>22882.11</v>
      </c>
      <c r="I3783" s="6">
        <v>0</v>
      </c>
      <c r="J3783" s="6">
        <v>15225</v>
      </c>
      <c r="K3783" s="6">
        <v>15000</v>
      </c>
      <c r="L3783" s="6">
        <v>225</v>
      </c>
      <c r="M3783" s="6">
        <v>15225</v>
      </c>
      <c r="N3783" s="6">
        <v>0</v>
      </c>
    </row>
    <row r="3784" spans="1:14" x14ac:dyDescent="0.25">
      <c r="A3784" s="5" t="s">
        <v>1632</v>
      </c>
      <c r="B3784" s="5" t="s">
        <v>184</v>
      </c>
      <c r="C3784" s="5" t="s">
        <v>42</v>
      </c>
      <c r="D3784" s="5" t="s">
        <v>43</v>
      </c>
      <c r="E3784" s="6">
        <v>25227.72</v>
      </c>
      <c r="F3784" s="6">
        <v>24850</v>
      </c>
      <c r="G3784" s="6">
        <v>377.72000000000116</v>
      </c>
      <c r="H3784" s="6">
        <v>25222.75</v>
      </c>
      <c r="I3784" s="6">
        <v>4.9700000000011642</v>
      </c>
      <c r="J3784" s="6">
        <v>2538</v>
      </c>
      <c r="K3784" s="6">
        <v>2500</v>
      </c>
      <c r="L3784" s="6">
        <v>38</v>
      </c>
      <c r="M3784" s="6">
        <v>2537.5</v>
      </c>
      <c r="N3784" s="6">
        <v>0.5</v>
      </c>
    </row>
    <row r="3785" spans="1:14" x14ac:dyDescent="0.25">
      <c r="A3785" s="5" t="s">
        <v>1633</v>
      </c>
      <c r="B3785" s="5" t="s">
        <v>25</v>
      </c>
      <c r="C3785" s="5" t="s">
        <v>26</v>
      </c>
      <c r="D3785" s="5" t="s">
        <v>27</v>
      </c>
      <c r="E3785" s="6">
        <v>7004.25</v>
      </c>
      <c r="F3785" s="6">
        <v>0</v>
      </c>
      <c r="G3785" s="6">
        <v>7004.25</v>
      </c>
      <c r="H3785" s="6">
        <v>0</v>
      </c>
      <c r="I3785" s="6">
        <v>7004.25</v>
      </c>
      <c r="J3785" s="6">
        <v>0</v>
      </c>
      <c r="K3785" s="6">
        <v>0</v>
      </c>
      <c r="L3785" s="6">
        <v>0</v>
      </c>
      <c r="M3785" s="6">
        <v>0</v>
      </c>
      <c r="N3785" s="6">
        <v>0</v>
      </c>
    </row>
    <row r="3786" spans="1:14" x14ac:dyDescent="0.25">
      <c r="A3786" s="5" t="s">
        <v>1633</v>
      </c>
      <c r="B3786" s="5" t="s">
        <v>32</v>
      </c>
      <c r="C3786" s="5" t="s">
        <v>33</v>
      </c>
      <c r="D3786" s="5" t="s">
        <v>27</v>
      </c>
      <c r="E3786" s="6">
        <v>1083.3499999999999</v>
      </c>
      <c r="F3786" s="6">
        <v>0</v>
      </c>
      <c r="G3786" s="6">
        <v>1083.3499999999999</v>
      </c>
      <c r="H3786" s="6">
        <v>1606.73</v>
      </c>
      <c r="I3786" s="6">
        <v>-523.38000000000011</v>
      </c>
      <c r="J3786" s="6">
        <v>2.67</v>
      </c>
      <c r="K3786" s="6">
        <v>0</v>
      </c>
      <c r="L3786" s="6">
        <v>2.67</v>
      </c>
      <c r="M3786" s="6">
        <v>3.96</v>
      </c>
      <c r="N3786" s="6">
        <v>-1.29</v>
      </c>
    </row>
    <row r="3787" spans="1:14" x14ac:dyDescent="0.25">
      <c r="A3787" s="5" t="s">
        <v>1633</v>
      </c>
      <c r="B3787" s="5" t="s">
        <v>34</v>
      </c>
      <c r="C3787" s="5" t="s">
        <v>33</v>
      </c>
      <c r="D3787" s="5" t="s">
        <v>27</v>
      </c>
      <c r="E3787" s="6">
        <v>4843.38</v>
      </c>
      <c r="F3787" s="6">
        <v>0</v>
      </c>
      <c r="G3787" s="6">
        <v>4843.38</v>
      </c>
      <c r="H3787" s="6">
        <v>7183.26</v>
      </c>
      <c r="I3787" s="6">
        <v>-2339.88</v>
      </c>
      <c r="J3787" s="6">
        <v>2.67</v>
      </c>
      <c r="K3787" s="6">
        <v>0</v>
      </c>
      <c r="L3787" s="6">
        <v>2.67</v>
      </c>
      <c r="M3787" s="6">
        <v>3.96</v>
      </c>
      <c r="N3787" s="6">
        <v>-1.29</v>
      </c>
    </row>
    <row r="3788" spans="1:14" x14ac:dyDescent="0.25">
      <c r="A3788" s="5" t="s">
        <v>1633</v>
      </c>
      <c r="B3788" s="5" t="s">
        <v>35</v>
      </c>
      <c r="C3788" s="5" t="s">
        <v>33</v>
      </c>
      <c r="D3788" s="5" t="s">
        <v>27</v>
      </c>
      <c r="E3788" s="6">
        <v>5704</v>
      </c>
      <c r="F3788" s="6">
        <v>0</v>
      </c>
      <c r="G3788" s="6">
        <v>5704</v>
      </c>
      <c r="H3788" s="6">
        <v>8459.8700000000008</v>
      </c>
      <c r="I3788" s="6">
        <v>-2755.8700000000008</v>
      </c>
      <c r="J3788" s="6">
        <v>56.07</v>
      </c>
      <c r="K3788" s="6">
        <v>0</v>
      </c>
      <c r="L3788" s="6">
        <v>56.07</v>
      </c>
      <c r="M3788" s="6">
        <v>83.16</v>
      </c>
      <c r="N3788" s="6">
        <v>-27.089999999999996</v>
      </c>
    </row>
    <row r="3789" spans="1:14" x14ac:dyDescent="0.25">
      <c r="A3789" s="5" t="s">
        <v>1633</v>
      </c>
      <c r="B3789" s="5" t="s">
        <v>190</v>
      </c>
      <c r="C3789" s="5" t="s">
        <v>39</v>
      </c>
      <c r="D3789" s="5" t="s">
        <v>40</v>
      </c>
      <c r="E3789" s="6">
        <v>-555817.98</v>
      </c>
      <c r="F3789" s="6">
        <v>0</v>
      </c>
      <c r="G3789" s="6">
        <v>-555817.98</v>
      </c>
      <c r="H3789" s="6">
        <v>-555818.07999999996</v>
      </c>
      <c r="I3789" s="6">
        <v>9.9999999976716936E-2</v>
      </c>
      <c r="J3789" s="6">
        <v>-2970</v>
      </c>
      <c r="K3789" s="6">
        <v>0</v>
      </c>
      <c r="L3789" s="6">
        <v>-2970</v>
      </c>
      <c r="M3789" s="6">
        <v>-2970</v>
      </c>
      <c r="N3789" s="6">
        <v>0</v>
      </c>
    </row>
    <row r="3790" spans="1:14" x14ac:dyDescent="0.25">
      <c r="A3790" s="5" t="s">
        <v>1633</v>
      </c>
      <c r="B3790" s="5" t="s">
        <v>191</v>
      </c>
      <c r="C3790" s="5" t="s">
        <v>42</v>
      </c>
      <c r="D3790" s="5" t="s">
        <v>58</v>
      </c>
      <c r="E3790" s="6">
        <v>431319.75</v>
      </c>
      <c r="F3790" s="6">
        <v>430981.06467661692</v>
      </c>
      <c r="G3790" s="6">
        <v>338.68532338307705</v>
      </c>
      <c r="H3790" s="6">
        <v>433135.97</v>
      </c>
      <c r="I3790" s="6">
        <v>-1816.2199999999721</v>
      </c>
      <c r="J3790" s="6">
        <v>17834</v>
      </c>
      <c r="K3790" s="6">
        <v>17819.999999999996</v>
      </c>
      <c r="L3790" s="6">
        <v>14.000000000003638</v>
      </c>
      <c r="M3790" s="6">
        <v>17909.099999999999</v>
      </c>
      <c r="N3790" s="6">
        <v>-75.099999999998545</v>
      </c>
    </row>
    <row r="3791" spans="1:14" x14ac:dyDescent="0.25">
      <c r="A3791" s="5" t="s">
        <v>1633</v>
      </c>
      <c r="B3791" s="5" t="s">
        <v>179</v>
      </c>
      <c r="C3791" s="5" t="s">
        <v>42</v>
      </c>
      <c r="D3791" s="5" t="s">
        <v>43</v>
      </c>
      <c r="E3791" s="6">
        <v>1184.8499999999999</v>
      </c>
      <c r="F3791" s="6">
        <v>1182.0597014925372</v>
      </c>
      <c r="G3791" s="6">
        <v>2.790298507462694</v>
      </c>
      <c r="H3791" s="6">
        <v>1187.97</v>
      </c>
      <c r="I3791" s="6">
        <v>-3.1200000000001182</v>
      </c>
      <c r="J3791" s="6">
        <v>2977</v>
      </c>
      <c r="K3791" s="6">
        <v>2970</v>
      </c>
      <c r="L3791" s="6">
        <v>7</v>
      </c>
      <c r="M3791" s="6">
        <v>2984.85</v>
      </c>
      <c r="N3791" s="6">
        <v>-7.8499999999999091</v>
      </c>
    </row>
    <row r="3792" spans="1:14" x14ac:dyDescent="0.25">
      <c r="A3792" s="5" t="s">
        <v>1633</v>
      </c>
      <c r="B3792" s="5" t="s">
        <v>193</v>
      </c>
      <c r="C3792" s="5" t="s">
        <v>42</v>
      </c>
      <c r="D3792" s="5" t="s">
        <v>43</v>
      </c>
      <c r="E3792" s="6">
        <v>5223.58</v>
      </c>
      <c r="F3792" s="6">
        <v>5114.5221674876848</v>
      </c>
      <c r="G3792" s="6">
        <v>109.05783251231514</v>
      </c>
      <c r="H3792" s="6">
        <v>5191.24</v>
      </c>
      <c r="I3792" s="6">
        <v>32.340000000000146</v>
      </c>
      <c r="J3792" s="6">
        <v>18200</v>
      </c>
      <c r="K3792" s="6">
        <v>17820</v>
      </c>
      <c r="L3792" s="6">
        <v>380</v>
      </c>
      <c r="M3792" s="6">
        <v>18087.3</v>
      </c>
      <c r="N3792" s="6">
        <v>112.70000000000073</v>
      </c>
    </row>
    <row r="3793" spans="1:14" x14ac:dyDescent="0.25">
      <c r="A3793" s="5" t="s">
        <v>1633</v>
      </c>
      <c r="B3793" s="5" t="s">
        <v>194</v>
      </c>
      <c r="C3793" s="5" t="s">
        <v>42</v>
      </c>
      <c r="D3793" s="5" t="s">
        <v>43</v>
      </c>
      <c r="E3793" s="6">
        <v>20134.28</v>
      </c>
      <c r="F3793" s="6">
        <v>20044.295566502464</v>
      </c>
      <c r="G3793" s="6">
        <v>89.984433497535065</v>
      </c>
      <c r="H3793" s="6">
        <v>20344.96</v>
      </c>
      <c r="I3793" s="6">
        <v>-210.68000000000029</v>
      </c>
      <c r="J3793" s="6">
        <v>17900</v>
      </c>
      <c r="K3793" s="6">
        <v>17820</v>
      </c>
      <c r="L3793" s="6">
        <v>80</v>
      </c>
      <c r="M3793" s="6">
        <v>18087.3</v>
      </c>
      <c r="N3793" s="6">
        <v>-187.29999999999927</v>
      </c>
    </row>
    <row r="3794" spans="1:14" x14ac:dyDescent="0.25">
      <c r="A3794" s="5" t="s">
        <v>1633</v>
      </c>
      <c r="B3794" s="5" t="s">
        <v>195</v>
      </c>
      <c r="C3794" s="5" t="s">
        <v>42</v>
      </c>
      <c r="D3794" s="5" t="s">
        <v>43</v>
      </c>
      <c r="E3794" s="6">
        <v>23000.76</v>
      </c>
      <c r="F3794" s="6">
        <v>22036.216748768475</v>
      </c>
      <c r="G3794" s="6">
        <v>964.54325123152375</v>
      </c>
      <c r="H3794" s="6">
        <v>22366.76</v>
      </c>
      <c r="I3794" s="6">
        <v>634</v>
      </c>
      <c r="J3794" s="6">
        <v>18600</v>
      </c>
      <c r="K3794" s="6">
        <v>17820</v>
      </c>
      <c r="L3794" s="6">
        <v>780</v>
      </c>
      <c r="M3794" s="6">
        <v>18087.3</v>
      </c>
      <c r="N3794" s="6">
        <v>512.70000000000073</v>
      </c>
    </row>
    <row r="3795" spans="1:14" x14ac:dyDescent="0.25">
      <c r="A3795" s="5" t="s">
        <v>1633</v>
      </c>
      <c r="B3795" s="5" t="s">
        <v>196</v>
      </c>
      <c r="C3795" s="5" t="s">
        <v>42</v>
      </c>
      <c r="D3795" s="5" t="s">
        <v>43</v>
      </c>
      <c r="E3795" s="6">
        <v>26799.33</v>
      </c>
      <c r="F3795" s="6">
        <v>26254.206896551725</v>
      </c>
      <c r="G3795" s="6">
        <v>545.12310344827711</v>
      </c>
      <c r="H3795" s="6">
        <v>26648.02</v>
      </c>
      <c r="I3795" s="6">
        <v>151.31000000000131</v>
      </c>
      <c r="J3795" s="6">
        <v>18190</v>
      </c>
      <c r="K3795" s="6">
        <v>17820</v>
      </c>
      <c r="L3795" s="6">
        <v>370</v>
      </c>
      <c r="M3795" s="6">
        <v>18087.3</v>
      </c>
      <c r="N3795" s="6">
        <v>102.70000000000073</v>
      </c>
    </row>
    <row r="3796" spans="1:14" x14ac:dyDescent="0.25">
      <c r="A3796" s="5" t="s">
        <v>1633</v>
      </c>
      <c r="B3796" s="5" t="s">
        <v>197</v>
      </c>
      <c r="C3796" s="5" t="s">
        <v>42</v>
      </c>
      <c r="D3796" s="5" t="s">
        <v>43</v>
      </c>
      <c r="E3796" s="6">
        <v>29520.45</v>
      </c>
      <c r="F3796" s="6">
        <v>29254.502463054188</v>
      </c>
      <c r="G3796" s="6">
        <v>265.94753694581232</v>
      </c>
      <c r="H3796" s="6">
        <v>29693.32</v>
      </c>
      <c r="I3796" s="6">
        <v>-172.86999999999898</v>
      </c>
      <c r="J3796" s="6">
        <v>2997</v>
      </c>
      <c r="K3796" s="6">
        <v>2970</v>
      </c>
      <c r="L3796" s="6">
        <v>27</v>
      </c>
      <c r="M3796" s="6">
        <v>3014.55</v>
      </c>
      <c r="N3796" s="6">
        <v>-17.550000000000182</v>
      </c>
    </row>
    <row r="3797" spans="1:14" x14ac:dyDescent="0.25">
      <c r="A3797" s="5" t="s">
        <v>1634</v>
      </c>
      <c r="B3797" s="5" t="s">
        <v>25</v>
      </c>
      <c r="C3797" s="5" t="s">
        <v>26</v>
      </c>
      <c r="D3797" s="5" t="s">
        <v>27</v>
      </c>
      <c r="E3797" s="6">
        <v>8962.49</v>
      </c>
      <c r="F3797" s="6">
        <v>0</v>
      </c>
      <c r="G3797" s="6">
        <v>8962.49</v>
      </c>
      <c r="H3797" s="6">
        <v>0</v>
      </c>
      <c r="I3797" s="6">
        <v>8962.49</v>
      </c>
      <c r="J3797" s="6">
        <v>0</v>
      </c>
      <c r="K3797" s="6">
        <v>0</v>
      </c>
      <c r="L3797" s="6">
        <v>0</v>
      </c>
      <c r="M3797" s="6">
        <v>0</v>
      </c>
      <c r="N3797" s="6">
        <v>0</v>
      </c>
    </row>
    <row r="3798" spans="1:14" x14ac:dyDescent="0.25">
      <c r="A3798" s="5" t="s">
        <v>1634</v>
      </c>
      <c r="B3798" s="5" t="s">
        <v>32</v>
      </c>
      <c r="C3798" s="5" t="s">
        <v>33</v>
      </c>
      <c r="D3798" s="5" t="s">
        <v>27</v>
      </c>
      <c r="E3798" s="6">
        <v>1623</v>
      </c>
      <c r="F3798" s="6">
        <v>0</v>
      </c>
      <c r="G3798" s="6">
        <v>1623</v>
      </c>
      <c r="H3798" s="6">
        <v>2212.9899999999998</v>
      </c>
      <c r="I3798" s="6">
        <v>-589.98999999999978</v>
      </c>
      <c r="J3798" s="6">
        <v>4</v>
      </c>
      <c r="K3798" s="6">
        <v>0</v>
      </c>
      <c r="L3798" s="6">
        <v>4</v>
      </c>
      <c r="M3798" s="6">
        <v>5.4539999999999997</v>
      </c>
      <c r="N3798" s="6">
        <v>-1.4539999999999997</v>
      </c>
    </row>
    <row r="3799" spans="1:14" x14ac:dyDescent="0.25">
      <c r="A3799" s="5" t="s">
        <v>1634</v>
      </c>
      <c r="B3799" s="5" t="s">
        <v>34</v>
      </c>
      <c r="C3799" s="5" t="s">
        <v>33</v>
      </c>
      <c r="D3799" s="5" t="s">
        <v>27</v>
      </c>
      <c r="E3799" s="6">
        <v>7256</v>
      </c>
      <c r="F3799" s="6">
        <v>0</v>
      </c>
      <c r="G3799" s="6">
        <v>7256</v>
      </c>
      <c r="H3799" s="6">
        <v>9893.7099999999991</v>
      </c>
      <c r="I3799" s="6">
        <v>-2637.7099999999991</v>
      </c>
      <c r="J3799" s="6">
        <v>4</v>
      </c>
      <c r="K3799" s="6">
        <v>0</v>
      </c>
      <c r="L3799" s="6">
        <v>4</v>
      </c>
      <c r="M3799" s="6">
        <v>5.4539999999999997</v>
      </c>
      <c r="N3799" s="6">
        <v>-1.4539999999999997</v>
      </c>
    </row>
    <row r="3800" spans="1:14" x14ac:dyDescent="0.25">
      <c r="A3800" s="5" t="s">
        <v>1634</v>
      </c>
      <c r="B3800" s="5" t="s">
        <v>35</v>
      </c>
      <c r="C3800" s="5" t="s">
        <v>33</v>
      </c>
      <c r="D3800" s="5" t="s">
        <v>27</v>
      </c>
      <c r="E3800" s="6">
        <v>8545.32</v>
      </c>
      <c r="F3800" s="6">
        <v>0</v>
      </c>
      <c r="G3800" s="6">
        <v>8545.32</v>
      </c>
      <c r="H3800" s="6">
        <v>11652.02</v>
      </c>
      <c r="I3800" s="6">
        <v>-3106.7000000000007</v>
      </c>
      <c r="J3800" s="6">
        <v>84</v>
      </c>
      <c r="K3800" s="6">
        <v>0</v>
      </c>
      <c r="L3800" s="6">
        <v>84</v>
      </c>
      <c r="M3800" s="6">
        <v>114.539</v>
      </c>
      <c r="N3800" s="6">
        <v>-30.539000000000001</v>
      </c>
    </row>
    <row r="3801" spans="1:14" x14ac:dyDescent="0.25">
      <c r="A3801" s="5" t="s">
        <v>1634</v>
      </c>
      <c r="B3801" s="5" t="s">
        <v>186</v>
      </c>
      <c r="C3801" s="5" t="s">
        <v>39</v>
      </c>
      <c r="D3801" s="5" t="s">
        <v>40</v>
      </c>
      <c r="E3801" s="6">
        <v>-737739.75</v>
      </c>
      <c r="F3801" s="6">
        <v>0</v>
      </c>
      <c r="G3801" s="6">
        <v>-737739.75</v>
      </c>
      <c r="H3801" s="6">
        <v>-737739.68</v>
      </c>
      <c r="I3801" s="6">
        <v>-6.9999999948777258E-2</v>
      </c>
      <c r="J3801" s="6">
        <v>-4090.6660000000002</v>
      </c>
      <c r="K3801" s="6">
        <v>0</v>
      </c>
      <c r="L3801" s="6">
        <v>-4090.6660000000002</v>
      </c>
      <c r="M3801" s="6">
        <v>-4090.6660000000002</v>
      </c>
      <c r="N3801" s="6">
        <v>0</v>
      </c>
    </row>
    <row r="3802" spans="1:14" x14ac:dyDescent="0.25">
      <c r="A3802" s="5" t="s">
        <v>1634</v>
      </c>
      <c r="B3802" s="5" t="s">
        <v>177</v>
      </c>
      <c r="C3802" s="5" t="s">
        <v>42</v>
      </c>
      <c r="D3802" s="5" t="s">
        <v>58</v>
      </c>
      <c r="E3802" s="6">
        <v>594189.52</v>
      </c>
      <c r="F3802" s="6">
        <v>593874.79601990059</v>
      </c>
      <c r="G3802" s="6">
        <v>314.72398009942845</v>
      </c>
      <c r="H3802" s="6">
        <v>596844.17000000004</v>
      </c>
      <c r="I3802" s="6">
        <v>-2654.6500000000233</v>
      </c>
      <c r="J3802" s="6">
        <v>24557</v>
      </c>
      <c r="K3802" s="6">
        <v>24543.9960199005</v>
      </c>
      <c r="L3802" s="6">
        <v>13.003980099500041</v>
      </c>
      <c r="M3802" s="6">
        <v>24666.716</v>
      </c>
      <c r="N3802" s="6">
        <v>-109.71600000000035</v>
      </c>
    </row>
    <row r="3803" spans="1:14" x14ac:dyDescent="0.25">
      <c r="A3803" s="5" t="s">
        <v>1634</v>
      </c>
      <c r="B3803" s="5" t="s">
        <v>187</v>
      </c>
      <c r="C3803" s="5" t="s">
        <v>42</v>
      </c>
      <c r="D3803" s="5" t="s">
        <v>43</v>
      </c>
      <c r="E3803" s="6">
        <v>2686.81</v>
      </c>
      <c r="F3803" s="6">
        <v>0</v>
      </c>
      <c r="G3803" s="6">
        <v>2686.81</v>
      </c>
      <c r="H3803" s="6">
        <v>0</v>
      </c>
      <c r="I3803" s="6">
        <v>2686.81</v>
      </c>
      <c r="J3803" s="6">
        <v>24600</v>
      </c>
      <c r="K3803" s="6">
        <v>0</v>
      </c>
      <c r="L3803" s="6">
        <v>24600</v>
      </c>
      <c r="M3803" s="6">
        <v>0</v>
      </c>
      <c r="N3803" s="6">
        <v>24600</v>
      </c>
    </row>
    <row r="3804" spans="1:14" x14ac:dyDescent="0.25">
      <c r="A3804" s="5" t="s">
        <v>1634</v>
      </c>
      <c r="B3804" s="5" t="s">
        <v>92</v>
      </c>
      <c r="C3804" s="5" t="s">
        <v>42</v>
      </c>
      <c r="D3804" s="5" t="s">
        <v>43</v>
      </c>
      <c r="E3804" s="6">
        <v>371.55</v>
      </c>
      <c r="F3804" s="6">
        <v>348.19801980198019</v>
      </c>
      <c r="G3804" s="6">
        <v>23.351980198019817</v>
      </c>
      <c r="H3804" s="6">
        <v>351.68</v>
      </c>
      <c r="I3804" s="6">
        <v>19.870000000000005</v>
      </c>
      <c r="J3804" s="6">
        <v>4365</v>
      </c>
      <c r="K3804" s="6">
        <v>4090.6663366336638</v>
      </c>
      <c r="L3804" s="6">
        <v>274.33366336633617</v>
      </c>
      <c r="M3804" s="6">
        <v>4131.5730000000003</v>
      </c>
      <c r="N3804" s="6">
        <v>233.42699999999968</v>
      </c>
    </row>
    <row r="3805" spans="1:14" x14ac:dyDescent="0.25">
      <c r="A3805" s="5" t="s">
        <v>1634</v>
      </c>
      <c r="B3805" s="5" t="s">
        <v>179</v>
      </c>
      <c r="C3805" s="5" t="s">
        <v>42</v>
      </c>
      <c r="D3805" s="5" t="s">
        <v>43</v>
      </c>
      <c r="E3805" s="6">
        <v>1631.8</v>
      </c>
      <c r="F3805" s="6">
        <v>1628.0895522388059</v>
      </c>
      <c r="G3805" s="6">
        <v>3.7104477611940183</v>
      </c>
      <c r="H3805" s="6">
        <v>1636.23</v>
      </c>
      <c r="I3805" s="6">
        <v>-4.4300000000000637</v>
      </c>
      <c r="J3805" s="6">
        <v>4100</v>
      </c>
      <c r="K3805" s="6">
        <v>4090.6656716417906</v>
      </c>
      <c r="L3805" s="6">
        <v>9.3343283582094045</v>
      </c>
      <c r="M3805" s="6">
        <v>4111.1189999999997</v>
      </c>
      <c r="N3805" s="6">
        <v>-11.118999999999687</v>
      </c>
    </row>
    <row r="3806" spans="1:14" x14ac:dyDescent="0.25">
      <c r="A3806" s="5" t="s">
        <v>1634</v>
      </c>
      <c r="B3806" s="5" t="s">
        <v>188</v>
      </c>
      <c r="C3806" s="5" t="s">
        <v>42</v>
      </c>
      <c r="D3806" s="5" t="s">
        <v>43</v>
      </c>
      <c r="E3806" s="6">
        <v>0</v>
      </c>
      <c r="F3806" s="6">
        <v>2680.6995073891626</v>
      </c>
      <c r="G3806" s="6">
        <v>-2680.6995073891626</v>
      </c>
      <c r="H3806" s="6">
        <v>2720.91</v>
      </c>
      <c r="I3806" s="6">
        <v>-2720.91</v>
      </c>
      <c r="J3806" s="6">
        <v>0</v>
      </c>
      <c r="K3806" s="6">
        <v>24543.996059113302</v>
      </c>
      <c r="L3806" s="6">
        <v>-24543.996059113302</v>
      </c>
      <c r="M3806" s="6">
        <v>24912.155999999999</v>
      </c>
      <c r="N3806" s="6">
        <v>-24912.155999999999</v>
      </c>
    </row>
    <row r="3807" spans="1:14" x14ac:dyDescent="0.25">
      <c r="A3807" s="5" t="s">
        <v>1634</v>
      </c>
      <c r="B3807" s="5" t="s">
        <v>181</v>
      </c>
      <c r="C3807" s="5" t="s">
        <v>42</v>
      </c>
      <c r="D3807" s="5" t="s">
        <v>43</v>
      </c>
      <c r="E3807" s="6">
        <v>12327.77</v>
      </c>
      <c r="F3807" s="6">
        <v>12249.911330049261</v>
      </c>
      <c r="G3807" s="6">
        <v>77.858669950739568</v>
      </c>
      <c r="H3807" s="6">
        <v>12433.66</v>
      </c>
      <c r="I3807" s="6">
        <v>-105.88999999999942</v>
      </c>
      <c r="J3807" s="6">
        <v>24700</v>
      </c>
      <c r="K3807" s="6">
        <v>24543.996059113302</v>
      </c>
      <c r="L3807" s="6">
        <v>156.00394088669782</v>
      </c>
      <c r="M3807" s="6">
        <v>24912.155999999999</v>
      </c>
      <c r="N3807" s="6">
        <v>-212.15599999999904</v>
      </c>
    </row>
    <row r="3808" spans="1:14" x14ac:dyDescent="0.25">
      <c r="A3808" s="5" t="s">
        <v>1634</v>
      </c>
      <c r="B3808" s="5" t="s">
        <v>182</v>
      </c>
      <c r="C3808" s="5" t="s">
        <v>42</v>
      </c>
      <c r="D3808" s="5" t="s">
        <v>43</v>
      </c>
      <c r="E3808" s="6">
        <v>21015.29</v>
      </c>
      <c r="F3808" s="6">
        <v>20967.448275862069</v>
      </c>
      <c r="G3808" s="6">
        <v>47.841724137932033</v>
      </c>
      <c r="H3808" s="6">
        <v>21281.96</v>
      </c>
      <c r="I3808" s="6">
        <v>-266.66999999999825</v>
      </c>
      <c r="J3808" s="6">
        <v>24600</v>
      </c>
      <c r="K3808" s="6">
        <v>24543.996059113302</v>
      </c>
      <c r="L3808" s="6">
        <v>56.003940886697819</v>
      </c>
      <c r="M3808" s="6">
        <v>24912.155999999999</v>
      </c>
      <c r="N3808" s="6">
        <v>-312.15599999999904</v>
      </c>
    </row>
    <row r="3809" spans="1:14" x14ac:dyDescent="0.25">
      <c r="A3809" s="5" t="s">
        <v>1634</v>
      </c>
      <c r="B3809" s="5" t="s">
        <v>183</v>
      </c>
      <c r="C3809" s="5" t="s">
        <v>42</v>
      </c>
      <c r="D3809" s="5" t="s">
        <v>43</v>
      </c>
      <c r="E3809" s="6">
        <v>37610.82</v>
      </c>
      <c r="F3809" s="6">
        <v>36887.911330049268</v>
      </c>
      <c r="G3809" s="6">
        <v>722.90866995073156</v>
      </c>
      <c r="H3809" s="6">
        <v>37441.230000000003</v>
      </c>
      <c r="I3809" s="6">
        <v>169.58999999999651</v>
      </c>
      <c r="J3809" s="6">
        <v>25025</v>
      </c>
      <c r="K3809" s="6">
        <v>24543.996059113302</v>
      </c>
      <c r="L3809" s="6">
        <v>481.00394088669782</v>
      </c>
      <c r="M3809" s="6">
        <v>24912.155999999999</v>
      </c>
      <c r="N3809" s="6">
        <v>112.84400000000096</v>
      </c>
    </row>
    <row r="3810" spans="1:14" x14ac:dyDescent="0.25">
      <c r="A3810" s="5" t="s">
        <v>1634</v>
      </c>
      <c r="B3810" s="5" t="s">
        <v>184</v>
      </c>
      <c r="C3810" s="5" t="s">
        <v>42</v>
      </c>
      <c r="D3810" s="5" t="s">
        <v>43</v>
      </c>
      <c r="E3810" s="6">
        <v>41519.379999999997</v>
      </c>
      <c r="F3810" s="6">
        <v>40661.221674876848</v>
      </c>
      <c r="G3810" s="6">
        <v>858.15832512314955</v>
      </c>
      <c r="H3810" s="6">
        <v>41271.14</v>
      </c>
      <c r="I3810" s="6">
        <v>248.23999999999796</v>
      </c>
      <c r="J3810" s="6">
        <v>4177</v>
      </c>
      <c r="K3810" s="6">
        <v>4090.6660098522166</v>
      </c>
      <c r="L3810" s="6">
        <v>86.333990147783425</v>
      </c>
      <c r="M3810" s="6">
        <v>4152.0259999999998</v>
      </c>
      <c r="N3810" s="6">
        <v>24.97400000000016</v>
      </c>
    </row>
    <row r="3811" spans="1:14" x14ac:dyDescent="0.25">
      <c r="A3811" s="5" t="s">
        <v>1635</v>
      </c>
      <c r="B3811" s="5" t="s">
        <v>25</v>
      </c>
      <c r="C3811" s="5" t="s">
        <v>26</v>
      </c>
      <c r="D3811" s="5" t="s">
        <v>27</v>
      </c>
      <c r="E3811" s="6">
        <v>15548.46</v>
      </c>
      <c r="F3811" s="6">
        <v>0</v>
      </c>
      <c r="G3811" s="6">
        <v>15548.46</v>
      </c>
      <c r="H3811" s="6">
        <v>0</v>
      </c>
      <c r="I3811" s="6">
        <v>15548.46</v>
      </c>
      <c r="J3811" s="6">
        <v>0</v>
      </c>
      <c r="K3811" s="6">
        <v>0</v>
      </c>
      <c r="L3811" s="6">
        <v>0</v>
      </c>
      <c r="M3811" s="6">
        <v>0</v>
      </c>
      <c r="N3811" s="6">
        <v>0</v>
      </c>
    </row>
    <row r="3812" spans="1:14" x14ac:dyDescent="0.25">
      <c r="A3812" s="5" t="s">
        <v>1635</v>
      </c>
      <c r="B3812" s="5" t="s">
        <v>32</v>
      </c>
      <c r="C3812" s="5" t="s">
        <v>33</v>
      </c>
      <c r="D3812" s="5" t="s">
        <v>27</v>
      </c>
      <c r="E3812" s="6">
        <v>2231.63</v>
      </c>
      <c r="F3812" s="6">
        <v>0</v>
      </c>
      <c r="G3812" s="6">
        <v>2231.63</v>
      </c>
      <c r="H3812" s="6">
        <v>3353.57</v>
      </c>
      <c r="I3812" s="6">
        <v>-1121.94</v>
      </c>
      <c r="J3812" s="6">
        <v>5.5</v>
      </c>
      <c r="K3812" s="6">
        <v>0</v>
      </c>
      <c r="L3812" s="6">
        <v>5.5</v>
      </c>
      <c r="M3812" s="6">
        <v>8.2650000000000006</v>
      </c>
      <c r="N3812" s="6">
        <v>-2.7650000000000006</v>
      </c>
    </row>
    <row r="3813" spans="1:14" x14ac:dyDescent="0.25">
      <c r="A3813" s="5" t="s">
        <v>1635</v>
      </c>
      <c r="B3813" s="5" t="s">
        <v>34</v>
      </c>
      <c r="C3813" s="5" t="s">
        <v>33</v>
      </c>
      <c r="D3813" s="5" t="s">
        <v>27</v>
      </c>
      <c r="E3813" s="6">
        <v>9977</v>
      </c>
      <c r="F3813" s="6">
        <v>0</v>
      </c>
      <c r="G3813" s="6">
        <v>9977</v>
      </c>
      <c r="H3813" s="6">
        <v>14992.94</v>
      </c>
      <c r="I3813" s="6">
        <v>-5015.9400000000005</v>
      </c>
      <c r="J3813" s="6">
        <v>5.5</v>
      </c>
      <c r="K3813" s="6">
        <v>0</v>
      </c>
      <c r="L3813" s="6">
        <v>5.5</v>
      </c>
      <c r="M3813" s="6">
        <v>8.2650000000000006</v>
      </c>
      <c r="N3813" s="6">
        <v>-2.7650000000000006</v>
      </c>
    </row>
    <row r="3814" spans="1:14" x14ac:dyDescent="0.25">
      <c r="A3814" s="5" t="s">
        <v>1635</v>
      </c>
      <c r="B3814" s="5" t="s">
        <v>35</v>
      </c>
      <c r="C3814" s="5" t="s">
        <v>33</v>
      </c>
      <c r="D3814" s="5" t="s">
        <v>27</v>
      </c>
      <c r="E3814" s="6">
        <v>11749.82</v>
      </c>
      <c r="F3814" s="6">
        <v>0</v>
      </c>
      <c r="G3814" s="6">
        <v>11749.82</v>
      </c>
      <c r="H3814" s="6">
        <v>17657.48</v>
      </c>
      <c r="I3814" s="6">
        <v>-5907.66</v>
      </c>
      <c r="J3814" s="6">
        <v>115.5</v>
      </c>
      <c r="K3814" s="6">
        <v>0</v>
      </c>
      <c r="L3814" s="6">
        <v>115.5</v>
      </c>
      <c r="M3814" s="6">
        <v>173.572</v>
      </c>
      <c r="N3814" s="6">
        <v>-58.072000000000003</v>
      </c>
    </row>
    <row r="3815" spans="1:14" x14ac:dyDescent="0.25">
      <c r="A3815" s="5" t="s">
        <v>1635</v>
      </c>
      <c r="B3815" s="5" t="s">
        <v>186</v>
      </c>
      <c r="C3815" s="5" t="s">
        <v>39</v>
      </c>
      <c r="D3815" s="5" t="s">
        <v>40</v>
      </c>
      <c r="E3815" s="6">
        <v>-1117971.67</v>
      </c>
      <c r="F3815" s="6">
        <v>0</v>
      </c>
      <c r="G3815" s="6">
        <v>-1117971.67</v>
      </c>
      <c r="H3815" s="6">
        <v>-1117971.57</v>
      </c>
      <c r="I3815" s="6">
        <v>-9.9999999860301614E-2</v>
      </c>
      <c r="J3815" s="6">
        <v>-6199</v>
      </c>
      <c r="K3815" s="6">
        <v>0</v>
      </c>
      <c r="L3815" s="6">
        <v>-6199</v>
      </c>
      <c r="M3815" s="6">
        <v>-6199</v>
      </c>
      <c r="N3815" s="6">
        <v>0</v>
      </c>
    </row>
    <row r="3816" spans="1:14" x14ac:dyDescent="0.25">
      <c r="A3816" s="5" t="s">
        <v>1635</v>
      </c>
      <c r="B3816" s="5" t="s">
        <v>177</v>
      </c>
      <c r="C3816" s="5" t="s">
        <v>42</v>
      </c>
      <c r="D3816" s="5" t="s">
        <v>58</v>
      </c>
      <c r="E3816" s="6">
        <v>899958.67</v>
      </c>
      <c r="F3816" s="6">
        <v>899958.5572139303</v>
      </c>
      <c r="G3816" s="6">
        <v>0.11278606974519789</v>
      </c>
      <c r="H3816" s="6">
        <v>904458.35</v>
      </c>
      <c r="I3816" s="6">
        <v>-4499.6799999999348</v>
      </c>
      <c r="J3816" s="6">
        <v>37194</v>
      </c>
      <c r="K3816" s="6">
        <v>37194</v>
      </c>
      <c r="L3816" s="6">
        <v>0</v>
      </c>
      <c r="M3816" s="6">
        <v>37379.97</v>
      </c>
      <c r="N3816" s="6">
        <v>-185.97000000000116</v>
      </c>
    </row>
    <row r="3817" spans="1:14" x14ac:dyDescent="0.25">
      <c r="A3817" s="5" t="s">
        <v>1635</v>
      </c>
      <c r="B3817" s="5" t="s">
        <v>187</v>
      </c>
      <c r="C3817" s="5" t="s">
        <v>42</v>
      </c>
      <c r="D3817" s="5" t="s">
        <v>43</v>
      </c>
      <c r="E3817" s="6">
        <v>4073.91</v>
      </c>
      <c r="F3817" s="6">
        <v>0</v>
      </c>
      <c r="G3817" s="6">
        <v>4073.91</v>
      </c>
      <c r="H3817" s="6">
        <v>0</v>
      </c>
      <c r="I3817" s="6">
        <v>4073.91</v>
      </c>
      <c r="J3817" s="6">
        <v>37300</v>
      </c>
      <c r="K3817" s="6">
        <v>0</v>
      </c>
      <c r="L3817" s="6">
        <v>37300</v>
      </c>
      <c r="M3817" s="6">
        <v>0</v>
      </c>
      <c r="N3817" s="6">
        <v>37300</v>
      </c>
    </row>
    <row r="3818" spans="1:14" x14ac:dyDescent="0.25">
      <c r="A3818" s="5" t="s">
        <v>1635</v>
      </c>
      <c r="B3818" s="5" t="s">
        <v>92</v>
      </c>
      <c r="C3818" s="5" t="s">
        <v>42</v>
      </c>
      <c r="D3818" s="5" t="s">
        <v>43</v>
      </c>
      <c r="E3818" s="6">
        <v>527.74</v>
      </c>
      <c r="F3818" s="6">
        <v>527.66336633663377</v>
      </c>
      <c r="G3818" s="6">
        <v>7.663366336623767E-2</v>
      </c>
      <c r="H3818" s="6">
        <v>532.94000000000005</v>
      </c>
      <c r="I3818" s="6">
        <v>-5.2000000000000455</v>
      </c>
      <c r="J3818" s="6">
        <v>6200</v>
      </c>
      <c r="K3818" s="6">
        <v>6199</v>
      </c>
      <c r="L3818" s="6">
        <v>1</v>
      </c>
      <c r="M3818" s="6">
        <v>6260.99</v>
      </c>
      <c r="N3818" s="6">
        <v>-60.989999999999782</v>
      </c>
    </row>
    <row r="3819" spans="1:14" x14ac:dyDescent="0.25">
      <c r="A3819" s="5" t="s">
        <v>1635</v>
      </c>
      <c r="B3819" s="5" t="s">
        <v>179</v>
      </c>
      <c r="C3819" s="5" t="s">
        <v>42</v>
      </c>
      <c r="D3819" s="5" t="s">
        <v>43</v>
      </c>
      <c r="E3819" s="6">
        <v>2469.59</v>
      </c>
      <c r="F3819" s="6">
        <v>2467.2039800995026</v>
      </c>
      <c r="G3819" s="6">
        <v>2.3860199004975584</v>
      </c>
      <c r="H3819" s="6">
        <v>2479.54</v>
      </c>
      <c r="I3819" s="6">
        <v>-9.9499999999998181</v>
      </c>
      <c r="J3819" s="6">
        <v>6205</v>
      </c>
      <c r="K3819" s="6">
        <v>6199</v>
      </c>
      <c r="L3819" s="6">
        <v>6</v>
      </c>
      <c r="M3819" s="6">
        <v>6229.9949999999999</v>
      </c>
      <c r="N3819" s="6">
        <v>-24.994999999999891</v>
      </c>
    </row>
    <row r="3820" spans="1:14" x14ac:dyDescent="0.25">
      <c r="A3820" s="5" t="s">
        <v>1635</v>
      </c>
      <c r="B3820" s="5" t="s">
        <v>188</v>
      </c>
      <c r="C3820" s="5" t="s">
        <v>42</v>
      </c>
      <c r="D3820" s="5" t="s">
        <v>43</v>
      </c>
      <c r="E3820" s="6">
        <v>0</v>
      </c>
      <c r="F3820" s="6">
        <v>4062.3251231527092</v>
      </c>
      <c r="G3820" s="6">
        <v>-4062.3251231527092</v>
      </c>
      <c r="H3820" s="6">
        <v>4123.26</v>
      </c>
      <c r="I3820" s="6">
        <v>-4123.26</v>
      </c>
      <c r="J3820" s="6">
        <v>0</v>
      </c>
      <c r="K3820" s="6">
        <v>37194</v>
      </c>
      <c r="L3820" s="6">
        <v>-37194</v>
      </c>
      <c r="M3820" s="6">
        <v>37751.910000000003</v>
      </c>
      <c r="N3820" s="6">
        <v>-37751.910000000003</v>
      </c>
    </row>
    <row r="3821" spans="1:14" x14ac:dyDescent="0.25">
      <c r="A3821" s="5" t="s">
        <v>1635</v>
      </c>
      <c r="B3821" s="5" t="s">
        <v>181</v>
      </c>
      <c r="C3821" s="5" t="s">
        <v>42</v>
      </c>
      <c r="D3821" s="5" t="s">
        <v>43</v>
      </c>
      <c r="E3821" s="6">
        <v>18616.43</v>
      </c>
      <c r="F3821" s="6">
        <v>18563.527093596058</v>
      </c>
      <c r="G3821" s="6">
        <v>52.902906403942325</v>
      </c>
      <c r="H3821" s="6">
        <v>18841.98</v>
      </c>
      <c r="I3821" s="6">
        <v>-225.54999999999927</v>
      </c>
      <c r="J3821" s="6">
        <v>37300</v>
      </c>
      <c r="K3821" s="6">
        <v>37194</v>
      </c>
      <c r="L3821" s="6">
        <v>106</v>
      </c>
      <c r="M3821" s="6">
        <v>37751.910000000003</v>
      </c>
      <c r="N3821" s="6">
        <v>-451.91000000000349</v>
      </c>
    </row>
    <row r="3822" spans="1:14" x14ac:dyDescent="0.25">
      <c r="A3822" s="5" t="s">
        <v>1635</v>
      </c>
      <c r="B3822" s="5" t="s">
        <v>182</v>
      </c>
      <c r="C3822" s="5" t="s">
        <v>42</v>
      </c>
      <c r="D3822" s="5" t="s">
        <v>43</v>
      </c>
      <c r="E3822" s="6">
        <v>31864.639999999999</v>
      </c>
      <c r="F3822" s="6">
        <v>31774.088669950739</v>
      </c>
      <c r="G3822" s="6">
        <v>90.551330049260287</v>
      </c>
      <c r="H3822" s="6">
        <v>32250.7</v>
      </c>
      <c r="I3822" s="6">
        <v>-386.06000000000131</v>
      </c>
      <c r="J3822" s="6">
        <v>37300</v>
      </c>
      <c r="K3822" s="6">
        <v>37194</v>
      </c>
      <c r="L3822" s="6">
        <v>106</v>
      </c>
      <c r="M3822" s="6">
        <v>37751.910000000003</v>
      </c>
      <c r="N3822" s="6">
        <v>-451.91000000000349</v>
      </c>
    </row>
    <row r="3823" spans="1:14" x14ac:dyDescent="0.25">
      <c r="A3823" s="5" t="s">
        <v>1635</v>
      </c>
      <c r="B3823" s="5" t="s">
        <v>183</v>
      </c>
      <c r="C3823" s="5" t="s">
        <v>42</v>
      </c>
      <c r="D3823" s="5" t="s">
        <v>43</v>
      </c>
      <c r="E3823" s="6">
        <v>59027.58</v>
      </c>
      <c r="F3823" s="6">
        <v>55899.9802955665</v>
      </c>
      <c r="G3823" s="6">
        <v>3127.5997044335018</v>
      </c>
      <c r="H3823" s="6">
        <v>56738.48</v>
      </c>
      <c r="I3823" s="6">
        <v>2289.0999999999985</v>
      </c>
      <c r="J3823" s="6">
        <v>39275</v>
      </c>
      <c r="K3823" s="6">
        <v>37194</v>
      </c>
      <c r="L3823" s="6">
        <v>2081</v>
      </c>
      <c r="M3823" s="6">
        <v>37751.910000000003</v>
      </c>
      <c r="N3823" s="6">
        <v>1523.0899999999965</v>
      </c>
    </row>
    <row r="3824" spans="1:14" x14ac:dyDescent="0.25">
      <c r="A3824" s="5" t="s">
        <v>1635</v>
      </c>
      <c r="B3824" s="5" t="s">
        <v>184</v>
      </c>
      <c r="C3824" s="5" t="s">
        <v>42</v>
      </c>
      <c r="D3824" s="5" t="s">
        <v>43</v>
      </c>
      <c r="E3824" s="6">
        <v>61926.2</v>
      </c>
      <c r="F3824" s="6">
        <v>61618.059113300493</v>
      </c>
      <c r="G3824" s="6">
        <v>308.14088669950434</v>
      </c>
      <c r="H3824" s="6">
        <v>62542.33</v>
      </c>
      <c r="I3824" s="6">
        <v>-616.13000000000466</v>
      </c>
      <c r="J3824" s="6">
        <v>6230</v>
      </c>
      <c r="K3824" s="6">
        <v>6199</v>
      </c>
      <c r="L3824" s="6">
        <v>31</v>
      </c>
      <c r="M3824" s="6">
        <v>6291.9849999999997</v>
      </c>
      <c r="N3824" s="6">
        <v>-61.984999999999673</v>
      </c>
    </row>
    <row r="3825" spans="1:14" x14ac:dyDescent="0.25">
      <c r="A3825" s="5" t="s">
        <v>1636</v>
      </c>
      <c r="B3825" s="5" t="s">
        <v>25</v>
      </c>
      <c r="C3825" s="5" t="s">
        <v>26</v>
      </c>
      <c r="D3825" s="5" t="s">
        <v>27</v>
      </c>
      <c r="E3825" s="6">
        <v>-9082.2099999999991</v>
      </c>
      <c r="F3825" s="6">
        <v>0</v>
      </c>
      <c r="G3825" s="6">
        <v>-9082.2099999999991</v>
      </c>
      <c r="H3825" s="6">
        <v>0</v>
      </c>
      <c r="I3825" s="6">
        <v>-9082.2099999999991</v>
      </c>
      <c r="J3825" s="6">
        <v>0</v>
      </c>
      <c r="K3825" s="6">
        <v>0</v>
      </c>
      <c r="L3825" s="6">
        <v>0</v>
      </c>
      <c r="M3825" s="6">
        <v>0</v>
      </c>
      <c r="N3825" s="6">
        <v>0</v>
      </c>
    </row>
    <row r="3826" spans="1:14" x14ac:dyDescent="0.25">
      <c r="A3826" s="5" t="s">
        <v>1636</v>
      </c>
      <c r="B3826" s="5" t="s">
        <v>32</v>
      </c>
      <c r="C3826" s="5" t="s">
        <v>33</v>
      </c>
      <c r="D3826" s="5" t="s">
        <v>27</v>
      </c>
      <c r="E3826" s="6">
        <v>1829.93</v>
      </c>
      <c r="F3826" s="6">
        <v>0</v>
      </c>
      <c r="G3826" s="6">
        <v>1829.93</v>
      </c>
      <c r="H3826" s="6">
        <v>1009.48</v>
      </c>
      <c r="I3826" s="6">
        <v>820.45</v>
      </c>
      <c r="J3826" s="6">
        <v>4.51</v>
      </c>
      <c r="K3826" s="6">
        <v>0</v>
      </c>
      <c r="L3826" s="6">
        <v>4.51</v>
      </c>
      <c r="M3826" s="6">
        <v>2.488</v>
      </c>
      <c r="N3826" s="6">
        <v>2.0219999999999998</v>
      </c>
    </row>
    <row r="3827" spans="1:14" x14ac:dyDescent="0.25">
      <c r="A3827" s="5" t="s">
        <v>1636</v>
      </c>
      <c r="B3827" s="5" t="s">
        <v>34</v>
      </c>
      <c r="C3827" s="5" t="s">
        <v>33</v>
      </c>
      <c r="D3827" s="5" t="s">
        <v>27</v>
      </c>
      <c r="E3827" s="6">
        <v>8181.14</v>
      </c>
      <c r="F3827" s="6">
        <v>0</v>
      </c>
      <c r="G3827" s="6">
        <v>8181.14</v>
      </c>
      <c r="H3827" s="6">
        <v>4513.12</v>
      </c>
      <c r="I3827" s="6">
        <v>3668.0200000000004</v>
      </c>
      <c r="J3827" s="6">
        <v>4.51</v>
      </c>
      <c r="K3827" s="6">
        <v>0</v>
      </c>
      <c r="L3827" s="6">
        <v>4.51</v>
      </c>
      <c r="M3827" s="6">
        <v>2.488</v>
      </c>
      <c r="N3827" s="6">
        <v>2.0219999999999998</v>
      </c>
    </row>
    <row r="3828" spans="1:14" x14ac:dyDescent="0.25">
      <c r="A3828" s="5" t="s">
        <v>1636</v>
      </c>
      <c r="B3828" s="5" t="s">
        <v>35</v>
      </c>
      <c r="C3828" s="5" t="s">
        <v>33</v>
      </c>
      <c r="D3828" s="5" t="s">
        <v>27</v>
      </c>
      <c r="E3828" s="6">
        <v>9634.84</v>
      </c>
      <c r="F3828" s="6">
        <v>0</v>
      </c>
      <c r="G3828" s="6">
        <v>9634.84</v>
      </c>
      <c r="H3828" s="6">
        <v>5315.19</v>
      </c>
      <c r="I3828" s="6">
        <v>4319.6500000000005</v>
      </c>
      <c r="J3828" s="6">
        <v>94.71</v>
      </c>
      <c r="K3828" s="6">
        <v>0</v>
      </c>
      <c r="L3828" s="6">
        <v>94.71</v>
      </c>
      <c r="M3828" s="6">
        <v>52.247999999999998</v>
      </c>
      <c r="N3828" s="6">
        <v>42.461999999999996</v>
      </c>
    </row>
    <row r="3829" spans="1:14" x14ac:dyDescent="0.25">
      <c r="A3829" s="5" t="s">
        <v>1636</v>
      </c>
      <c r="B3829" s="5" t="s">
        <v>216</v>
      </c>
      <c r="C3829" s="5" t="s">
        <v>39</v>
      </c>
      <c r="D3829" s="5" t="s">
        <v>40</v>
      </c>
      <c r="E3829" s="6">
        <v>-349531.85</v>
      </c>
      <c r="F3829" s="6">
        <v>0</v>
      </c>
      <c r="G3829" s="6">
        <v>-349531.85</v>
      </c>
      <c r="H3829" s="6">
        <v>-349531.8</v>
      </c>
      <c r="I3829" s="6">
        <v>-4.9999999988358468E-2</v>
      </c>
      <c r="J3829" s="6">
        <v>-1866</v>
      </c>
      <c r="K3829" s="6">
        <v>0</v>
      </c>
      <c r="L3829" s="6">
        <v>-1866</v>
      </c>
      <c r="M3829" s="6">
        <v>-1866</v>
      </c>
      <c r="N3829" s="6">
        <v>0</v>
      </c>
    </row>
    <row r="3830" spans="1:14" x14ac:dyDescent="0.25">
      <c r="A3830" s="5" t="s">
        <v>1636</v>
      </c>
      <c r="B3830" s="5" t="s">
        <v>191</v>
      </c>
      <c r="C3830" s="5" t="s">
        <v>42</v>
      </c>
      <c r="D3830" s="5" t="s">
        <v>58</v>
      </c>
      <c r="E3830" s="6">
        <v>271068.28000000003</v>
      </c>
      <c r="F3830" s="6">
        <v>270778</v>
      </c>
      <c r="G3830" s="6">
        <v>290.28000000002794</v>
      </c>
      <c r="H3830" s="6">
        <v>272131.89</v>
      </c>
      <c r="I3830" s="6">
        <v>-1063.609999999986</v>
      </c>
      <c r="J3830" s="6">
        <v>11208</v>
      </c>
      <c r="K3830" s="6">
        <v>11196</v>
      </c>
      <c r="L3830" s="6">
        <v>12</v>
      </c>
      <c r="M3830" s="6">
        <v>11251.98</v>
      </c>
      <c r="N3830" s="6">
        <v>-43.979999999999563</v>
      </c>
    </row>
    <row r="3831" spans="1:14" x14ac:dyDescent="0.25">
      <c r="A3831" s="5" t="s">
        <v>1636</v>
      </c>
      <c r="B3831" s="5" t="s">
        <v>92</v>
      </c>
      <c r="C3831" s="5" t="s">
        <v>42</v>
      </c>
      <c r="D3831" s="5" t="s">
        <v>43</v>
      </c>
      <c r="E3831" s="6">
        <v>670.32</v>
      </c>
      <c r="F3831" s="6">
        <v>317.6633663366336</v>
      </c>
      <c r="G3831" s="6">
        <v>352.65663366336645</v>
      </c>
      <c r="H3831" s="6">
        <v>320.83999999999997</v>
      </c>
      <c r="I3831" s="6">
        <v>349.48000000000008</v>
      </c>
      <c r="J3831" s="6">
        <v>7875</v>
      </c>
      <c r="K3831" s="6">
        <v>3732</v>
      </c>
      <c r="L3831" s="6">
        <v>4143</v>
      </c>
      <c r="M3831" s="6">
        <v>3769.32</v>
      </c>
      <c r="N3831" s="6">
        <v>4105.68</v>
      </c>
    </row>
    <row r="3832" spans="1:14" x14ac:dyDescent="0.25">
      <c r="A3832" s="5" t="s">
        <v>1636</v>
      </c>
      <c r="B3832" s="5" t="s">
        <v>179</v>
      </c>
      <c r="C3832" s="5" t="s">
        <v>42</v>
      </c>
      <c r="D3832" s="5" t="s">
        <v>43</v>
      </c>
      <c r="E3832" s="6">
        <v>744.26</v>
      </c>
      <c r="F3832" s="6">
        <v>742.66666666666663</v>
      </c>
      <c r="G3832" s="6">
        <v>1.5933333333333621</v>
      </c>
      <c r="H3832" s="6">
        <v>746.38</v>
      </c>
      <c r="I3832" s="6">
        <v>-2.1200000000000045</v>
      </c>
      <c r="J3832" s="6">
        <v>1870</v>
      </c>
      <c r="K3832" s="6">
        <v>1866</v>
      </c>
      <c r="L3832" s="6">
        <v>4</v>
      </c>
      <c r="M3832" s="6">
        <v>1875.33</v>
      </c>
      <c r="N3832" s="6">
        <v>-5.3299999999999272</v>
      </c>
    </row>
    <row r="3833" spans="1:14" x14ac:dyDescent="0.25">
      <c r="A3833" s="5" t="s">
        <v>1636</v>
      </c>
      <c r="B3833" s="5" t="s">
        <v>218</v>
      </c>
      <c r="C3833" s="5" t="s">
        <v>42</v>
      </c>
      <c r="D3833" s="5" t="s">
        <v>43</v>
      </c>
      <c r="E3833" s="6">
        <v>3415.42</v>
      </c>
      <c r="F3833" s="6">
        <v>3213.3596059113302</v>
      </c>
      <c r="G3833" s="6">
        <v>202.06039408866991</v>
      </c>
      <c r="H3833" s="6">
        <v>3261.56</v>
      </c>
      <c r="I3833" s="6">
        <v>153.86000000000013</v>
      </c>
      <c r="J3833" s="6">
        <v>11900</v>
      </c>
      <c r="K3833" s="6">
        <v>11196</v>
      </c>
      <c r="L3833" s="6">
        <v>704</v>
      </c>
      <c r="M3833" s="6">
        <v>11363.94</v>
      </c>
      <c r="N3833" s="6">
        <v>536.05999999999949</v>
      </c>
    </row>
    <row r="3834" spans="1:14" x14ac:dyDescent="0.25">
      <c r="A3834" s="5" t="s">
        <v>1636</v>
      </c>
      <c r="B3834" s="5" t="s">
        <v>194</v>
      </c>
      <c r="C3834" s="5" t="s">
        <v>42</v>
      </c>
      <c r="D3834" s="5" t="s">
        <v>43</v>
      </c>
      <c r="E3834" s="6">
        <v>13160.4</v>
      </c>
      <c r="F3834" s="6">
        <v>12593.487684729063</v>
      </c>
      <c r="G3834" s="6">
        <v>566.91231527093623</v>
      </c>
      <c r="H3834" s="6">
        <v>12782.39</v>
      </c>
      <c r="I3834" s="6">
        <v>378.01000000000022</v>
      </c>
      <c r="J3834" s="6">
        <v>11700</v>
      </c>
      <c r="K3834" s="6">
        <v>11196</v>
      </c>
      <c r="L3834" s="6">
        <v>504</v>
      </c>
      <c r="M3834" s="6">
        <v>11363.94</v>
      </c>
      <c r="N3834" s="6">
        <v>336.05999999999949</v>
      </c>
    </row>
    <row r="3835" spans="1:14" x14ac:dyDescent="0.25">
      <c r="A3835" s="5" t="s">
        <v>1636</v>
      </c>
      <c r="B3835" s="5" t="s">
        <v>195</v>
      </c>
      <c r="C3835" s="5" t="s">
        <v>42</v>
      </c>
      <c r="D3835" s="5" t="s">
        <v>43</v>
      </c>
      <c r="E3835" s="6">
        <v>14468.22</v>
      </c>
      <c r="F3835" s="6">
        <v>13844.975369458129</v>
      </c>
      <c r="G3835" s="6">
        <v>623.24463054187072</v>
      </c>
      <c r="H3835" s="6">
        <v>14052.65</v>
      </c>
      <c r="I3835" s="6">
        <v>415.56999999999971</v>
      </c>
      <c r="J3835" s="6">
        <v>11700</v>
      </c>
      <c r="K3835" s="6">
        <v>11196</v>
      </c>
      <c r="L3835" s="6">
        <v>504</v>
      </c>
      <c r="M3835" s="6">
        <v>11363.94</v>
      </c>
      <c r="N3835" s="6">
        <v>336.05999999999949</v>
      </c>
    </row>
    <row r="3836" spans="1:14" x14ac:dyDescent="0.25">
      <c r="A3836" s="5" t="s">
        <v>1636</v>
      </c>
      <c r="B3836" s="5" t="s">
        <v>196</v>
      </c>
      <c r="C3836" s="5" t="s">
        <v>42</v>
      </c>
      <c r="D3836" s="5" t="s">
        <v>43</v>
      </c>
      <c r="E3836" s="6">
        <v>16942.95</v>
      </c>
      <c r="F3836" s="6">
        <v>16495.06403940887</v>
      </c>
      <c r="G3836" s="6">
        <v>447.88596059113115</v>
      </c>
      <c r="H3836" s="6">
        <v>16742.490000000002</v>
      </c>
      <c r="I3836" s="6">
        <v>200.45999999999913</v>
      </c>
      <c r="J3836" s="6">
        <v>11500</v>
      </c>
      <c r="K3836" s="6">
        <v>11196</v>
      </c>
      <c r="L3836" s="6">
        <v>304</v>
      </c>
      <c r="M3836" s="6">
        <v>11363.94</v>
      </c>
      <c r="N3836" s="6">
        <v>136.05999999999949</v>
      </c>
    </row>
    <row r="3837" spans="1:14" x14ac:dyDescent="0.25">
      <c r="A3837" s="5" t="s">
        <v>1636</v>
      </c>
      <c r="B3837" s="5" t="s">
        <v>197</v>
      </c>
      <c r="C3837" s="5" t="s">
        <v>42</v>
      </c>
      <c r="D3837" s="5" t="s">
        <v>43</v>
      </c>
      <c r="E3837" s="6">
        <v>18498.3</v>
      </c>
      <c r="F3837" s="6">
        <v>18380.098522167489</v>
      </c>
      <c r="G3837" s="6">
        <v>118.20147783251014</v>
      </c>
      <c r="H3837" s="6">
        <v>18655.8</v>
      </c>
      <c r="I3837" s="6">
        <v>-157.5</v>
      </c>
      <c r="J3837" s="6">
        <v>1878</v>
      </c>
      <c r="K3837" s="6">
        <v>1866</v>
      </c>
      <c r="L3837" s="6">
        <v>12</v>
      </c>
      <c r="M3837" s="6">
        <v>1893.99</v>
      </c>
      <c r="N3837" s="6">
        <v>-15.990000000000009</v>
      </c>
    </row>
    <row r="3838" spans="1:14" x14ac:dyDescent="0.25">
      <c r="A3838" s="5" t="s">
        <v>1637</v>
      </c>
      <c r="B3838" s="5" t="s">
        <v>25</v>
      </c>
      <c r="C3838" s="5" t="s">
        <v>26</v>
      </c>
      <c r="D3838" s="5" t="s">
        <v>27</v>
      </c>
      <c r="E3838" s="6">
        <v>11805.29</v>
      </c>
      <c r="F3838" s="6">
        <v>0</v>
      </c>
      <c r="G3838" s="6">
        <v>11805.29</v>
      </c>
      <c r="H3838" s="6">
        <v>0</v>
      </c>
      <c r="I3838" s="6">
        <v>11805.29</v>
      </c>
      <c r="J3838" s="6">
        <v>0</v>
      </c>
      <c r="K3838" s="6">
        <v>0</v>
      </c>
      <c r="L3838" s="6">
        <v>0</v>
      </c>
      <c r="M3838" s="6">
        <v>0</v>
      </c>
      <c r="N3838" s="6">
        <v>0</v>
      </c>
    </row>
    <row r="3839" spans="1:14" x14ac:dyDescent="0.25">
      <c r="A3839" s="5" t="s">
        <v>1637</v>
      </c>
      <c r="B3839" s="5" t="s">
        <v>30</v>
      </c>
      <c r="C3839" s="5" t="s">
        <v>29</v>
      </c>
      <c r="D3839" s="5" t="s">
        <v>27</v>
      </c>
      <c r="E3839" s="6">
        <v>168.36</v>
      </c>
      <c r="F3839" s="6">
        <v>0</v>
      </c>
      <c r="G3839" s="6">
        <v>168.36</v>
      </c>
      <c r="H3839" s="6">
        <v>167.72</v>
      </c>
      <c r="I3839" s="6">
        <v>0.64000000000001478</v>
      </c>
      <c r="J3839" s="6">
        <v>0</v>
      </c>
      <c r="K3839" s="6">
        <v>0</v>
      </c>
      <c r="L3839" s="6">
        <v>0</v>
      </c>
      <c r="M3839" s="6">
        <v>0</v>
      </c>
      <c r="N3839" s="6">
        <v>0</v>
      </c>
    </row>
    <row r="3840" spans="1:14" x14ac:dyDescent="0.25">
      <c r="A3840" s="5" t="s">
        <v>1637</v>
      </c>
      <c r="B3840" s="5" t="s">
        <v>31</v>
      </c>
      <c r="C3840" s="5" t="s">
        <v>29</v>
      </c>
      <c r="D3840" s="5" t="s">
        <v>27</v>
      </c>
      <c r="E3840" s="6">
        <v>755.14</v>
      </c>
      <c r="F3840" s="6">
        <v>0</v>
      </c>
      <c r="G3840" s="6">
        <v>755.14</v>
      </c>
      <c r="H3840" s="6">
        <v>752.27</v>
      </c>
      <c r="I3840" s="6">
        <v>2.8700000000000045</v>
      </c>
      <c r="J3840" s="6">
        <v>0</v>
      </c>
      <c r="K3840" s="6">
        <v>0</v>
      </c>
      <c r="L3840" s="6">
        <v>0</v>
      </c>
      <c r="M3840" s="6">
        <v>0</v>
      </c>
      <c r="N3840" s="6">
        <v>0</v>
      </c>
    </row>
    <row r="3841" spans="1:14" x14ac:dyDescent="0.25">
      <c r="A3841" s="5" t="s">
        <v>1637</v>
      </c>
      <c r="B3841" s="5" t="s">
        <v>32</v>
      </c>
      <c r="C3841" s="5" t="s">
        <v>33</v>
      </c>
      <c r="D3841" s="5" t="s">
        <v>27</v>
      </c>
      <c r="E3841" s="6">
        <v>1590.54</v>
      </c>
      <c r="F3841" s="6">
        <v>0</v>
      </c>
      <c r="G3841" s="6">
        <v>1590.54</v>
      </c>
      <c r="H3841" s="6">
        <v>1897.6</v>
      </c>
      <c r="I3841" s="6">
        <v>-307.05999999999995</v>
      </c>
      <c r="J3841" s="6">
        <v>3.92</v>
      </c>
      <c r="K3841" s="6">
        <v>0</v>
      </c>
      <c r="L3841" s="6">
        <v>3.92</v>
      </c>
      <c r="M3841" s="6">
        <v>4.6769999999999996</v>
      </c>
      <c r="N3841" s="6">
        <v>-0.75699999999999967</v>
      </c>
    </row>
    <row r="3842" spans="1:14" x14ac:dyDescent="0.25">
      <c r="A3842" s="5" t="s">
        <v>1637</v>
      </c>
      <c r="B3842" s="5" t="s">
        <v>28</v>
      </c>
      <c r="C3842" s="5" t="s">
        <v>29</v>
      </c>
      <c r="D3842" s="5" t="s">
        <v>27</v>
      </c>
      <c r="E3842" s="6">
        <v>5380.07</v>
      </c>
      <c r="F3842" s="6">
        <v>0</v>
      </c>
      <c r="G3842" s="6">
        <v>5380.07</v>
      </c>
      <c r="H3842" s="6">
        <v>5359.66</v>
      </c>
      <c r="I3842" s="6">
        <v>20.409999999999854</v>
      </c>
      <c r="J3842" s="6">
        <v>0</v>
      </c>
      <c r="K3842" s="6">
        <v>0</v>
      </c>
      <c r="L3842" s="6">
        <v>0</v>
      </c>
      <c r="M3842" s="6">
        <v>0</v>
      </c>
      <c r="N3842" s="6">
        <v>0</v>
      </c>
    </row>
    <row r="3843" spans="1:14" x14ac:dyDescent="0.25">
      <c r="A3843" s="5" t="s">
        <v>1637</v>
      </c>
      <c r="B3843" s="5" t="s">
        <v>34</v>
      </c>
      <c r="C3843" s="5" t="s">
        <v>33</v>
      </c>
      <c r="D3843" s="5" t="s">
        <v>27</v>
      </c>
      <c r="E3843" s="6">
        <v>7110.88</v>
      </c>
      <c r="F3843" s="6">
        <v>0</v>
      </c>
      <c r="G3843" s="6">
        <v>7110.88</v>
      </c>
      <c r="H3843" s="6">
        <v>8483.68</v>
      </c>
      <c r="I3843" s="6">
        <v>-1372.8000000000002</v>
      </c>
      <c r="J3843" s="6">
        <v>3.92</v>
      </c>
      <c r="K3843" s="6">
        <v>0</v>
      </c>
      <c r="L3843" s="6">
        <v>3.92</v>
      </c>
      <c r="M3843" s="6">
        <v>4.6769999999999996</v>
      </c>
      <c r="N3843" s="6">
        <v>-0.75699999999999967</v>
      </c>
    </row>
    <row r="3844" spans="1:14" x14ac:dyDescent="0.25">
      <c r="A3844" s="5" t="s">
        <v>1637</v>
      </c>
      <c r="B3844" s="5" t="s">
        <v>36</v>
      </c>
      <c r="C3844" s="5" t="s">
        <v>29</v>
      </c>
      <c r="D3844" s="5" t="s">
        <v>27</v>
      </c>
      <c r="E3844" s="6">
        <v>9704.16</v>
      </c>
      <c r="F3844" s="6">
        <v>0</v>
      </c>
      <c r="G3844" s="6">
        <v>9704.16</v>
      </c>
      <c r="H3844" s="6">
        <v>9667.34</v>
      </c>
      <c r="I3844" s="6">
        <v>36.819999999999709</v>
      </c>
      <c r="J3844" s="6">
        <v>0</v>
      </c>
      <c r="K3844" s="6">
        <v>0</v>
      </c>
      <c r="L3844" s="6">
        <v>0</v>
      </c>
      <c r="M3844" s="6">
        <v>0</v>
      </c>
      <c r="N3844" s="6">
        <v>0</v>
      </c>
    </row>
    <row r="3845" spans="1:14" x14ac:dyDescent="0.25">
      <c r="A3845" s="5" t="s">
        <v>1637</v>
      </c>
      <c r="B3845" s="5" t="s">
        <v>35</v>
      </c>
      <c r="C3845" s="5" t="s">
        <v>33</v>
      </c>
      <c r="D3845" s="5" t="s">
        <v>27</v>
      </c>
      <c r="E3845" s="6">
        <v>8374.41</v>
      </c>
      <c r="F3845" s="6">
        <v>0</v>
      </c>
      <c r="G3845" s="6">
        <v>8374.41</v>
      </c>
      <c r="H3845" s="6">
        <v>9990.9</v>
      </c>
      <c r="I3845" s="6">
        <v>-1616.4899999999998</v>
      </c>
      <c r="J3845" s="6">
        <v>82.32</v>
      </c>
      <c r="K3845" s="6">
        <v>0</v>
      </c>
      <c r="L3845" s="6">
        <v>82.32</v>
      </c>
      <c r="M3845" s="6">
        <v>98.21</v>
      </c>
      <c r="N3845" s="6">
        <v>-15.89</v>
      </c>
    </row>
    <row r="3846" spans="1:14" x14ac:dyDescent="0.25">
      <c r="A3846" s="5" t="s">
        <v>1637</v>
      </c>
      <c r="B3846" s="5" t="s">
        <v>37</v>
      </c>
      <c r="C3846" s="5" t="s">
        <v>29</v>
      </c>
      <c r="D3846" s="5" t="s">
        <v>27</v>
      </c>
      <c r="E3846" s="6">
        <v>21274.91</v>
      </c>
      <c r="F3846" s="6">
        <v>0</v>
      </c>
      <c r="G3846" s="6">
        <v>21274.91</v>
      </c>
      <c r="H3846" s="6">
        <v>21194.19</v>
      </c>
      <c r="I3846" s="6">
        <v>80.720000000001164</v>
      </c>
      <c r="J3846" s="6">
        <v>0</v>
      </c>
      <c r="K3846" s="6">
        <v>0</v>
      </c>
      <c r="L3846" s="6">
        <v>0</v>
      </c>
      <c r="M3846" s="6">
        <v>0</v>
      </c>
      <c r="N3846" s="6">
        <v>0</v>
      </c>
    </row>
    <row r="3847" spans="1:14" x14ac:dyDescent="0.25">
      <c r="A3847" s="5" t="s">
        <v>1637</v>
      </c>
      <c r="B3847" s="5" t="s">
        <v>79</v>
      </c>
      <c r="C3847" s="5" t="s">
        <v>39</v>
      </c>
      <c r="D3847" s="5" t="s">
        <v>40</v>
      </c>
      <c r="E3847" s="6">
        <v>-540651.62</v>
      </c>
      <c r="F3847" s="6">
        <v>0</v>
      </c>
      <c r="G3847" s="6">
        <v>-540651.62</v>
      </c>
      <c r="H3847" s="6">
        <v>-540651.66</v>
      </c>
      <c r="I3847" s="6">
        <v>4.0000000037252903E-2</v>
      </c>
      <c r="J3847" s="6">
        <v>-3039.8330000000001</v>
      </c>
      <c r="K3847" s="6">
        <v>0</v>
      </c>
      <c r="L3847" s="6">
        <v>-3039.8330000000001</v>
      </c>
      <c r="M3847" s="6">
        <v>-3039.8330000000001</v>
      </c>
      <c r="N3847" s="6">
        <v>0</v>
      </c>
    </row>
    <row r="3848" spans="1:14" x14ac:dyDescent="0.25">
      <c r="A3848" s="5" t="s">
        <v>1637</v>
      </c>
      <c r="B3848" s="5" t="s">
        <v>92</v>
      </c>
      <c r="C3848" s="5" t="s">
        <v>42</v>
      </c>
      <c r="D3848" s="5" t="s">
        <v>43</v>
      </c>
      <c r="E3848" s="6">
        <v>21.28</v>
      </c>
      <c r="F3848" s="6">
        <v>0</v>
      </c>
      <c r="G3848" s="6">
        <v>21.28</v>
      </c>
      <c r="H3848" s="6">
        <v>0</v>
      </c>
      <c r="I3848" s="6">
        <v>21.28</v>
      </c>
      <c r="J3848" s="6">
        <v>250</v>
      </c>
      <c r="K3848" s="6">
        <v>0</v>
      </c>
      <c r="L3848" s="6">
        <v>250</v>
      </c>
      <c r="M3848" s="6">
        <v>0</v>
      </c>
      <c r="N3848" s="6">
        <v>250</v>
      </c>
    </row>
    <row r="3849" spans="1:14" x14ac:dyDescent="0.25">
      <c r="A3849" s="5" t="s">
        <v>1637</v>
      </c>
      <c r="B3849" s="5" t="s">
        <v>1364</v>
      </c>
      <c r="C3849" s="5" t="s">
        <v>42</v>
      </c>
      <c r="D3849" s="5" t="s">
        <v>43</v>
      </c>
      <c r="E3849" s="6">
        <v>38491.839999999997</v>
      </c>
      <c r="F3849" s="6">
        <v>0</v>
      </c>
      <c r="G3849" s="6">
        <v>38491.839999999997</v>
      </c>
      <c r="H3849" s="6">
        <v>0</v>
      </c>
      <c r="I3849" s="6">
        <v>38491.839999999997</v>
      </c>
      <c r="J3849" s="6">
        <v>37000</v>
      </c>
      <c r="K3849" s="6">
        <v>0</v>
      </c>
      <c r="L3849" s="6">
        <v>37000</v>
      </c>
      <c r="M3849" s="6">
        <v>0</v>
      </c>
      <c r="N3849" s="6">
        <v>37000</v>
      </c>
    </row>
    <row r="3850" spans="1:14" x14ac:dyDescent="0.25">
      <c r="A3850" s="5" t="s">
        <v>1637</v>
      </c>
      <c r="B3850" s="5" t="s">
        <v>80</v>
      </c>
      <c r="C3850" s="5" t="s">
        <v>42</v>
      </c>
      <c r="D3850" s="5" t="s">
        <v>43</v>
      </c>
      <c r="E3850" s="6">
        <v>3280.54</v>
      </c>
      <c r="F3850" s="6">
        <v>3273.9004975124376</v>
      </c>
      <c r="G3850" s="6">
        <v>6.6395024875623676</v>
      </c>
      <c r="H3850" s="6">
        <v>3290.27</v>
      </c>
      <c r="I3850" s="6">
        <v>-9.7300000000000182</v>
      </c>
      <c r="J3850" s="6">
        <v>3046</v>
      </c>
      <c r="K3850" s="6">
        <v>3039.8328358208955</v>
      </c>
      <c r="L3850" s="6">
        <v>6.1671641791044749</v>
      </c>
      <c r="M3850" s="6">
        <v>3055.0320000000002</v>
      </c>
      <c r="N3850" s="6">
        <v>-9.0320000000001528</v>
      </c>
    </row>
    <row r="3851" spans="1:14" x14ac:dyDescent="0.25">
      <c r="A3851" s="5" t="s">
        <v>1637</v>
      </c>
      <c r="B3851" s="5" t="s">
        <v>81</v>
      </c>
      <c r="C3851" s="5" t="s">
        <v>42</v>
      </c>
      <c r="D3851" s="5" t="s">
        <v>43</v>
      </c>
      <c r="E3851" s="6">
        <v>3920.62</v>
      </c>
      <c r="F3851" s="6">
        <v>3875.7832512315272</v>
      </c>
      <c r="G3851" s="6">
        <v>44.836748768472717</v>
      </c>
      <c r="H3851" s="6">
        <v>3933.92</v>
      </c>
      <c r="I3851" s="6">
        <v>-13.300000000000182</v>
      </c>
      <c r="J3851" s="6">
        <v>36900</v>
      </c>
      <c r="K3851" s="6">
        <v>36477.996059113299</v>
      </c>
      <c r="L3851" s="6">
        <v>422.00394088670146</v>
      </c>
      <c r="M3851" s="6">
        <v>37025.165999999997</v>
      </c>
      <c r="N3851" s="6">
        <v>-125.16599999999744</v>
      </c>
    </row>
    <row r="3852" spans="1:14" x14ac:dyDescent="0.25">
      <c r="A3852" s="5" t="s">
        <v>1637</v>
      </c>
      <c r="B3852" s="5" t="s">
        <v>82</v>
      </c>
      <c r="C3852" s="5" t="s">
        <v>42</v>
      </c>
      <c r="D3852" s="5" t="s">
        <v>43</v>
      </c>
      <c r="E3852" s="6">
        <v>6353.64</v>
      </c>
      <c r="F3852" s="6">
        <v>6264</v>
      </c>
      <c r="G3852" s="6">
        <v>89.640000000000327</v>
      </c>
      <c r="H3852" s="6">
        <v>6357.96</v>
      </c>
      <c r="I3852" s="6">
        <v>-4.319999999999709</v>
      </c>
      <c r="J3852" s="6">
        <v>37000</v>
      </c>
      <c r="K3852" s="6">
        <v>36477.996059113299</v>
      </c>
      <c r="L3852" s="6">
        <v>522.00394088670146</v>
      </c>
      <c r="M3852" s="6">
        <v>37025.165999999997</v>
      </c>
      <c r="N3852" s="6">
        <v>-25.165999999997439</v>
      </c>
    </row>
    <row r="3853" spans="1:14" x14ac:dyDescent="0.25">
      <c r="A3853" s="5" t="s">
        <v>1637</v>
      </c>
      <c r="B3853" s="5" t="s">
        <v>83</v>
      </c>
      <c r="C3853" s="5" t="s">
        <v>42</v>
      </c>
      <c r="D3853" s="5" t="s">
        <v>43</v>
      </c>
      <c r="E3853" s="6">
        <v>11461.36</v>
      </c>
      <c r="F3853" s="6">
        <v>11361.073891625616</v>
      </c>
      <c r="G3853" s="6">
        <v>100.28610837438464</v>
      </c>
      <c r="H3853" s="6">
        <v>11531.49</v>
      </c>
      <c r="I3853" s="6">
        <v>-70.1299999999992</v>
      </c>
      <c r="J3853" s="6">
        <v>36800</v>
      </c>
      <c r="K3853" s="6">
        <v>36477.996059113299</v>
      </c>
      <c r="L3853" s="6">
        <v>322.00394088670146</v>
      </c>
      <c r="M3853" s="6">
        <v>37025.165999999997</v>
      </c>
      <c r="N3853" s="6">
        <v>-225.16599999999744</v>
      </c>
    </row>
    <row r="3854" spans="1:14" x14ac:dyDescent="0.25">
      <c r="A3854" s="5" t="s">
        <v>1637</v>
      </c>
      <c r="B3854" s="5" t="s">
        <v>84</v>
      </c>
      <c r="C3854" s="5" t="s">
        <v>42</v>
      </c>
      <c r="D3854" s="5" t="s">
        <v>43</v>
      </c>
      <c r="E3854" s="6">
        <v>14899.3</v>
      </c>
      <c r="F3854" s="6">
        <v>14822.107843137255</v>
      </c>
      <c r="G3854" s="6">
        <v>77.192156862744014</v>
      </c>
      <c r="H3854" s="6">
        <v>15118.55</v>
      </c>
      <c r="I3854" s="6">
        <v>-219.25</v>
      </c>
      <c r="J3854" s="6">
        <v>36668</v>
      </c>
      <c r="K3854" s="6">
        <v>36477.996078431366</v>
      </c>
      <c r="L3854" s="6">
        <v>190.00392156863381</v>
      </c>
      <c r="M3854" s="6">
        <v>37207.555999999997</v>
      </c>
      <c r="N3854" s="6">
        <v>-539.55599999999686</v>
      </c>
    </row>
    <row r="3855" spans="1:14" x14ac:dyDescent="0.25">
      <c r="A3855" s="5" t="s">
        <v>1637</v>
      </c>
      <c r="B3855" s="5" t="s">
        <v>85</v>
      </c>
      <c r="C3855" s="5" t="s">
        <v>42</v>
      </c>
      <c r="D3855" s="5" t="s">
        <v>43</v>
      </c>
      <c r="E3855" s="6">
        <v>23769.75</v>
      </c>
      <c r="F3855" s="6">
        <v>23497.901477832511</v>
      </c>
      <c r="G3855" s="6">
        <v>271.84852216748914</v>
      </c>
      <c r="H3855" s="6">
        <v>23850.37</v>
      </c>
      <c r="I3855" s="6">
        <v>-80.619999999998981</v>
      </c>
      <c r="J3855" s="6">
        <v>3075</v>
      </c>
      <c r="K3855" s="6">
        <v>3039.8325123152708</v>
      </c>
      <c r="L3855" s="6">
        <v>35.167487684729167</v>
      </c>
      <c r="M3855" s="6">
        <v>3085.43</v>
      </c>
      <c r="N3855" s="6">
        <v>-10.429999999999836</v>
      </c>
    </row>
    <row r="3856" spans="1:14" x14ac:dyDescent="0.25">
      <c r="A3856" s="5" t="s">
        <v>1637</v>
      </c>
      <c r="B3856" s="5" t="s">
        <v>86</v>
      </c>
      <c r="C3856" s="5" t="s">
        <v>42</v>
      </c>
      <c r="D3856" s="5" t="s">
        <v>43</v>
      </c>
      <c r="E3856" s="6">
        <v>32454.81</v>
      </c>
      <c r="F3856" s="6">
        <v>31782.187192118228</v>
      </c>
      <c r="G3856" s="6">
        <v>672.62280788177304</v>
      </c>
      <c r="H3856" s="6">
        <v>32258.92</v>
      </c>
      <c r="I3856" s="6">
        <v>195.89000000000306</v>
      </c>
      <c r="J3856" s="6">
        <v>37250</v>
      </c>
      <c r="K3856" s="6">
        <v>36477.996059113299</v>
      </c>
      <c r="L3856" s="6">
        <v>772.00394088670146</v>
      </c>
      <c r="M3856" s="6">
        <v>37025.165999999997</v>
      </c>
      <c r="N3856" s="6">
        <v>224.83400000000256</v>
      </c>
    </row>
    <row r="3857" spans="1:14" x14ac:dyDescent="0.25">
      <c r="A3857" s="5" t="s">
        <v>1637</v>
      </c>
      <c r="B3857" s="5" t="s">
        <v>1638</v>
      </c>
      <c r="C3857" s="5" t="s">
        <v>42</v>
      </c>
      <c r="D3857" s="5" t="s">
        <v>43</v>
      </c>
      <c r="E3857" s="6">
        <v>0</v>
      </c>
      <c r="F3857" s="6">
        <v>45470.91542288557</v>
      </c>
      <c r="G3857" s="6">
        <v>-45470.91542288557</v>
      </c>
      <c r="H3857" s="6">
        <v>45698.27</v>
      </c>
      <c r="I3857" s="6">
        <v>-45698.27</v>
      </c>
      <c r="J3857" s="6">
        <v>0</v>
      </c>
      <c r="K3857" s="6">
        <v>36477.996019900493</v>
      </c>
      <c r="L3857" s="6">
        <v>-36477.996019900493</v>
      </c>
      <c r="M3857" s="6">
        <v>36660.385999999999</v>
      </c>
      <c r="N3857" s="6">
        <v>-36660.385999999999</v>
      </c>
    </row>
    <row r="3858" spans="1:14" x14ac:dyDescent="0.25">
      <c r="A3858" s="5" t="s">
        <v>1637</v>
      </c>
      <c r="B3858" s="5" t="s">
        <v>88</v>
      </c>
      <c r="C3858" s="5" t="s">
        <v>42</v>
      </c>
      <c r="D3858" s="5" t="s">
        <v>43</v>
      </c>
      <c r="E3858" s="6">
        <v>193846.43</v>
      </c>
      <c r="F3858" s="6">
        <v>193718.9504950495</v>
      </c>
      <c r="G3858" s="6">
        <v>127.47950495049008</v>
      </c>
      <c r="H3858" s="6">
        <v>195656.14</v>
      </c>
      <c r="I3858" s="6">
        <v>-1809.710000000021</v>
      </c>
      <c r="J3858" s="6">
        <v>36502</v>
      </c>
      <c r="K3858" s="6">
        <v>36477.996039603953</v>
      </c>
      <c r="L3858" s="6">
        <v>24.00396039604675</v>
      </c>
      <c r="M3858" s="6">
        <v>36842.775999999998</v>
      </c>
      <c r="N3858" s="6">
        <v>-340.77599999999802</v>
      </c>
    </row>
    <row r="3859" spans="1:14" x14ac:dyDescent="0.25">
      <c r="A3859" s="5" t="s">
        <v>1637</v>
      </c>
      <c r="B3859" s="5" t="s">
        <v>89</v>
      </c>
      <c r="C3859" s="5" t="s">
        <v>42</v>
      </c>
      <c r="D3859" s="5" t="s">
        <v>53</v>
      </c>
      <c r="E3859" s="6">
        <v>144146.51999999999</v>
      </c>
      <c r="F3859" s="6">
        <v>142886.1791044776</v>
      </c>
      <c r="G3859" s="6">
        <v>1260.3408955223858</v>
      </c>
      <c r="H3859" s="6">
        <v>143600.60999999999</v>
      </c>
      <c r="I3859" s="6">
        <v>545.91000000000349</v>
      </c>
      <c r="J3859" s="6">
        <v>27600</v>
      </c>
      <c r="K3859" s="6">
        <v>27358.496517412936</v>
      </c>
      <c r="L3859" s="6">
        <v>241.50348258706435</v>
      </c>
      <c r="M3859" s="6">
        <v>27495.289000000001</v>
      </c>
      <c r="N3859" s="6">
        <v>104.71099999999933</v>
      </c>
    </row>
    <row r="3860" spans="1:14" x14ac:dyDescent="0.25">
      <c r="A3860" s="5" t="s">
        <v>1637</v>
      </c>
      <c r="B3860" s="5" t="s">
        <v>54</v>
      </c>
      <c r="C3860" s="5" t="s">
        <v>42</v>
      </c>
      <c r="D3860" s="5" t="s">
        <v>55</v>
      </c>
      <c r="E3860" s="6">
        <v>1841.77</v>
      </c>
      <c r="F3860" s="6">
        <v>1805.6568627450981</v>
      </c>
      <c r="G3860" s="6">
        <v>36.113137254901858</v>
      </c>
      <c r="H3860" s="6">
        <v>1841.77</v>
      </c>
      <c r="I3860" s="6">
        <v>0</v>
      </c>
      <c r="J3860" s="6">
        <v>334.86799999999999</v>
      </c>
      <c r="K3860" s="6">
        <v>328.30196078431374</v>
      </c>
      <c r="L3860" s="6">
        <v>6.5660392156862599</v>
      </c>
      <c r="M3860" s="6">
        <v>334.86799999999999</v>
      </c>
      <c r="N3860" s="6">
        <v>0</v>
      </c>
    </row>
    <row r="3861" spans="1:14" x14ac:dyDescent="0.25">
      <c r="A3861" s="5" t="s">
        <v>1639</v>
      </c>
      <c r="B3861" s="5" t="s">
        <v>25</v>
      </c>
      <c r="C3861" s="5" t="s">
        <v>26</v>
      </c>
      <c r="D3861" s="5" t="s">
        <v>27</v>
      </c>
      <c r="E3861" s="6">
        <v>508.22</v>
      </c>
      <c r="F3861" s="6">
        <v>0</v>
      </c>
      <c r="G3861" s="6">
        <v>508.22</v>
      </c>
      <c r="H3861" s="6">
        <v>0</v>
      </c>
      <c r="I3861" s="6">
        <v>508.22</v>
      </c>
      <c r="J3861" s="6">
        <v>0</v>
      </c>
      <c r="K3861" s="6">
        <v>0</v>
      </c>
      <c r="L3861" s="6">
        <v>0</v>
      </c>
      <c r="M3861" s="6">
        <v>0</v>
      </c>
      <c r="N3861" s="6">
        <v>0</v>
      </c>
    </row>
    <row r="3862" spans="1:14" x14ac:dyDescent="0.25">
      <c r="A3862" s="5" t="s">
        <v>1639</v>
      </c>
      <c r="B3862" s="5" t="s">
        <v>32</v>
      </c>
      <c r="C3862" s="5" t="s">
        <v>33</v>
      </c>
      <c r="D3862" s="5" t="s">
        <v>27</v>
      </c>
      <c r="E3862" s="6">
        <v>612.67999999999995</v>
      </c>
      <c r="F3862" s="6">
        <v>0</v>
      </c>
      <c r="G3862" s="6">
        <v>612.67999999999995</v>
      </c>
      <c r="H3862" s="6">
        <v>623.71</v>
      </c>
      <c r="I3862" s="6">
        <v>-11.030000000000086</v>
      </c>
      <c r="J3862" s="6">
        <v>1.51</v>
      </c>
      <c r="K3862" s="6">
        <v>0</v>
      </c>
      <c r="L3862" s="6">
        <v>1.51</v>
      </c>
      <c r="M3862" s="6">
        <v>1.5369999999999999</v>
      </c>
      <c r="N3862" s="6">
        <v>-2.6999999999999913E-2</v>
      </c>
    </row>
    <row r="3863" spans="1:14" x14ac:dyDescent="0.25">
      <c r="A3863" s="5" t="s">
        <v>1639</v>
      </c>
      <c r="B3863" s="5" t="s">
        <v>34</v>
      </c>
      <c r="C3863" s="5" t="s">
        <v>33</v>
      </c>
      <c r="D3863" s="5" t="s">
        <v>27</v>
      </c>
      <c r="E3863" s="6">
        <v>2739.14</v>
      </c>
      <c r="F3863" s="6">
        <v>0</v>
      </c>
      <c r="G3863" s="6">
        <v>2739.14</v>
      </c>
      <c r="H3863" s="6">
        <v>2788.43</v>
      </c>
      <c r="I3863" s="6">
        <v>-49.289999999999964</v>
      </c>
      <c r="J3863" s="6">
        <v>1.51</v>
      </c>
      <c r="K3863" s="6">
        <v>0</v>
      </c>
      <c r="L3863" s="6">
        <v>1.51</v>
      </c>
      <c r="M3863" s="6">
        <v>1.5369999999999999</v>
      </c>
      <c r="N3863" s="6">
        <v>-2.6999999999999913E-2</v>
      </c>
    </row>
    <row r="3864" spans="1:14" x14ac:dyDescent="0.25">
      <c r="A3864" s="5" t="s">
        <v>1639</v>
      </c>
      <c r="B3864" s="5" t="s">
        <v>35</v>
      </c>
      <c r="C3864" s="5" t="s">
        <v>33</v>
      </c>
      <c r="D3864" s="5" t="s">
        <v>27</v>
      </c>
      <c r="E3864" s="6">
        <v>3225.86</v>
      </c>
      <c r="F3864" s="6">
        <v>0</v>
      </c>
      <c r="G3864" s="6">
        <v>3225.86</v>
      </c>
      <c r="H3864" s="6">
        <v>3283.84</v>
      </c>
      <c r="I3864" s="6">
        <v>-57.980000000000018</v>
      </c>
      <c r="J3864" s="6">
        <v>31.71</v>
      </c>
      <c r="K3864" s="6">
        <v>0</v>
      </c>
      <c r="L3864" s="6">
        <v>31.71</v>
      </c>
      <c r="M3864" s="6">
        <v>32.28</v>
      </c>
      <c r="N3864" s="6">
        <v>-0.57000000000000028</v>
      </c>
    </row>
    <row r="3865" spans="1:14" x14ac:dyDescent="0.25">
      <c r="A3865" s="5" t="s">
        <v>1639</v>
      </c>
      <c r="B3865" s="5" t="s">
        <v>424</v>
      </c>
      <c r="C3865" s="5" t="s">
        <v>39</v>
      </c>
      <c r="D3865" s="5" t="s">
        <v>40</v>
      </c>
      <c r="E3865" s="6">
        <v>-196881.1</v>
      </c>
      <c r="F3865" s="6">
        <v>0</v>
      </c>
      <c r="G3865" s="6">
        <v>-196881.1</v>
      </c>
      <c r="H3865" s="6">
        <v>-196881.06</v>
      </c>
      <c r="I3865" s="6">
        <v>-4.0000000008149073E-2</v>
      </c>
      <c r="J3865" s="6">
        <v>-1076</v>
      </c>
      <c r="K3865" s="6">
        <v>0</v>
      </c>
      <c r="L3865" s="6">
        <v>-1076</v>
      </c>
      <c r="M3865" s="6">
        <v>-1076</v>
      </c>
      <c r="N3865" s="6">
        <v>0</v>
      </c>
    </row>
    <row r="3866" spans="1:14" x14ac:dyDescent="0.25">
      <c r="A3866" s="5" t="s">
        <v>1639</v>
      </c>
      <c r="B3866" s="5" t="s">
        <v>425</v>
      </c>
      <c r="C3866" s="5" t="s">
        <v>42</v>
      </c>
      <c r="D3866" s="5" t="s">
        <v>58</v>
      </c>
      <c r="E3866" s="6">
        <v>155664.92000000001</v>
      </c>
      <c r="F3866" s="6">
        <v>155448.05970149252</v>
      </c>
      <c r="G3866" s="6">
        <v>216.86029850749765</v>
      </c>
      <c r="H3866" s="6">
        <v>156225.29999999999</v>
      </c>
      <c r="I3866" s="6">
        <v>-560.37999999997555</v>
      </c>
      <c r="J3866" s="6">
        <v>6465</v>
      </c>
      <c r="K3866" s="6">
        <v>6456</v>
      </c>
      <c r="L3866" s="6">
        <v>9</v>
      </c>
      <c r="M3866" s="6">
        <v>6488.28</v>
      </c>
      <c r="N3866" s="6">
        <v>-23.279999999999745</v>
      </c>
    </row>
    <row r="3867" spans="1:14" x14ac:dyDescent="0.25">
      <c r="A3867" s="5" t="s">
        <v>1639</v>
      </c>
      <c r="B3867" s="5" t="s">
        <v>1478</v>
      </c>
      <c r="C3867" s="5" t="s">
        <v>42</v>
      </c>
      <c r="D3867" s="5" t="s">
        <v>43</v>
      </c>
      <c r="E3867" s="6">
        <v>3058.12</v>
      </c>
      <c r="F3867" s="6">
        <v>0</v>
      </c>
      <c r="G3867" s="6">
        <v>3058.12</v>
      </c>
      <c r="H3867" s="6">
        <v>0</v>
      </c>
      <c r="I3867" s="6">
        <v>3058.12</v>
      </c>
      <c r="J3867" s="6">
        <v>6500</v>
      </c>
      <c r="K3867" s="6">
        <v>0</v>
      </c>
      <c r="L3867" s="6">
        <v>6500</v>
      </c>
      <c r="M3867" s="6">
        <v>0</v>
      </c>
      <c r="N3867" s="6">
        <v>6500</v>
      </c>
    </row>
    <row r="3868" spans="1:14" x14ac:dyDescent="0.25">
      <c r="A3868" s="5" t="s">
        <v>1639</v>
      </c>
      <c r="B3868" s="5" t="s">
        <v>94</v>
      </c>
      <c r="C3868" s="5" t="s">
        <v>42</v>
      </c>
      <c r="D3868" s="5" t="s">
        <v>43</v>
      </c>
      <c r="E3868" s="6">
        <v>558.36</v>
      </c>
      <c r="F3868" s="6">
        <v>556.2885572139304</v>
      </c>
      <c r="G3868" s="6">
        <v>2.0714427860696105</v>
      </c>
      <c r="H3868" s="6">
        <v>559.07000000000005</v>
      </c>
      <c r="I3868" s="6">
        <v>-0.71000000000003638</v>
      </c>
      <c r="J3868" s="6">
        <v>1080</v>
      </c>
      <c r="K3868" s="6">
        <v>1076</v>
      </c>
      <c r="L3868" s="6">
        <v>4</v>
      </c>
      <c r="M3868" s="6">
        <v>1081.3800000000001</v>
      </c>
      <c r="N3868" s="6">
        <v>-1.3800000000001091</v>
      </c>
    </row>
    <row r="3869" spans="1:14" x14ac:dyDescent="0.25">
      <c r="A3869" s="5" t="s">
        <v>1639</v>
      </c>
      <c r="B3869" s="5" t="s">
        <v>426</v>
      </c>
      <c r="C3869" s="5" t="s">
        <v>42</v>
      </c>
      <c r="D3869" s="5" t="s">
        <v>43</v>
      </c>
      <c r="E3869" s="6">
        <v>0</v>
      </c>
      <c r="F3869" s="6">
        <v>3037.4187192118225</v>
      </c>
      <c r="G3869" s="6">
        <v>-3037.4187192118225</v>
      </c>
      <c r="H3869" s="6">
        <v>3082.98</v>
      </c>
      <c r="I3869" s="6">
        <v>-3082.98</v>
      </c>
      <c r="J3869" s="6">
        <v>0</v>
      </c>
      <c r="K3869" s="6">
        <v>6456</v>
      </c>
      <c r="L3869" s="6">
        <v>-6456</v>
      </c>
      <c r="M3869" s="6">
        <v>6552.84</v>
      </c>
      <c r="N3869" s="6">
        <v>-6552.84</v>
      </c>
    </row>
    <row r="3870" spans="1:14" x14ac:dyDescent="0.25">
      <c r="A3870" s="5" t="s">
        <v>1639</v>
      </c>
      <c r="B3870" s="5" t="s">
        <v>427</v>
      </c>
      <c r="C3870" s="5" t="s">
        <v>42</v>
      </c>
      <c r="D3870" s="5" t="s">
        <v>43</v>
      </c>
      <c r="E3870" s="6">
        <v>5048.88</v>
      </c>
      <c r="F3870" s="6">
        <v>4984.0295566502464</v>
      </c>
      <c r="G3870" s="6">
        <v>64.850443349753732</v>
      </c>
      <c r="H3870" s="6">
        <v>5058.79</v>
      </c>
      <c r="I3870" s="6">
        <v>-9.9099999999998545</v>
      </c>
      <c r="J3870" s="6">
        <v>6540</v>
      </c>
      <c r="K3870" s="6">
        <v>6456</v>
      </c>
      <c r="L3870" s="6">
        <v>84</v>
      </c>
      <c r="M3870" s="6">
        <v>6552.84</v>
      </c>
      <c r="N3870" s="6">
        <v>-12.840000000000146</v>
      </c>
    </row>
    <row r="3871" spans="1:14" x14ac:dyDescent="0.25">
      <c r="A3871" s="5" t="s">
        <v>1639</v>
      </c>
      <c r="B3871" s="5" t="s">
        <v>428</v>
      </c>
      <c r="C3871" s="5" t="s">
        <v>42</v>
      </c>
      <c r="D3871" s="5" t="s">
        <v>43</v>
      </c>
      <c r="E3871" s="6">
        <v>6414.34</v>
      </c>
      <c r="F3871" s="6">
        <v>6274.3940886699511</v>
      </c>
      <c r="G3871" s="6">
        <v>139.94591133004906</v>
      </c>
      <c r="H3871" s="6">
        <v>6368.51</v>
      </c>
      <c r="I3871" s="6">
        <v>45.829999999999927</v>
      </c>
      <c r="J3871" s="6">
        <v>6600</v>
      </c>
      <c r="K3871" s="6">
        <v>6456</v>
      </c>
      <c r="L3871" s="6">
        <v>144</v>
      </c>
      <c r="M3871" s="6">
        <v>6552.84</v>
      </c>
      <c r="N3871" s="6">
        <v>47.159999999999854</v>
      </c>
    </row>
    <row r="3872" spans="1:14" x14ac:dyDescent="0.25">
      <c r="A3872" s="5" t="s">
        <v>1639</v>
      </c>
      <c r="B3872" s="5" t="s">
        <v>429</v>
      </c>
      <c r="C3872" s="5" t="s">
        <v>42</v>
      </c>
      <c r="D3872" s="5" t="s">
        <v>43</v>
      </c>
      <c r="E3872" s="6">
        <v>7408.26</v>
      </c>
      <c r="F3872" s="6">
        <v>7033.4876847290643</v>
      </c>
      <c r="G3872" s="6">
        <v>374.77231527093591</v>
      </c>
      <c r="H3872" s="6">
        <v>7138.99</v>
      </c>
      <c r="I3872" s="6">
        <v>269.27000000000044</v>
      </c>
      <c r="J3872" s="6">
        <v>6800</v>
      </c>
      <c r="K3872" s="6">
        <v>6456</v>
      </c>
      <c r="L3872" s="6">
        <v>344</v>
      </c>
      <c r="M3872" s="6">
        <v>6552.84</v>
      </c>
      <c r="N3872" s="6">
        <v>247.15999999999985</v>
      </c>
    </row>
    <row r="3873" spans="1:14" x14ac:dyDescent="0.25">
      <c r="A3873" s="5" t="s">
        <v>1639</v>
      </c>
      <c r="B3873" s="5" t="s">
        <v>430</v>
      </c>
      <c r="C3873" s="5" t="s">
        <v>42</v>
      </c>
      <c r="D3873" s="5" t="s">
        <v>43</v>
      </c>
      <c r="E3873" s="6">
        <v>11642.32</v>
      </c>
      <c r="F3873" s="6">
        <v>11577.763546798029</v>
      </c>
      <c r="G3873" s="6">
        <v>64.556453201970726</v>
      </c>
      <c r="H3873" s="6">
        <v>11751.43</v>
      </c>
      <c r="I3873" s="6">
        <v>-109.11000000000058</v>
      </c>
      <c r="J3873" s="6">
        <v>1082</v>
      </c>
      <c r="K3873" s="6">
        <v>1076</v>
      </c>
      <c r="L3873" s="6">
        <v>6</v>
      </c>
      <c r="M3873" s="6">
        <v>1092.1400000000001</v>
      </c>
      <c r="N3873" s="6">
        <v>-10.1400000000001</v>
      </c>
    </row>
    <row r="3874" spans="1:14" x14ac:dyDescent="0.25">
      <c r="A3874" s="5" t="s">
        <v>1640</v>
      </c>
      <c r="B3874" s="5" t="s">
        <v>25</v>
      </c>
      <c r="C3874" s="5" t="s">
        <v>26</v>
      </c>
      <c r="D3874" s="5" t="s">
        <v>27</v>
      </c>
      <c r="E3874" s="6">
        <v>6244.82</v>
      </c>
      <c r="F3874" s="6">
        <v>0</v>
      </c>
      <c r="G3874" s="6">
        <v>6244.82</v>
      </c>
      <c r="H3874" s="6">
        <v>0</v>
      </c>
      <c r="I3874" s="6">
        <v>6244.82</v>
      </c>
      <c r="J3874" s="6">
        <v>0</v>
      </c>
      <c r="K3874" s="6">
        <v>0</v>
      </c>
      <c r="L3874" s="6">
        <v>0</v>
      </c>
      <c r="M3874" s="6">
        <v>0</v>
      </c>
      <c r="N3874" s="6">
        <v>0</v>
      </c>
    </row>
    <row r="3875" spans="1:14" x14ac:dyDescent="0.25">
      <c r="A3875" s="5" t="s">
        <v>1640</v>
      </c>
      <c r="B3875" s="5" t="s">
        <v>32</v>
      </c>
      <c r="C3875" s="5" t="s">
        <v>33</v>
      </c>
      <c r="D3875" s="5" t="s">
        <v>27</v>
      </c>
      <c r="E3875" s="6">
        <v>981.92</v>
      </c>
      <c r="F3875" s="6">
        <v>0</v>
      </c>
      <c r="G3875" s="6">
        <v>981.92</v>
      </c>
      <c r="H3875" s="6">
        <v>1474.64</v>
      </c>
      <c r="I3875" s="6">
        <v>-492.72000000000014</v>
      </c>
      <c r="J3875" s="6">
        <v>2.42</v>
      </c>
      <c r="K3875" s="6">
        <v>0</v>
      </c>
      <c r="L3875" s="6">
        <v>2.42</v>
      </c>
      <c r="M3875" s="6">
        <v>3.6339999999999999</v>
      </c>
      <c r="N3875" s="6">
        <v>-1.214</v>
      </c>
    </row>
    <row r="3876" spans="1:14" x14ac:dyDescent="0.25">
      <c r="A3876" s="5" t="s">
        <v>1640</v>
      </c>
      <c r="B3876" s="5" t="s">
        <v>34</v>
      </c>
      <c r="C3876" s="5" t="s">
        <v>33</v>
      </c>
      <c r="D3876" s="5" t="s">
        <v>27</v>
      </c>
      <c r="E3876" s="6">
        <v>4389.88</v>
      </c>
      <c r="F3876" s="6">
        <v>0</v>
      </c>
      <c r="G3876" s="6">
        <v>4389.88</v>
      </c>
      <c r="H3876" s="6">
        <v>6592.73</v>
      </c>
      <c r="I3876" s="6">
        <v>-2202.8499999999995</v>
      </c>
      <c r="J3876" s="6">
        <v>2.42</v>
      </c>
      <c r="K3876" s="6">
        <v>0</v>
      </c>
      <c r="L3876" s="6">
        <v>2.42</v>
      </c>
      <c r="M3876" s="6">
        <v>3.6339999999999999</v>
      </c>
      <c r="N3876" s="6">
        <v>-1.214</v>
      </c>
    </row>
    <row r="3877" spans="1:14" x14ac:dyDescent="0.25">
      <c r="A3877" s="5" t="s">
        <v>1640</v>
      </c>
      <c r="B3877" s="5" t="s">
        <v>35</v>
      </c>
      <c r="C3877" s="5" t="s">
        <v>33</v>
      </c>
      <c r="D3877" s="5" t="s">
        <v>27</v>
      </c>
      <c r="E3877" s="6">
        <v>5169.92</v>
      </c>
      <c r="F3877" s="6">
        <v>0</v>
      </c>
      <c r="G3877" s="6">
        <v>5169.92</v>
      </c>
      <c r="H3877" s="6">
        <v>7764.03</v>
      </c>
      <c r="I3877" s="6">
        <v>-2594.1099999999997</v>
      </c>
      <c r="J3877" s="6">
        <v>50.82</v>
      </c>
      <c r="K3877" s="6">
        <v>0</v>
      </c>
      <c r="L3877" s="6">
        <v>50.82</v>
      </c>
      <c r="M3877" s="6">
        <v>76.319999999999993</v>
      </c>
      <c r="N3877" s="6">
        <v>-25.499999999999993</v>
      </c>
    </row>
    <row r="3878" spans="1:14" x14ac:dyDescent="0.25">
      <c r="A3878" s="5" t="s">
        <v>1640</v>
      </c>
      <c r="B3878" s="5" t="s">
        <v>302</v>
      </c>
      <c r="C3878" s="5" t="s">
        <v>39</v>
      </c>
      <c r="D3878" s="5" t="s">
        <v>40</v>
      </c>
      <c r="E3878" s="6">
        <v>-406295.12</v>
      </c>
      <c r="F3878" s="6">
        <v>0</v>
      </c>
      <c r="G3878" s="6">
        <v>-406295.12</v>
      </c>
      <c r="H3878" s="6">
        <v>-406295.18</v>
      </c>
      <c r="I3878" s="6">
        <v>5.9999999997671694E-2</v>
      </c>
      <c r="J3878" s="6">
        <v>-2544</v>
      </c>
      <c r="K3878" s="6">
        <v>0</v>
      </c>
      <c r="L3878" s="6">
        <v>-2544</v>
      </c>
      <c r="M3878" s="6">
        <v>-2544</v>
      </c>
      <c r="N3878" s="6">
        <v>0</v>
      </c>
    </row>
    <row r="3879" spans="1:14" x14ac:dyDescent="0.25">
      <c r="A3879" s="5" t="s">
        <v>1640</v>
      </c>
      <c r="B3879" s="5" t="s">
        <v>303</v>
      </c>
      <c r="C3879" s="5" t="s">
        <v>42</v>
      </c>
      <c r="D3879" s="5" t="s">
        <v>58</v>
      </c>
      <c r="E3879" s="6">
        <v>312579.15999999997</v>
      </c>
      <c r="F3879" s="6">
        <v>311661.06467661692</v>
      </c>
      <c r="G3879" s="6">
        <v>918.09532338305144</v>
      </c>
      <c r="H3879" s="6">
        <v>313219.37</v>
      </c>
      <c r="I3879" s="6">
        <v>-640.21000000002095</v>
      </c>
      <c r="J3879" s="6">
        <v>15309</v>
      </c>
      <c r="K3879" s="6">
        <v>15264</v>
      </c>
      <c r="L3879" s="6">
        <v>45</v>
      </c>
      <c r="M3879" s="6">
        <v>15340.32</v>
      </c>
      <c r="N3879" s="6">
        <v>-31.319999999999709</v>
      </c>
    </row>
    <row r="3880" spans="1:14" x14ac:dyDescent="0.25">
      <c r="A3880" s="5" t="s">
        <v>1640</v>
      </c>
      <c r="B3880" s="5" t="s">
        <v>304</v>
      </c>
      <c r="C3880" s="5" t="s">
        <v>42</v>
      </c>
      <c r="D3880" s="5" t="s">
        <v>43</v>
      </c>
      <c r="E3880" s="6">
        <v>7245.39</v>
      </c>
      <c r="F3880" s="6">
        <v>0</v>
      </c>
      <c r="G3880" s="6">
        <v>7245.39</v>
      </c>
      <c r="H3880" s="6">
        <v>0</v>
      </c>
      <c r="I3880" s="6">
        <v>7245.39</v>
      </c>
      <c r="J3880" s="6">
        <v>15400</v>
      </c>
      <c r="K3880" s="6">
        <v>0</v>
      </c>
      <c r="L3880" s="6">
        <v>15400</v>
      </c>
      <c r="M3880" s="6">
        <v>0</v>
      </c>
      <c r="N3880" s="6">
        <v>15400</v>
      </c>
    </row>
    <row r="3881" spans="1:14" x14ac:dyDescent="0.25">
      <c r="A3881" s="5" t="s">
        <v>1640</v>
      </c>
      <c r="B3881" s="5" t="s">
        <v>94</v>
      </c>
      <c r="C3881" s="5" t="s">
        <v>42</v>
      </c>
      <c r="D3881" s="5" t="s">
        <v>43</v>
      </c>
      <c r="E3881" s="6">
        <v>1318.35</v>
      </c>
      <c r="F3881" s="6">
        <v>1315.2437810945273</v>
      </c>
      <c r="G3881" s="6">
        <v>3.1062189054725877</v>
      </c>
      <c r="H3881" s="6">
        <v>1321.82</v>
      </c>
      <c r="I3881" s="6">
        <v>-3.4700000000000273</v>
      </c>
      <c r="J3881" s="6">
        <v>2550</v>
      </c>
      <c r="K3881" s="6">
        <v>2543.9999999999995</v>
      </c>
      <c r="L3881" s="6">
        <v>6.0000000000004547</v>
      </c>
      <c r="M3881" s="6">
        <v>2556.7199999999998</v>
      </c>
      <c r="N3881" s="6">
        <v>-6.7199999999997999</v>
      </c>
    </row>
    <row r="3882" spans="1:14" x14ac:dyDescent="0.25">
      <c r="A3882" s="5" t="s">
        <v>1640</v>
      </c>
      <c r="B3882" s="5" t="s">
        <v>305</v>
      </c>
      <c r="C3882" s="5" t="s">
        <v>42</v>
      </c>
      <c r="D3882" s="5" t="s">
        <v>43</v>
      </c>
      <c r="E3882" s="6">
        <v>0</v>
      </c>
      <c r="F3882" s="6">
        <v>7181.4088669950743</v>
      </c>
      <c r="G3882" s="6">
        <v>-7181.4088669950743</v>
      </c>
      <c r="H3882" s="6">
        <v>7289.13</v>
      </c>
      <c r="I3882" s="6">
        <v>-7289.13</v>
      </c>
      <c r="J3882" s="6">
        <v>0</v>
      </c>
      <c r="K3882" s="6">
        <v>15264</v>
      </c>
      <c r="L3882" s="6">
        <v>-15264</v>
      </c>
      <c r="M3882" s="6">
        <v>15492.96</v>
      </c>
      <c r="N3882" s="6">
        <v>-15492.96</v>
      </c>
    </row>
    <row r="3883" spans="1:14" x14ac:dyDescent="0.25">
      <c r="A3883" s="5" t="s">
        <v>1640</v>
      </c>
      <c r="B3883" s="5" t="s">
        <v>432</v>
      </c>
      <c r="C3883" s="5" t="s">
        <v>42</v>
      </c>
      <c r="D3883" s="5" t="s">
        <v>43</v>
      </c>
      <c r="E3883" s="6">
        <v>11989</v>
      </c>
      <c r="F3883" s="6">
        <v>11783.655172413793</v>
      </c>
      <c r="G3883" s="6">
        <v>205.34482758620652</v>
      </c>
      <c r="H3883" s="6">
        <v>11960.41</v>
      </c>
      <c r="I3883" s="6">
        <v>28.590000000000146</v>
      </c>
      <c r="J3883" s="6">
        <v>15530</v>
      </c>
      <c r="K3883" s="6">
        <v>15264</v>
      </c>
      <c r="L3883" s="6">
        <v>266</v>
      </c>
      <c r="M3883" s="6">
        <v>15492.96</v>
      </c>
      <c r="N3883" s="6">
        <v>37.040000000000873</v>
      </c>
    </row>
    <row r="3884" spans="1:14" x14ac:dyDescent="0.25">
      <c r="A3884" s="5" t="s">
        <v>1640</v>
      </c>
      <c r="B3884" s="5" t="s">
        <v>307</v>
      </c>
      <c r="C3884" s="5" t="s">
        <v>42</v>
      </c>
      <c r="D3884" s="5" t="s">
        <v>43</v>
      </c>
      <c r="E3884" s="6">
        <v>14869.61</v>
      </c>
      <c r="F3884" s="6">
        <v>14834.620689655172</v>
      </c>
      <c r="G3884" s="6">
        <v>34.989310344828482</v>
      </c>
      <c r="H3884" s="6">
        <v>15057.14</v>
      </c>
      <c r="I3884" s="6">
        <v>-187.52999999999884</v>
      </c>
      <c r="J3884" s="6">
        <v>15300</v>
      </c>
      <c r="K3884" s="6">
        <v>15264</v>
      </c>
      <c r="L3884" s="6">
        <v>36</v>
      </c>
      <c r="M3884" s="6">
        <v>15492.96</v>
      </c>
      <c r="N3884" s="6">
        <v>-192.95999999999913</v>
      </c>
    </row>
    <row r="3885" spans="1:14" x14ac:dyDescent="0.25">
      <c r="A3885" s="5" t="s">
        <v>1640</v>
      </c>
      <c r="B3885" s="5" t="s">
        <v>308</v>
      </c>
      <c r="C3885" s="5" t="s">
        <v>42</v>
      </c>
      <c r="D3885" s="5" t="s">
        <v>43</v>
      </c>
      <c r="E3885" s="6">
        <v>16886.47</v>
      </c>
      <c r="F3885" s="6">
        <v>16629.36945812808</v>
      </c>
      <c r="G3885" s="6">
        <v>257.10054187192145</v>
      </c>
      <c r="H3885" s="6">
        <v>16878.810000000001</v>
      </c>
      <c r="I3885" s="6">
        <v>7.6599999999998545</v>
      </c>
      <c r="J3885" s="6">
        <v>15500</v>
      </c>
      <c r="K3885" s="6">
        <v>15264</v>
      </c>
      <c r="L3885" s="6">
        <v>236</v>
      </c>
      <c r="M3885" s="6">
        <v>15492.96</v>
      </c>
      <c r="N3885" s="6">
        <v>7.0400000000008731</v>
      </c>
    </row>
    <row r="3886" spans="1:14" x14ac:dyDescent="0.25">
      <c r="A3886" s="5" t="s">
        <v>1640</v>
      </c>
      <c r="B3886" s="5" t="s">
        <v>309</v>
      </c>
      <c r="C3886" s="5" t="s">
        <v>42</v>
      </c>
      <c r="D3886" s="5" t="s">
        <v>43</v>
      </c>
      <c r="E3886" s="6">
        <v>24620.6</v>
      </c>
      <c r="F3886" s="6">
        <v>24371.517241379312</v>
      </c>
      <c r="G3886" s="6">
        <v>249.08275862068695</v>
      </c>
      <c r="H3886" s="6">
        <v>24737.09</v>
      </c>
      <c r="I3886" s="6">
        <v>-116.4900000000016</v>
      </c>
      <c r="J3886" s="6">
        <v>2570</v>
      </c>
      <c r="K3886" s="6">
        <v>2544</v>
      </c>
      <c r="L3886" s="6">
        <v>26</v>
      </c>
      <c r="M3886" s="6">
        <v>2582.16</v>
      </c>
      <c r="N3886" s="6">
        <v>-12.159999999999854</v>
      </c>
    </row>
    <row r="3887" spans="1:14" x14ac:dyDescent="0.25">
      <c r="A3887" s="5" t="s">
        <v>1641</v>
      </c>
      <c r="B3887" s="5" t="s">
        <v>25</v>
      </c>
      <c r="C3887" s="5" t="s">
        <v>26</v>
      </c>
      <c r="D3887" s="5" t="s">
        <v>27</v>
      </c>
      <c r="E3887" s="6">
        <v>2331.75</v>
      </c>
      <c r="F3887" s="6">
        <v>0</v>
      </c>
      <c r="G3887" s="6">
        <v>2331.75</v>
      </c>
      <c r="H3887" s="6">
        <v>0</v>
      </c>
      <c r="I3887" s="6">
        <v>2331.75</v>
      </c>
      <c r="J3887" s="6">
        <v>0</v>
      </c>
      <c r="K3887" s="6">
        <v>0</v>
      </c>
      <c r="L3887" s="6">
        <v>0</v>
      </c>
      <c r="M3887" s="6">
        <v>0</v>
      </c>
      <c r="N3887" s="6">
        <v>0</v>
      </c>
    </row>
    <row r="3888" spans="1:14" x14ac:dyDescent="0.25">
      <c r="A3888" s="5" t="s">
        <v>1641</v>
      </c>
      <c r="B3888" s="5" t="s">
        <v>30</v>
      </c>
      <c r="C3888" s="5" t="s">
        <v>29</v>
      </c>
      <c r="D3888" s="5" t="s">
        <v>27</v>
      </c>
      <c r="E3888" s="6">
        <v>77.14</v>
      </c>
      <c r="F3888" s="6">
        <v>0</v>
      </c>
      <c r="G3888" s="6">
        <v>77.14</v>
      </c>
      <c r="H3888" s="6">
        <v>77.63</v>
      </c>
      <c r="I3888" s="6">
        <v>-0.48999999999999488</v>
      </c>
      <c r="J3888" s="6">
        <v>0</v>
      </c>
      <c r="K3888" s="6">
        <v>0</v>
      </c>
      <c r="L3888" s="6">
        <v>0</v>
      </c>
      <c r="M3888" s="6">
        <v>0</v>
      </c>
      <c r="N3888" s="6">
        <v>0</v>
      </c>
    </row>
    <row r="3889" spans="1:14" x14ac:dyDescent="0.25">
      <c r="A3889" s="5" t="s">
        <v>1641</v>
      </c>
      <c r="B3889" s="5" t="s">
        <v>31</v>
      </c>
      <c r="C3889" s="5" t="s">
        <v>29</v>
      </c>
      <c r="D3889" s="5" t="s">
        <v>27</v>
      </c>
      <c r="E3889" s="6">
        <v>345.99</v>
      </c>
      <c r="F3889" s="6">
        <v>0</v>
      </c>
      <c r="G3889" s="6">
        <v>345.99</v>
      </c>
      <c r="H3889" s="6">
        <v>348.18</v>
      </c>
      <c r="I3889" s="6">
        <v>-2.1899999999999977</v>
      </c>
      <c r="J3889" s="6">
        <v>0</v>
      </c>
      <c r="K3889" s="6">
        <v>0</v>
      </c>
      <c r="L3889" s="6">
        <v>0</v>
      </c>
      <c r="M3889" s="6">
        <v>0</v>
      </c>
      <c r="N3889" s="6">
        <v>0</v>
      </c>
    </row>
    <row r="3890" spans="1:14" x14ac:dyDescent="0.25">
      <c r="A3890" s="5" t="s">
        <v>1641</v>
      </c>
      <c r="B3890" s="5" t="s">
        <v>32</v>
      </c>
      <c r="C3890" s="5" t="s">
        <v>33</v>
      </c>
      <c r="D3890" s="5" t="s">
        <v>27</v>
      </c>
      <c r="E3890" s="6">
        <v>1014.38</v>
      </c>
      <c r="F3890" s="6">
        <v>0</v>
      </c>
      <c r="G3890" s="6">
        <v>1014.38</v>
      </c>
      <c r="H3890" s="6">
        <v>1136.0999999999999</v>
      </c>
      <c r="I3890" s="6">
        <v>-121.71999999999991</v>
      </c>
      <c r="J3890" s="6">
        <v>2.5</v>
      </c>
      <c r="K3890" s="6">
        <v>0</v>
      </c>
      <c r="L3890" s="6">
        <v>2.5</v>
      </c>
      <c r="M3890" s="6">
        <v>2.8</v>
      </c>
      <c r="N3890" s="6">
        <v>-0.29999999999999982</v>
      </c>
    </row>
    <row r="3891" spans="1:14" x14ac:dyDescent="0.25">
      <c r="A3891" s="5" t="s">
        <v>1641</v>
      </c>
      <c r="B3891" s="5" t="s">
        <v>28</v>
      </c>
      <c r="C3891" s="5" t="s">
        <v>29</v>
      </c>
      <c r="D3891" s="5" t="s">
        <v>27</v>
      </c>
      <c r="E3891" s="6">
        <v>2465.08</v>
      </c>
      <c r="F3891" s="6">
        <v>0</v>
      </c>
      <c r="G3891" s="6">
        <v>2465.08</v>
      </c>
      <c r="H3891" s="6">
        <v>2480.6799999999998</v>
      </c>
      <c r="I3891" s="6">
        <v>-15.599999999999909</v>
      </c>
      <c r="J3891" s="6">
        <v>0</v>
      </c>
      <c r="K3891" s="6">
        <v>0</v>
      </c>
      <c r="L3891" s="6">
        <v>0</v>
      </c>
      <c r="M3891" s="6">
        <v>0</v>
      </c>
      <c r="N3891" s="6">
        <v>0</v>
      </c>
    </row>
    <row r="3892" spans="1:14" x14ac:dyDescent="0.25">
      <c r="A3892" s="5" t="s">
        <v>1641</v>
      </c>
      <c r="B3892" s="5" t="s">
        <v>36</v>
      </c>
      <c r="C3892" s="5" t="s">
        <v>29</v>
      </c>
      <c r="D3892" s="5" t="s">
        <v>27</v>
      </c>
      <c r="E3892" s="6">
        <v>4446.33</v>
      </c>
      <c r="F3892" s="6">
        <v>0</v>
      </c>
      <c r="G3892" s="6">
        <v>4446.33</v>
      </c>
      <c r="H3892" s="6">
        <v>4474.46</v>
      </c>
      <c r="I3892" s="6">
        <v>-28.130000000000109</v>
      </c>
      <c r="J3892" s="6">
        <v>0</v>
      </c>
      <c r="K3892" s="6">
        <v>0</v>
      </c>
      <c r="L3892" s="6">
        <v>0</v>
      </c>
      <c r="M3892" s="6">
        <v>0</v>
      </c>
      <c r="N3892" s="6">
        <v>0</v>
      </c>
    </row>
    <row r="3893" spans="1:14" x14ac:dyDescent="0.25">
      <c r="A3893" s="5" t="s">
        <v>1641</v>
      </c>
      <c r="B3893" s="5" t="s">
        <v>34</v>
      </c>
      <c r="C3893" s="5" t="s">
        <v>33</v>
      </c>
      <c r="D3893" s="5" t="s">
        <v>27</v>
      </c>
      <c r="E3893" s="6">
        <v>4535</v>
      </c>
      <c r="F3893" s="6">
        <v>0</v>
      </c>
      <c r="G3893" s="6">
        <v>4535</v>
      </c>
      <c r="H3893" s="6">
        <v>5079.2</v>
      </c>
      <c r="I3893" s="6">
        <v>-544.19999999999982</v>
      </c>
      <c r="J3893" s="6">
        <v>2.5</v>
      </c>
      <c r="K3893" s="6">
        <v>0</v>
      </c>
      <c r="L3893" s="6">
        <v>2.5</v>
      </c>
      <c r="M3893" s="6">
        <v>2.8</v>
      </c>
      <c r="N3893" s="6">
        <v>-0.29999999999999982</v>
      </c>
    </row>
    <row r="3894" spans="1:14" x14ac:dyDescent="0.25">
      <c r="A3894" s="5" t="s">
        <v>1641</v>
      </c>
      <c r="B3894" s="5" t="s">
        <v>35</v>
      </c>
      <c r="C3894" s="5" t="s">
        <v>33</v>
      </c>
      <c r="D3894" s="5" t="s">
        <v>27</v>
      </c>
      <c r="E3894" s="6">
        <v>5340.83</v>
      </c>
      <c r="F3894" s="6">
        <v>0</v>
      </c>
      <c r="G3894" s="6">
        <v>5340.83</v>
      </c>
      <c r="H3894" s="6">
        <v>5981.72</v>
      </c>
      <c r="I3894" s="6">
        <v>-640.89000000000033</v>
      </c>
      <c r="J3894" s="6">
        <v>52.5</v>
      </c>
      <c r="K3894" s="6">
        <v>0</v>
      </c>
      <c r="L3894" s="6">
        <v>52.5</v>
      </c>
      <c r="M3894" s="6">
        <v>58.8</v>
      </c>
      <c r="N3894" s="6">
        <v>-6.2999999999999972</v>
      </c>
    </row>
    <row r="3895" spans="1:14" x14ac:dyDescent="0.25">
      <c r="A3895" s="5" t="s">
        <v>1641</v>
      </c>
      <c r="B3895" s="5" t="s">
        <v>37</v>
      </c>
      <c r="C3895" s="5" t="s">
        <v>29</v>
      </c>
      <c r="D3895" s="5" t="s">
        <v>27</v>
      </c>
      <c r="E3895" s="6">
        <v>9747.92</v>
      </c>
      <c r="F3895" s="6">
        <v>0</v>
      </c>
      <c r="G3895" s="6">
        <v>9747.92</v>
      </c>
      <c r="H3895" s="6">
        <v>9809.58</v>
      </c>
      <c r="I3895" s="6">
        <v>-61.659999999999854</v>
      </c>
      <c r="J3895" s="6">
        <v>0</v>
      </c>
      <c r="K3895" s="6">
        <v>0</v>
      </c>
      <c r="L3895" s="6">
        <v>0</v>
      </c>
      <c r="M3895" s="6">
        <v>0</v>
      </c>
      <c r="N3895" s="6">
        <v>0</v>
      </c>
    </row>
    <row r="3896" spans="1:14" x14ac:dyDescent="0.25">
      <c r="A3896" s="5" t="s">
        <v>1641</v>
      </c>
      <c r="B3896" s="5" t="s">
        <v>91</v>
      </c>
      <c r="C3896" s="5" t="s">
        <v>39</v>
      </c>
      <c r="D3896" s="5" t="s">
        <v>40</v>
      </c>
      <c r="E3896" s="6">
        <v>-282591.68</v>
      </c>
      <c r="F3896" s="6">
        <v>0</v>
      </c>
      <c r="G3896" s="6">
        <v>-282591.68</v>
      </c>
      <c r="H3896" s="6">
        <v>-282591.55</v>
      </c>
      <c r="I3896" s="6">
        <v>-0.13000000000465661</v>
      </c>
      <c r="J3896" s="6">
        <v>-2800</v>
      </c>
      <c r="K3896" s="6">
        <v>0</v>
      </c>
      <c r="L3896" s="6">
        <v>-2800</v>
      </c>
      <c r="M3896" s="6">
        <v>-2800</v>
      </c>
      <c r="N3896" s="6">
        <v>0</v>
      </c>
    </row>
    <row r="3897" spans="1:14" x14ac:dyDescent="0.25">
      <c r="A3897" s="5" t="s">
        <v>1641</v>
      </c>
      <c r="B3897" s="5" t="s">
        <v>92</v>
      </c>
      <c r="C3897" s="5" t="s">
        <v>42</v>
      </c>
      <c r="D3897" s="5" t="s">
        <v>43</v>
      </c>
      <c r="E3897" s="6">
        <v>255.36</v>
      </c>
      <c r="F3897" s="6">
        <v>238.33663366336634</v>
      </c>
      <c r="G3897" s="6">
        <v>17.023366336633671</v>
      </c>
      <c r="H3897" s="6">
        <v>240.72</v>
      </c>
      <c r="I3897" s="6">
        <v>14.640000000000015</v>
      </c>
      <c r="J3897" s="6">
        <v>3000</v>
      </c>
      <c r="K3897" s="6">
        <v>2800</v>
      </c>
      <c r="L3897" s="6">
        <v>200</v>
      </c>
      <c r="M3897" s="6">
        <v>2828</v>
      </c>
      <c r="N3897" s="6">
        <v>172</v>
      </c>
    </row>
    <row r="3898" spans="1:14" x14ac:dyDescent="0.25">
      <c r="A3898" s="5" t="s">
        <v>1641</v>
      </c>
      <c r="B3898" s="5" t="s">
        <v>93</v>
      </c>
      <c r="C3898" s="5" t="s">
        <v>42</v>
      </c>
      <c r="D3898" s="5" t="s">
        <v>43</v>
      </c>
      <c r="E3898" s="6">
        <v>1029.71</v>
      </c>
      <c r="F3898" s="6">
        <v>1020.600985221675</v>
      </c>
      <c r="G3898" s="6">
        <v>9.1090147783249904</v>
      </c>
      <c r="H3898" s="6">
        <v>1035.9100000000001</v>
      </c>
      <c r="I3898" s="6">
        <v>-6.2000000000000455</v>
      </c>
      <c r="J3898" s="6">
        <v>16950</v>
      </c>
      <c r="K3898" s="6">
        <v>16800</v>
      </c>
      <c r="L3898" s="6">
        <v>150</v>
      </c>
      <c r="M3898" s="6">
        <v>17052</v>
      </c>
      <c r="N3898" s="6">
        <v>-102</v>
      </c>
    </row>
    <row r="3899" spans="1:14" x14ac:dyDescent="0.25">
      <c r="A3899" s="5" t="s">
        <v>1641</v>
      </c>
      <c r="B3899" s="5" t="s">
        <v>94</v>
      </c>
      <c r="C3899" s="5" t="s">
        <v>42</v>
      </c>
      <c r="D3899" s="5" t="s">
        <v>43</v>
      </c>
      <c r="E3899" s="6">
        <v>1452.77</v>
      </c>
      <c r="F3899" s="6">
        <v>1447.6019900497513</v>
      </c>
      <c r="G3899" s="6">
        <v>5.1680099502486883</v>
      </c>
      <c r="H3899" s="6">
        <v>1454.84</v>
      </c>
      <c r="I3899" s="6">
        <v>-2.0699999999999363</v>
      </c>
      <c r="J3899" s="6">
        <v>2810</v>
      </c>
      <c r="K3899" s="6">
        <v>2800</v>
      </c>
      <c r="L3899" s="6">
        <v>10</v>
      </c>
      <c r="M3899" s="6">
        <v>2814</v>
      </c>
      <c r="N3899" s="6">
        <v>-4</v>
      </c>
    </row>
    <row r="3900" spans="1:14" x14ac:dyDescent="0.25">
      <c r="A3900" s="5" t="s">
        <v>1641</v>
      </c>
      <c r="B3900" s="5" t="s">
        <v>45</v>
      </c>
      <c r="C3900" s="5" t="s">
        <v>42</v>
      </c>
      <c r="D3900" s="5" t="s">
        <v>43</v>
      </c>
      <c r="E3900" s="6">
        <v>4615.5600000000004</v>
      </c>
      <c r="F3900" s="6">
        <v>4588.2463054187192</v>
      </c>
      <c r="G3900" s="6">
        <v>27.313694581281197</v>
      </c>
      <c r="H3900" s="6">
        <v>4657.07</v>
      </c>
      <c r="I3900" s="6">
        <v>-41.509999999999309</v>
      </c>
      <c r="J3900" s="6">
        <v>16900</v>
      </c>
      <c r="K3900" s="6">
        <v>16800</v>
      </c>
      <c r="L3900" s="6">
        <v>100</v>
      </c>
      <c r="M3900" s="6">
        <v>17052</v>
      </c>
      <c r="N3900" s="6">
        <v>-152</v>
      </c>
    </row>
    <row r="3901" spans="1:14" x14ac:dyDescent="0.25">
      <c r="A3901" s="5" t="s">
        <v>1641</v>
      </c>
      <c r="B3901" s="5" t="s">
        <v>46</v>
      </c>
      <c r="C3901" s="5" t="s">
        <v>42</v>
      </c>
      <c r="D3901" s="5" t="s">
        <v>43</v>
      </c>
      <c r="E3901" s="6">
        <v>5613.58</v>
      </c>
      <c r="F3901" s="6">
        <v>5547.5270935960589</v>
      </c>
      <c r="G3901" s="6">
        <v>66.052906403941051</v>
      </c>
      <c r="H3901" s="6">
        <v>5630.74</v>
      </c>
      <c r="I3901" s="6">
        <v>-17.159999999999854</v>
      </c>
      <c r="J3901" s="6">
        <v>17000</v>
      </c>
      <c r="K3901" s="6">
        <v>16800</v>
      </c>
      <c r="L3901" s="6">
        <v>200</v>
      </c>
      <c r="M3901" s="6">
        <v>17052</v>
      </c>
      <c r="N3901" s="6">
        <v>-52</v>
      </c>
    </row>
    <row r="3902" spans="1:14" x14ac:dyDescent="0.25">
      <c r="A3902" s="5" t="s">
        <v>1641</v>
      </c>
      <c r="B3902" s="5" t="s">
        <v>47</v>
      </c>
      <c r="C3902" s="5" t="s">
        <v>42</v>
      </c>
      <c r="D3902" s="5" t="s">
        <v>43</v>
      </c>
      <c r="E3902" s="6">
        <v>7993.23</v>
      </c>
      <c r="F3902" s="6">
        <v>7899.1960784313724</v>
      </c>
      <c r="G3902" s="6">
        <v>94.033921568627193</v>
      </c>
      <c r="H3902" s="6">
        <v>8057.18</v>
      </c>
      <c r="I3902" s="6">
        <v>-63.950000000000728</v>
      </c>
      <c r="J3902" s="6">
        <v>17000</v>
      </c>
      <c r="K3902" s="6">
        <v>16800</v>
      </c>
      <c r="L3902" s="6">
        <v>200</v>
      </c>
      <c r="M3902" s="6">
        <v>17136</v>
      </c>
      <c r="N3902" s="6">
        <v>-136</v>
      </c>
    </row>
    <row r="3903" spans="1:14" x14ac:dyDescent="0.25">
      <c r="A3903" s="5" t="s">
        <v>1641</v>
      </c>
      <c r="B3903" s="5" t="s">
        <v>1364</v>
      </c>
      <c r="C3903" s="5" t="s">
        <v>42</v>
      </c>
      <c r="D3903" s="5" t="s">
        <v>43</v>
      </c>
      <c r="E3903" s="6">
        <v>17685.439999999999</v>
      </c>
      <c r="F3903" s="6">
        <v>17477.373134328354</v>
      </c>
      <c r="G3903" s="6">
        <v>208.06686567164434</v>
      </c>
      <c r="H3903" s="6">
        <v>17564.759999999998</v>
      </c>
      <c r="I3903" s="6">
        <v>120.68000000000029</v>
      </c>
      <c r="J3903" s="6">
        <v>17000</v>
      </c>
      <c r="K3903" s="6">
        <v>16800</v>
      </c>
      <c r="L3903" s="6">
        <v>200</v>
      </c>
      <c r="M3903" s="6">
        <v>16884</v>
      </c>
      <c r="N3903" s="6">
        <v>116</v>
      </c>
    </row>
    <row r="3904" spans="1:14" x14ac:dyDescent="0.25">
      <c r="A3904" s="5" t="s">
        <v>1641</v>
      </c>
      <c r="B3904" s="5" t="s">
        <v>48</v>
      </c>
      <c r="C3904" s="5" t="s">
        <v>42</v>
      </c>
      <c r="D3904" s="5" t="s">
        <v>43</v>
      </c>
      <c r="E3904" s="6">
        <v>17945.939999999999</v>
      </c>
      <c r="F3904" s="6">
        <v>17513.290640394091</v>
      </c>
      <c r="G3904" s="6">
        <v>432.6493596059081</v>
      </c>
      <c r="H3904" s="6">
        <v>17775.990000000002</v>
      </c>
      <c r="I3904" s="6">
        <v>169.94999999999709</v>
      </c>
      <c r="J3904" s="6">
        <v>17215</v>
      </c>
      <c r="K3904" s="6">
        <v>16800</v>
      </c>
      <c r="L3904" s="6">
        <v>415</v>
      </c>
      <c r="M3904" s="6">
        <v>17052</v>
      </c>
      <c r="N3904" s="6">
        <v>163</v>
      </c>
    </row>
    <row r="3905" spans="1:14" x14ac:dyDescent="0.25">
      <c r="A3905" s="5" t="s">
        <v>1641</v>
      </c>
      <c r="B3905" s="5" t="s">
        <v>95</v>
      </c>
      <c r="C3905" s="5" t="s">
        <v>42</v>
      </c>
      <c r="D3905" s="5" t="s">
        <v>43</v>
      </c>
      <c r="E3905" s="6">
        <v>25170.17</v>
      </c>
      <c r="F3905" s="6">
        <v>24668</v>
      </c>
      <c r="G3905" s="6">
        <v>502.16999999999825</v>
      </c>
      <c r="H3905" s="6">
        <v>25038.02</v>
      </c>
      <c r="I3905" s="6">
        <v>132.14999999999782</v>
      </c>
      <c r="J3905" s="6">
        <v>2857</v>
      </c>
      <c r="K3905" s="6">
        <v>2800</v>
      </c>
      <c r="L3905" s="6">
        <v>57</v>
      </c>
      <c r="M3905" s="6">
        <v>2842</v>
      </c>
      <c r="N3905" s="6">
        <v>15</v>
      </c>
    </row>
    <row r="3906" spans="1:14" x14ac:dyDescent="0.25">
      <c r="A3906" s="5" t="s">
        <v>1641</v>
      </c>
      <c r="B3906" s="5" t="s">
        <v>51</v>
      </c>
      <c r="C3906" s="5" t="s">
        <v>42</v>
      </c>
      <c r="D3906" s="5" t="s">
        <v>43</v>
      </c>
      <c r="E3906" s="6">
        <v>95088.63</v>
      </c>
      <c r="F3906" s="6">
        <v>94890.940594059401</v>
      </c>
      <c r="G3906" s="6">
        <v>197.68940594060405</v>
      </c>
      <c r="H3906" s="6">
        <v>95839.85</v>
      </c>
      <c r="I3906" s="6">
        <v>-751.22000000000116</v>
      </c>
      <c r="J3906" s="6">
        <v>16835</v>
      </c>
      <c r="K3906" s="6">
        <v>16800</v>
      </c>
      <c r="L3906" s="6">
        <v>35</v>
      </c>
      <c r="M3906" s="6">
        <v>16968</v>
      </c>
      <c r="N3906" s="6">
        <v>-133</v>
      </c>
    </row>
    <row r="3907" spans="1:14" x14ac:dyDescent="0.25">
      <c r="A3907" s="5" t="s">
        <v>1641</v>
      </c>
      <c r="B3907" s="5" t="s">
        <v>52</v>
      </c>
      <c r="C3907" s="5" t="s">
        <v>42</v>
      </c>
      <c r="D3907" s="5" t="s">
        <v>53</v>
      </c>
      <c r="E3907" s="6">
        <v>74588.639999999999</v>
      </c>
      <c r="F3907" s="6">
        <v>74317.495049504956</v>
      </c>
      <c r="G3907" s="6">
        <v>271.1449504950433</v>
      </c>
      <c r="H3907" s="6">
        <v>75060.67</v>
      </c>
      <c r="I3907" s="6">
        <v>-472.02999999999884</v>
      </c>
      <c r="J3907" s="6">
        <v>12646</v>
      </c>
      <c r="K3907" s="6">
        <v>12600</v>
      </c>
      <c r="L3907" s="6">
        <v>46</v>
      </c>
      <c r="M3907" s="6">
        <v>12726</v>
      </c>
      <c r="N3907" s="6">
        <v>-80</v>
      </c>
    </row>
    <row r="3908" spans="1:14" x14ac:dyDescent="0.25">
      <c r="A3908" s="5" t="s">
        <v>1641</v>
      </c>
      <c r="B3908" s="5" t="s">
        <v>54</v>
      </c>
      <c r="C3908" s="5" t="s">
        <v>42</v>
      </c>
      <c r="D3908" s="5" t="s">
        <v>55</v>
      </c>
      <c r="E3908" s="6">
        <v>848.23</v>
      </c>
      <c r="F3908" s="6">
        <v>831.5980392156863</v>
      </c>
      <c r="G3908" s="6">
        <v>16.631960784313719</v>
      </c>
      <c r="H3908" s="6">
        <v>848.23</v>
      </c>
      <c r="I3908" s="6">
        <v>0</v>
      </c>
      <c r="J3908" s="6">
        <v>154.22399999999999</v>
      </c>
      <c r="K3908" s="6">
        <v>151.19999999999999</v>
      </c>
      <c r="L3908" s="6">
        <v>3.0240000000000009</v>
      </c>
      <c r="M3908" s="6">
        <v>154.22399999999999</v>
      </c>
      <c r="N3908" s="6">
        <v>0</v>
      </c>
    </row>
    <row r="3909" spans="1:14" x14ac:dyDescent="0.25">
      <c r="A3909" s="5" t="s">
        <v>1642</v>
      </c>
      <c r="B3909" s="5" t="s">
        <v>25</v>
      </c>
      <c r="C3909" s="5" t="s">
        <v>26</v>
      </c>
      <c r="D3909" s="5" t="s">
        <v>27</v>
      </c>
      <c r="E3909" s="6">
        <v>2803.31</v>
      </c>
      <c r="F3909" s="6">
        <v>0</v>
      </c>
      <c r="G3909" s="6">
        <v>2803.31</v>
      </c>
      <c r="H3909" s="6">
        <v>0</v>
      </c>
      <c r="I3909" s="6">
        <v>2803.31</v>
      </c>
      <c r="J3909" s="6">
        <v>0</v>
      </c>
      <c r="K3909" s="6">
        <v>0</v>
      </c>
      <c r="L3909" s="6">
        <v>0</v>
      </c>
      <c r="M3909" s="6">
        <v>0</v>
      </c>
      <c r="N3909" s="6">
        <v>0</v>
      </c>
    </row>
    <row r="3910" spans="1:14" x14ac:dyDescent="0.25">
      <c r="A3910" s="5" t="s">
        <v>1642</v>
      </c>
      <c r="B3910" s="5" t="s">
        <v>30</v>
      </c>
      <c r="C3910" s="5" t="s">
        <v>29</v>
      </c>
      <c r="D3910" s="5" t="s">
        <v>27</v>
      </c>
      <c r="E3910" s="6">
        <v>81.900000000000006</v>
      </c>
      <c r="F3910" s="6">
        <v>0</v>
      </c>
      <c r="G3910" s="6">
        <v>81.900000000000006</v>
      </c>
      <c r="H3910" s="6">
        <v>83.17</v>
      </c>
      <c r="I3910" s="6">
        <v>-1.269999999999996</v>
      </c>
      <c r="J3910" s="6">
        <v>0</v>
      </c>
      <c r="K3910" s="6">
        <v>0</v>
      </c>
      <c r="L3910" s="6">
        <v>0</v>
      </c>
      <c r="M3910" s="6">
        <v>0</v>
      </c>
      <c r="N3910" s="6">
        <v>0</v>
      </c>
    </row>
    <row r="3911" spans="1:14" x14ac:dyDescent="0.25">
      <c r="A3911" s="5" t="s">
        <v>1642</v>
      </c>
      <c r="B3911" s="5" t="s">
        <v>31</v>
      </c>
      <c r="C3911" s="5" t="s">
        <v>29</v>
      </c>
      <c r="D3911" s="5" t="s">
        <v>27</v>
      </c>
      <c r="E3911" s="6">
        <v>367.34</v>
      </c>
      <c r="F3911" s="6">
        <v>0</v>
      </c>
      <c r="G3911" s="6">
        <v>367.34</v>
      </c>
      <c r="H3911" s="6">
        <v>373.05</v>
      </c>
      <c r="I3911" s="6">
        <v>-5.7100000000000364</v>
      </c>
      <c r="J3911" s="6">
        <v>0</v>
      </c>
      <c r="K3911" s="6">
        <v>0</v>
      </c>
      <c r="L3911" s="6">
        <v>0</v>
      </c>
      <c r="M3911" s="6">
        <v>0</v>
      </c>
      <c r="N3911" s="6">
        <v>0</v>
      </c>
    </row>
    <row r="3912" spans="1:14" x14ac:dyDescent="0.25">
      <c r="A3912" s="5" t="s">
        <v>1642</v>
      </c>
      <c r="B3912" s="5" t="s">
        <v>32</v>
      </c>
      <c r="C3912" s="5" t="s">
        <v>33</v>
      </c>
      <c r="D3912" s="5" t="s">
        <v>27</v>
      </c>
      <c r="E3912" s="6">
        <v>981.92</v>
      </c>
      <c r="F3912" s="6">
        <v>0</v>
      </c>
      <c r="G3912" s="6">
        <v>981.92</v>
      </c>
      <c r="H3912" s="6">
        <v>1217.25</v>
      </c>
      <c r="I3912" s="6">
        <v>-235.33000000000004</v>
      </c>
      <c r="J3912" s="6">
        <v>2.42</v>
      </c>
      <c r="K3912" s="6">
        <v>0</v>
      </c>
      <c r="L3912" s="6">
        <v>2.42</v>
      </c>
      <c r="M3912" s="6">
        <v>3</v>
      </c>
      <c r="N3912" s="6">
        <v>-0.58000000000000007</v>
      </c>
    </row>
    <row r="3913" spans="1:14" x14ac:dyDescent="0.25">
      <c r="A3913" s="5" t="s">
        <v>1642</v>
      </c>
      <c r="B3913" s="5" t="s">
        <v>28</v>
      </c>
      <c r="C3913" s="5" t="s">
        <v>29</v>
      </c>
      <c r="D3913" s="5" t="s">
        <v>27</v>
      </c>
      <c r="E3913" s="6">
        <v>2617.13</v>
      </c>
      <c r="F3913" s="6">
        <v>0</v>
      </c>
      <c r="G3913" s="6">
        <v>2617.13</v>
      </c>
      <c r="H3913" s="6">
        <v>2657.87</v>
      </c>
      <c r="I3913" s="6">
        <v>-40.739999999999782</v>
      </c>
      <c r="J3913" s="6">
        <v>0</v>
      </c>
      <c r="K3913" s="6">
        <v>0</v>
      </c>
      <c r="L3913" s="6">
        <v>0</v>
      </c>
      <c r="M3913" s="6">
        <v>0</v>
      </c>
      <c r="N3913" s="6">
        <v>0</v>
      </c>
    </row>
    <row r="3914" spans="1:14" x14ac:dyDescent="0.25">
      <c r="A3914" s="5" t="s">
        <v>1642</v>
      </c>
      <c r="B3914" s="5" t="s">
        <v>36</v>
      </c>
      <c r="C3914" s="5" t="s">
        <v>29</v>
      </c>
      <c r="D3914" s="5" t="s">
        <v>27</v>
      </c>
      <c r="E3914" s="6">
        <v>4720.58</v>
      </c>
      <c r="F3914" s="6">
        <v>0</v>
      </c>
      <c r="G3914" s="6">
        <v>4720.58</v>
      </c>
      <c r="H3914" s="6">
        <v>4794.07</v>
      </c>
      <c r="I3914" s="6">
        <v>-73.489999999999782</v>
      </c>
      <c r="J3914" s="6">
        <v>0</v>
      </c>
      <c r="K3914" s="6">
        <v>0</v>
      </c>
      <c r="L3914" s="6">
        <v>0</v>
      </c>
      <c r="M3914" s="6">
        <v>0</v>
      </c>
      <c r="N3914" s="6">
        <v>0</v>
      </c>
    </row>
    <row r="3915" spans="1:14" x14ac:dyDescent="0.25">
      <c r="A3915" s="5" t="s">
        <v>1642</v>
      </c>
      <c r="B3915" s="5" t="s">
        <v>34</v>
      </c>
      <c r="C3915" s="5" t="s">
        <v>33</v>
      </c>
      <c r="D3915" s="5" t="s">
        <v>27</v>
      </c>
      <c r="E3915" s="6">
        <v>4389.88</v>
      </c>
      <c r="F3915" s="6">
        <v>0</v>
      </c>
      <c r="G3915" s="6">
        <v>4389.88</v>
      </c>
      <c r="H3915" s="6">
        <v>5442</v>
      </c>
      <c r="I3915" s="6">
        <v>-1052.1199999999999</v>
      </c>
      <c r="J3915" s="6">
        <v>2.42</v>
      </c>
      <c r="K3915" s="6">
        <v>0</v>
      </c>
      <c r="L3915" s="6">
        <v>2.42</v>
      </c>
      <c r="M3915" s="6">
        <v>3</v>
      </c>
      <c r="N3915" s="6">
        <v>-0.58000000000000007</v>
      </c>
    </row>
    <row r="3916" spans="1:14" x14ac:dyDescent="0.25">
      <c r="A3916" s="5" t="s">
        <v>1642</v>
      </c>
      <c r="B3916" s="5" t="s">
        <v>35</v>
      </c>
      <c r="C3916" s="5" t="s">
        <v>33</v>
      </c>
      <c r="D3916" s="5" t="s">
        <v>27</v>
      </c>
      <c r="E3916" s="6">
        <v>5169.92</v>
      </c>
      <c r="F3916" s="6">
        <v>0</v>
      </c>
      <c r="G3916" s="6">
        <v>5169.92</v>
      </c>
      <c r="H3916" s="6">
        <v>6408.99</v>
      </c>
      <c r="I3916" s="6">
        <v>-1239.0699999999997</v>
      </c>
      <c r="J3916" s="6">
        <v>50.82</v>
      </c>
      <c r="K3916" s="6">
        <v>0</v>
      </c>
      <c r="L3916" s="6">
        <v>50.82</v>
      </c>
      <c r="M3916" s="6">
        <v>63</v>
      </c>
      <c r="N3916" s="6">
        <v>-12.18</v>
      </c>
    </row>
    <row r="3917" spans="1:14" x14ac:dyDescent="0.25">
      <c r="A3917" s="5" t="s">
        <v>1642</v>
      </c>
      <c r="B3917" s="5" t="s">
        <v>37</v>
      </c>
      <c r="C3917" s="5" t="s">
        <v>29</v>
      </c>
      <c r="D3917" s="5" t="s">
        <v>27</v>
      </c>
      <c r="E3917" s="6">
        <v>10349.16</v>
      </c>
      <c r="F3917" s="6">
        <v>0</v>
      </c>
      <c r="G3917" s="6">
        <v>10349.16</v>
      </c>
      <c r="H3917" s="6">
        <v>10510.27</v>
      </c>
      <c r="I3917" s="6">
        <v>-161.11000000000058</v>
      </c>
      <c r="J3917" s="6">
        <v>0</v>
      </c>
      <c r="K3917" s="6">
        <v>0</v>
      </c>
      <c r="L3917" s="6">
        <v>0</v>
      </c>
      <c r="M3917" s="6">
        <v>0</v>
      </c>
      <c r="N3917" s="6">
        <v>0</v>
      </c>
    </row>
    <row r="3918" spans="1:14" x14ac:dyDescent="0.25">
      <c r="A3918" s="5" t="s">
        <v>1642</v>
      </c>
      <c r="B3918" s="5" t="s">
        <v>91</v>
      </c>
      <c r="C3918" s="5" t="s">
        <v>39</v>
      </c>
      <c r="D3918" s="5" t="s">
        <v>40</v>
      </c>
      <c r="E3918" s="6">
        <v>-302776.8</v>
      </c>
      <c r="F3918" s="6">
        <v>0</v>
      </c>
      <c r="G3918" s="6">
        <v>-302776.8</v>
      </c>
      <c r="H3918" s="6">
        <v>-302776.65999999997</v>
      </c>
      <c r="I3918" s="6">
        <v>-0.14000000001396984</v>
      </c>
      <c r="J3918" s="6">
        <v>-3000</v>
      </c>
      <c r="K3918" s="6">
        <v>0</v>
      </c>
      <c r="L3918" s="6">
        <v>-3000</v>
      </c>
      <c r="M3918" s="6">
        <v>-3000</v>
      </c>
      <c r="N3918" s="6">
        <v>0</v>
      </c>
    </row>
    <row r="3919" spans="1:14" x14ac:dyDescent="0.25">
      <c r="A3919" s="5" t="s">
        <v>1642</v>
      </c>
      <c r="B3919" s="5" t="s">
        <v>92</v>
      </c>
      <c r="C3919" s="5" t="s">
        <v>42</v>
      </c>
      <c r="D3919" s="5" t="s">
        <v>43</v>
      </c>
      <c r="E3919" s="6">
        <v>419.3</v>
      </c>
      <c r="F3919" s="6">
        <v>255.3564356435644</v>
      </c>
      <c r="G3919" s="6">
        <v>163.94356435643562</v>
      </c>
      <c r="H3919" s="6">
        <v>257.91000000000003</v>
      </c>
      <c r="I3919" s="6">
        <v>161.38999999999999</v>
      </c>
      <c r="J3919" s="6">
        <v>4926</v>
      </c>
      <c r="K3919" s="6">
        <v>3000</v>
      </c>
      <c r="L3919" s="6">
        <v>1926</v>
      </c>
      <c r="M3919" s="6">
        <v>3030</v>
      </c>
      <c r="N3919" s="6">
        <v>1896</v>
      </c>
    </row>
    <row r="3920" spans="1:14" x14ac:dyDescent="0.25">
      <c r="A3920" s="5" t="s">
        <v>1642</v>
      </c>
      <c r="B3920" s="5" t="s">
        <v>93</v>
      </c>
      <c r="C3920" s="5" t="s">
        <v>42</v>
      </c>
      <c r="D3920" s="5" t="s">
        <v>43</v>
      </c>
      <c r="E3920" s="6">
        <v>1105.6500000000001</v>
      </c>
      <c r="F3920" s="6">
        <v>1093.497536945813</v>
      </c>
      <c r="G3920" s="6">
        <v>12.152463054187137</v>
      </c>
      <c r="H3920" s="6">
        <v>1109.9000000000001</v>
      </c>
      <c r="I3920" s="6">
        <v>-4.25</v>
      </c>
      <c r="J3920" s="6">
        <v>18200</v>
      </c>
      <c r="K3920" s="6">
        <v>18000</v>
      </c>
      <c r="L3920" s="6">
        <v>200</v>
      </c>
      <c r="M3920" s="6">
        <v>18270</v>
      </c>
      <c r="N3920" s="6">
        <v>-70</v>
      </c>
    </row>
    <row r="3921" spans="1:14" x14ac:dyDescent="0.25">
      <c r="A3921" s="5" t="s">
        <v>1642</v>
      </c>
      <c r="B3921" s="5" t="s">
        <v>94</v>
      </c>
      <c r="C3921" s="5" t="s">
        <v>42</v>
      </c>
      <c r="D3921" s="5" t="s">
        <v>43</v>
      </c>
      <c r="E3921" s="6">
        <v>1558.75</v>
      </c>
      <c r="F3921" s="6">
        <v>1551.004975124378</v>
      </c>
      <c r="G3921" s="6">
        <v>7.7450248756219935</v>
      </c>
      <c r="H3921" s="6">
        <v>1558.76</v>
      </c>
      <c r="I3921" s="6">
        <v>-9.9999999999909051E-3</v>
      </c>
      <c r="J3921" s="6">
        <v>3015</v>
      </c>
      <c r="K3921" s="6">
        <v>3000</v>
      </c>
      <c r="L3921" s="6">
        <v>15</v>
      </c>
      <c r="M3921" s="6">
        <v>3015</v>
      </c>
      <c r="N3921" s="6">
        <v>0</v>
      </c>
    </row>
    <row r="3922" spans="1:14" x14ac:dyDescent="0.25">
      <c r="A3922" s="5" t="s">
        <v>1642</v>
      </c>
      <c r="B3922" s="5" t="s">
        <v>45</v>
      </c>
      <c r="C3922" s="5" t="s">
        <v>42</v>
      </c>
      <c r="D3922" s="5" t="s">
        <v>43</v>
      </c>
      <c r="E3922" s="6">
        <v>4970.6099999999997</v>
      </c>
      <c r="F3922" s="6">
        <v>4915.9802955665027</v>
      </c>
      <c r="G3922" s="6">
        <v>54.629704433496954</v>
      </c>
      <c r="H3922" s="6">
        <v>4989.72</v>
      </c>
      <c r="I3922" s="6">
        <v>-19.110000000000582</v>
      </c>
      <c r="J3922" s="6">
        <v>18200</v>
      </c>
      <c r="K3922" s="6">
        <v>18000</v>
      </c>
      <c r="L3922" s="6">
        <v>200</v>
      </c>
      <c r="M3922" s="6">
        <v>18270</v>
      </c>
      <c r="N3922" s="6">
        <v>-70</v>
      </c>
    </row>
    <row r="3923" spans="1:14" x14ac:dyDescent="0.25">
      <c r="A3923" s="5" t="s">
        <v>1642</v>
      </c>
      <c r="B3923" s="5" t="s">
        <v>46</v>
      </c>
      <c r="C3923" s="5" t="s">
        <v>42</v>
      </c>
      <c r="D3923" s="5" t="s">
        <v>43</v>
      </c>
      <c r="E3923" s="6">
        <v>6009.83</v>
      </c>
      <c r="F3923" s="6">
        <v>5943.7832512315272</v>
      </c>
      <c r="G3923" s="6">
        <v>66.046748768472753</v>
      </c>
      <c r="H3923" s="6">
        <v>6032.94</v>
      </c>
      <c r="I3923" s="6">
        <v>-23.109999999999673</v>
      </c>
      <c r="J3923" s="6">
        <v>18200</v>
      </c>
      <c r="K3923" s="6">
        <v>18000</v>
      </c>
      <c r="L3923" s="6">
        <v>200</v>
      </c>
      <c r="M3923" s="6">
        <v>18270</v>
      </c>
      <c r="N3923" s="6">
        <v>-70</v>
      </c>
    </row>
    <row r="3924" spans="1:14" x14ac:dyDescent="0.25">
      <c r="A3924" s="5" t="s">
        <v>1642</v>
      </c>
      <c r="B3924" s="5" t="s">
        <v>47</v>
      </c>
      <c r="C3924" s="5" t="s">
        <v>42</v>
      </c>
      <c r="D3924" s="5" t="s">
        <v>43</v>
      </c>
      <c r="E3924" s="6">
        <v>8632.69</v>
      </c>
      <c r="F3924" s="6">
        <v>8463.4215686274511</v>
      </c>
      <c r="G3924" s="6">
        <v>169.26843137254946</v>
      </c>
      <c r="H3924" s="6">
        <v>8632.69</v>
      </c>
      <c r="I3924" s="6">
        <v>0</v>
      </c>
      <c r="J3924" s="6">
        <v>18360</v>
      </c>
      <c r="K3924" s="6">
        <v>18000</v>
      </c>
      <c r="L3924" s="6">
        <v>360</v>
      </c>
      <c r="M3924" s="6">
        <v>18360</v>
      </c>
      <c r="N3924" s="6">
        <v>0</v>
      </c>
    </row>
    <row r="3925" spans="1:14" x14ac:dyDescent="0.25">
      <c r="A3925" s="5" t="s">
        <v>1642</v>
      </c>
      <c r="B3925" s="5" t="s">
        <v>1364</v>
      </c>
      <c r="C3925" s="5" t="s">
        <v>42</v>
      </c>
      <c r="D3925" s="5" t="s">
        <v>43</v>
      </c>
      <c r="E3925" s="6">
        <v>18819.39</v>
      </c>
      <c r="F3925" s="6">
        <v>18725.761194029852</v>
      </c>
      <c r="G3925" s="6">
        <v>93.628805970147368</v>
      </c>
      <c r="H3925" s="6">
        <v>18819.39</v>
      </c>
      <c r="I3925" s="6">
        <v>0</v>
      </c>
      <c r="J3925" s="6">
        <v>18090</v>
      </c>
      <c r="K3925" s="6">
        <v>18000</v>
      </c>
      <c r="L3925" s="6">
        <v>90</v>
      </c>
      <c r="M3925" s="6">
        <v>18090</v>
      </c>
      <c r="N3925" s="6">
        <v>0</v>
      </c>
    </row>
    <row r="3926" spans="1:14" x14ac:dyDescent="0.25">
      <c r="A3926" s="5" t="s">
        <v>1642</v>
      </c>
      <c r="B3926" s="5" t="s">
        <v>48</v>
      </c>
      <c r="C3926" s="5" t="s">
        <v>42</v>
      </c>
      <c r="D3926" s="5" t="s">
        <v>43</v>
      </c>
      <c r="E3926" s="6">
        <v>20327.97</v>
      </c>
      <c r="F3926" s="6">
        <v>18764.246305418721</v>
      </c>
      <c r="G3926" s="6">
        <v>1563.7236945812801</v>
      </c>
      <c r="H3926" s="6">
        <v>19045.71</v>
      </c>
      <c r="I3926" s="6">
        <v>1282.260000000002</v>
      </c>
      <c r="J3926" s="6">
        <v>19500</v>
      </c>
      <c r="K3926" s="6">
        <v>18000</v>
      </c>
      <c r="L3926" s="6">
        <v>1500</v>
      </c>
      <c r="M3926" s="6">
        <v>18270</v>
      </c>
      <c r="N3926" s="6">
        <v>1230</v>
      </c>
    </row>
    <row r="3927" spans="1:14" x14ac:dyDescent="0.25">
      <c r="A3927" s="5" t="s">
        <v>1642</v>
      </c>
      <c r="B3927" s="5" t="s">
        <v>95</v>
      </c>
      <c r="C3927" s="5" t="s">
        <v>42</v>
      </c>
      <c r="D3927" s="5" t="s">
        <v>43</v>
      </c>
      <c r="E3927" s="6">
        <v>26667.87</v>
      </c>
      <c r="F3927" s="6">
        <v>26430</v>
      </c>
      <c r="G3927" s="6">
        <v>237.86999999999898</v>
      </c>
      <c r="H3927" s="6">
        <v>26826.45</v>
      </c>
      <c r="I3927" s="6">
        <v>-158.58000000000175</v>
      </c>
      <c r="J3927" s="6">
        <v>3027</v>
      </c>
      <c r="K3927" s="6">
        <v>3000</v>
      </c>
      <c r="L3927" s="6">
        <v>27</v>
      </c>
      <c r="M3927" s="6">
        <v>3045</v>
      </c>
      <c r="N3927" s="6">
        <v>-18</v>
      </c>
    </row>
    <row r="3928" spans="1:14" x14ac:dyDescent="0.25">
      <c r="A3928" s="5" t="s">
        <v>1642</v>
      </c>
      <c r="B3928" s="5" t="s">
        <v>51</v>
      </c>
      <c r="C3928" s="5" t="s">
        <v>42</v>
      </c>
      <c r="D3928" s="5" t="s">
        <v>43</v>
      </c>
      <c r="E3928" s="6">
        <v>102685.55</v>
      </c>
      <c r="F3928" s="6">
        <v>101668.86138613861</v>
      </c>
      <c r="G3928" s="6">
        <v>1016.6886138613918</v>
      </c>
      <c r="H3928" s="6">
        <v>102685.55</v>
      </c>
      <c r="I3928" s="6">
        <v>0</v>
      </c>
      <c r="J3928" s="6">
        <v>18180</v>
      </c>
      <c r="K3928" s="6">
        <v>18000</v>
      </c>
      <c r="L3928" s="6">
        <v>180</v>
      </c>
      <c r="M3928" s="6">
        <v>18180</v>
      </c>
      <c r="N3928" s="6">
        <v>0</v>
      </c>
    </row>
    <row r="3929" spans="1:14" x14ac:dyDescent="0.25">
      <c r="A3929" s="5" t="s">
        <v>1642</v>
      </c>
      <c r="B3929" s="5" t="s">
        <v>52</v>
      </c>
      <c r="C3929" s="5" t="s">
        <v>42</v>
      </c>
      <c r="D3929" s="5" t="s">
        <v>53</v>
      </c>
      <c r="E3929" s="6">
        <v>79189.23</v>
      </c>
      <c r="F3929" s="6">
        <v>79625.891089108904</v>
      </c>
      <c r="G3929" s="6">
        <v>-436.66108910890762</v>
      </c>
      <c r="H3929" s="6">
        <v>80422.149999999994</v>
      </c>
      <c r="I3929" s="6">
        <v>-1232.9199999999983</v>
      </c>
      <c r="J3929" s="6">
        <v>13426</v>
      </c>
      <c r="K3929" s="6">
        <v>13500</v>
      </c>
      <c r="L3929" s="6">
        <v>-74</v>
      </c>
      <c r="M3929" s="6">
        <v>13635</v>
      </c>
      <c r="N3929" s="6">
        <v>-209</v>
      </c>
    </row>
    <row r="3930" spans="1:14" x14ac:dyDescent="0.25">
      <c r="A3930" s="5" t="s">
        <v>1642</v>
      </c>
      <c r="B3930" s="5" t="s">
        <v>54</v>
      </c>
      <c r="C3930" s="5" t="s">
        <v>42</v>
      </c>
      <c r="D3930" s="5" t="s">
        <v>55</v>
      </c>
      <c r="E3930" s="6">
        <v>908.82</v>
      </c>
      <c r="F3930" s="6">
        <v>891</v>
      </c>
      <c r="G3930" s="6">
        <v>17.82000000000005</v>
      </c>
      <c r="H3930" s="6">
        <v>908.82</v>
      </c>
      <c r="I3930" s="6">
        <v>0</v>
      </c>
      <c r="J3930" s="6">
        <v>165.24</v>
      </c>
      <c r="K3930" s="6">
        <v>162</v>
      </c>
      <c r="L3930" s="6">
        <v>3.2400000000000091</v>
      </c>
      <c r="M3930" s="6">
        <v>165.24</v>
      </c>
      <c r="N3930" s="6">
        <v>0</v>
      </c>
    </row>
    <row r="3931" spans="1:14" x14ac:dyDescent="0.25">
      <c r="A3931" s="5" t="s">
        <v>1643</v>
      </c>
      <c r="B3931" s="5" t="s">
        <v>25</v>
      </c>
      <c r="C3931" s="5" t="s">
        <v>26</v>
      </c>
      <c r="D3931" s="5" t="s">
        <v>27</v>
      </c>
      <c r="E3931" s="6">
        <v>371.7</v>
      </c>
      <c r="F3931" s="6">
        <v>0</v>
      </c>
      <c r="G3931" s="6">
        <v>371.7</v>
      </c>
      <c r="H3931" s="6">
        <v>0</v>
      </c>
      <c r="I3931" s="6">
        <v>371.7</v>
      </c>
      <c r="J3931" s="6">
        <v>0</v>
      </c>
      <c r="K3931" s="6">
        <v>0</v>
      </c>
      <c r="L3931" s="6">
        <v>0</v>
      </c>
      <c r="M3931" s="6">
        <v>0</v>
      </c>
      <c r="N3931" s="6">
        <v>0</v>
      </c>
    </row>
    <row r="3932" spans="1:14" x14ac:dyDescent="0.25">
      <c r="A3932" s="5" t="s">
        <v>1643</v>
      </c>
      <c r="B3932" s="5" t="s">
        <v>258</v>
      </c>
      <c r="C3932" s="5" t="s">
        <v>33</v>
      </c>
      <c r="D3932" s="5" t="s">
        <v>27</v>
      </c>
      <c r="E3932" s="6">
        <v>50.72</v>
      </c>
      <c r="F3932" s="6">
        <v>0</v>
      </c>
      <c r="G3932" s="6">
        <v>50.72</v>
      </c>
      <c r="H3932" s="6">
        <v>52.27</v>
      </c>
      <c r="I3932" s="6">
        <v>-1.5500000000000043</v>
      </c>
      <c r="J3932" s="6">
        <v>4.32</v>
      </c>
      <c r="K3932" s="6">
        <v>0</v>
      </c>
      <c r="L3932" s="6">
        <v>4.32</v>
      </c>
      <c r="M3932" s="6">
        <v>4.4530000000000003</v>
      </c>
      <c r="N3932" s="6">
        <v>-0.13300000000000001</v>
      </c>
    </row>
    <row r="3933" spans="1:14" x14ac:dyDescent="0.25">
      <c r="A3933" s="5" t="s">
        <v>1643</v>
      </c>
      <c r="B3933" s="5" t="s">
        <v>259</v>
      </c>
      <c r="C3933" s="5" t="s">
        <v>33</v>
      </c>
      <c r="D3933" s="5" t="s">
        <v>27</v>
      </c>
      <c r="E3933" s="6">
        <v>130.19999999999999</v>
      </c>
      <c r="F3933" s="6">
        <v>0</v>
      </c>
      <c r="G3933" s="6">
        <v>130.19999999999999</v>
      </c>
      <c r="H3933" s="6">
        <v>134.19999999999999</v>
      </c>
      <c r="I3933" s="6">
        <v>-4</v>
      </c>
      <c r="J3933" s="6">
        <v>4.32</v>
      </c>
      <c r="K3933" s="6">
        <v>0</v>
      </c>
      <c r="L3933" s="6">
        <v>4.32</v>
      </c>
      <c r="M3933" s="6">
        <v>4.4530000000000003</v>
      </c>
      <c r="N3933" s="6">
        <v>-0.13300000000000001</v>
      </c>
    </row>
    <row r="3934" spans="1:14" x14ac:dyDescent="0.25">
      <c r="A3934" s="5" t="s">
        <v>1643</v>
      </c>
      <c r="B3934" s="5" t="s">
        <v>260</v>
      </c>
      <c r="C3934" s="5" t="s">
        <v>33</v>
      </c>
      <c r="D3934" s="5" t="s">
        <v>27</v>
      </c>
      <c r="E3934" s="6">
        <v>4339.4399999999996</v>
      </c>
      <c r="F3934" s="6">
        <v>0</v>
      </c>
      <c r="G3934" s="6">
        <v>4339.4399999999996</v>
      </c>
      <c r="H3934" s="6">
        <v>4471.57</v>
      </c>
      <c r="I3934" s="6">
        <v>-132.13000000000011</v>
      </c>
      <c r="J3934" s="6">
        <v>43.2</v>
      </c>
      <c r="K3934" s="6">
        <v>0</v>
      </c>
      <c r="L3934" s="6">
        <v>43.2</v>
      </c>
      <c r="M3934" s="6">
        <v>44.515000000000001</v>
      </c>
      <c r="N3934" s="6">
        <v>-1.3149999999999977</v>
      </c>
    </row>
    <row r="3935" spans="1:14" x14ac:dyDescent="0.25">
      <c r="A3935" s="5" t="s">
        <v>1643</v>
      </c>
      <c r="B3935" s="5" t="s">
        <v>48</v>
      </c>
      <c r="C3935" s="5" t="s">
        <v>39</v>
      </c>
      <c r="D3935" s="5" t="s">
        <v>43</v>
      </c>
      <c r="E3935" s="6">
        <v>-20581.39</v>
      </c>
      <c r="F3935" s="6">
        <v>0</v>
      </c>
      <c r="G3935" s="6">
        <v>-20581.39</v>
      </c>
      <c r="H3935" s="6">
        <v>-20581.310000000001</v>
      </c>
      <c r="I3935" s="6">
        <v>-7.9999999998108251E-2</v>
      </c>
      <c r="J3935" s="6">
        <v>-20700</v>
      </c>
      <c r="K3935" s="6">
        <v>0</v>
      </c>
      <c r="L3935" s="6">
        <v>-20700</v>
      </c>
      <c r="M3935" s="6">
        <v>-20700</v>
      </c>
      <c r="N3935" s="6">
        <v>0</v>
      </c>
    </row>
    <row r="3936" spans="1:14" x14ac:dyDescent="0.25">
      <c r="A3936" s="5" t="s">
        <v>1643</v>
      </c>
      <c r="B3936" s="5" t="s">
        <v>266</v>
      </c>
      <c r="C3936" s="5" t="s">
        <v>42</v>
      </c>
      <c r="D3936" s="5" t="s">
        <v>43</v>
      </c>
      <c r="E3936" s="6">
        <v>1649.14</v>
      </c>
      <c r="F3936" s="6">
        <v>1649.3786982248521</v>
      </c>
      <c r="G3936" s="6">
        <v>-0.23869822485198711</v>
      </c>
      <c r="H3936" s="6">
        <v>1672.47</v>
      </c>
      <c r="I3936" s="6">
        <v>-23.329999999999927</v>
      </c>
      <c r="J3936" s="6">
        <v>3415</v>
      </c>
      <c r="K3936" s="6">
        <v>3415.5</v>
      </c>
      <c r="L3936" s="6">
        <v>-0.5</v>
      </c>
      <c r="M3936" s="6">
        <v>3463.317</v>
      </c>
      <c r="N3936" s="6">
        <v>-48.317000000000007</v>
      </c>
    </row>
    <row r="3937" spans="1:14" x14ac:dyDescent="0.25">
      <c r="A3937" s="5" t="s">
        <v>1643</v>
      </c>
      <c r="B3937" s="5" t="s">
        <v>267</v>
      </c>
      <c r="C3937" s="5" t="s">
        <v>42</v>
      </c>
      <c r="D3937" s="5" t="s">
        <v>43</v>
      </c>
      <c r="E3937" s="6">
        <v>14040.19</v>
      </c>
      <c r="F3937" s="6">
        <v>14040.187192118226</v>
      </c>
      <c r="G3937" s="6">
        <v>2.807881774060661E-3</v>
      </c>
      <c r="H3937" s="6">
        <v>14250.79</v>
      </c>
      <c r="I3937" s="6">
        <v>-210.60000000000036</v>
      </c>
      <c r="J3937" s="6">
        <v>20700</v>
      </c>
      <c r="K3937" s="6">
        <v>20700</v>
      </c>
      <c r="L3937" s="6">
        <v>0</v>
      </c>
      <c r="M3937" s="6">
        <v>21010.5</v>
      </c>
      <c r="N3937" s="6">
        <v>-310.5</v>
      </c>
    </row>
    <row r="3938" spans="1:14" x14ac:dyDescent="0.25">
      <c r="A3938" s="5" t="s">
        <v>1644</v>
      </c>
      <c r="B3938" s="5" t="s">
        <v>25</v>
      </c>
      <c r="C3938" s="5" t="s">
        <v>26</v>
      </c>
      <c r="D3938" s="5" t="s">
        <v>27</v>
      </c>
      <c r="E3938" s="6">
        <v>861.35</v>
      </c>
      <c r="F3938" s="6">
        <v>0</v>
      </c>
      <c r="G3938" s="6">
        <v>861.35</v>
      </c>
      <c r="H3938" s="6">
        <v>0</v>
      </c>
      <c r="I3938" s="6">
        <v>861.35</v>
      </c>
      <c r="J3938" s="6">
        <v>0</v>
      </c>
      <c r="K3938" s="6">
        <v>0</v>
      </c>
      <c r="L3938" s="6">
        <v>0</v>
      </c>
      <c r="M3938" s="6">
        <v>0</v>
      </c>
      <c r="N3938" s="6">
        <v>0</v>
      </c>
    </row>
    <row r="3939" spans="1:14" x14ac:dyDescent="0.25">
      <c r="A3939" s="5" t="s">
        <v>1644</v>
      </c>
      <c r="B3939" s="5" t="s">
        <v>258</v>
      </c>
      <c r="C3939" s="5" t="s">
        <v>33</v>
      </c>
      <c r="D3939" s="5" t="s">
        <v>27</v>
      </c>
      <c r="E3939" s="6">
        <v>106.6</v>
      </c>
      <c r="F3939" s="6">
        <v>0</v>
      </c>
      <c r="G3939" s="6">
        <v>106.6</v>
      </c>
      <c r="H3939" s="6">
        <v>112.03</v>
      </c>
      <c r="I3939" s="6">
        <v>-5.4300000000000068</v>
      </c>
      <c r="J3939" s="6">
        <v>9.08</v>
      </c>
      <c r="K3939" s="6">
        <v>0</v>
      </c>
      <c r="L3939" s="6">
        <v>9.08</v>
      </c>
      <c r="M3939" s="6">
        <v>9.5440000000000005</v>
      </c>
      <c r="N3939" s="6">
        <v>-0.46400000000000041</v>
      </c>
    </row>
    <row r="3940" spans="1:14" x14ac:dyDescent="0.25">
      <c r="A3940" s="5" t="s">
        <v>1644</v>
      </c>
      <c r="B3940" s="5" t="s">
        <v>259</v>
      </c>
      <c r="C3940" s="5" t="s">
        <v>33</v>
      </c>
      <c r="D3940" s="5" t="s">
        <v>27</v>
      </c>
      <c r="E3940" s="6">
        <v>273.67</v>
      </c>
      <c r="F3940" s="6">
        <v>0</v>
      </c>
      <c r="G3940" s="6">
        <v>273.67</v>
      </c>
      <c r="H3940" s="6">
        <v>287.64999999999998</v>
      </c>
      <c r="I3940" s="6">
        <v>-13.979999999999961</v>
      </c>
      <c r="J3940" s="6">
        <v>9.08</v>
      </c>
      <c r="K3940" s="6">
        <v>0</v>
      </c>
      <c r="L3940" s="6">
        <v>9.08</v>
      </c>
      <c r="M3940" s="6">
        <v>9.5440000000000005</v>
      </c>
      <c r="N3940" s="6">
        <v>-0.46400000000000041</v>
      </c>
    </row>
    <row r="3941" spans="1:14" x14ac:dyDescent="0.25">
      <c r="A3941" s="5" t="s">
        <v>1644</v>
      </c>
      <c r="B3941" s="5" t="s">
        <v>260</v>
      </c>
      <c r="C3941" s="5" t="s">
        <v>33</v>
      </c>
      <c r="D3941" s="5" t="s">
        <v>27</v>
      </c>
      <c r="E3941" s="6">
        <v>9120.86</v>
      </c>
      <c r="F3941" s="6">
        <v>0</v>
      </c>
      <c r="G3941" s="6">
        <v>9120.86</v>
      </c>
      <c r="H3941" s="6">
        <v>9584.7199999999993</v>
      </c>
      <c r="I3941" s="6">
        <v>-463.85999999999876</v>
      </c>
      <c r="J3941" s="6">
        <v>90.8</v>
      </c>
      <c r="K3941" s="6">
        <v>0</v>
      </c>
      <c r="L3941" s="6">
        <v>90.8</v>
      </c>
      <c r="M3941" s="6">
        <v>95.418000000000006</v>
      </c>
      <c r="N3941" s="6">
        <v>-4.6180000000000092</v>
      </c>
    </row>
    <row r="3942" spans="1:14" x14ac:dyDescent="0.25">
      <c r="A3942" s="5" t="s">
        <v>1644</v>
      </c>
      <c r="B3942" s="5" t="s">
        <v>48</v>
      </c>
      <c r="C3942" s="5" t="s">
        <v>39</v>
      </c>
      <c r="D3942" s="5" t="s">
        <v>43</v>
      </c>
      <c r="E3942" s="6">
        <v>-44115.76</v>
      </c>
      <c r="F3942" s="6">
        <v>0</v>
      </c>
      <c r="G3942" s="6">
        <v>-44115.76</v>
      </c>
      <c r="H3942" s="6">
        <v>-44115.58</v>
      </c>
      <c r="I3942" s="6">
        <v>-0.18000000000029104</v>
      </c>
      <c r="J3942" s="6">
        <v>-44370</v>
      </c>
      <c r="K3942" s="6">
        <v>0</v>
      </c>
      <c r="L3942" s="6">
        <v>-44370</v>
      </c>
      <c r="M3942" s="6">
        <v>-44370</v>
      </c>
      <c r="N3942" s="6">
        <v>0</v>
      </c>
    </row>
    <row r="3943" spans="1:14" x14ac:dyDescent="0.25">
      <c r="A3943" s="5" t="s">
        <v>1644</v>
      </c>
      <c r="B3943" s="5" t="s">
        <v>266</v>
      </c>
      <c r="C3943" s="5" t="s">
        <v>42</v>
      </c>
      <c r="D3943" s="5" t="s">
        <v>43</v>
      </c>
      <c r="E3943" s="6">
        <v>3536.35</v>
      </c>
      <c r="F3943" s="6">
        <v>3535.4043392504927</v>
      </c>
      <c r="G3943" s="6">
        <v>0.94566074950716938</v>
      </c>
      <c r="H3943" s="6">
        <v>3584.9</v>
      </c>
      <c r="I3943" s="6">
        <v>-48.550000000000182</v>
      </c>
      <c r="J3943" s="6">
        <v>7323</v>
      </c>
      <c r="K3943" s="6">
        <v>7321.0502958579882</v>
      </c>
      <c r="L3943" s="6">
        <v>1.9497041420117966</v>
      </c>
      <c r="M3943" s="6">
        <v>7423.5450000000001</v>
      </c>
      <c r="N3943" s="6">
        <v>-100.54500000000007</v>
      </c>
    </row>
    <row r="3944" spans="1:14" x14ac:dyDescent="0.25">
      <c r="A3944" s="5" t="s">
        <v>1644</v>
      </c>
      <c r="B3944" s="5" t="s">
        <v>267</v>
      </c>
      <c r="C3944" s="5" t="s">
        <v>42</v>
      </c>
      <c r="D3944" s="5" t="s">
        <v>43</v>
      </c>
      <c r="E3944" s="6">
        <v>30216.93</v>
      </c>
      <c r="F3944" s="6">
        <v>30094.837438423645</v>
      </c>
      <c r="G3944" s="6">
        <v>122.09256157635537</v>
      </c>
      <c r="H3944" s="6">
        <v>30546.26</v>
      </c>
      <c r="I3944" s="6">
        <v>-329.32999999999811</v>
      </c>
      <c r="J3944" s="6">
        <v>44550</v>
      </c>
      <c r="K3944" s="6">
        <v>44370</v>
      </c>
      <c r="L3944" s="6">
        <v>180</v>
      </c>
      <c r="M3944" s="6">
        <v>45035.55</v>
      </c>
      <c r="N3944" s="6">
        <v>-485.55000000000291</v>
      </c>
    </row>
    <row r="3945" spans="1:14" x14ac:dyDescent="0.25">
      <c r="A3945" s="5" t="s">
        <v>1645</v>
      </c>
      <c r="B3945" s="5" t="s">
        <v>25</v>
      </c>
      <c r="C3945" s="5" t="s">
        <v>26</v>
      </c>
      <c r="D3945" s="5" t="s">
        <v>27</v>
      </c>
      <c r="E3945" s="6">
        <v>238.47</v>
      </c>
      <c r="F3945" s="6">
        <v>0</v>
      </c>
      <c r="G3945" s="6">
        <v>238.47</v>
      </c>
      <c r="H3945" s="6">
        <v>0</v>
      </c>
      <c r="I3945" s="6">
        <v>238.47</v>
      </c>
      <c r="J3945" s="6">
        <v>0</v>
      </c>
      <c r="K3945" s="6">
        <v>0</v>
      </c>
      <c r="L3945" s="6">
        <v>0</v>
      </c>
      <c r="M3945" s="6">
        <v>0</v>
      </c>
      <c r="N3945" s="6">
        <v>0</v>
      </c>
    </row>
    <row r="3946" spans="1:14" x14ac:dyDescent="0.25">
      <c r="A3946" s="5" t="s">
        <v>1645</v>
      </c>
      <c r="B3946" s="5" t="s">
        <v>258</v>
      </c>
      <c r="C3946" s="5" t="s">
        <v>33</v>
      </c>
      <c r="D3946" s="5" t="s">
        <v>27</v>
      </c>
      <c r="E3946" s="6">
        <v>151.68</v>
      </c>
      <c r="F3946" s="6">
        <v>0</v>
      </c>
      <c r="G3946" s="6">
        <v>151.68</v>
      </c>
      <c r="H3946" s="6">
        <v>155.66999999999999</v>
      </c>
      <c r="I3946" s="6">
        <v>-3.9899999999999807</v>
      </c>
      <c r="J3946" s="6">
        <v>12.92</v>
      </c>
      <c r="K3946" s="6">
        <v>0</v>
      </c>
      <c r="L3946" s="6">
        <v>12.92</v>
      </c>
      <c r="M3946" s="6">
        <v>13.260999999999999</v>
      </c>
      <c r="N3946" s="6">
        <v>-0.3409999999999993</v>
      </c>
    </row>
    <row r="3947" spans="1:14" x14ac:dyDescent="0.25">
      <c r="A3947" s="5" t="s">
        <v>1645</v>
      </c>
      <c r="B3947" s="5" t="s">
        <v>259</v>
      </c>
      <c r="C3947" s="5" t="s">
        <v>33</v>
      </c>
      <c r="D3947" s="5" t="s">
        <v>27</v>
      </c>
      <c r="E3947" s="6">
        <v>389.41</v>
      </c>
      <c r="F3947" s="6">
        <v>0</v>
      </c>
      <c r="G3947" s="6">
        <v>389.41</v>
      </c>
      <c r="H3947" s="6">
        <v>399.68</v>
      </c>
      <c r="I3947" s="6">
        <v>-10.269999999999982</v>
      </c>
      <c r="J3947" s="6">
        <v>12.92</v>
      </c>
      <c r="K3947" s="6">
        <v>0</v>
      </c>
      <c r="L3947" s="6">
        <v>12.92</v>
      </c>
      <c r="M3947" s="6">
        <v>13.260999999999999</v>
      </c>
      <c r="N3947" s="6">
        <v>-0.3409999999999993</v>
      </c>
    </row>
    <row r="3948" spans="1:14" x14ac:dyDescent="0.25">
      <c r="A3948" s="5" t="s">
        <v>1645</v>
      </c>
      <c r="B3948" s="5" t="s">
        <v>260</v>
      </c>
      <c r="C3948" s="5" t="s">
        <v>33</v>
      </c>
      <c r="D3948" s="5" t="s">
        <v>27</v>
      </c>
      <c r="E3948" s="6">
        <v>12978.14</v>
      </c>
      <c r="F3948" s="6">
        <v>0</v>
      </c>
      <c r="G3948" s="6">
        <v>12978.14</v>
      </c>
      <c r="H3948" s="6">
        <v>13317.51</v>
      </c>
      <c r="I3948" s="6">
        <v>-339.3700000000008</v>
      </c>
      <c r="J3948" s="6">
        <v>129.19999999999999</v>
      </c>
      <c r="K3948" s="6">
        <v>0</v>
      </c>
      <c r="L3948" s="6">
        <v>129.19999999999999</v>
      </c>
      <c r="M3948" s="6">
        <v>132.578</v>
      </c>
      <c r="N3948" s="6">
        <v>-3.3780000000000143</v>
      </c>
    </row>
    <row r="3949" spans="1:14" x14ac:dyDescent="0.25">
      <c r="A3949" s="5" t="s">
        <v>1645</v>
      </c>
      <c r="B3949" s="5" t="s">
        <v>101</v>
      </c>
      <c r="C3949" s="5" t="s">
        <v>39</v>
      </c>
      <c r="D3949" s="5" t="s">
        <v>43</v>
      </c>
      <c r="E3949" s="6">
        <v>-55372.18</v>
      </c>
      <c r="F3949" s="6">
        <v>0</v>
      </c>
      <c r="G3949" s="6">
        <v>-55372.18</v>
      </c>
      <c r="H3949" s="6">
        <v>-55372.12</v>
      </c>
      <c r="I3949" s="6">
        <v>-5.9999999997671694E-2</v>
      </c>
      <c r="J3949" s="6">
        <v>-61650</v>
      </c>
      <c r="K3949" s="6">
        <v>0</v>
      </c>
      <c r="L3949" s="6">
        <v>-61650</v>
      </c>
      <c r="M3949" s="6">
        <v>-61650</v>
      </c>
      <c r="N3949" s="6">
        <v>0</v>
      </c>
    </row>
    <row r="3950" spans="1:14" x14ac:dyDescent="0.25">
      <c r="A3950" s="5" t="s">
        <v>1645</v>
      </c>
      <c r="B3950" s="5" t="s">
        <v>262</v>
      </c>
      <c r="C3950" s="5" t="s">
        <v>42</v>
      </c>
      <c r="D3950" s="5" t="s">
        <v>43</v>
      </c>
      <c r="E3950" s="6">
        <v>5672.46</v>
      </c>
      <c r="F3950" s="6">
        <v>5151.9428007889546</v>
      </c>
      <c r="G3950" s="6">
        <v>520.51719921104541</v>
      </c>
      <c r="H3950" s="6">
        <v>5224.07</v>
      </c>
      <c r="I3950" s="6">
        <v>448.39000000000033</v>
      </c>
      <c r="J3950" s="6">
        <v>11200</v>
      </c>
      <c r="K3950" s="6">
        <v>10172.250493096648</v>
      </c>
      <c r="L3950" s="6">
        <v>1027.7495069033521</v>
      </c>
      <c r="M3950" s="6">
        <v>10314.662</v>
      </c>
      <c r="N3950" s="6">
        <v>885.33799999999974</v>
      </c>
    </row>
    <row r="3951" spans="1:14" x14ac:dyDescent="0.25">
      <c r="A3951" s="5" t="s">
        <v>1645</v>
      </c>
      <c r="B3951" s="5" t="s">
        <v>261</v>
      </c>
      <c r="C3951" s="5" t="s">
        <v>42</v>
      </c>
      <c r="D3951" s="5" t="s">
        <v>43</v>
      </c>
      <c r="E3951" s="6">
        <v>35942.019999999997</v>
      </c>
      <c r="F3951" s="6">
        <v>35739.123152709362</v>
      </c>
      <c r="G3951" s="6">
        <v>202.89684729063447</v>
      </c>
      <c r="H3951" s="6">
        <v>36275.21</v>
      </c>
      <c r="I3951" s="6">
        <v>-333.19000000000233</v>
      </c>
      <c r="J3951" s="6">
        <v>62000</v>
      </c>
      <c r="K3951" s="6">
        <v>61650</v>
      </c>
      <c r="L3951" s="6">
        <v>350</v>
      </c>
      <c r="M3951" s="6">
        <v>62574.75</v>
      </c>
      <c r="N3951" s="6">
        <v>-574.75</v>
      </c>
    </row>
    <row r="3952" spans="1:14" x14ac:dyDescent="0.25">
      <c r="A3952" s="5" t="s">
        <v>1646</v>
      </c>
      <c r="B3952" s="5" t="s">
        <v>25</v>
      </c>
      <c r="C3952" s="5" t="s">
        <v>26</v>
      </c>
      <c r="D3952" s="5" t="s">
        <v>27</v>
      </c>
      <c r="E3952" s="6">
        <v>917.2</v>
      </c>
      <c r="F3952" s="6">
        <v>0</v>
      </c>
      <c r="G3952" s="6">
        <v>917.2</v>
      </c>
      <c r="H3952" s="6">
        <v>0</v>
      </c>
      <c r="I3952" s="6">
        <v>917.2</v>
      </c>
      <c r="J3952" s="6">
        <v>0</v>
      </c>
      <c r="K3952" s="6">
        <v>0</v>
      </c>
      <c r="L3952" s="6">
        <v>0</v>
      </c>
      <c r="M3952" s="6">
        <v>0</v>
      </c>
      <c r="N3952" s="6">
        <v>0</v>
      </c>
    </row>
    <row r="3953" spans="1:14" x14ac:dyDescent="0.25">
      <c r="A3953" s="5" t="s">
        <v>1646</v>
      </c>
      <c r="B3953" s="5" t="s">
        <v>258</v>
      </c>
      <c r="C3953" s="5" t="s">
        <v>33</v>
      </c>
      <c r="D3953" s="5" t="s">
        <v>27</v>
      </c>
      <c r="E3953" s="6">
        <v>185.96</v>
      </c>
      <c r="F3953" s="6">
        <v>0</v>
      </c>
      <c r="G3953" s="6">
        <v>185.96</v>
      </c>
      <c r="H3953" s="6">
        <v>191.69</v>
      </c>
      <c r="I3953" s="6">
        <v>-5.7299999999999898</v>
      </c>
      <c r="J3953" s="6">
        <v>15.84</v>
      </c>
      <c r="K3953" s="6">
        <v>0</v>
      </c>
      <c r="L3953" s="6">
        <v>15.84</v>
      </c>
      <c r="M3953" s="6">
        <v>16.329000000000001</v>
      </c>
      <c r="N3953" s="6">
        <v>-0.48900000000000077</v>
      </c>
    </row>
    <row r="3954" spans="1:14" x14ac:dyDescent="0.25">
      <c r="A3954" s="5" t="s">
        <v>1646</v>
      </c>
      <c r="B3954" s="5" t="s">
        <v>259</v>
      </c>
      <c r="C3954" s="5" t="s">
        <v>33</v>
      </c>
      <c r="D3954" s="5" t="s">
        <v>27</v>
      </c>
      <c r="E3954" s="6">
        <v>477.42</v>
      </c>
      <c r="F3954" s="6">
        <v>0</v>
      </c>
      <c r="G3954" s="6">
        <v>477.42</v>
      </c>
      <c r="H3954" s="6">
        <v>492.16</v>
      </c>
      <c r="I3954" s="6">
        <v>-14.740000000000009</v>
      </c>
      <c r="J3954" s="6">
        <v>15.84</v>
      </c>
      <c r="K3954" s="6">
        <v>0</v>
      </c>
      <c r="L3954" s="6">
        <v>15.84</v>
      </c>
      <c r="M3954" s="6">
        <v>16.329000000000001</v>
      </c>
      <c r="N3954" s="6">
        <v>-0.48900000000000077</v>
      </c>
    </row>
    <row r="3955" spans="1:14" x14ac:dyDescent="0.25">
      <c r="A3955" s="5" t="s">
        <v>1646</v>
      </c>
      <c r="B3955" s="5" t="s">
        <v>260</v>
      </c>
      <c r="C3955" s="5" t="s">
        <v>33</v>
      </c>
      <c r="D3955" s="5" t="s">
        <v>27</v>
      </c>
      <c r="E3955" s="6">
        <v>15911.28</v>
      </c>
      <c r="F3955" s="6">
        <v>0</v>
      </c>
      <c r="G3955" s="6">
        <v>15911.28</v>
      </c>
      <c r="H3955" s="6">
        <v>16399.009999999998</v>
      </c>
      <c r="I3955" s="6">
        <v>-487.72999999999774</v>
      </c>
      <c r="J3955" s="6">
        <v>158.4</v>
      </c>
      <c r="K3955" s="6">
        <v>0</v>
      </c>
      <c r="L3955" s="6">
        <v>158.4</v>
      </c>
      <c r="M3955" s="6">
        <v>163.255</v>
      </c>
      <c r="N3955" s="6">
        <v>-4.8549999999999898</v>
      </c>
    </row>
    <row r="3956" spans="1:14" x14ac:dyDescent="0.25">
      <c r="A3956" s="5" t="s">
        <v>1646</v>
      </c>
      <c r="B3956" s="5" t="s">
        <v>101</v>
      </c>
      <c r="C3956" s="5" t="s">
        <v>39</v>
      </c>
      <c r="D3956" s="5" t="s">
        <v>43</v>
      </c>
      <c r="E3956" s="6">
        <v>-68184.58</v>
      </c>
      <c r="F3956" s="6">
        <v>0</v>
      </c>
      <c r="G3956" s="6">
        <v>-68184.58</v>
      </c>
      <c r="H3956" s="6">
        <v>-68184.5</v>
      </c>
      <c r="I3956" s="6">
        <v>-8.000000000174623E-2</v>
      </c>
      <c r="J3956" s="6">
        <v>-75915</v>
      </c>
      <c r="K3956" s="6">
        <v>0</v>
      </c>
      <c r="L3956" s="6">
        <v>-75915</v>
      </c>
      <c r="M3956" s="6">
        <v>-75915</v>
      </c>
      <c r="N3956" s="6">
        <v>0</v>
      </c>
    </row>
    <row r="3957" spans="1:14" x14ac:dyDescent="0.25">
      <c r="A3957" s="5" t="s">
        <v>1646</v>
      </c>
      <c r="B3957" s="5" t="s">
        <v>262</v>
      </c>
      <c r="C3957" s="5" t="s">
        <v>42</v>
      </c>
      <c r="D3957" s="5" t="s">
        <v>43</v>
      </c>
      <c r="E3957" s="6">
        <v>6634.76</v>
      </c>
      <c r="F3957" s="6">
        <v>6344.0335305719918</v>
      </c>
      <c r="G3957" s="6">
        <v>290.72646942800839</v>
      </c>
      <c r="H3957" s="6">
        <v>6432.85</v>
      </c>
      <c r="I3957" s="6">
        <v>201.90999999999985</v>
      </c>
      <c r="J3957" s="6">
        <v>13100</v>
      </c>
      <c r="K3957" s="6">
        <v>12525.975345167652</v>
      </c>
      <c r="L3957" s="6">
        <v>574.02465483234846</v>
      </c>
      <c r="M3957" s="6">
        <v>12701.339</v>
      </c>
      <c r="N3957" s="6">
        <v>398.66100000000006</v>
      </c>
    </row>
    <row r="3958" spans="1:14" x14ac:dyDescent="0.25">
      <c r="A3958" s="5" t="s">
        <v>1646</v>
      </c>
      <c r="B3958" s="5" t="s">
        <v>261</v>
      </c>
      <c r="C3958" s="5" t="s">
        <v>42</v>
      </c>
      <c r="D3958" s="5" t="s">
        <v>43</v>
      </c>
      <c r="E3958" s="6">
        <v>44057.96</v>
      </c>
      <c r="F3958" s="6">
        <v>44008.679802955667</v>
      </c>
      <c r="G3958" s="6">
        <v>49.280197044332454</v>
      </c>
      <c r="H3958" s="6">
        <v>44668.81</v>
      </c>
      <c r="I3958" s="6">
        <v>-610.84999999999854</v>
      </c>
      <c r="J3958" s="6">
        <v>76000</v>
      </c>
      <c r="K3958" s="6">
        <v>75915</v>
      </c>
      <c r="L3958" s="6">
        <v>85</v>
      </c>
      <c r="M3958" s="6">
        <v>77053.725000000006</v>
      </c>
      <c r="N3958" s="6">
        <v>-1053.7250000000058</v>
      </c>
    </row>
    <row r="3959" spans="1:14" x14ac:dyDescent="0.25">
      <c r="A3959" s="5" t="s">
        <v>1647</v>
      </c>
      <c r="B3959" s="5" t="s">
        <v>25</v>
      </c>
      <c r="C3959" s="5" t="s">
        <v>26</v>
      </c>
      <c r="D3959" s="5" t="s">
        <v>27</v>
      </c>
      <c r="E3959" s="6">
        <v>9061.5400000000009</v>
      </c>
      <c r="F3959" s="6">
        <v>0</v>
      </c>
      <c r="G3959" s="6">
        <v>9061.5400000000009</v>
      </c>
      <c r="H3959" s="6">
        <v>0</v>
      </c>
      <c r="I3959" s="6">
        <v>9061.5400000000009</v>
      </c>
      <c r="J3959" s="6">
        <v>0</v>
      </c>
      <c r="K3959" s="6">
        <v>0</v>
      </c>
      <c r="L3959" s="6">
        <v>0</v>
      </c>
      <c r="M3959" s="6">
        <v>0</v>
      </c>
      <c r="N3959" s="6">
        <v>0</v>
      </c>
    </row>
    <row r="3960" spans="1:14" x14ac:dyDescent="0.25">
      <c r="A3960" s="5" t="s">
        <v>1647</v>
      </c>
      <c r="B3960" s="5" t="s">
        <v>30</v>
      </c>
      <c r="C3960" s="5" t="s">
        <v>29</v>
      </c>
      <c r="D3960" s="5" t="s">
        <v>27</v>
      </c>
      <c r="E3960" s="6">
        <v>392.97</v>
      </c>
      <c r="F3960" s="6">
        <v>0</v>
      </c>
      <c r="G3960" s="6">
        <v>392.97</v>
      </c>
      <c r="H3960" s="6">
        <v>394.94</v>
      </c>
      <c r="I3960" s="6">
        <v>-1.9699999999999704</v>
      </c>
      <c r="J3960" s="6">
        <v>0</v>
      </c>
      <c r="K3960" s="6">
        <v>0</v>
      </c>
      <c r="L3960" s="6">
        <v>0</v>
      </c>
      <c r="M3960" s="6">
        <v>0</v>
      </c>
      <c r="N3960" s="6">
        <v>0</v>
      </c>
    </row>
    <row r="3961" spans="1:14" x14ac:dyDescent="0.25">
      <c r="A3961" s="5" t="s">
        <v>1647</v>
      </c>
      <c r="B3961" s="5" t="s">
        <v>31</v>
      </c>
      <c r="C3961" s="5" t="s">
        <v>29</v>
      </c>
      <c r="D3961" s="5" t="s">
        <v>27</v>
      </c>
      <c r="E3961" s="6">
        <v>1762.59</v>
      </c>
      <c r="F3961" s="6">
        <v>0</v>
      </c>
      <c r="G3961" s="6">
        <v>1762.59</v>
      </c>
      <c r="H3961" s="6">
        <v>1771.4</v>
      </c>
      <c r="I3961" s="6">
        <v>-8.8100000000001728</v>
      </c>
      <c r="J3961" s="6">
        <v>0</v>
      </c>
      <c r="K3961" s="6">
        <v>0</v>
      </c>
      <c r="L3961" s="6">
        <v>0</v>
      </c>
      <c r="M3961" s="6">
        <v>0</v>
      </c>
      <c r="N3961" s="6">
        <v>0</v>
      </c>
    </row>
    <row r="3962" spans="1:14" x14ac:dyDescent="0.25">
      <c r="A3962" s="5" t="s">
        <v>1647</v>
      </c>
      <c r="B3962" s="5" t="s">
        <v>32</v>
      </c>
      <c r="C3962" s="5" t="s">
        <v>33</v>
      </c>
      <c r="D3962" s="5" t="s">
        <v>27</v>
      </c>
      <c r="E3962" s="6">
        <v>3785.65</v>
      </c>
      <c r="F3962" s="6">
        <v>0</v>
      </c>
      <c r="G3962" s="6">
        <v>3785.65</v>
      </c>
      <c r="H3962" s="6">
        <v>3978.68</v>
      </c>
      <c r="I3962" s="6">
        <v>-193.02999999999975</v>
      </c>
      <c r="J3962" s="6">
        <v>9.33</v>
      </c>
      <c r="K3962" s="6">
        <v>0</v>
      </c>
      <c r="L3962" s="6">
        <v>9.33</v>
      </c>
      <c r="M3962" s="6">
        <v>9.8059999999999992</v>
      </c>
      <c r="N3962" s="6">
        <v>-0.47599999999999909</v>
      </c>
    </row>
    <row r="3963" spans="1:14" x14ac:dyDescent="0.25">
      <c r="A3963" s="5" t="s">
        <v>1647</v>
      </c>
      <c r="B3963" s="5" t="s">
        <v>28</v>
      </c>
      <c r="C3963" s="5" t="s">
        <v>29</v>
      </c>
      <c r="D3963" s="5" t="s">
        <v>27</v>
      </c>
      <c r="E3963" s="6">
        <v>12557.78</v>
      </c>
      <c r="F3963" s="6">
        <v>0</v>
      </c>
      <c r="G3963" s="6">
        <v>12557.78</v>
      </c>
      <c r="H3963" s="6">
        <v>12620.57</v>
      </c>
      <c r="I3963" s="6">
        <v>-62.789999999999054</v>
      </c>
      <c r="J3963" s="6">
        <v>0</v>
      </c>
      <c r="K3963" s="6">
        <v>0</v>
      </c>
      <c r="L3963" s="6">
        <v>0</v>
      </c>
      <c r="M3963" s="6">
        <v>0</v>
      </c>
      <c r="N3963" s="6">
        <v>0</v>
      </c>
    </row>
    <row r="3964" spans="1:14" x14ac:dyDescent="0.25">
      <c r="A3964" s="5" t="s">
        <v>1647</v>
      </c>
      <c r="B3964" s="5" t="s">
        <v>34</v>
      </c>
      <c r="C3964" s="5" t="s">
        <v>33</v>
      </c>
      <c r="D3964" s="5" t="s">
        <v>27</v>
      </c>
      <c r="E3964" s="6">
        <v>16924.62</v>
      </c>
      <c r="F3964" s="6">
        <v>0</v>
      </c>
      <c r="G3964" s="6">
        <v>16924.62</v>
      </c>
      <c r="H3964" s="6">
        <v>17787.62</v>
      </c>
      <c r="I3964" s="6">
        <v>-863</v>
      </c>
      <c r="J3964" s="6">
        <v>9.33</v>
      </c>
      <c r="K3964" s="6">
        <v>0</v>
      </c>
      <c r="L3964" s="6">
        <v>9.33</v>
      </c>
      <c r="M3964" s="6">
        <v>9.8059999999999992</v>
      </c>
      <c r="N3964" s="6">
        <v>-0.47599999999999909</v>
      </c>
    </row>
    <row r="3965" spans="1:14" x14ac:dyDescent="0.25">
      <c r="A3965" s="5" t="s">
        <v>1647</v>
      </c>
      <c r="B3965" s="5" t="s">
        <v>35</v>
      </c>
      <c r="C3965" s="5" t="s">
        <v>33</v>
      </c>
      <c r="D3965" s="5" t="s">
        <v>27</v>
      </c>
      <c r="E3965" s="6">
        <v>19931.96</v>
      </c>
      <c r="F3965" s="6">
        <v>0</v>
      </c>
      <c r="G3965" s="6">
        <v>19931.96</v>
      </c>
      <c r="H3965" s="6">
        <v>20947.72</v>
      </c>
      <c r="I3965" s="6">
        <v>-1015.760000000002</v>
      </c>
      <c r="J3965" s="6">
        <v>195.93</v>
      </c>
      <c r="K3965" s="6">
        <v>0</v>
      </c>
      <c r="L3965" s="6">
        <v>195.93</v>
      </c>
      <c r="M3965" s="6">
        <v>205.91499999999999</v>
      </c>
      <c r="N3965" s="6">
        <v>-9.9849999999999852</v>
      </c>
    </row>
    <row r="3966" spans="1:14" x14ac:dyDescent="0.25">
      <c r="A3966" s="5" t="s">
        <v>1647</v>
      </c>
      <c r="B3966" s="5" t="s">
        <v>36</v>
      </c>
      <c r="C3966" s="5" t="s">
        <v>29</v>
      </c>
      <c r="D3966" s="5" t="s">
        <v>27</v>
      </c>
      <c r="E3966" s="6">
        <v>22650.78</v>
      </c>
      <c r="F3966" s="6">
        <v>0</v>
      </c>
      <c r="G3966" s="6">
        <v>22650.78</v>
      </c>
      <c r="H3966" s="6">
        <v>22764.03</v>
      </c>
      <c r="I3966" s="6">
        <v>-113.25</v>
      </c>
      <c r="J3966" s="6">
        <v>0</v>
      </c>
      <c r="K3966" s="6">
        <v>0</v>
      </c>
      <c r="L3966" s="6">
        <v>0</v>
      </c>
      <c r="M3966" s="6">
        <v>0</v>
      </c>
      <c r="N3966" s="6">
        <v>0</v>
      </c>
    </row>
    <row r="3967" spans="1:14" x14ac:dyDescent="0.25">
      <c r="A3967" s="5" t="s">
        <v>1647</v>
      </c>
      <c r="B3967" s="5" t="s">
        <v>37</v>
      </c>
      <c r="C3967" s="5" t="s">
        <v>29</v>
      </c>
      <c r="D3967" s="5" t="s">
        <v>27</v>
      </c>
      <c r="E3967" s="6">
        <v>49658.41</v>
      </c>
      <c r="F3967" s="6">
        <v>0</v>
      </c>
      <c r="G3967" s="6">
        <v>49658.41</v>
      </c>
      <c r="H3967" s="6">
        <v>49906.7</v>
      </c>
      <c r="I3967" s="6">
        <v>-248.2899999999936</v>
      </c>
      <c r="J3967" s="6">
        <v>0</v>
      </c>
      <c r="K3967" s="6">
        <v>0</v>
      </c>
      <c r="L3967" s="6">
        <v>0</v>
      </c>
      <c r="M3967" s="6">
        <v>0</v>
      </c>
      <c r="N3967" s="6">
        <v>0</v>
      </c>
    </row>
    <row r="3968" spans="1:14" x14ac:dyDescent="0.25">
      <c r="A3968" s="5" t="s">
        <v>1647</v>
      </c>
      <c r="B3968" s="5" t="s">
        <v>1504</v>
      </c>
      <c r="C3968" s="5" t="s">
        <v>39</v>
      </c>
      <c r="D3968" s="5" t="s">
        <v>40</v>
      </c>
      <c r="E3968" s="6">
        <v>-1307618</v>
      </c>
      <c r="F3968" s="6">
        <v>0</v>
      </c>
      <c r="G3968" s="6">
        <v>-1307618</v>
      </c>
      <c r="H3968" s="6">
        <v>-1307617.99</v>
      </c>
      <c r="I3968" s="6">
        <v>-1.0000000009313226E-2</v>
      </c>
      <c r="J3968" s="6">
        <v>-7158</v>
      </c>
      <c r="K3968" s="6">
        <v>0</v>
      </c>
      <c r="L3968" s="6">
        <v>-7158</v>
      </c>
      <c r="M3968" s="6">
        <v>-7158</v>
      </c>
      <c r="N3968" s="6">
        <v>0</v>
      </c>
    </row>
    <row r="3969" spans="1:14" x14ac:dyDescent="0.25">
      <c r="A3969" s="5" t="s">
        <v>1647</v>
      </c>
      <c r="B3969" s="5" t="s">
        <v>92</v>
      </c>
      <c r="C3969" s="5" t="s">
        <v>42</v>
      </c>
      <c r="D3969" s="5" t="s">
        <v>43</v>
      </c>
      <c r="E3969" s="6">
        <v>51.07</v>
      </c>
      <c r="F3969" s="6">
        <v>609.28712871287132</v>
      </c>
      <c r="G3969" s="6">
        <v>-558.21712871287127</v>
      </c>
      <c r="H3969" s="6">
        <v>615.38</v>
      </c>
      <c r="I3969" s="6">
        <v>-564.30999999999995</v>
      </c>
      <c r="J3969" s="6">
        <v>600</v>
      </c>
      <c r="K3969" s="6">
        <v>7158</v>
      </c>
      <c r="L3969" s="6">
        <v>-6558</v>
      </c>
      <c r="M3969" s="6">
        <v>7229.58</v>
      </c>
      <c r="N3969" s="6">
        <v>-6629.58</v>
      </c>
    </row>
    <row r="3970" spans="1:14" x14ac:dyDescent="0.25">
      <c r="A3970" s="5" t="s">
        <v>1647</v>
      </c>
      <c r="B3970" s="5" t="s">
        <v>375</v>
      </c>
      <c r="C3970" s="5" t="s">
        <v>42</v>
      </c>
      <c r="D3970" s="5" t="s">
        <v>43</v>
      </c>
      <c r="E3970" s="6">
        <v>5479.92</v>
      </c>
      <c r="F3970" s="6">
        <v>5473.2906403940888</v>
      </c>
      <c r="G3970" s="6">
        <v>6.6293596059113042</v>
      </c>
      <c r="H3970" s="6">
        <v>5555.39</v>
      </c>
      <c r="I3970" s="6">
        <v>-75.470000000000255</v>
      </c>
      <c r="J3970" s="6">
        <v>86000</v>
      </c>
      <c r="K3970" s="6">
        <v>85896</v>
      </c>
      <c r="L3970" s="6">
        <v>104</v>
      </c>
      <c r="M3970" s="6">
        <v>87184.44</v>
      </c>
      <c r="N3970" s="6">
        <v>-1184.4400000000023</v>
      </c>
    </row>
    <row r="3971" spans="1:14" x14ac:dyDescent="0.25">
      <c r="A3971" s="5" t="s">
        <v>1647</v>
      </c>
      <c r="B3971" s="5" t="s">
        <v>44</v>
      </c>
      <c r="C3971" s="5" t="s">
        <v>42</v>
      </c>
      <c r="D3971" s="5" t="s">
        <v>43</v>
      </c>
      <c r="E3971" s="6">
        <v>7423.97</v>
      </c>
      <c r="F3971" s="6">
        <v>7415.6915422885568</v>
      </c>
      <c r="G3971" s="6">
        <v>8.2784577114434796</v>
      </c>
      <c r="H3971" s="6">
        <v>7452.77</v>
      </c>
      <c r="I3971" s="6">
        <v>-28.800000000000182</v>
      </c>
      <c r="J3971" s="6">
        <v>7166</v>
      </c>
      <c r="K3971" s="6">
        <v>7158</v>
      </c>
      <c r="L3971" s="6">
        <v>8</v>
      </c>
      <c r="M3971" s="6">
        <v>7193.79</v>
      </c>
      <c r="N3971" s="6">
        <v>-27.789999999999964</v>
      </c>
    </row>
    <row r="3972" spans="1:14" x14ac:dyDescent="0.25">
      <c r="A3972" s="5" t="s">
        <v>1647</v>
      </c>
      <c r="B3972" s="5" t="s">
        <v>376</v>
      </c>
      <c r="C3972" s="5" t="s">
        <v>42</v>
      </c>
      <c r="D3972" s="5" t="s">
        <v>43</v>
      </c>
      <c r="E3972" s="6">
        <v>21188.68</v>
      </c>
      <c r="F3972" s="6">
        <v>21163.05418719212</v>
      </c>
      <c r="G3972" s="6">
        <v>25.62581280788072</v>
      </c>
      <c r="H3972" s="6">
        <v>21480.5</v>
      </c>
      <c r="I3972" s="6">
        <v>-291.81999999999971</v>
      </c>
      <c r="J3972" s="6">
        <v>86000</v>
      </c>
      <c r="K3972" s="6">
        <v>85896</v>
      </c>
      <c r="L3972" s="6">
        <v>104</v>
      </c>
      <c r="M3972" s="6">
        <v>87184.44</v>
      </c>
      <c r="N3972" s="6">
        <v>-1184.4400000000023</v>
      </c>
    </row>
    <row r="3973" spans="1:14" x14ac:dyDescent="0.25">
      <c r="A3973" s="5" t="s">
        <v>1647</v>
      </c>
      <c r="B3973" s="5" t="s">
        <v>1505</v>
      </c>
      <c r="C3973" s="5" t="s">
        <v>42</v>
      </c>
      <c r="D3973" s="5" t="s">
        <v>43</v>
      </c>
      <c r="E3973" s="6">
        <v>24568.32</v>
      </c>
      <c r="F3973" s="6">
        <v>24467.477832512315</v>
      </c>
      <c r="G3973" s="6">
        <v>100.84216748768449</v>
      </c>
      <c r="H3973" s="6">
        <v>24834.49</v>
      </c>
      <c r="I3973" s="6">
        <v>-266.17000000000189</v>
      </c>
      <c r="J3973" s="6">
        <v>86250</v>
      </c>
      <c r="K3973" s="6">
        <v>85896</v>
      </c>
      <c r="L3973" s="6">
        <v>354</v>
      </c>
      <c r="M3973" s="6">
        <v>87184.44</v>
      </c>
      <c r="N3973" s="6">
        <v>-934.44000000000233</v>
      </c>
    </row>
    <row r="3974" spans="1:14" x14ac:dyDescent="0.25">
      <c r="A3974" s="5" t="s">
        <v>1647</v>
      </c>
      <c r="B3974" s="5" t="s">
        <v>47</v>
      </c>
      <c r="C3974" s="5" t="s">
        <v>42</v>
      </c>
      <c r="D3974" s="5" t="s">
        <v>43</v>
      </c>
      <c r="E3974" s="6">
        <v>40496.53</v>
      </c>
      <c r="F3974" s="6">
        <v>40387.441176470587</v>
      </c>
      <c r="G3974" s="6">
        <v>109.08882352941146</v>
      </c>
      <c r="H3974" s="6">
        <v>41195.19</v>
      </c>
      <c r="I3974" s="6">
        <v>-698.66000000000349</v>
      </c>
      <c r="J3974" s="6">
        <v>86128</v>
      </c>
      <c r="K3974" s="6">
        <v>85896</v>
      </c>
      <c r="L3974" s="6">
        <v>232</v>
      </c>
      <c r="M3974" s="6">
        <v>87613.92</v>
      </c>
      <c r="N3974" s="6">
        <v>-1485.9199999999983</v>
      </c>
    </row>
    <row r="3975" spans="1:14" x14ac:dyDescent="0.25">
      <c r="A3975" s="5" t="s">
        <v>1647</v>
      </c>
      <c r="B3975" s="5" t="s">
        <v>1506</v>
      </c>
      <c r="C3975" s="5" t="s">
        <v>42</v>
      </c>
      <c r="D3975" s="5" t="s">
        <v>43</v>
      </c>
      <c r="E3975" s="6">
        <v>45341.599999999999</v>
      </c>
      <c r="F3975" s="6">
        <v>44952.236453201971</v>
      </c>
      <c r="G3975" s="6">
        <v>389.36354679802753</v>
      </c>
      <c r="H3975" s="6">
        <v>45626.52</v>
      </c>
      <c r="I3975" s="6">
        <v>-284.91999999999825</v>
      </c>
      <c r="J3975" s="6">
        <v>7220</v>
      </c>
      <c r="K3975" s="6">
        <v>7158</v>
      </c>
      <c r="L3975" s="6">
        <v>62</v>
      </c>
      <c r="M3975" s="6">
        <v>7265.37</v>
      </c>
      <c r="N3975" s="6">
        <v>-45.369999999999891</v>
      </c>
    </row>
    <row r="3976" spans="1:14" x14ac:dyDescent="0.25">
      <c r="A3976" s="5" t="s">
        <v>1647</v>
      </c>
      <c r="B3976" s="5" t="s">
        <v>1364</v>
      </c>
      <c r="C3976" s="5" t="s">
        <v>42</v>
      </c>
      <c r="D3976" s="5" t="s">
        <v>43</v>
      </c>
      <c r="E3976" s="6">
        <v>89571.55</v>
      </c>
      <c r="F3976" s="6">
        <v>89359.323383084571</v>
      </c>
      <c r="G3976" s="6">
        <v>212.2266169154318</v>
      </c>
      <c r="H3976" s="6">
        <v>89806.12</v>
      </c>
      <c r="I3976" s="6">
        <v>-234.56999999999243</v>
      </c>
      <c r="J3976" s="6">
        <v>86100</v>
      </c>
      <c r="K3976" s="6">
        <v>85896</v>
      </c>
      <c r="L3976" s="6">
        <v>204</v>
      </c>
      <c r="M3976" s="6">
        <v>86325.48</v>
      </c>
      <c r="N3976" s="6">
        <v>-225.47999999999593</v>
      </c>
    </row>
    <row r="3977" spans="1:14" x14ac:dyDescent="0.25">
      <c r="A3977" s="5" t="s">
        <v>1647</v>
      </c>
      <c r="B3977" s="5" t="s">
        <v>1507</v>
      </c>
      <c r="C3977" s="5" t="s">
        <v>42</v>
      </c>
      <c r="D3977" s="5" t="s">
        <v>43</v>
      </c>
      <c r="E3977" s="6">
        <v>122054.62</v>
      </c>
      <c r="F3977" s="6">
        <v>118523.50738916257</v>
      </c>
      <c r="G3977" s="6">
        <v>3531.1126108374301</v>
      </c>
      <c r="H3977" s="6">
        <v>120301.36</v>
      </c>
      <c r="I3977" s="6">
        <v>1753.2599999999948</v>
      </c>
      <c r="J3977" s="6">
        <v>88455</v>
      </c>
      <c r="K3977" s="6">
        <v>85896</v>
      </c>
      <c r="L3977" s="6">
        <v>2559</v>
      </c>
      <c r="M3977" s="6">
        <v>87184.44</v>
      </c>
      <c r="N3977" s="6">
        <v>1270.5599999999977</v>
      </c>
    </row>
    <row r="3978" spans="1:14" x14ac:dyDescent="0.25">
      <c r="A3978" s="5" t="s">
        <v>1647</v>
      </c>
      <c r="B3978" s="5" t="s">
        <v>103</v>
      </c>
      <c r="C3978" s="5" t="s">
        <v>42</v>
      </c>
      <c r="D3978" s="5" t="s">
        <v>43</v>
      </c>
      <c r="E3978" s="6">
        <v>431145.56</v>
      </c>
      <c r="F3978" s="6">
        <v>430804.51485148515</v>
      </c>
      <c r="G3978" s="6">
        <v>341.04514851485146</v>
      </c>
      <c r="H3978" s="6">
        <v>435112.56</v>
      </c>
      <c r="I3978" s="6">
        <v>-3967</v>
      </c>
      <c r="J3978" s="6">
        <v>85964</v>
      </c>
      <c r="K3978" s="6">
        <v>85896</v>
      </c>
      <c r="L3978" s="6">
        <v>68</v>
      </c>
      <c r="M3978" s="6">
        <v>86754.96</v>
      </c>
      <c r="N3978" s="6">
        <v>-790.9600000000064</v>
      </c>
    </row>
    <row r="3979" spans="1:14" x14ac:dyDescent="0.25">
      <c r="A3979" s="5" t="s">
        <v>1647</v>
      </c>
      <c r="B3979" s="5" t="s">
        <v>379</v>
      </c>
      <c r="C3979" s="5" t="s">
        <v>42</v>
      </c>
      <c r="D3979" s="5" t="s">
        <v>53</v>
      </c>
      <c r="E3979" s="6">
        <v>379232.99</v>
      </c>
      <c r="F3979" s="6">
        <v>379232.98507462686</v>
      </c>
      <c r="G3979" s="6">
        <v>4.9253731267526746E-3</v>
      </c>
      <c r="H3979" s="6">
        <v>381129.15</v>
      </c>
      <c r="I3979" s="6">
        <v>-1896.1600000000326</v>
      </c>
      <c r="J3979" s="6">
        <v>64422</v>
      </c>
      <c r="K3979" s="6">
        <v>64422</v>
      </c>
      <c r="L3979" s="6">
        <v>0</v>
      </c>
      <c r="M3979" s="6">
        <v>64744.11</v>
      </c>
      <c r="N3979" s="6">
        <v>-322.11000000000058</v>
      </c>
    </row>
    <row r="3980" spans="1:14" x14ac:dyDescent="0.25">
      <c r="A3980" s="5" t="s">
        <v>1647</v>
      </c>
      <c r="B3980" s="5" t="s">
        <v>54</v>
      </c>
      <c r="C3980" s="5" t="s">
        <v>42</v>
      </c>
      <c r="D3980" s="5" t="s">
        <v>55</v>
      </c>
      <c r="E3980" s="6">
        <v>4336.8900000000003</v>
      </c>
      <c r="F3980" s="6">
        <v>4251.8529411764712</v>
      </c>
      <c r="G3980" s="6">
        <v>85.037058823529151</v>
      </c>
      <c r="H3980" s="6">
        <v>4336.8900000000003</v>
      </c>
      <c r="I3980" s="6">
        <v>0</v>
      </c>
      <c r="J3980" s="6">
        <v>788.52599999999995</v>
      </c>
      <c r="K3980" s="6">
        <v>773.06372549019613</v>
      </c>
      <c r="L3980" s="6">
        <v>15.462274509803819</v>
      </c>
      <c r="M3980" s="6">
        <v>788.52499999999998</v>
      </c>
      <c r="N3980" s="6">
        <v>9.9999999997635314E-4</v>
      </c>
    </row>
    <row r="3981" spans="1:14" x14ac:dyDescent="0.25">
      <c r="A3981" s="5" t="s">
        <v>1648</v>
      </c>
      <c r="B3981" s="5" t="s">
        <v>25</v>
      </c>
      <c r="C3981" s="5" t="s">
        <v>26</v>
      </c>
      <c r="D3981" s="5" t="s">
        <v>27</v>
      </c>
      <c r="E3981" s="6">
        <v>2795.8</v>
      </c>
      <c r="F3981" s="6">
        <v>0</v>
      </c>
      <c r="G3981" s="6">
        <v>2795.8</v>
      </c>
      <c r="H3981" s="6">
        <v>0</v>
      </c>
      <c r="I3981" s="6">
        <v>2795.8</v>
      </c>
      <c r="J3981" s="6">
        <v>0</v>
      </c>
      <c r="K3981" s="6">
        <v>0</v>
      </c>
      <c r="L3981" s="6">
        <v>0</v>
      </c>
      <c r="M3981" s="6">
        <v>0</v>
      </c>
      <c r="N3981" s="6">
        <v>0</v>
      </c>
    </row>
    <row r="3982" spans="1:14" x14ac:dyDescent="0.25">
      <c r="A3982" s="5" t="s">
        <v>1648</v>
      </c>
      <c r="B3982" s="5" t="s">
        <v>30</v>
      </c>
      <c r="C3982" s="5" t="s">
        <v>29</v>
      </c>
      <c r="D3982" s="5" t="s">
        <v>27</v>
      </c>
      <c r="E3982" s="6">
        <v>211.67</v>
      </c>
      <c r="F3982" s="6">
        <v>0</v>
      </c>
      <c r="G3982" s="6">
        <v>211.67</v>
      </c>
      <c r="H3982" s="6">
        <v>212.42</v>
      </c>
      <c r="I3982" s="6">
        <v>-0.75</v>
      </c>
      <c r="J3982" s="6">
        <v>0</v>
      </c>
      <c r="K3982" s="6">
        <v>0</v>
      </c>
      <c r="L3982" s="6">
        <v>0</v>
      </c>
      <c r="M3982" s="6">
        <v>0</v>
      </c>
      <c r="N3982" s="6">
        <v>0</v>
      </c>
    </row>
    <row r="3983" spans="1:14" x14ac:dyDescent="0.25">
      <c r="A3983" s="5" t="s">
        <v>1648</v>
      </c>
      <c r="B3983" s="5" t="s">
        <v>31</v>
      </c>
      <c r="C3983" s="5" t="s">
        <v>29</v>
      </c>
      <c r="D3983" s="5" t="s">
        <v>27</v>
      </c>
      <c r="E3983" s="6">
        <v>949.39</v>
      </c>
      <c r="F3983" s="6">
        <v>0</v>
      </c>
      <c r="G3983" s="6">
        <v>949.39</v>
      </c>
      <c r="H3983" s="6">
        <v>952.76</v>
      </c>
      <c r="I3983" s="6">
        <v>-3.3700000000000045</v>
      </c>
      <c r="J3983" s="6">
        <v>0</v>
      </c>
      <c r="K3983" s="6">
        <v>0</v>
      </c>
      <c r="L3983" s="6">
        <v>0</v>
      </c>
      <c r="M3983" s="6">
        <v>0</v>
      </c>
      <c r="N3983" s="6">
        <v>0</v>
      </c>
    </row>
    <row r="3984" spans="1:14" x14ac:dyDescent="0.25">
      <c r="A3984" s="5" t="s">
        <v>1648</v>
      </c>
      <c r="B3984" s="5" t="s">
        <v>32</v>
      </c>
      <c r="C3984" s="5" t="s">
        <v>33</v>
      </c>
      <c r="D3984" s="5" t="s">
        <v>27</v>
      </c>
      <c r="E3984" s="6">
        <v>2028.75</v>
      </c>
      <c r="F3984" s="6">
        <v>0</v>
      </c>
      <c r="G3984" s="6">
        <v>2028.75</v>
      </c>
      <c r="H3984" s="6">
        <v>2139.9699999999998</v>
      </c>
      <c r="I3984" s="6">
        <v>-111.2199999999998</v>
      </c>
      <c r="J3984" s="6">
        <v>5</v>
      </c>
      <c r="K3984" s="6">
        <v>0</v>
      </c>
      <c r="L3984" s="6">
        <v>5</v>
      </c>
      <c r="M3984" s="6">
        <v>5.274</v>
      </c>
      <c r="N3984" s="6">
        <v>-0.27400000000000002</v>
      </c>
    </row>
    <row r="3985" spans="1:14" x14ac:dyDescent="0.25">
      <c r="A3985" s="5" t="s">
        <v>1648</v>
      </c>
      <c r="B3985" s="5" t="s">
        <v>28</v>
      </c>
      <c r="C3985" s="5" t="s">
        <v>29</v>
      </c>
      <c r="D3985" s="5" t="s">
        <v>27</v>
      </c>
      <c r="E3985" s="6">
        <v>6764.07</v>
      </c>
      <c r="F3985" s="6">
        <v>0</v>
      </c>
      <c r="G3985" s="6">
        <v>6764.07</v>
      </c>
      <c r="H3985" s="6">
        <v>6788.1</v>
      </c>
      <c r="I3985" s="6">
        <v>-24.030000000000655</v>
      </c>
      <c r="J3985" s="6">
        <v>0</v>
      </c>
      <c r="K3985" s="6">
        <v>0</v>
      </c>
      <c r="L3985" s="6">
        <v>0</v>
      </c>
      <c r="M3985" s="6">
        <v>0</v>
      </c>
      <c r="N3985" s="6">
        <v>0</v>
      </c>
    </row>
    <row r="3986" spans="1:14" x14ac:dyDescent="0.25">
      <c r="A3986" s="5" t="s">
        <v>1648</v>
      </c>
      <c r="B3986" s="5" t="s">
        <v>34</v>
      </c>
      <c r="C3986" s="5" t="s">
        <v>33</v>
      </c>
      <c r="D3986" s="5" t="s">
        <v>27</v>
      </c>
      <c r="E3986" s="6">
        <v>9070</v>
      </c>
      <c r="F3986" s="6">
        <v>0</v>
      </c>
      <c r="G3986" s="6">
        <v>9070</v>
      </c>
      <c r="H3986" s="6">
        <v>9567.25</v>
      </c>
      <c r="I3986" s="6">
        <v>-497.25</v>
      </c>
      <c r="J3986" s="6">
        <v>5</v>
      </c>
      <c r="K3986" s="6">
        <v>0</v>
      </c>
      <c r="L3986" s="6">
        <v>5</v>
      </c>
      <c r="M3986" s="6">
        <v>5.274</v>
      </c>
      <c r="N3986" s="6">
        <v>-0.27400000000000002</v>
      </c>
    </row>
    <row r="3987" spans="1:14" x14ac:dyDescent="0.25">
      <c r="A3987" s="5" t="s">
        <v>1648</v>
      </c>
      <c r="B3987" s="5" t="s">
        <v>35</v>
      </c>
      <c r="C3987" s="5" t="s">
        <v>33</v>
      </c>
      <c r="D3987" s="5" t="s">
        <v>27</v>
      </c>
      <c r="E3987" s="6">
        <v>10681.65</v>
      </c>
      <c r="F3987" s="6">
        <v>0</v>
      </c>
      <c r="G3987" s="6">
        <v>10681.65</v>
      </c>
      <c r="H3987" s="6">
        <v>11266.94</v>
      </c>
      <c r="I3987" s="6">
        <v>-585.29000000000087</v>
      </c>
      <c r="J3987" s="6">
        <v>105</v>
      </c>
      <c r="K3987" s="6">
        <v>0</v>
      </c>
      <c r="L3987" s="6">
        <v>105</v>
      </c>
      <c r="M3987" s="6">
        <v>110.753</v>
      </c>
      <c r="N3987" s="6">
        <v>-5.7530000000000001</v>
      </c>
    </row>
    <row r="3988" spans="1:14" x14ac:dyDescent="0.25">
      <c r="A3988" s="5" t="s">
        <v>1648</v>
      </c>
      <c r="B3988" s="5" t="s">
        <v>36</v>
      </c>
      <c r="C3988" s="5" t="s">
        <v>29</v>
      </c>
      <c r="D3988" s="5" t="s">
        <v>27</v>
      </c>
      <c r="E3988" s="6">
        <v>12200.52</v>
      </c>
      <c r="F3988" s="6">
        <v>0</v>
      </c>
      <c r="G3988" s="6">
        <v>12200.52</v>
      </c>
      <c r="H3988" s="6">
        <v>12243.85</v>
      </c>
      <c r="I3988" s="6">
        <v>-43.329999999999927</v>
      </c>
      <c r="J3988" s="6">
        <v>0</v>
      </c>
      <c r="K3988" s="6">
        <v>0</v>
      </c>
      <c r="L3988" s="6">
        <v>0</v>
      </c>
      <c r="M3988" s="6">
        <v>0</v>
      </c>
      <c r="N3988" s="6">
        <v>0</v>
      </c>
    </row>
    <row r="3989" spans="1:14" x14ac:dyDescent="0.25">
      <c r="A3989" s="5" t="s">
        <v>1648</v>
      </c>
      <c r="B3989" s="5" t="s">
        <v>37</v>
      </c>
      <c r="C3989" s="5" t="s">
        <v>29</v>
      </c>
      <c r="D3989" s="5" t="s">
        <v>27</v>
      </c>
      <c r="E3989" s="6">
        <v>26747.8</v>
      </c>
      <c r="F3989" s="6">
        <v>0</v>
      </c>
      <c r="G3989" s="6">
        <v>26747.8</v>
      </c>
      <c r="H3989" s="6">
        <v>26842.81</v>
      </c>
      <c r="I3989" s="6">
        <v>-95.010000000002037</v>
      </c>
      <c r="J3989" s="6">
        <v>0</v>
      </c>
      <c r="K3989" s="6">
        <v>0</v>
      </c>
      <c r="L3989" s="6">
        <v>0</v>
      </c>
      <c r="M3989" s="6">
        <v>0</v>
      </c>
      <c r="N3989" s="6">
        <v>0</v>
      </c>
    </row>
    <row r="3990" spans="1:14" x14ac:dyDescent="0.25">
      <c r="A3990" s="5" t="s">
        <v>1648</v>
      </c>
      <c r="B3990" s="5" t="s">
        <v>1504</v>
      </c>
      <c r="C3990" s="5" t="s">
        <v>39</v>
      </c>
      <c r="D3990" s="5" t="s">
        <v>40</v>
      </c>
      <c r="E3990" s="6">
        <v>-703315.07</v>
      </c>
      <c r="F3990" s="6">
        <v>0</v>
      </c>
      <c r="G3990" s="6">
        <v>-703315.07</v>
      </c>
      <c r="H3990" s="6">
        <v>-703315.07</v>
      </c>
      <c r="I3990" s="6">
        <v>0</v>
      </c>
      <c r="J3990" s="6">
        <v>-3850</v>
      </c>
      <c r="K3990" s="6">
        <v>0</v>
      </c>
      <c r="L3990" s="6">
        <v>-3850</v>
      </c>
      <c r="M3990" s="6">
        <v>-3850</v>
      </c>
      <c r="N3990" s="6">
        <v>0</v>
      </c>
    </row>
    <row r="3991" spans="1:14" x14ac:dyDescent="0.25">
      <c r="A3991" s="5" t="s">
        <v>1648</v>
      </c>
      <c r="B3991" s="5" t="s">
        <v>107</v>
      </c>
      <c r="C3991" s="5" t="s">
        <v>42</v>
      </c>
      <c r="D3991" s="5" t="s">
        <v>43</v>
      </c>
      <c r="E3991" s="6">
        <v>-93.18</v>
      </c>
      <c r="F3991" s="6">
        <v>0</v>
      </c>
      <c r="G3991" s="6">
        <v>-93.18</v>
      </c>
      <c r="H3991" s="6">
        <v>0</v>
      </c>
      <c r="I3991" s="6">
        <v>-93.18</v>
      </c>
      <c r="J3991" s="6">
        <v>-1700</v>
      </c>
      <c r="K3991" s="6">
        <v>0</v>
      </c>
      <c r="L3991" s="6">
        <v>-1700</v>
      </c>
      <c r="M3991" s="6">
        <v>0</v>
      </c>
      <c r="N3991" s="6">
        <v>-1700</v>
      </c>
    </row>
    <row r="3992" spans="1:14" x14ac:dyDescent="0.25">
      <c r="A3992" s="5" t="s">
        <v>1648</v>
      </c>
      <c r="B3992" s="5" t="s">
        <v>92</v>
      </c>
      <c r="C3992" s="5" t="s">
        <v>42</v>
      </c>
      <c r="D3992" s="5" t="s">
        <v>43</v>
      </c>
      <c r="E3992" s="6">
        <v>0</v>
      </c>
      <c r="F3992" s="6">
        <v>327.71287128712873</v>
      </c>
      <c r="G3992" s="6">
        <v>-327.71287128712873</v>
      </c>
      <c r="H3992" s="6">
        <v>330.99</v>
      </c>
      <c r="I3992" s="6">
        <v>-330.99</v>
      </c>
      <c r="J3992" s="6">
        <v>0</v>
      </c>
      <c r="K3992" s="6">
        <v>3850</v>
      </c>
      <c r="L3992" s="6">
        <v>-3850</v>
      </c>
      <c r="M3992" s="6">
        <v>3888.5</v>
      </c>
      <c r="N3992" s="6">
        <v>-3888.5</v>
      </c>
    </row>
    <row r="3993" spans="1:14" x14ac:dyDescent="0.25">
      <c r="A3993" s="5" t="s">
        <v>1648</v>
      </c>
      <c r="B3993" s="5" t="s">
        <v>375</v>
      </c>
      <c r="C3993" s="5" t="s">
        <v>42</v>
      </c>
      <c r="D3993" s="5" t="s">
        <v>43</v>
      </c>
      <c r="E3993" s="6">
        <v>3058.56</v>
      </c>
      <c r="F3993" s="6">
        <v>2943.8620689655172</v>
      </c>
      <c r="G3993" s="6">
        <v>114.69793103448274</v>
      </c>
      <c r="H3993" s="6">
        <v>2988.02</v>
      </c>
      <c r="I3993" s="6">
        <v>70.539999999999964</v>
      </c>
      <c r="J3993" s="6">
        <v>48000</v>
      </c>
      <c r="K3993" s="6">
        <v>46200</v>
      </c>
      <c r="L3993" s="6">
        <v>1800</v>
      </c>
      <c r="M3993" s="6">
        <v>46893</v>
      </c>
      <c r="N3993" s="6">
        <v>1107</v>
      </c>
    </row>
    <row r="3994" spans="1:14" x14ac:dyDescent="0.25">
      <c r="A3994" s="5" t="s">
        <v>1648</v>
      </c>
      <c r="B3994" s="5" t="s">
        <v>44</v>
      </c>
      <c r="C3994" s="5" t="s">
        <v>42</v>
      </c>
      <c r="D3994" s="5" t="s">
        <v>43</v>
      </c>
      <c r="E3994" s="6">
        <v>3993.78</v>
      </c>
      <c r="F3994" s="6">
        <v>3988.5970149253731</v>
      </c>
      <c r="G3994" s="6">
        <v>5.1829850746271404</v>
      </c>
      <c r="H3994" s="6">
        <v>4008.54</v>
      </c>
      <c r="I3994" s="6">
        <v>-14.759999999999764</v>
      </c>
      <c r="J3994" s="6">
        <v>3855</v>
      </c>
      <c r="K3994" s="6">
        <v>3850</v>
      </c>
      <c r="L3994" s="6">
        <v>5</v>
      </c>
      <c r="M3994" s="6">
        <v>3869.25</v>
      </c>
      <c r="N3994" s="6">
        <v>-14.25</v>
      </c>
    </row>
    <row r="3995" spans="1:14" x14ac:dyDescent="0.25">
      <c r="A3995" s="5" t="s">
        <v>1648</v>
      </c>
      <c r="B3995" s="5" t="s">
        <v>376</v>
      </c>
      <c r="C3995" s="5" t="s">
        <v>42</v>
      </c>
      <c r="D3995" s="5" t="s">
        <v>43</v>
      </c>
      <c r="E3995" s="6">
        <v>11407.39</v>
      </c>
      <c r="F3995" s="6">
        <v>11382.758620689656</v>
      </c>
      <c r="G3995" s="6">
        <v>24.631379310343618</v>
      </c>
      <c r="H3995" s="6">
        <v>11553.5</v>
      </c>
      <c r="I3995" s="6">
        <v>-146.11000000000058</v>
      </c>
      <c r="J3995" s="6">
        <v>46300</v>
      </c>
      <c r="K3995" s="6">
        <v>46200</v>
      </c>
      <c r="L3995" s="6">
        <v>100</v>
      </c>
      <c r="M3995" s="6">
        <v>46893</v>
      </c>
      <c r="N3995" s="6">
        <v>-593</v>
      </c>
    </row>
    <row r="3996" spans="1:14" x14ac:dyDescent="0.25">
      <c r="A3996" s="5" t="s">
        <v>1648</v>
      </c>
      <c r="B3996" s="5" t="s">
        <v>1505</v>
      </c>
      <c r="C3996" s="5" t="s">
        <v>42</v>
      </c>
      <c r="D3996" s="5" t="s">
        <v>43</v>
      </c>
      <c r="E3996" s="6">
        <v>13188.55</v>
      </c>
      <c r="F3996" s="6">
        <v>13160.068965517241</v>
      </c>
      <c r="G3996" s="6">
        <v>28.481034482758332</v>
      </c>
      <c r="H3996" s="6">
        <v>13357.47</v>
      </c>
      <c r="I3996" s="6">
        <v>-168.92000000000007</v>
      </c>
      <c r="J3996" s="6">
        <v>46300</v>
      </c>
      <c r="K3996" s="6">
        <v>46200</v>
      </c>
      <c r="L3996" s="6">
        <v>100</v>
      </c>
      <c r="M3996" s="6">
        <v>46893</v>
      </c>
      <c r="N3996" s="6">
        <v>-593</v>
      </c>
    </row>
    <row r="3997" spans="1:14" x14ac:dyDescent="0.25">
      <c r="A3997" s="5" t="s">
        <v>1648</v>
      </c>
      <c r="B3997" s="5" t="s">
        <v>47</v>
      </c>
      <c r="C3997" s="5" t="s">
        <v>42</v>
      </c>
      <c r="D3997" s="5" t="s">
        <v>43</v>
      </c>
      <c r="E3997" s="6">
        <v>21863.84</v>
      </c>
      <c r="F3997" s="6">
        <v>21722.774509803923</v>
      </c>
      <c r="G3997" s="6">
        <v>141.06549019607701</v>
      </c>
      <c r="H3997" s="6">
        <v>22157.23</v>
      </c>
      <c r="I3997" s="6">
        <v>-293.38999999999942</v>
      </c>
      <c r="J3997" s="6">
        <v>46500</v>
      </c>
      <c r="K3997" s="6">
        <v>46200</v>
      </c>
      <c r="L3997" s="6">
        <v>300</v>
      </c>
      <c r="M3997" s="6">
        <v>47124</v>
      </c>
      <c r="N3997" s="6">
        <v>-624</v>
      </c>
    </row>
    <row r="3998" spans="1:14" x14ac:dyDescent="0.25">
      <c r="A3998" s="5" t="s">
        <v>1648</v>
      </c>
      <c r="B3998" s="5" t="s">
        <v>1506</v>
      </c>
      <c r="C3998" s="5" t="s">
        <v>42</v>
      </c>
      <c r="D3998" s="5" t="s">
        <v>43</v>
      </c>
      <c r="E3998" s="6">
        <v>24542.240000000002</v>
      </c>
      <c r="F3998" s="6">
        <v>24178</v>
      </c>
      <c r="G3998" s="6">
        <v>364.2400000000016</v>
      </c>
      <c r="H3998" s="6">
        <v>24540.67</v>
      </c>
      <c r="I3998" s="6">
        <v>1.5700000000033469</v>
      </c>
      <c r="J3998" s="6">
        <v>3908</v>
      </c>
      <c r="K3998" s="6">
        <v>3850</v>
      </c>
      <c r="L3998" s="6">
        <v>58</v>
      </c>
      <c r="M3998" s="6">
        <v>3907.75</v>
      </c>
      <c r="N3998" s="6">
        <v>0.25</v>
      </c>
    </row>
    <row r="3999" spans="1:14" x14ac:dyDescent="0.25">
      <c r="A3999" s="5" t="s">
        <v>1648</v>
      </c>
      <c r="B3999" s="5" t="s">
        <v>1364</v>
      </c>
      <c r="C3999" s="5" t="s">
        <v>42</v>
      </c>
      <c r="D3999" s="5" t="s">
        <v>43</v>
      </c>
      <c r="E3999" s="6">
        <v>48374.879999999997</v>
      </c>
      <c r="F3999" s="6">
        <v>48062.786069651738</v>
      </c>
      <c r="G3999" s="6">
        <v>312.09393034825916</v>
      </c>
      <c r="H3999" s="6">
        <v>48303.1</v>
      </c>
      <c r="I3999" s="6">
        <v>71.779999999998836</v>
      </c>
      <c r="J3999" s="6">
        <v>46500</v>
      </c>
      <c r="K3999" s="6">
        <v>46200</v>
      </c>
      <c r="L3999" s="6">
        <v>300</v>
      </c>
      <c r="M3999" s="6">
        <v>46431</v>
      </c>
      <c r="N3999" s="6">
        <v>69</v>
      </c>
    </row>
    <row r="4000" spans="1:14" x14ac:dyDescent="0.25">
      <c r="A4000" s="5" t="s">
        <v>1648</v>
      </c>
      <c r="B4000" s="5" t="s">
        <v>1507</v>
      </c>
      <c r="C4000" s="5" t="s">
        <v>42</v>
      </c>
      <c r="D4000" s="5" t="s">
        <v>43</v>
      </c>
      <c r="E4000" s="6">
        <v>66232.800000000003</v>
      </c>
      <c r="F4000" s="6">
        <v>63749.02463054187</v>
      </c>
      <c r="G4000" s="6">
        <v>2483.7753694581334</v>
      </c>
      <c r="H4000" s="6">
        <v>64705.26</v>
      </c>
      <c r="I4000" s="6">
        <v>1527.5400000000009</v>
      </c>
      <c r="J4000" s="6">
        <v>48000</v>
      </c>
      <c r="K4000" s="6">
        <v>46200</v>
      </c>
      <c r="L4000" s="6">
        <v>1800</v>
      </c>
      <c r="M4000" s="6">
        <v>46893</v>
      </c>
      <c r="N4000" s="6">
        <v>1107</v>
      </c>
    </row>
    <row r="4001" spans="1:14" x14ac:dyDescent="0.25">
      <c r="A4001" s="5" t="s">
        <v>1648</v>
      </c>
      <c r="B4001" s="5" t="s">
        <v>103</v>
      </c>
      <c r="C4001" s="5" t="s">
        <v>42</v>
      </c>
      <c r="D4001" s="5" t="s">
        <v>43</v>
      </c>
      <c r="E4001" s="6">
        <v>232695.43</v>
      </c>
      <c r="F4001" s="6">
        <v>231712.40594059406</v>
      </c>
      <c r="G4001" s="6">
        <v>983.02405940592871</v>
      </c>
      <c r="H4001" s="6">
        <v>234029.53</v>
      </c>
      <c r="I4001" s="6">
        <v>-1334.1000000000058</v>
      </c>
      <c r="J4001" s="6">
        <v>46396</v>
      </c>
      <c r="K4001" s="6">
        <v>46200</v>
      </c>
      <c r="L4001" s="6">
        <v>196</v>
      </c>
      <c r="M4001" s="6">
        <v>46662</v>
      </c>
      <c r="N4001" s="6">
        <v>-266</v>
      </c>
    </row>
    <row r="4002" spans="1:14" x14ac:dyDescent="0.25">
      <c r="A4002" s="5" t="s">
        <v>1648</v>
      </c>
      <c r="B4002" s="5" t="s">
        <v>379</v>
      </c>
      <c r="C4002" s="5" t="s">
        <v>42</v>
      </c>
      <c r="D4002" s="5" t="s">
        <v>53</v>
      </c>
      <c r="E4002" s="6">
        <v>204268.49</v>
      </c>
      <c r="F4002" s="6">
        <v>203974.15920398009</v>
      </c>
      <c r="G4002" s="6">
        <v>294.33079601990175</v>
      </c>
      <c r="H4002" s="6">
        <v>204994.03</v>
      </c>
      <c r="I4002" s="6">
        <v>-725.54000000000815</v>
      </c>
      <c r="J4002" s="6">
        <v>34700</v>
      </c>
      <c r="K4002" s="6">
        <v>34650</v>
      </c>
      <c r="L4002" s="6">
        <v>50</v>
      </c>
      <c r="M4002" s="6">
        <v>34823.25</v>
      </c>
      <c r="N4002" s="6">
        <v>-123.25</v>
      </c>
    </row>
    <row r="4003" spans="1:14" x14ac:dyDescent="0.25">
      <c r="A4003" s="5" t="s">
        <v>1648</v>
      </c>
      <c r="B4003" s="5" t="s">
        <v>54</v>
      </c>
      <c r="C4003" s="5" t="s">
        <v>42</v>
      </c>
      <c r="D4003" s="5" t="s">
        <v>55</v>
      </c>
      <c r="E4003" s="6">
        <v>2332.64</v>
      </c>
      <c r="F4003" s="6">
        <v>2286.9019607843138</v>
      </c>
      <c r="G4003" s="6">
        <v>45.738039215686058</v>
      </c>
      <c r="H4003" s="6">
        <v>2332.64</v>
      </c>
      <c r="I4003" s="6">
        <v>0</v>
      </c>
      <c r="J4003" s="6">
        <v>424.11599999999999</v>
      </c>
      <c r="K4003" s="6">
        <v>415.8</v>
      </c>
      <c r="L4003" s="6">
        <v>8.3159999999999741</v>
      </c>
      <c r="M4003" s="6">
        <v>424.11599999999999</v>
      </c>
      <c r="N4003" s="6">
        <v>0</v>
      </c>
    </row>
    <row r="4004" spans="1:14" x14ac:dyDescent="0.25">
      <c r="A4004" s="5" t="s">
        <v>1649</v>
      </c>
      <c r="B4004" s="5" t="s">
        <v>25</v>
      </c>
      <c r="C4004" s="5" t="s">
        <v>26</v>
      </c>
      <c r="D4004" s="5" t="s">
        <v>27</v>
      </c>
      <c r="E4004" s="6">
        <v>523.34</v>
      </c>
      <c r="F4004" s="6">
        <v>0</v>
      </c>
      <c r="G4004" s="6">
        <v>523.34</v>
      </c>
      <c r="H4004" s="6">
        <v>0</v>
      </c>
      <c r="I4004" s="6">
        <v>523.34</v>
      </c>
      <c r="J4004" s="6">
        <v>0</v>
      </c>
      <c r="K4004" s="6">
        <v>0</v>
      </c>
      <c r="L4004" s="6">
        <v>0</v>
      </c>
      <c r="M4004" s="6">
        <v>0</v>
      </c>
      <c r="N4004" s="6">
        <v>0</v>
      </c>
    </row>
    <row r="4005" spans="1:14" x14ac:dyDescent="0.25">
      <c r="A4005" s="5" t="s">
        <v>1649</v>
      </c>
      <c r="B4005" s="5" t="s">
        <v>30</v>
      </c>
      <c r="C4005" s="5" t="s">
        <v>29</v>
      </c>
      <c r="D4005" s="5" t="s">
        <v>27</v>
      </c>
      <c r="E4005" s="6">
        <v>87.84</v>
      </c>
      <c r="F4005" s="6">
        <v>0</v>
      </c>
      <c r="G4005" s="6">
        <v>87.84</v>
      </c>
      <c r="H4005" s="6">
        <v>88.28</v>
      </c>
      <c r="I4005" s="6">
        <v>-0.43999999999999773</v>
      </c>
      <c r="J4005" s="6">
        <v>0</v>
      </c>
      <c r="K4005" s="6">
        <v>0</v>
      </c>
      <c r="L4005" s="6">
        <v>0</v>
      </c>
      <c r="M4005" s="6">
        <v>0</v>
      </c>
      <c r="N4005" s="6">
        <v>0</v>
      </c>
    </row>
    <row r="4006" spans="1:14" x14ac:dyDescent="0.25">
      <c r="A4006" s="5" t="s">
        <v>1649</v>
      </c>
      <c r="B4006" s="5" t="s">
        <v>31</v>
      </c>
      <c r="C4006" s="5" t="s">
        <v>29</v>
      </c>
      <c r="D4006" s="5" t="s">
        <v>27</v>
      </c>
      <c r="E4006" s="6">
        <v>393.98</v>
      </c>
      <c r="F4006" s="6">
        <v>0</v>
      </c>
      <c r="G4006" s="6">
        <v>393.98</v>
      </c>
      <c r="H4006" s="6">
        <v>395.95</v>
      </c>
      <c r="I4006" s="6">
        <v>-1.9699999999999704</v>
      </c>
      <c r="J4006" s="6">
        <v>0</v>
      </c>
      <c r="K4006" s="6">
        <v>0</v>
      </c>
      <c r="L4006" s="6">
        <v>0</v>
      </c>
      <c r="M4006" s="6">
        <v>0</v>
      </c>
      <c r="N4006" s="6">
        <v>0</v>
      </c>
    </row>
    <row r="4007" spans="1:14" x14ac:dyDescent="0.25">
      <c r="A4007" s="5" t="s">
        <v>1649</v>
      </c>
      <c r="B4007" s="5" t="s">
        <v>32</v>
      </c>
      <c r="C4007" s="5" t="s">
        <v>33</v>
      </c>
      <c r="D4007" s="5" t="s">
        <v>27</v>
      </c>
      <c r="E4007" s="6">
        <v>949.46</v>
      </c>
      <c r="F4007" s="6">
        <v>0</v>
      </c>
      <c r="G4007" s="6">
        <v>949.46</v>
      </c>
      <c r="H4007" s="6">
        <v>889.34</v>
      </c>
      <c r="I4007" s="6">
        <v>60.120000000000005</v>
      </c>
      <c r="J4007" s="6">
        <v>2.34</v>
      </c>
      <c r="K4007" s="6">
        <v>0</v>
      </c>
      <c r="L4007" s="6">
        <v>2.34</v>
      </c>
      <c r="M4007" s="6">
        <v>2.1920000000000002</v>
      </c>
      <c r="N4007" s="6">
        <v>0.14799999999999969</v>
      </c>
    </row>
    <row r="4008" spans="1:14" x14ac:dyDescent="0.25">
      <c r="A4008" s="5" t="s">
        <v>1649</v>
      </c>
      <c r="B4008" s="5" t="s">
        <v>28</v>
      </c>
      <c r="C4008" s="5" t="s">
        <v>29</v>
      </c>
      <c r="D4008" s="5" t="s">
        <v>27</v>
      </c>
      <c r="E4008" s="6">
        <v>2806.99</v>
      </c>
      <c r="F4008" s="6">
        <v>0</v>
      </c>
      <c r="G4008" s="6">
        <v>2806.99</v>
      </c>
      <c r="H4008" s="6">
        <v>2821.03</v>
      </c>
      <c r="I4008" s="6">
        <v>-14.040000000000418</v>
      </c>
      <c r="J4008" s="6">
        <v>0</v>
      </c>
      <c r="K4008" s="6">
        <v>0</v>
      </c>
      <c r="L4008" s="6">
        <v>0</v>
      </c>
      <c r="M4008" s="6">
        <v>0</v>
      </c>
      <c r="N4008" s="6">
        <v>0</v>
      </c>
    </row>
    <row r="4009" spans="1:14" x14ac:dyDescent="0.25">
      <c r="A4009" s="5" t="s">
        <v>1649</v>
      </c>
      <c r="B4009" s="5" t="s">
        <v>34</v>
      </c>
      <c r="C4009" s="5" t="s">
        <v>33</v>
      </c>
      <c r="D4009" s="5" t="s">
        <v>27</v>
      </c>
      <c r="E4009" s="6">
        <v>4244.76</v>
      </c>
      <c r="F4009" s="6">
        <v>0</v>
      </c>
      <c r="G4009" s="6">
        <v>4244.76</v>
      </c>
      <c r="H4009" s="6">
        <v>3976</v>
      </c>
      <c r="I4009" s="6">
        <v>268.76000000000022</v>
      </c>
      <c r="J4009" s="6">
        <v>2.34</v>
      </c>
      <c r="K4009" s="6">
        <v>0</v>
      </c>
      <c r="L4009" s="6">
        <v>2.34</v>
      </c>
      <c r="M4009" s="6">
        <v>2.1920000000000002</v>
      </c>
      <c r="N4009" s="6">
        <v>0.14799999999999969</v>
      </c>
    </row>
    <row r="4010" spans="1:14" x14ac:dyDescent="0.25">
      <c r="A4010" s="5" t="s">
        <v>1649</v>
      </c>
      <c r="B4010" s="5" t="s">
        <v>35</v>
      </c>
      <c r="C4010" s="5" t="s">
        <v>33</v>
      </c>
      <c r="D4010" s="5" t="s">
        <v>27</v>
      </c>
      <c r="E4010" s="6">
        <v>4999.01</v>
      </c>
      <c r="F4010" s="6">
        <v>0</v>
      </c>
      <c r="G4010" s="6">
        <v>4999.01</v>
      </c>
      <c r="H4010" s="6">
        <v>4682.3599999999997</v>
      </c>
      <c r="I4010" s="6">
        <v>316.65000000000055</v>
      </c>
      <c r="J4010" s="6">
        <v>49.14</v>
      </c>
      <c r="K4010" s="6">
        <v>0</v>
      </c>
      <c r="L4010" s="6">
        <v>49.14</v>
      </c>
      <c r="M4010" s="6">
        <v>46.027000000000001</v>
      </c>
      <c r="N4010" s="6">
        <v>3.1129999999999995</v>
      </c>
    </row>
    <row r="4011" spans="1:14" x14ac:dyDescent="0.25">
      <c r="A4011" s="5" t="s">
        <v>1649</v>
      </c>
      <c r="B4011" s="5" t="s">
        <v>36</v>
      </c>
      <c r="C4011" s="5" t="s">
        <v>29</v>
      </c>
      <c r="D4011" s="5" t="s">
        <v>27</v>
      </c>
      <c r="E4011" s="6">
        <v>5063.04</v>
      </c>
      <c r="F4011" s="6">
        <v>0</v>
      </c>
      <c r="G4011" s="6">
        <v>5063.04</v>
      </c>
      <c r="H4011" s="6">
        <v>5088.3599999999997</v>
      </c>
      <c r="I4011" s="6">
        <v>-25.319999999999709</v>
      </c>
      <c r="J4011" s="6">
        <v>0</v>
      </c>
      <c r="K4011" s="6">
        <v>0</v>
      </c>
      <c r="L4011" s="6">
        <v>0</v>
      </c>
      <c r="M4011" s="6">
        <v>0</v>
      </c>
      <c r="N4011" s="6">
        <v>0</v>
      </c>
    </row>
    <row r="4012" spans="1:14" x14ac:dyDescent="0.25">
      <c r="A4012" s="5" t="s">
        <v>1649</v>
      </c>
      <c r="B4012" s="5" t="s">
        <v>37</v>
      </c>
      <c r="C4012" s="5" t="s">
        <v>29</v>
      </c>
      <c r="D4012" s="5" t="s">
        <v>27</v>
      </c>
      <c r="E4012" s="6">
        <v>11099.95</v>
      </c>
      <c r="F4012" s="6">
        <v>0</v>
      </c>
      <c r="G4012" s="6">
        <v>11099.95</v>
      </c>
      <c r="H4012" s="6">
        <v>11155.45</v>
      </c>
      <c r="I4012" s="6">
        <v>-55.5</v>
      </c>
      <c r="J4012" s="6">
        <v>0</v>
      </c>
      <c r="K4012" s="6">
        <v>0</v>
      </c>
      <c r="L4012" s="6">
        <v>0</v>
      </c>
      <c r="M4012" s="6">
        <v>0</v>
      </c>
      <c r="N4012" s="6">
        <v>0</v>
      </c>
    </row>
    <row r="4013" spans="1:14" x14ac:dyDescent="0.25">
      <c r="A4013" s="5" t="s">
        <v>1649</v>
      </c>
      <c r="B4013" s="5" t="s">
        <v>1180</v>
      </c>
      <c r="C4013" s="5" t="s">
        <v>39</v>
      </c>
      <c r="D4013" s="5" t="s">
        <v>40</v>
      </c>
      <c r="E4013" s="6">
        <v>-351896.32000000001</v>
      </c>
      <c r="F4013" s="6">
        <v>0</v>
      </c>
      <c r="G4013" s="6">
        <v>-351896.32000000001</v>
      </c>
      <c r="H4013" s="6">
        <v>-351896.4</v>
      </c>
      <c r="I4013" s="6">
        <v>8.0000000016298145E-2</v>
      </c>
      <c r="J4013" s="6">
        <v>-1600</v>
      </c>
      <c r="K4013" s="6">
        <v>0</v>
      </c>
      <c r="L4013" s="6">
        <v>-1600</v>
      </c>
      <c r="M4013" s="6">
        <v>-1600</v>
      </c>
      <c r="N4013" s="6">
        <v>0</v>
      </c>
    </row>
    <row r="4014" spans="1:14" x14ac:dyDescent="0.25">
      <c r="A4014" s="5" t="s">
        <v>1649</v>
      </c>
      <c r="B4014" s="5" t="s">
        <v>114</v>
      </c>
      <c r="C4014" s="5" t="s">
        <v>42</v>
      </c>
      <c r="D4014" s="5" t="s">
        <v>43</v>
      </c>
      <c r="E4014" s="6">
        <v>1226.6099999999999</v>
      </c>
      <c r="F4014" s="6">
        <v>1223.4285714285713</v>
      </c>
      <c r="G4014" s="6">
        <v>3.1814285714285688</v>
      </c>
      <c r="H4014" s="6">
        <v>1241.78</v>
      </c>
      <c r="I4014" s="6">
        <v>-15.170000000000073</v>
      </c>
      <c r="J4014" s="6">
        <v>19250</v>
      </c>
      <c r="K4014" s="6">
        <v>19200</v>
      </c>
      <c r="L4014" s="6">
        <v>50</v>
      </c>
      <c r="M4014" s="6">
        <v>19488</v>
      </c>
      <c r="N4014" s="6">
        <v>-238</v>
      </c>
    </row>
    <row r="4015" spans="1:14" x14ac:dyDescent="0.25">
      <c r="A4015" s="5" t="s">
        <v>1649</v>
      </c>
      <c r="B4015" s="5" t="s">
        <v>44</v>
      </c>
      <c r="C4015" s="5" t="s">
        <v>42</v>
      </c>
      <c r="D4015" s="5" t="s">
        <v>43</v>
      </c>
      <c r="E4015" s="6">
        <v>1665.89</v>
      </c>
      <c r="F4015" s="6">
        <v>1657.6019900497513</v>
      </c>
      <c r="G4015" s="6">
        <v>8.2880099502488065</v>
      </c>
      <c r="H4015" s="6">
        <v>1665.89</v>
      </c>
      <c r="I4015" s="6">
        <v>0</v>
      </c>
      <c r="J4015" s="6">
        <v>1608</v>
      </c>
      <c r="K4015" s="6">
        <v>1600</v>
      </c>
      <c r="L4015" s="6">
        <v>8</v>
      </c>
      <c r="M4015" s="6">
        <v>1608</v>
      </c>
      <c r="N4015" s="6">
        <v>0</v>
      </c>
    </row>
    <row r="4016" spans="1:14" x14ac:dyDescent="0.25">
      <c r="A4016" s="5" t="s">
        <v>1649</v>
      </c>
      <c r="B4016" s="5" t="s">
        <v>115</v>
      </c>
      <c r="C4016" s="5" t="s">
        <v>42</v>
      </c>
      <c r="D4016" s="5" t="s">
        <v>43</v>
      </c>
      <c r="E4016" s="6">
        <v>4742.8100000000004</v>
      </c>
      <c r="F4016" s="6">
        <v>4730.4926108374384</v>
      </c>
      <c r="G4016" s="6">
        <v>12.317389162561994</v>
      </c>
      <c r="H4016" s="6">
        <v>4801.45</v>
      </c>
      <c r="I4016" s="6">
        <v>-58.639999999999418</v>
      </c>
      <c r="J4016" s="6">
        <v>19250</v>
      </c>
      <c r="K4016" s="6">
        <v>19200</v>
      </c>
      <c r="L4016" s="6">
        <v>50</v>
      </c>
      <c r="M4016" s="6">
        <v>19488</v>
      </c>
      <c r="N4016" s="6">
        <v>-238</v>
      </c>
    </row>
    <row r="4017" spans="1:14" x14ac:dyDescent="0.25">
      <c r="A4017" s="5" t="s">
        <v>1649</v>
      </c>
      <c r="B4017" s="5" t="s">
        <v>1181</v>
      </c>
      <c r="C4017" s="5" t="s">
        <v>42</v>
      </c>
      <c r="D4017" s="5" t="s">
        <v>43</v>
      </c>
      <c r="E4017" s="6">
        <v>6173.08</v>
      </c>
      <c r="F4017" s="6">
        <v>6109.4368932038833</v>
      </c>
      <c r="G4017" s="6">
        <v>63.643106796116626</v>
      </c>
      <c r="H4017" s="6">
        <v>6292.72</v>
      </c>
      <c r="I4017" s="6">
        <v>-119.64000000000033</v>
      </c>
      <c r="J4017" s="6">
        <v>19400</v>
      </c>
      <c r="K4017" s="6">
        <v>19200</v>
      </c>
      <c r="L4017" s="6">
        <v>200</v>
      </c>
      <c r="M4017" s="6">
        <v>19776</v>
      </c>
      <c r="N4017" s="6">
        <v>-376</v>
      </c>
    </row>
    <row r="4018" spans="1:14" x14ac:dyDescent="0.25">
      <c r="A4018" s="5" t="s">
        <v>1649</v>
      </c>
      <c r="B4018" s="5" t="s">
        <v>47</v>
      </c>
      <c r="C4018" s="5" t="s">
        <v>42</v>
      </c>
      <c r="D4018" s="5" t="s">
        <v>43</v>
      </c>
      <c r="E4018" s="6">
        <v>9208.2000000000007</v>
      </c>
      <c r="F4018" s="6">
        <v>9027.6470588235297</v>
      </c>
      <c r="G4018" s="6">
        <v>180.55294117647099</v>
      </c>
      <c r="H4018" s="6">
        <v>9208.2000000000007</v>
      </c>
      <c r="I4018" s="6">
        <v>0</v>
      </c>
      <c r="J4018" s="6">
        <v>19584</v>
      </c>
      <c r="K4018" s="6">
        <v>19200</v>
      </c>
      <c r="L4018" s="6">
        <v>384</v>
      </c>
      <c r="M4018" s="6">
        <v>19584</v>
      </c>
      <c r="N4018" s="6">
        <v>0</v>
      </c>
    </row>
    <row r="4019" spans="1:14" x14ac:dyDescent="0.25">
      <c r="A4019" s="5" t="s">
        <v>1649</v>
      </c>
      <c r="B4019" s="5" t="s">
        <v>117</v>
      </c>
      <c r="C4019" s="5" t="s">
        <v>42</v>
      </c>
      <c r="D4019" s="5" t="s">
        <v>43</v>
      </c>
      <c r="E4019" s="6">
        <v>19667.75</v>
      </c>
      <c r="F4019" s="6">
        <v>19375.182266009855</v>
      </c>
      <c r="G4019" s="6">
        <v>292.56773399014492</v>
      </c>
      <c r="H4019" s="6">
        <v>19665.810000000001</v>
      </c>
      <c r="I4019" s="6">
        <v>1.9399999999986903</v>
      </c>
      <c r="J4019" s="6">
        <v>19490</v>
      </c>
      <c r="K4019" s="6">
        <v>19200</v>
      </c>
      <c r="L4019" s="6">
        <v>290</v>
      </c>
      <c r="M4019" s="6">
        <v>19488</v>
      </c>
      <c r="N4019" s="6">
        <v>2</v>
      </c>
    </row>
    <row r="4020" spans="1:14" x14ac:dyDescent="0.25">
      <c r="A4020" s="5" t="s">
        <v>1649</v>
      </c>
      <c r="B4020" s="5" t="s">
        <v>1364</v>
      </c>
      <c r="C4020" s="5" t="s">
        <v>42</v>
      </c>
      <c r="D4020" s="5" t="s">
        <v>43</v>
      </c>
      <c r="E4020" s="6">
        <v>20078.18</v>
      </c>
      <c r="F4020" s="6">
        <v>19974.139303482585</v>
      </c>
      <c r="G4020" s="6">
        <v>104.0406965174152</v>
      </c>
      <c r="H4020" s="6">
        <v>20074.009999999998</v>
      </c>
      <c r="I4020" s="6">
        <v>4.1700000000018917</v>
      </c>
      <c r="J4020" s="6">
        <v>19300</v>
      </c>
      <c r="K4020" s="6">
        <v>19200</v>
      </c>
      <c r="L4020" s="6">
        <v>100</v>
      </c>
      <c r="M4020" s="6">
        <v>19296</v>
      </c>
      <c r="N4020" s="6">
        <v>4</v>
      </c>
    </row>
    <row r="4021" spans="1:14" x14ac:dyDescent="0.25">
      <c r="A4021" s="5" t="s">
        <v>1649</v>
      </c>
      <c r="B4021" s="5" t="s">
        <v>118</v>
      </c>
      <c r="C4021" s="5" t="s">
        <v>42</v>
      </c>
      <c r="D4021" s="5" t="s">
        <v>43</v>
      </c>
      <c r="E4021" s="6">
        <v>21928.2</v>
      </c>
      <c r="F4021" s="6">
        <v>21792</v>
      </c>
      <c r="G4021" s="6">
        <v>136.20000000000073</v>
      </c>
      <c r="H4021" s="6">
        <v>22118.880000000001</v>
      </c>
      <c r="I4021" s="6">
        <v>-190.68000000000029</v>
      </c>
      <c r="J4021" s="6">
        <v>1610</v>
      </c>
      <c r="K4021" s="6">
        <v>1600</v>
      </c>
      <c r="L4021" s="6">
        <v>10</v>
      </c>
      <c r="M4021" s="6">
        <v>1624</v>
      </c>
      <c r="N4021" s="6">
        <v>-14</v>
      </c>
    </row>
    <row r="4022" spans="1:14" x14ac:dyDescent="0.25">
      <c r="A4022" s="5" t="s">
        <v>1649</v>
      </c>
      <c r="B4022" s="5" t="s">
        <v>103</v>
      </c>
      <c r="C4022" s="5" t="s">
        <v>42</v>
      </c>
      <c r="D4022" s="5" t="s">
        <v>43</v>
      </c>
      <c r="E4022" s="6">
        <v>97259.02</v>
      </c>
      <c r="F4022" s="6">
        <v>96296.059405940599</v>
      </c>
      <c r="G4022" s="6">
        <v>962.96059405940468</v>
      </c>
      <c r="H4022" s="6">
        <v>97259.02</v>
      </c>
      <c r="I4022" s="6">
        <v>0</v>
      </c>
      <c r="J4022" s="6">
        <v>19392</v>
      </c>
      <c r="K4022" s="6">
        <v>19200</v>
      </c>
      <c r="L4022" s="6">
        <v>192</v>
      </c>
      <c r="M4022" s="6">
        <v>19392</v>
      </c>
      <c r="N4022" s="6">
        <v>0</v>
      </c>
    </row>
    <row r="4023" spans="1:14" x14ac:dyDescent="0.25">
      <c r="A4023" s="5" t="s">
        <v>1649</v>
      </c>
      <c r="B4023" s="5" t="s">
        <v>119</v>
      </c>
      <c r="C4023" s="5" t="s">
        <v>42</v>
      </c>
      <c r="D4023" s="5" t="s">
        <v>53</v>
      </c>
      <c r="E4023" s="6">
        <v>138808.79999999999</v>
      </c>
      <c r="F4023" s="6">
        <v>138808.40796019902</v>
      </c>
      <c r="G4023" s="6">
        <v>0.39203980096499436</v>
      </c>
      <c r="H4023" s="6">
        <v>139502.45000000001</v>
      </c>
      <c r="I4023" s="6">
        <v>-693.65000000002328</v>
      </c>
      <c r="J4023" s="6">
        <v>14400</v>
      </c>
      <c r="K4023" s="6">
        <v>14400</v>
      </c>
      <c r="L4023" s="6">
        <v>0</v>
      </c>
      <c r="M4023" s="6">
        <v>14472</v>
      </c>
      <c r="N4023" s="6">
        <v>-72</v>
      </c>
    </row>
    <row r="4024" spans="1:14" x14ac:dyDescent="0.25">
      <c r="A4024" s="5" t="s">
        <v>1649</v>
      </c>
      <c r="B4024" s="5" t="s">
        <v>54</v>
      </c>
      <c r="C4024" s="5" t="s">
        <v>42</v>
      </c>
      <c r="D4024" s="5" t="s">
        <v>55</v>
      </c>
      <c r="E4024" s="6">
        <v>969.41</v>
      </c>
      <c r="F4024" s="6">
        <v>950.4019607843137</v>
      </c>
      <c r="G4024" s="6">
        <v>19.008039215686267</v>
      </c>
      <c r="H4024" s="6">
        <v>969.41</v>
      </c>
      <c r="I4024" s="6">
        <v>0</v>
      </c>
      <c r="J4024" s="6">
        <v>176.256</v>
      </c>
      <c r="K4024" s="6">
        <v>172.79999999999998</v>
      </c>
      <c r="L4024" s="6">
        <v>3.4560000000000173</v>
      </c>
      <c r="M4024" s="6">
        <v>176.256</v>
      </c>
      <c r="N4024" s="6">
        <v>0</v>
      </c>
    </row>
    <row r="4025" spans="1:14" x14ac:dyDescent="0.25">
      <c r="A4025" s="5" t="s">
        <v>1650</v>
      </c>
      <c r="B4025" s="5" t="s">
        <v>25</v>
      </c>
      <c r="C4025" s="5" t="s">
        <v>26</v>
      </c>
      <c r="D4025" s="5" t="s">
        <v>27</v>
      </c>
      <c r="E4025" s="6">
        <v>-5106.38</v>
      </c>
      <c r="F4025" s="6">
        <v>0</v>
      </c>
      <c r="G4025" s="6">
        <v>-5106.38</v>
      </c>
      <c r="H4025" s="6">
        <v>0</v>
      </c>
      <c r="I4025" s="6">
        <v>-5106.38</v>
      </c>
      <c r="J4025" s="6">
        <v>0</v>
      </c>
      <c r="K4025" s="6">
        <v>0</v>
      </c>
      <c r="L4025" s="6">
        <v>0</v>
      </c>
      <c r="M4025" s="6">
        <v>0</v>
      </c>
      <c r="N4025" s="6">
        <v>0</v>
      </c>
    </row>
    <row r="4026" spans="1:14" x14ac:dyDescent="0.25">
      <c r="A4026" s="5" t="s">
        <v>1650</v>
      </c>
      <c r="B4026" s="5" t="s">
        <v>30</v>
      </c>
      <c r="C4026" s="5" t="s">
        <v>29</v>
      </c>
      <c r="D4026" s="5" t="s">
        <v>27</v>
      </c>
      <c r="E4026" s="6">
        <v>210.03</v>
      </c>
      <c r="F4026" s="6">
        <v>0</v>
      </c>
      <c r="G4026" s="6">
        <v>210.03</v>
      </c>
      <c r="H4026" s="6">
        <v>212.25</v>
      </c>
      <c r="I4026" s="6">
        <v>-2.2199999999999989</v>
      </c>
      <c r="J4026" s="6">
        <v>0</v>
      </c>
      <c r="K4026" s="6">
        <v>0</v>
      </c>
      <c r="L4026" s="6">
        <v>0</v>
      </c>
      <c r="M4026" s="6">
        <v>0</v>
      </c>
      <c r="N4026" s="6">
        <v>0</v>
      </c>
    </row>
    <row r="4027" spans="1:14" x14ac:dyDescent="0.25">
      <c r="A4027" s="5" t="s">
        <v>1650</v>
      </c>
      <c r="B4027" s="5" t="s">
        <v>31</v>
      </c>
      <c r="C4027" s="5" t="s">
        <v>29</v>
      </c>
      <c r="D4027" s="5" t="s">
        <v>27</v>
      </c>
      <c r="E4027" s="6">
        <v>942.03</v>
      </c>
      <c r="F4027" s="6">
        <v>0</v>
      </c>
      <c r="G4027" s="6">
        <v>942.03</v>
      </c>
      <c r="H4027" s="6">
        <v>951.98</v>
      </c>
      <c r="I4027" s="6">
        <v>-9.9500000000000455</v>
      </c>
      <c r="J4027" s="6">
        <v>0</v>
      </c>
      <c r="K4027" s="6">
        <v>0</v>
      </c>
      <c r="L4027" s="6">
        <v>0</v>
      </c>
      <c r="M4027" s="6">
        <v>0</v>
      </c>
      <c r="N4027" s="6">
        <v>0</v>
      </c>
    </row>
    <row r="4028" spans="1:14" x14ac:dyDescent="0.25">
      <c r="A4028" s="5" t="s">
        <v>1650</v>
      </c>
      <c r="B4028" s="5" t="s">
        <v>32</v>
      </c>
      <c r="C4028" s="5" t="s">
        <v>33</v>
      </c>
      <c r="D4028" s="5" t="s">
        <v>27</v>
      </c>
      <c r="E4028" s="6">
        <v>1724.44</v>
      </c>
      <c r="F4028" s="6">
        <v>0</v>
      </c>
      <c r="G4028" s="6">
        <v>1724.44</v>
      </c>
      <c r="H4028" s="6">
        <v>2138.21</v>
      </c>
      <c r="I4028" s="6">
        <v>-413.77</v>
      </c>
      <c r="J4028" s="6">
        <v>4.25</v>
      </c>
      <c r="K4028" s="6">
        <v>0</v>
      </c>
      <c r="L4028" s="6">
        <v>4.25</v>
      </c>
      <c r="M4028" s="6">
        <v>5.27</v>
      </c>
      <c r="N4028" s="6">
        <v>-1.0199999999999996</v>
      </c>
    </row>
    <row r="4029" spans="1:14" x14ac:dyDescent="0.25">
      <c r="A4029" s="5" t="s">
        <v>1650</v>
      </c>
      <c r="B4029" s="5" t="s">
        <v>28</v>
      </c>
      <c r="C4029" s="5" t="s">
        <v>29</v>
      </c>
      <c r="D4029" s="5" t="s">
        <v>27</v>
      </c>
      <c r="E4029" s="6">
        <v>6711.63</v>
      </c>
      <c r="F4029" s="6">
        <v>0</v>
      </c>
      <c r="G4029" s="6">
        <v>6711.63</v>
      </c>
      <c r="H4029" s="6">
        <v>6782.51</v>
      </c>
      <c r="I4029" s="6">
        <v>-70.880000000000109</v>
      </c>
      <c r="J4029" s="6">
        <v>0</v>
      </c>
      <c r="K4029" s="6">
        <v>0</v>
      </c>
      <c r="L4029" s="6">
        <v>0</v>
      </c>
      <c r="M4029" s="6">
        <v>0</v>
      </c>
      <c r="N4029" s="6">
        <v>0</v>
      </c>
    </row>
    <row r="4030" spans="1:14" x14ac:dyDescent="0.25">
      <c r="A4030" s="5" t="s">
        <v>1650</v>
      </c>
      <c r="B4030" s="5" t="s">
        <v>34</v>
      </c>
      <c r="C4030" s="5" t="s">
        <v>33</v>
      </c>
      <c r="D4030" s="5" t="s">
        <v>27</v>
      </c>
      <c r="E4030" s="6">
        <v>7709.5</v>
      </c>
      <c r="F4030" s="6">
        <v>0</v>
      </c>
      <c r="G4030" s="6">
        <v>7709.5</v>
      </c>
      <c r="H4030" s="6">
        <v>9559.3799999999992</v>
      </c>
      <c r="I4030" s="6">
        <v>-1849.8799999999992</v>
      </c>
      <c r="J4030" s="6">
        <v>4.25</v>
      </c>
      <c r="K4030" s="6">
        <v>0</v>
      </c>
      <c r="L4030" s="6">
        <v>4.25</v>
      </c>
      <c r="M4030" s="6">
        <v>5.27</v>
      </c>
      <c r="N4030" s="6">
        <v>-1.0199999999999996</v>
      </c>
    </row>
    <row r="4031" spans="1:14" x14ac:dyDescent="0.25">
      <c r="A4031" s="5" t="s">
        <v>1650</v>
      </c>
      <c r="B4031" s="5" t="s">
        <v>35</v>
      </c>
      <c r="C4031" s="5" t="s">
        <v>33</v>
      </c>
      <c r="D4031" s="5" t="s">
        <v>27</v>
      </c>
      <c r="E4031" s="6">
        <v>9079.4</v>
      </c>
      <c r="F4031" s="6">
        <v>0</v>
      </c>
      <c r="G4031" s="6">
        <v>9079.4</v>
      </c>
      <c r="H4031" s="6">
        <v>11257.67</v>
      </c>
      <c r="I4031" s="6">
        <v>-2178.2700000000004</v>
      </c>
      <c r="J4031" s="6">
        <v>89.25</v>
      </c>
      <c r="K4031" s="6">
        <v>0</v>
      </c>
      <c r="L4031" s="6">
        <v>89.25</v>
      </c>
      <c r="M4031" s="6">
        <v>110.66200000000001</v>
      </c>
      <c r="N4031" s="6">
        <v>-21.412000000000006</v>
      </c>
    </row>
    <row r="4032" spans="1:14" x14ac:dyDescent="0.25">
      <c r="A4032" s="5" t="s">
        <v>1650</v>
      </c>
      <c r="B4032" s="5" t="s">
        <v>36</v>
      </c>
      <c r="C4032" s="5" t="s">
        <v>29</v>
      </c>
      <c r="D4032" s="5" t="s">
        <v>27</v>
      </c>
      <c r="E4032" s="6">
        <v>12105.94</v>
      </c>
      <c r="F4032" s="6">
        <v>0</v>
      </c>
      <c r="G4032" s="6">
        <v>12105.94</v>
      </c>
      <c r="H4032" s="6">
        <v>12233.78</v>
      </c>
      <c r="I4032" s="6">
        <v>-127.84000000000015</v>
      </c>
      <c r="J4032" s="6">
        <v>0</v>
      </c>
      <c r="K4032" s="6">
        <v>0</v>
      </c>
      <c r="L4032" s="6">
        <v>0</v>
      </c>
      <c r="M4032" s="6">
        <v>0</v>
      </c>
      <c r="N4032" s="6">
        <v>0</v>
      </c>
    </row>
    <row r="4033" spans="1:14" x14ac:dyDescent="0.25">
      <c r="A4033" s="5" t="s">
        <v>1650</v>
      </c>
      <c r="B4033" s="5" t="s">
        <v>37</v>
      </c>
      <c r="C4033" s="5" t="s">
        <v>29</v>
      </c>
      <c r="D4033" s="5" t="s">
        <v>27</v>
      </c>
      <c r="E4033" s="6">
        <v>26540.45</v>
      </c>
      <c r="F4033" s="6">
        <v>0</v>
      </c>
      <c r="G4033" s="6">
        <v>26540.45</v>
      </c>
      <c r="H4033" s="6">
        <v>26820.720000000001</v>
      </c>
      <c r="I4033" s="6">
        <v>-280.27000000000044</v>
      </c>
      <c r="J4033" s="6">
        <v>0</v>
      </c>
      <c r="K4033" s="6">
        <v>0</v>
      </c>
      <c r="L4033" s="6">
        <v>0</v>
      </c>
      <c r="M4033" s="6">
        <v>0</v>
      </c>
      <c r="N4033" s="6">
        <v>0</v>
      </c>
    </row>
    <row r="4034" spans="1:14" x14ac:dyDescent="0.25">
      <c r="A4034" s="5" t="s">
        <v>1650</v>
      </c>
      <c r="B4034" s="5" t="s">
        <v>1194</v>
      </c>
      <c r="C4034" s="5" t="s">
        <v>39</v>
      </c>
      <c r="D4034" s="5" t="s">
        <v>40</v>
      </c>
      <c r="E4034" s="6">
        <v>-704263.57</v>
      </c>
      <c r="F4034" s="6">
        <v>0</v>
      </c>
      <c r="G4034" s="6">
        <v>-704263.57</v>
      </c>
      <c r="H4034" s="6">
        <v>-704263.63</v>
      </c>
      <c r="I4034" s="6">
        <v>6.0000000055879354E-2</v>
      </c>
      <c r="J4034" s="6">
        <v>-3846.8330000000001</v>
      </c>
      <c r="K4034" s="6">
        <v>0</v>
      </c>
      <c r="L4034" s="6">
        <v>-3846.8330000000001</v>
      </c>
      <c r="M4034" s="6">
        <v>-3846.8330000000001</v>
      </c>
      <c r="N4034" s="6">
        <v>0</v>
      </c>
    </row>
    <row r="4035" spans="1:14" x14ac:dyDescent="0.25">
      <c r="A4035" s="5" t="s">
        <v>1650</v>
      </c>
      <c r="B4035" s="5" t="s">
        <v>50</v>
      </c>
      <c r="C4035" s="5" t="s">
        <v>42</v>
      </c>
      <c r="D4035" s="5" t="s">
        <v>43</v>
      </c>
      <c r="E4035" s="6">
        <v>57963.65</v>
      </c>
      <c r="F4035" s="6">
        <v>0</v>
      </c>
      <c r="G4035" s="6">
        <v>57963.65</v>
      </c>
      <c r="H4035" s="6">
        <v>0</v>
      </c>
      <c r="I4035" s="6">
        <v>57963.65</v>
      </c>
      <c r="J4035" s="6">
        <v>46500</v>
      </c>
      <c r="K4035" s="6">
        <v>0</v>
      </c>
      <c r="L4035" s="6">
        <v>46500</v>
      </c>
      <c r="M4035" s="6">
        <v>0</v>
      </c>
      <c r="N4035" s="6">
        <v>46500</v>
      </c>
    </row>
    <row r="4036" spans="1:14" x14ac:dyDescent="0.25">
      <c r="A4036" s="5" t="s">
        <v>1650</v>
      </c>
      <c r="B4036" s="5" t="s">
        <v>44</v>
      </c>
      <c r="C4036" s="5" t="s">
        <v>42</v>
      </c>
      <c r="D4036" s="5" t="s">
        <v>43</v>
      </c>
      <c r="E4036" s="6">
        <v>3976.17</v>
      </c>
      <c r="F4036" s="6">
        <v>3985.323383084577</v>
      </c>
      <c r="G4036" s="6">
        <v>-9.1533830845769444</v>
      </c>
      <c r="H4036" s="6">
        <v>4005.25</v>
      </c>
      <c r="I4036" s="6">
        <v>-29.079999999999927</v>
      </c>
      <c r="J4036" s="6">
        <v>3838</v>
      </c>
      <c r="K4036" s="6">
        <v>3846.8328358208955</v>
      </c>
      <c r="L4036" s="6">
        <v>-8.8328358208955251</v>
      </c>
      <c r="M4036" s="6">
        <v>3866.067</v>
      </c>
      <c r="N4036" s="6">
        <v>-28.067000000000007</v>
      </c>
    </row>
    <row r="4037" spans="1:14" x14ac:dyDescent="0.25">
      <c r="A4037" s="5" t="s">
        <v>1650</v>
      </c>
      <c r="B4037" s="5" t="s">
        <v>1195</v>
      </c>
      <c r="C4037" s="5" t="s">
        <v>42</v>
      </c>
      <c r="D4037" s="5" t="s">
        <v>43</v>
      </c>
      <c r="E4037" s="6">
        <v>4814.96</v>
      </c>
      <c r="F4037" s="6">
        <v>4811.0049261083741</v>
      </c>
      <c r="G4037" s="6">
        <v>3.9550738916259434</v>
      </c>
      <c r="H4037" s="6">
        <v>4883.17</v>
      </c>
      <c r="I4037" s="6">
        <v>-68.210000000000036</v>
      </c>
      <c r="J4037" s="6">
        <v>46200</v>
      </c>
      <c r="K4037" s="6">
        <v>46161.996059113299</v>
      </c>
      <c r="L4037" s="6">
        <v>38.003940886701457</v>
      </c>
      <c r="M4037" s="6">
        <v>46854.425999999999</v>
      </c>
      <c r="N4037" s="6">
        <v>-654.42599999999948</v>
      </c>
    </row>
    <row r="4038" spans="1:14" x14ac:dyDescent="0.25">
      <c r="A4038" s="5" t="s">
        <v>1650</v>
      </c>
      <c r="B4038" s="5" t="s">
        <v>99</v>
      </c>
      <c r="C4038" s="5" t="s">
        <v>42</v>
      </c>
      <c r="D4038" s="5" t="s">
        <v>43</v>
      </c>
      <c r="E4038" s="6">
        <v>11063.98</v>
      </c>
      <c r="F4038" s="6">
        <v>10993.014778325123</v>
      </c>
      <c r="G4038" s="6">
        <v>70.965221674876375</v>
      </c>
      <c r="H4038" s="6">
        <v>11157.91</v>
      </c>
      <c r="I4038" s="6">
        <v>-93.930000000000291</v>
      </c>
      <c r="J4038" s="6">
        <v>46460</v>
      </c>
      <c r="K4038" s="6">
        <v>46161.996059113299</v>
      </c>
      <c r="L4038" s="6">
        <v>298.00394088670146</v>
      </c>
      <c r="M4038" s="6">
        <v>46854.425999999999</v>
      </c>
      <c r="N4038" s="6">
        <v>-394.42599999999948</v>
      </c>
    </row>
    <row r="4039" spans="1:14" x14ac:dyDescent="0.25">
      <c r="A4039" s="5" t="s">
        <v>1650</v>
      </c>
      <c r="B4039" s="5" t="s">
        <v>100</v>
      </c>
      <c r="C4039" s="5" t="s">
        <v>42</v>
      </c>
      <c r="D4039" s="5" t="s">
        <v>43</v>
      </c>
      <c r="E4039" s="6">
        <v>15050.77</v>
      </c>
      <c r="F4039" s="6">
        <v>14121.418719211822</v>
      </c>
      <c r="G4039" s="6">
        <v>929.35128078817797</v>
      </c>
      <c r="H4039" s="6">
        <v>14333.24</v>
      </c>
      <c r="I4039" s="6">
        <v>717.53000000000065</v>
      </c>
      <c r="J4039" s="6">
        <v>49200</v>
      </c>
      <c r="K4039" s="6">
        <v>46161.996059113299</v>
      </c>
      <c r="L4039" s="6">
        <v>3038.0039408867015</v>
      </c>
      <c r="M4039" s="6">
        <v>46854.425999999999</v>
      </c>
      <c r="N4039" s="6">
        <v>2345.5740000000005</v>
      </c>
    </row>
    <row r="4040" spans="1:14" x14ac:dyDescent="0.25">
      <c r="A4040" s="5" t="s">
        <v>1650</v>
      </c>
      <c r="B4040" s="5" t="s">
        <v>47</v>
      </c>
      <c r="C4040" s="5" t="s">
        <v>42</v>
      </c>
      <c r="D4040" s="5" t="s">
        <v>43</v>
      </c>
      <c r="E4040" s="6">
        <v>21733.59</v>
      </c>
      <c r="F4040" s="6">
        <v>21704.911764705881</v>
      </c>
      <c r="G4040" s="6">
        <v>28.678235294119077</v>
      </c>
      <c r="H4040" s="6">
        <v>22139.01</v>
      </c>
      <c r="I4040" s="6">
        <v>-405.41999999999825</v>
      </c>
      <c r="J4040" s="6">
        <v>46223</v>
      </c>
      <c r="K4040" s="6">
        <v>46161.996078431366</v>
      </c>
      <c r="L4040" s="6">
        <v>61.003921568633814</v>
      </c>
      <c r="M4040" s="6">
        <v>47085.235999999997</v>
      </c>
      <c r="N4040" s="6">
        <v>-862.23599999999715</v>
      </c>
    </row>
    <row r="4041" spans="1:14" x14ac:dyDescent="0.25">
      <c r="A4041" s="5" t="s">
        <v>1650</v>
      </c>
      <c r="B4041" s="5" t="s">
        <v>101</v>
      </c>
      <c r="C4041" s="5" t="s">
        <v>42</v>
      </c>
      <c r="D4041" s="5" t="s">
        <v>43</v>
      </c>
      <c r="E4041" s="6">
        <v>46742.559999999998</v>
      </c>
      <c r="F4041" s="6">
        <v>43362.591133004928</v>
      </c>
      <c r="G4041" s="6">
        <v>3379.9688669950701</v>
      </c>
      <c r="H4041" s="6">
        <v>44013.03</v>
      </c>
      <c r="I4041" s="6">
        <v>2729.5299999999988</v>
      </c>
      <c r="J4041" s="6">
        <v>49760</v>
      </c>
      <c r="K4041" s="6">
        <v>46161.996059113299</v>
      </c>
      <c r="L4041" s="6">
        <v>3598.0039408867015</v>
      </c>
      <c r="M4041" s="6">
        <v>46854.425999999999</v>
      </c>
      <c r="N4041" s="6">
        <v>2905.5740000000005</v>
      </c>
    </row>
    <row r="4042" spans="1:14" x14ac:dyDescent="0.25">
      <c r="A4042" s="5" t="s">
        <v>1650</v>
      </c>
      <c r="B4042" s="5" t="s">
        <v>109</v>
      </c>
      <c r="C4042" s="5" t="s">
        <v>42</v>
      </c>
      <c r="D4042" s="5" t="s">
        <v>43</v>
      </c>
      <c r="E4042" s="6">
        <v>48289.95</v>
      </c>
      <c r="F4042" s="6">
        <v>45969.645320197043</v>
      </c>
      <c r="G4042" s="6">
        <v>2320.3046798029536</v>
      </c>
      <c r="H4042" s="6">
        <v>46659.19</v>
      </c>
      <c r="I4042" s="6">
        <v>1630.7599999999948</v>
      </c>
      <c r="J4042" s="6">
        <v>4041</v>
      </c>
      <c r="K4042" s="6">
        <v>3846.8325123152708</v>
      </c>
      <c r="L4042" s="6">
        <v>194.16748768472917</v>
      </c>
      <c r="M4042" s="6">
        <v>3904.5349999999999</v>
      </c>
      <c r="N4042" s="6">
        <v>136.46500000000015</v>
      </c>
    </row>
    <row r="4043" spans="1:14" x14ac:dyDescent="0.25">
      <c r="A4043" s="5" t="s">
        <v>1650</v>
      </c>
      <c r="B4043" s="5" t="s">
        <v>1364</v>
      </c>
      <c r="C4043" s="5" t="s">
        <v>42</v>
      </c>
      <c r="D4043" s="5" t="s">
        <v>43</v>
      </c>
      <c r="E4043" s="6">
        <v>0</v>
      </c>
      <c r="F4043" s="6">
        <v>48023.243781094527</v>
      </c>
      <c r="G4043" s="6">
        <v>-48023.243781094527</v>
      </c>
      <c r="H4043" s="6">
        <v>48263.360000000001</v>
      </c>
      <c r="I4043" s="6">
        <v>-48263.360000000001</v>
      </c>
      <c r="J4043" s="6">
        <v>0</v>
      </c>
      <c r="K4043" s="6">
        <v>46161.996019900493</v>
      </c>
      <c r="L4043" s="6">
        <v>-46161.996019900493</v>
      </c>
      <c r="M4043" s="6">
        <v>46392.805999999997</v>
      </c>
      <c r="N4043" s="6">
        <v>-46392.805999999997</v>
      </c>
    </row>
    <row r="4044" spans="1:14" x14ac:dyDescent="0.25">
      <c r="A4044" s="5" t="s">
        <v>1650</v>
      </c>
      <c r="B4044" s="5" t="s">
        <v>103</v>
      </c>
      <c r="C4044" s="5" t="s">
        <v>42</v>
      </c>
      <c r="D4044" s="5" t="s">
        <v>43</v>
      </c>
      <c r="E4044" s="6">
        <v>231812.72</v>
      </c>
      <c r="F4044" s="6">
        <v>231521.80198019801</v>
      </c>
      <c r="G4044" s="6">
        <v>290.91801980198943</v>
      </c>
      <c r="H4044" s="6">
        <v>233837.02</v>
      </c>
      <c r="I4044" s="6">
        <v>-2024.2999999999884</v>
      </c>
      <c r="J4044" s="6">
        <v>46220</v>
      </c>
      <c r="K4044" s="6">
        <v>46161.996039603968</v>
      </c>
      <c r="L4044" s="6">
        <v>58.003960396032198</v>
      </c>
      <c r="M4044" s="6">
        <v>46623.616000000002</v>
      </c>
      <c r="N4044" s="6">
        <v>-403.6160000000018</v>
      </c>
    </row>
    <row r="4045" spans="1:14" x14ac:dyDescent="0.25">
      <c r="A4045" s="5" t="s">
        <v>1650</v>
      </c>
      <c r="B4045" s="5" t="s">
        <v>104</v>
      </c>
      <c r="C4045" s="5" t="s">
        <v>42</v>
      </c>
      <c r="D4045" s="5" t="s">
        <v>53</v>
      </c>
      <c r="E4045" s="6">
        <v>200567.46</v>
      </c>
      <c r="F4045" s="6">
        <v>201676.82587064678</v>
      </c>
      <c r="G4045" s="6">
        <v>-1109.3658706467832</v>
      </c>
      <c r="H4045" s="6">
        <v>202685.21</v>
      </c>
      <c r="I4045" s="6">
        <v>-2117.75</v>
      </c>
      <c r="J4045" s="6">
        <v>34431</v>
      </c>
      <c r="K4045" s="6">
        <v>34621.496517412932</v>
      </c>
      <c r="L4045" s="6">
        <v>-190.49651741293201</v>
      </c>
      <c r="M4045" s="6">
        <v>34794.603999999999</v>
      </c>
      <c r="N4045" s="6">
        <v>-363.60399999999936</v>
      </c>
    </row>
    <row r="4046" spans="1:14" x14ac:dyDescent="0.25">
      <c r="A4046" s="5" t="s">
        <v>1650</v>
      </c>
      <c r="B4046" s="5" t="s">
        <v>54</v>
      </c>
      <c r="C4046" s="5" t="s">
        <v>42</v>
      </c>
      <c r="D4046" s="5" t="s">
        <v>55</v>
      </c>
      <c r="E4046" s="6">
        <v>2330.7199999999998</v>
      </c>
      <c r="F4046" s="6">
        <v>2285.0196078431368</v>
      </c>
      <c r="G4046" s="6">
        <v>45.700392156863018</v>
      </c>
      <c r="H4046" s="6">
        <v>2330.7199999999998</v>
      </c>
      <c r="I4046" s="6">
        <v>0</v>
      </c>
      <c r="J4046" s="6">
        <v>423.767</v>
      </c>
      <c r="K4046" s="6">
        <v>415.45784313725488</v>
      </c>
      <c r="L4046" s="6">
        <v>8.3091568627451124</v>
      </c>
      <c r="M4046" s="6">
        <v>423.767</v>
      </c>
      <c r="N4046" s="6">
        <v>0</v>
      </c>
    </row>
    <row r="4047" spans="1:14" x14ac:dyDescent="0.25">
      <c r="A4047" s="5" t="s">
        <v>1651</v>
      </c>
      <c r="B4047" s="5" t="s">
        <v>25</v>
      </c>
      <c r="C4047" s="5" t="s">
        <v>26</v>
      </c>
      <c r="D4047" s="5" t="s">
        <v>27</v>
      </c>
      <c r="E4047" s="6">
        <v>11178.39</v>
      </c>
      <c r="F4047" s="6">
        <v>0</v>
      </c>
      <c r="G4047" s="6">
        <v>11178.39</v>
      </c>
      <c r="H4047" s="6">
        <v>0</v>
      </c>
      <c r="I4047" s="6">
        <v>11178.39</v>
      </c>
      <c r="J4047" s="6">
        <v>0</v>
      </c>
      <c r="K4047" s="6">
        <v>0</v>
      </c>
      <c r="L4047" s="6">
        <v>0</v>
      </c>
      <c r="M4047" s="6">
        <v>0</v>
      </c>
      <c r="N4047" s="6">
        <v>0</v>
      </c>
    </row>
    <row r="4048" spans="1:14" x14ac:dyDescent="0.25">
      <c r="A4048" s="5" t="s">
        <v>1651</v>
      </c>
      <c r="B4048" s="5" t="s">
        <v>30</v>
      </c>
      <c r="C4048" s="5" t="s">
        <v>29</v>
      </c>
      <c r="D4048" s="5" t="s">
        <v>27</v>
      </c>
      <c r="E4048" s="6">
        <v>442.44</v>
      </c>
      <c r="F4048" s="6">
        <v>0</v>
      </c>
      <c r="G4048" s="6">
        <v>442.44</v>
      </c>
      <c r="H4048" s="6">
        <v>444.65</v>
      </c>
      <c r="I4048" s="6">
        <v>-2.2099999999999795</v>
      </c>
      <c r="J4048" s="6">
        <v>0</v>
      </c>
      <c r="K4048" s="6">
        <v>0</v>
      </c>
      <c r="L4048" s="6">
        <v>0</v>
      </c>
      <c r="M4048" s="6">
        <v>0</v>
      </c>
      <c r="N4048" s="6">
        <v>0</v>
      </c>
    </row>
    <row r="4049" spans="1:14" x14ac:dyDescent="0.25">
      <c r="A4049" s="5" t="s">
        <v>1651</v>
      </c>
      <c r="B4049" s="5" t="s">
        <v>31</v>
      </c>
      <c r="C4049" s="5" t="s">
        <v>29</v>
      </c>
      <c r="D4049" s="5" t="s">
        <v>27</v>
      </c>
      <c r="E4049" s="6">
        <v>1984.45</v>
      </c>
      <c r="F4049" s="6">
        <v>0</v>
      </c>
      <c r="G4049" s="6">
        <v>1984.45</v>
      </c>
      <c r="H4049" s="6">
        <v>1994.37</v>
      </c>
      <c r="I4049" s="6">
        <v>-9.9199999999998454</v>
      </c>
      <c r="J4049" s="6">
        <v>0</v>
      </c>
      <c r="K4049" s="6">
        <v>0</v>
      </c>
      <c r="L4049" s="6">
        <v>0</v>
      </c>
      <c r="M4049" s="6">
        <v>0</v>
      </c>
      <c r="N4049" s="6">
        <v>0</v>
      </c>
    </row>
    <row r="4050" spans="1:14" x14ac:dyDescent="0.25">
      <c r="A4050" s="5" t="s">
        <v>1651</v>
      </c>
      <c r="B4050" s="5" t="s">
        <v>32</v>
      </c>
      <c r="C4050" s="5" t="s">
        <v>33</v>
      </c>
      <c r="D4050" s="5" t="s">
        <v>27</v>
      </c>
      <c r="E4050" s="6">
        <v>4256.32</v>
      </c>
      <c r="F4050" s="6">
        <v>0</v>
      </c>
      <c r="G4050" s="6">
        <v>4256.32</v>
      </c>
      <c r="H4050" s="6">
        <v>4479.49</v>
      </c>
      <c r="I4050" s="6">
        <v>-223.17000000000007</v>
      </c>
      <c r="J4050" s="6">
        <v>10.49</v>
      </c>
      <c r="K4050" s="6">
        <v>0</v>
      </c>
      <c r="L4050" s="6">
        <v>10.49</v>
      </c>
      <c r="M4050" s="6">
        <v>11.04</v>
      </c>
      <c r="N4050" s="6">
        <v>-0.54999999999999893</v>
      </c>
    </row>
    <row r="4051" spans="1:14" x14ac:dyDescent="0.25">
      <c r="A4051" s="5" t="s">
        <v>1651</v>
      </c>
      <c r="B4051" s="5" t="s">
        <v>28</v>
      </c>
      <c r="C4051" s="5" t="s">
        <v>29</v>
      </c>
      <c r="D4051" s="5" t="s">
        <v>27</v>
      </c>
      <c r="E4051" s="6">
        <v>14138.47</v>
      </c>
      <c r="F4051" s="6">
        <v>0</v>
      </c>
      <c r="G4051" s="6">
        <v>14138.47</v>
      </c>
      <c r="H4051" s="6">
        <v>14209.16</v>
      </c>
      <c r="I4051" s="6">
        <v>-70.690000000000509</v>
      </c>
      <c r="J4051" s="6">
        <v>0</v>
      </c>
      <c r="K4051" s="6">
        <v>0</v>
      </c>
      <c r="L4051" s="6">
        <v>0</v>
      </c>
      <c r="M4051" s="6">
        <v>0</v>
      </c>
      <c r="N4051" s="6">
        <v>0</v>
      </c>
    </row>
    <row r="4052" spans="1:14" x14ac:dyDescent="0.25">
      <c r="A4052" s="5" t="s">
        <v>1651</v>
      </c>
      <c r="B4052" s="5" t="s">
        <v>34</v>
      </c>
      <c r="C4052" s="5" t="s">
        <v>33</v>
      </c>
      <c r="D4052" s="5" t="s">
        <v>27</v>
      </c>
      <c r="E4052" s="6">
        <v>19028.86</v>
      </c>
      <c r="F4052" s="6">
        <v>0</v>
      </c>
      <c r="G4052" s="6">
        <v>19028.86</v>
      </c>
      <c r="H4052" s="6">
        <v>20026.61</v>
      </c>
      <c r="I4052" s="6">
        <v>-997.75</v>
      </c>
      <c r="J4052" s="6">
        <v>10.49</v>
      </c>
      <c r="K4052" s="6">
        <v>0</v>
      </c>
      <c r="L4052" s="6">
        <v>10.49</v>
      </c>
      <c r="M4052" s="6">
        <v>11.04</v>
      </c>
      <c r="N4052" s="6">
        <v>-0.54999999999999893</v>
      </c>
    </row>
    <row r="4053" spans="1:14" x14ac:dyDescent="0.25">
      <c r="A4053" s="5" t="s">
        <v>1651</v>
      </c>
      <c r="B4053" s="5" t="s">
        <v>35</v>
      </c>
      <c r="C4053" s="5" t="s">
        <v>33</v>
      </c>
      <c r="D4053" s="5" t="s">
        <v>27</v>
      </c>
      <c r="E4053" s="6">
        <v>22410.1</v>
      </c>
      <c r="F4053" s="6">
        <v>0</v>
      </c>
      <c r="G4053" s="6">
        <v>22410.1</v>
      </c>
      <c r="H4053" s="6">
        <v>23584.48</v>
      </c>
      <c r="I4053" s="6">
        <v>-1174.380000000001</v>
      </c>
      <c r="J4053" s="6">
        <v>220.29</v>
      </c>
      <c r="K4053" s="6">
        <v>0</v>
      </c>
      <c r="L4053" s="6">
        <v>220.29</v>
      </c>
      <c r="M4053" s="6">
        <v>231.834</v>
      </c>
      <c r="N4053" s="6">
        <v>-11.544000000000011</v>
      </c>
    </row>
    <row r="4054" spans="1:14" x14ac:dyDescent="0.25">
      <c r="A4054" s="5" t="s">
        <v>1651</v>
      </c>
      <c r="B4054" s="5" t="s">
        <v>36</v>
      </c>
      <c r="C4054" s="5" t="s">
        <v>29</v>
      </c>
      <c r="D4054" s="5" t="s">
        <v>27</v>
      </c>
      <c r="E4054" s="6">
        <v>25501.9</v>
      </c>
      <c r="F4054" s="6">
        <v>0</v>
      </c>
      <c r="G4054" s="6">
        <v>25501.9</v>
      </c>
      <c r="H4054" s="6">
        <v>25629.41</v>
      </c>
      <c r="I4054" s="6">
        <v>-127.5099999999984</v>
      </c>
      <c r="J4054" s="6">
        <v>0</v>
      </c>
      <c r="K4054" s="6">
        <v>0</v>
      </c>
      <c r="L4054" s="6">
        <v>0</v>
      </c>
      <c r="M4054" s="6">
        <v>0</v>
      </c>
      <c r="N4054" s="6">
        <v>0</v>
      </c>
    </row>
    <row r="4055" spans="1:14" x14ac:dyDescent="0.25">
      <c r="A4055" s="5" t="s">
        <v>1651</v>
      </c>
      <c r="B4055" s="5" t="s">
        <v>37</v>
      </c>
      <c r="C4055" s="5" t="s">
        <v>29</v>
      </c>
      <c r="D4055" s="5" t="s">
        <v>27</v>
      </c>
      <c r="E4055" s="6">
        <v>55909.07</v>
      </c>
      <c r="F4055" s="6">
        <v>0</v>
      </c>
      <c r="G4055" s="6">
        <v>55909.07</v>
      </c>
      <c r="H4055" s="6">
        <v>56188.62</v>
      </c>
      <c r="I4055" s="6">
        <v>-279.55000000000291</v>
      </c>
      <c r="J4055" s="6">
        <v>0</v>
      </c>
      <c r="K4055" s="6">
        <v>0</v>
      </c>
      <c r="L4055" s="6">
        <v>0</v>
      </c>
      <c r="M4055" s="6">
        <v>0</v>
      </c>
      <c r="N4055" s="6">
        <v>0</v>
      </c>
    </row>
    <row r="4056" spans="1:14" x14ac:dyDescent="0.25">
      <c r="A4056" s="5" t="s">
        <v>1651</v>
      </c>
      <c r="B4056" s="5" t="s">
        <v>106</v>
      </c>
      <c r="C4056" s="5" t="s">
        <v>39</v>
      </c>
      <c r="D4056" s="5" t="s">
        <v>40</v>
      </c>
      <c r="E4056" s="6">
        <v>-1470561.19</v>
      </c>
      <c r="F4056" s="6">
        <v>0</v>
      </c>
      <c r="G4056" s="6">
        <v>-1470561.19</v>
      </c>
      <c r="H4056" s="6">
        <v>-1470561.2</v>
      </c>
      <c r="I4056" s="6">
        <v>1.0000000009313226E-2</v>
      </c>
      <c r="J4056" s="6">
        <v>-8059</v>
      </c>
      <c r="K4056" s="6">
        <v>0</v>
      </c>
      <c r="L4056" s="6">
        <v>-8059</v>
      </c>
      <c r="M4056" s="6">
        <v>-8059</v>
      </c>
      <c r="N4056" s="6">
        <v>0</v>
      </c>
    </row>
    <row r="4057" spans="1:14" x14ac:dyDescent="0.25">
      <c r="A4057" s="5" t="s">
        <v>1651</v>
      </c>
      <c r="B4057" s="5" t="s">
        <v>92</v>
      </c>
      <c r="C4057" s="5" t="s">
        <v>42</v>
      </c>
      <c r="D4057" s="5" t="s">
        <v>43</v>
      </c>
      <c r="E4057" s="6">
        <v>55.33</v>
      </c>
      <c r="F4057" s="6">
        <v>0</v>
      </c>
      <c r="G4057" s="6">
        <v>55.33</v>
      </c>
      <c r="H4057" s="6">
        <v>0</v>
      </c>
      <c r="I4057" s="6">
        <v>55.33</v>
      </c>
      <c r="J4057" s="6">
        <v>650</v>
      </c>
      <c r="K4057" s="6">
        <v>0</v>
      </c>
      <c r="L4057" s="6">
        <v>650</v>
      </c>
      <c r="M4057" s="6">
        <v>0</v>
      </c>
      <c r="N4057" s="6">
        <v>650</v>
      </c>
    </row>
    <row r="4058" spans="1:14" x14ac:dyDescent="0.25">
      <c r="A4058" s="5" t="s">
        <v>1651</v>
      </c>
      <c r="B4058" s="5" t="s">
        <v>107</v>
      </c>
      <c r="C4058" s="5" t="s">
        <v>42</v>
      </c>
      <c r="D4058" s="5" t="s">
        <v>43</v>
      </c>
      <c r="E4058" s="6">
        <v>5289.16</v>
      </c>
      <c r="F4058" s="6">
        <v>5300.5615763546803</v>
      </c>
      <c r="G4058" s="6">
        <v>-11.401576354680401</v>
      </c>
      <c r="H4058" s="6">
        <v>5380.07</v>
      </c>
      <c r="I4058" s="6">
        <v>-90.909999999999854</v>
      </c>
      <c r="J4058" s="6">
        <v>96500</v>
      </c>
      <c r="K4058" s="6">
        <v>96708</v>
      </c>
      <c r="L4058" s="6">
        <v>-208</v>
      </c>
      <c r="M4058" s="6">
        <v>98158.62</v>
      </c>
      <c r="N4058" s="6">
        <v>-1658.6199999999953</v>
      </c>
    </row>
    <row r="4059" spans="1:14" x14ac:dyDescent="0.25">
      <c r="A4059" s="5" t="s">
        <v>1651</v>
      </c>
      <c r="B4059" s="5" t="s">
        <v>44</v>
      </c>
      <c r="C4059" s="5" t="s">
        <v>42</v>
      </c>
      <c r="D4059" s="5" t="s">
        <v>43</v>
      </c>
      <c r="E4059" s="6">
        <v>8356.3799999999992</v>
      </c>
      <c r="F4059" s="6">
        <v>8349.1243781094545</v>
      </c>
      <c r="G4059" s="6">
        <v>7.2556218905447167</v>
      </c>
      <c r="H4059" s="6">
        <v>8390.8700000000008</v>
      </c>
      <c r="I4059" s="6">
        <v>-34.490000000001601</v>
      </c>
      <c r="J4059" s="6">
        <v>8066</v>
      </c>
      <c r="K4059" s="6">
        <v>8059</v>
      </c>
      <c r="L4059" s="6">
        <v>7</v>
      </c>
      <c r="M4059" s="6">
        <v>8099.2950000000001</v>
      </c>
      <c r="N4059" s="6">
        <v>-33.295000000000073</v>
      </c>
    </row>
    <row r="4060" spans="1:14" x14ac:dyDescent="0.25">
      <c r="A4060" s="5" t="s">
        <v>1651</v>
      </c>
      <c r="B4060" s="5" t="s">
        <v>99</v>
      </c>
      <c r="C4060" s="5" t="s">
        <v>42</v>
      </c>
      <c r="D4060" s="5" t="s">
        <v>43</v>
      </c>
      <c r="E4060" s="6">
        <v>22980.51</v>
      </c>
      <c r="F4060" s="6">
        <v>23030.039408866996</v>
      </c>
      <c r="G4060" s="6">
        <v>-49.529408866997983</v>
      </c>
      <c r="H4060" s="6">
        <v>23375.49</v>
      </c>
      <c r="I4060" s="6">
        <v>-394.9800000000032</v>
      </c>
      <c r="J4060" s="6">
        <v>96500</v>
      </c>
      <c r="K4060" s="6">
        <v>96708</v>
      </c>
      <c r="L4060" s="6">
        <v>-208</v>
      </c>
      <c r="M4060" s="6">
        <v>98158.62</v>
      </c>
      <c r="N4060" s="6">
        <v>-1658.6199999999953</v>
      </c>
    </row>
    <row r="4061" spans="1:14" x14ac:dyDescent="0.25">
      <c r="A4061" s="5" t="s">
        <v>1651</v>
      </c>
      <c r="B4061" s="5" t="s">
        <v>100</v>
      </c>
      <c r="C4061" s="5" t="s">
        <v>42</v>
      </c>
      <c r="D4061" s="5" t="s">
        <v>43</v>
      </c>
      <c r="E4061" s="6">
        <v>29612.09</v>
      </c>
      <c r="F4061" s="6">
        <v>29583.940886699507</v>
      </c>
      <c r="G4061" s="6">
        <v>28.1491133004929</v>
      </c>
      <c r="H4061" s="6">
        <v>30027.7</v>
      </c>
      <c r="I4061" s="6">
        <v>-415.61000000000058</v>
      </c>
      <c r="J4061" s="6">
        <v>96800</v>
      </c>
      <c r="K4061" s="6">
        <v>96708</v>
      </c>
      <c r="L4061" s="6">
        <v>92</v>
      </c>
      <c r="M4061" s="6">
        <v>98158.62</v>
      </c>
      <c r="N4061" s="6">
        <v>-1358.6199999999953</v>
      </c>
    </row>
    <row r="4062" spans="1:14" x14ac:dyDescent="0.25">
      <c r="A4062" s="5" t="s">
        <v>1651</v>
      </c>
      <c r="B4062" s="5" t="s">
        <v>47</v>
      </c>
      <c r="C4062" s="5" t="s">
        <v>42</v>
      </c>
      <c r="D4062" s="5" t="s">
        <v>43</v>
      </c>
      <c r="E4062" s="6">
        <v>45529.440000000002</v>
      </c>
      <c r="F4062" s="6">
        <v>45471.137254901958</v>
      </c>
      <c r="G4062" s="6">
        <v>58.302745098044397</v>
      </c>
      <c r="H4062" s="6">
        <v>46380.56</v>
      </c>
      <c r="I4062" s="6">
        <v>-851.11999999999534</v>
      </c>
      <c r="J4062" s="6">
        <v>96832</v>
      </c>
      <c r="K4062" s="6">
        <v>96708</v>
      </c>
      <c r="L4062" s="6">
        <v>124</v>
      </c>
      <c r="M4062" s="6">
        <v>98642.16</v>
      </c>
      <c r="N4062" s="6">
        <v>-1810.1600000000035</v>
      </c>
    </row>
    <row r="4063" spans="1:14" x14ac:dyDescent="0.25">
      <c r="A4063" s="5" t="s">
        <v>1651</v>
      </c>
      <c r="B4063" s="5" t="s">
        <v>101</v>
      </c>
      <c r="C4063" s="5" t="s">
        <v>42</v>
      </c>
      <c r="D4063" s="5" t="s">
        <v>43</v>
      </c>
      <c r="E4063" s="6">
        <v>93893.73</v>
      </c>
      <c r="F4063" s="6">
        <v>90843.339901477826</v>
      </c>
      <c r="G4063" s="6">
        <v>3050.3900985221699</v>
      </c>
      <c r="H4063" s="6">
        <v>92205.99</v>
      </c>
      <c r="I4063" s="6">
        <v>1687.7399999999907</v>
      </c>
      <c r="J4063" s="6">
        <v>99955</v>
      </c>
      <c r="K4063" s="6">
        <v>96708</v>
      </c>
      <c r="L4063" s="6">
        <v>3247</v>
      </c>
      <c r="M4063" s="6">
        <v>98158.62</v>
      </c>
      <c r="N4063" s="6">
        <v>1796.3800000000047</v>
      </c>
    </row>
    <row r="4064" spans="1:14" x14ac:dyDescent="0.25">
      <c r="A4064" s="5" t="s">
        <v>1651</v>
      </c>
      <c r="B4064" s="5" t="s">
        <v>109</v>
      </c>
      <c r="C4064" s="5" t="s">
        <v>42</v>
      </c>
      <c r="D4064" s="5" t="s">
        <v>43</v>
      </c>
      <c r="E4064" s="6">
        <v>96042.15</v>
      </c>
      <c r="F4064" s="6">
        <v>96305.054187192116</v>
      </c>
      <c r="G4064" s="6">
        <v>-262.90418719212175</v>
      </c>
      <c r="H4064" s="6">
        <v>97749.63</v>
      </c>
      <c r="I4064" s="6">
        <v>-1707.4800000000105</v>
      </c>
      <c r="J4064" s="6">
        <v>8037</v>
      </c>
      <c r="K4064" s="6">
        <v>8059</v>
      </c>
      <c r="L4064" s="6">
        <v>-22</v>
      </c>
      <c r="M4064" s="6">
        <v>8179.8850000000002</v>
      </c>
      <c r="N4064" s="6">
        <v>-142.88500000000022</v>
      </c>
    </row>
    <row r="4065" spans="1:14" x14ac:dyDescent="0.25">
      <c r="A4065" s="5" t="s">
        <v>1651</v>
      </c>
      <c r="B4065" s="5" t="s">
        <v>1364</v>
      </c>
      <c r="C4065" s="5" t="s">
        <v>42</v>
      </c>
      <c r="D4065" s="5" t="s">
        <v>43</v>
      </c>
      <c r="E4065" s="6">
        <v>100738.35</v>
      </c>
      <c r="F4065" s="6">
        <v>100607.26368159204</v>
      </c>
      <c r="G4065" s="6">
        <v>131.08631840796443</v>
      </c>
      <c r="H4065" s="6">
        <v>101110.3</v>
      </c>
      <c r="I4065" s="6">
        <v>-371.94999999999709</v>
      </c>
      <c r="J4065" s="6">
        <v>96834</v>
      </c>
      <c r="K4065" s="6">
        <v>96708</v>
      </c>
      <c r="L4065" s="6">
        <v>126</v>
      </c>
      <c r="M4065" s="6">
        <v>97191.54</v>
      </c>
      <c r="N4065" s="6">
        <v>-357.5399999999936</v>
      </c>
    </row>
    <row r="4066" spans="1:14" x14ac:dyDescent="0.25">
      <c r="A4066" s="5" t="s">
        <v>1651</v>
      </c>
      <c r="B4066" s="5" t="s">
        <v>103</v>
      </c>
      <c r="C4066" s="5" t="s">
        <v>42</v>
      </c>
      <c r="D4066" s="5" t="s">
        <v>43</v>
      </c>
      <c r="E4066" s="6">
        <v>485823.68</v>
      </c>
      <c r="F4066" s="6">
        <v>485031.2376237624</v>
      </c>
      <c r="G4066" s="6">
        <v>792.44237623759545</v>
      </c>
      <c r="H4066" s="6">
        <v>489881.55</v>
      </c>
      <c r="I4066" s="6">
        <v>-4057.8699999999953</v>
      </c>
      <c r="J4066" s="6">
        <v>96866</v>
      </c>
      <c r="K4066" s="6">
        <v>96708</v>
      </c>
      <c r="L4066" s="6">
        <v>158</v>
      </c>
      <c r="M4066" s="6">
        <v>97675.08</v>
      </c>
      <c r="N4066" s="6">
        <v>-809.08000000000175</v>
      </c>
    </row>
    <row r="4067" spans="1:14" x14ac:dyDescent="0.25">
      <c r="A4067" s="5" t="s">
        <v>1651</v>
      </c>
      <c r="B4067" s="5" t="s">
        <v>104</v>
      </c>
      <c r="C4067" s="5" t="s">
        <v>42</v>
      </c>
      <c r="D4067" s="5" t="s">
        <v>53</v>
      </c>
      <c r="E4067" s="6">
        <v>422507.58</v>
      </c>
      <c r="F4067" s="6">
        <v>422506.92537313432</v>
      </c>
      <c r="G4067" s="6">
        <v>0.65462686569662765</v>
      </c>
      <c r="H4067" s="6">
        <v>424619.46</v>
      </c>
      <c r="I4067" s="6">
        <v>-2111.8800000000047</v>
      </c>
      <c r="J4067" s="6">
        <v>72531</v>
      </c>
      <c r="K4067" s="6">
        <v>72531</v>
      </c>
      <c r="L4067" s="6">
        <v>0</v>
      </c>
      <c r="M4067" s="6">
        <v>72893.654999999999</v>
      </c>
      <c r="N4067" s="6">
        <v>-362.65499999999884</v>
      </c>
    </row>
    <row r="4068" spans="1:14" x14ac:dyDescent="0.25">
      <c r="A4068" s="5" t="s">
        <v>1651</v>
      </c>
      <c r="B4068" s="5" t="s">
        <v>54</v>
      </c>
      <c r="C4068" s="5" t="s">
        <v>42</v>
      </c>
      <c r="D4068" s="5" t="s">
        <v>55</v>
      </c>
      <c r="E4068" s="6">
        <v>4882.79</v>
      </c>
      <c r="F4068" s="6">
        <v>4787.0392156862745</v>
      </c>
      <c r="G4068" s="6">
        <v>95.750784313725489</v>
      </c>
      <c r="H4068" s="6">
        <v>4882.78</v>
      </c>
      <c r="I4068" s="6">
        <v>1.0000000000218279E-2</v>
      </c>
      <c r="J4068" s="6">
        <v>887.779</v>
      </c>
      <c r="K4068" s="6">
        <v>870.37156862745087</v>
      </c>
      <c r="L4068" s="6">
        <v>17.407431372549127</v>
      </c>
      <c r="M4068" s="6">
        <v>887.779</v>
      </c>
      <c r="N4068" s="6">
        <v>0</v>
      </c>
    </row>
    <row r="4069" spans="1:14" x14ac:dyDescent="0.25">
      <c r="A4069" s="5" t="s">
        <v>1652</v>
      </c>
      <c r="B4069" s="5" t="s">
        <v>25</v>
      </c>
      <c r="C4069" s="5" t="s">
        <v>26</v>
      </c>
      <c r="D4069" s="5" t="s">
        <v>27</v>
      </c>
      <c r="E4069" s="6">
        <v>-9184.8799999999992</v>
      </c>
      <c r="F4069" s="6">
        <v>0</v>
      </c>
      <c r="G4069" s="6">
        <v>-9184.8799999999992</v>
      </c>
      <c r="H4069" s="6">
        <v>0</v>
      </c>
      <c r="I4069" s="6">
        <v>-9184.8799999999992</v>
      </c>
      <c r="J4069" s="6">
        <v>0</v>
      </c>
      <c r="K4069" s="6">
        <v>0</v>
      </c>
      <c r="L4069" s="6">
        <v>0</v>
      </c>
      <c r="M4069" s="6">
        <v>0</v>
      </c>
      <c r="N4069" s="6">
        <v>0</v>
      </c>
    </row>
    <row r="4070" spans="1:14" x14ac:dyDescent="0.25">
      <c r="A4070" s="5" t="s">
        <v>1652</v>
      </c>
      <c r="B4070" s="5" t="s">
        <v>30</v>
      </c>
      <c r="C4070" s="5" t="s">
        <v>29</v>
      </c>
      <c r="D4070" s="5" t="s">
        <v>27</v>
      </c>
      <c r="E4070" s="6">
        <v>220.58</v>
      </c>
      <c r="F4070" s="6">
        <v>0</v>
      </c>
      <c r="G4070" s="6">
        <v>220.58</v>
      </c>
      <c r="H4070" s="6">
        <v>222.9</v>
      </c>
      <c r="I4070" s="6">
        <v>-2.3199999999999932</v>
      </c>
      <c r="J4070" s="6">
        <v>0</v>
      </c>
      <c r="K4070" s="6">
        <v>0</v>
      </c>
      <c r="L4070" s="6">
        <v>0</v>
      </c>
      <c r="M4070" s="6">
        <v>0</v>
      </c>
      <c r="N4070" s="6">
        <v>0</v>
      </c>
    </row>
    <row r="4071" spans="1:14" x14ac:dyDescent="0.25">
      <c r="A4071" s="5" t="s">
        <v>1652</v>
      </c>
      <c r="B4071" s="5" t="s">
        <v>31</v>
      </c>
      <c r="C4071" s="5" t="s">
        <v>29</v>
      </c>
      <c r="D4071" s="5" t="s">
        <v>27</v>
      </c>
      <c r="E4071" s="6">
        <v>989.34</v>
      </c>
      <c r="F4071" s="6">
        <v>0</v>
      </c>
      <c r="G4071" s="6">
        <v>989.34</v>
      </c>
      <c r="H4071" s="6">
        <v>999.78</v>
      </c>
      <c r="I4071" s="6">
        <v>-10.439999999999941</v>
      </c>
      <c r="J4071" s="6">
        <v>0</v>
      </c>
      <c r="K4071" s="6">
        <v>0</v>
      </c>
      <c r="L4071" s="6">
        <v>0</v>
      </c>
      <c r="M4071" s="6">
        <v>0</v>
      </c>
      <c r="N4071" s="6">
        <v>0</v>
      </c>
    </row>
    <row r="4072" spans="1:14" x14ac:dyDescent="0.25">
      <c r="A4072" s="5" t="s">
        <v>1652</v>
      </c>
      <c r="B4072" s="5" t="s">
        <v>32</v>
      </c>
      <c r="C4072" s="5" t="s">
        <v>33</v>
      </c>
      <c r="D4072" s="5" t="s">
        <v>27</v>
      </c>
      <c r="E4072" s="6">
        <v>1858.34</v>
      </c>
      <c r="F4072" s="6">
        <v>0</v>
      </c>
      <c r="G4072" s="6">
        <v>1858.34</v>
      </c>
      <c r="H4072" s="6">
        <v>2245.58</v>
      </c>
      <c r="I4072" s="6">
        <v>-387.24</v>
      </c>
      <c r="J4072" s="6">
        <v>4.58</v>
      </c>
      <c r="K4072" s="6">
        <v>0</v>
      </c>
      <c r="L4072" s="6">
        <v>4.58</v>
      </c>
      <c r="M4072" s="6">
        <v>5.5339999999999998</v>
      </c>
      <c r="N4072" s="6">
        <v>-0.95399999999999974</v>
      </c>
    </row>
    <row r="4073" spans="1:14" x14ac:dyDescent="0.25">
      <c r="A4073" s="5" t="s">
        <v>1652</v>
      </c>
      <c r="B4073" s="5" t="s">
        <v>28</v>
      </c>
      <c r="C4073" s="5" t="s">
        <v>29</v>
      </c>
      <c r="D4073" s="5" t="s">
        <v>27</v>
      </c>
      <c r="E4073" s="6">
        <v>7048.67</v>
      </c>
      <c r="F4073" s="6">
        <v>0</v>
      </c>
      <c r="G4073" s="6">
        <v>7048.67</v>
      </c>
      <c r="H4073" s="6">
        <v>7123.09</v>
      </c>
      <c r="I4073" s="6">
        <v>-74.420000000000073</v>
      </c>
      <c r="J4073" s="6">
        <v>0</v>
      </c>
      <c r="K4073" s="6">
        <v>0</v>
      </c>
      <c r="L4073" s="6">
        <v>0</v>
      </c>
      <c r="M4073" s="6">
        <v>0</v>
      </c>
      <c r="N4073" s="6">
        <v>0</v>
      </c>
    </row>
    <row r="4074" spans="1:14" x14ac:dyDescent="0.25">
      <c r="A4074" s="5" t="s">
        <v>1652</v>
      </c>
      <c r="B4074" s="5" t="s">
        <v>34</v>
      </c>
      <c r="C4074" s="5" t="s">
        <v>33</v>
      </c>
      <c r="D4074" s="5" t="s">
        <v>27</v>
      </c>
      <c r="E4074" s="6">
        <v>8308.1200000000008</v>
      </c>
      <c r="F4074" s="6">
        <v>0</v>
      </c>
      <c r="G4074" s="6">
        <v>8308.1200000000008</v>
      </c>
      <c r="H4074" s="6">
        <v>10039.4</v>
      </c>
      <c r="I4074" s="6">
        <v>-1731.2799999999988</v>
      </c>
      <c r="J4074" s="6">
        <v>4.58</v>
      </c>
      <c r="K4074" s="6">
        <v>0</v>
      </c>
      <c r="L4074" s="6">
        <v>4.58</v>
      </c>
      <c r="M4074" s="6">
        <v>5.5339999999999998</v>
      </c>
      <c r="N4074" s="6">
        <v>-0.95399999999999974</v>
      </c>
    </row>
    <row r="4075" spans="1:14" x14ac:dyDescent="0.25">
      <c r="A4075" s="5" t="s">
        <v>1652</v>
      </c>
      <c r="B4075" s="5" t="s">
        <v>35</v>
      </c>
      <c r="C4075" s="5" t="s">
        <v>33</v>
      </c>
      <c r="D4075" s="5" t="s">
        <v>27</v>
      </c>
      <c r="E4075" s="6">
        <v>9784.39</v>
      </c>
      <c r="F4075" s="6">
        <v>0</v>
      </c>
      <c r="G4075" s="6">
        <v>9784.39</v>
      </c>
      <c r="H4075" s="6">
        <v>11822.97</v>
      </c>
      <c r="I4075" s="6">
        <v>-2038.58</v>
      </c>
      <c r="J4075" s="6">
        <v>96.18</v>
      </c>
      <c r="K4075" s="6">
        <v>0</v>
      </c>
      <c r="L4075" s="6">
        <v>96.18</v>
      </c>
      <c r="M4075" s="6">
        <v>116.21899999999999</v>
      </c>
      <c r="N4075" s="6">
        <v>-20.038999999999987</v>
      </c>
    </row>
    <row r="4076" spans="1:14" x14ac:dyDescent="0.25">
      <c r="A4076" s="5" t="s">
        <v>1652</v>
      </c>
      <c r="B4076" s="5" t="s">
        <v>36</v>
      </c>
      <c r="C4076" s="5" t="s">
        <v>29</v>
      </c>
      <c r="D4076" s="5" t="s">
        <v>27</v>
      </c>
      <c r="E4076" s="6">
        <v>12713.86</v>
      </c>
      <c r="F4076" s="6">
        <v>0</v>
      </c>
      <c r="G4076" s="6">
        <v>12713.86</v>
      </c>
      <c r="H4076" s="6">
        <v>12848.1</v>
      </c>
      <c r="I4076" s="6">
        <v>-134.23999999999978</v>
      </c>
      <c r="J4076" s="6">
        <v>0</v>
      </c>
      <c r="K4076" s="6">
        <v>0</v>
      </c>
      <c r="L4076" s="6">
        <v>0</v>
      </c>
      <c r="M4076" s="6">
        <v>0</v>
      </c>
      <c r="N4076" s="6">
        <v>0</v>
      </c>
    </row>
    <row r="4077" spans="1:14" x14ac:dyDescent="0.25">
      <c r="A4077" s="5" t="s">
        <v>1652</v>
      </c>
      <c r="B4077" s="5" t="s">
        <v>37</v>
      </c>
      <c r="C4077" s="5" t="s">
        <v>29</v>
      </c>
      <c r="D4077" s="5" t="s">
        <v>27</v>
      </c>
      <c r="E4077" s="6">
        <v>27873.21</v>
      </c>
      <c r="F4077" s="6">
        <v>0</v>
      </c>
      <c r="G4077" s="6">
        <v>27873.21</v>
      </c>
      <c r="H4077" s="6">
        <v>28167.52</v>
      </c>
      <c r="I4077" s="6">
        <v>-294.31000000000131</v>
      </c>
      <c r="J4077" s="6">
        <v>0</v>
      </c>
      <c r="K4077" s="6">
        <v>0</v>
      </c>
      <c r="L4077" s="6">
        <v>0</v>
      </c>
      <c r="M4077" s="6">
        <v>0</v>
      </c>
      <c r="N4077" s="6">
        <v>0</v>
      </c>
    </row>
    <row r="4078" spans="1:14" x14ac:dyDescent="0.25">
      <c r="A4078" s="5" t="s">
        <v>1652</v>
      </c>
      <c r="B4078" s="5" t="s">
        <v>1539</v>
      </c>
      <c r="C4078" s="5" t="s">
        <v>39</v>
      </c>
      <c r="D4078" s="5" t="s">
        <v>40</v>
      </c>
      <c r="E4078" s="6">
        <v>-734932.56</v>
      </c>
      <c r="F4078" s="6">
        <v>0</v>
      </c>
      <c r="G4078" s="6">
        <v>-734932.56</v>
      </c>
      <c r="H4078" s="6">
        <v>-734932.57</v>
      </c>
      <c r="I4078" s="6">
        <v>9.9999998928979039E-3</v>
      </c>
      <c r="J4078" s="6">
        <v>-4040</v>
      </c>
      <c r="K4078" s="6">
        <v>0</v>
      </c>
      <c r="L4078" s="6">
        <v>-4040</v>
      </c>
      <c r="M4078" s="6">
        <v>-4040</v>
      </c>
      <c r="N4078" s="6">
        <v>0</v>
      </c>
    </row>
    <row r="4079" spans="1:14" x14ac:dyDescent="0.25">
      <c r="A4079" s="5" t="s">
        <v>1652</v>
      </c>
      <c r="B4079" s="5" t="s">
        <v>50</v>
      </c>
      <c r="C4079" s="5" t="s">
        <v>42</v>
      </c>
      <c r="D4079" s="5" t="s">
        <v>43</v>
      </c>
      <c r="E4079" s="6">
        <v>61079.97</v>
      </c>
      <c r="F4079" s="6">
        <v>0</v>
      </c>
      <c r="G4079" s="6">
        <v>61079.97</v>
      </c>
      <c r="H4079" s="6">
        <v>0</v>
      </c>
      <c r="I4079" s="6">
        <v>61079.97</v>
      </c>
      <c r="J4079" s="6">
        <v>49000</v>
      </c>
      <c r="K4079" s="6">
        <v>0</v>
      </c>
      <c r="L4079" s="6">
        <v>49000</v>
      </c>
      <c r="M4079" s="6">
        <v>0</v>
      </c>
      <c r="N4079" s="6">
        <v>49000</v>
      </c>
    </row>
    <row r="4080" spans="1:14" x14ac:dyDescent="0.25">
      <c r="A4080" s="5" t="s">
        <v>1652</v>
      </c>
      <c r="B4080" s="5" t="s">
        <v>92</v>
      </c>
      <c r="C4080" s="5" t="s">
        <v>42</v>
      </c>
      <c r="D4080" s="5" t="s">
        <v>43</v>
      </c>
      <c r="E4080" s="6">
        <v>0</v>
      </c>
      <c r="F4080" s="6">
        <v>343.88118811881191</v>
      </c>
      <c r="G4080" s="6">
        <v>-343.88118811881191</v>
      </c>
      <c r="H4080" s="6">
        <v>347.32</v>
      </c>
      <c r="I4080" s="6">
        <v>-347.32</v>
      </c>
      <c r="J4080" s="6">
        <v>0</v>
      </c>
      <c r="K4080" s="6">
        <v>4040</v>
      </c>
      <c r="L4080" s="6">
        <v>-4040</v>
      </c>
      <c r="M4080" s="6">
        <v>4080.4</v>
      </c>
      <c r="N4080" s="6">
        <v>-4080.4</v>
      </c>
    </row>
    <row r="4081" spans="1:14" x14ac:dyDescent="0.25">
      <c r="A4081" s="5" t="s">
        <v>1652</v>
      </c>
      <c r="B4081" s="5" t="s">
        <v>107</v>
      </c>
      <c r="C4081" s="5" t="s">
        <v>42</v>
      </c>
      <c r="D4081" s="5" t="s">
        <v>43</v>
      </c>
      <c r="E4081" s="6">
        <v>2658.83</v>
      </c>
      <c r="F4081" s="6">
        <v>2657.192118226601</v>
      </c>
      <c r="G4081" s="6">
        <v>1.6378817733989308</v>
      </c>
      <c r="H4081" s="6">
        <v>2697.05</v>
      </c>
      <c r="I4081" s="6">
        <v>-38.220000000000255</v>
      </c>
      <c r="J4081" s="6">
        <v>48510</v>
      </c>
      <c r="K4081" s="6">
        <v>48480</v>
      </c>
      <c r="L4081" s="6">
        <v>30</v>
      </c>
      <c r="M4081" s="6">
        <v>49207.199999999997</v>
      </c>
      <c r="N4081" s="6">
        <v>-697.19999999999709</v>
      </c>
    </row>
    <row r="4082" spans="1:14" x14ac:dyDescent="0.25">
      <c r="A4082" s="5" t="s">
        <v>1652</v>
      </c>
      <c r="B4082" s="5" t="s">
        <v>44</v>
      </c>
      <c r="C4082" s="5" t="s">
        <v>42</v>
      </c>
      <c r="D4082" s="5" t="s">
        <v>43</v>
      </c>
      <c r="E4082" s="6">
        <v>4193.7299999999996</v>
      </c>
      <c r="F4082" s="6">
        <v>4185.4427860696514</v>
      </c>
      <c r="G4082" s="6">
        <v>8.2872139303481163</v>
      </c>
      <c r="H4082" s="6">
        <v>4206.37</v>
      </c>
      <c r="I4082" s="6">
        <v>-12.640000000000327</v>
      </c>
      <c r="J4082" s="6">
        <v>4048</v>
      </c>
      <c r="K4082" s="6">
        <v>4040</v>
      </c>
      <c r="L4082" s="6">
        <v>8</v>
      </c>
      <c r="M4082" s="6">
        <v>4060.2</v>
      </c>
      <c r="N4082" s="6">
        <v>-12.199999999999818</v>
      </c>
    </row>
    <row r="4083" spans="1:14" x14ac:dyDescent="0.25">
      <c r="A4083" s="5" t="s">
        <v>1652</v>
      </c>
      <c r="B4083" s="5" t="s">
        <v>99</v>
      </c>
      <c r="C4083" s="5" t="s">
        <v>42</v>
      </c>
      <c r="D4083" s="5" t="s">
        <v>43</v>
      </c>
      <c r="E4083" s="6">
        <v>11668.86</v>
      </c>
      <c r="F4083" s="6">
        <v>11545.024630541871</v>
      </c>
      <c r="G4083" s="6">
        <v>123.83536945812921</v>
      </c>
      <c r="H4083" s="6">
        <v>11718.2</v>
      </c>
      <c r="I4083" s="6">
        <v>-49.340000000000146</v>
      </c>
      <c r="J4083" s="6">
        <v>49000</v>
      </c>
      <c r="K4083" s="6">
        <v>48480</v>
      </c>
      <c r="L4083" s="6">
        <v>520</v>
      </c>
      <c r="M4083" s="6">
        <v>49207.199999999997</v>
      </c>
      <c r="N4083" s="6">
        <v>-207.19999999999709</v>
      </c>
    </row>
    <row r="4084" spans="1:14" x14ac:dyDescent="0.25">
      <c r="A4084" s="5" t="s">
        <v>1652</v>
      </c>
      <c r="B4084" s="5" t="s">
        <v>1505</v>
      </c>
      <c r="C4084" s="5" t="s">
        <v>42</v>
      </c>
      <c r="D4084" s="5" t="s">
        <v>43</v>
      </c>
      <c r="E4084" s="6">
        <v>13892.13</v>
      </c>
      <c r="F4084" s="6">
        <v>13809.52709359606</v>
      </c>
      <c r="G4084" s="6">
        <v>82.602906403939414</v>
      </c>
      <c r="H4084" s="6">
        <v>14016.67</v>
      </c>
      <c r="I4084" s="6">
        <v>-124.54000000000087</v>
      </c>
      <c r="J4084" s="6">
        <v>48770</v>
      </c>
      <c r="K4084" s="6">
        <v>48480</v>
      </c>
      <c r="L4084" s="6">
        <v>290</v>
      </c>
      <c r="M4084" s="6">
        <v>49207.199999999997</v>
      </c>
      <c r="N4084" s="6">
        <v>-437.19999999999709</v>
      </c>
    </row>
    <row r="4085" spans="1:14" x14ac:dyDescent="0.25">
      <c r="A4085" s="5" t="s">
        <v>1652</v>
      </c>
      <c r="B4085" s="5" t="s">
        <v>47</v>
      </c>
      <c r="C4085" s="5" t="s">
        <v>42</v>
      </c>
      <c r="D4085" s="5" t="s">
        <v>43</v>
      </c>
      <c r="E4085" s="6">
        <v>22836.19</v>
      </c>
      <c r="F4085" s="6">
        <v>22794.813725490196</v>
      </c>
      <c r="G4085" s="6">
        <v>41.376274509802897</v>
      </c>
      <c r="H4085" s="6">
        <v>23250.71</v>
      </c>
      <c r="I4085" s="6">
        <v>-414.52000000000044</v>
      </c>
      <c r="J4085" s="6">
        <v>48568</v>
      </c>
      <c r="K4085" s="6">
        <v>48480</v>
      </c>
      <c r="L4085" s="6">
        <v>88</v>
      </c>
      <c r="M4085" s="6">
        <v>49449.599999999999</v>
      </c>
      <c r="N4085" s="6">
        <v>-881.59999999999854</v>
      </c>
    </row>
    <row r="4086" spans="1:14" x14ac:dyDescent="0.25">
      <c r="A4086" s="5" t="s">
        <v>1652</v>
      </c>
      <c r="B4086" s="5" t="s">
        <v>1534</v>
      </c>
      <c r="C4086" s="5" t="s">
        <v>42</v>
      </c>
      <c r="D4086" s="5" t="s">
        <v>43</v>
      </c>
      <c r="E4086" s="6">
        <v>25591</v>
      </c>
      <c r="F4086" s="6">
        <v>25371.201970443351</v>
      </c>
      <c r="G4086" s="6">
        <v>219.79802955664854</v>
      </c>
      <c r="H4086" s="6">
        <v>25751.77</v>
      </c>
      <c r="I4086" s="6">
        <v>-160.77000000000044</v>
      </c>
      <c r="J4086" s="6">
        <v>4075</v>
      </c>
      <c r="K4086" s="6">
        <v>4040</v>
      </c>
      <c r="L4086" s="6">
        <v>35</v>
      </c>
      <c r="M4086" s="6">
        <v>4100.6000000000004</v>
      </c>
      <c r="N4086" s="6">
        <v>-25.600000000000364</v>
      </c>
    </row>
    <row r="4087" spans="1:14" x14ac:dyDescent="0.25">
      <c r="A4087" s="5" t="s">
        <v>1652</v>
      </c>
      <c r="B4087" s="5" t="s">
        <v>1364</v>
      </c>
      <c r="C4087" s="5" t="s">
        <v>42</v>
      </c>
      <c r="D4087" s="5" t="s">
        <v>43</v>
      </c>
      <c r="E4087" s="6">
        <v>0</v>
      </c>
      <c r="F4087" s="6">
        <v>50434.716417910451</v>
      </c>
      <c r="G4087" s="6">
        <v>-50434.716417910451</v>
      </c>
      <c r="H4087" s="6">
        <v>50686.89</v>
      </c>
      <c r="I4087" s="6">
        <v>-50686.89</v>
      </c>
      <c r="J4087" s="6">
        <v>0</v>
      </c>
      <c r="K4087" s="6">
        <v>48480</v>
      </c>
      <c r="L4087" s="6">
        <v>-48480</v>
      </c>
      <c r="M4087" s="6">
        <v>48722.400000000001</v>
      </c>
      <c r="N4087" s="6">
        <v>-48722.400000000001</v>
      </c>
    </row>
    <row r="4088" spans="1:14" x14ac:dyDescent="0.25">
      <c r="A4088" s="5" t="s">
        <v>1652</v>
      </c>
      <c r="B4088" s="5" t="s">
        <v>1535</v>
      </c>
      <c r="C4088" s="5" t="s">
        <v>42</v>
      </c>
      <c r="D4088" s="5" t="s">
        <v>43</v>
      </c>
      <c r="E4088" s="6">
        <v>75891.75</v>
      </c>
      <c r="F4088" s="6">
        <v>66895.083743842362</v>
      </c>
      <c r="G4088" s="6">
        <v>8996.6662561576377</v>
      </c>
      <c r="H4088" s="6">
        <v>67898.509999999995</v>
      </c>
      <c r="I4088" s="6">
        <v>7993.2400000000052</v>
      </c>
      <c r="J4088" s="6">
        <v>55000</v>
      </c>
      <c r="K4088" s="6">
        <v>48480</v>
      </c>
      <c r="L4088" s="6">
        <v>6520</v>
      </c>
      <c r="M4088" s="6">
        <v>49207.199999999997</v>
      </c>
      <c r="N4088" s="6">
        <v>5792.8000000000029</v>
      </c>
    </row>
    <row r="4089" spans="1:14" x14ac:dyDescent="0.25">
      <c r="A4089" s="5" t="s">
        <v>1652</v>
      </c>
      <c r="B4089" s="5" t="s">
        <v>103</v>
      </c>
      <c r="C4089" s="5" t="s">
        <v>42</v>
      </c>
      <c r="D4089" s="5" t="s">
        <v>43</v>
      </c>
      <c r="E4089" s="6">
        <v>244421.48</v>
      </c>
      <c r="F4089" s="6">
        <v>243147.56435643564</v>
      </c>
      <c r="G4089" s="6">
        <v>1273.9156435643672</v>
      </c>
      <c r="H4089" s="6">
        <v>245579.04</v>
      </c>
      <c r="I4089" s="6">
        <v>-1157.5599999999977</v>
      </c>
      <c r="J4089" s="6">
        <v>48734</v>
      </c>
      <c r="K4089" s="6">
        <v>48480</v>
      </c>
      <c r="L4089" s="6">
        <v>254</v>
      </c>
      <c r="M4089" s="6">
        <v>48964.800000000003</v>
      </c>
      <c r="N4089" s="6">
        <v>-230.80000000000291</v>
      </c>
    </row>
    <row r="4090" spans="1:14" x14ac:dyDescent="0.25">
      <c r="A4090" s="5" t="s">
        <v>1652</v>
      </c>
      <c r="B4090" s="5" t="s">
        <v>104</v>
      </c>
      <c r="C4090" s="5" t="s">
        <v>42</v>
      </c>
      <c r="D4090" s="5" t="s">
        <v>53</v>
      </c>
      <c r="E4090" s="6">
        <v>210639.24</v>
      </c>
      <c r="F4090" s="6">
        <v>211803.94029850746</v>
      </c>
      <c r="G4090" s="6">
        <v>-1164.700298507465</v>
      </c>
      <c r="H4090" s="6">
        <v>212862.96</v>
      </c>
      <c r="I4090" s="6">
        <v>-2223.7200000000012</v>
      </c>
      <c r="J4090" s="6">
        <v>36160</v>
      </c>
      <c r="K4090" s="6">
        <v>36360</v>
      </c>
      <c r="L4090" s="6">
        <v>-200</v>
      </c>
      <c r="M4090" s="6">
        <v>36541.800000000003</v>
      </c>
      <c r="N4090" s="6">
        <v>-381.80000000000291</v>
      </c>
    </row>
    <row r="4091" spans="1:14" x14ac:dyDescent="0.25">
      <c r="A4091" s="5" t="s">
        <v>1652</v>
      </c>
      <c r="B4091" s="5" t="s">
        <v>54</v>
      </c>
      <c r="C4091" s="5" t="s">
        <v>42</v>
      </c>
      <c r="D4091" s="5" t="s">
        <v>55</v>
      </c>
      <c r="E4091" s="6">
        <v>2447.75</v>
      </c>
      <c r="F4091" s="6">
        <v>2399.7549019607845</v>
      </c>
      <c r="G4091" s="6">
        <v>47.995098039215463</v>
      </c>
      <c r="H4091" s="6">
        <v>2447.75</v>
      </c>
      <c r="I4091" s="6">
        <v>0</v>
      </c>
      <c r="J4091" s="6">
        <v>445.04599999999999</v>
      </c>
      <c r="K4091" s="6">
        <v>436.31960784313725</v>
      </c>
      <c r="L4091" s="6">
        <v>8.7263921568627438</v>
      </c>
      <c r="M4091" s="6">
        <v>445.04599999999999</v>
      </c>
      <c r="N4091" s="6">
        <v>0</v>
      </c>
    </row>
    <row r="4092" spans="1:14" x14ac:dyDescent="0.25">
      <c r="A4092" s="5" t="s">
        <v>1653</v>
      </c>
      <c r="B4092" s="5" t="s">
        <v>25</v>
      </c>
      <c r="C4092" s="5" t="s">
        <v>26</v>
      </c>
      <c r="D4092" s="5" t="s">
        <v>27</v>
      </c>
      <c r="E4092" s="6">
        <v>6280.41</v>
      </c>
      <c r="F4092" s="6">
        <v>0</v>
      </c>
      <c r="G4092" s="6">
        <v>6280.41</v>
      </c>
      <c r="H4092" s="6">
        <v>0</v>
      </c>
      <c r="I4092" s="6">
        <v>6280.41</v>
      </c>
      <c r="J4092" s="6">
        <v>0</v>
      </c>
      <c r="K4092" s="6">
        <v>0</v>
      </c>
      <c r="L4092" s="6">
        <v>0</v>
      </c>
      <c r="M4092" s="6">
        <v>0</v>
      </c>
      <c r="N4092" s="6">
        <v>0</v>
      </c>
    </row>
    <row r="4093" spans="1:14" x14ac:dyDescent="0.25">
      <c r="A4093" s="5" t="s">
        <v>1653</v>
      </c>
      <c r="B4093" s="5" t="s">
        <v>30</v>
      </c>
      <c r="C4093" s="5" t="s">
        <v>29</v>
      </c>
      <c r="D4093" s="5" t="s">
        <v>27</v>
      </c>
      <c r="E4093" s="6">
        <v>245.98</v>
      </c>
      <c r="F4093" s="6">
        <v>0</v>
      </c>
      <c r="G4093" s="6">
        <v>245.98</v>
      </c>
      <c r="H4093" s="6">
        <v>247.33</v>
      </c>
      <c r="I4093" s="6">
        <v>-1.3500000000000227</v>
      </c>
      <c r="J4093" s="6">
        <v>0</v>
      </c>
      <c r="K4093" s="6">
        <v>0</v>
      </c>
      <c r="L4093" s="6">
        <v>0</v>
      </c>
      <c r="M4093" s="6">
        <v>0</v>
      </c>
      <c r="N4093" s="6">
        <v>0</v>
      </c>
    </row>
    <row r="4094" spans="1:14" x14ac:dyDescent="0.25">
      <c r="A4094" s="5" t="s">
        <v>1653</v>
      </c>
      <c r="B4094" s="5" t="s">
        <v>31</v>
      </c>
      <c r="C4094" s="5" t="s">
        <v>29</v>
      </c>
      <c r="D4094" s="5" t="s">
        <v>27</v>
      </c>
      <c r="E4094" s="6">
        <v>1103.29</v>
      </c>
      <c r="F4094" s="6">
        <v>0</v>
      </c>
      <c r="G4094" s="6">
        <v>1103.29</v>
      </c>
      <c r="H4094" s="6">
        <v>1109.33</v>
      </c>
      <c r="I4094" s="6">
        <v>-6.0399999999999636</v>
      </c>
      <c r="J4094" s="6">
        <v>0</v>
      </c>
      <c r="K4094" s="6">
        <v>0</v>
      </c>
      <c r="L4094" s="6">
        <v>0</v>
      </c>
      <c r="M4094" s="6">
        <v>0</v>
      </c>
      <c r="N4094" s="6">
        <v>0</v>
      </c>
    </row>
    <row r="4095" spans="1:14" x14ac:dyDescent="0.25">
      <c r="A4095" s="5" t="s">
        <v>1653</v>
      </c>
      <c r="B4095" s="5" t="s">
        <v>32</v>
      </c>
      <c r="C4095" s="5" t="s">
        <v>33</v>
      </c>
      <c r="D4095" s="5" t="s">
        <v>27</v>
      </c>
      <c r="E4095" s="6">
        <v>2365.52</v>
      </c>
      <c r="F4095" s="6">
        <v>0</v>
      </c>
      <c r="G4095" s="6">
        <v>2365.52</v>
      </c>
      <c r="H4095" s="6">
        <v>2491.63</v>
      </c>
      <c r="I4095" s="6">
        <v>-126.11000000000013</v>
      </c>
      <c r="J4095" s="6">
        <v>5.83</v>
      </c>
      <c r="K4095" s="6">
        <v>0</v>
      </c>
      <c r="L4095" s="6">
        <v>5.83</v>
      </c>
      <c r="M4095" s="6">
        <v>6.141</v>
      </c>
      <c r="N4095" s="6">
        <v>-0.31099999999999994</v>
      </c>
    </row>
    <row r="4096" spans="1:14" x14ac:dyDescent="0.25">
      <c r="A4096" s="5" t="s">
        <v>1653</v>
      </c>
      <c r="B4096" s="5" t="s">
        <v>28</v>
      </c>
      <c r="C4096" s="5" t="s">
        <v>29</v>
      </c>
      <c r="D4096" s="5" t="s">
        <v>27</v>
      </c>
      <c r="E4096" s="6">
        <v>7860.55</v>
      </c>
      <c r="F4096" s="6">
        <v>0</v>
      </c>
      <c r="G4096" s="6">
        <v>7860.55</v>
      </c>
      <c r="H4096" s="6">
        <v>7903.58</v>
      </c>
      <c r="I4096" s="6">
        <v>-43.029999999999745</v>
      </c>
      <c r="J4096" s="6">
        <v>0</v>
      </c>
      <c r="K4096" s="6">
        <v>0</v>
      </c>
      <c r="L4096" s="6">
        <v>0</v>
      </c>
      <c r="M4096" s="6">
        <v>0</v>
      </c>
      <c r="N4096" s="6">
        <v>0</v>
      </c>
    </row>
    <row r="4097" spans="1:14" x14ac:dyDescent="0.25">
      <c r="A4097" s="5" t="s">
        <v>1653</v>
      </c>
      <c r="B4097" s="5" t="s">
        <v>34</v>
      </c>
      <c r="C4097" s="5" t="s">
        <v>33</v>
      </c>
      <c r="D4097" s="5" t="s">
        <v>27</v>
      </c>
      <c r="E4097" s="6">
        <v>10575.62</v>
      </c>
      <c r="F4097" s="6">
        <v>0</v>
      </c>
      <c r="G4097" s="6">
        <v>10575.62</v>
      </c>
      <c r="H4097" s="6">
        <v>11139.42</v>
      </c>
      <c r="I4097" s="6">
        <v>-563.79999999999927</v>
      </c>
      <c r="J4097" s="6">
        <v>5.83</v>
      </c>
      <c r="K4097" s="6">
        <v>0</v>
      </c>
      <c r="L4097" s="6">
        <v>5.83</v>
      </c>
      <c r="M4097" s="6">
        <v>6.141</v>
      </c>
      <c r="N4097" s="6">
        <v>-0.31099999999999994</v>
      </c>
    </row>
    <row r="4098" spans="1:14" x14ac:dyDescent="0.25">
      <c r="A4098" s="5" t="s">
        <v>1653</v>
      </c>
      <c r="B4098" s="5" t="s">
        <v>35</v>
      </c>
      <c r="C4098" s="5" t="s">
        <v>33</v>
      </c>
      <c r="D4098" s="5" t="s">
        <v>27</v>
      </c>
      <c r="E4098" s="6">
        <v>12454.8</v>
      </c>
      <c r="F4098" s="6">
        <v>0</v>
      </c>
      <c r="G4098" s="6">
        <v>12454.8</v>
      </c>
      <c r="H4098" s="6">
        <v>13118.42</v>
      </c>
      <c r="I4098" s="6">
        <v>-663.6200000000008</v>
      </c>
      <c r="J4098" s="6">
        <v>122.43</v>
      </c>
      <c r="K4098" s="6">
        <v>0</v>
      </c>
      <c r="L4098" s="6">
        <v>122.43</v>
      </c>
      <c r="M4098" s="6">
        <v>128.953</v>
      </c>
      <c r="N4098" s="6">
        <v>-6.5229999999999961</v>
      </c>
    </row>
    <row r="4099" spans="1:14" x14ac:dyDescent="0.25">
      <c r="A4099" s="5" t="s">
        <v>1653</v>
      </c>
      <c r="B4099" s="5" t="s">
        <v>36</v>
      </c>
      <c r="C4099" s="5" t="s">
        <v>29</v>
      </c>
      <c r="D4099" s="5" t="s">
        <v>27</v>
      </c>
      <c r="E4099" s="6">
        <v>14178.27</v>
      </c>
      <c r="F4099" s="6">
        <v>0</v>
      </c>
      <c r="G4099" s="6">
        <v>14178.27</v>
      </c>
      <c r="H4099" s="6">
        <v>14255.87</v>
      </c>
      <c r="I4099" s="6">
        <v>-77.600000000000364</v>
      </c>
      <c r="J4099" s="6">
        <v>0</v>
      </c>
      <c r="K4099" s="6">
        <v>0</v>
      </c>
      <c r="L4099" s="6">
        <v>0</v>
      </c>
      <c r="M4099" s="6">
        <v>0</v>
      </c>
      <c r="N4099" s="6">
        <v>0</v>
      </c>
    </row>
    <row r="4100" spans="1:14" x14ac:dyDescent="0.25">
      <c r="A4100" s="5" t="s">
        <v>1653</v>
      </c>
      <c r="B4100" s="5" t="s">
        <v>37</v>
      </c>
      <c r="C4100" s="5" t="s">
        <v>29</v>
      </c>
      <c r="D4100" s="5" t="s">
        <v>27</v>
      </c>
      <c r="E4100" s="6">
        <v>31083.72</v>
      </c>
      <c r="F4100" s="6">
        <v>0</v>
      </c>
      <c r="G4100" s="6">
        <v>31083.72</v>
      </c>
      <c r="H4100" s="6">
        <v>31253.85</v>
      </c>
      <c r="I4100" s="6">
        <v>-170.12999999999738</v>
      </c>
      <c r="J4100" s="6">
        <v>0</v>
      </c>
      <c r="K4100" s="6">
        <v>0</v>
      </c>
      <c r="L4100" s="6">
        <v>0</v>
      </c>
      <c r="M4100" s="6">
        <v>0</v>
      </c>
      <c r="N4100" s="6">
        <v>0</v>
      </c>
    </row>
    <row r="4101" spans="1:14" x14ac:dyDescent="0.25">
      <c r="A4101" s="5" t="s">
        <v>1653</v>
      </c>
      <c r="B4101" s="5" t="s">
        <v>1539</v>
      </c>
      <c r="C4101" s="5" t="s">
        <v>39</v>
      </c>
      <c r="D4101" s="5" t="s">
        <v>40</v>
      </c>
      <c r="E4101" s="6">
        <v>-815459.7</v>
      </c>
      <c r="F4101" s="6">
        <v>0</v>
      </c>
      <c r="G4101" s="6">
        <v>-815459.7</v>
      </c>
      <c r="H4101" s="6">
        <v>-815459.72</v>
      </c>
      <c r="I4101" s="6">
        <v>2.0000000018626451E-2</v>
      </c>
      <c r="J4101" s="6">
        <v>-4482.6660000000002</v>
      </c>
      <c r="K4101" s="6">
        <v>0</v>
      </c>
      <c r="L4101" s="6">
        <v>-4482.6660000000002</v>
      </c>
      <c r="M4101" s="6">
        <v>-4482.6660000000002</v>
      </c>
      <c r="N4101" s="6">
        <v>0</v>
      </c>
    </row>
    <row r="4102" spans="1:14" x14ac:dyDescent="0.25">
      <c r="A4102" s="5" t="s">
        <v>1653</v>
      </c>
      <c r="B4102" s="5" t="s">
        <v>92</v>
      </c>
      <c r="C4102" s="5" t="s">
        <v>42</v>
      </c>
      <c r="D4102" s="5" t="s">
        <v>43</v>
      </c>
      <c r="E4102" s="6">
        <v>0</v>
      </c>
      <c r="F4102" s="6">
        <v>381.56435643564356</v>
      </c>
      <c r="G4102" s="6">
        <v>-381.56435643564356</v>
      </c>
      <c r="H4102" s="6">
        <v>385.38</v>
      </c>
      <c r="I4102" s="6">
        <v>-385.38</v>
      </c>
      <c r="J4102" s="6">
        <v>0</v>
      </c>
      <c r="K4102" s="6">
        <v>4482.6663366336634</v>
      </c>
      <c r="L4102" s="6">
        <v>-4482.6663366336634</v>
      </c>
      <c r="M4102" s="6">
        <v>4527.4930000000004</v>
      </c>
      <c r="N4102" s="6">
        <v>-4527.4930000000004</v>
      </c>
    </row>
    <row r="4103" spans="1:14" x14ac:dyDescent="0.25">
      <c r="A4103" s="5" t="s">
        <v>1653</v>
      </c>
      <c r="B4103" s="5" t="s">
        <v>107</v>
      </c>
      <c r="C4103" s="5" t="s">
        <v>42</v>
      </c>
      <c r="D4103" s="5" t="s">
        <v>43</v>
      </c>
      <c r="E4103" s="6">
        <v>2965.22</v>
      </c>
      <c r="F4103" s="6">
        <v>2948.3349753694583</v>
      </c>
      <c r="G4103" s="6">
        <v>16.885024630541466</v>
      </c>
      <c r="H4103" s="6">
        <v>2992.56</v>
      </c>
      <c r="I4103" s="6">
        <v>-27.340000000000146</v>
      </c>
      <c r="J4103" s="6">
        <v>54100</v>
      </c>
      <c r="K4103" s="6">
        <v>53791.992118226604</v>
      </c>
      <c r="L4103" s="6">
        <v>308.00788177339564</v>
      </c>
      <c r="M4103" s="6">
        <v>54598.872000000003</v>
      </c>
      <c r="N4103" s="6">
        <v>-498.87200000000303</v>
      </c>
    </row>
    <row r="4104" spans="1:14" x14ac:dyDescent="0.25">
      <c r="A4104" s="5" t="s">
        <v>1653</v>
      </c>
      <c r="B4104" s="5" t="s">
        <v>44</v>
      </c>
      <c r="C4104" s="5" t="s">
        <v>42</v>
      </c>
      <c r="D4104" s="5" t="s">
        <v>43</v>
      </c>
      <c r="E4104" s="6">
        <v>4634.03</v>
      </c>
      <c r="F4104" s="6">
        <v>4644.039800995025</v>
      </c>
      <c r="G4104" s="6">
        <v>-10.009800995025216</v>
      </c>
      <c r="H4104" s="6">
        <v>4667.26</v>
      </c>
      <c r="I4104" s="6">
        <v>-33.230000000000473</v>
      </c>
      <c r="J4104" s="6">
        <v>4473</v>
      </c>
      <c r="K4104" s="6">
        <v>4482.6656716417911</v>
      </c>
      <c r="L4104" s="6">
        <v>-9.6656716417910502</v>
      </c>
      <c r="M4104" s="6">
        <v>4505.0789999999997</v>
      </c>
      <c r="N4104" s="6">
        <v>-32.078999999999724</v>
      </c>
    </row>
    <row r="4105" spans="1:14" x14ac:dyDescent="0.25">
      <c r="A4105" s="5" t="s">
        <v>1653</v>
      </c>
      <c r="B4105" s="5" t="s">
        <v>99</v>
      </c>
      <c r="C4105" s="5" t="s">
        <v>42</v>
      </c>
      <c r="D4105" s="5" t="s">
        <v>43</v>
      </c>
      <c r="E4105" s="6">
        <v>12859.56</v>
      </c>
      <c r="F4105" s="6">
        <v>12810.029556650246</v>
      </c>
      <c r="G4105" s="6">
        <v>49.530443349753114</v>
      </c>
      <c r="H4105" s="6">
        <v>13002.18</v>
      </c>
      <c r="I4105" s="6">
        <v>-142.6200000000008</v>
      </c>
      <c r="J4105" s="6">
        <v>54000</v>
      </c>
      <c r="K4105" s="6">
        <v>53791.992118226604</v>
      </c>
      <c r="L4105" s="6">
        <v>208.00788177339564</v>
      </c>
      <c r="M4105" s="6">
        <v>54598.872000000003</v>
      </c>
      <c r="N4105" s="6">
        <v>-598.87200000000303</v>
      </c>
    </row>
    <row r="4106" spans="1:14" x14ac:dyDescent="0.25">
      <c r="A4106" s="5" t="s">
        <v>1653</v>
      </c>
      <c r="B4106" s="5" t="s">
        <v>1505</v>
      </c>
      <c r="C4106" s="5" t="s">
        <v>42</v>
      </c>
      <c r="D4106" s="5" t="s">
        <v>43</v>
      </c>
      <c r="E4106" s="6">
        <v>15353.41</v>
      </c>
      <c r="F4106" s="6">
        <v>15322.650246305418</v>
      </c>
      <c r="G4106" s="6">
        <v>30.759753694581377</v>
      </c>
      <c r="H4106" s="6">
        <v>15552.49</v>
      </c>
      <c r="I4106" s="6">
        <v>-199.07999999999993</v>
      </c>
      <c r="J4106" s="6">
        <v>53900</v>
      </c>
      <c r="K4106" s="6">
        <v>53791.992118226604</v>
      </c>
      <c r="L4106" s="6">
        <v>108.00788177339564</v>
      </c>
      <c r="M4106" s="6">
        <v>54598.872000000003</v>
      </c>
      <c r="N4106" s="6">
        <v>-698.87200000000303</v>
      </c>
    </row>
    <row r="4107" spans="1:14" x14ac:dyDescent="0.25">
      <c r="A4107" s="5" t="s">
        <v>1653</v>
      </c>
      <c r="B4107" s="5" t="s">
        <v>47</v>
      </c>
      <c r="C4107" s="5" t="s">
        <v>42</v>
      </c>
      <c r="D4107" s="5" t="s">
        <v>43</v>
      </c>
      <c r="E4107" s="6">
        <v>25398.720000000001</v>
      </c>
      <c r="F4107" s="6">
        <v>25292.460784313724</v>
      </c>
      <c r="G4107" s="6">
        <v>106.25921568627746</v>
      </c>
      <c r="H4107" s="6">
        <v>25798.31</v>
      </c>
      <c r="I4107" s="6">
        <v>-399.59000000000015</v>
      </c>
      <c r="J4107" s="6">
        <v>54018</v>
      </c>
      <c r="K4107" s="6">
        <v>53791.992156862747</v>
      </c>
      <c r="L4107" s="6">
        <v>226.00784313725308</v>
      </c>
      <c r="M4107" s="6">
        <v>54867.832000000002</v>
      </c>
      <c r="N4107" s="6">
        <v>-849.83200000000215</v>
      </c>
    </row>
    <row r="4108" spans="1:14" x14ac:dyDescent="0.25">
      <c r="A4108" s="5" t="s">
        <v>1653</v>
      </c>
      <c r="B4108" s="5" t="s">
        <v>1534</v>
      </c>
      <c r="C4108" s="5" t="s">
        <v>42</v>
      </c>
      <c r="D4108" s="5" t="s">
        <v>43</v>
      </c>
      <c r="E4108" s="6">
        <v>28209.759999999998</v>
      </c>
      <c r="F4108" s="6">
        <v>28151.142857142859</v>
      </c>
      <c r="G4108" s="6">
        <v>58.617142857139697</v>
      </c>
      <c r="H4108" s="6">
        <v>28573.41</v>
      </c>
      <c r="I4108" s="6">
        <v>-363.65000000000146</v>
      </c>
      <c r="J4108" s="6">
        <v>4492</v>
      </c>
      <c r="K4108" s="6">
        <v>4482.6660098522161</v>
      </c>
      <c r="L4108" s="6">
        <v>9.3339901477838794</v>
      </c>
      <c r="M4108" s="6">
        <v>4549.9059999999999</v>
      </c>
      <c r="N4108" s="6">
        <v>-57.905999999999949</v>
      </c>
    </row>
    <row r="4109" spans="1:14" x14ac:dyDescent="0.25">
      <c r="A4109" s="5" t="s">
        <v>1653</v>
      </c>
      <c r="B4109" s="5" t="s">
        <v>1364</v>
      </c>
      <c r="C4109" s="5" t="s">
        <v>42</v>
      </c>
      <c r="D4109" s="5" t="s">
        <v>43</v>
      </c>
      <c r="E4109" s="6">
        <v>56177.279999999999</v>
      </c>
      <c r="F4109" s="6">
        <v>55960.885572139305</v>
      </c>
      <c r="G4109" s="6">
        <v>216.39442786069412</v>
      </c>
      <c r="H4109" s="6">
        <v>56240.69</v>
      </c>
      <c r="I4109" s="6">
        <v>-63.410000000003492</v>
      </c>
      <c r="J4109" s="6">
        <v>54000</v>
      </c>
      <c r="K4109" s="6">
        <v>53791.992039801</v>
      </c>
      <c r="L4109" s="6">
        <v>208.00796019900008</v>
      </c>
      <c r="M4109" s="6">
        <v>54060.951999999997</v>
      </c>
      <c r="N4109" s="6">
        <v>-60.951999999997497</v>
      </c>
    </row>
    <row r="4110" spans="1:14" x14ac:dyDescent="0.25">
      <c r="A4110" s="5" t="s">
        <v>1653</v>
      </c>
      <c r="B4110" s="5" t="s">
        <v>1535</v>
      </c>
      <c r="C4110" s="5" t="s">
        <v>42</v>
      </c>
      <c r="D4110" s="5" t="s">
        <v>43</v>
      </c>
      <c r="E4110" s="6">
        <v>76236.710000000006</v>
      </c>
      <c r="F4110" s="6">
        <v>74224.827586206899</v>
      </c>
      <c r="G4110" s="6">
        <v>2011.8824137931078</v>
      </c>
      <c r="H4110" s="6">
        <v>75338.2</v>
      </c>
      <c r="I4110" s="6">
        <v>898.51000000000931</v>
      </c>
      <c r="J4110" s="6">
        <v>55250</v>
      </c>
      <c r="K4110" s="6">
        <v>53791.992118226604</v>
      </c>
      <c r="L4110" s="6">
        <v>1458.0078817733956</v>
      </c>
      <c r="M4110" s="6">
        <v>54598.872000000003</v>
      </c>
      <c r="N4110" s="6">
        <v>651.12799999999697</v>
      </c>
    </row>
    <row r="4111" spans="1:14" x14ac:dyDescent="0.25">
      <c r="A4111" s="5" t="s">
        <v>1653</v>
      </c>
      <c r="B4111" s="5" t="s">
        <v>103</v>
      </c>
      <c r="C4111" s="5" t="s">
        <v>42</v>
      </c>
      <c r="D4111" s="5" t="s">
        <v>43</v>
      </c>
      <c r="E4111" s="6">
        <v>269859.7</v>
      </c>
      <c r="F4111" s="6">
        <v>269789.43564356433</v>
      </c>
      <c r="G4111" s="6">
        <v>70.264356435684022</v>
      </c>
      <c r="H4111" s="6">
        <v>272487.33</v>
      </c>
      <c r="I4111" s="6">
        <v>-2627.6300000000047</v>
      </c>
      <c r="J4111" s="6">
        <v>53806</v>
      </c>
      <c r="K4111" s="6">
        <v>53791.992079207914</v>
      </c>
      <c r="L4111" s="6">
        <v>14.007920792086225</v>
      </c>
      <c r="M4111" s="6">
        <v>54329.911999999997</v>
      </c>
      <c r="N4111" s="6">
        <v>-523.91199999999662</v>
      </c>
    </row>
    <row r="4112" spans="1:14" x14ac:dyDescent="0.25">
      <c r="A4112" s="5" t="s">
        <v>1653</v>
      </c>
      <c r="B4112" s="5" t="s">
        <v>104</v>
      </c>
      <c r="C4112" s="5" t="s">
        <v>42</v>
      </c>
      <c r="D4112" s="5" t="s">
        <v>53</v>
      </c>
      <c r="E4112" s="6">
        <v>234901.19</v>
      </c>
      <c r="F4112" s="6">
        <v>235011.47263681592</v>
      </c>
      <c r="G4112" s="6">
        <v>-110.28263681591488</v>
      </c>
      <c r="H4112" s="6">
        <v>236186.53</v>
      </c>
      <c r="I4112" s="6">
        <v>-1285.3399999999965</v>
      </c>
      <c r="J4112" s="6">
        <v>40325</v>
      </c>
      <c r="K4112" s="6">
        <v>40343.994029850743</v>
      </c>
      <c r="L4112" s="6">
        <v>-18.994029850742663</v>
      </c>
      <c r="M4112" s="6">
        <v>40545.714</v>
      </c>
      <c r="N4112" s="6">
        <v>-220.71399999999994</v>
      </c>
    </row>
    <row r="4113" spans="1:14" x14ac:dyDescent="0.25">
      <c r="A4113" s="5" t="s">
        <v>1653</v>
      </c>
      <c r="B4113" s="5" t="s">
        <v>54</v>
      </c>
      <c r="C4113" s="5" t="s">
        <v>42</v>
      </c>
      <c r="D4113" s="5" t="s">
        <v>55</v>
      </c>
      <c r="E4113" s="6">
        <v>2715.96</v>
      </c>
      <c r="F4113" s="6">
        <v>2662.705882352941</v>
      </c>
      <c r="G4113" s="6">
        <v>53.254117647059047</v>
      </c>
      <c r="H4113" s="6">
        <v>2715.96</v>
      </c>
      <c r="I4113" s="6">
        <v>0</v>
      </c>
      <c r="J4113" s="6">
        <v>493.81</v>
      </c>
      <c r="K4113" s="6">
        <v>484.12745098039215</v>
      </c>
      <c r="L4113" s="6">
        <v>9.6825490196078476</v>
      </c>
      <c r="M4113" s="6">
        <v>493.81</v>
      </c>
      <c r="N4113" s="6">
        <v>0</v>
      </c>
    </row>
    <row r="4114" spans="1:14" x14ac:dyDescent="0.25">
      <c r="A4114" s="5" t="s">
        <v>1654</v>
      </c>
      <c r="B4114" s="5" t="s">
        <v>25</v>
      </c>
      <c r="C4114" s="5" t="s">
        <v>26</v>
      </c>
      <c r="D4114" s="5" t="s">
        <v>27</v>
      </c>
      <c r="E4114" s="6">
        <v>391.1</v>
      </c>
      <c r="F4114" s="6">
        <v>0</v>
      </c>
      <c r="G4114" s="6">
        <v>391.1</v>
      </c>
      <c r="H4114" s="6">
        <v>0</v>
      </c>
      <c r="I4114" s="6">
        <v>391.1</v>
      </c>
      <c r="J4114" s="6">
        <v>0</v>
      </c>
      <c r="K4114" s="6">
        <v>0</v>
      </c>
      <c r="L4114" s="6">
        <v>0</v>
      </c>
      <c r="M4114" s="6">
        <v>0</v>
      </c>
      <c r="N4114" s="6">
        <v>0</v>
      </c>
    </row>
    <row r="4115" spans="1:14" x14ac:dyDescent="0.25">
      <c r="A4115" s="5" t="s">
        <v>1654</v>
      </c>
      <c r="B4115" s="5" t="s">
        <v>30</v>
      </c>
      <c r="C4115" s="5" t="s">
        <v>29</v>
      </c>
      <c r="D4115" s="5" t="s">
        <v>27</v>
      </c>
      <c r="E4115" s="6">
        <v>1.77</v>
      </c>
      <c r="F4115" s="6">
        <v>0</v>
      </c>
      <c r="G4115" s="6">
        <v>1.77</v>
      </c>
      <c r="H4115" s="6">
        <v>1.53</v>
      </c>
      <c r="I4115" s="6">
        <v>0.24</v>
      </c>
      <c r="J4115" s="6">
        <v>0</v>
      </c>
      <c r="K4115" s="6">
        <v>0</v>
      </c>
      <c r="L4115" s="6">
        <v>0</v>
      </c>
      <c r="M4115" s="6">
        <v>0</v>
      </c>
      <c r="N4115" s="6">
        <v>0</v>
      </c>
    </row>
    <row r="4116" spans="1:14" x14ac:dyDescent="0.25">
      <c r="A4116" s="5" t="s">
        <v>1654</v>
      </c>
      <c r="B4116" s="5" t="s">
        <v>31</v>
      </c>
      <c r="C4116" s="5" t="s">
        <v>29</v>
      </c>
      <c r="D4116" s="5" t="s">
        <v>27</v>
      </c>
      <c r="E4116" s="6">
        <v>7.93</v>
      </c>
      <c r="F4116" s="6">
        <v>0</v>
      </c>
      <c r="G4116" s="6">
        <v>7.93</v>
      </c>
      <c r="H4116" s="6">
        <v>6.85</v>
      </c>
      <c r="I4116" s="6">
        <v>1.08</v>
      </c>
      <c r="J4116" s="6">
        <v>0</v>
      </c>
      <c r="K4116" s="6">
        <v>0</v>
      </c>
      <c r="L4116" s="6">
        <v>0</v>
      </c>
      <c r="M4116" s="6">
        <v>0</v>
      </c>
      <c r="N4116" s="6">
        <v>0</v>
      </c>
    </row>
    <row r="4117" spans="1:14" x14ac:dyDescent="0.25">
      <c r="A4117" s="5" t="s">
        <v>1654</v>
      </c>
      <c r="B4117" s="5" t="s">
        <v>28</v>
      </c>
      <c r="C4117" s="5" t="s">
        <v>29</v>
      </c>
      <c r="D4117" s="5" t="s">
        <v>27</v>
      </c>
      <c r="E4117" s="6">
        <v>56.53</v>
      </c>
      <c r="F4117" s="6">
        <v>0</v>
      </c>
      <c r="G4117" s="6">
        <v>56.53</v>
      </c>
      <c r="H4117" s="6">
        <v>48.83</v>
      </c>
      <c r="I4117" s="6">
        <v>7.7000000000000028</v>
      </c>
      <c r="J4117" s="6">
        <v>0</v>
      </c>
      <c r="K4117" s="6">
        <v>0</v>
      </c>
      <c r="L4117" s="6">
        <v>0</v>
      </c>
      <c r="M4117" s="6">
        <v>0</v>
      </c>
      <c r="N4117" s="6">
        <v>0</v>
      </c>
    </row>
    <row r="4118" spans="1:14" x14ac:dyDescent="0.25">
      <c r="A4118" s="5" t="s">
        <v>1654</v>
      </c>
      <c r="B4118" s="5" t="s">
        <v>36</v>
      </c>
      <c r="C4118" s="5" t="s">
        <v>29</v>
      </c>
      <c r="D4118" s="5" t="s">
        <v>27</v>
      </c>
      <c r="E4118" s="6">
        <v>101.96</v>
      </c>
      <c r="F4118" s="6">
        <v>0</v>
      </c>
      <c r="G4118" s="6">
        <v>101.96</v>
      </c>
      <c r="H4118" s="6">
        <v>88.07</v>
      </c>
      <c r="I4118" s="6">
        <v>13.89</v>
      </c>
      <c r="J4118" s="6">
        <v>0</v>
      </c>
      <c r="K4118" s="6">
        <v>0</v>
      </c>
      <c r="L4118" s="6">
        <v>0</v>
      </c>
      <c r="M4118" s="6">
        <v>0</v>
      </c>
      <c r="N4118" s="6">
        <v>0</v>
      </c>
    </row>
    <row r="4119" spans="1:14" x14ac:dyDescent="0.25">
      <c r="A4119" s="5" t="s">
        <v>1654</v>
      </c>
      <c r="B4119" s="5" t="s">
        <v>37</v>
      </c>
      <c r="C4119" s="5" t="s">
        <v>29</v>
      </c>
      <c r="D4119" s="5" t="s">
        <v>27</v>
      </c>
      <c r="E4119" s="6">
        <v>223.54</v>
      </c>
      <c r="F4119" s="6">
        <v>0</v>
      </c>
      <c r="G4119" s="6">
        <v>223.54</v>
      </c>
      <c r="H4119" s="6">
        <v>193.08</v>
      </c>
      <c r="I4119" s="6">
        <v>30.45999999999998</v>
      </c>
      <c r="J4119" s="6">
        <v>0</v>
      </c>
      <c r="K4119" s="6">
        <v>0</v>
      </c>
      <c r="L4119" s="6">
        <v>0</v>
      </c>
      <c r="M4119" s="6">
        <v>0</v>
      </c>
      <c r="N4119" s="6">
        <v>0</v>
      </c>
    </row>
    <row r="4120" spans="1:14" x14ac:dyDescent="0.25">
      <c r="A4120" s="5" t="s">
        <v>1654</v>
      </c>
      <c r="B4120" s="5" t="s">
        <v>346</v>
      </c>
      <c r="C4120" s="5" t="s">
        <v>33</v>
      </c>
      <c r="D4120" s="5" t="s">
        <v>27</v>
      </c>
      <c r="E4120" s="6">
        <v>1767.6</v>
      </c>
      <c r="F4120" s="6">
        <v>0</v>
      </c>
      <c r="G4120" s="6">
        <v>1767.6</v>
      </c>
      <c r="H4120" s="6">
        <v>1844.78</v>
      </c>
      <c r="I4120" s="6">
        <v>-77.180000000000064</v>
      </c>
      <c r="J4120" s="6">
        <v>6</v>
      </c>
      <c r="K4120" s="6">
        <v>0</v>
      </c>
      <c r="L4120" s="6">
        <v>6</v>
      </c>
      <c r="M4120" s="6">
        <v>6.2619999999999996</v>
      </c>
      <c r="N4120" s="6">
        <v>-0.26199999999999957</v>
      </c>
    </row>
    <row r="4121" spans="1:14" x14ac:dyDescent="0.25">
      <c r="A4121" s="5" t="s">
        <v>1654</v>
      </c>
      <c r="B4121" s="5" t="s">
        <v>347</v>
      </c>
      <c r="C4121" s="5" t="s">
        <v>33</v>
      </c>
      <c r="D4121" s="5" t="s">
        <v>27</v>
      </c>
      <c r="E4121" s="6">
        <v>2365.29</v>
      </c>
      <c r="F4121" s="6">
        <v>0</v>
      </c>
      <c r="G4121" s="6">
        <v>2365.29</v>
      </c>
      <c r="H4121" s="6">
        <v>2468.58</v>
      </c>
      <c r="I4121" s="6">
        <v>-103.28999999999996</v>
      </c>
      <c r="J4121" s="6">
        <v>6</v>
      </c>
      <c r="K4121" s="6">
        <v>0</v>
      </c>
      <c r="L4121" s="6">
        <v>6</v>
      </c>
      <c r="M4121" s="6">
        <v>6.2619999999999996</v>
      </c>
      <c r="N4121" s="6">
        <v>-0.26199999999999957</v>
      </c>
    </row>
    <row r="4122" spans="1:14" x14ac:dyDescent="0.25">
      <c r="A4122" s="5" t="s">
        <v>1654</v>
      </c>
      <c r="B4122" s="5" t="s">
        <v>348</v>
      </c>
      <c r="C4122" s="5" t="s">
        <v>33</v>
      </c>
      <c r="D4122" s="5" t="s">
        <v>27</v>
      </c>
      <c r="E4122" s="6">
        <v>2848.96</v>
      </c>
      <c r="F4122" s="6">
        <v>0</v>
      </c>
      <c r="G4122" s="6">
        <v>2848.96</v>
      </c>
      <c r="H4122" s="6">
        <v>2973.37</v>
      </c>
      <c r="I4122" s="6">
        <v>-124.40999999999985</v>
      </c>
      <c r="J4122" s="6">
        <v>36</v>
      </c>
      <c r="K4122" s="6">
        <v>0</v>
      </c>
      <c r="L4122" s="6">
        <v>36</v>
      </c>
      <c r="M4122" s="6">
        <v>37.572000000000003</v>
      </c>
      <c r="N4122" s="6">
        <v>-1.5720000000000027</v>
      </c>
    </row>
    <row r="4123" spans="1:14" x14ac:dyDescent="0.25">
      <c r="A4123" s="5" t="s">
        <v>1654</v>
      </c>
      <c r="B4123" s="5" t="s">
        <v>312</v>
      </c>
      <c r="C4123" s="5" t="s">
        <v>39</v>
      </c>
      <c r="D4123" s="5" t="s">
        <v>58</v>
      </c>
      <c r="E4123" s="6">
        <v>-127315.85</v>
      </c>
      <c r="F4123" s="6">
        <v>0</v>
      </c>
      <c r="G4123" s="6">
        <v>-127315.85</v>
      </c>
      <c r="H4123" s="6">
        <v>-127315.58</v>
      </c>
      <c r="I4123" s="6">
        <v>-0.27000000000407454</v>
      </c>
      <c r="J4123" s="6">
        <v>-6262</v>
      </c>
      <c r="K4123" s="6">
        <v>0</v>
      </c>
      <c r="L4123" s="6">
        <v>-6262</v>
      </c>
      <c r="M4123" s="6">
        <v>-6262</v>
      </c>
      <c r="N4123" s="6">
        <v>0</v>
      </c>
    </row>
    <row r="4124" spans="1:14" x14ac:dyDescent="0.25">
      <c r="A4124" s="5" t="s">
        <v>1654</v>
      </c>
      <c r="B4124" s="5" t="s">
        <v>64</v>
      </c>
      <c r="C4124" s="5" t="s">
        <v>42</v>
      </c>
      <c r="D4124" s="5" t="s">
        <v>58</v>
      </c>
      <c r="E4124" s="6">
        <v>101684.52</v>
      </c>
      <c r="F4124" s="6">
        <v>102587.37</v>
      </c>
      <c r="G4124" s="6">
        <v>-902.84999999999127</v>
      </c>
      <c r="H4124" s="6">
        <v>102587.37</v>
      </c>
      <c r="I4124" s="6">
        <v>-902.84999999999127</v>
      </c>
      <c r="J4124" s="6">
        <v>6300</v>
      </c>
      <c r="K4124" s="6">
        <v>6355.93</v>
      </c>
      <c r="L4124" s="6">
        <v>-55.930000000000291</v>
      </c>
      <c r="M4124" s="6">
        <v>6355.93</v>
      </c>
      <c r="N4124" s="6">
        <v>-55.930000000000291</v>
      </c>
    </row>
    <row r="4125" spans="1:14" x14ac:dyDescent="0.25">
      <c r="A4125" s="5" t="s">
        <v>1654</v>
      </c>
      <c r="B4125" s="5" t="s">
        <v>441</v>
      </c>
      <c r="C4125" s="5" t="s">
        <v>42</v>
      </c>
      <c r="D4125" s="5" t="s">
        <v>43</v>
      </c>
      <c r="E4125" s="6">
        <v>4092.89</v>
      </c>
      <c r="F4125" s="6">
        <v>3758.0098039215686</v>
      </c>
      <c r="G4125" s="6">
        <v>334.88019607843125</v>
      </c>
      <c r="H4125" s="6">
        <v>3833.17</v>
      </c>
      <c r="I4125" s="6">
        <v>259.7199999999998</v>
      </c>
      <c r="J4125" s="6">
        <v>6820</v>
      </c>
      <c r="K4125" s="6">
        <v>6262</v>
      </c>
      <c r="L4125" s="6">
        <v>558</v>
      </c>
      <c r="M4125" s="6">
        <v>6387.24</v>
      </c>
      <c r="N4125" s="6">
        <v>432.76000000000022</v>
      </c>
    </row>
    <row r="4126" spans="1:14" x14ac:dyDescent="0.25">
      <c r="A4126" s="5" t="s">
        <v>1654</v>
      </c>
      <c r="B4126" s="5" t="s">
        <v>443</v>
      </c>
      <c r="C4126" s="5" t="s">
        <v>42</v>
      </c>
      <c r="D4126" s="5" t="s">
        <v>43</v>
      </c>
      <c r="E4126" s="6">
        <v>10155.98</v>
      </c>
      <c r="F4126" s="6">
        <v>10094.716417910447</v>
      </c>
      <c r="G4126" s="6">
        <v>61.263582089552074</v>
      </c>
      <c r="H4126" s="6">
        <v>10145.19</v>
      </c>
      <c r="I4126" s="6">
        <v>10.789999999999054</v>
      </c>
      <c r="J4126" s="6">
        <v>6300</v>
      </c>
      <c r="K4126" s="6">
        <v>6262</v>
      </c>
      <c r="L4126" s="6">
        <v>38</v>
      </c>
      <c r="M4126" s="6">
        <v>6293.31</v>
      </c>
      <c r="N4126" s="6">
        <v>6.6899999999995998</v>
      </c>
    </row>
    <row r="4127" spans="1:14" x14ac:dyDescent="0.25">
      <c r="A4127" s="5" t="s">
        <v>1654</v>
      </c>
      <c r="B4127" s="5" t="s">
        <v>448</v>
      </c>
      <c r="C4127" s="5" t="s">
        <v>42</v>
      </c>
      <c r="D4127" s="5" t="s">
        <v>53</v>
      </c>
      <c r="E4127" s="6">
        <v>3617.78</v>
      </c>
      <c r="F4127" s="6">
        <v>3124.77</v>
      </c>
      <c r="G4127" s="6">
        <v>493.01000000000022</v>
      </c>
      <c r="H4127" s="6">
        <v>3124.77</v>
      </c>
      <c r="I4127" s="6">
        <v>493.01000000000022</v>
      </c>
      <c r="J4127" s="6">
        <v>290</v>
      </c>
      <c r="K4127" s="6">
        <v>250.48</v>
      </c>
      <c r="L4127" s="6">
        <v>39.52000000000001</v>
      </c>
      <c r="M4127" s="6">
        <v>250.48</v>
      </c>
      <c r="N4127" s="6">
        <v>39.52000000000001</v>
      </c>
    </row>
    <row r="4128" spans="1:14" x14ac:dyDescent="0.25">
      <c r="A4128" s="5" t="s">
        <v>1655</v>
      </c>
      <c r="B4128" s="5" t="s">
        <v>25</v>
      </c>
      <c r="C4128" s="5" t="s">
        <v>26</v>
      </c>
      <c r="D4128" s="5" t="s">
        <v>27</v>
      </c>
      <c r="E4128" s="6">
        <v>469.03</v>
      </c>
      <c r="F4128" s="6">
        <v>0</v>
      </c>
      <c r="G4128" s="6">
        <v>469.03</v>
      </c>
      <c r="H4128" s="6">
        <v>0</v>
      </c>
      <c r="I4128" s="6">
        <v>469.03</v>
      </c>
      <c r="J4128" s="6">
        <v>0</v>
      </c>
      <c r="K4128" s="6">
        <v>0</v>
      </c>
      <c r="L4128" s="6">
        <v>0</v>
      </c>
      <c r="M4128" s="6">
        <v>0</v>
      </c>
      <c r="N4128" s="6">
        <v>0</v>
      </c>
    </row>
    <row r="4129" spans="1:14" x14ac:dyDescent="0.25">
      <c r="A4129" s="5" t="s">
        <v>1655</v>
      </c>
      <c r="B4129" s="5" t="s">
        <v>258</v>
      </c>
      <c r="C4129" s="5" t="s">
        <v>33</v>
      </c>
      <c r="D4129" s="5" t="s">
        <v>27</v>
      </c>
      <c r="E4129" s="6">
        <v>93.69</v>
      </c>
      <c r="F4129" s="6">
        <v>0</v>
      </c>
      <c r="G4129" s="6">
        <v>93.69</v>
      </c>
      <c r="H4129" s="6">
        <v>95.9</v>
      </c>
      <c r="I4129" s="6">
        <v>-2.210000000000008</v>
      </c>
      <c r="J4129" s="6">
        <v>7.98</v>
      </c>
      <c r="K4129" s="6">
        <v>0</v>
      </c>
      <c r="L4129" s="6">
        <v>7.98</v>
      </c>
      <c r="M4129" s="6">
        <v>8.1690000000000005</v>
      </c>
      <c r="N4129" s="6">
        <v>-0.18900000000000006</v>
      </c>
    </row>
    <row r="4130" spans="1:14" x14ac:dyDescent="0.25">
      <c r="A4130" s="5" t="s">
        <v>1655</v>
      </c>
      <c r="B4130" s="5" t="s">
        <v>259</v>
      </c>
      <c r="C4130" s="5" t="s">
        <v>33</v>
      </c>
      <c r="D4130" s="5" t="s">
        <v>27</v>
      </c>
      <c r="E4130" s="6">
        <v>240.52</v>
      </c>
      <c r="F4130" s="6">
        <v>0</v>
      </c>
      <c r="G4130" s="6">
        <v>240.52</v>
      </c>
      <c r="H4130" s="6">
        <v>246.22</v>
      </c>
      <c r="I4130" s="6">
        <v>-5.6999999999999886</v>
      </c>
      <c r="J4130" s="6">
        <v>7.98</v>
      </c>
      <c r="K4130" s="6">
        <v>0</v>
      </c>
      <c r="L4130" s="6">
        <v>7.98</v>
      </c>
      <c r="M4130" s="6">
        <v>8.1690000000000005</v>
      </c>
      <c r="N4130" s="6">
        <v>-0.18900000000000006</v>
      </c>
    </row>
    <row r="4131" spans="1:14" x14ac:dyDescent="0.25">
      <c r="A4131" s="5" t="s">
        <v>1655</v>
      </c>
      <c r="B4131" s="5" t="s">
        <v>260</v>
      </c>
      <c r="C4131" s="5" t="s">
        <v>33</v>
      </c>
      <c r="D4131" s="5" t="s">
        <v>27</v>
      </c>
      <c r="E4131" s="6">
        <v>8015.91</v>
      </c>
      <c r="F4131" s="6">
        <v>0</v>
      </c>
      <c r="G4131" s="6">
        <v>8015.91</v>
      </c>
      <c r="H4131" s="6">
        <v>8204.36</v>
      </c>
      <c r="I4131" s="6">
        <v>-188.45000000000073</v>
      </c>
      <c r="J4131" s="6">
        <v>79.8</v>
      </c>
      <c r="K4131" s="6">
        <v>0</v>
      </c>
      <c r="L4131" s="6">
        <v>79.8</v>
      </c>
      <c r="M4131" s="6">
        <v>81.676000000000002</v>
      </c>
      <c r="N4131" s="6">
        <v>-1.8760000000000048</v>
      </c>
    </row>
    <row r="4132" spans="1:14" x14ac:dyDescent="0.25">
      <c r="A4132" s="5" t="s">
        <v>1655</v>
      </c>
      <c r="B4132" s="5" t="s">
        <v>272</v>
      </c>
      <c r="C4132" s="5" t="s">
        <v>39</v>
      </c>
      <c r="D4132" s="5" t="s">
        <v>43</v>
      </c>
      <c r="E4132" s="6">
        <v>-34336.58</v>
      </c>
      <c r="F4132" s="6">
        <v>0</v>
      </c>
      <c r="G4132" s="6">
        <v>-34336.58</v>
      </c>
      <c r="H4132" s="6">
        <v>-34336.65</v>
      </c>
      <c r="I4132" s="6">
        <v>6.9999999999708962E-2</v>
      </c>
      <c r="J4132" s="6">
        <v>-37980</v>
      </c>
      <c r="K4132" s="6">
        <v>0</v>
      </c>
      <c r="L4132" s="6">
        <v>-37980</v>
      </c>
      <c r="M4132" s="6">
        <v>-37980</v>
      </c>
      <c r="N4132" s="6">
        <v>0</v>
      </c>
    </row>
    <row r="4133" spans="1:14" x14ac:dyDescent="0.25">
      <c r="A4133" s="5" t="s">
        <v>1655</v>
      </c>
      <c r="B4133" s="5" t="s">
        <v>269</v>
      </c>
      <c r="C4133" s="5" t="s">
        <v>42</v>
      </c>
      <c r="D4133" s="5" t="s">
        <v>43</v>
      </c>
      <c r="E4133" s="6">
        <v>3396.07</v>
      </c>
      <c r="F4133" s="6">
        <v>3395.3648915187373</v>
      </c>
      <c r="G4133" s="6">
        <v>0.70510848126286874</v>
      </c>
      <c r="H4133" s="6">
        <v>3442.9</v>
      </c>
      <c r="I4133" s="6">
        <v>-46.829999999999927</v>
      </c>
      <c r="J4133" s="6">
        <v>6268</v>
      </c>
      <c r="K4133" s="6">
        <v>6266.7001972386588</v>
      </c>
      <c r="L4133" s="6">
        <v>1.2998027613411978</v>
      </c>
      <c r="M4133" s="6">
        <v>6354.4340000000002</v>
      </c>
      <c r="N4133" s="6">
        <v>-86.434000000000196</v>
      </c>
    </row>
    <row r="4134" spans="1:14" x14ac:dyDescent="0.25">
      <c r="A4134" s="5" t="s">
        <v>1655</v>
      </c>
      <c r="B4134" s="5" t="s">
        <v>325</v>
      </c>
      <c r="C4134" s="5" t="s">
        <v>42</v>
      </c>
      <c r="D4134" s="5" t="s">
        <v>43</v>
      </c>
      <c r="E4134" s="6">
        <v>22121.360000000001</v>
      </c>
      <c r="F4134" s="6">
        <v>22017.004926108373</v>
      </c>
      <c r="G4134" s="6">
        <v>104.3550738916274</v>
      </c>
      <c r="H4134" s="6">
        <v>22347.26</v>
      </c>
      <c r="I4134" s="6">
        <v>-225.89999999999782</v>
      </c>
      <c r="J4134" s="6">
        <v>38160</v>
      </c>
      <c r="K4134" s="6">
        <v>37979.999999999993</v>
      </c>
      <c r="L4134" s="6">
        <v>180.00000000000728</v>
      </c>
      <c r="M4134" s="6">
        <v>38549.699999999997</v>
      </c>
      <c r="N4134" s="6">
        <v>-389.69999999999709</v>
      </c>
    </row>
    <row r="4135" spans="1:14" x14ac:dyDescent="0.25">
      <c r="A4135" s="5" t="s">
        <v>1656</v>
      </c>
      <c r="B4135" s="5" t="s">
        <v>25</v>
      </c>
      <c r="C4135" s="5" t="s">
        <v>26</v>
      </c>
      <c r="D4135" s="5" t="s">
        <v>27</v>
      </c>
      <c r="E4135" s="6">
        <v>14193.91</v>
      </c>
      <c r="F4135" s="6">
        <v>0</v>
      </c>
      <c r="G4135" s="6">
        <v>14193.91</v>
      </c>
      <c r="H4135" s="6">
        <v>0</v>
      </c>
      <c r="I4135" s="6">
        <v>14193.91</v>
      </c>
      <c r="J4135" s="6">
        <v>0</v>
      </c>
      <c r="K4135" s="6">
        <v>0</v>
      </c>
      <c r="L4135" s="6">
        <v>0</v>
      </c>
      <c r="M4135" s="6">
        <v>0</v>
      </c>
      <c r="N4135" s="6">
        <v>0</v>
      </c>
    </row>
    <row r="4136" spans="1:14" x14ac:dyDescent="0.25">
      <c r="A4136" s="5" t="s">
        <v>1656</v>
      </c>
      <c r="B4136" s="5" t="s">
        <v>30</v>
      </c>
      <c r="C4136" s="5" t="s">
        <v>29</v>
      </c>
      <c r="D4136" s="5" t="s">
        <v>27</v>
      </c>
      <c r="E4136" s="6">
        <v>281.82</v>
      </c>
      <c r="F4136" s="6">
        <v>0</v>
      </c>
      <c r="G4136" s="6">
        <v>281.82</v>
      </c>
      <c r="H4136" s="6">
        <v>281.95999999999998</v>
      </c>
      <c r="I4136" s="6">
        <v>-0.13999999999998636</v>
      </c>
      <c r="J4136" s="6">
        <v>0</v>
      </c>
      <c r="K4136" s="6">
        <v>0</v>
      </c>
      <c r="L4136" s="6">
        <v>0</v>
      </c>
      <c r="M4136" s="6">
        <v>0</v>
      </c>
      <c r="N4136" s="6">
        <v>0</v>
      </c>
    </row>
    <row r="4137" spans="1:14" x14ac:dyDescent="0.25">
      <c r="A4137" s="5" t="s">
        <v>1656</v>
      </c>
      <c r="B4137" s="5" t="s">
        <v>31</v>
      </c>
      <c r="C4137" s="5" t="s">
        <v>29</v>
      </c>
      <c r="D4137" s="5" t="s">
        <v>27</v>
      </c>
      <c r="E4137" s="6">
        <v>1264.03</v>
      </c>
      <c r="F4137" s="6">
        <v>0</v>
      </c>
      <c r="G4137" s="6">
        <v>1264.03</v>
      </c>
      <c r="H4137" s="6">
        <v>1264.68</v>
      </c>
      <c r="I4137" s="6">
        <v>-0.65000000000009095</v>
      </c>
      <c r="J4137" s="6">
        <v>0</v>
      </c>
      <c r="K4137" s="6">
        <v>0</v>
      </c>
      <c r="L4137" s="6">
        <v>0</v>
      </c>
      <c r="M4137" s="6">
        <v>0</v>
      </c>
      <c r="N4137" s="6">
        <v>0</v>
      </c>
    </row>
    <row r="4138" spans="1:14" x14ac:dyDescent="0.25">
      <c r="A4138" s="5" t="s">
        <v>1656</v>
      </c>
      <c r="B4138" s="5" t="s">
        <v>32</v>
      </c>
      <c r="C4138" s="5" t="s">
        <v>33</v>
      </c>
      <c r="D4138" s="5" t="s">
        <v>27</v>
      </c>
      <c r="E4138" s="6">
        <v>3075.59</v>
      </c>
      <c r="F4138" s="6">
        <v>0</v>
      </c>
      <c r="G4138" s="6">
        <v>3075.59</v>
      </c>
      <c r="H4138" s="6">
        <v>2840.56</v>
      </c>
      <c r="I4138" s="6">
        <v>235.0300000000002</v>
      </c>
      <c r="J4138" s="6">
        <v>7.58</v>
      </c>
      <c r="K4138" s="6">
        <v>0</v>
      </c>
      <c r="L4138" s="6">
        <v>7.58</v>
      </c>
      <c r="M4138" s="6">
        <v>7.0010000000000003</v>
      </c>
      <c r="N4138" s="6">
        <v>0.57899999999999974</v>
      </c>
    </row>
    <row r="4139" spans="1:14" x14ac:dyDescent="0.25">
      <c r="A4139" s="5" t="s">
        <v>1656</v>
      </c>
      <c r="B4139" s="5" t="s">
        <v>28</v>
      </c>
      <c r="C4139" s="5" t="s">
        <v>29</v>
      </c>
      <c r="D4139" s="5" t="s">
        <v>27</v>
      </c>
      <c r="E4139" s="6">
        <v>9005.77</v>
      </c>
      <c r="F4139" s="6">
        <v>0</v>
      </c>
      <c r="G4139" s="6">
        <v>9005.77</v>
      </c>
      <c r="H4139" s="6">
        <v>9010.39</v>
      </c>
      <c r="I4139" s="6">
        <v>-4.6199999999989814</v>
      </c>
      <c r="J4139" s="6">
        <v>0</v>
      </c>
      <c r="K4139" s="6">
        <v>0</v>
      </c>
      <c r="L4139" s="6">
        <v>0</v>
      </c>
      <c r="M4139" s="6">
        <v>0</v>
      </c>
      <c r="N4139" s="6">
        <v>0</v>
      </c>
    </row>
    <row r="4140" spans="1:14" x14ac:dyDescent="0.25">
      <c r="A4140" s="5" t="s">
        <v>1656</v>
      </c>
      <c r="B4140" s="5" t="s">
        <v>34</v>
      </c>
      <c r="C4140" s="5" t="s">
        <v>33</v>
      </c>
      <c r="D4140" s="5" t="s">
        <v>27</v>
      </c>
      <c r="E4140" s="6">
        <v>13750.12</v>
      </c>
      <c r="F4140" s="6">
        <v>0</v>
      </c>
      <c r="G4140" s="6">
        <v>13750.12</v>
      </c>
      <c r="H4140" s="6">
        <v>12699.38</v>
      </c>
      <c r="I4140" s="6">
        <v>1050.7400000000016</v>
      </c>
      <c r="J4140" s="6">
        <v>7.58</v>
      </c>
      <c r="K4140" s="6">
        <v>0</v>
      </c>
      <c r="L4140" s="6">
        <v>7.58</v>
      </c>
      <c r="M4140" s="6">
        <v>7.0010000000000003</v>
      </c>
      <c r="N4140" s="6">
        <v>0.57899999999999974</v>
      </c>
    </row>
    <row r="4141" spans="1:14" x14ac:dyDescent="0.25">
      <c r="A4141" s="5" t="s">
        <v>1656</v>
      </c>
      <c r="B4141" s="5" t="s">
        <v>35</v>
      </c>
      <c r="C4141" s="5" t="s">
        <v>33</v>
      </c>
      <c r="D4141" s="5" t="s">
        <v>27</v>
      </c>
      <c r="E4141" s="6">
        <v>16193.38</v>
      </c>
      <c r="F4141" s="6">
        <v>0</v>
      </c>
      <c r="G4141" s="6">
        <v>16193.38</v>
      </c>
      <c r="H4141" s="6">
        <v>14955.51</v>
      </c>
      <c r="I4141" s="6">
        <v>1237.869999999999</v>
      </c>
      <c r="J4141" s="6">
        <v>159.18</v>
      </c>
      <c r="K4141" s="6">
        <v>0</v>
      </c>
      <c r="L4141" s="6">
        <v>159.18</v>
      </c>
      <c r="M4141" s="6">
        <v>147.012</v>
      </c>
      <c r="N4141" s="6">
        <v>12.168000000000006</v>
      </c>
    </row>
    <row r="4142" spans="1:14" x14ac:dyDescent="0.25">
      <c r="A4142" s="5" t="s">
        <v>1656</v>
      </c>
      <c r="B4142" s="5" t="s">
        <v>36</v>
      </c>
      <c r="C4142" s="5" t="s">
        <v>29</v>
      </c>
      <c r="D4142" s="5" t="s">
        <v>27</v>
      </c>
      <c r="E4142" s="6">
        <v>16243.92</v>
      </c>
      <c r="F4142" s="6">
        <v>0</v>
      </c>
      <c r="G4142" s="6">
        <v>16243.92</v>
      </c>
      <c r="H4142" s="6">
        <v>16252.26</v>
      </c>
      <c r="I4142" s="6">
        <v>-8.3400000000001455</v>
      </c>
      <c r="J4142" s="6">
        <v>0</v>
      </c>
      <c r="K4142" s="6">
        <v>0</v>
      </c>
      <c r="L4142" s="6">
        <v>0</v>
      </c>
      <c r="M4142" s="6">
        <v>0</v>
      </c>
      <c r="N4142" s="6">
        <v>0</v>
      </c>
    </row>
    <row r="4143" spans="1:14" x14ac:dyDescent="0.25">
      <c r="A4143" s="5" t="s">
        <v>1656</v>
      </c>
      <c r="B4143" s="5" t="s">
        <v>37</v>
      </c>
      <c r="C4143" s="5" t="s">
        <v>29</v>
      </c>
      <c r="D4143" s="5" t="s">
        <v>27</v>
      </c>
      <c r="E4143" s="6">
        <v>35612.35</v>
      </c>
      <c r="F4143" s="6">
        <v>0</v>
      </c>
      <c r="G4143" s="6">
        <v>35612.35</v>
      </c>
      <c r="H4143" s="6">
        <v>35630.620000000003</v>
      </c>
      <c r="I4143" s="6">
        <v>-18.270000000004075</v>
      </c>
      <c r="J4143" s="6">
        <v>0</v>
      </c>
      <c r="K4143" s="6">
        <v>0</v>
      </c>
      <c r="L4143" s="6">
        <v>0</v>
      </c>
      <c r="M4143" s="6">
        <v>0</v>
      </c>
      <c r="N4143" s="6">
        <v>0</v>
      </c>
    </row>
    <row r="4144" spans="1:14" x14ac:dyDescent="0.25">
      <c r="A4144" s="5" t="s">
        <v>1656</v>
      </c>
      <c r="B4144" s="5" t="s">
        <v>374</v>
      </c>
      <c r="C4144" s="5" t="s">
        <v>39</v>
      </c>
      <c r="D4144" s="5" t="s">
        <v>40</v>
      </c>
      <c r="E4144" s="6">
        <v>-947477.42</v>
      </c>
      <c r="F4144" s="6">
        <v>0</v>
      </c>
      <c r="G4144" s="6">
        <v>-947477.42</v>
      </c>
      <c r="H4144" s="6">
        <v>-947477.39</v>
      </c>
      <c r="I4144" s="6">
        <v>-3.0000000027939677E-2</v>
      </c>
      <c r="J4144" s="6">
        <v>-5110.4160000000002</v>
      </c>
      <c r="K4144" s="6">
        <v>0</v>
      </c>
      <c r="L4144" s="6">
        <v>-5110.4160000000002</v>
      </c>
      <c r="M4144" s="6">
        <v>-5110.4160000000002</v>
      </c>
      <c r="N4144" s="6">
        <v>0</v>
      </c>
    </row>
    <row r="4145" spans="1:14" x14ac:dyDescent="0.25">
      <c r="A4145" s="5" t="s">
        <v>1656</v>
      </c>
      <c r="B4145" s="5" t="s">
        <v>92</v>
      </c>
      <c r="C4145" s="5" t="s">
        <v>42</v>
      </c>
      <c r="D4145" s="5" t="s">
        <v>43</v>
      </c>
      <c r="E4145" s="6">
        <v>34.049999999999997</v>
      </c>
      <c r="F4145" s="6">
        <v>0</v>
      </c>
      <c r="G4145" s="6">
        <v>34.049999999999997</v>
      </c>
      <c r="H4145" s="6">
        <v>0</v>
      </c>
      <c r="I4145" s="6">
        <v>34.049999999999997</v>
      </c>
      <c r="J4145" s="6">
        <v>400</v>
      </c>
      <c r="K4145" s="6">
        <v>0</v>
      </c>
      <c r="L4145" s="6">
        <v>400</v>
      </c>
      <c r="M4145" s="6">
        <v>0</v>
      </c>
      <c r="N4145" s="6">
        <v>400</v>
      </c>
    </row>
    <row r="4146" spans="1:14" x14ac:dyDescent="0.25">
      <c r="A4146" s="5" t="s">
        <v>1656</v>
      </c>
      <c r="B4146" s="5" t="s">
        <v>1364</v>
      </c>
      <c r="C4146" s="5" t="s">
        <v>42</v>
      </c>
      <c r="D4146" s="5" t="s">
        <v>43</v>
      </c>
      <c r="E4146" s="6">
        <v>63945.35</v>
      </c>
      <c r="F4146" s="6">
        <v>0</v>
      </c>
      <c r="G4146" s="6">
        <v>63945.35</v>
      </c>
      <c r="H4146" s="6">
        <v>0</v>
      </c>
      <c r="I4146" s="6">
        <v>63945.35</v>
      </c>
      <c r="J4146" s="6">
        <v>61467</v>
      </c>
      <c r="K4146" s="6">
        <v>0</v>
      </c>
      <c r="L4146" s="6">
        <v>61467</v>
      </c>
      <c r="M4146" s="6">
        <v>0</v>
      </c>
      <c r="N4146" s="6">
        <v>61467</v>
      </c>
    </row>
    <row r="4147" spans="1:14" x14ac:dyDescent="0.25">
      <c r="A4147" s="5" t="s">
        <v>1656</v>
      </c>
      <c r="B4147" s="5" t="s">
        <v>375</v>
      </c>
      <c r="C4147" s="5" t="s">
        <v>42</v>
      </c>
      <c r="D4147" s="5" t="s">
        <v>43</v>
      </c>
      <c r="E4147" s="6">
        <v>3931.52</v>
      </c>
      <c r="F4147" s="6">
        <v>3907.6256157635466</v>
      </c>
      <c r="G4147" s="6">
        <v>23.894384236453334</v>
      </c>
      <c r="H4147" s="6">
        <v>3966.24</v>
      </c>
      <c r="I4147" s="6">
        <v>-34.7199999999998</v>
      </c>
      <c r="J4147" s="6">
        <v>61700</v>
      </c>
      <c r="K4147" s="6">
        <v>61324.992118226604</v>
      </c>
      <c r="L4147" s="6">
        <v>375.00788177339564</v>
      </c>
      <c r="M4147" s="6">
        <v>62244.866999999998</v>
      </c>
      <c r="N4147" s="6">
        <v>-544.86699999999837</v>
      </c>
    </row>
    <row r="4148" spans="1:14" x14ac:dyDescent="0.25">
      <c r="A4148" s="5" t="s">
        <v>1656</v>
      </c>
      <c r="B4148" s="5" t="s">
        <v>44</v>
      </c>
      <c r="C4148" s="5" t="s">
        <v>42</v>
      </c>
      <c r="D4148" s="5" t="s">
        <v>43</v>
      </c>
      <c r="E4148" s="6">
        <v>5069.96</v>
      </c>
      <c r="F4148" s="6">
        <v>5064.4179104477616</v>
      </c>
      <c r="G4148" s="6">
        <v>5.5420895522383944</v>
      </c>
      <c r="H4148" s="6">
        <v>5089.74</v>
      </c>
      <c r="I4148" s="6">
        <v>-19.779999999999745</v>
      </c>
      <c r="J4148" s="6">
        <v>5116</v>
      </c>
      <c r="K4148" s="6">
        <v>5110.4159203980098</v>
      </c>
      <c r="L4148" s="6">
        <v>5.5840796019901973</v>
      </c>
      <c r="M4148" s="6">
        <v>5135.9679999999998</v>
      </c>
      <c r="N4148" s="6">
        <v>-19.967999999999847</v>
      </c>
    </row>
    <row r="4149" spans="1:14" x14ac:dyDescent="0.25">
      <c r="A4149" s="5" t="s">
        <v>1656</v>
      </c>
      <c r="B4149" s="5" t="s">
        <v>376</v>
      </c>
      <c r="C4149" s="5" t="s">
        <v>42</v>
      </c>
      <c r="D4149" s="5" t="s">
        <v>43</v>
      </c>
      <c r="E4149" s="6">
        <v>15152.37</v>
      </c>
      <c r="F4149" s="6">
        <v>15109.251231527094</v>
      </c>
      <c r="G4149" s="6">
        <v>43.118768472906595</v>
      </c>
      <c r="H4149" s="6">
        <v>15335.89</v>
      </c>
      <c r="I4149" s="6">
        <v>-183.51999999999862</v>
      </c>
      <c r="J4149" s="6">
        <v>61500</v>
      </c>
      <c r="K4149" s="6">
        <v>61324.992118226604</v>
      </c>
      <c r="L4149" s="6">
        <v>175.00788177339564</v>
      </c>
      <c r="M4149" s="6">
        <v>62244.866999999998</v>
      </c>
      <c r="N4149" s="6">
        <v>-744.86699999999837</v>
      </c>
    </row>
    <row r="4150" spans="1:14" x14ac:dyDescent="0.25">
      <c r="A4150" s="5" t="s">
        <v>1656</v>
      </c>
      <c r="B4150" s="5" t="s">
        <v>500</v>
      </c>
      <c r="C4150" s="5" t="s">
        <v>42</v>
      </c>
      <c r="D4150" s="5" t="s">
        <v>43</v>
      </c>
      <c r="E4150" s="6">
        <v>19728.400000000001</v>
      </c>
      <c r="F4150" s="6">
        <v>19513.615763546797</v>
      </c>
      <c r="G4150" s="6">
        <v>214.78423645320436</v>
      </c>
      <c r="H4150" s="6">
        <v>19806.32</v>
      </c>
      <c r="I4150" s="6">
        <v>-77.919999999998254</v>
      </c>
      <c r="J4150" s="6">
        <v>62000</v>
      </c>
      <c r="K4150" s="6">
        <v>61324.992118226604</v>
      </c>
      <c r="L4150" s="6">
        <v>675.00788177339564</v>
      </c>
      <c r="M4150" s="6">
        <v>62244.866999999998</v>
      </c>
      <c r="N4150" s="6">
        <v>-244.86699999999837</v>
      </c>
    </row>
    <row r="4151" spans="1:14" x14ac:dyDescent="0.25">
      <c r="A4151" s="5" t="s">
        <v>1656</v>
      </c>
      <c r="B4151" s="5" t="s">
        <v>47</v>
      </c>
      <c r="C4151" s="5" t="s">
        <v>42</v>
      </c>
      <c r="D4151" s="5" t="s">
        <v>43</v>
      </c>
      <c r="E4151" s="6">
        <v>28938.78</v>
      </c>
      <c r="F4151" s="6">
        <v>28834.401960784315</v>
      </c>
      <c r="G4151" s="6">
        <v>104.37803921568411</v>
      </c>
      <c r="H4151" s="6">
        <v>29411.09</v>
      </c>
      <c r="I4151" s="6">
        <v>-472.31000000000131</v>
      </c>
      <c r="J4151" s="6">
        <v>61547</v>
      </c>
      <c r="K4151" s="6">
        <v>61324.992156862747</v>
      </c>
      <c r="L4151" s="6">
        <v>222.00784313725308</v>
      </c>
      <c r="M4151" s="6">
        <v>62551.491999999998</v>
      </c>
      <c r="N4151" s="6">
        <v>-1004.4919999999984</v>
      </c>
    </row>
    <row r="4152" spans="1:14" x14ac:dyDescent="0.25">
      <c r="A4152" s="5" t="s">
        <v>1656</v>
      </c>
      <c r="B4152" s="5" t="s">
        <v>272</v>
      </c>
      <c r="C4152" s="5" t="s">
        <v>42</v>
      </c>
      <c r="D4152" s="5" t="s">
        <v>43</v>
      </c>
      <c r="E4152" s="6">
        <v>56793.68</v>
      </c>
      <c r="F4152" s="6">
        <v>55442.206896551725</v>
      </c>
      <c r="G4152" s="6">
        <v>1351.4731034482757</v>
      </c>
      <c r="H4152" s="6">
        <v>56273.84</v>
      </c>
      <c r="I4152" s="6">
        <v>519.84000000000378</v>
      </c>
      <c r="J4152" s="6">
        <v>62820</v>
      </c>
      <c r="K4152" s="6">
        <v>61324.992118226604</v>
      </c>
      <c r="L4152" s="6">
        <v>1495.0078817733956</v>
      </c>
      <c r="M4152" s="6">
        <v>62244.866999999998</v>
      </c>
      <c r="N4152" s="6">
        <v>575.13300000000163</v>
      </c>
    </row>
    <row r="4153" spans="1:14" x14ac:dyDescent="0.25">
      <c r="A4153" s="5" t="s">
        <v>1656</v>
      </c>
      <c r="B4153" s="5" t="s">
        <v>378</v>
      </c>
      <c r="C4153" s="5" t="s">
        <v>42</v>
      </c>
      <c r="D4153" s="5" t="s">
        <v>43</v>
      </c>
      <c r="E4153" s="6">
        <v>61243.75</v>
      </c>
      <c r="F4153" s="6">
        <v>61069.467980295565</v>
      </c>
      <c r="G4153" s="6">
        <v>174.28201970443479</v>
      </c>
      <c r="H4153" s="6">
        <v>61985.51</v>
      </c>
      <c r="I4153" s="6">
        <v>-741.76000000000204</v>
      </c>
      <c r="J4153" s="6">
        <v>5125</v>
      </c>
      <c r="K4153" s="6">
        <v>5110.4157635467982</v>
      </c>
      <c r="L4153" s="6">
        <v>14.584236453201811</v>
      </c>
      <c r="M4153" s="6">
        <v>5187.0720000000001</v>
      </c>
      <c r="N4153" s="6">
        <v>-62.072000000000116</v>
      </c>
    </row>
    <row r="4154" spans="1:14" x14ac:dyDescent="0.25">
      <c r="A4154" s="5" t="s">
        <v>1656</v>
      </c>
      <c r="B4154" s="5" t="s">
        <v>50</v>
      </c>
      <c r="C4154" s="5" t="s">
        <v>42</v>
      </c>
      <c r="D4154" s="5" t="s">
        <v>43</v>
      </c>
      <c r="E4154" s="6">
        <v>0</v>
      </c>
      <c r="F4154" s="6">
        <v>76443.442786069645</v>
      </c>
      <c r="G4154" s="6">
        <v>-76443.442786069645</v>
      </c>
      <c r="H4154" s="6">
        <v>76825.66</v>
      </c>
      <c r="I4154" s="6">
        <v>-76825.66</v>
      </c>
      <c r="J4154" s="6">
        <v>0</v>
      </c>
      <c r="K4154" s="6">
        <v>61324.992039801</v>
      </c>
      <c r="L4154" s="6">
        <v>-61324.992039801</v>
      </c>
      <c r="M4154" s="6">
        <v>61631.616999999998</v>
      </c>
      <c r="N4154" s="6">
        <v>-61631.616999999998</v>
      </c>
    </row>
    <row r="4155" spans="1:14" x14ac:dyDescent="0.25">
      <c r="A4155" s="5" t="s">
        <v>1656</v>
      </c>
      <c r="B4155" s="5" t="s">
        <v>103</v>
      </c>
      <c r="C4155" s="5" t="s">
        <v>42</v>
      </c>
      <c r="D4155" s="5" t="s">
        <v>43</v>
      </c>
      <c r="E4155" s="6">
        <v>307956.83</v>
      </c>
      <c r="F4155" s="6">
        <v>307570.59405940596</v>
      </c>
      <c r="G4155" s="6">
        <v>386.2359405940515</v>
      </c>
      <c r="H4155" s="6">
        <v>310646.3</v>
      </c>
      <c r="I4155" s="6">
        <v>-2689.4699999999721</v>
      </c>
      <c r="J4155" s="6">
        <v>61402</v>
      </c>
      <c r="K4155" s="6">
        <v>61324.992079207921</v>
      </c>
      <c r="L4155" s="6">
        <v>77.007920792078949</v>
      </c>
      <c r="M4155" s="6">
        <v>61938.241999999998</v>
      </c>
      <c r="N4155" s="6">
        <v>-536.24199999999837</v>
      </c>
    </row>
    <row r="4156" spans="1:14" x14ac:dyDescent="0.25">
      <c r="A4156" s="5" t="s">
        <v>1656</v>
      </c>
      <c r="B4156" s="5" t="s">
        <v>379</v>
      </c>
      <c r="C4156" s="5" t="s">
        <v>42</v>
      </c>
      <c r="D4156" s="5" t="s">
        <v>53</v>
      </c>
      <c r="E4156" s="6">
        <v>271965.53999999998</v>
      </c>
      <c r="F4156" s="6">
        <v>270751.37313432834</v>
      </c>
      <c r="G4156" s="6">
        <v>1214.1668656716356</v>
      </c>
      <c r="H4156" s="6">
        <v>272105.13</v>
      </c>
      <c r="I4156" s="6">
        <v>-139.59000000002561</v>
      </c>
      <c r="J4156" s="6">
        <v>46200</v>
      </c>
      <c r="K4156" s="6">
        <v>45993.744278606973</v>
      </c>
      <c r="L4156" s="6">
        <v>206.25572139302676</v>
      </c>
      <c r="M4156" s="6">
        <v>46223.713000000003</v>
      </c>
      <c r="N4156" s="6">
        <v>-23.713000000003376</v>
      </c>
    </row>
    <row r="4157" spans="1:14" x14ac:dyDescent="0.25">
      <c r="A4157" s="5" t="s">
        <v>1656</v>
      </c>
      <c r="B4157" s="5" t="s">
        <v>54</v>
      </c>
      <c r="C4157" s="5" t="s">
        <v>42</v>
      </c>
      <c r="D4157" s="5" t="s">
        <v>55</v>
      </c>
      <c r="E4157" s="6">
        <v>3096.3</v>
      </c>
      <c r="F4157" s="6">
        <v>3035.5882352941176</v>
      </c>
      <c r="G4157" s="6">
        <v>60.711764705882615</v>
      </c>
      <c r="H4157" s="6">
        <v>3096.3</v>
      </c>
      <c r="I4157" s="6">
        <v>0</v>
      </c>
      <c r="J4157" s="6">
        <v>562.96400000000006</v>
      </c>
      <c r="K4157" s="6">
        <v>551.92450980392152</v>
      </c>
      <c r="L4157" s="6">
        <v>11.039490196078532</v>
      </c>
      <c r="M4157" s="6">
        <v>562.96299999999997</v>
      </c>
      <c r="N4157" s="6">
        <v>1.00000000009004E-3</v>
      </c>
    </row>
    <row r="4158" spans="1:14" x14ac:dyDescent="0.25">
      <c r="A4158" s="5" t="s">
        <v>1657</v>
      </c>
      <c r="B4158" s="5" t="s">
        <v>25</v>
      </c>
      <c r="C4158" s="5" t="s">
        <v>26</v>
      </c>
      <c r="D4158" s="5" t="s">
        <v>27</v>
      </c>
      <c r="E4158" s="6">
        <v>16252.97</v>
      </c>
      <c r="F4158" s="6">
        <v>0</v>
      </c>
      <c r="G4158" s="6">
        <v>16252.97</v>
      </c>
      <c r="H4158" s="6">
        <v>0</v>
      </c>
      <c r="I4158" s="6">
        <v>16252.97</v>
      </c>
      <c r="J4158" s="6">
        <v>0</v>
      </c>
      <c r="K4158" s="6">
        <v>0</v>
      </c>
      <c r="L4158" s="6">
        <v>0</v>
      </c>
      <c r="M4158" s="6">
        <v>0</v>
      </c>
      <c r="N4158" s="6">
        <v>0</v>
      </c>
    </row>
    <row r="4159" spans="1:14" x14ac:dyDescent="0.25">
      <c r="A4159" s="5" t="s">
        <v>1657</v>
      </c>
      <c r="B4159" s="5" t="s">
        <v>30</v>
      </c>
      <c r="C4159" s="5" t="s">
        <v>29</v>
      </c>
      <c r="D4159" s="5" t="s">
        <v>27</v>
      </c>
      <c r="E4159" s="6">
        <v>199.78</v>
      </c>
      <c r="F4159" s="6">
        <v>0</v>
      </c>
      <c r="G4159" s="6">
        <v>199.78</v>
      </c>
      <c r="H4159" s="6">
        <v>201.21</v>
      </c>
      <c r="I4159" s="6">
        <v>-1.4300000000000068</v>
      </c>
      <c r="J4159" s="6">
        <v>0</v>
      </c>
      <c r="K4159" s="6">
        <v>0</v>
      </c>
      <c r="L4159" s="6">
        <v>0</v>
      </c>
      <c r="M4159" s="6">
        <v>0</v>
      </c>
      <c r="N4159" s="6">
        <v>0</v>
      </c>
    </row>
    <row r="4160" spans="1:14" x14ac:dyDescent="0.25">
      <c r="A4160" s="5" t="s">
        <v>1657</v>
      </c>
      <c r="B4160" s="5" t="s">
        <v>31</v>
      </c>
      <c r="C4160" s="5" t="s">
        <v>29</v>
      </c>
      <c r="D4160" s="5" t="s">
        <v>27</v>
      </c>
      <c r="E4160" s="6">
        <v>896.04</v>
      </c>
      <c r="F4160" s="6">
        <v>0</v>
      </c>
      <c r="G4160" s="6">
        <v>896.04</v>
      </c>
      <c r="H4160" s="6">
        <v>902.46</v>
      </c>
      <c r="I4160" s="6">
        <v>-6.4200000000000728</v>
      </c>
      <c r="J4160" s="6">
        <v>0</v>
      </c>
      <c r="K4160" s="6">
        <v>0</v>
      </c>
      <c r="L4160" s="6">
        <v>0</v>
      </c>
      <c r="M4160" s="6">
        <v>0</v>
      </c>
      <c r="N4160" s="6">
        <v>0</v>
      </c>
    </row>
    <row r="4161" spans="1:14" x14ac:dyDescent="0.25">
      <c r="A4161" s="5" t="s">
        <v>1657</v>
      </c>
      <c r="B4161" s="5" t="s">
        <v>32</v>
      </c>
      <c r="C4161" s="5" t="s">
        <v>33</v>
      </c>
      <c r="D4161" s="5" t="s">
        <v>27</v>
      </c>
      <c r="E4161" s="6">
        <v>1756.9</v>
      </c>
      <c r="F4161" s="6">
        <v>0</v>
      </c>
      <c r="G4161" s="6">
        <v>1756.9</v>
      </c>
      <c r="H4161" s="6">
        <v>2016.95</v>
      </c>
      <c r="I4161" s="6">
        <v>-260.04999999999995</v>
      </c>
      <c r="J4161" s="6">
        <v>4.33</v>
      </c>
      <c r="K4161" s="6">
        <v>0</v>
      </c>
      <c r="L4161" s="6">
        <v>4.33</v>
      </c>
      <c r="M4161" s="6">
        <v>4.9710000000000001</v>
      </c>
      <c r="N4161" s="6">
        <v>-0.64100000000000001</v>
      </c>
    </row>
    <row r="4162" spans="1:14" x14ac:dyDescent="0.25">
      <c r="A4162" s="5" t="s">
        <v>1657</v>
      </c>
      <c r="B4162" s="5" t="s">
        <v>28</v>
      </c>
      <c r="C4162" s="5" t="s">
        <v>29</v>
      </c>
      <c r="D4162" s="5" t="s">
        <v>27</v>
      </c>
      <c r="E4162" s="6">
        <v>6383.96</v>
      </c>
      <c r="F4162" s="6">
        <v>0</v>
      </c>
      <c r="G4162" s="6">
        <v>6383.96</v>
      </c>
      <c r="H4162" s="6">
        <v>6429.68</v>
      </c>
      <c r="I4162" s="6">
        <v>-45.720000000000255</v>
      </c>
      <c r="J4162" s="6">
        <v>0</v>
      </c>
      <c r="K4162" s="6">
        <v>0</v>
      </c>
      <c r="L4162" s="6">
        <v>0</v>
      </c>
      <c r="M4162" s="6">
        <v>0</v>
      </c>
      <c r="N4162" s="6">
        <v>0</v>
      </c>
    </row>
    <row r="4163" spans="1:14" x14ac:dyDescent="0.25">
      <c r="A4163" s="5" t="s">
        <v>1657</v>
      </c>
      <c r="B4163" s="5" t="s">
        <v>34</v>
      </c>
      <c r="C4163" s="5" t="s">
        <v>33</v>
      </c>
      <c r="D4163" s="5" t="s">
        <v>27</v>
      </c>
      <c r="E4163" s="6">
        <v>7854.62</v>
      </c>
      <c r="F4163" s="6">
        <v>0</v>
      </c>
      <c r="G4163" s="6">
        <v>7854.62</v>
      </c>
      <c r="H4163" s="6">
        <v>9017.23</v>
      </c>
      <c r="I4163" s="6">
        <v>-1162.6099999999997</v>
      </c>
      <c r="J4163" s="6">
        <v>4.33</v>
      </c>
      <c r="K4163" s="6">
        <v>0</v>
      </c>
      <c r="L4163" s="6">
        <v>4.33</v>
      </c>
      <c r="M4163" s="6">
        <v>4.9710000000000001</v>
      </c>
      <c r="N4163" s="6">
        <v>-0.64100000000000001</v>
      </c>
    </row>
    <row r="4164" spans="1:14" x14ac:dyDescent="0.25">
      <c r="A4164" s="5" t="s">
        <v>1657</v>
      </c>
      <c r="B4164" s="5" t="s">
        <v>35</v>
      </c>
      <c r="C4164" s="5" t="s">
        <v>33</v>
      </c>
      <c r="D4164" s="5" t="s">
        <v>27</v>
      </c>
      <c r="E4164" s="6">
        <v>9250.31</v>
      </c>
      <c r="F4164" s="6">
        <v>0</v>
      </c>
      <c r="G4164" s="6">
        <v>9250.31</v>
      </c>
      <c r="H4164" s="6">
        <v>10619.21</v>
      </c>
      <c r="I4164" s="6">
        <v>-1368.8999999999996</v>
      </c>
      <c r="J4164" s="6">
        <v>90.93</v>
      </c>
      <c r="K4164" s="6">
        <v>0</v>
      </c>
      <c r="L4164" s="6">
        <v>90.93</v>
      </c>
      <c r="M4164" s="6">
        <v>104.386</v>
      </c>
      <c r="N4164" s="6">
        <v>-13.455999999999989</v>
      </c>
    </row>
    <row r="4165" spans="1:14" x14ac:dyDescent="0.25">
      <c r="A4165" s="5" t="s">
        <v>1657</v>
      </c>
      <c r="B4165" s="5" t="s">
        <v>36</v>
      </c>
      <c r="C4165" s="5" t="s">
        <v>29</v>
      </c>
      <c r="D4165" s="5" t="s">
        <v>27</v>
      </c>
      <c r="E4165" s="6">
        <v>11514.9</v>
      </c>
      <c r="F4165" s="6">
        <v>0</v>
      </c>
      <c r="G4165" s="6">
        <v>11514.9</v>
      </c>
      <c r="H4165" s="6">
        <v>11597.38</v>
      </c>
      <c r="I4165" s="6">
        <v>-82.479999999999563</v>
      </c>
      <c r="J4165" s="6">
        <v>0</v>
      </c>
      <c r="K4165" s="6">
        <v>0</v>
      </c>
      <c r="L4165" s="6">
        <v>0</v>
      </c>
      <c r="M4165" s="6">
        <v>0</v>
      </c>
      <c r="N4165" s="6">
        <v>0</v>
      </c>
    </row>
    <row r="4166" spans="1:14" x14ac:dyDescent="0.25">
      <c r="A4166" s="5" t="s">
        <v>1657</v>
      </c>
      <c r="B4166" s="5" t="s">
        <v>37</v>
      </c>
      <c r="C4166" s="5" t="s">
        <v>29</v>
      </c>
      <c r="D4166" s="5" t="s">
        <v>27</v>
      </c>
      <c r="E4166" s="6">
        <v>25244.68</v>
      </c>
      <c r="F4166" s="6">
        <v>0</v>
      </c>
      <c r="G4166" s="6">
        <v>25244.68</v>
      </c>
      <c r="H4166" s="6">
        <v>25425.5</v>
      </c>
      <c r="I4166" s="6">
        <v>-180.81999999999971</v>
      </c>
      <c r="J4166" s="6">
        <v>0</v>
      </c>
      <c r="K4166" s="6">
        <v>0</v>
      </c>
      <c r="L4166" s="6">
        <v>0</v>
      </c>
      <c r="M4166" s="6">
        <v>0</v>
      </c>
      <c r="N4166" s="6">
        <v>0</v>
      </c>
    </row>
    <row r="4167" spans="1:14" x14ac:dyDescent="0.25">
      <c r="A4167" s="5" t="s">
        <v>1657</v>
      </c>
      <c r="B4167" s="5" t="s">
        <v>38</v>
      </c>
      <c r="C4167" s="5" t="s">
        <v>39</v>
      </c>
      <c r="D4167" s="5" t="s">
        <v>40</v>
      </c>
      <c r="E4167" s="6">
        <v>-714702.06</v>
      </c>
      <c r="F4167" s="6">
        <v>0</v>
      </c>
      <c r="G4167" s="6">
        <v>-714702.06</v>
      </c>
      <c r="H4167" s="6">
        <v>-714702.18</v>
      </c>
      <c r="I4167" s="6">
        <v>0.11999999999534339</v>
      </c>
      <c r="J4167" s="6">
        <v>-3628.6660000000002</v>
      </c>
      <c r="K4167" s="6">
        <v>0</v>
      </c>
      <c r="L4167" s="6">
        <v>-3628.6660000000002</v>
      </c>
      <c r="M4167" s="6">
        <v>-3628.6660000000002</v>
      </c>
      <c r="N4167" s="6">
        <v>0</v>
      </c>
    </row>
    <row r="4168" spans="1:14" x14ac:dyDescent="0.25">
      <c r="A4168" s="5" t="s">
        <v>1657</v>
      </c>
      <c r="B4168" s="5" t="s">
        <v>1364</v>
      </c>
      <c r="C4168" s="5" t="s">
        <v>42</v>
      </c>
      <c r="D4168" s="5" t="s">
        <v>43</v>
      </c>
      <c r="E4168" s="6">
        <v>45774.080000000002</v>
      </c>
      <c r="F4168" s="6">
        <v>0</v>
      </c>
      <c r="G4168" s="6">
        <v>45774.080000000002</v>
      </c>
      <c r="H4168" s="6">
        <v>0</v>
      </c>
      <c r="I4168" s="6">
        <v>45774.080000000002</v>
      </c>
      <c r="J4168" s="6">
        <v>44000</v>
      </c>
      <c r="K4168" s="6">
        <v>0</v>
      </c>
      <c r="L4168" s="6">
        <v>44000</v>
      </c>
      <c r="M4168" s="6">
        <v>0</v>
      </c>
      <c r="N4168" s="6">
        <v>44000</v>
      </c>
    </row>
    <row r="4169" spans="1:14" x14ac:dyDescent="0.25">
      <c r="A4169" s="5" t="s">
        <v>1657</v>
      </c>
      <c r="B4169" s="5" t="s">
        <v>41</v>
      </c>
      <c r="C4169" s="5" t="s">
        <v>42</v>
      </c>
      <c r="D4169" s="5" t="s">
        <v>43</v>
      </c>
      <c r="E4169" s="6">
        <v>2790.93</v>
      </c>
      <c r="F4169" s="6">
        <v>2774.6206896551726</v>
      </c>
      <c r="G4169" s="6">
        <v>16.309310344827281</v>
      </c>
      <c r="H4169" s="6">
        <v>2816.24</v>
      </c>
      <c r="I4169" s="6">
        <v>-25.309999999999945</v>
      </c>
      <c r="J4169" s="6">
        <v>43800</v>
      </c>
      <c r="K4169" s="6">
        <v>43543.992118226604</v>
      </c>
      <c r="L4169" s="6">
        <v>256.00788177339564</v>
      </c>
      <c r="M4169" s="6">
        <v>44197.152000000002</v>
      </c>
      <c r="N4169" s="6">
        <v>-397.15200000000186</v>
      </c>
    </row>
    <row r="4170" spans="1:14" x14ac:dyDescent="0.25">
      <c r="A4170" s="5" t="s">
        <v>1657</v>
      </c>
      <c r="B4170" s="5" t="s">
        <v>44</v>
      </c>
      <c r="C4170" s="5" t="s">
        <v>42</v>
      </c>
      <c r="D4170" s="5" t="s">
        <v>43</v>
      </c>
      <c r="E4170" s="6">
        <v>3603.27</v>
      </c>
      <c r="F4170" s="6">
        <v>3596.009950248756</v>
      </c>
      <c r="G4170" s="6">
        <v>7.2600497512439688</v>
      </c>
      <c r="H4170" s="6">
        <v>3613.99</v>
      </c>
      <c r="I4170" s="6">
        <v>-10.7199999999998</v>
      </c>
      <c r="J4170" s="6">
        <v>3636</v>
      </c>
      <c r="K4170" s="6">
        <v>3628.6656716417911</v>
      </c>
      <c r="L4170" s="6">
        <v>7.3343283582089498</v>
      </c>
      <c r="M4170" s="6">
        <v>3646.8090000000002</v>
      </c>
      <c r="N4170" s="6">
        <v>-10.809000000000196</v>
      </c>
    </row>
    <row r="4171" spans="1:14" x14ac:dyDescent="0.25">
      <c r="A4171" s="5" t="s">
        <v>1657</v>
      </c>
      <c r="B4171" s="5" t="s">
        <v>45</v>
      </c>
      <c r="C4171" s="5" t="s">
        <v>42</v>
      </c>
      <c r="D4171" s="5" t="s">
        <v>43</v>
      </c>
      <c r="E4171" s="6">
        <v>11962.22</v>
      </c>
      <c r="F4171" s="6">
        <v>11892.295566502464</v>
      </c>
      <c r="G4171" s="6">
        <v>69.924433497535574</v>
      </c>
      <c r="H4171" s="6">
        <v>12070.68</v>
      </c>
      <c r="I4171" s="6">
        <v>-108.46000000000095</v>
      </c>
      <c r="J4171" s="6">
        <v>43800</v>
      </c>
      <c r="K4171" s="6">
        <v>43543.992118226604</v>
      </c>
      <c r="L4171" s="6">
        <v>256.00788177339564</v>
      </c>
      <c r="M4171" s="6">
        <v>44197.152000000002</v>
      </c>
      <c r="N4171" s="6">
        <v>-397.15200000000186</v>
      </c>
    </row>
    <row r="4172" spans="1:14" x14ac:dyDescent="0.25">
      <c r="A4172" s="5" t="s">
        <v>1657</v>
      </c>
      <c r="B4172" s="5" t="s">
        <v>46</v>
      </c>
      <c r="C4172" s="5" t="s">
        <v>42</v>
      </c>
      <c r="D4172" s="5" t="s">
        <v>43</v>
      </c>
      <c r="E4172" s="6">
        <v>14562.25</v>
      </c>
      <c r="F4172" s="6">
        <v>14378.660098522167</v>
      </c>
      <c r="G4172" s="6">
        <v>183.58990147783334</v>
      </c>
      <c r="H4172" s="6">
        <v>14594.34</v>
      </c>
      <c r="I4172" s="6">
        <v>-32.090000000000146</v>
      </c>
      <c r="J4172" s="6">
        <v>44100</v>
      </c>
      <c r="K4172" s="6">
        <v>43543.992118226604</v>
      </c>
      <c r="L4172" s="6">
        <v>556.00788177339564</v>
      </c>
      <c r="M4172" s="6">
        <v>44197.152000000002</v>
      </c>
      <c r="N4172" s="6">
        <v>-97.152000000001863</v>
      </c>
    </row>
    <row r="4173" spans="1:14" x14ac:dyDescent="0.25">
      <c r="A4173" s="5" t="s">
        <v>1657</v>
      </c>
      <c r="B4173" s="5" t="s">
        <v>47</v>
      </c>
      <c r="C4173" s="5" t="s">
        <v>42</v>
      </c>
      <c r="D4173" s="5" t="s">
        <v>43</v>
      </c>
      <c r="E4173" s="6">
        <v>20522.38</v>
      </c>
      <c r="F4173" s="6">
        <v>20473.950980392157</v>
      </c>
      <c r="G4173" s="6">
        <v>48.429019607843657</v>
      </c>
      <c r="H4173" s="6">
        <v>20883.43</v>
      </c>
      <c r="I4173" s="6">
        <v>-361.04999999999927</v>
      </c>
      <c r="J4173" s="6">
        <v>43647</v>
      </c>
      <c r="K4173" s="6">
        <v>43543.992156862747</v>
      </c>
      <c r="L4173" s="6">
        <v>103.00784313725308</v>
      </c>
      <c r="M4173" s="6">
        <v>44414.872000000003</v>
      </c>
      <c r="N4173" s="6">
        <v>-767.87200000000303</v>
      </c>
    </row>
    <row r="4174" spans="1:14" x14ac:dyDescent="0.25">
      <c r="A4174" s="5" t="s">
        <v>1657</v>
      </c>
      <c r="B4174" s="5" t="s">
        <v>48</v>
      </c>
      <c r="C4174" s="5" t="s">
        <v>42</v>
      </c>
      <c r="D4174" s="5" t="s">
        <v>43</v>
      </c>
      <c r="E4174" s="6">
        <v>44160.51</v>
      </c>
      <c r="F4174" s="6">
        <v>43294.315270935964</v>
      </c>
      <c r="G4174" s="6">
        <v>866.19472906403826</v>
      </c>
      <c r="H4174" s="6">
        <v>43943.73</v>
      </c>
      <c r="I4174" s="6">
        <v>216.77999999999884</v>
      </c>
      <c r="J4174" s="6">
        <v>44415</v>
      </c>
      <c r="K4174" s="6">
        <v>43543.992118226604</v>
      </c>
      <c r="L4174" s="6">
        <v>871.00788177339564</v>
      </c>
      <c r="M4174" s="6">
        <v>44197.152000000002</v>
      </c>
      <c r="N4174" s="6">
        <v>217.84799999999814</v>
      </c>
    </row>
    <row r="4175" spans="1:14" x14ac:dyDescent="0.25">
      <c r="A4175" s="5" t="s">
        <v>1657</v>
      </c>
      <c r="B4175" s="5" t="s">
        <v>49</v>
      </c>
      <c r="C4175" s="5" t="s">
        <v>42</v>
      </c>
      <c r="D4175" s="5" t="s">
        <v>43</v>
      </c>
      <c r="E4175" s="6">
        <v>50337.45</v>
      </c>
      <c r="F4175" s="6">
        <v>50111.881773399014</v>
      </c>
      <c r="G4175" s="6">
        <v>225.5682266009826</v>
      </c>
      <c r="H4175" s="6">
        <v>50863.56</v>
      </c>
      <c r="I4175" s="6">
        <v>-526.11000000000058</v>
      </c>
      <c r="J4175" s="6">
        <v>3645</v>
      </c>
      <c r="K4175" s="6">
        <v>3628.6660098522166</v>
      </c>
      <c r="L4175" s="6">
        <v>16.333990147783425</v>
      </c>
      <c r="M4175" s="6">
        <v>3683.096</v>
      </c>
      <c r="N4175" s="6">
        <v>-38.096000000000004</v>
      </c>
    </row>
    <row r="4176" spans="1:14" x14ac:dyDescent="0.25">
      <c r="A4176" s="5" t="s">
        <v>1657</v>
      </c>
      <c r="B4176" s="5" t="s">
        <v>50</v>
      </c>
      <c r="C4176" s="5" t="s">
        <v>42</v>
      </c>
      <c r="D4176" s="5" t="s">
        <v>43</v>
      </c>
      <c r="E4176" s="6">
        <v>0</v>
      </c>
      <c r="F4176" s="6">
        <v>54278.895522388062</v>
      </c>
      <c r="G4176" s="6">
        <v>-54278.895522388062</v>
      </c>
      <c r="H4176" s="6">
        <v>54550.29</v>
      </c>
      <c r="I4176" s="6">
        <v>-54550.29</v>
      </c>
      <c r="J4176" s="6">
        <v>0</v>
      </c>
      <c r="K4176" s="6">
        <v>43543.992039801</v>
      </c>
      <c r="L4176" s="6">
        <v>-43543.992039801</v>
      </c>
      <c r="M4176" s="6">
        <v>43761.712</v>
      </c>
      <c r="N4176" s="6">
        <v>-43761.712</v>
      </c>
    </row>
    <row r="4177" spans="1:14" x14ac:dyDescent="0.25">
      <c r="A4177" s="5" t="s">
        <v>1657</v>
      </c>
      <c r="B4177" s="5" t="s">
        <v>51</v>
      </c>
      <c r="C4177" s="5" t="s">
        <v>42</v>
      </c>
      <c r="D4177" s="5" t="s">
        <v>43</v>
      </c>
      <c r="E4177" s="6">
        <v>246270.22</v>
      </c>
      <c r="F4177" s="6">
        <v>245948.22772277228</v>
      </c>
      <c r="G4177" s="6">
        <v>321.99227722772048</v>
      </c>
      <c r="H4177" s="6">
        <v>248407.71</v>
      </c>
      <c r="I4177" s="6">
        <v>-2137.4899999999907</v>
      </c>
      <c r="J4177" s="6">
        <v>43601</v>
      </c>
      <c r="K4177" s="6">
        <v>43543.992079207921</v>
      </c>
      <c r="L4177" s="6">
        <v>57.007920792078949</v>
      </c>
      <c r="M4177" s="6">
        <v>43979.432000000001</v>
      </c>
      <c r="N4177" s="6">
        <v>-378.4320000000007</v>
      </c>
    </row>
    <row r="4178" spans="1:14" x14ac:dyDescent="0.25">
      <c r="A4178" s="5" t="s">
        <v>1657</v>
      </c>
      <c r="B4178" s="5" t="s">
        <v>52</v>
      </c>
      <c r="C4178" s="5" t="s">
        <v>42</v>
      </c>
      <c r="D4178" s="5" t="s">
        <v>53</v>
      </c>
      <c r="E4178" s="6">
        <v>193166.05</v>
      </c>
      <c r="F4178" s="6">
        <v>192623.84158415842</v>
      </c>
      <c r="G4178" s="6">
        <v>542.20841584156733</v>
      </c>
      <c r="H4178" s="6">
        <v>194550.08</v>
      </c>
      <c r="I4178" s="6">
        <v>-1384.0299999999988</v>
      </c>
      <c r="J4178" s="6">
        <v>32750</v>
      </c>
      <c r="K4178" s="6">
        <v>32657.994059405941</v>
      </c>
      <c r="L4178" s="6">
        <v>92.005940594059211</v>
      </c>
      <c r="M4178" s="6">
        <v>32984.574000000001</v>
      </c>
      <c r="N4178" s="6">
        <v>-234.57400000000052</v>
      </c>
    </row>
    <row r="4179" spans="1:14" x14ac:dyDescent="0.25">
      <c r="A4179" s="5" t="s">
        <v>1657</v>
      </c>
      <c r="B4179" s="5" t="s">
        <v>54</v>
      </c>
      <c r="C4179" s="5" t="s">
        <v>42</v>
      </c>
      <c r="D4179" s="5" t="s">
        <v>55</v>
      </c>
      <c r="E4179" s="6">
        <v>2198.54</v>
      </c>
      <c r="F4179" s="6">
        <v>2155.4313725490197</v>
      </c>
      <c r="G4179" s="6">
        <v>43.108627450980293</v>
      </c>
      <c r="H4179" s="6">
        <v>2198.54</v>
      </c>
      <c r="I4179" s="6">
        <v>0</v>
      </c>
      <c r="J4179" s="6">
        <v>399.73399999999998</v>
      </c>
      <c r="K4179" s="6">
        <v>391.89607843137259</v>
      </c>
      <c r="L4179" s="6">
        <v>7.8379215686273938</v>
      </c>
      <c r="M4179" s="6">
        <v>399.73399999999998</v>
      </c>
      <c r="N4179" s="6">
        <v>0</v>
      </c>
    </row>
    <row r="4180" spans="1:14" x14ac:dyDescent="0.25">
      <c r="A4180" s="5" t="s">
        <v>1658</v>
      </c>
      <c r="B4180" s="5" t="s">
        <v>25</v>
      </c>
      <c r="C4180" s="5" t="s">
        <v>26</v>
      </c>
      <c r="D4180" s="5" t="s">
        <v>27</v>
      </c>
      <c r="E4180" s="6">
        <v>17912.61</v>
      </c>
      <c r="F4180" s="6">
        <v>0</v>
      </c>
      <c r="G4180" s="6">
        <v>17912.61</v>
      </c>
      <c r="H4180" s="6">
        <v>0</v>
      </c>
      <c r="I4180" s="6">
        <v>17912.61</v>
      </c>
      <c r="J4180" s="6">
        <v>0</v>
      </c>
      <c r="K4180" s="6">
        <v>0</v>
      </c>
      <c r="L4180" s="6">
        <v>0</v>
      </c>
      <c r="M4180" s="6">
        <v>0</v>
      </c>
      <c r="N4180" s="6">
        <v>0</v>
      </c>
    </row>
    <row r="4181" spans="1:14" x14ac:dyDescent="0.25">
      <c r="A4181" s="5" t="s">
        <v>1658</v>
      </c>
      <c r="B4181" s="5" t="s">
        <v>30</v>
      </c>
      <c r="C4181" s="5" t="s">
        <v>29</v>
      </c>
      <c r="D4181" s="5" t="s">
        <v>27</v>
      </c>
      <c r="E4181" s="6">
        <v>381.75</v>
      </c>
      <c r="F4181" s="6">
        <v>0</v>
      </c>
      <c r="G4181" s="6">
        <v>381.75</v>
      </c>
      <c r="H4181" s="6">
        <v>387.7</v>
      </c>
      <c r="I4181" s="6">
        <v>-5.9499999999999886</v>
      </c>
      <c r="J4181" s="6">
        <v>0</v>
      </c>
      <c r="K4181" s="6">
        <v>0</v>
      </c>
      <c r="L4181" s="6">
        <v>0</v>
      </c>
      <c r="M4181" s="6">
        <v>0</v>
      </c>
      <c r="N4181" s="6">
        <v>0</v>
      </c>
    </row>
    <row r="4182" spans="1:14" x14ac:dyDescent="0.25">
      <c r="A4182" s="5" t="s">
        <v>1658</v>
      </c>
      <c r="B4182" s="5" t="s">
        <v>31</v>
      </c>
      <c r="C4182" s="5" t="s">
        <v>29</v>
      </c>
      <c r="D4182" s="5" t="s">
        <v>27</v>
      </c>
      <c r="E4182" s="6">
        <v>1712.24</v>
      </c>
      <c r="F4182" s="6">
        <v>0</v>
      </c>
      <c r="G4182" s="6">
        <v>1712.24</v>
      </c>
      <c r="H4182" s="6">
        <v>1738.93</v>
      </c>
      <c r="I4182" s="6">
        <v>-26.690000000000055</v>
      </c>
      <c r="J4182" s="6">
        <v>0</v>
      </c>
      <c r="K4182" s="6">
        <v>0</v>
      </c>
      <c r="L4182" s="6">
        <v>0</v>
      </c>
      <c r="M4182" s="6">
        <v>0</v>
      </c>
      <c r="N4182" s="6">
        <v>0</v>
      </c>
    </row>
    <row r="4183" spans="1:14" x14ac:dyDescent="0.25">
      <c r="A4183" s="5" t="s">
        <v>1658</v>
      </c>
      <c r="B4183" s="5" t="s">
        <v>32</v>
      </c>
      <c r="C4183" s="5" t="s">
        <v>33</v>
      </c>
      <c r="D4183" s="5" t="s">
        <v>27</v>
      </c>
      <c r="E4183" s="6">
        <v>3314.98</v>
      </c>
      <c r="F4183" s="6">
        <v>0</v>
      </c>
      <c r="G4183" s="6">
        <v>3314.98</v>
      </c>
      <c r="H4183" s="6">
        <v>3886.41</v>
      </c>
      <c r="I4183" s="6">
        <v>-571.42999999999984</v>
      </c>
      <c r="J4183" s="6">
        <v>8.17</v>
      </c>
      <c r="K4183" s="6">
        <v>0</v>
      </c>
      <c r="L4183" s="6">
        <v>8.17</v>
      </c>
      <c r="M4183" s="6">
        <v>9.5779999999999994</v>
      </c>
      <c r="N4183" s="6">
        <v>-1.4079999999999995</v>
      </c>
    </row>
    <row r="4184" spans="1:14" x14ac:dyDescent="0.25">
      <c r="A4184" s="5" t="s">
        <v>1658</v>
      </c>
      <c r="B4184" s="5" t="s">
        <v>28</v>
      </c>
      <c r="C4184" s="5" t="s">
        <v>29</v>
      </c>
      <c r="D4184" s="5" t="s">
        <v>27</v>
      </c>
      <c r="E4184" s="6">
        <v>12199.11</v>
      </c>
      <c r="F4184" s="6">
        <v>0</v>
      </c>
      <c r="G4184" s="6">
        <v>12199.11</v>
      </c>
      <c r="H4184" s="6">
        <v>12389.22</v>
      </c>
      <c r="I4184" s="6">
        <v>-190.10999999999876</v>
      </c>
      <c r="J4184" s="6">
        <v>0</v>
      </c>
      <c r="K4184" s="6">
        <v>0</v>
      </c>
      <c r="L4184" s="6">
        <v>0</v>
      </c>
      <c r="M4184" s="6">
        <v>0</v>
      </c>
      <c r="N4184" s="6">
        <v>0</v>
      </c>
    </row>
    <row r="4185" spans="1:14" x14ac:dyDescent="0.25">
      <c r="A4185" s="5" t="s">
        <v>1658</v>
      </c>
      <c r="B4185" s="5" t="s">
        <v>34</v>
      </c>
      <c r="C4185" s="5" t="s">
        <v>33</v>
      </c>
      <c r="D4185" s="5" t="s">
        <v>27</v>
      </c>
      <c r="E4185" s="6">
        <v>14820.38</v>
      </c>
      <c r="F4185" s="6">
        <v>0</v>
      </c>
      <c r="G4185" s="6">
        <v>14820.38</v>
      </c>
      <c r="H4185" s="6">
        <v>17375.11</v>
      </c>
      <c r="I4185" s="6">
        <v>-2554.7300000000014</v>
      </c>
      <c r="J4185" s="6">
        <v>8.17</v>
      </c>
      <c r="K4185" s="6">
        <v>0</v>
      </c>
      <c r="L4185" s="6">
        <v>8.17</v>
      </c>
      <c r="M4185" s="6">
        <v>9.5779999999999994</v>
      </c>
      <c r="N4185" s="6">
        <v>-1.4079999999999995</v>
      </c>
    </row>
    <row r="4186" spans="1:14" x14ac:dyDescent="0.25">
      <c r="A4186" s="5" t="s">
        <v>1658</v>
      </c>
      <c r="B4186" s="5" t="s">
        <v>35</v>
      </c>
      <c r="C4186" s="5" t="s">
        <v>33</v>
      </c>
      <c r="D4186" s="5" t="s">
        <v>27</v>
      </c>
      <c r="E4186" s="6">
        <v>17453.82</v>
      </c>
      <c r="F4186" s="6">
        <v>0</v>
      </c>
      <c r="G4186" s="6">
        <v>17453.82</v>
      </c>
      <c r="H4186" s="6">
        <v>20461.93</v>
      </c>
      <c r="I4186" s="6">
        <v>-3008.1100000000006</v>
      </c>
      <c r="J4186" s="6">
        <v>171.57</v>
      </c>
      <c r="K4186" s="6">
        <v>0</v>
      </c>
      <c r="L4186" s="6">
        <v>171.57</v>
      </c>
      <c r="M4186" s="6">
        <v>201.14</v>
      </c>
      <c r="N4186" s="6">
        <v>-29.569999999999993</v>
      </c>
    </row>
    <row r="4187" spans="1:14" x14ac:dyDescent="0.25">
      <c r="A4187" s="5" t="s">
        <v>1658</v>
      </c>
      <c r="B4187" s="5" t="s">
        <v>36</v>
      </c>
      <c r="C4187" s="5" t="s">
        <v>29</v>
      </c>
      <c r="D4187" s="5" t="s">
        <v>27</v>
      </c>
      <c r="E4187" s="6">
        <v>22003.83</v>
      </c>
      <c r="F4187" s="6">
        <v>0</v>
      </c>
      <c r="G4187" s="6">
        <v>22003.83</v>
      </c>
      <c r="H4187" s="6">
        <v>22346.74</v>
      </c>
      <c r="I4187" s="6">
        <v>-342.90999999999985</v>
      </c>
      <c r="J4187" s="6">
        <v>0</v>
      </c>
      <c r="K4187" s="6">
        <v>0</v>
      </c>
      <c r="L4187" s="6">
        <v>0</v>
      </c>
      <c r="M4187" s="6">
        <v>0</v>
      </c>
      <c r="N4187" s="6">
        <v>0</v>
      </c>
    </row>
    <row r="4188" spans="1:14" x14ac:dyDescent="0.25">
      <c r="A4188" s="5" t="s">
        <v>1658</v>
      </c>
      <c r="B4188" s="5" t="s">
        <v>37</v>
      </c>
      <c r="C4188" s="5" t="s">
        <v>29</v>
      </c>
      <c r="D4188" s="5" t="s">
        <v>27</v>
      </c>
      <c r="E4188" s="6">
        <v>48240.08</v>
      </c>
      <c r="F4188" s="6">
        <v>0</v>
      </c>
      <c r="G4188" s="6">
        <v>48240.08</v>
      </c>
      <c r="H4188" s="6">
        <v>48991.86</v>
      </c>
      <c r="I4188" s="6">
        <v>-751.77999999999884</v>
      </c>
      <c r="J4188" s="6">
        <v>0</v>
      </c>
      <c r="K4188" s="6">
        <v>0</v>
      </c>
      <c r="L4188" s="6">
        <v>0</v>
      </c>
      <c r="M4188" s="6">
        <v>0</v>
      </c>
      <c r="N4188" s="6">
        <v>0</v>
      </c>
    </row>
    <row r="4189" spans="1:14" x14ac:dyDescent="0.25">
      <c r="A4189" s="5" t="s">
        <v>1658</v>
      </c>
      <c r="B4189" s="5" t="s">
        <v>38</v>
      </c>
      <c r="C4189" s="5" t="s">
        <v>39</v>
      </c>
      <c r="D4189" s="5" t="s">
        <v>40</v>
      </c>
      <c r="E4189" s="6">
        <v>-1364176.27</v>
      </c>
      <c r="F4189" s="6">
        <v>0</v>
      </c>
      <c r="G4189" s="6">
        <v>-1364176.27</v>
      </c>
      <c r="H4189" s="6">
        <v>-1364176.57</v>
      </c>
      <c r="I4189" s="6">
        <v>0.30000000004656613</v>
      </c>
      <c r="J4189" s="6">
        <v>-6992</v>
      </c>
      <c r="K4189" s="6">
        <v>0</v>
      </c>
      <c r="L4189" s="6">
        <v>-6992</v>
      </c>
      <c r="M4189" s="6">
        <v>-6992</v>
      </c>
      <c r="N4189" s="6">
        <v>0</v>
      </c>
    </row>
    <row r="4190" spans="1:14" x14ac:dyDescent="0.25">
      <c r="A4190" s="5" t="s">
        <v>1658</v>
      </c>
      <c r="B4190" s="5" t="s">
        <v>92</v>
      </c>
      <c r="C4190" s="5" t="s">
        <v>42</v>
      </c>
      <c r="D4190" s="5" t="s">
        <v>43</v>
      </c>
      <c r="E4190" s="6">
        <v>51.07</v>
      </c>
      <c r="F4190" s="6">
        <v>0</v>
      </c>
      <c r="G4190" s="6">
        <v>51.07</v>
      </c>
      <c r="H4190" s="6">
        <v>0</v>
      </c>
      <c r="I4190" s="6">
        <v>51.07</v>
      </c>
      <c r="J4190" s="6">
        <v>600</v>
      </c>
      <c r="K4190" s="6">
        <v>0</v>
      </c>
      <c r="L4190" s="6">
        <v>600</v>
      </c>
      <c r="M4190" s="6">
        <v>0</v>
      </c>
      <c r="N4190" s="6">
        <v>600</v>
      </c>
    </row>
    <row r="4191" spans="1:14" x14ac:dyDescent="0.25">
      <c r="A4191" s="5" t="s">
        <v>1658</v>
      </c>
      <c r="B4191" s="5" t="s">
        <v>41</v>
      </c>
      <c r="C4191" s="5" t="s">
        <v>42</v>
      </c>
      <c r="D4191" s="5" t="s">
        <v>43</v>
      </c>
      <c r="E4191" s="6">
        <v>5349.93</v>
      </c>
      <c r="F4191" s="6">
        <v>5346.3645320197047</v>
      </c>
      <c r="G4191" s="6">
        <v>3.5654679802955798</v>
      </c>
      <c r="H4191" s="6">
        <v>5426.56</v>
      </c>
      <c r="I4191" s="6">
        <v>-76.630000000000109</v>
      </c>
      <c r="J4191" s="6">
        <v>83960</v>
      </c>
      <c r="K4191" s="6">
        <v>83904</v>
      </c>
      <c r="L4191" s="6">
        <v>56</v>
      </c>
      <c r="M4191" s="6">
        <v>85162.559999999998</v>
      </c>
      <c r="N4191" s="6">
        <v>-1202.5599999999977</v>
      </c>
    </row>
    <row r="4192" spans="1:14" x14ac:dyDescent="0.25">
      <c r="A4192" s="5" t="s">
        <v>1658</v>
      </c>
      <c r="B4192" s="5" t="s">
        <v>44</v>
      </c>
      <c r="C4192" s="5" t="s">
        <v>42</v>
      </c>
      <c r="D4192" s="5" t="s">
        <v>43</v>
      </c>
      <c r="E4192" s="6">
        <v>7252</v>
      </c>
      <c r="F4192" s="6">
        <v>7243.7114427860697</v>
      </c>
      <c r="G4192" s="6">
        <v>8.2885572139302894</v>
      </c>
      <c r="H4192" s="6">
        <v>7279.93</v>
      </c>
      <c r="I4192" s="6">
        <v>-27.930000000000291</v>
      </c>
      <c r="J4192" s="6">
        <v>7000</v>
      </c>
      <c r="K4192" s="6">
        <v>6992</v>
      </c>
      <c r="L4192" s="6">
        <v>8</v>
      </c>
      <c r="M4192" s="6">
        <v>7026.96</v>
      </c>
      <c r="N4192" s="6">
        <v>-26.960000000000036</v>
      </c>
    </row>
    <row r="4193" spans="1:14" x14ac:dyDescent="0.25">
      <c r="A4193" s="5" t="s">
        <v>1658</v>
      </c>
      <c r="B4193" s="5" t="s">
        <v>45</v>
      </c>
      <c r="C4193" s="5" t="s">
        <v>42</v>
      </c>
      <c r="D4193" s="5" t="s">
        <v>43</v>
      </c>
      <c r="E4193" s="6">
        <v>23763.29</v>
      </c>
      <c r="F4193" s="6">
        <v>22915.024630541873</v>
      </c>
      <c r="G4193" s="6">
        <v>848.26536945812768</v>
      </c>
      <c r="H4193" s="6">
        <v>23258.75</v>
      </c>
      <c r="I4193" s="6">
        <v>504.54000000000087</v>
      </c>
      <c r="J4193" s="6">
        <v>87010</v>
      </c>
      <c r="K4193" s="6">
        <v>83904</v>
      </c>
      <c r="L4193" s="6">
        <v>3106</v>
      </c>
      <c r="M4193" s="6">
        <v>85162.559999999998</v>
      </c>
      <c r="N4193" s="6">
        <v>1847.4400000000023</v>
      </c>
    </row>
    <row r="4194" spans="1:14" x14ac:dyDescent="0.25">
      <c r="A4194" s="5" t="s">
        <v>1658</v>
      </c>
      <c r="B4194" s="5" t="s">
        <v>46</v>
      </c>
      <c r="C4194" s="5" t="s">
        <v>42</v>
      </c>
      <c r="D4194" s="5" t="s">
        <v>43</v>
      </c>
      <c r="E4194" s="6">
        <v>28150.39</v>
      </c>
      <c r="F4194" s="6">
        <v>27705.940886699507</v>
      </c>
      <c r="G4194" s="6">
        <v>444.44911330049217</v>
      </c>
      <c r="H4194" s="6">
        <v>28121.53</v>
      </c>
      <c r="I4194" s="6">
        <v>28.860000000000582</v>
      </c>
      <c r="J4194" s="6">
        <v>85250</v>
      </c>
      <c r="K4194" s="6">
        <v>83904</v>
      </c>
      <c r="L4194" s="6">
        <v>1346</v>
      </c>
      <c r="M4194" s="6">
        <v>85162.559999999998</v>
      </c>
      <c r="N4194" s="6">
        <v>87.440000000002328</v>
      </c>
    </row>
    <row r="4195" spans="1:14" x14ac:dyDescent="0.25">
      <c r="A4195" s="5" t="s">
        <v>1658</v>
      </c>
      <c r="B4195" s="5" t="s">
        <v>47</v>
      </c>
      <c r="C4195" s="5" t="s">
        <v>42</v>
      </c>
      <c r="D4195" s="5" t="s">
        <v>43</v>
      </c>
      <c r="E4195" s="6">
        <v>39518.53</v>
      </c>
      <c r="F4195" s="6">
        <v>39450.823529411762</v>
      </c>
      <c r="G4195" s="6">
        <v>67.706470588236698</v>
      </c>
      <c r="H4195" s="6">
        <v>40239.839999999997</v>
      </c>
      <c r="I4195" s="6">
        <v>-721.30999999999767</v>
      </c>
      <c r="J4195" s="6">
        <v>84048</v>
      </c>
      <c r="K4195" s="6">
        <v>83904</v>
      </c>
      <c r="L4195" s="6">
        <v>144</v>
      </c>
      <c r="M4195" s="6">
        <v>85582.080000000002</v>
      </c>
      <c r="N4195" s="6">
        <v>-1534.0800000000017</v>
      </c>
    </row>
    <row r="4196" spans="1:14" x14ac:dyDescent="0.25">
      <c r="A4196" s="5" t="s">
        <v>1658</v>
      </c>
      <c r="B4196" s="5" t="s">
        <v>1364</v>
      </c>
      <c r="C4196" s="5" t="s">
        <v>42</v>
      </c>
      <c r="D4196" s="5" t="s">
        <v>43</v>
      </c>
      <c r="E4196" s="6">
        <v>87594.95</v>
      </c>
      <c r="F4196" s="6">
        <v>87287.004975124379</v>
      </c>
      <c r="G4196" s="6">
        <v>307.9450248756184</v>
      </c>
      <c r="H4196" s="6">
        <v>87723.44</v>
      </c>
      <c r="I4196" s="6">
        <v>-128.49000000000524</v>
      </c>
      <c r="J4196" s="6">
        <v>84200</v>
      </c>
      <c r="K4196" s="6">
        <v>83904</v>
      </c>
      <c r="L4196" s="6">
        <v>296</v>
      </c>
      <c r="M4196" s="6">
        <v>84323.520000000004</v>
      </c>
      <c r="N4196" s="6">
        <v>-123.52000000000407</v>
      </c>
    </row>
    <row r="4197" spans="1:14" x14ac:dyDescent="0.25">
      <c r="A4197" s="5" t="s">
        <v>1658</v>
      </c>
      <c r="B4197" s="5" t="s">
        <v>48</v>
      </c>
      <c r="C4197" s="5" t="s">
        <v>42</v>
      </c>
      <c r="D4197" s="5" t="s">
        <v>43</v>
      </c>
      <c r="E4197" s="6">
        <v>89489.98</v>
      </c>
      <c r="F4197" s="6">
        <v>87466.394088669957</v>
      </c>
      <c r="G4197" s="6">
        <v>2023.5859113300394</v>
      </c>
      <c r="H4197" s="6">
        <v>88778.39</v>
      </c>
      <c r="I4197" s="6">
        <v>711.58999999999651</v>
      </c>
      <c r="J4197" s="6">
        <v>85845</v>
      </c>
      <c r="K4197" s="6">
        <v>83904</v>
      </c>
      <c r="L4197" s="6">
        <v>1941</v>
      </c>
      <c r="M4197" s="6">
        <v>85162.559999999998</v>
      </c>
      <c r="N4197" s="6">
        <v>682.44000000000233</v>
      </c>
    </row>
    <row r="4198" spans="1:14" x14ac:dyDescent="0.25">
      <c r="A4198" s="5" t="s">
        <v>1658</v>
      </c>
      <c r="B4198" s="5" t="s">
        <v>49</v>
      </c>
      <c r="C4198" s="5" t="s">
        <v>42</v>
      </c>
      <c r="D4198" s="5" t="s">
        <v>43</v>
      </c>
      <c r="E4198" s="6">
        <v>96946.2</v>
      </c>
      <c r="F4198" s="6">
        <v>96559.517241379304</v>
      </c>
      <c r="G4198" s="6">
        <v>386.68275862069277</v>
      </c>
      <c r="H4198" s="6">
        <v>98007.91</v>
      </c>
      <c r="I4198" s="6">
        <v>-1061.7100000000064</v>
      </c>
      <c r="J4198" s="6">
        <v>7020</v>
      </c>
      <c r="K4198" s="6">
        <v>6992</v>
      </c>
      <c r="L4198" s="6">
        <v>28</v>
      </c>
      <c r="M4198" s="6">
        <v>7096.88</v>
      </c>
      <c r="N4198" s="6">
        <v>-76.880000000000109</v>
      </c>
    </row>
    <row r="4199" spans="1:14" x14ac:dyDescent="0.25">
      <c r="A4199" s="5" t="s">
        <v>1658</v>
      </c>
      <c r="B4199" s="5" t="s">
        <v>51</v>
      </c>
      <c r="C4199" s="5" t="s">
        <v>42</v>
      </c>
      <c r="D4199" s="5" t="s">
        <v>43</v>
      </c>
      <c r="E4199" s="6">
        <v>474663.66</v>
      </c>
      <c r="F4199" s="6">
        <v>473912.44554455444</v>
      </c>
      <c r="G4199" s="6">
        <v>751.21445544552989</v>
      </c>
      <c r="H4199" s="6">
        <v>478651.57</v>
      </c>
      <c r="I4199" s="6">
        <v>-3987.9100000000326</v>
      </c>
      <c r="J4199" s="6">
        <v>84037</v>
      </c>
      <c r="K4199" s="6">
        <v>83904</v>
      </c>
      <c r="L4199" s="6">
        <v>133</v>
      </c>
      <c r="M4199" s="6">
        <v>84743.039999999994</v>
      </c>
      <c r="N4199" s="6">
        <v>-706.0399999999936</v>
      </c>
    </row>
    <row r="4200" spans="1:14" x14ac:dyDescent="0.25">
      <c r="A4200" s="5" t="s">
        <v>1658</v>
      </c>
      <c r="B4200" s="5" t="s">
        <v>52</v>
      </c>
      <c r="C4200" s="5" t="s">
        <v>42</v>
      </c>
      <c r="D4200" s="5" t="s">
        <v>53</v>
      </c>
      <c r="E4200" s="6">
        <v>369121.16</v>
      </c>
      <c r="F4200" s="6">
        <v>371162.81188118813</v>
      </c>
      <c r="G4200" s="6">
        <v>-2041.6518811881542</v>
      </c>
      <c r="H4200" s="6">
        <v>374874.44</v>
      </c>
      <c r="I4200" s="6">
        <v>-5753.2800000000279</v>
      </c>
      <c r="J4200" s="6">
        <v>62582</v>
      </c>
      <c r="K4200" s="6">
        <v>62928</v>
      </c>
      <c r="L4200" s="6">
        <v>-346</v>
      </c>
      <c r="M4200" s="6">
        <v>63557.279999999999</v>
      </c>
      <c r="N4200" s="6">
        <v>-975.27999999999884</v>
      </c>
    </row>
    <row r="4201" spans="1:14" x14ac:dyDescent="0.25">
      <c r="A4201" s="5" t="s">
        <v>1658</v>
      </c>
      <c r="B4201" s="5" t="s">
        <v>54</v>
      </c>
      <c r="C4201" s="5" t="s">
        <v>42</v>
      </c>
      <c r="D4201" s="5" t="s">
        <v>55</v>
      </c>
      <c r="E4201" s="6">
        <v>4236.3100000000004</v>
      </c>
      <c r="F4201" s="6">
        <v>4153.2450980392159</v>
      </c>
      <c r="G4201" s="6">
        <v>83.064901960784482</v>
      </c>
      <c r="H4201" s="6">
        <v>4236.3100000000004</v>
      </c>
      <c r="I4201" s="6">
        <v>0</v>
      </c>
      <c r="J4201" s="6">
        <v>770.23900000000003</v>
      </c>
      <c r="K4201" s="6">
        <v>755.13627450980403</v>
      </c>
      <c r="L4201" s="6">
        <v>15.102725490196008</v>
      </c>
      <c r="M4201" s="6">
        <v>770.23900000000003</v>
      </c>
      <c r="N4201" s="6">
        <v>0</v>
      </c>
    </row>
    <row r="4202" spans="1:14" x14ac:dyDescent="0.25">
      <c r="A4202" s="5" t="s">
        <v>1659</v>
      </c>
      <c r="B4202" s="5" t="s">
        <v>25</v>
      </c>
      <c r="C4202" s="5" t="s">
        <v>26</v>
      </c>
      <c r="D4202" s="5" t="s">
        <v>27</v>
      </c>
      <c r="E4202" s="6">
        <v>-2148.5</v>
      </c>
      <c r="F4202" s="6">
        <v>0</v>
      </c>
      <c r="G4202" s="6">
        <v>-2148.5</v>
      </c>
      <c r="H4202" s="6">
        <v>0</v>
      </c>
      <c r="I4202" s="6">
        <v>-2148.5</v>
      </c>
      <c r="J4202" s="6">
        <v>0</v>
      </c>
      <c r="K4202" s="6">
        <v>0</v>
      </c>
      <c r="L4202" s="6">
        <v>0</v>
      </c>
      <c r="M4202" s="6">
        <v>0</v>
      </c>
      <c r="N4202" s="6">
        <v>0</v>
      </c>
    </row>
    <row r="4203" spans="1:14" x14ac:dyDescent="0.25">
      <c r="A4203" s="5" t="s">
        <v>1659</v>
      </c>
      <c r="B4203" s="5" t="s">
        <v>30</v>
      </c>
      <c r="C4203" s="5" t="s">
        <v>29</v>
      </c>
      <c r="D4203" s="5" t="s">
        <v>27</v>
      </c>
      <c r="E4203" s="6">
        <v>279.91000000000003</v>
      </c>
      <c r="F4203" s="6">
        <v>0</v>
      </c>
      <c r="G4203" s="6">
        <v>279.91000000000003</v>
      </c>
      <c r="H4203" s="6">
        <v>281.39</v>
      </c>
      <c r="I4203" s="6">
        <v>-1.4799999999999613</v>
      </c>
      <c r="J4203" s="6">
        <v>0</v>
      </c>
      <c r="K4203" s="6">
        <v>0</v>
      </c>
      <c r="L4203" s="6">
        <v>0</v>
      </c>
      <c r="M4203" s="6">
        <v>0</v>
      </c>
      <c r="N4203" s="6">
        <v>0</v>
      </c>
    </row>
    <row r="4204" spans="1:14" x14ac:dyDescent="0.25">
      <c r="A4204" s="5" t="s">
        <v>1659</v>
      </c>
      <c r="B4204" s="5" t="s">
        <v>31</v>
      </c>
      <c r="C4204" s="5" t="s">
        <v>29</v>
      </c>
      <c r="D4204" s="5" t="s">
        <v>27</v>
      </c>
      <c r="E4204" s="6">
        <v>1255.47</v>
      </c>
      <c r="F4204" s="6">
        <v>0</v>
      </c>
      <c r="G4204" s="6">
        <v>1255.47</v>
      </c>
      <c r="H4204" s="6">
        <v>1262.0999999999999</v>
      </c>
      <c r="I4204" s="6">
        <v>-6.6299999999998818</v>
      </c>
      <c r="J4204" s="6">
        <v>0</v>
      </c>
      <c r="K4204" s="6">
        <v>0</v>
      </c>
      <c r="L4204" s="6">
        <v>0</v>
      </c>
      <c r="M4204" s="6">
        <v>0</v>
      </c>
      <c r="N4204" s="6">
        <v>0</v>
      </c>
    </row>
    <row r="4205" spans="1:14" x14ac:dyDescent="0.25">
      <c r="A4205" s="5" t="s">
        <v>1659</v>
      </c>
      <c r="B4205" s="5" t="s">
        <v>32</v>
      </c>
      <c r="C4205" s="5" t="s">
        <v>33</v>
      </c>
      <c r="D4205" s="5" t="s">
        <v>27</v>
      </c>
      <c r="E4205" s="6">
        <v>3010.67</v>
      </c>
      <c r="F4205" s="6">
        <v>0</v>
      </c>
      <c r="G4205" s="6">
        <v>3010.67</v>
      </c>
      <c r="H4205" s="6">
        <v>2834.77</v>
      </c>
      <c r="I4205" s="6">
        <v>175.90000000000009</v>
      </c>
      <c r="J4205" s="6">
        <v>7.42</v>
      </c>
      <c r="K4205" s="6">
        <v>0</v>
      </c>
      <c r="L4205" s="6">
        <v>7.42</v>
      </c>
      <c r="M4205" s="6">
        <v>6.9859999999999998</v>
      </c>
      <c r="N4205" s="6">
        <v>0.43400000000000016</v>
      </c>
    </row>
    <row r="4206" spans="1:14" x14ac:dyDescent="0.25">
      <c r="A4206" s="5" t="s">
        <v>1659</v>
      </c>
      <c r="B4206" s="5" t="s">
        <v>28</v>
      </c>
      <c r="C4206" s="5" t="s">
        <v>29</v>
      </c>
      <c r="D4206" s="5" t="s">
        <v>27</v>
      </c>
      <c r="E4206" s="6">
        <v>8944.75</v>
      </c>
      <c r="F4206" s="6">
        <v>0</v>
      </c>
      <c r="G4206" s="6">
        <v>8944.75</v>
      </c>
      <c r="H4206" s="6">
        <v>8992.02</v>
      </c>
      <c r="I4206" s="6">
        <v>-47.270000000000437</v>
      </c>
      <c r="J4206" s="6">
        <v>0</v>
      </c>
      <c r="K4206" s="6">
        <v>0</v>
      </c>
      <c r="L4206" s="6">
        <v>0</v>
      </c>
      <c r="M4206" s="6">
        <v>0</v>
      </c>
      <c r="N4206" s="6">
        <v>0</v>
      </c>
    </row>
    <row r="4207" spans="1:14" x14ac:dyDescent="0.25">
      <c r="A4207" s="5" t="s">
        <v>1659</v>
      </c>
      <c r="B4207" s="5" t="s">
        <v>34</v>
      </c>
      <c r="C4207" s="5" t="s">
        <v>33</v>
      </c>
      <c r="D4207" s="5" t="s">
        <v>27</v>
      </c>
      <c r="E4207" s="6">
        <v>13459.88</v>
      </c>
      <c r="F4207" s="6">
        <v>0</v>
      </c>
      <c r="G4207" s="6">
        <v>13459.88</v>
      </c>
      <c r="H4207" s="6">
        <v>12673.49</v>
      </c>
      <c r="I4207" s="6">
        <v>786.38999999999942</v>
      </c>
      <c r="J4207" s="6">
        <v>7.42</v>
      </c>
      <c r="K4207" s="6">
        <v>0</v>
      </c>
      <c r="L4207" s="6">
        <v>7.42</v>
      </c>
      <c r="M4207" s="6">
        <v>6.9859999999999998</v>
      </c>
      <c r="N4207" s="6">
        <v>0.43400000000000016</v>
      </c>
    </row>
    <row r="4208" spans="1:14" x14ac:dyDescent="0.25">
      <c r="A4208" s="5" t="s">
        <v>1659</v>
      </c>
      <c r="B4208" s="5" t="s">
        <v>35</v>
      </c>
      <c r="C4208" s="5" t="s">
        <v>33</v>
      </c>
      <c r="D4208" s="5" t="s">
        <v>27</v>
      </c>
      <c r="E4208" s="6">
        <v>15851.57</v>
      </c>
      <c r="F4208" s="6">
        <v>0</v>
      </c>
      <c r="G4208" s="6">
        <v>15851.57</v>
      </c>
      <c r="H4208" s="6">
        <v>14925.03</v>
      </c>
      <c r="I4208" s="6">
        <v>926.53999999999905</v>
      </c>
      <c r="J4208" s="6">
        <v>155.82</v>
      </c>
      <c r="K4208" s="6">
        <v>0</v>
      </c>
      <c r="L4208" s="6">
        <v>155.82</v>
      </c>
      <c r="M4208" s="6">
        <v>146.71199999999999</v>
      </c>
      <c r="N4208" s="6">
        <v>9.1080000000000041</v>
      </c>
    </row>
    <row r="4209" spans="1:14" x14ac:dyDescent="0.25">
      <c r="A4209" s="5" t="s">
        <v>1659</v>
      </c>
      <c r="B4209" s="5" t="s">
        <v>36</v>
      </c>
      <c r="C4209" s="5" t="s">
        <v>29</v>
      </c>
      <c r="D4209" s="5" t="s">
        <v>27</v>
      </c>
      <c r="E4209" s="6">
        <v>16133.87</v>
      </c>
      <c r="F4209" s="6">
        <v>0</v>
      </c>
      <c r="G4209" s="6">
        <v>16133.87</v>
      </c>
      <c r="H4209" s="6">
        <v>16219.13</v>
      </c>
      <c r="I4209" s="6">
        <v>-85.259999999998399</v>
      </c>
      <c r="J4209" s="6">
        <v>0</v>
      </c>
      <c r="K4209" s="6">
        <v>0</v>
      </c>
      <c r="L4209" s="6">
        <v>0</v>
      </c>
      <c r="M4209" s="6">
        <v>0</v>
      </c>
      <c r="N4209" s="6">
        <v>0</v>
      </c>
    </row>
    <row r="4210" spans="1:14" x14ac:dyDescent="0.25">
      <c r="A4210" s="5" t="s">
        <v>1659</v>
      </c>
      <c r="B4210" s="5" t="s">
        <v>37</v>
      </c>
      <c r="C4210" s="5" t="s">
        <v>29</v>
      </c>
      <c r="D4210" s="5" t="s">
        <v>27</v>
      </c>
      <c r="E4210" s="6">
        <v>35371.08</v>
      </c>
      <c r="F4210" s="6">
        <v>0</v>
      </c>
      <c r="G4210" s="6">
        <v>35371.08</v>
      </c>
      <c r="H4210" s="6">
        <v>35558</v>
      </c>
      <c r="I4210" s="6">
        <v>-186.91999999999825</v>
      </c>
      <c r="J4210" s="6">
        <v>0</v>
      </c>
      <c r="K4210" s="6">
        <v>0</v>
      </c>
      <c r="L4210" s="6">
        <v>0</v>
      </c>
      <c r="M4210" s="6">
        <v>0</v>
      </c>
      <c r="N4210" s="6">
        <v>0</v>
      </c>
    </row>
    <row r="4211" spans="1:14" x14ac:dyDescent="0.25">
      <c r="A4211" s="5" t="s">
        <v>1659</v>
      </c>
      <c r="B4211" s="5" t="s">
        <v>1539</v>
      </c>
      <c r="C4211" s="5" t="s">
        <v>39</v>
      </c>
      <c r="D4211" s="5" t="s">
        <v>40</v>
      </c>
      <c r="E4211" s="6">
        <v>-925757.61</v>
      </c>
      <c r="F4211" s="6">
        <v>0</v>
      </c>
      <c r="G4211" s="6">
        <v>-925757.61</v>
      </c>
      <c r="H4211" s="6">
        <v>-925757.43</v>
      </c>
      <c r="I4211" s="6">
        <v>-0.17999999993480742</v>
      </c>
      <c r="J4211" s="6">
        <v>-5100</v>
      </c>
      <c r="K4211" s="6">
        <v>0</v>
      </c>
      <c r="L4211" s="6">
        <v>-5100</v>
      </c>
      <c r="M4211" s="6">
        <v>-5100</v>
      </c>
      <c r="N4211" s="6">
        <v>0</v>
      </c>
    </row>
    <row r="4212" spans="1:14" x14ac:dyDescent="0.25">
      <c r="A4212" s="5" t="s">
        <v>1659</v>
      </c>
      <c r="B4212" s="5" t="s">
        <v>92</v>
      </c>
      <c r="C4212" s="5" t="s">
        <v>42</v>
      </c>
      <c r="D4212" s="5" t="s">
        <v>43</v>
      </c>
      <c r="E4212" s="6">
        <v>34.049999999999997</v>
      </c>
      <c r="F4212" s="6">
        <v>0</v>
      </c>
      <c r="G4212" s="6">
        <v>34.049999999999997</v>
      </c>
      <c r="H4212" s="6">
        <v>0</v>
      </c>
      <c r="I4212" s="6">
        <v>34.049999999999997</v>
      </c>
      <c r="J4212" s="6">
        <v>400</v>
      </c>
      <c r="K4212" s="6">
        <v>0</v>
      </c>
      <c r="L4212" s="6">
        <v>400</v>
      </c>
      <c r="M4212" s="6">
        <v>0</v>
      </c>
      <c r="N4212" s="6">
        <v>400</v>
      </c>
    </row>
    <row r="4213" spans="1:14" x14ac:dyDescent="0.25">
      <c r="A4213" s="5" t="s">
        <v>1659</v>
      </c>
      <c r="B4213" s="5" t="s">
        <v>1301</v>
      </c>
      <c r="C4213" s="5" t="s">
        <v>42</v>
      </c>
      <c r="D4213" s="5" t="s">
        <v>43</v>
      </c>
      <c r="E4213" s="6">
        <v>0</v>
      </c>
      <c r="F4213" s="6">
        <v>2499</v>
      </c>
      <c r="G4213" s="6">
        <v>-2499</v>
      </c>
      <c r="H4213" s="6">
        <v>2548.98</v>
      </c>
      <c r="I4213" s="6">
        <v>-2548.98</v>
      </c>
      <c r="J4213" s="6">
        <v>0</v>
      </c>
      <c r="K4213" s="6">
        <v>10200</v>
      </c>
      <c r="L4213" s="6">
        <v>-10200</v>
      </c>
      <c r="M4213" s="6">
        <v>10404</v>
      </c>
      <c r="N4213" s="6">
        <v>-10404</v>
      </c>
    </row>
    <row r="4214" spans="1:14" x14ac:dyDescent="0.25">
      <c r="A4214" s="5" t="s">
        <v>1659</v>
      </c>
      <c r="B4214" s="5" t="s">
        <v>107</v>
      </c>
      <c r="C4214" s="5" t="s">
        <v>42</v>
      </c>
      <c r="D4214" s="5" t="s">
        <v>43</v>
      </c>
      <c r="E4214" s="6">
        <v>3370.81</v>
      </c>
      <c r="F4214" s="6">
        <v>3354.3743842364534</v>
      </c>
      <c r="G4214" s="6">
        <v>16.435615763546593</v>
      </c>
      <c r="H4214" s="6">
        <v>3404.69</v>
      </c>
      <c r="I4214" s="6">
        <v>-33.880000000000109</v>
      </c>
      <c r="J4214" s="6">
        <v>61500</v>
      </c>
      <c r="K4214" s="6">
        <v>61200</v>
      </c>
      <c r="L4214" s="6">
        <v>300</v>
      </c>
      <c r="M4214" s="6">
        <v>62118</v>
      </c>
      <c r="N4214" s="6">
        <v>-618</v>
      </c>
    </row>
    <row r="4215" spans="1:14" x14ac:dyDescent="0.25">
      <c r="A4215" s="5" t="s">
        <v>1659</v>
      </c>
      <c r="B4215" s="5" t="s">
        <v>44</v>
      </c>
      <c r="C4215" s="5" t="s">
        <v>42</v>
      </c>
      <c r="D4215" s="5" t="s">
        <v>43</v>
      </c>
      <c r="E4215" s="6">
        <v>5060.05</v>
      </c>
      <c r="F4215" s="6">
        <v>5054.0995024875619</v>
      </c>
      <c r="G4215" s="6">
        <v>5.9504975124382327</v>
      </c>
      <c r="H4215" s="6">
        <v>5079.37</v>
      </c>
      <c r="I4215" s="6">
        <v>-19.319999999999709</v>
      </c>
      <c r="J4215" s="6">
        <v>5106</v>
      </c>
      <c r="K4215" s="6">
        <v>5100</v>
      </c>
      <c r="L4215" s="6">
        <v>6</v>
      </c>
      <c r="M4215" s="6">
        <v>5125.5</v>
      </c>
      <c r="N4215" s="6">
        <v>-19.5</v>
      </c>
    </row>
    <row r="4216" spans="1:14" x14ac:dyDescent="0.25">
      <c r="A4216" s="5" t="s">
        <v>1659</v>
      </c>
      <c r="B4216" s="5" t="s">
        <v>99</v>
      </c>
      <c r="C4216" s="5" t="s">
        <v>42</v>
      </c>
      <c r="D4216" s="5" t="s">
        <v>43</v>
      </c>
      <c r="E4216" s="6">
        <v>14645.61</v>
      </c>
      <c r="F4216" s="6">
        <v>14574.167487684728</v>
      </c>
      <c r="G4216" s="6">
        <v>71.442512315272324</v>
      </c>
      <c r="H4216" s="6">
        <v>14792.78</v>
      </c>
      <c r="I4216" s="6">
        <v>-147.17000000000007</v>
      </c>
      <c r="J4216" s="6">
        <v>61500</v>
      </c>
      <c r="K4216" s="6">
        <v>61200</v>
      </c>
      <c r="L4216" s="6">
        <v>300</v>
      </c>
      <c r="M4216" s="6">
        <v>62118</v>
      </c>
      <c r="N4216" s="6">
        <v>-618</v>
      </c>
    </row>
    <row r="4217" spans="1:14" x14ac:dyDescent="0.25">
      <c r="A4217" s="5" t="s">
        <v>1659</v>
      </c>
      <c r="B4217" s="5" t="s">
        <v>1505</v>
      </c>
      <c r="C4217" s="5" t="s">
        <v>42</v>
      </c>
      <c r="D4217" s="5" t="s">
        <v>43</v>
      </c>
      <c r="E4217" s="6">
        <v>17518.27</v>
      </c>
      <c r="F4217" s="6">
        <v>17432.817733990149</v>
      </c>
      <c r="G4217" s="6">
        <v>85.452266009851883</v>
      </c>
      <c r="H4217" s="6">
        <v>17694.310000000001</v>
      </c>
      <c r="I4217" s="6">
        <v>-176.04000000000087</v>
      </c>
      <c r="J4217" s="6">
        <v>61500</v>
      </c>
      <c r="K4217" s="6">
        <v>61200</v>
      </c>
      <c r="L4217" s="6">
        <v>300</v>
      </c>
      <c r="M4217" s="6">
        <v>62118</v>
      </c>
      <c r="N4217" s="6">
        <v>-618</v>
      </c>
    </row>
    <row r="4218" spans="1:14" x14ac:dyDescent="0.25">
      <c r="A4218" s="5" t="s">
        <v>1659</v>
      </c>
      <c r="B4218" s="5" t="s">
        <v>47</v>
      </c>
      <c r="C4218" s="5" t="s">
        <v>42</v>
      </c>
      <c r="D4218" s="5" t="s">
        <v>43</v>
      </c>
      <c r="E4218" s="6">
        <v>29163.06</v>
      </c>
      <c r="F4218" s="6">
        <v>28775.627450980392</v>
      </c>
      <c r="G4218" s="6">
        <v>387.43254901960972</v>
      </c>
      <c r="H4218" s="6">
        <v>29351.14</v>
      </c>
      <c r="I4218" s="6">
        <v>-188.07999999999811</v>
      </c>
      <c r="J4218" s="6">
        <v>62024</v>
      </c>
      <c r="K4218" s="6">
        <v>61200</v>
      </c>
      <c r="L4218" s="6">
        <v>824</v>
      </c>
      <c r="M4218" s="6">
        <v>62424</v>
      </c>
      <c r="N4218" s="6">
        <v>-400</v>
      </c>
    </row>
    <row r="4219" spans="1:14" x14ac:dyDescent="0.25">
      <c r="A4219" s="5" t="s">
        <v>1659</v>
      </c>
      <c r="B4219" s="5" t="s">
        <v>1534</v>
      </c>
      <c r="C4219" s="5" t="s">
        <v>42</v>
      </c>
      <c r="D4219" s="5" t="s">
        <v>43</v>
      </c>
      <c r="E4219" s="6">
        <v>32354.560000000001</v>
      </c>
      <c r="F4219" s="6">
        <v>32028</v>
      </c>
      <c r="G4219" s="6">
        <v>326.56000000000131</v>
      </c>
      <c r="H4219" s="6">
        <v>32508.42</v>
      </c>
      <c r="I4219" s="6">
        <v>-153.85999999999694</v>
      </c>
      <c r="J4219" s="6">
        <v>5152</v>
      </c>
      <c r="K4219" s="6">
        <v>5100</v>
      </c>
      <c r="L4219" s="6">
        <v>52</v>
      </c>
      <c r="M4219" s="6">
        <v>5176.5</v>
      </c>
      <c r="N4219" s="6">
        <v>-24.5</v>
      </c>
    </row>
    <row r="4220" spans="1:14" x14ac:dyDescent="0.25">
      <c r="A4220" s="5" t="s">
        <v>1659</v>
      </c>
      <c r="B4220" s="5" t="s">
        <v>1364</v>
      </c>
      <c r="C4220" s="5" t="s">
        <v>42</v>
      </c>
      <c r="D4220" s="5" t="s">
        <v>43</v>
      </c>
      <c r="E4220" s="6">
        <v>64499.839999999997</v>
      </c>
      <c r="F4220" s="6">
        <v>63667.582089552241</v>
      </c>
      <c r="G4220" s="6">
        <v>832.25791044775542</v>
      </c>
      <c r="H4220" s="6">
        <v>63985.919999999998</v>
      </c>
      <c r="I4220" s="6">
        <v>513.91999999999825</v>
      </c>
      <c r="J4220" s="6">
        <v>62000</v>
      </c>
      <c r="K4220" s="6">
        <v>61200</v>
      </c>
      <c r="L4220" s="6">
        <v>800</v>
      </c>
      <c r="M4220" s="6">
        <v>61506</v>
      </c>
      <c r="N4220" s="6">
        <v>494</v>
      </c>
    </row>
    <row r="4221" spans="1:14" x14ac:dyDescent="0.25">
      <c r="A4221" s="5" t="s">
        <v>1659</v>
      </c>
      <c r="B4221" s="5" t="s">
        <v>1535</v>
      </c>
      <c r="C4221" s="5" t="s">
        <v>42</v>
      </c>
      <c r="D4221" s="5" t="s">
        <v>43</v>
      </c>
      <c r="E4221" s="6">
        <v>86548.58</v>
      </c>
      <c r="F4221" s="6">
        <v>80620.28571428571</v>
      </c>
      <c r="G4221" s="6">
        <v>5928.2942857142916</v>
      </c>
      <c r="H4221" s="6">
        <v>81829.59</v>
      </c>
      <c r="I4221" s="6">
        <v>4718.9900000000052</v>
      </c>
      <c r="J4221" s="6">
        <v>65700</v>
      </c>
      <c r="K4221" s="6">
        <v>61200</v>
      </c>
      <c r="L4221" s="6">
        <v>4500</v>
      </c>
      <c r="M4221" s="6">
        <v>62118</v>
      </c>
      <c r="N4221" s="6">
        <v>3582</v>
      </c>
    </row>
    <row r="4222" spans="1:14" x14ac:dyDescent="0.25">
      <c r="A4222" s="5" t="s">
        <v>1659</v>
      </c>
      <c r="B4222" s="5" t="s">
        <v>103</v>
      </c>
      <c r="C4222" s="5" t="s">
        <v>42</v>
      </c>
      <c r="D4222" s="5" t="s">
        <v>43</v>
      </c>
      <c r="E4222" s="6">
        <v>310013.14</v>
      </c>
      <c r="F4222" s="6">
        <v>306943.70297029702</v>
      </c>
      <c r="G4222" s="6">
        <v>3069.4370297029964</v>
      </c>
      <c r="H4222" s="6">
        <v>310013.14</v>
      </c>
      <c r="I4222" s="6">
        <v>0</v>
      </c>
      <c r="J4222" s="6">
        <v>61812</v>
      </c>
      <c r="K4222" s="6">
        <v>61200</v>
      </c>
      <c r="L4222" s="6">
        <v>612</v>
      </c>
      <c r="M4222" s="6">
        <v>61812</v>
      </c>
      <c r="N4222" s="6">
        <v>0</v>
      </c>
    </row>
    <row r="4223" spans="1:14" x14ac:dyDescent="0.25">
      <c r="A4223" s="5" t="s">
        <v>1659</v>
      </c>
      <c r="B4223" s="5" t="s">
        <v>104</v>
      </c>
      <c r="C4223" s="5" t="s">
        <v>42</v>
      </c>
      <c r="D4223" s="5" t="s">
        <v>53</v>
      </c>
      <c r="E4223" s="6">
        <v>267300.95</v>
      </c>
      <c r="F4223" s="6">
        <v>267376.26865671645</v>
      </c>
      <c r="G4223" s="6">
        <v>-75.318656716437545</v>
      </c>
      <c r="H4223" s="6">
        <v>268713.15000000002</v>
      </c>
      <c r="I4223" s="6">
        <v>-1412.2000000000116</v>
      </c>
      <c r="J4223" s="6">
        <v>45887</v>
      </c>
      <c r="K4223" s="6">
        <v>45900</v>
      </c>
      <c r="L4223" s="6">
        <v>-13</v>
      </c>
      <c r="M4223" s="6">
        <v>46129.5</v>
      </c>
      <c r="N4223" s="6">
        <v>-242.5</v>
      </c>
    </row>
    <row r="4224" spans="1:14" x14ac:dyDescent="0.25">
      <c r="A4224" s="5" t="s">
        <v>1659</v>
      </c>
      <c r="B4224" s="5" t="s">
        <v>54</v>
      </c>
      <c r="C4224" s="5" t="s">
        <v>42</v>
      </c>
      <c r="D4224" s="5" t="s">
        <v>55</v>
      </c>
      <c r="E4224" s="6">
        <v>3089.99</v>
      </c>
      <c r="F4224" s="6">
        <v>3029.4019607843138</v>
      </c>
      <c r="G4224" s="6">
        <v>60.588039215685967</v>
      </c>
      <c r="H4224" s="6">
        <v>3089.99</v>
      </c>
      <c r="I4224" s="6">
        <v>0</v>
      </c>
      <c r="J4224" s="6">
        <v>561.81600000000003</v>
      </c>
      <c r="K4224" s="6">
        <v>550.80000000000007</v>
      </c>
      <c r="L4224" s="6">
        <v>11.015999999999963</v>
      </c>
      <c r="M4224" s="6">
        <v>561.81600000000003</v>
      </c>
      <c r="N4224" s="6">
        <v>0</v>
      </c>
    </row>
    <row r="4225" spans="1:14" x14ac:dyDescent="0.25">
      <c r="A4225" s="5" t="s">
        <v>1660</v>
      </c>
      <c r="B4225" s="5" t="s">
        <v>25</v>
      </c>
      <c r="C4225" s="5" t="s">
        <v>26</v>
      </c>
      <c r="D4225" s="5" t="s">
        <v>27</v>
      </c>
      <c r="E4225" s="6">
        <v>-721.79</v>
      </c>
      <c r="F4225" s="6">
        <v>0</v>
      </c>
      <c r="G4225" s="6">
        <v>-721.79</v>
      </c>
      <c r="H4225" s="6">
        <v>0</v>
      </c>
      <c r="I4225" s="6">
        <v>-721.79</v>
      </c>
      <c r="J4225" s="6">
        <v>0</v>
      </c>
      <c r="K4225" s="6">
        <v>0</v>
      </c>
      <c r="L4225" s="6">
        <v>0</v>
      </c>
      <c r="M4225" s="6">
        <v>0</v>
      </c>
      <c r="N4225" s="6">
        <v>0</v>
      </c>
    </row>
    <row r="4226" spans="1:14" x14ac:dyDescent="0.25">
      <c r="A4226" s="5" t="s">
        <v>1660</v>
      </c>
      <c r="B4226" s="5" t="s">
        <v>32</v>
      </c>
      <c r="C4226" s="5" t="s">
        <v>33</v>
      </c>
      <c r="D4226" s="5" t="s">
        <v>27</v>
      </c>
      <c r="E4226" s="6">
        <v>912.94</v>
      </c>
      <c r="F4226" s="6">
        <v>0</v>
      </c>
      <c r="G4226" s="6">
        <v>912.94</v>
      </c>
      <c r="H4226" s="6">
        <v>850.43</v>
      </c>
      <c r="I4226" s="6">
        <v>62.510000000000105</v>
      </c>
      <c r="J4226" s="6">
        <v>2.25</v>
      </c>
      <c r="K4226" s="6">
        <v>0</v>
      </c>
      <c r="L4226" s="6">
        <v>2.25</v>
      </c>
      <c r="M4226" s="6">
        <v>2.0960000000000001</v>
      </c>
      <c r="N4226" s="6">
        <v>0.15399999999999991</v>
      </c>
    </row>
    <row r="4227" spans="1:14" x14ac:dyDescent="0.25">
      <c r="A4227" s="5" t="s">
        <v>1660</v>
      </c>
      <c r="B4227" s="5" t="s">
        <v>34</v>
      </c>
      <c r="C4227" s="5" t="s">
        <v>33</v>
      </c>
      <c r="D4227" s="5" t="s">
        <v>27</v>
      </c>
      <c r="E4227" s="6">
        <v>4081.5</v>
      </c>
      <c r="F4227" s="6">
        <v>0</v>
      </c>
      <c r="G4227" s="6">
        <v>4081.5</v>
      </c>
      <c r="H4227" s="6">
        <v>3802.05</v>
      </c>
      <c r="I4227" s="6">
        <v>279.44999999999982</v>
      </c>
      <c r="J4227" s="6">
        <v>2.25</v>
      </c>
      <c r="K4227" s="6">
        <v>0</v>
      </c>
      <c r="L4227" s="6">
        <v>2.25</v>
      </c>
      <c r="M4227" s="6">
        <v>2.0960000000000001</v>
      </c>
      <c r="N4227" s="6">
        <v>0.15399999999999991</v>
      </c>
    </row>
    <row r="4228" spans="1:14" x14ac:dyDescent="0.25">
      <c r="A4228" s="5" t="s">
        <v>1660</v>
      </c>
      <c r="B4228" s="5" t="s">
        <v>35</v>
      </c>
      <c r="C4228" s="5" t="s">
        <v>33</v>
      </c>
      <c r="D4228" s="5" t="s">
        <v>27</v>
      </c>
      <c r="E4228" s="6">
        <v>4806.74</v>
      </c>
      <c r="F4228" s="6">
        <v>0</v>
      </c>
      <c r="G4228" s="6">
        <v>4806.74</v>
      </c>
      <c r="H4228" s="6">
        <v>4477.75</v>
      </c>
      <c r="I4228" s="6">
        <v>328.98999999999978</v>
      </c>
      <c r="J4228" s="6">
        <v>47.25</v>
      </c>
      <c r="K4228" s="6">
        <v>0</v>
      </c>
      <c r="L4228" s="6">
        <v>47.25</v>
      </c>
      <c r="M4228" s="6">
        <v>44.015999999999998</v>
      </c>
      <c r="N4228" s="6">
        <v>3.2340000000000018</v>
      </c>
    </row>
    <row r="4229" spans="1:14" x14ac:dyDescent="0.25">
      <c r="A4229" s="5" t="s">
        <v>1660</v>
      </c>
      <c r="B4229" s="5" t="s">
        <v>176</v>
      </c>
      <c r="C4229" s="5" t="s">
        <v>39</v>
      </c>
      <c r="D4229" s="5" t="s">
        <v>40</v>
      </c>
      <c r="E4229" s="6">
        <v>-283613.90999999997</v>
      </c>
      <c r="F4229" s="6">
        <v>0</v>
      </c>
      <c r="G4229" s="6">
        <v>-283613.90999999997</v>
      </c>
      <c r="H4229" s="6">
        <v>-283613.90000000002</v>
      </c>
      <c r="I4229" s="6">
        <v>-9.9999999511055648E-3</v>
      </c>
      <c r="J4229" s="6">
        <v>-1572</v>
      </c>
      <c r="K4229" s="6">
        <v>0</v>
      </c>
      <c r="L4229" s="6">
        <v>-1572</v>
      </c>
      <c r="M4229" s="6">
        <v>-1572</v>
      </c>
      <c r="N4229" s="6">
        <v>0</v>
      </c>
    </row>
    <row r="4230" spans="1:14" x14ac:dyDescent="0.25">
      <c r="A4230" s="5" t="s">
        <v>1660</v>
      </c>
      <c r="B4230" s="5" t="s">
        <v>177</v>
      </c>
      <c r="C4230" s="5" t="s">
        <v>42</v>
      </c>
      <c r="D4230" s="5" t="s">
        <v>58</v>
      </c>
      <c r="E4230" s="6">
        <v>228558.63</v>
      </c>
      <c r="F4230" s="6">
        <v>228219.85074626867</v>
      </c>
      <c r="G4230" s="6">
        <v>338.77925373133621</v>
      </c>
      <c r="H4230" s="6">
        <v>229360.95</v>
      </c>
      <c r="I4230" s="6">
        <v>-802.32000000000698</v>
      </c>
      <c r="J4230" s="6">
        <v>9446</v>
      </c>
      <c r="K4230" s="6">
        <v>9432</v>
      </c>
      <c r="L4230" s="6">
        <v>14</v>
      </c>
      <c r="M4230" s="6">
        <v>9479.16</v>
      </c>
      <c r="N4230" s="6">
        <v>-33.159999999999854</v>
      </c>
    </row>
    <row r="4231" spans="1:14" x14ac:dyDescent="0.25">
      <c r="A4231" s="5" t="s">
        <v>1660</v>
      </c>
      <c r="B4231" s="5" t="s">
        <v>92</v>
      </c>
      <c r="C4231" s="5" t="s">
        <v>42</v>
      </c>
      <c r="D4231" s="5" t="s">
        <v>43</v>
      </c>
      <c r="E4231" s="6">
        <v>272.38</v>
      </c>
      <c r="F4231" s="6">
        <v>267.61386138613864</v>
      </c>
      <c r="G4231" s="6">
        <v>4.766138613861358</v>
      </c>
      <c r="H4231" s="6">
        <v>270.29000000000002</v>
      </c>
      <c r="I4231" s="6">
        <v>2.089999999999975</v>
      </c>
      <c r="J4231" s="6">
        <v>3200</v>
      </c>
      <c r="K4231" s="6">
        <v>3144</v>
      </c>
      <c r="L4231" s="6">
        <v>56</v>
      </c>
      <c r="M4231" s="6">
        <v>3175.44</v>
      </c>
      <c r="N4231" s="6">
        <v>24.559999999999945</v>
      </c>
    </row>
    <row r="4232" spans="1:14" x14ac:dyDescent="0.25">
      <c r="A4232" s="5" t="s">
        <v>1660</v>
      </c>
      <c r="B4232" s="5" t="s">
        <v>179</v>
      </c>
      <c r="C4232" s="5" t="s">
        <v>42</v>
      </c>
      <c r="D4232" s="5" t="s">
        <v>43</v>
      </c>
      <c r="E4232" s="6">
        <v>601.98</v>
      </c>
      <c r="F4232" s="6">
        <v>598.93532338308455</v>
      </c>
      <c r="G4232" s="6">
        <v>3.0446766169154671</v>
      </c>
      <c r="H4232" s="6">
        <v>601.92999999999995</v>
      </c>
      <c r="I4232" s="6">
        <v>5.0000000000068212E-2</v>
      </c>
      <c r="J4232" s="6">
        <v>1580</v>
      </c>
      <c r="K4232" s="6">
        <v>1572</v>
      </c>
      <c r="L4232" s="6">
        <v>8</v>
      </c>
      <c r="M4232" s="6">
        <v>1579.86</v>
      </c>
      <c r="N4232" s="6">
        <v>0.14000000000010004</v>
      </c>
    </row>
    <row r="4233" spans="1:14" x14ac:dyDescent="0.25">
      <c r="A4233" s="5" t="s">
        <v>1660</v>
      </c>
      <c r="B4233" s="5" t="s">
        <v>180</v>
      </c>
      <c r="C4233" s="5" t="s">
        <v>42</v>
      </c>
      <c r="D4233" s="5" t="s">
        <v>43</v>
      </c>
      <c r="E4233" s="6">
        <v>1070.3599999999999</v>
      </c>
      <c r="F4233" s="6">
        <v>1030.1674876847289</v>
      </c>
      <c r="G4233" s="6">
        <v>40.19251231527096</v>
      </c>
      <c r="H4233" s="6">
        <v>1045.6199999999999</v>
      </c>
      <c r="I4233" s="6">
        <v>24.740000000000009</v>
      </c>
      <c r="J4233" s="6">
        <v>9800</v>
      </c>
      <c r="K4233" s="6">
        <v>9432</v>
      </c>
      <c r="L4233" s="6">
        <v>368</v>
      </c>
      <c r="M4233" s="6">
        <v>9573.48</v>
      </c>
      <c r="N4233" s="6">
        <v>226.52000000000044</v>
      </c>
    </row>
    <row r="4234" spans="1:14" x14ac:dyDescent="0.25">
      <c r="A4234" s="5" t="s">
        <v>1660</v>
      </c>
      <c r="B4234" s="5" t="s">
        <v>181</v>
      </c>
      <c r="C4234" s="5" t="s">
        <v>42</v>
      </c>
      <c r="D4234" s="5" t="s">
        <v>43</v>
      </c>
      <c r="E4234" s="6">
        <v>4941.09</v>
      </c>
      <c r="F4234" s="6">
        <v>4707.5073891625616</v>
      </c>
      <c r="G4234" s="6">
        <v>233.58261083743855</v>
      </c>
      <c r="H4234" s="6">
        <v>4778.12</v>
      </c>
      <c r="I4234" s="6">
        <v>162.97000000000025</v>
      </c>
      <c r="J4234" s="6">
        <v>9900</v>
      </c>
      <c r="K4234" s="6">
        <v>9432</v>
      </c>
      <c r="L4234" s="6">
        <v>468</v>
      </c>
      <c r="M4234" s="6">
        <v>9573.48</v>
      </c>
      <c r="N4234" s="6">
        <v>326.52000000000044</v>
      </c>
    </row>
    <row r="4235" spans="1:14" x14ac:dyDescent="0.25">
      <c r="A4235" s="5" t="s">
        <v>1660</v>
      </c>
      <c r="B4235" s="5" t="s">
        <v>182</v>
      </c>
      <c r="C4235" s="5" t="s">
        <v>42</v>
      </c>
      <c r="D4235" s="5" t="s">
        <v>43</v>
      </c>
      <c r="E4235" s="6">
        <v>8457.3700000000008</v>
      </c>
      <c r="F4235" s="6">
        <v>8057.5665024630543</v>
      </c>
      <c r="G4235" s="6">
        <v>399.80349753694645</v>
      </c>
      <c r="H4235" s="6">
        <v>8178.43</v>
      </c>
      <c r="I4235" s="6">
        <v>278.94000000000051</v>
      </c>
      <c r="J4235" s="6">
        <v>9900</v>
      </c>
      <c r="K4235" s="6">
        <v>9432</v>
      </c>
      <c r="L4235" s="6">
        <v>468</v>
      </c>
      <c r="M4235" s="6">
        <v>9573.48</v>
      </c>
      <c r="N4235" s="6">
        <v>326.52000000000044</v>
      </c>
    </row>
    <row r="4236" spans="1:14" x14ac:dyDescent="0.25">
      <c r="A4236" s="5" t="s">
        <v>1660</v>
      </c>
      <c r="B4236" s="5" t="s">
        <v>183</v>
      </c>
      <c r="C4236" s="5" t="s">
        <v>42</v>
      </c>
      <c r="D4236" s="5" t="s">
        <v>43</v>
      </c>
      <c r="E4236" s="6">
        <v>14728.71</v>
      </c>
      <c r="F4236" s="6">
        <v>14175.635467980295</v>
      </c>
      <c r="G4236" s="6">
        <v>553.07453201970384</v>
      </c>
      <c r="H4236" s="6">
        <v>14388.27</v>
      </c>
      <c r="I4236" s="6">
        <v>340.43999999999869</v>
      </c>
      <c r="J4236" s="6">
        <v>9800</v>
      </c>
      <c r="K4236" s="6">
        <v>9432</v>
      </c>
      <c r="L4236" s="6">
        <v>368</v>
      </c>
      <c r="M4236" s="6">
        <v>9573.48</v>
      </c>
      <c r="N4236" s="6">
        <v>226.52000000000044</v>
      </c>
    </row>
    <row r="4237" spans="1:14" x14ac:dyDescent="0.25">
      <c r="A4237" s="5" t="s">
        <v>1660</v>
      </c>
      <c r="B4237" s="5" t="s">
        <v>184</v>
      </c>
      <c r="C4237" s="5" t="s">
        <v>42</v>
      </c>
      <c r="D4237" s="5" t="s">
        <v>43</v>
      </c>
      <c r="E4237" s="6">
        <v>15904</v>
      </c>
      <c r="F4237" s="6">
        <v>15625.68472906404</v>
      </c>
      <c r="G4237" s="6">
        <v>278.31527093596014</v>
      </c>
      <c r="H4237" s="6">
        <v>15860.07</v>
      </c>
      <c r="I4237" s="6">
        <v>43.930000000000291</v>
      </c>
      <c r="J4237" s="6">
        <v>1600</v>
      </c>
      <c r="K4237" s="6">
        <v>1572</v>
      </c>
      <c r="L4237" s="6">
        <v>28</v>
      </c>
      <c r="M4237" s="6">
        <v>1595.58</v>
      </c>
      <c r="N4237" s="6">
        <v>4.4200000000000728</v>
      </c>
    </row>
    <row r="4238" spans="1:14" x14ac:dyDescent="0.25">
      <c r="A4238" s="5" t="s">
        <v>1661</v>
      </c>
      <c r="B4238" s="5" t="s">
        <v>25</v>
      </c>
      <c r="C4238" s="5" t="s">
        <v>26</v>
      </c>
      <c r="D4238" s="5" t="s">
        <v>27</v>
      </c>
      <c r="E4238" s="6">
        <v>-3409.65</v>
      </c>
      <c r="F4238" s="6">
        <v>0</v>
      </c>
      <c r="G4238" s="6">
        <v>-3409.65</v>
      </c>
      <c r="H4238" s="6">
        <v>0</v>
      </c>
      <c r="I4238" s="6">
        <v>-3409.65</v>
      </c>
      <c r="J4238" s="6">
        <v>0</v>
      </c>
      <c r="K4238" s="6">
        <v>0</v>
      </c>
      <c r="L4238" s="6">
        <v>0</v>
      </c>
      <c r="M4238" s="6">
        <v>0</v>
      </c>
      <c r="N4238" s="6">
        <v>0</v>
      </c>
    </row>
    <row r="4239" spans="1:14" x14ac:dyDescent="0.25">
      <c r="A4239" s="5" t="s">
        <v>1661</v>
      </c>
      <c r="B4239" s="5" t="s">
        <v>30</v>
      </c>
      <c r="C4239" s="5" t="s">
        <v>29</v>
      </c>
      <c r="D4239" s="5" t="s">
        <v>27</v>
      </c>
      <c r="E4239" s="6">
        <v>98.05</v>
      </c>
      <c r="F4239" s="6">
        <v>0</v>
      </c>
      <c r="G4239" s="6">
        <v>98.05</v>
      </c>
      <c r="H4239" s="6">
        <v>99.14</v>
      </c>
      <c r="I4239" s="6">
        <v>-1.0900000000000034</v>
      </c>
      <c r="J4239" s="6">
        <v>0</v>
      </c>
      <c r="K4239" s="6">
        <v>0</v>
      </c>
      <c r="L4239" s="6">
        <v>0</v>
      </c>
      <c r="M4239" s="6">
        <v>0</v>
      </c>
      <c r="N4239" s="6">
        <v>0</v>
      </c>
    </row>
    <row r="4240" spans="1:14" x14ac:dyDescent="0.25">
      <c r="A4240" s="5" t="s">
        <v>1661</v>
      </c>
      <c r="B4240" s="5" t="s">
        <v>31</v>
      </c>
      <c r="C4240" s="5" t="s">
        <v>29</v>
      </c>
      <c r="D4240" s="5" t="s">
        <v>27</v>
      </c>
      <c r="E4240" s="6">
        <v>439.76</v>
      </c>
      <c r="F4240" s="6">
        <v>0</v>
      </c>
      <c r="G4240" s="6">
        <v>439.76</v>
      </c>
      <c r="H4240" s="6">
        <v>444.68</v>
      </c>
      <c r="I4240" s="6">
        <v>-4.9200000000000159</v>
      </c>
      <c r="J4240" s="6">
        <v>0</v>
      </c>
      <c r="K4240" s="6">
        <v>0</v>
      </c>
      <c r="L4240" s="6">
        <v>0</v>
      </c>
      <c r="M4240" s="6">
        <v>0</v>
      </c>
      <c r="N4240" s="6">
        <v>0</v>
      </c>
    </row>
    <row r="4241" spans="1:14" x14ac:dyDescent="0.25">
      <c r="A4241" s="5" t="s">
        <v>1661</v>
      </c>
      <c r="B4241" s="5" t="s">
        <v>32</v>
      </c>
      <c r="C4241" s="5" t="s">
        <v>33</v>
      </c>
      <c r="D4241" s="5" t="s">
        <v>27</v>
      </c>
      <c r="E4241" s="6">
        <v>1521.56</v>
      </c>
      <c r="F4241" s="6">
        <v>0</v>
      </c>
      <c r="G4241" s="6">
        <v>1521.56</v>
      </c>
      <c r="H4241" s="6">
        <v>1450.96</v>
      </c>
      <c r="I4241" s="6">
        <v>70.599999999999909</v>
      </c>
      <c r="J4241" s="6">
        <v>3.75</v>
      </c>
      <c r="K4241" s="6">
        <v>0</v>
      </c>
      <c r="L4241" s="6">
        <v>3.75</v>
      </c>
      <c r="M4241" s="6">
        <v>3.5760000000000001</v>
      </c>
      <c r="N4241" s="6">
        <v>0.17399999999999993</v>
      </c>
    </row>
    <row r="4242" spans="1:14" x14ac:dyDescent="0.25">
      <c r="A4242" s="5" t="s">
        <v>1661</v>
      </c>
      <c r="B4242" s="5" t="s">
        <v>28</v>
      </c>
      <c r="C4242" s="5" t="s">
        <v>29</v>
      </c>
      <c r="D4242" s="5" t="s">
        <v>27</v>
      </c>
      <c r="E4242" s="6">
        <v>3133.11</v>
      </c>
      <c r="F4242" s="6">
        <v>0</v>
      </c>
      <c r="G4242" s="6">
        <v>3133.11</v>
      </c>
      <c r="H4242" s="6">
        <v>3168.18</v>
      </c>
      <c r="I4242" s="6">
        <v>-35.069999999999709</v>
      </c>
      <c r="J4242" s="6">
        <v>0</v>
      </c>
      <c r="K4242" s="6">
        <v>0</v>
      </c>
      <c r="L4242" s="6">
        <v>0</v>
      </c>
      <c r="M4242" s="6">
        <v>0</v>
      </c>
      <c r="N4242" s="6">
        <v>0</v>
      </c>
    </row>
    <row r="4243" spans="1:14" x14ac:dyDescent="0.25">
      <c r="A4243" s="5" t="s">
        <v>1661</v>
      </c>
      <c r="B4243" s="5" t="s">
        <v>36</v>
      </c>
      <c r="C4243" s="5" t="s">
        <v>29</v>
      </c>
      <c r="D4243" s="5" t="s">
        <v>27</v>
      </c>
      <c r="E4243" s="6">
        <v>5651.27</v>
      </c>
      <c r="F4243" s="6">
        <v>0</v>
      </c>
      <c r="G4243" s="6">
        <v>5651.27</v>
      </c>
      <c r="H4243" s="6">
        <v>5714.53</v>
      </c>
      <c r="I4243" s="6">
        <v>-63.259999999999309</v>
      </c>
      <c r="J4243" s="6">
        <v>0</v>
      </c>
      <c r="K4243" s="6">
        <v>0</v>
      </c>
      <c r="L4243" s="6">
        <v>0</v>
      </c>
      <c r="M4243" s="6">
        <v>0</v>
      </c>
      <c r="N4243" s="6">
        <v>0</v>
      </c>
    </row>
    <row r="4244" spans="1:14" x14ac:dyDescent="0.25">
      <c r="A4244" s="5" t="s">
        <v>1661</v>
      </c>
      <c r="B4244" s="5" t="s">
        <v>34</v>
      </c>
      <c r="C4244" s="5" t="s">
        <v>33</v>
      </c>
      <c r="D4244" s="5" t="s">
        <v>27</v>
      </c>
      <c r="E4244" s="6">
        <v>6802.5</v>
      </c>
      <c r="F4244" s="6">
        <v>0</v>
      </c>
      <c r="G4244" s="6">
        <v>6802.5</v>
      </c>
      <c r="H4244" s="6">
        <v>6486.86</v>
      </c>
      <c r="I4244" s="6">
        <v>315.64000000000033</v>
      </c>
      <c r="J4244" s="6">
        <v>3.75</v>
      </c>
      <c r="K4244" s="6">
        <v>0</v>
      </c>
      <c r="L4244" s="6">
        <v>3.75</v>
      </c>
      <c r="M4244" s="6">
        <v>3.5760000000000001</v>
      </c>
      <c r="N4244" s="6">
        <v>0.17399999999999993</v>
      </c>
    </row>
    <row r="4245" spans="1:14" x14ac:dyDescent="0.25">
      <c r="A4245" s="5" t="s">
        <v>1661</v>
      </c>
      <c r="B4245" s="5" t="s">
        <v>35</v>
      </c>
      <c r="C4245" s="5" t="s">
        <v>33</v>
      </c>
      <c r="D4245" s="5" t="s">
        <v>27</v>
      </c>
      <c r="E4245" s="6">
        <v>8011.24</v>
      </c>
      <c r="F4245" s="6">
        <v>0</v>
      </c>
      <c r="G4245" s="6">
        <v>8011.24</v>
      </c>
      <c r="H4245" s="6">
        <v>7639.52</v>
      </c>
      <c r="I4245" s="6">
        <v>371.71999999999935</v>
      </c>
      <c r="J4245" s="6">
        <v>78.75</v>
      </c>
      <c r="K4245" s="6">
        <v>0</v>
      </c>
      <c r="L4245" s="6">
        <v>78.75</v>
      </c>
      <c r="M4245" s="6">
        <v>75.096000000000004</v>
      </c>
      <c r="N4245" s="6">
        <v>3.6539999999999964</v>
      </c>
    </row>
    <row r="4246" spans="1:14" x14ac:dyDescent="0.25">
      <c r="A4246" s="5" t="s">
        <v>1661</v>
      </c>
      <c r="B4246" s="5" t="s">
        <v>37</v>
      </c>
      <c r="C4246" s="5" t="s">
        <v>29</v>
      </c>
      <c r="D4246" s="5" t="s">
        <v>27</v>
      </c>
      <c r="E4246" s="6">
        <v>12389.55</v>
      </c>
      <c r="F4246" s="6">
        <v>0</v>
      </c>
      <c r="G4246" s="6">
        <v>12389.55</v>
      </c>
      <c r="H4246" s="6">
        <v>12528.24</v>
      </c>
      <c r="I4246" s="6">
        <v>-138.69000000000051</v>
      </c>
      <c r="J4246" s="6">
        <v>0</v>
      </c>
      <c r="K4246" s="6">
        <v>0</v>
      </c>
      <c r="L4246" s="6">
        <v>0</v>
      </c>
      <c r="M4246" s="6">
        <v>0</v>
      </c>
      <c r="N4246" s="6">
        <v>0</v>
      </c>
    </row>
    <row r="4247" spans="1:14" x14ac:dyDescent="0.25">
      <c r="A4247" s="5" t="s">
        <v>1661</v>
      </c>
      <c r="B4247" s="5" t="s">
        <v>1100</v>
      </c>
      <c r="C4247" s="5" t="s">
        <v>39</v>
      </c>
      <c r="D4247" s="5" t="s">
        <v>40</v>
      </c>
      <c r="E4247" s="6">
        <v>-360974.31</v>
      </c>
      <c r="F4247" s="6">
        <v>0</v>
      </c>
      <c r="G4247" s="6">
        <v>-360974.31</v>
      </c>
      <c r="H4247" s="6">
        <v>-360974.45</v>
      </c>
      <c r="I4247" s="6">
        <v>0.14000000001396984</v>
      </c>
      <c r="J4247" s="6">
        <v>-3576</v>
      </c>
      <c r="K4247" s="6">
        <v>0</v>
      </c>
      <c r="L4247" s="6">
        <v>-3576</v>
      </c>
      <c r="M4247" s="6">
        <v>-3576</v>
      </c>
      <c r="N4247" s="6">
        <v>0</v>
      </c>
    </row>
    <row r="4248" spans="1:14" x14ac:dyDescent="0.25">
      <c r="A4248" s="5" t="s">
        <v>1661</v>
      </c>
      <c r="B4248" s="5" t="s">
        <v>92</v>
      </c>
      <c r="C4248" s="5" t="s">
        <v>42</v>
      </c>
      <c r="D4248" s="5" t="s">
        <v>43</v>
      </c>
      <c r="E4248" s="6">
        <v>307.37</v>
      </c>
      <c r="F4248" s="6">
        <v>304.38613861386136</v>
      </c>
      <c r="G4248" s="6">
        <v>2.983861386138642</v>
      </c>
      <c r="H4248" s="6">
        <v>307.43</v>
      </c>
      <c r="I4248" s="6">
        <v>-6.0000000000002274E-2</v>
      </c>
      <c r="J4248" s="6">
        <v>3611</v>
      </c>
      <c r="K4248" s="6">
        <v>3576</v>
      </c>
      <c r="L4248" s="6">
        <v>35</v>
      </c>
      <c r="M4248" s="6">
        <v>3611.76</v>
      </c>
      <c r="N4248" s="6">
        <v>-0.76000000000021828</v>
      </c>
    </row>
    <row r="4249" spans="1:14" x14ac:dyDescent="0.25">
      <c r="A4249" s="5" t="s">
        <v>1661</v>
      </c>
      <c r="B4249" s="5" t="s">
        <v>41</v>
      </c>
      <c r="C4249" s="5" t="s">
        <v>42</v>
      </c>
      <c r="D4249" s="5" t="s">
        <v>43</v>
      </c>
      <c r="E4249" s="6">
        <v>1369.98</v>
      </c>
      <c r="F4249" s="6">
        <v>1367.1724137931035</v>
      </c>
      <c r="G4249" s="6">
        <v>2.8075862068965307</v>
      </c>
      <c r="H4249" s="6">
        <v>1387.68</v>
      </c>
      <c r="I4249" s="6">
        <v>-17.700000000000045</v>
      </c>
      <c r="J4249" s="6">
        <v>21500</v>
      </c>
      <c r="K4249" s="6">
        <v>21456</v>
      </c>
      <c r="L4249" s="6">
        <v>44</v>
      </c>
      <c r="M4249" s="6">
        <v>21777.84</v>
      </c>
      <c r="N4249" s="6">
        <v>-277.84000000000015</v>
      </c>
    </row>
    <row r="4250" spans="1:14" x14ac:dyDescent="0.25">
      <c r="A4250" s="5" t="s">
        <v>1661</v>
      </c>
      <c r="B4250" s="5" t="s">
        <v>94</v>
      </c>
      <c r="C4250" s="5" t="s">
        <v>42</v>
      </c>
      <c r="D4250" s="5" t="s">
        <v>43</v>
      </c>
      <c r="E4250" s="6">
        <v>1850.86</v>
      </c>
      <c r="F4250" s="6">
        <v>1848.7960199004974</v>
      </c>
      <c r="G4250" s="6">
        <v>2.0639800995024871</v>
      </c>
      <c r="H4250" s="6">
        <v>1858.04</v>
      </c>
      <c r="I4250" s="6">
        <v>-7.1800000000000637</v>
      </c>
      <c r="J4250" s="6">
        <v>3580</v>
      </c>
      <c r="K4250" s="6">
        <v>3576</v>
      </c>
      <c r="L4250" s="6">
        <v>4</v>
      </c>
      <c r="M4250" s="6">
        <v>3593.88</v>
      </c>
      <c r="N4250" s="6">
        <v>-13.880000000000109</v>
      </c>
    </row>
    <row r="4251" spans="1:14" x14ac:dyDescent="0.25">
      <c r="A4251" s="5" t="s">
        <v>1661</v>
      </c>
      <c r="B4251" s="5" t="s">
        <v>45</v>
      </c>
      <c r="C4251" s="5" t="s">
        <v>42</v>
      </c>
      <c r="D4251" s="5" t="s">
        <v>43</v>
      </c>
      <c r="E4251" s="6">
        <v>5871.86</v>
      </c>
      <c r="F4251" s="6">
        <v>5859.8522167487681</v>
      </c>
      <c r="G4251" s="6">
        <v>12.007783251231558</v>
      </c>
      <c r="H4251" s="6">
        <v>5947.75</v>
      </c>
      <c r="I4251" s="6">
        <v>-75.890000000000327</v>
      </c>
      <c r="J4251" s="6">
        <v>21500</v>
      </c>
      <c r="K4251" s="6">
        <v>21456</v>
      </c>
      <c r="L4251" s="6">
        <v>44</v>
      </c>
      <c r="M4251" s="6">
        <v>21777.84</v>
      </c>
      <c r="N4251" s="6">
        <v>-277.84000000000015</v>
      </c>
    </row>
    <row r="4252" spans="1:14" x14ac:dyDescent="0.25">
      <c r="A4252" s="5" t="s">
        <v>1661</v>
      </c>
      <c r="B4252" s="5" t="s">
        <v>46</v>
      </c>
      <c r="C4252" s="5" t="s">
        <v>42</v>
      </c>
      <c r="D4252" s="5" t="s">
        <v>43</v>
      </c>
      <c r="E4252" s="6">
        <v>7099.51</v>
      </c>
      <c r="F4252" s="6">
        <v>7084.9852216748768</v>
      </c>
      <c r="G4252" s="6">
        <v>14.524778325123407</v>
      </c>
      <c r="H4252" s="6">
        <v>7191.26</v>
      </c>
      <c r="I4252" s="6">
        <v>-91.75</v>
      </c>
      <c r="J4252" s="6">
        <v>21500</v>
      </c>
      <c r="K4252" s="6">
        <v>21456</v>
      </c>
      <c r="L4252" s="6">
        <v>44</v>
      </c>
      <c r="M4252" s="6">
        <v>21777.84</v>
      </c>
      <c r="N4252" s="6">
        <v>-277.84000000000015</v>
      </c>
    </row>
    <row r="4253" spans="1:14" x14ac:dyDescent="0.25">
      <c r="A4253" s="5" t="s">
        <v>1661</v>
      </c>
      <c r="B4253" s="5" t="s">
        <v>47</v>
      </c>
      <c r="C4253" s="5" t="s">
        <v>42</v>
      </c>
      <c r="D4253" s="5" t="s">
        <v>43</v>
      </c>
      <c r="E4253" s="6">
        <v>11573.26</v>
      </c>
      <c r="F4253" s="6">
        <v>10088.392156862745</v>
      </c>
      <c r="G4253" s="6">
        <v>1484.8678431372555</v>
      </c>
      <c r="H4253" s="6">
        <v>10290.16</v>
      </c>
      <c r="I4253" s="6">
        <v>1283.1000000000004</v>
      </c>
      <c r="J4253" s="6">
        <v>24614</v>
      </c>
      <c r="K4253" s="6">
        <v>21456</v>
      </c>
      <c r="L4253" s="6">
        <v>3158</v>
      </c>
      <c r="M4253" s="6">
        <v>21885.119999999999</v>
      </c>
      <c r="N4253" s="6">
        <v>2728.880000000001</v>
      </c>
    </row>
    <row r="4254" spans="1:14" x14ac:dyDescent="0.25">
      <c r="A4254" s="5" t="s">
        <v>1661</v>
      </c>
      <c r="B4254" s="5" t="s">
        <v>1364</v>
      </c>
      <c r="C4254" s="5" t="s">
        <v>42</v>
      </c>
      <c r="D4254" s="5" t="s">
        <v>43</v>
      </c>
      <c r="E4254" s="6">
        <v>22574.94</v>
      </c>
      <c r="F4254" s="6">
        <v>22321.104477611942</v>
      </c>
      <c r="G4254" s="6">
        <v>253.83552238805714</v>
      </c>
      <c r="H4254" s="6">
        <v>22432.71</v>
      </c>
      <c r="I4254" s="6">
        <v>142.22999999999956</v>
      </c>
      <c r="J4254" s="6">
        <v>21700</v>
      </c>
      <c r="K4254" s="6">
        <v>21456</v>
      </c>
      <c r="L4254" s="6">
        <v>244</v>
      </c>
      <c r="M4254" s="6">
        <v>21563.279999999999</v>
      </c>
      <c r="N4254" s="6">
        <v>136.72000000000116</v>
      </c>
    </row>
    <row r="4255" spans="1:14" x14ac:dyDescent="0.25">
      <c r="A4255" s="5" t="s">
        <v>1661</v>
      </c>
      <c r="B4255" s="5" t="s">
        <v>48</v>
      </c>
      <c r="C4255" s="5" t="s">
        <v>42</v>
      </c>
      <c r="D4255" s="5" t="s">
        <v>43</v>
      </c>
      <c r="E4255" s="6">
        <v>23783.72</v>
      </c>
      <c r="F4255" s="6">
        <v>22366.975369458127</v>
      </c>
      <c r="G4255" s="6">
        <v>1416.7446305418744</v>
      </c>
      <c r="H4255" s="6">
        <v>22702.48</v>
      </c>
      <c r="I4255" s="6">
        <v>1081.2400000000016</v>
      </c>
      <c r="J4255" s="6">
        <v>22815</v>
      </c>
      <c r="K4255" s="6">
        <v>21456</v>
      </c>
      <c r="L4255" s="6">
        <v>1359</v>
      </c>
      <c r="M4255" s="6">
        <v>21777.84</v>
      </c>
      <c r="N4255" s="6">
        <v>1037.1599999999999</v>
      </c>
    </row>
    <row r="4256" spans="1:14" x14ac:dyDescent="0.25">
      <c r="A4256" s="5" t="s">
        <v>1661</v>
      </c>
      <c r="B4256" s="5" t="s">
        <v>95</v>
      </c>
      <c r="C4256" s="5" t="s">
        <v>42</v>
      </c>
      <c r="D4256" s="5" t="s">
        <v>43</v>
      </c>
      <c r="E4256" s="6">
        <v>33707.06</v>
      </c>
      <c r="F4256" s="6">
        <v>31504.561576354681</v>
      </c>
      <c r="G4256" s="6">
        <v>2202.4984236453165</v>
      </c>
      <c r="H4256" s="6">
        <v>31977.13</v>
      </c>
      <c r="I4256" s="6">
        <v>1729.9299999999967</v>
      </c>
      <c r="J4256" s="6">
        <v>3826</v>
      </c>
      <c r="K4256" s="6">
        <v>3576</v>
      </c>
      <c r="L4256" s="6">
        <v>250</v>
      </c>
      <c r="M4256" s="6">
        <v>3629.64</v>
      </c>
      <c r="N4256" s="6">
        <v>196.36000000000013</v>
      </c>
    </row>
    <row r="4257" spans="1:14" x14ac:dyDescent="0.25">
      <c r="A4257" s="5" t="s">
        <v>1661</v>
      </c>
      <c r="B4257" s="5" t="s">
        <v>51</v>
      </c>
      <c r="C4257" s="5" t="s">
        <v>42</v>
      </c>
      <c r="D4257" s="5" t="s">
        <v>43</v>
      </c>
      <c r="E4257" s="6">
        <v>122313.28</v>
      </c>
      <c r="F4257" s="6">
        <v>121189.27722772278</v>
      </c>
      <c r="G4257" s="6">
        <v>1124.0027722772211</v>
      </c>
      <c r="H4257" s="6">
        <v>122401.17</v>
      </c>
      <c r="I4257" s="6">
        <v>-87.889999999999418</v>
      </c>
      <c r="J4257" s="6">
        <v>21655</v>
      </c>
      <c r="K4257" s="6">
        <v>21456</v>
      </c>
      <c r="L4257" s="6">
        <v>199</v>
      </c>
      <c r="M4257" s="6">
        <v>21670.560000000001</v>
      </c>
      <c r="N4257" s="6">
        <v>-15.56000000000131</v>
      </c>
    </row>
    <row r="4258" spans="1:14" x14ac:dyDescent="0.25">
      <c r="A4258" s="5" t="s">
        <v>1661</v>
      </c>
      <c r="B4258" s="5" t="s">
        <v>52</v>
      </c>
      <c r="C4258" s="5" t="s">
        <v>42</v>
      </c>
      <c r="D4258" s="5" t="s">
        <v>53</v>
      </c>
      <c r="E4258" s="6">
        <v>94801.77</v>
      </c>
      <c r="F4258" s="6">
        <v>94914.059405940599</v>
      </c>
      <c r="G4258" s="6">
        <v>-112.28940594059532</v>
      </c>
      <c r="H4258" s="6">
        <v>95863.2</v>
      </c>
      <c r="I4258" s="6">
        <v>-1061.429999999993</v>
      </c>
      <c r="J4258" s="6">
        <v>16073</v>
      </c>
      <c r="K4258" s="6">
        <v>16092</v>
      </c>
      <c r="L4258" s="6">
        <v>-19</v>
      </c>
      <c r="M4258" s="6">
        <v>16252.92</v>
      </c>
      <c r="N4258" s="6">
        <v>-179.92000000000007</v>
      </c>
    </row>
    <row r="4259" spans="1:14" x14ac:dyDescent="0.25">
      <c r="A4259" s="5" t="s">
        <v>1661</v>
      </c>
      <c r="B4259" s="5" t="s">
        <v>54</v>
      </c>
      <c r="C4259" s="5" t="s">
        <v>42</v>
      </c>
      <c r="D4259" s="5" t="s">
        <v>55</v>
      </c>
      <c r="E4259" s="6">
        <v>1083.31</v>
      </c>
      <c r="F4259" s="6">
        <v>1062.0686274509803</v>
      </c>
      <c r="G4259" s="6">
        <v>21.241372549019616</v>
      </c>
      <c r="H4259" s="6">
        <v>1083.31</v>
      </c>
      <c r="I4259" s="6">
        <v>0</v>
      </c>
      <c r="J4259" s="6">
        <v>196.96600000000001</v>
      </c>
      <c r="K4259" s="6">
        <v>193.10392156862747</v>
      </c>
      <c r="L4259" s="6">
        <v>3.862078431372538</v>
      </c>
      <c r="M4259" s="6">
        <v>196.96600000000001</v>
      </c>
      <c r="N4259" s="6">
        <v>0</v>
      </c>
    </row>
    <row r="4260" spans="1:14" x14ac:dyDescent="0.25">
      <c r="A4260" s="5" t="s">
        <v>1662</v>
      </c>
      <c r="B4260" s="5" t="s">
        <v>25</v>
      </c>
      <c r="C4260" s="5" t="s">
        <v>26</v>
      </c>
      <c r="D4260" s="5" t="s">
        <v>27</v>
      </c>
      <c r="E4260" s="6">
        <v>261.86</v>
      </c>
      <c r="F4260" s="6">
        <v>0</v>
      </c>
      <c r="G4260" s="6">
        <v>261.86</v>
      </c>
      <c r="H4260" s="6">
        <v>0</v>
      </c>
      <c r="I4260" s="6">
        <v>261.86</v>
      </c>
      <c r="J4260" s="6">
        <v>0</v>
      </c>
      <c r="K4260" s="6">
        <v>0</v>
      </c>
      <c r="L4260" s="6">
        <v>0</v>
      </c>
      <c r="M4260" s="6">
        <v>0</v>
      </c>
      <c r="N4260" s="6">
        <v>0</v>
      </c>
    </row>
    <row r="4261" spans="1:14" x14ac:dyDescent="0.25">
      <c r="A4261" s="5" t="s">
        <v>1662</v>
      </c>
      <c r="B4261" s="5" t="s">
        <v>30</v>
      </c>
      <c r="C4261" s="5" t="s">
        <v>29</v>
      </c>
      <c r="D4261" s="5" t="s">
        <v>27</v>
      </c>
      <c r="E4261" s="6">
        <v>342.21</v>
      </c>
      <c r="F4261" s="6">
        <v>0</v>
      </c>
      <c r="G4261" s="6">
        <v>342.21</v>
      </c>
      <c r="H4261" s="6">
        <v>342.68</v>
      </c>
      <c r="I4261" s="6">
        <v>-0.47000000000002728</v>
      </c>
      <c r="J4261" s="6">
        <v>0</v>
      </c>
      <c r="K4261" s="6">
        <v>0</v>
      </c>
      <c r="L4261" s="6">
        <v>0</v>
      </c>
      <c r="M4261" s="6">
        <v>0</v>
      </c>
      <c r="N4261" s="6">
        <v>0</v>
      </c>
    </row>
    <row r="4262" spans="1:14" x14ac:dyDescent="0.25">
      <c r="A4262" s="5" t="s">
        <v>1662</v>
      </c>
      <c r="B4262" s="5" t="s">
        <v>31</v>
      </c>
      <c r="C4262" s="5" t="s">
        <v>29</v>
      </c>
      <c r="D4262" s="5" t="s">
        <v>27</v>
      </c>
      <c r="E4262" s="6">
        <v>1534.9</v>
      </c>
      <c r="F4262" s="6">
        <v>0</v>
      </c>
      <c r="G4262" s="6">
        <v>1534.9</v>
      </c>
      <c r="H4262" s="6">
        <v>1537.02</v>
      </c>
      <c r="I4262" s="6">
        <v>-2.1199999999998909</v>
      </c>
      <c r="J4262" s="6">
        <v>0</v>
      </c>
      <c r="K4262" s="6">
        <v>0</v>
      </c>
      <c r="L4262" s="6">
        <v>0</v>
      </c>
      <c r="M4262" s="6">
        <v>0</v>
      </c>
      <c r="N4262" s="6">
        <v>0</v>
      </c>
    </row>
    <row r="4263" spans="1:14" x14ac:dyDescent="0.25">
      <c r="A4263" s="5" t="s">
        <v>1662</v>
      </c>
      <c r="B4263" s="5" t="s">
        <v>32</v>
      </c>
      <c r="C4263" s="5" t="s">
        <v>33</v>
      </c>
      <c r="D4263" s="5" t="s">
        <v>27</v>
      </c>
      <c r="E4263" s="6">
        <v>3619.29</v>
      </c>
      <c r="F4263" s="6">
        <v>0</v>
      </c>
      <c r="G4263" s="6">
        <v>3619.29</v>
      </c>
      <c r="H4263" s="6">
        <v>3452.26</v>
      </c>
      <c r="I4263" s="6">
        <v>167.02999999999975</v>
      </c>
      <c r="J4263" s="6">
        <v>8.92</v>
      </c>
      <c r="K4263" s="6">
        <v>0</v>
      </c>
      <c r="L4263" s="6">
        <v>8.92</v>
      </c>
      <c r="M4263" s="6">
        <v>8.5079999999999991</v>
      </c>
      <c r="N4263" s="6">
        <v>0.41200000000000081</v>
      </c>
    </row>
    <row r="4264" spans="1:14" x14ac:dyDescent="0.25">
      <c r="A4264" s="5" t="s">
        <v>1662</v>
      </c>
      <c r="B4264" s="5" t="s">
        <v>28</v>
      </c>
      <c r="C4264" s="5" t="s">
        <v>29</v>
      </c>
      <c r="D4264" s="5" t="s">
        <v>27</v>
      </c>
      <c r="E4264" s="6">
        <v>10935.57</v>
      </c>
      <c r="F4264" s="6">
        <v>0</v>
      </c>
      <c r="G4264" s="6">
        <v>10935.57</v>
      </c>
      <c r="H4264" s="6">
        <v>10950.73</v>
      </c>
      <c r="I4264" s="6">
        <v>-15.159999999999854</v>
      </c>
      <c r="J4264" s="6">
        <v>0</v>
      </c>
      <c r="K4264" s="6">
        <v>0</v>
      </c>
      <c r="L4264" s="6">
        <v>0</v>
      </c>
      <c r="M4264" s="6">
        <v>0</v>
      </c>
      <c r="N4264" s="6">
        <v>0</v>
      </c>
    </row>
    <row r="4265" spans="1:14" x14ac:dyDescent="0.25">
      <c r="A4265" s="5" t="s">
        <v>1662</v>
      </c>
      <c r="B4265" s="5" t="s">
        <v>34</v>
      </c>
      <c r="C4265" s="5" t="s">
        <v>33</v>
      </c>
      <c r="D4265" s="5" t="s">
        <v>27</v>
      </c>
      <c r="E4265" s="6">
        <v>16180.88</v>
      </c>
      <c r="F4265" s="6">
        <v>0</v>
      </c>
      <c r="G4265" s="6">
        <v>16180.88</v>
      </c>
      <c r="H4265" s="6">
        <v>15434.12</v>
      </c>
      <c r="I4265" s="6">
        <v>746.7599999999984</v>
      </c>
      <c r="J4265" s="6">
        <v>8.92</v>
      </c>
      <c r="K4265" s="6">
        <v>0</v>
      </c>
      <c r="L4265" s="6">
        <v>8.92</v>
      </c>
      <c r="M4265" s="6">
        <v>8.5079999999999991</v>
      </c>
      <c r="N4265" s="6">
        <v>0.41200000000000081</v>
      </c>
    </row>
    <row r="4266" spans="1:14" x14ac:dyDescent="0.25">
      <c r="A4266" s="5" t="s">
        <v>1662</v>
      </c>
      <c r="B4266" s="5" t="s">
        <v>35</v>
      </c>
      <c r="C4266" s="5" t="s">
        <v>33</v>
      </c>
      <c r="D4266" s="5" t="s">
        <v>27</v>
      </c>
      <c r="E4266" s="6">
        <v>19056.060000000001</v>
      </c>
      <c r="F4266" s="6">
        <v>0</v>
      </c>
      <c r="G4266" s="6">
        <v>19056.060000000001</v>
      </c>
      <c r="H4266" s="6">
        <v>18176.099999999999</v>
      </c>
      <c r="I4266" s="6">
        <v>879.96000000000276</v>
      </c>
      <c r="J4266" s="6">
        <v>187.32</v>
      </c>
      <c r="K4266" s="6">
        <v>0</v>
      </c>
      <c r="L4266" s="6">
        <v>187.32</v>
      </c>
      <c r="M4266" s="6">
        <v>178.67</v>
      </c>
      <c r="N4266" s="6">
        <v>8.6500000000000057</v>
      </c>
    </row>
    <row r="4267" spans="1:14" x14ac:dyDescent="0.25">
      <c r="A4267" s="5" t="s">
        <v>1662</v>
      </c>
      <c r="B4267" s="5" t="s">
        <v>36</v>
      </c>
      <c r="C4267" s="5" t="s">
        <v>29</v>
      </c>
      <c r="D4267" s="5" t="s">
        <v>27</v>
      </c>
      <c r="E4267" s="6">
        <v>19724.759999999998</v>
      </c>
      <c r="F4267" s="6">
        <v>0</v>
      </c>
      <c r="G4267" s="6">
        <v>19724.759999999998</v>
      </c>
      <c r="H4267" s="6">
        <v>19752.09</v>
      </c>
      <c r="I4267" s="6">
        <v>-27.330000000001746</v>
      </c>
      <c r="J4267" s="6">
        <v>0</v>
      </c>
      <c r="K4267" s="6">
        <v>0</v>
      </c>
      <c r="L4267" s="6">
        <v>0</v>
      </c>
      <c r="M4267" s="6">
        <v>0</v>
      </c>
      <c r="N4267" s="6">
        <v>0</v>
      </c>
    </row>
    <row r="4268" spans="1:14" x14ac:dyDescent="0.25">
      <c r="A4268" s="5" t="s">
        <v>1662</v>
      </c>
      <c r="B4268" s="5" t="s">
        <v>37</v>
      </c>
      <c r="C4268" s="5" t="s">
        <v>29</v>
      </c>
      <c r="D4268" s="5" t="s">
        <v>27</v>
      </c>
      <c r="E4268" s="6">
        <v>43243.56</v>
      </c>
      <c r="F4268" s="6">
        <v>0</v>
      </c>
      <c r="G4268" s="6">
        <v>43243.56</v>
      </c>
      <c r="H4268" s="6">
        <v>43303.48</v>
      </c>
      <c r="I4268" s="6">
        <v>-59.92000000000553</v>
      </c>
      <c r="J4268" s="6">
        <v>0</v>
      </c>
      <c r="K4268" s="6">
        <v>0</v>
      </c>
      <c r="L4268" s="6">
        <v>0</v>
      </c>
      <c r="M4268" s="6">
        <v>0</v>
      </c>
      <c r="N4268" s="6">
        <v>0</v>
      </c>
    </row>
    <row r="4269" spans="1:14" x14ac:dyDescent="0.25">
      <c r="A4269" s="5" t="s">
        <v>1662</v>
      </c>
      <c r="B4269" s="5" t="s">
        <v>1539</v>
      </c>
      <c r="C4269" s="5" t="s">
        <v>39</v>
      </c>
      <c r="D4269" s="5" t="s">
        <v>40</v>
      </c>
      <c r="E4269" s="6">
        <v>-1129852.57</v>
      </c>
      <c r="F4269" s="6">
        <v>0</v>
      </c>
      <c r="G4269" s="6">
        <v>-1129852.57</v>
      </c>
      <c r="H4269" s="6">
        <v>-1129852.5900000001</v>
      </c>
      <c r="I4269" s="6">
        <v>2.0000000018626451E-2</v>
      </c>
      <c r="J4269" s="6">
        <v>-6210.9160000000002</v>
      </c>
      <c r="K4269" s="6">
        <v>0</v>
      </c>
      <c r="L4269" s="6">
        <v>-6210.9160000000002</v>
      </c>
      <c r="M4269" s="6">
        <v>-6210.9160000000002</v>
      </c>
      <c r="N4269" s="6">
        <v>0</v>
      </c>
    </row>
    <row r="4270" spans="1:14" x14ac:dyDescent="0.25">
      <c r="A4270" s="5" t="s">
        <v>1662</v>
      </c>
      <c r="B4270" s="5" t="s">
        <v>92</v>
      </c>
      <c r="C4270" s="5" t="s">
        <v>42</v>
      </c>
      <c r="D4270" s="5" t="s">
        <v>43</v>
      </c>
      <c r="E4270" s="6">
        <v>0</v>
      </c>
      <c r="F4270" s="6">
        <v>528.67326732673268</v>
      </c>
      <c r="G4270" s="6">
        <v>-528.67326732673268</v>
      </c>
      <c r="H4270" s="6">
        <v>533.96</v>
      </c>
      <c r="I4270" s="6">
        <v>-533.96</v>
      </c>
      <c r="J4270" s="6">
        <v>0</v>
      </c>
      <c r="K4270" s="6">
        <v>6210.9158415841584</v>
      </c>
      <c r="L4270" s="6">
        <v>-6210.9158415841584</v>
      </c>
      <c r="M4270" s="6">
        <v>6273.0249999999996</v>
      </c>
      <c r="N4270" s="6">
        <v>-6273.0249999999996</v>
      </c>
    </row>
    <row r="4271" spans="1:14" x14ac:dyDescent="0.25">
      <c r="A4271" s="5" t="s">
        <v>1662</v>
      </c>
      <c r="B4271" s="5" t="s">
        <v>107</v>
      </c>
      <c r="C4271" s="5" t="s">
        <v>42</v>
      </c>
      <c r="D4271" s="5" t="s">
        <v>43</v>
      </c>
      <c r="E4271" s="6">
        <v>4220.37</v>
      </c>
      <c r="F4271" s="6">
        <v>4085.0443349753696</v>
      </c>
      <c r="G4271" s="6">
        <v>135.32566502463033</v>
      </c>
      <c r="H4271" s="6">
        <v>4146.32</v>
      </c>
      <c r="I4271" s="6">
        <v>74.050000000000182</v>
      </c>
      <c r="J4271" s="6">
        <v>77000</v>
      </c>
      <c r="K4271" s="6">
        <v>74530.992118226597</v>
      </c>
      <c r="L4271" s="6">
        <v>2469.0078817734029</v>
      </c>
      <c r="M4271" s="6">
        <v>75648.956999999995</v>
      </c>
      <c r="N4271" s="6">
        <v>1351.0430000000051</v>
      </c>
    </row>
    <row r="4272" spans="1:14" x14ac:dyDescent="0.25">
      <c r="A4272" s="5" t="s">
        <v>1662</v>
      </c>
      <c r="B4272" s="5" t="s">
        <v>44</v>
      </c>
      <c r="C4272" s="5" t="s">
        <v>42</v>
      </c>
      <c r="D4272" s="5" t="s">
        <v>43</v>
      </c>
      <c r="E4272" s="6">
        <v>6439.78</v>
      </c>
      <c r="F4272" s="6">
        <v>6434.5074626865671</v>
      </c>
      <c r="G4272" s="6">
        <v>5.2725373134326219</v>
      </c>
      <c r="H4272" s="6">
        <v>6466.68</v>
      </c>
      <c r="I4272" s="6">
        <v>-26.900000000000546</v>
      </c>
      <c r="J4272" s="6">
        <v>6216</v>
      </c>
      <c r="K4272" s="6">
        <v>6210.9164179104473</v>
      </c>
      <c r="L4272" s="6">
        <v>5.0835820895526922</v>
      </c>
      <c r="M4272" s="6">
        <v>6241.9709999999995</v>
      </c>
      <c r="N4272" s="6">
        <v>-25.970999999999549</v>
      </c>
    </row>
    <row r="4273" spans="1:14" x14ac:dyDescent="0.25">
      <c r="A4273" s="5" t="s">
        <v>1662</v>
      </c>
      <c r="B4273" s="5" t="s">
        <v>99</v>
      </c>
      <c r="C4273" s="5" t="s">
        <v>42</v>
      </c>
      <c r="D4273" s="5" t="s">
        <v>43</v>
      </c>
      <c r="E4273" s="6">
        <v>17860.5</v>
      </c>
      <c r="F4273" s="6">
        <v>17748.807881773399</v>
      </c>
      <c r="G4273" s="6">
        <v>111.69211822660145</v>
      </c>
      <c r="H4273" s="6">
        <v>18015.04</v>
      </c>
      <c r="I4273" s="6">
        <v>-154.54000000000087</v>
      </c>
      <c r="J4273" s="6">
        <v>75000</v>
      </c>
      <c r="K4273" s="6">
        <v>74530.992118226597</v>
      </c>
      <c r="L4273" s="6">
        <v>469.00788177340291</v>
      </c>
      <c r="M4273" s="6">
        <v>75648.956999999995</v>
      </c>
      <c r="N4273" s="6">
        <v>-648.95699999999488</v>
      </c>
    </row>
    <row r="4274" spans="1:14" x14ac:dyDescent="0.25">
      <c r="A4274" s="5" t="s">
        <v>1662</v>
      </c>
      <c r="B4274" s="5" t="s">
        <v>1505</v>
      </c>
      <c r="C4274" s="5" t="s">
        <v>42</v>
      </c>
      <c r="D4274" s="5" t="s">
        <v>43</v>
      </c>
      <c r="E4274" s="6">
        <v>21506.17</v>
      </c>
      <c r="F4274" s="6">
        <v>21230.157635467982</v>
      </c>
      <c r="G4274" s="6">
        <v>276.01236453201636</v>
      </c>
      <c r="H4274" s="6">
        <v>21548.61</v>
      </c>
      <c r="I4274" s="6">
        <v>-42.440000000002328</v>
      </c>
      <c r="J4274" s="6">
        <v>75500</v>
      </c>
      <c r="K4274" s="6">
        <v>74530.992118226597</v>
      </c>
      <c r="L4274" s="6">
        <v>969.00788177340291</v>
      </c>
      <c r="M4274" s="6">
        <v>75648.956999999995</v>
      </c>
      <c r="N4274" s="6">
        <v>-148.95699999999488</v>
      </c>
    </row>
    <row r="4275" spans="1:14" x14ac:dyDescent="0.25">
      <c r="A4275" s="5" t="s">
        <v>1662</v>
      </c>
      <c r="B4275" s="5" t="s">
        <v>47</v>
      </c>
      <c r="C4275" s="5" t="s">
        <v>42</v>
      </c>
      <c r="D4275" s="5" t="s">
        <v>43</v>
      </c>
      <c r="E4275" s="6">
        <v>35217.230000000003</v>
      </c>
      <c r="F4275" s="6">
        <v>35043.725490196077</v>
      </c>
      <c r="G4275" s="6">
        <v>173.50450980392634</v>
      </c>
      <c r="H4275" s="6">
        <v>35744.6</v>
      </c>
      <c r="I4275" s="6">
        <v>-527.36999999999534</v>
      </c>
      <c r="J4275" s="6">
        <v>74900</v>
      </c>
      <c r="K4275" s="6">
        <v>74530.992156862732</v>
      </c>
      <c r="L4275" s="6">
        <v>369.00784313726763</v>
      </c>
      <c r="M4275" s="6">
        <v>76021.611999999994</v>
      </c>
      <c r="N4275" s="6">
        <v>-1121.6119999999937</v>
      </c>
    </row>
    <row r="4276" spans="1:14" x14ac:dyDescent="0.25">
      <c r="A4276" s="5" t="s">
        <v>1662</v>
      </c>
      <c r="B4276" s="5" t="s">
        <v>1534</v>
      </c>
      <c r="C4276" s="5" t="s">
        <v>42</v>
      </c>
      <c r="D4276" s="5" t="s">
        <v>43</v>
      </c>
      <c r="E4276" s="6">
        <v>39136.959999999999</v>
      </c>
      <c r="F4276" s="6">
        <v>39004.551724137935</v>
      </c>
      <c r="G4276" s="6">
        <v>132.40827586206433</v>
      </c>
      <c r="H4276" s="6">
        <v>39589.620000000003</v>
      </c>
      <c r="I4276" s="6">
        <v>-452.66000000000349</v>
      </c>
      <c r="J4276" s="6">
        <v>6232</v>
      </c>
      <c r="K4276" s="6">
        <v>6210.9162561576359</v>
      </c>
      <c r="L4276" s="6">
        <v>21.083743842364129</v>
      </c>
      <c r="M4276" s="6">
        <v>6304.08</v>
      </c>
      <c r="N4276" s="6">
        <v>-72.079999999999927</v>
      </c>
    </row>
    <row r="4277" spans="1:14" x14ac:dyDescent="0.25">
      <c r="A4277" s="5" t="s">
        <v>1662</v>
      </c>
      <c r="B4277" s="5" t="s">
        <v>1364</v>
      </c>
      <c r="C4277" s="5" t="s">
        <v>42</v>
      </c>
      <c r="D4277" s="5" t="s">
        <v>43</v>
      </c>
      <c r="E4277" s="6">
        <v>77919.97</v>
      </c>
      <c r="F4277" s="6">
        <v>77536.079601990044</v>
      </c>
      <c r="G4277" s="6">
        <v>383.8903980099567</v>
      </c>
      <c r="H4277" s="6">
        <v>77923.759999999995</v>
      </c>
      <c r="I4277" s="6">
        <v>-3.7899999999935972</v>
      </c>
      <c r="J4277" s="6">
        <v>74900</v>
      </c>
      <c r="K4277" s="6">
        <v>74530.992039800985</v>
      </c>
      <c r="L4277" s="6">
        <v>369.00796019901463</v>
      </c>
      <c r="M4277" s="6">
        <v>74903.646999999997</v>
      </c>
      <c r="N4277" s="6">
        <v>-3.646999999997206</v>
      </c>
    </row>
    <row r="4278" spans="1:14" x14ac:dyDescent="0.25">
      <c r="A4278" s="5" t="s">
        <v>1662</v>
      </c>
      <c r="B4278" s="5" t="s">
        <v>1535</v>
      </c>
      <c r="C4278" s="5" t="s">
        <v>42</v>
      </c>
      <c r="D4278" s="5" t="s">
        <v>43</v>
      </c>
      <c r="E4278" s="6">
        <v>107283.34</v>
      </c>
      <c r="F4278" s="6">
        <v>102841.5172413793</v>
      </c>
      <c r="G4278" s="6">
        <v>4441.8227586206922</v>
      </c>
      <c r="H4278" s="6">
        <v>104384.14</v>
      </c>
      <c r="I4278" s="6">
        <v>2899.1999999999971</v>
      </c>
      <c r="J4278" s="6">
        <v>77750</v>
      </c>
      <c r="K4278" s="6">
        <v>74530.992118226597</v>
      </c>
      <c r="L4278" s="6">
        <v>3219.0078817734029</v>
      </c>
      <c r="M4278" s="6">
        <v>75648.956999999995</v>
      </c>
      <c r="N4278" s="6">
        <v>2101.0430000000051</v>
      </c>
    </row>
    <row r="4279" spans="1:14" x14ac:dyDescent="0.25">
      <c r="A4279" s="5" t="s">
        <v>1662</v>
      </c>
      <c r="B4279" s="5" t="s">
        <v>103</v>
      </c>
      <c r="C4279" s="5" t="s">
        <v>42</v>
      </c>
      <c r="D4279" s="5" t="s">
        <v>43</v>
      </c>
      <c r="E4279" s="6">
        <v>374812.37</v>
      </c>
      <c r="F4279" s="6">
        <v>373804.22772277228</v>
      </c>
      <c r="G4279" s="6">
        <v>1008.1422772277147</v>
      </c>
      <c r="H4279" s="6">
        <v>377542.27</v>
      </c>
      <c r="I4279" s="6">
        <v>-2729.9000000000233</v>
      </c>
      <c r="J4279" s="6">
        <v>74732</v>
      </c>
      <c r="K4279" s="6">
        <v>74530.992079207906</v>
      </c>
      <c r="L4279" s="6">
        <v>201.0079207920935</v>
      </c>
      <c r="M4279" s="6">
        <v>75276.301999999996</v>
      </c>
      <c r="N4279" s="6">
        <v>-544.30199999999604</v>
      </c>
    </row>
    <row r="4280" spans="1:14" x14ac:dyDescent="0.25">
      <c r="A4280" s="5" t="s">
        <v>1662</v>
      </c>
      <c r="B4280" s="5" t="s">
        <v>104</v>
      </c>
      <c r="C4280" s="5" t="s">
        <v>42</v>
      </c>
      <c r="D4280" s="5" t="s">
        <v>53</v>
      </c>
      <c r="E4280" s="6">
        <v>326793.71999999997</v>
      </c>
      <c r="F4280" s="6">
        <v>325617.95024875615</v>
      </c>
      <c r="G4280" s="6">
        <v>1175.7697512438172</v>
      </c>
      <c r="H4280" s="6">
        <v>327246.03999999998</v>
      </c>
      <c r="I4280" s="6">
        <v>-452.32000000000698</v>
      </c>
      <c r="J4280" s="6">
        <v>56100</v>
      </c>
      <c r="K4280" s="6">
        <v>55898.243781094527</v>
      </c>
      <c r="L4280" s="6">
        <v>201.75621890547336</v>
      </c>
      <c r="M4280" s="6">
        <v>56177.735000000001</v>
      </c>
      <c r="N4280" s="6">
        <v>-77.735000000000582</v>
      </c>
    </row>
    <row r="4281" spans="1:14" x14ac:dyDescent="0.25">
      <c r="A4281" s="5" t="s">
        <v>1662</v>
      </c>
      <c r="B4281" s="5" t="s">
        <v>54</v>
      </c>
      <c r="C4281" s="5" t="s">
        <v>42</v>
      </c>
      <c r="D4281" s="5" t="s">
        <v>55</v>
      </c>
      <c r="E4281" s="6">
        <v>3763.07</v>
      </c>
      <c r="F4281" s="6">
        <v>3689.2843137254904</v>
      </c>
      <c r="G4281" s="6">
        <v>73.785686274509771</v>
      </c>
      <c r="H4281" s="6">
        <v>3763.07</v>
      </c>
      <c r="I4281" s="6">
        <v>0</v>
      </c>
      <c r="J4281" s="6">
        <v>684.19500000000005</v>
      </c>
      <c r="K4281" s="6">
        <v>670.77941176470586</v>
      </c>
      <c r="L4281" s="6">
        <v>13.415588235294194</v>
      </c>
      <c r="M4281" s="6">
        <v>684.19500000000005</v>
      </c>
      <c r="N4281" s="6">
        <v>0</v>
      </c>
    </row>
    <row r="4282" spans="1:14" x14ac:dyDescent="0.25">
      <c r="A4282" s="5" t="s">
        <v>1663</v>
      </c>
      <c r="B4282" s="5" t="s">
        <v>25</v>
      </c>
      <c r="C4282" s="5" t="s">
        <v>26</v>
      </c>
      <c r="D4282" s="5" t="s">
        <v>27</v>
      </c>
      <c r="E4282" s="6">
        <v>518.94000000000005</v>
      </c>
      <c r="F4282" s="6">
        <v>0</v>
      </c>
      <c r="G4282" s="6">
        <v>518.94000000000005</v>
      </c>
      <c r="H4282" s="6">
        <v>0</v>
      </c>
      <c r="I4282" s="6">
        <v>518.94000000000005</v>
      </c>
      <c r="J4282" s="6">
        <v>0</v>
      </c>
      <c r="K4282" s="6">
        <v>0</v>
      </c>
      <c r="L4282" s="6">
        <v>0</v>
      </c>
      <c r="M4282" s="6">
        <v>0</v>
      </c>
      <c r="N4282" s="6">
        <v>0</v>
      </c>
    </row>
    <row r="4283" spans="1:14" x14ac:dyDescent="0.25">
      <c r="A4283" s="5" t="s">
        <v>1663</v>
      </c>
      <c r="B4283" s="5" t="s">
        <v>258</v>
      </c>
      <c r="C4283" s="5" t="s">
        <v>33</v>
      </c>
      <c r="D4283" s="5" t="s">
        <v>27</v>
      </c>
      <c r="E4283" s="6">
        <v>52.48</v>
      </c>
      <c r="F4283" s="6">
        <v>0</v>
      </c>
      <c r="G4283" s="6">
        <v>52.48</v>
      </c>
      <c r="H4283" s="6">
        <v>55.84</v>
      </c>
      <c r="I4283" s="6">
        <v>-3.3600000000000065</v>
      </c>
      <c r="J4283" s="6">
        <v>4.47</v>
      </c>
      <c r="K4283" s="6">
        <v>0</v>
      </c>
      <c r="L4283" s="6">
        <v>4.47</v>
      </c>
      <c r="M4283" s="6">
        <v>4.7569999999999997</v>
      </c>
      <c r="N4283" s="6">
        <v>-0.28699999999999992</v>
      </c>
    </row>
    <row r="4284" spans="1:14" x14ac:dyDescent="0.25">
      <c r="A4284" s="5" t="s">
        <v>1663</v>
      </c>
      <c r="B4284" s="5" t="s">
        <v>259</v>
      </c>
      <c r="C4284" s="5" t="s">
        <v>33</v>
      </c>
      <c r="D4284" s="5" t="s">
        <v>27</v>
      </c>
      <c r="E4284" s="6">
        <v>134.72999999999999</v>
      </c>
      <c r="F4284" s="6">
        <v>0</v>
      </c>
      <c r="G4284" s="6">
        <v>134.72999999999999</v>
      </c>
      <c r="H4284" s="6">
        <v>143.36000000000001</v>
      </c>
      <c r="I4284" s="6">
        <v>-8.6300000000000239</v>
      </c>
      <c r="J4284" s="6">
        <v>4.47</v>
      </c>
      <c r="K4284" s="6">
        <v>0</v>
      </c>
      <c r="L4284" s="6">
        <v>4.47</v>
      </c>
      <c r="M4284" s="6">
        <v>4.7569999999999997</v>
      </c>
      <c r="N4284" s="6">
        <v>-0.28699999999999992</v>
      </c>
    </row>
    <row r="4285" spans="1:14" x14ac:dyDescent="0.25">
      <c r="A4285" s="5" t="s">
        <v>1663</v>
      </c>
      <c r="B4285" s="5" t="s">
        <v>260</v>
      </c>
      <c r="C4285" s="5" t="s">
        <v>33</v>
      </c>
      <c r="D4285" s="5" t="s">
        <v>27</v>
      </c>
      <c r="E4285" s="6">
        <v>4490.12</v>
      </c>
      <c r="F4285" s="6">
        <v>0</v>
      </c>
      <c r="G4285" s="6">
        <v>4490.12</v>
      </c>
      <c r="H4285" s="6">
        <v>4776.8100000000004</v>
      </c>
      <c r="I4285" s="6">
        <v>-286.69000000000051</v>
      </c>
      <c r="J4285" s="6">
        <v>44.7</v>
      </c>
      <c r="K4285" s="6">
        <v>0</v>
      </c>
      <c r="L4285" s="6">
        <v>44.7</v>
      </c>
      <c r="M4285" s="6">
        <v>47.554000000000002</v>
      </c>
      <c r="N4285" s="6">
        <v>-2.8539999999999992</v>
      </c>
    </row>
    <row r="4286" spans="1:14" x14ac:dyDescent="0.25">
      <c r="A4286" s="5" t="s">
        <v>1663</v>
      </c>
      <c r="B4286" s="5" t="s">
        <v>272</v>
      </c>
      <c r="C4286" s="5" t="s">
        <v>39</v>
      </c>
      <c r="D4286" s="5" t="s">
        <v>43</v>
      </c>
      <c r="E4286" s="6">
        <v>-19991.7</v>
      </c>
      <c r="F4286" s="6">
        <v>0</v>
      </c>
      <c r="G4286" s="6">
        <v>-19991.7</v>
      </c>
      <c r="H4286" s="6">
        <v>-19991.740000000002</v>
      </c>
      <c r="I4286" s="6">
        <v>4.0000000000873115E-2</v>
      </c>
      <c r="J4286" s="6">
        <v>-22113</v>
      </c>
      <c r="K4286" s="6">
        <v>0</v>
      </c>
      <c r="L4286" s="6">
        <v>-22113</v>
      </c>
      <c r="M4286" s="6">
        <v>-22113</v>
      </c>
      <c r="N4286" s="6">
        <v>0</v>
      </c>
    </row>
    <row r="4287" spans="1:14" x14ac:dyDescent="0.25">
      <c r="A4287" s="5" t="s">
        <v>1663</v>
      </c>
      <c r="B4287" s="5" t="s">
        <v>269</v>
      </c>
      <c r="C4287" s="5" t="s">
        <v>42</v>
      </c>
      <c r="D4287" s="5" t="s">
        <v>43</v>
      </c>
      <c r="E4287" s="6">
        <v>1976.52</v>
      </c>
      <c r="F4287" s="6">
        <v>1976.8737672583825</v>
      </c>
      <c r="G4287" s="6">
        <v>-0.35376725838250422</v>
      </c>
      <c r="H4287" s="6">
        <v>2004.55</v>
      </c>
      <c r="I4287" s="6">
        <v>-28.029999999999973</v>
      </c>
      <c r="J4287" s="6">
        <v>3648</v>
      </c>
      <c r="K4287" s="6">
        <v>3648.6449704142015</v>
      </c>
      <c r="L4287" s="6">
        <v>-0.64497041420145251</v>
      </c>
      <c r="M4287" s="6">
        <v>3699.7260000000001</v>
      </c>
      <c r="N4287" s="6">
        <v>-51.726000000000113</v>
      </c>
    </row>
    <row r="4288" spans="1:14" x14ac:dyDescent="0.25">
      <c r="A4288" s="5" t="s">
        <v>1663</v>
      </c>
      <c r="B4288" s="5" t="s">
        <v>325</v>
      </c>
      <c r="C4288" s="5" t="s">
        <v>42</v>
      </c>
      <c r="D4288" s="5" t="s">
        <v>43</v>
      </c>
      <c r="E4288" s="6">
        <v>12818.91</v>
      </c>
      <c r="F4288" s="6">
        <v>12818.906403940886</v>
      </c>
      <c r="G4288" s="6">
        <v>3.5960591139883036E-3</v>
      </c>
      <c r="H4288" s="6">
        <v>13011.19</v>
      </c>
      <c r="I4288" s="6">
        <v>-192.28000000000065</v>
      </c>
      <c r="J4288" s="6">
        <v>22113</v>
      </c>
      <c r="K4288" s="6">
        <v>22113</v>
      </c>
      <c r="L4288" s="6">
        <v>0</v>
      </c>
      <c r="M4288" s="6">
        <v>22444.695</v>
      </c>
      <c r="N4288" s="6">
        <v>-331.69499999999971</v>
      </c>
    </row>
    <row r="4289" spans="1:14" x14ac:dyDescent="0.25">
      <c r="A4289" s="5" t="s">
        <v>1664</v>
      </c>
      <c r="B4289" s="5" t="s">
        <v>25</v>
      </c>
      <c r="C4289" s="5" t="s">
        <v>26</v>
      </c>
      <c r="D4289" s="5" t="s">
        <v>27</v>
      </c>
      <c r="E4289" s="6">
        <v>-244.74</v>
      </c>
      <c r="F4289" s="6">
        <v>0</v>
      </c>
      <c r="G4289" s="6">
        <v>-244.74</v>
      </c>
      <c r="H4289" s="6">
        <v>0</v>
      </c>
      <c r="I4289" s="6">
        <v>-244.74</v>
      </c>
      <c r="J4289" s="6">
        <v>0</v>
      </c>
      <c r="K4289" s="6">
        <v>0</v>
      </c>
      <c r="L4289" s="6">
        <v>0</v>
      </c>
      <c r="M4289" s="6">
        <v>0</v>
      </c>
      <c r="N4289" s="6">
        <v>0</v>
      </c>
    </row>
    <row r="4290" spans="1:14" x14ac:dyDescent="0.25">
      <c r="A4290" s="5" t="s">
        <v>1664</v>
      </c>
      <c r="B4290" s="5" t="s">
        <v>258</v>
      </c>
      <c r="C4290" s="5" t="s">
        <v>33</v>
      </c>
      <c r="D4290" s="5" t="s">
        <v>27</v>
      </c>
      <c r="E4290" s="6">
        <v>143.69999999999999</v>
      </c>
      <c r="F4290" s="6">
        <v>0</v>
      </c>
      <c r="G4290" s="6">
        <v>143.69999999999999</v>
      </c>
      <c r="H4290" s="6">
        <v>143.38999999999999</v>
      </c>
      <c r="I4290" s="6">
        <v>0.31000000000000227</v>
      </c>
      <c r="J4290" s="6">
        <v>12.24</v>
      </c>
      <c r="K4290" s="6">
        <v>0</v>
      </c>
      <c r="L4290" s="6">
        <v>12.24</v>
      </c>
      <c r="M4290" s="6">
        <v>12.215999999999999</v>
      </c>
      <c r="N4290" s="6">
        <v>2.4000000000000909E-2</v>
      </c>
    </row>
    <row r="4291" spans="1:14" x14ac:dyDescent="0.25">
      <c r="A4291" s="5" t="s">
        <v>1664</v>
      </c>
      <c r="B4291" s="5" t="s">
        <v>259</v>
      </c>
      <c r="C4291" s="5" t="s">
        <v>33</v>
      </c>
      <c r="D4291" s="5" t="s">
        <v>27</v>
      </c>
      <c r="E4291" s="6">
        <v>368.91</v>
      </c>
      <c r="F4291" s="6">
        <v>0</v>
      </c>
      <c r="G4291" s="6">
        <v>368.91</v>
      </c>
      <c r="H4291" s="6">
        <v>368.17</v>
      </c>
      <c r="I4291" s="6">
        <v>0.74000000000000909</v>
      </c>
      <c r="J4291" s="6">
        <v>12.24</v>
      </c>
      <c r="K4291" s="6">
        <v>0</v>
      </c>
      <c r="L4291" s="6">
        <v>12.24</v>
      </c>
      <c r="M4291" s="6">
        <v>12.215999999999999</v>
      </c>
      <c r="N4291" s="6">
        <v>2.4000000000000909E-2</v>
      </c>
    </row>
    <row r="4292" spans="1:14" x14ac:dyDescent="0.25">
      <c r="A4292" s="5" t="s">
        <v>1664</v>
      </c>
      <c r="B4292" s="5" t="s">
        <v>260</v>
      </c>
      <c r="C4292" s="5" t="s">
        <v>33</v>
      </c>
      <c r="D4292" s="5" t="s">
        <v>27</v>
      </c>
      <c r="E4292" s="6">
        <v>12295.08</v>
      </c>
      <c r="F4292" s="6">
        <v>0</v>
      </c>
      <c r="G4292" s="6">
        <v>12295.08</v>
      </c>
      <c r="H4292" s="6">
        <v>12267.66</v>
      </c>
      <c r="I4292" s="6">
        <v>27.420000000000073</v>
      </c>
      <c r="J4292" s="6">
        <v>122.4</v>
      </c>
      <c r="K4292" s="6">
        <v>0</v>
      </c>
      <c r="L4292" s="6">
        <v>122.4</v>
      </c>
      <c r="M4292" s="6">
        <v>122.127</v>
      </c>
      <c r="N4292" s="6">
        <v>0.27300000000001035</v>
      </c>
    </row>
    <row r="4293" spans="1:14" x14ac:dyDescent="0.25">
      <c r="A4293" s="5" t="s">
        <v>1664</v>
      </c>
      <c r="B4293" s="5" t="s">
        <v>272</v>
      </c>
      <c r="C4293" s="5" t="s">
        <v>39</v>
      </c>
      <c r="D4293" s="5" t="s">
        <v>43</v>
      </c>
      <c r="E4293" s="6">
        <v>-51342.14</v>
      </c>
      <c r="F4293" s="6">
        <v>0</v>
      </c>
      <c r="G4293" s="6">
        <v>-51342.14</v>
      </c>
      <c r="H4293" s="6">
        <v>-51342.25</v>
      </c>
      <c r="I4293" s="6">
        <v>0.11000000000058208</v>
      </c>
      <c r="J4293" s="6">
        <v>-56790</v>
      </c>
      <c r="K4293" s="6">
        <v>0</v>
      </c>
      <c r="L4293" s="6">
        <v>-56790</v>
      </c>
      <c r="M4293" s="6">
        <v>-56790</v>
      </c>
      <c r="N4293" s="6">
        <v>0</v>
      </c>
    </row>
    <row r="4294" spans="1:14" x14ac:dyDescent="0.25">
      <c r="A4294" s="5" t="s">
        <v>1664</v>
      </c>
      <c r="B4294" s="5" t="s">
        <v>269</v>
      </c>
      <c r="C4294" s="5" t="s">
        <v>42</v>
      </c>
      <c r="D4294" s="5" t="s">
        <v>43</v>
      </c>
      <c r="E4294" s="6">
        <v>5510.21</v>
      </c>
      <c r="F4294" s="6">
        <v>5076.9526627218929</v>
      </c>
      <c r="G4294" s="6">
        <v>433.25733727810712</v>
      </c>
      <c r="H4294" s="6">
        <v>5148.03</v>
      </c>
      <c r="I4294" s="6">
        <v>362.18000000000029</v>
      </c>
      <c r="J4294" s="6">
        <v>10170</v>
      </c>
      <c r="K4294" s="6">
        <v>9370.3500986193285</v>
      </c>
      <c r="L4294" s="6">
        <v>799.64990138067151</v>
      </c>
      <c r="M4294" s="6">
        <v>9501.5349999999999</v>
      </c>
      <c r="N4294" s="6">
        <v>668.46500000000015</v>
      </c>
    </row>
    <row r="4295" spans="1:14" x14ac:dyDescent="0.25">
      <c r="A4295" s="5" t="s">
        <v>1664</v>
      </c>
      <c r="B4295" s="5" t="s">
        <v>325</v>
      </c>
      <c r="C4295" s="5" t="s">
        <v>42</v>
      </c>
      <c r="D4295" s="5" t="s">
        <v>43</v>
      </c>
      <c r="E4295" s="6">
        <v>33268.980000000003</v>
      </c>
      <c r="F4295" s="6">
        <v>32921.162561576362</v>
      </c>
      <c r="G4295" s="6">
        <v>347.81743842364085</v>
      </c>
      <c r="H4295" s="6">
        <v>33414.980000000003</v>
      </c>
      <c r="I4295" s="6">
        <v>-146</v>
      </c>
      <c r="J4295" s="6">
        <v>57390</v>
      </c>
      <c r="K4295" s="6">
        <v>56790</v>
      </c>
      <c r="L4295" s="6">
        <v>600</v>
      </c>
      <c r="M4295" s="6">
        <v>57641.85</v>
      </c>
      <c r="N4295" s="6">
        <v>-251.84999999999854</v>
      </c>
    </row>
    <row r="4296" spans="1:14" x14ac:dyDescent="0.25">
      <c r="A4296" s="5" t="s">
        <v>1665</v>
      </c>
      <c r="B4296" s="5" t="s">
        <v>25</v>
      </c>
      <c r="C4296" s="5" t="s">
        <v>26</v>
      </c>
      <c r="D4296" s="5" t="s">
        <v>27</v>
      </c>
      <c r="E4296" s="6">
        <v>-779.5</v>
      </c>
      <c r="F4296" s="6">
        <v>0</v>
      </c>
      <c r="G4296" s="6">
        <v>-779.5</v>
      </c>
      <c r="H4296" s="6">
        <v>0</v>
      </c>
      <c r="I4296" s="6">
        <v>-779.5</v>
      </c>
      <c r="J4296" s="6">
        <v>0</v>
      </c>
      <c r="K4296" s="6">
        <v>0</v>
      </c>
      <c r="L4296" s="6">
        <v>0</v>
      </c>
      <c r="M4296" s="6">
        <v>0</v>
      </c>
      <c r="N4296" s="6">
        <v>0</v>
      </c>
    </row>
    <row r="4297" spans="1:14" x14ac:dyDescent="0.25">
      <c r="A4297" s="5" t="s">
        <v>1665</v>
      </c>
      <c r="B4297" s="5" t="s">
        <v>258</v>
      </c>
      <c r="C4297" s="5" t="s">
        <v>33</v>
      </c>
      <c r="D4297" s="5" t="s">
        <v>27</v>
      </c>
      <c r="E4297" s="6">
        <v>35.92</v>
      </c>
      <c r="F4297" s="6">
        <v>0</v>
      </c>
      <c r="G4297" s="6">
        <v>35.92</v>
      </c>
      <c r="H4297" s="6">
        <v>34.43</v>
      </c>
      <c r="I4297" s="6">
        <v>1.490000000000002</v>
      </c>
      <c r="J4297" s="6">
        <v>3.06</v>
      </c>
      <c r="K4297" s="6">
        <v>0</v>
      </c>
      <c r="L4297" s="6">
        <v>3.06</v>
      </c>
      <c r="M4297" s="6">
        <v>2.9329999999999998</v>
      </c>
      <c r="N4297" s="6">
        <v>0.12700000000000022</v>
      </c>
    </row>
    <row r="4298" spans="1:14" x14ac:dyDescent="0.25">
      <c r="A4298" s="5" t="s">
        <v>1665</v>
      </c>
      <c r="B4298" s="5" t="s">
        <v>259</v>
      </c>
      <c r="C4298" s="5" t="s">
        <v>33</v>
      </c>
      <c r="D4298" s="5" t="s">
        <v>27</v>
      </c>
      <c r="E4298" s="6">
        <v>92.23</v>
      </c>
      <c r="F4298" s="6">
        <v>0</v>
      </c>
      <c r="G4298" s="6">
        <v>92.23</v>
      </c>
      <c r="H4298" s="6">
        <v>88.4</v>
      </c>
      <c r="I4298" s="6">
        <v>3.8299999999999983</v>
      </c>
      <c r="J4298" s="6">
        <v>3.06</v>
      </c>
      <c r="K4298" s="6">
        <v>0</v>
      </c>
      <c r="L4298" s="6">
        <v>3.06</v>
      </c>
      <c r="M4298" s="6">
        <v>2.9329999999999998</v>
      </c>
      <c r="N4298" s="6">
        <v>0.12700000000000022</v>
      </c>
    </row>
    <row r="4299" spans="1:14" x14ac:dyDescent="0.25">
      <c r="A4299" s="5" t="s">
        <v>1665</v>
      </c>
      <c r="B4299" s="5" t="s">
        <v>260</v>
      </c>
      <c r="C4299" s="5" t="s">
        <v>33</v>
      </c>
      <c r="D4299" s="5" t="s">
        <v>27</v>
      </c>
      <c r="E4299" s="6">
        <v>3073.77</v>
      </c>
      <c r="F4299" s="6">
        <v>0</v>
      </c>
      <c r="G4299" s="6">
        <v>3073.77</v>
      </c>
      <c r="H4299" s="6">
        <v>2945.41</v>
      </c>
      <c r="I4299" s="6">
        <v>128.36000000000013</v>
      </c>
      <c r="J4299" s="6">
        <v>30.6</v>
      </c>
      <c r="K4299" s="6">
        <v>0</v>
      </c>
      <c r="L4299" s="6">
        <v>30.6</v>
      </c>
      <c r="M4299" s="6">
        <v>29.321999999999999</v>
      </c>
      <c r="N4299" s="6">
        <v>1.2780000000000022</v>
      </c>
    </row>
    <row r="4300" spans="1:14" x14ac:dyDescent="0.25">
      <c r="A4300" s="5" t="s">
        <v>1665</v>
      </c>
      <c r="B4300" s="5" t="s">
        <v>117</v>
      </c>
      <c r="C4300" s="5" t="s">
        <v>39</v>
      </c>
      <c r="D4300" s="5" t="s">
        <v>43</v>
      </c>
      <c r="E4300" s="6">
        <v>-13140.73</v>
      </c>
      <c r="F4300" s="6">
        <v>0</v>
      </c>
      <c r="G4300" s="6">
        <v>-13140.73</v>
      </c>
      <c r="H4300" s="6">
        <v>-13140.79</v>
      </c>
      <c r="I4300" s="6">
        <v>6.0000000001309672E-2</v>
      </c>
      <c r="J4300" s="6">
        <v>-13635</v>
      </c>
      <c r="K4300" s="6">
        <v>0</v>
      </c>
      <c r="L4300" s="6">
        <v>-13635</v>
      </c>
      <c r="M4300" s="6">
        <v>-13635</v>
      </c>
      <c r="N4300" s="6">
        <v>0</v>
      </c>
    </row>
    <row r="4301" spans="1:14" x14ac:dyDescent="0.25">
      <c r="A4301" s="5" t="s">
        <v>1665</v>
      </c>
      <c r="B4301" s="5" t="s">
        <v>269</v>
      </c>
      <c r="C4301" s="5" t="s">
        <v>42</v>
      </c>
      <c r="D4301" s="5" t="s">
        <v>43</v>
      </c>
      <c r="E4301" s="6">
        <v>1246.1600000000001</v>
      </c>
      <c r="F4301" s="6">
        <v>1218.9546351084812</v>
      </c>
      <c r="G4301" s="6">
        <v>27.205364891518911</v>
      </c>
      <c r="H4301" s="6">
        <v>1236.02</v>
      </c>
      <c r="I4301" s="6">
        <v>10.1400000000001</v>
      </c>
      <c r="J4301" s="6">
        <v>2300</v>
      </c>
      <c r="K4301" s="6">
        <v>2249.7751479289936</v>
      </c>
      <c r="L4301" s="6">
        <v>50.224852071006353</v>
      </c>
      <c r="M4301" s="6">
        <v>2281.2719999999999</v>
      </c>
      <c r="N4301" s="6">
        <v>18.728000000000065</v>
      </c>
    </row>
    <row r="4302" spans="1:14" x14ac:dyDescent="0.25">
      <c r="A4302" s="5" t="s">
        <v>1665</v>
      </c>
      <c r="B4302" s="5" t="s">
        <v>270</v>
      </c>
      <c r="C4302" s="5" t="s">
        <v>42</v>
      </c>
      <c r="D4302" s="5" t="s">
        <v>43</v>
      </c>
      <c r="E4302" s="6">
        <v>9472.15</v>
      </c>
      <c r="F4302" s="6">
        <v>8705.9507389162573</v>
      </c>
      <c r="G4302" s="6">
        <v>766.19926108374239</v>
      </c>
      <c r="H4302" s="6">
        <v>8836.5400000000009</v>
      </c>
      <c r="I4302" s="6">
        <v>635.60999999999876</v>
      </c>
      <c r="J4302" s="6">
        <v>14835</v>
      </c>
      <c r="K4302" s="6">
        <v>13635</v>
      </c>
      <c r="L4302" s="6">
        <v>1200</v>
      </c>
      <c r="M4302" s="6">
        <v>13839.525</v>
      </c>
      <c r="N4302" s="6">
        <v>995.47500000000036</v>
      </c>
    </row>
    <row r="4303" spans="1:14" x14ac:dyDescent="0.25">
      <c r="A4303" s="5" t="s">
        <v>1666</v>
      </c>
      <c r="B4303" s="5" t="s">
        <v>25</v>
      </c>
      <c r="C4303" s="5" t="s">
        <v>26</v>
      </c>
      <c r="D4303" s="5" t="s">
        <v>27</v>
      </c>
      <c r="E4303" s="6">
        <v>711.21</v>
      </c>
      <c r="F4303" s="6">
        <v>0</v>
      </c>
      <c r="G4303" s="6">
        <v>711.21</v>
      </c>
      <c r="H4303" s="6">
        <v>0</v>
      </c>
      <c r="I4303" s="6">
        <v>711.21</v>
      </c>
      <c r="J4303" s="6">
        <v>0</v>
      </c>
      <c r="K4303" s="6">
        <v>0</v>
      </c>
      <c r="L4303" s="6">
        <v>0</v>
      </c>
      <c r="M4303" s="6">
        <v>0</v>
      </c>
      <c r="N4303" s="6">
        <v>0</v>
      </c>
    </row>
    <row r="4304" spans="1:14" x14ac:dyDescent="0.25">
      <c r="A4304" s="5" t="s">
        <v>1666</v>
      </c>
      <c r="B4304" s="5" t="s">
        <v>258</v>
      </c>
      <c r="C4304" s="5" t="s">
        <v>33</v>
      </c>
      <c r="D4304" s="5" t="s">
        <v>27</v>
      </c>
      <c r="E4304" s="6">
        <v>243.25</v>
      </c>
      <c r="F4304" s="6">
        <v>0</v>
      </c>
      <c r="G4304" s="6">
        <v>243.25</v>
      </c>
      <c r="H4304" s="6">
        <v>252.25</v>
      </c>
      <c r="I4304" s="6">
        <v>-9</v>
      </c>
      <c r="J4304" s="6">
        <v>20.72</v>
      </c>
      <c r="K4304" s="6">
        <v>0</v>
      </c>
      <c r="L4304" s="6">
        <v>20.72</v>
      </c>
      <c r="M4304" s="6">
        <v>21.488</v>
      </c>
      <c r="N4304" s="6">
        <v>-0.76800000000000068</v>
      </c>
    </row>
    <row r="4305" spans="1:14" x14ac:dyDescent="0.25">
      <c r="A4305" s="5" t="s">
        <v>1666</v>
      </c>
      <c r="B4305" s="5" t="s">
        <v>259</v>
      </c>
      <c r="C4305" s="5" t="s">
        <v>33</v>
      </c>
      <c r="D4305" s="5" t="s">
        <v>27</v>
      </c>
      <c r="E4305" s="6">
        <v>624.5</v>
      </c>
      <c r="F4305" s="6">
        <v>0</v>
      </c>
      <c r="G4305" s="6">
        <v>624.5</v>
      </c>
      <c r="H4305" s="6">
        <v>647.65</v>
      </c>
      <c r="I4305" s="6">
        <v>-23.149999999999977</v>
      </c>
      <c r="J4305" s="6">
        <v>20.72</v>
      </c>
      <c r="K4305" s="6">
        <v>0</v>
      </c>
      <c r="L4305" s="6">
        <v>20.72</v>
      </c>
      <c r="M4305" s="6">
        <v>21.488</v>
      </c>
      <c r="N4305" s="6">
        <v>-0.76800000000000068</v>
      </c>
    </row>
    <row r="4306" spans="1:14" x14ac:dyDescent="0.25">
      <c r="A4306" s="5" t="s">
        <v>1666</v>
      </c>
      <c r="B4306" s="5" t="s">
        <v>260</v>
      </c>
      <c r="C4306" s="5" t="s">
        <v>33</v>
      </c>
      <c r="D4306" s="5" t="s">
        <v>27</v>
      </c>
      <c r="E4306" s="6">
        <v>20813.240000000002</v>
      </c>
      <c r="F4306" s="6">
        <v>0</v>
      </c>
      <c r="G4306" s="6">
        <v>20813.240000000002</v>
      </c>
      <c r="H4306" s="6">
        <v>21580.2</v>
      </c>
      <c r="I4306" s="6">
        <v>-766.95999999999913</v>
      </c>
      <c r="J4306" s="6">
        <v>207.2</v>
      </c>
      <c r="K4306" s="6">
        <v>0</v>
      </c>
      <c r="L4306" s="6">
        <v>207.2</v>
      </c>
      <c r="M4306" s="6">
        <v>214.83500000000001</v>
      </c>
      <c r="N4306" s="6">
        <v>-7.6350000000000193</v>
      </c>
    </row>
    <row r="4307" spans="1:14" x14ac:dyDescent="0.25">
      <c r="A4307" s="5" t="s">
        <v>1666</v>
      </c>
      <c r="B4307" s="5" t="s">
        <v>101</v>
      </c>
      <c r="C4307" s="5" t="s">
        <v>39</v>
      </c>
      <c r="D4307" s="5" t="s">
        <v>43</v>
      </c>
      <c r="E4307" s="6">
        <v>-89727.18</v>
      </c>
      <c r="F4307" s="6">
        <v>0</v>
      </c>
      <c r="G4307" s="6">
        <v>-89727.18</v>
      </c>
      <c r="H4307" s="6">
        <v>-89727.08</v>
      </c>
      <c r="I4307" s="6">
        <v>-9.9999999991268851E-2</v>
      </c>
      <c r="J4307" s="6">
        <v>-99900</v>
      </c>
      <c r="K4307" s="6">
        <v>0</v>
      </c>
      <c r="L4307" s="6">
        <v>-99900</v>
      </c>
      <c r="M4307" s="6">
        <v>-99900</v>
      </c>
      <c r="N4307" s="6">
        <v>0</v>
      </c>
    </row>
    <row r="4308" spans="1:14" x14ac:dyDescent="0.25">
      <c r="A4308" s="5" t="s">
        <v>1666</v>
      </c>
      <c r="B4308" s="5" t="s">
        <v>262</v>
      </c>
      <c r="C4308" s="5" t="s">
        <v>42</v>
      </c>
      <c r="D4308" s="5" t="s">
        <v>43</v>
      </c>
      <c r="E4308" s="6">
        <v>9361.08</v>
      </c>
      <c r="F4308" s="6">
        <v>8348.4023668639056</v>
      </c>
      <c r="G4308" s="6">
        <v>1012.6776331360943</v>
      </c>
      <c r="H4308" s="6">
        <v>8465.2800000000007</v>
      </c>
      <c r="I4308" s="6">
        <v>895.79999999999927</v>
      </c>
      <c r="J4308" s="6">
        <v>18483</v>
      </c>
      <c r="K4308" s="6">
        <v>16483.499999999996</v>
      </c>
      <c r="L4308" s="6">
        <v>1999.5000000000036</v>
      </c>
      <c r="M4308" s="6">
        <v>16714.269</v>
      </c>
      <c r="N4308" s="6">
        <v>1768.7309999999998</v>
      </c>
    </row>
    <row r="4309" spans="1:14" x14ac:dyDescent="0.25">
      <c r="A4309" s="5" t="s">
        <v>1666</v>
      </c>
      <c r="B4309" s="5" t="s">
        <v>261</v>
      </c>
      <c r="C4309" s="5" t="s">
        <v>42</v>
      </c>
      <c r="D4309" s="5" t="s">
        <v>43</v>
      </c>
      <c r="E4309" s="6">
        <v>57973.9</v>
      </c>
      <c r="F4309" s="6">
        <v>57913.02463054187</v>
      </c>
      <c r="G4309" s="6">
        <v>60.8753694581319</v>
      </c>
      <c r="H4309" s="6">
        <v>58781.72</v>
      </c>
      <c r="I4309" s="6">
        <v>-807.81999999999971</v>
      </c>
      <c r="J4309" s="6">
        <v>100005</v>
      </c>
      <c r="K4309" s="6">
        <v>99900</v>
      </c>
      <c r="L4309" s="6">
        <v>105</v>
      </c>
      <c r="M4309" s="6">
        <v>101398.5</v>
      </c>
      <c r="N4309" s="6">
        <v>-1393.5</v>
      </c>
    </row>
    <row r="4310" spans="1:14" x14ac:dyDescent="0.25">
      <c r="A4310" s="5" t="s">
        <v>1667</v>
      </c>
      <c r="B4310" s="5" t="s">
        <v>25</v>
      </c>
      <c r="C4310" s="5" t="s">
        <v>26</v>
      </c>
      <c r="D4310" s="5" t="s">
        <v>27</v>
      </c>
      <c r="E4310" s="6">
        <v>-588.01</v>
      </c>
      <c r="F4310" s="6">
        <v>0</v>
      </c>
      <c r="G4310" s="6">
        <v>-588.01</v>
      </c>
      <c r="H4310" s="6">
        <v>0</v>
      </c>
      <c r="I4310" s="6">
        <v>-588.01</v>
      </c>
      <c r="J4310" s="6">
        <v>0</v>
      </c>
      <c r="K4310" s="6">
        <v>0</v>
      </c>
      <c r="L4310" s="6">
        <v>0</v>
      </c>
      <c r="M4310" s="6">
        <v>0</v>
      </c>
      <c r="N4310" s="6">
        <v>0</v>
      </c>
    </row>
    <row r="4311" spans="1:14" x14ac:dyDescent="0.25">
      <c r="A4311" s="5" t="s">
        <v>1667</v>
      </c>
      <c r="B4311" s="5" t="s">
        <v>258</v>
      </c>
      <c r="C4311" s="5" t="s">
        <v>33</v>
      </c>
      <c r="D4311" s="5" t="s">
        <v>27</v>
      </c>
      <c r="E4311" s="6">
        <v>107.77</v>
      </c>
      <c r="F4311" s="6">
        <v>0</v>
      </c>
      <c r="G4311" s="6">
        <v>107.77</v>
      </c>
      <c r="H4311" s="6">
        <v>105.1</v>
      </c>
      <c r="I4311" s="6">
        <v>2.6700000000000017</v>
      </c>
      <c r="J4311" s="6">
        <v>9.18</v>
      </c>
      <c r="K4311" s="6">
        <v>0</v>
      </c>
      <c r="L4311" s="6">
        <v>9.18</v>
      </c>
      <c r="M4311" s="6">
        <v>8.9540000000000006</v>
      </c>
      <c r="N4311" s="6">
        <v>0.22599999999999909</v>
      </c>
    </row>
    <row r="4312" spans="1:14" x14ac:dyDescent="0.25">
      <c r="A4312" s="5" t="s">
        <v>1667</v>
      </c>
      <c r="B4312" s="5" t="s">
        <v>259</v>
      </c>
      <c r="C4312" s="5" t="s">
        <v>33</v>
      </c>
      <c r="D4312" s="5" t="s">
        <v>27</v>
      </c>
      <c r="E4312" s="6">
        <v>276.69</v>
      </c>
      <c r="F4312" s="6">
        <v>0</v>
      </c>
      <c r="G4312" s="6">
        <v>276.69</v>
      </c>
      <c r="H4312" s="6">
        <v>269.85000000000002</v>
      </c>
      <c r="I4312" s="6">
        <v>6.839999999999975</v>
      </c>
      <c r="J4312" s="6">
        <v>9.18</v>
      </c>
      <c r="K4312" s="6">
        <v>0</v>
      </c>
      <c r="L4312" s="6">
        <v>9.18</v>
      </c>
      <c r="M4312" s="6">
        <v>8.9540000000000006</v>
      </c>
      <c r="N4312" s="6">
        <v>0.22599999999999909</v>
      </c>
    </row>
    <row r="4313" spans="1:14" x14ac:dyDescent="0.25">
      <c r="A4313" s="5" t="s">
        <v>1667</v>
      </c>
      <c r="B4313" s="5" t="s">
        <v>260</v>
      </c>
      <c r="C4313" s="5" t="s">
        <v>33</v>
      </c>
      <c r="D4313" s="5" t="s">
        <v>27</v>
      </c>
      <c r="E4313" s="6">
        <v>9221.31</v>
      </c>
      <c r="F4313" s="6">
        <v>0</v>
      </c>
      <c r="G4313" s="6">
        <v>9221.31</v>
      </c>
      <c r="H4313" s="6">
        <v>8991.75</v>
      </c>
      <c r="I4313" s="6">
        <v>229.55999999999949</v>
      </c>
      <c r="J4313" s="6">
        <v>91.8</v>
      </c>
      <c r="K4313" s="6">
        <v>0</v>
      </c>
      <c r="L4313" s="6">
        <v>91.8</v>
      </c>
      <c r="M4313" s="6">
        <v>89.515000000000001</v>
      </c>
      <c r="N4313" s="6">
        <v>2.2849999999999966</v>
      </c>
    </row>
    <row r="4314" spans="1:14" x14ac:dyDescent="0.25">
      <c r="A4314" s="5" t="s">
        <v>1667</v>
      </c>
      <c r="B4314" s="5" t="s">
        <v>101</v>
      </c>
      <c r="C4314" s="5" t="s">
        <v>39</v>
      </c>
      <c r="D4314" s="5" t="s">
        <v>43</v>
      </c>
      <c r="E4314" s="6">
        <v>-37386.33</v>
      </c>
      <c r="F4314" s="6">
        <v>0</v>
      </c>
      <c r="G4314" s="6">
        <v>-37386.33</v>
      </c>
      <c r="H4314" s="6">
        <v>-37386.28</v>
      </c>
      <c r="I4314" s="6">
        <v>-5.0000000002910383E-2</v>
      </c>
      <c r="J4314" s="6">
        <v>-41625</v>
      </c>
      <c r="K4314" s="6">
        <v>0</v>
      </c>
      <c r="L4314" s="6">
        <v>-41625</v>
      </c>
      <c r="M4314" s="6">
        <v>-41625</v>
      </c>
      <c r="N4314" s="6">
        <v>0</v>
      </c>
    </row>
    <row r="4315" spans="1:14" x14ac:dyDescent="0.25">
      <c r="A4315" s="5" t="s">
        <v>1667</v>
      </c>
      <c r="B4315" s="5" t="s">
        <v>262</v>
      </c>
      <c r="C4315" s="5" t="s">
        <v>42</v>
      </c>
      <c r="D4315" s="5" t="s">
        <v>43</v>
      </c>
      <c r="E4315" s="6">
        <v>4238.1400000000003</v>
      </c>
      <c r="F4315" s="6">
        <v>3478.5009861932936</v>
      </c>
      <c r="G4315" s="6">
        <v>759.63901380670677</v>
      </c>
      <c r="H4315" s="6">
        <v>3527.2</v>
      </c>
      <c r="I4315" s="6">
        <v>710.94000000000051</v>
      </c>
      <c r="J4315" s="6">
        <v>8368</v>
      </c>
      <c r="K4315" s="6">
        <v>6868.125246548323</v>
      </c>
      <c r="L4315" s="6">
        <v>1499.874753451677</v>
      </c>
      <c r="M4315" s="6">
        <v>6964.2790000000005</v>
      </c>
      <c r="N4315" s="6">
        <v>1403.7209999999995</v>
      </c>
    </row>
    <row r="4316" spans="1:14" x14ac:dyDescent="0.25">
      <c r="A4316" s="5" t="s">
        <v>1667</v>
      </c>
      <c r="B4316" s="5" t="s">
        <v>261</v>
      </c>
      <c r="C4316" s="5" t="s">
        <v>42</v>
      </c>
      <c r="D4316" s="5" t="s">
        <v>43</v>
      </c>
      <c r="E4316" s="6">
        <v>24130.43</v>
      </c>
      <c r="F4316" s="6">
        <v>24130.433497536946</v>
      </c>
      <c r="G4316" s="6">
        <v>-3.4975369453604799E-3</v>
      </c>
      <c r="H4316" s="6">
        <v>24492.39</v>
      </c>
      <c r="I4316" s="6">
        <v>-361.95999999999913</v>
      </c>
      <c r="J4316" s="6">
        <v>41625</v>
      </c>
      <c r="K4316" s="6">
        <v>41625</v>
      </c>
      <c r="L4316" s="6">
        <v>0</v>
      </c>
      <c r="M4316" s="6">
        <v>42249.375</v>
      </c>
      <c r="N4316" s="6">
        <v>-624.375</v>
      </c>
    </row>
    <row r="4317" spans="1:14" x14ac:dyDescent="0.25">
      <c r="A4317" s="5" t="s">
        <v>1668</v>
      </c>
      <c r="B4317" s="5" t="s">
        <v>25</v>
      </c>
      <c r="C4317" s="5" t="s">
        <v>26</v>
      </c>
      <c r="D4317" s="5" t="s">
        <v>27</v>
      </c>
      <c r="E4317" s="6">
        <v>401.37</v>
      </c>
      <c r="F4317" s="6">
        <v>0</v>
      </c>
      <c r="G4317" s="6">
        <v>401.37</v>
      </c>
      <c r="H4317" s="6">
        <v>0</v>
      </c>
      <c r="I4317" s="6">
        <v>401.37</v>
      </c>
      <c r="J4317" s="6">
        <v>0</v>
      </c>
      <c r="K4317" s="6">
        <v>0</v>
      </c>
      <c r="L4317" s="6">
        <v>0</v>
      </c>
      <c r="M4317" s="6">
        <v>0</v>
      </c>
      <c r="N4317" s="6">
        <v>0</v>
      </c>
    </row>
    <row r="4318" spans="1:14" x14ac:dyDescent="0.25">
      <c r="A4318" s="5" t="s">
        <v>1668</v>
      </c>
      <c r="B4318" s="5" t="s">
        <v>258</v>
      </c>
      <c r="C4318" s="5" t="s">
        <v>33</v>
      </c>
      <c r="D4318" s="5" t="s">
        <v>27</v>
      </c>
      <c r="E4318" s="6">
        <v>44.2</v>
      </c>
      <c r="F4318" s="6">
        <v>0</v>
      </c>
      <c r="G4318" s="6">
        <v>44.2</v>
      </c>
      <c r="H4318" s="6">
        <v>47.04</v>
      </c>
      <c r="I4318" s="6">
        <v>-2.8399999999999963</v>
      </c>
      <c r="J4318" s="6">
        <v>3.7650000000000001</v>
      </c>
      <c r="K4318" s="6">
        <v>0</v>
      </c>
      <c r="L4318" s="6">
        <v>3.7650000000000001</v>
      </c>
      <c r="M4318" s="6">
        <v>4.0069999999999997</v>
      </c>
      <c r="N4318" s="6">
        <v>-0.24199999999999955</v>
      </c>
    </row>
    <row r="4319" spans="1:14" x14ac:dyDescent="0.25">
      <c r="A4319" s="5" t="s">
        <v>1668</v>
      </c>
      <c r="B4319" s="5" t="s">
        <v>259</v>
      </c>
      <c r="C4319" s="5" t="s">
        <v>33</v>
      </c>
      <c r="D4319" s="5" t="s">
        <v>27</v>
      </c>
      <c r="E4319" s="6">
        <v>113.48</v>
      </c>
      <c r="F4319" s="6">
        <v>0</v>
      </c>
      <c r="G4319" s="6">
        <v>113.48</v>
      </c>
      <c r="H4319" s="6">
        <v>120.78</v>
      </c>
      <c r="I4319" s="6">
        <v>-7.2999999999999972</v>
      </c>
      <c r="J4319" s="6">
        <v>3.7650000000000001</v>
      </c>
      <c r="K4319" s="6">
        <v>0</v>
      </c>
      <c r="L4319" s="6">
        <v>3.7650000000000001</v>
      </c>
      <c r="M4319" s="6">
        <v>4.0069999999999997</v>
      </c>
      <c r="N4319" s="6">
        <v>-0.24199999999999955</v>
      </c>
    </row>
    <row r="4320" spans="1:14" x14ac:dyDescent="0.25">
      <c r="A4320" s="5" t="s">
        <v>1668</v>
      </c>
      <c r="B4320" s="5" t="s">
        <v>260</v>
      </c>
      <c r="C4320" s="5" t="s">
        <v>33</v>
      </c>
      <c r="D4320" s="5" t="s">
        <v>27</v>
      </c>
      <c r="E4320" s="6">
        <v>3781.94</v>
      </c>
      <c r="F4320" s="6">
        <v>0</v>
      </c>
      <c r="G4320" s="6">
        <v>3781.94</v>
      </c>
      <c r="H4320" s="6">
        <v>4024.42</v>
      </c>
      <c r="I4320" s="6">
        <v>-242.48000000000002</v>
      </c>
      <c r="J4320" s="6">
        <v>37.65</v>
      </c>
      <c r="K4320" s="6">
        <v>0</v>
      </c>
      <c r="L4320" s="6">
        <v>37.65</v>
      </c>
      <c r="M4320" s="6">
        <v>40.064</v>
      </c>
      <c r="N4320" s="6">
        <v>-2.4140000000000015</v>
      </c>
    </row>
    <row r="4321" spans="1:14" x14ac:dyDescent="0.25">
      <c r="A4321" s="5" t="s">
        <v>1668</v>
      </c>
      <c r="B4321" s="5" t="s">
        <v>1535</v>
      </c>
      <c r="C4321" s="5" t="s">
        <v>39</v>
      </c>
      <c r="D4321" s="5" t="s">
        <v>43</v>
      </c>
      <c r="E4321" s="6">
        <v>-24541.86</v>
      </c>
      <c r="F4321" s="6">
        <v>0</v>
      </c>
      <c r="G4321" s="6">
        <v>-24541.86</v>
      </c>
      <c r="H4321" s="6">
        <v>-24541.759999999998</v>
      </c>
      <c r="I4321" s="6">
        <v>-0.10000000000218279</v>
      </c>
      <c r="J4321" s="6">
        <v>-18630</v>
      </c>
      <c r="K4321" s="6">
        <v>0</v>
      </c>
      <c r="L4321" s="6">
        <v>-18630</v>
      </c>
      <c r="M4321" s="6">
        <v>-18630</v>
      </c>
      <c r="N4321" s="6">
        <v>0</v>
      </c>
    </row>
    <row r="4322" spans="1:14" x14ac:dyDescent="0.25">
      <c r="A4322" s="5" t="s">
        <v>1668</v>
      </c>
      <c r="B4322" s="5" t="s">
        <v>1570</v>
      </c>
      <c r="C4322" s="5" t="s">
        <v>42</v>
      </c>
      <c r="D4322" s="5" t="s">
        <v>43</v>
      </c>
      <c r="E4322" s="6">
        <v>3656.87</v>
      </c>
      <c r="F4322" s="6">
        <v>3657.998027613412</v>
      </c>
      <c r="G4322" s="6">
        <v>-1.1280276134120868</v>
      </c>
      <c r="H4322" s="6">
        <v>3709.21</v>
      </c>
      <c r="I4322" s="6">
        <v>-52.340000000000146</v>
      </c>
      <c r="J4322" s="6">
        <v>3073</v>
      </c>
      <c r="K4322" s="6">
        <v>3073.9497041420118</v>
      </c>
      <c r="L4322" s="6">
        <v>-0.94970414201179665</v>
      </c>
      <c r="M4322" s="6">
        <v>3116.9850000000001</v>
      </c>
      <c r="N4322" s="6">
        <v>-43.985000000000127</v>
      </c>
    </row>
    <row r="4323" spans="1:14" x14ac:dyDescent="0.25">
      <c r="A4323" s="5" t="s">
        <v>1668</v>
      </c>
      <c r="B4323" s="5" t="s">
        <v>1571</v>
      </c>
      <c r="C4323" s="5" t="s">
        <v>42</v>
      </c>
      <c r="D4323" s="5" t="s">
        <v>43</v>
      </c>
      <c r="E4323" s="6">
        <v>16544</v>
      </c>
      <c r="F4323" s="6">
        <v>16394.403940886699</v>
      </c>
      <c r="G4323" s="6">
        <v>149.59605911330073</v>
      </c>
      <c r="H4323" s="6">
        <v>16640.32</v>
      </c>
      <c r="I4323" s="6">
        <v>-96.319999999999709</v>
      </c>
      <c r="J4323" s="6">
        <v>18800</v>
      </c>
      <c r="K4323" s="6">
        <v>18630</v>
      </c>
      <c r="L4323" s="6">
        <v>170</v>
      </c>
      <c r="M4323" s="6">
        <v>18909.45</v>
      </c>
      <c r="N4323" s="6">
        <v>-109.45000000000073</v>
      </c>
    </row>
    <row r="4324" spans="1:14" x14ac:dyDescent="0.25">
      <c r="A4324" s="5" t="s">
        <v>1669</v>
      </c>
      <c r="B4324" s="5" t="s">
        <v>25</v>
      </c>
      <c r="C4324" s="5" t="s">
        <v>26</v>
      </c>
      <c r="D4324" s="5" t="s">
        <v>27</v>
      </c>
      <c r="E4324" s="6">
        <v>6687.11</v>
      </c>
      <c r="F4324" s="6">
        <v>0</v>
      </c>
      <c r="G4324" s="6">
        <v>6687.11</v>
      </c>
      <c r="H4324" s="6">
        <v>0</v>
      </c>
      <c r="I4324" s="6">
        <v>6687.11</v>
      </c>
      <c r="J4324" s="6">
        <v>0</v>
      </c>
      <c r="K4324" s="6">
        <v>0</v>
      </c>
      <c r="L4324" s="6">
        <v>0</v>
      </c>
      <c r="M4324" s="6">
        <v>0</v>
      </c>
      <c r="N4324" s="6">
        <v>0</v>
      </c>
    </row>
    <row r="4325" spans="1:14" x14ac:dyDescent="0.25">
      <c r="A4325" s="5" t="s">
        <v>1669</v>
      </c>
      <c r="B4325" s="5" t="s">
        <v>258</v>
      </c>
      <c r="C4325" s="5" t="s">
        <v>33</v>
      </c>
      <c r="D4325" s="5" t="s">
        <v>27</v>
      </c>
      <c r="E4325" s="6">
        <v>840</v>
      </c>
      <c r="F4325" s="6">
        <v>0</v>
      </c>
      <c r="G4325" s="6">
        <v>840</v>
      </c>
      <c r="H4325" s="6">
        <v>878.43</v>
      </c>
      <c r="I4325" s="6">
        <v>-38.42999999999995</v>
      </c>
      <c r="J4325" s="6">
        <v>71.55</v>
      </c>
      <c r="K4325" s="6">
        <v>0</v>
      </c>
      <c r="L4325" s="6">
        <v>71.55</v>
      </c>
      <c r="M4325" s="6">
        <v>74.831999999999994</v>
      </c>
      <c r="N4325" s="6">
        <v>-3.2819999999999965</v>
      </c>
    </row>
    <row r="4326" spans="1:14" x14ac:dyDescent="0.25">
      <c r="A4326" s="5" t="s">
        <v>1669</v>
      </c>
      <c r="B4326" s="5" t="s">
        <v>259</v>
      </c>
      <c r="C4326" s="5" t="s">
        <v>33</v>
      </c>
      <c r="D4326" s="5" t="s">
        <v>27</v>
      </c>
      <c r="E4326" s="6">
        <v>2156.52</v>
      </c>
      <c r="F4326" s="6">
        <v>0</v>
      </c>
      <c r="G4326" s="6">
        <v>2156.52</v>
      </c>
      <c r="H4326" s="6">
        <v>2255.4</v>
      </c>
      <c r="I4326" s="6">
        <v>-98.880000000000109</v>
      </c>
      <c r="J4326" s="6">
        <v>71.55</v>
      </c>
      <c r="K4326" s="6">
        <v>0</v>
      </c>
      <c r="L4326" s="6">
        <v>71.55</v>
      </c>
      <c r="M4326" s="6">
        <v>74.831999999999994</v>
      </c>
      <c r="N4326" s="6">
        <v>-3.2819999999999965</v>
      </c>
    </row>
    <row r="4327" spans="1:14" x14ac:dyDescent="0.25">
      <c r="A4327" s="5" t="s">
        <v>1669</v>
      </c>
      <c r="B4327" s="5" t="s">
        <v>260</v>
      </c>
      <c r="C4327" s="5" t="s">
        <v>33</v>
      </c>
      <c r="D4327" s="5" t="s">
        <v>27</v>
      </c>
      <c r="E4327" s="6">
        <v>71871.98</v>
      </c>
      <c r="F4327" s="6">
        <v>0</v>
      </c>
      <c r="G4327" s="6">
        <v>71871.98</v>
      </c>
      <c r="H4327" s="6">
        <v>75151.58</v>
      </c>
      <c r="I4327" s="6">
        <v>-3279.6000000000058</v>
      </c>
      <c r="J4327" s="6">
        <v>715.5</v>
      </c>
      <c r="K4327" s="6">
        <v>0</v>
      </c>
      <c r="L4327" s="6">
        <v>715.5</v>
      </c>
      <c r="M4327" s="6">
        <v>748.14800000000002</v>
      </c>
      <c r="N4327" s="6">
        <v>-32.648000000000025</v>
      </c>
    </row>
    <row r="4328" spans="1:14" x14ac:dyDescent="0.25">
      <c r="A4328" s="5" t="s">
        <v>1669</v>
      </c>
      <c r="B4328" s="5" t="s">
        <v>1535</v>
      </c>
      <c r="C4328" s="5" t="s">
        <v>39</v>
      </c>
      <c r="D4328" s="5" t="s">
        <v>43</v>
      </c>
      <c r="E4328" s="6">
        <v>-458292.52</v>
      </c>
      <c r="F4328" s="6">
        <v>0</v>
      </c>
      <c r="G4328" s="6">
        <v>-458292.52</v>
      </c>
      <c r="H4328" s="6">
        <v>-458290.78</v>
      </c>
      <c r="I4328" s="6">
        <v>-1.7399999999906868</v>
      </c>
      <c r="J4328" s="6">
        <v>-347895</v>
      </c>
      <c r="K4328" s="6">
        <v>0</v>
      </c>
      <c r="L4328" s="6">
        <v>-347895</v>
      </c>
      <c r="M4328" s="6">
        <v>-347895</v>
      </c>
      <c r="N4328" s="6">
        <v>0</v>
      </c>
    </row>
    <row r="4329" spans="1:14" x14ac:dyDescent="0.25">
      <c r="A4329" s="5" t="s">
        <v>1669</v>
      </c>
      <c r="B4329" s="5" t="s">
        <v>1570</v>
      </c>
      <c r="C4329" s="5" t="s">
        <v>42</v>
      </c>
      <c r="D4329" s="5" t="s">
        <v>43</v>
      </c>
      <c r="E4329" s="6">
        <v>70149.31</v>
      </c>
      <c r="F4329" s="6">
        <v>68309.181459566069</v>
      </c>
      <c r="G4329" s="6">
        <v>1840.1285404339287</v>
      </c>
      <c r="H4329" s="6">
        <v>69265.509999999995</v>
      </c>
      <c r="I4329" s="6">
        <v>883.80000000000291</v>
      </c>
      <c r="J4329" s="6">
        <v>58949</v>
      </c>
      <c r="K4329" s="6">
        <v>57402.674556213016</v>
      </c>
      <c r="L4329" s="6">
        <v>1546.3254437869837</v>
      </c>
      <c r="M4329" s="6">
        <v>58206.311999999998</v>
      </c>
      <c r="N4329" s="6">
        <v>742.68800000000192</v>
      </c>
    </row>
    <row r="4330" spans="1:14" x14ac:dyDescent="0.25">
      <c r="A4330" s="5" t="s">
        <v>1669</v>
      </c>
      <c r="B4330" s="5" t="s">
        <v>1571</v>
      </c>
      <c r="C4330" s="5" t="s">
        <v>42</v>
      </c>
      <c r="D4330" s="5" t="s">
        <v>43</v>
      </c>
      <c r="E4330" s="6">
        <v>306587.59999999998</v>
      </c>
      <c r="F4330" s="6">
        <v>306147.59605911328</v>
      </c>
      <c r="G4330" s="6">
        <v>440.00394088670146</v>
      </c>
      <c r="H4330" s="6">
        <v>310739.81</v>
      </c>
      <c r="I4330" s="6">
        <v>-4152.210000000021</v>
      </c>
      <c r="J4330" s="6">
        <v>348395</v>
      </c>
      <c r="K4330" s="6">
        <v>347895</v>
      </c>
      <c r="L4330" s="6">
        <v>500</v>
      </c>
      <c r="M4330" s="6">
        <v>353113.42499999999</v>
      </c>
      <c r="N4330" s="6">
        <v>-4718.4249999999884</v>
      </c>
    </row>
    <row r="4331" spans="1:14" x14ac:dyDescent="0.25">
      <c r="A4331" s="5" t="s">
        <v>1670</v>
      </c>
      <c r="B4331" s="5" t="s">
        <v>25</v>
      </c>
      <c r="C4331" s="5" t="s">
        <v>26</v>
      </c>
      <c r="D4331" s="5" t="s">
        <v>27</v>
      </c>
      <c r="E4331" s="6">
        <v>12883.82</v>
      </c>
      <c r="F4331" s="6">
        <v>0</v>
      </c>
      <c r="G4331" s="6">
        <v>12883.82</v>
      </c>
      <c r="H4331" s="6">
        <v>0</v>
      </c>
      <c r="I4331" s="6">
        <v>12883.82</v>
      </c>
      <c r="J4331" s="6">
        <v>0</v>
      </c>
      <c r="K4331" s="6">
        <v>0</v>
      </c>
      <c r="L4331" s="6">
        <v>0</v>
      </c>
      <c r="M4331" s="6">
        <v>0</v>
      </c>
      <c r="N4331" s="6">
        <v>0</v>
      </c>
    </row>
    <row r="4332" spans="1:14" x14ac:dyDescent="0.25">
      <c r="A4332" s="5" t="s">
        <v>1670</v>
      </c>
      <c r="B4332" s="5" t="s">
        <v>32</v>
      </c>
      <c r="C4332" s="5" t="s">
        <v>33</v>
      </c>
      <c r="D4332" s="5" t="s">
        <v>27</v>
      </c>
      <c r="E4332" s="6">
        <v>1249.71</v>
      </c>
      <c r="F4332" s="6">
        <v>0</v>
      </c>
      <c r="G4332" s="6">
        <v>1249.71</v>
      </c>
      <c r="H4332" s="6">
        <v>2211.37</v>
      </c>
      <c r="I4332" s="6">
        <v>-961.65999999999985</v>
      </c>
      <c r="J4332" s="6">
        <v>3.08</v>
      </c>
      <c r="K4332" s="6">
        <v>0</v>
      </c>
      <c r="L4332" s="6">
        <v>3.08</v>
      </c>
      <c r="M4332" s="6">
        <v>5.45</v>
      </c>
      <c r="N4332" s="6">
        <v>-2.37</v>
      </c>
    </row>
    <row r="4333" spans="1:14" x14ac:dyDescent="0.25">
      <c r="A4333" s="5" t="s">
        <v>1670</v>
      </c>
      <c r="B4333" s="5" t="s">
        <v>34</v>
      </c>
      <c r="C4333" s="5" t="s">
        <v>33</v>
      </c>
      <c r="D4333" s="5" t="s">
        <v>27</v>
      </c>
      <c r="E4333" s="6">
        <v>5587.12</v>
      </c>
      <c r="F4333" s="6">
        <v>0</v>
      </c>
      <c r="G4333" s="6">
        <v>5587.12</v>
      </c>
      <c r="H4333" s="6">
        <v>9886.4500000000007</v>
      </c>
      <c r="I4333" s="6">
        <v>-4299.3300000000008</v>
      </c>
      <c r="J4333" s="6">
        <v>3.08</v>
      </c>
      <c r="K4333" s="6">
        <v>0</v>
      </c>
      <c r="L4333" s="6">
        <v>3.08</v>
      </c>
      <c r="M4333" s="6">
        <v>5.45</v>
      </c>
      <c r="N4333" s="6">
        <v>-2.37</v>
      </c>
    </row>
    <row r="4334" spans="1:14" x14ac:dyDescent="0.25">
      <c r="A4334" s="5" t="s">
        <v>1670</v>
      </c>
      <c r="B4334" s="5" t="s">
        <v>35</v>
      </c>
      <c r="C4334" s="5" t="s">
        <v>33</v>
      </c>
      <c r="D4334" s="5" t="s">
        <v>27</v>
      </c>
      <c r="E4334" s="6">
        <v>6579.9</v>
      </c>
      <c r="F4334" s="6">
        <v>0</v>
      </c>
      <c r="G4334" s="6">
        <v>6579.9</v>
      </c>
      <c r="H4334" s="6">
        <v>11643.47</v>
      </c>
      <c r="I4334" s="6">
        <v>-5063.57</v>
      </c>
      <c r="J4334" s="6">
        <v>64.680000000000007</v>
      </c>
      <c r="K4334" s="6">
        <v>0</v>
      </c>
      <c r="L4334" s="6">
        <v>64.680000000000007</v>
      </c>
      <c r="M4334" s="6">
        <v>114.455</v>
      </c>
      <c r="N4334" s="6">
        <v>-49.774999999999991</v>
      </c>
    </row>
    <row r="4335" spans="1:14" x14ac:dyDescent="0.25">
      <c r="A4335" s="5" t="s">
        <v>1670</v>
      </c>
      <c r="B4335" s="5" t="s">
        <v>176</v>
      </c>
      <c r="C4335" s="5" t="s">
        <v>39</v>
      </c>
      <c r="D4335" s="5" t="s">
        <v>40</v>
      </c>
      <c r="E4335" s="6">
        <v>-737480.23</v>
      </c>
      <c r="F4335" s="6">
        <v>0</v>
      </c>
      <c r="G4335" s="6">
        <v>-737480.23</v>
      </c>
      <c r="H4335" s="6">
        <v>-737480.22</v>
      </c>
      <c r="I4335" s="6">
        <v>-1.0000000009313226E-2</v>
      </c>
      <c r="J4335" s="6">
        <v>-4087.6660000000002</v>
      </c>
      <c r="K4335" s="6">
        <v>0</v>
      </c>
      <c r="L4335" s="6">
        <v>-4087.6660000000002</v>
      </c>
      <c r="M4335" s="6">
        <v>-4087.6660000000002</v>
      </c>
      <c r="N4335" s="6">
        <v>0</v>
      </c>
    </row>
    <row r="4336" spans="1:14" x14ac:dyDescent="0.25">
      <c r="A4336" s="5" t="s">
        <v>1670</v>
      </c>
      <c r="B4336" s="5" t="s">
        <v>177</v>
      </c>
      <c r="C4336" s="5" t="s">
        <v>42</v>
      </c>
      <c r="D4336" s="5" t="s">
        <v>58</v>
      </c>
      <c r="E4336" s="6">
        <v>593681.4</v>
      </c>
      <c r="F4336" s="6">
        <v>593439.26368159207</v>
      </c>
      <c r="G4336" s="6">
        <v>242.13631840795279</v>
      </c>
      <c r="H4336" s="6">
        <v>596406.46</v>
      </c>
      <c r="I4336" s="6">
        <v>-2725.0599999999395</v>
      </c>
      <c r="J4336" s="6">
        <v>24536</v>
      </c>
      <c r="K4336" s="6">
        <v>24525.9960199005</v>
      </c>
      <c r="L4336" s="6">
        <v>10.003980099500041</v>
      </c>
      <c r="M4336" s="6">
        <v>24648.626</v>
      </c>
      <c r="N4336" s="6">
        <v>-112.6260000000002</v>
      </c>
    </row>
    <row r="4337" spans="1:14" x14ac:dyDescent="0.25">
      <c r="A4337" s="5" t="s">
        <v>1670</v>
      </c>
      <c r="B4337" s="5" t="s">
        <v>92</v>
      </c>
      <c r="C4337" s="5" t="s">
        <v>42</v>
      </c>
      <c r="D4337" s="5" t="s">
        <v>43</v>
      </c>
      <c r="E4337" s="6">
        <v>687.77</v>
      </c>
      <c r="F4337" s="6">
        <v>695.88118811881191</v>
      </c>
      <c r="G4337" s="6">
        <v>-8.1111881188119241</v>
      </c>
      <c r="H4337" s="6">
        <v>702.84</v>
      </c>
      <c r="I4337" s="6">
        <v>-15.07000000000005</v>
      </c>
      <c r="J4337" s="6">
        <v>8080</v>
      </c>
      <c r="K4337" s="6">
        <v>8175.331683168316</v>
      </c>
      <c r="L4337" s="6">
        <v>-95.331683168315976</v>
      </c>
      <c r="M4337" s="6">
        <v>8257.0849999999991</v>
      </c>
      <c r="N4337" s="6">
        <v>-177.08499999999913</v>
      </c>
    </row>
    <row r="4338" spans="1:14" x14ac:dyDescent="0.25">
      <c r="A4338" s="5" t="s">
        <v>1670</v>
      </c>
      <c r="B4338" s="5" t="s">
        <v>179</v>
      </c>
      <c r="C4338" s="5" t="s">
        <v>42</v>
      </c>
      <c r="D4338" s="5" t="s">
        <v>43</v>
      </c>
      <c r="E4338" s="6">
        <v>1539.24</v>
      </c>
      <c r="F4338" s="6">
        <v>1557.4029850746269</v>
      </c>
      <c r="G4338" s="6">
        <v>-18.162985074626931</v>
      </c>
      <c r="H4338" s="6">
        <v>1565.19</v>
      </c>
      <c r="I4338" s="6">
        <v>-25.950000000000045</v>
      </c>
      <c r="J4338" s="6">
        <v>4040</v>
      </c>
      <c r="K4338" s="6">
        <v>4087.6656716417911</v>
      </c>
      <c r="L4338" s="6">
        <v>-47.66567164179105</v>
      </c>
      <c r="M4338" s="6">
        <v>4108.1040000000003</v>
      </c>
      <c r="N4338" s="6">
        <v>-68.104000000000269</v>
      </c>
    </row>
    <row r="4339" spans="1:14" x14ac:dyDescent="0.25">
      <c r="A4339" s="5" t="s">
        <v>1670</v>
      </c>
      <c r="B4339" s="5" t="s">
        <v>180</v>
      </c>
      <c r="C4339" s="5" t="s">
        <v>42</v>
      </c>
      <c r="D4339" s="5" t="s">
        <v>43</v>
      </c>
      <c r="E4339" s="6">
        <v>2686.81</v>
      </c>
      <c r="F4339" s="6">
        <v>2678.729064039409</v>
      </c>
      <c r="G4339" s="6">
        <v>8.0809359605909776</v>
      </c>
      <c r="H4339" s="6">
        <v>2718.91</v>
      </c>
      <c r="I4339" s="6">
        <v>-32.099999999999909</v>
      </c>
      <c r="J4339" s="6">
        <v>24600</v>
      </c>
      <c r="K4339" s="6">
        <v>24525.996059113299</v>
      </c>
      <c r="L4339" s="6">
        <v>74.003940886701457</v>
      </c>
      <c r="M4339" s="6">
        <v>24893.885999999999</v>
      </c>
      <c r="N4339" s="6">
        <v>-293.8859999999986</v>
      </c>
    </row>
    <row r="4340" spans="1:14" x14ac:dyDescent="0.25">
      <c r="A4340" s="5" t="s">
        <v>1670</v>
      </c>
      <c r="B4340" s="5" t="s">
        <v>181</v>
      </c>
      <c r="C4340" s="5" t="s">
        <v>42</v>
      </c>
      <c r="D4340" s="5" t="s">
        <v>43</v>
      </c>
      <c r="E4340" s="6">
        <v>12277.86</v>
      </c>
      <c r="F4340" s="6">
        <v>12240.926108374384</v>
      </c>
      <c r="G4340" s="6">
        <v>36.933891625616525</v>
      </c>
      <c r="H4340" s="6">
        <v>12424.54</v>
      </c>
      <c r="I4340" s="6">
        <v>-146.68000000000029</v>
      </c>
      <c r="J4340" s="6">
        <v>24600</v>
      </c>
      <c r="K4340" s="6">
        <v>24525.996059113299</v>
      </c>
      <c r="L4340" s="6">
        <v>74.003940886701457</v>
      </c>
      <c r="M4340" s="6">
        <v>24893.885999999999</v>
      </c>
      <c r="N4340" s="6">
        <v>-293.8859999999986</v>
      </c>
    </row>
    <row r="4341" spans="1:14" x14ac:dyDescent="0.25">
      <c r="A4341" s="5" t="s">
        <v>1670</v>
      </c>
      <c r="B4341" s="5" t="s">
        <v>182</v>
      </c>
      <c r="C4341" s="5" t="s">
        <v>42</v>
      </c>
      <c r="D4341" s="5" t="s">
        <v>43</v>
      </c>
      <c r="E4341" s="6">
        <v>21186.14</v>
      </c>
      <c r="F4341" s="6">
        <v>20952.068965517243</v>
      </c>
      <c r="G4341" s="6">
        <v>234.07103448275666</v>
      </c>
      <c r="H4341" s="6">
        <v>21266.35</v>
      </c>
      <c r="I4341" s="6">
        <v>-80.209999999999127</v>
      </c>
      <c r="J4341" s="6">
        <v>24800</v>
      </c>
      <c r="K4341" s="6">
        <v>24525.996059113299</v>
      </c>
      <c r="L4341" s="6">
        <v>274.00394088670146</v>
      </c>
      <c r="M4341" s="6">
        <v>24893.885999999999</v>
      </c>
      <c r="N4341" s="6">
        <v>-93.885999999998603</v>
      </c>
    </row>
    <row r="4342" spans="1:14" x14ac:dyDescent="0.25">
      <c r="A4342" s="5" t="s">
        <v>1670</v>
      </c>
      <c r="B4342" s="5" t="s">
        <v>183</v>
      </c>
      <c r="C4342" s="5" t="s">
        <v>42</v>
      </c>
      <c r="D4342" s="5" t="s">
        <v>43</v>
      </c>
      <c r="E4342" s="6">
        <v>37948.980000000003</v>
      </c>
      <c r="F4342" s="6">
        <v>36860.857142857138</v>
      </c>
      <c r="G4342" s="6">
        <v>1088.1228571428655</v>
      </c>
      <c r="H4342" s="6">
        <v>37413.769999999997</v>
      </c>
      <c r="I4342" s="6">
        <v>535.2100000000064</v>
      </c>
      <c r="J4342" s="6">
        <v>25250</v>
      </c>
      <c r="K4342" s="6">
        <v>24525.996059113299</v>
      </c>
      <c r="L4342" s="6">
        <v>724.00394088670146</v>
      </c>
      <c r="M4342" s="6">
        <v>24893.885999999999</v>
      </c>
      <c r="N4342" s="6">
        <v>356.1140000000014</v>
      </c>
    </row>
    <row r="4343" spans="1:14" x14ac:dyDescent="0.25">
      <c r="A4343" s="5" t="s">
        <v>1670</v>
      </c>
      <c r="B4343" s="5" t="s">
        <v>184</v>
      </c>
      <c r="C4343" s="5" t="s">
        <v>42</v>
      </c>
      <c r="D4343" s="5" t="s">
        <v>43</v>
      </c>
      <c r="E4343" s="6">
        <v>41171.480000000003</v>
      </c>
      <c r="F4343" s="6">
        <v>40631.399014778326</v>
      </c>
      <c r="G4343" s="6">
        <v>540.08098522167711</v>
      </c>
      <c r="H4343" s="6">
        <v>41240.870000000003</v>
      </c>
      <c r="I4343" s="6">
        <v>-69.389999999999418</v>
      </c>
      <c r="J4343" s="6">
        <v>4142</v>
      </c>
      <c r="K4343" s="6">
        <v>4087.6660098522166</v>
      </c>
      <c r="L4343" s="6">
        <v>54.333990147783425</v>
      </c>
      <c r="M4343" s="6">
        <v>4148.9809999999998</v>
      </c>
      <c r="N4343" s="6">
        <v>-6.9809999999997672</v>
      </c>
    </row>
    <row r="4344" spans="1:14" x14ac:dyDescent="0.25">
      <c r="A4344" s="5" t="s">
        <v>1671</v>
      </c>
      <c r="B4344" s="5" t="s">
        <v>25</v>
      </c>
      <c r="C4344" s="5" t="s">
        <v>26</v>
      </c>
      <c r="D4344" s="5" t="s">
        <v>27</v>
      </c>
      <c r="E4344" s="6">
        <v>161.44</v>
      </c>
      <c r="F4344" s="6">
        <v>0</v>
      </c>
      <c r="G4344" s="6">
        <v>161.44</v>
      </c>
      <c r="H4344" s="6">
        <v>0</v>
      </c>
      <c r="I4344" s="6">
        <v>161.44</v>
      </c>
      <c r="J4344" s="6">
        <v>0</v>
      </c>
      <c r="K4344" s="6">
        <v>0</v>
      </c>
      <c r="L4344" s="6">
        <v>0</v>
      </c>
      <c r="M4344" s="6">
        <v>0</v>
      </c>
      <c r="N4344" s="6">
        <v>0</v>
      </c>
    </row>
    <row r="4345" spans="1:14" x14ac:dyDescent="0.25">
      <c r="A4345" s="5" t="s">
        <v>1671</v>
      </c>
      <c r="B4345" s="5" t="s">
        <v>258</v>
      </c>
      <c r="C4345" s="5" t="s">
        <v>33</v>
      </c>
      <c r="D4345" s="5" t="s">
        <v>27</v>
      </c>
      <c r="E4345" s="6">
        <v>30.52</v>
      </c>
      <c r="F4345" s="6">
        <v>0</v>
      </c>
      <c r="G4345" s="6">
        <v>30.52</v>
      </c>
      <c r="H4345" s="6">
        <v>30.79</v>
      </c>
      <c r="I4345" s="6">
        <v>-0.26999999999999957</v>
      </c>
      <c r="J4345" s="6">
        <v>2.6</v>
      </c>
      <c r="K4345" s="6">
        <v>0</v>
      </c>
      <c r="L4345" s="6">
        <v>2.6</v>
      </c>
      <c r="M4345" s="6">
        <v>2.6230000000000002</v>
      </c>
      <c r="N4345" s="6">
        <v>-2.3000000000000131E-2</v>
      </c>
    </row>
    <row r="4346" spans="1:14" x14ac:dyDescent="0.25">
      <c r="A4346" s="5" t="s">
        <v>1671</v>
      </c>
      <c r="B4346" s="5" t="s">
        <v>259</v>
      </c>
      <c r="C4346" s="5" t="s">
        <v>33</v>
      </c>
      <c r="D4346" s="5" t="s">
        <v>27</v>
      </c>
      <c r="E4346" s="6">
        <v>78.36</v>
      </c>
      <c r="F4346" s="6">
        <v>0</v>
      </c>
      <c r="G4346" s="6">
        <v>78.36</v>
      </c>
      <c r="H4346" s="6">
        <v>79.06</v>
      </c>
      <c r="I4346" s="6">
        <v>-0.70000000000000284</v>
      </c>
      <c r="J4346" s="6">
        <v>2.6</v>
      </c>
      <c r="K4346" s="6">
        <v>0</v>
      </c>
      <c r="L4346" s="6">
        <v>2.6</v>
      </c>
      <c r="M4346" s="6">
        <v>2.6230000000000002</v>
      </c>
      <c r="N4346" s="6">
        <v>-2.3000000000000131E-2</v>
      </c>
    </row>
    <row r="4347" spans="1:14" x14ac:dyDescent="0.25">
      <c r="A4347" s="5" t="s">
        <v>1671</v>
      </c>
      <c r="B4347" s="5" t="s">
        <v>260</v>
      </c>
      <c r="C4347" s="5" t="s">
        <v>33</v>
      </c>
      <c r="D4347" s="5" t="s">
        <v>27</v>
      </c>
      <c r="E4347" s="6">
        <v>2611.6999999999998</v>
      </c>
      <c r="F4347" s="6">
        <v>0</v>
      </c>
      <c r="G4347" s="6">
        <v>2611.6999999999998</v>
      </c>
      <c r="H4347" s="6">
        <v>2634.34</v>
      </c>
      <c r="I4347" s="6">
        <v>-22.640000000000327</v>
      </c>
      <c r="J4347" s="6">
        <v>26</v>
      </c>
      <c r="K4347" s="6">
        <v>0</v>
      </c>
      <c r="L4347" s="6">
        <v>26</v>
      </c>
      <c r="M4347" s="6">
        <v>26.225000000000001</v>
      </c>
      <c r="N4347" s="6">
        <v>-0.22500000000000142</v>
      </c>
    </row>
    <row r="4348" spans="1:14" x14ac:dyDescent="0.25">
      <c r="A4348" s="5" t="s">
        <v>1671</v>
      </c>
      <c r="B4348" s="5" t="s">
        <v>48</v>
      </c>
      <c r="C4348" s="5" t="s">
        <v>39</v>
      </c>
      <c r="D4348" s="5" t="s">
        <v>43</v>
      </c>
      <c r="E4348" s="6">
        <v>-12125.13</v>
      </c>
      <c r="F4348" s="6">
        <v>0</v>
      </c>
      <c r="G4348" s="6">
        <v>-12125.13</v>
      </c>
      <c r="H4348" s="6">
        <v>-12125.07</v>
      </c>
      <c r="I4348" s="6">
        <v>-5.9999999999490683E-2</v>
      </c>
      <c r="J4348" s="6">
        <v>-12195</v>
      </c>
      <c r="K4348" s="6">
        <v>0</v>
      </c>
      <c r="L4348" s="6">
        <v>-12195</v>
      </c>
      <c r="M4348" s="6">
        <v>-12195</v>
      </c>
      <c r="N4348" s="6">
        <v>0</v>
      </c>
    </row>
    <row r="4349" spans="1:14" x14ac:dyDescent="0.25">
      <c r="A4349" s="5" t="s">
        <v>1671</v>
      </c>
      <c r="B4349" s="5" t="s">
        <v>266</v>
      </c>
      <c r="C4349" s="5" t="s">
        <v>42</v>
      </c>
      <c r="D4349" s="5" t="s">
        <v>43</v>
      </c>
      <c r="E4349" s="6">
        <v>971.61</v>
      </c>
      <c r="F4349" s="6">
        <v>971.69625246548321</v>
      </c>
      <c r="G4349" s="6">
        <v>-8.6252465483198648E-2</v>
      </c>
      <c r="H4349" s="6">
        <v>985.3</v>
      </c>
      <c r="I4349" s="6">
        <v>-13.689999999999941</v>
      </c>
      <c r="J4349" s="6">
        <v>2012</v>
      </c>
      <c r="K4349" s="6">
        <v>2012.1745562130177</v>
      </c>
      <c r="L4349" s="6">
        <v>-0.17455621301769497</v>
      </c>
      <c r="M4349" s="6">
        <v>2040.345</v>
      </c>
      <c r="N4349" s="6">
        <v>-28.345000000000027</v>
      </c>
    </row>
    <row r="4350" spans="1:14" x14ac:dyDescent="0.25">
      <c r="A4350" s="5" t="s">
        <v>1671</v>
      </c>
      <c r="B4350" s="5" t="s">
        <v>267</v>
      </c>
      <c r="C4350" s="5" t="s">
        <v>42</v>
      </c>
      <c r="D4350" s="5" t="s">
        <v>43</v>
      </c>
      <c r="E4350" s="6">
        <v>8271.5</v>
      </c>
      <c r="F4350" s="6">
        <v>8271.5073891625616</v>
      </c>
      <c r="G4350" s="6">
        <v>-7.3891625615942758E-3</v>
      </c>
      <c r="H4350" s="6">
        <v>8395.58</v>
      </c>
      <c r="I4350" s="6">
        <v>-124.07999999999993</v>
      </c>
      <c r="J4350" s="6">
        <v>12195</v>
      </c>
      <c r="K4350" s="6">
        <v>12195</v>
      </c>
      <c r="L4350" s="6">
        <v>0</v>
      </c>
      <c r="M4350" s="6">
        <v>12377.924999999999</v>
      </c>
      <c r="N4350" s="6">
        <v>-182.92499999999927</v>
      </c>
    </row>
    <row r="4351" spans="1:14" x14ac:dyDescent="0.25">
      <c r="A4351" s="5" t="s">
        <v>1672</v>
      </c>
      <c r="B4351" s="5" t="s">
        <v>25</v>
      </c>
      <c r="C4351" s="5" t="s">
        <v>26</v>
      </c>
      <c r="D4351" s="5" t="s">
        <v>27</v>
      </c>
      <c r="E4351" s="6">
        <v>-228.43</v>
      </c>
      <c r="F4351" s="6">
        <v>0</v>
      </c>
      <c r="G4351" s="6">
        <v>-228.43</v>
      </c>
      <c r="H4351" s="6">
        <v>0</v>
      </c>
      <c r="I4351" s="6">
        <v>-228.43</v>
      </c>
      <c r="J4351" s="6">
        <v>0</v>
      </c>
      <c r="K4351" s="6">
        <v>0</v>
      </c>
      <c r="L4351" s="6">
        <v>0</v>
      </c>
      <c r="M4351" s="6">
        <v>0</v>
      </c>
      <c r="N4351" s="6">
        <v>0</v>
      </c>
    </row>
    <row r="4352" spans="1:14" x14ac:dyDescent="0.25">
      <c r="A4352" s="5" t="s">
        <v>1672</v>
      </c>
      <c r="B4352" s="5" t="s">
        <v>30</v>
      </c>
      <c r="C4352" s="5" t="s">
        <v>29</v>
      </c>
      <c r="D4352" s="5" t="s">
        <v>27</v>
      </c>
      <c r="E4352" s="6">
        <v>33.630000000000003</v>
      </c>
      <c r="F4352" s="6">
        <v>0</v>
      </c>
      <c r="G4352" s="6">
        <v>33.630000000000003</v>
      </c>
      <c r="H4352" s="6">
        <v>33.79</v>
      </c>
      <c r="I4352" s="6">
        <v>-0.15999999999999659</v>
      </c>
      <c r="J4352" s="6">
        <v>0</v>
      </c>
      <c r="K4352" s="6">
        <v>0</v>
      </c>
      <c r="L4352" s="6">
        <v>0</v>
      </c>
      <c r="M4352" s="6">
        <v>0</v>
      </c>
      <c r="N4352" s="6">
        <v>0</v>
      </c>
    </row>
    <row r="4353" spans="1:14" x14ac:dyDescent="0.25">
      <c r="A4353" s="5" t="s">
        <v>1672</v>
      </c>
      <c r="B4353" s="5" t="s">
        <v>31</v>
      </c>
      <c r="C4353" s="5" t="s">
        <v>29</v>
      </c>
      <c r="D4353" s="5" t="s">
        <v>27</v>
      </c>
      <c r="E4353" s="6">
        <v>150.84</v>
      </c>
      <c r="F4353" s="6">
        <v>0</v>
      </c>
      <c r="G4353" s="6">
        <v>150.84</v>
      </c>
      <c r="H4353" s="6">
        <v>151.58000000000001</v>
      </c>
      <c r="I4353" s="6">
        <v>-0.74000000000000909</v>
      </c>
      <c r="J4353" s="6">
        <v>0</v>
      </c>
      <c r="K4353" s="6">
        <v>0</v>
      </c>
      <c r="L4353" s="6">
        <v>0</v>
      </c>
      <c r="M4353" s="6">
        <v>0</v>
      </c>
      <c r="N4353" s="6">
        <v>0</v>
      </c>
    </row>
    <row r="4354" spans="1:14" x14ac:dyDescent="0.25">
      <c r="A4354" s="5" t="s">
        <v>1672</v>
      </c>
      <c r="B4354" s="5" t="s">
        <v>32</v>
      </c>
      <c r="C4354" s="5" t="s">
        <v>33</v>
      </c>
      <c r="D4354" s="5" t="s">
        <v>27</v>
      </c>
      <c r="E4354" s="6">
        <v>336.77</v>
      </c>
      <c r="F4354" s="6">
        <v>0</v>
      </c>
      <c r="G4354" s="6">
        <v>336.77</v>
      </c>
      <c r="H4354" s="6">
        <v>340.45</v>
      </c>
      <c r="I4354" s="6">
        <v>-3.6800000000000068</v>
      </c>
      <c r="J4354" s="6">
        <v>0.83</v>
      </c>
      <c r="K4354" s="6">
        <v>0</v>
      </c>
      <c r="L4354" s="6">
        <v>0.83</v>
      </c>
      <c r="M4354" s="6">
        <v>0.83899999999999997</v>
      </c>
      <c r="N4354" s="6">
        <v>-9.000000000000008E-3</v>
      </c>
    </row>
    <row r="4355" spans="1:14" x14ac:dyDescent="0.25">
      <c r="A4355" s="5" t="s">
        <v>1672</v>
      </c>
      <c r="B4355" s="5" t="s">
        <v>28</v>
      </c>
      <c r="C4355" s="5" t="s">
        <v>29</v>
      </c>
      <c r="D4355" s="5" t="s">
        <v>27</v>
      </c>
      <c r="E4355" s="6">
        <v>1074.6500000000001</v>
      </c>
      <c r="F4355" s="6">
        <v>0</v>
      </c>
      <c r="G4355" s="6">
        <v>1074.6500000000001</v>
      </c>
      <c r="H4355" s="6">
        <v>1079.92</v>
      </c>
      <c r="I4355" s="6">
        <v>-5.2699999999999818</v>
      </c>
      <c r="J4355" s="6">
        <v>0</v>
      </c>
      <c r="K4355" s="6">
        <v>0</v>
      </c>
      <c r="L4355" s="6">
        <v>0</v>
      </c>
      <c r="M4355" s="6">
        <v>0</v>
      </c>
      <c r="N4355" s="6">
        <v>0</v>
      </c>
    </row>
    <row r="4356" spans="1:14" x14ac:dyDescent="0.25">
      <c r="A4356" s="5" t="s">
        <v>1672</v>
      </c>
      <c r="B4356" s="5" t="s">
        <v>34</v>
      </c>
      <c r="C4356" s="5" t="s">
        <v>33</v>
      </c>
      <c r="D4356" s="5" t="s">
        <v>27</v>
      </c>
      <c r="E4356" s="6">
        <v>1505.62</v>
      </c>
      <c r="F4356" s="6">
        <v>0</v>
      </c>
      <c r="G4356" s="6">
        <v>1505.62</v>
      </c>
      <c r="H4356" s="6">
        <v>1522.06</v>
      </c>
      <c r="I4356" s="6">
        <v>-16.440000000000055</v>
      </c>
      <c r="J4356" s="6">
        <v>0.83</v>
      </c>
      <c r="K4356" s="6">
        <v>0</v>
      </c>
      <c r="L4356" s="6">
        <v>0.83</v>
      </c>
      <c r="M4356" s="6">
        <v>0.83899999999999997</v>
      </c>
      <c r="N4356" s="6">
        <v>-9.000000000000008E-3</v>
      </c>
    </row>
    <row r="4357" spans="1:14" x14ac:dyDescent="0.25">
      <c r="A4357" s="5" t="s">
        <v>1672</v>
      </c>
      <c r="B4357" s="5" t="s">
        <v>35</v>
      </c>
      <c r="C4357" s="5" t="s">
        <v>33</v>
      </c>
      <c r="D4357" s="5" t="s">
        <v>27</v>
      </c>
      <c r="E4357" s="6">
        <v>1773.15</v>
      </c>
      <c r="F4357" s="6">
        <v>0</v>
      </c>
      <c r="G4357" s="6">
        <v>1773.15</v>
      </c>
      <c r="H4357" s="6">
        <v>1792.47</v>
      </c>
      <c r="I4357" s="6">
        <v>-19.319999999999936</v>
      </c>
      <c r="J4357" s="6">
        <v>17.43</v>
      </c>
      <c r="K4357" s="6">
        <v>0</v>
      </c>
      <c r="L4357" s="6">
        <v>17.43</v>
      </c>
      <c r="M4357" s="6">
        <v>17.62</v>
      </c>
      <c r="N4357" s="6">
        <v>-0.19000000000000128</v>
      </c>
    </row>
    <row r="4358" spans="1:14" x14ac:dyDescent="0.25">
      <c r="A4358" s="5" t="s">
        <v>1672</v>
      </c>
      <c r="B4358" s="5" t="s">
        <v>36</v>
      </c>
      <c r="C4358" s="5" t="s">
        <v>29</v>
      </c>
      <c r="D4358" s="5" t="s">
        <v>27</v>
      </c>
      <c r="E4358" s="6">
        <v>1938.37</v>
      </c>
      <c r="F4358" s="6">
        <v>0</v>
      </c>
      <c r="G4358" s="6">
        <v>1938.37</v>
      </c>
      <c r="H4358" s="6">
        <v>1947.89</v>
      </c>
      <c r="I4358" s="6">
        <v>-9.5200000000002092</v>
      </c>
      <c r="J4358" s="6">
        <v>0</v>
      </c>
      <c r="K4358" s="6">
        <v>0</v>
      </c>
      <c r="L4358" s="6">
        <v>0</v>
      </c>
      <c r="M4358" s="6">
        <v>0</v>
      </c>
      <c r="N4358" s="6">
        <v>0</v>
      </c>
    </row>
    <row r="4359" spans="1:14" x14ac:dyDescent="0.25">
      <c r="A4359" s="5" t="s">
        <v>1672</v>
      </c>
      <c r="B4359" s="5" t="s">
        <v>37</v>
      </c>
      <c r="C4359" s="5" t="s">
        <v>29</v>
      </c>
      <c r="D4359" s="5" t="s">
        <v>27</v>
      </c>
      <c r="E4359" s="6">
        <v>4249.59</v>
      </c>
      <c r="F4359" s="6">
        <v>0</v>
      </c>
      <c r="G4359" s="6">
        <v>4249.59</v>
      </c>
      <c r="H4359" s="6">
        <v>4270.45</v>
      </c>
      <c r="I4359" s="6">
        <v>-20.859999999999673</v>
      </c>
      <c r="J4359" s="6">
        <v>0</v>
      </c>
      <c r="K4359" s="6">
        <v>0</v>
      </c>
      <c r="L4359" s="6">
        <v>0</v>
      </c>
      <c r="M4359" s="6">
        <v>0</v>
      </c>
      <c r="N4359" s="6">
        <v>0</v>
      </c>
    </row>
    <row r="4360" spans="1:14" x14ac:dyDescent="0.25">
      <c r="A4360" s="5" t="s">
        <v>1672</v>
      </c>
      <c r="B4360" s="5" t="s">
        <v>1539</v>
      </c>
      <c r="C4360" s="5" t="s">
        <v>39</v>
      </c>
      <c r="D4360" s="5" t="s">
        <v>40</v>
      </c>
      <c r="E4360" s="6">
        <v>-111181.67</v>
      </c>
      <c r="F4360" s="6">
        <v>0</v>
      </c>
      <c r="G4360" s="6">
        <v>-111181.67</v>
      </c>
      <c r="H4360" s="6">
        <v>-111181.65</v>
      </c>
      <c r="I4360" s="6">
        <v>-2.0000000004074536E-2</v>
      </c>
      <c r="J4360" s="6">
        <v>-612.5</v>
      </c>
      <c r="K4360" s="6">
        <v>0</v>
      </c>
      <c r="L4360" s="6">
        <v>-612.5</v>
      </c>
      <c r="M4360" s="6">
        <v>-612.5</v>
      </c>
      <c r="N4360" s="6">
        <v>0</v>
      </c>
    </row>
    <row r="4361" spans="1:14" x14ac:dyDescent="0.25">
      <c r="A4361" s="5" t="s">
        <v>1672</v>
      </c>
      <c r="B4361" s="5" t="s">
        <v>92</v>
      </c>
      <c r="C4361" s="5" t="s">
        <v>42</v>
      </c>
      <c r="D4361" s="5" t="s">
        <v>43</v>
      </c>
      <c r="E4361" s="6">
        <v>68.099999999999994</v>
      </c>
      <c r="F4361" s="6">
        <v>0</v>
      </c>
      <c r="G4361" s="6">
        <v>68.099999999999994</v>
      </c>
      <c r="H4361" s="6">
        <v>0</v>
      </c>
      <c r="I4361" s="6">
        <v>68.099999999999994</v>
      </c>
      <c r="J4361" s="6">
        <v>800</v>
      </c>
      <c r="K4361" s="6">
        <v>0</v>
      </c>
      <c r="L4361" s="6">
        <v>800</v>
      </c>
      <c r="M4361" s="6">
        <v>0</v>
      </c>
      <c r="N4361" s="6">
        <v>800</v>
      </c>
    </row>
    <row r="4362" spans="1:14" x14ac:dyDescent="0.25">
      <c r="A4362" s="5" t="s">
        <v>1672</v>
      </c>
      <c r="B4362" s="5" t="s">
        <v>1301</v>
      </c>
      <c r="C4362" s="5" t="s">
        <v>42</v>
      </c>
      <c r="D4362" s="5" t="s">
        <v>43</v>
      </c>
      <c r="E4362" s="6">
        <v>0</v>
      </c>
      <c r="F4362" s="6">
        <v>300.12745098039215</v>
      </c>
      <c r="G4362" s="6">
        <v>-300.12745098039215</v>
      </c>
      <c r="H4362" s="6">
        <v>306.13</v>
      </c>
      <c r="I4362" s="6">
        <v>-306.13</v>
      </c>
      <c r="J4362" s="6">
        <v>0</v>
      </c>
      <c r="K4362" s="6">
        <v>1225</v>
      </c>
      <c r="L4362" s="6">
        <v>-1225</v>
      </c>
      <c r="M4362" s="6">
        <v>1249.5</v>
      </c>
      <c r="N4362" s="6">
        <v>-1249.5</v>
      </c>
    </row>
    <row r="4363" spans="1:14" x14ac:dyDescent="0.25">
      <c r="A4363" s="5" t="s">
        <v>1672</v>
      </c>
      <c r="B4363" s="5" t="s">
        <v>107</v>
      </c>
      <c r="C4363" s="5" t="s">
        <v>42</v>
      </c>
      <c r="D4363" s="5" t="s">
        <v>43</v>
      </c>
      <c r="E4363" s="6">
        <v>411.08</v>
      </c>
      <c r="F4363" s="6">
        <v>402.85714285714283</v>
      </c>
      <c r="G4363" s="6">
        <v>8.2228571428571513</v>
      </c>
      <c r="H4363" s="6">
        <v>408.9</v>
      </c>
      <c r="I4363" s="6">
        <v>2.1800000000000068</v>
      </c>
      <c r="J4363" s="6">
        <v>7500</v>
      </c>
      <c r="K4363" s="6">
        <v>7350</v>
      </c>
      <c r="L4363" s="6">
        <v>150</v>
      </c>
      <c r="M4363" s="6">
        <v>7460.25</v>
      </c>
      <c r="N4363" s="6">
        <v>39.75</v>
      </c>
    </row>
    <row r="4364" spans="1:14" x14ac:dyDescent="0.25">
      <c r="A4364" s="5" t="s">
        <v>1672</v>
      </c>
      <c r="B4364" s="5" t="s">
        <v>44</v>
      </c>
      <c r="C4364" s="5" t="s">
        <v>42</v>
      </c>
      <c r="D4364" s="5" t="s">
        <v>43</v>
      </c>
      <c r="E4364" s="6">
        <v>610.46</v>
      </c>
      <c r="F4364" s="6">
        <v>606.98507462686564</v>
      </c>
      <c r="G4364" s="6">
        <v>3.474925373134397</v>
      </c>
      <c r="H4364" s="6">
        <v>610.02</v>
      </c>
      <c r="I4364" s="6">
        <v>0.44000000000005457</v>
      </c>
      <c r="J4364" s="6">
        <v>616</v>
      </c>
      <c r="K4364" s="6">
        <v>612.50049751243773</v>
      </c>
      <c r="L4364" s="6">
        <v>3.4995024875622676</v>
      </c>
      <c r="M4364" s="6">
        <v>615.56299999999999</v>
      </c>
      <c r="N4364" s="6">
        <v>0.43700000000001182</v>
      </c>
    </row>
    <row r="4365" spans="1:14" x14ac:dyDescent="0.25">
      <c r="A4365" s="5" t="s">
        <v>1672</v>
      </c>
      <c r="B4365" s="5" t="s">
        <v>99</v>
      </c>
      <c r="C4365" s="5" t="s">
        <v>42</v>
      </c>
      <c r="D4365" s="5" t="s">
        <v>43</v>
      </c>
      <c r="E4365" s="6">
        <v>1786.05</v>
      </c>
      <c r="F4365" s="6">
        <v>1750.3251231527095</v>
      </c>
      <c r="G4365" s="6">
        <v>35.724876847290489</v>
      </c>
      <c r="H4365" s="6">
        <v>1776.58</v>
      </c>
      <c r="I4365" s="6">
        <v>9.4700000000000273</v>
      </c>
      <c r="J4365" s="6">
        <v>7500</v>
      </c>
      <c r="K4365" s="6">
        <v>7350</v>
      </c>
      <c r="L4365" s="6">
        <v>150</v>
      </c>
      <c r="M4365" s="6">
        <v>7460.25</v>
      </c>
      <c r="N4365" s="6">
        <v>39.75</v>
      </c>
    </row>
    <row r="4366" spans="1:14" x14ac:dyDescent="0.25">
      <c r="A4366" s="5" t="s">
        <v>1672</v>
      </c>
      <c r="B4366" s="5" t="s">
        <v>1505</v>
      </c>
      <c r="C4366" s="5" t="s">
        <v>42</v>
      </c>
      <c r="D4366" s="5" t="s">
        <v>43</v>
      </c>
      <c r="E4366" s="6">
        <v>2136.38</v>
      </c>
      <c r="F4366" s="6">
        <v>2093.6453201970448</v>
      </c>
      <c r="G4366" s="6">
        <v>42.73467980295527</v>
      </c>
      <c r="H4366" s="6">
        <v>2125.0500000000002</v>
      </c>
      <c r="I4366" s="6">
        <v>11.329999999999927</v>
      </c>
      <c r="J4366" s="6">
        <v>7500</v>
      </c>
      <c r="K4366" s="6">
        <v>7350</v>
      </c>
      <c r="L4366" s="6">
        <v>150</v>
      </c>
      <c r="M4366" s="6">
        <v>7460.25</v>
      </c>
      <c r="N4366" s="6">
        <v>39.75</v>
      </c>
    </row>
    <row r="4367" spans="1:14" x14ac:dyDescent="0.25">
      <c r="A4367" s="5" t="s">
        <v>1672</v>
      </c>
      <c r="B4367" s="5" t="s">
        <v>47</v>
      </c>
      <c r="C4367" s="5" t="s">
        <v>42</v>
      </c>
      <c r="D4367" s="5" t="s">
        <v>43</v>
      </c>
      <c r="E4367" s="6">
        <v>3522.19</v>
      </c>
      <c r="F4367" s="6">
        <v>3455.8921568627452</v>
      </c>
      <c r="G4367" s="6">
        <v>66.297843137254858</v>
      </c>
      <c r="H4367" s="6">
        <v>3525.01</v>
      </c>
      <c r="I4367" s="6">
        <v>-2.8200000000001637</v>
      </c>
      <c r="J4367" s="6">
        <v>7491</v>
      </c>
      <c r="K4367" s="6">
        <v>7350</v>
      </c>
      <c r="L4367" s="6">
        <v>141</v>
      </c>
      <c r="M4367" s="6">
        <v>7497</v>
      </c>
      <c r="N4367" s="6">
        <v>-6</v>
      </c>
    </row>
    <row r="4368" spans="1:14" x14ac:dyDescent="0.25">
      <c r="A4368" s="5" t="s">
        <v>1672</v>
      </c>
      <c r="B4368" s="5" t="s">
        <v>1534</v>
      </c>
      <c r="C4368" s="5" t="s">
        <v>42</v>
      </c>
      <c r="D4368" s="5" t="s">
        <v>43</v>
      </c>
      <c r="E4368" s="6">
        <v>3906.16</v>
      </c>
      <c r="F4368" s="6">
        <v>3846.502463054187</v>
      </c>
      <c r="G4368" s="6">
        <v>59.657536945812808</v>
      </c>
      <c r="H4368" s="6">
        <v>3904.2</v>
      </c>
      <c r="I4368" s="6">
        <v>1.9600000000000364</v>
      </c>
      <c r="J4368" s="6">
        <v>622</v>
      </c>
      <c r="K4368" s="6">
        <v>612.50049261083734</v>
      </c>
      <c r="L4368" s="6">
        <v>9.4995073891626589</v>
      </c>
      <c r="M4368" s="6">
        <v>621.68799999999999</v>
      </c>
      <c r="N4368" s="6">
        <v>0.31200000000001182</v>
      </c>
    </row>
    <row r="4369" spans="1:14" x14ac:dyDescent="0.25">
      <c r="A4369" s="5" t="s">
        <v>1672</v>
      </c>
      <c r="B4369" s="5" t="s">
        <v>1364</v>
      </c>
      <c r="C4369" s="5" t="s">
        <v>42</v>
      </c>
      <c r="D4369" s="5" t="s">
        <v>43</v>
      </c>
      <c r="E4369" s="6">
        <v>7678.6</v>
      </c>
      <c r="F4369" s="6">
        <v>7646.3482587064673</v>
      </c>
      <c r="G4369" s="6">
        <v>32.251741293533087</v>
      </c>
      <c r="H4369" s="6">
        <v>7684.58</v>
      </c>
      <c r="I4369" s="6">
        <v>-5.9799999999995634</v>
      </c>
      <c r="J4369" s="6">
        <v>7381</v>
      </c>
      <c r="K4369" s="6">
        <v>7350</v>
      </c>
      <c r="L4369" s="6">
        <v>31</v>
      </c>
      <c r="M4369" s="6">
        <v>7386.75</v>
      </c>
      <c r="N4369" s="6">
        <v>-5.75</v>
      </c>
    </row>
    <row r="4370" spans="1:14" x14ac:dyDescent="0.25">
      <c r="A4370" s="5" t="s">
        <v>1672</v>
      </c>
      <c r="B4370" s="5" t="s">
        <v>1535</v>
      </c>
      <c r="C4370" s="5" t="s">
        <v>42</v>
      </c>
      <c r="D4370" s="5" t="s">
        <v>43</v>
      </c>
      <c r="E4370" s="6">
        <v>10538.64</v>
      </c>
      <c r="F4370" s="6">
        <v>9682.3349753694583</v>
      </c>
      <c r="G4370" s="6">
        <v>856.30502463054108</v>
      </c>
      <c r="H4370" s="6">
        <v>9827.57</v>
      </c>
      <c r="I4370" s="6">
        <v>711.06999999999971</v>
      </c>
      <c r="J4370" s="6">
        <v>8000</v>
      </c>
      <c r="K4370" s="6">
        <v>7350</v>
      </c>
      <c r="L4370" s="6">
        <v>650</v>
      </c>
      <c r="M4370" s="6">
        <v>7460.25</v>
      </c>
      <c r="N4370" s="6">
        <v>539.75</v>
      </c>
    </row>
    <row r="4371" spans="1:14" x14ac:dyDescent="0.25">
      <c r="A4371" s="5" t="s">
        <v>1672</v>
      </c>
      <c r="B4371" s="5" t="s">
        <v>103</v>
      </c>
      <c r="C4371" s="5" t="s">
        <v>42</v>
      </c>
      <c r="D4371" s="5" t="s">
        <v>43</v>
      </c>
      <c r="E4371" s="6">
        <v>37204.39</v>
      </c>
      <c r="F4371" s="6">
        <v>36863.33663366337</v>
      </c>
      <c r="G4371" s="6">
        <v>341.05336633662955</v>
      </c>
      <c r="H4371" s="6">
        <v>37231.97</v>
      </c>
      <c r="I4371" s="6">
        <v>-27.580000000001746</v>
      </c>
      <c r="J4371" s="6">
        <v>7418</v>
      </c>
      <c r="K4371" s="6">
        <v>7350</v>
      </c>
      <c r="L4371" s="6">
        <v>68</v>
      </c>
      <c r="M4371" s="6">
        <v>7423.5</v>
      </c>
      <c r="N4371" s="6">
        <v>-5.5</v>
      </c>
    </row>
    <row r="4372" spans="1:14" x14ac:dyDescent="0.25">
      <c r="A4372" s="5" t="s">
        <v>1672</v>
      </c>
      <c r="B4372" s="5" t="s">
        <v>104</v>
      </c>
      <c r="C4372" s="5" t="s">
        <v>42</v>
      </c>
      <c r="D4372" s="5" t="s">
        <v>53</v>
      </c>
      <c r="E4372" s="6">
        <v>32114.33</v>
      </c>
      <c r="F4372" s="6">
        <v>32111.373134328358</v>
      </c>
      <c r="G4372" s="6">
        <v>2.9568656716437545</v>
      </c>
      <c r="H4372" s="6">
        <v>32271.93</v>
      </c>
      <c r="I4372" s="6">
        <v>-157.59999999999854</v>
      </c>
      <c r="J4372" s="6">
        <v>5513</v>
      </c>
      <c r="K4372" s="6">
        <v>5512.5004975124384</v>
      </c>
      <c r="L4372" s="6">
        <v>0.49950248756158544</v>
      </c>
      <c r="M4372" s="6">
        <v>5540.0630000000001</v>
      </c>
      <c r="N4372" s="6">
        <v>-27.063000000000102</v>
      </c>
    </row>
    <row r="4373" spans="1:14" x14ac:dyDescent="0.25">
      <c r="A4373" s="5" t="s">
        <v>1672</v>
      </c>
      <c r="B4373" s="5" t="s">
        <v>54</v>
      </c>
      <c r="C4373" s="5" t="s">
        <v>42</v>
      </c>
      <c r="D4373" s="5" t="s">
        <v>55</v>
      </c>
      <c r="E4373" s="6">
        <v>371.1</v>
      </c>
      <c r="F4373" s="6">
        <v>363.8235294117647</v>
      </c>
      <c r="G4373" s="6">
        <v>7.2764705882353269</v>
      </c>
      <c r="H4373" s="6">
        <v>371.1</v>
      </c>
      <c r="I4373" s="6">
        <v>0</v>
      </c>
      <c r="J4373" s="6">
        <v>67.472999999999999</v>
      </c>
      <c r="K4373" s="6">
        <v>66.150000000000006</v>
      </c>
      <c r="L4373" s="6">
        <v>1.3229999999999933</v>
      </c>
      <c r="M4373" s="6">
        <v>67.472999999999999</v>
      </c>
      <c r="N4373" s="6">
        <v>0</v>
      </c>
    </row>
    <row r="4374" spans="1:14" x14ac:dyDescent="0.25">
      <c r="A4374" s="5" t="s">
        <v>1673</v>
      </c>
      <c r="B4374" s="5" t="s">
        <v>25</v>
      </c>
      <c r="C4374" s="5" t="s">
        <v>26</v>
      </c>
      <c r="D4374" s="5" t="s">
        <v>27</v>
      </c>
      <c r="E4374" s="6">
        <v>1251.25</v>
      </c>
      <c r="F4374" s="6">
        <v>0</v>
      </c>
      <c r="G4374" s="6">
        <v>1251.25</v>
      </c>
      <c r="H4374" s="6">
        <v>0</v>
      </c>
      <c r="I4374" s="6">
        <v>1251.25</v>
      </c>
      <c r="J4374" s="6">
        <v>0</v>
      </c>
      <c r="K4374" s="6">
        <v>0</v>
      </c>
      <c r="L4374" s="6">
        <v>0</v>
      </c>
      <c r="M4374" s="6">
        <v>0</v>
      </c>
      <c r="N4374" s="6">
        <v>0</v>
      </c>
    </row>
    <row r="4375" spans="1:14" x14ac:dyDescent="0.25">
      <c r="A4375" s="5" t="s">
        <v>1673</v>
      </c>
      <c r="B4375" s="5" t="s">
        <v>30</v>
      </c>
      <c r="C4375" s="5" t="s">
        <v>29</v>
      </c>
      <c r="D4375" s="5" t="s">
        <v>27</v>
      </c>
      <c r="E4375" s="6">
        <v>39.380000000000003</v>
      </c>
      <c r="F4375" s="6">
        <v>0</v>
      </c>
      <c r="G4375" s="6">
        <v>39.380000000000003</v>
      </c>
      <c r="H4375" s="6">
        <v>39.65</v>
      </c>
      <c r="I4375" s="6">
        <v>-0.26999999999999602</v>
      </c>
      <c r="J4375" s="6">
        <v>0</v>
      </c>
      <c r="K4375" s="6">
        <v>0</v>
      </c>
      <c r="L4375" s="6">
        <v>0</v>
      </c>
      <c r="M4375" s="6">
        <v>0</v>
      </c>
      <c r="N4375" s="6">
        <v>0</v>
      </c>
    </row>
    <row r="4376" spans="1:14" x14ac:dyDescent="0.25">
      <c r="A4376" s="5" t="s">
        <v>1673</v>
      </c>
      <c r="B4376" s="5" t="s">
        <v>31</v>
      </c>
      <c r="C4376" s="5" t="s">
        <v>29</v>
      </c>
      <c r="D4376" s="5" t="s">
        <v>27</v>
      </c>
      <c r="E4376" s="6">
        <v>176.64</v>
      </c>
      <c r="F4376" s="6">
        <v>0</v>
      </c>
      <c r="G4376" s="6">
        <v>176.64</v>
      </c>
      <c r="H4376" s="6">
        <v>177.82</v>
      </c>
      <c r="I4376" s="6">
        <v>-1.1800000000000068</v>
      </c>
      <c r="J4376" s="6">
        <v>0</v>
      </c>
      <c r="K4376" s="6">
        <v>0</v>
      </c>
      <c r="L4376" s="6">
        <v>0</v>
      </c>
      <c r="M4376" s="6">
        <v>0</v>
      </c>
      <c r="N4376" s="6">
        <v>0</v>
      </c>
    </row>
    <row r="4377" spans="1:14" x14ac:dyDescent="0.25">
      <c r="A4377" s="5" t="s">
        <v>1673</v>
      </c>
      <c r="B4377" s="5" t="s">
        <v>32</v>
      </c>
      <c r="C4377" s="5" t="s">
        <v>33</v>
      </c>
      <c r="D4377" s="5" t="s">
        <v>27</v>
      </c>
      <c r="E4377" s="6">
        <v>397.23</v>
      </c>
      <c r="F4377" s="6">
        <v>0</v>
      </c>
      <c r="G4377" s="6">
        <v>397.23</v>
      </c>
      <c r="H4377" s="6">
        <v>397.42</v>
      </c>
      <c r="I4377" s="6">
        <v>-0.18999999999999773</v>
      </c>
      <c r="J4377" s="6">
        <v>0.97899999999999998</v>
      </c>
      <c r="K4377" s="6">
        <v>0</v>
      </c>
      <c r="L4377" s="6">
        <v>0.97899999999999998</v>
      </c>
      <c r="M4377" s="6">
        <v>0.97899999999999998</v>
      </c>
      <c r="N4377" s="6">
        <v>0</v>
      </c>
    </row>
    <row r="4378" spans="1:14" x14ac:dyDescent="0.25">
      <c r="A4378" s="5" t="s">
        <v>1673</v>
      </c>
      <c r="B4378" s="5" t="s">
        <v>28</v>
      </c>
      <c r="C4378" s="5" t="s">
        <v>29</v>
      </c>
      <c r="D4378" s="5" t="s">
        <v>27</v>
      </c>
      <c r="E4378" s="6">
        <v>1258.47</v>
      </c>
      <c r="F4378" s="6">
        <v>0</v>
      </c>
      <c r="G4378" s="6">
        <v>1258.47</v>
      </c>
      <c r="H4378" s="6">
        <v>1266.92</v>
      </c>
      <c r="I4378" s="6">
        <v>-8.4500000000000455</v>
      </c>
      <c r="J4378" s="6">
        <v>0</v>
      </c>
      <c r="K4378" s="6">
        <v>0</v>
      </c>
      <c r="L4378" s="6">
        <v>0</v>
      </c>
      <c r="M4378" s="6">
        <v>0</v>
      </c>
      <c r="N4378" s="6">
        <v>0</v>
      </c>
    </row>
    <row r="4379" spans="1:14" x14ac:dyDescent="0.25">
      <c r="A4379" s="5" t="s">
        <v>1673</v>
      </c>
      <c r="B4379" s="5" t="s">
        <v>34</v>
      </c>
      <c r="C4379" s="5" t="s">
        <v>33</v>
      </c>
      <c r="D4379" s="5" t="s">
        <v>27</v>
      </c>
      <c r="E4379" s="6">
        <v>1775.91</v>
      </c>
      <c r="F4379" s="6">
        <v>0</v>
      </c>
      <c r="G4379" s="6">
        <v>1775.91</v>
      </c>
      <c r="H4379" s="6">
        <v>1776.77</v>
      </c>
      <c r="I4379" s="6">
        <v>-0.85999999999989996</v>
      </c>
      <c r="J4379" s="6">
        <v>0.97899999999999998</v>
      </c>
      <c r="K4379" s="6">
        <v>0</v>
      </c>
      <c r="L4379" s="6">
        <v>0.97899999999999998</v>
      </c>
      <c r="M4379" s="6">
        <v>0.97899999999999998</v>
      </c>
      <c r="N4379" s="6">
        <v>0</v>
      </c>
    </row>
    <row r="4380" spans="1:14" x14ac:dyDescent="0.25">
      <c r="A4380" s="5" t="s">
        <v>1673</v>
      </c>
      <c r="B4380" s="5" t="s">
        <v>35</v>
      </c>
      <c r="C4380" s="5" t="s">
        <v>33</v>
      </c>
      <c r="D4380" s="5" t="s">
        <v>27</v>
      </c>
      <c r="E4380" s="6">
        <v>2092.38</v>
      </c>
      <c r="F4380" s="6">
        <v>0</v>
      </c>
      <c r="G4380" s="6">
        <v>2092.38</v>
      </c>
      <c r="H4380" s="6">
        <v>2092.4299999999998</v>
      </c>
      <c r="I4380" s="6">
        <v>-4.9999999999727152E-2</v>
      </c>
      <c r="J4380" s="6">
        <v>20.568000000000001</v>
      </c>
      <c r="K4380" s="6">
        <v>0</v>
      </c>
      <c r="L4380" s="6">
        <v>20.568000000000001</v>
      </c>
      <c r="M4380" s="6">
        <v>20.568000000000001</v>
      </c>
      <c r="N4380" s="6">
        <v>0</v>
      </c>
    </row>
    <row r="4381" spans="1:14" x14ac:dyDescent="0.25">
      <c r="A4381" s="5" t="s">
        <v>1673</v>
      </c>
      <c r="B4381" s="5" t="s">
        <v>36</v>
      </c>
      <c r="C4381" s="5" t="s">
        <v>29</v>
      </c>
      <c r="D4381" s="5" t="s">
        <v>27</v>
      </c>
      <c r="E4381" s="6">
        <v>2269.9299999999998</v>
      </c>
      <c r="F4381" s="6">
        <v>0</v>
      </c>
      <c r="G4381" s="6">
        <v>2269.9299999999998</v>
      </c>
      <c r="H4381" s="6">
        <v>2285.17</v>
      </c>
      <c r="I4381" s="6">
        <v>-15.240000000000236</v>
      </c>
      <c r="J4381" s="6">
        <v>0</v>
      </c>
      <c r="K4381" s="6">
        <v>0</v>
      </c>
      <c r="L4381" s="6">
        <v>0</v>
      </c>
      <c r="M4381" s="6">
        <v>0</v>
      </c>
      <c r="N4381" s="6">
        <v>0</v>
      </c>
    </row>
    <row r="4382" spans="1:14" x14ac:dyDescent="0.25">
      <c r="A4382" s="5" t="s">
        <v>1673</v>
      </c>
      <c r="B4382" s="5" t="s">
        <v>37</v>
      </c>
      <c r="C4382" s="5" t="s">
        <v>29</v>
      </c>
      <c r="D4382" s="5" t="s">
        <v>27</v>
      </c>
      <c r="E4382" s="6">
        <v>4976.4799999999996</v>
      </c>
      <c r="F4382" s="6">
        <v>0</v>
      </c>
      <c r="G4382" s="6">
        <v>4976.4799999999996</v>
      </c>
      <c r="H4382" s="6">
        <v>5009.8900000000003</v>
      </c>
      <c r="I4382" s="6">
        <v>-33.410000000000764</v>
      </c>
      <c r="J4382" s="6">
        <v>0</v>
      </c>
      <c r="K4382" s="6">
        <v>0</v>
      </c>
      <c r="L4382" s="6">
        <v>0</v>
      </c>
      <c r="M4382" s="6">
        <v>0</v>
      </c>
      <c r="N4382" s="6">
        <v>0</v>
      </c>
    </row>
    <row r="4383" spans="1:14" x14ac:dyDescent="0.25">
      <c r="A4383" s="5" t="s">
        <v>1673</v>
      </c>
      <c r="B4383" s="5" t="s">
        <v>38</v>
      </c>
      <c r="C4383" s="5" t="s">
        <v>39</v>
      </c>
      <c r="D4383" s="5" t="s">
        <v>40</v>
      </c>
      <c r="E4383" s="6">
        <v>-140826.4</v>
      </c>
      <c r="F4383" s="6">
        <v>0</v>
      </c>
      <c r="G4383" s="6">
        <v>-140826.4</v>
      </c>
      <c r="H4383" s="6">
        <v>-140826.42000000001</v>
      </c>
      <c r="I4383" s="6">
        <v>2.0000000018626451E-2</v>
      </c>
      <c r="J4383" s="6">
        <v>-715</v>
      </c>
      <c r="K4383" s="6">
        <v>0</v>
      </c>
      <c r="L4383" s="6">
        <v>-715</v>
      </c>
      <c r="M4383" s="6">
        <v>-715</v>
      </c>
      <c r="N4383" s="6">
        <v>0</v>
      </c>
    </row>
    <row r="4384" spans="1:14" x14ac:dyDescent="0.25">
      <c r="A4384" s="5" t="s">
        <v>1673</v>
      </c>
      <c r="B4384" s="5" t="s">
        <v>1364</v>
      </c>
      <c r="C4384" s="5" t="s">
        <v>42</v>
      </c>
      <c r="D4384" s="5" t="s">
        <v>43</v>
      </c>
      <c r="E4384" s="6">
        <v>9050.7800000000007</v>
      </c>
      <c r="F4384" s="6">
        <v>0</v>
      </c>
      <c r="G4384" s="6">
        <v>9050.7800000000007</v>
      </c>
      <c r="H4384" s="6">
        <v>0</v>
      </c>
      <c r="I4384" s="6">
        <v>9050.7800000000007</v>
      </c>
      <c r="J4384" s="6">
        <v>8700</v>
      </c>
      <c r="K4384" s="6">
        <v>0</v>
      </c>
      <c r="L4384" s="6">
        <v>8700</v>
      </c>
      <c r="M4384" s="6">
        <v>0</v>
      </c>
      <c r="N4384" s="6">
        <v>8700</v>
      </c>
    </row>
    <row r="4385" spans="1:14" x14ac:dyDescent="0.25">
      <c r="A4385" s="5" t="s">
        <v>1673</v>
      </c>
      <c r="B4385" s="5" t="s">
        <v>41</v>
      </c>
      <c r="C4385" s="5" t="s">
        <v>42</v>
      </c>
      <c r="D4385" s="5" t="s">
        <v>43</v>
      </c>
      <c r="E4385" s="6">
        <v>554.36</v>
      </c>
      <c r="F4385" s="6">
        <v>546.71921182265999</v>
      </c>
      <c r="G4385" s="6">
        <v>7.6407881773400277</v>
      </c>
      <c r="H4385" s="6">
        <v>554.91999999999996</v>
      </c>
      <c r="I4385" s="6">
        <v>-0.55999999999994543</v>
      </c>
      <c r="J4385" s="6">
        <v>8700</v>
      </c>
      <c r="K4385" s="6">
        <v>8580</v>
      </c>
      <c r="L4385" s="6">
        <v>120</v>
      </c>
      <c r="M4385" s="6">
        <v>8708.7000000000007</v>
      </c>
      <c r="N4385" s="6">
        <v>-8.7000000000007276</v>
      </c>
    </row>
    <row r="4386" spans="1:14" x14ac:dyDescent="0.25">
      <c r="A4386" s="5" t="s">
        <v>1673</v>
      </c>
      <c r="B4386" s="5" t="s">
        <v>44</v>
      </c>
      <c r="C4386" s="5" t="s">
        <v>42</v>
      </c>
      <c r="D4386" s="5" t="s">
        <v>43</v>
      </c>
      <c r="E4386" s="6">
        <v>712.53</v>
      </c>
      <c r="F4386" s="6">
        <v>708.56716417910445</v>
      </c>
      <c r="G4386" s="6">
        <v>3.9628358208955206</v>
      </c>
      <c r="H4386" s="6">
        <v>712.11</v>
      </c>
      <c r="I4386" s="6">
        <v>0.41999999999995907</v>
      </c>
      <c r="J4386" s="6">
        <v>719</v>
      </c>
      <c r="K4386" s="6">
        <v>715</v>
      </c>
      <c r="L4386" s="6">
        <v>4</v>
      </c>
      <c r="M4386" s="6">
        <v>718.57500000000005</v>
      </c>
      <c r="N4386" s="6">
        <v>0.42499999999995453</v>
      </c>
    </row>
    <row r="4387" spans="1:14" x14ac:dyDescent="0.25">
      <c r="A4387" s="5" t="s">
        <v>1673</v>
      </c>
      <c r="B4387" s="5" t="s">
        <v>45</v>
      </c>
      <c r="C4387" s="5" t="s">
        <v>42</v>
      </c>
      <c r="D4387" s="5" t="s">
        <v>43</v>
      </c>
      <c r="E4387" s="6">
        <v>2376.06</v>
      </c>
      <c r="F4387" s="6">
        <v>2343.2807881773397</v>
      </c>
      <c r="G4387" s="6">
        <v>32.779211822660272</v>
      </c>
      <c r="H4387" s="6">
        <v>2378.4299999999998</v>
      </c>
      <c r="I4387" s="6">
        <v>-2.3699999999998909</v>
      </c>
      <c r="J4387" s="6">
        <v>8700</v>
      </c>
      <c r="K4387" s="6">
        <v>8580</v>
      </c>
      <c r="L4387" s="6">
        <v>120</v>
      </c>
      <c r="M4387" s="6">
        <v>8708.7000000000007</v>
      </c>
      <c r="N4387" s="6">
        <v>-8.7000000000007276</v>
      </c>
    </row>
    <row r="4388" spans="1:14" x14ac:dyDescent="0.25">
      <c r="A4388" s="5" t="s">
        <v>1673</v>
      </c>
      <c r="B4388" s="5" t="s">
        <v>46</v>
      </c>
      <c r="C4388" s="5" t="s">
        <v>42</v>
      </c>
      <c r="D4388" s="5" t="s">
        <v>43</v>
      </c>
      <c r="E4388" s="6">
        <v>2872.83</v>
      </c>
      <c r="F4388" s="6">
        <v>2833.2019704433496</v>
      </c>
      <c r="G4388" s="6">
        <v>39.62802955665029</v>
      </c>
      <c r="H4388" s="6">
        <v>2875.7</v>
      </c>
      <c r="I4388" s="6">
        <v>-2.8699999999998909</v>
      </c>
      <c r="J4388" s="6">
        <v>8700</v>
      </c>
      <c r="K4388" s="6">
        <v>8580</v>
      </c>
      <c r="L4388" s="6">
        <v>120</v>
      </c>
      <c r="M4388" s="6">
        <v>8708.7000000000007</v>
      </c>
      <c r="N4388" s="6">
        <v>-8.7000000000007276</v>
      </c>
    </row>
    <row r="4389" spans="1:14" x14ac:dyDescent="0.25">
      <c r="A4389" s="5" t="s">
        <v>1673</v>
      </c>
      <c r="B4389" s="5" t="s">
        <v>47</v>
      </c>
      <c r="C4389" s="5" t="s">
        <v>42</v>
      </c>
      <c r="D4389" s="5" t="s">
        <v>43</v>
      </c>
      <c r="E4389" s="6">
        <v>4090.65</v>
      </c>
      <c r="F4389" s="6">
        <v>4034.2254901960782</v>
      </c>
      <c r="G4389" s="6">
        <v>56.424509803921865</v>
      </c>
      <c r="H4389" s="6">
        <v>4114.91</v>
      </c>
      <c r="I4389" s="6">
        <v>-24.259999999999764</v>
      </c>
      <c r="J4389" s="6">
        <v>8700</v>
      </c>
      <c r="K4389" s="6">
        <v>8580</v>
      </c>
      <c r="L4389" s="6">
        <v>120</v>
      </c>
      <c r="M4389" s="6">
        <v>8751.6</v>
      </c>
      <c r="N4389" s="6">
        <v>-51.600000000000364</v>
      </c>
    </row>
    <row r="4390" spans="1:14" x14ac:dyDescent="0.25">
      <c r="A4390" s="5" t="s">
        <v>1673</v>
      </c>
      <c r="B4390" s="5" t="s">
        <v>48</v>
      </c>
      <c r="C4390" s="5" t="s">
        <v>42</v>
      </c>
      <c r="D4390" s="5" t="s">
        <v>43</v>
      </c>
      <c r="E4390" s="6">
        <v>9445.56</v>
      </c>
      <c r="F4390" s="6">
        <v>8530.7980295566504</v>
      </c>
      <c r="G4390" s="6">
        <v>914.76197044334913</v>
      </c>
      <c r="H4390" s="6">
        <v>8658.76</v>
      </c>
      <c r="I4390" s="6">
        <v>786.79999999999927</v>
      </c>
      <c r="J4390" s="6">
        <v>9500</v>
      </c>
      <c r="K4390" s="6">
        <v>8580</v>
      </c>
      <c r="L4390" s="6">
        <v>920</v>
      </c>
      <c r="M4390" s="6">
        <v>8708.7000000000007</v>
      </c>
      <c r="N4390" s="6">
        <v>791.29999999999927</v>
      </c>
    </row>
    <row r="4391" spans="1:14" x14ac:dyDescent="0.25">
      <c r="A4391" s="5" t="s">
        <v>1673</v>
      </c>
      <c r="B4391" s="5" t="s">
        <v>49</v>
      </c>
      <c r="C4391" s="5" t="s">
        <v>42</v>
      </c>
      <c r="D4391" s="5" t="s">
        <v>43</v>
      </c>
      <c r="E4391" s="6">
        <v>10026.06</v>
      </c>
      <c r="F4391" s="6">
        <v>9874.1477832512319</v>
      </c>
      <c r="G4391" s="6">
        <v>151.91221674876761</v>
      </c>
      <c r="H4391" s="6">
        <v>10022.26</v>
      </c>
      <c r="I4391" s="6">
        <v>3.7999999999992724</v>
      </c>
      <c r="J4391" s="6">
        <v>726</v>
      </c>
      <c r="K4391" s="6">
        <v>715</v>
      </c>
      <c r="L4391" s="6">
        <v>11</v>
      </c>
      <c r="M4391" s="6">
        <v>725.72500000000002</v>
      </c>
      <c r="N4391" s="6">
        <v>0.27499999999997726</v>
      </c>
    </row>
    <row r="4392" spans="1:14" x14ac:dyDescent="0.25">
      <c r="A4392" s="5" t="s">
        <v>1673</v>
      </c>
      <c r="B4392" s="5" t="s">
        <v>50</v>
      </c>
      <c r="C4392" s="5" t="s">
        <v>42</v>
      </c>
      <c r="D4392" s="5" t="s">
        <v>43</v>
      </c>
      <c r="E4392" s="6">
        <v>0</v>
      </c>
      <c r="F4392" s="6">
        <v>10695.223880597016</v>
      </c>
      <c r="G4392" s="6">
        <v>-10695.223880597016</v>
      </c>
      <c r="H4392" s="6">
        <v>10748.7</v>
      </c>
      <c r="I4392" s="6">
        <v>-10748.7</v>
      </c>
      <c r="J4392" s="6">
        <v>0</v>
      </c>
      <c r="K4392" s="6">
        <v>8580</v>
      </c>
      <c r="L4392" s="6">
        <v>-8580</v>
      </c>
      <c r="M4392" s="6">
        <v>8622.9</v>
      </c>
      <c r="N4392" s="6">
        <v>-8622.9</v>
      </c>
    </row>
    <row r="4393" spans="1:14" x14ac:dyDescent="0.25">
      <c r="A4393" s="5" t="s">
        <v>1673</v>
      </c>
      <c r="B4393" s="5" t="s">
        <v>51</v>
      </c>
      <c r="C4393" s="5" t="s">
        <v>42</v>
      </c>
      <c r="D4393" s="5" t="s">
        <v>43</v>
      </c>
      <c r="E4393" s="6">
        <v>48947.91</v>
      </c>
      <c r="F4393" s="6">
        <v>48462.158415841586</v>
      </c>
      <c r="G4393" s="6">
        <v>485.75158415841724</v>
      </c>
      <c r="H4393" s="6">
        <v>48946.78</v>
      </c>
      <c r="I4393" s="6">
        <v>1.1300000000046566</v>
      </c>
      <c r="J4393" s="6">
        <v>8666</v>
      </c>
      <c r="K4393" s="6">
        <v>8579.9999999999982</v>
      </c>
      <c r="L4393" s="6">
        <v>86.000000000001819</v>
      </c>
      <c r="M4393" s="6">
        <v>8665.7999999999993</v>
      </c>
      <c r="N4393" s="6">
        <v>0.2000000000007276</v>
      </c>
    </row>
    <row r="4394" spans="1:14" x14ac:dyDescent="0.25">
      <c r="A4394" s="5" t="s">
        <v>1673</v>
      </c>
      <c r="B4394" s="5" t="s">
        <v>52</v>
      </c>
      <c r="C4394" s="5" t="s">
        <v>42</v>
      </c>
      <c r="D4394" s="5" t="s">
        <v>53</v>
      </c>
      <c r="E4394" s="6">
        <v>38078.78</v>
      </c>
      <c r="F4394" s="6">
        <v>37955.009900990102</v>
      </c>
      <c r="G4394" s="6">
        <v>123.77009900989651</v>
      </c>
      <c r="H4394" s="6">
        <v>38334.559999999998</v>
      </c>
      <c r="I4394" s="6">
        <v>-255.77999999999884</v>
      </c>
      <c r="J4394" s="6">
        <v>6456</v>
      </c>
      <c r="K4394" s="6">
        <v>6435</v>
      </c>
      <c r="L4394" s="6">
        <v>21</v>
      </c>
      <c r="M4394" s="6">
        <v>6499.35</v>
      </c>
      <c r="N4394" s="6">
        <v>-43.350000000000364</v>
      </c>
    </row>
    <row r="4395" spans="1:14" x14ac:dyDescent="0.25">
      <c r="A4395" s="5" t="s">
        <v>1673</v>
      </c>
      <c r="B4395" s="5" t="s">
        <v>54</v>
      </c>
      <c r="C4395" s="5" t="s">
        <v>42</v>
      </c>
      <c r="D4395" s="5" t="s">
        <v>55</v>
      </c>
      <c r="E4395" s="6">
        <v>433.21</v>
      </c>
      <c r="F4395" s="6">
        <v>424.70588235294116</v>
      </c>
      <c r="G4395" s="6">
        <v>8.5041176470588198</v>
      </c>
      <c r="H4395" s="6">
        <v>433.2</v>
      </c>
      <c r="I4395" s="6">
        <v>9.9999999999909051E-3</v>
      </c>
      <c r="J4395" s="6">
        <v>78.765000000000001</v>
      </c>
      <c r="K4395" s="6">
        <v>77.219607843137254</v>
      </c>
      <c r="L4395" s="6">
        <v>1.5453921568627464</v>
      </c>
      <c r="M4395" s="6">
        <v>78.763999999999996</v>
      </c>
      <c r="N4395" s="6">
        <v>1.0000000000047748E-3</v>
      </c>
    </row>
    <row r="4396" spans="1:14" x14ac:dyDescent="0.25">
      <c r="A4396" s="5" t="s">
        <v>1674</v>
      </c>
      <c r="B4396" s="5" t="s">
        <v>25</v>
      </c>
      <c r="C4396" s="5" t="s">
        <v>26</v>
      </c>
      <c r="D4396" s="5" t="s">
        <v>27</v>
      </c>
      <c r="E4396" s="6">
        <v>-129.11000000000001</v>
      </c>
      <c r="F4396" s="6">
        <v>0</v>
      </c>
      <c r="G4396" s="6">
        <v>-129.11000000000001</v>
      </c>
      <c r="H4396" s="6">
        <v>0</v>
      </c>
      <c r="I4396" s="6">
        <v>-129.11000000000001</v>
      </c>
      <c r="J4396" s="6">
        <v>0</v>
      </c>
      <c r="K4396" s="6">
        <v>0</v>
      </c>
      <c r="L4396" s="6">
        <v>0</v>
      </c>
      <c r="M4396" s="6">
        <v>0</v>
      </c>
      <c r="N4396" s="6">
        <v>0</v>
      </c>
    </row>
    <row r="4397" spans="1:14" x14ac:dyDescent="0.25">
      <c r="A4397" s="5" t="s">
        <v>1674</v>
      </c>
      <c r="B4397" s="5" t="s">
        <v>32</v>
      </c>
      <c r="C4397" s="5" t="s">
        <v>33</v>
      </c>
      <c r="D4397" s="5" t="s">
        <v>27</v>
      </c>
      <c r="E4397" s="6">
        <v>8.52</v>
      </c>
      <c r="F4397" s="6">
        <v>0</v>
      </c>
      <c r="G4397" s="6">
        <v>8.52</v>
      </c>
      <c r="H4397" s="6">
        <v>8.66</v>
      </c>
      <c r="I4397" s="6">
        <v>-0.14000000000000057</v>
      </c>
      <c r="J4397" s="6">
        <v>2.1000000000000001E-2</v>
      </c>
      <c r="K4397" s="6">
        <v>0</v>
      </c>
      <c r="L4397" s="6">
        <v>2.1000000000000001E-2</v>
      </c>
      <c r="M4397" s="6">
        <v>2.1000000000000001E-2</v>
      </c>
      <c r="N4397" s="6">
        <v>0</v>
      </c>
    </row>
    <row r="4398" spans="1:14" x14ac:dyDescent="0.25">
      <c r="A4398" s="5" t="s">
        <v>1674</v>
      </c>
      <c r="B4398" s="5" t="s">
        <v>34</v>
      </c>
      <c r="C4398" s="5" t="s">
        <v>33</v>
      </c>
      <c r="D4398" s="5" t="s">
        <v>27</v>
      </c>
      <c r="E4398" s="6">
        <v>38.090000000000003</v>
      </c>
      <c r="F4398" s="6">
        <v>0</v>
      </c>
      <c r="G4398" s="6">
        <v>38.090000000000003</v>
      </c>
      <c r="H4398" s="6">
        <v>38.700000000000003</v>
      </c>
      <c r="I4398" s="6">
        <v>-0.60999999999999943</v>
      </c>
      <c r="J4398" s="6">
        <v>2.1000000000000001E-2</v>
      </c>
      <c r="K4398" s="6">
        <v>0</v>
      </c>
      <c r="L4398" s="6">
        <v>2.1000000000000001E-2</v>
      </c>
      <c r="M4398" s="6">
        <v>2.1000000000000001E-2</v>
      </c>
      <c r="N4398" s="6">
        <v>0</v>
      </c>
    </row>
    <row r="4399" spans="1:14" x14ac:dyDescent="0.25">
      <c r="A4399" s="5" t="s">
        <v>1674</v>
      </c>
      <c r="B4399" s="5" t="s">
        <v>35</v>
      </c>
      <c r="C4399" s="5" t="s">
        <v>33</v>
      </c>
      <c r="D4399" s="5" t="s">
        <v>27</v>
      </c>
      <c r="E4399" s="6">
        <v>44.86</v>
      </c>
      <c r="F4399" s="6">
        <v>0</v>
      </c>
      <c r="G4399" s="6">
        <v>44.86</v>
      </c>
      <c r="H4399" s="6">
        <v>45.58</v>
      </c>
      <c r="I4399" s="6">
        <v>-0.71999999999999886</v>
      </c>
      <c r="J4399" s="6">
        <v>0.441</v>
      </c>
      <c r="K4399" s="6">
        <v>0</v>
      </c>
      <c r="L4399" s="6">
        <v>0.441</v>
      </c>
      <c r="M4399" s="6">
        <v>0.44800000000000001</v>
      </c>
      <c r="N4399" s="6">
        <v>-7.0000000000000062E-3</v>
      </c>
    </row>
    <row r="4400" spans="1:14" x14ac:dyDescent="0.25">
      <c r="A4400" s="5" t="s">
        <v>1674</v>
      </c>
      <c r="B4400" s="5" t="s">
        <v>176</v>
      </c>
      <c r="C4400" s="5" t="s">
        <v>39</v>
      </c>
      <c r="D4400" s="5" t="s">
        <v>40</v>
      </c>
      <c r="E4400" s="6">
        <v>-2886.66</v>
      </c>
      <c r="F4400" s="6">
        <v>0</v>
      </c>
      <c r="G4400" s="6">
        <v>-2886.66</v>
      </c>
      <c r="H4400" s="6">
        <v>-2886.66</v>
      </c>
      <c r="I4400" s="6">
        <v>0</v>
      </c>
      <c r="J4400" s="6">
        <v>-16</v>
      </c>
      <c r="K4400" s="6">
        <v>0</v>
      </c>
      <c r="L4400" s="6">
        <v>-16</v>
      </c>
      <c r="M4400" s="6">
        <v>-16</v>
      </c>
      <c r="N4400" s="6">
        <v>0</v>
      </c>
    </row>
    <row r="4401" spans="1:14" x14ac:dyDescent="0.25">
      <c r="A4401" s="5" t="s">
        <v>1674</v>
      </c>
      <c r="B4401" s="5" t="s">
        <v>177</v>
      </c>
      <c r="C4401" s="5" t="s">
        <v>42</v>
      </c>
      <c r="D4401" s="5" t="s">
        <v>58</v>
      </c>
      <c r="E4401" s="6">
        <v>2419.63</v>
      </c>
      <c r="F4401" s="6">
        <v>2322.8457711442784</v>
      </c>
      <c r="G4401" s="6">
        <v>96.784228855721722</v>
      </c>
      <c r="H4401" s="6">
        <v>2334.46</v>
      </c>
      <c r="I4401" s="6">
        <v>85.170000000000073</v>
      </c>
      <c r="J4401" s="6">
        <v>100</v>
      </c>
      <c r="K4401" s="6">
        <v>96</v>
      </c>
      <c r="L4401" s="6">
        <v>4</v>
      </c>
      <c r="M4401" s="6">
        <v>96.48</v>
      </c>
      <c r="N4401" s="6">
        <v>3.519999999999996</v>
      </c>
    </row>
    <row r="4402" spans="1:14" x14ac:dyDescent="0.25">
      <c r="A4402" s="5" t="s">
        <v>1674</v>
      </c>
      <c r="B4402" s="5" t="s">
        <v>92</v>
      </c>
      <c r="C4402" s="5" t="s">
        <v>42</v>
      </c>
      <c r="D4402" s="5" t="s">
        <v>43</v>
      </c>
      <c r="E4402" s="6">
        <v>1.7</v>
      </c>
      <c r="F4402" s="6">
        <v>2.722772277227723</v>
      </c>
      <c r="G4402" s="6">
        <v>-1.022772277227723</v>
      </c>
      <c r="H4402" s="6">
        <v>2.75</v>
      </c>
      <c r="I4402" s="6">
        <v>-1.05</v>
      </c>
      <c r="J4402" s="6">
        <v>20</v>
      </c>
      <c r="K4402" s="6">
        <v>32</v>
      </c>
      <c r="L4402" s="6">
        <v>-12</v>
      </c>
      <c r="M4402" s="6">
        <v>32.32</v>
      </c>
      <c r="N4402" s="6">
        <v>-12.32</v>
      </c>
    </row>
    <row r="4403" spans="1:14" x14ac:dyDescent="0.25">
      <c r="A4403" s="5" t="s">
        <v>1674</v>
      </c>
      <c r="B4403" s="5" t="s">
        <v>179</v>
      </c>
      <c r="C4403" s="5" t="s">
        <v>42</v>
      </c>
      <c r="D4403" s="5" t="s">
        <v>43</v>
      </c>
      <c r="E4403" s="6">
        <v>7.62</v>
      </c>
      <c r="F4403" s="6">
        <v>6.099502487562189</v>
      </c>
      <c r="G4403" s="6">
        <v>1.5204975124378111</v>
      </c>
      <c r="H4403" s="6">
        <v>6.13</v>
      </c>
      <c r="I4403" s="6">
        <v>1.4900000000000002</v>
      </c>
      <c r="J4403" s="6">
        <v>20</v>
      </c>
      <c r="K4403" s="6">
        <v>15.999999999999998</v>
      </c>
      <c r="L4403" s="6">
        <v>4.0000000000000018</v>
      </c>
      <c r="M4403" s="6">
        <v>16.079999999999998</v>
      </c>
      <c r="N4403" s="6">
        <v>3.9200000000000017</v>
      </c>
    </row>
    <row r="4404" spans="1:14" x14ac:dyDescent="0.25">
      <c r="A4404" s="5" t="s">
        <v>1674</v>
      </c>
      <c r="B4404" s="5" t="s">
        <v>180</v>
      </c>
      <c r="C4404" s="5" t="s">
        <v>42</v>
      </c>
      <c r="D4404" s="5" t="s">
        <v>43</v>
      </c>
      <c r="E4404" s="6">
        <v>10.92</v>
      </c>
      <c r="F4404" s="6">
        <v>10.482758620689655</v>
      </c>
      <c r="G4404" s="6">
        <v>0.43724137931034512</v>
      </c>
      <c r="H4404" s="6">
        <v>10.64</v>
      </c>
      <c r="I4404" s="6">
        <v>0.27999999999999936</v>
      </c>
      <c r="J4404" s="6">
        <v>100</v>
      </c>
      <c r="K4404" s="6">
        <v>96</v>
      </c>
      <c r="L4404" s="6">
        <v>4</v>
      </c>
      <c r="M4404" s="6">
        <v>97.44</v>
      </c>
      <c r="N4404" s="6">
        <v>2.5600000000000023</v>
      </c>
    </row>
    <row r="4405" spans="1:14" x14ac:dyDescent="0.25">
      <c r="A4405" s="5" t="s">
        <v>1674</v>
      </c>
      <c r="B4405" s="5" t="s">
        <v>181</v>
      </c>
      <c r="C4405" s="5" t="s">
        <v>42</v>
      </c>
      <c r="D4405" s="5" t="s">
        <v>43</v>
      </c>
      <c r="E4405" s="6">
        <v>49.91</v>
      </c>
      <c r="F4405" s="6">
        <v>47.911330049261082</v>
      </c>
      <c r="G4405" s="6">
        <v>1.9986699507389147</v>
      </c>
      <c r="H4405" s="6">
        <v>48.63</v>
      </c>
      <c r="I4405" s="6">
        <v>1.279999999999994</v>
      </c>
      <c r="J4405" s="6">
        <v>100</v>
      </c>
      <c r="K4405" s="6">
        <v>96</v>
      </c>
      <c r="L4405" s="6">
        <v>4</v>
      </c>
      <c r="M4405" s="6">
        <v>97.44</v>
      </c>
      <c r="N4405" s="6">
        <v>2.5600000000000023</v>
      </c>
    </row>
    <row r="4406" spans="1:14" x14ac:dyDescent="0.25">
      <c r="A4406" s="5" t="s">
        <v>1674</v>
      </c>
      <c r="B4406" s="5" t="s">
        <v>182</v>
      </c>
      <c r="C4406" s="5" t="s">
        <v>42</v>
      </c>
      <c r="D4406" s="5" t="s">
        <v>43</v>
      </c>
      <c r="E4406" s="6">
        <v>85.43</v>
      </c>
      <c r="F4406" s="6">
        <v>82.009852216748769</v>
      </c>
      <c r="G4406" s="6">
        <v>3.4201477832512381</v>
      </c>
      <c r="H4406" s="6">
        <v>83.24</v>
      </c>
      <c r="I4406" s="6">
        <v>2.1900000000000119</v>
      </c>
      <c r="J4406" s="6">
        <v>100</v>
      </c>
      <c r="K4406" s="6">
        <v>96</v>
      </c>
      <c r="L4406" s="6">
        <v>4</v>
      </c>
      <c r="M4406" s="6">
        <v>97.44</v>
      </c>
      <c r="N4406" s="6">
        <v>2.5600000000000023</v>
      </c>
    </row>
    <row r="4407" spans="1:14" x14ac:dyDescent="0.25">
      <c r="A4407" s="5" t="s">
        <v>1674</v>
      </c>
      <c r="B4407" s="5" t="s">
        <v>183</v>
      </c>
      <c r="C4407" s="5" t="s">
        <v>42</v>
      </c>
      <c r="D4407" s="5" t="s">
        <v>43</v>
      </c>
      <c r="E4407" s="6">
        <v>150.29</v>
      </c>
      <c r="F4407" s="6">
        <v>144.28571428571428</v>
      </c>
      <c r="G4407" s="6">
        <v>6.0042857142857144</v>
      </c>
      <c r="H4407" s="6">
        <v>146.44999999999999</v>
      </c>
      <c r="I4407" s="6">
        <v>3.8400000000000034</v>
      </c>
      <c r="J4407" s="6">
        <v>100</v>
      </c>
      <c r="K4407" s="6">
        <v>96</v>
      </c>
      <c r="L4407" s="6">
        <v>4</v>
      </c>
      <c r="M4407" s="6">
        <v>97.44</v>
      </c>
      <c r="N4407" s="6">
        <v>2.5600000000000023</v>
      </c>
    </row>
    <row r="4408" spans="1:14" x14ac:dyDescent="0.25">
      <c r="A4408" s="5" t="s">
        <v>1674</v>
      </c>
      <c r="B4408" s="5" t="s">
        <v>184</v>
      </c>
      <c r="C4408" s="5" t="s">
        <v>42</v>
      </c>
      <c r="D4408" s="5" t="s">
        <v>43</v>
      </c>
      <c r="E4408" s="6">
        <v>198.8</v>
      </c>
      <c r="F4408" s="6">
        <v>159.04433497536945</v>
      </c>
      <c r="G4408" s="6">
        <v>39.755665024630559</v>
      </c>
      <c r="H4408" s="6">
        <v>161.43</v>
      </c>
      <c r="I4408" s="6">
        <v>37.370000000000005</v>
      </c>
      <c r="J4408" s="6">
        <v>20</v>
      </c>
      <c r="K4408" s="6">
        <v>15.999999999999998</v>
      </c>
      <c r="L4408" s="6">
        <v>4.0000000000000018</v>
      </c>
      <c r="M4408" s="6">
        <v>16.239999999999998</v>
      </c>
      <c r="N4408" s="6">
        <v>3.7600000000000016</v>
      </c>
    </row>
    <row r="4409" spans="1:14" x14ac:dyDescent="0.25">
      <c r="A4409" s="5" t="s">
        <v>1675</v>
      </c>
      <c r="B4409" s="5" t="s">
        <v>25</v>
      </c>
      <c r="C4409" s="5" t="s">
        <v>26</v>
      </c>
      <c r="D4409" s="5" t="s">
        <v>27</v>
      </c>
      <c r="E4409" s="6">
        <v>1573.05</v>
      </c>
      <c r="F4409" s="6">
        <v>0</v>
      </c>
      <c r="G4409" s="6">
        <v>1573.05</v>
      </c>
      <c r="H4409" s="6">
        <v>0</v>
      </c>
      <c r="I4409" s="6">
        <v>1573.05</v>
      </c>
      <c r="J4409" s="6">
        <v>0</v>
      </c>
      <c r="K4409" s="6">
        <v>0</v>
      </c>
      <c r="L4409" s="6">
        <v>0</v>
      </c>
      <c r="M4409" s="6">
        <v>0</v>
      </c>
      <c r="N4409" s="6">
        <v>0</v>
      </c>
    </row>
    <row r="4410" spans="1:14" x14ac:dyDescent="0.25">
      <c r="A4410" s="5" t="s">
        <v>1675</v>
      </c>
      <c r="B4410" s="5" t="s">
        <v>258</v>
      </c>
      <c r="C4410" s="5" t="s">
        <v>33</v>
      </c>
      <c r="D4410" s="5" t="s">
        <v>27</v>
      </c>
      <c r="E4410" s="6">
        <v>123.86</v>
      </c>
      <c r="F4410" s="6">
        <v>0</v>
      </c>
      <c r="G4410" s="6">
        <v>123.86</v>
      </c>
      <c r="H4410" s="6">
        <v>131.69</v>
      </c>
      <c r="I4410" s="6">
        <v>-7.8299999999999983</v>
      </c>
      <c r="J4410" s="6">
        <v>10.55</v>
      </c>
      <c r="K4410" s="6">
        <v>0</v>
      </c>
      <c r="L4410" s="6">
        <v>10.55</v>
      </c>
      <c r="M4410" s="6">
        <v>11.218999999999999</v>
      </c>
      <c r="N4410" s="6">
        <v>-0.66899999999999871</v>
      </c>
    </row>
    <row r="4411" spans="1:14" x14ac:dyDescent="0.25">
      <c r="A4411" s="5" t="s">
        <v>1675</v>
      </c>
      <c r="B4411" s="5" t="s">
        <v>259</v>
      </c>
      <c r="C4411" s="5" t="s">
        <v>33</v>
      </c>
      <c r="D4411" s="5" t="s">
        <v>27</v>
      </c>
      <c r="E4411" s="6">
        <v>317.98</v>
      </c>
      <c r="F4411" s="6">
        <v>0</v>
      </c>
      <c r="G4411" s="6">
        <v>317.98</v>
      </c>
      <c r="H4411" s="6">
        <v>338.12</v>
      </c>
      <c r="I4411" s="6">
        <v>-20.139999999999986</v>
      </c>
      <c r="J4411" s="6">
        <v>10.55</v>
      </c>
      <c r="K4411" s="6">
        <v>0</v>
      </c>
      <c r="L4411" s="6">
        <v>10.55</v>
      </c>
      <c r="M4411" s="6">
        <v>11.218999999999999</v>
      </c>
      <c r="N4411" s="6">
        <v>-0.66899999999999871</v>
      </c>
    </row>
    <row r="4412" spans="1:14" x14ac:dyDescent="0.25">
      <c r="A4412" s="5" t="s">
        <v>1675</v>
      </c>
      <c r="B4412" s="5" t="s">
        <v>260</v>
      </c>
      <c r="C4412" s="5" t="s">
        <v>33</v>
      </c>
      <c r="D4412" s="5" t="s">
        <v>27</v>
      </c>
      <c r="E4412" s="6">
        <v>10597.48</v>
      </c>
      <c r="F4412" s="6">
        <v>0</v>
      </c>
      <c r="G4412" s="6">
        <v>10597.48</v>
      </c>
      <c r="H4412" s="6">
        <v>11266.42</v>
      </c>
      <c r="I4412" s="6">
        <v>-668.94000000000051</v>
      </c>
      <c r="J4412" s="6">
        <v>105.5</v>
      </c>
      <c r="K4412" s="6">
        <v>0</v>
      </c>
      <c r="L4412" s="6">
        <v>105.5</v>
      </c>
      <c r="M4412" s="6">
        <v>112.15900000000001</v>
      </c>
      <c r="N4412" s="6">
        <v>-6.659000000000006</v>
      </c>
    </row>
    <row r="4413" spans="1:14" x14ac:dyDescent="0.25">
      <c r="A4413" s="5" t="s">
        <v>1675</v>
      </c>
      <c r="B4413" s="5" t="s">
        <v>1527</v>
      </c>
      <c r="C4413" s="5" t="s">
        <v>39</v>
      </c>
      <c r="D4413" s="5" t="s">
        <v>43</v>
      </c>
      <c r="E4413" s="6">
        <v>-71881.59</v>
      </c>
      <c r="F4413" s="6">
        <v>0</v>
      </c>
      <c r="G4413" s="6">
        <v>-71881.59</v>
      </c>
      <c r="H4413" s="6">
        <v>-71881.320000000007</v>
      </c>
      <c r="I4413" s="6">
        <v>-0.26999999998952262</v>
      </c>
      <c r="J4413" s="6">
        <v>-52155</v>
      </c>
      <c r="K4413" s="6">
        <v>0</v>
      </c>
      <c r="L4413" s="6">
        <v>-52155</v>
      </c>
      <c r="M4413" s="6">
        <v>-52155</v>
      </c>
      <c r="N4413" s="6">
        <v>0</v>
      </c>
    </row>
    <row r="4414" spans="1:14" x14ac:dyDescent="0.25">
      <c r="A4414" s="5" t="s">
        <v>1675</v>
      </c>
      <c r="B4414" s="5" t="s">
        <v>1552</v>
      </c>
      <c r="C4414" s="5" t="s">
        <v>42</v>
      </c>
      <c r="D4414" s="5" t="s">
        <v>43</v>
      </c>
      <c r="E4414" s="6">
        <v>10243.52</v>
      </c>
      <c r="F4414" s="6">
        <v>10240.631163708087</v>
      </c>
      <c r="G4414" s="6">
        <v>2.8888362919133215</v>
      </c>
      <c r="H4414" s="6">
        <v>10384</v>
      </c>
      <c r="I4414" s="6">
        <v>-140.47999999999956</v>
      </c>
      <c r="J4414" s="6">
        <v>8608</v>
      </c>
      <c r="K4414" s="6">
        <v>8605.5749506903358</v>
      </c>
      <c r="L4414" s="6">
        <v>2.4250493096642458</v>
      </c>
      <c r="M4414" s="6">
        <v>8726.0529999999999</v>
      </c>
      <c r="N4414" s="6">
        <v>-118.05299999999988</v>
      </c>
    </row>
    <row r="4415" spans="1:14" x14ac:dyDescent="0.25">
      <c r="A4415" s="5" t="s">
        <v>1675</v>
      </c>
      <c r="B4415" s="5" t="s">
        <v>1553</v>
      </c>
      <c r="C4415" s="5" t="s">
        <v>42</v>
      </c>
      <c r="D4415" s="5" t="s">
        <v>43</v>
      </c>
      <c r="E4415" s="6">
        <v>49025.7</v>
      </c>
      <c r="F4415" s="6">
        <v>49025.704433497536</v>
      </c>
      <c r="G4415" s="6">
        <v>-4.4334975391393527E-3</v>
      </c>
      <c r="H4415" s="6">
        <v>49761.09</v>
      </c>
      <c r="I4415" s="6">
        <v>-735.38999999999942</v>
      </c>
      <c r="J4415" s="6">
        <v>52155</v>
      </c>
      <c r="K4415" s="6">
        <v>52155</v>
      </c>
      <c r="L4415" s="6">
        <v>0</v>
      </c>
      <c r="M4415" s="6">
        <v>52937.324999999997</v>
      </c>
      <c r="N4415" s="6">
        <v>-782.32499999999709</v>
      </c>
    </row>
    <row r="4416" spans="1:14" x14ac:dyDescent="0.25">
      <c r="A4416" s="5" t="s">
        <v>1676</v>
      </c>
      <c r="B4416" s="5" t="s">
        <v>25</v>
      </c>
      <c r="C4416" s="5" t="s">
        <v>26</v>
      </c>
      <c r="D4416" s="5" t="s">
        <v>27</v>
      </c>
      <c r="E4416" s="6">
        <v>-8375.89</v>
      </c>
      <c r="F4416" s="6">
        <v>0</v>
      </c>
      <c r="G4416" s="6">
        <v>-8375.89</v>
      </c>
      <c r="H4416" s="6">
        <v>0</v>
      </c>
      <c r="I4416" s="6">
        <v>-8375.89</v>
      </c>
      <c r="J4416" s="6">
        <v>0</v>
      </c>
      <c r="K4416" s="6">
        <v>0</v>
      </c>
      <c r="L4416" s="6">
        <v>0</v>
      </c>
      <c r="M4416" s="6">
        <v>0</v>
      </c>
      <c r="N4416" s="6">
        <v>0</v>
      </c>
    </row>
    <row r="4417" spans="1:14" x14ac:dyDescent="0.25">
      <c r="A4417" s="5" t="s">
        <v>1676</v>
      </c>
      <c r="B4417" s="5" t="s">
        <v>30</v>
      </c>
      <c r="C4417" s="5" t="s">
        <v>29</v>
      </c>
      <c r="D4417" s="5" t="s">
        <v>27</v>
      </c>
      <c r="E4417" s="6">
        <v>126.12</v>
      </c>
      <c r="F4417" s="6">
        <v>0</v>
      </c>
      <c r="G4417" s="6">
        <v>126.12</v>
      </c>
      <c r="H4417" s="6">
        <v>127.45</v>
      </c>
      <c r="I4417" s="6">
        <v>-1.3299999999999983</v>
      </c>
      <c r="J4417" s="6">
        <v>0</v>
      </c>
      <c r="K4417" s="6">
        <v>0</v>
      </c>
      <c r="L4417" s="6">
        <v>0</v>
      </c>
      <c r="M4417" s="6">
        <v>0</v>
      </c>
      <c r="N4417" s="6">
        <v>0</v>
      </c>
    </row>
    <row r="4418" spans="1:14" x14ac:dyDescent="0.25">
      <c r="A4418" s="5" t="s">
        <v>1676</v>
      </c>
      <c r="B4418" s="5" t="s">
        <v>31</v>
      </c>
      <c r="C4418" s="5" t="s">
        <v>29</v>
      </c>
      <c r="D4418" s="5" t="s">
        <v>27</v>
      </c>
      <c r="E4418" s="6">
        <v>565.70000000000005</v>
      </c>
      <c r="F4418" s="6">
        <v>0</v>
      </c>
      <c r="G4418" s="6">
        <v>565.70000000000005</v>
      </c>
      <c r="H4418" s="6">
        <v>571.66</v>
      </c>
      <c r="I4418" s="6">
        <v>-5.9599999999999227</v>
      </c>
      <c r="J4418" s="6">
        <v>0</v>
      </c>
      <c r="K4418" s="6">
        <v>0</v>
      </c>
      <c r="L4418" s="6">
        <v>0</v>
      </c>
      <c r="M4418" s="6">
        <v>0</v>
      </c>
      <c r="N4418" s="6">
        <v>0</v>
      </c>
    </row>
    <row r="4419" spans="1:14" x14ac:dyDescent="0.25">
      <c r="A4419" s="5" t="s">
        <v>1676</v>
      </c>
      <c r="B4419" s="5" t="s">
        <v>32</v>
      </c>
      <c r="C4419" s="5" t="s">
        <v>33</v>
      </c>
      <c r="D4419" s="5" t="s">
        <v>27</v>
      </c>
      <c r="E4419" s="6">
        <v>1351.15</v>
      </c>
      <c r="F4419" s="6">
        <v>0</v>
      </c>
      <c r="G4419" s="6">
        <v>1351.15</v>
      </c>
      <c r="H4419" s="6">
        <v>1283.98</v>
      </c>
      <c r="I4419" s="6">
        <v>67.170000000000073</v>
      </c>
      <c r="J4419" s="6">
        <v>3.33</v>
      </c>
      <c r="K4419" s="6">
        <v>0</v>
      </c>
      <c r="L4419" s="6">
        <v>3.33</v>
      </c>
      <c r="M4419" s="6">
        <v>3.1640000000000001</v>
      </c>
      <c r="N4419" s="6">
        <v>0.16599999999999993</v>
      </c>
    </row>
    <row r="4420" spans="1:14" x14ac:dyDescent="0.25">
      <c r="A4420" s="5" t="s">
        <v>1676</v>
      </c>
      <c r="B4420" s="5" t="s">
        <v>28</v>
      </c>
      <c r="C4420" s="5" t="s">
        <v>29</v>
      </c>
      <c r="D4420" s="5" t="s">
        <v>27</v>
      </c>
      <c r="E4420" s="6">
        <v>4030.37</v>
      </c>
      <c r="F4420" s="6">
        <v>0</v>
      </c>
      <c r="G4420" s="6">
        <v>4030.37</v>
      </c>
      <c r="H4420" s="6">
        <v>4072.86</v>
      </c>
      <c r="I4420" s="6">
        <v>-42.490000000000236</v>
      </c>
      <c r="J4420" s="6">
        <v>0</v>
      </c>
      <c r="K4420" s="6">
        <v>0</v>
      </c>
      <c r="L4420" s="6">
        <v>0</v>
      </c>
      <c r="M4420" s="6">
        <v>0</v>
      </c>
      <c r="N4420" s="6">
        <v>0</v>
      </c>
    </row>
    <row r="4421" spans="1:14" x14ac:dyDescent="0.25">
      <c r="A4421" s="5" t="s">
        <v>1676</v>
      </c>
      <c r="B4421" s="5" t="s">
        <v>34</v>
      </c>
      <c r="C4421" s="5" t="s">
        <v>33</v>
      </c>
      <c r="D4421" s="5" t="s">
        <v>27</v>
      </c>
      <c r="E4421" s="6">
        <v>6040.62</v>
      </c>
      <c r="F4421" s="6">
        <v>0</v>
      </c>
      <c r="G4421" s="6">
        <v>6040.62</v>
      </c>
      <c r="H4421" s="6">
        <v>5740.35</v>
      </c>
      <c r="I4421" s="6">
        <v>300.26999999999953</v>
      </c>
      <c r="J4421" s="6">
        <v>3.33</v>
      </c>
      <c r="K4421" s="6">
        <v>0</v>
      </c>
      <c r="L4421" s="6">
        <v>3.33</v>
      </c>
      <c r="M4421" s="6">
        <v>3.1640000000000001</v>
      </c>
      <c r="N4421" s="6">
        <v>0.16599999999999993</v>
      </c>
    </row>
    <row r="4422" spans="1:14" x14ac:dyDescent="0.25">
      <c r="A4422" s="5" t="s">
        <v>1676</v>
      </c>
      <c r="B4422" s="5" t="s">
        <v>35</v>
      </c>
      <c r="C4422" s="5" t="s">
        <v>33</v>
      </c>
      <c r="D4422" s="5" t="s">
        <v>27</v>
      </c>
      <c r="E4422" s="6">
        <v>7113.98</v>
      </c>
      <c r="F4422" s="6">
        <v>0</v>
      </c>
      <c r="G4422" s="6">
        <v>7113.98</v>
      </c>
      <c r="H4422" s="6">
        <v>6760.16</v>
      </c>
      <c r="I4422" s="6">
        <v>353.81999999999971</v>
      </c>
      <c r="J4422" s="6">
        <v>69.930000000000007</v>
      </c>
      <c r="K4422" s="6">
        <v>0</v>
      </c>
      <c r="L4422" s="6">
        <v>69.930000000000007</v>
      </c>
      <c r="M4422" s="6">
        <v>66.451999999999998</v>
      </c>
      <c r="N4422" s="6">
        <v>3.4780000000000086</v>
      </c>
    </row>
    <row r="4423" spans="1:14" x14ac:dyDescent="0.25">
      <c r="A4423" s="5" t="s">
        <v>1676</v>
      </c>
      <c r="B4423" s="5" t="s">
        <v>36</v>
      </c>
      <c r="C4423" s="5" t="s">
        <v>29</v>
      </c>
      <c r="D4423" s="5" t="s">
        <v>27</v>
      </c>
      <c r="E4423" s="6">
        <v>7269.68</v>
      </c>
      <c r="F4423" s="6">
        <v>0</v>
      </c>
      <c r="G4423" s="6">
        <v>7269.68</v>
      </c>
      <c r="H4423" s="6">
        <v>7346.31</v>
      </c>
      <c r="I4423" s="6">
        <v>-76.630000000000109</v>
      </c>
      <c r="J4423" s="6">
        <v>0</v>
      </c>
      <c r="K4423" s="6">
        <v>0</v>
      </c>
      <c r="L4423" s="6">
        <v>0</v>
      </c>
      <c r="M4423" s="6">
        <v>0</v>
      </c>
      <c r="N4423" s="6">
        <v>0</v>
      </c>
    </row>
    <row r="4424" spans="1:14" x14ac:dyDescent="0.25">
      <c r="A4424" s="5" t="s">
        <v>1676</v>
      </c>
      <c r="B4424" s="5" t="s">
        <v>37</v>
      </c>
      <c r="C4424" s="5" t="s">
        <v>29</v>
      </c>
      <c r="D4424" s="5" t="s">
        <v>27</v>
      </c>
      <c r="E4424" s="6">
        <v>15937.68</v>
      </c>
      <c r="F4424" s="6">
        <v>0</v>
      </c>
      <c r="G4424" s="6">
        <v>15937.68</v>
      </c>
      <c r="H4424" s="6">
        <v>16105.68</v>
      </c>
      <c r="I4424" s="6">
        <v>-168</v>
      </c>
      <c r="J4424" s="6">
        <v>0</v>
      </c>
      <c r="K4424" s="6">
        <v>0</v>
      </c>
      <c r="L4424" s="6">
        <v>0</v>
      </c>
      <c r="M4424" s="6">
        <v>0</v>
      </c>
      <c r="N4424" s="6">
        <v>0</v>
      </c>
    </row>
    <row r="4425" spans="1:14" x14ac:dyDescent="0.25">
      <c r="A4425" s="5" t="s">
        <v>1676</v>
      </c>
      <c r="B4425" s="5" t="s">
        <v>490</v>
      </c>
      <c r="C4425" s="5" t="s">
        <v>39</v>
      </c>
      <c r="D4425" s="5" t="s">
        <v>40</v>
      </c>
      <c r="E4425" s="6">
        <v>-421714.52</v>
      </c>
      <c r="F4425" s="6">
        <v>0</v>
      </c>
      <c r="G4425" s="6">
        <v>-421714.52</v>
      </c>
      <c r="H4425" s="6">
        <v>-421714.46</v>
      </c>
      <c r="I4425" s="6">
        <v>-5.9999999997671694E-2</v>
      </c>
      <c r="J4425" s="6">
        <v>-2310</v>
      </c>
      <c r="K4425" s="6">
        <v>0</v>
      </c>
      <c r="L4425" s="6">
        <v>-2310</v>
      </c>
      <c r="M4425" s="6">
        <v>-2310</v>
      </c>
      <c r="N4425" s="6">
        <v>0</v>
      </c>
    </row>
    <row r="4426" spans="1:14" x14ac:dyDescent="0.25">
      <c r="A4426" s="5" t="s">
        <v>1676</v>
      </c>
      <c r="B4426" s="5" t="s">
        <v>50</v>
      </c>
      <c r="C4426" s="5" t="s">
        <v>42</v>
      </c>
      <c r="D4426" s="5" t="s">
        <v>43</v>
      </c>
      <c r="E4426" s="6">
        <v>34902.839999999997</v>
      </c>
      <c r="F4426" s="6">
        <v>0</v>
      </c>
      <c r="G4426" s="6">
        <v>34902.839999999997</v>
      </c>
      <c r="H4426" s="6">
        <v>0</v>
      </c>
      <c r="I4426" s="6">
        <v>34902.839999999997</v>
      </c>
      <c r="J4426" s="6">
        <v>28000</v>
      </c>
      <c r="K4426" s="6">
        <v>0</v>
      </c>
      <c r="L4426" s="6">
        <v>28000</v>
      </c>
      <c r="M4426" s="6">
        <v>0</v>
      </c>
      <c r="N4426" s="6">
        <v>28000</v>
      </c>
    </row>
    <row r="4427" spans="1:14" x14ac:dyDescent="0.25">
      <c r="A4427" s="5" t="s">
        <v>1676</v>
      </c>
      <c r="B4427" s="5" t="s">
        <v>92</v>
      </c>
      <c r="C4427" s="5" t="s">
        <v>42</v>
      </c>
      <c r="D4427" s="5" t="s">
        <v>43</v>
      </c>
      <c r="E4427" s="6">
        <v>198.67</v>
      </c>
      <c r="F4427" s="6">
        <v>196.62376237623764</v>
      </c>
      <c r="G4427" s="6">
        <v>2.0462376237623516</v>
      </c>
      <c r="H4427" s="6">
        <v>198.59</v>
      </c>
      <c r="I4427" s="6">
        <v>7.9999999999984084E-2</v>
      </c>
      <c r="J4427" s="6">
        <v>2334</v>
      </c>
      <c r="K4427" s="6">
        <v>2310</v>
      </c>
      <c r="L4427" s="6">
        <v>24</v>
      </c>
      <c r="M4427" s="6">
        <v>2333.1</v>
      </c>
      <c r="N4427" s="6">
        <v>0.90000000000009095</v>
      </c>
    </row>
    <row r="4428" spans="1:14" x14ac:dyDescent="0.25">
      <c r="A4428" s="5" t="s">
        <v>1676</v>
      </c>
      <c r="B4428" s="5" t="s">
        <v>482</v>
      </c>
      <c r="C4428" s="5" t="s">
        <v>42</v>
      </c>
      <c r="D4428" s="5" t="s">
        <v>43</v>
      </c>
      <c r="E4428" s="6">
        <v>904.36</v>
      </c>
      <c r="F4428" s="6">
        <v>1519.3300492610838</v>
      </c>
      <c r="G4428" s="6">
        <v>-614.97004926108377</v>
      </c>
      <c r="H4428" s="6">
        <v>1542.12</v>
      </c>
      <c r="I4428" s="6">
        <v>-637.75999999999988</v>
      </c>
      <c r="J4428" s="6">
        <v>16500</v>
      </c>
      <c r="K4428" s="6">
        <v>27720</v>
      </c>
      <c r="L4428" s="6">
        <v>-11220</v>
      </c>
      <c r="M4428" s="6">
        <v>28135.8</v>
      </c>
      <c r="N4428" s="6">
        <v>-11635.8</v>
      </c>
    </row>
    <row r="4429" spans="1:14" x14ac:dyDescent="0.25">
      <c r="A4429" s="5" t="s">
        <v>1676</v>
      </c>
      <c r="B4429" s="5" t="s">
        <v>44</v>
      </c>
      <c r="C4429" s="5" t="s">
        <v>42</v>
      </c>
      <c r="D4429" s="5" t="s">
        <v>43</v>
      </c>
      <c r="E4429" s="6">
        <v>2405.59</v>
      </c>
      <c r="F4429" s="6">
        <v>2393.1641791044776</v>
      </c>
      <c r="G4429" s="6">
        <v>12.42582089552252</v>
      </c>
      <c r="H4429" s="6">
        <v>2405.13</v>
      </c>
      <c r="I4429" s="6">
        <v>0.46000000000003638</v>
      </c>
      <c r="J4429" s="6">
        <v>2322</v>
      </c>
      <c r="K4429" s="6">
        <v>2310</v>
      </c>
      <c r="L4429" s="6">
        <v>12</v>
      </c>
      <c r="M4429" s="6">
        <v>2321.5500000000002</v>
      </c>
      <c r="N4429" s="6">
        <v>0.4499999999998181</v>
      </c>
    </row>
    <row r="4430" spans="1:14" x14ac:dyDescent="0.25">
      <c r="A4430" s="5" t="s">
        <v>1676</v>
      </c>
      <c r="B4430" s="5" t="s">
        <v>99</v>
      </c>
      <c r="C4430" s="5" t="s">
        <v>42</v>
      </c>
      <c r="D4430" s="5" t="s">
        <v>43</v>
      </c>
      <c r="E4430" s="6">
        <v>6667.92</v>
      </c>
      <c r="F4430" s="6">
        <v>6601.2413793103451</v>
      </c>
      <c r="G4430" s="6">
        <v>66.678620689654963</v>
      </c>
      <c r="H4430" s="6">
        <v>6700.26</v>
      </c>
      <c r="I4430" s="6">
        <v>-32.340000000000146</v>
      </c>
      <c r="J4430" s="6">
        <v>28000</v>
      </c>
      <c r="K4430" s="6">
        <v>27720</v>
      </c>
      <c r="L4430" s="6">
        <v>280</v>
      </c>
      <c r="M4430" s="6">
        <v>28135.8</v>
      </c>
      <c r="N4430" s="6">
        <v>-135.79999999999927</v>
      </c>
    </row>
    <row r="4431" spans="1:14" x14ac:dyDescent="0.25">
      <c r="A4431" s="5" t="s">
        <v>1676</v>
      </c>
      <c r="B4431" s="5" t="s">
        <v>100</v>
      </c>
      <c r="C4431" s="5" t="s">
        <v>42</v>
      </c>
      <c r="D4431" s="5" t="s">
        <v>43</v>
      </c>
      <c r="E4431" s="6">
        <v>8565.48</v>
      </c>
      <c r="F4431" s="6">
        <v>8479.8226600985217</v>
      </c>
      <c r="G4431" s="6">
        <v>85.657339901477826</v>
      </c>
      <c r="H4431" s="6">
        <v>8607.02</v>
      </c>
      <c r="I4431" s="6">
        <v>-41.540000000000873</v>
      </c>
      <c r="J4431" s="6">
        <v>28000</v>
      </c>
      <c r="K4431" s="6">
        <v>27720</v>
      </c>
      <c r="L4431" s="6">
        <v>280</v>
      </c>
      <c r="M4431" s="6">
        <v>28135.8</v>
      </c>
      <c r="N4431" s="6">
        <v>-135.79999999999927</v>
      </c>
    </row>
    <row r="4432" spans="1:14" x14ac:dyDescent="0.25">
      <c r="A4432" s="5" t="s">
        <v>1676</v>
      </c>
      <c r="B4432" s="5" t="s">
        <v>47</v>
      </c>
      <c r="C4432" s="5" t="s">
        <v>42</v>
      </c>
      <c r="D4432" s="5" t="s">
        <v>43</v>
      </c>
      <c r="E4432" s="6">
        <v>13153.56</v>
      </c>
      <c r="F4432" s="6">
        <v>13033.666666666666</v>
      </c>
      <c r="G4432" s="6">
        <v>119.89333333333343</v>
      </c>
      <c r="H4432" s="6">
        <v>13294.34</v>
      </c>
      <c r="I4432" s="6">
        <v>-140.78000000000065</v>
      </c>
      <c r="J4432" s="6">
        <v>27975</v>
      </c>
      <c r="K4432" s="6">
        <v>27720</v>
      </c>
      <c r="L4432" s="6">
        <v>255</v>
      </c>
      <c r="M4432" s="6">
        <v>28274.400000000001</v>
      </c>
      <c r="N4432" s="6">
        <v>-299.40000000000146</v>
      </c>
    </row>
    <row r="4433" spans="1:14" x14ac:dyDescent="0.25">
      <c r="A4433" s="5" t="s">
        <v>1676</v>
      </c>
      <c r="B4433" s="5" t="s">
        <v>101</v>
      </c>
      <c r="C4433" s="5" t="s">
        <v>42</v>
      </c>
      <c r="D4433" s="5" t="s">
        <v>43</v>
      </c>
      <c r="E4433" s="6">
        <v>28180.799999999999</v>
      </c>
      <c r="F4433" s="6">
        <v>26038.975369458127</v>
      </c>
      <c r="G4433" s="6">
        <v>2141.8246305418725</v>
      </c>
      <c r="H4433" s="6">
        <v>26429.56</v>
      </c>
      <c r="I4433" s="6">
        <v>1751.239999999998</v>
      </c>
      <c r="J4433" s="6">
        <v>30000</v>
      </c>
      <c r="K4433" s="6">
        <v>27720</v>
      </c>
      <c r="L4433" s="6">
        <v>2280</v>
      </c>
      <c r="M4433" s="6">
        <v>28135.8</v>
      </c>
      <c r="N4433" s="6">
        <v>1864.2000000000007</v>
      </c>
    </row>
    <row r="4434" spans="1:14" x14ac:dyDescent="0.25">
      <c r="A4434" s="5" t="s">
        <v>1676</v>
      </c>
      <c r="B4434" s="5" t="s">
        <v>109</v>
      </c>
      <c r="C4434" s="5" t="s">
        <v>42</v>
      </c>
      <c r="D4434" s="5" t="s">
        <v>43</v>
      </c>
      <c r="E4434" s="6">
        <v>30412.75</v>
      </c>
      <c r="F4434" s="6">
        <v>27604.502463054188</v>
      </c>
      <c r="G4434" s="6">
        <v>2808.2475369458116</v>
      </c>
      <c r="H4434" s="6">
        <v>28018.57</v>
      </c>
      <c r="I4434" s="6">
        <v>2394.1800000000003</v>
      </c>
      <c r="J4434" s="6">
        <v>2545</v>
      </c>
      <c r="K4434" s="6">
        <v>2310</v>
      </c>
      <c r="L4434" s="6">
        <v>235</v>
      </c>
      <c r="M4434" s="6">
        <v>2344.65</v>
      </c>
      <c r="N4434" s="6">
        <v>200.34999999999991</v>
      </c>
    </row>
    <row r="4435" spans="1:14" x14ac:dyDescent="0.25">
      <c r="A4435" s="5" t="s">
        <v>1676</v>
      </c>
      <c r="B4435" s="5" t="s">
        <v>1364</v>
      </c>
      <c r="C4435" s="5" t="s">
        <v>42</v>
      </c>
      <c r="D4435" s="5" t="s">
        <v>43</v>
      </c>
      <c r="E4435" s="6">
        <v>0</v>
      </c>
      <c r="F4435" s="6">
        <v>28837.671641791047</v>
      </c>
      <c r="G4435" s="6">
        <v>-28837.671641791047</v>
      </c>
      <c r="H4435" s="6">
        <v>28981.86</v>
      </c>
      <c r="I4435" s="6">
        <v>-28981.86</v>
      </c>
      <c r="J4435" s="6">
        <v>0</v>
      </c>
      <c r="K4435" s="6">
        <v>27720</v>
      </c>
      <c r="L4435" s="6">
        <v>-27720</v>
      </c>
      <c r="M4435" s="6">
        <v>27858.6</v>
      </c>
      <c r="N4435" s="6">
        <v>-27858.6</v>
      </c>
    </row>
    <row r="4436" spans="1:14" x14ac:dyDescent="0.25">
      <c r="A4436" s="5" t="s">
        <v>1676</v>
      </c>
      <c r="B4436" s="5" t="s">
        <v>103</v>
      </c>
      <c r="C4436" s="5" t="s">
        <v>42</v>
      </c>
      <c r="D4436" s="5" t="s">
        <v>43</v>
      </c>
      <c r="E4436" s="6">
        <v>140421.73000000001</v>
      </c>
      <c r="F4436" s="6">
        <v>139027.44554455444</v>
      </c>
      <c r="G4436" s="6">
        <v>1394.284455445566</v>
      </c>
      <c r="H4436" s="6">
        <v>140417.72</v>
      </c>
      <c r="I4436" s="6">
        <v>4.0100000000093132</v>
      </c>
      <c r="J4436" s="6">
        <v>27998</v>
      </c>
      <c r="K4436" s="6">
        <v>27720</v>
      </c>
      <c r="L4436" s="6">
        <v>278</v>
      </c>
      <c r="M4436" s="6">
        <v>27997.200000000001</v>
      </c>
      <c r="N4436" s="6">
        <v>0.7999999999992724</v>
      </c>
    </row>
    <row r="4437" spans="1:14" x14ac:dyDescent="0.25">
      <c r="A4437" s="5" t="s">
        <v>1676</v>
      </c>
      <c r="B4437" s="5" t="s">
        <v>104</v>
      </c>
      <c r="C4437" s="5" t="s">
        <v>42</v>
      </c>
      <c r="D4437" s="5" t="s">
        <v>53</v>
      </c>
      <c r="E4437" s="6">
        <v>120441.83</v>
      </c>
      <c r="F4437" s="6">
        <v>121105.72139303482</v>
      </c>
      <c r="G4437" s="6">
        <v>-663.89139303482079</v>
      </c>
      <c r="H4437" s="6">
        <v>121711.25</v>
      </c>
      <c r="I4437" s="6">
        <v>-1269.4199999999983</v>
      </c>
      <c r="J4437" s="6">
        <v>20676</v>
      </c>
      <c r="K4437" s="6">
        <v>20790</v>
      </c>
      <c r="L4437" s="6">
        <v>-114</v>
      </c>
      <c r="M4437" s="6">
        <v>20893.95</v>
      </c>
      <c r="N4437" s="6">
        <v>-217.95000000000073</v>
      </c>
    </row>
    <row r="4438" spans="1:14" x14ac:dyDescent="0.25">
      <c r="A4438" s="5" t="s">
        <v>1676</v>
      </c>
      <c r="B4438" s="5" t="s">
        <v>54</v>
      </c>
      <c r="C4438" s="5" t="s">
        <v>42</v>
      </c>
      <c r="D4438" s="5" t="s">
        <v>55</v>
      </c>
      <c r="E4438" s="6">
        <v>1399.58</v>
      </c>
      <c r="F4438" s="6">
        <v>1372.1470588235295</v>
      </c>
      <c r="G4438" s="6">
        <v>27.432941176470422</v>
      </c>
      <c r="H4438" s="6">
        <v>1399.59</v>
      </c>
      <c r="I4438" s="6">
        <v>-9.9999999999909051E-3</v>
      </c>
      <c r="J4438" s="6">
        <v>254.47</v>
      </c>
      <c r="K4438" s="6">
        <v>249.48039215686273</v>
      </c>
      <c r="L4438" s="6">
        <v>4.9896078431372644</v>
      </c>
      <c r="M4438" s="6">
        <v>254.47</v>
      </c>
      <c r="N4438" s="6">
        <v>0</v>
      </c>
    </row>
    <row r="4439" spans="1:14" x14ac:dyDescent="0.25">
      <c r="A4439" s="5" t="s">
        <v>1677</v>
      </c>
      <c r="B4439" s="5" t="s">
        <v>25</v>
      </c>
      <c r="C4439" s="5" t="s">
        <v>26</v>
      </c>
      <c r="D4439" s="5" t="s">
        <v>27</v>
      </c>
      <c r="E4439" s="6">
        <v>-6889.02</v>
      </c>
      <c r="F4439" s="6">
        <v>0</v>
      </c>
      <c r="G4439" s="6">
        <v>-6889.02</v>
      </c>
      <c r="H4439" s="6">
        <v>0</v>
      </c>
      <c r="I4439" s="6">
        <v>-6889.02</v>
      </c>
      <c r="J4439" s="6">
        <v>0</v>
      </c>
      <c r="K4439" s="6">
        <v>0</v>
      </c>
      <c r="L4439" s="6">
        <v>0</v>
      </c>
      <c r="M4439" s="6">
        <v>0</v>
      </c>
      <c r="N4439" s="6">
        <v>0</v>
      </c>
    </row>
    <row r="4440" spans="1:14" x14ac:dyDescent="0.25">
      <c r="A4440" s="5" t="s">
        <v>1677</v>
      </c>
      <c r="B4440" s="5" t="s">
        <v>30</v>
      </c>
      <c r="C4440" s="5" t="s">
        <v>29</v>
      </c>
      <c r="D4440" s="5" t="s">
        <v>27</v>
      </c>
      <c r="E4440" s="6">
        <v>53.31</v>
      </c>
      <c r="F4440" s="6">
        <v>0</v>
      </c>
      <c r="G4440" s="6">
        <v>53.31</v>
      </c>
      <c r="H4440" s="6">
        <v>53.57</v>
      </c>
      <c r="I4440" s="6">
        <v>-0.25999999999999801</v>
      </c>
      <c r="J4440" s="6">
        <v>0</v>
      </c>
      <c r="K4440" s="6">
        <v>0</v>
      </c>
      <c r="L4440" s="6">
        <v>0</v>
      </c>
      <c r="M4440" s="6">
        <v>0</v>
      </c>
      <c r="N4440" s="6">
        <v>0</v>
      </c>
    </row>
    <row r="4441" spans="1:14" x14ac:dyDescent="0.25">
      <c r="A4441" s="5" t="s">
        <v>1677</v>
      </c>
      <c r="B4441" s="5" t="s">
        <v>31</v>
      </c>
      <c r="C4441" s="5" t="s">
        <v>29</v>
      </c>
      <c r="D4441" s="5" t="s">
        <v>27</v>
      </c>
      <c r="E4441" s="6">
        <v>239.1</v>
      </c>
      <c r="F4441" s="6">
        <v>0</v>
      </c>
      <c r="G4441" s="6">
        <v>239.1</v>
      </c>
      <c r="H4441" s="6">
        <v>240.29</v>
      </c>
      <c r="I4441" s="6">
        <v>-1.1899999999999977</v>
      </c>
      <c r="J4441" s="6">
        <v>0</v>
      </c>
      <c r="K4441" s="6">
        <v>0</v>
      </c>
      <c r="L4441" s="6">
        <v>0</v>
      </c>
      <c r="M4441" s="6">
        <v>0</v>
      </c>
      <c r="N4441" s="6">
        <v>0</v>
      </c>
    </row>
    <row r="4442" spans="1:14" x14ac:dyDescent="0.25">
      <c r="A4442" s="5" t="s">
        <v>1677</v>
      </c>
      <c r="B4442" s="5" t="s">
        <v>32</v>
      </c>
      <c r="C4442" s="5" t="s">
        <v>33</v>
      </c>
      <c r="D4442" s="5" t="s">
        <v>27</v>
      </c>
      <c r="E4442" s="6">
        <v>1184.79</v>
      </c>
      <c r="F4442" s="6">
        <v>0</v>
      </c>
      <c r="G4442" s="6">
        <v>1184.79</v>
      </c>
      <c r="H4442" s="6">
        <v>539.72</v>
      </c>
      <c r="I4442" s="6">
        <v>645.06999999999994</v>
      </c>
      <c r="J4442" s="6">
        <v>2.92</v>
      </c>
      <c r="K4442" s="6">
        <v>0</v>
      </c>
      <c r="L4442" s="6">
        <v>2.92</v>
      </c>
      <c r="M4442" s="6">
        <v>1.33</v>
      </c>
      <c r="N4442" s="6">
        <v>1.5899999999999999</v>
      </c>
    </row>
    <row r="4443" spans="1:14" x14ac:dyDescent="0.25">
      <c r="A4443" s="5" t="s">
        <v>1677</v>
      </c>
      <c r="B4443" s="5" t="s">
        <v>28</v>
      </c>
      <c r="C4443" s="5" t="s">
        <v>29</v>
      </c>
      <c r="D4443" s="5" t="s">
        <v>27</v>
      </c>
      <c r="E4443" s="6">
        <v>1703.49</v>
      </c>
      <c r="F4443" s="6">
        <v>0</v>
      </c>
      <c r="G4443" s="6">
        <v>1703.49</v>
      </c>
      <c r="H4443" s="6">
        <v>1712.01</v>
      </c>
      <c r="I4443" s="6">
        <v>-8.5199999999999818</v>
      </c>
      <c r="J4443" s="6">
        <v>0</v>
      </c>
      <c r="K4443" s="6">
        <v>0</v>
      </c>
      <c r="L4443" s="6">
        <v>0</v>
      </c>
      <c r="M4443" s="6">
        <v>0</v>
      </c>
      <c r="N4443" s="6">
        <v>0</v>
      </c>
    </row>
    <row r="4444" spans="1:14" x14ac:dyDescent="0.25">
      <c r="A4444" s="5" t="s">
        <v>1677</v>
      </c>
      <c r="B4444" s="5" t="s">
        <v>34</v>
      </c>
      <c r="C4444" s="5" t="s">
        <v>33</v>
      </c>
      <c r="D4444" s="5" t="s">
        <v>27</v>
      </c>
      <c r="E4444" s="6">
        <v>5296.88</v>
      </c>
      <c r="F4444" s="6">
        <v>0</v>
      </c>
      <c r="G4444" s="6">
        <v>5296.88</v>
      </c>
      <c r="H4444" s="6">
        <v>2412.9299999999998</v>
      </c>
      <c r="I4444" s="6">
        <v>2883.9500000000003</v>
      </c>
      <c r="J4444" s="6">
        <v>2.92</v>
      </c>
      <c r="K4444" s="6">
        <v>0</v>
      </c>
      <c r="L4444" s="6">
        <v>2.92</v>
      </c>
      <c r="M4444" s="6">
        <v>1.33</v>
      </c>
      <c r="N4444" s="6">
        <v>1.5899999999999999</v>
      </c>
    </row>
    <row r="4445" spans="1:14" x14ac:dyDescent="0.25">
      <c r="A4445" s="5" t="s">
        <v>1677</v>
      </c>
      <c r="B4445" s="5" t="s">
        <v>35</v>
      </c>
      <c r="C4445" s="5" t="s">
        <v>33</v>
      </c>
      <c r="D4445" s="5" t="s">
        <v>27</v>
      </c>
      <c r="E4445" s="6">
        <v>6238.08</v>
      </c>
      <c r="F4445" s="6">
        <v>0</v>
      </c>
      <c r="G4445" s="6">
        <v>6238.08</v>
      </c>
      <c r="H4445" s="6">
        <v>2841.61</v>
      </c>
      <c r="I4445" s="6">
        <v>3396.47</v>
      </c>
      <c r="J4445" s="6">
        <v>61.32</v>
      </c>
      <c r="K4445" s="6">
        <v>0</v>
      </c>
      <c r="L4445" s="6">
        <v>61.32</v>
      </c>
      <c r="M4445" s="6">
        <v>27.933</v>
      </c>
      <c r="N4445" s="6">
        <v>33.387</v>
      </c>
    </row>
    <row r="4446" spans="1:14" x14ac:dyDescent="0.25">
      <c r="A4446" s="5" t="s">
        <v>1677</v>
      </c>
      <c r="B4446" s="5" t="s">
        <v>36</v>
      </c>
      <c r="C4446" s="5" t="s">
        <v>29</v>
      </c>
      <c r="D4446" s="5" t="s">
        <v>27</v>
      </c>
      <c r="E4446" s="6">
        <v>3072.63</v>
      </c>
      <c r="F4446" s="6">
        <v>0</v>
      </c>
      <c r="G4446" s="6">
        <v>3072.63</v>
      </c>
      <c r="H4446" s="6">
        <v>3088</v>
      </c>
      <c r="I4446" s="6">
        <v>-15.369999999999891</v>
      </c>
      <c r="J4446" s="6">
        <v>0</v>
      </c>
      <c r="K4446" s="6">
        <v>0</v>
      </c>
      <c r="L4446" s="6">
        <v>0</v>
      </c>
      <c r="M4446" s="6">
        <v>0</v>
      </c>
      <c r="N4446" s="6">
        <v>0</v>
      </c>
    </row>
    <row r="4447" spans="1:14" x14ac:dyDescent="0.25">
      <c r="A4447" s="5" t="s">
        <v>1677</v>
      </c>
      <c r="B4447" s="5" t="s">
        <v>37</v>
      </c>
      <c r="C4447" s="5" t="s">
        <v>29</v>
      </c>
      <c r="D4447" s="5" t="s">
        <v>27</v>
      </c>
      <c r="E4447" s="6">
        <v>6736.28</v>
      </c>
      <c r="F4447" s="6">
        <v>0</v>
      </c>
      <c r="G4447" s="6">
        <v>6736.28</v>
      </c>
      <c r="H4447" s="6">
        <v>6769.96</v>
      </c>
      <c r="I4447" s="6">
        <v>-33.680000000000291</v>
      </c>
      <c r="J4447" s="6">
        <v>0</v>
      </c>
      <c r="K4447" s="6">
        <v>0</v>
      </c>
      <c r="L4447" s="6">
        <v>0</v>
      </c>
      <c r="M4447" s="6">
        <v>0</v>
      </c>
      <c r="N4447" s="6">
        <v>0</v>
      </c>
    </row>
    <row r="4448" spans="1:14" x14ac:dyDescent="0.25">
      <c r="A4448" s="5" t="s">
        <v>1677</v>
      </c>
      <c r="B4448" s="5" t="s">
        <v>1341</v>
      </c>
      <c r="C4448" s="5" t="s">
        <v>39</v>
      </c>
      <c r="D4448" s="5" t="s">
        <v>40</v>
      </c>
      <c r="E4448" s="6">
        <v>-213557.08</v>
      </c>
      <c r="F4448" s="6">
        <v>0</v>
      </c>
      <c r="G4448" s="6">
        <v>-213557.08</v>
      </c>
      <c r="H4448" s="6">
        <v>-213557.13</v>
      </c>
      <c r="I4448" s="6">
        <v>5.0000000017462298E-2</v>
      </c>
      <c r="J4448" s="6">
        <v>-971</v>
      </c>
      <c r="K4448" s="6">
        <v>0</v>
      </c>
      <c r="L4448" s="6">
        <v>-971</v>
      </c>
      <c r="M4448" s="6">
        <v>-971</v>
      </c>
      <c r="N4448" s="6">
        <v>0</v>
      </c>
    </row>
    <row r="4449" spans="1:14" x14ac:dyDescent="0.25">
      <c r="A4449" s="5" t="s">
        <v>1677</v>
      </c>
      <c r="B4449" s="5" t="s">
        <v>92</v>
      </c>
      <c r="C4449" s="5" t="s">
        <v>42</v>
      </c>
      <c r="D4449" s="5" t="s">
        <v>43</v>
      </c>
      <c r="E4449" s="6">
        <v>106.57</v>
      </c>
      <c r="F4449" s="6">
        <v>0</v>
      </c>
      <c r="G4449" s="6">
        <v>106.57</v>
      </c>
      <c r="H4449" s="6">
        <v>0</v>
      </c>
      <c r="I4449" s="6">
        <v>106.57</v>
      </c>
      <c r="J4449" s="6">
        <v>1252</v>
      </c>
      <c r="K4449" s="6">
        <v>0</v>
      </c>
      <c r="L4449" s="6">
        <v>1252</v>
      </c>
      <c r="M4449" s="6">
        <v>0</v>
      </c>
      <c r="N4449" s="6">
        <v>1252</v>
      </c>
    </row>
    <row r="4450" spans="1:14" x14ac:dyDescent="0.25">
      <c r="A4450" s="5" t="s">
        <v>1677</v>
      </c>
      <c r="B4450" s="5" t="s">
        <v>1061</v>
      </c>
      <c r="C4450" s="5" t="s">
        <v>42</v>
      </c>
      <c r="D4450" s="5" t="s">
        <v>43</v>
      </c>
      <c r="E4450" s="6">
        <v>758.27</v>
      </c>
      <c r="F4450" s="6">
        <v>742.46305418719214</v>
      </c>
      <c r="G4450" s="6">
        <v>15.80694581280784</v>
      </c>
      <c r="H4450" s="6">
        <v>753.6</v>
      </c>
      <c r="I4450" s="6">
        <v>4.6699999999999591</v>
      </c>
      <c r="J4450" s="6">
        <v>11900</v>
      </c>
      <c r="K4450" s="6">
        <v>11652</v>
      </c>
      <c r="L4450" s="6">
        <v>248</v>
      </c>
      <c r="M4450" s="6">
        <v>11826.78</v>
      </c>
      <c r="N4450" s="6">
        <v>73.219999999999345</v>
      </c>
    </row>
    <row r="4451" spans="1:14" x14ac:dyDescent="0.25">
      <c r="A4451" s="5" t="s">
        <v>1677</v>
      </c>
      <c r="B4451" s="5" t="s">
        <v>44</v>
      </c>
      <c r="C4451" s="5" t="s">
        <v>42</v>
      </c>
      <c r="D4451" s="5" t="s">
        <v>43</v>
      </c>
      <c r="E4451" s="6">
        <v>1010.1</v>
      </c>
      <c r="F4451" s="6">
        <v>1005.9601990049752</v>
      </c>
      <c r="G4451" s="6">
        <v>4.1398009950248706</v>
      </c>
      <c r="H4451" s="6">
        <v>1010.99</v>
      </c>
      <c r="I4451" s="6">
        <v>-0.88999999999998636</v>
      </c>
      <c r="J4451" s="6">
        <v>975</v>
      </c>
      <c r="K4451" s="6">
        <v>971</v>
      </c>
      <c r="L4451" s="6">
        <v>4</v>
      </c>
      <c r="M4451" s="6">
        <v>975.85500000000002</v>
      </c>
      <c r="N4451" s="6">
        <v>-0.85500000000001819</v>
      </c>
    </row>
    <row r="4452" spans="1:14" x14ac:dyDescent="0.25">
      <c r="A4452" s="5" t="s">
        <v>1677</v>
      </c>
      <c r="B4452" s="5" t="s">
        <v>115</v>
      </c>
      <c r="C4452" s="5" t="s">
        <v>42</v>
      </c>
      <c r="D4452" s="5" t="s">
        <v>43</v>
      </c>
      <c r="E4452" s="6">
        <v>2956.56</v>
      </c>
      <c r="F4452" s="6">
        <v>2870.8177339901476</v>
      </c>
      <c r="G4452" s="6">
        <v>85.742266009852301</v>
      </c>
      <c r="H4452" s="6">
        <v>2913.88</v>
      </c>
      <c r="I4452" s="6">
        <v>42.679999999999836</v>
      </c>
      <c r="J4452" s="6">
        <v>12000</v>
      </c>
      <c r="K4452" s="6">
        <v>11652</v>
      </c>
      <c r="L4452" s="6">
        <v>348</v>
      </c>
      <c r="M4452" s="6">
        <v>11826.78</v>
      </c>
      <c r="N4452" s="6">
        <v>173.21999999999935</v>
      </c>
    </row>
    <row r="4453" spans="1:14" x14ac:dyDescent="0.25">
      <c r="A4453" s="5" t="s">
        <v>1677</v>
      </c>
      <c r="B4453" s="5" t="s">
        <v>1181</v>
      </c>
      <c r="C4453" s="5" t="s">
        <v>42</v>
      </c>
      <c r="D4453" s="5" t="s">
        <v>43</v>
      </c>
      <c r="E4453" s="6">
        <v>3834.31</v>
      </c>
      <c r="F4453" s="6">
        <v>3707.6699029126212</v>
      </c>
      <c r="G4453" s="6">
        <v>126.64009708737876</v>
      </c>
      <c r="H4453" s="6">
        <v>3818.9</v>
      </c>
      <c r="I4453" s="6">
        <v>15.409999999999854</v>
      </c>
      <c r="J4453" s="6">
        <v>12050</v>
      </c>
      <c r="K4453" s="6">
        <v>11652</v>
      </c>
      <c r="L4453" s="6">
        <v>398</v>
      </c>
      <c r="M4453" s="6">
        <v>12001.56</v>
      </c>
      <c r="N4453" s="6">
        <v>48.440000000000509</v>
      </c>
    </row>
    <row r="4454" spans="1:14" x14ac:dyDescent="0.25">
      <c r="A4454" s="5" t="s">
        <v>1677</v>
      </c>
      <c r="B4454" s="5" t="s">
        <v>47</v>
      </c>
      <c r="C4454" s="5" t="s">
        <v>42</v>
      </c>
      <c r="D4454" s="5" t="s">
        <v>43</v>
      </c>
      <c r="E4454" s="6">
        <v>5582.57</v>
      </c>
      <c r="F4454" s="6">
        <v>5478.6568627450979</v>
      </c>
      <c r="G4454" s="6">
        <v>103.91313725490181</v>
      </c>
      <c r="H4454" s="6">
        <v>5588.23</v>
      </c>
      <c r="I4454" s="6">
        <v>-5.6599999999998545</v>
      </c>
      <c r="J4454" s="6">
        <v>11873</v>
      </c>
      <c r="K4454" s="6">
        <v>11652</v>
      </c>
      <c r="L4454" s="6">
        <v>221</v>
      </c>
      <c r="M4454" s="6">
        <v>11885.04</v>
      </c>
      <c r="N4454" s="6">
        <v>-12.040000000000873</v>
      </c>
    </row>
    <row r="4455" spans="1:14" x14ac:dyDescent="0.25">
      <c r="A4455" s="5" t="s">
        <v>1677</v>
      </c>
      <c r="B4455" s="5" t="s">
        <v>117</v>
      </c>
      <c r="C4455" s="5" t="s">
        <v>42</v>
      </c>
      <c r="D4455" s="5" t="s">
        <v>43</v>
      </c>
      <c r="E4455" s="6">
        <v>12169.99</v>
      </c>
      <c r="F4455" s="6">
        <v>11758.31527093596</v>
      </c>
      <c r="G4455" s="6">
        <v>411.67472906403964</v>
      </c>
      <c r="H4455" s="6">
        <v>11934.69</v>
      </c>
      <c r="I4455" s="6">
        <v>235.29999999999927</v>
      </c>
      <c r="J4455" s="6">
        <v>12060</v>
      </c>
      <c r="K4455" s="6">
        <v>11652</v>
      </c>
      <c r="L4455" s="6">
        <v>408</v>
      </c>
      <c r="M4455" s="6">
        <v>11826.78</v>
      </c>
      <c r="N4455" s="6">
        <v>233.21999999999935</v>
      </c>
    </row>
    <row r="4456" spans="1:14" x14ac:dyDescent="0.25">
      <c r="A4456" s="5" t="s">
        <v>1677</v>
      </c>
      <c r="B4456" s="5" t="s">
        <v>1364</v>
      </c>
      <c r="C4456" s="5" t="s">
        <v>42</v>
      </c>
      <c r="D4456" s="5" t="s">
        <v>43</v>
      </c>
      <c r="E4456" s="6">
        <v>12170.7</v>
      </c>
      <c r="F4456" s="6">
        <v>12121.810945273632</v>
      </c>
      <c r="G4456" s="6">
        <v>48.889054726369068</v>
      </c>
      <c r="H4456" s="6">
        <v>12182.42</v>
      </c>
      <c r="I4456" s="6">
        <v>-11.719999999999345</v>
      </c>
      <c r="J4456" s="6">
        <v>11699</v>
      </c>
      <c r="K4456" s="6">
        <v>11652</v>
      </c>
      <c r="L4456" s="6">
        <v>47</v>
      </c>
      <c r="M4456" s="6">
        <v>11710.26</v>
      </c>
      <c r="N4456" s="6">
        <v>-11.260000000000218</v>
      </c>
    </row>
    <row r="4457" spans="1:14" x14ac:dyDescent="0.25">
      <c r="A4457" s="5" t="s">
        <v>1677</v>
      </c>
      <c r="B4457" s="5" t="s">
        <v>118</v>
      </c>
      <c r="C4457" s="5" t="s">
        <v>42</v>
      </c>
      <c r="D4457" s="5" t="s">
        <v>43</v>
      </c>
      <c r="E4457" s="6">
        <v>13538.28</v>
      </c>
      <c r="F4457" s="6">
        <v>13225.024630541871</v>
      </c>
      <c r="G4457" s="6">
        <v>313.25536945812928</v>
      </c>
      <c r="H4457" s="6">
        <v>13423.4</v>
      </c>
      <c r="I4457" s="6">
        <v>114.88000000000102</v>
      </c>
      <c r="J4457" s="6">
        <v>994</v>
      </c>
      <c r="K4457" s="6">
        <v>971</v>
      </c>
      <c r="L4457" s="6">
        <v>23</v>
      </c>
      <c r="M4457" s="6">
        <v>985.56500000000005</v>
      </c>
      <c r="N4457" s="6">
        <v>8.4349999999999454</v>
      </c>
    </row>
    <row r="4458" spans="1:14" x14ac:dyDescent="0.25">
      <c r="A4458" s="5" t="s">
        <v>1677</v>
      </c>
      <c r="B4458" s="5" t="s">
        <v>103</v>
      </c>
      <c r="C4458" s="5" t="s">
        <v>42</v>
      </c>
      <c r="D4458" s="5" t="s">
        <v>43</v>
      </c>
      <c r="E4458" s="6">
        <v>58966.29</v>
      </c>
      <c r="F4458" s="6">
        <v>58439.673267326732</v>
      </c>
      <c r="G4458" s="6">
        <v>526.61673267326842</v>
      </c>
      <c r="H4458" s="6">
        <v>59024.07</v>
      </c>
      <c r="I4458" s="6">
        <v>-57.779999999998836</v>
      </c>
      <c r="J4458" s="6">
        <v>11757</v>
      </c>
      <c r="K4458" s="6">
        <v>11652</v>
      </c>
      <c r="L4458" s="6">
        <v>105</v>
      </c>
      <c r="M4458" s="6">
        <v>11768.52</v>
      </c>
      <c r="N4458" s="6">
        <v>-11.520000000000437</v>
      </c>
    </row>
    <row r="4459" spans="1:14" x14ac:dyDescent="0.25">
      <c r="A4459" s="5" t="s">
        <v>1677</v>
      </c>
      <c r="B4459" s="5" t="s">
        <v>119</v>
      </c>
      <c r="C4459" s="5" t="s">
        <v>42</v>
      </c>
      <c r="D4459" s="5" t="s">
        <v>53</v>
      </c>
      <c r="E4459" s="6">
        <v>84239.59</v>
      </c>
      <c r="F4459" s="6">
        <v>84239.353233830843</v>
      </c>
      <c r="G4459" s="6">
        <v>0.23676616915327031</v>
      </c>
      <c r="H4459" s="6">
        <v>84660.55</v>
      </c>
      <c r="I4459" s="6">
        <v>-420.9600000000064</v>
      </c>
      <c r="J4459" s="6">
        <v>8739</v>
      </c>
      <c r="K4459" s="6">
        <v>8739</v>
      </c>
      <c r="L4459" s="6">
        <v>0</v>
      </c>
      <c r="M4459" s="6">
        <v>8782.6949999999997</v>
      </c>
      <c r="N4459" s="6">
        <v>-43.694999999999709</v>
      </c>
    </row>
    <row r="4460" spans="1:14" x14ac:dyDescent="0.25">
      <c r="A4460" s="5" t="s">
        <v>1677</v>
      </c>
      <c r="B4460" s="5" t="s">
        <v>54</v>
      </c>
      <c r="C4460" s="5" t="s">
        <v>42</v>
      </c>
      <c r="D4460" s="5" t="s">
        <v>55</v>
      </c>
      <c r="E4460" s="6">
        <v>588.30999999999995</v>
      </c>
      <c r="F4460" s="6">
        <v>576.77450980392155</v>
      </c>
      <c r="G4460" s="6">
        <v>11.535490196078399</v>
      </c>
      <c r="H4460" s="6">
        <v>588.30999999999995</v>
      </c>
      <c r="I4460" s="6">
        <v>0</v>
      </c>
      <c r="J4460" s="6">
        <v>106.96599999999999</v>
      </c>
      <c r="K4460" s="6">
        <v>104.86764705882354</v>
      </c>
      <c r="L4460" s="6">
        <v>2.0983529411764579</v>
      </c>
      <c r="M4460" s="6">
        <v>106.965</v>
      </c>
      <c r="N4460" s="6">
        <v>9.9999999999056399E-4</v>
      </c>
    </row>
    <row r="4461" spans="1:14" x14ac:dyDescent="0.25">
      <c r="A4461" s="5" t="s">
        <v>1678</v>
      </c>
      <c r="B4461" s="5" t="s">
        <v>25</v>
      </c>
      <c r="C4461" s="5" t="s">
        <v>26</v>
      </c>
      <c r="D4461" s="5" t="s">
        <v>27</v>
      </c>
      <c r="E4461" s="6">
        <v>-3434.45</v>
      </c>
      <c r="F4461" s="6">
        <v>0</v>
      </c>
      <c r="G4461" s="6">
        <v>-3434.45</v>
      </c>
      <c r="H4461" s="6">
        <v>0</v>
      </c>
      <c r="I4461" s="6">
        <v>-3434.45</v>
      </c>
      <c r="J4461" s="6">
        <v>0</v>
      </c>
      <c r="K4461" s="6">
        <v>0</v>
      </c>
      <c r="L4461" s="6">
        <v>0</v>
      </c>
      <c r="M4461" s="6">
        <v>0</v>
      </c>
      <c r="N4461" s="6">
        <v>0</v>
      </c>
    </row>
    <row r="4462" spans="1:14" x14ac:dyDescent="0.25">
      <c r="A4462" s="5" t="s">
        <v>1678</v>
      </c>
      <c r="B4462" s="5" t="s">
        <v>30</v>
      </c>
      <c r="C4462" s="5" t="s">
        <v>29</v>
      </c>
      <c r="D4462" s="5" t="s">
        <v>27</v>
      </c>
      <c r="E4462" s="6">
        <v>161.32</v>
      </c>
      <c r="F4462" s="6">
        <v>0</v>
      </c>
      <c r="G4462" s="6">
        <v>161.32</v>
      </c>
      <c r="H4462" s="6">
        <v>163.13</v>
      </c>
      <c r="I4462" s="6">
        <v>-1.8100000000000023</v>
      </c>
      <c r="J4462" s="6">
        <v>0</v>
      </c>
      <c r="K4462" s="6">
        <v>0</v>
      </c>
      <c r="L4462" s="6">
        <v>0</v>
      </c>
      <c r="M4462" s="6">
        <v>0</v>
      </c>
      <c r="N4462" s="6">
        <v>0</v>
      </c>
    </row>
    <row r="4463" spans="1:14" x14ac:dyDescent="0.25">
      <c r="A4463" s="5" t="s">
        <v>1678</v>
      </c>
      <c r="B4463" s="5" t="s">
        <v>31</v>
      </c>
      <c r="C4463" s="5" t="s">
        <v>29</v>
      </c>
      <c r="D4463" s="5" t="s">
        <v>27</v>
      </c>
      <c r="E4463" s="6">
        <v>723.56</v>
      </c>
      <c r="F4463" s="6">
        <v>0</v>
      </c>
      <c r="G4463" s="6">
        <v>723.56</v>
      </c>
      <c r="H4463" s="6">
        <v>731.68</v>
      </c>
      <c r="I4463" s="6">
        <v>-8.1200000000000045</v>
      </c>
      <c r="J4463" s="6">
        <v>0</v>
      </c>
      <c r="K4463" s="6">
        <v>0</v>
      </c>
      <c r="L4463" s="6">
        <v>0</v>
      </c>
      <c r="M4463" s="6">
        <v>0</v>
      </c>
      <c r="N4463" s="6">
        <v>0</v>
      </c>
    </row>
    <row r="4464" spans="1:14" x14ac:dyDescent="0.25">
      <c r="A4464" s="5" t="s">
        <v>1678</v>
      </c>
      <c r="B4464" s="5" t="s">
        <v>32</v>
      </c>
      <c r="C4464" s="5" t="s">
        <v>33</v>
      </c>
      <c r="D4464" s="5" t="s">
        <v>27</v>
      </c>
      <c r="E4464" s="6">
        <v>2097.73</v>
      </c>
      <c r="F4464" s="6">
        <v>0</v>
      </c>
      <c r="G4464" s="6">
        <v>2097.73</v>
      </c>
      <c r="H4464" s="6">
        <v>1635.27</v>
      </c>
      <c r="I4464" s="6">
        <v>462.46000000000004</v>
      </c>
      <c r="J4464" s="6">
        <v>5.17</v>
      </c>
      <c r="K4464" s="6">
        <v>0</v>
      </c>
      <c r="L4464" s="6">
        <v>5.17</v>
      </c>
      <c r="M4464" s="6">
        <v>4.03</v>
      </c>
      <c r="N4464" s="6">
        <v>1.1399999999999997</v>
      </c>
    </row>
    <row r="4465" spans="1:14" x14ac:dyDescent="0.25">
      <c r="A4465" s="5" t="s">
        <v>1678</v>
      </c>
      <c r="B4465" s="5" t="s">
        <v>28</v>
      </c>
      <c r="C4465" s="5" t="s">
        <v>29</v>
      </c>
      <c r="D4465" s="5" t="s">
        <v>27</v>
      </c>
      <c r="E4465" s="6">
        <v>5155.12</v>
      </c>
      <c r="F4465" s="6">
        <v>0</v>
      </c>
      <c r="G4465" s="6">
        <v>5155.12</v>
      </c>
      <c r="H4465" s="6">
        <v>5212.97</v>
      </c>
      <c r="I4465" s="6">
        <v>-57.850000000000364</v>
      </c>
      <c r="J4465" s="6">
        <v>0</v>
      </c>
      <c r="K4465" s="6">
        <v>0</v>
      </c>
      <c r="L4465" s="6">
        <v>0</v>
      </c>
      <c r="M4465" s="6">
        <v>0</v>
      </c>
      <c r="N4465" s="6">
        <v>0</v>
      </c>
    </row>
    <row r="4466" spans="1:14" x14ac:dyDescent="0.25">
      <c r="A4466" s="5" t="s">
        <v>1678</v>
      </c>
      <c r="B4466" s="5" t="s">
        <v>34</v>
      </c>
      <c r="C4466" s="5" t="s">
        <v>33</v>
      </c>
      <c r="D4466" s="5" t="s">
        <v>27</v>
      </c>
      <c r="E4466" s="6">
        <v>9378.3799999999992</v>
      </c>
      <c r="F4466" s="6">
        <v>0</v>
      </c>
      <c r="G4466" s="6">
        <v>9378.3799999999992</v>
      </c>
      <c r="H4466" s="6">
        <v>7310.87</v>
      </c>
      <c r="I4466" s="6">
        <v>2067.5099999999993</v>
      </c>
      <c r="J4466" s="6">
        <v>5.17</v>
      </c>
      <c r="K4466" s="6">
        <v>0</v>
      </c>
      <c r="L4466" s="6">
        <v>5.17</v>
      </c>
      <c r="M4466" s="6">
        <v>4.03</v>
      </c>
      <c r="N4466" s="6">
        <v>1.1399999999999997</v>
      </c>
    </row>
    <row r="4467" spans="1:14" x14ac:dyDescent="0.25">
      <c r="A4467" s="5" t="s">
        <v>1678</v>
      </c>
      <c r="B4467" s="5" t="s">
        <v>35</v>
      </c>
      <c r="C4467" s="5" t="s">
        <v>33</v>
      </c>
      <c r="D4467" s="5" t="s">
        <v>27</v>
      </c>
      <c r="E4467" s="6">
        <v>11044.83</v>
      </c>
      <c r="F4467" s="6">
        <v>0</v>
      </c>
      <c r="G4467" s="6">
        <v>11044.83</v>
      </c>
      <c r="H4467" s="6">
        <v>8609.7000000000007</v>
      </c>
      <c r="I4467" s="6">
        <v>2435.1299999999992</v>
      </c>
      <c r="J4467" s="6">
        <v>108.57</v>
      </c>
      <c r="K4467" s="6">
        <v>0</v>
      </c>
      <c r="L4467" s="6">
        <v>108.57</v>
      </c>
      <c r="M4467" s="6">
        <v>84.632999999999996</v>
      </c>
      <c r="N4467" s="6">
        <v>23.936999999999998</v>
      </c>
    </row>
    <row r="4468" spans="1:14" x14ac:dyDescent="0.25">
      <c r="A4468" s="5" t="s">
        <v>1678</v>
      </c>
      <c r="B4468" s="5" t="s">
        <v>36</v>
      </c>
      <c r="C4468" s="5" t="s">
        <v>29</v>
      </c>
      <c r="D4468" s="5" t="s">
        <v>27</v>
      </c>
      <c r="E4468" s="6">
        <v>9298.41</v>
      </c>
      <c r="F4468" s="6">
        <v>0</v>
      </c>
      <c r="G4468" s="6">
        <v>9298.41</v>
      </c>
      <c r="H4468" s="6">
        <v>9402.76</v>
      </c>
      <c r="I4468" s="6">
        <v>-104.35000000000036</v>
      </c>
      <c r="J4468" s="6">
        <v>0</v>
      </c>
      <c r="K4468" s="6">
        <v>0</v>
      </c>
      <c r="L4468" s="6">
        <v>0</v>
      </c>
      <c r="M4468" s="6">
        <v>0</v>
      </c>
      <c r="N4468" s="6">
        <v>0</v>
      </c>
    </row>
    <row r="4469" spans="1:14" x14ac:dyDescent="0.25">
      <c r="A4469" s="5" t="s">
        <v>1678</v>
      </c>
      <c r="B4469" s="5" t="s">
        <v>37</v>
      </c>
      <c r="C4469" s="5" t="s">
        <v>29</v>
      </c>
      <c r="D4469" s="5" t="s">
        <v>27</v>
      </c>
      <c r="E4469" s="6">
        <v>20385.37</v>
      </c>
      <c r="F4469" s="6">
        <v>0</v>
      </c>
      <c r="G4469" s="6">
        <v>20385.37</v>
      </c>
      <c r="H4469" s="6">
        <v>20614.14</v>
      </c>
      <c r="I4469" s="6">
        <v>-228.77000000000044</v>
      </c>
      <c r="J4469" s="6">
        <v>0</v>
      </c>
      <c r="K4469" s="6">
        <v>0</v>
      </c>
      <c r="L4469" s="6">
        <v>0</v>
      </c>
      <c r="M4469" s="6">
        <v>0</v>
      </c>
      <c r="N4469" s="6">
        <v>0</v>
      </c>
    </row>
    <row r="4470" spans="1:14" x14ac:dyDescent="0.25">
      <c r="A4470" s="5" t="s">
        <v>1678</v>
      </c>
      <c r="B4470" s="5" t="s">
        <v>1262</v>
      </c>
      <c r="C4470" s="5" t="s">
        <v>39</v>
      </c>
      <c r="D4470" s="5" t="s">
        <v>40</v>
      </c>
      <c r="E4470" s="6">
        <v>-575451.07999999996</v>
      </c>
      <c r="F4470" s="6">
        <v>0</v>
      </c>
      <c r="G4470" s="6">
        <v>-575451.07999999996</v>
      </c>
      <c r="H4470" s="6">
        <v>-575451.18000000005</v>
      </c>
      <c r="I4470" s="6">
        <v>0.10000000009313226</v>
      </c>
      <c r="J4470" s="6">
        <v>-2942</v>
      </c>
      <c r="K4470" s="6">
        <v>0</v>
      </c>
      <c r="L4470" s="6">
        <v>-2942</v>
      </c>
      <c r="M4470" s="6">
        <v>-2942</v>
      </c>
      <c r="N4470" s="6">
        <v>0</v>
      </c>
    </row>
    <row r="4471" spans="1:14" x14ac:dyDescent="0.25">
      <c r="A4471" s="5" t="s">
        <v>1678</v>
      </c>
      <c r="B4471" s="5" t="s">
        <v>44</v>
      </c>
      <c r="C4471" s="5" t="s">
        <v>42</v>
      </c>
      <c r="D4471" s="5" t="s">
        <v>43</v>
      </c>
      <c r="E4471" s="6">
        <v>3053.09</v>
      </c>
      <c r="F4471" s="6">
        <v>3047.9104477611941</v>
      </c>
      <c r="G4471" s="6">
        <v>5.1795522388060817</v>
      </c>
      <c r="H4471" s="6">
        <v>3063.15</v>
      </c>
      <c r="I4471" s="6">
        <v>-10.059999999999945</v>
      </c>
      <c r="J4471" s="6">
        <v>2947</v>
      </c>
      <c r="K4471" s="6">
        <v>2942</v>
      </c>
      <c r="L4471" s="6">
        <v>5</v>
      </c>
      <c r="M4471" s="6">
        <v>2956.71</v>
      </c>
      <c r="N4471" s="6">
        <v>-9.7100000000000364</v>
      </c>
    </row>
    <row r="4472" spans="1:14" x14ac:dyDescent="0.25">
      <c r="A4472" s="5" t="s">
        <v>1678</v>
      </c>
      <c r="B4472" s="5" t="s">
        <v>1263</v>
      </c>
      <c r="C4472" s="5" t="s">
        <v>42</v>
      </c>
      <c r="D4472" s="5" t="s">
        <v>43</v>
      </c>
      <c r="E4472" s="6">
        <v>3731.08</v>
      </c>
      <c r="F4472" s="6">
        <v>3679.3793103448274</v>
      </c>
      <c r="G4472" s="6">
        <v>51.700689655172482</v>
      </c>
      <c r="H4472" s="6">
        <v>3734.57</v>
      </c>
      <c r="I4472" s="6">
        <v>-3.4900000000002365</v>
      </c>
      <c r="J4472" s="6">
        <v>35800</v>
      </c>
      <c r="K4472" s="6">
        <v>35304</v>
      </c>
      <c r="L4472" s="6">
        <v>496</v>
      </c>
      <c r="M4472" s="6">
        <v>35833.56</v>
      </c>
      <c r="N4472" s="6">
        <v>-33.559999999997672</v>
      </c>
    </row>
    <row r="4473" spans="1:14" x14ac:dyDescent="0.25">
      <c r="A4473" s="5" t="s">
        <v>1678</v>
      </c>
      <c r="B4473" s="5" t="s">
        <v>45</v>
      </c>
      <c r="C4473" s="5" t="s">
        <v>42</v>
      </c>
      <c r="D4473" s="5" t="s">
        <v>43</v>
      </c>
      <c r="E4473" s="6">
        <v>9777.34</v>
      </c>
      <c r="F4473" s="6">
        <v>9641.8719211822663</v>
      </c>
      <c r="G4473" s="6">
        <v>135.46807881773384</v>
      </c>
      <c r="H4473" s="6">
        <v>9786.5</v>
      </c>
      <c r="I4473" s="6">
        <v>-9.1599999999998545</v>
      </c>
      <c r="J4473" s="6">
        <v>35800</v>
      </c>
      <c r="K4473" s="6">
        <v>35304</v>
      </c>
      <c r="L4473" s="6">
        <v>496</v>
      </c>
      <c r="M4473" s="6">
        <v>35833.56</v>
      </c>
      <c r="N4473" s="6">
        <v>-33.559999999997672</v>
      </c>
    </row>
    <row r="4474" spans="1:14" x14ac:dyDescent="0.25">
      <c r="A4474" s="5" t="s">
        <v>1678</v>
      </c>
      <c r="B4474" s="5" t="s">
        <v>46</v>
      </c>
      <c r="C4474" s="5" t="s">
        <v>42</v>
      </c>
      <c r="D4474" s="5" t="s">
        <v>43</v>
      </c>
      <c r="E4474" s="6">
        <v>12052.67</v>
      </c>
      <c r="F4474" s="6">
        <v>11657.733990147783</v>
      </c>
      <c r="G4474" s="6">
        <v>394.93600985221747</v>
      </c>
      <c r="H4474" s="6">
        <v>11832.6</v>
      </c>
      <c r="I4474" s="6">
        <v>220.06999999999971</v>
      </c>
      <c r="J4474" s="6">
        <v>36500</v>
      </c>
      <c r="K4474" s="6">
        <v>35304</v>
      </c>
      <c r="L4474" s="6">
        <v>1196</v>
      </c>
      <c r="M4474" s="6">
        <v>35833.56</v>
      </c>
      <c r="N4474" s="6">
        <v>666.44000000000233</v>
      </c>
    </row>
    <row r="4475" spans="1:14" x14ac:dyDescent="0.25">
      <c r="A4475" s="5" t="s">
        <v>1678</v>
      </c>
      <c r="B4475" s="5" t="s">
        <v>47</v>
      </c>
      <c r="C4475" s="5" t="s">
        <v>42</v>
      </c>
      <c r="D4475" s="5" t="s">
        <v>43</v>
      </c>
      <c r="E4475" s="6">
        <v>16920.259999999998</v>
      </c>
      <c r="F4475" s="6">
        <v>16599.588235294119</v>
      </c>
      <c r="G4475" s="6">
        <v>320.67176470587947</v>
      </c>
      <c r="H4475" s="6">
        <v>16931.580000000002</v>
      </c>
      <c r="I4475" s="6">
        <v>-11.320000000003347</v>
      </c>
      <c r="J4475" s="6">
        <v>35986</v>
      </c>
      <c r="K4475" s="6">
        <v>35304</v>
      </c>
      <c r="L4475" s="6">
        <v>682</v>
      </c>
      <c r="M4475" s="6">
        <v>36010.080000000002</v>
      </c>
      <c r="N4475" s="6">
        <v>-24.080000000001746</v>
      </c>
    </row>
    <row r="4476" spans="1:14" x14ac:dyDescent="0.25">
      <c r="A4476" s="5" t="s">
        <v>1678</v>
      </c>
      <c r="B4476" s="5" t="s">
        <v>1364</v>
      </c>
      <c r="C4476" s="5" t="s">
        <v>42</v>
      </c>
      <c r="D4476" s="5" t="s">
        <v>43</v>
      </c>
      <c r="E4476" s="6">
        <v>37451.519999999997</v>
      </c>
      <c r="F4476" s="6">
        <v>36727.452736318402</v>
      </c>
      <c r="G4476" s="6">
        <v>724.06726368159434</v>
      </c>
      <c r="H4476" s="6">
        <v>36911.089999999997</v>
      </c>
      <c r="I4476" s="6">
        <v>540.43000000000029</v>
      </c>
      <c r="J4476" s="6">
        <v>36000</v>
      </c>
      <c r="K4476" s="6">
        <v>35303.999999999993</v>
      </c>
      <c r="L4476" s="6">
        <v>696.00000000000728</v>
      </c>
      <c r="M4476" s="6">
        <v>35480.519999999997</v>
      </c>
      <c r="N4476" s="6">
        <v>519.4800000000032</v>
      </c>
    </row>
    <row r="4477" spans="1:14" x14ac:dyDescent="0.25">
      <c r="A4477" s="5" t="s">
        <v>1678</v>
      </c>
      <c r="B4477" s="5" t="s">
        <v>48</v>
      </c>
      <c r="C4477" s="5" t="s">
        <v>42</v>
      </c>
      <c r="D4477" s="5" t="s">
        <v>43</v>
      </c>
      <c r="E4477" s="6">
        <v>37538.99</v>
      </c>
      <c r="F4477" s="6">
        <v>36802.935960591138</v>
      </c>
      <c r="G4477" s="6">
        <v>736.05403940886026</v>
      </c>
      <c r="H4477" s="6">
        <v>37354.980000000003</v>
      </c>
      <c r="I4477" s="6">
        <v>184.00999999999476</v>
      </c>
      <c r="J4477" s="6">
        <v>36010</v>
      </c>
      <c r="K4477" s="6">
        <v>35304</v>
      </c>
      <c r="L4477" s="6">
        <v>706</v>
      </c>
      <c r="M4477" s="6">
        <v>35833.56</v>
      </c>
      <c r="N4477" s="6">
        <v>176.44000000000233</v>
      </c>
    </row>
    <row r="4478" spans="1:14" x14ac:dyDescent="0.25">
      <c r="A4478" s="5" t="s">
        <v>1678</v>
      </c>
      <c r="B4478" s="5" t="s">
        <v>49</v>
      </c>
      <c r="C4478" s="5" t="s">
        <v>42</v>
      </c>
      <c r="D4478" s="5" t="s">
        <v>43</v>
      </c>
      <c r="E4478" s="6">
        <v>41084.75</v>
      </c>
      <c r="F4478" s="6">
        <v>40629.02463054187</v>
      </c>
      <c r="G4478" s="6">
        <v>455.72536945813044</v>
      </c>
      <c r="H4478" s="6">
        <v>41238.46</v>
      </c>
      <c r="I4478" s="6">
        <v>-153.70999999999913</v>
      </c>
      <c r="J4478" s="6">
        <v>2975</v>
      </c>
      <c r="K4478" s="6">
        <v>2942</v>
      </c>
      <c r="L4478" s="6">
        <v>33</v>
      </c>
      <c r="M4478" s="6">
        <v>2986.13</v>
      </c>
      <c r="N4478" s="6">
        <v>-11.130000000000109</v>
      </c>
    </row>
    <row r="4479" spans="1:14" x14ac:dyDescent="0.25">
      <c r="A4479" s="5" t="s">
        <v>1678</v>
      </c>
      <c r="B4479" s="5" t="s">
        <v>51</v>
      </c>
      <c r="C4479" s="5" t="s">
        <v>42</v>
      </c>
      <c r="D4479" s="5" t="s">
        <v>43</v>
      </c>
      <c r="E4479" s="6">
        <v>201264.81</v>
      </c>
      <c r="F4479" s="6">
        <v>199406.52475247523</v>
      </c>
      <c r="G4479" s="6">
        <v>1858.2852475247637</v>
      </c>
      <c r="H4479" s="6">
        <v>201400.59</v>
      </c>
      <c r="I4479" s="6">
        <v>-135.77999999999884</v>
      </c>
      <c r="J4479" s="6">
        <v>35633</v>
      </c>
      <c r="K4479" s="6">
        <v>35304</v>
      </c>
      <c r="L4479" s="6">
        <v>329</v>
      </c>
      <c r="M4479" s="6">
        <v>35657.040000000001</v>
      </c>
      <c r="N4479" s="6">
        <v>-24.040000000000873</v>
      </c>
    </row>
    <row r="4480" spans="1:14" x14ac:dyDescent="0.25">
      <c r="A4480" s="5" t="s">
        <v>1678</v>
      </c>
      <c r="B4480" s="5" t="s">
        <v>52</v>
      </c>
      <c r="C4480" s="5" t="s">
        <v>42</v>
      </c>
      <c r="D4480" s="5" t="s">
        <v>53</v>
      </c>
      <c r="E4480" s="6">
        <v>155983.79999999999</v>
      </c>
      <c r="F4480" s="6">
        <v>156172.91089108912</v>
      </c>
      <c r="G4480" s="6">
        <v>-189.11089108913438</v>
      </c>
      <c r="H4480" s="6">
        <v>157734.64000000001</v>
      </c>
      <c r="I4480" s="6">
        <v>-1750.8400000000256</v>
      </c>
      <c r="J4480" s="6">
        <v>26446</v>
      </c>
      <c r="K4480" s="6">
        <v>26478</v>
      </c>
      <c r="L4480" s="6">
        <v>-32</v>
      </c>
      <c r="M4480" s="6">
        <v>26742.78</v>
      </c>
      <c r="N4480" s="6">
        <v>-296.77999999999884</v>
      </c>
    </row>
    <row r="4481" spans="1:14" x14ac:dyDescent="0.25">
      <c r="A4481" s="5" t="s">
        <v>1678</v>
      </c>
      <c r="B4481" s="5" t="s">
        <v>54</v>
      </c>
      <c r="C4481" s="5" t="s">
        <v>42</v>
      </c>
      <c r="D4481" s="5" t="s">
        <v>55</v>
      </c>
      <c r="E4481" s="6">
        <v>1782.5</v>
      </c>
      <c r="F4481" s="6">
        <v>1747.5490196078431</v>
      </c>
      <c r="G4481" s="6">
        <v>34.950980392156907</v>
      </c>
      <c r="H4481" s="6">
        <v>1782.5</v>
      </c>
      <c r="I4481" s="6">
        <v>0</v>
      </c>
      <c r="J4481" s="6">
        <v>324.09100000000001</v>
      </c>
      <c r="K4481" s="6">
        <v>317.73627450980393</v>
      </c>
      <c r="L4481" s="6">
        <v>6.3547254901960741</v>
      </c>
      <c r="M4481" s="6">
        <v>324.09100000000001</v>
      </c>
      <c r="N4481" s="6">
        <v>0</v>
      </c>
    </row>
    <row r="4482" spans="1:14" x14ac:dyDescent="0.25">
      <c r="A4482" s="5" t="s">
        <v>1679</v>
      </c>
      <c r="B4482" s="5" t="s">
        <v>25</v>
      </c>
      <c r="C4482" s="5" t="s">
        <v>26</v>
      </c>
      <c r="D4482" s="5" t="s">
        <v>27</v>
      </c>
      <c r="E4482" s="6">
        <v>3265.49</v>
      </c>
      <c r="F4482" s="6">
        <v>0</v>
      </c>
      <c r="G4482" s="6">
        <v>3265.49</v>
      </c>
      <c r="H4482" s="6">
        <v>0</v>
      </c>
      <c r="I4482" s="6">
        <v>3265.49</v>
      </c>
      <c r="J4482" s="6">
        <v>0</v>
      </c>
      <c r="K4482" s="6">
        <v>0</v>
      </c>
      <c r="L4482" s="6">
        <v>0</v>
      </c>
      <c r="M4482" s="6">
        <v>0</v>
      </c>
      <c r="N4482" s="6">
        <v>0</v>
      </c>
    </row>
    <row r="4483" spans="1:14" x14ac:dyDescent="0.25">
      <c r="A4483" s="5" t="s">
        <v>1679</v>
      </c>
      <c r="B4483" s="5" t="s">
        <v>30</v>
      </c>
      <c r="C4483" s="5" t="s">
        <v>29</v>
      </c>
      <c r="D4483" s="5" t="s">
        <v>27</v>
      </c>
      <c r="E4483" s="6">
        <v>137.58000000000001</v>
      </c>
      <c r="F4483" s="6">
        <v>0</v>
      </c>
      <c r="G4483" s="6">
        <v>137.58000000000001</v>
      </c>
      <c r="H4483" s="6">
        <v>138.27000000000001</v>
      </c>
      <c r="I4483" s="6">
        <v>-0.68999999999999773</v>
      </c>
      <c r="J4483" s="6">
        <v>0</v>
      </c>
      <c r="K4483" s="6">
        <v>0</v>
      </c>
      <c r="L4483" s="6">
        <v>0</v>
      </c>
      <c r="M4483" s="6">
        <v>0</v>
      </c>
      <c r="N4483" s="6">
        <v>0</v>
      </c>
    </row>
    <row r="4484" spans="1:14" x14ac:dyDescent="0.25">
      <c r="A4484" s="5" t="s">
        <v>1679</v>
      </c>
      <c r="B4484" s="5" t="s">
        <v>31</v>
      </c>
      <c r="C4484" s="5" t="s">
        <v>29</v>
      </c>
      <c r="D4484" s="5" t="s">
        <v>27</v>
      </c>
      <c r="E4484" s="6">
        <v>617.08000000000004</v>
      </c>
      <c r="F4484" s="6">
        <v>0</v>
      </c>
      <c r="G4484" s="6">
        <v>617.08000000000004</v>
      </c>
      <c r="H4484" s="6">
        <v>620.16</v>
      </c>
      <c r="I4484" s="6">
        <v>-3.0799999999999272</v>
      </c>
      <c r="J4484" s="6">
        <v>0</v>
      </c>
      <c r="K4484" s="6">
        <v>0</v>
      </c>
      <c r="L4484" s="6">
        <v>0</v>
      </c>
      <c r="M4484" s="6">
        <v>0</v>
      </c>
      <c r="N4484" s="6">
        <v>0</v>
      </c>
    </row>
    <row r="4485" spans="1:14" x14ac:dyDescent="0.25">
      <c r="A4485" s="5" t="s">
        <v>1679</v>
      </c>
      <c r="B4485" s="5" t="s">
        <v>32</v>
      </c>
      <c r="C4485" s="5" t="s">
        <v>33</v>
      </c>
      <c r="D4485" s="5" t="s">
        <v>27</v>
      </c>
      <c r="E4485" s="6">
        <v>1152.33</v>
      </c>
      <c r="F4485" s="6">
        <v>0</v>
      </c>
      <c r="G4485" s="6">
        <v>1152.33</v>
      </c>
      <c r="H4485" s="6">
        <v>1392.93</v>
      </c>
      <c r="I4485" s="6">
        <v>-240.60000000000014</v>
      </c>
      <c r="J4485" s="6">
        <v>2.84</v>
      </c>
      <c r="K4485" s="6">
        <v>0</v>
      </c>
      <c r="L4485" s="6">
        <v>2.84</v>
      </c>
      <c r="M4485" s="6">
        <v>3.4329999999999998</v>
      </c>
      <c r="N4485" s="6">
        <v>-0.59299999999999997</v>
      </c>
    </row>
    <row r="4486" spans="1:14" x14ac:dyDescent="0.25">
      <c r="A4486" s="5" t="s">
        <v>1679</v>
      </c>
      <c r="B4486" s="5" t="s">
        <v>28</v>
      </c>
      <c r="C4486" s="5" t="s">
        <v>29</v>
      </c>
      <c r="D4486" s="5" t="s">
        <v>27</v>
      </c>
      <c r="E4486" s="6">
        <v>4396.45</v>
      </c>
      <c r="F4486" s="6">
        <v>0</v>
      </c>
      <c r="G4486" s="6">
        <v>4396.45</v>
      </c>
      <c r="H4486" s="6">
        <v>4418.43</v>
      </c>
      <c r="I4486" s="6">
        <v>-21.980000000000473</v>
      </c>
      <c r="J4486" s="6">
        <v>0</v>
      </c>
      <c r="K4486" s="6">
        <v>0</v>
      </c>
      <c r="L4486" s="6">
        <v>0</v>
      </c>
      <c r="M4486" s="6">
        <v>0</v>
      </c>
      <c r="N4486" s="6">
        <v>0</v>
      </c>
    </row>
    <row r="4487" spans="1:14" x14ac:dyDescent="0.25">
      <c r="A4487" s="5" t="s">
        <v>1679</v>
      </c>
      <c r="B4487" s="5" t="s">
        <v>34</v>
      </c>
      <c r="C4487" s="5" t="s">
        <v>33</v>
      </c>
      <c r="D4487" s="5" t="s">
        <v>27</v>
      </c>
      <c r="E4487" s="6">
        <v>5151.76</v>
      </c>
      <c r="F4487" s="6">
        <v>0</v>
      </c>
      <c r="G4487" s="6">
        <v>5151.76</v>
      </c>
      <c r="H4487" s="6">
        <v>6227.41</v>
      </c>
      <c r="I4487" s="6">
        <v>-1075.6499999999996</v>
      </c>
      <c r="J4487" s="6">
        <v>2.84</v>
      </c>
      <c r="K4487" s="6">
        <v>0</v>
      </c>
      <c r="L4487" s="6">
        <v>2.84</v>
      </c>
      <c r="M4487" s="6">
        <v>3.4329999999999998</v>
      </c>
      <c r="N4487" s="6">
        <v>-0.59299999999999997</v>
      </c>
    </row>
    <row r="4488" spans="1:14" x14ac:dyDescent="0.25">
      <c r="A4488" s="5" t="s">
        <v>1679</v>
      </c>
      <c r="B4488" s="5" t="s">
        <v>35</v>
      </c>
      <c r="C4488" s="5" t="s">
        <v>33</v>
      </c>
      <c r="D4488" s="5" t="s">
        <v>27</v>
      </c>
      <c r="E4488" s="6">
        <v>6067.18</v>
      </c>
      <c r="F4488" s="6">
        <v>0</v>
      </c>
      <c r="G4488" s="6">
        <v>6067.18</v>
      </c>
      <c r="H4488" s="6">
        <v>7333.75</v>
      </c>
      <c r="I4488" s="6">
        <v>-1266.5699999999997</v>
      </c>
      <c r="J4488" s="6">
        <v>59.64</v>
      </c>
      <c r="K4488" s="6">
        <v>0</v>
      </c>
      <c r="L4488" s="6">
        <v>59.64</v>
      </c>
      <c r="M4488" s="6">
        <v>72.09</v>
      </c>
      <c r="N4488" s="6">
        <v>-12.450000000000003</v>
      </c>
    </row>
    <row r="4489" spans="1:14" x14ac:dyDescent="0.25">
      <c r="A4489" s="5" t="s">
        <v>1679</v>
      </c>
      <c r="B4489" s="5" t="s">
        <v>36</v>
      </c>
      <c r="C4489" s="5" t="s">
        <v>29</v>
      </c>
      <c r="D4489" s="5" t="s">
        <v>27</v>
      </c>
      <c r="E4489" s="6">
        <v>7929.99</v>
      </c>
      <c r="F4489" s="6">
        <v>0</v>
      </c>
      <c r="G4489" s="6">
        <v>7929.99</v>
      </c>
      <c r="H4489" s="6">
        <v>7969.64</v>
      </c>
      <c r="I4489" s="6">
        <v>-39.650000000000546</v>
      </c>
      <c r="J4489" s="6">
        <v>0</v>
      </c>
      <c r="K4489" s="6">
        <v>0</v>
      </c>
      <c r="L4489" s="6">
        <v>0</v>
      </c>
      <c r="M4489" s="6">
        <v>0</v>
      </c>
      <c r="N4489" s="6">
        <v>0</v>
      </c>
    </row>
    <row r="4490" spans="1:14" x14ac:dyDescent="0.25">
      <c r="A4490" s="5" t="s">
        <v>1679</v>
      </c>
      <c r="B4490" s="5" t="s">
        <v>37</v>
      </c>
      <c r="C4490" s="5" t="s">
        <v>29</v>
      </c>
      <c r="D4490" s="5" t="s">
        <v>27</v>
      </c>
      <c r="E4490" s="6">
        <v>17385.3</v>
      </c>
      <c r="F4490" s="6">
        <v>0</v>
      </c>
      <c r="G4490" s="6">
        <v>17385.3</v>
      </c>
      <c r="H4490" s="6">
        <v>17472.23</v>
      </c>
      <c r="I4490" s="6">
        <v>-86.930000000000291</v>
      </c>
      <c r="J4490" s="6">
        <v>0</v>
      </c>
      <c r="K4490" s="6">
        <v>0</v>
      </c>
      <c r="L4490" s="6">
        <v>0</v>
      </c>
      <c r="M4490" s="6">
        <v>0</v>
      </c>
      <c r="N4490" s="6">
        <v>0</v>
      </c>
    </row>
    <row r="4491" spans="1:14" x14ac:dyDescent="0.25">
      <c r="A4491" s="5" t="s">
        <v>1679</v>
      </c>
      <c r="B4491" s="5" t="s">
        <v>1194</v>
      </c>
      <c r="C4491" s="5" t="s">
        <v>39</v>
      </c>
      <c r="D4491" s="5" t="s">
        <v>40</v>
      </c>
      <c r="E4491" s="6">
        <v>-458788.96</v>
      </c>
      <c r="F4491" s="6">
        <v>0</v>
      </c>
      <c r="G4491" s="6">
        <v>-458788.96</v>
      </c>
      <c r="H4491" s="6">
        <v>-458788.99</v>
      </c>
      <c r="I4491" s="6">
        <v>2.9999999969732016E-2</v>
      </c>
      <c r="J4491" s="6">
        <v>-2506</v>
      </c>
      <c r="K4491" s="6">
        <v>0</v>
      </c>
      <c r="L4491" s="6">
        <v>-2506</v>
      </c>
      <c r="M4491" s="6">
        <v>-2506</v>
      </c>
      <c r="N4491" s="6">
        <v>0</v>
      </c>
    </row>
    <row r="4492" spans="1:14" x14ac:dyDescent="0.25">
      <c r="A4492" s="5" t="s">
        <v>1679</v>
      </c>
      <c r="B4492" s="5" t="s">
        <v>92</v>
      </c>
      <c r="C4492" s="5" t="s">
        <v>42</v>
      </c>
      <c r="D4492" s="5" t="s">
        <v>43</v>
      </c>
      <c r="E4492" s="6">
        <v>246.85</v>
      </c>
      <c r="F4492" s="6">
        <v>0</v>
      </c>
      <c r="G4492" s="6">
        <v>246.85</v>
      </c>
      <c r="H4492" s="6">
        <v>0</v>
      </c>
      <c r="I4492" s="6">
        <v>246.85</v>
      </c>
      <c r="J4492" s="6">
        <v>2900</v>
      </c>
      <c r="K4492" s="6">
        <v>0</v>
      </c>
      <c r="L4492" s="6">
        <v>2900</v>
      </c>
      <c r="M4492" s="6">
        <v>0</v>
      </c>
      <c r="N4492" s="6">
        <v>2900</v>
      </c>
    </row>
    <row r="4493" spans="1:14" x14ac:dyDescent="0.25">
      <c r="A4493" s="5" t="s">
        <v>1679</v>
      </c>
      <c r="B4493" s="5" t="s">
        <v>44</v>
      </c>
      <c r="C4493" s="5" t="s">
        <v>42</v>
      </c>
      <c r="D4493" s="5" t="s">
        <v>43</v>
      </c>
      <c r="E4493" s="6">
        <v>2603.4699999999998</v>
      </c>
      <c r="F4493" s="6">
        <v>2596.2189054726364</v>
      </c>
      <c r="G4493" s="6">
        <v>7.2510945273634206</v>
      </c>
      <c r="H4493" s="6">
        <v>2609.1999999999998</v>
      </c>
      <c r="I4493" s="6">
        <v>-5.7300000000000182</v>
      </c>
      <c r="J4493" s="6">
        <v>2513</v>
      </c>
      <c r="K4493" s="6">
        <v>2506</v>
      </c>
      <c r="L4493" s="6">
        <v>7</v>
      </c>
      <c r="M4493" s="6">
        <v>2518.5300000000002</v>
      </c>
      <c r="N4493" s="6">
        <v>-5.5300000000002001</v>
      </c>
    </row>
    <row r="4494" spans="1:14" x14ac:dyDescent="0.25">
      <c r="A4494" s="5" t="s">
        <v>1679</v>
      </c>
      <c r="B4494" s="5" t="s">
        <v>1195</v>
      </c>
      <c r="C4494" s="5" t="s">
        <v>42</v>
      </c>
      <c r="D4494" s="5" t="s">
        <v>43</v>
      </c>
      <c r="E4494" s="6">
        <v>3147.45</v>
      </c>
      <c r="F4494" s="6">
        <v>3134.1083743842364</v>
      </c>
      <c r="G4494" s="6">
        <v>13.341625615763405</v>
      </c>
      <c r="H4494" s="6">
        <v>3181.12</v>
      </c>
      <c r="I4494" s="6">
        <v>-33.670000000000073</v>
      </c>
      <c r="J4494" s="6">
        <v>30200</v>
      </c>
      <c r="K4494" s="6">
        <v>30072</v>
      </c>
      <c r="L4494" s="6">
        <v>128</v>
      </c>
      <c r="M4494" s="6">
        <v>30523.08</v>
      </c>
      <c r="N4494" s="6">
        <v>-323.08000000000175</v>
      </c>
    </row>
    <row r="4495" spans="1:14" x14ac:dyDescent="0.25">
      <c r="A4495" s="5" t="s">
        <v>1679</v>
      </c>
      <c r="B4495" s="5" t="s">
        <v>99</v>
      </c>
      <c r="C4495" s="5" t="s">
        <v>42</v>
      </c>
      <c r="D4495" s="5" t="s">
        <v>43</v>
      </c>
      <c r="E4495" s="6">
        <v>7191.83</v>
      </c>
      <c r="F4495" s="6">
        <v>7161.3497536945815</v>
      </c>
      <c r="G4495" s="6">
        <v>30.480246305418405</v>
      </c>
      <c r="H4495" s="6">
        <v>7268.77</v>
      </c>
      <c r="I4495" s="6">
        <v>-76.940000000000509</v>
      </c>
      <c r="J4495" s="6">
        <v>30200</v>
      </c>
      <c r="K4495" s="6">
        <v>30072</v>
      </c>
      <c r="L4495" s="6">
        <v>128</v>
      </c>
      <c r="M4495" s="6">
        <v>30523.08</v>
      </c>
      <c r="N4495" s="6">
        <v>-323.08000000000175</v>
      </c>
    </row>
    <row r="4496" spans="1:14" x14ac:dyDescent="0.25">
      <c r="A4496" s="5" t="s">
        <v>1679</v>
      </c>
      <c r="B4496" s="5" t="s">
        <v>100</v>
      </c>
      <c r="C4496" s="5" t="s">
        <v>42</v>
      </c>
      <c r="D4496" s="5" t="s">
        <v>43</v>
      </c>
      <c r="E4496" s="6">
        <v>9238.48</v>
      </c>
      <c r="F4496" s="6">
        <v>9199.3300492610833</v>
      </c>
      <c r="G4496" s="6">
        <v>39.149950738916232</v>
      </c>
      <c r="H4496" s="6">
        <v>9337.32</v>
      </c>
      <c r="I4496" s="6">
        <v>-98.840000000000146</v>
      </c>
      <c r="J4496" s="6">
        <v>30200</v>
      </c>
      <c r="K4496" s="6">
        <v>30072</v>
      </c>
      <c r="L4496" s="6">
        <v>128</v>
      </c>
      <c r="M4496" s="6">
        <v>30523.08</v>
      </c>
      <c r="N4496" s="6">
        <v>-323.08000000000175</v>
      </c>
    </row>
    <row r="4497" spans="1:14" x14ac:dyDescent="0.25">
      <c r="A4497" s="5" t="s">
        <v>1679</v>
      </c>
      <c r="B4497" s="5" t="s">
        <v>47</v>
      </c>
      <c r="C4497" s="5" t="s">
        <v>42</v>
      </c>
      <c r="D4497" s="5" t="s">
        <v>43</v>
      </c>
      <c r="E4497" s="6">
        <v>14387.81</v>
      </c>
      <c r="F4497" s="6">
        <v>14139.549019607843</v>
      </c>
      <c r="G4497" s="6">
        <v>248.26098039215685</v>
      </c>
      <c r="H4497" s="6">
        <v>14422.34</v>
      </c>
      <c r="I4497" s="6">
        <v>-34.530000000000655</v>
      </c>
      <c r="J4497" s="6">
        <v>30600</v>
      </c>
      <c r="K4497" s="6">
        <v>30072</v>
      </c>
      <c r="L4497" s="6">
        <v>528</v>
      </c>
      <c r="M4497" s="6">
        <v>30673.439999999999</v>
      </c>
      <c r="N4497" s="6">
        <v>-73.43999999999869</v>
      </c>
    </row>
    <row r="4498" spans="1:14" x14ac:dyDescent="0.25">
      <c r="A4498" s="5" t="s">
        <v>1679</v>
      </c>
      <c r="B4498" s="5" t="s">
        <v>101</v>
      </c>
      <c r="C4498" s="5" t="s">
        <v>42</v>
      </c>
      <c r="D4498" s="5" t="s">
        <v>43</v>
      </c>
      <c r="E4498" s="6">
        <v>29308.03</v>
      </c>
      <c r="F4498" s="6">
        <v>28248.344827586207</v>
      </c>
      <c r="G4498" s="6">
        <v>1059.6851724137923</v>
      </c>
      <c r="H4498" s="6">
        <v>28672.07</v>
      </c>
      <c r="I4498" s="6">
        <v>635.95999999999913</v>
      </c>
      <c r="J4498" s="6">
        <v>31200</v>
      </c>
      <c r="K4498" s="6">
        <v>30072</v>
      </c>
      <c r="L4498" s="6">
        <v>1128</v>
      </c>
      <c r="M4498" s="6">
        <v>30523.08</v>
      </c>
      <c r="N4498" s="6">
        <v>676.91999999999825</v>
      </c>
    </row>
    <row r="4499" spans="1:14" x14ac:dyDescent="0.25">
      <c r="A4499" s="5" t="s">
        <v>1679</v>
      </c>
      <c r="B4499" s="5" t="s">
        <v>109</v>
      </c>
      <c r="C4499" s="5" t="s">
        <v>42</v>
      </c>
      <c r="D4499" s="5" t="s">
        <v>43</v>
      </c>
      <c r="E4499" s="6">
        <v>30329.1</v>
      </c>
      <c r="F4499" s="6">
        <v>29946.699507389163</v>
      </c>
      <c r="G4499" s="6">
        <v>382.4004926108355</v>
      </c>
      <c r="H4499" s="6">
        <v>30395.9</v>
      </c>
      <c r="I4499" s="6">
        <v>-66.80000000000291</v>
      </c>
      <c r="J4499" s="6">
        <v>2538</v>
      </c>
      <c r="K4499" s="6">
        <v>2506</v>
      </c>
      <c r="L4499" s="6">
        <v>32</v>
      </c>
      <c r="M4499" s="6">
        <v>2543.59</v>
      </c>
      <c r="N4499" s="6">
        <v>-5.5900000000001455</v>
      </c>
    </row>
    <row r="4500" spans="1:14" x14ac:dyDescent="0.25">
      <c r="A4500" s="5" t="s">
        <v>1679</v>
      </c>
      <c r="B4500" s="5" t="s">
        <v>1364</v>
      </c>
      <c r="C4500" s="5" t="s">
        <v>42</v>
      </c>
      <c r="D4500" s="5" t="s">
        <v>43</v>
      </c>
      <c r="E4500" s="6">
        <v>31365.65</v>
      </c>
      <c r="F4500" s="6">
        <v>31284.507462686568</v>
      </c>
      <c r="G4500" s="6">
        <v>81.142537313433422</v>
      </c>
      <c r="H4500" s="6">
        <v>31440.93</v>
      </c>
      <c r="I4500" s="6">
        <v>-75.279999999998836</v>
      </c>
      <c r="J4500" s="6">
        <v>30150</v>
      </c>
      <c r="K4500" s="6">
        <v>30072</v>
      </c>
      <c r="L4500" s="6">
        <v>78</v>
      </c>
      <c r="M4500" s="6">
        <v>30222.36</v>
      </c>
      <c r="N4500" s="6">
        <v>-72.360000000000582</v>
      </c>
    </row>
    <row r="4501" spans="1:14" x14ac:dyDescent="0.25">
      <c r="A4501" s="5" t="s">
        <v>1679</v>
      </c>
      <c r="B4501" s="5" t="s">
        <v>103</v>
      </c>
      <c r="C4501" s="5" t="s">
        <v>42</v>
      </c>
      <c r="D4501" s="5" t="s">
        <v>43</v>
      </c>
      <c r="E4501" s="6">
        <v>151967.23000000001</v>
      </c>
      <c r="F4501" s="6">
        <v>150823.71287128713</v>
      </c>
      <c r="G4501" s="6">
        <v>1143.517128712876</v>
      </c>
      <c r="H4501" s="6">
        <v>152331.95000000001</v>
      </c>
      <c r="I4501" s="6">
        <v>-364.72000000000116</v>
      </c>
      <c r="J4501" s="6">
        <v>30300</v>
      </c>
      <c r="K4501" s="6">
        <v>30072</v>
      </c>
      <c r="L4501" s="6">
        <v>228</v>
      </c>
      <c r="M4501" s="6">
        <v>30372.720000000001</v>
      </c>
      <c r="N4501" s="6">
        <v>-72.720000000001164</v>
      </c>
    </row>
    <row r="4502" spans="1:14" x14ac:dyDescent="0.25">
      <c r="A4502" s="5" t="s">
        <v>1679</v>
      </c>
      <c r="B4502" s="5" t="s">
        <v>104</v>
      </c>
      <c r="C4502" s="5" t="s">
        <v>42</v>
      </c>
      <c r="D4502" s="5" t="s">
        <v>53</v>
      </c>
      <c r="E4502" s="6">
        <v>131381.56</v>
      </c>
      <c r="F4502" s="6">
        <v>131381.35323383086</v>
      </c>
      <c r="G4502" s="6">
        <v>0.20676616913988255</v>
      </c>
      <c r="H4502" s="6">
        <v>132038.26</v>
      </c>
      <c r="I4502" s="6">
        <v>-656.70000000001164</v>
      </c>
      <c r="J4502" s="6">
        <v>22554</v>
      </c>
      <c r="K4502" s="6">
        <v>22554</v>
      </c>
      <c r="L4502" s="6">
        <v>0</v>
      </c>
      <c r="M4502" s="6">
        <v>22666.77</v>
      </c>
      <c r="N4502" s="6">
        <v>-112.77000000000044</v>
      </c>
    </row>
    <row r="4503" spans="1:14" x14ac:dyDescent="0.25">
      <c r="A4503" s="5" t="s">
        <v>1679</v>
      </c>
      <c r="B4503" s="5" t="s">
        <v>54</v>
      </c>
      <c r="C4503" s="5" t="s">
        <v>42</v>
      </c>
      <c r="D4503" s="5" t="s">
        <v>55</v>
      </c>
      <c r="E4503" s="6">
        <v>1518.34</v>
      </c>
      <c r="F4503" s="6">
        <v>1488.5686274509803</v>
      </c>
      <c r="G4503" s="6">
        <v>29.771372549019588</v>
      </c>
      <c r="H4503" s="6">
        <v>1518.34</v>
      </c>
      <c r="I4503" s="6">
        <v>0</v>
      </c>
      <c r="J4503" s="6">
        <v>276.06099999999998</v>
      </c>
      <c r="K4503" s="6">
        <v>270.64803921568625</v>
      </c>
      <c r="L4503" s="6">
        <v>5.4129607843137251</v>
      </c>
      <c r="M4503" s="6">
        <v>276.06099999999998</v>
      </c>
      <c r="N4503" s="6">
        <v>0</v>
      </c>
    </row>
    <row r="4504" spans="1:14" x14ac:dyDescent="0.25">
      <c r="A4504" s="5" t="s">
        <v>1680</v>
      </c>
      <c r="B4504" s="5" t="s">
        <v>25</v>
      </c>
      <c r="C4504" s="5" t="s">
        <v>26</v>
      </c>
      <c r="D4504" s="5" t="s">
        <v>27</v>
      </c>
      <c r="E4504" s="6">
        <v>-2434.46</v>
      </c>
      <c r="F4504" s="6">
        <v>0</v>
      </c>
      <c r="G4504" s="6">
        <v>-2434.46</v>
      </c>
      <c r="H4504" s="6">
        <v>0</v>
      </c>
      <c r="I4504" s="6">
        <v>-2434.46</v>
      </c>
      <c r="J4504" s="6">
        <v>0</v>
      </c>
      <c r="K4504" s="6">
        <v>0</v>
      </c>
      <c r="L4504" s="6">
        <v>0</v>
      </c>
      <c r="M4504" s="6">
        <v>0</v>
      </c>
      <c r="N4504" s="6">
        <v>0</v>
      </c>
    </row>
    <row r="4505" spans="1:14" x14ac:dyDescent="0.25">
      <c r="A4505" s="5" t="s">
        <v>1680</v>
      </c>
      <c r="B4505" s="5" t="s">
        <v>30</v>
      </c>
      <c r="C4505" s="5" t="s">
        <v>29</v>
      </c>
      <c r="D4505" s="5" t="s">
        <v>27</v>
      </c>
      <c r="E4505" s="6">
        <v>192.67</v>
      </c>
      <c r="F4505" s="6">
        <v>0</v>
      </c>
      <c r="G4505" s="6">
        <v>192.67</v>
      </c>
      <c r="H4505" s="6">
        <v>192.96</v>
      </c>
      <c r="I4505" s="6">
        <v>-0.29000000000002046</v>
      </c>
      <c r="J4505" s="6">
        <v>0</v>
      </c>
      <c r="K4505" s="6">
        <v>0</v>
      </c>
      <c r="L4505" s="6">
        <v>0</v>
      </c>
      <c r="M4505" s="6">
        <v>0</v>
      </c>
      <c r="N4505" s="6">
        <v>0</v>
      </c>
    </row>
    <row r="4506" spans="1:14" x14ac:dyDescent="0.25">
      <c r="A4506" s="5" t="s">
        <v>1680</v>
      </c>
      <c r="B4506" s="5" t="s">
        <v>31</v>
      </c>
      <c r="C4506" s="5" t="s">
        <v>29</v>
      </c>
      <c r="D4506" s="5" t="s">
        <v>27</v>
      </c>
      <c r="E4506" s="6">
        <v>864.19</v>
      </c>
      <c r="F4506" s="6">
        <v>0</v>
      </c>
      <c r="G4506" s="6">
        <v>864.19</v>
      </c>
      <c r="H4506" s="6">
        <v>865.47</v>
      </c>
      <c r="I4506" s="6">
        <v>-1.2799999999999727</v>
      </c>
      <c r="J4506" s="6">
        <v>0</v>
      </c>
      <c r="K4506" s="6">
        <v>0</v>
      </c>
      <c r="L4506" s="6">
        <v>0</v>
      </c>
      <c r="M4506" s="6">
        <v>0</v>
      </c>
      <c r="N4506" s="6">
        <v>0</v>
      </c>
    </row>
    <row r="4507" spans="1:14" x14ac:dyDescent="0.25">
      <c r="A4507" s="5" t="s">
        <v>1680</v>
      </c>
      <c r="B4507" s="5" t="s">
        <v>32</v>
      </c>
      <c r="C4507" s="5" t="s">
        <v>33</v>
      </c>
      <c r="D4507" s="5" t="s">
        <v>27</v>
      </c>
      <c r="E4507" s="6">
        <v>2231.63</v>
      </c>
      <c r="F4507" s="6">
        <v>0</v>
      </c>
      <c r="G4507" s="6">
        <v>2231.63</v>
      </c>
      <c r="H4507" s="6">
        <v>1943.9</v>
      </c>
      <c r="I4507" s="6">
        <v>287.73</v>
      </c>
      <c r="J4507" s="6">
        <v>5.5</v>
      </c>
      <c r="K4507" s="6">
        <v>0</v>
      </c>
      <c r="L4507" s="6">
        <v>5.5</v>
      </c>
      <c r="M4507" s="6">
        <v>4.7910000000000004</v>
      </c>
      <c r="N4507" s="6">
        <v>0.70899999999999963</v>
      </c>
    </row>
    <row r="4508" spans="1:14" x14ac:dyDescent="0.25">
      <c r="A4508" s="5" t="s">
        <v>1680</v>
      </c>
      <c r="B4508" s="5" t="s">
        <v>28</v>
      </c>
      <c r="C4508" s="5" t="s">
        <v>29</v>
      </c>
      <c r="D4508" s="5" t="s">
        <v>27</v>
      </c>
      <c r="E4508" s="6">
        <v>6157.06</v>
      </c>
      <c r="F4508" s="6">
        <v>0</v>
      </c>
      <c r="G4508" s="6">
        <v>6157.06</v>
      </c>
      <c r="H4508" s="6">
        <v>6166.15</v>
      </c>
      <c r="I4508" s="6">
        <v>-9.089999999999236</v>
      </c>
      <c r="J4508" s="6">
        <v>0</v>
      </c>
      <c r="K4508" s="6">
        <v>0</v>
      </c>
      <c r="L4508" s="6">
        <v>0</v>
      </c>
      <c r="M4508" s="6">
        <v>0</v>
      </c>
      <c r="N4508" s="6">
        <v>0</v>
      </c>
    </row>
    <row r="4509" spans="1:14" x14ac:dyDescent="0.25">
      <c r="A4509" s="5" t="s">
        <v>1680</v>
      </c>
      <c r="B4509" s="5" t="s">
        <v>34</v>
      </c>
      <c r="C4509" s="5" t="s">
        <v>33</v>
      </c>
      <c r="D4509" s="5" t="s">
        <v>27</v>
      </c>
      <c r="E4509" s="6">
        <v>9977</v>
      </c>
      <c r="F4509" s="6">
        <v>0</v>
      </c>
      <c r="G4509" s="6">
        <v>9977</v>
      </c>
      <c r="H4509" s="6">
        <v>8690.66</v>
      </c>
      <c r="I4509" s="6">
        <v>1286.3400000000001</v>
      </c>
      <c r="J4509" s="6">
        <v>5.5</v>
      </c>
      <c r="K4509" s="6">
        <v>0</v>
      </c>
      <c r="L4509" s="6">
        <v>5.5</v>
      </c>
      <c r="M4509" s="6">
        <v>4.7910000000000004</v>
      </c>
      <c r="N4509" s="6">
        <v>0.70899999999999963</v>
      </c>
    </row>
    <row r="4510" spans="1:14" x14ac:dyDescent="0.25">
      <c r="A4510" s="5" t="s">
        <v>1680</v>
      </c>
      <c r="B4510" s="5" t="s">
        <v>35</v>
      </c>
      <c r="C4510" s="5" t="s">
        <v>33</v>
      </c>
      <c r="D4510" s="5" t="s">
        <v>27</v>
      </c>
      <c r="E4510" s="6">
        <v>11749.82</v>
      </c>
      <c r="F4510" s="6">
        <v>0</v>
      </c>
      <c r="G4510" s="6">
        <v>11749.82</v>
      </c>
      <c r="H4510" s="6">
        <v>10234.620000000001</v>
      </c>
      <c r="I4510" s="6">
        <v>1515.1999999999989</v>
      </c>
      <c r="J4510" s="6">
        <v>115.5</v>
      </c>
      <c r="K4510" s="6">
        <v>0</v>
      </c>
      <c r="L4510" s="6">
        <v>115.5</v>
      </c>
      <c r="M4510" s="6">
        <v>100.60599999999999</v>
      </c>
      <c r="N4510" s="6">
        <v>14.894000000000005</v>
      </c>
    </row>
    <row r="4511" spans="1:14" x14ac:dyDescent="0.25">
      <c r="A4511" s="5" t="s">
        <v>1680</v>
      </c>
      <c r="B4511" s="5" t="s">
        <v>36</v>
      </c>
      <c r="C4511" s="5" t="s">
        <v>29</v>
      </c>
      <c r="D4511" s="5" t="s">
        <v>27</v>
      </c>
      <c r="E4511" s="6">
        <v>11105.64</v>
      </c>
      <c r="F4511" s="6">
        <v>0</v>
      </c>
      <c r="G4511" s="6">
        <v>11105.64</v>
      </c>
      <c r="H4511" s="6">
        <v>11122.03</v>
      </c>
      <c r="I4511" s="6">
        <v>-16.390000000001237</v>
      </c>
      <c r="J4511" s="6">
        <v>0</v>
      </c>
      <c r="K4511" s="6">
        <v>0</v>
      </c>
      <c r="L4511" s="6">
        <v>0</v>
      </c>
      <c r="M4511" s="6">
        <v>0</v>
      </c>
      <c r="N4511" s="6">
        <v>0</v>
      </c>
    </row>
    <row r="4512" spans="1:14" x14ac:dyDescent="0.25">
      <c r="A4512" s="5" t="s">
        <v>1680</v>
      </c>
      <c r="B4512" s="5" t="s">
        <v>37</v>
      </c>
      <c r="C4512" s="5" t="s">
        <v>29</v>
      </c>
      <c r="D4512" s="5" t="s">
        <v>27</v>
      </c>
      <c r="E4512" s="6">
        <v>24347.439999999999</v>
      </c>
      <c r="F4512" s="6">
        <v>0</v>
      </c>
      <c r="G4512" s="6">
        <v>24347.439999999999</v>
      </c>
      <c r="H4512" s="6">
        <v>24383.38</v>
      </c>
      <c r="I4512" s="6">
        <v>-35.940000000002328</v>
      </c>
      <c r="J4512" s="6">
        <v>0</v>
      </c>
      <c r="K4512" s="6">
        <v>0</v>
      </c>
      <c r="L4512" s="6">
        <v>0</v>
      </c>
      <c r="M4512" s="6">
        <v>0</v>
      </c>
      <c r="N4512" s="6">
        <v>0</v>
      </c>
    </row>
    <row r="4513" spans="1:14" x14ac:dyDescent="0.25">
      <c r="A4513" s="5" t="s">
        <v>1680</v>
      </c>
      <c r="B4513" s="5" t="s">
        <v>1504</v>
      </c>
      <c r="C4513" s="5" t="s">
        <v>39</v>
      </c>
      <c r="D4513" s="5" t="s">
        <v>40</v>
      </c>
      <c r="E4513" s="6">
        <v>-638874.98</v>
      </c>
      <c r="F4513" s="6">
        <v>0</v>
      </c>
      <c r="G4513" s="6">
        <v>-638874.98</v>
      </c>
      <c r="H4513" s="6">
        <v>-638874.97</v>
      </c>
      <c r="I4513" s="6">
        <v>-1.0000000009313226E-2</v>
      </c>
      <c r="J4513" s="6">
        <v>-3497.25</v>
      </c>
      <c r="K4513" s="6">
        <v>0</v>
      </c>
      <c r="L4513" s="6">
        <v>-3497.25</v>
      </c>
      <c r="M4513" s="6">
        <v>-3497.25</v>
      </c>
      <c r="N4513" s="6">
        <v>0</v>
      </c>
    </row>
    <row r="4514" spans="1:14" x14ac:dyDescent="0.25">
      <c r="A4514" s="5" t="s">
        <v>1680</v>
      </c>
      <c r="B4514" s="5" t="s">
        <v>92</v>
      </c>
      <c r="C4514" s="5" t="s">
        <v>42</v>
      </c>
      <c r="D4514" s="5" t="s">
        <v>43</v>
      </c>
      <c r="E4514" s="6">
        <v>25.54</v>
      </c>
      <c r="F4514" s="6">
        <v>297.68316831683171</v>
      </c>
      <c r="G4514" s="6">
        <v>-272.14316831683169</v>
      </c>
      <c r="H4514" s="6">
        <v>300.66000000000003</v>
      </c>
      <c r="I4514" s="6">
        <v>-275.12</v>
      </c>
      <c r="J4514" s="6">
        <v>300</v>
      </c>
      <c r="K4514" s="6">
        <v>3497.2495049504951</v>
      </c>
      <c r="L4514" s="6">
        <v>-3197.2495049504951</v>
      </c>
      <c r="M4514" s="6">
        <v>3532.2220000000002</v>
      </c>
      <c r="N4514" s="6">
        <v>-3232.2220000000002</v>
      </c>
    </row>
    <row r="4515" spans="1:14" x14ac:dyDescent="0.25">
      <c r="A4515" s="5" t="s">
        <v>1680</v>
      </c>
      <c r="B4515" s="5" t="s">
        <v>375</v>
      </c>
      <c r="C4515" s="5" t="s">
        <v>42</v>
      </c>
      <c r="D4515" s="5" t="s">
        <v>43</v>
      </c>
      <c r="E4515" s="6">
        <v>2641.83</v>
      </c>
      <c r="F4515" s="6">
        <v>2674.1379310344828</v>
      </c>
      <c r="G4515" s="6">
        <v>-32.307931034482863</v>
      </c>
      <c r="H4515" s="6">
        <v>2714.25</v>
      </c>
      <c r="I4515" s="6">
        <v>-72.420000000000073</v>
      </c>
      <c r="J4515" s="6">
        <v>41460</v>
      </c>
      <c r="K4515" s="6">
        <v>41967</v>
      </c>
      <c r="L4515" s="6">
        <v>-507</v>
      </c>
      <c r="M4515" s="6">
        <v>42596.504999999997</v>
      </c>
      <c r="N4515" s="6">
        <v>-1136.5049999999974</v>
      </c>
    </row>
    <row r="4516" spans="1:14" x14ac:dyDescent="0.25">
      <c r="A4516" s="5" t="s">
        <v>1680</v>
      </c>
      <c r="B4516" s="5" t="s">
        <v>44</v>
      </c>
      <c r="C4516" s="5" t="s">
        <v>42</v>
      </c>
      <c r="D4516" s="5" t="s">
        <v>43</v>
      </c>
      <c r="E4516" s="6">
        <v>3634.29</v>
      </c>
      <c r="F4516" s="6">
        <v>3623.1542288557216</v>
      </c>
      <c r="G4516" s="6">
        <v>11.135771144278351</v>
      </c>
      <c r="H4516" s="6">
        <v>3641.27</v>
      </c>
      <c r="I4516" s="6">
        <v>-6.9800000000000182</v>
      </c>
      <c r="J4516" s="6">
        <v>3508</v>
      </c>
      <c r="K4516" s="6">
        <v>3497.2497512437808</v>
      </c>
      <c r="L4516" s="6">
        <v>10.750248756219207</v>
      </c>
      <c r="M4516" s="6">
        <v>3514.7359999999999</v>
      </c>
      <c r="N4516" s="6">
        <v>-6.7359999999998763</v>
      </c>
    </row>
    <row r="4517" spans="1:14" x14ac:dyDescent="0.25">
      <c r="A4517" s="5" t="s">
        <v>1680</v>
      </c>
      <c r="B4517" s="5" t="s">
        <v>376</v>
      </c>
      <c r="C4517" s="5" t="s">
        <v>42</v>
      </c>
      <c r="D4517" s="5" t="s">
        <v>43</v>
      </c>
      <c r="E4517" s="6">
        <v>10397.24</v>
      </c>
      <c r="F4517" s="6">
        <v>10339.832512315272</v>
      </c>
      <c r="G4517" s="6">
        <v>57.407487684728039</v>
      </c>
      <c r="H4517" s="6">
        <v>10494.93</v>
      </c>
      <c r="I4517" s="6">
        <v>-97.690000000000509</v>
      </c>
      <c r="J4517" s="6">
        <v>42200</v>
      </c>
      <c r="K4517" s="6">
        <v>41967</v>
      </c>
      <c r="L4517" s="6">
        <v>233</v>
      </c>
      <c r="M4517" s="6">
        <v>42596.504999999997</v>
      </c>
      <c r="N4517" s="6">
        <v>-396.50499999999738</v>
      </c>
    </row>
    <row r="4518" spans="1:14" x14ac:dyDescent="0.25">
      <c r="A4518" s="5" t="s">
        <v>1680</v>
      </c>
      <c r="B4518" s="5" t="s">
        <v>1505</v>
      </c>
      <c r="C4518" s="5" t="s">
        <v>42</v>
      </c>
      <c r="D4518" s="5" t="s">
        <v>43</v>
      </c>
      <c r="E4518" s="6">
        <v>12020.67</v>
      </c>
      <c r="F4518" s="6">
        <v>11954.295566502464</v>
      </c>
      <c r="G4518" s="6">
        <v>66.374433497536302</v>
      </c>
      <c r="H4518" s="6">
        <v>12133.61</v>
      </c>
      <c r="I4518" s="6">
        <v>-112.94000000000051</v>
      </c>
      <c r="J4518" s="6">
        <v>42200</v>
      </c>
      <c r="K4518" s="6">
        <v>41967</v>
      </c>
      <c r="L4518" s="6">
        <v>233</v>
      </c>
      <c r="M4518" s="6">
        <v>42596.504999999997</v>
      </c>
      <c r="N4518" s="6">
        <v>-396.50499999999738</v>
      </c>
    </row>
    <row r="4519" spans="1:14" x14ac:dyDescent="0.25">
      <c r="A4519" s="5" t="s">
        <v>1680</v>
      </c>
      <c r="B4519" s="5" t="s">
        <v>47</v>
      </c>
      <c r="C4519" s="5" t="s">
        <v>42</v>
      </c>
      <c r="D4519" s="5" t="s">
        <v>43</v>
      </c>
      <c r="E4519" s="6">
        <v>19840.599999999999</v>
      </c>
      <c r="F4519" s="6">
        <v>19732.460784313724</v>
      </c>
      <c r="G4519" s="6">
        <v>108.13921568627484</v>
      </c>
      <c r="H4519" s="6">
        <v>20127.11</v>
      </c>
      <c r="I4519" s="6">
        <v>-286.51000000000204</v>
      </c>
      <c r="J4519" s="6">
        <v>42197</v>
      </c>
      <c r="K4519" s="6">
        <v>41967</v>
      </c>
      <c r="L4519" s="6">
        <v>230</v>
      </c>
      <c r="M4519" s="6">
        <v>42806.34</v>
      </c>
      <c r="N4519" s="6">
        <v>-609.33999999999651</v>
      </c>
    </row>
    <row r="4520" spans="1:14" x14ac:dyDescent="0.25">
      <c r="A4520" s="5" t="s">
        <v>1680</v>
      </c>
      <c r="B4520" s="5" t="s">
        <v>1506</v>
      </c>
      <c r="C4520" s="5" t="s">
        <v>42</v>
      </c>
      <c r="D4520" s="5" t="s">
        <v>43</v>
      </c>
      <c r="E4520" s="6">
        <v>22118.16</v>
      </c>
      <c r="F4520" s="6">
        <v>21962.729064039409</v>
      </c>
      <c r="G4520" s="6">
        <v>155.43093596059043</v>
      </c>
      <c r="H4520" s="6">
        <v>22292.17</v>
      </c>
      <c r="I4520" s="6">
        <v>-174.0099999999984</v>
      </c>
      <c r="J4520" s="6">
        <v>3522</v>
      </c>
      <c r="K4520" s="6">
        <v>3497.2502463054184</v>
      </c>
      <c r="L4520" s="6">
        <v>24.749753694581614</v>
      </c>
      <c r="M4520" s="6">
        <v>3549.7089999999998</v>
      </c>
      <c r="N4520" s="6">
        <v>-27.708999999999833</v>
      </c>
    </row>
    <row r="4521" spans="1:14" x14ac:dyDescent="0.25">
      <c r="A4521" s="5" t="s">
        <v>1680</v>
      </c>
      <c r="B4521" s="5" t="s">
        <v>1364</v>
      </c>
      <c r="C4521" s="5" t="s">
        <v>42</v>
      </c>
      <c r="D4521" s="5" t="s">
        <v>43</v>
      </c>
      <c r="E4521" s="6">
        <v>43901.5</v>
      </c>
      <c r="F4521" s="6">
        <v>43659.104477611938</v>
      </c>
      <c r="G4521" s="6">
        <v>242.39552238806209</v>
      </c>
      <c r="H4521" s="6">
        <v>43877.4</v>
      </c>
      <c r="I4521" s="6">
        <v>24.099999999998545</v>
      </c>
      <c r="J4521" s="6">
        <v>42200</v>
      </c>
      <c r="K4521" s="6">
        <v>41967</v>
      </c>
      <c r="L4521" s="6">
        <v>233</v>
      </c>
      <c r="M4521" s="6">
        <v>42176.834999999999</v>
      </c>
      <c r="N4521" s="6">
        <v>23.165000000000873</v>
      </c>
    </row>
    <row r="4522" spans="1:14" x14ac:dyDescent="0.25">
      <c r="A4522" s="5" t="s">
        <v>1680</v>
      </c>
      <c r="B4522" s="5" t="s">
        <v>1507</v>
      </c>
      <c r="C4522" s="5" t="s">
        <v>42</v>
      </c>
      <c r="D4522" s="5" t="s">
        <v>43</v>
      </c>
      <c r="E4522" s="6">
        <v>61054.22</v>
      </c>
      <c r="F4522" s="6">
        <v>57908.118226600986</v>
      </c>
      <c r="G4522" s="6">
        <v>3146.1017733990157</v>
      </c>
      <c r="H4522" s="6">
        <v>58776.74</v>
      </c>
      <c r="I4522" s="6">
        <v>2277.4800000000032</v>
      </c>
      <c r="J4522" s="6">
        <v>44247</v>
      </c>
      <c r="K4522" s="6">
        <v>41967</v>
      </c>
      <c r="L4522" s="6">
        <v>2280</v>
      </c>
      <c r="M4522" s="6">
        <v>42596.504999999997</v>
      </c>
      <c r="N4522" s="6">
        <v>1650.4950000000026</v>
      </c>
    </row>
    <row r="4523" spans="1:14" x14ac:dyDescent="0.25">
      <c r="A4523" s="5" t="s">
        <v>1680</v>
      </c>
      <c r="B4523" s="5" t="s">
        <v>103</v>
      </c>
      <c r="C4523" s="5" t="s">
        <v>42</v>
      </c>
      <c r="D4523" s="5" t="s">
        <v>43</v>
      </c>
      <c r="E4523" s="6">
        <v>210993.71</v>
      </c>
      <c r="F4523" s="6">
        <v>210482.12871287129</v>
      </c>
      <c r="G4523" s="6">
        <v>511.5812871287053</v>
      </c>
      <c r="H4523" s="6">
        <v>212586.95</v>
      </c>
      <c r="I4523" s="6">
        <v>-1593.2400000000198</v>
      </c>
      <c r="J4523" s="6">
        <v>42069</v>
      </c>
      <c r="K4523" s="6">
        <v>41967</v>
      </c>
      <c r="L4523" s="6">
        <v>102</v>
      </c>
      <c r="M4523" s="6">
        <v>42386.67</v>
      </c>
      <c r="N4523" s="6">
        <v>-317.66999999999825</v>
      </c>
    </row>
    <row r="4524" spans="1:14" x14ac:dyDescent="0.25">
      <c r="A4524" s="5" t="s">
        <v>1680</v>
      </c>
      <c r="B4524" s="5" t="s">
        <v>379</v>
      </c>
      <c r="C4524" s="5" t="s">
        <v>42</v>
      </c>
      <c r="D4524" s="5" t="s">
        <v>53</v>
      </c>
      <c r="E4524" s="6">
        <v>185937.31</v>
      </c>
      <c r="F4524" s="6">
        <v>185285.35323383086</v>
      </c>
      <c r="G4524" s="6">
        <v>651.95676616913988</v>
      </c>
      <c r="H4524" s="6">
        <v>186211.78</v>
      </c>
      <c r="I4524" s="6">
        <v>-274.47000000000116</v>
      </c>
      <c r="J4524" s="6">
        <v>31586</v>
      </c>
      <c r="K4524" s="6">
        <v>31475.24975124378</v>
      </c>
      <c r="L4524" s="6">
        <v>110.75024875621966</v>
      </c>
      <c r="M4524" s="6">
        <v>31632.626</v>
      </c>
      <c r="N4524" s="6">
        <v>-46.626000000000204</v>
      </c>
    </row>
    <row r="4525" spans="1:14" x14ac:dyDescent="0.25">
      <c r="A4525" s="5" t="s">
        <v>1680</v>
      </c>
      <c r="B4525" s="5" t="s">
        <v>54</v>
      </c>
      <c r="C4525" s="5" t="s">
        <v>42</v>
      </c>
      <c r="D4525" s="5" t="s">
        <v>55</v>
      </c>
      <c r="E4525" s="6">
        <v>2118.92</v>
      </c>
      <c r="F4525" s="6">
        <v>2077.3627450980393</v>
      </c>
      <c r="G4525" s="6">
        <v>41.557254901960732</v>
      </c>
      <c r="H4525" s="6">
        <v>2118.91</v>
      </c>
      <c r="I4525" s="6">
        <v>1.0000000000218279E-2</v>
      </c>
      <c r="J4525" s="6">
        <v>385.25799999999998</v>
      </c>
      <c r="K4525" s="6">
        <v>377.70294117647057</v>
      </c>
      <c r="L4525" s="6">
        <v>7.5550588235294072</v>
      </c>
      <c r="M4525" s="6">
        <v>385.25700000000001</v>
      </c>
      <c r="N4525" s="6">
        <v>9.9999999997635314E-4</v>
      </c>
    </row>
    <row r="4526" spans="1:14" x14ac:dyDescent="0.25">
      <c r="A4526" s="5" t="s">
        <v>1681</v>
      </c>
      <c r="B4526" s="5" t="s">
        <v>25</v>
      </c>
      <c r="C4526" s="5" t="s">
        <v>26</v>
      </c>
      <c r="D4526" s="5" t="s">
        <v>27</v>
      </c>
      <c r="E4526" s="6">
        <v>125.56</v>
      </c>
      <c r="F4526" s="6">
        <v>0</v>
      </c>
      <c r="G4526" s="6">
        <v>125.56</v>
      </c>
      <c r="H4526" s="6">
        <v>0</v>
      </c>
      <c r="I4526" s="6">
        <v>125.56</v>
      </c>
      <c r="J4526" s="6">
        <v>0</v>
      </c>
      <c r="K4526" s="6">
        <v>0</v>
      </c>
      <c r="L4526" s="6">
        <v>0</v>
      </c>
      <c r="M4526" s="6">
        <v>0</v>
      </c>
      <c r="N4526" s="6">
        <v>0</v>
      </c>
    </row>
    <row r="4527" spans="1:14" x14ac:dyDescent="0.25">
      <c r="A4527" s="5" t="s">
        <v>1681</v>
      </c>
      <c r="B4527" s="5" t="s">
        <v>258</v>
      </c>
      <c r="C4527" s="5" t="s">
        <v>33</v>
      </c>
      <c r="D4527" s="5" t="s">
        <v>27</v>
      </c>
      <c r="E4527" s="6">
        <v>45.2</v>
      </c>
      <c r="F4527" s="6">
        <v>0</v>
      </c>
      <c r="G4527" s="6">
        <v>45.2</v>
      </c>
      <c r="H4527" s="6">
        <v>47.15</v>
      </c>
      <c r="I4527" s="6">
        <v>-1.9499999999999957</v>
      </c>
      <c r="J4527" s="6">
        <v>3.85</v>
      </c>
      <c r="K4527" s="6">
        <v>0</v>
      </c>
      <c r="L4527" s="6">
        <v>3.85</v>
      </c>
      <c r="M4527" s="6">
        <v>4.0170000000000003</v>
      </c>
      <c r="N4527" s="6">
        <v>-0.16700000000000026</v>
      </c>
    </row>
    <row r="4528" spans="1:14" x14ac:dyDescent="0.25">
      <c r="A4528" s="5" t="s">
        <v>1681</v>
      </c>
      <c r="B4528" s="5" t="s">
        <v>259</v>
      </c>
      <c r="C4528" s="5" t="s">
        <v>33</v>
      </c>
      <c r="D4528" s="5" t="s">
        <v>27</v>
      </c>
      <c r="E4528" s="6">
        <v>116.04</v>
      </c>
      <c r="F4528" s="6">
        <v>0</v>
      </c>
      <c r="G4528" s="6">
        <v>116.04</v>
      </c>
      <c r="H4528" s="6">
        <v>121.07</v>
      </c>
      <c r="I4528" s="6">
        <v>-5.0299999999999869</v>
      </c>
      <c r="J4528" s="6">
        <v>3.85</v>
      </c>
      <c r="K4528" s="6">
        <v>0</v>
      </c>
      <c r="L4528" s="6">
        <v>3.85</v>
      </c>
      <c r="M4528" s="6">
        <v>4.0170000000000003</v>
      </c>
      <c r="N4528" s="6">
        <v>-0.16700000000000026</v>
      </c>
    </row>
    <row r="4529" spans="1:14" x14ac:dyDescent="0.25">
      <c r="A4529" s="5" t="s">
        <v>1681</v>
      </c>
      <c r="B4529" s="5" t="s">
        <v>260</v>
      </c>
      <c r="C4529" s="5" t="s">
        <v>33</v>
      </c>
      <c r="D4529" s="5" t="s">
        <v>27</v>
      </c>
      <c r="E4529" s="6">
        <v>3867.33</v>
      </c>
      <c r="F4529" s="6">
        <v>0</v>
      </c>
      <c r="G4529" s="6">
        <v>3867.33</v>
      </c>
      <c r="H4529" s="6">
        <v>4034.14</v>
      </c>
      <c r="I4529" s="6">
        <v>-166.80999999999995</v>
      </c>
      <c r="J4529" s="6">
        <v>38.5</v>
      </c>
      <c r="K4529" s="6">
        <v>0</v>
      </c>
      <c r="L4529" s="6">
        <v>38.5</v>
      </c>
      <c r="M4529" s="6">
        <v>40.161000000000001</v>
      </c>
      <c r="N4529" s="6">
        <v>-1.6610000000000014</v>
      </c>
    </row>
    <row r="4530" spans="1:14" x14ac:dyDescent="0.25">
      <c r="A4530" s="5" t="s">
        <v>1681</v>
      </c>
      <c r="B4530" s="5" t="s">
        <v>272</v>
      </c>
      <c r="C4530" s="5" t="s">
        <v>39</v>
      </c>
      <c r="D4530" s="5" t="s">
        <v>43</v>
      </c>
      <c r="E4530" s="6">
        <v>-16883.509999999998</v>
      </c>
      <c r="F4530" s="6">
        <v>0</v>
      </c>
      <c r="G4530" s="6">
        <v>-16883.509999999998</v>
      </c>
      <c r="H4530" s="6">
        <v>-16883.54</v>
      </c>
      <c r="I4530" s="6">
        <v>3.0000000002473826E-2</v>
      </c>
      <c r="J4530" s="6">
        <v>-18675</v>
      </c>
      <c r="K4530" s="6">
        <v>0</v>
      </c>
      <c r="L4530" s="6">
        <v>-18675</v>
      </c>
      <c r="M4530" s="6">
        <v>-18675</v>
      </c>
      <c r="N4530" s="6">
        <v>0</v>
      </c>
    </row>
    <row r="4531" spans="1:14" x14ac:dyDescent="0.25">
      <c r="A4531" s="5" t="s">
        <v>1681</v>
      </c>
      <c r="B4531" s="5" t="s">
        <v>269</v>
      </c>
      <c r="C4531" s="5" t="s">
        <v>42</v>
      </c>
      <c r="D4531" s="5" t="s">
        <v>43</v>
      </c>
      <c r="E4531" s="6">
        <v>1669.86</v>
      </c>
      <c r="F4531" s="6">
        <v>1669.5167652859959</v>
      </c>
      <c r="G4531" s="6">
        <v>0.34323471400398375</v>
      </c>
      <c r="H4531" s="6">
        <v>1692.89</v>
      </c>
      <c r="I4531" s="6">
        <v>-23.0300000000002</v>
      </c>
      <c r="J4531" s="6">
        <v>3082</v>
      </c>
      <c r="K4531" s="6">
        <v>3081.3747534516765</v>
      </c>
      <c r="L4531" s="6">
        <v>0.62524654832350279</v>
      </c>
      <c r="M4531" s="6">
        <v>3124.5140000000001</v>
      </c>
      <c r="N4531" s="6">
        <v>-42.514000000000124</v>
      </c>
    </row>
    <row r="4532" spans="1:14" x14ac:dyDescent="0.25">
      <c r="A4532" s="5" t="s">
        <v>1681</v>
      </c>
      <c r="B4532" s="5" t="s">
        <v>325</v>
      </c>
      <c r="C4532" s="5" t="s">
        <v>42</v>
      </c>
      <c r="D4532" s="5" t="s">
        <v>43</v>
      </c>
      <c r="E4532" s="6">
        <v>11059.52</v>
      </c>
      <c r="F4532" s="6">
        <v>10825.901477832513</v>
      </c>
      <c r="G4532" s="6">
        <v>233.61852216748775</v>
      </c>
      <c r="H4532" s="6">
        <v>10988.29</v>
      </c>
      <c r="I4532" s="6">
        <v>71.229999999999563</v>
      </c>
      <c r="J4532" s="6">
        <v>19078</v>
      </c>
      <c r="K4532" s="6">
        <v>18675</v>
      </c>
      <c r="L4532" s="6">
        <v>403</v>
      </c>
      <c r="M4532" s="6">
        <v>18955.125</v>
      </c>
      <c r="N4532" s="6">
        <v>122.875</v>
      </c>
    </row>
    <row r="4533" spans="1:14" x14ac:dyDescent="0.25">
      <c r="A4533" s="5" t="s">
        <v>1682</v>
      </c>
      <c r="B4533" s="5" t="s">
        <v>25</v>
      </c>
      <c r="C4533" s="5" t="s">
        <v>26</v>
      </c>
      <c r="D4533" s="5" t="s">
        <v>27</v>
      </c>
      <c r="E4533" s="6">
        <v>329.13</v>
      </c>
      <c r="F4533" s="6">
        <v>0</v>
      </c>
      <c r="G4533" s="6">
        <v>329.13</v>
      </c>
      <c r="H4533" s="6">
        <v>0</v>
      </c>
      <c r="I4533" s="6">
        <v>329.13</v>
      </c>
      <c r="J4533" s="6">
        <v>0</v>
      </c>
      <c r="K4533" s="6">
        <v>0</v>
      </c>
      <c r="L4533" s="6">
        <v>0</v>
      </c>
      <c r="M4533" s="6">
        <v>0</v>
      </c>
      <c r="N4533" s="6">
        <v>0</v>
      </c>
    </row>
    <row r="4534" spans="1:14" x14ac:dyDescent="0.25">
      <c r="A4534" s="5" t="s">
        <v>1682</v>
      </c>
      <c r="B4534" s="5" t="s">
        <v>258</v>
      </c>
      <c r="C4534" s="5" t="s">
        <v>33</v>
      </c>
      <c r="D4534" s="5" t="s">
        <v>27</v>
      </c>
      <c r="E4534" s="6">
        <v>36.39</v>
      </c>
      <c r="F4534" s="6">
        <v>0</v>
      </c>
      <c r="G4534" s="6">
        <v>36.39</v>
      </c>
      <c r="H4534" s="6">
        <v>37.5</v>
      </c>
      <c r="I4534" s="6">
        <v>-1.1099999999999994</v>
      </c>
      <c r="J4534" s="6">
        <v>3.1</v>
      </c>
      <c r="K4534" s="6">
        <v>0</v>
      </c>
      <c r="L4534" s="6">
        <v>3.1</v>
      </c>
      <c r="M4534" s="6">
        <v>3.194</v>
      </c>
      <c r="N4534" s="6">
        <v>-9.3999999999999861E-2</v>
      </c>
    </row>
    <row r="4535" spans="1:14" x14ac:dyDescent="0.25">
      <c r="A4535" s="5" t="s">
        <v>1682</v>
      </c>
      <c r="B4535" s="5" t="s">
        <v>259</v>
      </c>
      <c r="C4535" s="5" t="s">
        <v>33</v>
      </c>
      <c r="D4535" s="5" t="s">
        <v>27</v>
      </c>
      <c r="E4535" s="6">
        <v>93.43</v>
      </c>
      <c r="F4535" s="6">
        <v>0</v>
      </c>
      <c r="G4535" s="6">
        <v>93.43</v>
      </c>
      <c r="H4535" s="6">
        <v>96.27</v>
      </c>
      <c r="I4535" s="6">
        <v>-2.8399999999999892</v>
      </c>
      <c r="J4535" s="6">
        <v>3.1</v>
      </c>
      <c r="K4535" s="6">
        <v>0</v>
      </c>
      <c r="L4535" s="6">
        <v>3.1</v>
      </c>
      <c r="M4535" s="6">
        <v>3.194</v>
      </c>
      <c r="N4535" s="6">
        <v>-9.3999999999999861E-2</v>
      </c>
    </row>
    <row r="4536" spans="1:14" x14ac:dyDescent="0.25">
      <c r="A4536" s="5" t="s">
        <v>1682</v>
      </c>
      <c r="B4536" s="5" t="s">
        <v>260</v>
      </c>
      <c r="C4536" s="5" t="s">
        <v>33</v>
      </c>
      <c r="D4536" s="5" t="s">
        <v>27</v>
      </c>
      <c r="E4536" s="6">
        <v>3113.95</v>
      </c>
      <c r="F4536" s="6">
        <v>0</v>
      </c>
      <c r="G4536" s="6">
        <v>3113.95</v>
      </c>
      <c r="H4536" s="6">
        <v>3207.87</v>
      </c>
      <c r="I4536" s="6">
        <v>-93.920000000000073</v>
      </c>
      <c r="J4536" s="6">
        <v>31</v>
      </c>
      <c r="K4536" s="6">
        <v>0</v>
      </c>
      <c r="L4536" s="6">
        <v>31</v>
      </c>
      <c r="M4536" s="6">
        <v>31.934999999999999</v>
      </c>
      <c r="N4536" s="6">
        <v>-0.93499999999999872</v>
      </c>
    </row>
    <row r="4537" spans="1:14" x14ac:dyDescent="0.25">
      <c r="A4537" s="5" t="s">
        <v>1682</v>
      </c>
      <c r="B4537" s="5" t="s">
        <v>1516</v>
      </c>
      <c r="C4537" s="5" t="s">
        <v>39</v>
      </c>
      <c r="D4537" s="5" t="s">
        <v>43</v>
      </c>
      <c r="E4537" s="6">
        <v>-19562.349999999999</v>
      </c>
      <c r="F4537" s="6">
        <v>0</v>
      </c>
      <c r="G4537" s="6">
        <v>-19562.349999999999</v>
      </c>
      <c r="H4537" s="6">
        <v>-19562.28</v>
      </c>
      <c r="I4537" s="6">
        <v>-6.9999999999708962E-2</v>
      </c>
      <c r="J4537" s="6">
        <v>-14850</v>
      </c>
      <c r="K4537" s="6">
        <v>0</v>
      </c>
      <c r="L4537" s="6">
        <v>-14850</v>
      </c>
      <c r="M4537" s="6">
        <v>-14850</v>
      </c>
      <c r="N4537" s="6">
        <v>0</v>
      </c>
    </row>
    <row r="4538" spans="1:14" x14ac:dyDescent="0.25">
      <c r="A4538" s="5" t="s">
        <v>1682</v>
      </c>
      <c r="B4538" s="5" t="s">
        <v>1563</v>
      </c>
      <c r="C4538" s="5" t="s">
        <v>42</v>
      </c>
      <c r="D4538" s="5" t="s">
        <v>43</v>
      </c>
      <c r="E4538" s="6">
        <v>2921.45</v>
      </c>
      <c r="F4538" s="6">
        <v>2915.7988165680472</v>
      </c>
      <c r="G4538" s="6">
        <v>5.6511834319526315</v>
      </c>
      <c r="H4538" s="6">
        <v>2956.62</v>
      </c>
      <c r="I4538" s="6">
        <v>-35.170000000000073</v>
      </c>
      <c r="J4538" s="6">
        <v>2455</v>
      </c>
      <c r="K4538" s="6">
        <v>2450.250493096647</v>
      </c>
      <c r="L4538" s="6">
        <v>4.7495069033529944</v>
      </c>
      <c r="M4538" s="6">
        <v>2484.5540000000001</v>
      </c>
      <c r="N4538" s="6">
        <v>-29.554000000000087</v>
      </c>
    </row>
    <row r="4539" spans="1:14" x14ac:dyDescent="0.25">
      <c r="A4539" s="5" t="s">
        <v>1682</v>
      </c>
      <c r="B4539" s="5" t="s">
        <v>1564</v>
      </c>
      <c r="C4539" s="5" t="s">
        <v>42</v>
      </c>
      <c r="D4539" s="5" t="s">
        <v>43</v>
      </c>
      <c r="E4539" s="6">
        <v>13068</v>
      </c>
      <c r="F4539" s="6">
        <v>13068</v>
      </c>
      <c r="G4539" s="6">
        <v>0</v>
      </c>
      <c r="H4539" s="6">
        <v>13264.02</v>
      </c>
      <c r="I4539" s="6">
        <v>-196.02000000000044</v>
      </c>
      <c r="J4539" s="6">
        <v>14850</v>
      </c>
      <c r="K4539" s="6">
        <v>14850</v>
      </c>
      <c r="L4539" s="6">
        <v>0</v>
      </c>
      <c r="M4539" s="6">
        <v>15072.75</v>
      </c>
      <c r="N4539" s="6">
        <v>-222.75</v>
      </c>
    </row>
    <row r="4540" spans="1:14" x14ac:dyDescent="0.25">
      <c r="A4540" s="5" t="s">
        <v>1683</v>
      </c>
      <c r="B4540" s="5" t="s">
        <v>25</v>
      </c>
      <c r="C4540" s="5" t="s">
        <v>26</v>
      </c>
      <c r="D4540" s="5" t="s">
        <v>27</v>
      </c>
      <c r="E4540" s="6">
        <v>-568.96</v>
      </c>
      <c r="F4540" s="6">
        <v>0</v>
      </c>
      <c r="G4540" s="6">
        <v>-568.96</v>
      </c>
      <c r="H4540" s="6">
        <v>0</v>
      </c>
      <c r="I4540" s="6">
        <v>-568.96</v>
      </c>
      <c r="J4540" s="6">
        <v>0</v>
      </c>
      <c r="K4540" s="6">
        <v>0</v>
      </c>
      <c r="L4540" s="6">
        <v>0</v>
      </c>
      <c r="M4540" s="6">
        <v>0</v>
      </c>
      <c r="N4540" s="6">
        <v>0</v>
      </c>
    </row>
    <row r="4541" spans="1:14" x14ac:dyDescent="0.25">
      <c r="A4541" s="5" t="s">
        <v>1683</v>
      </c>
      <c r="B4541" s="5" t="s">
        <v>258</v>
      </c>
      <c r="C4541" s="5" t="s">
        <v>33</v>
      </c>
      <c r="D4541" s="5" t="s">
        <v>27</v>
      </c>
      <c r="E4541" s="6">
        <v>141.47</v>
      </c>
      <c r="F4541" s="6">
        <v>0</v>
      </c>
      <c r="G4541" s="6">
        <v>141.47</v>
      </c>
      <c r="H4541" s="6">
        <v>127.03</v>
      </c>
      <c r="I4541" s="6">
        <v>14.439999999999998</v>
      </c>
      <c r="J4541" s="6">
        <v>12.05</v>
      </c>
      <c r="K4541" s="6">
        <v>0</v>
      </c>
      <c r="L4541" s="6">
        <v>12.05</v>
      </c>
      <c r="M4541" s="6">
        <v>10.821999999999999</v>
      </c>
      <c r="N4541" s="6">
        <v>1.2280000000000015</v>
      </c>
    </row>
    <row r="4542" spans="1:14" x14ac:dyDescent="0.25">
      <c r="A4542" s="5" t="s">
        <v>1683</v>
      </c>
      <c r="B4542" s="5" t="s">
        <v>259</v>
      </c>
      <c r="C4542" s="5" t="s">
        <v>33</v>
      </c>
      <c r="D4542" s="5" t="s">
        <v>27</v>
      </c>
      <c r="E4542" s="6">
        <v>363.19</v>
      </c>
      <c r="F4542" s="6">
        <v>0</v>
      </c>
      <c r="G4542" s="6">
        <v>363.19</v>
      </c>
      <c r="H4542" s="6">
        <v>326.16000000000003</v>
      </c>
      <c r="I4542" s="6">
        <v>37.029999999999973</v>
      </c>
      <c r="J4542" s="6">
        <v>12.05</v>
      </c>
      <c r="K4542" s="6">
        <v>0</v>
      </c>
      <c r="L4542" s="6">
        <v>12.05</v>
      </c>
      <c r="M4542" s="6">
        <v>10.821999999999999</v>
      </c>
      <c r="N4542" s="6">
        <v>1.2280000000000015</v>
      </c>
    </row>
    <row r="4543" spans="1:14" x14ac:dyDescent="0.25">
      <c r="A4543" s="5" t="s">
        <v>1683</v>
      </c>
      <c r="B4543" s="5" t="s">
        <v>260</v>
      </c>
      <c r="C4543" s="5" t="s">
        <v>33</v>
      </c>
      <c r="D4543" s="5" t="s">
        <v>27</v>
      </c>
      <c r="E4543" s="6">
        <v>12104.23</v>
      </c>
      <c r="F4543" s="6">
        <v>0</v>
      </c>
      <c r="G4543" s="6">
        <v>12104.23</v>
      </c>
      <c r="H4543" s="6">
        <v>10867.87</v>
      </c>
      <c r="I4543" s="6">
        <v>1236.3599999999988</v>
      </c>
      <c r="J4543" s="6">
        <v>120.5</v>
      </c>
      <c r="K4543" s="6">
        <v>0</v>
      </c>
      <c r="L4543" s="6">
        <v>120.5</v>
      </c>
      <c r="M4543" s="6">
        <v>108.19199999999999</v>
      </c>
      <c r="N4543" s="6">
        <v>12.308000000000007</v>
      </c>
    </row>
    <row r="4544" spans="1:14" x14ac:dyDescent="0.25">
      <c r="A4544" s="5" t="s">
        <v>1683</v>
      </c>
      <c r="B4544" s="5" t="s">
        <v>1516</v>
      </c>
      <c r="C4544" s="5" t="s">
        <v>39</v>
      </c>
      <c r="D4544" s="5" t="s">
        <v>43</v>
      </c>
      <c r="E4544" s="6">
        <v>-66274.880000000005</v>
      </c>
      <c r="F4544" s="6">
        <v>0</v>
      </c>
      <c r="G4544" s="6">
        <v>-66274.880000000005</v>
      </c>
      <c r="H4544" s="6">
        <v>-66274.62</v>
      </c>
      <c r="I4544" s="6">
        <v>-0.26000000000931323</v>
      </c>
      <c r="J4544" s="6">
        <v>-50310</v>
      </c>
      <c r="K4544" s="6">
        <v>0</v>
      </c>
      <c r="L4544" s="6">
        <v>-50310</v>
      </c>
      <c r="M4544" s="6">
        <v>-50310</v>
      </c>
      <c r="N4544" s="6">
        <v>0</v>
      </c>
    </row>
    <row r="4545" spans="1:14" x14ac:dyDescent="0.25">
      <c r="A4545" s="5" t="s">
        <v>1683</v>
      </c>
      <c r="B4545" s="5" t="s">
        <v>1563</v>
      </c>
      <c r="C4545" s="5" t="s">
        <v>42</v>
      </c>
      <c r="D4545" s="5" t="s">
        <v>43</v>
      </c>
      <c r="E4545" s="6">
        <v>9882.9500000000007</v>
      </c>
      <c r="F4545" s="6">
        <v>9878.3727810650889</v>
      </c>
      <c r="G4545" s="6">
        <v>4.577218934911798</v>
      </c>
      <c r="H4545" s="6">
        <v>10016.67</v>
      </c>
      <c r="I4545" s="6">
        <v>-133.71999999999935</v>
      </c>
      <c r="J4545" s="6">
        <v>8305</v>
      </c>
      <c r="K4545" s="6">
        <v>8301.1499013806697</v>
      </c>
      <c r="L4545" s="6">
        <v>3.8500986193303106</v>
      </c>
      <c r="M4545" s="6">
        <v>8417.366</v>
      </c>
      <c r="N4545" s="6">
        <v>-112.36599999999999</v>
      </c>
    </row>
    <row r="4546" spans="1:14" x14ac:dyDescent="0.25">
      <c r="A4546" s="5" t="s">
        <v>1683</v>
      </c>
      <c r="B4546" s="5" t="s">
        <v>1564</v>
      </c>
      <c r="C4546" s="5" t="s">
        <v>42</v>
      </c>
      <c r="D4546" s="5" t="s">
        <v>43</v>
      </c>
      <c r="E4546" s="6">
        <v>44352</v>
      </c>
      <c r="F4546" s="6">
        <v>44272.798029556652</v>
      </c>
      <c r="G4546" s="6">
        <v>79.201970443347818</v>
      </c>
      <c r="H4546" s="6">
        <v>44936.89</v>
      </c>
      <c r="I4546" s="6">
        <v>-584.88999999999942</v>
      </c>
      <c r="J4546" s="6">
        <v>50400</v>
      </c>
      <c r="K4546" s="6">
        <v>50310</v>
      </c>
      <c r="L4546" s="6">
        <v>90</v>
      </c>
      <c r="M4546" s="6">
        <v>51064.65</v>
      </c>
      <c r="N4546" s="6">
        <v>-664.65000000000146</v>
      </c>
    </row>
    <row r="4547" spans="1:14" x14ac:dyDescent="0.25">
      <c r="A4547" s="5" t="s">
        <v>1684</v>
      </c>
      <c r="B4547" s="5" t="s">
        <v>25</v>
      </c>
      <c r="C4547" s="5" t="s">
        <v>26</v>
      </c>
      <c r="D4547" s="5" t="s">
        <v>27</v>
      </c>
      <c r="E4547" s="6">
        <v>2212.02</v>
      </c>
      <c r="F4547" s="6">
        <v>0</v>
      </c>
      <c r="G4547" s="6">
        <v>2212.02</v>
      </c>
      <c r="H4547" s="6">
        <v>0</v>
      </c>
      <c r="I4547" s="6">
        <v>2212.02</v>
      </c>
      <c r="J4547" s="6">
        <v>0</v>
      </c>
      <c r="K4547" s="6">
        <v>0</v>
      </c>
      <c r="L4547" s="6">
        <v>0</v>
      </c>
      <c r="M4547" s="6">
        <v>0</v>
      </c>
      <c r="N4547" s="6">
        <v>0</v>
      </c>
    </row>
    <row r="4548" spans="1:14" x14ac:dyDescent="0.25">
      <c r="A4548" s="5" t="s">
        <v>1684</v>
      </c>
      <c r="B4548" s="5" t="s">
        <v>30</v>
      </c>
      <c r="C4548" s="5" t="s">
        <v>29</v>
      </c>
      <c r="D4548" s="5" t="s">
        <v>27</v>
      </c>
      <c r="E4548" s="6">
        <v>19.64</v>
      </c>
      <c r="F4548" s="6">
        <v>0</v>
      </c>
      <c r="G4548" s="6">
        <v>19.64</v>
      </c>
      <c r="H4548" s="6">
        <v>19.73</v>
      </c>
      <c r="I4548" s="6">
        <v>-8.9999999999999858E-2</v>
      </c>
      <c r="J4548" s="6">
        <v>0</v>
      </c>
      <c r="K4548" s="6">
        <v>0</v>
      </c>
      <c r="L4548" s="6">
        <v>0</v>
      </c>
      <c r="M4548" s="6">
        <v>0</v>
      </c>
      <c r="N4548" s="6">
        <v>0</v>
      </c>
    </row>
    <row r="4549" spans="1:14" x14ac:dyDescent="0.25">
      <c r="A4549" s="5" t="s">
        <v>1684</v>
      </c>
      <c r="B4549" s="5" t="s">
        <v>31</v>
      </c>
      <c r="C4549" s="5" t="s">
        <v>29</v>
      </c>
      <c r="D4549" s="5" t="s">
        <v>27</v>
      </c>
      <c r="E4549" s="6">
        <v>88.07</v>
      </c>
      <c r="F4549" s="6">
        <v>0</v>
      </c>
      <c r="G4549" s="6">
        <v>88.07</v>
      </c>
      <c r="H4549" s="6">
        <v>88.51</v>
      </c>
      <c r="I4549" s="6">
        <v>-0.44000000000001194</v>
      </c>
      <c r="J4549" s="6">
        <v>0</v>
      </c>
      <c r="K4549" s="6">
        <v>0</v>
      </c>
      <c r="L4549" s="6">
        <v>0</v>
      </c>
      <c r="M4549" s="6">
        <v>0</v>
      </c>
      <c r="N4549" s="6">
        <v>0</v>
      </c>
    </row>
    <row r="4550" spans="1:14" x14ac:dyDescent="0.25">
      <c r="A4550" s="5" t="s">
        <v>1684</v>
      </c>
      <c r="B4550" s="5" t="s">
        <v>32</v>
      </c>
      <c r="C4550" s="5" t="s">
        <v>33</v>
      </c>
      <c r="D4550" s="5" t="s">
        <v>27</v>
      </c>
      <c r="E4550" s="6">
        <v>236.96</v>
      </c>
      <c r="F4550" s="6">
        <v>0</v>
      </c>
      <c r="G4550" s="6">
        <v>236.96</v>
      </c>
      <c r="H4550" s="6">
        <v>198.8</v>
      </c>
      <c r="I4550" s="6">
        <v>38.159999999999997</v>
      </c>
      <c r="J4550" s="6">
        <v>0.58399999999999996</v>
      </c>
      <c r="K4550" s="6">
        <v>0</v>
      </c>
      <c r="L4550" s="6">
        <v>0.58399999999999996</v>
      </c>
      <c r="M4550" s="6">
        <v>0.49</v>
      </c>
      <c r="N4550" s="6">
        <v>9.3999999999999972E-2</v>
      </c>
    </row>
    <row r="4551" spans="1:14" x14ac:dyDescent="0.25">
      <c r="A4551" s="5" t="s">
        <v>1684</v>
      </c>
      <c r="B4551" s="5" t="s">
        <v>28</v>
      </c>
      <c r="C4551" s="5" t="s">
        <v>29</v>
      </c>
      <c r="D4551" s="5" t="s">
        <v>27</v>
      </c>
      <c r="E4551" s="6">
        <v>627.48</v>
      </c>
      <c r="F4551" s="6">
        <v>0</v>
      </c>
      <c r="G4551" s="6">
        <v>627.48</v>
      </c>
      <c r="H4551" s="6">
        <v>630.62</v>
      </c>
      <c r="I4551" s="6">
        <v>-3.1399999999999864</v>
      </c>
      <c r="J4551" s="6">
        <v>0</v>
      </c>
      <c r="K4551" s="6">
        <v>0</v>
      </c>
      <c r="L4551" s="6">
        <v>0</v>
      </c>
      <c r="M4551" s="6">
        <v>0</v>
      </c>
      <c r="N4551" s="6">
        <v>0</v>
      </c>
    </row>
    <row r="4552" spans="1:14" x14ac:dyDescent="0.25">
      <c r="A4552" s="5" t="s">
        <v>1684</v>
      </c>
      <c r="B4552" s="5" t="s">
        <v>34</v>
      </c>
      <c r="C4552" s="5" t="s">
        <v>33</v>
      </c>
      <c r="D4552" s="5" t="s">
        <v>27</v>
      </c>
      <c r="E4552" s="6">
        <v>1059.3800000000001</v>
      </c>
      <c r="F4552" s="6">
        <v>0</v>
      </c>
      <c r="G4552" s="6">
        <v>1059.3800000000001</v>
      </c>
      <c r="H4552" s="6">
        <v>888.8</v>
      </c>
      <c r="I4552" s="6">
        <v>170.58000000000015</v>
      </c>
      <c r="J4552" s="6">
        <v>0.58399999999999996</v>
      </c>
      <c r="K4552" s="6">
        <v>0</v>
      </c>
      <c r="L4552" s="6">
        <v>0.58399999999999996</v>
      </c>
      <c r="M4552" s="6">
        <v>0.49</v>
      </c>
      <c r="N4552" s="6">
        <v>9.3999999999999972E-2</v>
      </c>
    </row>
    <row r="4553" spans="1:14" x14ac:dyDescent="0.25">
      <c r="A4553" s="5" t="s">
        <v>1684</v>
      </c>
      <c r="B4553" s="5" t="s">
        <v>35</v>
      </c>
      <c r="C4553" s="5" t="s">
        <v>33</v>
      </c>
      <c r="D4553" s="5" t="s">
        <v>27</v>
      </c>
      <c r="E4553" s="6">
        <v>1247.6199999999999</v>
      </c>
      <c r="F4553" s="6">
        <v>0</v>
      </c>
      <c r="G4553" s="6">
        <v>1247.6199999999999</v>
      </c>
      <c r="H4553" s="6">
        <v>1046.7</v>
      </c>
      <c r="I4553" s="6">
        <v>200.91999999999985</v>
      </c>
      <c r="J4553" s="6">
        <v>12.263999999999999</v>
      </c>
      <c r="K4553" s="6">
        <v>0</v>
      </c>
      <c r="L4553" s="6">
        <v>12.263999999999999</v>
      </c>
      <c r="M4553" s="6">
        <v>10.289</v>
      </c>
      <c r="N4553" s="6">
        <v>1.9749999999999996</v>
      </c>
    </row>
    <row r="4554" spans="1:14" x14ac:dyDescent="0.25">
      <c r="A4554" s="5" t="s">
        <v>1684</v>
      </c>
      <c r="B4554" s="5" t="s">
        <v>36</v>
      </c>
      <c r="C4554" s="5" t="s">
        <v>29</v>
      </c>
      <c r="D4554" s="5" t="s">
        <v>27</v>
      </c>
      <c r="E4554" s="6">
        <v>1131.8</v>
      </c>
      <c r="F4554" s="6">
        <v>0</v>
      </c>
      <c r="G4554" s="6">
        <v>1131.8</v>
      </c>
      <c r="H4554" s="6">
        <v>1137.46</v>
      </c>
      <c r="I4554" s="6">
        <v>-5.6600000000000819</v>
      </c>
      <c r="J4554" s="6">
        <v>0</v>
      </c>
      <c r="K4554" s="6">
        <v>0</v>
      </c>
      <c r="L4554" s="6">
        <v>0</v>
      </c>
      <c r="M4554" s="6">
        <v>0</v>
      </c>
      <c r="N4554" s="6">
        <v>0</v>
      </c>
    </row>
    <row r="4555" spans="1:14" x14ac:dyDescent="0.25">
      <c r="A4555" s="5" t="s">
        <v>1684</v>
      </c>
      <c r="B4555" s="5" t="s">
        <v>37</v>
      </c>
      <c r="C4555" s="5" t="s">
        <v>29</v>
      </c>
      <c r="D4555" s="5" t="s">
        <v>27</v>
      </c>
      <c r="E4555" s="6">
        <v>2481.3000000000002</v>
      </c>
      <c r="F4555" s="6">
        <v>0</v>
      </c>
      <c r="G4555" s="6">
        <v>2481.3000000000002</v>
      </c>
      <c r="H4555" s="6">
        <v>2493.6999999999998</v>
      </c>
      <c r="I4555" s="6">
        <v>-12.399999999999636</v>
      </c>
      <c r="J4555" s="6">
        <v>0</v>
      </c>
      <c r="K4555" s="6">
        <v>0</v>
      </c>
      <c r="L4555" s="6">
        <v>0</v>
      </c>
      <c r="M4555" s="6">
        <v>0</v>
      </c>
      <c r="N4555" s="6">
        <v>0</v>
      </c>
    </row>
    <row r="4556" spans="1:14" x14ac:dyDescent="0.25">
      <c r="A4556" s="5" t="s">
        <v>1684</v>
      </c>
      <c r="B4556" s="5" t="s">
        <v>106</v>
      </c>
      <c r="C4556" s="5" t="s">
        <v>39</v>
      </c>
      <c r="D4556" s="5" t="s">
        <v>40</v>
      </c>
      <c r="E4556" s="6">
        <v>-65958.759999999995</v>
      </c>
      <c r="F4556" s="6">
        <v>0</v>
      </c>
      <c r="G4556" s="6">
        <v>-65958.759999999995</v>
      </c>
      <c r="H4556" s="6">
        <v>-65958.759999999995</v>
      </c>
      <c r="I4556" s="6">
        <v>0</v>
      </c>
      <c r="J4556" s="6">
        <v>-357.666</v>
      </c>
      <c r="K4556" s="6">
        <v>0</v>
      </c>
      <c r="L4556" s="6">
        <v>-357.666</v>
      </c>
      <c r="M4556" s="6">
        <v>-357.666</v>
      </c>
      <c r="N4556" s="6">
        <v>0</v>
      </c>
    </row>
    <row r="4557" spans="1:14" x14ac:dyDescent="0.25">
      <c r="A4557" s="5" t="s">
        <v>1684</v>
      </c>
      <c r="B4557" s="5" t="s">
        <v>1364</v>
      </c>
      <c r="C4557" s="5" t="s">
        <v>42</v>
      </c>
      <c r="D4557" s="5" t="s">
        <v>43</v>
      </c>
      <c r="E4557" s="6">
        <v>4501.47</v>
      </c>
      <c r="F4557" s="6">
        <v>0</v>
      </c>
      <c r="G4557" s="6">
        <v>4501.47</v>
      </c>
      <c r="H4557" s="6">
        <v>0</v>
      </c>
      <c r="I4557" s="6">
        <v>4501.47</v>
      </c>
      <c r="J4557" s="6">
        <v>4327</v>
      </c>
      <c r="K4557" s="6">
        <v>0</v>
      </c>
      <c r="L4557" s="6">
        <v>4327</v>
      </c>
      <c r="M4557" s="6">
        <v>0</v>
      </c>
      <c r="N4557" s="6">
        <v>4327</v>
      </c>
    </row>
    <row r="4558" spans="1:14" x14ac:dyDescent="0.25">
      <c r="A4558" s="5" t="s">
        <v>1684</v>
      </c>
      <c r="B4558" s="5" t="s">
        <v>107</v>
      </c>
      <c r="C4558" s="5" t="s">
        <v>42</v>
      </c>
      <c r="D4558" s="5" t="s">
        <v>43</v>
      </c>
      <c r="E4558" s="6">
        <v>235.68</v>
      </c>
      <c r="F4558" s="6">
        <v>235.24137931034483</v>
      </c>
      <c r="G4558" s="6">
        <v>0.4386206896551812</v>
      </c>
      <c r="H4558" s="6">
        <v>238.77</v>
      </c>
      <c r="I4558" s="6">
        <v>-3.0900000000000034</v>
      </c>
      <c r="J4558" s="6">
        <v>4300</v>
      </c>
      <c r="K4558" s="6">
        <v>4291.9921182266007</v>
      </c>
      <c r="L4558" s="6">
        <v>8.0078817733992764</v>
      </c>
      <c r="M4558" s="6">
        <v>4356.3720000000003</v>
      </c>
      <c r="N4558" s="6">
        <v>-56.372000000000298</v>
      </c>
    </row>
    <row r="4559" spans="1:14" x14ac:dyDescent="0.25">
      <c r="A4559" s="5" t="s">
        <v>1684</v>
      </c>
      <c r="B4559" s="5" t="s">
        <v>44</v>
      </c>
      <c r="C4559" s="5" t="s">
        <v>42</v>
      </c>
      <c r="D4559" s="5" t="s">
        <v>43</v>
      </c>
      <c r="E4559" s="6">
        <v>359.73</v>
      </c>
      <c r="F4559" s="6">
        <v>354.44776119402985</v>
      </c>
      <c r="G4559" s="6">
        <v>5.2822388059701666</v>
      </c>
      <c r="H4559" s="6">
        <v>356.22</v>
      </c>
      <c r="I4559" s="6">
        <v>3.5099999999999909</v>
      </c>
      <c r="J4559" s="6">
        <v>363</v>
      </c>
      <c r="K4559" s="6">
        <v>357.66567164179105</v>
      </c>
      <c r="L4559" s="6">
        <v>5.3343283582089498</v>
      </c>
      <c r="M4559" s="6">
        <v>359.45400000000001</v>
      </c>
      <c r="N4559" s="6">
        <v>3.5459999999999923</v>
      </c>
    </row>
    <row r="4560" spans="1:14" x14ac:dyDescent="0.25">
      <c r="A4560" s="5" t="s">
        <v>1684</v>
      </c>
      <c r="B4560" s="5" t="s">
        <v>99</v>
      </c>
      <c r="C4560" s="5" t="s">
        <v>42</v>
      </c>
      <c r="D4560" s="5" t="s">
        <v>43</v>
      </c>
      <c r="E4560" s="6">
        <v>1024</v>
      </c>
      <c r="F4560" s="6">
        <v>1022.0985221674877</v>
      </c>
      <c r="G4560" s="6">
        <v>1.9014778325123416</v>
      </c>
      <c r="H4560" s="6">
        <v>1037.43</v>
      </c>
      <c r="I4560" s="6">
        <v>-13.430000000000064</v>
      </c>
      <c r="J4560" s="6">
        <v>4300</v>
      </c>
      <c r="K4560" s="6">
        <v>4291.9921182266007</v>
      </c>
      <c r="L4560" s="6">
        <v>8.0078817733992764</v>
      </c>
      <c r="M4560" s="6">
        <v>4356.3720000000003</v>
      </c>
      <c r="N4560" s="6">
        <v>-56.372000000000298</v>
      </c>
    </row>
    <row r="4561" spans="1:14" x14ac:dyDescent="0.25">
      <c r="A4561" s="5" t="s">
        <v>1684</v>
      </c>
      <c r="B4561" s="5" t="s">
        <v>100</v>
      </c>
      <c r="C4561" s="5" t="s">
        <v>42</v>
      </c>
      <c r="D4561" s="5" t="s">
        <v>43</v>
      </c>
      <c r="E4561" s="6">
        <v>0</v>
      </c>
      <c r="F4561" s="6">
        <v>1312.9655172413793</v>
      </c>
      <c r="G4561" s="6">
        <v>-1312.9655172413793</v>
      </c>
      <c r="H4561" s="6">
        <v>1332.66</v>
      </c>
      <c r="I4561" s="6">
        <v>-1332.66</v>
      </c>
      <c r="J4561" s="6">
        <v>0</v>
      </c>
      <c r="K4561" s="6">
        <v>4291.9921182266007</v>
      </c>
      <c r="L4561" s="6">
        <v>-4291.9921182266007</v>
      </c>
      <c r="M4561" s="6">
        <v>4356.3720000000003</v>
      </c>
      <c r="N4561" s="6">
        <v>-4356.3720000000003</v>
      </c>
    </row>
    <row r="4562" spans="1:14" x14ac:dyDescent="0.25">
      <c r="A4562" s="5" t="s">
        <v>1684</v>
      </c>
      <c r="B4562" s="5" t="s">
        <v>47</v>
      </c>
      <c r="C4562" s="5" t="s">
        <v>42</v>
      </c>
      <c r="D4562" s="5" t="s">
        <v>43</v>
      </c>
      <c r="E4562" s="6">
        <v>2025.58</v>
      </c>
      <c r="F4562" s="6">
        <v>2018.0490196078431</v>
      </c>
      <c r="G4562" s="6">
        <v>7.5309803921568346</v>
      </c>
      <c r="H4562" s="6">
        <v>2058.41</v>
      </c>
      <c r="I4562" s="6">
        <v>-32.829999999999927</v>
      </c>
      <c r="J4562" s="6">
        <v>4308</v>
      </c>
      <c r="K4562" s="6">
        <v>4291.9921568627451</v>
      </c>
      <c r="L4562" s="6">
        <v>16.007843137254895</v>
      </c>
      <c r="M4562" s="6">
        <v>4377.8320000000003</v>
      </c>
      <c r="N4562" s="6">
        <v>-69.832000000000335</v>
      </c>
    </row>
    <row r="4563" spans="1:14" x14ac:dyDescent="0.25">
      <c r="A4563" s="5" t="s">
        <v>1684</v>
      </c>
      <c r="B4563" s="5" t="s">
        <v>101</v>
      </c>
      <c r="C4563" s="5" t="s">
        <v>42</v>
      </c>
      <c r="D4563" s="5" t="s">
        <v>43</v>
      </c>
      <c r="E4563" s="6">
        <v>3951.95</v>
      </c>
      <c r="F4563" s="6">
        <v>3854.9359605911332</v>
      </c>
      <c r="G4563" s="6">
        <v>97.014039408866665</v>
      </c>
      <c r="H4563" s="6">
        <v>3912.76</v>
      </c>
      <c r="I4563" s="6">
        <v>39.1899999999996</v>
      </c>
      <c r="J4563" s="6">
        <v>4400</v>
      </c>
      <c r="K4563" s="6">
        <v>4291.9921182266007</v>
      </c>
      <c r="L4563" s="6">
        <v>108.00788177339928</v>
      </c>
      <c r="M4563" s="6">
        <v>4356.3720000000003</v>
      </c>
      <c r="N4563" s="6">
        <v>43.627999999999702</v>
      </c>
    </row>
    <row r="4564" spans="1:14" x14ac:dyDescent="0.25">
      <c r="A4564" s="5" t="s">
        <v>1684</v>
      </c>
      <c r="B4564" s="5" t="s">
        <v>109</v>
      </c>
      <c r="C4564" s="5" t="s">
        <v>42</v>
      </c>
      <c r="D4564" s="5" t="s">
        <v>43</v>
      </c>
      <c r="E4564" s="6">
        <v>4302</v>
      </c>
      <c r="F4564" s="6">
        <v>4274.1083743842364</v>
      </c>
      <c r="G4564" s="6">
        <v>27.891625615763587</v>
      </c>
      <c r="H4564" s="6">
        <v>4338.22</v>
      </c>
      <c r="I4564" s="6">
        <v>-36.220000000000255</v>
      </c>
      <c r="J4564" s="6">
        <v>360</v>
      </c>
      <c r="K4564" s="6">
        <v>357.66600985221675</v>
      </c>
      <c r="L4564" s="6">
        <v>2.3339901477832541</v>
      </c>
      <c r="M4564" s="6">
        <v>363.03100000000001</v>
      </c>
      <c r="N4564" s="6">
        <v>-3.0310000000000059</v>
      </c>
    </row>
    <row r="4565" spans="1:14" x14ac:dyDescent="0.25">
      <c r="A4565" s="5" t="s">
        <v>1684</v>
      </c>
      <c r="B4565" s="5" t="s">
        <v>50</v>
      </c>
      <c r="C4565" s="5" t="s">
        <v>42</v>
      </c>
      <c r="D4565" s="5" t="s">
        <v>43</v>
      </c>
      <c r="E4565" s="6">
        <v>0</v>
      </c>
      <c r="F4565" s="6">
        <v>5350.0995024875619</v>
      </c>
      <c r="G4565" s="6">
        <v>-5350.0995024875619</v>
      </c>
      <c r="H4565" s="6">
        <v>5376.85</v>
      </c>
      <c r="I4565" s="6">
        <v>-5376.85</v>
      </c>
      <c r="J4565" s="6">
        <v>0</v>
      </c>
      <c r="K4565" s="6">
        <v>4291.9920398009954</v>
      </c>
      <c r="L4565" s="6">
        <v>-4291.9920398009954</v>
      </c>
      <c r="M4565" s="6">
        <v>4313.4520000000002</v>
      </c>
      <c r="N4565" s="6">
        <v>-4313.4520000000002</v>
      </c>
    </row>
    <row r="4566" spans="1:14" x14ac:dyDescent="0.25">
      <c r="A4566" s="5" t="s">
        <v>1684</v>
      </c>
      <c r="B4566" s="5" t="s">
        <v>103</v>
      </c>
      <c r="C4566" s="5" t="s">
        <v>42</v>
      </c>
      <c r="D4566" s="5" t="s">
        <v>43</v>
      </c>
      <c r="E4566" s="6">
        <v>21486.06</v>
      </c>
      <c r="F4566" s="6">
        <v>21526.138613861385</v>
      </c>
      <c r="G4566" s="6">
        <v>-40.078613861383928</v>
      </c>
      <c r="H4566" s="6">
        <v>21741.4</v>
      </c>
      <c r="I4566" s="6">
        <v>-255.34000000000015</v>
      </c>
      <c r="J4566" s="6">
        <v>4284</v>
      </c>
      <c r="K4566" s="6">
        <v>4291.9920792079211</v>
      </c>
      <c r="L4566" s="6">
        <v>-7.9920792079210514</v>
      </c>
      <c r="M4566" s="6">
        <v>4334.9120000000003</v>
      </c>
      <c r="N4566" s="6">
        <v>-50.912000000000262</v>
      </c>
    </row>
    <row r="4567" spans="1:14" x14ac:dyDescent="0.25">
      <c r="A4567" s="5" t="s">
        <v>1684</v>
      </c>
      <c r="B4567" s="5" t="s">
        <v>104</v>
      </c>
      <c r="C4567" s="5" t="s">
        <v>42</v>
      </c>
      <c r="D4567" s="5" t="s">
        <v>53</v>
      </c>
      <c r="E4567" s="6">
        <v>18751.32</v>
      </c>
      <c r="F4567" s="6">
        <v>18751.25373134328</v>
      </c>
      <c r="G4567" s="6">
        <v>6.6268656719330465E-2</v>
      </c>
      <c r="H4567" s="6">
        <v>18845.009999999998</v>
      </c>
      <c r="I4567" s="6">
        <v>-93.68999999999869</v>
      </c>
      <c r="J4567" s="6">
        <v>3219</v>
      </c>
      <c r="K4567" s="6">
        <v>3218.9940298507463</v>
      </c>
      <c r="L4567" s="6">
        <v>5.9701492536987644E-3</v>
      </c>
      <c r="M4567" s="6">
        <v>3235.0889999999999</v>
      </c>
      <c r="N4567" s="6">
        <v>-16.088999999999942</v>
      </c>
    </row>
    <row r="4568" spans="1:14" x14ac:dyDescent="0.25">
      <c r="A4568" s="5" t="s">
        <v>1684</v>
      </c>
      <c r="B4568" s="5" t="s">
        <v>54</v>
      </c>
      <c r="C4568" s="5" t="s">
        <v>42</v>
      </c>
      <c r="D4568" s="5" t="s">
        <v>55</v>
      </c>
      <c r="E4568" s="6">
        <v>216.7</v>
      </c>
      <c r="F4568" s="6">
        <v>212.45098039215685</v>
      </c>
      <c r="G4568" s="6">
        <v>4.2490196078431381</v>
      </c>
      <c r="H4568" s="6">
        <v>216.7</v>
      </c>
      <c r="I4568" s="6">
        <v>0</v>
      </c>
      <c r="J4568" s="6">
        <v>39.4</v>
      </c>
      <c r="K4568" s="6">
        <v>38.627450980392155</v>
      </c>
      <c r="L4568" s="6">
        <v>0.77254901960784395</v>
      </c>
      <c r="M4568" s="6">
        <v>39.4</v>
      </c>
      <c r="N4568" s="6">
        <v>0</v>
      </c>
    </row>
    <row r="4569" spans="1:14" x14ac:dyDescent="0.25">
      <c r="A4569" s="5" t="s">
        <v>1685</v>
      </c>
      <c r="B4569" s="5" t="s">
        <v>25</v>
      </c>
      <c r="C4569" s="5" t="s">
        <v>26</v>
      </c>
      <c r="D4569" s="5" t="s">
        <v>27</v>
      </c>
      <c r="E4569" s="6">
        <v>7683.73</v>
      </c>
      <c r="F4569" s="6">
        <v>0</v>
      </c>
      <c r="G4569" s="6">
        <v>7683.73</v>
      </c>
      <c r="H4569" s="6">
        <v>0</v>
      </c>
      <c r="I4569" s="6">
        <v>7683.73</v>
      </c>
      <c r="J4569" s="6">
        <v>0</v>
      </c>
      <c r="K4569" s="6">
        <v>0</v>
      </c>
      <c r="L4569" s="6">
        <v>0</v>
      </c>
      <c r="M4569" s="6">
        <v>0</v>
      </c>
      <c r="N4569" s="6">
        <v>0</v>
      </c>
    </row>
    <row r="4570" spans="1:14" x14ac:dyDescent="0.25">
      <c r="A4570" s="5" t="s">
        <v>1685</v>
      </c>
      <c r="B4570" s="5" t="s">
        <v>30</v>
      </c>
      <c r="C4570" s="5" t="s">
        <v>29</v>
      </c>
      <c r="D4570" s="5" t="s">
        <v>27</v>
      </c>
      <c r="E4570" s="6">
        <v>93.39</v>
      </c>
      <c r="F4570" s="6">
        <v>0</v>
      </c>
      <c r="G4570" s="6">
        <v>93.39</v>
      </c>
      <c r="H4570" s="6">
        <v>93.85</v>
      </c>
      <c r="I4570" s="6">
        <v>-0.45999999999999375</v>
      </c>
      <c r="J4570" s="6">
        <v>0</v>
      </c>
      <c r="K4570" s="6">
        <v>0</v>
      </c>
      <c r="L4570" s="6">
        <v>0</v>
      </c>
      <c r="M4570" s="6">
        <v>0</v>
      </c>
      <c r="N4570" s="6">
        <v>0</v>
      </c>
    </row>
    <row r="4571" spans="1:14" x14ac:dyDescent="0.25">
      <c r="A4571" s="5" t="s">
        <v>1685</v>
      </c>
      <c r="B4571" s="5" t="s">
        <v>31</v>
      </c>
      <c r="C4571" s="5" t="s">
        <v>29</v>
      </c>
      <c r="D4571" s="5" t="s">
        <v>27</v>
      </c>
      <c r="E4571" s="6">
        <v>418.88</v>
      </c>
      <c r="F4571" s="6">
        <v>0</v>
      </c>
      <c r="G4571" s="6">
        <v>418.88</v>
      </c>
      <c r="H4571" s="6">
        <v>420.95</v>
      </c>
      <c r="I4571" s="6">
        <v>-2.0699999999999932</v>
      </c>
      <c r="J4571" s="6">
        <v>0</v>
      </c>
      <c r="K4571" s="6">
        <v>0</v>
      </c>
      <c r="L4571" s="6">
        <v>0</v>
      </c>
      <c r="M4571" s="6">
        <v>0</v>
      </c>
      <c r="N4571" s="6">
        <v>0</v>
      </c>
    </row>
    <row r="4572" spans="1:14" x14ac:dyDescent="0.25">
      <c r="A4572" s="5" t="s">
        <v>1685</v>
      </c>
      <c r="B4572" s="5" t="s">
        <v>32</v>
      </c>
      <c r="C4572" s="5" t="s">
        <v>33</v>
      </c>
      <c r="D4572" s="5" t="s">
        <v>27</v>
      </c>
      <c r="E4572" s="6">
        <v>848.02</v>
      </c>
      <c r="F4572" s="6">
        <v>0</v>
      </c>
      <c r="G4572" s="6">
        <v>848.02</v>
      </c>
      <c r="H4572" s="6">
        <v>945.48</v>
      </c>
      <c r="I4572" s="6">
        <v>-97.460000000000036</v>
      </c>
      <c r="J4572" s="6">
        <v>2.09</v>
      </c>
      <c r="K4572" s="6">
        <v>0</v>
      </c>
      <c r="L4572" s="6">
        <v>2.09</v>
      </c>
      <c r="M4572" s="6">
        <v>2.33</v>
      </c>
      <c r="N4572" s="6">
        <v>-0.24000000000000021</v>
      </c>
    </row>
    <row r="4573" spans="1:14" x14ac:dyDescent="0.25">
      <c r="A4573" s="5" t="s">
        <v>1685</v>
      </c>
      <c r="B4573" s="5" t="s">
        <v>28</v>
      </c>
      <c r="C4573" s="5" t="s">
        <v>29</v>
      </c>
      <c r="D4573" s="5" t="s">
        <v>27</v>
      </c>
      <c r="E4573" s="6">
        <v>2984.38</v>
      </c>
      <c r="F4573" s="6">
        <v>0</v>
      </c>
      <c r="G4573" s="6">
        <v>2984.38</v>
      </c>
      <c r="H4573" s="6">
        <v>2999.1</v>
      </c>
      <c r="I4573" s="6">
        <v>-14.7199999999998</v>
      </c>
      <c r="J4573" s="6">
        <v>0</v>
      </c>
      <c r="K4573" s="6">
        <v>0</v>
      </c>
      <c r="L4573" s="6">
        <v>0</v>
      </c>
      <c r="M4573" s="6">
        <v>0</v>
      </c>
      <c r="N4573" s="6">
        <v>0</v>
      </c>
    </row>
    <row r="4574" spans="1:14" x14ac:dyDescent="0.25">
      <c r="A4574" s="5" t="s">
        <v>1685</v>
      </c>
      <c r="B4574" s="5" t="s">
        <v>34</v>
      </c>
      <c r="C4574" s="5" t="s">
        <v>33</v>
      </c>
      <c r="D4574" s="5" t="s">
        <v>27</v>
      </c>
      <c r="E4574" s="6">
        <v>3791.26</v>
      </c>
      <c r="F4574" s="6">
        <v>0</v>
      </c>
      <c r="G4574" s="6">
        <v>3791.26</v>
      </c>
      <c r="H4574" s="6">
        <v>4226.9799999999996</v>
      </c>
      <c r="I4574" s="6">
        <v>-435.71999999999935</v>
      </c>
      <c r="J4574" s="6">
        <v>2.09</v>
      </c>
      <c r="K4574" s="6">
        <v>0</v>
      </c>
      <c r="L4574" s="6">
        <v>2.09</v>
      </c>
      <c r="M4574" s="6">
        <v>2.33</v>
      </c>
      <c r="N4574" s="6">
        <v>-0.24000000000000021</v>
      </c>
    </row>
    <row r="4575" spans="1:14" x14ac:dyDescent="0.25">
      <c r="A4575" s="5" t="s">
        <v>1685</v>
      </c>
      <c r="B4575" s="5" t="s">
        <v>35</v>
      </c>
      <c r="C4575" s="5" t="s">
        <v>33</v>
      </c>
      <c r="D4575" s="5" t="s">
        <v>27</v>
      </c>
      <c r="E4575" s="6">
        <v>4464.93</v>
      </c>
      <c r="F4575" s="6">
        <v>0</v>
      </c>
      <c r="G4575" s="6">
        <v>4464.93</v>
      </c>
      <c r="H4575" s="6">
        <v>4977.9399999999996</v>
      </c>
      <c r="I4575" s="6">
        <v>-513.00999999999931</v>
      </c>
      <c r="J4575" s="6">
        <v>43.89</v>
      </c>
      <c r="K4575" s="6">
        <v>0</v>
      </c>
      <c r="L4575" s="6">
        <v>43.89</v>
      </c>
      <c r="M4575" s="6">
        <v>48.933</v>
      </c>
      <c r="N4575" s="6">
        <v>-5.0429999999999993</v>
      </c>
    </row>
    <row r="4576" spans="1:14" x14ac:dyDescent="0.25">
      <c r="A4576" s="5" t="s">
        <v>1685</v>
      </c>
      <c r="B4576" s="5" t="s">
        <v>36</v>
      </c>
      <c r="C4576" s="5" t="s">
        <v>29</v>
      </c>
      <c r="D4576" s="5" t="s">
        <v>27</v>
      </c>
      <c r="E4576" s="6">
        <v>5383</v>
      </c>
      <c r="F4576" s="6">
        <v>0</v>
      </c>
      <c r="G4576" s="6">
        <v>5383</v>
      </c>
      <c r="H4576" s="6">
        <v>5409.56</v>
      </c>
      <c r="I4576" s="6">
        <v>-26.5600000000004</v>
      </c>
      <c r="J4576" s="6">
        <v>0</v>
      </c>
      <c r="K4576" s="6">
        <v>0</v>
      </c>
      <c r="L4576" s="6">
        <v>0</v>
      </c>
      <c r="M4576" s="6">
        <v>0</v>
      </c>
      <c r="N4576" s="6">
        <v>0</v>
      </c>
    </row>
    <row r="4577" spans="1:14" x14ac:dyDescent="0.25">
      <c r="A4577" s="5" t="s">
        <v>1685</v>
      </c>
      <c r="B4577" s="5" t="s">
        <v>37</v>
      </c>
      <c r="C4577" s="5" t="s">
        <v>29</v>
      </c>
      <c r="D4577" s="5" t="s">
        <v>27</v>
      </c>
      <c r="E4577" s="6">
        <v>11801.41</v>
      </c>
      <c r="F4577" s="6">
        <v>0</v>
      </c>
      <c r="G4577" s="6">
        <v>11801.41</v>
      </c>
      <c r="H4577" s="6">
        <v>11859.64</v>
      </c>
      <c r="I4577" s="6">
        <v>-58.229999999999563</v>
      </c>
      <c r="J4577" s="6">
        <v>0</v>
      </c>
      <c r="K4577" s="6">
        <v>0</v>
      </c>
      <c r="L4577" s="6">
        <v>0</v>
      </c>
      <c r="M4577" s="6">
        <v>0</v>
      </c>
      <c r="N4577" s="6">
        <v>0</v>
      </c>
    </row>
    <row r="4578" spans="1:14" x14ac:dyDescent="0.25">
      <c r="A4578" s="5" t="s">
        <v>1685</v>
      </c>
      <c r="B4578" s="5" t="s">
        <v>106</v>
      </c>
      <c r="C4578" s="5" t="s">
        <v>39</v>
      </c>
      <c r="D4578" s="5" t="s">
        <v>40</v>
      </c>
      <c r="E4578" s="6">
        <v>-313688.89</v>
      </c>
      <c r="F4578" s="6">
        <v>0</v>
      </c>
      <c r="G4578" s="6">
        <v>-313688.89</v>
      </c>
      <c r="H4578" s="6">
        <v>-313688.89</v>
      </c>
      <c r="I4578" s="6">
        <v>0</v>
      </c>
      <c r="J4578" s="6">
        <v>-1701</v>
      </c>
      <c r="K4578" s="6">
        <v>0</v>
      </c>
      <c r="L4578" s="6">
        <v>-1701</v>
      </c>
      <c r="M4578" s="6">
        <v>-1701</v>
      </c>
      <c r="N4578" s="6">
        <v>0</v>
      </c>
    </row>
    <row r="4579" spans="1:14" x14ac:dyDescent="0.25">
      <c r="A4579" s="5" t="s">
        <v>1685</v>
      </c>
      <c r="B4579" s="5" t="s">
        <v>1364</v>
      </c>
      <c r="C4579" s="5" t="s">
        <v>42</v>
      </c>
      <c r="D4579" s="5" t="s">
        <v>43</v>
      </c>
      <c r="E4579" s="6">
        <v>21328.639999999999</v>
      </c>
      <c r="F4579" s="6">
        <v>0</v>
      </c>
      <c r="G4579" s="6">
        <v>21328.639999999999</v>
      </c>
      <c r="H4579" s="6">
        <v>0</v>
      </c>
      <c r="I4579" s="6">
        <v>21328.639999999999</v>
      </c>
      <c r="J4579" s="6">
        <v>20502</v>
      </c>
      <c r="K4579" s="6">
        <v>0</v>
      </c>
      <c r="L4579" s="6">
        <v>20502</v>
      </c>
      <c r="M4579" s="6">
        <v>0</v>
      </c>
      <c r="N4579" s="6">
        <v>20502</v>
      </c>
    </row>
    <row r="4580" spans="1:14" x14ac:dyDescent="0.25">
      <c r="A4580" s="5" t="s">
        <v>1685</v>
      </c>
      <c r="B4580" s="5" t="s">
        <v>107</v>
      </c>
      <c r="C4580" s="5" t="s">
        <v>42</v>
      </c>
      <c r="D4580" s="5" t="s">
        <v>43</v>
      </c>
      <c r="E4580" s="6">
        <v>1123.6099999999999</v>
      </c>
      <c r="F4580" s="6">
        <v>1118.7783251231526</v>
      </c>
      <c r="G4580" s="6">
        <v>4.8316748768472735</v>
      </c>
      <c r="H4580" s="6">
        <v>1135.56</v>
      </c>
      <c r="I4580" s="6">
        <v>-11.950000000000045</v>
      </c>
      <c r="J4580" s="6">
        <v>20500</v>
      </c>
      <c r="K4580" s="6">
        <v>20412</v>
      </c>
      <c r="L4580" s="6">
        <v>88</v>
      </c>
      <c r="M4580" s="6">
        <v>20718.18</v>
      </c>
      <c r="N4580" s="6">
        <v>-218.18000000000029</v>
      </c>
    </row>
    <row r="4581" spans="1:14" x14ac:dyDescent="0.25">
      <c r="A4581" s="5" t="s">
        <v>1685</v>
      </c>
      <c r="B4581" s="5" t="s">
        <v>44</v>
      </c>
      <c r="C4581" s="5" t="s">
        <v>42</v>
      </c>
      <c r="D4581" s="5" t="s">
        <v>43</v>
      </c>
      <c r="E4581" s="6">
        <v>1693.62</v>
      </c>
      <c r="F4581" s="6">
        <v>1685.6915422885572</v>
      </c>
      <c r="G4581" s="6">
        <v>7.9284577114426611</v>
      </c>
      <c r="H4581" s="6">
        <v>1694.12</v>
      </c>
      <c r="I4581" s="6">
        <v>-0.5</v>
      </c>
      <c r="J4581" s="6">
        <v>1709</v>
      </c>
      <c r="K4581" s="6">
        <v>1701</v>
      </c>
      <c r="L4581" s="6">
        <v>8</v>
      </c>
      <c r="M4581" s="6">
        <v>1709.5050000000001</v>
      </c>
      <c r="N4581" s="6">
        <v>-0.50500000000010914</v>
      </c>
    </row>
    <row r="4582" spans="1:14" x14ac:dyDescent="0.25">
      <c r="A4582" s="5" t="s">
        <v>1685</v>
      </c>
      <c r="B4582" s="5" t="s">
        <v>99</v>
      </c>
      <c r="C4582" s="5" t="s">
        <v>42</v>
      </c>
      <c r="D4582" s="5" t="s">
        <v>43</v>
      </c>
      <c r="E4582" s="6">
        <v>4881.87</v>
      </c>
      <c r="F4582" s="6">
        <v>4860.9162561576359</v>
      </c>
      <c r="G4582" s="6">
        <v>20.95374384236402</v>
      </c>
      <c r="H4582" s="6">
        <v>4933.83</v>
      </c>
      <c r="I4582" s="6">
        <v>-51.960000000000036</v>
      </c>
      <c r="J4582" s="6">
        <v>20500</v>
      </c>
      <c r="K4582" s="6">
        <v>20412</v>
      </c>
      <c r="L4582" s="6">
        <v>88</v>
      </c>
      <c r="M4582" s="6">
        <v>20718.18</v>
      </c>
      <c r="N4582" s="6">
        <v>-218.18000000000029</v>
      </c>
    </row>
    <row r="4583" spans="1:14" x14ac:dyDescent="0.25">
      <c r="A4583" s="5" t="s">
        <v>1685</v>
      </c>
      <c r="B4583" s="5" t="s">
        <v>100</v>
      </c>
      <c r="C4583" s="5" t="s">
        <v>42</v>
      </c>
      <c r="D4583" s="5" t="s">
        <v>43</v>
      </c>
      <c r="E4583" s="6">
        <v>5842.88</v>
      </c>
      <c r="F4583" s="6">
        <v>6244.2364532019701</v>
      </c>
      <c r="G4583" s="6">
        <v>-401.35645320197</v>
      </c>
      <c r="H4583" s="6">
        <v>6337.9</v>
      </c>
      <c r="I4583" s="6">
        <v>-495.01999999999953</v>
      </c>
      <c r="J4583" s="6">
        <v>19100</v>
      </c>
      <c r="K4583" s="6">
        <v>20412</v>
      </c>
      <c r="L4583" s="6">
        <v>-1312</v>
      </c>
      <c r="M4583" s="6">
        <v>20718.18</v>
      </c>
      <c r="N4583" s="6">
        <v>-1618.1800000000003</v>
      </c>
    </row>
    <row r="4584" spans="1:14" x14ac:dyDescent="0.25">
      <c r="A4584" s="5" t="s">
        <v>1685</v>
      </c>
      <c r="B4584" s="5" t="s">
        <v>47</v>
      </c>
      <c r="C4584" s="5" t="s">
        <v>42</v>
      </c>
      <c r="D4584" s="5" t="s">
        <v>43</v>
      </c>
      <c r="E4584" s="6">
        <v>9783.7099999999991</v>
      </c>
      <c r="F4584" s="6">
        <v>9597.5196078431363</v>
      </c>
      <c r="G4584" s="6">
        <v>186.1903921568628</v>
      </c>
      <c r="H4584" s="6">
        <v>9789.4699999999993</v>
      </c>
      <c r="I4584" s="6">
        <v>-5.7600000000002183</v>
      </c>
      <c r="J4584" s="6">
        <v>20808</v>
      </c>
      <c r="K4584" s="6">
        <v>20412</v>
      </c>
      <c r="L4584" s="6">
        <v>396</v>
      </c>
      <c r="M4584" s="6">
        <v>20820.240000000002</v>
      </c>
      <c r="N4584" s="6">
        <v>-12.240000000001601</v>
      </c>
    </row>
    <row r="4585" spans="1:14" x14ac:dyDescent="0.25">
      <c r="A4585" s="5" t="s">
        <v>1685</v>
      </c>
      <c r="B4585" s="5" t="s">
        <v>101</v>
      </c>
      <c r="C4585" s="5" t="s">
        <v>42</v>
      </c>
      <c r="D4585" s="5" t="s">
        <v>43</v>
      </c>
      <c r="E4585" s="6">
        <v>17698.439999999999</v>
      </c>
      <c r="F4585" s="6">
        <v>18333.428571428572</v>
      </c>
      <c r="G4585" s="6">
        <v>-634.98857142857378</v>
      </c>
      <c r="H4585" s="6">
        <v>18608.43</v>
      </c>
      <c r="I4585" s="6">
        <v>-909.9900000000016</v>
      </c>
      <c r="J4585" s="6">
        <v>19705</v>
      </c>
      <c r="K4585" s="6">
        <v>20412</v>
      </c>
      <c r="L4585" s="6">
        <v>-707</v>
      </c>
      <c r="M4585" s="6">
        <v>20718.18</v>
      </c>
      <c r="N4585" s="6">
        <v>-1013.1800000000003</v>
      </c>
    </row>
    <row r="4586" spans="1:14" x14ac:dyDescent="0.25">
      <c r="A4586" s="5" t="s">
        <v>1685</v>
      </c>
      <c r="B4586" s="5" t="s">
        <v>109</v>
      </c>
      <c r="C4586" s="5" t="s">
        <v>42</v>
      </c>
      <c r="D4586" s="5" t="s">
        <v>43</v>
      </c>
      <c r="E4586" s="6">
        <v>20315</v>
      </c>
      <c r="F4586" s="6">
        <v>20326.94581280788</v>
      </c>
      <c r="G4586" s="6">
        <v>-11.945812807880429</v>
      </c>
      <c r="H4586" s="6">
        <v>20631.849999999999</v>
      </c>
      <c r="I4586" s="6">
        <v>-316.84999999999854</v>
      </c>
      <c r="J4586" s="6">
        <v>1700</v>
      </c>
      <c r="K4586" s="6">
        <v>1701</v>
      </c>
      <c r="L4586" s="6">
        <v>-1</v>
      </c>
      <c r="M4586" s="6">
        <v>1726.5150000000001</v>
      </c>
      <c r="N4586" s="6">
        <v>-26.5150000000001</v>
      </c>
    </row>
    <row r="4587" spans="1:14" x14ac:dyDescent="0.25">
      <c r="A4587" s="5" t="s">
        <v>1685</v>
      </c>
      <c r="B4587" s="5" t="s">
        <v>50</v>
      </c>
      <c r="C4587" s="5" t="s">
        <v>42</v>
      </c>
      <c r="D4587" s="5" t="s">
        <v>43</v>
      </c>
      <c r="E4587" s="6">
        <v>0</v>
      </c>
      <c r="F4587" s="6">
        <v>25444.169154228857</v>
      </c>
      <c r="G4587" s="6">
        <v>-25444.169154228857</v>
      </c>
      <c r="H4587" s="6">
        <v>25571.39</v>
      </c>
      <c r="I4587" s="6">
        <v>-25571.39</v>
      </c>
      <c r="J4587" s="6">
        <v>0</v>
      </c>
      <c r="K4587" s="6">
        <v>20412</v>
      </c>
      <c r="L4587" s="6">
        <v>-20412</v>
      </c>
      <c r="M4587" s="6">
        <v>20514.060000000001</v>
      </c>
      <c r="N4587" s="6">
        <v>-20514.060000000001</v>
      </c>
    </row>
    <row r="4588" spans="1:14" x14ac:dyDescent="0.25">
      <c r="A4588" s="5" t="s">
        <v>1685</v>
      </c>
      <c r="B4588" s="5" t="s">
        <v>103</v>
      </c>
      <c r="C4588" s="5" t="s">
        <v>42</v>
      </c>
      <c r="D4588" s="5" t="s">
        <v>43</v>
      </c>
      <c r="E4588" s="6">
        <v>103337.71</v>
      </c>
      <c r="F4588" s="6">
        <v>102374.75247524753</v>
      </c>
      <c r="G4588" s="6">
        <v>962.95752475247718</v>
      </c>
      <c r="H4588" s="6">
        <v>103398.5</v>
      </c>
      <c r="I4588" s="6">
        <v>-60.789999999993597</v>
      </c>
      <c r="J4588" s="6">
        <v>20604</v>
      </c>
      <c r="K4588" s="6">
        <v>20412</v>
      </c>
      <c r="L4588" s="6">
        <v>192</v>
      </c>
      <c r="M4588" s="6">
        <v>20616.12</v>
      </c>
      <c r="N4588" s="6">
        <v>-12.119999999998981</v>
      </c>
    </row>
    <row r="4589" spans="1:14" x14ac:dyDescent="0.25">
      <c r="A4589" s="5" t="s">
        <v>1685</v>
      </c>
      <c r="B4589" s="5" t="s">
        <v>104</v>
      </c>
      <c r="C4589" s="5" t="s">
        <v>42</v>
      </c>
      <c r="D4589" s="5" t="s">
        <v>53</v>
      </c>
      <c r="E4589" s="6">
        <v>89183.81</v>
      </c>
      <c r="F4589" s="6">
        <v>89177.850746268654</v>
      </c>
      <c r="G4589" s="6">
        <v>5.9592537313437788</v>
      </c>
      <c r="H4589" s="6">
        <v>89623.74</v>
      </c>
      <c r="I4589" s="6">
        <v>-439.93000000000757</v>
      </c>
      <c r="J4589" s="6">
        <v>15310</v>
      </c>
      <c r="K4589" s="6">
        <v>15309</v>
      </c>
      <c r="L4589" s="6">
        <v>1</v>
      </c>
      <c r="M4589" s="6">
        <v>15385.545</v>
      </c>
      <c r="N4589" s="6">
        <v>-75.545000000000073</v>
      </c>
    </row>
    <row r="4590" spans="1:14" x14ac:dyDescent="0.25">
      <c r="A4590" s="5" t="s">
        <v>1685</v>
      </c>
      <c r="B4590" s="5" t="s">
        <v>54</v>
      </c>
      <c r="C4590" s="5" t="s">
        <v>42</v>
      </c>
      <c r="D4590" s="5" t="s">
        <v>55</v>
      </c>
      <c r="E4590" s="6">
        <v>1030.5999999999999</v>
      </c>
      <c r="F4590" s="6">
        <v>1010.392156862745</v>
      </c>
      <c r="G4590" s="6">
        <v>20.20784313725494</v>
      </c>
      <c r="H4590" s="6">
        <v>1030.5999999999999</v>
      </c>
      <c r="I4590" s="6">
        <v>0</v>
      </c>
      <c r="J4590" s="6">
        <v>187.38200000000001</v>
      </c>
      <c r="K4590" s="6">
        <v>183.70784313725491</v>
      </c>
      <c r="L4590" s="6">
        <v>3.6741568627450931</v>
      </c>
      <c r="M4590" s="6">
        <v>187.38200000000001</v>
      </c>
      <c r="N4590" s="6">
        <v>0</v>
      </c>
    </row>
    <row r="4591" spans="1:14" x14ac:dyDescent="0.25">
      <c r="A4591" s="5" t="s">
        <v>1686</v>
      </c>
      <c r="B4591" s="5" t="s">
        <v>25</v>
      </c>
      <c r="C4591" s="5" t="s">
        <v>26</v>
      </c>
      <c r="D4591" s="5" t="s">
        <v>27</v>
      </c>
      <c r="E4591" s="6">
        <v>82.26</v>
      </c>
      <c r="F4591" s="6">
        <v>0</v>
      </c>
      <c r="G4591" s="6">
        <v>82.26</v>
      </c>
      <c r="H4591" s="6">
        <v>0</v>
      </c>
      <c r="I4591" s="6">
        <v>82.26</v>
      </c>
      <c r="J4591" s="6">
        <v>0</v>
      </c>
      <c r="K4591" s="6">
        <v>0</v>
      </c>
      <c r="L4591" s="6">
        <v>0</v>
      </c>
      <c r="M4591" s="6">
        <v>0</v>
      </c>
      <c r="N4591" s="6">
        <v>0</v>
      </c>
    </row>
    <row r="4592" spans="1:14" x14ac:dyDescent="0.25">
      <c r="A4592" s="5" t="s">
        <v>1686</v>
      </c>
      <c r="B4592" s="5" t="s">
        <v>258</v>
      </c>
      <c r="C4592" s="5" t="s">
        <v>33</v>
      </c>
      <c r="D4592" s="5" t="s">
        <v>27</v>
      </c>
      <c r="E4592" s="6">
        <v>6.93</v>
      </c>
      <c r="F4592" s="6">
        <v>0</v>
      </c>
      <c r="G4592" s="6">
        <v>6.93</v>
      </c>
      <c r="H4592" s="6">
        <v>7.5</v>
      </c>
      <c r="I4592" s="6">
        <v>-0.57000000000000028</v>
      </c>
      <c r="J4592" s="6">
        <v>0.59</v>
      </c>
      <c r="K4592" s="6">
        <v>0</v>
      </c>
      <c r="L4592" s="6">
        <v>0.59</v>
      </c>
      <c r="M4592" s="6">
        <v>0.63900000000000001</v>
      </c>
      <c r="N4592" s="6">
        <v>-4.9000000000000044E-2</v>
      </c>
    </row>
    <row r="4593" spans="1:14" x14ac:dyDescent="0.25">
      <c r="A4593" s="5" t="s">
        <v>1686</v>
      </c>
      <c r="B4593" s="5" t="s">
        <v>259</v>
      </c>
      <c r="C4593" s="5" t="s">
        <v>33</v>
      </c>
      <c r="D4593" s="5" t="s">
        <v>27</v>
      </c>
      <c r="E4593" s="6">
        <v>17.78</v>
      </c>
      <c r="F4593" s="6">
        <v>0</v>
      </c>
      <c r="G4593" s="6">
        <v>17.78</v>
      </c>
      <c r="H4593" s="6">
        <v>19.25</v>
      </c>
      <c r="I4593" s="6">
        <v>-1.4699999999999989</v>
      </c>
      <c r="J4593" s="6">
        <v>0.59</v>
      </c>
      <c r="K4593" s="6">
        <v>0</v>
      </c>
      <c r="L4593" s="6">
        <v>0.59</v>
      </c>
      <c r="M4593" s="6">
        <v>0.63900000000000001</v>
      </c>
      <c r="N4593" s="6">
        <v>-4.9000000000000044E-2</v>
      </c>
    </row>
    <row r="4594" spans="1:14" x14ac:dyDescent="0.25">
      <c r="A4594" s="5" t="s">
        <v>1686</v>
      </c>
      <c r="B4594" s="5" t="s">
        <v>260</v>
      </c>
      <c r="C4594" s="5" t="s">
        <v>33</v>
      </c>
      <c r="D4594" s="5" t="s">
        <v>27</v>
      </c>
      <c r="E4594" s="6">
        <v>592.66</v>
      </c>
      <c r="F4594" s="6">
        <v>0</v>
      </c>
      <c r="G4594" s="6">
        <v>592.66</v>
      </c>
      <c r="H4594" s="6">
        <v>641.57000000000005</v>
      </c>
      <c r="I4594" s="6">
        <v>-48.910000000000082</v>
      </c>
      <c r="J4594" s="6">
        <v>5.9</v>
      </c>
      <c r="K4594" s="6">
        <v>0</v>
      </c>
      <c r="L4594" s="6">
        <v>5.9</v>
      </c>
      <c r="M4594" s="6">
        <v>6.3869999999999996</v>
      </c>
      <c r="N4594" s="6">
        <v>-0.48699999999999921</v>
      </c>
    </row>
    <row r="4595" spans="1:14" x14ac:dyDescent="0.25">
      <c r="A4595" s="5" t="s">
        <v>1686</v>
      </c>
      <c r="B4595" s="5" t="s">
        <v>545</v>
      </c>
      <c r="C4595" s="5" t="s">
        <v>39</v>
      </c>
      <c r="D4595" s="5" t="s">
        <v>43</v>
      </c>
      <c r="E4595" s="6">
        <v>-3178.29</v>
      </c>
      <c r="F4595" s="6">
        <v>0</v>
      </c>
      <c r="G4595" s="6">
        <v>-3178.29</v>
      </c>
      <c r="H4595" s="6">
        <v>-3178.29</v>
      </c>
      <c r="I4595" s="6">
        <v>0</v>
      </c>
      <c r="J4595" s="6">
        <v>-2970</v>
      </c>
      <c r="K4595" s="6">
        <v>0</v>
      </c>
      <c r="L4595" s="6">
        <v>-2970</v>
      </c>
      <c r="M4595" s="6">
        <v>-2970</v>
      </c>
      <c r="N4595" s="6">
        <v>0</v>
      </c>
    </row>
    <row r="4596" spans="1:14" x14ac:dyDescent="0.25">
      <c r="A4596" s="5" t="s">
        <v>1686</v>
      </c>
      <c r="B4596" s="5" t="s">
        <v>262</v>
      </c>
      <c r="C4596" s="5" t="s">
        <v>42</v>
      </c>
      <c r="D4596" s="5" t="s">
        <v>43</v>
      </c>
      <c r="E4596" s="6">
        <v>253.74</v>
      </c>
      <c r="F4596" s="6">
        <v>248.19526627218934</v>
      </c>
      <c r="G4596" s="6">
        <v>5.5447337278106659</v>
      </c>
      <c r="H4596" s="6">
        <v>251.67</v>
      </c>
      <c r="I4596" s="6">
        <v>2.0700000000000216</v>
      </c>
      <c r="J4596" s="6">
        <v>501</v>
      </c>
      <c r="K4596" s="6">
        <v>490.05029585798815</v>
      </c>
      <c r="L4596" s="6">
        <v>10.949704142011853</v>
      </c>
      <c r="M4596" s="6">
        <v>496.911</v>
      </c>
      <c r="N4596" s="6">
        <v>4.0889999999999986</v>
      </c>
    </row>
    <row r="4597" spans="1:14" x14ac:dyDescent="0.25">
      <c r="A4597" s="5" t="s">
        <v>1686</v>
      </c>
      <c r="B4597" s="5" t="s">
        <v>649</v>
      </c>
      <c r="C4597" s="5" t="s">
        <v>42</v>
      </c>
      <c r="D4597" s="5" t="s">
        <v>43</v>
      </c>
      <c r="E4597" s="6">
        <v>2224.92</v>
      </c>
      <c r="F4597" s="6">
        <v>2224.9162561576354</v>
      </c>
      <c r="G4597" s="6">
        <v>3.7438423646563024E-3</v>
      </c>
      <c r="H4597" s="6">
        <v>2258.29</v>
      </c>
      <c r="I4597" s="6">
        <v>-33.369999999999891</v>
      </c>
      <c r="J4597" s="6">
        <v>2970</v>
      </c>
      <c r="K4597" s="6">
        <v>2970</v>
      </c>
      <c r="L4597" s="6">
        <v>0</v>
      </c>
      <c r="M4597" s="6">
        <v>3014.55</v>
      </c>
      <c r="N4597" s="6">
        <v>-44.550000000000182</v>
      </c>
    </row>
    <row r="4598" spans="1:14" x14ac:dyDescent="0.25">
      <c r="A4598" s="5" t="s">
        <v>1687</v>
      </c>
      <c r="B4598" s="5" t="s">
        <v>25</v>
      </c>
      <c r="C4598" s="5" t="s">
        <v>26</v>
      </c>
      <c r="D4598" s="5" t="s">
        <v>27</v>
      </c>
      <c r="E4598" s="6">
        <v>595.25</v>
      </c>
      <c r="F4598" s="6">
        <v>0</v>
      </c>
      <c r="G4598" s="6">
        <v>595.25</v>
      </c>
      <c r="H4598" s="6">
        <v>0</v>
      </c>
      <c r="I4598" s="6">
        <v>595.25</v>
      </c>
      <c r="J4598" s="6">
        <v>0</v>
      </c>
      <c r="K4598" s="6">
        <v>0</v>
      </c>
      <c r="L4598" s="6">
        <v>0</v>
      </c>
      <c r="M4598" s="6">
        <v>0</v>
      </c>
      <c r="N4598" s="6">
        <v>0</v>
      </c>
    </row>
    <row r="4599" spans="1:14" x14ac:dyDescent="0.25">
      <c r="A4599" s="5" t="s">
        <v>1687</v>
      </c>
      <c r="B4599" s="5" t="s">
        <v>258</v>
      </c>
      <c r="C4599" s="5" t="s">
        <v>33</v>
      </c>
      <c r="D4599" s="5" t="s">
        <v>27</v>
      </c>
      <c r="E4599" s="6">
        <v>59.87</v>
      </c>
      <c r="F4599" s="6">
        <v>0</v>
      </c>
      <c r="G4599" s="6">
        <v>59.87</v>
      </c>
      <c r="H4599" s="6">
        <v>64.2</v>
      </c>
      <c r="I4599" s="6">
        <v>-4.3300000000000054</v>
      </c>
      <c r="J4599" s="6">
        <v>5.0999999999999996</v>
      </c>
      <c r="K4599" s="6">
        <v>0</v>
      </c>
      <c r="L4599" s="6">
        <v>5.0999999999999996</v>
      </c>
      <c r="M4599" s="6">
        <v>5.4690000000000003</v>
      </c>
      <c r="N4599" s="6">
        <v>-0.36900000000000066</v>
      </c>
    </row>
    <row r="4600" spans="1:14" x14ac:dyDescent="0.25">
      <c r="A4600" s="5" t="s">
        <v>1687</v>
      </c>
      <c r="B4600" s="5" t="s">
        <v>259</v>
      </c>
      <c r="C4600" s="5" t="s">
        <v>33</v>
      </c>
      <c r="D4600" s="5" t="s">
        <v>27</v>
      </c>
      <c r="E4600" s="6">
        <v>153.71</v>
      </c>
      <c r="F4600" s="6">
        <v>0</v>
      </c>
      <c r="G4600" s="6">
        <v>153.71</v>
      </c>
      <c r="H4600" s="6">
        <v>164.83</v>
      </c>
      <c r="I4600" s="6">
        <v>-11.120000000000005</v>
      </c>
      <c r="J4600" s="6">
        <v>5.0999999999999996</v>
      </c>
      <c r="K4600" s="6">
        <v>0</v>
      </c>
      <c r="L4600" s="6">
        <v>5.0999999999999996</v>
      </c>
      <c r="M4600" s="6">
        <v>5.4690000000000003</v>
      </c>
      <c r="N4600" s="6">
        <v>-0.36900000000000066</v>
      </c>
    </row>
    <row r="4601" spans="1:14" x14ac:dyDescent="0.25">
      <c r="A4601" s="5" t="s">
        <v>1687</v>
      </c>
      <c r="B4601" s="5" t="s">
        <v>260</v>
      </c>
      <c r="C4601" s="5" t="s">
        <v>33</v>
      </c>
      <c r="D4601" s="5" t="s">
        <v>27</v>
      </c>
      <c r="E4601" s="6">
        <v>5122.95</v>
      </c>
      <c r="F4601" s="6">
        <v>0</v>
      </c>
      <c r="G4601" s="6">
        <v>5122.95</v>
      </c>
      <c r="H4601" s="6">
        <v>5492.26</v>
      </c>
      <c r="I4601" s="6">
        <v>-369.3100000000004</v>
      </c>
      <c r="J4601" s="6">
        <v>51</v>
      </c>
      <c r="K4601" s="6">
        <v>0</v>
      </c>
      <c r="L4601" s="6">
        <v>51</v>
      </c>
      <c r="M4601" s="6">
        <v>54.676000000000002</v>
      </c>
      <c r="N4601" s="6">
        <v>-3.6760000000000019</v>
      </c>
    </row>
    <row r="4602" spans="1:14" x14ac:dyDescent="0.25">
      <c r="A4602" s="5" t="s">
        <v>1687</v>
      </c>
      <c r="B4602" s="5" t="s">
        <v>1507</v>
      </c>
      <c r="C4602" s="5" t="s">
        <v>39</v>
      </c>
      <c r="D4602" s="5" t="s">
        <v>43</v>
      </c>
      <c r="E4602" s="6">
        <v>-33493.120000000003</v>
      </c>
      <c r="F4602" s="6">
        <v>0</v>
      </c>
      <c r="G4602" s="6">
        <v>-33493.120000000003</v>
      </c>
      <c r="H4602" s="6">
        <v>-33492.99</v>
      </c>
      <c r="I4602" s="6">
        <v>-0.13000000000465661</v>
      </c>
      <c r="J4602" s="6">
        <v>-25425</v>
      </c>
      <c r="K4602" s="6">
        <v>0</v>
      </c>
      <c r="L4602" s="6">
        <v>-25425</v>
      </c>
      <c r="M4602" s="6">
        <v>-25425</v>
      </c>
      <c r="N4602" s="6">
        <v>0</v>
      </c>
    </row>
    <row r="4603" spans="1:14" x14ac:dyDescent="0.25">
      <c r="A4603" s="5" t="s">
        <v>1687</v>
      </c>
      <c r="B4603" s="5" t="s">
        <v>1557</v>
      </c>
      <c r="C4603" s="5" t="s">
        <v>42</v>
      </c>
      <c r="D4603" s="5" t="s">
        <v>43</v>
      </c>
      <c r="E4603" s="6">
        <v>5028.9399999999996</v>
      </c>
      <c r="F4603" s="6">
        <v>4992.1992110453648</v>
      </c>
      <c r="G4603" s="6">
        <v>36.740788954634809</v>
      </c>
      <c r="H4603" s="6">
        <v>5062.09</v>
      </c>
      <c r="I4603" s="6">
        <v>-33.150000000000546</v>
      </c>
      <c r="J4603" s="6">
        <v>4226</v>
      </c>
      <c r="K4603" s="6">
        <v>4195.125246548323</v>
      </c>
      <c r="L4603" s="6">
        <v>30.874753451676952</v>
      </c>
      <c r="M4603" s="6">
        <v>4253.857</v>
      </c>
      <c r="N4603" s="6">
        <v>-27.856999999999971</v>
      </c>
    </row>
    <row r="4604" spans="1:14" x14ac:dyDescent="0.25">
      <c r="A4604" s="5" t="s">
        <v>1687</v>
      </c>
      <c r="B4604" s="5" t="s">
        <v>1558</v>
      </c>
      <c r="C4604" s="5" t="s">
        <v>42</v>
      </c>
      <c r="D4604" s="5" t="s">
        <v>43</v>
      </c>
      <c r="E4604" s="6">
        <v>22532.400000000001</v>
      </c>
      <c r="F4604" s="6">
        <v>22374</v>
      </c>
      <c r="G4604" s="6">
        <v>158.40000000000146</v>
      </c>
      <c r="H4604" s="6">
        <v>22709.61</v>
      </c>
      <c r="I4604" s="6">
        <v>-177.20999999999913</v>
      </c>
      <c r="J4604" s="6">
        <v>25605</v>
      </c>
      <c r="K4604" s="6">
        <v>25425</v>
      </c>
      <c r="L4604" s="6">
        <v>180</v>
      </c>
      <c r="M4604" s="6">
        <v>25806.375</v>
      </c>
      <c r="N4604" s="6">
        <v>-201.375</v>
      </c>
    </row>
    <row r="4605" spans="1:14" x14ac:dyDescent="0.25">
      <c r="A4605" s="5" t="s">
        <v>1688</v>
      </c>
      <c r="B4605" s="5" t="s">
        <v>25</v>
      </c>
      <c r="C4605" s="5" t="s">
        <v>26</v>
      </c>
      <c r="D4605" s="5" t="s">
        <v>27</v>
      </c>
      <c r="E4605" s="6">
        <v>303.57</v>
      </c>
      <c r="F4605" s="6">
        <v>0</v>
      </c>
      <c r="G4605" s="6">
        <v>303.57</v>
      </c>
      <c r="H4605" s="6">
        <v>0</v>
      </c>
      <c r="I4605" s="6">
        <v>303.57</v>
      </c>
      <c r="J4605" s="6">
        <v>0</v>
      </c>
      <c r="K4605" s="6">
        <v>0</v>
      </c>
      <c r="L4605" s="6">
        <v>0</v>
      </c>
      <c r="M4605" s="6">
        <v>0</v>
      </c>
      <c r="N4605" s="6">
        <v>0</v>
      </c>
    </row>
    <row r="4606" spans="1:14" x14ac:dyDescent="0.25">
      <c r="A4606" s="5" t="s">
        <v>1688</v>
      </c>
      <c r="B4606" s="5" t="s">
        <v>258</v>
      </c>
      <c r="C4606" s="5" t="s">
        <v>33</v>
      </c>
      <c r="D4606" s="5" t="s">
        <v>27</v>
      </c>
      <c r="E4606" s="6">
        <v>150.04</v>
      </c>
      <c r="F4606" s="6">
        <v>0</v>
      </c>
      <c r="G4606" s="6">
        <v>150.04</v>
      </c>
      <c r="H4606" s="6">
        <v>154.19</v>
      </c>
      <c r="I4606" s="6">
        <v>-4.1500000000000057</v>
      </c>
      <c r="J4606" s="6">
        <v>12.78</v>
      </c>
      <c r="K4606" s="6">
        <v>0</v>
      </c>
      <c r="L4606" s="6">
        <v>12.78</v>
      </c>
      <c r="M4606" s="6">
        <v>13.135</v>
      </c>
      <c r="N4606" s="6">
        <v>-0.35500000000000043</v>
      </c>
    </row>
    <row r="4607" spans="1:14" x14ac:dyDescent="0.25">
      <c r="A4607" s="5" t="s">
        <v>1688</v>
      </c>
      <c r="B4607" s="5" t="s">
        <v>259</v>
      </c>
      <c r="C4607" s="5" t="s">
        <v>33</v>
      </c>
      <c r="D4607" s="5" t="s">
        <v>27</v>
      </c>
      <c r="E4607" s="6">
        <v>385.19</v>
      </c>
      <c r="F4607" s="6">
        <v>0</v>
      </c>
      <c r="G4607" s="6">
        <v>385.19</v>
      </c>
      <c r="H4607" s="6">
        <v>395.88</v>
      </c>
      <c r="I4607" s="6">
        <v>-10.689999999999998</v>
      </c>
      <c r="J4607" s="6">
        <v>12.78</v>
      </c>
      <c r="K4607" s="6">
        <v>0</v>
      </c>
      <c r="L4607" s="6">
        <v>12.78</v>
      </c>
      <c r="M4607" s="6">
        <v>13.135</v>
      </c>
      <c r="N4607" s="6">
        <v>-0.35500000000000043</v>
      </c>
    </row>
    <row r="4608" spans="1:14" x14ac:dyDescent="0.25">
      <c r="A4608" s="5" t="s">
        <v>1688</v>
      </c>
      <c r="B4608" s="5" t="s">
        <v>260</v>
      </c>
      <c r="C4608" s="5" t="s">
        <v>33</v>
      </c>
      <c r="D4608" s="5" t="s">
        <v>27</v>
      </c>
      <c r="E4608" s="6">
        <v>12837.51</v>
      </c>
      <c r="F4608" s="6">
        <v>0</v>
      </c>
      <c r="G4608" s="6">
        <v>12837.51</v>
      </c>
      <c r="H4608" s="6">
        <v>13191.14</v>
      </c>
      <c r="I4608" s="6">
        <v>-353.6299999999992</v>
      </c>
      <c r="J4608" s="6">
        <v>127.8</v>
      </c>
      <c r="K4608" s="6">
        <v>0</v>
      </c>
      <c r="L4608" s="6">
        <v>127.8</v>
      </c>
      <c r="M4608" s="6">
        <v>131.32</v>
      </c>
      <c r="N4608" s="6">
        <v>-3.519999999999996</v>
      </c>
    </row>
    <row r="4609" spans="1:14" x14ac:dyDescent="0.25">
      <c r="A4609" s="5" t="s">
        <v>1688</v>
      </c>
      <c r="B4609" s="5" t="s">
        <v>1535</v>
      </c>
      <c r="C4609" s="5" t="s">
        <v>39</v>
      </c>
      <c r="D4609" s="5" t="s">
        <v>43</v>
      </c>
      <c r="E4609" s="6">
        <v>-80442.759999999995</v>
      </c>
      <c r="F4609" s="6">
        <v>0</v>
      </c>
      <c r="G4609" s="6">
        <v>-80442.759999999995</v>
      </c>
      <c r="H4609" s="6">
        <v>-80442.45</v>
      </c>
      <c r="I4609" s="6">
        <v>-0.30999999999767169</v>
      </c>
      <c r="J4609" s="6">
        <v>-61065</v>
      </c>
      <c r="K4609" s="6">
        <v>0</v>
      </c>
      <c r="L4609" s="6">
        <v>-61065</v>
      </c>
      <c r="M4609" s="6">
        <v>-61065</v>
      </c>
      <c r="N4609" s="6">
        <v>0</v>
      </c>
    </row>
    <row r="4610" spans="1:14" x14ac:dyDescent="0.25">
      <c r="A4610" s="5" t="s">
        <v>1688</v>
      </c>
      <c r="B4610" s="5" t="s">
        <v>1570</v>
      </c>
      <c r="C4610" s="5" t="s">
        <v>42</v>
      </c>
      <c r="D4610" s="5" t="s">
        <v>43</v>
      </c>
      <c r="E4610" s="6">
        <v>12941.25</v>
      </c>
      <c r="F4610" s="6">
        <v>11990.108481262327</v>
      </c>
      <c r="G4610" s="6">
        <v>951.14151873767332</v>
      </c>
      <c r="H4610" s="6">
        <v>12157.97</v>
      </c>
      <c r="I4610" s="6">
        <v>783.28000000000065</v>
      </c>
      <c r="J4610" s="6">
        <v>10875</v>
      </c>
      <c r="K4610" s="6">
        <v>10075.724852071005</v>
      </c>
      <c r="L4610" s="6">
        <v>799.27514792899456</v>
      </c>
      <c r="M4610" s="6">
        <v>10216.785</v>
      </c>
      <c r="N4610" s="6">
        <v>658.21500000000015</v>
      </c>
    </row>
    <row r="4611" spans="1:14" x14ac:dyDescent="0.25">
      <c r="A4611" s="5" t="s">
        <v>1688</v>
      </c>
      <c r="B4611" s="5" t="s">
        <v>1571</v>
      </c>
      <c r="C4611" s="5" t="s">
        <v>42</v>
      </c>
      <c r="D4611" s="5" t="s">
        <v>43</v>
      </c>
      <c r="E4611" s="6">
        <v>53825.2</v>
      </c>
      <c r="F4611" s="6">
        <v>53737.201970443348</v>
      </c>
      <c r="G4611" s="6">
        <v>87.998029556649271</v>
      </c>
      <c r="H4611" s="6">
        <v>54543.26</v>
      </c>
      <c r="I4611" s="6">
        <v>-718.06000000000495</v>
      </c>
      <c r="J4611" s="6">
        <v>61165</v>
      </c>
      <c r="K4611" s="6">
        <v>61065</v>
      </c>
      <c r="L4611" s="6">
        <v>100</v>
      </c>
      <c r="M4611" s="6">
        <v>61980.974999999999</v>
      </c>
      <c r="N4611" s="6">
        <v>-815.97499999999854</v>
      </c>
    </row>
    <row r="4612" spans="1:14" x14ac:dyDescent="0.25">
      <c r="A4612" s="5" t="s">
        <v>1689</v>
      </c>
      <c r="B4612" s="5" t="s">
        <v>25</v>
      </c>
      <c r="C4612" s="5" t="s">
        <v>26</v>
      </c>
      <c r="D4612" s="5" t="s">
        <v>27</v>
      </c>
      <c r="E4612" s="6">
        <v>489.11</v>
      </c>
      <c r="F4612" s="6">
        <v>0</v>
      </c>
      <c r="G4612" s="6">
        <v>489.11</v>
      </c>
      <c r="H4612" s="6">
        <v>0</v>
      </c>
      <c r="I4612" s="6">
        <v>489.11</v>
      </c>
      <c r="J4612" s="6">
        <v>0</v>
      </c>
      <c r="K4612" s="6">
        <v>0</v>
      </c>
      <c r="L4612" s="6">
        <v>0</v>
      </c>
      <c r="M4612" s="6">
        <v>0</v>
      </c>
      <c r="N4612" s="6">
        <v>0</v>
      </c>
    </row>
    <row r="4613" spans="1:14" x14ac:dyDescent="0.25">
      <c r="A4613" s="5" t="s">
        <v>1689</v>
      </c>
      <c r="B4613" s="5" t="s">
        <v>258</v>
      </c>
      <c r="C4613" s="5" t="s">
        <v>33</v>
      </c>
      <c r="D4613" s="5" t="s">
        <v>27</v>
      </c>
      <c r="E4613" s="6">
        <v>59.4</v>
      </c>
      <c r="F4613" s="6">
        <v>0</v>
      </c>
      <c r="G4613" s="6">
        <v>59.4</v>
      </c>
      <c r="H4613" s="6">
        <v>61.58</v>
      </c>
      <c r="I4613" s="6">
        <v>-2.1799999999999997</v>
      </c>
      <c r="J4613" s="6">
        <v>5.0599999999999996</v>
      </c>
      <c r="K4613" s="6">
        <v>0</v>
      </c>
      <c r="L4613" s="6">
        <v>5.0599999999999996</v>
      </c>
      <c r="M4613" s="6">
        <v>5.2460000000000004</v>
      </c>
      <c r="N4613" s="6">
        <v>-0.18600000000000083</v>
      </c>
    </row>
    <row r="4614" spans="1:14" x14ac:dyDescent="0.25">
      <c r="A4614" s="5" t="s">
        <v>1689</v>
      </c>
      <c r="B4614" s="5" t="s">
        <v>259</v>
      </c>
      <c r="C4614" s="5" t="s">
        <v>33</v>
      </c>
      <c r="D4614" s="5" t="s">
        <v>27</v>
      </c>
      <c r="E4614" s="6">
        <v>152.51</v>
      </c>
      <c r="F4614" s="6">
        <v>0</v>
      </c>
      <c r="G4614" s="6">
        <v>152.51</v>
      </c>
      <c r="H4614" s="6">
        <v>158.12</v>
      </c>
      <c r="I4614" s="6">
        <v>-5.6100000000000136</v>
      </c>
      <c r="J4614" s="6">
        <v>5.0599999999999996</v>
      </c>
      <c r="K4614" s="6">
        <v>0</v>
      </c>
      <c r="L4614" s="6">
        <v>5.0599999999999996</v>
      </c>
      <c r="M4614" s="6">
        <v>5.2460000000000004</v>
      </c>
      <c r="N4614" s="6">
        <v>-0.18600000000000083</v>
      </c>
    </row>
    <row r="4615" spans="1:14" x14ac:dyDescent="0.25">
      <c r="A4615" s="5" t="s">
        <v>1689</v>
      </c>
      <c r="B4615" s="5" t="s">
        <v>260</v>
      </c>
      <c r="C4615" s="5" t="s">
        <v>33</v>
      </c>
      <c r="D4615" s="5" t="s">
        <v>27</v>
      </c>
      <c r="E4615" s="6">
        <v>5082.7700000000004</v>
      </c>
      <c r="F4615" s="6">
        <v>0</v>
      </c>
      <c r="G4615" s="6">
        <v>5082.7700000000004</v>
      </c>
      <c r="H4615" s="6">
        <v>5268.68</v>
      </c>
      <c r="I4615" s="6">
        <v>-185.90999999999985</v>
      </c>
      <c r="J4615" s="6">
        <v>50.6</v>
      </c>
      <c r="K4615" s="6">
        <v>0</v>
      </c>
      <c r="L4615" s="6">
        <v>50.6</v>
      </c>
      <c r="M4615" s="6">
        <v>52.451000000000001</v>
      </c>
      <c r="N4615" s="6">
        <v>-1.8509999999999991</v>
      </c>
    </row>
    <row r="4616" spans="1:14" x14ac:dyDescent="0.25">
      <c r="A4616" s="5" t="s">
        <v>1689</v>
      </c>
      <c r="B4616" s="5" t="s">
        <v>298</v>
      </c>
      <c r="C4616" s="5" t="s">
        <v>39</v>
      </c>
      <c r="D4616" s="5" t="s">
        <v>43</v>
      </c>
      <c r="E4616" s="6">
        <v>-25701.94</v>
      </c>
      <c r="F4616" s="6">
        <v>0</v>
      </c>
      <c r="G4616" s="6">
        <v>-25701.94</v>
      </c>
      <c r="H4616" s="6">
        <v>-25701.89</v>
      </c>
      <c r="I4616" s="6">
        <v>-4.9999999999272404E-2</v>
      </c>
      <c r="J4616" s="6">
        <v>-24390</v>
      </c>
      <c r="K4616" s="6">
        <v>0</v>
      </c>
      <c r="L4616" s="6">
        <v>-24390</v>
      </c>
      <c r="M4616" s="6">
        <v>-24390</v>
      </c>
      <c r="N4616" s="6">
        <v>0</v>
      </c>
    </row>
    <row r="4617" spans="1:14" x14ac:dyDescent="0.25">
      <c r="A4617" s="5" t="s">
        <v>1689</v>
      </c>
      <c r="B4617" s="5" t="s">
        <v>262</v>
      </c>
      <c r="C4617" s="5" t="s">
        <v>42</v>
      </c>
      <c r="D4617" s="5" t="s">
        <v>43</v>
      </c>
      <c r="E4617" s="6">
        <v>2039.55</v>
      </c>
      <c r="F4617" s="6">
        <v>2038.2149901380669</v>
      </c>
      <c r="G4617" s="6">
        <v>1.3350098619330311</v>
      </c>
      <c r="H4617" s="6">
        <v>2066.75</v>
      </c>
      <c r="I4617" s="6">
        <v>-27.200000000000045</v>
      </c>
      <c r="J4617" s="6">
        <v>4027</v>
      </c>
      <c r="K4617" s="6">
        <v>4024.3500986193289</v>
      </c>
      <c r="L4617" s="6">
        <v>2.6499013806710536</v>
      </c>
      <c r="M4617" s="6">
        <v>4080.6909999999998</v>
      </c>
      <c r="N4617" s="6">
        <v>-53.690999999999804</v>
      </c>
    </row>
    <row r="4618" spans="1:14" x14ac:dyDescent="0.25">
      <c r="A4618" s="5" t="s">
        <v>1689</v>
      </c>
      <c r="B4618" s="5" t="s">
        <v>323</v>
      </c>
      <c r="C4618" s="5" t="s">
        <v>42</v>
      </c>
      <c r="D4618" s="5" t="s">
        <v>43</v>
      </c>
      <c r="E4618" s="6">
        <v>17878.599999999999</v>
      </c>
      <c r="F4618" s="6">
        <v>17878.600985221674</v>
      </c>
      <c r="G4618" s="6">
        <v>-9.8522167536430061E-4</v>
      </c>
      <c r="H4618" s="6">
        <v>18146.78</v>
      </c>
      <c r="I4618" s="6">
        <v>-268.18000000000029</v>
      </c>
      <c r="J4618" s="6">
        <v>24390</v>
      </c>
      <c r="K4618" s="6">
        <v>24390</v>
      </c>
      <c r="L4618" s="6">
        <v>0</v>
      </c>
      <c r="M4618" s="6">
        <v>24755.85</v>
      </c>
      <c r="N4618" s="6">
        <v>-365.84999999999854</v>
      </c>
    </row>
    <row r="4619" spans="1:14" x14ac:dyDescent="0.25">
      <c r="A4619" s="5" t="s">
        <v>1690</v>
      </c>
      <c r="B4619" s="5" t="s">
        <v>25</v>
      </c>
      <c r="C4619" s="5" t="s">
        <v>26</v>
      </c>
      <c r="D4619" s="5" t="s">
        <v>27</v>
      </c>
      <c r="E4619" s="6">
        <v>1734.98</v>
      </c>
      <c r="F4619" s="6">
        <v>0</v>
      </c>
      <c r="G4619" s="6">
        <v>1734.98</v>
      </c>
      <c r="H4619" s="6">
        <v>0</v>
      </c>
      <c r="I4619" s="6">
        <v>1734.98</v>
      </c>
      <c r="J4619" s="6">
        <v>0</v>
      </c>
      <c r="K4619" s="6">
        <v>0</v>
      </c>
      <c r="L4619" s="6">
        <v>0</v>
      </c>
      <c r="M4619" s="6">
        <v>0</v>
      </c>
      <c r="N4619" s="6">
        <v>0</v>
      </c>
    </row>
    <row r="4620" spans="1:14" x14ac:dyDescent="0.25">
      <c r="A4620" s="5" t="s">
        <v>1690</v>
      </c>
      <c r="B4620" s="5" t="s">
        <v>258</v>
      </c>
      <c r="C4620" s="5" t="s">
        <v>33</v>
      </c>
      <c r="D4620" s="5" t="s">
        <v>27</v>
      </c>
      <c r="E4620" s="6">
        <v>186.96</v>
      </c>
      <c r="F4620" s="6">
        <v>0</v>
      </c>
      <c r="G4620" s="6">
        <v>186.96</v>
      </c>
      <c r="H4620" s="6">
        <v>196.7</v>
      </c>
      <c r="I4620" s="6">
        <v>-9.7399999999999807</v>
      </c>
      <c r="J4620" s="6">
        <v>15.925000000000001</v>
      </c>
      <c r="K4620" s="6">
        <v>0</v>
      </c>
      <c r="L4620" s="6">
        <v>15.925000000000001</v>
      </c>
      <c r="M4620" s="6">
        <v>16.756</v>
      </c>
      <c r="N4620" s="6">
        <v>-0.83099999999999952</v>
      </c>
    </row>
    <row r="4621" spans="1:14" x14ac:dyDescent="0.25">
      <c r="A4621" s="5" t="s">
        <v>1690</v>
      </c>
      <c r="B4621" s="5" t="s">
        <v>259</v>
      </c>
      <c r="C4621" s="5" t="s">
        <v>33</v>
      </c>
      <c r="D4621" s="5" t="s">
        <v>27</v>
      </c>
      <c r="E4621" s="6">
        <v>479.98</v>
      </c>
      <c r="F4621" s="6">
        <v>0</v>
      </c>
      <c r="G4621" s="6">
        <v>479.98</v>
      </c>
      <c r="H4621" s="6">
        <v>505.03</v>
      </c>
      <c r="I4621" s="6">
        <v>-25.049999999999955</v>
      </c>
      <c r="J4621" s="6">
        <v>15.925000000000001</v>
      </c>
      <c r="K4621" s="6">
        <v>0</v>
      </c>
      <c r="L4621" s="6">
        <v>15.925000000000001</v>
      </c>
      <c r="M4621" s="6">
        <v>16.756</v>
      </c>
      <c r="N4621" s="6">
        <v>-0.83099999999999952</v>
      </c>
    </row>
    <row r="4622" spans="1:14" x14ac:dyDescent="0.25">
      <c r="A4622" s="5" t="s">
        <v>1690</v>
      </c>
      <c r="B4622" s="5" t="s">
        <v>260</v>
      </c>
      <c r="C4622" s="5" t="s">
        <v>33</v>
      </c>
      <c r="D4622" s="5" t="s">
        <v>27</v>
      </c>
      <c r="E4622" s="6">
        <v>15996.66</v>
      </c>
      <c r="F4622" s="6">
        <v>0</v>
      </c>
      <c r="G4622" s="6">
        <v>15996.66</v>
      </c>
      <c r="H4622" s="6">
        <v>16827.8</v>
      </c>
      <c r="I4622" s="6">
        <v>-831.13999999999942</v>
      </c>
      <c r="J4622" s="6">
        <v>159.25</v>
      </c>
      <c r="K4622" s="6">
        <v>0</v>
      </c>
      <c r="L4622" s="6">
        <v>159.25</v>
      </c>
      <c r="M4622" s="6">
        <v>167.524</v>
      </c>
      <c r="N4622" s="6">
        <v>-8.2740000000000009</v>
      </c>
    </row>
    <row r="4623" spans="1:14" x14ac:dyDescent="0.25">
      <c r="A4623" s="5" t="s">
        <v>1690</v>
      </c>
      <c r="B4623" s="5" t="s">
        <v>48</v>
      </c>
      <c r="C4623" s="5" t="s">
        <v>39</v>
      </c>
      <c r="D4623" s="5" t="s">
        <v>43</v>
      </c>
      <c r="E4623" s="6">
        <v>-81207.63</v>
      </c>
      <c r="F4623" s="6">
        <v>0</v>
      </c>
      <c r="G4623" s="6">
        <v>-81207.63</v>
      </c>
      <c r="H4623" s="6">
        <v>-81207.48</v>
      </c>
      <c r="I4623" s="6">
        <v>-0.15000000000873115</v>
      </c>
      <c r="J4623" s="6">
        <v>-77900</v>
      </c>
      <c r="K4623" s="6">
        <v>0</v>
      </c>
      <c r="L4623" s="6">
        <v>-77900</v>
      </c>
      <c r="M4623" s="6">
        <v>-77900</v>
      </c>
      <c r="N4623" s="6">
        <v>0</v>
      </c>
    </row>
    <row r="4624" spans="1:14" x14ac:dyDescent="0.25">
      <c r="A4624" s="5" t="s">
        <v>1690</v>
      </c>
      <c r="B4624" s="5" t="s">
        <v>266</v>
      </c>
      <c r="C4624" s="5" t="s">
        <v>42</v>
      </c>
      <c r="D4624" s="5" t="s">
        <v>43</v>
      </c>
      <c r="E4624" s="6">
        <v>6207.81</v>
      </c>
      <c r="F4624" s="6">
        <v>6207.080867850098</v>
      </c>
      <c r="G4624" s="6">
        <v>0.72913214990239794</v>
      </c>
      <c r="H4624" s="6">
        <v>6293.98</v>
      </c>
      <c r="I4624" s="6">
        <v>-86.169999999999163</v>
      </c>
      <c r="J4624" s="6">
        <v>12855</v>
      </c>
      <c r="K4624" s="6">
        <v>12853.5</v>
      </c>
      <c r="L4624" s="6">
        <v>1.5</v>
      </c>
      <c r="M4624" s="6">
        <v>13033.449000000001</v>
      </c>
      <c r="N4624" s="6">
        <v>-178.44900000000052</v>
      </c>
    </row>
    <row r="4625" spans="1:14" x14ac:dyDescent="0.25">
      <c r="A4625" s="5" t="s">
        <v>1690</v>
      </c>
      <c r="B4625" s="5" t="s">
        <v>267</v>
      </c>
      <c r="C4625" s="5" t="s">
        <v>42</v>
      </c>
      <c r="D4625" s="5" t="s">
        <v>43</v>
      </c>
      <c r="E4625" s="6">
        <v>56601.24</v>
      </c>
      <c r="F4625" s="6">
        <v>56535.921182266007</v>
      </c>
      <c r="G4625" s="6">
        <v>65.318817733990727</v>
      </c>
      <c r="H4625" s="6">
        <v>57383.96</v>
      </c>
      <c r="I4625" s="6">
        <v>-782.72000000000116</v>
      </c>
      <c r="J4625" s="6">
        <v>77990</v>
      </c>
      <c r="K4625" s="6">
        <v>77900</v>
      </c>
      <c r="L4625" s="6">
        <v>90</v>
      </c>
      <c r="M4625" s="6">
        <v>79068.5</v>
      </c>
      <c r="N4625" s="6">
        <v>-1078.5</v>
      </c>
    </row>
    <row r="4626" spans="1:14" x14ac:dyDescent="0.25">
      <c r="A4626" s="5" t="s">
        <v>1691</v>
      </c>
      <c r="B4626" s="5" t="s">
        <v>25</v>
      </c>
      <c r="C4626" s="5" t="s">
        <v>26</v>
      </c>
      <c r="D4626" s="5" t="s">
        <v>27</v>
      </c>
      <c r="E4626" s="6">
        <v>1189</v>
      </c>
      <c r="F4626" s="6">
        <v>0</v>
      </c>
      <c r="G4626" s="6">
        <v>1189</v>
      </c>
      <c r="H4626" s="6">
        <v>0</v>
      </c>
      <c r="I4626" s="6">
        <v>1189</v>
      </c>
      <c r="J4626" s="6">
        <v>0</v>
      </c>
      <c r="K4626" s="6">
        <v>0</v>
      </c>
      <c r="L4626" s="6">
        <v>0</v>
      </c>
      <c r="M4626" s="6">
        <v>0</v>
      </c>
      <c r="N4626" s="6">
        <v>0</v>
      </c>
    </row>
    <row r="4627" spans="1:14" x14ac:dyDescent="0.25">
      <c r="A4627" s="5" t="s">
        <v>1691</v>
      </c>
      <c r="B4627" s="5" t="s">
        <v>258</v>
      </c>
      <c r="C4627" s="5" t="s">
        <v>33</v>
      </c>
      <c r="D4627" s="5" t="s">
        <v>27</v>
      </c>
      <c r="E4627" s="6">
        <v>155.66999999999999</v>
      </c>
      <c r="F4627" s="6">
        <v>0</v>
      </c>
      <c r="G4627" s="6">
        <v>155.66999999999999</v>
      </c>
      <c r="H4627" s="6">
        <v>163.38999999999999</v>
      </c>
      <c r="I4627" s="6">
        <v>-7.7199999999999989</v>
      </c>
      <c r="J4627" s="6">
        <v>13.26</v>
      </c>
      <c r="K4627" s="6">
        <v>0</v>
      </c>
      <c r="L4627" s="6">
        <v>13.26</v>
      </c>
      <c r="M4627" s="6">
        <v>13.919</v>
      </c>
      <c r="N4627" s="6">
        <v>-0.6590000000000007</v>
      </c>
    </row>
    <row r="4628" spans="1:14" x14ac:dyDescent="0.25">
      <c r="A4628" s="5" t="s">
        <v>1691</v>
      </c>
      <c r="B4628" s="5" t="s">
        <v>259</v>
      </c>
      <c r="C4628" s="5" t="s">
        <v>33</v>
      </c>
      <c r="D4628" s="5" t="s">
        <v>27</v>
      </c>
      <c r="E4628" s="6">
        <v>399.66</v>
      </c>
      <c r="F4628" s="6">
        <v>0</v>
      </c>
      <c r="G4628" s="6">
        <v>399.66</v>
      </c>
      <c r="H4628" s="6">
        <v>419.51</v>
      </c>
      <c r="I4628" s="6">
        <v>-19.849999999999966</v>
      </c>
      <c r="J4628" s="6">
        <v>13.26</v>
      </c>
      <c r="K4628" s="6">
        <v>0</v>
      </c>
      <c r="L4628" s="6">
        <v>13.26</v>
      </c>
      <c r="M4628" s="6">
        <v>13.919</v>
      </c>
      <c r="N4628" s="6">
        <v>-0.6590000000000007</v>
      </c>
    </row>
    <row r="4629" spans="1:14" x14ac:dyDescent="0.25">
      <c r="A4629" s="5" t="s">
        <v>1691</v>
      </c>
      <c r="B4629" s="5" t="s">
        <v>260</v>
      </c>
      <c r="C4629" s="5" t="s">
        <v>33</v>
      </c>
      <c r="D4629" s="5" t="s">
        <v>27</v>
      </c>
      <c r="E4629" s="6">
        <v>13319.67</v>
      </c>
      <c r="F4629" s="6">
        <v>0</v>
      </c>
      <c r="G4629" s="6">
        <v>13319.67</v>
      </c>
      <c r="H4629" s="6">
        <v>13978.52</v>
      </c>
      <c r="I4629" s="6">
        <v>-658.85000000000036</v>
      </c>
      <c r="J4629" s="6">
        <v>132.6</v>
      </c>
      <c r="K4629" s="6">
        <v>0</v>
      </c>
      <c r="L4629" s="6">
        <v>132.6</v>
      </c>
      <c r="M4629" s="6">
        <v>139.15899999999999</v>
      </c>
      <c r="N4629" s="6">
        <v>-6.5589999999999975</v>
      </c>
    </row>
    <row r="4630" spans="1:14" x14ac:dyDescent="0.25">
      <c r="A4630" s="5" t="s">
        <v>1691</v>
      </c>
      <c r="B4630" s="5" t="s">
        <v>48</v>
      </c>
      <c r="C4630" s="5" t="s">
        <v>39</v>
      </c>
      <c r="D4630" s="5" t="s">
        <v>43</v>
      </c>
      <c r="E4630" s="6">
        <v>-67457.59</v>
      </c>
      <c r="F4630" s="6">
        <v>0</v>
      </c>
      <c r="G4630" s="6">
        <v>-67457.59</v>
      </c>
      <c r="H4630" s="6">
        <v>-67457.460000000006</v>
      </c>
      <c r="I4630" s="6">
        <v>-0.1299999999901047</v>
      </c>
      <c r="J4630" s="6">
        <v>-64710</v>
      </c>
      <c r="K4630" s="6">
        <v>0</v>
      </c>
      <c r="L4630" s="6">
        <v>-64710</v>
      </c>
      <c r="M4630" s="6">
        <v>-64710</v>
      </c>
      <c r="N4630" s="6">
        <v>0</v>
      </c>
    </row>
    <row r="4631" spans="1:14" x14ac:dyDescent="0.25">
      <c r="A4631" s="5" t="s">
        <v>1691</v>
      </c>
      <c r="B4631" s="5" t="s">
        <v>266</v>
      </c>
      <c r="C4631" s="5" t="s">
        <v>42</v>
      </c>
      <c r="D4631" s="5" t="s">
        <v>43</v>
      </c>
      <c r="E4631" s="6">
        <v>5312.01</v>
      </c>
      <c r="F4631" s="6">
        <v>5156.1045364891515</v>
      </c>
      <c r="G4631" s="6">
        <v>155.90546351084868</v>
      </c>
      <c r="H4631" s="6">
        <v>5228.29</v>
      </c>
      <c r="I4631" s="6">
        <v>83.720000000000255</v>
      </c>
      <c r="J4631" s="6">
        <v>11000</v>
      </c>
      <c r="K4631" s="6">
        <v>10677.14990138067</v>
      </c>
      <c r="L4631" s="6">
        <v>322.85009861933031</v>
      </c>
      <c r="M4631" s="6">
        <v>10826.63</v>
      </c>
      <c r="N4631" s="6">
        <v>173.3700000000008</v>
      </c>
    </row>
    <row r="4632" spans="1:14" x14ac:dyDescent="0.25">
      <c r="A4632" s="5" t="s">
        <v>1691</v>
      </c>
      <c r="B4632" s="5" t="s">
        <v>267</v>
      </c>
      <c r="C4632" s="5" t="s">
        <v>42</v>
      </c>
      <c r="D4632" s="5" t="s">
        <v>43</v>
      </c>
      <c r="E4632" s="6">
        <v>47081.58</v>
      </c>
      <c r="F4632" s="6">
        <v>46963.280788177341</v>
      </c>
      <c r="G4632" s="6">
        <v>118.29921182266116</v>
      </c>
      <c r="H4632" s="6">
        <v>47667.73</v>
      </c>
      <c r="I4632" s="6">
        <v>-586.15000000000146</v>
      </c>
      <c r="J4632" s="6">
        <v>64873</v>
      </c>
      <c r="K4632" s="6">
        <v>64709.999999999993</v>
      </c>
      <c r="L4632" s="6">
        <v>163.00000000000728</v>
      </c>
      <c r="M4632" s="6">
        <v>65680.649999999994</v>
      </c>
      <c r="N4632" s="6">
        <v>-807.64999999999418</v>
      </c>
    </row>
    <row r="4633" spans="1:14" x14ac:dyDescent="0.25">
      <c r="A4633" s="5" t="s">
        <v>1692</v>
      </c>
      <c r="B4633" s="5" t="s">
        <v>25</v>
      </c>
      <c r="C4633" s="5" t="s">
        <v>26</v>
      </c>
      <c r="D4633" s="5" t="s">
        <v>27</v>
      </c>
      <c r="E4633" s="6">
        <v>2314.67</v>
      </c>
      <c r="F4633" s="6">
        <v>0</v>
      </c>
      <c r="G4633" s="6">
        <v>2314.67</v>
      </c>
      <c r="H4633" s="6">
        <v>0</v>
      </c>
      <c r="I4633" s="6">
        <v>2314.67</v>
      </c>
      <c r="J4633" s="6">
        <v>0</v>
      </c>
      <c r="K4633" s="6">
        <v>0</v>
      </c>
      <c r="L4633" s="6">
        <v>0</v>
      </c>
      <c r="M4633" s="6">
        <v>0</v>
      </c>
      <c r="N4633" s="6">
        <v>0</v>
      </c>
    </row>
    <row r="4634" spans="1:14" x14ac:dyDescent="0.25">
      <c r="A4634" s="5" t="s">
        <v>1692</v>
      </c>
      <c r="B4634" s="5" t="s">
        <v>258</v>
      </c>
      <c r="C4634" s="5" t="s">
        <v>33</v>
      </c>
      <c r="D4634" s="5" t="s">
        <v>27</v>
      </c>
      <c r="E4634" s="6">
        <v>275.42</v>
      </c>
      <c r="F4634" s="6">
        <v>0</v>
      </c>
      <c r="G4634" s="6">
        <v>275.42</v>
      </c>
      <c r="H4634" s="6">
        <v>288.89</v>
      </c>
      <c r="I4634" s="6">
        <v>-13.46999999999997</v>
      </c>
      <c r="J4634" s="6">
        <v>23.46</v>
      </c>
      <c r="K4634" s="6">
        <v>0</v>
      </c>
      <c r="L4634" s="6">
        <v>23.46</v>
      </c>
      <c r="M4634" s="6">
        <v>24.61</v>
      </c>
      <c r="N4634" s="6">
        <v>-1.1499999999999986</v>
      </c>
    </row>
    <row r="4635" spans="1:14" x14ac:dyDescent="0.25">
      <c r="A4635" s="5" t="s">
        <v>1692</v>
      </c>
      <c r="B4635" s="5" t="s">
        <v>259</v>
      </c>
      <c r="C4635" s="5" t="s">
        <v>33</v>
      </c>
      <c r="D4635" s="5" t="s">
        <v>27</v>
      </c>
      <c r="E4635" s="6">
        <v>707.08</v>
      </c>
      <c r="F4635" s="6">
        <v>0</v>
      </c>
      <c r="G4635" s="6">
        <v>707.08</v>
      </c>
      <c r="H4635" s="6">
        <v>741.72</v>
      </c>
      <c r="I4635" s="6">
        <v>-34.639999999999986</v>
      </c>
      <c r="J4635" s="6">
        <v>23.46</v>
      </c>
      <c r="K4635" s="6">
        <v>0</v>
      </c>
      <c r="L4635" s="6">
        <v>23.46</v>
      </c>
      <c r="M4635" s="6">
        <v>24.61</v>
      </c>
      <c r="N4635" s="6">
        <v>-1.1499999999999986</v>
      </c>
    </row>
    <row r="4636" spans="1:14" x14ac:dyDescent="0.25">
      <c r="A4636" s="5" t="s">
        <v>1692</v>
      </c>
      <c r="B4636" s="5" t="s">
        <v>260</v>
      </c>
      <c r="C4636" s="5" t="s">
        <v>33</v>
      </c>
      <c r="D4636" s="5" t="s">
        <v>27</v>
      </c>
      <c r="E4636" s="6">
        <v>23565.57</v>
      </c>
      <c r="F4636" s="6">
        <v>0</v>
      </c>
      <c r="G4636" s="6">
        <v>23565.57</v>
      </c>
      <c r="H4636" s="6">
        <v>24714.62</v>
      </c>
      <c r="I4636" s="6">
        <v>-1149.0499999999993</v>
      </c>
      <c r="J4636" s="6">
        <v>234.6</v>
      </c>
      <c r="K4636" s="6">
        <v>0</v>
      </c>
      <c r="L4636" s="6">
        <v>234.6</v>
      </c>
      <c r="M4636" s="6">
        <v>246.03899999999999</v>
      </c>
      <c r="N4636" s="6">
        <v>-11.438999999999993</v>
      </c>
    </row>
    <row r="4637" spans="1:14" x14ac:dyDescent="0.25">
      <c r="A4637" s="5" t="s">
        <v>1692</v>
      </c>
      <c r="B4637" s="5" t="s">
        <v>272</v>
      </c>
      <c r="C4637" s="5" t="s">
        <v>39</v>
      </c>
      <c r="D4637" s="5" t="s">
        <v>43</v>
      </c>
      <c r="E4637" s="6">
        <v>-108147.2</v>
      </c>
      <c r="F4637" s="6">
        <v>0</v>
      </c>
      <c r="G4637" s="6">
        <v>-108147.2</v>
      </c>
      <c r="H4637" s="6">
        <v>-108147.2</v>
      </c>
      <c r="I4637" s="6">
        <v>0</v>
      </c>
      <c r="J4637" s="6">
        <v>-114410</v>
      </c>
      <c r="K4637" s="6">
        <v>0</v>
      </c>
      <c r="L4637" s="6">
        <v>-114410</v>
      </c>
      <c r="M4637" s="6">
        <v>-114410</v>
      </c>
      <c r="N4637" s="6">
        <v>0</v>
      </c>
    </row>
    <row r="4638" spans="1:14" x14ac:dyDescent="0.25">
      <c r="A4638" s="5" t="s">
        <v>1692</v>
      </c>
      <c r="B4638" s="5" t="s">
        <v>269</v>
      </c>
      <c r="C4638" s="5" t="s">
        <v>42</v>
      </c>
      <c r="D4638" s="5" t="s">
        <v>43</v>
      </c>
      <c r="E4638" s="6">
        <v>10318.23</v>
      </c>
      <c r="F4638" s="6">
        <v>10228.096646942802</v>
      </c>
      <c r="G4638" s="6">
        <v>90.133353057197382</v>
      </c>
      <c r="H4638" s="6">
        <v>10371.290000000001</v>
      </c>
      <c r="I4638" s="6">
        <v>-53.06000000000131</v>
      </c>
      <c r="J4638" s="6">
        <v>19044</v>
      </c>
      <c r="K4638" s="6">
        <v>18877.649901380672</v>
      </c>
      <c r="L4638" s="6">
        <v>166.35009861932849</v>
      </c>
      <c r="M4638" s="6">
        <v>19141.937000000002</v>
      </c>
      <c r="N4638" s="6">
        <v>-97.937000000001717</v>
      </c>
    </row>
    <row r="4639" spans="1:14" x14ac:dyDescent="0.25">
      <c r="A4639" s="5" t="s">
        <v>1692</v>
      </c>
      <c r="B4639" s="5" t="s">
        <v>325</v>
      </c>
      <c r="C4639" s="5" t="s">
        <v>42</v>
      </c>
      <c r="D4639" s="5" t="s">
        <v>43</v>
      </c>
      <c r="E4639" s="6">
        <v>70966.23</v>
      </c>
      <c r="F4639" s="6">
        <v>70966.236453201971</v>
      </c>
      <c r="G4639" s="6">
        <v>-6.4532019750913605E-3</v>
      </c>
      <c r="H4639" s="6">
        <v>72030.73</v>
      </c>
      <c r="I4639" s="6">
        <v>-1064.5</v>
      </c>
      <c r="J4639" s="6">
        <v>114410</v>
      </c>
      <c r="K4639" s="6">
        <v>114410</v>
      </c>
      <c r="L4639" s="6">
        <v>0</v>
      </c>
      <c r="M4639" s="6">
        <v>116126.15</v>
      </c>
      <c r="N4639" s="6">
        <v>-1716.1499999999942</v>
      </c>
    </row>
    <row r="4640" spans="1:14" x14ac:dyDescent="0.25">
      <c r="A4640" s="5" t="s">
        <v>1693</v>
      </c>
      <c r="B4640" s="5" t="s">
        <v>25</v>
      </c>
      <c r="C4640" s="5" t="s">
        <v>26</v>
      </c>
      <c r="D4640" s="5" t="s">
        <v>27</v>
      </c>
      <c r="E4640" s="6">
        <v>-160.09</v>
      </c>
      <c r="F4640" s="6">
        <v>0</v>
      </c>
      <c r="G4640" s="6">
        <v>-160.09</v>
      </c>
      <c r="H4640" s="6">
        <v>0</v>
      </c>
      <c r="I4640" s="6">
        <v>-160.09</v>
      </c>
      <c r="J4640" s="6">
        <v>0</v>
      </c>
      <c r="K4640" s="6">
        <v>0</v>
      </c>
      <c r="L4640" s="6">
        <v>0</v>
      </c>
      <c r="M4640" s="6">
        <v>0</v>
      </c>
      <c r="N4640" s="6">
        <v>0</v>
      </c>
    </row>
    <row r="4641" spans="1:14" x14ac:dyDescent="0.25">
      <c r="A4641" s="5" t="s">
        <v>1693</v>
      </c>
      <c r="B4641" s="5" t="s">
        <v>30</v>
      </c>
      <c r="C4641" s="5" t="s">
        <v>29</v>
      </c>
      <c r="D4641" s="5" t="s">
        <v>27</v>
      </c>
      <c r="E4641" s="6">
        <v>38.479999999999997</v>
      </c>
      <c r="F4641" s="6">
        <v>0</v>
      </c>
      <c r="G4641" s="6">
        <v>38.479999999999997</v>
      </c>
      <c r="H4641" s="6">
        <v>38.68</v>
      </c>
      <c r="I4641" s="6">
        <v>-0.20000000000000284</v>
      </c>
      <c r="J4641" s="6">
        <v>0</v>
      </c>
      <c r="K4641" s="6">
        <v>0</v>
      </c>
      <c r="L4641" s="6">
        <v>0</v>
      </c>
      <c r="M4641" s="6">
        <v>0</v>
      </c>
      <c r="N4641" s="6">
        <v>0</v>
      </c>
    </row>
    <row r="4642" spans="1:14" x14ac:dyDescent="0.25">
      <c r="A4642" s="5" t="s">
        <v>1693</v>
      </c>
      <c r="B4642" s="5" t="s">
        <v>31</v>
      </c>
      <c r="C4642" s="5" t="s">
        <v>29</v>
      </c>
      <c r="D4642" s="5" t="s">
        <v>27</v>
      </c>
      <c r="E4642" s="6">
        <v>172.61</v>
      </c>
      <c r="F4642" s="6">
        <v>0</v>
      </c>
      <c r="G4642" s="6">
        <v>172.61</v>
      </c>
      <c r="H4642" s="6">
        <v>173.48</v>
      </c>
      <c r="I4642" s="6">
        <v>-0.86999999999997613</v>
      </c>
      <c r="J4642" s="6">
        <v>0</v>
      </c>
      <c r="K4642" s="6">
        <v>0</v>
      </c>
      <c r="L4642" s="6">
        <v>0</v>
      </c>
      <c r="M4642" s="6">
        <v>0</v>
      </c>
      <c r="N4642" s="6">
        <v>0</v>
      </c>
    </row>
    <row r="4643" spans="1:14" x14ac:dyDescent="0.25">
      <c r="A4643" s="5" t="s">
        <v>1693</v>
      </c>
      <c r="B4643" s="5" t="s">
        <v>32</v>
      </c>
      <c r="C4643" s="5" t="s">
        <v>33</v>
      </c>
      <c r="D4643" s="5" t="s">
        <v>27</v>
      </c>
      <c r="E4643" s="6">
        <v>405.75</v>
      </c>
      <c r="F4643" s="6">
        <v>0</v>
      </c>
      <c r="G4643" s="6">
        <v>405.75</v>
      </c>
      <c r="H4643" s="6">
        <v>389.64</v>
      </c>
      <c r="I4643" s="6">
        <v>16.110000000000014</v>
      </c>
      <c r="J4643" s="6">
        <v>1</v>
      </c>
      <c r="K4643" s="6">
        <v>0</v>
      </c>
      <c r="L4643" s="6">
        <v>1</v>
      </c>
      <c r="M4643" s="6">
        <v>0.96</v>
      </c>
      <c r="N4643" s="6">
        <v>4.0000000000000036E-2</v>
      </c>
    </row>
    <row r="4644" spans="1:14" x14ac:dyDescent="0.25">
      <c r="A4644" s="5" t="s">
        <v>1693</v>
      </c>
      <c r="B4644" s="5" t="s">
        <v>28</v>
      </c>
      <c r="C4644" s="5" t="s">
        <v>29</v>
      </c>
      <c r="D4644" s="5" t="s">
        <v>27</v>
      </c>
      <c r="E4644" s="6">
        <v>1229.81</v>
      </c>
      <c r="F4644" s="6">
        <v>0</v>
      </c>
      <c r="G4644" s="6">
        <v>1229.81</v>
      </c>
      <c r="H4644" s="6">
        <v>1235.96</v>
      </c>
      <c r="I4644" s="6">
        <v>-6.1500000000000909</v>
      </c>
      <c r="J4644" s="6">
        <v>0</v>
      </c>
      <c r="K4644" s="6">
        <v>0</v>
      </c>
      <c r="L4644" s="6">
        <v>0</v>
      </c>
      <c r="M4644" s="6">
        <v>0</v>
      </c>
      <c r="N4644" s="6">
        <v>0</v>
      </c>
    </row>
    <row r="4645" spans="1:14" x14ac:dyDescent="0.25">
      <c r="A4645" s="5" t="s">
        <v>1693</v>
      </c>
      <c r="B4645" s="5" t="s">
        <v>34</v>
      </c>
      <c r="C4645" s="5" t="s">
        <v>33</v>
      </c>
      <c r="D4645" s="5" t="s">
        <v>27</v>
      </c>
      <c r="E4645" s="6">
        <v>1814</v>
      </c>
      <c r="F4645" s="6">
        <v>0</v>
      </c>
      <c r="G4645" s="6">
        <v>1814</v>
      </c>
      <c r="H4645" s="6">
        <v>1741.98</v>
      </c>
      <c r="I4645" s="6">
        <v>72.019999999999982</v>
      </c>
      <c r="J4645" s="6">
        <v>1</v>
      </c>
      <c r="K4645" s="6">
        <v>0</v>
      </c>
      <c r="L4645" s="6">
        <v>1</v>
      </c>
      <c r="M4645" s="6">
        <v>0.96</v>
      </c>
      <c r="N4645" s="6">
        <v>4.0000000000000036E-2</v>
      </c>
    </row>
    <row r="4646" spans="1:14" x14ac:dyDescent="0.25">
      <c r="A4646" s="5" t="s">
        <v>1693</v>
      </c>
      <c r="B4646" s="5" t="s">
        <v>35</v>
      </c>
      <c r="C4646" s="5" t="s">
        <v>33</v>
      </c>
      <c r="D4646" s="5" t="s">
        <v>27</v>
      </c>
      <c r="E4646" s="6">
        <v>2136.33</v>
      </c>
      <c r="F4646" s="6">
        <v>0</v>
      </c>
      <c r="G4646" s="6">
        <v>2136.33</v>
      </c>
      <c r="H4646" s="6">
        <v>2051.46</v>
      </c>
      <c r="I4646" s="6">
        <v>84.869999999999891</v>
      </c>
      <c r="J4646" s="6">
        <v>21</v>
      </c>
      <c r="K4646" s="6">
        <v>0</v>
      </c>
      <c r="L4646" s="6">
        <v>21</v>
      </c>
      <c r="M4646" s="6">
        <v>20.166</v>
      </c>
      <c r="N4646" s="6">
        <v>0.83399999999999963</v>
      </c>
    </row>
    <row r="4647" spans="1:14" x14ac:dyDescent="0.25">
      <c r="A4647" s="5" t="s">
        <v>1693</v>
      </c>
      <c r="B4647" s="5" t="s">
        <v>36</v>
      </c>
      <c r="C4647" s="5" t="s">
        <v>29</v>
      </c>
      <c r="D4647" s="5" t="s">
        <v>27</v>
      </c>
      <c r="E4647" s="6">
        <v>2218.2399999999998</v>
      </c>
      <c r="F4647" s="6">
        <v>0</v>
      </c>
      <c r="G4647" s="6">
        <v>2218.2399999999998</v>
      </c>
      <c r="H4647" s="6">
        <v>2229.34</v>
      </c>
      <c r="I4647" s="6">
        <v>-11.100000000000364</v>
      </c>
      <c r="J4647" s="6">
        <v>0</v>
      </c>
      <c r="K4647" s="6">
        <v>0</v>
      </c>
      <c r="L4647" s="6">
        <v>0</v>
      </c>
      <c r="M4647" s="6">
        <v>0</v>
      </c>
      <c r="N4647" s="6">
        <v>0</v>
      </c>
    </row>
    <row r="4648" spans="1:14" x14ac:dyDescent="0.25">
      <c r="A4648" s="5" t="s">
        <v>1693</v>
      </c>
      <c r="B4648" s="5" t="s">
        <v>37</v>
      </c>
      <c r="C4648" s="5" t="s">
        <v>29</v>
      </c>
      <c r="D4648" s="5" t="s">
        <v>27</v>
      </c>
      <c r="E4648" s="6">
        <v>4863.17</v>
      </c>
      <c r="F4648" s="6">
        <v>0</v>
      </c>
      <c r="G4648" s="6">
        <v>4863.17</v>
      </c>
      <c r="H4648" s="6">
        <v>4887.4799999999996</v>
      </c>
      <c r="I4648" s="6">
        <v>-24.309999999999491</v>
      </c>
      <c r="J4648" s="6">
        <v>0</v>
      </c>
      <c r="K4648" s="6">
        <v>0</v>
      </c>
      <c r="L4648" s="6">
        <v>0</v>
      </c>
      <c r="M4648" s="6">
        <v>0</v>
      </c>
      <c r="N4648" s="6">
        <v>0</v>
      </c>
    </row>
    <row r="4649" spans="1:14" x14ac:dyDescent="0.25">
      <c r="A4649" s="5" t="s">
        <v>1693</v>
      </c>
      <c r="B4649" s="5" t="s">
        <v>1194</v>
      </c>
      <c r="C4649" s="5" t="s">
        <v>39</v>
      </c>
      <c r="D4649" s="5" t="s">
        <v>40</v>
      </c>
      <c r="E4649" s="6">
        <v>-128336.42</v>
      </c>
      <c r="F4649" s="6">
        <v>0</v>
      </c>
      <c r="G4649" s="6">
        <v>-128336.42</v>
      </c>
      <c r="H4649" s="6">
        <v>-128336.43</v>
      </c>
      <c r="I4649" s="6">
        <v>9.9999999947613105E-3</v>
      </c>
      <c r="J4649" s="6">
        <v>-701</v>
      </c>
      <c r="K4649" s="6">
        <v>0</v>
      </c>
      <c r="L4649" s="6">
        <v>-701</v>
      </c>
      <c r="M4649" s="6">
        <v>-701</v>
      </c>
      <c r="N4649" s="6">
        <v>0</v>
      </c>
    </row>
    <row r="4650" spans="1:14" x14ac:dyDescent="0.25">
      <c r="A4650" s="5" t="s">
        <v>1693</v>
      </c>
      <c r="B4650" s="5" t="s">
        <v>92</v>
      </c>
      <c r="C4650" s="5" t="s">
        <v>42</v>
      </c>
      <c r="D4650" s="5" t="s">
        <v>43</v>
      </c>
      <c r="E4650" s="6">
        <v>68.099999999999994</v>
      </c>
      <c r="F4650" s="6">
        <v>0</v>
      </c>
      <c r="G4650" s="6">
        <v>68.099999999999994</v>
      </c>
      <c r="H4650" s="6">
        <v>0</v>
      </c>
      <c r="I4650" s="6">
        <v>68.099999999999994</v>
      </c>
      <c r="J4650" s="6">
        <v>800</v>
      </c>
      <c r="K4650" s="6">
        <v>0</v>
      </c>
      <c r="L4650" s="6">
        <v>800</v>
      </c>
      <c r="M4650" s="6">
        <v>0</v>
      </c>
      <c r="N4650" s="6">
        <v>800</v>
      </c>
    </row>
    <row r="4651" spans="1:14" x14ac:dyDescent="0.25">
      <c r="A4651" s="5" t="s">
        <v>1693</v>
      </c>
      <c r="B4651" s="5" t="s">
        <v>44</v>
      </c>
      <c r="C4651" s="5" t="s">
        <v>42</v>
      </c>
      <c r="D4651" s="5" t="s">
        <v>43</v>
      </c>
      <c r="E4651" s="6">
        <v>729.34</v>
      </c>
      <c r="F4651" s="6">
        <v>726.2388059701492</v>
      </c>
      <c r="G4651" s="6">
        <v>3.1011940298508307</v>
      </c>
      <c r="H4651" s="6">
        <v>729.87</v>
      </c>
      <c r="I4651" s="6">
        <v>-0.52999999999997272</v>
      </c>
      <c r="J4651" s="6">
        <v>704</v>
      </c>
      <c r="K4651" s="6">
        <v>701</v>
      </c>
      <c r="L4651" s="6">
        <v>3</v>
      </c>
      <c r="M4651" s="6">
        <v>704.505</v>
      </c>
      <c r="N4651" s="6">
        <v>-0.50499999999999545</v>
      </c>
    </row>
    <row r="4652" spans="1:14" x14ac:dyDescent="0.25">
      <c r="A4652" s="5" t="s">
        <v>1693</v>
      </c>
      <c r="B4652" s="5" t="s">
        <v>1195</v>
      </c>
      <c r="C4652" s="5" t="s">
        <v>42</v>
      </c>
      <c r="D4652" s="5" t="s">
        <v>43</v>
      </c>
      <c r="E4652" s="6">
        <v>885.87</v>
      </c>
      <c r="F4652" s="6">
        <v>876.69950738916259</v>
      </c>
      <c r="G4652" s="6">
        <v>9.1704926108374138</v>
      </c>
      <c r="H4652" s="6">
        <v>889.85</v>
      </c>
      <c r="I4652" s="6">
        <v>-3.9800000000000182</v>
      </c>
      <c r="J4652" s="6">
        <v>8500</v>
      </c>
      <c r="K4652" s="6">
        <v>8412</v>
      </c>
      <c r="L4652" s="6">
        <v>88</v>
      </c>
      <c r="M4652" s="6">
        <v>8538.18</v>
      </c>
      <c r="N4652" s="6">
        <v>-38.180000000000291</v>
      </c>
    </row>
    <row r="4653" spans="1:14" x14ac:dyDescent="0.25">
      <c r="A4653" s="5" t="s">
        <v>1693</v>
      </c>
      <c r="B4653" s="5" t="s">
        <v>99</v>
      </c>
      <c r="C4653" s="5" t="s">
        <v>42</v>
      </c>
      <c r="D4653" s="5" t="s">
        <v>43</v>
      </c>
      <c r="E4653" s="6">
        <v>2024.19</v>
      </c>
      <c r="F4653" s="6">
        <v>2003.231527093596</v>
      </c>
      <c r="G4653" s="6">
        <v>20.95847290640404</v>
      </c>
      <c r="H4653" s="6">
        <v>2033.28</v>
      </c>
      <c r="I4653" s="6">
        <v>-9.0899999999999181</v>
      </c>
      <c r="J4653" s="6">
        <v>8500</v>
      </c>
      <c r="K4653" s="6">
        <v>8412</v>
      </c>
      <c r="L4653" s="6">
        <v>88</v>
      </c>
      <c r="M4653" s="6">
        <v>8538.18</v>
      </c>
      <c r="N4653" s="6">
        <v>-38.180000000000291</v>
      </c>
    </row>
    <row r="4654" spans="1:14" x14ac:dyDescent="0.25">
      <c r="A4654" s="5" t="s">
        <v>1693</v>
      </c>
      <c r="B4654" s="5" t="s">
        <v>100</v>
      </c>
      <c r="C4654" s="5" t="s">
        <v>42</v>
      </c>
      <c r="D4654" s="5" t="s">
        <v>43</v>
      </c>
      <c r="E4654" s="6">
        <v>2600.23</v>
      </c>
      <c r="F4654" s="6">
        <v>2573.3103448275861</v>
      </c>
      <c r="G4654" s="6">
        <v>26.919655172413968</v>
      </c>
      <c r="H4654" s="6">
        <v>2611.91</v>
      </c>
      <c r="I4654" s="6">
        <v>-11.679999999999836</v>
      </c>
      <c r="J4654" s="6">
        <v>8500</v>
      </c>
      <c r="K4654" s="6">
        <v>8412</v>
      </c>
      <c r="L4654" s="6">
        <v>88</v>
      </c>
      <c r="M4654" s="6">
        <v>8538.18</v>
      </c>
      <c r="N4654" s="6">
        <v>-38.180000000000291</v>
      </c>
    </row>
    <row r="4655" spans="1:14" x14ac:dyDescent="0.25">
      <c r="A4655" s="5" t="s">
        <v>1693</v>
      </c>
      <c r="B4655" s="5" t="s">
        <v>47</v>
      </c>
      <c r="C4655" s="5" t="s">
        <v>42</v>
      </c>
      <c r="D4655" s="5" t="s">
        <v>43</v>
      </c>
      <c r="E4655" s="6">
        <v>4028.59</v>
      </c>
      <c r="F4655" s="6">
        <v>3955.2352941176468</v>
      </c>
      <c r="G4655" s="6">
        <v>73.354705882353301</v>
      </c>
      <c r="H4655" s="6">
        <v>4034.34</v>
      </c>
      <c r="I4655" s="6">
        <v>-5.75</v>
      </c>
      <c r="J4655" s="6">
        <v>8568</v>
      </c>
      <c r="K4655" s="6">
        <v>8412</v>
      </c>
      <c r="L4655" s="6">
        <v>156</v>
      </c>
      <c r="M4655" s="6">
        <v>8580.24</v>
      </c>
      <c r="N4655" s="6">
        <v>-12.239999999999782</v>
      </c>
    </row>
    <row r="4656" spans="1:14" x14ac:dyDescent="0.25">
      <c r="A4656" s="5" t="s">
        <v>1693</v>
      </c>
      <c r="B4656" s="5" t="s">
        <v>101</v>
      </c>
      <c r="C4656" s="5" t="s">
        <v>42</v>
      </c>
      <c r="D4656" s="5" t="s">
        <v>43</v>
      </c>
      <c r="E4656" s="6">
        <v>8383.7900000000009</v>
      </c>
      <c r="F4656" s="6">
        <v>7901.8719211822663</v>
      </c>
      <c r="G4656" s="6">
        <v>481.91807881773457</v>
      </c>
      <c r="H4656" s="6">
        <v>8020.4</v>
      </c>
      <c r="I4656" s="6">
        <v>363.39000000000124</v>
      </c>
      <c r="J4656" s="6">
        <v>8925</v>
      </c>
      <c r="K4656" s="6">
        <v>8412</v>
      </c>
      <c r="L4656" s="6">
        <v>513</v>
      </c>
      <c r="M4656" s="6">
        <v>8538.18</v>
      </c>
      <c r="N4656" s="6">
        <v>386.81999999999971</v>
      </c>
    </row>
    <row r="4657" spans="1:14" x14ac:dyDescent="0.25">
      <c r="A4657" s="5" t="s">
        <v>1693</v>
      </c>
      <c r="B4657" s="5" t="s">
        <v>109</v>
      </c>
      <c r="C4657" s="5" t="s">
        <v>42</v>
      </c>
      <c r="D4657" s="5" t="s">
        <v>43</v>
      </c>
      <c r="E4657" s="6">
        <v>8388.9</v>
      </c>
      <c r="F4657" s="6">
        <v>8376.9458128078822</v>
      </c>
      <c r="G4657" s="6">
        <v>11.954187192117388</v>
      </c>
      <c r="H4657" s="6">
        <v>8502.6</v>
      </c>
      <c r="I4657" s="6">
        <v>-113.70000000000073</v>
      </c>
      <c r="J4657" s="6">
        <v>702</v>
      </c>
      <c r="K4657" s="6">
        <v>701</v>
      </c>
      <c r="L4657" s="6">
        <v>1</v>
      </c>
      <c r="M4657" s="6">
        <v>711.51499999999999</v>
      </c>
      <c r="N4657" s="6">
        <v>-9.5149999999999864</v>
      </c>
    </row>
    <row r="4658" spans="1:14" x14ac:dyDescent="0.25">
      <c r="A4658" s="5" t="s">
        <v>1693</v>
      </c>
      <c r="B4658" s="5" t="s">
        <v>1364</v>
      </c>
      <c r="C4658" s="5" t="s">
        <v>42</v>
      </c>
      <c r="D4658" s="5" t="s">
        <v>43</v>
      </c>
      <c r="E4658" s="6">
        <v>8782.3799999999992</v>
      </c>
      <c r="F4658" s="6">
        <v>8751.1741293532341</v>
      </c>
      <c r="G4658" s="6">
        <v>31.205870646765106</v>
      </c>
      <c r="H4658" s="6">
        <v>8794.93</v>
      </c>
      <c r="I4658" s="6">
        <v>-12.550000000001091</v>
      </c>
      <c r="J4658" s="6">
        <v>8442</v>
      </c>
      <c r="K4658" s="6">
        <v>8412</v>
      </c>
      <c r="L4658" s="6">
        <v>30</v>
      </c>
      <c r="M4658" s="6">
        <v>8454.06</v>
      </c>
      <c r="N4658" s="6">
        <v>-12.059999999999491</v>
      </c>
    </row>
    <row r="4659" spans="1:14" x14ac:dyDescent="0.25">
      <c r="A4659" s="5" t="s">
        <v>1693</v>
      </c>
      <c r="B4659" s="5" t="s">
        <v>103</v>
      </c>
      <c r="C4659" s="5" t="s">
        <v>42</v>
      </c>
      <c r="D4659" s="5" t="s">
        <v>43</v>
      </c>
      <c r="E4659" s="6">
        <v>42550.82</v>
      </c>
      <c r="F4659" s="6">
        <v>42189.712871287127</v>
      </c>
      <c r="G4659" s="6">
        <v>361.10712871287251</v>
      </c>
      <c r="H4659" s="6">
        <v>42611.61</v>
      </c>
      <c r="I4659" s="6">
        <v>-60.790000000000873</v>
      </c>
      <c r="J4659" s="6">
        <v>8484</v>
      </c>
      <c r="K4659" s="6">
        <v>8412</v>
      </c>
      <c r="L4659" s="6">
        <v>72</v>
      </c>
      <c r="M4659" s="6">
        <v>8496.1200000000008</v>
      </c>
      <c r="N4659" s="6">
        <v>-12.1200000000008</v>
      </c>
    </row>
    <row r="4660" spans="1:14" x14ac:dyDescent="0.25">
      <c r="A4660" s="5" t="s">
        <v>1693</v>
      </c>
      <c r="B4660" s="5" t="s">
        <v>104</v>
      </c>
      <c r="C4660" s="5" t="s">
        <v>42</v>
      </c>
      <c r="D4660" s="5" t="s">
        <v>53</v>
      </c>
      <c r="E4660" s="6">
        <v>36751.19</v>
      </c>
      <c r="F4660" s="6">
        <v>36751.13432835821</v>
      </c>
      <c r="G4660" s="6">
        <v>5.5671641792287119E-2</v>
      </c>
      <c r="H4660" s="6">
        <v>36934.89</v>
      </c>
      <c r="I4660" s="6">
        <v>-183.69999999999709</v>
      </c>
      <c r="J4660" s="6">
        <v>6309</v>
      </c>
      <c r="K4660" s="6">
        <v>6309</v>
      </c>
      <c r="L4660" s="6">
        <v>0</v>
      </c>
      <c r="M4660" s="6">
        <v>6340.5450000000001</v>
      </c>
      <c r="N4660" s="6">
        <v>-31.545000000000073</v>
      </c>
    </row>
    <row r="4661" spans="1:14" x14ac:dyDescent="0.25">
      <c r="A4661" s="5" t="s">
        <v>1693</v>
      </c>
      <c r="B4661" s="5" t="s">
        <v>54</v>
      </c>
      <c r="C4661" s="5" t="s">
        <v>42</v>
      </c>
      <c r="D4661" s="5" t="s">
        <v>55</v>
      </c>
      <c r="E4661" s="6">
        <v>424.72</v>
      </c>
      <c r="F4661" s="6">
        <v>416.39215686274508</v>
      </c>
      <c r="G4661" s="6">
        <v>8.3278431372549448</v>
      </c>
      <c r="H4661" s="6">
        <v>424.72</v>
      </c>
      <c r="I4661" s="6">
        <v>0</v>
      </c>
      <c r="J4661" s="6">
        <v>77.221999999999994</v>
      </c>
      <c r="K4661" s="6">
        <v>75.707843137254898</v>
      </c>
      <c r="L4661" s="6">
        <v>1.5141568627450965</v>
      </c>
      <c r="M4661" s="6">
        <v>77.221999999999994</v>
      </c>
      <c r="N4661" s="6">
        <v>0</v>
      </c>
    </row>
    <row r="4662" spans="1:14" x14ac:dyDescent="0.25">
      <c r="A4662" s="5" t="s">
        <v>1694</v>
      </c>
      <c r="B4662" s="5" t="s">
        <v>25</v>
      </c>
      <c r="C4662" s="5" t="s">
        <v>26</v>
      </c>
      <c r="D4662" s="5" t="s">
        <v>27</v>
      </c>
      <c r="E4662" s="6">
        <v>-69.180000000000007</v>
      </c>
      <c r="F4662" s="6">
        <v>0</v>
      </c>
      <c r="G4662" s="6">
        <v>-69.180000000000007</v>
      </c>
      <c r="H4662" s="6">
        <v>0</v>
      </c>
      <c r="I4662" s="6">
        <v>-69.180000000000007</v>
      </c>
      <c r="J4662" s="6">
        <v>0</v>
      </c>
      <c r="K4662" s="6">
        <v>0</v>
      </c>
      <c r="L4662" s="6">
        <v>0</v>
      </c>
      <c r="M4662" s="6">
        <v>0</v>
      </c>
      <c r="N4662" s="6">
        <v>0</v>
      </c>
    </row>
    <row r="4663" spans="1:14" x14ac:dyDescent="0.25">
      <c r="A4663" s="5" t="s">
        <v>1694</v>
      </c>
      <c r="B4663" s="5" t="s">
        <v>258</v>
      </c>
      <c r="C4663" s="5" t="s">
        <v>33</v>
      </c>
      <c r="D4663" s="5" t="s">
        <v>27</v>
      </c>
      <c r="E4663" s="6">
        <v>42.26</v>
      </c>
      <c r="F4663" s="6">
        <v>0</v>
      </c>
      <c r="G4663" s="6">
        <v>42.26</v>
      </c>
      <c r="H4663" s="6">
        <v>42.61</v>
      </c>
      <c r="I4663" s="6">
        <v>-0.35000000000000142</v>
      </c>
      <c r="J4663" s="6">
        <v>3.6</v>
      </c>
      <c r="K4663" s="6">
        <v>0</v>
      </c>
      <c r="L4663" s="6">
        <v>3.6</v>
      </c>
      <c r="M4663" s="6">
        <v>3.63</v>
      </c>
      <c r="N4663" s="6">
        <v>-2.9999999999999805E-2</v>
      </c>
    </row>
    <row r="4664" spans="1:14" x14ac:dyDescent="0.25">
      <c r="A4664" s="5" t="s">
        <v>1694</v>
      </c>
      <c r="B4664" s="5" t="s">
        <v>259</v>
      </c>
      <c r="C4664" s="5" t="s">
        <v>33</v>
      </c>
      <c r="D4664" s="5" t="s">
        <v>27</v>
      </c>
      <c r="E4664" s="6">
        <v>108.5</v>
      </c>
      <c r="F4664" s="6">
        <v>0</v>
      </c>
      <c r="G4664" s="6">
        <v>108.5</v>
      </c>
      <c r="H4664" s="6">
        <v>109.4</v>
      </c>
      <c r="I4664" s="6">
        <v>-0.90000000000000568</v>
      </c>
      <c r="J4664" s="6">
        <v>3.6</v>
      </c>
      <c r="K4664" s="6">
        <v>0</v>
      </c>
      <c r="L4664" s="6">
        <v>3.6</v>
      </c>
      <c r="M4664" s="6">
        <v>3.63</v>
      </c>
      <c r="N4664" s="6">
        <v>-2.9999999999999805E-2</v>
      </c>
    </row>
    <row r="4665" spans="1:14" x14ac:dyDescent="0.25">
      <c r="A4665" s="5" t="s">
        <v>1694</v>
      </c>
      <c r="B4665" s="5" t="s">
        <v>260</v>
      </c>
      <c r="C4665" s="5" t="s">
        <v>33</v>
      </c>
      <c r="D4665" s="5" t="s">
        <v>27</v>
      </c>
      <c r="E4665" s="6">
        <v>3616.2</v>
      </c>
      <c r="F4665" s="6">
        <v>0</v>
      </c>
      <c r="G4665" s="6">
        <v>3616.2</v>
      </c>
      <c r="H4665" s="6">
        <v>3645.3</v>
      </c>
      <c r="I4665" s="6">
        <v>-29.100000000000364</v>
      </c>
      <c r="J4665" s="6">
        <v>36</v>
      </c>
      <c r="K4665" s="6">
        <v>0</v>
      </c>
      <c r="L4665" s="6">
        <v>36</v>
      </c>
      <c r="M4665" s="6">
        <v>36.29</v>
      </c>
      <c r="N4665" s="6">
        <v>-0.28999999999999915</v>
      </c>
    </row>
    <row r="4666" spans="1:14" x14ac:dyDescent="0.25">
      <c r="A4666" s="5" t="s">
        <v>1694</v>
      </c>
      <c r="B4666" s="5" t="s">
        <v>272</v>
      </c>
      <c r="C4666" s="5" t="s">
        <v>39</v>
      </c>
      <c r="D4666" s="5" t="s">
        <v>43</v>
      </c>
      <c r="E4666" s="6">
        <v>-15256.18</v>
      </c>
      <c r="F4666" s="6">
        <v>0</v>
      </c>
      <c r="G4666" s="6">
        <v>-15256.18</v>
      </c>
      <c r="H4666" s="6">
        <v>-15256.22</v>
      </c>
      <c r="I4666" s="6">
        <v>3.9999999999054126E-2</v>
      </c>
      <c r="J4666" s="6">
        <v>-16875</v>
      </c>
      <c r="K4666" s="6">
        <v>0</v>
      </c>
      <c r="L4666" s="6">
        <v>-16875</v>
      </c>
      <c r="M4666" s="6">
        <v>-16875</v>
      </c>
      <c r="N4666" s="6">
        <v>0</v>
      </c>
    </row>
    <row r="4667" spans="1:14" x14ac:dyDescent="0.25">
      <c r="A4667" s="5" t="s">
        <v>1694</v>
      </c>
      <c r="B4667" s="5" t="s">
        <v>269</v>
      </c>
      <c r="C4667" s="5" t="s">
        <v>42</v>
      </c>
      <c r="D4667" s="5" t="s">
        <v>43</v>
      </c>
      <c r="E4667" s="6">
        <v>1628.14</v>
      </c>
      <c r="F4667" s="6">
        <v>1508.5996055226824</v>
      </c>
      <c r="G4667" s="6">
        <v>119.5403944773177</v>
      </c>
      <c r="H4667" s="6">
        <v>1529.72</v>
      </c>
      <c r="I4667" s="6">
        <v>98.420000000000073</v>
      </c>
      <c r="J4667" s="6">
        <v>3005</v>
      </c>
      <c r="K4667" s="6">
        <v>2784.3747534516765</v>
      </c>
      <c r="L4667" s="6">
        <v>220.6252465483235</v>
      </c>
      <c r="M4667" s="6">
        <v>2823.3560000000002</v>
      </c>
      <c r="N4667" s="6">
        <v>181.64399999999978</v>
      </c>
    </row>
    <row r="4668" spans="1:14" x14ac:dyDescent="0.25">
      <c r="A4668" s="5" t="s">
        <v>1694</v>
      </c>
      <c r="B4668" s="5" t="s">
        <v>325</v>
      </c>
      <c r="C4668" s="5" t="s">
        <v>42</v>
      </c>
      <c r="D4668" s="5" t="s">
        <v>43</v>
      </c>
      <c r="E4668" s="6">
        <v>9930.26</v>
      </c>
      <c r="F4668" s="6">
        <v>9782.4334975369457</v>
      </c>
      <c r="G4668" s="6">
        <v>147.82650246305457</v>
      </c>
      <c r="H4668" s="6">
        <v>9929.17</v>
      </c>
      <c r="I4668" s="6">
        <v>1.0900000000001455</v>
      </c>
      <c r="J4668" s="6">
        <v>17130</v>
      </c>
      <c r="K4668" s="6">
        <v>16875</v>
      </c>
      <c r="L4668" s="6">
        <v>255</v>
      </c>
      <c r="M4668" s="6">
        <v>17128.125</v>
      </c>
      <c r="N4668" s="6">
        <v>1.875</v>
      </c>
    </row>
    <row r="4669" spans="1:14" x14ac:dyDescent="0.25">
      <c r="A4669" s="5" t="s">
        <v>1695</v>
      </c>
      <c r="B4669" s="5" t="s">
        <v>25</v>
      </c>
      <c r="C4669" s="5" t="s">
        <v>26</v>
      </c>
      <c r="D4669" s="5" t="s">
        <v>27</v>
      </c>
      <c r="E4669" s="6">
        <v>3233.38</v>
      </c>
      <c r="F4669" s="6">
        <v>0</v>
      </c>
      <c r="G4669" s="6">
        <v>3233.38</v>
      </c>
      <c r="H4669" s="6">
        <v>0</v>
      </c>
      <c r="I4669" s="6">
        <v>3233.38</v>
      </c>
      <c r="J4669" s="6">
        <v>0</v>
      </c>
      <c r="K4669" s="6">
        <v>0</v>
      </c>
      <c r="L4669" s="6">
        <v>0</v>
      </c>
      <c r="M4669" s="6">
        <v>0</v>
      </c>
      <c r="N4669" s="6">
        <v>0</v>
      </c>
    </row>
    <row r="4670" spans="1:14" x14ac:dyDescent="0.25">
      <c r="A4670" s="5" t="s">
        <v>1695</v>
      </c>
      <c r="B4670" s="5" t="s">
        <v>30</v>
      </c>
      <c r="C4670" s="5" t="s">
        <v>29</v>
      </c>
      <c r="D4670" s="5" t="s">
        <v>27</v>
      </c>
      <c r="E4670" s="6">
        <v>40.630000000000003</v>
      </c>
      <c r="F4670" s="6">
        <v>0</v>
      </c>
      <c r="G4670" s="6">
        <v>40.630000000000003</v>
      </c>
      <c r="H4670" s="6">
        <v>40.83</v>
      </c>
      <c r="I4670" s="6">
        <v>-0.19999999999999574</v>
      </c>
      <c r="J4670" s="6">
        <v>0</v>
      </c>
      <c r="K4670" s="6">
        <v>0</v>
      </c>
      <c r="L4670" s="6">
        <v>0</v>
      </c>
      <c r="M4670" s="6">
        <v>0</v>
      </c>
      <c r="N4670" s="6">
        <v>0</v>
      </c>
    </row>
    <row r="4671" spans="1:14" x14ac:dyDescent="0.25">
      <c r="A4671" s="5" t="s">
        <v>1695</v>
      </c>
      <c r="B4671" s="5" t="s">
        <v>31</v>
      </c>
      <c r="C4671" s="5" t="s">
        <v>29</v>
      </c>
      <c r="D4671" s="5" t="s">
        <v>27</v>
      </c>
      <c r="E4671" s="6">
        <v>182.22</v>
      </c>
      <c r="F4671" s="6">
        <v>0</v>
      </c>
      <c r="G4671" s="6">
        <v>182.22</v>
      </c>
      <c r="H4671" s="6">
        <v>183.13</v>
      </c>
      <c r="I4671" s="6">
        <v>-0.90999999999999659</v>
      </c>
      <c r="J4671" s="6">
        <v>0</v>
      </c>
      <c r="K4671" s="6">
        <v>0</v>
      </c>
      <c r="L4671" s="6">
        <v>0</v>
      </c>
      <c r="M4671" s="6">
        <v>0</v>
      </c>
      <c r="N4671" s="6">
        <v>0</v>
      </c>
    </row>
    <row r="4672" spans="1:14" x14ac:dyDescent="0.25">
      <c r="A4672" s="5" t="s">
        <v>1695</v>
      </c>
      <c r="B4672" s="5" t="s">
        <v>32</v>
      </c>
      <c r="C4672" s="5" t="s">
        <v>33</v>
      </c>
      <c r="D4672" s="5" t="s">
        <v>27</v>
      </c>
      <c r="E4672" s="6">
        <v>271.85000000000002</v>
      </c>
      <c r="F4672" s="6">
        <v>0</v>
      </c>
      <c r="G4672" s="6">
        <v>271.85000000000002</v>
      </c>
      <c r="H4672" s="6">
        <v>411.32</v>
      </c>
      <c r="I4672" s="6">
        <v>-139.46999999999997</v>
      </c>
      <c r="J4672" s="6">
        <v>0.67</v>
      </c>
      <c r="K4672" s="6">
        <v>0</v>
      </c>
      <c r="L4672" s="6">
        <v>0.67</v>
      </c>
      <c r="M4672" s="6">
        <v>1.014</v>
      </c>
      <c r="N4672" s="6">
        <v>-0.34399999999999997</v>
      </c>
    </row>
    <row r="4673" spans="1:14" x14ac:dyDescent="0.25">
      <c r="A4673" s="5" t="s">
        <v>1695</v>
      </c>
      <c r="B4673" s="5" t="s">
        <v>28</v>
      </c>
      <c r="C4673" s="5" t="s">
        <v>29</v>
      </c>
      <c r="D4673" s="5" t="s">
        <v>27</v>
      </c>
      <c r="E4673" s="6">
        <v>1298.23</v>
      </c>
      <c r="F4673" s="6">
        <v>0</v>
      </c>
      <c r="G4673" s="6">
        <v>1298.23</v>
      </c>
      <c r="H4673" s="6">
        <v>1304.72</v>
      </c>
      <c r="I4673" s="6">
        <v>-6.4900000000000091</v>
      </c>
      <c r="J4673" s="6">
        <v>0</v>
      </c>
      <c r="K4673" s="6">
        <v>0</v>
      </c>
      <c r="L4673" s="6">
        <v>0</v>
      </c>
      <c r="M4673" s="6">
        <v>0</v>
      </c>
      <c r="N4673" s="6">
        <v>0</v>
      </c>
    </row>
    <row r="4674" spans="1:14" x14ac:dyDescent="0.25">
      <c r="A4674" s="5" t="s">
        <v>1695</v>
      </c>
      <c r="B4674" s="5" t="s">
        <v>34</v>
      </c>
      <c r="C4674" s="5" t="s">
        <v>33</v>
      </c>
      <c r="D4674" s="5" t="s">
        <v>27</v>
      </c>
      <c r="E4674" s="6">
        <v>1215.3800000000001</v>
      </c>
      <c r="F4674" s="6">
        <v>0</v>
      </c>
      <c r="G4674" s="6">
        <v>1215.3800000000001</v>
      </c>
      <c r="H4674" s="6">
        <v>1838.9</v>
      </c>
      <c r="I4674" s="6">
        <v>-623.52</v>
      </c>
      <c r="J4674" s="6">
        <v>0.67</v>
      </c>
      <c r="K4674" s="6">
        <v>0</v>
      </c>
      <c r="L4674" s="6">
        <v>0.67</v>
      </c>
      <c r="M4674" s="6">
        <v>1.014</v>
      </c>
      <c r="N4674" s="6">
        <v>-0.34399999999999997</v>
      </c>
    </row>
    <row r="4675" spans="1:14" x14ac:dyDescent="0.25">
      <c r="A4675" s="5" t="s">
        <v>1695</v>
      </c>
      <c r="B4675" s="5" t="s">
        <v>35</v>
      </c>
      <c r="C4675" s="5" t="s">
        <v>33</v>
      </c>
      <c r="D4675" s="5" t="s">
        <v>27</v>
      </c>
      <c r="E4675" s="6">
        <v>1431.34</v>
      </c>
      <c r="F4675" s="6">
        <v>0</v>
      </c>
      <c r="G4675" s="6">
        <v>1431.34</v>
      </c>
      <c r="H4675" s="6">
        <v>2165.59</v>
      </c>
      <c r="I4675" s="6">
        <v>-734.25000000000023</v>
      </c>
      <c r="J4675" s="6">
        <v>14.07</v>
      </c>
      <c r="K4675" s="6">
        <v>0</v>
      </c>
      <c r="L4675" s="6">
        <v>14.07</v>
      </c>
      <c r="M4675" s="6">
        <v>21.288</v>
      </c>
      <c r="N4675" s="6">
        <v>-7.218</v>
      </c>
    </row>
    <row r="4676" spans="1:14" x14ac:dyDescent="0.25">
      <c r="A4676" s="5" t="s">
        <v>1695</v>
      </c>
      <c r="B4676" s="5" t="s">
        <v>36</v>
      </c>
      <c r="C4676" s="5" t="s">
        <v>29</v>
      </c>
      <c r="D4676" s="5" t="s">
        <v>27</v>
      </c>
      <c r="E4676" s="6">
        <v>2341.66</v>
      </c>
      <c r="F4676" s="6">
        <v>0</v>
      </c>
      <c r="G4676" s="6">
        <v>2341.66</v>
      </c>
      <c r="H4676" s="6">
        <v>2353.36</v>
      </c>
      <c r="I4676" s="6">
        <v>-11.700000000000273</v>
      </c>
      <c r="J4676" s="6">
        <v>0</v>
      </c>
      <c r="K4676" s="6">
        <v>0</v>
      </c>
      <c r="L4676" s="6">
        <v>0</v>
      </c>
      <c r="M4676" s="6">
        <v>0</v>
      </c>
      <c r="N4676" s="6">
        <v>0</v>
      </c>
    </row>
    <row r="4677" spans="1:14" x14ac:dyDescent="0.25">
      <c r="A4677" s="5" t="s">
        <v>1695</v>
      </c>
      <c r="B4677" s="5" t="s">
        <v>37</v>
      </c>
      <c r="C4677" s="5" t="s">
        <v>29</v>
      </c>
      <c r="D4677" s="5" t="s">
        <v>27</v>
      </c>
      <c r="E4677" s="6">
        <v>5133.7299999999996</v>
      </c>
      <c r="F4677" s="6">
        <v>0</v>
      </c>
      <c r="G4677" s="6">
        <v>5133.7299999999996</v>
      </c>
      <c r="H4677" s="6">
        <v>5159.3999999999996</v>
      </c>
      <c r="I4677" s="6">
        <v>-25.670000000000073</v>
      </c>
      <c r="J4677" s="6">
        <v>0</v>
      </c>
      <c r="K4677" s="6">
        <v>0</v>
      </c>
      <c r="L4677" s="6">
        <v>0</v>
      </c>
      <c r="M4677" s="6">
        <v>0</v>
      </c>
      <c r="N4677" s="6">
        <v>0</v>
      </c>
    </row>
    <row r="4678" spans="1:14" x14ac:dyDescent="0.25">
      <c r="A4678" s="5" t="s">
        <v>1695</v>
      </c>
      <c r="B4678" s="5" t="s">
        <v>106</v>
      </c>
      <c r="C4678" s="5" t="s">
        <v>39</v>
      </c>
      <c r="D4678" s="5" t="s">
        <v>40</v>
      </c>
      <c r="E4678" s="6">
        <v>-136466.66</v>
      </c>
      <c r="F4678" s="6">
        <v>0</v>
      </c>
      <c r="G4678" s="6">
        <v>-136466.66</v>
      </c>
      <c r="H4678" s="6">
        <v>-136466.66</v>
      </c>
      <c r="I4678" s="6">
        <v>0</v>
      </c>
      <c r="J4678" s="6">
        <v>-740</v>
      </c>
      <c r="K4678" s="6">
        <v>0</v>
      </c>
      <c r="L4678" s="6">
        <v>-740</v>
      </c>
      <c r="M4678" s="6">
        <v>-740</v>
      </c>
      <c r="N4678" s="6">
        <v>0</v>
      </c>
    </row>
    <row r="4679" spans="1:14" x14ac:dyDescent="0.25">
      <c r="A4679" s="5" t="s">
        <v>1695</v>
      </c>
      <c r="B4679" s="5" t="s">
        <v>1364</v>
      </c>
      <c r="C4679" s="5" t="s">
        <v>42</v>
      </c>
      <c r="D4679" s="5" t="s">
        <v>43</v>
      </c>
      <c r="E4679" s="6">
        <v>9362.8799999999992</v>
      </c>
      <c r="F4679" s="6">
        <v>0</v>
      </c>
      <c r="G4679" s="6">
        <v>9362.8799999999992</v>
      </c>
      <c r="H4679" s="6">
        <v>0</v>
      </c>
      <c r="I4679" s="6">
        <v>9362.8799999999992</v>
      </c>
      <c r="J4679" s="6">
        <v>9000</v>
      </c>
      <c r="K4679" s="6">
        <v>0</v>
      </c>
      <c r="L4679" s="6">
        <v>9000</v>
      </c>
      <c r="M4679" s="6">
        <v>0</v>
      </c>
      <c r="N4679" s="6">
        <v>9000</v>
      </c>
    </row>
    <row r="4680" spans="1:14" x14ac:dyDescent="0.25">
      <c r="A4680" s="5" t="s">
        <v>1695</v>
      </c>
      <c r="B4680" s="5" t="s">
        <v>107</v>
      </c>
      <c r="C4680" s="5" t="s">
        <v>42</v>
      </c>
      <c r="D4680" s="5" t="s">
        <v>43</v>
      </c>
      <c r="E4680" s="6">
        <v>493.29</v>
      </c>
      <c r="F4680" s="6">
        <v>486.70935960591135</v>
      </c>
      <c r="G4680" s="6">
        <v>6.5806403940886753</v>
      </c>
      <c r="H4680" s="6">
        <v>494.01</v>
      </c>
      <c r="I4680" s="6">
        <v>-0.71999999999997044</v>
      </c>
      <c r="J4680" s="6">
        <v>9000</v>
      </c>
      <c r="K4680" s="6">
        <v>8880</v>
      </c>
      <c r="L4680" s="6">
        <v>120</v>
      </c>
      <c r="M4680" s="6">
        <v>9013.2000000000007</v>
      </c>
      <c r="N4680" s="6">
        <v>-13.200000000000728</v>
      </c>
    </row>
    <row r="4681" spans="1:14" x14ac:dyDescent="0.25">
      <c r="A4681" s="5" t="s">
        <v>1695</v>
      </c>
      <c r="B4681" s="5" t="s">
        <v>44</v>
      </c>
      <c r="C4681" s="5" t="s">
        <v>42</v>
      </c>
      <c r="D4681" s="5" t="s">
        <v>43</v>
      </c>
      <c r="E4681" s="6">
        <v>743.25</v>
      </c>
      <c r="F4681" s="6">
        <v>733.3432835820895</v>
      </c>
      <c r="G4681" s="6">
        <v>9.9067164179105021</v>
      </c>
      <c r="H4681" s="6">
        <v>737.01</v>
      </c>
      <c r="I4681" s="6">
        <v>6.2400000000000091</v>
      </c>
      <c r="J4681" s="6">
        <v>750</v>
      </c>
      <c r="K4681" s="6">
        <v>740</v>
      </c>
      <c r="L4681" s="6">
        <v>10</v>
      </c>
      <c r="M4681" s="6">
        <v>743.7</v>
      </c>
      <c r="N4681" s="6">
        <v>6.2999999999999545</v>
      </c>
    </row>
    <row r="4682" spans="1:14" x14ac:dyDescent="0.25">
      <c r="A4682" s="5" t="s">
        <v>1695</v>
      </c>
      <c r="B4682" s="5" t="s">
        <v>99</v>
      </c>
      <c r="C4682" s="5" t="s">
        <v>42</v>
      </c>
      <c r="D4682" s="5" t="s">
        <v>43</v>
      </c>
      <c r="E4682" s="6">
        <v>2143.2600000000002</v>
      </c>
      <c r="F4682" s="6">
        <v>2114.6798029556649</v>
      </c>
      <c r="G4682" s="6">
        <v>28.580197044335364</v>
      </c>
      <c r="H4682" s="6">
        <v>2146.4</v>
      </c>
      <c r="I4682" s="6">
        <v>-3.1399999999998727</v>
      </c>
      <c r="J4682" s="6">
        <v>9000</v>
      </c>
      <c r="K4682" s="6">
        <v>8880</v>
      </c>
      <c r="L4682" s="6">
        <v>120</v>
      </c>
      <c r="M4682" s="6">
        <v>9013.2000000000007</v>
      </c>
      <c r="N4682" s="6">
        <v>-13.200000000000728</v>
      </c>
    </row>
    <row r="4683" spans="1:14" x14ac:dyDescent="0.25">
      <c r="A4683" s="5" t="s">
        <v>1695</v>
      </c>
      <c r="B4683" s="5" t="s">
        <v>100</v>
      </c>
      <c r="C4683" s="5" t="s">
        <v>42</v>
      </c>
      <c r="D4683" s="5" t="s">
        <v>43</v>
      </c>
      <c r="E4683" s="6">
        <v>2753.19</v>
      </c>
      <c r="F4683" s="6">
        <v>2716.4827586206898</v>
      </c>
      <c r="G4683" s="6">
        <v>36.70724137931029</v>
      </c>
      <c r="H4683" s="6">
        <v>2757.23</v>
      </c>
      <c r="I4683" s="6">
        <v>-4.0399999999999636</v>
      </c>
      <c r="J4683" s="6">
        <v>9000</v>
      </c>
      <c r="K4683" s="6">
        <v>8880</v>
      </c>
      <c r="L4683" s="6">
        <v>120</v>
      </c>
      <c r="M4683" s="6">
        <v>9013.2000000000007</v>
      </c>
      <c r="N4683" s="6">
        <v>-13.200000000000728</v>
      </c>
    </row>
    <row r="4684" spans="1:14" x14ac:dyDescent="0.25">
      <c r="A4684" s="5" t="s">
        <v>1695</v>
      </c>
      <c r="B4684" s="5" t="s">
        <v>47</v>
      </c>
      <c r="C4684" s="5" t="s">
        <v>42</v>
      </c>
      <c r="D4684" s="5" t="s">
        <v>43</v>
      </c>
      <c r="E4684" s="6">
        <v>4231.71</v>
      </c>
      <c r="F4684" s="6">
        <v>4175.2843137254904</v>
      </c>
      <c r="G4684" s="6">
        <v>56.425686274509644</v>
      </c>
      <c r="H4684" s="6">
        <v>4258.79</v>
      </c>
      <c r="I4684" s="6">
        <v>-27.079999999999927</v>
      </c>
      <c r="J4684" s="6">
        <v>9000</v>
      </c>
      <c r="K4684" s="6">
        <v>8880</v>
      </c>
      <c r="L4684" s="6">
        <v>120</v>
      </c>
      <c r="M4684" s="6">
        <v>9057.6</v>
      </c>
      <c r="N4684" s="6">
        <v>-57.600000000000364</v>
      </c>
    </row>
    <row r="4685" spans="1:14" x14ac:dyDescent="0.25">
      <c r="A4685" s="5" t="s">
        <v>1695</v>
      </c>
      <c r="B4685" s="5" t="s">
        <v>101</v>
      </c>
      <c r="C4685" s="5" t="s">
        <v>42</v>
      </c>
      <c r="D4685" s="5" t="s">
        <v>43</v>
      </c>
      <c r="E4685" s="6">
        <v>8245.2000000000007</v>
      </c>
      <c r="F4685" s="6">
        <v>7975.7438423645317</v>
      </c>
      <c r="G4685" s="6">
        <v>269.45615763546903</v>
      </c>
      <c r="H4685" s="6">
        <v>8095.38</v>
      </c>
      <c r="I4685" s="6">
        <v>149.82000000000062</v>
      </c>
      <c r="J4685" s="6">
        <v>9180</v>
      </c>
      <c r="K4685" s="6">
        <v>8880</v>
      </c>
      <c r="L4685" s="6">
        <v>300</v>
      </c>
      <c r="M4685" s="6">
        <v>9013.2000000000007</v>
      </c>
      <c r="N4685" s="6">
        <v>166.79999999999927</v>
      </c>
    </row>
    <row r="4686" spans="1:14" x14ac:dyDescent="0.25">
      <c r="A4686" s="5" t="s">
        <v>1695</v>
      </c>
      <c r="B4686" s="5" t="s">
        <v>109</v>
      </c>
      <c r="C4686" s="5" t="s">
        <v>42</v>
      </c>
      <c r="D4686" s="5" t="s">
        <v>43</v>
      </c>
      <c r="E4686" s="6">
        <v>8962.5</v>
      </c>
      <c r="F4686" s="6">
        <v>8843.004926108375</v>
      </c>
      <c r="G4686" s="6">
        <v>119.495073891625</v>
      </c>
      <c r="H4686" s="6">
        <v>8975.65</v>
      </c>
      <c r="I4686" s="6">
        <v>-13.149999999999636</v>
      </c>
      <c r="J4686" s="6">
        <v>750</v>
      </c>
      <c r="K4686" s="6">
        <v>740</v>
      </c>
      <c r="L4686" s="6">
        <v>10</v>
      </c>
      <c r="M4686" s="6">
        <v>751.1</v>
      </c>
      <c r="N4686" s="6">
        <v>-1.1000000000000227</v>
      </c>
    </row>
    <row r="4687" spans="1:14" x14ac:dyDescent="0.25">
      <c r="A4687" s="5" t="s">
        <v>1695</v>
      </c>
      <c r="B4687" s="5" t="s">
        <v>50</v>
      </c>
      <c r="C4687" s="5" t="s">
        <v>42</v>
      </c>
      <c r="D4687" s="5" t="s">
        <v>43</v>
      </c>
      <c r="E4687" s="6">
        <v>0</v>
      </c>
      <c r="F4687" s="6">
        <v>11069.18407960199</v>
      </c>
      <c r="G4687" s="6">
        <v>-11069.18407960199</v>
      </c>
      <c r="H4687" s="6">
        <v>11124.53</v>
      </c>
      <c r="I4687" s="6">
        <v>-11124.53</v>
      </c>
      <c r="J4687" s="6">
        <v>0</v>
      </c>
      <c r="K4687" s="6">
        <v>8880</v>
      </c>
      <c r="L4687" s="6">
        <v>-8880</v>
      </c>
      <c r="M4687" s="6">
        <v>8924.4</v>
      </c>
      <c r="N4687" s="6">
        <v>-8924.4</v>
      </c>
    </row>
    <row r="4688" spans="1:14" x14ac:dyDescent="0.25">
      <c r="A4688" s="5" t="s">
        <v>1695</v>
      </c>
      <c r="B4688" s="5" t="s">
        <v>103</v>
      </c>
      <c r="C4688" s="5" t="s">
        <v>42</v>
      </c>
      <c r="D4688" s="5" t="s">
        <v>43</v>
      </c>
      <c r="E4688" s="6">
        <v>45138.78</v>
      </c>
      <c r="F4688" s="6">
        <v>44536.930693069306</v>
      </c>
      <c r="G4688" s="6">
        <v>601.84930693069327</v>
      </c>
      <c r="H4688" s="6">
        <v>44982.3</v>
      </c>
      <c r="I4688" s="6">
        <v>156.47999999999593</v>
      </c>
      <c r="J4688" s="6">
        <v>9000</v>
      </c>
      <c r="K4688" s="6">
        <v>8879.9999999999982</v>
      </c>
      <c r="L4688" s="6">
        <v>120.00000000000182</v>
      </c>
      <c r="M4688" s="6">
        <v>8968.7999999999993</v>
      </c>
      <c r="N4688" s="6">
        <v>31.200000000000728</v>
      </c>
    </row>
    <row r="4689" spans="1:14" x14ac:dyDescent="0.25">
      <c r="A4689" s="5" t="s">
        <v>1695</v>
      </c>
      <c r="B4689" s="5" t="s">
        <v>104</v>
      </c>
      <c r="C4689" s="5" t="s">
        <v>42</v>
      </c>
      <c r="D4689" s="5" t="s">
        <v>53</v>
      </c>
      <c r="E4689" s="6">
        <v>38795.83</v>
      </c>
      <c r="F4689" s="6">
        <v>38795.771144278609</v>
      </c>
      <c r="G4689" s="6">
        <v>5.8855721392319538E-2</v>
      </c>
      <c r="H4689" s="6">
        <v>38989.75</v>
      </c>
      <c r="I4689" s="6">
        <v>-193.91999999999825</v>
      </c>
      <c r="J4689" s="6">
        <v>6660</v>
      </c>
      <c r="K4689" s="6">
        <v>6660</v>
      </c>
      <c r="L4689" s="6">
        <v>0</v>
      </c>
      <c r="M4689" s="6">
        <v>6693.3</v>
      </c>
      <c r="N4689" s="6">
        <v>-33.300000000000182</v>
      </c>
    </row>
    <row r="4690" spans="1:14" x14ac:dyDescent="0.25">
      <c r="A4690" s="5" t="s">
        <v>1695</v>
      </c>
      <c r="B4690" s="5" t="s">
        <v>54</v>
      </c>
      <c r="C4690" s="5" t="s">
        <v>42</v>
      </c>
      <c r="D4690" s="5" t="s">
        <v>55</v>
      </c>
      <c r="E4690" s="6">
        <v>448.35</v>
      </c>
      <c r="F4690" s="6">
        <v>439.55882352941177</v>
      </c>
      <c r="G4690" s="6">
        <v>8.7911764705882547</v>
      </c>
      <c r="H4690" s="6">
        <v>448.35</v>
      </c>
      <c r="I4690" s="6">
        <v>0</v>
      </c>
      <c r="J4690" s="6">
        <v>81.518000000000001</v>
      </c>
      <c r="K4690" s="6">
        <v>79.919607843137257</v>
      </c>
      <c r="L4690" s="6">
        <v>1.5983921568627437</v>
      </c>
      <c r="M4690" s="6">
        <v>81.518000000000001</v>
      </c>
      <c r="N4690" s="6">
        <v>0</v>
      </c>
    </row>
    <row r="4691" spans="1:14" x14ac:dyDescent="0.25">
      <c r="A4691" s="5" t="s">
        <v>1696</v>
      </c>
      <c r="B4691" s="5" t="s">
        <v>25</v>
      </c>
      <c r="C4691" s="5" t="s">
        <v>26</v>
      </c>
      <c r="D4691" s="5" t="s">
        <v>27</v>
      </c>
      <c r="E4691" s="6">
        <v>16181.58</v>
      </c>
      <c r="F4691" s="6">
        <v>0</v>
      </c>
      <c r="G4691" s="6">
        <v>16181.58</v>
      </c>
      <c r="H4691" s="6">
        <v>0</v>
      </c>
      <c r="I4691" s="6">
        <v>16181.58</v>
      </c>
      <c r="J4691" s="6">
        <v>0</v>
      </c>
      <c r="K4691" s="6">
        <v>0</v>
      </c>
      <c r="L4691" s="6">
        <v>0</v>
      </c>
      <c r="M4691" s="6">
        <v>0</v>
      </c>
      <c r="N4691" s="6">
        <v>0</v>
      </c>
    </row>
    <row r="4692" spans="1:14" x14ac:dyDescent="0.25">
      <c r="A4692" s="5" t="s">
        <v>1696</v>
      </c>
      <c r="B4692" s="5" t="s">
        <v>30</v>
      </c>
      <c r="C4692" s="5" t="s">
        <v>29</v>
      </c>
      <c r="D4692" s="5" t="s">
        <v>27</v>
      </c>
      <c r="E4692" s="6">
        <v>578.28</v>
      </c>
      <c r="F4692" s="6">
        <v>0</v>
      </c>
      <c r="G4692" s="6">
        <v>578.28</v>
      </c>
      <c r="H4692" s="6">
        <v>588.61</v>
      </c>
      <c r="I4692" s="6">
        <v>-10.330000000000041</v>
      </c>
      <c r="J4692" s="6">
        <v>0</v>
      </c>
      <c r="K4692" s="6">
        <v>0</v>
      </c>
      <c r="L4692" s="6">
        <v>0</v>
      </c>
      <c r="M4692" s="6">
        <v>0</v>
      </c>
      <c r="N4692" s="6">
        <v>0</v>
      </c>
    </row>
    <row r="4693" spans="1:14" x14ac:dyDescent="0.25">
      <c r="A4693" s="5" t="s">
        <v>1696</v>
      </c>
      <c r="B4693" s="5" t="s">
        <v>31</v>
      </c>
      <c r="C4693" s="5" t="s">
        <v>29</v>
      </c>
      <c r="D4693" s="5" t="s">
        <v>27</v>
      </c>
      <c r="E4693" s="6">
        <v>2593.73</v>
      </c>
      <c r="F4693" s="6">
        <v>0</v>
      </c>
      <c r="G4693" s="6">
        <v>2593.73</v>
      </c>
      <c r="H4693" s="6">
        <v>2640.07</v>
      </c>
      <c r="I4693" s="6">
        <v>-46.340000000000146</v>
      </c>
      <c r="J4693" s="6">
        <v>0</v>
      </c>
      <c r="K4693" s="6">
        <v>0</v>
      </c>
      <c r="L4693" s="6">
        <v>0</v>
      </c>
      <c r="M4693" s="6">
        <v>0</v>
      </c>
      <c r="N4693" s="6">
        <v>0</v>
      </c>
    </row>
    <row r="4694" spans="1:14" x14ac:dyDescent="0.25">
      <c r="A4694" s="5" t="s">
        <v>1696</v>
      </c>
      <c r="B4694" s="5" t="s">
        <v>32</v>
      </c>
      <c r="C4694" s="5" t="s">
        <v>33</v>
      </c>
      <c r="D4694" s="5" t="s">
        <v>27</v>
      </c>
      <c r="E4694" s="6">
        <v>5343.73</v>
      </c>
      <c r="F4694" s="6">
        <v>0</v>
      </c>
      <c r="G4694" s="6">
        <v>5343.73</v>
      </c>
      <c r="H4694" s="6">
        <v>6644.89</v>
      </c>
      <c r="I4694" s="6">
        <v>-1301.1600000000008</v>
      </c>
      <c r="J4694" s="6">
        <v>13.17</v>
      </c>
      <c r="K4694" s="6">
        <v>0</v>
      </c>
      <c r="L4694" s="6">
        <v>13.17</v>
      </c>
      <c r="M4694" s="6">
        <v>16.376999999999999</v>
      </c>
      <c r="N4694" s="6">
        <v>-3.206999999999999</v>
      </c>
    </row>
    <row r="4695" spans="1:14" x14ac:dyDescent="0.25">
      <c r="A4695" s="5" t="s">
        <v>1696</v>
      </c>
      <c r="B4695" s="5" t="s">
        <v>28</v>
      </c>
      <c r="C4695" s="5" t="s">
        <v>29</v>
      </c>
      <c r="D4695" s="5" t="s">
        <v>27</v>
      </c>
      <c r="E4695" s="6">
        <v>18479.36</v>
      </c>
      <c r="F4695" s="6">
        <v>0</v>
      </c>
      <c r="G4695" s="6">
        <v>18479.36</v>
      </c>
      <c r="H4695" s="6">
        <v>18809.57</v>
      </c>
      <c r="I4695" s="6">
        <v>-330.20999999999913</v>
      </c>
      <c r="J4695" s="6">
        <v>0</v>
      </c>
      <c r="K4695" s="6">
        <v>0</v>
      </c>
      <c r="L4695" s="6">
        <v>0</v>
      </c>
      <c r="M4695" s="6">
        <v>0</v>
      </c>
      <c r="N4695" s="6">
        <v>0</v>
      </c>
    </row>
    <row r="4696" spans="1:14" x14ac:dyDescent="0.25">
      <c r="A4696" s="5" t="s">
        <v>1696</v>
      </c>
      <c r="B4696" s="5" t="s">
        <v>34</v>
      </c>
      <c r="C4696" s="5" t="s">
        <v>33</v>
      </c>
      <c r="D4696" s="5" t="s">
        <v>27</v>
      </c>
      <c r="E4696" s="6">
        <v>23890.38</v>
      </c>
      <c r="F4696" s="6">
        <v>0</v>
      </c>
      <c r="G4696" s="6">
        <v>23890.38</v>
      </c>
      <c r="H4696" s="6">
        <v>29707.56</v>
      </c>
      <c r="I4696" s="6">
        <v>-5817.18</v>
      </c>
      <c r="J4696" s="6">
        <v>13.17</v>
      </c>
      <c r="K4696" s="6">
        <v>0</v>
      </c>
      <c r="L4696" s="6">
        <v>13.17</v>
      </c>
      <c r="M4696" s="6">
        <v>16.376999999999999</v>
      </c>
      <c r="N4696" s="6">
        <v>-3.206999999999999</v>
      </c>
    </row>
    <row r="4697" spans="1:14" x14ac:dyDescent="0.25">
      <c r="A4697" s="5" t="s">
        <v>1696</v>
      </c>
      <c r="B4697" s="5" t="s">
        <v>36</v>
      </c>
      <c r="C4697" s="5" t="s">
        <v>29</v>
      </c>
      <c r="D4697" s="5" t="s">
        <v>27</v>
      </c>
      <c r="E4697" s="6">
        <v>33331.68</v>
      </c>
      <c r="F4697" s="6">
        <v>0</v>
      </c>
      <c r="G4697" s="6">
        <v>33331.68</v>
      </c>
      <c r="H4697" s="6">
        <v>33927.279999999999</v>
      </c>
      <c r="I4697" s="6">
        <v>-595.59999999999854</v>
      </c>
      <c r="J4697" s="6">
        <v>0</v>
      </c>
      <c r="K4697" s="6">
        <v>0</v>
      </c>
      <c r="L4697" s="6">
        <v>0</v>
      </c>
      <c r="M4697" s="6">
        <v>0</v>
      </c>
      <c r="N4697" s="6">
        <v>0</v>
      </c>
    </row>
    <row r="4698" spans="1:14" x14ac:dyDescent="0.25">
      <c r="A4698" s="5" t="s">
        <v>1696</v>
      </c>
      <c r="B4698" s="5" t="s">
        <v>35</v>
      </c>
      <c r="C4698" s="5" t="s">
        <v>33</v>
      </c>
      <c r="D4698" s="5" t="s">
        <v>27</v>
      </c>
      <c r="E4698" s="6">
        <v>28135.47</v>
      </c>
      <c r="F4698" s="6">
        <v>0</v>
      </c>
      <c r="G4698" s="6">
        <v>28135.47</v>
      </c>
      <c r="H4698" s="6">
        <v>34984.18</v>
      </c>
      <c r="I4698" s="6">
        <v>-6848.7099999999991</v>
      </c>
      <c r="J4698" s="6">
        <v>276.57</v>
      </c>
      <c r="K4698" s="6">
        <v>0</v>
      </c>
      <c r="L4698" s="6">
        <v>276.57</v>
      </c>
      <c r="M4698" s="6">
        <v>343.892</v>
      </c>
      <c r="N4698" s="6">
        <v>-67.322000000000003</v>
      </c>
    </row>
    <row r="4699" spans="1:14" x14ac:dyDescent="0.25">
      <c r="A4699" s="5" t="s">
        <v>1696</v>
      </c>
      <c r="B4699" s="5" t="s">
        <v>37</v>
      </c>
      <c r="C4699" s="5" t="s">
        <v>29</v>
      </c>
      <c r="D4699" s="5" t="s">
        <v>27</v>
      </c>
      <c r="E4699" s="6">
        <v>73074.679999999993</v>
      </c>
      <c r="F4699" s="6">
        <v>0</v>
      </c>
      <c r="G4699" s="6">
        <v>73074.679999999993</v>
      </c>
      <c r="H4699" s="6">
        <v>74380.44</v>
      </c>
      <c r="I4699" s="6">
        <v>-1305.7600000000093</v>
      </c>
      <c r="J4699" s="6">
        <v>0</v>
      </c>
      <c r="K4699" s="6">
        <v>0</v>
      </c>
      <c r="L4699" s="6">
        <v>0</v>
      </c>
      <c r="M4699" s="6">
        <v>0</v>
      </c>
      <c r="N4699" s="6">
        <v>0</v>
      </c>
    </row>
    <row r="4700" spans="1:14" x14ac:dyDescent="0.25">
      <c r="A4700" s="5" t="s">
        <v>1696</v>
      </c>
      <c r="B4700" s="5" t="s">
        <v>140</v>
      </c>
      <c r="C4700" s="5" t="s">
        <v>39</v>
      </c>
      <c r="D4700" s="5" t="s">
        <v>40</v>
      </c>
      <c r="E4700" s="6">
        <v>-1702841.88</v>
      </c>
      <c r="F4700" s="6">
        <v>0</v>
      </c>
      <c r="G4700" s="6">
        <v>-1702841.88</v>
      </c>
      <c r="H4700" s="6">
        <v>-1702841.9</v>
      </c>
      <c r="I4700" s="6">
        <v>2.0000000018626451E-2</v>
      </c>
      <c r="J4700" s="6">
        <v>-20961</v>
      </c>
      <c r="K4700" s="6">
        <v>0</v>
      </c>
      <c r="L4700" s="6">
        <v>-20961</v>
      </c>
      <c r="M4700" s="6">
        <v>-20961</v>
      </c>
      <c r="N4700" s="6">
        <v>0</v>
      </c>
    </row>
    <row r="4701" spans="1:14" x14ac:dyDescent="0.25">
      <c r="A4701" s="5" t="s">
        <v>1696</v>
      </c>
      <c r="B4701" s="5" t="s">
        <v>50</v>
      </c>
      <c r="C4701" s="5" t="s">
        <v>42</v>
      </c>
      <c r="D4701" s="5" t="s">
        <v>43</v>
      </c>
      <c r="E4701" s="6">
        <v>95982.81</v>
      </c>
      <c r="F4701" s="6">
        <v>0</v>
      </c>
      <c r="G4701" s="6">
        <v>95982.81</v>
      </c>
      <c r="H4701" s="6">
        <v>0</v>
      </c>
      <c r="I4701" s="6">
        <v>95982.81</v>
      </c>
      <c r="J4701" s="6">
        <v>77000</v>
      </c>
      <c r="K4701" s="6">
        <v>0</v>
      </c>
      <c r="L4701" s="6">
        <v>77000</v>
      </c>
      <c r="M4701" s="6">
        <v>0</v>
      </c>
      <c r="N4701" s="6">
        <v>77000</v>
      </c>
    </row>
    <row r="4702" spans="1:14" x14ac:dyDescent="0.25">
      <c r="A4702" s="5" t="s">
        <v>1696</v>
      </c>
      <c r="B4702" s="5" t="s">
        <v>141</v>
      </c>
      <c r="C4702" s="5" t="s">
        <v>42</v>
      </c>
      <c r="D4702" s="5" t="s">
        <v>43</v>
      </c>
      <c r="E4702" s="6">
        <v>2166.04</v>
      </c>
      <c r="F4702" s="6">
        <v>2089.3960396039606</v>
      </c>
      <c r="G4702" s="6">
        <v>76.643960396039347</v>
      </c>
      <c r="H4702" s="6">
        <v>2110.29</v>
      </c>
      <c r="I4702" s="6">
        <v>55.75</v>
      </c>
      <c r="J4702" s="6">
        <v>21730</v>
      </c>
      <c r="K4702" s="6">
        <v>20961</v>
      </c>
      <c r="L4702" s="6">
        <v>769</v>
      </c>
      <c r="M4702" s="6">
        <v>21170.61</v>
      </c>
      <c r="N4702" s="6">
        <v>559.38999999999942</v>
      </c>
    </row>
    <row r="4703" spans="1:14" x14ac:dyDescent="0.25">
      <c r="A4703" s="5" t="s">
        <v>1696</v>
      </c>
      <c r="B4703" s="5" t="s">
        <v>142</v>
      </c>
      <c r="C4703" s="5" t="s">
        <v>42</v>
      </c>
      <c r="D4703" s="5" t="s">
        <v>43</v>
      </c>
      <c r="E4703" s="6">
        <v>9127.75</v>
      </c>
      <c r="F4703" s="6">
        <v>9118.0394088669946</v>
      </c>
      <c r="G4703" s="6">
        <v>9.7105911330054369</v>
      </c>
      <c r="H4703" s="6">
        <v>9254.81</v>
      </c>
      <c r="I4703" s="6">
        <v>-127.05999999999949</v>
      </c>
      <c r="J4703" s="6">
        <v>125900</v>
      </c>
      <c r="K4703" s="6">
        <v>125766</v>
      </c>
      <c r="L4703" s="6">
        <v>134</v>
      </c>
      <c r="M4703" s="6">
        <v>127652.49</v>
      </c>
      <c r="N4703" s="6">
        <v>-1752.4900000000052</v>
      </c>
    </row>
    <row r="4704" spans="1:14" x14ac:dyDescent="0.25">
      <c r="A4704" s="5" t="s">
        <v>1696</v>
      </c>
      <c r="B4704" s="5" t="s">
        <v>94</v>
      </c>
      <c r="C4704" s="5" t="s">
        <v>42</v>
      </c>
      <c r="D4704" s="5" t="s">
        <v>43</v>
      </c>
      <c r="E4704" s="6">
        <v>10838.91</v>
      </c>
      <c r="F4704" s="6">
        <v>10836.835820895523</v>
      </c>
      <c r="G4704" s="6">
        <v>2.0741791044765705</v>
      </c>
      <c r="H4704" s="6">
        <v>10891.02</v>
      </c>
      <c r="I4704" s="6">
        <v>-52.110000000000582</v>
      </c>
      <c r="J4704" s="6">
        <v>20965</v>
      </c>
      <c r="K4704" s="6">
        <v>20961</v>
      </c>
      <c r="L4704" s="6">
        <v>4</v>
      </c>
      <c r="M4704" s="6">
        <v>21065.805</v>
      </c>
      <c r="N4704" s="6">
        <v>-100.80500000000029</v>
      </c>
    </row>
    <row r="4705" spans="1:14" x14ac:dyDescent="0.25">
      <c r="A4705" s="5" t="s">
        <v>1696</v>
      </c>
      <c r="B4705" s="5" t="s">
        <v>143</v>
      </c>
      <c r="C4705" s="5" t="s">
        <v>42</v>
      </c>
      <c r="D4705" s="5" t="s">
        <v>43</v>
      </c>
      <c r="E4705" s="6">
        <v>17418.240000000002</v>
      </c>
      <c r="F4705" s="6">
        <v>17385.891625615764</v>
      </c>
      <c r="G4705" s="6">
        <v>32.348374384237104</v>
      </c>
      <c r="H4705" s="6">
        <v>17646.68</v>
      </c>
      <c r="I4705" s="6">
        <v>-228.43999999999869</v>
      </c>
      <c r="J4705" s="6">
        <v>126000</v>
      </c>
      <c r="K4705" s="6">
        <v>125766</v>
      </c>
      <c r="L4705" s="6">
        <v>234</v>
      </c>
      <c r="M4705" s="6">
        <v>127652.49</v>
      </c>
      <c r="N4705" s="6">
        <v>-1652.4900000000052</v>
      </c>
    </row>
    <row r="4706" spans="1:14" x14ac:dyDescent="0.25">
      <c r="A4706" s="5" t="s">
        <v>1696</v>
      </c>
      <c r="B4706" s="5" t="s">
        <v>144</v>
      </c>
      <c r="C4706" s="5" t="s">
        <v>42</v>
      </c>
      <c r="D4706" s="5" t="s">
        <v>43</v>
      </c>
      <c r="E4706" s="6">
        <v>24389.49</v>
      </c>
      <c r="F4706" s="6">
        <v>24228.817733990149</v>
      </c>
      <c r="G4706" s="6">
        <v>160.67226600985305</v>
      </c>
      <c r="H4706" s="6">
        <v>24592.25</v>
      </c>
      <c r="I4706" s="6">
        <v>-202.7599999999984</v>
      </c>
      <c r="J4706" s="6">
        <v>126600</v>
      </c>
      <c r="K4706" s="6">
        <v>125766</v>
      </c>
      <c r="L4706" s="6">
        <v>834</v>
      </c>
      <c r="M4706" s="6">
        <v>127652.49</v>
      </c>
      <c r="N4706" s="6">
        <v>-1052.4900000000052</v>
      </c>
    </row>
    <row r="4707" spans="1:14" x14ac:dyDescent="0.25">
      <c r="A4707" s="5" t="s">
        <v>1696</v>
      </c>
      <c r="B4707" s="5" t="s">
        <v>84</v>
      </c>
      <c r="C4707" s="5" t="s">
        <v>42</v>
      </c>
      <c r="D4707" s="5" t="s">
        <v>43</v>
      </c>
      <c r="E4707" s="6">
        <v>51790.01</v>
      </c>
      <c r="F4707" s="6">
        <v>51102.5</v>
      </c>
      <c r="G4707" s="6">
        <v>687.51000000000204</v>
      </c>
      <c r="H4707" s="6">
        <v>52124.55</v>
      </c>
      <c r="I4707" s="6">
        <v>-334.54000000000087</v>
      </c>
      <c r="J4707" s="6">
        <v>127458</v>
      </c>
      <c r="K4707" s="6">
        <v>125766</v>
      </c>
      <c r="L4707" s="6">
        <v>1692</v>
      </c>
      <c r="M4707" s="6">
        <v>128281.32</v>
      </c>
      <c r="N4707" s="6">
        <v>-823.32000000000698</v>
      </c>
    </row>
    <row r="4708" spans="1:14" x14ac:dyDescent="0.25">
      <c r="A4708" s="5" t="s">
        <v>1696</v>
      </c>
      <c r="B4708" s="5" t="s">
        <v>136</v>
      </c>
      <c r="C4708" s="5" t="s">
        <v>42</v>
      </c>
      <c r="D4708" s="5" t="s">
        <v>43</v>
      </c>
      <c r="E4708" s="6">
        <v>73058.899999999994</v>
      </c>
      <c r="F4708" s="6">
        <v>72662.561576354681</v>
      </c>
      <c r="G4708" s="6">
        <v>396.33842364531301</v>
      </c>
      <c r="H4708" s="6">
        <v>73752.5</v>
      </c>
      <c r="I4708" s="6">
        <v>-693.60000000000582</v>
      </c>
      <c r="J4708" s="6">
        <v>126452</v>
      </c>
      <c r="K4708" s="6">
        <v>125766</v>
      </c>
      <c r="L4708" s="6">
        <v>686</v>
      </c>
      <c r="M4708" s="6">
        <v>127652.49</v>
      </c>
      <c r="N4708" s="6">
        <v>-1200.4900000000052</v>
      </c>
    </row>
    <row r="4709" spans="1:14" x14ac:dyDescent="0.25">
      <c r="A4709" s="5" t="s">
        <v>1696</v>
      </c>
      <c r="B4709" s="5" t="s">
        <v>145</v>
      </c>
      <c r="C4709" s="5" t="s">
        <v>42</v>
      </c>
      <c r="D4709" s="5" t="s">
        <v>43</v>
      </c>
      <c r="E4709" s="6">
        <v>95200.24</v>
      </c>
      <c r="F4709" s="6">
        <v>94743.724137931029</v>
      </c>
      <c r="G4709" s="6">
        <v>456.51586206897628</v>
      </c>
      <c r="H4709" s="6">
        <v>96164.88</v>
      </c>
      <c r="I4709" s="6">
        <v>-964.63999999999942</v>
      </c>
      <c r="J4709" s="6">
        <v>21062</v>
      </c>
      <c r="K4709" s="6">
        <v>20961</v>
      </c>
      <c r="L4709" s="6">
        <v>101</v>
      </c>
      <c r="M4709" s="6">
        <v>21275.415000000001</v>
      </c>
      <c r="N4709" s="6">
        <v>-213.41500000000087</v>
      </c>
    </row>
    <row r="4710" spans="1:14" x14ac:dyDescent="0.25">
      <c r="A4710" s="5" t="s">
        <v>1696</v>
      </c>
      <c r="B4710" s="5" t="s">
        <v>1364</v>
      </c>
      <c r="C4710" s="5" t="s">
        <v>42</v>
      </c>
      <c r="D4710" s="5" t="s">
        <v>43</v>
      </c>
      <c r="E4710" s="6">
        <v>51183.74</v>
      </c>
      <c r="F4710" s="6">
        <v>130836.8855721393</v>
      </c>
      <c r="G4710" s="6">
        <v>-79653.145572139299</v>
      </c>
      <c r="H4710" s="6">
        <v>131491.07</v>
      </c>
      <c r="I4710" s="6">
        <v>-80307.330000000016</v>
      </c>
      <c r="J4710" s="6">
        <v>49200</v>
      </c>
      <c r="K4710" s="6">
        <v>125766</v>
      </c>
      <c r="L4710" s="6">
        <v>-76566</v>
      </c>
      <c r="M4710" s="6">
        <v>126394.83</v>
      </c>
      <c r="N4710" s="6">
        <v>-77194.83</v>
      </c>
    </row>
    <row r="4711" spans="1:14" x14ac:dyDescent="0.25">
      <c r="A4711" s="5" t="s">
        <v>1696</v>
      </c>
      <c r="B4711" s="5" t="s">
        <v>103</v>
      </c>
      <c r="C4711" s="5" t="s">
        <v>42</v>
      </c>
      <c r="D4711" s="5" t="s">
        <v>43</v>
      </c>
      <c r="E4711" s="6">
        <v>631742.30000000005</v>
      </c>
      <c r="F4711" s="6">
        <v>630769.3069306931</v>
      </c>
      <c r="G4711" s="6">
        <v>972.99306930694729</v>
      </c>
      <c r="H4711" s="6">
        <v>637077</v>
      </c>
      <c r="I4711" s="6">
        <v>-5334.6999999999534</v>
      </c>
      <c r="J4711" s="6">
        <v>125960</v>
      </c>
      <c r="K4711" s="6">
        <v>125766</v>
      </c>
      <c r="L4711" s="6">
        <v>194</v>
      </c>
      <c r="M4711" s="6">
        <v>127023.66</v>
      </c>
      <c r="N4711" s="6">
        <v>-1063.6600000000035</v>
      </c>
    </row>
    <row r="4712" spans="1:14" x14ac:dyDescent="0.25">
      <c r="A4712" s="5" t="s">
        <v>1696</v>
      </c>
      <c r="B4712" s="5" t="s">
        <v>146</v>
      </c>
      <c r="C4712" s="5" t="s">
        <v>42</v>
      </c>
      <c r="D4712" s="5" t="s">
        <v>53</v>
      </c>
      <c r="E4712" s="6">
        <v>431984.64000000001</v>
      </c>
      <c r="F4712" s="6">
        <v>429818.44574780058</v>
      </c>
      <c r="G4712" s="6">
        <v>2166.1942521994351</v>
      </c>
      <c r="H4712" s="6">
        <v>439704.27</v>
      </c>
      <c r="I4712" s="6">
        <v>-7719.6300000000047</v>
      </c>
      <c r="J4712" s="6">
        <v>94800</v>
      </c>
      <c r="K4712" s="6">
        <v>94324.499511241462</v>
      </c>
      <c r="L4712" s="6">
        <v>475.50048875853827</v>
      </c>
      <c r="M4712" s="6">
        <v>96493.963000000003</v>
      </c>
      <c r="N4712" s="6">
        <v>-1693.9630000000034</v>
      </c>
    </row>
    <row r="4713" spans="1:14" x14ac:dyDescent="0.25">
      <c r="A4713" s="5" t="s">
        <v>1696</v>
      </c>
      <c r="B4713" s="5" t="s">
        <v>54</v>
      </c>
      <c r="C4713" s="5" t="s">
        <v>42</v>
      </c>
      <c r="D4713" s="5" t="s">
        <v>55</v>
      </c>
      <c r="E4713" s="6">
        <v>6349.92</v>
      </c>
      <c r="F4713" s="6">
        <v>6225.4215686274511</v>
      </c>
      <c r="G4713" s="6">
        <v>124.49843137254902</v>
      </c>
      <c r="H4713" s="6">
        <v>6349.93</v>
      </c>
      <c r="I4713" s="6">
        <v>-1.0000000000218279E-2</v>
      </c>
      <c r="J4713" s="6">
        <v>1154.5319999999999</v>
      </c>
      <c r="K4713" s="6">
        <v>1131.8941176470587</v>
      </c>
      <c r="L4713" s="6">
        <v>22.637882352941233</v>
      </c>
      <c r="M4713" s="6">
        <v>1154.5319999999999</v>
      </c>
      <c r="N4713" s="6">
        <v>0</v>
      </c>
    </row>
    <row r="4714" spans="1:14" x14ac:dyDescent="0.25">
      <c r="A4714" s="5" t="s">
        <v>1697</v>
      </c>
      <c r="B4714" s="5" t="s">
        <v>25</v>
      </c>
      <c r="C4714" s="5" t="s">
        <v>26</v>
      </c>
      <c r="D4714" s="5" t="s">
        <v>27</v>
      </c>
      <c r="E4714" s="6">
        <v>18091.72</v>
      </c>
      <c r="F4714" s="6">
        <v>0</v>
      </c>
      <c r="G4714" s="6">
        <v>18091.72</v>
      </c>
      <c r="H4714" s="6">
        <v>0</v>
      </c>
      <c r="I4714" s="6">
        <v>18091.72</v>
      </c>
      <c r="J4714" s="6">
        <v>0</v>
      </c>
      <c r="K4714" s="6">
        <v>0</v>
      </c>
      <c r="L4714" s="6">
        <v>0</v>
      </c>
      <c r="M4714" s="6">
        <v>0</v>
      </c>
      <c r="N4714" s="6">
        <v>0</v>
      </c>
    </row>
    <row r="4715" spans="1:14" x14ac:dyDescent="0.25">
      <c r="A4715" s="5" t="s">
        <v>1697</v>
      </c>
      <c r="B4715" s="5" t="s">
        <v>30</v>
      </c>
      <c r="C4715" s="5" t="s">
        <v>29</v>
      </c>
      <c r="D4715" s="5" t="s">
        <v>27</v>
      </c>
      <c r="E4715" s="6">
        <v>436.76</v>
      </c>
      <c r="F4715" s="6">
        <v>0</v>
      </c>
      <c r="G4715" s="6">
        <v>436.76</v>
      </c>
      <c r="H4715" s="6">
        <v>447.42</v>
      </c>
      <c r="I4715" s="6">
        <v>-10.660000000000025</v>
      </c>
      <c r="J4715" s="6">
        <v>0</v>
      </c>
      <c r="K4715" s="6">
        <v>0</v>
      </c>
      <c r="L4715" s="6">
        <v>0</v>
      </c>
      <c r="M4715" s="6">
        <v>0</v>
      </c>
      <c r="N4715" s="6">
        <v>0</v>
      </c>
    </row>
    <row r="4716" spans="1:14" x14ac:dyDescent="0.25">
      <c r="A4716" s="5" t="s">
        <v>1697</v>
      </c>
      <c r="B4716" s="5" t="s">
        <v>31</v>
      </c>
      <c r="C4716" s="5" t="s">
        <v>29</v>
      </c>
      <c r="D4716" s="5" t="s">
        <v>27</v>
      </c>
      <c r="E4716" s="6">
        <v>1958.98</v>
      </c>
      <c r="F4716" s="6">
        <v>0</v>
      </c>
      <c r="G4716" s="6">
        <v>1958.98</v>
      </c>
      <c r="H4716" s="6">
        <v>2006.79</v>
      </c>
      <c r="I4716" s="6">
        <v>-47.809999999999945</v>
      </c>
      <c r="J4716" s="6">
        <v>0</v>
      </c>
      <c r="K4716" s="6">
        <v>0</v>
      </c>
      <c r="L4716" s="6">
        <v>0</v>
      </c>
      <c r="M4716" s="6">
        <v>0</v>
      </c>
      <c r="N4716" s="6">
        <v>0</v>
      </c>
    </row>
    <row r="4717" spans="1:14" x14ac:dyDescent="0.25">
      <c r="A4717" s="5" t="s">
        <v>1697</v>
      </c>
      <c r="B4717" s="5" t="s">
        <v>32</v>
      </c>
      <c r="C4717" s="5" t="s">
        <v>33</v>
      </c>
      <c r="D4717" s="5" t="s">
        <v>27</v>
      </c>
      <c r="E4717" s="6">
        <v>4325.29</v>
      </c>
      <c r="F4717" s="6">
        <v>0</v>
      </c>
      <c r="G4717" s="6">
        <v>4325.29</v>
      </c>
      <c r="H4717" s="6">
        <v>5050.95</v>
      </c>
      <c r="I4717" s="6">
        <v>-725.65999999999985</v>
      </c>
      <c r="J4717" s="6">
        <v>10.66</v>
      </c>
      <c r="K4717" s="6">
        <v>0</v>
      </c>
      <c r="L4717" s="6">
        <v>10.66</v>
      </c>
      <c r="M4717" s="6">
        <v>12.448</v>
      </c>
      <c r="N4717" s="6">
        <v>-1.7880000000000003</v>
      </c>
    </row>
    <row r="4718" spans="1:14" x14ac:dyDescent="0.25">
      <c r="A4718" s="5" t="s">
        <v>1697</v>
      </c>
      <c r="B4718" s="5" t="s">
        <v>28</v>
      </c>
      <c r="C4718" s="5" t="s">
        <v>29</v>
      </c>
      <c r="D4718" s="5" t="s">
        <v>27</v>
      </c>
      <c r="E4718" s="6">
        <v>13956.99</v>
      </c>
      <c r="F4718" s="6">
        <v>0</v>
      </c>
      <c r="G4718" s="6">
        <v>13956.99</v>
      </c>
      <c r="H4718" s="6">
        <v>14297.64</v>
      </c>
      <c r="I4718" s="6">
        <v>-340.64999999999964</v>
      </c>
      <c r="J4718" s="6">
        <v>0</v>
      </c>
      <c r="K4718" s="6">
        <v>0</v>
      </c>
      <c r="L4718" s="6">
        <v>0</v>
      </c>
      <c r="M4718" s="6">
        <v>0</v>
      </c>
      <c r="N4718" s="6">
        <v>0</v>
      </c>
    </row>
    <row r="4719" spans="1:14" x14ac:dyDescent="0.25">
      <c r="A4719" s="5" t="s">
        <v>1697</v>
      </c>
      <c r="B4719" s="5" t="s">
        <v>34</v>
      </c>
      <c r="C4719" s="5" t="s">
        <v>33</v>
      </c>
      <c r="D4719" s="5" t="s">
        <v>27</v>
      </c>
      <c r="E4719" s="6">
        <v>19337.240000000002</v>
      </c>
      <c r="F4719" s="6">
        <v>0</v>
      </c>
      <c r="G4719" s="6">
        <v>19337.240000000002</v>
      </c>
      <c r="H4719" s="6">
        <v>22581.49</v>
      </c>
      <c r="I4719" s="6">
        <v>-3244.25</v>
      </c>
      <c r="J4719" s="6">
        <v>10.66</v>
      </c>
      <c r="K4719" s="6">
        <v>0</v>
      </c>
      <c r="L4719" s="6">
        <v>10.66</v>
      </c>
      <c r="M4719" s="6">
        <v>12.448</v>
      </c>
      <c r="N4719" s="6">
        <v>-1.7880000000000003</v>
      </c>
    </row>
    <row r="4720" spans="1:14" x14ac:dyDescent="0.25">
      <c r="A4720" s="5" t="s">
        <v>1697</v>
      </c>
      <c r="B4720" s="5" t="s">
        <v>36</v>
      </c>
      <c r="C4720" s="5" t="s">
        <v>29</v>
      </c>
      <c r="D4720" s="5" t="s">
        <v>27</v>
      </c>
      <c r="E4720" s="6">
        <v>25174.560000000001</v>
      </c>
      <c r="F4720" s="6">
        <v>0</v>
      </c>
      <c r="G4720" s="6">
        <v>25174.560000000001</v>
      </c>
      <c r="H4720" s="6">
        <v>25789</v>
      </c>
      <c r="I4720" s="6">
        <v>-614.43999999999869</v>
      </c>
      <c r="J4720" s="6">
        <v>0</v>
      </c>
      <c r="K4720" s="6">
        <v>0</v>
      </c>
      <c r="L4720" s="6">
        <v>0</v>
      </c>
      <c r="M4720" s="6">
        <v>0</v>
      </c>
      <c r="N4720" s="6">
        <v>0</v>
      </c>
    </row>
    <row r="4721" spans="1:14" x14ac:dyDescent="0.25">
      <c r="A4721" s="5" t="s">
        <v>1697</v>
      </c>
      <c r="B4721" s="5" t="s">
        <v>35</v>
      </c>
      <c r="C4721" s="5" t="s">
        <v>33</v>
      </c>
      <c r="D4721" s="5" t="s">
        <v>27</v>
      </c>
      <c r="E4721" s="6">
        <v>22773.279999999999</v>
      </c>
      <c r="F4721" s="6">
        <v>0</v>
      </c>
      <c r="G4721" s="6">
        <v>22773.279999999999</v>
      </c>
      <c r="H4721" s="6">
        <v>26592.38</v>
      </c>
      <c r="I4721" s="6">
        <v>-3819.1000000000022</v>
      </c>
      <c r="J4721" s="6">
        <v>223.86</v>
      </c>
      <c r="K4721" s="6">
        <v>0</v>
      </c>
      <c r="L4721" s="6">
        <v>223.86</v>
      </c>
      <c r="M4721" s="6">
        <v>261.40199999999999</v>
      </c>
      <c r="N4721" s="6">
        <v>-37.541999999999973</v>
      </c>
    </row>
    <row r="4722" spans="1:14" x14ac:dyDescent="0.25">
      <c r="A4722" s="5" t="s">
        <v>1697</v>
      </c>
      <c r="B4722" s="5" t="s">
        <v>37</v>
      </c>
      <c r="C4722" s="5" t="s">
        <v>29</v>
      </c>
      <c r="D4722" s="5" t="s">
        <v>27</v>
      </c>
      <c r="E4722" s="6">
        <v>55191.43</v>
      </c>
      <c r="F4722" s="6">
        <v>0</v>
      </c>
      <c r="G4722" s="6">
        <v>55191.43</v>
      </c>
      <c r="H4722" s="6">
        <v>56538.5</v>
      </c>
      <c r="I4722" s="6">
        <v>-1347.0699999999997</v>
      </c>
      <c r="J4722" s="6">
        <v>0</v>
      </c>
      <c r="K4722" s="6">
        <v>0</v>
      </c>
      <c r="L4722" s="6">
        <v>0</v>
      </c>
      <c r="M4722" s="6">
        <v>0</v>
      </c>
      <c r="N4722" s="6">
        <v>0</v>
      </c>
    </row>
    <row r="4723" spans="1:14" x14ac:dyDescent="0.25">
      <c r="A4723" s="5" t="s">
        <v>1697</v>
      </c>
      <c r="B4723" s="5" t="s">
        <v>140</v>
      </c>
      <c r="C4723" s="5" t="s">
        <v>39</v>
      </c>
      <c r="D4723" s="5" t="s">
        <v>40</v>
      </c>
      <c r="E4723" s="6">
        <v>-1294374.3</v>
      </c>
      <c r="F4723" s="6">
        <v>0</v>
      </c>
      <c r="G4723" s="6">
        <v>-1294374.3</v>
      </c>
      <c r="H4723" s="6">
        <v>-1294374.31</v>
      </c>
      <c r="I4723" s="6">
        <v>1.0000000009313226E-2</v>
      </c>
      <c r="J4723" s="6">
        <v>-15933</v>
      </c>
      <c r="K4723" s="6">
        <v>0</v>
      </c>
      <c r="L4723" s="6">
        <v>-15933</v>
      </c>
      <c r="M4723" s="6">
        <v>-15933</v>
      </c>
      <c r="N4723" s="6">
        <v>0</v>
      </c>
    </row>
    <row r="4724" spans="1:14" x14ac:dyDescent="0.25">
      <c r="A4724" s="5" t="s">
        <v>1697</v>
      </c>
      <c r="B4724" s="5" t="s">
        <v>50</v>
      </c>
      <c r="C4724" s="5" t="s">
        <v>42</v>
      </c>
      <c r="D4724" s="5" t="s">
        <v>43</v>
      </c>
      <c r="E4724" s="6">
        <v>23933.37</v>
      </c>
      <c r="F4724" s="6">
        <v>0</v>
      </c>
      <c r="G4724" s="6">
        <v>23933.37</v>
      </c>
      <c r="H4724" s="6">
        <v>0</v>
      </c>
      <c r="I4724" s="6">
        <v>23933.37</v>
      </c>
      <c r="J4724" s="6">
        <v>19200</v>
      </c>
      <c r="K4724" s="6">
        <v>0</v>
      </c>
      <c r="L4724" s="6">
        <v>19200</v>
      </c>
      <c r="M4724" s="6">
        <v>0</v>
      </c>
      <c r="N4724" s="6">
        <v>19200</v>
      </c>
    </row>
    <row r="4725" spans="1:14" x14ac:dyDescent="0.25">
      <c r="A4725" s="5" t="s">
        <v>1697</v>
      </c>
      <c r="B4725" s="5" t="s">
        <v>141</v>
      </c>
      <c r="C4725" s="5" t="s">
        <v>42</v>
      </c>
      <c r="D4725" s="5" t="s">
        <v>43</v>
      </c>
      <c r="E4725" s="6">
        <v>1610.83</v>
      </c>
      <c r="F4725" s="6">
        <v>1588.1980198019803</v>
      </c>
      <c r="G4725" s="6">
        <v>22.631980198019619</v>
      </c>
      <c r="H4725" s="6">
        <v>1604.08</v>
      </c>
      <c r="I4725" s="6">
        <v>6.75</v>
      </c>
      <c r="J4725" s="6">
        <v>16160</v>
      </c>
      <c r="K4725" s="6">
        <v>15933</v>
      </c>
      <c r="L4725" s="6">
        <v>227</v>
      </c>
      <c r="M4725" s="6">
        <v>16092.33</v>
      </c>
      <c r="N4725" s="6">
        <v>67.670000000000073</v>
      </c>
    </row>
    <row r="4726" spans="1:14" x14ac:dyDescent="0.25">
      <c r="A4726" s="5" t="s">
        <v>1697</v>
      </c>
      <c r="B4726" s="5" t="s">
        <v>142</v>
      </c>
      <c r="C4726" s="5" t="s">
        <v>42</v>
      </c>
      <c r="D4726" s="5" t="s">
        <v>43</v>
      </c>
      <c r="E4726" s="6">
        <v>6978.13</v>
      </c>
      <c r="F4726" s="6">
        <v>6930.8571428571431</v>
      </c>
      <c r="G4726" s="6">
        <v>47.272857142856992</v>
      </c>
      <c r="H4726" s="6">
        <v>7034.82</v>
      </c>
      <c r="I4726" s="6">
        <v>-56.6899999999996</v>
      </c>
      <c r="J4726" s="6">
        <v>96250</v>
      </c>
      <c r="K4726" s="6">
        <v>95598</v>
      </c>
      <c r="L4726" s="6">
        <v>652</v>
      </c>
      <c r="M4726" s="6">
        <v>97031.97</v>
      </c>
      <c r="N4726" s="6">
        <v>-781.97000000000116</v>
      </c>
    </row>
    <row r="4727" spans="1:14" x14ac:dyDescent="0.25">
      <c r="A4727" s="5" t="s">
        <v>1697</v>
      </c>
      <c r="B4727" s="5" t="s">
        <v>94</v>
      </c>
      <c r="C4727" s="5" t="s">
        <v>42</v>
      </c>
      <c r="D4727" s="5" t="s">
        <v>43</v>
      </c>
      <c r="E4727" s="6">
        <v>8247.7000000000007</v>
      </c>
      <c r="F4727" s="6">
        <v>8237.3631840796006</v>
      </c>
      <c r="G4727" s="6">
        <v>10.336815920400113</v>
      </c>
      <c r="H4727" s="6">
        <v>8278.5499999999993</v>
      </c>
      <c r="I4727" s="6">
        <v>-30.849999999998545</v>
      </c>
      <c r="J4727" s="6">
        <v>15953</v>
      </c>
      <c r="K4727" s="6">
        <v>15933</v>
      </c>
      <c r="L4727" s="6">
        <v>20</v>
      </c>
      <c r="M4727" s="6">
        <v>16012.665000000001</v>
      </c>
      <c r="N4727" s="6">
        <v>-59.665000000000873</v>
      </c>
    </row>
    <row r="4728" spans="1:14" x14ac:dyDescent="0.25">
      <c r="A4728" s="5" t="s">
        <v>1697</v>
      </c>
      <c r="B4728" s="5" t="s">
        <v>143</v>
      </c>
      <c r="C4728" s="5" t="s">
        <v>42</v>
      </c>
      <c r="D4728" s="5" t="s">
        <v>43</v>
      </c>
      <c r="E4728" s="6">
        <v>13305.6</v>
      </c>
      <c r="F4728" s="6">
        <v>13215.467980295567</v>
      </c>
      <c r="G4728" s="6">
        <v>90.132019704433333</v>
      </c>
      <c r="H4728" s="6">
        <v>13413.7</v>
      </c>
      <c r="I4728" s="6">
        <v>-108.10000000000036</v>
      </c>
      <c r="J4728" s="6">
        <v>96250</v>
      </c>
      <c r="K4728" s="6">
        <v>95598</v>
      </c>
      <c r="L4728" s="6">
        <v>652</v>
      </c>
      <c r="M4728" s="6">
        <v>97031.97</v>
      </c>
      <c r="N4728" s="6">
        <v>-781.97000000000116</v>
      </c>
    </row>
    <row r="4729" spans="1:14" x14ac:dyDescent="0.25">
      <c r="A4729" s="5" t="s">
        <v>1697</v>
      </c>
      <c r="B4729" s="5" t="s">
        <v>144</v>
      </c>
      <c r="C4729" s="5" t="s">
        <v>42</v>
      </c>
      <c r="D4729" s="5" t="s">
        <v>43</v>
      </c>
      <c r="E4729" s="6">
        <v>18561.82</v>
      </c>
      <c r="F4729" s="6">
        <v>18416.95566502463</v>
      </c>
      <c r="G4729" s="6">
        <v>144.86433497536927</v>
      </c>
      <c r="H4729" s="6">
        <v>18693.21</v>
      </c>
      <c r="I4729" s="6">
        <v>-131.38999999999942</v>
      </c>
      <c r="J4729" s="6">
        <v>96350</v>
      </c>
      <c r="K4729" s="6">
        <v>95598</v>
      </c>
      <c r="L4729" s="6">
        <v>752</v>
      </c>
      <c r="M4729" s="6">
        <v>97031.97</v>
      </c>
      <c r="N4729" s="6">
        <v>-681.97000000000116</v>
      </c>
    </row>
    <row r="4730" spans="1:14" x14ac:dyDescent="0.25">
      <c r="A4730" s="5" t="s">
        <v>1697</v>
      </c>
      <c r="B4730" s="5" t="s">
        <v>84</v>
      </c>
      <c r="C4730" s="5" t="s">
        <v>42</v>
      </c>
      <c r="D4730" s="5" t="s">
        <v>43</v>
      </c>
      <c r="E4730" s="6">
        <v>38975.18</v>
      </c>
      <c r="F4730" s="6">
        <v>38844.333333333336</v>
      </c>
      <c r="G4730" s="6">
        <v>130.84666666666453</v>
      </c>
      <c r="H4730" s="6">
        <v>39621.22</v>
      </c>
      <c r="I4730" s="6">
        <v>-646.04000000000087</v>
      </c>
      <c r="J4730" s="6">
        <v>95920</v>
      </c>
      <c r="K4730" s="6">
        <v>95598</v>
      </c>
      <c r="L4730" s="6">
        <v>322</v>
      </c>
      <c r="M4730" s="6">
        <v>97509.96</v>
      </c>
      <c r="N4730" s="6">
        <v>-1589.9600000000064</v>
      </c>
    </row>
    <row r="4731" spans="1:14" x14ac:dyDescent="0.25">
      <c r="A4731" s="5" t="s">
        <v>1697</v>
      </c>
      <c r="B4731" s="5" t="s">
        <v>136</v>
      </c>
      <c r="C4731" s="5" t="s">
        <v>42</v>
      </c>
      <c r="D4731" s="5" t="s">
        <v>43</v>
      </c>
      <c r="E4731" s="6">
        <v>55554.51</v>
      </c>
      <c r="F4731" s="6">
        <v>55232.699507389159</v>
      </c>
      <c r="G4731" s="6">
        <v>321.81049261084263</v>
      </c>
      <c r="H4731" s="6">
        <v>56061.19</v>
      </c>
      <c r="I4731" s="6">
        <v>-506.68000000000029</v>
      </c>
      <c r="J4731" s="6">
        <v>96155</v>
      </c>
      <c r="K4731" s="6">
        <v>95598</v>
      </c>
      <c r="L4731" s="6">
        <v>557</v>
      </c>
      <c r="M4731" s="6">
        <v>97031.97</v>
      </c>
      <c r="N4731" s="6">
        <v>-876.97000000000116</v>
      </c>
    </row>
    <row r="4732" spans="1:14" x14ac:dyDescent="0.25">
      <c r="A4732" s="5" t="s">
        <v>1697</v>
      </c>
      <c r="B4732" s="5" t="s">
        <v>145</v>
      </c>
      <c r="C4732" s="5" t="s">
        <v>42</v>
      </c>
      <c r="D4732" s="5" t="s">
        <v>43</v>
      </c>
      <c r="E4732" s="6">
        <v>72790.080000000002</v>
      </c>
      <c r="F4732" s="6">
        <v>72017.162561576348</v>
      </c>
      <c r="G4732" s="6">
        <v>772.91743842365395</v>
      </c>
      <c r="H4732" s="6">
        <v>73097.42</v>
      </c>
      <c r="I4732" s="6">
        <v>-307.33999999999651</v>
      </c>
      <c r="J4732" s="6">
        <v>16104</v>
      </c>
      <c r="K4732" s="6">
        <v>15933</v>
      </c>
      <c r="L4732" s="6">
        <v>171</v>
      </c>
      <c r="M4732" s="6">
        <v>16171.995000000001</v>
      </c>
      <c r="N4732" s="6">
        <v>-67.9950000000008</v>
      </c>
    </row>
    <row r="4733" spans="1:14" x14ac:dyDescent="0.25">
      <c r="A4733" s="5" t="s">
        <v>1697</v>
      </c>
      <c r="B4733" s="5" t="s">
        <v>1364</v>
      </c>
      <c r="C4733" s="5" t="s">
        <v>42</v>
      </c>
      <c r="D4733" s="5" t="s">
        <v>43</v>
      </c>
      <c r="E4733" s="6">
        <v>80797.490000000005</v>
      </c>
      <c r="F4733" s="6">
        <v>99452.507462686568</v>
      </c>
      <c r="G4733" s="6">
        <v>-18655.017462686563</v>
      </c>
      <c r="H4733" s="6">
        <v>99949.77</v>
      </c>
      <c r="I4733" s="6">
        <v>-19152.28</v>
      </c>
      <c r="J4733" s="6">
        <v>77666</v>
      </c>
      <c r="K4733" s="6">
        <v>95598</v>
      </c>
      <c r="L4733" s="6">
        <v>-17932</v>
      </c>
      <c r="M4733" s="6">
        <v>96075.99</v>
      </c>
      <c r="N4733" s="6">
        <v>-18409.990000000005</v>
      </c>
    </row>
    <row r="4734" spans="1:14" x14ac:dyDescent="0.25">
      <c r="A4734" s="5" t="s">
        <v>1697</v>
      </c>
      <c r="B4734" s="5" t="s">
        <v>103</v>
      </c>
      <c r="C4734" s="5" t="s">
        <v>42</v>
      </c>
      <c r="D4734" s="5" t="s">
        <v>43</v>
      </c>
      <c r="E4734" s="6">
        <v>481279.71</v>
      </c>
      <c r="F4734" s="6">
        <v>479464.11881188117</v>
      </c>
      <c r="G4734" s="6">
        <v>1815.5911881188513</v>
      </c>
      <c r="H4734" s="6">
        <v>484258.76</v>
      </c>
      <c r="I4734" s="6">
        <v>-2979.0499999999884</v>
      </c>
      <c r="J4734" s="6">
        <v>95960</v>
      </c>
      <c r="K4734" s="6">
        <v>95598</v>
      </c>
      <c r="L4734" s="6">
        <v>362</v>
      </c>
      <c r="M4734" s="6">
        <v>96553.98</v>
      </c>
      <c r="N4734" s="6">
        <v>-593.97999999999593</v>
      </c>
    </row>
    <row r="4735" spans="1:14" x14ac:dyDescent="0.25">
      <c r="A4735" s="5" t="s">
        <v>1697</v>
      </c>
      <c r="B4735" s="5" t="s">
        <v>146</v>
      </c>
      <c r="C4735" s="5" t="s">
        <v>42</v>
      </c>
      <c r="D4735" s="5" t="s">
        <v>53</v>
      </c>
      <c r="E4735" s="6">
        <v>326266.88</v>
      </c>
      <c r="F4735" s="6">
        <v>326716.14858260023</v>
      </c>
      <c r="G4735" s="6">
        <v>-449.26858260022709</v>
      </c>
      <c r="H4735" s="6">
        <v>334230.62</v>
      </c>
      <c r="I4735" s="6">
        <v>-7963.7399999999907</v>
      </c>
      <c r="J4735" s="6">
        <v>71600</v>
      </c>
      <c r="K4735" s="6">
        <v>71698.499511241447</v>
      </c>
      <c r="L4735" s="6">
        <v>-98.499511241447181</v>
      </c>
      <c r="M4735" s="6">
        <v>73347.565000000002</v>
      </c>
      <c r="N4735" s="6">
        <v>-1747.5650000000023</v>
      </c>
    </row>
    <row r="4736" spans="1:14" x14ac:dyDescent="0.25">
      <c r="A4736" s="5" t="s">
        <v>1697</v>
      </c>
      <c r="B4736" s="5" t="s">
        <v>54</v>
      </c>
      <c r="C4736" s="5" t="s">
        <v>42</v>
      </c>
      <c r="D4736" s="5" t="s">
        <v>55</v>
      </c>
      <c r="E4736" s="6">
        <v>4826.75</v>
      </c>
      <c r="F4736" s="6">
        <v>4732.1078431372553</v>
      </c>
      <c r="G4736" s="6">
        <v>94.642156862744741</v>
      </c>
      <c r="H4736" s="6">
        <v>4826.75</v>
      </c>
      <c r="I4736" s="6">
        <v>0</v>
      </c>
      <c r="J4736" s="6">
        <v>877.59</v>
      </c>
      <c r="K4736" s="6">
        <v>860.38235294117646</v>
      </c>
      <c r="L4736" s="6">
        <v>17.207647058823568</v>
      </c>
      <c r="M4736" s="6">
        <v>877.59</v>
      </c>
      <c r="N4736" s="6">
        <v>0</v>
      </c>
    </row>
    <row r="4737" spans="1:14" x14ac:dyDescent="0.25">
      <c r="A4737" s="5" t="s">
        <v>1698</v>
      </c>
      <c r="B4737" s="5" t="s">
        <v>25</v>
      </c>
      <c r="C4737" s="5" t="s">
        <v>26</v>
      </c>
      <c r="D4737" s="5" t="s">
        <v>27</v>
      </c>
      <c r="E4737" s="6">
        <v>-4492.95</v>
      </c>
      <c r="F4737" s="6">
        <v>0</v>
      </c>
      <c r="G4737" s="6">
        <v>-4492.95</v>
      </c>
      <c r="H4737" s="6">
        <v>0</v>
      </c>
      <c r="I4737" s="6">
        <v>-4492.95</v>
      </c>
      <c r="J4737" s="6">
        <v>0</v>
      </c>
      <c r="K4737" s="6">
        <v>0</v>
      </c>
      <c r="L4737" s="6">
        <v>0</v>
      </c>
      <c r="M4737" s="6">
        <v>0</v>
      </c>
      <c r="N4737" s="6">
        <v>0</v>
      </c>
    </row>
    <row r="4738" spans="1:14" x14ac:dyDescent="0.25">
      <c r="A4738" s="5" t="s">
        <v>1698</v>
      </c>
      <c r="B4738" s="5" t="s">
        <v>30</v>
      </c>
      <c r="C4738" s="5" t="s">
        <v>29</v>
      </c>
      <c r="D4738" s="5" t="s">
        <v>27</v>
      </c>
      <c r="E4738" s="6">
        <v>139.76</v>
      </c>
      <c r="F4738" s="6">
        <v>0</v>
      </c>
      <c r="G4738" s="6">
        <v>139.76</v>
      </c>
      <c r="H4738" s="6">
        <v>140.52000000000001</v>
      </c>
      <c r="I4738" s="6">
        <v>-0.76000000000001933</v>
      </c>
      <c r="J4738" s="6">
        <v>0</v>
      </c>
      <c r="K4738" s="6">
        <v>0</v>
      </c>
      <c r="L4738" s="6">
        <v>0</v>
      </c>
      <c r="M4738" s="6">
        <v>0</v>
      </c>
      <c r="N4738" s="6">
        <v>0</v>
      </c>
    </row>
    <row r="4739" spans="1:14" x14ac:dyDescent="0.25">
      <c r="A4739" s="5" t="s">
        <v>1698</v>
      </c>
      <c r="B4739" s="5" t="s">
        <v>31</v>
      </c>
      <c r="C4739" s="5" t="s">
        <v>29</v>
      </c>
      <c r="D4739" s="5" t="s">
        <v>27</v>
      </c>
      <c r="E4739" s="6">
        <v>626.87</v>
      </c>
      <c r="F4739" s="6">
        <v>0</v>
      </c>
      <c r="G4739" s="6">
        <v>626.87</v>
      </c>
      <c r="H4739" s="6">
        <v>630.26</v>
      </c>
      <c r="I4739" s="6">
        <v>-3.3899999999999864</v>
      </c>
      <c r="J4739" s="6">
        <v>0</v>
      </c>
      <c r="K4739" s="6">
        <v>0</v>
      </c>
      <c r="L4739" s="6">
        <v>0</v>
      </c>
      <c r="M4739" s="6">
        <v>0</v>
      </c>
      <c r="N4739" s="6">
        <v>0</v>
      </c>
    </row>
    <row r="4740" spans="1:14" x14ac:dyDescent="0.25">
      <c r="A4740" s="5" t="s">
        <v>1698</v>
      </c>
      <c r="B4740" s="5" t="s">
        <v>32</v>
      </c>
      <c r="C4740" s="5" t="s">
        <v>33</v>
      </c>
      <c r="D4740" s="5" t="s">
        <v>27</v>
      </c>
      <c r="E4740" s="6">
        <v>1655.46</v>
      </c>
      <c r="F4740" s="6">
        <v>0</v>
      </c>
      <c r="G4740" s="6">
        <v>1655.46</v>
      </c>
      <c r="H4740" s="6">
        <v>1586.33</v>
      </c>
      <c r="I4740" s="6">
        <v>69.130000000000109</v>
      </c>
      <c r="J4740" s="6">
        <v>4.08</v>
      </c>
      <c r="K4740" s="6">
        <v>0</v>
      </c>
      <c r="L4740" s="6">
        <v>4.08</v>
      </c>
      <c r="M4740" s="6">
        <v>3.91</v>
      </c>
      <c r="N4740" s="6">
        <v>0.16999999999999993</v>
      </c>
    </row>
    <row r="4741" spans="1:14" x14ac:dyDescent="0.25">
      <c r="A4741" s="5" t="s">
        <v>1698</v>
      </c>
      <c r="B4741" s="5" t="s">
        <v>28</v>
      </c>
      <c r="C4741" s="5" t="s">
        <v>29</v>
      </c>
      <c r="D4741" s="5" t="s">
        <v>27</v>
      </c>
      <c r="E4741" s="6">
        <v>4466.24</v>
      </c>
      <c r="F4741" s="6">
        <v>0</v>
      </c>
      <c r="G4741" s="6">
        <v>4466.24</v>
      </c>
      <c r="H4741" s="6">
        <v>4490.3900000000003</v>
      </c>
      <c r="I4741" s="6">
        <v>-24.150000000000546</v>
      </c>
      <c r="J4741" s="6">
        <v>0</v>
      </c>
      <c r="K4741" s="6">
        <v>0</v>
      </c>
      <c r="L4741" s="6">
        <v>0</v>
      </c>
      <c r="M4741" s="6">
        <v>0</v>
      </c>
      <c r="N4741" s="6">
        <v>0</v>
      </c>
    </row>
    <row r="4742" spans="1:14" x14ac:dyDescent="0.25">
      <c r="A4742" s="5" t="s">
        <v>1698</v>
      </c>
      <c r="B4742" s="5" t="s">
        <v>34</v>
      </c>
      <c r="C4742" s="5" t="s">
        <v>33</v>
      </c>
      <c r="D4742" s="5" t="s">
        <v>27</v>
      </c>
      <c r="E4742" s="6">
        <v>7401.12</v>
      </c>
      <c r="F4742" s="6">
        <v>0</v>
      </c>
      <c r="G4742" s="6">
        <v>7401.12</v>
      </c>
      <c r="H4742" s="6">
        <v>7092.06</v>
      </c>
      <c r="I4742" s="6">
        <v>309.05999999999949</v>
      </c>
      <c r="J4742" s="6">
        <v>4.08</v>
      </c>
      <c r="K4742" s="6">
        <v>0</v>
      </c>
      <c r="L4742" s="6">
        <v>4.08</v>
      </c>
      <c r="M4742" s="6">
        <v>3.91</v>
      </c>
      <c r="N4742" s="6">
        <v>0.16999999999999993</v>
      </c>
    </row>
    <row r="4743" spans="1:14" x14ac:dyDescent="0.25">
      <c r="A4743" s="5" t="s">
        <v>1698</v>
      </c>
      <c r="B4743" s="5" t="s">
        <v>36</v>
      </c>
      <c r="C4743" s="5" t="s">
        <v>29</v>
      </c>
      <c r="D4743" s="5" t="s">
        <v>27</v>
      </c>
      <c r="E4743" s="6">
        <v>8055.86</v>
      </c>
      <c r="F4743" s="6">
        <v>0</v>
      </c>
      <c r="G4743" s="6">
        <v>8055.86</v>
      </c>
      <c r="H4743" s="6">
        <v>8099.43</v>
      </c>
      <c r="I4743" s="6">
        <v>-43.570000000000618</v>
      </c>
      <c r="J4743" s="6">
        <v>0</v>
      </c>
      <c r="K4743" s="6">
        <v>0</v>
      </c>
      <c r="L4743" s="6">
        <v>0</v>
      </c>
      <c r="M4743" s="6">
        <v>0</v>
      </c>
      <c r="N4743" s="6">
        <v>0</v>
      </c>
    </row>
    <row r="4744" spans="1:14" x14ac:dyDescent="0.25">
      <c r="A4744" s="5" t="s">
        <v>1698</v>
      </c>
      <c r="B4744" s="5" t="s">
        <v>35</v>
      </c>
      <c r="C4744" s="5" t="s">
        <v>33</v>
      </c>
      <c r="D4744" s="5" t="s">
        <v>27</v>
      </c>
      <c r="E4744" s="6">
        <v>8716.23</v>
      </c>
      <c r="F4744" s="6">
        <v>0</v>
      </c>
      <c r="G4744" s="6">
        <v>8716.23</v>
      </c>
      <c r="H4744" s="6">
        <v>8351.74</v>
      </c>
      <c r="I4744" s="6">
        <v>364.48999999999978</v>
      </c>
      <c r="J4744" s="6">
        <v>85.68</v>
      </c>
      <c r="K4744" s="6">
        <v>0</v>
      </c>
      <c r="L4744" s="6">
        <v>85.68</v>
      </c>
      <c r="M4744" s="6">
        <v>82.096999999999994</v>
      </c>
      <c r="N4744" s="6">
        <v>3.5830000000000126</v>
      </c>
    </row>
    <row r="4745" spans="1:14" x14ac:dyDescent="0.25">
      <c r="A4745" s="5" t="s">
        <v>1698</v>
      </c>
      <c r="B4745" s="5" t="s">
        <v>37</v>
      </c>
      <c r="C4745" s="5" t="s">
        <v>29</v>
      </c>
      <c r="D4745" s="5" t="s">
        <v>27</v>
      </c>
      <c r="E4745" s="6">
        <v>17661.259999999998</v>
      </c>
      <c r="F4745" s="6">
        <v>0</v>
      </c>
      <c r="G4745" s="6">
        <v>17661.259999999998</v>
      </c>
      <c r="H4745" s="6">
        <v>17756.77</v>
      </c>
      <c r="I4745" s="6">
        <v>-95.510000000002037</v>
      </c>
      <c r="J4745" s="6">
        <v>0</v>
      </c>
      <c r="K4745" s="6">
        <v>0</v>
      </c>
      <c r="L4745" s="6">
        <v>0</v>
      </c>
      <c r="M4745" s="6">
        <v>0</v>
      </c>
      <c r="N4745" s="6">
        <v>0</v>
      </c>
    </row>
    <row r="4746" spans="1:14" x14ac:dyDescent="0.25">
      <c r="A4746" s="5" t="s">
        <v>1698</v>
      </c>
      <c r="B4746" s="5" t="s">
        <v>157</v>
      </c>
      <c r="C4746" s="5" t="s">
        <v>39</v>
      </c>
      <c r="D4746" s="5" t="s">
        <v>40</v>
      </c>
      <c r="E4746" s="6">
        <v>-406053.23</v>
      </c>
      <c r="F4746" s="6">
        <v>0</v>
      </c>
      <c r="G4746" s="6">
        <v>-406053.23</v>
      </c>
      <c r="H4746" s="6">
        <v>-406053.23</v>
      </c>
      <c r="I4746" s="6">
        <v>0</v>
      </c>
      <c r="J4746" s="6">
        <v>-5004</v>
      </c>
      <c r="K4746" s="6">
        <v>0</v>
      </c>
      <c r="L4746" s="6">
        <v>-5004</v>
      </c>
      <c r="M4746" s="6">
        <v>-5004</v>
      </c>
      <c r="N4746" s="6">
        <v>0</v>
      </c>
    </row>
    <row r="4747" spans="1:14" x14ac:dyDescent="0.25">
      <c r="A4747" s="5" t="s">
        <v>1698</v>
      </c>
      <c r="B4747" s="5" t="s">
        <v>50</v>
      </c>
      <c r="C4747" s="5" t="s">
        <v>42</v>
      </c>
      <c r="D4747" s="5" t="s">
        <v>43</v>
      </c>
      <c r="E4747" s="6">
        <v>37722.49</v>
      </c>
      <c r="F4747" s="6">
        <v>0</v>
      </c>
      <c r="G4747" s="6">
        <v>37722.49</v>
      </c>
      <c r="H4747" s="6">
        <v>0</v>
      </c>
      <c r="I4747" s="6">
        <v>37722.49</v>
      </c>
      <c r="J4747" s="6">
        <v>30262</v>
      </c>
      <c r="K4747" s="6">
        <v>0</v>
      </c>
      <c r="L4747" s="6">
        <v>30262</v>
      </c>
      <c r="M4747" s="6">
        <v>0</v>
      </c>
      <c r="N4747" s="6">
        <v>30262</v>
      </c>
    </row>
    <row r="4748" spans="1:14" x14ac:dyDescent="0.25">
      <c r="A4748" s="5" t="s">
        <v>1698</v>
      </c>
      <c r="B4748" s="5" t="s">
        <v>151</v>
      </c>
      <c r="C4748" s="5" t="s">
        <v>42</v>
      </c>
      <c r="D4748" s="5" t="s">
        <v>43</v>
      </c>
      <c r="E4748" s="6">
        <v>592.1</v>
      </c>
      <c r="F4748" s="6">
        <v>498.79411764705884</v>
      </c>
      <c r="G4748" s="6">
        <v>93.305882352941182</v>
      </c>
      <c r="H4748" s="6">
        <v>508.77</v>
      </c>
      <c r="I4748" s="6">
        <v>83.330000000000041</v>
      </c>
      <c r="J4748" s="6">
        <v>5940</v>
      </c>
      <c r="K4748" s="6">
        <v>5004</v>
      </c>
      <c r="L4748" s="6">
        <v>936</v>
      </c>
      <c r="M4748" s="6">
        <v>5104.08</v>
      </c>
      <c r="N4748" s="6">
        <v>835.92000000000007</v>
      </c>
    </row>
    <row r="4749" spans="1:14" x14ac:dyDescent="0.25">
      <c r="A4749" s="5" t="s">
        <v>1698</v>
      </c>
      <c r="B4749" s="5" t="s">
        <v>152</v>
      </c>
      <c r="C4749" s="5" t="s">
        <v>42</v>
      </c>
      <c r="D4749" s="5" t="s">
        <v>43</v>
      </c>
      <c r="E4749" s="6">
        <v>2182.25</v>
      </c>
      <c r="F4749" s="6">
        <v>2176.7389162561576</v>
      </c>
      <c r="G4749" s="6">
        <v>5.5110837438423914</v>
      </c>
      <c r="H4749" s="6">
        <v>2209.39</v>
      </c>
      <c r="I4749" s="6">
        <v>-27.139999999999873</v>
      </c>
      <c r="J4749" s="6">
        <v>30100</v>
      </c>
      <c r="K4749" s="6">
        <v>30024</v>
      </c>
      <c r="L4749" s="6">
        <v>76</v>
      </c>
      <c r="M4749" s="6">
        <v>30474.36</v>
      </c>
      <c r="N4749" s="6">
        <v>-374.36000000000058</v>
      </c>
    </row>
    <row r="4750" spans="1:14" x14ac:dyDescent="0.25">
      <c r="A4750" s="5" t="s">
        <v>1698</v>
      </c>
      <c r="B4750" s="5" t="s">
        <v>94</v>
      </c>
      <c r="C4750" s="5" t="s">
        <v>42</v>
      </c>
      <c r="D4750" s="5" t="s">
        <v>43</v>
      </c>
      <c r="E4750" s="6">
        <v>2591.1999999999998</v>
      </c>
      <c r="F4750" s="6">
        <v>2587.0646766169152</v>
      </c>
      <c r="G4750" s="6">
        <v>4.1353233830845966</v>
      </c>
      <c r="H4750" s="6">
        <v>2600</v>
      </c>
      <c r="I4750" s="6">
        <v>-8.8000000000001819</v>
      </c>
      <c r="J4750" s="6">
        <v>5012</v>
      </c>
      <c r="K4750" s="6">
        <v>5004</v>
      </c>
      <c r="L4750" s="6">
        <v>8</v>
      </c>
      <c r="M4750" s="6">
        <v>5029.0200000000004</v>
      </c>
      <c r="N4750" s="6">
        <v>-17.020000000000437</v>
      </c>
    </row>
    <row r="4751" spans="1:14" x14ac:dyDescent="0.25">
      <c r="A4751" s="5" t="s">
        <v>1698</v>
      </c>
      <c r="B4751" s="5" t="s">
        <v>153</v>
      </c>
      <c r="C4751" s="5" t="s">
        <v>42</v>
      </c>
      <c r="D4751" s="5" t="s">
        <v>43</v>
      </c>
      <c r="E4751" s="6">
        <v>4119.55</v>
      </c>
      <c r="F4751" s="6">
        <v>4150.5221674876848</v>
      </c>
      <c r="G4751" s="6">
        <v>-30.972167487684601</v>
      </c>
      <c r="H4751" s="6">
        <v>4212.78</v>
      </c>
      <c r="I4751" s="6">
        <v>-93.229999999999563</v>
      </c>
      <c r="J4751" s="6">
        <v>29800</v>
      </c>
      <c r="K4751" s="6">
        <v>30024</v>
      </c>
      <c r="L4751" s="6">
        <v>-224</v>
      </c>
      <c r="M4751" s="6">
        <v>30474.36</v>
      </c>
      <c r="N4751" s="6">
        <v>-674.36000000000058</v>
      </c>
    </row>
    <row r="4752" spans="1:14" x14ac:dyDescent="0.25">
      <c r="A4752" s="5" t="s">
        <v>1698</v>
      </c>
      <c r="B4752" s="5" t="s">
        <v>154</v>
      </c>
      <c r="C4752" s="5" t="s">
        <v>42</v>
      </c>
      <c r="D4752" s="5" t="s">
        <v>43</v>
      </c>
      <c r="E4752" s="6">
        <v>5795.14</v>
      </c>
      <c r="F4752" s="6">
        <v>5790.1280788177337</v>
      </c>
      <c r="G4752" s="6">
        <v>5.011921182266633</v>
      </c>
      <c r="H4752" s="6">
        <v>5876.98</v>
      </c>
      <c r="I4752" s="6">
        <v>-81.839999999999236</v>
      </c>
      <c r="J4752" s="6">
        <v>30050</v>
      </c>
      <c r="K4752" s="6">
        <v>30024</v>
      </c>
      <c r="L4752" s="6">
        <v>26</v>
      </c>
      <c r="M4752" s="6">
        <v>30474.36</v>
      </c>
      <c r="N4752" s="6">
        <v>-424.36000000000058</v>
      </c>
    </row>
    <row r="4753" spans="1:14" x14ac:dyDescent="0.25">
      <c r="A4753" s="5" t="s">
        <v>1698</v>
      </c>
      <c r="B4753" s="5" t="s">
        <v>84</v>
      </c>
      <c r="C4753" s="5" t="s">
        <v>42</v>
      </c>
      <c r="D4753" s="5" t="s">
        <v>43</v>
      </c>
      <c r="E4753" s="6">
        <v>12209.4</v>
      </c>
      <c r="F4753" s="6">
        <v>12199.64705882353</v>
      </c>
      <c r="G4753" s="6">
        <v>9.7529411764699034</v>
      </c>
      <c r="H4753" s="6">
        <v>12443.64</v>
      </c>
      <c r="I4753" s="6">
        <v>-234.23999999999978</v>
      </c>
      <c r="J4753" s="6">
        <v>30048</v>
      </c>
      <c r="K4753" s="6">
        <v>30024</v>
      </c>
      <c r="L4753" s="6">
        <v>24</v>
      </c>
      <c r="M4753" s="6">
        <v>30624.48</v>
      </c>
      <c r="N4753" s="6">
        <v>-576.47999999999956</v>
      </c>
    </row>
    <row r="4754" spans="1:14" x14ac:dyDescent="0.25">
      <c r="A4754" s="5" t="s">
        <v>1698</v>
      </c>
      <c r="B4754" s="5" t="s">
        <v>136</v>
      </c>
      <c r="C4754" s="5" t="s">
        <v>42</v>
      </c>
      <c r="D4754" s="5" t="s">
        <v>43</v>
      </c>
      <c r="E4754" s="6">
        <v>17382.490000000002</v>
      </c>
      <c r="F4754" s="6">
        <v>17346.669950738917</v>
      </c>
      <c r="G4754" s="6">
        <v>35.820049261084932</v>
      </c>
      <c r="H4754" s="6">
        <v>17606.87</v>
      </c>
      <c r="I4754" s="6">
        <v>-224.37999999999738</v>
      </c>
      <c r="J4754" s="6">
        <v>30086</v>
      </c>
      <c r="K4754" s="6">
        <v>30024</v>
      </c>
      <c r="L4754" s="6">
        <v>62</v>
      </c>
      <c r="M4754" s="6">
        <v>30474.36</v>
      </c>
      <c r="N4754" s="6">
        <v>-388.36000000000058</v>
      </c>
    </row>
    <row r="4755" spans="1:14" x14ac:dyDescent="0.25">
      <c r="A4755" s="5" t="s">
        <v>1698</v>
      </c>
      <c r="B4755" s="5" t="s">
        <v>145</v>
      </c>
      <c r="C4755" s="5" t="s">
        <v>42</v>
      </c>
      <c r="D4755" s="5" t="s">
        <v>43</v>
      </c>
      <c r="E4755" s="6">
        <v>22694.92</v>
      </c>
      <c r="F4755" s="6">
        <v>22618.078817733989</v>
      </c>
      <c r="G4755" s="6">
        <v>76.841182266009127</v>
      </c>
      <c r="H4755" s="6">
        <v>22957.35</v>
      </c>
      <c r="I4755" s="6">
        <v>-262.43000000000029</v>
      </c>
      <c r="J4755" s="6">
        <v>5021</v>
      </c>
      <c r="K4755" s="6">
        <v>5004</v>
      </c>
      <c r="L4755" s="6">
        <v>17</v>
      </c>
      <c r="M4755" s="6">
        <v>5079.0600000000004</v>
      </c>
      <c r="N4755" s="6">
        <v>-58.0600000000004</v>
      </c>
    </row>
    <row r="4756" spans="1:14" x14ac:dyDescent="0.25">
      <c r="A4756" s="5" t="s">
        <v>1698</v>
      </c>
      <c r="B4756" s="5" t="s">
        <v>1364</v>
      </c>
      <c r="C4756" s="5" t="s">
        <v>42</v>
      </c>
      <c r="D4756" s="5" t="s">
        <v>43</v>
      </c>
      <c r="E4756" s="6">
        <v>0</v>
      </c>
      <c r="F4756" s="6">
        <v>31234.567164179105</v>
      </c>
      <c r="G4756" s="6">
        <v>-31234.567164179105</v>
      </c>
      <c r="H4756" s="6">
        <v>31390.74</v>
      </c>
      <c r="I4756" s="6">
        <v>-31390.74</v>
      </c>
      <c r="J4756" s="6">
        <v>0</v>
      </c>
      <c r="K4756" s="6">
        <v>30024</v>
      </c>
      <c r="L4756" s="6">
        <v>-30024</v>
      </c>
      <c r="M4756" s="6">
        <v>30174.12</v>
      </c>
      <c r="N4756" s="6">
        <v>-30174.12</v>
      </c>
    </row>
    <row r="4757" spans="1:14" x14ac:dyDescent="0.25">
      <c r="A4757" s="5" t="s">
        <v>1698</v>
      </c>
      <c r="B4757" s="5" t="s">
        <v>103</v>
      </c>
      <c r="C4757" s="5" t="s">
        <v>42</v>
      </c>
      <c r="D4757" s="5" t="s">
        <v>43</v>
      </c>
      <c r="E4757" s="6">
        <v>151084.51999999999</v>
      </c>
      <c r="F4757" s="6">
        <v>150582.97029702968</v>
      </c>
      <c r="G4757" s="6">
        <v>501.54970297031105</v>
      </c>
      <c r="H4757" s="6">
        <v>152088.79999999999</v>
      </c>
      <c r="I4757" s="6">
        <v>-1004.2799999999988</v>
      </c>
      <c r="J4757" s="6">
        <v>30124</v>
      </c>
      <c r="K4757" s="6">
        <v>30024</v>
      </c>
      <c r="L4757" s="6">
        <v>100</v>
      </c>
      <c r="M4757" s="6">
        <v>30324.240000000002</v>
      </c>
      <c r="N4757" s="6">
        <v>-200.2400000000016</v>
      </c>
    </row>
    <row r="4758" spans="1:14" x14ac:dyDescent="0.25">
      <c r="A4758" s="5" t="s">
        <v>1698</v>
      </c>
      <c r="B4758" s="5" t="s">
        <v>155</v>
      </c>
      <c r="C4758" s="5" t="s">
        <v>42</v>
      </c>
      <c r="D4758" s="5" t="s">
        <v>53</v>
      </c>
      <c r="E4758" s="6">
        <v>103933.41</v>
      </c>
      <c r="F4758" s="6">
        <v>102145.14173998045</v>
      </c>
      <c r="G4758" s="6">
        <v>1788.2682600195549</v>
      </c>
      <c r="H4758" s="6">
        <v>104494.48</v>
      </c>
      <c r="I4758" s="6">
        <v>-561.06999999999243</v>
      </c>
      <c r="J4758" s="6">
        <v>22912</v>
      </c>
      <c r="K4758" s="6">
        <v>22518</v>
      </c>
      <c r="L4758" s="6">
        <v>394</v>
      </c>
      <c r="M4758" s="6">
        <v>23035.914000000001</v>
      </c>
      <c r="N4758" s="6">
        <v>-123.91400000000067</v>
      </c>
    </row>
    <row r="4759" spans="1:14" x14ac:dyDescent="0.25">
      <c r="A4759" s="5" t="s">
        <v>1698</v>
      </c>
      <c r="B4759" s="5" t="s">
        <v>54</v>
      </c>
      <c r="C4759" s="5" t="s">
        <v>42</v>
      </c>
      <c r="D4759" s="5" t="s">
        <v>55</v>
      </c>
      <c r="E4759" s="6">
        <v>1515.91</v>
      </c>
      <c r="F4759" s="6">
        <v>1486.186274509804</v>
      </c>
      <c r="G4759" s="6">
        <v>29.723725490196102</v>
      </c>
      <c r="H4759" s="6">
        <v>1515.91</v>
      </c>
      <c r="I4759" s="6">
        <v>0</v>
      </c>
      <c r="J4759" s="6">
        <v>275.62</v>
      </c>
      <c r="K4759" s="6">
        <v>270.21568627450978</v>
      </c>
      <c r="L4759" s="6">
        <v>5.4043137254902263</v>
      </c>
      <c r="M4759" s="6">
        <v>275.62</v>
      </c>
      <c r="N4759" s="6">
        <v>0</v>
      </c>
    </row>
    <row r="4760" spans="1:14" x14ac:dyDescent="0.25">
      <c r="A4760" s="5" t="s">
        <v>1699</v>
      </c>
      <c r="B4760" s="5" t="s">
        <v>25</v>
      </c>
      <c r="C4760" s="5" t="s">
        <v>26</v>
      </c>
      <c r="D4760" s="5" t="s">
        <v>27</v>
      </c>
      <c r="E4760" s="6">
        <v>3048.28</v>
      </c>
      <c r="F4760" s="6">
        <v>0</v>
      </c>
      <c r="G4760" s="6">
        <v>3048.28</v>
      </c>
      <c r="H4760" s="6">
        <v>0</v>
      </c>
      <c r="I4760" s="6">
        <v>3048.28</v>
      </c>
      <c r="J4760" s="6">
        <v>0</v>
      </c>
      <c r="K4760" s="6">
        <v>0</v>
      </c>
      <c r="L4760" s="6">
        <v>0</v>
      </c>
      <c r="M4760" s="6">
        <v>0</v>
      </c>
      <c r="N4760" s="6">
        <v>0</v>
      </c>
    </row>
    <row r="4761" spans="1:14" x14ac:dyDescent="0.25">
      <c r="A4761" s="5" t="s">
        <v>1699</v>
      </c>
      <c r="B4761" s="5" t="s">
        <v>30</v>
      </c>
      <c r="C4761" s="5" t="s">
        <v>29</v>
      </c>
      <c r="D4761" s="5" t="s">
        <v>27</v>
      </c>
      <c r="E4761" s="6">
        <v>78.63</v>
      </c>
      <c r="F4761" s="6">
        <v>0</v>
      </c>
      <c r="G4761" s="6">
        <v>78.63</v>
      </c>
      <c r="H4761" s="6">
        <v>79.25</v>
      </c>
      <c r="I4761" s="6">
        <v>-0.62000000000000455</v>
      </c>
      <c r="J4761" s="6">
        <v>0</v>
      </c>
      <c r="K4761" s="6">
        <v>0</v>
      </c>
      <c r="L4761" s="6">
        <v>0</v>
      </c>
      <c r="M4761" s="6">
        <v>0</v>
      </c>
      <c r="N4761" s="6">
        <v>0</v>
      </c>
    </row>
    <row r="4762" spans="1:14" x14ac:dyDescent="0.25">
      <c r="A4762" s="5" t="s">
        <v>1699</v>
      </c>
      <c r="B4762" s="5" t="s">
        <v>31</v>
      </c>
      <c r="C4762" s="5" t="s">
        <v>29</v>
      </c>
      <c r="D4762" s="5" t="s">
        <v>27</v>
      </c>
      <c r="E4762" s="6">
        <v>352.67</v>
      </c>
      <c r="F4762" s="6">
        <v>0</v>
      </c>
      <c r="G4762" s="6">
        <v>352.67</v>
      </c>
      <c r="H4762" s="6">
        <v>355.44</v>
      </c>
      <c r="I4762" s="6">
        <v>-2.7699999999999818</v>
      </c>
      <c r="J4762" s="6">
        <v>0</v>
      </c>
      <c r="K4762" s="6">
        <v>0</v>
      </c>
      <c r="L4762" s="6">
        <v>0</v>
      </c>
      <c r="M4762" s="6">
        <v>0</v>
      </c>
      <c r="N4762" s="6">
        <v>0</v>
      </c>
    </row>
    <row r="4763" spans="1:14" x14ac:dyDescent="0.25">
      <c r="A4763" s="5" t="s">
        <v>1699</v>
      </c>
      <c r="B4763" s="5" t="s">
        <v>32</v>
      </c>
      <c r="C4763" s="5" t="s">
        <v>33</v>
      </c>
      <c r="D4763" s="5" t="s">
        <v>27</v>
      </c>
      <c r="E4763" s="6">
        <v>742.53</v>
      </c>
      <c r="F4763" s="6">
        <v>0</v>
      </c>
      <c r="G4763" s="6">
        <v>742.53</v>
      </c>
      <c r="H4763" s="6">
        <v>894.61</v>
      </c>
      <c r="I4763" s="6">
        <v>-152.08000000000004</v>
      </c>
      <c r="J4763" s="6">
        <v>1.83</v>
      </c>
      <c r="K4763" s="6">
        <v>0</v>
      </c>
      <c r="L4763" s="6">
        <v>1.83</v>
      </c>
      <c r="M4763" s="6">
        <v>2.2050000000000001</v>
      </c>
      <c r="N4763" s="6">
        <v>-0.375</v>
      </c>
    </row>
    <row r="4764" spans="1:14" x14ac:dyDescent="0.25">
      <c r="A4764" s="5" t="s">
        <v>1699</v>
      </c>
      <c r="B4764" s="5" t="s">
        <v>28</v>
      </c>
      <c r="C4764" s="5" t="s">
        <v>29</v>
      </c>
      <c r="D4764" s="5" t="s">
        <v>27</v>
      </c>
      <c r="E4764" s="6">
        <v>2512.65</v>
      </c>
      <c r="F4764" s="6">
        <v>0</v>
      </c>
      <c r="G4764" s="6">
        <v>2512.65</v>
      </c>
      <c r="H4764" s="6">
        <v>2532.35</v>
      </c>
      <c r="I4764" s="6">
        <v>-19.699999999999818</v>
      </c>
      <c r="J4764" s="6">
        <v>0</v>
      </c>
      <c r="K4764" s="6">
        <v>0</v>
      </c>
      <c r="L4764" s="6">
        <v>0</v>
      </c>
      <c r="M4764" s="6">
        <v>0</v>
      </c>
      <c r="N4764" s="6">
        <v>0</v>
      </c>
    </row>
    <row r="4765" spans="1:14" x14ac:dyDescent="0.25">
      <c r="A4765" s="5" t="s">
        <v>1699</v>
      </c>
      <c r="B4765" s="5" t="s">
        <v>34</v>
      </c>
      <c r="C4765" s="5" t="s">
        <v>33</v>
      </c>
      <c r="D4765" s="5" t="s">
        <v>27</v>
      </c>
      <c r="E4765" s="6">
        <v>3319.62</v>
      </c>
      <c r="F4765" s="6">
        <v>0</v>
      </c>
      <c r="G4765" s="6">
        <v>3319.62</v>
      </c>
      <c r="H4765" s="6">
        <v>3999.56</v>
      </c>
      <c r="I4765" s="6">
        <v>-679.94</v>
      </c>
      <c r="J4765" s="6">
        <v>1.83</v>
      </c>
      <c r="K4765" s="6">
        <v>0</v>
      </c>
      <c r="L4765" s="6">
        <v>1.83</v>
      </c>
      <c r="M4765" s="6">
        <v>2.2050000000000001</v>
      </c>
      <c r="N4765" s="6">
        <v>-0.375</v>
      </c>
    </row>
    <row r="4766" spans="1:14" x14ac:dyDescent="0.25">
      <c r="A4766" s="5" t="s">
        <v>1699</v>
      </c>
      <c r="B4766" s="5" t="s">
        <v>36</v>
      </c>
      <c r="C4766" s="5" t="s">
        <v>29</v>
      </c>
      <c r="D4766" s="5" t="s">
        <v>27</v>
      </c>
      <c r="E4766" s="6">
        <v>4532.12</v>
      </c>
      <c r="F4766" s="6">
        <v>0</v>
      </c>
      <c r="G4766" s="6">
        <v>4532.12</v>
      </c>
      <c r="H4766" s="6">
        <v>4567.66</v>
      </c>
      <c r="I4766" s="6">
        <v>-35.539999999999964</v>
      </c>
      <c r="J4766" s="6">
        <v>0</v>
      </c>
      <c r="K4766" s="6">
        <v>0</v>
      </c>
      <c r="L4766" s="6">
        <v>0</v>
      </c>
      <c r="M4766" s="6">
        <v>0</v>
      </c>
      <c r="N4766" s="6">
        <v>0</v>
      </c>
    </row>
    <row r="4767" spans="1:14" x14ac:dyDescent="0.25">
      <c r="A4767" s="5" t="s">
        <v>1699</v>
      </c>
      <c r="B4767" s="5" t="s">
        <v>35</v>
      </c>
      <c r="C4767" s="5" t="s">
        <v>33</v>
      </c>
      <c r="D4767" s="5" t="s">
        <v>27</v>
      </c>
      <c r="E4767" s="6">
        <v>3909.49</v>
      </c>
      <c r="F4767" s="6">
        <v>0</v>
      </c>
      <c r="G4767" s="6">
        <v>3909.49</v>
      </c>
      <c r="H4767" s="6">
        <v>4709.95</v>
      </c>
      <c r="I4767" s="6">
        <v>-800.46</v>
      </c>
      <c r="J4767" s="6">
        <v>38.43</v>
      </c>
      <c r="K4767" s="6">
        <v>0</v>
      </c>
      <c r="L4767" s="6">
        <v>38.43</v>
      </c>
      <c r="M4767" s="6">
        <v>46.298999999999999</v>
      </c>
      <c r="N4767" s="6">
        <v>-7.8689999999999998</v>
      </c>
    </row>
    <row r="4768" spans="1:14" x14ac:dyDescent="0.25">
      <c r="A4768" s="5" t="s">
        <v>1699</v>
      </c>
      <c r="B4768" s="5" t="s">
        <v>37</v>
      </c>
      <c r="C4768" s="5" t="s">
        <v>29</v>
      </c>
      <c r="D4768" s="5" t="s">
        <v>27</v>
      </c>
      <c r="E4768" s="6">
        <v>9936</v>
      </c>
      <c r="F4768" s="6">
        <v>0</v>
      </c>
      <c r="G4768" s="6">
        <v>9936</v>
      </c>
      <c r="H4768" s="6">
        <v>10013.91</v>
      </c>
      <c r="I4768" s="6">
        <v>-77.909999999999854</v>
      </c>
      <c r="J4768" s="6">
        <v>0</v>
      </c>
      <c r="K4768" s="6">
        <v>0</v>
      </c>
      <c r="L4768" s="6">
        <v>0</v>
      </c>
      <c r="M4768" s="6">
        <v>0</v>
      </c>
      <c r="N4768" s="6">
        <v>0</v>
      </c>
    </row>
    <row r="4769" spans="1:14" x14ac:dyDescent="0.25">
      <c r="A4769" s="5" t="s">
        <v>1699</v>
      </c>
      <c r="B4769" s="5" t="s">
        <v>275</v>
      </c>
      <c r="C4769" s="5" t="s">
        <v>39</v>
      </c>
      <c r="D4769" s="5" t="s">
        <v>40</v>
      </c>
      <c r="E4769" s="6">
        <v>-224472.63</v>
      </c>
      <c r="F4769" s="6">
        <v>0</v>
      </c>
      <c r="G4769" s="6">
        <v>-224472.63</v>
      </c>
      <c r="H4769" s="6">
        <v>-224472.63</v>
      </c>
      <c r="I4769" s="6">
        <v>0</v>
      </c>
      <c r="J4769" s="6">
        <v>-2822</v>
      </c>
      <c r="K4769" s="6">
        <v>0</v>
      </c>
      <c r="L4769" s="6">
        <v>-2822</v>
      </c>
      <c r="M4769" s="6">
        <v>-2822</v>
      </c>
      <c r="N4769" s="6">
        <v>0</v>
      </c>
    </row>
    <row r="4770" spans="1:14" x14ac:dyDescent="0.25">
      <c r="A4770" s="5" t="s">
        <v>1699</v>
      </c>
      <c r="B4770" s="5" t="s">
        <v>132</v>
      </c>
      <c r="C4770" s="5" t="s">
        <v>42</v>
      </c>
      <c r="D4770" s="5" t="s">
        <v>43</v>
      </c>
      <c r="E4770" s="6">
        <v>493.82</v>
      </c>
      <c r="F4770" s="6">
        <v>281.29702970297029</v>
      </c>
      <c r="G4770" s="6">
        <v>212.5229702970297</v>
      </c>
      <c r="H4770" s="6">
        <v>284.11</v>
      </c>
      <c r="I4770" s="6">
        <v>209.70999999999998</v>
      </c>
      <c r="J4770" s="6">
        <v>4954</v>
      </c>
      <c r="K4770" s="6">
        <v>2822</v>
      </c>
      <c r="L4770" s="6">
        <v>2132</v>
      </c>
      <c r="M4770" s="6">
        <v>2850.22</v>
      </c>
      <c r="N4770" s="6">
        <v>2103.7800000000002</v>
      </c>
    </row>
    <row r="4771" spans="1:14" x14ac:dyDescent="0.25">
      <c r="A4771" s="5" t="s">
        <v>1699</v>
      </c>
      <c r="B4771" s="5" t="s">
        <v>133</v>
      </c>
      <c r="C4771" s="5" t="s">
        <v>42</v>
      </c>
      <c r="D4771" s="5" t="s">
        <v>43</v>
      </c>
      <c r="E4771" s="6">
        <v>1218</v>
      </c>
      <c r="F4771" s="6">
        <v>1227.5665024630541</v>
      </c>
      <c r="G4771" s="6">
        <v>-9.5665024630541211</v>
      </c>
      <c r="H4771" s="6">
        <v>1245.98</v>
      </c>
      <c r="I4771" s="6">
        <v>-27.980000000000018</v>
      </c>
      <c r="J4771" s="6">
        <v>16800</v>
      </c>
      <c r="K4771" s="6">
        <v>16932</v>
      </c>
      <c r="L4771" s="6">
        <v>-132</v>
      </c>
      <c r="M4771" s="6">
        <v>17185.98</v>
      </c>
      <c r="N4771" s="6">
        <v>-385.97999999999956</v>
      </c>
    </row>
    <row r="4772" spans="1:14" x14ac:dyDescent="0.25">
      <c r="A4772" s="5" t="s">
        <v>1699</v>
      </c>
      <c r="B4772" s="5" t="s">
        <v>94</v>
      </c>
      <c r="C4772" s="5" t="s">
        <v>42</v>
      </c>
      <c r="D4772" s="5" t="s">
        <v>43</v>
      </c>
      <c r="E4772" s="6">
        <v>1460.53</v>
      </c>
      <c r="F4772" s="6">
        <v>1458.9751243781095</v>
      </c>
      <c r="G4772" s="6">
        <v>1.55487562189046</v>
      </c>
      <c r="H4772" s="6">
        <v>1466.27</v>
      </c>
      <c r="I4772" s="6">
        <v>-5.7400000000000091</v>
      </c>
      <c r="J4772" s="6">
        <v>2825</v>
      </c>
      <c r="K4772" s="6">
        <v>2822</v>
      </c>
      <c r="L4772" s="6">
        <v>3</v>
      </c>
      <c r="M4772" s="6">
        <v>2836.11</v>
      </c>
      <c r="N4772" s="6">
        <v>-11.110000000000127</v>
      </c>
    </row>
    <row r="4773" spans="1:14" x14ac:dyDescent="0.25">
      <c r="A4773" s="5" t="s">
        <v>1699</v>
      </c>
      <c r="B4773" s="5" t="s">
        <v>134</v>
      </c>
      <c r="C4773" s="5" t="s">
        <v>42</v>
      </c>
      <c r="D4773" s="5" t="s">
        <v>43</v>
      </c>
      <c r="E4773" s="6">
        <v>2363.9</v>
      </c>
      <c r="F4773" s="6">
        <v>2340.6798029556649</v>
      </c>
      <c r="G4773" s="6">
        <v>23.220197044335237</v>
      </c>
      <c r="H4773" s="6">
        <v>2375.79</v>
      </c>
      <c r="I4773" s="6">
        <v>-11.889999999999873</v>
      </c>
      <c r="J4773" s="6">
        <v>17100</v>
      </c>
      <c r="K4773" s="6">
        <v>16932</v>
      </c>
      <c r="L4773" s="6">
        <v>168</v>
      </c>
      <c r="M4773" s="6">
        <v>17185.98</v>
      </c>
      <c r="N4773" s="6">
        <v>-85.979999999999563</v>
      </c>
    </row>
    <row r="4774" spans="1:14" x14ac:dyDescent="0.25">
      <c r="A4774" s="5" t="s">
        <v>1699</v>
      </c>
      <c r="B4774" s="5" t="s">
        <v>135</v>
      </c>
      <c r="C4774" s="5" t="s">
        <v>42</v>
      </c>
      <c r="D4774" s="5" t="s">
        <v>43</v>
      </c>
      <c r="E4774" s="6">
        <v>3268.8</v>
      </c>
      <c r="F4774" s="6">
        <v>3265.3399014778324</v>
      </c>
      <c r="G4774" s="6">
        <v>3.4600985221677547</v>
      </c>
      <c r="H4774" s="6">
        <v>3314.32</v>
      </c>
      <c r="I4774" s="6">
        <v>-45.519999999999982</v>
      </c>
      <c r="J4774" s="6">
        <v>16950</v>
      </c>
      <c r="K4774" s="6">
        <v>16932</v>
      </c>
      <c r="L4774" s="6">
        <v>18</v>
      </c>
      <c r="M4774" s="6">
        <v>17185.98</v>
      </c>
      <c r="N4774" s="6">
        <v>-235.97999999999956</v>
      </c>
    </row>
    <row r="4775" spans="1:14" x14ac:dyDescent="0.25">
      <c r="A4775" s="5" t="s">
        <v>1699</v>
      </c>
      <c r="B4775" s="5" t="s">
        <v>84</v>
      </c>
      <c r="C4775" s="5" t="s">
        <v>42</v>
      </c>
      <c r="D4775" s="5" t="s">
        <v>43</v>
      </c>
      <c r="E4775" s="6">
        <v>6891.36</v>
      </c>
      <c r="F4775" s="6">
        <v>6879.9803921568628</v>
      </c>
      <c r="G4775" s="6">
        <v>11.37960784313691</v>
      </c>
      <c r="H4775" s="6">
        <v>7017.58</v>
      </c>
      <c r="I4775" s="6">
        <v>-126.22000000000025</v>
      </c>
      <c r="J4775" s="6">
        <v>16960</v>
      </c>
      <c r="K4775" s="6">
        <v>16932</v>
      </c>
      <c r="L4775" s="6">
        <v>28</v>
      </c>
      <c r="M4775" s="6">
        <v>17270.64</v>
      </c>
      <c r="N4775" s="6">
        <v>-310.63999999999942</v>
      </c>
    </row>
    <row r="4776" spans="1:14" x14ac:dyDescent="0.25">
      <c r="A4776" s="5" t="s">
        <v>1699</v>
      </c>
      <c r="B4776" s="5" t="s">
        <v>136</v>
      </c>
      <c r="C4776" s="5" t="s">
        <v>42</v>
      </c>
      <c r="D4776" s="5" t="s">
        <v>43</v>
      </c>
      <c r="E4776" s="6">
        <v>9804.58</v>
      </c>
      <c r="F4776" s="6">
        <v>9782.6305418719221</v>
      </c>
      <c r="G4776" s="6">
        <v>21.949458128077822</v>
      </c>
      <c r="H4776" s="6">
        <v>9929.3700000000008</v>
      </c>
      <c r="I4776" s="6">
        <v>-124.79000000000087</v>
      </c>
      <c r="J4776" s="6">
        <v>16970</v>
      </c>
      <c r="K4776" s="6">
        <v>16932</v>
      </c>
      <c r="L4776" s="6">
        <v>38</v>
      </c>
      <c r="M4776" s="6">
        <v>17185.98</v>
      </c>
      <c r="N4776" s="6">
        <v>-215.97999999999956</v>
      </c>
    </row>
    <row r="4777" spans="1:14" x14ac:dyDescent="0.25">
      <c r="A4777" s="5" t="s">
        <v>1699</v>
      </c>
      <c r="B4777" s="5" t="s">
        <v>145</v>
      </c>
      <c r="C4777" s="5" t="s">
        <v>42</v>
      </c>
      <c r="D4777" s="5" t="s">
        <v>43</v>
      </c>
      <c r="E4777" s="6">
        <v>12859.4</v>
      </c>
      <c r="F4777" s="6">
        <v>12755.438423645321</v>
      </c>
      <c r="G4777" s="6">
        <v>103.96157635467898</v>
      </c>
      <c r="H4777" s="6">
        <v>12946.77</v>
      </c>
      <c r="I4777" s="6">
        <v>-87.3700000000008</v>
      </c>
      <c r="J4777" s="6">
        <v>2845</v>
      </c>
      <c r="K4777" s="6">
        <v>2822</v>
      </c>
      <c r="L4777" s="6">
        <v>23</v>
      </c>
      <c r="M4777" s="6">
        <v>2864.33</v>
      </c>
      <c r="N4777" s="6">
        <v>-19.329999999999927</v>
      </c>
    </row>
    <row r="4778" spans="1:14" x14ac:dyDescent="0.25">
      <c r="A4778" s="5" t="s">
        <v>1699</v>
      </c>
      <c r="B4778" s="5" t="s">
        <v>1364</v>
      </c>
      <c r="C4778" s="5" t="s">
        <v>42</v>
      </c>
      <c r="D4778" s="5" t="s">
        <v>43</v>
      </c>
      <c r="E4778" s="6">
        <v>17675.04</v>
      </c>
      <c r="F4778" s="6">
        <v>17614.696517412936</v>
      </c>
      <c r="G4778" s="6">
        <v>60.3434825870645</v>
      </c>
      <c r="H4778" s="6">
        <v>17702.77</v>
      </c>
      <c r="I4778" s="6">
        <v>-27.729999999999563</v>
      </c>
      <c r="J4778" s="6">
        <v>16990</v>
      </c>
      <c r="K4778" s="6">
        <v>16932</v>
      </c>
      <c r="L4778" s="6">
        <v>58</v>
      </c>
      <c r="M4778" s="6">
        <v>17016.66</v>
      </c>
      <c r="N4778" s="6">
        <v>-26.659999999999854</v>
      </c>
    </row>
    <row r="4779" spans="1:14" x14ac:dyDescent="0.25">
      <c r="A4779" s="5" t="s">
        <v>1699</v>
      </c>
      <c r="B4779" s="5" t="s">
        <v>103</v>
      </c>
      <c r="C4779" s="5" t="s">
        <v>42</v>
      </c>
      <c r="D4779" s="5" t="s">
        <v>43</v>
      </c>
      <c r="E4779" s="6">
        <v>85161.84</v>
      </c>
      <c r="F4779" s="6">
        <v>84921.089108910892</v>
      </c>
      <c r="G4779" s="6">
        <v>240.7508910891047</v>
      </c>
      <c r="H4779" s="6">
        <v>85770.3</v>
      </c>
      <c r="I4779" s="6">
        <v>-608.4600000000064</v>
      </c>
      <c r="J4779" s="6">
        <v>16980</v>
      </c>
      <c r="K4779" s="6">
        <v>16932</v>
      </c>
      <c r="L4779" s="6">
        <v>48</v>
      </c>
      <c r="M4779" s="6">
        <v>17101.32</v>
      </c>
      <c r="N4779" s="6">
        <v>-121.31999999999971</v>
      </c>
    </row>
    <row r="4780" spans="1:14" x14ac:dyDescent="0.25">
      <c r="A4780" s="5" t="s">
        <v>1699</v>
      </c>
      <c r="B4780" s="5" t="s">
        <v>138</v>
      </c>
      <c r="C4780" s="5" t="s">
        <v>42</v>
      </c>
      <c r="D4780" s="5" t="s">
        <v>53</v>
      </c>
      <c r="E4780" s="6">
        <v>53988.480000000003</v>
      </c>
      <c r="F4780" s="6">
        <v>53188.406647116324</v>
      </c>
      <c r="G4780" s="6">
        <v>800.07335288367904</v>
      </c>
      <c r="H4780" s="6">
        <v>54411.74</v>
      </c>
      <c r="I4780" s="6">
        <v>-423.25999999999476</v>
      </c>
      <c r="J4780" s="6">
        <v>12890</v>
      </c>
      <c r="K4780" s="6">
        <v>12699</v>
      </c>
      <c r="L4780" s="6">
        <v>191</v>
      </c>
      <c r="M4780" s="6">
        <v>12991.076999999999</v>
      </c>
      <c r="N4780" s="6">
        <v>-101.07699999999932</v>
      </c>
    </row>
    <row r="4781" spans="1:14" x14ac:dyDescent="0.25">
      <c r="A4781" s="5" t="s">
        <v>1699</v>
      </c>
      <c r="B4781" s="5" t="s">
        <v>54</v>
      </c>
      <c r="C4781" s="5" t="s">
        <v>42</v>
      </c>
      <c r="D4781" s="5" t="s">
        <v>55</v>
      </c>
      <c r="E4781" s="6">
        <v>854.89</v>
      </c>
      <c r="F4781" s="6">
        <v>838.13725490196077</v>
      </c>
      <c r="G4781" s="6">
        <v>16.752745098039213</v>
      </c>
      <c r="H4781" s="6">
        <v>854.9</v>
      </c>
      <c r="I4781" s="6">
        <v>-9.9999999999909051E-3</v>
      </c>
      <c r="J4781" s="6">
        <v>155.435</v>
      </c>
      <c r="K4781" s="6">
        <v>152.38823529411766</v>
      </c>
      <c r="L4781" s="6">
        <v>3.0467647058823388</v>
      </c>
      <c r="M4781" s="6">
        <v>155.43600000000001</v>
      </c>
      <c r="N4781" s="6">
        <v>-1.0000000000047748E-3</v>
      </c>
    </row>
    <row r="4782" spans="1:14" x14ac:dyDescent="0.25">
      <c r="A4782" s="5" t="s">
        <v>1700</v>
      </c>
      <c r="B4782" s="5" t="s">
        <v>25</v>
      </c>
      <c r="C4782" s="5" t="s">
        <v>26</v>
      </c>
      <c r="D4782" s="5" t="s">
        <v>27</v>
      </c>
      <c r="E4782" s="6">
        <v>1514.66</v>
      </c>
      <c r="F4782" s="6">
        <v>0</v>
      </c>
      <c r="G4782" s="6">
        <v>1514.66</v>
      </c>
      <c r="H4782" s="6">
        <v>0</v>
      </c>
      <c r="I4782" s="6">
        <v>1514.66</v>
      </c>
      <c r="J4782" s="6">
        <v>0</v>
      </c>
      <c r="K4782" s="6">
        <v>0</v>
      </c>
      <c r="L4782" s="6">
        <v>0</v>
      </c>
      <c r="M4782" s="6">
        <v>0</v>
      </c>
      <c r="N4782" s="6">
        <v>0</v>
      </c>
    </row>
    <row r="4783" spans="1:14" x14ac:dyDescent="0.25">
      <c r="A4783" s="5" t="s">
        <v>1700</v>
      </c>
      <c r="B4783" s="5" t="s">
        <v>30</v>
      </c>
      <c r="C4783" s="5" t="s">
        <v>29</v>
      </c>
      <c r="D4783" s="5" t="s">
        <v>27</v>
      </c>
      <c r="E4783" s="6">
        <v>57.34</v>
      </c>
      <c r="F4783" s="6">
        <v>0</v>
      </c>
      <c r="G4783" s="6">
        <v>57.34</v>
      </c>
      <c r="H4783" s="6">
        <v>58.74</v>
      </c>
      <c r="I4783" s="6">
        <v>-1.3999999999999986</v>
      </c>
      <c r="J4783" s="6">
        <v>0</v>
      </c>
      <c r="K4783" s="6">
        <v>0</v>
      </c>
      <c r="L4783" s="6">
        <v>0</v>
      </c>
      <c r="M4783" s="6">
        <v>0</v>
      </c>
      <c r="N4783" s="6">
        <v>0</v>
      </c>
    </row>
    <row r="4784" spans="1:14" x14ac:dyDescent="0.25">
      <c r="A4784" s="5" t="s">
        <v>1700</v>
      </c>
      <c r="B4784" s="5" t="s">
        <v>31</v>
      </c>
      <c r="C4784" s="5" t="s">
        <v>29</v>
      </c>
      <c r="D4784" s="5" t="s">
        <v>27</v>
      </c>
      <c r="E4784" s="6">
        <v>257.18</v>
      </c>
      <c r="F4784" s="6">
        <v>0</v>
      </c>
      <c r="G4784" s="6">
        <v>257.18</v>
      </c>
      <c r="H4784" s="6">
        <v>263.45</v>
      </c>
      <c r="I4784" s="6">
        <v>-6.2699999999999818</v>
      </c>
      <c r="J4784" s="6">
        <v>0</v>
      </c>
      <c r="K4784" s="6">
        <v>0</v>
      </c>
      <c r="L4784" s="6">
        <v>0</v>
      </c>
      <c r="M4784" s="6">
        <v>0</v>
      </c>
      <c r="N4784" s="6">
        <v>0</v>
      </c>
    </row>
    <row r="4785" spans="1:14" x14ac:dyDescent="0.25">
      <c r="A4785" s="5" t="s">
        <v>1700</v>
      </c>
      <c r="B4785" s="5" t="s">
        <v>32</v>
      </c>
      <c r="C4785" s="5" t="s">
        <v>33</v>
      </c>
      <c r="D4785" s="5" t="s">
        <v>27</v>
      </c>
      <c r="E4785" s="6">
        <v>340.83</v>
      </c>
      <c r="F4785" s="6">
        <v>0</v>
      </c>
      <c r="G4785" s="6">
        <v>340.83</v>
      </c>
      <c r="H4785" s="6">
        <v>589.38</v>
      </c>
      <c r="I4785" s="6">
        <v>-248.55</v>
      </c>
      <c r="J4785" s="6">
        <v>0.84</v>
      </c>
      <c r="K4785" s="6">
        <v>0</v>
      </c>
      <c r="L4785" s="6">
        <v>0.84</v>
      </c>
      <c r="M4785" s="6">
        <v>1.4530000000000001</v>
      </c>
      <c r="N4785" s="6">
        <v>-0.6130000000000001</v>
      </c>
    </row>
    <row r="4786" spans="1:14" x14ac:dyDescent="0.25">
      <c r="A4786" s="5" t="s">
        <v>1700</v>
      </c>
      <c r="B4786" s="5" t="s">
        <v>28</v>
      </c>
      <c r="C4786" s="5" t="s">
        <v>29</v>
      </c>
      <c r="D4786" s="5" t="s">
        <v>27</v>
      </c>
      <c r="E4786" s="6">
        <v>1832.34</v>
      </c>
      <c r="F4786" s="6">
        <v>0</v>
      </c>
      <c r="G4786" s="6">
        <v>1832.34</v>
      </c>
      <c r="H4786" s="6">
        <v>1876.98</v>
      </c>
      <c r="I4786" s="6">
        <v>-44.6400000000001</v>
      </c>
      <c r="J4786" s="6">
        <v>0</v>
      </c>
      <c r="K4786" s="6">
        <v>0</v>
      </c>
      <c r="L4786" s="6">
        <v>0</v>
      </c>
      <c r="M4786" s="6">
        <v>0</v>
      </c>
      <c r="N4786" s="6">
        <v>0</v>
      </c>
    </row>
    <row r="4787" spans="1:14" x14ac:dyDescent="0.25">
      <c r="A4787" s="5" t="s">
        <v>1700</v>
      </c>
      <c r="B4787" s="5" t="s">
        <v>34</v>
      </c>
      <c r="C4787" s="5" t="s">
        <v>33</v>
      </c>
      <c r="D4787" s="5" t="s">
        <v>27</v>
      </c>
      <c r="E4787" s="6">
        <v>1523.76</v>
      </c>
      <c r="F4787" s="6">
        <v>0</v>
      </c>
      <c r="G4787" s="6">
        <v>1523.76</v>
      </c>
      <c r="H4787" s="6">
        <v>2634.94</v>
      </c>
      <c r="I4787" s="6">
        <v>-1111.18</v>
      </c>
      <c r="J4787" s="6">
        <v>0.84</v>
      </c>
      <c r="K4787" s="6">
        <v>0</v>
      </c>
      <c r="L4787" s="6">
        <v>0.84</v>
      </c>
      <c r="M4787" s="6">
        <v>1.4530000000000001</v>
      </c>
      <c r="N4787" s="6">
        <v>-0.6130000000000001</v>
      </c>
    </row>
    <row r="4788" spans="1:14" x14ac:dyDescent="0.25">
      <c r="A4788" s="5" t="s">
        <v>1700</v>
      </c>
      <c r="B4788" s="5" t="s">
        <v>35</v>
      </c>
      <c r="C4788" s="5" t="s">
        <v>33</v>
      </c>
      <c r="D4788" s="5" t="s">
        <v>27</v>
      </c>
      <c r="E4788" s="6">
        <v>1794.52</v>
      </c>
      <c r="F4788" s="6">
        <v>0</v>
      </c>
      <c r="G4788" s="6">
        <v>1794.52</v>
      </c>
      <c r="H4788" s="6">
        <v>3103.12</v>
      </c>
      <c r="I4788" s="6">
        <v>-1308.5999999999999</v>
      </c>
      <c r="J4788" s="6">
        <v>17.64</v>
      </c>
      <c r="K4788" s="6">
        <v>0</v>
      </c>
      <c r="L4788" s="6">
        <v>17.64</v>
      </c>
      <c r="M4788" s="6">
        <v>30.503</v>
      </c>
      <c r="N4788" s="6">
        <v>-12.863</v>
      </c>
    </row>
    <row r="4789" spans="1:14" x14ac:dyDescent="0.25">
      <c r="A4789" s="5" t="s">
        <v>1700</v>
      </c>
      <c r="B4789" s="5" t="s">
        <v>36</v>
      </c>
      <c r="C4789" s="5" t="s">
        <v>29</v>
      </c>
      <c r="D4789" s="5" t="s">
        <v>27</v>
      </c>
      <c r="E4789" s="6">
        <v>3305.04</v>
      </c>
      <c r="F4789" s="6">
        <v>0</v>
      </c>
      <c r="G4789" s="6">
        <v>3305.04</v>
      </c>
      <c r="H4789" s="6">
        <v>3385.55</v>
      </c>
      <c r="I4789" s="6">
        <v>-80.510000000000218</v>
      </c>
      <c r="J4789" s="6">
        <v>0</v>
      </c>
      <c r="K4789" s="6">
        <v>0</v>
      </c>
      <c r="L4789" s="6">
        <v>0</v>
      </c>
      <c r="M4789" s="6">
        <v>0</v>
      </c>
      <c r="N4789" s="6">
        <v>0</v>
      </c>
    </row>
    <row r="4790" spans="1:14" x14ac:dyDescent="0.25">
      <c r="A4790" s="5" t="s">
        <v>1700</v>
      </c>
      <c r="B4790" s="5" t="s">
        <v>37</v>
      </c>
      <c r="C4790" s="5" t="s">
        <v>29</v>
      </c>
      <c r="D4790" s="5" t="s">
        <v>27</v>
      </c>
      <c r="E4790" s="6">
        <v>7245.8</v>
      </c>
      <c r="F4790" s="6">
        <v>0</v>
      </c>
      <c r="G4790" s="6">
        <v>7245.8</v>
      </c>
      <c r="H4790" s="6">
        <v>7422.31</v>
      </c>
      <c r="I4790" s="6">
        <v>-176.51000000000022</v>
      </c>
      <c r="J4790" s="6">
        <v>0</v>
      </c>
      <c r="K4790" s="6">
        <v>0</v>
      </c>
      <c r="L4790" s="6">
        <v>0</v>
      </c>
      <c r="M4790" s="6">
        <v>0</v>
      </c>
      <c r="N4790" s="6">
        <v>0</v>
      </c>
    </row>
    <row r="4791" spans="1:14" x14ac:dyDescent="0.25">
      <c r="A4791" s="5" t="s">
        <v>1700</v>
      </c>
      <c r="B4791" s="5" t="s">
        <v>148</v>
      </c>
      <c r="C4791" s="5" t="s">
        <v>39</v>
      </c>
      <c r="D4791" s="5" t="s">
        <v>40</v>
      </c>
      <c r="E4791" s="6">
        <v>-167861.98</v>
      </c>
      <c r="F4791" s="6">
        <v>0</v>
      </c>
      <c r="G4791" s="6">
        <v>-167861.98</v>
      </c>
      <c r="H4791" s="6">
        <v>-167861.97</v>
      </c>
      <c r="I4791" s="6">
        <v>-1.0000000009313226E-2</v>
      </c>
      <c r="J4791" s="6">
        <v>-1045.8330000000001</v>
      </c>
      <c r="K4791" s="6">
        <v>0</v>
      </c>
      <c r="L4791" s="6">
        <v>-1045.8330000000001</v>
      </c>
      <c r="M4791" s="6">
        <v>-1045.8330000000001</v>
      </c>
      <c r="N4791" s="6">
        <v>0</v>
      </c>
    </row>
    <row r="4792" spans="1:14" x14ac:dyDescent="0.25">
      <c r="A4792" s="5" t="s">
        <v>1700</v>
      </c>
      <c r="B4792" s="5" t="s">
        <v>50</v>
      </c>
      <c r="C4792" s="5" t="s">
        <v>42</v>
      </c>
      <c r="D4792" s="5" t="s">
        <v>43</v>
      </c>
      <c r="E4792" s="6">
        <v>13462.52</v>
      </c>
      <c r="F4792" s="6">
        <v>0</v>
      </c>
      <c r="G4792" s="6">
        <v>13462.52</v>
      </c>
      <c r="H4792" s="6">
        <v>0</v>
      </c>
      <c r="I4792" s="6">
        <v>13462.52</v>
      </c>
      <c r="J4792" s="6">
        <v>10800</v>
      </c>
      <c r="K4792" s="6">
        <v>0</v>
      </c>
      <c r="L4792" s="6">
        <v>10800</v>
      </c>
      <c r="M4792" s="6">
        <v>0</v>
      </c>
      <c r="N4792" s="6">
        <v>10800</v>
      </c>
    </row>
    <row r="4793" spans="1:14" x14ac:dyDescent="0.25">
      <c r="A4793" s="5" t="s">
        <v>1700</v>
      </c>
      <c r="B4793" s="5" t="s">
        <v>141</v>
      </c>
      <c r="C4793" s="5" t="s">
        <v>42</v>
      </c>
      <c r="D4793" s="5" t="s">
        <v>43</v>
      </c>
      <c r="E4793" s="6">
        <v>100.68</v>
      </c>
      <c r="F4793" s="6">
        <v>104.24752475247524</v>
      </c>
      <c r="G4793" s="6">
        <v>-3.5675247524752365</v>
      </c>
      <c r="H4793" s="6">
        <v>105.29</v>
      </c>
      <c r="I4793" s="6">
        <v>-4.6099999999999994</v>
      </c>
      <c r="J4793" s="6">
        <v>1010</v>
      </c>
      <c r="K4793" s="6">
        <v>1045.8326732673268</v>
      </c>
      <c r="L4793" s="6">
        <v>-35.832673267326754</v>
      </c>
      <c r="M4793" s="6">
        <v>1056.2909999999999</v>
      </c>
      <c r="N4793" s="6">
        <v>-46.29099999999994</v>
      </c>
    </row>
    <row r="4794" spans="1:14" x14ac:dyDescent="0.25">
      <c r="A4794" s="5" t="s">
        <v>1700</v>
      </c>
      <c r="B4794" s="5" t="s">
        <v>142</v>
      </c>
      <c r="C4794" s="5" t="s">
        <v>42</v>
      </c>
      <c r="D4794" s="5" t="s">
        <v>43</v>
      </c>
      <c r="E4794" s="6">
        <v>913.5</v>
      </c>
      <c r="F4794" s="6">
        <v>909.87192118226596</v>
      </c>
      <c r="G4794" s="6">
        <v>3.6280788177340355</v>
      </c>
      <c r="H4794" s="6">
        <v>923.52</v>
      </c>
      <c r="I4794" s="6">
        <v>-10.019999999999982</v>
      </c>
      <c r="J4794" s="6">
        <v>12600</v>
      </c>
      <c r="K4794" s="6">
        <v>12549.996059113299</v>
      </c>
      <c r="L4794" s="6">
        <v>50.003940886701457</v>
      </c>
      <c r="M4794" s="6">
        <v>12738.245999999999</v>
      </c>
      <c r="N4794" s="6">
        <v>-138.24599999999919</v>
      </c>
    </row>
    <row r="4795" spans="1:14" x14ac:dyDescent="0.25">
      <c r="A4795" s="5" t="s">
        <v>1700</v>
      </c>
      <c r="B4795" s="5" t="s">
        <v>44</v>
      </c>
      <c r="C4795" s="5" t="s">
        <v>42</v>
      </c>
      <c r="D4795" s="5" t="s">
        <v>43</v>
      </c>
      <c r="E4795" s="6">
        <v>1087.8</v>
      </c>
      <c r="F4795" s="6">
        <v>1083.4825870646769</v>
      </c>
      <c r="G4795" s="6">
        <v>4.317412935323091</v>
      </c>
      <c r="H4795" s="6">
        <v>1088.9000000000001</v>
      </c>
      <c r="I4795" s="6">
        <v>-1.1000000000001364</v>
      </c>
      <c r="J4795" s="6">
        <v>1050</v>
      </c>
      <c r="K4795" s="6">
        <v>1045.8328358208953</v>
      </c>
      <c r="L4795" s="6">
        <v>4.1671641791047023</v>
      </c>
      <c r="M4795" s="6">
        <v>1051.0619999999999</v>
      </c>
      <c r="N4795" s="6">
        <v>-1.0619999999998981</v>
      </c>
    </row>
    <row r="4796" spans="1:14" x14ac:dyDescent="0.25">
      <c r="A4796" s="5" t="s">
        <v>1700</v>
      </c>
      <c r="B4796" s="5" t="s">
        <v>143</v>
      </c>
      <c r="C4796" s="5" t="s">
        <v>42</v>
      </c>
      <c r="D4796" s="5" t="s">
        <v>43</v>
      </c>
      <c r="E4796" s="6">
        <v>1741.82</v>
      </c>
      <c r="F4796" s="6">
        <v>1734.9162561576354</v>
      </c>
      <c r="G4796" s="6">
        <v>6.9037438423645199</v>
      </c>
      <c r="H4796" s="6">
        <v>1760.94</v>
      </c>
      <c r="I4796" s="6">
        <v>-19.120000000000118</v>
      </c>
      <c r="J4796" s="6">
        <v>12600</v>
      </c>
      <c r="K4796" s="6">
        <v>12549.996059113299</v>
      </c>
      <c r="L4796" s="6">
        <v>50.003940886701457</v>
      </c>
      <c r="M4796" s="6">
        <v>12738.245999999999</v>
      </c>
      <c r="N4796" s="6">
        <v>-138.24599999999919</v>
      </c>
    </row>
    <row r="4797" spans="1:14" x14ac:dyDescent="0.25">
      <c r="A4797" s="5" t="s">
        <v>1700</v>
      </c>
      <c r="B4797" s="5" t="s">
        <v>144</v>
      </c>
      <c r="C4797" s="5" t="s">
        <v>42</v>
      </c>
      <c r="D4797" s="5" t="s">
        <v>43</v>
      </c>
      <c r="E4797" s="6">
        <v>2427.39</v>
      </c>
      <c r="F4797" s="6">
        <v>2417.7536945812808</v>
      </c>
      <c r="G4797" s="6">
        <v>9.6363054187190755</v>
      </c>
      <c r="H4797" s="6">
        <v>2454.02</v>
      </c>
      <c r="I4797" s="6">
        <v>-26.630000000000109</v>
      </c>
      <c r="J4797" s="6">
        <v>12600</v>
      </c>
      <c r="K4797" s="6">
        <v>12549.996059113299</v>
      </c>
      <c r="L4797" s="6">
        <v>50.003940886701457</v>
      </c>
      <c r="M4797" s="6">
        <v>12738.245999999999</v>
      </c>
      <c r="N4797" s="6">
        <v>-138.24599999999919</v>
      </c>
    </row>
    <row r="4798" spans="1:14" x14ac:dyDescent="0.25">
      <c r="A4798" s="5" t="s">
        <v>1700</v>
      </c>
      <c r="B4798" s="5" t="s">
        <v>84</v>
      </c>
      <c r="C4798" s="5" t="s">
        <v>42</v>
      </c>
      <c r="D4798" s="5" t="s">
        <v>43</v>
      </c>
      <c r="E4798" s="6">
        <v>5566.73</v>
      </c>
      <c r="F4798" s="6">
        <v>5099.4411764705883</v>
      </c>
      <c r="G4798" s="6">
        <v>467.28882352941127</v>
      </c>
      <c r="H4798" s="6">
        <v>5201.43</v>
      </c>
      <c r="I4798" s="6">
        <v>365.29999999999927</v>
      </c>
      <c r="J4798" s="6">
        <v>13700</v>
      </c>
      <c r="K4798" s="6">
        <v>12549.996078431372</v>
      </c>
      <c r="L4798" s="6">
        <v>1150.0039215686284</v>
      </c>
      <c r="M4798" s="6">
        <v>12800.995999999999</v>
      </c>
      <c r="N4798" s="6">
        <v>899.00400000000081</v>
      </c>
    </row>
    <row r="4799" spans="1:14" x14ac:dyDescent="0.25">
      <c r="A4799" s="5" t="s">
        <v>1700</v>
      </c>
      <c r="B4799" s="5" t="s">
        <v>136</v>
      </c>
      <c r="C4799" s="5" t="s">
        <v>42</v>
      </c>
      <c r="D4799" s="5" t="s">
        <v>43</v>
      </c>
      <c r="E4799" s="6">
        <v>7230.67</v>
      </c>
      <c r="F4799" s="6">
        <v>7250.8866995073895</v>
      </c>
      <c r="G4799" s="6">
        <v>-20.216699507389421</v>
      </c>
      <c r="H4799" s="6">
        <v>7359.65</v>
      </c>
      <c r="I4799" s="6">
        <v>-128.97999999999956</v>
      </c>
      <c r="J4799" s="6">
        <v>12515</v>
      </c>
      <c r="K4799" s="6">
        <v>12549.996059113299</v>
      </c>
      <c r="L4799" s="6">
        <v>-34.996059113298543</v>
      </c>
      <c r="M4799" s="6">
        <v>12738.245999999999</v>
      </c>
      <c r="N4799" s="6">
        <v>-223.24599999999919</v>
      </c>
    </row>
    <row r="4800" spans="1:14" x14ac:dyDescent="0.25">
      <c r="A4800" s="5" t="s">
        <v>1700</v>
      </c>
      <c r="B4800" s="5" t="s">
        <v>137</v>
      </c>
      <c r="C4800" s="5" t="s">
        <v>42</v>
      </c>
      <c r="D4800" s="5" t="s">
        <v>43</v>
      </c>
      <c r="E4800" s="6">
        <v>8456.1</v>
      </c>
      <c r="F4800" s="6">
        <v>8303.911330049259</v>
      </c>
      <c r="G4800" s="6">
        <v>152.18866995074131</v>
      </c>
      <c r="H4800" s="6">
        <v>8428.4699999999993</v>
      </c>
      <c r="I4800" s="6">
        <v>27.630000000001019</v>
      </c>
      <c r="J4800" s="6">
        <v>1065</v>
      </c>
      <c r="K4800" s="6">
        <v>1045.8325123152708</v>
      </c>
      <c r="L4800" s="6">
        <v>19.167487684729167</v>
      </c>
      <c r="M4800" s="6">
        <v>1061.52</v>
      </c>
      <c r="N4800" s="6">
        <v>3.4800000000000182</v>
      </c>
    </row>
    <row r="4801" spans="1:14" x14ac:dyDescent="0.25">
      <c r="A4801" s="5" t="s">
        <v>1700</v>
      </c>
      <c r="B4801" s="5" t="s">
        <v>1364</v>
      </c>
      <c r="C4801" s="5" t="s">
        <v>42</v>
      </c>
      <c r="D4801" s="5" t="s">
        <v>43</v>
      </c>
      <c r="E4801" s="6">
        <v>2080.64</v>
      </c>
      <c r="F4801" s="6">
        <v>13056.009950248756</v>
      </c>
      <c r="G4801" s="6">
        <v>-10975.369950248756</v>
      </c>
      <c r="H4801" s="6">
        <v>13121.29</v>
      </c>
      <c r="I4801" s="6">
        <v>-11040.650000000001</v>
      </c>
      <c r="J4801" s="6">
        <v>2000</v>
      </c>
      <c r="K4801" s="6">
        <v>12549.996019900496</v>
      </c>
      <c r="L4801" s="6">
        <v>-10549.996019900496</v>
      </c>
      <c r="M4801" s="6">
        <v>12612.745999999999</v>
      </c>
      <c r="N4801" s="6">
        <v>-10612.745999999999</v>
      </c>
    </row>
    <row r="4802" spans="1:14" x14ac:dyDescent="0.25">
      <c r="A4802" s="5" t="s">
        <v>1700</v>
      </c>
      <c r="B4802" s="5" t="s">
        <v>103</v>
      </c>
      <c r="C4802" s="5" t="s">
        <v>42</v>
      </c>
      <c r="D4802" s="5" t="s">
        <v>43</v>
      </c>
      <c r="E4802" s="6">
        <v>63455.09</v>
      </c>
      <c r="F4802" s="6">
        <v>62943.504950495051</v>
      </c>
      <c r="G4802" s="6">
        <v>511.58504950494535</v>
      </c>
      <c r="H4802" s="6">
        <v>63572.94</v>
      </c>
      <c r="I4802" s="6">
        <v>-117.85000000000582</v>
      </c>
      <c r="J4802" s="6">
        <v>12652</v>
      </c>
      <c r="K4802" s="6">
        <v>12549.996039603959</v>
      </c>
      <c r="L4802" s="6">
        <v>102.00396039604129</v>
      </c>
      <c r="M4802" s="6">
        <v>12675.495999999999</v>
      </c>
      <c r="N4802" s="6">
        <v>-23.495999999999185</v>
      </c>
    </row>
    <row r="4803" spans="1:14" x14ac:dyDescent="0.25">
      <c r="A4803" s="5" t="s">
        <v>1700</v>
      </c>
      <c r="B4803" s="5" t="s">
        <v>146</v>
      </c>
      <c r="C4803" s="5" t="s">
        <v>42</v>
      </c>
      <c r="D4803" s="5" t="s">
        <v>53</v>
      </c>
      <c r="E4803" s="6">
        <v>42833.919999999998</v>
      </c>
      <c r="F4803" s="6">
        <v>42890.918866080159</v>
      </c>
      <c r="G4803" s="6">
        <v>-56.998866080160951</v>
      </c>
      <c r="H4803" s="6">
        <v>43877.41</v>
      </c>
      <c r="I4803" s="6">
        <v>-1043.4900000000052</v>
      </c>
      <c r="J4803" s="6">
        <v>9400</v>
      </c>
      <c r="K4803" s="6">
        <v>9412.4965786901284</v>
      </c>
      <c r="L4803" s="6">
        <v>-12.496578690128445</v>
      </c>
      <c r="M4803" s="6">
        <v>9628.9840000000004</v>
      </c>
      <c r="N4803" s="6">
        <v>-228.98400000000038</v>
      </c>
    </row>
    <row r="4804" spans="1:14" x14ac:dyDescent="0.25">
      <c r="A4804" s="5" t="s">
        <v>1700</v>
      </c>
      <c r="B4804" s="5" t="s">
        <v>54</v>
      </c>
      <c r="C4804" s="5" t="s">
        <v>42</v>
      </c>
      <c r="D4804" s="5" t="s">
        <v>55</v>
      </c>
      <c r="E4804" s="6">
        <v>633.65</v>
      </c>
      <c r="F4804" s="6">
        <v>621.22549019607845</v>
      </c>
      <c r="G4804" s="6">
        <v>12.424509803921524</v>
      </c>
      <c r="H4804" s="6">
        <v>633.65</v>
      </c>
      <c r="I4804" s="6">
        <v>0</v>
      </c>
      <c r="J4804" s="6">
        <v>115.209</v>
      </c>
      <c r="K4804" s="6">
        <v>112.95</v>
      </c>
      <c r="L4804" s="6">
        <v>2.2590000000000003</v>
      </c>
      <c r="M4804" s="6">
        <v>115.209</v>
      </c>
      <c r="N4804" s="6">
        <v>0</v>
      </c>
    </row>
    <row r="4805" spans="1:14" x14ac:dyDescent="0.25">
      <c r="A4805" s="5" t="s">
        <v>1701</v>
      </c>
      <c r="B4805" s="5" t="s">
        <v>25</v>
      </c>
      <c r="C4805" s="5" t="s">
        <v>26</v>
      </c>
      <c r="D4805" s="5" t="s">
        <v>27</v>
      </c>
      <c r="E4805" s="6">
        <v>-3931.58</v>
      </c>
      <c r="F4805" s="6">
        <v>0</v>
      </c>
      <c r="G4805" s="6">
        <v>-3931.58</v>
      </c>
      <c r="H4805" s="6">
        <v>0</v>
      </c>
      <c r="I4805" s="6">
        <v>-3931.58</v>
      </c>
      <c r="J4805" s="6">
        <v>0</v>
      </c>
      <c r="K4805" s="6">
        <v>0</v>
      </c>
      <c r="L4805" s="6">
        <v>0</v>
      </c>
      <c r="M4805" s="6">
        <v>0</v>
      </c>
      <c r="N4805" s="6">
        <v>0</v>
      </c>
    </row>
    <row r="4806" spans="1:14" x14ac:dyDescent="0.25">
      <c r="A4806" s="5" t="s">
        <v>1701</v>
      </c>
      <c r="B4806" s="5" t="s">
        <v>30</v>
      </c>
      <c r="C4806" s="5" t="s">
        <v>29</v>
      </c>
      <c r="D4806" s="5" t="s">
        <v>27</v>
      </c>
      <c r="E4806" s="6">
        <v>100.65</v>
      </c>
      <c r="F4806" s="6">
        <v>0</v>
      </c>
      <c r="G4806" s="6">
        <v>100.65</v>
      </c>
      <c r="H4806" s="6">
        <v>101.15</v>
      </c>
      <c r="I4806" s="6">
        <v>-0.5</v>
      </c>
      <c r="J4806" s="6">
        <v>0</v>
      </c>
      <c r="K4806" s="6">
        <v>0</v>
      </c>
      <c r="L4806" s="6">
        <v>0</v>
      </c>
      <c r="M4806" s="6">
        <v>0</v>
      </c>
      <c r="N4806" s="6">
        <v>0</v>
      </c>
    </row>
    <row r="4807" spans="1:14" x14ac:dyDescent="0.25">
      <c r="A4807" s="5" t="s">
        <v>1701</v>
      </c>
      <c r="B4807" s="5" t="s">
        <v>31</v>
      </c>
      <c r="C4807" s="5" t="s">
        <v>29</v>
      </c>
      <c r="D4807" s="5" t="s">
        <v>27</v>
      </c>
      <c r="E4807" s="6">
        <v>451.44</v>
      </c>
      <c r="F4807" s="6">
        <v>0</v>
      </c>
      <c r="G4807" s="6">
        <v>451.44</v>
      </c>
      <c r="H4807" s="6">
        <v>453.68</v>
      </c>
      <c r="I4807" s="6">
        <v>-2.2400000000000091</v>
      </c>
      <c r="J4807" s="6">
        <v>0</v>
      </c>
      <c r="K4807" s="6">
        <v>0</v>
      </c>
      <c r="L4807" s="6">
        <v>0</v>
      </c>
      <c r="M4807" s="6">
        <v>0</v>
      </c>
      <c r="N4807" s="6">
        <v>0</v>
      </c>
    </row>
    <row r="4808" spans="1:14" x14ac:dyDescent="0.25">
      <c r="A4808" s="5" t="s">
        <v>1701</v>
      </c>
      <c r="B4808" s="5" t="s">
        <v>32</v>
      </c>
      <c r="C4808" s="5" t="s">
        <v>33</v>
      </c>
      <c r="D4808" s="5" t="s">
        <v>27</v>
      </c>
      <c r="E4808" s="6">
        <v>1014.38</v>
      </c>
      <c r="F4808" s="6">
        <v>0</v>
      </c>
      <c r="G4808" s="6">
        <v>1014.38</v>
      </c>
      <c r="H4808" s="6">
        <v>1014.95</v>
      </c>
      <c r="I4808" s="6">
        <v>-0.57000000000005002</v>
      </c>
      <c r="J4808" s="6">
        <v>2.5</v>
      </c>
      <c r="K4808" s="6">
        <v>0</v>
      </c>
      <c r="L4808" s="6">
        <v>2.5</v>
      </c>
      <c r="M4808" s="6">
        <v>2.5009999999999999</v>
      </c>
      <c r="N4808" s="6">
        <v>-9.9999999999988987E-4</v>
      </c>
    </row>
    <row r="4809" spans="1:14" x14ac:dyDescent="0.25">
      <c r="A4809" s="5" t="s">
        <v>1701</v>
      </c>
      <c r="B4809" s="5" t="s">
        <v>28</v>
      </c>
      <c r="C4809" s="5" t="s">
        <v>29</v>
      </c>
      <c r="D4809" s="5" t="s">
        <v>27</v>
      </c>
      <c r="E4809" s="6">
        <v>3216.35</v>
      </c>
      <c r="F4809" s="6">
        <v>0</v>
      </c>
      <c r="G4809" s="6">
        <v>3216.35</v>
      </c>
      <c r="H4809" s="6">
        <v>3232.29</v>
      </c>
      <c r="I4809" s="6">
        <v>-15.940000000000055</v>
      </c>
      <c r="J4809" s="6">
        <v>0</v>
      </c>
      <c r="K4809" s="6">
        <v>0</v>
      </c>
      <c r="L4809" s="6">
        <v>0</v>
      </c>
      <c r="M4809" s="6">
        <v>0</v>
      </c>
      <c r="N4809" s="6">
        <v>0</v>
      </c>
    </row>
    <row r="4810" spans="1:14" x14ac:dyDescent="0.25">
      <c r="A4810" s="5" t="s">
        <v>1701</v>
      </c>
      <c r="B4810" s="5" t="s">
        <v>34</v>
      </c>
      <c r="C4810" s="5" t="s">
        <v>33</v>
      </c>
      <c r="D4810" s="5" t="s">
        <v>27</v>
      </c>
      <c r="E4810" s="6">
        <v>4535</v>
      </c>
      <c r="F4810" s="6">
        <v>0</v>
      </c>
      <c r="G4810" s="6">
        <v>4535</v>
      </c>
      <c r="H4810" s="6">
        <v>4537.5600000000004</v>
      </c>
      <c r="I4810" s="6">
        <v>-2.5600000000004002</v>
      </c>
      <c r="J4810" s="6">
        <v>2.5</v>
      </c>
      <c r="K4810" s="6">
        <v>0</v>
      </c>
      <c r="L4810" s="6">
        <v>2.5</v>
      </c>
      <c r="M4810" s="6">
        <v>2.5009999999999999</v>
      </c>
      <c r="N4810" s="6">
        <v>-9.9999999999988987E-4</v>
      </c>
    </row>
    <row r="4811" spans="1:14" x14ac:dyDescent="0.25">
      <c r="A4811" s="5" t="s">
        <v>1701</v>
      </c>
      <c r="B4811" s="5" t="s">
        <v>35</v>
      </c>
      <c r="C4811" s="5" t="s">
        <v>33</v>
      </c>
      <c r="D4811" s="5" t="s">
        <v>27</v>
      </c>
      <c r="E4811" s="6">
        <v>5340.82</v>
      </c>
      <c r="F4811" s="6">
        <v>0</v>
      </c>
      <c r="G4811" s="6">
        <v>5340.82</v>
      </c>
      <c r="H4811" s="6">
        <v>5343.8</v>
      </c>
      <c r="I4811" s="6">
        <v>-2.9800000000004729</v>
      </c>
      <c r="J4811" s="6">
        <v>52.5</v>
      </c>
      <c r="K4811" s="6">
        <v>0</v>
      </c>
      <c r="L4811" s="6">
        <v>52.5</v>
      </c>
      <c r="M4811" s="6">
        <v>52.529000000000003</v>
      </c>
      <c r="N4811" s="6">
        <v>-2.9000000000003467E-2</v>
      </c>
    </row>
    <row r="4812" spans="1:14" x14ac:dyDescent="0.25">
      <c r="A4812" s="5" t="s">
        <v>1701</v>
      </c>
      <c r="B4812" s="5" t="s">
        <v>36</v>
      </c>
      <c r="C4812" s="5" t="s">
        <v>29</v>
      </c>
      <c r="D4812" s="5" t="s">
        <v>27</v>
      </c>
      <c r="E4812" s="6">
        <v>5801.4</v>
      </c>
      <c r="F4812" s="6">
        <v>0</v>
      </c>
      <c r="G4812" s="6">
        <v>5801.4</v>
      </c>
      <c r="H4812" s="6">
        <v>5830.16</v>
      </c>
      <c r="I4812" s="6">
        <v>-28.760000000000218</v>
      </c>
      <c r="J4812" s="6">
        <v>0</v>
      </c>
      <c r="K4812" s="6">
        <v>0</v>
      </c>
      <c r="L4812" s="6">
        <v>0</v>
      </c>
      <c r="M4812" s="6">
        <v>0</v>
      </c>
      <c r="N4812" s="6">
        <v>0</v>
      </c>
    </row>
    <row r="4813" spans="1:14" x14ac:dyDescent="0.25">
      <c r="A4813" s="5" t="s">
        <v>1701</v>
      </c>
      <c r="B4813" s="5" t="s">
        <v>37</v>
      </c>
      <c r="C4813" s="5" t="s">
        <v>29</v>
      </c>
      <c r="D4813" s="5" t="s">
        <v>27</v>
      </c>
      <c r="E4813" s="6">
        <v>12718.7</v>
      </c>
      <c r="F4813" s="6">
        <v>0</v>
      </c>
      <c r="G4813" s="6">
        <v>12718.7</v>
      </c>
      <c r="H4813" s="6">
        <v>12781.75</v>
      </c>
      <c r="I4813" s="6">
        <v>-63.049999999999272</v>
      </c>
      <c r="J4813" s="6">
        <v>0</v>
      </c>
      <c r="K4813" s="6">
        <v>0</v>
      </c>
      <c r="L4813" s="6">
        <v>0</v>
      </c>
      <c r="M4813" s="6">
        <v>0</v>
      </c>
      <c r="N4813" s="6">
        <v>0</v>
      </c>
    </row>
    <row r="4814" spans="1:14" x14ac:dyDescent="0.25">
      <c r="A4814" s="5" t="s">
        <v>1701</v>
      </c>
      <c r="B4814" s="5" t="s">
        <v>150</v>
      </c>
      <c r="C4814" s="5" t="s">
        <v>39</v>
      </c>
      <c r="D4814" s="5" t="s">
        <v>40</v>
      </c>
      <c r="E4814" s="6">
        <v>-288734.2</v>
      </c>
      <c r="F4814" s="6">
        <v>0</v>
      </c>
      <c r="G4814" s="6">
        <v>-288734.2</v>
      </c>
      <c r="H4814" s="6">
        <v>-288734.2</v>
      </c>
      <c r="I4814" s="6">
        <v>0</v>
      </c>
      <c r="J4814" s="6">
        <v>-1801</v>
      </c>
      <c r="K4814" s="6">
        <v>0</v>
      </c>
      <c r="L4814" s="6">
        <v>-1801</v>
      </c>
      <c r="M4814" s="6">
        <v>-1801</v>
      </c>
      <c r="N4814" s="6">
        <v>0</v>
      </c>
    </row>
    <row r="4815" spans="1:14" x14ac:dyDescent="0.25">
      <c r="A4815" s="5" t="s">
        <v>1701</v>
      </c>
      <c r="B4815" s="5" t="s">
        <v>50</v>
      </c>
      <c r="C4815" s="5" t="s">
        <v>42</v>
      </c>
      <c r="D4815" s="5" t="s">
        <v>43</v>
      </c>
      <c r="E4815" s="6">
        <v>27059.67</v>
      </c>
      <c r="F4815" s="6">
        <v>0</v>
      </c>
      <c r="G4815" s="6">
        <v>27059.67</v>
      </c>
      <c r="H4815" s="6">
        <v>0</v>
      </c>
      <c r="I4815" s="6">
        <v>27059.67</v>
      </c>
      <c r="J4815" s="6">
        <v>21708</v>
      </c>
      <c r="K4815" s="6">
        <v>0</v>
      </c>
      <c r="L4815" s="6">
        <v>21708</v>
      </c>
      <c r="M4815" s="6">
        <v>0</v>
      </c>
      <c r="N4815" s="6">
        <v>21708</v>
      </c>
    </row>
    <row r="4816" spans="1:14" x14ac:dyDescent="0.25">
      <c r="A4816" s="5" t="s">
        <v>1701</v>
      </c>
      <c r="B4816" s="5" t="s">
        <v>151</v>
      </c>
      <c r="C4816" s="5" t="s">
        <v>42</v>
      </c>
      <c r="D4816" s="5" t="s">
        <v>43</v>
      </c>
      <c r="E4816" s="6">
        <v>199.36</v>
      </c>
      <c r="F4816" s="6">
        <v>179.51960784313727</v>
      </c>
      <c r="G4816" s="6">
        <v>19.840392156862748</v>
      </c>
      <c r="H4816" s="6">
        <v>183.11</v>
      </c>
      <c r="I4816" s="6">
        <v>16.25</v>
      </c>
      <c r="J4816" s="6">
        <v>2000</v>
      </c>
      <c r="K4816" s="6">
        <v>1801</v>
      </c>
      <c r="L4816" s="6">
        <v>199</v>
      </c>
      <c r="M4816" s="6">
        <v>1837.02</v>
      </c>
      <c r="N4816" s="6">
        <v>162.98000000000002</v>
      </c>
    </row>
    <row r="4817" spans="1:14" x14ac:dyDescent="0.25">
      <c r="A4817" s="5" t="s">
        <v>1701</v>
      </c>
      <c r="B4817" s="5" t="s">
        <v>152</v>
      </c>
      <c r="C4817" s="5" t="s">
        <v>42</v>
      </c>
      <c r="D4817" s="5" t="s">
        <v>43</v>
      </c>
      <c r="E4817" s="6">
        <v>1573.25</v>
      </c>
      <c r="F4817" s="6">
        <v>1566.8669950738915</v>
      </c>
      <c r="G4817" s="6">
        <v>6.3830049261084696</v>
      </c>
      <c r="H4817" s="6">
        <v>1590.37</v>
      </c>
      <c r="I4817" s="6">
        <v>-17.119999999999891</v>
      </c>
      <c r="J4817" s="6">
        <v>21700</v>
      </c>
      <c r="K4817" s="6">
        <v>21612</v>
      </c>
      <c r="L4817" s="6">
        <v>88</v>
      </c>
      <c r="M4817" s="6">
        <v>21936.18</v>
      </c>
      <c r="N4817" s="6">
        <v>-236.18000000000029</v>
      </c>
    </row>
    <row r="4818" spans="1:14" x14ac:dyDescent="0.25">
      <c r="A4818" s="5" t="s">
        <v>1701</v>
      </c>
      <c r="B4818" s="5" t="s">
        <v>44</v>
      </c>
      <c r="C4818" s="5" t="s">
        <v>42</v>
      </c>
      <c r="D4818" s="5" t="s">
        <v>43</v>
      </c>
      <c r="E4818" s="6">
        <v>1886.55</v>
      </c>
      <c r="F4818" s="6">
        <v>1865.8407960199006</v>
      </c>
      <c r="G4818" s="6">
        <v>20.709203980099346</v>
      </c>
      <c r="H4818" s="6">
        <v>1875.17</v>
      </c>
      <c r="I4818" s="6">
        <v>11.379999999999882</v>
      </c>
      <c r="J4818" s="6">
        <v>1821</v>
      </c>
      <c r="K4818" s="6">
        <v>1801</v>
      </c>
      <c r="L4818" s="6">
        <v>20</v>
      </c>
      <c r="M4818" s="6">
        <v>1810.0050000000001</v>
      </c>
      <c r="N4818" s="6">
        <v>10.994999999999891</v>
      </c>
    </row>
    <row r="4819" spans="1:14" x14ac:dyDescent="0.25">
      <c r="A4819" s="5" t="s">
        <v>1701</v>
      </c>
      <c r="B4819" s="5" t="s">
        <v>153</v>
      </c>
      <c r="C4819" s="5" t="s">
        <v>42</v>
      </c>
      <c r="D4819" s="5" t="s">
        <v>43</v>
      </c>
      <c r="E4819" s="6">
        <v>2999.81</v>
      </c>
      <c r="F4819" s="6">
        <v>2987.6453201970444</v>
      </c>
      <c r="G4819" s="6">
        <v>12.164679802955561</v>
      </c>
      <c r="H4819" s="6">
        <v>3032.46</v>
      </c>
      <c r="I4819" s="6">
        <v>-32.650000000000091</v>
      </c>
      <c r="J4819" s="6">
        <v>21700</v>
      </c>
      <c r="K4819" s="6">
        <v>21612</v>
      </c>
      <c r="L4819" s="6">
        <v>88</v>
      </c>
      <c r="M4819" s="6">
        <v>21936.18</v>
      </c>
      <c r="N4819" s="6">
        <v>-236.18000000000029</v>
      </c>
    </row>
    <row r="4820" spans="1:14" x14ac:dyDescent="0.25">
      <c r="A4820" s="5" t="s">
        <v>1701</v>
      </c>
      <c r="B4820" s="5" t="s">
        <v>154</v>
      </c>
      <c r="C4820" s="5" t="s">
        <v>42</v>
      </c>
      <c r="D4820" s="5" t="s">
        <v>43</v>
      </c>
      <c r="E4820" s="6">
        <v>4184.84</v>
      </c>
      <c r="F4820" s="6">
        <v>4167.8719211822663</v>
      </c>
      <c r="G4820" s="6">
        <v>16.96807881773384</v>
      </c>
      <c r="H4820" s="6">
        <v>4230.3900000000003</v>
      </c>
      <c r="I4820" s="6">
        <v>-45.550000000000182</v>
      </c>
      <c r="J4820" s="6">
        <v>21700</v>
      </c>
      <c r="K4820" s="6">
        <v>21612</v>
      </c>
      <c r="L4820" s="6">
        <v>88</v>
      </c>
      <c r="M4820" s="6">
        <v>21936.18</v>
      </c>
      <c r="N4820" s="6">
        <v>-236.18000000000029</v>
      </c>
    </row>
    <row r="4821" spans="1:14" x14ac:dyDescent="0.25">
      <c r="A4821" s="5" t="s">
        <v>1701</v>
      </c>
      <c r="B4821" s="5" t="s">
        <v>84</v>
      </c>
      <c r="C4821" s="5" t="s">
        <v>42</v>
      </c>
      <c r="D4821" s="5" t="s">
        <v>43</v>
      </c>
      <c r="E4821" s="6">
        <v>8952.26</v>
      </c>
      <c r="F4821" s="6">
        <v>8781.6078431372553</v>
      </c>
      <c r="G4821" s="6">
        <v>170.65215686274496</v>
      </c>
      <c r="H4821" s="6">
        <v>8957.24</v>
      </c>
      <c r="I4821" s="6">
        <v>-4.9799999999995634</v>
      </c>
      <c r="J4821" s="6">
        <v>22032</v>
      </c>
      <c r="K4821" s="6">
        <v>21612</v>
      </c>
      <c r="L4821" s="6">
        <v>420</v>
      </c>
      <c r="M4821" s="6">
        <v>22044.240000000002</v>
      </c>
      <c r="N4821" s="6">
        <v>-12.240000000001601</v>
      </c>
    </row>
    <row r="4822" spans="1:14" x14ac:dyDescent="0.25">
      <c r="A4822" s="5" t="s">
        <v>1701</v>
      </c>
      <c r="B4822" s="5" t="s">
        <v>136</v>
      </c>
      <c r="C4822" s="5" t="s">
        <v>42</v>
      </c>
      <c r="D4822" s="5" t="s">
        <v>43</v>
      </c>
      <c r="E4822" s="6">
        <v>12666.81</v>
      </c>
      <c r="F4822" s="6">
        <v>12486.551724137931</v>
      </c>
      <c r="G4822" s="6">
        <v>180.25827586206833</v>
      </c>
      <c r="H4822" s="6">
        <v>12673.85</v>
      </c>
      <c r="I4822" s="6">
        <v>-7.0400000000008731</v>
      </c>
      <c r="J4822" s="6">
        <v>21924</v>
      </c>
      <c r="K4822" s="6">
        <v>21612</v>
      </c>
      <c r="L4822" s="6">
        <v>312</v>
      </c>
      <c r="M4822" s="6">
        <v>21936.18</v>
      </c>
      <c r="N4822" s="6">
        <v>-12.180000000000291</v>
      </c>
    </row>
    <row r="4823" spans="1:14" x14ac:dyDescent="0.25">
      <c r="A4823" s="5" t="s">
        <v>1701</v>
      </c>
      <c r="B4823" s="5" t="s">
        <v>137</v>
      </c>
      <c r="C4823" s="5" t="s">
        <v>42</v>
      </c>
      <c r="D4823" s="5" t="s">
        <v>43</v>
      </c>
      <c r="E4823" s="6">
        <v>14609.6</v>
      </c>
      <c r="F4823" s="6">
        <v>14299.940886699507</v>
      </c>
      <c r="G4823" s="6">
        <v>309.65911330049312</v>
      </c>
      <c r="H4823" s="6">
        <v>14514.44</v>
      </c>
      <c r="I4823" s="6">
        <v>95.159999999999854</v>
      </c>
      <c r="J4823" s="6">
        <v>1840</v>
      </c>
      <c r="K4823" s="6">
        <v>1801</v>
      </c>
      <c r="L4823" s="6">
        <v>39</v>
      </c>
      <c r="M4823" s="6">
        <v>1828.0150000000001</v>
      </c>
      <c r="N4823" s="6">
        <v>11.9849999999999</v>
      </c>
    </row>
    <row r="4824" spans="1:14" x14ac:dyDescent="0.25">
      <c r="A4824" s="5" t="s">
        <v>1701</v>
      </c>
      <c r="B4824" s="5" t="s">
        <v>1364</v>
      </c>
      <c r="C4824" s="5" t="s">
        <v>42</v>
      </c>
      <c r="D4824" s="5" t="s">
        <v>43</v>
      </c>
      <c r="E4824" s="6">
        <v>0</v>
      </c>
      <c r="F4824" s="6">
        <v>22483.393034825869</v>
      </c>
      <c r="G4824" s="6">
        <v>-22483.393034825869</v>
      </c>
      <c r="H4824" s="6">
        <v>22595.81</v>
      </c>
      <c r="I4824" s="6">
        <v>-22595.81</v>
      </c>
      <c r="J4824" s="6">
        <v>0</v>
      </c>
      <c r="K4824" s="6">
        <v>21612</v>
      </c>
      <c r="L4824" s="6">
        <v>-21612</v>
      </c>
      <c r="M4824" s="6">
        <v>21720.06</v>
      </c>
      <c r="N4824" s="6">
        <v>-21720.06</v>
      </c>
    </row>
    <row r="4825" spans="1:14" x14ac:dyDescent="0.25">
      <c r="A4825" s="5" t="s">
        <v>1701</v>
      </c>
      <c r="B4825" s="5" t="s">
        <v>103</v>
      </c>
      <c r="C4825" s="5" t="s">
        <v>42</v>
      </c>
      <c r="D4825" s="5" t="s">
        <v>43</v>
      </c>
      <c r="E4825" s="6">
        <v>109416.4</v>
      </c>
      <c r="F4825" s="6">
        <v>108393.25742574257</v>
      </c>
      <c r="G4825" s="6">
        <v>1023.1425742574211</v>
      </c>
      <c r="H4825" s="6">
        <v>109477.19</v>
      </c>
      <c r="I4825" s="6">
        <v>-60.790000000008149</v>
      </c>
      <c r="J4825" s="6">
        <v>21816</v>
      </c>
      <c r="K4825" s="6">
        <v>21612</v>
      </c>
      <c r="L4825" s="6">
        <v>204</v>
      </c>
      <c r="M4825" s="6">
        <v>21828.12</v>
      </c>
      <c r="N4825" s="6">
        <v>-12.119999999998981</v>
      </c>
    </row>
    <row r="4826" spans="1:14" x14ac:dyDescent="0.25">
      <c r="A4826" s="5" t="s">
        <v>1701</v>
      </c>
      <c r="B4826" s="5" t="s">
        <v>155</v>
      </c>
      <c r="C4826" s="5" t="s">
        <v>42</v>
      </c>
      <c r="D4826" s="5" t="s">
        <v>53</v>
      </c>
      <c r="E4826" s="6">
        <v>74847.3</v>
      </c>
      <c r="F4826" s="6">
        <v>73526.539589442807</v>
      </c>
      <c r="G4826" s="6">
        <v>1320.7604105571954</v>
      </c>
      <c r="H4826" s="6">
        <v>75217.649999999994</v>
      </c>
      <c r="I4826" s="6">
        <v>-370.34999999999127</v>
      </c>
      <c r="J4826" s="6">
        <v>16500</v>
      </c>
      <c r="K4826" s="6">
        <v>16209</v>
      </c>
      <c r="L4826" s="6">
        <v>291</v>
      </c>
      <c r="M4826" s="6">
        <v>16581.807000000001</v>
      </c>
      <c r="N4826" s="6">
        <v>-81.807000000000698</v>
      </c>
    </row>
    <row r="4827" spans="1:14" x14ac:dyDescent="0.25">
      <c r="A4827" s="5" t="s">
        <v>1701</v>
      </c>
      <c r="B4827" s="5" t="s">
        <v>54</v>
      </c>
      <c r="C4827" s="5" t="s">
        <v>42</v>
      </c>
      <c r="D4827" s="5" t="s">
        <v>55</v>
      </c>
      <c r="E4827" s="6">
        <v>1091.19</v>
      </c>
      <c r="F4827" s="6">
        <v>1069.7941176470588</v>
      </c>
      <c r="G4827" s="6">
        <v>21.395882352941271</v>
      </c>
      <c r="H4827" s="6">
        <v>1091.19</v>
      </c>
      <c r="I4827" s="6">
        <v>0</v>
      </c>
      <c r="J4827" s="6">
        <v>198.398</v>
      </c>
      <c r="K4827" s="6">
        <v>194.50784313725489</v>
      </c>
      <c r="L4827" s="6">
        <v>3.8901568627451013</v>
      </c>
      <c r="M4827" s="6">
        <v>198.398</v>
      </c>
      <c r="N4827" s="6">
        <v>0</v>
      </c>
    </row>
    <row r="4828" spans="1:14" x14ac:dyDescent="0.25">
      <c r="A4828" s="5" t="s">
        <v>1702</v>
      </c>
      <c r="B4828" s="5" t="s">
        <v>25</v>
      </c>
      <c r="C4828" s="5" t="s">
        <v>26</v>
      </c>
      <c r="D4828" s="5" t="s">
        <v>27</v>
      </c>
      <c r="E4828" s="6">
        <v>2365.0100000000002</v>
      </c>
      <c r="F4828" s="6">
        <v>0</v>
      </c>
      <c r="G4828" s="6">
        <v>2365.0100000000002</v>
      </c>
      <c r="H4828" s="6">
        <v>0</v>
      </c>
      <c r="I4828" s="6">
        <v>2365.0100000000002</v>
      </c>
      <c r="J4828" s="6">
        <v>0</v>
      </c>
      <c r="K4828" s="6">
        <v>0</v>
      </c>
      <c r="L4828" s="6">
        <v>0</v>
      </c>
      <c r="M4828" s="6">
        <v>0</v>
      </c>
      <c r="N4828" s="6">
        <v>0</v>
      </c>
    </row>
    <row r="4829" spans="1:14" x14ac:dyDescent="0.25">
      <c r="A4829" s="5" t="s">
        <v>1702</v>
      </c>
      <c r="B4829" s="5" t="s">
        <v>30</v>
      </c>
      <c r="C4829" s="5" t="s">
        <v>29</v>
      </c>
      <c r="D4829" s="5" t="s">
        <v>27</v>
      </c>
      <c r="E4829" s="6">
        <v>89</v>
      </c>
      <c r="F4829" s="6">
        <v>0</v>
      </c>
      <c r="G4829" s="6">
        <v>89</v>
      </c>
      <c r="H4829" s="6">
        <v>89.86</v>
      </c>
      <c r="I4829" s="6">
        <v>-0.85999999999999943</v>
      </c>
      <c r="J4829" s="6">
        <v>0</v>
      </c>
      <c r="K4829" s="6">
        <v>0</v>
      </c>
      <c r="L4829" s="6">
        <v>0</v>
      </c>
      <c r="M4829" s="6">
        <v>0</v>
      </c>
      <c r="N4829" s="6">
        <v>0</v>
      </c>
    </row>
    <row r="4830" spans="1:14" x14ac:dyDescent="0.25">
      <c r="A4830" s="5" t="s">
        <v>1702</v>
      </c>
      <c r="B4830" s="5" t="s">
        <v>31</v>
      </c>
      <c r="C4830" s="5" t="s">
        <v>29</v>
      </c>
      <c r="D4830" s="5" t="s">
        <v>27</v>
      </c>
      <c r="E4830" s="6">
        <v>399.18</v>
      </c>
      <c r="F4830" s="6">
        <v>0</v>
      </c>
      <c r="G4830" s="6">
        <v>399.18</v>
      </c>
      <c r="H4830" s="6">
        <v>403.05</v>
      </c>
      <c r="I4830" s="6">
        <v>-3.8700000000000045</v>
      </c>
      <c r="J4830" s="6">
        <v>0</v>
      </c>
      <c r="K4830" s="6">
        <v>0</v>
      </c>
      <c r="L4830" s="6">
        <v>0</v>
      </c>
      <c r="M4830" s="6">
        <v>0</v>
      </c>
      <c r="N4830" s="6">
        <v>0</v>
      </c>
    </row>
    <row r="4831" spans="1:14" x14ac:dyDescent="0.25">
      <c r="A4831" s="5" t="s">
        <v>1702</v>
      </c>
      <c r="B4831" s="5" t="s">
        <v>32</v>
      </c>
      <c r="C4831" s="5" t="s">
        <v>33</v>
      </c>
      <c r="D4831" s="5" t="s">
        <v>27</v>
      </c>
      <c r="E4831" s="6">
        <v>779.04</v>
      </c>
      <c r="F4831" s="6">
        <v>0</v>
      </c>
      <c r="G4831" s="6">
        <v>779.04</v>
      </c>
      <c r="H4831" s="6">
        <v>901.67</v>
      </c>
      <c r="I4831" s="6">
        <v>-122.63</v>
      </c>
      <c r="J4831" s="6">
        <v>1.92</v>
      </c>
      <c r="K4831" s="6">
        <v>0</v>
      </c>
      <c r="L4831" s="6">
        <v>1.92</v>
      </c>
      <c r="M4831" s="6">
        <v>2.222</v>
      </c>
      <c r="N4831" s="6">
        <v>-0.30200000000000005</v>
      </c>
    </row>
    <row r="4832" spans="1:14" x14ac:dyDescent="0.25">
      <c r="A4832" s="5" t="s">
        <v>1702</v>
      </c>
      <c r="B4832" s="5" t="s">
        <v>28</v>
      </c>
      <c r="C4832" s="5" t="s">
        <v>29</v>
      </c>
      <c r="D4832" s="5" t="s">
        <v>27</v>
      </c>
      <c r="E4832" s="6">
        <v>2844.03</v>
      </c>
      <c r="F4832" s="6">
        <v>0</v>
      </c>
      <c r="G4832" s="6">
        <v>2844.03</v>
      </c>
      <c r="H4832" s="6">
        <v>2871.55</v>
      </c>
      <c r="I4832" s="6">
        <v>-27.519999999999982</v>
      </c>
      <c r="J4832" s="6">
        <v>0</v>
      </c>
      <c r="K4832" s="6">
        <v>0</v>
      </c>
      <c r="L4832" s="6">
        <v>0</v>
      </c>
      <c r="M4832" s="6">
        <v>0</v>
      </c>
      <c r="N4832" s="6">
        <v>0</v>
      </c>
    </row>
    <row r="4833" spans="1:14" x14ac:dyDescent="0.25">
      <c r="A4833" s="5" t="s">
        <v>1702</v>
      </c>
      <c r="B4833" s="5" t="s">
        <v>34</v>
      </c>
      <c r="C4833" s="5" t="s">
        <v>33</v>
      </c>
      <c r="D4833" s="5" t="s">
        <v>27</v>
      </c>
      <c r="E4833" s="6">
        <v>3482.88</v>
      </c>
      <c r="F4833" s="6">
        <v>0</v>
      </c>
      <c r="G4833" s="6">
        <v>3482.88</v>
      </c>
      <c r="H4833" s="6">
        <v>4031.14</v>
      </c>
      <c r="I4833" s="6">
        <v>-548.25999999999976</v>
      </c>
      <c r="J4833" s="6">
        <v>1.92</v>
      </c>
      <c r="K4833" s="6">
        <v>0</v>
      </c>
      <c r="L4833" s="6">
        <v>1.92</v>
      </c>
      <c r="M4833" s="6">
        <v>2.222</v>
      </c>
      <c r="N4833" s="6">
        <v>-0.30200000000000005</v>
      </c>
    </row>
    <row r="4834" spans="1:14" x14ac:dyDescent="0.25">
      <c r="A4834" s="5" t="s">
        <v>1702</v>
      </c>
      <c r="B4834" s="5" t="s">
        <v>35</v>
      </c>
      <c r="C4834" s="5" t="s">
        <v>33</v>
      </c>
      <c r="D4834" s="5" t="s">
        <v>27</v>
      </c>
      <c r="E4834" s="6">
        <v>4101.75</v>
      </c>
      <c r="F4834" s="6">
        <v>0</v>
      </c>
      <c r="G4834" s="6">
        <v>4101.75</v>
      </c>
      <c r="H4834" s="6">
        <v>4747.3999999999996</v>
      </c>
      <c r="I4834" s="6">
        <v>-645.64999999999964</v>
      </c>
      <c r="J4834" s="6">
        <v>40.32</v>
      </c>
      <c r="K4834" s="6">
        <v>0</v>
      </c>
      <c r="L4834" s="6">
        <v>40.32</v>
      </c>
      <c r="M4834" s="6">
        <v>46.667000000000002</v>
      </c>
      <c r="N4834" s="6">
        <v>-6.3470000000000013</v>
      </c>
    </row>
    <row r="4835" spans="1:14" x14ac:dyDescent="0.25">
      <c r="A4835" s="5" t="s">
        <v>1702</v>
      </c>
      <c r="B4835" s="5" t="s">
        <v>36</v>
      </c>
      <c r="C4835" s="5" t="s">
        <v>29</v>
      </c>
      <c r="D4835" s="5" t="s">
        <v>27</v>
      </c>
      <c r="E4835" s="6">
        <v>5129.84</v>
      </c>
      <c r="F4835" s="6">
        <v>0</v>
      </c>
      <c r="G4835" s="6">
        <v>5129.84</v>
      </c>
      <c r="H4835" s="6">
        <v>5179.49</v>
      </c>
      <c r="I4835" s="6">
        <v>-49.649999999999636</v>
      </c>
      <c r="J4835" s="6">
        <v>0</v>
      </c>
      <c r="K4835" s="6">
        <v>0</v>
      </c>
      <c r="L4835" s="6">
        <v>0</v>
      </c>
      <c r="M4835" s="6">
        <v>0</v>
      </c>
      <c r="N4835" s="6">
        <v>0</v>
      </c>
    </row>
    <row r="4836" spans="1:14" x14ac:dyDescent="0.25">
      <c r="A4836" s="5" t="s">
        <v>1702</v>
      </c>
      <c r="B4836" s="5" t="s">
        <v>37</v>
      </c>
      <c r="C4836" s="5" t="s">
        <v>29</v>
      </c>
      <c r="D4836" s="5" t="s">
        <v>27</v>
      </c>
      <c r="E4836" s="6">
        <v>11246.41</v>
      </c>
      <c r="F4836" s="6">
        <v>0</v>
      </c>
      <c r="G4836" s="6">
        <v>11246.41</v>
      </c>
      <c r="H4836" s="6">
        <v>11355.25</v>
      </c>
      <c r="I4836" s="6">
        <v>-108.84000000000015</v>
      </c>
      <c r="J4836" s="6">
        <v>0</v>
      </c>
      <c r="K4836" s="6">
        <v>0</v>
      </c>
      <c r="L4836" s="6">
        <v>0</v>
      </c>
      <c r="M4836" s="6">
        <v>0</v>
      </c>
      <c r="N4836" s="6">
        <v>0</v>
      </c>
    </row>
    <row r="4837" spans="1:14" x14ac:dyDescent="0.25">
      <c r="A4837" s="5" t="s">
        <v>1702</v>
      </c>
      <c r="B4837" s="5" t="s">
        <v>131</v>
      </c>
      <c r="C4837" s="5" t="s">
        <v>39</v>
      </c>
      <c r="D4837" s="5" t="s">
        <v>40</v>
      </c>
      <c r="E4837" s="6">
        <v>-251385.57</v>
      </c>
      <c r="F4837" s="6">
        <v>0</v>
      </c>
      <c r="G4837" s="6">
        <v>-251385.57</v>
      </c>
      <c r="H4837" s="6">
        <v>-251385.57</v>
      </c>
      <c r="I4837" s="6">
        <v>0</v>
      </c>
      <c r="J4837" s="6">
        <v>-1600</v>
      </c>
      <c r="K4837" s="6">
        <v>0</v>
      </c>
      <c r="L4837" s="6">
        <v>-1600</v>
      </c>
      <c r="M4837" s="6">
        <v>-1600</v>
      </c>
      <c r="N4837" s="6">
        <v>0</v>
      </c>
    </row>
    <row r="4838" spans="1:14" x14ac:dyDescent="0.25">
      <c r="A4838" s="5" t="s">
        <v>1702</v>
      </c>
      <c r="B4838" s="5" t="s">
        <v>132</v>
      </c>
      <c r="C4838" s="5" t="s">
        <v>42</v>
      </c>
      <c r="D4838" s="5" t="s">
        <v>43</v>
      </c>
      <c r="E4838" s="6">
        <v>161.08000000000001</v>
      </c>
      <c r="F4838" s="6">
        <v>159.48514851485152</v>
      </c>
      <c r="G4838" s="6">
        <v>1.5948514851484958</v>
      </c>
      <c r="H4838" s="6">
        <v>161.08000000000001</v>
      </c>
      <c r="I4838" s="6">
        <v>0</v>
      </c>
      <c r="J4838" s="6">
        <v>1616</v>
      </c>
      <c r="K4838" s="6">
        <v>1600</v>
      </c>
      <c r="L4838" s="6">
        <v>16</v>
      </c>
      <c r="M4838" s="6">
        <v>1616</v>
      </c>
      <c r="N4838" s="6">
        <v>0</v>
      </c>
    </row>
    <row r="4839" spans="1:14" x14ac:dyDescent="0.25">
      <c r="A4839" s="5" t="s">
        <v>1702</v>
      </c>
      <c r="B4839" s="5" t="s">
        <v>133</v>
      </c>
      <c r="C4839" s="5" t="s">
        <v>42</v>
      </c>
      <c r="D4839" s="5" t="s">
        <v>43</v>
      </c>
      <c r="E4839" s="6">
        <v>1399.25</v>
      </c>
      <c r="F4839" s="6">
        <v>1392</v>
      </c>
      <c r="G4839" s="6">
        <v>7.25</v>
      </c>
      <c r="H4839" s="6">
        <v>1412.88</v>
      </c>
      <c r="I4839" s="6">
        <v>-13.630000000000109</v>
      </c>
      <c r="J4839" s="6">
        <v>19300</v>
      </c>
      <c r="K4839" s="6">
        <v>19200</v>
      </c>
      <c r="L4839" s="6">
        <v>100</v>
      </c>
      <c r="M4839" s="6">
        <v>19488</v>
      </c>
      <c r="N4839" s="6">
        <v>-188</v>
      </c>
    </row>
    <row r="4840" spans="1:14" x14ac:dyDescent="0.25">
      <c r="A4840" s="5" t="s">
        <v>1702</v>
      </c>
      <c r="B4840" s="5" t="s">
        <v>44</v>
      </c>
      <c r="C4840" s="5" t="s">
        <v>42</v>
      </c>
      <c r="D4840" s="5" t="s">
        <v>43</v>
      </c>
      <c r="E4840" s="6">
        <v>1665.89</v>
      </c>
      <c r="F4840" s="6">
        <v>1657.6019900497513</v>
      </c>
      <c r="G4840" s="6">
        <v>8.2880099502488065</v>
      </c>
      <c r="H4840" s="6">
        <v>1665.89</v>
      </c>
      <c r="I4840" s="6">
        <v>0</v>
      </c>
      <c r="J4840" s="6">
        <v>1608</v>
      </c>
      <c r="K4840" s="6">
        <v>1600</v>
      </c>
      <c r="L4840" s="6">
        <v>8</v>
      </c>
      <c r="M4840" s="6">
        <v>1608</v>
      </c>
      <c r="N4840" s="6">
        <v>0</v>
      </c>
    </row>
    <row r="4841" spans="1:14" x14ac:dyDescent="0.25">
      <c r="A4841" s="5" t="s">
        <v>1702</v>
      </c>
      <c r="B4841" s="5" t="s">
        <v>134</v>
      </c>
      <c r="C4841" s="5" t="s">
        <v>42</v>
      </c>
      <c r="D4841" s="5" t="s">
        <v>43</v>
      </c>
      <c r="E4841" s="6">
        <v>2668.04</v>
      </c>
      <c r="F4841" s="6">
        <v>2654.2068965517242</v>
      </c>
      <c r="G4841" s="6">
        <v>13.833103448275779</v>
      </c>
      <c r="H4841" s="6">
        <v>2694.02</v>
      </c>
      <c r="I4841" s="6">
        <v>-25.980000000000018</v>
      </c>
      <c r="J4841" s="6">
        <v>19300</v>
      </c>
      <c r="K4841" s="6">
        <v>19200</v>
      </c>
      <c r="L4841" s="6">
        <v>100</v>
      </c>
      <c r="M4841" s="6">
        <v>19488</v>
      </c>
      <c r="N4841" s="6">
        <v>-188</v>
      </c>
    </row>
    <row r="4842" spans="1:14" x14ac:dyDescent="0.25">
      <c r="A4842" s="5" t="s">
        <v>1702</v>
      </c>
      <c r="B4842" s="5" t="s">
        <v>135</v>
      </c>
      <c r="C4842" s="5" t="s">
        <v>42</v>
      </c>
      <c r="D4842" s="5" t="s">
        <v>43</v>
      </c>
      <c r="E4842" s="6">
        <v>3722</v>
      </c>
      <c r="F4842" s="6">
        <v>3702.7192118226599</v>
      </c>
      <c r="G4842" s="6">
        <v>19.280788177340128</v>
      </c>
      <c r="H4842" s="6">
        <v>3758.26</v>
      </c>
      <c r="I4842" s="6">
        <v>-36.260000000000218</v>
      </c>
      <c r="J4842" s="6">
        <v>19300</v>
      </c>
      <c r="K4842" s="6">
        <v>19200</v>
      </c>
      <c r="L4842" s="6">
        <v>100</v>
      </c>
      <c r="M4842" s="6">
        <v>19488</v>
      </c>
      <c r="N4842" s="6">
        <v>-188</v>
      </c>
    </row>
    <row r="4843" spans="1:14" x14ac:dyDescent="0.25">
      <c r="A4843" s="5" t="s">
        <v>1702</v>
      </c>
      <c r="B4843" s="5" t="s">
        <v>84</v>
      </c>
      <c r="C4843" s="5" t="s">
        <v>42</v>
      </c>
      <c r="D4843" s="5" t="s">
        <v>43</v>
      </c>
      <c r="E4843" s="6">
        <v>7957.57</v>
      </c>
      <c r="F4843" s="6">
        <v>7801.5392156862745</v>
      </c>
      <c r="G4843" s="6">
        <v>156.03078431372523</v>
      </c>
      <c r="H4843" s="6">
        <v>7957.57</v>
      </c>
      <c r="I4843" s="6">
        <v>0</v>
      </c>
      <c r="J4843" s="6">
        <v>19584</v>
      </c>
      <c r="K4843" s="6">
        <v>19200</v>
      </c>
      <c r="L4843" s="6">
        <v>384</v>
      </c>
      <c r="M4843" s="6">
        <v>19584</v>
      </c>
      <c r="N4843" s="6">
        <v>0</v>
      </c>
    </row>
    <row r="4844" spans="1:14" x14ac:dyDescent="0.25">
      <c r="A4844" s="5" t="s">
        <v>1702</v>
      </c>
      <c r="B4844" s="5" t="s">
        <v>136</v>
      </c>
      <c r="C4844" s="5" t="s">
        <v>42</v>
      </c>
      <c r="D4844" s="5" t="s">
        <v>43</v>
      </c>
      <c r="E4844" s="6">
        <v>11259.39</v>
      </c>
      <c r="F4844" s="6">
        <v>11092.995073891625</v>
      </c>
      <c r="G4844" s="6">
        <v>166.39492610837442</v>
      </c>
      <c r="H4844" s="6">
        <v>11259.39</v>
      </c>
      <c r="I4844" s="6">
        <v>0</v>
      </c>
      <c r="J4844" s="6">
        <v>19488</v>
      </c>
      <c r="K4844" s="6">
        <v>19200</v>
      </c>
      <c r="L4844" s="6">
        <v>288</v>
      </c>
      <c r="M4844" s="6">
        <v>19488</v>
      </c>
      <c r="N4844" s="6">
        <v>0</v>
      </c>
    </row>
    <row r="4845" spans="1:14" x14ac:dyDescent="0.25">
      <c r="A4845" s="5" t="s">
        <v>1702</v>
      </c>
      <c r="B4845" s="5" t="s">
        <v>137</v>
      </c>
      <c r="C4845" s="5" t="s">
        <v>42</v>
      </c>
      <c r="D4845" s="5" t="s">
        <v>43</v>
      </c>
      <c r="E4845" s="6">
        <v>12704</v>
      </c>
      <c r="F4845" s="6">
        <v>12704</v>
      </c>
      <c r="G4845" s="6">
        <v>0</v>
      </c>
      <c r="H4845" s="6">
        <v>12894.56</v>
      </c>
      <c r="I4845" s="6">
        <v>-190.55999999999949</v>
      </c>
      <c r="J4845" s="6">
        <v>1600</v>
      </c>
      <c r="K4845" s="6">
        <v>1600</v>
      </c>
      <c r="L4845" s="6">
        <v>0</v>
      </c>
      <c r="M4845" s="6">
        <v>1624</v>
      </c>
      <c r="N4845" s="6">
        <v>-24</v>
      </c>
    </row>
    <row r="4846" spans="1:14" x14ac:dyDescent="0.25">
      <c r="A4846" s="5" t="s">
        <v>1702</v>
      </c>
      <c r="B4846" s="5" t="s">
        <v>1364</v>
      </c>
      <c r="C4846" s="5" t="s">
        <v>42</v>
      </c>
      <c r="D4846" s="5" t="s">
        <v>43</v>
      </c>
      <c r="E4846" s="6">
        <v>20074.009999999998</v>
      </c>
      <c r="F4846" s="6">
        <v>19974.139303482585</v>
      </c>
      <c r="G4846" s="6">
        <v>99.870696517413307</v>
      </c>
      <c r="H4846" s="6">
        <v>20074.009999999998</v>
      </c>
      <c r="I4846" s="6">
        <v>0</v>
      </c>
      <c r="J4846" s="6">
        <v>19296</v>
      </c>
      <c r="K4846" s="6">
        <v>19200</v>
      </c>
      <c r="L4846" s="6">
        <v>96</v>
      </c>
      <c r="M4846" s="6">
        <v>19296</v>
      </c>
      <c r="N4846" s="6">
        <v>0</v>
      </c>
    </row>
    <row r="4847" spans="1:14" x14ac:dyDescent="0.25">
      <c r="A4847" s="5" t="s">
        <v>1702</v>
      </c>
      <c r="B4847" s="5" t="s">
        <v>103</v>
      </c>
      <c r="C4847" s="5" t="s">
        <v>42</v>
      </c>
      <c r="D4847" s="5" t="s">
        <v>43</v>
      </c>
      <c r="E4847" s="6">
        <v>97259.03</v>
      </c>
      <c r="F4847" s="6">
        <v>96296.059405940599</v>
      </c>
      <c r="G4847" s="6">
        <v>962.97059405939945</v>
      </c>
      <c r="H4847" s="6">
        <v>97259.02</v>
      </c>
      <c r="I4847" s="6">
        <v>9.9999999947613105E-3</v>
      </c>
      <c r="J4847" s="6">
        <v>19392</v>
      </c>
      <c r="K4847" s="6">
        <v>19200</v>
      </c>
      <c r="L4847" s="6">
        <v>192</v>
      </c>
      <c r="M4847" s="6">
        <v>19392</v>
      </c>
      <c r="N4847" s="6">
        <v>0</v>
      </c>
    </row>
    <row r="4848" spans="1:14" x14ac:dyDescent="0.25">
      <c r="A4848" s="5" t="s">
        <v>1702</v>
      </c>
      <c r="B4848" s="5" t="s">
        <v>138</v>
      </c>
      <c r="C4848" s="5" t="s">
        <v>42</v>
      </c>
      <c r="D4848" s="5" t="s">
        <v>53</v>
      </c>
      <c r="E4848" s="6">
        <v>61108.76</v>
      </c>
      <c r="F4848" s="6">
        <v>60312.854349951129</v>
      </c>
      <c r="G4848" s="6">
        <v>795.90565004887321</v>
      </c>
      <c r="H4848" s="6">
        <v>61700.05</v>
      </c>
      <c r="I4848" s="6">
        <v>-591.29000000000087</v>
      </c>
      <c r="J4848" s="6">
        <v>14590</v>
      </c>
      <c r="K4848" s="6">
        <v>14400</v>
      </c>
      <c r="L4848" s="6">
        <v>190</v>
      </c>
      <c r="M4848" s="6">
        <v>14731.2</v>
      </c>
      <c r="N4848" s="6">
        <v>-141.20000000000073</v>
      </c>
    </row>
    <row r="4849" spans="1:14" x14ac:dyDescent="0.25">
      <c r="A4849" s="5" t="s">
        <v>1702</v>
      </c>
      <c r="B4849" s="5" t="s">
        <v>54</v>
      </c>
      <c r="C4849" s="5" t="s">
        <v>42</v>
      </c>
      <c r="D4849" s="5" t="s">
        <v>55</v>
      </c>
      <c r="E4849" s="6">
        <v>969.41</v>
      </c>
      <c r="F4849" s="6">
        <v>950.4019607843137</v>
      </c>
      <c r="G4849" s="6">
        <v>19.008039215686267</v>
      </c>
      <c r="H4849" s="6">
        <v>969.41</v>
      </c>
      <c r="I4849" s="6">
        <v>0</v>
      </c>
      <c r="J4849" s="6">
        <v>176.256</v>
      </c>
      <c r="K4849" s="6">
        <v>172.79999999999998</v>
      </c>
      <c r="L4849" s="6">
        <v>3.4560000000000173</v>
      </c>
      <c r="M4849" s="6">
        <v>176.256</v>
      </c>
      <c r="N4849" s="6">
        <v>0</v>
      </c>
    </row>
    <row r="4850" spans="1:14" x14ac:dyDescent="0.25">
      <c r="A4850" s="5" t="s">
        <v>1703</v>
      </c>
      <c r="B4850" s="5" t="s">
        <v>25</v>
      </c>
      <c r="C4850" s="5" t="s">
        <v>26</v>
      </c>
      <c r="D4850" s="5" t="s">
        <v>27</v>
      </c>
      <c r="E4850" s="6">
        <v>368.46</v>
      </c>
      <c r="F4850" s="6">
        <v>0</v>
      </c>
      <c r="G4850" s="6">
        <v>368.46</v>
      </c>
      <c r="H4850" s="6">
        <v>0</v>
      </c>
      <c r="I4850" s="6">
        <v>368.46</v>
      </c>
      <c r="J4850" s="6">
        <v>0</v>
      </c>
      <c r="K4850" s="6">
        <v>0</v>
      </c>
      <c r="L4850" s="6">
        <v>0</v>
      </c>
      <c r="M4850" s="6">
        <v>0</v>
      </c>
      <c r="N4850" s="6">
        <v>0</v>
      </c>
    </row>
    <row r="4851" spans="1:14" x14ac:dyDescent="0.25">
      <c r="A4851" s="5" t="s">
        <v>1703</v>
      </c>
      <c r="B4851" s="5" t="s">
        <v>258</v>
      </c>
      <c r="C4851" s="5" t="s">
        <v>33</v>
      </c>
      <c r="D4851" s="5" t="s">
        <v>27</v>
      </c>
      <c r="E4851" s="6">
        <v>128.55000000000001</v>
      </c>
      <c r="F4851" s="6">
        <v>0</v>
      </c>
      <c r="G4851" s="6">
        <v>128.55000000000001</v>
      </c>
      <c r="H4851" s="6">
        <v>130.21</v>
      </c>
      <c r="I4851" s="6">
        <v>-1.6599999999999966</v>
      </c>
      <c r="J4851" s="6">
        <v>10.95</v>
      </c>
      <c r="K4851" s="6">
        <v>0</v>
      </c>
      <c r="L4851" s="6">
        <v>10.95</v>
      </c>
      <c r="M4851" s="6">
        <v>11.093</v>
      </c>
      <c r="N4851" s="6">
        <v>-0.14300000000000068</v>
      </c>
    </row>
    <row r="4852" spans="1:14" x14ac:dyDescent="0.25">
      <c r="A4852" s="5" t="s">
        <v>1703</v>
      </c>
      <c r="B4852" s="5" t="s">
        <v>259</v>
      </c>
      <c r="C4852" s="5" t="s">
        <v>33</v>
      </c>
      <c r="D4852" s="5" t="s">
        <v>27</v>
      </c>
      <c r="E4852" s="6">
        <v>330.03</v>
      </c>
      <c r="F4852" s="6">
        <v>0</v>
      </c>
      <c r="G4852" s="6">
        <v>330.03</v>
      </c>
      <c r="H4852" s="6">
        <v>334.33</v>
      </c>
      <c r="I4852" s="6">
        <v>-4.3000000000000114</v>
      </c>
      <c r="J4852" s="6">
        <v>10.95</v>
      </c>
      <c r="K4852" s="6">
        <v>0</v>
      </c>
      <c r="L4852" s="6">
        <v>10.95</v>
      </c>
      <c r="M4852" s="6">
        <v>11.093</v>
      </c>
      <c r="N4852" s="6">
        <v>-0.14300000000000068</v>
      </c>
    </row>
    <row r="4853" spans="1:14" x14ac:dyDescent="0.25">
      <c r="A4853" s="5" t="s">
        <v>1703</v>
      </c>
      <c r="B4853" s="5" t="s">
        <v>260</v>
      </c>
      <c r="C4853" s="5" t="s">
        <v>33</v>
      </c>
      <c r="D4853" s="5" t="s">
        <v>27</v>
      </c>
      <c r="E4853" s="6">
        <v>10999.28</v>
      </c>
      <c r="F4853" s="6">
        <v>0</v>
      </c>
      <c r="G4853" s="6">
        <v>10999.28</v>
      </c>
      <c r="H4853" s="6">
        <v>11140.05</v>
      </c>
      <c r="I4853" s="6">
        <v>-140.76999999999862</v>
      </c>
      <c r="J4853" s="6">
        <v>109.5</v>
      </c>
      <c r="K4853" s="6">
        <v>0</v>
      </c>
      <c r="L4853" s="6">
        <v>109.5</v>
      </c>
      <c r="M4853" s="6">
        <v>110.901</v>
      </c>
      <c r="N4853" s="6">
        <v>-1.4009999999999962</v>
      </c>
    </row>
    <row r="4854" spans="1:14" x14ac:dyDescent="0.25">
      <c r="A4854" s="5" t="s">
        <v>1703</v>
      </c>
      <c r="B4854" s="5" t="s">
        <v>1507</v>
      </c>
      <c r="C4854" s="5" t="s">
        <v>39</v>
      </c>
      <c r="D4854" s="5" t="s">
        <v>43</v>
      </c>
      <c r="E4854" s="6">
        <v>-67934.710000000006</v>
      </c>
      <c r="F4854" s="6">
        <v>0</v>
      </c>
      <c r="G4854" s="6">
        <v>-67934.710000000006</v>
      </c>
      <c r="H4854" s="6">
        <v>-67934.45</v>
      </c>
      <c r="I4854" s="6">
        <v>-0.26000000000931323</v>
      </c>
      <c r="J4854" s="6">
        <v>-51570</v>
      </c>
      <c r="K4854" s="6">
        <v>0</v>
      </c>
      <c r="L4854" s="6">
        <v>-51570</v>
      </c>
      <c r="M4854" s="6">
        <v>-51570</v>
      </c>
      <c r="N4854" s="6">
        <v>0</v>
      </c>
    </row>
    <row r="4855" spans="1:14" x14ac:dyDescent="0.25">
      <c r="A4855" s="5" t="s">
        <v>1703</v>
      </c>
      <c r="B4855" s="5" t="s">
        <v>1557</v>
      </c>
      <c r="C4855" s="5" t="s">
        <v>42</v>
      </c>
      <c r="D4855" s="5" t="s">
        <v>43</v>
      </c>
      <c r="E4855" s="6">
        <v>10568.39</v>
      </c>
      <c r="F4855" s="6">
        <v>10125.76923076923</v>
      </c>
      <c r="G4855" s="6">
        <v>442.62076923076893</v>
      </c>
      <c r="H4855" s="6">
        <v>10267.530000000001</v>
      </c>
      <c r="I4855" s="6">
        <v>300.85999999999876</v>
      </c>
      <c r="J4855" s="6">
        <v>8881</v>
      </c>
      <c r="K4855" s="6">
        <v>8509.0502958579873</v>
      </c>
      <c r="L4855" s="6">
        <v>371.94970414201271</v>
      </c>
      <c r="M4855" s="6">
        <v>8628.1769999999997</v>
      </c>
      <c r="N4855" s="6">
        <v>252.82300000000032</v>
      </c>
    </row>
    <row r="4856" spans="1:14" x14ac:dyDescent="0.25">
      <c r="A4856" s="5" t="s">
        <v>1703</v>
      </c>
      <c r="B4856" s="5" t="s">
        <v>1558</v>
      </c>
      <c r="C4856" s="5" t="s">
        <v>42</v>
      </c>
      <c r="D4856" s="5" t="s">
        <v>43</v>
      </c>
      <c r="E4856" s="6">
        <v>45540</v>
      </c>
      <c r="F4856" s="6">
        <v>45381.596059113297</v>
      </c>
      <c r="G4856" s="6">
        <v>158.40394088670291</v>
      </c>
      <c r="H4856" s="6">
        <v>46062.32</v>
      </c>
      <c r="I4856" s="6">
        <v>-522.31999999999971</v>
      </c>
      <c r="J4856" s="6">
        <v>51750</v>
      </c>
      <c r="K4856" s="6">
        <v>51570</v>
      </c>
      <c r="L4856" s="6">
        <v>180</v>
      </c>
      <c r="M4856" s="6">
        <v>52343.55</v>
      </c>
      <c r="N4856" s="6">
        <v>-593.55000000000291</v>
      </c>
    </row>
    <row r="4857" spans="1:14" x14ac:dyDescent="0.25">
      <c r="A4857" s="5" t="s">
        <v>1704</v>
      </c>
      <c r="B4857" s="5" t="s">
        <v>25</v>
      </c>
      <c r="C4857" s="5" t="s">
        <v>26</v>
      </c>
      <c r="D4857" s="5" t="s">
        <v>27</v>
      </c>
      <c r="E4857" s="6">
        <v>625.46</v>
      </c>
      <c r="F4857" s="6">
        <v>0</v>
      </c>
      <c r="G4857" s="6">
        <v>625.46</v>
      </c>
      <c r="H4857" s="6">
        <v>0</v>
      </c>
      <c r="I4857" s="6">
        <v>625.46</v>
      </c>
      <c r="J4857" s="6">
        <v>0</v>
      </c>
      <c r="K4857" s="6">
        <v>0</v>
      </c>
      <c r="L4857" s="6">
        <v>0</v>
      </c>
      <c r="M4857" s="6">
        <v>0</v>
      </c>
      <c r="N4857" s="6">
        <v>0</v>
      </c>
    </row>
    <row r="4858" spans="1:14" x14ac:dyDescent="0.25">
      <c r="A4858" s="5" t="s">
        <v>1704</v>
      </c>
      <c r="B4858" s="5" t="s">
        <v>258</v>
      </c>
      <c r="C4858" s="5" t="s">
        <v>33</v>
      </c>
      <c r="D4858" s="5" t="s">
        <v>27</v>
      </c>
      <c r="E4858" s="6">
        <v>35.92</v>
      </c>
      <c r="F4858" s="6">
        <v>0</v>
      </c>
      <c r="G4858" s="6">
        <v>35.92</v>
      </c>
      <c r="H4858" s="6">
        <v>41.13</v>
      </c>
      <c r="I4858" s="6">
        <v>-5.2100000000000009</v>
      </c>
      <c r="J4858" s="6">
        <v>3.06</v>
      </c>
      <c r="K4858" s="6">
        <v>0</v>
      </c>
      <c r="L4858" s="6">
        <v>3.06</v>
      </c>
      <c r="M4858" s="6">
        <v>3.504</v>
      </c>
      <c r="N4858" s="6">
        <v>-0.44399999999999995</v>
      </c>
    </row>
    <row r="4859" spans="1:14" x14ac:dyDescent="0.25">
      <c r="A4859" s="5" t="s">
        <v>1704</v>
      </c>
      <c r="B4859" s="5" t="s">
        <v>259</v>
      </c>
      <c r="C4859" s="5" t="s">
        <v>33</v>
      </c>
      <c r="D4859" s="5" t="s">
        <v>27</v>
      </c>
      <c r="E4859" s="6">
        <v>92.23</v>
      </c>
      <c r="F4859" s="6">
        <v>0</v>
      </c>
      <c r="G4859" s="6">
        <v>92.23</v>
      </c>
      <c r="H4859" s="6">
        <v>105.61</v>
      </c>
      <c r="I4859" s="6">
        <v>-13.379999999999995</v>
      </c>
      <c r="J4859" s="6">
        <v>3.06</v>
      </c>
      <c r="K4859" s="6">
        <v>0</v>
      </c>
      <c r="L4859" s="6">
        <v>3.06</v>
      </c>
      <c r="M4859" s="6">
        <v>3.504</v>
      </c>
      <c r="N4859" s="6">
        <v>-0.44399999999999995</v>
      </c>
    </row>
    <row r="4860" spans="1:14" x14ac:dyDescent="0.25">
      <c r="A4860" s="5" t="s">
        <v>1704</v>
      </c>
      <c r="B4860" s="5" t="s">
        <v>260</v>
      </c>
      <c r="C4860" s="5" t="s">
        <v>33</v>
      </c>
      <c r="D4860" s="5" t="s">
        <v>27</v>
      </c>
      <c r="E4860" s="6">
        <v>3073.77</v>
      </c>
      <c r="F4860" s="6">
        <v>0</v>
      </c>
      <c r="G4860" s="6">
        <v>3073.77</v>
      </c>
      <c r="H4860" s="6">
        <v>3518.93</v>
      </c>
      <c r="I4860" s="6">
        <v>-445.15999999999985</v>
      </c>
      <c r="J4860" s="6">
        <v>30.6</v>
      </c>
      <c r="K4860" s="6">
        <v>0</v>
      </c>
      <c r="L4860" s="6">
        <v>30.6</v>
      </c>
      <c r="M4860" s="6">
        <v>35.031999999999996</v>
      </c>
      <c r="N4860" s="6">
        <v>-4.4319999999999951</v>
      </c>
    </row>
    <row r="4861" spans="1:14" x14ac:dyDescent="0.25">
      <c r="A4861" s="5" t="s">
        <v>1704</v>
      </c>
      <c r="B4861" s="5" t="s">
        <v>284</v>
      </c>
      <c r="C4861" s="5" t="s">
        <v>39</v>
      </c>
      <c r="D4861" s="5" t="s">
        <v>43</v>
      </c>
      <c r="E4861" s="6">
        <v>-16847.77</v>
      </c>
      <c r="F4861" s="6">
        <v>0</v>
      </c>
      <c r="G4861" s="6">
        <v>-16847.77</v>
      </c>
      <c r="H4861" s="6">
        <v>-16847.72</v>
      </c>
      <c r="I4861" s="6">
        <v>-4.9999999999272404E-2</v>
      </c>
      <c r="J4861" s="6">
        <v>-16290</v>
      </c>
      <c r="K4861" s="6">
        <v>0</v>
      </c>
      <c r="L4861" s="6">
        <v>-16290</v>
      </c>
      <c r="M4861" s="6">
        <v>-16290</v>
      </c>
      <c r="N4861" s="6">
        <v>0</v>
      </c>
    </row>
    <row r="4862" spans="1:14" x14ac:dyDescent="0.25">
      <c r="A4862" s="5" t="s">
        <v>1704</v>
      </c>
      <c r="B4862" s="5" t="s">
        <v>266</v>
      </c>
      <c r="C4862" s="5" t="s">
        <v>42</v>
      </c>
      <c r="D4862" s="5" t="s">
        <v>43</v>
      </c>
      <c r="E4862" s="6">
        <v>1297.58</v>
      </c>
      <c r="F4862" s="6">
        <v>1297.9881656804732</v>
      </c>
      <c r="G4862" s="6">
        <v>-0.40816568047330293</v>
      </c>
      <c r="H4862" s="6">
        <v>1316.16</v>
      </c>
      <c r="I4862" s="6">
        <v>-18.580000000000155</v>
      </c>
      <c r="J4862" s="6">
        <v>2687</v>
      </c>
      <c r="K4862" s="6">
        <v>2687.8500986193294</v>
      </c>
      <c r="L4862" s="6">
        <v>-0.85009861932940112</v>
      </c>
      <c r="M4862" s="6">
        <v>2725.48</v>
      </c>
      <c r="N4862" s="6">
        <v>-38.480000000000018</v>
      </c>
    </row>
    <row r="4863" spans="1:14" x14ac:dyDescent="0.25">
      <c r="A4863" s="5" t="s">
        <v>1704</v>
      </c>
      <c r="B4863" s="5" t="s">
        <v>456</v>
      </c>
      <c r="C4863" s="5" t="s">
        <v>42</v>
      </c>
      <c r="D4863" s="5" t="s">
        <v>43</v>
      </c>
      <c r="E4863" s="6">
        <v>11722.81</v>
      </c>
      <c r="F4863" s="6">
        <v>11690.522167487685</v>
      </c>
      <c r="G4863" s="6">
        <v>32.287832512314708</v>
      </c>
      <c r="H4863" s="6">
        <v>11865.88</v>
      </c>
      <c r="I4863" s="6">
        <v>-143.06999999999971</v>
      </c>
      <c r="J4863" s="6">
        <v>16335</v>
      </c>
      <c r="K4863" s="6">
        <v>16289.999999999998</v>
      </c>
      <c r="L4863" s="6">
        <v>45.000000000001819</v>
      </c>
      <c r="M4863" s="6">
        <v>16534.349999999999</v>
      </c>
      <c r="N4863" s="6">
        <v>-199.34999999999854</v>
      </c>
    </row>
    <row r="4864" spans="1:14" x14ac:dyDescent="0.25">
      <c r="A4864" s="5" t="s">
        <v>1705</v>
      </c>
      <c r="B4864" s="5" t="s">
        <v>25</v>
      </c>
      <c r="C4864" s="5" t="s">
        <v>26</v>
      </c>
      <c r="D4864" s="5" t="s">
        <v>27</v>
      </c>
      <c r="E4864" s="6">
        <v>1473.71</v>
      </c>
      <c r="F4864" s="6">
        <v>0</v>
      </c>
      <c r="G4864" s="6">
        <v>1473.71</v>
      </c>
      <c r="H4864" s="6">
        <v>0</v>
      </c>
      <c r="I4864" s="6">
        <v>1473.71</v>
      </c>
      <c r="J4864" s="6">
        <v>0</v>
      </c>
      <c r="K4864" s="6">
        <v>0</v>
      </c>
      <c r="L4864" s="6">
        <v>0</v>
      </c>
      <c r="M4864" s="6">
        <v>0</v>
      </c>
      <c r="N4864" s="6">
        <v>0</v>
      </c>
    </row>
    <row r="4865" spans="1:14" x14ac:dyDescent="0.25">
      <c r="A4865" s="5" t="s">
        <v>1705</v>
      </c>
      <c r="B4865" s="5" t="s">
        <v>258</v>
      </c>
      <c r="C4865" s="5" t="s">
        <v>33</v>
      </c>
      <c r="D4865" s="5" t="s">
        <v>27</v>
      </c>
      <c r="E4865" s="6">
        <v>200.58</v>
      </c>
      <c r="F4865" s="6">
        <v>0</v>
      </c>
      <c r="G4865" s="6">
        <v>200.58</v>
      </c>
      <c r="H4865" s="6">
        <v>206.34</v>
      </c>
      <c r="I4865" s="6">
        <v>-5.7599999999999909</v>
      </c>
      <c r="J4865" s="6">
        <v>17.085000000000001</v>
      </c>
      <c r="K4865" s="6">
        <v>0</v>
      </c>
      <c r="L4865" s="6">
        <v>17.085000000000001</v>
      </c>
      <c r="M4865" s="6">
        <v>17.577999999999999</v>
      </c>
      <c r="N4865" s="6">
        <v>-0.49299999999999855</v>
      </c>
    </row>
    <row r="4866" spans="1:14" x14ac:dyDescent="0.25">
      <c r="A4866" s="5" t="s">
        <v>1705</v>
      </c>
      <c r="B4866" s="5" t="s">
        <v>259</v>
      </c>
      <c r="C4866" s="5" t="s">
        <v>33</v>
      </c>
      <c r="D4866" s="5" t="s">
        <v>27</v>
      </c>
      <c r="E4866" s="6">
        <v>514.94000000000005</v>
      </c>
      <c r="F4866" s="6">
        <v>0</v>
      </c>
      <c r="G4866" s="6">
        <v>514.94000000000005</v>
      </c>
      <c r="H4866" s="6">
        <v>529.79</v>
      </c>
      <c r="I4866" s="6">
        <v>-14.849999999999909</v>
      </c>
      <c r="J4866" s="6">
        <v>17.085000000000001</v>
      </c>
      <c r="K4866" s="6">
        <v>0</v>
      </c>
      <c r="L4866" s="6">
        <v>17.085000000000001</v>
      </c>
      <c r="M4866" s="6">
        <v>17.577999999999999</v>
      </c>
      <c r="N4866" s="6">
        <v>-0.49299999999999855</v>
      </c>
    </row>
    <row r="4867" spans="1:14" x14ac:dyDescent="0.25">
      <c r="A4867" s="5" t="s">
        <v>1705</v>
      </c>
      <c r="B4867" s="5" t="s">
        <v>260</v>
      </c>
      <c r="C4867" s="5" t="s">
        <v>33</v>
      </c>
      <c r="D4867" s="5" t="s">
        <v>27</v>
      </c>
      <c r="E4867" s="6">
        <v>17161.88</v>
      </c>
      <c r="F4867" s="6">
        <v>0</v>
      </c>
      <c r="G4867" s="6">
        <v>17161.88</v>
      </c>
      <c r="H4867" s="6">
        <v>17652.990000000002</v>
      </c>
      <c r="I4867" s="6">
        <v>-491.11000000000058</v>
      </c>
      <c r="J4867" s="6">
        <v>170.85</v>
      </c>
      <c r="K4867" s="6">
        <v>0</v>
      </c>
      <c r="L4867" s="6">
        <v>170.85</v>
      </c>
      <c r="M4867" s="6">
        <v>175.739</v>
      </c>
      <c r="N4867" s="6">
        <v>-4.88900000000001</v>
      </c>
    </row>
    <row r="4868" spans="1:14" x14ac:dyDescent="0.25">
      <c r="A4868" s="5" t="s">
        <v>1705</v>
      </c>
      <c r="B4868" s="5" t="s">
        <v>1535</v>
      </c>
      <c r="C4868" s="5" t="s">
        <v>39</v>
      </c>
      <c r="D4868" s="5" t="s">
        <v>43</v>
      </c>
      <c r="E4868" s="6">
        <v>-107652.21</v>
      </c>
      <c r="F4868" s="6">
        <v>0</v>
      </c>
      <c r="G4868" s="6">
        <v>-107652.21</v>
      </c>
      <c r="H4868" s="6">
        <v>-107651.8</v>
      </c>
      <c r="I4868" s="6">
        <v>-0.41000000000349246</v>
      </c>
      <c r="J4868" s="6">
        <v>-81720</v>
      </c>
      <c r="K4868" s="6">
        <v>0</v>
      </c>
      <c r="L4868" s="6">
        <v>-81720</v>
      </c>
      <c r="M4868" s="6">
        <v>-81720</v>
      </c>
      <c r="N4868" s="6">
        <v>0</v>
      </c>
    </row>
    <row r="4869" spans="1:14" x14ac:dyDescent="0.25">
      <c r="A4869" s="5" t="s">
        <v>1705</v>
      </c>
      <c r="B4869" s="5" t="s">
        <v>1570</v>
      </c>
      <c r="C4869" s="5" t="s">
        <v>42</v>
      </c>
      <c r="D4869" s="5" t="s">
        <v>43</v>
      </c>
      <c r="E4869" s="6">
        <v>16053.1</v>
      </c>
      <c r="F4869" s="6">
        <v>16045.719921104535</v>
      </c>
      <c r="G4869" s="6">
        <v>7.3800788954649761</v>
      </c>
      <c r="H4869" s="6">
        <v>16270.36</v>
      </c>
      <c r="I4869" s="6">
        <v>-217.26000000000022</v>
      </c>
      <c r="J4869" s="6">
        <v>13490</v>
      </c>
      <c r="K4869" s="6">
        <v>13483.799802761341</v>
      </c>
      <c r="L4869" s="6">
        <v>6.2001972386588022</v>
      </c>
      <c r="M4869" s="6">
        <v>13672.573</v>
      </c>
      <c r="N4869" s="6">
        <v>-182.57300000000032</v>
      </c>
    </row>
    <row r="4870" spans="1:14" x14ac:dyDescent="0.25">
      <c r="A4870" s="5" t="s">
        <v>1705</v>
      </c>
      <c r="B4870" s="5" t="s">
        <v>1571</v>
      </c>
      <c r="C4870" s="5" t="s">
        <v>42</v>
      </c>
      <c r="D4870" s="5" t="s">
        <v>43</v>
      </c>
      <c r="E4870" s="6">
        <v>72248</v>
      </c>
      <c r="F4870" s="6">
        <v>71913.596059113304</v>
      </c>
      <c r="G4870" s="6">
        <v>334.40394088669564</v>
      </c>
      <c r="H4870" s="6">
        <v>72992.3</v>
      </c>
      <c r="I4870" s="6">
        <v>-744.30000000000291</v>
      </c>
      <c r="J4870" s="6">
        <v>82100</v>
      </c>
      <c r="K4870" s="6">
        <v>81720</v>
      </c>
      <c r="L4870" s="6">
        <v>380</v>
      </c>
      <c r="M4870" s="6">
        <v>82945.8</v>
      </c>
      <c r="N4870" s="6">
        <v>-845.80000000000291</v>
      </c>
    </row>
    <row r="4871" spans="1:14" x14ac:dyDescent="0.25">
      <c r="A4871" s="5" t="s">
        <v>1706</v>
      </c>
      <c r="B4871" s="5" t="s">
        <v>25</v>
      </c>
      <c r="C4871" s="5" t="s">
        <v>26</v>
      </c>
      <c r="D4871" s="5" t="s">
        <v>27</v>
      </c>
      <c r="E4871" s="6">
        <v>2605.58</v>
      </c>
      <c r="F4871" s="6">
        <v>0</v>
      </c>
      <c r="G4871" s="6">
        <v>2605.58</v>
      </c>
      <c r="H4871" s="6">
        <v>0</v>
      </c>
      <c r="I4871" s="6">
        <v>2605.58</v>
      </c>
      <c r="J4871" s="6">
        <v>0</v>
      </c>
      <c r="K4871" s="6">
        <v>0</v>
      </c>
      <c r="L4871" s="6">
        <v>0</v>
      </c>
      <c r="M4871" s="6">
        <v>0</v>
      </c>
      <c r="N4871" s="6">
        <v>0</v>
      </c>
    </row>
    <row r="4872" spans="1:14" x14ac:dyDescent="0.25">
      <c r="A4872" s="5" t="s">
        <v>1706</v>
      </c>
      <c r="B4872" s="5" t="s">
        <v>258</v>
      </c>
      <c r="C4872" s="5" t="s">
        <v>33</v>
      </c>
      <c r="D4872" s="5" t="s">
        <v>27</v>
      </c>
      <c r="E4872" s="6">
        <v>233.39</v>
      </c>
      <c r="F4872" s="6">
        <v>0</v>
      </c>
      <c r="G4872" s="6">
        <v>233.39</v>
      </c>
      <c r="H4872" s="6">
        <v>249.18</v>
      </c>
      <c r="I4872" s="6">
        <v>-15.79000000000002</v>
      </c>
      <c r="J4872" s="6">
        <v>19.88</v>
      </c>
      <c r="K4872" s="6">
        <v>0</v>
      </c>
      <c r="L4872" s="6">
        <v>19.88</v>
      </c>
      <c r="M4872" s="6">
        <v>21.227</v>
      </c>
      <c r="N4872" s="6">
        <v>-1.3470000000000013</v>
      </c>
    </row>
    <row r="4873" spans="1:14" x14ac:dyDescent="0.25">
      <c r="A4873" s="5" t="s">
        <v>1706</v>
      </c>
      <c r="B4873" s="5" t="s">
        <v>259</v>
      </c>
      <c r="C4873" s="5" t="s">
        <v>33</v>
      </c>
      <c r="D4873" s="5" t="s">
        <v>27</v>
      </c>
      <c r="E4873" s="6">
        <v>599.17999999999995</v>
      </c>
      <c r="F4873" s="6">
        <v>0</v>
      </c>
      <c r="G4873" s="6">
        <v>599.17999999999995</v>
      </c>
      <c r="H4873" s="6">
        <v>639.77</v>
      </c>
      <c r="I4873" s="6">
        <v>-40.590000000000032</v>
      </c>
      <c r="J4873" s="6">
        <v>19.88</v>
      </c>
      <c r="K4873" s="6">
        <v>0</v>
      </c>
      <c r="L4873" s="6">
        <v>19.88</v>
      </c>
      <c r="M4873" s="6">
        <v>21.227</v>
      </c>
      <c r="N4873" s="6">
        <v>-1.3470000000000013</v>
      </c>
    </row>
    <row r="4874" spans="1:14" x14ac:dyDescent="0.25">
      <c r="A4874" s="5" t="s">
        <v>1706</v>
      </c>
      <c r="B4874" s="5" t="s">
        <v>260</v>
      </c>
      <c r="C4874" s="5" t="s">
        <v>33</v>
      </c>
      <c r="D4874" s="5" t="s">
        <v>27</v>
      </c>
      <c r="E4874" s="6">
        <v>19969.46</v>
      </c>
      <c r="F4874" s="6">
        <v>0</v>
      </c>
      <c r="G4874" s="6">
        <v>19969.46</v>
      </c>
      <c r="H4874" s="6">
        <v>21317.74</v>
      </c>
      <c r="I4874" s="6">
        <v>-1348.2800000000025</v>
      </c>
      <c r="J4874" s="6">
        <v>198.8</v>
      </c>
      <c r="K4874" s="6">
        <v>0</v>
      </c>
      <c r="L4874" s="6">
        <v>198.8</v>
      </c>
      <c r="M4874" s="6">
        <v>212.22200000000001</v>
      </c>
      <c r="N4874" s="6">
        <v>-13.421999999999997</v>
      </c>
    </row>
    <row r="4875" spans="1:14" x14ac:dyDescent="0.25">
      <c r="A4875" s="5" t="s">
        <v>1706</v>
      </c>
      <c r="B4875" s="5" t="s">
        <v>1535</v>
      </c>
      <c r="C4875" s="5" t="s">
        <v>39</v>
      </c>
      <c r="D4875" s="5" t="s">
        <v>43</v>
      </c>
      <c r="E4875" s="6">
        <v>-130000.71</v>
      </c>
      <c r="F4875" s="6">
        <v>0</v>
      </c>
      <c r="G4875" s="6">
        <v>-130000.71</v>
      </c>
      <c r="H4875" s="6">
        <v>-130000.22</v>
      </c>
      <c r="I4875" s="6">
        <v>-0.49000000000523869</v>
      </c>
      <c r="J4875" s="6">
        <v>-98685</v>
      </c>
      <c r="K4875" s="6">
        <v>0</v>
      </c>
      <c r="L4875" s="6">
        <v>-98685</v>
      </c>
      <c r="M4875" s="6">
        <v>-98685</v>
      </c>
      <c r="N4875" s="6">
        <v>0</v>
      </c>
    </row>
    <row r="4876" spans="1:14" x14ac:dyDescent="0.25">
      <c r="A4876" s="5" t="s">
        <v>1706</v>
      </c>
      <c r="B4876" s="5" t="s">
        <v>1570</v>
      </c>
      <c r="C4876" s="5" t="s">
        <v>42</v>
      </c>
      <c r="D4876" s="5" t="s">
        <v>43</v>
      </c>
      <c r="E4876" s="6">
        <v>19385.099999999999</v>
      </c>
      <c r="F4876" s="6">
        <v>19376.794871794871</v>
      </c>
      <c r="G4876" s="6">
        <v>8.3051282051274029</v>
      </c>
      <c r="H4876" s="6">
        <v>19648.07</v>
      </c>
      <c r="I4876" s="6">
        <v>-262.97000000000116</v>
      </c>
      <c r="J4876" s="6">
        <v>16290</v>
      </c>
      <c r="K4876" s="6">
        <v>16283.024654832348</v>
      </c>
      <c r="L4876" s="6">
        <v>6.9753451676515397</v>
      </c>
      <c r="M4876" s="6">
        <v>16510.987000000001</v>
      </c>
      <c r="N4876" s="6">
        <v>-220.98700000000099</v>
      </c>
    </row>
    <row r="4877" spans="1:14" x14ac:dyDescent="0.25">
      <c r="A4877" s="5" t="s">
        <v>1706</v>
      </c>
      <c r="B4877" s="5" t="s">
        <v>1571</v>
      </c>
      <c r="C4877" s="5" t="s">
        <v>42</v>
      </c>
      <c r="D4877" s="5" t="s">
        <v>43</v>
      </c>
      <c r="E4877" s="6">
        <v>87208</v>
      </c>
      <c r="F4877" s="6">
        <v>86842.798029556652</v>
      </c>
      <c r="G4877" s="6">
        <v>365.20197044334782</v>
      </c>
      <c r="H4877" s="6">
        <v>88145.44</v>
      </c>
      <c r="I4877" s="6">
        <v>-937.44000000000233</v>
      </c>
      <c r="J4877" s="6">
        <v>99100</v>
      </c>
      <c r="K4877" s="6">
        <v>98685</v>
      </c>
      <c r="L4877" s="6">
        <v>415</v>
      </c>
      <c r="M4877" s="6">
        <v>100165.27499999999</v>
      </c>
      <c r="N4877" s="6">
        <v>-1065.2749999999942</v>
      </c>
    </row>
    <row r="4878" spans="1:14" x14ac:dyDescent="0.25">
      <c r="A4878" s="5" t="s">
        <v>1707</v>
      </c>
      <c r="B4878" s="5" t="s">
        <v>25</v>
      </c>
      <c r="C4878" s="5" t="s">
        <v>26</v>
      </c>
      <c r="D4878" s="5" t="s">
        <v>27</v>
      </c>
      <c r="E4878" s="6">
        <v>1021.92</v>
      </c>
      <c r="F4878" s="6">
        <v>0</v>
      </c>
      <c r="G4878" s="6">
        <v>1021.92</v>
      </c>
      <c r="H4878" s="6">
        <v>0</v>
      </c>
      <c r="I4878" s="6">
        <v>1021.92</v>
      </c>
      <c r="J4878" s="6">
        <v>0</v>
      </c>
      <c r="K4878" s="6">
        <v>0</v>
      </c>
      <c r="L4878" s="6">
        <v>0</v>
      </c>
      <c r="M4878" s="6">
        <v>0</v>
      </c>
      <c r="N4878" s="6">
        <v>0</v>
      </c>
    </row>
    <row r="4879" spans="1:14" x14ac:dyDescent="0.25">
      <c r="A4879" s="5" t="s">
        <v>1707</v>
      </c>
      <c r="B4879" s="5" t="s">
        <v>258</v>
      </c>
      <c r="C4879" s="5" t="s">
        <v>33</v>
      </c>
      <c r="D4879" s="5" t="s">
        <v>27</v>
      </c>
      <c r="E4879" s="6">
        <v>119.75</v>
      </c>
      <c r="F4879" s="6">
        <v>0</v>
      </c>
      <c r="G4879" s="6">
        <v>119.75</v>
      </c>
      <c r="H4879" s="6">
        <v>128.4</v>
      </c>
      <c r="I4879" s="6">
        <v>-8.6500000000000057</v>
      </c>
      <c r="J4879" s="6">
        <v>10.199999999999999</v>
      </c>
      <c r="K4879" s="6">
        <v>0</v>
      </c>
      <c r="L4879" s="6">
        <v>10.199999999999999</v>
      </c>
      <c r="M4879" s="6">
        <v>10.938000000000001</v>
      </c>
      <c r="N4879" s="6">
        <v>-0.73800000000000132</v>
      </c>
    </row>
    <row r="4880" spans="1:14" x14ac:dyDescent="0.25">
      <c r="A4880" s="5" t="s">
        <v>1707</v>
      </c>
      <c r="B4880" s="5" t="s">
        <v>259</v>
      </c>
      <c r="C4880" s="5" t="s">
        <v>33</v>
      </c>
      <c r="D4880" s="5" t="s">
        <v>27</v>
      </c>
      <c r="E4880" s="6">
        <v>307.43</v>
      </c>
      <c r="F4880" s="6">
        <v>0</v>
      </c>
      <c r="G4880" s="6">
        <v>307.43</v>
      </c>
      <c r="H4880" s="6">
        <v>329.66</v>
      </c>
      <c r="I4880" s="6">
        <v>-22.230000000000018</v>
      </c>
      <c r="J4880" s="6">
        <v>10.199999999999999</v>
      </c>
      <c r="K4880" s="6">
        <v>0</v>
      </c>
      <c r="L4880" s="6">
        <v>10.199999999999999</v>
      </c>
      <c r="M4880" s="6">
        <v>10.938000000000001</v>
      </c>
      <c r="N4880" s="6">
        <v>-0.73800000000000132</v>
      </c>
    </row>
    <row r="4881" spans="1:14" x14ac:dyDescent="0.25">
      <c r="A4881" s="5" t="s">
        <v>1707</v>
      </c>
      <c r="B4881" s="5" t="s">
        <v>260</v>
      </c>
      <c r="C4881" s="5" t="s">
        <v>33</v>
      </c>
      <c r="D4881" s="5" t="s">
        <v>27</v>
      </c>
      <c r="E4881" s="6">
        <v>10245.9</v>
      </c>
      <c r="F4881" s="6">
        <v>0</v>
      </c>
      <c r="G4881" s="6">
        <v>10245.9</v>
      </c>
      <c r="H4881" s="6">
        <v>10984.52</v>
      </c>
      <c r="I4881" s="6">
        <v>-738.6200000000008</v>
      </c>
      <c r="J4881" s="6">
        <v>102</v>
      </c>
      <c r="K4881" s="6">
        <v>0</v>
      </c>
      <c r="L4881" s="6">
        <v>102</v>
      </c>
      <c r="M4881" s="6">
        <v>109.35299999999999</v>
      </c>
      <c r="N4881" s="6">
        <v>-7.3529999999999944</v>
      </c>
    </row>
    <row r="4882" spans="1:14" x14ac:dyDescent="0.25">
      <c r="A4882" s="5" t="s">
        <v>1707</v>
      </c>
      <c r="B4882" s="5" t="s">
        <v>298</v>
      </c>
      <c r="C4882" s="5" t="s">
        <v>39</v>
      </c>
      <c r="D4882" s="5" t="s">
        <v>43</v>
      </c>
      <c r="E4882" s="6">
        <v>-51110.35</v>
      </c>
      <c r="F4882" s="6">
        <v>0</v>
      </c>
      <c r="G4882" s="6">
        <v>-51110.35</v>
      </c>
      <c r="H4882" s="6">
        <v>-51110.3</v>
      </c>
      <c r="I4882" s="6">
        <v>-4.9999999995634425E-2</v>
      </c>
      <c r="J4882" s="6">
        <v>-50850</v>
      </c>
      <c r="K4882" s="6">
        <v>0</v>
      </c>
      <c r="L4882" s="6">
        <v>-50850</v>
      </c>
      <c r="M4882" s="6">
        <v>-50850</v>
      </c>
      <c r="N4882" s="6">
        <v>0</v>
      </c>
    </row>
    <row r="4883" spans="1:14" x14ac:dyDescent="0.25">
      <c r="A4883" s="5" t="s">
        <v>1707</v>
      </c>
      <c r="B4883" s="5" t="s">
        <v>262</v>
      </c>
      <c r="C4883" s="5" t="s">
        <v>42</v>
      </c>
      <c r="D4883" s="5" t="s">
        <v>43</v>
      </c>
      <c r="E4883" s="6">
        <v>4305</v>
      </c>
      <c r="F4883" s="6">
        <v>4249.4082840236679</v>
      </c>
      <c r="G4883" s="6">
        <v>55.591715976332125</v>
      </c>
      <c r="H4883" s="6">
        <v>4308.8999999999996</v>
      </c>
      <c r="I4883" s="6">
        <v>-3.8999999999996362</v>
      </c>
      <c r="J4883" s="6">
        <v>8500</v>
      </c>
      <c r="K4883" s="6">
        <v>8390.2495069033521</v>
      </c>
      <c r="L4883" s="6">
        <v>109.75049309664792</v>
      </c>
      <c r="M4883" s="6">
        <v>8507.7129999999997</v>
      </c>
      <c r="N4883" s="6">
        <v>-7.7129999999997381</v>
      </c>
    </row>
    <row r="4884" spans="1:14" x14ac:dyDescent="0.25">
      <c r="A4884" s="5" t="s">
        <v>1707</v>
      </c>
      <c r="B4884" s="5" t="s">
        <v>323</v>
      </c>
      <c r="C4884" s="5" t="s">
        <v>42</v>
      </c>
      <c r="D4884" s="5" t="s">
        <v>43</v>
      </c>
      <c r="E4884" s="6">
        <v>35110.35</v>
      </c>
      <c r="F4884" s="6">
        <v>34836.315270935964</v>
      </c>
      <c r="G4884" s="6">
        <v>274.03472906403476</v>
      </c>
      <c r="H4884" s="6">
        <v>35358.86</v>
      </c>
      <c r="I4884" s="6">
        <v>-248.51000000000204</v>
      </c>
      <c r="J4884" s="6">
        <v>51250</v>
      </c>
      <c r="K4884" s="6">
        <v>50850</v>
      </c>
      <c r="L4884" s="6">
        <v>400</v>
      </c>
      <c r="M4884" s="6">
        <v>51612.75</v>
      </c>
      <c r="N4884" s="6">
        <v>-362.75</v>
      </c>
    </row>
    <row r="4885" spans="1:14" x14ac:dyDescent="0.25">
      <c r="A4885" s="5" t="s">
        <v>1708</v>
      </c>
      <c r="B4885" s="5" t="s">
        <v>25</v>
      </c>
      <c r="C4885" s="5" t="s">
        <v>26</v>
      </c>
      <c r="D4885" s="5" t="s">
        <v>27</v>
      </c>
      <c r="E4885" s="6">
        <v>30955.62</v>
      </c>
      <c r="F4885" s="6">
        <v>0</v>
      </c>
      <c r="G4885" s="6">
        <v>30955.62</v>
      </c>
      <c r="H4885" s="6">
        <v>0</v>
      </c>
      <c r="I4885" s="6">
        <v>30955.62</v>
      </c>
      <c r="J4885" s="6">
        <v>0</v>
      </c>
      <c r="K4885" s="6">
        <v>0</v>
      </c>
      <c r="L4885" s="6">
        <v>0</v>
      </c>
      <c r="M4885" s="6">
        <v>0</v>
      </c>
      <c r="N4885" s="6">
        <v>0</v>
      </c>
    </row>
    <row r="4886" spans="1:14" x14ac:dyDescent="0.25">
      <c r="A4886" s="5" t="s">
        <v>1708</v>
      </c>
      <c r="B4886" s="5" t="s">
        <v>30</v>
      </c>
      <c r="C4886" s="5" t="s">
        <v>29</v>
      </c>
      <c r="D4886" s="5" t="s">
        <v>27</v>
      </c>
      <c r="E4886" s="6">
        <v>1123.42</v>
      </c>
      <c r="F4886" s="6">
        <v>0</v>
      </c>
      <c r="G4886" s="6">
        <v>1123.42</v>
      </c>
      <c r="H4886" s="6">
        <v>1127.77</v>
      </c>
      <c r="I4886" s="6">
        <v>-4.3499999999999091</v>
      </c>
      <c r="J4886" s="6">
        <v>0</v>
      </c>
      <c r="K4886" s="6">
        <v>0</v>
      </c>
      <c r="L4886" s="6">
        <v>0</v>
      </c>
      <c r="M4886" s="6">
        <v>0</v>
      </c>
      <c r="N4886" s="6">
        <v>0</v>
      </c>
    </row>
    <row r="4887" spans="1:14" x14ac:dyDescent="0.25">
      <c r="A4887" s="5" t="s">
        <v>1708</v>
      </c>
      <c r="B4887" s="5" t="s">
        <v>31</v>
      </c>
      <c r="C4887" s="5" t="s">
        <v>29</v>
      </c>
      <c r="D4887" s="5" t="s">
        <v>27</v>
      </c>
      <c r="E4887" s="6">
        <v>5038.8100000000004</v>
      </c>
      <c r="F4887" s="6">
        <v>0</v>
      </c>
      <c r="G4887" s="6">
        <v>5038.8100000000004</v>
      </c>
      <c r="H4887" s="6">
        <v>5058.3100000000004</v>
      </c>
      <c r="I4887" s="6">
        <v>-19.5</v>
      </c>
      <c r="J4887" s="6">
        <v>0</v>
      </c>
      <c r="K4887" s="6">
        <v>0</v>
      </c>
      <c r="L4887" s="6">
        <v>0</v>
      </c>
      <c r="M4887" s="6">
        <v>0</v>
      </c>
      <c r="N4887" s="6">
        <v>0</v>
      </c>
    </row>
    <row r="4888" spans="1:14" x14ac:dyDescent="0.25">
      <c r="A4888" s="5" t="s">
        <v>1708</v>
      </c>
      <c r="B4888" s="5" t="s">
        <v>32</v>
      </c>
      <c r="C4888" s="5" t="s">
        <v>33</v>
      </c>
      <c r="D4888" s="5" t="s">
        <v>27</v>
      </c>
      <c r="E4888" s="6">
        <v>11361.02</v>
      </c>
      <c r="F4888" s="6">
        <v>0</v>
      </c>
      <c r="G4888" s="6">
        <v>11361.02</v>
      </c>
      <c r="H4888" s="6">
        <v>11361.31</v>
      </c>
      <c r="I4888" s="6">
        <v>-0.28999999999905413</v>
      </c>
      <c r="J4888" s="6">
        <v>28</v>
      </c>
      <c r="K4888" s="6">
        <v>0</v>
      </c>
      <c r="L4888" s="6">
        <v>28</v>
      </c>
      <c r="M4888" s="6">
        <v>28.001000000000001</v>
      </c>
      <c r="N4888" s="6">
        <v>-1.0000000000012221E-3</v>
      </c>
    </row>
    <row r="4889" spans="1:14" x14ac:dyDescent="0.25">
      <c r="A4889" s="5" t="s">
        <v>1708</v>
      </c>
      <c r="B4889" s="5" t="s">
        <v>28</v>
      </c>
      <c r="C4889" s="5" t="s">
        <v>29</v>
      </c>
      <c r="D4889" s="5" t="s">
        <v>27</v>
      </c>
      <c r="E4889" s="6">
        <v>35899.67</v>
      </c>
      <c r="F4889" s="6">
        <v>0</v>
      </c>
      <c r="G4889" s="6">
        <v>35899.67</v>
      </c>
      <c r="H4889" s="6">
        <v>36038.620000000003</v>
      </c>
      <c r="I4889" s="6">
        <v>-138.95000000000437</v>
      </c>
      <c r="J4889" s="6">
        <v>0</v>
      </c>
      <c r="K4889" s="6">
        <v>0</v>
      </c>
      <c r="L4889" s="6">
        <v>0</v>
      </c>
      <c r="M4889" s="6">
        <v>0</v>
      </c>
      <c r="N4889" s="6">
        <v>0</v>
      </c>
    </row>
    <row r="4890" spans="1:14" x14ac:dyDescent="0.25">
      <c r="A4890" s="5" t="s">
        <v>1708</v>
      </c>
      <c r="B4890" s="5" t="s">
        <v>34</v>
      </c>
      <c r="C4890" s="5" t="s">
        <v>33</v>
      </c>
      <c r="D4890" s="5" t="s">
        <v>27</v>
      </c>
      <c r="E4890" s="6">
        <v>50792</v>
      </c>
      <c r="F4890" s="6">
        <v>0</v>
      </c>
      <c r="G4890" s="6">
        <v>50792</v>
      </c>
      <c r="H4890" s="6">
        <v>50793.38</v>
      </c>
      <c r="I4890" s="6">
        <v>-1.3799999999973807</v>
      </c>
      <c r="J4890" s="6">
        <v>28</v>
      </c>
      <c r="K4890" s="6">
        <v>0</v>
      </c>
      <c r="L4890" s="6">
        <v>28</v>
      </c>
      <c r="M4890" s="6">
        <v>28.001000000000001</v>
      </c>
      <c r="N4890" s="6">
        <v>-1.0000000000012221E-3</v>
      </c>
    </row>
    <row r="4891" spans="1:14" x14ac:dyDescent="0.25">
      <c r="A4891" s="5" t="s">
        <v>1708</v>
      </c>
      <c r="B4891" s="5" t="s">
        <v>35</v>
      </c>
      <c r="C4891" s="5" t="s">
        <v>33</v>
      </c>
      <c r="D4891" s="5" t="s">
        <v>27</v>
      </c>
      <c r="E4891" s="6">
        <v>59817.25</v>
      </c>
      <c r="F4891" s="6">
        <v>0</v>
      </c>
      <c r="G4891" s="6">
        <v>59817.25</v>
      </c>
      <c r="H4891" s="6">
        <v>59817.19</v>
      </c>
      <c r="I4891" s="6">
        <v>5.9999999997671694E-2</v>
      </c>
      <c r="J4891" s="6">
        <v>588</v>
      </c>
      <c r="K4891" s="6">
        <v>0</v>
      </c>
      <c r="L4891" s="6">
        <v>588</v>
      </c>
      <c r="M4891" s="6">
        <v>588</v>
      </c>
      <c r="N4891" s="6">
        <v>0</v>
      </c>
    </row>
    <row r="4892" spans="1:14" x14ac:dyDescent="0.25">
      <c r="A4892" s="5" t="s">
        <v>1708</v>
      </c>
      <c r="B4892" s="5" t="s">
        <v>36</v>
      </c>
      <c r="C4892" s="5" t="s">
        <v>29</v>
      </c>
      <c r="D4892" s="5" t="s">
        <v>27</v>
      </c>
      <c r="E4892" s="6">
        <v>64753.120000000003</v>
      </c>
      <c r="F4892" s="6">
        <v>0</v>
      </c>
      <c r="G4892" s="6">
        <v>64753.120000000003</v>
      </c>
      <c r="H4892" s="6">
        <v>65003.74</v>
      </c>
      <c r="I4892" s="6">
        <v>-250.61999999999534</v>
      </c>
      <c r="J4892" s="6">
        <v>0</v>
      </c>
      <c r="K4892" s="6">
        <v>0</v>
      </c>
      <c r="L4892" s="6">
        <v>0</v>
      </c>
      <c r="M4892" s="6">
        <v>0</v>
      </c>
      <c r="N4892" s="6">
        <v>0</v>
      </c>
    </row>
    <row r="4893" spans="1:14" x14ac:dyDescent="0.25">
      <c r="A4893" s="5" t="s">
        <v>1708</v>
      </c>
      <c r="B4893" s="5" t="s">
        <v>37</v>
      </c>
      <c r="C4893" s="5" t="s">
        <v>29</v>
      </c>
      <c r="D4893" s="5" t="s">
        <v>27</v>
      </c>
      <c r="E4893" s="6">
        <v>141961.45000000001</v>
      </c>
      <c r="F4893" s="6">
        <v>0</v>
      </c>
      <c r="G4893" s="6">
        <v>141961.45000000001</v>
      </c>
      <c r="H4893" s="6">
        <v>142510.9</v>
      </c>
      <c r="I4893" s="6">
        <v>-549.44999999998254</v>
      </c>
      <c r="J4893" s="6">
        <v>0</v>
      </c>
      <c r="K4893" s="6">
        <v>0</v>
      </c>
      <c r="L4893" s="6">
        <v>0</v>
      </c>
      <c r="M4893" s="6">
        <v>0</v>
      </c>
      <c r="N4893" s="6">
        <v>0</v>
      </c>
    </row>
    <row r="4894" spans="1:14" x14ac:dyDescent="0.25">
      <c r="A4894" s="5" t="s">
        <v>1708</v>
      </c>
      <c r="B4894" s="5" t="s">
        <v>1533</v>
      </c>
      <c r="C4894" s="5" t="s">
        <v>39</v>
      </c>
      <c r="D4894" s="5" t="s">
        <v>40</v>
      </c>
      <c r="E4894" s="6">
        <v>-3710291.27</v>
      </c>
      <c r="F4894" s="6">
        <v>0</v>
      </c>
      <c r="G4894" s="6">
        <v>-3710291.27</v>
      </c>
      <c r="H4894" s="6">
        <v>-3710290.57</v>
      </c>
      <c r="I4894" s="6">
        <v>-0.70000000018626451</v>
      </c>
      <c r="J4894" s="6">
        <v>-20440</v>
      </c>
      <c r="K4894" s="6">
        <v>0</v>
      </c>
      <c r="L4894" s="6">
        <v>-20440</v>
      </c>
      <c r="M4894" s="6">
        <v>-20440</v>
      </c>
      <c r="N4894" s="6">
        <v>0</v>
      </c>
    </row>
    <row r="4895" spans="1:14" x14ac:dyDescent="0.25">
      <c r="A4895" s="5" t="s">
        <v>1708</v>
      </c>
      <c r="B4895" s="5" t="s">
        <v>92</v>
      </c>
      <c r="C4895" s="5" t="s">
        <v>42</v>
      </c>
      <c r="D4895" s="5" t="s">
        <v>43</v>
      </c>
      <c r="E4895" s="6">
        <v>1970.1</v>
      </c>
      <c r="F4895" s="6">
        <v>0</v>
      </c>
      <c r="G4895" s="6">
        <v>1970.1</v>
      </c>
      <c r="H4895" s="6">
        <v>0</v>
      </c>
      <c r="I4895" s="6">
        <v>1970.1</v>
      </c>
      <c r="J4895" s="6">
        <v>23145</v>
      </c>
      <c r="K4895" s="6">
        <v>0</v>
      </c>
      <c r="L4895" s="6">
        <v>23145</v>
      </c>
      <c r="M4895" s="6">
        <v>0</v>
      </c>
      <c r="N4895" s="6">
        <v>23145</v>
      </c>
    </row>
    <row r="4896" spans="1:14" x14ac:dyDescent="0.25">
      <c r="A4896" s="5" t="s">
        <v>1708</v>
      </c>
      <c r="B4896" s="5" t="s">
        <v>1301</v>
      </c>
      <c r="C4896" s="5" t="s">
        <v>42</v>
      </c>
      <c r="D4896" s="5" t="s">
        <v>43</v>
      </c>
      <c r="E4896" s="6">
        <v>0</v>
      </c>
      <c r="F4896" s="6">
        <v>10015.598039215687</v>
      </c>
      <c r="G4896" s="6">
        <v>-10015.598039215687</v>
      </c>
      <c r="H4896" s="6">
        <v>10215.91</v>
      </c>
      <c r="I4896" s="6">
        <v>-10215.91</v>
      </c>
      <c r="J4896" s="6">
        <v>0</v>
      </c>
      <c r="K4896" s="6">
        <v>40880</v>
      </c>
      <c r="L4896" s="6">
        <v>-40880</v>
      </c>
      <c r="M4896" s="6">
        <v>41697.599999999999</v>
      </c>
      <c r="N4896" s="6">
        <v>-41697.599999999999</v>
      </c>
    </row>
    <row r="4897" spans="1:14" x14ac:dyDescent="0.25">
      <c r="A4897" s="5" t="s">
        <v>1708</v>
      </c>
      <c r="B4897" s="5" t="s">
        <v>482</v>
      </c>
      <c r="C4897" s="5" t="s">
        <v>42</v>
      </c>
      <c r="D4897" s="5" t="s">
        <v>43</v>
      </c>
      <c r="E4897" s="6">
        <v>13455.86</v>
      </c>
      <c r="F4897" s="6">
        <v>13443.793103448275</v>
      </c>
      <c r="G4897" s="6">
        <v>12.066896551725222</v>
      </c>
      <c r="H4897" s="6">
        <v>13645.45</v>
      </c>
      <c r="I4897" s="6">
        <v>-189.59000000000015</v>
      </c>
      <c r="J4897" s="6">
        <v>245500</v>
      </c>
      <c r="K4897" s="6">
        <v>245280</v>
      </c>
      <c r="L4897" s="6">
        <v>220</v>
      </c>
      <c r="M4897" s="6">
        <v>248959.2</v>
      </c>
      <c r="N4897" s="6">
        <v>-3459.2000000000116</v>
      </c>
    </row>
    <row r="4898" spans="1:14" x14ac:dyDescent="0.25">
      <c r="A4898" s="5" t="s">
        <v>1708</v>
      </c>
      <c r="B4898" s="5" t="s">
        <v>44</v>
      </c>
      <c r="C4898" s="5" t="s">
        <v>42</v>
      </c>
      <c r="D4898" s="5" t="s">
        <v>43</v>
      </c>
      <c r="E4898" s="6">
        <v>20259.009999999998</v>
      </c>
      <c r="F4898" s="6">
        <v>20256.039800995026</v>
      </c>
      <c r="G4898" s="6">
        <v>2.9701990049725282</v>
      </c>
      <c r="H4898" s="6">
        <v>20357.32</v>
      </c>
      <c r="I4898" s="6">
        <v>-98.31000000000131</v>
      </c>
      <c r="J4898" s="6">
        <v>20443</v>
      </c>
      <c r="K4898" s="6">
        <v>20440</v>
      </c>
      <c r="L4898" s="6">
        <v>3</v>
      </c>
      <c r="M4898" s="6">
        <v>20542.2</v>
      </c>
      <c r="N4898" s="6">
        <v>-99.200000000000728</v>
      </c>
    </row>
    <row r="4899" spans="1:14" x14ac:dyDescent="0.25">
      <c r="A4899" s="5" t="s">
        <v>1708</v>
      </c>
      <c r="B4899" s="5" t="s">
        <v>99</v>
      </c>
      <c r="C4899" s="5" t="s">
        <v>42</v>
      </c>
      <c r="D4899" s="5" t="s">
        <v>43</v>
      </c>
      <c r="E4899" s="6">
        <v>61428.22</v>
      </c>
      <c r="F4899" s="6">
        <v>58410.97536945813</v>
      </c>
      <c r="G4899" s="6">
        <v>3017.2446305418707</v>
      </c>
      <c r="H4899" s="6">
        <v>59287.14</v>
      </c>
      <c r="I4899" s="6">
        <v>2141.0800000000017</v>
      </c>
      <c r="J4899" s="6">
        <v>257950</v>
      </c>
      <c r="K4899" s="6">
        <v>245280</v>
      </c>
      <c r="L4899" s="6">
        <v>12670</v>
      </c>
      <c r="M4899" s="6">
        <v>248959.2</v>
      </c>
      <c r="N4899" s="6">
        <v>8990.7999999999884</v>
      </c>
    </row>
    <row r="4900" spans="1:14" x14ac:dyDescent="0.25">
      <c r="A4900" s="5" t="s">
        <v>1708</v>
      </c>
      <c r="B4900" s="5" t="s">
        <v>1505</v>
      </c>
      <c r="C4900" s="5" t="s">
        <v>42</v>
      </c>
      <c r="D4900" s="5" t="s">
        <v>43</v>
      </c>
      <c r="E4900" s="6">
        <v>70073.100000000006</v>
      </c>
      <c r="F4900" s="6">
        <v>69868.009852216754</v>
      </c>
      <c r="G4900" s="6">
        <v>205.09014778325218</v>
      </c>
      <c r="H4900" s="6">
        <v>70916.03</v>
      </c>
      <c r="I4900" s="6">
        <v>-842.92999999999302</v>
      </c>
      <c r="J4900" s="6">
        <v>246000</v>
      </c>
      <c r="K4900" s="6">
        <v>245280</v>
      </c>
      <c r="L4900" s="6">
        <v>720</v>
      </c>
      <c r="M4900" s="6">
        <v>248959.2</v>
      </c>
      <c r="N4900" s="6">
        <v>-2959.2000000000116</v>
      </c>
    </row>
    <row r="4901" spans="1:14" x14ac:dyDescent="0.25">
      <c r="A4901" s="5" t="s">
        <v>1708</v>
      </c>
      <c r="B4901" s="5" t="s">
        <v>47</v>
      </c>
      <c r="C4901" s="5" t="s">
        <v>42</v>
      </c>
      <c r="D4901" s="5" t="s">
        <v>43</v>
      </c>
      <c r="E4901" s="6">
        <v>115807.8</v>
      </c>
      <c r="F4901" s="6">
        <v>115328.20588235294</v>
      </c>
      <c r="G4901" s="6">
        <v>479.59411764706601</v>
      </c>
      <c r="H4901" s="6">
        <v>117634.77</v>
      </c>
      <c r="I4901" s="6">
        <v>-1826.9700000000012</v>
      </c>
      <c r="J4901" s="6">
        <v>246300</v>
      </c>
      <c r="K4901" s="6">
        <v>245280</v>
      </c>
      <c r="L4901" s="6">
        <v>1020</v>
      </c>
      <c r="M4901" s="6">
        <v>250185.60000000001</v>
      </c>
      <c r="N4901" s="6">
        <v>-3885.6000000000058</v>
      </c>
    </row>
    <row r="4902" spans="1:14" x14ac:dyDescent="0.25">
      <c r="A4902" s="5" t="s">
        <v>1708</v>
      </c>
      <c r="B4902" s="5" t="s">
        <v>1534</v>
      </c>
      <c r="C4902" s="5" t="s">
        <v>42</v>
      </c>
      <c r="D4902" s="5" t="s">
        <v>43</v>
      </c>
      <c r="E4902" s="6">
        <v>128469.96</v>
      </c>
      <c r="F4902" s="6">
        <v>128363.20197044335</v>
      </c>
      <c r="G4902" s="6">
        <v>106.75802955665858</v>
      </c>
      <c r="H4902" s="6">
        <v>130288.65</v>
      </c>
      <c r="I4902" s="6">
        <v>-1818.6899999999878</v>
      </c>
      <c r="J4902" s="6">
        <v>20457</v>
      </c>
      <c r="K4902" s="6">
        <v>20439.999999999996</v>
      </c>
      <c r="L4902" s="6">
        <v>17.000000000003638</v>
      </c>
      <c r="M4902" s="6">
        <v>20746.599999999999</v>
      </c>
      <c r="N4902" s="6">
        <v>-289.59999999999854</v>
      </c>
    </row>
    <row r="4903" spans="1:14" x14ac:dyDescent="0.25">
      <c r="A4903" s="5" t="s">
        <v>1708</v>
      </c>
      <c r="B4903" s="5" t="s">
        <v>1364</v>
      </c>
      <c r="C4903" s="5" t="s">
        <v>42</v>
      </c>
      <c r="D4903" s="5" t="s">
        <v>43</v>
      </c>
      <c r="E4903" s="6">
        <v>258519.52</v>
      </c>
      <c r="F4903" s="6">
        <v>255169.69154228855</v>
      </c>
      <c r="G4903" s="6">
        <v>3349.8284577114391</v>
      </c>
      <c r="H4903" s="6">
        <v>256445.54</v>
      </c>
      <c r="I4903" s="6">
        <v>2073.9799999999814</v>
      </c>
      <c r="J4903" s="6">
        <v>248500</v>
      </c>
      <c r="K4903" s="6">
        <v>245280</v>
      </c>
      <c r="L4903" s="6">
        <v>3220</v>
      </c>
      <c r="M4903" s="6">
        <v>246506.4</v>
      </c>
      <c r="N4903" s="6">
        <v>1993.6000000000058</v>
      </c>
    </row>
    <row r="4904" spans="1:14" x14ac:dyDescent="0.25">
      <c r="A4904" s="5" t="s">
        <v>1708</v>
      </c>
      <c r="B4904" s="5" t="s">
        <v>1535</v>
      </c>
      <c r="C4904" s="5" t="s">
        <v>42</v>
      </c>
      <c r="D4904" s="5" t="s">
        <v>43</v>
      </c>
      <c r="E4904" s="6">
        <v>322396.76</v>
      </c>
      <c r="F4904" s="6">
        <v>323113.47783251229</v>
      </c>
      <c r="G4904" s="6">
        <v>-716.71783251228044</v>
      </c>
      <c r="H4904" s="6">
        <v>327960.18</v>
      </c>
      <c r="I4904" s="6">
        <v>-5563.4199999999837</v>
      </c>
      <c r="J4904" s="6">
        <v>244735</v>
      </c>
      <c r="K4904" s="6">
        <v>245280</v>
      </c>
      <c r="L4904" s="6">
        <v>-545</v>
      </c>
      <c r="M4904" s="6">
        <v>248959.2</v>
      </c>
      <c r="N4904" s="6">
        <v>-4224.2000000000116</v>
      </c>
    </row>
    <row r="4905" spans="1:14" x14ac:dyDescent="0.25">
      <c r="A4905" s="5" t="s">
        <v>1708</v>
      </c>
      <c r="B4905" s="5" t="s">
        <v>103</v>
      </c>
      <c r="C4905" s="5" t="s">
        <v>42</v>
      </c>
      <c r="D4905" s="5" t="s">
        <v>43</v>
      </c>
      <c r="E4905" s="6">
        <v>1231014.78</v>
      </c>
      <c r="F4905" s="6">
        <v>1230182.2178217822</v>
      </c>
      <c r="G4905" s="6">
        <v>832.56217821780592</v>
      </c>
      <c r="H4905" s="6">
        <v>1242484.04</v>
      </c>
      <c r="I4905" s="6">
        <v>-11469.260000000009</v>
      </c>
      <c r="J4905" s="6">
        <v>245446</v>
      </c>
      <c r="K4905" s="6">
        <v>245280</v>
      </c>
      <c r="L4905" s="6">
        <v>166</v>
      </c>
      <c r="M4905" s="6">
        <v>247732.8</v>
      </c>
      <c r="N4905" s="6">
        <v>-2286.7999999999884</v>
      </c>
    </row>
    <row r="4906" spans="1:14" x14ac:dyDescent="0.25">
      <c r="A4906" s="5" t="s">
        <v>1708</v>
      </c>
      <c r="B4906" s="5" t="s">
        <v>104</v>
      </c>
      <c r="C4906" s="5" t="s">
        <v>42</v>
      </c>
      <c r="D4906" s="5" t="s">
        <v>53</v>
      </c>
      <c r="E4906" s="6">
        <v>1072809.6100000001</v>
      </c>
      <c r="F4906" s="6">
        <v>1071602.1393034824</v>
      </c>
      <c r="G4906" s="6">
        <v>1207.470696517732</v>
      </c>
      <c r="H4906" s="6">
        <v>1076960.1499999999</v>
      </c>
      <c r="I4906" s="6">
        <v>-4150.5399999998044</v>
      </c>
      <c r="J4906" s="6">
        <v>184167</v>
      </c>
      <c r="K4906" s="6">
        <v>183960</v>
      </c>
      <c r="L4906" s="6">
        <v>207</v>
      </c>
      <c r="M4906" s="6">
        <v>184879.8</v>
      </c>
      <c r="N4906" s="6">
        <v>-712.79999999998836</v>
      </c>
    </row>
    <row r="4907" spans="1:14" x14ac:dyDescent="0.25">
      <c r="A4907" s="5" t="s">
        <v>1708</v>
      </c>
      <c r="B4907" s="5" t="s">
        <v>54</v>
      </c>
      <c r="C4907" s="5" t="s">
        <v>42</v>
      </c>
      <c r="D4907" s="5" t="s">
        <v>55</v>
      </c>
      <c r="E4907" s="6">
        <v>12384.19</v>
      </c>
      <c r="F4907" s="6">
        <v>12141.362745098038</v>
      </c>
      <c r="G4907" s="6">
        <v>242.82725490196208</v>
      </c>
      <c r="H4907" s="6">
        <v>12384.19</v>
      </c>
      <c r="I4907" s="6">
        <v>0</v>
      </c>
      <c r="J4907" s="6">
        <v>2251.6709999999998</v>
      </c>
      <c r="K4907" s="6">
        <v>2207.5196078431372</v>
      </c>
      <c r="L4907" s="6">
        <v>44.151392156862585</v>
      </c>
      <c r="M4907" s="6">
        <v>2251.67</v>
      </c>
      <c r="N4907" s="6">
        <v>9.9999999974897946E-4</v>
      </c>
    </row>
    <row r="4908" spans="1:14" x14ac:dyDescent="0.25">
      <c r="A4908" s="5" t="s">
        <v>1709</v>
      </c>
      <c r="B4908" s="5" t="s">
        <v>25</v>
      </c>
      <c r="C4908" s="5" t="s">
        <v>26</v>
      </c>
      <c r="D4908" s="5" t="s">
        <v>27</v>
      </c>
      <c r="E4908" s="6">
        <v>38393.440000000002</v>
      </c>
      <c r="F4908" s="6">
        <v>0</v>
      </c>
      <c r="G4908" s="6">
        <v>38393.440000000002</v>
      </c>
      <c r="H4908" s="6">
        <v>0</v>
      </c>
      <c r="I4908" s="6">
        <v>38393.440000000002</v>
      </c>
      <c r="J4908" s="6">
        <v>0</v>
      </c>
      <c r="K4908" s="6">
        <v>0</v>
      </c>
      <c r="L4908" s="6">
        <v>0</v>
      </c>
      <c r="M4908" s="6">
        <v>0</v>
      </c>
      <c r="N4908" s="6">
        <v>0</v>
      </c>
    </row>
    <row r="4909" spans="1:14" x14ac:dyDescent="0.25">
      <c r="A4909" s="5" t="s">
        <v>1709</v>
      </c>
      <c r="B4909" s="5" t="s">
        <v>30</v>
      </c>
      <c r="C4909" s="5" t="s">
        <v>29</v>
      </c>
      <c r="D4909" s="5" t="s">
        <v>27</v>
      </c>
      <c r="E4909" s="6">
        <v>1402.7</v>
      </c>
      <c r="F4909" s="6">
        <v>0</v>
      </c>
      <c r="G4909" s="6">
        <v>1402.7</v>
      </c>
      <c r="H4909" s="6">
        <v>1409.71</v>
      </c>
      <c r="I4909" s="6">
        <v>-7.0099999999999909</v>
      </c>
      <c r="J4909" s="6">
        <v>0</v>
      </c>
      <c r="K4909" s="6">
        <v>0</v>
      </c>
      <c r="L4909" s="6">
        <v>0</v>
      </c>
      <c r="M4909" s="6">
        <v>0</v>
      </c>
      <c r="N4909" s="6">
        <v>0</v>
      </c>
    </row>
    <row r="4910" spans="1:14" x14ac:dyDescent="0.25">
      <c r="A4910" s="5" t="s">
        <v>1709</v>
      </c>
      <c r="B4910" s="5" t="s">
        <v>31</v>
      </c>
      <c r="C4910" s="5" t="s">
        <v>29</v>
      </c>
      <c r="D4910" s="5" t="s">
        <v>27</v>
      </c>
      <c r="E4910" s="6">
        <v>6291.43</v>
      </c>
      <c r="F4910" s="6">
        <v>0</v>
      </c>
      <c r="G4910" s="6">
        <v>6291.43</v>
      </c>
      <c r="H4910" s="6">
        <v>6322.89</v>
      </c>
      <c r="I4910" s="6">
        <v>-31.460000000000036</v>
      </c>
      <c r="J4910" s="6">
        <v>0</v>
      </c>
      <c r="K4910" s="6">
        <v>0</v>
      </c>
      <c r="L4910" s="6">
        <v>0</v>
      </c>
      <c r="M4910" s="6">
        <v>0</v>
      </c>
      <c r="N4910" s="6">
        <v>0</v>
      </c>
    </row>
    <row r="4911" spans="1:14" x14ac:dyDescent="0.25">
      <c r="A4911" s="5" t="s">
        <v>1709</v>
      </c>
      <c r="B4911" s="5" t="s">
        <v>32</v>
      </c>
      <c r="C4911" s="5" t="s">
        <v>33</v>
      </c>
      <c r="D4911" s="5" t="s">
        <v>27</v>
      </c>
      <c r="E4911" s="6">
        <v>12375.39</v>
      </c>
      <c r="F4911" s="6">
        <v>0</v>
      </c>
      <c r="G4911" s="6">
        <v>12375.39</v>
      </c>
      <c r="H4911" s="6">
        <v>14201.64</v>
      </c>
      <c r="I4911" s="6">
        <v>-1826.25</v>
      </c>
      <c r="J4911" s="6">
        <v>30.5</v>
      </c>
      <c r="K4911" s="6">
        <v>0</v>
      </c>
      <c r="L4911" s="6">
        <v>30.5</v>
      </c>
      <c r="M4911" s="6">
        <v>35.000999999999998</v>
      </c>
      <c r="N4911" s="6">
        <v>-4.5009999999999977</v>
      </c>
    </row>
    <row r="4912" spans="1:14" x14ac:dyDescent="0.25">
      <c r="A4912" s="5" t="s">
        <v>1709</v>
      </c>
      <c r="B4912" s="5" t="s">
        <v>28</v>
      </c>
      <c r="C4912" s="5" t="s">
        <v>29</v>
      </c>
      <c r="D4912" s="5" t="s">
        <v>27</v>
      </c>
      <c r="E4912" s="6">
        <v>44824.15</v>
      </c>
      <c r="F4912" s="6">
        <v>0</v>
      </c>
      <c r="G4912" s="6">
        <v>44824.15</v>
      </c>
      <c r="H4912" s="6">
        <v>45048.27</v>
      </c>
      <c r="I4912" s="6">
        <v>-224.11999999999534</v>
      </c>
      <c r="J4912" s="6">
        <v>0</v>
      </c>
      <c r="K4912" s="6">
        <v>0</v>
      </c>
      <c r="L4912" s="6">
        <v>0</v>
      </c>
      <c r="M4912" s="6">
        <v>0</v>
      </c>
      <c r="N4912" s="6">
        <v>0</v>
      </c>
    </row>
    <row r="4913" spans="1:14" x14ac:dyDescent="0.25">
      <c r="A4913" s="5" t="s">
        <v>1709</v>
      </c>
      <c r="B4913" s="5" t="s">
        <v>34</v>
      </c>
      <c r="C4913" s="5" t="s">
        <v>33</v>
      </c>
      <c r="D4913" s="5" t="s">
        <v>27</v>
      </c>
      <c r="E4913" s="6">
        <v>55327</v>
      </c>
      <c r="F4913" s="6">
        <v>0</v>
      </c>
      <c r="G4913" s="6">
        <v>55327</v>
      </c>
      <c r="H4913" s="6">
        <v>63491.72</v>
      </c>
      <c r="I4913" s="6">
        <v>-8164.7200000000012</v>
      </c>
      <c r="J4913" s="6">
        <v>30.5</v>
      </c>
      <c r="K4913" s="6">
        <v>0</v>
      </c>
      <c r="L4913" s="6">
        <v>30.5</v>
      </c>
      <c r="M4913" s="6">
        <v>35.000999999999998</v>
      </c>
      <c r="N4913" s="6">
        <v>-4.5009999999999977</v>
      </c>
    </row>
    <row r="4914" spans="1:14" x14ac:dyDescent="0.25">
      <c r="A4914" s="5" t="s">
        <v>1709</v>
      </c>
      <c r="B4914" s="5" t="s">
        <v>35</v>
      </c>
      <c r="C4914" s="5" t="s">
        <v>33</v>
      </c>
      <c r="D4914" s="5" t="s">
        <v>27</v>
      </c>
      <c r="E4914" s="6">
        <v>65158.07</v>
      </c>
      <c r="F4914" s="6">
        <v>0</v>
      </c>
      <c r="G4914" s="6">
        <v>65158.07</v>
      </c>
      <c r="H4914" s="6">
        <v>74771.490000000005</v>
      </c>
      <c r="I4914" s="6">
        <v>-9613.4200000000055</v>
      </c>
      <c r="J4914" s="6">
        <v>640.5</v>
      </c>
      <c r="K4914" s="6">
        <v>0</v>
      </c>
      <c r="L4914" s="6">
        <v>640.5</v>
      </c>
      <c r="M4914" s="6">
        <v>734.99900000000002</v>
      </c>
      <c r="N4914" s="6">
        <v>-94.499000000000024</v>
      </c>
    </row>
    <row r="4915" spans="1:14" x14ac:dyDescent="0.25">
      <c r="A4915" s="5" t="s">
        <v>1709</v>
      </c>
      <c r="B4915" s="5" t="s">
        <v>36</v>
      </c>
      <c r="C4915" s="5" t="s">
        <v>29</v>
      </c>
      <c r="D4915" s="5" t="s">
        <v>27</v>
      </c>
      <c r="E4915" s="6">
        <v>80850.42</v>
      </c>
      <c r="F4915" s="6">
        <v>0</v>
      </c>
      <c r="G4915" s="6">
        <v>80850.42</v>
      </c>
      <c r="H4915" s="6">
        <v>81254.67</v>
      </c>
      <c r="I4915" s="6">
        <v>-404.25</v>
      </c>
      <c r="J4915" s="6">
        <v>0</v>
      </c>
      <c r="K4915" s="6">
        <v>0</v>
      </c>
      <c r="L4915" s="6">
        <v>0</v>
      </c>
      <c r="M4915" s="6">
        <v>0</v>
      </c>
      <c r="N4915" s="6">
        <v>0</v>
      </c>
    </row>
    <row r="4916" spans="1:14" x14ac:dyDescent="0.25">
      <c r="A4916" s="5" t="s">
        <v>1709</v>
      </c>
      <c r="B4916" s="5" t="s">
        <v>37</v>
      </c>
      <c r="C4916" s="5" t="s">
        <v>29</v>
      </c>
      <c r="D4916" s="5" t="s">
        <v>27</v>
      </c>
      <c r="E4916" s="6">
        <v>177252.36</v>
      </c>
      <c r="F4916" s="6">
        <v>0</v>
      </c>
      <c r="G4916" s="6">
        <v>177252.36</v>
      </c>
      <c r="H4916" s="6">
        <v>178138.62</v>
      </c>
      <c r="I4916" s="6">
        <v>-886.26000000000931</v>
      </c>
      <c r="J4916" s="6">
        <v>0</v>
      </c>
      <c r="K4916" s="6">
        <v>0</v>
      </c>
      <c r="L4916" s="6">
        <v>0</v>
      </c>
      <c r="M4916" s="6">
        <v>0</v>
      </c>
      <c r="N4916" s="6">
        <v>0</v>
      </c>
    </row>
    <row r="4917" spans="1:14" x14ac:dyDescent="0.25">
      <c r="A4917" s="5" t="s">
        <v>1709</v>
      </c>
      <c r="B4917" s="5" t="s">
        <v>1533</v>
      </c>
      <c r="C4917" s="5" t="s">
        <v>39</v>
      </c>
      <c r="D4917" s="5" t="s">
        <v>40</v>
      </c>
      <c r="E4917" s="6">
        <v>-4647902.7</v>
      </c>
      <c r="F4917" s="6">
        <v>0</v>
      </c>
      <c r="G4917" s="6">
        <v>-4647902.7</v>
      </c>
      <c r="H4917" s="6">
        <v>-4647902.78</v>
      </c>
      <c r="I4917" s="6">
        <v>8.0000000074505806E-2</v>
      </c>
      <c r="J4917" s="6">
        <v>-25550</v>
      </c>
      <c r="K4917" s="6">
        <v>0</v>
      </c>
      <c r="L4917" s="6">
        <v>-25550</v>
      </c>
      <c r="M4917" s="6">
        <v>-25550</v>
      </c>
      <c r="N4917" s="6">
        <v>0</v>
      </c>
    </row>
    <row r="4918" spans="1:14" x14ac:dyDescent="0.25">
      <c r="A4918" s="5" t="s">
        <v>1709</v>
      </c>
      <c r="B4918" s="5" t="s">
        <v>92</v>
      </c>
      <c r="C4918" s="5" t="s">
        <v>42</v>
      </c>
      <c r="D4918" s="5" t="s">
        <v>43</v>
      </c>
      <c r="E4918" s="6">
        <v>2446.09</v>
      </c>
      <c r="F4918" s="6">
        <v>2174.8118811881186</v>
      </c>
      <c r="G4918" s="6">
        <v>271.27811881188154</v>
      </c>
      <c r="H4918" s="6">
        <v>2196.56</v>
      </c>
      <c r="I4918" s="6">
        <v>249.5300000000002</v>
      </c>
      <c r="J4918" s="6">
        <v>28737</v>
      </c>
      <c r="K4918" s="6">
        <v>25550</v>
      </c>
      <c r="L4918" s="6">
        <v>3187</v>
      </c>
      <c r="M4918" s="6">
        <v>25805.5</v>
      </c>
      <c r="N4918" s="6">
        <v>2931.5</v>
      </c>
    </row>
    <row r="4919" spans="1:14" x14ac:dyDescent="0.25">
      <c r="A4919" s="5" t="s">
        <v>1709</v>
      </c>
      <c r="B4919" s="5" t="s">
        <v>482</v>
      </c>
      <c r="C4919" s="5" t="s">
        <v>42</v>
      </c>
      <c r="D4919" s="5" t="s">
        <v>43</v>
      </c>
      <c r="E4919" s="6">
        <v>16854.080000000002</v>
      </c>
      <c r="F4919" s="6">
        <v>16804.748768472906</v>
      </c>
      <c r="G4919" s="6">
        <v>49.331231527095952</v>
      </c>
      <c r="H4919" s="6">
        <v>17056.82</v>
      </c>
      <c r="I4919" s="6">
        <v>-202.73999999999796</v>
      </c>
      <c r="J4919" s="6">
        <v>307500</v>
      </c>
      <c r="K4919" s="6">
        <v>306600</v>
      </c>
      <c r="L4919" s="6">
        <v>900</v>
      </c>
      <c r="M4919" s="6">
        <v>311199</v>
      </c>
      <c r="N4919" s="6">
        <v>-3699</v>
      </c>
    </row>
    <row r="4920" spans="1:14" x14ac:dyDescent="0.25">
      <c r="A4920" s="5" t="s">
        <v>1709</v>
      </c>
      <c r="B4920" s="5" t="s">
        <v>44</v>
      </c>
      <c r="C4920" s="5" t="s">
        <v>42</v>
      </c>
      <c r="D4920" s="5" t="s">
        <v>43</v>
      </c>
      <c r="E4920" s="6">
        <v>26498.799999999999</v>
      </c>
      <c r="F4920" s="6">
        <v>26469.800995024874</v>
      </c>
      <c r="G4920" s="6">
        <v>28.99900497512499</v>
      </c>
      <c r="H4920" s="6">
        <v>26602.15</v>
      </c>
      <c r="I4920" s="6">
        <v>-103.35000000000218</v>
      </c>
      <c r="J4920" s="6">
        <v>25578</v>
      </c>
      <c r="K4920" s="6">
        <v>25550</v>
      </c>
      <c r="L4920" s="6">
        <v>28</v>
      </c>
      <c r="M4920" s="6">
        <v>25677.75</v>
      </c>
      <c r="N4920" s="6">
        <v>-99.75</v>
      </c>
    </row>
    <row r="4921" spans="1:14" x14ac:dyDescent="0.25">
      <c r="A4921" s="5" t="s">
        <v>1709</v>
      </c>
      <c r="B4921" s="5" t="s">
        <v>99</v>
      </c>
      <c r="C4921" s="5" t="s">
        <v>42</v>
      </c>
      <c r="D4921" s="5" t="s">
        <v>43</v>
      </c>
      <c r="E4921" s="6">
        <v>73108.98</v>
      </c>
      <c r="F4921" s="6">
        <v>73013.724137931029</v>
      </c>
      <c r="G4921" s="6">
        <v>95.255862068966962</v>
      </c>
      <c r="H4921" s="6">
        <v>74108.929999999993</v>
      </c>
      <c r="I4921" s="6">
        <v>-999.94999999999709</v>
      </c>
      <c r="J4921" s="6">
        <v>307000</v>
      </c>
      <c r="K4921" s="6">
        <v>306600</v>
      </c>
      <c r="L4921" s="6">
        <v>400</v>
      </c>
      <c r="M4921" s="6">
        <v>311199</v>
      </c>
      <c r="N4921" s="6">
        <v>-4199</v>
      </c>
    </row>
    <row r="4922" spans="1:14" x14ac:dyDescent="0.25">
      <c r="A4922" s="5" t="s">
        <v>1709</v>
      </c>
      <c r="B4922" s="5" t="s">
        <v>1505</v>
      </c>
      <c r="C4922" s="5" t="s">
        <v>42</v>
      </c>
      <c r="D4922" s="5" t="s">
        <v>43</v>
      </c>
      <c r="E4922" s="6">
        <v>87591.38</v>
      </c>
      <c r="F4922" s="6">
        <v>87335.014778325116</v>
      </c>
      <c r="G4922" s="6">
        <v>256.36522167488874</v>
      </c>
      <c r="H4922" s="6">
        <v>88645.04</v>
      </c>
      <c r="I4922" s="6">
        <v>-1053.6599999999889</v>
      </c>
      <c r="J4922" s="6">
        <v>307500</v>
      </c>
      <c r="K4922" s="6">
        <v>306600</v>
      </c>
      <c r="L4922" s="6">
        <v>900</v>
      </c>
      <c r="M4922" s="6">
        <v>311199</v>
      </c>
      <c r="N4922" s="6">
        <v>-3699</v>
      </c>
    </row>
    <row r="4923" spans="1:14" x14ac:dyDescent="0.25">
      <c r="A4923" s="5" t="s">
        <v>1709</v>
      </c>
      <c r="B4923" s="5" t="s">
        <v>47</v>
      </c>
      <c r="C4923" s="5" t="s">
        <v>42</v>
      </c>
      <c r="D4923" s="5" t="s">
        <v>43</v>
      </c>
      <c r="E4923" s="6">
        <v>144222.32999999999</v>
      </c>
      <c r="F4923" s="6">
        <v>144160.25490196078</v>
      </c>
      <c r="G4923" s="6">
        <v>62.075098039204022</v>
      </c>
      <c r="H4923" s="6">
        <v>147043.46</v>
      </c>
      <c r="I4923" s="6">
        <v>-2821.1300000000047</v>
      </c>
      <c r="J4923" s="6">
        <v>306732</v>
      </c>
      <c r="K4923" s="6">
        <v>306600</v>
      </c>
      <c r="L4923" s="6">
        <v>132</v>
      </c>
      <c r="M4923" s="6">
        <v>312732</v>
      </c>
      <c r="N4923" s="6">
        <v>-6000</v>
      </c>
    </row>
    <row r="4924" spans="1:14" x14ac:dyDescent="0.25">
      <c r="A4924" s="5" t="s">
        <v>1709</v>
      </c>
      <c r="B4924" s="5" t="s">
        <v>1534</v>
      </c>
      <c r="C4924" s="5" t="s">
        <v>42</v>
      </c>
      <c r="D4924" s="5" t="s">
        <v>43</v>
      </c>
      <c r="E4924" s="6">
        <v>160981.51999999999</v>
      </c>
      <c r="F4924" s="6">
        <v>160454</v>
      </c>
      <c r="G4924" s="6">
        <v>527.51999999998952</v>
      </c>
      <c r="H4924" s="6">
        <v>162860.81</v>
      </c>
      <c r="I4924" s="6">
        <v>-1879.2900000000081</v>
      </c>
      <c r="J4924" s="6">
        <v>25634</v>
      </c>
      <c r="K4924" s="6">
        <v>25550</v>
      </c>
      <c r="L4924" s="6">
        <v>84</v>
      </c>
      <c r="M4924" s="6">
        <v>25933.25</v>
      </c>
      <c r="N4924" s="6">
        <v>-299.25</v>
      </c>
    </row>
    <row r="4925" spans="1:14" x14ac:dyDescent="0.25">
      <c r="A4925" s="5" t="s">
        <v>1709</v>
      </c>
      <c r="B4925" s="5" t="s">
        <v>1364</v>
      </c>
      <c r="C4925" s="5" t="s">
        <v>42</v>
      </c>
      <c r="D4925" s="5" t="s">
        <v>43</v>
      </c>
      <c r="E4925" s="6">
        <v>322083.08</v>
      </c>
      <c r="F4925" s="6">
        <v>318962.10945273633</v>
      </c>
      <c r="G4925" s="6">
        <v>3120.9705472636851</v>
      </c>
      <c r="H4925" s="6">
        <v>320556.92</v>
      </c>
      <c r="I4925" s="6">
        <v>1526.1600000000326</v>
      </c>
      <c r="J4925" s="6">
        <v>309600</v>
      </c>
      <c r="K4925" s="6">
        <v>306600</v>
      </c>
      <c r="L4925" s="6">
        <v>3000</v>
      </c>
      <c r="M4925" s="6">
        <v>308133</v>
      </c>
      <c r="N4925" s="6">
        <v>1467</v>
      </c>
    </row>
    <row r="4926" spans="1:14" x14ac:dyDescent="0.25">
      <c r="A4926" s="5" t="s">
        <v>1709</v>
      </c>
      <c r="B4926" s="5" t="s">
        <v>1535</v>
      </c>
      <c r="C4926" s="5" t="s">
        <v>42</v>
      </c>
      <c r="D4926" s="5" t="s">
        <v>43</v>
      </c>
      <c r="E4926" s="6">
        <v>436860.52</v>
      </c>
      <c r="F4926" s="6">
        <v>423061.70443349757</v>
      </c>
      <c r="G4926" s="6">
        <v>13798.815566502453</v>
      </c>
      <c r="H4926" s="6">
        <v>429407.63</v>
      </c>
      <c r="I4926" s="6">
        <v>7452.890000000014</v>
      </c>
      <c r="J4926" s="6">
        <v>316600</v>
      </c>
      <c r="K4926" s="6">
        <v>306600</v>
      </c>
      <c r="L4926" s="6">
        <v>10000</v>
      </c>
      <c r="M4926" s="6">
        <v>311199</v>
      </c>
      <c r="N4926" s="6">
        <v>5401</v>
      </c>
    </row>
    <row r="4927" spans="1:14" x14ac:dyDescent="0.25">
      <c r="A4927" s="5" t="s">
        <v>1709</v>
      </c>
      <c r="B4927" s="5" t="s">
        <v>103</v>
      </c>
      <c r="C4927" s="5" t="s">
        <v>42</v>
      </c>
      <c r="D4927" s="5" t="s">
        <v>43</v>
      </c>
      <c r="E4927" s="6">
        <v>1540395.98</v>
      </c>
      <c r="F4927" s="6">
        <v>1537727.7722772278</v>
      </c>
      <c r="G4927" s="6">
        <v>2668.2077227721456</v>
      </c>
      <c r="H4927" s="6">
        <v>1553105.05</v>
      </c>
      <c r="I4927" s="6">
        <v>-12709.070000000065</v>
      </c>
      <c r="J4927" s="6">
        <v>307132</v>
      </c>
      <c r="K4927" s="6">
        <v>306600</v>
      </c>
      <c r="L4927" s="6">
        <v>532</v>
      </c>
      <c r="M4927" s="6">
        <v>309666</v>
      </c>
      <c r="N4927" s="6">
        <v>-2534</v>
      </c>
    </row>
    <row r="4928" spans="1:14" x14ac:dyDescent="0.25">
      <c r="A4928" s="5" t="s">
        <v>1709</v>
      </c>
      <c r="B4928" s="5" t="s">
        <v>104</v>
      </c>
      <c r="C4928" s="5" t="s">
        <v>42</v>
      </c>
      <c r="D4928" s="5" t="s">
        <v>53</v>
      </c>
      <c r="E4928" s="6">
        <v>1339504.74</v>
      </c>
      <c r="F4928" s="6">
        <v>1339502.6666666667</v>
      </c>
      <c r="G4928" s="6">
        <v>2.0733333332464099</v>
      </c>
      <c r="H4928" s="6">
        <v>1346200.18</v>
      </c>
      <c r="I4928" s="6">
        <v>-6695.4399999999441</v>
      </c>
      <c r="J4928" s="6">
        <v>229950</v>
      </c>
      <c r="K4928" s="6">
        <v>229950</v>
      </c>
      <c r="L4928" s="6">
        <v>0</v>
      </c>
      <c r="M4928" s="6">
        <v>231099.75</v>
      </c>
      <c r="N4928" s="6">
        <v>-1149.75</v>
      </c>
    </row>
    <row r="4929" spans="1:14" x14ac:dyDescent="0.25">
      <c r="A4929" s="5" t="s">
        <v>1709</v>
      </c>
      <c r="B4929" s="5" t="s">
        <v>54</v>
      </c>
      <c r="C4929" s="5" t="s">
        <v>42</v>
      </c>
      <c r="D4929" s="5" t="s">
        <v>55</v>
      </c>
      <c r="E4929" s="6">
        <v>15480.24</v>
      </c>
      <c r="F4929" s="6">
        <v>15176.696078431372</v>
      </c>
      <c r="G4929" s="6">
        <v>303.54392156862741</v>
      </c>
      <c r="H4929" s="6">
        <v>15480.23</v>
      </c>
      <c r="I4929" s="6">
        <v>1.0000000000218279E-2</v>
      </c>
      <c r="J4929" s="6">
        <v>2814.5880000000002</v>
      </c>
      <c r="K4929" s="6">
        <v>2759.4000000000005</v>
      </c>
      <c r="L4929" s="6">
        <v>55.187999999999647</v>
      </c>
      <c r="M4929" s="6">
        <v>2814.5880000000002</v>
      </c>
      <c r="N4929" s="6">
        <v>0</v>
      </c>
    </row>
    <row r="4930" spans="1:14" x14ac:dyDescent="0.25">
      <c r="A4930" s="5" t="s">
        <v>1710</v>
      </c>
      <c r="B4930" s="5" t="s">
        <v>25</v>
      </c>
      <c r="C4930" s="5" t="s">
        <v>26</v>
      </c>
      <c r="D4930" s="5" t="s">
        <v>27</v>
      </c>
      <c r="E4930" s="6">
        <v>89.71</v>
      </c>
      <c r="F4930" s="6">
        <v>0</v>
      </c>
      <c r="G4930" s="6">
        <v>89.71</v>
      </c>
      <c r="H4930" s="6">
        <v>0</v>
      </c>
      <c r="I4930" s="6">
        <v>89.71</v>
      </c>
      <c r="J4930" s="6">
        <v>0</v>
      </c>
      <c r="K4930" s="6">
        <v>0</v>
      </c>
      <c r="L4930" s="6">
        <v>0</v>
      </c>
      <c r="M4930" s="6">
        <v>0</v>
      </c>
      <c r="N4930" s="6">
        <v>0</v>
      </c>
    </row>
    <row r="4931" spans="1:14" x14ac:dyDescent="0.25">
      <c r="A4931" s="5" t="s">
        <v>1710</v>
      </c>
      <c r="B4931" s="5" t="s">
        <v>30</v>
      </c>
      <c r="C4931" s="5" t="s">
        <v>29</v>
      </c>
      <c r="D4931" s="5" t="s">
        <v>27</v>
      </c>
      <c r="E4931" s="6">
        <v>559.16</v>
      </c>
      <c r="F4931" s="6">
        <v>0</v>
      </c>
      <c r="G4931" s="6">
        <v>559.16</v>
      </c>
      <c r="H4931" s="6">
        <v>565.04</v>
      </c>
      <c r="I4931" s="6">
        <v>-5.8799999999999955</v>
      </c>
      <c r="J4931" s="6">
        <v>0</v>
      </c>
      <c r="K4931" s="6">
        <v>0</v>
      </c>
      <c r="L4931" s="6">
        <v>0</v>
      </c>
      <c r="M4931" s="6">
        <v>0</v>
      </c>
      <c r="N4931" s="6">
        <v>0</v>
      </c>
    </row>
    <row r="4932" spans="1:14" x14ac:dyDescent="0.25">
      <c r="A4932" s="5" t="s">
        <v>1710</v>
      </c>
      <c r="B4932" s="5" t="s">
        <v>31</v>
      </c>
      <c r="C4932" s="5" t="s">
        <v>29</v>
      </c>
      <c r="D4932" s="5" t="s">
        <v>27</v>
      </c>
      <c r="E4932" s="6">
        <v>2507.98</v>
      </c>
      <c r="F4932" s="6">
        <v>0</v>
      </c>
      <c r="G4932" s="6">
        <v>2507.98</v>
      </c>
      <c r="H4932" s="6">
        <v>2534.35</v>
      </c>
      <c r="I4932" s="6">
        <v>-26.369999999999891</v>
      </c>
      <c r="J4932" s="6">
        <v>0</v>
      </c>
      <c r="K4932" s="6">
        <v>0</v>
      </c>
      <c r="L4932" s="6">
        <v>0</v>
      </c>
      <c r="M4932" s="6">
        <v>0</v>
      </c>
      <c r="N4932" s="6">
        <v>0</v>
      </c>
    </row>
    <row r="4933" spans="1:14" x14ac:dyDescent="0.25">
      <c r="A4933" s="5" t="s">
        <v>1710</v>
      </c>
      <c r="B4933" s="5" t="s">
        <v>32</v>
      </c>
      <c r="C4933" s="5" t="s">
        <v>33</v>
      </c>
      <c r="D4933" s="5" t="s">
        <v>27</v>
      </c>
      <c r="E4933" s="6">
        <v>5177.37</v>
      </c>
      <c r="F4933" s="6">
        <v>0</v>
      </c>
      <c r="G4933" s="6">
        <v>5177.37</v>
      </c>
      <c r="H4933" s="6">
        <v>5692.33</v>
      </c>
      <c r="I4933" s="6">
        <v>-514.96</v>
      </c>
      <c r="J4933" s="6">
        <v>12.76</v>
      </c>
      <c r="K4933" s="6">
        <v>0</v>
      </c>
      <c r="L4933" s="6">
        <v>12.76</v>
      </c>
      <c r="M4933" s="6">
        <v>14.029</v>
      </c>
      <c r="N4933" s="6">
        <v>-1.2690000000000001</v>
      </c>
    </row>
    <row r="4934" spans="1:14" x14ac:dyDescent="0.25">
      <c r="A4934" s="5" t="s">
        <v>1710</v>
      </c>
      <c r="B4934" s="5" t="s">
        <v>28</v>
      </c>
      <c r="C4934" s="5" t="s">
        <v>29</v>
      </c>
      <c r="D4934" s="5" t="s">
        <v>27</v>
      </c>
      <c r="E4934" s="6">
        <v>17868.45</v>
      </c>
      <c r="F4934" s="6">
        <v>0</v>
      </c>
      <c r="G4934" s="6">
        <v>17868.45</v>
      </c>
      <c r="H4934" s="6">
        <v>18056.34</v>
      </c>
      <c r="I4934" s="6">
        <v>-187.88999999999942</v>
      </c>
      <c r="J4934" s="6">
        <v>0</v>
      </c>
      <c r="K4934" s="6">
        <v>0</v>
      </c>
      <c r="L4934" s="6">
        <v>0</v>
      </c>
      <c r="M4934" s="6">
        <v>0</v>
      </c>
      <c r="N4934" s="6">
        <v>0</v>
      </c>
    </row>
    <row r="4935" spans="1:14" x14ac:dyDescent="0.25">
      <c r="A4935" s="5" t="s">
        <v>1710</v>
      </c>
      <c r="B4935" s="5" t="s">
        <v>34</v>
      </c>
      <c r="C4935" s="5" t="s">
        <v>33</v>
      </c>
      <c r="D4935" s="5" t="s">
        <v>27</v>
      </c>
      <c r="E4935" s="6">
        <v>23146.639999999999</v>
      </c>
      <c r="F4935" s="6">
        <v>0</v>
      </c>
      <c r="G4935" s="6">
        <v>23146.639999999999</v>
      </c>
      <c r="H4935" s="6">
        <v>25448.87</v>
      </c>
      <c r="I4935" s="6">
        <v>-2302.2299999999996</v>
      </c>
      <c r="J4935" s="6">
        <v>12.76</v>
      </c>
      <c r="K4935" s="6">
        <v>0</v>
      </c>
      <c r="L4935" s="6">
        <v>12.76</v>
      </c>
      <c r="M4935" s="6">
        <v>14.029</v>
      </c>
      <c r="N4935" s="6">
        <v>-1.2690000000000001</v>
      </c>
    </row>
    <row r="4936" spans="1:14" x14ac:dyDescent="0.25">
      <c r="A4936" s="5" t="s">
        <v>1710</v>
      </c>
      <c r="B4936" s="5" t="s">
        <v>35</v>
      </c>
      <c r="C4936" s="5" t="s">
        <v>33</v>
      </c>
      <c r="D4936" s="5" t="s">
        <v>27</v>
      </c>
      <c r="E4936" s="6">
        <v>27259.57</v>
      </c>
      <c r="F4936" s="6">
        <v>0</v>
      </c>
      <c r="G4936" s="6">
        <v>27259.57</v>
      </c>
      <c r="H4936" s="6">
        <v>29970.05</v>
      </c>
      <c r="I4936" s="6">
        <v>-2710.4799999999996</v>
      </c>
      <c r="J4936" s="6">
        <v>267.95999999999998</v>
      </c>
      <c r="K4936" s="6">
        <v>0</v>
      </c>
      <c r="L4936" s="6">
        <v>267.95999999999998</v>
      </c>
      <c r="M4936" s="6">
        <v>294.60399999999998</v>
      </c>
      <c r="N4936" s="6">
        <v>-26.644000000000005</v>
      </c>
    </row>
    <row r="4937" spans="1:14" x14ac:dyDescent="0.25">
      <c r="A4937" s="5" t="s">
        <v>1710</v>
      </c>
      <c r="B4937" s="5" t="s">
        <v>36</v>
      </c>
      <c r="C4937" s="5" t="s">
        <v>29</v>
      </c>
      <c r="D4937" s="5" t="s">
        <v>27</v>
      </c>
      <c r="E4937" s="6">
        <v>32229.77</v>
      </c>
      <c r="F4937" s="6">
        <v>0</v>
      </c>
      <c r="G4937" s="6">
        <v>32229.77</v>
      </c>
      <c r="H4937" s="6">
        <v>32568.65</v>
      </c>
      <c r="I4937" s="6">
        <v>-338.88000000000102</v>
      </c>
      <c r="J4937" s="6">
        <v>0</v>
      </c>
      <c r="K4937" s="6">
        <v>0</v>
      </c>
      <c r="L4937" s="6">
        <v>0</v>
      </c>
      <c r="M4937" s="6">
        <v>0</v>
      </c>
      <c r="N4937" s="6">
        <v>0</v>
      </c>
    </row>
    <row r="4938" spans="1:14" x14ac:dyDescent="0.25">
      <c r="A4938" s="5" t="s">
        <v>1710</v>
      </c>
      <c r="B4938" s="5" t="s">
        <v>37</v>
      </c>
      <c r="C4938" s="5" t="s">
        <v>29</v>
      </c>
      <c r="D4938" s="5" t="s">
        <v>27</v>
      </c>
      <c r="E4938" s="6">
        <v>70658.899999999994</v>
      </c>
      <c r="F4938" s="6">
        <v>0</v>
      </c>
      <c r="G4938" s="6">
        <v>70658.899999999994</v>
      </c>
      <c r="H4938" s="6">
        <v>71401.86</v>
      </c>
      <c r="I4938" s="6">
        <v>-742.9600000000064</v>
      </c>
      <c r="J4938" s="6">
        <v>0</v>
      </c>
      <c r="K4938" s="6">
        <v>0</v>
      </c>
      <c r="L4938" s="6">
        <v>0</v>
      </c>
      <c r="M4938" s="6">
        <v>0</v>
      </c>
      <c r="N4938" s="6">
        <v>0</v>
      </c>
    </row>
    <row r="4939" spans="1:14" x14ac:dyDescent="0.25">
      <c r="A4939" s="5" t="s">
        <v>1710</v>
      </c>
      <c r="B4939" s="5" t="s">
        <v>1533</v>
      </c>
      <c r="C4939" s="5" t="s">
        <v>39</v>
      </c>
      <c r="D4939" s="5" t="s">
        <v>40</v>
      </c>
      <c r="E4939" s="6">
        <v>-1862981.27</v>
      </c>
      <c r="F4939" s="6">
        <v>0</v>
      </c>
      <c r="G4939" s="6">
        <v>-1862981.27</v>
      </c>
      <c r="H4939" s="6">
        <v>-1862981.3</v>
      </c>
      <c r="I4939" s="6">
        <v>3.0000000027939677E-2</v>
      </c>
      <c r="J4939" s="6">
        <v>-10241</v>
      </c>
      <c r="K4939" s="6">
        <v>0</v>
      </c>
      <c r="L4939" s="6">
        <v>-10241</v>
      </c>
      <c r="M4939" s="6">
        <v>-10241</v>
      </c>
      <c r="N4939" s="6">
        <v>0</v>
      </c>
    </row>
    <row r="4940" spans="1:14" x14ac:dyDescent="0.25">
      <c r="A4940" s="5" t="s">
        <v>1710</v>
      </c>
      <c r="B4940" s="5" t="s">
        <v>50</v>
      </c>
      <c r="C4940" s="5" t="s">
        <v>42</v>
      </c>
      <c r="D4940" s="5" t="s">
        <v>43</v>
      </c>
      <c r="E4940" s="6">
        <v>92866.48</v>
      </c>
      <c r="F4940" s="6">
        <v>0</v>
      </c>
      <c r="G4940" s="6">
        <v>92866.48</v>
      </c>
      <c r="H4940" s="6">
        <v>0</v>
      </c>
      <c r="I4940" s="6">
        <v>92866.48</v>
      </c>
      <c r="J4940" s="6">
        <v>74500</v>
      </c>
      <c r="K4940" s="6">
        <v>0</v>
      </c>
      <c r="L4940" s="6">
        <v>74500</v>
      </c>
      <c r="M4940" s="6">
        <v>0</v>
      </c>
      <c r="N4940" s="6">
        <v>74500</v>
      </c>
    </row>
    <row r="4941" spans="1:14" x14ac:dyDescent="0.25">
      <c r="A4941" s="5" t="s">
        <v>1710</v>
      </c>
      <c r="B4941" s="5" t="s">
        <v>92</v>
      </c>
      <c r="C4941" s="5" t="s">
        <v>42</v>
      </c>
      <c r="D4941" s="5" t="s">
        <v>43</v>
      </c>
      <c r="E4941" s="6">
        <v>955.04</v>
      </c>
      <c r="F4941" s="6">
        <v>871.71287128712868</v>
      </c>
      <c r="G4941" s="6">
        <v>83.327128712871286</v>
      </c>
      <c r="H4941" s="6">
        <v>880.43</v>
      </c>
      <c r="I4941" s="6">
        <v>74.610000000000014</v>
      </c>
      <c r="J4941" s="6">
        <v>11220</v>
      </c>
      <c r="K4941" s="6">
        <v>10241</v>
      </c>
      <c r="L4941" s="6">
        <v>979</v>
      </c>
      <c r="M4941" s="6">
        <v>10343.41</v>
      </c>
      <c r="N4941" s="6">
        <v>876.59000000000015</v>
      </c>
    </row>
    <row r="4942" spans="1:14" x14ac:dyDescent="0.25">
      <c r="A4942" s="5" t="s">
        <v>1710</v>
      </c>
      <c r="B4942" s="5" t="s">
        <v>482</v>
      </c>
      <c r="C4942" s="5" t="s">
        <v>42</v>
      </c>
      <c r="D4942" s="5" t="s">
        <v>43</v>
      </c>
      <c r="E4942" s="6">
        <v>6755.33</v>
      </c>
      <c r="F4942" s="6">
        <v>6735.7142857142853</v>
      </c>
      <c r="G4942" s="6">
        <v>19.615714285714603</v>
      </c>
      <c r="H4942" s="6">
        <v>6836.75</v>
      </c>
      <c r="I4942" s="6">
        <v>-81.420000000000073</v>
      </c>
      <c r="J4942" s="6">
        <v>123250</v>
      </c>
      <c r="K4942" s="6">
        <v>122892</v>
      </c>
      <c r="L4942" s="6">
        <v>358</v>
      </c>
      <c r="M4942" s="6">
        <v>124735.38</v>
      </c>
      <c r="N4942" s="6">
        <v>-1485.3800000000047</v>
      </c>
    </row>
    <row r="4943" spans="1:14" x14ac:dyDescent="0.25">
      <c r="A4943" s="5" t="s">
        <v>1710</v>
      </c>
      <c r="B4943" s="5" t="s">
        <v>44</v>
      </c>
      <c r="C4943" s="5" t="s">
        <v>42</v>
      </c>
      <c r="D4943" s="5" t="s">
        <v>43</v>
      </c>
      <c r="E4943" s="6">
        <v>10615.89</v>
      </c>
      <c r="F4943" s="6">
        <v>10609.671641791045</v>
      </c>
      <c r="G4943" s="6">
        <v>6.218358208954669</v>
      </c>
      <c r="H4943" s="6">
        <v>10662.72</v>
      </c>
      <c r="I4943" s="6">
        <v>-46.829999999999927</v>
      </c>
      <c r="J4943" s="6">
        <v>10247</v>
      </c>
      <c r="K4943" s="6">
        <v>10241</v>
      </c>
      <c r="L4943" s="6">
        <v>6</v>
      </c>
      <c r="M4943" s="6">
        <v>10292.205</v>
      </c>
      <c r="N4943" s="6">
        <v>-45.204999999999927</v>
      </c>
    </row>
    <row r="4944" spans="1:14" x14ac:dyDescent="0.25">
      <c r="A4944" s="5" t="s">
        <v>1710</v>
      </c>
      <c r="B4944" s="5" t="s">
        <v>99</v>
      </c>
      <c r="C4944" s="5" t="s">
        <v>42</v>
      </c>
      <c r="D4944" s="5" t="s">
        <v>43</v>
      </c>
      <c r="E4944" s="6">
        <v>29315.03</v>
      </c>
      <c r="F4944" s="6">
        <v>29265.497536945812</v>
      </c>
      <c r="G4944" s="6">
        <v>49.532463054187247</v>
      </c>
      <c r="H4944" s="6">
        <v>29704.48</v>
      </c>
      <c r="I4944" s="6">
        <v>-389.45000000000073</v>
      </c>
      <c r="J4944" s="6">
        <v>123100</v>
      </c>
      <c r="K4944" s="6">
        <v>122892</v>
      </c>
      <c r="L4944" s="6">
        <v>208</v>
      </c>
      <c r="M4944" s="6">
        <v>124735.38</v>
      </c>
      <c r="N4944" s="6">
        <v>-1635.3800000000047</v>
      </c>
    </row>
    <row r="4945" spans="1:14" x14ac:dyDescent="0.25">
      <c r="A4945" s="5" t="s">
        <v>1710</v>
      </c>
      <c r="B4945" s="5" t="s">
        <v>1505</v>
      </c>
      <c r="C4945" s="5" t="s">
        <v>42</v>
      </c>
      <c r="D4945" s="5" t="s">
        <v>43</v>
      </c>
      <c r="E4945" s="6">
        <v>35178.980000000003</v>
      </c>
      <c r="F4945" s="6">
        <v>35005.783251231529</v>
      </c>
      <c r="G4945" s="6">
        <v>173.19674876847421</v>
      </c>
      <c r="H4945" s="6">
        <v>35530.870000000003</v>
      </c>
      <c r="I4945" s="6">
        <v>-351.88999999999942</v>
      </c>
      <c r="J4945" s="6">
        <v>123500</v>
      </c>
      <c r="K4945" s="6">
        <v>122892</v>
      </c>
      <c r="L4945" s="6">
        <v>608</v>
      </c>
      <c r="M4945" s="6">
        <v>124735.38</v>
      </c>
      <c r="N4945" s="6">
        <v>-1235.3800000000047</v>
      </c>
    </row>
    <row r="4946" spans="1:14" x14ac:dyDescent="0.25">
      <c r="A4946" s="5" t="s">
        <v>1710</v>
      </c>
      <c r="B4946" s="5" t="s">
        <v>47</v>
      </c>
      <c r="C4946" s="5" t="s">
        <v>42</v>
      </c>
      <c r="D4946" s="5" t="s">
        <v>43</v>
      </c>
      <c r="E4946" s="6">
        <v>57877.1</v>
      </c>
      <c r="F4946" s="6">
        <v>57782.588235294119</v>
      </c>
      <c r="G4946" s="6">
        <v>94.511764705879614</v>
      </c>
      <c r="H4946" s="6">
        <v>58938.239999999998</v>
      </c>
      <c r="I4946" s="6">
        <v>-1061.1399999999994</v>
      </c>
      <c r="J4946" s="6">
        <v>123093</v>
      </c>
      <c r="K4946" s="6">
        <v>122892</v>
      </c>
      <c r="L4946" s="6">
        <v>201</v>
      </c>
      <c r="M4946" s="6">
        <v>125349.84</v>
      </c>
      <c r="N4946" s="6">
        <v>-2256.8399999999965</v>
      </c>
    </row>
    <row r="4947" spans="1:14" x14ac:dyDescent="0.25">
      <c r="A4947" s="5" t="s">
        <v>1710</v>
      </c>
      <c r="B4947" s="5" t="s">
        <v>1534</v>
      </c>
      <c r="C4947" s="5" t="s">
        <v>42</v>
      </c>
      <c r="D4947" s="5" t="s">
        <v>43</v>
      </c>
      <c r="E4947" s="6">
        <v>65148.72</v>
      </c>
      <c r="F4947" s="6">
        <v>64313.477832512319</v>
      </c>
      <c r="G4947" s="6">
        <v>835.24216748768231</v>
      </c>
      <c r="H4947" s="6">
        <v>65278.18</v>
      </c>
      <c r="I4947" s="6">
        <v>-129.45999999999913</v>
      </c>
      <c r="J4947" s="6">
        <v>10374</v>
      </c>
      <c r="K4947" s="6">
        <v>10241</v>
      </c>
      <c r="L4947" s="6">
        <v>133</v>
      </c>
      <c r="M4947" s="6">
        <v>10394.615</v>
      </c>
      <c r="N4947" s="6">
        <v>-20.614999999999782</v>
      </c>
    </row>
    <row r="4948" spans="1:14" x14ac:dyDescent="0.25">
      <c r="A4948" s="5" t="s">
        <v>1710</v>
      </c>
      <c r="B4948" s="5" t="s">
        <v>1364</v>
      </c>
      <c r="C4948" s="5" t="s">
        <v>42</v>
      </c>
      <c r="D4948" s="5" t="s">
        <v>43</v>
      </c>
      <c r="E4948" s="6">
        <v>51048.51</v>
      </c>
      <c r="F4948" s="6">
        <v>127847.00497512438</v>
      </c>
      <c r="G4948" s="6">
        <v>-76798.494975124369</v>
      </c>
      <c r="H4948" s="6">
        <v>128486.24</v>
      </c>
      <c r="I4948" s="6">
        <v>-77437.73000000001</v>
      </c>
      <c r="J4948" s="6">
        <v>49070</v>
      </c>
      <c r="K4948" s="6">
        <v>122892</v>
      </c>
      <c r="L4948" s="6">
        <v>-73822</v>
      </c>
      <c r="M4948" s="6">
        <v>123506.46</v>
      </c>
      <c r="N4948" s="6">
        <v>-74436.460000000006</v>
      </c>
    </row>
    <row r="4949" spans="1:14" x14ac:dyDescent="0.25">
      <c r="A4949" s="5" t="s">
        <v>1710</v>
      </c>
      <c r="B4949" s="5" t="s">
        <v>1535</v>
      </c>
      <c r="C4949" s="5" t="s">
        <v>42</v>
      </c>
      <c r="D4949" s="5" t="s">
        <v>43</v>
      </c>
      <c r="E4949" s="6">
        <v>176648.4</v>
      </c>
      <c r="F4949" s="6">
        <v>169572.4039408867</v>
      </c>
      <c r="G4949" s="6">
        <v>7075.9960591132985</v>
      </c>
      <c r="H4949" s="6">
        <v>172115.99</v>
      </c>
      <c r="I4949" s="6">
        <v>4532.4100000000035</v>
      </c>
      <c r="J4949" s="6">
        <v>128020</v>
      </c>
      <c r="K4949" s="6">
        <v>122892</v>
      </c>
      <c r="L4949" s="6">
        <v>5128</v>
      </c>
      <c r="M4949" s="6">
        <v>124735.38</v>
      </c>
      <c r="N4949" s="6">
        <v>3284.6199999999953</v>
      </c>
    </row>
    <row r="4950" spans="1:14" x14ac:dyDescent="0.25">
      <c r="A4950" s="5" t="s">
        <v>1710</v>
      </c>
      <c r="B4950" s="5" t="s">
        <v>103</v>
      </c>
      <c r="C4950" s="5" t="s">
        <v>42</v>
      </c>
      <c r="D4950" s="5" t="s">
        <v>43</v>
      </c>
      <c r="E4950" s="6">
        <v>616896.66</v>
      </c>
      <c r="F4950" s="6">
        <v>616354.99009900994</v>
      </c>
      <c r="G4950" s="6">
        <v>541.66990099009126</v>
      </c>
      <c r="H4950" s="6">
        <v>622518.54</v>
      </c>
      <c r="I4950" s="6">
        <v>-5621.8800000000047</v>
      </c>
      <c r="J4950" s="6">
        <v>123000</v>
      </c>
      <c r="K4950" s="6">
        <v>122892</v>
      </c>
      <c r="L4950" s="6">
        <v>108</v>
      </c>
      <c r="M4950" s="6">
        <v>124120.92</v>
      </c>
      <c r="N4950" s="6">
        <v>-1120.9199999999983</v>
      </c>
    </row>
    <row r="4951" spans="1:14" x14ac:dyDescent="0.25">
      <c r="A4951" s="5" t="s">
        <v>1710</v>
      </c>
      <c r="B4951" s="5" t="s">
        <v>104</v>
      </c>
      <c r="C4951" s="5" t="s">
        <v>42</v>
      </c>
      <c r="D4951" s="5" t="s">
        <v>53</v>
      </c>
      <c r="E4951" s="6">
        <v>533972.76</v>
      </c>
      <c r="F4951" s="6">
        <v>536902.02985074627</v>
      </c>
      <c r="G4951" s="6">
        <v>-2929.2698507462628</v>
      </c>
      <c r="H4951" s="6">
        <v>539586.54</v>
      </c>
      <c r="I4951" s="6">
        <v>-5613.7800000000279</v>
      </c>
      <c r="J4951" s="6">
        <v>91666</v>
      </c>
      <c r="K4951" s="6">
        <v>92169</v>
      </c>
      <c r="L4951" s="6">
        <v>-503</v>
      </c>
      <c r="M4951" s="6">
        <v>92629.845000000001</v>
      </c>
      <c r="N4951" s="6">
        <v>-963.84500000000116</v>
      </c>
    </row>
    <row r="4952" spans="1:14" x14ac:dyDescent="0.25">
      <c r="A4952" s="5" t="s">
        <v>1710</v>
      </c>
      <c r="B4952" s="5" t="s">
        <v>54</v>
      </c>
      <c r="C4952" s="5" t="s">
        <v>42</v>
      </c>
      <c r="D4952" s="5" t="s">
        <v>55</v>
      </c>
      <c r="E4952" s="6">
        <v>6204.82</v>
      </c>
      <c r="F4952" s="6">
        <v>6083.1568627450979</v>
      </c>
      <c r="G4952" s="6">
        <v>121.66313725490181</v>
      </c>
      <c r="H4952" s="6">
        <v>6204.82</v>
      </c>
      <c r="I4952" s="6">
        <v>0</v>
      </c>
      <c r="J4952" s="6">
        <v>1128.1500000000001</v>
      </c>
      <c r="K4952" s="6">
        <v>1106.028431372549</v>
      </c>
      <c r="L4952" s="6">
        <v>22.121568627451097</v>
      </c>
      <c r="M4952" s="6">
        <v>1128.1489999999999</v>
      </c>
      <c r="N4952" s="6">
        <v>1.0000000002037268E-3</v>
      </c>
    </row>
    <row r="4953" spans="1:14" x14ac:dyDescent="0.25">
      <c r="A4953" s="5" t="s">
        <v>1711</v>
      </c>
      <c r="B4953" s="5" t="s">
        <v>25</v>
      </c>
      <c r="C4953" s="5" t="s">
        <v>26</v>
      </c>
      <c r="D4953" s="5" t="s">
        <v>27</v>
      </c>
      <c r="E4953" s="6">
        <v>9505.43</v>
      </c>
      <c r="F4953" s="6">
        <v>0</v>
      </c>
      <c r="G4953" s="6">
        <v>9505.43</v>
      </c>
      <c r="H4953" s="6">
        <v>0</v>
      </c>
      <c r="I4953" s="6">
        <v>9505.43</v>
      </c>
      <c r="J4953" s="6">
        <v>0</v>
      </c>
      <c r="K4953" s="6">
        <v>0</v>
      </c>
      <c r="L4953" s="6">
        <v>0</v>
      </c>
      <c r="M4953" s="6">
        <v>0</v>
      </c>
      <c r="N4953" s="6">
        <v>0</v>
      </c>
    </row>
    <row r="4954" spans="1:14" x14ac:dyDescent="0.25">
      <c r="A4954" s="5" t="s">
        <v>1711</v>
      </c>
      <c r="B4954" s="5" t="s">
        <v>30</v>
      </c>
      <c r="C4954" s="5" t="s">
        <v>29</v>
      </c>
      <c r="D4954" s="5" t="s">
        <v>27</v>
      </c>
      <c r="E4954" s="6">
        <v>518.5</v>
      </c>
      <c r="F4954" s="6">
        <v>0</v>
      </c>
      <c r="G4954" s="6">
        <v>518.5</v>
      </c>
      <c r="H4954" s="6">
        <v>519.25</v>
      </c>
      <c r="I4954" s="6">
        <v>-0.75</v>
      </c>
      <c r="J4954" s="6">
        <v>0</v>
      </c>
      <c r="K4954" s="6">
        <v>0</v>
      </c>
      <c r="L4954" s="6">
        <v>0</v>
      </c>
      <c r="M4954" s="6">
        <v>0</v>
      </c>
      <c r="N4954" s="6">
        <v>0</v>
      </c>
    </row>
    <row r="4955" spans="1:14" x14ac:dyDescent="0.25">
      <c r="A4955" s="5" t="s">
        <v>1711</v>
      </c>
      <c r="B4955" s="5" t="s">
        <v>31</v>
      </c>
      <c r="C4955" s="5" t="s">
        <v>29</v>
      </c>
      <c r="D4955" s="5" t="s">
        <v>27</v>
      </c>
      <c r="E4955" s="6">
        <v>2325.6</v>
      </c>
      <c r="F4955" s="6">
        <v>0</v>
      </c>
      <c r="G4955" s="6">
        <v>2325.6</v>
      </c>
      <c r="H4955" s="6">
        <v>2328.9499999999998</v>
      </c>
      <c r="I4955" s="6">
        <v>-3.3499999999999091</v>
      </c>
      <c r="J4955" s="6">
        <v>0</v>
      </c>
      <c r="K4955" s="6">
        <v>0</v>
      </c>
      <c r="L4955" s="6">
        <v>0</v>
      </c>
      <c r="M4955" s="6">
        <v>0</v>
      </c>
      <c r="N4955" s="6">
        <v>0</v>
      </c>
    </row>
    <row r="4956" spans="1:14" x14ac:dyDescent="0.25">
      <c r="A4956" s="5" t="s">
        <v>1711</v>
      </c>
      <c r="B4956" s="5" t="s">
        <v>32</v>
      </c>
      <c r="C4956" s="5" t="s">
        <v>33</v>
      </c>
      <c r="D4956" s="5" t="s">
        <v>27</v>
      </c>
      <c r="E4956" s="6">
        <v>4666.13</v>
      </c>
      <c r="F4956" s="6">
        <v>0</v>
      </c>
      <c r="G4956" s="6">
        <v>4666.13</v>
      </c>
      <c r="H4956" s="6">
        <v>5230.9799999999996</v>
      </c>
      <c r="I4956" s="6">
        <v>-564.84999999999945</v>
      </c>
      <c r="J4956" s="6">
        <v>11.5</v>
      </c>
      <c r="K4956" s="6">
        <v>0</v>
      </c>
      <c r="L4956" s="6">
        <v>11.5</v>
      </c>
      <c r="M4956" s="6">
        <v>12.891999999999999</v>
      </c>
      <c r="N4956" s="6">
        <v>-1.3919999999999995</v>
      </c>
    </row>
    <row r="4957" spans="1:14" x14ac:dyDescent="0.25">
      <c r="A4957" s="5" t="s">
        <v>1711</v>
      </c>
      <c r="B4957" s="5" t="s">
        <v>28</v>
      </c>
      <c r="C4957" s="5" t="s">
        <v>29</v>
      </c>
      <c r="D4957" s="5" t="s">
        <v>27</v>
      </c>
      <c r="E4957" s="6">
        <v>16569.05</v>
      </c>
      <c r="F4957" s="6">
        <v>0</v>
      </c>
      <c r="G4957" s="6">
        <v>16569.05</v>
      </c>
      <c r="H4957" s="6">
        <v>16592.93</v>
      </c>
      <c r="I4957" s="6">
        <v>-23.880000000001019</v>
      </c>
      <c r="J4957" s="6">
        <v>0</v>
      </c>
      <c r="K4957" s="6">
        <v>0</v>
      </c>
      <c r="L4957" s="6">
        <v>0</v>
      </c>
      <c r="M4957" s="6">
        <v>0</v>
      </c>
      <c r="N4957" s="6">
        <v>0</v>
      </c>
    </row>
    <row r="4958" spans="1:14" x14ac:dyDescent="0.25">
      <c r="A4958" s="5" t="s">
        <v>1711</v>
      </c>
      <c r="B4958" s="5" t="s">
        <v>34</v>
      </c>
      <c r="C4958" s="5" t="s">
        <v>33</v>
      </c>
      <c r="D4958" s="5" t="s">
        <v>27</v>
      </c>
      <c r="E4958" s="6">
        <v>20861</v>
      </c>
      <c r="F4958" s="6">
        <v>0</v>
      </c>
      <c r="G4958" s="6">
        <v>20861</v>
      </c>
      <c r="H4958" s="6">
        <v>23386.33</v>
      </c>
      <c r="I4958" s="6">
        <v>-2525.3300000000017</v>
      </c>
      <c r="J4958" s="6">
        <v>11.5</v>
      </c>
      <c r="K4958" s="6">
        <v>0</v>
      </c>
      <c r="L4958" s="6">
        <v>11.5</v>
      </c>
      <c r="M4958" s="6">
        <v>12.891999999999999</v>
      </c>
      <c r="N4958" s="6">
        <v>-1.3919999999999995</v>
      </c>
    </row>
    <row r="4959" spans="1:14" x14ac:dyDescent="0.25">
      <c r="A4959" s="5" t="s">
        <v>1711</v>
      </c>
      <c r="B4959" s="5" t="s">
        <v>35</v>
      </c>
      <c r="C4959" s="5" t="s">
        <v>33</v>
      </c>
      <c r="D4959" s="5" t="s">
        <v>27</v>
      </c>
      <c r="E4959" s="6">
        <v>24567.79</v>
      </c>
      <c r="F4959" s="6">
        <v>0</v>
      </c>
      <c r="G4959" s="6">
        <v>24567.79</v>
      </c>
      <c r="H4959" s="6">
        <v>27541.08</v>
      </c>
      <c r="I4959" s="6">
        <v>-2973.2900000000009</v>
      </c>
      <c r="J4959" s="6">
        <v>241.5</v>
      </c>
      <c r="K4959" s="6">
        <v>0</v>
      </c>
      <c r="L4959" s="6">
        <v>241.5</v>
      </c>
      <c r="M4959" s="6">
        <v>270.72699999999998</v>
      </c>
      <c r="N4959" s="6">
        <v>-29.226999999999975</v>
      </c>
    </row>
    <row r="4960" spans="1:14" x14ac:dyDescent="0.25">
      <c r="A4960" s="5" t="s">
        <v>1711</v>
      </c>
      <c r="B4960" s="5" t="s">
        <v>36</v>
      </c>
      <c r="C4960" s="5" t="s">
        <v>29</v>
      </c>
      <c r="D4960" s="5" t="s">
        <v>27</v>
      </c>
      <c r="E4960" s="6">
        <v>29886</v>
      </c>
      <c r="F4960" s="6">
        <v>0</v>
      </c>
      <c r="G4960" s="6">
        <v>29886</v>
      </c>
      <c r="H4960" s="6">
        <v>29929.07</v>
      </c>
      <c r="I4960" s="6">
        <v>-43.069999999999709</v>
      </c>
      <c r="J4960" s="6">
        <v>0</v>
      </c>
      <c r="K4960" s="6">
        <v>0</v>
      </c>
      <c r="L4960" s="6">
        <v>0</v>
      </c>
      <c r="M4960" s="6">
        <v>0</v>
      </c>
      <c r="N4960" s="6">
        <v>0</v>
      </c>
    </row>
    <row r="4961" spans="1:14" x14ac:dyDescent="0.25">
      <c r="A4961" s="5" t="s">
        <v>1711</v>
      </c>
      <c r="B4961" s="5" t="s">
        <v>37</v>
      </c>
      <c r="C4961" s="5" t="s">
        <v>29</v>
      </c>
      <c r="D4961" s="5" t="s">
        <v>27</v>
      </c>
      <c r="E4961" s="6">
        <v>65520.55</v>
      </c>
      <c r="F4961" s="6">
        <v>0</v>
      </c>
      <c r="G4961" s="6">
        <v>65520.55</v>
      </c>
      <c r="H4961" s="6">
        <v>65614.97</v>
      </c>
      <c r="I4961" s="6">
        <v>-94.419999999998254</v>
      </c>
      <c r="J4961" s="6">
        <v>0</v>
      </c>
      <c r="K4961" s="6">
        <v>0</v>
      </c>
      <c r="L4961" s="6">
        <v>0</v>
      </c>
      <c r="M4961" s="6">
        <v>0</v>
      </c>
      <c r="N4961" s="6">
        <v>0</v>
      </c>
    </row>
    <row r="4962" spans="1:14" x14ac:dyDescent="0.25">
      <c r="A4962" s="5" t="s">
        <v>1711</v>
      </c>
      <c r="B4962" s="5" t="s">
        <v>1533</v>
      </c>
      <c r="C4962" s="5" t="s">
        <v>39</v>
      </c>
      <c r="D4962" s="5" t="s">
        <v>40</v>
      </c>
      <c r="E4962" s="6">
        <v>-1711992.65</v>
      </c>
      <c r="F4962" s="6">
        <v>0</v>
      </c>
      <c r="G4962" s="6">
        <v>-1711992.65</v>
      </c>
      <c r="H4962" s="6">
        <v>-1711992.68</v>
      </c>
      <c r="I4962" s="6">
        <v>3.0000000027939677E-2</v>
      </c>
      <c r="J4962" s="6">
        <v>-9411</v>
      </c>
      <c r="K4962" s="6">
        <v>0</v>
      </c>
      <c r="L4962" s="6">
        <v>-9411</v>
      </c>
      <c r="M4962" s="6">
        <v>-9411</v>
      </c>
      <c r="N4962" s="6">
        <v>0</v>
      </c>
    </row>
    <row r="4963" spans="1:14" x14ac:dyDescent="0.25">
      <c r="A4963" s="5" t="s">
        <v>1711</v>
      </c>
      <c r="B4963" s="5" t="s">
        <v>92</v>
      </c>
      <c r="C4963" s="5" t="s">
        <v>42</v>
      </c>
      <c r="D4963" s="5" t="s">
        <v>43</v>
      </c>
      <c r="E4963" s="6">
        <v>808.13</v>
      </c>
      <c r="F4963" s="6">
        <v>801.05940594059405</v>
      </c>
      <c r="G4963" s="6">
        <v>7.0705940594059484</v>
      </c>
      <c r="H4963" s="6">
        <v>809.07</v>
      </c>
      <c r="I4963" s="6">
        <v>-0.94000000000005457</v>
      </c>
      <c r="J4963" s="6">
        <v>9494</v>
      </c>
      <c r="K4963" s="6">
        <v>9411</v>
      </c>
      <c r="L4963" s="6">
        <v>83</v>
      </c>
      <c r="M4963" s="6">
        <v>9505.11</v>
      </c>
      <c r="N4963" s="6">
        <v>-11.110000000000582</v>
      </c>
    </row>
    <row r="4964" spans="1:14" x14ac:dyDescent="0.25">
      <c r="A4964" s="5" t="s">
        <v>1711</v>
      </c>
      <c r="B4964" s="5" t="s">
        <v>482</v>
      </c>
      <c r="C4964" s="5" t="s">
        <v>42</v>
      </c>
      <c r="D4964" s="5" t="s">
        <v>43</v>
      </c>
      <c r="E4964" s="6">
        <v>6220.93</v>
      </c>
      <c r="F4964" s="6">
        <v>6189.8029556650245</v>
      </c>
      <c r="G4964" s="6">
        <v>31.127044334975835</v>
      </c>
      <c r="H4964" s="6">
        <v>6282.65</v>
      </c>
      <c r="I4964" s="6">
        <v>-61.719999999999345</v>
      </c>
      <c r="J4964" s="6">
        <v>113500</v>
      </c>
      <c r="K4964" s="6">
        <v>112932</v>
      </c>
      <c r="L4964" s="6">
        <v>568</v>
      </c>
      <c r="M4964" s="6">
        <v>114625.98</v>
      </c>
      <c r="N4964" s="6">
        <v>-1125.9799999999959</v>
      </c>
    </row>
    <row r="4965" spans="1:14" x14ac:dyDescent="0.25">
      <c r="A4965" s="5" t="s">
        <v>1711</v>
      </c>
      <c r="B4965" s="5" t="s">
        <v>44</v>
      </c>
      <c r="C4965" s="5" t="s">
        <v>42</v>
      </c>
      <c r="D4965" s="5" t="s">
        <v>43</v>
      </c>
      <c r="E4965" s="6">
        <v>9756.01</v>
      </c>
      <c r="F4965" s="6">
        <v>9749.7910447761205</v>
      </c>
      <c r="G4965" s="6">
        <v>6.218955223879675</v>
      </c>
      <c r="H4965" s="6">
        <v>9798.5400000000009</v>
      </c>
      <c r="I4965" s="6">
        <v>-42.530000000000655</v>
      </c>
      <c r="J4965" s="6">
        <v>9417</v>
      </c>
      <c r="K4965" s="6">
        <v>9411</v>
      </c>
      <c r="L4965" s="6">
        <v>6</v>
      </c>
      <c r="M4965" s="6">
        <v>9458.0550000000003</v>
      </c>
      <c r="N4965" s="6">
        <v>-41.055000000000291</v>
      </c>
    </row>
    <row r="4966" spans="1:14" x14ac:dyDescent="0.25">
      <c r="A4966" s="5" t="s">
        <v>1711</v>
      </c>
      <c r="B4966" s="5" t="s">
        <v>99</v>
      </c>
      <c r="C4966" s="5" t="s">
        <v>42</v>
      </c>
      <c r="D4966" s="5" t="s">
        <v>43</v>
      </c>
      <c r="E4966" s="6">
        <v>27028.89</v>
      </c>
      <c r="F4966" s="6">
        <v>26893.625615763547</v>
      </c>
      <c r="G4966" s="6">
        <v>135.26438423645232</v>
      </c>
      <c r="H4966" s="6">
        <v>27297.03</v>
      </c>
      <c r="I4966" s="6">
        <v>-268.13999999999942</v>
      </c>
      <c r="J4966" s="6">
        <v>113500</v>
      </c>
      <c r="K4966" s="6">
        <v>112932</v>
      </c>
      <c r="L4966" s="6">
        <v>568</v>
      </c>
      <c r="M4966" s="6">
        <v>114625.98</v>
      </c>
      <c r="N4966" s="6">
        <v>-1125.9799999999959</v>
      </c>
    </row>
    <row r="4967" spans="1:14" x14ac:dyDescent="0.25">
      <c r="A4967" s="5" t="s">
        <v>1711</v>
      </c>
      <c r="B4967" s="5" t="s">
        <v>1505</v>
      </c>
      <c r="C4967" s="5" t="s">
        <v>42</v>
      </c>
      <c r="D4967" s="5" t="s">
        <v>43</v>
      </c>
      <c r="E4967" s="6">
        <v>32330.47</v>
      </c>
      <c r="F4967" s="6">
        <v>32168.679802955667</v>
      </c>
      <c r="G4967" s="6">
        <v>161.79019704433449</v>
      </c>
      <c r="H4967" s="6">
        <v>32651.21</v>
      </c>
      <c r="I4967" s="6">
        <v>-320.73999999999796</v>
      </c>
      <c r="J4967" s="6">
        <v>113500</v>
      </c>
      <c r="K4967" s="6">
        <v>112932</v>
      </c>
      <c r="L4967" s="6">
        <v>568</v>
      </c>
      <c r="M4967" s="6">
        <v>114625.98</v>
      </c>
      <c r="N4967" s="6">
        <v>-1125.9799999999959</v>
      </c>
    </row>
    <row r="4968" spans="1:14" x14ac:dyDescent="0.25">
      <c r="A4968" s="5" t="s">
        <v>1711</v>
      </c>
      <c r="B4968" s="5" t="s">
        <v>47</v>
      </c>
      <c r="C4968" s="5" t="s">
        <v>42</v>
      </c>
      <c r="D4968" s="5" t="s">
        <v>43</v>
      </c>
      <c r="E4968" s="6">
        <v>53157.8</v>
      </c>
      <c r="F4968" s="6">
        <v>53099.5</v>
      </c>
      <c r="G4968" s="6">
        <v>58.30000000000291</v>
      </c>
      <c r="H4968" s="6">
        <v>54161.49</v>
      </c>
      <c r="I4968" s="6">
        <v>-1003.6899999999951</v>
      </c>
      <c r="J4968" s="6">
        <v>113056</v>
      </c>
      <c r="K4968" s="6">
        <v>112932</v>
      </c>
      <c r="L4968" s="6">
        <v>124</v>
      </c>
      <c r="M4968" s="6">
        <v>115190.64</v>
      </c>
      <c r="N4968" s="6">
        <v>-2134.6399999999994</v>
      </c>
    </row>
    <row r="4969" spans="1:14" x14ac:dyDescent="0.25">
      <c r="A4969" s="5" t="s">
        <v>1711</v>
      </c>
      <c r="B4969" s="5" t="s">
        <v>1534</v>
      </c>
      <c r="C4969" s="5" t="s">
        <v>42</v>
      </c>
      <c r="D4969" s="5" t="s">
        <v>43</v>
      </c>
      <c r="E4969" s="6">
        <v>59289.48</v>
      </c>
      <c r="F4969" s="6">
        <v>59101.083743842362</v>
      </c>
      <c r="G4969" s="6">
        <v>188.39625615764089</v>
      </c>
      <c r="H4969" s="6">
        <v>59987.6</v>
      </c>
      <c r="I4969" s="6">
        <v>-698.11999999999534</v>
      </c>
      <c r="J4969" s="6">
        <v>9441</v>
      </c>
      <c r="K4969" s="6">
        <v>9411</v>
      </c>
      <c r="L4969" s="6">
        <v>30</v>
      </c>
      <c r="M4969" s="6">
        <v>9552.1650000000009</v>
      </c>
      <c r="N4969" s="6">
        <v>-111.16500000000087</v>
      </c>
    </row>
    <row r="4970" spans="1:14" x14ac:dyDescent="0.25">
      <c r="A4970" s="5" t="s">
        <v>1711</v>
      </c>
      <c r="B4970" s="5" t="s">
        <v>1364</v>
      </c>
      <c r="C4970" s="5" t="s">
        <v>42</v>
      </c>
      <c r="D4970" s="5" t="s">
        <v>43</v>
      </c>
      <c r="E4970" s="6">
        <v>118076.32</v>
      </c>
      <c r="F4970" s="6">
        <v>117485.42288557214</v>
      </c>
      <c r="G4970" s="6">
        <v>590.89711442786211</v>
      </c>
      <c r="H4970" s="6">
        <v>118072.85</v>
      </c>
      <c r="I4970" s="6">
        <v>3.4700000000011642</v>
      </c>
      <c r="J4970" s="6">
        <v>113500</v>
      </c>
      <c r="K4970" s="6">
        <v>112932</v>
      </c>
      <c r="L4970" s="6">
        <v>568</v>
      </c>
      <c r="M4970" s="6">
        <v>113496.66</v>
      </c>
      <c r="N4970" s="6">
        <v>3.3399999999965075</v>
      </c>
    </row>
    <row r="4971" spans="1:14" x14ac:dyDescent="0.25">
      <c r="A4971" s="5" t="s">
        <v>1711</v>
      </c>
      <c r="B4971" s="5" t="s">
        <v>1535</v>
      </c>
      <c r="C4971" s="5" t="s">
        <v>42</v>
      </c>
      <c r="D4971" s="5" t="s">
        <v>43</v>
      </c>
      <c r="E4971" s="6">
        <v>161332.06</v>
      </c>
      <c r="F4971" s="6">
        <v>155829.10344827586</v>
      </c>
      <c r="G4971" s="6">
        <v>5502.9565517241426</v>
      </c>
      <c r="H4971" s="6">
        <v>158166.54</v>
      </c>
      <c r="I4971" s="6">
        <v>3165.5199999999895</v>
      </c>
      <c r="J4971" s="6">
        <v>116920</v>
      </c>
      <c r="K4971" s="6">
        <v>112932</v>
      </c>
      <c r="L4971" s="6">
        <v>3988</v>
      </c>
      <c r="M4971" s="6">
        <v>114625.98</v>
      </c>
      <c r="N4971" s="6">
        <v>2294.0200000000041</v>
      </c>
    </row>
    <row r="4972" spans="1:14" x14ac:dyDescent="0.25">
      <c r="A4972" s="5" t="s">
        <v>1711</v>
      </c>
      <c r="B4972" s="5" t="s">
        <v>103</v>
      </c>
      <c r="C4972" s="5" t="s">
        <v>42</v>
      </c>
      <c r="D4972" s="5" t="s">
        <v>43</v>
      </c>
      <c r="E4972" s="6">
        <v>568728.56999999995</v>
      </c>
      <c r="F4972" s="6">
        <v>566401.41584158421</v>
      </c>
      <c r="G4972" s="6">
        <v>2327.1541584157385</v>
      </c>
      <c r="H4972" s="6">
        <v>572065.43000000005</v>
      </c>
      <c r="I4972" s="6">
        <v>-3336.8600000001024</v>
      </c>
      <c r="J4972" s="6">
        <v>113396</v>
      </c>
      <c r="K4972" s="6">
        <v>112932</v>
      </c>
      <c r="L4972" s="6">
        <v>464</v>
      </c>
      <c r="M4972" s="6">
        <v>114061.32</v>
      </c>
      <c r="N4972" s="6">
        <v>-665.32000000000698</v>
      </c>
    </row>
    <row r="4973" spans="1:14" x14ac:dyDescent="0.25">
      <c r="A4973" s="5" t="s">
        <v>1711</v>
      </c>
      <c r="B4973" s="5" t="s">
        <v>104</v>
      </c>
      <c r="C4973" s="5" t="s">
        <v>42</v>
      </c>
      <c r="D4973" s="5" t="s">
        <v>53</v>
      </c>
      <c r="E4973" s="6">
        <v>495142</v>
      </c>
      <c r="F4973" s="6">
        <v>493387.85074626864</v>
      </c>
      <c r="G4973" s="6">
        <v>1754.1492537313607</v>
      </c>
      <c r="H4973" s="6">
        <v>495854.79</v>
      </c>
      <c r="I4973" s="6">
        <v>-712.78999999997905</v>
      </c>
      <c r="J4973" s="6">
        <v>85000</v>
      </c>
      <c r="K4973" s="6">
        <v>84699</v>
      </c>
      <c r="L4973" s="6">
        <v>301</v>
      </c>
      <c r="M4973" s="6">
        <v>85122.494999999995</v>
      </c>
      <c r="N4973" s="6">
        <v>-122.49499999999534</v>
      </c>
    </row>
    <row r="4974" spans="1:14" x14ac:dyDescent="0.25">
      <c r="A4974" s="5" t="s">
        <v>1711</v>
      </c>
      <c r="B4974" s="5" t="s">
        <v>54</v>
      </c>
      <c r="C4974" s="5" t="s">
        <v>42</v>
      </c>
      <c r="D4974" s="5" t="s">
        <v>55</v>
      </c>
      <c r="E4974" s="6">
        <v>5701.94</v>
      </c>
      <c r="F4974" s="6">
        <v>5590.1372549019607</v>
      </c>
      <c r="G4974" s="6">
        <v>111.80274509803894</v>
      </c>
      <c r="H4974" s="6">
        <v>5701.94</v>
      </c>
      <c r="I4974" s="6">
        <v>0</v>
      </c>
      <c r="J4974" s="6">
        <v>1036.7159999999999</v>
      </c>
      <c r="K4974" s="6">
        <v>1016.3882352941175</v>
      </c>
      <c r="L4974" s="6">
        <v>20.327764705882373</v>
      </c>
      <c r="M4974" s="6">
        <v>1036.7159999999999</v>
      </c>
      <c r="N4974" s="6">
        <v>0</v>
      </c>
    </row>
    <row r="4975" spans="1:14" x14ac:dyDescent="0.25">
      <c r="A4975" s="5" t="s">
        <v>1712</v>
      </c>
      <c r="B4975" s="5" t="s">
        <v>25</v>
      </c>
      <c r="C4975" s="5" t="s">
        <v>26</v>
      </c>
      <c r="D4975" s="5" t="s">
        <v>27</v>
      </c>
      <c r="E4975" s="6">
        <v>-354.15</v>
      </c>
      <c r="F4975" s="6">
        <v>0</v>
      </c>
      <c r="G4975" s="6">
        <v>-354.15</v>
      </c>
      <c r="H4975" s="6">
        <v>0</v>
      </c>
      <c r="I4975" s="6">
        <v>-354.15</v>
      </c>
      <c r="J4975" s="6">
        <v>0</v>
      </c>
      <c r="K4975" s="6">
        <v>0</v>
      </c>
      <c r="L4975" s="6">
        <v>0</v>
      </c>
      <c r="M4975" s="6">
        <v>0</v>
      </c>
      <c r="N4975" s="6">
        <v>0</v>
      </c>
    </row>
    <row r="4976" spans="1:14" x14ac:dyDescent="0.25">
      <c r="A4976" s="5" t="s">
        <v>1712</v>
      </c>
      <c r="B4976" s="5" t="s">
        <v>30</v>
      </c>
      <c r="C4976" s="5" t="s">
        <v>29</v>
      </c>
      <c r="D4976" s="5" t="s">
        <v>27</v>
      </c>
      <c r="E4976" s="6">
        <v>15.25</v>
      </c>
      <c r="F4976" s="6">
        <v>0</v>
      </c>
      <c r="G4976" s="6">
        <v>15.25</v>
      </c>
      <c r="H4976" s="6">
        <v>15.14</v>
      </c>
      <c r="I4976" s="6">
        <v>0.10999999999999943</v>
      </c>
      <c r="J4976" s="6">
        <v>0</v>
      </c>
      <c r="K4976" s="6">
        <v>0</v>
      </c>
      <c r="L4976" s="6">
        <v>0</v>
      </c>
      <c r="M4976" s="6">
        <v>0</v>
      </c>
      <c r="N4976" s="6">
        <v>0</v>
      </c>
    </row>
    <row r="4977" spans="1:14" x14ac:dyDescent="0.25">
      <c r="A4977" s="5" t="s">
        <v>1712</v>
      </c>
      <c r="B4977" s="5" t="s">
        <v>31</v>
      </c>
      <c r="C4977" s="5" t="s">
        <v>29</v>
      </c>
      <c r="D4977" s="5" t="s">
        <v>27</v>
      </c>
      <c r="E4977" s="6">
        <v>68.400000000000006</v>
      </c>
      <c r="F4977" s="6">
        <v>0</v>
      </c>
      <c r="G4977" s="6">
        <v>68.400000000000006</v>
      </c>
      <c r="H4977" s="6">
        <v>67.91</v>
      </c>
      <c r="I4977" s="6">
        <v>0.49000000000000909</v>
      </c>
      <c r="J4977" s="6">
        <v>0</v>
      </c>
      <c r="K4977" s="6">
        <v>0</v>
      </c>
      <c r="L4977" s="6">
        <v>0</v>
      </c>
      <c r="M4977" s="6">
        <v>0</v>
      </c>
      <c r="N4977" s="6">
        <v>0</v>
      </c>
    </row>
    <row r="4978" spans="1:14" x14ac:dyDescent="0.25">
      <c r="A4978" s="5" t="s">
        <v>1712</v>
      </c>
      <c r="B4978" s="5" t="s">
        <v>32</v>
      </c>
      <c r="C4978" s="5" t="s">
        <v>33</v>
      </c>
      <c r="D4978" s="5" t="s">
        <v>27</v>
      </c>
      <c r="E4978" s="6">
        <v>171.23</v>
      </c>
      <c r="F4978" s="6">
        <v>0</v>
      </c>
      <c r="G4978" s="6">
        <v>171.23</v>
      </c>
      <c r="H4978" s="6">
        <v>171.3</v>
      </c>
      <c r="I4978" s="6">
        <v>-7.00000000000216E-2</v>
      </c>
      <c r="J4978" s="6">
        <v>0.42199999999999999</v>
      </c>
      <c r="K4978" s="6">
        <v>0</v>
      </c>
      <c r="L4978" s="6">
        <v>0.42199999999999999</v>
      </c>
      <c r="M4978" s="6">
        <v>0.42199999999999999</v>
      </c>
      <c r="N4978" s="6">
        <v>0</v>
      </c>
    </row>
    <row r="4979" spans="1:14" x14ac:dyDescent="0.25">
      <c r="A4979" s="5" t="s">
        <v>1712</v>
      </c>
      <c r="B4979" s="5" t="s">
        <v>28</v>
      </c>
      <c r="C4979" s="5" t="s">
        <v>29</v>
      </c>
      <c r="D4979" s="5" t="s">
        <v>27</v>
      </c>
      <c r="E4979" s="6">
        <v>487.33</v>
      </c>
      <c r="F4979" s="6">
        <v>0</v>
      </c>
      <c r="G4979" s="6">
        <v>487.33</v>
      </c>
      <c r="H4979" s="6">
        <v>483.83</v>
      </c>
      <c r="I4979" s="6">
        <v>3.5</v>
      </c>
      <c r="J4979" s="6">
        <v>0</v>
      </c>
      <c r="K4979" s="6">
        <v>0</v>
      </c>
      <c r="L4979" s="6">
        <v>0</v>
      </c>
      <c r="M4979" s="6">
        <v>0</v>
      </c>
      <c r="N4979" s="6">
        <v>0</v>
      </c>
    </row>
    <row r="4980" spans="1:14" x14ac:dyDescent="0.25">
      <c r="A4980" s="5" t="s">
        <v>1712</v>
      </c>
      <c r="B4980" s="5" t="s">
        <v>34</v>
      </c>
      <c r="C4980" s="5" t="s">
        <v>33</v>
      </c>
      <c r="D4980" s="5" t="s">
        <v>27</v>
      </c>
      <c r="E4980" s="6">
        <v>765.51</v>
      </c>
      <c r="F4980" s="6">
        <v>0</v>
      </c>
      <c r="G4980" s="6">
        <v>765.51</v>
      </c>
      <c r="H4980" s="6">
        <v>765.85</v>
      </c>
      <c r="I4980" s="6">
        <v>-0.34000000000003183</v>
      </c>
      <c r="J4980" s="6">
        <v>0.42199999999999999</v>
      </c>
      <c r="K4980" s="6">
        <v>0</v>
      </c>
      <c r="L4980" s="6">
        <v>0.42199999999999999</v>
      </c>
      <c r="M4980" s="6">
        <v>0.42199999999999999</v>
      </c>
      <c r="N4980" s="6">
        <v>0</v>
      </c>
    </row>
    <row r="4981" spans="1:14" x14ac:dyDescent="0.25">
      <c r="A4981" s="5" t="s">
        <v>1712</v>
      </c>
      <c r="B4981" s="5" t="s">
        <v>36</v>
      </c>
      <c r="C4981" s="5" t="s">
        <v>29</v>
      </c>
      <c r="D4981" s="5" t="s">
        <v>27</v>
      </c>
      <c r="E4981" s="6">
        <v>879</v>
      </c>
      <c r="F4981" s="6">
        <v>0</v>
      </c>
      <c r="G4981" s="6">
        <v>879</v>
      </c>
      <c r="H4981" s="6">
        <v>872.7</v>
      </c>
      <c r="I4981" s="6">
        <v>6.2999999999999545</v>
      </c>
      <c r="J4981" s="6">
        <v>0</v>
      </c>
      <c r="K4981" s="6">
        <v>0</v>
      </c>
      <c r="L4981" s="6">
        <v>0</v>
      </c>
      <c r="M4981" s="6">
        <v>0</v>
      </c>
      <c r="N4981" s="6">
        <v>0</v>
      </c>
    </row>
    <row r="4982" spans="1:14" x14ac:dyDescent="0.25">
      <c r="A4982" s="5" t="s">
        <v>1712</v>
      </c>
      <c r="B4982" s="5" t="s">
        <v>35</v>
      </c>
      <c r="C4982" s="5" t="s">
        <v>33</v>
      </c>
      <c r="D4982" s="5" t="s">
        <v>27</v>
      </c>
      <c r="E4982" s="6">
        <v>901.94</v>
      </c>
      <c r="F4982" s="6">
        <v>0</v>
      </c>
      <c r="G4982" s="6">
        <v>901.94</v>
      </c>
      <c r="H4982" s="6">
        <v>901.91</v>
      </c>
      <c r="I4982" s="6">
        <v>3.0000000000086402E-2</v>
      </c>
      <c r="J4982" s="6">
        <v>8.8659999999999997</v>
      </c>
      <c r="K4982" s="6">
        <v>0</v>
      </c>
      <c r="L4982" s="6">
        <v>8.8659999999999997</v>
      </c>
      <c r="M4982" s="6">
        <v>8.8659999999999997</v>
      </c>
      <c r="N4982" s="6">
        <v>0</v>
      </c>
    </row>
    <row r="4983" spans="1:14" x14ac:dyDescent="0.25">
      <c r="A4983" s="5" t="s">
        <v>1712</v>
      </c>
      <c r="B4983" s="5" t="s">
        <v>37</v>
      </c>
      <c r="C4983" s="5" t="s">
        <v>29</v>
      </c>
      <c r="D4983" s="5" t="s">
        <v>27</v>
      </c>
      <c r="E4983" s="6">
        <v>1927.08</v>
      </c>
      <c r="F4983" s="6">
        <v>0</v>
      </c>
      <c r="G4983" s="6">
        <v>1927.08</v>
      </c>
      <c r="H4983" s="6">
        <v>1913.27</v>
      </c>
      <c r="I4983" s="6">
        <v>13.809999999999945</v>
      </c>
      <c r="J4983" s="6">
        <v>0</v>
      </c>
      <c r="K4983" s="6">
        <v>0</v>
      </c>
      <c r="L4983" s="6">
        <v>0</v>
      </c>
      <c r="M4983" s="6">
        <v>0</v>
      </c>
      <c r="N4983" s="6">
        <v>0</v>
      </c>
    </row>
    <row r="4984" spans="1:14" x14ac:dyDescent="0.25">
      <c r="A4984" s="5" t="s">
        <v>1712</v>
      </c>
      <c r="B4984" s="5" t="s">
        <v>220</v>
      </c>
      <c r="C4984" s="5" t="s">
        <v>39</v>
      </c>
      <c r="D4984" s="5" t="s">
        <v>40</v>
      </c>
      <c r="E4984" s="6">
        <v>-53947.14</v>
      </c>
      <c r="F4984" s="6">
        <v>0</v>
      </c>
      <c r="G4984" s="6">
        <v>-53947.14</v>
      </c>
      <c r="H4984" s="6">
        <v>-53947.14</v>
      </c>
      <c r="I4984" s="6">
        <v>0</v>
      </c>
      <c r="J4984" s="6">
        <v>-274.416</v>
      </c>
      <c r="K4984" s="6">
        <v>0</v>
      </c>
      <c r="L4984" s="6">
        <v>-274.416</v>
      </c>
      <c r="M4984" s="6">
        <v>-274.416</v>
      </c>
      <c r="N4984" s="6">
        <v>0</v>
      </c>
    </row>
    <row r="4985" spans="1:14" x14ac:dyDescent="0.25">
      <c r="A4985" s="5" t="s">
        <v>1712</v>
      </c>
      <c r="B4985" s="5" t="s">
        <v>92</v>
      </c>
      <c r="C4985" s="5" t="s">
        <v>42</v>
      </c>
      <c r="D4985" s="5" t="s">
        <v>43</v>
      </c>
      <c r="E4985" s="6">
        <v>34.049999999999997</v>
      </c>
      <c r="F4985" s="6">
        <v>23.356435643564357</v>
      </c>
      <c r="G4985" s="6">
        <v>10.69356435643564</v>
      </c>
      <c r="H4985" s="6">
        <v>23.59</v>
      </c>
      <c r="I4985" s="6">
        <v>10.459999999999997</v>
      </c>
      <c r="J4985" s="6">
        <v>400</v>
      </c>
      <c r="K4985" s="6">
        <v>274.41584158415844</v>
      </c>
      <c r="L4985" s="6">
        <v>125.58415841584156</v>
      </c>
      <c r="M4985" s="6">
        <v>277.16000000000003</v>
      </c>
      <c r="N4985" s="6">
        <v>122.83999999999997</v>
      </c>
    </row>
    <row r="4986" spans="1:14" x14ac:dyDescent="0.25">
      <c r="A4986" s="5" t="s">
        <v>1712</v>
      </c>
      <c r="B4986" s="5" t="s">
        <v>80</v>
      </c>
      <c r="C4986" s="5" t="s">
        <v>42</v>
      </c>
      <c r="D4986" s="5" t="s">
        <v>43</v>
      </c>
      <c r="E4986" s="6">
        <v>284.56</v>
      </c>
      <c r="F4986" s="6">
        <v>282.92537313432831</v>
      </c>
      <c r="G4986" s="6">
        <v>1.6346268656716916</v>
      </c>
      <c r="H4986" s="6">
        <v>284.33999999999997</v>
      </c>
      <c r="I4986" s="6">
        <v>0.22000000000002728</v>
      </c>
      <c r="J4986" s="6">
        <v>276</v>
      </c>
      <c r="K4986" s="6">
        <v>274.41592039800997</v>
      </c>
      <c r="L4986" s="6">
        <v>1.5840796019900267</v>
      </c>
      <c r="M4986" s="6">
        <v>275.78800000000001</v>
      </c>
      <c r="N4986" s="6">
        <v>0.21199999999998909</v>
      </c>
    </row>
    <row r="4987" spans="1:14" x14ac:dyDescent="0.25">
      <c r="A4987" s="5" t="s">
        <v>1712</v>
      </c>
      <c r="B4987" s="5" t="s">
        <v>223</v>
      </c>
      <c r="C4987" s="5" t="s">
        <v>42</v>
      </c>
      <c r="D4987" s="5" t="s">
        <v>43</v>
      </c>
      <c r="E4987" s="6">
        <v>700.74</v>
      </c>
      <c r="F4987" s="6">
        <v>659.29064039408865</v>
      </c>
      <c r="G4987" s="6">
        <v>41.449359605911354</v>
      </c>
      <c r="H4987" s="6">
        <v>669.18</v>
      </c>
      <c r="I4987" s="6">
        <v>31.560000000000059</v>
      </c>
      <c r="J4987" s="6">
        <v>3500</v>
      </c>
      <c r="K4987" s="6">
        <v>3292.9921182266012</v>
      </c>
      <c r="L4987" s="6">
        <v>207.00788177339882</v>
      </c>
      <c r="M4987" s="6">
        <v>3342.3870000000002</v>
      </c>
      <c r="N4987" s="6">
        <v>157.61299999999983</v>
      </c>
    </row>
    <row r="4988" spans="1:14" x14ac:dyDescent="0.25">
      <c r="A4988" s="5" t="s">
        <v>1712</v>
      </c>
      <c r="B4988" s="5" t="s">
        <v>221</v>
      </c>
      <c r="C4988" s="5" t="s">
        <v>42</v>
      </c>
      <c r="D4988" s="5" t="s">
        <v>43</v>
      </c>
      <c r="E4988" s="6">
        <v>1614.08</v>
      </c>
      <c r="F4988" s="6">
        <v>1584.7156862745098</v>
      </c>
      <c r="G4988" s="6">
        <v>29.364313725490092</v>
      </c>
      <c r="H4988" s="6">
        <v>1616.41</v>
      </c>
      <c r="I4988" s="6">
        <v>-2.3300000000001546</v>
      </c>
      <c r="J4988" s="6">
        <v>3354</v>
      </c>
      <c r="K4988" s="6">
        <v>3292.9921568627451</v>
      </c>
      <c r="L4988" s="6">
        <v>61.007843137254895</v>
      </c>
      <c r="M4988" s="6">
        <v>3358.8519999999999</v>
      </c>
      <c r="N4988" s="6">
        <v>-4.8519999999998618</v>
      </c>
    </row>
    <row r="4989" spans="1:14" x14ac:dyDescent="0.25">
      <c r="A4989" s="5" t="s">
        <v>1712</v>
      </c>
      <c r="B4989" s="5" t="s">
        <v>225</v>
      </c>
      <c r="C4989" s="5" t="s">
        <v>42</v>
      </c>
      <c r="D4989" s="5" t="s">
        <v>43</v>
      </c>
      <c r="E4989" s="6">
        <v>1980.72</v>
      </c>
      <c r="F4989" s="6">
        <v>1863.5665024630541</v>
      </c>
      <c r="G4989" s="6">
        <v>117.15349753694591</v>
      </c>
      <c r="H4989" s="6">
        <v>1891.52</v>
      </c>
      <c r="I4989" s="6">
        <v>89.200000000000045</v>
      </c>
      <c r="J4989" s="6">
        <v>3500</v>
      </c>
      <c r="K4989" s="6">
        <v>3292.9921182266012</v>
      </c>
      <c r="L4989" s="6">
        <v>207.00788177339882</v>
      </c>
      <c r="M4989" s="6">
        <v>3342.3870000000002</v>
      </c>
      <c r="N4989" s="6">
        <v>157.61299999999983</v>
      </c>
    </row>
    <row r="4990" spans="1:14" x14ac:dyDescent="0.25">
      <c r="A4990" s="5" t="s">
        <v>1712</v>
      </c>
      <c r="B4990" s="5" t="s">
        <v>228</v>
      </c>
      <c r="C4990" s="5" t="s">
        <v>42</v>
      </c>
      <c r="D4990" s="5" t="s">
        <v>43</v>
      </c>
      <c r="E4990" s="6">
        <v>2718.07</v>
      </c>
      <c r="F4990" s="6">
        <v>2681.4187192118225</v>
      </c>
      <c r="G4990" s="6">
        <v>36.651280788177701</v>
      </c>
      <c r="H4990" s="6">
        <v>2721.64</v>
      </c>
      <c r="I4990" s="6">
        <v>-3.569999999999709</v>
      </c>
      <c r="J4990" s="6">
        <v>3338</v>
      </c>
      <c r="K4990" s="6">
        <v>3292.9921182266012</v>
      </c>
      <c r="L4990" s="6">
        <v>45.007881773398822</v>
      </c>
      <c r="M4990" s="6">
        <v>3342.3870000000002</v>
      </c>
      <c r="N4990" s="6">
        <v>-4.387000000000171</v>
      </c>
    </row>
    <row r="4991" spans="1:14" x14ac:dyDescent="0.25">
      <c r="A4991" s="5" t="s">
        <v>1712</v>
      </c>
      <c r="B4991" s="5" t="s">
        <v>226</v>
      </c>
      <c r="C4991" s="5" t="s">
        <v>42</v>
      </c>
      <c r="D4991" s="5" t="s">
        <v>43</v>
      </c>
      <c r="E4991" s="6">
        <v>2910.6</v>
      </c>
      <c r="F4991" s="6">
        <v>2738.4532019704434</v>
      </c>
      <c r="G4991" s="6">
        <v>172.14679802955652</v>
      </c>
      <c r="H4991" s="6">
        <v>2779.53</v>
      </c>
      <c r="I4991" s="6">
        <v>131.06999999999971</v>
      </c>
      <c r="J4991" s="6">
        <v>3500</v>
      </c>
      <c r="K4991" s="6">
        <v>3292.9921182266012</v>
      </c>
      <c r="L4991" s="6">
        <v>207.00788177339882</v>
      </c>
      <c r="M4991" s="6">
        <v>3342.3870000000002</v>
      </c>
      <c r="N4991" s="6">
        <v>157.61299999999983</v>
      </c>
    </row>
    <row r="4992" spans="1:14" x14ac:dyDescent="0.25">
      <c r="A4992" s="5" t="s">
        <v>1712</v>
      </c>
      <c r="B4992" s="5" t="s">
        <v>227</v>
      </c>
      <c r="C4992" s="5" t="s">
        <v>42</v>
      </c>
      <c r="D4992" s="5" t="s">
        <v>43</v>
      </c>
      <c r="E4992" s="6">
        <v>2879.28</v>
      </c>
      <c r="F4992" s="6">
        <v>2831.9704433497536</v>
      </c>
      <c r="G4992" s="6">
        <v>47.309556650246577</v>
      </c>
      <c r="H4992" s="6">
        <v>2874.45</v>
      </c>
      <c r="I4992" s="6">
        <v>4.830000000000382</v>
      </c>
      <c r="J4992" s="6">
        <v>279</v>
      </c>
      <c r="K4992" s="6">
        <v>274.41576354679802</v>
      </c>
      <c r="L4992" s="6">
        <v>4.5842364532019815</v>
      </c>
      <c r="M4992" s="6">
        <v>278.53199999999998</v>
      </c>
      <c r="N4992" s="6">
        <v>0.46800000000001774</v>
      </c>
    </row>
    <row r="4993" spans="1:14" x14ac:dyDescent="0.25">
      <c r="A4993" s="5" t="s">
        <v>1712</v>
      </c>
      <c r="B4993" s="5" t="s">
        <v>229</v>
      </c>
      <c r="C4993" s="5" t="s">
        <v>42</v>
      </c>
      <c r="D4993" s="5" t="s">
        <v>43</v>
      </c>
      <c r="E4993" s="6">
        <v>4119.78</v>
      </c>
      <c r="F4993" s="6">
        <v>4104.8159203980103</v>
      </c>
      <c r="G4993" s="6">
        <v>14.964079601989397</v>
      </c>
      <c r="H4993" s="6">
        <v>4125.34</v>
      </c>
      <c r="I4993" s="6">
        <v>-5.5600000000004002</v>
      </c>
      <c r="J4993" s="6">
        <v>3305</v>
      </c>
      <c r="K4993" s="6">
        <v>3292.9920398009949</v>
      </c>
      <c r="L4993" s="6">
        <v>12.007960199005083</v>
      </c>
      <c r="M4993" s="6">
        <v>3309.4569999999999</v>
      </c>
      <c r="N4993" s="6">
        <v>-4.4569999999998799</v>
      </c>
    </row>
    <row r="4994" spans="1:14" x14ac:dyDescent="0.25">
      <c r="A4994" s="5" t="s">
        <v>1712</v>
      </c>
      <c r="B4994" s="5" t="s">
        <v>88</v>
      </c>
      <c r="C4994" s="5" t="s">
        <v>42</v>
      </c>
      <c r="D4994" s="5" t="s">
        <v>43</v>
      </c>
      <c r="E4994" s="6">
        <v>17636.400000000001</v>
      </c>
      <c r="F4994" s="6">
        <v>17487.663366336634</v>
      </c>
      <c r="G4994" s="6">
        <v>148.73663366336768</v>
      </c>
      <c r="H4994" s="6">
        <v>17662.54</v>
      </c>
      <c r="I4994" s="6">
        <v>-26.139999999999418</v>
      </c>
      <c r="J4994" s="6">
        <v>3321</v>
      </c>
      <c r="K4994" s="6">
        <v>3292.9920792079211</v>
      </c>
      <c r="L4994" s="6">
        <v>28.007920792078949</v>
      </c>
      <c r="M4994" s="6">
        <v>3325.922</v>
      </c>
      <c r="N4994" s="6">
        <v>-4.9220000000000255</v>
      </c>
    </row>
    <row r="4995" spans="1:14" x14ac:dyDescent="0.25">
      <c r="A4995" s="5" t="s">
        <v>1712</v>
      </c>
      <c r="B4995" s="5" t="s">
        <v>230</v>
      </c>
      <c r="C4995" s="5" t="s">
        <v>42</v>
      </c>
      <c r="D4995" s="5" t="s">
        <v>53</v>
      </c>
      <c r="E4995" s="6">
        <v>14041</v>
      </c>
      <c r="F4995" s="6">
        <v>13871.044776119403</v>
      </c>
      <c r="G4995" s="6">
        <v>169.95522388059726</v>
      </c>
      <c r="H4995" s="6">
        <v>13940.4</v>
      </c>
      <c r="I4995" s="6">
        <v>100.60000000000036</v>
      </c>
      <c r="J4995" s="6">
        <v>2500</v>
      </c>
      <c r="K4995" s="6">
        <v>2469.7442786069651</v>
      </c>
      <c r="L4995" s="6">
        <v>30.255721393034946</v>
      </c>
      <c r="M4995" s="6">
        <v>2482.0929999999998</v>
      </c>
      <c r="N4995" s="6">
        <v>17.907000000000153</v>
      </c>
    </row>
    <row r="4996" spans="1:14" x14ac:dyDescent="0.25">
      <c r="A4996" s="5" t="s">
        <v>1712</v>
      </c>
      <c r="B4996" s="5" t="s">
        <v>54</v>
      </c>
      <c r="C4996" s="5" t="s">
        <v>42</v>
      </c>
      <c r="D4996" s="5" t="s">
        <v>55</v>
      </c>
      <c r="E4996" s="6">
        <v>166.27</v>
      </c>
      <c r="F4996" s="6">
        <v>163.00980392156862</v>
      </c>
      <c r="G4996" s="6">
        <v>3.2601960784313917</v>
      </c>
      <c r="H4996" s="6">
        <v>166.27</v>
      </c>
      <c r="I4996" s="6">
        <v>0</v>
      </c>
      <c r="J4996" s="6">
        <v>30.23</v>
      </c>
      <c r="K4996" s="6">
        <v>29.637254901960784</v>
      </c>
      <c r="L4996" s="6">
        <v>0.5927450980392166</v>
      </c>
      <c r="M4996" s="6">
        <v>30.23</v>
      </c>
      <c r="N4996" s="6">
        <v>0</v>
      </c>
    </row>
    <row r="4997" spans="1:14" x14ac:dyDescent="0.25">
      <c r="A4997" s="5" t="s">
        <v>1713</v>
      </c>
      <c r="B4997" s="5" t="s">
        <v>25</v>
      </c>
      <c r="C4997" s="5" t="s">
        <v>26</v>
      </c>
      <c r="D4997" s="5" t="s">
        <v>27</v>
      </c>
      <c r="E4997" s="6">
        <v>5707.62</v>
      </c>
      <c r="F4997" s="6">
        <v>0</v>
      </c>
      <c r="G4997" s="6">
        <v>5707.62</v>
      </c>
      <c r="H4997" s="6">
        <v>0</v>
      </c>
      <c r="I4997" s="6">
        <v>5707.62</v>
      </c>
      <c r="J4997" s="6">
        <v>0</v>
      </c>
      <c r="K4997" s="6">
        <v>0</v>
      </c>
      <c r="L4997" s="6">
        <v>0</v>
      </c>
      <c r="M4997" s="6">
        <v>0</v>
      </c>
      <c r="N4997" s="6">
        <v>0</v>
      </c>
    </row>
    <row r="4998" spans="1:14" x14ac:dyDescent="0.25">
      <c r="A4998" s="5" t="s">
        <v>1713</v>
      </c>
      <c r="B4998" s="5" t="s">
        <v>30</v>
      </c>
      <c r="C4998" s="5" t="s">
        <v>29</v>
      </c>
      <c r="D4998" s="5" t="s">
        <v>27</v>
      </c>
      <c r="E4998" s="6">
        <v>209.84</v>
      </c>
      <c r="F4998" s="6">
        <v>0</v>
      </c>
      <c r="G4998" s="6">
        <v>209.84</v>
      </c>
      <c r="H4998" s="6">
        <v>209.59</v>
      </c>
      <c r="I4998" s="6">
        <v>0.25</v>
      </c>
      <c r="J4998" s="6">
        <v>0</v>
      </c>
      <c r="K4998" s="6">
        <v>0</v>
      </c>
      <c r="L4998" s="6">
        <v>0</v>
      </c>
      <c r="M4998" s="6">
        <v>0</v>
      </c>
      <c r="N4998" s="6">
        <v>0</v>
      </c>
    </row>
    <row r="4999" spans="1:14" x14ac:dyDescent="0.25">
      <c r="A4999" s="5" t="s">
        <v>1713</v>
      </c>
      <c r="B4999" s="5" t="s">
        <v>31</v>
      </c>
      <c r="C4999" s="5" t="s">
        <v>29</v>
      </c>
      <c r="D4999" s="5" t="s">
        <v>27</v>
      </c>
      <c r="E4999" s="6">
        <v>941.18</v>
      </c>
      <c r="F4999" s="6">
        <v>0</v>
      </c>
      <c r="G4999" s="6">
        <v>941.18</v>
      </c>
      <c r="H4999" s="6">
        <v>940.08</v>
      </c>
      <c r="I4999" s="6">
        <v>1.0999999999999091</v>
      </c>
      <c r="J4999" s="6">
        <v>0</v>
      </c>
      <c r="K4999" s="6">
        <v>0</v>
      </c>
      <c r="L4999" s="6">
        <v>0</v>
      </c>
      <c r="M4999" s="6">
        <v>0</v>
      </c>
      <c r="N4999" s="6">
        <v>0</v>
      </c>
    </row>
    <row r="5000" spans="1:14" x14ac:dyDescent="0.25">
      <c r="A5000" s="5" t="s">
        <v>1713</v>
      </c>
      <c r="B5000" s="5" t="s">
        <v>32</v>
      </c>
      <c r="C5000" s="5" t="s">
        <v>33</v>
      </c>
      <c r="D5000" s="5" t="s">
        <v>27</v>
      </c>
      <c r="E5000" s="6">
        <v>1894.86</v>
      </c>
      <c r="F5000" s="6">
        <v>0</v>
      </c>
      <c r="G5000" s="6">
        <v>1894.86</v>
      </c>
      <c r="H5000" s="6">
        <v>2111.4899999999998</v>
      </c>
      <c r="I5000" s="6">
        <v>-216.62999999999988</v>
      </c>
      <c r="J5000" s="6">
        <v>4.67</v>
      </c>
      <c r="K5000" s="6">
        <v>0</v>
      </c>
      <c r="L5000" s="6">
        <v>4.67</v>
      </c>
      <c r="M5000" s="6">
        <v>5.2039999999999997</v>
      </c>
      <c r="N5000" s="6">
        <v>-0.53399999999999981</v>
      </c>
    </row>
    <row r="5001" spans="1:14" x14ac:dyDescent="0.25">
      <c r="A5001" s="5" t="s">
        <v>1713</v>
      </c>
      <c r="B5001" s="5" t="s">
        <v>28</v>
      </c>
      <c r="C5001" s="5" t="s">
        <v>29</v>
      </c>
      <c r="D5001" s="5" t="s">
        <v>27</v>
      </c>
      <c r="E5001" s="6">
        <v>6705.59</v>
      </c>
      <c r="F5001" s="6">
        <v>0</v>
      </c>
      <c r="G5001" s="6">
        <v>6705.59</v>
      </c>
      <c r="H5001" s="6">
        <v>6697.74</v>
      </c>
      <c r="I5001" s="6">
        <v>7.8500000000003638</v>
      </c>
      <c r="J5001" s="6">
        <v>0</v>
      </c>
      <c r="K5001" s="6">
        <v>0</v>
      </c>
      <c r="L5001" s="6">
        <v>0</v>
      </c>
      <c r="M5001" s="6">
        <v>0</v>
      </c>
      <c r="N5001" s="6">
        <v>0</v>
      </c>
    </row>
    <row r="5002" spans="1:14" x14ac:dyDescent="0.25">
      <c r="A5002" s="5" t="s">
        <v>1713</v>
      </c>
      <c r="B5002" s="5" t="s">
        <v>34</v>
      </c>
      <c r="C5002" s="5" t="s">
        <v>33</v>
      </c>
      <c r="D5002" s="5" t="s">
        <v>27</v>
      </c>
      <c r="E5002" s="6">
        <v>8471.3799999999992</v>
      </c>
      <c r="F5002" s="6">
        <v>0</v>
      </c>
      <c r="G5002" s="6">
        <v>8471.3799999999992</v>
      </c>
      <c r="H5002" s="6">
        <v>9439.89</v>
      </c>
      <c r="I5002" s="6">
        <v>-968.51000000000022</v>
      </c>
      <c r="J5002" s="6">
        <v>4.67</v>
      </c>
      <c r="K5002" s="6">
        <v>0</v>
      </c>
      <c r="L5002" s="6">
        <v>4.67</v>
      </c>
      <c r="M5002" s="6">
        <v>5.2039999999999997</v>
      </c>
      <c r="N5002" s="6">
        <v>-0.53399999999999981</v>
      </c>
    </row>
    <row r="5003" spans="1:14" x14ac:dyDescent="0.25">
      <c r="A5003" s="5" t="s">
        <v>1713</v>
      </c>
      <c r="B5003" s="5" t="s">
        <v>35</v>
      </c>
      <c r="C5003" s="5" t="s">
        <v>33</v>
      </c>
      <c r="D5003" s="5" t="s">
        <v>27</v>
      </c>
      <c r="E5003" s="6">
        <v>9976.66</v>
      </c>
      <c r="F5003" s="6">
        <v>0</v>
      </c>
      <c r="G5003" s="6">
        <v>9976.66</v>
      </c>
      <c r="H5003" s="6">
        <v>11116.95</v>
      </c>
      <c r="I5003" s="6">
        <v>-1140.2900000000009</v>
      </c>
      <c r="J5003" s="6">
        <v>98.07</v>
      </c>
      <c r="K5003" s="6">
        <v>0</v>
      </c>
      <c r="L5003" s="6">
        <v>98.07</v>
      </c>
      <c r="M5003" s="6">
        <v>109.279</v>
      </c>
      <c r="N5003" s="6">
        <v>-11.209000000000003</v>
      </c>
    </row>
    <row r="5004" spans="1:14" x14ac:dyDescent="0.25">
      <c r="A5004" s="5" t="s">
        <v>1713</v>
      </c>
      <c r="B5004" s="5" t="s">
        <v>36</v>
      </c>
      <c r="C5004" s="5" t="s">
        <v>29</v>
      </c>
      <c r="D5004" s="5" t="s">
        <v>27</v>
      </c>
      <c r="E5004" s="6">
        <v>12095.04</v>
      </c>
      <c r="F5004" s="6">
        <v>0</v>
      </c>
      <c r="G5004" s="6">
        <v>12095.04</v>
      </c>
      <c r="H5004" s="6">
        <v>12080.87</v>
      </c>
      <c r="I5004" s="6">
        <v>14.170000000000073</v>
      </c>
      <c r="J5004" s="6">
        <v>0</v>
      </c>
      <c r="K5004" s="6">
        <v>0</v>
      </c>
      <c r="L5004" s="6">
        <v>0</v>
      </c>
      <c r="M5004" s="6">
        <v>0</v>
      </c>
      <c r="N5004" s="6">
        <v>0</v>
      </c>
    </row>
    <row r="5005" spans="1:14" x14ac:dyDescent="0.25">
      <c r="A5005" s="5" t="s">
        <v>1713</v>
      </c>
      <c r="B5005" s="5" t="s">
        <v>37</v>
      </c>
      <c r="C5005" s="5" t="s">
        <v>29</v>
      </c>
      <c r="D5005" s="5" t="s">
        <v>27</v>
      </c>
      <c r="E5005" s="6">
        <v>26516.55</v>
      </c>
      <c r="F5005" s="6">
        <v>0</v>
      </c>
      <c r="G5005" s="6">
        <v>26516.55</v>
      </c>
      <c r="H5005" s="6">
        <v>26485.48</v>
      </c>
      <c r="I5005" s="6">
        <v>31.069999999999709</v>
      </c>
      <c r="J5005" s="6">
        <v>0</v>
      </c>
      <c r="K5005" s="6">
        <v>0</v>
      </c>
      <c r="L5005" s="6">
        <v>0</v>
      </c>
      <c r="M5005" s="6">
        <v>0</v>
      </c>
      <c r="N5005" s="6">
        <v>0</v>
      </c>
    </row>
    <row r="5006" spans="1:14" x14ac:dyDescent="0.25">
      <c r="A5006" s="5" t="s">
        <v>1713</v>
      </c>
      <c r="B5006" s="5" t="s">
        <v>1539</v>
      </c>
      <c r="C5006" s="5" t="s">
        <v>39</v>
      </c>
      <c r="D5006" s="5" t="s">
        <v>40</v>
      </c>
      <c r="E5006" s="6">
        <v>-689553.28</v>
      </c>
      <c r="F5006" s="6">
        <v>0</v>
      </c>
      <c r="G5006" s="6">
        <v>-689553.28</v>
      </c>
      <c r="H5006" s="6">
        <v>-689553.15</v>
      </c>
      <c r="I5006" s="6">
        <v>-0.13000000000465661</v>
      </c>
      <c r="J5006" s="6">
        <v>-3798.75</v>
      </c>
      <c r="K5006" s="6">
        <v>0</v>
      </c>
      <c r="L5006" s="6">
        <v>-3798.75</v>
      </c>
      <c r="M5006" s="6">
        <v>-3798.75</v>
      </c>
      <c r="N5006" s="6">
        <v>0</v>
      </c>
    </row>
    <row r="5007" spans="1:14" x14ac:dyDescent="0.25">
      <c r="A5007" s="5" t="s">
        <v>1713</v>
      </c>
      <c r="B5007" s="5" t="s">
        <v>92</v>
      </c>
      <c r="C5007" s="5" t="s">
        <v>42</v>
      </c>
      <c r="D5007" s="5" t="s">
        <v>43</v>
      </c>
      <c r="E5007" s="6">
        <v>292.3</v>
      </c>
      <c r="F5007" s="6">
        <v>0</v>
      </c>
      <c r="G5007" s="6">
        <v>292.3</v>
      </c>
      <c r="H5007" s="6">
        <v>0</v>
      </c>
      <c r="I5007" s="6">
        <v>292.3</v>
      </c>
      <c r="J5007" s="6">
        <v>3434</v>
      </c>
      <c r="K5007" s="6">
        <v>0</v>
      </c>
      <c r="L5007" s="6">
        <v>3434</v>
      </c>
      <c r="M5007" s="6">
        <v>0</v>
      </c>
      <c r="N5007" s="6">
        <v>3434</v>
      </c>
    </row>
    <row r="5008" spans="1:14" x14ac:dyDescent="0.25">
      <c r="A5008" s="5" t="s">
        <v>1713</v>
      </c>
      <c r="B5008" s="5" t="s">
        <v>1301</v>
      </c>
      <c r="C5008" s="5" t="s">
        <v>42</v>
      </c>
      <c r="D5008" s="5" t="s">
        <v>43</v>
      </c>
      <c r="E5008" s="6">
        <v>0</v>
      </c>
      <c r="F5008" s="6">
        <v>1861.3921568627452</v>
      </c>
      <c r="G5008" s="6">
        <v>-1861.3921568627452</v>
      </c>
      <c r="H5008" s="6">
        <v>1898.62</v>
      </c>
      <c r="I5008" s="6">
        <v>-1898.62</v>
      </c>
      <c r="J5008" s="6">
        <v>0</v>
      </c>
      <c r="K5008" s="6">
        <v>7597.5</v>
      </c>
      <c r="L5008" s="6">
        <v>-7597.5</v>
      </c>
      <c r="M5008" s="6">
        <v>7749.45</v>
      </c>
      <c r="N5008" s="6">
        <v>-7749.45</v>
      </c>
    </row>
    <row r="5009" spans="1:14" x14ac:dyDescent="0.25">
      <c r="A5009" s="5" t="s">
        <v>1713</v>
      </c>
      <c r="B5009" s="5" t="s">
        <v>107</v>
      </c>
      <c r="C5009" s="5" t="s">
        <v>42</v>
      </c>
      <c r="D5009" s="5" t="s">
        <v>43</v>
      </c>
      <c r="E5009" s="6">
        <v>2502.08</v>
      </c>
      <c r="F5009" s="6">
        <v>2498.5123152709357</v>
      </c>
      <c r="G5009" s="6">
        <v>3.5676847290642399</v>
      </c>
      <c r="H5009" s="6">
        <v>2535.9899999999998</v>
      </c>
      <c r="I5009" s="6">
        <v>-33.909999999999854</v>
      </c>
      <c r="J5009" s="6">
        <v>45650</v>
      </c>
      <c r="K5009" s="6">
        <v>45585</v>
      </c>
      <c r="L5009" s="6">
        <v>65</v>
      </c>
      <c r="M5009" s="6">
        <v>46268.775000000001</v>
      </c>
      <c r="N5009" s="6">
        <v>-618.77500000000146</v>
      </c>
    </row>
    <row r="5010" spans="1:14" x14ac:dyDescent="0.25">
      <c r="A5010" s="5" t="s">
        <v>1713</v>
      </c>
      <c r="B5010" s="5" t="s">
        <v>44</v>
      </c>
      <c r="C5010" s="5" t="s">
        <v>42</v>
      </c>
      <c r="D5010" s="5" t="s">
        <v>43</v>
      </c>
      <c r="E5010" s="6">
        <v>3767.78</v>
      </c>
      <c r="F5010" s="6">
        <v>3764.5572139303481</v>
      </c>
      <c r="G5010" s="6">
        <v>3.222786069652102</v>
      </c>
      <c r="H5010" s="6">
        <v>3783.38</v>
      </c>
      <c r="I5010" s="6">
        <v>-15.599999999999909</v>
      </c>
      <c r="J5010" s="6">
        <v>3802</v>
      </c>
      <c r="K5010" s="6">
        <v>3798.7502487562192</v>
      </c>
      <c r="L5010" s="6">
        <v>3.2497512437807927</v>
      </c>
      <c r="M5010" s="6">
        <v>3817.7440000000001</v>
      </c>
      <c r="N5010" s="6">
        <v>-15.744000000000142</v>
      </c>
    </row>
    <row r="5011" spans="1:14" x14ac:dyDescent="0.25">
      <c r="A5011" s="5" t="s">
        <v>1713</v>
      </c>
      <c r="B5011" s="5" t="s">
        <v>99</v>
      </c>
      <c r="C5011" s="5" t="s">
        <v>42</v>
      </c>
      <c r="D5011" s="5" t="s">
        <v>43</v>
      </c>
      <c r="E5011" s="6">
        <v>10978.25</v>
      </c>
      <c r="F5011" s="6">
        <v>10855.615763546799</v>
      </c>
      <c r="G5011" s="6">
        <v>122.63423645320108</v>
      </c>
      <c r="H5011" s="6">
        <v>11018.45</v>
      </c>
      <c r="I5011" s="6">
        <v>-40.200000000000728</v>
      </c>
      <c r="J5011" s="6">
        <v>46100</v>
      </c>
      <c r="K5011" s="6">
        <v>45585</v>
      </c>
      <c r="L5011" s="6">
        <v>515</v>
      </c>
      <c r="M5011" s="6">
        <v>46268.775000000001</v>
      </c>
      <c r="N5011" s="6">
        <v>-168.77500000000146</v>
      </c>
    </row>
    <row r="5012" spans="1:14" x14ac:dyDescent="0.25">
      <c r="A5012" s="5" t="s">
        <v>1713</v>
      </c>
      <c r="B5012" s="5" t="s">
        <v>1505</v>
      </c>
      <c r="C5012" s="5" t="s">
        <v>42</v>
      </c>
      <c r="D5012" s="5" t="s">
        <v>43</v>
      </c>
      <c r="E5012" s="6">
        <v>13103.1</v>
      </c>
      <c r="F5012" s="6">
        <v>12984.886699507389</v>
      </c>
      <c r="G5012" s="6">
        <v>118.21330049261087</v>
      </c>
      <c r="H5012" s="6">
        <v>13179.66</v>
      </c>
      <c r="I5012" s="6">
        <v>-76.559999999999491</v>
      </c>
      <c r="J5012" s="6">
        <v>46000</v>
      </c>
      <c r="K5012" s="6">
        <v>45585</v>
      </c>
      <c r="L5012" s="6">
        <v>415</v>
      </c>
      <c r="M5012" s="6">
        <v>46268.775000000001</v>
      </c>
      <c r="N5012" s="6">
        <v>-268.77500000000146</v>
      </c>
    </row>
    <row r="5013" spans="1:14" x14ac:dyDescent="0.25">
      <c r="A5013" s="5" t="s">
        <v>1713</v>
      </c>
      <c r="B5013" s="5" t="s">
        <v>47</v>
      </c>
      <c r="C5013" s="5" t="s">
        <v>42</v>
      </c>
      <c r="D5013" s="5" t="s">
        <v>43</v>
      </c>
      <c r="E5013" s="6">
        <v>21489.57</v>
      </c>
      <c r="F5013" s="6">
        <v>21433.607843137255</v>
      </c>
      <c r="G5013" s="6">
        <v>55.96215686274445</v>
      </c>
      <c r="H5013" s="6">
        <v>21862.28</v>
      </c>
      <c r="I5013" s="6">
        <v>-372.70999999999913</v>
      </c>
      <c r="J5013" s="6">
        <v>45704</v>
      </c>
      <c r="K5013" s="6">
        <v>45585</v>
      </c>
      <c r="L5013" s="6">
        <v>119</v>
      </c>
      <c r="M5013" s="6">
        <v>46496.7</v>
      </c>
      <c r="N5013" s="6">
        <v>-792.69999999999709</v>
      </c>
    </row>
    <row r="5014" spans="1:14" x14ac:dyDescent="0.25">
      <c r="A5014" s="5" t="s">
        <v>1713</v>
      </c>
      <c r="B5014" s="5" t="s">
        <v>1534</v>
      </c>
      <c r="C5014" s="5" t="s">
        <v>42</v>
      </c>
      <c r="D5014" s="5" t="s">
        <v>43</v>
      </c>
      <c r="E5014" s="6">
        <v>24008.44</v>
      </c>
      <c r="F5014" s="6">
        <v>23856.147783251232</v>
      </c>
      <c r="G5014" s="6">
        <v>152.2922167487668</v>
      </c>
      <c r="H5014" s="6">
        <v>24213.99</v>
      </c>
      <c r="I5014" s="6">
        <v>-205.55000000000291</v>
      </c>
      <c r="J5014" s="6">
        <v>3823</v>
      </c>
      <c r="K5014" s="6">
        <v>3798.7497536945816</v>
      </c>
      <c r="L5014" s="6">
        <v>24.250246305418386</v>
      </c>
      <c r="M5014" s="6">
        <v>3855.7310000000002</v>
      </c>
      <c r="N5014" s="6">
        <v>-32.731000000000222</v>
      </c>
    </row>
    <row r="5015" spans="1:14" x14ac:dyDescent="0.25">
      <c r="A5015" s="5" t="s">
        <v>1713</v>
      </c>
      <c r="B5015" s="5" t="s">
        <v>1364</v>
      </c>
      <c r="C5015" s="5" t="s">
        <v>42</v>
      </c>
      <c r="D5015" s="5" t="s">
        <v>43</v>
      </c>
      <c r="E5015" s="6">
        <v>47546.78</v>
      </c>
      <c r="F5015" s="6">
        <v>47422.985074626864</v>
      </c>
      <c r="G5015" s="6">
        <v>123.7949253731349</v>
      </c>
      <c r="H5015" s="6">
        <v>47660.1</v>
      </c>
      <c r="I5015" s="6">
        <v>-113.31999999999971</v>
      </c>
      <c r="J5015" s="6">
        <v>45704</v>
      </c>
      <c r="K5015" s="6">
        <v>45585</v>
      </c>
      <c r="L5015" s="6">
        <v>119</v>
      </c>
      <c r="M5015" s="6">
        <v>45812.925000000003</v>
      </c>
      <c r="N5015" s="6">
        <v>-108.92500000000291</v>
      </c>
    </row>
    <row r="5016" spans="1:14" x14ac:dyDescent="0.25">
      <c r="A5016" s="5" t="s">
        <v>1713</v>
      </c>
      <c r="B5016" s="5" t="s">
        <v>1535</v>
      </c>
      <c r="C5016" s="5" t="s">
        <v>42</v>
      </c>
      <c r="D5016" s="5" t="s">
        <v>43</v>
      </c>
      <c r="E5016" s="6">
        <v>61914.51</v>
      </c>
      <c r="F5016" s="6">
        <v>60050.256157635471</v>
      </c>
      <c r="G5016" s="6">
        <v>1864.253842364531</v>
      </c>
      <c r="H5016" s="6">
        <v>60951.01</v>
      </c>
      <c r="I5016" s="6">
        <v>963.5</v>
      </c>
      <c r="J5016" s="6">
        <v>47000</v>
      </c>
      <c r="K5016" s="6">
        <v>45585</v>
      </c>
      <c r="L5016" s="6">
        <v>1415</v>
      </c>
      <c r="M5016" s="6">
        <v>46268.775000000001</v>
      </c>
      <c r="N5016" s="6">
        <v>731.22499999999854</v>
      </c>
    </row>
    <row r="5017" spans="1:14" x14ac:dyDescent="0.25">
      <c r="A5017" s="5" t="s">
        <v>1713</v>
      </c>
      <c r="B5017" s="5" t="s">
        <v>103</v>
      </c>
      <c r="C5017" s="5" t="s">
        <v>42</v>
      </c>
      <c r="D5017" s="5" t="s">
        <v>43</v>
      </c>
      <c r="E5017" s="6">
        <v>228743.28</v>
      </c>
      <c r="F5017" s="6">
        <v>228627.92079207921</v>
      </c>
      <c r="G5017" s="6">
        <v>115.35920792078832</v>
      </c>
      <c r="H5017" s="6">
        <v>230914.2</v>
      </c>
      <c r="I5017" s="6">
        <v>-2170.9200000000128</v>
      </c>
      <c r="J5017" s="6">
        <v>45608</v>
      </c>
      <c r="K5017" s="6">
        <v>45585</v>
      </c>
      <c r="L5017" s="6">
        <v>23</v>
      </c>
      <c r="M5017" s="6">
        <v>46040.85</v>
      </c>
      <c r="N5017" s="6">
        <v>-432.84999999999854</v>
      </c>
    </row>
    <row r="5018" spans="1:14" x14ac:dyDescent="0.25">
      <c r="A5018" s="5" t="s">
        <v>1713</v>
      </c>
      <c r="B5018" s="5" t="s">
        <v>104</v>
      </c>
      <c r="C5018" s="5" t="s">
        <v>42</v>
      </c>
      <c r="D5018" s="5" t="s">
        <v>53</v>
      </c>
      <c r="E5018" s="6">
        <v>200386.88</v>
      </c>
      <c r="F5018" s="6">
        <v>199156</v>
      </c>
      <c r="G5018" s="6">
        <v>1230.8800000000047</v>
      </c>
      <c r="H5018" s="6">
        <v>200151.78</v>
      </c>
      <c r="I5018" s="6">
        <v>235.10000000000582</v>
      </c>
      <c r="J5018" s="6">
        <v>34400</v>
      </c>
      <c r="K5018" s="6">
        <v>34188.750248756223</v>
      </c>
      <c r="L5018" s="6">
        <v>211.2497512437767</v>
      </c>
      <c r="M5018" s="6">
        <v>34359.694000000003</v>
      </c>
      <c r="N5018" s="6">
        <v>40.305999999996857</v>
      </c>
    </row>
    <row r="5019" spans="1:14" x14ac:dyDescent="0.25">
      <c r="A5019" s="5" t="s">
        <v>1713</v>
      </c>
      <c r="B5019" s="5" t="s">
        <v>54</v>
      </c>
      <c r="C5019" s="5" t="s">
        <v>42</v>
      </c>
      <c r="D5019" s="5" t="s">
        <v>55</v>
      </c>
      <c r="E5019" s="6">
        <v>2301.59</v>
      </c>
      <c r="F5019" s="6">
        <v>2256.4607843137255</v>
      </c>
      <c r="G5019" s="6">
        <v>45.12921568627462</v>
      </c>
      <c r="H5019" s="6">
        <v>2301.59</v>
      </c>
      <c r="I5019" s="6">
        <v>0</v>
      </c>
      <c r="J5019" s="6">
        <v>418.471</v>
      </c>
      <c r="K5019" s="6">
        <v>410.26470588235293</v>
      </c>
      <c r="L5019" s="6">
        <v>8.2062941176470758</v>
      </c>
      <c r="M5019" s="6">
        <v>418.47</v>
      </c>
      <c r="N5019" s="6">
        <v>9.9999999997635314E-4</v>
      </c>
    </row>
    <row r="5020" spans="1:14" x14ac:dyDescent="0.25">
      <c r="A5020" s="5" t="s">
        <v>1714</v>
      </c>
      <c r="B5020" s="5" t="s">
        <v>25</v>
      </c>
      <c r="C5020" s="5" t="s">
        <v>26</v>
      </c>
      <c r="D5020" s="5" t="s">
        <v>27</v>
      </c>
      <c r="E5020" s="6">
        <v>-255.79</v>
      </c>
      <c r="F5020" s="6">
        <v>0</v>
      </c>
      <c r="G5020" s="6">
        <v>-255.79</v>
      </c>
      <c r="H5020" s="6">
        <v>0</v>
      </c>
      <c r="I5020" s="6">
        <v>-255.79</v>
      </c>
      <c r="J5020" s="6">
        <v>0</v>
      </c>
      <c r="K5020" s="6">
        <v>0</v>
      </c>
      <c r="L5020" s="6">
        <v>0</v>
      </c>
      <c r="M5020" s="6">
        <v>0</v>
      </c>
      <c r="N5020" s="6">
        <v>0</v>
      </c>
    </row>
    <row r="5021" spans="1:14" x14ac:dyDescent="0.25">
      <c r="A5021" s="5" t="s">
        <v>1714</v>
      </c>
      <c r="B5021" s="5" t="s">
        <v>30</v>
      </c>
      <c r="C5021" s="5" t="s">
        <v>29</v>
      </c>
      <c r="D5021" s="5" t="s">
        <v>27</v>
      </c>
      <c r="E5021" s="6">
        <v>27.82</v>
      </c>
      <c r="F5021" s="6">
        <v>0</v>
      </c>
      <c r="G5021" s="6">
        <v>27.82</v>
      </c>
      <c r="H5021" s="6">
        <v>28.14</v>
      </c>
      <c r="I5021" s="6">
        <v>-0.32000000000000028</v>
      </c>
      <c r="J5021" s="6">
        <v>0</v>
      </c>
      <c r="K5021" s="6">
        <v>0</v>
      </c>
      <c r="L5021" s="6">
        <v>0</v>
      </c>
      <c r="M5021" s="6">
        <v>0</v>
      </c>
      <c r="N5021" s="6">
        <v>0</v>
      </c>
    </row>
    <row r="5022" spans="1:14" x14ac:dyDescent="0.25">
      <c r="A5022" s="5" t="s">
        <v>1714</v>
      </c>
      <c r="B5022" s="5" t="s">
        <v>31</v>
      </c>
      <c r="C5022" s="5" t="s">
        <v>29</v>
      </c>
      <c r="D5022" s="5" t="s">
        <v>27</v>
      </c>
      <c r="E5022" s="6">
        <v>124.76</v>
      </c>
      <c r="F5022" s="6">
        <v>0</v>
      </c>
      <c r="G5022" s="6">
        <v>124.76</v>
      </c>
      <c r="H5022" s="6">
        <v>126.2</v>
      </c>
      <c r="I5022" s="6">
        <v>-1.4399999999999977</v>
      </c>
      <c r="J5022" s="6">
        <v>0</v>
      </c>
      <c r="K5022" s="6">
        <v>0</v>
      </c>
      <c r="L5022" s="6">
        <v>0</v>
      </c>
      <c r="M5022" s="6">
        <v>0</v>
      </c>
      <c r="N5022" s="6">
        <v>0</v>
      </c>
    </row>
    <row r="5023" spans="1:14" x14ac:dyDescent="0.25">
      <c r="A5023" s="5" t="s">
        <v>1714</v>
      </c>
      <c r="B5023" s="5" t="s">
        <v>32</v>
      </c>
      <c r="C5023" s="5" t="s">
        <v>33</v>
      </c>
      <c r="D5023" s="5" t="s">
        <v>27</v>
      </c>
      <c r="E5023" s="6">
        <v>304.31</v>
      </c>
      <c r="F5023" s="6">
        <v>0</v>
      </c>
      <c r="G5023" s="6">
        <v>304.31</v>
      </c>
      <c r="H5023" s="6">
        <v>282.33999999999997</v>
      </c>
      <c r="I5023" s="6">
        <v>21.970000000000027</v>
      </c>
      <c r="J5023" s="6">
        <v>0.75</v>
      </c>
      <c r="K5023" s="6">
        <v>0</v>
      </c>
      <c r="L5023" s="6">
        <v>0.75</v>
      </c>
      <c r="M5023" s="6">
        <v>0.69599999999999995</v>
      </c>
      <c r="N5023" s="6">
        <v>5.4000000000000048E-2</v>
      </c>
    </row>
    <row r="5024" spans="1:14" x14ac:dyDescent="0.25">
      <c r="A5024" s="5" t="s">
        <v>1714</v>
      </c>
      <c r="B5024" s="5" t="s">
        <v>28</v>
      </c>
      <c r="C5024" s="5" t="s">
        <v>29</v>
      </c>
      <c r="D5024" s="5" t="s">
        <v>27</v>
      </c>
      <c r="E5024" s="6">
        <v>888.88</v>
      </c>
      <c r="F5024" s="6">
        <v>0</v>
      </c>
      <c r="G5024" s="6">
        <v>888.88</v>
      </c>
      <c r="H5024" s="6">
        <v>899.15</v>
      </c>
      <c r="I5024" s="6">
        <v>-10.269999999999982</v>
      </c>
      <c r="J5024" s="6">
        <v>0</v>
      </c>
      <c r="K5024" s="6">
        <v>0</v>
      </c>
      <c r="L5024" s="6">
        <v>0</v>
      </c>
      <c r="M5024" s="6">
        <v>0</v>
      </c>
      <c r="N5024" s="6">
        <v>0</v>
      </c>
    </row>
    <row r="5025" spans="1:14" x14ac:dyDescent="0.25">
      <c r="A5025" s="5" t="s">
        <v>1714</v>
      </c>
      <c r="B5025" s="5" t="s">
        <v>34</v>
      </c>
      <c r="C5025" s="5" t="s">
        <v>33</v>
      </c>
      <c r="D5025" s="5" t="s">
        <v>27</v>
      </c>
      <c r="E5025" s="6">
        <v>1360.5</v>
      </c>
      <c r="F5025" s="6">
        <v>0</v>
      </c>
      <c r="G5025" s="6">
        <v>1360.5</v>
      </c>
      <c r="H5025" s="6">
        <v>1262.25</v>
      </c>
      <c r="I5025" s="6">
        <v>98.25</v>
      </c>
      <c r="J5025" s="6">
        <v>0.75</v>
      </c>
      <c r="K5025" s="6">
        <v>0</v>
      </c>
      <c r="L5025" s="6">
        <v>0.75</v>
      </c>
      <c r="M5025" s="6">
        <v>0.69599999999999995</v>
      </c>
      <c r="N5025" s="6">
        <v>5.4000000000000048E-2</v>
      </c>
    </row>
    <row r="5026" spans="1:14" x14ac:dyDescent="0.25">
      <c r="A5026" s="5" t="s">
        <v>1714</v>
      </c>
      <c r="B5026" s="5" t="s">
        <v>35</v>
      </c>
      <c r="C5026" s="5" t="s">
        <v>33</v>
      </c>
      <c r="D5026" s="5" t="s">
        <v>27</v>
      </c>
      <c r="E5026" s="6">
        <v>1602.25</v>
      </c>
      <c r="F5026" s="6">
        <v>0</v>
      </c>
      <c r="G5026" s="6">
        <v>1602.25</v>
      </c>
      <c r="H5026" s="6">
        <v>1486.53</v>
      </c>
      <c r="I5026" s="6">
        <v>115.72000000000003</v>
      </c>
      <c r="J5026" s="6">
        <v>15.75</v>
      </c>
      <c r="K5026" s="6">
        <v>0</v>
      </c>
      <c r="L5026" s="6">
        <v>15.75</v>
      </c>
      <c r="M5026" s="6">
        <v>14.613</v>
      </c>
      <c r="N5026" s="6">
        <v>1.1370000000000005</v>
      </c>
    </row>
    <row r="5027" spans="1:14" x14ac:dyDescent="0.25">
      <c r="A5027" s="5" t="s">
        <v>1714</v>
      </c>
      <c r="B5027" s="5" t="s">
        <v>36</v>
      </c>
      <c r="C5027" s="5" t="s">
        <v>29</v>
      </c>
      <c r="D5027" s="5" t="s">
        <v>27</v>
      </c>
      <c r="E5027" s="6">
        <v>1603.3</v>
      </c>
      <c r="F5027" s="6">
        <v>0</v>
      </c>
      <c r="G5027" s="6">
        <v>1603.3</v>
      </c>
      <c r="H5027" s="6">
        <v>1621.83</v>
      </c>
      <c r="I5027" s="6">
        <v>-18.529999999999973</v>
      </c>
      <c r="J5027" s="6">
        <v>0</v>
      </c>
      <c r="K5027" s="6">
        <v>0</v>
      </c>
      <c r="L5027" s="6">
        <v>0</v>
      </c>
      <c r="M5027" s="6">
        <v>0</v>
      </c>
      <c r="N5027" s="6">
        <v>0</v>
      </c>
    </row>
    <row r="5028" spans="1:14" x14ac:dyDescent="0.25">
      <c r="A5028" s="5" t="s">
        <v>1714</v>
      </c>
      <c r="B5028" s="5" t="s">
        <v>37</v>
      </c>
      <c r="C5028" s="5" t="s">
        <v>29</v>
      </c>
      <c r="D5028" s="5" t="s">
        <v>27</v>
      </c>
      <c r="E5028" s="6">
        <v>3514.98</v>
      </c>
      <c r="F5028" s="6">
        <v>0</v>
      </c>
      <c r="G5028" s="6">
        <v>3514.98</v>
      </c>
      <c r="H5028" s="6">
        <v>3555.61</v>
      </c>
      <c r="I5028" s="6">
        <v>-40.630000000000109</v>
      </c>
      <c r="J5028" s="6">
        <v>0</v>
      </c>
      <c r="K5028" s="6">
        <v>0</v>
      </c>
      <c r="L5028" s="6">
        <v>0</v>
      </c>
      <c r="M5028" s="6">
        <v>0</v>
      </c>
      <c r="N5028" s="6">
        <v>0</v>
      </c>
    </row>
    <row r="5029" spans="1:14" x14ac:dyDescent="0.25">
      <c r="A5029" s="5" t="s">
        <v>1714</v>
      </c>
      <c r="B5029" s="5" t="s">
        <v>693</v>
      </c>
      <c r="C5029" s="5" t="s">
        <v>39</v>
      </c>
      <c r="D5029" s="5" t="s">
        <v>40</v>
      </c>
      <c r="E5029" s="6">
        <v>-79241.69</v>
      </c>
      <c r="F5029" s="6">
        <v>0</v>
      </c>
      <c r="G5029" s="6">
        <v>-79241.69</v>
      </c>
      <c r="H5029" s="6">
        <v>-79241.679999999993</v>
      </c>
      <c r="I5029" s="6">
        <v>-1.0000000009313226E-2</v>
      </c>
      <c r="J5029" s="6">
        <v>-501</v>
      </c>
      <c r="K5029" s="6">
        <v>0</v>
      </c>
      <c r="L5029" s="6">
        <v>-501</v>
      </c>
      <c r="M5029" s="6">
        <v>-501</v>
      </c>
      <c r="N5029" s="6">
        <v>0</v>
      </c>
    </row>
    <row r="5030" spans="1:14" x14ac:dyDescent="0.25">
      <c r="A5030" s="5" t="s">
        <v>1714</v>
      </c>
      <c r="B5030" s="5" t="s">
        <v>1268</v>
      </c>
      <c r="C5030" s="5" t="s">
        <v>42</v>
      </c>
      <c r="D5030" s="5" t="s">
        <v>43</v>
      </c>
      <c r="E5030" s="6">
        <v>1224.3399999999999</v>
      </c>
      <c r="F5030" s="6">
        <v>0</v>
      </c>
      <c r="G5030" s="6">
        <v>1224.3399999999999</v>
      </c>
      <c r="H5030" s="6">
        <v>0</v>
      </c>
      <c r="I5030" s="6">
        <v>1224.3399999999999</v>
      </c>
      <c r="J5030" s="6">
        <v>6050</v>
      </c>
      <c r="K5030" s="6">
        <v>0</v>
      </c>
      <c r="L5030" s="6">
        <v>6050</v>
      </c>
      <c r="M5030" s="6">
        <v>0</v>
      </c>
      <c r="N5030" s="6">
        <v>6050</v>
      </c>
    </row>
    <row r="5031" spans="1:14" x14ac:dyDescent="0.25">
      <c r="A5031" s="5" t="s">
        <v>1714</v>
      </c>
      <c r="B5031" s="5" t="s">
        <v>1267</v>
      </c>
      <c r="C5031" s="5" t="s">
        <v>42</v>
      </c>
      <c r="D5031" s="5" t="s">
        <v>43</v>
      </c>
      <c r="E5031" s="6">
        <v>1693.94</v>
      </c>
      <c r="F5031" s="6">
        <v>0</v>
      </c>
      <c r="G5031" s="6">
        <v>1693.94</v>
      </c>
      <c r="H5031" s="6">
        <v>0</v>
      </c>
      <c r="I5031" s="6">
        <v>1693.94</v>
      </c>
      <c r="J5031" s="6">
        <v>6050</v>
      </c>
      <c r="K5031" s="6">
        <v>0</v>
      </c>
      <c r="L5031" s="6">
        <v>6050</v>
      </c>
      <c r="M5031" s="6">
        <v>0</v>
      </c>
      <c r="N5031" s="6">
        <v>6050</v>
      </c>
    </row>
    <row r="5032" spans="1:14" x14ac:dyDescent="0.25">
      <c r="A5032" s="5" t="s">
        <v>1714</v>
      </c>
      <c r="B5032" s="5" t="s">
        <v>132</v>
      </c>
      <c r="C5032" s="5" t="s">
        <v>42</v>
      </c>
      <c r="D5032" s="5" t="s">
        <v>43</v>
      </c>
      <c r="E5032" s="6">
        <v>50.34</v>
      </c>
      <c r="F5032" s="6">
        <v>49.940594059405939</v>
      </c>
      <c r="G5032" s="6">
        <v>0.39940594059406465</v>
      </c>
      <c r="H5032" s="6">
        <v>50.44</v>
      </c>
      <c r="I5032" s="6">
        <v>-9.9999999999994316E-2</v>
      </c>
      <c r="J5032" s="6">
        <v>505</v>
      </c>
      <c r="K5032" s="6">
        <v>501</v>
      </c>
      <c r="L5032" s="6">
        <v>4</v>
      </c>
      <c r="M5032" s="6">
        <v>506.01</v>
      </c>
      <c r="N5032" s="6">
        <v>-1.0099999999999909</v>
      </c>
    </row>
    <row r="5033" spans="1:14" x14ac:dyDescent="0.25">
      <c r="A5033" s="5" t="s">
        <v>1714</v>
      </c>
      <c r="B5033" s="5" t="s">
        <v>44</v>
      </c>
      <c r="C5033" s="5" t="s">
        <v>42</v>
      </c>
      <c r="D5033" s="5" t="s">
        <v>43</v>
      </c>
      <c r="E5033" s="6">
        <v>521.11</v>
      </c>
      <c r="F5033" s="6">
        <v>519.03482587064673</v>
      </c>
      <c r="G5033" s="6">
        <v>2.0751741293532859</v>
      </c>
      <c r="H5033" s="6">
        <v>521.63</v>
      </c>
      <c r="I5033" s="6">
        <v>-0.51999999999998181</v>
      </c>
      <c r="J5033" s="6">
        <v>503</v>
      </c>
      <c r="K5033" s="6">
        <v>501</v>
      </c>
      <c r="L5033" s="6">
        <v>2</v>
      </c>
      <c r="M5033" s="6">
        <v>503.505</v>
      </c>
      <c r="N5033" s="6">
        <v>-0.50499999999999545</v>
      </c>
    </row>
    <row r="5034" spans="1:14" x14ac:dyDescent="0.25">
      <c r="A5034" s="5" t="s">
        <v>1714</v>
      </c>
      <c r="B5034" s="5" t="s">
        <v>694</v>
      </c>
      <c r="C5034" s="5" t="s">
        <v>42</v>
      </c>
      <c r="D5034" s="5" t="s">
        <v>43</v>
      </c>
      <c r="E5034" s="6">
        <v>726.91</v>
      </c>
      <c r="F5034" s="6">
        <v>722.34482758620686</v>
      </c>
      <c r="G5034" s="6">
        <v>4.5651724137931069</v>
      </c>
      <c r="H5034" s="6">
        <v>733.18</v>
      </c>
      <c r="I5034" s="6">
        <v>-6.2699999999999818</v>
      </c>
      <c r="J5034" s="6">
        <v>6050</v>
      </c>
      <c r="K5034" s="6">
        <v>6012</v>
      </c>
      <c r="L5034" s="6">
        <v>38</v>
      </c>
      <c r="M5034" s="6">
        <v>6102.18</v>
      </c>
      <c r="N5034" s="6">
        <v>-52.180000000000291</v>
      </c>
    </row>
    <row r="5035" spans="1:14" x14ac:dyDescent="0.25">
      <c r="A5035" s="5" t="s">
        <v>1714</v>
      </c>
      <c r="B5035" s="5" t="s">
        <v>695</v>
      </c>
      <c r="C5035" s="5" t="s">
        <v>42</v>
      </c>
      <c r="D5035" s="5" t="s">
        <v>43</v>
      </c>
      <c r="E5035" s="6">
        <v>0</v>
      </c>
      <c r="F5035" s="6">
        <v>1039.1133004926107</v>
      </c>
      <c r="G5035" s="6">
        <v>-1039.1133004926107</v>
      </c>
      <c r="H5035" s="6">
        <v>1054.7</v>
      </c>
      <c r="I5035" s="6">
        <v>-1054.7</v>
      </c>
      <c r="J5035" s="6">
        <v>0</v>
      </c>
      <c r="K5035" s="6">
        <v>6012</v>
      </c>
      <c r="L5035" s="6">
        <v>-6012</v>
      </c>
      <c r="M5035" s="6">
        <v>6102.18</v>
      </c>
      <c r="N5035" s="6">
        <v>-6102.18</v>
      </c>
    </row>
    <row r="5036" spans="1:14" x14ac:dyDescent="0.25">
      <c r="A5036" s="5" t="s">
        <v>1714</v>
      </c>
      <c r="B5036" s="5" t="s">
        <v>696</v>
      </c>
      <c r="C5036" s="5" t="s">
        <v>42</v>
      </c>
      <c r="D5036" s="5" t="s">
        <v>43</v>
      </c>
      <c r="E5036" s="6">
        <v>0</v>
      </c>
      <c r="F5036" s="6">
        <v>1434.2266009852217</v>
      </c>
      <c r="G5036" s="6">
        <v>-1434.2266009852217</v>
      </c>
      <c r="H5036" s="6">
        <v>1455.74</v>
      </c>
      <c r="I5036" s="6">
        <v>-1455.74</v>
      </c>
      <c r="J5036" s="6">
        <v>0</v>
      </c>
      <c r="K5036" s="6">
        <v>6012</v>
      </c>
      <c r="L5036" s="6">
        <v>-6012</v>
      </c>
      <c r="M5036" s="6">
        <v>6102.18</v>
      </c>
      <c r="N5036" s="6">
        <v>-6102.18</v>
      </c>
    </row>
    <row r="5037" spans="1:14" x14ac:dyDescent="0.25">
      <c r="A5037" s="5" t="s">
        <v>1714</v>
      </c>
      <c r="B5037" s="5" t="s">
        <v>84</v>
      </c>
      <c r="C5037" s="5" t="s">
        <v>42</v>
      </c>
      <c r="D5037" s="5" t="s">
        <v>43</v>
      </c>
      <c r="E5037" s="6">
        <v>2486.7399999999998</v>
      </c>
      <c r="F5037" s="6">
        <v>2442.8529411764707</v>
      </c>
      <c r="G5037" s="6">
        <v>43.88705882352906</v>
      </c>
      <c r="H5037" s="6">
        <v>2491.71</v>
      </c>
      <c r="I5037" s="6">
        <v>-4.9700000000002547</v>
      </c>
      <c r="J5037" s="6">
        <v>6120</v>
      </c>
      <c r="K5037" s="6">
        <v>6012</v>
      </c>
      <c r="L5037" s="6">
        <v>108</v>
      </c>
      <c r="M5037" s="6">
        <v>6132.24</v>
      </c>
      <c r="N5037" s="6">
        <v>-12.239999999999782</v>
      </c>
    </row>
    <row r="5038" spans="1:14" x14ac:dyDescent="0.25">
      <c r="A5038" s="5" t="s">
        <v>1714</v>
      </c>
      <c r="B5038" s="5" t="s">
        <v>136</v>
      </c>
      <c r="C5038" s="5" t="s">
        <v>42</v>
      </c>
      <c r="D5038" s="5" t="s">
        <v>43</v>
      </c>
      <c r="E5038" s="6">
        <v>3518.56</v>
      </c>
      <c r="F5038" s="6">
        <v>3473.497536945813</v>
      </c>
      <c r="G5038" s="6">
        <v>45.062463054186992</v>
      </c>
      <c r="H5038" s="6">
        <v>3525.6</v>
      </c>
      <c r="I5038" s="6">
        <v>-7.0399999999999636</v>
      </c>
      <c r="J5038" s="6">
        <v>6090</v>
      </c>
      <c r="K5038" s="6">
        <v>6012</v>
      </c>
      <c r="L5038" s="6">
        <v>78</v>
      </c>
      <c r="M5038" s="6">
        <v>6102.18</v>
      </c>
      <c r="N5038" s="6">
        <v>-12.180000000000291</v>
      </c>
    </row>
    <row r="5039" spans="1:14" x14ac:dyDescent="0.25">
      <c r="A5039" s="5" t="s">
        <v>1714</v>
      </c>
      <c r="B5039" s="5" t="s">
        <v>697</v>
      </c>
      <c r="C5039" s="5" t="s">
        <v>42</v>
      </c>
      <c r="D5039" s="5" t="s">
        <v>43</v>
      </c>
      <c r="E5039" s="6">
        <v>3779.52</v>
      </c>
      <c r="F5039" s="6">
        <v>3727.4384236453202</v>
      </c>
      <c r="G5039" s="6">
        <v>52.081576354679783</v>
      </c>
      <c r="H5039" s="6">
        <v>3783.35</v>
      </c>
      <c r="I5039" s="6">
        <v>-3.8299999999999272</v>
      </c>
      <c r="J5039" s="6">
        <v>508</v>
      </c>
      <c r="K5039" s="6">
        <v>501</v>
      </c>
      <c r="L5039" s="6">
        <v>7</v>
      </c>
      <c r="M5039" s="6">
        <v>508.51499999999999</v>
      </c>
      <c r="N5039" s="6">
        <v>-0.51499999999998636</v>
      </c>
    </row>
    <row r="5040" spans="1:14" x14ac:dyDescent="0.25">
      <c r="A5040" s="5" t="s">
        <v>1714</v>
      </c>
      <c r="B5040" s="5" t="s">
        <v>1364</v>
      </c>
      <c r="C5040" s="5" t="s">
        <v>42</v>
      </c>
      <c r="D5040" s="5" t="s">
        <v>43</v>
      </c>
      <c r="E5040" s="6">
        <v>6273.13</v>
      </c>
      <c r="F5040" s="6">
        <v>6254.4079601990052</v>
      </c>
      <c r="G5040" s="6">
        <v>18.722039800994935</v>
      </c>
      <c r="H5040" s="6">
        <v>6285.68</v>
      </c>
      <c r="I5040" s="6">
        <v>-12.550000000000182</v>
      </c>
      <c r="J5040" s="6">
        <v>6030</v>
      </c>
      <c r="K5040" s="6">
        <v>6012</v>
      </c>
      <c r="L5040" s="6">
        <v>18</v>
      </c>
      <c r="M5040" s="6">
        <v>6042.06</v>
      </c>
      <c r="N5040" s="6">
        <v>-12.0600000000004</v>
      </c>
    </row>
    <row r="5041" spans="1:14" x14ac:dyDescent="0.25">
      <c r="A5041" s="5" t="s">
        <v>1714</v>
      </c>
      <c r="B5041" s="5" t="s">
        <v>103</v>
      </c>
      <c r="C5041" s="5" t="s">
        <v>42</v>
      </c>
      <c r="D5041" s="5" t="s">
        <v>43</v>
      </c>
      <c r="E5041" s="6">
        <v>30393.45</v>
      </c>
      <c r="F5041" s="6">
        <v>30152.702970297029</v>
      </c>
      <c r="G5041" s="6">
        <v>240.74702970297221</v>
      </c>
      <c r="H5041" s="6">
        <v>30454.23</v>
      </c>
      <c r="I5041" s="6">
        <v>-60.779999999998836</v>
      </c>
      <c r="J5041" s="6">
        <v>6060</v>
      </c>
      <c r="K5041" s="6">
        <v>6012</v>
      </c>
      <c r="L5041" s="6">
        <v>48</v>
      </c>
      <c r="M5041" s="6">
        <v>6072.12</v>
      </c>
      <c r="N5041" s="6">
        <v>-12.119999999999891</v>
      </c>
    </row>
    <row r="5042" spans="1:14" x14ac:dyDescent="0.25">
      <c r="A5042" s="5" t="s">
        <v>1714</v>
      </c>
      <c r="B5042" s="5" t="s">
        <v>138</v>
      </c>
      <c r="C5042" s="5" t="s">
        <v>42</v>
      </c>
      <c r="D5042" s="5" t="s">
        <v>53</v>
      </c>
      <c r="E5042" s="6">
        <v>19099.099999999999</v>
      </c>
      <c r="F5042" s="6">
        <v>18885.464320625615</v>
      </c>
      <c r="G5042" s="6">
        <v>213.63567937438347</v>
      </c>
      <c r="H5042" s="6">
        <v>19319.830000000002</v>
      </c>
      <c r="I5042" s="6">
        <v>-220.7300000000032</v>
      </c>
      <c r="J5042" s="6">
        <v>4560</v>
      </c>
      <c r="K5042" s="6">
        <v>4509</v>
      </c>
      <c r="L5042" s="6">
        <v>51</v>
      </c>
      <c r="M5042" s="6">
        <v>4612.7070000000003</v>
      </c>
      <c r="N5042" s="6">
        <v>-52.707000000000335</v>
      </c>
    </row>
    <row r="5043" spans="1:14" x14ac:dyDescent="0.25">
      <c r="A5043" s="5" t="s">
        <v>1714</v>
      </c>
      <c r="B5043" s="5" t="s">
        <v>54</v>
      </c>
      <c r="C5043" s="5" t="s">
        <v>42</v>
      </c>
      <c r="D5043" s="5" t="s">
        <v>55</v>
      </c>
      <c r="E5043" s="6">
        <v>303.54000000000002</v>
      </c>
      <c r="F5043" s="6">
        <v>297.5980392156863</v>
      </c>
      <c r="G5043" s="6">
        <v>5.9419607843137214</v>
      </c>
      <c r="H5043" s="6">
        <v>303.55</v>
      </c>
      <c r="I5043" s="6">
        <v>-9.9999999999909051E-3</v>
      </c>
      <c r="J5043" s="6">
        <v>55.19</v>
      </c>
      <c r="K5043" s="6">
        <v>54.107843137254903</v>
      </c>
      <c r="L5043" s="6">
        <v>1.0821568627450944</v>
      </c>
      <c r="M5043" s="6">
        <v>55.19</v>
      </c>
      <c r="N5043" s="6">
        <v>0</v>
      </c>
    </row>
    <row r="5044" spans="1:14" x14ac:dyDescent="0.25">
      <c r="A5044" s="5" t="s">
        <v>1715</v>
      </c>
      <c r="B5044" s="5" t="s">
        <v>25</v>
      </c>
      <c r="C5044" s="5" t="s">
        <v>26</v>
      </c>
      <c r="D5044" s="5" t="s">
        <v>27</v>
      </c>
      <c r="E5044" s="6">
        <v>1171.79</v>
      </c>
      <c r="F5044" s="6">
        <v>0</v>
      </c>
      <c r="G5044" s="6">
        <v>1171.79</v>
      </c>
      <c r="H5044" s="6">
        <v>0</v>
      </c>
      <c r="I5044" s="6">
        <v>1171.79</v>
      </c>
      <c r="J5044" s="6">
        <v>0</v>
      </c>
      <c r="K5044" s="6">
        <v>0</v>
      </c>
      <c r="L5044" s="6">
        <v>0</v>
      </c>
      <c r="M5044" s="6">
        <v>0</v>
      </c>
      <c r="N5044" s="6">
        <v>0</v>
      </c>
    </row>
    <row r="5045" spans="1:14" x14ac:dyDescent="0.25">
      <c r="A5045" s="5" t="s">
        <v>1715</v>
      </c>
      <c r="B5045" s="5" t="s">
        <v>30</v>
      </c>
      <c r="C5045" s="5" t="s">
        <v>29</v>
      </c>
      <c r="D5045" s="5" t="s">
        <v>27</v>
      </c>
      <c r="E5045" s="6">
        <v>82.05</v>
      </c>
      <c r="F5045" s="6">
        <v>0</v>
      </c>
      <c r="G5045" s="6">
        <v>82.05</v>
      </c>
      <c r="H5045" s="6">
        <v>82.65</v>
      </c>
      <c r="I5045" s="6">
        <v>-0.60000000000000853</v>
      </c>
      <c r="J5045" s="6">
        <v>0</v>
      </c>
      <c r="K5045" s="6">
        <v>0</v>
      </c>
      <c r="L5045" s="6">
        <v>0</v>
      </c>
      <c r="M5045" s="6">
        <v>0</v>
      </c>
      <c r="N5045" s="6">
        <v>0</v>
      </c>
    </row>
    <row r="5046" spans="1:14" x14ac:dyDescent="0.25">
      <c r="A5046" s="5" t="s">
        <v>1715</v>
      </c>
      <c r="B5046" s="5" t="s">
        <v>31</v>
      </c>
      <c r="C5046" s="5" t="s">
        <v>29</v>
      </c>
      <c r="D5046" s="5" t="s">
        <v>27</v>
      </c>
      <c r="E5046" s="6">
        <v>367.99</v>
      </c>
      <c r="F5046" s="6">
        <v>0</v>
      </c>
      <c r="G5046" s="6">
        <v>367.99</v>
      </c>
      <c r="H5046" s="6">
        <v>370.69</v>
      </c>
      <c r="I5046" s="6">
        <v>-2.6999999999999886</v>
      </c>
      <c r="J5046" s="6">
        <v>0</v>
      </c>
      <c r="K5046" s="6">
        <v>0</v>
      </c>
      <c r="L5046" s="6">
        <v>0</v>
      </c>
      <c r="M5046" s="6">
        <v>0</v>
      </c>
      <c r="N5046" s="6">
        <v>0</v>
      </c>
    </row>
    <row r="5047" spans="1:14" x14ac:dyDescent="0.25">
      <c r="A5047" s="5" t="s">
        <v>1715</v>
      </c>
      <c r="B5047" s="5" t="s">
        <v>32</v>
      </c>
      <c r="C5047" s="5" t="s">
        <v>33</v>
      </c>
      <c r="D5047" s="5" t="s">
        <v>27</v>
      </c>
      <c r="E5047" s="6">
        <v>710.06</v>
      </c>
      <c r="F5047" s="6">
        <v>0</v>
      </c>
      <c r="G5047" s="6">
        <v>710.06</v>
      </c>
      <c r="H5047" s="6">
        <v>828.48</v>
      </c>
      <c r="I5047" s="6">
        <v>-118.42000000000007</v>
      </c>
      <c r="J5047" s="6">
        <v>1.75</v>
      </c>
      <c r="K5047" s="6">
        <v>0</v>
      </c>
      <c r="L5047" s="6">
        <v>1.75</v>
      </c>
      <c r="M5047" s="6">
        <v>2.0419999999999998</v>
      </c>
      <c r="N5047" s="6">
        <v>-0.29199999999999982</v>
      </c>
    </row>
    <row r="5048" spans="1:14" x14ac:dyDescent="0.25">
      <c r="A5048" s="5" t="s">
        <v>1715</v>
      </c>
      <c r="B5048" s="5" t="s">
        <v>28</v>
      </c>
      <c r="C5048" s="5" t="s">
        <v>29</v>
      </c>
      <c r="D5048" s="5" t="s">
        <v>27</v>
      </c>
      <c r="E5048" s="6">
        <v>2621.81</v>
      </c>
      <c r="F5048" s="6">
        <v>0</v>
      </c>
      <c r="G5048" s="6">
        <v>2621.81</v>
      </c>
      <c r="H5048" s="6">
        <v>2641.04</v>
      </c>
      <c r="I5048" s="6">
        <v>-19.230000000000018</v>
      </c>
      <c r="J5048" s="6">
        <v>0</v>
      </c>
      <c r="K5048" s="6">
        <v>0</v>
      </c>
      <c r="L5048" s="6">
        <v>0</v>
      </c>
      <c r="M5048" s="6">
        <v>0</v>
      </c>
      <c r="N5048" s="6">
        <v>0</v>
      </c>
    </row>
    <row r="5049" spans="1:14" x14ac:dyDescent="0.25">
      <c r="A5049" s="5" t="s">
        <v>1715</v>
      </c>
      <c r="B5049" s="5" t="s">
        <v>34</v>
      </c>
      <c r="C5049" s="5" t="s">
        <v>33</v>
      </c>
      <c r="D5049" s="5" t="s">
        <v>27</v>
      </c>
      <c r="E5049" s="6">
        <v>3174.5</v>
      </c>
      <c r="F5049" s="6">
        <v>0</v>
      </c>
      <c r="G5049" s="6">
        <v>3174.5</v>
      </c>
      <c r="H5049" s="6">
        <v>3703.89</v>
      </c>
      <c r="I5049" s="6">
        <v>-529.38999999999987</v>
      </c>
      <c r="J5049" s="6">
        <v>1.75</v>
      </c>
      <c r="K5049" s="6">
        <v>0</v>
      </c>
      <c r="L5049" s="6">
        <v>1.75</v>
      </c>
      <c r="M5049" s="6">
        <v>2.0419999999999998</v>
      </c>
      <c r="N5049" s="6">
        <v>-0.29199999999999982</v>
      </c>
    </row>
    <row r="5050" spans="1:14" x14ac:dyDescent="0.25">
      <c r="A5050" s="5" t="s">
        <v>1715</v>
      </c>
      <c r="B5050" s="5" t="s">
        <v>35</v>
      </c>
      <c r="C5050" s="5" t="s">
        <v>33</v>
      </c>
      <c r="D5050" s="5" t="s">
        <v>27</v>
      </c>
      <c r="E5050" s="6">
        <v>3738.58</v>
      </c>
      <c r="F5050" s="6">
        <v>0</v>
      </c>
      <c r="G5050" s="6">
        <v>3738.58</v>
      </c>
      <c r="H5050" s="6">
        <v>4361.91</v>
      </c>
      <c r="I5050" s="6">
        <v>-623.32999999999993</v>
      </c>
      <c r="J5050" s="6">
        <v>36.75</v>
      </c>
      <c r="K5050" s="6">
        <v>0</v>
      </c>
      <c r="L5050" s="6">
        <v>36.75</v>
      </c>
      <c r="M5050" s="6">
        <v>42.877000000000002</v>
      </c>
      <c r="N5050" s="6">
        <v>-6.1270000000000024</v>
      </c>
    </row>
    <row r="5051" spans="1:14" x14ac:dyDescent="0.25">
      <c r="A5051" s="5" t="s">
        <v>1715</v>
      </c>
      <c r="B5051" s="5" t="s">
        <v>36</v>
      </c>
      <c r="C5051" s="5" t="s">
        <v>29</v>
      </c>
      <c r="D5051" s="5" t="s">
        <v>27</v>
      </c>
      <c r="E5051" s="6">
        <v>4729.0200000000004</v>
      </c>
      <c r="F5051" s="6">
        <v>0</v>
      </c>
      <c r="G5051" s="6">
        <v>4729.0200000000004</v>
      </c>
      <c r="H5051" s="6">
        <v>4763.7</v>
      </c>
      <c r="I5051" s="6">
        <v>-34.679999999999382</v>
      </c>
      <c r="J5051" s="6">
        <v>0</v>
      </c>
      <c r="K5051" s="6">
        <v>0</v>
      </c>
      <c r="L5051" s="6">
        <v>0</v>
      </c>
      <c r="M5051" s="6">
        <v>0</v>
      </c>
      <c r="N5051" s="6">
        <v>0</v>
      </c>
    </row>
    <row r="5052" spans="1:14" x14ac:dyDescent="0.25">
      <c r="A5052" s="5" t="s">
        <v>1715</v>
      </c>
      <c r="B5052" s="5" t="s">
        <v>37</v>
      </c>
      <c r="C5052" s="5" t="s">
        <v>29</v>
      </c>
      <c r="D5052" s="5" t="s">
        <v>27</v>
      </c>
      <c r="E5052" s="6">
        <v>10367.66</v>
      </c>
      <c r="F5052" s="6">
        <v>0</v>
      </c>
      <c r="G5052" s="6">
        <v>10367.66</v>
      </c>
      <c r="H5052" s="6">
        <v>10443.700000000001</v>
      </c>
      <c r="I5052" s="6">
        <v>-76.040000000000873</v>
      </c>
      <c r="J5052" s="6">
        <v>0</v>
      </c>
      <c r="K5052" s="6">
        <v>0</v>
      </c>
      <c r="L5052" s="6">
        <v>0</v>
      </c>
      <c r="M5052" s="6">
        <v>0</v>
      </c>
      <c r="N5052" s="6">
        <v>0</v>
      </c>
    </row>
    <row r="5053" spans="1:14" x14ac:dyDescent="0.25">
      <c r="A5053" s="5" t="s">
        <v>1715</v>
      </c>
      <c r="B5053" s="5" t="s">
        <v>1518</v>
      </c>
      <c r="C5053" s="5" t="s">
        <v>39</v>
      </c>
      <c r="D5053" s="5" t="s">
        <v>40</v>
      </c>
      <c r="E5053" s="6">
        <v>-284256.83</v>
      </c>
      <c r="F5053" s="6">
        <v>0</v>
      </c>
      <c r="G5053" s="6">
        <v>-284256.83</v>
      </c>
      <c r="H5053" s="6">
        <v>-284256.78000000003</v>
      </c>
      <c r="I5053" s="6">
        <v>-4.9999999988358468E-2</v>
      </c>
      <c r="J5053" s="6">
        <v>-1490.5</v>
      </c>
      <c r="K5053" s="6">
        <v>0</v>
      </c>
      <c r="L5053" s="6">
        <v>-1490.5</v>
      </c>
      <c r="M5053" s="6">
        <v>-1490.5</v>
      </c>
      <c r="N5053" s="6">
        <v>0</v>
      </c>
    </row>
    <row r="5054" spans="1:14" x14ac:dyDescent="0.25">
      <c r="A5054" s="5" t="s">
        <v>1715</v>
      </c>
      <c r="B5054" s="5" t="s">
        <v>92</v>
      </c>
      <c r="C5054" s="5" t="s">
        <v>42</v>
      </c>
      <c r="D5054" s="5" t="s">
        <v>43</v>
      </c>
      <c r="E5054" s="6">
        <v>137.55000000000001</v>
      </c>
      <c r="F5054" s="6">
        <v>0</v>
      </c>
      <c r="G5054" s="6">
        <v>137.55000000000001</v>
      </c>
      <c r="H5054" s="6">
        <v>0</v>
      </c>
      <c r="I5054" s="6">
        <v>137.55000000000001</v>
      </c>
      <c r="J5054" s="6">
        <v>1616</v>
      </c>
      <c r="K5054" s="6">
        <v>0</v>
      </c>
      <c r="L5054" s="6">
        <v>1616</v>
      </c>
      <c r="M5054" s="6">
        <v>0</v>
      </c>
      <c r="N5054" s="6">
        <v>1616</v>
      </c>
    </row>
    <row r="5055" spans="1:14" x14ac:dyDescent="0.25">
      <c r="A5055" s="5" t="s">
        <v>1715</v>
      </c>
      <c r="B5055" s="5" t="s">
        <v>1301</v>
      </c>
      <c r="C5055" s="5" t="s">
        <v>42</v>
      </c>
      <c r="D5055" s="5" t="s">
        <v>43</v>
      </c>
      <c r="E5055" s="6">
        <v>0</v>
      </c>
      <c r="F5055" s="6">
        <v>730.34313725490199</v>
      </c>
      <c r="G5055" s="6">
        <v>-730.34313725490199</v>
      </c>
      <c r="H5055" s="6">
        <v>744.95</v>
      </c>
      <c r="I5055" s="6">
        <v>-744.95</v>
      </c>
      <c r="J5055" s="6">
        <v>0</v>
      </c>
      <c r="K5055" s="6">
        <v>2981</v>
      </c>
      <c r="L5055" s="6">
        <v>-2981</v>
      </c>
      <c r="M5055" s="6">
        <v>3040.62</v>
      </c>
      <c r="N5055" s="6">
        <v>-3040.62</v>
      </c>
    </row>
    <row r="5056" spans="1:14" x14ac:dyDescent="0.25">
      <c r="A5056" s="5" t="s">
        <v>1715</v>
      </c>
      <c r="B5056" s="5" t="s">
        <v>41</v>
      </c>
      <c r="C5056" s="5" t="s">
        <v>42</v>
      </c>
      <c r="D5056" s="5" t="s">
        <v>43</v>
      </c>
      <c r="E5056" s="6">
        <v>1159.7</v>
      </c>
      <c r="F5056" s="6">
        <v>1139.6945812807883</v>
      </c>
      <c r="G5056" s="6">
        <v>20.005418719211775</v>
      </c>
      <c r="H5056" s="6">
        <v>1156.79</v>
      </c>
      <c r="I5056" s="6">
        <v>2.9100000000000819</v>
      </c>
      <c r="J5056" s="6">
        <v>18200</v>
      </c>
      <c r="K5056" s="6">
        <v>17886</v>
      </c>
      <c r="L5056" s="6">
        <v>314</v>
      </c>
      <c r="M5056" s="6">
        <v>18154.29</v>
      </c>
      <c r="N5056" s="6">
        <v>45.709999999999127</v>
      </c>
    </row>
    <row r="5057" spans="1:14" x14ac:dyDescent="0.25">
      <c r="A5057" s="5" t="s">
        <v>1715</v>
      </c>
      <c r="B5057" s="5" t="s">
        <v>44</v>
      </c>
      <c r="C5057" s="5" t="s">
        <v>42</v>
      </c>
      <c r="D5057" s="5" t="s">
        <v>43</v>
      </c>
      <c r="E5057" s="6">
        <v>1479.56</v>
      </c>
      <c r="F5057" s="6">
        <v>1477.0845771144279</v>
      </c>
      <c r="G5057" s="6">
        <v>2.4754228855720157</v>
      </c>
      <c r="H5057" s="6">
        <v>1484.47</v>
      </c>
      <c r="I5057" s="6">
        <v>-4.9100000000000819</v>
      </c>
      <c r="J5057" s="6">
        <v>1493</v>
      </c>
      <c r="K5057" s="6">
        <v>1490.4995024875623</v>
      </c>
      <c r="L5057" s="6">
        <v>2.5004975124377324</v>
      </c>
      <c r="M5057" s="6">
        <v>1497.952</v>
      </c>
      <c r="N5057" s="6">
        <v>-4.9519999999999982</v>
      </c>
    </row>
    <row r="5058" spans="1:14" x14ac:dyDescent="0.25">
      <c r="A5058" s="5" t="s">
        <v>1715</v>
      </c>
      <c r="B5058" s="5" t="s">
        <v>45</v>
      </c>
      <c r="C5058" s="5" t="s">
        <v>42</v>
      </c>
      <c r="D5058" s="5" t="s">
        <v>43</v>
      </c>
      <c r="E5058" s="6">
        <v>4888.67</v>
      </c>
      <c r="F5058" s="6">
        <v>4884.847290640394</v>
      </c>
      <c r="G5058" s="6">
        <v>3.8227093596060513</v>
      </c>
      <c r="H5058" s="6">
        <v>4958.12</v>
      </c>
      <c r="I5058" s="6">
        <v>-69.449999999999818</v>
      </c>
      <c r="J5058" s="6">
        <v>17900</v>
      </c>
      <c r="K5058" s="6">
        <v>17886</v>
      </c>
      <c r="L5058" s="6">
        <v>14</v>
      </c>
      <c r="M5058" s="6">
        <v>18154.29</v>
      </c>
      <c r="N5058" s="6">
        <v>-254.29000000000087</v>
      </c>
    </row>
    <row r="5059" spans="1:14" x14ac:dyDescent="0.25">
      <c r="A5059" s="5" t="s">
        <v>1715</v>
      </c>
      <c r="B5059" s="5" t="s">
        <v>1511</v>
      </c>
      <c r="C5059" s="5" t="s">
        <v>42</v>
      </c>
      <c r="D5059" s="5" t="s">
        <v>43</v>
      </c>
      <c r="E5059" s="6">
        <v>5340.94</v>
      </c>
      <c r="F5059" s="6">
        <v>5094.8275862068967</v>
      </c>
      <c r="G5059" s="6">
        <v>246.11241379310286</v>
      </c>
      <c r="H5059" s="6">
        <v>5171.25</v>
      </c>
      <c r="I5059" s="6">
        <v>169.6899999999996</v>
      </c>
      <c r="J5059" s="6">
        <v>18750</v>
      </c>
      <c r="K5059" s="6">
        <v>17886</v>
      </c>
      <c r="L5059" s="6">
        <v>864</v>
      </c>
      <c r="M5059" s="6">
        <v>18154.29</v>
      </c>
      <c r="N5059" s="6">
        <v>595.70999999999913</v>
      </c>
    </row>
    <row r="5060" spans="1:14" x14ac:dyDescent="0.25">
      <c r="A5060" s="5" t="s">
        <v>1715</v>
      </c>
      <c r="B5060" s="5" t="s">
        <v>47</v>
      </c>
      <c r="C5060" s="5" t="s">
        <v>42</v>
      </c>
      <c r="D5060" s="5" t="s">
        <v>43</v>
      </c>
      <c r="E5060" s="6">
        <v>8463.42</v>
      </c>
      <c r="F5060" s="6">
        <v>8409.8137254901958</v>
      </c>
      <c r="G5060" s="6">
        <v>53.60627450980428</v>
      </c>
      <c r="H5060" s="6">
        <v>8578.01</v>
      </c>
      <c r="I5060" s="6">
        <v>-114.59000000000015</v>
      </c>
      <c r="J5060" s="6">
        <v>18000</v>
      </c>
      <c r="K5060" s="6">
        <v>17886</v>
      </c>
      <c r="L5060" s="6">
        <v>114</v>
      </c>
      <c r="M5060" s="6">
        <v>18243.72</v>
      </c>
      <c r="N5060" s="6">
        <v>-243.72000000000116</v>
      </c>
    </row>
    <row r="5061" spans="1:14" x14ac:dyDescent="0.25">
      <c r="A5061" s="5" t="s">
        <v>1715</v>
      </c>
      <c r="B5061" s="5" t="s">
        <v>1519</v>
      </c>
      <c r="C5061" s="5" t="s">
        <v>42</v>
      </c>
      <c r="D5061" s="5" t="s">
        <v>43</v>
      </c>
      <c r="E5061" s="6">
        <v>9407.44</v>
      </c>
      <c r="F5061" s="6">
        <v>9360.3349753694583</v>
      </c>
      <c r="G5061" s="6">
        <v>47.105024630542175</v>
      </c>
      <c r="H5061" s="6">
        <v>9500.74</v>
      </c>
      <c r="I5061" s="6">
        <v>-93.299999999999272</v>
      </c>
      <c r="J5061" s="6">
        <v>1498</v>
      </c>
      <c r="K5061" s="6">
        <v>1490.4995073891628</v>
      </c>
      <c r="L5061" s="6">
        <v>7.5004926108372274</v>
      </c>
      <c r="M5061" s="6">
        <v>1512.857</v>
      </c>
      <c r="N5061" s="6">
        <v>-14.856999999999971</v>
      </c>
    </row>
    <row r="5062" spans="1:14" x14ac:dyDescent="0.25">
      <c r="A5062" s="5" t="s">
        <v>1715</v>
      </c>
      <c r="B5062" s="5" t="s">
        <v>1364</v>
      </c>
      <c r="C5062" s="5" t="s">
        <v>42</v>
      </c>
      <c r="D5062" s="5" t="s">
        <v>43</v>
      </c>
      <c r="E5062" s="6">
        <v>18725.759999999998</v>
      </c>
      <c r="F5062" s="6">
        <v>18607.164179104479</v>
      </c>
      <c r="G5062" s="6">
        <v>118.59582089551986</v>
      </c>
      <c r="H5062" s="6">
        <v>18700.2</v>
      </c>
      <c r="I5062" s="6">
        <v>25.559999999997672</v>
      </c>
      <c r="J5062" s="6">
        <v>18000</v>
      </c>
      <c r="K5062" s="6">
        <v>17886</v>
      </c>
      <c r="L5062" s="6">
        <v>114</v>
      </c>
      <c r="M5062" s="6">
        <v>17975.43</v>
      </c>
      <c r="N5062" s="6">
        <v>24.569999999999709</v>
      </c>
    </row>
    <row r="5063" spans="1:14" x14ac:dyDescent="0.25">
      <c r="A5063" s="5" t="s">
        <v>1715</v>
      </c>
      <c r="B5063" s="5" t="s">
        <v>1516</v>
      </c>
      <c r="C5063" s="5" t="s">
        <v>42</v>
      </c>
      <c r="D5063" s="5" t="s">
        <v>43</v>
      </c>
      <c r="E5063" s="6">
        <v>25911.88</v>
      </c>
      <c r="F5063" s="6">
        <v>23561.67487684729</v>
      </c>
      <c r="G5063" s="6">
        <v>2350.2051231527112</v>
      </c>
      <c r="H5063" s="6">
        <v>23915.1</v>
      </c>
      <c r="I5063" s="6">
        <v>1996.7800000000025</v>
      </c>
      <c r="J5063" s="6">
        <v>19670</v>
      </c>
      <c r="K5063" s="6">
        <v>17886</v>
      </c>
      <c r="L5063" s="6">
        <v>1784</v>
      </c>
      <c r="M5063" s="6">
        <v>18154.29</v>
      </c>
      <c r="N5063" s="6">
        <v>1515.7099999999991</v>
      </c>
    </row>
    <row r="5064" spans="1:14" x14ac:dyDescent="0.25">
      <c r="A5064" s="5" t="s">
        <v>1715</v>
      </c>
      <c r="B5064" s="5" t="s">
        <v>51</v>
      </c>
      <c r="C5064" s="5" t="s">
        <v>42</v>
      </c>
      <c r="D5064" s="5" t="s">
        <v>43</v>
      </c>
      <c r="E5064" s="6">
        <v>101544.6</v>
      </c>
      <c r="F5064" s="6">
        <v>101024.96039603961</v>
      </c>
      <c r="G5064" s="6">
        <v>519.63960396040056</v>
      </c>
      <c r="H5064" s="6">
        <v>102035.21</v>
      </c>
      <c r="I5064" s="6">
        <v>-490.61000000000058</v>
      </c>
      <c r="J5064" s="6">
        <v>17978</v>
      </c>
      <c r="K5064" s="6">
        <v>17886</v>
      </c>
      <c r="L5064" s="6">
        <v>92</v>
      </c>
      <c r="M5064" s="6">
        <v>18064.86</v>
      </c>
      <c r="N5064" s="6">
        <v>-86.860000000000582</v>
      </c>
    </row>
    <row r="5065" spans="1:14" x14ac:dyDescent="0.25">
      <c r="A5065" s="5" t="s">
        <v>1715</v>
      </c>
      <c r="B5065" s="5" t="s">
        <v>52</v>
      </c>
      <c r="C5065" s="5" t="s">
        <v>42</v>
      </c>
      <c r="D5065" s="5" t="s">
        <v>53</v>
      </c>
      <c r="E5065" s="6">
        <v>79330.789999999994</v>
      </c>
      <c r="F5065" s="6">
        <v>79121.594059405936</v>
      </c>
      <c r="G5065" s="6">
        <v>209.1959405940579</v>
      </c>
      <c r="H5065" s="6">
        <v>79912.81</v>
      </c>
      <c r="I5065" s="6">
        <v>-582.02000000000407</v>
      </c>
      <c r="J5065" s="6">
        <v>13450</v>
      </c>
      <c r="K5065" s="6">
        <v>13414.5</v>
      </c>
      <c r="L5065" s="6">
        <v>35.5</v>
      </c>
      <c r="M5065" s="6">
        <v>13548.645</v>
      </c>
      <c r="N5065" s="6">
        <v>-98.645000000000437</v>
      </c>
    </row>
    <row r="5066" spans="1:14" x14ac:dyDescent="0.25">
      <c r="A5066" s="5" t="s">
        <v>1715</v>
      </c>
      <c r="B5066" s="5" t="s">
        <v>54</v>
      </c>
      <c r="C5066" s="5" t="s">
        <v>42</v>
      </c>
      <c r="D5066" s="5" t="s">
        <v>55</v>
      </c>
      <c r="E5066" s="6">
        <v>903.06</v>
      </c>
      <c r="F5066" s="6">
        <v>885.35294117647061</v>
      </c>
      <c r="G5066" s="6">
        <v>17.707058823529337</v>
      </c>
      <c r="H5066" s="6">
        <v>903.06</v>
      </c>
      <c r="I5066" s="6">
        <v>0</v>
      </c>
      <c r="J5066" s="6">
        <v>164.19300000000001</v>
      </c>
      <c r="K5066" s="6">
        <v>160.97352941176473</v>
      </c>
      <c r="L5066" s="6">
        <v>3.2194705882352821</v>
      </c>
      <c r="M5066" s="6">
        <v>164.19300000000001</v>
      </c>
      <c r="N5066" s="6">
        <v>0</v>
      </c>
    </row>
    <row r="5067" spans="1:14" x14ac:dyDescent="0.25">
      <c r="A5067" s="5" t="s">
        <v>1716</v>
      </c>
      <c r="B5067" s="5" t="s">
        <v>25</v>
      </c>
      <c r="C5067" s="5" t="s">
        <v>26</v>
      </c>
      <c r="D5067" s="5" t="s">
        <v>27</v>
      </c>
      <c r="E5067" s="6">
        <v>1056.82</v>
      </c>
      <c r="F5067" s="6">
        <v>0</v>
      </c>
      <c r="G5067" s="6">
        <v>1056.82</v>
      </c>
      <c r="H5067" s="6">
        <v>0</v>
      </c>
      <c r="I5067" s="6">
        <v>1056.82</v>
      </c>
      <c r="J5067" s="6">
        <v>0</v>
      </c>
      <c r="K5067" s="6">
        <v>0</v>
      </c>
      <c r="L5067" s="6">
        <v>0</v>
      </c>
      <c r="M5067" s="6">
        <v>0</v>
      </c>
      <c r="N5067" s="6">
        <v>0</v>
      </c>
    </row>
    <row r="5068" spans="1:14" x14ac:dyDescent="0.25">
      <c r="A5068" s="5" t="s">
        <v>1716</v>
      </c>
      <c r="B5068" s="5" t="s">
        <v>30</v>
      </c>
      <c r="C5068" s="5" t="s">
        <v>29</v>
      </c>
      <c r="D5068" s="5" t="s">
        <v>27</v>
      </c>
      <c r="E5068" s="6">
        <v>19.97</v>
      </c>
      <c r="F5068" s="6">
        <v>0</v>
      </c>
      <c r="G5068" s="6">
        <v>19.97</v>
      </c>
      <c r="H5068" s="6">
        <v>20.16</v>
      </c>
      <c r="I5068" s="6">
        <v>-0.19000000000000128</v>
      </c>
      <c r="J5068" s="6">
        <v>0</v>
      </c>
      <c r="K5068" s="6">
        <v>0</v>
      </c>
      <c r="L5068" s="6">
        <v>0</v>
      </c>
      <c r="M5068" s="6">
        <v>0</v>
      </c>
      <c r="N5068" s="6">
        <v>0</v>
      </c>
    </row>
    <row r="5069" spans="1:14" x14ac:dyDescent="0.25">
      <c r="A5069" s="5" t="s">
        <v>1716</v>
      </c>
      <c r="B5069" s="5" t="s">
        <v>31</v>
      </c>
      <c r="C5069" s="5" t="s">
        <v>29</v>
      </c>
      <c r="D5069" s="5" t="s">
        <v>27</v>
      </c>
      <c r="E5069" s="6">
        <v>89.55</v>
      </c>
      <c r="F5069" s="6">
        <v>0</v>
      </c>
      <c r="G5069" s="6">
        <v>89.55</v>
      </c>
      <c r="H5069" s="6">
        <v>90.44</v>
      </c>
      <c r="I5069" s="6">
        <v>-0.89000000000000057</v>
      </c>
      <c r="J5069" s="6">
        <v>0</v>
      </c>
      <c r="K5069" s="6">
        <v>0</v>
      </c>
      <c r="L5069" s="6">
        <v>0</v>
      </c>
      <c r="M5069" s="6">
        <v>0</v>
      </c>
      <c r="N5069" s="6">
        <v>0</v>
      </c>
    </row>
    <row r="5070" spans="1:14" x14ac:dyDescent="0.25">
      <c r="A5070" s="5" t="s">
        <v>1716</v>
      </c>
      <c r="B5070" s="5" t="s">
        <v>32</v>
      </c>
      <c r="C5070" s="5" t="s">
        <v>33</v>
      </c>
      <c r="D5070" s="5" t="s">
        <v>27</v>
      </c>
      <c r="E5070" s="6">
        <v>19.88</v>
      </c>
      <c r="F5070" s="6">
        <v>0</v>
      </c>
      <c r="G5070" s="6">
        <v>19.88</v>
      </c>
      <c r="H5070" s="6">
        <v>202.14</v>
      </c>
      <c r="I5070" s="6">
        <v>-182.26</v>
      </c>
      <c r="J5070" s="6">
        <v>4.9000000000000002E-2</v>
      </c>
      <c r="K5070" s="6">
        <v>0</v>
      </c>
      <c r="L5070" s="6">
        <v>4.9000000000000002E-2</v>
      </c>
      <c r="M5070" s="6">
        <v>0.498</v>
      </c>
      <c r="N5070" s="6">
        <v>-0.44900000000000001</v>
      </c>
    </row>
    <row r="5071" spans="1:14" x14ac:dyDescent="0.25">
      <c r="A5071" s="5" t="s">
        <v>1716</v>
      </c>
      <c r="B5071" s="5" t="s">
        <v>28</v>
      </c>
      <c r="C5071" s="5" t="s">
        <v>29</v>
      </c>
      <c r="D5071" s="5" t="s">
        <v>27</v>
      </c>
      <c r="E5071" s="6">
        <v>638.01</v>
      </c>
      <c r="F5071" s="6">
        <v>0</v>
      </c>
      <c r="G5071" s="6">
        <v>638.01</v>
      </c>
      <c r="H5071" s="6">
        <v>644.38</v>
      </c>
      <c r="I5071" s="6">
        <v>-6.3700000000000045</v>
      </c>
      <c r="J5071" s="6">
        <v>0</v>
      </c>
      <c r="K5071" s="6">
        <v>0</v>
      </c>
      <c r="L5071" s="6">
        <v>0</v>
      </c>
      <c r="M5071" s="6">
        <v>0</v>
      </c>
      <c r="N5071" s="6">
        <v>0</v>
      </c>
    </row>
    <row r="5072" spans="1:14" x14ac:dyDescent="0.25">
      <c r="A5072" s="5" t="s">
        <v>1716</v>
      </c>
      <c r="B5072" s="5" t="s">
        <v>34</v>
      </c>
      <c r="C5072" s="5" t="s">
        <v>33</v>
      </c>
      <c r="D5072" s="5" t="s">
        <v>27</v>
      </c>
      <c r="E5072" s="6">
        <v>88.89</v>
      </c>
      <c r="F5072" s="6">
        <v>0</v>
      </c>
      <c r="G5072" s="6">
        <v>88.89</v>
      </c>
      <c r="H5072" s="6">
        <v>903.71</v>
      </c>
      <c r="I5072" s="6">
        <v>-814.82</v>
      </c>
      <c r="J5072" s="6">
        <v>4.9000000000000002E-2</v>
      </c>
      <c r="K5072" s="6">
        <v>0</v>
      </c>
      <c r="L5072" s="6">
        <v>4.9000000000000002E-2</v>
      </c>
      <c r="M5072" s="6">
        <v>0.498</v>
      </c>
      <c r="N5072" s="6">
        <v>-0.44900000000000001</v>
      </c>
    </row>
    <row r="5073" spans="1:14" x14ac:dyDescent="0.25">
      <c r="A5073" s="5" t="s">
        <v>1716</v>
      </c>
      <c r="B5073" s="5" t="s">
        <v>35</v>
      </c>
      <c r="C5073" s="5" t="s">
        <v>33</v>
      </c>
      <c r="D5073" s="5" t="s">
        <v>27</v>
      </c>
      <c r="E5073" s="6">
        <v>1064.3</v>
      </c>
      <c r="F5073" s="6">
        <v>0</v>
      </c>
      <c r="G5073" s="6">
        <v>1064.3</v>
      </c>
      <c r="H5073" s="6">
        <v>1064.26</v>
      </c>
      <c r="I5073" s="6">
        <v>3.999999999996362E-2</v>
      </c>
      <c r="J5073" s="6">
        <v>10.462</v>
      </c>
      <c r="K5073" s="6">
        <v>0</v>
      </c>
      <c r="L5073" s="6">
        <v>10.462</v>
      </c>
      <c r="M5073" s="6">
        <v>10.462</v>
      </c>
      <c r="N5073" s="6">
        <v>0</v>
      </c>
    </row>
    <row r="5074" spans="1:14" x14ac:dyDescent="0.25">
      <c r="A5074" s="5" t="s">
        <v>1716</v>
      </c>
      <c r="B5074" s="5" t="s">
        <v>36</v>
      </c>
      <c r="C5074" s="5" t="s">
        <v>29</v>
      </c>
      <c r="D5074" s="5" t="s">
        <v>27</v>
      </c>
      <c r="E5074" s="6">
        <v>1150.79</v>
      </c>
      <c r="F5074" s="6">
        <v>0</v>
      </c>
      <c r="G5074" s="6">
        <v>1150.79</v>
      </c>
      <c r="H5074" s="6">
        <v>1162.29</v>
      </c>
      <c r="I5074" s="6">
        <v>-11.5</v>
      </c>
      <c r="J5074" s="6">
        <v>0</v>
      </c>
      <c r="K5074" s="6">
        <v>0</v>
      </c>
      <c r="L5074" s="6">
        <v>0</v>
      </c>
      <c r="M5074" s="6">
        <v>0</v>
      </c>
      <c r="N5074" s="6">
        <v>0</v>
      </c>
    </row>
    <row r="5075" spans="1:14" x14ac:dyDescent="0.25">
      <c r="A5075" s="5" t="s">
        <v>1716</v>
      </c>
      <c r="B5075" s="5" t="s">
        <v>37</v>
      </c>
      <c r="C5075" s="5" t="s">
        <v>29</v>
      </c>
      <c r="D5075" s="5" t="s">
        <v>27</v>
      </c>
      <c r="E5075" s="6">
        <v>2522.9299999999998</v>
      </c>
      <c r="F5075" s="6">
        <v>0</v>
      </c>
      <c r="G5075" s="6">
        <v>2522.9299999999998</v>
      </c>
      <c r="H5075" s="6">
        <v>2548.15</v>
      </c>
      <c r="I5075" s="6">
        <v>-25.220000000000255</v>
      </c>
      <c r="J5075" s="6">
        <v>0</v>
      </c>
      <c r="K5075" s="6">
        <v>0</v>
      </c>
      <c r="L5075" s="6">
        <v>0</v>
      </c>
      <c r="M5075" s="6">
        <v>0</v>
      </c>
      <c r="N5075" s="6">
        <v>0</v>
      </c>
    </row>
    <row r="5076" spans="1:14" x14ac:dyDescent="0.25">
      <c r="A5076" s="5" t="s">
        <v>1716</v>
      </c>
      <c r="B5076" s="5" t="s">
        <v>1413</v>
      </c>
      <c r="C5076" s="5" t="s">
        <v>39</v>
      </c>
      <c r="D5076" s="5" t="s">
        <v>58</v>
      </c>
      <c r="E5076" s="6">
        <v>-57910.68</v>
      </c>
      <c r="F5076" s="6">
        <v>0</v>
      </c>
      <c r="G5076" s="6">
        <v>-57910.68</v>
      </c>
      <c r="H5076" s="6">
        <v>-57910.68</v>
      </c>
      <c r="I5076" s="6">
        <v>0</v>
      </c>
      <c r="J5076" s="6">
        <v>-363.666</v>
      </c>
      <c r="K5076" s="6">
        <v>0</v>
      </c>
      <c r="L5076" s="6">
        <v>-363.666</v>
      </c>
      <c r="M5076" s="6">
        <v>-363.666</v>
      </c>
      <c r="N5076" s="6">
        <v>0</v>
      </c>
    </row>
    <row r="5077" spans="1:14" x14ac:dyDescent="0.25">
      <c r="A5077" s="5" t="s">
        <v>1716</v>
      </c>
      <c r="B5077" s="5" t="s">
        <v>44</v>
      </c>
      <c r="C5077" s="5" t="s">
        <v>42</v>
      </c>
      <c r="D5077" s="5" t="s">
        <v>43</v>
      </c>
      <c r="E5077" s="6">
        <v>366.67</v>
      </c>
      <c r="F5077" s="6">
        <v>360.38805970149252</v>
      </c>
      <c r="G5077" s="6">
        <v>6.281940298507493</v>
      </c>
      <c r="H5077" s="6">
        <v>362.19</v>
      </c>
      <c r="I5077" s="6">
        <v>4.4800000000000182</v>
      </c>
      <c r="J5077" s="6">
        <v>370</v>
      </c>
      <c r="K5077" s="6">
        <v>363.66567164179105</v>
      </c>
      <c r="L5077" s="6">
        <v>6.3343283582089498</v>
      </c>
      <c r="M5077" s="6">
        <v>365.48399999999998</v>
      </c>
      <c r="N5077" s="6">
        <v>4.5160000000000196</v>
      </c>
    </row>
    <row r="5078" spans="1:14" x14ac:dyDescent="0.25">
      <c r="A5078" s="5" t="s">
        <v>1716</v>
      </c>
      <c r="B5078" s="5" t="s">
        <v>47</v>
      </c>
      <c r="C5078" s="5" t="s">
        <v>42</v>
      </c>
      <c r="D5078" s="5" t="s">
        <v>43</v>
      </c>
      <c r="E5078" s="6">
        <v>2068.84</v>
      </c>
      <c r="F5078" s="6">
        <v>2051.9019607843138</v>
      </c>
      <c r="G5078" s="6">
        <v>16.938039215686331</v>
      </c>
      <c r="H5078" s="6">
        <v>2092.94</v>
      </c>
      <c r="I5078" s="6">
        <v>-24.099999999999909</v>
      </c>
      <c r="J5078" s="6">
        <v>4400</v>
      </c>
      <c r="K5078" s="6">
        <v>4363.9921568627451</v>
      </c>
      <c r="L5078" s="6">
        <v>36.007843137254895</v>
      </c>
      <c r="M5078" s="6">
        <v>4451.2719999999999</v>
      </c>
      <c r="N5078" s="6">
        <v>-51.271999999999935</v>
      </c>
    </row>
    <row r="5079" spans="1:14" x14ac:dyDescent="0.25">
      <c r="A5079" s="5" t="s">
        <v>1716</v>
      </c>
      <c r="B5079" s="5" t="s">
        <v>766</v>
      </c>
      <c r="C5079" s="5" t="s">
        <v>42</v>
      </c>
      <c r="D5079" s="5" t="s">
        <v>43</v>
      </c>
      <c r="E5079" s="6">
        <v>2832</v>
      </c>
      <c r="F5079" s="6">
        <v>2574.7586206896553</v>
      </c>
      <c r="G5079" s="6">
        <v>257.24137931034466</v>
      </c>
      <c r="H5079" s="6">
        <v>2613.38</v>
      </c>
      <c r="I5079" s="6">
        <v>218.61999999999989</v>
      </c>
      <c r="J5079" s="6">
        <v>400</v>
      </c>
      <c r="K5079" s="6">
        <v>363.66600985221675</v>
      </c>
      <c r="L5079" s="6">
        <v>36.333990147783254</v>
      </c>
      <c r="M5079" s="6">
        <v>369.12099999999998</v>
      </c>
      <c r="N5079" s="6">
        <v>30.879000000000019</v>
      </c>
    </row>
    <row r="5080" spans="1:14" x14ac:dyDescent="0.25">
      <c r="A5080" s="5" t="s">
        <v>1716</v>
      </c>
      <c r="B5080" s="5" t="s">
        <v>1364</v>
      </c>
      <c r="C5080" s="5" t="s">
        <v>42</v>
      </c>
      <c r="D5080" s="5" t="s">
        <v>43</v>
      </c>
      <c r="E5080" s="6">
        <v>4577.41</v>
      </c>
      <c r="F5080" s="6">
        <v>4539.9502487562186</v>
      </c>
      <c r="G5080" s="6">
        <v>37.459751243781284</v>
      </c>
      <c r="H5080" s="6">
        <v>4562.6499999999996</v>
      </c>
      <c r="I5080" s="6">
        <v>14.760000000000218</v>
      </c>
      <c r="J5080" s="6">
        <v>4400</v>
      </c>
      <c r="K5080" s="6">
        <v>4363.9920398009954</v>
      </c>
      <c r="L5080" s="6">
        <v>36.007960199004629</v>
      </c>
      <c r="M5080" s="6">
        <v>4385.8119999999999</v>
      </c>
      <c r="N5080" s="6">
        <v>14.188000000000102</v>
      </c>
    </row>
    <row r="5081" spans="1:14" x14ac:dyDescent="0.25">
      <c r="A5081" s="5" t="s">
        <v>1716</v>
      </c>
      <c r="B5081" s="5" t="s">
        <v>103</v>
      </c>
      <c r="C5081" s="5" t="s">
        <v>42</v>
      </c>
      <c r="D5081" s="5" t="s">
        <v>43</v>
      </c>
      <c r="E5081" s="6">
        <v>22067.85</v>
      </c>
      <c r="F5081" s="6">
        <v>21887.257425742573</v>
      </c>
      <c r="G5081" s="6">
        <v>180.59257425742544</v>
      </c>
      <c r="H5081" s="6">
        <v>22106.13</v>
      </c>
      <c r="I5081" s="6">
        <v>-38.280000000002474</v>
      </c>
      <c r="J5081" s="6">
        <v>4400</v>
      </c>
      <c r="K5081" s="6">
        <v>4363.9920792079201</v>
      </c>
      <c r="L5081" s="6">
        <v>36.007920792079858</v>
      </c>
      <c r="M5081" s="6">
        <v>4407.6319999999996</v>
      </c>
      <c r="N5081" s="6">
        <v>-7.6319999999996071</v>
      </c>
    </row>
    <row r="5082" spans="1:14" x14ac:dyDescent="0.25">
      <c r="A5082" s="5" t="s">
        <v>1716</v>
      </c>
      <c r="B5082" s="5" t="s">
        <v>300</v>
      </c>
      <c r="C5082" s="5" t="s">
        <v>42</v>
      </c>
      <c r="D5082" s="5" t="s">
        <v>53</v>
      </c>
      <c r="E5082" s="6">
        <v>19126.43</v>
      </c>
      <c r="F5082" s="6">
        <v>19126.247524752474</v>
      </c>
      <c r="G5082" s="6">
        <v>0.18247524752587196</v>
      </c>
      <c r="H5082" s="6">
        <v>19317.509999999998</v>
      </c>
      <c r="I5082" s="6">
        <v>-191.07999999999811</v>
      </c>
      <c r="J5082" s="6">
        <v>3273</v>
      </c>
      <c r="K5082" s="6">
        <v>3272.9940594059408</v>
      </c>
      <c r="L5082" s="6">
        <v>5.9405940592114348E-3</v>
      </c>
      <c r="M5082" s="6">
        <v>3305.7240000000002</v>
      </c>
      <c r="N5082" s="6">
        <v>-32.72400000000016</v>
      </c>
    </row>
    <row r="5083" spans="1:14" x14ac:dyDescent="0.25">
      <c r="A5083" s="5" t="s">
        <v>1716</v>
      </c>
      <c r="B5083" s="5" t="s">
        <v>54</v>
      </c>
      <c r="C5083" s="5" t="s">
        <v>42</v>
      </c>
      <c r="D5083" s="5" t="s">
        <v>55</v>
      </c>
      <c r="E5083" s="6">
        <v>220.34</v>
      </c>
      <c r="F5083" s="6">
        <v>216.01960784313727</v>
      </c>
      <c r="G5083" s="6">
        <v>4.3203921568627379</v>
      </c>
      <c r="H5083" s="6">
        <v>220.34</v>
      </c>
      <c r="I5083" s="6">
        <v>0</v>
      </c>
      <c r="J5083" s="6">
        <v>40.061999999999998</v>
      </c>
      <c r="K5083" s="6">
        <v>39.27549019607843</v>
      </c>
      <c r="L5083" s="6">
        <v>0.78650980392156811</v>
      </c>
      <c r="M5083" s="6">
        <v>40.061</v>
      </c>
      <c r="N5083" s="6">
        <v>9.9999999999766942E-4</v>
      </c>
    </row>
    <row r="5084" spans="1:14" x14ac:dyDescent="0.25">
      <c r="A5084" s="5" t="s">
        <v>1717</v>
      </c>
      <c r="B5084" s="5" t="s">
        <v>25</v>
      </c>
      <c r="C5084" s="5" t="s">
        <v>26</v>
      </c>
      <c r="D5084" s="5" t="s">
        <v>27</v>
      </c>
      <c r="E5084" s="6">
        <v>1085.96</v>
      </c>
      <c r="F5084" s="6">
        <v>0</v>
      </c>
      <c r="G5084" s="6">
        <v>1085.96</v>
      </c>
      <c r="H5084" s="6">
        <v>0</v>
      </c>
      <c r="I5084" s="6">
        <v>1085.96</v>
      </c>
      <c r="J5084" s="6">
        <v>0</v>
      </c>
      <c r="K5084" s="6">
        <v>0</v>
      </c>
      <c r="L5084" s="6">
        <v>0</v>
      </c>
      <c r="M5084" s="6">
        <v>0</v>
      </c>
      <c r="N5084" s="6">
        <v>0</v>
      </c>
    </row>
    <row r="5085" spans="1:14" x14ac:dyDescent="0.25">
      <c r="A5085" s="5" t="s">
        <v>1717</v>
      </c>
      <c r="B5085" s="5" t="s">
        <v>30</v>
      </c>
      <c r="C5085" s="5" t="s">
        <v>29</v>
      </c>
      <c r="D5085" s="5" t="s">
        <v>27</v>
      </c>
      <c r="E5085" s="6">
        <v>203.87</v>
      </c>
      <c r="F5085" s="6">
        <v>0</v>
      </c>
      <c r="G5085" s="6">
        <v>203.87</v>
      </c>
      <c r="H5085" s="6">
        <v>205.16</v>
      </c>
      <c r="I5085" s="6">
        <v>-1.289999999999992</v>
      </c>
      <c r="J5085" s="6">
        <v>0</v>
      </c>
      <c r="K5085" s="6">
        <v>0</v>
      </c>
      <c r="L5085" s="6">
        <v>0</v>
      </c>
      <c r="M5085" s="6">
        <v>0</v>
      </c>
      <c r="N5085" s="6">
        <v>0</v>
      </c>
    </row>
    <row r="5086" spans="1:14" x14ac:dyDescent="0.25">
      <c r="A5086" s="5" t="s">
        <v>1717</v>
      </c>
      <c r="B5086" s="5" t="s">
        <v>31</v>
      </c>
      <c r="C5086" s="5" t="s">
        <v>29</v>
      </c>
      <c r="D5086" s="5" t="s">
        <v>27</v>
      </c>
      <c r="E5086" s="6">
        <v>914.43</v>
      </c>
      <c r="F5086" s="6">
        <v>0</v>
      </c>
      <c r="G5086" s="6">
        <v>914.43</v>
      </c>
      <c r="H5086" s="6">
        <v>920.2</v>
      </c>
      <c r="I5086" s="6">
        <v>-5.7700000000000955</v>
      </c>
      <c r="J5086" s="6">
        <v>0</v>
      </c>
      <c r="K5086" s="6">
        <v>0</v>
      </c>
      <c r="L5086" s="6">
        <v>0</v>
      </c>
      <c r="M5086" s="6">
        <v>0</v>
      </c>
      <c r="N5086" s="6">
        <v>0</v>
      </c>
    </row>
    <row r="5087" spans="1:14" x14ac:dyDescent="0.25">
      <c r="A5087" s="5" t="s">
        <v>1717</v>
      </c>
      <c r="B5087" s="5" t="s">
        <v>32</v>
      </c>
      <c r="C5087" s="5" t="s">
        <v>33</v>
      </c>
      <c r="D5087" s="5" t="s">
        <v>27</v>
      </c>
      <c r="E5087" s="6">
        <v>2000.35</v>
      </c>
      <c r="F5087" s="6">
        <v>0</v>
      </c>
      <c r="G5087" s="6">
        <v>2000.35</v>
      </c>
      <c r="H5087" s="6">
        <v>2056.6</v>
      </c>
      <c r="I5087" s="6">
        <v>-56.25</v>
      </c>
      <c r="J5087" s="6">
        <v>4.93</v>
      </c>
      <c r="K5087" s="6">
        <v>0</v>
      </c>
      <c r="L5087" s="6">
        <v>4.93</v>
      </c>
      <c r="M5087" s="6">
        <v>5.069</v>
      </c>
      <c r="N5087" s="6">
        <v>-0.13900000000000023</v>
      </c>
    </row>
    <row r="5088" spans="1:14" x14ac:dyDescent="0.25">
      <c r="A5088" s="5" t="s">
        <v>1717</v>
      </c>
      <c r="B5088" s="5" t="s">
        <v>28</v>
      </c>
      <c r="C5088" s="5" t="s">
        <v>29</v>
      </c>
      <c r="D5088" s="5" t="s">
        <v>27</v>
      </c>
      <c r="E5088" s="6">
        <v>6514.95</v>
      </c>
      <c r="F5088" s="6">
        <v>0</v>
      </c>
      <c r="G5088" s="6">
        <v>6514.95</v>
      </c>
      <c r="H5088" s="6">
        <v>6556.08</v>
      </c>
      <c r="I5088" s="6">
        <v>-41.130000000000109</v>
      </c>
      <c r="J5088" s="6">
        <v>0</v>
      </c>
      <c r="K5088" s="6">
        <v>0</v>
      </c>
      <c r="L5088" s="6">
        <v>0</v>
      </c>
      <c r="M5088" s="6">
        <v>0</v>
      </c>
      <c r="N5088" s="6">
        <v>0</v>
      </c>
    </row>
    <row r="5089" spans="1:14" x14ac:dyDescent="0.25">
      <c r="A5089" s="5" t="s">
        <v>1717</v>
      </c>
      <c r="B5089" s="5" t="s">
        <v>34</v>
      </c>
      <c r="C5089" s="5" t="s">
        <v>33</v>
      </c>
      <c r="D5089" s="5" t="s">
        <v>27</v>
      </c>
      <c r="E5089" s="6">
        <v>8943.02</v>
      </c>
      <c r="F5089" s="6">
        <v>0</v>
      </c>
      <c r="G5089" s="6">
        <v>8943.02</v>
      </c>
      <c r="H5089" s="6">
        <v>9194.5</v>
      </c>
      <c r="I5089" s="6">
        <v>-251.47999999999956</v>
      </c>
      <c r="J5089" s="6">
        <v>4.93</v>
      </c>
      <c r="K5089" s="6">
        <v>0</v>
      </c>
      <c r="L5089" s="6">
        <v>4.93</v>
      </c>
      <c r="M5089" s="6">
        <v>5.069</v>
      </c>
      <c r="N5089" s="6">
        <v>-0.13900000000000023</v>
      </c>
    </row>
    <row r="5090" spans="1:14" x14ac:dyDescent="0.25">
      <c r="A5090" s="5" t="s">
        <v>1717</v>
      </c>
      <c r="B5090" s="5" t="s">
        <v>35</v>
      </c>
      <c r="C5090" s="5" t="s">
        <v>33</v>
      </c>
      <c r="D5090" s="5" t="s">
        <v>27</v>
      </c>
      <c r="E5090" s="6">
        <v>10532.11</v>
      </c>
      <c r="F5090" s="6">
        <v>0</v>
      </c>
      <c r="G5090" s="6">
        <v>10532.11</v>
      </c>
      <c r="H5090" s="6">
        <v>10827.96</v>
      </c>
      <c r="I5090" s="6">
        <v>-295.84999999999854</v>
      </c>
      <c r="J5090" s="6">
        <v>103.53</v>
      </c>
      <c r="K5090" s="6">
        <v>0</v>
      </c>
      <c r="L5090" s="6">
        <v>103.53</v>
      </c>
      <c r="M5090" s="6">
        <v>106.438</v>
      </c>
      <c r="N5090" s="6">
        <v>-2.9080000000000013</v>
      </c>
    </row>
    <row r="5091" spans="1:14" x14ac:dyDescent="0.25">
      <c r="A5091" s="5" t="s">
        <v>1717</v>
      </c>
      <c r="B5091" s="5" t="s">
        <v>36</v>
      </c>
      <c r="C5091" s="5" t="s">
        <v>29</v>
      </c>
      <c r="D5091" s="5" t="s">
        <v>27</v>
      </c>
      <c r="E5091" s="6">
        <v>11751.18</v>
      </c>
      <c r="F5091" s="6">
        <v>0</v>
      </c>
      <c r="G5091" s="6">
        <v>11751.18</v>
      </c>
      <c r="H5091" s="6">
        <v>11825.36</v>
      </c>
      <c r="I5091" s="6">
        <v>-74.180000000000291</v>
      </c>
      <c r="J5091" s="6">
        <v>0</v>
      </c>
      <c r="K5091" s="6">
        <v>0</v>
      </c>
      <c r="L5091" s="6">
        <v>0</v>
      </c>
      <c r="M5091" s="6">
        <v>0</v>
      </c>
      <c r="N5091" s="6">
        <v>0</v>
      </c>
    </row>
    <row r="5092" spans="1:14" x14ac:dyDescent="0.25">
      <c r="A5092" s="5" t="s">
        <v>1717</v>
      </c>
      <c r="B5092" s="5" t="s">
        <v>37</v>
      </c>
      <c r="C5092" s="5" t="s">
        <v>29</v>
      </c>
      <c r="D5092" s="5" t="s">
        <v>27</v>
      </c>
      <c r="E5092" s="6">
        <v>25762.68</v>
      </c>
      <c r="F5092" s="6">
        <v>0</v>
      </c>
      <c r="G5092" s="6">
        <v>25762.68</v>
      </c>
      <c r="H5092" s="6">
        <v>25925.33</v>
      </c>
      <c r="I5092" s="6">
        <v>-162.65000000000146</v>
      </c>
      <c r="J5092" s="6">
        <v>0</v>
      </c>
      <c r="K5092" s="6">
        <v>0</v>
      </c>
      <c r="L5092" s="6">
        <v>0</v>
      </c>
      <c r="M5092" s="6">
        <v>0</v>
      </c>
      <c r="N5092" s="6">
        <v>0</v>
      </c>
    </row>
    <row r="5093" spans="1:14" x14ac:dyDescent="0.25">
      <c r="A5093" s="5" t="s">
        <v>1717</v>
      </c>
      <c r="B5093" s="5" t="s">
        <v>1518</v>
      </c>
      <c r="C5093" s="5" t="s">
        <v>39</v>
      </c>
      <c r="D5093" s="5" t="s">
        <v>40</v>
      </c>
      <c r="E5093" s="6">
        <v>-707089.61</v>
      </c>
      <c r="F5093" s="6">
        <v>0</v>
      </c>
      <c r="G5093" s="6">
        <v>-707089.61</v>
      </c>
      <c r="H5093" s="6">
        <v>-707089.62</v>
      </c>
      <c r="I5093" s="6">
        <v>1.0000000009313226E-2</v>
      </c>
      <c r="J5093" s="6">
        <v>-3700</v>
      </c>
      <c r="K5093" s="6">
        <v>0</v>
      </c>
      <c r="L5093" s="6">
        <v>-3700</v>
      </c>
      <c r="M5093" s="6">
        <v>-3700</v>
      </c>
      <c r="N5093" s="6">
        <v>0</v>
      </c>
    </row>
    <row r="5094" spans="1:14" x14ac:dyDescent="0.25">
      <c r="A5094" s="5" t="s">
        <v>1717</v>
      </c>
      <c r="B5094" s="5" t="s">
        <v>92</v>
      </c>
      <c r="C5094" s="5" t="s">
        <v>42</v>
      </c>
      <c r="D5094" s="5" t="s">
        <v>43</v>
      </c>
      <c r="E5094" s="6">
        <v>25.54</v>
      </c>
      <c r="F5094" s="6">
        <v>314.9405940594059</v>
      </c>
      <c r="G5094" s="6">
        <v>-289.40059405940588</v>
      </c>
      <c r="H5094" s="6">
        <v>318.08999999999997</v>
      </c>
      <c r="I5094" s="6">
        <v>-292.54999999999995</v>
      </c>
      <c r="J5094" s="6">
        <v>300</v>
      </c>
      <c r="K5094" s="6">
        <v>3700</v>
      </c>
      <c r="L5094" s="6">
        <v>-3400</v>
      </c>
      <c r="M5094" s="6">
        <v>3737</v>
      </c>
      <c r="N5094" s="6">
        <v>-3437</v>
      </c>
    </row>
    <row r="5095" spans="1:14" x14ac:dyDescent="0.25">
      <c r="A5095" s="5" t="s">
        <v>1717</v>
      </c>
      <c r="B5095" s="5" t="s">
        <v>41</v>
      </c>
      <c r="C5095" s="5" t="s">
        <v>42</v>
      </c>
      <c r="D5095" s="5" t="s">
        <v>43</v>
      </c>
      <c r="E5095" s="6">
        <v>2848.28</v>
      </c>
      <c r="F5095" s="6">
        <v>2829.1724137931033</v>
      </c>
      <c r="G5095" s="6">
        <v>19.10758620689694</v>
      </c>
      <c r="H5095" s="6">
        <v>2871.61</v>
      </c>
      <c r="I5095" s="6">
        <v>-23.329999999999927</v>
      </c>
      <c r="J5095" s="6">
        <v>44700</v>
      </c>
      <c r="K5095" s="6">
        <v>44400</v>
      </c>
      <c r="L5095" s="6">
        <v>300</v>
      </c>
      <c r="M5095" s="6">
        <v>45066</v>
      </c>
      <c r="N5095" s="6">
        <v>-366</v>
      </c>
    </row>
    <row r="5096" spans="1:14" x14ac:dyDescent="0.25">
      <c r="A5096" s="5" t="s">
        <v>1717</v>
      </c>
      <c r="B5096" s="5" t="s">
        <v>44</v>
      </c>
      <c r="C5096" s="5" t="s">
        <v>42</v>
      </c>
      <c r="D5096" s="5" t="s">
        <v>43</v>
      </c>
      <c r="E5096" s="6">
        <v>3852.88</v>
      </c>
      <c r="F5096" s="6">
        <v>3833.2039800995026</v>
      </c>
      <c r="G5096" s="6">
        <v>19.676019900497522</v>
      </c>
      <c r="H5096" s="6">
        <v>3852.37</v>
      </c>
      <c r="I5096" s="6">
        <v>0.51000000000021828</v>
      </c>
      <c r="J5096" s="6">
        <v>3719</v>
      </c>
      <c r="K5096" s="6">
        <v>3700</v>
      </c>
      <c r="L5096" s="6">
        <v>19</v>
      </c>
      <c r="M5096" s="6">
        <v>3718.5</v>
      </c>
      <c r="N5096" s="6">
        <v>0.5</v>
      </c>
    </row>
    <row r="5097" spans="1:14" x14ac:dyDescent="0.25">
      <c r="A5097" s="5" t="s">
        <v>1717</v>
      </c>
      <c r="B5097" s="5" t="s">
        <v>45</v>
      </c>
      <c r="C5097" s="5" t="s">
        <v>42</v>
      </c>
      <c r="D5097" s="5" t="s">
        <v>43</v>
      </c>
      <c r="E5097" s="6">
        <v>12208.02</v>
      </c>
      <c r="F5097" s="6">
        <v>12126.088669950739</v>
      </c>
      <c r="G5097" s="6">
        <v>81.931330049261305</v>
      </c>
      <c r="H5097" s="6">
        <v>12307.98</v>
      </c>
      <c r="I5097" s="6">
        <v>-99.959999999999127</v>
      </c>
      <c r="J5097" s="6">
        <v>44700</v>
      </c>
      <c r="K5097" s="6">
        <v>44400</v>
      </c>
      <c r="L5097" s="6">
        <v>300</v>
      </c>
      <c r="M5097" s="6">
        <v>45066</v>
      </c>
      <c r="N5097" s="6">
        <v>-366</v>
      </c>
    </row>
    <row r="5098" spans="1:14" x14ac:dyDescent="0.25">
      <c r="A5098" s="5" t="s">
        <v>1717</v>
      </c>
      <c r="B5098" s="5" t="s">
        <v>1511</v>
      </c>
      <c r="C5098" s="5" t="s">
        <v>42</v>
      </c>
      <c r="D5098" s="5" t="s">
        <v>43</v>
      </c>
      <c r="E5098" s="6">
        <v>12747.04</v>
      </c>
      <c r="F5098" s="6">
        <v>12647.339901477833</v>
      </c>
      <c r="G5098" s="6">
        <v>99.700098522167536</v>
      </c>
      <c r="H5098" s="6">
        <v>12837.05</v>
      </c>
      <c r="I5098" s="6">
        <v>-90.009999999998399</v>
      </c>
      <c r="J5098" s="6">
        <v>44750</v>
      </c>
      <c r="K5098" s="6">
        <v>44400</v>
      </c>
      <c r="L5098" s="6">
        <v>350</v>
      </c>
      <c r="M5098" s="6">
        <v>45066</v>
      </c>
      <c r="N5098" s="6">
        <v>-316</v>
      </c>
    </row>
    <row r="5099" spans="1:14" x14ac:dyDescent="0.25">
      <c r="A5099" s="5" t="s">
        <v>1717</v>
      </c>
      <c r="B5099" s="5" t="s">
        <v>47</v>
      </c>
      <c r="C5099" s="5" t="s">
        <v>42</v>
      </c>
      <c r="D5099" s="5" t="s">
        <v>43</v>
      </c>
      <c r="E5099" s="6">
        <v>21162.32</v>
      </c>
      <c r="F5099" s="6">
        <v>20876.431372549021</v>
      </c>
      <c r="G5099" s="6">
        <v>285.88862745097867</v>
      </c>
      <c r="H5099" s="6">
        <v>21293.96</v>
      </c>
      <c r="I5099" s="6">
        <v>-131.63999999999942</v>
      </c>
      <c r="J5099" s="6">
        <v>45008</v>
      </c>
      <c r="K5099" s="6">
        <v>44400</v>
      </c>
      <c r="L5099" s="6">
        <v>608</v>
      </c>
      <c r="M5099" s="6">
        <v>45288</v>
      </c>
      <c r="N5099" s="6">
        <v>-280</v>
      </c>
    </row>
    <row r="5100" spans="1:14" x14ac:dyDescent="0.25">
      <c r="A5100" s="5" t="s">
        <v>1717</v>
      </c>
      <c r="B5100" s="5" t="s">
        <v>1519</v>
      </c>
      <c r="C5100" s="5" t="s">
        <v>42</v>
      </c>
      <c r="D5100" s="5" t="s">
        <v>43</v>
      </c>
      <c r="E5100" s="6">
        <v>23393</v>
      </c>
      <c r="F5100" s="6">
        <v>23236</v>
      </c>
      <c r="G5100" s="6">
        <v>157</v>
      </c>
      <c r="H5100" s="6">
        <v>23584.54</v>
      </c>
      <c r="I5100" s="6">
        <v>-191.54000000000087</v>
      </c>
      <c r="J5100" s="6">
        <v>3725</v>
      </c>
      <c r="K5100" s="6">
        <v>3700</v>
      </c>
      <c r="L5100" s="6">
        <v>25</v>
      </c>
      <c r="M5100" s="6">
        <v>3755.5</v>
      </c>
      <c r="N5100" s="6">
        <v>-30.5</v>
      </c>
    </row>
    <row r="5101" spans="1:14" x14ac:dyDescent="0.25">
      <c r="A5101" s="5" t="s">
        <v>1717</v>
      </c>
      <c r="B5101" s="5" t="s">
        <v>1364</v>
      </c>
      <c r="C5101" s="5" t="s">
        <v>42</v>
      </c>
      <c r="D5101" s="5" t="s">
        <v>43</v>
      </c>
      <c r="E5101" s="6">
        <v>46814.400000000001</v>
      </c>
      <c r="F5101" s="6">
        <v>46190.208955223883</v>
      </c>
      <c r="G5101" s="6">
        <v>624.19104477611836</v>
      </c>
      <c r="H5101" s="6">
        <v>46421.16</v>
      </c>
      <c r="I5101" s="6">
        <v>393.23999999999796</v>
      </c>
      <c r="J5101" s="6">
        <v>45000</v>
      </c>
      <c r="K5101" s="6">
        <v>44400</v>
      </c>
      <c r="L5101" s="6">
        <v>600</v>
      </c>
      <c r="M5101" s="6">
        <v>44622</v>
      </c>
      <c r="N5101" s="6">
        <v>378</v>
      </c>
    </row>
    <row r="5102" spans="1:14" x14ac:dyDescent="0.25">
      <c r="A5102" s="5" t="s">
        <v>1717</v>
      </c>
      <c r="B5102" s="5" t="s">
        <v>1516</v>
      </c>
      <c r="C5102" s="5" t="s">
        <v>42</v>
      </c>
      <c r="D5102" s="5" t="s">
        <v>43</v>
      </c>
      <c r="E5102" s="6">
        <v>65322.1</v>
      </c>
      <c r="F5102" s="6">
        <v>61265.300492610841</v>
      </c>
      <c r="G5102" s="6">
        <v>4056.799507389158</v>
      </c>
      <c r="H5102" s="6">
        <v>62184.28</v>
      </c>
      <c r="I5102" s="6">
        <v>3137.8199999999997</v>
      </c>
      <c r="J5102" s="6">
        <v>47340</v>
      </c>
      <c r="K5102" s="6">
        <v>44400</v>
      </c>
      <c r="L5102" s="6">
        <v>2940</v>
      </c>
      <c r="M5102" s="6">
        <v>45066</v>
      </c>
      <c r="N5102" s="6">
        <v>2274</v>
      </c>
    </row>
    <row r="5103" spans="1:14" x14ac:dyDescent="0.25">
      <c r="A5103" s="5" t="s">
        <v>1717</v>
      </c>
      <c r="B5103" s="5" t="s">
        <v>51</v>
      </c>
      <c r="C5103" s="5" t="s">
        <v>42</v>
      </c>
      <c r="D5103" s="5" t="s">
        <v>43</v>
      </c>
      <c r="E5103" s="6">
        <v>251636.07</v>
      </c>
      <c r="F5103" s="6">
        <v>250783.18811881187</v>
      </c>
      <c r="G5103" s="6">
        <v>852.88188118813559</v>
      </c>
      <c r="H5103" s="6">
        <v>253291.02</v>
      </c>
      <c r="I5103" s="6">
        <v>-1654.9499999999825</v>
      </c>
      <c r="J5103" s="6">
        <v>44551</v>
      </c>
      <c r="K5103" s="6">
        <v>44400</v>
      </c>
      <c r="L5103" s="6">
        <v>151</v>
      </c>
      <c r="M5103" s="6">
        <v>44844</v>
      </c>
      <c r="N5103" s="6">
        <v>-293</v>
      </c>
    </row>
    <row r="5104" spans="1:14" x14ac:dyDescent="0.25">
      <c r="A5104" s="5" t="s">
        <v>1717</v>
      </c>
      <c r="B5104" s="5" t="s">
        <v>52</v>
      </c>
      <c r="C5104" s="5" t="s">
        <v>42</v>
      </c>
      <c r="D5104" s="5" t="s">
        <v>53</v>
      </c>
      <c r="E5104" s="6">
        <v>197129.65</v>
      </c>
      <c r="F5104" s="6">
        <v>196410.52475247523</v>
      </c>
      <c r="G5104" s="6">
        <v>719.1252475247602</v>
      </c>
      <c r="H5104" s="6">
        <v>198374.63</v>
      </c>
      <c r="I5104" s="6">
        <v>-1244.9800000000105</v>
      </c>
      <c r="J5104" s="6">
        <v>33422</v>
      </c>
      <c r="K5104" s="6">
        <v>33300</v>
      </c>
      <c r="L5104" s="6">
        <v>122</v>
      </c>
      <c r="M5104" s="6">
        <v>33633</v>
      </c>
      <c r="N5104" s="6">
        <v>-211</v>
      </c>
    </row>
    <row r="5105" spans="1:14" x14ac:dyDescent="0.25">
      <c r="A5105" s="5" t="s">
        <v>1717</v>
      </c>
      <c r="B5105" s="5" t="s">
        <v>54</v>
      </c>
      <c r="C5105" s="5" t="s">
        <v>42</v>
      </c>
      <c r="D5105" s="5" t="s">
        <v>55</v>
      </c>
      <c r="E5105" s="6">
        <v>2241.7600000000002</v>
      </c>
      <c r="F5105" s="6">
        <v>2197.8039215686276</v>
      </c>
      <c r="G5105" s="6">
        <v>43.956078431372589</v>
      </c>
      <c r="H5105" s="6">
        <v>2241.7600000000002</v>
      </c>
      <c r="I5105" s="6">
        <v>0</v>
      </c>
      <c r="J5105" s="6">
        <v>407.59199999999998</v>
      </c>
      <c r="K5105" s="6">
        <v>399.59999999999997</v>
      </c>
      <c r="L5105" s="6">
        <v>7.9920000000000186</v>
      </c>
      <c r="M5105" s="6">
        <v>407.59199999999998</v>
      </c>
      <c r="N5105" s="6">
        <v>0</v>
      </c>
    </row>
    <row r="5106" spans="1:14" x14ac:dyDescent="0.25">
      <c r="A5106" s="5" t="s">
        <v>1718</v>
      </c>
      <c r="B5106" s="5" t="s">
        <v>25</v>
      </c>
      <c r="C5106" s="5" t="s">
        <v>26</v>
      </c>
      <c r="D5106" s="5" t="s">
        <v>27</v>
      </c>
      <c r="E5106" s="6">
        <v>10217.25</v>
      </c>
      <c r="F5106" s="6">
        <v>0</v>
      </c>
      <c r="G5106" s="6">
        <v>10217.25</v>
      </c>
      <c r="H5106" s="6">
        <v>0</v>
      </c>
      <c r="I5106" s="6">
        <v>10217.25</v>
      </c>
      <c r="J5106" s="6">
        <v>0</v>
      </c>
      <c r="K5106" s="6">
        <v>0</v>
      </c>
      <c r="L5106" s="6">
        <v>0</v>
      </c>
      <c r="M5106" s="6">
        <v>0</v>
      </c>
      <c r="N5106" s="6">
        <v>0</v>
      </c>
    </row>
    <row r="5107" spans="1:14" x14ac:dyDescent="0.25">
      <c r="A5107" s="5" t="s">
        <v>1718</v>
      </c>
      <c r="B5107" s="5" t="s">
        <v>30</v>
      </c>
      <c r="C5107" s="5" t="s">
        <v>29</v>
      </c>
      <c r="D5107" s="5" t="s">
        <v>27</v>
      </c>
      <c r="E5107" s="6">
        <v>305.49</v>
      </c>
      <c r="F5107" s="6">
        <v>0</v>
      </c>
      <c r="G5107" s="6">
        <v>305.49</v>
      </c>
      <c r="H5107" s="6">
        <v>308.91000000000003</v>
      </c>
      <c r="I5107" s="6">
        <v>-3.4200000000000159</v>
      </c>
      <c r="J5107" s="6">
        <v>0</v>
      </c>
      <c r="K5107" s="6">
        <v>0</v>
      </c>
      <c r="L5107" s="6">
        <v>0</v>
      </c>
      <c r="M5107" s="6">
        <v>0</v>
      </c>
      <c r="N5107" s="6">
        <v>0</v>
      </c>
    </row>
    <row r="5108" spans="1:14" x14ac:dyDescent="0.25">
      <c r="A5108" s="5" t="s">
        <v>1718</v>
      </c>
      <c r="B5108" s="5" t="s">
        <v>31</v>
      </c>
      <c r="C5108" s="5" t="s">
        <v>29</v>
      </c>
      <c r="D5108" s="5" t="s">
        <v>27</v>
      </c>
      <c r="E5108" s="6">
        <v>1370.22</v>
      </c>
      <c r="F5108" s="6">
        <v>0</v>
      </c>
      <c r="G5108" s="6">
        <v>1370.22</v>
      </c>
      <c r="H5108" s="6">
        <v>1385.52</v>
      </c>
      <c r="I5108" s="6">
        <v>-15.299999999999955</v>
      </c>
      <c r="J5108" s="6">
        <v>0</v>
      </c>
      <c r="K5108" s="6">
        <v>0</v>
      </c>
      <c r="L5108" s="6">
        <v>0</v>
      </c>
      <c r="M5108" s="6">
        <v>0</v>
      </c>
      <c r="N5108" s="6">
        <v>0</v>
      </c>
    </row>
    <row r="5109" spans="1:14" x14ac:dyDescent="0.25">
      <c r="A5109" s="5" t="s">
        <v>1718</v>
      </c>
      <c r="B5109" s="5" t="s">
        <v>32</v>
      </c>
      <c r="C5109" s="5" t="s">
        <v>33</v>
      </c>
      <c r="D5109" s="5" t="s">
        <v>27</v>
      </c>
      <c r="E5109" s="6">
        <v>2807.79</v>
      </c>
      <c r="F5109" s="6">
        <v>0</v>
      </c>
      <c r="G5109" s="6">
        <v>2807.79</v>
      </c>
      <c r="H5109" s="6">
        <v>3096.57</v>
      </c>
      <c r="I5109" s="6">
        <v>-288.7800000000002</v>
      </c>
      <c r="J5109" s="6">
        <v>6.92</v>
      </c>
      <c r="K5109" s="6">
        <v>0</v>
      </c>
      <c r="L5109" s="6">
        <v>6.92</v>
      </c>
      <c r="M5109" s="6">
        <v>7.6319999999999997</v>
      </c>
      <c r="N5109" s="6">
        <v>-0.71199999999999974</v>
      </c>
    </row>
    <row r="5110" spans="1:14" x14ac:dyDescent="0.25">
      <c r="A5110" s="5" t="s">
        <v>1718</v>
      </c>
      <c r="B5110" s="5" t="s">
        <v>28</v>
      </c>
      <c r="C5110" s="5" t="s">
        <v>29</v>
      </c>
      <c r="D5110" s="5" t="s">
        <v>27</v>
      </c>
      <c r="E5110" s="6">
        <v>9762.2900000000009</v>
      </c>
      <c r="F5110" s="6">
        <v>0</v>
      </c>
      <c r="G5110" s="6">
        <v>9762.2900000000009</v>
      </c>
      <c r="H5110" s="6">
        <v>9871.33</v>
      </c>
      <c r="I5110" s="6">
        <v>-109.03999999999905</v>
      </c>
      <c r="J5110" s="6">
        <v>0</v>
      </c>
      <c r="K5110" s="6">
        <v>0</v>
      </c>
      <c r="L5110" s="6">
        <v>0</v>
      </c>
      <c r="M5110" s="6">
        <v>0</v>
      </c>
      <c r="N5110" s="6">
        <v>0</v>
      </c>
    </row>
    <row r="5111" spans="1:14" x14ac:dyDescent="0.25">
      <c r="A5111" s="5" t="s">
        <v>1718</v>
      </c>
      <c r="B5111" s="5" t="s">
        <v>34</v>
      </c>
      <c r="C5111" s="5" t="s">
        <v>33</v>
      </c>
      <c r="D5111" s="5" t="s">
        <v>27</v>
      </c>
      <c r="E5111" s="6">
        <v>12552.88</v>
      </c>
      <c r="F5111" s="6">
        <v>0</v>
      </c>
      <c r="G5111" s="6">
        <v>12552.88</v>
      </c>
      <c r="H5111" s="6">
        <v>13843.93</v>
      </c>
      <c r="I5111" s="6">
        <v>-1291.0500000000011</v>
      </c>
      <c r="J5111" s="6">
        <v>6.92</v>
      </c>
      <c r="K5111" s="6">
        <v>0</v>
      </c>
      <c r="L5111" s="6">
        <v>6.92</v>
      </c>
      <c r="M5111" s="6">
        <v>7.6319999999999997</v>
      </c>
      <c r="N5111" s="6">
        <v>-0.71199999999999974</v>
      </c>
    </row>
    <row r="5112" spans="1:14" x14ac:dyDescent="0.25">
      <c r="A5112" s="5" t="s">
        <v>1718</v>
      </c>
      <c r="B5112" s="5" t="s">
        <v>35</v>
      </c>
      <c r="C5112" s="5" t="s">
        <v>33</v>
      </c>
      <c r="D5112" s="5" t="s">
        <v>27</v>
      </c>
      <c r="E5112" s="6">
        <v>14783.4</v>
      </c>
      <c r="F5112" s="6">
        <v>0</v>
      </c>
      <c r="G5112" s="6">
        <v>14783.4</v>
      </c>
      <c r="H5112" s="6">
        <v>16303.4</v>
      </c>
      <c r="I5112" s="6">
        <v>-1520</v>
      </c>
      <c r="J5112" s="6">
        <v>145.32</v>
      </c>
      <c r="K5112" s="6">
        <v>0</v>
      </c>
      <c r="L5112" s="6">
        <v>145.32</v>
      </c>
      <c r="M5112" s="6">
        <v>160.262</v>
      </c>
      <c r="N5112" s="6">
        <v>-14.942000000000007</v>
      </c>
    </row>
    <row r="5113" spans="1:14" x14ac:dyDescent="0.25">
      <c r="A5113" s="5" t="s">
        <v>1718</v>
      </c>
      <c r="B5113" s="5" t="s">
        <v>36</v>
      </c>
      <c r="C5113" s="5" t="s">
        <v>29</v>
      </c>
      <c r="D5113" s="5" t="s">
        <v>27</v>
      </c>
      <c r="E5113" s="6">
        <v>17608.48</v>
      </c>
      <c r="F5113" s="6">
        <v>0</v>
      </c>
      <c r="G5113" s="6">
        <v>17608.48</v>
      </c>
      <c r="H5113" s="6">
        <v>17805.16</v>
      </c>
      <c r="I5113" s="6">
        <v>-196.68000000000029</v>
      </c>
      <c r="J5113" s="6">
        <v>0</v>
      </c>
      <c r="K5113" s="6">
        <v>0</v>
      </c>
      <c r="L5113" s="6">
        <v>0</v>
      </c>
      <c r="M5113" s="6">
        <v>0</v>
      </c>
      <c r="N5113" s="6">
        <v>0</v>
      </c>
    </row>
    <row r="5114" spans="1:14" x14ac:dyDescent="0.25">
      <c r="A5114" s="5" t="s">
        <v>1718</v>
      </c>
      <c r="B5114" s="5" t="s">
        <v>37</v>
      </c>
      <c r="C5114" s="5" t="s">
        <v>29</v>
      </c>
      <c r="D5114" s="5" t="s">
        <v>27</v>
      </c>
      <c r="E5114" s="6">
        <v>38603.94</v>
      </c>
      <c r="F5114" s="6">
        <v>0</v>
      </c>
      <c r="G5114" s="6">
        <v>38603.94</v>
      </c>
      <c r="H5114" s="6">
        <v>39035.129999999997</v>
      </c>
      <c r="I5114" s="6">
        <v>-431.18999999999505</v>
      </c>
      <c r="J5114" s="6">
        <v>0</v>
      </c>
      <c r="K5114" s="6">
        <v>0</v>
      </c>
      <c r="L5114" s="6">
        <v>0</v>
      </c>
      <c r="M5114" s="6">
        <v>0</v>
      </c>
      <c r="N5114" s="6">
        <v>0</v>
      </c>
    </row>
    <row r="5115" spans="1:14" x14ac:dyDescent="0.25">
      <c r="A5115" s="5" t="s">
        <v>1718</v>
      </c>
      <c r="B5115" s="5" t="s">
        <v>1518</v>
      </c>
      <c r="C5115" s="5" t="s">
        <v>39</v>
      </c>
      <c r="D5115" s="5" t="s">
        <v>40</v>
      </c>
      <c r="E5115" s="6">
        <v>-1064647.6299999999</v>
      </c>
      <c r="F5115" s="6">
        <v>0</v>
      </c>
      <c r="G5115" s="6">
        <v>-1064647.6299999999</v>
      </c>
      <c r="H5115" s="6">
        <v>-1064647.6399999999</v>
      </c>
      <c r="I5115" s="6">
        <v>1.0000000009313226E-2</v>
      </c>
      <c r="J5115" s="6">
        <v>-5571</v>
      </c>
      <c r="K5115" s="6">
        <v>0</v>
      </c>
      <c r="L5115" s="6">
        <v>-5571</v>
      </c>
      <c r="M5115" s="6">
        <v>-5571</v>
      </c>
      <c r="N5115" s="6">
        <v>0</v>
      </c>
    </row>
    <row r="5116" spans="1:14" x14ac:dyDescent="0.25">
      <c r="A5116" s="5" t="s">
        <v>1718</v>
      </c>
      <c r="B5116" s="5" t="s">
        <v>50</v>
      </c>
      <c r="C5116" s="5" t="s">
        <v>42</v>
      </c>
      <c r="D5116" s="5" t="s">
        <v>43</v>
      </c>
      <c r="E5116" s="6">
        <v>0.01</v>
      </c>
      <c r="F5116" s="6">
        <v>0</v>
      </c>
      <c r="G5116" s="6">
        <v>0.01</v>
      </c>
      <c r="H5116" s="6">
        <v>0</v>
      </c>
      <c r="I5116" s="6">
        <v>0.01</v>
      </c>
      <c r="J5116" s="6">
        <v>0</v>
      </c>
      <c r="K5116" s="6">
        <v>0</v>
      </c>
      <c r="L5116" s="6">
        <v>0</v>
      </c>
      <c r="M5116" s="6">
        <v>0</v>
      </c>
      <c r="N5116" s="6">
        <v>0</v>
      </c>
    </row>
    <row r="5117" spans="1:14" x14ac:dyDescent="0.25">
      <c r="A5117" s="5" t="s">
        <v>1718</v>
      </c>
      <c r="B5117" s="5" t="s">
        <v>92</v>
      </c>
      <c r="C5117" s="5" t="s">
        <v>42</v>
      </c>
      <c r="D5117" s="5" t="s">
        <v>43</v>
      </c>
      <c r="E5117" s="6">
        <v>0</v>
      </c>
      <c r="F5117" s="6">
        <v>474.20792079207922</v>
      </c>
      <c r="G5117" s="6">
        <v>-474.20792079207922</v>
      </c>
      <c r="H5117" s="6">
        <v>478.95</v>
      </c>
      <c r="I5117" s="6">
        <v>-478.95</v>
      </c>
      <c r="J5117" s="6">
        <v>0</v>
      </c>
      <c r="K5117" s="6">
        <v>5571</v>
      </c>
      <c r="L5117" s="6">
        <v>-5571</v>
      </c>
      <c r="M5117" s="6">
        <v>5626.71</v>
      </c>
      <c r="N5117" s="6">
        <v>-5626.71</v>
      </c>
    </row>
    <row r="5118" spans="1:14" x14ac:dyDescent="0.25">
      <c r="A5118" s="5" t="s">
        <v>1718</v>
      </c>
      <c r="B5118" s="5" t="s">
        <v>41</v>
      </c>
      <c r="C5118" s="5" t="s">
        <v>42</v>
      </c>
      <c r="D5118" s="5" t="s">
        <v>43</v>
      </c>
      <c r="E5118" s="6">
        <v>4256.5</v>
      </c>
      <c r="F5118" s="6">
        <v>4259.8128078817736</v>
      </c>
      <c r="G5118" s="6">
        <v>-3.3128078817735513</v>
      </c>
      <c r="H5118" s="6">
        <v>4323.71</v>
      </c>
      <c r="I5118" s="6">
        <v>-67.210000000000036</v>
      </c>
      <c r="J5118" s="6">
        <v>66800</v>
      </c>
      <c r="K5118" s="6">
        <v>66852</v>
      </c>
      <c r="L5118" s="6">
        <v>-52</v>
      </c>
      <c r="M5118" s="6">
        <v>67854.78</v>
      </c>
      <c r="N5118" s="6">
        <v>-1054.7799999999988</v>
      </c>
    </row>
    <row r="5119" spans="1:14" x14ac:dyDescent="0.25">
      <c r="A5119" s="5" t="s">
        <v>1718</v>
      </c>
      <c r="B5119" s="5" t="s">
        <v>44</v>
      </c>
      <c r="C5119" s="5" t="s">
        <v>42</v>
      </c>
      <c r="D5119" s="5" t="s">
        <v>43</v>
      </c>
      <c r="E5119" s="6">
        <v>5773.63</v>
      </c>
      <c r="F5119" s="6">
        <v>5771.5522388059699</v>
      </c>
      <c r="G5119" s="6">
        <v>2.077761194030245</v>
      </c>
      <c r="H5119" s="6">
        <v>5800.41</v>
      </c>
      <c r="I5119" s="6">
        <v>-26.779999999999745</v>
      </c>
      <c r="J5119" s="6">
        <v>5573</v>
      </c>
      <c r="K5119" s="6">
        <v>5571</v>
      </c>
      <c r="L5119" s="6">
        <v>2</v>
      </c>
      <c r="M5119" s="6">
        <v>5598.8549999999996</v>
      </c>
      <c r="N5119" s="6">
        <v>-25.854999999999563</v>
      </c>
    </row>
    <row r="5120" spans="1:14" x14ac:dyDescent="0.25">
      <c r="A5120" s="5" t="s">
        <v>1718</v>
      </c>
      <c r="B5120" s="5" t="s">
        <v>45</v>
      </c>
      <c r="C5120" s="5" t="s">
        <v>42</v>
      </c>
      <c r="D5120" s="5" t="s">
        <v>43</v>
      </c>
      <c r="E5120" s="6">
        <v>18189.13</v>
      </c>
      <c r="F5120" s="6">
        <v>18257.950738916257</v>
      </c>
      <c r="G5120" s="6">
        <v>-68.820738916256232</v>
      </c>
      <c r="H5120" s="6">
        <v>18531.82</v>
      </c>
      <c r="I5120" s="6">
        <v>-342.68999999999869</v>
      </c>
      <c r="J5120" s="6">
        <v>66600</v>
      </c>
      <c r="K5120" s="6">
        <v>66852</v>
      </c>
      <c r="L5120" s="6">
        <v>-252</v>
      </c>
      <c r="M5120" s="6">
        <v>67854.78</v>
      </c>
      <c r="N5120" s="6">
        <v>-1254.7799999999988</v>
      </c>
    </row>
    <row r="5121" spans="1:14" x14ac:dyDescent="0.25">
      <c r="A5121" s="5" t="s">
        <v>1718</v>
      </c>
      <c r="B5121" s="5" t="s">
        <v>1511</v>
      </c>
      <c r="C5121" s="5" t="s">
        <v>42</v>
      </c>
      <c r="D5121" s="5" t="s">
        <v>43</v>
      </c>
      <c r="E5121" s="6">
        <v>19141.919999999998</v>
      </c>
      <c r="F5121" s="6">
        <v>19042.788177339902</v>
      </c>
      <c r="G5121" s="6">
        <v>99.131822660096077</v>
      </c>
      <c r="H5121" s="6">
        <v>19328.43</v>
      </c>
      <c r="I5121" s="6">
        <v>-186.51000000000204</v>
      </c>
      <c r="J5121" s="6">
        <v>67200</v>
      </c>
      <c r="K5121" s="6">
        <v>66852</v>
      </c>
      <c r="L5121" s="6">
        <v>348</v>
      </c>
      <c r="M5121" s="6">
        <v>67854.78</v>
      </c>
      <c r="N5121" s="6">
        <v>-654.77999999999884</v>
      </c>
    </row>
    <row r="5122" spans="1:14" x14ac:dyDescent="0.25">
      <c r="A5122" s="5" t="s">
        <v>1718</v>
      </c>
      <c r="B5122" s="5" t="s">
        <v>47</v>
      </c>
      <c r="C5122" s="5" t="s">
        <v>42</v>
      </c>
      <c r="D5122" s="5" t="s">
        <v>43</v>
      </c>
      <c r="E5122" s="6">
        <v>31653.19</v>
      </c>
      <c r="F5122" s="6">
        <v>31433.137254901962</v>
      </c>
      <c r="G5122" s="6">
        <v>220.05274509803712</v>
      </c>
      <c r="H5122" s="6">
        <v>32061.8</v>
      </c>
      <c r="I5122" s="6">
        <v>-408.61000000000058</v>
      </c>
      <c r="J5122" s="6">
        <v>67320</v>
      </c>
      <c r="K5122" s="6">
        <v>66851.999999999985</v>
      </c>
      <c r="L5122" s="6">
        <v>468.00000000001455</v>
      </c>
      <c r="M5122" s="6">
        <v>68189.039999999994</v>
      </c>
      <c r="N5122" s="6">
        <v>-869.0399999999936</v>
      </c>
    </row>
    <row r="5123" spans="1:14" x14ac:dyDescent="0.25">
      <c r="A5123" s="5" t="s">
        <v>1718</v>
      </c>
      <c r="B5123" s="5" t="s">
        <v>1519</v>
      </c>
      <c r="C5123" s="5" t="s">
        <v>42</v>
      </c>
      <c r="D5123" s="5" t="s">
        <v>43</v>
      </c>
      <c r="E5123" s="6">
        <v>35117.760000000002</v>
      </c>
      <c r="F5123" s="6">
        <v>34985.881773399014</v>
      </c>
      <c r="G5123" s="6">
        <v>131.87822660098755</v>
      </c>
      <c r="H5123" s="6">
        <v>35510.67</v>
      </c>
      <c r="I5123" s="6">
        <v>-392.90999999999622</v>
      </c>
      <c r="J5123" s="6">
        <v>5592</v>
      </c>
      <c r="K5123" s="6">
        <v>5571</v>
      </c>
      <c r="L5123" s="6">
        <v>21</v>
      </c>
      <c r="M5123" s="6">
        <v>5654.5649999999996</v>
      </c>
      <c r="N5123" s="6">
        <v>-62.5649999999996</v>
      </c>
    </row>
    <row r="5124" spans="1:14" x14ac:dyDescent="0.25">
      <c r="A5124" s="5" t="s">
        <v>1718</v>
      </c>
      <c r="B5124" s="5" t="s">
        <v>1364</v>
      </c>
      <c r="C5124" s="5" t="s">
        <v>42</v>
      </c>
      <c r="D5124" s="5" t="s">
        <v>43</v>
      </c>
      <c r="E5124" s="6">
        <v>70013.539999999994</v>
      </c>
      <c r="F5124" s="6">
        <v>69547.472636815932</v>
      </c>
      <c r="G5124" s="6">
        <v>466.06736318406183</v>
      </c>
      <c r="H5124" s="6">
        <v>69895.210000000006</v>
      </c>
      <c r="I5124" s="6">
        <v>118.32999999998719</v>
      </c>
      <c r="J5124" s="6">
        <v>67300</v>
      </c>
      <c r="K5124" s="6">
        <v>66851.999999999985</v>
      </c>
      <c r="L5124" s="6">
        <v>448.00000000001455</v>
      </c>
      <c r="M5124" s="6">
        <v>67186.259999999995</v>
      </c>
      <c r="N5124" s="6">
        <v>113.74000000000524</v>
      </c>
    </row>
    <row r="5125" spans="1:14" x14ac:dyDescent="0.25">
      <c r="A5125" s="5" t="s">
        <v>1718</v>
      </c>
      <c r="B5125" s="5" t="s">
        <v>1516</v>
      </c>
      <c r="C5125" s="5" t="s">
        <v>42</v>
      </c>
      <c r="D5125" s="5" t="s">
        <v>43</v>
      </c>
      <c r="E5125" s="6">
        <v>96417.02</v>
      </c>
      <c r="F5125" s="6">
        <v>92245.665024630536</v>
      </c>
      <c r="G5125" s="6">
        <v>4171.3549753694679</v>
      </c>
      <c r="H5125" s="6">
        <v>93629.35</v>
      </c>
      <c r="I5125" s="6">
        <v>2787.6699999999983</v>
      </c>
      <c r="J5125" s="6">
        <v>69875</v>
      </c>
      <c r="K5125" s="6">
        <v>66852</v>
      </c>
      <c r="L5125" s="6">
        <v>3023</v>
      </c>
      <c r="M5125" s="6">
        <v>67854.78</v>
      </c>
      <c r="N5125" s="6">
        <v>2020.2200000000012</v>
      </c>
    </row>
    <row r="5126" spans="1:14" x14ac:dyDescent="0.25">
      <c r="A5126" s="5" t="s">
        <v>1718</v>
      </c>
      <c r="B5126" s="5" t="s">
        <v>51</v>
      </c>
      <c r="C5126" s="5" t="s">
        <v>42</v>
      </c>
      <c r="D5126" s="5" t="s">
        <v>43</v>
      </c>
      <c r="E5126" s="6">
        <v>377310.08</v>
      </c>
      <c r="F5126" s="6">
        <v>377598.14851485146</v>
      </c>
      <c r="G5126" s="6">
        <v>-288.0685148514458</v>
      </c>
      <c r="H5126" s="6">
        <v>381374.13</v>
      </c>
      <c r="I5126" s="6">
        <v>-4064.0499999999884</v>
      </c>
      <c r="J5126" s="6">
        <v>66801</v>
      </c>
      <c r="K5126" s="6">
        <v>66852</v>
      </c>
      <c r="L5126" s="6">
        <v>-51</v>
      </c>
      <c r="M5126" s="6">
        <v>67520.52</v>
      </c>
      <c r="N5126" s="6">
        <v>-719.52000000000407</v>
      </c>
    </row>
    <row r="5127" spans="1:14" x14ac:dyDescent="0.25">
      <c r="A5127" s="5" t="s">
        <v>1718</v>
      </c>
      <c r="B5127" s="5" t="s">
        <v>52</v>
      </c>
      <c r="C5127" s="5" t="s">
        <v>42</v>
      </c>
      <c r="D5127" s="5" t="s">
        <v>53</v>
      </c>
      <c r="E5127" s="6">
        <v>295387.75</v>
      </c>
      <c r="F5127" s="6">
        <v>295730.55445544556</v>
      </c>
      <c r="G5127" s="6">
        <v>-342.8044554455555</v>
      </c>
      <c r="H5127" s="6">
        <v>298687.86</v>
      </c>
      <c r="I5127" s="6">
        <v>-3300.109999999986</v>
      </c>
      <c r="J5127" s="6">
        <v>50081</v>
      </c>
      <c r="K5127" s="6">
        <v>50139</v>
      </c>
      <c r="L5127" s="6">
        <v>-58</v>
      </c>
      <c r="M5127" s="6">
        <v>50640.39</v>
      </c>
      <c r="N5127" s="6">
        <v>-559.38999999999942</v>
      </c>
    </row>
    <row r="5128" spans="1:14" x14ac:dyDescent="0.25">
      <c r="A5128" s="5" t="s">
        <v>1718</v>
      </c>
      <c r="B5128" s="5" t="s">
        <v>54</v>
      </c>
      <c r="C5128" s="5" t="s">
        <v>42</v>
      </c>
      <c r="D5128" s="5" t="s">
        <v>55</v>
      </c>
      <c r="E5128" s="6">
        <v>3375.36</v>
      </c>
      <c r="F5128" s="6">
        <v>3309.1764705882351</v>
      </c>
      <c r="G5128" s="6">
        <v>66.183529411764994</v>
      </c>
      <c r="H5128" s="6">
        <v>3375.36</v>
      </c>
      <c r="I5128" s="6">
        <v>0</v>
      </c>
      <c r="J5128" s="6">
        <v>613.70100000000002</v>
      </c>
      <c r="K5128" s="6">
        <v>601.6676470588236</v>
      </c>
      <c r="L5128" s="6">
        <v>12.033352941176418</v>
      </c>
      <c r="M5128" s="6">
        <v>613.70100000000002</v>
      </c>
      <c r="N5128" s="6">
        <v>0</v>
      </c>
    </row>
    <row r="5129" spans="1:14" x14ac:dyDescent="0.25">
      <c r="A5129" s="5" t="s">
        <v>1719</v>
      </c>
      <c r="B5129" s="5" t="s">
        <v>25</v>
      </c>
      <c r="C5129" s="5" t="s">
        <v>26</v>
      </c>
      <c r="D5129" s="5" t="s">
        <v>27</v>
      </c>
      <c r="E5129" s="6">
        <v>9341.24</v>
      </c>
      <c r="F5129" s="6">
        <v>0</v>
      </c>
      <c r="G5129" s="6">
        <v>9341.24</v>
      </c>
      <c r="H5129" s="6">
        <v>0</v>
      </c>
      <c r="I5129" s="6">
        <v>9341.24</v>
      </c>
      <c r="J5129" s="6">
        <v>0</v>
      </c>
      <c r="K5129" s="6">
        <v>0</v>
      </c>
      <c r="L5129" s="6">
        <v>0</v>
      </c>
      <c r="M5129" s="6">
        <v>0</v>
      </c>
      <c r="N5129" s="6">
        <v>0</v>
      </c>
    </row>
    <row r="5130" spans="1:14" x14ac:dyDescent="0.25">
      <c r="A5130" s="5" t="s">
        <v>1719</v>
      </c>
      <c r="B5130" s="5" t="s">
        <v>30</v>
      </c>
      <c r="C5130" s="5" t="s">
        <v>29</v>
      </c>
      <c r="D5130" s="5" t="s">
        <v>27</v>
      </c>
      <c r="E5130" s="6">
        <v>224.29</v>
      </c>
      <c r="F5130" s="6">
        <v>0</v>
      </c>
      <c r="G5130" s="6">
        <v>224.29</v>
      </c>
      <c r="H5130" s="6">
        <v>225.94</v>
      </c>
      <c r="I5130" s="6">
        <v>-1.6500000000000057</v>
      </c>
      <c r="J5130" s="6">
        <v>0</v>
      </c>
      <c r="K5130" s="6">
        <v>0</v>
      </c>
      <c r="L5130" s="6">
        <v>0</v>
      </c>
      <c r="M5130" s="6">
        <v>0</v>
      </c>
      <c r="N5130" s="6">
        <v>0</v>
      </c>
    </row>
    <row r="5131" spans="1:14" x14ac:dyDescent="0.25">
      <c r="A5131" s="5" t="s">
        <v>1719</v>
      </c>
      <c r="B5131" s="5" t="s">
        <v>31</v>
      </c>
      <c r="C5131" s="5" t="s">
        <v>29</v>
      </c>
      <c r="D5131" s="5" t="s">
        <v>27</v>
      </c>
      <c r="E5131" s="6">
        <v>1006</v>
      </c>
      <c r="F5131" s="6">
        <v>0</v>
      </c>
      <c r="G5131" s="6">
        <v>1006</v>
      </c>
      <c r="H5131" s="6">
        <v>1013.39</v>
      </c>
      <c r="I5131" s="6">
        <v>-7.3899999999999864</v>
      </c>
      <c r="J5131" s="6">
        <v>0</v>
      </c>
      <c r="K5131" s="6">
        <v>0</v>
      </c>
      <c r="L5131" s="6">
        <v>0</v>
      </c>
      <c r="M5131" s="6">
        <v>0</v>
      </c>
      <c r="N5131" s="6">
        <v>0</v>
      </c>
    </row>
    <row r="5132" spans="1:14" x14ac:dyDescent="0.25">
      <c r="A5132" s="5" t="s">
        <v>1719</v>
      </c>
      <c r="B5132" s="5" t="s">
        <v>32</v>
      </c>
      <c r="C5132" s="5" t="s">
        <v>33</v>
      </c>
      <c r="D5132" s="5" t="s">
        <v>27</v>
      </c>
      <c r="E5132" s="6">
        <v>1927.31</v>
      </c>
      <c r="F5132" s="6">
        <v>0</v>
      </c>
      <c r="G5132" s="6">
        <v>1927.31</v>
      </c>
      <c r="H5132" s="6">
        <v>2276.15</v>
      </c>
      <c r="I5132" s="6">
        <v>-348.84000000000015</v>
      </c>
      <c r="J5132" s="6">
        <v>4.75</v>
      </c>
      <c r="K5132" s="6">
        <v>0</v>
      </c>
      <c r="L5132" s="6">
        <v>4.75</v>
      </c>
      <c r="M5132" s="6">
        <v>5.61</v>
      </c>
      <c r="N5132" s="6">
        <v>-0.86000000000000032</v>
      </c>
    </row>
    <row r="5133" spans="1:14" x14ac:dyDescent="0.25">
      <c r="A5133" s="5" t="s">
        <v>1719</v>
      </c>
      <c r="B5133" s="5" t="s">
        <v>28</v>
      </c>
      <c r="C5133" s="5" t="s">
        <v>29</v>
      </c>
      <c r="D5133" s="5" t="s">
        <v>27</v>
      </c>
      <c r="E5133" s="6">
        <v>7167.38</v>
      </c>
      <c r="F5133" s="6">
        <v>0</v>
      </c>
      <c r="G5133" s="6">
        <v>7167.38</v>
      </c>
      <c r="H5133" s="6">
        <v>7220.07</v>
      </c>
      <c r="I5133" s="6">
        <v>-52.6899999999996</v>
      </c>
      <c r="J5133" s="6">
        <v>0</v>
      </c>
      <c r="K5133" s="6">
        <v>0</v>
      </c>
      <c r="L5133" s="6">
        <v>0</v>
      </c>
      <c r="M5133" s="6">
        <v>0</v>
      </c>
      <c r="N5133" s="6">
        <v>0</v>
      </c>
    </row>
    <row r="5134" spans="1:14" x14ac:dyDescent="0.25">
      <c r="A5134" s="5" t="s">
        <v>1719</v>
      </c>
      <c r="B5134" s="5" t="s">
        <v>34</v>
      </c>
      <c r="C5134" s="5" t="s">
        <v>33</v>
      </c>
      <c r="D5134" s="5" t="s">
        <v>27</v>
      </c>
      <c r="E5134" s="6">
        <v>8616.5</v>
      </c>
      <c r="F5134" s="6">
        <v>0</v>
      </c>
      <c r="G5134" s="6">
        <v>8616.5</v>
      </c>
      <c r="H5134" s="6">
        <v>10176.07</v>
      </c>
      <c r="I5134" s="6">
        <v>-1559.5699999999997</v>
      </c>
      <c r="J5134" s="6">
        <v>4.75</v>
      </c>
      <c r="K5134" s="6">
        <v>0</v>
      </c>
      <c r="L5134" s="6">
        <v>4.75</v>
      </c>
      <c r="M5134" s="6">
        <v>5.61</v>
      </c>
      <c r="N5134" s="6">
        <v>-0.86000000000000032</v>
      </c>
    </row>
    <row r="5135" spans="1:14" x14ac:dyDescent="0.25">
      <c r="A5135" s="5" t="s">
        <v>1719</v>
      </c>
      <c r="B5135" s="5" t="s">
        <v>35</v>
      </c>
      <c r="C5135" s="5" t="s">
        <v>33</v>
      </c>
      <c r="D5135" s="5" t="s">
        <v>27</v>
      </c>
      <c r="E5135" s="6">
        <v>10147.57</v>
      </c>
      <c r="F5135" s="6">
        <v>0</v>
      </c>
      <c r="G5135" s="6">
        <v>10147.57</v>
      </c>
      <c r="H5135" s="6">
        <v>11983.92</v>
      </c>
      <c r="I5135" s="6">
        <v>-1836.3500000000004</v>
      </c>
      <c r="J5135" s="6">
        <v>99.75</v>
      </c>
      <c r="K5135" s="6">
        <v>0</v>
      </c>
      <c r="L5135" s="6">
        <v>99.75</v>
      </c>
      <c r="M5135" s="6">
        <v>117.801</v>
      </c>
      <c r="N5135" s="6">
        <v>-18.051000000000002</v>
      </c>
    </row>
    <row r="5136" spans="1:14" x14ac:dyDescent="0.25">
      <c r="A5136" s="5" t="s">
        <v>1719</v>
      </c>
      <c r="B5136" s="5" t="s">
        <v>36</v>
      </c>
      <c r="C5136" s="5" t="s">
        <v>29</v>
      </c>
      <c r="D5136" s="5" t="s">
        <v>27</v>
      </c>
      <c r="E5136" s="6">
        <v>12927.98</v>
      </c>
      <c r="F5136" s="6">
        <v>0</v>
      </c>
      <c r="G5136" s="6">
        <v>12927.98</v>
      </c>
      <c r="H5136" s="6">
        <v>13023.01</v>
      </c>
      <c r="I5136" s="6">
        <v>-95.030000000000655</v>
      </c>
      <c r="J5136" s="6">
        <v>0</v>
      </c>
      <c r="K5136" s="6">
        <v>0</v>
      </c>
      <c r="L5136" s="6">
        <v>0</v>
      </c>
      <c r="M5136" s="6">
        <v>0</v>
      </c>
      <c r="N5136" s="6">
        <v>0</v>
      </c>
    </row>
    <row r="5137" spans="1:14" x14ac:dyDescent="0.25">
      <c r="A5137" s="5" t="s">
        <v>1719</v>
      </c>
      <c r="B5137" s="5" t="s">
        <v>37</v>
      </c>
      <c r="C5137" s="5" t="s">
        <v>29</v>
      </c>
      <c r="D5137" s="5" t="s">
        <v>27</v>
      </c>
      <c r="E5137" s="6">
        <v>28342.65</v>
      </c>
      <c r="F5137" s="6">
        <v>0</v>
      </c>
      <c r="G5137" s="6">
        <v>28342.65</v>
      </c>
      <c r="H5137" s="6">
        <v>28550.98</v>
      </c>
      <c r="I5137" s="6">
        <v>-208.32999999999811</v>
      </c>
      <c r="J5137" s="6">
        <v>0</v>
      </c>
      <c r="K5137" s="6">
        <v>0</v>
      </c>
      <c r="L5137" s="6">
        <v>0</v>
      </c>
      <c r="M5137" s="6">
        <v>0</v>
      </c>
      <c r="N5137" s="6">
        <v>0</v>
      </c>
    </row>
    <row r="5138" spans="1:14" x14ac:dyDescent="0.25">
      <c r="A5138" s="5" t="s">
        <v>1719</v>
      </c>
      <c r="B5138" s="5" t="s">
        <v>1524</v>
      </c>
      <c r="C5138" s="5" t="s">
        <v>39</v>
      </c>
      <c r="D5138" s="5" t="s">
        <v>40</v>
      </c>
      <c r="E5138" s="6">
        <v>-890656.36</v>
      </c>
      <c r="F5138" s="6">
        <v>0</v>
      </c>
      <c r="G5138" s="6">
        <v>-890656.36</v>
      </c>
      <c r="H5138" s="6">
        <v>-890656.27</v>
      </c>
      <c r="I5138" s="6">
        <v>-8.999999996740371E-2</v>
      </c>
      <c r="J5138" s="6">
        <v>-4095</v>
      </c>
      <c r="K5138" s="6">
        <v>0</v>
      </c>
      <c r="L5138" s="6">
        <v>-4095</v>
      </c>
      <c r="M5138" s="6">
        <v>-4095</v>
      </c>
      <c r="N5138" s="6">
        <v>0</v>
      </c>
    </row>
    <row r="5139" spans="1:14" x14ac:dyDescent="0.25">
      <c r="A5139" s="5" t="s">
        <v>1719</v>
      </c>
      <c r="B5139" s="5" t="s">
        <v>92</v>
      </c>
      <c r="C5139" s="5" t="s">
        <v>42</v>
      </c>
      <c r="D5139" s="5" t="s">
        <v>43</v>
      </c>
      <c r="E5139" s="6">
        <v>0</v>
      </c>
      <c r="F5139" s="6">
        <v>348.56435643564356</v>
      </c>
      <c r="G5139" s="6">
        <v>-348.56435643564356</v>
      </c>
      <c r="H5139" s="6">
        <v>352.05</v>
      </c>
      <c r="I5139" s="6">
        <v>-352.05</v>
      </c>
      <c r="J5139" s="6">
        <v>0</v>
      </c>
      <c r="K5139" s="6">
        <v>4095</v>
      </c>
      <c r="L5139" s="6">
        <v>-4095</v>
      </c>
      <c r="M5139" s="6">
        <v>4135.95</v>
      </c>
      <c r="N5139" s="6">
        <v>-4135.95</v>
      </c>
    </row>
    <row r="5140" spans="1:14" x14ac:dyDescent="0.25">
      <c r="A5140" s="5" t="s">
        <v>1719</v>
      </c>
      <c r="B5140" s="5" t="s">
        <v>114</v>
      </c>
      <c r="C5140" s="5" t="s">
        <v>42</v>
      </c>
      <c r="D5140" s="5" t="s">
        <v>43</v>
      </c>
      <c r="E5140" s="6">
        <v>3122.28</v>
      </c>
      <c r="F5140" s="6">
        <v>3131.2019704433496</v>
      </c>
      <c r="G5140" s="6">
        <v>-8.9219704433494371</v>
      </c>
      <c r="H5140" s="6">
        <v>3178.17</v>
      </c>
      <c r="I5140" s="6">
        <v>-55.889999999999873</v>
      </c>
      <c r="J5140" s="6">
        <v>49000</v>
      </c>
      <c r="K5140" s="6">
        <v>49140</v>
      </c>
      <c r="L5140" s="6">
        <v>-140</v>
      </c>
      <c r="M5140" s="6">
        <v>49877.1</v>
      </c>
      <c r="N5140" s="6">
        <v>-877.09999999999854</v>
      </c>
    </row>
    <row r="5141" spans="1:14" x14ac:dyDescent="0.25">
      <c r="A5141" s="5" t="s">
        <v>1719</v>
      </c>
      <c r="B5141" s="5" t="s">
        <v>44</v>
      </c>
      <c r="C5141" s="5" t="s">
        <v>42</v>
      </c>
      <c r="D5141" s="5" t="s">
        <v>43</v>
      </c>
      <c r="E5141" s="6">
        <v>4249.67</v>
      </c>
      <c r="F5141" s="6">
        <v>4242.4179104477616</v>
      </c>
      <c r="G5141" s="6">
        <v>7.2520895522384308</v>
      </c>
      <c r="H5141" s="6">
        <v>4263.63</v>
      </c>
      <c r="I5141" s="6">
        <v>-13.960000000000036</v>
      </c>
      <c r="J5141" s="6">
        <v>4102</v>
      </c>
      <c r="K5141" s="6">
        <v>4095</v>
      </c>
      <c r="L5141" s="6">
        <v>7</v>
      </c>
      <c r="M5141" s="6">
        <v>4115.4750000000004</v>
      </c>
      <c r="N5141" s="6">
        <v>-13.475000000000364</v>
      </c>
    </row>
    <row r="5142" spans="1:14" x14ac:dyDescent="0.25">
      <c r="A5142" s="5" t="s">
        <v>1719</v>
      </c>
      <c r="B5142" s="5" t="s">
        <v>115</v>
      </c>
      <c r="C5142" s="5" t="s">
        <v>42</v>
      </c>
      <c r="D5142" s="5" t="s">
        <v>43</v>
      </c>
      <c r="E5142" s="6">
        <v>12109.58</v>
      </c>
      <c r="F5142" s="6">
        <v>12107.113300492611</v>
      </c>
      <c r="G5142" s="6">
        <v>2.4666995073894213</v>
      </c>
      <c r="H5142" s="6">
        <v>12288.72</v>
      </c>
      <c r="I5142" s="6">
        <v>-179.13999999999942</v>
      </c>
      <c r="J5142" s="6">
        <v>49150</v>
      </c>
      <c r="K5142" s="6">
        <v>49140</v>
      </c>
      <c r="L5142" s="6">
        <v>10</v>
      </c>
      <c r="M5142" s="6">
        <v>49877.1</v>
      </c>
      <c r="N5142" s="6">
        <v>-727.09999999999854</v>
      </c>
    </row>
    <row r="5143" spans="1:14" x14ac:dyDescent="0.25">
      <c r="A5143" s="5" t="s">
        <v>1719</v>
      </c>
      <c r="B5143" s="5" t="s">
        <v>1525</v>
      </c>
      <c r="C5143" s="5" t="s">
        <v>42</v>
      </c>
      <c r="D5143" s="5" t="s">
        <v>43</v>
      </c>
      <c r="E5143" s="6">
        <v>14028.86</v>
      </c>
      <c r="F5143" s="6">
        <v>13997.524271844661</v>
      </c>
      <c r="G5143" s="6">
        <v>31.335728155339893</v>
      </c>
      <c r="H5143" s="6">
        <v>14417.45</v>
      </c>
      <c r="I5143" s="6">
        <v>-388.59000000000015</v>
      </c>
      <c r="J5143" s="6">
        <v>49250</v>
      </c>
      <c r="K5143" s="6">
        <v>49140</v>
      </c>
      <c r="L5143" s="6">
        <v>110</v>
      </c>
      <c r="M5143" s="6">
        <v>50614.2</v>
      </c>
      <c r="N5143" s="6">
        <v>-1364.1999999999971</v>
      </c>
    </row>
    <row r="5144" spans="1:14" x14ac:dyDescent="0.25">
      <c r="A5144" s="5" t="s">
        <v>1719</v>
      </c>
      <c r="B5144" s="5" t="s">
        <v>47</v>
      </c>
      <c r="C5144" s="5" t="s">
        <v>42</v>
      </c>
      <c r="D5144" s="5" t="s">
        <v>43</v>
      </c>
      <c r="E5144" s="6">
        <v>23336.47</v>
      </c>
      <c r="F5144" s="6">
        <v>23105.137254901962</v>
      </c>
      <c r="G5144" s="6">
        <v>231.3327450980396</v>
      </c>
      <c r="H5144" s="6">
        <v>23567.24</v>
      </c>
      <c r="I5144" s="6">
        <v>-230.77000000000044</v>
      </c>
      <c r="J5144" s="6">
        <v>49632</v>
      </c>
      <c r="K5144" s="6">
        <v>49140</v>
      </c>
      <c r="L5144" s="6">
        <v>492</v>
      </c>
      <c r="M5144" s="6">
        <v>50122.8</v>
      </c>
      <c r="N5144" s="6">
        <v>-490.80000000000291</v>
      </c>
    </row>
    <row r="5145" spans="1:14" x14ac:dyDescent="0.25">
      <c r="A5145" s="5" t="s">
        <v>1719</v>
      </c>
      <c r="B5145" s="5" t="s">
        <v>1526</v>
      </c>
      <c r="C5145" s="5" t="s">
        <v>42</v>
      </c>
      <c r="D5145" s="5" t="s">
        <v>43</v>
      </c>
      <c r="E5145" s="6">
        <v>25852.07</v>
      </c>
      <c r="F5145" s="6">
        <v>25839.448275862069</v>
      </c>
      <c r="G5145" s="6">
        <v>12.621724137930869</v>
      </c>
      <c r="H5145" s="6">
        <v>26227.040000000001</v>
      </c>
      <c r="I5145" s="6">
        <v>-374.97000000000116</v>
      </c>
      <c r="J5145" s="6">
        <v>4097</v>
      </c>
      <c r="K5145" s="6">
        <v>4095</v>
      </c>
      <c r="L5145" s="6">
        <v>2</v>
      </c>
      <c r="M5145" s="6">
        <v>4156.4250000000002</v>
      </c>
      <c r="N5145" s="6">
        <v>-59.425000000000182</v>
      </c>
    </row>
    <row r="5146" spans="1:14" x14ac:dyDescent="0.25">
      <c r="A5146" s="5" t="s">
        <v>1719</v>
      </c>
      <c r="B5146" s="5" t="s">
        <v>1364</v>
      </c>
      <c r="C5146" s="5" t="s">
        <v>42</v>
      </c>
      <c r="D5146" s="5" t="s">
        <v>43</v>
      </c>
      <c r="E5146" s="6">
        <v>51348.11</v>
      </c>
      <c r="F5146" s="6">
        <v>51121.323383084578</v>
      </c>
      <c r="G5146" s="6">
        <v>226.7866169154222</v>
      </c>
      <c r="H5146" s="6">
        <v>51376.93</v>
      </c>
      <c r="I5146" s="6">
        <v>-28.819999999999709</v>
      </c>
      <c r="J5146" s="6">
        <v>49358</v>
      </c>
      <c r="K5146" s="6">
        <v>49140</v>
      </c>
      <c r="L5146" s="6">
        <v>218</v>
      </c>
      <c r="M5146" s="6">
        <v>49385.7</v>
      </c>
      <c r="N5146" s="6">
        <v>-27.69999999999709</v>
      </c>
    </row>
    <row r="5147" spans="1:14" x14ac:dyDescent="0.25">
      <c r="A5147" s="5" t="s">
        <v>1719</v>
      </c>
      <c r="B5147" s="5" t="s">
        <v>1527</v>
      </c>
      <c r="C5147" s="5" t="s">
        <v>42</v>
      </c>
      <c r="D5147" s="5" t="s">
        <v>43</v>
      </c>
      <c r="E5147" s="6">
        <v>73153.63</v>
      </c>
      <c r="F5147" s="6">
        <v>71007.891625615754</v>
      </c>
      <c r="G5147" s="6">
        <v>2145.7383743842511</v>
      </c>
      <c r="H5147" s="6">
        <v>72073.009999999995</v>
      </c>
      <c r="I5147" s="6">
        <v>1080.6200000000099</v>
      </c>
      <c r="J5147" s="6">
        <v>50625</v>
      </c>
      <c r="K5147" s="6">
        <v>49140</v>
      </c>
      <c r="L5147" s="6">
        <v>1485</v>
      </c>
      <c r="M5147" s="6">
        <v>49877.1</v>
      </c>
      <c r="N5147" s="6">
        <v>747.90000000000146</v>
      </c>
    </row>
    <row r="5148" spans="1:14" x14ac:dyDescent="0.25">
      <c r="A5148" s="5" t="s">
        <v>1719</v>
      </c>
      <c r="B5148" s="5" t="s">
        <v>103</v>
      </c>
      <c r="C5148" s="5" t="s">
        <v>42</v>
      </c>
      <c r="D5148" s="5" t="s">
        <v>43</v>
      </c>
      <c r="E5148" s="6">
        <v>246838.91</v>
      </c>
      <c r="F5148" s="6">
        <v>246457.74257425743</v>
      </c>
      <c r="G5148" s="6">
        <v>381.1674257425766</v>
      </c>
      <c r="H5148" s="6">
        <v>248922.32</v>
      </c>
      <c r="I5148" s="6">
        <v>-2083.4100000000035</v>
      </c>
      <c r="J5148" s="6">
        <v>49216</v>
      </c>
      <c r="K5148" s="6">
        <v>49140</v>
      </c>
      <c r="L5148" s="6">
        <v>76</v>
      </c>
      <c r="M5148" s="6">
        <v>49631.4</v>
      </c>
      <c r="N5148" s="6">
        <v>-415.40000000000146</v>
      </c>
    </row>
    <row r="5149" spans="1:14" x14ac:dyDescent="0.25">
      <c r="A5149" s="5" t="s">
        <v>1719</v>
      </c>
      <c r="B5149" s="5" t="s">
        <v>119</v>
      </c>
      <c r="C5149" s="5" t="s">
        <v>42</v>
      </c>
      <c r="D5149" s="5" t="s">
        <v>53</v>
      </c>
      <c r="E5149" s="6">
        <v>354434.78</v>
      </c>
      <c r="F5149" s="6">
        <v>355262.77611940296</v>
      </c>
      <c r="G5149" s="6">
        <v>-827.99611940293107</v>
      </c>
      <c r="H5149" s="6">
        <v>357039.09</v>
      </c>
      <c r="I5149" s="6">
        <v>-2604.3099999999977</v>
      </c>
      <c r="J5149" s="6">
        <v>36769</v>
      </c>
      <c r="K5149" s="6">
        <v>36855</v>
      </c>
      <c r="L5149" s="6">
        <v>-86</v>
      </c>
      <c r="M5149" s="6">
        <v>37039.275000000001</v>
      </c>
      <c r="N5149" s="6">
        <v>-270.27500000000146</v>
      </c>
    </row>
    <row r="5150" spans="1:14" x14ac:dyDescent="0.25">
      <c r="A5150" s="5" t="s">
        <v>1719</v>
      </c>
      <c r="B5150" s="5" t="s">
        <v>54</v>
      </c>
      <c r="C5150" s="5" t="s">
        <v>42</v>
      </c>
      <c r="D5150" s="5" t="s">
        <v>55</v>
      </c>
      <c r="E5150" s="6">
        <v>2481.08</v>
      </c>
      <c r="F5150" s="6">
        <v>2432.4313725490197</v>
      </c>
      <c r="G5150" s="6">
        <v>48.648627450980257</v>
      </c>
      <c r="H5150" s="6">
        <v>2481.08</v>
      </c>
      <c r="I5150" s="6">
        <v>0</v>
      </c>
      <c r="J5150" s="6">
        <v>451.10500000000002</v>
      </c>
      <c r="K5150" s="6">
        <v>442.25980392156862</v>
      </c>
      <c r="L5150" s="6">
        <v>8.8451960784313997</v>
      </c>
      <c r="M5150" s="6">
        <v>451.10500000000002</v>
      </c>
      <c r="N5150" s="6">
        <v>0</v>
      </c>
    </row>
    <row r="5151" spans="1:14" x14ac:dyDescent="0.25">
      <c r="A5151" s="5" t="s">
        <v>1720</v>
      </c>
      <c r="B5151" s="5" t="s">
        <v>25</v>
      </c>
      <c r="C5151" s="5" t="s">
        <v>26</v>
      </c>
      <c r="D5151" s="5" t="s">
        <v>27</v>
      </c>
      <c r="E5151" s="6">
        <v>-5008.6499999999996</v>
      </c>
      <c r="F5151" s="6">
        <v>0</v>
      </c>
      <c r="G5151" s="6">
        <v>-5008.6499999999996</v>
      </c>
      <c r="H5151" s="6">
        <v>0</v>
      </c>
      <c r="I5151" s="6">
        <v>-5008.6499999999996</v>
      </c>
      <c r="J5151" s="6">
        <v>0</v>
      </c>
      <c r="K5151" s="6">
        <v>0</v>
      </c>
      <c r="L5151" s="6">
        <v>0</v>
      </c>
      <c r="M5151" s="6">
        <v>0</v>
      </c>
      <c r="N5151" s="6">
        <v>0</v>
      </c>
    </row>
    <row r="5152" spans="1:14" x14ac:dyDescent="0.25">
      <c r="A5152" s="5" t="s">
        <v>1720</v>
      </c>
      <c r="B5152" s="5" t="s">
        <v>30</v>
      </c>
      <c r="C5152" s="5" t="s">
        <v>29</v>
      </c>
      <c r="D5152" s="5" t="s">
        <v>27</v>
      </c>
      <c r="E5152" s="6">
        <v>188.25</v>
      </c>
      <c r="F5152" s="6">
        <v>0</v>
      </c>
      <c r="G5152" s="6">
        <v>188.25</v>
      </c>
      <c r="H5152" s="6">
        <v>187.15</v>
      </c>
      <c r="I5152" s="6">
        <v>1.0999999999999943</v>
      </c>
      <c r="J5152" s="6">
        <v>0</v>
      </c>
      <c r="K5152" s="6">
        <v>0</v>
      </c>
      <c r="L5152" s="6">
        <v>0</v>
      </c>
      <c r="M5152" s="6">
        <v>0</v>
      </c>
      <c r="N5152" s="6">
        <v>0</v>
      </c>
    </row>
    <row r="5153" spans="1:14" x14ac:dyDescent="0.25">
      <c r="A5153" s="5" t="s">
        <v>1720</v>
      </c>
      <c r="B5153" s="5" t="s">
        <v>31</v>
      </c>
      <c r="C5153" s="5" t="s">
        <v>29</v>
      </c>
      <c r="D5153" s="5" t="s">
        <v>27</v>
      </c>
      <c r="E5153" s="6">
        <v>844.36</v>
      </c>
      <c r="F5153" s="6">
        <v>0</v>
      </c>
      <c r="G5153" s="6">
        <v>844.36</v>
      </c>
      <c r="H5153" s="6">
        <v>839.4</v>
      </c>
      <c r="I5153" s="6">
        <v>4.9600000000000364</v>
      </c>
      <c r="J5153" s="6">
        <v>0</v>
      </c>
      <c r="K5153" s="6">
        <v>0</v>
      </c>
      <c r="L5153" s="6">
        <v>0</v>
      </c>
      <c r="M5153" s="6">
        <v>0</v>
      </c>
      <c r="N5153" s="6">
        <v>0</v>
      </c>
    </row>
    <row r="5154" spans="1:14" x14ac:dyDescent="0.25">
      <c r="A5154" s="5" t="s">
        <v>1720</v>
      </c>
      <c r="B5154" s="5" t="s">
        <v>32</v>
      </c>
      <c r="C5154" s="5" t="s">
        <v>33</v>
      </c>
      <c r="D5154" s="5" t="s">
        <v>27</v>
      </c>
      <c r="E5154" s="6">
        <v>2134.2399999999998</v>
      </c>
      <c r="F5154" s="6">
        <v>0</v>
      </c>
      <c r="G5154" s="6">
        <v>2134.2399999999998</v>
      </c>
      <c r="H5154" s="6">
        <v>1885.35</v>
      </c>
      <c r="I5154" s="6">
        <v>248.88999999999987</v>
      </c>
      <c r="J5154" s="6">
        <v>5.26</v>
      </c>
      <c r="K5154" s="6">
        <v>0</v>
      </c>
      <c r="L5154" s="6">
        <v>5.26</v>
      </c>
      <c r="M5154" s="6">
        <v>4.6470000000000002</v>
      </c>
      <c r="N5154" s="6">
        <v>0.61299999999999955</v>
      </c>
    </row>
    <row r="5155" spans="1:14" x14ac:dyDescent="0.25">
      <c r="A5155" s="5" t="s">
        <v>1720</v>
      </c>
      <c r="B5155" s="5" t="s">
        <v>28</v>
      </c>
      <c r="C5155" s="5" t="s">
        <v>29</v>
      </c>
      <c r="D5155" s="5" t="s">
        <v>27</v>
      </c>
      <c r="E5155" s="6">
        <v>6015.73</v>
      </c>
      <c r="F5155" s="6">
        <v>0</v>
      </c>
      <c r="G5155" s="6">
        <v>6015.73</v>
      </c>
      <c r="H5155" s="6">
        <v>5980.43</v>
      </c>
      <c r="I5155" s="6">
        <v>35.299999999999272</v>
      </c>
      <c r="J5155" s="6">
        <v>0</v>
      </c>
      <c r="K5155" s="6">
        <v>0</v>
      </c>
      <c r="L5155" s="6">
        <v>0</v>
      </c>
      <c r="M5155" s="6">
        <v>0</v>
      </c>
      <c r="N5155" s="6">
        <v>0</v>
      </c>
    </row>
    <row r="5156" spans="1:14" x14ac:dyDescent="0.25">
      <c r="A5156" s="5" t="s">
        <v>1720</v>
      </c>
      <c r="B5156" s="5" t="s">
        <v>34</v>
      </c>
      <c r="C5156" s="5" t="s">
        <v>33</v>
      </c>
      <c r="D5156" s="5" t="s">
        <v>27</v>
      </c>
      <c r="E5156" s="6">
        <v>9541.64</v>
      </c>
      <c r="F5156" s="6">
        <v>0</v>
      </c>
      <c r="G5156" s="6">
        <v>9541.64</v>
      </c>
      <c r="H5156" s="6">
        <v>8428.91</v>
      </c>
      <c r="I5156" s="6">
        <v>1112.7299999999996</v>
      </c>
      <c r="J5156" s="6">
        <v>5.26</v>
      </c>
      <c r="K5156" s="6">
        <v>0</v>
      </c>
      <c r="L5156" s="6">
        <v>5.26</v>
      </c>
      <c r="M5156" s="6">
        <v>4.6470000000000002</v>
      </c>
      <c r="N5156" s="6">
        <v>0.61299999999999955</v>
      </c>
    </row>
    <row r="5157" spans="1:14" x14ac:dyDescent="0.25">
      <c r="A5157" s="5" t="s">
        <v>1720</v>
      </c>
      <c r="B5157" s="5" t="s">
        <v>35</v>
      </c>
      <c r="C5157" s="5" t="s">
        <v>33</v>
      </c>
      <c r="D5157" s="5" t="s">
        <v>27</v>
      </c>
      <c r="E5157" s="6">
        <v>11237.09</v>
      </c>
      <c r="F5157" s="6">
        <v>0</v>
      </c>
      <c r="G5157" s="6">
        <v>11237.09</v>
      </c>
      <c r="H5157" s="6">
        <v>9926.36</v>
      </c>
      <c r="I5157" s="6">
        <v>1310.7299999999996</v>
      </c>
      <c r="J5157" s="6">
        <v>110.46</v>
      </c>
      <c r="K5157" s="6">
        <v>0</v>
      </c>
      <c r="L5157" s="6">
        <v>110.46</v>
      </c>
      <c r="M5157" s="6">
        <v>97.575999999999993</v>
      </c>
      <c r="N5157" s="6">
        <v>12.884</v>
      </c>
    </row>
    <row r="5158" spans="1:14" x14ac:dyDescent="0.25">
      <c r="A5158" s="5" t="s">
        <v>1720</v>
      </c>
      <c r="B5158" s="5" t="s">
        <v>36</v>
      </c>
      <c r="C5158" s="5" t="s">
        <v>29</v>
      </c>
      <c r="D5158" s="5" t="s">
        <v>27</v>
      </c>
      <c r="E5158" s="6">
        <v>10850.73</v>
      </c>
      <c r="F5158" s="6">
        <v>0</v>
      </c>
      <c r="G5158" s="6">
        <v>10850.73</v>
      </c>
      <c r="H5158" s="6">
        <v>10787.05</v>
      </c>
      <c r="I5158" s="6">
        <v>63.680000000000291</v>
      </c>
      <c r="J5158" s="6">
        <v>0</v>
      </c>
      <c r="K5158" s="6">
        <v>0</v>
      </c>
      <c r="L5158" s="6">
        <v>0</v>
      </c>
      <c r="M5158" s="6">
        <v>0</v>
      </c>
      <c r="N5158" s="6">
        <v>0</v>
      </c>
    </row>
    <row r="5159" spans="1:14" x14ac:dyDescent="0.25">
      <c r="A5159" s="5" t="s">
        <v>1720</v>
      </c>
      <c r="B5159" s="5" t="s">
        <v>37</v>
      </c>
      <c r="C5159" s="5" t="s">
        <v>29</v>
      </c>
      <c r="D5159" s="5" t="s">
        <v>27</v>
      </c>
      <c r="E5159" s="6">
        <v>23788.58</v>
      </c>
      <c r="F5159" s="6">
        <v>0</v>
      </c>
      <c r="G5159" s="6">
        <v>23788.58</v>
      </c>
      <c r="H5159" s="6">
        <v>23648.97</v>
      </c>
      <c r="I5159" s="6">
        <v>139.61000000000058</v>
      </c>
      <c r="J5159" s="6">
        <v>0</v>
      </c>
      <c r="K5159" s="6">
        <v>0</v>
      </c>
      <c r="L5159" s="6">
        <v>0</v>
      </c>
      <c r="M5159" s="6">
        <v>0</v>
      </c>
      <c r="N5159" s="6">
        <v>0</v>
      </c>
    </row>
    <row r="5160" spans="1:14" x14ac:dyDescent="0.25">
      <c r="A5160" s="5" t="s">
        <v>1720</v>
      </c>
      <c r="B5160" s="5" t="s">
        <v>1524</v>
      </c>
      <c r="C5160" s="5" t="s">
        <v>39</v>
      </c>
      <c r="D5160" s="5" t="s">
        <v>40</v>
      </c>
      <c r="E5160" s="6">
        <v>-737736.64</v>
      </c>
      <c r="F5160" s="6">
        <v>0</v>
      </c>
      <c r="G5160" s="6">
        <v>-737736.64</v>
      </c>
      <c r="H5160" s="6">
        <v>-737736.57</v>
      </c>
      <c r="I5160" s="6">
        <v>-7.000000006519258E-2</v>
      </c>
      <c r="J5160" s="6">
        <v>-3391.9160000000002</v>
      </c>
      <c r="K5160" s="6">
        <v>0</v>
      </c>
      <c r="L5160" s="6">
        <v>-3391.9160000000002</v>
      </c>
      <c r="M5160" s="6">
        <v>-3391.9160000000002</v>
      </c>
      <c r="N5160" s="6">
        <v>0</v>
      </c>
    </row>
    <row r="5161" spans="1:14" x14ac:dyDescent="0.25">
      <c r="A5161" s="5" t="s">
        <v>1720</v>
      </c>
      <c r="B5161" s="5" t="s">
        <v>92</v>
      </c>
      <c r="C5161" s="5" t="s">
        <v>42</v>
      </c>
      <c r="D5161" s="5" t="s">
        <v>43</v>
      </c>
      <c r="E5161" s="6">
        <v>300.89999999999998</v>
      </c>
      <c r="F5161" s="6">
        <v>288.7227722772277</v>
      </c>
      <c r="G5161" s="6">
        <v>12.177227722772273</v>
      </c>
      <c r="H5161" s="6">
        <v>291.61</v>
      </c>
      <c r="I5161" s="6">
        <v>9.2899999999999636</v>
      </c>
      <c r="J5161" s="6">
        <v>3535</v>
      </c>
      <c r="K5161" s="6">
        <v>3391.9158415841584</v>
      </c>
      <c r="L5161" s="6">
        <v>143.08415841584156</v>
      </c>
      <c r="M5161" s="6">
        <v>3425.835</v>
      </c>
      <c r="N5161" s="6">
        <v>109.16499999999996</v>
      </c>
    </row>
    <row r="5162" spans="1:14" x14ac:dyDescent="0.25">
      <c r="A5162" s="5" t="s">
        <v>1720</v>
      </c>
      <c r="B5162" s="5" t="s">
        <v>114</v>
      </c>
      <c r="C5162" s="5" t="s">
        <v>42</v>
      </c>
      <c r="D5162" s="5" t="s">
        <v>43</v>
      </c>
      <c r="E5162" s="6">
        <v>2632.27</v>
      </c>
      <c r="F5162" s="6">
        <v>2593.5960591133003</v>
      </c>
      <c r="G5162" s="6">
        <v>38.673940886699711</v>
      </c>
      <c r="H5162" s="6">
        <v>2632.5</v>
      </c>
      <c r="I5162" s="6">
        <v>-0.23000000000001819</v>
      </c>
      <c r="J5162" s="6">
        <v>41310</v>
      </c>
      <c r="K5162" s="6">
        <v>40702.992118226597</v>
      </c>
      <c r="L5162" s="6">
        <v>607.00788177340291</v>
      </c>
      <c r="M5162" s="6">
        <v>41313.536999999997</v>
      </c>
      <c r="N5162" s="6">
        <v>-3.536999999996624</v>
      </c>
    </row>
    <row r="5163" spans="1:14" x14ac:dyDescent="0.25">
      <c r="A5163" s="5" t="s">
        <v>1720</v>
      </c>
      <c r="B5163" s="5" t="s">
        <v>44</v>
      </c>
      <c r="C5163" s="5" t="s">
        <v>42</v>
      </c>
      <c r="D5163" s="5" t="s">
        <v>43</v>
      </c>
      <c r="E5163" s="6">
        <v>3520.33</v>
      </c>
      <c r="F5163" s="6">
        <v>3514.0298507462685</v>
      </c>
      <c r="G5163" s="6">
        <v>6.3001492537314334</v>
      </c>
      <c r="H5163" s="6">
        <v>3531.6</v>
      </c>
      <c r="I5163" s="6">
        <v>-11.269999999999982</v>
      </c>
      <c r="J5163" s="6">
        <v>3398</v>
      </c>
      <c r="K5163" s="6">
        <v>3391.9164179104482</v>
      </c>
      <c r="L5163" s="6">
        <v>6.0835820895517827</v>
      </c>
      <c r="M5163" s="6">
        <v>3408.8760000000002</v>
      </c>
      <c r="N5163" s="6">
        <v>-10.876000000000204</v>
      </c>
    </row>
    <row r="5164" spans="1:14" x14ac:dyDescent="0.25">
      <c r="A5164" s="5" t="s">
        <v>1720</v>
      </c>
      <c r="B5164" s="5" t="s">
        <v>115</v>
      </c>
      <c r="C5164" s="5" t="s">
        <v>42</v>
      </c>
      <c r="D5164" s="5" t="s">
        <v>43</v>
      </c>
      <c r="E5164" s="6">
        <v>10116.36</v>
      </c>
      <c r="F5164" s="6">
        <v>10028.403940886699</v>
      </c>
      <c r="G5164" s="6">
        <v>87.956059113301308</v>
      </c>
      <c r="H5164" s="6">
        <v>10178.83</v>
      </c>
      <c r="I5164" s="6">
        <v>-62.469999999999345</v>
      </c>
      <c r="J5164" s="6">
        <v>41060</v>
      </c>
      <c r="K5164" s="6">
        <v>40702.992118226597</v>
      </c>
      <c r="L5164" s="6">
        <v>357.00788177340291</v>
      </c>
      <c r="M5164" s="6">
        <v>41313.536999999997</v>
      </c>
      <c r="N5164" s="6">
        <v>-253.53699999999662</v>
      </c>
    </row>
    <row r="5165" spans="1:14" x14ac:dyDescent="0.25">
      <c r="A5165" s="5" t="s">
        <v>1720</v>
      </c>
      <c r="B5165" s="5" t="s">
        <v>1525</v>
      </c>
      <c r="C5165" s="5" t="s">
        <v>42</v>
      </c>
      <c r="D5165" s="5" t="s">
        <v>43</v>
      </c>
      <c r="E5165" s="6">
        <v>11738.67</v>
      </c>
      <c r="F5165" s="6">
        <v>11594.242718446601</v>
      </c>
      <c r="G5165" s="6">
        <v>144.42728155339864</v>
      </c>
      <c r="H5165" s="6">
        <v>11942.07</v>
      </c>
      <c r="I5165" s="6">
        <v>-203.39999999999964</v>
      </c>
      <c r="J5165" s="6">
        <v>41210</v>
      </c>
      <c r="K5165" s="6">
        <v>40702.992233009711</v>
      </c>
      <c r="L5165" s="6">
        <v>507.00776699028938</v>
      </c>
      <c r="M5165" s="6">
        <v>41924.082000000002</v>
      </c>
      <c r="N5165" s="6">
        <v>-714.08200000000215</v>
      </c>
    </row>
    <row r="5166" spans="1:14" x14ac:dyDescent="0.25">
      <c r="A5166" s="5" t="s">
        <v>1720</v>
      </c>
      <c r="B5166" s="5" t="s">
        <v>47</v>
      </c>
      <c r="C5166" s="5" t="s">
        <v>42</v>
      </c>
      <c r="D5166" s="5" t="s">
        <v>43</v>
      </c>
      <c r="E5166" s="6">
        <v>19202.560000000001</v>
      </c>
      <c r="F5166" s="6">
        <v>19138.137254901962</v>
      </c>
      <c r="G5166" s="6">
        <v>64.422745098039741</v>
      </c>
      <c r="H5166" s="6">
        <v>19520.900000000001</v>
      </c>
      <c r="I5166" s="6">
        <v>-318.34000000000015</v>
      </c>
      <c r="J5166" s="6">
        <v>40840</v>
      </c>
      <c r="K5166" s="6">
        <v>40702.992156862747</v>
      </c>
      <c r="L5166" s="6">
        <v>137.00784313725308</v>
      </c>
      <c r="M5166" s="6">
        <v>41517.052000000003</v>
      </c>
      <c r="N5166" s="6">
        <v>-677.05200000000332</v>
      </c>
    </row>
    <row r="5167" spans="1:14" x14ac:dyDescent="0.25">
      <c r="A5167" s="5" t="s">
        <v>1720</v>
      </c>
      <c r="B5167" s="5" t="s">
        <v>1526</v>
      </c>
      <c r="C5167" s="5" t="s">
        <v>42</v>
      </c>
      <c r="D5167" s="5" t="s">
        <v>43</v>
      </c>
      <c r="E5167" s="6">
        <v>21630.68</v>
      </c>
      <c r="F5167" s="6">
        <v>21402.995073891627</v>
      </c>
      <c r="G5167" s="6">
        <v>227.68492610837347</v>
      </c>
      <c r="H5167" s="6">
        <v>21724.04</v>
      </c>
      <c r="I5167" s="6">
        <v>-93.360000000000582</v>
      </c>
      <c r="J5167" s="6">
        <v>3428</v>
      </c>
      <c r="K5167" s="6">
        <v>3391.9162561576354</v>
      </c>
      <c r="L5167" s="6">
        <v>36.083743842364584</v>
      </c>
      <c r="M5167" s="6">
        <v>3442.7950000000001</v>
      </c>
      <c r="N5167" s="6">
        <v>-14.795000000000073</v>
      </c>
    </row>
    <row r="5168" spans="1:14" x14ac:dyDescent="0.25">
      <c r="A5168" s="5" t="s">
        <v>1720</v>
      </c>
      <c r="B5168" s="5" t="s">
        <v>1364</v>
      </c>
      <c r="C5168" s="5" t="s">
        <v>42</v>
      </c>
      <c r="D5168" s="5" t="s">
        <v>43</v>
      </c>
      <c r="E5168" s="6">
        <v>42653.120000000003</v>
      </c>
      <c r="F5168" s="6">
        <v>42344.139303482589</v>
      </c>
      <c r="G5168" s="6">
        <v>308.98069651741389</v>
      </c>
      <c r="H5168" s="6">
        <v>42555.86</v>
      </c>
      <c r="I5168" s="6">
        <v>97.260000000002037</v>
      </c>
      <c r="J5168" s="6">
        <v>41000</v>
      </c>
      <c r="K5168" s="6">
        <v>40702.992039800993</v>
      </c>
      <c r="L5168" s="6">
        <v>297.00796019900736</v>
      </c>
      <c r="M5168" s="6">
        <v>40906.506999999998</v>
      </c>
      <c r="N5168" s="6">
        <v>93.493000000002212</v>
      </c>
    </row>
    <row r="5169" spans="1:14" x14ac:dyDescent="0.25">
      <c r="A5169" s="5" t="s">
        <v>1720</v>
      </c>
      <c r="B5169" s="5" t="s">
        <v>1527</v>
      </c>
      <c r="C5169" s="5" t="s">
        <v>42</v>
      </c>
      <c r="D5169" s="5" t="s">
        <v>43</v>
      </c>
      <c r="E5169" s="6">
        <v>61579.09</v>
      </c>
      <c r="F5169" s="6">
        <v>58816.315270935964</v>
      </c>
      <c r="G5169" s="6">
        <v>2762.7747290640327</v>
      </c>
      <c r="H5169" s="6">
        <v>59698.559999999998</v>
      </c>
      <c r="I5169" s="6">
        <v>1880.5299999999988</v>
      </c>
      <c r="J5169" s="6">
        <v>42615</v>
      </c>
      <c r="K5169" s="6">
        <v>40702.992118226597</v>
      </c>
      <c r="L5169" s="6">
        <v>1912.0078817734029</v>
      </c>
      <c r="M5169" s="6">
        <v>41313.536999999997</v>
      </c>
      <c r="N5169" s="6">
        <v>1301.4630000000034</v>
      </c>
    </row>
    <row r="5170" spans="1:14" x14ac:dyDescent="0.25">
      <c r="A5170" s="5" t="s">
        <v>1720</v>
      </c>
      <c r="B5170" s="5" t="s">
        <v>103</v>
      </c>
      <c r="C5170" s="5" t="s">
        <v>42</v>
      </c>
      <c r="D5170" s="5" t="s">
        <v>43</v>
      </c>
      <c r="E5170" s="6">
        <v>205230.99</v>
      </c>
      <c r="F5170" s="6">
        <v>204142.60396039605</v>
      </c>
      <c r="G5170" s="6">
        <v>1088.3860396039381</v>
      </c>
      <c r="H5170" s="6">
        <v>206184.03</v>
      </c>
      <c r="I5170" s="6">
        <v>-953.04000000000815</v>
      </c>
      <c r="J5170" s="6">
        <v>40920</v>
      </c>
      <c r="K5170" s="6">
        <v>40702.992079207921</v>
      </c>
      <c r="L5170" s="6">
        <v>217.00792079207895</v>
      </c>
      <c r="M5170" s="6">
        <v>41110.021999999997</v>
      </c>
      <c r="N5170" s="6">
        <v>-190.02199999999721</v>
      </c>
    </row>
    <row r="5171" spans="1:14" x14ac:dyDescent="0.25">
      <c r="A5171" s="5" t="s">
        <v>1720</v>
      </c>
      <c r="B5171" s="5" t="s">
        <v>119</v>
      </c>
      <c r="C5171" s="5" t="s">
        <v>42</v>
      </c>
      <c r="D5171" s="5" t="s">
        <v>53</v>
      </c>
      <c r="E5171" s="6">
        <v>297484.61</v>
      </c>
      <c r="F5171" s="6">
        <v>294266.53731343284</v>
      </c>
      <c r="G5171" s="6">
        <v>3218.0726865671459</v>
      </c>
      <c r="H5171" s="6">
        <v>295737.87</v>
      </c>
      <c r="I5171" s="6">
        <v>1746.7399999999907</v>
      </c>
      <c r="J5171" s="6">
        <v>30861</v>
      </c>
      <c r="K5171" s="6">
        <v>30527.243781094527</v>
      </c>
      <c r="L5171" s="6">
        <v>333.75621890547336</v>
      </c>
      <c r="M5171" s="6">
        <v>30679.88</v>
      </c>
      <c r="N5171" s="6">
        <v>181.11999999999898</v>
      </c>
    </row>
    <row r="5172" spans="1:14" x14ac:dyDescent="0.25">
      <c r="A5172" s="5" t="s">
        <v>1720</v>
      </c>
      <c r="B5172" s="5" t="s">
        <v>54</v>
      </c>
      <c r="C5172" s="5" t="s">
        <v>42</v>
      </c>
      <c r="D5172" s="5" t="s">
        <v>55</v>
      </c>
      <c r="E5172" s="6">
        <v>2055.09</v>
      </c>
      <c r="F5172" s="6">
        <v>2014.7941176470588</v>
      </c>
      <c r="G5172" s="6">
        <v>40.295882352941362</v>
      </c>
      <c r="H5172" s="6">
        <v>2055.09</v>
      </c>
      <c r="I5172" s="6">
        <v>0</v>
      </c>
      <c r="J5172" s="6">
        <v>373.654</v>
      </c>
      <c r="K5172" s="6">
        <v>366.32647058823534</v>
      </c>
      <c r="L5172" s="6">
        <v>7.3275294117646581</v>
      </c>
      <c r="M5172" s="6">
        <v>373.65300000000002</v>
      </c>
      <c r="N5172" s="6">
        <v>9.9999999997635314E-4</v>
      </c>
    </row>
    <row r="5173" spans="1:14" x14ac:dyDescent="0.25">
      <c r="A5173" s="5" t="s">
        <v>1721</v>
      </c>
      <c r="B5173" s="5" t="s">
        <v>25</v>
      </c>
      <c r="C5173" s="5" t="s">
        <v>26</v>
      </c>
      <c r="D5173" s="5" t="s">
        <v>27</v>
      </c>
      <c r="E5173" s="6">
        <v>3055.48</v>
      </c>
      <c r="F5173" s="6">
        <v>0</v>
      </c>
      <c r="G5173" s="6">
        <v>3055.48</v>
      </c>
      <c r="H5173" s="6">
        <v>0</v>
      </c>
      <c r="I5173" s="6">
        <v>3055.48</v>
      </c>
      <c r="J5173" s="6">
        <v>0</v>
      </c>
      <c r="K5173" s="6">
        <v>0</v>
      </c>
      <c r="L5173" s="6">
        <v>0</v>
      </c>
      <c r="M5173" s="6">
        <v>0</v>
      </c>
      <c r="N5173" s="6">
        <v>0</v>
      </c>
    </row>
    <row r="5174" spans="1:14" x14ac:dyDescent="0.25">
      <c r="A5174" s="5" t="s">
        <v>1721</v>
      </c>
      <c r="B5174" s="5" t="s">
        <v>30</v>
      </c>
      <c r="C5174" s="5" t="s">
        <v>29</v>
      </c>
      <c r="D5174" s="5" t="s">
        <v>27</v>
      </c>
      <c r="E5174" s="6">
        <v>70.42</v>
      </c>
      <c r="F5174" s="6">
        <v>0</v>
      </c>
      <c r="G5174" s="6">
        <v>70.42</v>
      </c>
      <c r="H5174" s="6">
        <v>70.650000000000006</v>
      </c>
      <c r="I5174" s="6">
        <v>-0.23000000000000398</v>
      </c>
      <c r="J5174" s="6">
        <v>0</v>
      </c>
      <c r="K5174" s="6">
        <v>0</v>
      </c>
      <c r="L5174" s="6">
        <v>0</v>
      </c>
      <c r="M5174" s="6">
        <v>0</v>
      </c>
      <c r="N5174" s="6">
        <v>0</v>
      </c>
    </row>
    <row r="5175" spans="1:14" x14ac:dyDescent="0.25">
      <c r="A5175" s="5" t="s">
        <v>1721</v>
      </c>
      <c r="B5175" s="5" t="s">
        <v>31</v>
      </c>
      <c r="C5175" s="5" t="s">
        <v>29</v>
      </c>
      <c r="D5175" s="5" t="s">
        <v>27</v>
      </c>
      <c r="E5175" s="6">
        <v>315.87</v>
      </c>
      <c r="F5175" s="6">
        <v>0</v>
      </c>
      <c r="G5175" s="6">
        <v>315.87</v>
      </c>
      <c r="H5175" s="6">
        <v>316.89</v>
      </c>
      <c r="I5175" s="6">
        <v>-1.0199999999999818</v>
      </c>
      <c r="J5175" s="6">
        <v>0</v>
      </c>
      <c r="K5175" s="6">
        <v>0</v>
      </c>
      <c r="L5175" s="6">
        <v>0</v>
      </c>
      <c r="M5175" s="6">
        <v>0</v>
      </c>
      <c r="N5175" s="6">
        <v>0</v>
      </c>
    </row>
    <row r="5176" spans="1:14" x14ac:dyDescent="0.25">
      <c r="A5176" s="5" t="s">
        <v>1721</v>
      </c>
      <c r="B5176" s="5" t="s">
        <v>32</v>
      </c>
      <c r="C5176" s="5" t="s">
        <v>33</v>
      </c>
      <c r="D5176" s="5" t="s">
        <v>27</v>
      </c>
      <c r="E5176" s="6">
        <v>714.12</v>
      </c>
      <c r="F5176" s="6">
        <v>0</v>
      </c>
      <c r="G5176" s="6">
        <v>714.12</v>
      </c>
      <c r="H5176" s="6">
        <v>1039.1300000000001</v>
      </c>
      <c r="I5176" s="6">
        <v>-325.0100000000001</v>
      </c>
      <c r="J5176" s="6">
        <v>1.76</v>
      </c>
      <c r="K5176" s="6">
        <v>0</v>
      </c>
      <c r="L5176" s="6">
        <v>1.76</v>
      </c>
      <c r="M5176" s="6">
        <v>2.5609999999999999</v>
      </c>
      <c r="N5176" s="6">
        <v>-0.80099999999999993</v>
      </c>
    </row>
    <row r="5177" spans="1:14" x14ac:dyDescent="0.25">
      <c r="A5177" s="5" t="s">
        <v>1721</v>
      </c>
      <c r="B5177" s="5" t="s">
        <v>28</v>
      </c>
      <c r="C5177" s="5" t="s">
        <v>29</v>
      </c>
      <c r="D5177" s="5" t="s">
        <v>27</v>
      </c>
      <c r="E5177" s="6">
        <v>2250.4699999999998</v>
      </c>
      <c r="F5177" s="6">
        <v>0</v>
      </c>
      <c r="G5177" s="6">
        <v>2250.4699999999998</v>
      </c>
      <c r="H5177" s="6">
        <v>2257.6999999999998</v>
      </c>
      <c r="I5177" s="6">
        <v>-7.2300000000000182</v>
      </c>
      <c r="J5177" s="6">
        <v>0</v>
      </c>
      <c r="K5177" s="6">
        <v>0</v>
      </c>
      <c r="L5177" s="6">
        <v>0</v>
      </c>
      <c r="M5177" s="6">
        <v>0</v>
      </c>
      <c r="N5177" s="6">
        <v>0</v>
      </c>
    </row>
    <row r="5178" spans="1:14" x14ac:dyDescent="0.25">
      <c r="A5178" s="5" t="s">
        <v>1721</v>
      </c>
      <c r="B5178" s="5" t="s">
        <v>36</v>
      </c>
      <c r="C5178" s="5" t="s">
        <v>29</v>
      </c>
      <c r="D5178" s="5" t="s">
        <v>27</v>
      </c>
      <c r="E5178" s="6">
        <v>4059.22</v>
      </c>
      <c r="F5178" s="6">
        <v>0</v>
      </c>
      <c r="G5178" s="6">
        <v>4059.22</v>
      </c>
      <c r="H5178" s="6">
        <v>4072.27</v>
      </c>
      <c r="I5178" s="6">
        <v>-13.050000000000182</v>
      </c>
      <c r="J5178" s="6">
        <v>0</v>
      </c>
      <c r="K5178" s="6">
        <v>0</v>
      </c>
      <c r="L5178" s="6">
        <v>0</v>
      </c>
      <c r="M5178" s="6">
        <v>0</v>
      </c>
      <c r="N5178" s="6">
        <v>0</v>
      </c>
    </row>
    <row r="5179" spans="1:14" x14ac:dyDescent="0.25">
      <c r="A5179" s="5" t="s">
        <v>1721</v>
      </c>
      <c r="B5179" s="5" t="s">
        <v>34</v>
      </c>
      <c r="C5179" s="5" t="s">
        <v>33</v>
      </c>
      <c r="D5179" s="5" t="s">
        <v>27</v>
      </c>
      <c r="E5179" s="6">
        <v>3192.64</v>
      </c>
      <c r="F5179" s="6">
        <v>0</v>
      </c>
      <c r="G5179" s="6">
        <v>3192.64</v>
      </c>
      <c r="H5179" s="6">
        <v>4645.6499999999996</v>
      </c>
      <c r="I5179" s="6">
        <v>-1453.0099999999998</v>
      </c>
      <c r="J5179" s="6">
        <v>1.76</v>
      </c>
      <c r="K5179" s="6">
        <v>0</v>
      </c>
      <c r="L5179" s="6">
        <v>1.76</v>
      </c>
      <c r="M5179" s="6">
        <v>2.5609999999999999</v>
      </c>
      <c r="N5179" s="6">
        <v>-0.80099999999999993</v>
      </c>
    </row>
    <row r="5180" spans="1:14" x14ac:dyDescent="0.25">
      <c r="A5180" s="5" t="s">
        <v>1721</v>
      </c>
      <c r="B5180" s="5" t="s">
        <v>35</v>
      </c>
      <c r="C5180" s="5" t="s">
        <v>33</v>
      </c>
      <c r="D5180" s="5" t="s">
        <v>27</v>
      </c>
      <c r="E5180" s="6">
        <v>3759.94</v>
      </c>
      <c r="F5180" s="6">
        <v>0</v>
      </c>
      <c r="G5180" s="6">
        <v>3759.94</v>
      </c>
      <c r="H5180" s="6">
        <v>5471.14</v>
      </c>
      <c r="I5180" s="6">
        <v>-1711.2000000000003</v>
      </c>
      <c r="J5180" s="6">
        <v>36.96</v>
      </c>
      <c r="K5180" s="6">
        <v>0</v>
      </c>
      <c r="L5180" s="6">
        <v>36.96</v>
      </c>
      <c r="M5180" s="6">
        <v>53.780999999999999</v>
      </c>
      <c r="N5180" s="6">
        <v>-16.820999999999998</v>
      </c>
    </row>
    <row r="5181" spans="1:14" x14ac:dyDescent="0.25">
      <c r="A5181" s="5" t="s">
        <v>1721</v>
      </c>
      <c r="B5181" s="5" t="s">
        <v>37</v>
      </c>
      <c r="C5181" s="5" t="s">
        <v>29</v>
      </c>
      <c r="D5181" s="5" t="s">
        <v>27</v>
      </c>
      <c r="E5181" s="6">
        <v>8899.23</v>
      </c>
      <c r="F5181" s="6">
        <v>0</v>
      </c>
      <c r="G5181" s="6">
        <v>8899.23</v>
      </c>
      <c r="H5181" s="6">
        <v>8927.85</v>
      </c>
      <c r="I5181" s="6">
        <v>-28.6200000000008</v>
      </c>
      <c r="J5181" s="6">
        <v>0</v>
      </c>
      <c r="K5181" s="6">
        <v>0</v>
      </c>
      <c r="L5181" s="6">
        <v>0</v>
      </c>
      <c r="M5181" s="6">
        <v>0</v>
      </c>
      <c r="N5181" s="6">
        <v>0</v>
      </c>
    </row>
    <row r="5182" spans="1:14" x14ac:dyDescent="0.25">
      <c r="A5182" s="5" t="s">
        <v>1721</v>
      </c>
      <c r="B5182" s="5" t="s">
        <v>1098</v>
      </c>
      <c r="C5182" s="5" t="s">
        <v>39</v>
      </c>
      <c r="D5182" s="5" t="s">
        <v>40</v>
      </c>
      <c r="E5182" s="6">
        <v>-244088.14</v>
      </c>
      <c r="F5182" s="6">
        <v>0</v>
      </c>
      <c r="G5182" s="6">
        <v>-244088.14</v>
      </c>
      <c r="H5182" s="6">
        <v>-244088.04</v>
      </c>
      <c r="I5182" s="6">
        <v>-0.10000000000582077</v>
      </c>
      <c r="J5182" s="6">
        <v>-2561</v>
      </c>
      <c r="K5182" s="6">
        <v>0</v>
      </c>
      <c r="L5182" s="6">
        <v>-2561</v>
      </c>
      <c r="M5182" s="6">
        <v>-2561</v>
      </c>
      <c r="N5182" s="6">
        <v>0</v>
      </c>
    </row>
    <row r="5183" spans="1:14" x14ac:dyDescent="0.25">
      <c r="A5183" s="5" t="s">
        <v>1721</v>
      </c>
      <c r="B5183" s="5" t="s">
        <v>375</v>
      </c>
      <c r="C5183" s="5" t="s">
        <v>42</v>
      </c>
      <c r="D5183" s="5" t="s">
        <v>43</v>
      </c>
      <c r="E5183" s="6">
        <v>987.66</v>
      </c>
      <c r="F5183" s="6">
        <v>979.1231527093596</v>
      </c>
      <c r="G5183" s="6">
        <v>8.5368472906403667</v>
      </c>
      <c r="H5183" s="6">
        <v>993.81</v>
      </c>
      <c r="I5183" s="6">
        <v>-6.1499999999999773</v>
      </c>
      <c r="J5183" s="6">
        <v>15500</v>
      </c>
      <c r="K5183" s="6">
        <v>15366</v>
      </c>
      <c r="L5183" s="6">
        <v>134</v>
      </c>
      <c r="M5183" s="6">
        <v>15596.49</v>
      </c>
      <c r="N5183" s="6">
        <v>-96.489999999999782</v>
      </c>
    </row>
    <row r="5184" spans="1:14" x14ac:dyDescent="0.25">
      <c r="A5184" s="5" t="s">
        <v>1721</v>
      </c>
      <c r="B5184" s="5" t="s">
        <v>94</v>
      </c>
      <c r="C5184" s="5" t="s">
        <v>42</v>
      </c>
      <c r="D5184" s="5" t="s">
        <v>43</v>
      </c>
      <c r="E5184" s="6">
        <v>1328.69</v>
      </c>
      <c r="F5184" s="6">
        <v>1324.039800995025</v>
      </c>
      <c r="G5184" s="6">
        <v>4.650199004975093</v>
      </c>
      <c r="H5184" s="6">
        <v>1330.66</v>
      </c>
      <c r="I5184" s="6">
        <v>-1.9700000000000273</v>
      </c>
      <c r="J5184" s="6">
        <v>2570</v>
      </c>
      <c r="K5184" s="6">
        <v>2560.9999999999995</v>
      </c>
      <c r="L5184" s="6">
        <v>9.0000000000004547</v>
      </c>
      <c r="M5184" s="6">
        <v>2573.8049999999998</v>
      </c>
      <c r="N5184" s="6">
        <v>-3.8049999999998363</v>
      </c>
    </row>
    <row r="5185" spans="1:14" x14ac:dyDescent="0.25">
      <c r="A5185" s="5" t="s">
        <v>1721</v>
      </c>
      <c r="B5185" s="5" t="s">
        <v>376</v>
      </c>
      <c r="C5185" s="5" t="s">
        <v>42</v>
      </c>
      <c r="D5185" s="5" t="s">
        <v>43</v>
      </c>
      <c r="E5185" s="6">
        <v>3818.89</v>
      </c>
      <c r="F5185" s="6">
        <v>3785.8719211822659</v>
      </c>
      <c r="G5185" s="6">
        <v>33.018078817734022</v>
      </c>
      <c r="H5185" s="6">
        <v>3842.66</v>
      </c>
      <c r="I5185" s="6">
        <v>-23.769999999999982</v>
      </c>
      <c r="J5185" s="6">
        <v>15500</v>
      </c>
      <c r="K5185" s="6">
        <v>15366</v>
      </c>
      <c r="L5185" s="6">
        <v>134</v>
      </c>
      <c r="M5185" s="6">
        <v>15596.49</v>
      </c>
      <c r="N5185" s="6">
        <v>-96.489999999999782</v>
      </c>
    </row>
    <row r="5186" spans="1:14" x14ac:dyDescent="0.25">
      <c r="A5186" s="5" t="s">
        <v>1721</v>
      </c>
      <c r="B5186" s="5" t="s">
        <v>500</v>
      </c>
      <c r="C5186" s="5" t="s">
        <v>42</v>
      </c>
      <c r="D5186" s="5" t="s">
        <v>43</v>
      </c>
      <c r="E5186" s="6">
        <v>4932.1000000000004</v>
      </c>
      <c r="F5186" s="6">
        <v>4889.4581280788179</v>
      </c>
      <c r="G5186" s="6">
        <v>42.641871921182428</v>
      </c>
      <c r="H5186" s="6">
        <v>4962.8</v>
      </c>
      <c r="I5186" s="6">
        <v>-30.699999999999818</v>
      </c>
      <c r="J5186" s="6">
        <v>15500</v>
      </c>
      <c r="K5186" s="6">
        <v>15366</v>
      </c>
      <c r="L5186" s="6">
        <v>134</v>
      </c>
      <c r="M5186" s="6">
        <v>15596.49</v>
      </c>
      <c r="N5186" s="6">
        <v>-96.489999999999782</v>
      </c>
    </row>
    <row r="5187" spans="1:14" x14ac:dyDescent="0.25">
      <c r="A5187" s="5" t="s">
        <v>1721</v>
      </c>
      <c r="B5187" s="5" t="s">
        <v>47</v>
      </c>
      <c r="C5187" s="5" t="s">
        <v>42</v>
      </c>
      <c r="D5187" s="5" t="s">
        <v>43</v>
      </c>
      <c r="E5187" s="6">
        <v>7366.94</v>
      </c>
      <c r="F5187" s="6">
        <v>7224.9411764705883</v>
      </c>
      <c r="G5187" s="6">
        <v>141.99882352941131</v>
      </c>
      <c r="H5187" s="6">
        <v>7369.44</v>
      </c>
      <c r="I5187" s="6">
        <v>-2.5</v>
      </c>
      <c r="J5187" s="6">
        <v>15668</v>
      </c>
      <c r="K5187" s="6">
        <v>15366</v>
      </c>
      <c r="L5187" s="6">
        <v>302</v>
      </c>
      <c r="M5187" s="6">
        <v>15673.32</v>
      </c>
      <c r="N5187" s="6">
        <v>-5.319999999999709</v>
      </c>
    </row>
    <row r="5188" spans="1:14" x14ac:dyDescent="0.25">
      <c r="A5188" s="5" t="s">
        <v>1721</v>
      </c>
      <c r="B5188" s="5" t="s">
        <v>272</v>
      </c>
      <c r="C5188" s="5" t="s">
        <v>42</v>
      </c>
      <c r="D5188" s="5" t="s">
        <v>43</v>
      </c>
      <c r="E5188" s="6">
        <v>15299.04</v>
      </c>
      <c r="F5188" s="6">
        <v>14524.866995073891</v>
      </c>
      <c r="G5188" s="6">
        <v>774.17300492610957</v>
      </c>
      <c r="H5188" s="6">
        <v>14742.74</v>
      </c>
      <c r="I5188" s="6">
        <v>556.30000000000109</v>
      </c>
      <c r="J5188" s="6">
        <v>16185</v>
      </c>
      <c r="K5188" s="6">
        <v>15366</v>
      </c>
      <c r="L5188" s="6">
        <v>819</v>
      </c>
      <c r="M5188" s="6">
        <v>15596.49</v>
      </c>
      <c r="N5188" s="6">
        <v>588.51000000000022</v>
      </c>
    </row>
    <row r="5189" spans="1:14" x14ac:dyDescent="0.25">
      <c r="A5189" s="5" t="s">
        <v>1721</v>
      </c>
      <c r="B5189" s="5" t="s">
        <v>1364</v>
      </c>
      <c r="C5189" s="5" t="s">
        <v>42</v>
      </c>
      <c r="D5189" s="5" t="s">
        <v>43</v>
      </c>
      <c r="E5189" s="6">
        <v>16333.02</v>
      </c>
      <c r="F5189" s="6">
        <v>15985.552238805971</v>
      </c>
      <c r="G5189" s="6">
        <v>347.46776119402966</v>
      </c>
      <c r="H5189" s="6">
        <v>16065.48</v>
      </c>
      <c r="I5189" s="6">
        <v>267.54000000000087</v>
      </c>
      <c r="J5189" s="6">
        <v>15700</v>
      </c>
      <c r="K5189" s="6">
        <v>15366</v>
      </c>
      <c r="L5189" s="6">
        <v>334</v>
      </c>
      <c r="M5189" s="6">
        <v>15442.83</v>
      </c>
      <c r="N5189" s="6">
        <v>257.17000000000007</v>
      </c>
    </row>
    <row r="5190" spans="1:14" x14ac:dyDescent="0.25">
      <c r="A5190" s="5" t="s">
        <v>1721</v>
      </c>
      <c r="B5190" s="5" t="s">
        <v>642</v>
      </c>
      <c r="C5190" s="5" t="s">
        <v>42</v>
      </c>
      <c r="D5190" s="5" t="s">
        <v>43</v>
      </c>
      <c r="E5190" s="6">
        <v>21157.4</v>
      </c>
      <c r="F5190" s="6">
        <v>20872.147783251232</v>
      </c>
      <c r="G5190" s="6">
        <v>285.25221674876957</v>
      </c>
      <c r="H5190" s="6">
        <v>21185.23</v>
      </c>
      <c r="I5190" s="6">
        <v>-27.829999999998108</v>
      </c>
      <c r="J5190" s="6">
        <v>2596</v>
      </c>
      <c r="K5190" s="6">
        <v>2561</v>
      </c>
      <c r="L5190" s="6">
        <v>35</v>
      </c>
      <c r="M5190" s="6">
        <v>2599.415</v>
      </c>
      <c r="N5190" s="6">
        <v>-3.4149999999999636</v>
      </c>
    </row>
    <row r="5191" spans="1:14" x14ac:dyDescent="0.25">
      <c r="A5191" s="5" t="s">
        <v>1721</v>
      </c>
      <c r="B5191" s="5" t="s">
        <v>103</v>
      </c>
      <c r="C5191" s="5" t="s">
        <v>42</v>
      </c>
      <c r="D5191" s="5" t="s">
        <v>43</v>
      </c>
      <c r="E5191" s="6">
        <v>77809.23</v>
      </c>
      <c r="F5191" s="6">
        <v>77066.940594059401</v>
      </c>
      <c r="G5191" s="6">
        <v>742.28940594059532</v>
      </c>
      <c r="H5191" s="6">
        <v>77837.61</v>
      </c>
      <c r="I5191" s="6">
        <v>-28.380000000004657</v>
      </c>
      <c r="J5191" s="6">
        <v>15514</v>
      </c>
      <c r="K5191" s="6">
        <v>15366</v>
      </c>
      <c r="L5191" s="6">
        <v>148</v>
      </c>
      <c r="M5191" s="6">
        <v>15519.66</v>
      </c>
      <c r="N5191" s="6">
        <v>-5.6599999999998545</v>
      </c>
    </row>
    <row r="5192" spans="1:14" x14ac:dyDescent="0.25">
      <c r="A5192" s="5" t="s">
        <v>1721</v>
      </c>
      <c r="B5192" s="5" t="s">
        <v>379</v>
      </c>
      <c r="C5192" s="5" t="s">
        <v>42</v>
      </c>
      <c r="D5192" s="5" t="s">
        <v>53</v>
      </c>
      <c r="E5192" s="6">
        <v>67961.95</v>
      </c>
      <c r="F5192" s="6">
        <v>67841.273631840799</v>
      </c>
      <c r="G5192" s="6">
        <v>120.67636815919832</v>
      </c>
      <c r="H5192" s="6">
        <v>68180.479999999996</v>
      </c>
      <c r="I5192" s="6">
        <v>-218.52999999999884</v>
      </c>
      <c r="J5192" s="6">
        <v>11545</v>
      </c>
      <c r="K5192" s="6">
        <v>11524.499502487562</v>
      </c>
      <c r="L5192" s="6">
        <v>20.500497512437505</v>
      </c>
      <c r="M5192" s="6">
        <v>11582.121999999999</v>
      </c>
      <c r="N5192" s="6">
        <v>-37.121999999999389</v>
      </c>
    </row>
    <row r="5193" spans="1:14" x14ac:dyDescent="0.25">
      <c r="A5193" s="5" t="s">
        <v>1721</v>
      </c>
      <c r="B5193" s="5" t="s">
        <v>54</v>
      </c>
      <c r="C5193" s="5" t="s">
        <v>42</v>
      </c>
      <c r="D5193" s="5" t="s">
        <v>55</v>
      </c>
      <c r="E5193" s="6">
        <v>775.83</v>
      </c>
      <c r="F5193" s="6">
        <v>760.61764705882354</v>
      </c>
      <c r="G5193" s="6">
        <v>15.212352941176505</v>
      </c>
      <c r="H5193" s="6">
        <v>775.83</v>
      </c>
      <c r="I5193" s="6">
        <v>0</v>
      </c>
      <c r="J5193" s="6">
        <v>141.06</v>
      </c>
      <c r="K5193" s="6">
        <v>138.29411764705881</v>
      </c>
      <c r="L5193" s="6">
        <v>2.7658823529411904</v>
      </c>
      <c r="M5193" s="6">
        <v>141.06</v>
      </c>
      <c r="N5193" s="6">
        <v>0</v>
      </c>
    </row>
    <row r="5194" spans="1:14" x14ac:dyDescent="0.25">
      <c r="A5194" s="5" t="s">
        <v>1722</v>
      </c>
      <c r="B5194" s="5" t="s">
        <v>25</v>
      </c>
      <c r="C5194" s="5" t="s">
        <v>26</v>
      </c>
      <c r="D5194" s="5" t="s">
        <v>27</v>
      </c>
      <c r="E5194" s="6">
        <v>335.82</v>
      </c>
      <c r="F5194" s="6">
        <v>0</v>
      </c>
      <c r="G5194" s="6">
        <v>335.82</v>
      </c>
      <c r="H5194" s="6">
        <v>0</v>
      </c>
      <c r="I5194" s="6">
        <v>335.82</v>
      </c>
      <c r="J5194" s="6">
        <v>0</v>
      </c>
      <c r="K5194" s="6">
        <v>0</v>
      </c>
      <c r="L5194" s="6">
        <v>0</v>
      </c>
      <c r="M5194" s="6">
        <v>0</v>
      </c>
      <c r="N5194" s="6">
        <v>0</v>
      </c>
    </row>
    <row r="5195" spans="1:14" x14ac:dyDescent="0.25">
      <c r="A5195" s="5" t="s">
        <v>1722</v>
      </c>
      <c r="B5195" s="5" t="s">
        <v>258</v>
      </c>
      <c r="C5195" s="5" t="s">
        <v>33</v>
      </c>
      <c r="D5195" s="5" t="s">
        <v>27</v>
      </c>
      <c r="E5195" s="6">
        <v>104.19</v>
      </c>
      <c r="F5195" s="6">
        <v>0</v>
      </c>
      <c r="G5195" s="6">
        <v>104.19</v>
      </c>
      <c r="H5195" s="6">
        <v>105.1</v>
      </c>
      <c r="I5195" s="6">
        <v>-0.90999999999999659</v>
      </c>
      <c r="J5195" s="6">
        <v>8.875</v>
      </c>
      <c r="K5195" s="6">
        <v>0</v>
      </c>
      <c r="L5195" s="6">
        <v>8.875</v>
      </c>
      <c r="M5195" s="6">
        <v>8.9540000000000006</v>
      </c>
      <c r="N5195" s="6">
        <v>-7.9000000000000625E-2</v>
      </c>
    </row>
    <row r="5196" spans="1:14" x14ac:dyDescent="0.25">
      <c r="A5196" s="5" t="s">
        <v>1722</v>
      </c>
      <c r="B5196" s="5" t="s">
        <v>259</v>
      </c>
      <c r="C5196" s="5" t="s">
        <v>33</v>
      </c>
      <c r="D5196" s="5" t="s">
        <v>27</v>
      </c>
      <c r="E5196" s="6">
        <v>267.49</v>
      </c>
      <c r="F5196" s="6">
        <v>0</v>
      </c>
      <c r="G5196" s="6">
        <v>267.49</v>
      </c>
      <c r="H5196" s="6">
        <v>269.85000000000002</v>
      </c>
      <c r="I5196" s="6">
        <v>-2.3600000000000136</v>
      </c>
      <c r="J5196" s="6">
        <v>8.875</v>
      </c>
      <c r="K5196" s="6">
        <v>0</v>
      </c>
      <c r="L5196" s="6">
        <v>8.875</v>
      </c>
      <c r="M5196" s="6">
        <v>8.9540000000000006</v>
      </c>
      <c r="N5196" s="6">
        <v>-7.9000000000000625E-2</v>
      </c>
    </row>
    <row r="5197" spans="1:14" x14ac:dyDescent="0.25">
      <c r="A5197" s="5" t="s">
        <v>1722</v>
      </c>
      <c r="B5197" s="5" t="s">
        <v>260</v>
      </c>
      <c r="C5197" s="5" t="s">
        <v>33</v>
      </c>
      <c r="D5197" s="5" t="s">
        <v>27</v>
      </c>
      <c r="E5197" s="6">
        <v>8914.94</v>
      </c>
      <c r="F5197" s="6">
        <v>0</v>
      </c>
      <c r="G5197" s="6">
        <v>8914.94</v>
      </c>
      <c r="H5197" s="6">
        <v>8991.75</v>
      </c>
      <c r="I5197" s="6">
        <v>-76.809999999999491</v>
      </c>
      <c r="J5197" s="6">
        <v>88.75</v>
      </c>
      <c r="K5197" s="6">
        <v>0</v>
      </c>
      <c r="L5197" s="6">
        <v>88.75</v>
      </c>
      <c r="M5197" s="6">
        <v>89.515000000000001</v>
      </c>
      <c r="N5197" s="6">
        <v>-0.76500000000000057</v>
      </c>
    </row>
    <row r="5198" spans="1:14" x14ac:dyDescent="0.25">
      <c r="A5198" s="5" t="s">
        <v>1722</v>
      </c>
      <c r="B5198" s="5" t="s">
        <v>1527</v>
      </c>
      <c r="C5198" s="5" t="s">
        <v>39</v>
      </c>
      <c r="D5198" s="5" t="s">
        <v>43</v>
      </c>
      <c r="E5198" s="6">
        <v>-60148.54</v>
      </c>
      <c r="F5198" s="6">
        <v>0</v>
      </c>
      <c r="G5198" s="6">
        <v>-60148.54</v>
      </c>
      <c r="H5198" s="6">
        <v>-60148.62</v>
      </c>
      <c r="I5198" s="6">
        <v>8.000000000174623E-2</v>
      </c>
      <c r="J5198" s="6">
        <v>-41625</v>
      </c>
      <c r="K5198" s="6">
        <v>0</v>
      </c>
      <c r="L5198" s="6">
        <v>-41625</v>
      </c>
      <c r="M5198" s="6">
        <v>-41625</v>
      </c>
      <c r="N5198" s="6">
        <v>0</v>
      </c>
    </row>
    <row r="5199" spans="1:14" x14ac:dyDescent="0.25">
      <c r="A5199" s="5" t="s">
        <v>1722</v>
      </c>
      <c r="B5199" s="5" t="s">
        <v>1552</v>
      </c>
      <c r="C5199" s="5" t="s">
        <v>42</v>
      </c>
      <c r="D5199" s="5" t="s">
        <v>43</v>
      </c>
      <c r="E5199" s="6">
        <v>8614.41</v>
      </c>
      <c r="F5199" s="6">
        <v>8173.0670611439837</v>
      </c>
      <c r="G5199" s="6">
        <v>441.34293885601619</v>
      </c>
      <c r="H5199" s="6">
        <v>8287.49</v>
      </c>
      <c r="I5199" s="6">
        <v>326.92000000000007</v>
      </c>
      <c r="J5199" s="6">
        <v>7239</v>
      </c>
      <c r="K5199" s="6">
        <v>6868.125246548323</v>
      </c>
      <c r="L5199" s="6">
        <v>370.87475345167695</v>
      </c>
      <c r="M5199" s="6">
        <v>6964.2790000000005</v>
      </c>
      <c r="N5199" s="6">
        <v>274.72099999999955</v>
      </c>
    </row>
    <row r="5200" spans="1:14" x14ac:dyDescent="0.25">
      <c r="A5200" s="5" t="s">
        <v>1722</v>
      </c>
      <c r="B5200" s="5" t="s">
        <v>1553</v>
      </c>
      <c r="C5200" s="5" t="s">
        <v>42</v>
      </c>
      <c r="D5200" s="5" t="s">
        <v>43</v>
      </c>
      <c r="E5200" s="6">
        <v>41911.69</v>
      </c>
      <c r="F5200" s="6">
        <v>41866.423645320196</v>
      </c>
      <c r="G5200" s="6">
        <v>45.266354679806682</v>
      </c>
      <c r="H5200" s="6">
        <v>42494.42</v>
      </c>
      <c r="I5200" s="6">
        <v>-582.72999999999593</v>
      </c>
      <c r="J5200" s="6">
        <v>41670</v>
      </c>
      <c r="K5200" s="6">
        <v>41625</v>
      </c>
      <c r="L5200" s="6">
        <v>45</v>
      </c>
      <c r="M5200" s="6">
        <v>42249.375</v>
      </c>
      <c r="N5200" s="6">
        <v>-579.375</v>
      </c>
    </row>
    <row r="5201" spans="1:14" x14ac:dyDescent="0.25">
      <c r="A5201" s="5" t="s">
        <v>1723</v>
      </c>
      <c r="B5201" s="5" t="s">
        <v>25</v>
      </c>
      <c r="C5201" s="5" t="s">
        <v>26</v>
      </c>
      <c r="D5201" s="5" t="s">
        <v>27</v>
      </c>
      <c r="E5201" s="6">
        <v>5481.11</v>
      </c>
      <c r="F5201" s="6">
        <v>0</v>
      </c>
      <c r="G5201" s="6">
        <v>5481.11</v>
      </c>
      <c r="H5201" s="6">
        <v>0</v>
      </c>
      <c r="I5201" s="6">
        <v>5481.11</v>
      </c>
      <c r="J5201" s="6">
        <v>0</v>
      </c>
      <c r="K5201" s="6">
        <v>0</v>
      </c>
      <c r="L5201" s="6">
        <v>0</v>
      </c>
      <c r="M5201" s="6">
        <v>0</v>
      </c>
      <c r="N5201" s="6">
        <v>0</v>
      </c>
    </row>
    <row r="5202" spans="1:14" x14ac:dyDescent="0.25">
      <c r="A5202" s="5" t="s">
        <v>1723</v>
      </c>
      <c r="B5202" s="5" t="s">
        <v>30</v>
      </c>
      <c r="C5202" s="5" t="s">
        <v>29</v>
      </c>
      <c r="D5202" s="5" t="s">
        <v>27</v>
      </c>
      <c r="E5202" s="6">
        <v>93.66</v>
      </c>
      <c r="F5202" s="6">
        <v>0</v>
      </c>
      <c r="G5202" s="6">
        <v>93.66</v>
      </c>
      <c r="H5202" s="6">
        <v>94.13</v>
      </c>
      <c r="I5202" s="6">
        <v>-0.46999999999999886</v>
      </c>
      <c r="J5202" s="6">
        <v>0</v>
      </c>
      <c r="K5202" s="6">
        <v>0</v>
      </c>
      <c r="L5202" s="6">
        <v>0</v>
      </c>
      <c r="M5202" s="6">
        <v>0</v>
      </c>
      <c r="N5202" s="6">
        <v>0</v>
      </c>
    </row>
    <row r="5203" spans="1:14" x14ac:dyDescent="0.25">
      <c r="A5203" s="5" t="s">
        <v>1723</v>
      </c>
      <c r="B5203" s="5" t="s">
        <v>31</v>
      </c>
      <c r="C5203" s="5" t="s">
        <v>29</v>
      </c>
      <c r="D5203" s="5" t="s">
        <v>27</v>
      </c>
      <c r="E5203" s="6">
        <v>420.09</v>
      </c>
      <c r="F5203" s="6">
        <v>0</v>
      </c>
      <c r="G5203" s="6">
        <v>420.09</v>
      </c>
      <c r="H5203" s="6">
        <v>422.19</v>
      </c>
      <c r="I5203" s="6">
        <v>-2.1000000000000227</v>
      </c>
      <c r="J5203" s="6">
        <v>0</v>
      </c>
      <c r="K5203" s="6">
        <v>0</v>
      </c>
      <c r="L5203" s="6">
        <v>0</v>
      </c>
      <c r="M5203" s="6">
        <v>0</v>
      </c>
      <c r="N5203" s="6">
        <v>0</v>
      </c>
    </row>
    <row r="5204" spans="1:14" x14ac:dyDescent="0.25">
      <c r="A5204" s="5" t="s">
        <v>1723</v>
      </c>
      <c r="B5204" s="5" t="s">
        <v>32</v>
      </c>
      <c r="C5204" s="5" t="s">
        <v>33</v>
      </c>
      <c r="D5204" s="5" t="s">
        <v>27</v>
      </c>
      <c r="E5204" s="6">
        <v>948.24</v>
      </c>
      <c r="F5204" s="6">
        <v>0</v>
      </c>
      <c r="G5204" s="6">
        <v>948.24</v>
      </c>
      <c r="H5204" s="6">
        <v>948.26</v>
      </c>
      <c r="I5204" s="6">
        <v>-1.999999999998181E-2</v>
      </c>
      <c r="J5204" s="6">
        <v>2.3370000000000002</v>
      </c>
      <c r="K5204" s="6">
        <v>0</v>
      </c>
      <c r="L5204" s="6">
        <v>2.3370000000000002</v>
      </c>
      <c r="M5204" s="6">
        <v>2.3370000000000002</v>
      </c>
      <c r="N5204" s="6">
        <v>0</v>
      </c>
    </row>
    <row r="5205" spans="1:14" x14ac:dyDescent="0.25">
      <c r="A5205" s="5" t="s">
        <v>1723</v>
      </c>
      <c r="B5205" s="5" t="s">
        <v>28</v>
      </c>
      <c r="C5205" s="5" t="s">
        <v>29</v>
      </c>
      <c r="D5205" s="5" t="s">
        <v>27</v>
      </c>
      <c r="E5205" s="6">
        <v>2992.96</v>
      </c>
      <c r="F5205" s="6">
        <v>0</v>
      </c>
      <c r="G5205" s="6">
        <v>2992.96</v>
      </c>
      <c r="H5205" s="6">
        <v>3007.92</v>
      </c>
      <c r="I5205" s="6">
        <v>-14.960000000000036</v>
      </c>
      <c r="J5205" s="6">
        <v>0</v>
      </c>
      <c r="K5205" s="6">
        <v>0</v>
      </c>
      <c r="L5205" s="6">
        <v>0</v>
      </c>
      <c r="M5205" s="6">
        <v>0</v>
      </c>
      <c r="N5205" s="6">
        <v>0</v>
      </c>
    </row>
    <row r="5206" spans="1:14" x14ac:dyDescent="0.25">
      <c r="A5206" s="5" t="s">
        <v>1723</v>
      </c>
      <c r="B5206" s="5" t="s">
        <v>34</v>
      </c>
      <c r="C5206" s="5" t="s">
        <v>33</v>
      </c>
      <c r="D5206" s="5" t="s">
        <v>27</v>
      </c>
      <c r="E5206" s="6">
        <v>4239.32</v>
      </c>
      <c r="F5206" s="6">
        <v>0</v>
      </c>
      <c r="G5206" s="6">
        <v>4239.32</v>
      </c>
      <c r="H5206" s="6">
        <v>4239.41</v>
      </c>
      <c r="I5206" s="6">
        <v>-9.0000000000145519E-2</v>
      </c>
      <c r="J5206" s="6">
        <v>2.3370000000000002</v>
      </c>
      <c r="K5206" s="6">
        <v>0</v>
      </c>
      <c r="L5206" s="6">
        <v>2.3370000000000002</v>
      </c>
      <c r="M5206" s="6">
        <v>2.3370000000000002</v>
      </c>
      <c r="N5206" s="6">
        <v>0</v>
      </c>
    </row>
    <row r="5207" spans="1:14" x14ac:dyDescent="0.25">
      <c r="A5207" s="5" t="s">
        <v>1723</v>
      </c>
      <c r="B5207" s="5" t="s">
        <v>35</v>
      </c>
      <c r="C5207" s="5" t="s">
        <v>33</v>
      </c>
      <c r="D5207" s="5" t="s">
        <v>27</v>
      </c>
      <c r="E5207" s="6">
        <v>4992.6000000000004</v>
      </c>
      <c r="F5207" s="6">
        <v>0</v>
      </c>
      <c r="G5207" s="6">
        <v>4992.6000000000004</v>
      </c>
      <c r="H5207" s="6">
        <v>4992.57</v>
      </c>
      <c r="I5207" s="6">
        <v>3.0000000000654836E-2</v>
      </c>
      <c r="J5207" s="6">
        <v>49.076999999999998</v>
      </c>
      <c r="K5207" s="6">
        <v>0</v>
      </c>
      <c r="L5207" s="6">
        <v>49.076999999999998</v>
      </c>
      <c r="M5207" s="6">
        <v>49.076999999999998</v>
      </c>
      <c r="N5207" s="6">
        <v>0</v>
      </c>
    </row>
    <row r="5208" spans="1:14" x14ac:dyDescent="0.25">
      <c r="A5208" s="5" t="s">
        <v>1723</v>
      </c>
      <c r="B5208" s="5" t="s">
        <v>36</v>
      </c>
      <c r="C5208" s="5" t="s">
        <v>29</v>
      </c>
      <c r="D5208" s="5" t="s">
        <v>27</v>
      </c>
      <c r="E5208" s="6">
        <v>5398.47</v>
      </c>
      <c r="F5208" s="6">
        <v>0</v>
      </c>
      <c r="G5208" s="6">
        <v>5398.47</v>
      </c>
      <c r="H5208" s="6">
        <v>5425.46</v>
      </c>
      <c r="I5208" s="6">
        <v>-26.989999999999782</v>
      </c>
      <c r="J5208" s="6">
        <v>0</v>
      </c>
      <c r="K5208" s="6">
        <v>0</v>
      </c>
      <c r="L5208" s="6">
        <v>0</v>
      </c>
      <c r="M5208" s="6">
        <v>0</v>
      </c>
      <c r="N5208" s="6">
        <v>0</v>
      </c>
    </row>
    <row r="5209" spans="1:14" x14ac:dyDescent="0.25">
      <c r="A5209" s="5" t="s">
        <v>1723</v>
      </c>
      <c r="B5209" s="5" t="s">
        <v>37</v>
      </c>
      <c r="C5209" s="5" t="s">
        <v>29</v>
      </c>
      <c r="D5209" s="5" t="s">
        <v>27</v>
      </c>
      <c r="E5209" s="6">
        <v>11835.32</v>
      </c>
      <c r="F5209" s="6">
        <v>0</v>
      </c>
      <c r="G5209" s="6">
        <v>11835.32</v>
      </c>
      <c r="H5209" s="6">
        <v>11894.5</v>
      </c>
      <c r="I5209" s="6">
        <v>-59.180000000000291</v>
      </c>
      <c r="J5209" s="6">
        <v>0</v>
      </c>
      <c r="K5209" s="6">
        <v>0</v>
      </c>
      <c r="L5209" s="6">
        <v>0</v>
      </c>
      <c r="M5209" s="6">
        <v>0</v>
      </c>
      <c r="N5209" s="6">
        <v>0</v>
      </c>
    </row>
    <row r="5210" spans="1:14" x14ac:dyDescent="0.25">
      <c r="A5210" s="5" t="s">
        <v>1723</v>
      </c>
      <c r="B5210" s="5" t="s">
        <v>106</v>
      </c>
      <c r="C5210" s="5" t="s">
        <v>39</v>
      </c>
      <c r="D5210" s="5" t="s">
        <v>40</v>
      </c>
      <c r="E5210" s="6">
        <v>-314610.96999999997</v>
      </c>
      <c r="F5210" s="6">
        <v>0</v>
      </c>
      <c r="G5210" s="6">
        <v>-314610.96999999997</v>
      </c>
      <c r="H5210" s="6">
        <v>-314610.96000000002</v>
      </c>
      <c r="I5210" s="6">
        <v>-9.9999999511055648E-3</v>
      </c>
      <c r="J5210" s="6">
        <v>-1706</v>
      </c>
      <c r="K5210" s="6">
        <v>0</v>
      </c>
      <c r="L5210" s="6">
        <v>-1706</v>
      </c>
      <c r="M5210" s="6">
        <v>-1706</v>
      </c>
      <c r="N5210" s="6">
        <v>0</v>
      </c>
    </row>
    <row r="5211" spans="1:14" x14ac:dyDescent="0.25">
      <c r="A5211" s="5" t="s">
        <v>1723</v>
      </c>
      <c r="B5211" s="5" t="s">
        <v>1364</v>
      </c>
      <c r="C5211" s="5" t="s">
        <v>42</v>
      </c>
      <c r="D5211" s="5" t="s">
        <v>43</v>
      </c>
      <c r="E5211" s="6">
        <v>21430.59</v>
      </c>
      <c r="F5211" s="6">
        <v>0</v>
      </c>
      <c r="G5211" s="6">
        <v>21430.59</v>
      </c>
      <c r="H5211" s="6">
        <v>0</v>
      </c>
      <c r="I5211" s="6">
        <v>21430.59</v>
      </c>
      <c r="J5211" s="6">
        <v>20600</v>
      </c>
      <c r="K5211" s="6">
        <v>0</v>
      </c>
      <c r="L5211" s="6">
        <v>20600</v>
      </c>
      <c r="M5211" s="6">
        <v>0</v>
      </c>
      <c r="N5211" s="6">
        <v>20600</v>
      </c>
    </row>
    <row r="5212" spans="1:14" x14ac:dyDescent="0.25">
      <c r="A5212" s="5" t="s">
        <v>1723</v>
      </c>
      <c r="B5212" s="5" t="s">
        <v>107</v>
      </c>
      <c r="C5212" s="5" t="s">
        <v>42</v>
      </c>
      <c r="D5212" s="5" t="s">
        <v>43</v>
      </c>
      <c r="E5212" s="6">
        <v>1129.08</v>
      </c>
      <c r="F5212" s="6">
        <v>1122.0689655172416</v>
      </c>
      <c r="G5212" s="6">
        <v>7.0110344827583049</v>
      </c>
      <c r="H5212" s="6">
        <v>1138.9000000000001</v>
      </c>
      <c r="I5212" s="6">
        <v>-9.8200000000001637</v>
      </c>
      <c r="J5212" s="6">
        <v>20600</v>
      </c>
      <c r="K5212" s="6">
        <v>20472</v>
      </c>
      <c r="L5212" s="6">
        <v>128</v>
      </c>
      <c r="M5212" s="6">
        <v>20779.080000000002</v>
      </c>
      <c r="N5212" s="6">
        <v>-179.08000000000175</v>
      </c>
    </row>
    <row r="5213" spans="1:14" x14ac:dyDescent="0.25">
      <c r="A5213" s="5" t="s">
        <v>1723</v>
      </c>
      <c r="B5213" s="5" t="s">
        <v>44</v>
      </c>
      <c r="C5213" s="5" t="s">
        <v>42</v>
      </c>
      <c r="D5213" s="5" t="s">
        <v>43</v>
      </c>
      <c r="E5213" s="6">
        <v>1694.61</v>
      </c>
      <c r="F5213" s="6">
        <v>1690.6467661691543</v>
      </c>
      <c r="G5213" s="6">
        <v>3.9632338308456383</v>
      </c>
      <c r="H5213" s="6">
        <v>1699.1</v>
      </c>
      <c r="I5213" s="6">
        <v>-4.4900000000000091</v>
      </c>
      <c r="J5213" s="6">
        <v>1710</v>
      </c>
      <c r="K5213" s="6">
        <v>1706</v>
      </c>
      <c r="L5213" s="6">
        <v>4</v>
      </c>
      <c r="M5213" s="6">
        <v>1714.53</v>
      </c>
      <c r="N5213" s="6">
        <v>-4.5299999999999727</v>
      </c>
    </row>
    <row r="5214" spans="1:14" x14ac:dyDescent="0.25">
      <c r="A5214" s="5" t="s">
        <v>1723</v>
      </c>
      <c r="B5214" s="5" t="s">
        <v>99</v>
      </c>
      <c r="C5214" s="5" t="s">
        <v>42</v>
      </c>
      <c r="D5214" s="5" t="s">
        <v>43</v>
      </c>
      <c r="E5214" s="6">
        <v>4905.68</v>
      </c>
      <c r="F5214" s="6">
        <v>4875.2019704433496</v>
      </c>
      <c r="G5214" s="6">
        <v>30.478029556650654</v>
      </c>
      <c r="H5214" s="6">
        <v>4948.33</v>
      </c>
      <c r="I5214" s="6">
        <v>-42.649999999999636</v>
      </c>
      <c r="J5214" s="6">
        <v>20600</v>
      </c>
      <c r="K5214" s="6">
        <v>20472</v>
      </c>
      <c r="L5214" s="6">
        <v>128</v>
      </c>
      <c r="M5214" s="6">
        <v>20779.080000000002</v>
      </c>
      <c r="N5214" s="6">
        <v>-179.08000000000175</v>
      </c>
    </row>
    <row r="5215" spans="1:14" x14ac:dyDescent="0.25">
      <c r="A5215" s="5" t="s">
        <v>1723</v>
      </c>
      <c r="B5215" s="5" t="s">
        <v>100</v>
      </c>
      <c r="C5215" s="5" t="s">
        <v>42</v>
      </c>
      <c r="D5215" s="5" t="s">
        <v>43</v>
      </c>
      <c r="E5215" s="6">
        <v>6301.75</v>
      </c>
      <c r="F5215" s="6">
        <v>6262.5911330049257</v>
      </c>
      <c r="G5215" s="6">
        <v>39.158866995074277</v>
      </c>
      <c r="H5215" s="6">
        <v>6356.53</v>
      </c>
      <c r="I5215" s="6">
        <v>-54.779999999999745</v>
      </c>
      <c r="J5215" s="6">
        <v>20600</v>
      </c>
      <c r="K5215" s="6">
        <v>20472</v>
      </c>
      <c r="L5215" s="6">
        <v>128</v>
      </c>
      <c r="M5215" s="6">
        <v>20779.080000000002</v>
      </c>
      <c r="N5215" s="6">
        <v>-179.08000000000175</v>
      </c>
    </row>
    <row r="5216" spans="1:14" x14ac:dyDescent="0.25">
      <c r="A5216" s="5" t="s">
        <v>1723</v>
      </c>
      <c r="B5216" s="5" t="s">
        <v>47</v>
      </c>
      <c r="C5216" s="5" t="s">
        <v>42</v>
      </c>
      <c r="D5216" s="5" t="s">
        <v>43</v>
      </c>
      <c r="E5216" s="6">
        <v>9685.91</v>
      </c>
      <c r="F5216" s="6">
        <v>9625.7254901960787</v>
      </c>
      <c r="G5216" s="6">
        <v>60.184509803921173</v>
      </c>
      <c r="H5216" s="6">
        <v>9818.24</v>
      </c>
      <c r="I5216" s="6">
        <v>-132.32999999999993</v>
      </c>
      <c r="J5216" s="6">
        <v>20600</v>
      </c>
      <c r="K5216" s="6">
        <v>20471.999999999996</v>
      </c>
      <c r="L5216" s="6">
        <v>128.00000000000364</v>
      </c>
      <c r="M5216" s="6">
        <v>20881.439999999999</v>
      </c>
      <c r="N5216" s="6">
        <v>-281.43999999999869</v>
      </c>
    </row>
    <row r="5217" spans="1:14" x14ac:dyDescent="0.25">
      <c r="A5217" s="5" t="s">
        <v>1723</v>
      </c>
      <c r="B5217" s="5" t="s">
        <v>101</v>
      </c>
      <c r="C5217" s="5" t="s">
        <v>42</v>
      </c>
      <c r="D5217" s="5" t="s">
        <v>43</v>
      </c>
      <c r="E5217" s="6">
        <v>19157.97</v>
      </c>
      <c r="F5217" s="6">
        <v>18387.320197044333</v>
      </c>
      <c r="G5217" s="6">
        <v>770.64980295566784</v>
      </c>
      <c r="H5217" s="6">
        <v>18663.13</v>
      </c>
      <c r="I5217" s="6">
        <v>494.84000000000015</v>
      </c>
      <c r="J5217" s="6">
        <v>21330</v>
      </c>
      <c r="K5217" s="6">
        <v>20472</v>
      </c>
      <c r="L5217" s="6">
        <v>858</v>
      </c>
      <c r="M5217" s="6">
        <v>20779.080000000002</v>
      </c>
      <c r="N5217" s="6">
        <v>550.91999999999825</v>
      </c>
    </row>
    <row r="5218" spans="1:14" x14ac:dyDescent="0.25">
      <c r="A5218" s="5" t="s">
        <v>1723</v>
      </c>
      <c r="B5218" s="5" t="s">
        <v>109</v>
      </c>
      <c r="C5218" s="5" t="s">
        <v>42</v>
      </c>
      <c r="D5218" s="5" t="s">
        <v>43</v>
      </c>
      <c r="E5218" s="6">
        <v>20613.75</v>
      </c>
      <c r="F5218" s="6">
        <v>20386.699507389163</v>
      </c>
      <c r="G5218" s="6">
        <v>227.05049261083695</v>
      </c>
      <c r="H5218" s="6">
        <v>20692.5</v>
      </c>
      <c r="I5218" s="6">
        <v>-78.75</v>
      </c>
      <c r="J5218" s="6">
        <v>1725</v>
      </c>
      <c r="K5218" s="6">
        <v>1706</v>
      </c>
      <c r="L5218" s="6">
        <v>19</v>
      </c>
      <c r="M5218" s="6">
        <v>1731.59</v>
      </c>
      <c r="N5218" s="6">
        <v>-6.5899999999999181</v>
      </c>
    </row>
    <row r="5219" spans="1:14" x14ac:dyDescent="0.25">
      <c r="A5219" s="5" t="s">
        <v>1723</v>
      </c>
      <c r="B5219" s="5" t="s">
        <v>50</v>
      </c>
      <c r="C5219" s="5" t="s">
        <v>42</v>
      </c>
      <c r="D5219" s="5" t="s">
        <v>43</v>
      </c>
      <c r="E5219" s="6">
        <v>0</v>
      </c>
      <c r="F5219" s="6">
        <v>25518.965174129353</v>
      </c>
      <c r="G5219" s="6">
        <v>-25518.965174129353</v>
      </c>
      <c r="H5219" s="6">
        <v>25646.560000000001</v>
      </c>
      <c r="I5219" s="6">
        <v>-25646.560000000001</v>
      </c>
      <c r="J5219" s="6">
        <v>0</v>
      </c>
      <c r="K5219" s="6">
        <v>20472</v>
      </c>
      <c r="L5219" s="6">
        <v>-20472</v>
      </c>
      <c r="M5219" s="6">
        <v>20574.36</v>
      </c>
      <c r="N5219" s="6">
        <v>-20574.36</v>
      </c>
    </row>
    <row r="5220" spans="1:14" x14ac:dyDescent="0.25">
      <c r="A5220" s="5" t="s">
        <v>1723</v>
      </c>
      <c r="B5220" s="5" t="s">
        <v>103</v>
      </c>
      <c r="C5220" s="5" t="s">
        <v>42</v>
      </c>
      <c r="D5220" s="5" t="s">
        <v>43</v>
      </c>
      <c r="E5220" s="6">
        <v>102816.11</v>
      </c>
      <c r="F5220" s="6">
        <v>102675.68316831683</v>
      </c>
      <c r="G5220" s="6">
        <v>140.42683168317308</v>
      </c>
      <c r="H5220" s="6">
        <v>103702.44</v>
      </c>
      <c r="I5220" s="6">
        <v>-886.33000000000175</v>
      </c>
      <c r="J5220" s="6">
        <v>20500</v>
      </c>
      <c r="K5220" s="6">
        <v>20472</v>
      </c>
      <c r="L5220" s="6">
        <v>28</v>
      </c>
      <c r="M5220" s="6">
        <v>20676.72</v>
      </c>
      <c r="N5220" s="6">
        <v>-176.72000000000116</v>
      </c>
    </row>
    <row r="5221" spans="1:14" x14ac:dyDescent="0.25">
      <c r="A5221" s="5" t="s">
        <v>1723</v>
      </c>
      <c r="B5221" s="5" t="s">
        <v>104</v>
      </c>
      <c r="C5221" s="5" t="s">
        <v>42</v>
      </c>
      <c r="D5221" s="5" t="s">
        <v>53</v>
      </c>
      <c r="E5221" s="6">
        <v>89440.12</v>
      </c>
      <c r="F5221" s="6">
        <v>89439.980099502485</v>
      </c>
      <c r="G5221" s="6">
        <v>0.13990049751009792</v>
      </c>
      <c r="H5221" s="6">
        <v>89887.18</v>
      </c>
      <c r="I5221" s="6">
        <v>-447.05999999999767</v>
      </c>
      <c r="J5221" s="6">
        <v>15354</v>
      </c>
      <c r="K5221" s="6">
        <v>15354</v>
      </c>
      <c r="L5221" s="6">
        <v>0</v>
      </c>
      <c r="M5221" s="6">
        <v>15430.77</v>
      </c>
      <c r="N5221" s="6">
        <v>-76.770000000000437</v>
      </c>
    </row>
    <row r="5222" spans="1:14" x14ac:dyDescent="0.25">
      <c r="A5222" s="5" t="s">
        <v>1723</v>
      </c>
      <c r="B5222" s="5" t="s">
        <v>54</v>
      </c>
      <c r="C5222" s="5" t="s">
        <v>42</v>
      </c>
      <c r="D5222" s="5" t="s">
        <v>55</v>
      </c>
      <c r="E5222" s="6">
        <v>1033.6300000000001</v>
      </c>
      <c r="F5222" s="6">
        <v>1013.3627450980393</v>
      </c>
      <c r="G5222" s="6">
        <v>20.267254901960769</v>
      </c>
      <c r="H5222" s="6">
        <v>1033.6300000000001</v>
      </c>
      <c r="I5222" s="6">
        <v>0</v>
      </c>
      <c r="J5222" s="6">
        <v>187.93299999999999</v>
      </c>
      <c r="K5222" s="6">
        <v>184.24803921568628</v>
      </c>
      <c r="L5222" s="6">
        <v>3.6849607843137164</v>
      </c>
      <c r="M5222" s="6">
        <v>187.93299999999999</v>
      </c>
      <c r="N5222" s="6">
        <v>0</v>
      </c>
    </row>
    <row r="5223" spans="1:14" x14ac:dyDescent="0.25">
      <c r="A5223" s="5" t="s">
        <v>1724</v>
      </c>
      <c r="B5223" s="5" t="s">
        <v>25</v>
      </c>
      <c r="C5223" s="5" t="s">
        <v>26</v>
      </c>
      <c r="D5223" s="5" t="s">
        <v>27</v>
      </c>
      <c r="E5223" s="6">
        <v>75.53</v>
      </c>
      <c r="F5223" s="6">
        <v>0</v>
      </c>
      <c r="G5223" s="6">
        <v>75.53</v>
      </c>
      <c r="H5223" s="6">
        <v>0</v>
      </c>
      <c r="I5223" s="6">
        <v>75.53</v>
      </c>
      <c r="J5223" s="6">
        <v>0</v>
      </c>
      <c r="K5223" s="6">
        <v>0</v>
      </c>
      <c r="L5223" s="6">
        <v>0</v>
      </c>
      <c r="M5223" s="6">
        <v>0</v>
      </c>
      <c r="N5223" s="6">
        <v>0</v>
      </c>
    </row>
    <row r="5224" spans="1:14" x14ac:dyDescent="0.25">
      <c r="A5224" s="5" t="s">
        <v>1724</v>
      </c>
      <c r="B5224" s="5" t="s">
        <v>258</v>
      </c>
      <c r="C5224" s="5" t="s">
        <v>33</v>
      </c>
      <c r="D5224" s="5" t="s">
        <v>27</v>
      </c>
      <c r="E5224" s="6">
        <v>24.65</v>
      </c>
      <c r="F5224" s="6">
        <v>0</v>
      </c>
      <c r="G5224" s="6">
        <v>24.65</v>
      </c>
      <c r="H5224" s="6">
        <v>25</v>
      </c>
      <c r="I5224" s="6">
        <v>-0.35000000000000142</v>
      </c>
      <c r="J5224" s="6">
        <v>2.1</v>
      </c>
      <c r="K5224" s="6">
        <v>0</v>
      </c>
      <c r="L5224" s="6">
        <v>2.1</v>
      </c>
      <c r="M5224" s="6">
        <v>2.129</v>
      </c>
      <c r="N5224" s="6">
        <v>-2.8999999999999915E-2</v>
      </c>
    </row>
    <row r="5225" spans="1:14" x14ac:dyDescent="0.25">
      <c r="A5225" s="5" t="s">
        <v>1724</v>
      </c>
      <c r="B5225" s="5" t="s">
        <v>259</v>
      </c>
      <c r="C5225" s="5" t="s">
        <v>33</v>
      </c>
      <c r="D5225" s="5" t="s">
        <v>27</v>
      </c>
      <c r="E5225" s="6">
        <v>63.29</v>
      </c>
      <c r="F5225" s="6">
        <v>0</v>
      </c>
      <c r="G5225" s="6">
        <v>63.29</v>
      </c>
      <c r="H5225" s="6">
        <v>64.180000000000007</v>
      </c>
      <c r="I5225" s="6">
        <v>-0.89000000000000767</v>
      </c>
      <c r="J5225" s="6">
        <v>2.1</v>
      </c>
      <c r="K5225" s="6">
        <v>0</v>
      </c>
      <c r="L5225" s="6">
        <v>2.1</v>
      </c>
      <c r="M5225" s="6">
        <v>2.129</v>
      </c>
      <c r="N5225" s="6">
        <v>-2.8999999999999915E-2</v>
      </c>
    </row>
    <row r="5226" spans="1:14" x14ac:dyDescent="0.25">
      <c r="A5226" s="5" t="s">
        <v>1724</v>
      </c>
      <c r="B5226" s="5" t="s">
        <v>260</v>
      </c>
      <c r="C5226" s="5" t="s">
        <v>33</v>
      </c>
      <c r="D5226" s="5" t="s">
        <v>27</v>
      </c>
      <c r="E5226" s="6">
        <v>2109.4499999999998</v>
      </c>
      <c r="F5226" s="6">
        <v>0</v>
      </c>
      <c r="G5226" s="6">
        <v>2109.4499999999998</v>
      </c>
      <c r="H5226" s="6">
        <v>2138.58</v>
      </c>
      <c r="I5226" s="6">
        <v>-29.130000000000109</v>
      </c>
      <c r="J5226" s="6">
        <v>21</v>
      </c>
      <c r="K5226" s="6">
        <v>0</v>
      </c>
      <c r="L5226" s="6">
        <v>21</v>
      </c>
      <c r="M5226" s="6">
        <v>21.29</v>
      </c>
      <c r="N5226" s="6">
        <v>-0.28999999999999915</v>
      </c>
    </row>
    <row r="5227" spans="1:14" x14ac:dyDescent="0.25">
      <c r="A5227" s="5" t="s">
        <v>1724</v>
      </c>
      <c r="B5227" s="5" t="s">
        <v>284</v>
      </c>
      <c r="C5227" s="5" t="s">
        <v>39</v>
      </c>
      <c r="D5227" s="5" t="s">
        <v>43</v>
      </c>
      <c r="E5227" s="6">
        <v>-10238.98</v>
      </c>
      <c r="F5227" s="6">
        <v>0</v>
      </c>
      <c r="G5227" s="6">
        <v>-10238.98</v>
      </c>
      <c r="H5227" s="6">
        <v>-10238.950000000001</v>
      </c>
      <c r="I5227" s="6">
        <v>-2.9999999998835847E-2</v>
      </c>
      <c r="J5227" s="6">
        <v>-9900</v>
      </c>
      <c r="K5227" s="6">
        <v>0</v>
      </c>
      <c r="L5227" s="6">
        <v>-9900</v>
      </c>
      <c r="M5227" s="6">
        <v>-9900</v>
      </c>
      <c r="N5227" s="6">
        <v>0</v>
      </c>
    </row>
    <row r="5228" spans="1:14" x14ac:dyDescent="0.25">
      <c r="A5228" s="5" t="s">
        <v>1724</v>
      </c>
      <c r="B5228" s="5" t="s">
        <v>266</v>
      </c>
      <c r="C5228" s="5" t="s">
        <v>42</v>
      </c>
      <c r="D5228" s="5" t="s">
        <v>43</v>
      </c>
      <c r="E5228" s="6">
        <v>789.56</v>
      </c>
      <c r="F5228" s="6">
        <v>788.83629191321495</v>
      </c>
      <c r="G5228" s="6">
        <v>0.72370808678499543</v>
      </c>
      <c r="H5228" s="6">
        <v>799.88</v>
      </c>
      <c r="I5228" s="6">
        <v>-10.32000000000005</v>
      </c>
      <c r="J5228" s="6">
        <v>1635</v>
      </c>
      <c r="K5228" s="6">
        <v>1633.4999999999998</v>
      </c>
      <c r="L5228" s="6">
        <v>1.5000000000002274</v>
      </c>
      <c r="M5228" s="6">
        <v>1656.3689999999999</v>
      </c>
      <c r="N5228" s="6">
        <v>-21.368999999999915</v>
      </c>
    </row>
    <row r="5229" spans="1:14" x14ac:dyDescent="0.25">
      <c r="A5229" s="5" t="s">
        <v>1724</v>
      </c>
      <c r="B5229" s="5" t="s">
        <v>456</v>
      </c>
      <c r="C5229" s="5" t="s">
        <v>42</v>
      </c>
      <c r="D5229" s="5" t="s">
        <v>43</v>
      </c>
      <c r="E5229" s="6">
        <v>7176.5</v>
      </c>
      <c r="F5229" s="6">
        <v>7104.7389162561576</v>
      </c>
      <c r="G5229" s="6">
        <v>71.761083743842391</v>
      </c>
      <c r="H5229" s="6">
        <v>7211.31</v>
      </c>
      <c r="I5229" s="6">
        <v>-34.8100000000004</v>
      </c>
      <c r="J5229" s="6">
        <v>10000</v>
      </c>
      <c r="K5229" s="6">
        <v>9900</v>
      </c>
      <c r="L5229" s="6">
        <v>100</v>
      </c>
      <c r="M5229" s="6">
        <v>10048.5</v>
      </c>
      <c r="N5229" s="6">
        <v>-48.5</v>
      </c>
    </row>
    <row r="5230" spans="1:14" x14ac:dyDescent="0.25">
      <c r="A5230" s="5" t="s">
        <v>1725</v>
      </c>
      <c r="B5230" s="5" t="s">
        <v>25</v>
      </c>
      <c r="C5230" s="5" t="s">
        <v>26</v>
      </c>
      <c r="D5230" s="5" t="s">
        <v>27</v>
      </c>
      <c r="E5230" s="6">
        <v>196.72</v>
      </c>
      <c r="F5230" s="6">
        <v>0</v>
      </c>
      <c r="G5230" s="6">
        <v>196.72</v>
      </c>
      <c r="H5230" s="6">
        <v>0</v>
      </c>
      <c r="I5230" s="6">
        <v>196.72</v>
      </c>
      <c r="J5230" s="6">
        <v>0</v>
      </c>
      <c r="K5230" s="6">
        <v>0</v>
      </c>
      <c r="L5230" s="6">
        <v>0</v>
      </c>
      <c r="M5230" s="6">
        <v>0</v>
      </c>
      <c r="N5230" s="6">
        <v>0</v>
      </c>
    </row>
    <row r="5231" spans="1:14" x14ac:dyDescent="0.25">
      <c r="A5231" s="5" t="s">
        <v>1725</v>
      </c>
      <c r="B5231" s="5" t="s">
        <v>258</v>
      </c>
      <c r="C5231" s="5" t="s">
        <v>33</v>
      </c>
      <c r="D5231" s="5" t="s">
        <v>27</v>
      </c>
      <c r="E5231" s="6">
        <v>44.32</v>
      </c>
      <c r="F5231" s="6">
        <v>0</v>
      </c>
      <c r="G5231" s="6">
        <v>44.32</v>
      </c>
      <c r="H5231" s="6">
        <v>44.31</v>
      </c>
      <c r="I5231" s="6">
        <v>9.9999999999980105E-3</v>
      </c>
      <c r="J5231" s="6">
        <v>3.7749999999999999</v>
      </c>
      <c r="K5231" s="6">
        <v>0</v>
      </c>
      <c r="L5231" s="6">
        <v>3.7749999999999999</v>
      </c>
      <c r="M5231" s="6">
        <v>3.7749999999999999</v>
      </c>
      <c r="N5231" s="6">
        <v>0</v>
      </c>
    </row>
    <row r="5232" spans="1:14" x14ac:dyDescent="0.25">
      <c r="A5232" s="5" t="s">
        <v>1725</v>
      </c>
      <c r="B5232" s="5" t="s">
        <v>259</v>
      </c>
      <c r="C5232" s="5" t="s">
        <v>33</v>
      </c>
      <c r="D5232" s="5" t="s">
        <v>27</v>
      </c>
      <c r="E5232" s="6">
        <v>113.78</v>
      </c>
      <c r="F5232" s="6">
        <v>0</v>
      </c>
      <c r="G5232" s="6">
        <v>113.78</v>
      </c>
      <c r="H5232" s="6">
        <v>113.78</v>
      </c>
      <c r="I5232" s="6">
        <v>0</v>
      </c>
      <c r="J5232" s="6">
        <v>3.7749999999999999</v>
      </c>
      <c r="K5232" s="6">
        <v>0</v>
      </c>
      <c r="L5232" s="6">
        <v>3.7749999999999999</v>
      </c>
      <c r="M5232" s="6">
        <v>3.7749999999999999</v>
      </c>
      <c r="N5232" s="6">
        <v>0</v>
      </c>
    </row>
    <row r="5233" spans="1:14" x14ac:dyDescent="0.25">
      <c r="A5233" s="5" t="s">
        <v>1725</v>
      </c>
      <c r="B5233" s="5" t="s">
        <v>260</v>
      </c>
      <c r="C5233" s="5" t="s">
        <v>33</v>
      </c>
      <c r="D5233" s="5" t="s">
        <v>27</v>
      </c>
      <c r="E5233" s="6">
        <v>3791.99</v>
      </c>
      <c r="F5233" s="6">
        <v>0</v>
      </c>
      <c r="G5233" s="6">
        <v>3791.99</v>
      </c>
      <c r="H5233" s="6">
        <v>3791.12</v>
      </c>
      <c r="I5233" s="6">
        <v>0.86999999999989086</v>
      </c>
      <c r="J5233" s="6">
        <v>37.75</v>
      </c>
      <c r="K5233" s="6">
        <v>0</v>
      </c>
      <c r="L5233" s="6">
        <v>37.75</v>
      </c>
      <c r="M5233" s="6">
        <v>37.741</v>
      </c>
      <c r="N5233" s="6">
        <v>9.0000000000003411E-3</v>
      </c>
    </row>
    <row r="5234" spans="1:14" x14ac:dyDescent="0.25">
      <c r="A5234" s="5" t="s">
        <v>1725</v>
      </c>
      <c r="B5234" s="5" t="s">
        <v>48</v>
      </c>
      <c r="C5234" s="5" t="s">
        <v>39</v>
      </c>
      <c r="D5234" s="5" t="s">
        <v>43</v>
      </c>
      <c r="E5234" s="6">
        <v>-17449.439999999999</v>
      </c>
      <c r="F5234" s="6">
        <v>0</v>
      </c>
      <c r="G5234" s="6">
        <v>-17449.439999999999</v>
      </c>
      <c r="H5234" s="6">
        <v>-17449.37</v>
      </c>
      <c r="I5234" s="6">
        <v>-6.9999999999708962E-2</v>
      </c>
      <c r="J5234" s="6">
        <v>-17550</v>
      </c>
      <c r="K5234" s="6">
        <v>0</v>
      </c>
      <c r="L5234" s="6">
        <v>-17550</v>
      </c>
      <c r="M5234" s="6">
        <v>-17550</v>
      </c>
      <c r="N5234" s="6">
        <v>0</v>
      </c>
    </row>
    <row r="5235" spans="1:14" x14ac:dyDescent="0.25">
      <c r="A5235" s="5" t="s">
        <v>1725</v>
      </c>
      <c r="B5235" s="5" t="s">
        <v>266</v>
      </c>
      <c r="C5235" s="5" t="s">
        <v>42</v>
      </c>
      <c r="D5235" s="5" t="s">
        <v>43</v>
      </c>
      <c r="E5235" s="6">
        <v>1398.99</v>
      </c>
      <c r="F5235" s="6">
        <v>1398.3826429980274</v>
      </c>
      <c r="G5235" s="6">
        <v>0.60735700197255937</v>
      </c>
      <c r="H5235" s="6">
        <v>1417.96</v>
      </c>
      <c r="I5235" s="6">
        <v>-18.970000000000027</v>
      </c>
      <c r="J5235" s="6">
        <v>2897</v>
      </c>
      <c r="K5235" s="6">
        <v>2895.749506903353</v>
      </c>
      <c r="L5235" s="6">
        <v>1.2504930966470056</v>
      </c>
      <c r="M5235" s="6">
        <v>2936.29</v>
      </c>
      <c r="N5235" s="6">
        <v>-39.289999999999964</v>
      </c>
    </row>
    <row r="5236" spans="1:14" x14ac:dyDescent="0.25">
      <c r="A5236" s="5" t="s">
        <v>1725</v>
      </c>
      <c r="B5236" s="5" t="s">
        <v>267</v>
      </c>
      <c r="C5236" s="5" t="s">
        <v>42</v>
      </c>
      <c r="D5236" s="5" t="s">
        <v>43</v>
      </c>
      <c r="E5236" s="6">
        <v>11903.64</v>
      </c>
      <c r="F5236" s="6">
        <v>11903.635467980295</v>
      </c>
      <c r="G5236" s="6">
        <v>4.5320197041291976E-3</v>
      </c>
      <c r="H5236" s="6">
        <v>12082.19</v>
      </c>
      <c r="I5236" s="6">
        <v>-178.55000000000109</v>
      </c>
      <c r="J5236" s="6">
        <v>17550</v>
      </c>
      <c r="K5236" s="6">
        <v>17550</v>
      </c>
      <c r="L5236" s="6">
        <v>0</v>
      </c>
      <c r="M5236" s="6">
        <v>17813.25</v>
      </c>
      <c r="N5236" s="6">
        <v>-263.25</v>
      </c>
    </row>
    <row r="5237" spans="1:14" x14ac:dyDescent="0.25">
      <c r="A5237" s="5" t="s">
        <v>1726</v>
      </c>
      <c r="B5237" s="5" t="s">
        <v>25</v>
      </c>
      <c r="C5237" s="5" t="s">
        <v>26</v>
      </c>
      <c r="D5237" s="5" t="s">
        <v>27</v>
      </c>
      <c r="E5237" s="6">
        <v>-1680.19</v>
      </c>
      <c r="F5237" s="6">
        <v>0</v>
      </c>
      <c r="G5237" s="6">
        <v>-1680.19</v>
      </c>
      <c r="H5237" s="6">
        <v>0</v>
      </c>
      <c r="I5237" s="6">
        <v>-1680.19</v>
      </c>
      <c r="J5237" s="6">
        <v>0</v>
      </c>
      <c r="K5237" s="6">
        <v>0</v>
      </c>
      <c r="L5237" s="6">
        <v>0</v>
      </c>
      <c r="M5237" s="6">
        <v>0</v>
      </c>
      <c r="N5237" s="6">
        <v>0</v>
      </c>
    </row>
    <row r="5238" spans="1:14" x14ac:dyDescent="0.25">
      <c r="A5238" s="5" t="s">
        <v>1726</v>
      </c>
      <c r="B5238" s="5" t="s">
        <v>258</v>
      </c>
      <c r="C5238" s="5" t="s">
        <v>33</v>
      </c>
      <c r="D5238" s="5" t="s">
        <v>27</v>
      </c>
      <c r="E5238" s="6">
        <v>86.29</v>
      </c>
      <c r="F5238" s="6">
        <v>0</v>
      </c>
      <c r="G5238" s="6">
        <v>86.29</v>
      </c>
      <c r="H5238" s="6">
        <v>84.54</v>
      </c>
      <c r="I5238" s="6">
        <v>1.75</v>
      </c>
      <c r="J5238" s="6">
        <v>7.35</v>
      </c>
      <c r="K5238" s="6">
        <v>0</v>
      </c>
      <c r="L5238" s="6">
        <v>7.35</v>
      </c>
      <c r="M5238" s="6">
        <v>7.202</v>
      </c>
      <c r="N5238" s="6">
        <v>0.14799999999999969</v>
      </c>
    </row>
    <row r="5239" spans="1:14" x14ac:dyDescent="0.25">
      <c r="A5239" s="5" t="s">
        <v>1726</v>
      </c>
      <c r="B5239" s="5" t="s">
        <v>259</v>
      </c>
      <c r="C5239" s="5" t="s">
        <v>33</v>
      </c>
      <c r="D5239" s="5" t="s">
        <v>27</v>
      </c>
      <c r="E5239" s="6">
        <v>221.53</v>
      </c>
      <c r="F5239" s="6">
        <v>0</v>
      </c>
      <c r="G5239" s="6">
        <v>221.53</v>
      </c>
      <c r="H5239" s="6">
        <v>217.05</v>
      </c>
      <c r="I5239" s="6">
        <v>4.4799999999999898</v>
      </c>
      <c r="J5239" s="6">
        <v>7.35</v>
      </c>
      <c r="K5239" s="6">
        <v>0</v>
      </c>
      <c r="L5239" s="6">
        <v>7.35</v>
      </c>
      <c r="M5239" s="6">
        <v>7.202</v>
      </c>
      <c r="N5239" s="6">
        <v>0.14799999999999969</v>
      </c>
    </row>
    <row r="5240" spans="1:14" x14ac:dyDescent="0.25">
      <c r="A5240" s="5" t="s">
        <v>1726</v>
      </c>
      <c r="B5240" s="5" t="s">
        <v>260</v>
      </c>
      <c r="C5240" s="5" t="s">
        <v>33</v>
      </c>
      <c r="D5240" s="5" t="s">
        <v>27</v>
      </c>
      <c r="E5240" s="6">
        <v>7383.08</v>
      </c>
      <c r="F5240" s="6">
        <v>0</v>
      </c>
      <c r="G5240" s="6">
        <v>7383.08</v>
      </c>
      <c r="H5240" s="6">
        <v>7232.28</v>
      </c>
      <c r="I5240" s="6">
        <v>150.80000000000018</v>
      </c>
      <c r="J5240" s="6">
        <v>73.5</v>
      </c>
      <c r="K5240" s="6">
        <v>0</v>
      </c>
      <c r="L5240" s="6">
        <v>73.5</v>
      </c>
      <c r="M5240" s="6">
        <v>71.998999999999995</v>
      </c>
      <c r="N5240" s="6">
        <v>1.5010000000000048</v>
      </c>
    </row>
    <row r="5241" spans="1:14" x14ac:dyDescent="0.25">
      <c r="A5241" s="5" t="s">
        <v>1726</v>
      </c>
      <c r="B5241" s="5" t="s">
        <v>1535</v>
      </c>
      <c r="C5241" s="5" t="s">
        <v>39</v>
      </c>
      <c r="D5241" s="5" t="s">
        <v>43</v>
      </c>
      <c r="E5241" s="6">
        <v>-44104.21</v>
      </c>
      <c r="F5241" s="6">
        <v>0</v>
      </c>
      <c r="G5241" s="6">
        <v>-44104.21</v>
      </c>
      <c r="H5241" s="6">
        <v>-44104.04</v>
      </c>
      <c r="I5241" s="6">
        <v>-0.16999999999825377</v>
      </c>
      <c r="J5241" s="6">
        <v>-33480</v>
      </c>
      <c r="K5241" s="6">
        <v>0</v>
      </c>
      <c r="L5241" s="6">
        <v>-33480</v>
      </c>
      <c r="M5241" s="6">
        <v>-33480</v>
      </c>
      <c r="N5241" s="6">
        <v>0</v>
      </c>
    </row>
    <row r="5242" spans="1:14" x14ac:dyDescent="0.25">
      <c r="A5242" s="5" t="s">
        <v>1726</v>
      </c>
      <c r="B5242" s="5" t="s">
        <v>1570</v>
      </c>
      <c r="C5242" s="5" t="s">
        <v>42</v>
      </c>
      <c r="D5242" s="5" t="s">
        <v>43</v>
      </c>
      <c r="E5242" s="6">
        <v>6580.7</v>
      </c>
      <c r="F5242" s="6">
        <v>6573.7968441814592</v>
      </c>
      <c r="G5242" s="6">
        <v>6.9031558185406539</v>
      </c>
      <c r="H5242" s="6">
        <v>6665.83</v>
      </c>
      <c r="I5242" s="6">
        <v>-85.130000000000109</v>
      </c>
      <c r="J5242" s="6">
        <v>5530</v>
      </c>
      <c r="K5242" s="6">
        <v>5524.2001972386588</v>
      </c>
      <c r="L5242" s="6">
        <v>5.7998027613411978</v>
      </c>
      <c r="M5242" s="6">
        <v>5601.5389999999998</v>
      </c>
      <c r="N5242" s="6">
        <v>-71.53899999999976</v>
      </c>
    </row>
    <row r="5243" spans="1:14" x14ac:dyDescent="0.25">
      <c r="A5243" s="5" t="s">
        <v>1726</v>
      </c>
      <c r="B5243" s="5" t="s">
        <v>1571</v>
      </c>
      <c r="C5243" s="5" t="s">
        <v>42</v>
      </c>
      <c r="D5243" s="5" t="s">
        <v>43</v>
      </c>
      <c r="E5243" s="6">
        <v>31512.799999999999</v>
      </c>
      <c r="F5243" s="6">
        <v>29462.403940886699</v>
      </c>
      <c r="G5243" s="6">
        <v>2050.3960591133</v>
      </c>
      <c r="H5243" s="6">
        <v>29904.34</v>
      </c>
      <c r="I5243" s="6">
        <v>1608.4599999999991</v>
      </c>
      <c r="J5243" s="6">
        <v>35810</v>
      </c>
      <c r="K5243" s="6">
        <v>33479.999999999993</v>
      </c>
      <c r="L5243" s="6">
        <v>2330.0000000000073</v>
      </c>
      <c r="M5243" s="6">
        <v>33982.199999999997</v>
      </c>
      <c r="N5243" s="6">
        <v>1827.8000000000029</v>
      </c>
    </row>
    <row r="5244" spans="1:14" x14ac:dyDescent="0.25">
      <c r="A5244" s="5" t="s">
        <v>1727</v>
      </c>
      <c r="B5244" s="5" t="s">
        <v>25</v>
      </c>
      <c r="C5244" s="5" t="s">
        <v>26</v>
      </c>
      <c r="D5244" s="5" t="s">
        <v>27</v>
      </c>
      <c r="E5244" s="6">
        <v>2037.27</v>
      </c>
      <c r="F5244" s="6">
        <v>0</v>
      </c>
      <c r="G5244" s="6">
        <v>2037.27</v>
      </c>
      <c r="H5244" s="6">
        <v>0</v>
      </c>
      <c r="I5244" s="6">
        <v>2037.27</v>
      </c>
      <c r="J5244" s="6">
        <v>0</v>
      </c>
      <c r="K5244" s="6">
        <v>0</v>
      </c>
      <c r="L5244" s="6">
        <v>0</v>
      </c>
      <c r="M5244" s="6">
        <v>0</v>
      </c>
      <c r="N5244" s="6">
        <v>0</v>
      </c>
    </row>
    <row r="5245" spans="1:14" x14ac:dyDescent="0.25">
      <c r="A5245" s="5" t="s">
        <v>1727</v>
      </c>
      <c r="B5245" s="5" t="s">
        <v>258</v>
      </c>
      <c r="C5245" s="5" t="s">
        <v>33</v>
      </c>
      <c r="D5245" s="5" t="s">
        <v>27</v>
      </c>
      <c r="E5245" s="6">
        <v>263.45</v>
      </c>
      <c r="F5245" s="6">
        <v>0</v>
      </c>
      <c r="G5245" s="6">
        <v>263.45</v>
      </c>
      <c r="H5245" s="6">
        <v>275.43</v>
      </c>
      <c r="I5245" s="6">
        <v>-11.980000000000018</v>
      </c>
      <c r="J5245" s="6">
        <v>22.44</v>
      </c>
      <c r="K5245" s="6">
        <v>0</v>
      </c>
      <c r="L5245" s="6">
        <v>22.44</v>
      </c>
      <c r="M5245" s="6">
        <v>23.463000000000001</v>
      </c>
      <c r="N5245" s="6">
        <v>-1.0229999999999997</v>
      </c>
    </row>
    <row r="5246" spans="1:14" x14ac:dyDescent="0.25">
      <c r="A5246" s="5" t="s">
        <v>1727</v>
      </c>
      <c r="B5246" s="5" t="s">
        <v>259</v>
      </c>
      <c r="C5246" s="5" t="s">
        <v>33</v>
      </c>
      <c r="D5246" s="5" t="s">
        <v>27</v>
      </c>
      <c r="E5246" s="6">
        <v>676.34</v>
      </c>
      <c r="F5246" s="6">
        <v>0</v>
      </c>
      <c r="G5246" s="6">
        <v>676.34</v>
      </c>
      <c r="H5246" s="6">
        <v>707.17</v>
      </c>
      <c r="I5246" s="6">
        <v>-30.829999999999927</v>
      </c>
      <c r="J5246" s="6">
        <v>22.44</v>
      </c>
      <c r="K5246" s="6">
        <v>0</v>
      </c>
      <c r="L5246" s="6">
        <v>22.44</v>
      </c>
      <c r="M5246" s="6">
        <v>23.463000000000001</v>
      </c>
      <c r="N5246" s="6">
        <v>-1.0229999999999997</v>
      </c>
    </row>
    <row r="5247" spans="1:14" x14ac:dyDescent="0.25">
      <c r="A5247" s="5" t="s">
        <v>1727</v>
      </c>
      <c r="B5247" s="5" t="s">
        <v>260</v>
      </c>
      <c r="C5247" s="5" t="s">
        <v>33</v>
      </c>
      <c r="D5247" s="5" t="s">
        <v>27</v>
      </c>
      <c r="E5247" s="6">
        <v>22540.98</v>
      </c>
      <c r="F5247" s="6">
        <v>0</v>
      </c>
      <c r="G5247" s="6">
        <v>22540.98</v>
      </c>
      <c r="H5247" s="6">
        <v>23563.24</v>
      </c>
      <c r="I5247" s="6">
        <v>-1022.260000000002</v>
      </c>
      <c r="J5247" s="6">
        <v>224.4</v>
      </c>
      <c r="K5247" s="6">
        <v>0</v>
      </c>
      <c r="L5247" s="6">
        <v>224.4</v>
      </c>
      <c r="M5247" s="6">
        <v>234.577</v>
      </c>
      <c r="N5247" s="6">
        <v>-10.176999999999992</v>
      </c>
    </row>
    <row r="5248" spans="1:14" x14ac:dyDescent="0.25">
      <c r="A5248" s="5" t="s">
        <v>1727</v>
      </c>
      <c r="B5248" s="5" t="s">
        <v>1535</v>
      </c>
      <c r="C5248" s="5" t="s">
        <v>39</v>
      </c>
      <c r="D5248" s="5" t="s">
        <v>43</v>
      </c>
      <c r="E5248" s="6">
        <v>-150514.04</v>
      </c>
      <c r="F5248" s="6">
        <v>0</v>
      </c>
      <c r="G5248" s="6">
        <v>-150514.04</v>
      </c>
      <c r="H5248" s="6">
        <v>-150513.93</v>
      </c>
      <c r="I5248" s="6">
        <v>-0.11000000001513399</v>
      </c>
      <c r="J5248" s="6">
        <v>-109080</v>
      </c>
      <c r="K5248" s="6">
        <v>0</v>
      </c>
      <c r="L5248" s="6">
        <v>-109080</v>
      </c>
      <c r="M5248" s="6">
        <v>-109080</v>
      </c>
      <c r="N5248" s="6">
        <v>0</v>
      </c>
    </row>
    <row r="5249" spans="1:14" x14ac:dyDescent="0.25">
      <c r="A5249" s="5" t="s">
        <v>1727</v>
      </c>
      <c r="B5249" s="5" t="s">
        <v>1570</v>
      </c>
      <c r="C5249" s="5" t="s">
        <v>42</v>
      </c>
      <c r="D5249" s="5" t="s">
        <v>43</v>
      </c>
      <c r="E5249" s="6">
        <v>21420</v>
      </c>
      <c r="F5249" s="6">
        <v>21417.859960552269</v>
      </c>
      <c r="G5249" s="6">
        <v>2.1400394477313966</v>
      </c>
      <c r="H5249" s="6">
        <v>21717.71</v>
      </c>
      <c r="I5249" s="6">
        <v>-297.70999999999913</v>
      </c>
      <c r="J5249" s="6">
        <v>18000</v>
      </c>
      <c r="K5249" s="6">
        <v>17998.200197238657</v>
      </c>
      <c r="L5249" s="6">
        <v>1.7998027613430168</v>
      </c>
      <c r="M5249" s="6">
        <v>18250.174999999999</v>
      </c>
      <c r="N5249" s="6">
        <v>-250.17499999999927</v>
      </c>
    </row>
    <row r="5250" spans="1:14" x14ac:dyDescent="0.25">
      <c r="A5250" s="5" t="s">
        <v>1727</v>
      </c>
      <c r="B5250" s="5" t="s">
        <v>1571</v>
      </c>
      <c r="C5250" s="5" t="s">
        <v>42</v>
      </c>
      <c r="D5250" s="5" t="s">
        <v>43</v>
      </c>
      <c r="E5250" s="6">
        <v>103576</v>
      </c>
      <c r="F5250" s="6">
        <v>102709.72413793103</v>
      </c>
      <c r="G5250" s="6">
        <v>866.27586206897104</v>
      </c>
      <c r="H5250" s="6">
        <v>104250.37</v>
      </c>
      <c r="I5250" s="6">
        <v>-674.36999999999534</v>
      </c>
      <c r="J5250" s="6">
        <v>110000</v>
      </c>
      <c r="K5250" s="6">
        <v>109080</v>
      </c>
      <c r="L5250" s="6">
        <v>920</v>
      </c>
      <c r="M5250" s="6">
        <v>110716.2</v>
      </c>
      <c r="N5250" s="6">
        <v>-716.19999999999709</v>
      </c>
    </row>
    <row r="5251" spans="1:14" x14ac:dyDescent="0.25">
      <c r="A5251" s="5" t="s">
        <v>1728</v>
      </c>
      <c r="B5251" s="5" t="s">
        <v>25</v>
      </c>
      <c r="C5251" s="5" t="s">
        <v>26</v>
      </c>
      <c r="D5251" s="5" t="s">
        <v>27</v>
      </c>
      <c r="E5251" s="6">
        <v>-2036.1</v>
      </c>
      <c r="F5251" s="6">
        <v>0</v>
      </c>
      <c r="G5251" s="6">
        <v>-2036.1</v>
      </c>
      <c r="H5251" s="6">
        <v>0</v>
      </c>
      <c r="I5251" s="6">
        <v>-2036.1</v>
      </c>
      <c r="J5251" s="6">
        <v>0</v>
      </c>
      <c r="K5251" s="6">
        <v>0</v>
      </c>
      <c r="L5251" s="6">
        <v>0</v>
      </c>
      <c r="M5251" s="6">
        <v>0</v>
      </c>
      <c r="N5251" s="6">
        <v>0</v>
      </c>
    </row>
    <row r="5252" spans="1:14" x14ac:dyDescent="0.25">
      <c r="A5252" s="5" t="s">
        <v>1728</v>
      </c>
      <c r="B5252" s="5" t="s">
        <v>258</v>
      </c>
      <c r="C5252" s="5" t="s">
        <v>33</v>
      </c>
      <c r="D5252" s="5" t="s">
        <v>27</v>
      </c>
      <c r="E5252" s="6">
        <v>322.14999999999998</v>
      </c>
      <c r="F5252" s="6">
        <v>0</v>
      </c>
      <c r="G5252" s="6">
        <v>322.14999999999998</v>
      </c>
      <c r="H5252" s="6">
        <v>339.51</v>
      </c>
      <c r="I5252" s="6">
        <v>-17.360000000000014</v>
      </c>
      <c r="J5252" s="6">
        <v>27.44</v>
      </c>
      <c r="K5252" s="6">
        <v>0</v>
      </c>
      <c r="L5252" s="6">
        <v>27.44</v>
      </c>
      <c r="M5252" s="6">
        <v>28.922000000000001</v>
      </c>
      <c r="N5252" s="6">
        <v>-1.4819999999999993</v>
      </c>
    </row>
    <row r="5253" spans="1:14" x14ac:dyDescent="0.25">
      <c r="A5253" s="5" t="s">
        <v>1728</v>
      </c>
      <c r="B5253" s="5" t="s">
        <v>259</v>
      </c>
      <c r="C5253" s="5" t="s">
        <v>33</v>
      </c>
      <c r="D5253" s="5" t="s">
        <v>27</v>
      </c>
      <c r="E5253" s="6">
        <v>827.04</v>
      </c>
      <c r="F5253" s="6">
        <v>0</v>
      </c>
      <c r="G5253" s="6">
        <v>827.04</v>
      </c>
      <c r="H5253" s="6">
        <v>871.7</v>
      </c>
      <c r="I5253" s="6">
        <v>-44.660000000000082</v>
      </c>
      <c r="J5253" s="6">
        <v>27.44</v>
      </c>
      <c r="K5253" s="6">
        <v>0</v>
      </c>
      <c r="L5253" s="6">
        <v>27.44</v>
      </c>
      <c r="M5253" s="6">
        <v>28.922000000000001</v>
      </c>
      <c r="N5253" s="6">
        <v>-1.4819999999999993</v>
      </c>
    </row>
    <row r="5254" spans="1:14" x14ac:dyDescent="0.25">
      <c r="A5254" s="5" t="s">
        <v>1728</v>
      </c>
      <c r="B5254" s="5" t="s">
        <v>260</v>
      </c>
      <c r="C5254" s="5" t="s">
        <v>33</v>
      </c>
      <c r="D5254" s="5" t="s">
        <v>27</v>
      </c>
      <c r="E5254" s="6">
        <v>27563.48</v>
      </c>
      <c r="F5254" s="6">
        <v>0</v>
      </c>
      <c r="G5254" s="6">
        <v>27563.48</v>
      </c>
      <c r="H5254" s="6">
        <v>29045.78</v>
      </c>
      <c r="I5254" s="6">
        <v>-1482.2999999999993</v>
      </c>
      <c r="J5254" s="6">
        <v>274.39999999999998</v>
      </c>
      <c r="K5254" s="6">
        <v>0</v>
      </c>
      <c r="L5254" s="6">
        <v>274.39999999999998</v>
      </c>
      <c r="M5254" s="6">
        <v>289.15600000000001</v>
      </c>
      <c r="N5254" s="6">
        <v>-14.756000000000029</v>
      </c>
    </row>
    <row r="5255" spans="1:14" x14ac:dyDescent="0.25">
      <c r="A5255" s="5" t="s">
        <v>1728</v>
      </c>
      <c r="B5255" s="5" t="s">
        <v>1535</v>
      </c>
      <c r="C5255" s="5" t="s">
        <v>39</v>
      </c>
      <c r="D5255" s="5" t="s">
        <v>43</v>
      </c>
      <c r="E5255" s="6">
        <v>-185534.63</v>
      </c>
      <c r="F5255" s="6">
        <v>0</v>
      </c>
      <c r="G5255" s="6">
        <v>-185534.63</v>
      </c>
      <c r="H5255" s="6">
        <v>-185534.5</v>
      </c>
      <c r="I5255" s="6">
        <v>-0.13000000000465661</v>
      </c>
      <c r="J5255" s="6">
        <v>-134460</v>
      </c>
      <c r="K5255" s="6">
        <v>0</v>
      </c>
      <c r="L5255" s="6">
        <v>-134460</v>
      </c>
      <c r="M5255" s="6">
        <v>-134460</v>
      </c>
      <c r="N5255" s="6">
        <v>0</v>
      </c>
    </row>
    <row r="5256" spans="1:14" x14ac:dyDescent="0.25">
      <c r="A5256" s="5" t="s">
        <v>1728</v>
      </c>
      <c r="B5256" s="5" t="s">
        <v>1570</v>
      </c>
      <c r="C5256" s="5" t="s">
        <v>42</v>
      </c>
      <c r="D5256" s="5" t="s">
        <v>43</v>
      </c>
      <c r="E5256" s="6">
        <v>31633.77</v>
      </c>
      <c r="F5256" s="6">
        <v>26401.222879684417</v>
      </c>
      <c r="G5256" s="6">
        <v>5232.547120315583</v>
      </c>
      <c r="H5256" s="6">
        <v>26770.84</v>
      </c>
      <c r="I5256" s="6">
        <v>4862.93</v>
      </c>
      <c r="J5256" s="6">
        <v>26583</v>
      </c>
      <c r="K5256" s="6">
        <v>22185.900394477318</v>
      </c>
      <c r="L5256" s="6">
        <v>4397.0996055226824</v>
      </c>
      <c r="M5256" s="6">
        <v>22496.503000000001</v>
      </c>
      <c r="N5256" s="6">
        <v>4086.4969999999994</v>
      </c>
    </row>
    <row r="5257" spans="1:14" x14ac:dyDescent="0.25">
      <c r="A5257" s="5" t="s">
        <v>1728</v>
      </c>
      <c r="B5257" s="5" t="s">
        <v>1571</v>
      </c>
      <c r="C5257" s="5" t="s">
        <v>42</v>
      </c>
      <c r="D5257" s="5" t="s">
        <v>43</v>
      </c>
      <c r="E5257" s="6">
        <v>127224.29</v>
      </c>
      <c r="F5257" s="6">
        <v>126607.53694581281</v>
      </c>
      <c r="G5257" s="6">
        <v>616.75305418718199</v>
      </c>
      <c r="H5257" s="6">
        <v>128506.65</v>
      </c>
      <c r="I5257" s="6">
        <v>-1282.3600000000006</v>
      </c>
      <c r="J5257" s="6">
        <v>135115</v>
      </c>
      <c r="K5257" s="6">
        <v>134460</v>
      </c>
      <c r="L5257" s="6">
        <v>655</v>
      </c>
      <c r="M5257" s="6">
        <v>136476.9</v>
      </c>
      <c r="N5257" s="6">
        <v>-1361.8999999999942</v>
      </c>
    </row>
    <row r="5258" spans="1:14" x14ac:dyDescent="0.25">
      <c r="A5258" s="5" t="s">
        <v>1729</v>
      </c>
      <c r="B5258" s="5" t="s">
        <v>25</v>
      </c>
      <c r="C5258" s="5" t="s">
        <v>26</v>
      </c>
      <c r="D5258" s="5" t="s">
        <v>27</v>
      </c>
      <c r="E5258" s="6">
        <v>56.65</v>
      </c>
      <c r="F5258" s="6">
        <v>0</v>
      </c>
      <c r="G5258" s="6">
        <v>56.65</v>
      </c>
      <c r="H5258" s="6">
        <v>0</v>
      </c>
      <c r="I5258" s="6">
        <v>56.65</v>
      </c>
      <c r="J5258" s="6">
        <v>0</v>
      </c>
      <c r="K5258" s="6">
        <v>0</v>
      </c>
      <c r="L5258" s="6">
        <v>0</v>
      </c>
      <c r="M5258" s="6">
        <v>0</v>
      </c>
      <c r="N5258" s="6">
        <v>0</v>
      </c>
    </row>
    <row r="5259" spans="1:14" x14ac:dyDescent="0.25">
      <c r="A5259" s="5" t="s">
        <v>1729</v>
      </c>
      <c r="B5259" s="5" t="s">
        <v>258</v>
      </c>
      <c r="C5259" s="5" t="s">
        <v>33</v>
      </c>
      <c r="D5259" s="5" t="s">
        <v>27</v>
      </c>
      <c r="E5259" s="6">
        <v>26.42</v>
      </c>
      <c r="F5259" s="6">
        <v>0</v>
      </c>
      <c r="G5259" s="6">
        <v>26.42</v>
      </c>
      <c r="H5259" s="6">
        <v>25.62</v>
      </c>
      <c r="I5259" s="6">
        <v>0.80000000000000071</v>
      </c>
      <c r="J5259" s="6">
        <v>2.25</v>
      </c>
      <c r="K5259" s="6">
        <v>0</v>
      </c>
      <c r="L5259" s="6">
        <v>2.25</v>
      </c>
      <c r="M5259" s="6">
        <v>2.1819999999999999</v>
      </c>
      <c r="N5259" s="6">
        <v>6.800000000000006E-2</v>
      </c>
    </row>
    <row r="5260" spans="1:14" x14ac:dyDescent="0.25">
      <c r="A5260" s="5" t="s">
        <v>1729</v>
      </c>
      <c r="B5260" s="5" t="s">
        <v>259</v>
      </c>
      <c r="C5260" s="5" t="s">
        <v>33</v>
      </c>
      <c r="D5260" s="5" t="s">
        <v>27</v>
      </c>
      <c r="E5260" s="6">
        <v>67.819999999999993</v>
      </c>
      <c r="F5260" s="6">
        <v>0</v>
      </c>
      <c r="G5260" s="6">
        <v>67.819999999999993</v>
      </c>
      <c r="H5260" s="6">
        <v>65.77</v>
      </c>
      <c r="I5260" s="6">
        <v>2.0499999999999972</v>
      </c>
      <c r="J5260" s="6">
        <v>2.25</v>
      </c>
      <c r="K5260" s="6">
        <v>0</v>
      </c>
      <c r="L5260" s="6">
        <v>2.25</v>
      </c>
      <c r="M5260" s="6">
        <v>2.1819999999999999</v>
      </c>
      <c r="N5260" s="6">
        <v>6.800000000000006E-2</v>
      </c>
    </row>
    <row r="5261" spans="1:14" x14ac:dyDescent="0.25">
      <c r="A5261" s="5" t="s">
        <v>1729</v>
      </c>
      <c r="B5261" s="5" t="s">
        <v>260</v>
      </c>
      <c r="C5261" s="5" t="s">
        <v>33</v>
      </c>
      <c r="D5261" s="5" t="s">
        <v>27</v>
      </c>
      <c r="E5261" s="6">
        <v>2260.13</v>
      </c>
      <c r="F5261" s="6">
        <v>0</v>
      </c>
      <c r="G5261" s="6">
        <v>2260.13</v>
      </c>
      <c r="H5261" s="6">
        <v>2191.5</v>
      </c>
      <c r="I5261" s="6">
        <v>68.630000000000109</v>
      </c>
      <c r="J5261" s="6">
        <v>22.5</v>
      </c>
      <c r="K5261" s="6">
        <v>0</v>
      </c>
      <c r="L5261" s="6">
        <v>22.5</v>
      </c>
      <c r="M5261" s="6">
        <v>21.817</v>
      </c>
      <c r="N5261" s="6">
        <v>0.68299999999999983</v>
      </c>
    </row>
    <row r="5262" spans="1:14" x14ac:dyDescent="0.25">
      <c r="A5262" s="5" t="s">
        <v>1729</v>
      </c>
      <c r="B5262" s="5" t="s">
        <v>284</v>
      </c>
      <c r="C5262" s="5" t="s">
        <v>39</v>
      </c>
      <c r="D5262" s="5" t="s">
        <v>43</v>
      </c>
      <c r="E5262" s="6">
        <v>-11009.55</v>
      </c>
      <c r="F5262" s="6">
        <v>0</v>
      </c>
      <c r="G5262" s="6">
        <v>-11009.55</v>
      </c>
      <c r="H5262" s="6">
        <v>-11009.56</v>
      </c>
      <c r="I5262" s="6">
        <v>1.0000000000218279E-2</v>
      </c>
      <c r="J5262" s="6">
        <v>-10145</v>
      </c>
      <c r="K5262" s="6">
        <v>0</v>
      </c>
      <c r="L5262" s="6">
        <v>-10145</v>
      </c>
      <c r="M5262" s="6">
        <v>-10145</v>
      </c>
      <c r="N5262" s="6">
        <v>0</v>
      </c>
    </row>
    <row r="5263" spans="1:14" x14ac:dyDescent="0.25">
      <c r="A5263" s="5" t="s">
        <v>1729</v>
      </c>
      <c r="B5263" s="5" t="s">
        <v>266</v>
      </c>
      <c r="C5263" s="5" t="s">
        <v>42</v>
      </c>
      <c r="D5263" s="5" t="s">
        <v>43</v>
      </c>
      <c r="E5263" s="6">
        <v>808.39</v>
      </c>
      <c r="F5263" s="6">
        <v>808.35305719921098</v>
      </c>
      <c r="G5263" s="6">
        <v>3.6942800789006469E-2</v>
      </c>
      <c r="H5263" s="6">
        <v>819.67</v>
      </c>
      <c r="I5263" s="6">
        <v>-11.279999999999973</v>
      </c>
      <c r="J5263" s="6">
        <v>1674</v>
      </c>
      <c r="K5263" s="6">
        <v>1673.9250493096647</v>
      </c>
      <c r="L5263" s="6">
        <v>7.4950690335299441E-2</v>
      </c>
      <c r="M5263" s="6">
        <v>1697.36</v>
      </c>
      <c r="N5263" s="6">
        <v>-23.3599999999999</v>
      </c>
    </row>
    <row r="5264" spans="1:14" x14ac:dyDescent="0.25">
      <c r="A5264" s="5" t="s">
        <v>1729</v>
      </c>
      <c r="B5264" s="5" t="s">
        <v>456</v>
      </c>
      <c r="C5264" s="5" t="s">
        <v>42</v>
      </c>
      <c r="D5264" s="5" t="s">
        <v>43</v>
      </c>
      <c r="E5264" s="6">
        <v>7790.14</v>
      </c>
      <c r="F5264" s="6">
        <v>7790.1379310344828</v>
      </c>
      <c r="G5264" s="6">
        <v>2.0689655175374355E-3</v>
      </c>
      <c r="H5264" s="6">
        <v>7906.99</v>
      </c>
      <c r="I5264" s="6">
        <v>-116.84999999999945</v>
      </c>
      <c r="J5264" s="6">
        <v>10145</v>
      </c>
      <c r="K5264" s="6">
        <v>10144.999999999998</v>
      </c>
      <c r="L5264" s="6">
        <v>1.8189894035458565E-12</v>
      </c>
      <c r="M5264" s="6">
        <v>10297.174999999999</v>
      </c>
      <c r="N5264" s="6">
        <v>-152.17499999999927</v>
      </c>
    </row>
    <row r="5265" spans="1:14" x14ac:dyDescent="0.25">
      <c r="A5265" s="5" t="s">
        <v>1730</v>
      </c>
      <c r="B5265" s="5" t="s">
        <v>25</v>
      </c>
      <c r="C5265" s="5" t="s">
        <v>26</v>
      </c>
      <c r="D5265" s="5" t="s">
        <v>27</v>
      </c>
      <c r="E5265" s="6">
        <v>452.67</v>
      </c>
      <c r="F5265" s="6">
        <v>0</v>
      </c>
      <c r="G5265" s="6">
        <v>452.67</v>
      </c>
      <c r="H5265" s="6">
        <v>0</v>
      </c>
      <c r="I5265" s="6">
        <v>452.67</v>
      </c>
      <c r="J5265" s="6">
        <v>0</v>
      </c>
      <c r="K5265" s="6">
        <v>0</v>
      </c>
      <c r="L5265" s="6">
        <v>0</v>
      </c>
      <c r="M5265" s="6">
        <v>0</v>
      </c>
      <c r="N5265" s="6">
        <v>0</v>
      </c>
    </row>
    <row r="5266" spans="1:14" x14ac:dyDescent="0.25">
      <c r="A5266" s="5" t="s">
        <v>1730</v>
      </c>
      <c r="B5266" s="5" t="s">
        <v>258</v>
      </c>
      <c r="C5266" s="5" t="s">
        <v>33</v>
      </c>
      <c r="D5266" s="5" t="s">
        <v>27</v>
      </c>
      <c r="E5266" s="6">
        <v>80.709999999999994</v>
      </c>
      <c r="F5266" s="6">
        <v>0</v>
      </c>
      <c r="G5266" s="6">
        <v>80.709999999999994</v>
      </c>
      <c r="H5266" s="6">
        <v>81.459999999999994</v>
      </c>
      <c r="I5266" s="6">
        <v>-0.75</v>
      </c>
      <c r="J5266" s="6">
        <v>6.875</v>
      </c>
      <c r="K5266" s="6">
        <v>0</v>
      </c>
      <c r="L5266" s="6">
        <v>6.875</v>
      </c>
      <c r="M5266" s="6">
        <v>6.9390000000000001</v>
      </c>
      <c r="N5266" s="6">
        <v>-6.4000000000000057E-2</v>
      </c>
    </row>
    <row r="5267" spans="1:14" x14ac:dyDescent="0.25">
      <c r="A5267" s="5" t="s">
        <v>1730</v>
      </c>
      <c r="B5267" s="5" t="s">
        <v>259</v>
      </c>
      <c r="C5267" s="5" t="s">
        <v>33</v>
      </c>
      <c r="D5267" s="5" t="s">
        <v>27</v>
      </c>
      <c r="E5267" s="6">
        <v>207.21</v>
      </c>
      <c r="F5267" s="6">
        <v>0</v>
      </c>
      <c r="G5267" s="6">
        <v>207.21</v>
      </c>
      <c r="H5267" s="6">
        <v>209.14</v>
      </c>
      <c r="I5267" s="6">
        <v>-1.9299999999999784</v>
      </c>
      <c r="J5267" s="6">
        <v>6.875</v>
      </c>
      <c r="K5267" s="6">
        <v>0</v>
      </c>
      <c r="L5267" s="6">
        <v>6.875</v>
      </c>
      <c r="M5267" s="6">
        <v>6.9390000000000001</v>
      </c>
      <c r="N5267" s="6">
        <v>-6.4000000000000057E-2</v>
      </c>
    </row>
    <row r="5268" spans="1:14" x14ac:dyDescent="0.25">
      <c r="A5268" s="5" t="s">
        <v>1730</v>
      </c>
      <c r="B5268" s="5" t="s">
        <v>260</v>
      </c>
      <c r="C5268" s="5" t="s">
        <v>33</v>
      </c>
      <c r="D5268" s="5" t="s">
        <v>27</v>
      </c>
      <c r="E5268" s="6">
        <v>6905.94</v>
      </c>
      <c r="F5268" s="6">
        <v>0</v>
      </c>
      <c r="G5268" s="6">
        <v>6905.94</v>
      </c>
      <c r="H5268" s="6">
        <v>6968.74</v>
      </c>
      <c r="I5268" s="6">
        <v>-62.800000000000182</v>
      </c>
      <c r="J5268" s="6">
        <v>68.75</v>
      </c>
      <c r="K5268" s="6">
        <v>0</v>
      </c>
      <c r="L5268" s="6">
        <v>68.75</v>
      </c>
      <c r="M5268" s="6">
        <v>69.375</v>
      </c>
      <c r="N5268" s="6">
        <v>-0.625</v>
      </c>
    </row>
    <row r="5269" spans="1:14" x14ac:dyDescent="0.25">
      <c r="A5269" s="5" t="s">
        <v>1730</v>
      </c>
      <c r="B5269" s="5" t="s">
        <v>48</v>
      </c>
      <c r="C5269" s="5" t="s">
        <v>39</v>
      </c>
      <c r="D5269" s="5" t="s">
        <v>43</v>
      </c>
      <c r="E5269" s="6">
        <v>-33629.760000000002</v>
      </c>
      <c r="F5269" s="6">
        <v>0</v>
      </c>
      <c r="G5269" s="6">
        <v>-33629.760000000002</v>
      </c>
      <c r="H5269" s="6">
        <v>-33629.699999999997</v>
      </c>
      <c r="I5269" s="6">
        <v>-6.0000000004947651E-2</v>
      </c>
      <c r="J5269" s="6">
        <v>-32260</v>
      </c>
      <c r="K5269" s="6">
        <v>0</v>
      </c>
      <c r="L5269" s="6">
        <v>-32260</v>
      </c>
      <c r="M5269" s="6">
        <v>-32260</v>
      </c>
      <c r="N5269" s="6">
        <v>0</v>
      </c>
    </row>
    <row r="5270" spans="1:14" x14ac:dyDescent="0.25">
      <c r="A5270" s="5" t="s">
        <v>1730</v>
      </c>
      <c r="B5270" s="5" t="s">
        <v>266</v>
      </c>
      <c r="C5270" s="5" t="s">
        <v>42</v>
      </c>
      <c r="D5270" s="5" t="s">
        <v>43</v>
      </c>
      <c r="E5270" s="6">
        <v>2570.5300000000002</v>
      </c>
      <c r="F5270" s="6">
        <v>2570.4832347140036</v>
      </c>
      <c r="G5270" s="6">
        <v>4.6765285996571038E-2</v>
      </c>
      <c r="H5270" s="6">
        <v>2606.4699999999998</v>
      </c>
      <c r="I5270" s="6">
        <v>-35.9399999999996</v>
      </c>
      <c r="J5270" s="6">
        <v>5323</v>
      </c>
      <c r="K5270" s="6">
        <v>5322.9003944773167</v>
      </c>
      <c r="L5270" s="6">
        <v>9.9605522683305026E-2</v>
      </c>
      <c r="M5270" s="6">
        <v>5397.4210000000003</v>
      </c>
      <c r="N5270" s="6">
        <v>-74.421000000000276</v>
      </c>
    </row>
    <row r="5271" spans="1:14" x14ac:dyDescent="0.25">
      <c r="A5271" s="5" t="s">
        <v>1730</v>
      </c>
      <c r="B5271" s="5" t="s">
        <v>267</v>
      </c>
      <c r="C5271" s="5" t="s">
        <v>42</v>
      </c>
      <c r="D5271" s="5" t="s">
        <v>43</v>
      </c>
      <c r="E5271" s="6">
        <v>23412.7</v>
      </c>
      <c r="F5271" s="6">
        <v>23412.699507389163</v>
      </c>
      <c r="G5271" s="6">
        <v>4.926108376821503E-4</v>
      </c>
      <c r="H5271" s="6">
        <v>23763.89</v>
      </c>
      <c r="I5271" s="6">
        <v>-351.18999999999869</v>
      </c>
      <c r="J5271" s="6">
        <v>32260</v>
      </c>
      <c r="K5271" s="6">
        <v>32260</v>
      </c>
      <c r="L5271" s="6">
        <v>0</v>
      </c>
      <c r="M5271" s="6">
        <v>32743.9</v>
      </c>
      <c r="N5271" s="6">
        <v>-483.90000000000146</v>
      </c>
    </row>
    <row r="5272" spans="1:14" x14ac:dyDescent="0.25">
      <c r="A5272" s="5" t="s">
        <v>1731</v>
      </c>
      <c r="B5272" s="5" t="s">
        <v>25</v>
      </c>
      <c r="C5272" s="5" t="s">
        <v>26</v>
      </c>
      <c r="D5272" s="5" t="s">
        <v>27</v>
      </c>
      <c r="E5272" s="6">
        <v>191.12</v>
      </c>
      <c r="F5272" s="6">
        <v>0</v>
      </c>
      <c r="G5272" s="6">
        <v>191.12</v>
      </c>
      <c r="H5272" s="6">
        <v>0</v>
      </c>
      <c r="I5272" s="6">
        <v>191.12</v>
      </c>
      <c r="J5272" s="6">
        <v>0</v>
      </c>
      <c r="K5272" s="6">
        <v>0</v>
      </c>
      <c r="L5272" s="6">
        <v>0</v>
      </c>
      <c r="M5272" s="6">
        <v>0</v>
      </c>
      <c r="N5272" s="6">
        <v>0</v>
      </c>
    </row>
    <row r="5273" spans="1:14" x14ac:dyDescent="0.25">
      <c r="A5273" s="5" t="s">
        <v>1731</v>
      </c>
      <c r="B5273" s="5" t="s">
        <v>258</v>
      </c>
      <c r="C5273" s="5" t="s">
        <v>33</v>
      </c>
      <c r="D5273" s="5" t="s">
        <v>27</v>
      </c>
      <c r="E5273" s="6">
        <v>25.83</v>
      </c>
      <c r="F5273" s="6">
        <v>0</v>
      </c>
      <c r="G5273" s="6">
        <v>25.83</v>
      </c>
      <c r="H5273" s="6">
        <v>26.02</v>
      </c>
      <c r="I5273" s="6">
        <v>-0.19000000000000128</v>
      </c>
      <c r="J5273" s="6">
        <v>2.2000000000000002</v>
      </c>
      <c r="K5273" s="6">
        <v>0</v>
      </c>
      <c r="L5273" s="6">
        <v>2.2000000000000002</v>
      </c>
      <c r="M5273" s="6">
        <v>2.2170000000000001</v>
      </c>
      <c r="N5273" s="6">
        <v>-1.6999999999999904E-2</v>
      </c>
    </row>
    <row r="5274" spans="1:14" x14ac:dyDescent="0.25">
      <c r="A5274" s="5" t="s">
        <v>1731</v>
      </c>
      <c r="B5274" s="5" t="s">
        <v>259</v>
      </c>
      <c r="C5274" s="5" t="s">
        <v>33</v>
      </c>
      <c r="D5274" s="5" t="s">
        <v>27</v>
      </c>
      <c r="E5274" s="6">
        <v>66.31</v>
      </c>
      <c r="F5274" s="6">
        <v>0</v>
      </c>
      <c r="G5274" s="6">
        <v>66.31</v>
      </c>
      <c r="H5274" s="6">
        <v>66.81</v>
      </c>
      <c r="I5274" s="6">
        <v>-0.5</v>
      </c>
      <c r="J5274" s="6">
        <v>2.2000000000000002</v>
      </c>
      <c r="K5274" s="6">
        <v>0</v>
      </c>
      <c r="L5274" s="6">
        <v>2.2000000000000002</v>
      </c>
      <c r="M5274" s="6">
        <v>2.2170000000000001</v>
      </c>
      <c r="N5274" s="6">
        <v>-1.6999999999999904E-2</v>
      </c>
    </row>
    <row r="5275" spans="1:14" x14ac:dyDescent="0.25">
      <c r="A5275" s="5" t="s">
        <v>1731</v>
      </c>
      <c r="B5275" s="5" t="s">
        <v>260</v>
      </c>
      <c r="C5275" s="5" t="s">
        <v>33</v>
      </c>
      <c r="D5275" s="5" t="s">
        <v>27</v>
      </c>
      <c r="E5275" s="6">
        <v>2209.9</v>
      </c>
      <c r="F5275" s="6">
        <v>0</v>
      </c>
      <c r="G5275" s="6">
        <v>2209.9</v>
      </c>
      <c r="H5275" s="6">
        <v>2226.0700000000002</v>
      </c>
      <c r="I5275" s="6">
        <v>-16.170000000000073</v>
      </c>
      <c r="J5275" s="6">
        <v>22</v>
      </c>
      <c r="K5275" s="6">
        <v>0</v>
      </c>
      <c r="L5275" s="6">
        <v>22</v>
      </c>
      <c r="M5275" s="6">
        <v>22.161000000000001</v>
      </c>
      <c r="N5275" s="6">
        <v>-0.16100000000000136</v>
      </c>
    </row>
    <row r="5276" spans="1:14" x14ac:dyDescent="0.25">
      <c r="A5276" s="5" t="s">
        <v>1731</v>
      </c>
      <c r="B5276" s="5" t="s">
        <v>1507</v>
      </c>
      <c r="C5276" s="5" t="s">
        <v>39</v>
      </c>
      <c r="D5276" s="5" t="s">
        <v>43</v>
      </c>
      <c r="E5276" s="6">
        <v>-14219.35</v>
      </c>
      <c r="F5276" s="6">
        <v>0</v>
      </c>
      <c r="G5276" s="6">
        <v>-14219.35</v>
      </c>
      <c r="H5276" s="6">
        <v>-14219.34</v>
      </c>
      <c r="I5276" s="6">
        <v>-1.0000000000218279E-2</v>
      </c>
      <c r="J5276" s="6">
        <v>-10305</v>
      </c>
      <c r="K5276" s="6">
        <v>0</v>
      </c>
      <c r="L5276" s="6">
        <v>-10305</v>
      </c>
      <c r="M5276" s="6">
        <v>-10305</v>
      </c>
      <c r="N5276" s="6">
        <v>0</v>
      </c>
    </row>
    <row r="5277" spans="1:14" x14ac:dyDescent="0.25">
      <c r="A5277" s="5" t="s">
        <v>1731</v>
      </c>
      <c r="B5277" s="5" t="s">
        <v>1557</v>
      </c>
      <c r="C5277" s="5" t="s">
        <v>42</v>
      </c>
      <c r="D5277" s="5" t="s">
        <v>43</v>
      </c>
      <c r="E5277" s="6">
        <v>2023</v>
      </c>
      <c r="F5277" s="6">
        <v>2023.3826429980274</v>
      </c>
      <c r="G5277" s="6">
        <v>-0.38264299802744972</v>
      </c>
      <c r="H5277" s="6">
        <v>2051.71</v>
      </c>
      <c r="I5277" s="6">
        <v>-28.710000000000036</v>
      </c>
      <c r="J5277" s="6">
        <v>1700</v>
      </c>
      <c r="K5277" s="6">
        <v>1700.3254437869821</v>
      </c>
      <c r="L5277" s="6">
        <v>-0.32544378698207765</v>
      </c>
      <c r="M5277" s="6">
        <v>1724.13</v>
      </c>
      <c r="N5277" s="6">
        <v>-24.130000000000109</v>
      </c>
    </row>
    <row r="5278" spans="1:14" x14ac:dyDescent="0.25">
      <c r="A5278" s="5" t="s">
        <v>1731</v>
      </c>
      <c r="B5278" s="5" t="s">
        <v>1558</v>
      </c>
      <c r="C5278" s="5" t="s">
        <v>42</v>
      </c>
      <c r="D5278" s="5" t="s">
        <v>43</v>
      </c>
      <c r="E5278" s="6">
        <v>9703.19</v>
      </c>
      <c r="F5278" s="6">
        <v>9703.1921182266015</v>
      </c>
      <c r="G5278" s="6">
        <v>-2.1182266009418527E-3</v>
      </c>
      <c r="H5278" s="6">
        <v>9848.74</v>
      </c>
      <c r="I5278" s="6">
        <v>-145.54999999999927</v>
      </c>
      <c r="J5278" s="6">
        <v>10305</v>
      </c>
      <c r="K5278" s="6">
        <v>10305</v>
      </c>
      <c r="L5278" s="6">
        <v>0</v>
      </c>
      <c r="M5278" s="6">
        <v>10459.575000000001</v>
      </c>
      <c r="N5278" s="6">
        <v>-154.57500000000073</v>
      </c>
    </row>
    <row r="5279" spans="1:14" x14ac:dyDescent="0.25">
      <c r="A5279" s="5" t="s">
        <v>1732</v>
      </c>
      <c r="B5279" s="5" t="s">
        <v>25</v>
      </c>
      <c r="C5279" s="5" t="s">
        <v>26</v>
      </c>
      <c r="D5279" s="5" t="s">
        <v>27</v>
      </c>
      <c r="E5279" s="6">
        <v>811.14</v>
      </c>
      <c r="F5279" s="6">
        <v>0</v>
      </c>
      <c r="G5279" s="6">
        <v>811.14</v>
      </c>
      <c r="H5279" s="6">
        <v>0</v>
      </c>
      <c r="I5279" s="6">
        <v>811.14</v>
      </c>
      <c r="J5279" s="6">
        <v>0</v>
      </c>
      <c r="K5279" s="6">
        <v>0</v>
      </c>
      <c r="L5279" s="6">
        <v>0</v>
      </c>
      <c r="M5279" s="6">
        <v>0</v>
      </c>
      <c r="N5279" s="6">
        <v>0</v>
      </c>
    </row>
    <row r="5280" spans="1:14" x14ac:dyDescent="0.25">
      <c r="A5280" s="5" t="s">
        <v>1732</v>
      </c>
      <c r="B5280" s="5" t="s">
        <v>258</v>
      </c>
      <c r="C5280" s="5" t="s">
        <v>33</v>
      </c>
      <c r="D5280" s="5" t="s">
        <v>27</v>
      </c>
      <c r="E5280" s="6">
        <v>95.33</v>
      </c>
      <c r="F5280" s="6">
        <v>0</v>
      </c>
      <c r="G5280" s="6">
        <v>95.33</v>
      </c>
      <c r="H5280" s="6">
        <v>100.22</v>
      </c>
      <c r="I5280" s="6">
        <v>-4.8900000000000006</v>
      </c>
      <c r="J5280" s="6">
        <v>8.1199999999999992</v>
      </c>
      <c r="K5280" s="6">
        <v>0</v>
      </c>
      <c r="L5280" s="6">
        <v>8.1199999999999992</v>
      </c>
      <c r="M5280" s="6">
        <v>8.5370000000000008</v>
      </c>
      <c r="N5280" s="6">
        <v>-0.41700000000000159</v>
      </c>
    </row>
    <row r="5281" spans="1:14" x14ac:dyDescent="0.25">
      <c r="A5281" s="5" t="s">
        <v>1732</v>
      </c>
      <c r="B5281" s="5" t="s">
        <v>259</v>
      </c>
      <c r="C5281" s="5" t="s">
        <v>33</v>
      </c>
      <c r="D5281" s="5" t="s">
        <v>27</v>
      </c>
      <c r="E5281" s="6">
        <v>244.74</v>
      </c>
      <c r="F5281" s="6">
        <v>0</v>
      </c>
      <c r="G5281" s="6">
        <v>244.74</v>
      </c>
      <c r="H5281" s="6">
        <v>257.31</v>
      </c>
      <c r="I5281" s="6">
        <v>-12.569999999999993</v>
      </c>
      <c r="J5281" s="6">
        <v>8.1199999999999992</v>
      </c>
      <c r="K5281" s="6">
        <v>0</v>
      </c>
      <c r="L5281" s="6">
        <v>8.1199999999999992</v>
      </c>
      <c r="M5281" s="6">
        <v>8.5370000000000008</v>
      </c>
      <c r="N5281" s="6">
        <v>-0.41700000000000159</v>
      </c>
    </row>
    <row r="5282" spans="1:14" x14ac:dyDescent="0.25">
      <c r="A5282" s="5" t="s">
        <v>1732</v>
      </c>
      <c r="B5282" s="5" t="s">
        <v>260</v>
      </c>
      <c r="C5282" s="5" t="s">
        <v>33</v>
      </c>
      <c r="D5282" s="5" t="s">
        <v>27</v>
      </c>
      <c r="E5282" s="6">
        <v>8156.54</v>
      </c>
      <c r="F5282" s="6">
        <v>0</v>
      </c>
      <c r="G5282" s="6">
        <v>8156.54</v>
      </c>
      <c r="H5282" s="6">
        <v>8573.75</v>
      </c>
      <c r="I5282" s="6">
        <v>-417.21000000000004</v>
      </c>
      <c r="J5282" s="6">
        <v>81.2</v>
      </c>
      <c r="K5282" s="6">
        <v>0</v>
      </c>
      <c r="L5282" s="6">
        <v>81.2</v>
      </c>
      <c r="M5282" s="6">
        <v>85.352999999999994</v>
      </c>
      <c r="N5282" s="6">
        <v>-4.1529999999999916</v>
      </c>
    </row>
    <row r="5283" spans="1:14" x14ac:dyDescent="0.25">
      <c r="A5283" s="5" t="s">
        <v>1732</v>
      </c>
      <c r="B5283" s="5" t="s">
        <v>1535</v>
      </c>
      <c r="C5283" s="5" t="s">
        <v>39</v>
      </c>
      <c r="D5283" s="5" t="s">
        <v>43</v>
      </c>
      <c r="E5283" s="6">
        <v>-54766.25</v>
      </c>
      <c r="F5283" s="6">
        <v>0</v>
      </c>
      <c r="G5283" s="6">
        <v>-54766.25</v>
      </c>
      <c r="H5283" s="6">
        <v>-54766.21</v>
      </c>
      <c r="I5283" s="6">
        <v>-4.0000000000873115E-2</v>
      </c>
      <c r="J5283" s="6">
        <v>-39690</v>
      </c>
      <c r="K5283" s="6">
        <v>0</v>
      </c>
      <c r="L5283" s="6">
        <v>-39690</v>
      </c>
      <c r="M5283" s="6">
        <v>-39690</v>
      </c>
      <c r="N5283" s="6">
        <v>0</v>
      </c>
    </row>
    <row r="5284" spans="1:14" x14ac:dyDescent="0.25">
      <c r="A5284" s="5" t="s">
        <v>1732</v>
      </c>
      <c r="B5284" s="5" t="s">
        <v>1570</v>
      </c>
      <c r="C5284" s="5" t="s">
        <v>42</v>
      </c>
      <c r="D5284" s="5" t="s">
        <v>43</v>
      </c>
      <c r="E5284" s="6">
        <v>7794.5</v>
      </c>
      <c r="F5284" s="6">
        <v>7793.1360946745554</v>
      </c>
      <c r="G5284" s="6">
        <v>1.363905325444648</v>
      </c>
      <c r="H5284" s="6">
        <v>7902.24</v>
      </c>
      <c r="I5284" s="6">
        <v>-107.73999999999978</v>
      </c>
      <c r="J5284" s="6">
        <v>6550</v>
      </c>
      <c r="K5284" s="6">
        <v>6548.8500986193285</v>
      </c>
      <c r="L5284" s="6">
        <v>1.1499013806715084</v>
      </c>
      <c r="M5284" s="6">
        <v>6640.5339999999997</v>
      </c>
      <c r="N5284" s="6">
        <v>-90.533999999999651</v>
      </c>
    </row>
    <row r="5285" spans="1:14" x14ac:dyDescent="0.25">
      <c r="A5285" s="5" t="s">
        <v>1732</v>
      </c>
      <c r="B5285" s="5" t="s">
        <v>1571</v>
      </c>
      <c r="C5285" s="5" t="s">
        <v>42</v>
      </c>
      <c r="D5285" s="5" t="s">
        <v>43</v>
      </c>
      <c r="E5285" s="6">
        <v>37664</v>
      </c>
      <c r="F5285" s="6">
        <v>37372.108374384239</v>
      </c>
      <c r="G5285" s="6">
        <v>291.89162561576086</v>
      </c>
      <c r="H5285" s="6">
        <v>37932.69</v>
      </c>
      <c r="I5285" s="6">
        <v>-268.69000000000233</v>
      </c>
      <c r="J5285" s="6">
        <v>40000</v>
      </c>
      <c r="K5285" s="6">
        <v>39690</v>
      </c>
      <c r="L5285" s="6">
        <v>310</v>
      </c>
      <c r="M5285" s="6">
        <v>40285.35</v>
      </c>
      <c r="N5285" s="6">
        <v>-285.34999999999854</v>
      </c>
    </row>
    <row r="5286" spans="1:14" x14ac:dyDescent="0.25">
      <c r="A5286" s="5" t="s">
        <v>1733</v>
      </c>
      <c r="B5286" s="5" t="s">
        <v>25</v>
      </c>
      <c r="C5286" s="5" t="s">
        <v>26</v>
      </c>
      <c r="D5286" s="5" t="s">
        <v>27</v>
      </c>
      <c r="E5286" s="6">
        <v>966.7</v>
      </c>
      <c r="F5286" s="6">
        <v>0</v>
      </c>
      <c r="G5286" s="6">
        <v>966.7</v>
      </c>
      <c r="H5286" s="6">
        <v>0</v>
      </c>
      <c r="I5286" s="6">
        <v>966.7</v>
      </c>
      <c r="J5286" s="6">
        <v>0</v>
      </c>
      <c r="K5286" s="6">
        <v>0</v>
      </c>
      <c r="L5286" s="6">
        <v>0</v>
      </c>
      <c r="M5286" s="6">
        <v>0</v>
      </c>
      <c r="N5286" s="6">
        <v>0</v>
      </c>
    </row>
    <row r="5287" spans="1:14" x14ac:dyDescent="0.25">
      <c r="A5287" s="5" t="s">
        <v>1733</v>
      </c>
      <c r="B5287" s="5" t="s">
        <v>258</v>
      </c>
      <c r="C5287" s="5" t="s">
        <v>33</v>
      </c>
      <c r="D5287" s="5" t="s">
        <v>27</v>
      </c>
      <c r="E5287" s="6">
        <v>469.13</v>
      </c>
      <c r="F5287" s="6">
        <v>0</v>
      </c>
      <c r="G5287" s="6">
        <v>469.13</v>
      </c>
      <c r="H5287" s="6">
        <v>483.02</v>
      </c>
      <c r="I5287" s="6">
        <v>-13.889999999999986</v>
      </c>
      <c r="J5287" s="6">
        <v>39.96</v>
      </c>
      <c r="K5287" s="6">
        <v>0</v>
      </c>
      <c r="L5287" s="6">
        <v>39.96</v>
      </c>
      <c r="M5287" s="6">
        <v>41.148000000000003</v>
      </c>
      <c r="N5287" s="6">
        <v>-1.1880000000000024</v>
      </c>
    </row>
    <row r="5288" spans="1:14" x14ac:dyDescent="0.25">
      <c r="A5288" s="5" t="s">
        <v>1733</v>
      </c>
      <c r="B5288" s="5" t="s">
        <v>259</v>
      </c>
      <c r="C5288" s="5" t="s">
        <v>33</v>
      </c>
      <c r="D5288" s="5" t="s">
        <v>27</v>
      </c>
      <c r="E5288" s="6">
        <v>1204.3900000000001</v>
      </c>
      <c r="F5288" s="6">
        <v>0</v>
      </c>
      <c r="G5288" s="6">
        <v>1204.3900000000001</v>
      </c>
      <c r="H5288" s="6">
        <v>1240.17</v>
      </c>
      <c r="I5288" s="6">
        <v>-35.779999999999973</v>
      </c>
      <c r="J5288" s="6">
        <v>39.96</v>
      </c>
      <c r="K5288" s="6">
        <v>0</v>
      </c>
      <c r="L5288" s="6">
        <v>39.96</v>
      </c>
      <c r="M5288" s="6">
        <v>41.148000000000003</v>
      </c>
      <c r="N5288" s="6">
        <v>-1.1880000000000024</v>
      </c>
    </row>
    <row r="5289" spans="1:14" x14ac:dyDescent="0.25">
      <c r="A5289" s="5" t="s">
        <v>1733</v>
      </c>
      <c r="B5289" s="5" t="s">
        <v>260</v>
      </c>
      <c r="C5289" s="5" t="s">
        <v>33</v>
      </c>
      <c r="D5289" s="5" t="s">
        <v>27</v>
      </c>
      <c r="E5289" s="6">
        <v>40139.82</v>
      </c>
      <c r="F5289" s="6">
        <v>0</v>
      </c>
      <c r="G5289" s="6">
        <v>40139.82</v>
      </c>
      <c r="H5289" s="6">
        <v>41323.160000000003</v>
      </c>
      <c r="I5289" s="6">
        <v>-1183.3400000000038</v>
      </c>
      <c r="J5289" s="6">
        <v>399.6</v>
      </c>
      <c r="K5289" s="6">
        <v>0</v>
      </c>
      <c r="L5289" s="6">
        <v>399.6</v>
      </c>
      <c r="M5289" s="6">
        <v>411.38</v>
      </c>
      <c r="N5289" s="6">
        <v>-11.779999999999973</v>
      </c>
    </row>
    <row r="5290" spans="1:14" x14ac:dyDescent="0.25">
      <c r="A5290" s="5" t="s">
        <v>1733</v>
      </c>
      <c r="B5290" s="5" t="s">
        <v>1535</v>
      </c>
      <c r="C5290" s="5" t="s">
        <v>39</v>
      </c>
      <c r="D5290" s="5" t="s">
        <v>43</v>
      </c>
      <c r="E5290" s="6">
        <v>-263958.40999999997</v>
      </c>
      <c r="F5290" s="6">
        <v>0</v>
      </c>
      <c r="G5290" s="6">
        <v>-263958.40999999997</v>
      </c>
      <c r="H5290" s="6">
        <v>-263958.21000000002</v>
      </c>
      <c r="I5290" s="6">
        <v>-0.19999999995343387</v>
      </c>
      <c r="J5290" s="6">
        <v>-191295</v>
      </c>
      <c r="K5290" s="6">
        <v>0</v>
      </c>
      <c r="L5290" s="6">
        <v>-191295</v>
      </c>
      <c r="M5290" s="6">
        <v>-191295</v>
      </c>
      <c r="N5290" s="6">
        <v>0</v>
      </c>
    </row>
    <row r="5291" spans="1:14" x14ac:dyDescent="0.25">
      <c r="A5291" s="5" t="s">
        <v>1733</v>
      </c>
      <c r="B5291" s="5" t="s">
        <v>1570</v>
      </c>
      <c r="C5291" s="5" t="s">
        <v>42</v>
      </c>
      <c r="D5291" s="5" t="s">
        <v>43</v>
      </c>
      <c r="E5291" s="6">
        <v>41055</v>
      </c>
      <c r="F5291" s="6">
        <v>37560.769230769234</v>
      </c>
      <c r="G5291" s="6">
        <v>3494.2307692307659</v>
      </c>
      <c r="H5291" s="6">
        <v>38086.620000000003</v>
      </c>
      <c r="I5291" s="6">
        <v>2968.3799999999974</v>
      </c>
      <c r="J5291" s="6">
        <v>34500</v>
      </c>
      <c r="K5291" s="6">
        <v>31563.674556213016</v>
      </c>
      <c r="L5291" s="6">
        <v>2936.3254437869837</v>
      </c>
      <c r="M5291" s="6">
        <v>32005.565999999999</v>
      </c>
      <c r="N5291" s="6">
        <v>2494.4340000000011</v>
      </c>
    </row>
    <row r="5292" spans="1:14" x14ac:dyDescent="0.25">
      <c r="A5292" s="5" t="s">
        <v>1733</v>
      </c>
      <c r="B5292" s="5" t="s">
        <v>1571</v>
      </c>
      <c r="C5292" s="5" t="s">
        <v>42</v>
      </c>
      <c r="D5292" s="5" t="s">
        <v>43</v>
      </c>
      <c r="E5292" s="6">
        <v>180123.37</v>
      </c>
      <c r="F5292" s="6">
        <v>180123.36945812809</v>
      </c>
      <c r="G5292" s="6">
        <v>5.4187190835364163E-4</v>
      </c>
      <c r="H5292" s="6">
        <v>182825.22</v>
      </c>
      <c r="I5292" s="6">
        <v>-2701.8500000000058</v>
      </c>
      <c r="J5292" s="6">
        <v>191295</v>
      </c>
      <c r="K5292" s="6">
        <v>191295</v>
      </c>
      <c r="L5292" s="6">
        <v>0</v>
      </c>
      <c r="M5292" s="6">
        <v>194164.42499999999</v>
      </c>
      <c r="N5292" s="6">
        <v>-2869.4249999999884</v>
      </c>
    </row>
    <row r="5293" spans="1:14" x14ac:dyDescent="0.25">
      <c r="A5293" s="5" t="s">
        <v>1734</v>
      </c>
      <c r="B5293" s="5" t="s">
        <v>25</v>
      </c>
      <c r="C5293" s="5" t="s">
        <v>26</v>
      </c>
      <c r="D5293" s="5" t="s">
        <v>27</v>
      </c>
      <c r="E5293" s="6">
        <v>345.27</v>
      </c>
      <c r="F5293" s="6">
        <v>0</v>
      </c>
      <c r="G5293" s="6">
        <v>345.27</v>
      </c>
      <c r="H5293" s="6">
        <v>0</v>
      </c>
      <c r="I5293" s="6">
        <v>345.27</v>
      </c>
      <c r="J5293" s="6">
        <v>0</v>
      </c>
      <c r="K5293" s="6">
        <v>0</v>
      </c>
      <c r="L5293" s="6">
        <v>0</v>
      </c>
      <c r="M5293" s="6">
        <v>0</v>
      </c>
      <c r="N5293" s="6">
        <v>0</v>
      </c>
    </row>
    <row r="5294" spans="1:14" x14ac:dyDescent="0.25">
      <c r="A5294" s="5" t="s">
        <v>1734</v>
      </c>
      <c r="B5294" s="5" t="s">
        <v>258</v>
      </c>
      <c r="C5294" s="5" t="s">
        <v>33</v>
      </c>
      <c r="D5294" s="5" t="s">
        <v>27</v>
      </c>
      <c r="E5294" s="6">
        <v>54.24</v>
      </c>
      <c r="F5294" s="6">
        <v>0</v>
      </c>
      <c r="G5294" s="6">
        <v>54.24</v>
      </c>
      <c r="H5294" s="6">
        <v>53.86</v>
      </c>
      <c r="I5294" s="6">
        <v>0.38000000000000256</v>
      </c>
      <c r="J5294" s="6">
        <v>4.62</v>
      </c>
      <c r="K5294" s="6">
        <v>0</v>
      </c>
      <c r="L5294" s="6">
        <v>4.62</v>
      </c>
      <c r="M5294" s="6">
        <v>4.5880000000000001</v>
      </c>
      <c r="N5294" s="6">
        <v>3.2000000000000028E-2</v>
      </c>
    </row>
    <row r="5295" spans="1:14" x14ac:dyDescent="0.25">
      <c r="A5295" s="5" t="s">
        <v>1734</v>
      </c>
      <c r="B5295" s="5" t="s">
        <v>259</v>
      </c>
      <c r="C5295" s="5" t="s">
        <v>33</v>
      </c>
      <c r="D5295" s="5" t="s">
        <v>27</v>
      </c>
      <c r="E5295" s="6">
        <v>139.25</v>
      </c>
      <c r="F5295" s="6">
        <v>0</v>
      </c>
      <c r="G5295" s="6">
        <v>139.25</v>
      </c>
      <c r="H5295" s="6">
        <v>138.28</v>
      </c>
      <c r="I5295" s="6">
        <v>0.96999999999999886</v>
      </c>
      <c r="J5295" s="6">
        <v>4.62</v>
      </c>
      <c r="K5295" s="6">
        <v>0</v>
      </c>
      <c r="L5295" s="6">
        <v>4.62</v>
      </c>
      <c r="M5295" s="6">
        <v>4.5880000000000001</v>
      </c>
      <c r="N5295" s="6">
        <v>3.2000000000000028E-2</v>
      </c>
    </row>
    <row r="5296" spans="1:14" x14ac:dyDescent="0.25">
      <c r="A5296" s="5" t="s">
        <v>1734</v>
      </c>
      <c r="B5296" s="5" t="s">
        <v>260</v>
      </c>
      <c r="C5296" s="5" t="s">
        <v>33</v>
      </c>
      <c r="D5296" s="5" t="s">
        <v>27</v>
      </c>
      <c r="E5296" s="6">
        <v>4640.79</v>
      </c>
      <c r="F5296" s="6">
        <v>0</v>
      </c>
      <c r="G5296" s="6">
        <v>4640.79</v>
      </c>
      <c r="H5296" s="6">
        <v>4607.66</v>
      </c>
      <c r="I5296" s="6">
        <v>33.130000000000109</v>
      </c>
      <c r="J5296" s="6">
        <v>46.2</v>
      </c>
      <c r="K5296" s="6">
        <v>0</v>
      </c>
      <c r="L5296" s="6">
        <v>46.2</v>
      </c>
      <c r="M5296" s="6">
        <v>45.87</v>
      </c>
      <c r="N5296" s="6">
        <v>0.3300000000000054</v>
      </c>
    </row>
    <row r="5297" spans="1:14" x14ac:dyDescent="0.25">
      <c r="A5297" s="5" t="s">
        <v>1734</v>
      </c>
      <c r="B5297" s="5" t="s">
        <v>1527</v>
      </c>
      <c r="C5297" s="5" t="s">
        <v>39</v>
      </c>
      <c r="D5297" s="5" t="s">
        <v>43</v>
      </c>
      <c r="E5297" s="6">
        <v>-30822.06</v>
      </c>
      <c r="F5297" s="6">
        <v>0</v>
      </c>
      <c r="G5297" s="6">
        <v>-30822.06</v>
      </c>
      <c r="H5297" s="6">
        <v>-30822.11</v>
      </c>
      <c r="I5297" s="6">
        <v>4.9999999999272404E-2</v>
      </c>
      <c r="J5297" s="6">
        <v>-21330</v>
      </c>
      <c r="K5297" s="6">
        <v>0</v>
      </c>
      <c r="L5297" s="6">
        <v>-21330</v>
      </c>
      <c r="M5297" s="6">
        <v>-21330</v>
      </c>
      <c r="N5297" s="6">
        <v>0</v>
      </c>
    </row>
    <row r="5298" spans="1:14" x14ac:dyDescent="0.25">
      <c r="A5298" s="5" t="s">
        <v>1734</v>
      </c>
      <c r="B5298" s="5" t="s">
        <v>1552</v>
      </c>
      <c r="C5298" s="5" t="s">
        <v>42</v>
      </c>
      <c r="D5298" s="5" t="s">
        <v>43</v>
      </c>
      <c r="E5298" s="6">
        <v>4188.8</v>
      </c>
      <c r="F5298" s="6">
        <v>4188.1459566074946</v>
      </c>
      <c r="G5298" s="6">
        <v>0.65404339250562771</v>
      </c>
      <c r="H5298" s="6">
        <v>4246.78</v>
      </c>
      <c r="I5298" s="6">
        <v>-57.979999999999563</v>
      </c>
      <c r="J5298" s="6">
        <v>3520</v>
      </c>
      <c r="K5298" s="6">
        <v>3519.4497041420118</v>
      </c>
      <c r="L5298" s="6">
        <v>0.55029585798820335</v>
      </c>
      <c r="M5298" s="6">
        <v>3568.7220000000002</v>
      </c>
      <c r="N5298" s="6">
        <v>-48.722000000000207</v>
      </c>
    </row>
    <row r="5299" spans="1:14" x14ac:dyDescent="0.25">
      <c r="A5299" s="5" t="s">
        <v>1734</v>
      </c>
      <c r="B5299" s="5" t="s">
        <v>1553</v>
      </c>
      <c r="C5299" s="5" t="s">
        <v>42</v>
      </c>
      <c r="D5299" s="5" t="s">
        <v>43</v>
      </c>
      <c r="E5299" s="6">
        <v>21453.71</v>
      </c>
      <c r="F5299" s="6">
        <v>21453.714285714286</v>
      </c>
      <c r="G5299" s="6">
        <v>-4.2857142871071119E-3</v>
      </c>
      <c r="H5299" s="6">
        <v>21775.52</v>
      </c>
      <c r="I5299" s="6">
        <v>-321.81000000000131</v>
      </c>
      <c r="J5299" s="6">
        <v>21330</v>
      </c>
      <c r="K5299" s="6">
        <v>21330</v>
      </c>
      <c r="L5299" s="6">
        <v>0</v>
      </c>
      <c r="M5299" s="6">
        <v>21649.95</v>
      </c>
      <c r="N5299" s="6">
        <v>-319.95000000000073</v>
      </c>
    </row>
    <row r="5300" spans="1:14" x14ac:dyDescent="0.25">
      <c r="A5300" s="5" t="s">
        <v>1735</v>
      </c>
      <c r="B5300" s="5" t="s">
        <v>25</v>
      </c>
      <c r="C5300" s="5" t="s">
        <v>26</v>
      </c>
      <c r="D5300" s="5" t="s">
        <v>27</v>
      </c>
      <c r="E5300" s="6">
        <v>1690.82</v>
      </c>
      <c r="F5300" s="6">
        <v>0</v>
      </c>
      <c r="G5300" s="6">
        <v>1690.82</v>
      </c>
      <c r="H5300" s="6">
        <v>0</v>
      </c>
      <c r="I5300" s="6">
        <v>1690.82</v>
      </c>
      <c r="J5300" s="6">
        <v>0</v>
      </c>
      <c r="K5300" s="6">
        <v>0</v>
      </c>
      <c r="L5300" s="6">
        <v>0</v>
      </c>
      <c r="M5300" s="6">
        <v>0</v>
      </c>
      <c r="N5300" s="6">
        <v>0</v>
      </c>
    </row>
    <row r="5301" spans="1:14" x14ac:dyDescent="0.25">
      <c r="A5301" s="5" t="s">
        <v>1735</v>
      </c>
      <c r="B5301" s="5" t="s">
        <v>30</v>
      </c>
      <c r="C5301" s="5" t="s">
        <v>29</v>
      </c>
      <c r="D5301" s="5" t="s">
        <v>27</v>
      </c>
      <c r="E5301" s="6">
        <v>18.5</v>
      </c>
      <c r="F5301" s="6">
        <v>0</v>
      </c>
      <c r="G5301" s="6">
        <v>18.5</v>
      </c>
      <c r="H5301" s="6">
        <v>18.690000000000001</v>
      </c>
      <c r="I5301" s="6">
        <v>-0.19000000000000128</v>
      </c>
      <c r="J5301" s="6">
        <v>0</v>
      </c>
      <c r="K5301" s="6">
        <v>0</v>
      </c>
      <c r="L5301" s="6">
        <v>0</v>
      </c>
      <c r="M5301" s="6">
        <v>0</v>
      </c>
      <c r="N5301" s="6">
        <v>0</v>
      </c>
    </row>
    <row r="5302" spans="1:14" x14ac:dyDescent="0.25">
      <c r="A5302" s="5" t="s">
        <v>1735</v>
      </c>
      <c r="B5302" s="5" t="s">
        <v>31</v>
      </c>
      <c r="C5302" s="5" t="s">
        <v>29</v>
      </c>
      <c r="D5302" s="5" t="s">
        <v>27</v>
      </c>
      <c r="E5302" s="6">
        <v>82.98</v>
      </c>
      <c r="F5302" s="6">
        <v>0</v>
      </c>
      <c r="G5302" s="6">
        <v>82.98</v>
      </c>
      <c r="H5302" s="6">
        <v>83.81</v>
      </c>
      <c r="I5302" s="6">
        <v>-0.82999999999999829</v>
      </c>
      <c r="J5302" s="6">
        <v>0</v>
      </c>
      <c r="K5302" s="6">
        <v>0</v>
      </c>
      <c r="L5302" s="6">
        <v>0</v>
      </c>
      <c r="M5302" s="6">
        <v>0</v>
      </c>
      <c r="N5302" s="6">
        <v>0</v>
      </c>
    </row>
    <row r="5303" spans="1:14" x14ac:dyDescent="0.25">
      <c r="A5303" s="5" t="s">
        <v>1735</v>
      </c>
      <c r="B5303" s="5" t="s">
        <v>32</v>
      </c>
      <c r="C5303" s="5" t="s">
        <v>33</v>
      </c>
      <c r="D5303" s="5" t="s">
        <v>27</v>
      </c>
      <c r="E5303" s="6">
        <v>199.63</v>
      </c>
      <c r="F5303" s="6">
        <v>0</v>
      </c>
      <c r="G5303" s="6">
        <v>199.63</v>
      </c>
      <c r="H5303" s="6">
        <v>187.32</v>
      </c>
      <c r="I5303" s="6">
        <v>12.310000000000002</v>
      </c>
      <c r="J5303" s="6">
        <v>0.49199999999999999</v>
      </c>
      <c r="K5303" s="6">
        <v>0</v>
      </c>
      <c r="L5303" s="6">
        <v>0.49199999999999999</v>
      </c>
      <c r="M5303" s="6">
        <v>0.46200000000000002</v>
      </c>
      <c r="N5303" s="6">
        <v>2.9999999999999971E-2</v>
      </c>
    </row>
    <row r="5304" spans="1:14" x14ac:dyDescent="0.25">
      <c r="A5304" s="5" t="s">
        <v>1735</v>
      </c>
      <c r="B5304" s="5" t="s">
        <v>28</v>
      </c>
      <c r="C5304" s="5" t="s">
        <v>29</v>
      </c>
      <c r="D5304" s="5" t="s">
        <v>27</v>
      </c>
      <c r="E5304" s="6">
        <v>591.22</v>
      </c>
      <c r="F5304" s="6">
        <v>0</v>
      </c>
      <c r="G5304" s="6">
        <v>591.22</v>
      </c>
      <c r="H5304" s="6">
        <v>597.13</v>
      </c>
      <c r="I5304" s="6">
        <v>-5.9099999999999682</v>
      </c>
      <c r="J5304" s="6">
        <v>0</v>
      </c>
      <c r="K5304" s="6">
        <v>0</v>
      </c>
      <c r="L5304" s="6">
        <v>0</v>
      </c>
      <c r="M5304" s="6">
        <v>0</v>
      </c>
      <c r="N5304" s="6">
        <v>0</v>
      </c>
    </row>
    <row r="5305" spans="1:14" x14ac:dyDescent="0.25">
      <c r="A5305" s="5" t="s">
        <v>1735</v>
      </c>
      <c r="B5305" s="5" t="s">
        <v>34</v>
      </c>
      <c r="C5305" s="5" t="s">
        <v>33</v>
      </c>
      <c r="D5305" s="5" t="s">
        <v>27</v>
      </c>
      <c r="E5305" s="6">
        <v>892.49</v>
      </c>
      <c r="F5305" s="6">
        <v>0</v>
      </c>
      <c r="G5305" s="6">
        <v>892.49</v>
      </c>
      <c r="H5305" s="6">
        <v>837.44</v>
      </c>
      <c r="I5305" s="6">
        <v>55.049999999999955</v>
      </c>
      <c r="J5305" s="6">
        <v>0.49199999999999999</v>
      </c>
      <c r="K5305" s="6">
        <v>0</v>
      </c>
      <c r="L5305" s="6">
        <v>0.49199999999999999</v>
      </c>
      <c r="M5305" s="6">
        <v>0.46200000000000002</v>
      </c>
      <c r="N5305" s="6">
        <v>2.9999999999999971E-2</v>
      </c>
    </row>
    <row r="5306" spans="1:14" x14ac:dyDescent="0.25">
      <c r="A5306" s="5" t="s">
        <v>1735</v>
      </c>
      <c r="B5306" s="5" t="s">
        <v>35</v>
      </c>
      <c r="C5306" s="5" t="s">
        <v>33</v>
      </c>
      <c r="D5306" s="5" t="s">
        <v>27</v>
      </c>
      <c r="E5306" s="6">
        <v>1051.07</v>
      </c>
      <c r="F5306" s="6">
        <v>0</v>
      </c>
      <c r="G5306" s="6">
        <v>1051.07</v>
      </c>
      <c r="H5306" s="6">
        <v>986.22</v>
      </c>
      <c r="I5306" s="6">
        <v>64.849999999999909</v>
      </c>
      <c r="J5306" s="6">
        <v>10.332000000000001</v>
      </c>
      <c r="K5306" s="6">
        <v>0</v>
      </c>
      <c r="L5306" s="6">
        <v>10.332000000000001</v>
      </c>
      <c r="M5306" s="6">
        <v>9.6950000000000003</v>
      </c>
      <c r="N5306" s="6">
        <v>0.63700000000000045</v>
      </c>
    </row>
    <row r="5307" spans="1:14" x14ac:dyDescent="0.25">
      <c r="A5307" s="5" t="s">
        <v>1735</v>
      </c>
      <c r="B5307" s="5" t="s">
        <v>36</v>
      </c>
      <c r="C5307" s="5" t="s">
        <v>29</v>
      </c>
      <c r="D5307" s="5" t="s">
        <v>27</v>
      </c>
      <c r="E5307" s="6">
        <v>1066.4000000000001</v>
      </c>
      <c r="F5307" s="6">
        <v>0</v>
      </c>
      <c r="G5307" s="6">
        <v>1066.4000000000001</v>
      </c>
      <c r="H5307" s="6">
        <v>1077.07</v>
      </c>
      <c r="I5307" s="6">
        <v>-10.669999999999845</v>
      </c>
      <c r="J5307" s="6">
        <v>0</v>
      </c>
      <c r="K5307" s="6">
        <v>0</v>
      </c>
      <c r="L5307" s="6">
        <v>0</v>
      </c>
      <c r="M5307" s="6">
        <v>0</v>
      </c>
      <c r="N5307" s="6">
        <v>0</v>
      </c>
    </row>
    <row r="5308" spans="1:14" x14ac:dyDescent="0.25">
      <c r="A5308" s="5" t="s">
        <v>1735</v>
      </c>
      <c r="B5308" s="5" t="s">
        <v>37</v>
      </c>
      <c r="C5308" s="5" t="s">
        <v>29</v>
      </c>
      <c r="D5308" s="5" t="s">
        <v>27</v>
      </c>
      <c r="E5308" s="6">
        <v>2337.9299999999998</v>
      </c>
      <c r="F5308" s="6">
        <v>0</v>
      </c>
      <c r="G5308" s="6">
        <v>2337.9299999999998</v>
      </c>
      <c r="H5308" s="6">
        <v>2361.31</v>
      </c>
      <c r="I5308" s="6">
        <v>-23.380000000000109</v>
      </c>
      <c r="J5308" s="6">
        <v>0</v>
      </c>
      <c r="K5308" s="6">
        <v>0</v>
      </c>
      <c r="L5308" s="6">
        <v>0</v>
      </c>
      <c r="M5308" s="6">
        <v>0</v>
      </c>
      <c r="N5308" s="6">
        <v>0</v>
      </c>
    </row>
    <row r="5309" spans="1:14" x14ac:dyDescent="0.25">
      <c r="A5309" s="5" t="s">
        <v>1735</v>
      </c>
      <c r="B5309" s="5" t="s">
        <v>1736</v>
      </c>
      <c r="C5309" s="5" t="s">
        <v>39</v>
      </c>
      <c r="D5309" s="5" t="s">
        <v>58</v>
      </c>
      <c r="E5309" s="6">
        <v>-62549.120000000003</v>
      </c>
      <c r="F5309" s="6">
        <v>0</v>
      </c>
      <c r="G5309" s="6">
        <v>-62549.120000000003</v>
      </c>
      <c r="H5309" s="6">
        <v>-62549.11</v>
      </c>
      <c r="I5309" s="6">
        <v>-1.0000000002037268E-2</v>
      </c>
      <c r="J5309" s="6">
        <v>-337</v>
      </c>
      <c r="K5309" s="6">
        <v>0</v>
      </c>
      <c r="L5309" s="6">
        <v>-337</v>
      </c>
      <c r="M5309" s="6">
        <v>-337</v>
      </c>
      <c r="N5309" s="6">
        <v>0</v>
      </c>
    </row>
    <row r="5310" spans="1:14" x14ac:dyDescent="0.25">
      <c r="A5310" s="5" t="s">
        <v>1735</v>
      </c>
      <c r="B5310" s="5" t="s">
        <v>766</v>
      </c>
      <c r="C5310" s="5" t="s">
        <v>42</v>
      </c>
      <c r="D5310" s="5" t="s">
        <v>43</v>
      </c>
      <c r="E5310" s="6">
        <v>2449.6799999999998</v>
      </c>
      <c r="F5310" s="6">
        <v>0</v>
      </c>
      <c r="G5310" s="6">
        <v>2449.6799999999998</v>
      </c>
      <c r="H5310" s="6">
        <v>0</v>
      </c>
      <c r="I5310" s="6">
        <v>2449.6799999999998</v>
      </c>
      <c r="J5310" s="6">
        <v>346</v>
      </c>
      <c r="K5310" s="6">
        <v>0</v>
      </c>
      <c r="L5310" s="6">
        <v>346</v>
      </c>
      <c r="M5310" s="6">
        <v>0</v>
      </c>
      <c r="N5310" s="6">
        <v>346</v>
      </c>
    </row>
    <row r="5311" spans="1:14" x14ac:dyDescent="0.25">
      <c r="A5311" s="5" t="s">
        <v>1735</v>
      </c>
      <c r="B5311" s="5" t="s">
        <v>44</v>
      </c>
      <c r="C5311" s="5" t="s">
        <v>42</v>
      </c>
      <c r="D5311" s="5" t="s">
        <v>43</v>
      </c>
      <c r="E5311" s="6">
        <v>351.2</v>
      </c>
      <c r="F5311" s="6">
        <v>349.13432835820896</v>
      </c>
      <c r="G5311" s="6">
        <v>2.0656716417910275</v>
      </c>
      <c r="H5311" s="6">
        <v>350.88</v>
      </c>
      <c r="I5311" s="6">
        <v>0.31999999999999318</v>
      </c>
      <c r="J5311" s="6">
        <v>339</v>
      </c>
      <c r="K5311" s="6">
        <v>337</v>
      </c>
      <c r="L5311" s="6">
        <v>2</v>
      </c>
      <c r="M5311" s="6">
        <v>338.685</v>
      </c>
      <c r="N5311" s="6">
        <v>0.31499999999999773</v>
      </c>
    </row>
    <row r="5312" spans="1:14" x14ac:dyDescent="0.25">
      <c r="A5312" s="5" t="s">
        <v>1735</v>
      </c>
      <c r="B5312" s="5" t="s">
        <v>47</v>
      </c>
      <c r="C5312" s="5" t="s">
        <v>42</v>
      </c>
      <c r="D5312" s="5" t="s">
        <v>43</v>
      </c>
      <c r="E5312" s="6">
        <v>1939.53</v>
      </c>
      <c r="F5312" s="6">
        <v>1901.4509803921569</v>
      </c>
      <c r="G5312" s="6">
        <v>38.079019607843065</v>
      </c>
      <c r="H5312" s="6">
        <v>1939.48</v>
      </c>
      <c r="I5312" s="6">
        <v>4.9999999999954525E-2</v>
      </c>
      <c r="J5312" s="6">
        <v>4125</v>
      </c>
      <c r="K5312" s="6">
        <v>4044</v>
      </c>
      <c r="L5312" s="6">
        <v>81</v>
      </c>
      <c r="M5312" s="6">
        <v>4124.88</v>
      </c>
      <c r="N5312" s="6">
        <v>0.11999999999989086</v>
      </c>
    </row>
    <row r="5313" spans="1:14" x14ac:dyDescent="0.25">
      <c r="A5313" s="5" t="s">
        <v>1735</v>
      </c>
      <c r="B5313" s="5" t="s">
        <v>291</v>
      </c>
      <c r="C5313" s="5" t="s">
        <v>42</v>
      </c>
      <c r="D5313" s="5" t="s">
        <v>43</v>
      </c>
      <c r="E5313" s="6">
        <v>0</v>
      </c>
      <c r="F5313" s="6">
        <v>3953.0147783251232</v>
      </c>
      <c r="G5313" s="6">
        <v>-3953.0147783251232</v>
      </c>
      <c r="H5313" s="6">
        <v>4012.31</v>
      </c>
      <c r="I5313" s="6">
        <v>-4012.31</v>
      </c>
      <c r="J5313" s="6">
        <v>0</v>
      </c>
      <c r="K5313" s="6">
        <v>337</v>
      </c>
      <c r="L5313" s="6">
        <v>-337</v>
      </c>
      <c r="M5313" s="6">
        <v>342.05500000000001</v>
      </c>
      <c r="N5313" s="6">
        <v>-342.05500000000001</v>
      </c>
    </row>
    <row r="5314" spans="1:14" x14ac:dyDescent="0.25">
      <c r="A5314" s="5" t="s">
        <v>1735</v>
      </c>
      <c r="B5314" s="5" t="s">
        <v>1364</v>
      </c>
      <c r="C5314" s="5" t="s">
        <v>42</v>
      </c>
      <c r="D5314" s="5" t="s">
        <v>43</v>
      </c>
      <c r="E5314" s="6">
        <v>4228.8999999999996</v>
      </c>
      <c r="F5314" s="6">
        <v>4207.0547263681592</v>
      </c>
      <c r="G5314" s="6">
        <v>21.845273631840428</v>
      </c>
      <c r="H5314" s="6">
        <v>4228.09</v>
      </c>
      <c r="I5314" s="6">
        <v>0.80999999999949068</v>
      </c>
      <c r="J5314" s="6">
        <v>4065</v>
      </c>
      <c r="K5314" s="6">
        <v>4044</v>
      </c>
      <c r="L5314" s="6">
        <v>21</v>
      </c>
      <c r="M5314" s="6">
        <v>4064.22</v>
      </c>
      <c r="N5314" s="6">
        <v>0.78000000000020009</v>
      </c>
    </row>
    <row r="5315" spans="1:14" x14ac:dyDescent="0.25">
      <c r="A5315" s="5" t="s">
        <v>1735</v>
      </c>
      <c r="B5315" s="5" t="s">
        <v>51</v>
      </c>
      <c r="C5315" s="5" t="s">
        <v>42</v>
      </c>
      <c r="D5315" s="5" t="s">
        <v>43</v>
      </c>
      <c r="E5315" s="6">
        <v>23073.18</v>
      </c>
      <c r="F5315" s="6">
        <v>22841.603960396038</v>
      </c>
      <c r="G5315" s="6">
        <v>231.57603960396227</v>
      </c>
      <c r="H5315" s="6">
        <v>23070.02</v>
      </c>
      <c r="I5315" s="6">
        <v>3.1599999999998545</v>
      </c>
      <c r="J5315" s="6">
        <v>4085</v>
      </c>
      <c r="K5315" s="6">
        <v>4044</v>
      </c>
      <c r="L5315" s="6">
        <v>41</v>
      </c>
      <c r="M5315" s="6">
        <v>4084.44</v>
      </c>
      <c r="N5315" s="6">
        <v>0.55999999999994543</v>
      </c>
    </row>
    <row r="5316" spans="1:14" x14ac:dyDescent="0.25">
      <c r="A5316" s="5" t="s">
        <v>1735</v>
      </c>
      <c r="B5316" s="5" t="s">
        <v>292</v>
      </c>
      <c r="C5316" s="5" t="s">
        <v>42</v>
      </c>
      <c r="D5316" s="5" t="s">
        <v>53</v>
      </c>
      <c r="E5316" s="6">
        <v>22371.41</v>
      </c>
      <c r="F5316" s="6">
        <v>22371.455445544554</v>
      </c>
      <c r="G5316" s="6">
        <v>-4.5445544554240769E-2</v>
      </c>
      <c r="H5316" s="6">
        <v>22595.17</v>
      </c>
      <c r="I5316" s="6">
        <v>-223.7599999999984</v>
      </c>
      <c r="J5316" s="6">
        <v>3033</v>
      </c>
      <c r="K5316" s="6">
        <v>3033</v>
      </c>
      <c r="L5316" s="6">
        <v>0</v>
      </c>
      <c r="M5316" s="6">
        <v>3063.33</v>
      </c>
      <c r="N5316" s="6">
        <v>-30.329999999999927</v>
      </c>
    </row>
    <row r="5317" spans="1:14" x14ac:dyDescent="0.25">
      <c r="A5317" s="5" t="s">
        <v>1735</v>
      </c>
      <c r="B5317" s="5" t="s">
        <v>54</v>
      </c>
      <c r="C5317" s="5" t="s">
        <v>42</v>
      </c>
      <c r="D5317" s="5" t="s">
        <v>55</v>
      </c>
      <c r="E5317" s="6">
        <v>204.18</v>
      </c>
      <c r="F5317" s="6">
        <v>200.1764705882353</v>
      </c>
      <c r="G5317" s="6">
        <v>4.0035294117647027</v>
      </c>
      <c r="H5317" s="6">
        <v>204.18</v>
      </c>
      <c r="I5317" s="6">
        <v>0</v>
      </c>
      <c r="J5317" s="6">
        <v>37.124000000000002</v>
      </c>
      <c r="K5317" s="6">
        <v>36.396078431372551</v>
      </c>
      <c r="L5317" s="6">
        <v>0.72792156862745117</v>
      </c>
      <c r="M5317" s="6">
        <v>37.124000000000002</v>
      </c>
      <c r="N5317" s="6">
        <v>0</v>
      </c>
    </row>
    <row r="5318" spans="1:14" x14ac:dyDescent="0.25">
      <c r="A5318" s="5" t="s">
        <v>1737</v>
      </c>
      <c r="B5318" s="5" t="s">
        <v>25</v>
      </c>
      <c r="C5318" s="5" t="s">
        <v>26</v>
      </c>
      <c r="D5318" s="5" t="s">
        <v>27</v>
      </c>
      <c r="E5318" s="6">
        <v>-188.81</v>
      </c>
      <c r="F5318" s="6">
        <v>0</v>
      </c>
      <c r="G5318" s="6">
        <v>-188.81</v>
      </c>
      <c r="H5318" s="6">
        <v>0</v>
      </c>
      <c r="I5318" s="6">
        <v>-188.81</v>
      </c>
      <c r="J5318" s="6">
        <v>0</v>
      </c>
      <c r="K5318" s="6">
        <v>0</v>
      </c>
      <c r="L5318" s="6">
        <v>0</v>
      </c>
      <c r="M5318" s="6">
        <v>0</v>
      </c>
      <c r="N5318" s="6">
        <v>0</v>
      </c>
    </row>
    <row r="5319" spans="1:14" x14ac:dyDescent="0.25">
      <c r="A5319" s="5" t="s">
        <v>1737</v>
      </c>
      <c r="B5319" s="5" t="s">
        <v>30</v>
      </c>
      <c r="C5319" s="5" t="s">
        <v>29</v>
      </c>
      <c r="D5319" s="5" t="s">
        <v>27</v>
      </c>
      <c r="E5319" s="6">
        <v>27.99</v>
      </c>
      <c r="F5319" s="6">
        <v>0</v>
      </c>
      <c r="G5319" s="6">
        <v>27.99</v>
      </c>
      <c r="H5319" s="6">
        <v>28.14</v>
      </c>
      <c r="I5319" s="6">
        <v>-0.15000000000000213</v>
      </c>
      <c r="J5319" s="6">
        <v>0</v>
      </c>
      <c r="K5319" s="6">
        <v>0</v>
      </c>
      <c r="L5319" s="6">
        <v>0</v>
      </c>
      <c r="M5319" s="6">
        <v>0</v>
      </c>
      <c r="N5319" s="6">
        <v>0</v>
      </c>
    </row>
    <row r="5320" spans="1:14" x14ac:dyDescent="0.25">
      <c r="A5320" s="5" t="s">
        <v>1737</v>
      </c>
      <c r="B5320" s="5" t="s">
        <v>31</v>
      </c>
      <c r="C5320" s="5" t="s">
        <v>29</v>
      </c>
      <c r="D5320" s="5" t="s">
        <v>27</v>
      </c>
      <c r="E5320" s="6">
        <v>125.53</v>
      </c>
      <c r="F5320" s="6">
        <v>0</v>
      </c>
      <c r="G5320" s="6">
        <v>125.53</v>
      </c>
      <c r="H5320" s="6">
        <v>126.2</v>
      </c>
      <c r="I5320" s="6">
        <v>-0.67000000000000171</v>
      </c>
      <c r="J5320" s="6">
        <v>0</v>
      </c>
      <c r="K5320" s="6">
        <v>0</v>
      </c>
      <c r="L5320" s="6">
        <v>0</v>
      </c>
      <c r="M5320" s="6">
        <v>0</v>
      </c>
      <c r="N5320" s="6">
        <v>0</v>
      </c>
    </row>
    <row r="5321" spans="1:14" x14ac:dyDescent="0.25">
      <c r="A5321" s="5" t="s">
        <v>1737</v>
      </c>
      <c r="B5321" s="5" t="s">
        <v>32</v>
      </c>
      <c r="C5321" s="5" t="s">
        <v>33</v>
      </c>
      <c r="D5321" s="5" t="s">
        <v>27</v>
      </c>
      <c r="E5321" s="6">
        <v>202.88</v>
      </c>
      <c r="F5321" s="6">
        <v>0</v>
      </c>
      <c r="G5321" s="6">
        <v>202.88</v>
      </c>
      <c r="H5321" s="6">
        <v>282.33999999999997</v>
      </c>
      <c r="I5321" s="6">
        <v>-79.45999999999998</v>
      </c>
      <c r="J5321" s="6">
        <v>0.5</v>
      </c>
      <c r="K5321" s="6">
        <v>0</v>
      </c>
      <c r="L5321" s="6">
        <v>0.5</v>
      </c>
      <c r="M5321" s="6">
        <v>0.69599999999999995</v>
      </c>
      <c r="N5321" s="6">
        <v>-0.19599999999999995</v>
      </c>
    </row>
    <row r="5322" spans="1:14" x14ac:dyDescent="0.25">
      <c r="A5322" s="5" t="s">
        <v>1737</v>
      </c>
      <c r="B5322" s="5" t="s">
        <v>28</v>
      </c>
      <c r="C5322" s="5" t="s">
        <v>29</v>
      </c>
      <c r="D5322" s="5" t="s">
        <v>27</v>
      </c>
      <c r="E5322" s="6">
        <v>894.34</v>
      </c>
      <c r="F5322" s="6">
        <v>0</v>
      </c>
      <c r="G5322" s="6">
        <v>894.34</v>
      </c>
      <c r="H5322" s="6">
        <v>899.15</v>
      </c>
      <c r="I5322" s="6">
        <v>-4.8099999999999454</v>
      </c>
      <c r="J5322" s="6">
        <v>0</v>
      </c>
      <c r="K5322" s="6">
        <v>0</v>
      </c>
      <c r="L5322" s="6">
        <v>0</v>
      </c>
      <c r="M5322" s="6">
        <v>0</v>
      </c>
      <c r="N5322" s="6">
        <v>0</v>
      </c>
    </row>
    <row r="5323" spans="1:14" x14ac:dyDescent="0.25">
      <c r="A5323" s="5" t="s">
        <v>1737</v>
      </c>
      <c r="B5323" s="5" t="s">
        <v>34</v>
      </c>
      <c r="C5323" s="5" t="s">
        <v>33</v>
      </c>
      <c r="D5323" s="5" t="s">
        <v>27</v>
      </c>
      <c r="E5323" s="6">
        <v>907</v>
      </c>
      <c r="F5323" s="6">
        <v>0</v>
      </c>
      <c r="G5323" s="6">
        <v>907</v>
      </c>
      <c r="H5323" s="6">
        <v>1262.25</v>
      </c>
      <c r="I5323" s="6">
        <v>-355.25</v>
      </c>
      <c r="J5323" s="6">
        <v>0.5</v>
      </c>
      <c r="K5323" s="6">
        <v>0</v>
      </c>
      <c r="L5323" s="6">
        <v>0.5</v>
      </c>
      <c r="M5323" s="6">
        <v>0.69599999999999995</v>
      </c>
      <c r="N5323" s="6">
        <v>-0.19599999999999995</v>
      </c>
    </row>
    <row r="5324" spans="1:14" x14ac:dyDescent="0.25">
      <c r="A5324" s="5" t="s">
        <v>1737</v>
      </c>
      <c r="B5324" s="5" t="s">
        <v>35</v>
      </c>
      <c r="C5324" s="5" t="s">
        <v>33</v>
      </c>
      <c r="D5324" s="5" t="s">
        <v>27</v>
      </c>
      <c r="E5324" s="6">
        <v>1068.17</v>
      </c>
      <c r="F5324" s="6">
        <v>0</v>
      </c>
      <c r="G5324" s="6">
        <v>1068.17</v>
      </c>
      <c r="H5324" s="6">
        <v>1486.53</v>
      </c>
      <c r="I5324" s="6">
        <v>-418.3599999999999</v>
      </c>
      <c r="J5324" s="6">
        <v>10.5</v>
      </c>
      <c r="K5324" s="6">
        <v>0</v>
      </c>
      <c r="L5324" s="6">
        <v>10.5</v>
      </c>
      <c r="M5324" s="6">
        <v>14.613</v>
      </c>
      <c r="N5324" s="6">
        <v>-4.1129999999999995</v>
      </c>
    </row>
    <row r="5325" spans="1:14" x14ac:dyDescent="0.25">
      <c r="A5325" s="5" t="s">
        <v>1737</v>
      </c>
      <c r="B5325" s="5" t="s">
        <v>36</v>
      </c>
      <c r="C5325" s="5" t="s">
        <v>29</v>
      </c>
      <c r="D5325" s="5" t="s">
        <v>27</v>
      </c>
      <c r="E5325" s="6">
        <v>1613.14</v>
      </c>
      <c r="F5325" s="6">
        <v>0</v>
      </c>
      <c r="G5325" s="6">
        <v>1613.14</v>
      </c>
      <c r="H5325" s="6">
        <v>1621.83</v>
      </c>
      <c r="I5325" s="6">
        <v>-8.6899999999998272</v>
      </c>
      <c r="J5325" s="6">
        <v>0</v>
      </c>
      <c r="K5325" s="6">
        <v>0</v>
      </c>
      <c r="L5325" s="6">
        <v>0</v>
      </c>
      <c r="M5325" s="6">
        <v>0</v>
      </c>
      <c r="N5325" s="6">
        <v>0</v>
      </c>
    </row>
    <row r="5326" spans="1:14" x14ac:dyDescent="0.25">
      <c r="A5326" s="5" t="s">
        <v>1737</v>
      </c>
      <c r="B5326" s="5" t="s">
        <v>37</v>
      </c>
      <c r="C5326" s="5" t="s">
        <v>29</v>
      </c>
      <c r="D5326" s="5" t="s">
        <v>27</v>
      </c>
      <c r="E5326" s="6">
        <v>3536.57</v>
      </c>
      <c r="F5326" s="6">
        <v>0</v>
      </c>
      <c r="G5326" s="6">
        <v>3536.57</v>
      </c>
      <c r="H5326" s="6">
        <v>3555.61</v>
      </c>
      <c r="I5326" s="6">
        <v>-19.039999999999964</v>
      </c>
      <c r="J5326" s="6">
        <v>0</v>
      </c>
      <c r="K5326" s="6">
        <v>0</v>
      </c>
      <c r="L5326" s="6">
        <v>0</v>
      </c>
      <c r="M5326" s="6">
        <v>0</v>
      </c>
      <c r="N5326" s="6">
        <v>0</v>
      </c>
    </row>
    <row r="5327" spans="1:14" x14ac:dyDescent="0.25">
      <c r="A5327" s="5" t="s">
        <v>1737</v>
      </c>
      <c r="B5327" s="5" t="s">
        <v>1039</v>
      </c>
      <c r="C5327" s="5" t="s">
        <v>39</v>
      </c>
      <c r="D5327" s="5" t="s">
        <v>40</v>
      </c>
      <c r="E5327" s="6">
        <v>-81234.100000000006</v>
      </c>
      <c r="F5327" s="6">
        <v>0</v>
      </c>
      <c r="G5327" s="6">
        <v>-81234.100000000006</v>
      </c>
      <c r="H5327" s="6">
        <v>-81234.100000000006</v>
      </c>
      <c r="I5327" s="6">
        <v>0</v>
      </c>
      <c r="J5327" s="6">
        <v>-501</v>
      </c>
      <c r="K5327" s="6">
        <v>0</v>
      </c>
      <c r="L5327" s="6">
        <v>-501</v>
      </c>
      <c r="M5327" s="6">
        <v>-501</v>
      </c>
      <c r="N5327" s="6">
        <v>0</v>
      </c>
    </row>
    <row r="5328" spans="1:14" x14ac:dyDescent="0.25">
      <c r="A5328" s="5" t="s">
        <v>1737</v>
      </c>
      <c r="B5328" s="5" t="s">
        <v>50</v>
      </c>
      <c r="C5328" s="5" t="s">
        <v>42</v>
      </c>
      <c r="D5328" s="5" t="s">
        <v>43</v>
      </c>
      <c r="E5328" s="6">
        <v>7516.58</v>
      </c>
      <c r="F5328" s="6">
        <v>0</v>
      </c>
      <c r="G5328" s="6">
        <v>7516.58</v>
      </c>
      <c r="H5328" s="6">
        <v>0</v>
      </c>
      <c r="I5328" s="6">
        <v>7516.58</v>
      </c>
      <c r="J5328" s="6">
        <v>6030</v>
      </c>
      <c r="K5328" s="6">
        <v>0</v>
      </c>
      <c r="L5328" s="6">
        <v>6030</v>
      </c>
      <c r="M5328" s="6">
        <v>0</v>
      </c>
      <c r="N5328" s="6">
        <v>6030</v>
      </c>
    </row>
    <row r="5329" spans="1:14" x14ac:dyDescent="0.25">
      <c r="A5329" s="5" t="s">
        <v>1737</v>
      </c>
      <c r="B5329" s="5" t="s">
        <v>1143</v>
      </c>
      <c r="C5329" s="5" t="s">
        <v>42</v>
      </c>
      <c r="D5329" s="5" t="s">
        <v>43</v>
      </c>
      <c r="E5329" s="6">
        <v>1224.33</v>
      </c>
      <c r="F5329" s="6">
        <v>0</v>
      </c>
      <c r="G5329" s="6">
        <v>1224.33</v>
      </c>
      <c r="H5329" s="6">
        <v>0</v>
      </c>
      <c r="I5329" s="6">
        <v>1224.33</v>
      </c>
      <c r="J5329" s="6">
        <v>6050</v>
      </c>
      <c r="K5329" s="6">
        <v>0</v>
      </c>
      <c r="L5329" s="6">
        <v>6050</v>
      </c>
      <c r="M5329" s="6">
        <v>0</v>
      </c>
      <c r="N5329" s="6">
        <v>6050</v>
      </c>
    </row>
    <row r="5330" spans="1:14" x14ac:dyDescent="0.25">
      <c r="A5330" s="5" t="s">
        <v>1737</v>
      </c>
      <c r="B5330" s="5" t="s">
        <v>1144</v>
      </c>
      <c r="C5330" s="5" t="s">
        <v>42</v>
      </c>
      <c r="D5330" s="5" t="s">
        <v>43</v>
      </c>
      <c r="E5330" s="6">
        <v>1735.93</v>
      </c>
      <c r="F5330" s="6">
        <v>0</v>
      </c>
      <c r="G5330" s="6">
        <v>1735.93</v>
      </c>
      <c r="H5330" s="6">
        <v>0</v>
      </c>
      <c r="I5330" s="6">
        <v>1735.93</v>
      </c>
      <c r="J5330" s="6">
        <v>6200</v>
      </c>
      <c r="K5330" s="6">
        <v>0</v>
      </c>
      <c r="L5330" s="6">
        <v>6200</v>
      </c>
      <c r="M5330" s="6">
        <v>0</v>
      </c>
      <c r="N5330" s="6">
        <v>6200</v>
      </c>
    </row>
    <row r="5331" spans="1:14" x14ac:dyDescent="0.25">
      <c r="A5331" s="5" t="s">
        <v>1737</v>
      </c>
      <c r="B5331" s="5" t="s">
        <v>151</v>
      </c>
      <c r="C5331" s="5" t="s">
        <v>42</v>
      </c>
      <c r="D5331" s="5" t="s">
        <v>43</v>
      </c>
      <c r="E5331" s="6">
        <v>50.84</v>
      </c>
      <c r="F5331" s="6">
        <v>49.941176470588232</v>
      </c>
      <c r="G5331" s="6">
        <v>0.89882352941177146</v>
      </c>
      <c r="H5331" s="6">
        <v>50.94</v>
      </c>
      <c r="I5331" s="6">
        <v>-9.9999999999994316E-2</v>
      </c>
      <c r="J5331" s="6">
        <v>510</v>
      </c>
      <c r="K5331" s="6">
        <v>501</v>
      </c>
      <c r="L5331" s="6">
        <v>9</v>
      </c>
      <c r="M5331" s="6">
        <v>511.02</v>
      </c>
      <c r="N5331" s="6">
        <v>-1.0199999999999818</v>
      </c>
    </row>
    <row r="5332" spans="1:14" x14ac:dyDescent="0.25">
      <c r="A5332" s="5" t="s">
        <v>1737</v>
      </c>
      <c r="B5332" s="5" t="s">
        <v>44</v>
      </c>
      <c r="C5332" s="5" t="s">
        <v>42</v>
      </c>
      <c r="D5332" s="5" t="s">
        <v>43</v>
      </c>
      <c r="E5332" s="6">
        <v>521.11</v>
      </c>
      <c r="F5332" s="6">
        <v>519.03482587064673</v>
      </c>
      <c r="G5332" s="6">
        <v>2.0751741293532859</v>
      </c>
      <c r="H5332" s="6">
        <v>521.63</v>
      </c>
      <c r="I5332" s="6">
        <v>-0.51999999999998181</v>
      </c>
      <c r="J5332" s="6">
        <v>503</v>
      </c>
      <c r="K5332" s="6">
        <v>501</v>
      </c>
      <c r="L5332" s="6">
        <v>2</v>
      </c>
      <c r="M5332" s="6">
        <v>503.505</v>
      </c>
      <c r="N5332" s="6">
        <v>-0.50499999999999545</v>
      </c>
    </row>
    <row r="5333" spans="1:14" x14ac:dyDescent="0.25">
      <c r="A5333" s="5" t="s">
        <v>1737</v>
      </c>
      <c r="B5333" s="5" t="s">
        <v>1040</v>
      </c>
      <c r="C5333" s="5" t="s">
        <v>42</v>
      </c>
      <c r="D5333" s="5" t="s">
        <v>43</v>
      </c>
      <c r="E5333" s="6">
        <v>726.91</v>
      </c>
      <c r="F5333" s="6">
        <v>722.34482758620686</v>
      </c>
      <c r="G5333" s="6">
        <v>4.5651724137931069</v>
      </c>
      <c r="H5333" s="6">
        <v>733.18</v>
      </c>
      <c r="I5333" s="6">
        <v>-6.2699999999999818</v>
      </c>
      <c r="J5333" s="6">
        <v>6050</v>
      </c>
      <c r="K5333" s="6">
        <v>6012</v>
      </c>
      <c r="L5333" s="6">
        <v>38</v>
      </c>
      <c r="M5333" s="6">
        <v>6102.18</v>
      </c>
      <c r="N5333" s="6">
        <v>-52.180000000000291</v>
      </c>
    </row>
    <row r="5334" spans="1:14" x14ac:dyDescent="0.25">
      <c r="A5334" s="5" t="s">
        <v>1737</v>
      </c>
      <c r="B5334" s="5" t="s">
        <v>900</v>
      </c>
      <c r="C5334" s="5" t="s">
        <v>42</v>
      </c>
      <c r="D5334" s="5" t="s">
        <v>43</v>
      </c>
      <c r="E5334" s="6">
        <v>0</v>
      </c>
      <c r="F5334" s="6">
        <v>1146.9064039408865</v>
      </c>
      <c r="G5334" s="6">
        <v>-1146.9064039408865</v>
      </c>
      <c r="H5334" s="6">
        <v>1164.1099999999999</v>
      </c>
      <c r="I5334" s="6">
        <v>-1164.1099999999999</v>
      </c>
      <c r="J5334" s="6">
        <v>0</v>
      </c>
      <c r="K5334" s="6">
        <v>6012</v>
      </c>
      <c r="L5334" s="6">
        <v>-6012</v>
      </c>
      <c r="M5334" s="6">
        <v>6102.18</v>
      </c>
      <c r="N5334" s="6">
        <v>-6102.18</v>
      </c>
    </row>
    <row r="5335" spans="1:14" x14ac:dyDescent="0.25">
      <c r="A5335" s="5" t="s">
        <v>1737</v>
      </c>
      <c r="B5335" s="5" t="s">
        <v>901</v>
      </c>
      <c r="C5335" s="5" t="s">
        <v>42</v>
      </c>
      <c r="D5335" s="5" t="s">
        <v>43</v>
      </c>
      <c r="E5335" s="6">
        <v>0</v>
      </c>
      <c r="F5335" s="6">
        <v>1708.4926108374384</v>
      </c>
      <c r="G5335" s="6">
        <v>-1708.4926108374384</v>
      </c>
      <c r="H5335" s="6">
        <v>1734.12</v>
      </c>
      <c r="I5335" s="6">
        <v>-1734.12</v>
      </c>
      <c r="J5335" s="6">
        <v>0</v>
      </c>
      <c r="K5335" s="6">
        <v>6012</v>
      </c>
      <c r="L5335" s="6">
        <v>-6012</v>
      </c>
      <c r="M5335" s="6">
        <v>6102.18</v>
      </c>
      <c r="N5335" s="6">
        <v>-6102.18</v>
      </c>
    </row>
    <row r="5336" spans="1:14" x14ac:dyDescent="0.25">
      <c r="A5336" s="5" t="s">
        <v>1737</v>
      </c>
      <c r="B5336" s="5" t="s">
        <v>84</v>
      </c>
      <c r="C5336" s="5" t="s">
        <v>42</v>
      </c>
      <c r="D5336" s="5" t="s">
        <v>43</v>
      </c>
      <c r="E5336" s="6">
        <v>2486.7399999999998</v>
      </c>
      <c r="F5336" s="6">
        <v>2442.8529411764707</v>
      </c>
      <c r="G5336" s="6">
        <v>43.88705882352906</v>
      </c>
      <c r="H5336" s="6">
        <v>2491.71</v>
      </c>
      <c r="I5336" s="6">
        <v>-4.9700000000002547</v>
      </c>
      <c r="J5336" s="6">
        <v>6120</v>
      </c>
      <c r="K5336" s="6">
        <v>6012</v>
      </c>
      <c r="L5336" s="6">
        <v>108</v>
      </c>
      <c r="M5336" s="6">
        <v>6132.24</v>
      </c>
      <c r="N5336" s="6">
        <v>-12.239999999999782</v>
      </c>
    </row>
    <row r="5337" spans="1:14" x14ac:dyDescent="0.25">
      <c r="A5337" s="5" t="s">
        <v>1737</v>
      </c>
      <c r="B5337" s="5" t="s">
        <v>136</v>
      </c>
      <c r="C5337" s="5" t="s">
        <v>42</v>
      </c>
      <c r="D5337" s="5" t="s">
        <v>43</v>
      </c>
      <c r="E5337" s="6">
        <v>3518.56</v>
      </c>
      <c r="F5337" s="6">
        <v>3473.497536945813</v>
      </c>
      <c r="G5337" s="6">
        <v>45.062463054186992</v>
      </c>
      <c r="H5337" s="6">
        <v>3525.6</v>
      </c>
      <c r="I5337" s="6">
        <v>-7.0399999999999636</v>
      </c>
      <c r="J5337" s="6">
        <v>6090</v>
      </c>
      <c r="K5337" s="6">
        <v>6012</v>
      </c>
      <c r="L5337" s="6">
        <v>78</v>
      </c>
      <c r="M5337" s="6">
        <v>6102.18</v>
      </c>
      <c r="N5337" s="6">
        <v>-12.180000000000291</v>
      </c>
    </row>
    <row r="5338" spans="1:14" x14ac:dyDescent="0.25">
      <c r="A5338" s="5" t="s">
        <v>1737</v>
      </c>
      <c r="B5338" s="5" t="s">
        <v>697</v>
      </c>
      <c r="C5338" s="5" t="s">
        <v>42</v>
      </c>
      <c r="D5338" s="5" t="s">
        <v>43</v>
      </c>
      <c r="E5338" s="6">
        <v>3757.2</v>
      </c>
      <c r="F5338" s="6">
        <v>3727.4384236453202</v>
      </c>
      <c r="G5338" s="6">
        <v>29.761576354679619</v>
      </c>
      <c r="H5338" s="6">
        <v>3783.35</v>
      </c>
      <c r="I5338" s="6">
        <v>-26.150000000000091</v>
      </c>
      <c r="J5338" s="6">
        <v>505</v>
      </c>
      <c r="K5338" s="6">
        <v>501</v>
      </c>
      <c r="L5338" s="6">
        <v>4</v>
      </c>
      <c r="M5338" s="6">
        <v>508.51499999999999</v>
      </c>
      <c r="N5338" s="6">
        <v>-3.5149999999999864</v>
      </c>
    </row>
    <row r="5339" spans="1:14" x14ac:dyDescent="0.25">
      <c r="A5339" s="5" t="s">
        <v>1737</v>
      </c>
      <c r="B5339" s="5" t="s">
        <v>1364</v>
      </c>
      <c r="C5339" s="5" t="s">
        <v>42</v>
      </c>
      <c r="D5339" s="5" t="s">
        <v>43</v>
      </c>
      <c r="E5339" s="6">
        <v>0</v>
      </c>
      <c r="F5339" s="6">
        <v>6254.4079601990052</v>
      </c>
      <c r="G5339" s="6">
        <v>-6254.4079601990052</v>
      </c>
      <c r="H5339" s="6">
        <v>6285.68</v>
      </c>
      <c r="I5339" s="6">
        <v>-6285.68</v>
      </c>
      <c r="J5339" s="6">
        <v>0</v>
      </c>
      <c r="K5339" s="6">
        <v>6012</v>
      </c>
      <c r="L5339" s="6">
        <v>-6012</v>
      </c>
      <c r="M5339" s="6">
        <v>6042.06</v>
      </c>
      <c r="N5339" s="6">
        <v>-6042.06</v>
      </c>
    </row>
    <row r="5340" spans="1:14" x14ac:dyDescent="0.25">
      <c r="A5340" s="5" t="s">
        <v>1737</v>
      </c>
      <c r="B5340" s="5" t="s">
        <v>103</v>
      </c>
      <c r="C5340" s="5" t="s">
        <v>42</v>
      </c>
      <c r="D5340" s="5" t="s">
        <v>43</v>
      </c>
      <c r="E5340" s="6">
        <v>30393.45</v>
      </c>
      <c r="F5340" s="6">
        <v>30152.702970297029</v>
      </c>
      <c r="G5340" s="6">
        <v>240.74702970297221</v>
      </c>
      <c r="H5340" s="6">
        <v>30454.23</v>
      </c>
      <c r="I5340" s="6">
        <v>-60.779999999998836</v>
      </c>
      <c r="J5340" s="6">
        <v>6060</v>
      </c>
      <c r="K5340" s="6">
        <v>6012</v>
      </c>
      <c r="L5340" s="6">
        <v>48</v>
      </c>
      <c r="M5340" s="6">
        <v>6072.12</v>
      </c>
      <c r="N5340" s="6">
        <v>-12.119999999999891</v>
      </c>
    </row>
    <row r="5341" spans="1:14" x14ac:dyDescent="0.25">
      <c r="A5341" s="5" t="s">
        <v>1737</v>
      </c>
      <c r="B5341" s="5" t="s">
        <v>155</v>
      </c>
      <c r="C5341" s="5" t="s">
        <v>42</v>
      </c>
      <c r="D5341" s="5" t="s">
        <v>53</v>
      </c>
      <c r="E5341" s="6">
        <v>20812.09</v>
      </c>
      <c r="F5341" s="6">
        <v>20453.519061583578</v>
      </c>
      <c r="G5341" s="6">
        <v>358.570938416422</v>
      </c>
      <c r="H5341" s="6">
        <v>20923.95</v>
      </c>
      <c r="I5341" s="6">
        <v>-111.86000000000058</v>
      </c>
      <c r="J5341" s="6">
        <v>4588</v>
      </c>
      <c r="K5341" s="6">
        <v>4509</v>
      </c>
      <c r="L5341" s="6">
        <v>79</v>
      </c>
      <c r="M5341" s="6">
        <v>4612.7070000000003</v>
      </c>
      <c r="N5341" s="6">
        <v>-24.707000000000335</v>
      </c>
    </row>
    <row r="5342" spans="1:14" x14ac:dyDescent="0.25">
      <c r="A5342" s="5" t="s">
        <v>1737</v>
      </c>
      <c r="B5342" s="5" t="s">
        <v>54</v>
      </c>
      <c r="C5342" s="5" t="s">
        <v>42</v>
      </c>
      <c r="D5342" s="5" t="s">
        <v>55</v>
      </c>
      <c r="E5342" s="6">
        <v>303.55</v>
      </c>
      <c r="F5342" s="6">
        <v>297.5980392156863</v>
      </c>
      <c r="G5342" s="6">
        <v>5.9519607843137123</v>
      </c>
      <c r="H5342" s="6">
        <v>303.55</v>
      </c>
      <c r="I5342" s="6">
        <v>0</v>
      </c>
      <c r="J5342" s="6">
        <v>55.19</v>
      </c>
      <c r="K5342" s="6">
        <v>54.107843137254903</v>
      </c>
      <c r="L5342" s="6">
        <v>1.0821568627450944</v>
      </c>
      <c r="M5342" s="6">
        <v>55.19</v>
      </c>
      <c r="N5342" s="6">
        <v>0</v>
      </c>
    </row>
    <row r="5343" spans="1:14" x14ac:dyDescent="0.25">
      <c r="A5343" s="5" t="s">
        <v>1738</v>
      </c>
      <c r="B5343" s="5" t="s">
        <v>25</v>
      </c>
      <c r="C5343" s="5" t="s">
        <v>26</v>
      </c>
      <c r="D5343" s="5" t="s">
        <v>27</v>
      </c>
      <c r="E5343" s="6">
        <v>-2689.45</v>
      </c>
      <c r="F5343" s="6">
        <v>0</v>
      </c>
      <c r="G5343" s="6">
        <v>-2689.45</v>
      </c>
      <c r="H5343" s="6">
        <v>0</v>
      </c>
      <c r="I5343" s="6">
        <v>-2689.45</v>
      </c>
      <c r="J5343" s="6">
        <v>0</v>
      </c>
      <c r="K5343" s="6">
        <v>0</v>
      </c>
      <c r="L5343" s="6">
        <v>0</v>
      </c>
      <c r="M5343" s="6">
        <v>0</v>
      </c>
      <c r="N5343" s="6">
        <v>0</v>
      </c>
    </row>
    <row r="5344" spans="1:14" x14ac:dyDescent="0.25">
      <c r="A5344" s="5" t="s">
        <v>1738</v>
      </c>
      <c r="B5344" s="5" t="s">
        <v>30</v>
      </c>
      <c r="C5344" s="5" t="s">
        <v>29</v>
      </c>
      <c r="D5344" s="5" t="s">
        <v>27</v>
      </c>
      <c r="E5344" s="6">
        <v>27.82</v>
      </c>
      <c r="F5344" s="6">
        <v>0</v>
      </c>
      <c r="G5344" s="6">
        <v>27.82</v>
      </c>
      <c r="H5344" s="6">
        <v>28.08</v>
      </c>
      <c r="I5344" s="6">
        <v>-0.25999999999999801</v>
      </c>
      <c r="J5344" s="6">
        <v>0</v>
      </c>
      <c r="K5344" s="6">
        <v>0</v>
      </c>
      <c r="L5344" s="6">
        <v>0</v>
      </c>
      <c r="M5344" s="6">
        <v>0</v>
      </c>
      <c r="N5344" s="6">
        <v>0</v>
      </c>
    </row>
    <row r="5345" spans="1:14" x14ac:dyDescent="0.25">
      <c r="A5345" s="5" t="s">
        <v>1738</v>
      </c>
      <c r="B5345" s="5" t="s">
        <v>31</v>
      </c>
      <c r="C5345" s="5" t="s">
        <v>29</v>
      </c>
      <c r="D5345" s="5" t="s">
        <v>27</v>
      </c>
      <c r="E5345" s="6">
        <v>124.76</v>
      </c>
      <c r="F5345" s="6">
        <v>0</v>
      </c>
      <c r="G5345" s="6">
        <v>124.76</v>
      </c>
      <c r="H5345" s="6">
        <v>125.95</v>
      </c>
      <c r="I5345" s="6">
        <v>-1.1899999999999977</v>
      </c>
      <c r="J5345" s="6">
        <v>0</v>
      </c>
      <c r="K5345" s="6">
        <v>0</v>
      </c>
      <c r="L5345" s="6">
        <v>0</v>
      </c>
      <c r="M5345" s="6">
        <v>0</v>
      </c>
      <c r="N5345" s="6">
        <v>0</v>
      </c>
    </row>
    <row r="5346" spans="1:14" x14ac:dyDescent="0.25">
      <c r="A5346" s="5" t="s">
        <v>1738</v>
      </c>
      <c r="B5346" s="5" t="s">
        <v>32</v>
      </c>
      <c r="C5346" s="5" t="s">
        <v>33</v>
      </c>
      <c r="D5346" s="5" t="s">
        <v>27</v>
      </c>
      <c r="E5346" s="6">
        <v>507.19</v>
      </c>
      <c r="F5346" s="6">
        <v>0</v>
      </c>
      <c r="G5346" s="6">
        <v>507.19</v>
      </c>
      <c r="H5346" s="6">
        <v>281.77</v>
      </c>
      <c r="I5346" s="6">
        <v>225.42000000000002</v>
      </c>
      <c r="J5346" s="6">
        <v>1.25</v>
      </c>
      <c r="K5346" s="6">
        <v>0</v>
      </c>
      <c r="L5346" s="6">
        <v>1.25</v>
      </c>
      <c r="M5346" s="6">
        <v>0.69399999999999995</v>
      </c>
      <c r="N5346" s="6">
        <v>0.55600000000000005</v>
      </c>
    </row>
    <row r="5347" spans="1:14" x14ac:dyDescent="0.25">
      <c r="A5347" s="5" t="s">
        <v>1738</v>
      </c>
      <c r="B5347" s="5" t="s">
        <v>28</v>
      </c>
      <c r="C5347" s="5" t="s">
        <v>29</v>
      </c>
      <c r="D5347" s="5" t="s">
        <v>27</v>
      </c>
      <c r="E5347" s="6">
        <v>888.88</v>
      </c>
      <c r="F5347" s="6">
        <v>0</v>
      </c>
      <c r="G5347" s="6">
        <v>888.88</v>
      </c>
      <c r="H5347" s="6">
        <v>897.36</v>
      </c>
      <c r="I5347" s="6">
        <v>-8.4800000000000182</v>
      </c>
      <c r="J5347" s="6">
        <v>0</v>
      </c>
      <c r="K5347" s="6">
        <v>0</v>
      </c>
      <c r="L5347" s="6">
        <v>0</v>
      </c>
      <c r="M5347" s="6">
        <v>0</v>
      </c>
      <c r="N5347" s="6">
        <v>0</v>
      </c>
    </row>
    <row r="5348" spans="1:14" x14ac:dyDescent="0.25">
      <c r="A5348" s="5" t="s">
        <v>1738</v>
      </c>
      <c r="B5348" s="5" t="s">
        <v>34</v>
      </c>
      <c r="C5348" s="5" t="s">
        <v>33</v>
      </c>
      <c r="D5348" s="5" t="s">
        <v>27</v>
      </c>
      <c r="E5348" s="6">
        <v>2267.5</v>
      </c>
      <c r="F5348" s="6">
        <v>0</v>
      </c>
      <c r="G5348" s="6">
        <v>2267.5</v>
      </c>
      <c r="H5348" s="6">
        <v>1259.73</v>
      </c>
      <c r="I5348" s="6">
        <v>1007.77</v>
      </c>
      <c r="J5348" s="6">
        <v>1.25</v>
      </c>
      <c r="K5348" s="6">
        <v>0</v>
      </c>
      <c r="L5348" s="6">
        <v>1.25</v>
      </c>
      <c r="M5348" s="6">
        <v>0.69399999999999995</v>
      </c>
      <c r="N5348" s="6">
        <v>0.55600000000000005</v>
      </c>
    </row>
    <row r="5349" spans="1:14" x14ac:dyDescent="0.25">
      <c r="A5349" s="5" t="s">
        <v>1738</v>
      </c>
      <c r="B5349" s="5" t="s">
        <v>35</v>
      </c>
      <c r="C5349" s="5" t="s">
        <v>33</v>
      </c>
      <c r="D5349" s="5" t="s">
        <v>27</v>
      </c>
      <c r="E5349" s="6">
        <v>2670.41</v>
      </c>
      <c r="F5349" s="6">
        <v>0</v>
      </c>
      <c r="G5349" s="6">
        <v>2670.41</v>
      </c>
      <c r="H5349" s="6">
        <v>1483.56</v>
      </c>
      <c r="I5349" s="6">
        <v>1186.8499999999999</v>
      </c>
      <c r="J5349" s="6">
        <v>26.25</v>
      </c>
      <c r="K5349" s="6">
        <v>0</v>
      </c>
      <c r="L5349" s="6">
        <v>26.25</v>
      </c>
      <c r="M5349" s="6">
        <v>14.583</v>
      </c>
      <c r="N5349" s="6">
        <v>11.667</v>
      </c>
    </row>
    <row r="5350" spans="1:14" x14ac:dyDescent="0.25">
      <c r="A5350" s="5" t="s">
        <v>1738</v>
      </c>
      <c r="B5350" s="5" t="s">
        <v>36</v>
      </c>
      <c r="C5350" s="5" t="s">
        <v>29</v>
      </c>
      <c r="D5350" s="5" t="s">
        <v>27</v>
      </c>
      <c r="E5350" s="6">
        <v>1603.3</v>
      </c>
      <c r="F5350" s="6">
        <v>0</v>
      </c>
      <c r="G5350" s="6">
        <v>1603.3</v>
      </c>
      <c r="H5350" s="6">
        <v>1618.59</v>
      </c>
      <c r="I5350" s="6">
        <v>-15.289999999999964</v>
      </c>
      <c r="J5350" s="6">
        <v>0</v>
      </c>
      <c r="K5350" s="6">
        <v>0</v>
      </c>
      <c r="L5350" s="6">
        <v>0</v>
      </c>
      <c r="M5350" s="6">
        <v>0</v>
      </c>
      <c r="N5350" s="6">
        <v>0</v>
      </c>
    </row>
    <row r="5351" spans="1:14" x14ac:dyDescent="0.25">
      <c r="A5351" s="5" t="s">
        <v>1738</v>
      </c>
      <c r="B5351" s="5" t="s">
        <v>37</v>
      </c>
      <c r="C5351" s="5" t="s">
        <v>29</v>
      </c>
      <c r="D5351" s="5" t="s">
        <v>27</v>
      </c>
      <c r="E5351" s="6">
        <v>3514.98</v>
      </c>
      <c r="F5351" s="6">
        <v>0</v>
      </c>
      <c r="G5351" s="6">
        <v>3514.98</v>
      </c>
      <c r="H5351" s="6">
        <v>3548.52</v>
      </c>
      <c r="I5351" s="6">
        <v>-33.539999999999964</v>
      </c>
      <c r="J5351" s="6">
        <v>0</v>
      </c>
      <c r="K5351" s="6">
        <v>0</v>
      </c>
      <c r="L5351" s="6">
        <v>0</v>
      </c>
      <c r="M5351" s="6">
        <v>0</v>
      </c>
      <c r="N5351" s="6">
        <v>0</v>
      </c>
    </row>
    <row r="5352" spans="1:14" x14ac:dyDescent="0.25">
      <c r="A5352" s="5" t="s">
        <v>1738</v>
      </c>
      <c r="B5352" s="5" t="s">
        <v>1242</v>
      </c>
      <c r="C5352" s="5" t="s">
        <v>39</v>
      </c>
      <c r="D5352" s="5" t="s">
        <v>40</v>
      </c>
      <c r="E5352" s="6">
        <v>-79083.520000000004</v>
      </c>
      <c r="F5352" s="6">
        <v>0</v>
      </c>
      <c r="G5352" s="6">
        <v>-79083.520000000004</v>
      </c>
      <c r="H5352" s="6">
        <v>-79083.520000000004</v>
      </c>
      <c r="I5352" s="6">
        <v>0</v>
      </c>
      <c r="J5352" s="6">
        <v>-500</v>
      </c>
      <c r="K5352" s="6">
        <v>0</v>
      </c>
      <c r="L5352" s="6">
        <v>-500</v>
      </c>
      <c r="M5352" s="6">
        <v>-500</v>
      </c>
      <c r="N5352" s="6">
        <v>0</v>
      </c>
    </row>
    <row r="5353" spans="1:14" x14ac:dyDescent="0.25">
      <c r="A5353" s="5" t="s">
        <v>1738</v>
      </c>
      <c r="B5353" s="5" t="s">
        <v>1267</v>
      </c>
      <c r="C5353" s="5" t="s">
        <v>42</v>
      </c>
      <c r="D5353" s="5" t="s">
        <v>43</v>
      </c>
      <c r="E5353" s="6">
        <v>1693.94</v>
      </c>
      <c r="F5353" s="6">
        <v>0</v>
      </c>
      <c r="G5353" s="6">
        <v>1693.94</v>
      </c>
      <c r="H5353" s="6">
        <v>0</v>
      </c>
      <c r="I5353" s="6">
        <v>1693.94</v>
      </c>
      <c r="J5353" s="6">
        <v>6050</v>
      </c>
      <c r="K5353" s="6">
        <v>0</v>
      </c>
      <c r="L5353" s="6">
        <v>6050</v>
      </c>
      <c r="M5353" s="6">
        <v>0</v>
      </c>
      <c r="N5353" s="6">
        <v>6050</v>
      </c>
    </row>
    <row r="5354" spans="1:14" x14ac:dyDescent="0.25">
      <c r="A5354" s="5" t="s">
        <v>1738</v>
      </c>
      <c r="B5354" s="5" t="s">
        <v>1268</v>
      </c>
      <c r="C5354" s="5" t="s">
        <v>42</v>
      </c>
      <c r="D5354" s="5" t="s">
        <v>43</v>
      </c>
      <c r="E5354" s="6">
        <v>1244.58</v>
      </c>
      <c r="F5354" s="6">
        <v>0</v>
      </c>
      <c r="G5354" s="6">
        <v>1244.58</v>
      </c>
      <c r="H5354" s="6">
        <v>0</v>
      </c>
      <c r="I5354" s="6">
        <v>1244.58</v>
      </c>
      <c r="J5354" s="6">
        <v>6150</v>
      </c>
      <c r="K5354" s="6">
        <v>0</v>
      </c>
      <c r="L5354" s="6">
        <v>6150</v>
      </c>
      <c r="M5354" s="6">
        <v>0</v>
      </c>
      <c r="N5354" s="6">
        <v>6150</v>
      </c>
    </row>
    <row r="5355" spans="1:14" x14ac:dyDescent="0.25">
      <c r="A5355" s="5" t="s">
        <v>1738</v>
      </c>
      <c r="B5355" s="5" t="s">
        <v>132</v>
      </c>
      <c r="C5355" s="5" t="s">
        <v>42</v>
      </c>
      <c r="D5355" s="5" t="s">
        <v>43</v>
      </c>
      <c r="E5355" s="6">
        <v>50.34</v>
      </c>
      <c r="F5355" s="6">
        <v>49.841584158415841</v>
      </c>
      <c r="G5355" s="6">
        <v>0.49841584158416197</v>
      </c>
      <c r="H5355" s="6">
        <v>50.34</v>
      </c>
      <c r="I5355" s="6">
        <v>0</v>
      </c>
      <c r="J5355" s="6">
        <v>505</v>
      </c>
      <c r="K5355" s="6">
        <v>500</v>
      </c>
      <c r="L5355" s="6">
        <v>5</v>
      </c>
      <c r="M5355" s="6">
        <v>505</v>
      </c>
      <c r="N5355" s="6">
        <v>0</v>
      </c>
    </row>
    <row r="5356" spans="1:14" x14ac:dyDescent="0.25">
      <c r="A5356" s="5" t="s">
        <v>1738</v>
      </c>
      <c r="B5356" s="5" t="s">
        <v>44</v>
      </c>
      <c r="C5356" s="5" t="s">
        <v>42</v>
      </c>
      <c r="D5356" s="5" t="s">
        <v>43</v>
      </c>
      <c r="E5356" s="6">
        <v>521.11</v>
      </c>
      <c r="F5356" s="6">
        <v>518</v>
      </c>
      <c r="G5356" s="6">
        <v>3.1100000000000136</v>
      </c>
      <c r="H5356" s="6">
        <v>520.59</v>
      </c>
      <c r="I5356" s="6">
        <v>0.51999999999998181</v>
      </c>
      <c r="J5356" s="6">
        <v>503</v>
      </c>
      <c r="K5356" s="6">
        <v>500</v>
      </c>
      <c r="L5356" s="6">
        <v>3</v>
      </c>
      <c r="M5356" s="6">
        <v>502.5</v>
      </c>
      <c r="N5356" s="6">
        <v>0.5</v>
      </c>
    </row>
    <row r="5357" spans="1:14" x14ac:dyDescent="0.25">
      <c r="A5357" s="5" t="s">
        <v>1738</v>
      </c>
      <c r="B5357" s="5" t="s">
        <v>1243</v>
      </c>
      <c r="C5357" s="5" t="s">
        <v>42</v>
      </c>
      <c r="D5357" s="5" t="s">
        <v>43</v>
      </c>
      <c r="E5357" s="6">
        <v>774.96</v>
      </c>
      <c r="F5357" s="6">
        <v>720.89655172413791</v>
      </c>
      <c r="G5357" s="6">
        <v>54.063448275862129</v>
      </c>
      <c r="H5357" s="6">
        <v>731.71</v>
      </c>
      <c r="I5357" s="6">
        <v>43.25</v>
      </c>
      <c r="J5357" s="6">
        <v>6450</v>
      </c>
      <c r="K5357" s="6">
        <v>6000</v>
      </c>
      <c r="L5357" s="6">
        <v>450</v>
      </c>
      <c r="M5357" s="6">
        <v>6090</v>
      </c>
      <c r="N5357" s="6">
        <v>360</v>
      </c>
    </row>
    <row r="5358" spans="1:14" x14ac:dyDescent="0.25">
      <c r="A5358" s="5" t="s">
        <v>1738</v>
      </c>
      <c r="B5358" s="5" t="s">
        <v>695</v>
      </c>
      <c r="C5358" s="5" t="s">
        <v>42</v>
      </c>
      <c r="D5358" s="5" t="s">
        <v>43</v>
      </c>
      <c r="E5358" s="6">
        <v>0</v>
      </c>
      <c r="F5358" s="6">
        <v>1037.0443349753693</v>
      </c>
      <c r="G5358" s="6">
        <v>-1037.0443349753693</v>
      </c>
      <c r="H5358" s="6">
        <v>1052.5999999999999</v>
      </c>
      <c r="I5358" s="6">
        <v>-1052.5999999999999</v>
      </c>
      <c r="J5358" s="6">
        <v>0</v>
      </c>
      <c r="K5358" s="6">
        <v>6000</v>
      </c>
      <c r="L5358" s="6">
        <v>-6000</v>
      </c>
      <c r="M5358" s="6">
        <v>6090</v>
      </c>
      <c r="N5358" s="6">
        <v>-6090</v>
      </c>
    </row>
    <row r="5359" spans="1:14" x14ac:dyDescent="0.25">
      <c r="A5359" s="5" t="s">
        <v>1738</v>
      </c>
      <c r="B5359" s="5" t="s">
        <v>696</v>
      </c>
      <c r="C5359" s="5" t="s">
        <v>42</v>
      </c>
      <c r="D5359" s="5" t="s">
        <v>43</v>
      </c>
      <c r="E5359" s="6">
        <v>0</v>
      </c>
      <c r="F5359" s="6">
        <v>1431.3596059113299</v>
      </c>
      <c r="G5359" s="6">
        <v>-1431.3596059113299</v>
      </c>
      <c r="H5359" s="6">
        <v>1452.83</v>
      </c>
      <c r="I5359" s="6">
        <v>-1452.83</v>
      </c>
      <c r="J5359" s="6">
        <v>0</v>
      </c>
      <c r="K5359" s="6">
        <v>6000</v>
      </c>
      <c r="L5359" s="6">
        <v>-6000</v>
      </c>
      <c r="M5359" s="6">
        <v>6090</v>
      </c>
      <c r="N5359" s="6">
        <v>-6090</v>
      </c>
    </row>
    <row r="5360" spans="1:14" x14ac:dyDescent="0.25">
      <c r="A5360" s="5" t="s">
        <v>1738</v>
      </c>
      <c r="B5360" s="5" t="s">
        <v>84</v>
      </c>
      <c r="C5360" s="5" t="s">
        <v>42</v>
      </c>
      <c r="D5360" s="5" t="s">
        <v>43</v>
      </c>
      <c r="E5360" s="6">
        <v>2486.7399999999998</v>
      </c>
      <c r="F5360" s="6">
        <v>2437.9803921568623</v>
      </c>
      <c r="G5360" s="6">
        <v>48.759607843137474</v>
      </c>
      <c r="H5360" s="6">
        <v>2486.7399999999998</v>
      </c>
      <c r="I5360" s="6">
        <v>0</v>
      </c>
      <c r="J5360" s="6">
        <v>6120</v>
      </c>
      <c r="K5360" s="6">
        <v>6000</v>
      </c>
      <c r="L5360" s="6">
        <v>120</v>
      </c>
      <c r="M5360" s="6">
        <v>6120</v>
      </c>
      <c r="N5360" s="6">
        <v>0</v>
      </c>
    </row>
    <row r="5361" spans="1:14" x14ac:dyDescent="0.25">
      <c r="A5361" s="5" t="s">
        <v>1738</v>
      </c>
      <c r="B5361" s="5" t="s">
        <v>136</v>
      </c>
      <c r="C5361" s="5" t="s">
        <v>42</v>
      </c>
      <c r="D5361" s="5" t="s">
        <v>43</v>
      </c>
      <c r="E5361" s="6">
        <v>3518.56</v>
      </c>
      <c r="F5361" s="6">
        <v>3466.5615763546798</v>
      </c>
      <c r="G5361" s="6">
        <v>51.998423645320145</v>
      </c>
      <c r="H5361" s="6">
        <v>3518.56</v>
      </c>
      <c r="I5361" s="6">
        <v>0</v>
      </c>
      <c r="J5361" s="6">
        <v>6090</v>
      </c>
      <c r="K5361" s="6">
        <v>6000</v>
      </c>
      <c r="L5361" s="6">
        <v>90</v>
      </c>
      <c r="M5361" s="6">
        <v>6090</v>
      </c>
      <c r="N5361" s="6">
        <v>0</v>
      </c>
    </row>
    <row r="5362" spans="1:14" x14ac:dyDescent="0.25">
      <c r="A5362" s="5" t="s">
        <v>1738</v>
      </c>
      <c r="B5362" s="5" t="s">
        <v>697</v>
      </c>
      <c r="C5362" s="5" t="s">
        <v>42</v>
      </c>
      <c r="D5362" s="5" t="s">
        <v>43</v>
      </c>
      <c r="E5362" s="6">
        <v>3809.28</v>
      </c>
      <c r="F5362" s="6">
        <v>3720</v>
      </c>
      <c r="G5362" s="6">
        <v>89.2800000000002</v>
      </c>
      <c r="H5362" s="6">
        <v>3775.8</v>
      </c>
      <c r="I5362" s="6">
        <v>33.480000000000018</v>
      </c>
      <c r="J5362" s="6">
        <v>512</v>
      </c>
      <c r="K5362" s="6">
        <v>500</v>
      </c>
      <c r="L5362" s="6">
        <v>12</v>
      </c>
      <c r="M5362" s="6">
        <v>507.5</v>
      </c>
      <c r="N5362" s="6">
        <v>4.5</v>
      </c>
    </row>
    <row r="5363" spans="1:14" x14ac:dyDescent="0.25">
      <c r="A5363" s="5" t="s">
        <v>1738</v>
      </c>
      <c r="B5363" s="5" t="s">
        <v>1364</v>
      </c>
      <c r="C5363" s="5" t="s">
        <v>42</v>
      </c>
      <c r="D5363" s="5" t="s">
        <v>43</v>
      </c>
      <c r="E5363" s="6">
        <v>6273.13</v>
      </c>
      <c r="F5363" s="6">
        <v>6241.9203980099501</v>
      </c>
      <c r="G5363" s="6">
        <v>31.209601990050032</v>
      </c>
      <c r="H5363" s="6">
        <v>6273.13</v>
      </c>
      <c r="I5363" s="6">
        <v>0</v>
      </c>
      <c r="J5363" s="6">
        <v>6030</v>
      </c>
      <c r="K5363" s="6">
        <v>6000</v>
      </c>
      <c r="L5363" s="6">
        <v>30</v>
      </c>
      <c r="M5363" s="6">
        <v>6030</v>
      </c>
      <c r="N5363" s="6">
        <v>0</v>
      </c>
    </row>
    <row r="5364" spans="1:14" x14ac:dyDescent="0.25">
      <c r="A5364" s="5" t="s">
        <v>1738</v>
      </c>
      <c r="B5364" s="5" t="s">
        <v>103</v>
      </c>
      <c r="C5364" s="5" t="s">
        <v>42</v>
      </c>
      <c r="D5364" s="5" t="s">
        <v>43</v>
      </c>
      <c r="E5364" s="6">
        <v>30393.45</v>
      </c>
      <c r="F5364" s="6">
        <v>30092.524752475249</v>
      </c>
      <c r="G5364" s="6">
        <v>300.92524752475219</v>
      </c>
      <c r="H5364" s="6">
        <v>30393.45</v>
      </c>
      <c r="I5364" s="6">
        <v>0</v>
      </c>
      <c r="J5364" s="6">
        <v>6060</v>
      </c>
      <c r="K5364" s="6">
        <v>6000</v>
      </c>
      <c r="L5364" s="6">
        <v>60</v>
      </c>
      <c r="M5364" s="6">
        <v>6060</v>
      </c>
      <c r="N5364" s="6">
        <v>0</v>
      </c>
    </row>
    <row r="5365" spans="1:14" x14ac:dyDescent="0.25">
      <c r="A5365" s="5" t="s">
        <v>1738</v>
      </c>
      <c r="B5365" s="5" t="s">
        <v>138</v>
      </c>
      <c r="C5365" s="5" t="s">
        <v>42</v>
      </c>
      <c r="D5365" s="5" t="s">
        <v>53</v>
      </c>
      <c r="E5365" s="6">
        <v>19099.099999999999</v>
      </c>
      <c r="F5365" s="6">
        <v>18847.771260997069</v>
      </c>
      <c r="G5365" s="6">
        <v>251.32873900292907</v>
      </c>
      <c r="H5365" s="6">
        <v>19281.27</v>
      </c>
      <c r="I5365" s="6">
        <v>-182.17000000000189</v>
      </c>
      <c r="J5365" s="6">
        <v>4560</v>
      </c>
      <c r="K5365" s="6">
        <v>4500</v>
      </c>
      <c r="L5365" s="6">
        <v>60</v>
      </c>
      <c r="M5365" s="6">
        <v>4603.5</v>
      </c>
      <c r="N5365" s="6">
        <v>-43.5</v>
      </c>
    </row>
    <row r="5366" spans="1:14" x14ac:dyDescent="0.25">
      <c r="A5366" s="5" t="s">
        <v>1738</v>
      </c>
      <c r="B5366" s="5" t="s">
        <v>54</v>
      </c>
      <c r="C5366" s="5" t="s">
        <v>42</v>
      </c>
      <c r="D5366" s="5" t="s">
        <v>55</v>
      </c>
      <c r="E5366" s="6">
        <v>302.94</v>
      </c>
      <c r="F5366" s="6">
        <v>297</v>
      </c>
      <c r="G5366" s="6">
        <v>5.9399999999999977</v>
      </c>
      <c r="H5366" s="6">
        <v>302.94</v>
      </c>
      <c r="I5366" s="6">
        <v>0</v>
      </c>
      <c r="J5366" s="6">
        <v>55.08</v>
      </c>
      <c r="K5366" s="6">
        <v>54</v>
      </c>
      <c r="L5366" s="6">
        <v>1.0799999999999983</v>
      </c>
      <c r="M5366" s="6">
        <v>55.08</v>
      </c>
      <c r="N5366" s="6">
        <v>0</v>
      </c>
    </row>
    <row r="5367" spans="1:14" x14ac:dyDescent="0.25">
      <c r="A5367" s="5" t="s">
        <v>1739</v>
      </c>
      <c r="B5367" s="5" t="s">
        <v>25</v>
      </c>
      <c r="C5367" s="5" t="s">
        <v>26</v>
      </c>
      <c r="D5367" s="5" t="s">
        <v>27</v>
      </c>
      <c r="E5367" s="6">
        <v>-2934.17</v>
      </c>
      <c r="F5367" s="6">
        <v>0</v>
      </c>
      <c r="G5367" s="6">
        <v>-2934.17</v>
      </c>
      <c r="H5367" s="6">
        <v>0</v>
      </c>
      <c r="I5367" s="6">
        <v>-2934.17</v>
      </c>
      <c r="J5367" s="6">
        <v>0</v>
      </c>
      <c r="K5367" s="6">
        <v>0</v>
      </c>
      <c r="L5367" s="6">
        <v>0</v>
      </c>
      <c r="M5367" s="6">
        <v>0</v>
      </c>
      <c r="N5367" s="6">
        <v>0</v>
      </c>
    </row>
    <row r="5368" spans="1:14" x14ac:dyDescent="0.25">
      <c r="A5368" s="5" t="s">
        <v>1739</v>
      </c>
      <c r="B5368" s="5" t="s">
        <v>30</v>
      </c>
      <c r="C5368" s="5" t="s">
        <v>29</v>
      </c>
      <c r="D5368" s="5" t="s">
        <v>27</v>
      </c>
      <c r="E5368" s="6">
        <v>838.54</v>
      </c>
      <c r="F5368" s="6">
        <v>0</v>
      </c>
      <c r="G5368" s="6">
        <v>838.54</v>
      </c>
      <c r="H5368" s="6">
        <v>843.12</v>
      </c>
      <c r="I5368" s="6">
        <v>-4.5800000000000409</v>
      </c>
      <c r="J5368" s="6">
        <v>0</v>
      </c>
      <c r="K5368" s="6">
        <v>0</v>
      </c>
      <c r="L5368" s="6">
        <v>0</v>
      </c>
      <c r="M5368" s="6">
        <v>0</v>
      </c>
      <c r="N5368" s="6">
        <v>0</v>
      </c>
    </row>
    <row r="5369" spans="1:14" x14ac:dyDescent="0.25">
      <c r="A5369" s="5" t="s">
        <v>1739</v>
      </c>
      <c r="B5369" s="5" t="s">
        <v>31</v>
      </c>
      <c r="C5369" s="5" t="s">
        <v>29</v>
      </c>
      <c r="D5369" s="5" t="s">
        <v>27</v>
      </c>
      <c r="E5369" s="6">
        <v>3761.07</v>
      </c>
      <c r="F5369" s="6">
        <v>0</v>
      </c>
      <c r="G5369" s="6">
        <v>3761.07</v>
      </c>
      <c r="H5369" s="6">
        <v>3781.61</v>
      </c>
      <c r="I5369" s="6">
        <v>-20.539999999999964</v>
      </c>
      <c r="J5369" s="6">
        <v>0</v>
      </c>
      <c r="K5369" s="6">
        <v>0</v>
      </c>
      <c r="L5369" s="6">
        <v>0</v>
      </c>
      <c r="M5369" s="6">
        <v>0</v>
      </c>
      <c r="N5369" s="6">
        <v>0</v>
      </c>
    </row>
    <row r="5370" spans="1:14" x14ac:dyDescent="0.25">
      <c r="A5370" s="5" t="s">
        <v>1739</v>
      </c>
      <c r="B5370" s="5" t="s">
        <v>32</v>
      </c>
      <c r="C5370" s="5" t="s">
        <v>33</v>
      </c>
      <c r="D5370" s="5" t="s">
        <v>27</v>
      </c>
      <c r="E5370" s="6">
        <v>7640.27</v>
      </c>
      <c r="F5370" s="6">
        <v>0</v>
      </c>
      <c r="G5370" s="6">
        <v>7640.27</v>
      </c>
      <c r="H5370" s="6">
        <v>8493.75</v>
      </c>
      <c r="I5370" s="6">
        <v>-853.47999999999956</v>
      </c>
      <c r="J5370" s="6">
        <v>18.829999999999998</v>
      </c>
      <c r="K5370" s="6">
        <v>0</v>
      </c>
      <c r="L5370" s="6">
        <v>18.829999999999998</v>
      </c>
      <c r="M5370" s="6">
        <v>20.933</v>
      </c>
      <c r="N5370" s="6">
        <v>-2.1030000000000015</v>
      </c>
    </row>
    <row r="5371" spans="1:14" x14ac:dyDescent="0.25">
      <c r="A5371" s="5" t="s">
        <v>1739</v>
      </c>
      <c r="B5371" s="5" t="s">
        <v>28</v>
      </c>
      <c r="C5371" s="5" t="s">
        <v>29</v>
      </c>
      <c r="D5371" s="5" t="s">
        <v>27</v>
      </c>
      <c r="E5371" s="6">
        <v>26796.25</v>
      </c>
      <c r="F5371" s="6">
        <v>0</v>
      </c>
      <c r="G5371" s="6">
        <v>26796.25</v>
      </c>
      <c r="H5371" s="6">
        <v>26942.57</v>
      </c>
      <c r="I5371" s="6">
        <v>-146.31999999999971</v>
      </c>
      <c r="J5371" s="6">
        <v>0</v>
      </c>
      <c r="K5371" s="6">
        <v>0</v>
      </c>
      <c r="L5371" s="6">
        <v>0</v>
      </c>
      <c r="M5371" s="6">
        <v>0</v>
      </c>
      <c r="N5371" s="6">
        <v>0</v>
      </c>
    </row>
    <row r="5372" spans="1:14" x14ac:dyDescent="0.25">
      <c r="A5372" s="5" t="s">
        <v>1739</v>
      </c>
      <c r="B5372" s="5" t="s">
        <v>34</v>
      </c>
      <c r="C5372" s="5" t="s">
        <v>33</v>
      </c>
      <c r="D5372" s="5" t="s">
        <v>27</v>
      </c>
      <c r="E5372" s="6">
        <v>34157.620000000003</v>
      </c>
      <c r="F5372" s="6">
        <v>0</v>
      </c>
      <c r="G5372" s="6">
        <v>34157.620000000003</v>
      </c>
      <c r="H5372" s="6">
        <v>37973.269999999997</v>
      </c>
      <c r="I5372" s="6">
        <v>-3815.6499999999942</v>
      </c>
      <c r="J5372" s="6">
        <v>18.829999999999998</v>
      </c>
      <c r="K5372" s="6">
        <v>0</v>
      </c>
      <c r="L5372" s="6">
        <v>18.829999999999998</v>
      </c>
      <c r="M5372" s="6">
        <v>20.933</v>
      </c>
      <c r="N5372" s="6">
        <v>-2.1030000000000015</v>
      </c>
    </row>
    <row r="5373" spans="1:14" x14ac:dyDescent="0.25">
      <c r="A5373" s="5" t="s">
        <v>1739</v>
      </c>
      <c r="B5373" s="5" t="s">
        <v>35</v>
      </c>
      <c r="C5373" s="5" t="s">
        <v>33</v>
      </c>
      <c r="D5373" s="5" t="s">
        <v>27</v>
      </c>
      <c r="E5373" s="6">
        <v>40227.089999999997</v>
      </c>
      <c r="F5373" s="6">
        <v>0</v>
      </c>
      <c r="G5373" s="6">
        <v>40227.089999999997</v>
      </c>
      <c r="H5373" s="6">
        <v>44719.5</v>
      </c>
      <c r="I5373" s="6">
        <v>-4492.4100000000035</v>
      </c>
      <c r="J5373" s="6">
        <v>395.43</v>
      </c>
      <c r="K5373" s="6">
        <v>0</v>
      </c>
      <c r="L5373" s="6">
        <v>395.43</v>
      </c>
      <c r="M5373" s="6">
        <v>439.59</v>
      </c>
      <c r="N5373" s="6">
        <v>-44.159999999999968</v>
      </c>
    </row>
    <row r="5374" spans="1:14" x14ac:dyDescent="0.25">
      <c r="A5374" s="5" t="s">
        <v>1739</v>
      </c>
      <c r="B5374" s="5" t="s">
        <v>36</v>
      </c>
      <c r="C5374" s="5" t="s">
        <v>29</v>
      </c>
      <c r="D5374" s="5" t="s">
        <v>27</v>
      </c>
      <c r="E5374" s="6">
        <v>48333.05</v>
      </c>
      <c r="F5374" s="6">
        <v>0</v>
      </c>
      <c r="G5374" s="6">
        <v>48333.05</v>
      </c>
      <c r="H5374" s="6">
        <v>48596.97</v>
      </c>
      <c r="I5374" s="6">
        <v>-263.91999999999825</v>
      </c>
      <c r="J5374" s="6">
        <v>0</v>
      </c>
      <c r="K5374" s="6">
        <v>0</v>
      </c>
      <c r="L5374" s="6">
        <v>0</v>
      </c>
      <c r="M5374" s="6">
        <v>0</v>
      </c>
      <c r="N5374" s="6">
        <v>0</v>
      </c>
    </row>
    <row r="5375" spans="1:14" x14ac:dyDescent="0.25">
      <c r="A5375" s="5" t="s">
        <v>1739</v>
      </c>
      <c r="B5375" s="5" t="s">
        <v>37</v>
      </c>
      <c r="C5375" s="5" t="s">
        <v>29</v>
      </c>
      <c r="D5375" s="5" t="s">
        <v>27</v>
      </c>
      <c r="E5375" s="6">
        <v>105962.92</v>
      </c>
      <c r="F5375" s="6">
        <v>0</v>
      </c>
      <c r="G5375" s="6">
        <v>105962.92</v>
      </c>
      <c r="H5375" s="6">
        <v>106541.54</v>
      </c>
      <c r="I5375" s="6">
        <v>-578.61999999999534</v>
      </c>
      <c r="J5375" s="6">
        <v>0</v>
      </c>
      <c r="K5375" s="6">
        <v>0</v>
      </c>
      <c r="L5375" s="6">
        <v>0</v>
      </c>
      <c r="M5375" s="6">
        <v>0</v>
      </c>
      <c r="N5375" s="6">
        <v>0</v>
      </c>
    </row>
    <row r="5376" spans="1:14" x14ac:dyDescent="0.25">
      <c r="A5376" s="5" t="s">
        <v>1739</v>
      </c>
      <c r="B5376" s="5" t="s">
        <v>1533</v>
      </c>
      <c r="C5376" s="5" t="s">
        <v>39</v>
      </c>
      <c r="D5376" s="5" t="s">
        <v>40</v>
      </c>
      <c r="E5376" s="6">
        <v>-2779827.83</v>
      </c>
      <c r="F5376" s="6">
        <v>0</v>
      </c>
      <c r="G5376" s="6">
        <v>-2779827.83</v>
      </c>
      <c r="H5376" s="6">
        <v>-2779827.88</v>
      </c>
      <c r="I5376" s="6">
        <v>4.9999999813735485E-2</v>
      </c>
      <c r="J5376" s="6">
        <v>-15281</v>
      </c>
      <c r="K5376" s="6">
        <v>0</v>
      </c>
      <c r="L5376" s="6">
        <v>-15281</v>
      </c>
      <c r="M5376" s="6">
        <v>-15281</v>
      </c>
      <c r="N5376" s="6">
        <v>0</v>
      </c>
    </row>
    <row r="5377" spans="1:14" x14ac:dyDescent="0.25">
      <c r="A5377" s="5" t="s">
        <v>1739</v>
      </c>
      <c r="B5377" s="5" t="s">
        <v>50</v>
      </c>
      <c r="C5377" s="5" t="s">
        <v>42</v>
      </c>
      <c r="D5377" s="5" t="s">
        <v>43</v>
      </c>
      <c r="E5377" s="6">
        <v>172021.14</v>
      </c>
      <c r="F5377" s="6">
        <v>0</v>
      </c>
      <c r="G5377" s="6">
        <v>172021.14</v>
      </c>
      <c r="H5377" s="6">
        <v>0</v>
      </c>
      <c r="I5377" s="6">
        <v>172021.14</v>
      </c>
      <c r="J5377" s="6">
        <v>138000</v>
      </c>
      <c r="K5377" s="6">
        <v>0</v>
      </c>
      <c r="L5377" s="6">
        <v>138000</v>
      </c>
      <c r="M5377" s="6">
        <v>0</v>
      </c>
      <c r="N5377" s="6">
        <v>138000</v>
      </c>
    </row>
    <row r="5378" spans="1:14" x14ac:dyDescent="0.25">
      <c r="A5378" s="5" t="s">
        <v>1739</v>
      </c>
      <c r="B5378" s="5" t="s">
        <v>92</v>
      </c>
      <c r="C5378" s="5" t="s">
        <v>42</v>
      </c>
      <c r="D5378" s="5" t="s">
        <v>43</v>
      </c>
      <c r="E5378" s="6">
        <v>1447.04</v>
      </c>
      <c r="F5378" s="6">
        <v>1300.7227722772277</v>
      </c>
      <c r="G5378" s="6">
        <v>146.31722772277226</v>
      </c>
      <c r="H5378" s="6">
        <v>1313.73</v>
      </c>
      <c r="I5378" s="6">
        <v>133.30999999999995</v>
      </c>
      <c r="J5378" s="6">
        <v>17000</v>
      </c>
      <c r="K5378" s="6">
        <v>15281</v>
      </c>
      <c r="L5378" s="6">
        <v>1719</v>
      </c>
      <c r="M5378" s="6">
        <v>15433.81</v>
      </c>
      <c r="N5378" s="6">
        <v>1566.1900000000005</v>
      </c>
    </row>
    <row r="5379" spans="1:14" x14ac:dyDescent="0.25">
      <c r="A5379" s="5" t="s">
        <v>1739</v>
      </c>
      <c r="B5379" s="5" t="s">
        <v>482</v>
      </c>
      <c r="C5379" s="5" t="s">
        <v>42</v>
      </c>
      <c r="D5379" s="5" t="s">
        <v>43</v>
      </c>
      <c r="E5379" s="6">
        <v>10087.790000000001</v>
      </c>
      <c r="F5379" s="6">
        <v>10050.620689655172</v>
      </c>
      <c r="G5379" s="6">
        <v>37.169310344828773</v>
      </c>
      <c r="H5379" s="6">
        <v>10201.379999999999</v>
      </c>
      <c r="I5379" s="6">
        <v>-113.58999999999833</v>
      </c>
      <c r="J5379" s="6">
        <v>184050</v>
      </c>
      <c r="K5379" s="6">
        <v>183372</v>
      </c>
      <c r="L5379" s="6">
        <v>678</v>
      </c>
      <c r="M5379" s="6">
        <v>186122.58</v>
      </c>
      <c r="N5379" s="6">
        <v>-2072.5799999999872</v>
      </c>
    </row>
    <row r="5380" spans="1:14" x14ac:dyDescent="0.25">
      <c r="A5380" s="5" t="s">
        <v>1739</v>
      </c>
      <c r="B5380" s="5" t="s">
        <v>44</v>
      </c>
      <c r="C5380" s="5" t="s">
        <v>42</v>
      </c>
      <c r="D5380" s="5" t="s">
        <v>43</v>
      </c>
      <c r="E5380" s="6">
        <v>15837.33</v>
      </c>
      <c r="F5380" s="6">
        <v>15831.114427860697</v>
      </c>
      <c r="G5380" s="6">
        <v>6.2155721393028216</v>
      </c>
      <c r="H5380" s="6">
        <v>15910.27</v>
      </c>
      <c r="I5380" s="6">
        <v>-72.940000000000509</v>
      </c>
      <c r="J5380" s="6">
        <v>15287</v>
      </c>
      <c r="K5380" s="6">
        <v>15281</v>
      </c>
      <c r="L5380" s="6">
        <v>6</v>
      </c>
      <c r="M5380" s="6">
        <v>15357.405000000001</v>
      </c>
      <c r="N5380" s="6">
        <v>-70.405000000000655</v>
      </c>
    </row>
    <row r="5381" spans="1:14" x14ac:dyDescent="0.25">
      <c r="A5381" s="5" t="s">
        <v>1739</v>
      </c>
      <c r="B5381" s="5" t="s">
        <v>99</v>
      </c>
      <c r="C5381" s="5" t="s">
        <v>42</v>
      </c>
      <c r="D5381" s="5" t="s">
        <v>43</v>
      </c>
      <c r="E5381" s="6">
        <v>43817.760000000002</v>
      </c>
      <c r="F5381" s="6">
        <v>43668.206896551725</v>
      </c>
      <c r="G5381" s="6">
        <v>149.5531034482774</v>
      </c>
      <c r="H5381" s="6">
        <v>44323.23</v>
      </c>
      <c r="I5381" s="6">
        <v>-505.47000000000116</v>
      </c>
      <c r="J5381" s="6">
        <v>184000</v>
      </c>
      <c r="K5381" s="6">
        <v>183372</v>
      </c>
      <c r="L5381" s="6">
        <v>628</v>
      </c>
      <c r="M5381" s="6">
        <v>186122.58</v>
      </c>
      <c r="N5381" s="6">
        <v>-2122.5799999999872</v>
      </c>
    </row>
    <row r="5382" spans="1:14" x14ac:dyDescent="0.25">
      <c r="A5382" s="5" t="s">
        <v>1739</v>
      </c>
      <c r="B5382" s="5" t="s">
        <v>1505</v>
      </c>
      <c r="C5382" s="5" t="s">
        <v>42</v>
      </c>
      <c r="D5382" s="5" t="s">
        <v>43</v>
      </c>
      <c r="E5382" s="6">
        <v>52355.43</v>
      </c>
      <c r="F5382" s="6">
        <v>52233.517241379312</v>
      </c>
      <c r="G5382" s="6">
        <v>121.91275862068869</v>
      </c>
      <c r="H5382" s="6">
        <v>53017.02</v>
      </c>
      <c r="I5382" s="6">
        <v>-661.58999999999651</v>
      </c>
      <c r="J5382" s="6">
        <v>183800</v>
      </c>
      <c r="K5382" s="6">
        <v>183372</v>
      </c>
      <c r="L5382" s="6">
        <v>428</v>
      </c>
      <c r="M5382" s="6">
        <v>186122.58</v>
      </c>
      <c r="N5382" s="6">
        <v>-2322.5799999999872</v>
      </c>
    </row>
    <row r="5383" spans="1:14" x14ac:dyDescent="0.25">
      <c r="A5383" s="5" t="s">
        <v>1739</v>
      </c>
      <c r="B5383" s="5" t="s">
        <v>47</v>
      </c>
      <c r="C5383" s="5" t="s">
        <v>42</v>
      </c>
      <c r="D5383" s="5" t="s">
        <v>43</v>
      </c>
      <c r="E5383" s="6">
        <v>86407.75</v>
      </c>
      <c r="F5383" s="6">
        <v>86219.676470588238</v>
      </c>
      <c r="G5383" s="6">
        <v>188.07352941176214</v>
      </c>
      <c r="H5383" s="6">
        <v>87944.07</v>
      </c>
      <c r="I5383" s="6">
        <v>-1536.320000000007</v>
      </c>
      <c r="J5383" s="6">
        <v>183772</v>
      </c>
      <c r="K5383" s="6">
        <v>183372</v>
      </c>
      <c r="L5383" s="6">
        <v>400</v>
      </c>
      <c r="M5383" s="6">
        <v>187039.44</v>
      </c>
      <c r="N5383" s="6">
        <v>-3267.4400000000023</v>
      </c>
    </row>
    <row r="5384" spans="1:14" x14ac:dyDescent="0.25">
      <c r="A5384" s="5" t="s">
        <v>1739</v>
      </c>
      <c r="B5384" s="5" t="s">
        <v>1534</v>
      </c>
      <c r="C5384" s="5" t="s">
        <v>42</v>
      </c>
      <c r="D5384" s="5" t="s">
        <v>43</v>
      </c>
      <c r="E5384" s="6">
        <v>96115.4</v>
      </c>
      <c r="F5384" s="6">
        <v>95964.679802955667</v>
      </c>
      <c r="G5384" s="6">
        <v>150.72019704432751</v>
      </c>
      <c r="H5384" s="6">
        <v>97404.15</v>
      </c>
      <c r="I5384" s="6">
        <v>-1288.75</v>
      </c>
      <c r="J5384" s="6">
        <v>15305</v>
      </c>
      <c r="K5384" s="6">
        <v>15281</v>
      </c>
      <c r="L5384" s="6">
        <v>24</v>
      </c>
      <c r="M5384" s="6">
        <v>15510.215</v>
      </c>
      <c r="N5384" s="6">
        <v>-205.21500000000015</v>
      </c>
    </row>
    <row r="5385" spans="1:14" x14ac:dyDescent="0.25">
      <c r="A5385" s="5" t="s">
        <v>1739</v>
      </c>
      <c r="B5385" s="5" t="s">
        <v>1364</v>
      </c>
      <c r="C5385" s="5" t="s">
        <v>42</v>
      </c>
      <c r="D5385" s="5" t="s">
        <v>43</v>
      </c>
      <c r="E5385" s="6">
        <v>47854.720000000001</v>
      </c>
      <c r="F5385" s="6">
        <v>190765.56218905473</v>
      </c>
      <c r="G5385" s="6">
        <v>-142910.84218905473</v>
      </c>
      <c r="H5385" s="6">
        <v>191719.39</v>
      </c>
      <c r="I5385" s="6">
        <v>-143864.67000000001</v>
      </c>
      <c r="J5385" s="6">
        <v>46000</v>
      </c>
      <c r="K5385" s="6">
        <v>183372</v>
      </c>
      <c r="L5385" s="6">
        <v>-137372</v>
      </c>
      <c r="M5385" s="6">
        <v>184288.86</v>
      </c>
      <c r="N5385" s="6">
        <v>-138288.85999999999</v>
      </c>
    </row>
    <row r="5386" spans="1:14" x14ac:dyDescent="0.25">
      <c r="A5386" s="5" t="s">
        <v>1739</v>
      </c>
      <c r="B5386" s="5" t="s">
        <v>1535</v>
      </c>
      <c r="C5386" s="5" t="s">
        <v>42</v>
      </c>
      <c r="D5386" s="5" t="s">
        <v>43</v>
      </c>
      <c r="E5386" s="6">
        <v>259066.84</v>
      </c>
      <c r="F5386" s="6">
        <v>253025.6748768473</v>
      </c>
      <c r="G5386" s="6">
        <v>6041.1651231526921</v>
      </c>
      <c r="H5386" s="6">
        <v>256821.06</v>
      </c>
      <c r="I5386" s="6">
        <v>2245.7799999999988</v>
      </c>
      <c r="J5386" s="6">
        <v>187750</v>
      </c>
      <c r="K5386" s="6">
        <v>183372</v>
      </c>
      <c r="L5386" s="6">
        <v>4378</v>
      </c>
      <c r="M5386" s="6">
        <v>186122.58</v>
      </c>
      <c r="N5386" s="6">
        <v>1627.4200000000128</v>
      </c>
    </row>
    <row r="5387" spans="1:14" x14ac:dyDescent="0.25">
      <c r="A5387" s="5" t="s">
        <v>1739</v>
      </c>
      <c r="B5387" s="5" t="s">
        <v>103</v>
      </c>
      <c r="C5387" s="5" t="s">
        <v>42</v>
      </c>
      <c r="D5387" s="5" t="s">
        <v>43</v>
      </c>
      <c r="E5387" s="6">
        <v>920008.59</v>
      </c>
      <c r="F5387" s="6">
        <v>919687.59405940596</v>
      </c>
      <c r="G5387" s="6">
        <v>320.9959405940026</v>
      </c>
      <c r="H5387" s="6">
        <v>928884.47</v>
      </c>
      <c r="I5387" s="6">
        <v>-8875.8800000000047</v>
      </c>
      <c r="J5387" s="6">
        <v>183436</v>
      </c>
      <c r="K5387" s="6">
        <v>183372</v>
      </c>
      <c r="L5387" s="6">
        <v>64</v>
      </c>
      <c r="M5387" s="6">
        <v>185205.72</v>
      </c>
      <c r="N5387" s="6">
        <v>-1769.7200000000012</v>
      </c>
    </row>
    <row r="5388" spans="1:14" x14ac:dyDescent="0.25">
      <c r="A5388" s="5" t="s">
        <v>1739</v>
      </c>
      <c r="B5388" s="5" t="s">
        <v>104</v>
      </c>
      <c r="C5388" s="5" t="s">
        <v>42</v>
      </c>
      <c r="D5388" s="5" t="s">
        <v>53</v>
      </c>
      <c r="E5388" s="6">
        <v>800766.95</v>
      </c>
      <c r="F5388" s="6">
        <v>801132.6965174129</v>
      </c>
      <c r="G5388" s="6">
        <v>-365.74651741294656</v>
      </c>
      <c r="H5388" s="6">
        <v>805138.36</v>
      </c>
      <c r="I5388" s="6">
        <v>-4371.4100000000326</v>
      </c>
      <c r="J5388" s="6">
        <v>137466</v>
      </c>
      <c r="K5388" s="6">
        <v>137528.99999999997</v>
      </c>
      <c r="L5388" s="6">
        <v>-62.999999999970896</v>
      </c>
      <c r="M5388" s="6">
        <v>138216.64499999999</v>
      </c>
      <c r="N5388" s="6">
        <v>-750.64499999998952</v>
      </c>
    </row>
    <row r="5389" spans="1:14" x14ac:dyDescent="0.25">
      <c r="A5389" s="5" t="s">
        <v>1739</v>
      </c>
      <c r="B5389" s="5" t="s">
        <v>54</v>
      </c>
      <c r="C5389" s="5" t="s">
        <v>42</v>
      </c>
      <c r="D5389" s="5" t="s">
        <v>55</v>
      </c>
      <c r="E5389" s="6">
        <v>9258.4500000000007</v>
      </c>
      <c r="F5389" s="6">
        <v>9076.9117647058829</v>
      </c>
      <c r="G5389" s="6">
        <v>181.53823529411784</v>
      </c>
      <c r="H5389" s="6">
        <v>9258.4500000000007</v>
      </c>
      <c r="I5389" s="6">
        <v>0</v>
      </c>
      <c r="J5389" s="6">
        <v>1683.355</v>
      </c>
      <c r="K5389" s="6">
        <v>1650.3480392156862</v>
      </c>
      <c r="L5389" s="6">
        <v>33.006960784313833</v>
      </c>
      <c r="M5389" s="6">
        <v>1683.355</v>
      </c>
      <c r="N5389" s="6">
        <v>0</v>
      </c>
    </row>
    <row r="5390" spans="1:14" x14ac:dyDescent="0.25">
      <c r="A5390" s="5" t="s">
        <v>1740</v>
      </c>
      <c r="B5390" s="5" t="s">
        <v>25</v>
      </c>
      <c r="C5390" s="5" t="s">
        <v>26</v>
      </c>
      <c r="D5390" s="5" t="s">
        <v>27</v>
      </c>
      <c r="E5390" s="6">
        <v>1267.19</v>
      </c>
      <c r="F5390" s="6">
        <v>0</v>
      </c>
      <c r="G5390" s="6">
        <v>1267.19</v>
      </c>
      <c r="H5390" s="6">
        <v>0</v>
      </c>
      <c r="I5390" s="6">
        <v>1267.19</v>
      </c>
      <c r="J5390" s="6">
        <v>0</v>
      </c>
      <c r="K5390" s="6">
        <v>0</v>
      </c>
      <c r="L5390" s="6">
        <v>0</v>
      </c>
      <c r="M5390" s="6">
        <v>0</v>
      </c>
      <c r="N5390" s="6">
        <v>0</v>
      </c>
    </row>
    <row r="5391" spans="1:14" x14ac:dyDescent="0.25">
      <c r="A5391" s="5" t="s">
        <v>1740</v>
      </c>
      <c r="B5391" s="5" t="s">
        <v>258</v>
      </c>
      <c r="C5391" s="5" t="s">
        <v>33</v>
      </c>
      <c r="D5391" s="5" t="s">
        <v>27</v>
      </c>
      <c r="E5391" s="6">
        <v>209.03</v>
      </c>
      <c r="F5391" s="6">
        <v>0</v>
      </c>
      <c r="G5391" s="6">
        <v>209.03</v>
      </c>
      <c r="H5391" s="6">
        <v>211.42</v>
      </c>
      <c r="I5391" s="6">
        <v>-2.3899999999999864</v>
      </c>
      <c r="J5391" s="6">
        <v>17.805</v>
      </c>
      <c r="K5391" s="6">
        <v>0</v>
      </c>
      <c r="L5391" s="6">
        <v>17.805</v>
      </c>
      <c r="M5391" s="6">
        <v>18.010000000000002</v>
      </c>
      <c r="N5391" s="6">
        <v>-0.20500000000000185</v>
      </c>
    </row>
    <row r="5392" spans="1:14" x14ac:dyDescent="0.25">
      <c r="A5392" s="5" t="s">
        <v>1740</v>
      </c>
      <c r="B5392" s="5" t="s">
        <v>259</v>
      </c>
      <c r="C5392" s="5" t="s">
        <v>33</v>
      </c>
      <c r="D5392" s="5" t="s">
        <v>27</v>
      </c>
      <c r="E5392" s="6">
        <v>536.64</v>
      </c>
      <c r="F5392" s="6">
        <v>0</v>
      </c>
      <c r="G5392" s="6">
        <v>536.64</v>
      </c>
      <c r="H5392" s="6">
        <v>542.82000000000005</v>
      </c>
      <c r="I5392" s="6">
        <v>-6.1800000000000637</v>
      </c>
      <c r="J5392" s="6">
        <v>17.805</v>
      </c>
      <c r="K5392" s="6">
        <v>0</v>
      </c>
      <c r="L5392" s="6">
        <v>17.805</v>
      </c>
      <c r="M5392" s="6">
        <v>18.010000000000002</v>
      </c>
      <c r="N5392" s="6">
        <v>-0.20500000000000185</v>
      </c>
    </row>
    <row r="5393" spans="1:14" x14ac:dyDescent="0.25">
      <c r="A5393" s="5" t="s">
        <v>1740</v>
      </c>
      <c r="B5393" s="5" t="s">
        <v>260</v>
      </c>
      <c r="C5393" s="5" t="s">
        <v>33</v>
      </c>
      <c r="D5393" s="5" t="s">
        <v>27</v>
      </c>
      <c r="E5393" s="6">
        <v>17885.12</v>
      </c>
      <c r="F5393" s="6">
        <v>0</v>
      </c>
      <c r="G5393" s="6">
        <v>17885.12</v>
      </c>
      <c r="H5393" s="6">
        <v>18087.189999999999</v>
      </c>
      <c r="I5393" s="6">
        <v>-202.06999999999971</v>
      </c>
      <c r="J5393" s="6">
        <v>178.05</v>
      </c>
      <c r="K5393" s="6">
        <v>0</v>
      </c>
      <c r="L5393" s="6">
        <v>178.05</v>
      </c>
      <c r="M5393" s="6">
        <v>180.06100000000001</v>
      </c>
      <c r="N5393" s="6">
        <v>-2.0109999999999957</v>
      </c>
    </row>
    <row r="5394" spans="1:14" x14ac:dyDescent="0.25">
      <c r="A5394" s="5" t="s">
        <v>1740</v>
      </c>
      <c r="B5394" s="5" t="s">
        <v>1507</v>
      </c>
      <c r="C5394" s="5" t="s">
        <v>39</v>
      </c>
      <c r="D5394" s="5" t="s">
        <v>43</v>
      </c>
      <c r="E5394" s="6">
        <v>-115534.84</v>
      </c>
      <c r="F5394" s="6">
        <v>0</v>
      </c>
      <c r="G5394" s="6">
        <v>-115534.84</v>
      </c>
      <c r="H5394" s="6">
        <v>-115534.76</v>
      </c>
      <c r="I5394" s="6">
        <v>-8.000000000174623E-2</v>
      </c>
      <c r="J5394" s="6">
        <v>-83730</v>
      </c>
      <c r="K5394" s="6">
        <v>0</v>
      </c>
      <c r="L5394" s="6">
        <v>-83730</v>
      </c>
      <c r="M5394" s="6">
        <v>-83730</v>
      </c>
      <c r="N5394" s="6">
        <v>0</v>
      </c>
    </row>
    <row r="5395" spans="1:14" x14ac:dyDescent="0.25">
      <c r="A5395" s="5" t="s">
        <v>1740</v>
      </c>
      <c r="B5395" s="5" t="s">
        <v>1557</v>
      </c>
      <c r="C5395" s="5" t="s">
        <v>42</v>
      </c>
      <c r="D5395" s="5" t="s">
        <v>43</v>
      </c>
      <c r="E5395" s="6">
        <v>16782.57</v>
      </c>
      <c r="F5395" s="6">
        <v>16440.384615384613</v>
      </c>
      <c r="G5395" s="6">
        <v>342.18538461538628</v>
      </c>
      <c r="H5395" s="6">
        <v>16670.55</v>
      </c>
      <c r="I5395" s="6">
        <v>112.02000000000044</v>
      </c>
      <c r="J5395" s="6">
        <v>14103</v>
      </c>
      <c r="K5395" s="6">
        <v>13815.449704142013</v>
      </c>
      <c r="L5395" s="6">
        <v>287.55029585798729</v>
      </c>
      <c r="M5395" s="6">
        <v>14008.866</v>
      </c>
      <c r="N5395" s="6">
        <v>94.134000000000015</v>
      </c>
    </row>
    <row r="5396" spans="1:14" x14ac:dyDescent="0.25">
      <c r="A5396" s="5" t="s">
        <v>1740</v>
      </c>
      <c r="B5396" s="5" t="s">
        <v>1558</v>
      </c>
      <c r="C5396" s="5" t="s">
        <v>42</v>
      </c>
      <c r="D5396" s="5" t="s">
        <v>43</v>
      </c>
      <c r="E5396" s="6">
        <v>78854.289999999994</v>
      </c>
      <c r="F5396" s="6">
        <v>78840.167487684725</v>
      </c>
      <c r="G5396" s="6">
        <v>14.122512315268978</v>
      </c>
      <c r="H5396" s="6">
        <v>80022.77</v>
      </c>
      <c r="I5396" s="6">
        <v>-1168.4800000000105</v>
      </c>
      <c r="J5396" s="6">
        <v>83745</v>
      </c>
      <c r="K5396" s="6">
        <v>83730</v>
      </c>
      <c r="L5396" s="6">
        <v>15</v>
      </c>
      <c r="M5396" s="6">
        <v>84985.95</v>
      </c>
      <c r="N5396" s="6">
        <v>-1240.9499999999971</v>
      </c>
    </row>
    <row r="5397" spans="1:14" x14ac:dyDescent="0.25">
      <c r="A5397" s="5" t="s">
        <v>1741</v>
      </c>
      <c r="B5397" s="5" t="s">
        <v>25</v>
      </c>
      <c r="C5397" s="5" t="s">
        <v>26</v>
      </c>
      <c r="D5397" s="5" t="s">
        <v>27</v>
      </c>
      <c r="E5397" s="6">
        <v>-3741.9</v>
      </c>
      <c r="F5397" s="6">
        <v>0</v>
      </c>
      <c r="G5397" s="6">
        <v>-3741.9</v>
      </c>
      <c r="H5397" s="6">
        <v>0</v>
      </c>
      <c r="I5397" s="6">
        <v>-3741.9</v>
      </c>
      <c r="J5397" s="6">
        <v>0</v>
      </c>
      <c r="K5397" s="6">
        <v>0</v>
      </c>
      <c r="L5397" s="6">
        <v>0</v>
      </c>
      <c r="M5397" s="6">
        <v>0</v>
      </c>
      <c r="N5397" s="6">
        <v>0</v>
      </c>
    </row>
    <row r="5398" spans="1:14" x14ac:dyDescent="0.25">
      <c r="A5398" s="5" t="s">
        <v>1741</v>
      </c>
      <c r="B5398" s="5" t="s">
        <v>30</v>
      </c>
      <c r="C5398" s="5" t="s">
        <v>29</v>
      </c>
      <c r="D5398" s="5" t="s">
        <v>27</v>
      </c>
      <c r="E5398" s="6">
        <v>282.43</v>
      </c>
      <c r="F5398" s="6">
        <v>0</v>
      </c>
      <c r="G5398" s="6">
        <v>282.43</v>
      </c>
      <c r="H5398" s="6">
        <v>279.29000000000002</v>
      </c>
      <c r="I5398" s="6">
        <v>3.1399999999999864</v>
      </c>
      <c r="J5398" s="6">
        <v>0</v>
      </c>
      <c r="K5398" s="6">
        <v>0</v>
      </c>
      <c r="L5398" s="6">
        <v>0</v>
      </c>
      <c r="M5398" s="6">
        <v>0</v>
      </c>
      <c r="N5398" s="6">
        <v>0</v>
      </c>
    </row>
    <row r="5399" spans="1:14" x14ac:dyDescent="0.25">
      <c r="A5399" s="5" t="s">
        <v>1741</v>
      </c>
      <c r="B5399" s="5" t="s">
        <v>31</v>
      </c>
      <c r="C5399" s="5" t="s">
        <v>29</v>
      </c>
      <c r="D5399" s="5" t="s">
        <v>27</v>
      </c>
      <c r="E5399" s="6">
        <v>1266.77</v>
      </c>
      <c r="F5399" s="6">
        <v>0</v>
      </c>
      <c r="G5399" s="6">
        <v>1266.77</v>
      </c>
      <c r="H5399" s="6">
        <v>1252.7</v>
      </c>
      <c r="I5399" s="6">
        <v>14.069999999999936</v>
      </c>
      <c r="J5399" s="6">
        <v>0</v>
      </c>
      <c r="K5399" s="6">
        <v>0</v>
      </c>
      <c r="L5399" s="6">
        <v>0</v>
      </c>
      <c r="M5399" s="6">
        <v>0</v>
      </c>
      <c r="N5399" s="6">
        <v>0</v>
      </c>
    </row>
    <row r="5400" spans="1:14" x14ac:dyDescent="0.25">
      <c r="A5400" s="5" t="s">
        <v>1741</v>
      </c>
      <c r="B5400" s="5" t="s">
        <v>32</v>
      </c>
      <c r="C5400" s="5" t="s">
        <v>33</v>
      </c>
      <c r="D5400" s="5" t="s">
        <v>27</v>
      </c>
      <c r="E5400" s="6">
        <v>2872.71</v>
      </c>
      <c r="F5400" s="6">
        <v>0</v>
      </c>
      <c r="G5400" s="6">
        <v>2872.71</v>
      </c>
      <c r="H5400" s="6">
        <v>2813.65</v>
      </c>
      <c r="I5400" s="6">
        <v>59.059999999999945</v>
      </c>
      <c r="J5400" s="6">
        <v>7.08</v>
      </c>
      <c r="K5400" s="6">
        <v>0</v>
      </c>
      <c r="L5400" s="6">
        <v>7.08</v>
      </c>
      <c r="M5400" s="6">
        <v>6.9340000000000002</v>
      </c>
      <c r="N5400" s="6">
        <v>0.14599999999999991</v>
      </c>
    </row>
    <row r="5401" spans="1:14" x14ac:dyDescent="0.25">
      <c r="A5401" s="5" t="s">
        <v>1741</v>
      </c>
      <c r="B5401" s="5" t="s">
        <v>28</v>
      </c>
      <c r="C5401" s="5" t="s">
        <v>29</v>
      </c>
      <c r="D5401" s="5" t="s">
        <v>27</v>
      </c>
      <c r="E5401" s="6">
        <v>9025.26</v>
      </c>
      <c r="F5401" s="6">
        <v>0</v>
      </c>
      <c r="G5401" s="6">
        <v>9025.26</v>
      </c>
      <c r="H5401" s="6">
        <v>8925.02</v>
      </c>
      <c r="I5401" s="6">
        <v>100.23999999999978</v>
      </c>
      <c r="J5401" s="6">
        <v>0</v>
      </c>
      <c r="K5401" s="6">
        <v>0</v>
      </c>
      <c r="L5401" s="6">
        <v>0</v>
      </c>
      <c r="M5401" s="6">
        <v>0</v>
      </c>
      <c r="N5401" s="6">
        <v>0</v>
      </c>
    </row>
    <row r="5402" spans="1:14" x14ac:dyDescent="0.25">
      <c r="A5402" s="5" t="s">
        <v>1741</v>
      </c>
      <c r="B5402" s="5" t="s">
        <v>34</v>
      </c>
      <c r="C5402" s="5" t="s">
        <v>33</v>
      </c>
      <c r="D5402" s="5" t="s">
        <v>27</v>
      </c>
      <c r="E5402" s="6">
        <v>12843.12</v>
      </c>
      <c r="F5402" s="6">
        <v>0</v>
      </c>
      <c r="G5402" s="6">
        <v>12843.12</v>
      </c>
      <c r="H5402" s="6">
        <v>12579.06</v>
      </c>
      <c r="I5402" s="6">
        <v>264.06000000000131</v>
      </c>
      <c r="J5402" s="6">
        <v>7.08</v>
      </c>
      <c r="K5402" s="6">
        <v>0</v>
      </c>
      <c r="L5402" s="6">
        <v>7.08</v>
      </c>
      <c r="M5402" s="6">
        <v>6.9340000000000002</v>
      </c>
      <c r="N5402" s="6">
        <v>0.14599999999999991</v>
      </c>
    </row>
    <row r="5403" spans="1:14" x14ac:dyDescent="0.25">
      <c r="A5403" s="5" t="s">
        <v>1741</v>
      </c>
      <c r="B5403" s="5" t="s">
        <v>35</v>
      </c>
      <c r="C5403" s="5" t="s">
        <v>33</v>
      </c>
      <c r="D5403" s="5" t="s">
        <v>27</v>
      </c>
      <c r="E5403" s="6">
        <v>15125.22</v>
      </c>
      <c r="F5403" s="6">
        <v>0</v>
      </c>
      <c r="G5403" s="6">
        <v>15125.22</v>
      </c>
      <c r="H5403" s="6">
        <v>14813.83</v>
      </c>
      <c r="I5403" s="6">
        <v>311.38999999999942</v>
      </c>
      <c r="J5403" s="6">
        <v>148.68</v>
      </c>
      <c r="K5403" s="6">
        <v>0</v>
      </c>
      <c r="L5403" s="6">
        <v>148.68</v>
      </c>
      <c r="M5403" s="6">
        <v>145.619</v>
      </c>
      <c r="N5403" s="6">
        <v>3.061000000000007</v>
      </c>
    </row>
    <row r="5404" spans="1:14" x14ac:dyDescent="0.25">
      <c r="A5404" s="5" t="s">
        <v>1741</v>
      </c>
      <c r="B5404" s="5" t="s">
        <v>36</v>
      </c>
      <c r="C5404" s="5" t="s">
        <v>29</v>
      </c>
      <c r="D5404" s="5" t="s">
        <v>27</v>
      </c>
      <c r="E5404" s="6">
        <v>16279.08</v>
      </c>
      <c r="F5404" s="6">
        <v>0</v>
      </c>
      <c r="G5404" s="6">
        <v>16279.08</v>
      </c>
      <c r="H5404" s="6">
        <v>16098.28</v>
      </c>
      <c r="I5404" s="6">
        <v>180.79999999999927</v>
      </c>
      <c r="J5404" s="6">
        <v>0</v>
      </c>
      <c r="K5404" s="6">
        <v>0</v>
      </c>
      <c r="L5404" s="6">
        <v>0</v>
      </c>
      <c r="M5404" s="6">
        <v>0</v>
      </c>
      <c r="N5404" s="6">
        <v>0</v>
      </c>
    </row>
    <row r="5405" spans="1:14" x14ac:dyDescent="0.25">
      <c r="A5405" s="5" t="s">
        <v>1741</v>
      </c>
      <c r="B5405" s="5" t="s">
        <v>37</v>
      </c>
      <c r="C5405" s="5" t="s">
        <v>29</v>
      </c>
      <c r="D5405" s="5" t="s">
        <v>27</v>
      </c>
      <c r="E5405" s="6">
        <v>35689.43</v>
      </c>
      <c r="F5405" s="6">
        <v>0</v>
      </c>
      <c r="G5405" s="6">
        <v>35689.43</v>
      </c>
      <c r="H5405" s="6">
        <v>35293.06</v>
      </c>
      <c r="I5405" s="6">
        <v>396.37000000000262</v>
      </c>
      <c r="J5405" s="6">
        <v>0</v>
      </c>
      <c r="K5405" s="6">
        <v>0</v>
      </c>
      <c r="L5405" s="6">
        <v>0</v>
      </c>
      <c r="M5405" s="6">
        <v>0</v>
      </c>
      <c r="N5405" s="6">
        <v>0</v>
      </c>
    </row>
    <row r="5406" spans="1:14" x14ac:dyDescent="0.25">
      <c r="A5406" s="5" t="s">
        <v>1741</v>
      </c>
      <c r="B5406" s="5" t="s">
        <v>1504</v>
      </c>
      <c r="C5406" s="5" t="s">
        <v>39</v>
      </c>
      <c r="D5406" s="5" t="s">
        <v>40</v>
      </c>
      <c r="E5406" s="6">
        <v>-924722.31</v>
      </c>
      <c r="F5406" s="6">
        <v>0</v>
      </c>
      <c r="G5406" s="6">
        <v>-924722.31</v>
      </c>
      <c r="H5406" s="6">
        <v>-924722.31</v>
      </c>
      <c r="I5406" s="6">
        <v>0</v>
      </c>
      <c r="J5406" s="6">
        <v>-5062</v>
      </c>
      <c r="K5406" s="6">
        <v>0</v>
      </c>
      <c r="L5406" s="6">
        <v>-5062</v>
      </c>
      <c r="M5406" s="6">
        <v>-5062</v>
      </c>
      <c r="N5406" s="6">
        <v>0</v>
      </c>
    </row>
    <row r="5407" spans="1:14" x14ac:dyDescent="0.25">
      <c r="A5407" s="5" t="s">
        <v>1741</v>
      </c>
      <c r="B5407" s="5" t="s">
        <v>92</v>
      </c>
      <c r="C5407" s="5" t="s">
        <v>42</v>
      </c>
      <c r="D5407" s="5" t="s">
        <v>43</v>
      </c>
      <c r="E5407" s="6">
        <v>34.049999999999997</v>
      </c>
      <c r="F5407" s="6">
        <v>430.88118811881191</v>
      </c>
      <c r="G5407" s="6">
        <v>-396.83118811881189</v>
      </c>
      <c r="H5407" s="6">
        <v>435.19</v>
      </c>
      <c r="I5407" s="6">
        <v>-401.14</v>
      </c>
      <c r="J5407" s="6">
        <v>400</v>
      </c>
      <c r="K5407" s="6">
        <v>5062</v>
      </c>
      <c r="L5407" s="6">
        <v>-4662</v>
      </c>
      <c r="M5407" s="6">
        <v>5112.62</v>
      </c>
      <c r="N5407" s="6">
        <v>-4712.62</v>
      </c>
    </row>
    <row r="5408" spans="1:14" x14ac:dyDescent="0.25">
      <c r="A5408" s="5" t="s">
        <v>1741</v>
      </c>
      <c r="B5408" s="5" t="s">
        <v>375</v>
      </c>
      <c r="C5408" s="5" t="s">
        <v>42</v>
      </c>
      <c r="D5408" s="5" t="s">
        <v>43</v>
      </c>
      <c r="E5408" s="6">
        <v>3886.92</v>
      </c>
      <c r="F5408" s="6">
        <v>3870.6108374384235</v>
      </c>
      <c r="G5408" s="6">
        <v>16.309162561576613</v>
      </c>
      <c r="H5408" s="6">
        <v>3928.67</v>
      </c>
      <c r="I5408" s="6">
        <v>-41.75</v>
      </c>
      <c r="J5408" s="6">
        <v>61000</v>
      </c>
      <c r="K5408" s="6">
        <v>60744</v>
      </c>
      <c r="L5408" s="6">
        <v>256</v>
      </c>
      <c r="M5408" s="6">
        <v>61655.16</v>
      </c>
      <c r="N5408" s="6">
        <v>-655.16000000000349</v>
      </c>
    </row>
    <row r="5409" spans="1:14" x14ac:dyDescent="0.25">
      <c r="A5409" s="5" t="s">
        <v>1741</v>
      </c>
      <c r="B5409" s="5" t="s">
        <v>44</v>
      </c>
      <c r="C5409" s="5" t="s">
        <v>42</v>
      </c>
      <c r="D5409" s="5" t="s">
        <v>43</v>
      </c>
      <c r="E5409" s="6">
        <v>5248.38</v>
      </c>
      <c r="F5409" s="6">
        <v>5244.2288557213933</v>
      </c>
      <c r="G5409" s="6">
        <v>4.1511442786068073</v>
      </c>
      <c r="H5409" s="6">
        <v>5270.45</v>
      </c>
      <c r="I5409" s="6">
        <v>-22.069999999999709</v>
      </c>
      <c r="J5409" s="6">
        <v>5066</v>
      </c>
      <c r="K5409" s="6">
        <v>5062</v>
      </c>
      <c r="L5409" s="6">
        <v>4</v>
      </c>
      <c r="M5409" s="6">
        <v>5087.3100000000004</v>
      </c>
      <c r="N5409" s="6">
        <v>-21.3100000000004</v>
      </c>
    </row>
    <row r="5410" spans="1:14" x14ac:dyDescent="0.25">
      <c r="A5410" s="5" t="s">
        <v>1741</v>
      </c>
      <c r="B5410" s="5" t="s">
        <v>376</v>
      </c>
      <c r="C5410" s="5" t="s">
        <v>42</v>
      </c>
      <c r="D5410" s="5" t="s">
        <v>43</v>
      </c>
      <c r="E5410" s="6">
        <v>15019.32</v>
      </c>
      <c r="F5410" s="6">
        <v>14966.108374384237</v>
      </c>
      <c r="G5410" s="6">
        <v>53.211625615762387</v>
      </c>
      <c r="H5410" s="6">
        <v>15190.6</v>
      </c>
      <c r="I5410" s="6">
        <v>-171.28000000000065</v>
      </c>
      <c r="J5410" s="6">
        <v>60960</v>
      </c>
      <c r="K5410" s="6">
        <v>60744</v>
      </c>
      <c r="L5410" s="6">
        <v>216</v>
      </c>
      <c r="M5410" s="6">
        <v>61655.16</v>
      </c>
      <c r="N5410" s="6">
        <v>-695.16000000000349</v>
      </c>
    </row>
    <row r="5411" spans="1:14" x14ac:dyDescent="0.25">
      <c r="A5411" s="5" t="s">
        <v>1741</v>
      </c>
      <c r="B5411" s="5" t="s">
        <v>1505</v>
      </c>
      <c r="C5411" s="5" t="s">
        <v>42</v>
      </c>
      <c r="D5411" s="5" t="s">
        <v>43</v>
      </c>
      <c r="E5411" s="6">
        <v>17318.88</v>
      </c>
      <c r="F5411" s="6">
        <v>17302.926108374384</v>
      </c>
      <c r="G5411" s="6">
        <v>15.953891625616961</v>
      </c>
      <c r="H5411" s="6">
        <v>17562.47</v>
      </c>
      <c r="I5411" s="6">
        <v>-243.59000000000015</v>
      </c>
      <c r="J5411" s="6">
        <v>60800</v>
      </c>
      <c r="K5411" s="6">
        <v>60744</v>
      </c>
      <c r="L5411" s="6">
        <v>56</v>
      </c>
      <c r="M5411" s="6">
        <v>61655.16</v>
      </c>
      <c r="N5411" s="6">
        <v>-855.16000000000349</v>
      </c>
    </row>
    <row r="5412" spans="1:14" x14ac:dyDescent="0.25">
      <c r="A5412" s="5" t="s">
        <v>1741</v>
      </c>
      <c r="B5412" s="5" t="s">
        <v>47</v>
      </c>
      <c r="C5412" s="5" t="s">
        <v>42</v>
      </c>
      <c r="D5412" s="5" t="s">
        <v>43</v>
      </c>
      <c r="E5412" s="6">
        <v>28609.65</v>
      </c>
      <c r="F5412" s="6">
        <v>28561.225490196077</v>
      </c>
      <c r="G5412" s="6">
        <v>48.424509803924593</v>
      </c>
      <c r="H5412" s="6">
        <v>29132.45</v>
      </c>
      <c r="I5412" s="6">
        <v>-522.79999999999927</v>
      </c>
      <c r="J5412" s="6">
        <v>60847</v>
      </c>
      <c r="K5412" s="6">
        <v>60744</v>
      </c>
      <c r="L5412" s="6">
        <v>103</v>
      </c>
      <c r="M5412" s="6">
        <v>61958.879999999997</v>
      </c>
      <c r="N5412" s="6">
        <v>-1111.8799999999974</v>
      </c>
    </row>
    <row r="5413" spans="1:14" x14ac:dyDescent="0.25">
      <c r="A5413" s="5" t="s">
        <v>1741</v>
      </c>
      <c r="B5413" s="5" t="s">
        <v>1506</v>
      </c>
      <c r="C5413" s="5" t="s">
        <v>42</v>
      </c>
      <c r="D5413" s="5" t="s">
        <v>43</v>
      </c>
      <c r="E5413" s="6">
        <v>32028</v>
      </c>
      <c r="F5413" s="6">
        <v>31789.35960591133</v>
      </c>
      <c r="G5413" s="6">
        <v>238.64039408867029</v>
      </c>
      <c r="H5413" s="6">
        <v>32266.2</v>
      </c>
      <c r="I5413" s="6">
        <v>-238.20000000000073</v>
      </c>
      <c r="J5413" s="6">
        <v>5100</v>
      </c>
      <c r="K5413" s="6">
        <v>5062</v>
      </c>
      <c r="L5413" s="6">
        <v>38</v>
      </c>
      <c r="M5413" s="6">
        <v>5137.93</v>
      </c>
      <c r="N5413" s="6">
        <v>-37.930000000000291</v>
      </c>
    </row>
    <row r="5414" spans="1:14" x14ac:dyDescent="0.25">
      <c r="A5414" s="5" t="s">
        <v>1741</v>
      </c>
      <c r="B5414" s="5" t="s">
        <v>1364</v>
      </c>
      <c r="C5414" s="5" t="s">
        <v>42</v>
      </c>
      <c r="D5414" s="5" t="s">
        <v>43</v>
      </c>
      <c r="E5414" s="6">
        <v>63459.519999999997</v>
      </c>
      <c r="F5414" s="6">
        <v>63193.194029850747</v>
      </c>
      <c r="G5414" s="6">
        <v>266.32597014924977</v>
      </c>
      <c r="H5414" s="6">
        <v>63509.16</v>
      </c>
      <c r="I5414" s="6">
        <v>-49.640000000006694</v>
      </c>
      <c r="J5414" s="6">
        <v>61000</v>
      </c>
      <c r="K5414" s="6">
        <v>60744</v>
      </c>
      <c r="L5414" s="6">
        <v>256</v>
      </c>
      <c r="M5414" s="6">
        <v>61047.72</v>
      </c>
      <c r="N5414" s="6">
        <v>-47.720000000001164</v>
      </c>
    </row>
    <row r="5415" spans="1:14" x14ac:dyDescent="0.25">
      <c r="A5415" s="5" t="s">
        <v>1741</v>
      </c>
      <c r="B5415" s="5" t="s">
        <v>1507</v>
      </c>
      <c r="C5415" s="5" t="s">
        <v>42</v>
      </c>
      <c r="D5415" s="5" t="s">
        <v>43</v>
      </c>
      <c r="E5415" s="6">
        <v>88565.67</v>
      </c>
      <c r="F5415" s="6">
        <v>83817.546798029551</v>
      </c>
      <c r="G5415" s="6">
        <v>4748.1232019704476</v>
      </c>
      <c r="H5415" s="6">
        <v>85074.81</v>
      </c>
      <c r="I5415" s="6">
        <v>3490.8600000000006</v>
      </c>
      <c r="J5415" s="6">
        <v>64185</v>
      </c>
      <c r="K5415" s="6">
        <v>60744</v>
      </c>
      <c r="L5415" s="6">
        <v>3441</v>
      </c>
      <c r="M5415" s="6">
        <v>61655.16</v>
      </c>
      <c r="N5415" s="6">
        <v>2529.8399999999965</v>
      </c>
    </row>
    <row r="5416" spans="1:14" x14ac:dyDescent="0.25">
      <c r="A5416" s="5" t="s">
        <v>1741</v>
      </c>
      <c r="B5416" s="5" t="s">
        <v>103</v>
      </c>
      <c r="C5416" s="5" t="s">
        <v>42</v>
      </c>
      <c r="D5416" s="5" t="s">
        <v>43</v>
      </c>
      <c r="E5416" s="6">
        <v>305288.62</v>
      </c>
      <c r="F5416" s="6">
        <v>304656.67326732673</v>
      </c>
      <c r="G5416" s="6">
        <v>631.94673267327016</v>
      </c>
      <c r="H5416" s="6">
        <v>307703.24</v>
      </c>
      <c r="I5416" s="6">
        <v>-2414.6199999999953</v>
      </c>
      <c r="J5416" s="6">
        <v>60870</v>
      </c>
      <c r="K5416" s="6">
        <v>60744</v>
      </c>
      <c r="L5416" s="6">
        <v>126</v>
      </c>
      <c r="M5416" s="6">
        <v>61351.44</v>
      </c>
      <c r="N5416" s="6">
        <v>-481.44000000000233</v>
      </c>
    </row>
    <row r="5417" spans="1:14" x14ac:dyDescent="0.25">
      <c r="A5417" s="5" t="s">
        <v>1741</v>
      </c>
      <c r="B5417" s="5" t="s">
        <v>379</v>
      </c>
      <c r="C5417" s="5" t="s">
        <v>42</v>
      </c>
      <c r="D5417" s="5" t="s">
        <v>53</v>
      </c>
      <c r="E5417" s="6">
        <v>272554.21000000002</v>
      </c>
      <c r="F5417" s="6">
        <v>268186.27860696521</v>
      </c>
      <c r="G5417" s="6">
        <v>4367.9313930348144</v>
      </c>
      <c r="H5417" s="6">
        <v>269527.21000000002</v>
      </c>
      <c r="I5417" s="6">
        <v>3027</v>
      </c>
      <c r="J5417" s="6">
        <v>46300</v>
      </c>
      <c r="K5417" s="6">
        <v>45558</v>
      </c>
      <c r="L5417" s="6">
        <v>742</v>
      </c>
      <c r="M5417" s="6">
        <v>45785.79</v>
      </c>
      <c r="N5417" s="6">
        <v>514.20999999999913</v>
      </c>
    </row>
    <row r="5418" spans="1:14" x14ac:dyDescent="0.25">
      <c r="A5418" s="5" t="s">
        <v>1741</v>
      </c>
      <c r="B5418" s="5" t="s">
        <v>54</v>
      </c>
      <c r="C5418" s="5" t="s">
        <v>42</v>
      </c>
      <c r="D5418" s="5" t="s">
        <v>55</v>
      </c>
      <c r="E5418" s="6">
        <v>3066.97</v>
      </c>
      <c r="F5418" s="6">
        <v>3006.8333333333335</v>
      </c>
      <c r="G5418" s="6">
        <v>60.136666666666315</v>
      </c>
      <c r="H5418" s="6">
        <v>3066.97</v>
      </c>
      <c r="I5418" s="6">
        <v>0</v>
      </c>
      <c r="J5418" s="6">
        <v>557.63</v>
      </c>
      <c r="K5418" s="6">
        <v>546.6960784313726</v>
      </c>
      <c r="L5418" s="6">
        <v>10.933921568627397</v>
      </c>
      <c r="M5418" s="6">
        <v>557.63</v>
      </c>
      <c r="N5418" s="6">
        <v>0</v>
      </c>
    </row>
    <row r="5419" spans="1:14" x14ac:dyDescent="0.25">
      <c r="A5419" s="5" t="s">
        <v>1742</v>
      </c>
      <c r="B5419" s="5" t="s">
        <v>25</v>
      </c>
      <c r="C5419" s="5" t="s">
        <v>26</v>
      </c>
      <c r="D5419" s="5" t="s">
        <v>27</v>
      </c>
      <c r="E5419" s="6">
        <v>-6987.65</v>
      </c>
      <c r="F5419" s="6">
        <v>0</v>
      </c>
      <c r="G5419" s="6">
        <v>-6987.65</v>
      </c>
      <c r="H5419" s="6">
        <v>0</v>
      </c>
      <c r="I5419" s="6">
        <v>-6987.65</v>
      </c>
      <c r="J5419" s="6">
        <v>0</v>
      </c>
      <c r="K5419" s="6">
        <v>0</v>
      </c>
      <c r="L5419" s="6">
        <v>0</v>
      </c>
      <c r="M5419" s="6">
        <v>0</v>
      </c>
      <c r="N5419" s="6">
        <v>0</v>
      </c>
    </row>
    <row r="5420" spans="1:14" x14ac:dyDescent="0.25">
      <c r="A5420" s="5" t="s">
        <v>1742</v>
      </c>
      <c r="B5420" s="5" t="s">
        <v>30</v>
      </c>
      <c r="C5420" s="5" t="s">
        <v>29</v>
      </c>
      <c r="D5420" s="5" t="s">
        <v>27</v>
      </c>
      <c r="E5420" s="6">
        <v>15.18</v>
      </c>
      <c r="F5420" s="6">
        <v>0</v>
      </c>
      <c r="G5420" s="6">
        <v>15.18</v>
      </c>
      <c r="H5420" s="6">
        <v>15.17</v>
      </c>
      <c r="I5420" s="6">
        <v>9.9999999999997868E-3</v>
      </c>
      <c r="J5420" s="6">
        <v>0</v>
      </c>
      <c r="K5420" s="6">
        <v>0</v>
      </c>
      <c r="L5420" s="6">
        <v>0</v>
      </c>
      <c r="M5420" s="6">
        <v>0</v>
      </c>
      <c r="N5420" s="6">
        <v>0</v>
      </c>
    </row>
    <row r="5421" spans="1:14" x14ac:dyDescent="0.25">
      <c r="A5421" s="5" t="s">
        <v>1742</v>
      </c>
      <c r="B5421" s="5" t="s">
        <v>31</v>
      </c>
      <c r="C5421" s="5" t="s">
        <v>29</v>
      </c>
      <c r="D5421" s="5" t="s">
        <v>27</v>
      </c>
      <c r="E5421" s="6">
        <v>68.069999999999993</v>
      </c>
      <c r="F5421" s="6">
        <v>0</v>
      </c>
      <c r="G5421" s="6">
        <v>68.069999999999993</v>
      </c>
      <c r="H5421" s="6">
        <v>68.05</v>
      </c>
      <c r="I5421" s="6">
        <v>1.9999999999996021E-2</v>
      </c>
      <c r="J5421" s="6">
        <v>0</v>
      </c>
      <c r="K5421" s="6">
        <v>0</v>
      </c>
      <c r="L5421" s="6">
        <v>0</v>
      </c>
      <c r="M5421" s="6">
        <v>0</v>
      </c>
      <c r="N5421" s="6">
        <v>0</v>
      </c>
    </row>
    <row r="5422" spans="1:14" x14ac:dyDescent="0.25">
      <c r="A5422" s="5" t="s">
        <v>1742</v>
      </c>
      <c r="B5422" s="5" t="s">
        <v>32</v>
      </c>
      <c r="C5422" s="5" t="s">
        <v>33</v>
      </c>
      <c r="D5422" s="5" t="s">
        <v>27</v>
      </c>
      <c r="E5422" s="6">
        <v>848.02</v>
      </c>
      <c r="F5422" s="6">
        <v>0</v>
      </c>
      <c r="G5422" s="6">
        <v>848.02</v>
      </c>
      <c r="H5422" s="6">
        <v>247.96</v>
      </c>
      <c r="I5422" s="6">
        <v>600.05999999999995</v>
      </c>
      <c r="J5422" s="6">
        <v>2.09</v>
      </c>
      <c r="K5422" s="6">
        <v>0</v>
      </c>
      <c r="L5422" s="6">
        <v>2.09</v>
      </c>
      <c r="M5422" s="6">
        <v>0.61099999999999999</v>
      </c>
      <c r="N5422" s="6">
        <v>1.4789999999999999</v>
      </c>
    </row>
    <row r="5423" spans="1:14" x14ac:dyDescent="0.25">
      <c r="A5423" s="5" t="s">
        <v>1742</v>
      </c>
      <c r="B5423" s="5" t="s">
        <v>28</v>
      </c>
      <c r="C5423" s="5" t="s">
        <v>29</v>
      </c>
      <c r="D5423" s="5" t="s">
        <v>27</v>
      </c>
      <c r="E5423" s="6">
        <v>484.99</v>
      </c>
      <c r="F5423" s="6">
        <v>0</v>
      </c>
      <c r="G5423" s="6">
        <v>484.99</v>
      </c>
      <c r="H5423" s="6">
        <v>484.86</v>
      </c>
      <c r="I5423" s="6">
        <v>0.12999999999999545</v>
      </c>
      <c r="J5423" s="6">
        <v>0</v>
      </c>
      <c r="K5423" s="6">
        <v>0</v>
      </c>
      <c r="L5423" s="6">
        <v>0</v>
      </c>
      <c r="M5423" s="6">
        <v>0</v>
      </c>
      <c r="N5423" s="6">
        <v>0</v>
      </c>
    </row>
    <row r="5424" spans="1:14" x14ac:dyDescent="0.25">
      <c r="A5424" s="5" t="s">
        <v>1742</v>
      </c>
      <c r="B5424" s="5" t="s">
        <v>36</v>
      </c>
      <c r="C5424" s="5" t="s">
        <v>29</v>
      </c>
      <c r="D5424" s="5" t="s">
        <v>27</v>
      </c>
      <c r="E5424" s="6">
        <v>874.78</v>
      </c>
      <c r="F5424" s="6">
        <v>0</v>
      </c>
      <c r="G5424" s="6">
        <v>874.78</v>
      </c>
      <c r="H5424" s="6">
        <v>874.56</v>
      </c>
      <c r="I5424" s="6">
        <v>0.22000000000002728</v>
      </c>
      <c r="J5424" s="6">
        <v>0</v>
      </c>
      <c r="K5424" s="6">
        <v>0</v>
      </c>
      <c r="L5424" s="6">
        <v>0</v>
      </c>
      <c r="M5424" s="6">
        <v>0</v>
      </c>
      <c r="N5424" s="6">
        <v>0</v>
      </c>
    </row>
    <row r="5425" spans="1:14" x14ac:dyDescent="0.25">
      <c r="A5425" s="5" t="s">
        <v>1742</v>
      </c>
      <c r="B5425" s="5" t="s">
        <v>34</v>
      </c>
      <c r="C5425" s="5" t="s">
        <v>33</v>
      </c>
      <c r="D5425" s="5" t="s">
        <v>27</v>
      </c>
      <c r="E5425" s="6">
        <v>3791.26</v>
      </c>
      <c r="F5425" s="6">
        <v>0</v>
      </c>
      <c r="G5425" s="6">
        <v>3791.26</v>
      </c>
      <c r="H5425" s="6">
        <v>1108.54</v>
      </c>
      <c r="I5425" s="6">
        <v>2682.7200000000003</v>
      </c>
      <c r="J5425" s="6">
        <v>2.09</v>
      </c>
      <c r="K5425" s="6">
        <v>0</v>
      </c>
      <c r="L5425" s="6">
        <v>2.09</v>
      </c>
      <c r="M5425" s="6">
        <v>0.61099999999999999</v>
      </c>
      <c r="N5425" s="6">
        <v>1.4789999999999999</v>
      </c>
    </row>
    <row r="5426" spans="1:14" x14ac:dyDescent="0.25">
      <c r="A5426" s="5" t="s">
        <v>1742</v>
      </c>
      <c r="B5426" s="5" t="s">
        <v>35</v>
      </c>
      <c r="C5426" s="5" t="s">
        <v>33</v>
      </c>
      <c r="D5426" s="5" t="s">
        <v>27</v>
      </c>
      <c r="E5426" s="6">
        <v>4464.93</v>
      </c>
      <c r="F5426" s="6">
        <v>0</v>
      </c>
      <c r="G5426" s="6">
        <v>4464.93</v>
      </c>
      <c r="H5426" s="6">
        <v>1305.53</v>
      </c>
      <c r="I5426" s="6">
        <v>3159.4000000000005</v>
      </c>
      <c r="J5426" s="6">
        <v>43.89</v>
      </c>
      <c r="K5426" s="6">
        <v>0</v>
      </c>
      <c r="L5426" s="6">
        <v>43.89</v>
      </c>
      <c r="M5426" s="6">
        <v>12.833</v>
      </c>
      <c r="N5426" s="6">
        <v>31.057000000000002</v>
      </c>
    </row>
    <row r="5427" spans="1:14" x14ac:dyDescent="0.25">
      <c r="A5427" s="5" t="s">
        <v>1742</v>
      </c>
      <c r="B5427" s="5" t="s">
        <v>37</v>
      </c>
      <c r="C5427" s="5" t="s">
        <v>29</v>
      </c>
      <c r="D5427" s="5" t="s">
        <v>27</v>
      </c>
      <c r="E5427" s="6">
        <v>1917.83</v>
      </c>
      <c r="F5427" s="6">
        <v>0</v>
      </c>
      <c r="G5427" s="6">
        <v>1917.83</v>
      </c>
      <c r="H5427" s="6">
        <v>1917.34</v>
      </c>
      <c r="I5427" s="6">
        <v>0.49000000000000909</v>
      </c>
      <c r="J5427" s="6">
        <v>0</v>
      </c>
      <c r="K5427" s="6">
        <v>0</v>
      </c>
      <c r="L5427" s="6">
        <v>0</v>
      </c>
      <c r="M5427" s="6">
        <v>0</v>
      </c>
      <c r="N5427" s="6">
        <v>0</v>
      </c>
    </row>
    <row r="5428" spans="1:14" x14ac:dyDescent="0.25">
      <c r="A5428" s="5" t="s">
        <v>1742</v>
      </c>
      <c r="B5428" s="5" t="s">
        <v>842</v>
      </c>
      <c r="C5428" s="5" t="s">
        <v>39</v>
      </c>
      <c r="D5428" s="5" t="s">
        <v>40</v>
      </c>
      <c r="E5428" s="6">
        <v>-55794.31</v>
      </c>
      <c r="F5428" s="6">
        <v>0</v>
      </c>
      <c r="G5428" s="6">
        <v>-55794.31</v>
      </c>
      <c r="H5428" s="6">
        <v>-55794.3</v>
      </c>
      <c r="I5428" s="6">
        <v>-9.9999999947613105E-3</v>
      </c>
      <c r="J5428" s="6">
        <v>-550</v>
      </c>
      <c r="K5428" s="6">
        <v>0</v>
      </c>
      <c r="L5428" s="6">
        <v>-550</v>
      </c>
      <c r="M5428" s="6">
        <v>-550</v>
      </c>
      <c r="N5428" s="6">
        <v>0</v>
      </c>
    </row>
    <row r="5429" spans="1:14" x14ac:dyDescent="0.25">
      <c r="A5429" s="5" t="s">
        <v>1742</v>
      </c>
      <c r="B5429" s="5" t="s">
        <v>92</v>
      </c>
      <c r="C5429" s="5" t="s">
        <v>42</v>
      </c>
      <c r="D5429" s="5" t="s">
        <v>43</v>
      </c>
      <c r="E5429" s="6">
        <v>94.57</v>
      </c>
      <c r="F5429" s="6">
        <v>93.633663366336634</v>
      </c>
      <c r="G5429" s="6">
        <v>0.93633663366335895</v>
      </c>
      <c r="H5429" s="6">
        <v>94.57</v>
      </c>
      <c r="I5429" s="6">
        <v>0</v>
      </c>
      <c r="J5429" s="6">
        <v>1111</v>
      </c>
      <c r="K5429" s="6">
        <v>1100</v>
      </c>
      <c r="L5429" s="6">
        <v>11</v>
      </c>
      <c r="M5429" s="6">
        <v>1111</v>
      </c>
      <c r="N5429" s="6">
        <v>0</v>
      </c>
    </row>
    <row r="5430" spans="1:14" x14ac:dyDescent="0.25">
      <c r="A5430" s="5" t="s">
        <v>1742</v>
      </c>
      <c r="B5430" s="5" t="s">
        <v>235</v>
      </c>
      <c r="C5430" s="5" t="s">
        <v>42</v>
      </c>
      <c r="D5430" s="5" t="s">
        <v>43</v>
      </c>
      <c r="E5430" s="6">
        <v>198.55</v>
      </c>
      <c r="F5430" s="6">
        <v>198.54726368159203</v>
      </c>
      <c r="G5430" s="6">
        <v>2.7363184079831626E-3</v>
      </c>
      <c r="H5430" s="6">
        <v>199.54</v>
      </c>
      <c r="I5430" s="6">
        <v>-0.98999999999998067</v>
      </c>
      <c r="J5430" s="6">
        <v>550</v>
      </c>
      <c r="K5430" s="6">
        <v>550</v>
      </c>
      <c r="L5430" s="6">
        <v>0</v>
      </c>
      <c r="M5430" s="6">
        <v>552.75</v>
      </c>
      <c r="N5430" s="6">
        <v>-2.75</v>
      </c>
    </row>
    <row r="5431" spans="1:14" x14ac:dyDescent="0.25">
      <c r="A5431" s="5" t="s">
        <v>1742</v>
      </c>
      <c r="B5431" s="5" t="s">
        <v>843</v>
      </c>
      <c r="C5431" s="5" t="s">
        <v>42</v>
      </c>
      <c r="D5431" s="5" t="s">
        <v>43</v>
      </c>
      <c r="E5431" s="6">
        <v>730.76</v>
      </c>
      <c r="F5431" s="6">
        <v>660.68965517241384</v>
      </c>
      <c r="G5431" s="6">
        <v>70.070344827586155</v>
      </c>
      <c r="H5431" s="6">
        <v>670.6</v>
      </c>
      <c r="I5431" s="6">
        <v>60.159999999999968</v>
      </c>
      <c r="J5431" s="6">
        <v>3650</v>
      </c>
      <c r="K5431" s="6">
        <v>3300</v>
      </c>
      <c r="L5431" s="6">
        <v>350</v>
      </c>
      <c r="M5431" s="6">
        <v>3349.5</v>
      </c>
      <c r="N5431" s="6">
        <v>300.5</v>
      </c>
    </row>
    <row r="5432" spans="1:14" x14ac:dyDescent="0.25">
      <c r="A5432" s="5" t="s">
        <v>1742</v>
      </c>
      <c r="B5432" s="5" t="s">
        <v>221</v>
      </c>
      <c r="C5432" s="5" t="s">
        <v>42</v>
      </c>
      <c r="D5432" s="5" t="s">
        <v>43</v>
      </c>
      <c r="E5432" s="6">
        <v>1619.85</v>
      </c>
      <c r="F5432" s="6">
        <v>1588.0882352941176</v>
      </c>
      <c r="G5432" s="6">
        <v>31.761764705882342</v>
      </c>
      <c r="H5432" s="6">
        <v>1619.85</v>
      </c>
      <c r="I5432" s="6">
        <v>0</v>
      </c>
      <c r="J5432" s="6">
        <v>3366</v>
      </c>
      <c r="K5432" s="6">
        <v>3300</v>
      </c>
      <c r="L5432" s="6">
        <v>66</v>
      </c>
      <c r="M5432" s="6">
        <v>3366</v>
      </c>
      <c r="N5432" s="6">
        <v>0</v>
      </c>
    </row>
    <row r="5433" spans="1:14" x14ac:dyDescent="0.25">
      <c r="A5433" s="5" t="s">
        <v>1742</v>
      </c>
      <c r="B5433" s="5" t="s">
        <v>225</v>
      </c>
      <c r="C5433" s="5" t="s">
        <v>42</v>
      </c>
      <c r="D5433" s="5" t="s">
        <v>43</v>
      </c>
      <c r="E5433" s="6">
        <v>1980.72</v>
      </c>
      <c r="F5433" s="6">
        <v>1867.536945812808</v>
      </c>
      <c r="G5433" s="6">
        <v>113.18305418719206</v>
      </c>
      <c r="H5433" s="6">
        <v>1895.55</v>
      </c>
      <c r="I5433" s="6">
        <v>85.170000000000073</v>
      </c>
      <c r="J5433" s="6">
        <v>3500</v>
      </c>
      <c r="K5433" s="6">
        <v>3300</v>
      </c>
      <c r="L5433" s="6">
        <v>200</v>
      </c>
      <c r="M5433" s="6">
        <v>3349.5</v>
      </c>
      <c r="N5433" s="6">
        <v>150.5</v>
      </c>
    </row>
    <row r="5434" spans="1:14" x14ac:dyDescent="0.25">
      <c r="A5434" s="5" t="s">
        <v>1742</v>
      </c>
      <c r="B5434" s="5" t="s">
        <v>226</v>
      </c>
      <c r="C5434" s="5" t="s">
        <v>42</v>
      </c>
      <c r="D5434" s="5" t="s">
        <v>43</v>
      </c>
      <c r="E5434" s="6">
        <v>2910.6</v>
      </c>
      <c r="F5434" s="6">
        <v>2744.2758620689656</v>
      </c>
      <c r="G5434" s="6">
        <v>166.32413793103433</v>
      </c>
      <c r="H5434" s="6">
        <v>2785.44</v>
      </c>
      <c r="I5434" s="6">
        <v>125.15999999999985</v>
      </c>
      <c r="J5434" s="6">
        <v>3500</v>
      </c>
      <c r="K5434" s="6">
        <v>3300</v>
      </c>
      <c r="L5434" s="6">
        <v>200</v>
      </c>
      <c r="M5434" s="6">
        <v>3349.5</v>
      </c>
      <c r="N5434" s="6">
        <v>150.5</v>
      </c>
    </row>
    <row r="5435" spans="1:14" x14ac:dyDescent="0.25">
      <c r="A5435" s="5" t="s">
        <v>1742</v>
      </c>
      <c r="B5435" s="5" t="s">
        <v>228</v>
      </c>
      <c r="C5435" s="5" t="s">
        <v>42</v>
      </c>
      <c r="D5435" s="5" t="s">
        <v>43</v>
      </c>
      <c r="E5435" s="6">
        <v>2918.76</v>
      </c>
      <c r="F5435" s="6">
        <v>2875.192118226601</v>
      </c>
      <c r="G5435" s="6">
        <v>43.567881773399222</v>
      </c>
      <c r="H5435" s="6">
        <v>2918.32</v>
      </c>
      <c r="I5435" s="6">
        <v>0.44000000000005457</v>
      </c>
      <c r="J5435" s="6">
        <v>3350</v>
      </c>
      <c r="K5435" s="6">
        <v>3300</v>
      </c>
      <c r="L5435" s="6">
        <v>50</v>
      </c>
      <c r="M5435" s="6">
        <v>3349.5</v>
      </c>
      <c r="N5435" s="6">
        <v>0.5</v>
      </c>
    </row>
    <row r="5436" spans="1:14" x14ac:dyDescent="0.25">
      <c r="A5436" s="5" t="s">
        <v>1742</v>
      </c>
      <c r="B5436" s="5" t="s">
        <v>233</v>
      </c>
      <c r="C5436" s="5" t="s">
        <v>42</v>
      </c>
      <c r="D5436" s="5" t="s">
        <v>43</v>
      </c>
      <c r="E5436" s="6">
        <v>3888</v>
      </c>
      <c r="F5436" s="6">
        <v>3564</v>
      </c>
      <c r="G5436" s="6">
        <v>324</v>
      </c>
      <c r="H5436" s="6">
        <v>3617.46</v>
      </c>
      <c r="I5436" s="6">
        <v>270.53999999999996</v>
      </c>
      <c r="J5436" s="6">
        <v>600</v>
      </c>
      <c r="K5436" s="6">
        <v>550</v>
      </c>
      <c r="L5436" s="6">
        <v>50</v>
      </c>
      <c r="M5436" s="6">
        <v>558.25</v>
      </c>
      <c r="N5436" s="6">
        <v>41.75</v>
      </c>
    </row>
    <row r="5437" spans="1:14" x14ac:dyDescent="0.25">
      <c r="A5437" s="5" t="s">
        <v>1742</v>
      </c>
      <c r="B5437" s="5" t="s">
        <v>229</v>
      </c>
      <c r="C5437" s="5" t="s">
        <v>42</v>
      </c>
      <c r="D5437" s="5" t="s">
        <v>43</v>
      </c>
      <c r="E5437" s="6">
        <v>4134.74</v>
      </c>
      <c r="F5437" s="6">
        <v>4113.5522388059699</v>
      </c>
      <c r="G5437" s="6">
        <v>21.187761194029918</v>
      </c>
      <c r="H5437" s="6">
        <v>4134.12</v>
      </c>
      <c r="I5437" s="6">
        <v>0.61999999999989086</v>
      </c>
      <c r="J5437" s="6">
        <v>3317</v>
      </c>
      <c r="K5437" s="6">
        <v>3300</v>
      </c>
      <c r="L5437" s="6">
        <v>17</v>
      </c>
      <c r="M5437" s="6">
        <v>3316.5</v>
      </c>
      <c r="N5437" s="6">
        <v>0.5</v>
      </c>
    </row>
    <row r="5438" spans="1:14" x14ac:dyDescent="0.25">
      <c r="A5438" s="5" t="s">
        <v>1742</v>
      </c>
      <c r="B5438" s="5" t="s">
        <v>88</v>
      </c>
      <c r="C5438" s="5" t="s">
        <v>42</v>
      </c>
      <c r="D5438" s="5" t="s">
        <v>43</v>
      </c>
      <c r="E5438" s="6">
        <v>17700.13</v>
      </c>
      <c r="F5438" s="6">
        <v>17524.881188118812</v>
      </c>
      <c r="G5438" s="6">
        <v>175.24881188118889</v>
      </c>
      <c r="H5438" s="6">
        <v>17700.13</v>
      </c>
      <c r="I5438" s="6">
        <v>0</v>
      </c>
      <c r="J5438" s="6">
        <v>3333</v>
      </c>
      <c r="K5438" s="6">
        <v>3300</v>
      </c>
      <c r="L5438" s="6">
        <v>33</v>
      </c>
      <c r="M5438" s="6">
        <v>3333</v>
      </c>
      <c r="N5438" s="6">
        <v>0</v>
      </c>
    </row>
    <row r="5439" spans="1:14" x14ac:dyDescent="0.25">
      <c r="A5439" s="5" t="s">
        <v>1742</v>
      </c>
      <c r="B5439" s="5" t="s">
        <v>230</v>
      </c>
      <c r="C5439" s="5" t="s">
        <v>42</v>
      </c>
      <c r="D5439" s="5" t="s">
        <v>53</v>
      </c>
      <c r="E5439" s="6">
        <v>13973.6</v>
      </c>
      <c r="F5439" s="6">
        <v>13900.567164179105</v>
      </c>
      <c r="G5439" s="6">
        <v>73.032835820895343</v>
      </c>
      <c r="H5439" s="6">
        <v>13970.07</v>
      </c>
      <c r="I5439" s="6">
        <v>3.5300000000006548</v>
      </c>
      <c r="J5439" s="6">
        <v>2488</v>
      </c>
      <c r="K5439" s="6">
        <v>2475</v>
      </c>
      <c r="L5439" s="6">
        <v>13</v>
      </c>
      <c r="M5439" s="6">
        <v>2487.375</v>
      </c>
      <c r="N5439" s="6">
        <v>0.625</v>
      </c>
    </row>
    <row r="5440" spans="1:14" x14ac:dyDescent="0.25">
      <c r="A5440" s="5" t="s">
        <v>1742</v>
      </c>
      <c r="B5440" s="5" t="s">
        <v>54</v>
      </c>
      <c r="C5440" s="5" t="s">
        <v>42</v>
      </c>
      <c r="D5440" s="5" t="s">
        <v>55</v>
      </c>
      <c r="E5440" s="6">
        <v>166.62</v>
      </c>
      <c r="F5440" s="6">
        <v>163.35294117647058</v>
      </c>
      <c r="G5440" s="6">
        <v>3.2670588235294247</v>
      </c>
      <c r="H5440" s="6">
        <v>166.62</v>
      </c>
      <c r="I5440" s="6">
        <v>0</v>
      </c>
      <c r="J5440" s="6">
        <v>30.294</v>
      </c>
      <c r="K5440" s="6">
        <v>29.7</v>
      </c>
      <c r="L5440" s="6">
        <v>0.59400000000000119</v>
      </c>
      <c r="M5440" s="6">
        <v>30.294</v>
      </c>
      <c r="N5440" s="6">
        <v>0</v>
      </c>
    </row>
    <row r="5441" spans="1:14" x14ac:dyDescent="0.25">
      <c r="A5441" s="5" t="s">
        <v>1743</v>
      </c>
      <c r="B5441" s="5" t="s">
        <v>25</v>
      </c>
      <c r="C5441" s="5" t="s">
        <v>26</v>
      </c>
      <c r="D5441" s="5" t="s">
        <v>27</v>
      </c>
      <c r="E5441" s="6">
        <v>-4254.8100000000004</v>
      </c>
      <c r="F5441" s="6">
        <v>0</v>
      </c>
      <c r="G5441" s="6">
        <v>-4254.8100000000004</v>
      </c>
      <c r="H5441" s="6">
        <v>0</v>
      </c>
      <c r="I5441" s="6">
        <v>-4254.8100000000004</v>
      </c>
      <c r="J5441" s="6">
        <v>0</v>
      </c>
      <c r="K5441" s="6">
        <v>0</v>
      </c>
      <c r="L5441" s="6">
        <v>0</v>
      </c>
      <c r="M5441" s="6">
        <v>0</v>
      </c>
      <c r="N5441" s="6">
        <v>0</v>
      </c>
    </row>
    <row r="5442" spans="1:14" x14ac:dyDescent="0.25">
      <c r="A5442" s="5" t="s">
        <v>1743</v>
      </c>
      <c r="B5442" s="5" t="s">
        <v>30</v>
      </c>
      <c r="C5442" s="5" t="s">
        <v>29</v>
      </c>
      <c r="D5442" s="5" t="s">
        <v>27</v>
      </c>
      <c r="E5442" s="6">
        <v>0</v>
      </c>
      <c r="F5442" s="6">
        <v>0</v>
      </c>
      <c r="G5442" s="6">
        <v>0</v>
      </c>
      <c r="H5442" s="6">
        <v>8.83</v>
      </c>
      <c r="I5442" s="6">
        <v>-8.83</v>
      </c>
      <c r="J5442" s="6">
        <v>0</v>
      </c>
      <c r="K5442" s="6">
        <v>0</v>
      </c>
      <c r="L5442" s="6">
        <v>0</v>
      </c>
      <c r="M5442" s="6">
        <v>0</v>
      </c>
      <c r="N5442" s="6">
        <v>0</v>
      </c>
    </row>
    <row r="5443" spans="1:14" x14ac:dyDescent="0.25">
      <c r="A5443" s="5" t="s">
        <v>1743</v>
      </c>
      <c r="B5443" s="5" t="s">
        <v>31</v>
      </c>
      <c r="C5443" s="5" t="s">
        <v>29</v>
      </c>
      <c r="D5443" s="5" t="s">
        <v>27</v>
      </c>
      <c r="E5443" s="6">
        <v>0</v>
      </c>
      <c r="F5443" s="6">
        <v>0</v>
      </c>
      <c r="G5443" s="6">
        <v>0</v>
      </c>
      <c r="H5443" s="6">
        <v>39.6</v>
      </c>
      <c r="I5443" s="6">
        <v>-39.6</v>
      </c>
      <c r="J5443" s="6">
        <v>0</v>
      </c>
      <c r="K5443" s="6">
        <v>0</v>
      </c>
      <c r="L5443" s="6">
        <v>0</v>
      </c>
      <c r="M5443" s="6">
        <v>0</v>
      </c>
      <c r="N5443" s="6">
        <v>0</v>
      </c>
    </row>
    <row r="5444" spans="1:14" x14ac:dyDescent="0.25">
      <c r="A5444" s="5" t="s">
        <v>1743</v>
      </c>
      <c r="B5444" s="5" t="s">
        <v>32</v>
      </c>
      <c r="C5444" s="5" t="s">
        <v>33</v>
      </c>
      <c r="D5444" s="5" t="s">
        <v>27</v>
      </c>
      <c r="E5444" s="6">
        <v>88.86</v>
      </c>
      <c r="F5444" s="6">
        <v>0</v>
      </c>
      <c r="G5444" s="6">
        <v>88.86</v>
      </c>
      <c r="H5444" s="6">
        <v>88.93</v>
      </c>
      <c r="I5444" s="6">
        <v>-7.000000000000739E-2</v>
      </c>
      <c r="J5444" s="6">
        <v>0.219</v>
      </c>
      <c r="K5444" s="6">
        <v>0</v>
      </c>
      <c r="L5444" s="6">
        <v>0.219</v>
      </c>
      <c r="M5444" s="6">
        <v>0.219</v>
      </c>
      <c r="N5444" s="6">
        <v>0</v>
      </c>
    </row>
    <row r="5445" spans="1:14" x14ac:dyDescent="0.25">
      <c r="A5445" s="5" t="s">
        <v>1743</v>
      </c>
      <c r="B5445" s="5" t="s">
        <v>28</v>
      </c>
      <c r="C5445" s="5" t="s">
        <v>29</v>
      </c>
      <c r="D5445" s="5" t="s">
        <v>27</v>
      </c>
      <c r="E5445" s="6">
        <v>0</v>
      </c>
      <c r="F5445" s="6">
        <v>0</v>
      </c>
      <c r="G5445" s="6">
        <v>0</v>
      </c>
      <c r="H5445" s="6">
        <v>282.10000000000002</v>
      </c>
      <c r="I5445" s="6">
        <v>-282.10000000000002</v>
      </c>
      <c r="J5445" s="6">
        <v>0</v>
      </c>
      <c r="K5445" s="6">
        <v>0</v>
      </c>
      <c r="L5445" s="6">
        <v>0</v>
      </c>
      <c r="M5445" s="6">
        <v>0</v>
      </c>
      <c r="N5445" s="6">
        <v>0</v>
      </c>
    </row>
    <row r="5446" spans="1:14" x14ac:dyDescent="0.25">
      <c r="A5446" s="5" t="s">
        <v>1743</v>
      </c>
      <c r="B5446" s="5" t="s">
        <v>34</v>
      </c>
      <c r="C5446" s="5" t="s">
        <v>33</v>
      </c>
      <c r="D5446" s="5" t="s">
        <v>27</v>
      </c>
      <c r="E5446" s="6">
        <v>397.27</v>
      </c>
      <c r="F5446" s="6">
        <v>0</v>
      </c>
      <c r="G5446" s="6">
        <v>397.27</v>
      </c>
      <c r="H5446" s="6">
        <v>397.6</v>
      </c>
      <c r="I5446" s="6">
        <v>-0.33000000000004093</v>
      </c>
      <c r="J5446" s="6">
        <v>0.219</v>
      </c>
      <c r="K5446" s="6">
        <v>0</v>
      </c>
      <c r="L5446" s="6">
        <v>0.219</v>
      </c>
      <c r="M5446" s="6">
        <v>0.219</v>
      </c>
      <c r="N5446" s="6">
        <v>0</v>
      </c>
    </row>
    <row r="5447" spans="1:14" x14ac:dyDescent="0.25">
      <c r="A5447" s="5" t="s">
        <v>1743</v>
      </c>
      <c r="B5447" s="5" t="s">
        <v>35</v>
      </c>
      <c r="C5447" s="5" t="s">
        <v>33</v>
      </c>
      <c r="D5447" s="5" t="s">
        <v>27</v>
      </c>
      <c r="E5447" s="6">
        <v>468.26</v>
      </c>
      <c r="F5447" s="6">
        <v>0</v>
      </c>
      <c r="G5447" s="6">
        <v>468.26</v>
      </c>
      <c r="H5447" s="6">
        <v>468.24</v>
      </c>
      <c r="I5447" s="6">
        <v>1.999999999998181E-2</v>
      </c>
      <c r="J5447" s="6">
        <v>4.6029999999999998</v>
      </c>
      <c r="K5447" s="6">
        <v>0</v>
      </c>
      <c r="L5447" s="6">
        <v>4.6029999999999998</v>
      </c>
      <c r="M5447" s="6">
        <v>4.6029999999999998</v>
      </c>
      <c r="N5447" s="6">
        <v>0</v>
      </c>
    </row>
    <row r="5448" spans="1:14" x14ac:dyDescent="0.25">
      <c r="A5448" s="5" t="s">
        <v>1743</v>
      </c>
      <c r="B5448" s="5" t="s">
        <v>36</v>
      </c>
      <c r="C5448" s="5" t="s">
        <v>29</v>
      </c>
      <c r="D5448" s="5" t="s">
        <v>27</v>
      </c>
      <c r="E5448" s="6">
        <v>0</v>
      </c>
      <c r="F5448" s="6">
        <v>0</v>
      </c>
      <c r="G5448" s="6">
        <v>0</v>
      </c>
      <c r="H5448" s="6">
        <v>508.84</v>
      </c>
      <c r="I5448" s="6">
        <v>-508.84</v>
      </c>
      <c r="J5448" s="6">
        <v>0</v>
      </c>
      <c r="K5448" s="6">
        <v>0</v>
      </c>
      <c r="L5448" s="6">
        <v>0</v>
      </c>
      <c r="M5448" s="6">
        <v>0</v>
      </c>
      <c r="N5448" s="6">
        <v>0</v>
      </c>
    </row>
    <row r="5449" spans="1:14" x14ac:dyDescent="0.25">
      <c r="A5449" s="5" t="s">
        <v>1743</v>
      </c>
      <c r="B5449" s="5" t="s">
        <v>37</v>
      </c>
      <c r="C5449" s="5" t="s">
        <v>29</v>
      </c>
      <c r="D5449" s="5" t="s">
        <v>27</v>
      </c>
      <c r="E5449" s="6">
        <v>0</v>
      </c>
      <c r="F5449" s="6">
        <v>0</v>
      </c>
      <c r="G5449" s="6">
        <v>0</v>
      </c>
      <c r="H5449" s="6">
        <v>1115.55</v>
      </c>
      <c r="I5449" s="6">
        <v>-1115.55</v>
      </c>
      <c r="J5449" s="6">
        <v>0</v>
      </c>
      <c r="K5449" s="6">
        <v>0</v>
      </c>
      <c r="L5449" s="6">
        <v>0</v>
      </c>
      <c r="M5449" s="6">
        <v>0</v>
      </c>
      <c r="N5449" s="6">
        <v>0</v>
      </c>
    </row>
    <row r="5450" spans="1:14" x14ac:dyDescent="0.25">
      <c r="A5450" s="5" t="s">
        <v>1743</v>
      </c>
      <c r="B5450" s="5" t="s">
        <v>106</v>
      </c>
      <c r="C5450" s="5" t="s">
        <v>39</v>
      </c>
      <c r="D5450" s="5" t="s">
        <v>40</v>
      </c>
      <c r="E5450" s="6">
        <v>-29195.91</v>
      </c>
      <c r="F5450" s="6">
        <v>0</v>
      </c>
      <c r="G5450" s="6">
        <v>-29195.91</v>
      </c>
      <c r="H5450" s="6">
        <v>-29195.9</v>
      </c>
      <c r="I5450" s="6">
        <v>-9.9999999983992893E-3</v>
      </c>
      <c r="J5450" s="6">
        <v>-160</v>
      </c>
      <c r="K5450" s="6">
        <v>0</v>
      </c>
      <c r="L5450" s="6">
        <v>-160</v>
      </c>
      <c r="M5450" s="6">
        <v>-160</v>
      </c>
      <c r="N5450" s="6">
        <v>0</v>
      </c>
    </row>
    <row r="5451" spans="1:14" x14ac:dyDescent="0.25">
      <c r="A5451" s="5" t="s">
        <v>1743</v>
      </c>
      <c r="B5451" s="5" t="s">
        <v>1096</v>
      </c>
      <c r="C5451" s="5" t="s">
        <v>42</v>
      </c>
      <c r="D5451" s="5" t="s">
        <v>40</v>
      </c>
      <c r="E5451" s="6">
        <v>30368.7</v>
      </c>
      <c r="F5451" s="6">
        <v>0</v>
      </c>
      <c r="G5451" s="6">
        <v>30368.7</v>
      </c>
      <c r="H5451" s="6">
        <v>0</v>
      </c>
      <c r="I5451" s="6">
        <v>30368.7</v>
      </c>
      <c r="J5451" s="6">
        <v>320</v>
      </c>
      <c r="K5451" s="6">
        <v>0</v>
      </c>
      <c r="L5451" s="6">
        <v>320</v>
      </c>
      <c r="M5451" s="6">
        <v>0</v>
      </c>
      <c r="N5451" s="6">
        <v>320</v>
      </c>
    </row>
    <row r="5452" spans="1:14" x14ac:dyDescent="0.25">
      <c r="A5452" s="5" t="s">
        <v>1743</v>
      </c>
      <c r="B5452" s="5" t="s">
        <v>107</v>
      </c>
      <c r="C5452" s="5" t="s">
        <v>42</v>
      </c>
      <c r="D5452" s="5" t="s">
        <v>43</v>
      </c>
      <c r="E5452" s="6">
        <v>0</v>
      </c>
      <c r="F5452" s="6">
        <v>105.23152709359606</v>
      </c>
      <c r="G5452" s="6">
        <v>-105.23152709359606</v>
      </c>
      <c r="H5452" s="6">
        <v>106.81</v>
      </c>
      <c r="I5452" s="6">
        <v>-106.81</v>
      </c>
      <c r="J5452" s="6">
        <v>0</v>
      </c>
      <c r="K5452" s="6">
        <v>1920</v>
      </c>
      <c r="L5452" s="6">
        <v>-1920</v>
      </c>
      <c r="M5452" s="6">
        <v>1948.8</v>
      </c>
      <c r="N5452" s="6">
        <v>-1948.8</v>
      </c>
    </row>
    <row r="5453" spans="1:14" x14ac:dyDescent="0.25">
      <c r="A5453" s="5" t="s">
        <v>1743</v>
      </c>
      <c r="B5453" s="5" t="s">
        <v>44</v>
      </c>
      <c r="C5453" s="5" t="s">
        <v>42</v>
      </c>
      <c r="D5453" s="5" t="s">
        <v>43</v>
      </c>
      <c r="E5453" s="6">
        <v>167.83</v>
      </c>
      <c r="F5453" s="6">
        <v>165.76119402985074</v>
      </c>
      <c r="G5453" s="6">
        <v>2.0688059701492705</v>
      </c>
      <c r="H5453" s="6">
        <v>166.59</v>
      </c>
      <c r="I5453" s="6">
        <v>1.2400000000000091</v>
      </c>
      <c r="J5453" s="6">
        <v>162</v>
      </c>
      <c r="K5453" s="6">
        <v>160</v>
      </c>
      <c r="L5453" s="6">
        <v>2</v>
      </c>
      <c r="M5453" s="6">
        <v>160.80000000000001</v>
      </c>
      <c r="N5453" s="6">
        <v>1.1999999999999886</v>
      </c>
    </row>
    <row r="5454" spans="1:14" x14ac:dyDescent="0.25">
      <c r="A5454" s="5" t="s">
        <v>1743</v>
      </c>
      <c r="B5454" s="5" t="s">
        <v>99</v>
      </c>
      <c r="C5454" s="5" t="s">
        <v>42</v>
      </c>
      <c r="D5454" s="5" t="s">
        <v>43</v>
      </c>
      <c r="E5454" s="6">
        <v>0</v>
      </c>
      <c r="F5454" s="6">
        <v>457.23152709359607</v>
      </c>
      <c r="G5454" s="6">
        <v>-457.23152709359607</v>
      </c>
      <c r="H5454" s="6">
        <v>464.09</v>
      </c>
      <c r="I5454" s="6">
        <v>-464.09</v>
      </c>
      <c r="J5454" s="6">
        <v>0</v>
      </c>
      <c r="K5454" s="6">
        <v>1920</v>
      </c>
      <c r="L5454" s="6">
        <v>-1920</v>
      </c>
      <c r="M5454" s="6">
        <v>1948.8</v>
      </c>
      <c r="N5454" s="6">
        <v>-1948.8</v>
      </c>
    </row>
    <row r="5455" spans="1:14" x14ac:dyDescent="0.25">
      <c r="A5455" s="5" t="s">
        <v>1743</v>
      </c>
      <c r="B5455" s="5" t="s">
        <v>100</v>
      </c>
      <c r="C5455" s="5" t="s">
        <v>42</v>
      </c>
      <c r="D5455" s="5" t="s">
        <v>43</v>
      </c>
      <c r="E5455" s="6">
        <v>0</v>
      </c>
      <c r="F5455" s="6">
        <v>587.3497536945813</v>
      </c>
      <c r="G5455" s="6">
        <v>-587.3497536945813</v>
      </c>
      <c r="H5455" s="6">
        <v>596.16</v>
      </c>
      <c r="I5455" s="6">
        <v>-596.16</v>
      </c>
      <c r="J5455" s="6">
        <v>0</v>
      </c>
      <c r="K5455" s="6">
        <v>1920</v>
      </c>
      <c r="L5455" s="6">
        <v>-1920</v>
      </c>
      <c r="M5455" s="6">
        <v>1948.8</v>
      </c>
      <c r="N5455" s="6">
        <v>-1948.8</v>
      </c>
    </row>
    <row r="5456" spans="1:14" x14ac:dyDescent="0.25">
      <c r="A5456" s="5" t="s">
        <v>1743</v>
      </c>
      <c r="B5456" s="5" t="s">
        <v>47</v>
      </c>
      <c r="C5456" s="5" t="s">
        <v>42</v>
      </c>
      <c r="D5456" s="5" t="s">
        <v>43</v>
      </c>
      <c r="E5456" s="6">
        <v>0</v>
      </c>
      <c r="F5456" s="6">
        <v>902.76470588235293</v>
      </c>
      <c r="G5456" s="6">
        <v>-902.76470588235293</v>
      </c>
      <c r="H5456" s="6">
        <v>920.82</v>
      </c>
      <c r="I5456" s="6">
        <v>-920.82</v>
      </c>
      <c r="J5456" s="6">
        <v>0</v>
      </c>
      <c r="K5456" s="6">
        <v>1920</v>
      </c>
      <c r="L5456" s="6">
        <v>-1920</v>
      </c>
      <c r="M5456" s="6">
        <v>1958.4</v>
      </c>
      <c r="N5456" s="6">
        <v>-1958.4</v>
      </c>
    </row>
    <row r="5457" spans="1:14" x14ac:dyDescent="0.25">
      <c r="A5457" s="5" t="s">
        <v>1743</v>
      </c>
      <c r="B5457" s="5" t="s">
        <v>101</v>
      </c>
      <c r="C5457" s="5" t="s">
        <v>42</v>
      </c>
      <c r="D5457" s="5" t="s">
        <v>43</v>
      </c>
      <c r="E5457" s="6">
        <v>0</v>
      </c>
      <c r="F5457" s="6">
        <v>1803.5665024630541</v>
      </c>
      <c r="G5457" s="6">
        <v>-1803.5665024630541</v>
      </c>
      <c r="H5457" s="6">
        <v>1830.62</v>
      </c>
      <c r="I5457" s="6">
        <v>-1830.62</v>
      </c>
      <c r="J5457" s="6">
        <v>0</v>
      </c>
      <c r="K5457" s="6">
        <v>1920</v>
      </c>
      <c r="L5457" s="6">
        <v>-1920</v>
      </c>
      <c r="M5457" s="6">
        <v>1948.8</v>
      </c>
      <c r="N5457" s="6">
        <v>-1948.8</v>
      </c>
    </row>
    <row r="5458" spans="1:14" x14ac:dyDescent="0.25">
      <c r="A5458" s="5" t="s">
        <v>1743</v>
      </c>
      <c r="B5458" s="5" t="s">
        <v>109</v>
      </c>
      <c r="C5458" s="5" t="s">
        <v>42</v>
      </c>
      <c r="D5458" s="5" t="s">
        <v>43</v>
      </c>
      <c r="E5458" s="6">
        <v>1959.8</v>
      </c>
      <c r="F5458" s="6">
        <v>1912</v>
      </c>
      <c r="G5458" s="6">
        <v>47.799999999999955</v>
      </c>
      <c r="H5458" s="6">
        <v>1940.68</v>
      </c>
      <c r="I5458" s="6">
        <v>19.119999999999891</v>
      </c>
      <c r="J5458" s="6">
        <v>164</v>
      </c>
      <c r="K5458" s="6">
        <v>160</v>
      </c>
      <c r="L5458" s="6">
        <v>4</v>
      </c>
      <c r="M5458" s="6">
        <v>162.4</v>
      </c>
      <c r="N5458" s="6">
        <v>1.5999999999999943</v>
      </c>
    </row>
    <row r="5459" spans="1:14" x14ac:dyDescent="0.25">
      <c r="A5459" s="5" t="s">
        <v>1743</v>
      </c>
      <c r="B5459" s="5" t="s">
        <v>1364</v>
      </c>
      <c r="C5459" s="5" t="s">
        <v>42</v>
      </c>
      <c r="D5459" s="5" t="s">
        <v>43</v>
      </c>
      <c r="E5459" s="6">
        <v>0</v>
      </c>
      <c r="F5459" s="6">
        <v>1997.4129353233832</v>
      </c>
      <c r="G5459" s="6">
        <v>-1997.4129353233832</v>
      </c>
      <c r="H5459" s="6">
        <v>2007.4</v>
      </c>
      <c r="I5459" s="6">
        <v>-2007.4</v>
      </c>
      <c r="J5459" s="6">
        <v>0</v>
      </c>
      <c r="K5459" s="6">
        <v>1920</v>
      </c>
      <c r="L5459" s="6">
        <v>-1920</v>
      </c>
      <c r="M5459" s="6">
        <v>1929.6</v>
      </c>
      <c r="N5459" s="6">
        <v>-1929.6</v>
      </c>
    </row>
    <row r="5460" spans="1:14" x14ac:dyDescent="0.25">
      <c r="A5460" s="5" t="s">
        <v>1743</v>
      </c>
      <c r="B5460" s="5" t="s">
        <v>103</v>
      </c>
      <c r="C5460" s="5" t="s">
        <v>42</v>
      </c>
      <c r="D5460" s="5" t="s">
        <v>43</v>
      </c>
      <c r="E5460" s="6">
        <v>0</v>
      </c>
      <c r="F5460" s="6">
        <v>9629.6039603960398</v>
      </c>
      <c r="G5460" s="6">
        <v>-9629.6039603960398</v>
      </c>
      <c r="H5460" s="6">
        <v>9725.9</v>
      </c>
      <c r="I5460" s="6">
        <v>-9725.9</v>
      </c>
      <c r="J5460" s="6">
        <v>0</v>
      </c>
      <c r="K5460" s="6">
        <v>1920</v>
      </c>
      <c r="L5460" s="6">
        <v>-1920</v>
      </c>
      <c r="M5460" s="6">
        <v>1939.2</v>
      </c>
      <c r="N5460" s="6">
        <v>-1939.2</v>
      </c>
    </row>
    <row r="5461" spans="1:14" x14ac:dyDescent="0.25">
      <c r="A5461" s="5" t="s">
        <v>1743</v>
      </c>
      <c r="B5461" s="5" t="s">
        <v>104</v>
      </c>
      <c r="C5461" s="5" t="s">
        <v>42</v>
      </c>
      <c r="D5461" s="5" t="s">
        <v>53</v>
      </c>
      <c r="E5461" s="6">
        <v>0</v>
      </c>
      <c r="F5461" s="6">
        <v>8388.2786069651738</v>
      </c>
      <c r="G5461" s="6">
        <v>-8388.2786069651738</v>
      </c>
      <c r="H5461" s="6">
        <v>8430.2199999999993</v>
      </c>
      <c r="I5461" s="6">
        <v>-8430.2199999999993</v>
      </c>
      <c r="J5461" s="6">
        <v>0</v>
      </c>
      <c r="K5461" s="6">
        <v>1440</v>
      </c>
      <c r="L5461" s="6">
        <v>-1440</v>
      </c>
      <c r="M5461" s="6">
        <v>1447.2</v>
      </c>
      <c r="N5461" s="6">
        <v>-1447.2</v>
      </c>
    </row>
    <row r="5462" spans="1:14" x14ac:dyDescent="0.25">
      <c r="A5462" s="5" t="s">
        <v>1743</v>
      </c>
      <c r="B5462" s="5" t="s">
        <v>54</v>
      </c>
      <c r="C5462" s="5" t="s">
        <v>42</v>
      </c>
      <c r="D5462" s="5" t="s">
        <v>55</v>
      </c>
      <c r="E5462" s="6">
        <v>0</v>
      </c>
      <c r="F5462" s="6">
        <v>95.039215686274517</v>
      </c>
      <c r="G5462" s="6">
        <v>-95.039215686274517</v>
      </c>
      <c r="H5462" s="6">
        <v>96.94</v>
      </c>
      <c r="I5462" s="6">
        <v>-96.94</v>
      </c>
      <c r="J5462" s="6">
        <v>0</v>
      </c>
      <c r="K5462" s="6">
        <v>17.280392156862746</v>
      </c>
      <c r="L5462" s="6">
        <v>-17.280392156862746</v>
      </c>
      <c r="M5462" s="6">
        <v>17.626000000000001</v>
      </c>
      <c r="N5462" s="6">
        <v>-17.626000000000001</v>
      </c>
    </row>
    <row r="5463" spans="1:14" x14ac:dyDescent="0.25">
      <c r="A5463" s="5" t="s">
        <v>1744</v>
      </c>
      <c r="B5463" s="5" t="s">
        <v>25</v>
      </c>
      <c r="C5463" s="5" t="s">
        <v>26</v>
      </c>
      <c r="D5463" s="5" t="s">
        <v>27</v>
      </c>
      <c r="E5463" s="6">
        <v>131.97999999999999</v>
      </c>
      <c r="F5463" s="6">
        <v>0</v>
      </c>
      <c r="G5463" s="6">
        <v>131.97999999999999</v>
      </c>
      <c r="H5463" s="6">
        <v>0</v>
      </c>
      <c r="I5463" s="6">
        <v>131.97999999999999</v>
      </c>
      <c r="J5463" s="6">
        <v>0</v>
      </c>
      <c r="K5463" s="6">
        <v>0</v>
      </c>
      <c r="L5463" s="6">
        <v>0</v>
      </c>
      <c r="M5463" s="6">
        <v>0</v>
      </c>
      <c r="N5463" s="6">
        <v>0</v>
      </c>
    </row>
    <row r="5464" spans="1:14" x14ac:dyDescent="0.25">
      <c r="A5464" s="5" t="s">
        <v>1744</v>
      </c>
      <c r="B5464" s="5" t="s">
        <v>258</v>
      </c>
      <c r="C5464" s="5" t="s">
        <v>33</v>
      </c>
      <c r="D5464" s="5" t="s">
        <v>27</v>
      </c>
      <c r="E5464" s="6">
        <v>35.92</v>
      </c>
      <c r="F5464" s="6">
        <v>0</v>
      </c>
      <c r="G5464" s="6">
        <v>35.92</v>
      </c>
      <c r="H5464" s="6">
        <v>37.04</v>
      </c>
      <c r="I5464" s="6">
        <v>-1.1199999999999974</v>
      </c>
      <c r="J5464" s="6">
        <v>3.06</v>
      </c>
      <c r="K5464" s="6">
        <v>0</v>
      </c>
      <c r="L5464" s="6">
        <v>3.06</v>
      </c>
      <c r="M5464" s="6">
        <v>3.1560000000000001</v>
      </c>
      <c r="N5464" s="6">
        <v>-9.6000000000000085E-2</v>
      </c>
    </row>
    <row r="5465" spans="1:14" x14ac:dyDescent="0.25">
      <c r="A5465" s="5" t="s">
        <v>1744</v>
      </c>
      <c r="B5465" s="5" t="s">
        <v>259</v>
      </c>
      <c r="C5465" s="5" t="s">
        <v>33</v>
      </c>
      <c r="D5465" s="5" t="s">
        <v>27</v>
      </c>
      <c r="E5465" s="6">
        <v>92.23</v>
      </c>
      <c r="F5465" s="6">
        <v>0</v>
      </c>
      <c r="G5465" s="6">
        <v>92.23</v>
      </c>
      <c r="H5465" s="6">
        <v>95.11</v>
      </c>
      <c r="I5465" s="6">
        <v>-2.8799999999999955</v>
      </c>
      <c r="J5465" s="6">
        <v>3.06</v>
      </c>
      <c r="K5465" s="6">
        <v>0</v>
      </c>
      <c r="L5465" s="6">
        <v>3.06</v>
      </c>
      <c r="M5465" s="6">
        <v>3.1560000000000001</v>
      </c>
      <c r="N5465" s="6">
        <v>-9.6000000000000085E-2</v>
      </c>
    </row>
    <row r="5466" spans="1:14" x14ac:dyDescent="0.25">
      <c r="A5466" s="5" t="s">
        <v>1744</v>
      </c>
      <c r="B5466" s="5" t="s">
        <v>260</v>
      </c>
      <c r="C5466" s="5" t="s">
        <v>33</v>
      </c>
      <c r="D5466" s="5" t="s">
        <v>27</v>
      </c>
      <c r="E5466" s="6">
        <v>3073.77</v>
      </c>
      <c r="F5466" s="6">
        <v>0</v>
      </c>
      <c r="G5466" s="6">
        <v>3073.77</v>
      </c>
      <c r="H5466" s="6">
        <v>3168.98</v>
      </c>
      <c r="I5466" s="6">
        <v>-95.210000000000036</v>
      </c>
      <c r="J5466" s="6">
        <v>30.6</v>
      </c>
      <c r="K5466" s="6">
        <v>0</v>
      </c>
      <c r="L5466" s="6">
        <v>30.6</v>
      </c>
      <c r="M5466" s="6">
        <v>31.547999999999998</v>
      </c>
      <c r="N5466" s="6">
        <v>-0.94799999999999685</v>
      </c>
    </row>
    <row r="5467" spans="1:14" x14ac:dyDescent="0.25">
      <c r="A5467" s="5" t="s">
        <v>1744</v>
      </c>
      <c r="B5467" s="5" t="s">
        <v>1516</v>
      </c>
      <c r="C5467" s="5" t="s">
        <v>39</v>
      </c>
      <c r="D5467" s="5" t="s">
        <v>43</v>
      </c>
      <c r="E5467" s="6">
        <v>-20242.400000000001</v>
      </c>
      <c r="F5467" s="6">
        <v>0</v>
      </c>
      <c r="G5467" s="6">
        <v>-20242.400000000001</v>
      </c>
      <c r="H5467" s="6">
        <v>-20242.38</v>
      </c>
      <c r="I5467" s="6">
        <v>-2.0000000000436557E-2</v>
      </c>
      <c r="J5467" s="6">
        <v>-14670</v>
      </c>
      <c r="K5467" s="6">
        <v>0</v>
      </c>
      <c r="L5467" s="6">
        <v>-14670</v>
      </c>
      <c r="M5467" s="6">
        <v>-14670</v>
      </c>
      <c r="N5467" s="6">
        <v>0</v>
      </c>
    </row>
    <row r="5468" spans="1:14" x14ac:dyDescent="0.25">
      <c r="A5468" s="5" t="s">
        <v>1744</v>
      </c>
      <c r="B5468" s="5" t="s">
        <v>1563</v>
      </c>
      <c r="C5468" s="5" t="s">
        <v>42</v>
      </c>
      <c r="D5468" s="5" t="s">
        <v>43</v>
      </c>
      <c r="E5468" s="6">
        <v>2883.37</v>
      </c>
      <c r="F5468" s="6">
        <v>2880.4536489151874</v>
      </c>
      <c r="G5468" s="6">
        <v>2.9163510848125043</v>
      </c>
      <c r="H5468" s="6">
        <v>2920.78</v>
      </c>
      <c r="I5468" s="6">
        <v>-37.410000000000309</v>
      </c>
      <c r="J5468" s="6">
        <v>2423</v>
      </c>
      <c r="K5468" s="6">
        <v>2420.5502958579882</v>
      </c>
      <c r="L5468" s="6">
        <v>2.4497041420117966</v>
      </c>
      <c r="M5468" s="6">
        <v>2454.4380000000001</v>
      </c>
      <c r="N5468" s="6">
        <v>-31.438000000000102</v>
      </c>
    </row>
    <row r="5469" spans="1:14" x14ac:dyDescent="0.25">
      <c r="A5469" s="5" t="s">
        <v>1744</v>
      </c>
      <c r="B5469" s="5" t="s">
        <v>1564</v>
      </c>
      <c r="C5469" s="5" t="s">
        <v>42</v>
      </c>
      <c r="D5469" s="5" t="s">
        <v>43</v>
      </c>
      <c r="E5469" s="6">
        <v>14025.13</v>
      </c>
      <c r="F5469" s="6">
        <v>13813.270935960591</v>
      </c>
      <c r="G5469" s="6">
        <v>211.85906403940862</v>
      </c>
      <c r="H5469" s="6">
        <v>14020.47</v>
      </c>
      <c r="I5469" s="6">
        <v>4.6599999999998545</v>
      </c>
      <c r="J5469" s="6">
        <v>14895</v>
      </c>
      <c r="K5469" s="6">
        <v>14670</v>
      </c>
      <c r="L5469" s="6">
        <v>225</v>
      </c>
      <c r="M5469" s="6">
        <v>14890.05</v>
      </c>
      <c r="N5469" s="6">
        <v>4.9500000000007276</v>
      </c>
    </row>
    <row r="5470" spans="1:14" x14ac:dyDescent="0.25">
      <c r="A5470" s="5" t="s">
        <v>1745</v>
      </c>
      <c r="B5470" s="5" t="s">
        <v>25</v>
      </c>
      <c r="C5470" s="5" t="s">
        <v>26</v>
      </c>
      <c r="D5470" s="5" t="s">
        <v>27</v>
      </c>
      <c r="E5470" s="6">
        <v>-981</v>
      </c>
      <c r="F5470" s="6">
        <v>0</v>
      </c>
      <c r="G5470" s="6">
        <v>-981</v>
      </c>
      <c r="H5470" s="6">
        <v>0</v>
      </c>
      <c r="I5470" s="6">
        <v>-981</v>
      </c>
      <c r="J5470" s="6">
        <v>0</v>
      </c>
      <c r="K5470" s="6">
        <v>0</v>
      </c>
      <c r="L5470" s="6">
        <v>0</v>
      </c>
      <c r="M5470" s="6">
        <v>0</v>
      </c>
      <c r="N5470" s="6">
        <v>0</v>
      </c>
    </row>
    <row r="5471" spans="1:14" x14ac:dyDescent="0.25">
      <c r="A5471" s="5" t="s">
        <v>1745</v>
      </c>
      <c r="B5471" s="5" t="s">
        <v>30</v>
      </c>
      <c r="C5471" s="5" t="s">
        <v>29</v>
      </c>
      <c r="D5471" s="5" t="s">
        <v>27</v>
      </c>
      <c r="E5471" s="6">
        <v>481.29</v>
      </c>
      <c r="F5471" s="6">
        <v>0</v>
      </c>
      <c r="G5471" s="6">
        <v>481.29</v>
      </c>
      <c r="H5471" s="6">
        <v>504.64</v>
      </c>
      <c r="I5471" s="6">
        <v>-23.349999999999966</v>
      </c>
      <c r="J5471" s="6">
        <v>0</v>
      </c>
      <c r="K5471" s="6">
        <v>0</v>
      </c>
      <c r="L5471" s="6">
        <v>0</v>
      </c>
      <c r="M5471" s="6">
        <v>0</v>
      </c>
      <c r="N5471" s="6">
        <v>0</v>
      </c>
    </row>
    <row r="5472" spans="1:14" x14ac:dyDescent="0.25">
      <c r="A5472" s="5" t="s">
        <v>1745</v>
      </c>
      <c r="B5472" s="5" t="s">
        <v>31</v>
      </c>
      <c r="C5472" s="5" t="s">
        <v>29</v>
      </c>
      <c r="D5472" s="5" t="s">
        <v>27</v>
      </c>
      <c r="E5472" s="6">
        <v>2158.6999999999998</v>
      </c>
      <c r="F5472" s="6">
        <v>0</v>
      </c>
      <c r="G5472" s="6">
        <v>2158.6999999999998</v>
      </c>
      <c r="H5472" s="6">
        <v>2263.44</v>
      </c>
      <c r="I5472" s="6">
        <v>-104.74000000000024</v>
      </c>
      <c r="J5472" s="6">
        <v>0</v>
      </c>
      <c r="K5472" s="6">
        <v>0</v>
      </c>
      <c r="L5472" s="6">
        <v>0</v>
      </c>
      <c r="M5472" s="6">
        <v>0</v>
      </c>
      <c r="N5472" s="6">
        <v>0</v>
      </c>
    </row>
    <row r="5473" spans="1:14" x14ac:dyDescent="0.25">
      <c r="A5473" s="5" t="s">
        <v>1745</v>
      </c>
      <c r="B5473" s="5" t="s">
        <v>32</v>
      </c>
      <c r="C5473" s="5" t="s">
        <v>33</v>
      </c>
      <c r="D5473" s="5" t="s">
        <v>27</v>
      </c>
      <c r="E5473" s="6">
        <v>5173.3100000000004</v>
      </c>
      <c r="F5473" s="6">
        <v>0</v>
      </c>
      <c r="G5473" s="6">
        <v>5173.3100000000004</v>
      </c>
      <c r="H5473" s="6">
        <v>5058.67</v>
      </c>
      <c r="I5473" s="6">
        <v>114.64000000000033</v>
      </c>
      <c r="J5473" s="6">
        <v>12.75</v>
      </c>
      <c r="K5473" s="6">
        <v>0</v>
      </c>
      <c r="L5473" s="6">
        <v>12.75</v>
      </c>
      <c r="M5473" s="6">
        <v>12.467000000000001</v>
      </c>
      <c r="N5473" s="6">
        <v>0.28299999999999947</v>
      </c>
    </row>
    <row r="5474" spans="1:14" x14ac:dyDescent="0.25">
      <c r="A5474" s="5" t="s">
        <v>1745</v>
      </c>
      <c r="B5474" s="5" t="s">
        <v>28</v>
      </c>
      <c r="C5474" s="5" t="s">
        <v>29</v>
      </c>
      <c r="D5474" s="5" t="s">
        <v>27</v>
      </c>
      <c r="E5474" s="6">
        <v>15379.98</v>
      </c>
      <c r="F5474" s="6">
        <v>0</v>
      </c>
      <c r="G5474" s="6">
        <v>15379.98</v>
      </c>
      <c r="H5474" s="6">
        <v>16126.19</v>
      </c>
      <c r="I5474" s="6">
        <v>-746.21000000000095</v>
      </c>
      <c r="J5474" s="6">
        <v>0</v>
      </c>
      <c r="K5474" s="6">
        <v>0</v>
      </c>
      <c r="L5474" s="6">
        <v>0</v>
      </c>
      <c r="M5474" s="6">
        <v>0</v>
      </c>
      <c r="N5474" s="6">
        <v>0</v>
      </c>
    </row>
    <row r="5475" spans="1:14" x14ac:dyDescent="0.25">
      <c r="A5475" s="5" t="s">
        <v>1745</v>
      </c>
      <c r="B5475" s="5" t="s">
        <v>34</v>
      </c>
      <c r="C5475" s="5" t="s">
        <v>33</v>
      </c>
      <c r="D5475" s="5" t="s">
        <v>27</v>
      </c>
      <c r="E5475" s="6">
        <v>23128.5</v>
      </c>
      <c r="F5475" s="6">
        <v>0</v>
      </c>
      <c r="G5475" s="6">
        <v>23128.5</v>
      </c>
      <c r="H5475" s="6">
        <v>22615.98</v>
      </c>
      <c r="I5475" s="6">
        <v>512.52000000000044</v>
      </c>
      <c r="J5475" s="6">
        <v>12.75</v>
      </c>
      <c r="K5475" s="6">
        <v>0</v>
      </c>
      <c r="L5475" s="6">
        <v>12.75</v>
      </c>
      <c r="M5475" s="6">
        <v>12.467000000000001</v>
      </c>
      <c r="N5475" s="6">
        <v>0.28299999999999947</v>
      </c>
    </row>
    <row r="5476" spans="1:14" x14ac:dyDescent="0.25">
      <c r="A5476" s="5" t="s">
        <v>1745</v>
      </c>
      <c r="B5476" s="5" t="s">
        <v>35</v>
      </c>
      <c r="C5476" s="5" t="s">
        <v>33</v>
      </c>
      <c r="D5476" s="5" t="s">
        <v>27</v>
      </c>
      <c r="E5476" s="6">
        <v>27238.21</v>
      </c>
      <c r="F5476" s="6">
        <v>0</v>
      </c>
      <c r="G5476" s="6">
        <v>27238.21</v>
      </c>
      <c r="H5476" s="6">
        <v>26633.87</v>
      </c>
      <c r="I5476" s="6">
        <v>604.34000000000015</v>
      </c>
      <c r="J5476" s="6">
        <v>267.75</v>
      </c>
      <c r="K5476" s="6">
        <v>0</v>
      </c>
      <c r="L5476" s="6">
        <v>267.75</v>
      </c>
      <c r="M5476" s="6">
        <v>261.80900000000003</v>
      </c>
      <c r="N5476" s="6">
        <v>5.9409999999999741</v>
      </c>
    </row>
    <row r="5477" spans="1:14" x14ac:dyDescent="0.25">
      <c r="A5477" s="5" t="s">
        <v>1745</v>
      </c>
      <c r="B5477" s="5" t="s">
        <v>36</v>
      </c>
      <c r="C5477" s="5" t="s">
        <v>29</v>
      </c>
      <c r="D5477" s="5" t="s">
        <v>27</v>
      </c>
      <c r="E5477" s="6">
        <v>27741.24</v>
      </c>
      <c r="F5477" s="6">
        <v>0</v>
      </c>
      <c r="G5477" s="6">
        <v>27741.24</v>
      </c>
      <c r="H5477" s="6">
        <v>29087.200000000001</v>
      </c>
      <c r="I5477" s="6">
        <v>-1345.9599999999991</v>
      </c>
      <c r="J5477" s="6">
        <v>0</v>
      </c>
      <c r="K5477" s="6">
        <v>0</v>
      </c>
      <c r="L5477" s="6">
        <v>0</v>
      </c>
      <c r="M5477" s="6">
        <v>0</v>
      </c>
      <c r="N5477" s="6">
        <v>0</v>
      </c>
    </row>
    <row r="5478" spans="1:14" x14ac:dyDescent="0.25">
      <c r="A5478" s="5" t="s">
        <v>1745</v>
      </c>
      <c r="B5478" s="5" t="s">
        <v>37</v>
      </c>
      <c r="C5478" s="5" t="s">
        <v>29</v>
      </c>
      <c r="D5478" s="5" t="s">
        <v>27</v>
      </c>
      <c r="E5478" s="6">
        <v>60818.49</v>
      </c>
      <c r="F5478" s="6">
        <v>0</v>
      </c>
      <c r="G5478" s="6">
        <v>60818.49</v>
      </c>
      <c r="H5478" s="6">
        <v>63769.29</v>
      </c>
      <c r="I5478" s="6">
        <v>-2950.8000000000029</v>
      </c>
      <c r="J5478" s="6">
        <v>0</v>
      </c>
      <c r="K5478" s="6">
        <v>0</v>
      </c>
      <c r="L5478" s="6">
        <v>0</v>
      </c>
      <c r="M5478" s="6">
        <v>0</v>
      </c>
      <c r="N5478" s="6">
        <v>0</v>
      </c>
    </row>
    <row r="5479" spans="1:14" x14ac:dyDescent="0.25">
      <c r="A5479" s="5" t="s">
        <v>1745</v>
      </c>
      <c r="B5479" s="5" t="s">
        <v>294</v>
      </c>
      <c r="C5479" s="5" t="s">
        <v>39</v>
      </c>
      <c r="D5479" s="5" t="s">
        <v>40</v>
      </c>
      <c r="E5479" s="6">
        <v>-1677103.79</v>
      </c>
      <c r="F5479" s="6">
        <v>0</v>
      </c>
      <c r="G5479" s="6">
        <v>-1677103.79</v>
      </c>
      <c r="H5479" s="6">
        <v>-1677103.76</v>
      </c>
      <c r="I5479" s="6">
        <v>-3.0000000027939677E-2</v>
      </c>
      <c r="J5479" s="6">
        <v>-9101</v>
      </c>
      <c r="K5479" s="6">
        <v>0</v>
      </c>
      <c r="L5479" s="6">
        <v>-9101</v>
      </c>
      <c r="M5479" s="6">
        <v>-9101</v>
      </c>
      <c r="N5479" s="6">
        <v>0</v>
      </c>
    </row>
    <row r="5480" spans="1:14" x14ac:dyDescent="0.25">
      <c r="A5480" s="5" t="s">
        <v>1745</v>
      </c>
      <c r="B5480" s="5" t="s">
        <v>1413</v>
      </c>
      <c r="C5480" s="5" t="s">
        <v>42</v>
      </c>
      <c r="D5480" s="5" t="s">
        <v>58</v>
      </c>
      <c r="E5480" s="6">
        <v>57927.12</v>
      </c>
      <c r="F5480" s="6">
        <v>0</v>
      </c>
      <c r="G5480" s="6">
        <v>57927.12</v>
      </c>
      <c r="H5480" s="6">
        <v>0</v>
      </c>
      <c r="I5480" s="6">
        <v>57927.12</v>
      </c>
      <c r="J5480" s="6">
        <v>363.666</v>
      </c>
      <c r="K5480" s="6">
        <v>0</v>
      </c>
      <c r="L5480" s="6">
        <v>363.666</v>
      </c>
      <c r="M5480" s="6">
        <v>0</v>
      </c>
      <c r="N5480" s="6">
        <v>363.666</v>
      </c>
    </row>
    <row r="5481" spans="1:14" x14ac:dyDescent="0.25">
      <c r="A5481" s="5" t="s">
        <v>1745</v>
      </c>
      <c r="B5481" s="5" t="s">
        <v>92</v>
      </c>
      <c r="C5481" s="5" t="s">
        <v>42</v>
      </c>
      <c r="D5481" s="5" t="s">
        <v>43</v>
      </c>
      <c r="E5481" s="6">
        <v>68.099999999999994</v>
      </c>
      <c r="F5481" s="6">
        <v>0</v>
      </c>
      <c r="G5481" s="6">
        <v>68.099999999999994</v>
      </c>
      <c r="H5481" s="6">
        <v>0</v>
      </c>
      <c r="I5481" s="6">
        <v>68.099999999999994</v>
      </c>
      <c r="J5481" s="6">
        <v>800</v>
      </c>
      <c r="K5481" s="6">
        <v>0</v>
      </c>
      <c r="L5481" s="6">
        <v>800</v>
      </c>
      <c r="M5481" s="6">
        <v>0</v>
      </c>
      <c r="N5481" s="6">
        <v>800</v>
      </c>
    </row>
    <row r="5482" spans="1:14" x14ac:dyDescent="0.25">
      <c r="A5482" s="5" t="s">
        <v>1745</v>
      </c>
      <c r="B5482" s="5" t="s">
        <v>739</v>
      </c>
      <c r="C5482" s="5" t="s">
        <v>42</v>
      </c>
      <c r="D5482" s="5" t="s">
        <v>43</v>
      </c>
      <c r="E5482" s="6">
        <v>6023.62</v>
      </c>
      <c r="F5482" s="6">
        <v>5985.9113300492609</v>
      </c>
      <c r="G5482" s="6">
        <v>37.708669950739022</v>
      </c>
      <c r="H5482" s="6">
        <v>6075.7</v>
      </c>
      <c r="I5482" s="6">
        <v>-52.079999999999927</v>
      </c>
      <c r="J5482" s="6">
        <v>109900</v>
      </c>
      <c r="K5482" s="6">
        <v>109212</v>
      </c>
      <c r="L5482" s="6">
        <v>688</v>
      </c>
      <c r="M5482" s="6">
        <v>110850.18</v>
      </c>
      <c r="N5482" s="6">
        <v>-950.17999999999302</v>
      </c>
    </row>
    <row r="5483" spans="1:14" x14ac:dyDescent="0.25">
      <c r="A5483" s="5" t="s">
        <v>1745</v>
      </c>
      <c r="B5483" s="5" t="s">
        <v>44</v>
      </c>
      <c r="C5483" s="5" t="s">
        <v>42</v>
      </c>
      <c r="D5483" s="5" t="s">
        <v>43</v>
      </c>
      <c r="E5483" s="6">
        <v>9052.57</v>
      </c>
      <c r="F5483" s="6">
        <v>9428.6368159203994</v>
      </c>
      <c r="G5483" s="6">
        <v>-376.06681592039968</v>
      </c>
      <c r="H5483" s="6">
        <v>9475.7800000000007</v>
      </c>
      <c r="I5483" s="6">
        <v>-423.21000000000095</v>
      </c>
      <c r="J5483" s="6">
        <v>8738</v>
      </c>
      <c r="K5483" s="6">
        <v>9100.9999999999982</v>
      </c>
      <c r="L5483" s="6">
        <v>-362.99999999999818</v>
      </c>
      <c r="M5483" s="6">
        <v>9146.5049999999992</v>
      </c>
      <c r="N5483" s="6">
        <v>-408.5049999999992</v>
      </c>
    </row>
    <row r="5484" spans="1:14" x14ac:dyDescent="0.25">
      <c r="A5484" s="5" t="s">
        <v>1745</v>
      </c>
      <c r="B5484" s="5" t="s">
        <v>798</v>
      </c>
      <c r="C5484" s="5" t="s">
        <v>42</v>
      </c>
      <c r="D5484" s="5" t="s">
        <v>43</v>
      </c>
      <c r="E5484" s="6">
        <v>26679.21</v>
      </c>
      <c r="F5484" s="6">
        <v>26273.133004926109</v>
      </c>
      <c r="G5484" s="6">
        <v>406.07699507389043</v>
      </c>
      <c r="H5484" s="6">
        <v>26667.23</v>
      </c>
      <c r="I5484" s="6">
        <v>11.979999999999563</v>
      </c>
      <c r="J5484" s="6">
        <v>110900</v>
      </c>
      <c r="K5484" s="6">
        <v>109212</v>
      </c>
      <c r="L5484" s="6">
        <v>1688</v>
      </c>
      <c r="M5484" s="6">
        <v>110850.18</v>
      </c>
      <c r="N5484" s="6">
        <v>49.820000000006985</v>
      </c>
    </row>
    <row r="5485" spans="1:14" x14ac:dyDescent="0.25">
      <c r="A5485" s="5" t="s">
        <v>1745</v>
      </c>
      <c r="B5485" s="5" t="s">
        <v>799</v>
      </c>
      <c r="C5485" s="5" t="s">
        <v>42</v>
      </c>
      <c r="D5485" s="5" t="s">
        <v>43</v>
      </c>
      <c r="E5485" s="6">
        <v>33879.53</v>
      </c>
      <c r="F5485" s="6">
        <v>33409.04433497537</v>
      </c>
      <c r="G5485" s="6">
        <v>470.48566502462927</v>
      </c>
      <c r="H5485" s="6">
        <v>33910.18</v>
      </c>
      <c r="I5485" s="6">
        <v>-30.650000000001455</v>
      </c>
      <c r="J5485" s="6">
        <v>110750</v>
      </c>
      <c r="K5485" s="6">
        <v>109212</v>
      </c>
      <c r="L5485" s="6">
        <v>1538</v>
      </c>
      <c r="M5485" s="6">
        <v>110850.18</v>
      </c>
      <c r="N5485" s="6">
        <v>-100.17999999999302</v>
      </c>
    </row>
    <row r="5486" spans="1:14" x14ac:dyDescent="0.25">
      <c r="A5486" s="5" t="s">
        <v>1745</v>
      </c>
      <c r="B5486" s="5" t="s">
        <v>47</v>
      </c>
      <c r="C5486" s="5" t="s">
        <v>42</v>
      </c>
      <c r="D5486" s="5" t="s">
        <v>43</v>
      </c>
      <c r="E5486" s="6">
        <v>49959.1</v>
      </c>
      <c r="F5486" s="6">
        <v>51350.392156862748</v>
      </c>
      <c r="G5486" s="6">
        <v>-1391.2921568627498</v>
      </c>
      <c r="H5486" s="6">
        <v>52377.4</v>
      </c>
      <c r="I5486" s="6">
        <v>-2418.3000000000029</v>
      </c>
      <c r="J5486" s="6">
        <v>106253</v>
      </c>
      <c r="K5486" s="6">
        <v>109212</v>
      </c>
      <c r="L5486" s="6">
        <v>-2959</v>
      </c>
      <c r="M5486" s="6">
        <v>111396.24</v>
      </c>
      <c r="N5486" s="6">
        <v>-5143.2400000000052</v>
      </c>
    </row>
    <row r="5487" spans="1:14" x14ac:dyDescent="0.25">
      <c r="A5487" s="5" t="s">
        <v>1745</v>
      </c>
      <c r="B5487" s="5" t="s">
        <v>299</v>
      </c>
      <c r="C5487" s="5" t="s">
        <v>42</v>
      </c>
      <c r="D5487" s="5" t="s">
        <v>43</v>
      </c>
      <c r="E5487" s="6">
        <v>108134.72</v>
      </c>
      <c r="F5487" s="6">
        <v>107755.84236453201</v>
      </c>
      <c r="G5487" s="6">
        <v>378.87763546798669</v>
      </c>
      <c r="H5487" s="6">
        <v>109372.18</v>
      </c>
      <c r="I5487" s="6">
        <v>-1237.4599999999919</v>
      </c>
      <c r="J5487" s="6">
        <v>9133</v>
      </c>
      <c r="K5487" s="6">
        <v>9101</v>
      </c>
      <c r="L5487" s="6">
        <v>32</v>
      </c>
      <c r="M5487" s="6">
        <v>9237.5149999999994</v>
      </c>
      <c r="N5487" s="6">
        <v>-104.51499999999942</v>
      </c>
    </row>
    <row r="5488" spans="1:14" x14ac:dyDescent="0.25">
      <c r="A5488" s="5" t="s">
        <v>1745</v>
      </c>
      <c r="B5488" s="5" t="s">
        <v>1364</v>
      </c>
      <c r="C5488" s="5" t="s">
        <v>42</v>
      </c>
      <c r="D5488" s="5" t="s">
        <v>43</v>
      </c>
      <c r="E5488" s="6">
        <v>109383.41</v>
      </c>
      <c r="F5488" s="6">
        <v>113615.42288557214</v>
      </c>
      <c r="G5488" s="6">
        <v>-4232.0128855721414</v>
      </c>
      <c r="H5488" s="6">
        <v>114183.5</v>
      </c>
      <c r="I5488" s="6">
        <v>-4800.0899999999965</v>
      </c>
      <c r="J5488" s="6">
        <v>105144</v>
      </c>
      <c r="K5488" s="6">
        <v>109212</v>
      </c>
      <c r="L5488" s="6">
        <v>-4068</v>
      </c>
      <c r="M5488" s="6">
        <v>109758.06</v>
      </c>
      <c r="N5488" s="6">
        <v>-4614.0599999999977</v>
      </c>
    </row>
    <row r="5489" spans="1:14" x14ac:dyDescent="0.25">
      <c r="A5489" s="5" t="s">
        <v>1745</v>
      </c>
      <c r="B5489" s="5" t="s">
        <v>298</v>
      </c>
      <c r="C5489" s="5" t="s">
        <v>42</v>
      </c>
      <c r="D5489" s="5" t="s">
        <v>43</v>
      </c>
      <c r="E5489" s="6">
        <v>122107.92</v>
      </c>
      <c r="F5489" s="6">
        <v>115086.29556650246</v>
      </c>
      <c r="G5489" s="6">
        <v>7021.6244334975345</v>
      </c>
      <c r="H5489" s="6">
        <v>116812.59</v>
      </c>
      <c r="I5489" s="6">
        <v>5295.3300000000017</v>
      </c>
      <c r="J5489" s="6">
        <v>115875</v>
      </c>
      <c r="K5489" s="6">
        <v>109212</v>
      </c>
      <c r="L5489" s="6">
        <v>6663</v>
      </c>
      <c r="M5489" s="6">
        <v>110850.18</v>
      </c>
      <c r="N5489" s="6">
        <v>5024.820000000007</v>
      </c>
    </row>
    <row r="5490" spans="1:14" x14ac:dyDescent="0.25">
      <c r="A5490" s="5" t="s">
        <v>1745</v>
      </c>
      <c r="B5490" s="5" t="s">
        <v>103</v>
      </c>
      <c r="C5490" s="5" t="s">
        <v>42</v>
      </c>
      <c r="D5490" s="5" t="s">
        <v>43</v>
      </c>
      <c r="E5490" s="6">
        <v>526167.73</v>
      </c>
      <c r="F5490" s="6">
        <v>547744.04950495053</v>
      </c>
      <c r="G5490" s="6">
        <v>-21576.319504950545</v>
      </c>
      <c r="H5490" s="6">
        <v>553221.49</v>
      </c>
      <c r="I5490" s="6">
        <v>-27053.760000000009</v>
      </c>
      <c r="J5490" s="6">
        <v>104910</v>
      </c>
      <c r="K5490" s="6">
        <v>109212</v>
      </c>
      <c r="L5490" s="6">
        <v>-4302</v>
      </c>
      <c r="M5490" s="6">
        <v>110304.12</v>
      </c>
      <c r="N5490" s="6">
        <v>-5394.1199999999953</v>
      </c>
    </row>
    <row r="5491" spans="1:14" x14ac:dyDescent="0.25">
      <c r="A5491" s="5" t="s">
        <v>1745</v>
      </c>
      <c r="B5491" s="5" t="s">
        <v>300</v>
      </c>
      <c r="C5491" s="5" t="s">
        <v>42</v>
      </c>
      <c r="D5491" s="5" t="s">
        <v>53</v>
      </c>
      <c r="E5491" s="6">
        <v>461067.93</v>
      </c>
      <c r="F5491" s="6">
        <v>478647.85148514854</v>
      </c>
      <c r="G5491" s="6">
        <v>-17579.921485148545</v>
      </c>
      <c r="H5491" s="6">
        <v>483434.33</v>
      </c>
      <c r="I5491" s="6">
        <v>-22366.400000000023</v>
      </c>
      <c r="J5491" s="6">
        <v>78900</v>
      </c>
      <c r="K5491" s="6">
        <v>81909</v>
      </c>
      <c r="L5491" s="6">
        <v>-3009</v>
      </c>
      <c r="M5491" s="6">
        <v>82728.09</v>
      </c>
      <c r="N5491" s="6">
        <v>-3828.0899999999965</v>
      </c>
    </row>
    <row r="5492" spans="1:14" x14ac:dyDescent="0.25">
      <c r="A5492" s="5" t="s">
        <v>1745</v>
      </c>
      <c r="B5492" s="5" t="s">
        <v>54</v>
      </c>
      <c r="C5492" s="5" t="s">
        <v>42</v>
      </c>
      <c r="D5492" s="5" t="s">
        <v>55</v>
      </c>
      <c r="E5492" s="6">
        <v>5514.11</v>
      </c>
      <c r="F5492" s="6">
        <v>5405.9901960784309</v>
      </c>
      <c r="G5492" s="6">
        <v>108.11980392156875</v>
      </c>
      <c r="H5492" s="6">
        <v>5514.11</v>
      </c>
      <c r="I5492" s="6">
        <v>0</v>
      </c>
      <c r="J5492" s="6">
        <v>1002.566</v>
      </c>
      <c r="K5492" s="6">
        <v>982.90784313725499</v>
      </c>
      <c r="L5492" s="6">
        <v>19.658156862745045</v>
      </c>
      <c r="M5492" s="6">
        <v>1002.566</v>
      </c>
      <c r="N5492" s="6">
        <v>0</v>
      </c>
    </row>
    <row r="5493" spans="1:14" x14ac:dyDescent="0.25">
      <c r="A5493" s="5" t="s">
        <v>1746</v>
      </c>
      <c r="B5493" s="5" t="s">
        <v>25</v>
      </c>
      <c r="C5493" s="5" t="s">
        <v>26</v>
      </c>
      <c r="D5493" s="5" t="s">
        <v>27</v>
      </c>
      <c r="E5493" s="6">
        <v>492.74</v>
      </c>
      <c r="F5493" s="6">
        <v>0</v>
      </c>
      <c r="G5493" s="6">
        <v>492.74</v>
      </c>
      <c r="H5493" s="6">
        <v>0</v>
      </c>
      <c r="I5493" s="6">
        <v>492.74</v>
      </c>
      <c r="J5493" s="6">
        <v>0</v>
      </c>
      <c r="K5493" s="6">
        <v>0</v>
      </c>
      <c r="L5493" s="6">
        <v>0</v>
      </c>
      <c r="M5493" s="6">
        <v>0</v>
      </c>
      <c r="N5493" s="6">
        <v>0</v>
      </c>
    </row>
    <row r="5494" spans="1:14" x14ac:dyDescent="0.25">
      <c r="A5494" s="5" t="s">
        <v>1746</v>
      </c>
      <c r="B5494" s="5" t="s">
        <v>258</v>
      </c>
      <c r="C5494" s="5" t="s">
        <v>33</v>
      </c>
      <c r="D5494" s="5" t="s">
        <v>27</v>
      </c>
      <c r="E5494" s="6">
        <v>45.61</v>
      </c>
      <c r="F5494" s="6">
        <v>0</v>
      </c>
      <c r="G5494" s="6">
        <v>45.61</v>
      </c>
      <c r="H5494" s="6">
        <v>47.58</v>
      </c>
      <c r="I5494" s="6">
        <v>-1.9699999999999989</v>
      </c>
      <c r="J5494" s="6">
        <v>3.8849999999999998</v>
      </c>
      <c r="K5494" s="6">
        <v>0</v>
      </c>
      <c r="L5494" s="6">
        <v>3.8849999999999998</v>
      </c>
      <c r="M5494" s="6">
        <v>4.0540000000000003</v>
      </c>
      <c r="N5494" s="6">
        <v>-0.16900000000000048</v>
      </c>
    </row>
    <row r="5495" spans="1:14" x14ac:dyDescent="0.25">
      <c r="A5495" s="5" t="s">
        <v>1746</v>
      </c>
      <c r="B5495" s="5" t="s">
        <v>259</v>
      </c>
      <c r="C5495" s="5" t="s">
        <v>33</v>
      </c>
      <c r="D5495" s="5" t="s">
        <v>27</v>
      </c>
      <c r="E5495" s="6">
        <v>117.09</v>
      </c>
      <c r="F5495" s="6">
        <v>0</v>
      </c>
      <c r="G5495" s="6">
        <v>117.09</v>
      </c>
      <c r="H5495" s="6">
        <v>122.17</v>
      </c>
      <c r="I5495" s="6">
        <v>-5.0799999999999983</v>
      </c>
      <c r="J5495" s="6">
        <v>3.8849999999999998</v>
      </c>
      <c r="K5495" s="6">
        <v>0</v>
      </c>
      <c r="L5495" s="6">
        <v>3.8849999999999998</v>
      </c>
      <c r="M5495" s="6">
        <v>4.0540000000000003</v>
      </c>
      <c r="N5495" s="6">
        <v>-0.16900000000000048</v>
      </c>
    </row>
    <row r="5496" spans="1:14" x14ac:dyDescent="0.25">
      <c r="A5496" s="5" t="s">
        <v>1746</v>
      </c>
      <c r="B5496" s="5" t="s">
        <v>260</v>
      </c>
      <c r="C5496" s="5" t="s">
        <v>33</v>
      </c>
      <c r="D5496" s="5" t="s">
        <v>27</v>
      </c>
      <c r="E5496" s="6">
        <v>3902.48</v>
      </c>
      <c r="F5496" s="6">
        <v>0</v>
      </c>
      <c r="G5496" s="6">
        <v>3902.48</v>
      </c>
      <c r="H5496" s="6">
        <v>4070.86</v>
      </c>
      <c r="I5496" s="6">
        <v>-168.38000000000011</v>
      </c>
      <c r="J5496" s="6">
        <v>38.85</v>
      </c>
      <c r="K5496" s="6">
        <v>0</v>
      </c>
      <c r="L5496" s="6">
        <v>38.85</v>
      </c>
      <c r="M5496" s="6">
        <v>40.526000000000003</v>
      </c>
      <c r="N5496" s="6">
        <v>-1.6760000000000019</v>
      </c>
    </row>
    <row r="5497" spans="1:14" x14ac:dyDescent="0.25">
      <c r="A5497" s="5" t="s">
        <v>1746</v>
      </c>
      <c r="B5497" s="5" t="s">
        <v>1535</v>
      </c>
      <c r="C5497" s="5" t="s">
        <v>39</v>
      </c>
      <c r="D5497" s="5" t="s">
        <v>43</v>
      </c>
      <c r="E5497" s="6">
        <v>-26003.27</v>
      </c>
      <c r="F5497" s="6">
        <v>0</v>
      </c>
      <c r="G5497" s="6">
        <v>-26003.27</v>
      </c>
      <c r="H5497" s="6">
        <v>-26003.25</v>
      </c>
      <c r="I5497" s="6">
        <v>-2.0000000000436557E-2</v>
      </c>
      <c r="J5497" s="6">
        <v>-18845</v>
      </c>
      <c r="K5497" s="6">
        <v>0</v>
      </c>
      <c r="L5497" s="6">
        <v>-18845</v>
      </c>
      <c r="M5497" s="6">
        <v>-18845</v>
      </c>
      <c r="N5497" s="6">
        <v>0</v>
      </c>
    </row>
    <row r="5498" spans="1:14" x14ac:dyDescent="0.25">
      <c r="A5498" s="5" t="s">
        <v>1746</v>
      </c>
      <c r="B5498" s="5" t="s">
        <v>1570</v>
      </c>
      <c r="C5498" s="5" t="s">
        <v>42</v>
      </c>
      <c r="D5498" s="5" t="s">
        <v>43</v>
      </c>
      <c r="E5498" s="6">
        <v>3700.9</v>
      </c>
      <c r="F5498" s="6">
        <v>3700.2169625246547</v>
      </c>
      <c r="G5498" s="6">
        <v>0.68303747534537251</v>
      </c>
      <c r="H5498" s="6">
        <v>3752.02</v>
      </c>
      <c r="I5498" s="6">
        <v>-51.119999999999891</v>
      </c>
      <c r="J5498" s="6">
        <v>3110</v>
      </c>
      <c r="K5498" s="6">
        <v>3109.4250493096647</v>
      </c>
      <c r="L5498" s="6">
        <v>0.57495069033529944</v>
      </c>
      <c r="M5498" s="6">
        <v>3152.9569999999999</v>
      </c>
      <c r="N5498" s="6">
        <v>-42.95699999999988</v>
      </c>
    </row>
    <row r="5499" spans="1:14" x14ac:dyDescent="0.25">
      <c r="A5499" s="5" t="s">
        <v>1746</v>
      </c>
      <c r="B5499" s="5" t="s">
        <v>1571</v>
      </c>
      <c r="C5499" s="5" t="s">
        <v>42</v>
      </c>
      <c r="D5499" s="5" t="s">
        <v>43</v>
      </c>
      <c r="E5499" s="6">
        <v>17744.45</v>
      </c>
      <c r="F5499" s="6">
        <v>17744.453201970442</v>
      </c>
      <c r="G5499" s="6">
        <v>-3.2019704412959982E-3</v>
      </c>
      <c r="H5499" s="6">
        <v>18010.62</v>
      </c>
      <c r="I5499" s="6">
        <v>-266.16999999999825</v>
      </c>
      <c r="J5499" s="6">
        <v>18845</v>
      </c>
      <c r="K5499" s="6">
        <v>18845</v>
      </c>
      <c r="L5499" s="6">
        <v>0</v>
      </c>
      <c r="M5499" s="6">
        <v>19127.674999999999</v>
      </c>
      <c r="N5499" s="6">
        <v>-282.67499999999927</v>
      </c>
    </row>
    <row r="5500" spans="1:14" x14ac:dyDescent="0.25">
      <c r="A5500" s="5" t="s">
        <v>1747</v>
      </c>
      <c r="B5500" s="5" t="s">
        <v>25</v>
      </c>
      <c r="C5500" s="5" t="s">
        <v>26</v>
      </c>
      <c r="D5500" s="5" t="s">
        <v>27</v>
      </c>
      <c r="E5500" s="6">
        <v>836.98</v>
      </c>
      <c r="F5500" s="6">
        <v>0</v>
      </c>
      <c r="G5500" s="6">
        <v>836.98</v>
      </c>
      <c r="H5500" s="6">
        <v>0</v>
      </c>
      <c r="I5500" s="6">
        <v>836.98</v>
      </c>
      <c r="J5500" s="6">
        <v>0</v>
      </c>
      <c r="K5500" s="6">
        <v>0</v>
      </c>
      <c r="L5500" s="6">
        <v>0</v>
      </c>
      <c r="M5500" s="6">
        <v>0</v>
      </c>
      <c r="N5500" s="6">
        <v>0</v>
      </c>
    </row>
    <row r="5501" spans="1:14" x14ac:dyDescent="0.25">
      <c r="A5501" s="5" t="s">
        <v>1747</v>
      </c>
      <c r="B5501" s="5" t="s">
        <v>258</v>
      </c>
      <c r="C5501" s="5" t="s">
        <v>33</v>
      </c>
      <c r="D5501" s="5" t="s">
        <v>27</v>
      </c>
      <c r="E5501" s="6">
        <v>95.8</v>
      </c>
      <c r="F5501" s="6">
        <v>0</v>
      </c>
      <c r="G5501" s="6">
        <v>95.8</v>
      </c>
      <c r="H5501" s="6">
        <v>102.72</v>
      </c>
      <c r="I5501" s="6">
        <v>-6.9200000000000017</v>
      </c>
      <c r="J5501" s="6">
        <v>8.16</v>
      </c>
      <c r="K5501" s="6">
        <v>0</v>
      </c>
      <c r="L5501" s="6">
        <v>8.16</v>
      </c>
      <c r="M5501" s="6">
        <v>8.75</v>
      </c>
      <c r="N5501" s="6">
        <v>-0.58999999999999986</v>
      </c>
    </row>
    <row r="5502" spans="1:14" x14ac:dyDescent="0.25">
      <c r="A5502" s="5" t="s">
        <v>1747</v>
      </c>
      <c r="B5502" s="5" t="s">
        <v>259</v>
      </c>
      <c r="C5502" s="5" t="s">
        <v>33</v>
      </c>
      <c r="D5502" s="5" t="s">
        <v>27</v>
      </c>
      <c r="E5502" s="6">
        <v>245.94</v>
      </c>
      <c r="F5502" s="6">
        <v>0</v>
      </c>
      <c r="G5502" s="6">
        <v>245.94</v>
      </c>
      <c r="H5502" s="6">
        <v>263.73</v>
      </c>
      <c r="I5502" s="6">
        <v>-17.79000000000002</v>
      </c>
      <c r="J5502" s="6">
        <v>8.16</v>
      </c>
      <c r="K5502" s="6">
        <v>0</v>
      </c>
      <c r="L5502" s="6">
        <v>8.16</v>
      </c>
      <c r="M5502" s="6">
        <v>8.75</v>
      </c>
      <c r="N5502" s="6">
        <v>-0.58999999999999986</v>
      </c>
    </row>
    <row r="5503" spans="1:14" x14ac:dyDescent="0.25">
      <c r="A5503" s="5" t="s">
        <v>1747</v>
      </c>
      <c r="B5503" s="5" t="s">
        <v>260</v>
      </c>
      <c r="C5503" s="5" t="s">
        <v>33</v>
      </c>
      <c r="D5503" s="5" t="s">
        <v>27</v>
      </c>
      <c r="E5503" s="6">
        <v>8196.7199999999993</v>
      </c>
      <c r="F5503" s="6">
        <v>0</v>
      </c>
      <c r="G5503" s="6">
        <v>8196.7199999999993</v>
      </c>
      <c r="H5503" s="6">
        <v>8787.61</v>
      </c>
      <c r="I5503" s="6">
        <v>-590.89000000000124</v>
      </c>
      <c r="J5503" s="6">
        <v>81.599999999999994</v>
      </c>
      <c r="K5503" s="6">
        <v>0</v>
      </c>
      <c r="L5503" s="6">
        <v>81.599999999999994</v>
      </c>
      <c r="M5503" s="6">
        <v>87.481999999999999</v>
      </c>
      <c r="N5503" s="6">
        <v>-5.882000000000005</v>
      </c>
    </row>
    <row r="5504" spans="1:14" x14ac:dyDescent="0.25">
      <c r="A5504" s="5" t="s">
        <v>1747</v>
      </c>
      <c r="B5504" s="5" t="s">
        <v>1507</v>
      </c>
      <c r="C5504" s="5" t="s">
        <v>39</v>
      </c>
      <c r="D5504" s="5" t="s">
        <v>43</v>
      </c>
      <c r="E5504" s="6">
        <v>-56132.3</v>
      </c>
      <c r="F5504" s="6">
        <v>0</v>
      </c>
      <c r="G5504" s="6">
        <v>-56132.3</v>
      </c>
      <c r="H5504" s="6">
        <v>-56132.26</v>
      </c>
      <c r="I5504" s="6">
        <v>-4.0000000000873115E-2</v>
      </c>
      <c r="J5504" s="6">
        <v>-40680</v>
      </c>
      <c r="K5504" s="6">
        <v>0</v>
      </c>
      <c r="L5504" s="6">
        <v>-40680</v>
      </c>
      <c r="M5504" s="6">
        <v>-40680</v>
      </c>
      <c r="N5504" s="6">
        <v>0</v>
      </c>
    </row>
    <row r="5505" spans="1:14" x14ac:dyDescent="0.25">
      <c r="A5505" s="5" t="s">
        <v>1747</v>
      </c>
      <c r="B5505" s="5" t="s">
        <v>1557</v>
      </c>
      <c r="C5505" s="5" t="s">
        <v>42</v>
      </c>
      <c r="D5505" s="5" t="s">
        <v>43</v>
      </c>
      <c r="E5505" s="6">
        <v>8452.57</v>
      </c>
      <c r="F5505" s="6">
        <v>7987.5147928994074</v>
      </c>
      <c r="G5505" s="6">
        <v>465.05520710059227</v>
      </c>
      <c r="H5505" s="6">
        <v>8099.34</v>
      </c>
      <c r="I5505" s="6">
        <v>353.22999999999956</v>
      </c>
      <c r="J5505" s="6">
        <v>7103</v>
      </c>
      <c r="K5505" s="6">
        <v>6712.2001972386579</v>
      </c>
      <c r="L5505" s="6">
        <v>390.79980276134211</v>
      </c>
      <c r="M5505" s="6">
        <v>6806.1710000000003</v>
      </c>
      <c r="N5505" s="6">
        <v>296.82899999999972</v>
      </c>
    </row>
    <row r="5506" spans="1:14" x14ac:dyDescent="0.25">
      <c r="A5506" s="5" t="s">
        <v>1747</v>
      </c>
      <c r="B5506" s="5" t="s">
        <v>1558</v>
      </c>
      <c r="C5506" s="5" t="s">
        <v>42</v>
      </c>
      <c r="D5506" s="5" t="s">
        <v>43</v>
      </c>
      <c r="E5506" s="6">
        <v>38304.29</v>
      </c>
      <c r="F5506" s="6">
        <v>38304.285714285717</v>
      </c>
      <c r="G5506" s="6">
        <v>4.2857142834691331E-3</v>
      </c>
      <c r="H5506" s="6">
        <v>38878.85</v>
      </c>
      <c r="I5506" s="6">
        <v>-574.55999999999767</v>
      </c>
      <c r="J5506" s="6">
        <v>40680</v>
      </c>
      <c r="K5506" s="6">
        <v>40679.999999999993</v>
      </c>
      <c r="L5506" s="6">
        <v>7.2759576141834259E-12</v>
      </c>
      <c r="M5506" s="6">
        <v>41290.199999999997</v>
      </c>
      <c r="N5506" s="6">
        <v>-610.19999999999709</v>
      </c>
    </row>
    <row r="5507" spans="1:14" x14ac:dyDescent="0.25">
      <c r="A5507" s="5" t="s">
        <v>1748</v>
      </c>
      <c r="B5507" s="5" t="s">
        <v>25</v>
      </c>
      <c r="C5507" s="5" t="s">
        <v>26</v>
      </c>
      <c r="D5507" s="5" t="s">
        <v>27</v>
      </c>
      <c r="E5507" s="6">
        <v>201.98</v>
      </c>
      <c r="F5507" s="6">
        <v>0</v>
      </c>
      <c r="G5507" s="6">
        <v>201.98</v>
      </c>
      <c r="H5507" s="6">
        <v>0</v>
      </c>
      <c r="I5507" s="6">
        <v>201.98</v>
      </c>
      <c r="J5507" s="6">
        <v>0</v>
      </c>
      <c r="K5507" s="6">
        <v>0</v>
      </c>
      <c r="L5507" s="6">
        <v>0</v>
      </c>
      <c r="M5507" s="6">
        <v>0</v>
      </c>
      <c r="N5507" s="6">
        <v>0</v>
      </c>
    </row>
    <row r="5508" spans="1:14" x14ac:dyDescent="0.25">
      <c r="A5508" s="5" t="s">
        <v>1748</v>
      </c>
      <c r="B5508" s="5" t="s">
        <v>258</v>
      </c>
      <c r="C5508" s="5" t="s">
        <v>33</v>
      </c>
      <c r="D5508" s="5" t="s">
        <v>27</v>
      </c>
      <c r="E5508" s="6">
        <v>44.61</v>
      </c>
      <c r="F5508" s="6">
        <v>0</v>
      </c>
      <c r="G5508" s="6">
        <v>44.61</v>
      </c>
      <c r="H5508" s="6">
        <v>46.02</v>
      </c>
      <c r="I5508" s="6">
        <v>-1.4100000000000037</v>
      </c>
      <c r="J5508" s="6">
        <v>3.8</v>
      </c>
      <c r="K5508" s="6">
        <v>0</v>
      </c>
      <c r="L5508" s="6">
        <v>3.8</v>
      </c>
      <c r="M5508" s="6">
        <v>3.92</v>
      </c>
      <c r="N5508" s="6">
        <v>-0.12000000000000011</v>
      </c>
    </row>
    <row r="5509" spans="1:14" x14ac:dyDescent="0.25">
      <c r="A5509" s="5" t="s">
        <v>1748</v>
      </c>
      <c r="B5509" s="5" t="s">
        <v>259</v>
      </c>
      <c r="C5509" s="5" t="s">
        <v>33</v>
      </c>
      <c r="D5509" s="5" t="s">
        <v>27</v>
      </c>
      <c r="E5509" s="6">
        <v>114.53</v>
      </c>
      <c r="F5509" s="6">
        <v>0</v>
      </c>
      <c r="G5509" s="6">
        <v>114.53</v>
      </c>
      <c r="H5509" s="6">
        <v>118.15</v>
      </c>
      <c r="I5509" s="6">
        <v>-3.6200000000000045</v>
      </c>
      <c r="J5509" s="6">
        <v>3.8</v>
      </c>
      <c r="K5509" s="6">
        <v>0</v>
      </c>
      <c r="L5509" s="6">
        <v>3.8</v>
      </c>
      <c r="M5509" s="6">
        <v>3.92</v>
      </c>
      <c r="N5509" s="6">
        <v>-0.12000000000000011</v>
      </c>
    </row>
    <row r="5510" spans="1:14" x14ac:dyDescent="0.25">
      <c r="A5510" s="5" t="s">
        <v>1748</v>
      </c>
      <c r="B5510" s="5" t="s">
        <v>260</v>
      </c>
      <c r="C5510" s="5" t="s">
        <v>33</v>
      </c>
      <c r="D5510" s="5" t="s">
        <v>27</v>
      </c>
      <c r="E5510" s="6">
        <v>3817.1</v>
      </c>
      <c r="F5510" s="6">
        <v>0</v>
      </c>
      <c r="G5510" s="6">
        <v>3817.1</v>
      </c>
      <c r="H5510" s="6">
        <v>3936.93</v>
      </c>
      <c r="I5510" s="6">
        <v>-119.82999999999993</v>
      </c>
      <c r="J5510" s="6">
        <v>38</v>
      </c>
      <c r="K5510" s="6">
        <v>0</v>
      </c>
      <c r="L5510" s="6">
        <v>38</v>
      </c>
      <c r="M5510" s="6">
        <v>39.192999999999998</v>
      </c>
      <c r="N5510" s="6">
        <v>-1.1929999999999978</v>
      </c>
    </row>
    <row r="5511" spans="1:14" x14ac:dyDescent="0.25">
      <c r="A5511" s="5" t="s">
        <v>1748</v>
      </c>
      <c r="B5511" s="5" t="s">
        <v>48</v>
      </c>
      <c r="C5511" s="5" t="s">
        <v>39</v>
      </c>
      <c r="D5511" s="5" t="s">
        <v>43</v>
      </c>
      <c r="E5511" s="6">
        <v>-18998.830000000002</v>
      </c>
      <c r="F5511" s="6">
        <v>0</v>
      </c>
      <c r="G5511" s="6">
        <v>-18998.830000000002</v>
      </c>
      <c r="H5511" s="6">
        <v>-18998.8</v>
      </c>
      <c r="I5511" s="6">
        <v>-3.0000000002473826E-2</v>
      </c>
      <c r="J5511" s="6">
        <v>-18225</v>
      </c>
      <c r="K5511" s="6">
        <v>0</v>
      </c>
      <c r="L5511" s="6">
        <v>-18225</v>
      </c>
      <c r="M5511" s="6">
        <v>-18225</v>
      </c>
      <c r="N5511" s="6">
        <v>0</v>
      </c>
    </row>
    <row r="5512" spans="1:14" x14ac:dyDescent="0.25">
      <c r="A5512" s="5" t="s">
        <v>1748</v>
      </c>
      <c r="B5512" s="5" t="s">
        <v>266</v>
      </c>
      <c r="C5512" s="5" t="s">
        <v>42</v>
      </c>
      <c r="D5512" s="5" t="s">
        <v>43</v>
      </c>
      <c r="E5512" s="6">
        <v>1484.95</v>
      </c>
      <c r="F5512" s="6">
        <v>1452.1696252465483</v>
      </c>
      <c r="G5512" s="6">
        <v>32.780374753451724</v>
      </c>
      <c r="H5512" s="6">
        <v>1472.5</v>
      </c>
      <c r="I5512" s="6">
        <v>12.450000000000045</v>
      </c>
      <c r="J5512" s="6">
        <v>3075</v>
      </c>
      <c r="K5512" s="6">
        <v>3007.1252465483235</v>
      </c>
      <c r="L5512" s="6">
        <v>67.874753451676497</v>
      </c>
      <c r="M5512" s="6">
        <v>3049.2249999999999</v>
      </c>
      <c r="N5512" s="6">
        <v>25.775000000000091</v>
      </c>
    </row>
    <row r="5513" spans="1:14" x14ac:dyDescent="0.25">
      <c r="A5513" s="5" t="s">
        <v>1748</v>
      </c>
      <c r="B5513" s="5" t="s">
        <v>267</v>
      </c>
      <c r="C5513" s="5" t="s">
        <v>42</v>
      </c>
      <c r="D5513" s="5" t="s">
        <v>43</v>
      </c>
      <c r="E5513" s="6">
        <v>13335.66</v>
      </c>
      <c r="F5513" s="6">
        <v>13226.79802955665</v>
      </c>
      <c r="G5513" s="6">
        <v>108.86197044334949</v>
      </c>
      <c r="H5513" s="6">
        <v>13425.2</v>
      </c>
      <c r="I5513" s="6">
        <v>-89.540000000000873</v>
      </c>
      <c r="J5513" s="6">
        <v>18375</v>
      </c>
      <c r="K5513" s="6">
        <v>18225</v>
      </c>
      <c r="L5513" s="6">
        <v>150</v>
      </c>
      <c r="M5513" s="6">
        <v>18498.375</v>
      </c>
      <c r="N5513" s="6">
        <v>-123.375</v>
      </c>
    </row>
    <row r="5514" spans="1:14" x14ac:dyDescent="0.25">
      <c r="A5514" s="5" t="s">
        <v>1749</v>
      </c>
      <c r="B5514" s="5" t="s">
        <v>25</v>
      </c>
      <c r="C5514" s="5" t="s">
        <v>26</v>
      </c>
      <c r="D5514" s="5" t="s">
        <v>27</v>
      </c>
      <c r="E5514" s="6">
        <v>-51.05</v>
      </c>
      <c r="F5514" s="6">
        <v>0</v>
      </c>
      <c r="G5514" s="6">
        <v>-51.05</v>
      </c>
      <c r="H5514" s="6">
        <v>0</v>
      </c>
      <c r="I5514" s="6">
        <v>-51.05</v>
      </c>
      <c r="J5514" s="6">
        <v>0</v>
      </c>
      <c r="K5514" s="6">
        <v>0</v>
      </c>
      <c r="L5514" s="6">
        <v>0</v>
      </c>
      <c r="M5514" s="6">
        <v>0</v>
      </c>
      <c r="N5514" s="6">
        <v>0</v>
      </c>
    </row>
    <row r="5515" spans="1:14" x14ac:dyDescent="0.25">
      <c r="A5515" s="5" t="s">
        <v>1749</v>
      </c>
      <c r="B5515" s="5" t="s">
        <v>258</v>
      </c>
      <c r="C5515" s="5" t="s">
        <v>33</v>
      </c>
      <c r="D5515" s="5" t="s">
        <v>27</v>
      </c>
      <c r="E5515" s="6">
        <v>102.84</v>
      </c>
      <c r="F5515" s="6">
        <v>0</v>
      </c>
      <c r="G5515" s="6">
        <v>102.84</v>
      </c>
      <c r="H5515" s="6">
        <v>108.74</v>
      </c>
      <c r="I5515" s="6">
        <v>-5.8999999999999915</v>
      </c>
      <c r="J5515" s="6">
        <v>8.76</v>
      </c>
      <c r="K5515" s="6">
        <v>0</v>
      </c>
      <c r="L5515" s="6">
        <v>8.76</v>
      </c>
      <c r="M5515" s="6">
        <v>9.2629999999999999</v>
      </c>
      <c r="N5515" s="6">
        <v>-0.50300000000000011</v>
      </c>
    </row>
    <row r="5516" spans="1:14" x14ac:dyDescent="0.25">
      <c r="A5516" s="5" t="s">
        <v>1749</v>
      </c>
      <c r="B5516" s="5" t="s">
        <v>259</v>
      </c>
      <c r="C5516" s="5" t="s">
        <v>33</v>
      </c>
      <c r="D5516" s="5" t="s">
        <v>27</v>
      </c>
      <c r="E5516" s="6">
        <v>264.02999999999997</v>
      </c>
      <c r="F5516" s="6">
        <v>0</v>
      </c>
      <c r="G5516" s="6">
        <v>264.02999999999997</v>
      </c>
      <c r="H5516" s="6">
        <v>279.19</v>
      </c>
      <c r="I5516" s="6">
        <v>-15.160000000000025</v>
      </c>
      <c r="J5516" s="6">
        <v>8.76</v>
      </c>
      <c r="K5516" s="6">
        <v>0</v>
      </c>
      <c r="L5516" s="6">
        <v>8.76</v>
      </c>
      <c r="M5516" s="6">
        <v>9.2629999999999999</v>
      </c>
      <c r="N5516" s="6">
        <v>-0.50300000000000011</v>
      </c>
    </row>
    <row r="5517" spans="1:14" x14ac:dyDescent="0.25">
      <c r="A5517" s="5" t="s">
        <v>1749</v>
      </c>
      <c r="B5517" s="5" t="s">
        <v>260</v>
      </c>
      <c r="C5517" s="5" t="s">
        <v>33</v>
      </c>
      <c r="D5517" s="5" t="s">
        <v>27</v>
      </c>
      <c r="E5517" s="6">
        <v>8799.42</v>
      </c>
      <c r="F5517" s="6">
        <v>0</v>
      </c>
      <c r="G5517" s="6">
        <v>8799.42</v>
      </c>
      <c r="H5517" s="6">
        <v>9302.82</v>
      </c>
      <c r="I5517" s="6">
        <v>-503.39999999999964</v>
      </c>
      <c r="J5517" s="6">
        <v>87.6</v>
      </c>
      <c r="K5517" s="6">
        <v>0</v>
      </c>
      <c r="L5517" s="6">
        <v>87.6</v>
      </c>
      <c r="M5517" s="6">
        <v>92.611000000000004</v>
      </c>
      <c r="N5517" s="6">
        <v>-5.0110000000000099</v>
      </c>
    </row>
    <row r="5518" spans="1:14" x14ac:dyDescent="0.25">
      <c r="A5518" s="5" t="s">
        <v>1749</v>
      </c>
      <c r="B5518" s="5" t="s">
        <v>1535</v>
      </c>
      <c r="C5518" s="5" t="s">
        <v>39</v>
      </c>
      <c r="D5518" s="5" t="s">
        <v>43</v>
      </c>
      <c r="E5518" s="6">
        <v>-59423.24</v>
      </c>
      <c r="F5518" s="6">
        <v>0</v>
      </c>
      <c r="G5518" s="6">
        <v>-59423.24</v>
      </c>
      <c r="H5518" s="6">
        <v>-59423.199999999997</v>
      </c>
      <c r="I5518" s="6">
        <v>-4.0000000000873115E-2</v>
      </c>
      <c r="J5518" s="6">
        <v>-43065</v>
      </c>
      <c r="K5518" s="6">
        <v>0</v>
      </c>
      <c r="L5518" s="6">
        <v>-43065</v>
      </c>
      <c r="M5518" s="6">
        <v>-43065</v>
      </c>
      <c r="N5518" s="6">
        <v>0</v>
      </c>
    </row>
    <row r="5519" spans="1:14" x14ac:dyDescent="0.25">
      <c r="A5519" s="5" t="s">
        <v>1749</v>
      </c>
      <c r="B5519" s="5" t="s">
        <v>1570</v>
      </c>
      <c r="C5519" s="5" t="s">
        <v>42</v>
      </c>
      <c r="D5519" s="5" t="s">
        <v>43</v>
      </c>
      <c r="E5519" s="6">
        <v>9758</v>
      </c>
      <c r="F5519" s="6">
        <v>8455.8086785009855</v>
      </c>
      <c r="G5519" s="6">
        <v>1302.1913214990145</v>
      </c>
      <c r="H5519" s="6">
        <v>8574.19</v>
      </c>
      <c r="I5519" s="6">
        <v>1183.8099999999995</v>
      </c>
      <c r="J5519" s="6">
        <v>8200</v>
      </c>
      <c r="K5519" s="6">
        <v>7105.7248520710054</v>
      </c>
      <c r="L5519" s="6">
        <v>1094.2751479289946</v>
      </c>
      <c r="M5519" s="6">
        <v>7205.2049999999999</v>
      </c>
      <c r="N5519" s="6">
        <v>994.79500000000007</v>
      </c>
    </row>
    <row r="5520" spans="1:14" x14ac:dyDescent="0.25">
      <c r="A5520" s="5" t="s">
        <v>1749</v>
      </c>
      <c r="B5520" s="5" t="s">
        <v>1571</v>
      </c>
      <c r="C5520" s="5" t="s">
        <v>42</v>
      </c>
      <c r="D5520" s="5" t="s">
        <v>43</v>
      </c>
      <c r="E5520" s="6">
        <v>40550</v>
      </c>
      <c r="F5520" s="6">
        <v>40550</v>
      </c>
      <c r="G5520" s="6">
        <v>0</v>
      </c>
      <c r="H5520" s="6">
        <v>41158.25</v>
      </c>
      <c r="I5520" s="6">
        <v>-608.25</v>
      </c>
      <c r="J5520" s="6">
        <v>43065</v>
      </c>
      <c r="K5520" s="6">
        <v>43065</v>
      </c>
      <c r="L5520" s="6">
        <v>0</v>
      </c>
      <c r="M5520" s="6">
        <v>43710.974999999999</v>
      </c>
      <c r="N5520" s="6">
        <v>-645.97499999999854</v>
      </c>
    </row>
    <row r="5521" spans="1:14" x14ac:dyDescent="0.25">
      <c r="A5521" s="5" t="s">
        <v>1750</v>
      </c>
      <c r="B5521" s="5" t="s">
        <v>25</v>
      </c>
      <c r="C5521" s="5" t="s">
        <v>26</v>
      </c>
      <c r="D5521" s="5" t="s">
        <v>27</v>
      </c>
      <c r="E5521" s="6">
        <v>392.39</v>
      </c>
      <c r="F5521" s="6">
        <v>0</v>
      </c>
      <c r="G5521" s="6">
        <v>392.39</v>
      </c>
      <c r="H5521" s="6">
        <v>0</v>
      </c>
      <c r="I5521" s="6">
        <v>392.39</v>
      </c>
      <c r="J5521" s="6">
        <v>0</v>
      </c>
      <c r="K5521" s="6">
        <v>0</v>
      </c>
      <c r="L5521" s="6">
        <v>0</v>
      </c>
      <c r="M5521" s="6">
        <v>0</v>
      </c>
      <c r="N5521" s="6">
        <v>0</v>
      </c>
    </row>
    <row r="5522" spans="1:14" x14ac:dyDescent="0.25">
      <c r="A5522" s="5" t="s">
        <v>1750</v>
      </c>
      <c r="B5522" s="5" t="s">
        <v>258</v>
      </c>
      <c r="C5522" s="5" t="s">
        <v>33</v>
      </c>
      <c r="D5522" s="5" t="s">
        <v>27</v>
      </c>
      <c r="E5522" s="6">
        <v>63.4</v>
      </c>
      <c r="F5522" s="6">
        <v>0</v>
      </c>
      <c r="G5522" s="6">
        <v>63.4</v>
      </c>
      <c r="H5522" s="6">
        <v>65.180000000000007</v>
      </c>
      <c r="I5522" s="6">
        <v>-1.7800000000000082</v>
      </c>
      <c r="J5522" s="6">
        <v>5.4</v>
      </c>
      <c r="K5522" s="6">
        <v>0</v>
      </c>
      <c r="L5522" s="6">
        <v>5.4</v>
      </c>
      <c r="M5522" s="6">
        <v>5.5529999999999999</v>
      </c>
      <c r="N5522" s="6">
        <v>-0.15299999999999958</v>
      </c>
    </row>
    <row r="5523" spans="1:14" x14ac:dyDescent="0.25">
      <c r="A5523" s="5" t="s">
        <v>1750</v>
      </c>
      <c r="B5523" s="5" t="s">
        <v>259</v>
      </c>
      <c r="C5523" s="5" t="s">
        <v>33</v>
      </c>
      <c r="D5523" s="5" t="s">
        <v>27</v>
      </c>
      <c r="E5523" s="6">
        <v>162.76</v>
      </c>
      <c r="F5523" s="6">
        <v>0</v>
      </c>
      <c r="G5523" s="6">
        <v>162.76</v>
      </c>
      <c r="H5523" s="6">
        <v>167.36</v>
      </c>
      <c r="I5523" s="6">
        <v>-4.6000000000000227</v>
      </c>
      <c r="J5523" s="6">
        <v>5.4</v>
      </c>
      <c r="K5523" s="6">
        <v>0</v>
      </c>
      <c r="L5523" s="6">
        <v>5.4</v>
      </c>
      <c r="M5523" s="6">
        <v>5.5529999999999999</v>
      </c>
      <c r="N5523" s="6">
        <v>-0.15299999999999958</v>
      </c>
    </row>
    <row r="5524" spans="1:14" x14ac:dyDescent="0.25">
      <c r="A5524" s="5" t="s">
        <v>1750</v>
      </c>
      <c r="B5524" s="5" t="s">
        <v>260</v>
      </c>
      <c r="C5524" s="5" t="s">
        <v>33</v>
      </c>
      <c r="D5524" s="5" t="s">
        <v>27</v>
      </c>
      <c r="E5524" s="6">
        <v>5424.3</v>
      </c>
      <c r="F5524" s="6">
        <v>0</v>
      </c>
      <c r="G5524" s="6">
        <v>5424.3</v>
      </c>
      <c r="H5524" s="6">
        <v>5576.5</v>
      </c>
      <c r="I5524" s="6">
        <v>-152.19999999999982</v>
      </c>
      <c r="J5524" s="6">
        <v>54</v>
      </c>
      <c r="K5524" s="6">
        <v>0</v>
      </c>
      <c r="L5524" s="6">
        <v>54</v>
      </c>
      <c r="M5524" s="6">
        <v>55.515000000000001</v>
      </c>
      <c r="N5524" s="6">
        <v>-1.5150000000000006</v>
      </c>
    </row>
    <row r="5525" spans="1:14" x14ac:dyDescent="0.25">
      <c r="A5525" s="5" t="s">
        <v>1750</v>
      </c>
      <c r="B5525" s="5" t="s">
        <v>117</v>
      </c>
      <c r="C5525" s="5" t="s">
        <v>39</v>
      </c>
      <c r="D5525" s="5" t="s">
        <v>43</v>
      </c>
      <c r="E5525" s="6">
        <v>-26050.43</v>
      </c>
      <c r="F5525" s="6">
        <v>0</v>
      </c>
      <c r="G5525" s="6">
        <v>-26050.43</v>
      </c>
      <c r="H5525" s="6">
        <v>-26050.54</v>
      </c>
      <c r="I5525" s="6">
        <v>0.11000000000058208</v>
      </c>
      <c r="J5525" s="6">
        <v>-25815</v>
      </c>
      <c r="K5525" s="6">
        <v>0</v>
      </c>
      <c r="L5525" s="6">
        <v>-25815</v>
      </c>
      <c r="M5525" s="6">
        <v>-25815</v>
      </c>
      <c r="N5525" s="6">
        <v>0</v>
      </c>
    </row>
    <row r="5526" spans="1:14" x14ac:dyDescent="0.25">
      <c r="A5526" s="5" t="s">
        <v>1750</v>
      </c>
      <c r="B5526" s="5" t="s">
        <v>269</v>
      </c>
      <c r="C5526" s="5" t="s">
        <v>42</v>
      </c>
      <c r="D5526" s="5" t="s">
        <v>43</v>
      </c>
      <c r="E5526" s="6">
        <v>2329.7800000000002</v>
      </c>
      <c r="F5526" s="6">
        <v>2307.8303747534515</v>
      </c>
      <c r="G5526" s="6">
        <v>21.949625246548749</v>
      </c>
      <c r="H5526" s="6">
        <v>2340.14</v>
      </c>
      <c r="I5526" s="6">
        <v>-10.359999999999673</v>
      </c>
      <c r="J5526" s="6">
        <v>4300</v>
      </c>
      <c r="K5526" s="6">
        <v>4259.4753451676534</v>
      </c>
      <c r="L5526" s="6">
        <v>40.524654832346641</v>
      </c>
      <c r="M5526" s="6">
        <v>4319.1080000000002</v>
      </c>
      <c r="N5526" s="6">
        <v>-19.108000000000175</v>
      </c>
    </row>
    <row r="5527" spans="1:14" x14ac:dyDescent="0.25">
      <c r="A5527" s="5" t="s">
        <v>1750</v>
      </c>
      <c r="B5527" s="5" t="s">
        <v>270</v>
      </c>
      <c r="C5527" s="5" t="s">
        <v>42</v>
      </c>
      <c r="D5527" s="5" t="s">
        <v>43</v>
      </c>
      <c r="E5527" s="6">
        <v>17677.8</v>
      </c>
      <c r="F5527" s="6">
        <v>17636.807881773399</v>
      </c>
      <c r="G5527" s="6">
        <v>40.992118226600724</v>
      </c>
      <c r="H5527" s="6">
        <v>17901.36</v>
      </c>
      <c r="I5527" s="6">
        <v>-223.56000000000131</v>
      </c>
      <c r="J5527" s="6">
        <v>25875</v>
      </c>
      <c r="K5527" s="6">
        <v>25815</v>
      </c>
      <c r="L5527" s="6">
        <v>60</v>
      </c>
      <c r="M5527" s="6">
        <v>26202.224999999999</v>
      </c>
      <c r="N5527" s="6">
        <v>-327.22499999999854</v>
      </c>
    </row>
    <row r="5528" spans="1:14" x14ac:dyDescent="0.25">
      <c r="A5528" s="5" t="s">
        <v>1751</v>
      </c>
      <c r="B5528" s="5" t="s">
        <v>25</v>
      </c>
      <c r="C5528" s="5" t="s">
        <v>26</v>
      </c>
      <c r="D5528" s="5" t="s">
        <v>27</v>
      </c>
      <c r="E5528" s="6">
        <v>190.85</v>
      </c>
      <c r="F5528" s="6">
        <v>0</v>
      </c>
      <c r="G5528" s="6">
        <v>190.85</v>
      </c>
      <c r="H5528" s="6">
        <v>0</v>
      </c>
      <c r="I5528" s="6">
        <v>190.85</v>
      </c>
      <c r="J5528" s="6">
        <v>0</v>
      </c>
      <c r="K5528" s="6">
        <v>0</v>
      </c>
      <c r="L5528" s="6">
        <v>0</v>
      </c>
      <c r="M5528" s="6">
        <v>0</v>
      </c>
      <c r="N5528" s="6">
        <v>0</v>
      </c>
    </row>
    <row r="5529" spans="1:14" x14ac:dyDescent="0.25">
      <c r="A5529" s="5" t="s">
        <v>1751</v>
      </c>
      <c r="B5529" s="5" t="s">
        <v>258</v>
      </c>
      <c r="C5529" s="5" t="s">
        <v>33</v>
      </c>
      <c r="D5529" s="5" t="s">
        <v>27</v>
      </c>
      <c r="E5529" s="6">
        <v>35.92</v>
      </c>
      <c r="F5529" s="6">
        <v>0</v>
      </c>
      <c r="G5529" s="6">
        <v>35.92</v>
      </c>
      <c r="H5529" s="6">
        <v>38.520000000000003</v>
      </c>
      <c r="I5529" s="6">
        <v>-2.6000000000000014</v>
      </c>
      <c r="J5529" s="6">
        <v>3.06</v>
      </c>
      <c r="K5529" s="6">
        <v>0</v>
      </c>
      <c r="L5529" s="6">
        <v>3.06</v>
      </c>
      <c r="M5529" s="6">
        <v>3.2810000000000001</v>
      </c>
      <c r="N5529" s="6">
        <v>-0.22100000000000009</v>
      </c>
    </row>
    <row r="5530" spans="1:14" x14ac:dyDescent="0.25">
      <c r="A5530" s="5" t="s">
        <v>1751</v>
      </c>
      <c r="B5530" s="5" t="s">
        <v>259</v>
      </c>
      <c r="C5530" s="5" t="s">
        <v>33</v>
      </c>
      <c r="D5530" s="5" t="s">
        <v>27</v>
      </c>
      <c r="E5530" s="6">
        <v>92.23</v>
      </c>
      <c r="F5530" s="6">
        <v>0</v>
      </c>
      <c r="G5530" s="6">
        <v>92.23</v>
      </c>
      <c r="H5530" s="6">
        <v>98.9</v>
      </c>
      <c r="I5530" s="6">
        <v>-6.6700000000000017</v>
      </c>
      <c r="J5530" s="6">
        <v>3.06</v>
      </c>
      <c r="K5530" s="6">
        <v>0</v>
      </c>
      <c r="L5530" s="6">
        <v>3.06</v>
      </c>
      <c r="M5530" s="6">
        <v>3.2810000000000001</v>
      </c>
      <c r="N5530" s="6">
        <v>-0.22100000000000009</v>
      </c>
    </row>
    <row r="5531" spans="1:14" x14ac:dyDescent="0.25">
      <c r="A5531" s="5" t="s">
        <v>1751</v>
      </c>
      <c r="B5531" s="5" t="s">
        <v>260</v>
      </c>
      <c r="C5531" s="5" t="s">
        <v>33</v>
      </c>
      <c r="D5531" s="5" t="s">
        <v>27</v>
      </c>
      <c r="E5531" s="6">
        <v>3073.77</v>
      </c>
      <c r="F5531" s="6">
        <v>0</v>
      </c>
      <c r="G5531" s="6">
        <v>3073.77</v>
      </c>
      <c r="H5531" s="6">
        <v>3295.35</v>
      </c>
      <c r="I5531" s="6">
        <v>-221.57999999999993</v>
      </c>
      <c r="J5531" s="6">
        <v>30.6</v>
      </c>
      <c r="K5531" s="6">
        <v>0</v>
      </c>
      <c r="L5531" s="6">
        <v>30.6</v>
      </c>
      <c r="M5531" s="6">
        <v>32.805999999999997</v>
      </c>
      <c r="N5531" s="6">
        <v>-2.205999999999996</v>
      </c>
    </row>
    <row r="5532" spans="1:14" x14ac:dyDescent="0.25">
      <c r="A5532" s="5" t="s">
        <v>1751</v>
      </c>
      <c r="B5532" s="5" t="s">
        <v>1507</v>
      </c>
      <c r="C5532" s="5" t="s">
        <v>39</v>
      </c>
      <c r="D5532" s="5" t="s">
        <v>43</v>
      </c>
      <c r="E5532" s="6">
        <v>-21049.61</v>
      </c>
      <c r="F5532" s="6">
        <v>0</v>
      </c>
      <c r="G5532" s="6">
        <v>-21049.61</v>
      </c>
      <c r="H5532" s="6">
        <v>-21049.599999999999</v>
      </c>
      <c r="I5532" s="6">
        <v>-1.0000000002037268E-2</v>
      </c>
      <c r="J5532" s="6">
        <v>-15255</v>
      </c>
      <c r="K5532" s="6">
        <v>0</v>
      </c>
      <c r="L5532" s="6">
        <v>-15255</v>
      </c>
      <c r="M5532" s="6">
        <v>-15255</v>
      </c>
      <c r="N5532" s="6">
        <v>0</v>
      </c>
    </row>
    <row r="5533" spans="1:14" x14ac:dyDescent="0.25">
      <c r="A5533" s="5" t="s">
        <v>1751</v>
      </c>
      <c r="B5533" s="5" t="s">
        <v>1557</v>
      </c>
      <c r="C5533" s="5" t="s">
        <v>42</v>
      </c>
      <c r="D5533" s="5" t="s">
        <v>43</v>
      </c>
      <c r="E5533" s="6">
        <v>3292.73</v>
      </c>
      <c r="F5533" s="6">
        <v>2995.3155818540431</v>
      </c>
      <c r="G5533" s="6">
        <v>297.41441814595692</v>
      </c>
      <c r="H5533" s="6">
        <v>3037.25</v>
      </c>
      <c r="I5533" s="6">
        <v>255.48000000000002</v>
      </c>
      <c r="J5533" s="6">
        <v>2767</v>
      </c>
      <c r="K5533" s="6">
        <v>2517.0749506903353</v>
      </c>
      <c r="L5533" s="6">
        <v>249.9250493096647</v>
      </c>
      <c r="M5533" s="6">
        <v>2552.3139999999999</v>
      </c>
      <c r="N5533" s="6">
        <v>214.68600000000015</v>
      </c>
    </row>
    <row r="5534" spans="1:14" x14ac:dyDescent="0.25">
      <c r="A5534" s="5" t="s">
        <v>1751</v>
      </c>
      <c r="B5534" s="5" t="s">
        <v>1558</v>
      </c>
      <c r="C5534" s="5" t="s">
        <v>42</v>
      </c>
      <c r="D5534" s="5" t="s">
        <v>43</v>
      </c>
      <c r="E5534" s="6">
        <v>14364.11</v>
      </c>
      <c r="F5534" s="6">
        <v>14364.108374384237</v>
      </c>
      <c r="G5534" s="6">
        <v>1.6256157632597024E-3</v>
      </c>
      <c r="H5534" s="6">
        <v>14579.57</v>
      </c>
      <c r="I5534" s="6">
        <v>-215.45999999999913</v>
      </c>
      <c r="J5534" s="6">
        <v>15255</v>
      </c>
      <c r="K5534" s="6">
        <v>15255</v>
      </c>
      <c r="L5534" s="6">
        <v>0</v>
      </c>
      <c r="M5534" s="6">
        <v>15483.825000000001</v>
      </c>
      <c r="N5534" s="6">
        <v>-228.82500000000073</v>
      </c>
    </row>
    <row r="5535" spans="1:14" x14ac:dyDescent="0.25">
      <c r="A5535" s="5" t="s">
        <v>1752</v>
      </c>
      <c r="B5535" s="5" t="s">
        <v>25</v>
      </c>
      <c r="C5535" s="5" t="s">
        <v>26</v>
      </c>
      <c r="D5535" s="5" t="s">
        <v>27</v>
      </c>
      <c r="E5535" s="6">
        <v>-19.899999999999999</v>
      </c>
      <c r="F5535" s="6">
        <v>0</v>
      </c>
      <c r="G5535" s="6">
        <v>-19.899999999999999</v>
      </c>
      <c r="H5535" s="6">
        <v>0</v>
      </c>
      <c r="I5535" s="6">
        <v>-19.899999999999999</v>
      </c>
      <c r="J5535" s="6">
        <v>0</v>
      </c>
      <c r="K5535" s="6">
        <v>0</v>
      </c>
      <c r="L5535" s="6">
        <v>0</v>
      </c>
      <c r="M5535" s="6">
        <v>0</v>
      </c>
      <c r="N5535" s="6">
        <v>0</v>
      </c>
    </row>
    <row r="5536" spans="1:14" x14ac:dyDescent="0.25">
      <c r="A5536" s="5" t="s">
        <v>1752</v>
      </c>
      <c r="B5536" s="5" t="s">
        <v>30</v>
      </c>
      <c r="C5536" s="5" t="s">
        <v>29</v>
      </c>
      <c r="D5536" s="5" t="s">
        <v>27</v>
      </c>
      <c r="E5536" s="6">
        <v>19.71</v>
      </c>
      <c r="F5536" s="6">
        <v>0</v>
      </c>
      <c r="G5536" s="6">
        <v>19.71</v>
      </c>
      <c r="H5536" s="6">
        <v>19.809999999999999</v>
      </c>
      <c r="I5536" s="6">
        <v>-9.9999999999997868E-2</v>
      </c>
      <c r="J5536" s="6">
        <v>0</v>
      </c>
      <c r="K5536" s="6">
        <v>0</v>
      </c>
      <c r="L5536" s="6">
        <v>0</v>
      </c>
      <c r="M5536" s="6">
        <v>0</v>
      </c>
      <c r="N5536" s="6">
        <v>0</v>
      </c>
    </row>
    <row r="5537" spans="1:14" x14ac:dyDescent="0.25">
      <c r="A5537" s="5" t="s">
        <v>1752</v>
      </c>
      <c r="B5537" s="5" t="s">
        <v>31</v>
      </c>
      <c r="C5537" s="5" t="s">
        <v>29</v>
      </c>
      <c r="D5537" s="5" t="s">
        <v>27</v>
      </c>
      <c r="E5537" s="6">
        <v>88.4</v>
      </c>
      <c r="F5537" s="6">
        <v>0</v>
      </c>
      <c r="G5537" s="6">
        <v>88.4</v>
      </c>
      <c r="H5537" s="6">
        <v>88.84</v>
      </c>
      <c r="I5537" s="6">
        <v>-0.43999999999999773</v>
      </c>
      <c r="J5537" s="6">
        <v>0</v>
      </c>
      <c r="K5537" s="6">
        <v>0</v>
      </c>
      <c r="L5537" s="6">
        <v>0</v>
      </c>
      <c r="M5537" s="6">
        <v>0</v>
      </c>
      <c r="N5537" s="6">
        <v>0</v>
      </c>
    </row>
    <row r="5538" spans="1:14" x14ac:dyDescent="0.25">
      <c r="A5538" s="5" t="s">
        <v>1752</v>
      </c>
      <c r="B5538" s="5" t="s">
        <v>32</v>
      </c>
      <c r="C5538" s="5" t="s">
        <v>33</v>
      </c>
      <c r="D5538" s="5" t="s">
        <v>27</v>
      </c>
      <c r="E5538" s="6">
        <v>198.82</v>
      </c>
      <c r="F5538" s="6">
        <v>0</v>
      </c>
      <c r="G5538" s="6">
        <v>198.82</v>
      </c>
      <c r="H5538" s="6">
        <v>199.55</v>
      </c>
      <c r="I5538" s="6">
        <v>-0.73000000000001819</v>
      </c>
      <c r="J5538" s="6">
        <v>0.49</v>
      </c>
      <c r="K5538" s="6">
        <v>0</v>
      </c>
      <c r="L5538" s="6">
        <v>0.49</v>
      </c>
      <c r="M5538" s="6">
        <v>0.49199999999999999</v>
      </c>
      <c r="N5538" s="6">
        <v>-2.0000000000000018E-3</v>
      </c>
    </row>
    <row r="5539" spans="1:14" x14ac:dyDescent="0.25">
      <c r="A5539" s="5" t="s">
        <v>1752</v>
      </c>
      <c r="B5539" s="5" t="s">
        <v>28</v>
      </c>
      <c r="C5539" s="5" t="s">
        <v>29</v>
      </c>
      <c r="D5539" s="5" t="s">
        <v>27</v>
      </c>
      <c r="E5539" s="6">
        <v>629.82000000000005</v>
      </c>
      <c r="F5539" s="6">
        <v>0</v>
      </c>
      <c r="G5539" s="6">
        <v>629.82000000000005</v>
      </c>
      <c r="H5539" s="6">
        <v>632.97</v>
      </c>
      <c r="I5539" s="6">
        <v>-3.1499999999999773</v>
      </c>
      <c r="J5539" s="6">
        <v>0</v>
      </c>
      <c r="K5539" s="6">
        <v>0</v>
      </c>
      <c r="L5539" s="6">
        <v>0</v>
      </c>
      <c r="M5539" s="6">
        <v>0</v>
      </c>
      <c r="N5539" s="6">
        <v>0</v>
      </c>
    </row>
    <row r="5540" spans="1:14" x14ac:dyDescent="0.25">
      <c r="A5540" s="5" t="s">
        <v>1752</v>
      </c>
      <c r="B5540" s="5" t="s">
        <v>34</v>
      </c>
      <c r="C5540" s="5" t="s">
        <v>33</v>
      </c>
      <c r="D5540" s="5" t="s">
        <v>27</v>
      </c>
      <c r="E5540" s="6">
        <v>888.86</v>
      </c>
      <c r="F5540" s="6">
        <v>0</v>
      </c>
      <c r="G5540" s="6">
        <v>888.86</v>
      </c>
      <c r="H5540" s="6">
        <v>892.11</v>
      </c>
      <c r="I5540" s="6">
        <v>-3.25</v>
      </c>
      <c r="J5540" s="6">
        <v>0.49</v>
      </c>
      <c r="K5540" s="6">
        <v>0</v>
      </c>
      <c r="L5540" s="6">
        <v>0.49</v>
      </c>
      <c r="M5540" s="6">
        <v>0.49199999999999999</v>
      </c>
      <c r="N5540" s="6">
        <v>-2.0000000000000018E-3</v>
      </c>
    </row>
    <row r="5541" spans="1:14" x14ac:dyDescent="0.25">
      <c r="A5541" s="5" t="s">
        <v>1752</v>
      </c>
      <c r="B5541" s="5" t="s">
        <v>35</v>
      </c>
      <c r="C5541" s="5" t="s">
        <v>33</v>
      </c>
      <c r="D5541" s="5" t="s">
        <v>27</v>
      </c>
      <c r="E5541" s="6">
        <v>1049.8499999999999</v>
      </c>
      <c r="F5541" s="6">
        <v>0</v>
      </c>
      <c r="G5541" s="6">
        <v>1049.8499999999999</v>
      </c>
      <c r="H5541" s="6">
        <v>1050.6099999999999</v>
      </c>
      <c r="I5541" s="6">
        <v>-0.75999999999999091</v>
      </c>
      <c r="J5541" s="6">
        <v>10.32</v>
      </c>
      <c r="K5541" s="6">
        <v>0</v>
      </c>
      <c r="L5541" s="6">
        <v>10.32</v>
      </c>
      <c r="M5541" s="6">
        <v>10.327</v>
      </c>
      <c r="N5541" s="6">
        <v>-6.9999999999996732E-3</v>
      </c>
    </row>
    <row r="5542" spans="1:14" x14ac:dyDescent="0.25">
      <c r="A5542" s="5" t="s">
        <v>1752</v>
      </c>
      <c r="B5542" s="5" t="s">
        <v>36</v>
      </c>
      <c r="C5542" s="5" t="s">
        <v>29</v>
      </c>
      <c r="D5542" s="5" t="s">
        <v>27</v>
      </c>
      <c r="E5542" s="6">
        <v>1136.02</v>
      </c>
      <c r="F5542" s="6">
        <v>0</v>
      </c>
      <c r="G5542" s="6">
        <v>1136.02</v>
      </c>
      <c r="H5542" s="6">
        <v>1141.7</v>
      </c>
      <c r="I5542" s="6">
        <v>-5.6800000000000637</v>
      </c>
      <c r="J5542" s="6">
        <v>0</v>
      </c>
      <c r="K5542" s="6">
        <v>0</v>
      </c>
      <c r="L5542" s="6">
        <v>0</v>
      </c>
      <c r="M5542" s="6">
        <v>0</v>
      </c>
      <c r="N5542" s="6">
        <v>0</v>
      </c>
    </row>
    <row r="5543" spans="1:14" x14ac:dyDescent="0.25">
      <c r="A5543" s="5" t="s">
        <v>1752</v>
      </c>
      <c r="B5543" s="5" t="s">
        <v>37</v>
      </c>
      <c r="C5543" s="5" t="s">
        <v>29</v>
      </c>
      <c r="D5543" s="5" t="s">
        <v>27</v>
      </c>
      <c r="E5543" s="6">
        <v>2490.5500000000002</v>
      </c>
      <c r="F5543" s="6">
        <v>0</v>
      </c>
      <c r="G5543" s="6">
        <v>2490.5500000000002</v>
      </c>
      <c r="H5543" s="6">
        <v>2503</v>
      </c>
      <c r="I5543" s="6">
        <v>-12.449999999999818</v>
      </c>
      <c r="J5543" s="6">
        <v>0</v>
      </c>
      <c r="K5543" s="6">
        <v>0</v>
      </c>
      <c r="L5543" s="6">
        <v>0</v>
      </c>
      <c r="M5543" s="6">
        <v>0</v>
      </c>
      <c r="N5543" s="6">
        <v>0</v>
      </c>
    </row>
    <row r="5544" spans="1:14" x14ac:dyDescent="0.25">
      <c r="A5544" s="5" t="s">
        <v>1752</v>
      </c>
      <c r="B5544" s="5" t="s">
        <v>1180</v>
      </c>
      <c r="C5544" s="5" t="s">
        <v>39</v>
      </c>
      <c r="D5544" s="5" t="s">
        <v>40</v>
      </c>
      <c r="E5544" s="6">
        <v>-78956.740000000005</v>
      </c>
      <c r="F5544" s="6">
        <v>0</v>
      </c>
      <c r="G5544" s="6">
        <v>-78956.740000000005</v>
      </c>
      <c r="H5544" s="6">
        <v>-78956.75</v>
      </c>
      <c r="I5544" s="6">
        <v>9.9999999947613105E-3</v>
      </c>
      <c r="J5544" s="6">
        <v>-359</v>
      </c>
      <c r="K5544" s="6">
        <v>0</v>
      </c>
      <c r="L5544" s="6">
        <v>-359</v>
      </c>
      <c r="M5544" s="6">
        <v>-359</v>
      </c>
      <c r="N5544" s="6">
        <v>0</v>
      </c>
    </row>
    <row r="5545" spans="1:14" x14ac:dyDescent="0.25">
      <c r="A5545" s="5" t="s">
        <v>1752</v>
      </c>
      <c r="B5545" s="5" t="s">
        <v>114</v>
      </c>
      <c r="C5545" s="5" t="s">
        <v>42</v>
      </c>
      <c r="D5545" s="5" t="s">
        <v>43</v>
      </c>
      <c r="E5545" s="6">
        <v>286.74</v>
      </c>
      <c r="F5545" s="6">
        <v>274.50246305418722</v>
      </c>
      <c r="G5545" s="6">
        <v>12.237536945812792</v>
      </c>
      <c r="H5545" s="6">
        <v>278.62</v>
      </c>
      <c r="I5545" s="6">
        <v>8.1200000000000045</v>
      </c>
      <c r="J5545" s="6">
        <v>4500</v>
      </c>
      <c r="K5545" s="6">
        <v>4308</v>
      </c>
      <c r="L5545" s="6">
        <v>192</v>
      </c>
      <c r="M5545" s="6">
        <v>4372.62</v>
      </c>
      <c r="N5545" s="6">
        <v>127.38000000000011</v>
      </c>
    </row>
    <row r="5546" spans="1:14" x14ac:dyDescent="0.25">
      <c r="A5546" s="5" t="s">
        <v>1752</v>
      </c>
      <c r="B5546" s="5" t="s">
        <v>44</v>
      </c>
      <c r="C5546" s="5" t="s">
        <v>42</v>
      </c>
      <c r="D5546" s="5" t="s">
        <v>43</v>
      </c>
      <c r="E5546" s="6">
        <v>374</v>
      </c>
      <c r="F5546" s="6">
        <v>371.92039800995025</v>
      </c>
      <c r="G5546" s="6">
        <v>2.0796019900497527</v>
      </c>
      <c r="H5546" s="6">
        <v>373.78</v>
      </c>
      <c r="I5546" s="6">
        <v>0.22000000000002728</v>
      </c>
      <c r="J5546" s="6">
        <v>361</v>
      </c>
      <c r="K5546" s="6">
        <v>359</v>
      </c>
      <c r="L5546" s="6">
        <v>2</v>
      </c>
      <c r="M5546" s="6">
        <v>360.79500000000002</v>
      </c>
      <c r="N5546" s="6">
        <v>0.20499999999998408</v>
      </c>
    </row>
    <row r="5547" spans="1:14" x14ac:dyDescent="0.25">
      <c r="A5547" s="5" t="s">
        <v>1752</v>
      </c>
      <c r="B5547" s="5" t="s">
        <v>115</v>
      </c>
      <c r="C5547" s="5" t="s">
        <v>42</v>
      </c>
      <c r="D5547" s="5" t="s">
        <v>43</v>
      </c>
      <c r="E5547" s="6">
        <v>1108.71</v>
      </c>
      <c r="F5547" s="6">
        <v>1061.4088669950738</v>
      </c>
      <c r="G5547" s="6">
        <v>47.301133004926214</v>
      </c>
      <c r="H5547" s="6">
        <v>1077.33</v>
      </c>
      <c r="I5547" s="6">
        <v>31.380000000000109</v>
      </c>
      <c r="J5547" s="6">
        <v>4500</v>
      </c>
      <c r="K5547" s="6">
        <v>4308</v>
      </c>
      <c r="L5547" s="6">
        <v>192</v>
      </c>
      <c r="M5547" s="6">
        <v>4372.62</v>
      </c>
      <c r="N5547" s="6">
        <v>127.38000000000011</v>
      </c>
    </row>
    <row r="5548" spans="1:14" x14ac:dyDescent="0.25">
      <c r="A5548" s="5" t="s">
        <v>1752</v>
      </c>
      <c r="B5548" s="5" t="s">
        <v>1181</v>
      </c>
      <c r="C5548" s="5" t="s">
        <v>42</v>
      </c>
      <c r="D5548" s="5" t="s">
        <v>43</v>
      </c>
      <c r="E5548" s="6">
        <v>1431.9</v>
      </c>
      <c r="F5548" s="6">
        <v>1370.8058252427184</v>
      </c>
      <c r="G5548" s="6">
        <v>61.094174757281735</v>
      </c>
      <c r="H5548" s="6">
        <v>1411.93</v>
      </c>
      <c r="I5548" s="6">
        <v>19.970000000000027</v>
      </c>
      <c r="J5548" s="6">
        <v>4500</v>
      </c>
      <c r="K5548" s="6">
        <v>4308</v>
      </c>
      <c r="L5548" s="6">
        <v>192</v>
      </c>
      <c r="M5548" s="6">
        <v>4437.24</v>
      </c>
      <c r="N5548" s="6">
        <v>62.760000000000218</v>
      </c>
    </row>
    <row r="5549" spans="1:14" x14ac:dyDescent="0.25">
      <c r="A5549" s="5" t="s">
        <v>1752</v>
      </c>
      <c r="B5549" s="5" t="s">
        <v>47</v>
      </c>
      <c r="C5549" s="5" t="s">
        <v>42</v>
      </c>
      <c r="D5549" s="5" t="s">
        <v>43</v>
      </c>
      <c r="E5549" s="6">
        <v>2066.4899999999998</v>
      </c>
      <c r="F5549" s="6">
        <v>2025.5784313725489</v>
      </c>
      <c r="G5549" s="6">
        <v>40.911568627450833</v>
      </c>
      <c r="H5549" s="6">
        <v>2066.09</v>
      </c>
      <c r="I5549" s="6">
        <v>0.3999999999996362</v>
      </c>
      <c r="J5549" s="6">
        <v>4395</v>
      </c>
      <c r="K5549" s="6">
        <v>4308</v>
      </c>
      <c r="L5549" s="6">
        <v>87</v>
      </c>
      <c r="M5549" s="6">
        <v>4394.16</v>
      </c>
      <c r="N5549" s="6">
        <v>0.84000000000014552</v>
      </c>
    </row>
    <row r="5550" spans="1:14" x14ac:dyDescent="0.25">
      <c r="A5550" s="5" t="s">
        <v>1752</v>
      </c>
      <c r="B5550" s="5" t="s">
        <v>117</v>
      </c>
      <c r="C5550" s="5" t="s">
        <v>42</v>
      </c>
      <c r="D5550" s="5" t="s">
        <v>43</v>
      </c>
      <c r="E5550" s="6">
        <v>4541.04</v>
      </c>
      <c r="F5550" s="6">
        <v>4347.310344827587</v>
      </c>
      <c r="G5550" s="6">
        <v>193.729655172413</v>
      </c>
      <c r="H5550" s="6">
        <v>4412.5200000000004</v>
      </c>
      <c r="I5550" s="6">
        <v>128.51999999999953</v>
      </c>
      <c r="J5550" s="6">
        <v>4500</v>
      </c>
      <c r="K5550" s="6">
        <v>4308</v>
      </c>
      <c r="L5550" s="6">
        <v>192</v>
      </c>
      <c r="M5550" s="6">
        <v>4372.62</v>
      </c>
      <c r="N5550" s="6">
        <v>127.38000000000011</v>
      </c>
    </row>
    <row r="5551" spans="1:14" x14ac:dyDescent="0.25">
      <c r="A5551" s="5" t="s">
        <v>1752</v>
      </c>
      <c r="B5551" s="5" t="s">
        <v>1364</v>
      </c>
      <c r="C5551" s="5" t="s">
        <v>42</v>
      </c>
      <c r="D5551" s="5" t="s">
        <v>43</v>
      </c>
      <c r="E5551" s="6">
        <v>4504.59</v>
      </c>
      <c r="F5551" s="6">
        <v>4481.7014925373132</v>
      </c>
      <c r="G5551" s="6">
        <v>22.888507462686903</v>
      </c>
      <c r="H5551" s="6">
        <v>4504.1099999999997</v>
      </c>
      <c r="I5551" s="6">
        <v>0.48000000000047294</v>
      </c>
      <c r="J5551" s="6">
        <v>4330</v>
      </c>
      <c r="K5551" s="6">
        <v>4308</v>
      </c>
      <c r="L5551" s="6">
        <v>22</v>
      </c>
      <c r="M5551" s="6">
        <v>4329.54</v>
      </c>
      <c r="N5551" s="6">
        <v>0.46000000000003638</v>
      </c>
    </row>
    <row r="5552" spans="1:14" x14ac:dyDescent="0.25">
      <c r="A5552" s="5" t="s">
        <v>1752</v>
      </c>
      <c r="B5552" s="5" t="s">
        <v>118</v>
      </c>
      <c r="C5552" s="5" t="s">
        <v>42</v>
      </c>
      <c r="D5552" s="5" t="s">
        <v>43</v>
      </c>
      <c r="E5552" s="6">
        <v>4971.3</v>
      </c>
      <c r="F5552" s="6">
        <v>4889.5763546798025</v>
      </c>
      <c r="G5552" s="6">
        <v>81.723645320197647</v>
      </c>
      <c r="H5552" s="6">
        <v>4962.92</v>
      </c>
      <c r="I5552" s="6">
        <v>8.3800000000001091</v>
      </c>
      <c r="J5552" s="6">
        <v>365</v>
      </c>
      <c r="K5552" s="6">
        <v>359</v>
      </c>
      <c r="L5552" s="6">
        <v>6</v>
      </c>
      <c r="M5552" s="6">
        <v>364.38499999999999</v>
      </c>
      <c r="N5552" s="6">
        <v>0.61500000000000909</v>
      </c>
    </row>
    <row r="5553" spans="1:14" x14ac:dyDescent="0.25">
      <c r="A5553" s="5" t="s">
        <v>1752</v>
      </c>
      <c r="B5553" s="5" t="s">
        <v>103</v>
      </c>
      <c r="C5553" s="5" t="s">
        <v>42</v>
      </c>
      <c r="D5553" s="5" t="s">
        <v>43</v>
      </c>
      <c r="E5553" s="6">
        <v>21827.11</v>
      </c>
      <c r="F5553" s="6">
        <v>21606.425742574258</v>
      </c>
      <c r="G5553" s="6">
        <v>220.68425742574254</v>
      </c>
      <c r="H5553" s="6">
        <v>21822.49</v>
      </c>
      <c r="I5553" s="6">
        <v>4.6199999999989814</v>
      </c>
      <c r="J5553" s="6">
        <v>4352</v>
      </c>
      <c r="K5553" s="6">
        <v>4308</v>
      </c>
      <c r="L5553" s="6">
        <v>44</v>
      </c>
      <c r="M5553" s="6">
        <v>4351.08</v>
      </c>
      <c r="N5553" s="6">
        <v>0.92000000000007276</v>
      </c>
    </row>
    <row r="5554" spans="1:14" x14ac:dyDescent="0.25">
      <c r="A5554" s="5" t="s">
        <v>1752</v>
      </c>
      <c r="B5554" s="5" t="s">
        <v>119</v>
      </c>
      <c r="C5554" s="5" t="s">
        <v>42</v>
      </c>
      <c r="D5554" s="5" t="s">
        <v>53</v>
      </c>
      <c r="E5554" s="6">
        <v>31145.22</v>
      </c>
      <c r="F5554" s="6">
        <v>31145.13432835821</v>
      </c>
      <c r="G5554" s="6">
        <v>8.5671641791122966E-2</v>
      </c>
      <c r="H5554" s="6">
        <v>31300.86</v>
      </c>
      <c r="I5554" s="6">
        <v>-155.63999999999942</v>
      </c>
      <c r="J5554" s="6">
        <v>3231</v>
      </c>
      <c r="K5554" s="6">
        <v>3231</v>
      </c>
      <c r="L5554" s="6">
        <v>0</v>
      </c>
      <c r="M5554" s="6">
        <v>3247.1550000000002</v>
      </c>
      <c r="N5554" s="6">
        <v>-16.1550000000002</v>
      </c>
    </row>
    <row r="5555" spans="1:14" x14ac:dyDescent="0.25">
      <c r="A5555" s="5" t="s">
        <v>1752</v>
      </c>
      <c r="B5555" s="5" t="s">
        <v>54</v>
      </c>
      <c r="C5555" s="5" t="s">
        <v>42</v>
      </c>
      <c r="D5555" s="5" t="s">
        <v>55</v>
      </c>
      <c r="E5555" s="6">
        <v>217.51</v>
      </c>
      <c r="F5555" s="6">
        <v>213.24509803921569</v>
      </c>
      <c r="G5555" s="6">
        <v>4.2649019607843002</v>
      </c>
      <c r="H5555" s="6">
        <v>217.51</v>
      </c>
      <c r="I5555" s="6">
        <v>0</v>
      </c>
      <c r="J5555" s="6">
        <v>39.548000000000002</v>
      </c>
      <c r="K5555" s="6">
        <v>38.771568627450982</v>
      </c>
      <c r="L5555" s="6">
        <v>0.77643137254901973</v>
      </c>
      <c r="M5555" s="6">
        <v>39.546999999999997</v>
      </c>
      <c r="N5555" s="6">
        <v>1.0000000000047748E-3</v>
      </c>
    </row>
    <row r="5556" spans="1:14" x14ac:dyDescent="0.25">
      <c r="A5556" s="5" t="s">
        <v>1753</v>
      </c>
      <c r="B5556" s="5" t="s">
        <v>25</v>
      </c>
      <c r="C5556" s="5" t="s">
        <v>26</v>
      </c>
      <c r="D5556" s="5" t="s">
        <v>27</v>
      </c>
      <c r="E5556" s="6">
        <v>-3137.41</v>
      </c>
      <c r="F5556" s="6">
        <v>0</v>
      </c>
      <c r="G5556" s="6">
        <v>-3137.41</v>
      </c>
      <c r="H5556" s="6">
        <v>0</v>
      </c>
      <c r="I5556" s="6">
        <v>-3137.41</v>
      </c>
      <c r="J5556" s="6">
        <v>0</v>
      </c>
      <c r="K5556" s="6">
        <v>0</v>
      </c>
      <c r="L5556" s="6">
        <v>0</v>
      </c>
      <c r="M5556" s="6">
        <v>0</v>
      </c>
      <c r="N5556" s="6">
        <v>0</v>
      </c>
    </row>
    <row r="5557" spans="1:14" x14ac:dyDescent="0.25">
      <c r="A5557" s="5" t="s">
        <v>1753</v>
      </c>
      <c r="B5557" s="5" t="s">
        <v>258</v>
      </c>
      <c r="C5557" s="5" t="s">
        <v>33</v>
      </c>
      <c r="D5557" s="5" t="s">
        <v>27</v>
      </c>
      <c r="E5557" s="6">
        <v>95.8</v>
      </c>
      <c r="F5557" s="6">
        <v>0</v>
      </c>
      <c r="G5557" s="6">
        <v>95.8</v>
      </c>
      <c r="H5557" s="6">
        <v>86.92</v>
      </c>
      <c r="I5557" s="6">
        <v>8.8799999999999955</v>
      </c>
      <c r="J5557" s="6">
        <v>8.16</v>
      </c>
      <c r="K5557" s="6">
        <v>0</v>
      </c>
      <c r="L5557" s="6">
        <v>8.16</v>
      </c>
      <c r="M5557" s="6">
        <v>7.4050000000000002</v>
      </c>
      <c r="N5557" s="6">
        <v>0.75499999999999989</v>
      </c>
    </row>
    <row r="5558" spans="1:14" x14ac:dyDescent="0.25">
      <c r="A5558" s="5" t="s">
        <v>1753</v>
      </c>
      <c r="B5558" s="5" t="s">
        <v>259</v>
      </c>
      <c r="C5558" s="5" t="s">
        <v>33</v>
      </c>
      <c r="D5558" s="5" t="s">
        <v>27</v>
      </c>
      <c r="E5558" s="6">
        <v>245.94</v>
      </c>
      <c r="F5558" s="6">
        <v>0</v>
      </c>
      <c r="G5558" s="6">
        <v>245.94</v>
      </c>
      <c r="H5558" s="6">
        <v>223.18</v>
      </c>
      <c r="I5558" s="6">
        <v>22.759999999999991</v>
      </c>
      <c r="J5558" s="6">
        <v>8.16</v>
      </c>
      <c r="K5558" s="6">
        <v>0</v>
      </c>
      <c r="L5558" s="6">
        <v>8.16</v>
      </c>
      <c r="M5558" s="6">
        <v>7.4050000000000002</v>
      </c>
      <c r="N5558" s="6">
        <v>0.75499999999999989</v>
      </c>
    </row>
    <row r="5559" spans="1:14" x14ac:dyDescent="0.25">
      <c r="A5559" s="5" t="s">
        <v>1753</v>
      </c>
      <c r="B5559" s="5" t="s">
        <v>260</v>
      </c>
      <c r="C5559" s="5" t="s">
        <v>33</v>
      </c>
      <c r="D5559" s="5" t="s">
        <v>27</v>
      </c>
      <c r="E5559" s="6">
        <v>8196.7199999999993</v>
      </c>
      <c r="F5559" s="6">
        <v>0</v>
      </c>
      <c r="G5559" s="6">
        <v>8196.7199999999993</v>
      </c>
      <c r="H5559" s="6">
        <v>7436.42</v>
      </c>
      <c r="I5559" s="6">
        <v>760.29999999999927</v>
      </c>
      <c r="J5559" s="6">
        <v>81.599999999999994</v>
      </c>
      <c r="K5559" s="6">
        <v>0</v>
      </c>
      <c r="L5559" s="6">
        <v>81.599999999999994</v>
      </c>
      <c r="M5559" s="6">
        <v>74.031000000000006</v>
      </c>
      <c r="N5559" s="6">
        <v>7.5689999999999884</v>
      </c>
    </row>
    <row r="5560" spans="1:14" x14ac:dyDescent="0.25">
      <c r="A5560" s="5" t="s">
        <v>1753</v>
      </c>
      <c r="B5560" s="5" t="s">
        <v>1535</v>
      </c>
      <c r="C5560" s="5" t="s">
        <v>39</v>
      </c>
      <c r="D5560" s="5" t="s">
        <v>43</v>
      </c>
      <c r="E5560" s="6">
        <v>-47501.34</v>
      </c>
      <c r="F5560" s="6">
        <v>0</v>
      </c>
      <c r="G5560" s="6">
        <v>-47501.34</v>
      </c>
      <c r="H5560" s="6">
        <v>-47501.3</v>
      </c>
      <c r="I5560" s="6">
        <v>-3.9999999993597157E-2</v>
      </c>
      <c r="J5560" s="6">
        <v>-34425</v>
      </c>
      <c r="K5560" s="6">
        <v>0</v>
      </c>
      <c r="L5560" s="6">
        <v>-34425</v>
      </c>
      <c r="M5560" s="6">
        <v>-34425</v>
      </c>
      <c r="N5560" s="6">
        <v>0</v>
      </c>
    </row>
    <row r="5561" spans="1:14" x14ac:dyDescent="0.25">
      <c r="A5561" s="5" t="s">
        <v>1753</v>
      </c>
      <c r="B5561" s="5" t="s">
        <v>1570</v>
      </c>
      <c r="C5561" s="5" t="s">
        <v>42</v>
      </c>
      <c r="D5561" s="5" t="s">
        <v>43</v>
      </c>
      <c r="E5561" s="6">
        <v>9497.39</v>
      </c>
      <c r="F5561" s="6">
        <v>6759.3491124260354</v>
      </c>
      <c r="G5561" s="6">
        <v>2738.040887573964</v>
      </c>
      <c r="H5561" s="6">
        <v>6853.98</v>
      </c>
      <c r="I5561" s="6">
        <v>2643.41</v>
      </c>
      <c r="J5561" s="6">
        <v>7981</v>
      </c>
      <c r="K5561" s="6">
        <v>5680.125246548323</v>
      </c>
      <c r="L5561" s="6">
        <v>2300.874753451677</v>
      </c>
      <c r="M5561" s="6">
        <v>5759.6469999999999</v>
      </c>
      <c r="N5561" s="6">
        <v>2221.3530000000001</v>
      </c>
    </row>
    <row r="5562" spans="1:14" x14ac:dyDescent="0.25">
      <c r="A5562" s="5" t="s">
        <v>1753</v>
      </c>
      <c r="B5562" s="5" t="s">
        <v>1571</v>
      </c>
      <c r="C5562" s="5" t="s">
        <v>42</v>
      </c>
      <c r="D5562" s="5" t="s">
        <v>43</v>
      </c>
      <c r="E5562" s="6">
        <v>32602.9</v>
      </c>
      <c r="F5562" s="6">
        <v>32414.581280788181</v>
      </c>
      <c r="G5562" s="6">
        <v>188.31871921182028</v>
      </c>
      <c r="H5562" s="6">
        <v>32900.800000000003</v>
      </c>
      <c r="I5562" s="6">
        <v>-297.90000000000146</v>
      </c>
      <c r="J5562" s="6">
        <v>34625</v>
      </c>
      <c r="K5562" s="6">
        <v>34425</v>
      </c>
      <c r="L5562" s="6">
        <v>200</v>
      </c>
      <c r="M5562" s="6">
        <v>34941.375</v>
      </c>
      <c r="N5562" s="6">
        <v>-316.375</v>
      </c>
    </row>
    <row r="5563" spans="1:14" x14ac:dyDescent="0.25">
      <c r="A5563" s="5" t="s">
        <v>1754</v>
      </c>
      <c r="B5563" s="5" t="s">
        <v>25</v>
      </c>
      <c r="C5563" s="5" t="s">
        <v>26</v>
      </c>
      <c r="D5563" s="5" t="s">
        <v>27</v>
      </c>
      <c r="E5563" s="6">
        <v>2526.85</v>
      </c>
      <c r="F5563" s="6">
        <v>0</v>
      </c>
      <c r="G5563" s="6">
        <v>2526.85</v>
      </c>
      <c r="H5563" s="6">
        <v>0</v>
      </c>
      <c r="I5563" s="6">
        <v>2526.85</v>
      </c>
      <c r="J5563" s="6">
        <v>0</v>
      </c>
      <c r="K5563" s="6">
        <v>0</v>
      </c>
      <c r="L5563" s="6">
        <v>0</v>
      </c>
      <c r="M5563" s="6">
        <v>0</v>
      </c>
      <c r="N5563" s="6">
        <v>0</v>
      </c>
    </row>
    <row r="5564" spans="1:14" x14ac:dyDescent="0.25">
      <c r="A5564" s="5" t="s">
        <v>1754</v>
      </c>
      <c r="B5564" s="5" t="s">
        <v>30</v>
      </c>
      <c r="C5564" s="5" t="s">
        <v>29</v>
      </c>
      <c r="D5564" s="5" t="s">
        <v>27</v>
      </c>
      <c r="E5564" s="6">
        <v>109.06</v>
      </c>
      <c r="F5564" s="6">
        <v>0</v>
      </c>
      <c r="G5564" s="6">
        <v>109.06</v>
      </c>
      <c r="H5564" s="6">
        <v>111.59</v>
      </c>
      <c r="I5564" s="6">
        <v>-2.5300000000000011</v>
      </c>
      <c r="J5564" s="6">
        <v>0</v>
      </c>
      <c r="K5564" s="6">
        <v>0</v>
      </c>
      <c r="L5564" s="6">
        <v>0</v>
      </c>
      <c r="M5564" s="6">
        <v>0</v>
      </c>
      <c r="N5564" s="6">
        <v>0</v>
      </c>
    </row>
    <row r="5565" spans="1:14" x14ac:dyDescent="0.25">
      <c r="A5565" s="5" t="s">
        <v>1754</v>
      </c>
      <c r="B5565" s="5" t="s">
        <v>31</v>
      </c>
      <c r="C5565" s="5" t="s">
        <v>29</v>
      </c>
      <c r="D5565" s="5" t="s">
        <v>27</v>
      </c>
      <c r="E5565" s="6">
        <v>489.14</v>
      </c>
      <c r="F5565" s="6">
        <v>0</v>
      </c>
      <c r="G5565" s="6">
        <v>489.14</v>
      </c>
      <c r="H5565" s="6">
        <v>500.49</v>
      </c>
      <c r="I5565" s="6">
        <v>-11.350000000000023</v>
      </c>
      <c r="J5565" s="6">
        <v>0</v>
      </c>
      <c r="K5565" s="6">
        <v>0</v>
      </c>
      <c r="L5565" s="6">
        <v>0</v>
      </c>
      <c r="M5565" s="6">
        <v>0</v>
      </c>
      <c r="N5565" s="6">
        <v>0</v>
      </c>
    </row>
    <row r="5566" spans="1:14" x14ac:dyDescent="0.25">
      <c r="A5566" s="5" t="s">
        <v>1754</v>
      </c>
      <c r="B5566" s="5" t="s">
        <v>32</v>
      </c>
      <c r="C5566" s="5" t="s">
        <v>33</v>
      </c>
      <c r="D5566" s="5" t="s">
        <v>27</v>
      </c>
      <c r="E5566" s="6">
        <v>1217.25</v>
      </c>
      <c r="F5566" s="6">
        <v>0</v>
      </c>
      <c r="G5566" s="6">
        <v>1217.25</v>
      </c>
      <c r="H5566" s="6">
        <v>1124.1300000000001</v>
      </c>
      <c r="I5566" s="6">
        <v>93.119999999999891</v>
      </c>
      <c r="J5566" s="6">
        <v>3</v>
      </c>
      <c r="K5566" s="6">
        <v>0</v>
      </c>
      <c r="L5566" s="6">
        <v>3</v>
      </c>
      <c r="M5566" s="6">
        <v>2.7709999999999999</v>
      </c>
      <c r="N5566" s="6">
        <v>0.22900000000000009</v>
      </c>
    </row>
    <row r="5567" spans="1:14" x14ac:dyDescent="0.25">
      <c r="A5567" s="5" t="s">
        <v>1754</v>
      </c>
      <c r="B5567" s="5" t="s">
        <v>28</v>
      </c>
      <c r="C5567" s="5" t="s">
        <v>29</v>
      </c>
      <c r="D5567" s="5" t="s">
        <v>27</v>
      </c>
      <c r="E5567" s="6">
        <v>3484.96</v>
      </c>
      <c r="F5567" s="6">
        <v>0</v>
      </c>
      <c r="G5567" s="6">
        <v>3484.96</v>
      </c>
      <c r="H5567" s="6">
        <v>3565.81</v>
      </c>
      <c r="I5567" s="6">
        <v>-80.849999999999909</v>
      </c>
      <c r="J5567" s="6">
        <v>0</v>
      </c>
      <c r="K5567" s="6">
        <v>0</v>
      </c>
      <c r="L5567" s="6">
        <v>0</v>
      </c>
      <c r="M5567" s="6">
        <v>0</v>
      </c>
      <c r="N5567" s="6">
        <v>0</v>
      </c>
    </row>
    <row r="5568" spans="1:14" x14ac:dyDescent="0.25">
      <c r="A5568" s="5" t="s">
        <v>1754</v>
      </c>
      <c r="B5568" s="5" t="s">
        <v>34</v>
      </c>
      <c r="C5568" s="5" t="s">
        <v>33</v>
      </c>
      <c r="D5568" s="5" t="s">
        <v>27</v>
      </c>
      <c r="E5568" s="6">
        <v>5442</v>
      </c>
      <c r="F5568" s="6">
        <v>0</v>
      </c>
      <c r="G5568" s="6">
        <v>5442</v>
      </c>
      <c r="H5568" s="6">
        <v>5025.7</v>
      </c>
      <c r="I5568" s="6">
        <v>416.30000000000018</v>
      </c>
      <c r="J5568" s="6">
        <v>3</v>
      </c>
      <c r="K5568" s="6">
        <v>0</v>
      </c>
      <c r="L5568" s="6">
        <v>3</v>
      </c>
      <c r="M5568" s="6">
        <v>2.7709999999999999</v>
      </c>
      <c r="N5568" s="6">
        <v>0.22900000000000009</v>
      </c>
    </row>
    <row r="5569" spans="1:14" x14ac:dyDescent="0.25">
      <c r="A5569" s="5" t="s">
        <v>1754</v>
      </c>
      <c r="B5569" s="5" t="s">
        <v>35</v>
      </c>
      <c r="C5569" s="5" t="s">
        <v>33</v>
      </c>
      <c r="D5569" s="5" t="s">
        <v>27</v>
      </c>
      <c r="E5569" s="6">
        <v>6408.99</v>
      </c>
      <c r="F5569" s="6">
        <v>0</v>
      </c>
      <c r="G5569" s="6">
        <v>6408.99</v>
      </c>
      <c r="H5569" s="6">
        <v>5918.55</v>
      </c>
      <c r="I5569" s="6">
        <v>490.4399999999996</v>
      </c>
      <c r="J5569" s="6">
        <v>63</v>
      </c>
      <c r="K5569" s="6">
        <v>0</v>
      </c>
      <c r="L5569" s="6">
        <v>63</v>
      </c>
      <c r="M5569" s="6">
        <v>58.179000000000002</v>
      </c>
      <c r="N5569" s="6">
        <v>4.820999999999998</v>
      </c>
    </row>
    <row r="5570" spans="1:14" x14ac:dyDescent="0.25">
      <c r="A5570" s="5" t="s">
        <v>1754</v>
      </c>
      <c r="B5570" s="5" t="s">
        <v>36</v>
      </c>
      <c r="C5570" s="5" t="s">
        <v>29</v>
      </c>
      <c r="D5570" s="5" t="s">
        <v>27</v>
      </c>
      <c r="E5570" s="6">
        <v>6285.9</v>
      </c>
      <c r="F5570" s="6">
        <v>0</v>
      </c>
      <c r="G5570" s="6">
        <v>6285.9</v>
      </c>
      <c r="H5570" s="6">
        <v>6431.73</v>
      </c>
      <c r="I5570" s="6">
        <v>-145.82999999999993</v>
      </c>
      <c r="J5570" s="6">
        <v>0</v>
      </c>
      <c r="K5570" s="6">
        <v>0</v>
      </c>
      <c r="L5570" s="6">
        <v>0</v>
      </c>
      <c r="M5570" s="6">
        <v>0</v>
      </c>
      <c r="N5570" s="6">
        <v>0</v>
      </c>
    </row>
    <row r="5571" spans="1:14" x14ac:dyDescent="0.25">
      <c r="A5571" s="5" t="s">
        <v>1754</v>
      </c>
      <c r="B5571" s="5" t="s">
        <v>37</v>
      </c>
      <c r="C5571" s="5" t="s">
        <v>29</v>
      </c>
      <c r="D5571" s="5" t="s">
        <v>27</v>
      </c>
      <c r="E5571" s="6">
        <v>13780.9</v>
      </c>
      <c r="F5571" s="6">
        <v>0</v>
      </c>
      <c r="G5571" s="6">
        <v>13780.9</v>
      </c>
      <c r="H5571" s="6">
        <v>14100.6</v>
      </c>
      <c r="I5571" s="6">
        <v>-319.70000000000073</v>
      </c>
      <c r="J5571" s="6">
        <v>0</v>
      </c>
      <c r="K5571" s="6">
        <v>0</v>
      </c>
      <c r="L5571" s="6">
        <v>0</v>
      </c>
      <c r="M5571" s="6">
        <v>0</v>
      </c>
      <c r="N5571" s="6">
        <v>0</v>
      </c>
    </row>
    <row r="5572" spans="1:14" x14ac:dyDescent="0.25">
      <c r="A5572" s="5" t="s">
        <v>1754</v>
      </c>
      <c r="B5572" s="5" t="s">
        <v>374</v>
      </c>
      <c r="C5572" s="5" t="s">
        <v>39</v>
      </c>
      <c r="D5572" s="5" t="s">
        <v>40</v>
      </c>
      <c r="E5572" s="6">
        <v>-371034.93</v>
      </c>
      <c r="F5572" s="6">
        <v>0</v>
      </c>
      <c r="G5572" s="6">
        <v>-371034.93</v>
      </c>
      <c r="H5572" s="6">
        <v>-371034.92</v>
      </c>
      <c r="I5572" s="6">
        <v>-1.0000000009313226E-2</v>
      </c>
      <c r="J5572" s="6">
        <v>-2022.4159999999999</v>
      </c>
      <c r="K5572" s="6">
        <v>0</v>
      </c>
      <c r="L5572" s="6">
        <v>-2022.4159999999999</v>
      </c>
      <c r="M5572" s="6">
        <v>-2022.4159999999999</v>
      </c>
      <c r="N5572" s="6">
        <v>0</v>
      </c>
    </row>
    <row r="5573" spans="1:14" x14ac:dyDescent="0.25">
      <c r="A5573" s="5" t="s">
        <v>1754</v>
      </c>
      <c r="B5573" s="5" t="s">
        <v>92</v>
      </c>
      <c r="C5573" s="5" t="s">
        <v>42</v>
      </c>
      <c r="D5573" s="5" t="s">
        <v>43</v>
      </c>
      <c r="E5573" s="6">
        <v>12.77</v>
      </c>
      <c r="F5573" s="6">
        <v>0</v>
      </c>
      <c r="G5573" s="6">
        <v>12.77</v>
      </c>
      <c r="H5573" s="6">
        <v>0</v>
      </c>
      <c r="I5573" s="6">
        <v>12.77</v>
      </c>
      <c r="J5573" s="6">
        <v>150</v>
      </c>
      <c r="K5573" s="6">
        <v>0</v>
      </c>
      <c r="L5573" s="6">
        <v>150</v>
      </c>
      <c r="M5573" s="6">
        <v>0</v>
      </c>
      <c r="N5573" s="6">
        <v>150</v>
      </c>
    </row>
    <row r="5574" spans="1:14" x14ac:dyDescent="0.25">
      <c r="A5574" s="5" t="s">
        <v>1754</v>
      </c>
      <c r="B5574" s="5" t="s">
        <v>375</v>
      </c>
      <c r="C5574" s="5" t="s">
        <v>42</v>
      </c>
      <c r="D5574" s="5" t="s">
        <v>43</v>
      </c>
      <c r="E5574" s="6">
        <v>1561.14</v>
      </c>
      <c r="F5574" s="6">
        <v>1546.423645320197</v>
      </c>
      <c r="G5574" s="6">
        <v>14.716354679803089</v>
      </c>
      <c r="H5574" s="6">
        <v>1569.62</v>
      </c>
      <c r="I5574" s="6">
        <v>-8.4799999999997908</v>
      </c>
      <c r="J5574" s="6">
        <v>24500</v>
      </c>
      <c r="K5574" s="6">
        <v>24268.992118226597</v>
      </c>
      <c r="L5574" s="6">
        <v>231.00788177340291</v>
      </c>
      <c r="M5574" s="6">
        <v>24633.026999999998</v>
      </c>
      <c r="N5574" s="6">
        <v>-133.02699999999822</v>
      </c>
    </row>
    <row r="5575" spans="1:14" x14ac:dyDescent="0.25">
      <c r="A5575" s="5" t="s">
        <v>1754</v>
      </c>
      <c r="B5575" s="5" t="s">
        <v>44</v>
      </c>
      <c r="C5575" s="5" t="s">
        <v>42</v>
      </c>
      <c r="D5575" s="5" t="s">
        <v>43</v>
      </c>
      <c r="E5575" s="6">
        <v>2097.9</v>
      </c>
      <c r="F5575" s="6">
        <v>2095.2238805970146</v>
      </c>
      <c r="G5575" s="6">
        <v>2.6761194029854778</v>
      </c>
      <c r="H5575" s="6">
        <v>2105.6999999999998</v>
      </c>
      <c r="I5575" s="6">
        <v>-7.7999999999997272</v>
      </c>
      <c r="J5575" s="6">
        <v>2025</v>
      </c>
      <c r="K5575" s="6">
        <v>2022.4159203980098</v>
      </c>
      <c r="L5575" s="6">
        <v>2.5840796019901973</v>
      </c>
      <c r="M5575" s="6">
        <v>2032.528</v>
      </c>
      <c r="N5575" s="6">
        <v>-7.52800000000002</v>
      </c>
    </row>
    <row r="5576" spans="1:14" x14ac:dyDescent="0.25">
      <c r="A5576" s="5" t="s">
        <v>1754</v>
      </c>
      <c r="B5576" s="5" t="s">
        <v>376</v>
      </c>
      <c r="C5576" s="5" t="s">
        <v>42</v>
      </c>
      <c r="D5576" s="5" t="s">
        <v>43</v>
      </c>
      <c r="E5576" s="6">
        <v>6036.31</v>
      </c>
      <c r="F5576" s="6">
        <v>5979.3990147783252</v>
      </c>
      <c r="G5576" s="6">
        <v>56.910985221675219</v>
      </c>
      <c r="H5576" s="6">
        <v>6069.09</v>
      </c>
      <c r="I5576" s="6">
        <v>-32.779999999999745</v>
      </c>
      <c r="J5576" s="6">
        <v>24500</v>
      </c>
      <c r="K5576" s="6">
        <v>24268.992118226597</v>
      </c>
      <c r="L5576" s="6">
        <v>231.00788177340291</v>
      </c>
      <c r="M5576" s="6">
        <v>24633.026999999998</v>
      </c>
      <c r="N5576" s="6">
        <v>-133.02699999999822</v>
      </c>
    </row>
    <row r="5577" spans="1:14" x14ac:dyDescent="0.25">
      <c r="A5577" s="5" t="s">
        <v>1754</v>
      </c>
      <c r="B5577" s="5" t="s">
        <v>500</v>
      </c>
      <c r="C5577" s="5" t="s">
        <v>42</v>
      </c>
      <c r="D5577" s="5" t="s">
        <v>43</v>
      </c>
      <c r="E5577" s="6">
        <v>7795.9</v>
      </c>
      <c r="F5577" s="6">
        <v>7722.3940886699511</v>
      </c>
      <c r="G5577" s="6">
        <v>73.505911330048548</v>
      </c>
      <c r="H5577" s="6">
        <v>7838.23</v>
      </c>
      <c r="I5577" s="6">
        <v>-42.329999999999927</v>
      </c>
      <c r="J5577" s="6">
        <v>24500</v>
      </c>
      <c r="K5577" s="6">
        <v>24268.992118226597</v>
      </c>
      <c r="L5577" s="6">
        <v>231.00788177340291</v>
      </c>
      <c r="M5577" s="6">
        <v>24633.026999999998</v>
      </c>
      <c r="N5577" s="6">
        <v>-133.02699999999822</v>
      </c>
    </row>
    <row r="5578" spans="1:14" x14ac:dyDescent="0.25">
      <c r="A5578" s="5" t="s">
        <v>1754</v>
      </c>
      <c r="B5578" s="5" t="s">
        <v>47</v>
      </c>
      <c r="C5578" s="5" t="s">
        <v>42</v>
      </c>
      <c r="D5578" s="5" t="s">
        <v>43</v>
      </c>
      <c r="E5578" s="6">
        <v>11510.25</v>
      </c>
      <c r="F5578" s="6">
        <v>11411.039215686274</v>
      </c>
      <c r="G5578" s="6">
        <v>99.210784313725526</v>
      </c>
      <c r="H5578" s="6">
        <v>11639.26</v>
      </c>
      <c r="I5578" s="6">
        <v>-129.01000000000022</v>
      </c>
      <c r="J5578" s="6">
        <v>24480</v>
      </c>
      <c r="K5578" s="6">
        <v>24268.992156862743</v>
      </c>
      <c r="L5578" s="6">
        <v>211.00784313725671</v>
      </c>
      <c r="M5578" s="6">
        <v>24754.371999999999</v>
      </c>
      <c r="N5578" s="6">
        <v>-274.37199999999939</v>
      </c>
    </row>
    <row r="5579" spans="1:14" x14ac:dyDescent="0.25">
      <c r="A5579" s="5" t="s">
        <v>1754</v>
      </c>
      <c r="B5579" s="5" t="s">
        <v>272</v>
      </c>
      <c r="C5579" s="5" t="s">
        <v>42</v>
      </c>
      <c r="D5579" s="5" t="s">
        <v>43</v>
      </c>
      <c r="E5579" s="6">
        <v>23896.17</v>
      </c>
      <c r="F5579" s="6">
        <v>22940.512315270935</v>
      </c>
      <c r="G5579" s="6">
        <v>955.65768472906348</v>
      </c>
      <c r="H5579" s="6">
        <v>23284.62</v>
      </c>
      <c r="I5579" s="6">
        <v>611.54999999999927</v>
      </c>
      <c r="J5579" s="6">
        <v>25280</v>
      </c>
      <c r="K5579" s="6">
        <v>24268.992118226597</v>
      </c>
      <c r="L5579" s="6">
        <v>1011.0078817734029</v>
      </c>
      <c r="M5579" s="6">
        <v>24633.026999999998</v>
      </c>
      <c r="N5579" s="6">
        <v>646.97300000000178</v>
      </c>
    </row>
    <row r="5580" spans="1:14" x14ac:dyDescent="0.25">
      <c r="A5580" s="5" t="s">
        <v>1754</v>
      </c>
      <c r="B5580" s="5" t="s">
        <v>378</v>
      </c>
      <c r="C5580" s="5" t="s">
        <v>42</v>
      </c>
      <c r="D5580" s="5" t="s">
        <v>43</v>
      </c>
      <c r="E5580" s="6">
        <v>24318.25</v>
      </c>
      <c r="F5580" s="6">
        <v>24167.871921182264</v>
      </c>
      <c r="G5580" s="6">
        <v>150.37807881773551</v>
      </c>
      <c r="H5580" s="6">
        <v>24530.39</v>
      </c>
      <c r="I5580" s="6">
        <v>-212.13999999999942</v>
      </c>
      <c r="J5580" s="6">
        <v>2035</v>
      </c>
      <c r="K5580" s="6">
        <v>2022.415763546798</v>
      </c>
      <c r="L5580" s="6">
        <v>12.584236453202038</v>
      </c>
      <c r="M5580" s="6">
        <v>2052.752</v>
      </c>
      <c r="N5580" s="6">
        <v>-17.751999999999953</v>
      </c>
    </row>
    <row r="5581" spans="1:14" x14ac:dyDescent="0.25">
      <c r="A5581" s="5" t="s">
        <v>1754</v>
      </c>
      <c r="B5581" s="5" t="s">
        <v>1364</v>
      </c>
      <c r="C5581" s="5" t="s">
        <v>42</v>
      </c>
      <c r="D5581" s="5" t="s">
        <v>43</v>
      </c>
      <c r="E5581" s="6">
        <v>25352.6</v>
      </c>
      <c r="F5581" s="6">
        <v>25247.5223880597</v>
      </c>
      <c r="G5581" s="6">
        <v>105.07761194029808</v>
      </c>
      <c r="H5581" s="6">
        <v>25373.759999999998</v>
      </c>
      <c r="I5581" s="6">
        <v>-21.159999999999854</v>
      </c>
      <c r="J5581" s="6">
        <v>24370</v>
      </c>
      <c r="K5581" s="6">
        <v>24268.992039800996</v>
      </c>
      <c r="L5581" s="6">
        <v>101.00796019900372</v>
      </c>
      <c r="M5581" s="6">
        <v>24390.337</v>
      </c>
      <c r="N5581" s="6">
        <v>-20.336999999999534</v>
      </c>
    </row>
    <row r="5582" spans="1:14" x14ac:dyDescent="0.25">
      <c r="A5582" s="5" t="s">
        <v>1754</v>
      </c>
      <c r="B5582" s="5" t="s">
        <v>103</v>
      </c>
      <c r="C5582" s="5" t="s">
        <v>42</v>
      </c>
      <c r="D5582" s="5" t="s">
        <v>43</v>
      </c>
      <c r="E5582" s="6">
        <v>122240.83</v>
      </c>
      <c r="F5582" s="6">
        <v>121719.18811881189</v>
      </c>
      <c r="G5582" s="6">
        <v>521.6418811881158</v>
      </c>
      <c r="H5582" s="6">
        <v>122936.38</v>
      </c>
      <c r="I5582" s="6">
        <v>-695.55000000000291</v>
      </c>
      <c r="J5582" s="6">
        <v>24373</v>
      </c>
      <c r="K5582" s="6">
        <v>24268.992079207921</v>
      </c>
      <c r="L5582" s="6">
        <v>104.00792079207895</v>
      </c>
      <c r="M5582" s="6">
        <v>24511.682000000001</v>
      </c>
      <c r="N5582" s="6">
        <v>-138.6820000000007</v>
      </c>
    </row>
    <row r="5583" spans="1:14" x14ac:dyDescent="0.25">
      <c r="A5583" s="5" t="s">
        <v>1754</v>
      </c>
      <c r="B5583" s="5" t="s">
        <v>379</v>
      </c>
      <c r="C5583" s="5" t="s">
        <v>42</v>
      </c>
      <c r="D5583" s="5" t="s">
        <v>53</v>
      </c>
      <c r="E5583" s="6">
        <v>105242.42</v>
      </c>
      <c r="F5583" s="6">
        <v>107148.20895522388</v>
      </c>
      <c r="G5583" s="6">
        <v>-1905.7889552238776</v>
      </c>
      <c r="H5583" s="6">
        <v>107683.95</v>
      </c>
      <c r="I5583" s="6">
        <v>-2441.5299999999988</v>
      </c>
      <c r="J5583" s="6">
        <v>17878</v>
      </c>
      <c r="K5583" s="6">
        <v>18201.744278606966</v>
      </c>
      <c r="L5583" s="6">
        <v>-323.74427860696596</v>
      </c>
      <c r="M5583" s="6">
        <v>18292.753000000001</v>
      </c>
      <c r="N5583" s="6">
        <v>-414.75300000000061</v>
      </c>
    </row>
    <row r="5584" spans="1:14" x14ac:dyDescent="0.25">
      <c r="A5584" s="5" t="s">
        <v>1754</v>
      </c>
      <c r="B5584" s="5" t="s">
        <v>54</v>
      </c>
      <c r="C5584" s="5" t="s">
        <v>42</v>
      </c>
      <c r="D5584" s="5" t="s">
        <v>55</v>
      </c>
      <c r="E5584" s="6">
        <v>1225.3399999999999</v>
      </c>
      <c r="F5584" s="6">
        <v>1201.313725490196</v>
      </c>
      <c r="G5584" s="6">
        <v>24.026274509803898</v>
      </c>
      <c r="H5584" s="6">
        <v>1225.3399999999999</v>
      </c>
      <c r="I5584" s="6">
        <v>0</v>
      </c>
      <c r="J5584" s="6">
        <v>222.78899999999999</v>
      </c>
      <c r="K5584" s="6">
        <v>218.4205882352941</v>
      </c>
      <c r="L5584" s="6">
        <v>4.3684117647058827</v>
      </c>
      <c r="M5584" s="6">
        <v>222.78899999999999</v>
      </c>
      <c r="N5584" s="6">
        <v>0</v>
      </c>
    </row>
    <row r="5585" spans="1:14" x14ac:dyDescent="0.25">
      <c r="A5585" s="5" t="s">
        <v>1755</v>
      </c>
      <c r="B5585" s="5" t="s">
        <v>25</v>
      </c>
      <c r="C5585" s="5" t="s">
        <v>26</v>
      </c>
      <c r="D5585" s="5" t="s">
        <v>27</v>
      </c>
      <c r="E5585" s="6">
        <v>-3545.89</v>
      </c>
      <c r="F5585" s="6">
        <v>0</v>
      </c>
      <c r="G5585" s="6">
        <v>-3545.89</v>
      </c>
      <c r="H5585" s="6">
        <v>0</v>
      </c>
      <c r="I5585" s="6">
        <v>-3545.89</v>
      </c>
      <c r="J5585" s="6">
        <v>0</v>
      </c>
      <c r="K5585" s="6">
        <v>0</v>
      </c>
      <c r="L5585" s="6">
        <v>0</v>
      </c>
      <c r="M5585" s="6">
        <v>0</v>
      </c>
      <c r="N5585" s="6">
        <v>0</v>
      </c>
    </row>
    <row r="5586" spans="1:14" x14ac:dyDescent="0.25">
      <c r="A5586" s="5" t="s">
        <v>1755</v>
      </c>
      <c r="B5586" s="5" t="s">
        <v>258</v>
      </c>
      <c r="C5586" s="5" t="s">
        <v>33</v>
      </c>
      <c r="D5586" s="5" t="s">
        <v>27</v>
      </c>
      <c r="E5586" s="6">
        <v>47.9</v>
      </c>
      <c r="F5586" s="6">
        <v>0</v>
      </c>
      <c r="G5586" s="6">
        <v>47.9</v>
      </c>
      <c r="H5586" s="6">
        <v>37.04</v>
      </c>
      <c r="I5586" s="6">
        <v>10.86</v>
      </c>
      <c r="J5586" s="6">
        <v>4.08</v>
      </c>
      <c r="K5586" s="6">
        <v>0</v>
      </c>
      <c r="L5586" s="6">
        <v>4.08</v>
      </c>
      <c r="M5586" s="6">
        <v>3.1560000000000001</v>
      </c>
      <c r="N5586" s="6">
        <v>0.92399999999999993</v>
      </c>
    </row>
    <row r="5587" spans="1:14" x14ac:dyDescent="0.25">
      <c r="A5587" s="5" t="s">
        <v>1755</v>
      </c>
      <c r="B5587" s="5" t="s">
        <v>259</v>
      </c>
      <c r="C5587" s="5" t="s">
        <v>33</v>
      </c>
      <c r="D5587" s="5" t="s">
        <v>27</v>
      </c>
      <c r="E5587" s="6">
        <v>122.97</v>
      </c>
      <c r="F5587" s="6">
        <v>0</v>
      </c>
      <c r="G5587" s="6">
        <v>122.97</v>
      </c>
      <c r="H5587" s="6">
        <v>95.11</v>
      </c>
      <c r="I5587" s="6">
        <v>27.86</v>
      </c>
      <c r="J5587" s="6">
        <v>4.08</v>
      </c>
      <c r="K5587" s="6">
        <v>0</v>
      </c>
      <c r="L5587" s="6">
        <v>4.08</v>
      </c>
      <c r="M5587" s="6">
        <v>3.1560000000000001</v>
      </c>
      <c r="N5587" s="6">
        <v>0.92399999999999993</v>
      </c>
    </row>
    <row r="5588" spans="1:14" x14ac:dyDescent="0.25">
      <c r="A5588" s="5" t="s">
        <v>1755</v>
      </c>
      <c r="B5588" s="5" t="s">
        <v>260</v>
      </c>
      <c r="C5588" s="5" t="s">
        <v>33</v>
      </c>
      <c r="D5588" s="5" t="s">
        <v>27</v>
      </c>
      <c r="E5588" s="6">
        <v>4098.3599999999997</v>
      </c>
      <c r="F5588" s="6">
        <v>0</v>
      </c>
      <c r="G5588" s="6">
        <v>4098.3599999999997</v>
      </c>
      <c r="H5588" s="6">
        <v>3168.98</v>
      </c>
      <c r="I5588" s="6">
        <v>929.37999999999965</v>
      </c>
      <c r="J5588" s="6">
        <v>40.799999999999997</v>
      </c>
      <c r="K5588" s="6">
        <v>0</v>
      </c>
      <c r="L5588" s="6">
        <v>40.799999999999997</v>
      </c>
      <c r="M5588" s="6">
        <v>31.547999999999998</v>
      </c>
      <c r="N5588" s="6">
        <v>9.2519999999999989</v>
      </c>
    </row>
    <row r="5589" spans="1:14" x14ac:dyDescent="0.25">
      <c r="A5589" s="5" t="s">
        <v>1755</v>
      </c>
      <c r="B5589" s="5" t="s">
        <v>1516</v>
      </c>
      <c r="C5589" s="5" t="s">
        <v>39</v>
      </c>
      <c r="D5589" s="5" t="s">
        <v>43</v>
      </c>
      <c r="E5589" s="6">
        <v>-20242.400000000001</v>
      </c>
      <c r="F5589" s="6">
        <v>0</v>
      </c>
      <c r="G5589" s="6">
        <v>-20242.400000000001</v>
      </c>
      <c r="H5589" s="6">
        <v>-20242.38</v>
      </c>
      <c r="I5589" s="6">
        <v>-2.0000000000436557E-2</v>
      </c>
      <c r="J5589" s="6">
        <v>-14670</v>
      </c>
      <c r="K5589" s="6">
        <v>0</v>
      </c>
      <c r="L5589" s="6">
        <v>-14670</v>
      </c>
      <c r="M5589" s="6">
        <v>-14670</v>
      </c>
      <c r="N5589" s="6">
        <v>0</v>
      </c>
    </row>
    <row r="5590" spans="1:14" x14ac:dyDescent="0.25">
      <c r="A5590" s="5" t="s">
        <v>1755</v>
      </c>
      <c r="B5590" s="5" t="s">
        <v>1563</v>
      </c>
      <c r="C5590" s="5" t="s">
        <v>42</v>
      </c>
      <c r="D5590" s="5" t="s">
        <v>43</v>
      </c>
      <c r="E5590" s="6">
        <v>2880.99</v>
      </c>
      <c r="F5590" s="6">
        <v>2880.4536489151874</v>
      </c>
      <c r="G5590" s="6">
        <v>0.53635108481239513</v>
      </c>
      <c r="H5590" s="6">
        <v>2920.78</v>
      </c>
      <c r="I5590" s="6">
        <v>-39.790000000000418</v>
      </c>
      <c r="J5590" s="6">
        <v>2421</v>
      </c>
      <c r="K5590" s="6">
        <v>2420.5502958579882</v>
      </c>
      <c r="L5590" s="6">
        <v>0.44970414201179665</v>
      </c>
      <c r="M5590" s="6">
        <v>2454.4380000000001</v>
      </c>
      <c r="N5590" s="6">
        <v>-33.438000000000102</v>
      </c>
    </row>
    <row r="5591" spans="1:14" x14ac:dyDescent="0.25">
      <c r="A5591" s="5" t="s">
        <v>1755</v>
      </c>
      <c r="B5591" s="5" t="s">
        <v>1564</v>
      </c>
      <c r="C5591" s="5" t="s">
        <v>42</v>
      </c>
      <c r="D5591" s="5" t="s">
        <v>43</v>
      </c>
      <c r="E5591" s="6">
        <v>16638.07</v>
      </c>
      <c r="F5591" s="6">
        <v>13813.270935960591</v>
      </c>
      <c r="G5591" s="6">
        <v>2824.7990640394091</v>
      </c>
      <c r="H5591" s="6">
        <v>14020.47</v>
      </c>
      <c r="I5591" s="6">
        <v>2617.6000000000004</v>
      </c>
      <c r="J5591" s="6">
        <v>17670</v>
      </c>
      <c r="K5591" s="6">
        <v>14670</v>
      </c>
      <c r="L5591" s="6">
        <v>3000</v>
      </c>
      <c r="M5591" s="6">
        <v>14890.05</v>
      </c>
      <c r="N5591" s="6">
        <v>2779.9500000000007</v>
      </c>
    </row>
    <row r="5592" spans="1:14" x14ac:dyDescent="0.25">
      <c r="A5592" s="5" t="s">
        <v>1756</v>
      </c>
      <c r="B5592" s="5" t="s">
        <v>25</v>
      </c>
      <c r="C5592" s="5" t="s">
        <v>26</v>
      </c>
      <c r="D5592" s="5" t="s">
        <v>27</v>
      </c>
      <c r="E5592" s="6">
        <v>76.430000000000007</v>
      </c>
      <c r="F5592" s="6">
        <v>0</v>
      </c>
      <c r="G5592" s="6">
        <v>76.430000000000007</v>
      </c>
      <c r="H5592" s="6">
        <v>0</v>
      </c>
      <c r="I5592" s="6">
        <v>76.430000000000007</v>
      </c>
      <c r="J5592" s="6">
        <v>0</v>
      </c>
      <c r="K5592" s="6">
        <v>0</v>
      </c>
      <c r="L5592" s="6">
        <v>0</v>
      </c>
      <c r="M5592" s="6">
        <v>0</v>
      </c>
      <c r="N5592" s="6">
        <v>0</v>
      </c>
    </row>
    <row r="5593" spans="1:14" x14ac:dyDescent="0.25">
      <c r="A5593" s="5" t="s">
        <v>1756</v>
      </c>
      <c r="B5593" s="5" t="s">
        <v>30</v>
      </c>
      <c r="C5593" s="5" t="s">
        <v>29</v>
      </c>
      <c r="D5593" s="5" t="s">
        <v>27</v>
      </c>
      <c r="E5593" s="6">
        <v>10.57</v>
      </c>
      <c r="F5593" s="6">
        <v>0</v>
      </c>
      <c r="G5593" s="6">
        <v>10.57</v>
      </c>
      <c r="H5593" s="6">
        <v>10.63</v>
      </c>
      <c r="I5593" s="6">
        <v>-6.0000000000000497E-2</v>
      </c>
      <c r="J5593" s="6">
        <v>0</v>
      </c>
      <c r="K5593" s="6">
        <v>0</v>
      </c>
      <c r="L5593" s="6">
        <v>0</v>
      </c>
      <c r="M5593" s="6">
        <v>0</v>
      </c>
      <c r="N5593" s="6">
        <v>0</v>
      </c>
    </row>
    <row r="5594" spans="1:14" x14ac:dyDescent="0.25">
      <c r="A5594" s="5" t="s">
        <v>1756</v>
      </c>
      <c r="B5594" s="5" t="s">
        <v>31</v>
      </c>
      <c r="C5594" s="5" t="s">
        <v>29</v>
      </c>
      <c r="D5594" s="5" t="s">
        <v>27</v>
      </c>
      <c r="E5594" s="6">
        <v>47.39</v>
      </c>
      <c r="F5594" s="6">
        <v>0</v>
      </c>
      <c r="G5594" s="6">
        <v>47.39</v>
      </c>
      <c r="H5594" s="6">
        <v>47.69</v>
      </c>
      <c r="I5594" s="6">
        <v>-0.29999999999999716</v>
      </c>
      <c r="J5594" s="6">
        <v>0</v>
      </c>
      <c r="K5594" s="6">
        <v>0</v>
      </c>
      <c r="L5594" s="6">
        <v>0</v>
      </c>
      <c r="M5594" s="6">
        <v>0</v>
      </c>
      <c r="N5594" s="6">
        <v>0</v>
      </c>
    </row>
    <row r="5595" spans="1:14" x14ac:dyDescent="0.25">
      <c r="A5595" s="5" t="s">
        <v>1756</v>
      </c>
      <c r="B5595" s="5" t="s">
        <v>32</v>
      </c>
      <c r="C5595" s="5" t="s">
        <v>33</v>
      </c>
      <c r="D5595" s="5" t="s">
        <v>27</v>
      </c>
      <c r="E5595" s="6">
        <v>155.81</v>
      </c>
      <c r="F5595" s="6">
        <v>0</v>
      </c>
      <c r="G5595" s="6">
        <v>155.81</v>
      </c>
      <c r="H5595" s="6">
        <v>155.61000000000001</v>
      </c>
      <c r="I5595" s="6">
        <v>0.19999999999998863</v>
      </c>
      <c r="J5595" s="6">
        <v>0.38400000000000001</v>
      </c>
      <c r="K5595" s="6">
        <v>0</v>
      </c>
      <c r="L5595" s="6">
        <v>0.38400000000000001</v>
      </c>
      <c r="M5595" s="6">
        <v>0.38400000000000001</v>
      </c>
      <c r="N5595" s="6">
        <v>0</v>
      </c>
    </row>
    <row r="5596" spans="1:14" x14ac:dyDescent="0.25">
      <c r="A5596" s="5" t="s">
        <v>1756</v>
      </c>
      <c r="B5596" s="5" t="s">
        <v>28</v>
      </c>
      <c r="C5596" s="5" t="s">
        <v>29</v>
      </c>
      <c r="D5596" s="5" t="s">
        <v>27</v>
      </c>
      <c r="E5596" s="6">
        <v>337.62</v>
      </c>
      <c r="F5596" s="6">
        <v>0</v>
      </c>
      <c r="G5596" s="6">
        <v>337.62</v>
      </c>
      <c r="H5596" s="6">
        <v>339.76</v>
      </c>
      <c r="I5596" s="6">
        <v>-2.1399999999999864</v>
      </c>
      <c r="J5596" s="6">
        <v>0</v>
      </c>
      <c r="K5596" s="6">
        <v>0</v>
      </c>
      <c r="L5596" s="6">
        <v>0</v>
      </c>
      <c r="M5596" s="6">
        <v>0</v>
      </c>
      <c r="N5596" s="6">
        <v>0</v>
      </c>
    </row>
    <row r="5597" spans="1:14" x14ac:dyDescent="0.25">
      <c r="A5597" s="5" t="s">
        <v>1756</v>
      </c>
      <c r="B5597" s="5" t="s">
        <v>36</v>
      </c>
      <c r="C5597" s="5" t="s">
        <v>29</v>
      </c>
      <c r="D5597" s="5" t="s">
        <v>27</v>
      </c>
      <c r="E5597" s="6">
        <v>608.97</v>
      </c>
      <c r="F5597" s="6">
        <v>0</v>
      </c>
      <c r="G5597" s="6">
        <v>608.97</v>
      </c>
      <c r="H5597" s="6">
        <v>612.84</v>
      </c>
      <c r="I5597" s="6">
        <v>-3.8700000000000045</v>
      </c>
      <c r="J5597" s="6">
        <v>0</v>
      </c>
      <c r="K5597" s="6">
        <v>0</v>
      </c>
      <c r="L5597" s="6">
        <v>0</v>
      </c>
      <c r="M5597" s="6">
        <v>0</v>
      </c>
      <c r="N5597" s="6">
        <v>0</v>
      </c>
    </row>
    <row r="5598" spans="1:14" x14ac:dyDescent="0.25">
      <c r="A5598" s="5" t="s">
        <v>1756</v>
      </c>
      <c r="B5598" s="5" t="s">
        <v>34</v>
      </c>
      <c r="C5598" s="5" t="s">
        <v>33</v>
      </c>
      <c r="D5598" s="5" t="s">
        <v>27</v>
      </c>
      <c r="E5598" s="6">
        <v>696.58</v>
      </c>
      <c r="F5598" s="6">
        <v>0</v>
      </c>
      <c r="G5598" s="6">
        <v>696.58</v>
      </c>
      <c r="H5598" s="6">
        <v>695.67</v>
      </c>
      <c r="I5598" s="6">
        <v>0.91000000000008185</v>
      </c>
      <c r="J5598" s="6">
        <v>0.38400000000000001</v>
      </c>
      <c r="K5598" s="6">
        <v>0</v>
      </c>
      <c r="L5598" s="6">
        <v>0.38400000000000001</v>
      </c>
      <c r="M5598" s="6">
        <v>0.38400000000000001</v>
      </c>
      <c r="N5598" s="6">
        <v>0</v>
      </c>
    </row>
    <row r="5599" spans="1:14" x14ac:dyDescent="0.25">
      <c r="A5599" s="5" t="s">
        <v>1756</v>
      </c>
      <c r="B5599" s="5" t="s">
        <v>35</v>
      </c>
      <c r="C5599" s="5" t="s">
        <v>33</v>
      </c>
      <c r="D5599" s="5" t="s">
        <v>27</v>
      </c>
      <c r="E5599" s="6">
        <v>819.23</v>
      </c>
      <c r="F5599" s="6">
        <v>0</v>
      </c>
      <c r="G5599" s="6">
        <v>819.23</v>
      </c>
      <c r="H5599" s="6">
        <v>819.28</v>
      </c>
      <c r="I5599" s="6">
        <v>-4.9999999999954525E-2</v>
      </c>
      <c r="J5599" s="6">
        <v>8.0530000000000008</v>
      </c>
      <c r="K5599" s="6">
        <v>0</v>
      </c>
      <c r="L5599" s="6">
        <v>8.0530000000000008</v>
      </c>
      <c r="M5599" s="6">
        <v>8.0530000000000008</v>
      </c>
      <c r="N5599" s="6">
        <v>0</v>
      </c>
    </row>
    <row r="5600" spans="1:14" x14ac:dyDescent="0.25">
      <c r="A5600" s="5" t="s">
        <v>1756</v>
      </c>
      <c r="B5600" s="5" t="s">
        <v>37</v>
      </c>
      <c r="C5600" s="5" t="s">
        <v>29</v>
      </c>
      <c r="D5600" s="5" t="s">
        <v>27</v>
      </c>
      <c r="E5600" s="6">
        <v>1335.08</v>
      </c>
      <c r="F5600" s="6">
        <v>0</v>
      </c>
      <c r="G5600" s="6">
        <v>1335.08</v>
      </c>
      <c r="H5600" s="6">
        <v>1343.56</v>
      </c>
      <c r="I5600" s="6">
        <v>-8.4800000000000182</v>
      </c>
      <c r="J5600" s="6">
        <v>0</v>
      </c>
      <c r="K5600" s="6">
        <v>0</v>
      </c>
      <c r="L5600" s="6">
        <v>0</v>
      </c>
      <c r="M5600" s="6">
        <v>0</v>
      </c>
      <c r="N5600" s="6">
        <v>0</v>
      </c>
    </row>
    <row r="5601" spans="1:14" x14ac:dyDescent="0.25">
      <c r="A5601" s="5" t="s">
        <v>1756</v>
      </c>
      <c r="B5601" s="5" t="s">
        <v>91</v>
      </c>
      <c r="C5601" s="5" t="s">
        <v>39</v>
      </c>
      <c r="D5601" s="5" t="s">
        <v>40</v>
      </c>
      <c r="E5601" s="6">
        <v>-38704.959999999999</v>
      </c>
      <c r="F5601" s="6">
        <v>0</v>
      </c>
      <c r="G5601" s="6">
        <v>-38704.959999999999</v>
      </c>
      <c r="H5601" s="6">
        <v>-38704.949999999997</v>
      </c>
      <c r="I5601" s="6">
        <v>-1.0000000002037268E-2</v>
      </c>
      <c r="J5601" s="6">
        <v>-383.5</v>
      </c>
      <c r="K5601" s="6">
        <v>0</v>
      </c>
      <c r="L5601" s="6">
        <v>-383.5</v>
      </c>
      <c r="M5601" s="6">
        <v>-383.5</v>
      </c>
      <c r="N5601" s="6">
        <v>0</v>
      </c>
    </row>
    <row r="5602" spans="1:14" x14ac:dyDescent="0.25">
      <c r="A5602" s="5" t="s">
        <v>1756</v>
      </c>
      <c r="B5602" s="5" t="s">
        <v>92</v>
      </c>
      <c r="C5602" s="5" t="s">
        <v>42</v>
      </c>
      <c r="D5602" s="5" t="s">
        <v>43</v>
      </c>
      <c r="E5602" s="6">
        <v>34.049999999999997</v>
      </c>
      <c r="F5602" s="6">
        <v>32.643564356435647</v>
      </c>
      <c r="G5602" s="6">
        <v>1.4064356435643504</v>
      </c>
      <c r="H5602" s="6">
        <v>32.97</v>
      </c>
      <c r="I5602" s="6">
        <v>1.0799999999999983</v>
      </c>
      <c r="J5602" s="6">
        <v>400</v>
      </c>
      <c r="K5602" s="6">
        <v>383.5</v>
      </c>
      <c r="L5602" s="6">
        <v>16.5</v>
      </c>
      <c r="M5602" s="6">
        <v>387.33499999999998</v>
      </c>
      <c r="N5602" s="6">
        <v>12.66500000000002</v>
      </c>
    </row>
    <row r="5603" spans="1:14" x14ac:dyDescent="0.25">
      <c r="A5603" s="5" t="s">
        <v>1756</v>
      </c>
      <c r="B5603" s="5" t="s">
        <v>93</v>
      </c>
      <c r="C5603" s="5" t="s">
        <v>42</v>
      </c>
      <c r="D5603" s="5" t="s">
        <v>43</v>
      </c>
      <c r="E5603" s="6">
        <v>142.76</v>
      </c>
      <c r="F5603" s="6">
        <v>139.78325123152709</v>
      </c>
      <c r="G5603" s="6">
        <v>2.9767487684729019</v>
      </c>
      <c r="H5603" s="6">
        <v>141.88</v>
      </c>
      <c r="I5603" s="6">
        <v>0.87999999999999545</v>
      </c>
      <c r="J5603" s="6">
        <v>2350</v>
      </c>
      <c r="K5603" s="6">
        <v>2301</v>
      </c>
      <c r="L5603" s="6">
        <v>49</v>
      </c>
      <c r="M5603" s="6">
        <v>2335.5149999999999</v>
      </c>
      <c r="N5603" s="6">
        <v>14.485000000000127</v>
      </c>
    </row>
    <row r="5604" spans="1:14" x14ac:dyDescent="0.25">
      <c r="A5604" s="5" t="s">
        <v>1756</v>
      </c>
      <c r="B5604" s="5" t="s">
        <v>94</v>
      </c>
      <c r="C5604" s="5" t="s">
        <v>42</v>
      </c>
      <c r="D5604" s="5" t="s">
        <v>43</v>
      </c>
      <c r="E5604" s="6">
        <v>199.04</v>
      </c>
      <c r="F5604" s="6">
        <v>198.26865671641792</v>
      </c>
      <c r="G5604" s="6">
        <v>0.77134328358206972</v>
      </c>
      <c r="H5604" s="6">
        <v>199.26</v>
      </c>
      <c r="I5604" s="6">
        <v>-0.21999999999999886</v>
      </c>
      <c r="J5604" s="6">
        <v>385</v>
      </c>
      <c r="K5604" s="6">
        <v>383.50049751243785</v>
      </c>
      <c r="L5604" s="6">
        <v>1.4995024875621539</v>
      </c>
      <c r="M5604" s="6">
        <v>385.41800000000001</v>
      </c>
      <c r="N5604" s="6">
        <v>-0.41800000000000637</v>
      </c>
    </row>
    <row r="5605" spans="1:14" x14ac:dyDescent="0.25">
      <c r="A5605" s="5" t="s">
        <v>1756</v>
      </c>
      <c r="B5605" s="5" t="s">
        <v>45</v>
      </c>
      <c r="C5605" s="5" t="s">
        <v>42</v>
      </c>
      <c r="D5605" s="5" t="s">
        <v>43</v>
      </c>
      <c r="E5605" s="6">
        <v>641.80999999999995</v>
      </c>
      <c r="F5605" s="6">
        <v>628.42364532019701</v>
      </c>
      <c r="G5605" s="6">
        <v>13.386354679802935</v>
      </c>
      <c r="H5605" s="6">
        <v>637.85</v>
      </c>
      <c r="I5605" s="6">
        <v>3.9599999999999227</v>
      </c>
      <c r="J5605" s="6">
        <v>2350</v>
      </c>
      <c r="K5605" s="6">
        <v>2301</v>
      </c>
      <c r="L5605" s="6">
        <v>49</v>
      </c>
      <c r="M5605" s="6">
        <v>2335.5149999999999</v>
      </c>
      <c r="N5605" s="6">
        <v>14.485000000000127</v>
      </c>
    </row>
    <row r="5606" spans="1:14" x14ac:dyDescent="0.25">
      <c r="A5606" s="5" t="s">
        <v>1756</v>
      </c>
      <c r="B5606" s="5" t="s">
        <v>46</v>
      </c>
      <c r="C5606" s="5" t="s">
        <v>42</v>
      </c>
      <c r="D5606" s="5" t="s">
        <v>43</v>
      </c>
      <c r="E5606" s="6">
        <v>775.99</v>
      </c>
      <c r="F5606" s="6">
        <v>759.81280788177344</v>
      </c>
      <c r="G5606" s="6">
        <v>16.177192118226571</v>
      </c>
      <c r="H5606" s="6">
        <v>771.21</v>
      </c>
      <c r="I5606" s="6">
        <v>4.7799999999999727</v>
      </c>
      <c r="J5606" s="6">
        <v>2350</v>
      </c>
      <c r="K5606" s="6">
        <v>2301</v>
      </c>
      <c r="L5606" s="6">
        <v>49</v>
      </c>
      <c r="M5606" s="6">
        <v>2335.5149999999999</v>
      </c>
      <c r="N5606" s="6">
        <v>14.485000000000127</v>
      </c>
    </row>
    <row r="5607" spans="1:14" x14ac:dyDescent="0.25">
      <c r="A5607" s="5" t="s">
        <v>1756</v>
      </c>
      <c r="B5607" s="5" t="s">
        <v>47</v>
      </c>
      <c r="C5607" s="5" t="s">
        <v>42</v>
      </c>
      <c r="D5607" s="5" t="s">
        <v>43</v>
      </c>
      <c r="E5607" s="6">
        <v>1102.1300000000001</v>
      </c>
      <c r="F5607" s="6">
        <v>1081.9117647058824</v>
      </c>
      <c r="G5607" s="6">
        <v>20.218235294117676</v>
      </c>
      <c r="H5607" s="6">
        <v>1103.55</v>
      </c>
      <c r="I5607" s="6">
        <v>-1.4199999999998454</v>
      </c>
      <c r="J5607" s="6">
        <v>2344</v>
      </c>
      <c r="K5607" s="6">
        <v>2301</v>
      </c>
      <c r="L5607" s="6">
        <v>43</v>
      </c>
      <c r="M5607" s="6">
        <v>2347.02</v>
      </c>
      <c r="N5607" s="6">
        <v>-3.0199999999999818</v>
      </c>
    </row>
    <row r="5608" spans="1:14" x14ac:dyDescent="0.25">
      <c r="A5608" s="5" t="s">
        <v>1756</v>
      </c>
      <c r="B5608" s="5" t="s">
        <v>1364</v>
      </c>
      <c r="C5608" s="5" t="s">
        <v>42</v>
      </c>
      <c r="D5608" s="5" t="s">
        <v>43</v>
      </c>
      <c r="E5608" s="6">
        <v>2403.14</v>
      </c>
      <c r="F5608" s="6">
        <v>2393.7810945273632</v>
      </c>
      <c r="G5608" s="6">
        <v>9.3589054726367067</v>
      </c>
      <c r="H5608" s="6">
        <v>2405.75</v>
      </c>
      <c r="I5608" s="6">
        <v>-2.6100000000001273</v>
      </c>
      <c r="J5608" s="6">
        <v>2310</v>
      </c>
      <c r="K5608" s="6">
        <v>2301</v>
      </c>
      <c r="L5608" s="6">
        <v>9</v>
      </c>
      <c r="M5608" s="6">
        <v>2312.5050000000001</v>
      </c>
      <c r="N5608" s="6">
        <v>-2.5050000000001091</v>
      </c>
    </row>
    <row r="5609" spans="1:14" x14ac:dyDescent="0.25">
      <c r="A5609" s="5" t="s">
        <v>1756</v>
      </c>
      <c r="B5609" s="5" t="s">
        <v>48</v>
      </c>
      <c r="C5609" s="5" t="s">
        <v>42</v>
      </c>
      <c r="D5609" s="5" t="s">
        <v>43</v>
      </c>
      <c r="E5609" s="6">
        <v>2449.7800000000002</v>
      </c>
      <c r="F5609" s="6">
        <v>2398.6995073891621</v>
      </c>
      <c r="G5609" s="6">
        <v>51.080492610838064</v>
      </c>
      <c r="H5609" s="6">
        <v>2434.6799999999998</v>
      </c>
      <c r="I5609" s="6">
        <v>15.100000000000364</v>
      </c>
      <c r="J5609" s="6">
        <v>2350</v>
      </c>
      <c r="K5609" s="6">
        <v>2301</v>
      </c>
      <c r="L5609" s="6">
        <v>49</v>
      </c>
      <c r="M5609" s="6">
        <v>2335.5149999999999</v>
      </c>
      <c r="N5609" s="6">
        <v>14.485000000000127</v>
      </c>
    </row>
    <row r="5610" spans="1:14" x14ac:dyDescent="0.25">
      <c r="A5610" s="5" t="s">
        <v>1756</v>
      </c>
      <c r="B5610" s="5" t="s">
        <v>95</v>
      </c>
      <c r="C5610" s="5" t="s">
        <v>42</v>
      </c>
      <c r="D5610" s="5" t="s">
        <v>43</v>
      </c>
      <c r="E5610" s="6">
        <v>3427.09</v>
      </c>
      <c r="F5610" s="6">
        <v>3378.6403940886698</v>
      </c>
      <c r="G5610" s="6">
        <v>48.449605911330309</v>
      </c>
      <c r="H5610" s="6">
        <v>3429.32</v>
      </c>
      <c r="I5610" s="6">
        <v>-2.2300000000000182</v>
      </c>
      <c r="J5610" s="6">
        <v>389</v>
      </c>
      <c r="K5610" s="6">
        <v>383.5004926108374</v>
      </c>
      <c r="L5610" s="6">
        <v>5.4995073891626021</v>
      </c>
      <c r="M5610" s="6">
        <v>389.25299999999999</v>
      </c>
      <c r="N5610" s="6">
        <v>-0.2529999999999859</v>
      </c>
    </row>
    <row r="5611" spans="1:14" x14ac:dyDescent="0.25">
      <c r="A5611" s="5" t="s">
        <v>1756</v>
      </c>
      <c r="B5611" s="5" t="s">
        <v>51</v>
      </c>
      <c r="C5611" s="5" t="s">
        <v>42</v>
      </c>
      <c r="D5611" s="5" t="s">
        <v>43</v>
      </c>
      <c r="E5611" s="6">
        <v>13109.63</v>
      </c>
      <c r="F5611" s="6">
        <v>12996.673267326732</v>
      </c>
      <c r="G5611" s="6">
        <v>112.95673267326674</v>
      </c>
      <c r="H5611" s="6">
        <v>13126.64</v>
      </c>
      <c r="I5611" s="6">
        <v>-17.010000000000218</v>
      </c>
      <c r="J5611" s="6">
        <v>2321</v>
      </c>
      <c r="K5611" s="6">
        <v>2301</v>
      </c>
      <c r="L5611" s="6">
        <v>20</v>
      </c>
      <c r="M5611" s="6">
        <v>2324.0100000000002</v>
      </c>
      <c r="N5611" s="6">
        <v>-3.0100000000002183</v>
      </c>
    </row>
    <row r="5612" spans="1:14" x14ac:dyDescent="0.25">
      <c r="A5612" s="5" t="s">
        <v>1756</v>
      </c>
      <c r="B5612" s="5" t="s">
        <v>52</v>
      </c>
      <c r="C5612" s="5" t="s">
        <v>42</v>
      </c>
      <c r="D5612" s="5" t="s">
        <v>53</v>
      </c>
      <c r="E5612" s="6">
        <v>10215.68</v>
      </c>
      <c r="F5612" s="6">
        <v>10178.841584158416</v>
      </c>
      <c r="G5612" s="6">
        <v>36.83841584158472</v>
      </c>
      <c r="H5612" s="6">
        <v>10280.629999999999</v>
      </c>
      <c r="I5612" s="6">
        <v>-64.949999999998909</v>
      </c>
      <c r="J5612" s="6">
        <v>1732</v>
      </c>
      <c r="K5612" s="6">
        <v>1725.7504950495052</v>
      </c>
      <c r="L5612" s="6">
        <v>6.2495049504948383</v>
      </c>
      <c r="M5612" s="6">
        <v>1743.008</v>
      </c>
      <c r="N5612" s="6">
        <v>-11.008000000000038</v>
      </c>
    </row>
    <row r="5613" spans="1:14" x14ac:dyDescent="0.25">
      <c r="A5613" s="5" t="s">
        <v>1756</v>
      </c>
      <c r="B5613" s="5" t="s">
        <v>54</v>
      </c>
      <c r="C5613" s="5" t="s">
        <v>42</v>
      </c>
      <c r="D5613" s="5" t="s">
        <v>55</v>
      </c>
      <c r="E5613" s="6">
        <v>116.18</v>
      </c>
      <c r="F5613" s="6">
        <v>113.90196078431373</v>
      </c>
      <c r="G5613" s="6">
        <v>2.2780392156862774</v>
      </c>
      <c r="H5613" s="6">
        <v>116.18</v>
      </c>
      <c r="I5613" s="6">
        <v>0</v>
      </c>
      <c r="J5613" s="6">
        <v>21.123999999999999</v>
      </c>
      <c r="K5613" s="6">
        <v>20.708823529411767</v>
      </c>
      <c r="L5613" s="6">
        <v>0.41517647058823215</v>
      </c>
      <c r="M5613" s="6">
        <v>21.123000000000001</v>
      </c>
      <c r="N5613" s="6">
        <v>9.9999999999766942E-4</v>
      </c>
    </row>
    <row r="5614" spans="1:14" x14ac:dyDescent="0.25">
      <c r="A5614" s="5" t="s">
        <v>1757</v>
      </c>
      <c r="B5614" s="5" t="s">
        <v>25</v>
      </c>
      <c r="C5614" s="5" t="s">
        <v>26</v>
      </c>
      <c r="D5614" s="5" t="s">
        <v>27</v>
      </c>
      <c r="E5614" s="6">
        <v>-82.41</v>
      </c>
      <c r="F5614" s="6">
        <v>0</v>
      </c>
      <c r="G5614" s="6">
        <v>-82.41</v>
      </c>
      <c r="H5614" s="6">
        <v>0</v>
      </c>
      <c r="I5614" s="6">
        <v>-82.41</v>
      </c>
      <c r="J5614" s="6">
        <v>0</v>
      </c>
      <c r="K5614" s="6">
        <v>0</v>
      </c>
      <c r="L5614" s="6">
        <v>0</v>
      </c>
      <c r="M5614" s="6">
        <v>0</v>
      </c>
      <c r="N5614" s="6">
        <v>0</v>
      </c>
    </row>
    <row r="5615" spans="1:14" x14ac:dyDescent="0.25">
      <c r="A5615" s="5" t="s">
        <v>1757</v>
      </c>
      <c r="B5615" s="5" t="s">
        <v>258</v>
      </c>
      <c r="C5615" s="5" t="s">
        <v>33</v>
      </c>
      <c r="D5615" s="5" t="s">
        <v>27</v>
      </c>
      <c r="E5615" s="6">
        <v>59.87</v>
      </c>
      <c r="F5615" s="6">
        <v>0</v>
      </c>
      <c r="G5615" s="6">
        <v>59.87</v>
      </c>
      <c r="H5615" s="6">
        <v>58.52</v>
      </c>
      <c r="I5615" s="6">
        <v>1.3499999999999943</v>
      </c>
      <c r="J5615" s="6">
        <v>5.0999999999999996</v>
      </c>
      <c r="K5615" s="6">
        <v>0</v>
      </c>
      <c r="L5615" s="6">
        <v>5.0999999999999996</v>
      </c>
      <c r="M5615" s="6">
        <v>4.9850000000000003</v>
      </c>
      <c r="N5615" s="6">
        <v>0.11499999999999932</v>
      </c>
    </row>
    <row r="5616" spans="1:14" x14ac:dyDescent="0.25">
      <c r="A5616" s="5" t="s">
        <v>1757</v>
      </c>
      <c r="B5616" s="5" t="s">
        <v>259</v>
      </c>
      <c r="C5616" s="5" t="s">
        <v>33</v>
      </c>
      <c r="D5616" s="5" t="s">
        <v>27</v>
      </c>
      <c r="E5616" s="6">
        <v>153.71</v>
      </c>
      <c r="F5616" s="6">
        <v>0</v>
      </c>
      <c r="G5616" s="6">
        <v>153.71</v>
      </c>
      <c r="H5616" s="6">
        <v>150.24</v>
      </c>
      <c r="I5616" s="6">
        <v>3.4699999999999989</v>
      </c>
      <c r="J5616" s="6">
        <v>5.0999999999999996</v>
      </c>
      <c r="K5616" s="6">
        <v>0</v>
      </c>
      <c r="L5616" s="6">
        <v>5.0999999999999996</v>
      </c>
      <c r="M5616" s="6">
        <v>4.9850000000000003</v>
      </c>
      <c r="N5616" s="6">
        <v>0.11499999999999932</v>
      </c>
    </row>
    <row r="5617" spans="1:14" x14ac:dyDescent="0.25">
      <c r="A5617" s="5" t="s">
        <v>1757</v>
      </c>
      <c r="B5617" s="5" t="s">
        <v>260</v>
      </c>
      <c r="C5617" s="5" t="s">
        <v>33</v>
      </c>
      <c r="D5617" s="5" t="s">
        <v>27</v>
      </c>
      <c r="E5617" s="6">
        <v>5122.95</v>
      </c>
      <c r="F5617" s="6">
        <v>0</v>
      </c>
      <c r="G5617" s="6">
        <v>5122.95</v>
      </c>
      <c r="H5617" s="6">
        <v>5006.22</v>
      </c>
      <c r="I5617" s="6">
        <v>116.72999999999956</v>
      </c>
      <c r="J5617" s="6">
        <v>51</v>
      </c>
      <c r="K5617" s="6">
        <v>0</v>
      </c>
      <c r="L5617" s="6">
        <v>51</v>
      </c>
      <c r="M5617" s="6">
        <v>49.838000000000001</v>
      </c>
      <c r="N5617" s="6">
        <v>1.161999999999999</v>
      </c>
    </row>
    <row r="5618" spans="1:14" x14ac:dyDescent="0.25">
      <c r="A5618" s="5" t="s">
        <v>1757</v>
      </c>
      <c r="B5618" s="5" t="s">
        <v>1507</v>
      </c>
      <c r="C5618" s="5" t="s">
        <v>39</v>
      </c>
      <c r="D5618" s="5" t="s">
        <v>43</v>
      </c>
      <c r="E5618" s="6">
        <v>-31978.03</v>
      </c>
      <c r="F5618" s="6">
        <v>0</v>
      </c>
      <c r="G5618" s="6">
        <v>-31978.03</v>
      </c>
      <c r="H5618" s="6">
        <v>-31978</v>
      </c>
      <c r="I5618" s="6">
        <v>-2.9999999998835847E-2</v>
      </c>
      <c r="J5618" s="6">
        <v>-23175</v>
      </c>
      <c r="K5618" s="6">
        <v>0</v>
      </c>
      <c r="L5618" s="6">
        <v>-23175</v>
      </c>
      <c r="M5618" s="6">
        <v>-23175</v>
      </c>
      <c r="N5618" s="6">
        <v>0</v>
      </c>
    </row>
    <row r="5619" spans="1:14" x14ac:dyDescent="0.25">
      <c r="A5619" s="5" t="s">
        <v>1757</v>
      </c>
      <c r="B5619" s="5" t="s">
        <v>1557</v>
      </c>
      <c r="C5619" s="5" t="s">
        <v>42</v>
      </c>
      <c r="D5619" s="5" t="s">
        <v>43</v>
      </c>
      <c r="E5619" s="6">
        <v>4859.96</v>
      </c>
      <c r="F5619" s="6">
        <v>4550.4142011834319</v>
      </c>
      <c r="G5619" s="6">
        <v>309.54579881656809</v>
      </c>
      <c r="H5619" s="6">
        <v>4614.12</v>
      </c>
      <c r="I5619" s="6">
        <v>245.84000000000015</v>
      </c>
      <c r="J5619" s="6">
        <v>4084</v>
      </c>
      <c r="K5619" s="6">
        <v>3823.8747534516765</v>
      </c>
      <c r="L5619" s="6">
        <v>260.1252465483235</v>
      </c>
      <c r="M5619" s="6">
        <v>3877.4090000000001</v>
      </c>
      <c r="N5619" s="6">
        <v>206.59099999999989</v>
      </c>
    </row>
    <row r="5620" spans="1:14" x14ac:dyDescent="0.25">
      <c r="A5620" s="5" t="s">
        <v>1757</v>
      </c>
      <c r="B5620" s="5" t="s">
        <v>1558</v>
      </c>
      <c r="C5620" s="5" t="s">
        <v>42</v>
      </c>
      <c r="D5620" s="5" t="s">
        <v>43</v>
      </c>
      <c r="E5620" s="6">
        <v>21863.95</v>
      </c>
      <c r="F5620" s="6">
        <v>21821.576354679804</v>
      </c>
      <c r="G5620" s="6">
        <v>42.373645320196374</v>
      </c>
      <c r="H5620" s="6">
        <v>22148.9</v>
      </c>
      <c r="I5620" s="6">
        <v>-284.95000000000073</v>
      </c>
      <c r="J5620" s="6">
        <v>23220</v>
      </c>
      <c r="K5620" s="6">
        <v>23175</v>
      </c>
      <c r="L5620" s="6">
        <v>45</v>
      </c>
      <c r="M5620" s="6">
        <v>23522.625</v>
      </c>
      <c r="N5620" s="6">
        <v>-302.625</v>
      </c>
    </row>
    <row r="5621" spans="1:14" x14ac:dyDescent="0.25">
      <c r="A5621" s="5" t="s">
        <v>1758</v>
      </c>
      <c r="B5621" s="5" t="s">
        <v>25</v>
      </c>
      <c r="C5621" s="5" t="s">
        <v>26</v>
      </c>
      <c r="D5621" s="5" t="s">
        <v>27</v>
      </c>
      <c r="E5621" s="6">
        <v>499.92</v>
      </c>
      <c r="F5621" s="6">
        <v>0</v>
      </c>
      <c r="G5621" s="6">
        <v>499.92</v>
      </c>
      <c r="H5621" s="6">
        <v>0</v>
      </c>
      <c r="I5621" s="6">
        <v>499.92</v>
      </c>
      <c r="J5621" s="6">
        <v>0</v>
      </c>
      <c r="K5621" s="6">
        <v>0</v>
      </c>
      <c r="L5621" s="6">
        <v>0</v>
      </c>
      <c r="M5621" s="6">
        <v>0</v>
      </c>
      <c r="N5621" s="6">
        <v>0</v>
      </c>
    </row>
    <row r="5622" spans="1:14" x14ac:dyDescent="0.25">
      <c r="A5622" s="5" t="s">
        <v>1758</v>
      </c>
      <c r="B5622" s="5" t="s">
        <v>258</v>
      </c>
      <c r="C5622" s="5" t="s">
        <v>33</v>
      </c>
      <c r="D5622" s="5" t="s">
        <v>27</v>
      </c>
      <c r="E5622" s="6">
        <v>159.9</v>
      </c>
      <c r="F5622" s="6">
        <v>0</v>
      </c>
      <c r="G5622" s="6">
        <v>159.9</v>
      </c>
      <c r="H5622" s="6">
        <v>163.22</v>
      </c>
      <c r="I5622" s="6">
        <v>-3.3199999999999932</v>
      </c>
      <c r="J5622" s="6">
        <v>13.62</v>
      </c>
      <c r="K5622" s="6">
        <v>0</v>
      </c>
      <c r="L5622" s="6">
        <v>13.62</v>
      </c>
      <c r="M5622" s="6">
        <v>13.904</v>
      </c>
      <c r="N5622" s="6">
        <v>-0.2840000000000007</v>
      </c>
    </row>
    <row r="5623" spans="1:14" x14ac:dyDescent="0.25">
      <c r="A5623" s="5" t="s">
        <v>1758</v>
      </c>
      <c r="B5623" s="5" t="s">
        <v>259</v>
      </c>
      <c r="C5623" s="5" t="s">
        <v>33</v>
      </c>
      <c r="D5623" s="5" t="s">
        <v>27</v>
      </c>
      <c r="E5623" s="6">
        <v>410.51</v>
      </c>
      <c r="F5623" s="6">
        <v>0</v>
      </c>
      <c r="G5623" s="6">
        <v>410.51</v>
      </c>
      <c r="H5623" s="6">
        <v>419.06</v>
      </c>
      <c r="I5623" s="6">
        <v>-8.5500000000000114</v>
      </c>
      <c r="J5623" s="6">
        <v>13.62</v>
      </c>
      <c r="K5623" s="6">
        <v>0</v>
      </c>
      <c r="L5623" s="6">
        <v>13.62</v>
      </c>
      <c r="M5623" s="6">
        <v>13.904</v>
      </c>
      <c r="N5623" s="6">
        <v>-0.2840000000000007</v>
      </c>
    </row>
    <row r="5624" spans="1:14" x14ac:dyDescent="0.25">
      <c r="A5624" s="5" t="s">
        <v>1758</v>
      </c>
      <c r="B5624" s="5" t="s">
        <v>260</v>
      </c>
      <c r="C5624" s="5" t="s">
        <v>33</v>
      </c>
      <c r="D5624" s="5" t="s">
        <v>27</v>
      </c>
      <c r="E5624" s="6">
        <v>13681.29</v>
      </c>
      <c r="F5624" s="6">
        <v>0</v>
      </c>
      <c r="G5624" s="6">
        <v>13681.29</v>
      </c>
      <c r="H5624" s="6">
        <v>13963.4</v>
      </c>
      <c r="I5624" s="6">
        <v>-282.10999999999876</v>
      </c>
      <c r="J5624" s="6">
        <v>136.19999999999999</v>
      </c>
      <c r="K5624" s="6">
        <v>0</v>
      </c>
      <c r="L5624" s="6">
        <v>136.19999999999999</v>
      </c>
      <c r="M5624" s="6">
        <v>139.00800000000001</v>
      </c>
      <c r="N5624" s="6">
        <v>-2.8080000000000211</v>
      </c>
    </row>
    <row r="5625" spans="1:14" x14ac:dyDescent="0.25">
      <c r="A5625" s="5" t="s">
        <v>1758</v>
      </c>
      <c r="B5625" s="5" t="s">
        <v>1535</v>
      </c>
      <c r="C5625" s="5" t="s">
        <v>39</v>
      </c>
      <c r="D5625" s="5" t="s">
        <v>43</v>
      </c>
      <c r="E5625" s="6">
        <v>-89193.51</v>
      </c>
      <c r="F5625" s="6">
        <v>0</v>
      </c>
      <c r="G5625" s="6">
        <v>-89193.51</v>
      </c>
      <c r="H5625" s="6">
        <v>-89193.44</v>
      </c>
      <c r="I5625" s="6">
        <v>-6.9999999992433004E-2</v>
      </c>
      <c r="J5625" s="6">
        <v>-64640</v>
      </c>
      <c r="K5625" s="6">
        <v>0</v>
      </c>
      <c r="L5625" s="6">
        <v>-64640</v>
      </c>
      <c r="M5625" s="6">
        <v>-64640</v>
      </c>
      <c r="N5625" s="6">
        <v>0</v>
      </c>
    </row>
    <row r="5626" spans="1:14" x14ac:dyDescent="0.25">
      <c r="A5626" s="5" t="s">
        <v>1758</v>
      </c>
      <c r="B5626" s="5" t="s">
        <v>1759</v>
      </c>
      <c r="C5626" s="5" t="s">
        <v>42</v>
      </c>
      <c r="D5626" s="5" t="s">
        <v>43</v>
      </c>
      <c r="E5626" s="6">
        <v>199.36</v>
      </c>
      <c r="F5626" s="6">
        <v>0</v>
      </c>
      <c r="G5626" s="6">
        <v>199.36</v>
      </c>
      <c r="H5626" s="6">
        <v>0</v>
      </c>
      <c r="I5626" s="6">
        <v>199.36</v>
      </c>
      <c r="J5626" s="6">
        <v>2000</v>
      </c>
      <c r="K5626" s="6">
        <v>0</v>
      </c>
      <c r="L5626" s="6">
        <v>2000</v>
      </c>
      <c r="M5626" s="6">
        <v>0</v>
      </c>
      <c r="N5626" s="6">
        <v>2000</v>
      </c>
    </row>
    <row r="5627" spans="1:14" x14ac:dyDescent="0.25">
      <c r="A5627" s="5" t="s">
        <v>1758</v>
      </c>
      <c r="B5627" s="5" t="s">
        <v>1570</v>
      </c>
      <c r="C5627" s="5" t="s">
        <v>42</v>
      </c>
      <c r="D5627" s="5" t="s">
        <v>43</v>
      </c>
      <c r="E5627" s="6">
        <v>13226.85</v>
      </c>
      <c r="F5627" s="6">
        <v>12692.06114398422</v>
      </c>
      <c r="G5627" s="6">
        <v>534.78885601578077</v>
      </c>
      <c r="H5627" s="6">
        <v>12869.75</v>
      </c>
      <c r="I5627" s="6">
        <v>357.10000000000036</v>
      </c>
      <c r="J5627" s="6">
        <v>11115</v>
      </c>
      <c r="K5627" s="6">
        <v>10665.599605522682</v>
      </c>
      <c r="L5627" s="6">
        <v>449.4003944773176</v>
      </c>
      <c r="M5627" s="6">
        <v>10814.918</v>
      </c>
      <c r="N5627" s="6">
        <v>300.08200000000033</v>
      </c>
    </row>
    <row r="5628" spans="1:14" x14ac:dyDescent="0.25">
      <c r="A5628" s="5" t="s">
        <v>1758</v>
      </c>
      <c r="B5628" s="5" t="s">
        <v>1571</v>
      </c>
      <c r="C5628" s="5" t="s">
        <v>42</v>
      </c>
      <c r="D5628" s="5" t="s">
        <v>43</v>
      </c>
      <c r="E5628" s="6">
        <v>61015.68</v>
      </c>
      <c r="F5628" s="6">
        <v>60865.02463054187</v>
      </c>
      <c r="G5628" s="6">
        <v>150.65536945813074</v>
      </c>
      <c r="H5628" s="6">
        <v>61778</v>
      </c>
      <c r="I5628" s="6">
        <v>-762.31999999999971</v>
      </c>
      <c r="J5628" s="6">
        <v>64800</v>
      </c>
      <c r="K5628" s="6">
        <v>64640</v>
      </c>
      <c r="L5628" s="6">
        <v>160</v>
      </c>
      <c r="M5628" s="6">
        <v>65609.600000000006</v>
      </c>
      <c r="N5628" s="6">
        <v>-809.60000000000582</v>
      </c>
    </row>
    <row r="5629" spans="1:14" x14ac:dyDescent="0.25">
      <c r="A5629" s="5" t="s">
        <v>1760</v>
      </c>
      <c r="B5629" s="5" t="s">
        <v>25</v>
      </c>
      <c r="C5629" s="5" t="s">
        <v>26</v>
      </c>
      <c r="D5629" s="5" t="s">
        <v>27</v>
      </c>
      <c r="E5629" s="6">
        <v>103.77</v>
      </c>
      <c r="F5629" s="6">
        <v>0</v>
      </c>
      <c r="G5629" s="6">
        <v>103.77</v>
      </c>
      <c r="H5629" s="6">
        <v>0</v>
      </c>
      <c r="I5629" s="6">
        <v>103.77</v>
      </c>
      <c r="J5629" s="6">
        <v>0</v>
      </c>
      <c r="K5629" s="6">
        <v>0</v>
      </c>
      <c r="L5629" s="6">
        <v>0</v>
      </c>
      <c r="M5629" s="6">
        <v>0</v>
      </c>
      <c r="N5629" s="6">
        <v>0</v>
      </c>
    </row>
    <row r="5630" spans="1:14" x14ac:dyDescent="0.25">
      <c r="A5630" s="5" t="s">
        <v>1760</v>
      </c>
      <c r="B5630" s="5" t="s">
        <v>258</v>
      </c>
      <c r="C5630" s="5" t="s">
        <v>33</v>
      </c>
      <c r="D5630" s="5" t="s">
        <v>27</v>
      </c>
      <c r="E5630" s="6">
        <v>19.96</v>
      </c>
      <c r="F5630" s="6">
        <v>0</v>
      </c>
      <c r="G5630" s="6">
        <v>19.96</v>
      </c>
      <c r="H5630" s="6">
        <v>19.66</v>
      </c>
      <c r="I5630" s="6">
        <v>0.30000000000000071</v>
      </c>
      <c r="J5630" s="6">
        <v>1.7</v>
      </c>
      <c r="K5630" s="6">
        <v>0</v>
      </c>
      <c r="L5630" s="6">
        <v>1.7</v>
      </c>
      <c r="M5630" s="6">
        <v>1.675</v>
      </c>
      <c r="N5630" s="6">
        <v>2.4999999999999911E-2</v>
      </c>
    </row>
    <row r="5631" spans="1:14" x14ac:dyDescent="0.25">
      <c r="A5631" s="5" t="s">
        <v>1760</v>
      </c>
      <c r="B5631" s="5" t="s">
        <v>259</v>
      </c>
      <c r="C5631" s="5" t="s">
        <v>33</v>
      </c>
      <c r="D5631" s="5" t="s">
        <v>27</v>
      </c>
      <c r="E5631" s="6">
        <v>51.24</v>
      </c>
      <c r="F5631" s="6">
        <v>0</v>
      </c>
      <c r="G5631" s="6">
        <v>51.24</v>
      </c>
      <c r="H5631" s="6">
        <v>50.47</v>
      </c>
      <c r="I5631" s="6">
        <v>0.77000000000000313</v>
      </c>
      <c r="J5631" s="6">
        <v>1.7</v>
      </c>
      <c r="K5631" s="6">
        <v>0</v>
      </c>
      <c r="L5631" s="6">
        <v>1.7</v>
      </c>
      <c r="M5631" s="6">
        <v>1.675</v>
      </c>
      <c r="N5631" s="6">
        <v>2.4999999999999911E-2</v>
      </c>
    </row>
    <row r="5632" spans="1:14" x14ac:dyDescent="0.25">
      <c r="A5632" s="5" t="s">
        <v>1760</v>
      </c>
      <c r="B5632" s="5" t="s">
        <v>260</v>
      </c>
      <c r="C5632" s="5" t="s">
        <v>33</v>
      </c>
      <c r="D5632" s="5" t="s">
        <v>27</v>
      </c>
      <c r="E5632" s="6">
        <v>1707.65</v>
      </c>
      <c r="F5632" s="6">
        <v>0</v>
      </c>
      <c r="G5632" s="6">
        <v>1707.65</v>
      </c>
      <c r="H5632" s="6">
        <v>1681.7</v>
      </c>
      <c r="I5632" s="6">
        <v>25.950000000000045</v>
      </c>
      <c r="J5632" s="6">
        <v>17</v>
      </c>
      <c r="K5632" s="6">
        <v>0</v>
      </c>
      <c r="L5632" s="6">
        <v>17</v>
      </c>
      <c r="M5632" s="6">
        <v>16.742000000000001</v>
      </c>
      <c r="N5632" s="6">
        <v>0.25799999999999912</v>
      </c>
    </row>
    <row r="5633" spans="1:14" x14ac:dyDescent="0.25">
      <c r="A5633" s="5" t="s">
        <v>1760</v>
      </c>
      <c r="B5633" s="5" t="s">
        <v>1516</v>
      </c>
      <c r="C5633" s="5" t="s">
        <v>39</v>
      </c>
      <c r="D5633" s="5" t="s">
        <v>43</v>
      </c>
      <c r="E5633" s="6">
        <v>-10742.13</v>
      </c>
      <c r="F5633" s="6">
        <v>0</v>
      </c>
      <c r="G5633" s="6">
        <v>-10742.13</v>
      </c>
      <c r="H5633" s="6">
        <v>-10742.12</v>
      </c>
      <c r="I5633" s="6">
        <v>-9.9999999983992893E-3</v>
      </c>
      <c r="J5633" s="6">
        <v>-7785</v>
      </c>
      <c r="K5633" s="6">
        <v>0</v>
      </c>
      <c r="L5633" s="6">
        <v>-7785</v>
      </c>
      <c r="M5633" s="6">
        <v>-7785</v>
      </c>
      <c r="N5633" s="6">
        <v>0</v>
      </c>
    </row>
    <row r="5634" spans="1:14" x14ac:dyDescent="0.25">
      <c r="A5634" s="5" t="s">
        <v>1760</v>
      </c>
      <c r="B5634" s="5" t="s">
        <v>1563</v>
      </c>
      <c r="C5634" s="5" t="s">
        <v>42</v>
      </c>
      <c r="D5634" s="5" t="s">
        <v>43</v>
      </c>
      <c r="E5634" s="6">
        <v>1529.15</v>
      </c>
      <c r="F5634" s="6">
        <v>1528.5798816568047</v>
      </c>
      <c r="G5634" s="6">
        <v>0.57011834319541776</v>
      </c>
      <c r="H5634" s="6">
        <v>1549.98</v>
      </c>
      <c r="I5634" s="6">
        <v>-20.829999999999927</v>
      </c>
      <c r="J5634" s="6">
        <v>1285</v>
      </c>
      <c r="K5634" s="6">
        <v>1284.5246548323471</v>
      </c>
      <c r="L5634" s="6">
        <v>0.47534516765290391</v>
      </c>
      <c r="M5634" s="6">
        <v>1302.508</v>
      </c>
      <c r="N5634" s="6">
        <v>-17.508000000000038</v>
      </c>
    </row>
    <row r="5635" spans="1:14" x14ac:dyDescent="0.25">
      <c r="A5635" s="5" t="s">
        <v>1760</v>
      </c>
      <c r="B5635" s="5" t="s">
        <v>1564</v>
      </c>
      <c r="C5635" s="5" t="s">
        <v>42</v>
      </c>
      <c r="D5635" s="5" t="s">
        <v>43</v>
      </c>
      <c r="E5635" s="6">
        <v>7330.36</v>
      </c>
      <c r="F5635" s="6">
        <v>7330.3546798029556</v>
      </c>
      <c r="G5635" s="6">
        <v>5.3201970440568402E-3</v>
      </c>
      <c r="H5635" s="6">
        <v>7440.31</v>
      </c>
      <c r="I5635" s="6">
        <v>-109.95000000000073</v>
      </c>
      <c r="J5635" s="6">
        <v>7785</v>
      </c>
      <c r="K5635" s="6">
        <v>7785</v>
      </c>
      <c r="L5635" s="6">
        <v>0</v>
      </c>
      <c r="M5635" s="6">
        <v>7901.7749999999996</v>
      </c>
      <c r="N5635" s="6">
        <v>-116.77499999999964</v>
      </c>
    </row>
    <row r="5636" spans="1:14" x14ac:dyDescent="0.25">
      <c r="A5636" s="5" t="s">
        <v>1761</v>
      </c>
      <c r="B5636" s="5" t="s">
        <v>25</v>
      </c>
      <c r="C5636" s="5" t="s">
        <v>26</v>
      </c>
      <c r="D5636" s="5" t="s">
        <v>27</v>
      </c>
      <c r="E5636" s="6">
        <v>64.14</v>
      </c>
      <c r="F5636" s="6">
        <v>0</v>
      </c>
      <c r="G5636" s="6">
        <v>64.14</v>
      </c>
      <c r="H5636" s="6">
        <v>0</v>
      </c>
      <c r="I5636" s="6">
        <v>64.14</v>
      </c>
      <c r="J5636" s="6">
        <v>0</v>
      </c>
      <c r="K5636" s="6">
        <v>0</v>
      </c>
      <c r="L5636" s="6">
        <v>0</v>
      </c>
      <c r="M5636" s="6">
        <v>0</v>
      </c>
      <c r="N5636" s="6">
        <v>0</v>
      </c>
    </row>
    <row r="5637" spans="1:14" x14ac:dyDescent="0.25">
      <c r="A5637" s="5" t="s">
        <v>1761</v>
      </c>
      <c r="B5637" s="5" t="s">
        <v>258</v>
      </c>
      <c r="C5637" s="5" t="s">
        <v>33</v>
      </c>
      <c r="D5637" s="5" t="s">
        <v>27</v>
      </c>
      <c r="E5637" s="6">
        <v>7.63</v>
      </c>
      <c r="F5637" s="6">
        <v>0</v>
      </c>
      <c r="G5637" s="6">
        <v>7.63</v>
      </c>
      <c r="H5637" s="6">
        <v>7.76</v>
      </c>
      <c r="I5637" s="6">
        <v>-0.12999999999999989</v>
      </c>
      <c r="J5637" s="6">
        <v>0.65</v>
      </c>
      <c r="K5637" s="6">
        <v>0</v>
      </c>
      <c r="L5637" s="6">
        <v>0.65</v>
      </c>
      <c r="M5637" s="6">
        <v>0.66100000000000003</v>
      </c>
      <c r="N5637" s="6">
        <v>-1.100000000000001E-2</v>
      </c>
    </row>
    <row r="5638" spans="1:14" x14ac:dyDescent="0.25">
      <c r="A5638" s="5" t="s">
        <v>1761</v>
      </c>
      <c r="B5638" s="5" t="s">
        <v>259</v>
      </c>
      <c r="C5638" s="5" t="s">
        <v>33</v>
      </c>
      <c r="D5638" s="5" t="s">
        <v>27</v>
      </c>
      <c r="E5638" s="6">
        <v>19.59</v>
      </c>
      <c r="F5638" s="6">
        <v>0</v>
      </c>
      <c r="G5638" s="6">
        <v>19.59</v>
      </c>
      <c r="H5638" s="6">
        <v>19.940000000000001</v>
      </c>
      <c r="I5638" s="6">
        <v>-0.35000000000000142</v>
      </c>
      <c r="J5638" s="6">
        <v>0.65</v>
      </c>
      <c r="K5638" s="6">
        <v>0</v>
      </c>
      <c r="L5638" s="6">
        <v>0.65</v>
      </c>
      <c r="M5638" s="6">
        <v>0.66100000000000003</v>
      </c>
      <c r="N5638" s="6">
        <v>-1.100000000000001E-2</v>
      </c>
    </row>
    <row r="5639" spans="1:14" x14ac:dyDescent="0.25">
      <c r="A5639" s="5" t="s">
        <v>1761</v>
      </c>
      <c r="B5639" s="5" t="s">
        <v>260</v>
      </c>
      <c r="C5639" s="5" t="s">
        <v>33</v>
      </c>
      <c r="D5639" s="5" t="s">
        <v>27</v>
      </c>
      <c r="E5639" s="6">
        <v>652.92999999999995</v>
      </c>
      <c r="F5639" s="6">
        <v>0</v>
      </c>
      <c r="G5639" s="6">
        <v>652.92999999999995</v>
      </c>
      <c r="H5639" s="6">
        <v>664.26</v>
      </c>
      <c r="I5639" s="6">
        <v>-11.330000000000041</v>
      </c>
      <c r="J5639" s="6">
        <v>6.5</v>
      </c>
      <c r="K5639" s="6">
        <v>0</v>
      </c>
      <c r="L5639" s="6">
        <v>6.5</v>
      </c>
      <c r="M5639" s="6">
        <v>6.6130000000000004</v>
      </c>
      <c r="N5639" s="6">
        <v>-0.11300000000000043</v>
      </c>
    </row>
    <row r="5640" spans="1:14" x14ac:dyDescent="0.25">
      <c r="A5640" s="5" t="s">
        <v>1761</v>
      </c>
      <c r="B5640" s="5" t="s">
        <v>1516</v>
      </c>
      <c r="C5640" s="5" t="s">
        <v>39</v>
      </c>
      <c r="D5640" s="5" t="s">
        <v>43</v>
      </c>
      <c r="E5640" s="6">
        <v>-4243.04</v>
      </c>
      <c r="F5640" s="6">
        <v>0</v>
      </c>
      <c r="G5640" s="6">
        <v>-4243.04</v>
      </c>
      <c r="H5640" s="6">
        <v>-4243.04</v>
      </c>
      <c r="I5640" s="6">
        <v>0</v>
      </c>
      <c r="J5640" s="6">
        <v>-3075</v>
      </c>
      <c r="K5640" s="6">
        <v>0</v>
      </c>
      <c r="L5640" s="6">
        <v>-3075</v>
      </c>
      <c r="M5640" s="6">
        <v>-3075</v>
      </c>
      <c r="N5640" s="6">
        <v>0</v>
      </c>
    </row>
    <row r="5641" spans="1:14" x14ac:dyDescent="0.25">
      <c r="A5641" s="5" t="s">
        <v>1761</v>
      </c>
      <c r="B5641" s="5" t="s">
        <v>1563</v>
      </c>
      <c r="C5641" s="5" t="s">
        <v>42</v>
      </c>
      <c r="D5641" s="5" t="s">
        <v>43</v>
      </c>
      <c r="E5641" s="6">
        <v>603.33000000000004</v>
      </c>
      <c r="F5641" s="6">
        <v>603.77712031558178</v>
      </c>
      <c r="G5641" s="6">
        <v>-0.44712031558174203</v>
      </c>
      <c r="H5641" s="6">
        <v>612.23</v>
      </c>
      <c r="I5641" s="6">
        <v>-8.8999999999999773</v>
      </c>
      <c r="J5641" s="6">
        <v>507</v>
      </c>
      <c r="K5641" s="6">
        <v>507.37475345167644</v>
      </c>
      <c r="L5641" s="6">
        <v>-0.37475345167644036</v>
      </c>
      <c r="M5641" s="6">
        <v>514.47799999999995</v>
      </c>
      <c r="N5641" s="6">
        <v>-7.4779999999999518</v>
      </c>
    </row>
    <row r="5642" spans="1:14" x14ac:dyDescent="0.25">
      <c r="A5642" s="5" t="s">
        <v>1761</v>
      </c>
      <c r="B5642" s="5" t="s">
        <v>1564</v>
      </c>
      <c r="C5642" s="5" t="s">
        <v>42</v>
      </c>
      <c r="D5642" s="5" t="s">
        <v>43</v>
      </c>
      <c r="E5642" s="6">
        <v>2895.42</v>
      </c>
      <c r="F5642" s="6">
        <v>2895.4187192118225</v>
      </c>
      <c r="G5642" s="6">
        <v>1.2807881776097929E-3</v>
      </c>
      <c r="H5642" s="6">
        <v>2938.85</v>
      </c>
      <c r="I5642" s="6">
        <v>-43.429999999999836</v>
      </c>
      <c r="J5642" s="6">
        <v>3075</v>
      </c>
      <c r="K5642" s="6">
        <v>3075</v>
      </c>
      <c r="L5642" s="6">
        <v>0</v>
      </c>
      <c r="M5642" s="6">
        <v>3121.125</v>
      </c>
      <c r="N5642" s="6">
        <v>-46.125</v>
      </c>
    </row>
    <row r="5643" spans="1:14" x14ac:dyDescent="0.25">
      <c r="A5643" s="5" t="s">
        <v>1762</v>
      </c>
      <c r="B5643" s="5" t="s">
        <v>25</v>
      </c>
      <c r="C5643" s="5" t="s">
        <v>26</v>
      </c>
      <c r="D5643" s="5" t="s">
        <v>27</v>
      </c>
      <c r="E5643" s="6">
        <v>522.54999999999995</v>
      </c>
      <c r="F5643" s="6">
        <v>0</v>
      </c>
      <c r="G5643" s="6">
        <v>522.54999999999995</v>
      </c>
      <c r="H5643" s="6">
        <v>0</v>
      </c>
      <c r="I5643" s="6">
        <v>522.54999999999995</v>
      </c>
      <c r="J5643" s="6">
        <v>0</v>
      </c>
      <c r="K5643" s="6">
        <v>0</v>
      </c>
      <c r="L5643" s="6">
        <v>0</v>
      </c>
      <c r="M5643" s="6">
        <v>0</v>
      </c>
      <c r="N5643" s="6">
        <v>0</v>
      </c>
    </row>
    <row r="5644" spans="1:14" x14ac:dyDescent="0.25">
      <c r="A5644" s="5" t="s">
        <v>1762</v>
      </c>
      <c r="B5644" s="5" t="s">
        <v>258</v>
      </c>
      <c r="C5644" s="5" t="s">
        <v>33</v>
      </c>
      <c r="D5644" s="5" t="s">
        <v>27</v>
      </c>
      <c r="E5644" s="6">
        <v>47.9</v>
      </c>
      <c r="F5644" s="6">
        <v>0</v>
      </c>
      <c r="G5644" s="6">
        <v>47.9</v>
      </c>
      <c r="H5644" s="6">
        <v>51.36</v>
      </c>
      <c r="I5644" s="6">
        <v>-3.4600000000000009</v>
      </c>
      <c r="J5644" s="6">
        <v>4.08</v>
      </c>
      <c r="K5644" s="6">
        <v>0</v>
      </c>
      <c r="L5644" s="6">
        <v>4.08</v>
      </c>
      <c r="M5644" s="6">
        <v>4.375</v>
      </c>
      <c r="N5644" s="6">
        <v>-0.29499999999999993</v>
      </c>
    </row>
    <row r="5645" spans="1:14" x14ac:dyDescent="0.25">
      <c r="A5645" s="5" t="s">
        <v>1762</v>
      </c>
      <c r="B5645" s="5" t="s">
        <v>259</v>
      </c>
      <c r="C5645" s="5" t="s">
        <v>33</v>
      </c>
      <c r="D5645" s="5" t="s">
        <v>27</v>
      </c>
      <c r="E5645" s="6">
        <v>122.97</v>
      </c>
      <c r="F5645" s="6">
        <v>0</v>
      </c>
      <c r="G5645" s="6">
        <v>122.97</v>
      </c>
      <c r="H5645" s="6">
        <v>131.86000000000001</v>
      </c>
      <c r="I5645" s="6">
        <v>-8.8900000000000148</v>
      </c>
      <c r="J5645" s="6">
        <v>4.08</v>
      </c>
      <c r="K5645" s="6">
        <v>0</v>
      </c>
      <c r="L5645" s="6">
        <v>4.08</v>
      </c>
      <c r="M5645" s="6">
        <v>4.375</v>
      </c>
      <c r="N5645" s="6">
        <v>-0.29499999999999993</v>
      </c>
    </row>
    <row r="5646" spans="1:14" x14ac:dyDescent="0.25">
      <c r="A5646" s="5" t="s">
        <v>1762</v>
      </c>
      <c r="B5646" s="5" t="s">
        <v>260</v>
      </c>
      <c r="C5646" s="5" t="s">
        <v>33</v>
      </c>
      <c r="D5646" s="5" t="s">
        <v>27</v>
      </c>
      <c r="E5646" s="6">
        <v>4098.3599999999997</v>
      </c>
      <c r="F5646" s="6">
        <v>0</v>
      </c>
      <c r="G5646" s="6">
        <v>4098.3599999999997</v>
      </c>
      <c r="H5646" s="6">
        <v>4393.8100000000004</v>
      </c>
      <c r="I5646" s="6">
        <v>-295.45000000000073</v>
      </c>
      <c r="J5646" s="6">
        <v>40.799999999999997</v>
      </c>
      <c r="K5646" s="6">
        <v>0</v>
      </c>
      <c r="L5646" s="6">
        <v>40.799999999999997</v>
      </c>
      <c r="M5646" s="6">
        <v>43.741</v>
      </c>
      <c r="N5646" s="6">
        <v>-2.9410000000000025</v>
      </c>
    </row>
    <row r="5647" spans="1:14" x14ac:dyDescent="0.25">
      <c r="A5647" s="5" t="s">
        <v>1762</v>
      </c>
      <c r="B5647" s="5" t="s">
        <v>272</v>
      </c>
      <c r="C5647" s="5" t="s">
        <v>39</v>
      </c>
      <c r="D5647" s="5" t="s">
        <v>43</v>
      </c>
      <c r="E5647" s="6">
        <v>-19226.59</v>
      </c>
      <c r="F5647" s="6">
        <v>0</v>
      </c>
      <c r="G5647" s="6">
        <v>-19226.59</v>
      </c>
      <c r="H5647" s="6">
        <v>-19226.59</v>
      </c>
      <c r="I5647" s="6">
        <v>0</v>
      </c>
      <c r="J5647" s="6">
        <v>-20340</v>
      </c>
      <c r="K5647" s="6">
        <v>0</v>
      </c>
      <c r="L5647" s="6">
        <v>-20340</v>
      </c>
      <c r="M5647" s="6">
        <v>-20340</v>
      </c>
      <c r="N5647" s="6">
        <v>0</v>
      </c>
    </row>
    <row r="5648" spans="1:14" x14ac:dyDescent="0.25">
      <c r="A5648" s="5" t="s">
        <v>1762</v>
      </c>
      <c r="B5648" s="5" t="s">
        <v>269</v>
      </c>
      <c r="C5648" s="5" t="s">
        <v>42</v>
      </c>
      <c r="D5648" s="5" t="s">
        <v>43</v>
      </c>
      <c r="E5648" s="6">
        <v>1818.31</v>
      </c>
      <c r="F5648" s="6">
        <v>1818.3727810650887</v>
      </c>
      <c r="G5648" s="6">
        <v>-6.2781065088756804E-2</v>
      </c>
      <c r="H5648" s="6">
        <v>1843.83</v>
      </c>
      <c r="I5648" s="6">
        <v>-25.519999999999982</v>
      </c>
      <c r="J5648" s="6">
        <v>3356</v>
      </c>
      <c r="K5648" s="6">
        <v>3356.0996055226824</v>
      </c>
      <c r="L5648" s="6">
        <v>-9.9605522682395531E-2</v>
      </c>
      <c r="M5648" s="6">
        <v>3403.085</v>
      </c>
      <c r="N5648" s="6">
        <v>-47.085000000000036</v>
      </c>
    </row>
    <row r="5649" spans="1:14" x14ac:dyDescent="0.25">
      <c r="A5649" s="5" t="s">
        <v>1762</v>
      </c>
      <c r="B5649" s="5" t="s">
        <v>325</v>
      </c>
      <c r="C5649" s="5" t="s">
        <v>42</v>
      </c>
      <c r="D5649" s="5" t="s">
        <v>43</v>
      </c>
      <c r="E5649" s="6">
        <v>12616.5</v>
      </c>
      <c r="F5649" s="6">
        <v>12616.492610837438</v>
      </c>
      <c r="G5649" s="6">
        <v>7.3891625615942758E-3</v>
      </c>
      <c r="H5649" s="6">
        <v>12805.74</v>
      </c>
      <c r="I5649" s="6">
        <v>-189.23999999999978</v>
      </c>
      <c r="J5649" s="6">
        <v>20340</v>
      </c>
      <c r="K5649" s="6">
        <v>20339.999999999996</v>
      </c>
      <c r="L5649" s="6">
        <v>3.637978807091713E-12</v>
      </c>
      <c r="M5649" s="6">
        <v>20645.099999999999</v>
      </c>
      <c r="N5649" s="6">
        <v>-305.09999999999854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42"/>
  <sheetViews>
    <sheetView workbookViewId="0">
      <pane xSplit="10" ySplit="3" topLeftCell="K86" activePane="bottomRight" state="frozen"/>
      <selection pane="topRight" activeCell="K1" sqref="K1"/>
      <selection pane="bottomLeft" activeCell="A4" sqref="A4"/>
      <selection pane="bottomRight" activeCell="T95" sqref="T95"/>
    </sheetView>
  </sheetViews>
  <sheetFormatPr defaultColWidth="9.140625" defaultRowHeight="15" x14ac:dyDescent="0.25"/>
  <cols>
    <col min="1" max="1" width="1.140625" style="16" customWidth="1"/>
    <col min="2" max="3" width="15.42578125" style="16" hidden="1" customWidth="1"/>
    <col min="4" max="4" width="39.42578125" style="271" customWidth="1"/>
    <col min="5" max="5" width="9.42578125" style="18" bestFit="1" customWidth="1"/>
    <col min="6" max="6" width="10.42578125" style="18" hidden="1" customWidth="1"/>
    <col min="7" max="8" width="10.5703125" style="19" hidden="1" customWidth="1"/>
    <col min="9" max="10" width="10.42578125" style="19" hidden="1" customWidth="1"/>
    <col min="11" max="11" width="10.42578125" style="19" customWidth="1"/>
    <col min="12" max="12" width="11" style="19" customWidth="1"/>
    <col min="13" max="13" width="10.85546875" style="19" customWidth="1"/>
    <col min="14" max="15" width="10.5703125" style="19" customWidth="1"/>
    <col min="16" max="19" width="10.5703125" style="19" hidden="1" customWidth="1"/>
    <col min="20" max="21" width="10.5703125" style="19" customWidth="1"/>
    <col min="22" max="22" width="10.85546875" style="19" customWidth="1"/>
    <col min="23" max="26" width="10.5703125" style="19" customWidth="1"/>
    <col min="27" max="27" width="11.42578125" style="19" customWidth="1"/>
    <col min="28" max="28" width="3.42578125" style="19" customWidth="1"/>
    <col min="29" max="29" width="10.85546875" customWidth="1"/>
    <col min="30" max="30" width="14.42578125" style="19" customWidth="1"/>
    <col min="31" max="16384" width="9.140625" style="19"/>
  </cols>
  <sheetData>
    <row r="1" spans="1:29" x14ac:dyDescent="0.25">
      <c r="D1" s="17" t="s">
        <v>1763</v>
      </c>
    </row>
    <row r="2" spans="1:29" s="20" customFormat="1" ht="12.75" x14ac:dyDescent="0.2">
      <c r="A2" s="16"/>
      <c r="B2" s="16"/>
      <c r="C2" s="16"/>
      <c r="E2" s="21"/>
      <c r="F2" s="21"/>
      <c r="M2" s="20">
        <v>3</v>
      </c>
      <c r="N2" s="20">
        <v>4</v>
      </c>
      <c r="O2" s="20">
        <v>5</v>
      </c>
      <c r="P2" s="20">
        <v>6</v>
      </c>
      <c r="Q2" s="20">
        <v>7</v>
      </c>
      <c r="R2" s="20">
        <v>8</v>
      </c>
      <c r="S2" s="20">
        <v>9</v>
      </c>
      <c r="U2" s="20">
        <v>10</v>
      </c>
      <c r="V2" s="20">
        <v>11</v>
      </c>
      <c r="W2" s="20">
        <v>12</v>
      </c>
      <c r="X2" s="20">
        <v>13</v>
      </c>
      <c r="Y2" s="20">
        <v>14</v>
      </c>
      <c r="AC2" s="22"/>
    </row>
    <row r="3" spans="1:29" ht="33.75" x14ac:dyDescent="0.2">
      <c r="D3" s="23"/>
      <c r="E3" s="24" t="s">
        <v>1764</v>
      </c>
      <c r="F3" s="25" t="s">
        <v>1765</v>
      </c>
      <c r="G3" s="26" t="s">
        <v>1766</v>
      </c>
      <c r="H3" s="27" t="s">
        <v>1767</v>
      </c>
      <c r="I3" s="28" t="s">
        <v>1768</v>
      </c>
      <c r="J3" s="29" t="s">
        <v>1769</v>
      </c>
      <c r="K3" s="30" t="s">
        <v>1770</v>
      </c>
      <c r="L3" s="31" t="s">
        <v>1771</v>
      </c>
      <c r="M3" s="32" t="s">
        <v>1772</v>
      </c>
      <c r="N3" s="32" t="s">
        <v>1773</v>
      </c>
      <c r="O3" s="32" t="s">
        <v>1774</v>
      </c>
      <c r="P3" s="32" t="s">
        <v>1775</v>
      </c>
      <c r="Q3" s="32" t="s">
        <v>1776</v>
      </c>
      <c r="R3" s="32" t="s">
        <v>1777</v>
      </c>
      <c r="S3" s="32" t="s">
        <v>1778</v>
      </c>
      <c r="T3" s="33" t="s">
        <v>1779</v>
      </c>
      <c r="U3" s="32" t="s">
        <v>1780</v>
      </c>
      <c r="V3" s="32" t="s">
        <v>1781</v>
      </c>
      <c r="W3" s="32" t="s">
        <v>1782</v>
      </c>
      <c r="X3" s="32" t="s">
        <v>1783</v>
      </c>
      <c r="Y3" s="32" t="s">
        <v>1784</v>
      </c>
      <c r="Z3" s="33" t="s">
        <v>1785</v>
      </c>
      <c r="AA3" s="33" t="s">
        <v>1786</v>
      </c>
      <c r="AC3" s="34" t="s">
        <v>1787</v>
      </c>
    </row>
    <row r="4" spans="1:29" x14ac:dyDescent="0.25">
      <c r="D4" s="35" t="s">
        <v>1788</v>
      </c>
      <c r="E4" s="36" t="s">
        <v>9</v>
      </c>
      <c r="F4" s="37">
        <v>12616249.5</v>
      </c>
      <c r="G4" s="37">
        <f t="shared" ref="G4:L4" si="0">SUM(G6:G10)</f>
        <v>14876991</v>
      </c>
      <c r="H4" s="37">
        <f t="shared" si="0"/>
        <v>15936089</v>
      </c>
      <c r="I4" s="37">
        <f>SUM(I6:I10)</f>
        <v>14573317.050000001</v>
      </c>
      <c r="J4" s="37">
        <v>16137122.595999999</v>
      </c>
      <c r="K4" s="37">
        <v>16763712.454999998</v>
      </c>
      <c r="L4" s="37">
        <f t="shared" si="0"/>
        <v>17375652.919999998</v>
      </c>
      <c r="M4" s="37">
        <f>M5</f>
        <v>1595049.7390000001</v>
      </c>
      <c r="N4" s="37">
        <f t="shared" ref="N4:Y4" si="1">N5</f>
        <v>1198006.977</v>
      </c>
      <c r="O4" s="37">
        <f t="shared" si="1"/>
        <v>2173800.699</v>
      </c>
      <c r="P4" s="37">
        <f t="shared" si="1"/>
        <v>0</v>
      </c>
      <c r="Q4" s="37">
        <f t="shared" si="1"/>
        <v>0</v>
      </c>
      <c r="R4" s="37">
        <f t="shared" si="1"/>
        <v>0</v>
      </c>
      <c r="S4" s="37">
        <f t="shared" si="1"/>
        <v>0</v>
      </c>
      <c r="T4" s="38">
        <f>SUM(T6:T10)</f>
        <v>4966857.415</v>
      </c>
      <c r="U4" s="37">
        <f t="shared" si="1"/>
        <v>0</v>
      </c>
      <c r="V4" s="37">
        <f t="shared" si="1"/>
        <v>0</v>
      </c>
      <c r="W4" s="37">
        <f t="shared" si="1"/>
        <v>0</v>
      </c>
      <c r="X4" s="37">
        <f t="shared" si="1"/>
        <v>0</v>
      </c>
      <c r="Y4" s="37">
        <f t="shared" si="1"/>
        <v>0</v>
      </c>
      <c r="Z4" s="38">
        <f>SUM(Z6:Z10)</f>
        <v>0</v>
      </c>
      <c r="AA4" s="38">
        <f>SUM(AA6:AA10)</f>
        <v>4966857.415</v>
      </c>
    </row>
    <row r="5" spans="1:29" x14ac:dyDescent="0.25">
      <c r="D5" s="39" t="s">
        <v>1789</v>
      </c>
      <c r="E5" s="40" t="s">
        <v>9</v>
      </c>
      <c r="F5" s="41">
        <v>12616249.5</v>
      </c>
      <c r="G5" s="41">
        <f t="shared" ref="G5:L5" si="2">SUM(G6:G10)-G9</f>
        <v>14876991</v>
      </c>
      <c r="H5" s="41">
        <f t="shared" si="2"/>
        <v>15936089</v>
      </c>
      <c r="I5" s="41">
        <f>SUM(I6:I10)-I9</f>
        <v>14572588.050000001</v>
      </c>
      <c r="J5" s="41">
        <v>16131677.595999999</v>
      </c>
      <c r="K5" s="41">
        <v>16755748.454999998</v>
      </c>
      <c r="L5" s="41">
        <f t="shared" si="2"/>
        <v>17375652.919999998</v>
      </c>
      <c r="M5" s="41">
        <f>SUM(M6:M10)</f>
        <v>1595049.7390000001</v>
      </c>
      <c r="N5" s="41">
        <f t="shared" ref="N5:S5" si="3">SUM(N6:N10)</f>
        <v>1198006.977</v>
      </c>
      <c r="O5" s="41">
        <f t="shared" si="3"/>
        <v>2173800.699</v>
      </c>
      <c r="P5" s="41">
        <f t="shared" si="3"/>
        <v>0</v>
      </c>
      <c r="Q5" s="41">
        <f t="shared" si="3"/>
        <v>0</v>
      </c>
      <c r="R5" s="41">
        <f t="shared" si="3"/>
        <v>0</v>
      </c>
      <c r="S5" s="41">
        <f t="shared" si="3"/>
        <v>0</v>
      </c>
      <c r="T5" s="42">
        <f>SUM(T6:T10)-T9</f>
        <v>4966857.415</v>
      </c>
      <c r="U5" s="41">
        <f>SUM(U6:U10)</f>
        <v>0</v>
      </c>
      <c r="V5" s="41">
        <f>SUM(V6:V10)</f>
        <v>0</v>
      </c>
      <c r="W5" s="41">
        <f>SUM(W6:W10)</f>
        <v>0</v>
      </c>
      <c r="X5" s="41">
        <f>SUM(X6:X10)</f>
        <v>0</v>
      </c>
      <c r="Y5" s="41">
        <f>SUM(Y6:Y10)</f>
        <v>0</v>
      </c>
      <c r="Z5" s="42">
        <f>SUM(Z6:Z10)-Z9</f>
        <v>0</v>
      </c>
      <c r="AA5" s="42">
        <f>SUM(AA6:AA10)-AA9</f>
        <v>4966857.415</v>
      </c>
      <c r="AC5" s="43">
        <f>+T5-T10</f>
        <v>4351389.04</v>
      </c>
    </row>
    <row r="6" spans="1:29" s="47" customFormat="1" ht="11.25" x14ac:dyDescent="0.25">
      <c r="A6" s="16"/>
      <c r="B6" s="16"/>
      <c r="C6" s="16"/>
      <c r="D6" s="39" t="s">
        <v>1790</v>
      </c>
      <c r="E6" s="44"/>
      <c r="F6" s="45">
        <v>11649971</v>
      </c>
      <c r="G6" s="45">
        <v>14136065</v>
      </c>
      <c r="H6" s="45">
        <f>15936089-SUM(H8:H10)</f>
        <v>14310529</v>
      </c>
      <c r="I6" s="45">
        <v>12526654.880000001</v>
      </c>
      <c r="J6" s="45">
        <v>14364856.585999999</v>
      </c>
      <c r="K6" s="45">
        <v>14797904.831999999</v>
      </c>
      <c r="L6" s="45">
        <v>15630322.919999998</v>
      </c>
      <c r="M6" s="45">
        <v>1266223.4910000002</v>
      </c>
      <c r="N6" s="45">
        <v>736377.85800000001</v>
      </c>
      <c r="O6" s="45">
        <v>2075076.702</v>
      </c>
      <c r="P6" s="45">
        <v>0</v>
      </c>
      <c r="Q6" s="45">
        <v>0</v>
      </c>
      <c r="R6" s="45">
        <v>0</v>
      </c>
      <c r="S6" s="45">
        <v>0</v>
      </c>
      <c r="T6" s="46">
        <f t="shared" ref="T6:T16" si="4">SUM(M6:S6)</f>
        <v>4077678.051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6">
        <f t="shared" ref="Z6:Z12" si="5">SUM(U6:Y6)</f>
        <v>0</v>
      </c>
      <c r="AA6" s="46">
        <f t="shared" ref="AA6:AA16" si="6">+Z6+T6</f>
        <v>4077678.051</v>
      </c>
    </row>
    <row r="7" spans="1:29" s="47" customFormat="1" ht="11.25" x14ac:dyDescent="0.25">
      <c r="A7" s="16"/>
      <c r="B7" s="16"/>
      <c r="C7" s="16"/>
      <c r="D7" s="39" t="s">
        <v>1791</v>
      </c>
      <c r="E7" s="44"/>
      <c r="F7" s="48"/>
      <c r="G7" s="48"/>
      <c r="H7" s="49"/>
      <c r="I7" s="44">
        <v>26604</v>
      </c>
      <c r="J7" s="44">
        <v>18306</v>
      </c>
      <c r="K7" s="44">
        <v>0</v>
      </c>
      <c r="L7" s="45">
        <v>0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0</v>
      </c>
      <c r="S7" s="45">
        <v>0</v>
      </c>
      <c r="T7" s="46">
        <f t="shared" si="4"/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6">
        <f t="shared" si="5"/>
        <v>0</v>
      </c>
      <c r="AA7" s="46">
        <f t="shared" si="6"/>
        <v>0</v>
      </c>
    </row>
    <row r="8" spans="1:29" s="47" customFormat="1" ht="11.25" x14ac:dyDescent="0.25">
      <c r="A8" s="16"/>
      <c r="B8" s="16"/>
      <c r="C8" s="16"/>
      <c r="D8" s="39" t="s">
        <v>1792</v>
      </c>
      <c r="E8" s="44"/>
      <c r="F8" s="45">
        <v>224630.5</v>
      </c>
      <c r="G8" s="45">
        <v>740926</v>
      </c>
      <c r="H8" s="45">
        <v>826691</v>
      </c>
      <c r="I8" s="45">
        <v>691494.41999999993</v>
      </c>
      <c r="J8" s="45">
        <v>913266.26</v>
      </c>
      <c r="K8" s="45">
        <v>919595.37299999991</v>
      </c>
      <c r="L8" s="45">
        <v>714330</v>
      </c>
      <c r="M8" s="45">
        <v>143431.49799999999</v>
      </c>
      <c r="N8" s="45">
        <v>31555.493999999999</v>
      </c>
      <c r="O8" s="45">
        <v>98723.997000000003</v>
      </c>
      <c r="P8" s="45">
        <v>0</v>
      </c>
      <c r="Q8" s="45">
        <v>0</v>
      </c>
      <c r="R8" s="45">
        <v>0</v>
      </c>
      <c r="S8" s="45">
        <v>0</v>
      </c>
      <c r="T8" s="46">
        <f t="shared" si="4"/>
        <v>273710.989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6">
        <f t="shared" si="5"/>
        <v>0</v>
      </c>
      <c r="AA8" s="46">
        <f t="shared" si="6"/>
        <v>273710.989</v>
      </c>
    </row>
    <row r="9" spans="1:29" s="47" customFormat="1" ht="11.25" x14ac:dyDescent="0.25">
      <c r="A9" s="16"/>
      <c r="B9" s="16"/>
      <c r="C9" s="16"/>
      <c r="D9" s="39" t="s">
        <v>1793</v>
      </c>
      <c r="E9" s="44"/>
      <c r="F9" s="48"/>
      <c r="G9" s="45"/>
      <c r="H9" s="45"/>
      <c r="I9" s="45">
        <v>729</v>
      </c>
      <c r="J9" s="45">
        <v>5445</v>
      </c>
      <c r="K9" s="45">
        <v>7964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6">
        <f t="shared" si="4"/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6">
        <f t="shared" si="5"/>
        <v>0</v>
      </c>
      <c r="AA9" s="46">
        <f t="shared" si="6"/>
        <v>0</v>
      </c>
    </row>
    <row r="10" spans="1:29" s="47" customFormat="1" ht="11.25" x14ac:dyDescent="0.25">
      <c r="A10" s="16"/>
      <c r="B10" s="16"/>
      <c r="C10" s="16"/>
      <c r="D10" s="50" t="s">
        <v>1794</v>
      </c>
      <c r="E10" s="51"/>
      <c r="F10" s="52"/>
      <c r="G10" s="53"/>
      <c r="H10" s="53">
        <v>798869</v>
      </c>
      <c r="I10" s="53">
        <v>1327834.75</v>
      </c>
      <c r="J10" s="53">
        <v>835248.75</v>
      </c>
      <c r="K10" s="53">
        <v>1038248.25</v>
      </c>
      <c r="L10" s="53">
        <v>1031000</v>
      </c>
      <c r="M10" s="53">
        <v>185394.75</v>
      </c>
      <c r="N10" s="53">
        <v>430073.625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4">
        <f t="shared" si="4"/>
        <v>615468.375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4">
        <f t="shared" si="5"/>
        <v>0</v>
      </c>
      <c r="AA10" s="54">
        <f t="shared" si="6"/>
        <v>615468.375</v>
      </c>
    </row>
    <row r="11" spans="1:29" s="47" customFormat="1" ht="11.25" x14ac:dyDescent="0.25">
      <c r="A11" s="16"/>
      <c r="B11" s="16"/>
      <c r="C11" s="16"/>
      <c r="D11" s="55" t="s">
        <v>1795</v>
      </c>
      <c r="E11" s="44"/>
      <c r="F11" s="56"/>
      <c r="G11" s="57"/>
      <c r="H11" s="57"/>
      <c r="I11" s="57">
        <v>18515226</v>
      </c>
      <c r="J11" s="57">
        <v>17998858.362</v>
      </c>
      <c r="K11" s="57">
        <v>17743442.214000002</v>
      </c>
      <c r="L11" s="58">
        <v>0</v>
      </c>
      <c r="M11" s="57">
        <v>1409654.9890000001</v>
      </c>
      <c r="N11" s="57">
        <v>102690.82799999999</v>
      </c>
      <c r="O11" s="57">
        <v>292512.57699999999</v>
      </c>
      <c r="P11" s="57">
        <v>0</v>
      </c>
      <c r="Q11" s="57">
        <v>0</v>
      </c>
      <c r="R11" s="57">
        <v>0</v>
      </c>
      <c r="S11" s="57">
        <v>0</v>
      </c>
      <c r="T11" s="46">
        <f t="shared" si="4"/>
        <v>1804858.3940000001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9">
        <f t="shared" si="5"/>
        <v>0</v>
      </c>
      <c r="AA11" s="59">
        <f t="shared" si="6"/>
        <v>1804858.3940000001</v>
      </c>
    </row>
    <row r="12" spans="1:29" s="47" customFormat="1" ht="11.25" x14ac:dyDescent="0.25">
      <c r="A12" s="16"/>
      <c r="B12" s="16"/>
      <c r="C12" s="16"/>
      <c r="D12" s="55" t="s">
        <v>1796</v>
      </c>
      <c r="E12" s="44"/>
      <c r="F12" s="48"/>
      <c r="G12" s="45"/>
      <c r="H12" s="45"/>
      <c r="I12" s="45">
        <v>1632579.5</v>
      </c>
      <c r="J12" s="45">
        <v>2158996.9139999999</v>
      </c>
      <c r="K12" s="45">
        <v>2197747.0129999998</v>
      </c>
      <c r="L12" s="45">
        <v>2303854</v>
      </c>
      <c r="M12" s="45">
        <v>188651.99799999999</v>
      </c>
      <c r="N12" s="45">
        <v>100751.46733333332</v>
      </c>
      <c r="O12" s="45">
        <v>203822.913</v>
      </c>
      <c r="P12" s="45">
        <v>0</v>
      </c>
      <c r="Q12" s="45">
        <v>0</v>
      </c>
      <c r="R12" s="45">
        <v>0</v>
      </c>
      <c r="S12" s="45">
        <v>0</v>
      </c>
      <c r="T12" s="46">
        <f t="shared" si="4"/>
        <v>493226.3783333333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6">
        <f t="shared" si="5"/>
        <v>0</v>
      </c>
      <c r="AA12" s="46">
        <f t="shared" si="6"/>
        <v>493226.3783333333</v>
      </c>
    </row>
    <row r="13" spans="1:29" s="47" customFormat="1" ht="11.25" x14ac:dyDescent="0.25">
      <c r="A13" s="16"/>
      <c r="B13" s="16"/>
      <c r="C13" s="16"/>
      <c r="D13" s="60" t="s">
        <v>1797</v>
      </c>
      <c r="E13" s="51"/>
      <c r="F13" s="52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4"/>
      <c r="U13" s="53"/>
      <c r="V13" s="53"/>
      <c r="W13" s="53"/>
      <c r="X13" s="53"/>
      <c r="Y13" s="53"/>
      <c r="Z13" s="54"/>
      <c r="AA13" s="54"/>
    </row>
    <row r="14" spans="1:29" s="64" customFormat="1" ht="11.25" x14ac:dyDescent="0.25">
      <c r="A14" s="61"/>
      <c r="B14" s="61"/>
      <c r="C14" s="61"/>
      <c r="D14" s="62" t="s">
        <v>1798</v>
      </c>
      <c r="E14" s="63" t="s">
        <v>1799</v>
      </c>
      <c r="F14" s="37">
        <v>51.583333333333336</v>
      </c>
      <c r="G14" s="37">
        <v>53</v>
      </c>
      <c r="H14" s="37"/>
      <c r="I14" s="37">
        <f>+I15+I16</f>
        <v>833</v>
      </c>
      <c r="J14" s="37">
        <f>+J15+J16</f>
        <v>846</v>
      </c>
      <c r="K14" s="37">
        <f>+K15+K16</f>
        <v>838</v>
      </c>
      <c r="L14" s="37">
        <f>+L15+L16</f>
        <v>780</v>
      </c>
      <c r="M14" s="37">
        <f>+M15+M16</f>
        <v>76</v>
      </c>
      <c r="N14" s="37">
        <f t="shared" ref="N14:S14" si="7">+N15+N16</f>
        <v>74</v>
      </c>
      <c r="O14" s="37">
        <f t="shared" si="7"/>
        <v>78</v>
      </c>
      <c r="P14" s="37">
        <f t="shared" si="7"/>
        <v>0</v>
      </c>
      <c r="Q14" s="37">
        <f t="shared" si="7"/>
        <v>0</v>
      </c>
      <c r="R14" s="37">
        <f t="shared" si="7"/>
        <v>0</v>
      </c>
      <c r="S14" s="37">
        <f t="shared" si="7"/>
        <v>0</v>
      </c>
      <c r="T14" s="38">
        <f t="shared" si="4"/>
        <v>228</v>
      </c>
      <c r="U14" s="37">
        <f>+U15+U16</f>
        <v>0</v>
      </c>
      <c r="V14" s="37">
        <f>+V15+V16</f>
        <v>0</v>
      </c>
      <c r="W14" s="37">
        <f>+W15+W16</f>
        <v>0</v>
      </c>
      <c r="X14" s="37">
        <f>+X15+X16</f>
        <v>0</v>
      </c>
      <c r="Y14" s="37">
        <f>+Y15+Y16</f>
        <v>0</v>
      </c>
      <c r="Z14" s="38">
        <f>SUM(U14:Y14)</f>
        <v>0</v>
      </c>
      <c r="AA14" s="38">
        <f t="shared" si="6"/>
        <v>228</v>
      </c>
    </row>
    <row r="15" spans="1:29" x14ac:dyDescent="0.25">
      <c r="D15" s="39" t="s">
        <v>1800</v>
      </c>
      <c r="E15" s="65"/>
      <c r="F15" s="66"/>
      <c r="G15" s="66"/>
      <c r="H15" s="66"/>
      <c r="I15" s="66">
        <v>586</v>
      </c>
      <c r="J15" s="66">
        <v>631</v>
      </c>
      <c r="K15" s="66">
        <v>625</v>
      </c>
      <c r="L15" s="66">
        <f>54*12</f>
        <v>648</v>
      </c>
      <c r="M15" s="66">
        <v>52</v>
      </c>
      <c r="N15" s="66">
        <v>52</v>
      </c>
      <c r="O15" s="66">
        <v>51</v>
      </c>
      <c r="P15" s="66">
        <v>0</v>
      </c>
      <c r="Q15" s="66">
        <v>0</v>
      </c>
      <c r="R15" s="66">
        <v>0</v>
      </c>
      <c r="S15" s="66">
        <v>0</v>
      </c>
      <c r="T15" s="67">
        <f t="shared" si="4"/>
        <v>155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7">
        <f>SUM(U15:Y15)</f>
        <v>0</v>
      </c>
      <c r="AA15" s="67">
        <f t="shared" si="6"/>
        <v>155</v>
      </c>
    </row>
    <row r="16" spans="1:29" x14ac:dyDescent="0.25">
      <c r="D16" s="50" t="s">
        <v>1801</v>
      </c>
      <c r="E16" s="68"/>
      <c r="F16" s="69"/>
      <c r="G16" s="69"/>
      <c r="H16" s="69"/>
      <c r="I16" s="69">
        <v>247</v>
      </c>
      <c r="J16" s="69">
        <v>215</v>
      </c>
      <c r="K16" s="69">
        <v>213</v>
      </c>
      <c r="L16" s="70">
        <v>132</v>
      </c>
      <c r="M16" s="69">
        <v>24</v>
      </c>
      <c r="N16" s="69">
        <v>22</v>
      </c>
      <c r="O16" s="69">
        <v>27</v>
      </c>
      <c r="P16" s="69">
        <v>0</v>
      </c>
      <c r="Q16" s="69">
        <v>0</v>
      </c>
      <c r="R16" s="69">
        <v>0</v>
      </c>
      <c r="S16" s="69">
        <v>0</v>
      </c>
      <c r="T16" s="71">
        <f t="shared" si="4"/>
        <v>73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71">
        <f>SUM(U16:Y16)</f>
        <v>0</v>
      </c>
      <c r="AA16" s="71">
        <f t="shared" si="6"/>
        <v>73</v>
      </c>
    </row>
    <row r="17" spans="1:28" s="19" customFormat="1" ht="11.25" x14ac:dyDescent="0.25">
      <c r="A17" s="16"/>
      <c r="B17" s="16"/>
      <c r="C17" s="16"/>
      <c r="D17" s="62" t="s">
        <v>1802</v>
      </c>
      <c r="E17" s="65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7"/>
      <c r="U17" s="66"/>
      <c r="V17" s="66"/>
      <c r="W17" s="66"/>
      <c r="X17" s="66"/>
      <c r="Y17" s="66"/>
      <c r="Z17" s="67"/>
      <c r="AA17" s="67"/>
    </row>
    <row r="18" spans="1:28" s="19" customFormat="1" ht="11.25" x14ac:dyDescent="0.25">
      <c r="A18" s="16"/>
      <c r="B18" s="16"/>
      <c r="C18" s="16"/>
      <c r="D18" s="39" t="s">
        <v>1803</v>
      </c>
      <c r="E18" s="40" t="s">
        <v>1804</v>
      </c>
      <c r="F18" s="66"/>
      <c r="G18" s="66"/>
      <c r="H18" s="72">
        <v>63253</v>
      </c>
      <c r="I18" s="72">
        <v>35553</v>
      </c>
      <c r="J18" s="72">
        <v>83046</v>
      </c>
      <c r="K18" s="72">
        <v>72338</v>
      </c>
      <c r="L18" s="72">
        <v>77048</v>
      </c>
      <c r="M18" s="72">
        <v>7540</v>
      </c>
      <c r="N18" s="72">
        <v>3320</v>
      </c>
      <c r="O18" s="72">
        <v>15940</v>
      </c>
      <c r="P18" s="72">
        <v>0</v>
      </c>
      <c r="Q18" s="72">
        <v>0</v>
      </c>
      <c r="R18" s="72">
        <v>0</v>
      </c>
      <c r="S18" s="72">
        <v>0</v>
      </c>
      <c r="T18" s="73">
        <f>SUM(M18:S18)</f>
        <v>26800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3">
        <f>SUM(U18:Y18)</f>
        <v>0</v>
      </c>
      <c r="AA18" s="73">
        <f>+T18+Z18</f>
        <v>26800</v>
      </c>
    </row>
    <row r="19" spans="1:28" s="79" customFormat="1" ht="11.25" x14ac:dyDescent="0.25">
      <c r="A19" s="74"/>
      <c r="B19" s="74"/>
      <c r="C19" s="74"/>
      <c r="D19" s="75" t="s">
        <v>1805</v>
      </c>
      <c r="E19" s="76" t="s">
        <v>1806</v>
      </c>
      <c r="F19" s="77"/>
      <c r="G19" s="77"/>
      <c r="H19" s="77">
        <f>+H18/(H5-H10)*1000</f>
        <v>4.1786404637046966</v>
      </c>
      <c r="I19" s="77">
        <f>+I18/(I5-I10)*1000</f>
        <v>2.684308208292562</v>
      </c>
      <c r="J19" s="77">
        <f>+J18/(J5-J10)*1000</f>
        <v>5.4291103391571331</v>
      </c>
      <c r="K19" s="77">
        <v>4.6023858155884154</v>
      </c>
      <c r="L19" s="77">
        <f>+L18/(L5-L10)*1000</f>
        <v>4.713957547897567</v>
      </c>
      <c r="M19" s="77">
        <f>+M18/(M5-M10)*1000</f>
        <v>5.3488265276518661</v>
      </c>
      <c r="N19" s="77">
        <f t="shared" ref="N19:S19" si="8">+N18/(N5-N10)*1000</f>
        <v>4.3232918473372939</v>
      </c>
      <c r="O19" s="77">
        <f t="shared" si="8"/>
        <v>7.3327789467234865</v>
      </c>
      <c r="P19" s="77" t="e">
        <f t="shared" si="8"/>
        <v>#DIV/0!</v>
      </c>
      <c r="Q19" s="77" t="e">
        <f t="shared" si="8"/>
        <v>#DIV/0!</v>
      </c>
      <c r="R19" s="77" t="e">
        <f t="shared" si="8"/>
        <v>#DIV/0!</v>
      </c>
      <c r="S19" s="77" t="e">
        <f t="shared" si="8"/>
        <v>#DIV/0!</v>
      </c>
      <c r="T19" s="78">
        <f>+T18/($T$5-T10)*1000</f>
        <v>6.1589528662323421</v>
      </c>
      <c r="U19" s="77" t="e">
        <f>+U18/(U5-U10)*1000</f>
        <v>#DIV/0!</v>
      </c>
      <c r="V19" s="77" t="e">
        <f>+V18/(V5-V10)*1000</f>
        <v>#DIV/0!</v>
      </c>
      <c r="W19" s="77" t="e">
        <f>+W18/(W5-W10)*1000</f>
        <v>#DIV/0!</v>
      </c>
      <c r="X19" s="77" t="e">
        <f>+X18/(X5-X10)*1000</f>
        <v>#DIV/0!</v>
      </c>
      <c r="Y19" s="77" t="e">
        <f>+Y18/(Y5-Y10)*1000</f>
        <v>#DIV/0!</v>
      </c>
      <c r="Z19" s="78" t="e">
        <f>+Z18/($Z$5-Z10)*1000</f>
        <v>#DIV/0!</v>
      </c>
      <c r="AA19" s="78">
        <f>+AA18/($AA$5-AA10)*1000</f>
        <v>6.1589528662323421</v>
      </c>
    </row>
    <row r="20" spans="1:28" s="19" customFormat="1" ht="11.25" x14ac:dyDescent="0.25">
      <c r="A20" s="16"/>
      <c r="B20" s="16"/>
      <c r="C20" s="16"/>
      <c r="D20" s="39" t="s">
        <v>1807</v>
      </c>
      <c r="E20" s="40" t="s">
        <v>1804</v>
      </c>
      <c r="F20" s="66"/>
      <c r="G20" s="66"/>
      <c r="H20" s="72">
        <v>155820</v>
      </c>
      <c r="I20" s="72">
        <v>89200</v>
      </c>
      <c r="J20" s="72">
        <v>105880</v>
      </c>
      <c r="K20" s="72">
        <v>79440</v>
      </c>
      <c r="L20" s="72">
        <v>68238</v>
      </c>
      <c r="M20" s="72">
        <v>6400</v>
      </c>
      <c r="N20" s="72">
        <v>0</v>
      </c>
      <c r="O20" s="72">
        <v>13500</v>
      </c>
      <c r="P20" s="72">
        <v>0</v>
      </c>
      <c r="Q20" s="72">
        <v>0</v>
      </c>
      <c r="R20" s="72">
        <v>0</v>
      </c>
      <c r="S20" s="72">
        <v>0</v>
      </c>
      <c r="T20" s="73">
        <f>SUM(M20:S20)</f>
        <v>19900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3">
        <f>SUM(U20:Y20)</f>
        <v>0</v>
      </c>
      <c r="AA20" s="73">
        <f>+T20+Z20</f>
        <v>19900</v>
      </c>
    </row>
    <row r="21" spans="1:28" s="79" customFormat="1" ht="11.25" x14ac:dyDescent="0.25">
      <c r="A21" s="74"/>
      <c r="B21" s="74"/>
      <c r="C21" s="74"/>
      <c r="D21" s="75" t="s">
        <v>1808</v>
      </c>
      <c r="E21" s="76" t="s">
        <v>1806</v>
      </c>
      <c r="F21" s="77"/>
      <c r="G21" s="77"/>
      <c r="H21" s="77">
        <f>+H20/(H5)*1000</f>
        <v>9.7778068383026717</v>
      </c>
      <c r="I21" s="77">
        <f>+I20/(I5)*1000</f>
        <v>6.1210815603889932</v>
      </c>
      <c r="J21" s="77">
        <f>+J20/(J5)*1000</f>
        <v>6.5634835168199706</v>
      </c>
      <c r="K21" s="77">
        <v>4.7410594765938194</v>
      </c>
      <c r="L21" s="77">
        <f>+L20/(L5)*1000</f>
        <v>3.9272193289183179</v>
      </c>
      <c r="M21" s="77">
        <f>+M20/(M5)*1000</f>
        <v>4.012414060524792</v>
      </c>
      <c r="N21" s="77">
        <f t="shared" ref="N21:S21" si="9">+N20/(N5)*1000</f>
        <v>0</v>
      </c>
      <c r="O21" s="77">
        <f t="shared" si="9"/>
        <v>6.2103209398222754</v>
      </c>
      <c r="P21" s="77" t="e">
        <f t="shared" si="9"/>
        <v>#DIV/0!</v>
      </c>
      <c r="Q21" s="77" t="e">
        <f t="shared" si="9"/>
        <v>#DIV/0!</v>
      </c>
      <c r="R21" s="77" t="e">
        <f t="shared" si="9"/>
        <v>#DIV/0!</v>
      </c>
      <c r="S21" s="77" t="e">
        <f t="shared" si="9"/>
        <v>#DIV/0!</v>
      </c>
      <c r="T21" s="78">
        <f>+T20/($T$5)*1000</f>
        <v>4.0065575347304385</v>
      </c>
      <c r="U21" s="77" t="e">
        <f>+U20/(U5)*1000</f>
        <v>#DIV/0!</v>
      </c>
      <c r="V21" s="77" t="e">
        <f>+V20/(V5)*1000</f>
        <v>#DIV/0!</v>
      </c>
      <c r="W21" s="77" t="e">
        <f>+W20/(W5)*1000</f>
        <v>#DIV/0!</v>
      </c>
      <c r="X21" s="77" t="e">
        <f>+X20/(X5)*1000</f>
        <v>#DIV/0!</v>
      </c>
      <c r="Y21" s="77" t="e">
        <f>+Y20/(Y5)*1000</f>
        <v>#DIV/0!</v>
      </c>
      <c r="Z21" s="78" t="e">
        <f>+Z20/($Z$5)*1000</f>
        <v>#DIV/0!</v>
      </c>
      <c r="AA21" s="78">
        <f>+AA20/($AA$5)*1000</f>
        <v>4.0065575347304385</v>
      </c>
    </row>
    <row r="22" spans="1:28" s="19" customFormat="1" ht="11.25" x14ac:dyDescent="0.25">
      <c r="A22" s="16"/>
      <c r="B22" s="16"/>
      <c r="C22" s="16"/>
      <c r="D22" s="39" t="s">
        <v>1809</v>
      </c>
      <c r="E22" s="40" t="s">
        <v>1804</v>
      </c>
      <c r="F22" s="66"/>
      <c r="G22" s="66"/>
      <c r="H22" s="72">
        <v>41704</v>
      </c>
      <c r="I22" s="72">
        <v>11980</v>
      </c>
      <c r="J22" s="72">
        <v>52660</v>
      </c>
      <c r="K22" s="72">
        <v>42210</v>
      </c>
      <c r="L22" s="72">
        <v>43227</v>
      </c>
      <c r="M22" s="72">
        <v>5260</v>
      </c>
      <c r="N22" s="72">
        <v>3100</v>
      </c>
      <c r="O22" s="72">
        <v>13000</v>
      </c>
      <c r="P22" s="72">
        <v>0</v>
      </c>
      <c r="Q22" s="72">
        <v>0</v>
      </c>
      <c r="R22" s="72">
        <v>0</v>
      </c>
      <c r="S22" s="72">
        <v>0</v>
      </c>
      <c r="T22" s="73">
        <f>SUM(M22:S22)</f>
        <v>21360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3">
        <f>SUM(U22:Y22)</f>
        <v>0</v>
      </c>
      <c r="AA22" s="73">
        <f>+T22+Z22</f>
        <v>21360</v>
      </c>
    </row>
    <row r="23" spans="1:28" s="79" customFormat="1" ht="11.25" x14ac:dyDescent="0.25">
      <c r="A23" s="74"/>
      <c r="B23" s="74"/>
      <c r="C23" s="74"/>
      <c r="D23" s="75" t="s">
        <v>1810</v>
      </c>
      <c r="E23" s="76" t="s">
        <v>1806</v>
      </c>
      <c r="F23" s="77"/>
      <c r="G23" s="77"/>
      <c r="H23" s="77">
        <f>+H22/(H5-H8-H9)*1000</f>
        <v>2.7601364395854819</v>
      </c>
      <c r="I23" s="77">
        <f>+I22/(I5-I8-I9)*1000</f>
        <v>0.86308971841469551</v>
      </c>
      <c r="J23" s="77">
        <f>+J22/(J5-J8-J9)*1000</f>
        <v>3.4615208393241002</v>
      </c>
      <c r="K23" s="77">
        <v>2.6667611677700838</v>
      </c>
      <c r="L23" s="77">
        <f>+L22/(L5-L8-L9)*1000</f>
        <v>2.594451845604107</v>
      </c>
      <c r="M23" s="77">
        <f>+M22/(M5-M8-M9)*1000</f>
        <v>3.6235422313076318</v>
      </c>
      <c r="N23" s="77">
        <f t="shared" ref="N23:S23" si="10">+N22/(N5-N8-N9)*1000</f>
        <v>2.6576330393331928</v>
      </c>
      <c r="O23" s="77">
        <f t="shared" si="10"/>
        <v>6.2648286627045362</v>
      </c>
      <c r="P23" s="77" t="e">
        <f t="shared" si="10"/>
        <v>#DIV/0!</v>
      </c>
      <c r="Q23" s="77" t="e">
        <f t="shared" si="10"/>
        <v>#DIV/0!</v>
      </c>
      <c r="R23" s="77" t="e">
        <f t="shared" si="10"/>
        <v>#DIV/0!</v>
      </c>
      <c r="S23" s="77" t="e">
        <f t="shared" si="10"/>
        <v>#DIV/0!</v>
      </c>
      <c r="T23" s="78">
        <f>+T22/($T$5-T8-T9)*1000</f>
        <v>4.5513176153349368</v>
      </c>
      <c r="U23" s="77" t="e">
        <f>+U22/(U5-U8-U9)*1000</f>
        <v>#DIV/0!</v>
      </c>
      <c r="V23" s="77" t="e">
        <f>+V22/(V5-V8-V9)*1000</f>
        <v>#DIV/0!</v>
      </c>
      <c r="W23" s="77" t="e">
        <f>+W22/(W5-W8-W9)*1000</f>
        <v>#DIV/0!</v>
      </c>
      <c r="X23" s="77" t="e">
        <f>+X22/(X5-X8-X9)*1000</f>
        <v>#DIV/0!</v>
      </c>
      <c r="Y23" s="77" t="e">
        <f>+Y22/(Y5-Y8-Y9)*1000</f>
        <v>#DIV/0!</v>
      </c>
      <c r="Z23" s="78" t="e">
        <f>+Z22/($Z$5-Z8-Z9)*1000</f>
        <v>#DIV/0!</v>
      </c>
      <c r="AA23" s="78">
        <f>+AA22/($AA$5-AA8-AA9)*1000</f>
        <v>4.5513176153349368</v>
      </c>
    </row>
    <row r="24" spans="1:28" s="85" customFormat="1" ht="11.25" x14ac:dyDescent="0.25">
      <c r="A24" s="80"/>
      <c r="B24" s="80"/>
      <c r="C24" s="80"/>
      <c r="D24" s="81" t="s">
        <v>1811</v>
      </c>
      <c r="E24" s="82" t="s">
        <v>1804</v>
      </c>
      <c r="F24" s="83"/>
      <c r="G24" s="83"/>
      <c r="H24" s="83">
        <v>67080</v>
      </c>
      <c r="I24" s="83">
        <v>29880</v>
      </c>
      <c r="J24" s="83">
        <v>81840</v>
      </c>
      <c r="K24" s="83">
        <v>98150</v>
      </c>
      <c r="L24" s="83">
        <v>93964</v>
      </c>
      <c r="M24" s="83">
        <v>0</v>
      </c>
      <c r="N24" s="83">
        <v>10800</v>
      </c>
      <c r="O24" s="83">
        <v>20880</v>
      </c>
      <c r="P24" s="83">
        <v>0</v>
      </c>
      <c r="Q24" s="83">
        <v>0</v>
      </c>
      <c r="R24" s="83">
        <v>0</v>
      </c>
      <c r="S24" s="83">
        <v>0</v>
      </c>
      <c r="T24" s="84">
        <f>SUM(M24:S24)</f>
        <v>31680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4">
        <f>SUM(U24:Y24)</f>
        <v>0</v>
      </c>
      <c r="AA24" s="73">
        <f>+T24+Z24</f>
        <v>31680</v>
      </c>
    </row>
    <row r="25" spans="1:28" s="79" customFormat="1" ht="11.25" x14ac:dyDescent="0.25">
      <c r="A25" s="74"/>
      <c r="B25" s="74"/>
      <c r="C25" s="74"/>
      <c r="D25" s="75" t="s">
        <v>1812</v>
      </c>
      <c r="E25" s="76" t="s">
        <v>1806</v>
      </c>
      <c r="F25" s="77"/>
      <c r="G25" s="77"/>
      <c r="H25" s="77">
        <f>+H24/(H5-H7-H8-H10)*1000</f>
        <v>4.6874577452727291</v>
      </c>
      <c r="I25" s="77">
        <f>+I24/(I5-I7-I8-I10)*1000</f>
        <v>2.3853135802205476</v>
      </c>
      <c r="J25" s="77">
        <f>+J24/(J5-J7-J8-J10)*1000</f>
        <v>5.6972375261832635</v>
      </c>
      <c r="K25" s="77">
        <v>6.6326957170148679</v>
      </c>
      <c r="L25" s="77">
        <f>+L24/(L5-L7-L8-L10)*1000</f>
        <v>6.0116480306217506</v>
      </c>
      <c r="M25" s="77">
        <f>+M24/(M5-M7-M8-M10)*1000</f>
        <v>0</v>
      </c>
      <c r="N25" s="77">
        <f t="shared" ref="N25:S25" si="11">+N24/(N5-N7-N8-N10)*1000</f>
        <v>14.666383409915076</v>
      </c>
      <c r="O25" s="77">
        <f t="shared" si="11"/>
        <v>10.062278652097747</v>
      </c>
      <c r="P25" s="77" t="e">
        <f t="shared" si="11"/>
        <v>#DIV/0!</v>
      </c>
      <c r="Q25" s="77" t="e">
        <f t="shared" si="11"/>
        <v>#DIV/0!</v>
      </c>
      <c r="R25" s="77" t="e">
        <f t="shared" si="11"/>
        <v>#DIV/0!</v>
      </c>
      <c r="S25" s="77" t="e">
        <f t="shared" si="11"/>
        <v>#DIV/0!</v>
      </c>
      <c r="T25" s="78">
        <f>+T24/($T$5-T7-T8-T10)*1000</f>
        <v>7.7691273327061392</v>
      </c>
      <c r="U25" s="77" t="e">
        <f>+U24/(U5-U7-U8-U10)*1000</f>
        <v>#DIV/0!</v>
      </c>
      <c r="V25" s="77" t="e">
        <f>+V24/(V5-V7-V8-V10)*1000</f>
        <v>#DIV/0!</v>
      </c>
      <c r="W25" s="77" t="e">
        <f>+W24/(W5-W7-W8-W10)*1000</f>
        <v>#DIV/0!</v>
      </c>
      <c r="X25" s="77" t="e">
        <f>+X24/(X5-X7-X8-X10)*1000</f>
        <v>#DIV/0!</v>
      </c>
      <c r="Y25" s="77" t="e">
        <f>+Y24/(Y5-Y7-Y8-Y10)*1000</f>
        <v>#DIV/0!</v>
      </c>
      <c r="Z25" s="78" t="e">
        <f>+Z24/($Z$5-Z7-Z8-Z10)*1000</f>
        <v>#DIV/0!</v>
      </c>
      <c r="AA25" s="78">
        <f>+AA24/($AA$5-AA7-AA8-AA10)*1000</f>
        <v>7.7691273327061392</v>
      </c>
      <c r="AB25" s="19"/>
    </row>
    <row r="26" spans="1:28" s="19" customFormat="1" ht="12.75" x14ac:dyDescent="0.2">
      <c r="A26" s="86"/>
      <c r="B26" s="86" t="s">
        <v>1813</v>
      </c>
      <c r="C26" s="86"/>
      <c r="D26" s="87" t="s">
        <v>1814</v>
      </c>
      <c r="E26" s="40" t="s">
        <v>1815</v>
      </c>
      <c r="F26" s="88"/>
      <c r="G26" s="88"/>
      <c r="H26" s="66"/>
      <c r="I26" s="66">
        <v>-278505.15000000002</v>
      </c>
      <c r="J26" s="66">
        <v>-344528.06</v>
      </c>
      <c r="K26" s="66">
        <v>-460237.05000000005</v>
      </c>
      <c r="L26" s="89">
        <v>-456740</v>
      </c>
      <c r="M26" s="89">
        <f>IFERROR(VLOOKUP($B26,[1]SAP!$B:$XFD,M$2,FALSE),0)</f>
        <v>-43994</v>
      </c>
      <c r="N26" s="89">
        <f>IFERROR(VLOOKUP($B26,[1]SAP!$B:$XFD,N$2,FALSE),0)</f>
        <v>-33095.86</v>
      </c>
      <c r="O26" s="89">
        <f>IFERROR(VLOOKUP($B26,[1]SAP!$B:$XFD,O$2,FALSE),0)</f>
        <v>-46703</v>
      </c>
      <c r="P26" s="89">
        <f>IFERROR(VLOOKUP($B26,[1]SAP!$B:$XFD,P$2,FALSE),0)</f>
        <v>0</v>
      </c>
      <c r="Q26" s="89">
        <f>IFERROR(VLOOKUP($B26,[1]SAP!$B:$XFD,Q$2,FALSE),0)</f>
        <v>0</v>
      </c>
      <c r="R26" s="89">
        <f>IFERROR(VLOOKUP($B26,[1]SAP!$B:$XFD,R$2,FALSE),0)</f>
        <v>0</v>
      </c>
      <c r="S26" s="89">
        <v>-46812.75</v>
      </c>
      <c r="T26" s="90">
        <f>+SUM(M26:S26)</f>
        <v>-170605.61</v>
      </c>
      <c r="U26" s="89">
        <f>IFERROR(VLOOKUP($B26,[1]SAP!$B:$XFD,U$2,FALSE),0)</f>
        <v>0</v>
      </c>
      <c r="V26" s="89">
        <f>IFERROR(VLOOKUP($B26,[1]SAP!$B:$XFD,V$2,FALSE),0)</f>
        <v>0</v>
      </c>
      <c r="W26" s="89">
        <f>IFERROR(VLOOKUP($B26,[1]SAP!$B:$XFD,W$2,FALSE),0)</f>
        <v>0</v>
      </c>
      <c r="X26" s="89">
        <f>IFERROR(VLOOKUP($B26,[1]SAP!$B:$XFD,X$2,FALSE),0)</f>
        <v>0</v>
      </c>
      <c r="Y26" s="89">
        <f>IFERROR(VLOOKUP($B26,[1]SAP!$B:$XFD,Y$2,FALSE),0)</f>
        <v>0</v>
      </c>
      <c r="Z26" s="90">
        <f>SUM(U26:Y26)</f>
        <v>0</v>
      </c>
      <c r="AA26" s="90">
        <f>+T26+Z26</f>
        <v>-170605.61</v>
      </c>
    </row>
    <row r="27" spans="1:28" s="19" customFormat="1" ht="11.25" x14ac:dyDescent="0.25">
      <c r="A27" s="16"/>
      <c r="B27" s="16"/>
      <c r="C27" s="16"/>
      <c r="D27" s="91" t="s">
        <v>1816</v>
      </c>
      <c r="E27" s="92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4"/>
      <c r="U27" s="93"/>
      <c r="V27" s="93"/>
      <c r="W27" s="93"/>
      <c r="X27" s="93"/>
      <c r="Y27" s="93"/>
      <c r="Z27" s="94"/>
      <c r="AA27" s="94"/>
    </row>
    <row r="28" spans="1:28" s="19" customFormat="1" ht="12.75" x14ac:dyDescent="0.2">
      <c r="A28" s="86"/>
      <c r="B28" s="86" t="s">
        <v>1817</v>
      </c>
      <c r="C28" s="86"/>
      <c r="D28" s="55" t="s">
        <v>1818</v>
      </c>
      <c r="E28" s="95" t="s">
        <v>1819</v>
      </c>
      <c r="F28" s="89">
        <v>7143216.9900000002</v>
      </c>
      <c r="G28" s="89">
        <v>7935517.2000000002</v>
      </c>
      <c r="H28" s="89">
        <v>8123490</v>
      </c>
      <c r="I28" s="89">
        <v>8715675.7300000004</v>
      </c>
      <c r="J28" s="89">
        <v>9986762.6000000015</v>
      </c>
      <c r="K28" s="89">
        <v>10726936.48</v>
      </c>
      <c r="L28" s="89">
        <v>11851480</v>
      </c>
      <c r="M28" s="89">
        <f>IFERROR(VLOOKUP($B28,[1]SAP!$B:$XFD,M$2,FALSE),0)</f>
        <v>968303.97</v>
      </c>
      <c r="N28" s="89">
        <f>IFERROR(VLOOKUP($B28,[1]SAP!$B:$XFD,N$2,FALSE),0)</f>
        <v>947409.4</v>
      </c>
      <c r="O28" s="89">
        <f>IFERROR(VLOOKUP($B28,[1]SAP!$B:$XFD,O$2,FALSE),0)</f>
        <v>863672.41</v>
      </c>
      <c r="P28" s="89">
        <f>IFERROR(VLOOKUP($B28,[1]SAP!$B:$XFD,P$2,FALSE),0)</f>
        <v>0</v>
      </c>
      <c r="Q28" s="89">
        <f>IFERROR(VLOOKUP($B28,[1]SAP!$B:$XFD,Q$2,FALSE),0)</f>
        <v>0</v>
      </c>
      <c r="R28" s="89">
        <f>IFERROR(VLOOKUP($B28,[1]SAP!$B:$XFD,R$2,FALSE),0)</f>
        <v>0</v>
      </c>
      <c r="S28" s="89">
        <f>IFERROR(VLOOKUP($B28,[1]SAP!$B:$XFD,S$2,FALSE),0)</f>
        <v>0</v>
      </c>
      <c r="T28" s="90">
        <f>SUM(M28:S28)</f>
        <v>2779385.7800000003</v>
      </c>
      <c r="U28" s="89">
        <f>IFERROR(VLOOKUP($B28,[1]SAP!$B:$XFD,U$2,FALSE),0)</f>
        <v>0</v>
      </c>
      <c r="V28" s="89">
        <f>IFERROR(VLOOKUP($B28,[1]SAP!$B:$XFD,V$2,FALSE),0)</f>
        <v>0</v>
      </c>
      <c r="W28" s="89">
        <f>IFERROR(VLOOKUP($B28,[1]SAP!$B:$XFD,W$2,FALSE),0)</f>
        <v>0</v>
      </c>
      <c r="X28" s="89">
        <f>IFERROR(VLOOKUP($B28,[1]SAP!$B:$XFD,X$2,FALSE),0)</f>
        <v>0</v>
      </c>
      <c r="Y28" s="89">
        <f>IFERROR(VLOOKUP($B28,[1]SAP!$B:$XFD,Y$2,FALSE),0)</f>
        <v>0</v>
      </c>
      <c r="Z28" s="90">
        <f>SUM(U28:Y28)</f>
        <v>0</v>
      </c>
      <c r="AA28" s="90">
        <f>+Z28+T28</f>
        <v>2779385.7800000003</v>
      </c>
    </row>
    <row r="29" spans="1:28" s="19" customFormat="1" ht="12.75" x14ac:dyDescent="0.2">
      <c r="A29" s="86"/>
      <c r="B29" s="86" t="s">
        <v>1820</v>
      </c>
      <c r="C29" s="86"/>
      <c r="D29" s="39" t="s">
        <v>1821</v>
      </c>
      <c r="E29" s="95" t="s">
        <v>1819</v>
      </c>
      <c r="F29" s="89">
        <v>2971754.44</v>
      </c>
      <c r="G29" s="89">
        <v>3996780.76</v>
      </c>
      <c r="H29" s="89">
        <f>13070485-H28-H30</f>
        <v>4600839</v>
      </c>
      <c r="I29" s="89">
        <v>3480627.8400000003</v>
      </c>
      <c r="J29" s="89">
        <v>3282083.23</v>
      </c>
      <c r="K29" s="89">
        <v>3375623.7100000004</v>
      </c>
      <c r="L29" s="89">
        <f>16080546-L28-L30</f>
        <v>3829182</v>
      </c>
      <c r="M29" s="89">
        <f>IFERROR(VLOOKUP($B29,[1]SAP!$B:$XFD,M$2,FALSE),0)-M28-M30</f>
        <v>358758.13999999996</v>
      </c>
      <c r="N29" s="89">
        <f>IFERROR(VLOOKUP($B29,[1]SAP!$B:$XFD,N$2,FALSE),0)-N28-N30</f>
        <v>302751.84000000003</v>
      </c>
      <c r="O29" s="89">
        <f>IFERROR(VLOOKUP($B29,[1]SAP!$B:$XFD,O$2,FALSE),0)-O28-O30</f>
        <v>513519.12000000005</v>
      </c>
      <c r="P29" s="89">
        <f>IFERROR(VLOOKUP($B29,[1]SAP!$B:$XFD,P$2,FALSE),0)-P28-P30</f>
        <v>0</v>
      </c>
      <c r="Q29" s="89">
        <f>IFERROR(VLOOKUP($B29,[1]SAP!$B:$XFD,Q$2,FALSE),0)-Q28-Q30</f>
        <v>0</v>
      </c>
      <c r="R29" s="89">
        <f>IFERROR(VLOOKUP($B29,[1]SAP!$B:$XFD,R$2,FALSE),0)-R28-R30</f>
        <v>0</v>
      </c>
      <c r="S29" s="89">
        <f>IFERROR(VLOOKUP($B29,[1]SAP!$B:$XFD,S$2,FALSE),0)-S28-S30</f>
        <v>0</v>
      </c>
      <c r="T29" s="90">
        <f>SUM(M29:S29)</f>
        <v>1175029.1000000001</v>
      </c>
      <c r="U29" s="89">
        <f>IFERROR(VLOOKUP($B29,[1]SAP!$B:$XFD,U$2,FALSE),0)-U28-U30</f>
        <v>0</v>
      </c>
      <c r="V29" s="89">
        <f>IFERROR(VLOOKUP($B29,[1]SAP!$B:$XFD,V$2,FALSE),0)-V28-V30</f>
        <v>0</v>
      </c>
      <c r="W29" s="89">
        <f>IFERROR(VLOOKUP($B29,[1]SAP!$B:$XFD,W$2,FALSE),0)-W28-W30</f>
        <v>0</v>
      </c>
      <c r="X29" s="89">
        <f>IFERROR(VLOOKUP($B29,[1]SAP!$B:$XFD,X$2,FALSE),0)-X28-X30</f>
        <v>0</v>
      </c>
      <c r="Y29" s="89">
        <f>IFERROR(VLOOKUP($B29,[1]SAP!$B:$XFD,Y$2,FALSE),0)-Y28-Y30</f>
        <v>0</v>
      </c>
      <c r="Z29" s="90">
        <f>SUM(U29:Y29)</f>
        <v>0</v>
      </c>
      <c r="AA29" s="90">
        <f>+Z29+T29</f>
        <v>1175029.1000000001</v>
      </c>
    </row>
    <row r="30" spans="1:28" s="19" customFormat="1" ht="12.75" x14ac:dyDescent="0.2">
      <c r="A30" s="86"/>
      <c r="B30" s="86" t="s">
        <v>1822</v>
      </c>
      <c r="C30" s="86"/>
      <c r="D30" s="39" t="s">
        <v>1823</v>
      </c>
      <c r="E30" s="95" t="s">
        <v>1819</v>
      </c>
      <c r="F30" s="89">
        <v>287212.03999999998</v>
      </c>
      <c r="G30" s="89">
        <v>410370.65</v>
      </c>
      <c r="H30" s="89">
        <v>346156</v>
      </c>
      <c r="I30" s="89">
        <v>605089.24</v>
      </c>
      <c r="J30" s="89">
        <v>372630.41000000003</v>
      </c>
      <c r="K30" s="89">
        <v>326159.61000000004</v>
      </c>
      <c r="L30" s="89">
        <v>399884</v>
      </c>
      <c r="M30" s="89">
        <f>IFERROR(VLOOKUP($B30,[1]SAP!$B:$XFD,M$2,FALSE),0)</f>
        <v>26881.59</v>
      </c>
      <c r="N30" s="89">
        <f>IFERROR(VLOOKUP($B30,[1]SAP!$B:$XFD,N$2,FALSE),0)</f>
        <v>21949.08</v>
      </c>
      <c r="O30" s="89">
        <f>IFERROR(VLOOKUP($B30,[1]SAP!$B:$XFD,O$2,FALSE),0)</f>
        <v>27122.83</v>
      </c>
      <c r="P30" s="89">
        <f>IFERROR(VLOOKUP($B30,[1]SAP!$B:$XFD,P$2,FALSE),0)</f>
        <v>0</v>
      </c>
      <c r="Q30" s="89">
        <f>IFERROR(VLOOKUP($B30,[1]SAP!$B:$XFD,Q$2,FALSE),0)</f>
        <v>0</v>
      </c>
      <c r="R30" s="89">
        <f>IFERROR(VLOOKUP($B30,[1]SAP!$B:$XFD,R$2,FALSE),0)</f>
        <v>0</v>
      </c>
      <c r="S30" s="89">
        <f>IFERROR(VLOOKUP($B30,[1]SAP!$B:$XFD,S$2,FALSE),0)</f>
        <v>0</v>
      </c>
      <c r="T30" s="90">
        <f>SUM(M30:S30)</f>
        <v>75953.5</v>
      </c>
      <c r="U30" s="89">
        <f>IFERROR(VLOOKUP($B30,[1]SAP!$B:$XFD,U$2,FALSE),0)</f>
        <v>0</v>
      </c>
      <c r="V30" s="89">
        <f>IFERROR(VLOOKUP($B30,[1]SAP!$B:$XFD,V$2,FALSE),0)</f>
        <v>0</v>
      </c>
      <c r="W30" s="89">
        <f>IFERROR(VLOOKUP($B30,[1]SAP!$B:$XFD,W$2,FALSE),0)</f>
        <v>0</v>
      </c>
      <c r="X30" s="89">
        <f>IFERROR(VLOOKUP($B30,[1]SAP!$B:$XFD,X$2,FALSE),0)</f>
        <v>0</v>
      </c>
      <c r="Y30" s="89">
        <f>IFERROR(VLOOKUP($B30,[1]SAP!$B:$XFD,Y$2,FALSE),0)</f>
        <v>0</v>
      </c>
      <c r="Z30" s="90">
        <f>SUM(U30:Y30)</f>
        <v>0</v>
      </c>
      <c r="AA30" s="90">
        <f>+Z30+T30</f>
        <v>75953.5</v>
      </c>
    </row>
    <row r="31" spans="1:28" s="64" customFormat="1" ht="11.25" x14ac:dyDescent="0.25">
      <c r="A31" s="61"/>
      <c r="B31" s="61"/>
      <c r="C31" s="61"/>
      <c r="D31" s="87" t="s">
        <v>1824</v>
      </c>
      <c r="E31" s="96"/>
      <c r="F31" s="97">
        <v>10402183.470000001</v>
      </c>
      <c r="G31" s="97">
        <v>12342668.609999999</v>
      </c>
      <c r="H31" s="97">
        <f t="shared" ref="H31:AA31" si="12">SUM(H28:H30)</f>
        <v>13070485</v>
      </c>
      <c r="I31" s="97">
        <f t="shared" si="12"/>
        <v>12801392.810000001</v>
      </c>
      <c r="J31" s="97">
        <f t="shared" si="12"/>
        <v>13641476.240000002</v>
      </c>
      <c r="K31" s="97">
        <f t="shared" si="12"/>
        <v>14428719.800000001</v>
      </c>
      <c r="L31" s="97">
        <f t="shared" si="12"/>
        <v>16080546</v>
      </c>
      <c r="M31" s="97">
        <f t="shared" si="12"/>
        <v>1353943.7</v>
      </c>
      <c r="N31" s="97">
        <f t="shared" si="12"/>
        <v>1272110.32</v>
      </c>
      <c r="O31" s="97">
        <f t="shared" si="12"/>
        <v>1404314.36</v>
      </c>
      <c r="P31" s="97">
        <f t="shared" si="12"/>
        <v>0</v>
      </c>
      <c r="Q31" s="97">
        <f t="shared" si="12"/>
        <v>0</v>
      </c>
      <c r="R31" s="97">
        <f t="shared" si="12"/>
        <v>0</v>
      </c>
      <c r="S31" s="97">
        <f t="shared" si="12"/>
        <v>0</v>
      </c>
      <c r="T31" s="98">
        <f t="shared" si="12"/>
        <v>4030368.3800000004</v>
      </c>
      <c r="U31" s="97">
        <f t="shared" si="12"/>
        <v>0</v>
      </c>
      <c r="V31" s="97">
        <f t="shared" si="12"/>
        <v>0</v>
      </c>
      <c r="W31" s="97">
        <f t="shared" si="12"/>
        <v>0</v>
      </c>
      <c r="X31" s="97">
        <f t="shared" si="12"/>
        <v>0</v>
      </c>
      <c r="Y31" s="97">
        <f t="shared" si="12"/>
        <v>0</v>
      </c>
      <c r="Z31" s="98">
        <f t="shared" si="12"/>
        <v>0</v>
      </c>
      <c r="AA31" s="98">
        <f t="shared" si="12"/>
        <v>4030368.3800000004</v>
      </c>
      <c r="AB31" s="19"/>
    </row>
    <row r="32" spans="1:28" s="19" customFormat="1" ht="11.25" x14ac:dyDescent="0.25">
      <c r="A32" s="16"/>
      <c r="B32" s="16"/>
      <c r="C32" s="16"/>
      <c r="D32" s="39" t="s">
        <v>1825</v>
      </c>
      <c r="E32" s="99" t="s">
        <v>1826</v>
      </c>
      <c r="F32" s="100">
        <v>0.8881862694648569</v>
      </c>
      <c r="G32" s="100">
        <f t="shared" ref="G32:AA32" si="13">G31/G5</f>
        <v>0.82964818692166975</v>
      </c>
      <c r="H32" s="100">
        <f t="shared" si="13"/>
        <v>0.82018147614511938</v>
      </c>
      <c r="I32" s="100">
        <f t="shared" si="13"/>
        <v>0.87845705691241305</v>
      </c>
      <c r="J32" s="100">
        <f t="shared" si="13"/>
        <v>0.84563283383388066</v>
      </c>
      <c r="K32" s="100">
        <f t="shared" si="13"/>
        <v>0.86112057833467892</v>
      </c>
      <c r="L32" s="100">
        <f t="shared" si="13"/>
        <v>0.92546427314341184</v>
      </c>
      <c r="M32" s="101">
        <f t="shared" si="13"/>
        <v>0.84884105297483758</v>
      </c>
      <c r="N32" s="101">
        <f t="shared" si="13"/>
        <v>1.0618555187262486</v>
      </c>
      <c r="O32" s="101">
        <f t="shared" si="13"/>
        <v>0.64601799081489764</v>
      </c>
      <c r="P32" s="101" t="e">
        <f t="shared" si="13"/>
        <v>#DIV/0!</v>
      </c>
      <c r="Q32" s="101" t="e">
        <f t="shared" si="13"/>
        <v>#DIV/0!</v>
      </c>
      <c r="R32" s="101" t="e">
        <f t="shared" si="13"/>
        <v>#DIV/0!</v>
      </c>
      <c r="S32" s="101" t="e">
        <f t="shared" si="13"/>
        <v>#DIV/0!</v>
      </c>
      <c r="T32" s="102">
        <f t="shared" si="13"/>
        <v>0.81145240204162383</v>
      </c>
      <c r="U32" s="101" t="e">
        <f t="shared" si="13"/>
        <v>#DIV/0!</v>
      </c>
      <c r="V32" s="101" t="e">
        <f t="shared" si="13"/>
        <v>#DIV/0!</v>
      </c>
      <c r="W32" s="101" t="e">
        <f t="shared" si="13"/>
        <v>#DIV/0!</v>
      </c>
      <c r="X32" s="101" t="e">
        <f t="shared" si="13"/>
        <v>#DIV/0!</v>
      </c>
      <c r="Y32" s="101" t="e">
        <f t="shared" si="13"/>
        <v>#DIV/0!</v>
      </c>
      <c r="Z32" s="102" t="e">
        <f t="shared" si="13"/>
        <v>#DIV/0!</v>
      </c>
      <c r="AA32" s="102">
        <f t="shared" si="13"/>
        <v>0.81145240204162383</v>
      </c>
    </row>
    <row r="33" spans="4:31" s="19" customFormat="1" x14ac:dyDescent="0.25">
      <c r="D33" s="39" t="s">
        <v>1827</v>
      </c>
      <c r="E33" s="95"/>
      <c r="F33" s="100">
        <f>F28/F4</f>
        <v>0.56619179812510845</v>
      </c>
      <c r="G33" s="100">
        <f t="shared" ref="G33:L33" si="14">G28/G5</f>
        <v>0.53340875181009384</v>
      </c>
      <c r="H33" s="100">
        <f t="shared" si="14"/>
        <v>0.50975430671854305</v>
      </c>
      <c r="I33" s="100">
        <f>I28/I5</f>
        <v>0.59808701790619823</v>
      </c>
      <c r="J33" s="100">
        <f>J28/J5</f>
        <v>0.61907774566957086</v>
      </c>
      <c r="K33" s="100">
        <f>K28/K5</f>
        <v>0.64019440902975777</v>
      </c>
      <c r="L33" s="100">
        <f t="shared" si="14"/>
        <v>0.68207393728258248</v>
      </c>
      <c r="M33" s="101">
        <f>M28/M4</f>
        <v>0.60706819751405883</v>
      </c>
      <c r="N33" s="101">
        <f t="shared" ref="N33:S34" si="15">N28/N4</f>
        <v>0.79082127081802467</v>
      </c>
      <c r="O33" s="101">
        <f t="shared" si="15"/>
        <v>0.39730984096072369</v>
      </c>
      <c r="P33" s="101" t="e">
        <f t="shared" si="15"/>
        <v>#DIV/0!</v>
      </c>
      <c r="Q33" s="101" t="e">
        <f t="shared" si="15"/>
        <v>#DIV/0!</v>
      </c>
      <c r="R33" s="101" t="e">
        <f t="shared" si="15"/>
        <v>#DIV/0!</v>
      </c>
      <c r="S33" s="101" t="e">
        <f t="shared" si="15"/>
        <v>#DIV/0!</v>
      </c>
      <c r="T33" s="102">
        <f>T28/T5</f>
        <v>0.55958638385837378</v>
      </c>
      <c r="U33" s="101" t="e">
        <f t="shared" ref="U33:Y34" si="16">U28/U4</f>
        <v>#DIV/0!</v>
      </c>
      <c r="V33" s="101" t="e">
        <f t="shared" si="16"/>
        <v>#DIV/0!</v>
      </c>
      <c r="W33" s="101" t="e">
        <f t="shared" si="16"/>
        <v>#DIV/0!</v>
      </c>
      <c r="X33" s="101" t="e">
        <f t="shared" si="16"/>
        <v>#DIV/0!</v>
      </c>
      <c r="Y33" s="101" t="e">
        <f t="shared" si="16"/>
        <v>#DIV/0!</v>
      </c>
      <c r="Z33" s="102" t="e">
        <f>Z28/Z5</f>
        <v>#DIV/0!</v>
      </c>
      <c r="AA33" s="102">
        <f>AA28/AA5</f>
        <v>0.55958638385837378</v>
      </c>
      <c r="AC33"/>
    </row>
    <row r="34" spans="4:31" s="19" customFormat="1" x14ac:dyDescent="0.25">
      <c r="D34" s="39" t="s">
        <v>1828</v>
      </c>
      <c r="E34" s="95"/>
      <c r="F34" s="100">
        <f>F29/F5</f>
        <v>0.23554975192904992</v>
      </c>
      <c r="G34" s="100">
        <v>0.25675959835379608</v>
      </c>
      <c r="H34" s="100">
        <f>H29/H5</f>
        <v>0.2887056541915648</v>
      </c>
      <c r="I34" s="100">
        <f>I29/I5</f>
        <v>0.23884761087444589</v>
      </c>
      <c r="J34" s="100">
        <f>J29/J5</f>
        <v>0.20345579128198193</v>
      </c>
      <c r="K34" s="100">
        <f>K29/K5</f>
        <v>0.20146063418567839</v>
      </c>
      <c r="L34" s="100">
        <f>L29/L5</f>
        <v>0.22037629421064658</v>
      </c>
      <c r="M34" s="101">
        <f>M29/M5</f>
        <v>0.22491971957245652</v>
      </c>
      <c r="N34" s="101">
        <f t="shared" si="15"/>
        <v>0.25271291888310932</v>
      </c>
      <c r="O34" s="101">
        <f t="shared" si="15"/>
        <v>0.23623100325445245</v>
      </c>
      <c r="P34" s="101" t="e">
        <f t="shared" si="15"/>
        <v>#DIV/0!</v>
      </c>
      <c r="Q34" s="101" t="e">
        <f t="shared" si="15"/>
        <v>#DIV/0!</v>
      </c>
      <c r="R34" s="101" t="e">
        <f t="shared" si="15"/>
        <v>#DIV/0!</v>
      </c>
      <c r="S34" s="101" t="e">
        <f t="shared" si="15"/>
        <v>#DIV/0!</v>
      </c>
      <c r="T34" s="103">
        <f>T29/T5</f>
        <v>0.23657395447902144</v>
      </c>
      <c r="U34" s="101" t="e">
        <f t="shared" si="16"/>
        <v>#DIV/0!</v>
      </c>
      <c r="V34" s="101" t="e">
        <f t="shared" si="16"/>
        <v>#DIV/0!</v>
      </c>
      <c r="W34" s="101" t="e">
        <f t="shared" si="16"/>
        <v>#DIV/0!</v>
      </c>
      <c r="X34" s="101" t="e">
        <f t="shared" si="16"/>
        <v>#DIV/0!</v>
      </c>
      <c r="Y34" s="101" t="e">
        <f t="shared" si="16"/>
        <v>#DIV/0!</v>
      </c>
      <c r="Z34" s="102" t="e">
        <f>Z29/Z5</f>
        <v>#DIV/0!</v>
      </c>
      <c r="AA34" s="102">
        <f>AA29/AA5</f>
        <v>0.23657395447902144</v>
      </c>
      <c r="AC34"/>
    </row>
    <row r="35" spans="4:31" s="19" customFormat="1" x14ac:dyDescent="0.25">
      <c r="D35" s="39" t="s">
        <v>1829</v>
      </c>
      <c r="E35" s="95"/>
      <c r="F35" s="104"/>
      <c r="G35" s="104"/>
      <c r="H35" s="104">
        <v>18.21</v>
      </c>
      <c r="I35" s="104">
        <v>17.494103301320532</v>
      </c>
      <c r="J35" s="104">
        <v>17.494103301320532</v>
      </c>
      <c r="K35" s="104">
        <v>19.994926557279236</v>
      </c>
      <c r="L35" s="104">
        <f>(+L5/L14)/1000</f>
        <v>22.276478102564099</v>
      </c>
      <c r="M35" s="104">
        <f>(+M5/M14)/1000</f>
        <v>20.987496565789474</v>
      </c>
      <c r="N35" s="104">
        <f t="shared" ref="N35:AA35" si="17">(+N5/N14)/1000</f>
        <v>16.189283472972974</v>
      </c>
      <c r="O35" s="104">
        <f t="shared" si="17"/>
        <v>27.86923973076923</v>
      </c>
      <c r="P35" s="104" t="e">
        <f t="shared" si="17"/>
        <v>#DIV/0!</v>
      </c>
      <c r="Q35" s="104" t="e">
        <f t="shared" si="17"/>
        <v>#DIV/0!</v>
      </c>
      <c r="R35" s="104" t="e">
        <f t="shared" si="17"/>
        <v>#DIV/0!</v>
      </c>
      <c r="S35" s="104" t="e">
        <f t="shared" si="17"/>
        <v>#DIV/0!</v>
      </c>
      <c r="T35" s="105">
        <f t="shared" si="17"/>
        <v>21.784462346491228</v>
      </c>
      <c r="U35" s="104" t="e">
        <f t="shared" si="17"/>
        <v>#DIV/0!</v>
      </c>
      <c r="V35" s="104" t="e">
        <f t="shared" si="17"/>
        <v>#DIV/0!</v>
      </c>
      <c r="W35" s="104" t="e">
        <f t="shared" si="17"/>
        <v>#DIV/0!</v>
      </c>
      <c r="X35" s="104" t="e">
        <f t="shared" si="17"/>
        <v>#DIV/0!</v>
      </c>
      <c r="Y35" s="104" t="e">
        <f t="shared" si="17"/>
        <v>#DIV/0!</v>
      </c>
      <c r="Z35" s="105" t="e">
        <f t="shared" si="17"/>
        <v>#DIV/0!</v>
      </c>
      <c r="AA35" s="105">
        <f t="shared" si="17"/>
        <v>21.784462346491228</v>
      </c>
      <c r="AC35"/>
    </row>
    <row r="36" spans="4:31" s="19" customFormat="1" x14ac:dyDescent="0.25">
      <c r="D36" s="106" t="s">
        <v>1830</v>
      </c>
      <c r="E36" s="107"/>
      <c r="F36" s="108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10"/>
      <c r="U36" s="109"/>
      <c r="V36" s="109"/>
      <c r="W36" s="109"/>
      <c r="X36" s="109"/>
      <c r="Y36" s="109"/>
      <c r="Z36" s="110"/>
      <c r="AA36" s="110"/>
      <c r="AC36"/>
    </row>
    <row r="37" spans="4:31" s="19" customFormat="1" ht="11.25" customHeight="1" x14ac:dyDescent="0.25">
      <c r="D37" s="91" t="s">
        <v>1831</v>
      </c>
      <c r="E37" s="111" t="s">
        <v>1819</v>
      </c>
      <c r="F37" s="112">
        <v>33612.33</v>
      </c>
      <c r="G37" s="112">
        <v>39710.14</v>
      </c>
      <c r="H37" s="112">
        <v>3954</v>
      </c>
      <c r="I37" s="112">
        <v>-2275.5500000000002</v>
      </c>
      <c r="J37" s="112">
        <v>22572.06</v>
      </c>
      <c r="K37" s="112">
        <v>894.19</v>
      </c>
      <c r="L37" s="112">
        <v>0</v>
      </c>
      <c r="M37" s="112">
        <v>0</v>
      </c>
      <c r="N37" s="112">
        <v>502.19</v>
      </c>
      <c r="O37" s="112">
        <v>0</v>
      </c>
      <c r="P37" s="112">
        <v>0</v>
      </c>
      <c r="Q37" s="112">
        <v>0</v>
      </c>
      <c r="R37" s="112">
        <v>0</v>
      </c>
      <c r="S37" s="112">
        <v>0</v>
      </c>
      <c r="T37" s="113">
        <f>SUM(M37:S37)</f>
        <v>502.19</v>
      </c>
      <c r="U37" s="112">
        <v>0</v>
      </c>
      <c r="V37" s="112">
        <v>0</v>
      </c>
      <c r="W37" s="112">
        <v>0</v>
      </c>
      <c r="X37" s="112">
        <v>0</v>
      </c>
      <c r="Y37" s="112">
        <v>0</v>
      </c>
      <c r="Z37" s="113">
        <f>SUM(U37:Y37)</f>
        <v>0</v>
      </c>
      <c r="AA37" s="90">
        <f>+Z37+T37</f>
        <v>502.19</v>
      </c>
      <c r="AC37" s="114">
        <f>+L40*L4/1000</f>
        <v>14950</v>
      </c>
    </row>
    <row r="38" spans="4:31" s="19" customFormat="1" hidden="1" x14ac:dyDescent="0.25">
      <c r="D38" s="115" t="s">
        <v>1832</v>
      </c>
      <c r="E38" s="116" t="s">
        <v>1833</v>
      </c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2"/>
      <c r="U38" s="101"/>
      <c r="V38" s="101"/>
      <c r="W38" s="101"/>
      <c r="X38" s="101"/>
      <c r="Y38" s="101"/>
      <c r="Z38" s="102"/>
      <c r="AA38" s="102"/>
      <c r="AC38"/>
    </row>
    <row r="39" spans="4:31" s="19" customFormat="1" x14ac:dyDescent="0.25">
      <c r="D39" s="115" t="s">
        <v>1834</v>
      </c>
      <c r="E39" s="116"/>
      <c r="F39" s="117">
        <v>20404</v>
      </c>
      <c r="G39" s="117">
        <v>20645</v>
      </c>
      <c r="H39" s="117">
        <v>15542</v>
      </c>
      <c r="I39" s="117">
        <v>14202</v>
      </c>
      <c r="J39" s="117">
        <v>33976</v>
      </c>
      <c r="K39" s="117">
        <v>15187</v>
      </c>
      <c r="L39" s="118">
        <v>14950</v>
      </c>
      <c r="M39" s="117">
        <v>862</v>
      </c>
      <c r="N39" s="117">
        <v>1464</v>
      </c>
      <c r="O39" s="117">
        <v>1280</v>
      </c>
      <c r="P39" s="117">
        <v>0</v>
      </c>
      <c r="Q39" s="117">
        <v>0</v>
      </c>
      <c r="R39" s="117">
        <v>0</v>
      </c>
      <c r="S39" s="117">
        <v>0</v>
      </c>
      <c r="T39" s="119">
        <f>SUM(M39:S39)</f>
        <v>3606</v>
      </c>
      <c r="U39" s="117">
        <v>0</v>
      </c>
      <c r="V39" s="117">
        <v>0</v>
      </c>
      <c r="W39" s="117">
        <v>0</v>
      </c>
      <c r="X39" s="117">
        <v>0</v>
      </c>
      <c r="Y39" s="117">
        <v>0</v>
      </c>
      <c r="Z39" s="119">
        <f>SUM(U39:Y39)</f>
        <v>0</v>
      </c>
      <c r="AA39" s="119">
        <f>+Z39+T39</f>
        <v>3606</v>
      </c>
      <c r="AC39" s="120">
        <f>+L39/K39</f>
        <v>0.98439454796865744</v>
      </c>
    </row>
    <row r="40" spans="4:31" s="19" customFormat="1" x14ac:dyDescent="0.25">
      <c r="D40" s="121" t="s">
        <v>1835</v>
      </c>
      <c r="E40" s="122" t="s">
        <v>1836</v>
      </c>
      <c r="F40" s="123">
        <v>1.6172793665819625</v>
      </c>
      <c r="G40" s="123">
        <v>1.3262678706485067</v>
      </c>
      <c r="H40" s="123">
        <f t="shared" ref="H40:Y40" si="18">H39/H5*1000</f>
        <v>0.97527065768771748</v>
      </c>
      <c r="I40" s="123">
        <f t="shared" si="18"/>
        <v>0.97456951032112649</v>
      </c>
      <c r="J40" s="123">
        <f t="shared" si="18"/>
        <v>2.106166565616503</v>
      </c>
      <c r="K40" s="123">
        <f t="shared" si="18"/>
        <v>0.90637550693643432</v>
      </c>
      <c r="L40" s="123">
        <f t="shared" si="18"/>
        <v>0.86039932247910034</v>
      </c>
      <c r="M40" s="123">
        <f t="shared" si="18"/>
        <v>0.54042201877693297</v>
      </c>
      <c r="N40" s="123">
        <f t="shared" si="18"/>
        <v>1.2220296109343947</v>
      </c>
      <c r="O40" s="123">
        <f t="shared" si="18"/>
        <v>0.58883042984981571</v>
      </c>
      <c r="P40" s="123" t="e">
        <f t="shared" si="18"/>
        <v>#DIV/0!</v>
      </c>
      <c r="Q40" s="123" t="e">
        <f t="shared" si="18"/>
        <v>#DIV/0!</v>
      </c>
      <c r="R40" s="123" t="e">
        <f t="shared" si="18"/>
        <v>#DIV/0!</v>
      </c>
      <c r="S40" s="123" t="e">
        <f t="shared" si="18"/>
        <v>#DIV/0!</v>
      </c>
      <c r="T40" s="124">
        <f t="shared" si="18"/>
        <v>0.72601238543909352</v>
      </c>
      <c r="U40" s="123" t="e">
        <f t="shared" si="18"/>
        <v>#DIV/0!</v>
      </c>
      <c r="V40" s="123" t="e">
        <f t="shared" si="18"/>
        <v>#DIV/0!</v>
      </c>
      <c r="W40" s="123" t="e">
        <f t="shared" si="18"/>
        <v>#DIV/0!</v>
      </c>
      <c r="X40" s="123" t="e">
        <f t="shared" si="18"/>
        <v>#DIV/0!</v>
      </c>
      <c r="Y40" s="123" t="e">
        <f t="shared" si="18"/>
        <v>#DIV/0!</v>
      </c>
      <c r="Z40" s="124" t="e">
        <f>Z39/Z5*1000</f>
        <v>#DIV/0!</v>
      </c>
      <c r="AA40" s="124">
        <f>AA39/AA5*1000</f>
        <v>0.72601238543909352</v>
      </c>
      <c r="AC40" s="120">
        <f>+L40/K40</f>
        <v>0.94927468349985056</v>
      </c>
    </row>
    <row r="41" spans="4:31" s="19" customFormat="1" x14ac:dyDescent="0.25">
      <c r="D41" s="125" t="s">
        <v>1837</v>
      </c>
      <c r="E41" s="36" t="s">
        <v>1819</v>
      </c>
      <c r="F41" s="112">
        <v>803696.44</v>
      </c>
      <c r="G41" s="112">
        <v>1207126.8499999999</v>
      </c>
      <c r="H41" s="112">
        <v>1675956</v>
      </c>
      <c r="I41" s="112">
        <v>1532926.5799999998</v>
      </c>
      <c r="J41" s="112">
        <v>1729200.01</v>
      </c>
      <c r="K41" s="112">
        <v>1728148.9300000002</v>
      </c>
      <c r="L41" s="112">
        <v>2224269</v>
      </c>
      <c r="M41" s="112">
        <f>+SUM([1]ESKOM!C33:C35,[1]ESKOM!C53)</f>
        <v>187442.90000000002</v>
      </c>
      <c r="N41" s="112">
        <f>+SUM([1]ESKOM!D33:D35,[1]ESKOM!D53)</f>
        <v>168598.41999999998</v>
      </c>
      <c r="O41" s="112">
        <f>+SUM([1]ESKOM!E33:E35,[1]ESKOM!E53)</f>
        <v>165003.28999999998</v>
      </c>
      <c r="P41" s="112">
        <f>+SUM([1]ESKOM!F33:F35,[1]ESKOM!F53)</f>
        <v>0</v>
      </c>
      <c r="Q41" s="112">
        <f>+SUM([1]ESKOM!G33:G35,[1]ESKOM!G53)</f>
        <v>0</v>
      </c>
      <c r="R41" s="112">
        <f>+SUM([1]ESKOM!H33:H35,[1]ESKOM!H53)</f>
        <v>0</v>
      </c>
      <c r="S41" s="112">
        <f>+SUM([1]ESKOM!I33:I35,[1]ESKOM!I53)</f>
        <v>0</v>
      </c>
      <c r="T41" s="113">
        <f>SUM(M41:S41)</f>
        <v>521044.61</v>
      </c>
      <c r="U41" s="112">
        <f>+SUM([1]ESKOM!J33:J35,[1]ESKOM!J53)</f>
        <v>0</v>
      </c>
      <c r="V41" s="112">
        <f>+SUM([1]ESKOM!K33:K35,[1]ESKOM!K53)</f>
        <v>0</v>
      </c>
      <c r="W41" s="112">
        <f>+SUM([1]ESKOM!L33:L35,[1]ESKOM!L53)</f>
        <v>0</v>
      </c>
      <c r="X41" s="112">
        <f>+SUM([1]ESKOM!M33:M35,[1]ESKOM!M53)</f>
        <v>0</v>
      </c>
      <c r="Y41" s="112">
        <f>+SUM([1]ESKOM!N33:N35,[1]ESKOM!N53)</f>
        <v>0</v>
      </c>
      <c r="Z41" s="113">
        <f>SUM(U41:Y41)</f>
        <v>0</v>
      </c>
      <c r="AA41" s="113">
        <f>+Z41+T41</f>
        <v>521044.61</v>
      </c>
      <c r="AC41"/>
    </row>
    <row r="42" spans="4:31" s="19" customFormat="1" x14ac:dyDescent="0.25">
      <c r="D42" s="55" t="s">
        <v>1838</v>
      </c>
      <c r="E42" s="40" t="s">
        <v>1833</v>
      </c>
      <c r="F42" s="76"/>
      <c r="G42" s="76"/>
      <c r="H42" s="126"/>
      <c r="I42" s="126">
        <v>0</v>
      </c>
      <c r="J42" s="76">
        <v>0.78338527813756176</v>
      </c>
      <c r="K42" s="76">
        <v>0.8453342500114952</v>
      </c>
      <c r="L42" s="127">
        <f t="shared" ref="L42:AA42" si="19">+L41/L43</f>
        <v>1.0307037502143179</v>
      </c>
      <c r="M42" s="127">
        <f t="shared" si="19"/>
        <v>1.2391935846412188</v>
      </c>
      <c r="N42" s="127">
        <f t="shared" si="19"/>
        <v>1.2439933594038219</v>
      </c>
      <c r="O42" s="127">
        <f t="shared" si="19"/>
        <v>0.86574998688283744</v>
      </c>
      <c r="P42" s="127" t="e">
        <f t="shared" si="19"/>
        <v>#DIV/0!</v>
      </c>
      <c r="Q42" s="127" t="e">
        <f t="shared" si="19"/>
        <v>#DIV/0!</v>
      </c>
      <c r="R42" s="127" t="e">
        <f t="shared" si="19"/>
        <v>#DIV/0!</v>
      </c>
      <c r="S42" s="127" t="e">
        <f t="shared" si="19"/>
        <v>#DIV/0!</v>
      </c>
      <c r="T42" s="128">
        <f t="shared" si="19"/>
        <v>1.0914626232241684</v>
      </c>
      <c r="U42" s="127" t="e">
        <f t="shared" si="19"/>
        <v>#DIV/0!</v>
      </c>
      <c r="V42" s="127" t="e">
        <f t="shared" si="19"/>
        <v>#DIV/0!</v>
      </c>
      <c r="W42" s="127" t="e">
        <f t="shared" si="19"/>
        <v>#DIV/0!</v>
      </c>
      <c r="X42" s="127" t="e">
        <f t="shared" si="19"/>
        <v>#DIV/0!</v>
      </c>
      <c r="Y42" s="127" t="e">
        <f t="shared" si="19"/>
        <v>#DIV/0!</v>
      </c>
      <c r="Z42" s="128" t="e">
        <f t="shared" si="19"/>
        <v>#DIV/0!</v>
      </c>
      <c r="AA42" s="128">
        <f t="shared" si="19"/>
        <v>1.0914626232241684</v>
      </c>
      <c r="AC42"/>
    </row>
    <row r="43" spans="4:31" s="19" customFormat="1" x14ac:dyDescent="0.25">
      <c r="D43" s="55" t="s">
        <v>1839</v>
      </c>
      <c r="E43" s="40"/>
      <c r="F43" s="129">
        <v>1993417.32</v>
      </c>
      <c r="G43" s="129">
        <v>2306975</v>
      </c>
      <c r="H43" s="129">
        <v>2165761</v>
      </c>
      <c r="I43" s="129">
        <v>2052023</v>
      </c>
      <c r="J43" s="129">
        <v>2207343</v>
      </c>
      <c r="K43" s="129">
        <v>2044338</v>
      </c>
      <c r="L43" s="129">
        <v>2158010</v>
      </c>
      <c r="M43" s="129">
        <f>+SUM([1]ESKOM!C36:C38)</f>
        <v>151262</v>
      </c>
      <c r="N43" s="129">
        <f>+SUM([1]ESKOM!D36:D38)</f>
        <v>135530</v>
      </c>
      <c r="O43" s="129">
        <f>+SUM([1]ESKOM!E36:E38)</f>
        <v>190590</v>
      </c>
      <c r="P43" s="129">
        <f>+SUM([1]ESKOM!F36:F38)</f>
        <v>0</v>
      </c>
      <c r="Q43" s="129">
        <f>+SUM([1]ESKOM!G36:G38)</f>
        <v>0</v>
      </c>
      <c r="R43" s="129">
        <f>+SUM([1]ESKOM!H36:H38)</f>
        <v>0</v>
      </c>
      <c r="S43" s="129">
        <f>+SUM([1]ESKOM!I36:I38)</f>
        <v>0</v>
      </c>
      <c r="T43" s="130">
        <f>SUM(M43:S43)</f>
        <v>477382</v>
      </c>
      <c r="U43" s="129">
        <f>+SUM([1]ESKOM!J36:J38)</f>
        <v>0</v>
      </c>
      <c r="V43" s="129">
        <f>+SUM([1]ESKOM!K36:K38)</f>
        <v>0</v>
      </c>
      <c r="W43" s="129">
        <f>+SUM([1]ESKOM!L36:L38)</f>
        <v>0</v>
      </c>
      <c r="X43" s="129">
        <f>+SUM([1]ESKOM!M36:M38)</f>
        <v>0</v>
      </c>
      <c r="Y43" s="129">
        <f>+SUM([1]ESKOM!N36:N38)</f>
        <v>0</v>
      </c>
      <c r="Z43" s="130">
        <f>SUM(U43:Y43)</f>
        <v>0</v>
      </c>
      <c r="AA43" s="130">
        <f>+Z43+T43</f>
        <v>477382</v>
      </c>
      <c r="AC43"/>
    </row>
    <row r="44" spans="4:31" s="19" customFormat="1" x14ac:dyDescent="0.25">
      <c r="D44" s="55" t="s">
        <v>1840</v>
      </c>
      <c r="E44" s="40" t="s">
        <v>1833</v>
      </c>
      <c r="F44" s="76">
        <v>6.0274999999999999</v>
      </c>
      <c r="G44" s="76"/>
      <c r="H44" s="126"/>
      <c r="I44" s="126">
        <v>96413.659999999989</v>
      </c>
      <c r="J44" s="76">
        <v>11.330000684790797</v>
      </c>
      <c r="K44" s="76">
        <v>12.239995959663979</v>
      </c>
      <c r="L44" s="76">
        <v>16.77</v>
      </c>
      <c r="M44" s="76">
        <f>+[1]ESKOM!C65</f>
        <v>13.789991438206567</v>
      </c>
      <c r="N44" s="76">
        <f>+[1]ESKOM!D65</f>
        <v>13.789991438206567</v>
      </c>
      <c r="O44" s="76">
        <f>+[1]ESKOM!E65</f>
        <v>13.789991438206567</v>
      </c>
      <c r="P44" s="76">
        <f>+[1]ESKOM!F65</f>
        <v>0</v>
      </c>
      <c r="Q44" s="76">
        <f>+[1]ESKOM!G65</f>
        <v>0</v>
      </c>
      <c r="R44" s="76">
        <f>+[1]ESKOM!H65</f>
        <v>0</v>
      </c>
      <c r="S44" s="76">
        <f>+[1]ESKOM!I65</f>
        <v>0</v>
      </c>
      <c r="T44" s="131"/>
      <c r="U44" s="76">
        <f>+[1]ESKOM!J65</f>
        <v>0</v>
      </c>
      <c r="V44" s="76">
        <f>+[1]ESKOM!K65</f>
        <v>0</v>
      </c>
      <c r="W44" s="76">
        <f>+[1]ESKOM!L65</f>
        <v>0</v>
      </c>
      <c r="X44" s="76">
        <f>+[1]ESKOM!M65</f>
        <v>0</v>
      </c>
      <c r="Y44" s="76">
        <f>+[1]ESKOM!N65</f>
        <v>0</v>
      </c>
      <c r="Z44" s="131"/>
      <c r="AA44" s="131">
        <f>+[1]ESKOM!C65</f>
        <v>13.789991438206567</v>
      </c>
      <c r="AC44"/>
    </row>
    <row r="45" spans="4:31" s="19" customFormat="1" x14ac:dyDescent="0.25">
      <c r="D45" s="55" t="s">
        <v>1841</v>
      </c>
      <c r="E45" s="40"/>
      <c r="F45" s="129">
        <v>4942.08</v>
      </c>
      <c r="G45" s="129">
        <v>5446.43</v>
      </c>
      <c r="H45" s="129">
        <v>5720</v>
      </c>
      <c r="I45" s="129">
        <v>810553.8899999999</v>
      </c>
      <c r="J45" s="129">
        <v>7064.6100000000006</v>
      </c>
      <c r="K45" s="129">
        <v>6490.7100000000009</v>
      </c>
      <c r="L45" s="132">
        <v>6108</v>
      </c>
      <c r="M45" s="132">
        <f>+[1]ESKOM!C63</f>
        <v>572.30999999999995</v>
      </c>
      <c r="N45" s="127">
        <f>+[1]ESKOM!D63</f>
        <v>572.30999999999995</v>
      </c>
      <c r="O45" s="127">
        <f>+[1]ESKOM!E63</f>
        <v>572.30999999999995</v>
      </c>
      <c r="P45" s="127">
        <f>+[1]ESKOM!F63</f>
        <v>0</v>
      </c>
      <c r="Q45" s="127">
        <f>+[1]ESKOM!G63</f>
        <v>0</v>
      </c>
      <c r="R45" s="127">
        <f>+[1]ESKOM!H63</f>
        <v>0</v>
      </c>
      <c r="S45" s="127">
        <f>+[1]ESKOM!I63</f>
        <v>0</v>
      </c>
      <c r="T45" s="130">
        <f>SUM(M45:S45)</f>
        <v>1716.9299999999998</v>
      </c>
      <c r="U45" s="127">
        <f>+[1]ESKOM!J63</f>
        <v>0</v>
      </c>
      <c r="V45" s="127">
        <f>+[1]ESKOM!K63</f>
        <v>0</v>
      </c>
      <c r="W45" s="127">
        <f>+[1]ESKOM!L63</f>
        <v>0</v>
      </c>
      <c r="X45" s="127">
        <f>+[1]ESKOM!M63</f>
        <v>0</v>
      </c>
      <c r="Y45" s="127">
        <f>+[1]ESKOM!N63</f>
        <v>0</v>
      </c>
      <c r="Z45" s="130">
        <f>SUM(U45:Y45)</f>
        <v>0</v>
      </c>
      <c r="AA45" s="130">
        <f>+Z45+T45</f>
        <v>1716.9299999999998</v>
      </c>
      <c r="AC45"/>
    </row>
    <row r="46" spans="4:31" s="19" customFormat="1" x14ac:dyDescent="0.25">
      <c r="D46" s="55" t="s">
        <v>1842</v>
      </c>
      <c r="E46" s="40"/>
      <c r="F46" s="133">
        <f t="shared" ref="F46:AA46" si="20">+F43/F5</f>
        <v>0.15800395513738058</v>
      </c>
      <c r="G46" s="133">
        <f t="shared" si="20"/>
        <v>0.15507000037843674</v>
      </c>
      <c r="H46" s="133">
        <f t="shared" si="20"/>
        <v>0.13590291821286893</v>
      </c>
      <c r="I46" s="133">
        <f t="shared" si="20"/>
        <v>0.14081390299096527</v>
      </c>
      <c r="J46" s="133">
        <f t="shared" si="20"/>
        <v>0.13683282391828433</v>
      </c>
      <c r="K46" s="133">
        <f t="shared" si="20"/>
        <v>0.12200815770721118</v>
      </c>
      <c r="L46" s="133">
        <f t="shared" si="20"/>
        <v>0.12419734728448986</v>
      </c>
      <c r="M46" s="133">
        <f t="shared" si="20"/>
        <v>9.4832152441109541E-2</v>
      </c>
      <c r="N46" s="133">
        <f t="shared" si="20"/>
        <v>0.11312955817618749</v>
      </c>
      <c r="O46" s="133">
        <f t="shared" si="20"/>
        <v>8.7675930957090933E-2</v>
      </c>
      <c r="P46" s="133" t="e">
        <f t="shared" si="20"/>
        <v>#DIV/0!</v>
      </c>
      <c r="Q46" s="133" t="e">
        <f t="shared" si="20"/>
        <v>#DIV/0!</v>
      </c>
      <c r="R46" s="133" t="e">
        <f t="shared" si="20"/>
        <v>#DIV/0!</v>
      </c>
      <c r="S46" s="133" t="e">
        <f t="shared" si="20"/>
        <v>#DIV/0!</v>
      </c>
      <c r="T46" s="134">
        <f t="shared" si="20"/>
        <v>9.6113489901743038E-2</v>
      </c>
      <c r="U46" s="133" t="e">
        <f t="shared" si="20"/>
        <v>#DIV/0!</v>
      </c>
      <c r="V46" s="133" t="e">
        <f t="shared" si="20"/>
        <v>#DIV/0!</v>
      </c>
      <c r="W46" s="133" t="e">
        <f t="shared" si="20"/>
        <v>#DIV/0!</v>
      </c>
      <c r="X46" s="133" t="e">
        <f t="shared" si="20"/>
        <v>#DIV/0!</v>
      </c>
      <c r="Y46" s="133" t="e">
        <f t="shared" si="20"/>
        <v>#DIV/0!</v>
      </c>
      <c r="Z46" s="134" t="e">
        <f t="shared" si="20"/>
        <v>#DIV/0!</v>
      </c>
      <c r="AA46" s="134">
        <f t="shared" si="20"/>
        <v>9.6113489901743038E-2</v>
      </c>
      <c r="AC46"/>
    </row>
    <row r="47" spans="4:31" s="19" customFormat="1" x14ac:dyDescent="0.25">
      <c r="D47" s="60" t="s">
        <v>1843</v>
      </c>
      <c r="E47" s="135" t="s">
        <v>1826</v>
      </c>
      <c r="F47" s="136">
        <f>F41/F4</f>
        <v>6.3703277269524503E-2</v>
      </c>
      <c r="G47" s="136">
        <v>7.7547762506763832E-2</v>
      </c>
      <c r="H47" s="136">
        <f t="shared" ref="H47:AA47" si="21">H41/H5</f>
        <v>0.10516733434407903</v>
      </c>
      <c r="I47" s="136">
        <f t="shared" si="21"/>
        <v>0.10519247334381347</v>
      </c>
      <c r="J47" s="136">
        <f t="shared" si="21"/>
        <v>0.10719281982357318</v>
      </c>
      <c r="K47" s="136">
        <f t="shared" si="21"/>
        <v>0.10313767449070961</v>
      </c>
      <c r="L47" s="136">
        <f t="shared" si="21"/>
        <v>0.12801067161279372</v>
      </c>
      <c r="M47" s="136">
        <f t="shared" si="21"/>
        <v>0.11751539492274103</v>
      </c>
      <c r="N47" s="136">
        <f t="shared" si="21"/>
        <v>0.14073241912346557</v>
      </c>
      <c r="O47" s="136">
        <f t="shared" si="21"/>
        <v>7.5905436076042027E-2</v>
      </c>
      <c r="P47" s="136" t="e">
        <f t="shared" si="21"/>
        <v>#DIV/0!</v>
      </c>
      <c r="Q47" s="136" t="e">
        <f t="shared" si="21"/>
        <v>#DIV/0!</v>
      </c>
      <c r="R47" s="136" t="e">
        <f t="shared" si="21"/>
        <v>#DIV/0!</v>
      </c>
      <c r="S47" s="136" t="e">
        <f t="shared" si="21"/>
        <v>#DIV/0!</v>
      </c>
      <c r="T47" s="137">
        <f t="shared" si="21"/>
        <v>0.10490428181538608</v>
      </c>
      <c r="U47" s="136" t="e">
        <f t="shared" si="21"/>
        <v>#DIV/0!</v>
      </c>
      <c r="V47" s="136" t="e">
        <f t="shared" si="21"/>
        <v>#DIV/0!</v>
      </c>
      <c r="W47" s="136" t="e">
        <f t="shared" si="21"/>
        <v>#DIV/0!</v>
      </c>
      <c r="X47" s="136" t="e">
        <f t="shared" si="21"/>
        <v>#DIV/0!</v>
      </c>
      <c r="Y47" s="136" t="e">
        <f t="shared" si="21"/>
        <v>#DIV/0!</v>
      </c>
      <c r="Z47" s="137" t="e">
        <f t="shared" si="21"/>
        <v>#DIV/0!</v>
      </c>
      <c r="AA47" s="137">
        <f t="shared" si="21"/>
        <v>0.10490428181538608</v>
      </c>
      <c r="AC47"/>
    </row>
    <row r="48" spans="4:31" s="19" customFormat="1" x14ac:dyDescent="0.25">
      <c r="D48" s="138" t="s">
        <v>1844</v>
      </c>
      <c r="E48" s="36" t="s">
        <v>1819</v>
      </c>
      <c r="F48" s="112">
        <v>119591.45</v>
      </c>
      <c r="G48" s="139"/>
      <c r="H48" s="112">
        <v>495126</v>
      </c>
      <c r="I48" s="112">
        <v>668445.78</v>
      </c>
      <c r="J48" s="112">
        <v>711217.41999999993</v>
      </c>
      <c r="K48" s="112">
        <v>861435.27560000005</v>
      </c>
      <c r="L48" s="112">
        <v>829522</v>
      </c>
      <c r="M48" s="112">
        <f>+[1]Effluent!D24</f>
        <v>93908.47</v>
      </c>
      <c r="N48" s="112">
        <f>+[1]Effluent!E24</f>
        <v>86510.38</v>
      </c>
      <c r="O48" s="112">
        <f>+[1]Effluent!F24</f>
        <v>77064.34</v>
      </c>
      <c r="P48" s="112">
        <f>+[1]Effluent!G24</f>
        <v>0</v>
      </c>
      <c r="Q48" s="112">
        <f>+[1]Effluent!H24</f>
        <v>0</v>
      </c>
      <c r="R48" s="112">
        <f>+[1]Effluent!I24</f>
        <v>0</v>
      </c>
      <c r="S48" s="112">
        <f>+[1]Effluent!J24</f>
        <v>0</v>
      </c>
      <c r="T48" s="113">
        <f>SUM(M48:S48)</f>
        <v>257483.19</v>
      </c>
      <c r="U48" s="112">
        <f>+[1]Effluent!K24</f>
        <v>0</v>
      </c>
      <c r="V48" s="112">
        <f>+[1]Effluent!L24</f>
        <v>0</v>
      </c>
      <c r="W48" s="112">
        <f>+[1]Effluent!M24</f>
        <v>0</v>
      </c>
      <c r="X48" s="112">
        <f>+[1]Effluent!N24</f>
        <v>0</v>
      </c>
      <c r="Y48" s="112">
        <f>+[1]Effluent!O24</f>
        <v>0</v>
      </c>
      <c r="Z48" s="113">
        <f>SUM(U48:Y48)</f>
        <v>0</v>
      </c>
      <c r="AA48" s="113">
        <f>+Z48+T48</f>
        <v>257483.19</v>
      </c>
      <c r="AC48">
        <f>+K48*1.1</f>
        <v>947578.80316000013</v>
      </c>
      <c r="AE48" s="19">
        <f>L48/K48</f>
        <v>0.96295336805452725</v>
      </c>
    </row>
    <row r="49" spans="1:31" x14ac:dyDescent="0.25">
      <c r="D49" s="140" t="s">
        <v>1845</v>
      </c>
      <c r="E49" s="40"/>
      <c r="F49" s="89"/>
      <c r="G49" s="141"/>
      <c r="H49" s="89"/>
      <c r="I49" s="89"/>
      <c r="J49" s="89"/>
      <c r="K49" s="142">
        <f>+K48-K50</f>
        <v>344795.07560000004</v>
      </c>
      <c r="L49" s="142">
        <f>+L48-L50</f>
        <v>261217.77999999991</v>
      </c>
      <c r="M49" s="142">
        <f t="shared" ref="M49:O49" si="22">+M48-M50</f>
        <v>40710.58</v>
      </c>
      <c r="N49" s="142">
        <f t="shared" si="22"/>
        <v>33312.490000000005</v>
      </c>
      <c r="O49" s="142">
        <f t="shared" si="22"/>
        <v>23866.449999999997</v>
      </c>
      <c r="P49" s="89"/>
      <c r="Q49" s="89"/>
      <c r="R49" s="89"/>
      <c r="S49" s="89"/>
      <c r="T49" s="90">
        <f t="shared" ref="T49" si="23">+T48-T50</f>
        <v>97889.520000000019</v>
      </c>
      <c r="U49" s="89"/>
      <c r="V49" s="89"/>
      <c r="W49" s="89"/>
      <c r="X49" s="89"/>
      <c r="Y49" s="89"/>
      <c r="Z49" s="90">
        <f t="shared" ref="Z49:AA49" si="24">+Z48-Z50</f>
        <v>0</v>
      </c>
      <c r="AA49" s="90">
        <f t="shared" si="24"/>
        <v>97889.520000000019</v>
      </c>
      <c r="AC49">
        <f>+K49*1.1</f>
        <v>379274.5831600001</v>
      </c>
    </row>
    <row r="50" spans="1:31" x14ac:dyDescent="0.25">
      <c r="D50" s="140" t="s">
        <v>1846</v>
      </c>
      <c r="E50" s="40" t="s">
        <v>1847</v>
      </c>
      <c r="F50" s="88"/>
      <c r="G50" s="88" t="s">
        <v>1848</v>
      </c>
      <c r="H50" s="143"/>
      <c r="I50" s="143">
        <v>532553.43000000005</v>
      </c>
      <c r="J50" s="89">
        <v>488598.38999999996</v>
      </c>
      <c r="K50" s="89">
        <v>516640.2</v>
      </c>
      <c r="L50" s="89">
        <f>(43053.35*1.1)*12</f>
        <v>568304.22000000009</v>
      </c>
      <c r="M50" s="89">
        <f>+[1]Effluent!D21</f>
        <v>53197.89</v>
      </c>
      <c r="N50" s="89">
        <f>+[1]Effluent!E21</f>
        <v>53197.89</v>
      </c>
      <c r="O50" s="89">
        <f>+[1]Effluent!F21</f>
        <v>53197.89</v>
      </c>
      <c r="P50" s="89">
        <f>+[1]Effluent!G21</f>
        <v>0</v>
      </c>
      <c r="Q50" s="89">
        <f>+[1]Effluent!H21</f>
        <v>0</v>
      </c>
      <c r="R50" s="89">
        <f>+[1]Effluent!I21</f>
        <v>0</v>
      </c>
      <c r="S50" s="89">
        <f>+[1]Effluent!J21</f>
        <v>0</v>
      </c>
      <c r="T50" s="90">
        <f>SUM(M50:S50)</f>
        <v>159593.66999999998</v>
      </c>
      <c r="U50" s="89">
        <f>+[1]Effluent!K21</f>
        <v>0</v>
      </c>
      <c r="V50" s="89">
        <f>+[1]Effluent!L21</f>
        <v>0</v>
      </c>
      <c r="W50" s="89">
        <f>+[1]Effluent!M21</f>
        <v>0</v>
      </c>
      <c r="X50" s="89">
        <f>+[1]Effluent!N21</f>
        <v>0</v>
      </c>
      <c r="Y50" s="89">
        <f>+[1]Effluent!O21</f>
        <v>0</v>
      </c>
      <c r="Z50" s="90">
        <f>SUM(U50:Y50)</f>
        <v>0</v>
      </c>
      <c r="AA50" s="90">
        <f>+Z50+T50</f>
        <v>159593.66999999998</v>
      </c>
      <c r="AC50">
        <f>+K50*1.1</f>
        <v>568304.22000000009</v>
      </c>
      <c r="AD50" s="144">
        <f>+K50*1.24</f>
        <v>640633.848</v>
      </c>
      <c r="AE50" s="144">
        <f>+AD50-AC50</f>
        <v>72329.62799999991</v>
      </c>
    </row>
    <row r="51" spans="1:31" x14ac:dyDescent="0.25">
      <c r="D51" s="140" t="s">
        <v>1849</v>
      </c>
      <c r="E51" s="40" t="s">
        <v>1833</v>
      </c>
      <c r="F51" s="88">
        <v>4.13</v>
      </c>
      <c r="G51" s="88"/>
      <c r="H51" s="143"/>
      <c r="I51" s="143"/>
      <c r="J51" s="88"/>
      <c r="K51" s="145">
        <v>7.28</v>
      </c>
      <c r="L51" s="146">
        <v>8.01</v>
      </c>
      <c r="M51" s="88">
        <f>+[1]Effluent!D17</f>
        <v>8.01</v>
      </c>
      <c r="N51" s="88">
        <f>+[1]Effluent!E17</f>
        <v>8.01</v>
      </c>
      <c r="O51" s="88">
        <f>+[1]Effluent!F17</f>
        <v>8.01</v>
      </c>
      <c r="P51" s="88">
        <f>+[1]Effluent!G17</f>
        <v>0</v>
      </c>
      <c r="Q51" s="88">
        <f>+[1]Effluent!H17</f>
        <v>0</v>
      </c>
      <c r="R51" s="88">
        <f>+[1]Effluent!I17</f>
        <v>0</v>
      </c>
      <c r="S51" s="88">
        <f>+[1]Effluent!J17</f>
        <v>0</v>
      </c>
      <c r="T51" s="147">
        <v>8.01</v>
      </c>
      <c r="U51" s="88">
        <f>+[1]Effluent!K17</f>
        <v>0</v>
      </c>
      <c r="V51" s="88">
        <f>+[1]Effluent!L17</f>
        <v>0</v>
      </c>
      <c r="W51" s="88">
        <f>+[1]Effluent!M17</f>
        <v>0</v>
      </c>
      <c r="X51" s="88">
        <f>+[1]Effluent!N17</f>
        <v>0</v>
      </c>
      <c r="Y51" s="88">
        <f>+[1]Effluent!O17</f>
        <v>0</v>
      </c>
      <c r="Z51" s="147">
        <v>8.01</v>
      </c>
      <c r="AA51" s="147">
        <v>8.01</v>
      </c>
      <c r="AE51" s="148"/>
    </row>
    <row r="52" spans="1:31" x14ac:dyDescent="0.25">
      <c r="D52" s="140" t="s">
        <v>1850</v>
      </c>
      <c r="E52" s="40"/>
      <c r="F52" s="149">
        <v>1126.25</v>
      </c>
      <c r="G52" s="150"/>
      <c r="H52" s="151"/>
      <c r="I52" s="151">
        <v>2270.25</v>
      </c>
      <c r="J52" s="66">
        <v>3188.6666666666665</v>
      </c>
      <c r="K52" s="66">
        <v>2567.25</v>
      </c>
      <c r="L52" s="152">
        <v>2560</v>
      </c>
      <c r="M52" s="66">
        <f>+[1]Effluent!D19</f>
        <v>2426</v>
      </c>
      <c r="N52" s="66">
        <f>+[1]Effluent!E19</f>
        <v>1853</v>
      </c>
      <c r="O52" s="66">
        <f>+[1]Effluent!F19</f>
        <v>2294</v>
      </c>
      <c r="P52" s="66">
        <f>+[1]Effluent!G19</f>
        <v>0</v>
      </c>
      <c r="Q52" s="66">
        <f>+[1]Effluent!H19</f>
        <v>0</v>
      </c>
      <c r="R52" s="66">
        <f>+[1]Effluent!I19</f>
        <v>0</v>
      </c>
      <c r="S52" s="66">
        <f>+[1]Effluent!J19</f>
        <v>0</v>
      </c>
      <c r="T52" s="67">
        <f>SUM(M52:S52)</f>
        <v>6573</v>
      </c>
      <c r="U52" s="66">
        <f>+[1]Effluent!K19</f>
        <v>0</v>
      </c>
      <c r="V52" s="66">
        <f>+[1]Effluent!L19</f>
        <v>0</v>
      </c>
      <c r="W52" s="66">
        <f>+[1]Effluent!M19</f>
        <v>0</v>
      </c>
      <c r="X52" s="66">
        <f>+[1]Effluent!N19</f>
        <v>0</v>
      </c>
      <c r="Y52" s="66">
        <f>+[1]Effluent!O19</f>
        <v>0</v>
      </c>
      <c r="Z52" s="67">
        <f>SUM(U52:Y52)</f>
        <v>0</v>
      </c>
      <c r="AA52" s="67">
        <f>+Z52+T52</f>
        <v>6573</v>
      </c>
      <c r="AC52" s="114">
        <f>+K52*K53/1000</f>
        <v>52317.98775</v>
      </c>
      <c r="AD52" s="148"/>
    </row>
    <row r="53" spans="1:31" x14ac:dyDescent="0.25">
      <c r="D53" s="140" t="s">
        <v>1851</v>
      </c>
      <c r="E53" s="40"/>
      <c r="F53" s="66">
        <v>25337</v>
      </c>
      <c r="G53" s="153"/>
      <c r="H53" s="154"/>
      <c r="I53" s="154">
        <v>11186</v>
      </c>
      <c r="J53" s="66">
        <v>15306</v>
      </c>
      <c r="K53" s="155">
        <v>20379</v>
      </c>
      <c r="L53" s="156">
        <f>+K53</f>
        <v>20379</v>
      </c>
      <c r="M53" s="66">
        <f>+[1]Effluent!D18</f>
        <v>2095</v>
      </c>
      <c r="N53" s="66">
        <f>+[1]Effluent!E18</f>
        <v>2245</v>
      </c>
      <c r="O53" s="66">
        <f>+[1]Effluent!F18</f>
        <v>1299</v>
      </c>
      <c r="P53" s="66">
        <f>+[1]Effluent!G18</f>
        <v>0</v>
      </c>
      <c r="Q53" s="66">
        <f>+[1]Effluent!H18</f>
        <v>0</v>
      </c>
      <c r="R53" s="66">
        <f>+[1]Effluent!I18</f>
        <v>0</v>
      </c>
      <c r="S53" s="66">
        <f>+[1]Effluent!J18</f>
        <v>0</v>
      </c>
      <c r="T53" s="67">
        <f>SUM(M53:S53)</f>
        <v>5639</v>
      </c>
      <c r="U53" s="66">
        <f>+[1]Effluent!K18</f>
        <v>0</v>
      </c>
      <c r="V53" s="66">
        <f>+[1]Effluent!L18</f>
        <v>0</v>
      </c>
      <c r="W53" s="66">
        <f>+[1]Effluent!M18</f>
        <v>0</v>
      </c>
      <c r="X53" s="66">
        <f>+[1]Effluent!N18</f>
        <v>0</v>
      </c>
      <c r="Y53" s="66">
        <f>+[1]Effluent!O18</f>
        <v>0</v>
      </c>
      <c r="Z53" s="67">
        <f>SUM(U53:Y53)</f>
        <v>0</v>
      </c>
      <c r="AA53" s="67">
        <f>+Z53+T53</f>
        <v>5639</v>
      </c>
      <c r="AC53" s="114">
        <f>+L53*2400/1000</f>
        <v>48909.599999999999</v>
      </c>
      <c r="AD53" s="19">
        <v>8.01</v>
      </c>
      <c r="AE53" s="19">
        <f>+AC53*AD53</f>
        <v>391765.89599999995</v>
      </c>
    </row>
    <row r="54" spans="1:31" x14ac:dyDescent="0.25">
      <c r="D54" s="140" t="s">
        <v>1852</v>
      </c>
      <c r="E54" s="40"/>
      <c r="F54" s="66"/>
      <c r="G54" s="153"/>
      <c r="H54" s="154"/>
      <c r="I54" s="154"/>
      <c r="J54" s="66"/>
      <c r="K54" s="157">
        <f>+K53/K4*1000</f>
        <v>1.2156615102236317</v>
      </c>
      <c r="L54" s="158">
        <f t="shared" ref="L54:AA54" si="25">+L53/L4*1000</f>
        <v>1.1728480128964272</v>
      </c>
      <c r="M54" s="157">
        <f t="shared" si="25"/>
        <v>1.3134386651249126</v>
      </c>
      <c r="N54" s="157">
        <f t="shared" si="25"/>
        <v>1.8739456807019914</v>
      </c>
      <c r="O54" s="157">
        <f t="shared" si="25"/>
        <v>0.59757088154289895</v>
      </c>
      <c r="P54" s="157" t="e">
        <f t="shared" si="25"/>
        <v>#DIV/0!</v>
      </c>
      <c r="Q54" s="157" t="e">
        <f t="shared" si="25"/>
        <v>#DIV/0!</v>
      </c>
      <c r="R54" s="157" t="e">
        <f t="shared" si="25"/>
        <v>#DIV/0!</v>
      </c>
      <c r="S54" s="157" t="e">
        <f t="shared" si="25"/>
        <v>#DIV/0!</v>
      </c>
      <c r="T54" s="159">
        <f t="shared" si="25"/>
        <v>1.135325524539947</v>
      </c>
      <c r="U54" s="157" t="e">
        <f t="shared" si="25"/>
        <v>#DIV/0!</v>
      </c>
      <c r="V54" s="157" t="e">
        <f t="shared" si="25"/>
        <v>#DIV/0!</v>
      </c>
      <c r="W54" s="157" t="e">
        <f t="shared" si="25"/>
        <v>#DIV/0!</v>
      </c>
      <c r="X54" s="157" t="e">
        <f t="shared" si="25"/>
        <v>#DIV/0!</v>
      </c>
      <c r="Y54" s="157" t="e">
        <f t="shared" si="25"/>
        <v>#DIV/0!</v>
      </c>
      <c r="Z54" s="159" t="e">
        <f t="shared" si="25"/>
        <v>#DIV/0!</v>
      </c>
      <c r="AA54" s="159">
        <f t="shared" si="25"/>
        <v>1.135325524539947</v>
      </c>
      <c r="AC54" s="114"/>
    </row>
    <row r="55" spans="1:31" x14ac:dyDescent="0.25">
      <c r="D55" s="140" t="s">
        <v>1853</v>
      </c>
      <c r="E55" s="40"/>
      <c r="F55" s="66"/>
      <c r="G55" s="153"/>
      <c r="H55" s="154"/>
      <c r="I55" s="154"/>
      <c r="J55" s="66"/>
      <c r="K55" s="152">
        <f>+K53*K52/1000</f>
        <v>52317.98775</v>
      </c>
      <c r="L55" s="156">
        <f>+L53*L52/1000</f>
        <v>52170.239999999998</v>
      </c>
      <c r="M55" s="152">
        <f>+M53*M52/1000</f>
        <v>5082.47</v>
      </c>
      <c r="N55" s="152">
        <f>+N53*N52/1000</f>
        <v>4159.9849999999997</v>
      </c>
      <c r="O55" s="152">
        <f>+O53*O52/1000</f>
        <v>2979.9059999999999</v>
      </c>
      <c r="P55" s="66"/>
      <c r="Q55" s="66"/>
      <c r="R55" s="66"/>
      <c r="S55" s="66"/>
      <c r="T55" s="67">
        <f>SUM(M55:S55)</f>
        <v>12222.361000000001</v>
      </c>
      <c r="U55" s="66"/>
      <c r="V55" s="66"/>
      <c r="W55" s="66"/>
      <c r="X55" s="66"/>
      <c r="Y55" s="66"/>
      <c r="Z55" s="67">
        <f>SUM(U55:Y55)</f>
        <v>0</v>
      </c>
      <c r="AA55" s="67">
        <f>+Z55+T55</f>
        <v>12222.361000000001</v>
      </c>
    </row>
    <row r="56" spans="1:31" x14ac:dyDescent="0.25">
      <c r="D56" s="160" t="s">
        <v>1854</v>
      </c>
      <c r="E56" s="135" t="s">
        <v>9</v>
      </c>
      <c r="F56" s="161">
        <f>F53/F4</f>
        <v>2.0082830479850608E-3</v>
      </c>
      <c r="G56" s="161">
        <v>0</v>
      </c>
      <c r="H56" s="161"/>
      <c r="I56" s="161">
        <v>7.6756718883021896E-4</v>
      </c>
      <c r="J56" s="161">
        <v>9.4849623338636509E-4</v>
      </c>
      <c r="K56" s="161">
        <f t="shared" ref="K56:Y56" si="26">+K55/K4</f>
        <v>3.120907012121618E-3</v>
      </c>
      <c r="L56" s="161">
        <f t="shared" si="26"/>
        <v>3.0024909130148534E-3</v>
      </c>
      <c r="M56" s="161">
        <f t="shared" si="26"/>
        <v>3.1864022015930375E-3</v>
      </c>
      <c r="N56" s="161">
        <f t="shared" si="26"/>
        <v>3.4724213463407901E-3</v>
      </c>
      <c r="O56" s="161">
        <f t="shared" si="26"/>
        <v>1.3708276022594101E-3</v>
      </c>
      <c r="P56" s="161" t="e">
        <f t="shared" si="26"/>
        <v>#DIV/0!</v>
      </c>
      <c r="Q56" s="161" t="e">
        <f t="shared" si="26"/>
        <v>#DIV/0!</v>
      </c>
      <c r="R56" s="161" t="e">
        <f t="shared" si="26"/>
        <v>#DIV/0!</v>
      </c>
      <c r="S56" s="161" t="e">
        <f t="shared" si="26"/>
        <v>#DIV/0!</v>
      </c>
      <c r="T56" s="162">
        <f t="shared" si="26"/>
        <v>2.4607835455650985E-3</v>
      </c>
      <c r="U56" s="161" t="e">
        <f t="shared" si="26"/>
        <v>#DIV/0!</v>
      </c>
      <c r="V56" s="161" t="e">
        <f t="shared" si="26"/>
        <v>#DIV/0!</v>
      </c>
      <c r="W56" s="161" t="e">
        <f t="shared" si="26"/>
        <v>#DIV/0!</v>
      </c>
      <c r="X56" s="161" t="e">
        <f t="shared" si="26"/>
        <v>#DIV/0!</v>
      </c>
      <c r="Y56" s="161" t="e">
        <f t="shared" si="26"/>
        <v>#DIV/0!</v>
      </c>
      <c r="Z56" s="162">
        <f>IFERROR(+Z55/Z4,0)</f>
        <v>0</v>
      </c>
      <c r="AA56" s="162">
        <f>+AA55/AA4</f>
        <v>2.4607835455650985E-3</v>
      </c>
    </row>
    <row r="57" spans="1:31" x14ac:dyDescent="0.25">
      <c r="D57" s="62" t="s">
        <v>1855</v>
      </c>
      <c r="E57" s="36" t="s">
        <v>1819</v>
      </c>
      <c r="F57" s="112">
        <v>25407</v>
      </c>
      <c r="G57" s="112">
        <v>14256</v>
      </c>
      <c r="H57" s="112">
        <v>345734</v>
      </c>
      <c r="I57" s="112">
        <v>543954.85</v>
      </c>
      <c r="J57" s="112">
        <v>415345.05354602722</v>
      </c>
      <c r="K57" s="112">
        <v>459240.63</v>
      </c>
      <c r="L57" s="112">
        <v>455437</v>
      </c>
      <c r="M57" s="112">
        <f>+[1]paraf!C2</f>
        <v>42867.979999999996</v>
      </c>
      <c r="N57" s="112">
        <f>+[1]paraf!D2</f>
        <v>38363.51</v>
      </c>
      <c r="O57" s="112">
        <f>+[1]paraf!E2</f>
        <v>41875.910000000003</v>
      </c>
      <c r="P57" s="112">
        <f>+[1]paraf!F2</f>
        <v>0</v>
      </c>
      <c r="Q57" s="112">
        <f>+[1]paraf!G2</f>
        <v>0</v>
      </c>
      <c r="R57" s="112">
        <f>+[1]paraf!H2</f>
        <v>0</v>
      </c>
      <c r="S57" s="112">
        <f>+[1]paraf!I2</f>
        <v>0</v>
      </c>
      <c r="T57" s="113">
        <f>SUM(M57:S57)</f>
        <v>123107.4</v>
      </c>
      <c r="U57" s="112">
        <f>+[1]paraf!J2</f>
        <v>0</v>
      </c>
      <c r="V57" s="112">
        <f>+[1]paraf!K2</f>
        <v>0</v>
      </c>
      <c r="W57" s="112">
        <f>+[1]paraf!L2</f>
        <v>0</v>
      </c>
      <c r="X57" s="112">
        <f>+[1]paraf!M2</f>
        <v>0</v>
      </c>
      <c r="Y57" s="112">
        <f>+[1]paraf!N2</f>
        <v>0</v>
      </c>
      <c r="Z57" s="113">
        <f>SUM(U57:Y57)</f>
        <v>0</v>
      </c>
      <c r="AA57" s="113">
        <f>+Z57+T57</f>
        <v>123107.4</v>
      </c>
    </row>
    <row r="58" spans="1:31" hidden="1" x14ac:dyDescent="0.25">
      <c r="D58" s="39" t="s">
        <v>1856</v>
      </c>
      <c r="E58" s="40" t="s">
        <v>1833</v>
      </c>
      <c r="F58" s="89"/>
      <c r="G58" s="89"/>
      <c r="H58" s="89"/>
      <c r="I58" s="89" t="s">
        <v>1857</v>
      </c>
      <c r="J58" s="89" t="s">
        <v>1857</v>
      </c>
      <c r="K58" s="89" t="s">
        <v>1857</v>
      </c>
      <c r="L58" s="89"/>
      <c r="M58" s="89" t="s">
        <v>1857</v>
      </c>
      <c r="N58" s="89" t="s">
        <v>1857</v>
      </c>
      <c r="O58" s="89" t="s">
        <v>1857</v>
      </c>
      <c r="P58" s="89" t="s">
        <v>1857</v>
      </c>
      <c r="Q58" s="89" t="s">
        <v>1857</v>
      </c>
      <c r="R58" s="89" t="s">
        <v>1857</v>
      </c>
      <c r="S58" s="89" t="s">
        <v>1857</v>
      </c>
      <c r="T58" s="90" t="s">
        <v>1857</v>
      </c>
      <c r="U58" s="89" t="s">
        <v>1857</v>
      </c>
      <c r="V58" s="89" t="s">
        <v>1857</v>
      </c>
      <c r="W58" s="89" t="s">
        <v>1857</v>
      </c>
      <c r="X58" s="89" t="s">
        <v>1857</v>
      </c>
      <c r="Y58" s="89" t="s">
        <v>1857</v>
      </c>
      <c r="Z58" s="90" t="s">
        <v>1857</v>
      </c>
      <c r="AA58" s="90" t="s">
        <v>1857</v>
      </c>
    </row>
    <row r="59" spans="1:31" x14ac:dyDescent="0.25">
      <c r="D59" s="55" t="s">
        <v>1858</v>
      </c>
      <c r="E59" s="163" t="s">
        <v>1833</v>
      </c>
      <c r="F59" s="88"/>
      <c r="G59" s="88">
        <f>+G57/G60</f>
        <v>5.28</v>
      </c>
      <c r="H59" s="88">
        <f>+H57/H60</f>
        <v>8.8213201336973448</v>
      </c>
      <c r="I59" s="88">
        <v>8.6600466471374897</v>
      </c>
      <c r="J59" s="88">
        <v>9.9157379268214694</v>
      </c>
      <c r="K59" s="88">
        <v>9.4137551246310274</v>
      </c>
      <c r="L59" s="88">
        <f>+L57/L60</f>
        <v>9.8000344285929462</v>
      </c>
      <c r="M59" s="88">
        <f>+M57/M60</f>
        <v>7.6549964285714278</v>
      </c>
      <c r="N59" s="88">
        <f t="shared" ref="N59:S59" si="27">+N57/N60</f>
        <v>8.8701757225433528</v>
      </c>
      <c r="O59" s="88">
        <f t="shared" si="27"/>
        <v>7.9763638095238099</v>
      </c>
      <c r="P59" s="88" t="e">
        <f t="shared" si="27"/>
        <v>#DIV/0!</v>
      </c>
      <c r="Q59" s="88" t="e">
        <f t="shared" si="27"/>
        <v>#DIV/0!</v>
      </c>
      <c r="R59" s="88" t="e">
        <f t="shared" si="27"/>
        <v>#DIV/0!</v>
      </c>
      <c r="S59" s="88" t="e">
        <f t="shared" si="27"/>
        <v>#DIV/0!</v>
      </c>
      <c r="T59" s="147">
        <f>T57/T60</f>
        <v>8.1125140032948924</v>
      </c>
      <c r="U59" s="88" t="e">
        <f>+U57/U60</f>
        <v>#DIV/0!</v>
      </c>
      <c r="V59" s="88" t="e">
        <f>+V57/V60</f>
        <v>#DIV/0!</v>
      </c>
      <c r="W59" s="88" t="e">
        <f>+W57/W60</f>
        <v>#DIV/0!</v>
      </c>
      <c r="X59" s="88" t="e">
        <f>+X57/X60</f>
        <v>#DIV/0!</v>
      </c>
      <c r="Y59" s="88" t="e">
        <f>+Y57/Y60</f>
        <v>#DIV/0!</v>
      </c>
      <c r="Z59" s="147" t="e">
        <f>Z57/Z60</f>
        <v>#DIV/0!</v>
      </c>
      <c r="AA59" s="147">
        <f>AA57/AA60</f>
        <v>8.1125140032948924</v>
      </c>
    </row>
    <row r="60" spans="1:31" x14ac:dyDescent="0.25">
      <c r="D60" s="55" t="s">
        <v>1859</v>
      </c>
      <c r="E60" s="163"/>
      <c r="F60" s="164">
        <v>5600</v>
      </c>
      <c r="G60" s="164">
        <v>2700</v>
      </c>
      <c r="H60" s="164">
        <v>39193</v>
      </c>
      <c r="I60" s="164">
        <v>62812</v>
      </c>
      <c r="J60" s="164">
        <v>41887.457757686803</v>
      </c>
      <c r="K60" s="164">
        <v>48784</v>
      </c>
      <c r="L60" s="164">
        <v>46473</v>
      </c>
      <c r="M60" s="164">
        <f>+[1]paraf!C3</f>
        <v>5600</v>
      </c>
      <c r="N60" s="164">
        <f>+[1]paraf!D3</f>
        <v>4325</v>
      </c>
      <c r="O60" s="164">
        <f>+[1]paraf!E3</f>
        <v>5250</v>
      </c>
      <c r="P60" s="164">
        <f>+[1]paraf!F3</f>
        <v>0</v>
      </c>
      <c r="Q60" s="164">
        <f>+[1]paraf!G3</f>
        <v>0</v>
      </c>
      <c r="R60" s="164">
        <f>+[1]paraf!H3</f>
        <v>0</v>
      </c>
      <c r="S60" s="164">
        <f>+[1]paraf!I3</f>
        <v>0</v>
      </c>
      <c r="T60" s="165">
        <f>SUM(M60:S60)</f>
        <v>15175</v>
      </c>
      <c r="U60" s="164">
        <f>+[1]paraf!J3</f>
        <v>0</v>
      </c>
      <c r="V60" s="164">
        <f>+[1]paraf!K3</f>
        <v>0</v>
      </c>
      <c r="W60" s="164">
        <f>+[1]paraf!L3</f>
        <v>0</v>
      </c>
      <c r="X60" s="164">
        <f>+[1]paraf!M3</f>
        <v>0</v>
      </c>
      <c r="Y60" s="164">
        <f>+[1]paraf!N3</f>
        <v>0</v>
      </c>
      <c r="Z60" s="165">
        <f>SUM(U60:Y60)</f>
        <v>0</v>
      </c>
      <c r="AA60" s="166">
        <f>+Z60+T60</f>
        <v>15175</v>
      </c>
      <c r="AC60" s="167">
        <f>+T60-3772</f>
        <v>11403</v>
      </c>
    </row>
    <row r="61" spans="1:31" x14ac:dyDescent="0.25">
      <c r="D61" s="55" t="s">
        <v>1860</v>
      </c>
      <c r="E61" s="163"/>
      <c r="F61" s="164"/>
      <c r="G61" s="164"/>
      <c r="H61" s="164"/>
      <c r="I61" s="164">
        <v>4.525003697421209E-3</v>
      </c>
      <c r="J61" s="168">
        <v>2.7524198704367842E-3</v>
      </c>
      <c r="K61" s="168">
        <v>3.0805461242635898E-3</v>
      </c>
      <c r="L61" s="168">
        <f t="shared" ref="L61:AA61" si="28">+L60/(L6+L7+L10)</f>
        <v>2.7892743105179551E-3</v>
      </c>
      <c r="M61" s="168">
        <f t="shared" si="28"/>
        <v>3.8577635922666803E-3</v>
      </c>
      <c r="N61" s="168">
        <f t="shared" si="28"/>
        <v>3.707826740360019E-3</v>
      </c>
      <c r="O61" s="168">
        <f t="shared" si="28"/>
        <v>2.5300269599383704E-3</v>
      </c>
      <c r="P61" s="168" t="e">
        <f t="shared" si="28"/>
        <v>#DIV/0!</v>
      </c>
      <c r="Q61" s="168" t="e">
        <f t="shared" si="28"/>
        <v>#DIV/0!</v>
      </c>
      <c r="R61" s="168" t="e">
        <f t="shared" si="28"/>
        <v>#DIV/0!</v>
      </c>
      <c r="S61" s="168" t="e">
        <f t="shared" si="28"/>
        <v>#DIV/0!</v>
      </c>
      <c r="T61" s="169">
        <f t="shared" si="28"/>
        <v>3.2334384275612203E-3</v>
      </c>
      <c r="U61" s="168" t="e">
        <f t="shared" si="28"/>
        <v>#DIV/0!</v>
      </c>
      <c r="V61" s="168" t="e">
        <f t="shared" si="28"/>
        <v>#DIV/0!</v>
      </c>
      <c r="W61" s="168" t="e">
        <f t="shared" si="28"/>
        <v>#DIV/0!</v>
      </c>
      <c r="X61" s="168" t="e">
        <f t="shared" si="28"/>
        <v>#DIV/0!</v>
      </c>
      <c r="Y61" s="168" t="e">
        <f t="shared" si="28"/>
        <v>#DIV/0!</v>
      </c>
      <c r="Z61" s="169" t="e">
        <f t="shared" si="28"/>
        <v>#DIV/0!</v>
      </c>
      <c r="AA61" s="169">
        <f t="shared" si="28"/>
        <v>3.2334384275612203E-3</v>
      </c>
      <c r="AC61" s="170">
        <f>+AC60/AC5</f>
        <v>2.6205425199122162E-3</v>
      </c>
    </row>
    <row r="62" spans="1:31" x14ac:dyDescent="0.25">
      <c r="D62" s="50" t="s">
        <v>1861</v>
      </c>
      <c r="E62" s="171" t="s">
        <v>1826</v>
      </c>
      <c r="F62" s="172">
        <f>F57/(F6+F7+F10)*1000</f>
        <v>2.1808637978583807</v>
      </c>
      <c r="G62" s="172">
        <f>G57/(G6+G7+G10)*1000</f>
        <v>1.008484327144789</v>
      </c>
      <c r="H62" s="172">
        <f>H57/(H6+H7+H10)*1000</f>
        <v>22.882049966517528</v>
      </c>
      <c r="I62" s="172">
        <v>39.186743098137285</v>
      </c>
      <c r="J62" s="172">
        <v>27.292274099827054</v>
      </c>
      <c r="K62" s="172">
        <v>28.999506863948618</v>
      </c>
      <c r="L62" s="172">
        <f t="shared" ref="L62:AA62" si="29">L57/(L6+L7+L10)*1000</f>
        <v>27.334984273865814</v>
      </c>
      <c r="M62" s="172">
        <f t="shared" si="29"/>
        <v>29.531166521074315</v>
      </c>
      <c r="N62" s="172">
        <f t="shared" si="29"/>
        <v>32.889074735738497</v>
      </c>
      <c r="O62" s="172">
        <f t="shared" si="29"/>
        <v>20.180415480371966</v>
      </c>
      <c r="P62" s="172" t="e">
        <f t="shared" si="29"/>
        <v>#DIV/0!</v>
      </c>
      <c r="Q62" s="172" t="e">
        <f t="shared" si="29"/>
        <v>#DIV/0!</v>
      </c>
      <c r="R62" s="172" t="e">
        <f t="shared" si="29"/>
        <v>#DIV/0!</v>
      </c>
      <c r="S62" s="172" t="e">
        <f t="shared" si="29"/>
        <v>#DIV/0!</v>
      </c>
      <c r="T62" s="173">
        <f t="shared" si="29"/>
        <v>26.231314522382217</v>
      </c>
      <c r="U62" s="172" t="e">
        <f t="shared" si="29"/>
        <v>#DIV/0!</v>
      </c>
      <c r="V62" s="172" t="e">
        <f t="shared" si="29"/>
        <v>#DIV/0!</v>
      </c>
      <c r="W62" s="172" t="e">
        <f t="shared" si="29"/>
        <v>#DIV/0!</v>
      </c>
      <c r="X62" s="172" t="e">
        <f t="shared" si="29"/>
        <v>#DIV/0!</v>
      </c>
      <c r="Y62" s="172" t="e">
        <f t="shared" si="29"/>
        <v>#DIV/0!</v>
      </c>
      <c r="Z62" s="173" t="e">
        <f t="shared" si="29"/>
        <v>#DIV/0!</v>
      </c>
      <c r="AA62" s="173">
        <f t="shared" si="29"/>
        <v>26.231314522382217</v>
      </c>
    </row>
    <row r="63" spans="1:31" x14ac:dyDescent="0.25">
      <c r="A63" s="86"/>
      <c r="B63" s="86" t="s">
        <v>1862</v>
      </c>
      <c r="C63" s="86"/>
      <c r="D63" s="174" t="s">
        <v>1863</v>
      </c>
      <c r="E63" s="163" t="s">
        <v>1819</v>
      </c>
      <c r="F63" s="89">
        <v>119625.26</v>
      </c>
      <c r="G63" s="89">
        <v>149923.88</v>
      </c>
      <c r="H63" s="89">
        <v>179086</v>
      </c>
      <c r="I63" s="89">
        <v>99630.75</v>
      </c>
      <c r="J63" s="89">
        <v>27670</v>
      </c>
      <c r="K63" s="89">
        <v>65991.649999999994</v>
      </c>
      <c r="L63" s="89">
        <v>71768</v>
      </c>
      <c r="M63" s="89">
        <f>IFERROR(VLOOKUP($B63,[1]SAP!$B:$XFD,M$2,FALSE),0)</f>
        <v>0</v>
      </c>
      <c r="N63" s="89">
        <f>IFERROR(VLOOKUP($B63,[1]SAP!$B:$XFD,N$2,FALSE),0)</f>
        <v>0</v>
      </c>
      <c r="O63" s="89">
        <f>IFERROR(VLOOKUP($B63,[1]SAP!$B:$XFD,O$2,FALSE),0)</f>
        <v>0</v>
      </c>
      <c r="P63" s="89">
        <f>IFERROR(VLOOKUP($B63,[1]SAP!$B:$XFD,P$2,FALSE),0)</f>
        <v>0</v>
      </c>
      <c r="Q63" s="89">
        <f>IFERROR(VLOOKUP($B63,[1]SAP!$B:$XFD,Q$2,FALSE),0)</f>
        <v>0</v>
      </c>
      <c r="R63" s="89">
        <f>IFERROR(VLOOKUP($B63,[1]SAP!$B:$XFD,R$2,FALSE),0)</f>
        <v>0</v>
      </c>
      <c r="S63" s="89">
        <f>IFERROR(VLOOKUP($B63,[1]SAP!$B:$XFD,S$2,FALSE),0)</f>
        <v>0</v>
      </c>
      <c r="T63" s="90">
        <f>SUM(M63:S63)</f>
        <v>0</v>
      </c>
      <c r="U63" s="89">
        <f>IFERROR(VLOOKUP($B63,[1]SAP!$B:$XFD,U$2,FALSE),0)</f>
        <v>0</v>
      </c>
      <c r="V63" s="89">
        <f>IFERROR(VLOOKUP($B63,[1]SAP!$B:$XFD,V$2,FALSE),0)</f>
        <v>0</v>
      </c>
      <c r="W63" s="89">
        <f>IFERROR(VLOOKUP($B63,[1]SAP!$B:$XFD,W$2,FALSE),0)</f>
        <v>0</v>
      </c>
      <c r="X63" s="89">
        <f>IFERROR(VLOOKUP($B63,[1]SAP!$B:$XFD,X$2,FALSE),0)</f>
        <v>0</v>
      </c>
      <c r="Y63" s="89">
        <f>IFERROR(VLOOKUP($B63,[1]SAP!$B:$XFD,Y$2,FALSE),0)</f>
        <v>0</v>
      </c>
      <c r="Z63" s="90">
        <f>SUM(U63:Y63)</f>
        <v>0</v>
      </c>
      <c r="AA63" s="90">
        <f>+Z63+T63</f>
        <v>0</v>
      </c>
    </row>
    <row r="64" spans="1:31" x14ac:dyDescent="0.25">
      <c r="D64" s="55" t="s">
        <v>1864</v>
      </c>
      <c r="E64" s="163" t="s">
        <v>1826</v>
      </c>
      <c r="F64" s="175">
        <v>9.4818400666537243E-3</v>
      </c>
      <c r="G64" s="175">
        <v>1.0605771832543215E-2</v>
      </c>
      <c r="H64" s="175">
        <f>H63/(H6+H7)</f>
        <v>1.2514282316188311E-2</v>
      </c>
      <c r="I64" s="175">
        <v>7.9366442572719412E-3</v>
      </c>
      <c r="J64" s="175">
        <v>1.9237771828382779E-3</v>
      </c>
      <c r="K64" s="175">
        <v>4.4595265849591862E-3</v>
      </c>
      <c r="L64" s="175">
        <f t="shared" ref="L64:AA64" si="30">L63/(L6+L7)</f>
        <v>4.5915877981105718E-3</v>
      </c>
      <c r="M64" s="175">
        <f t="shared" si="30"/>
        <v>0</v>
      </c>
      <c r="N64" s="175">
        <f t="shared" si="30"/>
        <v>0</v>
      </c>
      <c r="O64" s="175">
        <f t="shared" si="30"/>
        <v>0</v>
      </c>
      <c r="P64" s="175" t="e">
        <f t="shared" si="30"/>
        <v>#DIV/0!</v>
      </c>
      <c r="Q64" s="175" t="e">
        <f t="shared" si="30"/>
        <v>#DIV/0!</v>
      </c>
      <c r="R64" s="175" t="e">
        <f t="shared" si="30"/>
        <v>#DIV/0!</v>
      </c>
      <c r="S64" s="175" t="e">
        <f t="shared" si="30"/>
        <v>#DIV/0!</v>
      </c>
      <c r="T64" s="176">
        <f t="shared" si="30"/>
        <v>0</v>
      </c>
      <c r="U64" s="175" t="e">
        <f t="shared" si="30"/>
        <v>#DIV/0!</v>
      </c>
      <c r="V64" s="175" t="e">
        <f t="shared" si="30"/>
        <v>#DIV/0!</v>
      </c>
      <c r="W64" s="175" t="e">
        <f t="shared" si="30"/>
        <v>#DIV/0!</v>
      </c>
      <c r="X64" s="175" t="e">
        <f t="shared" si="30"/>
        <v>#DIV/0!</v>
      </c>
      <c r="Y64" s="175" t="e">
        <f t="shared" si="30"/>
        <v>#DIV/0!</v>
      </c>
      <c r="Z64" s="176" t="e">
        <f t="shared" si="30"/>
        <v>#DIV/0!</v>
      </c>
      <c r="AA64" s="176">
        <f t="shared" si="30"/>
        <v>0</v>
      </c>
    </row>
    <row r="65" spans="1:28" s="19" customFormat="1" ht="12.75" x14ac:dyDescent="0.2">
      <c r="A65" s="86"/>
      <c r="B65" s="86" t="s">
        <v>1865</v>
      </c>
      <c r="C65" s="86"/>
      <c r="D65" s="177" t="s">
        <v>1866</v>
      </c>
      <c r="E65" s="178" t="s">
        <v>1819</v>
      </c>
      <c r="F65" s="89"/>
      <c r="G65" s="89">
        <v>21624</v>
      </c>
      <c r="H65" s="89">
        <v>26722</v>
      </c>
      <c r="I65" s="89">
        <v>14558.48</v>
      </c>
      <c r="J65" s="89">
        <v>20811.75</v>
      </c>
      <c r="K65" s="89">
        <v>24784.09</v>
      </c>
      <c r="L65" s="89">
        <v>27448</v>
      </c>
      <c r="M65" s="89">
        <f>IFERROR(VLOOKUP($B65,[1]SAP!$B:$XFD,M$2,FALSE),0)</f>
        <v>1887.68</v>
      </c>
      <c r="N65" s="89">
        <f>IFERROR(VLOOKUP($B65,[1]SAP!$B:$XFD,N$2,FALSE),0)</f>
        <v>2453.9899999999998</v>
      </c>
      <c r="O65" s="89">
        <f>IFERROR(VLOOKUP($B65,[1]SAP!$B:$XFD,O$2,FALSE),0)</f>
        <v>2873.06</v>
      </c>
      <c r="P65" s="89">
        <f>IFERROR(VLOOKUP($B65,[1]SAP!$B:$XFD,P$2,FALSE),0)</f>
        <v>0</v>
      </c>
      <c r="Q65" s="89">
        <f>IFERROR(VLOOKUP($B65,[1]SAP!$B:$XFD,Q$2,FALSE),0)</f>
        <v>0</v>
      </c>
      <c r="R65" s="89">
        <f>IFERROR(VLOOKUP($B65,[1]SAP!$B:$XFD,R$2,FALSE),0)</f>
        <v>0</v>
      </c>
      <c r="S65" s="89">
        <f>IFERROR(VLOOKUP($B65,[1]SAP!$B:$XFD,S$2,FALSE),0)</f>
        <v>0</v>
      </c>
      <c r="T65" s="90">
        <f>SUM(M65:S65)</f>
        <v>7214.73</v>
      </c>
      <c r="U65" s="89">
        <f>IFERROR(VLOOKUP($B65,[1]SAP!$B:$XFD,U$2,FALSE),0)</f>
        <v>0</v>
      </c>
      <c r="V65" s="89">
        <f>IFERROR(VLOOKUP($B65,[1]SAP!$B:$XFD,V$2,FALSE),0)</f>
        <v>0</v>
      </c>
      <c r="W65" s="89">
        <f>IFERROR(VLOOKUP($B65,[1]SAP!$B:$XFD,W$2,FALSE),0)</f>
        <v>0</v>
      </c>
      <c r="X65" s="89">
        <f>IFERROR(VLOOKUP($B65,[1]SAP!$B:$XFD,X$2,FALSE),0)</f>
        <v>0</v>
      </c>
      <c r="Y65" s="89">
        <f>IFERROR(VLOOKUP($B65,[1]SAP!$B:$XFD,Y$2,FALSE),0)</f>
        <v>0</v>
      </c>
      <c r="Z65" s="90">
        <f>SUM(U65:Y65)</f>
        <v>0</v>
      </c>
      <c r="AA65" s="90">
        <f>+Z65+T65</f>
        <v>7214.73</v>
      </c>
    </row>
    <row r="66" spans="1:28" s="19" customFormat="1" ht="11.25" x14ac:dyDescent="0.25">
      <c r="A66" s="16"/>
      <c r="B66" s="16"/>
      <c r="C66" s="16"/>
      <c r="D66" s="179" t="s">
        <v>1867</v>
      </c>
      <c r="E66" s="178"/>
      <c r="F66" s="89"/>
      <c r="G66" s="132">
        <v>4404</v>
      </c>
      <c r="H66" s="132">
        <v>3892.2779999999998</v>
      </c>
      <c r="I66" s="132">
        <v>3453.75</v>
      </c>
      <c r="J66" s="132">
        <v>2578.9549999999999</v>
      </c>
      <c r="K66" s="132">
        <v>2766.8179999999998</v>
      </c>
      <c r="L66" s="132">
        <f>+'[2]Cost per line (incl depr)'!$C$7</f>
        <v>2886</v>
      </c>
      <c r="M66" s="132">
        <v>287.96600000000001</v>
      </c>
      <c r="N66" s="132">
        <v>211.11</v>
      </c>
      <c r="O66" s="132">
        <v>296.96499999999997</v>
      </c>
      <c r="P66" s="132">
        <v>0</v>
      </c>
      <c r="Q66" s="132">
        <v>0</v>
      </c>
      <c r="R66" s="132">
        <v>0</v>
      </c>
      <c r="S66" s="132">
        <v>0</v>
      </c>
      <c r="T66" s="166">
        <f>SUM(M66:S66)</f>
        <v>796.04099999999994</v>
      </c>
      <c r="U66" s="132">
        <v>0</v>
      </c>
      <c r="V66" s="132">
        <v>0</v>
      </c>
      <c r="W66" s="132">
        <v>0</v>
      </c>
      <c r="X66" s="132">
        <v>0</v>
      </c>
      <c r="Y66" s="132">
        <v>0</v>
      </c>
      <c r="Z66" s="166">
        <f>SUM(U66:Y66)</f>
        <v>0</v>
      </c>
      <c r="AA66" s="166">
        <f>+Z66+T66</f>
        <v>796.04099999999994</v>
      </c>
    </row>
    <row r="67" spans="1:28" s="19" customFormat="1" ht="11.25" x14ac:dyDescent="0.25">
      <c r="A67" s="16"/>
      <c r="B67" s="16"/>
      <c r="C67" s="16"/>
      <c r="D67" s="179" t="s">
        <v>1868</v>
      </c>
      <c r="E67" s="178" t="s">
        <v>1869</v>
      </c>
      <c r="F67" s="101"/>
      <c r="G67" s="101">
        <f>IFERROR(+G65/G66,"")</f>
        <v>4.9100817438692097</v>
      </c>
      <c r="H67" s="101">
        <f>IFERROR(+H65/H66,"")</f>
        <v>6.8653883407094769</v>
      </c>
      <c r="I67" s="101">
        <v>3.7952241918665277</v>
      </c>
      <c r="J67" s="101">
        <v>8.0698383647640224</v>
      </c>
      <c r="K67" s="101">
        <v>8.9576148485372009</v>
      </c>
      <c r="L67" s="101">
        <f>IFERROR(+L65/L66,"")</f>
        <v>9.5107415107415108</v>
      </c>
      <c r="M67" s="101">
        <f>IFERROR(+M65/M66,"")</f>
        <v>6.5552183243855175</v>
      </c>
      <c r="N67" s="101">
        <f t="shared" ref="N67:AA67" si="31">IFERROR(+N65/N66,"")</f>
        <v>11.624224338022829</v>
      </c>
      <c r="O67" s="101">
        <f t="shared" si="31"/>
        <v>9.6747428148098269</v>
      </c>
      <c r="P67" s="101" t="str">
        <f t="shared" si="31"/>
        <v/>
      </c>
      <c r="Q67" s="101" t="str">
        <f t="shared" si="31"/>
        <v/>
      </c>
      <c r="R67" s="101" t="str">
        <f t="shared" si="31"/>
        <v/>
      </c>
      <c r="S67" s="101" t="str">
        <f t="shared" si="31"/>
        <v/>
      </c>
      <c r="T67" s="102">
        <f t="shared" si="31"/>
        <v>9.0632643293498703</v>
      </c>
      <c r="U67" s="101" t="str">
        <f t="shared" si="31"/>
        <v/>
      </c>
      <c r="V67" s="101" t="str">
        <f t="shared" si="31"/>
        <v/>
      </c>
      <c r="W67" s="101" t="str">
        <f t="shared" si="31"/>
        <v/>
      </c>
      <c r="X67" s="101" t="str">
        <f t="shared" si="31"/>
        <v/>
      </c>
      <c r="Y67" s="101" t="str">
        <f t="shared" si="31"/>
        <v/>
      </c>
      <c r="Z67" s="102" t="str">
        <f t="shared" si="31"/>
        <v/>
      </c>
      <c r="AA67" s="102">
        <f t="shared" si="31"/>
        <v>9.0632643293498703</v>
      </c>
    </row>
    <row r="68" spans="1:28" s="19" customFormat="1" ht="11.25" x14ac:dyDescent="0.25">
      <c r="A68" s="16"/>
      <c r="B68" s="16"/>
      <c r="C68" s="16"/>
      <c r="D68" s="180" t="s">
        <v>1870</v>
      </c>
      <c r="E68" s="181" t="s">
        <v>1819</v>
      </c>
      <c r="F68" s="182">
        <v>540741.28</v>
      </c>
      <c r="G68" s="182">
        <v>763212.82</v>
      </c>
      <c r="H68" s="182">
        <v>768981</v>
      </c>
      <c r="I68" s="182">
        <v>771223.81</v>
      </c>
      <c r="J68" s="182">
        <v>614451.64999999991</v>
      </c>
      <c r="K68" s="182">
        <v>736796.34000000008</v>
      </c>
      <c r="L68" s="182">
        <v>894038</v>
      </c>
      <c r="M68" s="182">
        <v>0</v>
      </c>
      <c r="N68" s="182">
        <v>43382.53</v>
      </c>
      <c r="O68" s="182">
        <v>43382.53</v>
      </c>
      <c r="P68" s="182">
        <v>43382.53</v>
      </c>
      <c r="Q68" s="182">
        <v>43382.53</v>
      </c>
      <c r="R68" s="182">
        <v>43382.53</v>
      </c>
      <c r="S68" s="182">
        <v>43382.53</v>
      </c>
      <c r="T68" s="183">
        <f>SUM(M68:S68)</f>
        <v>260295.18</v>
      </c>
      <c r="U68" s="182">
        <v>43382.53</v>
      </c>
      <c r="V68" s="182">
        <v>43382.53</v>
      </c>
      <c r="W68" s="182">
        <v>43382.53</v>
      </c>
      <c r="X68" s="182">
        <v>43382.53</v>
      </c>
      <c r="Y68" s="182">
        <v>43382.53</v>
      </c>
      <c r="Z68" s="183">
        <f>SUM(U68:Y68)</f>
        <v>216912.65</v>
      </c>
      <c r="AA68" s="183">
        <f>+Z68+T68</f>
        <v>477207.82999999996</v>
      </c>
    </row>
    <row r="69" spans="1:28" s="19" customFormat="1" ht="11.25" x14ac:dyDescent="0.25">
      <c r="A69" s="16"/>
      <c r="B69" s="16"/>
      <c r="C69" s="16"/>
      <c r="D69" s="125" t="s">
        <v>1871</v>
      </c>
      <c r="E69" s="181" t="s">
        <v>1833</v>
      </c>
      <c r="F69" s="112">
        <v>321</v>
      </c>
      <c r="G69" s="112">
        <v>300.81666666666661</v>
      </c>
      <c r="H69" s="112">
        <v>154199</v>
      </c>
      <c r="I69" s="112">
        <v>138865.71899999998</v>
      </c>
      <c r="J69" s="112">
        <v>223370.53</v>
      </c>
      <c r="K69" s="112">
        <v>228806.40999999997</v>
      </c>
      <c r="L69" s="112">
        <v>256058.46151184232</v>
      </c>
      <c r="M69" s="112">
        <f>+[1]Easywrap!B7</f>
        <v>19748.27</v>
      </c>
      <c r="N69" s="112">
        <f>+[1]Easywrap!C7</f>
        <v>12289.52</v>
      </c>
      <c r="O69" s="112">
        <f>+[1]Easywrap!D7</f>
        <v>32251.52</v>
      </c>
      <c r="P69" s="112">
        <f>+[1]Easywrap!E7</f>
        <v>0</v>
      </c>
      <c r="Q69" s="112">
        <f>+[1]Easywrap!F7</f>
        <v>0</v>
      </c>
      <c r="R69" s="112">
        <f>+[1]Easywrap!G7</f>
        <v>0</v>
      </c>
      <c r="S69" s="112">
        <f>+[1]Easywrap!H7</f>
        <v>0</v>
      </c>
      <c r="T69" s="184">
        <f>SUM(M69:S69)</f>
        <v>64289.31</v>
      </c>
      <c r="U69" s="112">
        <f>+[1]Easywrap!I7</f>
        <v>0</v>
      </c>
      <c r="V69" s="112">
        <f>+[1]Easywrap!J7</f>
        <v>0</v>
      </c>
      <c r="W69" s="112">
        <f>+[1]Easywrap!K7</f>
        <v>0</v>
      </c>
      <c r="X69" s="112">
        <f>+[1]Easywrap!L7</f>
        <v>0</v>
      </c>
      <c r="Y69" s="112">
        <f>+[1]Easywrap!M7</f>
        <v>0</v>
      </c>
      <c r="Z69" s="184">
        <f>SUM(U69:Y69)</f>
        <v>0</v>
      </c>
      <c r="AA69" s="184">
        <f>+Z69+T69</f>
        <v>64289.31</v>
      </c>
    </row>
    <row r="70" spans="1:28" s="19" customFormat="1" ht="11.25" x14ac:dyDescent="0.25">
      <c r="A70" s="16"/>
      <c r="B70" s="16"/>
      <c r="C70" s="16"/>
      <c r="D70" s="55" t="s">
        <v>1872</v>
      </c>
      <c r="E70" s="163"/>
      <c r="F70" s="164">
        <v>390</v>
      </c>
      <c r="G70" s="66">
        <v>525</v>
      </c>
      <c r="H70" s="66">
        <v>534</v>
      </c>
      <c r="I70" s="66">
        <v>446</v>
      </c>
      <c r="J70" s="66">
        <v>598</v>
      </c>
      <c r="K70" s="66">
        <v>551</v>
      </c>
      <c r="L70" s="66">
        <v>568.4503530066429</v>
      </c>
      <c r="M70" s="66">
        <f>+[1]Easywrap!B8</f>
        <v>49</v>
      </c>
      <c r="N70" s="66">
        <f>+[1]Easywrap!C8</f>
        <v>30</v>
      </c>
      <c r="O70" s="66">
        <f>+[1]Easywrap!D8</f>
        <v>78</v>
      </c>
      <c r="P70" s="66">
        <f>+[1]Easywrap!E8</f>
        <v>0</v>
      </c>
      <c r="Q70" s="66">
        <f>+[1]Easywrap!F8</f>
        <v>0</v>
      </c>
      <c r="R70" s="66">
        <f>+[1]Easywrap!G8</f>
        <v>0</v>
      </c>
      <c r="S70" s="66">
        <f>+[1]Easywrap!H8</f>
        <v>0</v>
      </c>
      <c r="T70" s="67">
        <f>SUM(M70:S70)</f>
        <v>157</v>
      </c>
      <c r="U70" s="66">
        <f>+[1]Easywrap!I8</f>
        <v>0</v>
      </c>
      <c r="V70" s="66">
        <f>+[1]Easywrap!J8</f>
        <v>0</v>
      </c>
      <c r="W70" s="66">
        <f>+[1]Easywrap!K8</f>
        <v>0</v>
      </c>
      <c r="X70" s="66">
        <f>+[1]Easywrap!L8</f>
        <v>0</v>
      </c>
      <c r="Y70" s="66">
        <f>+[1]Easywrap!M8</f>
        <v>0</v>
      </c>
      <c r="Z70" s="67">
        <f>SUM(U70:Y70)</f>
        <v>0</v>
      </c>
      <c r="AA70" s="67">
        <f>+Z70+T70</f>
        <v>157</v>
      </c>
    </row>
    <row r="71" spans="1:28" s="19" customFormat="1" ht="11.25" x14ac:dyDescent="0.25">
      <c r="A71" s="16"/>
      <c r="B71" s="16"/>
      <c r="C71" s="16"/>
      <c r="D71" s="55" t="s">
        <v>1873</v>
      </c>
      <c r="E71" s="171"/>
      <c r="F71" s="69">
        <v>32349.357692307691</v>
      </c>
      <c r="G71" s="66">
        <v>30163.862954778378</v>
      </c>
      <c r="H71" s="66">
        <f>SUM(H6:H9)/H70</f>
        <v>28346.853932584268</v>
      </c>
      <c r="I71" s="66">
        <v>29698.390807174888</v>
      </c>
      <c r="J71" s="66">
        <v>25588.417802675584</v>
      </c>
      <c r="K71" s="66">
        <v>28539.862441016332</v>
      </c>
      <c r="L71" s="66">
        <f t="shared" ref="L71:AA71" si="32">SUM(L6:L9)/L70</f>
        <v>28752.999859266503</v>
      </c>
      <c r="M71" s="185">
        <f t="shared" si="32"/>
        <v>28768.469163265308</v>
      </c>
      <c r="N71" s="185">
        <f t="shared" si="32"/>
        <v>25597.778399999999</v>
      </c>
      <c r="O71" s="185">
        <f t="shared" si="32"/>
        <v>27869.23973076923</v>
      </c>
      <c r="P71" s="185" t="e">
        <f t="shared" si="32"/>
        <v>#DIV/0!</v>
      </c>
      <c r="Q71" s="185" t="e">
        <f t="shared" si="32"/>
        <v>#DIV/0!</v>
      </c>
      <c r="R71" s="185" t="e">
        <f t="shared" si="32"/>
        <v>#DIV/0!</v>
      </c>
      <c r="S71" s="185" t="e">
        <f t="shared" si="32"/>
        <v>#DIV/0!</v>
      </c>
      <c r="T71" s="71">
        <f t="shared" si="32"/>
        <v>27715.853757961784</v>
      </c>
      <c r="U71" s="185" t="e">
        <f t="shared" si="32"/>
        <v>#DIV/0!</v>
      </c>
      <c r="V71" s="185" t="e">
        <f t="shared" si="32"/>
        <v>#DIV/0!</v>
      </c>
      <c r="W71" s="185" t="e">
        <f t="shared" si="32"/>
        <v>#DIV/0!</v>
      </c>
      <c r="X71" s="185" t="e">
        <f t="shared" si="32"/>
        <v>#DIV/0!</v>
      </c>
      <c r="Y71" s="185" t="e">
        <f t="shared" si="32"/>
        <v>#DIV/0!</v>
      </c>
      <c r="Z71" s="71" t="e">
        <f t="shared" si="32"/>
        <v>#DIV/0!</v>
      </c>
      <c r="AA71" s="71">
        <f t="shared" si="32"/>
        <v>27715.853757961784</v>
      </c>
    </row>
    <row r="72" spans="1:28" s="19" customFormat="1" ht="11.25" x14ac:dyDescent="0.25">
      <c r="A72" s="16"/>
      <c r="B72" s="16"/>
      <c r="C72" s="16"/>
      <c r="D72" s="55" t="s">
        <v>1874</v>
      </c>
      <c r="E72" s="163"/>
      <c r="F72" s="186"/>
      <c r="G72" s="187">
        <v>0</v>
      </c>
      <c r="H72" s="187"/>
      <c r="I72" s="187"/>
      <c r="J72" s="187"/>
      <c r="K72" s="187"/>
      <c r="L72" s="188"/>
      <c r="M72" s="188"/>
      <c r="N72" s="188"/>
      <c r="O72" s="188"/>
      <c r="P72" s="188"/>
      <c r="Q72" s="188"/>
      <c r="R72" s="188"/>
      <c r="S72" s="188"/>
      <c r="T72" s="189"/>
      <c r="U72" s="188"/>
      <c r="V72" s="188"/>
      <c r="W72" s="188"/>
      <c r="X72" s="188"/>
      <c r="Y72" s="188"/>
      <c r="Z72" s="189"/>
      <c r="AA72" s="189"/>
    </row>
    <row r="73" spans="1:28" s="19" customFormat="1" ht="11.25" x14ac:dyDescent="0.25">
      <c r="A73" s="16"/>
      <c r="B73" s="16"/>
      <c r="C73" s="16"/>
      <c r="D73" s="125" t="s">
        <v>1875</v>
      </c>
      <c r="E73" s="181" t="s">
        <v>1833</v>
      </c>
      <c r="F73" s="190"/>
      <c r="G73" s="190"/>
      <c r="H73" s="190"/>
      <c r="I73" s="112">
        <v>1080237.56</v>
      </c>
      <c r="J73" s="112">
        <v>978644.06999999983</v>
      </c>
      <c r="K73" s="112">
        <v>941657.1399999999</v>
      </c>
      <c r="L73" s="491"/>
      <c r="M73" s="112">
        <f>+[1]CO2!C8</f>
        <v>74107.019999999975</v>
      </c>
      <c r="N73" s="112">
        <f>+[1]CO2!D8</f>
        <v>50066.500000000015</v>
      </c>
      <c r="O73" s="112">
        <f>+[1]CO2!E8</f>
        <v>128904.12000000005</v>
      </c>
      <c r="P73" s="112">
        <f>+[1]CO2!F8</f>
        <v>0</v>
      </c>
      <c r="Q73" s="112">
        <f>+[1]CO2!G8</f>
        <v>0</v>
      </c>
      <c r="R73" s="112">
        <f>+[1]CO2!H8</f>
        <v>0</v>
      </c>
      <c r="S73" s="112">
        <f>+[1]CO2!I8</f>
        <v>0</v>
      </c>
      <c r="T73" s="147">
        <f>SUM(M73:S73)</f>
        <v>253077.64000000004</v>
      </c>
      <c r="U73" s="112">
        <f>+[1]CO2!J8</f>
        <v>0</v>
      </c>
      <c r="V73" s="112">
        <f>+[1]CO2!K8</f>
        <v>0</v>
      </c>
      <c r="W73" s="112">
        <f>+[1]CO2!L8</f>
        <v>0</v>
      </c>
      <c r="X73" s="112">
        <f>+[1]CO2!M8</f>
        <v>0</v>
      </c>
      <c r="Y73" s="112">
        <f>+[1]CO2!N8</f>
        <v>0</v>
      </c>
      <c r="Z73" s="147">
        <f>SUM(U73:Y73)</f>
        <v>0</v>
      </c>
      <c r="AA73" s="147">
        <f>+Z73+T73</f>
        <v>253077.64000000004</v>
      </c>
    </row>
    <row r="74" spans="1:28" s="19" customFormat="1" ht="11.25" x14ac:dyDescent="0.25">
      <c r="A74" s="16"/>
      <c r="B74" s="16"/>
      <c r="C74" s="16"/>
      <c r="D74" s="55" t="s">
        <v>1876</v>
      </c>
      <c r="E74" s="163"/>
      <c r="F74" s="72"/>
      <c r="G74" s="72"/>
      <c r="H74" s="72"/>
      <c r="I74" s="72">
        <v>195763.28283699998</v>
      </c>
      <c r="J74" s="72">
        <v>165093.60907699997</v>
      </c>
      <c r="K74" s="72">
        <v>171210.39</v>
      </c>
      <c r="L74" s="492"/>
      <c r="M74" s="72">
        <f>+[1]CO2!C9</f>
        <v>13474.000000000002</v>
      </c>
      <c r="N74" s="72">
        <f>+[1]CO2!D9</f>
        <v>9103.0000000000018</v>
      </c>
      <c r="O74" s="72">
        <f>+[1]CO2!E9</f>
        <v>23437.112999999994</v>
      </c>
      <c r="P74" s="72">
        <f>+[1]CO2!F9</f>
        <v>0</v>
      </c>
      <c r="Q74" s="72">
        <f>+[1]CO2!G9</f>
        <v>0</v>
      </c>
      <c r="R74" s="72">
        <f>+[1]CO2!H9</f>
        <v>0</v>
      </c>
      <c r="S74" s="72">
        <f>+[1]CO2!I9</f>
        <v>0</v>
      </c>
      <c r="T74" s="73">
        <f>SUM(M74:S74)</f>
        <v>46014.112999999998</v>
      </c>
      <c r="U74" s="72">
        <f>+[1]CO2!J9</f>
        <v>0</v>
      </c>
      <c r="V74" s="72">
        <f>+[1]CO2!K9</f>
        <v>0</v>
      </c>
      <c r="W74" s="72">
        <f>+[1]CO2!L9</f>
        <v>0</v>
      </c>
      <c r="X74" s="72">
        <f>+[1]CO2!M9</f>
        <v>0</v>
      </c>
      <c r="Y74" s="72">
        <f>+[1]CO2!N9</f>
        <v>0</v>
      </c>
      <c r="Z74" s="73">
        <f>SUM(U74:Y74)</f>
        <v>0</v>
      </c>
      <c r="AA74" s="73">
        <f>+Z74+T74</f>
        <v>46014.112999999998</v>
      </c>
    </row>
    <row r="75" spans="1:28" s="19" customFormat="1" ht="11.25" x14ac:dyDescent="0.25">
      <c r="A75" s="16"/>
      <c r="B75" s="16"/>
      <c r="C75" s="16"/>
      <c r="D75" s="55" t="s">
        <v>1877</v>
      </c>
      <c r="E75" s="163"/>
      <c r="F75" s="88"/>
      <c r="G75" s="88"/>
      <c r="H75" s="88"/>
      <c r="I75" s="88">
        <v>5.5180805324941717</v>
      </c>
      <c r="J75" s="88">
        <v>5.9278131689734783</v>
      </c>
      <c r="K75" s="88">
        <v>5.4999999707961642</v>
      </c>
      <c r="L75" s="492"/>
      <c r="M75" s="88">
        <f>+M73/M74</f>
        <v>5.5000014843402081</v>
      </c>
      <c r="N75" s="88">
        <f t="shared" ref="N75:AA75" si="33">+N73/N74</f>
        <v>5.5000000000000009</v>
      </c>
      <c r="O75" s="88">
        <f t="shared" si="33"/>
        <v>5.4999999359989467</v>
      </c>
      <c r="P75" s="88" t="e">
        <f t="shared" si="33"/>
        <v>#DIV/0!</v>
      </c>
      <c r="Q75" s="88" t="e">
        <f t="shared" si="33"/>
        <v>#DIV/0!</v>
      </c>
      <c r="R75" s="88" t="e">
        <f t="shared" si="33"/>
        <v>#DIV/0!</v>
      </c>
      <c r="S75" s="88" t="e">
        <f t="shared" si="33"/>
        <v>#DIV/0!</v>
      </c>
      <c r="T75" s="147">
        <f t="shared" si="33"/>
        <v>5.5000004020505635</v>
      </c>
      <c r="U75" s="88" t="e">
        <f t="shared" si="33"/>
        <v>#DIV/0!</v>
      </c>
      <c r="V75" s="88" t="e">
        <f t="shared" si="33"/>
        <v>#DIV/0!</v>
      </c>
      <c r="W75" s="88" t="e">
        <f t="shared" si="33"/>
        <v>#DIV/0!</v>
      </c>
      <c r="X75" s="88" t="e">
        <f t="shared" si="33"/>
        <v>#DIV/0!</v>
      </c>
      <c r="Y75" s="88" t="e">
        <f t="shared" si="33"/>
        <v>#DIV/0!</v>
      </c>
      <c r="Z75" s="147" t="e">
        <f t="shared" si="33"/>
        <v>#DIV/0!</v>
      </c>
      <c r="AA75" s="147">
        <f t="shared" si="33"/>
        <v>5.5000004020505635</v>
      </c>
      <c r="AB75" s="191"/>
    </row>
    <row r="76" spans="1:28" s="19" customFormat="1" ht="11.25" x14ac:dyDescent="0.25">
      <c r="A76" s="16"/>
      <c r="B76" s="16"/>
      <c r="C76" s="16"/>
      <c r="D76" s="55" t="s">
        <v>1878</v>
      </c>
      <c r="E76" s="163"/>
      <c r="F76" s="88"/>
      <c r="G76" s="88"/>
      <c r="H76" s="88"/>
      <c r="I76" s="192">
        <v>15.594618473844456</v>
      </c>
      <c r="J76" s="192">
        <v>11.478255084017166</v>
      </c>
      <c r="K76" s="193">
        <v>11.5699074932394</v>
      </c>
      <c r="L76" s="493"/>
      <c r="M76" s="192">
        <f t="shared" ref="M76:AA76" si="34">+M74*1000/(M6+M7)</f>
        <v>10.641091478534259</v>
      </c>
      <c r="N76" s="192">
        <f t="shared" si="34"/>
        <v>12.361860016708979</v>
      </c>
      <c r="O76" s="192">
        <f t="shared" si="34"/>
        <v>11.294576714880389</v>
      </c>
      <c r="P76" s="192" t="e">
        <f t="shared" si="34"/>
        <v>#DIV/0!</v>
      </c>
      <c r="Q76" s="192" t="e">
        <f t="shared" si="34"/>
        <v>#DIV/0!</v>
      </c>
      <c r="R76" s="192" t="e">
        <f t="shared" si="34"/>
        <v>#DIV/0!</v>
      </c>
      <c r="S76" s="192" t="e">
        <f t="shared" si="34"/>
        <v>#DIV/0!</v>
      </c>
      <c r="T76" s="194">
        <f t="shared" si="34"/>
        <v>11.284390877478817</v>
      </c>
      <c r="U76" s="192" t="e">
        <f t="shared" si="34"/>
        <v>#DIV/0!</v>
      </c>
      <c r="V76" s="192" t="e">
        <f t="shared" si="34"/>
        <v>#DIV/0!</v>
      </c>
      <c r="W76" s="192" t="e">
        <f t="shared" si="34"/>
        <v>#DIV/0!</v>
      </c>
      <c r="X76" s="192" t="e">
        <f t="shared" si="34"/>
        <v>#DIV/0!</v>
      </c>
      <c r="Y76" s="192" t="e">
        <f t="shared" si="34"/>
        <v>#DIV/0!</v>
      </c>
      <c r="Z76" s="194" t="e">
        <f t="shared" si="34"/>
        <v>#DIV/0!</v>
      </c>
      <c r="AA76" s="195">
        <f t="shared" si="34"/>
        <v>11.284390877478817</v>
      </c>
    </row>
    <row r="77" spans="1:28" s="19" customFormat="1" ht="11.25" x14ac:dyDescent="0.25">
      <c r="A77" s="16"/>
      <c r="B77" s="16"/>
      <c r="C77" s="16"/>
      <c r="D77" s="125" t="s">
        <v>1879</v>
      </c>
      <c r="E77" s="181" t="s">
        <v>1833</v>
      </c>
      <c r="F77" s="196"/>
      <c r="G77" s="190"/>
      <c r="H77" s="190"/>
      <c r="I77" s="190" t="s">
        <v>1857</v>
      </c>
      <c r="J77" s="190" t="s">
        <v>1857</v>
      </c>
      <c r="K77" s="190" t="s">
        <v>1857</v>
      </c>
      <c r="L77" s="190"/>
      <c r="M77" s="190"/>
      <c r="N77" s="190"/>
      <c r="O77" s="190"/>
      <c r="P77" s="190"/>
      <c r="Q77" s="190"/>
      <c r="R77" s="190"/>
      <c r="S77" s="190"/>
      <c r="T77" s="184" t="s">
        <v>1857</v>
      </c>
      <c r="U77" s="190"/>
      <c r="V77" s="190"/>
      <c r="W77" s="190"/>
      <c r="X77" s="190"/>
      <c r="Y77" s="190"/>
      <c r="Z77" s="184" t="s">
        <v>1857</v>
      </c>
      <c r="AA77" s="184" t="s">
        <v>1857</v>
      </c>
    </row>
    <row r="78" spans="1:28" s="19" customFormat="1" ht="11.25" x14ac:dyDescent="0.25">
      <c r="A78" s="16"/>
      <c r="B78" s="16"/>
      <c r="C78" s="16"/>
      <c r="D78" s="60" t="s">
        <v>1880</v>
      </c>
      <c r="E78" s="171" t="s">
        <v>1881</v>
      </c>
      <c r="F78" s="197"/>
      <c r="G78" s="171"/>
      <c r="H78" s="171"/>
      <c r="I78" s="171" t="s">
        <v>1857</v>
      </c>
      <c r="J78" s="171" t="s">
        <v>1857</v>
      </c>
      <c r="K78" s="171" t="s">
        <v>1857</v>
      </c>
      <c r="L78" s="171"/>
      <c r="M78" s="171"/>
      <c r="N78" s="171"/>
      <c r="O78" s="171"/>
      <c r="P78" s="171"/>
      <c r="Q78" s="171"/>
      <c r="R78" s="171"/>
      <c r="S78" s="171"/>
      <c r="T78" s="189" t="s">
        <v>1857</v>
      </c>
      <c r="U78" s="171"/>
      <c r="V78" s="171"/>
      <c r="W78" s="171"/>
      <c r="X78" s="171"/>
      <c r="Y78" s="171"/>
      <c r="Z78" s="189" t="s">
        <v>1857</v>
      </c>
      <c r="AA78" s="189" t="s">
        <v>1857</v>
      </c>
    </row>
    <row r="79" spans="1:28" s="19" customFormat="1" ht="11.25" x14ac:dyDescent="0.25">
      <c r="A79" s="16"/>
      <c r="B79" s="16"/>
      <c r="C79" s="16"/>
      <c r="D79" s="125" t="s">
        <v>1882</v>
      </c>
      <c r="E79" s="198" t="s">
        <v>1883</v>
      </c>
      <c r="F79" s="199">
        <v>93589.1</v>
      </c>
      <c r="G79" s="112">
        <v>135996.06</v>
      </c>
      <c r="H79" s="200"/>
      <c r="I79" s="200">
        <v>113343.91</v>
      </c>
      <c r="J79" s="200">
        <v>119755.11</v>
      </c>
      <c r="K79" s="112">
        <v>139890.91</v>
      </c>
      <c r="L79" s="112">
        <v>150133.76330399999</v>
      </c>
      <c r="M79" s="112">
        <f>+[1]Glue!C2</f>
        <v>14986.64</v>
      </c>
      <c r="N79" s="112">
        <f>+[1]Glue!D2</f>
        <v>8743.6700000000019</v>
      </c>
      <c r="O79" s="112">
        <f>+[1]Glue!E2</f>
        <v>19331.21</v>
      </c>
      <c r="P79" s="112">
        <f>+[1]Glue!F2</f>
        <v>0</v>
      </c>
      <c r="Q79" s="112">
        <f>+[1]Glue!G2</f>
        <v>0</v>
      </c>
      <c r="R79" s="112">
        <f>+[1]Glue!H2</f>
        <v>0</v>
      </c>
      <c r="S79" s="112">
        <f>+[1]Glue!I2</f>
        <v>0</v>
      </c>
      <c r="T79" s="113">
        <f>SUM(M79:S79)</f>
        <v>43061.520000000004</v>
      </c>
      <c r="U79" s="112">
        <f>+[1]Glue!J2</f>
        <v>0</v>
      </c>
      <c r="V79" s="112">
        <f>+[1]Glue!K2</f>
        <v>0</v>
      </c>
      <c r="W79" s="112">
        <f>+[1]Glue!L2</f>
        <v>0</v>
      </c>
      <c r="X79" s="112">
        <f>+[1]Glue!M2</f>
        <v>0</v>
      </c>
      <c r="Y79" s="112">
        <f>+[1]Glue!N2</f>
        <v>0</v>
      </c>
      <c r="Z79" s="113">
        <f>SUM(U79:Y79)</f>
        <v>0</v>
      </c>
      <c r="AA79" s="113">
        <f>+Z79+T79</f>
        <v>43061.520000000004</v>
      </c>
    </row>
    <row r="80" spans="1:28" s="19" customFormat="1" ht="22.5" x14ac:dyDescent="0.25">
      <c r="A80" s="16"/>
      <c r="B80" s="16"/>
      <c r="C80" s="16"/>
      <c r="D80" s="174"/>
      <c r="E80" s="201" t="s">
        <v>1884</v>
      </c>
      <c r="F80" s="202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90"/>
      <c r="U80" s="89"/>
      <c r="V80" s="89"/>
      <c r="W80" s="89"/>
      <c r="X80" s="89"/>
      <c r="Y80" s="89"/>
      <c r="Z80" s="90"/>
      <c r="AA80" s="90"/>
    </row>
    <row r="81" spans="1:27" s="19" customFormat="1" ht="11.25" x14ac:dyDescent="0.25">
      <c r="A81" s="16"/>
      <c r="B81" s="16"/>
      <c r="C81" s="16"/>
      <c r="D81" s="55" t="s">
        <v>1885</v>
      </c>
      <c r="E81" s="203"/>
      <c r="F81" s="202"/>
      <c r="G81" s="89">
        <v>719.52668163464216</v>
      </c>
      <c r="H81" s="89"/>
      <c r="I81" s="89">
        <f>(+I79/I82)*25</f>
        <v>761.7198252688172</v>
      </c>
      <c r="J81" s="89">
        <v>802.64819034852553</v>
      </c>
      <c r="K81" s="89">
        <v>921.18387787903475</v>
      </c>
      <c r="L81" s="89">
        <f>(+L79/L82)*25</f>
        <v>959.50000000000011</v>
      </c>
      <c r="M81" s="89">
        <f>(+M79/M82)*25</f>
        <v>1012.6108108108108</v>
      </c>
      <c r="N81" s="89">
        <f t="shared" ref="N81:AA81" si="35">(+N79/N82)*25</f>
        <v>1016.7058139534886</v>
      </c>
      <c r="O81" s="89">
        <f t="shared" si="35"/>
        <v>1017.4321052631578</v>
      </c>
      <c r="P81" s="89" t="e">
        <f t="shared" si="35"/>
        <v>#DIV/0!</v>
      </c>
      <c r="Q81" s="89" t="e">
        <f t="shared" si="35"/>
        <v>#DIV/0!</v>
      </c>
      <c r="R81" s="89" t="e">
        <f t="shared" si="35"/>
        <v>#DIV/0!</v>
      </c>
      <c r="S81" s="89" t="e">
        <f t="shared" si="35"/>
        <v>#DIV/0!</v>
      </c>
      <c r="T81" s="90">
        <f t="shared" si="35"/>
        <v>1015.601886792453</v>
      </c>
      <c r="U81" s="89" t="e">
        <f t="shared" si="35"/>
        <v>#DIV/0!</v>
      </c>
      <c r="V81" s="89" t="e">
        <f t="shared" si="35"/>
        <v>#DIV/0!</v>
      </c>
      <c r="W81" s="89" t="e">
        <f t="shared" si="35"/>
        <v>#DIV/0!</v>
      </c>
      <c r="X81" s="89" t="e">
        <f t="shared" si="35"/>
        <v>#DIV/0!</v>
      </c>
      <c r="Y81" s="89" t="e">
        <f t="shared" si="35"/>
        <v>#DIV/0!</v>
      </c>
      <c r="Z81" s="90" t="e">
        <f t="shared" si="35"/>
        <v>#DIV/0!</v>
      </c>
      <c r="AA81" s="90">
        <f t="shared" si="35"/>
        <v>1015.601886792453</v>
      </c>
    </row>
    <row r="82" spans="1:27" s="19" customFormat="1" ht="11.25" x14ac:dyDescent="0.25">
      <c r="A82" s="16"/>
      <c r="B82" s="16"/>
      <c r="C82" s="16"/>
      <c r="D82" s="55" t="s">
        <v>1886</v>
      </c>
      <c r="E82" s="163"/>
      <c r="F82" s="204">
        <v>4708</v>
      </c>
      <c r="G82" s="72">
        <v>4725</v>
      </c>
      <c r="H82" s="72"/>
      <c r="I82" s="72">
        <v>3720</v>
      </c>
      <c r="J82" s="72">
        <v>3730</v>
      </c>
      <c r="K82" s="72">
        <v>3796.498</v>
      </c>
      <c r="L82" s="72">
        <v>3911.7707999999993</v>
      </c>
      <c r="M82" s="72">
        <f>+[1]Glue!C3</f>
        <v>370</v>
      </c>
      <c r="N82" s="72">
        <f>+[1]Glue!D3</f>
        <v>215</v>
      </c>
      <c r="O82" s="72">
        <f>+[1]Glue!E3</f>
        <v>475</v>
      </c>
      <c r="P82" s="72">
        <f>+[1]Glue!F3</f>
        <v>0</v>
      </c>
      <c r="Q82" s="72">
        <f>+[1]Glue!G3</f>
        <v>0</v>
      </c>
      <c r="R82" s="72">
        <f>+[1]Glue!H3</f>
        <v>0</v>
      </c>
      <c r="S82" s="72">
        <f>+[1]Glue!I3</f>
        <v>0</v>
      </c>
      <c r="T82" s="73">
        <f>SUM(M82:S82)</f>
        <v>1060</v>
      </c>
      <c r="U82" s="72">
        <f>+[1]Glue!J3</f>
        <v>0</v>
      </c>
      <c r="V82" s="72">
        <f>+[1]Glue!K3</f>
        <v>0</v>
      </c>
      <c r="W82" s="72">
        <f>+[1]Glue!L3</f>
        <v>0</v>
      </c>
      <c r="X82" s="72">
        <f>+[1]Glue!M3</f>
        <v>0</v>
      </c>
      <c r="Y82" s="72">
        <f>+[1]Glue!N3</f>
        <v>0</v>
      </c>
      <c r="Z82" s="73">
        <f>SUM(U82:Y82)</f>
        <v>0</v>
      </c>
      <c r="AA82" s="73">
        <f>+Z82+T82</f>
        <v>1060</v>
      </c>
    </row>
    <row r="83" spans="1:27" s="19" customFormat="1" ht="11.25" x14ac:dyDescent="0.25">
      <c r="A83" s="16"/>
      <c r="B83" s="16"/>
      <c r="C83" s="16"/>
      <c r="D83" s="55" t="s">
        <v>1887</v>
      </c>
      <c r="E83" s="163"/>
      <c r="F83" s="155">
        <v>1401733</v>
      </c>
      <c r="G83" s="66">
        <v>1760402</v>
      </c>
      <c r="H83" s="66">
        <v>2020209</v>
      </c>
      <c r="I83" s="66">
        <v>1823567.5086155676</v>
      </c>
      <c r="J83" s="66">
        <v>2162917.33</v>
      </c>
      <c r="K83" s="66">
        <v>2197747.0129999998</v>
      </c>
      <c r="L83" s="66">
        <f t="shared" ref="L83:S83" si="36">+L12</f>
        <v>2303854</v>
      </c>
      <c r="M83" s="66">
        <f t="shared" si="36"/>
        <v>188651.99799999999</v>
      </c>
      <c r="N83" s="66">
        <f t="shared" si="36"/>
        <v>100751.46733333332</v>
      </c>
      <c r="O83" s="66">
        <f t="shared" si="36"/>
        <v>203822.913</v>
      </c>
      <c r="P83" s="66">
        <f t="shared" si="36"/>
        <v>0</v>
      </c>
      <c r="Q83" s="66">
        <f t="shared" si="36"/>
        <v>0</v>
      </c>
      <c r="R83" s="66">
        <f t="shared" si="36"/>
        <v>0</v>
      </c>
      <c r="S83" s="66">
        <f t="shared" si="36"/>
        <v>0</v>
      </c>
      <c r="T83" s="67">
        <f>SUM(M83:S83)</f>
        <v>493226.3783333333</v>
      </c>
      <c r="U83" s="66">
        <f>+U12</f>
        <v>0</v>
      </c>
      <c r="V83" s="66">
        <f>+V12</f>
        <v>0</v>
      </c>
      <c r="W83" s="66">
        <f>+W12</f>
        <v>0</v>
      </c>
      <c r="X83" s="66">
        <f>+X12</f>
        <v>0</v>
      </c>
      <c r="Y83" s="66">
        <f>+Y12</f>
        <v>0</v>
      </c>
      <c r="Z83" s="67">
        <f>SUM(U83:Y83)</f>
        <v>0</v>
      </c>
      <c r="AA83" s="67">
        <f>+Z83+T83</f>
        <v>493226.3783333333</v>
      </c>
    </row>
    <row r="84" spans="1:27" s="19" customFormat="1" ht="11.25" x14ac:dyDescent="0.25">
      <c r="A84" s="16"/>
      <c r="B84" s="16"/>
      <c r="C84" s="16"/>
      <c r="D84" s="205" t="s">
        <v>1888</v>
      </c>
      <c r="E84" s="171" t="s">
        <v>1889</v>
      </c>
      <c r="F84" s="206">
        <f>F82*1000/F83</f>
        <v>3.3586995526252146</v>
      </c>
      <c r="G84" s="207">
        <v>2.6840460303953302</v>
      </c>
      <c r="H84" s="207"/>
      <c r="I84" s="207">
        <f>I82*1000/I83</f>
        <v>2.0399573815746384</v>
      </c>
      <c r="J84" s="207">
        <f>J82*1000/J83</f>
        <v>1.7245226843690784</v>
      </c>
      <c r="K84" s="207">
        <f>K82*1000/K83</f>
        <v>1.7274499646879968</v>
      </c>
      <c r="L84" s="207">
        <f>L82*1000/L83</f>
        <v>1.6979247816918952</v>
      </c>
      <c r="M84" s="207">
        <f>M82*1000/M83</f>
        <v>1.961283230088027</v>
      </c>
      <c r="N84" s="207">
        <f t="shared" ref="N84:AA84" si="37">N82*1000/N83</f>
        <v>2.1339639579508924</v>
      </c>
      <c r="O84" s="207">
        <f t="shared" si="37"/>
        <v>2.330454378306329</v>
      </c>
      <c r="P84" s="207" t="e">
        <f t="shared" si="37"/>
        <v>#DIV/0!</v>
      </c>
      <c r="Q84" s="207" t="e">
        <f t="shared" si="37"/>
        <v>#DIV/0!</v>
      </c>
      <c r="R84" s="207" t="e">
        <f t="shared" si="37"/>
        <v>#DIV/0!</v>
      </c>
      <c r="S84" s="207" t="e">
        <f t="shared" si="37"/>
        <v>#DIV/0!</v>
      </c>
      <c r="T84" s="208">
        <f t="shared" si="37"/>
        <v>2.1491145781412944</v>
      </c>
      <c r="U84" s="207" t="e">
        <f t="shared" si="37"/>
        <v>#DIV/0!</v>
      </c>
      <c r="V84" s="207" t="e">
        <f t="shared" si="37"/>
        <v>#DIV/0!</v>
      </c>
      <c r="W84" s="207" t="e">
        <f t="shared" si="37"/>
        <v>#DIV/0!</v>
      </c>
      <c r="X84" s="207" t="e">
        <f t="shared" si="37"/>
        <v>#DIV/0!</v>
      </c>
      <c r="Y84" s="207" t="e">
        <f t="shared" si="37"/>
        <v>#DIV/0!</v>
      </c>
      <c r="Z84" s="208" t="e">
        <f t="shared" si="37"/>
        <v>#DIV/0!</v>
      </c>
      <c r="AA84" s="208">
        <f t="shared" si="37"/>
        <v>2.1491145781412944</v>
      </c>
    </row>
    <row r="85" spans="1:27" s="19" customFormat="1" ht="11.25" x14ac:dyDescent="0.25">
      <c r="A85" s="16"/>
      <c r="B85" s="16"/>
      <c r="C85" s="16"/>
      <c r="D85" s="125" t="s">
        <v>1890</v>
      </c>
      <c r="E85" s="198" t="s">
        <v>1883</v>
      </c>
      <c r="F85" s="209">
        <v>291870.78999999998</v>
      </c>
      <c r="G85" s="209">
        <v>462604.94</v>
      </c>
      <c r="H85" s="112"/>
      <c r="I85" s="112">
        <f>262878.96+20814.25</f>
        <v>283693.21000000002</v>
      </c>
      <c r="J85" s="112">
        <f>358300.4+4650.47</f>
        <v>362950.87</v>
      </c>
      <c r="K85" s="112">
        <v>382061.28</v>
      </c>
      <c r="L85" s="112">
        <v>460233.38742072391</v>
      </c>
      <c r="M85" s="112">
        <f>+[1]Glue!C5+[1]Glue!C8+[1]Glue!C11+[1]Glue!C14</f>
        <v>22223.539999999997</v>
      </c>
      <c r="N85" s="112">
        <f>+[1]Glue!D5+[1]Glue!D8+[1]Glue!D14</f>
        <v>15456.05</v>
      </c>
      <c r="O85" s="112">
        <f>+[1]Glue!E5+[1]Glue!E8+[1]Glue!E14</f>
        <v>45900.62</v>
      </c>
      <c r="P85" s="112">
        <f>+[1]Glue!F5+[1]Glue!F8+[1]Glue!F14</f>
        <v>0</v>
      </c>
      <c r="Q85" s="112">
        <f>+[1]Glue!G5+[1]Glue!G8+[1]Glue!G14</f>
        <v>0</v>
      </c>
      <c r="R85" s="112">
        <f>+[1]Glue!H5+[1]Glue!H8+[1]Glue!H14</f>
        <v>0</v>
      </c>
      <c r="S85" s="112">
        <f>+[1]Glue!I5+[1]Glue!I8+[1]Glue!I14</f>
        <v>0</v>
      </c>
      <c r="T85" s="113">
        <f>SUM(M85:S85)</f>
        <v>83580.209999999992</v>
      </c>
      <c r="U85" s="112">
        <f>+[1]Glue!J5+[1]Glue!J8+[1]Glue!J11+[1]Glue!J14</f>
        <v>0</v>
      </c>
      <c r="V85" s="112">
        <f>+[1]Glue!K5+[1]Glue!K8+[1]Glue!K11+[1]Glue!K14</f>
        <v>0</v>
      </c>
      <c r="W85" s="112">
        <f>+[1]Glue!L5+[1]Glue!L8+[1]Glue!L11+[1]Glue!L14</f>
        <v>0</v>
      </c>
      <c r="X85" s="112">
        <f>+[1]Glue!M5+[1]Glue!M8+[1]Glue!M11+[1]Glue!M14</f>
        <v>0</v>
      </c>
      <c r="Y85" s="112">
        <f>+[1]Glue!N5+[1]Glue!N8+[1]Glue!N11+[1]Glue!N14</f>
        <v>0</v>
      </c>
      <c r="Z85" s="113">
        <f>SUM(U85:Y85)</f>
        <v>0</v>
      </c>
      <c r="AA85" s="113">
        <f>+Z85+T85</f>
        <v>83580.209999999992</v>
      </c>
    </row>
    <row r="86" spans="1:27" s="19" customFormat="1" ht="22.5" x14ac:dyDescent="0.25">
      <c r="A86" s="16"/>
      <c r="B86" s="16"/>
      <c r="C86" s="16"/>
      <c r="D86" s="174"/>
      <c r="E86" s="201" t="s">
        <v>1884</v>
      </c>
      <c r="F86" s="209"/>
      <c r="G86" s="20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90"/>
      <c r="U86" s="89"/>
      <c r="V86" s="89"/>
      <c r="W86" s="89"/>
      <c r="X86" s="89"/>
      <c r="Y86" s="89"/>
      <c r="Z86" s="90"/>
      <c r="AA86" s="90"/>
    </row>
    <row r="87" spans="1:27" s="19" customFormat="1" ht="11.25" x14ac:dyDescent="0.25">
      <c r="A87" s="16"/>
      <c r="B87" s="16"/>
      <c r="C87" s="16"/>
      <c r="D87" s="55" t="s">
        <v>1885</v>
      </c>
      <c r="E87" s="203"/>
      <c r="F87" s="209"/>
      <c r="G87" s="209">
        <v>978.8703418505612</v>
      </c>
      <c r="H87" s="89"/>
      <c r="I87" s="89">
        <f>(+I85/I88)*25</f>
        <v>690.25111922141127</v>
      </c>
      <c r="J87" s="89">
        <f>(+J85/J88)*25</f>
        <v>722.72176423735561</v>
      </c>
      <c r="K87" s="89">
        <v>808.08223350253809</v>
      </c>
      <c r="L87" s="89">
        <f>(+L85/L88)*25</f>
        <v>891.30285511868817</v>
      </c>
      <c r="M87" s="89">
        <f>(+M85/M88)*25</f>
        <v>620.7692737430167</v>
      </c>
      <c r="N87" s="89">
        <f t="shared" ref="N87:AA87" si="38">(+N85/N88)*25</f>
        <v>772.80250000000001</v>
      </c>
      <c r="O87" s="89">
        <f>(+O85/O88)*25</f>
        <v>805.27403508771943</v>
      </c>
      <c r="P87" s="89" t="e">
        <f t="shared" si="38"/>
        <v>#DIV/0!</v>
      </c>
      <c r="Q87" s="89" t="e">
        <f t="shared" si="38"/>
        <v>#DIV/0!</v>
      </c>
      <c r="R87" s="89" t="e">
        <f t="shared" si="38"/>
        <v>#DIV/0!</v>
      </c>
      <c r="S87" s="89" t="e">
        <f t="shared" si="38"/>
        <v>#DIV/0!</v>
      </c>
      <c r="T87" s="90">
        <f t="shared" si="38"/>
        <v>740.95930851063827</v>
      </c>
      <c r="U87" s="89" t="e">
        <f t="shared" si="38"/>
        <v>#DIV/0!</v>
      </c>
      <c r="V87" s="89" t="e">
        <f t="shared" si="38"/>
        <v>#DIV/0!</v>
      </c>
      <c r="W87" s="89" t="e">
        <f t="shared" si="38"/>
        <v>#DIV/0!</v>
      </c>
      <c r="X87" s="89" t="e">
        <f t="shared" si="38"/>
        <v>#DIV/0!</v>
      </c>
      <c r="Y87" s="89" t="e">
        <f t="shared" si="38"/>
        <v>#DIV/0!</v>
      </c>
      <c r="Z87" s="90" t="e">
        <f t="shared" si="38"/>
        <v>#DIV/0!</v>
      </c>
      <c r="AA87" s="90">
        <f t="shared" si="38"/>
        <v>740.95930851063827</v>
      </c>
    </row>
    <row r="88" spans="1:27" s="213" customFormat="1" ht="11.25" x14ac:dyDescent="0.25">
      <c r="A88" s="210"/>
      <c r="B88" s="210"/>
      <c r="C88" s="210"/>
      <c r="D88" s="211" t="s">
        <v>1886</v>
      </c>
      <c r="E88" s="72"/>
      <c r="F88" s="212">
        <v>9944</v>
      </c>
      <c r="G88" s="212">
        <v>13000</v>
      </c>
      <c r="H88" s="72"/>
      <c r="I88" s="72">
        <f>9700+575</f>
        <v>10275</v>
      </c>
      <c r="J88" s="72">
        <f>12380+175</f>
        <v>12555</v>
      </c>
      <c r="K88" s="72">
        <v>11820</v>
      </c>
      <c r="L88" s="72">
        <v>12909.006876215999</v>
      </c>
      <c r="M88" s="72">
        <f>+[1]Glue!C6+[1]Glue!C9+[1]Glue!C12+[1]Glue!C15</f>
        <v>895</v>
      </c>
      <c r="N88" s="72">
        <f>+[1]Glue!D6+[1]Glue!D9+[1]Glue!D12+[1]Glue!D15</f>
        <v>500</v>
      </c>
      <c r="O88" s="72">
        <f>+[1]Glue!E6+[1]Glue!E9+[1]Glue!E12+[1]Glue!E15</f>
        <v>1425</v>
      </c>
      <c r="P88" s="72">
        <f>+[1]Glue!F6+[1]Glue!F9+[1]Glue!F12+[1]Glue!F15</f>
        <v>0</v>
      </c>
      <c r="Q88" s="72">
        <f>+[1]Glue!G6+[1]Glue!G9+[1]Glue!G12+[1]Glue!G15</f>
        <v>0</v>
      </c>
      <c r="R88" s="72">
        <f>+[1]Glue!H6+[1]Glue!H9+[1]Glue!H12+[1]Glue!H15</f>
        <v>0</v>
      </c>
      <c r="S88" s="72">
        <f>+[1]Glue!I6+[1]Glue!I9+[1]Glue!I12+[1]Glue!I15</f>
        <v>0</v>
      </c>
      <c r="T88" s="73">
        <f>SUM(M88:S88)</f>
        <v>2820</v>
      </c>
      <c r="U88" s="72">
        <f>+[1]Glue!J6+[1]Glue!J9+[1]Glue!J12+[1]Glue!J15</f>
        <v>0</v>
      </c>
      <c r="V88" s="72">
        <f>+[1]Glue!K6+[1]Glue!K9+[1]Glue!K12+[1]Glue!K15</f>
        <v>0</v>
      </c>
      <c r="W88" s="72">
        <f>+[1]Glue!L6+[1]Glue!L9+[1]Glue!L12+[1]Glue!L15</f>
        <v>0</v>
      </c>
      <c r="X88" s="72">
        <f>+[1]Glue!M6+[1]Glue!M9+[1]Glue!M12+[1]Glue!M15</f>
        <v>0</v>
      </c>
      <c r="Y88" s="72">
        <f>+[1]Glue!N6+[1]Glue!N9+[1]Glue!N12+[1]Glue!N15</f>
        <v>0</v>
      </c>
      <c r="Z88" s="73">
        <f>SUM(U88:Y88)</f>
        <v>0</v>
      </c>
      <c r="AA88" s="73">
        <f>+Z88+T88</f>
        <v>2820</v>
      </c>
    </row>
    <row r="89" spans="1:27" s="19" customFormat="1" ht="11.25" x14ac:dyDescent="0.25">
      <c r="A89" s="16"/>
      <c r="B89" s="16"/>
      <c r="C89" s="16"/>
      <c r="D89" s="55" t="s">
        <v>1878</v>
      </c>
      <c r="E89" s="163" t="s">
        <v>1891</v>
      </c>
      <c r="F89" s="214">
        <f>F88*1000/(F6+F8)</f>
        <v>0.83741757565506514</v>
      </c>
      <c r="G89" s="214">
        <v>2.6840460303953302</v>
      </c>
      <c r="H89" s="214"/>
      <c r="I89" s="214">
        <f t="shared" ref="I89:AA89" si="39">I88*1000/(I6+I8)</f>
        <v>0.77734028923398524</v>
      </c>
      <c r="J89" s="214">
        <f t="shared" si="39"/>
        <v>0.82176325760380009</v>
      </c>
      <c r="K89" s="214">
        <f t="shared" si="39"/>
        <v>0.75202798446535801</v>
      </c>
      <c r="L89" s="214">
        <f t="shared" si="39"/>
        <v>0.78979999999999995</v>
      </c>
      <c r="M89" s="214">
        <f t="shared" si="39"/>
        <v>0.63490712761915391</v>
      </c>
      <c r="N89" s="214">
        <f t="shared" si="39"/>
        <v>0.65109816977971291</v>
      </c>
      <c r="O89" s="214">
        <f t="shared" si="39"/>
        <v>0.65553387698124022</v>
      </c>
      <c r="P89" s="214" t="e">
        <f t="shared" si="39"/>
        <v>#DIV/0!</v>
      </c>
      <c r="Q89" s="214" t="e">
        <f t="shared" si="39"/>
        <v>#DIV/0!</v>
      </c>
      <c r="R89" s="214" t="e">
        <f t="shared" si="39"/>
        <v>#DIV/0!</v>
      </c>
      <c r="S89" s="214" t="e">
        <f t="shared" si="39"/>
        <v>#DIV/0!</v>
      </c>
      <c r="T89" s="215">
        <f t="shared" si="39"/>
        <v>0.64806892099907476</v>
      </c>
      <c r="U89" s="214" t="e">
        <f t="shared" si="39"/>
        <v>#DIV/0!</v>
      </c>
      <c r="V89" s="214" t="e">
        <f t="shared" si="39"/>
        <v>#DIV/0!</v>
      </c>
      <c r="W89" s="214" t="e">
        <f t="shared" si="39"/>
        <v>#DIV/0!</v>
      </c>
      <c r="X89" s="214" t="e">
        <f t="shared" si="39"/>
        <v>#DIV/0!</v>
      </c>
      <c r="Y89" s="214" t="e">
        <f t="shared" si="39"/>
        <v>#DIV/0!</v>
      </c>
      <c r="Z89" s="215" t="e">
        <f t="shared" si="39"/>
        <v>#DIV/0!</v>
      </c>
      <c r="AA89" s="215">
        <f t="shared" si="39"/>
        <v>0.64806892099907476</v>
      </c>
    </row>
    <row r="90" spans="1:27" s="19" customFormat="1" ht="11.25" x14ac:dyDescent="0.25">
      <c r="A90" s="16"/>
      <c r="B90" s="16"/>
      <c r="C90" s="16"/>
      <c r="D90" s="205" t="s">
        <v>1892</v>
      </c>
      <c r="E90" s="171" t="s">
        <v>1891</v>
      </c>
      <c r="F90" s="216">
        <f t="shared" ref="F90:AA90" si="40">+(F88)/(F6+F8)*1000</f>
        <v>0.83741757565506514</v>
      </c>
      <c r="G90" s="216">
        <f t="shared" si="40"/>
        <v>0.87383261843742455</v>
      </c>
      <c r="H90" s="216">
        <f t="shared" si="40"/>
        <v>0</v>
      </c>
      <c r="I90" s="216">
        <f t="shared" si="40"/>
        <v>0.77734028923398524</v>
      </c>
      <c r="J90" s="216">
        <f t="shared" si="40"/>
        <v>0.82176325760380009</v>
      </c>
      <c r="K90" s="216">
        <f t="shared" si="40"/>
        <v>0.75202798446535801</v>
      </c>
      <c r="L90" s="216">
        <f t="shared" si="40"/>
        <v>0.78980000000000006</v>
      </c>
      <c r="M90" s="216">
        <f t="shared" si="40"/>
        <v>0.6349071276191538</v>
      </c>
      <c r="N90" s="216">
        <f t="shared" si="40"/>
        <v>0.65109816977971291</v>
      </c>
      <c r="O90" s="216">
        <f t="shared" si="40"/>
        <v>0.65553387698124022</v>
      </c>
      <c r="P90" s="216" t="e">
        <f t="shared" si="40"/>
        <v>#DIV/0!</v>
      </c>
      <c r="Q90" s="216" t="e">
        <f t="shared" si="40"/>
        <v>#DIV/0!</v>
      </c>
      <c r="R90" s="216" t="e">
        <f t="shared" si="40"/>
        <v>#DIV/0!</v>
      </c>
      <c r="S90" s="216" t="e">
        <f t="shared" si="40"/>
        <v>#DIV/0!</v>
      </c>
      <c r="T90" s="217">
        <f t="shared" si="40"/>
        <v>0.64806892099907476</v>
      </c>
      <c r="U90" s="216" t="e">
        <f t="shared" si="40"/>
        <v>#DIV/0!</v>
      </c>
      <c r="V90" s="216" t="e">
        <f t="shared" si="40"/>
        <v>#DIV/0!</v>
      </c>
      <c r="W90" s="216" t="e">
        <f t="shared" si="40"/>
        <v>#DIV/0!</v>
      </c>
      <c r="X90" s="216" t="e">
        <f t="shared" si="40"/>
        <v>#DIV/0!</v>
      </c>
      <c r="Y90" s="216" t="e">
        <f t="shared" si="40"/>
        <v>#DIV/0!</v>
      </c>
      <c r="Z90" s="217" t="e">
        <f t="shared" si="40"/>
        <v>#DIV/0!</v>
      </c>
      <c r="AA90" s="217">
        <f t="shared" si="40"/>
        <v>0.64806892099907476</v>
      </c>
    </row>
    <row r="91" spans="1:27" s="19" customFormat="1" ht="12.75" x14ac:dyDescent="0.2">
      <c r="A91" s="86"/>
      <c r="B91" s="86" t="s">
        <v>1893</v>
      </c>
      <c r="C91" s="86"/>
      <c r="D91" s="177" t="s">
        <v>1894</v>
      </c>
      <c r="E91" s="178"/>
      <c r="F91" s="76"/>
      <c r="G91" s="218">
        <v>105492.62</v>
      </c>
      <c r="H91" s="218">
        <v>113633</v>
      </c>
      <c r="I91" s="218">
        <v>120299.84</v>
      </c>
      <c r="J91" s="218">
        <v>46461.7</v>
      </c>
      <c r="K91" s="218">
        <v>53634.770000000004</v>
      </c>
      <c r="L91" s="89">
        <v>56960</v>
      </c>
      <c r="M91" s="142">
        <f>IFERROR(VLOOKUP($B91,[1]SAP!$B:$XFD,M$2,FALSE),0)-320</f>
        <v>4742.87</v>
      </c>
      <c r="N91" s="89">
        <f>IFERROR(VLOOKUP($B91,[1]SAP!$B:$XFD,N$2,FALSE),0)</f>
        <v>4742.87</v>
      </c>
      <c r="O91" s="89">
        <f>IFERROR(VLOOKUP($B91,[1]SAP!$B:$XFD,O$2,FALSE),0)</f>
        <v>4742.87</v>
      </c>
      <c r="P91" s="89">
        <f>IFERROR(VLOOKUP($B91,[1]SAP!$B:$XFD,P$2,FALSE),0)</f>
        <v>0</v>
      </c>
      <c r="Q91" s="89">
        <f>IFERROR(VLOOKUP($B91,[1]SAP!$B:$XFD,Q$2,FALSE),0)</f>
        <v>0</v>
      </c>
      <c r="R91" s="89">
        <f>IFERROR(VLOOKUP($B91,[1]SAP!$B:$XFD,R$2,FALSE),0)</f>
        <v>0</v>
      </c>
      <c r="S91" s="89">
        <f>IFERROR(VLOOKUP($B91,[1]SAP!$B:$XFD,S$2,FALSE),0)</f>
        <v>0</v>
      </c>
      <c r="T91" s="219">
        <f>SUM(M91:S91)</f>
        <v>14228.61</v>
      </c>
      <c r="U91" s="89">
        <f>IFERROR(VLOOKUP($B91,[1]SAP!$B:$XFD,U$2,FALSE),0)</f>
        <v>0</v>
      </c>
      <c r="V91" s="89">
        <f>IFERROR(VLOOKUP($B91,[1]SAP!$B:$XFD,V$2,FALSE),0)</f>
        <v>0</v>
      </c>
      <c r="W91" s="89">
        <f>IFERROR(VLOOKUP($B91,[1]SAP!$B:$XFD,W$2,FALSE),0)</f>
        <v>0</v>
      </c>
      <c r="X91" s="89">
        <f>IFERROR(VLOOKUP($B91,[1]SAP!$B:$XFD,X$2,FALSE),0)</f>
        <v>0</v>
      </c>
      <c r="Y91" s="89">
        <f>IFERROR(VLOOKUP($B91,[1]SAP!$B:$XFD,Y$2,FALSE),0)</f>
        <v>0</v>
      </c>
      <c r="Z91" s="219">
        <f>SUM(U91:Y91)</f>
        <v>0</v>
      </c>
      <c r="AA91" s="219">
        <f>+Z91+T91</f>
        <v>14228.61</v>
      </c>
    </row>
    <row r="92" spans="1:27" s="19" customFormat="1" ht="11.25" x14ac:dyDescent="0.25">
      <c r="A92" s="16"/>
      <c r="B92" s="16"/>
      <c r="C92" s="16"/>
      <c r="D92" s="179" t="s">
        <v>1895</v>
      </c>
      <c r="E92" s="178" t="s">
        <v>5</v>
      </c>
      <c r="F92" s="76"/>
      <c r="G92" s="76"/>
      <c r="H92" s="76"/>
      <c r="I92" s="76"/>
      <c r="J92" s="76"/>
      <c r="K92" s="76">
        <v>0.90021433366901649</v>
      </c>
      <c r="L92" s="220">
        <f>+L91/J91</f>
        <v>1.2259560024708525</v>
      </c>
      <c r="M92" s="220">
        <f>+M91/(J91/12)</f>
        <v>1.2249754098537076</v>
      </c>
      <c r="N92" s="76"/>
      <c r="O92" s="76"/>
      <c r="P92" s="76"/>
      <c r="Q92" s="76"/>
      <c r="R92" s="76"/>
      <c r="S92" s="76"/>
      <c r="T92" s="131"/>
      <c r="U92" s="76"/>
      <c r="V92" s="76"/>
      <c r="W92" s="76"/>
      <c r="X92" s="76"/>
      <c r="Y92" s="76"/>
      <c r="Z92" s="131"/>
      <c r="AA92" s="221">
        <f>(+(AA91/12)/(L91/12))</f>
        <v>0.24980003511235954</v>
      </c>
    </row>
    <row r="93" spans="1:27" s="19" customFormat="1" ht="11.25" x14ac:dyDescent="0.25">
      <c r="A93" s="16"/>
      <c r="B93" s="16"/>
      <c r="C93" s="16"/>
      <c r="D93" s="125" t="s">
        <v>1896</v>
      </c>
      <c r="E93" s="22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3"/>
      <c r="U93" s="112"/>
      <c r="V93" s="112"/>
      <c r="W93" s="112"/>
      <c r="X93" s="112"/>
      <c r="Y93" s="112"/>
      <c r="Z93" s="113"/>
      <c r="AA93" s="113"/>
    </row>
    <row r="94" spans="1:27" s="19" customFormat="1" x14ac:dyDescent="0.25">
      <c r="A94" s="223"/>
      <c r="B94" s="223" t="s">
        <v>1897</v>
      </c>
      <c r="C94" s="223"/>
      <c r="D94" s="55" t="s">
        <v>1898</v>
      </c>
      <c r="E94" s="163" t="s">
        <v>1819</v>
      </c>
      <c r="F94" s="89">
        <v>622187.77</v>
      </c>
      <c r="G94" s="89">
        <v>1010032.53</v>
      </c>
      <c r="H94" s="89">
        <v>0</v>
      </c>
      <c r="I94" s="89">
        <v>0</v>
      </c>
      <c r="J94" s="89">
        <v>0</v>
      </c>
      <c r="K94" s="89">
        <v>0</v>
      </c>
      <c r="L94" s="89">
        <v>0</v>
      </c>
      <c r="M94" s="89">
        <f>IFERROR(VLOOKUP($B94,[1]SAP!$B:$XFD,M$2,FALSE),0)</f>
        <v>0</v>
      </c>
      <c r="N94" s="89">
        <f>IFERROR(VLOOKUP($B94,[1]SAP!$B:$XFD,N$2,FALSE),0)</f>
        <v>0</v>
      </c>
      <c r="O94" s="89">
        <f>IFERROR(VLOOKUP($B94,[1]SAP!$B:$XFD,O$2,FALSE),0)</f>
        <v>0</v>
      </c>
      <c r="P94" s="89">
        <f>IFERROR(VLOOKUP($B94,[1]SAP!$B:$XFD,P$2,FALSE),0)</f>
        <v>0</v>
      </c>
      <c r="Q94" s="89">
        <f>IFERROR(VLOOKUP($B94,[1]SAP!$B:$XFD,Q$2,FALSE),0)</f>
        <v>0</v>
      </c>
      <c r="R94" s="89">
        <f>IFERROR(VLOOKUP($B94,[1]SAP!$B:$XFD,R$2,FALSE),0)</f>
        <v>0</v>
      </c>
      <c r="S94" s="89">
        <f>IFERROR(VLOOKUP($B94,[1]SAP!$B:$XFD,S$2,FALSE),0)</f>
        <v>0</v>
      </c>
      <c r="T94" s="90">
        <v>0</v>
      </c>
      <c r="U94" s="89">
        <f>IFERROR(VLOOKUP($B94,[1]SAP!$B:$XFD,U$2,FALSE),0)</f>
        <v>0</v>
      </c>
      <c r="V94" s="89">
        <f>IFERROR(VLOOKUP($B94,[1]SAP!$B:$XFD,V$2,FALSE),0)</f>
        <v>0</v>
      </c>
      <c r="W94" s="89">
        <f>IFERROR(VLOOKUP($B94,[1]SAP!$B:$XFD,W$2,FALSE),0)</f>
        <v>0</v>
      </c>
      <c r="X94" s="89">
        <f>IFERROR(VLOOKUP($B94,[1]SAP!$B:$XFD,X$2,FALSE),0)</f>
        <v>0</v>
      </c>
      <c r="Y94" s="89">
        <f>IFERROR(VLOOKUP($B94,[1]SAP!$B:$XFD,Y$2,FALSE),0)</f>
        <v>0</v>
      </c>
      <c r="Z94" s="90">
        <v>0</v>
      </c>
      <c r="AA94" s="90">
        <v>0</v>
      </c>
    </row>
    <row r="95" spans="1:27" s="19" customFormat="1" ht="12.75" x14ac:dyDescent="0.2">
      <c r="A95" s="86"/>
      <c r="B95" s="86" t="s">
        <v>1899</v>
      </c>
      <c r="C95" s="86"/>
      <c r="D95" s="55" t="s">
        <v>1900</v>
      </c>
      <c r="E95" s="163"/>
      <c r="F95" s="89"/>
      <c r="G95" s="89"/>
      <c r="H95" s="89">
        <v>924764</v>
      </c>
      <c r="I95" s="89">
        <v>908605.45</v>
      </c>
      <c r="J95" s="89">
        <v>1020048.13</v>
      </c>
      <c r="K95" s="89">
        <v>1035939.55</v>
      </c>
      <c r="L95" s="89">
        <v>1079706</v>
      </c>
      <c r="M95" s="89">
        <f>IFERROR(VLOOKUP($B95,[1]SAP!$B:$XFD,M$2,FALSE),0)</f>
        <v>103527.52</v>
      </c>
      <c r="N95" s="89">
        <f>IFERROR(VLOOKUP($B95,[1]SAP!$B:$XFD,N$2,FALSE),0)</f>
        <v>182751.98</v>
      </c>
      <c r="O95" s="89">
        <f>IFERROR(VLOOKUP($B95,[1]SAP!$B:$XFD,O$2,FALSE),0)</f>
        <v>84395.21</v>
      </c>
      <c r="P95" s="89">
        <f>IFERROR(VLOOKUP($B95,[1]SAP!$B:$XFD,P$2,FALSE),0)</f>
        <v>0</v>
      </c>
      <c r="Q95" s="89">
        <f>IFERROR(VLOOKUP($B95,[1]SAP!$B:$XFD,Q$2,FALSE),0)</f>
        <v>0</v>
      </c>
      <c r="R95" s="89">
        <f>IFERROR(VLOOKUP($B95,[1]SAP!$B:$XFD,R$2,FALSE),0)</f>
        <v>0</v>
      </c>
      <c r="S95" s="89">
        <f>IFERROR(VLOOKUP($B95,[1]SAP!$B:$XFD,S$2,FALSE),0)</f>
        <v>0</v>
      </c>
      <c r="T95" s="90">
        <f>SUM(M95:S95)</f>
        <v>370674.71</v>
      </c>
      <c r="U95" s="89">
        <f>IFERROR(VLOOKUP($B95,[1]SAP!$B:$XFD,U$2,FALSE),0)</f>
        <v>0</v>
      </c>
      <c r="V95" s="89">
        <f>IFERROR(VLOOKUP($B95,[1]SAP!$B:$XFD,V$2,FALSE),0)</f>
        <v>0</v>
      </c>
      <c r="W95" s="89">
        <f>IFERROR(VLOOKUP($B95,[1]SAP!$B:$XFD,W$2,FALSE),0)</f>
        <v>0</v>
      </c>
      <c r="X95" s="89">
        <f>IFERROR(VLOOKUP($B95,[1]SAP!$B:$XFD,X$2,FALSE),0)</f>
        <v>0</v>
      </c>
      <c r="Y95" s="89">
        <f>IFERROR(VLOOKUP($B95,[1]SAP!$B:$XFD,Y$2,FALSE),0)</f>
        <v>0</v>
      </c>
      <c r="Z95" s="90">
        <f>SUM(U95:Y95)</f>
        <v>0</v>
      </c>
      <c r="AA95" s="90">
        <f t="shared" ref="AA95:AA102" si="41">+Z95+T95</f>
        <v>370674.71</v>
      </c>
    </row>
    <row r="96" spans="1:27" s="19" customFormat="1" ht="12.75" x14ac:dyDescent="0.2">
      <c r="A96" s="86"/>
      <c r="B96" s="86" t="s">
        <v>1901</v>
      </c>
      <c r="C96" s="86"/>
      <c r="D96" s="55" t="s">
        <v>1902</v>
      </c>
      <c r="E96" s="163"/>
      <c r="F96" s="89"/>
      <c r="G96" s="89"/>
      <c r="H96" s="89">
        <v>253357</v>
      </c>
      <c r="I96" s="89">
        <v>238952.68</v>
      </c>
      <c r="J96" s="89">
        <v>126218.48999999999</v>
      </c>
      <c r="K96" s="89">
        <v>153180.87</v>
      </c>
      <c r="L96" s="89">
        <v>191700</v>
      </c>
      <c r="M96" s="89">
        <f>IFERROR(VLOOKUP($B96,[1]SAP!$B:$XFD,M$2,FALSE),0)</f>
        <v>8845.3700000000008</v>
      </c>
      <c r="N96" s="89">
        <f>IFERROR(VLOOKUP($B96,[1]SAP!$B:$XFD,N$2,FALSE),0)</f>
        <v>53018.98</v>
      </c>
      <c r="O96" s="89">
        <f>IFERROR(VLOOKUP($B96,[1]SAP!$B:$XFD,O$2,FALSE),0)</f>
        <v>20372.68</v>
      </c>
      <c r="P96" s="89">
        <f>IFERROR(VLOOKUP($B96,[1]SAP!$B:$XFD,P$2,FALSE),0)</f>
        <v>0</v>
      </c>
      <c r="Q96" s="89">
        <f>IFERROR(VLOOKUP($B96,[1]SAP!$B:$XFD,Q$2,FALSE),0)</f>
        <v>0</v>
      </c>
      <c r="R96" s="89">
        <f>IFERROR(VLOOKUP($B96,[1]SAP!$B:$XFD,R$2,FALSE),0)</f>
        <v>0</v>
      </c>
      <c r="S96" s="89">
        <f>IFERROR(VLOOKUP($B96,[1]SAP!$B:$XFD,S$2,FALSE),0)</f>
        <v>0</v>
      </c>
      <c r="T96" s="90">
        <f>SUM(M96:S96)</f>
        <v>82237.03</v>
      </c>
      <c r="U96" s="89">
        <f>IFERROR(VLOOKUP($B96,[1]SAP!$B:$XFD,U$2,FALSE),0)</f>
        <v>0</v>
      </c>
      <c r="V96" s="89">
        <f>IFERROR(VLOOKUP($B96,[1]SAP!$B:$XFD,V$2,FALSE),0)</f>
        <v>0</v>
      </c>
      <c r="W96" s="89">
        <f>IFERROR(VLOOKUP($B96,[1]SAP!$B:$XFD,W$2,FALSE),0)</f>
        <v>0</v>
      </c>
      <c r="X96" s="89">
        <f>IFERROR(VLOOKUP($B96,[1]SAP!$B:$XFD,X$2,FALSE),0)</f>
        <v>0</v>
      </c>
      <c r="Y96" s="89">
        <f>IFERROR(VLOOKUP($B96,[1]SAP!$B:$XFD,Y$2,FALSE),0)</f>
        <v>0</v>
      </c>
      <c r="Z96" s="90">
        <f>SUM(U96:Y96)</f>
        <v>0</v>
      </c>
      <c r="AA96" s="90">
        <f t="shared" si="41"/>
        <v>82237.03</v>
      </c>
    </row>
    <row r="97" spans="1:29" x14ac:dyDescent="0.25">
      <c r="A97" s="86"/>
      <c r="B97" s="86" t="s">
        <v>1903</v>
      </c>
      <c r="C97" s="86"/>
      <c r="D97" s="55" t="s">
        <v>1904</v>
      </c>
      <c r="E97" s="163"/>
      <c r="F97" s="89"/>
      <c r="G97" s="89"/>
      <c r="H97" s="89"/>
      <c r="I97" s="89">
        <v>3915</v>
      </c>
      <c r="J97" s="89">
        <v>39427.369999999995</v>
      </c>
      <c r="K97" s="89">
        <v>51815.19</v>
      </c>
      <c r="L97" s="89">
        <v>53166</v>
      </c>
      <c r="M97" s="89">
        <f>IFERROR(VLOOKUP($B97,[1]SAP!$B:$XFD,M$2,FALSE),0)</f>
        <v>11111.87</v>
      </c>
      <c r="N97" s="89">
        <f>IFERROR(VLOOKUP($B97,[1]SAP!$B:$XFD,N$2,FALSE),0)</f>
        <v>0</v>
      </c>
      <c r="O97" s="89">
        <f>IFERROR(VLOOKUP($B97,[1]SAP!$B:$XFD,O$2,FALSE),0)</f>
        <v>2611.9</v>
      </c>
      <c r="P97" s="89">
        <f>IFERROR(VLOOKUP($B97,[1]SAP!$B:$XFD,P$2,FALSE),0)</f>
        <v>0</v>
      </c>
      <c r="Q97" s="89">
        <f>IFERROR(VLOOKUP($B97,[1]SAP!$B:$XFD,Q$2,FALSE),0)</f>
        <v>0</v>
      </c>
      <c r="R97" s="89">
        <f>IFERROR(VLOOKUP($B97,[1]SAP!$B:$XFD,R$2,FALSE),0)</f>
        <v>0</v>
      </c>
      <c r="S97" s="89">
        <f>IFERROR(VLOOKUP($B97,[1]SAP!$B:$XFD,S$2,FALSE),0)</f>
        <v>0</v>
      </c>
      <c r="T97" s="90">
        <f>SUM(M97:S97)</f>
        <v>13723.77</v>
      </c>
      <c r="U97" s="89">
        <f>IFERROR(VLOOKUP($B97,[1]SAP!$B:$XFD,U$2,FALSE),0)</f>
        <v>0</v>
      </c>
      <c r="V97" s="89">
        <f>IFERROR(VLOOKUP($B97,[1]SAP!$B:$XFD,V$2,FALSE),0)</f>
        <v>0</v>
      </c>
      <c r="W97" s="89">
        <f>IFERROR(VLOOKUP($B97,[1]SAP!$B:$XFD,W$2,FALSE),0)</f>
        <v>0</v>
      </c>
      <c r="X97" s="89">
        <f>IFERROR(VLOOKUP($B97,[1]SAP!$B:$XFD,X$2,FALSE),0)</f>
        <v>0</v>
      </c>
      <c r="Y97" s="89">
        <f>IFERROR(VLOOKUP($B97,[1]SAP!$B:$XFD,Y$2,FALSE),0)</f>
        <v>0</v>
      </c>
      <c r="Z97" s="90">
        <f>SUM(U97:Y97)</f>
        <v>0</v>
      </c>
      <c r="AA97" s="90">
        <f t="shared" si="41"/>
        <v>13723.77</v>
      </c>
    </row>
    <row r="98" spans="1:29" x14ac:dyDescent="0.25">
      <c r="A98" s="86"/>
      <c r="B98" s="86" t="s">
        <v>1905</v>
      </c>
      <c r="C98" s="86"/>
      <c r="D98" s="55" t="s">
        <v>1906</v>
      </c>
      <c r="E98" s="163" t="s">
        <v>1819</v>
      </c>
      <c r="F98" s="89">
        <v>7692.34</v>
      </c>
      <c r="G98" s="89">
        <v>27162.63</v>
      </c>
      <c r="H98" s="89">
        <v>25021</v>
      </c>
      <c r="I98" s="89">
        <v>14068</v>
      </c>
      <c r="J98" s="89">
        <v>9221.2799999999988</v>
      </c>
      <c r="K98" s="89">
        <v>37032.6</v>
      </c>
      <c r="L98" s="89">
        <v>17284</v>
      </c>
      <c r="M98" s="89">
        <f>IFERROR(VLOOKUP($B98,[1]SAP!$B:$XFD,M$2,FALSE),0)</f>
        <v>472.5</v>
      </c>
      <c r="N98" s="89">
        <f>IFERROR(VLOOKUP($B98,[1]SAP!$B:$XFD,N$2,FALSE),0)</f>
        <v>0</v>
      </c>
      <c r="O98" s="89">
        <f>IFERROR(VLOOKUP($B98,[1]SAP!$B:$XFD,O$2,FALSE),0)</f>
        <v>0</v>
      </c>
      <c r="P98" s="89">
        <f>IFERROR(VLOOKUP($B98,[1]SAP!$B:$XFD,P$2,FALSE),0)</f>
        <v>0</v>
      </c>
      <c r="Q98" s="89">
        <f>IFERROR(VLOOKUP($B98,[1]SAP!$B:$XFD,Q$2,FALSE),0)</f>
        <v>0</v>
      </c>
      <c r="R98" s="89">
        <f>IFERROR(VLOOKUP($B98,[1]SAP!$B:$XFD,R$2,FALSE),0)</f>
        <v>0</v>
      </c>
      <c r="S98" s="89">
        <f>IFERROR(VLOOKUP($B98,[1]SAP!$B:$XFD,S$2,FALSE),0)</f>
        <v>0</v>
      </c>
      <c r="T98" s="90">
        <f>SUM(M98:S98)</f>
        <v>472.5</v>
      </c>
      <c r="U98" s="89">
        <f>IFERROR(VLOOKUP($B98,[1]SAP!$B:$XFD,U$2,FALSE),0)</f>
        <v>0</v>
      </c>
      <c r="V98" s="89">
        <f>IFERROR(VLOOKUP($B98,[1]SAP!$B:$XFD,V$2,FALSE),0)</f>
        <v>0</v>
      </c>
      <c r="W98" s="89">
        <f>IFERROR(VLOOKUP($B98,[1]SAP!$B:$XFD,W$2,FALSE),0)</f>
        <v>0</v>
      </c>
      <c r="X98" s="89">
        <f>IFERROR(VLOOKUP($B98,[1]SAP!$B:$XFD,X$2,FALSE),0)</f>
        <v>0</v>
      </c>
      <c r="Y98" s="89">
        <f>IFERROR(VLOOKUP($B98,[1]SAP!$B:$XFD,Y$2,FALSE),0)</f>
        <v>0</v>
      </c>
      <c r="Z98" s="90">
        <f>SUM(U98:Y98)</f>
        <v>0</v>
      </c>
      <c r="AA98" s="90">
        <f t="shared" si="41"/>
        <v>472.5</v>
      </c>
    </row>
    <row r="99" spans="1:29" x14ac:dyDescent="0.25">
      <c r="A99" s="223"/>
      <c r="B99" s="223" t="s">
        <v>1907</v>
      </c>
      <c r="C99" s="223"/>
      <c r="D99" s="55" t="s">
        <v>1908</v>
      </c>
      <c r="E99" s="163" t="s">
        <v>1819</v>
      </c>
      <c r="F99" s="89">
        <v>329401</v>
      </c>
      <c r="G99" s="89">
        <v>594466.07000000007</v>
      </c>
      <c r="H99" s="89"/>
      <c r="I99" s="89">
        <v>0</v>
      </c>
      <c r="J99" s="89">
        <v>0</v>
      </c>
      <c r="K99" s="89">
        <v>0</v>
      </c>
      <c r="L99" s="89">
        <v>0</v>
      </c>
      <c r="M99" s="89">
        <f>IFERROR(VLOOKUP($B99,[1]SAP!$B:$XFD,M$2,FALSE),0)</f>
        <v>0</v>
      </c>
      <c r="N99" s="89">
        <f>IFERROR(VLOOKUP($B99,[1]SAP!$B:$XFD,N$2,FALSE),0)</f>
        <v>0</v>
      </c>
      <c r="O99" s="89">
        <f>IFERROR(VLOOKUP($B99,[1]SAP!$B:$XFD,O$2,FALSE),0)</f>
        <v>0</v>
      </c>
      <c r="P99" s="89">
        <f>IFERROR(VLOOKUP($B99,[1]SAP!$B:$XFD,P$2,FALSE),0)</f>
        <v>0</v>
      </c>
      <c r="Q99" s="89">
        <f>IFERROR(VLOOKUP($B99,[1]SAP!$B:$XFD,Q$2,FALSE),0)</f>
        <v>0</v>
      </c>
      <c r="R99" s="89">
        <f>IFERROR(VLOOKUP($B99,[1]SAP!$B:$XFD,R$2,FALSE),0)</f>
        <v>0</v>
      </c>
      <c r="S99" s="89">
        <f>IFERROR(VLOOKUP($B99,[1]SAP!$B:$XFD,S$2,FALSE),0)</f>
        <v>0</v>
      </c>
      <c r="T99" s="90">
        <v>0</v>
      </c>
      <c r="U99" s="89">
        <f>IFERROR(VLOOKUP($B99,[1]SAP!$B:$XFD,U$2,FALSE),0)</f>
        <v>0</v>
      </c>
      <c r="V99" s="89">
        <f>IFERROR(VLOOKUP($B99,[1]SAP!$B:$XFD,V$2,FALSE),0)</f>
        <v>0</v>
      </c>
      <c r="W99" s="89">
        <f>IFERROR(VLOOKUP($B99,[1]SAP!$B:$XFD,W$2,FALSE),0)</f>
        <v>0</v>
      </c>
      <c r="X99" s="89">
        <f>IFERROR(VLOOKUP($B99,[1]SAP!$B:$XFD,X$2,FALSE),0)</f>
        <v>0</v>
      </c>
      <c r="Y99" s="89">
        <f>IFERROR(VLOOKUP($B99,[1]SAP!$B:$XFD,Y$2,FALSE),0)</f>
        <v>0</v>
      </c>
      <c r="Z99" s="90">
        <v>0</v>
      </c>
      <c r="AA99" s="90">
        <f t="shared" si="41"/>
        <v>0</v>
      </c>
    </row>
    <row r="100" spans="1:29" x14ac:dyDescent="0.25">
      <c r="A100" s="86"/>
      <c r="B100" s="86" t="s">
        <v>1909</v>
      </c>
      <c r="C100" s="86"/>
      <c r="D100" s="55" t="s">
        <v>1910</v>
      </c>
      <c r="E100" s="163"/>
      <c r="F100" s="89"/>
      <c r="G100" s="89"/>
      <c r="H100" s="89">
        <v>46990</v>
      </c>
      <c r="I100" s="89">
        <v>7500</v>
      </c>
      <c r="J100" s="89">
        <v>188350.07999999999</v>
      </c>
      <c r="K100" s="89">
        <v>226625</v>
      </c>
      <c r="L100" s="89">
        <v>400000</v>
      </c>
      <c r="M100" s="89">
        <f>IFERROR(VLOOKUP($B100,[1]SAP!$B:$XFD,M$2,FALSE),0)</f>
        <v>0</v>
      </c>
      <c r="N100" s="89">
        <f>IFERROR(VLOOKUP($B100,[1]SAP!$B:$XFD,N$2,FALSE),0)</f>
        <v>0</v>
      </c>
      <c r="O100" s="89">
        <f>IFERROR(VLOOKUP($B100,[1]SAP!$B:$XFD,O$2,FALSE),0)</f>
        <v>0</v>
      </c>
      <c r="P100" s="89">
        <f>IFERROR(VLOOKUP($B100,[1]SAP!$B:$XFD,P$2,FALSE),0)</f>
        <v>0</v>
      </c>
      <c r="Q100" s="89">
        <f>IFERROR(VLOOKUP($B100,[1]SAP!$B:$XFD,Q$2,FALSE),0)</f>
        <v>0</v>
      </c>
      <c r="R100" s="89">
        <f>IFERROR(VLOOKUP($B100,[1]SAP!$B:$XFD,R$2,FALSE),0)</f>
        <v>0</v>
      </c>
      <c r="S100" s="89">
        <f>IFERROR(VLOOKUP($B100,[1]SAP!$B:$XFD,S$2,FALSE),0)</f>
        <v>0</v>
      </c>
      <c r="T100" s="90">
        <f>SUM(M100:S100)</f>
        <v>0</v>
      </c>
      <c r="U100" s="89">
        <f>IFERROR(VLOOKUP($B100,[1]SAP!$B:$XFD,U$2,FALSE),0)</f>
        <v>0</v>
      </c>
      <c r="V100" s="89">
        <f>IFERROR(VLOOKUP($B100,[1]SAP!$B:$XFD,V$2,FALSE),0)</f>
        <v>0</v>
      </c>
      <c r="W100" s="89">
        <f>IFERROR(VLOOKUP($B100,[1]SAP!$B:$XFD,W$2,FALSE),0)</f>
        <v>0</v>
      </c>
      <c r="X100" s="89">
        <f>IFERROR(VLOOKUP($B100,[1]SAP!$B:$XFD,X$2,FALSE),0)</f>
        <v>0</v>
      </c>
      <c r="Y100" s="89">
        <f>IFERROR(VLOOKUP($B100,[1]SAP!$B:$XFD,Y$2,FALSE),0)</f>
        <v>0</v>
      </c>
      <c r="Z100" s="90">
        <f>SUM(U100:Y100)</f>
        <v>0</v>
      </c>
      <c r="AA100" s="90">
        <f t="shared" si="41"/>
        <v>0</v>
      </c>
    </row>
    <row r="101" spans="1:29" x14ac:dyDescent="0.25">
      <c r="A101" s="86"/>
      <c r="B101" s="86" t="s">
        <v>1911</v>
      </c>
      <c r="C101" s="86"/>
      <c r="D101" s="55" t="s">
        <v>1912</v>
      </c>
      <c r="E101" s="163"/>
      <c r="F101" s="89"/>
      <c r="G101" s="89"/>
      <c r="H101" s="89">
        <v>162493</v>
      </c>
      <c r="I101" s="89">
        <v>345065</v>
      </c>
      <c r="J101" s="89">
        <v>463993.65</v>
      </c>
      <c r="K101" s="89">
        <v>575340.01</v>
      </c>
      <c r="L101" s="89">
        <v>224400</v>
      </c>
      <c r="M101" s="89">
        <f>IFERROR(VLOOKUP($B101,[1]SAP!$B:$XFD,M$2,FALSE),0)</f>
        <v>0</v>
      </c>
      <c r="N101" s="89">
        <f>IFERROR(VLOOKUP($B101,[1]SAP!$B:$XFD,N$2,FALSE),0)</f>
        <v>0</v>
      </c>
      <c r="O101" s="89">
        <f>IFERROR(VLOOKUP($B101,[1]SAP!$B:$XFD,O$2,FALSE),0)</f>
        <v>0</v>
      </c>
      <c r="P101" s="89">
        <f>IFERROR(VLOOKUP($B101,[1]SAP!$B:$XFD,P$2,FALSE),0)</f>
        <v>0</v>
      </c>
      <c r="Q101" s="89">
        <f>IFERROR(VLOOKUP($B101,[1]SAP!$B:$XFD,Q$2,FALSE),0)</f>
        <v>0</v>
      </c>
      <c r="R101" s="89">
        <f>IFERROR(VLOOKUP($B101,[1]SAP!$B:$XFD,R$2,FALSE),0)</f>
        <v>0</v>
      </c>
      <c r="S101" s="89">
        <f>IFERROR(VLOOKUP($B101,[1]SAP!$B:$XFD,S$2,FALSE),0)</f>
        <v>0</v>
      </c>
      <c r="T101" s="90">
        <f>SUM(M101:S101)</f>
        <v>0</v>
      </c>
      <c r="U101" s="89">
        <f>IFERROR(VLOOKUP($B101,[1]SAP!$B:$XFD,U$2,FALSE),0)</f>
        <v>0</v>
      </c>
      <c r="V101" s="89">
        <f>IFERROR(VLOOKUP($B101,[1]SAP!$B:$XFD,V$2,FALSE),0)</f>
        <v>0</v>
      </c>
      <c r="W101" s="89">
        <f>IFERROR(VLOOKUP($B101,[1]SAP!$B:$XFD,W$2,FALSE),0)</f>
        <v>0</v>
      </c>
      <c r="X101" s="89">
        <f>IFERROR(VLOOKUP($B101,[1]SAP!$B:$XFD,X$2,FALSE),0)</f>
        <v>0</v>
      </c>
      <c r="Y101" s="89">
        <f>IFERROR(VLOOKUP($B101,[1]SAP!$B:$XFD,Y$2,FALSE),0)</f>
        <v>0</v>
      </c>
      <c r="Z101" s="90">
        <f>SUM(U101:Y101)</f>
        <v>0</v>
      </c>
      <c r="AA101" s="90">
        <f t="shared" si="41"/>
        <v>0</v>
      </c>
    </row>
    <row r="102" spans="1:29" x14ac:dyDescent="0.25">
      <c r="A102" s="86"/>
      <c r="B102" s="86" t="s">
        <v>1913</v>
      </c>
      <c r="C102" s="86"/>
      <c r="D102" s="55" t="s">
        <v>1914</v>
      </c>
      <c r="E102" s="163" t="s">
        <v>1819</v>
      </c>
      <c r="F102" s="89">
        <v>0</v>
      </c>
      <c r="G102" s="89">
        <v>0</v>
      </c>
      <c r="H102" s="89"/>
      <c r="I102" s="89">
        <v>-40370.5</v>
      </c>
      <c r="J102" s="89">
        <v>-65154.930000000008</v>
      </c>
      <c r="K102" s="89">
        <v>-72928</v>
      </c>
      <c r="L102" s="89">
        <v>-59928</v>
      </c>
      <c r="M102" s="89">
        <f>IFERROR(VLOOKUP($B102,[1]SAP!$B:$XFD,M$2,FALSE),0)</f>
        <v>-7536.4</v>
      </c>
      <c r="N102" s="89">
        <f>IFERROR(VLOOKUP($B102,[1]SAP!$B:$XFD,N$2,FALSE),0)</f>
        <v>-5788.5</v>
      </c>
      <c r="O102" s="89">
        <f>IFERROR(VLOOKUP($B102,[1]SAP!$B:$XFD,O$2,FALSE),0)</f>
        <v>-4244.8999999999996</v>
      </c>
      <c r="P102" s="89">
        <f>IFERROR(VLOOKUP($B102,[1]SAP!$B:$XFD,P$2,FALSE),0)</f>
        <v>0</v>
      </c>
      <c r="Q102" s="89">
        <f>IFERROR(VLOOKUP($B102,[1]SAP!$B:$XFD,Q$2,FALSE),0)</f>
        <v>0</v>
      </c>
      <c r="R102" s="89">
        <f>IFERROR(VLOOKUP($B102,[1]SAP!$B:$XFD,R$2,FALSE),0)</f>
        <v>0</v>
      </c>
      <c r="S102" s="89">
        <f>IFERROR(VLOOKUP($B102,[1]SAP!$B:$XFD,S$2,FALSE),0)</f>
        <v>0</v>
      </c>
      <c r="T102" s="90">
        <f>SUM(M102:S102)</f>
        <v>-17569.8</v>
      </c>
      <c r="U102" s="89">
        <f>IFERROR(VLOOKUP($B102,[1]SAP!$B:$XFD,U$2,FALSE),0)</f>
        <v>0</v>
      </c>
      <c r="V102" s="89">
        <f>IFERROR(VLOOKUP($B102,[1]SAP!$B:$XFD,V$2,FALSE),0)</f>
        <v>0</v>
      </c>
      <c r="W102" s="89">
        <f>IFERROR(VLOOKUP($B102,[1]SAP!$B:$XFD,W$2,FALSE),0)</f>
        <v>0</v>
      </c>
      <c r="X102" s="89">
        <f>IFERROR(VLOOKUP($B102,[1]SAP!$B:$XFD,X$2,FALSE),0)</f>
        <v>0</v>
      </c>
      <c r="Y102" s="89">
        <f>IFERROR(VLOOKUP($B102,[1]SAP!$B:$XFD,Y$2,FALSE),0)</f>
        <v>0</v>
      </c>
      <c r="Z102" s="90">
        <f>SUM(U102:Y102)</f>
        <v>0</v>
      </c>
      <c r="AA102" s="90">
        <f t="shared" si="41"/>
        <v>-17569.8</v>
      </c>
    </row>
    <row r="103" spans="1:29" s="64" customFormat="1" ht="11.25" x14ac:dyDescent="0.25">
      <c r="A103" s="61"/>
      <c r="B103" s="61"/>
      <c r="C103" s="61"/>
      <c r="D103" s="174" t="s">
        <v>1915</v>
      </c>
      <c r="E103" s="224" t="s">
        <v>1819</v>
      </c>
      <c r="F103" s="97">
        <v>959281.11</v>
      </c>
      <c r="G103" s="97">
        <v>1631661.23</v>
      </c>
      <c r="H103" s="97">
        <f t="shared" ref="H103:AA103" si="42">SUM(H94:H102)</f>
        <v>1412625</v>
      </c>
      <c r="I103" s="97">
        <f t="shared" si="42"/>
        <v>1477735.63</v>
      </c>
      <c r="J103" s="97">
        <v>1782104.0700000005</v>
      </c>
      <c r="K103" s="97">
        <v>2007005.22</v>
      </c>
      <c r="L103" s="97">
        <f t="shared" si="42"/>
        <v>1906328</v>
      </c>
      <c r="M103" s="97">
        <f t="shared" si="42"/>
        <v>116420.86</v>
      </c>
      <c r="N103" s="97">
        <f t="shared" si="42"/>
        <v>229982.46000000002</v>
      </c>
      <c r="O103" s="97">
        <f t="shared" si="42"/>
        <v>103134.89000000001</v>
      </c>
      <c r="P103" s="97">
        <f t="shared" si="42"/>
        <v>0</v>
      </c>
      <c r="Q103" s="97">
        <f t="shared" si="42"/>
        <v>0</v>
      </c>
      <c r="R103" s="97">
        <f t="shared" si="42"/>
        <v>0</v>
      </c>
      <c r="S103" s="97">
        <f t="shared" si="42"/>
        <v>0</v>
      </c>
      <c r="T103" s="98">
        <f t="shared" si="42"/>
        <v>449538.21</v>
      </c>
      <c r="U103" s="97">
        <f t="shared" si="42"/>
        <v>0</v>
      </c>
      <c r="V103" s="97">
        <f t="shared" si="42"/>
        <v>0</v>
      </c>
      <c r="W103" s="97">
        <f t="shared" si="42"/>
        <v>0</v>
      </c>
      <c r="X103" s="97">
        <f t="shared" si="42"/>
        <v>0</v>
      </c>
      <c r="Y103" s="97">
        <f t="shared" si="42"/>
        <v>0</v>
      </c>
      <c r="Z103" s="98">
        <f t="shared" si="42"/>
        <v>0</v>
      </c>
      <c r="AA103" s="98">
        <f t="shared" si="42"/>
        <v>449538.21</v>
      </c>
    </row>
    <row r="104" spans="1:29" s="64" customFormat="1" ht="11.25" x14ac:dyDescent="0.25">
      <c r="A104" s="61"/>
      <c r="B104" s="61"/>
      <c r="C104" s="61"/>
      <c r="D104" s="55" t="s">
        <v>1916</v>
      </c>
      <c r="E104" s="224"/>
      <c r="F104" s="97"/>
      <c r="G104" s="97"/>
      <c r="H104" s="97"/>
      <c r="I104" s="225">
        <f>(I95+I101)/I66</f>
        <v>362.98818675352874</v>
      </c>
      <c r="J104" s="225">
        <v>575.44306899499998</v>
      </c>
      <c r="K104" s="225">
        <v>582.35834810963354</v>
      </c>
      <c r="L104" s="225">
        <f t="shared" ref="L104:AA104" si="43">(L95+L101)/L66</f>
        <v>451.8731808731809</v>
      </c>
      <c r="M104" s="225">
        <f t="shared" si="43"/>
        <v>359.51299806227127</v>
      </c>
      <c r="N104" s="225">
        <f t="shared" si="43"/>
        <v>865.67182985173611</v>
      </c>
      <c r="O104" s="225">
        <f t="shared" si="43"/>
        <v>284.19244692135442</v>
      </c>
      <c r="P104" s="225" t="e">
        <f t="shared" si="43"/>
        <v>#DIV/0!</v>
      </c>
      <c r="Q104" s="225" t="e">
        <f t="shared" si="43"/>
        <v>#DIV/0!</v>
      </c>
      <c r="R104" s="225" t="e">
        <f t="shared" si="43"/>
        <v>#DIV/0!</v>
      </c>
      <c r="S104" s="225" t="e">
        <f t="shared" si="43"/>
        <v>#DIV/0!</v>
      </c>
      <c r="T104" s="226">
        <f t="shared" si="43"/>
        <v>465.64776186151221</v>
      </c>
      <c r="U104" s="225" t="e">
        <f t="shared" si="43"/>
        <v>#DIV/0!</v>
      </c>
      <c r="V104" s="225" t="e">
        <f t="shared" si="43"/>
        <v>#DIV/0!</v>
      </c>
      <c r="W104" s="225" t="e">
        <f t="shared" si="43"/>
        <v>#DIV/0!</v>
      </c>
      <c r="X104" s="225" t="e">
        <f t="shared" si="43"/>
        <v>#DIV/0!</v>
      </c>
      <c r="Y104" s="225" t="e">
        <f t="shared" si="43"/>
        <v>#DIV/0!</v>
      </c>
      <c r="Z104" s="226" t="e">
        <f t="shared" si="43"/>
        <v>#DIV/0!</v>
      </c>
      <c r="AA104" s="226">
        <f t="shared" si="43"/>
        <v>465.64776186151221</v>
      </c>
    </row>
    <row r="105" spans="1:29" x14ac:dyDescent="0.25">
      <c r="D105" s="60" t="s">
        <v>1917</v>
      </c>
      <c r="E105" s="171" t="s">
        <v>1826</v>
      </c>
      <c r="F105" s="136">
        <v>7.603536296583227E-2</v>
      </c>
      <c r="G105" s="136">
        <v>0.10482053112772213</v>
      </c>
      <c r="H105" s="136">
        <f>H103/H5</f>
        <v>8.864314199048462E-2</v>
      </c>
      <c r="I105" s="136">
        <v>0.10140516049240819</v>
      </c>
      <c r="J105" s="136">
        <v>0.1104723336673856</v>
      </c>
      <c r="K105" s="136">
        <v>0.11978009967087443</v>
      </c>
      <c r="L105" s="136">
        <f t="shared" ref="L105:AA105" si="44">L103/L5</f>
        <v>0.10971259663029688</v>
      </c>
      <c r="M105" s="136">
        <f t="shared" si="44"/>
        <v>7.2988858687873179E-2</v>
      </c>
      <c r="N105" s="136">
        <f t="shared" si="44"/>
        <v>0.19197088532481896</v>
      </c>
      <c r="O105" s="136">
        <f t="shared" si="44"/>
        <v>4.7444501258760527E-2</v>
      </c>
      <c r="P105" s="136" t="e">
        <f t="shared" si="44"/>
        <v>#DIV/0!</v>
      </c>
      <c r="Q105" s="136" t="e">
        <f t="shared" si="44"/>
        <v>#DIV/0!</v>
      </c>
      <c r="R105" s="136" t="e">
        <f t="shared" si="44"/>
        <v>#DIV/0!</v>
      </c>
      <c r="S105" s="136" t="e">
        <f t="shared" si="44"/>
        <v>#DIV/0!</v>
      </c>
      <c r="T105" s="137">
        <f t="shared" si="44"/>
        <v>9.0507572986167559E-2</v>
      </c>
      <c r="U105" s="136" t="e">
        <f t="shared" si="44"/>
        <v>#DIV/0!</v>
      </c>
      <c r="V105" s="136" t="e">
        <f t="shared" si="44"/>
        <v>#DIV/0!</v>
      </c>
      <c r="W105" s="136" t="e">
        <f t="shared" si="44"/>
        <v>#DIV/0!</v>
      </c>
      <c r="X105" s="136" t="e">
        <f t="shared" si="44"/>
        <v>#DIV/0!</v>
      </c>
      <c r="Y105" s="136" t="e">
        <f t="shared" si="44"/>
        <v>#DIV/0!</v>
      </c>
      <c r="Z105" s="137" t="e">
        <f t="shared" si="44"/>
        <v>#DIV/0!</v>
      </c>
      <c r="AA105" s="137">
        <f t="shared" si="44"/>
        <v>9.0507572986167559E-2</v>
      </c>
    </row>
    <row r="106" spans="1:29" x14ac:dyDescent="0.25">
      <c r="D106" s="227" t="s">
        <v>1918</v>
      </c>
      <c r="E106" s="228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229"/>
      <c r="U106" s="163"/>
      <c r="V106" s="163"/>
      <c r="W106" s="163"/>
      <c r="X106" s="163"/>
      <c r="Y106" s="163"/>
      <c r="Z106" s="229"/>
      <c r="AA106" s="229"/>
    </row>
    <row r="107" spans="1:29" x14ac:dyDescent="0.25">
      <c r="D107" s="91" t="s">
        <v>1919</v>
      </c>
      <c r="E107" s="230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231"/>
      <c r="U107" s="181"/>
      <c r="V107" s="181"/>
      <c r="W107" s="181"/>
      <c r="X107" s="181"/>
      <c r="Y107" s="181"/>
      <c r="Z107" s="231"/>
      <c r="AA107" s="231"/>
    </row>
    <row r="108" spans="1:29" x14ac:dyDescent="0.25">
      <c r="D108" s="55" t="s">
        <v>1920</v>
      </c>
      <c r="E108" s="163" t="s">
        <v>1921</v>
      </c>
      <c r="F108" s="163">
        <v>4</v>
      </c>
      <c r="G108" s="163">
        <v>4</v>
      </c>
      <c r="H108" s="163">
        <v>4</v>
      </c>
      <c r="I108" s="163">
        <v>4</v>
      </c>
      <c r="J108" s="163">
        <v>4</v>
      </c>
      <c r="K108" s="163">
        <v>4</v>
      </c>
      <c r="L108" s="163">
        <v>4</v>
      </c>
      <c r="M108" s="163">
        <v>4</v>
      </c>
      <c r="N108" s="163">
        <v>4</v>
      </c>
      <c r="O108" s="163">
        <v>4</v>
      </c>
      <c r="P108" s="163">
        <v>4</v>
      </c>
      <c r="Q108" s="163">
        <v>4</v>
      </c>
      <c r="R108" s="163">
        <v>4</v>
      </c>
      <c r="S108" s="163">
        <v>4</v>
      </c>
      <c r="T108" s="229">
        <v>4</v>
      </c>
      <c r="U108" s="163">
        <v>4</v>
      </c>
      <c r="V108" s="163">
        <v>4</v>
      </c>
      <c r="W108" s="163">
        <v>4</v>
      </c>
      <c r="X108" s="163">
        <v>4</v>
      </c>
      <c r="Y108" s="163">
        <v>4</v>
      </c>
      <c r="Z108" s="229">
        <v>4</v>
      </c>
      <c r="AA108" s="229">
        <v>4</v>
      </c>
    </row>
    <row r="109" spans="1:29" x14ac:dyDescent="0.25">
      <c r="D109" s="55" t="s">
        <v>1922</v>
      </c>
      <c r="E109" s="163" t="s">
        <v>1921</v>
      </c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229"/>
      <c r="U109" s="163"/>
      <c r="V109" s="163"/>
      <c r="W109" s="163"/>
      <c r="X109" s="163"/>
      <c r="Y109" s="163"/>
      <c r="Z109" s="229"/>
      <c r="AA109" s="229"/>
    </row>
    <row r="110" spans="1:29" x14ac:dyDescent="0.25">
      <c r="D110" s="55" t="s">
        <v>1923</v>
      </c>
      <c r="E110" s="163" t="s">
        <v>1921</v>
      </c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229"/>
      <c r="U110" s="163"/>
      <c r="V110" s="163"/>
      <c r="W110" s="163"/>
      <c r="X110" s="163"/>
      <c r="Y110" s="163"/>
      <c r="Z110" s="229"/>
      <c r="AA110" s="229"/>
    </row>
    <row r="111" spans="1:29" ht="12.75" x14ac:dyDescent="0.25">
      <c r="D111" s="55" t="s">
        <v>1924</v>
      </c>
      <c r="E111" s="163" t="s">
        <v>1925</v>
      </c>
      <c r="F111" s="232">
        <v>5017</v>
      </c>
      <c r="G111" s="232">
        <v>5567</v>
      </c>
      <c r="H111" s="232">
        <v>5325</v>
      </c>
      <c r="I111" s="232">
        <v>4894</v>
      </c>
      <c r="J111" s="232">
        <v>5238</v>
      </c>
      <c r="K111" s="232">
        <v>5103</v>
      </c>
      <c r="L111" s="232">
        <v>5264</v>
      </c>
      <c r="M111" s="232">
        <f>+[1]Forklifts!E21</f>
        <v>522</v>
      </c>
      <c r="N111" s="232">
        <f>+[1]Forklifts!F21</f>
        <v>315</v>
      </c>
      <c r="O111" s="232">
        <f>+[1]Forklifts!G21</f>
        <v>607</v>
      </c>
      <c r="P111" s="232">
        <f>+[1]Forklifts!H21</f>
        <v>0</v>
      </c>
      <c r="Q111" s="232">
        <f>+[1]Forklifts!I21</f>
        <v>0</v>
      </c>
      <c r="R111" s="232">
        <f>+[1]Forklifts!J21</f>
        <v>0</v>
      </c>
      <c r="S111" s="232">
        <f>+[1]Forklifts!K21</f>
        <v>0</v>
      </c>
      <c r="T111" s="233">
        <f>SUM(M111:S111)</f>
        <v>1444</v>
      </c>
      <c r="U111" s="232">
        <f>+[1]Forklifts!L21</f>
        <v>0</v>
      </c>
      <c r="V111" s="232">
        <f>+[1]Forklifts!M21</f>
        <v>0</v>
      </c>
      <c r="W111" s="232">
        <f>+[1]Forklifts!N21</f>
        <v>0</v>
      </c>
      <c r="X111" s="232">
        <f>+[1]Forklifts!O21</f>
        <v>0</v>
      </c>
      <c r="Y111" s="232">
        <f>+[1]Forklifts!P21</f>
        <v>0</v>
      </c>
      <c r="Z111" s="233">
        <f>SUM(U111:Y111)</f>
        <v>0</v>
      </c>
      <c r="AA111" s="233">
        <f>+Z111+T111</f>
        <v>1444</v>
      </c>
      <c r="AC111" s="234" t="s">
        <v>1926</v>
      </c>
    </row>
    <row r="112" spans="1:29" x14ac:dyDescent="0.25">
      <c r="A112" s="235"/>
      <c r="B112" s="86"/>
      <c r="C112" s="86"/>
      <c r="D112" s="39" t="s">
        <v>1927</v>
      </c>
      <c r="E112" s="40" t="s">
        <v>1819</v>
      </c>
      <c r="F112" s="89">
        <v>212139.06</v>
      </c>
      <c r="G112" s="66">
        <v>244305.25</v>
      </c>
      <c r="H112" s="89">
        <f>272427+20690</f>
        <v>293117</v>
      </c>
      <c r="I112" s="89">
        <v>22906.646282051282</v>
      </c>
      <c r="J112" s="89">
        <v>279171.33</v>
      </c>
      <c r="K112" s="89">
        <v>261635.72999999998</v>
      </c>
      <c r="L112" s="89">
        <v>302896</v>
      </c>
      <c r="M112" s="89">
        <f>+[1]Forklifts!E14</f>
        <v>18456.919999999998</v>
      </c>
      <c r="N112" s="89">
        <f>+[1]Forklifts!F14</f>
        <v>4599.2199999999957</v>
      </c>
      <c r="O112" s="89">
        <f>+[1]Forklifts!G14</f>
        <v>41278.17</v>
      </c>
      <c r="P112" s="89">
        <f>+[1]Forklifts!H14</f>
        <v>0</v>
      </c>
      <c r="Q112" s="89">
        <f>+[1]Forklifts!I14</f>
        <v>0</v>
      </c>
      <c r="R112" s="89">
        <f>+[1]Forklifts!J14</f>
        <v>0</v>
      </c>
      <c r="S112" s="89">
        <f>+[1]Forklifts!K14</f>
        <v>0</v>
      </c>
      <c r="T112" s="147">
        <f>SUM(M112:S112)</f>
        <v>64334.30999999999</v>
      </c>
      <c r="U112" s="89">
        <f>+[1]Forklifts!L14</f>
        <v>0</v>
      </c>
      <c r="V112" s="89">
        <f>+[1]Forklifts!M14</f>
        <v>0</v>
      </c>
      <c r="W112" s="89">
        <f>+[1]Forklifts!N14</f>
        <v>0</v>
      </c>
      <c r="X112" s="89">
        <f>+[1]Forklifts!O14</f>
        <v>0</v>
      </c>
      <c r="Y112" s="89">
        <f>+[1]Forklifts!P14</f>
        <v>0</v>
      </c>
      <c r="Z112" s="90">
        <f>SUM(U112:Y112)</f>
        <v>0</v>
      </c>
      <c r="AA112" s="90">
        <f>+T112+Z112</f>
        <v>64334.30999999999</v>
      </c>
    </row>
    <row r="113" spans="1:29" x14ac:dyDescent="0.25">
      <c r="D113" s="55" t="s">
        <v>1928</v>
      </c>
      <c r="E113" s="40" t="s">
        <v>1833</v>
      </c>
      <c r="F113" s="236"/>
      <c r="G113" s="237">
        <v>15.62649939383755</v>
      </c>
      <c r="H113" s="237">
        <f t="shared" ref="H113:L113" si="45">H112/H114</f>
        <v>19.694752402069476</v>
      </c>
      <c r="I113" s="237">
        <f t="shared" si="45"/>
        <v>1.654243910830441</v>
      </c>
      <c r="J113" s="237">
        <f t="shared" si="45"/>
        <v>21.65629741680242</v>
      </c>
      <c r="K113" s="237">
        <f t="shared" si="45"/>
        <v>18.575127977649274</v>
      </c>
      <c r="L113" s="237">
        <f t="shared" si="45"/>
        <v>21.188947184330186</v>
      </c>
      <c r="M113" s="237">
        <f t="shared" ref="M113:O113" si="46">IFERROR(M112/M114,0)</f>
        <v>18.919579394513427</v>
      </c>
      <c r="N113" s="237">
        <f t="shared" si="46"/>
        <v>6.8419290966675579</v>
      </c>
      <c r="O113" s="237">
        <f t="shared" si="46"/>
        <v>24.496848739495796</v>
      </c>
      <c r="P113" s="237">
        <f>IFERROR(P112/P114,0)</f>
        <v>0</v>
      </c>
      <c r="Q113" s="237">
        <f t="shared" ref="Q113:S113" si="47">IFERROR(Q112/Q114,0)</f>
        <v>0</v>
      </c>
      <c r="R113" s="237">
        <f t="shared" si="47"/>
        <v>0</v>
      </c>
      <c r="S113" s="237">
        <f t="shared" si="47"/>
        <v>0</v>
      </c>
      <c r="T113" s="78">
        <f t="shared" ref="T113:AA113" si="48">T112/T114</f>
        <v>19.303398916885723</v>
      </c>
      <c r="U113" s="237">
        <f t="shared" ref="U113:Y113" si="49">IFERROR(U112/U114,0)</f>
        <v>0</v>
      </c>
      <c r="V113" s="237">
        <f t="shared" si="49"/>
        <v>0</v>
      </c>
      <c r="W113" s="237">
        <f t="shared" si="49"/>
        <v>0</v>
      </c>
      <c r="X113" s="237">
        <f t="shared" si="49"/>
        <v>0</v>
      </c>
      <c r="Y113" s="237">
        <f t="shared" si="49"/>
        <v>0</v>
      </c>
      <c r="Z113" s="78" t="e">
        <f t="shared" si="48"/>
        <v>#DIV/0!</v>
      </c>
      <c r="AA113" s="78">
        <f t="shared" si="48"/>
        <v>19.303398916885723</v>
      </c>
    </row>
    <row r="114" spans="1:29" x14ac:dyDescent="0.25">
      <c r="D114" s="39" t="s">
        <v>1886</v>
      </c>
      <c r="E114" s="40"/>
      <c r="F114" s="72">
        <v>14352</v>
      </c>
      <c r="G114" s="72">
        <v>15648</v>
      </c>
      <c r="H114" s="72">
        <v>14883</v>
      </c>
      <c r="I114" s="72">
        <v>13847.2</v>
      </c>
      <c r="J114" s="72">
        <v>12891</v>
      </c>
      <c r="K114" s="72">
        <v>14085.272000000001</v>
      </c>
      <c r="L114" s="72">
        <v>14295</v>
      </c>
      <c r="M114" s="72">
        <f>+[1]Forklifts!E18</f>
        <v>975.54600000000005</v>
      </c>
      <c r="N114" s="72">
        <f>+[1]Forklifts!F18</f>
        <v>672.21100000000001</v>
      </c>
      <c r="O114" s="72">
        <f>+[1]Forklifts!G18</f>
        <v>1685.0400000000002</v>
      </c>
      <c r="P114" s="72">
        <f>+[1]Forklifts!H18</f>
        <v>0</v>
      </c>
      <c r="Q114" s="72">
        <f>+[1]Forklifts!I18</f>
        <v>0</v>
      </c>
      <c r="R114" s="72">
        <f>+[1]Forklifts!J18</f>
        <v>0</v>
      </c>
      <c r="S114" s="72">
        <f>+[1]Forklifts!K18</f>
        <v>0</v>
      </c>
      <c r="T114" s="73">
        <f>SUM(M114:S114)</f>
        <v>3332.7970000000005</v>
      </c>
      <c r="U114" s="72">
        <f>+[1]Forklifts!L18</f>
        <v>0</v>
      </c>
      <c r="V114" s="72">
        <f>+[1]Forklifts!M18</f>
        <v>0</v>
      </c>
      <c r="W114" s="72">
        <f>+[1]Forklifts!N18</f>
        <v>0</v>
      </c>
      <c r="X114" s="72">
        <f>+[1]Forklifts!O18</f>
        <v>0</v>
      </c>
      <c r="Y114" s="72">
        <f>+[1]Forklifts!P18</f>
        <v>0</v>
      </c>
      <c r="Z114" s="73">
        <f>SUM(U114:Y114)</f>
        <v>0</v>
      </c>
      <c r="AA114" s="73">
        <f>+Z114+T114</f>
        <v>3332.7970000000005</v>
      </c>
    </row>
    <row r="115" spans="1:29" s="244" customFormat="1" ht="11.25" x14ac:dyDescent="0.25">
      <c r="A115" s="238"/>
      <c r="B115" s="238"/>
      <c r="C115" s="238"/>
      <c r="D115" s="239" t="s">
        <v>1929</v>
      </c>
      <c r="E115" s="240" t="s">
        <v>1836</v>
      </c>
      <c r="F115" s="241">
        <f t="shared" ref="F115:L115" si="50">F114/F111</f>
        <v>2.8606737093880805</v>
      </c>
      <c r="G115" s="241">
        <f t="shared" si="50"/>
        <v>2.8108496497215736</v>
      </c>
      <c r="H115" s="241">
        <f t="shared" si="50"/>
        <v>2.7949295774647887</v>
      </c>
      <c r="I115" s="241">
        <f t="shared" si="50"/>
        <v>2.8294237842255825</v>
      </c>
      <c r="J115" s="241">
        <f t="shared" si="50"/>
        <v>2.4610538373424973</v>
      </c>
      <c r="K115" s="241">
        <f t="shared" si="50"/>
        <v>2.760194395453655</v>
      </c>
      <c r="L115" s="241">
        <f t="shared" si="50"/>
        <v>2.7156155015197569</v>
      </c>
      <c r="M115" s="241">
        <f t="shared" ref="M115:O115" si="51">IFERROR(M114/M111,0)</f>
        <v>1.8688620689655173</v>
      </c>
      <c r="N115" s="241">
        <f t="shared" si="51"/>
        <v>2.1340031746031745</v>
      </c>
      <c r="O115" s="241">
        <f t="shared" si="51"/>
        <v>2.776013179571664</v>
      </c>
      <c r="P115" s="241">
        <f>IFERROR(P114/P111,0)</f>
        <v>0</v>
      </c>
      <c r="Q115" s="241">
        <f t="shared" ref="Q115:S115" si="52">IFERROR(Q114/Q111,0)</f>
        <v>0</v>
      </c>
      <c r="R115" s="241">
        <f t="shared" si="52"/>
        <v>0</v>
      </c>
      <c r="S115" s="241">
        <f t="shared" si="52"/>
        <v>0</v>
      </c>
      <c r="T115" s="242">
        <f t="shared" ref="T115:AA115" si="53">T114/T111</f>
        <v>2.3080311634349036</v>
      </c>
      <c r="U115" s="241">
        <f t="shared" ref="U115:Y115" si="54">IFERROR(U114/U111,0)</f>
        <v>0</v>
      </c>
      <c r="V115" s="241">
        <f t="shared" si="54"/>
        <v>0</v>
      </c>
      <c r="W115" s="241">
        <f t="shared" si="54"/>
        <v>0</v>
      </c>
      <c r="X115" s="241">
        <f t="shared" si="54"/>
        <v>0</v>
      </c>
      <c r="Y115" s="241">
        <f t="shared" si="54"/>
        <v>0</v>
      </c>
      <c r="Z115" s="243" t="e">
        <f t="shared" si="53"/>
        <v>#DIV/0!</v>
      </c>
      <c r="AA115" s="242">
        <f t="shared" si="53"/>
        <v>2.3080311634349036</v>
      </c>
    </row>
    <row r="116" spans="1:29" x14ac:dyDescent="0.25">
      <c r="A116" s="235"/>
      <c r="B116" s="86" t="s">
        <v>1930</v>
      </c>
      <c r="C116" s="86" t="s">
        <v>1931</v>
      </c>
      <c r="D116" s="55" t="s">
        <v>1932</v>
      </c>
      <c r="E116" s="163" t="s">
        <v>1819</v>
      </c>
      <c r="F116" s="97">
        <v>313653.78000000003</v>
      </c>
      <c r="G116" s="97">
        <v>323695.49</v>
      </c>
      <c r="H116" s="97">
        <v>358222</v>
      </c>
      <c r="I116" s="97">
        <v>322282.45</v>
      </c>
      <c r="J116" s="97">
        <v>373971.82999999996</v>
      </c>
      <c r="K116" s="97">
        <v>340980.04</v>
      </c>
      <c r="L116" s="97">
        <v>387166</v>
      </c>
      <c r="M116" s="97">
        <f>+[1]Forklifts!E26</f>
        <v>22704.46</v>
      </c>
      <c r="N116" s="97">
        <f>+[1]Forklifts!F26</f>
        <v>7582.1799999999957</v>
      </c>
      <c r="O116" s="97">
        <f>+[1]Forklifts!G26</f>
        <v>45982.17</v>
      </c>
      <c r="P116" s="97">
        <f>+[1]Forklifts!H26</f>
        <v>0</v>
      </c>
      <c r="Q116" s="97">
        <f>+[1]Forklifts!I26</f>
        <v>0</v>
      </c>
      <c r="R116" s="97">
        <f>+[1]Forklifts!J26</f>
        <v>0</v>
      </c>
      <c r="S116" s="97">
        <f>+[1]Forklifts!K26</f>
        <v>0</v>
      </c>
      <c r="T116" s="98">
        <f>SUM(M116:S116)</f>
        <v>76268.81</v>
      </c>
      <c r="U116" s="97">
        <f>+[1]Forklifts!L26</f>
        <v>0</v>
      </c>
      <c r="V116" s="97">
        <f>+[1]Forklifts!M26</f>
        <v>0</v>
      </c>
      <c r="W116" s="97">
        <f>+[1]Forklifts!N26</f>
        <v>0</v>
      </c>
      <c r="X116" s="97">
        <f>+[1]Forklifts!O26</f>
        <v>0</v>
      </c>
      <c r="Y116" s="97">
        <f>+[1]Forklifts!P26</f>
        <v>0</v>
      </c>
      <c r="Z116" s="98">
        <f>SUM(U116:Y116)</f>
        <v>0</v>
      </c>
      <c r="AA116" s="98">
        <f>+Z116+T116</f>
        <v>76268.81</v>
      </c>
    </row>
    <row r="117" spans="1:29" x14ac:dyDescent="0.25">
      <c r="D117" s="179" t="s">
        <v>1933</v>
      </c>
      <c r="E117" s="178" t="s">
        <v>1934</v>
      </c>
      <c r="F117" s="245">
        <f>F116/F111</f>
        <v>62.518194139924262</v>
      </c>
      <c r="G117" s="245">
        <v>58.145408658164179</v>
      </c>
      <c r="H117" s="245">
        <f t="shared" ref="H117:L117" si="55">H116/H111</f>
        <v>67.271737089201878</v>
      </c>
      <c r="I117" s="245">
        <f>I116/I111</f>
        <v>65.852564364527993</v>
      </c>
      <c r="J117" s="245">
        <f>J116/J111</f>
        <v>71.395920198549049</v>
      </c>
      <c r="K117" s="245">
        <f>K116/K111</f>
        <v>66.819525769155391</v>
      </c>
      <c r="L117" s="245">
        <f t="shared" si="55"/>
        <v>73.549772036474167</v>
      </c>
      <c r="M117" s="245">
        <f>IFERROR(M116/M111,0)</f>
        <v>43.495134099616855</v>
      </c>
      <c r="N117" s="245">
        <f t="shared" ref="N117:AA117" si="56">IFERROR(N116/N111,0)</f>
        <v>24.070412698412685</v>
      </c>
      <c r="O117" s="245">
        <f t="shared" si="56"/>
        <v>75.753163097199334</v>
      </c>
      <c r="P117" s="245">
        <f t="shared" si="56"/>
        <v>0</v>
      </c>
      <c r="Q117" s="245">
        <f t="shared" si="56"/>
        <v>0</v>
      </c>
      <c r="R117" s="245">
        <f t="shared" si="56"/>
        <v>0</v>
      </c>
      <c r="S117" s="245">
        <f t="shared" si="56"/>
        <v>0</v>
      </c>
      <c r="T117" s="246">
        <f t="shared" si="56"/>
        <v>52.817735457063712</v>
      </c>
      <c r="U117" s="245">
        <f t="shared" si="56"/>
        <v>0</v>
      </c>
      <c r="V117" s="245">
        <f t="shared" si="56"/>
        <v>0</v>
      </c>
      <c r="W117" s="245">
        <f t="shared" si="56"/>
        <v>0</v>
      </c>
      <c r="X117" s="245">
        <f t="shared" si="56"/>
        <v>0</v>
      </c>
      <c r="Y117" s="245">
        <f t="shared" si="56"/>
        <v>0</v>
      </c>
      <c r="Z117" s="246">
        <f t="shared" si="56"/>
        <v>0</v>
      </c>
      <c r="AA117" s="246">
        <f t="shared" si="56"/>
        <v>52.817735457063712</v>
      </c>
    </row>
    <row r="118" spans="1:29" x14ac:dyDescent="0.25">
      <c r="D118" s="60" t="s">
        <v>1935</v>
      </c>
      <c r="E118" s="178" t="s">
        <v>1936</v>
      </c>
      <c r="F118" s="247">
        <v>78413.444999999992</v>
      </c>
      <c r="G118" s="247">
        <v>80923.872499999998</v>
      </c>
      <c r="H118" s="247">
        <f t="shared" ref="H118:AA118" si="57">H116/H108</f>
        <v>89555.5</v>
      </c>
      <c r="I118" s="247">
        <f>I116/I108</f>
        <v>80570.612500000003</v>
      </c>
      <c r="J118" s="247">
        <f>J116/J108</f>
        <v>93492.95749999999</v>
      </c>
      <c r="K118" s="247">
        <f>K116/K108</f>
        <v>85245.01</v>
      </c>
      <c r="L118" s="247">
        <f t="shared" si="57"/>
        <v>96791.5</v>
      </c>
      <c r="M118" s="247">
        <f t="shared" si="57"/>
        <v>5676.1149999999998</v>
      </c>
      <c r="N118" s="247">
        <f t="shared" si="57"/>
        <v>1895.5449999999989</v>
      </c>
      <c r="O118" s="247">
        <f t="shared" si="57"/>
        <v>11495.5425</v>
      </c>
      <c r="P118" s="247">
        <f t="shared" si="57"/>
        <v>0</v>
      </c>
      <c r="Q118" s="247">
        <f t="shared" si="57"/>
        <v>0</v>
      </c>
      <c r="R118" s="247">
        <f t="shared" si="57"/>
        <v>0</v>
      </c>
      <c r="S118" s="247">
        <f t="shared" si="57"/>
        <v>0</v>
      </c>
      <c r="T118" s="248">
        <f t="shared" si="57"/>
        <v>19067.202499999999</v>
      </c>
      <c r="U118" s="247">
        <f t="shared" si="57"/>
        <v>0</v>
      </c>
      <c r="V118" s="247">
        <f t="shared" si="57"/>
        <v>0</v>
      </c>
      <c r="W118" s="247">
        <f t="shared" si="57"/>
        <v>0</v>
      </c>
      <c r="X118" s="247">
        <f t="shared" si="57"/>
        <v>0</v>
      </c>
      <c r="Y118" s="247">
        <f t="shared" si="57"/>
        <v>0</v>
      </c>
      <c r="Z118" s="248">
        <f t="shared" si="57"/>
        <v>0</v>
      </c>
      <c r="AA118" s="248">
        <f t="shared" si="57"/>
        <v>19067.202499999999</v>
      </c>
    </row>
    <row r="119" spans="1:29" x14ac:dyDescent="0.25">
      <c r="D119" s="125" t="s">
        <v>1937</v>
      </c>
      <c r="E119" s="222"/>
      <c r="F119" s="36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231"/>
      <c r="U119" s="181"/>
      <c r="V119" s="181"/>
      <c r="W119" s="181"/>
      <c r="X119" s="181"/>
      <c r="Y119" s="181"/>
      <c r="Z119" s="231"/>
      <c r="AA119" s="231"/>
    </row>
    <row r="120" spans="1:29" x14ac:dyDescent="0.25">
      <c r="A120" s="86"/>
      <c r="B120" s="86" t="s">
        <v>1938</v>
      </c>
      <c r="C120" s="249"/>
      <c r="D120" s="39" t="s">
        <v>1939</v>
      </c>
      <c r="E120" s="40" t="s">
        <v>1819</v>
      </c>
      <c r="F120" s="89">
        <v>21321.93</v>
      </c>
      <c r="G120" s="89">
        <v>21591.57</v>
      </c>
      <c r="H120" s="89">
        <v>26946</v>
      </c>
      <c r="I120" s="89">
        <v>21776.260000000002</v>
      </c>
      <c r="J120" s="89">
        <v>19582.48</v>
      </c>
      <c r="K120" s="89">
        <v>15099.09</v>
      </c>
      <c r="L120" s="89">
        <v>21117</v>
      </c>
      <c r="M120" s="89">
        <f>IFERROR(VLOOKUP($B120,[1]SAP!$B:$XFD,M$2,FALSE),0)</f>
        <v>869.38</v>
      </c>
      <c r="N120" s="89">
        <f>IFERROR(VLOOKUP($B120,[1]SAP!$B:$XFD,N$2,FALSE),0)</f>
        <v>1415.34</v>
      </c>
      <c r="O120" s="89">
        <f>IFERROR(VLOOKUP($B120,[1]SAP!$B:$XFD,O$2,FALSE),0)</f>
        <v>921.88</v>
      </c>
      <c r="P120" s="89">
        <f>IFERROR(VLOOKUP($B120,[1]SAP!$B:$XFD,P$2,FALSE),0)</f>
        <v>0</v>
      </c>
      <c r="Q120" s="89">
        <f>IFERROR(VLOOKUP($B120,[1]SAP!$B:$XFD,Q$2,FALSE),0)</f>
        <v>0</v>
      </c>
      <c r="R120" s="89">
        <f>IFERROR(VLOOKUP($B120,[1]SAP!$B:$XFD,R$2,FALSE),0)</f>
        <v>0</v>
      </c>
      <c r="S120" s="89">
        <f>IFERROR(VLOOKUP($B120,[1]SAP!$B:$XFD,S$2,FALSE),0)</f>
        <v>0</v>
      </c>
      <c r="T120" s="90">
        <f>SUM(M120:S120)</f>
        <v>3206.6</v>
      </c>
      <c r="U120" s="89">
        <f>IFERROR(VLOOKUP($B120,[1]SAP!$B:$XFD,U$2,FALSE),0)</f>
        <v>0</v>
      </c>
      <c r="V120" s="89">
        <f>IFERROR(VLOOKUP($B120,[1]SAP!$B:$XFD,V$2,FALSE),0)</f>
        <v>0</v>
      </c>
      <c r="W120" s="89">
        <f>IFERROR(VLOOKUP($B120,[1]SAP!$B:$XFD,W$2,FALSE),0)</f>
        <v>0</v>
      </c>
      <c r="X120" s="89">
        <f>IFERROR(VLOOKUP($B120,[1]SAP!$B:$XFD,X$2,FALSE),0)</f>
        <v>0</v>
      </c>
      <c r="Y120" s="89">
        <f>IFERROR(VLOOKUP($B120,[1]SAP!$B:$XFD,Y$2,FALSE),0)</f>
        <v>0</v>
      </c>
      <c r="Z120" s="90">
        <f>SUM(U120:Y120)</f>
        <v>0</v>
      </c>
      <c r="AA120" s="90">
        <f>+Z120+T120</f>
        <v>3206.6</v>
      </c>
    </row>
    <row r="121" spans="1:29" ht="12.75" x14ac:dyDescent="0.25">
      <c r="D121" s="39" t="s">
        <v>1940</v>
      </c>
      <c r="E121" s="40"/>
      <c r="F121" s="89">
        <v>18954.02</v>
      </c>
      <c r="G121" s="89">
        <v>21591.46</v>
      </c>
      <c r="H121" s="89">
        <v>26946.01</v>
      </c>
      <c r="I121" s="89">
        <v>21776.260000000002</v>
      </c>
      <c r="J121" s="89">
        <v>19582.099999999999</v>
      </c>
      <c r="K121" s="89">
        <v>16515.489999999998</v>
      </c>
      <c r="L121" s="250"/>
      <c r="M121" s="89">
        <v>869.38</v>
      </c>
      <c r="N121" s="89">
        <v>1415.34</v>
      </c>
      <c r="O121" s="89">
        <f>521.98+399.9</f>
        <v>921.88</v>
      </c>
      <c r="P121" s="89">
        <v>0</v>
      </c>
      <c r="Q121" s="89">
        <v>0</v>
      </c>
      <c r="R121" s="89">
        <v>0</v>
      </c>
      <c r="S121" s="89">
        <v>0</v>
      </c>
      <c r="T121" s="90">
        <f>SUM(M121:S121)</f>
        <v>3206.6</v>
      </c>
      <c r="U121" s="89">
        <v>0</v>
      </c>
      <c r="V121" s="89">
        <v>0</v>
      </c>
      <c r="W121" s="89">
        <v>0</v>
      </c>
      <c r="X121" s="89">
        <v>0</v>
      </c>
      <c r="Y121" s="89">
        <v>0</v>
      </c>
      <c r="Z121" s="90">
        <f>SUM(U121:Y121)</f>
        <v>0</v>
      </c>
      <c r="AA121" s="90">
        <f>+Z121+T121</f>
        <v>3206.6</v>
      </c>
      <c r="AC121" s="234" t="s">
        <v>1941</v>
      </c>
    </row>
    <row r="122" spans="1:29" x14ac:dyDescent="0.25">
      <c r="D122" s="39" t="s">
        <v>1942</v>
      </c>
      <c r="E122" s="40" t="s">
        <v>1943</v>
      </c>
      <c r="F122" s="88"/>
      <c r="G122" s="88"/>
      <c r="H122" s="88"/>
      <c r="I122" s="88"/>
      <c r="J122" s="88"/>
      <c r="K122" s="88"/>
      <c r="L122" s="88">
        <v>11.83</v>
      </c>
      <c r="M122" s="88"/>
      <c r="N122" s="88"/>
      <c r="O122" s="88"/>
      <c r="P122" s="88"/>
      <c r="Q122" s="88"/>
      <c r="R122" s="88"/>
      <c r="S122" s="88"/>
      <c r="T122" s="147"/>
      <c r="U122" s="88"/>
      <c r="V122" s="88"/>
      <c r="W122" s="88"/>
      <c r="X122" s="88"/>
      <c r="Y122" s="88"/>
      <c r="Z122" s="147"/>
      <c r="AA122" s="147"/>
    </row>
    <row r="123" spans="1:29" x14ac:dyDescent="0.25">
      <c r="D123" s="39" t="s">
        <v>1944</v>
      </c>
      <c r="E123" s="40" t="s">
        <v>1943</v>
      </c>
      <c r="F123" s="251"/>
      <c r="G123" s="251">
        <v>16.109144762856911</v>
      </c>
      <c r="H123" s="251"/>
      <c r="I123" s="251">
        <v>11.593168545068332</v>
      </c>
      <c r="J123" s="251">
        <v>13.202057588199207</v>
      </c>
      <c r="K123" s="251">
        <v>11.544529398272038</v>
      </c>
      <c r="L123" s="251">
        <f>+L120/L124</f>
        <v>13.416137229987294</v>
      </c>
      <c r="M123" s="88">
        <f>IFERROR(+M120/M124,0)</f>
        <v>12.747507331378298</v>
      </c>
      <c r="N123" s="88">
        <f t="shared" ref="N123:AA123" si="58">IFERROR(+N120/N124,0)</f>
        <v>13.264667291471413</v>
      </c>
      <c r="O123" s="88">
        <f t="shared" si="58"/>
        <v>13.169714285714285</v>
      </c>
      <c r="P123" s="88">
        <f t="shared" si="58"/>
        <v>0</v>
      </c>
      <c r="Q123" s="88">
        <f t="shared" si="58"/>
        <v>0</v>
      </c>
      <c r="R123" s="88">
        <f t="shared" si="58"/>
        <v>0</v>
      </c>
      <c r="S123" s="88">
        <f t="shared" si="58"/>
        <v>0</v>
      </c>
      <c r="T123" s="147">
        <f t="shared" si="58"/>
        <v>13.093507554103715</v>
      </c>
      <c r="U123" s="88">
        <f t="shared" si="58"/>
        <v>0</v>
      </c>
      <c r="V123" s="88">
        <f t="shared" si="58"/>
        <v>0</v>
      </c>
      <c r="W123" s="88">
        <f t="shared" si="58"/>
        <v>0</v>
      </c>
      <c r="X123" s="252">
        <f t="shared" si="58"/>
        <v>0</v>
      </c>
      <c r="Y123" s="252">
        <f t="shared" si="58"/>
        <v>0</v>
      </c>
      <c r="Z123" s="147">
        <f t="shared" si="58"/>
        <v>0</v>
      </c>
      <c r="AA123" s="147">
        <f t="shared" si="58"/>
        <v>13.093507554103715</v>
      </c>
    </row>
    <row r="124" spans="1:29" x14ac:dyDescent="0.25">
      <c r="D124" s="39" t="s">
        <v>1859</v>
      </c>
      <c r="E124" s="40"/>
      <c r="F124" s="149">
        <v>2431.13</v>
      </c>
      <c r="G124" s="253">
        <v>1340.33</v>
      </c>
      <c r="H124" s="254"/>
      <c r="I124" s="149">
        <v>1878.37</v>
      </c>
      <c r="J124" s="149">
        <v>1483.29</v>
      </c>
      <c r="K124" s="149">
        <v>1307.9000000000001</v>
      </c>
      <c r="L124" s="66">
        <v>1574</v>
      </c>
      <c r="M124" s="149">
        <v>68.2</v>
      </c>
      <c r="N124" s="149">
        <v>106.7</v>
      </c>
      <c r="O124" s="149">
        <v>70</v>
      </c>
      <c r="P124" s="149">
        <v>0</v>
      </c>
      <c r="Q124" s="149">
        <v>0</v>
      </c>
      <c r="R124" s="149">
        <v>0</v>
      </c>
      <c r="S124" s="149">
        <v>0</v>
      </c>
      <c r="T124" s="255">
        <f>SUM(M124:S124)</f>
        <v>244.9</v>
      </c>
      <c r="U124" s="149">
        <v>0</v>
      </c>
      <c r="V124" s="149">
        <v>0</v>
      </c>
      <c r="W124" s="149">
        <v>0</v>
      </c>
      <c r="X124" s="149">
        <v>0</v>
      </c>
      <c r="Y124" s="149">
        <v>0</v>
      </c>
      <c r="Z124" s="255">
        <f>SUM(U124:Y124)</f>
        <v>0</v>
      </c>
      <c r="AA124" s="255">
        <f>+Z124+T124</f>
        <v>244.9</v>
      </c>
    </row>
    <row r="125" spans="1:29" x14ac:dyDescent="0.25">
      <c r="D125" s="39" t="s">
        <v>1945</v>
      </c>
      <c r="E125" s="40" t="s">
        <v>1946</v>
      </c>
      <c r="F125" s="66">
        <v>22455</v>
      </c>
      <c r="G125" s="66">
        <v>29412</v>
      </c>
      <c r="H125" s="66">
        <f>75341-49517</f>
        <v>25824</v>
      </c>
      <c r="I125" s="66">
        <v>20446</v>
      </c>
      <c r="J125" s="66">
        <v>16699</v>
      </c>
      <c r="K125" s="66">
        <v>14591</v>
      </c>
      <c r="L125" s="66">
        <v>17296</v>
      </c>
      <c r="M125" s="66">
        <v>853</v>
      </c>
      <c r="N125" s="66">
        <v>1252</v>
      </c>
      <c r="O125" s="66">
        <v>804</v>
      </c>
      <c r="P125" s="66">
        <v>0</v>
      </c>
      <c r="Q125" s="66">
        <v>0</v>
      </c>
      <c r="R125" s="66">
        <v>0</v>
      </c>
      <c r="S125" s="66">
        <v>0</v>
      </c>
      <c r="T125" s="67">
        <f>SUM(M125:S125)</f>
        <v>2909</v>
      </c>
      <c r="U125" s="66">
        <v>0</v>
      </c>
      <c r="V125" s="66">
        <v>0</v>
      </c>
      <c r="W125" s="66">
        <v>0</v>
      </c>
      <c r="X125" s="66">
        <v>0</v>
      </c>
      <c r="Y125" s="66">
        <v>0</v>
      </c>
      <c r="Z125" s="67">
        <f>SUM(U125:Y125)</f>
        <v>0</v>
      </c>
      <c r="AA125" s="67">
        <f>+Z125+T125</f>
        <v>2909</v>
      </c>
    </row>
    <row r="126" spans="1:29" x14ac:dyDescent="0.25">
      <c r="D126" s="121" t="s">
        <v>1947</v>
      </c>
      <c r="E126" s="40"/>
      <c r="F126" s="76">
        <f>F125/F124</f>
        <v>9.2364456034847997</v>
      </c>
      <c r="G126" s="76">
        <v>21.943849648967046</v>
      </c>
      <c r="H126" s="76" t="e">
        <f>H125/H124</f>
        <v>#DIV/0!</v>
      </c>
      <c r="I126" s="76">
        <f>I125/I124</f>
        <v>10.884969414971492</v>
      </c>
      <c r="J126" s="76">
        <v>11.25808169676867</v>
      </c>
      <c r="K126" s="76">
        <v>11.156051685908707</v>
      </c>
      <c r="L126" s="76">
        <f>L125/L124</f>
        <v>10.98856416772554</v>
      </c>
      <c r="M126" s="237">
        <f>IFERROR(M125/M124,0)</f>
        <v>12.507331378299119</v>
      </c>
      <c r="N126" s="237">
        <f>IFERROR(N125/N124,0)</f>
        <v>11.733833177132146</v>
      </c>
      <c r="O126" s="237">
        <f>IFERROR(O125/O124,0)</f>
        <v>11.485714285714286</v>
      </c>
      <c r="P126" s="237">
        <f>IFERROR(P125/P124,0)</f>
        <v>0</v>
      </c>
      <c r="Q126" s="237">
        <f t="shared" ref="Q126:AA126" si="59">IFERROR(Q125/Q124,0)</f>
        <v>0</v>
      </c>
      <c r="R126" s="237">
        <f t="shared" si="59"/>
        <v>0</v>
      </c>
      <c r="S126" s="237">
        <f t="shared" si="59"/>
        <v>0</v>
      </c>
      <c r="T126" s="78">
        <f t="shared" si="59"/>
        <v>11.878317680685994</v>
      </c>
      <c r="U126" s="237">
        <f t="shared" si="59"/>
        <v>0</v>
      </c>
      <c r="V126" s="237">
        <f t="shared" si="59"/>
        <v>0</v>
      </c>
      <c r="W126" s="237">
        <f t="shared" si="59"/>
        <v>0</v>
      </c>
      <c r="X126" s="237">
        <f t="shared" si="59"/>
        <v>0</v>
      </c>
      <c r="Y126" s="237">
        <f t="shared" si="59"/>
        <v>0</v>
      </c>
      <c r="Z126" s="78">
        <f t="shared" si="59"/>
        <v>0</v>
      </c>
      <c r="AA126" s="78">
        <f t="shared" si="59"/>
        <v>11.878317680685994</v>
      </c>
    </row>
    <row r="127" spans="1:29" ht="22.5" x14ac:dyDescent="0.25">
      <c r="A127" s="86"/>
      <c r="B127" s="86" t="s">
        <v>1948</v>
      </c>
      <c r="C127" s="86"/>
      <c r="D127" s="256" t="s">
        <v>1949</v>
      </c>
      <c r="E127" s="108" t="s">
        <v>1819</v>
      </c>
      <c r="F127" s="257">
        <v>68057.38</v>
      </c>
      <c r="G127" s="257">
        <f>40153+22091</f>
        <v>62244</v>
      </c>
      <c r="H127" s="257">
        <f>26968.82+36907.11</f>
        <v>63875.93</v>
      </c>
      <c r="I127" s="257">
        <v>58149.36</v>
      </c>
      <c r="J127" s="257">
        <v>57361.04</v>
      </c>
      <c r="K127" s="257">
        <v>63948.950000000004</v>
      </c>
      <c r="L127" s="257">
        <v>71517</v>
      </c>
      <c r="M127" s="257">
        <f>IFERROR(VLOOKUP($B127,[1]SAP!$B:$XFD,M$2,FALSE),0)+M120</f>
        <v>4460.49</v>
      </c>
      <c r="N127" s="257">
        <f>IFERROR(VLOOKUP($B127,[1]SAP!$B:$XFD,N$2,FALSE),0)+N120</f>
        <v>5031.76</v>
      </c>
      <c r="O127" s="257">
        <f>IFERROR(VLOOKUP($B127,[1]SAP!$B:$XFD,O$2,FALSE),0)+O120</f>
        <v>4538.3</v>
      </c>
      <c r="P127" s="257">
        <f>IFERROR(VLOOKUP($B127,[1]SAP!$B:$XFD,P$2,FALSE),0)+P120</f>
        <v>0</v>
      </c>
      <c r="Q127" s="257">
        <f>IFERROR(VLOOKUP($B127,[1]SAP!$B:$XFD,Q$2,FALSE),0)+Q120</f>
        <v>0</v>
      </c>
      <c r="R127" s="257">
        <f>IFERROR(VLOOKUP($B127,[1]SAP!$B:$XFD,R$2,FALSE),0)+R120</f>
        <v>0</v>
      </c>
      <c r="S127" s="257">
        <f>IFERROR(VLOOKUP($B127,[1]SAP!$B:$XFD,S$2,FALSE),0)+S120</f>
        <v>0</v>
      </c>
      <c r="T127" s="258">
        <f>SUM(M127:S127)</f>
        <v>14030.55</v>
      </c>
      <c r="U127" s="257">
        <f>IFERROR(VLOOKUP($B127,[1]SAP!$B:$XFD,U$2,FALSE),0)+U120</f>
        <v>0</v>
      </c>
      <c r="V127" s="257">
        <f>IFERROR(VLOOKUP($B127,[1]SAP!$B:$XFD,V$2,FALSE),0)+V120</f>
        <v>0</v>
      </c>
      <c r="W127" s="257">
        <f>IFERROR(VLOOKUP($B127,[1]SAP!$B:$XFD,W$2,FALSE),0)+W120</f>
        <v>0</v>
      </c>
      <c r="X127" s="257">
        <f>IFERROR(VLOOKUP($B127,[1]SAP!$B:$XFD,X$2,FALSE),0)+X120</f>
        <v>0</v>
      </c>
      <c r="Y127" s="257">
        <f>IFERROR(VLOOKUP($B127,[1]SAP!$B:$XFD,Y$2,FALSE),0)+Y120</f>
        <v>0</v>
      </c>
      <c r="Z127" s="258">
        <f>SUM(U127:Y127)</f>
        <v>0</v>
      </c>
      <c r="AA127" s="258">
        <f>+Z127+T127</f>
        <v>14030.55</v>
      </c>
    </row>
    <row r="128" spans="1:29" x14ac:dyDescent="0.25">
      <c r="D128" s="50" t="s">
        <v>1950</v>
      </c>
      <c r="E128" s="135" t="s">
        <v>1951</v>
      </c>
      <c r="F128" s="136">
        <f t="shared" ref="F128:L128" si="60">F127/F125</f>
        <v>3.0308341126697842</v>
      </c>
      <c r="G128" s="136">
        <f t="shared" si="60"/>
        <v>2.1162790697674421</v>
      </c>
      <c r="H128" s="136">
        <f t="shared" si="60"/>
        <v>2.4735103004956631</v>
      </c>
      <c r="I128" s="136">
        <f t="shared" si="60"/>
        <v>2.8440457791255014</v>
      </c>
      <c r="J128" s="136">
        <f t="shared" si="60"/>
        <v>3.4349985029043655</v>
      </c>
      <c r="K128" s="136">
        <f t="shared" si="60"/>
        <v>4.3827667740387914</v>
      </c>
      <c r="L128" s="136">
        <f t="shared" si="60"/>
        <v>4.1348866790009247</v>
      </c>
      <c r="M128" s="136">
        <f>IFERROR(M127/M125,0)</f>
        <v>5.2291793669402109</v>
      </c>
      <c r="N128" s="136">
        <f>IFERROR(N127/N125,0)</f>
        <v>4.0189776357827478</v>
      </c>
      <c r="O128" s="136">
        <f>IFERROR(O127/O125,0)</f>
        <v>5.6446517412935329</v>
      </c>
      <c r="P128" s="136">
        <f>IFERROR(P127/P125,0)</f>
        <v>0</v>
      </c>
      <c r="Q128" s="136" t="e">
        <f t="shared" ref="Q128:AA128" si="61">Q127/Q125</f>
        <v>#DIV/0!</v>
      </c>
      <c r="R128" s="136" t="e">
        <f t="shared" si="61"/>
        <v>#DIV/0!</v>
      </c>
      <c r="S128" s="136" t="e">
        <f t="shared" si="61"/>
        <v>#DIV/0!</v>
      </c>
      <c r="T128" s="137">
        <f t="shared" si="61"/>
        <v>4.8231522860089378</v>
      </c>
      <c r="U128" s="136" t="e">
        <f t="shared" si="61"/>
        <v>#DIV/0!</v>
      </c>
      <c r="V128" s="136" t="e">
        <f t="shared" si="61"/>
        <v>#DIV/0!</v>
      </c>
      <c r="W128" s="136" t="e">
        <f t="shared" si="61"/>
        <v>#DIV/0!</v>
      </c>
      <c r="X128" s="136" t="e">
        <f t="shared" si="61"/>
        <v>#DIV/0!</v>
      </c>
      <c r="Y128" s="136" t="e">
        <f t="shared" si="61"/>
        <v>#DIV/0!</v>
      </c>
      <c r="Z128" s="137" t="e">
        <f t="shared" si="61"/>
        <v>#DIV/0!</v>
      </c>
      <c r="AA128" s="137">
        <f t="shared" si="61"/>
        <v>4.8231522860089378</v>
      </c>
    </row>
    <row r="129" spans="1:27" s="19" customFormat="1" ht="11.25" x14ac:dyDescent="0.25">
      <c r="A129" s="16"/>
      <c r="B129" s="16"/>
      <c r="C129" s="16"/>
      <c r="D129" s="125" t="s">
        <v>1952</v>
      </c>
      <c r="E129" s="259"/>
      <c r="F129" s="190"/>
      <c r="G129" s="260"/>
      <c r="H129" s="190"/>
      <c r="I129" s="190"/>
      <c r="J129" s="190"/>
      <c r="K129" s="190"/>
      <c r="L129" s="190"/>
      <c r="M129" s="190"/>
      <c r="N129" s="190"/>
      <c r="O129" s="190"/>
      <c r="P129" s="190"/>
      <c r="Q129" s="190"/>
      <c r="R129" s="190"/>
      <c r="S129" s="190"/>
      <c r="T129" s="184"/>
      <c r="U129" s="190"/>
      <c r="V129" s="190"/>
      <c r="W129" s="190"/>
      <c r="X129" s="190"/>
      <c r="Y129" s="190"/>
      <c r="Z129" s="184"/>
      <c r="AA129" s="184"/>
    </row>
    <row r="130" spans="1:27" s="19" customFormat="1" ht="11.25" x14ac:dyDescent="0.25">
      <c r="A130" s="16"/>
      <c r="B130" s="16"/>
      <c r="C130" s="16"/>
      <c r="D130" s="55" t="s">
        <v>1953</v>
      </c>
      <c r="E130" s="99"/>
      <c r="F130" s="88"/>
      <c r="G130" s="261"/>
      <c r="H130" s="89">
        <v>34134</v>
      </c>
      <c r="I130" s="89">
        <v>45328.100000000006</v>
      </c>
      <c r="J130" s="89">
        <v>40457.850000000006</v>
      </c>
      <c r="K130" s="89">
        <v>31547.120000000003</v>
      </c>
      <c r="L130" s="89">
        <v>56917</v>
      </c>
      <c r="M130" s="89">
        <f>+[1]Food!U23</f>
        <v>5756.59</v>
      </c>
      <c r="N130" s="89">
        <f>+[1]Food!V23</f>
        <v>0</v>
      </c>
      <c r="O130" s="89">
        <f>+[1]Food!W23</f>
        <v>5673.91</v>
      </c>
      <c r="P130" s="89">
        <f>+[1]Food!X23</f>
        <v>0</v>
      </c>
      <c r="Q130" s="89">
        <f>+[1]Food!Y23</f>
        <v>0</v>
      </c>
      <c r="R130" s="89">
        <f>+[1]Food!Z23</f>
        <v>0</v>
      </c>
      <c r="S130" s="89">
        <f>+[1]Food!AA23</f>
        <v>0</v>
      </c>
      <c r="T130" s="90">
        <f>SUM(M130:S130)</f>
        <v>11430.5</v>
      </c>
      <c r="U130" s="89">
        <f>+[1]Food!AB23</f>
        <v>0</v>
      </c>
      <c r="V130" s="89">
        <f>+[1]Food!AC23</f>
        <v>0</v>
      </c>
      <c r="W130" s="89">
        <f>+[1]Food!AD23</f>
        <v>0</v>
      </c>
      <c r="X130" s="89">
        <f>+[1]Food!AE23</f>
        <v>0</v>
      </c>
      <c r="Y130" s="88">
        <f>+[1]Food!AF23</f>
        <v>0</v>
      </c>
      <c r="Z130" s="90">
        <f>SUM(U130:Y130)</f>
        <v>0</v>
      </c>
      <c r="AA130" s="90">
        <f>+Z130+T130</f>
        <v>11430.5</v>
      </c>
    </row>
    <row r="131" spans="1:27" s="19" customFormat="1" ht="11.25" x14ac:dyDescent="0.25">
      <c r="A131" s="16"/>
      <c r="B131" s="16"/>
      <c r="C131" s="16"/>
      <c r="D131" s="55" t="s">
        <v>1954</v>
      </c>
      <c r="E131" s="99"/>
      <c r="F131" s="88"/>
      <c r="G131" s="261"/>
      <c r="H131" s="132">
        <v>567</v>
      </c>
      <c r="I131" s="132">
        <v>634</v>
      </c>
      <c r="J131" s="132">
        <v>637</v>
      </c>
      <c r="K131" s="132">
        <v>564</v>
      </c>
      <c r="L131" s="132">
        <f>+L15</f>
        <v>648</v>
      </c>
      <c r="M131" s="132">
        <v>52</v>
      </c>
      <c r="N131" s="132">
        <v>52</v>
      </c>
      <c r="O131" s="132">
        <v>51</v>
      </c>
      <c r="P131" s="132">
        <v>0</v>
      </c>
      <c r="Q131" s="132">
        <v>0</v>
      </c>
      <c r="R131" s="132">
        <v>0</v>
      </c>
      <c r="S131" s="132">
        <v>0</v>
      </c>
      <c r="T131" s="166">
        <f>SUM(M131:S131)</f>
        <v>155</v>
      </c>
      <c r="U131" s="132">
        <v>0</v>
      </c>
      <c r="V131" s="132">
        <v>0</v>
      </c>
      <c r="W131" s="132">
        <v>0</v>
      </c>
      <c r="X131" s="132">
        <v>0</v>
      </c>
      <c r="Y131" s="132">
        <v>0</v>
      </c>
      <c r="Z131" s="166">
        <f>SUM(U131:Y131)</f>
        <v>0</v>
      </c>
      <c r="AA131" s="166">
        <f>+Z131+T131</f>
        <v>155</v>
      </c>
    </row>
    <row r="132" spans="1:27" s="19" customFormat="1" ht="11.25" x14ac:dyDescent="0.25">
      <c r="A132" s="16"/>
      <c r="B132" s="16"/>
      <c r="C132" s="16"/>
      <c r="D132" s="60" t="s">
        <v>1955</v>
      </c>
      <c r="E132" s="262"/>
      <c r="F132" s="171"/>
      <c r="G132" s="263"/>
      <c r="H132" s="264">
        <f t="shared" ref="H132:AA132" si="62">H130/H131</f>
        <v>60.201058201058203</v>
      </c>
      <c r="I132" s="264">
        <f t="shared" si="62"/>
        <v>71.49542586750789</v>
      </c>
      <c r="J132" s="264">
        <f t="shared" si="62"/>
        <v>63.513108320251185</v>
      </c>
      <c r="K132" s="264">
        <f t="shared" si="62"/>
        <v>55.934609929078022</v>
      </c>
      <c r="L132" s="264">
        <f t="shared" si="62"/>
        <v>87.834876543209873</v>
      </c>
      <c r="M132" s="264">
        <f t="shared" si="62"/>
        <v>110.70365384615386</v>
      </c>
      <c r="N132" s="264">
        <f t="shared" si="62"/>
        <v>0</v>
      </c>
      <c r="O132" s="264">
        <f t="shared" si="62"/>
        <v>111.25313725490196</v>
      </c>
      <c r="P132" s="264" t="e">
        <f t="shared" si="62"/>
        <v>#DIV/0!</v>
      </c>
      <c r="Q132" s="264" t="e">
        <f t="shared" si="62"/>
        <v>#DIV/0!</v>
      </c>
      <c r="R132" s="264" t="e">
        <f t="shared" si="62"/>
        <v>#DIV/0!</v>
      </c>
      <c r="S132" s="264" t="e">
        <f t="shared" si="62"/>
        <v>#DIV/0!</v>
      </c>
      <c r="T132" s="137">
        <f t="shared" si="62"/>
        <v>73.745161290322585</v>
      </c>
      <c r="U132" s="264" t="e">
        <f t="shared" si="62"/>
        <v>#DIV/0!</v>
      </c>
      <c r="V132" s="264" t="e">
        <f t="shared" si="62"/>
        <v>#DIV/0!</v>
      </c>
      <c r="W132" s="264" t="e">
        <f t="shared" si="62"/>
        <v>#DIV/0!</v>
      </c>
      <c r="X132" s="264" t="e">
        <f t="shared" si="62"/>
        <v>#DIV/0!</v>
      </c>
      <c r="Y132" s="264" t="e">
        <f t="shared" si="62"/>
        <v>#DIV/0!</v>
      </c>
      <c r="Z132" s="137" t="e">
        <f t="shared" si="62"/>
        <v>#DIV/0!</v>
      </c>
      <c r="AA132" s="137">
        <f t="shared" si="62"/>
        <v>73.745161290322585</v>
      </c>
    </row>
    <row r="133" spans="1:27" s="19" customFormat="1" ht="11.25" x14ac:dyDescent="0.25">
      <c r="A133" s="265"/>
      <c r="B133" s="265" t="s">
        <v>1956</v>
      </c>
      <c r="C133" s="265"/>
      <c r="D133" s="266" t="s">
        <v>2</v>
      </c>
      <c r="E133" s="18"/>
      <c r="F133" s="18"/>
      <c r="T133" s="148"/>
    </row>
    <row r="134" spans="1:27" s="19" customFormat="1" ht="11.25" x14ac:dyDescent="0.25">
      <c r="A134" s="265"/>
      <c r="B134" s="265"/>
      <c r="C134" s="265"/>
      <c r="D134" s="267" t="s">
        <v>1957</v>
      </c>
      <c r="E134" s="18"/>
      <c r="F134" s="18"/>
      <c r="H134" s="268">
        <f>+H131/12</f>
        <v>47.25</v>
      </c>
      <c r="I134" s="268">
        <f>+I131/12</f>
        <v>52.833333333333336</v>
      </c>
      <c r="J134" s="268">
        <f>+J131/12</f>
        <v>53.083333333333336</v>
      </c>
      <c r="K134" s="268"/>
      <c r="L134" s="268">
        <f>+L131/12</f>
        <v>54</v>
      </c>
      <c r="M134" s="268"/>
      <c r="AA134" s="268"/>
    </row>
    <row r="135" spans="1:27" s="19" customFormat="1" ht="11.25" x14ac:dyDescent="0.25">
      <c r="A135" s="265"/>
      <c r="B135" s="265" t="s">
        <v>1958</v>
      </c>
      <c r="C135" s="265"/>
      <c r="D135" s="269" t="s">
        <v>3</v>
      </c>
      <c r="E135" s="18"/>
      <c r="F135" s="18"/>
    </row>
    <row r="136" spans="1:27" s="19" customFormat="1" ht="11.25" x14ac:dyDescent="0.25">
      <c r="A136" s="265"/>
      <c r="B136" s="265"/>
      <c r="C136" s="265"/>
      <c r="D136" s="267" t="s">
        <v>1959</v>
      </c>
      <c r="E136" s="18"/>
      <c r="F136" s="18"/>
    </row>
    <row r="137" spans="1:27" s="19" customFormat="1" ht="11.25" x14ac:dyDescent="0.25">
      <c r="A137" s="265"/>
      <c r="B137" s="265" t="s">
        <v>1960</v>
      </c>
      <c r="C137" s="265"/>
      <c r="D137" s="266" t="s">
        <v>1</v>
      </c>
      <c r="E137" s="18"/>
      <c r="F137" s="18"/>
    </row>
    <row r="138" spans="1:27" s="19" customFormat="1" ht="11.25" x14ac:dyDescent="0.25">
      <c r="A138" s="265"/>
      <c r="B138" s="265"/>
      <c r="C138" s="265"/>
      <c r="D138" s="270" t="s">
        <v>1961</v>
      </c>
      <c r="E138" s="18"/>
      <c r="F138" s="18"/>
    </row>
    <row r="139" spans="1:27" s="19" customFormat="1" ht="11.25" x14ac:dyDescent="0.25">
      <c r="A139" s="265"/>
      <c r="B139" s="265" t="s">
        <v>1962</v>
      </c>
      <c r="C139" s="265"/>
      <c r="D139" s="266" t="s">
        <v>1963</v>
      </c>
      <c r="E139" s="18"/>
      <c r="F139" s="18"/>
    </row>
    <row r="140" spans="1:27" s="19" customFormat="1" ht="11.25" x14ac:dyDescent="0.25">
      <c r="A140" s="265"/>
      <c r="B140" s="265"/>
      <c r="C140" s="265"/>
      <c r="D140" s="270" t="s">
        <v>1964</v>
      </c>
      <c r="E140" s="18"/>
      <c r="F140" s="18"/>
    </row>
    <row r="141" spans="1:27" s="19" customFormat="1" ht="11.25" x14ac:dyDescent="0.25">
      <c r="A141" s="265"/>
      <c r="B141" s="265" t="s">
        <v>1965</v>
      </c>
      <c r="C141" s="265"/>
      <c r="D141" s="266" t="s">
        <v>1966</v>
      </c>
      <c r="E141" s="18"/>
      <c r="F141" s="18"/>
    </row>
    <row r="142" spans="1:27" s="19" customFormat="1" ht="11.25" x14ac:dyDescent="0.25">
      <c r="A142" s="265"/>
      <c r="B142" s="265"/>
      <c r="C142" s="265"/>
      <c r="D142" s="270" t="s">
        <v>1967</v>
      </c>
      <c r="E142" s="18"/>
      <c r="F142" s="18"/>
    </row>
  </sheetData>
  <mergeCells count="1">
    <mergeCell ref="L73:L76"/>
  </mergeCells>
  <hyperlinks>
    <hyperlink ref="AC121" r:id="rId1" display="http://brandcrafters.dnetza.net/cs10/llisapi.dll/open/342539253"/>
    <hyperlink ref="AC111" r:id="rId2" display="http://brandcrafters.dnetza.net/cs10/llisapi.dll/open/365724911"/>
  </hyperlinks>
  <pageMargins left="0.7" right="0.7" top="0.75" bottom="0.75" header="0.3" footer="0.3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opLeftCell="C1" workbookViewId="0">
      <selection activeCell="L11" sqref="L11"/>
    </sheetView>
  </sheetViews>
  <sheetFormatPr defaultColWidth="9.140625" defaultRowHeight="15" outlineLevelRow="2" x14ac:dyDescent="0.25"/>
  <cols>
    <col min="1" max="1" width="10" style="1" bestFit="1" customWidth="1"/>
    <col min="2" max="2" width="42" style="1" bestFit="1" customWidth="1"/>
    <col min="3" max="3" width="7" style="1" bestFit="1" customWidth="1"/>
    <col min="4" max="4" width="6" style="1" bestFit="1" customWidth="1"/>
    <col min="5" max="5" width="21" style="1" bestFit="1" customWidth="1"/>
    <col min="6" max="7" width="14" style="1" bestFit="1" customWidth="1"/>
    <col min="8" max="8" width="11" style="1" bestFit="1" customWidth="1"/>
    <col min="9" max="9" width="9" style="1" bestFit="1" customWidth="1"/>
    <col min="10" max="10" width="13" style="1" bestFit="1" customWidth="1"/>
    <col min="11" max="11" width="9" style="1" bestFit="1" customWidth="1"/>
    <col min="12" max="12" width="10" style="1" bestFit="1" customWidth="1"/>
    <col min="13" max="17" width="6" style="1" bestFit="1" customWidth="1"/>
    <col min="18" max="18" width="21" style="1" bestFit="1" customWidth="1"/>
    <col min="19" max="19" width="6" style="1" bestFit="1" customWidth="1"/>
    <col min="20" max="16384" width="9.140625" style="1"/>
  </cols>
  <sheetData>
    <row r="1" spans="1:19" ht="75" x14ac:dyDescent="0.25">
      <c r="A1" s="272" t="s">
        <v>1968</v>
      </c>
      <c r="B1" s="272" t="s">
        <v>1969</v>
      </c>
      <c r="C1" s="272" t="s">
        <v>1970</v>
      </c>
      <c r="D1" s="273" t="s">
        <v>1971</v>
      </c>
      <c r="E1" s="272" t="s">
        <v>1972</v>
      </c>
      <c r="F1" s="273" t="s">
        <v>1973</v>
      </c>
      <c r="G1" s="272" t="s">
        <v>1974</v>
      </c>
      <c r="H1" s="273" t="s">
        <v>1975</v>
      </c>
      <c r="I1" s="272" t="s">
        <v>1976</v>
      </c>
      <c r="J1" s="273" t="s">
        <v>1977</v>
      </c>
      <c r="K1" s="272" t="s">
        <v>1978</v>
      </c>
      <c r="L1" s="273" t="s">
        <v>1979</v>
      </c>
      <c r="M1" s="273" t="s">
        <v>1980</v>
      </c>
      <c r="N1" s="273" t="s">
        <v>1981</v>
      </c>
      <c r="O1" s="273" t="s">
        <v>1982</v>
      </c>
      <c r="P1" s="273" t="s">
        <v>1983</v>
      </c>
      <c r="Q1" s="273" t="s">
        <v>1984</v>
      </c>
      <c r="R1" s="273" t="s">
        <v>1985</v>
      </c>
      <c r="S1" s="273" t="s">
        <v>1986</v>
      </c>
    </row>
    <row r="2" spans="1:19" outlineLevel="2" x14ac:dyDescent="0.25">
      <c r="A2" s="1" t="s">
        <v>1987</v>
      </c>
      <c r="B2" s="1" t="s">
        <v>1988</v>
      </c>
      <c r="C2" s="1" t="s">
        <v>1989</v>
      </c>
      <c r="D2" s="1" t="s">
        <v>1990</v>
      </c>
      <c r="E2" s="1" t="s">
        <v>1991</v>
      </c>
      <c r="F2" s="1" t="s">
        <v>1992</v>
      </c>
      <c r="G2" s="274">
        <v>5</v>
      </c>
      <c r="H2" s="274">
        <v>0</v>
      </c>
      <c r="I2" s="274">
        <v>0</v>
      </c>
      <c r="J2" s="274">
        <v>0</v>
      </c>
      <c r="K2" s="274">
        <v>0</v>
      </c>
      <c r="L2" s="275">
        <v>2106.87</v>
      </c>
      <c r="M2" s="275">
        <v>0</v>
      </c>
      <c r="N2" s="275">
        <v>0</v>
      </c>
      <c r="O2" s="275">
        <v>0</v>
      </c>
      <c r="P2" s="275">
        <v>0</v>
      </c>
      <c r="Q2" s="275">
        <v>0</v>
      </c>
      <c r="R2" s="274">
        <v>0</v>
      </c>
      <c r="S2" s="275">
        <v>0</v>
      </c>
    </row>
    <row r="3" spans="1:19" outlineLevel="2" x14ac:dyDescent="0.25">
      <c r="A3" s="1" t="s">
        <v>1993</v>
      </c>
      <c r="B3" s="1" t="s">
        <v>1994</v>
      </c>
      <c r="C3" s="1" t="s">
        <v>1989</v>
      </c>
      <c r="D3" s="1" t="s">
        <v>1990</v>
      </c>
      <c r="E3" s="1" t="s">
        <v>1991</v>
      </c>
      <c r="F3" s="1" t="s">
        <v>1995</v>
      </c>
      <c r="G3" s="274">
        <v>825</v>
      </c>
      <c r="H3" s="274">
        <v>0</v>
      </c>
      <c r="I3" s="274">
        <v>0</v>
      </c>
      <c r="J3" s="274">
        <v>0</v>
      </c>
      <c r="K3" s="274">
        <v>0</v>
      </c>
      <c r="L3" s="275">
        <v>31960.36</v>
      </c>
      <c r="M3" s="275">
        <v>0</v>
      </c>
      <c r="N3" s="275">
        <v>0</v>
      </c>
      <c r="O3" s="275">
        <v>0</v>
      </c>
      <c r="P3" s="275">
        <v>0</v>
      </c>
      <c r="Q3" s="275">
        <v>0</v>
      </c>
      <c r="R3" s="274">
        <v>0</v>
      </c>
      <c r="S3" s="275">
        <v>0</v>
      </c>
    </row>
    <row r="4" spans="1:19" outlineLevel="2" x14ac:dyDescent="0.25">
      <c r="A4" s="1" t="s">
        <v>1996</v>
      </c>
      <c r="B4" s="1" t="s">
        <v>1997</v>
      </c>
      <c r="C4" s="1" t="s">
        <v>1989</v>
      </c>
      <c r="D4" s="1" t="s">
        <v>1990</v>
      </c>
      <c r="E4" s="1" t="s">
        <v>1991</v>
      </c>
      <c r="F4" s="1" t="s">
        <v>1998</v>
      </c>
      <c r="G4" s="274">
        <v>200</v>
      </c>
      <c r="H4" s="274">
        <v>0</v>
      </c>
      <c r="I4" s="274">
        <v>0</v>
      </c>
      <c r="J4" s="274">
        <v>0</v>
      </c>
      <c r="K4" s="274">
        <v>0</v>
      </c>
      <c r="L4" s="275">
        <v>3292.44</v>
      </c>
      <c r="M4" s="275">
        <v>0</v>
      </c>
      <c r="N4" s="275">
        <v>0</v>
      </c>
      <c r="O4" s="275">
        <v>0</v>
      </c>
      <c r="P4" s="275">
        <v>0</v>
      </c>
      <c r="Q4" s="275">
        <v>0</v>
      </c>
      <c r="R4" s="274">
        <v>0</v>
      </c>
      <c r="S4" s="275">
        <v>0</v>
      </c>
    </row>
    <row r="5" spans="1:19" outlineLevel="2" x14ac:dyDescent="0.25">
      <c r="A5" s="1" t="s">
        <v>1999</v>
      </c>
      <c r="B5" s="1" t="s">
        <v>2000</v>
      </c>
      <c r="C5" s="1" t="s">
        <v>1989</v>
      </c>
      <c r="D5" s="1" t="s">
        <v>1990</v>
      </c>
      <c r="E5" s="1" t="s">
        <v>1991</v>
      </c>
      <c r="F5" s="1" t="s">
        <v>1992</v>
      </c>
      <c r="G5" s="274">
        <v>38</v>
      </c>
      <c r="H5" s="274">
        <v>0</v>
      </c>
      <c r="I5" s="274">
        <v>0</v>
      </c>
      <c r="J5" s="274">
        <v>0</v>
      </c>
      <c r="K5" s="274">
        <v>0</v>
      </c>
      <c r="L5" s="275">
        <v>2626.18</v>
      </c>
      <c r="M5" s="275">
        <v>0</v>
      </c>
      <c r="N5" s="275">
        <v>0</v>
      </c>
      <c r="O5" s="275">
        <v>0</v>
      </c>
      <c r="P5" s="275">
        <v>0</v>
      </c>
      <c r="Q5" s="275">
        <v>0</v>
      </c>
      <c r="R5" s="274">
        <v>0</v>
      </c>
      <c r="S5" s="275">
        <v>0</v>
      </c>
    </row>
    <row r="6" spans="1:19" outlineLevel="2" x14ac:dyDescent="0.25">
      <c r="A6" s="1" t="s">
        <v>2001</v>
      </c>
      <c r="B6" s="1" t="s">
        <v>2002</v>
      </c>
      <c r="C6" s="1" t="s">
        <v>1989</v>
      </c>
      <c r="D6" s="1" t="s">
        <v>1990</v>
      </c>
      <c r="E6" s="1" t="s">
        <v>1991</v>
      </c>
      <c r="F6" s="1" t="s">
        <v>1995</v>
      </c>
      <c r="G6" s="274">
        <v>710</v>
      </c>
      <c r="H6" s="274">
        <v>0</v>
      </c>
      <c r="I6" s="274">
        <v>0</v>
      </c>
      <c r="J6" s="274">
        <v>0</v>
      </c>
      <c r="K6" s="274">
        <v>0</v>
      </c>
      <c r="L6" s="275">
        <v>28936.68</v>
      </c>
      <c r="M6" s="275">
        <v>0</v>
      </c>
      <c r="N6" s="275">
        <v>0</v>
      </c>
      <c r="O6" s="275">
        <v>0</v>
      </c>
      <c r="P6" s="275">
        <v>0</v>
      </c>
      <c r="Q6" s="275">
        <v>0</v>
      </c>
      <c r="R6" s="274">
        <v>0</v>
      </c>
      <c r="S6" s="275">
        <v>0</v>
      </c>
    </row>
    <row r="7" spans="1:19" outlineLevel="2" x14ac:dyDescent="0.25">
      <c r="A7" s="1" t="s">
        <v>2003</v>
      </c>
      <c r="B7" s="1" t="s">
        <v>2004</v>
      </c>
      <c r="C7" s="1" t="s">
        <v>1989</v>
      </c>
      <c r="D7" s="1" t="s">
        <v>1990</v>
      </c>
      <c r="E7" s="1" t="s">
        <v>1991</v>
      </c>
      <c r="F7" s="1" t="s">
        <v>1998</v>
      </c>
      <c r="G7" s="274">
        <v>600</v>
      </c>
      <c r="H7" s="274">
        <v>0</v>
      </c>
      <c r="I7" s="274">
        <v>0</v>
      </c>
      <c r="J7" s="274">
        <v>0</v>
      </c>
      <c r="K7" s="274">
        <v>0</v>
      </c>
      <c r="L7" s="275">
        <v>6709.12</v>
      </c>
      <c r="M7" s="275">
        <v>0</v>
      </c>
      <c r="N7" s="275">
        <v>0</v>
      </c>
      <c r="O7" s="275">
        <v>0</v>
      </c>
      <c r="P7" s="275">
        <v>0</v>
      </c>
      <c r="Q7" s="275">
        <v>0</v>
      </c>
      <c r="R7" s="274">
        <v>0</v>
      </c>
      <c r="S7" s="275">
        <v>0</v>
      </c>
    </row>
    <row r="8" spans="1:19" outlineLevel="2" x14ac:dyDescent="0.25">
      <c r="A8" s="1" t="s">
        <v>2003</v>
      </c>
      <c r="B8" s="1" t="s">
        <v>2004</v>
      </c>
      <c r="C8" s="1" t="s">
        <v>1989</v>
      </c>
      <c r="D8" s="1" t="s">
        <v>2005</v>
      </c>
      <c r="E8" s="1" t="s">
        <v>1991</v>
      </c>
      <c r="F8" s="1" t="s">
        <v>1998</v>
      </c>
      <c r="G8" s="276">
        <v>1821.43</v>
      </c>
      <c r="H8" s="274">
        <v>0</v>
      </c>
      <c r="I8" s="274">
        <v>0</v>
      </c>
      <c r="J8" s="274">
        <v>0</v>
      </c>
      <c r="K8" s="274">
        <v>0</v>
      </c>
      <c r="L8" s="275">
        <v>20367</v>
      </c>
      <c r="M8" s="275">
        <v>0</v>
      </c>
      <c r="N8" s="275">
        <v>0</v>
      </c>
      <c r="O8" s="275">
        <v>0</v>
      </c>
      <c r="P8" s="275">
        <v>0</v>
      </c>
      <c r="Q8" s="275">
        <v>0</v>
      </c>
      <c r="R8" s="274">
        <v>0</v>
      </c>
      <c r="S8" s="275">
        <v>0</v>
      </c>
    </row>
    <row r="9" spans="1:19" outlineLevel="2" x14ac:dyDescent="0.25">
      <c r="A9" s="1" t="s">
        <v>2006</v>
      </c>
      <c r="B9" s="1" t="s">
        <v>2007</v>
      </c>
      <c r="C9" s="1" t="s">
        <v>1989</v>
      </c>
      <c r="D9" s="1" t="s">
        <v>1990</v>
      </c>
      <c r="E9" s="1" t="s">
        <v>1991</v>
      </c>
      <c r="F9" s="1" t="s">
        <v>1998</v>
      </c>
      <c r="G9" s="274">
        <v>2400</v>
      </c>
      <c r="H9" s="274">
        <v>0</v>
      </c>
      <c r="I9" s="274">
        <v>0</v>
      </c>
      <c r="J9" s="274">
        <v>0</v>
      </c>
      <c r="K9" s="274">
        <v>0</v>
      </c>
      <c r="L9" s="275">
        <v>19491.18</v>
      </c>
      <c r="M9" s="275">
        <v>0</v>
      </c>
      <c r="N9" s="275">
        <v>0</v>
      </c>
      <c r="O9" s="275">
        <v>0</v>
      </c>
      <c r="P9" s="275">
        <v>0</v>
      </c>
      <c r="Q9" s="275">
        <v>0</v>
      </c>
      <c r="R9" s="274">
        <v>0</v>
      </c>
      <c r="S9" s="275">
        <v>0</v>
      </c>
    </row>
    <row r="10" spans="1:19" outlineLevel="2" x14ac:dyDescent="0.25">
      <c r="A10" s="1" t="s">
        <v>2008</v>
      </c>
      <c r="B10" s="1" t="s">
        <v>2009</v>
      </c>
      <c r="C10" s="1" t="s">
        <v>1989</v>
      </c>
      <c r="D10" s="1" t="s">
        <v>1990</v>
      </c>
      <c r="E10" s="1" t="s">
        <v>1991</v>
      </c>
      <c r="F10" s="1" t="s">
        <v>1998</v>
      </c>
      <c r="G10" s="274">
        <v>80</v>
      </c>
      <c r="H10" s="274">
        <v>0</v>
      </c>
      <c r="I10" s="274">
        <v>0</v>
      </c>
      <c r="J10" s="274">
        <v>0</v>
      </c>
      <c r="K10" s="274">
        <v>0</v>
      </c>
      <c r="L10" s="275">
        <v>1408.07</v>
      </c>
      <c r="M10" s="275">
        <v>0</v>
      </c>
      <c r="N10" s="275">
        <v>0</v>
      </c>
      <c r="O10" s="275">
        <v>0</v>
      </c>
      <c r="P10" s="275">
        <v>0</v>
      </c>
      <c r="Q10" s="275">
        <v>0</v>
      </c>
      <c r="R10" s="274">
        <v>0</v>
      </c>
      <c r="S10" s="275">
        <v>0</v>
      </c>
    </row>
    <row r="11" spans="1:19" x14ac:dyDescent="0.25">
      <c r="L11" s="277">
        <f>SUM(L2:L10)</f>
        <v>116897.9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Loss Map</vt:lpstr>
      <vt:lpstr>Loss Structure</vt:lpstr>
      <vt:lpstr>Summary</vt:lpstr>
      <vt:lpstr>Sheet2</vt:lpstr>
      <vt:lpstr>Prod Order 2015</vt:lpstr>
      <vt:lpstr>Sheet4</vt:lpstr>
      <vt:lpstr>Prod Order 2016</vt:lpstr>
      <vt:lpstr>Fact Sheet</vt:lpstr>
      <vt:lpstr>HIBE Stock</vt:lpstr>
      <vt:lpstr>Block</vt:lpstr>
      <vt:lpstr>Sheet8</vt:lpstr>
      <vt:lpstr>Graph</vt:lpstr>
      <vt:lpstr>Impactability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2021-05-05T11:23:38Z</dcterms:modified>
</cp:coreProperties>
</file>